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tables/table11.xml" ContentType="application/vnd.openxmlformats-officedocument.spreadsheetml.table+xml"/>
  <Override PartName="/xl/drawings/drawing3.xml" ContentType="application/vnd.openxmlformats-officedocument.drawing+xml"/>
  <Override PartName="/xl/ctrlProps/ctrlProp3.xml" ContentType="application/vnd.ms-excel.controlproperties+xml"/>
  <Override PartName="/xl/tables/table12.xml" ContentType="application/vnd.openxmlformats-officedocument.spreadsheetml.table+xml"/>
  <Override PartName="/xl/queryTables/queryTable1.xml" ContentType="application/vnd.openxmlformats-officedocument.spreadsheetml.queryTable+xml"/>
  <Override PartName="/xl/tables/table13.xml" ContentType="application/vnd.openxmlformats-officedocument.spreadsheetml.table+xml"/>
  <Override PartName="/xl/queryTables/queryTable2.xml" ContentType="application/vnd.openxmlformats-officedocument.spreadsheetml.queryTable+xml"/>
  <Override PartName="/xl/tables/table14.xml" ContentType="application/vnd.openxmlformats-officedocument.spreadsheetml.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xr:revisionPtr revIDLastSave="0" documentId="8_{53764CCE-91FA-4090-A43B-6C65F64E546B}" xr6:coauthVersionLast="47" xr6:coauthVersionMax="47" xr10:uidLastSave="{00000000-0000-0000-0000-000000000000}"/>
  <workbookProtection lockStructure="1"/>
  <bookViews>
    <workbookView xWindow="-110" yWindow="-110" windowWidth="19420" windowHeight="11500" tabRatio="886" xr2:uid="{00000000-000D-0000-FFFF-FFFF00000000}"/>
  </bookViews>
  <sheets>
    <sheet name="FrontPage" sheetId="50" r:id="rId1"/>
    <sheet name="RO1" sheetId="48" r:id="rId2"/>
    <sheet name="RO2" sheetId="47" r:id="rId3"/>
    <sheet name="RO3" sheetId="46" r:id="rId4"/>
    <sheet name="RO4" sheetId="43" r:id="rId5"/>
    <sheet name="RO5" sheetId="2" r:id="rId6"/>
    <sheet name="RO6" sheetId="44" r:id="rId7"/>
    <sheet name="RO8" sheetId="2348" r:id="rId8"/>
    <sheet name="RO9" sheetId="10285" r:id="rId9"/>
    <sheet name="RG" sheetId="2819" r:id="rId10"/>
    <sheet name="RS" sheetId="2561" r:id="rId11"/>
    <sheet name="ROP" sheetId="62261" r:id="rId12"/>
    <sheet name="ROF" sheetId="32" r:id="rId13"/>
    <sheet name="RON" sheetId="2316" r:id="rId14"/>
    <sheet name="Comparisons" sheetId="62279" r:id="rId15"/>
    <sheet name="Survey Response Burden" sheetId="62263" r:id="rId16"/>
    <sheet name="Comments" sheetId="62262" r:id="rId17"/>
    <sheet name="Transfer" sheetId="10541" state="hidden" r:id="rId18"/>
    <sheet name="Details" sheetId="2048" state="hidden" r:id="rId19"/>
    <sheet name="Translate" sheetId="62275" state="hidden" r:id="rId20"/>
    <sheet name="Text" sheetId="62264" state="hidden" r:id="rId21"/>
  </sheets>
  <definedNames>
    <definedName name="_xlnm._FilterDatabase" localSheetId="10" hidden="1">RS!$B$92:$D$96</definedName>
    <definedName name="_xlnm._FilterDatabase" localSheetId="20" hidden="1">Text!$C$2:$H$965</definedName>
    <definedName name="_xlnm._FilterDatabase" localSheetId="17" hidden="1">Transfer!$A$2:$J$4074</definedName>
    <definedName name="_RG">RG!$B$8:$E$72</definedName>
    <definedName name="_RGCol">RG!$B$5:$E$5</definedName>
    <definedName name="_RO1">'RO1'!$B$7:$P$199</definedName>
    <definedName name="_RO1Col">'RO1'!$B$4:$O$4</definedName>
    <definedName name="_RO2">'RO2'!$C$6:$P$37</definedName>
    <definedName name="_RO2Col">'RO2'!$C$4:$P$4</definedName>
    <definedName name="_RO3">'RO3'!$C$6:$Q$109</definedName>
    <definedName name="_RO3Col">'RO3'!$C$4:$Q$4</definedName>
    <definedName name="_RO4">'RO4'!$C$1:$P$19</definedName>
    <definedName name="_RO4Col">'RO4'!$C$4:$P$4</definedName>
    <definedName name="_RO5">'RO5'!$C$6:$Q$31</definedName>
    <definedName name="_RO5Col">'RO5'!$C$4:$Q$4</definedName>
    <definedName name="_RO6">'RO6'!$C$6:$P$22</definedName>
    <definedName name="_RO6Col">'RO6'!$C$4:$P$4</definedName>
    <definedName name="_RO8">'RO8'!$C$6:$P$54</definedName>
    <definedName name="_RO8Col">'RO8'!$C$4:$P$4</definedName>
    <definedName name="_RO9">'RO9'!$C$6:$P$44</definedName>
    <definedName name="_RO9Col">'RO9'!$C$4:$P$4</definedName>
    <definedName name="_ROF">ROF!$B$6:$O$31</definedName>
    <definedName name="_ROFCol">ROF!$B$4:$O$4</definedName>
    <definedName name="_RON">RON!$B$6:$O$43</definedName>
    <definedName name="_RONCol">RON!$B$4:$O$4</definedName>
    <definedName name="_ROP">ROP!$C$6:$P$14</definedName>
    <definedName name="_ROPCol">ROP!$C$4:$P$4</definedName>
    <definedName name="_RS">RS!$B$12:$M$116</definedName>
    <definedName name="_RSCol">RS!$B$10:$M$10</definedName>
    <definedName name="_tab1">Transfer!$C$2:$H$4074</definedName>
    <definedName name="Addresses" localSheetId="19">Details!$E$3:$P$35</definedName>
    <definedName name="Addresses">Details!$A$4:$Q$36</definedName>
    <definedName name="Authority" localSheetId="19">Details!$A$3:$C$36</definedName>
    <definedName name="Authority">Details!$A$3:$D$36</definedName>
    <definedName name="AuthorityCode" localSheetId="19">Details!$B$5:$C$36</definedName>
    <definedName name="AuthorityCode">Details!$B$5:$D$36</definedName>
    <definedName name="AuthorityLookup" localSheetId="19">Details!$AF$3:$AK$13</definedName>
    <definedName name="AuthorityLookup">Details!$AF$3:$AL$13</definedName>
    <definedName name="BRData" localSheetId="19">Details!$Q$4:$X$159</definedName>
    <definedName name="BRData">Details!$S$4:$Y$159</definedName>
    <definedName name="BRData_2">Details!$AA$7:$AD$33</definedName>
    <definedName name="CapGrant">RG!$E$80:$E$179</definedName>
    <definedName name="CheckCult" localSheetId="4">'RO4'!$F$11:$O$19</definedName>
    <definedName name="CheckEduc" localSheetId="1">'RO1'!$E$19:$O$192</definedName>
    <definedName name="CheckEnv" localSheetId="5">'RO5'!$F$6:$P$31</definedName>
    <definedName name="CheckHigh" localSheetId="2">'RO2'!$F$6:$O$37</definedName>
    <definedName name="CIndex">Transfer!$R$22:$S$35</definedName>
    <definedName name="CopyCult" localSheetId="4">'RO4'!$F$11:$O$19</definedName>
    <definedName name="CopyEduc" localSheetId="1">'RO1'!$E$19:$O$192</definedName>
    <definedName name="CopyEnv" localSheetId="5">'RO5'!$F$6:$P$31</definedName>
    <definedName name="CopyHigh" localSheetId="2">'RO2'!$F$6:$O$37</definedName>
    <definedName name="CTRS" localSheetId="19">Details!$AO$3:$AR$34</definedName>
    <definedName name="ExternalData_1" localSheetId="18" hidden="1">Details!$AP$3:$AQ$25</definedName>
    <definedName name="ExternalData_2" localSheetId="18" hidden="1">Details!$F$4:$Q$36</definedName>
    <definedName name="FIRE" localSheetId="19">Details!$AG$19:$AH$40</definedName>
    <definedName name="FIRE">Details!$AH$19:$AI$40</definedName>
    <definedName name="Grant">RG!$D$80:$D$179</definedName>
    <definedName name="lang">#REF!</definedName>
    <definedName name="LocalGovernmentFinance" localSheetId="18">Details!$AF$18:$AJ$40</definedName>
    <definedName name="LocalGovernmentFinance_1" localSheetId="18">Details!$AK$18:$AN$40</definedName>
    <definedName name="NAT" localSheetId="19">Details!$AL$19:$AM$40</definedName>
    <definedName name="NAT">Details!$AM$19:$AN$40</definedName>
    <definedName name="number">RG!$B$80:$B$179</definedName>
    <definedName name="OtherVal">#REF!</definedName>
    <definedName name="_xlnm.Print_Area" localSheetId="14">Comparisons!$B$1:$S$135</definedName>
    <definedName name="_xlnm.Print_Area" localSheetId="0">FrontPage!$B$2:$O$38</definedName>
    <definedName name="_xlnm.Print_Area" localSheetId="9">RG!$A$1:$F$200</definedName>
    <definedName name="_xlnm.Print_Area" localSheetId="1">'RO1'!$A$1:$O$192</definedName>
    <definedName name="_xlnm.Print_Area" localSheetId="2">'RO2'!$A$1:$O$38</definedName>
    <definedName name="_xlnm.Print_Area" localSheetId="3">'RO3'!$A$1:$P$110</definedName>
    <definedName name="_xlnm.Print_Area" localSheetId="4">'RO4'!$A$1:$O$20</definedName>
    <definedName name="_xlnm.Print_Area" localSheetId="5">'RO5'!$A$1:$P$32</definedName>
    <definedName name="_xlnm.Print_Area" localSheetId="6">'RO6'!$A$1:$O$23</definedName>
    <definedName name="_xlnm.Print_Area" localSheetId="7">'RO8'!$A$1:$O$55</definedName>
    <definedName name="_xlnm.Print_Area" localSheetId="8">'RO9'!$A$1:$O$45</definedName>
    <definedName name="_xlnm.Print_Area" localSheetId="12">ROF!$A$1:$N$32</definedName>
    <definedName name="_xlnm.Print_Area" localSheetId="13">RON!$A$1:$N$42</definedName>
    <definedName name="_xlnm.Print_Area" localSheetId="11">ROP!$A$1:$O$14</definedName>
    <definedName name="_xlnm.Print_Area" localSheetId="10">RS!$A$1:$H$115</definedName>
    <definedName name="_xlnm.Print_Area" localSheetId="15">'Survey Response Burden'!$B$2:$J$16</definedName>
    <definedName name="_xlnm.Print_Area" localSheetId="20">Text!$C$422:$D$965</definedName>
    <definedName name="_xlnm.Print_Area" localSheetId="17">Transfer!$1:$1048576</definedName>
    <definedName name="_xlnm.Print_Titles" localSheetId="9">RG!$2:$5</definedName>
    <definedName name="_xlnm.Print_Titles" localSheetId="1">'RO1'!$1:$4</definedName>
    <definedName name="_xlnm.Print_Titles" localSheetId="2">'RO2'!$1:$4</definedName>
    <definedName name="_xlnm.Print_Titles" localSheetId="3">'RO3'!$1:$4</definedName>
    <definedName name="_xlnm.Print_Titles" localSheetId="4">'RO4'!$1:$4</definedName>
    <definedName name="_xlnm.Print_Titles" localSheetId="5">'RO5'!$1:$4</definedName>
    <definedName name="_xlnm.Print_Titles" localSheetId="6">'RO6'!$1:$4</definedName>
    <definedName name="_xlnm.Print_Titles" localSheetId="7">'RO8'!$1:$4</definedName>
    <definedName name="_xlnm.Print_Titles" localSheetId="8">'RO9'!$1:$4</definedName>
    <definedName name="_xlnm.Print_Titles" localSheetId="12">ROF!$1:$4</definedName>
    <definedName name="_xlnm.Print_Titles" localSheetId="13">RON!$1:$4</definedName>
    <definedName name="_xlnm.Print_Titles" localSheetId="11">ROP!$1:$4</definedName>
    <definedName name="_xlnm.Print_Titles" localSheetId="10">RS!$1:$11</definedName>
    <definedName name="Query_from_Local_Government_Finance" localSheetId="18">Details!$S$3:$Y$159</definedName>
    <definedName name="Query_from_LocalGovernmentFinance" localSheetId="18" hidden="1">Details!$AW$3:$BB$22019</definedName>
    <definedName name="Query_from_LocalGovernmentFinance_1" localSheetId="18" hidden="1">Details!#REF!</definedName>
    <definedName name="ROCompVal">Comparisons!$AA$10:$AN$132</definedName>
    <definedName name="settlement">Details!$BP$9:$BS$34</definedName>
    <definedName name="TIndex">Transfer!$B$3:$H$4095</definedName>
    <definedName name="TransText">Text!$A$66:$H$927</definedName>
    <definedName name="UACode">Details!$A$2</definedName>
    <definedName name="UANumber">Details!$B$2</definedName>
    <definedName name="ValCOut">Transfer!#REF!</definedName>
    <definedName name="ValYOY">Transfer!$AL$2:$BA$127</definedName>
    <definedName name="vtab">Transfer!$A$2:$H$3821</definedName>
    <definedName name="year" localSheetId="19">FrontPage!$B$2</definedName>
    <definedName name="year">Details!$B$39</definedName>
    <definedName name="Z_1099CFAD_42BD_4A21_8C9A_BC5DC40461E8_.wvu.Cols" localSheetId="16" hidden="1">Comments!$J:$IV</definedName>
    <definedName name="Z_1099CFAD_42BD_4A21_8C9A_BC5DC40461E8_.wvu.Cols" localSheetId="0" hidden="1">FrontPage!$Q:$IW</definedName>
    <definedName name="Z_1099CFAD_42BD_4A21_8C9A_BC5DC40461E8_.wvu.Cols" localSheetId="1" hidden="1">'RO1'!$C:$C,'RO1'!#REF!</definedName>
    <definedName name="Z_1099CFAD_42BD_4A21_8C9A_BC5DC40461E8_.wvu.Cols" localSheetId="2" hidden="1">'RO2'!#REF!</definedName>
    <definedName name="Z_1099CFAD_42BD_4A21_8C9A_BC5DC40461E8_.wvu.Cols" localSheetId="3" hidden="1">'RO3'!#REF!</definedName>
    <definedName name="Z_1099CFAD_42BD_4A21_8C9A_BC5DC40461E8_.wvu.Cols" localSheetId="4" hidden="1">'RO4'!#REF!</definedName>
    <definedName name="Z_1099CFAD_42BD_4A21_8C9A_BC5DC40461E8_.wvu.Cols" localSheetId="5" hidden="1">'RO5'!#REF!</definedName>
    <definedName name="Z_1099CFAD_42BD_4A21_8C9A_BC5DC40461E8_.wvu.Cols" localSheetId="6" hidden="1">'RO6'!#REF!</definedName>
    <definedName name="Z_1099CFAD_42BD_4A21_8C9A_BC5DC40461E8_.wvu.Cols" localSheetId="7" hidden="1">'RO8'!#REF!</definedName>
    <definedName name="Z_1099CFAD_42BD_4A21_8C9A_BC5DC40461E8_.wvu.Cols" localSheetId="8" hidden="1">'RO9'!#REF!</definedName>
    <definedName name="Z_1099CFAD_42BD_4A21_8C9A_BC5DC40461E8_.wvu.Cols" localSheetId="15" hidden="1">'Survey Response Burden'!$L:$IV</definedName>
    <definedName name="Z_1099CFAD_42BD_4A21_8C9A_BC5DC40461E8_.wvu.FilterData" localSheetId="10" hidden="1">RS!$B$92:$D$96</definedName>
    <definedName name="Z_1099CFAD_42BD_4A21_8C9A_BC5DC40461E8_.wvu.PrintArea" localSheetId="16" hidden="1">Comments!$B$2:$H$17</definedName>
    <definedName name="Z_1099CFAD_42BD_4A21_8C9A_BC5DC40461E8_.wvu.PrintArea" localSheetId="0" hidden="1">FrontPage!$B$2:$O$38</definedName>
    <definedName name="Z_1099CFAD_42BD_4A21_8C9A_BC5DC40461E8_.wvu.PrintArea" localSheetId="9" hidden="1">RG!$A$1:$E$92</definedName>
    <definedName name="Z_1099CFAD_42BD_4A21_8C9A_BC5DC40461E8_.wvu.PrintArea" localSheetId="1" hidden="1">'RO1'!$A$1:$O$192</definedName>
    <definedName name="Z_1099CFAD_42BD_4A21_8C9A_BC5DC40461E8_.wvu.PrintArea" localSheetId="2" hidden="1">'RO2'!$A$1:$O$38</definedName>
    <definedName name="Z_1099CFAD_42BD_4A21_8C9A_BC5DC40461E8_.wvu.PrintArea" localSheetId="3" hidden="1">'RO3'!$A$1:$P$110</definedName>
    <definedName name="Z_1099CFAD_42BD_4A21_8C9A_BC5DC40461E8_.wvu.PrintArea" localSheetId="4" hidden="1">'RO4'!$A$1:$O$20</definedName>
    <definedName name="Z_1099CFAD_42BD_4A21_8C9A_BC5DC40461E8_.wvu.PrintArea" localSheetId="5" hidden="1">'RO5'!$A$1:$P$32</definedName>
    <definedName name="Z_1099CFAD_42BD_4A21_8C9A_BC5DC40461E8_.wvu.PrintArea" localSheetId="6" hidden="1">'RO6'!$A$1:$O$23</definedName>
    <definedName name="Z_1099CFAD_42BD_4A21_8C9A_BC5DC40461E8_.wvu.PrintArea" localSheetId="7" hidden="1">'RO8'!$A$1:$O$55</definedName>
    <definedName name="Z_1099CFAD_42BD_4A21_8C9A_BC5DC40461E8_.wvu.PrintArea" localSheetId="8" hidden="1">'RO9'!$A$1:$O$45</definedName>
    <definedName name="Z_1099CFAD_42BD_4A21_8C9A_BC5DC40461E8_.wvu.PrintArea" localSheetId="12" hidden="1">ROF!$A$1:$N$32</definedName>
    <definedName name="Z_1099CFAD_42BD_4A21_8C9A_BC5DC40461E8_.wvu.PrintArea" localSheetId="13" hidden="1">RON!$A$1:$N$42</definedName>
    <definedName name="Z_1099CFAD_42BD_4A21_8C9A_BC5DC40461E8_.wvu.PrintArea" localSheetId="11" hidden="1">ROP!$A$1:$O$14</definedName>
    <definedName name="Z_1099CFAD_42BD_4A21_8C9A_BC5DC40461E8_.wvu.PrintArea" localSheetId="10" hidden="1">RS!$A$1:$H$116</definedName>
    <definedName name="Z_1099CFAD_42BD_4A21_8C9A_BC5DC40461E8_.wvu.PrintArea" localSheetId="15" hidden="1">'Survey Response Burden'!$B$2:$J$16</definedName>
    <definedName name="Z_1099CFAD_42BD_4A21_8C9A_BC5DC40461E8_.wvu.PrintArea" localSheetId="17" hidden="1">Transfer!$1:$1048576</definedName>
    <definedName name="Z_1099CFAD_42BD_4A21_8C9A_BC5DC40461E8_.wvu.PrintTitles" localSheetId="9" hidden="1">RG!$1:$6</definedName>
    <definedName name="Z_1099CFAD_42BD_4A21_8C9A_BC5DC40461E8_.wvu.PrintTitles" localSheetId="1" hidden="1">'RO1'!$1:$4</definedName>
    <definedName name="Z_1099CFAD_42BD_4A21_8C9A_BC5DC40461E8_.wvu.PrintTitles" localSheetId="2" hidden="1">'RO2'!$1:$4</definedName>
    <definedName name="Z_1099CFAD_42BD_4A21_8C9A_BC5DC40461E8_.wvu.PrintTitles" localSheetId="3" hidden="1">'RO3'!$1:$4</definedName>
    <definedName name="Z_1099CFAD_42BD_4A21_8C9A_BC5DC40461E8_.wvu.PrintTitles" localSheetId="4" hidden="1">'RO4'!$1:$4</definedName>
    <definedName name="Z_1099CFAD_42BD_4A21_8C9A_BC5DC40461E8_.wvu.PrintTitles" localSheetId="5" hidden="1">'RO5'!$1:$4</definedName>
    <definedName name="Z_1099CFAD_42BD_4A21_8C9A_BC5DC40461E8_.wvu.PrintTitles" localSheetId="6" hidden="1">'RO6'!$1:$4</definedName>
    <definedName name="Z_1099CFAD_42BD_4A21_8C9A_BC5DC40461E8_.wvu.PrintTitles" localSheetId="7" hidden="1">'RO8'!$1:$4</definedName>
    <definedName name="Z_1099CFAD_42BD_4A21_8C9A_BC5DC40461E8_.wvu.PrintTitles" localSheetId="8" hidden="1">'RO9'!$1:$4</definedName>
    <definedName name="Z_1099CFAD_42BD_4A21_8C9A_BC5DC40461E8_.wvu.PrintTitles" localSheetId="12" hidden="1">ROF!$1:$4</definedName>
    <definedName name="Z_1099CFAD_42BD_4A21_8C9A_BC5DC40461E8_.wvu.PrintTitles" localSheetId="13" hidden="1">RON!$1:$4</definedName>
    <definedName name="Z_1099CFAD_42BD_4A21_8C9A_BC5DC40461E8_.wvu.PrintTitles" localSheetId="11" hidden="1">ROP!$1:$4</definedName>
    <definedName name="Z_1099CFAD_42BD_4A21_8C9A_BC5DC40461E8_.wvu.PrintTitles" localSheetId="10" hidden="1">RS!$1:$11</definedName>
    <definedName name="Z_1099CFAD_42BD_4A21_8C9A_BC5DC40461E8_.wvu.Rows" localSheetId="16" hidden="1">Comments!$19:$65537</definedName>
    <definedName name="Z_1099CFAD_42BD_4A21_8C9A_BC5DC40461E8_.wvu.Rows" localSheetId="0" hidden="1">FrontPage!$40:$65533,FrontPage!#REF!</definedName>
    <definedName name="Z_1099CFAD_42BD_4A21_8C9A_BC5DC40461E8_.wvu.Rows" localSheetId="3" hidden="1">'RO3'!#REF!</definedName>
    <definedName name="Z_1099CFAD_42BD_4A21_8C9A_BC5DC40461E8_.wvu.Rows" localSheetId="15" hidden="1">'Survey Response Burden'!$32:$65536,'Survey Response Burden'!$17:$31</definedName>
    <definedName name="Z_22CC2B12_98B0_4880_B81F_4299C1253267_.wvu.Cols" localSheetId="16" hidden="1">Comments!$J:$IV</definedName>
    <definedName name="Z_22CC2B12_98B0_4880_B81F_4299C1253267_.wvu.Cols" localSheetId="0" hidden="1">FrontPage!$Q:$IW</definedName>
    <definedName name="Z_22CC2B12_98B0_4880_B81F_4299C1253267_.wvu.Cols" localSheetId="1" hidden="1">'RO1'!$C:$C,'RO1'!#REF!</definedName>
    <definedName name="Z_22CC2B12_98B0_4880_B81F_4299C1253267_.wvu.Cols" localSheetId="2" hidden="1">'RO2'!#REF!</definedName>
    <definedName name="Z_22CC2B12_98B0_4880_B81F_4299C1253267_.wvu.Cols" localSheetId="3" hidden="1">'RO3'!#REF!</definedName>
    <definedName name="Z_22CC2B12_98B0_4880_B81F_4299C1253267_.wvu.Cols" localSheetId="4" hidden="1">'RO4'!#REF!</definedName>
    <definedName name="Z_22CC2B12_98B0_4880_B81F_4299C1253267_.wvu.Cols" localSheetId="5" hidden="1">'RO5'!#REF!</definedName>
    <definedName name="Z_22CC2B12_98B0_4880_B81F_4299C1253267_.wvu.Cols" localSheetId="6" hidden="1">'RO6'!#REF!</definedName>
    <definedName name="Z_22CC2B12_98B0_4880_B81F_4299C1253267_.wvu.Cols" localSheetId="7" hidden="1">'RO8'!#REF!</definedName>
    <definedName name="Z_22CC2B12_98B0_4880_B81F_4299C1253267_.wvu.Cols" localSheetId="8" hidden="1">'RO9'!#REF!</definedName>
    <definedName name="Z_22CC2B12_98B0_4880_B81F_4299C1253267_.wvu.Cols" localSheetId="15" hidden="1">'Survey Response Burden'!$L:$IV</definedName>
    <definedName name="Z_22CC2B12_98B0_4880_B81F_4299C1253267_.wvu.FilterData" localSheetId="10" hidden="1">RS!$B$92:$D$96</definedName>
    <definedName name="Z_22CC2B12_98B0_4880_B81F_4299C1253267_.wvu.PrintArea" localSheetId="16" hidden="1">Comments!$B$2:$H$17</definedName>
    <definedName name="Z_22CC2B12_98B0_4880_B81F_4299C1253267_.wvu.PrintArea" localSheetId="0" hidden="1">FrontPage!$B$2:$O$38</definedName>
    <definedName name="Z_22CC2B12_98B0_4880_B81F_4299C1253267_.wvu.PrintArea" localSheetId="9" hidden="1">RG!$A$1:$E$92</definedName>
    <definedName name="Z_22CC2B12_98B0_4880_B81F_4299C1253267_.wvu.PrintArea" localSheetId="1" hidden="1">'RO1'!$A$1:$O$192</definedName>
    <definedName name="Z_22CC2B12_98B0_4880_B81F_4299C1253267_.wvu.PrintArea" localSheetId="2" hidden="1">'RO2'!$A$1:$O$38</definedName>
    <definedName name="Z_22CC2B12_98B0_4880_B81F_4299C1253267_.wvu.PrintArea" localSheetId="3" hidden="1">'RO3'!$A$1:$P$110</definedName>
    <definedName name="Z_22CC2B12_98B0_4880_B81F_4299C1253267_.wvu.PrintArea" localSheetId="4" hidden="1">'RO4'!$A$1:$O$20</definedName>
    <definedName name="Z_22CC2B12_98B0_4880_B81F_4299C1253267_.wvu.PrintArea" localSheetId="5" hidden="1">'RO5'!$A$1:$P$32</definedName>
    <definedName name="Z_22CC2B12_98B0_4880_B81F_4299C1253267_.wvu.PrintArea" localSheetId="6" hidden="1">'RO6'!$A$1:$O$23</definedName>
    <definedName name="Z_22CC2B12_98B0_4880_B81F_4299C1253267_.wvu.PrintArea" localSheetId="7" hidden="1">'RO8'!$A$1:$O$55</definedName>
    <definedName name="Z_22CC2B12_98B0_4880_B81F_4299C1253267_.wvu.PrintArea" localSheetId="8" hidden="1">'RO9'!$A$1:$O$45</definedName>
    <definedName name="Z_22CC2B12_98B0_4880_B81F_4299C1253267_.wvu.PrintArea" localSheetId="12" hidden="1">ROF!$A$1:$N$32</definedName>
    <definedName name="Z_22CC2B12_98B0_4880_B81F_4299C1253267_.wvu.PrintArea" localSheetId="13" hidden="1">RON!$A$1:$N$42</definedName>
    <definedName name="Z_22CC2B12_98B0_4880_B81F_4299C1253267_.wvu.PrintArea" localSheetId="11" hidden="1">ROP!$A$1:$O$14</definedName>
    <definedName name="Z_22CC2B12_98B0_4880_B81F_4299C1253267_.wvu.PrintArea" localSheetId="10" hidden="1">RS!$A$1:$H$116</definedName>
    <definedName name="Z_22CC2B12_98B0_4880_B81F_4299C1253267_.wvu.PrintArea" localSheetId="15" hidden="1">'Survey Response Burden'!$B$2:$J$16</definedName>
    <definedName name="Z_22CC2B12_98B0_4880_B81F_4299C1253267_.wvu.PrintArea" localSheetId="17" hidden="1">Transfer!$1:$1048576</definedName>
    <definedName name="Z_22CC2B12_98B0_4880_B81F_4299C1253267_.wvu.PrintTitles" localSheetId="9" hidden="1">RG!$1:$6</definedName>
    <definedName name="Z_22CC2B12_98B0_4880_B81F_4299C1253267_.wvu.PrintTitles" localSheetId="1" hidden="1">'RO1'!$1:$4</definedName>
    <definedName name="Z_22CC2B12_98B0_4880_B81F_4299C1253267_.wvu.PrintTitles" localSheetId="2" hidden="1">'RO2'!$1:$4</definedName>
    <definedName name="Z_22CC2B12_98B0_4880_B81F_4299C1253267_.wvu.PrintTitles" localSheetId="3" hidden="1">'RO3'!$1:$4</definedName>
    <definedName name="Z_22CC2B12_98B0_4880_B81F_4299C1253267_.wvu.PrintTitles" localSheetId="4" hidden="1">'RO4'!$1:$4</definedName>
    <definedName name="Z_22CC2B12_98B0_4880_B81F_4299C1253267_.wvu.PrintTitles" localSheetId="5" hidden="1">'RO5'!$1:$4</definedName>
    <definedName name="Z_22CC2B12_98B0_4880_B81F_4299C1253267_.wvu.PrintTitles" localSheetId="6" hidden="1">'RO6'!$1:$4</definedName>
    <definedName name="Z_22CC2B12_98B0_4880_B81F_4299C1253267_.wvu.PrintTitles" localSheetId="7" hidden="1">'RO8'!$1:$4</definedName>
    <definedName name="Z_22CC2B12_98B0_4880_B81F_4299C1253267_.wvu.PrintTitles" localSheetId="8" hidden="1">'RO9'!$1:$4</definedName>
    <definedName name="Z_22CC2B12_98B0_4880_B81F_4299C1253267_.wvu.PrintTitles" localSheetId="12" hidden="1">ROF!$1:$4</definedName>
    <definedName name="Z_22CC2B12_98B0_4880_B81F_4299C1253267_.wvu.PrintTitles" localSheetId="13" hidden="1">RON!$1:$4</definedName>
    <definedName name="Z_22CC2B12_98B0_4880_B81F_4299C1253267_.wvu.PrintTitles" localSheetId="11" hidden="1">ROP!$1:$4</definedName>
    <definedName name="Z_22CC2B12_98B0_4880_B81F_4299C1253267_.wvu.PrintTitles" localSheetId="10" hidden="1">RS!$1:$11</definedName>
    <definedName name="Z_22CC2B12_98B0_4880_B81F_4299C1253267_.wvu.Rows" localSheetId="16" hidden="1">Comments!$19:$65537</definedName>
    <definedName name="Z_22CC2B12_98B0_4880_B81F_4299C1253267_.wvu.Rows" localSheetId="0" hidden="1">FrontPage!$40:$65533,FrontPage!#REF!</definedName>
    <definedName name="Z_22CC2B12_98B0_4880_B81F_4299C1253267_.wvu.Rows" localSheetId="3" hidden="1">'RO3'!#REF!</definedName>
    <definedName name="Z_22CC2B12_98B0_4880_B81F_4299C1253267_.wvu.Rows" localSheetId="15" hidden="1">'Survey Response Burden'!$32:$65536,'Survey Response Burden'!$17:$31</definedName>
    <definedName name="Z_25E99193_3C10_4A65_946C_BFF1AEB7046A_.wvu.Cols" localSheetId="16" hidden="1">Comments!$J:$IV</definedName>
    <definedName name="Z_25E99193_3C10_4A65_946C_BFF1AEB7046A_.wvu.Cols" localSheetId="0" hidden="1">FrontPage!$Q:$IW</definedName>
    <definedName name="Z_25E99193_3C10_4A65_946C_BFF1AEB7046A_.wvu.Cols" localSheetId="1" hidden="1">'RO1'!$C:$C,'RO1'!#REF!</definedName>
    <definedName name="Z_25E99193_3C10_4A65_946C_BFF1AEB7046A_.wvu.Cols" localSheetId="2" hidden="1">'RO2'!#REF!</definedName>
    <definedName name="Z_25E99193_3C10_4A65_946C_BFF1AEB7046A_.wvu.Cols" localSheetId="3" hidden="1">'RO3'!#REF!</definedName>
    <definedName name="Z_25E99193_3C10_4A65_946C_BFF1AEB7046A_.wvu.Cols" localSheetId="4" hidden="1">'RO4'!#REF!</definedName>
    <definedName name="Z_25E99193_3C10_4A65_946C_BFF1AEB7046A_.wvu.Cols" localSheetId="5" hidden="1">'RO5'!#REF!</definedName>
    <definedName name="Z_25E99193_3C10_4A65_946C_BFF1AEB7046A_.wvu.Cols" localSheetId="6" hidden="1">'RO6'!#REF!</definedName>
    <definedName name="Z_25E99193_3C10_4A65_946C_BFF1AEB7046A_.wvu.Cols" localSheetId="7" hidden="1">'RO8'!#REF!</definedName>
    <definedName name="Z_25E99193_3C10_4A65_946C_BFF1AEB7046A_.wvu.Cols" localSheetId="8" hidden="1">'RO9'!#REF!</definedName>
    <definedName name="Z_25E99193_3C10_4A65_946C_BFF1AEB7046A_.wvu.Cols" localSheetId="15" hidden="1">'Survey Response Burden'!$L:$IV</definedName>
    <definedName name="Z_25E99193_3C10_4A65_946C_BFF1AEB7046A_.wvu.FilterData" localSheetId="10" hidden="1">RS!$B$92:$D$96</definedName>
    <definedName name="Z_25E99193_3C10_4A65_946C_BFF1AEB7046A_.wvu.PrintArea" localSheetId="16" hidden="1">Comments!$B$2:$H$17</definedName>
    <definedName name="Z_25E99193_3C10_4A65_946C_BFF1AEB7046A_.wvu.PrintArea" localSheetId="0" hidden="1">FrontPage!$B$2:$O$38</definedName>
    <definedName name="Z_25E99193_3C10_4A65_946C_BFF1AEB7046A_.wvu.PrintArea" localSheetId="9" hidden="1">RG!$A$1:$E$92</definedName>
    <definedName name="Z_25E99193_3C10_4A65_946C_BFF1AEB7046A_.wvu.PrintArea" localSheetId="1" hidden="1">'RO1'!$A$1:$O$192</definedName>
    <definedName name="Z_25E99193_3C10_4A65_946C_BFF1AEB7046A_.wvu.PrintArea" localSheetId="2" hidden="1">'RO2'!$A$1:$O$38</definedName>
    <definedName name="Z_25E99193_3C10_4A65_946C_BFF1AEB7046A_.wvu.PrintArea" localSheetId="3" hidden="1">'RO3'!$A$1:$P$110</definedName>
    <definedName name="Z_25E99193_3C10_4A65_946C_BFF1AEB7046A_.wvu.PrintArea" localSheetId="4" hidden="1">'RO4'!$A$1:$O$20</definedName>
    <definedName name="Z_25E99193_3C10_4A65_946C_BFF1AEB7046A_.wvu.PrintArea" localSheetId="5" hidden="1">'RO5'!$A$1:$P$32</definedName>
    <definedName name="Z_25E99193_3C10_4A65_946C_BFF1AEB7046A_.wvu.PrintArea" localSheetId="6" hidden="1">'RO6'!$A$1:$O$23</definedName>
    <definedName name="Z_25E99193_3C10_4A65_946C_BFF1AEB7046A_.wvu.PrintArea" localSheetId="7" hidden="1">'RO8'!$A$1:$O$55</definedName>
    <definedName name="Z_25E99193_3C10_4A65_946C_BFF1AEB7046A_.wvu.PrintArea" localSheetId="8" hidden="1">'RO9'!$A$1:$O$45</definedName>
    <definedName name="Z_25E99193_3C10_4A65_946C_BFF1AEB7046A_.wvu.PrintArea" localSheetId="12" hidden="1">ROF!$A$1:$N$32</definedName>
    <definedName name="Z_25E99193_3C10_4A65_946C_BFF1AEB7046A_.wvu.PrintArea" localSheetId="13" hidden="1">RON!$A$1:$N$42</definedName>
    <definedName name="Z_25E99193_3C10_4A65_946C_BFF1AEB7046A_.wvu.PrintArea" localSheetId="11" hidden="1">ROP!$A$1:$O$14</definedName>
    <definedName name="Z_25E99193_3C10_4A65_946C_BFF1AEB7046A_.wvu.PrintArea" localSheetId="10" hidden="1">RS!$A$1:$H$116</definedName>
    <definedName name="Z_25E99193_3C10_4A65_946C_BFF1AEB7046A_.wvu.PrintArea" localSheetId="15" hidden="1">'Survey Response Burden'!$B$2:$J$16</definedName>
    <definedName name="Z_25E99193_3C10_4A65_946C_BFF1AEB7046A_.wvu.PrintArea" localSheetId="17" hidden="1">Transfer!$1:$1048576</definedName>
    <definedName name="Z_25E99193_3C10_4A65_946C_BFF1AEB7046A_.wvu.PrintTitles" localSheetId="9" hidden="1">RG!$1:$6</definedName>
    <definedName name="Z_25E99193_3C10_4A65_946C_BFF1AEB7046A_.wvu.PrintTitles" localSheetId="1" hidden="1">'RO1'!$1:$4</definedName>
    <definedName name="Z_25E99193_3C10_4A65_946C_BFF1AEB7046A_.wvu.PrintTitles" localSheetId="2" hidden="1">'RO2'!$1:$4</definedName>
    <definedName name="Z_25E99193_3C10_4A65_946C_BFF1AEB7046A_.wvu.PrintTitles" localSheetId="3" hidden="1">'RO3'!$1:$4</definedName>
    <definedName name="Z_25E99193_3C10_4A65_946C_BFF1AEB7046A_.wvu.PrintTitles" localSheetId="4" hidden="1">'RO4'!$1:$4</definedName>
    <definedName name="Z_25E99193_3C10_4A65_946C_BFF1AEB7046A_.wvu.PrintTitles" localSheetId="5" hidden="1">'RO5'!$1:$4</definedName>
    <definedName name="Z_25E99193_3C10_4A65_946C_BFF1AEB7046A_.wvu.PrintTitles" localSheetId="6" hidden="1">'RO6'!$1:$4</definedName>
    <definedName name="Z_25E99193_3C10_4A65_946C_BFF1AEB7046A_.wvu.PrintTitles" localSheetId="7" hidden="1">'RO8'!$1:$4</definedName>
    <definedName name="Z_25E99193_3C10_4A65_946C_BFF1AEB7046A_.wvu.PrintTitles" localSheetId="8" hidden="1">'RO9'!$1:$4</definedName>
    <definedName name="Z_25E99193_3C10_4A65_946C_BFF1AEB7046A_.wvu.PrintTitles" localSheetId="12" hidden="1">ROF!$1:$4</definedName>
    <definedName name="Z_25E99193_3C10_4A65_946C_BFF1AEB7046A_.wvu.PrintTitles" localSheetId="13" hidden="1">RON!$1:$4</definedName>
    <definedName name="Z_25E99193_3C10_4A65_946C_BFF1AEB7046A_.wvu.PrintTitles" localSheetId="11" hidden="1">ROP!$1:$4</definedName>
    <definedName name="Z_25E99193_3C10_4A65_946C_BFF1AEB7046A_.wvu.PrintTitles" localSheetId="10" hidden="1">RS!$1:$11</definedName>
    <definedName name="Z_25E99193_3C10_4A65_946C_BFF1AEB7046A_.wvu.Rows" localSheetId="16" hidden="1">Comments!$19:$65537</definedName>
    <definedName name="Z_25E99193_3C10_4A65_946C_BFF1AEB7046A_.wvu.Rows" localSheetId="0" hidden="1">FrontPage!$40:$65533,FrontPage!#REF!</definedName>
    <definedName name="Z_25E99193_3C10_4A65_946C_BFF1AEB7046A_.wvu.Rows" localSheetId="3" hidden="1">'RO3'!#REF!</definedName>
    <definedName name="Z_25E99193_3C10_4A65_946C_BFF1AEB7046A_.wvu.Rows" localSheetId="15" hidden="1">'Survey Response Burden'!$32:$65536,'Survey Response Burden'!$17:$31</definedName>
    <definedName name="Z_34EAD24B_E074_4930_B9C5_F62ADDA84BBB_.wvu.Cols" localSheetId="16" hidden="1">Comments!$J:$IV</definedName>
    <definedName name="Z_34EAD24B_E074_4930_B9C5_F62ADDA84BBB_.wvu.Cols" localSheetId="0" hidden="1">FrontPage!$Q:$IW</definedName>
    <definedName name="Z_34EAD24B_E074_4930_B9C5_F62ADDA84BBB_.wvu.Cols" localSheetId="1" hidden="1">'RO1'!#REF!,'RO1'!$C:$C</definedName>
    <definedName name="Z_34EAD24B_E074_4930_B9C5_F62ADDA84BBB_.wvu.Cols" localSheetId="2" hidden="1">'RO2'!$B:$B</definedName>
    <definedName name="Z_34EAD24B_E074_4930_B9C5_F62ADDA84BBB_.wvu.Cols" localSheetId="3" hidden="1">'RO3'!$B:$B</definedName>
    <definedName name="Z_34EAD24B_E074_4930_B9C5_F62ADDA84BBB_.wvu.Cols" localSheetId="4" hidden="1">'RO4'!$B:$B</definedName>
    <definedName name="Z_34EAD24B_E074_4930_B9C5_F62ADDA84BBB_.wvu.Cols" localSheetId="5" hidden="1">'RO5'!$B:$B</definedName>
    <definedName name="Z_34EAD24B_E074_4930_B9C5_F62ADDA84BBB_.wvu.Cols" localSheetId="6" hidden="1">'RO6'!$B:$B</definedName>
    <definedName name="Z_34EAD24B_E074_4930_B9C5_F62ADDA84BBB_.wvu.Cols" localSheetId="7" hidden="1">'RO8'!$B:$B</definedName>
    <definedName name="Z_34EAD24B_E074_4930_B9C5_F62ADDA84BBB_.wvu.Cols" localSheetId="12" hidden="1">ROF!#REF!</definedName>
    <definedName name="Z_34EAD24B_E074_4930_B9C5_F62ADDA84BBB_.wvu.Cols" localSheetId="13" hidden="1">RON!#REF!</definedName>
    <definedName name="Z_34EAD24B_E074_4930_B9C5_F62ADDA84BBB_.wvu.Cols" localSheetId="11" hidden="1">ROP!$B:$B</definedName>
    <definedName name="Z_34EAD24B_E074_4930_B9C5_F62ADDA84BBB_.wvu.Cols" localSheetId="15" hidden="1">'Survey Response Burden'!$L:$IV</definedName>
    <definedName name="Z_34EAD24B_E074_4930_B9C5_F62ADDA84BBB_.wvu.FilterData" localSheetId="10" hidden="1">RS!$B$92:$D$96</definedName>
    <definedName name="Z_34EAD24B_E074_4930_B9C5_F62ADDA84BBB_.wvu.PrintArea" localSheetId="0" hidden="1">FrontPage!$B$2:$O$38</definedName>
    <definedName name="Z_34EAD24B_E074_4930_B9C5_F62ADDA84BBB_.wvu.PrintArea" localSheetId="9" hidden="1">RG!$A$1:$E$92</definedName>
    <definedName name="Z_34EAD24B_E074_4930_B9C5_F62ADDA84BBB_.wvu.PrintArea" localSheetId="1" hidden="1">'RO1'!$A$1:$O$199</definedName>
    <definedName name="Z_34EAD24B_E074_4930_B9C5_F62ADDA84BBB_.wvu.PrintArea" localSheetId="2" hidden="1">'RO2'!$A$1:$O$38</definedName>
    <definedName name="Z_34EAD24B_E074_4930_B9C5_F62ADDA84BBB_.wvu.PrintArea" localSheetId="3" hidden="1">'RO3'!$A$1:$P$110</definedName>
    <definedName name="Z_34EAD24B_E074_4930_B9C5_F62ADDA84BBB_.wvu.PrintArea" localSheetId="4" hidden="1">'RO4'!$A$1:$O$20</definedName>
    <definedName name="Z_34EAD24B_E074_4930_B9C5_F62ADDA84BBB_.wvu.PrintArea" localSheetId="5" hidden="1">'RO5'!$A$1:$P$32</definedName>
    <definedName name="Z_34EAD24B_E074_4930_B9C5_F62ADDA84BBB_.wvu.PrintArea" localSheetId="6" hidden="1">'RO6'!$A$1:$O$23</definedName>
    <definedName name="Z_34EAD24B_E074_4930_B9C5_F62ADDA84BBB_.wvu.PrintArea" localSheetId="7" hidden="1">'RO8'!$A$1:$O$55</definedName>
    <definedName name="Z_34EAD24B_E074_4930_B9C5_F62ADDA84BBB_.wvu.PrintArea" localSheetId="8" hidden="1">'RO9'!$A$1:$O$45</definedName>
    <definedName name="Z_34EAD24B_E074_4930_B9C5_F62ADDA84BBB_.wvu.PrintArea" localSheetId="12" hidden="1">ROF!$A$1:$N$32</definedName>
    <definedName name="Z_34EAD24B_E074_4930_B9C5_F62ADDA84BBB_.wvu.PrintArea" localSheetId="13" hidden="1">RON!$A$1:$N$42</definedName>
    <definedName name="Z_34EAD24B_E074_4930_B9C5_F62ADDA84BBB_.wvu.PrintArea" localSheetId="11" hidden="1">ROP!$A$1:$O$14</definedName>
    <definedName name="Z_34EAD24B_E074_4930_B9C5_F62ADDA84BBB_.wvu.PrintArea" localSheetId="15" hidden="1">'Survey Response Burden'!$B$2:$J$16</definedName>
    <definedName name="Z_34EAD24B_E074_4930_B9C5_F62ADDA84BBB_.wvu.PrintArea" localSheetId="17" hidden="1">Transfer!$1:$1048576</definedName>
    <definedName name="Z_34EAD24B_E074_4930_B9C5_F62ADDA84BBB_.wvu.PrintTitles" localSheetId="9" hidden="1">RG!$1:$6</definedName>
    <definedName name="Z_34EAD24B_E074_4930_B9C5_F62ADDA84BBB_.wvu.PrintTitles" localSheetId="1" hidden="1">'RO1'!$1:$4</definedName>
    <definedName name="Z_34EAD24B_E074_4930_B9C5_F62ADDA84BBB_.wvu.PrintTitles" localSheetId="2" hidden="1">'RO2'!$1:$4</definedName>
    <definedName name="Z_34EAD24B_E074_4930_B9C5_F62ADDA84BBB_.wvu.PrintTitles" localSheetId="3" hidden="1">'RO3'!$1:$4</definedName>
    <definedName name="Z_34EAD24B_E074_4930_B9C5_F62ADDA84BBB_.wvu.PrintTitles" localSheetId="4" hidden="1">'RO4'!$1:$4</definedName>
    <definedName name="Z_34EAD24B_E074_4930_B9C5_F62ADDA84BBB_.wvu.PrintTitles" localSheetId="5" hidden="1">'RO5'!$1:$4</definedName>
    <definedName name="Z_34EAD24B_E074_4930_B9C5_F62ADDA84BBB_.wvu.PrintTitles" localSheetId="6" hidden="1">'RO6'!$1:$4</definedName>
    <definedName name="Z_34EAD24B_E074_4930_B9C5_F62ADDA84BBB_.wvu.PrintTitles" localSheetId="7" hidden="1">'RO8'!$1:$4</definedName>
    <definedName name="Z_34EAD24B_E074_4930_B9C5_F62ADDA84BBB_.wvu.PrintTitles" localSheetId="8" hidden="1">'RO9'!$1:$4</definedName>
    <definedName name="Z_34EAD24B_E074_4930_B9C5_F62ADDA84BBB_.wvu.PrintTitles" localSheetId="12" hidden="1">ROF!$1:$4</definedName>
    <definedName name="Z_34EAD24B_E074_4930_B9C5_F62ADDA84BBB_.wvu.PrintTitles" localSheetId="13" hidden="1">RON!$1:$4</definedName>
    <definedName name="Z_34EAD24B_E074_4930_B9C5_F62ADDA84BBB_.wvu.PrintTitles" localSheetId="11" hidden="1">ROP!$1:$4</definedName>
    <definedName name="Z_34EAD24B_E074_4930_B9C5_F62ADDA84BBB_.wvu.PrintTitles" localSheetId="10" hidden="1">RS!$1:$11</definedName>
    <definedName name="Z_34EAD24B_E074_4930_B9C5_F62ADDA84BBB_.wvu.Rows" localSheetId="16" hidden="1">Comments!$19:$65537</definedName>
    <definedName name="Z_34EAD24B_E074_4930_B9C5_F62ADDA84BBB_.wvu.Rows" localSheetId="0" hidden="1">FrontPage!$40:$65533,FrontPage!#REF!</definedName>
    <definedName name="Z_34EAD24B_E074_4930_B9C5_F62ADDA84BBB_.wvu.Rows" localSheetId="15" hidden="1">'Survey Response Burden'!$32:$65536,'Survey Response Burden'!$17:$31</definedName>
    <definedName name="Z_3ABB6F66_4D29_436C_B62E_67D2BCB1138B_.wvu.Cols" localSheetId="16" hidden="1">Comments!$J:$IV</definedName>
    <definedName name="Z_3ABB6F66_4D29_436C_B62E_67D2BCB1138B_.wvu.Cols" localSheetId="0" hidden="1">FrontPage!$Q:$IW</definedName>
    <definedName name="Z_3ABB6F66_4D29_436C_B62E_67D2BCB1138B_.wvu.Cols" localSheetId="1" hidden="1">'RO1'!#REF!,'RO1'!$C:$C</definedName>
    <definedName name="Z_3ABB6F66_4D29_436C_B62E_67D2BCB1138B_.wvu.Cols" localSheetId="2" hidden="1">'RO2'!$B:$B</definedName>
    <definedName name="Z_3ABB6F66_4D29_436C_B62E_67D2BCB1138B_.wvu.Cols" localSheetId="3" hidden="1">'RO3'!$B:$B</definedName>
    <definedName name="Z_3ABB6F66_4D29_436C_B62E_67D2BCB1138B_.wvu.Cols" localSheetId="4" hidden="1">'RO4'!$B:$B</definedName>
    <definedName name="Z_3ABB6F66_4D29_436C_B62E_67D2BCB1138B_.wvu.Cols" localSheetId="5" hidden="1">'RO5'!$B:$B</definedName>
    <definedName name="Z_3ABB6F66_4D29_436C_B62E_67D2BCB1138B_.wvu.Cols" localSheetId="6" hidden="1">'RO6'!$B:$B</definedName>
    <definedName name="Z_3ABB6F66_4D29_436C_B62E_67D2BCB1138B_.wvu.Cols" localSheetId="7" hidden="1">'RO8'!$B:$B</definedName>
    <definedName name="Z_3ABB6F66_4D29_436C_B62E_67D2BCB1138B_.wvu.Cols" localSheetId="12" hidden="1">ROF!#REF!</definedName>
    <definedName name="Z_3ABB6F66_4D29_436C_B62E_67D2BCB1138B_.wvu.Cols" localSheetId="13" hidden="1">RON!#REF!</definedName>
    <definedName name="Z_3ABB6F66_4D29_436C_B62E_67D2BCB1138B_.wvu.Cols" localSheetId="11" hidden="1">ROP!$B:$B</definedName>
    <definedName name="Z_3ABB6F66_4D29_436C_B62E_67D2BCB1138B_.wvu.Cols" localSheetId="15" hidden="1">'Survey Response Burden'!$L:$IV</definedName>
    <definedName name="Z_3ABB6F66_4D29_436C_B62E_67D2BCB1138B_.wvu.FilterData" localSheetId="10" hidden="1">RS!$B$92:$D$96</definedName>
    <definedName name="Z_3ABB6F66_4D29_436C_B62E_67D2BCB1138B_.wvu.PrintArea" localSheetId="0" hidden="1">FrontPage!$B$2:$O$38</definedName>
    <definedName name="Z_3ABB6F66_4D29_436C_B62E_67D2BCB1138B_.wvu.PrintArea" localSheetId="9" hidden="1">RG!$A$1:$E$92</definedName>
    <definedName name="Z_3ABB6F66_4D29_436C_B62E_67D2BCB1138B_.wvu.PrintArea" localSheetId="1" hidden="1">'RO1'!$A$1:$O$199</definedName>
    <definedName name="Z_3ABB6F66_4D29_436C_B62E_67D2BCB1138B_.wvu.PrintArea" localSheetId="2" hidden="1">'RO2'!$A$1:$O$38</definedName>
    <definedName name="Z_3ABB6F66_4D29_436C_B62E_67D2BCB1138B_.wvu.PrintArea" localSheetId="3" hidden="1">'RO3'!$A$1:$P$110</definedName>
    <definedName name="Z_3ABB6F66_4D29_436C_B62E_67D2BCB1138B_.wvu.PrintArea" localSheetId="4" hidden="1">'RO4'!$A$1:$O$20</definedName>
    <definedName name="Z_3ABB6F66_4D29_436C_B62E_67D2BCB1138B_.wvu.PrintArea" localSheetId="5" hidden="1">'RO5'!$A$1:$P$32</definedName>
    <definedName name="Z_3ABB6F66_4D29_436C_B62E_67D2BCB1138B_.wvu.PrintArea" localSheetId="6" hidden="1">'RO6'!$A$1:$O$23</definedName>
    <definedName name="Z_3ABB6F66_4D29_436C_B62E_67D2BCB1138B_.wvu.PrintArea" localSheetId="7" hidden="1">'RO8'!$A$1:$O$55</definedName>
    <definedName name="Z_3ABB6F66_4D29_436C_B62E_67D2BCB1138B_.wvu.PrintArea" localSheetId="8" hidden="1">'RO9'!$A$1:$O$45</definedName>
    <definedName name="Z_3ABB6F66_4D29_436C_B62E_67D2BCB1138B_.wvu.PrintArea" localSheetId="12" hidden="1">ROF!$A$1:$N$32</definedName>
    <definedName name="Z_3ABB6F66_4D29_436C_B62E_67D2BCB1138B_.wvu.PrintArea" localSheetId="13" hidden="1">RON!$A$1:$N$42</definedName>
    <definedName name="Z_3ABB6F66_4D29_436C_B62E_67D2BCB1138B_.wvu.PrintArea" localSheetId="11" hidden="1">ROP!$A$1:$O$14</definedName>
    <definedName name="Z_3ABB6F66_4D29_436C_B62E_67D2BCB1138B_.wvu.PrintArea" localSheetId="15" hidden="1">'Survey Response Burden'!$B$2:$J$16</definedName>
    <definedName name="Z_3ABB6F66_4D29_436C_B62E_67D2BCB1138B_.wvu.PrintArea" localSheetId="17" hidden="1">Transfer!$1:$1048576</definedName>
    <definedName name="Z_3ABB6F66_4D29_436C_B62E_67D2BCB1138B_.wvu.PrintTitles" localSheetId="9" hidden="1">RG!$1:$6</definedName>
    <definedName name="Z_3ABB6F66_4D29_436C_B62E_67D2BCB1138B_.wvu.PrintTitles" localSheetId="1" hidden="1">'RO1'!$1:$4</definedName>
    <definedName name="Z_3ABB6F66_4D29_436C_B62E_67D2BCB1138B_.wvu.PrintTitles" localSheetId="2" hidden="1">'RO2'!$1:$4</definedName>
    <definedName name="Z_3ABB6F66_4D29_436C_B62E_67D2BCB1138B_.wvu.PrintTitles" localSheetId="3" hidden="1">'RO3'!$1:$4</definedName>
    <definedName name="Z_3ABB6F66_4D29_436C_B62E_67D2BCB1138B_.wvu.PrintTitles" localSheetId="4" hidden="1">'RO4'!$1:$4</definedName>
    <definedName name="Z_3ABB6F66_4D29_436C_B62E_67D2BCB1138B_.wvu.PrintTitles" localSheetId="5" hidden="1">'RO5'!$1:$4</definedName>
    <definedName name="Z_3ABB6F66_4D29_436C_B62E_67D2BCB1138B_.wvu.PrintTitles" localSheetId="6" hidden="1">'RO6'!$1:$4</definedName>
    <definedName name="Z_3ABB6F66_4D29_436C_B62E_67D2BCB1138B_.wvu.PrintTitles" localSheetId="7" hidden="1">'RO8'!$1:$4</definedName>
    <definedName name="Z_3ABB6F66_4D29_436C_B62E_67D2BCB1138B_.wvu.PrintTitles" localSheetId="8" hidden="1">'RO9'!$1:$4</definedName>
    <definedName name="Z_3ABB6F66_4D29_436C_B62E_67D2BCB1138B_.wvu.PrintTitles" localSheetId="12" hidden="1">ROF!$1:$4</definedName>
    <definedName name="Z_3ABB6F66_4D29_436C_B62E_67D2BCB1138B_.wvu.PrintTitles" localSheetId="13" hidden="1">RON!$1:$4</definedName>
    <definedName name="Z_3ABB6F66_4D29_436C_B62E_67D2BCB1138B_.wvu.PrintTitles" localSheetId="11" hidden="1">ROP!$1:$4</definedName>
    <definedName name="Z_3ABB6F66_4D29_436C_B62E_67D2BCB1138B_.wvu.PrintTitles" localSheetId="10" hidden="1">RS!$1:$11</definedName>
    <definedName name="Z_3ABB6F66_4D29_436C_B62E_67D2BCB1138B_.wvu.Rows" localSheetId="16" hidden="1">Comments!$19:$65537</definedName>
    <definedName name="Z_3ABB6F66_4D29_436C_B62E_67D2BCB1138B_.wvu.Rows" localSheetId="0" hidden="1">FrontPage!$40:$65533,FrontPage!#REF!</definedName>
    <definedName name="Z_3ABB6F66_4D29_436C_B62E_67D2BCB1138B_.wvu.Rows" localSheetId="15" hidden="1">'Survey Response Burden'!$32:$65536,'Survey Response Burden'!$17:$31</definedName>
    <definedName name="Z_465030FF_47D6_48CF_8E12_D512EE00A625_.wvu.Cols" localSheetId="16" hidden="1">Comments!$J:$IV</definedName>
    <definedName name="Z_465030FF_47D6_48CF_8E12_D512EE00A625_.wvu.Cols" localSheetId="0" hidden="1">FrontPage!$Q:$IW</definedName>
    <definedName name="Z_465030FF_47D6_48CF_8E12_D512EE00A625_.wvu.Cols" localSheetId="1" hidden="1">'RO1'!#REF!,'RO1'!$C:$C</definedName>
    <definedName name="Z_465030FF_47D6_48CF_8E12_D512EE00A625_.wvu.Cols" localSheetId="2" hidden="1">'RO2'!$B:$B</definedName>
    <definedName name="Z_465030FF_47D6_48CF_8E12_D512EE00A625_.wvu.Cols" localSheetId="3" hidden="1">'RO3'!$B:$B</definedName>
    <definedName name="Z_465030FF_47D6_48CF_8E12_D512EE00A625_.wvu.Cols" localSheetId="4" hidden="1">'RO4'!$B:$B</definedName>
    <definedName name="Z_465030FF_47D6_48CF_8E12_D512EE00A625_.wvu.Cols" localSheetId="5" hidden="1">'RO5'!$B:$B</definedName>
    <definedName name="Z_465030FF_47D6_48CF_8E12_D512EE00A625_.wvu.Cols" localSheetId="6" hidden="1">'RO6'!$B:$B</definedName>
    <definedName name="Z_465030FF_47D6_48CF_8E12_D512EE00A625_.wvu.Cols" localSheetId="7" hidden="1">'RO8'!$B:$B</definedName>
    <definedName name="Z_465030FF_47D6_48CF_8E12_D512EE00A625_.wvu.Cols" localSheetId="12" hidden="1">ROF!#REF!</definedName>
    <definedName name="Z_465030FF_47D6_48CF_8E12_D512EE00A625_.wvu.Cols" localSheetId="13" hidden="1">RON!#REF!</definedName>
    <definedName name="Z_465030FF_47D6_48CF_8E12_D512EE00A625_.wvu.Cols" localSheetId="11" hidden="1">ROP!$B:$B</definedName>
    <definedName name="Z_465030FF_47D6_48CF_8E12_D512EE00A625_.wvu.Cols" localSheetId="15" hidden="1">'Survey Response Burden'!$L:$IV</definedName>
    <definedName name="Z_465030FF_47D6_48CF_8E12_D512EE00A625_.wvu.FilterData" localSheetId="10" hidden="1">RS!$B$92:$D$96</definedName>
    <definedName name="Z_465030FF_47D6_48CF_8E12_D512EE00A625_.wvu.PrintArea" localSheetId="0" hidden="1">FrontPage!$B$2:$O$38</definedName>
    <definedName name="Z_465030FF_47D6_48CF_8E12_D512EE00A625_.wvu.PrintArea" localSheetId="9" hidden="1">RG!$A$1:$E$92</definedName>
    <definedName name="Z_465030FF_47D6_48CF_8E12_D512EE00A625_.wvu.PrintArea" localSheetId="1" hidden="1">'RO1'!$A$1:$O$199</definedName>
    <definedName name="Z_465030FF_47D6_48CF_8E12_D512EE00A625_.wvu.PrintArea" localSheetId="2" hidden="1">'RO2'!$A$1:$O$38</definedName>
    <definedName name="Z_465030FF_47D6_48CF_8E12_D512EE00A625_.wvu.PrintArea" localSheetId="3" hidden="1">'RO3'!$A$1:$P$110</definedName>
    <definedName name="Z_465030FF_47D6_48CF_8E12_D512EE00A625_.wvu.PrintArea" localSheetId="4" hidden="1">'RO4'!$A$1:$O$20</definedName>
    <definedName name="Z_465030FF_47D6_48CF_8E12_D512EE00A625_.wvu.PrintArea" localSheetId="5" hidden="1">'RO5'!$A$1:$P$32</definedName>
    <definedName name="Z_465030FF_47D6_48CF_8E12_D512EE00A625_.wvu.PrintArea" localSheetId="6" hidden="1">'RO6'!$A$1:$O$23</definedName>
    <definedName name="Z_465030FF_47D6_48CF_8E12_D512EE00A625_.wvu.PrintArea" localSheetId="7" hidden="1">'RO8'!$A$1:$O$55</definedName>
    <definedName name="Z_465030FF_47D6_48CF_8E12_D512EE00A625_.wvu.PrintArea" localSheetId="8" hidden="1">'RO9'!$A$1:$O$45</definedName>
    <definedName name="Z_465030FF_47D6_48CF_8E12_D512EE00A625_.wvu.PrintArea" localSheetId="12" hidden="1">ROF!$A$1:$N$32</definedName>
    <definedName name="Z_465030FF_47D6_48CF_8E12_D512EE00A625_.wvu.PrintArea" localSheetId="13" hidden="1">RON!$A$1:$N$42</definedName>
    <definedName name="Z_465030FF_47D6_48CF_8E12_D512EE00A625_.wvu.PrintArea" localSheetId="11" hidden="1">ROP!$A$1:$O$14</definedName>
    <definedName name="Z_465030FF_47D6_48CF_8E12_D512EE00A625_.wvu.PrintArea" localSheetId="15" hidden="1">'Survey Response Burden'!$B$2:$J$16</definedName>
    <definedName name="Z_465030FF_47D6_48CF_8E12_D512EE00A625_.wvu.PrintArea" localSheetId="17" hidden="1">Transfer!$1:$1048576</definedName>
    <definedName name="Z_465030FF_47D6_48CF_8E12_D512EE00A625_.wvu.PrintTitles" localSheetId="9" hidden="1">RG!$1:$6</definedName>
    <definedName name="Z_465030FF_47D6_48CF_8E12_D512EE00A625_.wvu.PrintTitles" localSheetId="1" hidden="1">'RO1'!$1:$4</definedName>
    <definedName name="Z_465030FF_47D6_48CF_8E12_D512EE00A625_.wvu.PrintTitles" localSheetId="2" hidden="1">'RO2'!$1:$4</definedName>
    <definedName name="Z_465030FF_47D6_48CF_8E12_D512EE00A625_.wvu.PrintTitles" localSheetId="3" hidden="1">'RO3'!$1:$4</definedName>
    <definedName name="Z_465030FF_47D6_48CF_8E12_D512EE00A625_.wvu.PrintTitles" localSheetId="4" hidden="1">'RO4'!$1:$4</definedName>
    <definedName name="Z_465030FF_47D6_48CF_8E12_D512EE00A625_.wvu.PrintTitles" localSheetId="5" hidden="1">'RO5'!$1:$4</definedName>
    <definedName name="Z_465030FF_47D6_48CF_8E12_D512EE00A625_.wvu.PrintTitles" localSheetId="6" hidden="1">'RO6'!$1:$4</definedName>
    <definedName name="Z_465030FF_47D6_48CF_8E12_D512EE00A625_.wvu.PrintTitles" localSheetId="7" hidden="1">'RO8'!$1:$4</definedName>
    <definedName name="Z_465030FF_47D6_48CF_8E12_D512EE00A625_.wvu.PrintTitles" localSheetId="8" hidden="1">'RO9'!$1:$4</definedName>
    <definedName name="Z_465030FF_47D6_48CF_8E12_D512EE00A625_.wvu.PrintTitles" localSheetId="12" hidden="1">ROF!$1:$4</definedName>
    <definedName name="Z_465030FF_47D6_48CF_8E12_D512EE00A625_.wvu.PrintTitles" localSheetId="13" hidden="1">RON!$1:$4</definedName>
    <definedName name="Z_465030FF_47D6_48CF_8E12_D512EE00A625_.wvu.PrintTitles" localSheetId="11" hidden="1">ROP!$1:$4</definedName>
    <definedName name="Z_465030FF_47D6_48CF_8E12_D512EE00A625_.wvu.PrintTitles" localSheetId="10" hidden="1">RS!$1:$11</definedName>
    <definedName name="Z_465030FF_47D6_48CF_8E12_D512EE00A625_.wvu.Rows" localSheetId="16" hidden="1">Comments!$19:$65537</definedName>
    <definedName name="Z_465030FF_47D6_48CF_8E12_D512EE00A625_.wvu.Rows" localSheetId="0" hidden="1">FrontPage!$40:$65533,FrontPage!#REF!</definedName>
    <definedName name="Z_465030FF_47D6_48CF_8E12_D512EE00A625_.wvu.Rows" localSheetId="15" hidden="1">'Survey Response Burden'!$32:$65536,'Survey Response Burden'!$17:$31</definedName>
    <definedName name="Z_57E65792_88BB_4551_AD2F_6857319D48EE_.wvu.Cols" localSheetId="16" hidden="1">Comments!$J:$IV</definedName>
    <definedName name="Z_57E65792_88BB_4551_AD2F_6857319D48EE_.wvu.Cols" localSheetId="0" hidden="1">FrontPage!$Q:$IW</definedName>
    <definedName name="Z_57E65792_88BB_4551_AD2F_6857319D48EE_.wvu.Cols" localSheetId="1" hidden="1">'RO1'!$C:$C,'RO1'!#REF!</definedName>
    <definedName name="Z_57E65792_88BB_4551_AD2F_6857319D48EE_.wvu.Cols" localSheetId="2" hidden="1">'RO2'!#REF!</definedName>
    <definedName name="Z_57E65792_88BB_4551_AD2F_6857319D48EE_.wvu.Cols" localSheetId="3" hidden="1">'RO3'!#REF!</definedName>
    <definedName name="Z_57E65792_88BB_4551_AD2F_6857319D48EE_.wvu.Cols" localSheetId="4" hidden="1">'RO4'!#REF!</definedName>
    <definedName name="Z_57E65792_88BB_4551_AD2F_6857319D48EE_.wvu.Cols" localSheetId="5" hidden="1">'RO5'!#REF!</definedName>
    <definedName name="Z_57E65792_88BB_4551_AD2F_6857319D48EE_.wvu.Cols" localSheetId="6" hidden="1">'RO6'!#REF!</definedName>
    <definedName name="Z_57E65792_88BB_4551_AD2F_6857319D48EE_.wvu.Cols" localSheetId="7" hidden="1">'RO8'!#REF!</definedName>
    <definedName name="Z_57E65792_88BB_4551_AD2F_6857319D48EE_.wvu.Cols" localSheetId="8" hidden="1">'RO9'!#REF!</definedName>
    <definedName name="Z_57E65792_88BB_4551_AD2F_6857319D48EE_.wvu.Cols" localSheetId="15" hidden="1">'Survey Response Burden'!$L:$IV</definedName>
    <definedName name="Z_57E65792_88BB_4551_AD2F_6857319D48EE_.wvu.FilterData" localSheetId="10" hidden="1">RS!$B$92:$D$96</definedName>
    <definedName name="Z_57E65792_88BB_4551_AD2F_6857319D48EE_.wvu.PrintArea" localSheetId="16" hidden="1">Comments!$B$2:$H$17</definedName>
    <definedName name="Z_57E65792_88BB_4551_AD2F_6857319D48EE_.wvu.PrintArea" localSheetId="0" hidden="1">FrontPage!$B$2:$O$38</definedName>
    <definedName name="Z_57E65792_88BB_4551_AD2F_6857319D48EE_.wvu.PrintArea" localSheetId="9" hidden="1">RG!$A$1:$E$92</definedName>
    <definedName name="Z_57E65792_88BB_4551_AD2F_6857319D48EE_.wvu.PrintArea" localSheetId="1" hidden="1">'RO1'!$A$1:$O$192</definedName>
    <definedName name="Z_57E65792_88BB_4551_AD2F_6857319D48EE_.wvu.PrintArea" localSheetId="2" hidden="1">'RO2'!$A$1:$O$38</definedName>
    <definedName name="Z_57E65792_88BB_4551_AD2F_6857319D48EE_.wvu.PrintArea" localSheetId="3" hidden="1">'RO3'!$A$1:$P$110</definedName>
    <definedName name="Z_57E65792_88BB_4551_AD2F_6857319D48EE_.wvu.PrintArea" localSheetId="4" hidden="1">'RO4'!$A$1:$O$20</definedName>
    <definedName name="Z_57E65792_88BB_4551_AD2F_6857319D48EE_.wvu.PrintArea" localSheetId="5" hidden="1">'RO5'!$A$1:$P$32</definedName>
    <definedName name="Z_57E65792_88BB_4551_AD2F_6857319D48EE_.wvu.PrintArea" localSheetId="6" hidden="1">'RO6'!$A$1:$O$23</definedName>
    <definedName name="Z_57E65792_88BB_4551_AD2F_6857319D48EE_.wvu.PrintArea" localSheetId="7" hidden="1">'RO8'!$A$1:$O$55</definedName>
    <definedName name="Z_57E65792_88BB_4551_AD2F_6857319D48EE_.wvu.PrintArea" localSheetId="8" hidden="1">'RO9'!$A$1:$O$45</definedName>
    <definedName name="Z_57E65792_88BB_4551_AD2F_6857319D48EE_.wvu.PrintArea" localSheetId="12" hidden="1">ROF!$A$1:$N$32</definedName>
    <definedName name="Z_57E65792_88BB_4551_AD2F_6857319D48EE_.wvu.PrintArea" localSheetId="13" hidden="1">RON!$A$1:$N$42</definedName>
    <definedName name="Z_57E65792_88BB_4551_AD2F_6857319D48EE_.wvu.PrintArea" localSheetId="11" hidden="1">ROP!$A$1:$O$14</definedName>
    <definedName name="Z_57E65792_88BB_4551_AD2F_6857319D48EE_.wvu.PrintArea" localSheetId="10" hidden="1">RS!$A$1:$H$116</definedName>
    <definedName name="Z_57E65792_88BB_4551_AD2F_6857319D48EE_.wvu.PrintArea" localSheetId="15" hidden="1">'Survey Response Burden'!$B$2:$J$16</definedName>
    <definedName name="Z_57E65792_88BB_4551_AD2F_6857319D48EE_.wvu.PrintArea" localSheetId="17" hidden="1">Transfer!$1:$1048576</definedName>
    <definedName name="Z_57E65792_88BB_4551_AD2F_6857319D48EE_.wvu.PrintTitles" localSheetId="9" hidden="1">RG!$1:$6</definedName>
    <definedName name="Z_57E65792_88BB_4551_AD2F_6857319D48EE_.wvu.PrintTitles" localSheetId="1" hidden="1">'RO1'!$1:$4</definedName>
    <definedName name="Z_57E65792_88BB_4551_AD2F_6857319D48EE_.wvu.PrintTitles" localSheetId="2" hidden="1">'RO2'!$1:$4</definedName>
    <definedName name="Z_57E65792_88BB_4551_AD2F_6857319D48EE_.wvu.PrintTitles" localSheetId="3" hidden="1">'RO3'!$1:$4</definedName>
    <definedName name="Z_57E65792_88BB_4551_AD2F_6857319D48EE_.wvu.PrintTitles" localSheetId="4" hidden="1">'RO4'!$1:$4</definedName>
    <definedName name="Z_57E65792_88BB_4551_AD2F_6857319D48EE_.wvu.PrintTitles" localSheetId="5" hidden="1">'RO5'!$1:$4</definedName>
    <definedName name="Z_57E65792_88BB_4551_AD2F_6857319D48EE_.wvu.PrintTitles" localSheetId="6" hidden="1">'RO6'!$1:$4</definedName>
    <definedName name="Z_57E65792_88BB_4551_AD2F_6857319D48EE_.wvu.PrintTitles" localSheetId="7" hidden="1">'RO8'!$1:$4</definedName>
    <definedName name="Z_57E65792_88BB_4551_AD2F_6857319D48EE_.wvu.PrintTitles" localSheetId="8" hidden="1">'RO9'!$1:$4</definedName>
    <definedName name="Z_57E65792_88BB_4551_AD2F_6857319D48EE_.wvu.PrintTitles" localSheetId="12" hidden="1">ROF!$1:$4</definedName>
    <definedName name="Z_57E65792_88BB_4551_AD2F_6857319D48EE_.wvu.PrintTitles" localSheetId="13" hidden="1">RON!$1:$4</definedName>
    <definedName name="Z_57E65792_88BB_4551_AD2F_6857319D48EE_.wvu.PrintTitles" localSheetId="11" hidden="1">ROP!$1:$4</definedName>
    <definedName name="Z_57E65792_88BB_4551_AD2F_6857319D48EE_.wvu.PrintTitles" localSheetId="10" hidden="1">RS!$1:$11</definedName>
    <definedName name="Z_57E65792_88BB_4551_AD2F_6857319D48EE_.wvu.Rows" localSheetId="16" hidden="1">Comments!$19:$65537</definedName>
    <definedName name="Z_57E65792_88BB_4551_AD2F_6857319D48EE_.wvu.Rows" localSheetId="0" hidden="1">FrontPage!$40:$65533,FrontPage!#REF!</definedName>
    <definedName name="Z_57E65792_88BB_4551_AD2F_6857319D48EE_.wvu.Rows" localSheetId="3" hidden="1">'RO3'!#REF!</definedName>
    <definedName name="Z_57E65792_88BB_4551_AD2F_6857319D48EE_.wvu.Rows" localSheetId="15" hidden="1">'Survey Response Burden'!$32:$65536,'Survey Response Burden'!$17:$31</definedName>
    <definedName name="Z_6338AFB1_DA2C_4FBD_A04F_B25B289D0763_.wvu.Cols" localSheetId="16" hidden="1">Comments!$J:$IV</definedName>
    <definedName name="Z_6338AFB1_DA2C_4FBD_A04F_B25B289D0763_.wvu.Cols" localSheetId="0" hidden="1">FrontPage!$Q:$IW</definedName>
    <definedName name="Z_6338AFB1_DA2C_4FBD_A04F_B25B289D0763_.wvu.Cols" localSheetId="1" hidden="1">'RO1'!$C:$C,'RO1'!#REF!</definedName>
    <definedName name="Z_6338AFB1_DA2C_4FBD_A04F_B25B289D0763_.wvu.Cols" localSheetId="2" hidden="1">'RO2'!#REF!</definedName>
    <definedName name="Z_6338AFB1_DA2C_4FBD_A04F_B25B289D0763_.wvu.Cols" localSheetId="3" hidden="1">'RO3'!#REF!</definedName>
    <definedName name="Z_6338AFB1_DA2C_4FBD_A04F_B25B289D0763_.wvu.Cols" localSheetId="4" hidden="1">'RO4'!#REF!</definedName>
    <definedName name="Z_6338AFB1_DA2C_4FBD_A04F_B25B289D0763_.wvu.Cols" localSheetId="5" hidden="1">'RO5'!#REF!</definedName>
    <definedName name="Z_6338AFB1_DA2C_4FBD_A04F_B25B289D0763_.wvu.Cols" localSheetId="6" hidden="1">'RO6'!#REF!</definedName>
    <definedName name="Z_6338AFB1_DA2C_4FBD_A04F_B25B289D0763_.wvu.Cols" localSheetId="7" hidden="1">'RO8'!#REF!</definedName>
    <definedName name="Z_6338AFB1_DA2C_4FBD_A04F_B25B289D0763_.wvu.Cols" localSheetId="8" hidden="1">'RO9'!#REF!</definedName>
    <definedName name="Z_6338AFB1_DA2C_4FBD_A04F_B25B289D0763_.wvu.Cols" localSheetId="15" hidden="1">'Survey Response Burden'!$L:$IV</definedName>
    <definedName name="Z_6338AFB1_DA2C_4FBD_A04F_B25B289D0763_.wvu.FilterData" localSheetId="10" hidden="1">RS!$B$92:$D$96</definedName>
    <definedName name="Z_6338AFB1_DA2C_4FBD_A04F_B25B289D0763_.wvu.PrintArea" localSheetId="16" hidden="1">Comments!$B$2:$H$17</definedName>
    <definedName name="Z_6338AFB1_DA2C_4FBD_A04F_B25B289D0763_.wvu.PrintArea" localSheetId="0" hidden="1">FrontPage!$B$2:$O$38</definedName>
    <definedName name="Z_6338AFB1_DA2C_4FBD_A04F_B25B289D0763_.wvu.PrintArea" localSheetId="9" hidden="1">RG!$A$1:$E$92</definedName>
    <definedName name="Z_6338AFB1_DA2C_4FBD_A04F_B25B289D0763_.wvu.PrintArea" localSheetId="1" hidden="1">'RO1'!$A$1:$O$192</definedName>
    <definedName name="Z_6338AFB1_DA2C_4FBD_A04F_B25B289D0763_.wvu.PrintArea" localSheetId="2" hidden="1">'RO2'!$A$1:$O$38</definedName>
    <definedName name="Z_6338AFB1_DA2C_4FBD_A04F_B25B289D0763_.wvu.PrintArea" localSheetId="3" hidden="1">'RO3'!$A$1:$P$110</definedName>
    <definedName name="Z_6338AFB1_DA2C_4FBD_A04F_B25B289D0763_.wvu.PrintArea" localSheetId="4" hidden="1">'RO4'!$A$1:$O$20</definedName>
    <definedName name="Z_6338AFB1_DA2C_4FBD_A04F_B25B289D0763_.wvu.PrintArea" localSheetId="5" hidden="1">'RO5'!$A$1:$P$32</definedName>
    <definedName name="Z_6338AFB1_DA2C_4FBD_A04F_B25B289D0763_.wvu.PrintArea" localSheetId="6" hidden="1">'RO6'!$A$1:$O$23</definedName>
    <definedName name="Z_6338AFB1_DA2C_4FBD_A04F_B25B289D0763_.wvu.PrintArea" localSheetId="7" hidden="1">'RO8'!$A$1:$O$55</definedName>
    <definedName name="Z_6338AFB1_DA2C_4FBD_A04F_B25B289D0763_.wvu.PrintArea" localSheetId="8" hidden="1">'RO9'!$A$1:$O$45</definedName>
    <definedName name="Z_6338AFB1_DA2C_4FBD_A04F_B25B289D0763_.wvu.PrintArea" localSheetId="12" hidden="1">ROF!$A$1:$N$32</definedName>
    <definedName name="Z_6338AFB1_DA2C_4FBD_A04F_B25B289D0763_.wvu.PrintArea" localSheetId="13" hidden="1">RON!$A$1:$N$42</definedName>
    <definedName name="Z_6338AFB1_DA2C_4FBD_A04F_B25B289D0763_.wvu.PrintArea" localSheetId="11" hidden="1">ROP!$A$1:$O$14</definedName>
    <definedName name="Z_6338AFB1_DA2C_4FBD_A04F_B25B289D0763_.wvu.PrintArea" localSheetId="10" hidden="1">RS!$A$1:$H$116</definedName>
    <definedName name="Z_6338AFB1_DA2C_4FBD_A04F_B25B289D0763_.wvu.PrintArea" localSheetId="15" hidden="1">'Survey Response Burden'!$B$2:$J$16</definedName>
    <definedName name="Z_6338AFB1_DA2C_4FBD_A04F_B25B289D0763_.wvu.PrintArea" localSheetId="17" hidden="1">Transfer!$1:$1048576</definedName>
    <definedName name="Z_6338AFB1_DA2C_4FBD_A04F_B25B289D0763_.wvu.PrintTitles" localSheetId="9" hidden="1">RG!$1:$6</definedName>
    <definedName name="Z_6338AFB1_DA2C_4FBD_A04F_B25B289D0763_.wvu.PrintTitles" localSheetId="1" hidden="1">'RO1'!$1:$4</definedName>
    <definedName name="Z_6338AFB1_DA2C_4FBD_A04F_B25B289D0763_.wvu.PrintTitles" localSheetId="2" hidden="1">'RO2'!$1:$4</definedName>
    <definedName name="Z_6338AFB1_DA2C_4FBD_A04F_B25B289D0763_.wvu.PrintTitles" localSheetId="3" hidden="1">'RO3'!$1:$4</definedName>
    <definedName name="Z_6338AFB1_DA2C_4FBD_A04F_B25B289D0763_.wvu.PrintTitles" localSheetId="4" hidden="1">'RO4'!$1:$4</definedName>
    <definedName name="Z_6338AFB1_DA2C_4FBD_A04F_B25B289D0763_.wvu.PrintTitles" localSheetId="5" hidden="1">'RO5'!$1:$4</definedName>
    <definedName name="Z_6338AFB1_DA2C_4FBD_A04F_B25B289D0763_.wvu.PrintTitles" localSheetId="6" hidden="1">'RO6'!$1:$4</definedName>
    <definedName name="Z_6338AFB1_DA2C_4FBD_A04F_B25B289D0763_.wvu.PrintTitles" localSheetId="7" hidden="1">'RO8'!$1:$4</definedName>
    <definedName name="Z_6338AFB1_DA2C_4FBD_A04F_B25B289D0763_.wvu.PrintTitles" localSheetId="8" hidden="1">'RO9'!$1:$4</definedName>
    <definedName name="Z_6338AFB1_DA2C_4FBD_A04F_B25B289D0763_.wvu.PrintTitles" localSheetId="12" hidden="1">ROF!$1:$4</definedName>
    <definedName name="Z_6338AFB1_DA2C_4FBD_A04F_B25B289D0763_.wvu.PrintTitles" localSheetId="13" hidden="1">RON!$1:$4</definedName>
    <definedName name="Z_6338AFB1_DA2C_4FBD_A04F_B25B289D0763_.wvu.PrintTitles" localSheetId="11" hidden="1">ROP!$1:$4</definedName>
    <definedName name="Z_6338AFB1_DA2C_4FBD_A04F_B25B289D0763_.wvu.PrintTitles" localSheetId="10" hidden="1">RS!$1:$11</definedName>
    <definedName name="Z_6338AFB1_DA2C_4FBD_A04F_B25B289D0763_.wvu.Rows" localSheetId="16" hidden="1">Comments!$19:$65537</definedName>
    <definedName name="Z_6338AFB1_DA2C_4FBD_A04F_B25B289D0763_.wvu.Rows" localSheetId="0" hidden="1">FrontPage!$40:$65533,FrontPage!#REF!</definedName>
    <definedName name="Z_6338AFB1_DA2C_4FBD_A04F_B25B289D0763_.wvu.Rows" localSheetId="3" hidden="1">'RO3'!#REF!</definedName>
    <definedName name="Z_6338AFB1_DA2C_4FBD_A04F_B25B289D0763_.wvu.Rows" localSheetId="15" hidden="1">'Survey Response Burden'!$32:$65536,'Survey Response Burden'!$17:$31</definedName>
    <definedName name="Z_668B7D87_BC61_4737_964A_4E2681FF7B56_.wvu.Cols" localSheetId="16" hidden="1">Comments!$J:$IV</definedName>
    <definedName name="Z_668B7D87_BC61_4737_964A_4E2681FF7B56_.wvu.Cols" localSheetId="0" hidden="1">FrontPage!$Q:$IW</definedName>
    <definedName name="Z_668B7D87_BC61_4737_964A_4E2681FF7B56_.wvu.Cols" localSheetId="1" hidden="1">'RO1'!$C:$C,'RO1'!#REF!</definedName>
    <definedName name="Z_668B7D87_BC61_4737_964A_4E2681FF7B56_.wvu.Cols" localSheetId="2" hidden="1">'RO2'!#REF!</definedName>
    <definedName name="Z_668B7D87_BC61_4737_964A_4E2681FF7B56_.wvu.Cols" localSheetId="3" hidden="1">'RO3'!#REF!</definedName>
    <definedName name="Z_668B7D87_BC61_4737_964A_4E2681FF7B56_.wvu.Cols" localSheetId="4" hidden="1">'RO4'!#REF!</definedName>
    <definedName name="Z_668B7D87_BC61_4737_964A_4E2681FF7B56_.wvu.Cols" localSheetId="5" hidden="1">'RO5'!#REF!</definedName>
    <definedName name="Z_668B7D87_BC61_4737_964A_4E2681FF7B56_.wvu.Cols" localSheetId="6" hidden="1">'RO6'!#REF!</definedName>
    <definedName name="Z_668B7D87_BC61_4737_964A_4E2681FF7B56_.wvu.Cols" localSheetId="7" hidden="1">'RO8'!#REF!</definedName>
    <definedName name="Z_668B7D87_BC61_4737_964A_4E2681FF7B56_.wvu.Cols" localSheetId="8" hidden="1">'RO9'!#REF!</definedName>
    <definedName name="Z_668B7D87_BC61_4737_964A_4E2681FF7B56_.wvu.Cols" localSheetId="15" hidden="1">'Survey Response Burden'!$L:$IV</definedName>
    <definedName name="Z_668B7D87_BC61_4737_964A_4E2681FF7B56_.wvu.FilterData" localSheetId="10" hidden="1">RS!$B$92:$D$96</definedName>
    <definedName name="Z_668B7D87_BC61_4737_964A_4E2681FF7B56_.wvu.PrintArea" localSheetId="16" hidden="1">Comments!$B$2:$H$17</definedName>
    <definedName name="Z_668B7D87_BC61_4737_964A_4E2681FF7B56_.wvu.PrintArea" localSheetId="0" hidden="1">FrontPage!$B$2:$O$38</definedName>
    <definedName name="Z_668B7D87_BC61_4737_964A_4E2681FF7B56_.wvu.PrintArea" localSheetId="9" hidden="1">RG!$A$1:$E$92</definedName>
    <definedName name="Z_668B7D87_BC61_4737_964A_4E2681FF7B56_.wvu.PrintArea" localSheetId="1" hidden="1">'RO1'!$A$1:$O$192</definedName>
    <definedName name="Z_668B7D87_BC61_4737_964A_4E2681FF7B56_.wvu.PrintArea" localSheetId="2" hidden="1">'RO2'!$A$1:$O$38</definedName>
    <definedName name="Z_668B7D87_BC61_4737_964A_4E2681FF7B56_.wvu.PrintArea" localSheetId="3" hidden="1">'RO3'!$A$1:$P$110</definedName>
    <definedName name="Z_668B7D87_BC61_4737_964A_4E2681FF7B56_.wvu.PrintArea" localSheetId="4" hidden="1">'RO4'!$A$1:$O$20</definedName>
    <definedName name="Z_668B7D87_BC61_4737_964A_4E2681FF7B56_.wvu.PrintArea" localSheetId="5" hidden="1">'RO5'!$A$1:$P$32</definedName>
    <definedName name="Z_668B7D87_BC61_4737_964A_4E2681FF7B56_.wvu.PrintArea" localSheetId="6" hidden="1">'RO6'!$A$1:$O$23</definedName>
    <definedName name="Z_668B7D87_BC61_4737_964A_4E2681FF7B56_.wvu.PrintArea" localSheetId="7" hidden="1">'RO8'!$A$1:$O$55</definedName>
    <definedName name="Z_668B7D87_BC61_4737_964A_4E2681FF7B56_.wvu.PrintArea" localSheetId="8" hidden="1">'RO9'!$A$1:$O$45</definedName>
    <definedName name="Z_668B7D87_BC61_4737_964A_4E2681FF7B56_.wvu.PrintArea" localSheetId="12" hidden="1">ROF!$A$1:$N$32</definedName>
    <definedName name="Z_668B7D87_BC61_4737_964A_4E2681FF7B56_.wvu.PrintArea" localSheetId="13" hidden="1">RON!$A$1:$N$42</definedName>
    <definedName name="Z_668B7D87_BC61_4737_964A_4E2681FF7B56_.wvu.PrintArea" localSheetId="11" hidden="1">ROP!$A$1:$O$14</definedName>
    <definedName name="Z_668B7D87_BC61_4737_964A_4E2681FF7B56_.wvu.PrintArea" localSheetId="10" hidden="1">RS!$A$1:$H$116</definedName>
    <definedName name="Z_668B7D87_BC61_4737_964A_4E2681FF7B56_.wvu.PrintArea" localSheetId="15" hidden="1">'Survey Response Burden'!$B$2:$J$16</definedName>
    <definedName name="Z_668B7D87_BC61_4737_964A_4E2681FF7B56_.wvu.PrintArea" localSheetId="17" hidden="1">Transfer!$1:$1048576</definedName>
    <definedName name="Z_668B7D87_BC61_4737_964A_4E2681FF7B56_.wvu.PrintTitles" localSheetId="9" hidden="1">RG!$1:$6</definedName>
    <definedName name="Z_668B7D87_BC61_4737_964A_4E2681FF7B56_.wvu.PrintTitles" localSheetId="1" hidden="1">'RO1'!$1:$4</definedName>
    <definedName name="Z_668B7D87_BC61_4737_964A_4E2681FF7B56_.wvu.PrintTitles" localSheetId="2" hidden="1">'RO2'!$1:$4</definedName>
    <definedName name="Z_668B7D87_BC61_4737_964A_4E2681FF7B56_.wvu.PrintTitles" localSheetId="3" hidden="1">'RO3'!$1:$4</definedName>
    <definedName name="Z_668B7D87_BC61_4737_964A_4E2681FF7B56_.wvu.PrintTitles" localSheetId="4" hidden="1">'RO4'!$1:$4</definedName>
    <definedName name="Z_668B7D87_BC61_4737_964A_4E2681FF7B56_.wvu.PrintTitles" localSheetId="5" hidden="1">'RO5'!$1:$4</definedName>
    <definedName name="Z_668B7D87_BC61_4737_964A_4E2681FF7B56_.wvu.PrintTitles" localSheetId="6" hidden="1">'RO6'!$1:$4</definedName>
    <definedName name="Z_668B7D87_BC61_4737_964A_4E2681FF7B56_.wvu.PrintTitles" localSheetId="7" hidden="1">'RO8'!$1:$4</definedName>
    <definedName name="Z_668B7D87_BC61_4737_964A_4E2681FF7B56_.wvu.PrintTitles" localSheetId="8" hidden="1">'RO9'!$1:$4</definedName>
    <definedName name="Z_668B7D87_BC61_4737_964A_4E2681FF7B56_.wvu.PrintTitles" localSheetId="12" hidden="1">ROF!$1:$4</definedName>
    <definedName name="Z_668B7D87_BC61_4737_964A_4E2681FF7B56_.wvu.PrintTitles" localSheetId="13" hidden="1">RON!$1:$4</definedName>
    <definedName name="Z_668B7D87_BC61_4737_964A_4E2681FF7B56_.wvu.PrintTitles" localSheetId="11" hidden="1">ROP!$1:$4</definedName>
    <definedName name="Z_668B7D87_BC61_4737_964A_4E2681FF7B56_.wvu.PrintTitles" localSheetId="10" hidden="1">RS!$1:$11</definedName>
    <definedName name="Z_668B7D87_BC61_4737_964A_4E2681FF7B56_.wvu.Rows" localSheetId="16" hidden="1">Comments!$19:$65537</definedName>
    <definedName name="Z_668B7D87_BC61_4737_964A_4E2681FF7B56_.wvu.Rows" localSheetId="0" hidden="1">FrontPage!$40:$65533,FrontPage!#REF!</definedName>
    <definedName name="Z_668B7D87_BC61_4737_964A_4E2681FF7B56_.wvu.Rows" localSheetId="3" hidden="1">'RO3'!#REF!</definedName>
    <definedName name="Z_668B7D87_BC61_4737_964A_4E2681FF7B56_.wvu.Rows" localSheetId="15" hidden="1">'Survey Response Burden'!$32:$65536,'Survey Response Burden'!$17:$31</definedName>
    <definedName name="Z_764D3237_7C33_45E7_BB40_543D5EB8B708_.wvu.Cols" localSheetId="16" hidden="1">Comments!$J:$IV</definedName>
    <definedName name="Z_764D3237_7C33_45E7_BB40_543D5EB8B708_.wvu.Cols" localSheetId="0" hidden="1">FrontPage!$Q:$IW</definedName>
    <definedName name="Z_764D3237_7C33_45E7_BB40_543D5EB8B708_.wvu.Cols" localSheetId="1" hidden="1">'RO1'!$C:$C,'RO1'!#REF!</definedName>
    <definedName name="Z_764D3237_7C33_45E7_BB40_543D5EB8B708_.wvu.Cols" localSheetId="2" hidden="1">'RO2'!#REF!</definedName>
    <definedName name="Z_764D3237_7C33_45E7_BB40_543D5EB8B708_.wvu.Cols" localSheetId="3" hidden="1">'RO3'!#REF!</definedName>
    <definedName name="Z_764D3237_7C33_45E7_BB40_543D5EB8B708_.wvu.Cols" localSheetId="4" hidden="1">'RO4'!#REF!</definedName>
    <definedName name="Z_764D3237_7C33_45E7_BB40_543D5EB8B708_.wvu.Cols" localSheetId="5" hidden="1">'RO5'!#REF!</definedName>
    <definedName name="Z_764D3237_7C33_45E7_BB40_543D5EB8B708_.wvu.Cols" localSheetId="6" hidden="1">'RO6'!#REF!</definedName>
    <definedName name="Z_764D3237_7C33_45E7_BB40_543D5EB8B708_.wvu.Cols" localSheetId="7" hidden="1">'RO8'!#REF!</definedName>
    <definedName name="Z_764D3237_7C33_45E7_BB40_543D5EB8B708_.wvu.Cols" localSheetId="8" hidden="1">'RO9'!#REF!</definedName>
    <definedName name="Z_764D3237_7C33_45E7_BB40_543D5EB8B708_.wvu.Cols" localSheetId="15" hidden="1">'Survey Response Burden'!$L:$IV</definedName>
    <definedName name="Z_764D3237_7C33_45E7_BB40_543D5EB8B708_.wvu.FilterData" localSheetId="10" hidden="1">RS!$B$92:$D$96</definedName>
    <definedName name="Z_764D3237_7C33_45E7_BB40_543D5EB8B708_.wvu.PrintArea" localSheetId="16" hidden="1">Comments!$B$2:$H$17</definedName>
    <definedName name="Z_764D3237_7C33_45E7_BB40_543D5EB8B708_.wvu.PrintArea" localSheetId="0" hidden="1">FrontPage!$B$2:$O$38</definedName>
    <definedName name="Z_764D3237_7C33_45E7_BB40_543D5EB8B708_.wvu.PrintArea" localSheetId="9" hidden="1">RG!$A$1:$E$92</definedName>
    <definedName name="Z_764D3237_7C33_45E7_BB40_543D5EB8B708_.wvu.PrintArea" localSheetId="1" hidden="1">'RO1'!$A$1:$O$192</definedName>
    <definedName name="Z_764D3237_7C33_45E7_BB40_543D5EB8B708_.wvu.PrintArea" localSheetId="2" hidden="1">'RO2'!$A$1:$O$38</definedName>
    <definedName name="Z_764D3237_7C33_45E7_BB40_543D5EB8B708_.wvu.PrintArea" localSheetId="3" hidden="1">'RO3'!$A$1:$P$110</definedName>
    <definedName name="Z_764D3237_7C33_45E7_BB40_543D5EB8B708_.wvu.PrintArea" localSheetId="4" hidden="1">'RO4'!$A$1:$O$20</definedName>
    <definedName name="Z_764D3237_7C33_45E7_BB40_543D5EB8B708_.wvu.PrintArea" localSheetId="5" hidden="1">'RO5'!$A$1:$P$32</definedName>
    <definedName name="Z_764D3237_7C33_45E7_BB40_543D5EB8B708_.wvu.PrintArea" localSheetId="6" hidden="1">'RO6'!$A$1:$O$23</definedName>
    <definedName name="Z_764D3237_7C33_45E7_BB40_543D5EB8B708_.wvu.PrintArea" localSheetId="7" hidden="1">'RO8'!$A$1:$O$55</definedName>
    <definedName name="Z_764D3237_7C33_45E7_BB40_543D5EB8B708_.wvu.PrintArea" localSheetId="8" hidden="1">'RO9'!$A$1:$O$45</definedName>
    <definedName name="Z_764D3237_7C33_45E7_BB40_543D5EB8B708_.wvu.PrintArea" localSheetId="12" hidden="1">ROF!$A$1:$N$32</definedName>
    <definedName name="Z_764D3237_7C33_45E7_BB40_543D5EB8B708_.wvu.PrintArea" localSheetId="13" hidden="1">RON!$A$1:$N$42</definedName>
    <definedName name="Z_764D3237_7C33_45E7_BB40_543D5EB8B708_.wvu.PrintArea" localSheetId="11" hidden="1">ROP!$A$1:$O$14</definedName>
    <definedName name="Z_764D3237_7C33_45E7_BB40_543D5EB8B708_.wvu.PrintArea" localSheetId="10" hidden="1">RS!$A$1:$H$116</definedName>
    <definedName name="Z_764D3237_7C33_45E7_BB40_543D5EB8B708_.wvu.PrintArea" localSheetId="15" hidden="1">'Survey Response Burden'!$B$2:$J$16</definedName>
    <definedName name="Z_764D3237_7C33_45E7_BB40_543D5EB8B708_.wvu.PrintArea" localSheetId="17" hidden="1">Transfer!$1:$1048576</definedName>
    <definedName name="Z_764D3237_7C33_45E7_BB40_543D5EB8B708_.wvu.PrintTitles" localSheetId="9" hidden="1">RG!$1:$6</definedName>
    <definedName name="Z_764D3237_7C33_45E7_BB40_543D5EB8B708_.wvu.PrintTitles" localSheetId="1" hidden="1">'RO1'!$1:$4</definedName>
    <definedName name="Z_764D3237_7C33_45E7_BB40_543D5EB8B708_.wvu.PrintTitles" localSheetId="2" hidden="1">'RO2'!$1:$4</definedName>
    <definedName name="Z_764D3237_7C33_45E7_BB40_543D5EB8B708_.wvu.PrintTitles" localSheetId="3" hidden="1">'RO3'!$1:$4</definedName>
    <definedName name="Z_764D3237_7C33_45E7_BB40_543D5EB8B708_.wvu.PrintTitles" localSheetId="4" hidden="1">'RO4'!$1:$4</definedName>
    <definedName name="Z_764D3237_7C33_45E7_BB40_543D5EB8B708_.wvu.PrintTitles" localSheetId="5" hidden="1">'RO5'!$1:$4</definedName>
    <definedName name="Z_764D3237_7C33_45E7_BB40_543D5EB8B708_.wvu.PrintTitles" localSheetId="6" hidden="1">'RO6'!$1:$4</definedName>
    <definedName name="Z_764D3237_7C33_45E7_BB40_543D5EB8B708_.wvu.PrintTitles" localSheetId="7" hidden="1">'RO8'!$1:$4</definedName>
    <definedName name="Z_764D3237_7C33_45E7_BB40_543D5EB8B708_.wvu.PrintTitles" localSheetId="8" hidden="1">'RO9'!$1:$4</definedName>
    <definedName name="Z_764D3237_7C33_45E7_BB40_543D5EB8B708_.wvu.PrintTitles" localSheetId="12" hidden="1">ROF!$1:$4</definedName>
    <definedName name="Z_764D3237_7C33_45E7_BB40_543D5EB8B708_.wvu.PrintTitles" localSheetId="13" hidden="1">RON!$1:$4</definedName>
    <definedName name="Z_764D3237_7C33_45E7_BB40_543D5EB8B708_.wvu.PrintTitles" localSheetId="11" hidden="1">ROP!$1:$4</definedName>
    <definedName name="Z_764D3237_7C33_45E7_BB40_543D5EB8B708_.wvu.PrintTitles" localSheetId="10" hidden="1">RS!$1:$11</definedName>
    <definedName name="Z_764D3237_7C33_45E7_BB40_543D5EB8B708_.wvu.Rows" localSheetId="16" hidden="1">Comments!$19:$65537</definedName>
    <definedName name="Z_764D3237_7C33_45E7_BB40_543D5EB8B708_.wvu.Rows" localSheetId="0" hidden="1">FrontPage!$40:$65533,FrontPage!#REF!</definedName>
    <definedName name="Z_764D3237_7C33_45E7_BB40_543D5EB8B708_.wvu.Rows" localSheetId="3" hidden="1">'RO3'!#REF!</definedName>
    <definedName name="Z_764D3237_7C33_45E7_BB40_543D5EB8B708_.wvu.Rows" localSheetId="15" hidden="1">'Survey Response Burden'!$32:$65536,'Survey Response Burden'!$17:$31</definedName>
    <definedName name="Z_81E504F4_D492_4006_B8AE_BA9D99F9C79A_.wvu.Cols" localSheetId="16" hidden="1">Comments!$J:$IV</definedName>
    <definedName name="Z_81E504F4_D492_4006_B8AE_BA9D99F9C79A_.wvu.Cols" localSheetId="0" hidden="1">FrontPage!$Q:$IW</definedName>
    <definedName name="Z_81E504F4_D492_4006_B8AE_BA9D99F9C79A_.wvu.Cols" localSheetId="1" hidden="1">'RO1'!$C:$C,'RO1'!#REF!</definedName>
    <definedName name="Z_81E504F4_D492_4006_B8AE_BA9D99F9C79A_.wvu.Cols" localSheetId="2" hidden="1">'RO2'!#REF!</definedName>
    <definedName name="Z_81E504F4_D492_4006_B8AE_BA9D99F9C79A_.wvu.Cols" localSheetId="3" hidden="1">'RO3'!#REF!</definedName>
    <definedName name="Z_81E504F4_D492_4006_B8AE_BA9D99F9C79A_.wvu.Cols" localSheetId="4" hidden="1">'RO4'!#REF!</definedName>
    <definedName name="Z_81E504F4_D492_4006_B8AE_BA9D99F9C79A_.wvu.Cols" localSheetId="5" hidden="1">'RO5'!#REF!</definedName>
    <definedName name="Z_81E504F4_D492_4006_B8AE_BA9D99F9C79A_.wvu.Cols" localSheetId="6" hidden="1">'RO6'!#REF!</definedName>
    <definedName name="Z_81E504F4_D492_4006_B8AE_BA9D99F9C79A_.wvu.Cols" localSheetId="7" hidden="1">'RO8'!#REF!</definedName>
    <definedName name="Z_81E504F4_D492_4006_B8AE_BA9D99F9C79A_.wvu.Cols" localSheetId="8" hidden="1">'RO9'!#REF!</definedName>
    <definedName name="Z_81E504F4_D492_4006_B8AE_BA9D99F9C79A_.wvu.Cols" localSheetId="15" hidden="1">'Survey Response Burden'!$L:$IV</definedName>
    <definedName name="Z_81E504F4_D492_4006_B8AE_BA9D99F9C79A_.wvu.FilterData" localSheetId="10" hidden="1">RS!$B$92:$D$96</definedName>
    <definedName name="Z_81E504F4_D492_4006_B8AE_BA9D99F9C79A_.wvu.PrintArea" localSheetId="16" hidden="1">Comments!$B$2:$H$17</definedName>
    <definedName name="Z_81E504F4_D492_4006_B8AE_BA9D99F9C79A_.wvu.PrintArea" localSheetId="0" hidden="1">FrontPage!$B$2:$O$38</definedName>
    <definedName name="Z_81E504F4_D492_4006_B8AE_BA9D99F9C79A_.wvu.PrintArea" localSheetId="9" hidden="1">RG!$A$1:$E$92</definedName>
    <definedName name="Z_81E504F4_D492_4006_B8AE_BA9D99F9C79A_.wvu.PrintArea" localSheetId="1" hidden="1">'RO1'!$A$1:$O$192</definedName>
    <definedName name="Z_81E504F4_D492_4006_B8AE_BA9D99F9C79A_.wvu.PrintArea" localSheetId="2" hidden="1">'RO2'!$A$1:$O$38</definedName>
    <definedName name="Z_81E504F4_D492_4006_B8AE_BA9D99F9C79A_.wvu.PrintArea" localSheetId="3" hidden="1">'RO3'!$A$1:$P$110</definedName>
    <definedName name="Z_81E504F4_D492_4006_B8AE_BA9D99F9C79A_.wvu.PrintArea" localSheetId="4" hidden="1">'RO4'!$A$1:$O$20</definedName>
    <definedName name="Z_81E504F4_D492_4006_B8AE_BA9D99F9C79A_.wvu.PrintArea" localSheetId="5" hidden="1">'RO5'!$A$1:$P$32</definedName>
    <definedName name="Z_81E504F4_D492_4006_B8AE_BA9D99F9C79A_.wvu.PrintArea" localSheetId="6" hidden="1">'RO6'!$A$1:$O$23</definedName>
    <definedName name="Z_81E504F4_D492_4006_B8AE_BA9D99F9C79A_.wvu.PrintArea" localSheetId="7" hidden="1">'RO8'!$A$1:$O$55</definedName>
    <definedName name="Z_81E504F4_D492_4006_B8AE_BA9D99F9C79A_.wvu.PrintArea" localSheetId="8" hidden="1">'RO9'!$A$1:$O$45</definedName>
    <definedName name="Z_81E504F4_D492_4006_B8AE_BA9D99F9C79A_.wvu.PrintArea" localSheetId="12" hidden="1">ROF!$A$1:$N$32</definedName>
    <definedName name="Z_81E504F4_D492_4006_B8AE_BA9D99F9C79A_.wvu.PrintArea" localSheetId="13" hidden="1">RON!$A$1:$N$42</definedName>
    <definedName name="Z_81E504F4_D492_4006_B8AE_BA9D99F9C79A_.wvu.PrintArea" localSheetId="11" hidden="1">ROP!$A$1:$O$14</definedName>
    <definedName name="Z_81E504F4_D492_4006_B8AE_BA9D99F9C79A_.wvu.PrintArea" localSheetId="10" hidden="1">RS!$A$1:$H$116</definedName>
    <definedName name="Z_81E504F4_D492_4006_B8AE_BA9D99F9C79A_.wvu.PrintArea" localSheetId="15" hidden="1">'Survey Response Burden'!$B$2:$J$16</definedName>
    <definedName name="Z_81E504F4_D492_4006_B8AE_BA9D99F9C79A_.wvu.PrintArea" localSheetId="17" hidden="1">Transfer!$1:$1048576</definedName>
    <definedName name="Z_81E504F4_D492_4006_B8AE_BA9D99F9C79A_.wvu.PrintTitles" localSheetId="9" hidden="1">RG!$1:$6</definedName>
    <definedName name="Z_81E504F4_D492_4006_B8AE_BA9D99F9C79A_.wvu.PrintTitles" localSheetId="1" hidden="1">'RO1'!$1:$4</definedName>
    <definedName name="Z_81E504F4_D492_4006_B8AE_BA9D99F9C79A_.wvu.PrintTitles" localSheetId="2" hidden="1">'RO2'!$1:$4</definedName>
    <definedName name="Z_81E504F4_D492_4006_B8AE_BA9D99F9C79A_.wvu.PrintTitles" localSheetId="3" hidden="1">'RO3'!$1:$4</definedName>
    <definedName name="Z_81E504F4_D492_4006_B8AE_BA9D99F9C79A_.wvu.PrintTitles" localSheetId="4" hidden="1">'RO4'!$1:$4</definedName>
    <definedName name="Z_81E504F4_D492_4006_B8AE_BA9D99F9C79A_.wvu.PrintTitles" localSheetId="5" hidden="1">'RO5'!$1:$4</definedName>
    <definedName name="Z_81E504F4_D492_4006_B8AE_BA9D99F9C79A_.wvu.PrintTitles" localSheetId="6" hidden="1">'RO6'!$1:$4</definedName>
    <definedName name="Z_81E504F4_D492_4006_B8AE_BA9D99F9C79A_.wvu.PrintTitles" localSheetId="7" hidden="1">'RO8'!$1:$4</definedName>
    <definedName name="Z_81E504F4_D492_4006_B8AE_BA9D99F9C79A_.wvu.PrintTitles" localSheetId="8" hidden="1">'RO9'!$1:$4</definedName>
    <definedName name="Z_81E504F4_D492_4006_B8AE_BA9D99F9C79A_.wvu.PrintTitles" localSheetId="12" hidden="1">ROF!$1:$4</definedName>
    <definedName name="Z_81E504F4_D492_4006_B8AE_BA9D99F9C79A_.wvu.PrintTitles" localSheetId="13" hidden="1">RON!$1:$4</definedName>
    <definedName name="Z_81E504F4_D492_4006_B8AE_BA9D99F9C79A_.wvu.PrintTitles" localSheetId="11" hidden="1">ROP!$1:$4</definedName>
    <definedName name="Z_81E504F4_D492_4006_B8AE_BA9D99F9C79A_.wvu.PrintTitles" localSheetId="10" hidden="1">RS!$1:$11</definedName>
    <definedName name="Z_81E504F4_D492_4006_B8AE_BA9D99F9C79A_.wvu.Rows" localSheetId="16" hidden="1">Comments!$19:$65537</definedName>
    <definedName name="Z_81E504F4_D492_4006_B8AE_BA9D99F9C79A_.wvu.Rows" localSheetId="0" hidden="1">FrontPage!$40:$65533,FrontPage!#REF!</definedName>
    <definedName name="Z_81E504F4_D492_4006_B8AE_BA9D99F9C79A_.wvu.Rows" localSheetId="3" hidden="1">'RO3'!#REF!</definedName>
    <definedName name="Z_81E504F4_D492_4006_B8AE_BA9D99F9C79A_.wvu.Rows" localSheetId="15" hidden="1">'Survey Response Burden'!$32:$65536,'Survey Response Burden'!$17:$31</definedName>
    <definedName name="Z_AB11B16C_0FEC_4685_A1F7_AF538A4FE199_.wvu.Cols" localSheetId="16" hidden="1">Comments!$J:$IV</definedName>
    <definedName name="Z_AB11B16C_0FEC_4685_A1F7_AF538A4FE199_.wvu.Cols" localSheetId="0" hidden="1">FrontPage!$Q:$IW</definedName>
    <definedName name="Z_AB11B16C_0FEC_4685_A1F7_AF538A4FE199_.wvu.Cols" localSheetId="1" hidden="1">'RO1'!$C:$C,'RO1'!#REF!</definedName>
    <definedName name="Z_AB11B16C_0FEC_4685_A1F7_AF538A4FE199_.wvu.Cols" localSheetId="2" hidden="1">'RO2'!#REF!</definedName>
    <definedName name="Z_AB11B16C_0FEC_4685_A1F7_AF538A4FE199_.wvu.Cols" localSheetId="3" hidden="1">'RO3'!#REF!</definedName>
    <definedName name="Z_AB11B16C_0FEC_4685_A1F7_AF538A4FE199_.wvu.Cols" localSheetId="4" hidden="1">'RO4'!#REF!</definedName>
    <definedName name="Z_AB11B16C_0FEC_4685_A1F7_AF538A4FE199_.wvu.Cols" localSheetId="5" hidden="1">'RO5'!#REF!</definedName>
    <definedName name="Z_AB11B16C_0FEC_4685_A1F7_AF538A4FE199_.wvu.Cols" localSheetId="6" hidden="1">'RO6'!#REF!</definedName>
    <definedName name="Z_AB11B16C_0FEC_4685_A1F7_AF538A4FE199_.wvu.Cols" localSheetId="7" hidden="1">'RO8'!#REF!</definedName>
    <definedName name="Z_AB11B16C_0FEC_4685_A1F7_AF538A4FE199_.wvu.Cols" localSheetId="8" hidden="1">'RO9'!#REF!</definedName>
    <definedName name="Z_AB11B16C_0FEC_4685_A1F7_AF538A4FE199_.wvu.Cols" localSheetId="15" hidden="1">'Survey Response Burden'!$L:$IV</definedName>
    <definedName name="Z_AB11B16C_0FEC_4685_A1F7_AF538A4FE199_.wvu.FilterData" localSheetId="10" hidden="1">RS!$B$92:$D$96</definedName>
    <definedName name="Z_AB11B16C_0FEC_4685_A1F7_AF538A4FE199_.wvu.PrintArea" localSheetId="16" hidden="1">Comments!$B$2:$H$17</definedName>
    <definedName name="Z_AB11B16C_0FEC_4685_A1F7_AF538A4FE199_.wvu.PrintArea" localSheetId="0" hidden="1">FrontPage!$B$2:$O$38</definedName>
    <definedName name="Z_AB11B16C_0FEC_4685_A1F7_AF538A4FE199_.wvu.PrintArea" localSheetId="9" hidden="1">RG!$A$1:$E$92</definedName>
    <definedName name="Z_AB11B16C_0FEC_4685_A1F7_AF538A4FE199_.wvu.PrintArea" localSheetId="1" hidden="1">'RO1'!$A$1:$O$192</definedName>
    <definedName name="Z_AB11B16C_0FEC_4685_A1F7_AF538A4FE199_.wvu.PrintArea" localSheetId="2" hidden="1">'RO2'!$A$1:$O$38</definedName>
    <definedName name="Z_AB11B16C_0FEC_4685_A1F7_AF538A4FE199_.wvu.PrintArea" localSheetId="3" hidden="1">'RO3'!$A$1:$P$110</definedName>
    <definedName name="Z_AB11B16C_0FEC_4685_A1F7_AF538A4FE199_.wvu.PrintArea" localSheetId="4" hidden="1">'RO4'!$A$1:$O$20</definedName>
    <definedName name="Z_AB11B16C_0FEC_4685_A1F7_AF538A4FE199_.wvu.PrintArea" localSheetId="5" hidden="1">'RO5'!$A$1:$P$32</definedName>
    <definedName name="Z_AB11B16C_0FEC_4685_A1F7_AF538A4FE199_.wvu.PrintArea" localSheetId="6" hidden="1">'RO6'!$A$1:$O$23</definedName>
    <definedName name="Z_AB11B16C_0FEC_4685_A1F7_AF538A4FE199_.wvu.PrintArea" localSheetId="7" hidden="1">'RO8'!$A$1:$O$55</definedName>
    <definedName name="Z_AB11B16C_0FEC_4685_A1F7_AF538A4FE199_.wvu.PrintArea" localSheetId="8" hidden="1">'RO9'!$A$1:$O$45</definedName>
    <definedName name="Z_AB11B16C_0FEC_4685_A1F7_AF538A4FE199_.wvu.PrintArea" localSheetId="12" hidden="1">ROF!$A$1:$N$32</definedName>
    <definedName name="Z_AB11B16C_0FEC_4685_A1F7_AF538A4FE199_.wvu.PrintArea" localSheetId="13" hidden="1">RON!$A$1:$N$42</definedName>
    <definedName name="Z_AB11B16C_0FEC_4685_A1F7_AF538A4FE199_.wvu.PrintArea" localSheetId="11" hidden="1">ROP!$A$1:$O$14</definedName>
    <definedName name="Z_AB11B16C_0FEC_4685_A1F7_AF538A4FE199_.wvu.PrintArea" localSheetId="10" hidden="1">RS!$A$1:$H$116</definedName>
    <definedName name="Z_AB11B16C_0FEC_4685_A1F7_AF538A4FE199_.wvu.PrintArea" localSheetId="15" hidden="1">'Survey Response Burden'!$B$2:$J$16</definedName>
    <definedName name="Z_AB11B16C_0FEC_4685_A1F7_AF538A4FE199_.wvu.PrintArea" localSheetId="17" hidden="1">Transfer!$1:$1048576</definedName>
    <definedName name="Z_AB11B16C_0FEC_4685_A1F7_AF538A4FE199_.wvu.PrintTitles" localSheetId="9" hidden="1">RG!$1:$6</definedName>
    <definedName name="Z_AB11B16C_0FEC_4685_A1F7_AF538A4FE199_.wvu.PrintTitles" localSheetId="1" hidden="1">'RO1'!$1:$4</definedName>
    <definedName name="Z_AB11B16C_0FEC_4685_A1F7_AF538A4FE199_.wvu.PrintTitles" localSheetId="2" hidden="1">'RO2'!$1:$4</definedName>
    <definedName name="Z_AB11B16C_0FEC_4685_A1F7_AF538A4FE199_.wvu.PrintTitles" localSheetId="3" hidden="1">'RO3'!$1:$4</definedName>
    <definedName name="Z_AB11B16C_0FEC_4685_A1F7_AF538A4FE199_.wvu.PrintTitles" localSheetId="4" hidden="1">'RO4'!$1:$4</definedName>
    <definedName name="Z_AB11B16C_0FEC_4685_A1F7_AF538A4FE199_.wvu.PrintTitles" localSheetId="5" hidden="1">'RO5'!$1:$4</definedName>
    <definedName name="Z_AB11B16C_0FEC_4685_A1F7_AF538A4FE199_.wvu.PrintTitles" localSheetId="6" hidden="1">'RO6'!$1:$4</definedName>
    <definedName name="Z_AB11B16C_0FEC_4685_A1F7_AF538A4FE199_.wvu.PrintTitles" localSheetId="7" hidden="1">'RO8'!$1:$4</definedName>
    <definedName name="Z_AB11B16C_0FEC_4685_A1F7_AF538A4FE199_.wvu.PrintTitles" localSheetId="8" hidden="1">'RO9'!$1:$4</definedName>
    <definedName name="Z_AB11B16C_0FEC_4685_A1F7_AF538A4FE199_.wvu.PrintTitles" localSheetId="12" hidden="1">ROF!$1:$4</definedName>
    <definedName name="Z_AB11B16C_0FEC_4685_A1F7_AF538A4FE199_.wvu.PrintTitles" localSheetId="13" hidden="1">RON!$1:$4</definedName>
    <definedName name="Z_AB11B16C_0FEC_4685_A1F7_AF538A4FE199_.wvu.PrintTitles" localSheetId="11" hidden="1">ROP!$1:$4</definedName>
    <definedName name="Z_AB11B16C_0FEC_4685_A1F7_AF538A4FE199_.wvu.PrintTitles" localSheetId="10" hidden="1">RS!$1:$11</definedName>
    <definedName name="Z_AB11B16C_0FEC_4685_A1F7_AF538A4FE199_.wvu.Rows" localSheetId="16" hidden="1">Comments!$19:$65537</definedName>
    <definedName name="Z_AB11B16C_0FEC_4685_A1F7_AF538A4FE199_.wvu.Rows" localSheetId="0" hidden="1">FrontPage!$40:$65533,FrontPage!#REF!</definedName>
    <definedName name="Z_AB11B16C_0FEC_4685_A1F7_AF538A4FE199_.wvu.Rows" localSheetId="3" hidden="1">'RO3'!#REF!</definedName>
    <definedName name="Z_AB11B16C_0FEC_4685_A1F7_AF538A4FE199_.wvu.Rows" localSheetId="15" hidden="1">'Survey Response Burden'!$32:$65536,'Survey Response Burden'!$17:$31</definedName>
    <definedName name="Z_DABAD580_1B4C_45B4_88EA_D94BBED1EA31_.wvu.Cols" localSheetId="16" hidden="1">Comments!$J:$IV</definedName>
    <definedName name="Z_DABAD580_1B4C_45B4_88EA_D94BBED1EA31_.wvu.Cols" localSheetId="0" hidden="1">FrontPage!$Q:$IW</definedName>
    <definedName name="Z_DABAD580_1B4C_45B4_88EA_D94BBED1EA31_.wvu.Cols" localSheetId="1" hidden="1">'RO1'!$C:$C,'RO1'!#REF!</definedName>
    <definedName name="Z_DABAD580_1B4C_45B4_88EA_D94BBED1EA31_.wvu.Cols" localSheetId="2" hidden="1">'RO2'!#REF!</definedName>
    <definedName name="Z_DABAD580_1B4C_45B4_88EA_D94BBED1EA31_.wvu.Cols" localSheetId="3" hidden="1">'RO3'!#REF!</definedName>
    <definedName name="Z_DABAD580_1B4C_45B4_88EA_D94BBED1EA31_.wvu.Cols" localSheetId="4" hidden="1">'RO4'!#REF!</definedName>
    <definedName name="Z_DABAD580_1B4C_45B4_88EA_D94BBED1EA31_.wvu.Cols" localSheetId="5" hidden="1">'RO5'!#REF!</definedName>
    <definedName name="Z_DABAD580_1B4C_45B4_88EA_D94BBED1EA31_.wvu.Cols" localSheetId="6" hidden="1">'RO6'!#REF!</definedName>
    <definedName name="Z_DABAD580_1B4C_45B4_88EA_D94BBED1EA31_.wvu.Cols" localSheetId="7" hidden="1">'RO8'!#REF!</definedName>
    <definedName name="Z_DABAD580_1B4C_45B4_88EA_D94BBED1EA31_.wvu.Cols" localSheetId="8" hidden="1">'RO9'!#REF!</definedName>
    <definedName name="Z_DABAD580_1B4C_45B4_88EA_D94BBED1EA31_.wvu.Cols" localSheetId="15" hidden="1">'Survey Response Burden'!$L:$IV</definedName>
    <definedName name="Z_DABAD580_1B4C_45B4_88EA_D94BBED1EA31_.wvu.FilterData" localSheetId="10" hidden="1">RS!$B$92:$D$96</definedName>
    <definedName name="Z_DABAD580_1B4C_45B4_88EA_D94BBED1EA31_.wvu.PrintArea" localSheetId="16" hidden="1">Comments!$B$2:$H$17</definedName>
    <definedName name="Z_DABAD580_1B4C_45B4_88EA_D94BBED1EA31_.wvu.PrintArea" localSheetId="0" hidden="1">FrontPage!$B$2:$O$38</definedName>
    <definedName name="Z_DABAD580_1B4C_45B4_88EA_D94BBED1EA31_.wvu.PrintArea" localSheetId="9" hidden="1">RG!$A$1:$E$92</definedName>
    <definedName name="Z_DABAD580_1B4C_45B4_88EA_D94BBED1EA31_.wvu.PrintArea" localSheetId="1" hidden="1">'RO1'!$A$1:$O$192</definedName>
    <definedName name="Z_DABAD580_1B4C_45B4_88EA_D94BBED1EA31_.wvu.PrintArea" localSheetId="2" hidden="1">'RO2'!$A$1:$O$38</definedName>
    <definedName name="Z_DABAD580_1B4C_45B4_88EA_D94BBED1EA31_.wvu.PrintArea" localSheetId="3" hidden="1">'RO3'!$A$1:$P$110</definedName>
    <definedName name="Z_DABAD580_1B4C_45B4_88EA_D94BBED1EA31_.wvu.PrintArea" localSheetId="4" hidden="1">'RO4'!$A$1:$O$20</definedName>
    <definedName name="Z_DABAD580_1B4C_45B4_88EA_D94BBED1EA31_.wvu.PrintArea" localSheetId="5" hidden="1">'RO5'!$A$1:$P$32</definedName>
    <definedName name="Z_DABAD580_1B4C_45B4_88EA_D94BBED1EA31_.wvu.PrintArea" localSheetId="6" hidden="1">'RO6'!$A$1:$O$23</definedName>
    <definedName name="Z_DABAD580_1B4C_45B4_88EA_D94BBED1EA31_.wvu.PrintArea" localSheetId="7" hidden="1">'RO8'!$A$1:$O$55</definedName>
    <definedName name="Z_DABAD580_1B4C_45B4_88EA_D94BBED1EA31_.wvu.PrintArea" localSheetId="8" hidden="1">'RO9'!$A$1:$O$45</definedName>
    <definedName name="Z_DABAD580_1B4C_45B4_88EA_D94BBED1EA31_.wvu.PrintArea" localSheetId="12" hidden="1">ROF!$A$1:$N$32</definedName>
    <definedName name="Z_DABAD580_1B4C_45B4_88EA_D94BBED1EA31_.wvu.PrintArea" localSheetId="13" hidden="1">RON!$A$1:$N$42</definedName>
    <definedName name="Z_DABAD580_1B4C_45B4_88EA_D94BBED1EA31_.wvu.PrintArea" localSheetId="11" hidden="1">ROP!$A$1:$O$14</definedName>
    <definedName name="Z_DABAD580_1B4C_45B4_88EA_D94BBED1EA31_.wvu.PrintArea" localSheetId="10" hidden="1">RS!$A$1:$H$116</definedName>
    <definedName name="Z_DABAD580_1B4C_45B4_88EA_D94BBED1EA31_.wvu.PrintArea" localSheetId="15" hidden="1">'Survey Response Burden'!$B$2:$J$16</definedName>
    <definedName name="Z_DABAD580_1B4C_45B4_88EA_D94BBED1EA31_.wvu.PrintArea" localSheetId="17" hidden="1">Transfer!$1:$1048576</definedName>
    <definedName name="Z_DABAD580_1B4C_45B4_88EA_D94BBED1EA31_.wvu.PrintTitles" localSheetId="9" hidden="1">RG!$1:$6</definedName>
    <definedName name="Z_DABAD580_1B4C_45B4_88EA_D94BBED1EA31_.wvu.PrintTitles" localSheetId="1" hidden="1">'RO1'!$1:$4</definedName>
    <definedName name="Z_DABAD580_1B4C_45B4_88EA_D94BBED1EA31_.wvu.PrintTitles" localSheetId="2" hidden="1">'RO2'!$1:$4</definedName>
    <definedName name="Z_DABAD580_1B4C_45B4_88EA_D94BBED1EA31_.wvu.PrintTitles" localSheetId="3" hidden="1">'RO3'!$1:$4</definedName>
    <definedName name="Z_DABAD580_1B4C_45B4_88EA_D94BBED1EA31_.wvu.PrintTitles" localSheetId="4" hidden="1">'RO4'!$1:$4</definedName>
    <definedName name="Z_DABAD580_1B4C_45B4_88EA_D94BBED1EA31_.wvu.PrintTitles" localSheetId="5" hidden="1">'RO5'!$1:$4</definedName>
    <definedName name="Z_DABAD580_1B4C_45B4_88EA_D94BBED1EA31_.wvu.PrintTitles" localSheetId="6" hidden="1">'RO6'!$1:$4</definedName>
    <definedName name="Z_DABAD580_1B4C_45B4_88EA_D94BBED1EA31_.wvu.PrintTitles" localSheetId="7" hidden="1">'RO8'!$1:$4</definedName>
    <definedName name="Z_DABAD580_1B4C_45B4_88EA_D94BBED1EA31_.wvu.PrintTitles" localSheetId="8" hidden="1">'RO9'!$1:$4</definedName>
    <definedName name="Z_DABAD580_1B4C_45B4_88EA_D94BBED1EA31_.wvu.PrintTitles" localSheetId="12" hidden="1">ROF!$1:$4</definedName>
    <definedName name="Z_DABAD580_1B4C_45B4_88EA_D94BBED1EA31_.wvu.PrintTitles" localSheetId="13" hidden="1">RON!$1:$4</definedName>
    <definedName name="Z_DABAD580_1B4C_45B4_88EA_D94BBED1EA31_.wvu.PrintTitles" localSheetId="11" hidden="1">ROP!$1:$4</definedName>
    <definedName name="Z_DABAD580_1B4C_45B4_88EA_D94BBED1EA31_.wvu.PrintTitles" localSheetId="10" hidden="1">RS!$1:$11</definedName>
    <definedName name="Z_DABAD580_1B4C_45B4_88EA_D94BBED1EA31_.wvu.Rows" localSheetId="16" hidden="1">Comments!$19:$65537</definedName>
    <definedName name="Z_DABAD580_1B4C_45B4_88EA_D94BBED1EA31_.wvu.Rows" localSheetId="0" hidden="1">FrontPage!$40:$65533,FrontPage!#REF!</definedName>
    <definedName name="Z_DABAD580_1B4C_45B4_88EA_D94BBED1EA31_.wvu.Rows" localSheetId="3" hidden="1">'RO3'!#REF!</definedName>
    <definedName name="Z_DABAD580_1B4C_45B4_88EA_D94BBED1EA31_.wvu.Rows" localSheetId="15" hidden="1">'Survey Response Burden'!$32:$65536,'Survey Response Burden'!$17:$31</definedName>
    <definedName name="Z_E9D2BC57_6299_4BCD_8EB6_3FED8DC17AB8_.wvu.Cols" localSheetId="16" hidden="1">Comments!$J:$IV</definedName>
    <definedName name="Z_E9D2BC57_6299_4BCD_8EB6_3FED8DC17AB8_.wvu.Cols" localSheetId="0" hidden="1">FrontPage!$Q:$IW</definedName>
    <definedName name="Z_E9D2BC57_6299_4BCD_8EB6_3FED8DC17AB8_.wvu.Cols" localSheetId="1" hidden="1">'RO1'!$C:$C,'RO1'!#REF!</definedName>
    <definedName name="Z_E9D2BC57_6299_4BCD_8EB6_3FED8DC17AB8_.wvu.Cols" localSheetId="2" hidden="1">'RO2'!#REF!</definedName>
    <definedName name="Z_E9D2BC57_6299_4BCD_8EB6_3FED8DC17AB8_.wvu.Cols" localSheetId="3" hidden="1">'RO3'!#REF!</definedName>
    <definedName name="Z_E9D2BC57_6299_4BCD_8EB6_3FED8DC17AB8_.wvu.Cols" localSheetId="4" hidden="1">'RO4'!#REF!</definedName>
    <definedName name="Z_E9D2BC57_6299_4BCD_8EB6_3FED8DC17AB8_.wvu.Cols" localSheetId="5" hidden="1">'RO5'!#REF!</definedName>
    <definedName name="Z_E9D2BC57_6299_4BCD_8EB6_3FED8DC17AB8_.wvu.Cols" localSheetId="6" hidden="1">'RO6'!#REF!</definedName>
    <definedName name="Z_E9D2BC57_6299_4BCD_8EB6_3FED8DC17AB8_.wvu.Cols" localSheetId="7" hidden="1">'RO8'!#REF!</definedName>
    <definedName name="Z_E9D2BC57_6299_4BCD_8EB6_3FED8DC17AB8_.wvu.Cols" localSheetId="8" hidden="1">'RO9'!#REF!</definedName>
    <definedName name="Z_E9D2BC57_6299_4BCD_8EB6_3FED8DC17AB8_.wvu.Cols" localSheetId="15" hidden="1">'Survey Response Burden'!$L:$IV</definedName>
    <definedName name="Z_E9D2BC57_6299_4BCD_8EB6_3FED8DC17AB8_.wvu.FilterData" localSheetId="10" hidden="1">RS!$B$92:$D$96</definedName>
    <definedName name="Z_E9D2BC57_6299_4BCD_8EB6_3FED8DC17AB8_.wvu.PrintArea" localSheetId="16" hidden="1">Comments!$B$2:$H$17</definedName>
    <definedName name="Z_E9D2BC57_6299_4BCD_8EB6_3FED8DC17AB8_.wvu.PrintArea" localSheetId="0" hidden="1">FrontPage!$B$2:$O$38</definedName>
    <definedName name="Z_E9D2BC57_6299_4BCD_8EB6_3FED8DC17AB8_.wvu.PrintArea" localSheetId="9" hidden="1">RG!$A$1:$E$92</definedName>
    <definedName name="Z_E9D2BC57_6299_4BCD_8EB6_3FED8DC17AB8_.wvu.PrintArea" localSheetId="1" hidden="1">'RO1'!$A$1:$O$192</definedName>
    <definedName name="Z_E9D2BC57_6299_4BCD_8EB6_3FED8DC17AB8_.wvu.PrintArea" localSheetId="2" hidden="1">'RO2'!$A$1:$O$38</definedName>
    <definedName name="Z_E9D2BC57_6299_4BCD_8EB6_3FED8DC17AB8_.wvu.PrintArea" localSheetId="3" hidden="1">'RO3'!$A$1:$P$110</definedName>
    <definedName name="Z_E9D2BC57_6299_4BCD_8EB6_3FED8DC17AB8_.wvu.PrintArea" localSheetId="4" hidden="1">'RO4'!$A$1:$O$20</definedName>
    <definedName name="Z_E9D2BC57_6299_4BCD_8EB6_3FED8DC17AB8_.wvu.PrintArea" localSheetId="5" hidden="1">'RO5'!$A$1:$P$32</definedName>
    <definedName name="Z_E9D2BC57_6299_4BCD_8EB6_3FED8DC17AB8_.wvu.PrintArea" localSheetId="6" hidden="1">'RO6'!$A$1:$O$23</definedName>
    <definedName name="Z_E9D2BC57_6299_4BCD_8EB6_3FED8DC17AB8_.wvu.PrintArea" localSheetId="7" hidden="1">'RO8'!$A$1:$O$55</definedName>
    <definedName name="Z_E9D2BC57_6299_4BCD_8EB6_3FED8DC17AB8_.wvu.PrintArea" localSheetId="8" hidden="1">'RO9'!$A$1:$O$45</definedName>
    <definedName name="Z_E9D2BC57_6299_4BCD_8EB6_3FED8DC17AB8_.wvu.PrintArea" localSheetId="12" hidden="1">ROF!$A$1:$N$32</definedName>
    <definedName name="Z_E9D2BC57_6299_4BCD_8EB6_3FED8DC17AB8_.wvu.PrintArea" localSheetId="13" hidden="1">RON!$A$1:$N$42</definedName>
    <definedName name="Z_E9D2BC57_6299_4BCD_8EB6_3FED8DC17AB8_.wvu.PrintArea" localSheetId="11" hidden="1">ROP!$A$1:$O$14</definedName>
    <definedName name="Z_E9D2BC57_6299_4BCD_8EB6_3FED8DC17AB8_.wvu.PrintArea" localSheetId="10" hidden="1">RS!$A$1:$H$116</definedName>
    <definedName name="Z_E9D2BC57_6299_4BCD_8EB6_3FED8DC17AB8_.wvu.PrintArea" localSheetId="15" hidden="1">'Survey Response Burden'!$B$2:$J$16</definedName>
    <definedName name="Z_E9D2BC57_6299_4BCD_8EB6_3FED8DC17AB8_.wvu.PrintArea" localSheetId="17" hidden="1">Transfer!$1:$1048576</definedName>
    <definedName name="Z_E9D2BC57_6299_4BCD_8EB6_3FED8DC17AB8_.wvu.PrintTitles" localSheetId="9" hidden="1">RG!$1:$6</definedName>
    <definedName name="Z_E9D2BC57_6299_4BCD_8EB6_3FED8DC17AB8_.wvu.PrintTitles" localSheetId="1" hidden="1">'RO1'!$1:$4</definedName>
    <definedName name="Z_E9D2BC57_6299_4BCD_8EB6_3FED8DC17AB8_.wvu.PrintTitles" localSheetId="2" hidden="1">'RO2'!$1:$4</definedName>
    <definedName name="Z_E9D2BC57_6299_4BCD_8EB6_3FED8DC17AB8_.wvu.PrintTitles" localSheetId="3" hidden="1">'RO3'!$1:$4</definedName>
    <definedName name="Z_E9D2BC57_6299_4BCD_8EB6_3FED8DC17AB8_.wvu.PrintTitles" localSheetId="4" hidden="1">'RO4'!$1:$4</definedName>
    <definedName name="Z_E9D2BC57_6299_4BCD_8EB6_3FED8DC17AB8_.wvu.PrintTitles" localSheetId="5" hidden="1">'RO5'!$1:$4</definedName>
    <definedName name="Z_E9D2BC57_6299_4BCD_8EB6_3FED8DC17AB8_.wvu.PrintTitles" localSheetId="6" hidden="1">'RO6'!$1:$4</definedName>
    <definedName name="Z_E9D2BC57_6299_4BCD_8EB6_3FED8DC17AB8_.wvu.PrintTitles" localSheetId="7" hidden="1">'RO8'!$1:$4</definedName>
    <definedName name="Z_E9D2BC57_6299_4BCD_8EB6_3FED8DC17AB8_.wvu.PrintTitles" localSheetId="8" hidden="1">'RO9'!$1:$4</definedName>
    <definedName name="Z_E9D2BC57_6299_4BCD_8EB6_3FED8DC17AB8_.wvu.PrintTitles" localSheetId="12" hidden="1">ROF!$1:$4</definedName>
    <definedName name="Z_E9D2BC57_6299_4BCD_8EB6_3FED8DC17AB8_.wvu.PrintTitles" localSheetId="13" hidden="1">RON!$1:$4</definedName>
    <definedName name="Z_E9D2BC57_6299_4BCD_8EB6_3FED8DC17AB8_.wvu.PrintTitles" localSheetId="11" hidden="1">ROP!$1:$4</definedName>
    <definedName name="Z_E9D2BC57_6299_4BCD_8EB6_3FED8DC17AB8_.wvu.PrintTitles" localSheetId="10" hidden="1">RS!$1:$11</definedName>
    <definedName name="Z_E9D2BC57_6299_4BCD_8EB6_3FED8DC17AB8_.wvu.Rows" localSheetId="16" hidden="1">Comments!$19:$65537</definedName>
    <definedName name="Z_E9D2BC57_6299_4BCD_8EB6_3FED8DC17AB8_.wvu.Rows" localSheetId="0" hidden="1">FrontPage!$40:$65533,FrontPage!#REF!</definedName>
    <definedName name="Z_E9D2BC57_6299_4BCD_8EB6_3FED8DC17AB8_.wvu.Rows" localSheetId="3" hidden="1">'RO3'!#REF!</definedName>
    <definedName name="Z_E9D2BC57_6299_4BCD_8EB6_3FED8DC17AB8_.wvu.Rows" localSheetId="15" hidden="1">'Survey Response Burden'!$32:$65536,'Survey Response Burden'!$17:$31</definedName>
    <definedName name="Z_EE0C0DAB_6509_4FCB_931B_B44EAF3210C4_.wvu.Cols" localSheetId="16" hidden="1">Comments!$J:$IV</definedName>
    <definedName name="Z_EE0C0DAB_6509_4FCB_931B_B44EAF3210C4_.wvu.Cols" localSheetId="0" hidden="1">FrontPage!$Q:$IW</definedName>
    <definedName name="Z_EE0C0DAB_6509_4FCB_931B_B44EAF3210C4_.wvu.Cols" localSheetId="1" hidden="1">'RO1'!$C:$C,'RO1'!#REF!</definedName>
    <definedName name="Z_EE0C0DAB_6509_4FCB_931B_B44EAF3210C4_.wvu.Cols" localSheetId="2" hidden="1">'RO2'!#REF!</definedName>
    <definedName name="Z_EE0C0DAB_6509_4FCB_931B_B44EAF3210C4_.wvu.Cols" localSheetId="3" hidden="1">'RO3'!#REF!</definedName>
    <definedName name="Z_EE0C0DAB_6509_4FCB_931B_B44EAF3210C4_.wvu.Cols" localSheetId="4" hidden="1">'RO4'!#REF!</definedName>
    <definedName name="Z_EE0C0DAB_6509_4FCB_931B_B44EAF3210C4_.wvu.Cols" localSheetId="5" hidden="1">'RO5'!#REF!</definedName>
    <definedName name="Z_EE0C0DAB_6509_4FCB_931B_B44EAF3210C4_.wvu.Cols" localSheetId="6" hidden="1">'RO6'!#REF!</definedName>
    <definedName name="Z_EE0C0DAB_6509_4FCB_931B_B44EAF3210C4_.wvu.Cols" localSheetId="7" hidden="1">'RO8'!#REF!</definedName>
    <definedName name="Z_EE0C0DAB_6509_4FCB_931B_B44EAF3210C4_.wvu.Cols" localSheetId="8" hidden="1">'RO9'!#REF!</definedName>
    <definedName name="Z_EE0C0DAB_6509_4FCB_931B_B44EAF3210C4_.wvu.Cols" localSheetId="15" hidden="1">'Survey Response Burden'!$L:$IV</definedName>
    <definedName name="Z_EE0C0DAB_6509_4FCB_931B_B44EAF3210C4_.wvu.FilterData" localSheetId="10" hidden="1">RS!$B$92:$D$96</definedName>
    <definedName name="Z_EE0C0DAB_6509_4FCB_931B_B44EAF3210C4_.wvu.PrintArea" localSheetId="16" hidden="1">Comments!$B$2:$H$17</definedName>
    <definedName name="Z_EE0C0DAB_6509_4FCB_931B_B44EAF3210C4_.wvu.PrintArea" localSheetId="0" hidden="1">FrontPage!$B$2:$O$38</definedName>
    <definedName name="Z_EE0C0DAB_6509_4FCB_931B_B44EAF3210C4_.wvu.PrintArea" localSheetId="9" hidden="1">RG!$A$1:$E$92</definedName>
    <definedName name="Z_EE0C0DAB_6509_4FCB_931B_B44EAF3210C4_.wvu.PrintArea" localSheetId="1" hidden="1">'RO1'!$A$1:$O$192</definedName>
    <definedName name="Z_EE0C0DAB_6509_4FCB_931B_B44EAF3210C4_.wvu.PrintArea" localSheetId="2" hidden="1">'RO2'!$A$1:$O$38</definedName>
    <definedName name="Z_EE0C0DAB_6509_4FCB_931B_B44EAF3210C4_.wvu.PrintArea" localSheetId="3" hidden="1">'RO3'!$A$1:$P$110</definedName>
    <definedName name="Z_EE0C0DAB_6509_4FCB_931B_B44EAF3210C4_.wvu.PrintArea" localSheetId="4" hidden="1">'RO4'!$A$1:$O$20</definedName>
    <definedName name="Z_EE0C0DAB_6509_4FCB_931B_B44EAF3210C4_.wvu.PrintArea" localSheetId="5" hidden="1">'RO5'!$A$1:$P$32</definedName>
    <definedName name="Z_EE0C0DAB_6509_4FCB_931B_B44EAF3210C4_.wvu.PrintArea" localSheetId="6" hidden="1">'RO6'!$A$1:$O$23</definedName>
    <definedName name="Z_EE0C0DAB_6509_4FCB_931B_B44EAF3210C4_.wvu.PrintArea" localSheetId="7" hidden="1">'RO8'!$A$1:$O$55</definedName>
    <definedName name="Z_EE0C0DAB_6509_4FCB_931B_B44EAF3210C4_.wvu.PrintArea" localSheetId="8" hidden="1">'RO9'!$A$1:$O$45</definedName>
    <definedName name="Z_EE0C0DAB_6509_4FCB_931B_B44EAF3210C4_.wvu.PrintArea" localSheetId="12" hidden="1">ROF!$A$1:$N$32</definedName>
    <definedName name="Z_EE0C0DAB_6509_4FCB_931B_B44EAF3210C4_.wvu.PrintArea" localSheetId="13" hidden="1">RON!$A$1:$N$42</definedName>
    <definedName name="Z_EE0C0DAB_6509_4FCB_931B_B44EAF3210C4_.wvu.PrintArea" localSheetId="11" hidden="1">ROP!$A$1:$O$14</definedName>
    <definedName name="Z_EE0C0DAB_6509_4FCB_931B_B44EAF3210C4_.wvu.PrintArea" localSheetId="10" hidden="1">RS!$A$1:$H$116</definedName>
    <definedName name="Z_EE0C0DAB_6509_4FCB_931B_B44EAF3210C4_.wvu.PrintArea" localSheetId="15" hidden="1">'Survey Response Burden'!$B$2:$J$16</definedName>
    <definedName name="Z_EE0C0DAB_6509_4FCB_931B_B44EAF3210C4_.wvu.PrintArea" localSheetId="17" hidden="1">Transfer!$1:$1048576</definedName>
    <definedName name="Z_EE0C0DAB_6509_4FCB_931B_B44EAF3210C4_.wvu.PrintTitles" localSheetId="9" hidden="1">RG!$1:$6</definedName>
    <definedName name="Z_EE0C0DAB_6509_4FCB_931B_B44EAF3210C4_.wvu.PrintTitles" localSheetId="1" hidden="1">'RO1'!$1:$4</definedName>
    <definedName name="Z_EE0C0DAB_6509_4FCB_931B_B44EAF3210C4_.wvu.PrintTitles" localSheetId="2" hidden="1">'RO2'!$1:$4</definedName>
    <definedName name="Z_EE0C0DAB_6509_4FCB_931B_B44EAF3210C4_.wvu.PrintTitles" localSheetId="3" hidden="1">'RO3'!$1:$4</definedName>
    <definedName name="Z_EE0C0DAB_6509_4FCB_931B_B44EAF3210C4_.wvu.PrintTitles" localSheetId="4" hidden="1">'RO4'!$1:$4</definedName>
    <definedName name="Z_EE0C0DAB_6509_4FCB_931B_B44EAF3210C4_.wvu.PrintTitles" localSheetId="5" hidden="1">'RO5'!$1:$4</definedName>
    <definedName name="Z_EE0C0DAB_6509_4FCB_931B_B44EAF3210C4_.wvu.PrintTitles" localSheetId="6" hidden="1">'RO6'!$1:$4</definedName>
    <definedName name="Z_EE0C0DAB_6509_4FCB_931B_B44EAF3210C4_.wvu.PrintTitles" localSheetId="7" hidden="1">'RO8'!$1:$4</definedName>
    <definedName name="Z_EE0C0DAB_6509_4FCB_931B_B44EAF3210C4_.wvu.PrintTitles" localSheetId="8" hidden="1">'RO9'!$1:$4</definedName>
    <definedName name="Z_EE0C0DAB_6509_4FCB_931B_B44EAF3210C4_.wvu.PrintTitles" localSheetId="12" hidden="1">ROF!$1:$4</definedName>
    <definedName name="Z_EE0C0DAB_6509_4FCB_931B_B44EAF3210C4_.wvu.PrintTitles" localSheetId="13" hidden="1">RON!$1:$4</definedName>
    <definedName name="Z_EE0C0DAB_6509_4FCB_931B_B44EAF3210C4_.wvu.PrintTitles" localSheetId="11" hidden="1">ROP!$1:$4</definedName>
    <definedName name="Z_EE0C0DAB_6509_4FCB_931B_B44EAF3210C4_.wvu.PrintTitles" localSheetId="10" hidden="1">RS!$1:$11</definedName>
    <definedName name="Z_EE0C0DAB_6509_4FCB_931B_B44EAF3210C4_.wvu.Rows" localSheetId="16" hidden="1">Comments!$19:$65537</definedName>
    <definedName name="Z_EE0C0DAB_6509_4FCB_931B_B44EAF3210C4_.wvu.Rows" localSheetId="0" hidden="1">FrontPage!$40:$65533,FrontPage!#REF!</definedName>
    <definedName name="Z_EE0C0DAB_6509_4FCB_931B_B44EAF3210C4_.wvu.Rows" localSheetId="3" hidden="1">'RO3'!#REF!</definedName>
    <definedName name="Z_EE0C0DAB_6509_4FCB_931B_B44EAF3210C4_.wvu.Rows" localSheetId="15" hidden="1">'Survey Response Burden'!$32:$65536,'Survey Response Burden'!$17:$31</definedName>
  </definedNames>
  <calcPr calcId="191029"/>
  <customWorkbookViews>
    <customWorkbookView name="frontpage" guid="{764D3237-7C33-45E7-BB40-543D5EB8B708}" maximized="1" windowWidth="1276" windowHeight="826" tabRatio="852" activeSheetId="50" showComments="commIndAndComment"/>
    <customWorkbookView name="RO3" guid="{E9D2BC57-6299-4BCD-8EB6-3FED8DC17AB8}" maximized="1" windowWidth="1276" windowHeight="826" tabRatio="852" activeSheetId="46" showComments="commIndAndComment"/>
    <customWorkbookView name="RO4" guid="{22CC2B12-98B0-4880-B81F-4299C1253267}" maximized="1" windowWidth="1276" windowHeight="826" tabRatio="852" activeSheetId="43" showComments="commIndAndComment"/>
    <customWorkbookView name="RO5" guid="{81E504F4-D492-4006-B8AE-BA9D99F9C79A}" maximized="1" windowWidth="1276" windowHeight="826" tabRatio="852" activeSheetId="2" showComments="commIndAndComment"/>
    <customWorkbookView name="RO6" guid="{25E99193-3C10-4A65-946C-BFF1AEB7046A}" maximized="1" windowWidth="1276" windowHeight="826" tabRatio="852" activeSheetId="44" showComments="commIndAndComment"/>
    <customWorkbookView name="RO8" guid="{6338AFB1-DA2C-4FBD-A04F-B25B289D0763}" maximized="1" windowWidth="1276" windowHeight="826" tabRatio="852" activeSheetId="2348" showComments="commIndAndComment"/>
    <customWorkbookView name="RO9" guid="{EE0C0DAB-6509-4FCB-931B-B44EAF3210C4}" maximized="1" windowWidth="1276" windowHeight="826" tabRatio="852" activeSheetId="10285" showComments="commIndAndComment"/>
    <customWorkbookView name="RS" guid="{DABAD580-1B4C-45B4-88EA-D94BBED1EA31}" maximized="1" windowWidth="1276" windowHeight="826" tabRatio="852" activeSheetId="2561" showComments="commIndAndComment"/>
    <customWorkbookView name="RG" guid="{57E65792-88BB-4551-AD2F-6857319D48EE}" maximized="1" windowWidth="1276" windowHeight="826" tabRatio="852" activeSheetId="2819" showComments="commIndAndComment"/>
    <customWorkbookView name="ROP" guid="{1099CFAD-42BD-4A21-8C9A-BC5DC40461E8}" maximized="1" windowWidth="1276" windowHeight="826" tabRatio="852" activeSheetId="62261" showComments="commIndAndComment"/>
    <customWorkbookView name="ROF" guid="{AB11B16C-0FEC-4685-A1F7-AF538A4FE199}" maximized="1" windowWidth="1276" windowHeight="826" tabRatio="852" activeSheetId="32" showComments="commIndAndComment"/>
    <customWorkbookView name="RON" guid="{668B7D87-BC61-4737-964A-4E2681FF7B56}" maximized="1" windowWidth="1276" windowHeight="826" tabRatio="852" activeSheetId="2316" showComments="commIndAndComment"/>
    <customWorkbookView name="Front" guid="{34EAD24B-E074-4930-B9C5-F62ADDA84BBB}" maximized="1" windowWidth="1276" windowHeight="732" tabRatio="852" activeSheetId="50"/>
    <customWorkbookView name="ro1" guid="{465030FF-47D6-48CF-8E12-D512EE00A625}" maximized="1" windowWidth="1276" windowHeight="732" tabRatio="852" activeSheetId="48"/>
    <customWorkbookView name="ro2" guid="{3ABB6F66-4D29-436C-B62E-67D2BCB1138B}" maximized="1" windowWidth="1276" windowHeight="732" tabRatio="852" activeSheetId="4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 i="2048" l="1"/>
  <c r="AV5" i="2048"/>
  <c r="AV6" i="2048"/>
  <c r="AV7" i="2048"/>
  <c r="AV8" i="2048"/>
  <c r="AV9" i="2048"/>
  <c r="AV10" i="2048"/>
  <c r="AV11" i="2048"/>
  <c r="AV12" i="2048"/>
  <c r="AV13" i="2048"/>
  <c r="AV14" i="2048"/>
  <c r="AV15" i="2048"/>
  <c r="AV16" i="2048"/>
  <c r="AV17" i="2048"/>
  <c r="AV18" i="2048"/>
  <c r="AV19" i="2048"/>
  <c r="AV20" i="2048"/>
  <c r="AV21" i="2048"/>
  <c r="AV22" i="2048"/>
  <c r="AV23" i="2048"/>
  <c r="AV24" i="2048"/>
  <c r="AV25" i="2048"/>
  <c r="AV26" i="2048"/>
  <c r="AV27" i="2048"/>
  <c r="AV28" i="2048"/>
  <c r="AV29" i="2048"/>
  <c r="AV30" i="2048"/>
  <c r="AV31" i="2048"/>
  <c r="AV32" i="2048"/>
  <c r="AV33" i="2048"/>
  <c r="AV34" i="2048"/>
  <c r="AV35" i="2048"/>
  <c r="AV36" i="2048"/>
  <c r="AV37" i="2048"/>
  <c r="AV38" i="2048"/>
  <c r="AV39" i="2048"/>
  <c r="AV40" i="2048"/>
  <c r="AV41" i="2048"/>
  <c r="AV42" i="2048"/>
  <c r="AV43" i="2048"/>
  <c r="AV44" i="2048"/>
  <c r="AV45" i="2048"/>
  <c r="AV46" i="2048"/>
  <c r="AV47" i="2048"/>
  <c r="AV48" i="2048"/>
  <c r="AV49" i="2048"/>
  <c r="AV50" i="2048"/>
  <c r="AV51" i="2048"/>
  <c r="AV52" i="2048"/>
  <c r="AV53" i="2048"/>
  <c r="AV54" i="2048"/>
  <c r="AV55" i="2048"/>
  <c r="AV56" i="2048"/>
  <c r="AV57" i="2048"/>
  <c r="AV58" i="2048"/>
  <c r="AV59" i="2048"/>
  <c r="AV60" i="2048"/>
  <c r="AV61" i="2048"/>
  <c r="AV62" i="2048"/>
  <c r="AV63" i="2048"/>
  <c r="AV64" i="2048"/>
  <c r="AV65" i="2048"/>
  <c r="AV66" i="2048"/>
  <c r="AV67" i="2048"/>
  <c r="AV68" i="2048"/>
  <c r="AV69" i="2048"/>
  <c r="AV70" i="2048"/>
  <c r="AV71" i="2048"/>
  <c r="AV72" i="2048"/>
  <c r="AV73" i="2048"/>
  <c r="AV74" i="2048"/>
  <c r="AV75" i="2048"/>
  <c r="AV76" i="2048"/>
  <c r="AV77" i="2048"/>
  <c r="AV78" i="2048"/>
  <c r="AV79" i="2048"/>
  <c r="AV80" i="2048"/>
  <c r="AV81" i="2048"/>
  <c r="AV82" i="2048"/>
  <c r="AV83" i="2048"/>
  <c r="AV84" i="2048"/>
  <c r="AV85" i="2048"/>
  <c r="AV86" i="2048"/>
  <c r="AV87" i="2048"/>
  <c r="AV88" i="2048"/>
  <c r="AV89" i="2048"/>
  <c r="AV90" i="2048"/>
  <c r="AV91" i="2048"/>
  <c r="AV92" i="2048"/>
  <c r="AV93" i="2048"/>
  <c r="AV94" i="2048"/>
  <c r="AV95" i="2048"/>
  <c r="AV96" i="2048"/>
  <c r="AV97" i="2048"/>
  <c r="AV98" i="2048"/>
  <c r="AV99" i="2048"/>
  <c r="AV100" i="2048"/>
  <c r="AV101" i="2048"/>
  <c r="AV102" i="2048"/>
  <c r="AV103" i="2048"/>
  <c r="AV104" i="2048"/>
  <c r="AV105" i="2048"/>
  <c r="AV106" i="2048"/>
  <c r="AV107" i="2048"/>
  <c r="AV108" i="2048"/>
  <c r="AV109" i="2048"/>
  <c r="AV110" i="2048"/>
  <c r="AV111" i="2048"/>
  <c r="AV112" i="2048"/>
  <c r="AV113" i="2048"/>
  <c r="AV114" i="2048"/>
  <c r="AV115" i="2048"/>
  <c r="AV116" i="2048"/>
  <c r="AV117" i="2048"/>
  <c r="AV118" i="2048"/>
  <c r="AV119" i="2048"/>
  <c r="AV120" i="2048"/>
  <c r="AV121" i="2048"/>
  <c r="AV122" i="2048"/>
  <c r="AV123" i="2048"/>
  <c r="AV124" i="2048"/>
  <c r="AV125" i="2048"/>
  <c r="AV126" i="2048"/>
  <c r="AV127" i="2048"/>
  <c r="AV128" i="2048"/>
  <c r="AV129" i="2048"/>
  <c r="AV130" i="2048"/>
  <c r="AV131" i="2048"/>
  <c r="AV132" i="2048"/>
  <c r="AV133" i="2048"/>
  <c r="AV134" i="2048"/>
  <c r="AV135" i="2048"/>
  <c r="AV136" i="2048"/>
  <c r="AV137" i="2048"/>
  <c r="AV138" i="2048"/>
  <c r="AV139" i="2048"/>
  <c r="AV140" i="2048"/>
  <c r="AV141" i="2048"/>
  <c r="AV142" i="2048"/>
  <c r="AV143" i="2048"/>
  <c r="AV144" i="2048"/>
  <c r="AV145" i="2048"/>
  <c r="AV146" i="2048"/>
  <c r="AV147" i="2048"/>
  <c r="AV148" i="2048"/>
  <c r="AV149" i="2048"/>
  <c r="AV150" i="2048"/>
  <c r="AV151" i="2048"/>
  <c r="AV152" i="2048"/>
  <c r="AV153" i="2048"/>
  <c r="AV154" i="2048"/>
  <c r="AV155" i="2048"/>
  <c r="AV156" i="2048"/>
  <c r="AV157" i="2048"/>
  <c r="AV158" i="2048"/>
  <c r="AV159" i="2048"/>
  <c r="AV160" i="2048"/>
  <c r="AV161" i="2048"/>
  <c r="AV162" i="2048"/>
  <c r="AV163" i="2048"/>
  <c r="AV164" i="2048"/>
  <c r="AV165" i="2048"/>
  <c r="AV166" i="2048"/>
  <c r="AV167" i="2048"/>
  <c r="AV168" i="2048"/>
  <c r="AV169" i="2048"/>
  <c r="AV170" i="2048"/>
  <c r="AV171" i="2048"/>
  <c r="AV172" i="2048"/>
  <c r="AV173" i="2048"/>
  <c r="AV174" i="2048"/>
  <c r="AV175" i="2048"/>
  <c r="AV176" i="2048"/>
  <c r="AV177" i="2048"/>
  <c r="AV178" i="2048"/>
  <c r="AV179" i="2048"/>
  <c r="AV180" i="2048"/>
  <c r="AV181" i="2048"/>
  <c r="AV182" i="2048"/>
  <c r="AV183" i="2048"/>
  <c r="AV184" i="2048"/>
  <c r="AV185" i="2048"/>
  <c r="AV186" i="2048"/>
  <c r="AV187" i="2048"/>
  <c r="AV188" i="2048"/>
  <c r="AV189" i="2048"/>
  <c r="AV190" i="2048"/>
  <c r="AV191" i="2048"/>
  <c r="AV192" i="2048"/>
  <c r="AV193" i="2048"/>
  <c r="AV194" i="2048"/>
  <c r="AV195" i="2048"/>
  <c r="AV196" i="2048"/>
  <c r="AV197" i="2048"/>
  <c r="AV198" i="2048"/>
  <c r="AV199" i="2048"/>
  <c r="AV200" i="2048"/>
  <c r="AV201" i="2048"/>
  <c r="AV202" i="2048"/>
  <c r="AV203" i="2048"/>
  <c r="AV204" i="2048"/>
  <c r="AV205" i="2048"/>
  <c r="AV206" i="2048"/>
  <c r="AV207" i="2048"/>
  <c r="AV208" i="2048"/>
  <c r="AV209" i="2048"/>
  <c r="AV210" i="2048"/>
  <c r="AV211" i="2048"/>
  <c r="AV212" i="2048"/>
  <c r="AV213" i="2048"/>
  <c r="AV214" i="2048"/>
  <c r="AV215" i="2048"/>
  <c r="AV216" i="2048"/>
  <c r="AV217" i="2048"/>
  <c r="AV218" i="2048"/>
  <c r="AV219" i="2048"/>
  <c r="AV220" i="2048"/>
  <c r="AV221" i="2048"/>
  <c r="AV222" i="2048"/>
  <c r="AV223" i="2048"/>
  <c r="AV224" i="2048"/>
  <c r="AV225" i="2048"/>
  <c r="AV226" i="2048"/>
  <c r="AV227" i="2048"/>
  <c r="AV228" i="2048"/>
  <c r="AV229" i="2048"/>
  <c r="AV230" i="2048"/>
  <c r="AV231" i="2048"/>
  <c r="AV232" i="2048"/>
  <c r="AV233" i="2048"/>
  <c r="AV234" i="2048"/>
  <c r="AV235" i="2048"/>
  <c r="AV236" i="2048"/>
  <c r="AV237" i="2048"/>
  <c r="AV238" i="2048"/>
  <c r="AV239" i="2048"/>
  <c r="AV240" i="2048"/>
  <c r="AV241" i="2048"/>
  <c r="AV242" i="2048"/>
  <c r="AV243" i="2048"/>
  <c r="AV244" i="2048"/>
  <c r="AV245" i="2048"/>
  <c r="AV246" i="2048"/>
  <c r="AV247" i="2048"/>
  <c r="AV248" i="2048"/>
  <c r="AV249" i="2048"/>
  <c r="AV250" i="2048"/>
  <c r="AV251" i="2048"/>
  <c r="AV252" i="2048"/>
  <c r="AV253" i="2048"/>
  <c r="AV254" i="2048"/>
  <c r="AV255" i="2048"/>
  <c r="AV256" i="2048"/>
  <c r="AV257" i="2048"/>
  <c r="AV258" i="2048"/>
  <c r="AV259" i="2048"/>
  <c r="AV260" i="2048"/>
  <c r="AV261" i="2048"/>
  <c r="AV262" i="2048"/>
  <c r="AV263" i="2048"/>
  <c r="AV264" i="2048"/>
  <c r="AV265" i="2048"/>
  <c r="AV266" i="2048"/>
  <c r="AV267" i="2048"/>
  <c r="AV268" i="2048"/>
  <c r="AV269" i="2048"/>
  <c r="AV270" i="2048"/>
  <c r="AV271" i="2048"/>
  <c r="AV272" i="2048"/>
  <c r="AV273" i="2048"/>
  <c r="AV274" i="2048"/>
  <c r="AV275" i="2048"/>
  <c r="AV276" i="2048"/>
  <c r="AV277" i="2048"/>
  <c r="AV278" i="2048"/>
  <c r="AV279" i="2048"/>
  <c r="AV280" i="2048"/>
  <c r="AV281" i="2048"/>
  <c r="AV282" i="2048"/>
  <c r="AV283" i="2048"/>
  <c r="AV284" i="2048"/>
  <c r="AV285" i="2048"/>
  <c r="AV286" i="2048"/>
  <c r="AV287" i="2048"/>
  <c r="AV288" i="2048"/>
  <c r="AV289" i="2048"/>
  <c r="AV290" i="2048"/>
  <c r="AV291" i="2048"/>
  <c r="AV292" i="2048"/>
  <c r="AV293" i="2048"/>
  <c r="AV294" i="2048"/>
  <c r="AV295" i="2048"/>
  <c r="AV296" i="2048"/>
  <c r="AV297" i="2048"/>
  <c r="AV298" i="2048"/>
  <c r="AV299" i="2048"/>
  <c r="AV300" i="2048"/>
  <c r="AV301" i="2048"/>
  <c r="AV302" i="2048"/>
  <c r="AV303" i="2048"/>
  <c r="AV304" i="2048"/>
  <c r="AV305" i="2048"/>
  <c r="AV306" i="2048"/>
  <c r="AV307" i="2048"/>
  <c r="AV308" i="2048"/>
  <c r="AV309" i="2048"/>
  <c r="AV310" i="2048"/>
  <c r="AV311" i="2048"/>
  <c r="AV312" i="2048"/>
  <c r="AV313" i="2048"/>
  <c r="AV314" i="2048"/>
  <c r="AV315" i="2048"/>
  <c r="AV316" i="2048"/>
  <c r="AV317" i="2048"/>
  <c r="AV318" i="2048"/>
  <c r="AV319" i="2048"/>
  <c r="AV320" i="2048"/>
  <c r="AV321" i="2048"/>
  <c r="AV322" i="2048"/>
  <c r="AV323" i="2048"/>
  <c r="AV324" i="2048"/>
  <c r="AV325" i="2048"/>
  <c r="AV326" i="2048"/>
  <c r="AV327" i="2048"/>
  <c r="AV328" i="2048"/>
  <c r="AV329" i="2048"/>
  <c r="AV330" i="2048"/>
  <c r="AV331" i="2048"/>
  <c r="AV332" i="2048"/>
  <c r="AV333" i="2048"/>
  <c r="AV334" i="2048"/>
  <c r="AV335" i="2048"/>
  <c r="AV336" i="2048"/>
  <c r="AV337" i="2048"/>
  <c r="AV338" i="2048"/>
  <c r="AV339" i="2048"/>
  <c r="AV340" i="2048"/>
  <c r="AV341" i="2048"/>
  <c r="AV342" i="2048"/>
  <c r="AV343" i="2048"/>
  <c r="AV344" i="2048"/>
  <c r="AV345" i="2048"/>
  <c r="AV346" i="2048"/>
  <c r="AV347" i="2048"/>
  <c r="AV348" i="2048"/>
  <c r="AV349" i="2048"/>
  <c r="AV350" i="2048"/>
  <c r="AV351" i="2048"/>
  <c r="AV352" i="2048"/>
  <c r="AV353" i="2048"/>
  <c r="AV354" i="2048"/>
  <c r="AV355" i="2048"/>
  <c r="AV356" i="2048"/>
  <c r="AV357" i="2048"/>
  <c r="AV358" i="2048"/>
  <c r="AV359" i="2048"/>
  <c r="AV360" i="2048"/>
  <c r="AV361" i="2048"/>
  <c r="AV362" i="2048"/>
  <c r="AV363" i="2048"/>
  <c r="AV364" i="2048"/>
  <c r="AV365" i="2048"/>
  <c r="AV366" i="2048"/>
  <c r="AV367" i="2048"/>
  <c r="AV368" i="2048"/>
  <c r="AV369" i="2048"/>
  <c r="AV370" i="2048"/>
  <c r="AV371" i="2048"/>
  <c r="AV372" i="2048"/>
  <c r="AV373" i="2048"/>
  <c r="AV374" i="2048"/>
  <c r="AV375" i="2048"/>
  <c r="AV376" i="2048"/>
  <c r="AV377" i="2048"/>
  <c r="AV378" i="2048"/>
  <c r="AV379" i="2048"/>
  <c r="AV380" i="2048"/>
  <c r="AV381" i="2048"/>
  <c r="AV382" i="2048"/>
  <c r="AV383" i="2048"/>
  <c r="AV384" i="2048"/>
  <c r="AV385" i="2048"/>
  <c r="AV386" i="2048"/>
  <c r="AV387" i="2048"/>
  <c r="AV388" i="2048"/>
  <c r="AV389" i="2048"/>
  <c r="AV390" i="2048"/>
  <c r="AV391" i="2048"/>
  <c r="AV392" i="2048"/>
  <c r="AV393" i="2048"/>
  <c r="AV394" i="2048"/>
  <c r="AV395" i="2048"/>
  <c r="AV396" i="2048"/>
  <c r="AV397" i="2048"/>
  <c r="AV398" i="2048"/>
  <c r="AV399" i="2048"/>
  <c r="AV400" i="2048"/>
  <c r="AV401" i="2048"/>
  <c r="AV402" i="2048"/>
  <c r="AV403" i="2048"/>
  <c r="AV404" i="2048"/>
  <c r="AV405" i="2048"/>
  <c r="AV406" i="2048"/>
  <c r="AV407" i="2048"/>
  <c r="AV408" i="2048"/>
  <c r="AV409" i="2048"/>
  <c r="AV410" i="2048"/>
  <c r="AV411" i="2048"/>
  <c r="AV412" i="2048"/>
  <c r="AV413" i="2048"/>
  <c r="AV414" i="2048"/>
  <c r="AV415" i="2048"/>
  <c r="AV416" i="2048"/>
  <c r="AV417" i="2048"/>
  <c r="AV418" i="2048"/>
  <c r="AV419" i="2048"/>
  <c r="AV420" i="2048"/>
  <c r="AV421" i="2048"/>
  <c r="AV422" i="2048"/>
  <c r="AV423" i="2048"/>
  <c r="AV424" i="2048"/>
  <c r="AV425" i="2048"/>
  <c r="AV426" i="2048"/>
  <c r="AV427" i="2048"/>
  <c r="AV428" i="2048"/>
  <c r="AV429" i="2048"/>
  <c r="AV430" i="2048"/>
  <c r="AV431" i="2048"/>
  <c r="AV432" i="2048"/>
  <c r="AV433" i="2048"/>
  <c r="AV434" i="2048"/>
  <c r="AV435" i="2048"/>
  <c r="AV436" i="2048"/>
  <c r="AV437" i="2048"/>
  <c r="AV438" i="2048"/>
  <c r="AV439" i="2048"/>
  <c r="AV440" i="2048"/>
  <c r="AV441" i="2048"/>
  <c r="AV442" i="2048"/>
  <c r="AV443" i="2048"/>
  <c r="AV444" i="2048"/>
  <c r="AV445" i="2048"/>
  <c r="AV446" i="2048"/>
  <c r="AV447" i="2048"/>
  <c r="AV448" i="2048"/>
  <c r="AV449" i="2048"/>
  <c r="AV450" i="2048"/>
  <c r="AV451" i="2048"/>
  <c r="AV452" i="2048"/>
  <c r="AV453" i="2048"/>
  <c r="AV454" i="2048"/>
  <c r="AV455" i="2048"/>
  <c r="AV456" i="2048"/>
  <c r="AV457" i="2048"/>
  <c r="AV458" i="2048"/>
  <c r="AV459" i="2048"/>
  <c r="AV460" i="2048"/>
  <c r="AV461" i="2048"/>
  <c r="AV462" i="2048"/>
  <c r="AV463" i="2048"/>
  <c r="AV464" i="2048"/>
  <c r="AV465" i="2048"/>
  <c r="AV466" i="2048"/>
  <c r="AV467" i="2048"/>
  <c r="AV468" i="2048"/>
  <c r="AV469" i="2048"/>
  <c r="AV470" i="2048"/>
  <c r="AV471" i="2048"/>
  <c r="AV472" i="2048"/>
  <c r="AV473" i="2048"/>
  <c r="AV474" i="2048"/>
  <c r="AV475" i="2048"/>
  <c r="AV476" i="2048"/>
  <c r="AV477" i="2048"/>
  <c r="AV478" i="2048"/>
  <c r="AV479" i="2048"/>
  <c r="AV480" i="2048"/>
  <c r="AV481" i="2048"/>
  <c r="AV482" i="2048"/>
  <c r="AV483" i="2048"/>
  <c r="AV484" i="2048"/>
  <c r="AV485" i="2048"/>
  <c r="AV486" i="2048"/>
  <c r="AV487" i="2048"/>
  <c r="AV488" i="2048"/>
  <c r="AV489" i="2048"/>
  <c r="AV490" i="2048"/>
  <c r="AV491" i="2048"/>
  <c r="AV492" i="2048"/>
  <c r="AV493" i="2048"/>
  <c r="AV494" i="2048"/>
  <c r="AV495" i="2048"/>
  <c r="AV496" i="2048"/>
  <c r="AV497" i="2048"/>
  <c r="AV498" i="2048"/>
  <c r="AV499" i="2048"/>
  <c r="AV500" i="2048"/>
  <c r="AV501" i="2048"/>
  <c r="AV502" i="2048"/>
  <c r="AV503" i="2048"/>
  <c r="AV504" i="2048"/>
  <c r="AV505" i="2048"/>
  <c r="AV506" i="2048"/>
  <c r="AV507" i="2048"/>
  <c r="AV508" i="2048"/>
  <c r="AV509" i="2048"/>
  <c r="AV510" i="2048"/>
  <c r="AV511" i="2048"/>
  <c r="AV512" i="2048"/>
  <c r="AV513" i="2048"/>
  <c r="AV514" i="2048"/>
  <c r="AV515" i="2048"/>
  <c r="AV516" i="2048"/>
  <c r="AV517" i="2048"/>
  <c r="AV518" i="2048"/>
  <c r="AV519" i="2048"/>
  <c r="AV520" i="2048"/>
  <c r="AV521" i="2048"/>
  <c r="AV522" i="2048"/>
  <c r="AV523" i="2048"/>
  <c r="AV524" i="2048"/>
  <c r="AV525" i="2048"/>
  <c r="AV526" i="2048"/>
  <c r="AV527" i="2048"/>
  <c r="AV528" i="2048"/>
  <c r="AV529" i="2048"/>
  <c r="AV530" i="2048"/>
  <c r="AV531" i="2048"/>
  <c r="AV532" i="2048"/>
  <c r="AV533" i="2048"/>
  <c r="AV534" i="2048"/>
  <c r="AV535" i="2048"/>
  <c r="AV536" i="2048"/>
  <c r="AV537" i="2048"/>
  <c r="AV538" i="2048"/>
  <c r="AV539" i="2048"/>
  <c r="AV540" i="2048"/>
  <c r="AV541" i="2048"/>
  <c r="AV542" i="2048"/>
  <c r="AV543" i="2048"/>
  <c r="AV544" i="2048"/>
  <c r="AV545" i="2048"/>
  <c r="AV546" i="2048"/>
  <c r="AV547" i="2048"/>
  <c r="AV548" i="2048"/>
  <c r="AV549" i="2048"/>
  <c r="AV550" i="2048"/>
  <c r="AV551" i="2048"/>
  <c r="AV552" i="2048"/>
  <c r="AV553" i="2048"/>
  <c r="AV554" i="2048"/>
  <c r="AV555" i="2048"/>
  <c r="AV556" i="2048"/>
  <c r="AV557" i="2048"/>
  <c r="AV558" i="2048"/>
  <c r="AV559" i="2048"/>
  <c r="AV560" i="2048"/>
  <c r="AV561" i="2048"/>
  <c r="AV562" i="2048"/>
  <c r="AV563" i="2048"/>
  <c r="AV564" i="2048"/>
  <c r="AV565" i="2048"/>
  <c r="AV566" i="2048"/>
  <c r="AV567" i="2048"/>
  <c r="AV568" i="2048"/>
  <c r="AV569" i="2048"/>
  <c r="AV570" i="2048"/>
  <c r="AV571" i="2048"/>
  <c r="AV572" i="2048"/>
  <c r="AV573" i="2048"/>
  <c r="AV574" i="2048"/>
  <c r="AV575" i="2048"/>
  <c r="AV576" i="2048"/>
  <c r="AV577" i="2048"/>
  <c r="AV578" i="2048"/>
  <c r="AV579" i="2048"/>
  <c r="AV580" i="2048"/>
  <c r="AV581" i="2048"/>
  <c r="AV582" i="2048"/>
  <c r="AV583" i="2048"/>
  <c r="AV584" i="2048"/>
  <c r="AV585" i="2048"/>
  <c r="AV586" i="2048"/>
  <c r="AV587" i="2048"/>
  <c r="AV588" i="2048"/>
  <c r="AV589" i="2048"/>
  <c r="AV590" i="2048"/>
  <c r="AV591" i="2048"/>
  <c r="AV592" i="2048"/>
  <c r="AV593" i="2048"/>
  <c r="AV594" i="2048"/>
  <c r="AV595" i="2048"/>
  <c r="AV596" i="2048"/>
  <c r="AV597" i="2048"/>
  <c r="AV598" i="2048"/>
  <c r="AV599" i="2048"/>
  <c r="AV600" i="2048"/>
  <c r="AV601" i="2048"/>
  <c r="AV602" i="2048"/>
  <c r="AV603" i="2048"/>
  <c r="AV604" i="2048"/>
  <c r="AV605" i="2048"/>
  <c r="AV606" i="2048"/>
  <c r="AV607" i="2048"/>
  <c r="AV608" i="2048"/>
  <c r="AV609" i="2048"/>
  <c r="AV610" i="2048"/>
  <c r="AV611" i="2048"/>
  <c r="AV612" i="2048"/>
  <c r="AV613" i="2048"/>
  <c r="AV614" i="2048"/>
  <c r="AV615" i="2048"/>
  <c r="AV616" i="2048"/>
  <c r="AV617" i="2048"/>
  <c r="AV618" i="2048"/>
  <c r="AV619" i="2048"/>
  <c r="AV620" i="2048"/>
  <c r="AV621" i="2048"/>
  <c r="AV622" i="2048"/>
  <c r="AV623" i="2048"/>
  <c r="AV624" i="2048"/>
  <c r="AV625" i="2048"/>
  <c r="AV626" i="2048"/>
  <c r="AV627" i="2048"/>
  <c r="AV628" i="2048"/>
  <c r="AV629" i="2048"/>
  <c r="AV630" i="2048"/>
  <c r="AV631" i="2048"/>
  <c r="AV632" i="2048"/>
  <c r="AV633" i="2048"/>
  <c r="AV634" i="2048"/>
  <c r="AV635" i="2048"/>
  <c r="AV636" i="2048"/>
  <c r="AV637" i="2048"/>
  <c r="AV638" i="2048"/>
  <c r="AV639" i="2048"/>
  <c r="AV640" i="2048"/>
  <c r="AV641" i="2048"/>
  <c r="AV642" i="2048"/>
  <c r="AV643" i="2048"/>
  <c r="AV644" i="2048"/>
  <c r="AV645" i="2048"/>
  <c r="AV646" i="2048"/>
  <c r="AV647" i="2048"/>
  <c r="AV648" i="2048"/>
  <c r="AV649" i="2048"/>
  <c r="AV650" i="2048"/>
  <c r="AV651" i="2048"/>
  <c r="AV652" i="2048"/>
  <c r="AV653" i="2048"/>
  <c r="AV654" i="2048"/>
  <c r="AV655" i="2048"/>
  <c r="AV656" i="2048"/>
  <c r="AV657" i="2048"/>
  <c r="AV658" i="2048"/>
  <c r="AV659" i="2048"/>
  <c r="AV660" i="2048"/>
  <c r="AV661" i="2048"/>
  <c r="AV662" i="2048"/>
  <c r="AV663" i="2048"/>
  <c r="AV664" i="2048"/>
  <c r="AV665" i="2048"/>
  <c r="AV666" i="2048"/>
  <c r="AV667" i="2048"/>
  <c r="AV668" i="2048"/>
  <c r="AV669" i="2048"/>
  <c r="AV670" i="2048"/>
  <c r="AV671" i="2048"/>
  <c r="AV672" i="2048"/>
  <c r="AV673" i="2048"/>
  <c r="AV674" i="2048"/>
  <c r="AV675" i="2048"/>
  <c r="AV676" i="2048"/>
  <c r="AV677" i="2048"/>
  <c r="AV678" i="2048"/>
  <c r="AV679" i="2048"/>
  <c r="AV680" i="2048"/>
  <c r="AV681" i="2048"/>
  <c r="AV682" i="2048"/>
  <c r="AV683" i="2048"/>
  <c r="AV684" i="2048"/>
  <c r="AV685" i="2048"/>
  <c r="AV686" i="2048"/>
  <c r="AV687" i="2048"/>
  <c r="AV688" i="2048"/>
  <c r="AV689" i="2048"/>
  <c r="AV690" i="2048"/>
  <c r="AV691" i="2048"/>
  <c r="AV692" i="2048"/>
  <c r="AV693" i="2048"/>
  <c r="AV694" i="2048"/>
  <c r="AV695" i="2048"/>
  <c r="AV696" i="2048"/>
  <c r="AV697" i="2048"/>
  <c r="AV698" i="2048"/>
  <c r="AV699" i="2048"/>
  <c r="AV700" i="2048"/>
  <c r="AV701" i="2048"/>
  <c r="AV702" i="2048"/>
  <c r="AV703" i="2048"/>
  <c r="AV704" i="2048"/>
  <c r="AV705" i="2048"/>
  <c r="AV706" i="2048"/>
  <c r="AV707" i="2048"/>
  <c r="AV708" i="2048"/>
  <c r="AV709" i="2048"/>
  <c r="AV710" i="2048"/>
  <c r="AV711" i="2048"/>
  <c r="AV712" i="2048"/>
  <c r="AV713" i="2048"/>
  <c r="AV714" i="2048"/>
  <c r="AV715" i="2048"/>
  <c r="AV716" i="2048"/>
  <c r="AV717" i="2048"/>
  <c r="AV718" i="2048"/>
  <c r="AV719" i="2048"/>
  <c r="AV720" i="2048"/>
  <c r="AV721" i="2048"/>
  <c r="AV722" i="2048"/>
  <c r="AV723" i="2048"/>
  <c r="AV724" i="2048"/>
  <c r="AV725" i="2048"/>
  <c r="AV726" i="2048"/>
  <c r="AV727" i="2048"/>
  <c r="AV728" i="2048"/>
  <c r="AV729" i="2048"/>
  <c r="AV730" i="2048"/>
  <c r="AV731" i="2048"/>
  <c r="AV732" i="2048"/>
  <c r="AV733" i="2048"/>
  <c r="AV734" i="2048"/>
  <c r="AV735" i="2048"/>
  <c r="AV736" i="2048"/>
  <c r="AV737" i="2048"/>
  <c r="AV738" i="2048"/>
  <c r="AV739" i="2048"/>
  <c r="AV740" i="2048"/>
  <c r="AV741" i="2048"/>
  <c r="AV742" i="2048"/>
  <c r="AV743" i="2048"/>
  <c r="AV744" i="2048"/>
  <c r="AV745" i="2048"/>
  <c r="AV746" i="2048"/>
  <c r="AV747" i="2048"/>
  <c r="AV748" i="2048"/>
  <c r="AV749" i="2048"/>
  <c r="AV750" i="2048"/>
  <c r="AV751" i="2048"/>
  <c r="AV752" i="2048"/>
  <c r="AV753" i="2048"/>
  <c r="AV754" i="2048"/>
  <c r="AV755" i="2048"/>
  <c r="AV756" i="2048"/>
  <c r="AV757" i="2048"/>
  <c r="AV758" i="2048"/>
  <c r="AV759" i="2048"/>
  <c r="AV760" i="2048"/>
  <c r="AV761" i="2048"/>
  <c r="AV762" i="2048"/>
  <c r="AV763" i="2048"/>
  <c r="AV764" i="2048"/>
  <c r="AV765" i="2048"/>
  <c r="AV766" i="2048"/>
  <c r="AV767" i="2048"/>
  <c r="AV768" i="2048"/>
  <c r="AV769" i="2048"/>
  <c r="AV770" i="2048"/>
  <c r="AV771" i="2048"/>
  <c r="AV772" i="2048"/>
  <c r="AV773" i="2048"/>
  <c r="AV774" i="2048"/>
  <c r="AV775" i="2048"/>
  <c r="AV776" i="2048"/>
  <c r="AV777" i="2048"/>
  <c r="AV778" i="2048"/>
  <c r="AV779" i="2048"/>
  <c r="AV780" i="2048"/>
  <c r="AV781" i="2048"/>
  <c r="AV782" i="2048"/>
  <c r="AV783" i="2048"/>
  <c r="AV784" i="2048"/>
  <c r="AV785" i="2048"/>
  <c r="AV786" i="2048"/>
  <c r="AV787" i="2048"/>
  <c r="AV788" i="2048"/>
  <c r="AV789" i="2048"/>
  <c r="AV790" i="2048"/>
  <c r="AV791" i="2048"/>
  <c r="AV792" i="2048"/>
  <c r="AV793" i="2048"/>
  <c r="AV794" i="2048"/>
  <c r="AV795" i="2048"/>
  <c r="AV796" i="2048"/>
  <c r="AV797" i="2048"/>
  <c r="AV798" i="2048"/>
  <c r="AV799" i="2048"/>
  <c r="AV800" i="2048"/>
  <c r="AV801" i="2048"/>
  <c r="AV802" i="2048"/>
  <c r="AV803" i="2048"/>
  <c r="AV804" i="2048"/>
  <c r="AV805" i="2048"/>
  <c r="AV806" i="2048"/>
  <c r="AV807" i="2048"/>
  <c r="AV808" i="2048"/>
  <c r="AV809" i="2048"/>
  <c r="AV810" i="2048"/>
  <c r="AV811" i="2048"/>
  <c r="AV812" i="2048"/>
  <c r="AV813" i="2048"/>
  <c r="AV814" i="2048"/>
  <c r="AV815" i="2048"/>
  <c r="AV816" i="2048"/>
  <c r="AV817" i="2048"/>
  <c r="AV818" i="2048"/>
  <c r="AV819" i="2048"/>
  <c r="AV820" i="2048"/>
  <c r="AV821" i="2048"/>
  <c r="AV822" i="2048"/>
  <c r="AV823" i="2048"/>
  <c r="AV824" i="2048"/>
  <c r="AV825" i="2048"/>
  <c r="AV826" i="2048"/>
  <c r="AV827" i="2048"/>
  <c r="AV828" i="2048"/>
  <c r="AV829" i="2048"/>
  <c r="AV830" i="2048"/>
  <c r="AV831" i="2048"/>
  <c r="AV832" i="2048"/>
  <c r="AV833" i="2048"/>
  <c r="AV834" i="2048"/>
  <c r="AV835" i="2048"/>
  <c r="AV836" i="2048"/>
  <c r="AV837" i="2048"/>
  <c r="AV838" i="2048"/>
  <c r="AV839" i="2048"/>
  <c r="AV840" i="2048"/>
  <c r="AV841" i="2048"/>
  <c r="AV842" i="2048"/>
  <c r="AV843" i="2048"/>
  <c r="AV844" i="2048"/>
  <c r="AV845" i="2048"/>
  <c r="AV846" i="2048"/>
  <c r="AV847" i="2048"/>
  <c r="AV848" i="2048"/>
  <c r="AV849" i="2048"/>
  <c r="AV850" i="2048"/>
  <c r="AV851" i="2048"/>
  <c r="AV852" i="2048"/>
  <c r="AV853" i="2048"/>
  <c r="AV854" i="2048"/>
  <c r="AV855" i="2048"/>
  <c r="AV856" i="2048"/>
  <c r="AV857" i="2048"/>
  <c r="AV858" i="2048"/>
  <c r="AV859" i="2048"/>
  <c r="AV860" i="2048"/>
  <c r="AV861" i="2048"/>
  <c r="AV862" i="2048"/>
  <c r="AV863" i="2048"/>
  <c r="AV864" i="2048"/>
  <c r="AV865" i="2048"/>
  <c r="AV866" i="2048"/>
  <c r="AV867" i="2048"/>
  <c r="AV868" i="2048"/>
  <c r="AV869" i="2048"/>
  <c r="AV870" i="2048"/>
  <c r="AV871" i="2048"/>
  <c r="AV872" i="2048"/>
  <c r="AV873" i="2048"/>
  <c r="AV874" i="2048"/>
  <c r="AV875" i="2048"/>
  <c r="AV876" i="2048"/>
  <c r="AV877" i="2048"/>
  <c r="AV878" i="2048"/>
  <c r="AV879" i="2048"/>
  <c r="AV880" i="2048"/>
  <c r="AV881" i="2048"/>
  <c r="AV882" i="2048"/>
  <c r="AV883" i="2048"/>
  <c r="AV884" i="2048"/>
  <c r="AV885" i="2048"/>
  <c r="AV886" i="2048"/>
  <c r="AV887" i="2048"/>
  <c r="AV888" i="2048"/>
  <c r="AV889" i="2048"/>
  <c r="AV890" i="2048"/>
  <c r="AV891" i="2048"/>
  <c r="AV892" i="2048"/>
  <c r="AV893" i="2048"/>
  <c r="AV894" i="2048"/>
  <c r="AV895" i="2048"/>
  <c r="AV896" i="2048"/>
  <c r="AV897" i="2048"/>
  <c r="AV898" i="2048"/>
  <c r="AV899" i="2048"/>
  <c r="AV900" i="2048"/>
  <c r="AV901" i="2048"/>
  <c r="AV902" i="2048"/>
  <c r="AV903" i="2048"/>
  <c r="AV904" i="2048"/>
  <c r="AV905" i="2048"/>
  <c r="AV906" i="2048"/>
  <c r="AV907" i="2048"/>
  <c r="AV908" i="2048"/>
  <c r="AV909" i="2048"/>
  <c r="AV910" i="2048"/>
  <c r="AV911" i="2048"/>
  <c r="AV912" i="2048"/>
  <c r="AV913" i="2048"/>
  <c r="AV914" i="2048"/>
  <c r="AV915" i="2048"/>
  <c r="AV916" i="2048"/>
  <c r="AV917" i="2048"/>
  <c r="AV918" i="2048"/>
  <c r="AV919" i="2048"/>
  <c r="AV920" i="2048"/>
  <c r="AV921" i="2048"/>
  <c r="AV922" i="2048"/>
  <c r="AV923" i="2048"/>
  <c r="AV924" i="2048"/>
  <c r="AV925" i="2048"/>
  <c r="AV926" i="2048"/>
  <c r="AV927" i="2048"/>
  <c r="AV928" i="2048"/>
  <c r="AV929" i="2048"/>
  <c r="AV930" i="2048"/>
  <c r="AV931" i="2048"/>
  <c r="AV932" i="2048"/>
  <c r="AV933" i="2048"/>
  <c r="AV934" i="2048"/>
  <c r="AV935" i="2048"/>
  <c r="AV936" i="2048"/>
  <c r="AV937" i="2048"/>
  <c r="AV938" i="2048"/>
  <c r="AV939" i="2048"/>
  <c r="AV940" i="2048"/>
  <c r="AV941" i="2048"/>
  <c r="AV942" i="2048"/>
  <c r="AV943" i="2048"/>
  <c r="AV944" i="2048"/>
  <c r="AV945" i="2048"/>
  <c r="AV946" i="2048"/>
  <c r="AV947" i="2048"/>
  <c r="AV948" i="2048"/>
  <c r="AV949" i="2048"/>
  <c r="AV950" i="2048"/>
  <c r="AV951" i="2048"/>
  <c r="AV952" i="2048"/>
  <c r="AV953" i="2048"/>
  <c r="AV954" i="2048"/>
  <c r="AV955" i="2048"/>
  <c r="AV956" i="2048"/>
  <c r="AV957" i="2048"/>
  <c r="AV958" i="2048"/>
  <c r="AV959" i="2048"/>
  <c r="AV960" i="2048"/>
  <c r="AV961" i="2048"/>
  <c r="AV962" i="2048"/>
  <c r="AV963" i="2048"/>
  <c r="AV964" i="2048"/>
  <c r="AV965" i="2048"/>
  <c r="AV966" i="2048"/>
  <c r="AV967" i="2048"/>
  <c r="AV968" i="2048"/>
  <c r="AV969" i="2048"/>
  <c r="AV970" i="2048"/>
  <c r="AV971" i="2048"/>
  <c r="AV972" i="2048"/>
  <c r="AV973" i="2048"/>
  <c r="AV974" i="2048"/>
  <c r="AV975" i="2048"/>
  <c r="AV976" i="2048"/>
  <c r="AV977" i="2048"/>
  <c r="AV978" i="2048"/>
  <c r="AV979" i="2048"/>
  <c r="AV980" i="2048"/>
  <c r="AV981" i="2048"/>
  <c r="AV982" i="2048"/>
  <c r="AV983" i="2048"/>
  <c r="AV984" i="2048"/>
  <c r="AV985" i="2048"/>
  <c r="AV986" i="2048"/>
  <c r="AV987" i="2048"/>
  <c r="AV988" i="2048"/>
  <c r="AV989" i="2048"/>
  <c r="AV990" i="2048"/>
  <c r="AV991" i="2048"/>
  <c r="AV992" i="2048"/>
  <c r="AV993" i="2048"/>
  <c r="AV994" i="2048"/>
  <c r="AV995" i="2048"/>
  <c r="AV996" i="2048"/>
  <c r="AV997" i="2048"/>
  <c r="AV998" i="2048"/>
  <c r="AV999" i="2048"/>
  <c r="AV1000" i="2048"/>
  <c r="AV1001" i="2048"/>
  <c r="AV1002" i="2048"/>
  <c r="AV1003" i="2048"/>
  <c r="AV1004" i="2048"/>
  <c r="AV1005" i="2048"/>
  <c r="AV1006" i="2048"/>
  <c r="AV1007" i="2048"/>
  <c r="AV1008" i="2048"/>
  <c r="AV1009" i="2048"/>
  <c r="AV1010" i="2048"/>
  <c r="AV1011" i="2048"/>
  <c r="AV1012" i="2048"/>
  <c r="AV1013" i="2048"/>
  <c r="AV1014" i="2048"/>
  <c r="AV1015" i="2048"/>
  <c r="AV1016" i="2048"/>
  <c r="AV1017" i="2048"/>
  <c r="AV1018" i="2048"/>
  <c r="AV1019" i="2048"/>
  <c r="AV1020" i="2048"/>
  <c r="AV1021" i="2048"/>
  <c r="AV1022" i="2048"/>
  <c r="AV1023" i="2048"/>
  <c r="AV1024" i="2048"/>
  <c r="AV1025" i="2048"/>
  <c r="AV1026" i="2048"/>
  <c r="AV1027" i="2048"/>
  <c r="AV1028" i="2048"/>
  <c r="AV1029" i="2048"/>
  <c r="AV1030" i="2048"/>
  <c r="AV1031" i="2048"/>
  <c r="AV1032" i="2048"/>
  <c r="AV1033" i="2048"/>
  <c r="AV1034" i="2048"/>
  <c r="AV1035" i="2048"/>
  <c r="AV1036" i="2048"/>
  <c r="AV1037" i="2048"/>
  <c r="AV1038" i="2048"/>
  <c r="AV1039" i="2048"/>
  <c r="AV1040" i="2048"/>
  <c r="AV1041" i="2048"/>
  <c r="AV1042" i="2048"/>
  <c r="AV1043" i="2048"/>
  <c r="AV1044" i="2048"/>
  <c r="AV1045" i="2048"/>
  <c r="AV1046" i="2048"/>
  <c r="AV1047" i="2048"/>
  <c r="AV1048" i="2048"/>
  <c r="AV1049" i="2048"/>
  <c r="AV1050" i="2048"/>
  <c r="AV1051" i="2048"/>
  <c r="AV1052" i="2048"/>
  <c r="AV1053" i="2048"/>
  <c r="AV1054" i="2048"/>
  <c r="AV1055" i="2048"/>
  <c r="AV1056" i="2048"/>
  <c r="AV1057" i="2048"/>
  <c r="AV1058" i="2048"/>
  <c r="AV1059" i="2048"/>
  <c r="AV1060" i="2048"/>
  <c r="AV1061" i="2048"/>
  <c r="AV1062" i="2048"/>
  <c r="AV1063" i="2048"/>
  <c r="AV1064" i="2048"/>
  <c r="AV1065" i="2048"/>
  <c r="AV1066" i="2048"/>
  <c r="AV1067" i="2048"/>
  <c r="AV1068" i="2048"/>
  <c r="AV1069" i="2048"/>
  <c r="AV1070" i="2048"/>
  <c r="AV1071" i="2048"/>
  <c r="AV1072" i="2048"/>
  <c r="AV1073" i="2048"/>
  <c r="AV1074" i="2048"/>
  <c r="AV1075" i="2048"/>
  <c r="AV1076" i="2048"/>
  <c r="AV1077" i="2048"/>
  <c r="AV1078" i="2048"/>
  <c r="AV1079" i="2048"/>
  <c r="AV1080" i="2048"/>
  <c r="AV1081" i="2048"/>
  <c r="AV1082" i="2048"/>
  <c r="AV1083" i="2048"/>
  <c r="AV1084" i="2048"/>
  <c r="AV1085" i="2048"/>
  <c r="AV1086" i="2048"/>
  <c r="AV1087" i="2048"/>
  <c r="AV1088" i="2048"/>
  <c r="AV1089" i="2048"/>
  <c r="AV1090" i="2048"/>
  <c r="AV1091" i="2048"/>
  <c r="AV1092" i="2048"/>
  <c r="AV1093" i="2048"/>
  <c r="AV1094" i="2048"/>
  <c r="AV1095" i="2048"/>
  <c r="AV1096" i="2048"/>
  <c r="AV1097" i="2048"/>
  <c r="AV1098" i="2048"/>
  <c r="AV1099" i="2048"/>
  <c r="AV1100" i="2048"/>
  <c r="AV1101" i="2048"/>
  <c r="AV1102" i="2048"/>
  <c r="AV1103" i="2048"/>
  <c r="AV1104" i="2048"/>
  <c r="AV1105" i="2048"/>
  <c r="AV1106" i="2048"/>
  <c r="AV1107" i="2048"/>
  <c r="AV1108" i="2048"/>
  <c r="AV1109" i="2048"/>
  <c r="AV1110" i="2048"/>
  <c r="AV1111" i="2048"/>
  <c r="AV1112" i="2048"/>
  <c r="AV1113" i="2048"/>
  <c r="AV1114" i="2048"/>
  <c r="AV1115" i="2048"/>
  <c r="AV1116" i="2048"/>
  <c r="AV1117" i="2048"/>
  <c r="AV1118" i="2048"/>
  <c r="AV1119" i="2048"/>
  <c r="AV1120" i="2048"/>
  <c r="AV1121" i="2048"/>
  <c r="AV1122" i="2048"/>
  <c r="AV1123" i="2048"/>
  <c r="AV1124" i="2048"/>
  <c r="AV1125" i="2048"/>
  <c r="AV1126" i="2048"/>
  <c r="AV1127" i="2048"/>
  <c r="AV1128" i="2048"/>
  <c r="AV1129" i="2048"/>
  <c r="AV1130" i="2048"/>
  <c r="AV1131" i="2048"/>
  <c r="AV1132" i="2048"/>
  <c r="AV1133" i="2048"/>
  <c r="AV1134" i="2048"/>
  <c r="AV1135" i="2048"/>
  <c r="AV1136" i="2048"/>
  <c r="AV1137" i="2048"/>
  <c r="AV1138" i="2048"/>
  <c r="AV1139" i="2048"/>
  <c r="AV1140" i="2048"/>
  <c r="AV1141" i="2048"/>
  <c r="AV1142" i="2048"/>
  <c r="AV1143" i="2048"/>
  <c r="AV1144" i="2048"/>
  <c r="AV1145" i="2048"/>
  <c r="AV1146" i="2048"/>
  <c r="AV1147" i="2048"/>
  <c r="AV1148" i="2048"/>
  <c r="AV1149" i="2048"/>
  <c r="AV1150" i="2048"/>
  <c r="AV1151" i="2048"/>
  <c r="AV1152" i="2048"/>
  <c r="AV1153" i="2048"/>
  <c r="AV1154" i="2048"/>
  <c r="AV1155" i="2048"/>
  <c r="AV1156" i="2048"/>
  <c r="AV1157" i="2048"/>
  <c r="AV1158" i="2048"/>
  <c r="AV1159" i="2048"/>
  <c r="AV1160" i="2048"/>
  <c r="AV1161" i="2048"/>
  <c r="AV1162" i="2048"/>
  <c r="AV1163" i="2048"/>
  <c r="AV1164" i="2048"/>
  <c r="AV1165" i="2048"/>
  <c r="AV1166" i="2048"/>
  <c r="AV1167" i="2048"/>
  <c r="AV1168" i="2048"/>
  <c r="AV1169" i="2048"/>
  <c r="AV1170" i="2048"/>
  <c r="AV1171" i="2048"/>
  <c r="AV1172" i="2048"/>
  <c r="AV1173" i="2048"/>
  <c r="AV1174" i="2048"/>
  <c r="AV1175" i="2048"/>
  <c r="AV1176" i="2048"/>
  <c r="AV1177" i="2048"/>
  <c r="AV1178" i="2048"/>
  <c r="AV1179" i="2048"/>
  <c r="AV1180" i="2048"/>
  <c r="AV1181" i="2048"/>
  <c r="AV1182" i="2048"/>
  <c r="AV1183" i="2048"/>
  <c r="AV1184" i="2048"/>
  <c r="AV1185" i="2048"/>
  <c r="AV1186" i="2048"/>
  <c r="AV1187" i="2048"/>
  <c r="AV1188" i="2048"/>
  <c r="AV1189" i="2048"/>
  <c r="AV1190" i="2048"/>
  <c r="AV1191" i="2048"/>
  <c r="AV1192" i="2048"/>
  <c r="AV1193" i="2048"/>
  <c r="AV1194" i="2048"/>
  <c r="AV1195" i="2048"/>
  <c r="AV1196" i="2048"/>
  <c r="AV1197" i="2048"/>
  <c r="AV1198" i="2048"/>
  <c r="AV1199" i="2048"/>
  <c r="AV1200" i="2048"/>
  <c r="AV1201" i="2048"/>
  <c r="AV1202" i="2048"/>
  <c r="AV1203" i="2048"/>
  <c r="AV1204" i="2048"/>
  <c r="AV1205" i="2048"/>
  <c r="AV1206" i="2048"/>
  <c r="AV1207" i="2048"/>
  <c r="AV1208" i="2048"/>
  <c r="AV1209" i="2048"/>
  <c r="AV1210" i="2048"/>
  <c r="AV1211" i="2048"/>
  <c r="AV1212" i="2048"/>
  <c r="AV1213" i="2048"/>
  <c r="AV1214" i="2048"/>
  <c r="AV1215" i="2048"/>
  <c r="AV1216" i="2048"/>
  <c r="AV1217" i="2048"/>
  <c r="AV1218" i="2048"/>
  <c r="AV1219" i="2048"/>
  <c r="AV1220" i="2048"/>
  <c r="AV1221" i="2048"/>
  <c r="AV1222" i="2048"/>
  <c r="AV1223" i="2048"/>
  <c r="AV1224" i="2048"/>
  <c r="AV1225" i="2048"/>
  <c r="AV1226" i="2048"/>
  <c r="AV1227" i="2048"/>
  <c r="AV1228" i="2048"/>
  <c r="AV1229" i="2048"/>
  <c r="AV1230" i="2048"/>
  <c r="AV1231" i="2048"/>
  <c r="AV1232" i="2048"/>
  <c r="AV1233" i="2048"/>
  <c r="AV1234" i="2048"/>
  <c r="AV1235" i="2048"/>
  <c r="AV1236" i="2048"/>
  <c r="AV1237" i="2048"/>
  <c r="AV1238" i="2048"/>
  <c r="AV1239" i="2048"/>
  <c r="AV1240" i="2048"/>
  <c r="AV1241" i="2048"/>
  <c r="AV1242" i="2048"/>
  <c r="AV1243" i="2048"/>
  <c r="AV1244" i="2048"/>
  <c r="AV1245" i="2048"/>
  <c r="AV1246" i="2048"/>
  <c r="AV1247" i="2048"/>
  <c r="AV1248" i="2048"/>
  <c r="AV1249" i="2048"/>
  <c r="AV1250" i="2048"/>
  <c r="AV1251" i="2048"/>
  <c r="AV1252" i="2048"/>
  <c r="AV1253" i="2048"/>
  <c r="AV1254" i="2048"/>
  <c r="AV1255" i="2048"/>
  <c r="AV1256" i="2048"/>
  <c r="AV1257" i="2048"/>
  <c r="AV1258" i="2048"/>
  <c r="AV1259" i="2048"/>
  <c r="AV1260" i="2048"/>
  <c r="AV1261" i="2048"/>
  <c r="AV1262" i="2048"/>
  <c r="AV1263" i="2048"/>
  <c r="AV1264" i="2048"/>
  <c r="AV1265" i="2048"/>
  <c r="AV1266" i="2048"/>
  <c r="AV1267" i="2048"/>
  <c r="AV1268" i="2048"/>
  <c r="AV1269" i="2048"/>
  <c r="AV1270" i="2048"/>
  <c r="AV1271" i="2048"/>
  <c r="AV1272" i="2048"/>
  <c r="AV1273" i="2048"/>
  <c r="AV1274" i="2048"/>
  <c r="AV1275" i="2048"/>
  <c r="AV1276" i="2048"/>
  <c r="AV1277" i="2048"/>
  <c r="AV1278" i="2048"/>
  <c r="AV1279" i="2048"/>
  <c r="AV1280" i="2048"/>
  <c r="AV1281" i="2048"/>
  <c r="AV1282" i="2048"/>
  <c r="AV1283" i="2048"/>
  <c r="AV1284" i="2048"/>
  <c r="AV1285" i="2048"/>
  <c r="AV1286" i="2048"/>
  <c r="AV1287" i="2048"/>
  <c r="AV1288" i="2048"/>
  <c r="AV1289" i="2048"/>
  <c r="AV1290" i="2048"/>
  <c r="AV1291" i="2048"/>
  <c r="AV1292" i="2048"/>
  <c r="AV1293" i="2048"/>
  <c r="AV1294" i="2048"/>
  <c r="AV1295" i="2048"/>
  <c r="AV1296" i="2048"/>
  <c r="AV1297" i="2048"/>
  <c r="AV1298" i="2048"/>
  <c r="AV1299" i="2048"/>
  <c r="AV1300" i="2048"/>
  <c r="AV1301" i="2048"/>
  <c r="AV1302" i="2048"/>
  <c r="AV1303" i="2048"/>
  <c r="AV1304" i="2048"/>
  <c r="AV1305" i="2048"/>
  <c r="AV1306" i="2048"/>
  <c r="AV1307" i="2048"/>
  <c r="AV1308" i="2048"/>
  <c r="AV1309" i="2048"/>
  <c r="AV1310" i="2048"/>
  <c r="AV1311" i="2048"/>
  <c r="AV1312" i="2048"/>
  <c r="AV1313" i="2048"/>
  <c r="AV1314" i="2048"/>
  <c r="AV1315" i="2048"/>
  <c r="AV1316" i="2048"/>
  <c r="AV1317" i="2048"/>
  <c r="AV1318" i="2048"/>
  <c r="AV1319" i="2048"/>
  <c r="AV1320" i="2048"/>
  <c r="AV1321" i="2048"/>
  <c r="AV1322" i="2048"/>
  <c r="AV1323" i="2048"/>
  <c r="AV1324" i="2048"/>
  <c r="AV1325" i="2048"/>
  <c r="AV1326" i="2048"/>
  <c r="AV1327" i="2048"/>
  <c r="AV1328" i="2048"/>
  <c r="AV1329" i="2048"/>
  <c r="AV1330" i="2048"/>
  <c r="AV1331" i="2048"/>
  <c r="AV1332" i="2048"/>
  <c r="AV1333" i="2048"/>
  <c r="AV1334" i="2048"/>
  <c r="AV1335" i="2048"/>
  <c r="AV1336" i="2048"/>
  <c r="AV1337" i="2048"/>
  <c r="AV1338" i="2048"/>
  <c r="AV1339" i="2048"/>
  <c r="AV1340" i="2048"/>
  <c r="AV1341" i="2048"/>
  <c r="AV1342" i="2048"/>
  <c r="AV1343" i="2048"/>
  <c r="AV1344" i="2048"/>
  <c r="AV1345" i="2048"/>
  <c r="AV1346" i="2048"/>
  <c r="AV1347" i="2048"/>
  <c r="AV1348" i="2048"/>
  <c r="AV1349" i="2048"/>
  <c r="AV1350" i="2048"/>
  <c r="AV1351" i="2048"/>
  <c r="AV1352" i="2048"/>
  <c r="AV1353" i="2048"/>
  <c r="AV1354" i="2048"/>
  <c r="AV1355" i="2048"/>
  <c r="AV1356" i="2048"/>
  <c r="AV1357" i="2048"/>
  <c r="AV1358" i="2048"/>
  <c r="AV1359" i="2048"/>
  <c r="AV1360" i="2048"/>
  <c r="AV1361" i="2048"/>
  <c r="AV1362" i="2048"/>
  <c r="AV1363" i="2048"/>
  <c r="AV1364" i="2048"/>
  <c r="AV1365" i="2048"/>
  <c r="AV1366" i="2048"/>
  <c r="AV1367" i="2048"/>
  <c r="AV1368" i="2048"/>
  <c r="AV1369" i="2048"/>
  <c r="AV1370" i="2048"/>
  <c r="AV1371" i="2048"/>
  <c r="AV1372" i="2048"/>
  <c r="AV1373" i="2048"/>
  <c r="AV1374" i="2048"/>
  <c r="AV1375" i="2048"/>
  <c r="AV1376" i="2048"/>
  <c r="AV1377" i="2048"/>
  <c r="AV1378" i="2048"/>
  <c r="AV1379" i="2048"/>
  <c r="AV1380" i="2048"/>
  <c r="AV1381" i="2048"/>
  <c r="AV1382" i="2048"/>
  <c r="AV1383" i="2048"/>
  <c r="AV1384" i="2048"/>
  <c r="AV1385" i="2048"/>
  <c r="AV1386" i="2048"/>
  <c r="AV1387" i="2048"/>
  <c r="AV1388" i="2048"/>
  <c r="AV1389" i="2048"/>
  <c r="AV1390" i="2048"/>
  <c r="AV1391" i="2048"/>
  <c r="AV1392" i="2048"/>
  <c r="AV1393" i="2048"/>
  <c r="AV1394" i="2048"/>
  <c r="AV1395" i="2048"/>
  <c r="AV1396" i="2048"/>
  <c r="AV1397" i="2048"/>
  <c r="AV1398" i="2048"/>
  <c r="AV1399" i="2048"/>
  <c r="AV1400" i="2048"/>
  <c r="AV1401" i="2048"/>
  <c r="AV1402" i="2048"/>
  <c r="AV1403" i="2048"/>
  <c r="AV1404" i="2048"/>
  <c r="AV1405" i="2048"/>
  <c r="AV1406" i="2048"/>
  <c r="AV1407" i="2048"/>
  <c r="AV1408" i="2048"/>
  <c r="AV1409" i="2048"/>
  <c r="AV1410" i="2048"/>
  <c r="AV1411" i="2048"/>
  <c r="AV1412" i="2048"/>
  <c r="AV1413" i="2048"/>
  <c r="AV1414" i="2048"/>
  <c r="AV1415" i="2048"/>
  <c r="AV1416" i="2048"/>
  <c r="AV1417" i="2048"/>
  <c r="AV1418" i="2048"/>
  <c r="AV1419" i="2048"/>
  <c r="AV1420" i="2048"/>
  <c r="AV1421" i="2048"/>
  <c r="AV1422" i="2048"/>
  <c r="AV1423" i="2048"/>
  <c r="AV1424" i="2048"/>
  <c r="AV1425" i="2048"/>
  <c r="AV1426" i="2048"/>
  <c r="AV1427" i="2048"/>
  <c r="AV1428" i="2048"/>
  <c r="AV1429" i="2048"/>
  <c r="AV1430" i="2048"/>
  <c r="AV1431" i="2048"/>
  <c r="AV1432" i="2048"/>
  <c r="AV1433" i="2048"/>
  <c r="AV1434" i="2048"/>
  <c r="AV1435" i="2048"/>
  <c r="AV1436" i="2048"/>
  <c r="AV1437" i="2048"/>
  <c r="AV1438" i="2048"/>
  <c r="AV1439" i="2048"/>
  <c r="AV1440" i="2048"/>
  <c r="AV1441" i="2048"/>
  <c r="AV1442" i="2048"/>
  <c r="AV1443" i="2048"/>
  <c r="AV1444" i="2048"/>
  <c r="AV1445" i="2048"/>
  <c r="AV1446" i="2048"/>
  <c r="AV1447" i="2048"/>
  <c r="AV1448" i="2048"/>
  <c r="AV1449" i="2048"/>
  <c r="AV1450" i="2048"/>
  <c r="AV1451" i="2048"/>
  <c r="AV1452" i="2048"/>
  <c r="AV1453" i="2048"/>
  <c r="AV1454" i="2048"/>
  <c r="AV1455" i="2048"/>
  <c r="AV1456" i="2048"/>
  <c r="AV1457" i="2048"/>
  <c r="AV1458" i="2048"/>
  <c r="AV1459" i="2048"/>
  <c r="AV1460" i="2048"/>
  <c r="AV1461" i="2048"/>
  <c r="AV1462" i="2048"/>
  <c r="AV1463" i="2048"/>
  <c r="AV1464" i="2048"/>
  <c r="AV1465" i="2048"/>
  <c r="AV1466" i="2048"/>
  <c r="AV1467" i="2048"/>
  <c r="AV1468" i="2048"/>
  <c r="AV1469" i="2048"/>
  <c r="AV1470" i="2048"/>
  <c r="AV1471" i="2048"/>
  <c r="AV1472" i="2048"/>
  <c r="AV1473" i="2048"/>
  <c r="AV1474" i="2048"/>
  <c r="AV1475" i="2048"/>
  <c r="AV1476" i="2048"/>
  <c r="AV1477" i="2048"/>
  <c r="AV1478" i="2048"/>
  <c r="AV1479" i="2048"/>
  <c r="AV1480" i="2048"/>
  <c r="AV1481" i="2048"/>
  <c r="AV1482" i="2048"/>
  <c r="AV1483" i="2048"/>
  <c r="AV1484" i="2048"/>
  <c r="AV1485" i="2048"/>
  <c r="AV1486" i="2048"/>
  <c r="AV1487" i="2048"/>
  <c r="AV1488" i="2048"/>
  <c r="AV1489" i="2048"/>
  <c r="AV1490" i="2048"/>
  <c r="AV1491" i="2048"/>
  <c r="AV1492" i="2048"/>
  <c r="AV1493" i="2048"/>
  <c r="AV1494" i="2048"/>
  <c r="AV1495" i="2048"/>
  <c r="AV1496" i="2048"/>
  <c r="AV1497" i="2048"/>
  <c r="AV1498" i="2048"/>
  <c r="AV1499" i="2048"/>
  <c r="AV1500" i="2048"/>
  <c r="AV1501" i="2048"/>
  <c r="AV1502" i="2048"/>
  <c r="AV1503" i="2048"/>
  <c r="AV1504" i="2048"/>
  <c r="AV1505" i="2048"/>
  <c r="AV1506" i="2048"/>
  <c r="AV1507" i="2048"/>
  <c r="AV1508" i="2048"/>
  <c r="AV1509" i="2048"/>
  <c r="AV1510" i="2048"/>
  <c r="AV1511" i="2048"/>
  <c r="AV1512" i="2048"/>
  <c r="AV1513" i="2048"/>
  <c r="AV1514" i="2048"/>
  <c r="AV1515" i="2048"/>
  <c r="AV1516" i="2048"/>
  <c r="AV1517" i="2048"/>
  <c r="AV1518" i="2048"/>
  <c r="AV1519" i="2048"/>
  <c r="AV1520" i="2048"/>
  <c r="AV1521" i="2048"/>
  <c r="AV1522" i="2048"/>
  <c r="AV1523" i="2048"/>
  <c r="AV1524" i="2048"/>
  <c r="AV1525" i="2048"/>
  <c r="AV1526" i="2048"/>
  <c r="AV1527" i="2048"/>
  <c r="AV1528" i="2048"/>
  <c r="AV1529" i="2048"/>
  <c r="AV1530" i="2048"/>
  <c r="AV1531" i="2048"/>
  <c r="AV1532" i="2048"/>
  <c r="AV1533" i="2048"/>
  <c r="AV1534" i="2048"/>
  <c r="AV1535" i="2048"/>
  <c r="AV1536" i="2048"/>
  <c r="AV1537" i="2048"/>
  <c r="AV1538" i="2048"/>
  <c r="AV1539" i="2048"/>
  <c r="AV1540" i="2048"/>
  <c r="AV1541" i="2048"/>
  <c r="AV1542" i="2048"/>
  <c r="AV1543" i="2048"/>
  <c r="AV1544" i="2048"/>
  <c r="AV1545" i="2048"/>
  <c r="AV1546" i="2048"/>
  <c r="AV1547" i="2048"/>
  <c r="AV1548" i="2048"/>
  <c r="AV1549" i="2048"/>
  <c r="AV1550" i="2048"/>
  <c r="AV1551" i="2048"/>
  <c r="AV1552" i="2048"/>
  <c r="AV1553" i="2048"/>
  <c r="AV1554" i="2048"/>
  <c r="AV1555" i="2048"/>
  <c r="AV1556" i="2048"/>
  <c r="AV1557" i="2048"/>
  <c r="AV1558" i="2048"/>
  <c r="AV1559" i="2048"/>
  <c r="AV1560" i="2048"/>
  <c r="AV1561" i="2048"/>
  <c r="AV1562" i="2048"/>
  <c r="AV1563" i="2048"/>
  <c r="AV1564" i="2048"/>
  <c r="AV1565" i="2048"/>
  <c r="AV1566" i="2048"/>
  <c r="AV1567" i="2048"/>
  <c r="AV1568" i="2048"/>
  <c r="AV1569" i="2048"/>
  <c r="AV1570" i="2048"/>
  <c r="AV1571" i="2048"/>
  <c r="AV1572" i="2048"/>
  <c r="AV1573" i="2048"/>
  <c r="AV1574" i="2048"/>
  <c r="AV1575" i="2048"/>
  <c r="AV1576" i="2048"/>
  <c r="AV1577" i="2048"/>
  <c r="AV1578" i="2048"/>
  <c r="AV1579" i="2048"/>
  <c r="AV1580" i="2048"/>
  <c r="AV1581" i="2048"/>
  <c r="AV1582" i="2048"/>
  <c r="AV1583" i="2048"/>
  <c r="AV1584" i="2048"/>
  <c r="AV1585" i="2048"/>
  <c r="AV1586" i="2048"/>
  <c r="AV1587" i="2048"/>
  <c r="AV1588" i="2048"/>
  <c r="AV1589" i="2048"/>
  <c r="AV1590" i="2048"/>
  <c r="AV1591" i="2048"/>
  <c r="AV1592" i="2048"/>
  <c r="AV1593" i="2048"/>
  <c r="AV1594" i="2048"/>
  <c r="AV1595" i="2048"/>
  <c r="AV1596" i="2048"/>
  <c r="AV1597" i="2048"/>
  <c r="AV1598" i="2048"/>
  <c r="AV1599" i="2048"/>
  <c r="AV1600" i="2048"/>
  <c r="AV1601" i="2048"/>
  <c r="AV1602" i="2048"/>
  <c r="AV1603" i="2048"/>
  <c r="AV1604" i="2048"/>
  <c r="AV1605" i="2048"/>
  <c r="AV1606" i="2048"/>
  <c r="AV1607" i="2048"/>
  <c r="AV1608" i="2048"/>
  <c r="AV1609" i="2048"/>
  <c r="AV1610" i="2048"/>
  <c r="AV1611" i="2048"/>
  <c r="AV1612" i="2048"/>
  <c r="AV1613" i="2048"/>
  <c r="AV1614" i="2048"/>
  <c r="AV1615" i="2048"/>
  <c r="AV1616" i="2048"/>
  <c r="AV1617" i="2048"/>
  <c r="AV1618" i="2048"/>
  <c r="AV1619" i="2048"/>
  <c r="AV1620" i="2048"/>
  <c r="AV1621" i="2048"/>
  <c r="AV1622" i="2048"/>
  <c r="AV1623" i="2048"/>
  <c r="AV1624" i="2048"/>
  <c r="AV1625" i="2048"/>
  <c r="AV1626" i="2048"/>
  <c r="AV1627" i="2048"/>
  <c r="AV1628" i="2048"/>
  <c r="AV1629" i="2048"/>
  <c r="AV1630" i="2048"/>
  <c r="AV1631" i="2048"/>
  <c r="AV1632" i="2048"/>
  <c r="AV1633" i="2048"/>
  <c r="AV1634" i="2048"/>
  <c r="AV1635" i="2048"/>
  <c r="AV1636" i="2048"/>
  <c r="AV1637" i="2048"/>
  <c r="AV1638" i="2048"/>
  <c r="AV1639" i="2048"/>
  <c r="AV1640" i="2048"/>
  <c r="AV1641" i="2048"/>
  <c r="AV1642" i="2048"/>
  <c r="AV1643" i="2048"/>
  <c r="AV1644" i="2048"/>
  <c r="AV1645" i="2048"/>
  <c r="AV1646" i="2048"/>
  <c r="AV1647" i="2048"/>
  <c r="AV1648" i="2048"/>
  <c r="AV1649" i="2048"/>
  <c r="AV1650" i="2048"/>
  <c r="AV1651" i="2048"/>
  <c r="AV1652" i="2048"/>
  <c r="AV1653" i="2048"/>
  <c r="AV1654" i="2048"/>
  <c r="AV1655" i="2048"/>
  <c r="AV1656" i="2048"/>
  <c r="AV1657" i="2048"/>
  <c r="AV1658" i="2048"/>
  <c r="AV1659" i="2048"/>
  <c r="AV1660" i="2048"/>
  <c r="AV1661" i="2048"/>
  <c r="AV1662" i="2048"/>
  <c r="AV1663" i="2048"/>
  <c r="AV1664" i="2048"/>
  <c r="AV1665" i="2048"/>
  <c r="AV1666" i="2048"/>
  <c r="AV1667" i="2048"/>
  <c r="AV1668" i="2048"/>
  <c r="AV1669" i="2048"/>
  <c r="AV1670" i="2048"/>
  <c r="AV1671" i="2048"/>
  <c r="AV1672" i="2048"/>
  <c r="AV1673" i="2048"/>
  <c r="AV1674" i="2048"/>
  <c r="AV1675" i="2048"/>
  <c r="AV1676" i="2048"/>
  <c r="AV1677" i="2048"/>
  <c r="AV1678" i="2048"/>
  <c r="AV1679" i="2048"/>
  <c r="AV1680" i="2048"/>
  <c r="AV1681" i="2048"/>
  <c r="AV1682" i="2048"/>
  <c r="AV1683" i="2048"/>
  <c r="AV1684" i="2048"/>
  <c r="AV1685" i="2048"/>
  <c r="AV1686" i="2048"/>
  <c r="AV1687" i="2048"/>
  <c r="AV1688" i="2048"/>
  <c r="AV1689" i="2048"/>
  <c r="AV1690" i="2048"/>
  <c r="AV1691" i="2048"/>
  <c r="AV1692" i="2048"/>
  <c r="AV1693" i="2048"/>
  <c r="AV1694" i="2048"/>
  <c r="AV1695" i="2048"/>
  <c r="AV1696" i="2048"/>
  <c r="AV1697" i="2048"/>
  <c r="AV1698" i="2048"/>
  <c r="AV1699" i="2048"/>
  <c r="AV1700" i="2048"/>
  <c r="AV1701" i="2048"/>
  <c r="AV1702" i="2048"/>
  <c r="AV1703" i="2048"/>
  <c r="AV1704" i="2048"/>
  <c r="AV1705" i="2048"/>
  <c r="AV1706" i="2048"/>
  <c r="AV1707" i="2048"/>
  <c r="AV1708" i="2048"/>
  <c r="AV1709" i="2048"/>
  <c r="AV1710" i="2048"/>
  <c r="AV1711" i="2048"/>
  <c r="AV1712" i="2048"/>
  <c r="AV1713" i="2048"/>
  <c r="AV1714" i="2048"/>
  <c r="AV1715" i="2048"/>
  <c r="AV1716" i="2048"/>
  <c r="AV1717" i="2048"/>
  <c r="AV1718" i="2048"/>
  <c r="AV1719" i="2048"/>
  <c r="AV1720" i="2048"/>
  <c r="AV1721" i="2048"/>
  <c r="AV1722" i="2048"/>
  <c r="AV1723" i="2048"/>
  <c r="AV1724" i="2048"/>
  <c r="AV1725" i="2048"/>
  <c r="AV1726" i="2048"/>
  <c r="AV1727" i="2048"/>
  <c r="AV1728" i="2048"/>
  <c r="AV1729" i="2048"/>
  <c r="AV1730" i="2048"/>
  <c r="AV1731" i="2048"/>
  <c r="AV1732" i="2048"/>
  <c r="AV1733" i="2048"/>
  <c r="AV1734" i="2048"/>
  <c r="AV1735" i="2048"/>
  <c r="AV1736" i="2048"/>
  <c r="AV1737" i="2048"/>
  <c r="AV1738" i="2048"/>
  <c r="AV1739" i="2048"/>
  <c r="AV1740" i="2048"/>
  <c r="AV1741" i="2048"/>
  <c r="AV1742" i="2048"/>
  <c r="AV1743" i="2048"/>
  <c r="AV1744" i="2048"/>
  <c r="AV1745" i="2048"/>
  <c r="AV1746" i="2048"/>
  <c r="AV1747" i="2048"/>
  <c r="AV1748" i="2048"/>
  <c r="AV1749" i="2048"/>
  <c r="AV1750" i="2048"/>
  <c r="AV1751" i="2048"/>
  <c r="AV1752" i="2048"/>
  <c r="AV1753" i="2048"/>
  <c r="AV1754" i="2048"/>
  <c r="AV1755" i="2048"/>
  <c r="AV1756" i="2048"/>
  <c r="AV1757" i="2048"/>
  <c r="AV1758" i="2048"/>
  <c r="AV1759" i="2048"/>
  <c r="AV1760" i="2048"/>
  <c r="AV1761" i="2048"/>
  <c r="AV1762" i="2048"/>
  <c r="AV1763" i="2048"/>
  <c r="AV1764" i="2048"/>
  <c r="AV1765" i="2048"/>
  <c r="AV1766" i="2048"/>
  <c r="AV1767" i="2048"/>
  <c r="AV1768" i="2048"/>
  <c r="AV1769" i="2048"/>
  <c r="AV1770" i="2048"/>
  <c r="AV1771" i="2048"/>
  <c r="AV1772" i="2048"/>
  <c r="AV1773" i="2048"/>
  <c r="AV1774" i="2048"/>
  <c r="AV1775" i="2048"/>
  <c r="AV1776" i="2048"/>
  <c r="AV1777" i="2048"/>
  <c r="AV1778" i="2048"/>
  <c r="AV1779" i="2048"/>
  <c r="AV1780" i="2048"/>
  <c r="AV1781" i="2048"/>
  <c r="AV1782" i="2048"/>
  <c r="AV1783" i="2048"/>
  <c r="AV1784" i="2048"/>
  <c r="AV1785" i="2048"/>
  <c r="AV1786" i="2048"/>
  <c r="AV1787" i="2048"/>
  <c r="AV1788" i="2048"/>
  <c r="AV1789" i="2048"/>
  <c r="AV1790" i="2048"/>
  <c r="AV1791" i="2048"/>
  <c r="AV1792" i="2048"/>
  <c r="AV1793" i="2048"/>
  <c r="AV1794" i="2048"/>
  <c r="AV1795" i="2048"/>
  <c r="AV1796" i="2048"/>
  <c r="AV1797" i="2048"/>
  <c r="AV1798" i="2048"/>
  <c r="AV1799" i="2048"/>
  <c r="AV1800" i="2048"/>
  <c r="AV1801" i="2048"/>
  <c r="AV1802" i="2048"/>
  <c r="AV1803" i="2048"/>
  <c r="AV1804" i="2048"/>
  <c r="AV1805" i="2048"/>
  <c r="AV1806" i="2048"/>
  <c r="AV1807" i="2048"/>
  <c r="AV1808" i="2048"/>
  <c r="AV1809" i="2048"/>
  <c r="AV1810" i="2048"/>
  <c r="AV1811" i="2048"/>
  <c r="AV1812" i="2048"/>
  <c r="AV1813" i="2048"/>
  <c r="AV1814" i="2048"/>
  <c r="AV1815" i="2048"/>
  <c r="AV1816" i="2048"/>
  <c r="AV1817" i="2048"/>
  <c r="AV1818" i="2048"/>
  <c r="AV1819" i="2048"/>
  <c r="AV1820" i="2048"/>
  <c r="AV1821" i="2048"/>
  <c r="AV1822" i="2048"/>
  <c r="AV1823" i="2048"/>
  <c r="AV1824" i="2048"/>
  <c r="AV1825" i="2048"/>
  <c r="AV1826" i="2048"/>
  <c r="AV1827" i="2048"/>
  <c r="AV1828" i="2048"/>
  <c r="AV1829" i="2048"/>
  <c r="AV1830" i="2048"/>
  <c r="AV1831" i="2048"/>
  <c r="AV1832" i="2048"/>
  <c r="AV1833" i="2048"/>
  <c r="AV1834" i="2048"/>
  <c r="AV1835" i="2048"/>
  <c r="AV1836" i="2048"/>
  <c r="AV1837" i="2048"/>
  <c r="AV1838" i="2048"/>
  <c r="AV1839" i="2048"/>
  <c r="AV1840" i="2048"/>
  <c r="AV1841" i="2048"/>
  <c r="AV1842" i="2048"/>
  <c r="AV1843" i="2048"/>
  <c r="AV1844" i="2048"/>
  <c r="AV1845" i="2048"/>
  <c r="AV1846" i="2048"/>
  <c r="AV1847" i="2048"/>
  <c r="AV1848" i="2048"/>
  <c r="AV1849" i="2048"/>
  <c r="AV1850" i="2048"/>
  <c r="AV1851" i="2048"/>
  <c r="AV1852" i="2048"/>
  <c r="AV1853" i="2048"/>
  <c r="AV1854" i="2048"/>
  <c r="AV1855" i="2048"/>
  <c r="AV1856" i="2048"/>
  <c r="AV1857" i="2048"/>
  <c r="AV1858" i="2048"/>
  <c r="AV1859" i="2048"/>
  <c r="AV1860" i="2048"/>
  <c r="AV1861" i="2048"/>
  <c r="AV1862" i="2048"/>
  <c r="AV1863" i="2048"/>
  <c r="AV1864" i="2048"/>
  <c r="AV1865" i="2048"/>
  <c r="AV1866" i="2048"/>
  <c r="AV1867" i="2048"/>
  <c r="AV1868" i="2048"/>
  <c r="AV1869" i="2048"/>
  <c r="AV1870" i="2048"/>
  <c r="AV1871" i="2048"/>
  <c r="AV1872" i="2048"/>
  <c r="AV1873" i="2048"/>
  <c r="AV1874" i="2048"/>
  <c r="AV1875" i="2048"/>
  <c r="AV1876" i="2048"/>
  <c r="AV1877" i="2048"/>
  <c r="AV1878" i="2048"/>
  <c r="AV1879" i="2048"/>
  <c r="AV1880" i="2048"/>
  <c r="AV1881" i="2048"/>
  <c r="AV1882" i="2048"/>
  <c r="AV1883" i="2048"/>
  <c r="AV1884" i="2048"/>
  <c r="AV1885" i="2048"/>
  <c r="AV1886" i="2048"/>
  <c r="AV1887" i="2048"/>
  <c r="AV1888" i="2048"/>
  <c r="AV1889" i="2048"/>
  <c r="AV1890" i="2048"/>
  <c r="AV1891" i="2048"/>
  <c r="AV1892" i="2048"/>
  <c r="AV1893" i="2048"/>
  <c r="AV1894" i="2048"/>
  <c r="AV1895" i="2048"/>
  <c r="AV1896" i="2048"/>
  <c r="AV1897" i="2048"/>
  <c r="AV1898" i="2048"/>
  <c r="AV1899" i="2048"/>
  <c r="AV1900" i="2048"/>
  <c r="AV1901" i="2048"/>
  <c r="AV1902" i="2048"/>
  <c r="AV1903" i="2048"/>
  <c r="AV1904" i="2048"/>
  <c r="AV1905" i="2048"/>
  <c r="AV1906" i="2048"/>
  <c r="AV1907" i="2048"/>
  <c r="AV1908" i="2048"/>
  <c r="AV1909" i="2048"/>
  <c r="AV1910" i="2048"/>
  <c r="AV1911" i="2048"/>
  <c r="AV1912" i="2048"/>
  <c r="AV1913" i="2048"/>
  <c r="AV1914" i="2048"/>
  <c r="AV1915" i="2048"/>
  <c r="AV1916" i="2048"/>
  <c r="AV1917" i="2048"/>
  <c r="AV1918" i="2048"/>
  <c r="AV1919" i="2048"/>
  <c r="AV1920" i="2048"/>
  <c r="AV1921" i="2048"/>
  <c r="AV1922" i="2048"/>
  <c r="AV1923" i="2048"/>
  <c r="AV1924" i="2048"/>
  <c r="AV1925" i="2048"/>
  <c r="AV1926" i="2048"/>
  <c r="AV1927" i="2048"/>
  <c r="AV1928" i="2048"/>
  <c r="AV1929" i="2048"/>
  <c r="AV1930" i="2048"/>
  <c r="AV1931" i="2048"/>
  <c r="AV1932" i="2048"/>
  <c r="AV1933" i="2048"/>
  <c r="AV1934" i="2048"/>
  <c r="AV1935" i="2048"/>
  <c r="AV1936" i="2048"/>
  <c r="AV1937" i="2048"/>
  <c r="AV1938" i="2048"/>
  <c r="AV1939" i="2048"/>
  <c r="AV1940" i="2048"/>
  <c r="AV1941" i="2048"/>
  <c r="AV1942" i="2048"/>
  <c r="AV1943" i="2048"/>
  <c r="AV1944" i="2048"/>
  <c r="AV1945" i="2048"/>
  <c r="AV1946" i="2048"/>
  <c r="AV1947" i="2048"/>
  <c r="AV1948" i="2048"/>
  <c r="AV1949" i="2048"/>
  <c r="AV1950" i="2048"/>
  <c r="AV1951" i="2048"/>
  <c r="AV1952" i="2048"/>
  <c r="AV1953" i="2048"/>
  <c r="AV1954" i="2048"/>
  <c r="AV1955" i="2048"/>
  <c r="AV1956" i="2048"/>
  <c r="AV1957" i="2048"/>
  <c r="AV1958" i="2048"/>
  <c r="AV1959" i="2048"/>
  <c r="AV1960" i="2048"/>
  <c r="AV1961" i="2048"/>
  <c r="AV1962" i="2048"/>
  <c r="AV1963" i="2048"/>
  <c r="AV1964" i="2048"/>
  <c r="AV1965" i="2048"/>
  <c r="AV1966" i="2048"/>
  <c r="AV1967" i="2048"/>
  <c r="AV1968" i="2048"/>
  <c r="AV1969" i="2048"/>
  <c r="AV1970" i="2048"/>
  <c r="AV1971" i="2048"/>
  <c r="AV1972" i="2048"/>
  <c r="AV1973" i="2048"/>
  <c r="AV1974" i="2048"/>
  <c r="AV1975" i="2048"/>
  <c r="AV1976" i="2048"/>
  <c r="AV1977" i="2048"/>
  <c r="AV1978" i="2048"/>
  <c r="AV1979" i="2048"/>
  <c r="AV1980" i="2048"/>
  <c r="AV1981" i="2048"/>
  <c r="AV1982" i="2048"/>
  <c r="AV1983" i="2048"/>
  <c r="AV1984" i="2048"/>
  <c r="AV1985" i="2048"/>
  <c r="AV1986" i="2048"/>
  <c r="AV1987" i="2048"/>
  <c r="AV1988" i="2048"/>
  <c r="AV1989" i="2048"/>
  <c r="AV1990" i="2048"/>
  <c r="AV1991" i="2048"/>
  <c r="AV1992" i="2048"/>
  <c r="AV1993" i="2048"/>
  <c r="AV1994" i="2048"/>
  <c r="AV1995" i="2048"/>
  <c r="AV1996" i="2048"/>
  <c r="AV1997" i="2048"/>
  <c r="AV1998" i="2048"/>
  <c r="AV1999" i="2048"/>
  <c r="AV2000" i="2048"/>
  <c r="AV2001" i="2048"/>
  <c r="AV2002" i="2048"/>
  <c r="AV2003" i="2048"/>
  <c r="AV2004" i="2048"/>
  <c r="AV2005" i="2048"/>
  <c r="AV2006" i="2048"/>
  <c r="AV2007" i="2048"/>
  <c r="AV2008" i="2048"/>
  <c r="AV2009" i="2048"/>
  <c r="AV2010" i="2048"/>
  <c r="AV2011" i="2048"/>
  <c r="AV2012" i="2048"/>
  <c r="AV2013" i="2048"/>
  <c r="AV2014" i="2048"/>
  <c r="AV2015" i="2048"/>
  <c r="AV2016" i="2048"/>
  <c r="AV2017" i="2048"/>
  <c r="AV2018" i="2048"/>
  <c r="AV2019" i="2048"/>
  <c r="AV2020" i="2048"/>
  <c r="AV2021" i="2048"/>
  <c r="AV2022" i="2048"/>
  <c r="AV2023" i="2048"/>
  <c r="AV2024" i="2048"/>
  <c r="AV2025" i="2048"/>
  <c r="AV2026" i="2048"/>
  <c r="AV2027" i="2048"/>
  <c r="AV2028" i="2048"/>
  <c r="AV2029" i="2048"/>
  <c r="AV2030" i="2048"/>
  <c r="AV2031" i="2048"/>
  <c r="AV2032" i="2048"/>
  <c r="AV2033" i="2048"/>
  <c r="AV2034" i="2048"/>
  <c r="AV2035" i="2048"/>
  <c r="AV2036" i="2048"/>
  <c r="AV2037" i="2048"/>
  <c r="AV2038" i="2048"/>
  <c r="AV2039" i="2048"/>
  <c r="AV2040" i="2048"/>
  <c r="AV2041" i="2048"/>
  <c r="AV2042" i="2048"/>
  <c r="AV2043" i="2048"/>
  <c r="AV2044" i="2048"/>
  <c r="AV2045" i="2048"/>
  <c r="AV2046" i="2048"/>
  <c r="AV2047" i="2048"/>
  <c r="AV2048" i="2048"/>
  <c r="AV2049" i="2048"/>
  <c r="AV2050" i="2048"/>
  <c r="AV2051" i="2048"/>
  <c r="AV2052" i="2048"/>
  <c r="AV2053" i="2048"/>
  <c r="AV2054" i="2048"/>
  <c r="AV2055" i="2048"/>
  <c r="AV2056" i="2048"/>
  <c r="AV2057" i="2048"/>
  <c r="AV2058" i="2048"/>
  <c r="AV2059" i="2048"/>
  <c r="AV2060" i="2048"/>
  <c r="AV2061" i="2048"/>
  <c r="AV2062" i="2048"/>
  <c r="AV2063" i="2048"/>
  <c r="AV2064" i="2048"/>
  <c r="AV2065" i="2048"/>
  <c r="AV2066" i="2048"/>
  <c r="AV2067" i="2048"/>
  <c r="AV2068" i="2048"/>
  <c r="AV2069" i="2048"/>
  <c r="AV2070" i="2048"/>
  <c r="AV2071" i="2048"/>
  <c r="AV2072" i="2048"/>
  <c r="AV2073" i="2048"/>
  <c r="AV2074" i="2048"/>
  <c r="AV2075" i="2048"/>
  <c r="AV2076" i="2048"/>
  <c r="AV2077" i="2048"/>
  <c r="AV2078" i="2048"/>
  <c r="AV2079" i="2048"/>
  <c r="AV2080" i="2048"/>
  <c r="AV2081" i="2048"/>
  <c r="AV2082" i="2048"/>
  <c r="AV2083" i="2048"/>
  <c r="AV2084" i="2048"/>
  <c r="AV2085" i="2048"/>
  <c r="AV2086" i="2048"/>
  <c r="AV2087" i="2048"/>
  <c r="AV2088" i="2048"/>
  <c r="AV2089" i="2048"/>
  <c r="AV2090" i="2048"/>
  <c r="AV2091" i="2048"/>
  <c r="AV2092" i="2048"/>
  <c r="AV2093" i="2048"/>
  <c r="AV2094" i="2048"/>
  <c r="AV2095" i="2048"/>
  <c r="AV2096" i="2048"/>
  <c r="AV2097" i="2048"/>
  <c r="AV2098" i="2048"/>
  <c r="AV2099" i="2048"/>
  <c r="AV2100" i="2048"/>
  <c r="AV2101" i="2048"/>
  <c r="AV2102" i="2048"/>
  <c r="AV2103" i="2048"/>
  <c r="AV2104" i="2048"/>
  <c r="AV2105" i="2048"/>
  <c r="AV2106" i="2048"/>
  <c r="AV2107" i="2048"/>
  <c r="AV2108" i="2048"/>
  <c r="AV2109" i="2048"/>
  <c r="AV2110" i="2048"/>
  <c r="AV2111" i="2048"/>
  <c r="AV2112" i="2048"/>
  <c r="AV2113" i="2048"/>
  <c r="AV2114" i="2048"/>
  <c r="AV2115" i="2048"/>
  <c r="AV2116" i="2048"/>
  <c r="AV2117" i="2048"/>
  <c r="AV2118" i="2048"/>
  <c r="AV2119" i="2048"/>
  <c r="AV2120" i="2048"/>
  <c r="AV2121" i="2048"/>
  <c r="AV2122" i="2048"/>
  <c r="AV2123" i="2048"/>
  <c r="AV2124" i="2048"/>
  <c r="AV2125" i="2048"/>
  <c r="AV2126" i="2048"/>
  <c r="AV2127" i="2048"/>
  <c r="AV2128" i="2048"/>
  <c r="AV2129" i="2048"/>
  <c r="AV2130" i="2048"/>
  <c r="AV2131" i="2048"/>
  <c r="AV2132" i="2048"/>
  <c r="AV2133" i="2048"/>
  <c r="AV2134" i="2048"/>
  <c r="AV2135" i="2048"/>
  <c r="AV2136" i="2048"/>
  <c r="AV2137" i="2048"/>
  <c r="AV2138" i="2048"/>
  <c r="AV2139" i="2048"/>
  <c r="AV2140" i="2048"/>
  <c r="AV2141" i="2048"/>
  <c r="AV2142" i="2048"/>
  <c r="AV2143" i="2048"/>
  <c r="AV2144" i="2048"/>
  <c r="AV2145" i="2048"/>
  <c r="AV2146" i="2048"/>
  <c r="AV2147" i="2048"/>
  <c r="AV2148" i="2048"/>
  <c r="AV2149" i="2048"/>
  <c r="AV2150" i="2048"/>
  <c r="AV2151" i="2048"/>
  <c r="AV2152" i="2048"/>
  <c r="AV2153" i="2048"/>
  <c r="AV2154" i="2048"/>
  <c r="AV2155" i="2048"/>
  <c r="AV2156" i="2048"/>
  <c r="AV2157" i="2048"/>
  <c r="AV2158" i="2048"/>
  <c r="AV2159" i="2048"/>
  <c r="AV2160" i="2048"/>
  <c r="AV2161" i="2048"/>
  <c r="AV2162" i="2048"/>
  <c r="AV2163" i="2048"/>
  <c r="AV2164" i="2048"/>
  <c r="AV2165" i="2048"/>
  <c r="AV2166" i="2048"/>
  <c r="AV2167" i="2048"/>
  <c r="AV2168" i="2048"/>
  <c r="AV2169" i="2048"/>
  <c r="AV2170" i="2048"/>
  <c r="AV2171" i="2048"/>
  <c r="AV2172" i="2048"/>
  <c r="AV2173" i="2048"/>
  <c r="AV2174" i="2048"/>
  <c r="AV2175" i="2048"/>
  <c r="AV2176" i="2048"/>
  <c r="AV2177" i="2048"/>
  <c r="AV2178" i="2048"/>
  <c r="AV2179" i="2048"/>
  <c r="AV2180" i="2048"/>
  <c r="AV2181" i="2048"/>
  <c r="AV2182" i="2048"/>
  <c r="AV2183" i="2048"/>
  <c r="AV2184" i="2048"/>
  <c r="AV2185" i="2048"/>
  <c r="AV2186" i="2048"/>
  <c r="AV2187" i="2048"/>
  <c r="AV2188" i="2048"/>
  <c r="AV2189" i="2048"/>
  <c r="AV2190" i="2048"/>
  <c r="AV2191" i="2048"/>
  <c r="AV2192" i="2048"/>
  <c r="AV2193" i="2048"/>
  <c r="AV2194" i="2048"/>
  <c r="AV2195" i="2048"/>
  <c r="AV2196" i="2048"/>
  <c r="AV2197" i="2048"/>
  <c r="AV2198" i="2048"/>
  <c r="AV2199" i="2048"/>
  <c r="AV2200" i="2048"/>
  <c r="AV2201" i="2048"/>
  <c r="AV2202" i="2048"/>
  <c r="AV2203" i="2048"/>
  <c r="AV2204" i="2048"/>
  <c r="AV2205" i="2048"/>
  <c r="AV2206" i="2048"/>
  <c r="AV2207" i="2048"/>
  <c r="AV2208" i="2048"/>
  <c r="AV2209" i="2048"/>
  <c r="AV2210" i="2048"/>
  <c r="AV2211" i="2048"/>
  <c r="AV2212" i="2048"/>
  <c r="AV2213" i="2048"/>
  <c r="AV2214" i="2048"/>
  <c r="AV2215" i="2048"/>
  <c r="AV2216" i="2048"/>
  <c r="AV2217" i="2048"/>
  <c r="AV2218" i="2048"/>
  <c r="AV2219" i="2048"/>
  <c r="AV2220" i="2048"/>
  <c r="AV2221" i="2048"/>
  <c r="AV2222" i="2048"/>
  <c r="AV2223" i="2048"/>
  <c r="AV2224" i="2048"/>
  <c r="AV2225" i="2048"/>
  <c r="AV2226" i="2048"/>
  <c r="AV2227" i="2048"/>
  <c r="AV2228" i="2048"/>
  <c r="AV2229" i="2048"/>
  <c r="AV2230" i="2048"/>
  <c r="AV2231" i="2048"/>
  <c r="AV2232" i="2048"/>
  <c r="AV2233" i="2048"/>
  <c r="AV2234" i="2048"/>
  <c r="AV2235" i="2048"/>
  <c r="AV2236" i="2048"/>
  <c r="AV2237" i="2048"/>
  <c r="AV2238" i="2048"/>
  <c r="AV2239" i="2048"/>
  <c r="AV2240" i="2048"/>
  <c r="AV2241" i="2048"/>
  <c r="AV2242" i="2048"/>
  <c r="AV2243" i="2048"/>
  <c r="AV2244" i="2048"/>
  <c r="AV2245" i="2048"/>
  <c r="AV2246" i="2048"/>
  <c r="AV2247" i="2048"/>
  <c r="AV2248" i="2048"/>
  <c r="AV2249" i="2048"/>
  <c r="AV2250" i="2048"/>
  <c r="AV2251" i="2048"/>
  <c r="AV2252" i="2048"/>
  <c r="AV2253" i="2048"/>
  <c r="AV2254" i="2048"/>
  <c r="AV2255" i="2048"/>
  <c r="AV2256" i="2048"/>
  <c r="AV2257" i="2048"/>
  <c r="AV2258" i="2048"/>
  <c r="AV2259" i="2048"/>
  <c r="AV2260" i="2048"/>
  <c r="AV2261" i="2048"/>
  <c r="AV2262" i="2048"/>
  <c r="AV2263" i="2048"/>
  <c r="AV2264" i="2048"/>
  <c r="AV2265" i="2048"/>
  <c r="AV2266" i="2048"/>
  <c r="AV2267" i="2048"/>
  <c r="AV2268" i="2048"/>
  <c r="AV2269" i="2048"/>
  <c r="AV2270" i="2048"/>
  <c r="AV2271" i="2048"/>
  <c r="AV2272" i="2048"/>
  <c r="AV2273" i="2048"/>
  <c r="AV2274" i="2048"/>
  <c r="AV2275" i="2048"/>
  <c r="AV2276" i="2048"/>
  <c r="AV2277" i="2048"/>
  <c r="AV2278" i="2048"/>
  <c r="AV2279" i="2048"/>
  <c r="AV2280" i="2048"/>
  <c r="AV2281" i="2048"/>
  <c r="AV2282" i="2048"/>
  <c r="AV2283" i="2048"/>
  <c r="AV2284" i="2048"/>
  <c r="AV2285" i="2048"/>
  <c r="AV2286" i="2048"/>
  <c r="AV2287" i="2048"/>
  <c r="AV2288" i="2048"/>
  <c r="AV2289" i="2048"/>
  <c r="AV2290" i="2048"/>
  <c r="AV2291" i="2048"/>
  <c r="AV2292" i="2048"/>
  <c r="AV2293" i="2048"/>
  <c r="AV2294" i="2048"/>
  <c r="AV2295" i="2048"/>
  <c r="AV2296" i="2048"/>
  <c r="AV2297" i="2048"/>
  <c r="AV2298" i="2048"/>
  <c r="AV2299" i="2048"/>
  <c r="AV2300" i="2048"/>
  <c r="AV2301" i="2048"/>
  <c r="AV2302" i="2048"/>
  <c r="AV2303" i="2048"/>
  <c r="AV2304" i="2048"/>
  <c r="AV2305" i="2048"/>
  <c r="AV2306" i="2048"/>
  <c r="AV2307" i="2048"/>
  <c r="AV2308" i="2048"/>
  <c r="AV2309" i="2048"/>
  <c r="AV2310" i="2048"/>
  <c r="AV2311" i="2048"/>
  <c r="AV2312" i="2048"/>
  <c r="AV2313" i="2048"/>
  <c r="AV2314" i="2048"/>
  <c r="AV2315" i="2048"/>
  <c r="AV2316" i="2048"/>
  <c r="AV2317" i="2048"/>
  <c r="AV2318" i="2048"/>
  <c r="AV2319" i="2048"/>
  <c r="AV2320" i="2048"/>
  <c r="AV2321" i="2048"/>
  <c r="AV2322" i="2048"/>
  <c r="AV2323" i="2048"/>
  <c r="AV2324" i="2048"/>
  <c r="AV2325" i="2048"/>
  <c r="AV2326" i="2048"/>
  <c r="AV2327" i="2048"/>
  <c r="AV2328" i="2048"/>
  <c r="AV2329" i="2048"/>
  <c r="AV2330" i="2048"/>
  <c r="AV2331" i="2048"/>
  <c r="AV2332" i="2048"/>
  <c r="AV2333" i="2048"/>
  <c r="AV2334" i="2048"/>
  <c r="AV2335" i="2048"/>
  <c r="AV2336" i="2048"/>
  <c r="AV2337" i="2048"/>
  <c r="AV2338" i="2048"/>
  <c r="AV2339" i="2048"/>
  <c r="AV2340" i="2048"/>
  <c r="AV2341" i="2048"/>
  <c r="AV2342" i="2048"/>
  <c r="AV2343" i="2048"/>
  <c r="AV2344" i="2048"/>
  <c r="AV2345" i="2048"/>
  <c r="AV2346" i="2048"/>
  <c r="AV2347" i="2048"/>
  <c r="AV2348" i="2048"/>
  <c r="AV2349" i="2048"/>
  <c r="AV2350" i="2048"/>
  <c r="AV2351" i="2048"/>
  <c r="AV2352" i="2048"/>
  <c r="AV2353" i="2048"/>
  <c r="AV2354" i="2048"/>
  <c r="AV2355" i="2048"/>
  <c r="AV2356" i="2048"/>
  <c r="AV2357" i="2048"/>
  <c r="AV2358" i="2048"/>
  <c r="AV2359" i="2048"/>
  <c r="AV2360" i="2048"/>
  <c r="AV2361" i="2048"/>
  <c r="AV2362" i="2048"/>
  <c r="AV2363" i="2048"/>
  <c r="AV2364" i="2048"/>
  <c r="AV2365" i="2048"/>
  <c r="AV2366" i="2048"/>
  <c r="AV2367" i="2048"/>
  <c r="AV2368" i="2048"/>
  <c r="AV2369" i="2048"/>
  <c r="AV2370" i="2048"/>
  <c r="AV2371" i="2048"/>
  <c r="AV2372" i="2048"/>
  <c r="AV2373" i="2048"/>
  <c r="AV2374" i="2048"/>
  <c r="AV2375" i="2048"/>
  <c r="AV2376" i="2048"/>
  <c r="AV2377" i="2048"/>
  <c r="AV2378" i="2048"/>
  <c r="AV2379" i="2048"/>
  <c r="AV2380" i="2048"/>
  <c r="AV2381" i="2048"/>
  <c r="AV2382" i="2048"/>
  <c r="AV2383" i="2048"/>
  <c r="AV2384" i="2048"/>
  <c r="AV2385" i="2048"/>
  <c r="AV2386" i="2048"/>
  <c r="AV2387" i="2048"/>
  <c r="AV2388" i="2048"/>
  <c r="AV2389" i="2048"/>
  <c r="AV2390" i="2048"/>
  <c r="AV2391" i="2048"/>
  <c r="AV2392" i="2048"/>
  <c r="AV2393" i="2048"/>
  <c r="AV2394" i="2048"/>
  <c r="AV2395" i="2048"/>
  <c r="AV2396" i="2048"/>
  <c r="AV2397" i="2048"/>
  <c r="AV2398" i="2048"/>
  <c r="AV2399" i="2048"/>
  <c r="AV2400" i="2048"/>
  <c r="AV2401" i="2048"/>
  <c r="AV2402" i="2048"/>
  <c r="AV2403" i="2048"/>
  <c r="AV2404" i="2048"/>
  <c r="AV2405" i="2048"/>
  <c r="AV2406" i="2048"/>
  <c r="AV2407" i="2048"/>
  <c r="AV2408" i="2048"/>
  <c r="AV2409" i="2048"/>
  <c r="AV2410" i="2048"/>
  <c r="AV2411" i="2048"/>
  <c r="AV2412" i="2048"/>
  <c r="AV2413" i="2048"/>
  <c r="AV2414" i="2048"/>
  <c r="AV2415" i="2048"/>
  <c r="AV2416" i="2048"/>
  <c r="AV2417" i="2048"/>
  <c r="AV2418" i="2048"/>
  <c r="AV2419" i="2048"/>
  <c r="AV2420" i="2048"/>
  <c r="AV2421" i="2048"/>
  <c r="AV2422" i="2048"/>
  <c r="AV2423" i="2048"/>
  <c r="AV2424" i="2048"/>
  <c r="AV2425" i="2048"/>
  <c r="AV2426" i="2048"/>
  <c r="AV2427" i="2048"/>
  <c r="AV2428" i="2048"/>
  <c r="AV2429" i="2048"/>
  <c r="AV2430" i="2048"/>
  <c r="AV2431" i="2048"/>
  <c r="AV2432" i="2048"/>
  <c r="AV2433" i="2048"/>
  <c r="AV2434" i="2048"/>
  <c r="AV2435" i="2048"/>
  <c r="AV2436" i="2048"/>
  <c r="AV2437" i="2048"/>
  <c r="AV2438" i="2048"/>
  <c r="AV2439" i="2048"/>
  <c r="AV2440" i="2048"/>
  <c r="AV2441" i="2048"/>
  <c r="AV2442" i="2048"/>
  <c r="AV2443" i="2048"/>
  <c r="AV2444" i="2048"/>
  <c r="AV2445" i="2048"/>
  <c r="AV2446" i="2048"/>
  <c r="AV2447" i="2048"/>
  <c r="AV2448" i="2048"/>
  <c r="AV2449" i="2048"/>
  <c r="AV2450" i="2048"/>
  <c r="AV2451" i="2048"/>
  <c r="AV2452" i="2048"/>
  <c r="AV2453" i="2048"/>
  <c r="AV2454" i="2048"/>
  <c r="AV2455" i="2048"/>
  <c r="AV2456" i="2048"/>
  <c r="AV2457" i="2048"/>
  <c r="AV2458" i="2048"/>
  <c r="AV2459" i="2048"/>
  <c r="AV2460" i="2048"/>
  <c r="AV2461" i="2048"/>
  <c r="AV2462" i="2048"/>
  <c r="AV2463" i="2048"/>
  <c r="AV2464" i="2048"/>
  <c r="AV2465" i="2048"/>
  <c r="AV2466" i="2048"/>
  <c r="AV2467" i="2048"/>
  <c r="AV2468" i="2048"/>
  <c r="AV2469" i="2048"/>
  <c r="AV2470" i="2048"/>
  <c r="AV2471" i="2048"/>
  <c r="AV2472" i="2048"/>
  <c r="AV2473" i="2048"/>
  <c r="AV2474" i="2048"/>
  <c r="AV2475" i="2048"/>
  <c r="AV2476" i="2048"/>
  <c r="AV2477" i="2048"/>
  <c r="AV2478" i="2048"/>
  <c r="AV2479" i="2048"/>
  <c r="AV2480" i="2048"/>
  <c r="AV2481" i="2048"/>
  <c r="AV2482" i="2048"/>
  <c r="AV2483" i="2048"/>
  <c r="AV2484" i="2048"/>
  <c r="AV2485" i="2048"/>
  <c r="AV2486" i="2048"/>
  <c r="AV2487" i="2048"/>
  <c r="AV2488" i="2048"/>
  <c r="AV2489" i="2048"/>
  <c r="AV2490" i="2048"/>
  <c r="AV2491" i="2048"/>
  <c r="AV2492" i="2048"/>
  <c r="AV2493" i="2048"/>
  <c r="AV2494" i="2048"/>
  <c r="AV2495" i="2048"/>
  <c r="AV2496" i="2048"/>
  <c r="AV2497" i="2048"/>
  <c r="AV2498" i="2048"/>
  <c r="AV2499" i="2048"/>
  <c r="AV2500" i="2048"/>
  <c r="AV2501" i="2048"/>
  <c r="AV2502" i="2048"/>
  <c r="AV2503" i="2048"/>
  <c r="AV2504" i="2048"/>
  <c r="AV2505" i="2048"/>
  <c r="AV2506" i="2048"/>
  <c r="AV2507" i="2048"/>
  <c r="AV2508" i="2048"/>
  <c r="AV2509" i="2048"/>
  <c r="AV2510" i="2048"/>
  <c r="AV2511" i="2048"/>
  <c r="AV2512" i="2048"/>
  <c r="AV2513" i="2048"/>
  <c r="AV2514" i="2048"/>
  <c r="AV2515" i="2048"/>
  <c r="AV2516" i="2048"/>
  <c r="AV2517" i="2048"/>
  <c r="AV2518" i="2048"/>
  <c r="AV2519" i="2048"/>
  <c r="AV2520" i="2048"/>
  <c r="AV2521" i="2048"/>
  <c r="AV2522" i="2048"/>
  <c r="AV2523" i="2048"/>
  <c r="AV2524" i="2048"/>
  <c r="AV2525" i="2048"/>
  <c r="AV2526" i="2048"/>
  <c r="AV2527" i="2048"/>
  <c r="AV2528" i="2048"/>
  <c r="AV2529" i="2048"/>
  <c r="AV2530" i="2048"/>
  <c r="AV2531" i="2048"/>
  <c r="AV2532" i="2048"/>
  <c r="AV2533" i="2048"/>
  <c r="AV2534" i="2048"/>
  <c r="AV2535" i="2048"/>
  <c r="AV2536" i="2048"/>
  <c r="AV2537" i="2048"/>
  <c r="AV2538" i="2048"/>
  <c r="AV2539" i="2048"/>
  <c r="AV2540" i="2048"/>
  <c r="AV2541" i="2048"/>
  <c r="AV2542" i="2048"/>
  <c r="AV2543" i="2048"/>
  <c r="AV2544" i="2048"/>
  <c r="AV2545" i="2048"/>
  <c r="AV2546" i="2048"/>
  <c r="AV2547" i="2048"/>
  <c r="AV2548" i="2048"/>
  <c r="AV2549" i="2048"/>
  <c r="AV2550" i="2048"/>
  <c r="AV2551" i="2048"/>
  <c r="AV2552" i="2048"/>
  <c r="AV2553" i="2048"/>
  <c r="AV2554" i="2048"/>
  <c r="AV2555" i="2048"/>
  <c r="AV2556" i="2048"/>
  <c r="AV2557" i="2048"/>
  <c r="AV2558" i="2048"/>
  <c r="AV2559" i="2048"/>
  <c r="AV2560" i="2048"/>
  <c r="AV2561" i="2048"/>
  <c r="AV2562" i="2048"/>
  <c r="AV2563" i="2048"/>
  <c r="AV2564" i="2048"/>
  <c r="AV2565" i="2048"/>
  <c r="AV2566" i="2048"/>
  <c r="AV2567" i="2048"/>
  <c r="AV2568" i="2048"/>
  <c r="AV2569" i="2048"/>
  <c r="AV2570" i="2048"/>
  <c r="AV2571" i="2048"/>
  <c r="AV2572" i="2048"/>
  <c r="AV2573" i="2048"/>
  <c r="AV2574" i="2048"/>
  <c r="AV2575" i="2048"/>
  <c r="AV2576" i="2048"/>
  <c r="AV2577" i="2048"/>
  <c r="AV2578" i="2048"/>
  <c r="AV2579" i="2048"/>
  <c r="AV2580" i="2048"/>
  <c r="AV2581" i="2048"/>
  <c r="AV2582" i="2048"/>
  <c r="AV2583" i="2048"/>
  <c r="AV2584" i="2048"/>
  <c r="AV2585" i="2048"/>
  <c r="AV2586" i="2048"/>
  <c r="AV2587" i="2048"/>
  <c r="AV2588" i="2048"/>
  <c r="AV2589" i="2048"/>
  <c r="AV2590" i="2048"/>
  <c r="AV2591" i="2048"/>
  <c r="AV2592" i="2048"/>
  <c r="AV2593" i="2048"/>
  <c r="AV2594" i="2048"/>
  <c r="AV2595" i="2048"/>
  <c r="AV2596" i="2048"/>
  <c r="AV2597" i="2048"/>
  <c r="AV2598" i="2048"/>
  <c r="AV2599" i="2048"/>
  <c r="AV2600" i="2048"/>
  <c r="AV2601" i="2048"/>
  <c r="AV2602" i="2048"/>
  <c r="AV2603" i="2048"/>
  <c r="AV2604" i="2048"/>
  <c r="AV2605" i="2048"/>
  <c r="AV2606" i="2048"/>
  <c r="AV2607" i="2048"/>
  <c r="AV2608" i="2048"/>
  <c r="AV2609" i="2048"/>
  <c r="AV2610" i="2048"/>
  <c r="AV2611" i="2048"/>
  <c r="AV2612" i="2048"/>
  <c r="AV2613" i="2048"/>
  <c r="AV2614" i="2048"/>
  <c r="AV2615" i="2048"/>
  <c r="AV2616" i="2048"/>
  <c r="AV2617" i="2048"/>
  <c r="AV2618" i="2048"/>
  <c r="AV2619" i="2048"/>
  <c r="AV2620" i="2048"/>
  <c r="AV2621" i="2048"/>
  <c r="AV2622" i="2048"/>
  <c r="AV2623" i="2048"/>
  <c r="AV2624" i="2048"/>
  <c r="AV2625" i="2048"/>
  <c r="AV2626" i="2048"/>
  <c r="AV2627" i="2048"/>
  <c r="AV2628" i="2048"/>
  <c r="AV2629" i="2048"/>
  <c r="AV2630" i="2048"/>
  <c r="AV2631" i="2048"/>
  <c r="AV2632" i="2048"/>
  <c r="AV2633" i="2048"/>
  <c r="AV2634" i="2048"/>
  <c r="AV2635" i="2048"/>
  <c r="AV2636" i="2048"/>
  <c r="AV2637" i="2048"/>
  <c r="AV2638" i="2048"/>
  <c r="AV2639" i="2048"/>
  <c r="AV2640" i="2048"/>
  <c r="AV2641" i="2048"/>
  <c r="AV2642" i="2048"/>
  <c r="AV2643" i="2048"/>
  <c r="AV2644" i="2048"/>
  <c r="AV2645" i="2048"/>
  <c r="AV2646" i="2048"/>
  <c r="AV2647" i="2048"/>
  <c r="AV2648" i="2048"/>
  <c r="AV2649" i="2048"/>
  <c r="AV2650" i="2048"/>
  <c r="AV2651" i="2048"/>
  <c r="AV2652" i="2048"/>
  <c r="AV2653" i="2048"/>
  <c r="AV2654" i="2048"/>
  <c r="AV2655" i="2048"/>
  <c r="AV2656" i="2048"/>
  <c r="AV2657" i="2048"/>
  <c r="AV2658" i="2048"/>
  <c r="AV2659" i="2048"/>
  <c r="AV2660" i="2048"/>
  <c r="AV2661" i="2048"/>
  <c r="AV2662" i="2048"/>
  <c r="AV2663" i="2048"/>
  <c r="AV2664" i="2048"/>
  <c r="AV2665" i="2048"/>
  <c r="AV2666" i="2048"/>
  <c r="AV2667" i="2048"/>
  <c r="AV2668" i="2048"/>
  <c r="AV2669" i="2048"/>
  <c r="AV2670" i="2048"/>
  <c r="AV2671" i="2048"/>
  <c r="AV2672" i="2048"/>
  <c r="AV2673" i="2048"/>
  <c r="AV2674" i="2048"/>
  <c r="AV2675" i="2048"/>
  <c r="AV2676" i="2048"/>
  <c r="AV2677" i="2048"/>
  <c r="AV2678" i="2048"/>
  <c r="AV2679" i="2048"/>
  <c r="AV2680" i="2048"/>
  <c r="AV2681" i="2048"/>
  <c r="AV2682" i="2048"/>
  <c r="AV2683" i="2048"/>
  <c r="AV2684" i="2048"/>
  <c r="AV2685" i="2048"/>
  <c r="AV2686" i="2048"/>
  <c r="AV2687" i="2048"/>
  <c r="AV2688" i="2048"/>
  <c r="AV2689" i="2048"/>
  <c r="AV2690" i="2048"/>
  <c r="AV2691" i="2048"/>
  <c r="AV2692" i="2048"/>
  <c r="AV2693" i="2048"/>
  <c r="AV2694" i="2048"/>
  <c r="AV2695" i="2048"/>
  <c r="AV2696" i="2048"/>
  <c r="AV2697" i="2048"/>
  <c r="AV2698" i="2048"/>
  <c r="AV2699" i="2048"/>
  <c r="AV2700" i="2048"/>
  <c r="AV2701" i="2048"/>
  <c r="AV2702" i="2048"/>
  <c r="AV2703" i="2048"/>
  <c r="AV2704" i="2048"/>
  <c r="AV2705" i="2048"/>
  <c r="AV2706" i="2048"/>
  <c r="AV2707" i="2048"/>
  <c r="AV2708" i="2048"/>
  <c r="AV2709" i="2048"/>
  <c r="AV2710" i="2048"/>
  <c r="AV2711" i="2048"/>
  <c r="AV2712" i="2048"/>
  <c r="AV2713" i="2048"/>
  <c r="AV2714" i="2048"/>
  <c r="AV2715" i="2048"/>
  <c r="AV2716" i="2048"/>
  <c r="AV2717" i="2048"/>
  <c r="AV2718" i="2048"/>
  <c r="AV2719" i="2048"/>
  <c r="AV2720" i="2048"/>
  <c r="AV2721" i="2048"/>
  <c r="AV2722" i="2048"/>
  <c r="AV2723" i="2048"/>
  <c r="AV2724" i="2048"/>
  <c r="AV2725" i="2048"/>
  <c r="AV2726" i="2048"/>
  <c r="AV2727" i="2048"/>
  <c r="AV2728" i="2048"/>
  <c r="AV2729" i="2048"/>
  <c r="AV2730" i="2048"/>
  <c r="AV2731" i="2048"/>
  <c r="AV2732" i="2048"/>
  <c r="AV2733" i="2048"/>
  <c r="AV2734" i="2048"/>
  <c r="AV2735" i="2048"/>
  <c r="AV2736" i="2048"/>
  <c r="AV2737" i="2048"/>
  <c r="AV2738" i="2048"/>
  <c r="AV2739" i="2048"/>
  <c r="AV2740" i="2048"/>
  <c r="AV2741" i="2048"/>
  <c r="AV2742" i="2048"/>
  <c r="AV2743" i="2048"/>
  <c r="AV2744" i="2048"/>
  <c r="AV2745" i="2048"/>
  <c r="AV2746" i="2048"/>
  <c r="AV2747" i="2048"/>
  <c r="AV2748" i="2048"/>
  <c r="AV2749" i="2048"/>
  <c r="AV2750" i="2048"/>
  <c r="AV2751" i="2048"/>
  <c r="AV2752" i="2048"/>
  <c r="AV2753" i="2048"/>
  <c r="AV2754" i="2048"/>
  <c r="AV2755" i="2048"/>
  <c r="AV2756" i="2048"/>
  <c r="AV2757" i="2048"/>
  <c r="AV2758" i="2048"/>
  <c r="AV2759" i="2048"/>
  <c r="AV2760" i="2048"/>
  <c r="AV2761" i="2048"/>
  <c r="AV2762" i="2048"/>
  <c r="AV2763" i="2048"/>
  <c r="AV2764" i="2048"/>
  <c r="AV2765" i="2048"/>
  <c r="AV2766" i="2048"/>
  <c r="AV2767" i="2048"/>
  <c r="AV2768" i="2048"/>
  <c r="AV2769" i="2048"/>
  <c r="AV2770" i="2048"/>
  <c r="AV2771" i="2048"/>
  <c r="AV2772" i="2048"/>
  <c r="AV2773" i="2048"/>
  <c r="AV2774" i="2048"/>
  <c r="AV2775" i="2048"/>
  <c r="AV2776" i="2048"/>
  <c r="AV2777" i="2048"/>
  <c r="AV2778" i="2048"/>
  <c r="AV2779" i="2048"/>
  <c r="AV2780" i="2048"/>
  <c r="AV2781" i="2048"/>
  <c r="AV2782" i="2048"/>
  <c r="AV2783" i="2048"/>
  <c r="AV2784" i="2048"/>
  <c r="AV2785" i="2048"/>
  <c r="AV2786" i="2048"/>
  <c r="AV2787" i="2048"/>
  <c r="AV2788" i="2048"/>
  <c r="AV2789" i="2048"/>
  <c r="AV2790" i="2048"/>
  <c r="AV2791" i="2048"/>
  <c r="AV2792" i="2048"/>
  <c r="AV2793" i="2048"/>
  <c r="AV2794" i="2048"/>
  <c r="AV2795" i="2048"/>
  <c r="AV2796" i="2048"/>
  <c r="AV2797" i="2048"/>
  <c r="AV2798" i="2048"/>
  <c r="AV2799" i="2048"/>
  <c r="AV2800" i="2048"/>
  <c r="AV2801" i="2048"/>
  <c r="AV2802" i="2048"/>
  <c r="AV2803" i="2048"/>
  <c r="AV2804" i="2048"/>
  <c r="AV2805" i="2048"/>
  <c r="AV2806" i="2048"/>
  <c r="AV2807" i="2048"/>
  <c r="AV2808" i="2048"/>
  <c r="AV2809" i="2048"/>
  <c r="AV2810" i="2048"/>
  <c r="AV2811" i="2048"/>
  <c r="AV2812" i="2048"/>
  <c r="AV2813" i="2048"/>
  <c r="AV2814" i="2048"/>
  <c r="AV2815" i="2048"/>
  <c r="AV2816" i="2048"/>
  <c r="AV2817" i="2048"/>
  <c r="AV2818" i="2048"/>
  <c r="AV2819" i="2048"/>
  <c r="AV2820" i="2048"/>
  <c r="AV2821" i="2048"/>
  <c r="AV2822" i="2048"/>
  <c r="AV2823" i="2048"/>
  <c r="AV2824" i="2048"/>
  <c r="AV2825" i="2048"/>
  <c r="AV2826" i="2048"/>
  <c r="AV2827" i="2048"/>
  <c r="AV2828" i="2048"/>
  <c r="AV2829" i="2048"/>
  <c r="AV2830" i="2048"/>
  <c r="AV2831" i="2048"/>
  <c r="AV2832" i="2048"/>
  <c r="AV2833" i="2048"/>
  <c r="AV2834" i="2048"/>
  <c r="AV2835" i="2048"/>
  <c r="AV2836" i="2048"/>
  <c r="AV2837" i="2048"/>
  <c r="AV2838" i="2048"/>
  <c r="AV2839" i="2048"/>
  <c r="AV2840" i="2048"/>
  <c r="AV2841" i="2048"/>
  <c r="AV2842" i="2048"/>
  <c r="AV2843" i="2048"/>
  <c r="AV2844" i="2048"/>
  <c r="AV2845" i="2048"/>
  <c r="AV2846" i="2048"/>
  <c r="AV2847" i="2048"/>
  <c r="AV2848" i="2048"/>
  <c r="AV2849" i="2048"/>
  <c r="AV2850" i="2048"/>
  <c r="AV2851" i="2048"/>
  <c r="AV2852" i="2048"/>
  <c r="AV2853" i="2048"/>
  <c r="AV2854" i="2048"/>
  <c r="AV2855" i="2048"/>
  <c r="AV2856" i="2048"/>
  <c r="AV2857" i="2048"/>
  <c r="AV2858" i="2048"/>
  <c r="AV2859" i="2048"/>
  <c r="AV2860" i="2048"/>
  <c r="AV2861" i="2048"/>
  <c r="AV2862" i="2048"/>
  <c r="AV2863" i="2048"/>
  <c r="AV2864" i="2048"/>
  <c r="AV2865" i="2048"/>
  <c r="AV2866" i="2048"/>
  <c r="AV2867" i="2048"/>
  <c r="AV2868" i="2048"/>
  <c r="AV2869" i="2048"/>
  <c r="AV2870" i="2048"/>
  <c r="AV2871" i="2048"/>
  <c r="AV2872" i="2048"/>
  <c r="AV2873" i="2048"/>
  <c r="AV2874" i="2048"/>
  <c r="AV2875" i="2048"/>
  <c r="AV2876" i="2048"/>
  <c r="AV2877" i="2048"/>
  <c r="AV2878" i="2048"/>
  <c r="AV2879" i="2048"/>
  <c r="AV2880" i="2048"/>
  <c r="AV2881" i="2048"/>
  <c r="AV2882" i="2048"/>
  <c r="AV2883" i="2048"/>
  <c r="AV2884" i="2048"/>
  <c r="AV2885" i="2048"/>
  <c r="AV2886" i="2048"/>
  <c r="AV2887" i="2048"/>
  <c r="AV2888" i="2048"/>
  <c r="AV2889" i="2048"/>
  <c r="AV2890" i="2048"/>
  <c r="AV2891" i="2048"/>
  <c r="AV2892" i="2048"/>
  <c r="AV2893" i="2048"/>
  <c r="AV2894" i="2048"/>
  <c r="AV2895" i="2048"/>
  <c r="AV2896" i="2048"/>
  <c r="AV2897" i="2048"/>
  <c r="AV2898" i="2048"/>
  <c r="AV2899" i="2048"/>
  <c r="AV2900" i="2048"/>
  <c r="AV2901" i="2048"/>
  <c r="AV2902" i="2048"/>
  <c r="AV2903" i="2048"/>
  <c r="AV2904" i="2048"/>
  <c r="AV2905" i="2048"/>
  <c r="AV2906" i="2048"/>
  <c r="AV2907" i="2048"/>
  <c r="AV2908" i="2048"/>
  <c r="AV2909" i="2048"/>
  <c r="AV2910" i="2048"/>
  <c r="AV2911" i="2048"/>
  <c r="AV2912" i="2048"/>
  <c r="AV2913" i="2048"/>
  <c r="AV2914" i="2048"/>
  <c r="AV2915" i="2048"/>
  <c r="AV2916" i="2048"/>
  <c r="AV2917" i="2048"/>
  <c r="AV2918" i="2048"/>
  <c r="AV2919" i="2048"/>
  <c r="AV2920" i="2048"/>
  <c r="AV2921" i="2048"/>
  <c r="AV2922" i="2048"/>
  <c r="AV2923" i="2048"/>
  <c r="AV2924" i="2048"/>
  <c r="AV2925" i="2048"/>
  <c r="AV2926" i="2048"/>
  <c r="AV2927" i="2048"/>
  <c r="AV2928" i="2048"/>
  <c r="AV2929" i="2048"/>
  <c r="AV2930" i="2048"/>
  <c r="AV2931" i="2048"/>
  <c r="AV2932" i="2048"/>
  <c r="AV2933" i="2048"/>
  <c r="AV2934" i="2048"/>
  <c r="AV2935" i="2048"/>
  <c r="AV2936" i="2048"/>
  <c r="AV2937" i="2048"/>
  <c r="AV2938" i="2048"/>
  <c r="AV2939" i="2048"/>
  <c r="AV2940" i="2048"/>
  <c r="AV2941" i="2048"/>
  <c r="AV2942" i="2048"/>
  <c r="AV2943" i="2048"/>
  <c r="AV2944" i="2048"/>
  <c r="AV2945" i="2048"/>
  <c r="AV2946" i="2048"/>
  <c r="AV2947" i="2048"/>
  <c r="AV2948" i="2048"/>
  <c r="AV2949" i="2048"/>
  <c r="AV2950" i="2048"/>
  <c r="AV2951" i="2048"/>
  <c r="AV2952" i="2048"/>
  <c r="AV2953" i="2048"/>
  <c r="AV2954" i="2048"/>
  <c r="AV2955" i="2048"/>
  <c r="AV2956" i="2048"/>
  <c r="AV2957" i="2048"/>
  <c r="AV2958" i="2048"/>
  <c r="AV2959" i="2048"/>
  <c r="AV2960" i="2048"/>
  <c r="AV2961" i="2048"/>
  <c r="AV2962" i="2048"/>
  <c r="AV2963" i="2048"/>
  <c r="AV2964" i="2048"/>
  <c r="AV2965" i="2048"/>
  <c r="AV2966" i="2048"/>
  <c r="AV2967" i="2048"/>
  <c r="AV2968" i="2048"/>
  <c r="AV2969" i="2048"/>
  <c r="AV2970" i="2048"/>
  <c r="AV2971" i="2048"/>
  <c r="AV2972" i="2048"/>
  <c r="AV2973" i="2048"/>
  <c r="AV2974" i="2048"/>
  <c r="AV2975" i="2048"/>
  <c r="AV2976" i="2048"/>
  <c r="AV2977" i="2048"/>
  <c r="AV2978" i="2048"/>
  <c r="AV2979" i="2048"/>
  <c r="AV2980" i="2048"/>
  <c r="AV2981" i="2048"/>
  <c r="AV2982" i="2048"/>
  <c r="AV2983" i="2048"/>
  <c r="AV2984" i="2048"/>
  <c r="AV2985" i="2048"/>
  <c r="AV2986" i="2048"/>
  <c r="AV2987" i="2048"/>
  <c r="AV2988" i="2048"/>
  <c r="AV2989" i="2048"/>
  <c r="AV2990" i="2048"/>
  <c r="AV2991" i="2048"/>
  <c r="AV2992" i="2048"/>
  <c r="AV2993" i="2048"/>
  <c r="AV2994" i="2048"/>
  <c r="AV2995" i="2048"/>
  <c r="AV2996" i="2048"/>
  <c r="AV2997" i="2048"/>
  <c r="AV2998" i="2048"/>
  <c r="AV2999" i="2048"/>
  <c r="AV3000" i="2048"/>
  <c r="AV3001" i="2048"/>
  <c r="AV3002" i="2048"/>
  <c r="AV3003" i="2048"/>
  <c r="AV3004" i="2048"/>
  <c r="AV3005" i="2048"/>
  <c r="AV3006" i="2048"/>
  <c r="AV3007" i="2048"/>
  <c r="AV3008" i="2048"/>
  <c r="AV3009" i="2048"/>
  <c r="AV3010" i="2048"/>
  <c r="AV3011" i="2048"/>
  <c r="AV3012" i="2048"/>
  <c r="AV3013" i="2048"/>
  <c r="AV3014" i="2048"/>
  <c r="AV3015" i="2048"/>
  <c r="AV3016" i="2048"/>
  <c r="AV3017" i="2048"/>
  <c r="AV3018" i="2048"/>
  <c r="AV3019" i="2048"/>
  <c r="AV3020" i="2048"/>
  <c r="AV3021" i="2048"/>
  <c r="AV3022" i="2048"/>
  <c r="AV3023" i="2048"/>
  <c r="AV3024" i="2048"/>
  <c r="AV3025" i="2048"/>
  <c r="AV3026" i="2048"/>
  <c r="AV3027" i="2048"/>
  <c r="AV3028" i="2048"/>
  <c r="AV3029" i="2048"/>
  <c r="AV3030" i="2048"/>
  <c r="AV3031" i="2048"/>
  <c r="AV3032" i="2048"/>
  <c r="AV3033" i="2048"/>
  <c r="AV3034" i="2048"/>
  <c r="AV3035" i="2048"/>
  <c r="AV3036" i="2048"/>
  <c r="AV3037" i="2048"/>
  <c r="AV3038" i="2048"/>
  <c r="AV3039" i="2048"/>
  <c r="AV3040" i="2048"/>
  <c r="AV3041" i="2048"/>
  <c r="AV3042" i="2048"/>
  <c r="AV3043" i="2048"/>
  <c r="AV3044" i="2048"/>
  <c r="AV3045" i="2048"/>
  <c r="AV3046" i="2048"/>
  <c r="AV3047" i="2048"/>
  <c r="AV3048" i="2048"/>
  <c r="AV3049" i="2048"/>
  <c r="AV3050" i="2048"/>
  <c r="AV3051" i="2048"/>
  <c r="AV3052" i="2048"/>
  <c r="AV3053" i="2048"/>
  <c r="AV3054" i="2048"/>
  <c r="AV3055" i="2048"/>
  <c r="AV3056" i="2048"/>
  <c r="AV3057" i="2048"/>
  <c r="AV3058" i="2048"/>
  <c r="AV3059" i="2048"/>
  <c r="AV3060" i="2048"/>
  <c r="AV3061" i="2048"/>
  <c r="AV3062" i="2048"/>
  <c r="AV3063" i="2048"/>
  <c r="AV3064" i="2048"/>
  <c r="AV3065" i="2048"/>
  <c r="AV3066" i="2048"/>
  <c r="AV3067" i="2048"/>
  <c r="AV3068" i="2048"/>
  <c r="AV3069" i="2048"/>
  <c r="AV3070" i="2048"/>
  <c r="AV3071" i="2048"/>
  <c r="AV3072" i="2048"/>
  <c r="AV3073" i="2048"/>
  <c r="AV3074" i="2048"/>
  <c r="AV3075" i="2048"/>
  <c r="AV3076" i="2048"/>
  <c r="AV3077" i="2048"/>
  <c r="AV3078" i="2048"/>
  <c r="AV3079" i="2048"/>
  <c r="AV3080" i="2048"/>
  <c r="AV3081" i="2048"/>
  <c r="AV3082" i="2048"/>
  <c r="AV3083" i="2048"/>
  <c r="AV3084" i="2048"/>
  <c r="AV3085" i="2048"/>
  <c r="AV3086" i="2048"/>
  <c r="AV3087" i="2048"/>
  <c r="AV3088" i="2048"/>
  <c r="AV3089" i="2048"/>
  <c r="AV3090" i="2048"/>
  <c r="AV3091" i="2048"/>
  <c r="AV3092" i="2048"/>
  <c r="AV3093" i="2048"/>
  <c r="AV3094" i="2048"/>
  <c r="AV3095" i="2048"/>
  <c r="AV3096" i="2048"/>
  <c r="AV3097" i="2048"/>
  <c r="AV3098" i="2048"/>
  <c r="AV3099" i="2048"/>
  <c r="AV3100" i="2048"/>
  <c r="AV3101" i="2048"/>
  <c r="AV3102" i="2048"/>
  <c r="AV3103" i="2048"/>
  <c r="AV3104" i="2048"/>
  <c r="AV3105" i="2048"/>
  <c r="AV3106" i="2048"/>
  <c r="AV3107" i="2048"/>
  <c r="AV3108" i="2048"/>
  <c r="AV3109" i="2048"/>
  <c r="AV3110" i="2048"/>
  <c r="AV3111" i="2048"/>
  <c r="AV3112" i="2048"/>
  <c r="AV3113" i="2048"/>
  <c r="AV3114" i="2048"/>
  <c r="AV3115" i="2048"/>
  <c r="AV3116" i="2048"/>
  <c r="AV3117" i="2048"/>
  <c r="AV3118" i="2048"/>
  <c r="AV3119" i="2048"/>
  <c r="AV3120" i="2048"/>
  <c r="AV3121" i="2048"/>
  <c r="AV3122" i="2048"/>
  <c r="AV3123" i="2048"/>
  <c r="AV3124" i="2048"/>
  <c r="AV3125" i="2048"/>
  <c r="AV3126" i="2048"/>
  <c r="AV3127" i="2048"/>
  <c r="AV3128" i="2048"/>
  <c r="AV3129" i="2048"/>
  <c r="AV3130" i="2048"/>
  <c r="AV3131" i="2048"/>
  <c r="AV3132" i="2048"/>
  <c r="AV3133" i="2048"/>
  <c r="AV3134" i="2048"/>
  <c r="AV3135" i="2048"/>
  <c r="AV3136" i="2048"/>
  <c r="AV3137" i="2048"/>
  <c r="AV3138" i="2048"/>
  <c r="AV3139" i="2048"/>
  <c r="AV3140" i="2048"/>
  <c r="AV3141" i="2048"/>
  <c r="AV3142" i="2048"/>
  <c r="AV3143" i="2048"/>
  <c r="AV3144" i="2048"/>
  <c r="AV3145" i="2048"/>
  <c r="AV3146" i="2048"/>
  <c r="AV3147" i="2048"/>
  <c r="AV3148" i="2048"/>
  <c r="AV3149" i="2048"/>
  <c r="AV3150" i="2048"/>
  <c r="AV3151" i="2048"/>
  <c r="AV3152" i="2048"/>
  <c r="AV3153" i="2048"/>
  <c r="AV3154" i="2048"/>
  <c r="AV3155" i="2048"/>
  <c r="AV3156" i="2048"/>
  <c r="AV3157" i="2048"/>
  <c r="AV3158" i="2048"/>
  <c r="AV3159" i="2048"/>
  <c r="AV3160" i="2048"/>
  <c r="AV3161" i="2048"/>
  <c r="AV3162" i="2048"/>
  <c r="AV3163" i="2048"/>
  <c r="AV3164" i="2048"/>
  <c r="AV3165" i="2048"/>
  <c r="AV3166" i="2048"/>
  <c r="AV3167" i="2048"/>
  <c r="AV3168" i="2048"/>
  <c r="AV3169" i="2048"/>
  <c r="AV3170" i="2048"/>
  <c r="AV3171" i="2048"/>
  <c r="AV3172" i="2048"/>
  <c r="AV3173" i="2048"/>
  <c r="AV3174" i="2048"/>
  <c r="AV3175" i="2048"/>
  <c r="AV3176" i="2048"/>
  <c r="AV3177" i="2048"/>
  <c r="AV3178" i="2048"/>
  <c r="AV3179" i="2048"/>
  <c r="AV3180" i="2048"/>
  <c r="AV3181" i="2048"/>
  <c r="AV3182" i="2048"/>
  <c r="AV3183" i="2048"/>
  <c r="AV3184" i="2048"/>
  <c r="AV3185" i="2048"/>
  <c r="AV3186" i="2048"/>
  <c r="AV3187" i="2048"/>
  <c r="AV3188" i="2048"/>
  <c r="AV3189" i="2048"/>
  <c r="AV3190" i="2048"/>
  <c r="AV3191" i="2048"/>
  <c r="AV3192" i="2048"/>
  <c r="AV3193" i="2048"/>
  <c r="AV3194" i="2048"/>
  <c r="AV3195" i="2048"/>
  <c r="AV3196" i="2048"/>
  <c r="AV3197" i="2048"/>
  <c r="AV3198" i="2048"/>
  <c r="AV3199" i="2048"/>
  <c r="AV3200" i="2048"/>
  <c r="AV3201" i="2048"/>
  <c r="AV3202" i="2048"/>
  <c r="AV3203" i="2048"/>
  <c r="AV3204" i="2048"/>
  <c r="AV3205" i="2048"/>
  <c r="AV3206" i="2048"/>
  <c r="AV3207" i="2048"/>
  <c r="AV3208" i="2048"/>
  <c r="AV3209" i="2048"/>
  <c r="AV3210" i="2048"/>
  <c r="AV3211" i="2048"/>
  <c r="AV3212" i="2048"/>
  <c r="AV3213" i="2048"/>
  <c r="AV3214" i="2048"/>
  <c r="AV3215" i="2048"/>
  <c r="AV3216" i="2048"/>
  <c r="AV3217" i="2048"/>
  <c r="AV3218" i="2048"/>
  <c r="AV3219" i="2048"/>
  <c r="AV3220" i="2048"/>
  <c r="AV3221" i="2048"/>
  <c r="AV3222" i="2048"/>
  <c r="AV3223" i="2048"/>
  <c r="AV3224" i="2048"/>
  <c r="AV3225" i="2048"/>
  <c r="AV3226" i="2048"/>
  <c r="AV3227" i="2048"/>
  <c r="AV3228" i="2048"/>
  <c r="AV3229" i="2048"/>
  <c r="AV3230" i="2048"/>
  <c r="AV3231" i="2048"/>
  <c r="AV3232" i="2048"/>
  <c r="AV3233" i="2048"/>
  <c r="AV3234" i="2048"/>
  <c r="AV3235" i="2048"/>
  <c r="AV3236" i="2048"/>
  <c r="AV3237" i="2048"/>
  <c r="AV3238" i="2048"/>
  <c r="AV3239" i="2048"/>
  <c r="AV3240" i="2048"/>
  <c r="AV3241" i="2048"/>
  <c r="AV3242" i="2048"/>
  <c r="AV3243" i="2048"/>
  <c r="AV3244" i="2048"/>
  <c r="AV3245" i="2048"/>
  <c r="AV3246" i="2048"/>
  <c r="AV3247" i="2048"/>
  <c r="AV3248" i="2048"/>
  <c r="AV3249" i="2048"/>
  <c r="AV3250" i="2048"/>
  <c r="AV3251" i="2048"/>
  <c r="AV3252" i="2048"/>
  <c r="AV3253" i="2048"/>
  <c r="AV3254" i="2048"/>
  <c r="AV3255" i="2048"/>
  <c r="AV3256" i="2048"/>
  <c r="AV3257" i="2048"/>
  <c r="AV3258" i="2048"/>
  <c r="AV3259" i="2048"/>
  <c r="AV3260" i="2048"/>
  <c r="AV3261" i="2048"/>
  <c r="AV3262" i="2048"/>
  <c r="AV3263" i="2048"/>
  <c r="AV3264" i="2048"/>
  <c r="AV3265" i="2048"/>
  <c r="AV3266" i="2048"/>
  <c r="AV3267" i="2048"/>
  <c r="AV3268" i="2048"/>
  <c r="AV3269" i="2048"/>
  <c r="AV3270" i="2048"/>
  <c r="AV3271" i="2048"/>
  <c r="AV3272" i="2048"/>
  <c r="AV3273" i="2048"/>
  <c r="AV3274" i="2048"/>
  <c r="AV3275" i="2048"/>
  <c r="AV3276" i="2048"/>
  <c r="AV3277" i="2048"/>
  <c r="AV3278" i="2048"/>
  <c r="AV3279" i="2048"/>
  <c r="AV3280" i="2048"/>
  <c r="AV3281" i="2048"/>
  <c r="AV3282" i="2048"/>
  <c r="AV3283" i="2048"/>
  <c r="AV3284" i="2048"/>
  <c r="AV3285" i="2048"/>
  <c r="AV3286" i="2048"/>
  <c r="AV3287" i="2048"/>
  <c r="AV3288" i="2048"/>
  <c r="AV3289" i="2048"/>
  <c r="AV3290" i="2048"/>
  <c r="AV3291" i="2048"/>
  <c r="AV3292" i="2048"/>
  <c r="AV3293" i="2048"/>
  <c r="AV3294" i="2048"/>
  <c r="AV3295" i="2048"/>
  <c r="AV3296" i="2048"/>
  <c r="AV3297" i="2048"/>
  <c r="AV3298" i="2048"/>
  <c r="AV3299" i="2048"/>
  <c r="AV3300" i="2048"/>
  <c r="AV3301" i="2048"/>
  <c r="AV3302" i="2048"/>
  <c r="AV3303" i="2048"/>
  <c r="AV3304" i="2048"/>
  <c r="AV3305" i="2048"/>
  <c r="AV3306" i="2048"/>
  <c r="AV3307" i="2048"/>
  <c r="AV3308" i="2048"/>
  <c r="AV3309" i="2048"/>
  <c r="AV3310" i="2048"/>
  <c r="AV3311" i="2048"/>
  <c r="AV3312" i="2048"/>
  <c r="AV3313" i="2048"/>
  <c r="AV3314" i="2048"/>
  <c r="AV3315" i="2048"/>
  <c r="AV3316" i="2048"/>
  <c r="AV3317" i="2048"/>
  <c r="AV3318" i="2048"/>
  <c r="AV3319" i="2048"/>
  <c r="AV3320" i="2048"/>
  <c r="AV3321" i="2048"/>
  <c r="AV3322" i="2048"/>
  <c r="AV3323" i="2048"/>
  <c r="AV3324" i="2048"/>
  <c r="AV3325" i="2048"/>
  <c r="AV3326" i="2048"/>
  <c r="AV3327" i="2048"/>
  <c r="AV3328" i="2048"/>
  <c r="AV3329" i="2048"/>
  <c r="AV3330" i="2048"/>
  <c r="AV3331" i="2048"/>
  <c r="AV3332" i="2048"/>
  <c r="AV3333" i="2048"/>
  <c r="AV3334" i="2048"/>
  <c r="AV3335" i="2048"/>
  <c r="AV3336" i="2048"/>
  <c r="AV3337" i="2048"/>
  <c r="AV3338" i="2048"/>
  <c r="AV3339" i="2048"/>
  <c r="AV3340" i="2048"/>
  <c r="AV3341" i="2048"/>
  <c r="AV3342" i="2048"/>
  <c r="AV3343" i="2048"/>
  <c r="AV3344" i="2048"/>
  <c r="AV3345" i="2048"/>
  <c r="AV3346" i="2048"/>
  <c r="AV3347" i="2048"/>
  <c r="AV3348" i="2048"/>
  <c r="AV3349" i="2048"/>
  <c r="AV3350" i="2048"/>
  <c r="AV3351" i="2048"/>
  <c r="AV3352" i="2048"/>
  <c r="AV3353" i="2048"/>
  <c r="AV3354" i="2048"/>
  <c r="AV3355" i="2048"/>
  <c r="AV3356" i="2048"/>
  <c r="AV3357" i="2048"/>
  <c r="AV3358" i="2048"/>
  <c r="AV3359" i="2048"/>
  <c r="AV3360" i="2048"/>
  <c r="AV3361" i="2048"/>
  <c r="AV3362" i="2048"/>
  <c r="AV3363" i="2048"/>
  <c r="AV3364" i="2048"/>
  <c r="AV3365" i="2048"/>
  <c r="AV3366" i="2048"/>
  <c r="AV3367" i="2048"/>
  <c r="AV3368" i="2048"/>
  <c r="AV3369" i="2048"/>
  <c r="AV3370" i="2048"/>
  <c r="AV3371" i="2048"/>
  <c r="AV3372" i="2048"/>
  <c r="AV3373" i="2048"/>
  <c r="AV3374" i="2048"/>
  <c r="AV3375" i="2048"/>
  <c r="AV3376" i="2048"/>
  <c r="AV3377" i="2048"/>
  <c r="AV3378" i="2048"/>
  <c r="AV3379" i="2048"/>
  <c r="AV3380" i="2048"/>
  <c r="AV3381" i="2048"/>
  <c r="AV3382" i="2048"/>
  <c r="AV3383" i="2048"/>
  <c r="AV3384" i="2048"/>
  <c r="AV3385" i="2048"/>
  <c r="AV3386" i="2048"/>
  <c r="AV3387" i="2048"/>
  <c r="AV3388" i="2048"/>
  <c r="AV3389" i="2048"/>
  <c r="AV3390" i="2048"/>
  <c r="AV3391" i="2048"/>
  <c r="AV3392" i="2048"/>
  <c r="AV3393" i="2048"/>
  <c r="AV3394" i="2048"/>
  <c r="AV3395" i="2048"/>
  <c r="AV3396" i="2048"/>
  <c r="AV3397" i="2048"/>
  <c r="AV3398" i="2048"/>
  <c r="AV3399" i="2048"/>
  <c r="AV3400" i="2048"/>
  <c r="AV3401" i="2048"/>
  <c r="AV3402" i="2048"/>
  <c r="AV3403" i="2048"/>
  <c r="AV3404" i="2048"/>
  <c r="AV3405" i="2048"/>
  <c r="AV3406" i="2048"/>
  <c r="AV3407" i="2048"/>
  <c r="AV3408" i="2048"/>
  <c r="AV3409" i="2048"/>
  <c r="AV3410" i="2048"/>
  <c r="AV3411" i="2048"/>
  <c r="AV3412" i="2048"/>
  <c r="AV3413" i="2048"/>
  <c r="AV3414" i="2048"/>
  <c r="AV3415" i="2048"/>
  <c r="AV3416" i="2048"/>
  <c r="AV3417" i="2048"/>
  <c r="AV3418" i="2048"/>
  <c r="AV3419" i="2048"/>
  <c r="AV3420" i="2048"/>
  <c r="AV3421" i="2048"/>
  <c r="AV3422" i="2048"/>
  <c r="AV3423" i="2048"/>
  <c r="AV3424" i="2048"/>
  <c r="AV3425" i="2048"/>
  <c r="AV3426" i="2048"/>
  <c r="AV3427" i="2048"/>
  <c r="AV3428" i="2048"/>
  <c r="AV3429" i="2048"/>
  <c r="AV3430" i="2048"/>
  <c r="AV3431" i="2048"/>
  <c r="AV3432" i="2048"/>
  <c r="AV3433" i="2048"/>
  <c r="AV3434" i="2048"/>
  <c r="AV3435" i="2048"/>
  <c r="AV3436" i="2048"/>
  <c r="AV3437" i="2048"/>
  <c r="AV3438" i="2048"/>
  <c r="AV3439" i="2048"/>
  <c r="AV3440" i="2048"/>
  <c r="AV3441" i="2048"/>
  <c r="AV3442" i="2048"/>
  <c r="AV3443" i="2048"/>
  <c r="AV3444" i="2048"/>
  <c r="AV3445" i="2048"/>
  <c r="AV3446" i="2048"/>
  <c r="AV3447" i="2048"/>
  <c r="AV3448" i="2048"/>
  <c r="AV3449" i="2048"/>
  <c r="AV3450" i="2048"/>
  <c r="AV3451" i="2048"/>
  <c r="AV3452" i="2048"/>
  <c r="AV3453" i="2048"/>
  <c r="AV3454" i="2048"/>
  <c r="AV3455" i="2048"/>
  <c r="AV3456" i="2048"/>
  <c r="AV3457" i="2048"/>
  <c r="AV3458" i="2048"/>
  <c r="AV3459" i="2048"/>
  <c r="AV3460" i="2048"/>
  <c r="AV3461" i="2048"/>
  <c r="AV3462" i="2048"/>
  <c r="AV3463" i="2048"/>
  <c r="AV3464" i="2048"/>
  <c r="AV3465" i="2048"/>
  <c r="AV3466" i="2048"/>
  <c r="AV3467" i="2048"/>
  <c r="AV3468" i="2048"/>
  <c r="AV3469" i="2048"/>
  <c r="AV3470" i="2048"/>
  <c r="AV3471" i="2048"/>
  <c r="AV3472" i="2048"/>
  <c r="AV3473" i="2048"/>
  <c r="AV3474" i="2048"/>
  <c r="AV3475" i="2048"/>
  <c r="AV3476" i="2048"/>
  <c r="AV3477" i="2048"/>
  <c r="AV3478" i="2048"/>
  <c r="AV3479" i="2048"/>
  <c r="AV3480" i="2048"/>
  <c r="AV3481" i="2048"/>
  <c r="AV3482" i="2048"/>
  <c r="AV3483" i="2048"/>
  <c r="AV3484" i="2048"/>
  <c r="AV3485" i="2048"/>
  <c r="AV3486" i="2048"/>
  <c r="AV3487" i="2048"/>
  <c r="AV3488" i="2048"/>
  <c r="AV3489" i="2048"/>
  <c r="AV3490" i="2048"/>
  <c r="AV3491" i="2048"/>
  <c r="AV3492" i="2048"/>
  <c r="AV3493" i="2048"/>
  <c r="AV3494" i="2048"/>
  <c r="AV3495" i="2048"/>
  <c r="AV3496" i="2048"/>
  <c r="AV3497" i="2048"/>
  <c r="AV3498" i="2048"/>
  <c r="AV3499" i="2048"/>
  <c r="AV3500" i="2048"/>
  <c r="AV3501" i="2048"/>
  <c r="AV3502" i="2048"/>
  <c r="AV3503" i="2048"/>
  <c r="AV3504" i="2048"/>
  <c r="AV3505" i="2048"/>
  <c r="AV3506" i="2048"/>
  <c r="AV3507" i="2048"/>
  <c r="AV3508" i="2048"/>
  <c r="AV3509" i="2048"/>
  <c r="AV3510" i="2048"/>
  <c r="AV3511" i="2048"/>
  <c r="AV3512" i="2048"/>
  <c r="AV3513" i="2048"/>
  <c r="AV3514" i="2048"/>
  <c r="AV3515" i="2048"/>
  <c r="AV3516" i="2048"/>
  <c r="AV3517" i="2048"/>
  <c r="AV3518" i="2048"/>
  <c r="AV3519" i="2048"/>
  <c r="AV3520" i="2048"/>
  <c r="AV3521" i="2048"/>
  <c r="AV3522" i="2048"/>
  <c r="AV3523" i="2048"/>
  <c r="AV3524" i="2048"/>
  <c r="AV3525" i="2048"/>
  <c r="AV3526" i="2048"/>
  <c r="AV3527" i="2048"/>
  <c r="AV3528" i="2048"/>
  <c r="AV3529" i="2048"/>
  <c r="AV3530" i="2048"/>
  <c r="AV3531" i="2048"/>
  <c r="AV3532" i="2048"/>
  <c r="AV3533" i="2048"/>
  <c r="AV3534" i="2048"/>
  <c r="AV3535" i="2048"/>
  <c r="AV3536" i="2048"/>
  <c r="AV3537" i="2048"/>
  <c r="AV3538" i="2048"/>
  <c r="AV3539" i="2048"/>
  <c r="AV3540" i="2048"/>
  <c r="AV3541" i="2048"/>
  <c r="AV3542" i="2048"/>
  <c r="AV3543" i="2048"/>
  <c r="AV3544" i="2048"/>
  <c r="AV3545" i="2048"/>
  <c r="AV3546" i="2048"/>
  <c r="AV3547" i="2048"/>
  <c r="AV3548" i="2048"/>
  <c r="AV3549" i="2048"/>
  <c r="AV3550" i="2048"/>
  <c r="AV3551" i="2048"/>
  <c r="AV3552" i="2048"/>
  <c r="AV3553" i="2048"/>
  <c r="AV3554" i="2048"/>
  <c r="AV3555" i="2048"/>
  <c r="AV3556" i="2048"/>
  <c r="AV3557" i="2048"/>
  <c r="AV3558" i="2048"/>
  <c r="AV3559" i="2048"/>
  <c r="AV3560" i="2048"/>
  <c r="AV3561" i="2048"/>
  <c r="AV3562" i="2048"/>
  <c r="AV3563" i="2048"/>
  <c r="AV3564" i="2048"/>
  <c r="AV3565" i="2048"/>
  <c r="AV3566" i="2048"/>
  <c r="AV3567" i="2048"/>
  <c r="AV3568" i="2048"/>
  <c r="AV3569" i="2048"/>
  <c r="AV3570" i="2048"/>
  <c r="AV3571" i="2048"/>
  <c r="AV3572" i="2048"/>
  <c r="AV3573" i="2048"/>
  <c r="AV3574" i="2048"/>
  <c r="AV3575" i="2048"/>
  <c r="AV3576" i="2048"/>
  <c r="AV3577" i="2048"/>
  <c r="AV3578" i="2048"/>
  <c r="AV3579" i="2048"/>
  <c r="AV3580" i="2048"/>
  <c r="AV3581" i="2048"/>
  <c r="AV3582" i="2048"/>
  <c r="AV3583" i="2048"/>
  <c r="AV3584" i="2048"/>
  <c r="AV3585" i="2048"/>
  <c r="AV3586" i="2048"/>
  <c r="AV3587" i="2048"/>
  <c r="AV3588" i="2048"/>
  <c r="AV3589" i="2048"/>
  <c r="AV3590" i="2048"/>
  <c r="AV3591" i="2048"/>
  <c r="AV3592" i="2048"/>
  <c r="AV3593" i="2048"/>
  <c r="AV3594" i="2048"/>
  <c r="AV3595" i="2048"/>
  <c r="AV3596" i="2048"/>
  <c r="AV3597" i="2048"/>
  <c r="AV3598" i="2048"/>
  <c r="AV3599" i="2048"/>
  <c r="AV3600" i="2048"/>
  <c r="AV3601" i="2048"/>
  <c r="AV3602" i="2048"/>
  <c r="AV3603" i="2048"/>
  <c r="AV3604" i="2048"/>
  <c r="AV3605" i="2048"/>
  <c r="AV3606" i="2048"/>
  <c r="AV3607" i="2048"/>
  <c r="AV3608" i="2048"/>
  <c r="AV3609" i="2048"/>
  <c r="AV3610" i="2048"/>
  <c r="AV3611" i="2048"/>
  <c r="AV3612" i="2048"/>
  <c r="AV3613" i="2048"/>
  <c r="AV3614" i="2048"/>
  <c r="AV3615" i="2048"/>
  <c r="AV3616" i="2048"/>
  <c r="AV3617" i="2048"/>
  <c r="AV3618" i="2048"/>
  <c r="AV3619" i="2048"/>
  <c r="AV3620" i="2048"/>
  <c r="AV3621" i="2048"/>
  <c r="AV3622" i="2048"/>
  <c r="AV3623" i="2048"/>
  <c r="AV3624" i="2048"/>
  <c r="AV3625" i="2048"/>
  <c r="AV3626" i="2048"/>
  <c r="AV3627" i="2048"/>
  <c r="AV3628" i="2048"/>
  <c r="AV3629" i="2048"/>
  <c r="AV3630" i="2048"/>
  <c r="AV3631" i="2048"/>
  <c r="AV3632" i="2048"/>
  <c r="AV3633" i="2048"/>
  <c r="AV3634" i="2048"/>
  <c r="AV3635" i="2048"/>
  <c r="AV3636" i="2048"/>
  <c r="AV3637" i="2048"/>
  <c r="AV3638" i="2048"/>
  <c r="AV3639" i="2048"/>
  <c r="AV3640" i="2048"/>
  <c r="AV3641" i="2048"/>
  <c r="AV3642" i="2048"/>
  <c r="AV3643" i="2048"/>
  <c r="AV3644" i="2048"/>
  <c r="AV3645" i="2048"/>
  <c r="AV3646" i="2048"/>
  <c r="AV3647" i="2048"/>
  <c r="AV3648" i="2048"/>
  <c r="AV3649" i="2048"/>
  <c r="AV3650" i="2048"/>
  <c r="AV3651" i="2048"/>
  <c r="AV3652" i="2048"/>
  <c r="AV3653" i="2048"/>
  <c r="AV3654" i="2048"/>
  <c r="AV3655" i="2048"/>
  <c r="AV3656" i="2048"/>
  <c r="AV3657" i="2048"/>
  <c r="AV3658" i="2048"/>
  <c r="AV3659" i="2048"/>
  <c r="AV3660" i="2048"/>
  <c r="AV3661" i="2048"/>
  <c r="AV3662" i="2048"/>
  <c r="AV3663" i="2048"/>
  <c r="AV3664" i="2048"/>
  <c r="AV3665" i="2048"/>
  <c r="AV3666" i="2048"/>
  <c r="AV3667" i="2048"/>
  <c r="AV3668" i="2048"/>
  <c r="AV3669" i="2048"/>
  <c r="AV3670" i="2048"/>
  <c r="AV3671" i="2048"/>
  <c r="AV3672" i="2048"/>
  <c r="AV3673" i="2048"/>
  <c r="AV3674" i="2048"/>
  <c r="AV3675" i="2048"/>
  <c r="AV3676" i="2048"/>
  <c r="AV3677" i="2048"/>
  <c r="AV3678" i="2048"/>
  <c r="AV3679" i="2048"/>
  <c r="AV3680" i="2048"/>
  <c r="AV3681" i="2048"/>
  <c r="AV3682" i="2048"/>
  <c r="AV3683" i="2048"/>
  <c r="AV3684" i="2048"/>
  <c r="AV3685" i="2048"/>
  <c r="AV3686" i="2048"/>
  <c r="AV3687" i="2048"/>
  <c r="AV3688" i="2048"/>
  <c r="AV3689" i="2048"/>
  <c r="AV3690" i="2048"/>
  <c r="AV3691" i="2048"/>
  <c r="AV3692" i="2048"/>
  <c r="AV3693" i="2048"/>
  <c r="AV3694" i="2048"/>
  <c r="AV3695" i="2048"/>
  <c r="AV3696" i="2048"/>
  <c r="AV3697" i="2048"/>
  <c r="AV3698" i="2048"/>
  <c r="AV3699" i="2048"/>
  <c r="AV3700" i="2048"/>
  <c r="AV3701" i="2048"/>
  <c r="AV3702" i="2048"/>
  <c r="AV3703" i="2048"/>
  <c r="AV3704" i="2048"/>
  <c r="AV3705" i="2048"/>
  <c r="AV3706" i="2048"/>
  <c r="AV3707" i="2048"/>
  <c r="AV3708" i="2048"/>
  <c r="AV3709" i="2048"/>
  <c r="AV3710" i="2048"/>
  <c r="AV3711" i="2048"/>
  <c r="AV3712" i="2048"/>
  <c r="AV3713" i="2048"/>
  <c r="AV3714" i="2048"/>
  <c r="AV3715" i="2048"/>
  <c r="AV3716" i="2048"/>
  <c r="AV3717" i="2048"/>
  <c r="AV3718" i="2048"/>
  <c r="AV3719" i="2048"/>
  <c r="AV3720" i="2048"/>
  <c r="AV3721" i="2048"/>
  <c r="AV3722" i="2048"/>
  <c r="AV3723" i="2048"/>
  <c r="AV3724" i="2048"/>
  <c r="AV3725" i="2048"/>
  <c r="AV3726" i="2048"/>
  <c r="AV3727" i="2048"/>
  <c r="AV3728" i="2048"/>
  <c r="AV3729" i="2048"/>
  <c r="AV3730" i="2048"/>
  <c r="AV3731" i="2048"/>
  <c r="AV3732" i="2048"/>
  <c r="AV3733" i="2048"/>
  <c r="AV3734" i="2048"/>
  <c r="AV3735" i="2048"/>
  <c r="AV3736" i="2048"/>
  <c r="AV3737" i="2048"/>
  <c r="AV3738" i="2048"/>
  <c r="AV3739" i="2048"/>
  <c r="AV3740" i="2048"/>
  <c r="AV3741" i="2048"/>
  <c r="AV3742" i="2048"/>
  <c r="AV3743" i="2048"/>
  <c r="AV3744" i="2048"/>
  <c r="AV3745" i="2048"/>
  <c r="AV3746" i="2048"/>
  <c r="AV3747" i="2048"/>
  <c r="AV3748" i="2048"/>
  <c r="AV3749" i="2048"/>
  <c r="AV3750" i="2048"/>
  <c r="AV3751" i="2048"/>
  <c r="AV3752" i="2048"/>
  <c r="AV3753" i="2048"/>
  <c r="AV3754" i="2048"/>
  <c r="AV3755" i="2048"/>
  <c r="AV3756" i="2048"/>
  <c r="AV3757" i="2048"/>
  <c r="AV3758" i="2048"/>
  <c r="AV3759" i="2048"/>
  <c r="AV3760" i="2048"/>
  <c r="AV3761" i="2048"/>
  <c r="AV3762" i="2048"/>
  <c r="AV3763" i="2048"/>
  <c r="AV3764" i="2048"/>
  <c r="AV3765" i="2048"/>
  <c r="AV3766" i="2048"/>
  <c r="AV3767" i="2048"/>
  <c r="AV3768" i="2048"/>
  <c r="AV3769" i="2048"/>
  <c r="AV3770" i="2048"/>
  <c r="AV3771" i="2048"/>
  <c r="AV3772" i="2048"/>
  <c r="AV3773" i="2048"/>
  <c r="AV3774" i="2048"/>
  <c r="AV3775" i="2048"/>
  <c r="AV3776" i="2048"/>
  <c r="AV3777" i="2048"/>
  <c r="AV3778" i="2048"/>
  <c r="AV3779" i="2048"/>
  <c r="AV3780" i="2048"/>
  <c r="AV3781" i="2048"/>
  <c r="AV3782" i="2048"/>
  <c r="AV3783" i="2048"/>
  <c r="AV3784" i="2048"/>
  <c r="AV3785" i="2048"/>
  <c r="AV3786" i="2048"/>
  <c r="AV3787" i="2048"/>
  <c r="AV3788" i="2048"/>
  <c r="AV3789" i="2048"/>
  <c r="AV3790" i="2048"/>
  <c r="AV3791" i="2048"/>
  <c r="AV3792" i="2048"/>
  <c r="AV3793" i="2048"/>
  <c r="AV3794" i="2048"/>
  <c r="AV3795" i="2048"/>
  <c r="AV3796" i="2048"/>
  <c r="AV3797" i="2048"/>
  <c r="AV3798" i="2048"/>
  <c r="AV3799" i="2048"/>
  <c r="AV3800" i="2048"/>
  <c r="AV3801" i="2048"/>
  <c r="AV3802" i="2048"/>
  <c r="AV3803" i="2048"/>
  <c r="AV3804" i="2048"/>
  <c r="AV3805" i="2048"/>
  <c r="AV3806" i="2048"/>
  <c r="AV3807" i="2048"/>
  <c r="AV3808" i="2048"/>
  <c r="AV3809" i="2048"/>
  <c r="AV3810" i="2048"/>
  <c r="AV3811" i="2048"/>
  <c r="AV3812" i="2048"/>
  <c r="AV3813" i="2048"/>
  <c r="AV3814" i="2048"/>
  <c r="AV3815" i="2048"/>
  <c r="AV3816" i="2048"/>
  <c r="AV3817" i="2048"/>
  <c r="AV3818" i="2048"/>
  <c r="AV3819" i="2048"/>
  <c r="AV3820" i="2048"/>
  <c r="AV3821" i="2048"/>
  <c r="AV3822" i="2048"/>
  <c r="AV3823" i="2048"/>
  <c r="AV3824" i="2048"/>
  <c r="AV3825" i="2048"/>
  <c r="AV3826" i="2048"/>
  <c r="AV3827" i="2048"/>
  <c r="AV3828" i="2048"/>
  <c r="AV3829" i="2048"/>
  <c r="AV3830" i="2048"/>
  <c r="AV3831" i="2048"/>
  <c r="AV3832" i="2048"/>
  <c r="AV3833" i="2048"/>
  <c r="AV3834" i="2048"/>
  <c r="AV3835" i="2048"/>
  <c r="AV3836" i="2048"/>
  <c r="AV3837" i="2048"/>
  <c r="AV3838" i="2048"/>
  <c r="AV3839" i="2048"/>
  <c r="AV3840" i="2048"/>
  <c r="AV3841" i="2048"/>
  <c r="AV3842" i="2048"/>
  <c r="AV3843" i="2048"/>
  <c r="AV3844" i="2048"/>
  <c r="AV3845" i="2048"/>
  <c r="AV3846" i="2048"/>
  <c r="AV3847" i="2048"/>
  <c r="AV3848" i="2048"/>
  <c r="AV3849" i="2048"/>
  <c r="AV3850" i="2048"/>
  <c r="AV3851" i="2048"/>
  <c r="AV3852" i="2048"/>
  <c r="AV3853" i="2048"/>
  <c r="AV3854" i="2048"/>
  <c r="AV3855" i="2048"/>
  <c r="AV3856" i="2048"/>
  <c r="AV3857" i="2048"/>
  <c r="AV3858" i="2048"/>
  <c r="AV3859" i="2048"/>
  <c r="AV3860" i="2048"/>
  <c r="AV3861" i="2048"/>
  <c r="AV3862" i="2048"/>
  <c r="AV3863" i="2048"/>
  <c r="AV3864" i="2048"/>
  <c r="AV3865" i="2048"/>
  <c r="AV3866" i="2048"/>
  <c r="AV3867" i="2048"/>
  <c r="AV3868" i="2048"/>
  <c r="AV3869" i="2048"/>
  <c r="AV3870" i="2048"/>
  <c r="AV3871" i="2048"/>
  <c r="AV3872" i="2048"/>
  <c r="AV3873" i="2048"/>
  <c r="AV3874" i="2048"/>
  <c r="AV3875" i="2048"/>
  <c r="AV3876" i="2048"/>
  <c r="AV3877" i="2048"/>
  <c r="AV3878" i="2048"/>
  <c r="AV3879" i="2048"/>
  <c r="AV3880" i="2048"/>
  <c r="AV3881" i="2048"/>
  <c r="AV3882" i="2048"/>
  <c r="AV3883" i="2048"/>
  <c r="AV3884" i="2048"/>
  <c r="AV3885" i="2048"/>
  <c r="AV3886" i="2048"/>
  <c r="AV3887" i="2048"/>
  <c r="AV3888" i="2048"/>
  <c r="AV3889" i="2048"/>
  <c r="AV3890" i="2048"/>
  <c r="AV3891" i="2048"/>
  <c r="AV3892" i="2048"/>
  <c r="AV3893" i="2048"/>
  <c r="AV3894" i="2048"/>
  <c r="AV3895" i="2048"/>
  <c r="AV3896" i="2048"/>
  <c r="AV3897" i="2048"/>
  <c r="AV3898" i="2048"/>
  <c r="AV3899" i="2048"/>
  <c r="AV3900" i="2048"/>
  <c r="AV3901" i="2048"/>
  <c r="AV3902" i="2048"/>
  <c r="AV3903" i="2048"/>
  <c r="AV3904" i="2048"/>
  <c r="AV3905" i="2048"/>
  <c r="AV3906" i="2048"/>
  <c r="AV3907" i="2048"/>
  <c r="AV3908" i="2048"/>
  <c r="AV3909" i="2048"/>
  <c r="AV3910" i="2048"/>
  <c r="AV3911" i="2048"/>
  <c r="AV3912" i="2048"/>
  <c r="AV3913" i="2048"/>
  <c r="AV3914" i="2048"/>
  <c r="AV3915" i="2048"/>
  <c r="AV3916" i="2048"/>
  <c r="AV3917" i="2048"/>
  <c r="AV3918" i="2048"/>
  <c r="AV3919" i="2048"/>
  <c r="AV3920" i="2048"/>
  <c r="AV3921" i="2048"/>
  <c r="AV3922" i="2048"/>
  <c r="AV3923" i="2048"/>
  <c r="AV3924" i="2048"/>
  <c r="AV3925" i="2048"/>
  <c r="AV3926" i="2048"/>
  <c r="AV3927" i="2048"/>
  <c r="AV3928" i="2048"/>
  <c r="AV3929" i="2048"/>
  <c r="AV3930" i="2048"/>
  <c r="AV3931" i="2048"/>
  <c r="AV3932" i="2048"/>
  <c r="AV3933" i="2048"/>
  <c r="AV3934" i="2048"/>
  <c r="AV3935" i="2048"/>
  <c r="AV3936" i="2048"/>
  <c r="AV3937" i="2048"/>
  <c r="AV3938" i="2048"/>
  <c r="AV3939" i="2048"/>
  <c r="AV3940" i="2048"/>
  <c r="AV3941" i="2048"/>
  <c r="AV3942" i="2048"/>
  <c r="AV3943" i="2048"/>
  <c r="AV3944" i="2048"/>
  <c r="AV3945" i="2048"/>
  <c r="AV3946" i="2048"/>
  <c r="AV3947" i="2048"/>
  <c r="AV3948" i="2048"/>
  <c r="AV3949" i="2048"/>
  <c r="AV3950" i="2048"/>
  <c r="AV3951" i="2048"/>
  <c r="AV3952" i="2048"/>
  <c r="AV3953" i="2048"/>
  <c r="AV3954" i="2048"/>
  <c r="AV3955" i="2048"/>
  <c r="AV3956" i="2048"/>
  <c r="AV3957" i="2048"/>
  <c r="AV3958" i="2048"/>
  <c r="AV3959" i="2048"/>
  <c r="AV3960" i="2048"/>
  <c r="AV3961" i="2048"/>
  <c r="AV3962" i="2048"/>
  <c r="AV3963" i="2048"/>
  <c r="AV3964" i="2048"/>
  <c r="AV3965" i="2048"/>
  <c r="AV3966" i="2048"/>
  <c r="AV3967" i="2048"/>
  <c r="AV3968" i="2048"/>
  <c r="AV3969" i="2048"/>
  <c r="AV3970" i="2048"/>
  <c r="AV3971" i="2048"/>
  <c r="AV3972" i="2048"/>
  <c r="AV3973" i="2048"/>
  <c r="AV3974" i="2048"/>
  <c r="AV3975" i="2048"/>
  <c r="AV3976" i="2048"/>
  <c r="AV3977" i="2048"/>
  <c r="AV3978" i="2048"/>
  <c r="AV3979" i="2048"/>
  <c r="AV3980" i="2048"/>
  <c r="AV3981" i="2048"/>
  <c r="AV3982" i="2048"/>
  <c r="AV3983" i="2048"/>
  <c r="AV3984" i="2048"/>
  <c r="AV3985" i="2048"/>
  <c r="AV3986" i="2048"/>
  <c r="AV3987" i="2048"/>
  <c r="AV3988" i="2048"/>
  <c r="AV3989" i="2048"/>
  <c r="AV3990" i="2048"/>
  <c r="AV3991" i="2048"/>
  <c r="AV3992" i="2048"/>
  <c r="AV3993" i="2048"/>
  <c r="AV3994" i="2048"/>
  <c r="AV3995" i="2048"/>
  <c r="AV3996" i="2048"/>
  <c r="AV3997" i="2048"/>
  <c r="AV3998" i="2048"/>
  <c r="AV3999" i="2048"/>
  <c r="AV4000" i="2048"/>
  <c r="AV4001" i="2048"/>
  <c r="AV4002" i="2048"/>
  <c r="AV4003" i="2048"/>
  <c r="AV4004" i="2048"/>
  <c r="AV4005" i="2048"/>
  <c r="AV4006" i="2048"/>
  <c r="AV4007" i="2048"/>
  <c r="AV4008" i="2048"/>
  <c r="AV4009" i="2048"/>
  <c r="AV4010" i="2048"/>
  <c r="AV4011" i="2048"/>
  <c r="AV4012" i="2048"/>
  <c r="AV4013" i="2048"/>
  <c r="AV4014" i="2048"/>
  <c r="AV4015" i="2048"/>
  <c r="AV4016" i="2048"/>
  <c r="AV4017" i="2048"/>
  <c r="AV4018" i="2048"/>
  <c r="AV4019" i="2048"/>
  <c r="AV4020" i="2048"/>
  <c r="AV4021" i="2048"/>
  <c r="AV4022" i="2048"/>
  <c r="AV4023" i="2048"/>
  <c r="AV4024" i="2048"/>
  <c r="AV4025" i="2048"/>
  <c r="AV4026" i="2048"/>
  <c r="AV4027" i="2048"/>
  <c r="AV4028" i="2048"/>
  <c r="AV4029" i="2048"/>
  <c r="AV4030" i="2048"/>
  <c r="AV4031" i="2048"/>
  <c r="AV4032" i="2048"/>
  <c r="AV4033" i="2048"/>
  <c r="AV4034" i="2048"/>
  <c r="AV4035" i="2048"/>
  <c r="AV4036" i="2048"/>
  <c r="AV4037" i="2048"/>
  <c r="AV4038" i="2048"/>
  <c r="AV4039" i="2048"/>
  <c r="AV4040" i="2048"/>
  <c r="AV4041" i="2048"/>
  <c r="AV4042" i="2048"/>
  <c r="AV4043" i="2048"/>
  <c r="AV4044" i="2048"/>
  <c r="AV4045" i="2048"/>
  <c r="AV4046" i="2048"/>
  <c r="AV4047" i="2048"/>
  <c r="AV4048" i="2048"/>
  <c r="AV4049" i="2048"/>
  <c r="AV4050" i="2048"/>
  <c r="AV4051" i="2048"/>
  <c r="AV4052" i="2048"/>
  <c r="AV4053" i="2048"/>
  <c r="AV4054" i="2048"/>
  <c r="AV4055" i="2048"/>
  <c r="AV4056" i="2048"/>
  <c r="AV4057" i="2048"/>
  <c r="AV4058" i="2048"/>
  <c r="AV4059" i="2048"/>
  <c r="AV4060" i="2048"/>
  <c r="AV4061" i="2048"/>
  <c r="AV4062" i="2048"/>
  <c r="AV4063" i="2048"/>
  <c r="AV4064" i="2048"/>
  <c r="AV4065" i="2048"/>
  <c r="AV4066" i="2048"/>
  <c r="AV4067" i="2048"/>
  <c r="AV4068" i="2048"/>
  <c r="AV4069" i="2048"/>
  <c r="AV4070" i="2048"/>
  <c r="AV4071" i="2048"/>
  <c r="AV4072" i="2048"/>
  <c r="AV4073" i="2048"/>
  <c r="AV4074" i="2048"/>
  <c r="AV4075" i="2048"/>
  <c r="AV4076" i="2048"/>
  <c r="AV4077" i="2048"/>
  <c r="AV4078" i="2048"/>
  <c r="AV4079" i="2048"/>
  <c r="AV4080" i="2048"/>
  <c r="AV4081" i="2048"/>
  <c r="AV4082" i="2048"/>
  <c r="AV4083" i="2048"/>
  <c r="AV4084" i="2048"/>
  <c r="AV4085" i="2048"/>
  <c r="AV4086" i="2048"/>
  <c r="AV4087" i="2048"/>
  <c r="AV4088" i="2048"/>
  <c r="AV4089" i="2048"/>
  <c r="AV4090" i="2048"/>
  <c r="AV4091" i="2048"/>
  <c r="AV4092" i="2048"/>
  <c r="AV4093" i="2048"/>
  <c r="AV4094" i="2048"/>
  <c r="AV4095" i="2048"/>
  <c r="AV4096" i="2048"/>
  <c r="AV4097" i="2048"/>
  <c r="AV4098" i="2048"/>
  <c r="AV4099" i="2048"/>
  <c r="AV4100" i="2048"/>
  <c r="AV4101" i="2048"/>
  <c r="AV4102" i="2048"/>
  <c r="AV4103" i="2048"/>
  <c r="AV4104" i="2048"/>
  <c r="AV4105" i="2048"/>
  <c r="AV4106" i="2048"/>
  <c r="AV4107" i="2048"/>
  <c r="AV4108" i="2048"/>
  <c r="AV4109" i="2048"/>
  <c r="AV4110" i="2048"/>
  <c r="AV4111" i="2048"/>
  <c r="AV4112" i="2048"/>
  <c r="AV4113" i="2048"/>
  <c r="AV4114" i="2048"/>
  <c r="AV4115" i="2048"/>
  <c r="AV4116" i="2048"/>
  <c r="AV4117" i="2048"/>
  <c r="AV4118" i="2048"/>
  <c r="AV4119" i="2048"/>
  <c r="AV4120" i="2048"/>
  <c r="AV4121" i="2048"/>
  <c r="AV4122" i="2048"/>
  <c r="AV4123" i="2048"/>
  <c r="AV4124" i="2048"/>
  <c r="AV4125" i="2048"/>
  <c r="AV4126" i="2048"/>
  <c r="AV4127" i="2048"/>
  <c r="AV4128" i="2048"/>
  <c r="AV4129" i="2048"/>
  <c r="AV4130" i="2048"/>
  <c r="AV4131" i="2048"/>
  <c r="AV4132" i="2048"/>
  <c r="AV4133" i="2048"/>
  <c r="AV4134" i="2048"/>
  <c r="AV4135" i="2048"/>
  <c r="AV4136" i="2048"/>
  <c r="AV4137" i="2048"/>
  <c r="AV4138" i="2048"/>
  <c r="AV4139" i="2048"/>
  <c r="AV4140" i="2048"/>
  <c r="AV4141" i="2048"/>
  <c r="AV4142" i="2048"/>
  <c r="AV4143" i="2048"/>
  <c r="AV4144" i="2048"/>
  <c r="AV4145" i="2048"/>
  <c r="AV4146" i="2048"/>
  <c r="AV4147" i="2048"/>
  <c r="AV4148" i="2048"/>
  <c r="AV4149" i="2048"/>
  <c r="AV4150" i="2048"/>
  <c r="AV4151" i="2048"/>
  <c r="AV4152" i="2048"/>
  <c r="AV4153" i="2048"/>
  <c r="AV4154" i="2048"/>
  <c r="AV4155" i="2048"/>
  <c r="AV4156" i="2048"/>
  <c r="AV4157" i="2048"/>
  <c r="AV4158" i="2048"/>
  <c r="AV4159" i="2048"/>
  <c r="AV4160" i="2048"/>
  <c r="AV4161" i="2048"/>
  <c r="AV4162" i="2048"/>
  <c r="AV4163" i="2048"/>
  <c r="AV4164" i="2048"/>
  <c r="AV4165" i="2048"/>
  <c r="AV4166" i="2048"/>
  <c r="AV4167" i="2048"/>
  <c r="AV4168" i="2048"/>
  <c r="AV4169" i="2048"/>
  <c r="AV4170" i="2048"/>
  <c r="AV4171" i="2048"/>
  <c r="AV4172" i="2048"/>
  <c r="AV4173" i="2048"/>
  <c r="AV4174" i="2048"/>
  <c r="AV4175" i="2048"/>
  <c r="AV4176" i="2048"/>
  <c r="AV4177" i="2048"/>
  <c r="AV4178" i="2048"/>
  <c r="AV4179" i="2048"/>
  <c r="AV4180" i="2048"/>
  <c r="AV4181" i="2048"/>
  <c r="AV4182" i="2048"/>
  <c r="AV4183" i="2048"/>
  <c r="AV4184" i="2048"/>
  <c r="AV4185" i="2048"/>
  <c r="AV4186" i="2048"/>
  <c r="AV4187" i="2048"/>
  <c r="AV4188" i="2048"/>
  <c r="AV4189" i="2048"/>
  <c r="AV4190" i="2048"/>
  <c r="AV4191" i="2048"/>
  <c r="AV4192" i="2048"/>
  <c r="AV4193" i="2048"/>
  <c r="AV4194" i="2048"/>
  <c r="AV4195" i="2048"/>
  <c r="AV4196" i="2048"/>
  <c r="AV4197" i="2048"/>
  <c r="AV4198" i="2048"/>
  <c r="AV4199" i="2048"/>
  <c r="AV4200" i="2048"/>
  <c r="AV4201" i="2048"/>
  <c r="AV4202" i="2048"/>
  <c r="AV4203" i="2048"/>
  <c r="AV4204" i="2048"/>
  <c r="AV4205" i="2048"/>
  <c r="AV4206" i="2048"/>
  <c r="AV4207" i="2048"/>
  <c r="AV4208" i="2048"/>
  <c r="AV4209" i="2048"/>
  <c r="AV4210" i="2048"/>
  <c r="AV4211" i="2048"/>
  <c r="AV4212" i="2048"/>
  <c r="AV4213" i="2048"/>
  <c r="AV4214" i="2048"/>
  <c r="AV4215" i="2048"/>
  <c r="AV4216" i="2048"/>
  <c r="AV4217" i="2048"/>
  <c r="AV4218" i="2048"/>
  <c r="AV4219" i="2048"/>
  <c r="AV4220" i="2048"/>
  <c r="AV4221" i="2048"/>
  <c r="AV4222" i="2048"/>
  <c r="AV4223" i="2048"/>
  <c r="AV4224" i="2048"/>
  <c r="AV4225" i="2048"/>
  <c r="AV4226" i="2048"/>
  <c r="AV4227" i="2048"/>
  <c r="AV4228" i="2048"/>
  <c r="AV4229" i="2048"/>
  <c r="AV4230" i="2048"/>
  <c r="AV4231" i="2048"/>
  <c r="AV4232" i="2048"/>
  <c r="AV4233" i="2048"/>
  <c r="AV4234" i="2048"/>
  <c r="AV4235" i="2048"/>
  <c r="AV4236" i="2048"/>
  <c r="AV4237" i="2048"/>
  <c r="AV4238" i="2048"/>
  <c r="AV4239" i="2048"/>
  <c r="AV4240" i="2048"/>
  <c r="AV4241" i="2048"/>
  <c r="AV4242" i="2048"/>
  <c r="AV4243" i="2048"/>
  <c r="AV4244" i="2048"/>
  <c r="AV4245" i="2048"/>
  <c r="AV4246" i="2048"/>
  <c r="AV4247" i="2048"/>
  <c r="AV4248" i="2048"/>
  <c r="AV4249" i="2048"/>
  <c r="AV4250" i="2048"/>
  <c r="AV4251" i="2048"/>
  <c r="AV4252" i="2048"/>
  <c r="AV4253" i="2048"/>
  <c r="AV4254" i="2048"/>
  <c r="AV4255" i="2048"/>
  <c r="AV4256" i="2048"/>
  <c r="AV4257" i="2048"/>
  <c r="AV4258" i="2048"/>
  <c r="AV4259" i="2048"/>
  <c r="AV4260" i="2048"/>
  <c r="AV4261" i="2048"/>
  <c r="AV4262" i="2048"/>
  <c r="AV4263" i="2048"/>
  <c r="AV4264" i="2048"/>
  <c r="AV4265" i="2048"/>
  <c r="AV4266" i="2048"/>
  <c r="AV4267" i="2048"/>
  <c r="AV4268" i="2048"/>
  <c r="AV4269" i="2048"/>
  <c r="AV4270" i="2048"/>
  <c r="AV4271" i="2048"/>
  <c r="AV4272" i="2048"/>
  <c r="AV4273" i="2048"/>
  <c r="AV4274" i="2048"/>
  <c r="AV4275" i="2048"/>
  <c r="AV4276" i="2048"/>
  <c r="AV4277" i="2048"/>
  <c r="AV4278" i="2048"/>
  <c r="AV4279" i="2048"/>
  <c r="AV4280" i="2048"/>
  <c r="AV4281" i="2048"/>
  <c r="AV4282" i="2048"/>
  <c r="AV4283" i="2048"/>
  <c r="AV4284" i="2048"/>
  <c r="AV4285" i="2048"/>
  <c r="AV4286" i="2048"/>
  <c r="AV4287" i="2048"/>
  <c r="AV4288" i="2048"/>
  <c r="AV4289" i="2048"/>
  <c r="AV4290" i="2048"/>
  <c r="AV4291" i="2048"/>
  <c r="AV4292" i="2048"/>
  <c r="AV4293" i="2048"/>
  <c r="AV4294" i="2048"/>
  <c r="AV4295" i="2048"/>
  <c r="AV4296" i="2048"/>
  <c r="AV4297" i="2048"/>
  <c r="AV4298" i="2048"/>
  <c r="AV4299" i="2048"/>
  <c r="AV4300" i="2048"/>
  <c r="AV4301" i="2048"/>
  <c r="AV4302" i="2048"/>
  <c r="AV4303" i="2048"/>
  <c r="AV4304" i="2048"/>
  <c r="AV4305" i="2048"/>
  <c r="AV4306" i="2048"/>
  <c r="AV4307" i="2048"/>
  <c r="AV4308" i="2048"/>
  <c r="AV4309" i="2048"/>
  <c r="AV4310" i="2048"/>
  <c r="AV4311" i="2048"/>
  <c r="AV4312" i="2048"/>
  <c r="AV4313" i="2048"/>
  <c r="AV4314" i="2048"/>
  <c r="AV4315" i="2048"/>
  <c r="AV4316" i="2048"/>
  <c r="AV4317" i="2048"/>
  <c r="AV4318" i="2048"/>
  <c r="AV4319" i="2048"/>
  <c r="AV4320" i="2048"/>
  <c r="AV4321" i="2048"/>
  <c r="AV4322" i="2048"/>
  <c r="AV4323" i="2048"/>
  <c r="AV4324" i="2048"/>
  <c r="AV4325" i="2048"/>
  <c r="AV4326" i="2048"/>
  <c r="AV4327" i="2048"/>
  <c r="AV4328" i="2048"/>
  <c r="AV4329" i="2048"/>
  <c r="AV4330" i="2048"/>
  <c r="AV4331" i="2048"/>
  <c r="AV4332" i="2048"/>
  <c r="AV4333" i="2048"/>
  <c r="AV4334" i="2048"/>
  <c r="AV4335" i="2048"/>
  <c r="AV4336" i="2048"/>
  <c r="AV4337" i="2048"/>
  <c r="AV4338" i="2048"/>
  <c r="AV4339" i="2048"/>
  <c r="AV4340" i="2048"/>
  <c r="AV4341" i="2048"/>
  <c r="AV4342" i="2048"/>
  <c r="AV4343" i="2048"/>
  <c r="AV4344" i="2048"/>
  <c r="AV4345" i="2048"/>
  <c r="AV4346" i="2048"/>
  <c r="AV4347" i="2048"/>
  <c r="AV4348" i="2048"/>
  <c r="AV4349" i="2048"/>
  <c r="AV4350" i="2048"/>
  <c r="AV4351" i="2048"/>
  <c r="AV4352" i="2048"/>
  <c r="AV4353" i="2048"/>
  <c r="AV4354" i="2048"/>
  <c r="AV4355" i="2048"/>
  <c r="AV4356" i="2048"/>
  <c r="AV4357" i="2048"/>
  <c r="AV4358" i="2048"/>
  <c r="AV4359" i="2048"/>
  <c r="AV4360" i="2048"/>
  <c r="AV4361" i="2048"/>
  <c r="AV4362" i="2048"/>
  <c r="AV4363" i="2048"/>
  <c r="AV4364" i="2048"/>
  <c r="AV4365" i="2048"/>
  <c r="AV4366" i="2048"/>
  <c r="AV4367" i="2048"/>
  <c r="AV4368" i="2048"/>
  <c r="AV4369" i="2048"/>
  <c r="AV4370" i="2048"/>
  <c r="AV4371" i="2048"/>
  <c r="AV4372" i="2048"/>
  <c r="AV4373" i="2048"/>
  <c r="AV4374" i="2048"/>
  <c r="AV4375" i="2048"/>
  <c r="AV4376" i="2048"/>
  <c r="AV4377" i="2048"/>
  <c r="AV4378" i="2048"/>
  <c r="AV4379" i="2048"/>
  <c r="AV4380" i="2048"/>
  <c r="AV4381" i="2048"/>
  <c r="AV4382" i="2048"/>
  <c r="AV4383" i="2048"/>
  <c r="AV4384" i="2048"/>
  <c r="AV4385" i="2048"/>
  <c r="AV4386" i="2048"/>
  <c r="AV4387" i="2048"/>
  <c r="AV4388" i="2048"/>
  <c r="AV4389" i="2048"/>
  <c r="AV4390" i="2048"/>
  <c r="AV4391" i="2048"/>
  <c r="AV4392" i="2048"/>
  <c r="AV4393" i="2048"/>
  <c r="AV4394" i="2048"/>
  <c r="AV4395" i="2048"/>
  <c r="AV4396" i="2048"/>
  <c r="AV4397" i="2048"/>
  <c r="AV4398" i="2048"/>
  <c r="AV4399" i="2048"/>
  <c r="AV4400" i="2048"/>
  <c r="AV4401" i="2048"/>
  <c r="AV4402" i="2048"/>
  <c r="AV4403" i="2048"/>
  <c r="AV4404" i="2048"/>
  <c r="AV4405" i="2048"/>
  <c r="AV4406" i="2048"/>
  <c r="AV4407" i="2048"/>
  <c r="AV4408" i="2048"/>
  <c r="AV4409" i="2048"/>
  <c r="AV4410" i="2048"/>
  <c r="AV4411" i="2048"/>
  <c r="AV4412" i="2048"/>
  <c r="AV4413" i="2048"/>
  <c r="AV4414" i="2048"/>
  <c r="AV4415" i="2048"/>
  <c r="AV4416" i="2048"/>
  <c r="AV4417" i="2048"/>
  <c r="AV4418" i="2048"/>
  <c r="AV4419" i="2048"/>
  <c r="AV4420" i="2048"/>
  <c r="AV4421" i="2048"/>
  <c r="AV4422" i="2048"/>
  <c r="AV4423" i="2048"/>
  <c r="AV4424" i="2048"/>
  <c r="AV4425" i="2048"/>
  <c r="AV4426" i="2048"/>
  <c r="AV4427" i="2048"/>
  <c r="AV4428" i="2048"/>
  <c r="AV4429" i="2048"/>
  <c r="AV4430" i="2048"/>
  <c r="AV4431" i="2048"/>
  <c r="AV4432" i="2048"/>
  <c r="AV4433" i="2048"/>
  <c r="AV4434" i="2048"/>
  <c r="AV4435" i="2048"/>
  <c r="AV4436" i="2048"/>
  <c r="AV4437" i="2048"/>
  <c r="AV4438" i="2048"/>
  <c r="AV4439" i="2048"/>
  <c r="AV4440" i="2048"/>
  <c r="AV4441" i="2048"/>
  <c r="AV4442" i="2048"/>
  <c r="AV4443" i="2048"/>
  <c r="AV4444" i="2048"/>
  <c r="AV4445" i="2048"/>
  <c r="AV4446" i="2048"/>
  <c r="AV4447" i="2048"/>
  <c r="AV4448" i="2048"/>
  <c r="AV4449" i="2048"/>
  <c r="AV4450" i="2048"/>
  <c r="AV4451" i="2048"/>
  <c r="AV4452" i="2048"/>
  <c r="AV4453" i="2048"/>
  <c r="AV4454" i="2048"/>
  <c r="AV4455" i="2048"/>
  <c r="AV4456" i="2048"/>
  <c r="AV4457" i="2048"/>
  <c r="AV4458" i="2048"/>
  <c r="AV4459" i="2048"/>
  <c r="AV4460" i="2048"/>
  <c r="AV4461" i="2048"/>
  <c r="AV4462" i="2048"/>
  <c r="AV4463" i="2048"/>
  <c r="AV4464" i="2048"/>
  <c r="AV4465" i="2048"/>
  <c r="AV4466" i="2048"/>
  <c r="AV4467" i="2048"/>
  <c r="AV4468" i="2048"/>
  <c r="AV4469" i="2048"/>
  <c r="AV4470" i="2048"/>
  <c r="AV4471" i="2048"/>
  <c r="AV4472" i="2048"/>
  <c r="AV4473" i="2048"/>
  <c r="AV4474" i="2048"/>
  <c r="AV4475" i="2048"/>
  <c r="AV4476" i="2048"/>
  <c r="AV4477" i="2048"/>
  <c r="AV4478" i="2048"/>
  <c r="AV4479" i="2048"/>
  <c r="AV4480" i="2048"/>
  <c r="AV4481" i="2048"/>
  <c r="AV4482" i="2048"/>
  <c r="AV4483" i="2048"/>
  <c r="AV4484" i="2048"/>
  <c r="AV4485" i="2048"/>
  <c r="AV4486" i="2048"/>
  <c r="AV4487" i="2048"/>
  <c r="AV4488" i="2048"/>
  <c r="AV4489" i="2048"/>
  <c r="AV4490" i="2048"/>
  <c r="AV4491" i="2048"/>
  <c r="AV4492" i="2048"/>
  <c r="AV4493" i="2048"/>
  <c r="AV4494" i="2048"/>
  <c r="AV4495" i="2048"/>
  <c r="AV4496" i="2048"/>
  <c r="AV4497" i="2048"/>
  <c r="AV4498" i="2048"/>
  <c r="AV4499" i="2048"/>
  <c r="AV4500" i="2048"/>
  <c r="AV4501" i="2048"/>
  <c r="AV4502" i="2048"/>
  <c r="AV4503" i="2048"/>
  <c r="AV4504" i="2048"/>
  <c r="AV4505" i="2048"/>
  <c r="AV4506" i="2048"/>
  <c r="AV4507" i="2048"/>
  <c r="AV4508" i="2048"/>
  <c r="AV4509" i="2048"/>
  <c r="AV4510" i="2048"/>
  <c r="AV4511" i="2048"/>
  <c r="AV4512" i="2048"/>
  <c r="AV4513" i="2048"/>
  <c r="AV4514" i="2048"/>
  <c r="AV4515" i="2048"/>
  <c r="AV4516" i="2048"/>
  <c r="AV4517" i="2048"/>
  <c r="AV4518" i="2048"/>
  <c r="AV4519" i="2048"/>
  <c r="AV4520" i="2048"/>
  <c r="AV4521" i="2048"/>
  <c r="AV4522" i="2048"/>
  <c r="AV4523" i="2048"/>
  <c r="AV4524" i="2048"/>
  <c r="AV4525" i="2048"/>
  <c r="AV4526" i="2048"/>
  <c r="AV4527" i="2048"/>
  <c r="AV4528" i="2048"/>
  <c r="AV4529" i="2048"/>
  <c r="AV4530" i="2048"/>
  <c r="AV4531" i="2048"/>
  <c r="AV4532" i="2048"/>
  <c r="AV4533" i="2048"/>
  <c r="AV4534" i="2048"/>
  <c r="AV4535" i="2048"/>
  <c r="AV4536" i="2048"/>
  <c r="AV4537" i="2048"/>
  <c r="AV4538" i="2048"/>
  <c r="AV4539" i="2048"/>
  <c r="AV4540" i="2048"/>
  <c r="AV4541" i="2048"/>
  <c r="AV4542" i="2048"/>
  <c r="AV4543" i="2048"/>
  <c r="AV4544" i="2048"/>
  <c r="AV4545" i="2048"/>
  <c r="AV4546" i="2048"/>
  <c r="AV4547" i="2048"/>
  <c r="AV4548" i="2048"/>
  <c r="AV4549" i="2048"/>
  <c r="AV4550" i="2048"/>
  <c r="AV4551" i="2048"/>
  <c r="AV4552" i="2048"/>
  <c r="AV4553" i="2048"/>
  <c r="AV4554" i="2048"/>
  <c r="AV4555" i="2048"/>
  <c r="AV4556" i="2048"/>
  <c r="AV4557" i="2048"/>
  <c r="AV4558" i="2048"/>
  <c r="AV4559" i="2048"/>
  <c r="AV4560" i="2048"/>
  <c r="AV4561" i="2048"/>
  <c r="AV4562" i="2048"/>
  <c r="AV4563" i="2048"/>
  <c r="AV4564" i="2048"/>
  <c r="AV4565" i="2048"/>
  <c r="AV4566" i="2048"/>
  <c r="AV4567" i="2048"/>
  <c r="AV4568" i="2048"/>
  <c r="AV4569" i="2048"/>
  <c r="AV4570" i="2048"/>
  <c r="AV4571" i="2048"/>
  <c r="AV4572" i="2048"/>
  <c r="AV4573" i="2048"/>
  <c r="AV4574" i="2048"/>
  <c r="AV4575" i="2048"/>
  <c r="AV4576" i="2048"/>
  <c r="AV4577" i="2048"/>
  <c r="AV4578" i="2048"/>
  <c r="AV4579" i="2048"/>
  <c r="AV4580" i="2048"/>
  <c r="AV4581" i="2048"/>
  <c r="AV4582" i="2048"/>
  <c r="AV4583" i="2048"/>
  <c r="AV4584" i="2048"/>
  <c r="AV4585" i="2048"/>
  <c r="AV4586" i="2048"/>
  <c r="AV4587" i="2048"/>
  <c r="AV4588" i="2048"/>
  <c r="AV4589" i="2048"/>
  <c r="AV4590" i="2048"/>
  <c r="AV4591" i="2048"/>
  <c r="AV4592" i="2048"/>
  <c r="AV4593" i="2048"/>
  <c r="AV4594" i="2048"/>
  <c r="AV4595" i="2048"/>
  <c r="AV4596" i="2048"/>
  <c r="AV4597" i="2048"/>
  <c r="AV4598" i="2048"/>
  <c r="AV4599" i="2048"/>
  <c r="AV4600" i="2048"/>
  <c r="AV4601" i="2048"/>
  <c r="AV4602" i="2048"/>
  <c r="AV4603" i="2048"/>
  <c r="AV4604" i="2048"/>
  <c r="AV4605" i="2048"/>
  <c r="AV4606" i="2048"/>
  <c r="AV4607" i="2048"/>
  <c r="AV4608" i="2048"/>
  <c r="AV4609" i="2048"/>
  <c r="AV4610" i="2048"/>
  <c r="AV4611" i="2048"/>
  <c r="AV4612" i="2048"/>
  <c r="AV4613" i="2048"/>
  <c r="AV4614" i="2048"/>
  <c r="AV4615" i="2048"/>
  <c r="AV4616" i="2048"/>
  <c r="AV4617" i="2048"/>
  <c r="AV4618" i="2048"/>
  <c r="AV4619" i="2048"/>
  <c r="AV4620" i="2048"/>
  <c r="AV4621" i="2048"/>
  <c r="AV4622" i="2048"/>
  <c r="AV4623" i="2048"/>
  <c r="AV4624" i="2048"/>
  <c r="AV4625" i="2048"/>
  <c r="AV4626" i="2048"/>
  <c r="AV4627" i="2048"/>
  <c r="AV4628" i="2048"/>
  <c r="AV4629" i="2048"/>
  <c r="AV4630" i="2048"/>
  <c r="AV4631" i="2048"/>
  <c r="AV4632" i="2048"/>
  <c r="AV4633" i="2048"/>
  <c r="AV4634" i="2048"/>
  <c r="AV4635" i="2048"/>
  <c r="AV4636" i="2048"/>
  <c r="AV4637" i="2048"/>
  <c r="AV4638" i="2048"/>
  <c r="AV4639" i="2048"/>
  <c r="AV4640" i="2048"/>
  <c r="AV4641" i="2048"/>
  <c r="AV4642" i="2048"/>
  <c r="AV4643" i="2048"/>
  <c r="AV4644" i="2048"/>
  <c r="AV4645" i="2048"/>
  <c r="AV4646" i="2048"/>
  <c r="AV4647" i="2048"/>
  <c r="AV4648" i="2048"/>
  <c r="AV4649" i="2048"/>
  <c r="AV4650" i="2048"/>
  <c r="AV4651" i="2048"/>
  <c r="AV4652" i="2048"/>
  <c r="AV4653" i="2048"/>
  <c r="AV4654" i="2048"/>
  <c r="AV4655" i="2048"/>
  <c r="AV4656" i="2048"/>
  <c r="AV4657" i="2048"/>
  <c r="AV4658" i="2048"/>
  <c r="AV4659" i="2048"/>
  <c r="AV4660" i="2048"/>
  <c r="AV4661" i="2048"/>
  <c r="AV4662" i="2048"/>
  <c r="AV4663" i="2048"/>
  <c r="AV4664" i="2048"/>
  <c r="AV4665" i="2048"/>
  <c r="AV4666" i="2048"/>
  <c r="AV4667" i="2048"/>
  <c r="AV4668" i="2048"/>
  <c r="AV4669" i="2048"/>
  <c r="AV4670" i="2048"/>
  <c r="AV4671" i="2048"/>
  <c r="AV4672" i="2048"/>
  <c r="AV4673" i="2048"/>
  <c r="AV4674" i="2048"/>
  <c r="AV4675" i="2048"/>
  <c r="AV4676" i="2048"/>
  <c r="AV4677" i="2048"/>
  <c r="AV4678" i="2048"/>
  <c r="AV4679" i="2048"/>
  <c r="AV4680" i="2048"/>
  <c r="AV4681" i="2048"/>
  <c r="AV4682" i="2048"/>
  <c r="AV4683" i="2048"/>
  <c r="AV4684" i="2048"/>
  <c r="AV4685" i="2048"/>
  <c r="AV4686" i="2048"/>
  <c r="AV4687" i="2048"/>
  <c r="AV4688" i="2048"/>
  <c r="AV4689" i="2048"/>
  <c r="AV4690" i="2048"/>
  <c r="AV4691" i="2048"/>
  <c r="AV4692" i="2048"/>
  <c r="AV4693" i="2048"/>
  <c r="AV4694" i="2048"/>
  <c r="AV4695" i="2048"/>
  <c r="AV4696" i="2048"/>
  <c r="AV4697" i="2048"/>
  <c r="AV4698" i="2048"/>
  <c r="AV4699" i="2048"/>
  <c r="AV4700" i="2048"/>
  <c r="AV4701" i="2048"/>
  <c r="AV4702" i="2048"/>
  <c r="AV4703" i="2048"/>
  <c r="AV4704" i="2048"/>
  <c r="AV4705" i="2048"/>
  <c r="AV4706" i="2048"/>
  <c r="AV4707" i="2048"/>
  <c r="AV4708" i="2048"/>
  <c r="AV4709" i="2048"/>
  <c r="AV4710" i="2048"/>
  <c r="AV4711" i="2048"/>
  <c r="AV4712" i="2048"/>
  <c r="AV4713" i="2048"/>
  <c r="AV4714" i="2048"/>
  <c r="AV4715" i="2048"/>
  <c r="AV4716" i="2048"/>
  <c r="AV4717" i="2048"/>
  <c r="AV4718" i="2048"/>
  <c r="AV4719" i="2048"/>
  <c r="AV4720" i="2048"/>
  <c r="AV4721" i="2048"/>
  <c r="AV4722" i="2048"/>
  <c r="AV4723" i="2048"/>
  <c r="AV4724" i="2048"/>
  <c r="AV4725" i="2048"/>
  <c r="AV4726" i="2048"/>
  <c r="AV4727" i="2048"/>
  <c r="AV4728" i="2048"/>
  <c r="AV4729" i="2048"/>
  <c r="AV4730" i="2048"/>
  <c r="AV4731" i="2048"/>
  <c r="AV4732" i="2048"/>
  <c r="AV4733" i="2048"/>
  <c r="AV4734" i="2048"/>
  <c r="AV4735" i="2048"/>
  <c r="AV4736" i="2048"/>
  <c r="AV4737" i="2048"/>
  <c r="AV4738" i="2048"/>
  <c r="AV4739" i="2048"/>
  <c r="AV4740" i="2048"/>
  <c r="AV4741" i="2048"/>
  <c r="AV4742" i="2048"/>
  <c r="AV4743" i="2048"/>
  <c r="AV4744" i="2048"/>
  <c r="AV4745" i="2048"/>
  <c r="AV4746" i="2048"/>
  <c r="AV4747" i="2048"/>
  <c r="AV4748" i="2048"/>
  <c r="AV4749" i="2048"/>
  <c r="AV4750" i="2048"/>
  <c r="AV4751" i="2048"/>
  <c r="AV4752" i="2048"/>
  <c r="AV4753" i="2048"/>
  <c r="AV4754" i="2048"/>
  <c r="AV4755" i="2048"/>
  <c r="AV4756" i="2048"/>
  <c r="AV4757" i="2048"/>
  <c r="AV4758" i="2048"/>
  <c r="AV4759" i="2048"/>
  <c r="AV4760" i="2048"/>
  <c r="AV4761" i="2048"/>
  <c r="AV4762" i="2048"/>
  <c r="AV4763" i="2048"/>
  <c r="AV4764" i="2048"/>
  <c r="AV4765" i="2048"/>
  <c r="AV4766" i="2048"/>
  <c r="AV4767" i="2048"/>
  <c r="AV4768" i="2048"/>
  <c r="AV4769" i="2048"/>
  <c r="AV4770" i="2048"/>
  <c r="AV4771" i="2048"/>
  <c r="AV4772" i="2048"/>
  <c r="AV4773" i="2048"/>
  <c r="AV4774" i="2048"/>
  <c r="AV4775" i="2048"/>
  <c r="AV4776" i="2048"/>
  <c r="AV4777" i="2048"/>
  <c r="AV4778" i="2048"/>
  <c r="AV4779" i="2048"/>
  <c r="AV4780" i="2048"/>
  <c r="AV4781" i="2048"/>
  <c r="AV4782" i="2048"/>
  <c r="AV4783" i="2048"/>
  <c r="AV4784" i="2048"/>
  <c r="AV4785" i="2048"/>
  <c r="AV4786" i="2048"/>
  <c r="AV4787" i="2048"/>
  <c r="AV4788" i="2048"/>
  <c r="AV4789" i="2048"/>
  <c r="AV4790" i="2048"/>
  <c r="AV4791" i="2048"/>
  <c r="AV4792" i="2048"/>
  <c r="AV4793" i="2048"/>
  <c r="AV4794" i="2048"/>
  <c r="AV4795" i="2048"/>
  <c r="AV4796" i="2048"/>
  <c r="AV4797" i="2048"/>
  <c r="AV4798" i="2048"/>
  <c r="AV4799" i="2048"/>
  <c r="AV4800" i="2048"/>
  <c r="AV4801" i="2048"/>
  <c r="AV4802" i="2048"/>
  <c r="AV4803" i="2048"/>
  <c r="AV4804" i="2048"/>
  <c r="AV4805" i="2048"/>
  <c r="AV4806" i="2048"/>
  <c r="AV4807" i="2048"/>
  <c r="AV4808" i="2048"/>
  <c r="AV4809" i="2048"/>
  <c r="AV4810" i="2048"/>
  <c r="AV4811" i="2048"/>
  <c r="AV4812" i="2048"/>
  <c r="AV4813" i="2048"/>
  <c r="AV4814" i="2048"/>
  <c r="AV4815" i="2048"/>
  <c r="AV4816" i="2048"/>
  <c r="AV4817" i="2048"/>
  <c r="AV4818" i="2048"/>
  <c r="AV4819" i="2048"/>
  <c r="AV4820" i="2048"/>
  <c r="AV4821" i="2048"/>
  <c r="AV4822" i="2048"/>
  <c r="AV4823" i="2048"/>
  <c r="AV4824" i="2048"/>
  <c r="AV4825" i="2048"/>
  <c r="AV4826" i="2048"/>
  <c r="AV4827" i="2048"/>
  <c r="AV4828" i="2048"/>
  <c r="AV4829" i="2048"/>
  <c r="AV4830" i="2048"/>
  <c r="AV4831" i="2048"/>
  <c r="AV4832" i="2048"/>
  <c r="AV4833" i="2048"/>
  <c r="AV4834" i="2048"/>
  <c r="AV4835" i="2048"/>
  <c r="AV4836" i="2048"/>
  <c r="AV4837" i="2048"/>
  <c r="AV4838" i="2048"/>
  <c r="AV4839" i="2048"/>
  <c r="AV4840" i="2048"/>
  <c r="AV4841" i="2048"/>
  <c r="AV4842" i="2048"/>
  <c r="AV4843" i="2048"/>
  <c r="AV4844" i="2048"/>
  <c r="AV4845" i="2048"/>
  <c r="AV4846" i="2048"/>
  <c r="AV4847" i="2048"/>
  <c r="AV4848" i="2048"/>
  <c r="AV4849" i="2048"/>
  <c r="AV4850" i="2048"/>
  <c r="AV4851" i="2048"/>
  <c r="AV4852" i="2048"/>
  <c r="AV4853" i="2048"/>
  <c r="AV4854" i="2048"/>
  <c r="AV4855" i="2048"/>
  <c r="AV4856" i="2048"/>
  <c r="AV4857" i="2048"/>
  <c r="AV4858" i="2048"/>
  <c r="AV4859" i="2048"/>
  <c r="AV4860" i="2048"/>
  <c r="AV4861" i="2048"/>
  <c r="AV4862" i="2048"/>
  <c r="AV4863" i="2048"/>
  <c r="AV4864" i="2048"/>
  <c r="AV4865" i="2048"/>
  <c r="AV4866" i="2048"/>
  <c r="AV4867" i="2048"/>
  <c r="AV4868" i="2048"/>
  <c r="AV4869" i="2048"/>
  <c r="AV4870" i="2048"/>
  <c r="AV4871" i="2048"/>
  <c r="AV4872" i="2048"/>
  <c r="AV4873" i="2048"/>
  <c r="AV4874" i="2048"/>
  <c r="AV4875" i="2048"/>
  <c r="AV4876" i="2048"/>
  <c r="AV4877" i="2048"/>
  <c r="AV4878" i="2048"/>
  <c r="AV4879" i="2048"/>
  <c r="AV4880" i="2048"/>
  <c r="AV4881" i="2048"/>
  <c r="AV4882" i="2048"/>
  <c r="AV4883" i="2048"/>
  <c r="AV4884" i="2048"/>
  <c r="AV4885" i="2048"/>
  <c r="AV4886" i="2048"/>
  <c r="AV4887" i="2048"/>
  <c r="AV4888" i="2048"/>
  <c r="AV4889" i="2048"/>
  <c r="AV4890" i="2048"/>
  <c r="AV4891" i="2048"/>
  <c r="AV4892" i="2048"/>
  <c r="AV4893" i="2048"/>
  <c r="AV4894" i="2048"/>
  <c r="AV4895" i="2048"/>
  <c r="AV4896" i="2048"/>
  <c r="AV4897" i="2048"/>
  <c r="AV4898" i="2048"/>
  <c r="AV4899" i="2048"/>
  <c r="AV4900" i="2048"/>
  <c r="AV4901" i="2048"/>
  <c r="AV4902" i="2048"/>
  <c r="AV4903" i="2048"/>
  <c r="AV4904" i="2048"/>
  <c r="AV4905" i="2048"/>
  <c r="AV4906" i="2048"/>
  <c r="AV4907" i="2048"/>
  <c r="AV4908" i="2048"/>
  <c r="AV4909" i="2048"/>
  <c r="AV4910" i="2048"/>
  <c r="AV4911" i="2048"/>
  <c r="AV4912" i="2048"/>
  <c r="AV4913" i="2048"/>
  <c r="AV4914" i="2048"/>
  <c r="AV4915" i="2048"/>
  <c r="AV4916" i="2048"/>
  <c r="AV4917" i="2048"/>
  <c r="AV4918" i="2048"/>
  <c r="AV4919" i="2048"/>
  <c r="AV4920" i="2048"/>
  <c r="AV4921" i="2048"/>
  <c r="AV4922" i="2048"/>
  <c r="AV4923" i="2048"/>
  <c r="AV4924" i="2048"/>
  <c r="AV4925" i="2048"/>
  <c r="AV4926" i="2048"/>
  <c r="AV4927" i="2048"/>
  <c r="AV4928" i="2048"/>
  <c r="AV4929" i="2048"/>
  <c r="AV4930" i="2048"/>
  <c r="AV4931" i="2048"/>
  <c r="AV4932" i="2048"/>
  <c r="AV4933" i="2048"/>
  <c r="AV4934" i="2048"/>
  <c r="AV4935" i="2048"/>
  <c r="AV4936" i="2048"/>
  <c r="AV4937" i="2048"/>
  <c r="AV4938" i="2048"/>
  <c r="AV4939" i="2048"/>
  <c r="AV4940" i="2048"/>
  <c r="AV4941" i="2048"/>
  <c r="AV4942" i="2048"/>
  <c r="AV4943" i="2048"/>
  <c r="AV4944" i="2048"/>
  <c r="AV4945" i="2048"/>
  <c r="AV4946" i="2048"/>
  <c r="AV4947" i="2048"/>
  <c r="AV4948" i="2048"/>
  <c r="AV4949" i="2048"/>
  <c r="AV4950" i="2048"/>
  <c r="AV4951" i="2048"/>
  <c r="AV4952" i="2048"/>
  <c r="AV4953" i="2048"/>
  <c r="AV4954" i="2048"/>
  <c r="AV4955" i="2048"/>
  <c r="AV4956" i="2048"/>
  <c r="AV4957" i="2048"/>
  <c r="AV4958" i="2048"/>
  <c r="AV4959" i="2048"/>
  <c r="AV4960" i="2048"/>
  <c r="AV4961" i="2048"/>
  <c r="AV4962" i="2048"/>
  <c r="AV4963" i="2048"/>
  <c r="AV4964" i="2048"/>
  <c r="AV4965" i="2048"/>
  <c r="AV4966" i="2048"/>
  <c r="AV4967" i="2048"/>
  <c r="AV4968" i="2048"/>
  <c r="AV4969" i="2048"/>
  <c r="AV4970" i="2048"/>
  <c r="AV4971" i="2048"/>
  <c r="AV4972" i="2048"/>
  <c r="AV4973" i="2048"/>
  <c r="AV4974" i="2048"/>
  <c r="AV4975" i="2048"/>
  <c r="AV4976" i="2048"/>
  <c r="AV4977" i="2048"/>
  <c r="AV4978" i="2048"/>
  <c r="AV4979" i="2048"/>
  <c r="AV4980" i="2048"/>
  <c r="AV4981" i="2048"/>
  <c r="AV4982" i="2048"/>
  <c r="AV4983" i="2048"/>
  <c r="AV4984" i="2048"/>
  <c r="AV4985" i="2048"/>
  <c r="AV4986" i="2048"/>
  <c r="AV4987" i="2048"/>
  <c r="AV4988" i="2048"/>
  <c r="AV4989" i="2048"/>
  <c r="AV4990" i="2048"/>
  <c r="AV4991" i="2048"/>
  <c r="AV4992" i="2048"/>
  <c r="AV4993" i="2048"/>
  <c r="AV4994" i="2048"/>
  <c r="AV4995" i="2048"/>
  <c r="AV4996" i="2048"/>
  <c r="AV4997" i="2048"/>
  <c r="AV4998" i="2048"/>
  <c r="AV4999" i="2048"/>
  <c r="AV5000" i="2048"/>
  <c r="AV5001" i="2048"/>
  <c r="AV5002" i="2048"/>
  <c r="AV5003" i="2048"/>
  <c r="AV5004" i="2048"/>
  <c r="AV5005" i="2048"/>
  <c r="AV5006" i="2048"/>
  <c r="AV5007" i="2048"/>
  <c r="AV5008" i="2048"/>
  <c r="AV5009" i="2048"/>
  <c r="AV5010" i="2048"/>
  <c r="AV5011" i="2048"/>
  <c r="AV5012" i="2048"/>
  <c r="AV5013" i="2048"/>
  <c r="AV5014" i="2048"/>
  <c r="AV5015" i="2048"/>
  <c r="AV5016" i="2048"/>
  <c r="AV5017" i="2048"/>
  <c r="AV5018" i="2048"/>
  <c r="AV5019" i="2048"/>
  <c r="AV5020" i="2048"/>
  <c r="AV5021" i="2048"/>
  <c r="AV5022" i="2048"/>
  <c r="AV5023" i="2048"/>
  <c r="AV5024" i="2048"/>
  <c r="AV5025" i="2048"/>
  <c r="AV5026" i="2048"/>
  <c r="AV5027" i="2048"/>
  <c r="AV5028" i="2048"/>
  <c r="AV5029" i="2048"/>
  <c r="AV5030" i="2048"/>
  <c r="AV5031" i="2048"/>
  <c r="AV5032" i="2048"/>
  <c r="AV5033" i="2048"/>
  <c r="AV5034" i="2048"/>
  <c r="AV5035" i="2048"/>
  <c r="AV5036" i="2048"/>
  <c r="AV5037" i="2048"/>
  <c r="AV5038" i="2048"/>
  <c r="AV5039" i="2048"/>
  <c r="AV5040" i="2048"/>
  <c r="AV5041" i="2048"/>
  <c r="AV5042" i="2048"/>
  <c r="AV5043" i="2048"/>
  <c r="AV5044" i="2048"/>
  <c r="AV5045" i="2048"/>
  <c r="AV5046" i="2048"/>
  <c r="AV5047" i="2048"/>
  <c r="AV5048" i="2048"/>
  <c r="AV5049" i="2048"/>
  <c r="AV5050" i="2048"/>
  <c r="AV5051" i="2048"/>
  <c r="AV5052" i="2048"/>
  <c r="AV5053" i="2048"/>
  <c r="AV5054" i="2048"/>
  <c r="AV5055" i="2048"/>
  <c r="AV5056" i="2048"/>
  <c r="AV5057" i="2048"/>
  <c r="AV5058" i="2048"/>
  <c r="AV5059" i="2048"/>
  <c r="AV5060" i="2048"/>
  <c r="AV5061" i="2048"/>
  <c r="AV5062" i="2048"/>
  <c r="AV5063" i="2048"/>
  <c r="AV5064" i="2048"/>
  <c r="AV5065" i="2048"/>
  <c r="AV5066" i="2048"/>
  <c r="AV5067" i="2048"/>
  <c r="AV5068" i="2048"/>
  <c r="AV5069" i="2048"/>
  <c r="AV5070" i="2048"/>
  <c r="AV5071" i="2048"/>
  <c r="AV5072" i="2048"/>
  <c r="AV5073" i="2048"/>
  <c r="AV5074" i="2048"/>
  <c r="AV5075" i="2048"/>
  <c r="AV5076" i="2048"/>
  <c r="AV5077" i="2048"/>
  <c r="AV5078" i="2048"/>
  <c r="AV5079" i="2048"/>
  <c r="AV5080" i="2048"/>
  <c r="AV5081" i="2048"/>
  <c r="AV5082" i="2048"/>
  <c r="AV5083" i="2048"/>
  <c r="AV5084" i="2048"/>
  <c r="AV5085" i="2048"/>
  <c r="AV5086" i="2048"/>
  <c r="AV5087" i="2048"/>
  <c r="AV5088" i="2048"/>
  <c r="AV5089" i="2048"/>
  <c r="AV5090" i="2048"/>
  <c r="AV5091" i="2048"/>
  <c r="AV5092" i="2048"/>
  <c r="AV5093" i="2048"/>
  <c r="AV5094" i="2048"/>
  <c r="AV5095" i="2048"/>
  <c r="AV5096" i="2048"/>
  <c r="AV5097" i="2048"/>
  <c r="AV5098" i="2048"/>
  <c r="AV5099" i="2048"/>
  <c r="AV5100" i="2048"/>
  <c r="AV5101" i="2048"/>
  <c r="AV5102" i="2048"/>
  <c r="AV5103" i="2048"/>
  <c r="AV5104" i="2048"/>
  <c r="AV5105" i="2048"/>
  <c r="AV5106" i="2048"/>
  <c r="AV5107" i="2048"/>
  <c r="AV5108" i="2048"/>
  <c r="AV5109" i="2048"/>
  <c r="AV5110" i="2048"/>
  <c r="AV5111" i="2048"/>
  <c r="AV5112" i="2048"/>
  <c r="AV5113" i="2048"/>
  <c r="AV5114" i="2048"/>
  <c r="AV5115" i="2048"/>
  <c r="AV5116" i="2048"/>
  <c r="AV5117" i="2048"/>
  <c r="AV5118" i="2048"/>
  <c r="AV5119" i="2048"/>
  <c r="AV5120" i="2048"/>
  <c r="AV5121" i="2048"/>
  <c r="AV5122" i="2048"/>
  <c r="AV5123" i="2048"/>
  <c r="AV5124" i="2048"/>
  <c r="AV5125" i="2048"/>
  <c r="AV5126" i="2048"/>
  <c r="AV5127" i="2048"/>
  <c r="AV5128" i="2048"/>
  <c r="AV5129" i="2048"/>
  <c r="AV5130" i="2048"/>
  <c r="AV5131" i="2048"/>
  <c r="AV5132" i="2048"/>
  <c r="AV5133" i="2048"/>
  <c r="AV5134" i="2048"/>
  <c r="AV5135" i="2048"/>
  <c r="AV5136" i="2048"/>
  <c r="AV5137" i="2048"/>
  <c r="AV5138" i="2048"/>
  <c r="AV5139" i="2048"/>
  <c r="AV5140" i="2048"/>
  <c r="AV5141" i="2048"/>
  <c r="AV5142" i="2048"/>
  <c r="AV5143" i="2048"/>
  <c r="AV5144" i="2048"/>
  <c r="AV5145" i="2048"/>
  <c r="AV5146" i="2048"/>
  <c r="AV5147" i="2048"/>
  <c r="AV5148" i="2048"/>
  <c r="AV5149" i="2048"/>
  <c r="AV5150" i="2048"/>
  <c r="AV5151" i="2048"/>
  <c r="AV5152" i="2048"/>
  <c r="AV5153" i="2048"/>
  <c r="AV5154" i="2048"/>
  <c r="AV5155" i="2048"/>
  <c r="AV5156" i="2048"/>
  <c r="AV5157" i="2048"/>
  <c r="AV5158" i="2048"/>
  <c r="AV5159" i="2048"/>
  <c r="AV5160" i="2048"/>
  <c r="AV5161" i="2048"/>
  <c r="AV5162" i="2048"/>
  <c r="AV5163" i="2048"/>
  <c r="AV5164" i="2048"/>
  <c r="AV5165" i="2048"/>
  <c r="AV5166" i="2048"/>
  <c r="AV5167" i="2048"/>
  <c r="AV5168" i="2048"/>
  <c r="AV5169" i="2048"/>
  <c r="AV5170" i="2048"/>
  <c r="AV5171" i="2048"/>
  <c r="AV5172" i="2048"/>
  <c r="AV5173" i="2048"/>
  <c r="AV5174" i="2048"/>
  <c r="AV5175" i="2048"/>
  <c r="AV5176" i="2048"/>
  <c r="AV5177" i="2048"/>
  <c r="AV5178" i="2048"/>
  <c r="AV5179" i="2048"/>
  <c r="AV5180" i="2048"/>
  <c r="AV5181" i="2048"/>
  <c r="AV5182" i="2048"/>
  <c r="AV5183" i="2048"/>
  <c r="AV5184" i="2048"/>
  <c r="AV5185" i="2048"/>
  <c r="AV5186" i="2048"/>
  <c r="AV5187" i="2048"/>
  <c r="AV5188" i="2048"/>
  <c r="AV5189" i="2048"/>
  <c r="AV5190" i="2048"/>
  <c r="AV5191" i="2048"/>
  <c r="AV5192" i="2048"/>
  <c r="AV5193" i="2048"/>
  <c r="AV5194" i="2048"/>
  <c r="AV5195" i="2048"/>
  <c r="AV5196" i="2048"/>
  <c r="AV5197" i="2048"/>
  <c r="AV5198" i="2048"/>
  <c r="AV5199" i="2048"/>
  <c r="AV5200" i="2048"/>
  <c r="AV5201" i="2048"/>
  <c r="AV5202" i="2048"/>
  <c r="AV5203" i="2048"/>
  <c r="AV5204" i="2048"/>
  <c r="AV5205" i="2048"/>
  <c r="AV5206" i="2048"/>
  <c r="AV5207" i="2048"/>
  <c r="AV5208" i="2048"/>
  <c r="AV5209" i="2048"/>
  <c r="AV5210" i="2048"/>
  <c r="AV5211" i="2048"/>
  <c r="AV5212" i="2048"/>
  <c r="AV5213" i="2048"/>
  <c r="AV5214" i="2048"/>
  <c r="AV5215" i="2048"/>
  <c r="AV5216" i="2048"/>
  <c r="AV5217" i="2048"/>
  <c r="AV5218" i="2048"/>
  <c r="AV5219" i="2048"/>
  <c r="AV5220" i="2048"/>
  <c r="AV5221" i="2048"/>
  <c r="AV5222" i="2048"/>
  <c r="AV5223" i="2048"/>
  <c r="AV5224" i="2048"/>
  <c r="AV5225" i="2048"/>
  <c r="AV5226" i="2048"/>
  <c r="AV5227" i="2048"/>
  <c r="AV5228" i="2048"/>
  <c r="AV5229" i="2048"/>
  <c r="AV5230" i="2048"/>
  <c r="AV5231" i="2048"/>
  <c r="AV5232" i="2048"/>
  <c r="AV5233" i="2048"/>
  <c r="AV5234" i="2048"/>
  <c r="AV5235" i="2048"/>
  <c r="AV5236" i="2048"/>
  <c r="AV5237" i="2048"/>
  <c r="AV5238" i="2048"/>
  <c r="AV5239" i="2048"/>
  <c r="AV5240" i="2048"/>
  <c r="AV5241" i="2048"/>
  <c r="AV5242" i="2048"/>
  <c r="AV5243" i="2048"/>
  <c r="AV5244" i="2048"/>
  <c r="AV5245" i="2048"/>
  <c r="AV5246" i="2048"/>
  <c r="AV5247" i="2048"/>
  <c r="AV5248" i="2048"/>
  <c r="AV5249" i="2048"/>
  <c r="AV5250" i="2048"/>
  <c r="AV5251" i="2048"/>
  <c r="AV5252" i="2048"/>
  <c r="AV5253" i="2048"/>
  <c r="AV5254" i="2048"/>
  <c r="AV5255" i="2048"/>
  <c r="AV5256" i="2048"/>
  <c r="AV5257" i="2048"/>
  <c r="AV5258" i="2048"/>
  <c r="AV5259" i="2048"/>
  <c r="AV5260" i="2048"/>
  <c r="AV5261" i="2048"/>
  <c r="AV5262" i="2048"/>
  <c r="AV5263" i="2048"/>
  <c r="AV5264" i="2048"/>
  <c r="AV5265" i="2048"/>
  <c r="AV5266" i="2048"/>
  <c r="AV5267" i="2048"/>
  <c r="AV5268" i="2048"/>
  <c r="AV5269" i="2048"/>
  <c r="AV5270" i="2048"/>
  <c r="AV5271" i="2048"/>
  <c r="AV5272" i="2048"/>
  <c r="AV5273" i="2048"/>
  <c r="AV5274" i="2048"/>
  <c r="AV5275" i="2048"/>
  <c r="AV5276" i="2048"/>
  <c r="AV5277" i="2048"/>
  <c r="AV5278" i="2048"/>
  <c r="AV5279" i="2048"/>
  <c r="AV5280" i="2048"/>
  <c r="AV5281" i="2048"/>
  <c r="AV5282" i="2048"/>
  <c r="AV5283" i="2048"/>
  <c r="AV5284" i="2048"/>
  <c r="AV5285" i="2048"/>
  <c r="AV5286" i="2048"/>
  <c r="AV5287" i="2048"/>
  <c r="AV5288" i="2048"/>
  <c r="AV5289" i="2048"/>
  <c r="AV5290" i="2048"/>
  <c r="AV5291" i="2048"/>
  <c r="AV5292" i="2048"/>
  <c r="AV5293" i="2048"/>
  <c r="AV5294" i="2048"/>
  <c r="AV5295" i="2048"/>
  <c r="AV5296" i="2048"/>
  <c r="AV5297" i="2048"/>
  <c r="AV5298" i="2048"/>
  <c r="AV5299" i="2048"/>
  <c r="AV5300" i="2048"/>
  <c r="AV5301" i="2048"/>
  <c r="AV5302" i="2048"/>
  <c r="AV5303" i="2048"/>
  <c r="AV5304" i="2048"/>
  <c r="AV5305" i="2048"/>
  <c r="AV5306" i="2048"/>
  <c r="AV5307" i="2048"/>
  <c r="AV5308" i="2048"/>
  <c r="AV5309" i="2048"/>
  <c r="AV5310" i="2048"/>
  <c r="AV5311" i="2048"/>
  <c r="AV5312" i="2048"/>
  <c r="AV5313" i="2048"/>
  <c r="AV5314" i="2048"/>
  <c r="AV5315" i="2048"/>
  <c r="AV5316" i="2048"/>
  <c r="AV5317" i="2048"/>
  <c r="AV5318" i="2048"/>
  <c r="AV5319" i="2048"/>
  <c r="AV5320" i="2048"/>
  <c r="AV5321" i="2048"/>
  <c r="AV5322" i="2048"/>
  <c r="AV5323" i="2048"/>
  <c r="AV5324" i="2048"/>
  <c r="AV5325" i="2048"/>
  <c r="AV5326" i="2048"/>
  <c r="AV5327" i="2048"/>
  <c r="AV5328" i="2048"/>
  <c r="AV5329" i="2048"/>
  <c r="AV5330" i="2048"/>
  <c r="AV5331" i="2048"/>
  <c r="AV5332" i="2048"/>
  <c r="AV5333" i="2048"/>
  <c r="AV5334" i="2048"/>
  <c r="AV5335" i="2048"/>
  <c r="AV5336" i="2048"/>
  <c r="AV5337" i="2048"/>
  <c r="AV5338" i="2048"/>
  <c r="AV5339" i="2048"/>
  <c r="AV5340" i="2048"/>
  <c r="AV5341" i="2048"/>
  <c r="AV5342" i="2048"/>
  <c r="AV5343" i="2048"/>
  <c r="AV5344" i="2048"/>
  <c r="AV5345" i="2048"/>
  <c r="AV5346" i="2048"/>
  <c r="AV5347" i="2048"/>
  <c r="AV5348" i="2048"/>
  <c r="AV5349" i="2048"/>
  <c r="AV5350" i="2048"/>
  <c r="AV5351" i="2048"/>
  <c r="AV5352" i="2048"/>
  <c r="AV5353" i="2048"/>
  <c r="AV5354" i="2048"/>
  <c r="AV5355" i="2048"/>
  <c r="AV5356" i="2048"/>
  <c r="AV5357" i="2048"/>
  <c r="AV5358" i="2048"/>
  <c r="AV5359" i="2048"/>
  <c r="AV5360" i="2048"/>
  <c r="AV5361" i="2048"/>
  <c r="AV5362" i="2048"/>
  <c r="AV5363" i="2048"/>
  <c r="AV5364" i="2048"/>
  <c r="AV5365" i="2048"/>
  <c r="AV5366" i="2048"/>
  <c r="AV5367" i="2048"/>
  <c r="AV5368" i="2048"/>
  <c r="AV5369" i="2048"/>
  <c r="AV5370" i="2048"/>
  <c r="AV5371" i="2048"/>
  <c r="AV5372" i="2048"/>
  <c r="AV5373" i="2048"/>
  <c r="AV5374" i="2048"/>
  <c r="AV5375" i="2048"/>
  <c r="AV5376" i="2048"/>
  <c r="AV5377" i="2048"/>
  <c r="AV5378" i="2048"/>
  <c r="AV5379" i="2048"/>
  <c r="AV5380" i="2048"/>
  <c r="AV5381" i="2048"/>
  <c r="AV5382" i="2048"/>
  <c r="AV5383" i="2048"/>
  <c r="AV5384" i="2048"/>
  <c r="AV5385" i="2048"/>
  <c r="AV5386" i="2048"/>
  <c r="AV5387" i="2048"/>
  <c r="AV5388" i="2048"/>
  <c r="AV5389" i="2048"/>
  <c r="AV5390" i="2048"/>
  <c r="AV5391" i="2048"/>
  <c r="AV5392" i="2048"/>
  <c r="AV5393" i="2048"/>
  <c r="AV5394" i="2048"/>
  <c r="AV5395" i="2048"/>
  <c r="AV5396" i="2048"/>
  <c r="AV5397" i="2048"/>
  <c r="AV5398" i="2048"/>
  <c r="AV5399" i="2048"/>
  <c r="AV5400" i="2048"/>
  <c r="AV5401" i="2048"/>
  <c r="AV5402" i="2048"/>
  <c r="AV5403" i="2048"/>
  <c r="AV5404" i="2048"/>
  <c r="AV5405" i="2048"/>
  <c r="AV5406" i="2048"/>
  <c r="AV5407" i="2048"/>
  <c r="AV5408" i="2048"/>
  <c r="AV5409" i="2048"/>
  <c r="AV5410" i="2048"/>
  <c r="AV5411" i="2048"/>
  <c r="AV5412" i="2048"/>
  <c r="AV5413" i="2048"/>
  <c r="AV5414" i="2048"/>
  <c r="AV5415" i="2048"/>
  <c r="AV5416" i="2048"/>
  <c r="AV5417" i="2048"/>
  <c r="AV5418" i="2048"/>
  <c r="AV5419" i="2048"/>
  <c r="AV5420" i="2048"/>
  <c r="AV5421" i="2048"/>
  <c r="AV5422" i="2048"/>
  <c r="AV5423" i="2048"/>
  <c r="AV5424" i="2048"/>
  <c r="AV5425" i="2048"/>
  <c r="AV5426" i="2048"/>
  <c r="AV5427" i="2048"/>
  <c r="AV5428" i="2048"/>
  <c r="AV5429" i="2048"/>
  <c r="AV5430" i="2048"/>
  <c r="AV5431" i="2048"/>
  <c r="AV5432" i="2048"/>
  <c r="AV5433" i="2048"/>
  <c r="AV5434" i="2048"/>
  <c r="AV5435" i="2048"/>
  <c r="AV5436" i="2048"/>
  <c r="AV5437" i="2048"/>
  <c r="AV5438" i="2048"/>
  <c r="AV5439" i="2048"/>
  <c r="AV5440" i="2048"/>
  <c r="AV5441" i="2048"/>
  <c r="AV5442" i="2048"/>
  <c r="AV5443" i="2048"/>
  <c r="AV5444" i="2048"/>
  <c r="AV5445" i="2048"/>
  <c r="AV5446" i="2048"/>
  <c r="AV5447" i="2048"/>
  <c r="AV5448" i="2048"/>
  <c r="AV5449" i="2048"/>
  <c r="AV5450" i="2048"/>
  <c r="AV5451" i="2048"/>
  <c r="AV5452" i="2048"/>
  <c r="AV5453" i="2048"/>
  <c r="AV5454" i="2048"/>
  <c r="AV5455" i="2048"/>
  <c r="AV5456" i="2048"/>
  <c r="AV5457" i="2048"/>
  <c r="AV5458" i="2048"/>
  <c r="AV5459" i="2048"/>
  <c r="AV5460" i="2048"/>
  <c r="AV5461" i="2048"/>
  <c r="AV5462" i="2048"/>
  <c r="AV5463" i="2048"/>
  <c r="AV5464" i="2048"/>
  <c r="AV5465" i="2048"/>
  <c r="AV5466" i="2048"/>
  <c r="AV5467" i="2048"/>
  <c r="AV5468" i="2048"/>
  <c r="AV5469" i="2048"/>
  <c r="AV5470" i="2048"/>
  <c r="AV5471" i="2048"/>
  <c r="AV5472" i="2048"/>
  <c r="AV5473" i="2048"/>
  <c r="AV5474" i="2048"/>
  <c r="AV5475" i="2048"/>
  <c r="AV5476" i="2048"/>
  <c r="AV5477" i="2048"/>
  <c r="AV5478" i="2048"/>
  <c r="AV5479" i="2048"/>
  <c r="AV5480" i="2048"/>
  <c r="AV5481" i="2048"/>
  <c r="AV5482" i="2048"/>
  <c r="AV5483" i="2048"/>
  <c r="AV5484" i="2048"/>
  <c r="AV5485" i="2048"/>
  <c r="AV5486" i="2048"/>
  <c r="AV5487" i="2048"/>
  <c r="AV5488" i="2048"/>
  <c r="AV5489" i="2048"/>
  <c r="AV5490" i="2048"/>
  <c r="AV5491" i="2048"/>
  <c r="AV5492" i="2048"/>
  <c r="AV5493" i="2048"/>
  <c r="AV5494" i="2048"/>
  <c r="AV5495" i="2048"/>
  <c r="AV5496" i="2048"/>
  <c r="AV5497" i="2048"/>
  <c r="AV5498" i="2048"/>
  <c r="AV5499" i="2048"/>
  <c r="AV5500" i="2048"/>
  <c r="AV5501" i="2048"/>
  <c r="AV5502" i="2048"/>
  <c r="AV5503" i="2048"/>
  <c r="AV5504" i="2048"/>
  <c r="AV5505" i="2048"/>
  <c r="AV5506" i="2048"/>
  <c r="AV5507" i="2048"/>
  <c r="AV5508" i="2048"/>
  <c r="AV5509" i="2048"/>
  <c r="AV5510" i="2048"/>
  <c r="AV5511" i="2048"/>
  <c r="AV5512" i="2048"/>
  <c r="AV5513" i="2048"/>
  <c r="AV5514" i="2048"/>
  <c r="AV5515" i="2048"/>
  <c r="AV5516" i="2048"/>
  <c r="AV5517" i="2048"/>
  <c r="AV5518" i="2048"/>
  <c r="AV5519" i="2048"/>
  <c r="AV5520" i="2048"/>
  <c r="AV5521" i="2048"/>
  <c r="AV5522" i="2048"/>
  <c r="AV5523" i="2048"/>
  <c r="AV5524" i="2048"/>
  <c r="AV5525" i="2048"/>
  <c r="AV5526" i="2048"/>
  <c r="AV5527" i="2048"/>
  <c r="AV5528" i="2048"/>
  <c r="AV5529" i="2048"/>
  <c r="AV5530" i="2048"/>
  <c r="AV5531" i="2048"/>
  <c r="AV5532" i="2048"/>
  <c r="AV5533" i="2048"/>
  <c r="AV5534" i="2048"/>
  <c r="AV5535" i="2048"/>
  <c r="AV5536" i="2048"/>
  <c r="AV5537" i="2048"/>
  <c r="AV5538" i="2048"/>
  <c r="AV5539" i="2048"/>
  <c r="AV5540" i="2048"/>
  <c r="AV5541" i="2048"/>
  <c r="AV5542" i="2048"/>
  <c r="AV5543" i="2048"/>
  <c r="AV5544" i="2048"/>
  <c r="AV5545" i="2048"/>
  <c r="AV5546" i="2048"/>
  <c r="AV5547" i="2048"/>
  <c r="AV5548" i="2048"/>
  <c r="AV5549" i="2048"/>
  <c r="AV5550" i="2048"/>
  <c r="AV5551" i="2048"/>
  <c r="AV5552" i="2048"/>
  <c r="AV5553" i="2048"/>
  <c r="AV5554" i="2048"/>
  <c r="AV5555" i="2048"/>
  <c r="AV5556" i="2048"/>
  <c r="AV5557" i="2048"/>
  <c r="AV5558" i="2048"/>
  <c r="AV5559" i="2048"/>
  <c r="AV5560" i="2048"/>
  <c r="AV5561" i="2048"/>
  <c r="AV5562" i="2048"/>
  <c r="AV5563" i="2048"/>
  <c r="AV5564" i="2048"/>
  <c r="AV5565" i="2048"/>
  <c r="AV5566" i="2048"/>
  <c r="AV5567" i="2048"/>
  <c r="AV5568" i="2048"/>
  <c r="AV5569" i="2048"/>
  <c r="AV5570" i="2048"/>
  <c r="AV5571" i="2048"/>
  <c r="AV5572" i="2048"/>
  <c r="AV5573" i="2048"/>
  <c r="AV5574" i="2048"/>
  <c r="AV5575" i="2048"/>
  <c r="AV5576" i="2048"/>
  <c r="AV5577" i="2048"/>
  <c r="AV5578" i="2048"/>
  <c r="AV5579" i="2048"/>
  <c r="AV5580" i="2048"/>
  <c r="AV5581" i="2048"/>
  <c r="AV5582" i="2048"/>
  <c r="AV5583" i="2048"/>
  <c r="AV5584" i="2048"/>
  <c r="AV5585" i="2048"/>
  <c r="AV5586" i="2048"/>
  <c r="AV5587" i="2048"/>
  <c r="AV5588" i="2048"/>
  <c r="AV5589" i="2048"/>
  <c r="AV5590" i="2048"/>
  <c r="AV5591" i="2048"/>
  <c r="AV5592" i="2048"/>
  <c r="AV5593" i="2048"/>
  <c r="AV5594" i="2048"/>
  <c r="AV5595" i="2048"/>
  <c r="AV5596" i="2048"/>
  <c r="AV5597" i="2048"/>
  <c r="AV5598" i="2048"/>
  <c r="AV5599" i="2048"/>
  <c r="AV5600" i="2048"/>
  <c r="AV5601" i="2048"/>
  <c r="AV5602" i="2048"/>
  <c r="AV5603" i="2048"/>
  <c r="AV5604" i="2048"/>
  <c r="AV5605" i="2048"/>
  <c r="AV5606" i="2048"/>
  <c r="AV5607" i="2048"/>
  <c r="AV5608" i="2048"/>
  <c r="AV5609" i="2048"/>
  <c r="AV5610" i="2048"/>
  <c r="AV5611" i="2048"/>
  <c r="AV5612" i="2048"/>
  <c r="AV5613" i="2048"/>
  <c r="AV5614" i="2048"/>
  <c r="AV5615" i="2048"/>
  <c r="AV5616" i="2048"/>
  <c r="AV5617" i="2048"/>
  <c r="AV5618" i="2048"/>
  <c r="AV5619" i="2048"/>
  <c r="AV5620" i="2048"/>
  <c r="AV5621" i="2048"/>
  <c r="AV5622" i="2048"/>
  <c r="AV5623" i="2048"/>
  <c r="AV5624" i="2048"/>
  <c r="AV5625" i="2048"/>
  <c r="AV5626" i="2048"/>
  <c r="AV5627" i="2048"/>
  <c r="AV5628" i="2048"/>
  <c r="AV5629" i="2048"/>
  <c r="AV5630" i="2048"/>
  <c r="AV5631" i="2048"/>
  <c r="AV5632" i="2048"/>
  <c r="AV5633" i="2048"/>
  <c r="AV5634" i="2048"/>
  <c r="AV5635" i="2048"/>
  <c r="AV5636" i="2048"/>
  <c r="AV5637" i="2048"/>
  <c r="AV5638" i="2048"/>
  <c r="AV5639" i="2048"/>
  <c r="AV5640" i="2048"/>
  <c r="AV5641" i="2048"/>
  <c r="AV5642" i="2048"/>
  <c r="AV5643" i="2048"/>
  <c r="AV5644" i="2048"/>
  <c r="AV5645" i="2048"/>
  <c r="AV5646" i="2048"/>
  <c r="AV5647" i="2048"/>
  <c r="AV5648" i="2048"/>
  <c r="AV5649" i="2048"/>
  <c r="AV5650" i="2048"/>
  <c r="AV5651" i="2048"/>
  <c r="AV5652" i="2048"/>
  <c r="AV5653" i="2048"/>
  <c r="AV5654" i="2048"/>
  <c r="AV5655" i="2048"/>
  <c r="AV5656" i="2048"/>
  <c r="AV5657" i="2048"/>
  <c r="AV5658" i="2048"/>
  <c r="AV5659" i="2048"/>
  <c r="AV5660" i="2048"/>
  <c r="AV5661" i="2048"/>
  <c r="AV5662" i="2048"/>
  <c r="AV5663" i="2048"/>
  <c r="AV5664" i="2048"/>
  <c r="AV5665" i="2048"/>
  <c r="AV5666" i="2048"/>
  <c r="AV5667" i="2048"/>
  <c r="AV5668" i="2048"/>
  <c r="AV5669" i="2048"/>
  <c r="AV5670" i="2048"/>
  <c r="AV5671" i="2048"/>
  <c r="AV5672" i="2048"/>
  <c r="AV5673" i="2048"/>
  <c r="AV5674" i="2048"/>
  <c r="AV5675" i="2048"/>
  <c r="AV5676" i="2048"/>
  <c r="AV5677" i="2048"/>
  <c r="AV5678" i="2048"/>
  <c r="AV5679" i="2048"/>
  <c r="AV5680" i="2048"/>
  <c r="AV5681" i="2048"/>
  <c r="AV5682" i="2048"/>
  <c r="AV5683" i="2048"/>
  <c r="AV5684" i="2048"/>
  <c r="AV5685" i="2048"/>
  <c r="AV5686" i="2048"/>
  <c r="AV5687" i="2048"/>
  <c r="AV5688" i="2048"/>
  <c r="AV5689" i="2048"/>
  <c r="AV5690" i="2048"/>
  <c r="AV5691" i="2048"/>
  <c r="AV5692" i="2048"/>
  <c r="AV5693" i="2048"/>
  <c r="AV5694" i="2048"/>
  <c r="AV5695" i="2048"/>
  <c r="AV5696" i="2048"/>
  <c r="AV5697" i="2048"/>
  <c r="AV5698" i="2048"/>
  <c r="AV5699" i="2048"/>
  <c r="AV5700" i="2048"/>
  <c r="AV5701" i="2048"/>
  <c r="AV5702" i="2048"/>
  <c r="AV5703" i="2048"/>
  <c r="AV5704" i="2048"/>
  <c r="AV5705" i="2048"/>
  <c r="AV5706" i="2048"/>
  <c r="AV5707" i="2048"/>
  <c r="AV5708" i="2048"/>
  <c r="AV5709" i="2048"/>
  <c r="AV5710" i="2048"/>
  <c r="AV5711" i="2048"/>
  <c r="AV5712" i="2048"/>
  <c r="AV5713" i="2048"/>
  <c r="AV5714" i="2048"/>
  <c r="AV5715" i="2048"/>
  <c r="AV5716" i="2048"/>
  <c r="AV5717" i="2048"/>
  <c r="AV5718" i="2048"/>
  <c r="AV5719" i="2048"/>
  <c r="AV5720" i="2048"/>
  <c r="AV5721" i="2048"/>
  <c r="AV5722" i="2048"/>
  <c r="AV5723" i="2048"/>
  <c r="AV5724" i="2048"/>
  <c r="AV5725" i="2048"/>
  <c r="AV5726" i="2048"/>
  <c r="AV5727" i="2048"/>
  <c r="AV5728" i="2048"/>
  <c r="AV5729" i="2048"/>
  <c r="AV5730" i="2048"/>
  <c r="AV5731" i="2048"/>
  <c r="AV5732" i="2048"/>
  <c r="AV5733" i="2048"/>
  <c r="AV5734" i="2048"/>
  <c r="AV5735" i="2048"/>
  <c r="AV5736" i="2048"/>
  <c r="AV5737" i="2048"/>
  <c r="AV5738" i="2048"/>
  <c r="AV5739" i="2048"/>
  <c r="AV5740" i="2048"/>
  <c r="AV5741" i="2048"/>
  <c r="AV5742" i="2048"/>
  <c r="AV5743" i="2048"/>
  <c r="AV5744" i="2048"/>
  <c r="AV5745" i="2048"/>
  <c r="AV5746" i="2048"/>
  <c r="AV5747" i="2048"/>
  <c r="AV5748" i="2048"/>
  <c r="AV5749" i="2048"/>
  <c r="AV5750" i="2048"/>
  <c r="AV5751" i="2048"/>
  <c r="AV5752" i="2048"/>
  <c r="AV5753" i="2048"/>
  <c r="AV5754" i="2048"/>
  <c r="AV5755" i="2048"/>
  <c r="AV5756" i="2048"/>
  <c r="AV5757" i="2048"/>
  <c r="AV5758" i="2048"/>
  <c r="AV5759" i="2048"/>
  <c r="AV5760" i="2048"/>
  <c r="AV5761" i="2048"/>
  <c r="AV5762" i="2048"/>
  <c r="AV5763" i="2048"/>
  <c r="AV5764" i="2048"/>
  <c r="AV5765" i="2048"/>
  <c r="AV5766" i="2048"/>
  <c r="AV5767" i="2048"/>
  <c r="AV5768" i="2048"/>
  <c r="AV5769" i="2048"/>
  <c r="AV5770" i="2048"/>
  <c r="AV5771" i="2048"/>
  <c r="AV5772" i="2048"/>
  <c r="AV5773" i="2048"/>
  <c r="AV5774" i="2048"/>
  <c r="AV5775" i="2048"/>
  <c r="AV5776" i="2048"/>
  <c r="AV5777" i="2048"/>
  <c r="AV5778" i="2048"/>
  <c r="AV5779" i="2048"/>
  <c r="AV5780" i="2048"/>
  <c r="AV5781" i="2048"/>
  <c r="AV5782" i="2048"/>
  <c r="AV5783" i="2048"/>
  <c r="AV5784" i="2048"/>
  <c r="AV5785" i="2048"/>
  <c r="AV5786" i="2048"/>
  <c r="AV5787" i="2048"/>
  <c r="AV5788" i="2048"/>
  <c r="AV5789" i="2048"/>
  <c r="AV5790" i="2048"/>
  <c r="AV5791" i="2048"/>
  <c r="AV5792" i="2048"/>
  <c r="AV5793" i="2048"/>
  <c r="AV5794" i="2048"/>
  <c r="AV5795" i="2048"/>
  <c r="AV5796" i="2048"/>
  <c r="AV5797" i="2048"/>
  <c r="AV5798" i="2048"/>
  <c r="AV5799" i="2048"/>
  <c r="AV5800" i="2048"/>
  <c r="AV5801" i="2048"/>
  <c r="AV5802" i="2048"/>
  <c r="AV5803" i="2048"/>
  <c r="AV5804" i="2048"/>
  <c r="AV5805" i="2048"/>
  <c r="AV5806" i="2048"/>
  <c r="AV5807" i="2048"/>
  <c r="AV5808" i="2048"/>
  <c r="AV5809" i="2048"/>
  <c r="AV5810" i="2048"/>
  <c r="AV5811" i="2048"/>
  <c r="AV5812" i="2048"/>
  <c r="AV5813" i="2048"/>
  <c r="AV5814" i="2048"/>
  <c r="AV5815" i="2048"/>
  <c r="AV5816" i="2048"/>
  <c r="AV5817" i="2048"/>
  <c r="AV5818" i="2048"/>
  <c r="AV5819" i="2048"/>
  <c r="AV5820" i="2048"/>
  <c r="AV5821" i="2048"/>
  <c r="AV5822" i="2048"/>
  <c r="AV5823" i="2048"/>
  <c r="AV5824" i="2048"/>
  <c r="AV5825" i="2048"/>
  <c r="AV5826" i="2048"/>
  <c r="AV5827" i="2048"/>
  <c r="AV5828" i="2048"/>
  <c r="AV5829" i="2048"/>
  <c r="AV5830" i="2048"/>
  <c r="AV5831" i="2048"/>
  <c r="AV5832" i="2048"/>
  <c r="AV5833" i="2048"/>
  <c r="AV5834" i="2048"/>
  <c r="AV5835" i="2048"/>
  <c r="AV5836" i="2048"/>
  <c r="AV5837" i="2048"/>
  <c r="AV5838" i="2048"/>
  <c r="AV5839" i="2048"/>
  <c r="AV5840" i="2048"/>
  <c r="AV5841" i="2048"/>
  <c r="AV5842" i="2048"/>
  <c r="AV5843" i="2048"/>
  <c r="AV5844" i="2048"/>
  <c r="AV5845" i="2048"/>
  <c r="AV5846" i="2048"/>
  <c r="AV5847" i="2048"/>
  <c r="AV5848" i="2048"/>
  <c r="AV5849" i="2048"/>
  <c r="AV5850" i="2048"/>
  <c r="AV5851" i="2048"/>
  <c r="AV5852" i="2048"/>
  <c r="AV5853" i="2048"/>
  <c r="AV5854" i="2048"/>
  <c r="AV5855" i="2048"/>
  <c r="AV5856" i="2048"/>
  <c r="AV5857" i="2048"/>
  <c r="AV5858" i="2048"/>
  <c r="AV5859" i="2048"/>
  <c r="AV5860" i="2048"/>
  <c r="AV5861" i="2048"/>
  <c r="AV5862" i="2048"/>
  <c r="AV5863" i="2048"/>
  <c r="AV5864" i="2048"/>
  <c r="AV5865" i="2048"/>
  <c r="AV5866" i="2048"/>
  <c r="AV5867" i="2048"/>
  <c r="AV5868" i="2048"/>
  <c r="AV5869" i="2048"/>
  <c r="AV5870" i="2048"/>
  <c r="AV5871" i="2048"/>
  <c r="AV5872" i="2048"/>
  <c r="AV5873" i="2048"/>
  <c r="AV5874" i="2048"/>
  <c r="AV5875" i="2048"/>
  <c r="AV5876" i="2048"/>
  <c r="AV5877" i="2048"/>
  <c r="AV5878" i="2048"/>
  <c r="AV5879" i="2048"/>
  <c r="AV5880" i="2048"/>
  <c r="AV5881" i="2048"/>
  <c r="AV5882" i="2048"/>
  <c r="AV5883" i="2048"/>
  <c r="AV5884" i="2048"/>
  <c r="AV5885" i="2048"/>
  <c r="AV5886" i="2048"/>
  <c r="AV5887" i="2048"/>
  <c r="AV5888" i="2048"/>
  <c r="AV5889" i="2048"/>
  <c r="AV5890" i="2048"/>
  <c r="AV5891" i="2048"/>
  <c r="AV5892" i="2048"/>
  <c r="AV5893" i="2048"/>
  <c r="AV5894" i="2048"/>
  <c r="AV5895" i="2048"/>
  <c r="AV5896" i="2048"/>
  <c r="AV5897" i="2048"/>
  <c r="AV5898" i="2048"/>
  <c r="AV5899" i="2048"/>
  <c r="AV5900" i="2048"/>
  <c r="AV5901" i="2048"/>
  <c r="AV5902" i="2048"/>
  <c r="AV5903" i="2048"/>
  <c r="AV5904" i="2048"/>
  <c r="AV5905" i="2048"/>
  <c r="AV5906" i="2048"/>
  <c r="AV5907" i="2048"/>
  <c r="AV5908" i="2048"/>
  <c r="AV5909" i="2048"/>
  <c r="AV5910" i="2048"/>
  <c r="AV5911" i="2048"/>
  <c r="AV5912" i="2048"/>
  <c r="AV5913" i="2048"/>
  <c r="AV5914" i="2048"/>
  <c r="AV5915" i="2048"/>
  <c r="AV5916" i="2048"/>
  <c r="AV5917" i="2048"/>
  <c r="AV5918" i="2048"/>
  <c r="AV5919" i="2048"/>
  <c r="AV5920" i="2048"/>
  <c r="AV5921" i="2048"/>
  <c r="AV5922" i="2048"/>
  <c r="AV5923" i="2048"/>
  <c r="AV5924" i="2048"/>
  <c r="AV5925" i="2048"/>
  <c r="AV5926" i="2048"/>
  <c r="AV5927" i="2048"/>
  <c r="AV5928" i="2048"/>
  <c r="AV5929" i="2048"/>
  <c r="AV5930" i="2048"/>
  <c r="AV5931" i="2048"/>
  <c r="AV5932" i="2048"/>
  <c r="AV5933" i="2048"/>
  <c r="AV5934" i="2048"/>
  <c r="AV5935" i="2048"/>
  <c r="AV5936" i="2048"/>
  <c r="AV5937" i="2048"/>
  <c r="AV5938" i="2048"/>
  <c r="AV5939" i="2048"/>
  <c r="AV5940" i="2048"/>
  <c r="AV5941" i="2048"/>
  <c r="AV5942" i="2048"/>
  <c r="AV5943" i="2048"/>
  <c r="AV5944" i="2048"/>
  <c r="AV5945" i="2048"/>
  <c r="AV5946" i="2048"/>
  <c r="AV5947" i="2048"/>
  <c r="AV5948" i="2048"/>
  <c r="AV5949" i="2048"/>
  <c r="AV5950" i="2048"/>
  <c r="AV5951" i="2048"/>
  <c r="AV5952" i="2048"/>
  <c r="AV5953" i="2048"/>
  <c r="AV5954" i="2048"/>
  <c r="AV5955" i="2048"/>
  <c r="AV5956" i="2048"/>
  <c r="AV5957" i="2048"/>
  <c r="AV5958" i="2048"/>
  <c r="AV5959" i="2048"/>
  <c r="AV5960" i="2048"/>
  <c r="AV5961" i="2048"/>
  <c r="AV5962" i="2048"/>
  <c r="AV5963" i="2048"/>
  <c r="AV5964" i="2048"/>
  <c r="AV5965" i="2048"/>
  <c r="AV5966" i="2048"/>
  <c r="AV5967" i="2048"/>
  <c r="AV5968" i="2048"/>
  <c r="AV5969" i="2048"/>
  <c r="AV5970" i="2048"/>
  <c r="AV5971" i="2048"/>
  <c r="AV5972" i="2048"/>
  <c r="AV5973" i="2048"/>
  <c r="AV5974" i="2048"/>
  <c r="AV5975" i="2048"/>
  <c r="AV5976" i="2048"/>
  <c r="AV5977" i="2048"/>
  <c r="AV5978" i="2048"/>
  <c r="AV5979" i="2048"/>
  <c r="AV5980" i="2048"/>
  <c r="AV5981" i="2048"/>
  <c r="AV5982" i="2048"/>
  <c r="AV5983" i="2048"/>
  <c r="AV5984" i="2048"/>
  <c r="AV5985" i="2048"/>
  <c r="AV5986" i="2048"/>
  <c r="AV5987" i="2048"/>
  <c r="AV5988" i="2048"/>
  <c r="AV5989" i="2048"/>
  <c r="AV5990" i="2048"/>
  <c r="AV5991" i="2048"/>
  <c r="AV5992" i="2048"/>
  <c r="AV5993" i="2048"/>
  <c r="AV5994" i="2048"/>
  <c r="AV5995" i="2048"/>
  <c r="AV5996" i="2048"/>
  <c r="AV5997" i="2048"/>
  <c r="AV5998" i="2048"/>
  <c r="AV5999" i="2048"/>
  <c r="AV6000" i="2048"/>
  <c r="AV6001" i="2048"/>
  <c r="AV6002" i="2048"/>
  <c r="AV6003" i="2048"/>
  <c r="AV6004" i="2048"/>
  <c r="AV6005" i="2048"/>
  <c r="AV6006" i="2048"/>
  <c r="AV6007" i="2048"/>
  <c r="AV6008" i="2048"/>
  <c r="AV6009" i="2048"/>
  <c r="AV6010" i="2048"/>
  <c r="AV6011" i="2048"/>
  <c r="AV6012" i="2048"/>
  <c r="AV6013" i="2048"/>
  <c r="AV6014" i="2048"/>
  <c r="AV6015" i="2048"/>
  <c r="AV6016" i="2048"/>
  <c r="AV6017" i="2048"/>
  <c r="AV6018" i="2048"/>
  <c r="AV6019" i="2048"/>
  <c r="AV6020" i="2048"/>
  <c r="AV6021" i="2048"/>
  <c r="AV6022" i="2048"/>
  <c r="AV6023" i="2048"/>
  <c r="AV6024" i="2048"/>
  <c r="AV6025" i="2048"/>
  <c r="AV6026" i="2048"/>
  <c r="AV6027" i="2048"/>
  <c r="AV6028" i="2048"/>
  <c r="AV6029" i="2048"/>
  <c r="AV6030" i="2048"/>
  <c r="AV6031" i="2048"/>
  <c r="AV6032" i="2048"/>
  <c r="AV6033" i="2048"/>
  <c r="AV6034" i="2048"/>
  <c r="AV6035" i="2048"/>
  <c r="AV6036" i="2048"/>
  <c r="AV6037" i="2048"/>
  <c r="AV6038" i="2048"/>
  <c r="AV6039" i="2048"/>
  <c r="AV6040" i="2048"/>
  <c r="AV6041" i="2048"/>
  <c r="AV6042" i="2048"/>
  <c r="AV6043" i="2048"/>
  <c r="AV6044" i="2048"/>
  <c r="AV6045" i="2048"/>
  <c r="AV6046" i="2048"/>
  <c r="AV6047" i="2048"/>
  <c r="AV6048" i="2048"/>
  <c r="AV6049" i="2048"/>
  <c r="AV6050" i="2048"/>
  <c r="AV6051" i="2048"/>
  <c r="AV6052" i="2048"/>
  <c r="AV6053" i="2048"/>
  <c r="AV6054" i="2048"/>
  <c r="AV6055" i="2048"/>
  <c r="AV6056" i="2048"/>
  <c r="AV6057" i="2048"/>
  <c r="AV6058" i="2048"/>
  <c r="AV6059" i="2048"/>
  <c r="AV6060" i="2048"/>
  <c r="AV6061" i="2048"/>
  <c r="AV6062" i="2048"/>
  <c r="AV6063" i="2048"/>
  <c r="AV6064" i="2048"/>
  <c r="AV6065" i="2048"/>
  <c r="AV6066" i="2048"/>
  <c r="AV6067" i="2048"/>
  <c r="AV6068" i="2048"/>
  <c r="AV6069" i="2048"/>
  <c r="AV6070" i="2048"/>
  <c r="AV6071" i="2048"/>
  <c r="AV6072" i="2048"/>
  <c r="AV6073" i="2048"/>
  <c r="AV6074" i="2048"/>
  <c r="AV6075" i="2048"/>
  <c r="AV6076" i="2048"/>
  <c r="AV6077" i="2048"/>
  <c r="AV6078" i="2048"/>
  <c r="AV6079" i="2048"/>
  <c r="AV6080" i="2048"/>
  <c r="AV6081" i="2048"/>
  <c r="AV6082" i="2048"/>
  <c r="AV6083" i="2048"/>
  <c r="AV6084" i="2048"/>
  <c r="AV6085" i="2048"/>
  <c r="AV6086" i="2048"/>
  <c r="AV6087" i="2048"/>
  <c r="AV6088" i="2048"/>
  <c r="AV6089" i="2048"/>
  <c r="AV6090" i="2048"/>
  <c r="AV6091" i="2048"/>
  <c r="AV6092" i="2048"/>
  <c r="AV6093" i="2048"/>
  <c r="AV6094" i="2048"/>
  <c r="AV6095" i="2048"/>
  <c r="AV6096" i="2048"/>
  <c r="AV6097" i="2048"/>
  <c r="AV6098" i="2048"/>
  <c r="AV6099" i="2048"/>
  <c r="AV6100" i="2048"/>
  <c r="AV6101" i="2048"/>
  <c r="AV6102" i="2048"/>
  <c r="AV6103" i="2048"/>
  <c r="AV6104" i="2048"/>
  <c r="AV6105" i="2048"/>
  <c r="AV6106" i="2048"/>
  <c r="AV6107" i="2048"/>
  <c r="AV6108" i="2048"/>
  <c r="AV6109" i="2048"/>
  <c r="AV6110" i="2048"/>
  <c r="AV6111" i="2048"/>
  <c r="AV6112" i="2048"/>
  <c r="AV6113" i="2048"/>
  <c r="AV6114" i="2048"/>
  <c r="AV6115" i="2048"/>
  <c r="AV6116" i="2048"/>
  <c r="AV6117" i="2048"/>
  <c r="AV6118" i="2048"/>
  <c r="AV6119" i="2048"/>
  <c r="AV6120" i="2048"/>
  <c r="AV6121" i="2048"/>
  <c r="AV6122" i="2048"/>
  <c r="AV6123" i="2048"/>
  <c r="AV6124" i="2048"/>
  <c r="AV6125" i="2048"/>
  <c r="AV6126" i="2048"/>
  <c r="AV6127" i="2048"/>
  <c r="AV6128" i="2048"/>
  <c r="AV6129" i="2048"/>
  <c r="AV6130" i="2048"/>
  <c r="AV6131" i="2048"/>
  <c r="AV6132" i="2048"/>
  <c r="AV6133" i="2048"/>
  <c r="AV6134" i="2048"/>
  <c r="AV6135" i="2048"/>
  <c r="AV6136" i="2048"/>
  <c r="AV6137" i="2048"/>
  <c r="AV6138" i="2048"/>
  <c r="AV6139" i="2048"/>
  <c r="AV6140" i="2048"/>
  <c r="AV6141" i="2048"/>
  <c r="AV6142" i="2048"/>
  <c r="AV6143" i="2048"/>
  <c r="AV6144" i="2048"/>
  <c r="AV6145" i="2048"/>
  <c r="AV6146" i="2048"/>
  <c r="AV6147" i="2048"/>
  <c r="AV6148" i="2048"/>
  <c r="AV6149" i="2048"/>
  <c r="AV6150" i="2048"/>
  <c r="AV6151" i="2048"/>
  <c r="AV6152" i="2048"/>
  <c r="AV6153" i="2048"/>
  <c r="AV6154" i="2048"/>
  <c r="AV6155" i="2048"/>
  <c r="AV6156" i="2048"/>
  <c r="AV6157" i="2048"/>
  <c r="AV6158" i="2048"/>
  <c r="AV6159" i="2048"/>
  <c r="AV6160" i="2048"/>
  <c r="AV6161" i="2048"/>
  <c r="AV6162" i="2048"/>
  <c r="AV6163" i="2048"/>
  <c r="AV6164" i="2048"/>
  <c r="AV6165" i="2048"/>
  <c r="AV6166" i="2048"/>
  <c r="AV6167" i="2048"/>
  <c r="AV6168" i="2048"/>
  <c r="AV6169" i="2048"/>
  <c r="AV6170" i="2048"/>
  <c r="AV6171" i="2048"/>
  <c r="AV6172" i="2048"/>
  <c r="AV6173" i="2048"/>
  <c r="AV6174" i="2048"/>
  <c r="AV6175" i="2048"/>
  <c r="AV6176" i="2048"/>
  <c r="AV6177" i="2048"/>
  <c r="AV6178" i="2048"/>
  <c r="AV6179" i="2048"/>
  <c r="AV6180" i="2048"/>
  <c r="AV6181" i="2048"/>
  <c r="AV6182" i="2048"/>
  <c r="AV6183" i="2048"/>
  <c r="AV6184" i="2048"/>
  <c r="AV6185" i="2048"/>
  <c r="AV6186" i="2048"/>
  <c r="AV6187" i="2048"/>
  <c r="AV6188" i="2048"/>
  <c r="AV6189" i="2048"/>
  <c r="AV6190" i="2048"/>
  <c r="AV6191" i="2048"/>
  <c r="AV6192" i="2048"/>
  <c r="AV6193" i="2048"/>
  <c r="AV6194" i="2048"/>
  <c r="AV6195" i="2048"/>
  <c r="AV6196" i="2048"/>
  <c r="AV6197" i="2048"/>
  <c r="AV6198" i="2048"/>
  <c r="AV6199" i="2048"/>
  <c r="AV6200" i="2048"/>
  <c r="AV6201" i="2048"/>
  <c r="AV6202" i="2048"/>
  <c r="AV6203" i="2048"/>
  <c r="AV6204" i="2048"/>
  <c r="AV6205" i="2048"/>
  <c r="AV6206" i="2048"/>
  <c r="AV6207" i="2048"/>
  <c r="AV6208" i="2048"/>
  <c r="AV6209" i="2048"/>
  <c r="AV6210" i="2048"/>
  <c r="AV6211" i="2048"/>
  <c r="AV6212" i="2048"/>
  <c r="AV6213" i="2048"/>
  <c r="AV6214" i="2048"/>
  <c r="AV6215" i="2048"/>
  <c r="AV6216" i="2048"/>
  <c r="AV6217" i="2048"/>
  <c r="AV6218" i="2048"/>
  <c r="AV6219" i="2048"/>
  <c r="AV6220" i="2048"/>
  <c r="AV6221" i="2048"/>
  <c r="AV6222" i="2048"/>
  <c r="AV6223" i="2048"/>
  <c r="AV6224" i="2048"/>
  <c r="AV6225" i="2048"/>
  <c r="AV6226" i="2048"/>
  <c r="AV6227" i="2048"/>
  <c r="AV6228" i="2048"/>
  <c r="AV6229" i="2048"/>
  <c r="AV6230" i="2048"/>
  <c r="AV6231" i="2048"/>
  <c r="AV6232" i="2048"/>
  <c r="AV6233" i="2048"/>
  <c r="AV6234" i="2048"/>
  <c r="AV6235" i="2048"/>
  <c r="AV6236" i="2048"/>
  <c r="AV6237" i="2048"/>
  <c r="AV6238" i="2048"/>
  <c r="AV6239" i="2048"/>
  <c r="AV6240" i="2048"/>
  <c r="AV6241" i="2048"/>
  <c r="AV6242" i="2048"/>
  <c r="AV6243" i="2048"/>
  <c r="AV6244" i="2048"/>
  <c r="AV6245" i="2048"/>
  <c r="AV6246" i="2048"/>
  <c r="AV6247" i="2048"/>
  <c r="AV6248" i="2048"/>
  <c r="AV6249" i="2048"/>
  <c r="AV6250" i="2048"/>
  <c r="AV6251" i="2048"/>
  <c r="AV6252" i="2048"/>
  <c r="AV6253" i="2048"/>
  <c r="AV6254" i="2048"/>
  <c r="AV6255" i="2048"/>
  <c r="AV6256" i="2048"/>
  <c r="AV6257" i="2048"/>
  <c r="AV6258" i="2048"/>
  <c r="AV6259" i="2048"/>
  <c r="AV6260" i="2048"/>
  <c r="AV6261" i="2048"/>
  <c r="AV6262" i="2048"/>
  <c r="AV6263" i="2048"/>
  <c r="AV6264" i="2048"/>
  <c r="AV6265" i="2048"/>
  <c r="AV6266" i="2048"/>
  <c r="AV6267" i="2048"/>
  <c r="AV6268" i="2048"/>
  <c r="AV6269" i="2048"/>
  <c r="AV6270" i="2048"/>
  <c r="AV6271" i="2048"/>
  <c r="AV6272" i="2048"/>
  <c r="AV6273" i="2048"/>
  <c r="AV6274" i="2048"/>
  <c r="AV6275" i="2048"/>
  <c r="AV6276" i="2048"/>
  <c r="AV6277" i="2048"/>
  <c r="AV6278" i="2048"/>
  <c r="AV6279" i="2048"/>
  <c r="AV6280" i="2048"/>
  <c r="AV6281" i="2048"/>
  <c r="AV6282" i="2048"/>
  <c r="AV6283" i="2048"/>
  <c r="AV6284" i="2048"/>
  <c r="AV6285" i="2048"/>
  <c r="AV6286" i="2048"/>
  <c r="AV6287" i="2048"/>
  <c r="AV6288" i="2048"/>
  <c r="AV6289" i="2048"/>
  <c r="AV6290" i="2048"/>
  <c r="AV6291" i="2048"/>
  <c r="AV6292" i="2048"/>
  <c r="AV6293" i="2048"/>
  <c r="AV6294" i="2048"/>
  <c r="AV6295" i="2048"/>
  <c r="AV6296" i="2048"/>
  <c r="AV6297" i="2048"/>
  <c r="AV6298" i="2048"/>
  <c r="AV6299" i="2048"/>
  <c r="AV6300" i="2048"/>
  <c r="AV6301" i="2048"/>
  <c r="AV6302" i="2048"/>
  <c r="AV6303" i="2048"/>
  <c r="AV6304" i="2048"/>
  <c r="AV6305" i="2048"/>
  <c r="AV6306" i="2048"/>
  <c r="AV6307" i="2048"/>
  <c r="AV6308" i="2048"/>
  <c r="AV6309" i="2048"/>
  <c r="AV6310" i="2048"/>
  <c r="AV6311" i="2048"/>
  <c r="AV6312" i="2048"/>
  <c r="AV6313" i="2048"/>
  <c r="AV6314" i="2048"/>
  <c r="AV6315" i="2048"/>
  <c r="AV6316" i="2048"/>
  <c r="AV6317" i="2048"/>
  <c r="AV6318" i="2048"/>
  <c r="AV6319" i="2048"/>
  <c r="AV6320" i="2048"/>
  <c r="AV6321" i="2048"/>
  <c r="AV6322" i="2048"/>
  <c r="AV6323" i="2048"/>
  <c r="AV6324" i="2048"/>
  <c r="AV6325" i="2048"/>
  <c r="AV6326" i="2048"/>
  <c r="AV6327" i="2048"/>
  <c r="AV6328" i="2048"/>
  <c r="AV6329" i="2048"/>
  <c r="AV6330" i="2048"/>
  <c r="AV6331" i="2048"/>
  <c r="AV6332" i="2048"/>
  <c r="AV6333" i="2048"/>
  <c r="AV6334" i="2048"/>
  <c r="AV6335" i="2048"/>
  <c r="AV6336" i="2048"/>
  <c r="AV6337" i="2048"/>
  <c r="AV6338" i="2048"/>
  <c r="AV6339" i="2048"/>
  <c r="AV6340" i="2048"/>
  <c r="AV6341" i="2048"/>
  <c r="AV6342" i="2048"/>
  <c r="AV6343" i="2048"/>
  <c r="AV6344" i="2048"/>
  <c r="AV6345" i="2048"/>
  <c r="AV6346" i="2048"/>
  <c r="AV6347" i="2048"/>
  <c r="AV6348" i="2048"/>
  <c r="AV6349" i="2048"/>
  <c r="AV6350" i="2048"/>
  <c r="AV6351" i="2048"/>
  <c r="AV6352" i="2048"/>
  <c r="AV6353" i="2048"/>
  <c r="AV6354" i="2048"/>
  <c r="AV6355" i="2048"/>
  <c r="AV6356" i="2048"/>
  <c r="AV6357" i="2048"/>
  <c r="AV6358" i="2048"/>
  <c r="AV6359" i="2048"/>
  <c r="AV6360" i="2048"/>
  <c r="AV6361" i="2048"/>
  <c r="AV6362" i="2048"/>
  <c r="AV6363" i="2048"/>
  <c r="AV6364" i="2048"/>
  <c r="AV6365" i="2048"/>
  <c r="AV6366" i="2048"/>
  <c r="AV6367" i="2048"/>
  <c r="AV6368" i="2048"/>
  <c r="AV6369" i="2048"/>
  <c r="AV6370" i="2048"/>
  <c r="AV6371" i="2048"/>
  <c r="AV6372" i="2048"/>
  <c r="AV6373" i="2048"/>
  <c r="AV6374" i="2048"/>
  <c r="AV6375" i="2048"/>
  <c r="AV6376" i="2048"/>
  <c r="AV6377" i="2048"/>
  <c r="AV6378" i="2048"/>
  <c r="AV6379" i="2048"/>
  <c r="AV6380" i="2048"/>
  <c r="AV6381" i="2048"/>
  <c r="AV6382" i="2048"/>
  <c r="AV6383" i="2048"/>
  <c r="AV6384" i="2048"/>
  <c r="AV6385" i="2048"/>
  <c r="AV6386" i="2048"/>
  <c r="AV6387" i="2048"/>
  <c r="AV6388" i="2048"/>
  <c r="AV6389" i="2048"/>
  <c r="AV6390" i="2048"/>
  <c r="AV6391" i="2048"/>
  <c r="AV6392" i="2048"/>
  <c r="AV6393" i="2048"/>
  <c r="AV6394" i="2048"/>
  <c r="AV6395" i="2048"/>
  <c r="AV6396" i="2048"/>
  <c r="AV6397" i="2048"/>
  <c r="AV6398" i="2048"/>
  <c r="AV6399" i="2048"/>
  <c r="AV6400" i="2048"/>
  <c r="AV6401" i="2048"/>
  <c r="AV6402" i="2048"/>
  <c r="AV6403" i="2048"/>
  <c r="AV6404" i="2048"/>
  <c r="AV6405" i="2048"/>
  <c r="AV6406" i="2048"/>
  <c r="AV6407" i="2048"/>
  <c r="AV6408" i="2048"/>
  <c r="AV6409" i="2048"/>
  <c r="AV6410" i="2048"/>
  <c r="AV6411" i="2048"/>
  <c r="AV6412" i="2048"/>
  <c r="AV6413" i="2048"/>
  <c r="AV6414" i="2048"/>
  <c r="AV6415" i="2048"/>
  <c r="AV6416" i="2048"/>
  <c r="AV6417" i="2048"/>
  <c r="AV6418" i="2048"/>
  <c r="AV6419" i="2048"/>
  <c r="AV6420" i="2048"/>
  <c r="AV6421" i="2048"/>
  <c r="AV6422" i="2048"/>
  <c r="AV6423" i="2048"/>
  <c r="AV6424" i="2048"/>
  <c r="AV6425" i="2048"/>
  <c r="AV6426" i="2048"/>
  <c r="AV6427" i="2048"/>
  <c r="AV6428" i="2048"/>
  <c r="AV6429" i="2048"/>
  <c r="AV6430" i="2048"/>
  <c r="AV6431" i="2048"/>
  <c r="AV6432" i="2048"/>
  <c r="AV6433" i="2048"/>
  <c r="AV6434" i="2048"/>
  <c r="AV6435" i="2048"/>
  <c r="AV6436" i="2048"/>
  <c r="AV6437" i="2048"/>
  <c r="AV6438" i="2048"/>
  <c r="AV6439" i="2048"/>
  <c r="AV6440" i="2048"/>
  <c r="AV6441" i="2048"/>
  <c r="AV6442" i="2048"/>
  <c r="AV6443" i="2048"/>
  <c r="AV6444" i="2048"/>
  <c r="AV6445" i="2048"/>
  <c r="AV6446" i="2048"/>
  <c r="AV6447" i="2048"/>
  <c r="AV6448" i="2048"/>
  <c r="AV6449" i="2048"/>
  <c r="AV6450" i="2048"/>
  <c r="AV6451" i="2048"/>
  <c r="AV6452" i="2048"/>
  <c r="AV6453" i="2048"/>
  <c r="AV6454" i="2048"/>
  <c r="AV6455" i="2048"/>
  <c r="AV6456" i="2048"/>
  <c r="AV6457" i="2048"/>
  <c r="AV6458" i="2048"/>
  <c r="AV6459" i="2048"/>
  <c r="AV6460" i="2048"/>
  <c r="AV6461" i="2048"/>
  <c r="AV6462" i="2048"/>
  <c r="AV6463" i="2048"/>
  <c r="AV6464" i="2048"/>
  <c r="AV6465" i="2048"/>
  <c r="AV6466" i="2048"/>
  <c r="AV6467" i="2048"/>
  <c r="AV6468" i="2048"/>
  <c r="AV6469" i="2048"/>
  <c r="AV6470" i="2048"/>
  <c r="AV6471" i="2048"/>
  <c r="AV6472" i="2048"/>
  <c r="AV6473" i="2048"/>
  <c r="AV6474" i="2048"/>
  <c r="AV6475" i="2048"/>
  <c r="AV6476" i="2048"/>
  <c r="AV6477" i="2048"/>
  <c r="AV6478" i="2048"/>
  <c r="AV6479" i="2048"/>
  <c r="AV6480" i="2048"/>
  <c r="AV6481" i="2048"/>
  <c r="AV6482" i="2048"/>
  <c r="AV6483" i="2048"/>
  <c r="AV6484" i="2048"/>
  <c r="AV6485" i="2048"/>
  <c r="AV6486" i="2048"/>
  <c r="AV6487" i="2048"/>
  <c r="AV6488" i="2048"/>
  <c r="AV6489" i="2048"/>
  <c r="AV6490" i="2048"/>
  <c r="AV6491" i="2048"/>
  <c r="AV6492" i="2048"/>
  <c r="AV6493" i="2048"/>
  <c r="AV6494" i="2048"/>
  <c r="AV6495" i="2048"/>
  <c r="AV6496" i="2048"/>
  <c r="AV6497" i="2048"/>
  <c r="AV6498" i="2048"/>
  <c r="AV6499" i="2048"/>
  <c r="AV6500" i="2048"/>
  <c r="AV6501" i="2048"/>
  <c r="AV6502" i="2048"/>
  <c r="AV6503" i="2048"/>
  <c r="AV6504" i="2048"/>
  <c r="AV6505" i="2048"/>
  <c r="AV6506" i="2048"/>
  <c r="AV6507" i="2048"/>
  <c r="AV6508" i="2048"/>
  <c r="AV6509" i="2048"/>
  <c r="AV6510" i="2048"/>
  <c r="AV6511" i="2048"/>
  <c r="AV6512" i="2048"/>
  <c r="AV6513" i="2048"/>
  <c r="AV6514" i="2048"/>
  <c r="AV6515" i="2048"/>
  <c r="AV6516" i="2048"/>
  <c r="AV6517" i="2048"/>
  <c r="AV6518" i="2048"/>
  <c r="AV6519" i="2048"/>
  <c r="AV6520" i="2048"/>
  <c r="AV6521" i="2048"/>
  <c r="AV6522" i="2048"/>
  <c r="AV6523" i="2048"/>
  <c r="AV6524" i="2048"/>
  <c r="AV6525" i="2048"/>
  <c r="AV6526" i="2048"/>
  <c r="AV6527" i="2048"/>
  <c r="AV6528" i="2048"/>
  <c r="AV6529" i="2048"/>
  <c r="AV6530" i="2048"/>
  <c r="AV6531" i="2048"/>
  <c r="AV6532" i="2048"/>
  <c r="AV6533" i="2048"/>
  <c r="AV6534" i="2048"/>
  <c r="AV6535" i="2048"/>
  <c r="AV6536" i="2048"/>
  <c r="AV6537" i="2048"/>
  <c r="AV6538" i="2048"/>
  <c r="AV6539" i="2048"/>
  <c r="AV6540" i="2048"/>
  <c r="AV6541" i="2048"/>
  <c r="AV6542" i="2048"/>
  <c r="AV6543" i="2048"/>
  <c r="AV6544" i="2048"/>
  <c r="AV6545" i="2048"/>
  <c r="AV6546" i="2048"/>
  <c r="AV6547" i="2048"/>
  <c r="AV6548" i="2048"/>
  <c r="AV6549" i="2048"/>
  <c r="AV6550" i="2048"/>
  <c r="AV6551" i="2048"/>
  <c r="AV6552" i="2048"/>
  <c r="AV6553" i="2048"/>
  <c r="AV6554" i="2048"/>
  <c r="AV6555" i="2048"/>
  <c r="AV6556" i="2048"/>
  <c r="AV6557" i="2048"/>
  <c r="AV6558" i="2048"/>
  <c r="AV6559" i="2048"/>
  <c r="AV6560" i="2048"/>
  <c r="AV6561" i="2048"/>
  <c r="AV6562" i="2048"/>
  <c r="AV6563" i="2048"/>
  <c r="AV6564" i="2048"/>
  <c r="AV6565" i="2048"/>
  <c r="AV6566" i="2048"/>
  <c r="AV6567" i="2048"/>
  <c r="AV6568" i="2048"/>
  <c r="AV6569" i="2048"/>
  <c r="AV6570" i="2048"/>
  <c r="AV6571" i="2048"/>
  <c r="AV6572" i="2048"/>
  <c r="AV6573" i="2048"/>
  <c r="AV6574" i="2048"/>
  <c r="AV6575" i="2048"/>
  <c r="AV6576" i="2048"/>
  <c r="AV6577" i="2048"/>
  <c r="AV6578" i="2048"/>
  <c r="AV6579" i="2048"/>
  <c r="AV6580" i="2048"/>
  <c r="AV6581" i="2048"/>
  <c r="AV6582" i="2048"/>
  <c r="AV6583" i="2048"/>
  <c r="AV6584" i="2048"/>
  <c r="AV6585" i="2048"/>
  <c r="AV6586" i="2048"/>
  <c r="AV6587" i="2048"/>
  <c r="AV6588" i="2048"/>
  <c r="AV6589" i="2048"/>
  <c r="AV6590" i="2048"/>
  <c r="AV6591" i="2048"/>
  <c r="AV6592" i="2048"/>
  <c r="AV6593" i="2048"/>
  <c r="AV6594" i="2048"/>
  <c r="AV6595" i="2048"/>
  <c r="AV6596" i="2048"/>
  <c r="AV6597" i="2048"/>
  <c r="AV6598" i="2048"/>
  <c r="AV6599" i="2048"/>
  <c r="AV6600" i="2048"/>
  <c r="AV6601" i="2048"/>
  <c r="AV6602" i="2048"/>
  <c r="AV6603" i="2048"/>
  <c r="AV6604" i="2048"/>
  <c r="AV6605" i="2048"/>
  <c r="AV6606" i="2048"/>
  <c r="AV6607" i="2048"/>
  <c r="AV6608" i="2048"/>
  <c r="AV6609" i="2048"/>
  <c r="AV6610" i="2048"/>
  <c r="AV6611" i="2048"/>
  <c r="AV6612" i="2048"/>
  <c r="AV6613" i="2048"/>
  <c r="AV6614" i="2048"/>
  <c r="AV6615" i="2048"/>
  <c r="AV6616" i="2048"/>
  <c r="AV6617" i="2048"/>
  <c r="AV6618" i="2048"/>
  <c r="AV6619" i="2048"/>
  <c r="AV6620" i="2048"/>
  <c r="AV6621" i="2048"/>
  <c r="AV6622" i="2048"/>
  <c r="AV6623" i="2048"/>
  <c r="AV6624" i="2048"/>
  <c r="AV6625" i="2048"/>
  <c r="AV6626" i="2048"/>
  <c r="AV6627" i="2048"/>
  <c r="AV6628" i="2048"/>
  <c r="AV6629" i="2048"/>
  <c r="AV6630" i="2048"/>
  <c r="AV6631" i="2048"/>
  <c r="AV6632" i="2048"/>
  <c r="AV6633" i="2048"/>
  <c r="AV6634" i="2048"/>
  <c r="AV6635" i="2048"/>
  <c r="AV6636" i="2048"/>
  <c r="AV6637" i="2048"/>
  <c r="AV6638" i="2048"/>
  <c r="AV6639" i="2048"/>
  <c r="AV6640" i="2048"/>
  <c r="AV6641" i="2048"/>
  <c r="AV6642" i="2048"/>
  <c r="AV6643" i="2048"/>
  <c r="AV6644" i="2048"/>
  <c r="AV6645" i="2048"/>
  <c r="AV6646" i="2048"/>
  <c r="AV6647" i="2048"/>
  <c r="AV6648" i="2048"/>
  <c r="AV6649" i="2048"/>
  <c r="AV6650" i="2048"/>
  <c r="AV6651" i="2048"/>
  <c r="AV6652" i="2048"/>
  <c r="AV6653" i="2048"/>
  <c r="AV6654" i="2048"/>
  <c r="AV6655" i="2048"/>
  <c r="AV6656" i="2048"/>
  <c r="AV6657" i="2048"/>
  <c r="AV6658" i="2048"/>
  <c r="AV6659" i="2048"/>
  <c r="AV6660" i="2048"/>
  <c r="AV6661" i="2048"/>
  <c r="AV6662" i="2048"/>
  <c r="AV6663" i="2048"/>
  <c r="AV6664" i="2048"/>
  <c r="AV6665" i="2048"/>
  <c r="AV6666" i="2048"/>
  <c r="AV6667" i="2048"/>
  <c r="AV6668" i="2048"/>
  <c r="AV6669" i="2048"/>
  <c r="AV6670" i="2048"/>
  <c r="AV6671" i="2048"/>
  <c r="AV6672" i="2048"/>
  <c r="AV6673" i="2048"/>
  <c r="AV6674" i="2048"/>
  <c r="AV6675" i="2048"/>
  <c r="AV6676" i="2048"/>
  <c r="AV6677" i="2048"/>
  <c r="AV6678" i="2048"/>
  <c r="AV6679" i="2048"/>
  <c r="AV6680" i="2048"/>
  <c r="AV6681" i="2048"/>
  <c r="AV6682" i="2048"/>
  <c r="AV6683" i="2048"/>
  <c r="AV6684" i="2048"/>
  <c r="AV6685" i="2048"/>
  <c r="AV6686" i="2048"/>
  <c r="AV6687" i="2048"/>
  <c r="AV6688" i="2048"/>
  <c r="AV6689" i="2048"/>
  <c r="AV6690" i="2048"/>
  <c r="AV6691" i="2048"/>
  <c r="AV6692" i="2048"/>
  <c r="AV6693" i="2048"/>
  <c r="AV6694" i="2048"/>
  <c r="AV6695" i="2048"/>
  <c r="AV6696" i="2048"/>
  <c r="AV6697" i="2048"/>
  <c r="AV6698" i="2048"/>
  <c r="AV6699" i="2048"/>
  <c r="AV6700" i="2048"/>
  <c r="AV6701" i="2048"/>
  <c r="AV6702" i="2048"/>
  <c r="AV6703" i="2048"/>
  <c r="AV6704" i="2048"/>
  <c r="AV6705" i="2048"/>
  <c r="AV6706" i="2048"/>
  <c r="AV6707" i="2048"/>
  <c r="AV6708" i="2048"/>
  <c r="AV6709" i="2048"/>
  <c r="AV6710" i="2048"/>
  <c r="AV6711" i="2048"/>
  <c r="AV6712" i="2048"/>
  <c r="AV6713" i="2048"/>
  <c r="AV6714" i="2048"/>
  <c r="AV6715" i="2048"/>
  <c r="AV6716" i="2048"/>
  <c r="AV6717" i="2048"/>
  <c r="AV6718" i="2048"/>
  <c r="AV6719" i="2048"/>
  <c r="AV6720" i="2048"/>
  <c r="AV6721" i="2048"/>
  <c r="AV6722" i="2048"/>
  <c r="AV6723" i="2048"/>
  <c r="AV6724" i="2048"/>
  <c r="AV6725" i="2048"/>
  <c r="AV6726" i="2048"/>
  <c r="AV6727" i="2048"/>
  <c r="AV6728" i="2048"/>
  <c r="AV6729" i="2048"/>
  <c r="AV6730" i="2048"/>
  <c r="AV6731" i="2048"/>
  <c r="AV6732" i="2048"/>
  <c r="AV6733" i="2048"/>
  <c r="AV6734" i="2048"/>
  <c r="AV6735" i="2048"/>
  <c r="AV6736" i="2048"/>
  <c r="AV6737" i="2048"/>
  <c r="AV6738" i="2048"/>
  <c r="AV6739" i="2048"/>
  <c r="AV6740" i="2048"/>
  <c r="AV6741" i="2048"/>
  <c r="AV6742" i="2048"/>
  <c r="AV6743" i="2048"/>
  <c r="AV6744" i="2048"/>
  <c r="AV6745" i="2048"/>
  <c r="AV6746" i="2048"/>
  <c r="AV6747" i="2048"/>
  <c r="AV6748" i="2048"/>
  <c r="AV6749" i="2048"/>
  <c r="AV6750" i="2048"/>
  <c r="AV6751" i="2048"/>
  <c r="AV6752" i="2048"/>
  <c r="AV6753" i="2048"/>
  <c r="AV6754" i="2048"/>
  <c r="AV6755" i="2048"/>
  <c r="AV6756" i="2048"/>
  <c r="AV6757" i="2048"/>
  <c r="AV6758" i="2048"/>
  <c r="AV6759" i="2048"/>
  <c r="AV6760" i="2048"/>
  <c r="AV6761" i="2048"/>
  <c r="AV6762" i="2048"/>
  <c r="AV6763" i="2048"/>
  <c r="AV6764" i="2048"/>
  <c r="AV6765" i="2048"/>
  <c r="AV6766" i="2048"/>
  <c r="AV6767" i="2048"/>
  <c r="AV6768" i="2048"/>
  <c r="AV6769" i="2048"/>
  <c r="AV6770" i="2048"/>
  <c r="AV6771" i="2048"/>
  <c r="AV6772" i="2048"/>
  <c r="AV6773" i="2048"/>
  <c r="AV6774" i="2048"/>
  <c r="AV6775" i="2048"/>
  <c r="AV6776" i="2048"/>
  <c r="AV6777" i="2048"/>
  <c r="AV6778" i="2048"/>
  <c r="AV6779" i="2048"/>
  <c r="AV6780" i="2048"/>
  <c r="AV6781" i="2048"/>
  <c r="AV6782" i="2048"/>
  <c r="AV6783" i="2048"/>
  <c r="AV6784" i="2048"/>
  <c r="AV6785" i="2048"/>
  <c r="AV6786" i="2048"/>
  <c r="AV6787" i="2048"/>
  <c r="AV6788" i="2048"/>
  <c r="AV6789" i="2048"/>
  <c r="AV6790" i="2048"/>
  <c r="AV6791" i="2048"/>
  <c r="AV6792" i="2048"/>
  <c r="AV6793" i="2048"/>
  <c r="AV6794" i="2048"/>
  <c r="AV6795" i="2048"/>
  <c r="AV6796" i="2048"/>
  <c r="AV6797" i="2048"/>
  <c r="AV6798" i="2048"/>
  <c r="AV6799" i="2048"/>
  <c r="AV6800" i="2048"/>
  <c r="AV6801" i="2048"/>
  <c r="AV6802" i="2048"/>
  <c r="AV6803" i="2048"/>
  <c r="AV6804" i="2048"/>
  <c r="AV6805" i="2048"/>
  <c r="AV6806" i="2048"/>
  <c r="AV6807" i="2048"/>
  <c r="AV6808" i="2048"/>
  <c r="AV6809" i="2048"/>
  <c r="AV6810" i="2048"/>
  <c r="AV6811" i="2048"/>
  <c r="AV6812" i="2048"/>
  <c r="AV6813" i="2048"/>
  <c r="AV6814" i="2048"/>
  <c r="AV6815" i="2048"/>
  <c r="AV6816" i="2048"/>
  <c r="AV6817" i="2048"/>
  <c r="AV6818" i="2048"/>
  <c r="AV6819" i="2048"/>
  <c r="AV6820" i="2048"/>
  <c r="AV6821" i="2048"/>
  <c r="AV6822" i="2048"/>
  <c r="AV6823" i="2048"/>
  <c r="AV6824" i="2048"/>
  <c r="AV6825" i="2048"/>
  <c r="AV6826" i="2048"/>
  <c r="AV6827" i="2048"/>
  <c r="AV6828" i="2048"/>
  <c r="AV6829" i="2048"/>
  <c r="AV6830" i="2048"/>
  <c r="AV6831" i="2048"/>
  <c r="AV6832" i="2048"/>
  <c r="AV6833" i="2048"/>
  <c r="AV6834" i="2048"/>
  <c r="AV6835" i="2048"/>
  <c r="AV6836" i="2048"/>
  <c r="AV6837" i="2048"/>
  <c r="AV6838" i="2048"/>
  <c r="AV6839" i="2048"/>
  <c r="AV6840" i="2048"/>
  <c r="AV6841" i="2048"/>
  <c r="AV6842" i="2048"/>
  <c r="AV6843" i="2048"/>
  <c r="AV6844" i="2048"/>
  <c r="AV6845" i="2048"/>
  <c r="AV6846" i="2048"/>
  <c r="AV6847" i="2048"/>
  <c r="AV6848" i="2048"/>
  <c r="AV6849" i="2048"/>
  <c r="AV6850" i="2048"/>
  <c r="AV6851" i="2048"/>
  <c r="AV6852" i="2048"/>
  <c r="AV6853" i="2048"/>
  <c r="AV6854" i="2048"/>
  <c r="AV6855" i="2048"/>
  <c r="AV6856" i="2048"/>
  <c r="AV6857" i="2048"/>
  <c r="AV6858" i="2048"/>
  <c r="AV6859" i="2048"/>
  <c r="AV6860" i="2048"/>
  <c r="AV6861" i="2048"/>
  <c r="AV6862" i="2048"/>
  <c r="AV6863" i="2048"/>
  <c r="AV6864" i="2048"/>
  <c r="AV6865" i="2048"/>
  <c r="AV6866" i="2048"/>
  <c r="AV6867" i="2048"/>
  <c r="AV6868" i="2048"/>
  <c r="AV6869" i="2048"/>
  <c r="AV6870" i="2048"/>
  <c r="AV6871" i="2048"/>
  <c r="AV6872" i="2048"/>
  <c r="AV6873" i="2048"/>
  <c r="AV6874" i="2048"/>
  <c r="AV6875" i="2048"/>
  <c r="AV6876" i="2048"/>
  <c r="AV6877" i="2048"/>
  <c r="AV6878" i="2048"/>
  <c r="AV6879" i="2048"/>
  <c r="AV6880" i="2048"/>
  <c r="AV6881" i="2048"/>
  <c r="AV6882" i="2048"/>
  <c r="AV6883" i="2048"/>
  <c r="AV6884" i="2048"/>
  <c r="AV6885" i="2048"/>
  <c r="AV6886" i="2048"/>
  <c r="AV6887" i="2048"/>
  <c r="AV6888" i="2048"/>
  <c r="AV6889" i="2048"/>
  <c r="AV6890" i="2048"/>
  <c r="AV6891" i="2048"/>
  <c r="AV6892" i="2048"/>
  <c r="AV6893" i="2048"/>
  <c r="AV6894" i="2048"/>
  <c r="AV6895" i="2048"/>
  <c r="AV6896" i="2048"/>
  <c r="AV6897" i="2048"/>
  <c r="AV6898" i="2048"/>
  <c r="AV6899" i="2048"/>
  <c r="AV6900" i="2048"/>
  <c r="AV6901" i="2048"/>
  <c r="AV6902" i="2048"/>
  <c r="AV6903" i="2048"/>
  <c r="AV6904" i="2048"/>
  <c r="AV6905" i="2048"/>
  <c r="AV6906" i="2048"/>
  <c r="AV6907" i="2048"/>
  <c r="AV6908" i="2048"/>
  <c r="AV6909" i="2048"/>
  <c r="AV6910" i="2048"/>
  <c r="AV6911" i="2048"/>
  <c r="AV6912" i="2048"/>
  <c r="AV6913" i="2048"/>
  <c r="AV6914" i="2048"/>
  <c r="AV6915" i="2048"/>
  <c r="AV6916" i="2048"/>
  <c r="AV6917" i="2048"/>
  <c r="AV6918" i="2048"/>
  <c r="AV6919" i="2048"/>
  <c r="AV6920" i="2048"/>
  <c r="AV6921" i="2048"/>
  <c r="AV6922" i="2048"/>
  <c r="AV6923" i="2048"/>
  <c r="AV6924" i="2048"/>
  <c r="AV6925" i="2048"/>
  <c r="AV6926" i="2048"/>
  <c r="AV6927" i="2048"/>
  <c r="AV6928" i="2048"/>
  <c r="AV6929" i="2048"/>
  <c r="AV6930" i="2048"/>
  <c r="AV6931" i="2048"/>
  <c r="AV6932" i="2048"/>
  <c r="AV6933" i="2048"/>
  <c r="AV6934" i="2048"/>
  <c r="AV6935" i="2048"/>
  <c r="AV6936" i="2048"/>
  <c r="AV6937" i="2048"/>
  <c r="AV6938" i="2048"/>
  <c r="AV6939" i="2048"/>
  <c r="AV6940" i="2048"/>
  <c r="AV6941" i="2048"/>
  <c r="AV6942" i="2048"/>
  <c r="AV6943" i="2048"/>
  <c r="AV6944" i="2048"/>
  <c r="AV6945" i="2048"/>
  <c r="AV6946" i="2048"/>
  <c r="AV6947" i="2048"/>
  <c r="AV6948" i="2048"/>
  <c r="AV6949" i="2048"/>
  <c r="AV6950" i="2048"/>
  <c r="AV6951" i="2048"/>
  <c r="AV6952" i="2048"/>
  <c r="AV6953" i="2048"/>
  <c r="AV6954" i="2048"/>
  <c r="AV6955" i="2048"/>
  <c r="AV6956" i="2048"/>
  <c r="AV6957" i="2048"/>
  <c r="AV6958" i="2048"/>
  <c r="AV6959" i="2048"/>
  <c r="AV6960" i="2048"/>
  <c r="AV6961" i="2048"/>
  <c r="AV6962" i="2048"/>
  <c r="AV6963" i="2048"/>
  <c r="AV6964" i="2048"/>
  <c r="AV6965" i="2048"/>
  <c r="AV6966" i="2048"/>
  <c r="AV6967" i="2048"/>
  <c r="AV6968" i="2048"/>
  <c r="AV6969" i="2048"/>
  <c r="AV6970" i="2048"/>
  <c r="AV6971" i="2048"/>
  <c r="AV6972" i="2048"/>
  <c r="AV6973" i="2048"/>
  <c r="AV6974" i="2048"/>
  <c r="AV6975" i="2048"/>
  <c r="AV6976" i="2048"/>
  <c r="AV6977" i="2048"/>
  <c r="AV6978" i="2048"/>
  <c r="AV6979" i="2048"/>
  <c r="AV6980" i="2048"/>
  <c r="AV6981" i="2048"/>
  <c r="AV6982" i="2048"/>
  <c r="AV6983" i="2048"/>
  <c r="AV6984" i="2048"/>
  <c r="AV6985" i="2048"/>
  <c r="AV6986" i="2048"/>
  <c r="AV6987" i="2048"/>
  <c r="AV6988" i="2048"/>
  <c r="AV6989" i="2048"/>
  <c r="AV6990" i="2048"/>
  <c r="AV6991" i="2048"/>
  <c r="AV6992" i="2048"/>
  <c r="AV6993" i="2048"/>
  <c r="AV6994" i="2048"/>
  <c r="AV6995" i="2048"/>
  <c r="AV6996" i="2048"/>
  <c r="AV6997" i="2048"/>
  <c r="AV6998" i="2048"/>
  <c r="AV6999" i="2048"/>
  <c r="AV7000" i="2048"/>
  <c r="AV7001" i="2048"/>
  <c r="AV7002" i="2048"/>
  <c r="AV7003" i="2048"/>
  <c r="AV7004" i="2048"/>
  <c r="AV7005" i="2048"/>
  <c r="AV7006" i="2048"/>
  <c r="AV7007" i="2048"/>
  <c r="AV7008" i="2048"/>
  <c r="AV7009" i="2048"/>
  <c r="AV7010" i="2048"/>
  <c r="AV7011" i="2048"/>
  <c r="AV7012" i="2048"/>
  <c r="AV7013" i="2048"/>
  <c r="AV7014" i="2048"/>
  <c r="AV7015" i="2048"/>
  <c r="AV7016" i="2048"/>
  <c r="AV7017" i="2048"/>
  <c r="AV7018" i="2048"/>
  <c r="AV7019" i="2048"/>
  <c r="AV7020" i="2048"/>
  <c r="AV7021" i="2048"/>
  <c r="AV7022" i="2048"/>
  <c r="AV7023" i="2048"/>
  <c r="AV7024" i="2048"/>
  <c r="AV7025" i="2048"/>
  <c r="AV7026" i="2048"/>
  <c r="AV7027" i="2048"/>
  <c r="AV7028" i="2048"/>
  <c r="AV7029" i="2048"/>
  <c r="AV7030" i="2048"/>
  <c r="AV7031" i="2048"/>
  <c r="AV7032" i="2048"/>
  <c r="AV7033" i="2048"/>
  <c r="AV7034" i="2048"/>
  <c r="AV7035" i="2048"/>
  <c r="AV7036" i="2048"/>
  <c r="AV7037" i="2048"/>
  <c r="AV7038" i="2048"/>
  <c r="AV7039" i="2048"/>
  <c r="AV7040" i="2048"/>
  <c r="AV7041" i="2048"/>
  <c r="AV7042" i="2048"/>
  <c r="AV7043" i="2048"/>
  <c r="AV7044" i="2048"/>
  <c r="AV7045" i="2048"/>
  <c r="AV7046" i="2048"/>
  <c r="AV7047" i="2048"/>
  <c r="AV7048" i="2048"/>
  <c r="AV7049" i="2048"/>
  <c r="AV7050" i="2048"/>
  <c r="AV7051" i="2048"/>
  <c r="AV7052" i="2048"/>
  <c r="AV7053" i="2048"/>
  <c r="AV7054" i="2048"/>
  <c r="AV7055" i="2048"/>
  <c r="AV7056" i="2048"/>
  <c r="AV7057" i="2048"/>
  <c r="AV7058" i="2048"/>
  <c r="AV7059" i="2048"/>
  <c r="AV7060" i="2048"/>
  <c r="AV7061" i="2048"/>
  <c r="AV7062" i="2048"/>
  <c r="AV7063" i="2048"/>
  <c r="AV7064" i="2048"/>
  <c r="AV7065" i="2048"/>
  <c r="AV7066" i="2048"/>
  <c r="AV7067" i="2048"/>
  <c r="AV7068" i="2048"/>
  <c r="AV7069" i="2048"/>
  <c r="AV7070" i="2048"/>
  <c r="AV7071" i="2048"/>
  <c r="AV7072" i="2048"/>
  <c r="AV7073" i="2048"/>
  <c r="AV7074" i="2048"/>
  <c r="AV7075" i="2048"/>
  <c r="AV7076" i="2048"/>
  <c r="AV7077" i="2048"/>
  <c r="AV7078" i="2048"/>
  <c r="AV7079" i="2048"/>
  <c r="AV7080" i="2048"/>
  <c r="AV7081" i="2048"/>
  <c r="AV7082" i="2048"/>
  <c r="AV7083" i="2048"/>
  <c r="AV7084" i="2048"/>
  <c r="AV7085" i="2048"/>
  <c r="AV7086" i="2048"/>
  <c r="AV7087" i="2048"/>
  <c r="AV7088" i="2048"/>
  <c r="AV7089" i="2048"/>
  <c r="AV7090" i="2048"/>
  <c r="AV7091" i="2048"/>
  <c r="AV7092" i="2048"/>
  <c r="AV7093" i="2048"/>
  <c r="AV7094" i="2048"/>
  <c r="AV7095" i="2048"/>
  <c r="AV7096" i="2048"/>
  <c r="AV7097" i="2048"/>
  <c r="AV7098" i="2048"/>
  <c r="AV7099" i="2048"/>
  <c r="AV7100" i="2048"/>
  <c r="AV7101" i="2048"/>
  <c r="AV7102" i="2048"/>
  <c r="AV7103" i="2048"/>
  <c r="AV7104" i="2048"/>
  <c r="AV7105" i="2048"/>
  <c r="AV7106" i="2048"/>
  <c r="AV7107" i="2048"/>
  <c r="AV7108" i="2048"/>
  <c r="AV7109" i="2048"/>
  <c r="AV7110" i="2048"/>
  <c r="AV7111" i="2048"/>
  <c r="AV7112" i="2048"/>
  <c r="AV7113" i="2048"/>
  <c r="AV7114" i="2048"/>
  <c r="AV7115" i="2048"/>
  <c r="AV7116" i="2048"/>
  <c r="AV7117" i="2048"/>
  <c r="AV7118" i="2048"/>
  <c r="AV7119" i="2048"/>
  <c r="AV7120" i="2048"/>
  <c r="AV7121" i="2048"/>
  <c r="AV7122" i="2048"/>
  <c r="AV7123" i="2048"/>
  <c r="AV7124" i="2048"/>
  <c r="AV7125" i="2048"/>
  <c r="AV7126" i="2048"/>
  <c r="AV7127" i="2048"/>
  <c r="AV7128" i="2048"/>
  <c r="AV7129" i="2048"/>
  <c r="AV7130" i="2048"/>
  <c r="AV7131" i="2048"/>
  <c r="AV7132" i="2048"/>
  <c r="AV7133" i="2048"/>
  <c r="AV7134" i="2048"/>
  <c r="AV7135" i="2048"/>
  <c r="AV7136" i="2048"/>
  <c r="AV7137" i="2048"/>
  <c r="AV7138" i="2048"/>
  <c r="AV7139" i="2048"/>
  <c r="AV7140" i="2048"/>
  <c r="AV7141" i="2048"/>
  <c r="AV7142" i="2048"/>
  <c r="AV7143" i="2048"/>
  <c r="AV7144" i="2048"/>
  <c r="AV7145" i="2048"/>
  <c r="AV7146" i="2048"/>
  <c r="AV7147" i="2048"/>
  <c r="AV7148" i="2048"/>
  <c r="AV7149" i="2048"/>
  <c r="AV7150" i="2048"/>
  <c r="AV7151" i="2048"/>
  <c r="AV7152" i="2048"/>
  <c r="AV7153" i="2048"/>
  <c r="AV7154" i="2048"/>
  <c r="AV7155" i="2048"/>
  <c r="AV7156" i="2048"/>
  <c r="AV7157" i="2048"/>
  <c r="AV7158" i="2048"/>
  <c r="AV7159" i="2048"/>
  <c r="AV7160" i="2048"/>
  <c r="AV7161" i="2048"/>
  <c r="AV7162" i="2048"/>
  <c r="AV7163" i="2048"/>
  <c r="AV7164" i="2048"/>
  <c r="AV7165" i="2048"/>
  <c r="AV7166" i="2048"/>
  <c r="AV7167" i="2048"/>
  <c r="AV7168" i="2048"/>
  <c r="AV7169" i="2048"/>
  <c r="AV7170" i="2048"/>
  <c r="AV7171" i="2048"/>
  <c r="AV7172" i="2048"/>
  <c r="AV7173" i="2048"/>
  <c r="AV7174" i="2048"/>
  <c r="AV7175" i="2048"/>
  <c r="AV7176" i="2048"/>
  <c r="AV7177" i="2048"/>
  <c r="AV7178" i="2048"/>
  <c r="AV7179" i="2048"/>
  <c r="AV7180" i="2048"/>
  <c r="AV7181" i="2048"/>
  <c r="AV7182" i="2048"/>
  <c r="AV7183" i="2048"/>
  <c r="AV7184" i="2048"/>
  <c r="AV7185" i="2048"/>
  <c r="AV7186" i="2048"/>
  <c r="AV7187" i="2048"/>
  <c r="AV7188" i="2048"/>
  <c r="AV7189" i="2048"/>
  <c r="AV7190" i="2048"/>
  <c r="AV7191" i="2048"/>
  <c r="AV7192" i="2048"/>
  <c r="AV7193" i="2048"/>
  <c r="AV7194" i="2048"/>
  <c r="AV7195" i="2048"/>
  <c r="AV7196" i="2048"/>
  <c r="AV7197" i="2048"/>
  <c r="AV7198" i="2048"/>
  <c r="AV7199" i="2048"/>
  <c r="AV7200" i="2048"/>
  <c r="AV7201" i="2048"/>
  <c r="AV7202" i="2048"/>
  <c r="AV7203" i="2048"/>
  <c r="AV7204" i="2048"/>
  <c r="AV7205" i="2048"/>
  <c r="AV7206" i="2048"/>
  <c r="AV7207" i="2048"/>
  <c r="AV7208" i="2048"/>
  <c r="AV7209" i="2048"/>
  <c r="AV7210" i="2048"/>
  <c r="AV7211" i="2048"/>
  <c r="AV7212" i="2048"/>
  <c r="AV7213" i="2048"/>
  <c r="AV7214" i="2048"/>
  <c r="AV7215" i="2048"/>
  <c r="AV7216" i="2048"/>
  <c r="AV7217" i="2048"/>
  <c r="AV7218" i="2048"/>
  <c r="AV7219" i="2048"/>
  <c r="AV7220" i="2048"/>
  <c r="AV7221" i="2048"/>
  <c r="AV7222" i="2048"/>
  <c r="AV7223" i="2048"/>
  <c r="AV7224" i="2048"/>
  <c r="AV7225" i="2048"/>
  <c r="AV7226" i="2048"/>
  <c r="AV7227" i="2048"/>
  <c r="AV7228" i="2048"/>
  <c r="AV7229" i="2048"/>
  <c r="AV7230" i="2048"/>
  <c r="AV7231" i="2048"/>
  <c r="AV7232" i="2048"/>
  <c r="AV7233" i="2048"/>
  <c r="AV7234" i="2048"/>
  <c r="AV7235" i="2048"/>
  <c r="AV7236" i="2048"/>
  <c r="AV7237" i="2048"/>
  <c r="AV7238" i="2048"/>
  <c r="AV7239" i="2048"/>
  <c r="AV7240" i="2048"/>
  <c r="AV7241" i="2048"/>
  <c r="AV7242" i="2048"/>
  <c r="AV7243" i="2048"/>
  <c r="AV7244" i="2048"/>
  <c r="AV7245" i="2048"/>
  <c r="AV7246" i="2048"/>
  <c r="AV7247" i="2048"/>
  <c r="AV7248" i="2048"/>
  <c r="AV7249" i="2048"/>
  <c r="AV7250" i="2048"/>
  <c r="AV7251" i="2048"/>
  <c r="AV7252" i="2048"/>
  <c r="AV7253" i="2048"/>
  <c r="AV7254" i="2048"/>
  <c r="AV7255" i="2048"/>
  <c r="AV7256" i="2048"/>
  <c r="AV7257" i="2048"/>
  <c r="AV7258" i="2048"/>
  <c r="AV7259" i="2048"/>
  <c r="AV7260" i="2048"/>
  <c r="AV7261" i="2048"/>
  <c r="AV7262" i="2048"/>
  <c r="AV7263" i="2048"/>
  <c r="AV7264" i="2048"/>
  <c r="AV7265" i="2048"/>
  <c r="AV7266" i="2048"/>
  <c r="AV7267" i="2048"/>
  <c r="AV7268" i="2048"/>
  <c r="AV7269" i="2048"/>
  <c r="AV7270" i="2048"/>
  <c r="AV7271" i="2048"/>
  <c r="AV7272" i="2048"/>
  <c r="AV7273" i="2048"/>
  <c r="AV7274" i="2048"/>
  <c r="AV7275" i="2048"/>
  <c r="AV7276" i="2048"/>
  <c r="AV7277" i="2048"/>
  <c r="AV7278" i="2048"/>
  <c r="AV7279" i="2048"/>
  <c r="AV7280" i="2048"/>
  <c r="AV7281" i="2048"/>
  <c r="AV7282" i="2048"/>
  <c r="AV7283" i="2048"/>
  <c r="AV7284" i="2048"/>
  <c r="AV7285" i="2048"/>
  <c r="AV7286" i="2048"/>
  <c r="AV7287" i="2048"/>
  <c r="AV7288" i="2048"/>
  <c r="AV7289" i="2048"/>
  <c r="AV7290" i="2048"/>
  <c r="AV7291" i="2048"/>
  <c r="AV7292" i="2048"/>
  <c r="AV7293" i="2048"/>
  <c r="AV7294" i="2048"/>
  <c r="AV7295" i="2048"/>
  <c r="AV7296" i="2048"/>
  <c r="AV7297" i="2048"/>
  <c r="AV7298" i="2048"/>
  <c r="AV7299" i="2048"/>
  <c r="AV7300" i="2048"/>
  <c r="AV7301" i="2048"/>
  <c r="AV7302" i="2048"/>
  <c r="AV7303" i="2048"/>
  <c r="AV7304" i="2048"/>
  <c r="AV7305" i="2048"/>
  <c r="AV7306" i="2048"/>
  <c r="AV7307" i="2048"/>
  <c r="AV7308" i="2048"/>
  <c r="AV7309" i="2048"/>
  <c r="AV7310" i="2048"/>
  <c r="AV7311" i="2048"/>
  <c r="AV7312" i="2048"/>
  <c r="AV7313" i="2048"/>
  <c r="AV7314" i="2048"/>
  <c r="AV7315" i="2048"/>
  <c r="AV7316" i="2048"/>
  <c r="AV7317" i="2048"/>
  <c r="AV7318" i="2048"/>
  <c r="AV7319" i="2048"/>
  <c r="AV7320" i="2048"/>
  <c r="AV7321" i="2048"/>
  <c r="AV7322" i="2048"/>
  <c r="AV7323" i="2048"/>
  <c r="AV7324" i="2048"/>
  <c r="AV7325" i="2048"/>
  <c r="AV7326" i="2048"/>
  <c r="AV7327" i="2048"/>
  <c r="AV7328" i="2048"/>
  <c r="AV7329" i="2048"/>
  <c r="AV7330" i="2048"/>
  <c r="AV7331" i="2048"/>
  <c r="AV7332" i="2048"/>
  <c r="AV7333" i="2048"/>
  <c r="AV7334" i="2048"/>
  <c r="AV7335" i="2048"/>
  <c r="AV7336" i="2048"/>
  <c r="AV7337" i="2048"/>
  <c r="AV7338" i="2048"/>
  <c r="AV7339" i="2048"/>
  <c r="AV7340" i="2048"/>
  <c r="AV7341" i="2048"/>
  <c r="AV7342" i="2048"/>
  <c r="AV7343" i="2048"/>
  <c r="AV7344" i="2048"/>
  <c r="AV7345" i="2048"/>
  <c r="AV7346" i="2048"/>
  <c r="AV7347" i="2048"/>
  <c r="AV7348" i="2048"/>
  <c r="AV7349" i="2048"/>
  <c r="AV7350" i="2048"/>
  <c r="AV7351" i="2048"/>
  <c r="AV7352" i="2048"/>
  <c r="AV7353" i="2048"/>
  <c r="AV7354" i="2048"/>
  <c r="AV7355" i="2048"/>
  <c r="AV7356" i="2048"/>
  <c r="AV7357" i="2048"/>
  <c r="AV7358" i="2048"/>
  <c r="AV7359" i="2048"/>
  <c r="AV7360" i="2048"/>
  <c r="AV7361" i="2048"/>
  <c r="AV7362" i="2048"/>
  <c r="AV7363" i="2048"/>
  <c r="AV7364" i="2048"/>
  <c r="AV7365" i="2048"/>
  <c r="AV7366" i="2048"/>
  <c r="AV7367" i="2048"/>
  <c r="AV7368" i="2048"/>
  <c r="AV7369" i="2048"/>
  <c r="AV7370" i="2048"/>
  <c r="AV7371" i="2048"/>
  <c r="AV7372" i="2048"/>
  <c r="AV7373" i="2048"/>
  <c r="AV7374" i="2048"/>
  <c r="AV7375" i="2048"/>
  <c r="AV7376" i="2048"/>
  <c r="AV7377" i="2048"/>
  <c r="AV7378" i="2048"/>
  <c r="AV7379" i="2048"/>
  <c r="AV7380" i="2048"/>
  <c r="AV7381" i="2048"/>
  <c r="AV7382" i="2048"/>
  <c r="AV7383" i="2048"/>
  <c r="AV7384" i="2048"/>
  <c r="AV7385" i="2048"/>
  <c r="AV7386" i="2048"/>
  <c r="AV7387" i="2048"/>
  <c r="AV7388" i="2048"/>
  <c r="AV7389" i="2048"/>
  <c r="AV7390" i="2048"/>
  <c r="AV7391" i="2048"/>
  <c r="AV7392" i="2048"/>
  <c r="AV7393" i="2048"/>
  <c r="AV7394" i="2048"/>
  <c r="AV7395" i="2048"/>
  <c r="AV7396" i="2048"/>
  <c r="AV7397" i="2048"/>
  <c r="AV7398" i="2048"/>
  <c r="AV7399" i="2048"/>
  <c r="AV7400" i="2048"/>
  <c r="AV7401" i="2048"/>
  <c r="AV7402" i="2048"/>
  <c r="AV7403" i="2048"/>
  <c r="AV7404" i="2048"/>
  <c r="AV7405" i="2048"/>
  <c r="AV7406" i="2048"/>
  <c r="AV7407" i="2048"/>
  <c r="AV7408" i="2048"/>
  <c r="AV7409" i="2048"/>
  <c r="AV7410" i="2048"/>
  <c r="AV7411" i="2048"/>
  <c r="AV7412" i="2048"/>
  <c r="AV7413" i="2048"/>
  <c r="AV7414" i="2048"/>
  <c r="AV7415" i="2048"/>
  <c r="AV7416" i="2048"/>
  <c r="AV7417" i="2048"/>
  <c r="AV7418" i="2048"/>
  <c r="AV7419" i="2048"/>
  <c r="AV7420" i="2048"/>
  <c r="AV7421" i="2048"/>
  <c r="AV7422" i="2048"/>
  <c r="AV7423" i="2048"/>
  <c r="AV7424" i="2048"/>
  <c r="AV7425" i="2048"/>
  <c r="AV7426" i="2048"/>
  <c r="AV7427" i="2048"/>
  <c r="AV7428" i="2048"/>
  <c r="AV7429" i="2048"/>
  <c r="AV7430" i="2048"/>
  <c r="AV7431" i="2048"/>
  <c r="AV7432" i="2048"/>
  <c r="AV7433" i="2048"/>
  <c r="AV7434" i="2048"/>
  <c r="AV7435" i="2048"/>
  <c r="AV7436" i="2048"/>
  <c r="AV7437" i="2048"/>
  <c r="AV7438" i="2048"/>
  <c r="AV7439" i="2048"/>
  <c r="AV7440" i="2048"/>
  <c r="AV7441" i="2048"/>
  <c r="AV7442" i="2048"/>
  <c r="AV7443" i="2048"/>
  <c r="AV7444" i="2048"/>
  <c r="AV7445" i="2048"/>
  <c r="AV7446" i="2048"/>
  <c r="AV7447" i="2048"/>
  <c r="AV7448" i="2048"/>
  <c r="AV7449" i="2048"/>
  <c r="AV7450" i="2048"/>
  <c r="AV7451" i="2048"/>
  <c r="AV7452" i="2048"/>
  <c r="AV7453" i="2048"/>
  <c r="AV7454" i="2048"/>
  <c r="AV7455" i="2048"/>
  <c r="AV7456" i="2048"/>
  <c r="AV7457" i="2048"/>
  <c r="AV7458" i="2048"/>
  <c r="AV7459" i="2048"/>
  <c r="AV7460" i="2048"/>
  <c r="AV7461" i="2048"/>
  <c r="AV7462" i="2048"/>
  <c r="AV7463" i="2048"/>
  <c r="AV7464" i="2048"/>
  <c r="AV7465" i="2048"/>
  <c r="AV7466" i="2048"/>
  <c r="AV7467" i="2048"/>
  <c r="AV7468" i="2048"/>
  <c r="AV7469" i="2048"/>
  <c r="AV7470" i="2048"/>
  <c r="AV7471" i="2048"/>
  <c r="AV7472" i="2048"/>
  <c r="AV7473" i="2048"/>
  <c r="AV7474" i="2048"/>
  <c r="AV7475" i="2048"/>
  <c r="AV7476" i="2048"/>
  <c r="AV7477" i="2048"/>
  <c r="AV7478" i="2048"/>
  <c r="AV7479" i="2048"/>
  <c r="AV7480" i="2048"/>
  <c r="AV7481" i="2048"/>
  <c r="AV7482" i="2048"/>
  <c r="AV7483" i="2048"/>
  <c r="AV7484" i="2048"/>
  <c r="AV7485" i="2048"/>
  <c r="AV7486" i="2048"/>
  <c r="AV7487" i="2048"/>
  <c r="AV7488" i="2048"/>
  <c r="AV7489" i="2048"/>
  <c r="AV7490" i="2048"/>
  <c r="AV7491" i="2048"/>
  <c r="AV7492" i="2048"/>
  <c r="AV7493" i="2048"/>
  <c r="AV7494" i="2048"/>
  <c r="AV7495" i="2048"/>
  <c r="AV7496" i="2048"/>
  <c r="AV7497" i="2048"/>
  <c r="AV7498" i="2048"/>
  <c r="AV7499" i="2048"/>
  <c r="AV7500" i="2048"/>
  <c r="AV7501" i="2048"/>
  <c r="AV7502" i="2048"/>
  <c r="AV7503" i="2048"/>
  <c r="AV7504" i="2048"/>
  <c r="AV7505" i="2048"/>
  <c r="AV7506" i="2048"/>
  <c r="AV7507" i="2048"/>
  <c r="AV7508" i="2048"/>
  <c r="AV7509" i="2048"/>
  <c r="AV7510" i="2048"/>
  <c r="AV7511" i="2048"/>
  <c r="AV7512" i="2048"/>
  <c r="AV7513" i="2048"/>
  <c r="AV7514" i="2048"/>
  <c r="AV7515" i="2048"/>
  <c r="AV7516" i="2048"/>
  <c r="AV7517" i="2048"/>
  <c r="AV7518" i="2048"/>
  <c r="AV7519" i="2048"/>
  <c r="AV7520" i="2048"/>
  <c r="AV7521" i="2048"/>
  <c r="AV7522" i="2048"/>
  <c r="AV7523" i="2048"/>
  <c r="AV7524" i="2048"/>
  <c r="AV7525" i="2048"/>
  <c r="AV7526" i="2048"/>
  <c r="AV7527" i="2048"/>
  <c r="AV7528" i="2048"/>
  <c r="AV7529" i="2048"/>
  <c r="AV7530" i="2048"/>
  <c r="AV7531" i="2048"/>
  <c r="AV7532" i="2048"/>
  <c r="AV7533" i="2048"/>
  <c r="AV7534" i="2048"/>
  <c r="AV7535" i="2048"/>
  <c r="AV7536" i="2048"/>
  <c r="AV7537" i="2048"/>
  <c r="AV7538" i="2048"/>
  <c r="AV7539" i="2048"/>
  <c r="AV7540" i="2048"/>
  <c r="AV7541" i="2048"/>
  <c r="AV7542" i="2048"/>
  <c r="AV7543" i="2048"/>
  <c r="AV7544" i="2048"/>
  <c r="AV7545" i="2048"/>
  <c r="AV7546" i="2048"/>
  <c r="AV7547" i="2048"/>
  <c r="AV7548" i="2048"/>
  <c r="AV7549" i="2048"/>
  <c r="AV7550" i="2048"/>
  <c r="AV7551" i="2048"/>
  <c r="AV7552" i="2048"/>
  <c r="AV7553" i="2048"/>
  <c r="AV7554" i="2048"/>
  <c r="AV7555" i="2048"/>
  <c r="AV7556" i="2048"/>
  <c r="AV7557" i="2048"/>
  <c r="AV7558" i="2048"/>
  <c r="AV7559" i="2048"/>
  <c r="AV7560" i="2048"/>
  <c r="AV7561" i="2048"/>
  <c r="AV7562" i="2048"/>
  <c r="AV7563" i="2048"/>
  <c r="AV7564" i="2048"/>
  <c r="AV7565" i="2048"/>
  <c r="AV7566" i="2048"/>
  <c r="AV7567" i="2048"/>
  <c r="AV7568" i="2048"/>
  <c r="AV7569" i="2048"/>
  <c r="AV7570" i="2048"/>
  <c r="AV7571" i="2048"/>
  <c r="AV7572" i="2048"/>
  <c r="AV7573" i="2048"/>
  <c r="AV7574" i="2048"/>
  <c r="AV7575" i="2048"/>
  <c r="AV7576" i="2048"/>
  <c r="AV7577" i="2048"/>
  <c r="AV7578" i="2048"/>
  <c r="AV7579" i="2048"/>
  <c r="AV7580" i="2048"/>
  <c r="AV7581" i="2048"/>
  <c r="AV7582" i="2048"/>
  <c r="AV7583" i="2048"/>
  <c r="AV7584" i="2048"/>
  <c r="AV7585" i="2048"/>
  <c r="AV7586" i="2048"/>
  <c r="AV7587" i="2048"/>
  <c r="AV7588" i="2048"/>
  <c r="AV7589" i="2048"/>
  <c r="AV7590" i="2048"/>
  <c r="AV7591" i="2048"/>
  <c r="AV7592" i="2048"/>
  <c r="AV7593" i="2048"/>
  <c r="AV7594" i="2048"/>
  <c r="AV7595" i="2048"/>
  <c r="AV7596" i="2048"/>
  <c r="AV7597" i="2048"/>
  <c r="AV7598" i="2048"/>
  <c r="AV7599" i="2048"/>
  <c r="AV7600" i="2048"/>
  <c r="AV7601" i="2048"/>
  <c r="AV7602" i="2048"/>
  <c r="AV7603" i="2048"/>
  <c r="AV7604" i="2048"/>
  <c r="AV7605" i="2048"/>
  <c r="AV7606" i="2048"/>
  <c r="AV7607" i="2048"/>
  <c r="AV7608" i="2048"/>
  <c r="AV7609" i="2048"/>
  <c r="AV7610" i="2048"/>
  <c r="AV7611" i="2048"/>
  <c r="AV7612" i="2048"/>
  <c r="AV7613" i="2048"/>
  <c r="AV7614" i="2048"/>
  <c r="AV7615" i="2048"/>
  <c r="AV7616" i="2048"/>
  <c r="AV7617" i="2048"/>
  <c r="AV7618" i="2048"/>
  <c r="AV7619" i="2048"/>
  <c r="AV7620" i="2048"/>
  <c r="AV7621" i="2048"/>
  <c r="AV7622" i="2048"/>
  <c r="AV7623" i="2048"/>
  <c r="AV7624" i="2048"/>
  <c r="AV7625" i="2048"/>
  <c r="AV7626" i="2048"/>
  <c r="AV7627" i="2048"/>
  <c r="AV7628" i="2048"/>
  <c r="AV7629" i="2048"/>
  <c r="AV7630" i="2048"/>
  <c r="AV7631" i="2048"/>
  <c r="AV7632" i="2048"/>
  <c r="AV7633" i="2048"/>
  <c r="AV7634" i="2048"/>
  <c r="AV7635" i="2048"/>
  <c r="AV7636" i="2048"/>
  <c r="AV7637" i="2048"/>
  <c r="AV7638" i="2048"/>
  <c r="AV7639" i="2048"/>
  <c r="AV7640" i="2048"/>
  <c r="AV7641" i="2048"/>
  <c r="AV7642" i="2048"/>
  <c r="AV7643" i="2048"/>
  <c r="AV7644" i="2048"/>
  <c r="AV7645" i="2048"/>
  <c r="AV7646" i="2048"/>
  <c r="AV7647" i="2048"/>
  <c r="AV7648" i="2048"/>
  <c r="AV7649" i="2048"/>
  <c r="AV7650" i="2048"/>
  <c r="AV7651" i="2048"/>
  <c r="AV7652" i="2048"/>
  <c r="AV7653" i="2048"/>
  <c r="AV7654" i="2048"/>
  <c r="AV7655" i="2048"/>
  <c r="AV7656" i="2048"/>
  <c r="AV7657" i="2048"/>
  <c r="AV7658" i="2048"/>
  <c r="AV7659" i="2048"/>
  <c r="AV7660" i="2048"/>
  <c r="AV7661" i="2048"/>
  <c r="AV7662" i="2048"/>
  <c r="AV7663" i="2048"/>
  <c r="AV7664" i="2048"/>
  <c r="AV7665" i="2048"/>
  <c r="AV7666" i="2048"/>
  <c r="AV7667" i="2048"/>
  <c r="AV7668" i="2048"/>
  <c r="AV7669" i="2048"/>
  <c r="AV7670" i="2048"/>
  <c r="AV7671" i="2048"/>
  <c r="AV7672" i="2048"/>
  <c r="AV7673" i="2048"/>
  <c r="AV7674" i="2048"/>
  <c r="AV7675" i="2048"/>
  <c r="AV7676" i="2048"/>
  <c r="AV7677" i="2048"/>
  <c r="AV7678" i="2048"/>
  <c r="AV7679" i="2048"/>
  <c r="AV7680" i="2048"/>
  <c r="AV7681" i="2048"/>
  <c r="AV7682" i="2048"/>
  <c r="AV7683" i="2048"/>
  <c r="AV7684" i="2048"/>
  <c r="AV7685" i="2048"/>
  <c r="AV7686" i="2048"/>
  <c r="AV7687" i="2048"/>
  <c r="AV7688" i="2048"/>
  <c r="AV7689" i="2048"/>
  <c r="AV7690" i="2048"/>
  <c r="AV7691" i="2048"/>
  <c r="AV7692" i="2048"/>
  <c r="AV7693" i="2048"/>
  <c r="AV7694" i="2048"/>
  <c r="AV7695" i="2048"/>
  <c r="AV7696" i="2048"/>
  <c r="AV7697" i="2048"/>
  <c r="AV7698" i="2048"/>
  <c r="AV7699" i="2048"/>
  <c r="AV7700" i="2048"/>
  <c r="AV7701" i="2048"/>
  <c r="AV7702" i="2048"/>
  <c r="AV7703" i="2048"/>
  <c r="AV7704" i="2048"/>
  <c r="AV7705" i="2048"/>
  <c r="AV7706" i="2048"/>
  <c r="AV7707" i="2048"/>
  <c r="AV7708" i="2048"/>
  <c r="AV7709" i="2048"/>
  <c r="AV7710" i="2048"/>
  <c r="AV7711" i="2048"/>
  <c r="AV7712" i="2048"/>
  <c r="AV7713" i="2048"/>
  <c r="AV7714" i="2048"/>
  <c r="AV7715" i="2048"/>
  <c r="AV7716" i="2048"/>
  <c r="AV7717" i="2048"/>
  <c r="AV7718" i="2048"/>
  <c r="AV7719" i="2048"/>
  <c r="AV7720" i="2048"/>
  <c r="AV7721" i="2048"/>
  <c r="AV7722" i="2048"/>
  <c r="AV7723" i="2048"/>
  <c r="AV7724" i="2048"/>
  <c r="AV7725" i="2048"/>
  <c r="AV7726" i="2048"/>
  <c r="AV7727" i="2048"/>
  <c r="AV7728" i="2048"/>
  <c r="AV7729" i="2048"/>
  <c r="AV7730" i="2048"/>
  <c r="AV7731" i="2048"/>
  <c r="AV7732" i="2048"/>
  <c r="AV7733" i="2048"/>
  <c r="AV7734" i="2048"/>
  <c r="AV7735" i="2048"/>
  <c r="AV7736" i="2048"/>
  <c r="AV7737" i="2048"/>
  <c r="AV7738" i="2048"/>
  <c r="AV7739" i="2048"/>
  <c r="AV7740" i="2048"/>
  <c r="AV7741" i="2048"/>
  <c r="AV7742" i="2048"/>
  <c r="AV7743" i="2048"/>
  <c r="AV7744" i="2048"/>
  <c r="AV7745" i="2048"/>
  <c r="AV7746" i="2048"/>
  <c r="AV7747" i="2048"/>
  <c r="AV7748" i="2048"/>
  <c r="AV7749" i="2048"/>
  <c r="AV7750" i="2048"/>
  <c r="AV7751" i="2048"/>
  <c r="AV7752" i="2048"/>
  <c r="AV7753" i="2048"/>
  <c r="AV7754" i="2048"/>
  <c r="AV7755" i="2048"/>
  <c r="AV7756" i="2048"/>
  <c r="AV7757" i="2048"/>
  <c r="AV7758" i="2048"/>
  <c r="AV7759" i="2048"/>
  <c r="AV7760" i="2048"/>
  <c r="AV7761" i="2048"/>
  <c r="AV7762" i="2048"/>
  <c r="AV7763" i="2048"/>
  <c r="AV7764" i="2048"/>
  <c r="AV7765" i="2048"/>
  <c r="AV7766" i="2048"/>
  <c r="AV7767" i="2048"/>
  <c r="AV7768" i="2048"/>
  <c r="AV7769" i="2048"/>
  <c r="AV7770" i="2048"/>
  <c r="AV7771" i="2048"/>
  <c r="AV7772" i="2048"/>
  <c r="AV7773" i="2048"/>
  <c r="AV7774" i="2048"/>
  <c r="AV7775" i="2048"/>
  <c r="AV7776" i="2048"/>
  <c r="AV7777" i="2048"/>
  <c r="AV7778" i="2048"/>
  <c r="AV7779" i="2048"/>
  <c r="AV7780" i="2048"/>
  <c r="AV7781" i="2048"/>
  <c r="AV7782" i="2048"/>
  <c r="AV7783" i="2048"/>
  <c r="AV7784" i="2048"/>
  <c r="AV7785" i="2048"/>
  <c r="AV7786" i="2048"/>
  <c r="AV7787" i="2048"/>
  <c r="AV7788" i="2048"/>
  <c r="AV7789" i="2048"/>
  <c r="AV7790" i="2048"/>
  <c r="AV7791" i="2048"/>
  <c r="AV7792" i="2048"/>
  <c r="AV7793" i="2048"/>
  <c r="AV7794" i="2048"/>
  <c r="AV7795" i="2048"/>
  <c r="AV7796" i="2048"/>
  <c r="AV7797" i="2048"/>
  <c r="AV7798" i="2048"/>
  <c r="AV7799" i="2048"/>
  <c r="AV7800" i="2048"/>
  <c r="AV7801" i="2048"/>
  <c r="AV7802" i="2048"/>
  <c r="AV7803" i="2048"/>
  <c r="AV7804" i="2048"/>
  <c r="AV7805" i="2048"/>
  <c r="AV7806" i="2048"/>
  <c r="AV7807" i="2048"/>
  <c r="AV7808" i="2048"/>
  <c r="AV7809" i="2048"/>
  <c r="AV7810" i="2048"/>
  <c r="AV7811" i="2048"/>
  <c r="AV7812" i="2048"/>
  <c r="AV7813" i="2048"/>
  <c r="AV7814" i="2048"/>
  <c r="AV7815" i="2048"/>
  <c r="AV7816" i="2048"/>
  <c r="AV7817" i="2048"/>
  <c r="AV7818" i="2048"/>
  <c r="AV7819" i="2048"/>
  <c r="AV7820" i="2048"/>
  <c r="AV7821" i="2048"/>
  <c r="AV7822" i="2048"/>
  <c r="AV7823" i="2048"/>
  <c r="AV7824" i="2048"/>
  <c r="AV7825" i="2048"/>
  <c r="AV7826" i="2048"/>
  <c r="AV7827" i="2048"/>
  <c r="AV7828" i="2048"/>
  <c r="AV7829" i="2048"/>
  <c r="AV7830" i="2048"/>
  <c r="AV7831" i="2048"/>
  <c r="AV7832" i="2048"/>
  <c r="AV7833" i="2048"/>
  <c r="AV7834" i="2048"/>
  <c r="AV7835" i="2048"/>
  <c r="AV7836" i="2048"/>
  <c r="AV7837" i="2048"/>
  <c r="AV7838" i="2048"/>
  <c r="AV7839" i="2048"/>
  <c r="AV7840" i="2048"/>
  <c r="AV7841" i="2048"/>
  <c r="AV7842" i="2048"/>
  <c r="AV7843" i="2048"/>
  <c r="AV7844" i="2048"/>
  <c r="AV7845" i="2048"/>
  <c r="AV7846" i="2048"/>
  <c r="AV7847" i="2048"/>
  <c r="AV7848" i="2048"/>
  <c r="AV7849" i="2048"/>
  <c r="AV7850" i="2048"/>
  <c r="AV7851" i="2048"/>
  <c r="AV7852" i="2048"/>
  <c r="AV7853" i="2048"/>
  <c r="AV7854" i="2048"/>
  <c r="AV7855" i="2048"/>
  <c r="AV7856" i="2048"/>
  <c r="AV7857" i="2048"/>
  <c r="AV7858" i="2048"/>
  <c r="AV7859" i="2048"/>
  <c r="AV7860" i="2048"/>
  <c r="AV7861" i="2048"/>
  <c r="AV7862" i="2048"/>
  <c r="AV7863" i="2048"/>
  <c r="AV7864" i="2048"/>
  <c r="AV7865" i="2048"/>
  <c r="AV7866" i="2048"/>
  <c r="AV7867" i="2048"/>
  <c r="AV7868" i="2048"/>
  <c r="AV7869" i="2048"/>
  <c r="AV7870" i="2048"/>
  <c r="AV7871" i="2048"/>
  <c r="AV7872" i="2048"/>
  <c r="AV7873" i="2048"/>
  <c r="AV7874" i="2048"/>
  <c r="AV7875" i="2048"/>
  <c r="AV7876" i="2048"/>
  <c r="AV7877" i="2048"/>
  <c r="AV7878" i="2048"/>
  <c r="AV7879" i="2048"/>
  <c r="AV7880" i="2048"/>
  <c r="AV7881" i="2048"/>
  <c r="AV7882" i="2048"/>
  <c r="AV7883" i="2048"/>
  <c r="AV7884" i="2048"/>
  <c r="AV7885" i="2048"/>
  <c r="AV7886" i="2048"/>
  <c r="AV7887" i="2048"/>
  <c r="AV7888" i="2048"/>
  <c r="AV7889" i="2048"/>
  <c r="AV7890" i="2048"/>
  <c r="AV7891" i="2048"/>
  <c r="AV7892" i="2048"/>
  <c r="AV7893" i="2048"/>
  <c r="AV7894" i="2048"/>
  <c r="AV7895" i="2048"/>
  <c r="AV7896" i="2048"/>
  <c r="AV7897" i="2048"/>
  <c r="AV7898" i="2048"/>
  <c r="AV7899" i="2048"/>
  <c r="AV7900" i="2048"/>
  <c r="AV7901" i="2048"/>
  <c r="AV7902" i="2048"/>
  <c r="AV7903" i="2048"/>
  <c r="AV7904" i="2048"/>
  <c r="AV7905" i="2048"/>
  <c r="AV7906" i="2048"/>
  <c r="AV7907" i="2048"/>
  <c r="AV7908" i="2048"/>
  <c r="AV7909" i="2048"/>
  <c r="AV7910" i="2048"/>
  <c r="AV7911" i="2048"/>
  <c r="AV7912" i="2048"/>
  <c r="AV7913" i="2048"/>
  <c r="AV7914" i="2048"/>
  <c r="AV7915" i="2048"/>
  <c r="AV7916" i="2048"/>
  <c r="AV7917" i="2048"/>
  <c r="AV7918" i="2048"/>
  <c r="AV7919" i="2048"/>
  <c r="AV7920" i="2048"/>
  <c r="AV7921" i="2048"/>
  <c r="AV7922" i="2048"/>
  <c r="AV7923" i="2048"/>
  <c r="AV7924" i="2048"/>
  <c r="AV7925" i="2048"/>
  <c r="AV7926" i="2048"/>
  <c r="AV7927" i="2048"/>
  <c r="AV7928" i="2048"/>
  <c r="AV7929" i="2048"/>
  <c r="AV7930" i="2048"/>
  <c r="AV7931" i="2048"/>
  <c r="AV7932" i="2048"/>
  <c r="AV7933" i="2048"/>
  <c r="AV7934" i="2048"/>
  <c r="AV7935" i="2048"/>
  <c r="AV7936" i="2048"/>
  <c r="AV7937" i="2048"/>
  <c r="AV7938" i="2048"/>
  <c r="AV7939" i="2048"/>
  <c r="AV7940" i="2048"/>
  <c r="AV7941" i="2048"/>
  <c r="AV7942" i="2048"/>
  <c r="AV7943" i="2048"/>
  <c r="AV7944" i="2048"/>
  <c r="AV7945" i="2048"/>
  <c r="AV7946" i="2048"/>
  <c r="AV7947" i="2048"/>
  <c r="AV7948" i="2048"/>
  <c r="AV7949" i="2048"/>
  <c r="AV7950" i="2048"/>
  <c r="AV7951" i="2048"/>
  <c r="AV7952" i="2048"/>
  <c r="AV7953" i="2048"/>
  <c r="AV7954" i="2048"/>
  <c r="AV7955" i="2048"/>
  <c r="AV7956" i="2048"/>
  <c r="AV7957" i="2048"/>
  <c r="AV7958" i="2048"/>
  <c r="AV7959" i="2048"/>
  <c r="AV7960" i="2048"/>
  <c r="AV7961" i="2048"/>
  <c r="AV7962" i="2048"/>
  <c r="AV7963" i="2048"/>
  <c r="AV7964" i="2048"/>
  <c r="AV7965" i="2048"/>
  <c r="AV7966" i="2048"/>
  <c r="AV7967" i="2048"/>
  <c r="AV7968" i="2048"/>
  <c r="AV7969" i="2048"/>
  <c r="AV7970" i="2048"/>
  <c r="AV7971" i="2048"/>
  <c r="AV7972" i="2048"/>
  <c r="AV7973" i="2048"/>
  <c r="AV7974" i="2048"/>
  <c r="AV7975" i="2048"/>
  <c r="AV7976" i="2048"/>
  <c r="AV7977" i="2048"/>
  <c r="AV7978" i="2048"/>
  <c r="AV7979" i="2048"/>
  <c r="AV7980" i="2048"/>
  <c r="AV7981" i="2048"/>
  <c r="AV7982" i="2048"/>
  <c r="AV7983" i="2048"/>
  <c r="AV7984" i="2048"/>
  <c r="AV7985" i="2048"/>
  <c r="AV7986" i="2048"/>
  <c r="AV7987" i="2048"/>
  <c r="AV7988" i="2048"/>
  <c r="AV7989" i="2048"/>
  <c r="AV7990" i="2048"/>
  <c r="AV7991" i="2048"/>
  <c r="AV7992" i="2048"/>
  <c r="AV7993" i="2048"/>
  <c r="AV7994" i="2048"/>
  <c r="AV7995" i="2048"/>
  <c r="AV7996" i="2048"/>
  <c r="AV7997" i="2048"/>
  <c r="AV7998" i="2048"/>
  <c r="AV7999" i="2048"/>
  <c r="AV8000" i="2048"/>
  <c r="AV8001" i="2048"/>
  <c r="AV8002" i="2048"/>
  <c r="AV8003" i="2048"/>
  <c r="AV8004" i="2048"/>
  <c r="AV8005" i="2048"/>
  <c r="AV8006" i="2048"/>
  <c r="AV8007" i="2048"/>
  <c r="AV8008" i="2048"/>
  <c r="AV8009" i="2048"/>
  <c r="AV8010" i="2048"/>
  <c r="AV8011" i="2048"/>
  <c r="AV8012" i="2048"/>
  <c r="AV8013" i="2048"/>
  <c r="AV8014" i="2048"/>
  <c r="AV8015" i="2048"/>
  <c r="AV8016" i="2048"/>
  <c r="AV8017" i="2048"/>
  <c r="AV8018" i="2048"/>
  <c r="AV8019" i="2048"/>
  <c r="AV8020" i="2048"/>
  <c r="AV8021" i="2048"/>
  <c r="AV8022" i="2048"/>
  <c r="AV8023" i="2048"/>
  <c r="AV8024" i="2048"/>
  <c r="AV8025" i="2048"/>
  <c r="AV8026" i="2048"/>
  <c r="AV8027" i="2048"/>
  <c r="AV8028" i="2048"/>
  <c r="AV8029" i="2048"/>
  <c r="AV8030" i="2048"/>
  <c r="AV8031" i="2048"/>
  <c r="AV8032" i="2048"/>
  <c r="AV8033" i="2048"/>
  <c r="AV8034" i="2048"/>
  <c r="AV8035" i="2048"/>
  <c r="AV8036" i="2048"/>
  <c r="AV8037" i="2048"/>
  <c r="AV8038" i="2048"/>
  <c r="AV8039" i="2048"/>
  <c r="AV8040" i="2048"/>
  <c r="AV8041" i="2048"/>
  <c r="AV8042" i="2048"/>
  <c r="AV8043" i="2048"/>
  <c r="AV8044" i="2048"/>
  <c r="AV8045" i="2048"/>
  <c r="AV8046" i="2048"/>
  <c r="AV8047" i="2048"/>
  <c r="AV8048" i="2048"/>
  <c r="AV8049" i="2048"/>
  <c r="AV8050" i="2048"/>
  <c r="AV8051" i="2048"/>
  <c r="AV8052" i="2048"/>
  <c r="AV8053" i="2048"/>
  <c r="AV8054" i="2048"/>
  <c r="AV8055" i="2048"/>
  <c r="AV8056" i="2048"/>
  <c r="AV8057" i="2048"/>
  <c r="AV8058" i="2048"/>
  <c r="AV8059" i="2048"/>
  <c r="AV8060" i="2048"/>
  <c r="AV8061" i="2048"/>
  <c r="AV8062" i="2048"/>
  <c r="AV8063" i="2048"/>
  <c r="AV8064" i="2048"/>
  <c r="AV8065" i="2048"/>
  <c r="AV8066" i="2048"/>
  <c r="AV8067" i="2048"/>
  <c r="AV8068" i="2048"/>
  <c r="AV8069" i="2048"/>
  <c r="AV8070" i="2048"/>
  <c r="AV8071" i="2048"/>
  <c r="AV8072" i="2048"/>
  <c r="AV8073" i="2048"/>
  <c r="AV8074" i="2048"/>
  <c r="AV8075" i="2048"/>
  <c r="AV8076" i="2048"/>
  <c r="AV8077" i="2048"/>
  <c r="AV8078" i="2048"/>
  <c r="AV8079" i="2048"/>
  <c r="AV8080" i="2048"/>
  <c r="AV8081" i="2048"/>
  <c r="AV8082" i="2048"/>
  <c r="AV8083" i="2048"/>
  <c r="AV8084" i="2048"/>
  <c r="AV8085" i="2048"/>
  <c r="AV8086" i="2048"/>
  <c r="AV8087" i="2048"/>
  <c r="AV8088" i="2048"/>
  <c r="AV8089" i="2048"/>
  <c r="AV8090" i="2048"/>
  <c r="AV8091" i="2048"/>
  <c r="AV8092" i="2048"/>
  <c r="AV8093" i="2048"/>
  <c r="AV8094" i="2048"/>
  <c r="AV8095" i="2048"/>
  <c r="AV8096" i="2048"/>
  <c r="AV8097" i="2048"/>
  <c r="AV8098" i="2048"/>
  <c r="AV8099" i="2048"/>
  <c r="AV8100" i="2048"/>
  <c r="AV8101" i="2048"/>
  <c r="AV8102" i="2048"/>
  <c r="AV8103" i="2048"/>
  <c r="AV8104" i="2048"/>
  <c r="AV8105" i="2048"/>
  <c r="AV8106" i="2048"/>
  <c r="AV8107" i="2048"/>
  <c r="AV8108" i="2048"/>
  <c r="AV8109" i="2048"/>
  <c r="AV8110" i="2048"/>
  <c r="AV8111" i="2048"/>
  <c r="AV8112" i="2048"/>
  <c r="AV8113" i="2048"/>
  <c r="AV8114" i="2048"/>
  <c r="AV8115" i="2048"/>
  <c r="AV8116" i="2048"/>
  <c r="AV8117" i="2048"/>
  <c r="AV8118" i="2048"/>
  <c r="AV8119" i="2048"/>
  <c r="AV8120" i="2048"/>
  <c r="AV8121" i="2048"/>
  <c r="AV8122" i="2048"/>
  <c r="AV8123" i="2048"/>
  <c r="AV8124" i="2048"/>
  <c r="AV8125" i="2048"/>
  <c r="AV8126" i="2048"/>
  <c r="AV8127" i="2048"/>
  <c r="AV8128" i="2048"/>
  <c r="AV8129" i="2048"/>
  <c r="AV8130" i="2048"/>
  <c r="AV8131" i="2048"/>
  <c r="AV8132" i="2048"/>
  <c r="AV8133" i="2048"/>
  <c r="AV8134" i="2048"/>
  <c r="AV8135" i="2048"/>
  <c r="AV8136" i="2048"/>
  <c r="AV8137" i="2048"/>
  <c r="AV8138" i="2048"/>
  <c r="AV8139" i="2048"/>
  <c r="AV8140" i="2048"/>
  <c r="AV8141" i="2048"/>
  <c r="AV8142" i="2048"/>
  <c r="AV8143" i="2048"/>
  <c r="AV8144" i="2048"/>
  <c r="AV8145" i="2048"/>
  <c r="AV8146" i="2048"/>
  <c r="AV8147" i="2048"/>
  <c r="AV8148" i="2048"/>
  <c r="AV8149" i="2048"/>
  <c r="AV8150" i="2048"/>
  <c r="AV8151" i="2048"/>
  <c r="AV8152" i="2048"/>
  <c r="AV8153" i="2048"/>
  <c r="AV8154" i="2048"/>
  <c r="AV8155" i="2048"/>
  <c r="AV8156" i="2048"/>
  <c r="AV8157" i="2048"/>
  <c r="AV8158" i="2048"/>
  <c r="AV8159" i="2048"/>
  <c r="AV8160" i="2048"/>
  <c r="AV8161" i="2048"/>
  <c r="AV8162" i="2048"/>
  <c r="AV8163" i="2048"/>
  <c r="AV8164" i="2048"/>
  <c r="AV8165" i="2048"/>
  <c r="AV8166" i="2048"/>
  <c r="AV8167" i="2048"/>
  <c r="AV8168" i="2048"/>
  <c r="AV8169" i="2048"/>
  <c r="AV8170" i="2048"/>
  <c r="AV8171" i="2048"/>
  <c r="AV8172" i="2048"/>
  <c r="AV8173" i="2048"/>
  <c r="AV8174" i="2048"/>
  <c r="AV8175" i="2048"/>
  <c r="AV8176" i="2048"/>
  <c r="AV8177" i="2048"/>
  <c r="AV8178" i="2048"/>
  <c r="AV8179" i="2048"/>
  <c r="AV8180" i="2048"/>
  <c r="AV8181" i="2048"/>
  <c r="AV8182" i="2048"/>
  <c r="AV8183" i="2048"/>
  <c r="AV8184" i="2048"/>
  <c r="AV8185" i="2048"/>
  <c r="AV8186" i="2048"/>
  <c r="AV8187" i="2048"/>
  <c r="AV8188" i="2048"/>
  <c r="AV8189" i="2048"/>
  <c r="AV8190" i="2048"/>
  <c r="AV8191" i="2048"/>
  <c r="AV8192" i="2048"/>
  <c r="AV8193" i="2048"/>
  <c r="AV8194" i="2048"/>
  <c r="AV8195" i="2048"/>
  <c r="AV8196" i="2048"/>
  <c r="AV8197" i="2048"/>
  <c r="AV8198" i="2048"/>
  <c r="AV8199" i="2048"/>
  <c r="AV8200" i="2048"/>
  <c r="AV8201" i="2048"/>
  <c r="AV8202" i="2048"/>
  <c r="AV8203" i="2048"/>
  <c r="AV8204" i="2048"/>
  <c r="AV8205" i="2048"/>
  <c r="AV8206" i="2048"/>
  <c r="AV8207" i="2048"/>
  <c r="AV8208" i="2048"/>
  <c r="AV8209" i="2048"/>
  <c r="AV8210" i="2048"/>
  <c r="AV8211" i="2048"/>
  <c r="AV8212" i="2048"/>
  <c r="AV8213" i="2048"/>
  <c r="AV8214" i="2048"/>
  <c r="AV8215" i="2048"/>
  <c r="AV8216" i="2048"/>
  <c r="AV8217" i="2048"/>
  <c r="AV8218" i="2048"/>
  <c r="AV8219" i="2048"/>
  <c r="AV8220" i="2048"/>
  <c r="AV8221" i="2048"/>
  <c r="AV8222" i="2048"/>
  <c r="AV8223" i="2048"/>
  <c r="AV8224" i="2048"/>
  <c r="AV8225" i="2048"/>
  <c r="AV8226" i="2048"/>
  <c r="AV8227" i="2048"/>
  <c r="AV8228" i="2048"/>
  <c r="AV8229" i="2048"/>
  <c r="AV8230" i="2048"/>
  <c r="AV8231" i="2048"/>
  <c r="AV8232" i="2048"/>
  <c r="AV8233" i="2048"/>
  <c r="AV8234" i="2048"/>
  <c r="AV8235" i="2048"/>
  <c r="AV8236" i="2048"/>
  <c r="AV8237" i="2048"/>
  <c r="AV8238" i="2048"/>
  <c r="AV8239" i="2048"/>
  <c r="AV8240" i="2048"/>
  <c r="AV8241" i="2048"/>
  <c r="AV8242" i="2048"/>
  <c r="AV8243" i="2048"/>
  <c r="AV8244" i="2048"/>
  <c r="AV8245" i="2048"/>
  <c r="AV8246" i="2048"/>
  <c r="AV8247" i="2048"/>
  <c r="AV8248" i="2048"/>
  <c r="AV8249" i="2048"/>
  <c r="AV8250" i="2048"/>
  <c r="AV8251" i="2048"/>
  <c r="AV8252" i="2048"/>
  <c r="AV8253" i="2048"/>
  <c r="AV8254" i="2048"/>
  <c r="AV8255" i="2048"/>
  <c r="AV8256" i="2048"/>
  <c r="AV8257" i="2048"/>
  <c r="AV8258" i="2048"/>
  <c r="AV8259" i="2048"/>
  <c r="AV8260" i="2048"/>
  <c r="AV8261" i="2048"/>
  <c r="AV8262" i="2048"/>
  <c r="AV8263" i="2048"/>
  <c r="AV8264" i="2048"/>
  <c r="AV8265" i="2048"/>
  <c r="AV8266" i="2048"/>
  <c r="AV8267" i="2048"/>
  <c r="AV8268" i="2048"/>
  <c r="AV8269" i="2048"/>
  <c r="AV8270" i="2048"/>
  <c r="AV8271" i="2048"/>
  <c r="AV8272" i="2048"/>
  <c r="AV8273" i="2048"/>
  <c r="AV8274" i="2048"/>
  <c r="AV8275" i="2048"/>
  <c r="AV8276" i="2048"/>
  <c r="AV8277" i="2048"/>
  <c r="AV8278" i="2048"/>
  <c r="AV8279" i="2048"/>
  <c r="AV8280" i="2048"/>
  <c r="AV8281" i="2048"/>
  <c r="AV8282" i="2048"/>
  <c r="AV8283" i="2048"/>
  <c r="AV8284" i="2048"/>
  <c r="AV8285" i="2048"/>
  <c r="AV8286" i="2048"/>
  <c r="AV8287" i="2048"/>
  <c r="AV8288" i="2048"/>
  <c r="AV8289" i="2048"/>
  <c r="AV8290" i="2048"/>
  <c r="AV8291" i="2048"/>
  <c r="AV8292" i="2048"/>
  <c r="AV8293" i="2048"/>
  <c r="AV8294" i="2048"/>
  <c r="AV8295" i="2048"/>
  <c r="AV8296" i="2048"/>
  <c r="AV8297" i="2048"/>
  <c r="AV8298" i="2048"/>
  <c r="AV8299" i="2048"/>
  <c r="AV8300" i="2048"/>
  <c r="AV8301" i="2048"/>
  <c r="AV8302" i="2048"/>
  <c r="AV8303" i="2048"/>
  <c r="AV8304" i="2048"/>
  <c r="AV8305" i="2048"/>
  <c r="AV8306" i="2048"/>
  <c r="AV8307" i="2048"/>
  <c r="AV8308" i="2048"/>
  <c r="AV8309" i="2048"/>
  <c r="AV8310" i="2048"/>
  <c r="AV8311" i="2048"/>
  <c r="AV8312" i="2048"/>
  <c r="AV8313" i="2048"/>
  <c r="AV8314" i="2048"/>
  <c r="AV8315" i="2048"/>
  <c r="AV8316" i="2048"/>
  <c r="AV8317" i="2048"/>
  <c r="AV8318" i="2048"/>
  <c r="AV8319" i="2048"/>
  <c r="AV8320" i="2048"/>
  <c r="AV8321" i="2048"/>
  <c r="AV8322" i="2048"/>
  <c r="AV8323" i="2048"/>
  <c r="AV8324" i="2048"/>
  <c r="AV8325" i="2048"/>
  <c r="AV8326" i="2048"/>
  <c r="AV8327" i="2048"/>
  <c r="AV8328" i="2048"/>
  <c r="AV8329" i="2048"/>
  <c r="AV8330" i="2048"/>
  <c r="AV8331" i="2048"/>
  <c r="AV8332" i="2048"/>
  <c r="AV8333" i="2048"/>
  <c r="AV8334" i="2048"/>
  <c r="AV8335" i="2048"/>
  <c r="AV8336" i="2048"/>
  <c r="AV8337" i="2048"/>
  <c r="AV8338" i="2048"/>
  <c r="AV8339" i="2048"/>
  <c r="AV8340" i="2048"/>
  <c r="AV8341" i="2048"/>
  <c r="AV8342" i="2048"/>
  <c r="AV8343" i="2048"/>
  <c r="AV8344" i="2048"/>
  <c r="AV8345" i="2048"/>
  <c r="AV8346" i="2048"/>
  <c r="AV8347" i="2048"/>
  <c r="AV8348" i="2048"/>
  <c r="AV8349" i="2048"/>
  <c r="AV8350" i="2048"/>
  <c r="AV8351" i="2048"/>
  <c r="AV8352" i="2048"/>
  <c r="AV8353" i="2048"/>
  <c r="AV8354" i="2048"/>
  <c r="AV8355" i="2048"/>
  <c r="AV8356" i="2048"/>
  <c r="AV8357" i="2048"/>
  <c r="AV8358" i="2048"/>
  <c r="AV8359" i="2048"/>
  <c r="AV8360" i="2048"/>
  <c r="AV8361" i="2048"/>
  <c r="AV8362" i="2048"/>
  <c r="AV8363" i="2048"/>
  <c r="AV8364" i="2048"/>
  <c r="AV8365" i="2048"/>
  <c r="AV8366" i="2048"/>
  <c r="AV8367" i="2048"/>
  <c r="AV8368" i="2048"/>
  <c r="AV8369" i="2048"/>
  <c r="AV8370" i="2048"/>
  <c r="AV8371" i="2048"/>
  <c r="AV8372" i="2048"/>
  <c r="AV8373" i="2048"/>
  <c r="AV8374" i="2048"/>
  <c r="AV8375" i="2048"/>
  <c r="AV8376" i="2048"/>
  <c r="AV8377" i="2048"/>
  <c r="AV8378" i="2048"/>
  <c r="AV8379" i="2048"/>
  <c r="AV8380" i="2048"/>
  <c r="AV8381" i="2048"/>
  <c r="AV8382" i="2048"/>
  <c r="AV8383" i="2048"/>
  <c r="AV8384" i="2048"/>
  <c r="AV8385" i="2048"/>
  <c r="AV8386" i="2048"/>
  <c r="AV8387" i="2048"/>
  <c r="AV8388" i="2048"/>
  <c r="AV8389" i="2048"/>
  <c r="AV8390" i="2048"/>
  <c r="AV8391" i="2048"/>
  <c r="AV8392" i="2048"/>
  <c r="AV8393" i="2048"/>
  <c r="AV8394" i="2048"/>
  <c r="AV8395" i="2048"/>
  <c r="AV8396" i="2048"/>
  <c r="AV8397" i="2048"/>
  <c r="AV8398" i="2048"/>
  <c r="AV8399" i="2048"/>
  <c r="AV8400" i="2048"/>
  <c r="AV8401" i="2048"/>
  <c r="AV8402" i="2048"/>
  <c r="AV8403" i="2048"/>
  <c r="AV8404" i="2048"/>
  <c r="AV8405" i="2048"/>
  <c r="AV8406" i="2048"/>
  <c r="AV8407" i="2048"/>
  <c r="AV8408" i="2048"/>
  <c r="AV8409" i="2048"/>
  <c r="AV8410" i="2048"/>
  <c r="AV8411" i="2048"/>
  <c r="AV8412" i="2048"/>
  <c r="AV8413" i="2048"/>
  <c r="AV8414" i="2048"/>
  <c r="AV8415" i="2048"/>
  <c r="AV8416" i="2048"/>
  <c r="AV8417" i="2048"/>
  <c r="AV8418" i="2048"/>
  <c r="AV8419" i="2048"/>
  <c r="AV8420" i="2048"/>
  <c r="AV8421" i="2048"/>
  <c r="AV8422" i="2048"/>
  <c r="AV8423" i="2048"/>
  <c r="AV8424" i="2048"/>
  <c r="AV8425" i="2048"/>
  <c r="AV8426" i="2048"/>
  <c r="AV8427" i="2048"/>
  <c r="AV8428" i="2048"/>
  <c r="AV8429" i="2048"/>
  <c r="AV8430" i="2048"/>
  <c r="AV8431" i="2048"/>
  <c r="AV8432" i="2048"/>
  <c r="AV8433" i="2048"/>
  <c r="AV8434" i="2048"/>
  <c r="AV8435" i="2048"/>
  <c r="AV8436" i="2048"/>
  <c r="AV8437" i="2048"/>
  <c r="AV8438" i="2048"/>
  <c r="AV8439" i="2048"/>
  <c r="AV8440" i="2048"/>
  <c r="AV8441" i="2048"/>
  <c r="AV8442" i="2048"/>
  <c r="AV8443" i="2048"/>
  <c r="AV8444" i="2048"/>
  <c r="AV8445" i="2048"/>
  <c r="AV8446" i="2048"/>
  <c r="AV8447" i="2048"/>
  <c r="AV8448" i="2048"/>
  <c r="AV8449" i="2048"/>
  <c r="AV8450" i="2048"/>
  <c r="AV8451" i="2048"/>
  <c r="AV8452" i="2048"/>
  <c r="AV8453" i="2048"/>
  <c r="AV8454" i="2048"/>
  <c r="AV8455" i="2048"/>
  <c r="AV8456" i="2048"/>
  <c r="AV8457" i="2048"/>
  <c r="AV8458" i="2048"/>
  <c r="AV8459" i="2048"/>
  <c r="AV8460" i="2048"/>
  <c r="AV8461" i="2048"/>
  <c r="AV8462" i="2048"/>
  <c r="AV8463" i="2048"/>
  <c r="AV8464" i="2048"/>
  <c r="AV8465" i="2048"/>
  <c r="AV8466" i="2048"/>
  <c r="AV8467" i="2048"/>
  <c r="AV8468" i="2048"/>
  <c r="AV8469" i="2048"/>
  <c r="AV8470" i="2048"/>
  <c r="AV8471" i="2048"/>
  <c r="AV8472" i="2048"/>
  <c r="AV8473" i="2048"/>
  <c r="AV8474" i="2048"/>
  <c r="AV8475" i="2048"/>
  <c r="AV8476" i="2048"/>
  <c r="AV8477" i="2048"/>
  <c r="AV8478" i="2048"/>
  <c r="AV8479" i="2048"/>
  <c r="AV8480" i="2048"/>
  <c r="AV8481" i="2048"/>
  <c r="AV8482" i="2048"/>
  <c r="AV8483" i="2048"/>
  <c r="AV8484" i="2048"/>
  <c r="AV8485" i="2048"/>
  <c r="AV8486" i="2048"/>
  <c r="AV8487" i="2048"/>
  <c r="AV8488" i="2048"/>
  <c r="AV8489" i="2048"/>
  <c r="AV8490" i="2048"/>
  <c r="AV8491" i="2048"/>
  <c r="AV8492" i="2048"/>
  <c r="AV8493" i="2048"/>
  <c r="AV8494" i="2048"/>
  <c r="AV8495" i="2048"/>
  <c r="AV8496" i="2048"/>
  <c r="AV8497" i="2048"/>
  <c r="AV8498" i="2048"/>
  <c r="AV8499" i="2048"/>
  <c r="AV8500" i="2048"/>
  <c r="AV8501" i="2048"/>
  <c r="AV8502" i="2048"/>
  <c r="AV8503" i="2048"/>
  <c r="AV8504" i="2048"/>
  <c r="AV8505" i="2048"/>
  <c r="AV8506" i="2048"/>
  <c r="AV8507" i="2048"/>
  <c r="AV8508" i="2048"/>
  <c r="AV8509" i="2048"/>
  <c r="AV8510" i="2048"/>
  <c r="AV8511" i="2048"/>
  <c r="AV8512" i="2048"/>
  <c r="AV8513" i="2048"/>
  <c r="AV8514" i="2048"/>
  <c r="AV8515" i="2048"/>
  <c r="AV8516" i="2048"/>
  <c r="AV8517" i="2048"/>
  <c r="AV8518" i="2048"/>
  <c r="AV8519" i="2048"/>
  <c r="AV8520" i="2048"/>
  <c r="AV8521" i="2048"/>
  <c r="AV8522" i="2048"/>
  <c r="AV8523" i="2048"/>
  <c r="AV8524" i="2048"/>
  <c r="AV8525" i="2048"/>
  <c r="AV8526" i="2048"/>
  <c r="AV8527" i="2048"/>
  <c r="AV8528" i="2048"/>
  <c r="AV8529" i="2048"/>
  <c r="AV8530" i="2048"/>
  <c r="AV8531" i="2048"/>
  <c r="AV8532" i="2048"/>
  <c r="AV8533" i="2048"/>
  <c r="AV8534" i="2048"/>
  <c r="AV8535" i="2048"/>
  <c r="AV8536" i="2048"/>
  <c r="AV8537" i="2048"/>
  <c r="AV8538" i="2048"/>
  <c r="AV8539" i="2048"/>
  <c r="AV8540" i="2048"/>
  <c r="AV8541" i="2048"/>
  <c r="AV8542" i="2048"/>
  <c r="AV8543" i="2048"/>
  <c r="AV8544" i="2048"/>
  <c r="AV8545" i="2048"/>
  <c r="AV8546" i="2048"/>
  <c r="AV8547" i="2048"/>
  <c r="AV8548" i="2048"/>
  <c r="AV8549" i="2048"/>
  <c r="AV8550" i="2048"/>
  <c r="AV8551" i="2048"/>
  <c r="AV8552" i="2048"/>
  <c r="AV8553" i="2048"/>
  <c r="AV8554" i="2048"/>
  <c r="AV8555" i="2048"/>
  <c r="AV8556" i="2048"/>
  <c r="AV8557" i="2048"/>
  <c r="AV8558" i="2048"/>
  <c r="AV8559" i="2048"/>
  <c r="AV8560" i="2048"/>
  <c r="AV8561" i="2048"/>
  <c r="AV8562" i="2048"/>
  <c r="AV8563" i="2048"/>
  <c r="AV8564" i="2048"/>
  <c r="AV8565" i="2048"/>
  <c r="AV8566" i="2048"/>
  <c r="AV8567" i="2048"/>
  <c r="AV8568" i="2048"/>
  <c r="AV8569" i="2048"/>
  <c r="AV8570" i="2048"/>
  <c r="AV8571" i="2048"/>
  <c r="AV8572" i="2048"/>
  <c r="AV8573" i="2048"/>
  <c r="AV8574" i="2048"/>
  <c r="AV8575" i="2048"/>
  <c r="AV8576" i="2048"/>
  <c r="AV8577" i="2048"/>
  <c r="AV8578" i="2048"/>
  <c r="AV8579" i="2048"/>
  <c r="AV8580" i="2048"/>
  <c r="AV8581" i="2048"/>
  <c r="AV8582" i="2048"/>
  <c r="AV8583" i="2048"/>
  <c r="AV8584" i="2048"/>
  <c r="AV8585" i="2048"/>
  <c r="AV8586" i="2048"/>
  <c r="AV8587" i="2048"/>
  <c r="AV8588" i="2048"/>
  <c r="AV8589" i="2048"/>
  <c r="AV8590" i="2048"/>
  <c r="AV8591" i="2048"/>
  <c r="AV8592" i="2048"/>
  <c r="AV8593" i="2048"/>
  <c r="AV8594" i="2048"/>
  <c r="AV8595" i="2048"/>
  <c r="AV8596" i="2048"/>
  <c r="AV8597" i="2048"/>
  <c r="AV8598" i="2048"/>
  <c r="AV8599" i="2048"/>
  <c r="AV8600" i="2048"/>
  <c r="AV8601" i="2048"/>
  <c r="AV8602" i="2048"/>
  <c r="AV8603" i="2048"/>
  <c r="AV8604" i="2048"/>
  <c r="AV8605" i="2048"/>
  <c r="AV8606" i="2048"/>
  <c r="AV8607" i="2048"/>
  <c r="AV8608" i="2048"/>
  <c r="AV8609" i="2048"/>
  <c r="AV8610" i="2048"/>
  <c r="AV8611" i="2048"/>
  <c r="AV8612" i="2048"/>
  <c r="AV8613" i="2048"/>
  <c r="AV8614" i="2048"/>
  <c r="AV8615" i="2048"/>
  <c r="AV8616" i="2048"/>
  <c r="AV8617" i="2048"/>
  <c r="AV8618" i="2048"/>
  <c r="AV8619" i="2048"/>
  <c r="AV8620" i="2048"/>
  <c r="AV8621" i="2048"/>
  <c r="AV8622" i="2048"/>
  <c r="AV8623" i="2048"/>
  <c r="AV8624" i="2048"/>
  <c r="AV8625" i="2048"/>
  <c r="AV8626" i="2048"/>
  <c r="AV8627" i="2048"/>
  <c r="AV8628" i="2048"/>
  <c r="AV8629" i="2048"/>
  <c r="AV8630" i="2048"/>
  <c r="AV8631" i="2048"/>
  <c r="AV8632" i="2048"/>
  <c r="AV8633" i="2048"/>
  <c r="AV8634" i="2048"/>
  <c r="AV8635" i="2048"/>
  <c r="AV8636" i="2048"/>
  <c r="AV8637" i="2048"/>
  <c r="AV8638" i="2048"/>
  <c r="AV8639" i="2048"/>
  <c r="AV8640" i="2048"/>
  <c r="AV8641" i="2048"/>
  <c r="AV8642" i="2048"/>
  <c r="AV8643" i="2048"/>
  <c r="AV8644" i="2048"/>
  <c r="AV8645" i="2048"/>
  <c r="AV8646" i="2048"/>
  <c r="AV8647" i="2048"/>
  <c r="AV8648" i="2048"/>
  <c r="AV8649" i="2048"/>
  <c r="AV8650" i="2048"/>
  <c r="AV8651" i="2048"/>
  <c r="AV8652" i="2048"/>
  <c r="AV8653" i="2048"/>
  <c r="AV8654" i="2048"/>
  <c r="AV8655" i="2048"/>
  <c r="AV8656" i="2048"/>
  <c r="AV8657" i="2048"/>
  <c r="AV8658" i="2048"/>
  <c r="AV8659" i="2048"/>
  <c r="AV8660" i="2048"/>
  <c r="AV8661" i="2048"/>
  <c r="AV8662" i="2048"/>
  <c r="AV8663" i="2048"/>
  <c r="AV8664" i="2048"/>
  <c r="AV8665" i="2048"/>
  <c r="AV8666" i="2048"/>
  <c r="AV8667" i="2048"/>
  <c r="AV8668" i="2048"/>
  <c r="AV8669" i="2048"/>
  <c r="AV8670" i="2048"/>
  <c r="AV8671" i="2048"/>
  <c r="AV8672" i="2048"/>
  <c r="AV8673" i="2048"/>
  <c r="AV8674" i="2048"/>
  <c r="AV8675" i="2048"/>
  <c r="AV8676" i="2048"/>
  <c r="AV8677" i="2048"/>
  <c r="AV8678" i="2048"/>
  <c r="AV8679" i="2048"/>
  <c r="AV8680" i="2048"/>
  <c r="AV8681" i="2048"/>
  <c r="AV8682" i="2048"/>
  <c r="AV8683" i="2048"/>
  <c r="AV8684" i="2048"/>
  <c r="AV8685" i="2048"/>
  <c r="AV8686" i="2048"/>
  <c r="AV8687" i="2048"/>
  <c r="AV8688" i="2048"/>
  <c r="AV8689" i="2048"/>
  <c r="AV8690" i="2048"/>
  <c r="AV8691" i="2048"/>
  <c r="AV8692" i="2048"/>
  <c r="AV8693" i="2048"/>
  <c r="AV8694" i="2048"/>
  <c r="AV8695" i="2048"/>
  <c r="AV8696" i="2048"/>
  <c r="AV8697" i="2048"/>
  <c r="AV8698" i="2048"/>
  <c r="AV8699" i="2048"/>
  <c r="AV8700" i="2048"/>
  <c r="AV8701" i="2048"/>
  <c r="AV8702" i="2048"/>
  <c r="AV8703" i="2048"/>
  <c r="AV8704" i="2048"/>
  <c r="AV8705" i="2048"/>
  <c r="AV8706" i="2048"/>
  <c r="AV8707" i="2048"/>
  <c r="AV8708" i="2048"/>
  <c r="AV8709" i="2048"/>
  <c r="AV8710" i="2048"/>
  <c r="AV8711" i="2048"/>
  <c r="AV8712" i="2048"/>
  <c r="AV8713" i="2048"/>
  <c r="AV8714" i="2048"/>
  <c r="AV8715" i="2048"/>
  <c r="AV8716" i="2048"/>
  <c r="AV8717" i="2048"/>
  <c r="AV8718" i="2048"/>
  <c r="AV8719" i="2048"/>
  <c r="AV8720" i="2048"/>
  <c r="AV8721" i="2048"/>
  <c r="AV8722" i="2048"/>
  <c r="AV8723" i="2048"/>
  <c r="AV8724" i="2048"/>
  <c r="AV8725" i="2048"/>
  <c r="AV8726" i="2048"/>
  <c r="AV8727" i="2048"/>
  <c r="AV8728" i="2048"/>
  <c r="AV8729" i="2048"/>
  <c r="AV8730" i="2048"/>
  <c r="AV8731" i="2048"/>
  <c r="AV8732" i="2048"/>
  <c r="AV8733" i="2048"/>
  <c r="AV8734" i="2048"/>
  <c r="AV8735" i="2048"/>
  <c r="AV8736" i="2048"/>
  <c r="AV8737" i="2048"/>
  <c r="AV8738" i="2048"/>
  <c r="AV8739" i="2048"/>
  <c r="AV8740" i="2048"/>
  <c r="AV8741" i="2048"/>
  <c r="AV8742" i="2048"/>
  <c r="AV8743" i="2048"/>
  <c r="AV8744" i="2048"/>
  <c r="AV8745" i="2048"/>
  <c r="AV8746" i="2048"/>
  <c r="AV8747" i="2048"/>
  <c r="AV8748" i="2048"/>
  <c r="AV8749" i="2048"/>
  <c r="AV8750" i="2048"/>
  <c r="AV8751" i="2048"/>
  <c r="AV8752" i="2048"/>
  <c r="AV8753" i="2048"/>
  <c r="AV8754" i="2048"/>
  <c r="AV8755" i="2048"/>
  <c r="AV8756" i="2048"/>
  <c r="AV8757" i="2048"/>
  <c r="AV8758" i="2048"/>
  <c r="AV8759" i="2048"/>
  <c r="AV8760" i="2048"/>
  <c r="AV8761" i="2048"/>
  <c r="AV8762" i="2048"/>
  <c r="AV8763" i="2048"/>
  <c r="AV8764" i="2048"/>
  <c r="AV8765" i="2048"/>
  <c r="AV8766" i="2048"/>
  <c r="AV8767" i="2048"/>
  <c r="AV8768" i="2048"/>
  <c r="AV8769" i="2048"/>
  <c r="AV8770" i="2048"/>
  <c r="AV8771" i="2048"/>
  <c r="AV8772" i="2048"/>
  <c r="AV8773" i="2048"/>
  <c r="AV8774" i="2048"/>
  <c r="AV8775" i="2048"/>
  <c r="AV8776" i="2048"/>
  <c r="AV8777" i="2048"/>
  <c r="AV8778" i="2048"/>
  <c r="AV8779" i="2048"/>
  <c r="AV8780" i="2048"/>
  <c r="AV8781" i="2048"/>
  <c r="AV8782" i="2048"/>
  <c r="AV8783" i="2048"/>
  <c r="AV8784" i="2048"/>
  <c r="AV8785" i="2048"/>
  <c r="AV8786" i="2048"/>
  <c r="AV8787" i="2048"/>
  <c r="AV8788" i="2048"/>
  <c r="AV8789" i="2048"/>
  <c r="AV8790" i="2048"/>
  <c r="AV8791" i="2048"/>
  <c r="AV8792" i="2048"/>
  <c r="AV8793" i="2048"/>
  <c r="AV8794" i="2048"/>
  <c r="AV8795" i="2048"/>
  <c r="AV8796" i="2048"/>
  <c r="AV8797" i="2048"/>
  <c r="AV8798" i="2048"/>
  <c r="AV8799" i="2048"/>
  <c r="AV8800" i="2048"/>
  <c r="AV8801" i="2048"/>
  <c r="AV8802" i="2048"/>
  <c r="AV8803" i="2048"/>
  <c r="AV8804" i="2048"/>
  <c r="AV8805" i="2048"/>
  <c r="AV8806" i="2048"/>
  <c r="AV8807" i="2048"/>
  <c r="AV8808" i="2048"/>
  <c r="AV8809" i="2048"/>
  <c r="AV8810" i="2048"/>
  <c r="AV8811" i="2048"/>
  <c r="AV8812" i="2048"/>
  <c r="AV8813" i="2048"/>
  <c r="AV8814" i="2048"/>
  <c r="AV8815" i="2048"/>
  <c r="AV8816" i="2048"/>
  <c r="AV8817" i="2048"/>
  <c r="AV8818" i="2048"/>
  <c r="AV8819" i="2048"/>
  <c r="AV8820" i="2048"/>
  <c r="AV8821" i="2048"/>
  <c r="AV8822" i="2048"/>
  <c r="AV8823" i="2048"/>
  <c r="AV8824" i="2048"/>
  <c r="AV8825" i="2048"/>
  <c r="AV8826" i="2048"/>
  <c r="AV8827" i="2048"/>
  <c r="AV8828" i="2048"/>
  <c r="AV8829" i="2048"/>
  <c r="AV8830" i="2048"/>
  <c r="AV8831" i="2048"/>
  <c r="AV8832" i="2048"/>
  <c r="AV8833" i="2048"/>
  <c r="AV8834" i="2048"/>
  <c r="AV8835" i="2048"/>
  <c r="AV8836" i="2048"/>
  <c r="AV8837" i="2048"/>
  <c r="AV8838" i="2048"/>
  <c r="AV8839" i="2048"/>
  <c r="AV8840" i="2048"/>
  <c r="AV8841" i="2048"/>
  <c r="AV8842" i="2048"/>
  <c r="AV8843" i="2048"/>
  <c r="AV8844" i="2048"/>
  <c r="AV8845" i="2048"/>
  <c r="AV8846" i="2048"/>
  <c r="AV8847" i="2048"/>
  <c r="AV8848" i="2048"/>
  <c r="AV8849" i="2048"/>
  <c r="AV8850" i="2048"/>
  <c r="AV8851" i="2048"/>
  <c r="AV8852" i="2048"/>
  <c r="AV8853" i="2048"/>
  <c r="AV8854" i="2048"/>
  <c r="AV8855" i="2048"/>
  <c r="AV8856" i="2048"/>
  <c r="AV8857" i="2048"/>
  <c r="AV8858" i="2048"/>
  <c r="AV8859" i="2048"/>
  <c r="AV8860" i="2048"/>
  <c r="AV8861" i="2048"/>
  <c r="AV8862" i="2048"/>
  <c r="AV8863" i="2048"/>
  <c r="AV8864" i="2048"/>
  <c r="AV8865" i="2048"/>
  <c r="AV8866" i="2048"/>
  <c r="AV8867" i="2048"/>
  <c r="AV8868" i="2048"/>
  <c r="AV8869" i="2048"/>
  <c r="AV8870" i="2048"/>
  <c r="AV8871" i="2048"/>
  <c r="AV8872" i="2048"/>
  <c r="AV8873" i="2048"/>
  <c r="AV8874" i="2048"/>
  <c r="AV8875" i="2048"/>
  <c r="AV8876" i="2048"/>
  <c r="AV8877" i="2048"/>
  <c r="AV8878" i="2048"/>
  <c r="AV8879" i="2048"/>
  <c r="AV8880" i="2048"/>
  <c r="AV8881" i="2048"/>
  <c r="AV8882" i="2048"/>
  <c r="AV8883" i="2048"/>
  <c r="AV8884" i="2048"/>
  <c r="AV8885" i="2048"/>
  <c r="AV8886" i="2048"/>
  <c r="AV8887" i="2048"/>
  <c r="AV8888" i="2048"/>
  <c r="AV8889" i="2048"/>
  <c r="AV8890" i="2048"/>
  <c r="AV8891" i="2048"/>
  <c r="AV8892" i="2048"/>
  <c r="AV8893" i="2048"/>
  <c r="AV8894" i="2048"/>
  <c r="AV8895" i="2048"/>
  <c r="AV8896" i="2048"/>
  <c r="AV8897" i="2048"/>
  <c r="AV8898" i="2048"/>
  <c r="AV8899" i="2048"/>
  <c r="AV8900" i="2048"/>
  <c r="AV8901" i="2048"/>
  <c r="AV8902" i="2048"/>
  <c r="AV8903" i="2048"/>
  <c r="AV8904" i="2048"/>
  <c r="AV8905" i="2048"/>
  <c r="AV8906" i="2048"/>
  <c r="AV8907" i="2048"/>
  <c r="AV8908" i="2048"/>
  <c r="AV8909" i="2048"/>
  <c r="AV8910" i="2048"/>
  <c r="AV8911" i="2048"/>
  <c r="AV8912" i="2048"/>
  <c r="AV8913" i="2048"/>
  <c r="AV8914" i="2048"/>
  <c r="AV8915" i="2048"/>
  <c r="AV8916" i="2048"/>
  <c r="AV8917" i="2048"/>
  <c r="AV8918" i="2048"/>
  <c r="AV8919" i="2048"/>
  <c r="AV8920" i="2048"/>
  <c r="AV8921" i="2048"/>
  <c r="AV8922" i="2048"/>
  <c r="AV8923" i="2048"/>
  <c r="AV8924" i="2048"/>
  <c r="AV8925" i="2048"/>
  <c r="AV8926" i="2048"/>
  <c r="AV8927" i="2048"/>
  <c r="AV8928" i="2048"/>
  <c r="AV8929" i="2048"/>
  <c r="AV8930" i="2048"/>
  <c r="AV8931" i="2048"/>
  <c r="AV8932" i="2048"/>
  <c r="AV8933" i="2048"/>
  <c r="AV8934" i="2048"/>
  <c r="AV8935" i="2048"/>
  <c r="AV8936" i="2048"/>
  <c r="AV8937" i="2048"/>
  <c r="AV8938" i="2048"/>
  <c r="AV8939" i="2048"/>
  <c r="AV8940" i="2048"/>
  <c r="AV8941" i="2048"/>
  <c r="AV8942" i="2048"/>
  <c r="AV8943" i="2048"/>
  <c r="AV8944" i="2048"/>
  <c r="AV8945" i="2048"/>
  <c r="AV8946" i="2048"/>
  <c r="AV8947" i="2048"/>
  <c r="AV8948" i="2048"/>
  <c r="AV8949" i="2048"/>
  <c r="AV8950" i="2048"/>
  <c r="AV8951" i="2048"/>
  <c r="AV8952" i="2048"/>
  <c r="AV8953" i="2048"/>
  <c r="AV8954" i="2048"/>
  <c r="AV8955" i="2048"/>
  <c r="AV8956" i="2048"/>
  <c r="AV8957" i="2048"/>
  <c r="AV8958" i="2048"/>
  <c r="AV8959" i="2048"/>
  <c r="AV8960" i="2048"/>
  <c r="AV8961" i="2048"/>
  <c r="AV8962" i="2048"/>
  <c r="AV8963" i="2048"/>
  <c r="AV8964" i="2048"/>
  <c r="AV8965" i="2048"/>
  <c r="AV8966" i="2048"/>
  <c r="AV8967" i="2048"/>
  <c r="AV8968" i="2048"/>
  <c r="AV8969" i="2048"/>
  <c r="AV8970" i="2048"/>
  <c r="AV8971" i="2048"/>
  <c r="AV8972" i="2048"/>
  <c r="AV8973" i="2048"/>
  <c r="AV8974" i="2048"/>
  <c r="AV8975" i="2048"/>
  <c r="AV8976" i="2048"/>
  <c r="AV8977" i="2048"/>
  <c r="AV8978" i="2048"/>
  <c r="AV8979" i="2048"/>
  <c r="AV8980" i="2048"/>
  <c r="AV8981" i="2048"/>
  <c r="AV8982" i="2048"/>
  <c r="AV8983" i="2048"/>
  <c r="AV8984" i="2048"/>
  <c r="AV8985" i="2048"/>
  <c r="AV8986" i="2048"/>
  <c r="AV8987" i="2048"/>
  <c r="AV8988" i="2048"/>
  <c r="AV8989" i="2048"/>
  <c r="AV8990" i="2048"/>
  <c r="AV8991" i="2048"/>
  <c r="AV8992" i="2048"/>
  <c r="AV8993" i="2048"/>
  <c r="AV8994" i="2048"/>
  <c r="AV8995" i="2048"/>
  <c r="AV8996" i="2048"/>
  <c r="AV8997" i="2048"/>
  <c r="AV8998" i="2048"/>
  <c r="AV8999" i="2048"/>
  <c r="AV9000" i="2048"/>
  <c r="AV9001" i="2048"/>
  <c r="AV9002" i="2048"/>
  <c r="AV9003" i="2048"/>
  <c r="AV9004" i="2048"/>
  <c r="AV9005" i="2048"/>
  <c r="AV9006" i="2048"/>
  <c r="AV9007" i="2048"/>
  <c r="AV9008" i="2048"/>
  <c r="AV9009" i="2048"/>
  <c r="AV9010" i="2048"/>
  <c r="AV9011" i="2048"/>
  <c r="AV9012" i="2048"/>
  <c r="AV9013" i="2048"/>
  <c r="AV9014" i="2048"/>
  <c r="AV9015" i="2048"/>
  <c r="AV9016" i="2048"/>
  <c r="AV9017" i="2048"/>
  <c r="AV9018" i="2048"/>
  <c r="AV9019" i="2048"/>
  <c r="AV9020" i="2048"/>
  <c r="AV9021" i="2048"/>
  <c r="AV9022" i="2048"/>
  <c r="AV9023" i="2048"/>
  <c r="AV9024" i="2048"/>
  <c r="AV9025" i="2048"/>
  <c r="AV9026" i="2048"/>
  <c r="AV9027" i="2048"/>
  <c r="AV9028" i="2048"/>
  <c r="AV9029" i="2048"/>
  <c r="AV9030" i="2048"/>
  <c r="AV9031" i="2048"/>
  <c r="AV9032" i="2048"/>
  <c r="AV9033" i="2048"/>
  <c r="AV9034" i="2048"/>
  <c r="AV9035" i="2048"/>
  <c r="AV9036" i="2048"/>
  <c r="AV9037" i="2048"/>
  <c r="AV9038" i="2048"/>
  <c r="AV9039" i="2048"/>
  <c r="AV9040" i="2048"/>
  <c r="AV9041" i="2048"/>
  <c r="AV9042" i="2048"/>
  <c r="AV9043" i="2048"/>
  <c r="AV9044" i="2048"/>
  <c r="AV9045" i="2048"/>
  <c r="AV9046" i="2048"/>
  <c r="AV9047" i="2048"/>
  <c r="AV9048" i="2048"/>
  <c r="AV9049" i="2048"/>
  <c r="AV9050" i="2048"/>
  <c r="AV9051" i="2048"/>
  <c r="AV9052" i="2048"/>
  <c r="AV9053" i="2048"/>
  <c r="AV9054" i="2048"/>
  <c r="AV9055" i="2048"/>
  <c r="AV9056" i="2048"/>
  <c r="AV9057" i="2048"/>
  <c r="AV9058" i="2048"/>
  <c r="AV9059" i="2048"/>
  <c r="AV9060" i="2048"/>
  <c r="AV9061" i="2048"/>
  <c r="AV9062" i="2048"/>
  <c r="AV9063" i="2048"/>
  <c r="AV9064" i="2048"/>
  <c r="AV9065" i="2048"/>
  <c r="AV9066" i="2048"/>
  <c r="AV9067" i="2048"/>
  <c r="AV9068" i="2048"/>
  <c r="AV9069" i="2048"/>
  <c r="AV9070" i="2048"/>
  <c r="AV9071" i="2048"/>
  <c r="AV9072" i="2048"/>
  <c r="AV9073" i="2048"/>
  <c r="AV9074" i="2048"/>
  <c r="AV9075" i="2048"/>
  <c r="AV9076" i="2048"/>
  <c r="AV9077" i="2048"/>
  <c r="AV9078" i="2048"/>
  <c r="AV9079" i="2048"/>
  <c r="AV9080" i="2048"/>
  <c r="AV9081" i="2048"/>
  <c r="AV9082" i="2048"/>
  <c r="AV9083" i="2048"/>
  <c r="AV9084" i="2048"/>
  <c r="AV9085" i="2048"/>
  <c r="AV9086" i="2048"/>
  <c r="AV9087" i="2048"/>
  <c r="AV9088" i="2048"/>
  <c r="AV9089" i="2048"/>
  <c r="AV9090" i="2048"/>
  <c r="AV9091" i="2048"/>
  <c r="AV9092" i="2048"/>
  <c r="AV9093" i="2048"/>
  <c r="AV9094" i="2048"/>
  <c r="AV9095" i="2048"/>
  <c r="AV9096" i="2048"/>
  <c r="AV9097" i="2048"/>
  <c r="AV9098" i="2048"/>
  <c r="AV9099" i="2048"/>
  <c r="AV9100" i="2048"/>
  <c r="AV9101" i="2048"/>
  <c r="AV9102" i="2048"/>
  <c r="AV9103" i="2048"/>
  <c r="AV9104" i="2048"/>
  <c r="AV9105" i="2048"/>
  <c r="AV9106" i="2048"/>
  <c r="AV9107" i="2048"/>
  <c r="AV9108" i="2048"/>
  <c r="AV9109" i="2048"/>
  <c r="AV9110" i="2048"/>
  <c r="AV9111" i="2048"/>
  <c r="AV9112" i="2048"/>
  <c r="AV9113" i="2048"/>
  <c r="AV9114" i="2048"/>
  <c r="AV9115" i="2048"/>
  <c r="AV9116" i="2048"/>
  <c r="AV9117" i="2048"/>
  <c r="AV9118" i="2048"/>
  <c r="AV9119" i="2048"/>
  <c r="AV9120" i="2048"/>
  <c r="AV9121" i="2048"/>
  <c r="AV9122" i="2048"/>
  <c r="AV9123" i="2048"/>
  <c r="AV9124" i="2048"/>
  <c r="AV9125" i="2048"/>
  <c r="AV9126" i="2048"/>
  <c r="AV9127" i="2048"/>
  <c r="AV9128" i="2048"/>
  <c r="AV9129" i="2048"/>
  <c r="AV9130" i="2048"/>
  <c r="AV9131" i="2048"/>
  <c r="AV9132" i="2048"/>
  <c r="AV9133" i="2048"/>
  <c r="AV9134" i="2048"/>
  <c r="AV9135" i="2048"/>
  <c r="AV9136" i="2048"/>
  <c r="AV9137" i="2048"/>
  <c r="AV9138" i="2048"/>
  <c r="AV9139" i="2048"/>
  <c r="AV9140" i="2048"/>
  <c r="AV9141" i="2048"/>
  <c r="AV9142" i="2048"/>
  <c r="AV9143" i="2048"/>
  <c r="AV9144" i="2048"/>
  <c r="AV9145" i="2048"/>
  <c r="AV9146" i="2048"/>
  <c r="AV9147" i="2048"/>
  <c r="AV9148" i="2048"/>
  <c r="AV9149" i="2048"/>
  <c r="AV9150" i="2048"/>
  <c r="AV9151" i="2048"/>
  <c r="AV9152" i="2048"/>
  <c r="AV9153" i="2048"/>
  <c r="AV9154" i="2048"/>
  <c r="AV9155" i="2048"/>
  <c r="AV9156" i="2048"/>
  <c r="AV9157" i="2048"/>
  <c r="AV9158" i="2048"/>
  <c r="AV9159" i="2048"/>
  <c r="AV9160" i="2048"/>
  <c r="AV9161" i="2048"/>
  <c r="AV9162" i="2048"/>
  <c r="AV9163" i="2048"/>
  <c r="AV9164" i="2048"/>
  <c r="AV9165" i="2048"/>
  <c r="AV9166" i="2048"/>
  <c r="AV9167" i="2048"/>
  <c r="AV9168" i="2048"/>
  <c r="AV9169" i="2048"/>
  <c r="AV9170" i="2048"/>
  <c r="AV9171" i="2048"/>
  <c r="AV9172" i="2048"/>
  <c r="AV9173" i="2048"/>
  <c r="AV9174" i="2048"/>
  <c r="AV9175" i="2048"/>
  <c r="AV9176" i="2048"/>
  <c r="AV9177" i="2048"/>
  <c r="AV9178" i="2048"/>
  <c r="AV9179" i="2048"/>
  <c r="AV9180" i="2048"/>
  <c r="AV9181" i="2048"/>
  <c r="AV9182" i="2048"/>
  <c r="AV9183" i="2048"/>
  <c r="AV9184" i="2048"/>
  <c r="AV9185" i="2048"/>
  <c r="AV9186" i="2048"/>
  <c r="AV9187" i="2048"/>
  <c r="AV9188" i="2048"/>
  <c r="AV9189" i="2048"/>
  <c r="AV9190" i="2048"/>
  <c r="AV9191" i="2048"/>
  <c r="AV9192" i="2048"/>
  <c r="AV9193" i="2048"/>
  <c r="AV9194" i="2048"/>
  <c r="AV9195" i="2048"/>
  <c r="AV9196" i="2048"/>
  <c r="AV9197" i="2048"/>
  <c r="AV9198" i="2048"/>
  <c r="AV9199" i="2048"/>
  <c r="AV9200" i="2048"/>
  <c r="AV9201" i="2048"/>
  <c r="AV9202" i="2048"/>
  <c r="AV9203" i="2048"/>
  <c r="AV9204" i="2048"/>
  <c r="AV9205" i="2048"/>
  <c r="AV9206" i="2048"/>
  <c r="AV9207" i="2048"/>
  <c r="AV9208" i="2048"/>
  <c r="AV9209" i="2048"/>
  <c r="AV9210" i="2048"/>
  <c r="AV9211" i="2048"/>
  <c r="AV9212" i="2048"/>
  <c r="AV9213" i="2048"/>
  <c r="AV9214" i="2048"/>
  <c r="AV9215" i="2048"/>
  <c r="AV9216" i="2048"/>
  <c r="AV9217" i="2048"/>
  <c r="AV9218" i="2048"/>
  <c r="AV9219" i="2048"/>
  <c r="AV9220" i="2048"/>
  <c r="AV9221" i="2048"/>
  <c r="AV9222" i="2048"/>
  <c r="AV9223" i="2048"/>
  <c r="AV9224" i="2048"/>
  <c r="AV9225" i="2048"/>
  <c r="AV9226" i="2048"/>
  <c r="AV9227" i="2048"/>
  <c r="AV9228" i="2048"/>
  <c r="AV9229" i="2048"/>
  <c r="AV9230" i="2048"/>
  <c r="AV9231" i="2048"/>
  <c r="AV9232" i="2048"/>
  <c r="AV9233" i="2048"/>
  <c r="AV9234" i="2048"/>
  <c r="AV9235" i="2048"/>
  <c r="AV9236" i="2048"/>
  <c r="AV9237" i="2048"/>
  <c r="AV9238" i="2048"/>
  <c r="AV9239" i="2048"/>
  <c r="AV9240" i="2048"/>
  <c r="AV9241" i="2048"/>
  <c r="AV9242" i="2048"/>
  <c r="AV9243" i="2048"/>
  <c r="AV9244" i="2048"/>
  <c r="AV9245" i="2048"/>
  <c r="AV9246" i="2048"/>
  <c r="AV9247" i="2048"/>
  <c r="AV9248" i="2048"/>
  <c r="AV9249" i="2048"/>
  <c r="AV9250" i="2048"/>
  <c r="AV9251" i="2048"/>
  <c r="AV9252" i="2048"/>
  <c r="AV9253" i="2048"/>
  <c r="AV9254" i="2048"/>
  <c r="AV9255" i="2048"/>
  <c r="AV9256" i="2048"/>
  <c r="AV9257" i="2048"/>
  <c r="AV9258" i="2048"/>
  <c r="AV9259" i="2048"/>
  <c r="AV9260" i="2048"/>
  <c r="AV9261" i="2048"/>
  <c r="AV9262" i="2048"/>
  <c r="AV9263" i="2048"/>
  <c r="AV9264" i="2048"/>
  <c r="AV9265" i="2048"/>
  <c r="AV9266" i="2048"/>
  <c r="AV9267" i="2048"/>
  <c r="AV9268" i="2048"/>
  <c r="AV9269" i="2048"/>
  <c r="AV9270" i="2048"/>
  <c r="AV9271" i="2048"/>
  <c r="AV9272" i="2048"/>
  <c r="AV9273" i="2048"/>
  <c r="AV9274" i="2048"/>
  <c r="AV9275" i="2048"/>
  <c r="AV9276" i="2048"/>
  <c r="AV9277" i="2048"/>
  <c r="AV9278" i="2048"/>
  <c r="AV9279" i="2048"/>
  <c r="AV9280" i="2048"/>
  <c r="AV9281" i="2048"/>
  <c r="AV9282" i="2048"/>
  <c r="AV9283" i="2048"/>
  <c r="AV9284" i="2048"/>
  <c r="AV9285" i="2048"/>
  <c r="AV9286" i="2048"/>
  <c r="AV9287" i="2048"/>
  <c r="AV9288" i="2048"/>
  <c r="AV9289" i="2048"/>
  <c r="AV9290" i="2048"/>
  <c r="AV9291" i="2048"/>
  <c r="AV9292" i="2048"/>
  <c r="AV9293" i="2048"/>
  <c r="AV9294" i="2048"/>
  <c r="AV9295" i="2048"/>
  <c r="AV9296" i="2048"/>
  <c r="AV9297" i="2048"/>
  <c r="AV9298" i="2048"/>
  <c r="AV9299" i="2048"/>
  <c r="AV9300" i="2048"/>
  <c r="AV9301" i="2048"/>
  <c r="AV9302" i="2048"/>
  <c r="AV9303" i="2048"/>
  <c r="AV9304" i="2048"/>
  <c r="AV9305" i="2048"/>
  <c r="AV9306" i="2048"/>
  <c r="AV9307" i="2048"/>
  <c r="AV9308" i="2048"/>
  <c r="AV9309" i="2048"/>
  <c r="AV9310" i="2048"/>
  <c r="AV9311" i="2048"/>
  <c r="AV9312" i="2048"/>
  <c r="AV9313" i="2048"/>
  <c r="AV9314" i="2048"/>
  <c r="AV9315" i="2048"/>
  <c r="AV9316" i="2048"/>
  <c r="AV9317" i="2048"/>
  <c r="AV9318" i="2048"/>
  <c r="AV9319" i="2048"/>
  <c r="AV9320" i="2048"/>
  <c r="AV9321" i="2048"/>
  <c r="AV9322" i="2048"/>
  <c r="AV9323" i="2048"/>
  <c r="AV9324" i="2048"/>
  <c r="AV9325" i="2048"/>
  <c r="AV9326" i="2048"/>
  <c r="AV9327" i="2048"/>
  <c r="AV9328" i="2048"/>
  <c r="AV9329" i="2048"/>
  <c r="AV9330" i="2048"/>
  <c r="AV9331" i="2048"/>
  <c r="AV9332" i="2048"/>
  <c r="AV9333" i="2048"/>
  <c r="AV9334" i="2048"/>
  <c r="AV9335" i="2048"/>
  <c r="AV9336" i="2048"/>
  <c r="AV9337" i="2048"/>
  <c r="AV9338" i="2048"/>
  <c r="AV9339" i="2048"/>
  <c r="AV9340" i="2048"/>
  <c r="AV9341" i="2048"/>
  <c r="AV9342" i="2048"/>
  <c r="AV9343" i="2048"/>
  <c r="AV9344" i="2048"/>
  <c r="AV9345" i="2048"/>
  <c r="AV9346" i="2048"/>
  <c r="AV9347" i="2048"/>
  <c r="AV9348" i="2048"/>
  <c r="AV9349" i="2048"/>
  <c r="AV9350" i="2048"/>
  <c r="AV9351" i="2048"/>
  <c r="AV9352" i="2048"/>
  <c r="AV9353" i="2048"/>
  <c r="AV9354" i="2048"/>
  <c r="AV9355" i="2048"/>
  <c r="AV9356" i="2048"/>
  <c r="AV9357" i="2048"/>
  <c r="AV9358" i="2048"/>
  <c r="AV9359" i="2048"/>
  <c r="AV9360" i="2048"/>
  <c r="AV9361" i="2048"/>
  <c r="AV9362" i="2048"/>
  <c r="AV9363" i="2048"/>
  <c r="AV9364" i="2048"/>
  <c r="AV9365" i="2048"/>
  <c r="AV9366" i="2048"/>
  <c r="AV9367" i="2048"/>
  <c r="AV9368" i="2048"/>
  <c r="AV9369" i="2048"/>
  <c r="AV9370" i="2048"/>
  <c r="AV9371" i="2048"/>
  <c r="AV9372" i="2048"/>
  <c r="AV9373" i="2048"/>
  <c r="AV9374" i="2048"/>
  <c r="AV9375" i="2048"/>
  <c r="AV9376" i="2048"/>
  <c r="AV9377" i="2048"/>
  <c r="AV9378" i="2048"/>
  <c r="AV9379" i="2048"/>
  <c r="AV9380" i="2048"/>
  <c r="AV9381" i="2048"/>
  <c r="AV9382" i="2048"/>
  <c r="AV9383" i="2048"/>
  <c r="AV9384" i="2048"/>
  <c r="AV9385" i="2048"/>
  <c r="AV9386" i="2048"/>
  <c r="AV9387" i="2048"/>
  <c r="AV9388" i="2048"/>
  <c r="AV9389" i="2048"/>
  <c r="AV9390" i="2048"/>
  <c r="AV9391" i="2048"/>
  <c r="AV9392" i="2048"/>
  <c r="AV9393" i="2048"/>
  <c r="AV9394" i="2048"/>
  <c r="AV9395" i="2048"/>
  <c r="AV9396" i="2048"/>
  <c r="AV9397" i="2048"/>
  <c r="AV9398" i="2048"/>
  <c r="AV9399" i="2048"/>
  <c r="AV9400" i="2048"/>
  <c r="AV9401" i="2048"/>
  <c r="AV9402" i="2048"/>
  <c r="AV9403" i="2048"/>
  <c r="AV9404" i="2048"/>
  <c r="AV9405" i="2048"/>
  <c r="AV9406" i="2048"/>
  <c r="AV9407" i="2048"/>
  <c r="AV9408" i="2048"/>
  <c r="AV9409" i="2048"/>
  <c r="AV9410" i="2048"/>
  <c r="AV9411" i="2048"/>
  <c r="AV9412" i="2048"/>
  <c r="AV9413" i="2048"/>
  <c r="AV9414" i="2048"/>
  <c r="AV9415" i="2048"/>
  <c r="AV9416" i="2048"/>
  <c r="AV9417" i="2048"/>
  <c r="AV9418" i="2048"/>
  <c r="AV9419" i="2048"/>
  <c r="AV9420" i="2048"/>
  <c r="AV9421" i="2048"/>
  <c r="AV9422" i="2048"/>
  <c r="AV9423" i="2048"/>
  <c r="AV9424" i="2048"/>
  <c r="AV9425" i="2048"/>
  <c r="AV9426" i="2048"/>
  <c r="AV9427" i="2048"/>
  <c r="AV9428" i="2048"/>
  <c r="AV9429" i="2048"/>
  <c r="AV9430" i="2048"/>
  <c r="AV9431" i="2048"/>
  <c r="AV9432" i="2048"/>
  <c r="AV9433" i="2048"/>
  <c r="AV9434" i="2048"/>
  <c r="AV9435" i="2048"/>
  <c r="AV9436" i="2048"/>
  <c r="AV9437" i="2048"/>
  <c r="AV9438" i="2048"/>
  <c r="AV9439" i="2048"/>
  <c r="AV9440" i="2048"/>
  <c r="AV9441" i="2048"/>
  <c r="AV9442" i="2048"/>
  <c r="AV9443" i="2048"/>
  <c r="AV9444" i="2048"/>
  <c r="AV9445" i="2048"/>
  <c r="AV9446" i="2048"/>
  <c r="AV9447" i="2048"/>
  <c r="AV9448" i="2048"/>
  <c r="AV9449" i="2048"/>
  <c r="AV9450" i="2048"/>
  <c r="AV9451" i="2048"/>
  <c r="AV9452" i="2048"/>
  <c r="AV9453" i="2048"/>
  <c r="AV9454" i="2048"/>
  <c r="AV9455" i="2048"/>
  <c r="AV9456" i="2048"/>
  <c r="AV9457" i="2048"/>
  <c r="AV9458" i="2048"/>
  <c r="AV9459" i="2048"/>
  <c r="AV9460" i="2048"/>
  <c r="AV9461" i="2048"/>
  <c r="AV9462" i="2048"/>
  <c r="AV9463" i="2048"/>
  <c r="AV9464" i="2048"/>
  <c r="AV9465" i="2048"/>
  <c r="AV9466" i="2048"/>
  <c r="AV9467" i="2048"/>
  <c r="AV9468" i="2048"/>
  <c r="AV9469" i="2048"/>
  <c r="AV9470" i="2048"/>
  <c r="AV9471" i="2048"/>
  <c r="AV9472" i="2048"/>
  <c r="AV9473" i="2048"/>
  <c r="AV9474" i="2048"/>
  <c r="AV9475" i="2048"/>
  <c r="AV9476" i="2048"/>
  <c r="AV9477" i="2048"/>
  <c r="AV9478" i="2048"/>
  <c r="AV9479" i="2048"/>
  <c r="AV9480" i="2048"/>
  <c r="AV9481" i="2048"/>
  <c r="AV9482" i="2048"/>
  <c r="AV9483" i="2048"/>
  <c r="AV9484" i="2048"/>
  <c r="AV9485" i="2048"/>
  <c r="AV9486" i="2048"/>
  <c r="AV9487" i="2048"/>
  <c r="AV9488" i="2048"/>
  <c r="AV9489" i="2048"/>
  <c r="AV9490" i="2048"/>
  <c r="AV9491" i="2048"/>
  <c r="AV9492" i="2048"/>
  <c r="AV9493" i="2048"/>
  <c r="AV9494" i="2048"/>
  <c r="AV9495" i="2048"/>
  <c r="AV9496" i="2048"/>
  <c r="AV9497" i="2048"/>
  <c r="AV9498" i="2048"/>
  <c r="AV9499" i="2048"/>
  <c r="AV9500" i="2048"/>
  <c r="AV9501" i="2048"/>
  <c r="AV9502" i="2048"/>
  <c r="AV9503" i="2048"/>
  <c r="AV9504" i="2048"/>
  <c r="AV9505" i="2048"/>
  <c r="AV9506" i="2048"/>
  <c r="AV9507" i="2048"/>
  <c r="AV9508" i="2048"/>
  <c r="AV9509" i="2048"/>
  <c r="AV9510" i="2048"/>
  <c r="AV9511" i="2048"/>
  <c r="AV9512" i="2048"/>
  <c r="AV9513" i="2048"/>
  <c r="AV9514" i="2048"/>
  <c r="AV9515" i="2048"/>
  <c r="AV9516" i="2048"/>
  <c r="AV9517" i="2048"/>
  <c r="AV9518" i="2048"/>
  <c r="AV9519" i="2048"/>
  <c r="AV9520" i="2048"/>
  <c r="AV9521" i="2048"/>
  <c r="AV9522" i="2048"/>
  <c r="AV9523" i="2048"/>
  <c r="AV9524" i="2048"/>
  <c r="AV9525" i="2048"/>
  <c r="AV9526" i="2048"/>
  <c r="AV9527" i="2048"/>
  <c r="AV9528" i="2048"/>
  <c r="AV9529" i="2048"/>
  <c r="AV9530" i="2048"/>
  <c r="AV9531" i="2048"/>
  <c r="AV9532" i="2048"/>
  <c r="AV9533" i="2048"/>
  <c r="AV9534" i="2048"/>
  <c r="AV9535" i="2048"/>
  <c r="AV9536" i="2048"/>
  <c r="AV9537" i="2048"/>
  <c r="AV9538" i="2048"/>
  <c r="AV9539" i="2048"/>
  <c r="AV9540" i="2048"/>
  <c r="AV9541" i="2048"/>
  <c r="AV9542" i="2048"/>
  <c r="AV9543" i="2048"/>
  <c r="AV9544" i="2048"/>
  <c r="AV9545" i="2048"/>
  <c r="AV9546" i="2048"/>
  <c r="AV9547" i="2048"/>
  <c r="AV9548" i="2048"/>
  <c r="AV9549" i="2048"/>
  <c r="AV9550" i="2048"/>
  <c r="AV9551" i="2048"/>
  <c r="AV9552" i="2048"/>
  <c r="AV9553" i="2048"/>
  <c r="AV9554" i="2048"/>
  <c r="AV9555" i="2048"/>
  <c r="AV9556" i="2048"/>
  <c r="AV9557" i="2048"/>
  <c r="AV9558" i="2048"/>
  <c r="AV9559" i="2048"/>
  <c r="AV9560" i="2048"/>
  <c r="AV9561" i="2048"/>
  <c r="AV9562" i="2048"/>
  <c r="AV9563" i="2048"/>
  <c r="AV9564" i="2048"/>
  <c r="AV9565" i="2048"/>
  <c r="AV9566" i="2048"/>
  <c r="AV9567" i="2048"/>
  <c r="AV9568" i="2048"/>
  <c r="AV9569" i="2048"/>
  <c r="AV9570" i="2048"/>
  <c r="AV9571" i="2048"/>
  <c r="AV9572" i="2048"/>
  <c r="AV9573" i="2048"/>
  <c r="AV9574" i="2048"/>
  <c r="AV9575" i="2048"/>
  <c r="AV9576" i="2048"/>
  <c r="AV9577" i="2048"/>
  <c r="AV9578" i="2048"/>
  <c r="AV9579" i="2048"/>
  <c r="AV9580" i="2048"/>
  <c r="AV9581" i="2048"/>
  <c r="AV9582" i="2048"/>
  <c r="AV9583" i="2048"/>
  <c r="AV9584" i="2048"/>
  <c r="AV9585" i="2048"/>
  <c r="AV9586" i="2048"/>
  <c r="AV9587" i="2048"/>
  <c r="AV9588" i="2048"/>
  <c r="AV9589" i="2048"/>
  <c r="AV9590" i="2048"/>
  <c r="AV9591" i="2048"/>
  <c r="AV9592" i="2048"/>
  <c r="AV9593" i="2048"/>
  <c r="AV9594" i="2048"/>
  <c r="AV9595" i="2048"/>
  <c r="AV9596" i="2048"/>
  <c r="AV9597" i="2048"/>
  <c r="AV9598" i="2048"/>
  <c r="AV9599" i="2048"/>
  <c r="AV9600" i="2048"/>
  <c r="AV9601" i="2048"/>
  <c r="AV9602" i="2048"/>
  <c r="AV9603" i="2048"/>
  <c r="AV9604" i="2048"/>
  <c r="AV9605" i="2048"/>
  <c r="AV9606" i="2048"/>
  <c r="AV9607" i="2048"/>
  <c r="AV9608" i="2048"/>
  <c r="AV9609" i="2048"/>
  <c r="AV9610" i="2048"/>
  <c r="AV9611" i="2048"/>
  <c r="AV9612" i="2048"/>
  <c r="AV9613" i="2048"/>
  <c r="AV9614" i="2048"/>
  <c r="AV9615" i="2048"/>
  <c r="AV9616" i="2048"/>
  <c r="AV9617" i="2048"/>
  <c r="AV9618" i="2048"/>
  <c r="AV9619" i="2048"/>
  <c r="AV9620" i="2048"/>
  <c r="AV9621" i="2048"/>
  <c r="AV9622" i="2048"/>
  <c r="AV9623" i="2048"/>
  <c r="AV9624" i="2048"/>
  <c r="AV9625" i="2048"/>
  <c r="AV9626" i="2048"/>
  <c r="AV9627" i="2048"/>
  <c r="AV9628" i="2048"/>
  <c r="AV9629" i="2048"/>
  <c r="AV9630" i="2048"/>
  <c r="AV9631" i="2048"/>
  <c r="AV9632" i="2048"/>
  <c r="AV9633" i="2048"/>
  <c r="AV9634" i="2048"/>
  <c r="AV9635" i="2048"/>
  <c r="AV9636" i="2048"/>
  <c r="AV9637" i="2048"/>
  <c r="AV9638" i="2048"/>
  <c r="AV9639" i="2048"/>
  <c r="AV9640" i="2048"/>
  <c r="AV9641" i="2048"/>
  <c r="AV9642" i="2048"/>
  <c r="AV9643" i="2048"/>
  <c r="AV9644" i="2048"/>
  <c r="AV9645" i="2048"/>
  <c r="AV9646" i="2048"/>
  <c r="AV9647" i="2048"/>
  <c r="AV9648" i="2048"/>
  <c r="AV9649" i="2048"/>
  <c r="AV9650" i="2048"/>
  <c r="AV9651" i="2048"/>
  <c r="AV9652" i="2048"/>
  <c r="AV9653" i="2048"/>
  <c r="AV9654" i="2048"/>
  <c r="AV9655" i="2048"/>
  <c r="AV9656" i="2048"/>
  <c r="AV9657" i="2048"/>
  <c r="AV9658" i="2048"/>
  <c r="AV9659" i="2048"/>
  <c r="AV9660" i="2048"/>
  <c r="AV9661" i="2048"/>
  <c r="AV9662" i="2048"/>
  <c r="AV9663" i="2048"/>
  <c r="AV9664" i="2048"/>
  <c r="AV9665" i="2048"/>
  <c r="AV9666" i="2048"/>
  <c r="AV9667" i="2048"/>
  <c r="AV9668" i="2048"/>
  <c r="AV9669" i="2048"/>
  <c r="AV9670" i="2048"/>
  <c r="AV9671" i="2048"/>
  <c r="AV9672" i="2048"/>
  <c r="AV9673" i="2048"/>
  <c r="AV9674" i="2048"/>
  <c r="AV9675" i="2048"/>
  <c r="AV9676" i="2048"/>
  <c r="AV9677" i="2048"/>
  <c r="AV9678" i="2048"/>
  <c r="AV9679" i="2048"/>
  <c r="AV9680" i="2048"/>
  <c r="AV9681" i="2048"/>
  <c r="AV9682" i="2048"/>
  <c r="AV9683" i="2048"/>
  <c r="AV9684" i="2048"/>
  <c r="AV9685" i="2048"/>
  <c r="AV9686" i="2048"/>
  <c r="AV9687" i="2048"/>
  <c r="AV9688" i="2048"/>
  <c r="AV9689" i="2048"/>
  <c r="AV9690" i="2048"/>
  <c r="AV9691" i="2048"/>
  <c r="AV9692" i="2048"/>
  <c r="AV9693" i="2048"/>
  <c r="AV9694" i="2048"/>
  <c r="AV9695" i="2048"/>
  <c r="AV9696" i="2048"/>
  <c r="AV9697" i="2048"/>
  <c r="AV9698" i="2048"/>
  <c r="AV9699" i="2048"/>
  <c r="AV9700" i="2048"/>
  <c r="AV9701" i="2048"/>
  <c r="AV9702" i="2048"/>
  <c r="AV9703" i="2048"/>
  <c r="AV9704" i="2048"/>
  <c r="AV9705" i="2048"/>
  <c r="AV9706" i="2048"/>
  <c r="AV9707" i="2048"/>
  <c r="AV9708" i="2048"/>
  <c r="AV9709" i="2048"/>
  <c r="AV9710" i="2048"/>
  <c r="AV9711" i="2048"/>
  <c r="AV9712" i="2048"/>
  <c r="AV9713" i="2048"/>
  <c r="AV9714" i="2048"/>
  <c r="AV9715" i="2048"/>
  <c r="AV9716" i="2048"/>
  <c r="AV9717" i="2048"/>
  <c r="AV9718" i="2048"/>
  <c r="AV9719" i="2048"/>
  <c r="AV9720" i="2048"/>
  <c r="AV9721" i="2048"/>
  <c r="AV9722" i="2048"/>
  <c r="AV9723" i="2048"/>
  <c r="AV9724" i="2048"/>
  <c r="AV9725" i="2048"/>
  <c r="AV9726" i="2048"/>
  <c r="AV9727" i="2048"/>
  <c r="AV9728" i="2048"/>
  <c r="AV9729" i="2048"/>
  <c r="AV9730" i="2048"/>
  <c r="AV9731" i="2048"/>
  <c r="AV9732" i="2048"/>
  <c r="AV9733" i="2048"/>
  <c r="AV9734" i="2048"/>
  <c r="AV9735" i="2048"/>
  <c r="AV9736" i="2048"/>
  <c r="AV9737" i="2048"/>
  <c r="AV9738" i="2048"/>
  <c r="AV9739" i="2048"/>
  <c r="AV9740" i="2048"/>
  <c r="AV9741" i="2048"/>
  <c r="AV9742" i="2048"/>
  <c r="AV9743" i="2048"/>
  <c r="AV9744" i="2048"/>
  <c r="AV9745" i="2048"/>
  <c r="AV9746" i="2048"/>
  <c r="AV9747" i="2048"/>
  <c r="AV9748" i="2048"/>
  <c r="AV9749" i="2048"/>
  <c r="AV9750" i="2048"/>
  <c r="AV9751" i="2048"/>
  <c r="AV9752" i="2048"/>
  <c r="AV9753" i="2048"/>
  <c r="AV9754" i="2048"/>
  <c r="AV9755" i="2048"/>
  <c r="AV9756" i="2048"/>
  <c r="AV9757" i="2048"/>
  <c r="AV9758" i="2048"/>
  <c r="AV9759" i="2048"/>
  <c r="AV9760" i="2048"/>
  <c r="AV9761" i="2048"/>
  <c r="AV9762" i="2048"/>
  <c r="AV9763" i="2048"/>
  <c r="AV9764" i="2048"/>
  <c r="AV9765" i="2048"/>
  <c r="AV9766" i="2048"/>
  <c r="AV9767" i="2048"/>
  <c r="AV9768" i="2048"/>
  <c r="AV9769" i="2048"/>
  <c r="AV9770" i="2048"/>
  <c r="AV9771" i="2048"/>
  <c r="AV9772" i="2048"/>
  <c r="AV9773" i="2048"/>
  <c r="AV9774" i="2048"/>
  <c r="AV9775" i="2048"/>
  <c r="AV9776" i="2048"/>
  <c r="AV9777" i="2048"/>
  <c r="AV9778" i="2048"/>
  <c r="AV9779" i="2048"/>
  <c r="AV9780" i="2048"/>
  <c r="AV9781" i="2048"/>
  <c r="AV9782" i="2048"/>
  <c r="AV9783" i="2048"/>
  <c r="AV9784" i="2048"/>
  <c r="AV9785" i="2048"/>
  <c r="AV9786" i="2048"/>
  <c r="AV9787" i="2048"/>
  <c r="AV9788" i="2048"/>
  <c r="AV9789" i="2048"/>
  <c r="AV9790" i="2048"/>
  <c r="AV9791" i="2048"/>
  <c r="AV9792" i="2048"/>
  <c r="AV9793" i="2048"/>
  <c r="AV9794" i="2048"/>
  <c r="AV9795" i="2048"/>
  <c r="AV9796" i="2048"/>
  <c r="AV9797" i="2048"/>
  <c r="AV9798" i="2048"/>
  <c r="AV9799" i="2048"/>
  <c r="AV9800" i="2048"/>
  <c r="AV9801" i="2048"/>
  <c r="AV9802" i="2048"/>
  <c r="AV9803" i="2048"/>
  <c r="AV9804" i="2048"/>
  <c r="AV9805" i="2048"/>
  <c r="AV9806" i="2048"/>
  <c r="AV9807" i="2048"/>
  <c r="AV9808" i="2048"/>
  <c r="AV9809" i="2048"/>
  <c r="AV9810" i="2048"/>
  <c r="AV9811" i="2048"/>
  <c r="AV9812" i="2048"/>
  <c r="AV9813" i="2048"/>
  <c r="AV9814" i="2048"/>
  <c r="AV9815" i="2048"/>
  <c r="AV9816" i="2048"/>
  <c r="AV9817" i="2048"/>
  <c r="AV9818" i="2048"/>
  <c r="AV9819" i="2048"/>
  <c r="AV9820" i="2048"/>
  <c r="AV9821" i="2048"/>
  <c r="AV9822" i="2048"/>
  <c r="AV9823" i="2048"/>
  <c r="AV9824" i="2048"/>
  <c r="AV9825" i="2048"/>
  <c r="AV9826" i="2048"/>
  <c r="AV9827" i="2048"/>
  <c r="AV9828" i="2048"/>
  <c r="AV9829" i="2048"/>
  <c r="AV9830" i="2048"/>
  <c r="AV9831" i="2048"/>
  <c r="AV9832" i="2048"/>
  <c r="AV9833" i="2048"/>
  <c r="AV9834" i="2048"/>
  <c r="AV9835" i="2048"/>
  <c r="AV9836" i="2048"/>
  <c r="AV9837" i="2048"/>
  <c r="AV9838" i="2048"/>
  <c r="AV9839" i="2048"/>
  <c r="AV9840" i="2048"/>
  <c r="AV9841" i="2048"/>
  <c r="AV9842" i="2048"/>
  <c r="AV9843" i="2048"/>
  <c r="AV9844" i="2048"/>
  <c r="AV9845" i="2048"/>
  <c r="AV9846" i="2048"/>
  <c r="AV9847" i="2048"/>
  <c r="AV9848" i="2048"/>
  <c r="AV9849" i="2048"/>
  <c r="AV9850" i="2048"/>
  <c r="AV9851" i="2048"/>
  <c r="AV9852" i="2048"/>
  <c r="AV9853" i="2048"/>
  <c r="AV9854" i="2048"/>
  <c r="AV9855" i="2048"/>
  <c r="AV9856" i="2048"/>
  <c r="AV9857" i="2048"/>
  <c r="AV9858" i="2048"/>
  <c r="AV9859" i="2048"/>
  <c r="AV9860" i="2048"/>
  <c r="AV9861" i="2048"/>
  <c r="AV9862" i="2048"/>
  <c r="AV9863" i="2048"/>
  <c r="AV9864" i="2048"/>
  <c r="AV9865" i="2048"/>
  <c r="AV9866" i="2048"/>
  <c r="AV9867" i="2048"/>
  <c r="AV9868" i="2048"/>
  <c r="AV9869" i="2048"/>
  <c r="AV9870" i="2048"/>
  <c r="AV9871" i="2048"/>
  <c r="AV9872" i="2048"/>
  <c r="AV9873" i="2048"/>
  <c r="AV9874" i="2048"/>
  <c r="AV9875" i="2048"/>
  <c r="AV9876" i="2048"/>
  <c r="AV9877" i="2048"/>
  <c r="AV9878" i="2048"/>
  <c r="AV9879" i="2048"/>
  <c r="AV9880" i="2048"/>
  <c r="AV9881" i="2048"/>
  <c r="AV9882" i="2048"/>
  <c r="AV9883" i="2048"/>
  <c r="AV9884" i="2048"/>
  <c r="AV9885" i="2048"/>
  <c r="AV9886" i="2048"/>
  <c r="AV9887" i="2048"/>
  <c r="AV9888" i="2048"/>
  <c r="AV9889" i="2048"/>
  <c r="AV9890" i="2048"/>
  <c r="AV9891" i="2048"/>
  <c r="AV9892" i="2048"/>
  <c r="AV9893" i="2048"/>
  <c r="AV9894" i="2048"/>
  <c r="AV9895" i="2048"/>
  <c r="AV9896" i="2048"/>
  <c r="AV9897" i="2048"/>
  <c r="AV9898" i="2048"/>
  <c r="AV9899" i="2048"/>
  <c r="AV9900" i="2048"/>
  <c r="AV9901" i="2048"/>
  <c r="AV9902" i="2048"/>
  <c r="AV9903" i="2048"/>
  <c r="AV9904" i="2048"/>
  <c r="AV9905" i="2048"/>
  <c r="AV9906" i="2048"/>
  <c r="AV9907" i="2048"/>
  <c r="AV9908" i="2048"/>
  <c r="AV9909" i="2048"/>
  <c r="AV9910" i="2048"/>
  <c r="AV9911" i="2048"/>
  <c r="AV9912" i="2048"/>
  <c r="AV9913" i="2048"/>
  <c r="AV9914" i="2048"/>
  <c r="AV9915" i="2048"/>
  <c r="AV9916" i="2048"/>
  <c r="AV9917" i="2048"/>
  <c r="AV9918" i="2048"/>
  <c r="AV9919" i="2048"/>
  <c r="AV9920" i="2048"/>
  <c r="AV9921" i="2048"/>
  <c r="AV9922" i="2048"/>
  <c r="AV9923" i="2048"/>
  <c r="AV9924" i="2048"/>
  <c r="AV9925" i="2048"/>
  <c r="AV9926" i="2048"/>
  <c r="AV9927" i="2048"/>
  <c r="AV9928" i="2048"/>
  <c r="AV9929" i="2048"/>
  <c r="AV9930" i="2048"/>
  <c r="AV9931" i="2048"/>
  <c r="AV9932" i="2048"/>
  <c r="AV9933" i="2048"/>
  <c r="AV9934" i="2048"/>
  <c r="AV9935" i="2048"/>
  <c r="AV9936" i="2048"/>
  <c r="AV9937" i="2048"/>
  <c r="AV9938" i="2048"/>
  <c r="AV9939" i="2048"/>
  <c r="AV9940" i="2048"/>
  <c r="AV9941" i="2048"/>
  <c r="AV9942" i="2048"/>
  <c r="AV9943" i="2048"/>
  <c r="AV9944" i="2048"/>
  <c r="AV9945" i="2048"/>
  <c r="AV9946" i="2048"/>
  <c r="AV9947" i="2048"/>
  <c r="AV9948" i="2048"/>
  <c r="AV9949" i="2048"/>
  <c r="AV9950" i="2048"/>
  <c r="AV9951" i="2048"/>
  <c r="AV9952" i="2048"/>
  <c r="AV9953" i="2048"/>
  <c r="AV9954" i="2048"/>
  <c r="AV9955" i="2048"/>
  <c r="AV9956" i="2048"/>
  <c r="AV9957" i="2048"/>
  <c r="AV9958" i="2048"/>
  <c r="AV9959" i="2048"/>
  <c r="AV9960" i="2048"/>
  <c r="AV9961" i="2048"/>
  <c r="AV9962" i="2048"/>
  <c r="AV9963" i="2048"/>
  <c r="AV9964" i="2048"/>
  <c r="AV9965" i="2048"/>
  <c r="AV9966" i="2048"/>
  <c r="AV9967" i="2048"/>
  <c r="AV9968" i="2048"/>
  <c r="AV9969" i="2048"/>
  <c r="AV9970" i="2048"/>
  <c r="AV9971" i="2048"/>
  <c r="AV9972" i="2048"/>
  <c r="AV9973" i="2048"/>
  <c r="AV9974" i="2048"/>
  <c r="AV9975" i="2048"/>
  <c r="AV9976" i="2048"/>
  <c r="AV9977" i="2048"/>
  <c r="AV9978" i="2048"/>
  <c r="AV9979" i="2048"/>
  <c r="AV9980" i="2048"/>
  <c r="AV9981" i="2048"/>
  <c r="AV9982" i="2048"/>
  <c r="AV9983" i="2048"/>
  <c r="AV9984" i="2048"/>
  <c r="AV9985" i="2048"/>
  <c r="AV9986" i="2048"/>
  <c r="AV9987" i="2048"/>
  <c r="AV9988" i="2048"/>
  <c r="AV9989" i="2048"/>
  <c r="AV9990" i="2048"/>
  <c r="AV9991" i="2048"/>
  <c r="AV9992" i="2048"/>
  <c r="AV9993" i="2048"/>
  <c r="AV9994" i="2048"/>
  <c r="AV9995" i="2048"/>
  <c r="AV9996" i="2048"/>
  <c r="AV9997" i="2048"/>
  <c r="AV9998" i="2048"/>
  <c r="AV9999" i="2048"/>
  <c r="AV10000" i="2048"/>
  <c r="AV10001" i="2048"/>
  <c r="AV10002" i="2048"/>
  <c r="AV10003" i="2048"/>
  <c r="AV10004" i="2048"/>
  <c r="AV10005" i="2048"/>
  <c r="AV10006" i="2048"/>
  <c r="AV10007" i="2048"/>
  <c r="AV10008" i="2048"/>
  <c r="AV10009" i="2048"/>
  <c r="AV10010" i="2048"/>
  <c r="AV10011" i="2048"/>
  <c r="AV10012" i="2048"/>
  <c r="AV10013" i="2048"/>
  <c r="AV10014" i="2048"/>
  <c r="AV10015" i="2048"/>
  <c r="AV10016" i="2048"/>
  <c r="AV10017" i="2048"/>
  <c r="AV10018" i="2048"/>
  <c r="AV10019" i="2048"/>
  <c r="AV10020" i="2048"/>
  <c r="AV10021" i="2048"/>
  <c r="AV10022" i="2048"/>
  <c r="AV10023" i="2048"/>
  <c r="AV10024" i="2048"/>
  <c r="AV10025" i="2048"/>
  <c r="AV10026" i="2048"/>
  <c r="AV10027" i="2048"/>
  <c r="AV10028" i="2048"/>
  <c r="AV10029" i="2048"/>
  <c r="AV10030" i="2048"/>
  <c r="AV10031" i="2048"/>
  <c r="AV10032" i="2048"/>
  <c r="AV10033" i="2048"/>
  <c r="AV10034" i="2048"/>
  <c r="AV10035" i="2048"/>
  <c r="AV10036" i="2048"/>
  <c r="AV10037" i="2048"/>
  <c r="AV10038" i="2048"/>
  <c r="AV10039" i="2048"/>
  <c r="AV10040" i="2048"/>
  <c r="AV10041" i="2048"/>
  <c r="AV10042" i="2048"/>
  <c r="AV10043" i="2048"/>
  <c r="AV10044" i="2048"/>
  <c r="AV10045" i="2048"/>
  <c r="AV10046" i="2048"/>
  <c r="AV10047" i="2048"/>
  <c r="AV10048" i="2048"/>
  <c r="AV10049" i="2048"/>
  <c r="AV10050" i="2048"/>
  <c r="AV10051" i="2048"/>
  <c r="AV10052" i="2048"/>
  <c r="AV10053" i="2048"/>
  <c r="AV10054" i="2048"/>
  <c r="AV10055" i="2048"/>
  <c r="AV10056" i="2048"/>
  <c r="AV10057" i="2048"/>
  <c r="AV10058" i="2048"/>
  <c r="AV10059" i="2048"/>
  <c r="AV10060" i="2048"/>
  <c r="AV10061" i="2048"/>
  <c r="AV10062" i="2048"/>
  <c r="AV10063" i="2048"/>
  <c r="AV10064" i="2048"/>
  <c r="AV10065" i="2048"/>
  <c r="AV10066" i="2048"/>
  <c r="AV10067" i="2048"/>
  <c r="AV10068" i="2048"/>
  <c r="AV10069" i="2048"/>
  <c r="AV10070" i="2048"/>
  <c r="AV10071" i="2048"/>
  <c r="AV10072" i="2048"/>
  <c r="AV10073" i="2048"/>
  <c r="AV10074" i="2048"/>
  <c r="AV10075" i="2048"/>
  <c r="AV10076" i="2048"/>
  <c r="AV10077" i="2048"/>
  <c r="AV10078" i="2048"/>
  <c r="AV10079" i="2048"/>
  <c r="AV10080" i="2048"/>
  <c r="AV10081" i="2048"/>
  <c r="AV10082" i="2048"/>
  <c r="AV10083" i="2048"/>
  <c r="AV10084" i="2048"/>
  <c r="AV10085" i="2048"/>
  <c r="AV10086" i="2048"/>
  <c r="AV10087" i="2048"/>
  <c r="AV10088" i="2048"/>
  <c r="AV10089" i="2048"/>
  <c r="AV10090" i="2048"/>
  <c r="AV10091" i="2048"/>
  <c r="AV10092" i="2048"/>
  <c r="AV10093" i="2048"/>
  <c r="AV10094" i="2048"/>
  <c r="AV10095" i="2048"/>
  <c r="AV10096" i="2048"/>
  <c r="AV10097" i="2048"/>
  <c r="AV10098" i="2048"/>
  <c r="AV10099" i="2048"/>
  <c r="AV10100" i="2048"/>
  <c r="AV10101" i="2048"/>
  <c r="AV10102" i="2048"/>
  <c r="AV10103" i="2048"/>
  <c r="AV10104" i="2048"/>
  <c r="AV10105" i="2048"/>
  <c r="AV10106" i="2048"/>
  <c r="AV10107" i="2048"/>
  <c r="AV10108" i="2048"/>
  <c r="AV10109" i="2048"/>
  <c r="AV10110" i="2048"/>
  <c r="AV10111" i="2048"/>
  <c r="AV10112" i="2048"/>
  <c r="AV10113" i="2048"/>
  <c r="AV10114" i="2048"/>
  <c r="AV10115" i="2048"/>
  <c r="AV10116" i="2048"/>
  <c r="AV10117" i="2048"/>
  <c r="AV10118" i="2048"/>
  <c r="AV10119" i="2048"/>
  <c r="AV10120" i="2048"/>
  <c r="AV10121" i="2048"/>
  <c r="AV10122" i="2048"/>
  <c r="AV10123" i="2048"/>
  <c r="AV10124" i="2048"/>
  <c r="AV10125" i="2048"/>
  <c r="AV10126" i="2048"/>
  <c r="AV10127" i="2048"/>
  <c r="AV10128" i="2048"/>
  <c r="AV10129" i="2048"/>
  <c r="AV10130" i="2048"/>
  <c r="AV10131" i="2048"/>
  <c r="AV10132" i="2048"/>
  <c r="AV10133" i="2048"/>
  <c r="AV10134" i="2048"/>
  <c r="AV10135" i="2048"/>
  <c r="AV10136" i="2048"/>
  <c r="AV10137" i="2048"/>
  <c r="AV10138" i="2048"/>
  <c r="AV10139" i="2048"/>
  <c r="AV10140" i="2048"/>
  <c r="AV10141" i="2048"/>
  <c r="AV10142" i="2048"/>
  <c r="AV10143" i="2048"/>
  <c r="AV10144" i="2048"/>
  <c r="AV10145" i="2048"/>
  <c r="AV10146" i="2048"/>
  <c r="AV10147" i="2048"/>
  <c r="AV10148" i="2048"/>
  <c r="AV10149" i="2048"/>
  <c r="AV10150" i="2048"/>
  <c r="AV10151" i="2048"/>
  <c r="AV10152" i="2048"/>
  <c r="AV10153" i="2048"/>
  <c r="AV10154" i="2048"/>
  <c r="AV10155" i="2048"/>
  <c r="AV10156" i="2048"/>
  <c r="AV10157" i="2048"/>
  <c r="AV10158" i="2048"/>
  <c r="AV10159" i="2048"/>
  <c r="AV10160" i="2048"/>
  <c r="AV10161" i="2048"/>
  <c r="AV10162" i="2048"/>
  <c r="AV10163" i="2048"/>
  <c r="AV10164" i="2048"/>
  <c r="AV10165" i="2048"/>
  <c r="AV10166" i="2048"/>
  <c r="AV10167" i="2048"/>
  <c r="AV10168" i="2048"/>
  <c r="AV10169" i="2048"/>
  <c r="AV10170" i="2048"/>
  <c r="AV10171" i="2048"/>
  <c r="AV10172" i="2048"/>
  <c r="AV10173" i="2048"/>
  <c r="AV10174" i="2048"/>
  <c r="AV10175" i="2048"/>
  <c r="AV10176" i="2048"/>
  <c r="AV10177" i="2048"/>
  <c r="AV10178" i="2048"/>
  <c r="AV10179" i="2048"/>
  <c r="AV10180" i="2048"/>
  <c r="AV10181" i="2048"/>
  <c r="AV10182" i="2048"/>
  <c r="AV10183" i="2048"/>
  <c r="AV10184" i="2048"/>
  <c r="AV10185" i="2048"/>
  <c r="AV10186" i="2048"/>
  <c r="AV10187" i="2048"/>
  <c r="AV10188" i="2048"/>
  <c r="AV10189" i="2048"/>
  <c r="AV10190" i="2048"/>
  <c r="AV10191" i="2048"/>
  <c r="AV10192" i="2048"/>
  <c r="AV10193" i="2048"/>
  <c r="AV10194" i="2048"/>
  <c r="AV10195" i="2048"/>
  <c r="AV10196" i="2048"/>
  <c r="AV10197" i="2048"/>
  <c r="AV10198" i="2048"/>
  <c r="AV10199" i="2048"/>
  <c r="AV10200" i="2048"/>
  <c r="AV10201" i="2048"/>
  <c r="AV10202" i="2048"/>
  <c r="AV10203" i="2048"/>
  <c r="AV10204" i="2048"/>
  <c r="AV10205" i="2048"/>
  <c r="AV10206" i="2048"/>
  <c r="AV10207" i="2048"/>
  <c r="AV10208" i="2048"/>
  <c r="AV10209" i="2048"/>
  <c r="AV10210" i="2048"/>
  <c r="AV10211" i="2048"/>
  <c r="AV10212" i="2048"/>
  <c r="AV10213" i="2048"/>
  <c r="AV10214" i="2048"/>
  <c r="AV10215" i="2048"/>
  <c r="AV10216" i="2048"/>
  <c r="AV10217" i="2048"/>
  <c r="AV10218" i="2048"/>
  <c r="AV10219" i="2048"/>
  <c r="AV10220" i="2048"/>
  <c r="AV10221" i="2048"/>
  <c r="AV10222" i="2048"/>
  <c r="AV10223" i="2048"/>
  <c r="AV10224" i="2048"/>
  <c r="AV10225" i="2048"/>
  <c r="AV10226" i="2048"/>
  <c r="AV10227" i="2048"/>
  <c r="AV10228" i="2048"/>
  <c r="AV10229" i="2048"/>
  <c r="AV10230" i="2048"/>
  <c r="AV10231" i="2048"/>
  <c r="AV10232" i="2048"/>
  <c r="AV10233" i="2048"/>
  <c r="AV10234" i="2048"/>
  <c r="AV10235" i="2048"/>
  <c r="AV10236" i="2048"/>
  <c r="AV10237" i="2048"/>
  <c r="AV10238" i="2048"/>
  <c r="AV10239" i="2048"/>
  <c r="AV10240" i="2048"/>
  <c r="AV10241" i="2048"/>
  <c r="AV10242" i="2048"/>
  <c r="AV10243" i="2048"/>
  <c r="AV10244" i="2048"/>
  <c r="AV10245" i="2048"/>
  <c r="AV10246" i="2048"/>
  <c r="AV10247" i="2048"/>
  <c r="AV10248" i="2048"/>
  <c r="AV10249" i="2048"/>
  <c r="AV10250" i="2048"/>
  <c r="AV10251" i="2048"/>
  <c r="AV10252" i="2048"/>
  <c r="AV10253" i="2048"/>
  <c r="AV10254" i="2048"/>
  <c r="AV10255" i="2048"/>
  <c r="AV10256" i="2048"/>
  <c r="AV10257" i="2048"/>
  <c r="AV10258" i="2048"/>
  <c r="AV10259" i="2048"/>
  <c r="AV10260" i="2048"/>
  <c r="AV10261" i="2048"/>
  <c r="AV10262" i="2048"/>
  <c r="AV10263" i="2048"/>
  <c r="AV10264" i="2048"/>
  <c r="AV10265" i="2048"/>
  <c r="AV10266" i="2048"/>
  <c r="AV10267" i="2048"/>
  <c r="AV10268" i="2048"/>
  <c r="AV10269" i="2048"/>
  <c r="AV10270" i="2048"/>
  <c r="AV10271" i="2048"/>
  <c r="AV10272" i="2048"/>
  <c r="AV10273" i="2048"/>
  <c r="AV10274" i="2048"/>
  <c r="AV10275" i="2048"/>
  <c r="AV10276" i="2048"/>
  <c r="AV10277" i="2048"/>
  <c r="AV10278" i="2048"/>
  <c r="AV10279" i="2048"/>
  <c r="AV10280" i="2048"/>
  <c r="AV10281" i="2048"/>
  <c r="AV10282" i="2048"/>
  <c r="AV10283" i="2048"/>
  <c r="AV10284" i="2048"/>
  <c r="AV10285" i="2048"/>
  <c r="AV10286" i="2048"/>
  <c r="AV10287" i="2048"/>
  <c r="AV10288" i="2048"/>
  <c r="AV10289" i="2048"/>
  <c r="AV10290" i="2048"/>
  <c r="AV10291" i="2048"/>
  <c r="AV10292" i="2048"/>
  <c r="AV10293" i="2048"/>
  <c r="AV10294" i="2048"/>
  <c r="AV10295" i="2048"/>
  <c r="AV10296" i="2048"/>
  <c r="AV10297" i="2048"/>
  <c r="AV10298" i="2048"/>
  <c r="AV10299" i="2048"/>
  <c r="AV10300" i="2048"/>
  <c r="AV10301" i="2048"/>
  <c r="AV10302" i="2048"/>
  <c r="AV10303" i="2048"/>
  <c r="AV10304" i="2048"/>
  <c r="AV10305" i="2048"/>
  <c r="AV10306" i="2048"/>
  <c r="AV10307" i="2048"/>
  <c r="AV10308" i="2048"/>
  <c r="AV10309" i="2048"/>
  <c r="AV10310" i="2048"/>
  <c r="AV10311" i="2048"/>
  <c r="AV10312" i="2048"/>
  <c r="AV10313" i="2048"/>
  <c r="AV10314" i="2048"/>
  <c r="AV10315" i="2048"/>
  <c r="AV10316" i="2048"/>
  <c r="AV10317" i="2048"/>
  <c r="AV10318" i="2048"/>
  <c r="AV10319" i="2048"/>
  <c r="AV10320" i="2048"/>
  <c r="AV10321" i="2048"/>
  <c r="AV10322" i="2048"/>
  <c r="AV10323" i="2048"/>
  <c r="AV10324" i="2048"/>
  <c r="AV10325" i="2048"/>
  <c r="AV10326" i="2048"/>
  <c r="AV10327" i="2048"/>
  <c r="AV10328" i="2048"/>
  <c r="AV10329" i="2048"/>
  <c r="AV10330" i="2048"/>
  <c r="AV10331" i="2048"/>
  <c r="AV10332" i="2048"/>
  <c r="AV10333" i="2048"/>
  <c r="AV10334" i="2048"/>
  <c r="AV10335" i="2048"/>
  <c r="AV10336" i="2048"/>
  <c r="AV10337" i="2048"/>
  <c r="AV10338" i="2048"/>
  <c r="AV10339" i="2048"/>
  <c r="AV10340" i="2048"/>
  <c r="AV10341" i="2048"/>
  <c r="AV10342" i="2048"/>
  <c r="AV10343" i="2048"/>
  <c r="AV10344" i="2048"/>
  <c r="AV10345" i="2048"/>
  <c r="AV10346" i="2048"/>
  <c r="AV10347" i="2048"/>
  <c r="AV10348" i="2048"/>
  <c r="AV10349" i="2048"/>
  <c r="AV10350" i="2048"/>
  <c r="AV10351" i="2048"/>
  <c r="AV10352" i="2048"/>
  <c r="AV10353" i="2048"/>
  <c r="AV10354" i="2048"/>
  <c r="AV10355" i="2048"/>
  <c r="AV10356" i="2048"/>
  <c r="AV10357" i="2048"/>
  <c r="AV10358" i="2048"/>
  <c r="AV10359" i="2048"/>
  <c r="AV10360" i="2048"/>
  <c r="AV10361" i="2048"/>
  <c r="AV10362" i="2048"/>
  <c r="AV10363" i="2048"/>
  <c r="AV10364" i="2048"/>
  <c r="AV10365" i="2048"/>
  <c r="AV10366" i="2048"/>
  <c r="AV10367" i="2048"/>
  <c r="AV10368" i="2048"/>
  <c r="AV10369" i="2048"/>
  <c r="AV10370" i="2048"/>
  <c r="AV10371" i="2048"/>
  <c r="AV10372" i="2048"/>
  <c r="AV10373" i="2048"/>
  <c r="AV10374" i="2048"/>
  <c r="AV10375" i="2048"/>
  <c r="AV10376" i="2048"/>
  <c r="AV10377" i="2048"/>
  <c r="AV10378" i="2048"/>
  <c r="AV10379" i="2048"/>
  <c r="AV10380" i="2048"/>
  <c r="AV10381" i="2048"/>
  <c r="AV10382" i="2048"/>
  <c r="AV10383" i="2048"/>
  <c r="AV10384" i="2048"/>
  <c r="AV10385" i="2048"/>
  <c r="AV10386" i="2048"/>
  <c r="AV10387" i="2048"/>
  <c r="AV10388" i="2048"/>
  <c r="AV10389" i="2048"/>
  <c r="AV10390" i="2048"/>
  <c r="AV10391" i="2048"/>
  <c r="AV10392" i="2048"/>
  <c r="AV10393" i="2048"/>
  <c r="AV10394" i="2048"/>
  <c r="AV10395" i="2048"/>
  <c r="AV10396" i="2048"/>
  <c r="AV10397" i="2048"/>
  <c r="AV10398" i="2048"/>
  <c r="AV10399" i="2048"/>
  <c r="AV10400" i="2048"/>
  <c r="AV10401" i="2048"/>
  <c r="AV10402" i="2048"/>
  <c r="AV10403" i="2048"/>
  <c r="AV10404" i="2048"/>
  <c r="AV10405" i="2048"/>
  <c r="AV10406" i="2048"/>
  <c r="AV10407" i="2048"/>
  <c r="AV10408" i="2048"/>
  <c r="AV10409" i="2048"/>
  <c r="AV10410" i="2048"/>
  <c r="AV10411" i="2048"/>
  <c r="AV10412" i="2048"/>
  <c r="AV10413" i="2048"/>
  <c r="AV10414" i="2048"/>
  <c r="AV10415" i="2048"/>
  <c r="AV10416" i="2048"/>
  <c r="AV10417" i="2048"/>
  <c r="AV10418" i="2048"/>
  <c r="AV10419" i="2048"/>
  <c r="AV10420" i="2048"/>
  <c r="AV10421" i="2048"/>
  <c r="AV10422" i="2048"/>
  <c r="AV10423" i="2048"/>
  <c r="AV10424" i="2048"/>
  <c r="AV10425" i="2048"/>
  <c r="AV10426" i="2048"/>
  <c r="AV10427" i="2048"/>
  <c r="AV10428" i="2048"/>
  <c r="AV10429" i="2048"/>
  <c r="AV10430" i="2048"/>
  <c r="AV10431" i="2048"/>
  <c r="AV10432" i="2048"/>
  <c r="AV10433" i="2048"/>
  <c r="AV10434" i="2048"/>
  <c r="AV10435" i="2048"/>
  <c r="AV10436" i="2048"/>
  <c r="AV10437" i="2048"/>
  <c r="AV10438" i="2048"/>
  <c r="AV10439" i="2048"/>
  <c r="AV10440" i="2048"/>
  <c r="AV10441" i="2048"/>
  <c r="AV10442" i="2048"/>
  <c r="AV10443" i="2048"/>
  <c r="AV10444" i="2048"/>
  <c r="AV10445" i="2048"/>
  <c r="AV10446" i="2048"/>
  <c r="AV10447" i="2048"/>
  <c r="AV10448" i="2048"/>
  <c r="AV10449" i="2048"/>
  <c r="AV10450" i="2048"/>
  <c r="AV10451" i="2048"/>
  <c r="AV10452" i="2048"/>
  <c r="AV10453" i="2048"/>
  <c r="AV10454" i="2048"/>
  <c r="AV10455" i="2048"/>
  <c r="AV10456" i="2048"/>
  <c r="AV10457" i="2048"/>
  <c r="AV10458" i="2048"/>
  <c r="AV10459" i="2048"/>
  <c r="AV10460" i="2048"/>
  <c r="AV10461" i="2048"/>
  <c r="AV10462" i="2048"/>
  <c r="AV10463" i="2048"/>
  <c r="AV10464" i="2048"/>
  <c r="AV10465" i="2048"/>
  <c r="AV10466" i="2048"/>
  <c r="AV10467" i="2048"/>
  <c r="AV10468" i="2048"/>
  <c r="AV10469" i="2048"/>
  <c r="AV10470" i="2048"/>
  <c r="AV10471" i="2048"/>
  <c r="AV10472" i="2048"/>
  <c r="AV10473" i="2048"/>
  <c r="AV10474" i="2048"/>
  <c r="AV10475" i="2048"/>
  <c r="AV10476" i="2048"/>
  <c r="AV10477" i="2048"/>
  <c r="AV10478" i="2048"/>
  <c r="AV10479" i="2048"/>
  <c r="AV10480" i="2048"/>
  <c r="AV10481" i="2048"/>
  <c r="AV10482" i="2048"/>
  <c r="AV10483" i="2048"/>
  <c r="AV10484" i="2048"/>
  <c r="AV10485" i="2048"/>
  <c r="AV10486" i="2048"/>
  <c r="AV10487" i="2048"/>
  <c r="AV10488" i="2048"/>
  <c r="AV10489" i="2048"/>
  <c r="AV10490" i="2048"/>
  <c r="AV10491" i="2048"/>
  <c r="AV10492" i="2048"/>
  <c r="AV10493" i="2048"/>
  <c r="AV10494" i="2048"/>
  <c r="AV10495" i="2048"/>
  <c r="AV10496" i="2048"/>
  <c r="AV10497" i="2048"/>
  <c r="AV10498" i="2048"/>
  <c r="AV10499" i="2048"/>
  <c r="AV10500" i="2048"/>
  <c r="AV10501" i="2048"/>
  <c r="AV10502" i="2048"/>
  <c r="AV10503" i="2048"/>
  <c r="AV10504" i="2048"/>
  <c r="AV10505" i="2048"/>
  <c r="AV10506" i="2048"/>
  <c r="AV10507" i="2048"/>
  <c r="AV10508" i="2048"/>
  <c r="AV10509" i="2048"/>
  <c r="AV10510" i="2048"/>
  <c r="AV10511" i="2048"/>
  <c r="AV10512" i="2048"/>
  <c r="AV10513" i="2048"/>
  <c r="AV10514" i="2048"/>
  <c r="AV10515" i="2048"/>
  <c r="AV10516" i="2048"/>
  <c r="AV10517" i="2048"/>
  <c r="AV10518" i="2048"/>
  <c r="AV10519" i="2048"/>
  <c r="AV10520" i="2048"/>
  <c r="AV10521" i="2048"/>
  <c r="AV10522" i="2048"/>
  <c r="AV10523" i="2048"/>
  <c r="AV10524" i="2048"/>
  <c r="AV10525" i="2048"/>
  <c r="AV10526" i="2048"/>
  <c r="AV10527" i="2048"/>
  <c r="AV10528" i="2048"/>
  <c r="AV10529" i="2048"/>
  <c r="AV10530" i="2048"/>
  <c r="AV10531" i="2048"/>
  <c r="AV10532" i="2048"/>
  <c r="AV10533" i="2048"/>
  <c r="AV10534" i="2048"/>
  <c r="AV10535" i="2048"/>
  <c r="AV10536" i="2048"/>
  <c r="AV10537" i="2048"/>
  <c r="AV10538" i="2048"/>
  <c r="AV10539" i="2048"/>
  <c r="AV10540" i="2048"/>
  <c r="AV10541" i="2048"/>
  <c r="AV10542" i="2048"/>
  <c r="AV10543" i="2048"/>
  <c r="AV10544" i="2048"/>
  <c r="AV10545" i="2048"/>
  <c r="AV10546" i="2048"/>
  <c r="AV10547" i="2048"/>
  <c r="AV10548" i="2048"/>
  <c r="AV10549" i="2048"/>
  <c r="AV10550" i="2048"/>
  <c r="AV10551" i="2048"/>
  <c r="AV10552" i="2048"/>
  <c r="AV10553" i="2048"/>
  <c r="AV10554" i="2048"/>
  <c r="AV10555" i="2048"/>
  <c r="AV10556" i="2048"/>
  <c r="AV10557" i="2048"/>
  <c r="AV10558" i="2048"/>
  <c r="AV10559" i="2048"/>
  <c r="AV10560" i="2048"/>
  <c r="AV10561" i="2048"/>
  <c r="AV10562" i="2048"/>
  <c r="AV10563" i="2048"/>
  <c r="AV10564" i="2048"/>
  <c r="AV10565" i="2048"/>
  <c r="AV10566" i="2048"/>
  <c r="AV10567" i="2048"/>
  <c r="AV10568" i="2048"/>
  <c r="AV10569" i="2048"/>
  <c r="AV10570" i="2048"/>
  <c r="AV10571" i="2048"/>
  <c r="AV10572" i="2048"/>
  <c r="AV10573" i="2048"/>
  <c r="AV10574" i="2048"/>
  <c r="AV10575" i="2048"/>
  <c r="AV10576" i="2048"/>
  <c r="AV10577" i="2048"/>
  <c r="AV10578" i="2048"/>
  <c r="AV10579" i="2048"/>
  <c r="AV10580" i="2048"/>
  <c r="AV10581" i="2048"/>
  <c r="AV10582" i="2048"/>
  <c r="AV10583" i="2048"/>
  <c r="AV10584" i="2048"/>
  <c r="AV10585" i="2048"/>
  <c r="AV10586" i="2048"/>
  <c r="AV10587" i="2048"/>
  <c r="AV10588" i="2048"/>
  <c r="AV10589" i="2048"/>
  <c r="AV10590" i="2048"/>
  <c r="AV10591" i="2048"/>
  <c r="AV10592" i="2048"/>
  <c r="AV10593" i="2048"/>
  <c r="AV10594" i="2048"/>
  <c r="AV10595" i="2048"/>
  <c r="AV10596" i="2048"/>
  <c r="AV10597" i="2048"/>
  <c r="AV10598" i="2048"/>
  <c r="AV10599" i="2048"/>
  <c r="AV10600" i="2048"/>
  <c r="AV10601" i="2048"/>
  <c r="AV10602" i="2048"/>
  <c r="AV10603" i="2048"/>
  <c r="AV10604" i="2048"/>
  <c r="AV10605" i="2048"/>
  <c r="AV10606" i="2048"/>
  <c r="AV10607" i="2048"/>
  <c r="AV10608" i="2048"/>
  <c r="AV10609" i="2048"/>
  <c r="AV10610" i="2048"/>
  <c r="AV10611" i="2048"/>
  <c r="AV10612" i="2048"/>
  <c r="AV10613" i="2048"/>
  <c r="AV10614" i="2048"/>
  <c r="AV10615" i="2048"/>
  <c r="AV10616" i="2048"/>
  <c r="AV10617" i="2048"/>
  <c r="AV10618" i="2048"/>
  <c r="AV10619" i="2048"/>
  <c r="AV10620" i="2048"/>
  <c r="AV10621" i="2048"/>
  <c r="AV10622" i="2048"/>
  <c r="AV10623" i="2048"/>
  <c r="AV10624" i="2048"/>
  <c r="AV10625" i="2048"/>
  <c r="AV10626" i="2048"/>
  <c r="AV10627" i="2048"/>
  <c r="AV10628" i="2048"/>
  <c r="AV10629" i="2048"/>
  <c r="AV10630" i="2048"/>
  <c r="AV10631" i="2048"/>
  <c r="AV10632" i="2048"/>
  <c r="AV10633" i="2048"/>
  <c r="AV10634" i="2048"/>
  <c r="AV10635" i="2048"/>
  <c r="AV10636" i="2048"/>
  <c r="AV10637" i="2048"/>
  <c r="AV10638" i="2048"/>
  <c r="AV10639" i="2048"/>
  <c r="AV10640" i="2048"/>
  <c r="AV10641" i="2048"/>
  <c r="AV10642" i="2048"/>
  <c r="AV10643" i="2048"/>
  <c r="AV10644" i="2048"/>
  <c r="AV10645" i="2048"/>
  <c r="AV10646" i="2048"/>
  <c r="AV10647" i="2048"/>
  <c r="AV10648" i="2048"/>
  <c r="AV10649" i="2048"/>
  <c r="AV10650" i="2048"/>
  <c r="AV10651" i="2048"/>
  <c r="AV10652" i="2048"/>
  <c r="AV10653" i="2048"/>
  <c r="AV10654" i="2048"/>
  <c r="AV10655" i="2048"/>
  <c r="AV10656" i="2048"/>
  <c r="AV10657" i="2048"/>
  <c r="AV10658" i="2048"/>
  <c r="AV10659" i="2048"/>
  <c r="AV10660" i="2048"/>
  <c r="AV10661" i="2048"/>
  <c r="AV10662" i="2048"/>
  <c r="AV10663" i="2048"/>
  <c r="AV10664" i="2048"/>
  <c r="AV10665" i="2048"/>
  <c r="AV10666" i="2048"/>
  <c r="AV10667" i="2048"/>
  <c r="AV10668" i="2048"/>
  <c r="AV10669" i="2048"/>
  <c r="AV10670" i="2048"/>
  <c r="AV10671" i="2048"/>
  <c r="AV10672" i="2048"/>
  <c r="AV10673" i="2048"/>
  <c r="AV10674" i="2048"/>
  <c r="AV10675" i="2048"/>
  <c r="AV10676" i="2048"/>
  <c r="AV10677" i="2048"/>
  <c r="AV10678" i="2048"/>
  <c r="AV10679" i="2048"/>
  <c r="AV10680" i="2048"/>
  <c r="AV10681" i="2048"/>
  <c r="AV10682" i="2048"/>
  <c r="AV10683" i="2048"/>
  <c r="AV10684" i="2048"/>
  <c r="AV10685" i="2048"/>
  <c r="AV10686" i="2048"/>
  <c r="AV10687" i="2048"/>
  <c r="AV10688" i="2048"/>
  <c r="AV10689" i="2048"/>
  <c r="AV10690" i="2048"/>
  <c r="AV10691" i="2048"/>
  <c r="AV10692" i="2048"/>
  <c r="AV10693" i="2048"/>
  <c r="AV10694" i="2048"/>
  <c r="AV10695" i="2048"/>
  <c r="AV10696" i="2048"/>
  <c r="AV10697" i="2048"/>
  <c r="AV10698" i="2048"/>
  <c r="AV10699" i="2048"/>
  <c r="AV10700" i="2048"/>
  <c r="AV10701" i="2048"/>
  <c r="AV10702" i="2048"/>
  <c r="AV10703" i="2048"/>
  <c r="AV10704" i="2048"/>
  <c r="AV10705" i="2048"/>
  <c r="AV10706" i="2048"/>
  <c r="AV10707" i="2048"/>
  <c r="AV10708" i="2048"/>
  <c r="AV10709" i="2048"/>
  <c r="AV10710" i="2048"/>
  <c r="AV10711" i="2048"/>
  <c r="AV10712" i="2048"/>
  <c r="AV10713" i="2048"/>
  <c r="AV10714" i="2048"/>
  <c r="AV10715" i="2048"/>
  <c r="AV10716" i="2048"/>
  <c r="AV10717" i="2048"/>
  <c r="AV10718" i="2048"/>
  <c r="AV10719" i="2048"/>
  <c r="AV10720" i="2048"/>
  <c r="AV10721" i="2048"/>
  <c r="AV10722" i="2048"/>
  <c r="AV10723" i="2048"/>
  <c r="AV10724" i="2048"/>
  <c r="AV10725" i="2048"/>
  <c r="AV10726" i="2048"/>
  <c r="AV10727" i="2048"/>
  <c r="AV10728" i="2048"/>
  <c r="AV10729" i="2048"/>
  <c r="AV10730" i="2048"/>
  <c r="AV10731" i="2048"/>
  <c r="AV10732" i="2048"/>
  <c r="AV10733" i="2048"/>
  <c r="AV10734" i="2048"/>
  <c r="AV10735" i="2048"/>
  <c r="AV10736" i="2048"/>
  <c r="AV10737" i="2048"/>
  <c r="AV10738" i="2048"/>
  <c r="AV10739" i="2048"/>
  <c r="AV10740" i="2048"/>
  <c r="AV10741" i="2048"/>
  <c r="AV10742" i="2048"/>
  <c r="AV10743" i="2048"/>
  <c r="AV10744" i="2048"/>
  <c r="AV10745" i="2048"/>
  <c r="AV10746" i="2048"/>
  <c r="AV10747" i="2048"/>
  <c r="AV10748" i="2048"/>
  <c r="AV10749" i="2048"/>
  <c r="AV10750" i="2048"/>
  <c r="AV10751" i="2048"/>
  <c r="AV10752" i="2048"/>
  <c r="AV10753" i="2048"/>
  <c r="AV10754" i="2048"/>
  <c r="AV10755" i="2048"/>
  <c r="AV10756" i="2048"/>
  <c r="AV10757" i="2048"/>
  <c r="AV10758" i="2048"/>
  <c r="AV10759" i="2048"/>
  <c r="AV10760" i="2048"/>
  <c r="AV10761" i="2048"/>
  <c r="AV10762" i="2048"/>
  <c r="AV10763" i="2048"/>
  <c r="AV10764" i="2048"/>
  <c r="AV10765" i="2048"/>
  <c r="AV10766" i="2048"/>
  <c r="AV10767" i="2048"/>
  <c r="AV10768" i="2048"/>
  <c r="AV10769" i="2048"/>
  <c r="AV10770" i="2048"/>
  <c r="AV10771" i="2048"/>
  <c r="AV10772" i="2048"/>
  <c r="AV10773" i="2048"/>
  <c r="AV10774" i="2048"/>
  <c r="AV10775" i="2048"/>
  <c r="AV10776" i="2048"/>
  <c r="AV10777" i="2048"/>
  <c r="AV10778" i="2048"/>
  <c r="AV10779" i="2048"/>
  <c r="AV10780" i="2048"/>
  <c r="AV10781" i="2048"/>
  <c r="AV10782" i="2048"/>
  <c r="AV10783" i="2048"/>
  <c r="AV10784" i="2048"/>
  <c r="AV10785" i="2048"/>
  <c r="AV10786" i="2048"/>
  <c r="AV10787" i="2048"/>
  <c r="AV10788" i="2048"/>
  <c r="AV10789" i="2048"/>
  <c r="AV10790" i="2048"/>
  <c r="AV10791" i="2048"/>
  <c r="AV10792" i="2048"/>
  <c r="AV10793" i="2048"/>
  <c r="AV10794" i="2048"/>
  <c r="AV10795" i="2048"/>
  <c r="AV10796" i="2048"/>
  <c r="AV10797" i="2048"/>
  <c r="AV10798" i="2048"/>
  <c r="AV10799" i="2048"/>
  <c r="AV10800" i="2048"/>
  <c r="AV10801" i="2048"/>
  <c r="AV10802" i="2048"/>
  <c r="AV10803" i="2048"/>
  <c r="AV10804" i="2048"/>
  <c r="AV10805" i="2048"/>
  <c r="AV10806" i="2048"/>
  <c r="AV10807" i="2048"/>
  <c r="AV10808" i="2048"/>
  <c r="AV10809" i="2048"/>
  <c r="AV10810" i="2048"/>
  <c r="AV10811" i="2048"/>
  <c r="AV10812" i="2048"/>
  <c r="AV10813" i="2048"/>
  <c r="AV10814" i="2048"/>
  <c r="AV10815" i="2048"/>
  <c r="AV10816" i="2048"/>
  <c r="AV10817" i="2048"/>
  <c r="AV10818" i="2048"/>
  <c r="AV10819" i="2048"/>
  <c r="AV10820" i="2048"/>
  <c r="AV10821" i="2048"/>
  <c r="AV10822" i="2048"/>
  <c r="AV10823" i="2048"/>
  <c r="AV10824" i="2048"/>
  <c r="AV10825" i="2048"/>
  <c r="AV10826" i="2048"/>
  <c r="AV10827" i="2048"/>
  <c r="AV10828" i="2048"/>
  <c r="AV10829" i="2048"/>
  <c r="AV10830" i="2048"/>
  <c r="AV10831" i="2048"/>
  <c r="AV10832" i="2048"/>
  <c r="AV10833" i="2048"/>
  <c r="AV10834" i="2048"/>
  <c r="AV10835" i="2048"/>
  <c r="AV10836" i="2048"/>
  <c r="AV10837" i="2048"/>
  <c r="AV10838" i="2048"/>
  <c r="AV10839" i="2048"/>
  <c r="AV10840" i="2048"/>
  <c r="AV10841" i="2048"/>
  <c r="AV10842" i="2048"/>
  <c r="AV10843" i="2048"/>
  <c r="AV10844" i="2048"/>
  <c r="AV10845" i="2048"/>
  <c r="AV10846" i="2048"/>
  <c r="AV10847" i="2048"/>
  <c r="AV10848" i="2048"/>
  <c r="AV10849" i="2048"/>
  <c r="AV10850" i="2048"/>
  <c r="AV10851" i="2048"/>
  <c r="AV10852" i="2048"/>
  <c r="AV10853" i="2048"/>
  <c r="AV10854" i="2048"/>
  <c r="AV10855" i="2048"/>
  <c r="AV10856" i="2048"/>
  <c r="AV10857" i="2048"/>
  <c r="AV10858" i="2048"/>
  <c r="AV10859" i="2048"/>
  <c r="AV10860" i="2048"/>
  <c r="AV10861" i="2048"/>
  <c r="AV10862" i="2048"/>
  <c r="AV10863" i="2048"/>
  <c r="AV10864" i="2048"/>
  <c r="AV10865" i="2048"/>
  <c r="AV10866" i="2048"/>
  <c r="AV10867" i="2048"/>
  <c r="AV10868" i="2048"/>
  <c r="AV10869" i="2048"/>
  <c r="AV10870" i="2048"/>
  <c r="AV10871" i="2048"/>
  <c r="AV10872" i="2048"/>
  <c r="AV10873" i="2048"/>
  <c r="AV10874" i="2048"/>
  <c r="AV10875" i="2048"/>
  <c r="AV10876" i="2048"/>
  <c r="AV10877" i="2048"/>
  <c r="AV10878" i="2048"/>
  <c r="AV10879" i="2048"/>
  <c r="AV10880" i="2048"/>
  <c r="AV10881" i="2048"/>
  <c r="AV10882" i="2048"/>
  <c r="AV10883" i="2048"/>
  <c r="AV10884" i="2048"/>
  <c r="AV10885" i="2048"/>
  <c r="AV10886" i="2048"/>
  <c r="AV10887" i="2048"/>
  <c r="AV10888" i="2048"/>
  <c r="AV10889" i="2048"/>
  <c r="AV10890" i="2048"/>
  <c r="AV10891" i="2048"/>
  <c r="AV10892" i="2048"/>
  <c r="AV10893" i="2048"/>
  <c r="AV10894" i="2048"/>
  <c r="AV10895" i="2048"/>
  <c r="AV10896" i="2048"/>
  <c r="AV10897" i="2048"/>
  <c r="AV10898" i="2048"/>
  <c r="AV10899" i="2048"/>
  <c r="AV10900" i="2048"/>
  <c r="AV10901" i="2048"/>
  <c r="AV10902" i="2048"/>
  <c r="AV10903" i="2048"/>
  <c r="AV10904" i="2048"/>
  <c r="AV10905" i="2048"/>
  <c r="AV10906" i="2048"/>
  <c r="AV10907" i="2048"/>
  <c r="AV10908" i="2048"/>
  <c r="AV10909" i="2048"/>
  <c r="AV10910" i="2048"/>
  <c r="AV10911" i="2048"/>
  <c r="AV10912" i="2048"/>
  <c r="AV10913" i="2048"/>
  <c r="AV10914" i="2048"/>
  <c r="AV10915" i="2048"/>
  <c r="AV10916" i="2048"/>
  <c r="AV10917" i="2048"/>
  <c r="AV10918" i="2048"/>
  <c r="AV10919" i="2048"/>
  <c r="AV10920" i="2048"/>
  <c r="AV10921" i="2048"/>
  <c r="AV10922" i="2048"/>
  <c r="AV10923" i="2048"/>
  <c r="AV10924" i="2048"/>
  <c r="AV10925" i="2048"/>
  <c r="AV10926" i="2048"/>
  <c r="AV10927" i="2048"/>
  <c r="AV10928" i="2048"/>
  <c r="AV10929" i="2048"/>
  <c r="AV10930" i="2048"/>
  <c r="AV10931" i="2048"/>
  <c r="AV10932" i="2048"/>
  <c r="AV10933" i="2048"/>
  <c r="AV10934" i="2048"/>
  <c r="AV10935" i="2048"/>
  <c r="AV10936" i="2048"/>
  <c r="AV10937" i="2048"/>
  <c r="AV10938" i="2048"/>
  <c r="AV10939" i="2048"/>
  <c r="AV10940" i="2048"/>
  <c r="AV10941" i="2048"/>
  <c r="AV10942" i="2048"/>
  <c r="AV10943" i="2048"/>
  <c r="AV10944" i="2048"/>
  <c r="AV10945" i="2048"/>
  <c r="AV10946" i="2048"/>
  <c r="AV10947" i="2048"/>
  <c r="AV10948" i="2048"/>
  <c r="AV10949" i="2048"/>
  <c r="AV10950" i="2048"/>
  <c r="AV10951" i="2048"/>
  <c r="AV10952" i="2048"/>
  <c r="AV10953" i="2048"/>
  <c r="AV10954" i="2048"/>
  <c r="AV10955" i="2048"/>
  <c r="AV10956" i="2048"/>
  <c r="AV10957" i="2048"/>
  <c r="AV10958" i="2048"/>
  <c r="AV10959" i="2048"/>
  <c r="AV10960" i="2048"/>
  <c r="AV10961" i="2048"/>
  <c r="AV10962" i="2048"/>
  <c r="AV10963" i="2048"/>
  <c r="AV10964" i="2048"/>
  <c r="AV10965" i="2048"/>
  <c r="AV10966" i="2048"/>
  <c r="AV10967" i="2048"/>
  <c r="AV10968" i="2048"/>
  <c r="AV10969" i="2048"/>
  <c r="AV10970" i="2048"/>
  <c r="AV10971" i="2048"/>
  <c r="AV10972" i="2048"/>
  <c r="AV10973" i="2048"/>
  <c r="AV10974" i="2048"/>
  <c r="AV10975" i="2048"/>
  <c r="AV10976" i="2048"/>
  <c r="AV10977" i="2048"/>
  <c r="AV10978" i="2048"/>
  <c r="AV10979" i="2048"/>
  <c r="AV10980" i="2048"/>
  <c r="AV10981" i="2048"/>
  <c r="AV10982" i="2048"/>
  <c r="AV10983" i="2048"/>
  <c r="AV10984" i="2048"/>
  <c r="AV10985" i="2048"/>
  <c r="AV10986" i="2048"/>
  <c r="AV10987" i="2048"/>
  <c r="AV10988" i="2048"/>
  <c r="AV10989" i="2048"/>
  <c r="AV10990" i="2048"/>
  <c r="AV10991" i="2048"/>
  <c r="AV10992" i="2048"/>
  <c r="AV10993" i="2048"/>
  <c r="AV10994" i="2048"/>
  <c r="AV10995" i="2048"/>
  <c r="AV10996" i="2048"/>
  <c r="AV10997" i="2048"/>
  <c r="AV10998" i="2048"/>
  <c r="AV10999" i="2048"/>
  <c r="AV11000" i="2048"/>
  <c r="AV11001" i="2048"/>
  <c r="AV11002" i="2048"/>
  <c r="AV11003" i="2048"/>
  <c r="AV11004" i="2048"/>
  <c r="AV11005" i="2048"/>
  <c r="AV11006" i="2048"/>
  <c r="AV11007" i="2048"/>
  <c r="AV11008" i="2048"/>
  <c r="AV11009" i="2048"/>
  <c r="AV11010" i="2048"/>
  <c r="AV11011" i="2048"/>
  <c r="AV11012" i="2048"/>
  <c r="AV11013" i="2048"/>
  <c r="AV11014" i="2048"/>
  <c r="AV11015" i="2048"/>
  <c r="AV11016" i="2048"/>
  <c r="AV11017" i="2048"/>
  <c r="AV11018" i="2048"/>
  <c r="AV11019" i="2048"/>
  <c r="AV11020" i="2048"/>
  <c r="AV11021" i="2048"/>
  <c r="AV11022" i="2048"/>
  <c r="AV11023" i="2048"/>
  <c r="AV11024" i="2048"/>
  <c r="AV11025" i="2048"/>
  <c r="AV11026" i="2048"/>
  <c r="AV11027" i="2048"/>
  <c r="AV11028" i="2048"/>
  <c r="AV11029" i="2048"/>
  <c r="AV11030" i="2048"/>
  <c r="AV11031" i="2048"/>
  <c r="AV11032" i="2048"/>
  <c r="AV11033" i="2048"/>
  <c r="AV11034" i="2048"/>
  <c r="AV11035" i="2048"/>
  <c r="AV11036" i="2048"/>
  <c r="AV11037" i="2048"/>
  <c r="AV11038" i="2048"/>
  <c r="AV11039" i="2048"/>
  <c r="AV11040" i="2048"/>
  <c r="AV11041" i="2048"/>
  <c r="AV11042" i="2048"/>
  <c r="AV11043" i="2048"/>
  <c r="AV11044" i="2048"/>
  <c r="AV11045" i="2048"/>
  <c r="AV11046" i="2048"/>
  <c r="AV11047" i="2048"/>
  <c r="AV11048" i="2048"/>
  <c r="AV11049" i="2048"/>
  <c r="AV11050" i="2048"/>
  <c r="AV11051" i="2048"/>
  <c r="AV11052" i="2048"/>
  <c r="AV11053" i="2048"/>
  <c r="AV11054" i="2048"/>
  <c r="AV11055" i="2048"/>
  <c r="AV11056" i="2048"/>
  <c r="AV11057" i="2048"/>
  <c r="AV11058" i="2048"/>
  <c r="AV11059" i="2048"/>
  <c r="AV11060" i="2048"/>
  <c r="AV11061" i="2048"/>
  <c r="AV11062" i="2048"/>
  <c r="AV11063" i="2048"/>
  <c r="AV11064" i="2048"/>
  <c r="AV11065" i="2048"/>
  <c r="AV11066" i="2048"/>
  <c r="AV11067" i="2048"/>
  <c r="AV11068" i="2048"/>
  <c r="AV11069" i="2048"/>
  <c r="AV11070" i="2048"/>
  <c r="AV11071" i="2048"/>
  <c r="AV11072" i="2048"/>
  <c r="AV11073" i="2048"/>
  <c r="AV11074" i="2048"/>
  <c r="AV11075" i="2048"/>
  <c r="AV11076" i="2048"/>
  <c r="AV11077" i="2048"/>
  <c r="AV11078" i="2048"/>
  <c r="AV11079" i="2048"/>
  <c r="AV11080" i="2048"/>
  <c r="AV11081" i="2048"/>
  <c r="AV11082" i="2048"/>
  <c r="AV11083" i="2048"/>
  <c r="AV11084" i="2048"/>
  <c r="AV11085" i="2048"/>
  <c r="AV11086" i="2048"/>
  <c r="AV11087" i="2048"/>
  <c r="AV11088" i="2048"/>
  <c r="AV11089" i="2048"/>
  <c r="AV11090" i="2048"/>
  <c r="AV11091" i="2048"/>
  <c r="AV11092" i="2048"/>
  <c r="AV11093" i="2048"/>
  <c r="AV11094" i="2048"/>
  <c r="AV11095" i="2048"/>
  <c r="AV11096" i="2048"/>
  <c r="AV11097" i="2048"/>
  <c r="AV11098" i="2048"/>
  <c r="AV11099" i="2048"/>
  <c r="AV11100" i="2048"/>
  <c r="AV11101" i="2048"/>
  <c r="AV11102" i="2048"/>
  <c r="AV11103" i="2048"/>
  <c r="AV11104" i="2048"/>
  <c r="AV11105" i="2048"/>
  <c r="AV11106" i="2048"/>
  <c r="AV11107" i="2048"/>
  <c r="AV11108" i="2048"/>
  <c r="AV11109" i="2048"/>
  <c r="AV11110" i="2048"/>
  <c r="AV11111" i="2048"/>
  <c r="AV11112" i="2048"/>
  <c r="AV11113" i="2048"/>
  <c r="AV11114" i="2048"/>
  <c r="AV11115" i="2048"/>
  <c r="AV11116" i="2048"/>
  <c r="AV11117" i="2048"/>
  <c r="AV11118" i="2048"/>
  <c r="AV11119" i="2048"/>
  <c r="AV11120" i="2048"/>
  <c r="AV11121" i="2048"/>
  <c r="AV11122" i="2048"/>
  <c r="AV11123" i="2048"/>
  <c r="AV11124" i="2048"/>
  <c r="AV11125" i="2048"/>
  <c r="AV11126" i="2048"/>
  <c r="AV11127" i="2048"/>
  <c r="AV11128" i="2048"/>
  <c r="AV11129" i="2048"/>
  <c r="AV11130" i="2048"/>
  <c r="AV11131" i="2048"/>
  <c r="AV11132" i="2048"/>
  <c r="AV11133" i="2048"/>
  <c r="AV11134" i="2048"/>
  <c r="AV11135" i="2048"/>
  <c r="AV11136" i="2048"/>
  <c r="AV11137" i="2048"/>
  <c r="AV11138" i="2048"/>
  <c r="AV11139" i="2048"/>
  <c r="AV11140" i="2048"/>
  <c r="AV11141" i="2048"/>
  <c r="AV11142" i="2048"/>
  <c r="AV11143" i="2048"/>
  <c r="AV11144" i="2048"/>
  <c r="AV11145" i="2048"/>
  <c r="AV11146" i="2048"/>
  <c r="AV11147" i="2048"/>
  <c r="AV11148" i="2048"/>
  <c r="AV11149" i="2048"/>
  <c r="AV11150" i="2048"/>
  <c r="AV11151" i="2048"/>
  <c r="AV11152" i="2048"/>
  <c r="AV11153" i="2048"/>
  <c r="AV11154" i="2048"/>
  <c r="AV11155" i="2048"/>
  <c r="AV11156" i="2048"/>
  <c r="AV11157" i="2048"/>
  <c r="AV11158" i="2048"/>
  <c r="AV11159" i="2048"/>
  <c r="AV11160" i="2048"/>
  <c r="AV11161" i="2048"/>
  <c r="AV11162" i="2048"/>
  <c r="AV11163" i="2048"/>
  <c r="AV11164" i="2048"/>
  <c r="AV11165" i="2048"/>
  <c r="AV11166" i="2048"/>
  <c r="AV11167" i="2048"/>
  <c r="AV11168" i="2048"/>
  <c r="AV11169" i="2048"/>
  <c r="AV11170" i="2048"/>
  <c r="AV11171" i="2048"/>
  <c r="AV11172" i="2048"/>
  <c r="AV11173" i="2048"/>
  <c r="AV11174" i="2048"/>
  <c r="AV11175" i="2048"/>
  <c r="AV11176" i="2048"/>
  <c r="AV11177" i="2048"/>
  <c r="AV11178" i="2048"/>
  <c r="AV11179" i="2048"/>
  <c r="AV11180" i="2048"/>
  <c r="AV11181" i="2048"/>
  <c r="AV11182" i="2048"/>
  <c r="AV11183" i="2048"/>
  <c r="AV11184" i="2048"/>
  <c r="AV11185" i="2048"/>
  <c r="AV11186" i="2048"/>
  <c r="AV11187" i="2048"/>
  <c r="AV11188" i="2048"/>
  <c r="AV11189" i="2048"/>
  <c r="AV11190" i="2048"/>
  <c r="AV11191" i="2048"/>
  <c r="AV11192" i="2048"/>
  <c r="AV11193" i="2048"/>
  <c r="AV11194" i="2048"/>
  <c r="AV11195" i="2048"/>
  <c r="AV11196" i="2048"/>
  <c r="AV11197" i="2048"/>
  <c r="AV11198" i="2048"/>
  <c r="AV11199" i="2048"/>
  <c r="AV11200" i="2048"/>
  <c r="AV11201" i="2048"/>
  <c r="AV11202" i="2048"/>
  <c r="AV11203" i="2048"/>
  <c r="AV11204" i="2048"/>
  <c r="AV11205" i="2048"/>
  <c r="AV11206" i="2048"/>
  <c r="AV11207" i="2048"/>
  <c r="AV11208" i="2048"/>
  <c r="AV11209" i="2048"/>
  <c r="AV11210" i="2048"/>
  <c r="AV11211" i="2048"/>
  <c r="AV11212" i="2048"/>
  <c r="AV11213" i="2048"/>
  <c r="AV11214" i="2048"/>
  <c r="AV11215" i="2048"/>
  <c r="AV11216" i="2048"/>
  <c r="AV11217" i="2048"/>
  <c r="AV11218" i="2048"/>
  <c r="AV11219" i="2048"/>
  <c r="AV11220" i="2048"/>
  <c r="AV11221" i="2048"/>
  <c r="AV11222" i="2048"/>
  <c r="AV11223" i="2048"/>
  <c r="AV11224" i="2048"/>
  <c r="AV11225" i="2048"/>
  <c r="AV11226" i="2048"/>
  <c r="AV11227" i="2048"/>
  <c r="AV11228" i="2048"/>
  <c r="AV11229" i="2048"/>
  <c r="AV11230" i="2048"/>
  <c r="AV11231" i="2048"/>
  <c r="AV11232" i="2048"/>
  <c r="AV11233" i="2048"/>
  <c r="AV11234" i="2048"/>
  <c r="AV11235" i="2048"/>
  <c r="AV11236" i="2048"/>
  <c r="AV11237" i="2048"/>
  <c r="AV11238" i="2048"/>
  <c r="AV11239" i="2048"/>
  <c r="AV11240" i="2048"/>
  <c r="AV11241" i="2048"/>
  <c r="AV11242" i="2048"/>
  <c r="AV11243" i="2048"/>
  <c r="AV11244" i="2048"/>
  <c r="AV11245" i="2048"/>
  <c r="AV11246" i="2048"/>
  <c r="AV11247" i="2048"/>
  <c r="AV11248" i="2048"/>
  <c r="AV11249" i="2048"/>
  <c r="AV11250" i="2048"/>
  <c r="AV11251" i="2048"/>
  <c r="AV11252" i="2048"/>
  <c r="AV11253" i="2048"/>
  <c r="AV11254" i="2048"/>
  <c r="AV11255" i="2048"/>
  <c r="AV11256" i="2048"/>
  <c r="AV11257" i="2048"/>
  <c r="AV11258" i="2048"/>
  <c r="AV11259" i="2048"/>
  <c r="AV11260" i="2048"/>
  <c r="AV11261" i="2048"/>
  <c r="AV11262" i="2048"/>
  <c r="AV11263" i="2048"/>
  <c r="AV11264" i="2048"/>
  <c r="AV11265" i="2048"/>
  <c r="AV11266" i="2048"/>
  <c r="AV11267" i="2048"/>
  <c r="AV11268" i="2048"/>
  <c r="AV11269" i="2048"/>
  <c r="AV11270" i="2048"/>
  <c r="AV11271" i="2048"/>
  <c r="AV11272" i="2048"/>
  <c r="AV11273" i="2048"/>
  <c r="AV11274" i="2048"/>
  <c r="AV11275" i="2048"/>
  <c r="AV11276" i="2048"/>
  <c r="AV11277" i="2048"/>
  <c r="AV11278" i="2048"/>
  <c r="AV11279" i="2048"/>
  <c r="AV11280" i="2048"/>
  <c r="AV11281" i="2048"/>
  <c r="AV11282" i="2048"/>
  <c r="AV11283" i="2048"/>
  <c r="AV11284" i="2048"/>
  <c r="AV11285" i="2048"/>
  <c r="AV11286" i="2048"/>
  <c r="AV11287" i="2048"/>
  <c r="AV11288" i="2048"/>
  <c r="AV11289" i="2048"/>
  <c r="AV11290" i="2048"/>
  <c r="AV11291" i="2048"/>
  <c r="AV11292" i="2048"/>
  <c r="AV11293" i="2048"/>
  <c r="AV11294" i="2048"/>
  <c r="AV11295" i="2048"/>
  <c r="AV11296" i="2048"/>
  <c r="AV11297" i="2048"/>
  <c r="AV11298" i="2048"/>
  <c r="AV11299" i="2048"/>
  <c r="AV11300" i="2048"/>
  <c r="AV11301" i="2048"/>
  <c r="AV11302" i="2048"/>
  <c r="AV11303" i="2048"/>
  <c r="AV11304" i="2048"/>
  <c r="AV11305" i="2048"/>
  <c r="AV11306" i="2048"/>
  <c r="AV11307" i="2048"/>
  <c r="AV11308" i="2048"/>
  <c r="AV11309" i="2048"/>
  <c r="AV11310" i="2048"/>
  <c r="AV11311" i="2048"/>
  <c r="AV11312" i="2048"/>
  <c r="AV11313" i="2048"/>
  <c r="AV11314" i="2048"/>
  <c r="AV11315" i="2048"/>
  <c r="AV11316" i="2048"/>
  <c r="AV11317" i="2048"/>
  <c r="AV11318" i="2048"/>
  <c r="AV11319" i="2048"/>
  <c r="AV11320" i="2048"/>
  <c r="AV11321" i="2048"/>
  <c r="AV11322" i="2048"/>
  <c r="AV11323" i="2048"/>
  <c r="AV11324" i="2048"/>
  <c r="AV11325" i="2048"/>
  <c r="AV11326" i="2048"/>
  <c r="AV11327" i="2048"/>
  <c r="AV11328" i="2048"/>
  <c r="AV11329" i="2048"/>
  <c r="AV11330" i="2048"/>
  <c r="AV11331" i="2048"/>
  <c r="AV11332" i="2048"/>
  <c r="AV11333" i="2048"/>
  <c r="AV11334" i="2048"/>
  <c r="AV11335" i="2048"/>
  <c r="AV11336" i="2048"/>
  <c r="AV11337" i="2048"/>
  <c r="AV11338" i="2048"/>
  <c r="AV11339" i="2048"/>
  <c r="AV11340" i="2048"/>
  <c r="AV11341" i="2048"/>
  <c r="AV11342" i="2048"/>
  <c r="AV11343" i="2048"/>
  <c r="AV11344" i="2048"/>
  <c r="AV11345" i="2048"/>
  <c r="AV11346" i="2048"/>
  <c r="AV11347" i="2048"/>
  <c r="AV11348" i="2048"/>
  <c r="AV11349" i="2048"/>
  <c r="AV11350" i="2048"/>
  <c r="AV11351" i="2048"/>
  <c r="AV11352" i="2048"/>
  <c r="AV11353" i="2048"/>
  <c r="AV11354" i="2048"/>
  <c r="AV11355" i="2048"/>
  <c r="AV11356" i="2048"/>
  <c r="AV11357" i="2048"/>
  <c r="AV11358" i="2048"/>
  <c r="AV11359" i="2048"/>
  <c r="AV11360" i="2048"/>
  <c r="AV11361" i="2048"/>
  <c r="AV11362" i="2048"/>
  <c r="AV11363" i="2048"/>
  <c r="AV11364" i="2048"/>
  <c r="AV11365" i="2048"/>
  <c r="AV11366" i="2048"/>
  <c r="AV11367" i="2048"/>
  <c r="AV11368" i="2048"/>
  <c r="AV11369" i="2048"/>
  <c r="AV11370" i="2048"/>
  <c r="AV11371" i="2048"/>
  <c r="AV11372" i="2048"/>
  <c r="AV11373" i="2048"/>
  <c r="AV11374" i="2048"/>
  <c r="AV11375" i="2048"/>
  <c r="AV11376" i="2048"/>
  <c r="AV11377" i="2048"/>
  <c r="AV11378" i="2048"/>
  <c r="AV11379" i="2048"/>
  <c r="AV11380" i="2048"/>
  <c r="AV11381" i="2048"/>
  <c r="AV11382" i="2048"/>
  <c r="AV11383" i="2048"/>
  <c r="AV11384" i="2048"/>
  <c r="AV11385" i="2048"/>
  <c r="AV11386" i="2048"/>
  <c r="AV11387" i="2048"/>
  <c r="AV11388" i="2048"/>
  <c r="AV11389" i="2048"/>
  <c r="AV11390" i="2048"/>
  <c r="AV11391" i="2048"/>
  <c r="AV11392" i="2048"/>
  <c r="AV11393" i="2048"/>
  <c r="AV11394" i="2048"/>
  <c r="AV11395" i="2048"/>
  <c r="AV11396" i="2048"/>
  <c r="AV11397" i="2048"/>
  <c r="AV11398" i="2048"/>
  <c r="AV11399" i="2048"/>
  <c r="AV11400" i="2048"/>
  <c r="AV11401" i="2048"/>
  <c r="AV11402" i="2048"/>
  <c r="AV11403" i="2048"/>
  <c r="AV11404" i="2048"/>
  <c r="AV11405" i="2048"/>
  <c r="AV11406" i="2048"/>
  <c r="AV11407" i="2048"/>
  <c r="AV11408" i="2048"/>
  <c r="AV11409" i="2048"/>
  <c r="AV11410" i="2048"/>
  <c r="AV11411" i="2048"/>
  <c r="AV11412" i="2048"/>
  <c r="AV11413" i="2048"/>
  <c r="AV11414" i="2048"/>
  <c r="AV11415" i="2048"/>
  <c r="AV11416" i="2048"/>
  <c r="AV11417" i="2048"/>
  <c r="AV11418" i="2048"/>
  <c r="AV11419" i="2048"/>
  <c r="AV11420" i="2048"/>
  <c r="AV11421" i="2048"/>
  <c r="AV11422" i="2048"/>
  <c r="AV11423" i="2048"/>
  <c r="AV11424" i="2048"/>
  <c r="AV11425" i="2048"/>
  <c r="AV11426" i="2048"/>
  <c r="AV11427" i="2048"/>
  <c r="AV11428" i="2048"/>
  <c r="AV11429" i="2048"/>
  <c r="AV11430" i="2048"/>
  <c r="AV11431" i="2048"/>
  <c r="AV11432" i="2048"/>
  <c r="AV11433" i="2048"/>
  <c r="AV11434" i="2048"/>
  <c r="AV11435" i="2048"/>
  <c r="AV11436" i="2048"/>
  <c r="AV11437" i="2048"/>
  <c r="AV11438" i="2048"/>
  <c r="AV11439" i="2048"/>
  <c r="AV11440" i="2048"/>
  <c r="AV11441" i="2048"/>
  <c r="AV11442" i="2048"/>
  <c r="AV11443" i="2048"/>
  <c r="AV11444" i="2048"/>
  <c r="AV11445" i="2048"/>
  <c r="AV11446" i="2048"/>
  <c r="AV11447" i="2048"/>
  <c r="AV11448" i="2048"/>
  <c r="AV11449" i="2048"/>
  <c r="AV11450" i="2048"/>
  <c r="AV11451" i="2048"/>
  <c r="AV11452" i="2048"/>
  <c r="AV11453" i="2048"/>
  <c r="AV11454" i="2048"/>
  <c r="AV11455" i="2048"/>
  <c r="AV11456" i="2048"/>
  <c r="AV11457" i="2048"/>
  <c r="AV11458" i="2048"/>
  <c r="AV11459" i="2048"/>
  <c r="AV11460" i="2048"/>
  <c r="AV11461" i="2048"/>
  <c r="AV11462" i="2048"/>
  <c r="AV11463" i="2048"/>
  <c r="AV11464" i="2048"/>
  <c r="AV11465" i="2048"/>
  <c r="AV11466" i="2048"/>
  <c r="AV11467" i="2048"/>
  <c r="AV11468" i="2048"/>
  <c r="AV11469" i="2048"/>
  <c r="AV11470" i="2048"/>
  <c r="AV11471" i="2048"/>
  <c r="AV11472" i="2048"/>
  <c r="AV11473" i="2048"/>
  <c r="AV11474" i="2048"/>
  <c r="AV11475" i="2048"/>
  <c r="AV11476" i="2048"/>
  <c r="AV11477" i="2048"/>
  <c r="AV11478" i="2048"/>
  <c r="AV11479" i="2048"/>
  <c r="AV11480" i="2048"/>
  <c r="AV11481" i="2048"/>
  <c r="AV11482" i="2048"/>
  <c r="AV11483" i="2048"/>
  <c r="AV11484" i="2048"/>
  <c r="AV11485" i="2048"/>
  <c r="AV11486" i="2048"/>
  <c r="AV11487" i="2048"/>
  <c r="AV11488" i="2048"/>
  <c r="AV11489" i="2048"/>
  <c r="AV11490" i="2048"/>
  <c r="AV11491" i="2048"/>
  <c r="AV11492" i="2048"/>
  <c r="AV11493" i="2048"/>
  <c r="AV11494" i="2048"/>
  <c r="AV11495" i="2048"/>
  <c r="AV11496" i="2048"/>
  <c r="AV11497" i="2048"/>
  <c r="AV11498" i="2048"/>
  <c r="AV11499" i="2048"/>
  <c r="AV11500" i="2048"/>
  <c r="AV11501" i="2048"/>
  <c r="AV11502" i="2048"/>
  <c r="AV11503" i="2048"/>
  <c r="AV11504" i="2048"/>
  <c r="AV11505" i="2048"/>
  <c r="AV11506" i="2048"/>
  <c r="AV11507" i="2048"/>
  <c r="AV11508" i="2048"/>
  <c r="AV11509" i="2048"/>
  <c r="AV11510" i="2048"/>
  <c r="AV11511" i="2048"/>
  <c r="AV11512" i="2048"/>
  <c r="AV11513" i="2048"/>
  <c r="AV11514" i="2048"/>
  <c r="AV11515" i="2048"/>
  <c r="AV11516" i="2048"/>
  <c r="AV11517" i="2048"/>
  <c r="AV11518" i="2048"/>
  <c r="AV11519" i="2048"/>
  <c r="AV11520" i="2048"/>
  <c r="AV11521" i="2048"/>
  <c r="AV11522" i="2048"/>
  <c r="AV11523" i="2048"/>
  <c r="AV11524" i="2048"/>
  <c r="AV11525" i="2048"/>
  <c r="AV11526" i="2048"/>
  <c r="AV11527" i="2048"/>
  <c r="AV11528" i="2048"/>
  <c r="AV11529" i="2048"/>
  <c r="AV11530" i="2048"/>
  <c r="AV11531" i="2048"/>
  <c r="AV11532" i="2048"/>
  <c r="AV11533" i="2048"/>
  <c r="AV11534" i="2048"/>
  <c r="AV11535" i="2048"/>
  <c r="AV11536" i="2048"/>
  <c r="AV11537" i="2048"/>
  <c r="AV11538" i="2048"/>
  <c r="AV11539" i="2048"/>
  <c r="AV11540" i="2048"/>
  <c r="AV11541" i="2048"/>
  <c r="AV11542" i="2048"/>
  <c r="AV11543" i="2048"/>
  <c r="AV11544" i="2048"/>
  <c r="AV11545" i="2048"/>
  <c r="AV11546" i="2048"/>
  <c r="AV11547" i="2048"/>
  <c r="AV11548" i="2048"/>
  <c r="AV11549" i="2048"/>
  <c r="AV11550" i="2048"/>
  <c r="AV11551" i="2048"/>
  <c r="AV11552" i="2048"/>
  <c r="AV11553" i="2048"/>
  <c r="AV11554" i="2048"/>
  <c r="AV11555" i="2048"/>
  <c r="AV11556" i="2048"/>
  <c r="AV11557" i="2048"/>
  <c r="AV11558" i="2048"/>
  <c r="AV11559" i="2048"/>
  <c r="AV11560" i="2048"/>
  <c r="AV11561" i="2048"/>
  <c r="AV11562" i="2048"/>
  <c r="AV11563" i="2048"/>
  <c r="AV11564" i="2048"/>
  <c r="AV11565" i="2048"/>
  <c r="AV11566" i="2048"/>
  <c r="AV11567" i="2048"/>
  <c r="AV11568" i="2048"/>
  <c r="AV11569" i="2048"/>
  <c r="AV11570" i="2048"/>
  <c r="AV11571" i="2048"/>
  <c r="AV11572" i="2048"/>
  <c r="AV11573" i="2048"/>
  <c r="AV11574" i="2048"/>
  <c r="AV11575" i="2048"/>
  <c r="AV11576" i="2048"/>
  <c r="AV11577" i="2048"/>
  <c r="AV11578" i="2048"/>
  <c r="AV11579" i="2048"/>
  <c r="AV11580" i="2048"/>
  <c r="AV11581" i="2048"/>
  <c r="AV11582" i="2048"/>
  <c r="AV11583" i="2048"/>
  <c r="AV11584" i="2048"/>
  <c r="AV11585" i="2048"/>
  <c r="AV11586" i="2048"/>
  <c r="AV11587" i="2048"/>
  <c r="AV11588" i="2048"/>
  <c r="AV11589" i="2048"/>
  <c r="AV11590" i="2048"/>
  <c r="AV11591" i="2048"/>
  <c r="AV11592" i="2048"/>
  <c r="AV11593" i="2048"/>
  <c r="AV11594" i="2048"/>
  <c r="AV11595" i="2048"/>
  <c r="AV11596" i="2048"/>
  <c r="AV11597" i="2048"/>
  <c r="AV11598" i="2048"/>
  <c r="AV11599" i="2048"/>
  <c r="AV11600" i="2048"/>
  <c r="AV11601" i="2048"/>
  <c r="AV11602" i="2048"/>
  <c r="AV11603" i="2048"/>
  <c r="AV11604" i="2048"/>
  <c r="AV11605" i="2048"/>
  <c r="AV11606" i="2048"/>
  <c r="AV11607" i="2048"/>
  <c r="AV11608" i="2048"/>
  <c r="AV11609" i="2048"/>
  <c r="AV11610" i="2048"/>
  <c r="AV11611" i="2048"/>
  <c r="AV11612" i="2048"/>
  <c r="AV11613" i="2048"/>
  <c r="AV11614" i="2048"/>
  <c r="AV11615" i="2048"/>
  <c r="AV11616" i="2048"/>
  <c r="AV11617" i="2048"/>
  <c r="AV11618" i="2048"/>
  <c r="AV11619" i="2048"/>
  <c r="AV11620" i="2048"/>
  <c r="AV11621" i="2048"/>
  <c r="AV11622" i="2048"/>
  <c r="AV11623" i="2048"/>
  <c r="AV11624" i="2048"/>
  <c r="AV11625" i="2048"/>
  <c r="AV11626" i="2048"/>
  <c r="AV11627" i="2048"/>
  <c r="AV11628" i="2048"/>
  <c r="AV11629" i="2048"/>
  <c r="AV11630" i="2048"/>
  <c r="AV11631" i="2048"/>
  <c r="AV11632" i="2048"/>
  <c r="AV11633" i="2048"/>
  <c r="AV11634" i="2048"/>
  <c r="AV11635" i="2048"/>
  <c r="AV11636" i="2048"/>
  <c r="AV11637" i="2048"/>
  <c r="AV11638" i="2048"/>
  <c r="AV11639" i="2048"/>
  <c r="AV11640" i="2048"/>
  <c r="AV11641" i="2048"/>
  <c r="AV11642" i="2048"/>
  <c r="AV11643" i="2048"/>
  <c r="AV11644" i="2048"/>
  <c r="AV11645" i="2048"/>
  <c r="AV11646" i="2048"/>
  <c r="AV11647" i="2048"/>
  <c r="AV11648" i="2048"/>
  <c r="AV11649" i="2048"/>
  <c r="AV11650" i="2048"/>
  <c r="AV11651" i="2048"/>
  <c r="AV11652" i="2048"/>
  <c r="AV11653" i="2048"/>
  <c r="AV11654" i="2048"/>
  <c r="AV11655" i="2048"/>
  <c r="AV11656" i="2048"/>
  <c r="AV11657" i="2048"/>
  <c r="AV11658" i="2048"/>
  <c r="AV11659" i="2048"/>
  <c r="AV11660" i="2048"/>
  <c r="AV11661" i="2048"/>
  <c r="AV11662" i="2048"/>
  <c r="AV11663" i="2048"/>
  <c r="AV11664" i="2048"/>
  <c r="AV11665" i="2048"/>
  <c r="AV11666" i="2048"/>
  <c r="AV11667" i="2048"/>
  <c r="AV11668" i="2048"/>
  <c r="AV11669" i="2048"/>
  <c r="AV11670" i="2048"/>
  <c r="AV11671" i="2048"/>
  <c r="AV11672" i="2048"/>
  <c r="AV11673" i="2048"/>
  <c r="AV11674" i="2048"/>
  <c r="AV11675" i="2048"/>
  <c r="AV11676" i="2048"/>
  <c r="AV11677" i="2048"/>
  <c r="AV11678" i="2048"/>
  <c r="AV11679" i="2048"/>
  <c r="AV11680" i="2048"/>
  <c r="AV11681" i="2048"/>
  <c r="AV11682" i="2048"/>
  <c r="AV11683" i="2048"/>
  <c r="AV11684" i="2048"/>
  <c r="AV11685" i="2048"/>
  <c r="AV11686" i="2048"/>
  <c r="AV11687" i="2048"/>
  <c r="AV11688" i="2048"/>
  <c r="AV11689" i="2048"/>
  <c r="AV11690" i="2048"/>
  <c r="AV11691" i="2048"/>
  <c r="AV11692" i="2048"/>
  <c r="AV11693" i="2048"/>
  <c r="AV11694" i="2048"/>
  <c r="AV11695" i="2048"/>
  <c r="AV11696" i="2048"/>
  <c r="AV11697" i="2048"/>
  <c r="AV11698" i="2048"/>
  <c r="AV11699" i="2048"/>
  <c r="AV11700" i="2048"/>
  <c r="AV11701" i="2048"/>
  <c r="AV11702" i="2048"/>
  <c r="AV11703" i="2048"/>
  <c r="AV11704" i="2048"/>
  <c r="AV11705" i="2048"/>
  <c r="AV11706" i="2048"/>
  <c r="AV11707" i="2048"/>
  <c r="AV11708" i="2048"/>
  <c r="AV11709" i="2048"/>
  <c r="AV11710" i="2048"/>
  <c r="AV11711" i="2048"/>
  <c r="AV11712" i="2048"/>
  <c r="AV11713" i="2048"/>
  <c r="AV11714" i="2048"/>
  <c r="AV11715" i="2048"/>
  <c r="AV11716" i="2048"/>
  <c r="AV11717" i="2048"/>
  <c r="AV11718" i="2048"/>
  <c r="AV11719" i="2048"/>
  <c r="AV11720" i="2048"/>
  <c r="AV11721" i="2048"/>
  <c r="AV11722" i="2048"/>
  <c r="AV11723" i="2048"/>
  <c r="AV11724" i="2048"/>
  <c r="AV11725" i="2048"/>
  <c r="AV11726" i="2048"/>
  <c r="AV11727" i="2048"/>
  <c r="AV11728" i="2048"/>
  <c r="AV11729" i="2048"/>
  <c r="AV11730" i="2048"/>
  <c r="AV11731" i="2048"/>
  <c r="AV11732" i="2048"/>
  <c r="AV11733" i="2048"/>
  <c r="AV11734" i="2048"/>
  <c r="AV11735" i="2048"/>
  <c r="AV11736" i="2048"/>
  <c r="AV11737" i="2048"/>
  <c r="AV11738" i="2048"/>
  <c r="AV11739" i="2048"/>
  <c r="AV11740" i="2048"/>
  <c r="AV11741" i="2048"/>
  <c r="AV11742" i="2048"/>
  <c r="AV11743" i="2048"/>
  <c r="AV11744" i="2048"/>
  <c r="AV11745" i="2048"/>
  <c r="AV11746" i="2048"/>
  <c r="AV11747" i="2048"/>
  <c r="AV11748" i="2048"/>
  <c r="AV11749" i="2048"/>
  <c r="AV11750" i="2048"/>
  <c r="AV11751" i="2048"/>
  <c r="AV11752" i="2048"/>
  <c r="AV11753" i="2048"/>
  <c r="AV11754" i="2048"/>
  <c r="AV11755" i="2048"/>
  <c r="AV11756" i="2048"/>
  <c r="AV11757" i="2048"/>
  <c r="AV11758" i="2048"/>
  <c r="AV11759" i="2048"/>
  <c r="AV11760" i="2048"/>
  <c r="AV11761" i="2048"/>
  <c r="AV11762" i="2048"/>
  <c r="AV11763" i="2048"/>
  <c r="AV11764" i="2048"/>
  <c r="AV11765" i="2048"/>
  <c r="AV11766" i="2048"/>
  <c r="AV11767" i="2048"/>
  <c r="AV11768" i="2048"/>
  <c r="AV11769" i="2048"/>
  <c r="AV11770" i="2048"/>
  <c r="AV11771" i="2048"/>
  <c r="AV11772" i="2048"/>
  <c r="AV11773" i="2048"/>
  <c r="AV11774" i="2048"/>
  <c r="AV11775" i="2048"/>
  <c r="AV11776" i="2048"/>
  <c r="AV11777" i="2048"/>
  <c r="AV11778" i="2048"/>
  <c r="AV11779" i="2048"/>
  <c r="AV11780" i="2048"/>
  <c r="AV11781" i="2048"/>
  <c r="AV11782" i="2048"/>
  <c r="AV11783" i="2048"/>
  <c r="AV11784" i="2048"/>
  <c r="AV11785" i="2048"/>
  <c r="AV11786" i="2048"/>
  <c r="AV11787" i="2048"/>
  <c r="AV11788" i="2048"/>
  <c r="AV11789" i="2048"/>
  <c r="AV11790" i="2048"/>
  <c r="AV11791" i="2048"/>
  <c r="AV11792" i="2048"/>
  <c r="AV11793" i="2048"/>
  <c r="AV11794" i="2048"/>
  <c r="AV11795" i="2048"/>
  <c r="AV11796" i="2048"/>
  <c r="AV11797" i="2048"/>
  <c r="AV11798" i="2048"/>
  <c r="AV11799" i="2048"/>
  <c r="AV11800" i="2048"/>
  <c r="AV11801" i="2048"/>
  <c r="AV11802" i="2048"/>
  <c r="AV11803" i="2048"/>
  <c r="AV11804" i="2048"/>
  <c r="AV11805" i="2048"/>
  <c r="AV11806" i="2048"/>
  <c r="AV11807" i="2048"/>
  <c r="AV11808" i="2048"/>
  <c r="AV11809" i="2048"/>
  <c r="AV11810" i="2048"/>
  <c r="AV11811" i="2048"/>
  <c r="AV11812" i="2048"/>
  <c r="AV11813" i="2048"/>
  <c r="AV11814" i="2048"/>
  <c r="AV11815" i="2048"/>
  <c r="AV11816" i="2048"/>
  <c r="AV11817" i="2048"/>
  <c r="AV11818" i="2048"/>
  <c r="AV11819" i="2048"/>
  <c r="AV11820" i="2048"/>
  <c r="AV11821" i="2048"/>
  <c r="AV11822" i="2048"/>
  <c r="AV11823" i="2048"/>
  <c r="AV11824" i="2048"/>
  <c r="AV11825" i="2048"/>
  <c r="AV11826" i="2048"/>
  <c r="AV11827" i="2048"/>
  <c r="AV11828" i="2048"/>
  <c r="AV11829" i="2048"/>
  <c r="AV11830" i="2048"/>
  <c r="AV11831" i="2048"/>
  <c r="AV11832" i="2048"/>
  <c r="AV11833" i="2048"/>
  <c r="AV11834" i="2048"/>
  <c r="AV11835" i="2048"/>
  <c r="AV11836" i="2048"/>
  <c r="AV11837" i="2048"/>
  <c r="AV11838" i="2048"/>
  <c r="AV11839" i="2048"/>
  <c r="AV11840" i="2048"/>
  <c r="AV11841" i="2048"/>
  <c r="AV11842" i="2048"/>
  <c r="AV11843" i="2048"/>
  <c r="AV11844" i="2048"/>
  <c r="AV11845" i="2048"/>
  <c r="AV11846" i="2048"/>
  <c r="AV11847" i="2048"/>
  <c r="AV11848" i="2048"/>
  <c r="AV11849" i="2048"/>
  <c r="AV11850" i="2048"/>
  <c r="AV11851" i="2048"/>
  <c r="AV11852" i="2048"/>
  <c r="AV11853" i="2048"/>
  <c r="AV11854" i="2048"/>
  <c r="AV11855" i="2048"/>
  <c r="AV11856" i="2048"/>
  <c r="AV11857" i="2048"/>
  <c r="AV11858" i="2048"/>
  <c r="AV11859" i="2048"/>
  <c r="AV11860" i="2048"/>
  <c r="AV11861" i="2048"/>
  <c r="AV11862" i="2048"/>
  <c r="AV11863" i="2048"/>
  <c r="AV11864" i="2048"/>
  <c r="AV11865" i="2048"/>
  <c r="AV11866" i="2048"/>
  <c r="AV11867" i="2048"/>
  <c r="AV11868" i="2048"/>
  <c r="AV11869" i="2048"/>
  <c r="AV11870" i="2048"/>
  <c r="AV11871" i="2048"/>
  <c r="AV11872" i="2048"/>
  <c r="AV11873" i="2048"/>
  <c r="AV11874" i="2048"/>
  <c r="AV11875" i="2048"/>
  <c r="AV11876" i="2048"/>
  <c r="AV11877" i="2048"/>
  <c r="AV11878" i="2048"/>
  <c r="AV11879" i="2048"/>
  <c r="AV11880" i="2048"/>
  <c r="AV11881" i="2048"/>
  <c r="AV11882" i="2048"/>
  <c r="AV11883" i="2048"/>
  <c r="AV11884" i="2048"/>
  <c r="AV11885" i="2048"/>
  <c r="AV11886" i="2048"/>
  <c r="AV11887" i="2048"/>
  <c r="AV11888" i="2048"/>
  <c r="AV11889" i="2048"/>
  <c r="AV11890" i="2048"/>
  <c r="AV11891" i="2048"/>
  <c r="AV11892" i="2048"/>
  <c r="AV11893" i="2048"/>
  <c r="AV11894" i="2048"/>
  <c r="AV11895" i="2048"/>
  <c r="AV11896" i="2048"/>
  <c r="AV11897" i="2048"/>
  <c r="AV11898" i="2048"/>
  <c r="AV11899" i="2048"/>
  <c r="AV11900" i="2048"/>
  <c r="AV11901" i="2048"/>
  <c r="AV11902" i="2048"/>
  <c r="AV11903" i="2048"/>
  <c r="AV11904" i="2048"/>
  <c r="AV11905" i="2048"/>
  <c r="AV11906" i="2048"/>
  <c r="AV11907" i="2048"/>
  <c r="AV11908" i="2048"/>
  <c r="AV11909" i="2048"/>
  <c r="AV11910" i="2048"/>
  <c r="AV11911" i="2048"/>
  <c r="AV11912" i="2048"/>
  <c r="AV11913" i="2048"/>
  <c r="AV11914" i="2048"/>
  <c r="AV11915" i="2048"/>
  <c r="AV11916" i="2048"/>
  <c r="AV11917" i="2048"/>
  <c r="AV11918" i="2048"/>
  <c r="AV11919" i="2048"/>
  <c r="AV11920" i="2048"/>
  <c r="AV11921" i="2048"/>
  <c r="AV11922" i="2048"/>
  <c r="AV11923" i="2048"/>
  <c r="AV11924" i="2048"/>
  <c r="AV11925" i="2048"/>
  <c r="AV11926" i="2048"/>
  <c r="AV11927" i="2048"/>
  <c r="AV11928" i="2048"/>
  <c r="AV11929" i="2048"/>
  <c r="AV11930" i="2048"/>
  <c r="AV11931" i="2048"/>
  <c r="AV11932" i="2048"/>
  <c r="AV11933" i="2048"/>
  <c r="AV11934" i="2048"/>
  <c r="AV11935" i="2048"/>
  <c r="AV11936" i="2048"/>
  <c r="AV11937" i="2048"/>
  <c r="AV11938" i="2048"/>
  <c r="AV11939" i="2048"/>
  <c r="AV11940" i="2048"/>
  <c r="AV11941" i="2048"/>
  <c r="AV11942" i="2048"/>
  <c r="AV11943" i="2048"/>
  <c r="AV11944" i="2048"/>
  <c r="AV11945" i="2048"/>
  <c r="AV11946" i="2048"/>
  <c r="AV11947" i="2048"/>
  <c r="AV11948" i="2048"/>
  <c r="AV11949" i="2048"/>
  <c r="AV11950" i="2048"/>
  <c r="AV11951" i="2048"/>
  <c r="AV11952" i="2048"/>
  <c r="AV11953" i="2048"/>
  <c r="AV11954" i="2048"/>
  <c r="AV11955" i="2048"/>
  <c r="AV11956" i="2048"/>
  <c r="AV11957" i="2048"/>
  <c r="AV11958" i="2048"/>
  <c r="AV11959" i="2048"/>
  <c r="AV11960" i="2048"/>
  <c r="AV11961" i="2048"/>
  <c r="AV11962" i="2048"/>
  <c r="AV11963" i="2048"/>
  <c r="AV11964" i="2048"/>
  <c r="AV11965" i="2048"/>
  <c r="AV11966" i="2048"/>
  <c r="AV11967" i="2048"/>
  <c r="AV11968" i="2048"/>
  <c r="AV11969" i="2048"/>
  <c r="AV11970" i="2048"/>
  <c r="AV11971" i="2048"/>
  <c r="AV11972" i="2048"/>
  <c r="AV11973" i="2048"/>
  <c r="AV11974" i="2048"/>
  <c r="AV11975" i="2048"/>
  <c r="AV11976" i="2048"/>
  <c r="AV11977" i="2048"/>
  <c r="AV11978" i="2048"/>
  <c r="AV11979" i="2048"/>
  <c r="AV11980" i="2048"/>
  <c r="AV11981" i="2048"/>
  <c r="AV11982" i="2048"/>
  <c r="AV11983" i="2048"/>
  <c r="AV11984" i="2048"/>
  <c r="AV11985" i="2048"/>
  <c r="AV11986" i="2048"/>
  <c r="AV11987" i="2048"/>
  <c r="AV11988" i="2048"/>
  <c r="AV11989" i="2048"/>
  <c r="AV11990" i="2048"/>
  <c r="AV11991" i="2048"/>
  <c r="AV11992" i="2048"/>
  <c r="AV11993" i="2048"/>
  <c r="AV11994" i="2048"/>
  <c r="AV11995" i="2048"/>
  <c r="AV11996" i="2048"/>
  <c r="AV11997" i="2048"/>
  <c r="AV11998" i="2048"/>
  <c r="AV11999" i="2048"/>
  <c r="AV12000" i="2048"/>
  <c r="AV12001" i="2048"/>
  <c r="AV12002" i="2048"/>
  <c r="AV12003" i="2048"/>
  <c r="AV12004" i="2048"/>
  <c r="AV12005" i="2048"/>
  <c r="AV12006" i="2048"/>
  <c r="AV12007" i="2048"/>
  <c r="AV12008" i="2048"/>
  <c r="AV12009" i="2048"/>
  <c r="AV12010" i="2048"/>
  <c r="AV12011" i="2048"/>
  <c r="AV12012" i="2048"/>
  <c r="AV12013" i="2048"/>
  <c r="AV12014" i="2048"/>
  <c r="AV12015" i="2048"/>
  <c r="AV12016" i="2048"/>
  <c r="AV12017" i="2048"/>
  <c r="AV12018" i="2048"/>
  <c r="AV12019" i="2048"/>
  <c r="AV12020" i="2048"/>
  <c r="AV12021" i="2048"/>
  <c r="AV12022" i="2048"/>
  <c r="AV12023" i="2048"/>
  <c r="AV12024" i="2048"/>
  <c r="AV12025" i="2048"/>
  <c r="AV12026" i="2048"/>
  <c r="AV12027" i="2048"/>
  <c r="AV12028" i="2048"/>
  <c r="AV12029" i="2048"/>
  <c r="AV12030" i="2048"/>
  <c r="AV12031" i="2048"/>
  <c r="AV12032" i="2048"/>
  <c r="AV12033" i="2048"/>
  <c r="AV12034" i="2048"/>
  <c r="AV12035" i="2048"/>
  <c r="AV12036" i="2048"/>
  <c r="AV12037" i="2048"/>
  <c r="AV12038" i="2048"/>
  <c r="AV12039" i="2048"/>
  <c r="AV12040" i="2048"/>
  <c r="AV12041" i="2048"/>
  <c r="AV12042" i="2048"/>
  <c r="AV12043" i="2048"/>
  <c r="AV12044" i="2048"/>
  <c r="AV12045" i="2048"/>
  <c r="AV12046" i="2048"/>
  <c r="AV12047" i="2048"/>
  <c r="AV12048" i="2048"/>
  <c r="AV12049" i="2048"/>
  <c r="AV12050" i="2048"/>
  <c r="AV12051" i="2048"/>
  <c r="AV12052" i="2048"/>
  <c r="AV12053" i="2048"/>
  <c r="AV12054" i="2048"/>
  <c r="AV12055" i="2048"/>
  <c r="AV12056" i="2048"/>
  <c r="AV12057" i="2048"/>
  <c r="AV12058" i="2048"/>
  <c r="AV12059" i="2048"/>
  <c r="AV12060" i="2048"/>
  <c r="AV12061" i="2048"/>
  <c r="AV12062" i="2048"/>
  <c r="AV12063" i="2048"/>
  <c r="AV12064" i="2048"/>
  <c r="AV12065" i="2048"/>
  <c r="AV12066" i="2048"/>
  <c r="AV12067" i="2048"/>
  <c r="AV12068" i="2048"/>
  <c r="AV12069" i="2048"/>
  <c r="AV12070" i="2048"/>
  <c r="AV12071" i="2048"/>
  <c r="AV12072" i="2048"/>
  <c r="AV12073" i="2048"/>
  <c r="AV12074" i="2048"/>
  <c r="AV12075" i="2048"/>
  <c r="AV12076" i="2048"/>
  <c r="AV12077" i="2048"/>
  <c r="AV12078" i="2048"/>
  <c r="AV12079" i="2048"/>
  <c r="AV12080" i="2048"/>
  <c r="AV12081" i="2048"/>
  <c r="AV12082" i="2048"/>
  <c r="AV12083" i="2048"/>
  <c r="AV12084" i="2048"/>
  <c r="AV12085" i="2048"/>
  <c r="AV12086" i="2048"/>
  <c r="AV12087" i="2048"/>
  <c r="AV12088" i="2048"/>
  <c r="AV12089" i="2048"/>
  <c r="AV12090" i="2048"/>
  <c r="AV12091" i="2048"/>
  <c r="AV12092" i="2048"/>
  <c r="AV12093" i="2048"/>
  <c r="AV12094" i="2048"/>
  <c r="AV12095" i="2048"/>
  <c r="AV12096" i="2048"/>
  <c r="AV12097" i="2048"/>
  <c r="AV12098" i="2048"/>
  <c r="AV12099" i="2048"/>
  <c r="AV12100" i="2048"/>
  <c r="AV12101" i="2048"/>
  <c r="AV12102" i="2048"/>
  <c r="AV12103" i="2048"/>
  <c r="AV12104" i="2048"/>
  <c r="AV12105" i="2048"/>
  <c r="AV12106" i="2048"/>
  <c r="AV12107" i="2048"/>
  <c r="AV12108" i="2048"/>
  <c r="AV12109" i="2048"/>
  <c r="AV12110" i="2048"/>
  <c r="AV12111" i="2048"/>
  <c r="AV12112" i="2048"/>
  <c r="AV12113" i="2048"/>
  <c r="AV12114" i="2048"/>
  <c r="AV12115" i="2048"/>
  <c r="AV12116" i="2048"/>
  <c r="AV12117" i="2048"/>
  <c r="AV12118" i="2048"/>
  <c r="AV12119" i="2048"/>
  <c r="AV12120" i="2048"/>
  <c r="AV12121" i="2048"/>
  <c r="AV12122" i="2048"/>
  <c r="AV12123" i="2048"/>
  <c r="AV12124" i="2048"/>
  <c r="AV12125" i="2048"/>
  <c r="AV12126" i="2048"/>
  <c r="AV12127" i="2048"/>
  <c r="AV12128" i="2048"/>
  <c r="AV12129" i="2048"/>
  <c r="AV12130" i="2048"/>
  <c r="AV12131" i="2048"/>
  <c r="AV12132" i="2048"/>
  <c r="AV12133" i="2048"/>
  <c r="AV12134" i="2048"/>
  <c r="AV12135" i="2048"/>
  <c r="AV12136" i="2048"/>
  <c r="AV12137" i="2048"/>
  <c r="AV12138" i="2048"/>
  <c r="AV12139" i="2048"/>
  <c r="AV12140" i="2048"/>
  <c r="AV12141" i="2048"/>
  <c r="AV12142" i="2048"/>
  <c r="AV12143" i="2048"/>
  <c r="AV12144" i="2048"/>
  <c r="AV12145" i="2048"/>
  <c r="AV12146" i="2048"/>
  <c r="AV12147" i="2048"/>
  <c r="AV12148" i="2048"/>
  <c r="AV12149" i="2048"/>
  <c r="AV12150" i="2048"/>
  <c r="AV12151" i="2048"/>
  <c r="AV12152" i="2048"/>
  <c r="AV12153" i="2048"/>
  <c r="AV12154" i="2048"/>
  <c r="AV12155" i="2048"/>
  <c r="AV12156" i="2048"/>
  <c r="AV12157" i="2048"/>
  <c r="AV12158" i="2048"/>
  <c r="AV12159" i="2048"/>
  <c r="AV12160" i="2048"/>
  <c r="AV12161" i="2048"/>
  <c r="AV12162" i="2048"/>
  <c r="AV12163" i="2048"/>
  <c r="AV12164" i="2048"/>
  <c r="AV12165" i="2048"/>
  <c r="AV12166" i="2048"/>
  <c r="AV12167" i="2048"/>
  <c r="AV12168" i="2048"/>
  <c r="AV12169" i="2048"/>
  <c r="AV12170" i="2048"/>
  <c r="AV12171" i="2048"/>
  <c r="AV12172" i="2048"/>
  <c r="AV12173" i="2048"/>
  <c r="AV12174" i="2048"/>
  <c r="AV12175" i="2048"/>
  <c r="AV12176" i="2048"/>
  <c r="AV12177" i="2048"/>
  <c r="AV12178" i="2048"/>
  <c r="AV12179" i="2048"/>
  <c r="AV12180" i="2048"/>
  <c r="AV12181" i="2048"/>
  <c r="AV12182" i="2048"/>
  <c r="AV12183" i="2048"/>
  <c r="AV12184" i="2048"/>
  <c r="AV12185" i="2048"/>
  <c r="AV12186" i="2048"/>
  <c r="AV12187" i="2048"/>
  <c r="AV12188" i="2048"/>
  <c r="AV12189" i="2048"/>
  <c r="AV12190" i="2048"/>
  <c r="AV12191" i="2048"/>
  <c r="AV12192" i="2048"/>
  <c r="AV12193" i="2048"/>
  <c r="AV12194" i="2048"/>
  <c r="AV12195" i="2048"/>
  <c r="AV12196" i="2048"/>
  <c r="AV12197" i="2048"/>
  <c r="AV12198" i="2048"/>
  <c r="AV12199" i="2048"/>
  <c r="AV12200" i="2048"/>
  <c r="AV12201" i="2048"/>
  <c r="AV12202" i="2048"/>
  <c r="AV12203" i="2048"/>
  <c r="AV12204" i="2048"/>
  <c r="AV12205" i="2048"/>
  <c r="AV12206" i="2048"/>
  <c r="AV12207" i="2048"/>
  <c r="AV12208" i="2048"/>
  <c r="AV12209" i="2048"/>
  <c r="AV12210" i="2048"/>
  <c r="AV12211" i="2048"/>
  <c r="AV12212" i="2048"/>
  <c r="AV12213" i="2048"/>
  <c r="AV12214" i="2048"/>
  <c r="AV12215" i="2048"/>
  <c r="AV12216" i="2048"/>
  <c r="AV12217" i="2048"/>
  <c r="AV12218" i="2048"/>
  <c r="AV12219" i="2048"/>
  <c r="AV12220" i="2048"/>
  <c r="AV12221" i="2048"/>
  <c r="AV12222" i="2048"/>
  <c r="AV12223" i="2048"/>
  <c r="AV12224" i="2048"/>
  <c r="AV12225" i="2048"/>
  <c r="AV12226" i="2048"/>
  <c r="AV12227" i="2048"/>
  <c r="AV12228" i="2048"/>
  <c r="AV12229" i="2048"/>
  <c r="AV12230" i="2048"/>
  <c r="AV12231" i="2048"/>
  <c r="AV12232" i="2048"/>
  <c r="AV12233" i="2048"/>
  <c r="AV12234" i="2048"/>
  <c r="AV12235" i="2048"/>
  <c r="AV12236" i="2048"/>
  <c r="AV12237" i="2048"/>
  <c r="AV12238" i="2048"/>
  <c r="AV12239" i="2048"/>
  <c r="AV12240" i="2048"/>
  <c r="AV12241" i="2048"/>
  <c r="AV12242" i="2048"/>
  <c r="AV12243" i="2048"/>
  <c r="AV12244" i="2048"/>
  <c r="AV12245" i="2048"/>
  <c r="AV12246" i="2048"/>
  <c r="AV12247" i="2048"/>
  <c r="AV12248" i="2048"/>
  <c r="AV12249" i="2048"/>
  <c r="AV12250" i="2048"/>
  <c r="AV12251" i="2048"/>
  <c r="AV12252" i="2048"/>
  <c r="AV12253" i="2048"/>
  <c r="AV12254" i="2048"/>
  <c r="AV12255" i="2048"/>
  <c r="AV12256" i="2048"/>
  <c r="AV12257" i="2048"/>
  <c r="AV12258" i="2048"/>
  <c r="AV12259" i="2048"/>
  <c r="AV12260" i="2048"/>
  <c r="AV12261" i="2048"/>
  <c r="AV12262" i="2048"/>
  <c r="AV12263" i="2048"/>
  <c r="AV12264" i="2048"/>
  <c r="AV12265" i="2048"/>
  <c r="AV12266" i="2048"/>
  <c r="AV12267" i="2048"/>
  <c r="AV12268" i="2048"/>
  <c r="AV12269" i="2048"/>
  <c r="AV12270" i="2048"/>
  <c r="AV12271" i="2048"/>
  <c r="AV12272" i="2048"/>
  <c r="AV12273" i="2048"/>
  <c r="AV12274" i="2048"/>
  <c r="AV12275" i="2048"/>
  <c r="AV12276" i="2048"/>
  <c r="AV12277" i="2048"/>
  <c r="AV12278" i="2048"/>
  <c r="AV12279" i="2048"/>
  <c r="AV12280" i="2048"/>
  <c r="AV12281" i="2048"/>
  <c r="AV12282" i="2048"/>
  <c r="AV12283" i="2048"/>
  <c r="AV12284" i="2048"/>
  <c r="AV12285" i="2048"/>
  <c r="AV12286" i="2048"/>
  <c r="AV12287" i="2048"/>
  <c r="AV12288" i="2048"/>
  <c r="AV12289" i="2048"/>
  <c r="AV12290" i="2048"/>
  <c r="AV12291" i="2048"/>
  <c r="AV12292" i="2048"/>
  <c r="AV12293" i="2048"/>
  <c r="AV12294" i="2048"/>
  <c r="AV12295" i="2048"/>
  <c r="AV12296" i="2048"/>
  <c r="AV12297" i="2048"/>
  <c r="AV12298" i="2048"/>
  <c r="AV12299" i="2048"/>
  <c r="AV12300" i="2048"/>
  <c r="AV12301" i="2048"/>
  <c r="AV12302" i="2048"/>
  <c r="AV12303" i="2048"/>
  <c r="AV12304" i="2048"/>
  <c r="AV12305" i="2048"/>
  <c r="AV12306" i="2048"/>
  <c r="AV12307" i="2048"/>
  <c r="AV12308" i="2048"/>
  <c r="AV12309" i="2048"/>
  <c r="AV12310" i="2048"/>
  <c r="AV12311" i="2048"/>
  <c r="AV12312" i="2048"/>
  <c r="AV12313" i="2048"/>
  <c r="AV12314" i="2048"/>
  <c r="AV12315" i="2048"/>
  <c r="AV12316" i="2048"/>
  <c r="AV12317" i="2048"/>
  <c r="AV12318" i="2048"/>
  <c r="AV12319" i="2048"/>
  <c r="AV12320" i="2048"/>
  <c r="AV12321" i="2048"/>
  <c r="AV12322" i="2048"/>
  <c r="AV12323" i="2048"/>
  <c r="AV12324" i="2048"/>
  <c r="AV12325" i="2048"/>
  <c r="AV12326" i="2048"/>
  <c r="AV12327" i="2048"/>
  <c r="AV12328" i="2048"/>
  <c r="AV12329" i="2048"/>
  <c r="AV12330" i="2048"/>
  <c r="AV12331" i="2048"/>
  <c r="AV12332" i="2048"/>
  <c r="AV12333" i="2048"/>
  <c r="AV12334" i="2048"/>
  <c r="AV12335" i="2048"/>
  <c r="AV12336" i="2048"/>
  <c r="AV12337" i="2048"/>
  <c r="AV12338" i="2048"/>
  <c r="AV12339" i="2048"/>
  <c r="AV12340" i="2048"/>
  <c r="AV12341" i="2048"/>
  <c r="AV12342" i="2048"/>
  <c r="AV12343" i="2048"/>
  <c r="AV12344" i="2048"/>
  <c r="AV12345" i="2048"/>
  <c r="AV12346" i="2048"/>
  <c r="AV12347" i="2048"/>
  <c r="AV12348" i="2048"/>
  <c r="AV12349" i="2048"/>
  <c r="AV12350" i="2048"/>
  <c r="AV12351" i="2048"/>
  <c r="AV12352" i="2048"/>
  <c r="AV12353" i="2048"/>
  <c r="AV12354" i="2048"/>
  <c r="AV12355" i="2048"/>
  <c r="AV12356" i="2048"/>
  <c r="AV12357" i="2048"/>
  <c r="AV12358" i="2048"/>
  <c r="AV12359" i="2048"/>
  <c r="AV12360" i="2048"/>
  <c r="AV12361" i="2048"/>
  <c r="AV12362" i="2048"/>
  <c r="AV12363" i="2048"/>
  <c r="AV12364" i="2048"/>
  <c r="AV12365" i="2048"/>
  <c r="AV12366" i="2048"/>
  <c r="AV12367" i="2048"/>
  <c r="AV12368" i="2048"/>
  <c r="AV12369" i="2048"/>
  <c r="AV12370" i="2048"/>
  <c r="AV12371" i="2048"/>
  <c r="AV12372" i="2048"/>
  <c r="AV12373" i="2048"/>
  <c r="AV12374" i="2048"/>
  <c r="AV12375" i="2048"/>
  <c r="AV12376" i="2048"/>
  <c r="AV12377" i="2048"/>
  <c r="AV12378" i="2048"/>
  <c r="AV12379" i="2048"/>
  <c r="AV12380" i="2048"/>
  <c r="AV12381" i="2048"/>
  <c r="AV12382" i="2048"/>
  <c r="AV12383" i="2048"/>
  <c r="AV12384" i="2048"/>
  <c r="AV12385" i="2048"/>
  <c r="AV12386" i="2048"/>
  <c r="AV12387" i="2048"/>
  <c r="AV12388" i="2048"/>
  <c r="AV12389" i="2048"/>
  <c r="AV12390" i="2048"/>
  <c r="AV12391" i="2048"/>
  <c r="AV12392" i="2048"/>
  <c r="AV12393" i="2048"/>
  <c r="AV12394" i="2048"/>
  <c r="AV12395" i="2048"/>
  <c r="AV12396" i="2048"/>
  <c r="AV12397" i="2048"/>
  <c r="AV12398" i="2048"/>
  <c r="AV12399" i="2048"/>
  <c r="AV12400" i="2048"/>
  <c r="AV12401" i="2048"/>
  <c r="AV12402" i="2048"/>
  <c r="AV12403" i="2048"/>
  <c r="AV12404" i="2048"/>
  <c r="AV12405" i="2048"/>
  <c r="AV12406" i="2048"/>
  <c r="AV12407" i="2048"/>
  <c r="AV12408" i="2048"/>
  <c r="AV12409" i="2048"/>
  <c r="AV12410" i="2048"/>
  <c r="AV12411" i="2048"/>
  <c r="AV12412" i="2048"/>
  <c r="AV12413" i="2048"/>
  <c r="AV12414" i="2048"/>
  <c r="AV12415" i="2048"/>
  <c r="AV12416" i="2048"/>
  <c r="AV12417" i="2048"/>
  <c r="AV12418" i="2048"/>
  <c r="AV12419" i="2048"/>
  <c r="AV12420" i="2048"/>
  <c r="AV12421" i="2048"/>
  <c r="AV12422" i="2048"/>
  <c r="AV12423" i="2048"/>
  <c r="AV12424" i="2048"/>
  <c r="AV12425" i="2048"/>
  <c r="AV12426" i="2048"/>
  <c r="AV12427" i="2048"/>
  <c r="AV12428" i="2048"/>
  <c r="AV12429" i="2048"/>
  <c r="AV12430" i="2048"/>
  <c r="AV12431" i="2048"/>
  <c r="AV12432" i="2048"/>
  <c r="AV12433" i="2048"/>
  <c r="AV12434" i="2048"/>
  <c r="AV12435" i="2048"/>
  <c r="AV12436" i="2048"/>
  <c r="AV12437" i="2048"/>
  <c r="AV12438" i="2048"/>
  <c r="AV12439" i="2048"/>
  <c r="AV12440" i="2048"/>
  <c r="AV12441" i="2048"/>
  <c r="AV12442" i="2048"/>
  <c r="AV12443" i="2048"/>
  <c r="AV12444" i="2048"/>
  <c r="AV12445" i="2048"/>
  <c r="AV12446" i="2048"/>
  <c r="AV12447" i="2048"/>
  <c r="AV12448" i="2048"/>
  <c r="AV12449" i="2048"/>
  <c r="AV12450" i="2048"/>
  <c r="AV12451" i="2048"/>
  <c r="AV12452" i="2048"/>
  <c r="AV12453" i="2048"/>
  <c r="AV12454" i="2048"/>
  <c r="AV12455" i="2048"/>
  <c r="AV12456" i="2048"/>
  <c r="AV12457" i="2048"/>
  <c r="AV12458" i="2048"/>
  <c r="AV12459" i="2048"/>
  <c r="AV12460" i="2048"/>
  <c r="AV12461" i="2048"/>
  <c r="AV12462" i="2048"/>
  <c r="AV12463" i="2048"/>
  <c r="AV12464" i="2048"/>
  <c r="AV12465" i="2048"/>
  <c r="AV12466" i="2048"/>
  <c r="AV12467" i="2048"/>
  <c r="AV12468" i="2048"/>
  <c r="AV12469" i="2048"/>
  <c r="AV12470" i="2048"/>
  <c r="AV12471" i="2048"/>
  <c r="AV12472" i="2048"/>
  <c r="AV12473" i="2048"/>
  <c r="AV12474" i="2048"/>
  <c r="AV12475" i="2048"/>
  <c r="AV12476" i="2048"/>
  <c r="AV12477" i="2048"/>
  <c r="AV12478" i="2048"/>
  <c r="AV12479" i="2048"/>
  <c r="AV12480" i="2048"/>
  <c r="AV12481" i="2048"/>
  <c r="AV12482" i="2048"/>
  <c r="AV12483" i="2048"/>
  <c r="AV12484" i="2048"/>
  <c r="AV12485" i="2048"/>
  <c r="AV12486" i="2048"/>
  <c r="AV12487" i="2048"/>
  <c r="AV12488" i="2048"/>
  <c r="AV12489" i="2048"/>
  <c r="AV12490" i="2048"/>
  <c r="AV12491" i="2048"/>
  <c r="AV12492" i="2048"/>
  <c r="AV12493" i="2048"/>
  <c r="AV12494" i="2048"/>
  <c r="AV12495" i="2048"/>
  <c r="AV12496" i="2048"/>
  <c r="AV12497" i="2048"/>
  <c r="AV12498" i="2048"/>
  <c r="AV12499" i="2048"/>
  <c r="AV12500" i="2048"/>
  <c r="AV12501" i="2048"/>
  <c r="AV12502" i="2048"/>
  <c r="AV12503" i="2048"/>
  <c r="AV12504" i="2048"/>
  <c r="AV12505" i="2048"/>
  <c r="AV12506" i="2048"/>
  <c r="AV12507" i="2048"/>
  <c r="AV12508" i="2048"/>
  <c r="AV12509" i="2048"/>
  <c r="AV12510" i="2048"/>
  <c r="AV12511" i="2048"/>
  <c r="AV12512" i="2048"/>
  <c r="AV12513" i="2048"/>
  <c r="AV12514" i="2048"/>
  <c r="AV12515" i="2048"/>
  <c r="AV12516" i="2048"/>
  <c r="AV12517" i="2048"/>
  <c r="AV12518" i="2048"/>
  <c r="AV12519" i="2048"/>
  <c r="AV12520" i="2048"/>
  <c r="AV12521" i="2048"/>
  <c r="AV12522" i="2048"/>
  <c r="AV12523" i="2048"/>
  <c r="AV12524" i="2048"/>
  <c r="AV12525" i="2048"/>
  <c r="AV12526" i="2048"/>
  <c r="AV12527" i="2048"/>
  <c r="AV12528" i="2048"/>
  <c r="AV12529" i="2048"/>
  <c r="AV12530" i="2048"/>
  <c r="AV12531" i="2048"/>
  <c r="AV12532" i="2048"/>
  <c r="AV12533" i="2048"/>
  <c r="AV12534" i="2048"/>
  <c r="AV12535" i="2048"/>
  <c r="AV12536" i="2048"/>
  <c r="AV12537" i="2048"/>
  <c r="AV12538" i="2048"/>
  <c r="AV12539" i="2048"/>
  <c r="AV12540" i="2048"/>
  <c r="AV12541" i="2048"/>
  <c r="AV12542" i="2048"/>
  <c r="AV12543" i="2048"/>
  <c r="AV12544" i="2048"/>
  <c r="AV12545" i="2048"/>
  <c r="AV12546" i="2048"/>
  <c r="AV12547" i="2048"/>
  <c r="AV12548" i="2048"/>
  <c r="AV12549" i="2048"/>
  <c r="AV12550" i="2048"/>
  <c r="AV12551" i="2048"/>
  <c r="AV12552" i="2048"/>
  <c r="AV12553" i="2048"/>
  <c r="AV12554" i="2048"/>
  <c r="AV12555" i="2048"/>
  <c r="AV12556" i="2048"/>
  <c r="AV12557" i="2048"/>
  <c r="AV12558" i="2048"/>
  <c r="AV12559" i="2048"/>
  <c r="AV12560" i="2048"/>
  <c r="AV12561" i="2048"/>
  <c r="AV12562" i="2048"/>
  <c r="AV12563" i="2048"/>
  <c r="AV12564" i="2048"/>
  <c r="AV12565" i="2048"/>
  <c r="AV12566" i="2048"/>
  <c r="AV12567" i="2048"/>
  <c r="AV12568" i="2048"/>
  <c r="AV12569" i="2048"/>
  <c r="AV12570" i="2048"/>
  <c r="AV12571" i="2048"/>
  <c r="AV12572" i="2048"/>
  <c r="AV12573" i="2048"/>
  <c r="AV12574" i="2048"/>
  <c r="AV12575" i="2048"/>
  <c r="AV12576" i="2048"/>
  <c r="AV12577" i="2048"/>
  <c r="AV12578" i="2048"/>
  <c r="AV12579" i="2048"/>
  <c r="AV12580" i="2048"/>
  <c r="AV12581" i="2048"/>
  <c r="AV12582" i="2048"/>
  <c r="AV12583" i="2048"/>
  <c r="AV12584" i="2048"/>
  <c r="AV12585" i="2048"/>
  <c r="AV12586" i="2048"/>
  <c r="AV12587" i="2048"/>
  <c r="AV12588" i="2048"/>
  <c r="AV12589" i="2048"/>
  <c r="AV12590" i="2048"/>
  <c r="AV12591" i="2048"/>
  <c r="AV12592" i="2048"/>
  <c r="AV12593" i="2048"/>
  <c r="AV12594" i="2048"/>
  <c r="AV12595" i="2048"/>
  <c r="AV12596" i="2048"/>
  <c r="AV12597" i="2048"/>
  <c r="AV12598" i="2048"/>
  <c r="AV12599" i="2048"/>
  <c r="AV12600" i="2048"/>
  <c r="AV12601" i="2048"/>
  <c r="AV12602" i="2048"/>
  <c r="AV12603" i="2048"/>
  <c r="AV12604" i="2048"/>
  <c r="AV12605" i="2048"/>
  <c r="AV12606" i="2048"/>
  <c r="AV12607" i="2048"/>
  <c r="AV12608" i="2048"/>
  <c r="AV12609" i="2048"/>
  <c r="AV12610" i="2048"/>
  <c r="AV12611" i="2048"/>
  <c r="AV12612" i="2048"/>
  <c r="AV12613" i="2048"/>
  <c r="AV12614" i="2048"/>
  <c r="AV12615" i="2048"/>
  <c r="AV12616" i="2048"/>
  <c r="AV12617" i="2048"/>
  <c r="AV12618" i="2048"/>
  <c r="AV12619" i="2048"/>
  <c r="AV12620" i="2048"/>
  <c r="AV12621" i="2048"/>
  <c r="AV12622" i="2048"/>
  <c r="AV12623" i="2048"/>
  <c r="AV12624" i="2048"/>
  <c r="AV12625" i="2048"/>
  <c r="AV12626" i="2048"/>
  <c r="AV12627" i="2048"/>
  <c r="AV12628" i="2048"/>
  <c r="AV12629" i="2048"/>
  <c r="AV12630" i="2048"/>
  <c r="AV12631" i="2048"/>
  <c r="AV12632" i="2048"/>
  <c r="AV12633" i="2048"/>
  <c r="AV12634" i="2048"/>
  <c r="AV12635" i="2048"/>
  <c r="AV12636" i="2048"/>
  <c r="AV12637" i="2048"/>
  <c r="AV12638" i="2048"/>
  <c r="AV12639" i="2048"/>
  <c r="AV12640" i="2048"/>
  <c r="AV12641" i="2048"/>
  <c r="AV12642" i="2048"/>
  <c r="AV12643" i="2048"/>
  <c r="AV12644" i="2048"/>
  <c r="AV12645" i="2048"/>
  <c r="AV12646" i="2048"/>
  <c r="AV12647" i="2048"/>
  <c r="AV12648" i="2048"/>
  <c r="AV12649" i="2048"/>
  <c r="AV12650" i="2048"/>
  <c r="AV12651" i="2048"/>
  <c r="AV12652" i="2048"/>
  <c r="AV12653" i="2048"/>
  <c r="AV12654" i="2048"/>
  <c r="AV12655" i="2048"/>
  <c r="AV12656" i="2048"/>
  <c r="AV12657" i="2048"/>
  <c r="AV12658" i="2048"/>
  <c r="AV12659" i="2048"/>
  <c r="AV12660" i="2048"/>
  <c r="AV12661" i="2048"/>
  <c r="AV12662" i="2048"/>
  <c r="AV12663" i="2048"/>
  <c r="AV12664" i="2048"/>
  <c r="AV12665" i="2048"/>
  <c r="AV12666" i="2048"/>
  <c r="AV12667" i="2048"/>
  <c r="AV12668" i="2048"/>
  <c r="AV12669" i="2048"/>
  <c r="AV12670" i="2048"/>
  <c r="AV12671" i="2048"/>
  <c r="AV12672" i="2048"/>
  <c r="AV12673" i="2048"/>
  <c r="AV12674" i="2048"/>
  <c r="AV12675" i="2048"/>
  <c r="AV12676" i="2048"/>
  <c r="AV12677" i="2048"/>
  <c r="AV12678" i="2048"/>
  <c r="AV12679" i="2048"/>
  <c r="AV12680" i="2048"/>
  <c r="AV12681" i="2048"/>
  <c r="AV12682" i="2048"/>
  <c r="AV12683" i="2048"/>
  <c r="AV12684" i="2048"/>
  <c r="AV12685" i="2048"/>
  <c r="AV12686" i="2048"/>
  <c r="AV12687" i="2048"/>
  <c r="AV12688" i="2048"/>
  <c r="AV12689" i="2048"/>
  <c r="AV12690" i="2048"/>
  <c r="AV12691" i="2048"/>
  <c r="AV12692" i="2048"/>
  <c r="AV12693" i="2048"/>
  <c r="AV12694" i="2048"/>
  <c r="AV12695" i="2048"/>
  <c r="AV12696" i="2048"/>
  <c r="AV12697" i="2048"/>
  <c r="AV12698" i="2048"/>
  <c r="AV12699" i="2048"/>
  <c r="AV12700" i="2048"/>
  <c r="AV12701" i="2048"/>
  <c r="AV12702" i="2048"/>
  <c r="AV12703" i="2048"/>
  <c r="AV12704" i="2048"/>
  <c r="AV12705" i="2048"/>
  <c r="AV12706" i="2048"/>
  <c r="AV12707" i="2048"/>
  <c r="AV12708" i="2048"/>
  <c r="AV12709" i="2048"/>
  <c r="AV12710" i="2048"/>
  <c r="AV12711" i="2048"/>
  <c r="AV12712" i="2048"/>
  <c r="AV12713" i="2048"/>
  <c r="AV12714" i="2048"/>
  <c r="AV12715" i="2048"/>
  <c r="AV12716" i="2048"/>
  <c r="AV12717" i="2048"/>
  <c r="AV12718" i="2048"/>
  <c r="AV12719" i="2048"/>
  <c r="AV12720" i="2048"/>
  <c r="AV12721" i="2048"/>
  <c r="AV12722" i="2048"/>
  <c r="AV12723" i="2048"/>
  <c r="AV12724" i="2048"/>
  <c r="AV12725" i="2048"/>
  <c r="AV12726" i="2048"/>
  <c r="AV12727" i="2048"/>
  <c r="AV12728" i="2048"/>
  <c r="AV12729" i="2048"/>
  <c r="AV12730" i="2048"/>
  <c r="AV12731" i="2048"/>
  <c r="AV12732" i="2048"/>
  <c r="AV12733" i="2048"/>
  <c r="AV12734" i="2048"/>
  <c r="AV12735" i="2048"/>
  <c r="AV12736" i="2048"/>
  <c r="AV12737" i="2048"/>
  <c r="AV12738" i="2048"/>
  <c r="AV12739" i="2048"/>
  <c r="AV12740" i="2048"/>
  <c r="AV12741" i="2048"/>
  <c r="AV12742" i="2048"/>
  <c r="AV12743" i="2048"/>
  <c r="AV12744" i="2048"/>
  <c r="AV12745" i="2048"/>
  <c r="AV12746" i="2048"/>
  <c r="AV12747" i="2048"/>
  <c r="AV12748" i="2048"/>
  <c r="AV12749" i="2048"/>
  <c r="AV12750" i="2048"/>
  <c r="AV12751" i="2048"/>
  <c r="AV12752" i="2048"/>
  <c r="AV12753" i="2048"/>
  <c r="AV12754" i="2048"/>
  <c r="AV12755" i="2048"/>
  <c r="AV12756" i="2048"/>
  <c r="AV12757" i="2048"/>
  <c r="AV12758" i="2048"/>
  <c r="AV12759" i="2048"/>
  <c r="AV12760" i="2048"/>
  <c r="AV12761" i="2048"/>
  <c r="AV12762" i="2048"/>
  <c r="AV12763" i="2048"/>
  <c r="AV12764" i="2048"/>
  <c r="AV12765" i="2048"/>
  <c r="AV12766" i="2048"/>
  <c r="AV12767" i="2048"/>
  <c r="AV12768" i="2048"/>
  <c r="AV12769" i="2048"/>
  <c r="AV12770" i="2048"/>
  <c r="AV12771" i="2048"/>
  <c r="AV12772" i="2048"/>
  <c r="AV12773" i="2048"/>
  <c r="AV12774" i="2048"/>
  <c r="AV12775" i="2048"/>
  <c r="AV12776" i="2048"/>
  <c r="AV12777" i="2048"/>
  <c r="AV12778" i="2048"/>
  <c r="AV12779" i="2048"/>
  <c r="AV12780" i="2048"/>
  <c r="AV12781" i="2048"/>
  <c r="AV12782" i="2048"/>
  <c r="AV12783" i="2048"/>
  <c r="AV12784" i="2048"/>
  <c r="AV12785" i="2048"/>
  <c r="AV12786" i="2048"/>
  <c r="AV12787" i="2048"/>
  <c r="AV12788" i="2048"/>
  <c r="AV12789" i="2048"/>
  <c r="AV12790" i="2048"/>
  <c r="AV12791" i="2048"/>
  <c r="AV12792" i="2048"/>
  <c r="AV12793" i="2048"/>
  <c r="AV12794" i="2048"/>
  <c r="AV12795" i="2048"/>
  <c r="AV12796" i="2048"/>
  <c r="AV12797" i="2048"/>
  <c r="AV12798" i="2048"/>
  <c r="AV12799" i="2048"/>
  <c r="AV12800" i="2048"/>
  <c r="AV12801" i="2048"/>
  <c r="AV12802" i="2048"/>
  <c r="AV12803" i="2048"/>
  <c r="AV12804" i="2048"/>
  <c r="AV12805" i="2048"/>
  <c r="AV12806" i="2048"/>
  <c r="AV12807" i="2048"/>
  <c r="AV12808" i="2048"/>
  <c r="AV12809" i="2048"/>
  <c r="AV12810" i="2048"/>
  <c r="AV12811" i="2048"/>
  <c r="AV12812" i="2048"/>
  <c r="AV12813" i="2048"/>
  <c r="AV12814" i="2048"/>
  <c r="AV12815" i="2048"/>
  <c r="AV12816" i="2048"/>
  <c r="AV12817" i="2048"/>
  <c r="AV12818" i="2048"/>
  <c r="AV12819" i="2048"/>
  <c r="AV12820" i="2048"/>
  <c r="AV12821" i="2048"/>
  <c r="AV12822" i="2048"/>
  <c r="AV12823" i="2048"/>
  <c r="AV12824" i="2048"/>
  <c r="AV12825" i="2048"/>
  <c r="AV12826" i="2048"/>
  <c r="AV12827" i="2048"/>
  <c r="AV12828" i="2048"/>
  <c r="AV12829" i="2048"/>
  <c r="AV12830" i="2048"/>
  <c r="AV12831" i="2048"/>
  <c r="AV12832" i="2048"/>
  <c r="AV12833" i="2048"/>
  <c r="AV12834" i="2048"/>
  <c r="AV12835" i="2048"/>
  <c r="AV12836" i="2048"/>
  <c r="AV12837" i="2048"/>
  <c r="AV12838" i="2048"/>
  <c r="AV12839" i="2048"/>
  <c r="AV12840" i="2048"/>
  <c r="AV12841" i="2048"/>
  <c r="AV12842" i="2048"/>
  <c r="AV12843" i="2048"/>
  <c r="AV12844" i="2048"/>
  <c r="AV12845" i="2048"/>
  <c r="AV12846" i="2048"/>
  <c r="AV12847" i="2048"/>
  <c r="AV12848" i="2048"/>
  <c r="AV12849" i="2048"/>
  <c r="AV12850" i="2048"/>
  <c r="AV12851" i="2048"/>
  <c r="AV12852" i="2048"/>
  <c r="AV12853" i="2048"/>
  <c r="AV12854" i="2048"/>
  <c r="AV12855" i="2048"/>
  <c r="AV12856" i="2048"/>
  <c r="AV12857" i="2048"/>
  <c r="AV12858" i="2048"/>
  <c r="AV12859" i="2048"/>
  <c r="AV12860" i="2048"/>
  <c r="AV12861" i="2048"/>
  <c r="AV12862" i="2048"/>
  <c r="AV12863" i="2048"/>
  <c r="AV12864" i="2048"/>
  <c r="AV12865" i="2048"/>
  <c r="AV12866" i="2048"/>
  <c r="AV12867" i="2048"/>
  <c r="AV12868" i="2048"/>
  <c r="AV12869" i="2048"/>
  <c r="AV12870" i="2048"/>
  <c r="AV12871" i="2048"/>
  <c r="AV12872" i="2048"/>
  <c r="AV12873" i="2048"/>
  <c r="AV12874" i="2048"/>
  <c r="AV12875" i="2048"/>
  <c r="AV12876" i="2048"/>
  <c r="AV12877" i="2048"/>
  <c r="AV12878" i="2048"/>
  <c r="AV12879" i="2048"/>
  <c r="AV12880" i="2048"/>
  <c r="AV12881" i="2048"/>
  <c r="AV12882" i="2048"/>
  <c r="AV12883" i="2048"/>
  <c r="AV12884" i="2048"/>
  <c r="AV12885" i="2048"/>
  <c r="AV12886" i="2048"/>
  <c r="AV12887" i="2048"/>
  <c r="AV12888" i="2048"/>
  <c r="AV12889" i="2048"/>
  <c r="AV12890" i="2048"/>
  <c r="AV12891" i="2048"/>
  <c r="AV12892" i="2048"/>
  <c r="AV12893" i="2048"/>
  <c r="AV12894" i="2048"/>
  <c r="AV12895" i="2048"/>
  <c r="AV12896" i="2048"/>
  <c r="AV12897" i="2048"/>
  <c r="AV12898" i="2048"/>
  <c r="AV12899" i="2048"/>
  <c r="AV12900" i="2048"/>
  <c r="AV12901" i="2048"/>
  <c r="AV12902" i="2048"/>
  <c r="AV12903" i="2048"/>
  <c r="AV12904" i="2048"/>
  <c r="AV12905" i="2048"/>
  <c r="AV12906" i="2048"/>
  <c r="AV12907" i="2048"/>
  <c r="AV12908" i="2048"/>
  <c r="AV12909" i="2048"/>
  <c r="AV12910" i="2048"/>
  <c r="AV12911" i="2048"/>
  <c r="AV12912" i="2048"/>
  <c r="AV12913" i="2048"/>
  <c r="AV12914" i="2048"/>
  <c r="AV12915" i="2048"/>
  <c r="AV12916" i="2048"/>
  <c r="AV12917" i="2048"/>
  <c r="AV12918" i="2048"/>
  <c r="AV12919" i="2048"/>
  <c r="AV12920" i="2048"/>
  <c r="AV12921" i="2048"/>
  <c r="AV12922" i="2048"/>
  <c r="AV12923" i="2048"/>
  <c r="AV12924" i="2048"/>
  <c r="AV12925" i="2048"/>
  <c r="AV12926" i="2048"/>
  <c r="AV12927" i="2048"/>
  <c r="AV12928" i="2048"/>
  <c r="AV12929" i="2048"/>
  <c r="AV12930" i="2048"/>
  <c r="AV12931" i="2048"/>
  <c r="AV12932" i="2048"/>
  <c r="AV12933" i="2048"/>
  <c r="AV12934" i="2048"/>
  <c r="AV12935" i="2048"/>
  <c r="AV12936" i="2048"/>
  <c r="AV12937" i="2048"/>
  <c r="AV12938" i="2048"/>
  <c r="AV12939" i="2048"/>
  <c r="AV12940" i="2048"/>
  <c r="AV12941" i="2048"/>
  <c r="AV12942" i="2048"/>
  <c r="AV12943" i="2048"/>
  <c r="AV12944" i="2048"/>
  <c r="AV12945" i="2048"/>
  <c r="AV12946" i="2048"/>
  <c r="AV12947" i="2048"/>
  <c r="AV12948" i="2048"/>
  <c r="AV12949" i="2048"/>
  <c r="AV12950" i="2048"/>
  <c r="AV12951" i="2048"/>
  <c r="AV12952" i="2048"/>
  <c r="AV12953" i="2048"/>
  <c r="AV12954" i="2048"/>
  <c r="AV12955" i="2048"/>
  <c r="AV12956" i="2048"/>
  <c r="AV12957" i="2048"/>
  <c r="AV12958" i="2048"/>
  <c r="AV12959" i="2048"/>
  <c r="AV12960" i="2048"/>
  <c r="AV12961" i="2048"/>
  <c r="AV12962" i="2048"/>
  <c r="AV12963" i="2048"/>
  <c r="AV12964" i="2048"/>
  <c r="AV12965" i="2048"/>
  <c r="AV12966" i="2048"/>
  <c r="AV12967" i="2048"/>
  <c r="AV12968" i="2048"/>
  <c r="AV12969" i="2048"/>
  <c r="AV12970" i="2048"/>
  <c r="AV12971" i="2048"/>
  <c r="AV12972" i="2048"/>
  <c r="AV12973" i="2048"/>
  <c r="AV12974" i="2048"/>
  <c r="AV12975" i="2048"/>
  <c r="AV12976" i="2048"/>
  <c r="AV12977" i="2048"/>
  <c r="AV12978" i="2048"/>
  <c r="AV12979" i="2048"/>
  <c r="AV12980" i="2048"/>
  <c r="AV12981" i="2048"/>
  <c r="AV12982" i="2048"/>
  <c r="AV12983" i="2048"/>
  <c r="AV12984" i="2048"/>
  <c r="AV12985" i="2048"/>
  <c r="AV12986" i="2048"/>
  <c r="AV12987" i="2048"/>
  <c r="AV12988" i="2048"/>
  <c r="AV12989" i="2048"/>
  <c r="AV12990" i="2048"/>
  <c r="AV12991" i="2048"/>
  <c r="AV12992" i="2048"/>
  <c r="AV12993" i="2048"/>
  <c r="AV12994" i="2048"/>
  <c r="AV12995" i="2048"/>
  <c r="AV12996" i="2048"/>
  <c r="AV12997" i="2048"/>
  <c r="AV12998" i="2048"/>
  <c r="AV12999" i="2048"/>
  <c r="AV13000" i="2048"/>
  <c r="AV13001" i="2048"/>
  <c r="AV13002" i="2048"/>
  <c r="AV13003" i="2048"/>
  <c r="AV13004" i="2048"/>
  <c r="AV13005" i="2048"/>
  <c r="AV13006" i="2048"/>
  <c r="AV13007" i="2048"/>
  <c r="AV13008" i="2048"/>
  <c r="AV13009" i="2048"/>
  <c r="AV13010" i="2048"/>
  <c r="AV13011" i="2048"/>
  <c r="AV13012" i="2048"/>
  <c r="AV13013" i="2048"/>
  <c r="AV13014" i="2048"/>
  <c r="AV13015" i="2048"/>
  <c r="AV13016" i="2048"/>
  <c r="AV13017" i="2048"/>
  <c r="AV13018" i="2048"/>
  <c r="AV13019" i="2048"/>
  <c r="AV13020" i="2048"/>
  <c r="AV13021" i="2048"/>
  <c r="AV13022" i="2048"/>
  <c r="AV13023" i="2048"/>
  <c r="AV13024" i="2048"/>
  <c r="AV13025" i="2048"/>
  <c r="AV13026" i="2048"/>
  <c r="AV13027" i="2048"/>
  <c r="AV13028" i="2048"/>
  <c r="AV13029" i="2048"/>
  <c r="AV13030" i="2048"/>
  <c r="AV13031" i="2048"/>
  <c r="AV13032" i="2048"/>
  <c r="AV13033" i="2048"/>
  <c r="AV13034" i="2048"/>
  <c r="AV13035" i="2048"/>
  <c r="AV13036" i="2048"/>
  <c r="AV13037" i="2048"/>
  <c r="AV13038" i="2048"/>
  <c r="AV13039" i="2048"/>
  <c r="AV13040" i="2048"/>
  <c r="AV13041" i="2048"/>
  <c r="AV13042" i="2048"/>
  <c r="AV13043" i="2048"/>
  <c r="AV13044" i="2048"/>
  <c r="AV13045" i="2048"/>
  <c r="AV13046" i="2048"/>
  <c r="AV13047" i="2048"/>
  <c r="AV13048" i="2048"/>
  <c r="AV13049" i="2048"/>
  <c r="AV13050" i="2048"/>
  <c r="AV13051" i="2048"/>
  <c r="AV13052" i="2048"/>
  <c r="AV13053" i="2048"/>
  <c r="AV13054" i="2048"/>
  <c r="AV13055" i="2048"/>
  <c r="AV13056" i="2048"/>
  <c r="AV13057" i="2048"/>
  <c r="AV13058" i="2048"/>
  <c r="AV13059" i="2048"/>
  <c r="AV13060" i="2048"/>
  <c r="AV13061" i="2048"/>
  <c r="AV13062" i="2048"/>
  <c r="AV13063" i="2048"/>
  <c r="AV13064" i="2048"/>
  <c r="AV13065" i="2048"/>
  <c r="AV13066" i="2048"/>
  <c r="AV13067" i="2048"/>
  <c r="AV13068" i="2048"/>
  <c r="AV13069" i="2048"/>
  <c r="AV13070" i="2048"/>
  <c r="AV13071" i="2048"/>
  <c r="AV13072" i="2048"/>
  <c r="AV13073" i="2048"/>
  <c r="AV13074" i="2048"/>
  <c r="AV13075" i="2048"/>
  <c r="AV13076" i="2048"/>
  <c r="AV13077" i="2048"/>
  <c r="AV13078" i="2048"/>
  <c r="AV13079" i="2048"/>
  <c r="AV13080" i="2048"/>
  <c r="AV13081" i="2048"/>
  <c r="AV13082" i="2048"/>
  <c r="AV13083" i="2048"/>
  <c r="AV13084" i="2048"/>
  <c r="AV13085" i="2048"/>
  <c r="AV13086" i="2048"/>
  <c r="AV13087" i="2048"/>
  <c r="AV13088" i="2048"/>
  <c r="AV13089" i="2048"/>
  <c r="AV13090" i="2048"/>
  <c r="AV13091" i="2048"/>
  <c r="AV13092" i="2048"/>
  <c r="AV13093" i="2048"/>
  <c r="AV13094" i="2048"/>
  <c r="AV13095" i="2048"/>
  <c r="AV13096" i="2048"/>
  <c r="AV13097" i="2048"/>
  <c r="AV13098" i="2048"/>
  <c r="AV13099" i="2048"/>
  <c r="AV13100" i="2048"/>
  <c r="AV13101" i="2048"/>
  <c r="AV13102" i="2048"/>
  <c r="AV13103" i="2048"/>
  <c r="AV13104" i="2048"/>
  <c r="AV13105" i="2048"/>
  <c r="AV13106" i="2048"/>
  <c r="AV13107" i="2048"/>
  <c r="AV13108" i="2048"/>
  <c r="AV13109" i="2048"/>
  <c r="AV13110" i="2048"/>
  <c r="AV13111" i="2048"/>
  <c r="AV13112" i="2048"/>
  <c r="AV13113" i="2048"/>
  <c r="AV13114" i="2048"/>
  <c r="AV13115" i="2048"/>
  <c r="AV13116" i="2048"/>
  <c r="AV13117" i="2048"/>
  <c r="AV13118" i="2048"/>
  <c r="AV13119" i="2048"/>
  <c r="AV13120" i="2048"/>
  <c r="AV13121" i="2048"/>
  <c r="AV13122" i="2048"/>
  <c r="AV13123" i="2048"/>
  <c r="AV13124" i="2048"/>
  <c r="AV13125" i="2048"/>
  <c r="AV13126" i="2048"/>
  <c r="AV13127" i="2048"/>
  <c r="AV13128" i="2048"/>
  <c r="AV13129" i="2048"/>
  <c r="AV13130" i="2048"/>
  <c r="AV13131" i="2048"/>
  <c r="AV13132" i="2048"/>
  <c r="AV13133" i="2048"/>
  <c r="AV13134" i="2048"/>
  <c r="AV13135" i="2048"/>
  <c r="AV13136" i="2048"/>
  <c r="AV13137" i="2048"/>
  <c r="AV13138" i="2048"/>
  <c r="AV13139" i="2048"/>
  <c r="AV13140" i="2048"/>
  <c r="AV13141" i="2048"/>
  <c r="AV13142" i="2048"/>
  <c r="AV13143" i="2048"/>
  <c r="AV13144" i="2048"/>
  <c r="AV13145" i="2048"/>
  <c r="AV13146" i="2048"/>
  <c r="AV13147" i="2048"/>
  <c r="AV13148" i="2048"/>
  <c r="AV13149" i="2048"/>
  <c r="AV13150" i="2048"/>
  <c r="AV13151" i="2048"/>
  <c r="AV13152" i="2048"/>
  <c r="AV13153" i="2048"/>
  <c r="AV13154" i="2048"/>
  <c r="AV13155" i="2048"/>
  <c r="AV13156" i="2048"/>
  <c r="AV13157" i="2048"/>
  <c r="AV13158" i="2048"/>
  <c r="AV13159" i="2048"/>
  <c r="AV13160" i="2048"/>
  <c r="AV13161" i="2048"/>
  <c r="AV13162" i="2048"/>
  <c r="AV13163" i="2048"/>
  <c r="AV13164" i="2048"/>
  <c r="AV13165" i="2048"/>
  <c r="AV13166" i="2048"/>
  <c r="AV13167" i="2048"/>
  <c r="AV13168" i="2048"/>
  <c r="AV13169" i="2048"/>
  <c r="AV13170" i="2048"/>
  <c r="AV13171" i="2048"/>
  <c r="AV13172" i="2048"/>
  <c r="AV13173" i="2048"/>
  <c r="AV13174" i="2048"/>
  <c r="AV13175" i="2048"/>
  <c r="AV13176" i="2048"/>
  <c r="AV13177" i="2048"/>
  <c r="AV13178" i="2048"/>
  <c r="AV13179" i="2048"/>
  <c r="AV13180" i="2048"/>
  <c r="AV13181" i="2048"/>
  <c r="AV13182" i="2048"/>
  <c r="AV13183" i="2048"/>
  <c r="AV13184" i="2048"/>
  <c r="AV13185" i="2048"/>
  <c r="AV13186" i="2048"/>
  <c r="AV13187" i="2048"/>
  <c r="AV13188" i="2048"/>
  <c r="AV13189" i="2048"/>
  <c r="AV13190" i="2048"/>
  <c r="AV13191" i="2048"/>
  <c r="AV13192" i="2048"/>
  <c r="AV13193" i="2048"/>
  <c r="AV13194" i="2048"/>
  <c r="AV13195" i="2048"/>
  <c r="AV13196" i="2048"/>
  <c r="AV13197" i="2048"/>
  <c r="AV13198" i="2048"/>
  <c r="AV13199" i="2048"/>
  <c r="AV13200" i="2048"/>
  <c r="AV13201" i="2048"/>
  <c r="AV13202" i="2048"/>
  <c r="AV13203" i="2048"/>
  <c r="AV13204" i="2048"/>
  <c r="AV13205" i="2048"/>
  <c r="AV13206" i="2048"/>
  <c r="AV13207" i="2048"/>
  <c r="AV13208" i="2048"/>
  <c r="AV13209" i="2048"/>
  <c r="AV13210" i="2048"/>
  <c r="AV13211" i="2048"/>
  <c r="AV13212" i="2048"/>
  <c r="AV13213" i="2048"/>
  <c r="AV13214" i="2048"/>
  <c r="AV13215" i="2048"/>
  <c r="AV13216" i="2048"/>
  <c r="AV13217" i="2048"/>
  <c r="AV13218" i="2048"/>
  <c r="AV13219" i="2048"/>
  <c r="AV13220" i="2048"/>
  <c r="AV13221" i="2048"/>
  <c r="AV13222" i="2048"/>
  <c r="AV13223" i="2048"/>
  <c r="AV13224" i="2048"/>
  <c r="AV13225" i="2048"/>
  <c r="AV13226" i="2048"/>
  <c r="AV13227" i="2048"/>
  <c r="AV13228" i="2048"/>
  <c r="AV13229" i="2048"/>
  <c r="AV13230" i="2048"/>
  <c r="AV13231" i="2048"/>
  <c r="AV13232" i="2048"/>
  <c r="AV13233" i="2048"/>
  <c r="AV13234" i="2048"/>
  <c r="AV13235" i="2048"/>
  <c r="AV13236" i="2048"/>
  <c r="AV13237" i="2048"/>
  <c r="AV13238" i="2048"/>
  <c r="AV13239" i="2048"/>
  <c r="AV13240" i="2048"/>
  <c r="AV13241" i="2048"/>
  <c r="AV13242" i="2048"/>
  <c r="AV13243" i="2048"/>
  <c r="AV13244" i="2048"/>
  <c r="AV13245" i="2048"/>
  <c r="AV13246" i="2048"/>
  <c r="AV13247" i="2048"/>
  <c r="AV13248" i="2048"/>
  <c r="AV13249" i="2048"/>
  <c r="AV13250" i="2048"/>
  <c r="AV13251" i="2048"/>
  <c r="AV13252" i="2048"/>
  <c r="AV13253" i="2048"/>
  <c r="AV13254" i="2048"/>
  <c r="AV13255" i="2048"/>
  <c r="AV13256" i="2048"/>
  <c r="AV13257" i="2048"/>
  <c r="AV13258" i="2048"/>
  <c r="AV13259" i="2048"/>
  <c r="AV13260" i="2048"/>
  <c r="AV13261" i="2048"/>
  <c r="AV13262" i="2048"/>
  <c r="AV13263" i="2048"/>
  <c r="AV13264" i="2048"/>
  <c r="AV13265" i="2048"/>
  <c r="AV13266" i="2048"/>
  <c r="AV13267" i="2048"/>
  <c r="AV13268" i="2048"/>
  <c r="AV13269" i="2048"/>
  <c r="AV13270" i="2048"/>
  <c r="AV13271" i="2048"/>
  <c r="AV13272" i="2048"/>
  <c r="AV13273" i="2048"/>
  <c r="AV13274" i="2048"/>
  <c r="AV13275" i="2048"/>
  <c r="AV13276" i="2048"/>
  <c r="AV13277" i="2048"/>
  <c r="AV13278" i="2048"/>
  <c r="AV13279" i="2048"/>
  <c r="AV13280" i="2048"/>
  <c r="AV13281" i="2048"/>
  <c r="AV13282" i="2048"/>
  <c r="AV13283" i="2048"/>
  <c r="AV13284" i="2048"/>
  <c r="AV13285" i="2048"/>
  <c r="AV13286" i="2048"/>
  <c r="AV13287" i="2048"/>
  <c r="AV13288" i="2048"/>
  <c r="AV13289" i="2048"/>
  <c r="AV13290" i="2048"/>
  <c r="AV13291" i="2048"/>
  <c r="AV13292" i="2048"/>
  <c r="AV13293" i="2048"/>
  <c r="AV13294" i="2048"/>
  <c r="AV13295" i="2048"/>
  <c r="AV13296" i="2048"/>
  <c r="AV13297" i="2048"/>
  <c r="AV13298" i="2048"/>
  <c r="AV13299" i="2048"/>
  <c r="AV13300" i="2048"/>
  <c r="AV13301" i="2048"/>
  <c r="AV13302" i="2048"/>
  <c r="AV13303" i="2048"/>
  <c r="AV13304" i="2048"/>
  <c r="AV13305" i="2048"/>
  <c r="AV13306" i="2048"/>
  <c r="AV13307" i="2048"/>
  <c r="AV13308" i="2048"/>
  <c r="AV13309" i="2048"/>
  <c r="AV13310" i="2048"/>
  <c r="AV13311" i="2048"/>
  <c r="AV13312" i="2048"/>
  <c r="AV13313" i="2048"/>
  <c r="AV13314" i="2048"/>
  <c r="AV13315" i="2048"/>
  <c r="AV13316" i="2048"/>
  <c r="AV13317" i="2048"/>
  <c r="AV13318" i="2048"/>
  <c r="AV13319" i="2048"/>
  <c r="AV13320" i="2048"/>
  <c r="AV13321" i="2048"/>
  <c r="AV13322" i="2048"/>
  <c r="AV13323" i="2048"/>
  <c r="AV13324" i="2048"/>
  <c r="AV13325" i="2048"/>
  <c r="AV13326" i="2048"/>
  <c r="AV13327" i="2048"/>
  <c r="AV13328" i="2048"/>
  <c r="AV13329" i="2048"/>
  <c r="AV13330" i="2048"/>
  <c r="AV13331" i="2048"/>
  <c r="AV13332" i="2048"/>
  <c r="AV13333" i="2048"/>
  <c r="AV13334" i="2048"/>
  <c r="AV13335" i="2048"/>
  <c r="AV13336" i="2048"/>
  <c r="AV13337" i="2048"/>
  <c r="AV13338" i="2048"/>
  <c r="AV13339" i="2048"/>
  <c r="AV13340" i="2048"/>
  <c r="AV13341" i="2048"/>
  <c r="AV13342" i="2048"/>
  <c r="AV13343" i="2048"/>
  <c r="AV13344" i="2048"/>
  <c r="AV13345" i="2048"/>
  <c r="AV13346" i="2048"/>
  <c r="AV13347" i="2048"/>
  <c r="AV13348" i="2048"/>
  <c r="AV13349" i="2048"/>
  <c r="AV13350" i="2048"/>
  <c r="AV13351" i="2048"/>
  <c r="AV13352" i="2048"/>
  <c r="AV13353" i="2048"/>
  <c r="AV13354" i="2048"/>
  <c r="AV13355" i="2048"/>
  <c r="AV13356" i="2048"/>
  <c r="AV13357" i="2048"/>
  <c r="AV13358" i="2048"/>
  <c r="AV13359" i="2048"/>
  <c r="AV13360" i="2048"/>
  <c r="AV13361" i="2048"/>
  <c r="AV13362" i="2048"/>
  <c r="AV13363" i="2048"/>
  <c r="AV13364" i="2048"/>
  <c r="AV13365" i="2048"/>
  <c r="AV13366" i="2048"/>
  <c r="AV13367" i="2048"/>
  <c r="AV13368" i="2048"/>
  <c r="AV13369" i="2048"/>
  <c r="AV13370" i="2048"/>
  <c r="AV13371" i="2048"/>
  <c r="AV13372" i="2048"/>
  <c r="AV13373" i="2048"/>
  <c r="AV13374" i="2048"/>
  <c r="AV13375" i="2048"/>
  <c r="AV13376" i="2048"/>
  <c r="AV13377" i="2048"/>
  <c r="AV13378" i="2048"/>
  <c r="AV13379" i="2048"/>
  <c r="AV13380" i="2048"/>
  <c r="AV13381" i="2048"/>
  <c r="AV13382" i="2048"/>
  <c r="AV13383" i="2048"/>
  <c r="AV13384" i="2048"/>
  <c r="AV13385" i="2048"/>
  <c r="AV13386" i="2048"/>
  <c r="AV13387" i="2048"/>
  <c r="AV13388" i="2048"/>
  <c r="AV13389" i="2048"/>
  <c r="AV13390" i="2048"/>
  <c r="AV13391" i="2048"/>
  <c r="AV13392" i="2048"/>
  <c r="AV13393" i="2048"/>
  <c r="AV13394" i="2048"/>
  <c r="AV13395" i="2048"/>
  <c r="AV13396" i="2048"/>
  <c r="AV13397" i="2048"/>
  <c r="AV13398" i="2048"/>
  <c r="AV13399" i="2048"/>
  <c r="AV13400" i="2048"/>
  <c r="AV13401" i="2048"/>
  <c r="AV13402" i="2048"/>
  <c r="AV13403" i="2048"/>
  <c r="AV13404" i="2048"/>
  <c r="AV13405" i="2048"/>
  <c r="AV13406" i="2048"/>
  <c r="AV13407" i="2048"/>
  <c r="AV13408" i="2048"/>
  <c r="AV13409" i="2048"/>
  <c r="AV13410" i="2048"/>
  <c r="AV13411" i="2048"/>
  <c r="AV13412" i="2048"/>
  <c r="AV13413" i="2048"/>
  <c r="AV13414" i="2048"/>
  <c r="AV13415" i="2048"/>
  <c r="AV13416" i="2048"/>
  <c r="AV13417" i="2048"/>
  <c r="AV13418" i="2048"/>
  <c r="AV13419" i="2048"/>
  <c r="AV13420" i="2048"/>
  <c r="AV13421" i="2048"/>
  <c r="AV13422" i="2048"/>
  <c r="AV13423" i="2048"/>
  <c r="AV13424" i="2048"/>
  <c r="AV13425" i="2048"/>
  <c r="AV13426" i="2048"/>
  <c r="AV13427" i="2048"/>
  <c r="AV13428" i="2048"/>
  <c r="AV13429" i="2048"/>
  <c r="AV13430" i="2048"/>
  <c r="AV13431" i="2048"/>
  <c r="AV13432" i="2048"/>
  <c r="AV13433" i="2048"/>
  <c r="AV13434" i="2048"/>
  <c r="AV13435" i="2048"/>
  <c r="AV13436" i="2048"/>
  <c r="AV13437" i="2048"/>
  <c r="AV13438" i="2048"/>
  <c r="AV13439" i="2048"/>
  <c r="AV13440" i="2048"/>
  <c r="AV13441" i="2048"/>
  <c r="AV13442" i="2048"/>
  <c r="AV13443" i="2048"/>
  <c r="AV13444" i="2048"/>
  <c r="AV13445" i="2048"/>
  <c r="AV13446" i="2048"/>
  <c r="AV13447" i="2048"/>
  <c r="AV13448" i="2048"/>
  <c r="AV13449" i="2048"/>
  <c r="AV13450" i="2048"/>
  <c r="AV13451" i="2048"/>
  <c r="AV13452" i="2048"/>
  <c r="AV13453" i="2048"/>
  <c r="AV13454" i="2048"/>
  <c r="AV13455" i="2048"/>
  <c r="AV13456" i="2048"/>
  <c r="AV13457" i="2048"/>
  <c r="AV13458" i="2048"/>
  <c r="AV13459" i="2048"/>
  <c r="AV13460" i="2048"/>
  <c r="AV13461" i="2048"/>
  <c r="AV13462" i="2048"/>
  <c r="AV13463" i="2048"/>
  <c r="AV13464" i="2048"/>
  <c r="AV13465" i="2048"/>
  <c r="AV13466" i="2048"/>
  <c r="AV13467" i="2048"/>
  <c r="AV13468" i="2048"/>
  <c r="AV13469" i="2048"/>
  <c r="AV13470" i="2048"/>
  <c r="AV13471" i="2048"/>
  <c r="AV13472" i="2048"/>
  <c r="AV13473" i="2048"/>
  <c r="AV13474" i="2048"/>
  <c r="AV13475" i="2048"/>
  <c r="AV13476" i="2048"/>
  <c r="AV13477" i="2048"/>
  <c r="AV13478" i="2048"/>
  <c r="AV13479" i="2048"/>
  <c r="AV13480" i="2048"/>
  <c r="AV13481" i="2048"/>
  <c r="AV13482" i="2048"/>
  <c r="AV13483" i="2048"/>
  <c r="AV13484" i="2048"/>
  <c r="AV13485" i="2048"/>
  <c r="AV13486" i="2048"/>
  <c r="AV13487" i="2048"/>
  <c r="AV13488" i="2048"/>
  <c r="AV13489" i="2048"/>
  <c r="AV13490" i="2048"/>
  <c r="AV13491" i="2048"/>
  <c r="AV13492" i="2048"/>
  <c r="AV13493" i="2048"/>
  <c r="AV13494" i="2048"/>
  <c r="AV13495" i="2048"/>
  <c r="AV13496" i="2048"/>
  <c r="AV13497" i="2048"/>
  <c r="AV13498" i="2048"/>
  <c r="AV13499" i="2048"/>
  <c r="AV13500" i="2048"/>
  <c r="AV13501" i="2048"/>
  <c r="AV13502" i="2048"/>
  <c r="AV13503" i="2048"/>
  <c r="AV13504" i="2048"/>
  <c r="AV13505" i="2048"/>
  <c r="AV13506" i="2048"/>
  <c r="AV13507" i="2048"/>
  <c r="AV13508" i="2048"/>
  <c r="AV13509" i="2048"/>
  <c r="AV13510" i="2048"/>
  <c r="AV13511" i="2048"/>
  <c r="AV13512" i="2048"/>
  <c r="AV13513" i="2048"/>
  <c r="AV13514" i="2048"/>
  <c r="AV13515" i="2048"/>
  <c r="AV13516" i="2048"/>
  <c r="AV13517" i="2048"/>
  <c r="AV13518" i="2048"/>
  <c r="AV13519" i="2048"/>
  <c r="AV13520" i="2048"/>
  <c r="AV13521" i="2048"/>
  <c r="AV13522" i="2048"/>
  <c r="AV13523" i="2048"/>
  <c r="AV13524" i="2048"/>
  <c r="AV13525" i="2048"/>
  <c r="AV13526" i="2048"/>
  <c r="AV13527" i="2048"/>
  <c r="AV13528" i="2048"/>
  <c r="AV13529" i="2048"/>
  <c r="AV13530" i="2048"/>
  <c r="AV13531" i="2048"/>
  <c r="AV13532" i="2048"/>
  <c r="AV13533" i="2048"/>
  <c r="AV13534" i="2048"/>
  <c r="AV13535" i="2048"/>
  <c r="AV13536" i="2048"/>
  <c r="AV13537" i="2048"/>
  <c r="AV13538" i="2048"/>
  <c r="AV13539" i="2048"/>
  <c r="AV13540" i="2048"/>
  <c r="AV13541" i="2048"/>
  <c r="AV13542" i="2048"/>
  <c r="AV13543" i="2048"/>
  <c r="AV13544" i="2048"/>
  <c r="AV13545" i="2048"/>
  <c r="AV13546" i="2048"/>
  <c r="AV13547" i="2048"/>
  <c r="AV13548" i="2048"/>
  <c r="AV13549" i="2048"/>
  <c r="AV13550" i="2048"/>
  <c r="AV13551" i="2048"/>
  <c r="AV13552" i="2048"/>
  <c r="AV13553" i="2048"/>
  <c r="AV13554" i="2048"/>
  <c r="AV13555" i="2048"/>
  <c r="AV13556" i="2048"/>
  <c r="AV13557" i="2048"/>
  <c r="AV13558" i="2048"/>
  <c r="AV13559" i="2048"/>
  <c r="AV13560" i="2048"/>
  <c r="AV13561" i="2048"/>
  <c r="AV13562" i="2048"/>
  <c r="AV13563" i="2048"/>
  <c r="AV13564" i="2048"/>
  <c r="AV13565" i="2048"/>
  <c r="AV13566" i="2048"/>
  <c r="AV13567" i="2048"/>
  <c r="AV13568" i="2048"/>
  <c r="AV13569" i="2048"/>
  <c r="AV13570" i="2048"/>
  <c r="AV13571" i="2048"/>
  <c r="AV13572" i="2048"/>
  <c r="AV13573" i="2048"/>
  <c r="AV13574" i="2048"/>
  <c r="AV13575" i="2048"/>
  <c r="AV13576" i="2048"/>
  <c r="AV13577" i="2048"/>
  <c r="AV13578" i="2048"/>
  <c r="AV13579" i="2048"/>
  <c r="AV13580" i="2048"/>
  <c r="AV13581" i="2048"/>
  <c r="AV13582" i="2048"/>
  <c r="AV13583" i="2048"/>
  <c r="AV13584" i="2048"/>
  <c r="AV13585" i="2048"/>
  <c r="AV13586" i="2048"/>
  <c r="AV13587" i="2048"/>
  <c r="AV13588" i="2048"/>
  <c r="AV13589" i="2048"/>
  <c r="AV13590" i="2048"/>
  <c r="AV13591" i="2048"/>
  <c r="AV13592" i="2048"/>
  <c r="AV13593" i="2048"/>
  <c r="AV13594" i="2048"/>
  <c r="AV13595" i="2048"/>
  <c r="AV13596" i="2048"/>
  <c r="AV13597" i="2048"/>
  <c r="AV13598" i="2048"/>
  <c r="AV13599" i="2048"/>
  <c r="AV13600" i="2048"/>
  <c r="AV13601" i="2048"/>
  <c r="AV13602" i="2048"/>
  <c r="AV13603" i="2048"/>
  <c r="AV13604" i="2048"/>
  <c r="AV13605" i="2048"/>
  <c r="AV13606" i="2048"/>
  <c r="AV13607" i="2048"/>
  <c r="AV13608" i="2048"/>
  <c r="AV13609" i="2048"/>
  <c r="AV13610" i="2048"/>
  <c r="AV13611" i="2048"/>
  <c r="AV13612" i="2048"/>
  <c r="AV13613" i="2048"/>
  <c r="AV13614" i="2048"/>
  <c r="AV13615" i="2048"/>
  <c r="AV13616" i="2048"/>
  <c r="AV13617" i="2048"/>
  <c r="AV13618" i="2048"/>
  <c r="AV13619" i="2048"/>
  <c r="AV13620" i="2048"/>
  <c r="AV13621" i="2048"/>
  <c r="AV13622" i="2048"/>
  <c r="AV13623" i="2048"/>
  <c r="AV13624" i="2048"/>
  <c r="AV13625" i="2048"/>
  <c r="AV13626" i="2048"/>
  <c r="AV13627" i="2048"/>
  <c r="AV13628" i="2048"/>
  <c r="AV13629" i="2048"/>
  <c r="AV13630" i="2048"/>
  <c r="AV13631" i="2048"/>
  <c r="AV13632" i="2048"/>
  <c r="AV13633" i="2048"/>
  <c r="AV13634" i="2048"/>
  <c r="AV13635" i="2048"/>
  <c r="AV13636" i="2048"/>
  <c r="AV13637" i="2048"/>
  <c r="AV13638" i="2048"/>
  <c r="AV13639" i="2048"/>
  <c r="AV13640" i="2048"/>
  <c r="AV13641" i="2048"/>
  <c r="AV13642" i="2048"/>
  <c r="AV13643" i="2048"/>
  <c r="AV13644" i="2048"/>
  <c r="AV13645" i="2048"/>
  <c r="AV13646" i="2048"/>
  <c r="AV13647" i="2048"/>
  <c r="AV13648" i="2048"/>
  <c r="AV13649" i="2048"/>
  <c r="AV13650" i="2048"/>
  <c r="AV13651" i="2048"/>
  <c r="AV13652" i="2048"/>
  <c r="AV13653" i="2048"/>
  <c r="AV13654" i="2048"/>
  <c r="AV13655" i="2048"/>
  <c r="AV13656" i="2048"/>
  <c r="AV13657" i="2048"/>
  <c r="AV13658" i="2048"/>
  <c r="AV13659" i="2048"/>
  <c r="AV13660" i="2048"/>
  <c r="AV13661" i="2048"/>
  <c r="AV13662" i="2048"/>
  <c r="AV13663" i="2048"/>
  <c r="AV13664" i="2048"/>
  <c r="AV13665" i="2048"/>
  <c r="AV13666" i="2048"/>
  <c r="AV13667" i="2048"/>
  <c r="AV13668" i="2048"/>
  <c r="AV13669" i="2048"/>
  <c r="AV13670" i="2048"/>
  <c r="AV13671" i="2048"/>
  <c r="AV13672" i="2048"/>
  <c r="AV13673" i="2048"/>
  <c r="AV13674" i="2048"/>
  <c r="AV13675" i="2048"/>
  <c r="AV13676" i="2048"/>
  <c r="AV13677" i="2048"/>
  <c r="AV13678" i="2048"/>
  <c r="AV13679" i="2048"/>
  <c r="AV13680" i="2048"/>
  <c r="AV13681" i="2048"/>
  <c r="AV13682" i="2048"/>
  <c r="AV13683" i="2048"/>
  <c r="AV13684" i="2048"/>
  <c r="AV13685" i="2048"/>
  <c r="AV13686" i="2048"/>
  <c r="AV13687" i="2048"/>
  <c r="AV13688" i="2048"/>
  <c r="AV13689" i="2048"/>
  <c r="AV13690" i="2048"/>
  <c r="AV13691" i="2048"/>
  <c r="AV13692" i="2048"/>
  <c r="AV13693" i="2048"/>
  <c r="AV13694" i="2048"/>
  <c r="AV13695" i="2048"/>
  <c r="AV13696" i="2048"/>
  <c r="AV13697" i="2048"/>
  <c r="AV13698" i="2048"/>
  <c r="AV13699" i="2048"/>
  <c r="AV13700" i="2048"/>
  <c r="AV13701" i="2048"/>
  <c r="AV13702" i="2048"/>
  <c r="AV13703" i="2048"/>
  <c r="AV13704" i="2048"/>
  <c r="AV13705" i="2048"/>
  <c r="AV13706" i="2048"/>
  <c r="AV13707" i="2048"/>
  <c r="AV13708" i="2048"/>
  <c r="AV13709" i="2048"/>
  <c r="AV13710" i="2048"/>
  <c r="AV13711" i="2048"/>
  <c r="AV13712" i="2048"/>
  <c r="AV13713" i="2048"/>
  <c r="AV13714" i="2048"/>
  <c r="AV13715" i="2048"/>
  <c r="AV13716" i="2048"/>
  <c r="AV13717" i="2048"/>
  <c r="AV13718" i="2048"/>
  <c r="AV13719" i="2048"/>
  <c r="AV13720" i="2048"/>
  <c r="AV13721" i="2048"/>
  <c r="AV13722" i="2048"/>
  <c r="AV13723" i="2048"/>
  <c r="AV13724" i="2048"/>
  <c r="AV13725" i="2048"/>
  <c r="AV13726" i="2048"/>
  <c r="AV13727" i="2048"/>
  <c r="AV13728" i="2048"/>
  <c r="AV13729" i="2048"/>
  <c r="AV13730" i="2048"/>
  <c r="AV13731" i="2048"/>
  <c r="AV13732" i="2048"/>
  <c r="AV13733" i="2048"/>
  <c r="AV13734" i="2048"/>
  <c r="AV13735" i="2048"/>
  <c r="AV13736" i="2048"/>
  <c r="AV13737" i="2048"/>
  <c r="AV13738" i="2048"/>
  <c r="AV13739" i="2048"/>
  <c r="AV13740" i="2048"/>
  <c r="AV13741" i="2048"/>
  <c r="AV13742" i="2048"/>
  <c r="AV13743" i="2048"/>
  <c r="AV13744" i="2048"/>
  <c r="AV13745" i="2048"/>
  <c r="AV13746" i="2048"/>
  <c r="AV13747" i="2048"/>
  <c r="AV13748" i="2048"/>
  <c r="AV13749" i="2048"/>
  <c r="AV13750" i="2048"/>
  <c r="AV13751" i="2048"/>
  <c r="AV13752" i="2048"/>
  <c r="AV13753" i="2048"/>
  <c r="AV13754" i="2048"/>
  <c r="AV13755" i="2048"/>
  <c r="AV13756" i="2048"/>
  <c r="AV13757" i="2048"/>
  <c r="AV13758" i="2048"/>
  <c r="AV13759" i="2048"/>
  <c r="AV13760" i="2048"/>
  <c r="AV13761" i="2048"/>
  <c r="AV13762" i="2048"/>
  <c r="AV13763" i="2048"/>
  <c r="AV13764" i="2048"/>
  <c r="AV13765" i="2048"/>
  <c r="AV13766" i="2048"/>
  <c r="AV13767" i="2048"/>
  <c r="AV13768" i="2048"/>
  <c r="AV13769" i="2048"/>
  <c r="AV13770" i="2048"/>
  <c r="AV13771" i="2048"/>
  <c r="AV13772" i="2048"/>
  <c r="AV13773" i="2048"/>
  <c r="AV13774" i="2048"/>
  <c r="AV13775" i="2048"/>
  <c r="AV13776" i="2048"/>
  <c r="AV13777" i="2048"/>
  <c r="AV13778" i="2048"/>
  <c r="AV13779" i="2048"/>
  <c r="AV13780" i="2048"/>
  <c r="AV13781" i="2048"/>
  <c r="AV13782" i="2048"/>
  <c r="AV13783" i="2048"/>
  <c r="AV13784" i="2048"/>
  <c r="AV13785" i="2048"/>
  <c r="AV13786" i="2048"/>
  <c r="AV13787" i="2048"/>
  <c r="AV13788" i="2048"/>
  <c r="AV13789" i="2048"/>
  <c r="AV13790" i="2048"/>
  <c r="AV13791" i="2048"/>
  <c r="AV13792" i="2048"/>
  <c r="AV13793" i="2048"/>
  <c r="AV13794" i="2048"/>
  <c r="AV13795" i="2048"/>
  <c r="AV13796" i="2048"/>
  <c r="AV13797" i="2048"/>
  <c r="AV13798" i="2048"/>
  <c r="AV13799" i="2048"/>
  <c r="AV13800" i="2048"/>
  <c r="AV13801" i="2048"/>
  <c r="AV13802" i="2048"/>
  <c r="AV13803" i="2048"/>
  <c r="AV13804" i="2048"/>
  <c r="AV13805" i="2048"/>
  <c r="AV13806" i="2048"/>
  <c r="AV13807" i="2048"/>
  <c r="AV13808" i="2048"/>
  <c r="AV13809" i="2048"/>
  <c r="AV13810" i="2048"/>
  <c r="AV13811" i="2048"/>
  <c r="AV13812" i="2048"/>
  <c r="AV13813" i="2048"/>
  <c r="AV13814" i="2048"/>
  <c r="AV13815" i="2048"/>
  <c r="AV13816" i="2048"/>
  <c r="AV13817" i="2048"/>
  <c r="AV13818" i="2048"/>
  <c r="AV13819" i="2048"/>
  <c r="AV13820" i="2048"/>
  <c r="AV13821" i="2048"/>
  <c r="AV13822" i="2048"/>
  <c r="AV13823" i="2048"/>
  <c r="AV13824" i="2048"/>
  <c r="AV13825" i="2048"/>
  <c r="AV13826" i="2048"/>
  <c r="AV13827" i="2048"/>
  <c r="AV13828" i="2048"/>
  <c r="AV13829" i="2048"/>
  <c r="AV13830" i="2048"/>
  <c r="AV13831" i="2048"/>
  <c r="AV13832" i="2048"/>
  <c r="AV13833" i="2048"/>
  <c r="AV13834" i="2048"/>
  <c r="AV13835" i="2048"/>
  <c r="AV13836" i="2048"/>
  <c r="AV13837" i="2048"/>
  <c r="AV13838" i="2048"/>
  <c r="AV13839" i="2048"/>
  <c r="AV13840" i="2048"/>
  <c r="AV13841" i="2048"/>
  <c r="AV13842" i="2048"/>
  <c r="AV13843" i="2048"/>
  <c r="AV13844" i="2048"/>
  <c r="AV13845" i="2048"/>
  <c r="AV13846" i="2048"/>
  <c r="AV13847" i="2048"/>
  <c r="AV13848" i="2048"/>
  <c r="AV13849" i="2048"/>
  <c r="AV13850" i="2048"/>
  <c r="AV13851" i="2048"/>
  <c r="AV13852" i="2048"/>
  <c r="AV13853" i="2048"/>
  <c r="AV13854" i="2048"/>
  <c r="AV13855" i="2048"/>
  <c r="AV13856" i="2048"/>
  <c r="AV13857" i="2048"/>
  <c r="AV13858" i="2048"/>
  <c r="AV13859" i="2048"/>
  <c r="AV13860" i="2048"/>
  <c r="AV13861" i="2048"/>
  <c r="AV13862" i="2048"/>
  <c r="AV13863" i="2048"/>
  <c r="AV13864" i="2048"/>
  <c r="AV13865" i="2048"/>
  <c r="AV13866" i="2048"/>
  <c r="AV13867" i="2048"/>
  <c r="AV13868" i="2048"/>
  <c r="AV13869" i="2048"/>
  <c r="AV13870" i="2048"/>
  <c r="AV13871" i="2048"/>
  <c r="AV13872" i="2048"/>
  <c r="AV13873" i="2048"/>
  <c r="AV13874" i="2048"/>
  <c r="AV13875" i="2048"/>
  <c r="AV13876" i="2048"/>
  <c r="AV13877" i="2048"/>
  <c r="AV13878" i="2048"/>
  <c r="AV13879" i="2048"/>
  <c r="AV13880" i="2048"/>
  <c r="AV13881" i="2048"/>
  <c r="AV13882" i="2048"/>
  <c r="AV13883" i="2048"/>
  <c r="AV13884" i="2048"/>
  <c r="AV13885" i="2048"/>
  <c r="AV13886" i="2048"/>
  <c r="AV13887" i="2048"/>
  <c r="AV13888" i="2048"/>
  <c r="AV13889" i="2048"/>
  <c r="AV13890" i="2048"/>
  <c r="AV13891" i="2048"/>
  <c r="AV13892" i="2048"/>
  <c r="AV13893" i="2048"/>
  <c r="AV13894" i="2048"/>
  <c r="AV13895" i="2048"/>
  <c r="AV13896" i="2048"/>
  <c r="AV13897" i="2048"/>
  <c r="AV13898" i="2048"/>
  <c r="AV13899" i="2048"/>
  <c r="AV13900" i="2048"/>
  <c r="AV13901" i="2048"/>
  <c r="AV13902" i="2048"/>
  <c r="AV13903" i="2048"/>
  <c r="AV13904" i="2048"/>
  <c r="AV13905" i="2048"/>
  <c r="AV13906" i="2048"/>
  <c r="AV13907" i="2048"/>
  <c r="AV13908" i="2048"/>
  <c r="AV13909" i="2048"/>
  <c r="AV13910" i="2048"/>
  <c r="AV13911" i="2048"/>
  <c r="AV13912" i="2048"/>
  <c r="AV13913" i="2048"/>
  <c r="AV13914" i="2048"/>
  <c r="AV13915" i="2048"/>
  <c r="AV13916" i="2048"/>
  <c r="AV13917" i="2048"/>
  <c r="AV13918" i="2048"/>
  <c r="AV13919" i="2048"/>
  <c r="AV13920" i="2048"/>
  <c r="AV13921" i="2048"/>
  <c r="AV13922" i="2048"/>
  <c r="AV13923" i="2048"/>
  <c r="AV13924" i="2048"/>
  <c r="AV13925" i="2048"/>
  <c r="AV13926" i="2048"/>
  <c r="AV13927" i="2048"/>
  <c r="AV13928" i="2048"/>
  <c r="AV13929" i="2048"/>
  <c r="AV13930" i="2048"/>
  <c r="AV13931" i="2048"/>
  <c r="AV13932" i="2048"/>
  <c r="AV13933" i="2048"/>
  <c r="AV13934" i="2048"/>
  <c r="AV13935" i="2048"/>
  <c r="AV13936" i="2048"/>
  <c r="AV13937" i="2048"/>
  <c r="AV13938" i="2048"/>
  <c r="AV13939" i="2048"/>
  <c r="AV13940" i="2048"/>
  <c r="AV13941" i="2048"/>
  <c r="AV13942" i="2048"/>
  <c r="AV13943" i="2048"/>
  <c r="AV13944" i="2048"/>
  <c r="AV13945" i="2048"/>
  <c r="AV13946" i="2048"/>
  <c r="AV13947" i="2048"/>
  <c r="AV13948" i="2048"/>
  <c r="AV13949" i="2048"/>
  <c r="AV13950" i="2048"/>
  <c r="AV13951" i="2048"/>
  <c r="AV13952" i="2048"/>
  <c r="AV13953" i="2048"/>
  <c r="AV13954" i="2048"/>
  <c r="AV13955" i="2048"/>
  <c r="AV13956" i="2048"/>
  <c r="AV13957" i="2048"/>
  <c r="AV13958" i="2048"/>
  <c r="AV13959" i="2048"/>
  <c r="AV13960" i="2048"/>
  <c r="AV13961" i="2048"/>
  <c r="AV13962" i="2048"/>
  <c r="AV13963" i="2048"/>
  <c r="AV13964" i="2048"/>
  <c r="AV13965" i="2048"/>
  <c r="AV13966" i="2048"/>
  <c r="AV13967" i="2048"/>
  <c r="AV13968" i="2048"/>
  <c r="AV13969" i="2048"/>
  <c r="AV13970" i="2048"/>
  <c r="AV13971" i="2048"/>
  <c r="AV13972" i="2048"/>
  <c r="AV13973" i="2048"/>
  <c r="AV13974" i="2048"/>
  <c r="AV13975" i="2048"/>
  <c r="AV13976" i="2048"/>
  <c r="AV13977" i="2048"/>
  <c r="AV13978" i="2048"/>
  <c r="AV13979" i="2048"/>
  <c r="AV13980" i="2048"/>
  <c r="AV13981" i="2048"/>
  <c r="AV13982" i="2048"/>
  <c r="AV13983" i="2048"/>
  <c r="AV13984" i="2048"/>
  <c r="AV13985" i="2048"/>
  <c r="AV13986" i="2048"/>
  <c r="AV13987" i="2048"/>
  <c r="AV13988" i="2048"/>
  <c r="AV13989" i="2048"/>
  <c r="AV13990" i="2048"/>
  <c r="AV13991" i="2048"/>
  <c r="AV13992" i="2048"/>
  <c r="AV13993" i="2048"/>
  <c r="AV13994" i="2048"/>
  <c r="AV13995" i="2048"/>
  <c r="AV13996" i="2048"/>
  <c r="AV13997" i="2048"/>
  <c r="AV13998" i="2048"/>
  <c r="AV13999" i="2048"/>
  <c r="AV14000" i="2048"/>
  <c r="AV14001" i="2048"/>
  <c r="AV14002" i="2048"/>
  <c r="AV14003" i="2048"/>
  <c r="AV14004" i="2048"/>
  <c r="AV14005" i="2048"/>
  <c r="AV14006" i="2048"/>
  <c r="AV14007" i="2048"/>
  <c r="AV14008" i="2048"/>
  <c r="AV14009" i="2048"/>
  <c r="AV14010" i="2048"/>
  <c r="AV14011" i="2048"/>
  <c r="AV14012" i="2048"/>
  <c r="AV14013" i="2048"/>
  <c r="AV14014" i="2048"/>
  <c r="AV14015" i="2048"/>
  <c r="AV14016" i="2048"/>
  <c r="AV14017" i="2048"/>
  <c r="AV14018" i="2048"/>
  <c r="AV14019" i="2048"/>
  <c r="AV14020" i="2048"/>
  <c r="AV14021" i="2048"/>
  <c r="AV14022" i="2048"/>
  <c r="AV14023" i="2048"/>
  <c r="AV14024" i="2048"/>
  <c r="AV14025" i="2048"/>
  <c r="AV14026" i="2048"/>
  <c r="AV14027" i="2048"/>
  <c r="AV14028" i="2048"/>
  <c r="AV14029" i="2048"/>
  <c r="AV14030" i="2048"/>
  <c r="AV14031" i="2048"/>
  <c r="AV14032" i="2048"/>
  <c r="AV14033" i="2048"/>
  <c r="AV14034" i="2048"/>
  <c r="AV14035" i="2048"/>
  <c r="AV14036" i="2048"/>
  <c r="AV14037" i="2048"/>
  <c r="AV14038" i="2048"/>
  <c r="AV14039" i="2048"/>
  <c r="AV14040" i="2048"/>
  <c r="AV14041" i="2048"/>
  <c r="AV14042" i="2048"/>
  <c r="AV14043" i="2048"/>
  <c r="AV14044" i="2048"/>
  <c r="AV14045" i="2048"/>
  <c r="AV14046" i="2048"/>
  <c r="AV14047" i="2048"/>
  <c r="AV14048" i="2048"/>
  <c r="AV14049" i="2048"/>
  <c r="AV14050" i="2048"/>
  <c r="AV14051" i="2048"/>
  <c r="AV14052" i="2048"/>
  <c r="AV14053" i="2048"/>
  <c r="AV14054" i="2048"/>
  <c r="AV14055" i="2048"/>
  <c r="AV14056" i="2048"/>
  <c r="AV14057" i="2048"/>
  <c r="AV14058" i="2048"/>
  <c r="AV14059" i="2048"/>
  <c r="AV14060" i="2048"/>
  <c r="AV14061" i="2048"/>
  <c r="AV14062" i="2048"/>
  <c r="AV14063" i="2048"/>
  <c r="AV14064" i="2048"/>
  <c r="AV14065" i="2048"/>
  <c r="AV14066" i="2048"/>
  <c r="AV14067" i="2048"/>
  <c r="AV14068" i="2048"/>
  <c r="AV14069" i="2048"/>
  <c r="AV14070" i="2048"/>
  <c r="AV14071" i="2048"/>
  <c r="AV14072" i="2048"/>
  <c r="AV14073" i="2048"/>
  <c r="AV14074" i="2048"/>
  <c r="AV14075" i="2048"/>
  <c r="AV14076" i="2048"/>
  <c r="AV14077" i="2048"/>
  <c r="AV14078" i="2048"/>
  <c r="AV14079" i="2048"/>
  <c r="AV14080" i="2048"/>
  <c r="AV14081" i="2048"/>
  <c r="AV14082" i="2048"/>
  <c r="AV14083" i="2048"/>
  <c r="AV14084" i="2048"/>
  <c r="AV14085" i="2048"/>
  <c r="AV14086" i="2048"/>
  <c r="AV14087" i="2048"/>
  <c r="AV14088" i="2048"/>
  <c r="AV14089" i="2048"/>
  <c r="AV14090" i="2048"/>
  <c r="AV14091" i="2048"/>
  <c r="AV14092" i="2048"/>
  <c r="AV14093" i="2048"/>
  <c r="AV14094" i="2048"/>
  <c r="AV14095" i="2048"/>
  <c r="AV14096" i="2048"/>
  <c r="AV14097" i="2048"/>
  <c r="AV14098" i="2048"/>
  <c r="AV14099" i="2048"/>
  <c r="AV14100" i="2048"/>
  <c r="AV14101" i="2048"/>
  <c r="AV14102" i="2048"/>
  <c r="AV14103" i="2048"/>
  <c r="AV14104" i="2048"/>
  <c r="AV14105" i="2048"/>
  <c r="AV14106" i="2048"/>
  <c r="AV14107" i="2048"/>
  <c r="AV14108" i="2048"/>
  <c r="AV14109" i="2048"/>
  <c r="AV14110" i="2048"/>
  <c r="AV14111" i="2048"/>
  <c r="AV14112" i="2048"/>
  <c r="AV14113" i="2048"/>
  <c r="AV14114" i="2048"/>
  <c r="AV14115" i="2048"/>
  <c r="AV14116" i="2048"/>
  <c r="AV14117" i="2048"/>
  <c r="AV14118" i="2048"/>
  <c r="AV14119" i="2048"/>
  <c r="AV14120" i="2048"/>
  <c r="AV14121" i="2048"/>
  <c r="AV14122" i="2048"/>
  <c r="AV14123" i="2048"/>
  <c r="AV14124" i="2048"/>
  <c r="AV14125" i="2048"/>
  <c r="AV14126" i="2048"/>
  <c r="AV14127" i="2048"/>
  <c r="AV14128" i="2048"/>
  <c r="AV14129" i="2048"/>
  <c r="AV14130" i="2048"/>
  <c r="AV14131" i="2048"/>
  <c r="AV14132" i="2048"/>
  <c r="AV14133" i="2048"/>
  <c r="AV14134" i="2048"/>
  <c r="AV14135" i="2048"/>
  <c r="AV14136" i="2048"/>
  <c r="AV14137" i="2048"/>
  <c r="AV14138" i="2048"/>
  <c r="AV14139" i="2048"/>
  <c r="AV14140" i="2048"/>
  <c r="AV14141" i="2048"/>
  <c r="AV14142" i="2048"/>
  <c r="AV14143" i="2048"/>
  <c r="AV14144" i="2048"/>
  <c r="AV14145" i="2048"/>
  <c r="AV14146" i="2048"/>
  <c r="AV14147" i="2048"/>
  <c r="AV14148" i="2048"/>
  <c r="AV14149" i="2048"/>
  <c r="AV14150" i="2048"/>
  <c r="AV14151" i="2048"/>
  <c r="AV14152" i="2048"/>
  <c r="AV14153" i="2048"/>
  <c r="AV14154" i="2048"/>
  <c r="AV14155" i="2048"/>
  <c r="AV14156" i="2048"/>
  <c r="AV14157" i="2048"/>
  <c r="AV14158" i="2048"/>
  <c r="AV14159" i="2048"/>
  <c r="AV14160" i="2048"/>
  <c r="AV14161" i="2048"/>
  <c r="AV14162" i="2048"/>
  <c r="AV14163" i="2048"/>
  <c r="AV14164" i="2048"/>
  <c r="AV14165" i="2048"/>
  <c r="AV14166" i="2048"/>
  <c r="AV14167" i="2048"/>
  <c r="AV14168" i="2048"/>
  <c r="AV14169" i="2048"/>
  <c r="AV14170" i="2048"/>
  <c r="AV14171" i="2048"/>
  <c r="AV14172" i="2048"/>
  <c r="AV14173" i="2048"/>
  <c r="AV14174" i="2048"/>
  <c r="AV14175" i="2048"/>
  <c r="AV14176" i="2048"/>
  <c r="AV14177" i="2048"/>
  <c r="AV14178" i="2048"/>
  <c r="AV14179" i="2048"/>
  <c r="AV14180" i="2048"/>
  <c r="AV14181" i="2048"/>
  <c r="AV14182" i="2048"/>
  <c r="AV14183" i="2048"/>
  <c r="AV14184" i="2048"/>
  <c r="AV14185" i="2048"/>
  <c r="AV14186" i="2048"/>
  <c r="AV14187" i="2048"/>
  <c r="AV14188" i="2048"/>
  <c r="AV14189" i="2048"/>
  <c r="AV14190" i="2048"/>
  <c r="AV14191" i="2048"/>
  <c r="AV14192" i="2048"/>
  <c r="AV14193" i="2048"/>
  <c r="AV14194" i="2048"/>
  <c r="AV14195" i="2048"/>
  <c r="AV14196" i="2048"/>
  <c r="AV14197" i="2048"/>
  <c r="AV14198" i="2048"/>
  <c r="AV14199" i="2048"/>
  <c r="AV14200" i="2048"/>
  <c r="AV14201" i="2048"/>
  <c r="AV14202" i="2048"/>
  <c r="AV14203" i="2048"/>
  <c r="AV14204" i="2048"/>
  <c r="AV14205" i="2048"/>
  <c r="AV14206" i="2048"/>
  <c r="AV14207" i="2048"/>
  <c r="AV14208" i="2048"/>
  <c r="AV14209" i="2048"/>
  <c r="AV14210" i="2048"/>
  <c r="AV14211" i="2048"/>
  <c r="AV14212" i="2048"/>
  <c r="AV14213" i="2048"/>
  <c r="AV14214" i="2048"/>
  <c r="AV14215" i="2048"/>
  <c r="AV14216" i="2048"/>
  <c r="AV14217" i="2048"/>
  <c r="AV14218" i="2048"/>
  <c r="AV14219" i="2048"/>
  <c r="AV14220" i="2048"/>
  <c r="AV14221" i="2048"/>
  <c r="AV14222" i="2048"/>
  <c r="AV14223" i="2048"/>
  <c r="AV14224" i="2048"/>
  <c r="AV14225" i="2048"/>
  <c r="AV14226" i="2048"/>
  <c r="AV14227" i="2048"/>
  <c r="AV14228" i="2048"/>
  <c r="AV14229" i="2048"/>
  <c r="AV14230" i="2048"/>
  <c r="AV14231" i="2048"/>
  <c r="AV14232" i="2048"/>
  <c r="AV14233" i="2048"/>
  <c r="AV14234" i="2048"/>
  <c r="AV14235" i="2048"/>
  <c r="AV14236" i="2048"/>
  <c r="AV14237" i="2048"/>
  <c r="AV14238" i="2048"/>
  <c r="AV14239" i="2048"/>
  <c r="AV14240" i="2048"/>
  <c r="AV14241" i="2048"/>
  <c r="AV14242" i="2048"/>
  <c r="AV14243" i="2048"/>
  <c r="AV14244" i="2048"/>
  <c r="AV14245" i="2048"/>
  <c r="AV14246" i="2048"/>
  <c r="AV14247" i="2048"/>
  <c r="AV14248" i="2048"/>
  <c r="AV14249" i="2048"/>
  <c r="AV14250" i="2048"/>
  <c r="AV14251" i="2048"/>
  <c r="AV14252" i="2048"/>
  <c r="AV14253" i="2048"/>
  <c r="AV14254" i="2048"/>
  <c r="AV14255" i="2048"/>
  <c r="AV14256" i="2048"/>
  <c r="AV14257" i="2048"/>
  <c r="AV14258" i="2048"/>
  <c r="AV14259" i="2048"/>
  <c r="AV14260" i="2048"/>
  <c r="AV14261" i="2048"/>
  <c r="AV14262" i="2048"/>
  <c r="AV14263" i="2048"/>
  <c r="AV14264" i="2048"/>
  <c r="AV14265" i="2048"/>
  <c r="AV14266" i="2048"/>
  <c r="AV14267" i="2048"/>
  <c r="AV14268" i="2048"/>
  <c r="AV14269" i="2048"/>
  <c r="AV14270" i="2048"/>
  <c r="AV14271" i="2048"/>
  <c r="AV14272" i="2048"/>
  <c r="AV14273" i="2048"/>
  <c r="AV14274" i="2048"/>
  <c r="AV14275" i="2048"/>
  <c r="AV14276" i="2048"/>
  <c r="AV14277" i="2048"/>
  <c r="AV14278" i="2048"/>
  <c r="AV14279" i="2048"/>
  <c r="AV14280" i="2048"/>
  <c r="AV14281" i="2048"/>
  <c r="AV14282" i="2048"/>
  <c r="AV14283" i="2048"/>
  <c r="AV14284" i="2048"/>
  <c r="AV14285" i="2048"/>
  <c r="AV14286" i="2048"/>
  <c r="AV14287" i="2048"/>
  <c r="AV14288" i="2048"/>
  <c r="AV14289" i="2048"/>
  <c r="AV14290" i="2048"/>
  <c r="AV14291" i="2048"/>
  <c r="AV14292" i="2048"/>
  <c r="AV14293" i="2048"/>
  <c r="AV14294" i="2048"/>
  <c r="AV14295" i="2048"/>
  <c r="AV14296" i="2048"/>
  <c r="AV14297" i="2048"/>
  <c r="AV14298" i="2048"/>
  <c r="AV14299" i="2048"/>
  <c r="AV14300" i="2048"/>
  <c r="AV14301" i="2048"/>
  <c r="AV14302" i="2048"/>
  <c r="AV14303" i="2048"/>
  <c r="AV14304" i="2048"/>
  <c r="AV14305" i="2048"/>
  <c r="AV14306" i="2048"/>
  <c r="AV14307" i="2048"/>
  <c r="AV14308" i="2048"/>
  <c r="AV14309" i="2048"/>
  <c r="AV14310" i="2048"/>
  <c r="AV14311" i="2048"/>
  <c r="AV14312" i="2048"/>
  <c r="AV14313" i="2048"/>
  <c r="AV14314" i="2048"/>
  <c r="AV14315" i="2048"/>
  <c r="AV14316" i="2048"/>
  <c r="AV14317" i="2048"/>
  <c r="AV14318" i="2048"/>
  <c r="AV14319" i="2048"/>
  <c r="AV14320" i="2048"/>
  <c r="AV14321" i="2048"/>
  <c r="AV14322" i="2048"/>
  <c r="AV14323" i="2048"/>
  <c r="AV14324" i="2048"/>
  <c r="AV14325" i="2048"/>
  <c r="AV14326" i="2048"/>
  <c r="AV14327" i="2048"/>
  <c r="AV14328" i="2048"/>
  <c r="AV14329" i="2048"/>
  <c r="AV14330" i="2048"/>
  <c r="AV14331" i="2048"/>
  <c r="AV14332" i="2048"/>
  <c r="AV14333" i="2048"/>
  <c r="AV14334" i="2048"/>
  <c r="AV14335" i="2048"/>
  <c r="AV14336" i="2048"/>
  <c r="AV14337" i="2048"/>
  <c r="AV14338" i="2048"/>
  <c r="AV14339" i="2048"/>
  <c r="AV14340" i="2048"/>
  <c r="AV14341" i="2048"/>
  <c r="AV14342" i="2048"/>
  <c r="AV14343" i="2048"/>
  <c r="AV14344" i="2048"/>
  <c r="AV14345" i="2048"/>
  <c r="AV14346" i="2048"/>
  <c r="AV14347" i="2048"/>
  <c r="AV14348" i="2048"/>
  <c r="AV14349" i="2048"/>
  <c r="AV14350" i="2048"/>
  <c r="AV14351" i="2048"/>
  <c r="AV14352" i="2048"/>
  <c r="AV14353" i="2048"/>
  <c r="AV14354" i="2048"/>
  <c r="AV14355" i="2048"/>
  <c r="AV14356" i="2048"/>
  <c r="AV14357" i="2048"/>
  <c r="AV14358" i="2048"/>
  <c r="AV14359" i="2048"/>
  <c r="AV14360" i="2048"/>
  <c r="AV14361" i="2048"/>
  <c r="AV14362" i="2048"/>
  <c r="AV14363" i="2048"/>
  <c r="AV14364" i="2048"/>
  <c r="AV14365" i="2048"/>
  <c r="AV14366" i="2048"/>
  <c r="AV14367" i="2048"/>
  <c r="AV14368" i="2048"/>
  <c r="AV14369" i="2048"/>
  <c r="AV14370" i="2048"/>
  <c r="AV14371" i="2048"/>
  <c r="AV14372" i="2048"/>
  <c r="AV14373" i="2048"/>
  <c r="AV14374" i="2048"/>
  <c r="AV14375" i="2048"/>
  <c r="AV14376" i="2048"/>
  <c r="AV14377" i="2048"/>
  <c r="AV14378" i="2048"/>
  <c r="AV14379" i="2048"/>
  <c r="AV14380" i="2048"/>
  <c r="AV14381" i="2048"/>
  <c r="AV14382" i="2048"/>
  <c r="AV14383" i="2048"/>
  <c r="AV14384" i="2048"/>
  <c r="AV14385" i="2048"/>
  <c r="AV14386" i="2048"/>
  <c r="AV14387" i="2048"/>
  <c r="AV14388" i="2048"/>
  <c r="AV14389" i="2048"/>
  <c r="AV14390" i="2048"/>
  <c r="AV14391" i="2048"/>
  <c r="AV14392" i="2048"/>
  <c r="AV14393" i="2048"/>
  <c r="AV14394" i="2048"/>
  <c r="AV14395" i="2048"/>
  <c r="AV14396" i="2048"/>
  <c r="AV14397" i="2048"/>
  <c r="AV14398" i="2048"/>
  <c r="AV14399" i="2048"/>
  <c r="AV14400" i="2048"/>
  <c r="AV14401" i="2048"/>
  <c r="AV14402" i="2048"/>
  <c r="AV14403" i="2048"/>
  <c r="AV14404" i="2048"/>
  <c r="AV14405" i="2048"/>
  <c r="AV14406" i="2048"/>
  <c r="AV14407" i="2048"/>
  <c r="AV14408" i="2048"/>
  <c r="AV14409" i="2048"/>
  <c r="AV14410" i="2048"/>
  <c r="AV14411" i="2048"/>
  <c r="AV14412" i="2048"/>
  <c r="AV14413" i="2048"/>
  <c r="AV14414" i="2048"/>
  <c r="AV14415" i="2048"/>
  <c r="AV14416" i="2048"/>
  <c r="AV14417" i="2048"/>
  <c r="AV14418" i="2048"/>
  <c r="AV14419" i="2048"/>
  <c r="AV14420" i="2048"/>
  <c r="AV14421" i="2048"/>
  <c r="AV14422" i="2048"/>
  <c r="AV14423" i="2048"/>
  <c r="AV14424" i="2048"/>
  <c r="AV14425" i="2048"/>
  <c r="AV14426" i="2048"/>
  <c r="AV14427" i="2048"/>
  <c r="AV14428" i="2048"/>
  <c r="AV14429" i="2048"/>
  <c r="AV14430" i="2048"/>
  <c r="AV14431" i="2048"/>
  <c r="AV14432" i="2048"/>
  <c r="AV14433" i="2048"/>
  <c r="AV14434" i="2048"/>
  <c r="AV14435" i="2048"/>
  <c r="AV14436" i="2048"/>
  <c r="AV14437" i="2048"/>
  <c r="AV14438" i="2048"/>
  <c r="AV14439" i="2048"/>
  <c r="AV14440" i="2048"/>
  <c r="AV14441" i="2048"/>
  <c r="AV14442" i="2048"/>
  <c r="AV14443" i="2048"/>
  <c r="AV14444" i="2048"/>
  <c r="AV14445" i="2048"/>
  <c r="AV14446" i="2048"/>
  <c r="AV14447" i="2048"/>
  <c r="AV14448" i="2048"/>
  <c r="AV14449" i="2048"/>
  <c r="AV14450" i="2048"/>
  <c r="AV14451" i="2048"/>
  <c r="AV14452" i="2048"/>
  <c r="AV14453" i="2048"/>
  <c r="AV14454" i="2048"/>
  <c r="AV14455" i="2048"/>
  <c r="AV14456" i="2048"/>
  <c r="AV14457" i="2048"/>
  <c r="AV14458" i="2048"/>
  <c r="AV14459" i="2048"/>
  <c r="AV14460" i="2048"/>
  <c r="AV14461" i="2048"/>
  <c r="AV14462" i="2048"/>
  <c r="AV14463" i="2048"/>
  <c r="AV14464" i="2048"/>
  <c r="AV14465" i="2048"/>
  <c r="AV14466" i="2048"/>
  <c r="AV14467" i="2048"/>
  <c r="AV14468" i="2048"/>
  <c r="AV14469" i="2048"/>
  <c r="AV14470" i="2048"/>
  <c r="AV14471" i="2048"/>
  <c r="AV14472" i="2048"/>
  <c r="AV14473" i="2048"/>
  <c r="AV14474" i="2048"/>
  <c r="AV14475" i="2048"/>
  <c r="AV14476" i="2048"/>
  <c r="AV14477" i="2048"/>
  <c r="AV14478" i="2048"/>
  <c r="AV14479" i="2048"/>
  <c r="AV14480" i="2048"/>
  <c r="AV14481" i="2048"/>
  <c r="AV14482" i="2048"/>
  <c r="AV14483" i="2048"/>
  <c r="AV14484" i="2048"/>
  <c r="AV14485" i="2048"/>
  <c r="AV14486" i="2048"/>
  <c r="AV14487" i="2048"/>
  <c r="AV14488" i="2048"/>
  <c r="AV14489" i="2048"/>
  <c r="AV14490" i="2048"/>
  <c r="AV14491" i="2048"/>
  <c r="AV14492" i="2048"/>
  <c r="AV14493" i="2048"/>
  <c r="AV14494" i="2048"/>
  <c r="AV14495" i="2048"/>
  <c r="AV14496" i="2048"/>
  <c r="AV14497" i="2048"/>
  <c r="AV14498" i="2048"/>
  <c r="AV14499" i="2048"/>
  <c r="AV14500" i="2048"/>
  <c r="AV14501" i="2048"/>
  <c r="AV14502" i="2048"/>
  <c r="AV14503" i="2048"/>
  <c r="AV14504" i="2048"/>
  <c r="AV14505" i="2048"/>
  <c r="AV14506" i="2048"/>
  <c r="AV14507" i="2048"/>
  <c r="AV14508" i="2048"/>
  <c r="AV14509" i="2048"/>
  <c r="AV14510" i="2048"/>
  <c r="AV14511" i="2048"/>
  <c r="AV14512" i="2048"/>
  <c r="AV14513" i="2048"/>
  <c r="AV14514" i="2048"/>
  <c r="AV14515" i="2048"/>
  <c r="AV14516" i="2048"/>
  <c r="AV14517" i="2048"/>
  <c r="AV14518" i="2048"/>
  <c r="AV14519" i="2048"/>
  <c r="AV14520" i="2048"/>
  <c r="AV14521" i="2048"/>
  <c r="AV14522" i="2048"/>
  <c r="AV14523" i="2048"/>
  <c r="AV14524" i="2048"/>
  <c r="AV14525" i="2048"/>
  <c r="AV14526" i="2048"/>
  <c r="AV14527" i="2048"/>
  <c r="AV14528" i="2048"/>
  <c r="AV14529" i="2048"/>
  <c r="AV14530" i="2048"/>
  <c r="AV14531" i="2048"/>
  <c r="AV14532" i="2048"/>
  <c r="AV14533" i="2048"/>
  <c r="AV14534" i="2048"/>
  <c r="AV14535" i="2048"/>
  <c r="AV14536" i="2048"/>
  <c r="AV14537" i="2048"/>
  <c r="AV14538" i="2048"/>
  <c r="AV14539" i="2048"/>
  <c r="AV14540" i="2048"/>
  <c r="AV14541" i="2048"/>
  <c r="AV14542" i="2048"/>
  <c r="AV14543" i="2048"/>
  <c r="AV14544" i="2048"/>
  <c r="AV14545" i="2048"/>
  <c r="AV14546" i="2048"/>
  <c r="AV14547" i="2048"/>
  <c r="AV14548" i="2048"/>
  <c r="AV14549" i="2048"/>
  <c r="AV14550" i="2048"/>
  <c r="AV14551" i="2048"/>
  <c r="AV14552" i="2048"/>
  <c r="AV14553" i="2048"/>
  <c r="AV14554" i="2048"/>
  <c r="AV14555" i="2048"/>
  <c r="AV14556" i="2048"/>
  <c r="AV14557" i="2048"/>
  <c r="AV14558" i="2048"/>
  <c r="AV14559" i="2048"/>
  <c r="AV14560" i="2048"/>
  <c r="AV14561" i="2048"/>
  <c r="AV14562" i="2048"/>
  <c r="AV14563" i="2048"/>
  <c r="AV14564" i="2048"/>
  <c r="AV14565" i="2048"/>
  <c r="AV14566" i="2048"/>
  <c r="AV14567" i="2048"/>
  <c r="AV14568" i="2048"/>
  <c r="AV14569" i="2048"/>
  <c r="AV14570" i="2048"/>
  <c r="AV14571" i="2048"/>
  <c r="AV14572" i="2048"/>
  <c r="AV14573" i="2048"/>
  <c r="AV14574" i="2048"/>
  <c r="AV14575" i="2048"/>
  <c r="AV14576" i="2048"/>
  <c r="AV14577" i="2048"/>
  <c r="AV14578" i="2048"/>
  <c r="AV14579" i="2048"/>
  <c r="AV14580" i="2048"/>
  <c r="AV14581" i="2048"/>
  <c r="AV14582" i="2048"/>
  <c r="AV14583" i="2048"/>
  <c r="AV14584" i="2048"/>
  <c r="AV14585" i="2048"/>
  <c r="AV14586" i="2048"/>
  <c r="AV14587" i="2048"/>
  <c r="AV14588" i="2048"/>
  <c r="AV14589" i="2048"/>
  <c r="AV14590" i="2048"/>
  <c r="AV14591" i="2048"/>
  <c r="AV14592" i="2048"/>
  <c r="AV14593" i="2048"/>
  <c r="AV14594" i="2048"/>
  <c r="AV14595" i="2048"/>
  <c r="AV14596" i="2048"/>
  <c r="AV14597" i="2048"/>
  <c r="AV14598" i="2048"/>
  <c r="AV14599" i="2048"/>
  <c r="AV14600" i="2048"/>
  <c r="AV14601" i="2048"/>
  <c r="AV14602" i="2048"/>
  <c r="AV14603" i="2048"/>
  <c r="AV14604" i="2048"/>
  <c r="AV14605" i="2048"/>
  <c r="AV14606" i="2048"/>
  <c r="AV14607" i="2048"/>
  <c r="AV14608" i="2048"/>
  <c r="AV14609" i="2048"/>
  <c r="AV14610" i="2048"/>
  <c r="AV14611" i="2048"/>
  <c r="AV14612" i="2048"/>
  <c r="AV14613" i="2048"/>
  <c r="AV14614" i="2048"/>
  <c r="AV14615" i="2048"/>
  <c r="AV14616" i="2048"/>
  <c r="AV14617" i="2048"/>
  <c r="AV14618" i="2048"/>
  <c r="AV14619" i="2048"/>
  <c r="AV14620" i="2048"/>
  <c r="AV14621" i="2048"/>
  <c r="AV14622" i="2048"/>
  <c r="AV14623" i="2048"/>
  <c r="AV14624" i="2048"/>
  <c r="AV14625" i="2048"/>
  <c r="AV14626" i="2048"/>
  <c r="AV14627" i="2048"/>
  <c r="AV14628" i="2048"/>
  <c r="AV14629" i="2048"/>
  <c r="AV14630" i="2048"/>
  <c r="AV14631" i="2048"/>
  <c r="AV14632" i="2048"/>
  <c r="AV14633" i="2048"/>
  <c r="AV14634" i="2048"/>
  <c r="AV14635" i="2048"/>
  <c r="AV14636" i="2048"/>
  <c r="AV14637" i="2048"/>
  <c r="AV14638" i="2048"/>
  <c r="AV14639" i="2048"/>
  <c r="AV14640" i="2048"/>
  <c r="AV14641" i="2048"/>
  <c r="AV14642" i="2048"/>
  <c r="AV14643" i="2048"/>
  <c r="AV14644" i="2048"/>
  <c r="AV14645" i="2048"/>
  <c r="AV14646" i="2048"/>
  <c r="AV14647" i="2048"/>
  <c r="AV14648" i="2048"/>
  <c r="AV14649" i="2048"/>
  <c r="AV14650" i="2048"/>
  <c r="AV14651" i="2048"/>
  <c r="AV14652" i="2048"/>
  <c r="AV14653" i="2048"/>
  <c r="AV14654" i="2048"/>
  <c r="AV14655" i="2048"/>
  <c r="AV14656" i="2048"/>
  <c r="AV14657" i="2048"/>
  <c r="AV14658" i="2048"/>
  <c r="AV14659" i="2048"/>
  <c r="AV14660" i="2048"/>
  <c r="AV14661" i="2048"/>
  <c r="AV14662" i="2048"/>
  <c r="AV14663" i="2048"/>
  <c r="AV14664" i="2048"/>
  <c r="AV14665" i="2048"/>
  <c r="AV14666" i="2048"/>
  <c r="AV14667" i="2048"/>
  <c r="AV14668" i="2048"/>
  <c r="AV14669" i="2048"/>
  <c r="AV14670" i="2048"/>
  <c r="AV14671" i="2048"/>
  <c r="AV14672" i="2048"/>
  <c r="AV14673" i="2048"/>
  <c r="AV14674" i="2048"/>
  <c r="AV14675" i="2048"/>
  <c r="AV14676" i="2048"/>
  <c r="AV14677" i="2048"/>
  <c r="AV14678" i="2048"/>
  <c r="AV14679" i="2048"/>
  <c r="AV14680" i="2048"/>
  <c r="AV14681" i="2048"/>
  <c r="AV14682" i="2048"/>
  <c r="AV14683" i="2048"/>
  <c r="AV14684" i="2048"/>
  <c r="AV14685" i="2048"/>
  <c r="AV14686" i="2048"/>
  <c r="AV14687" i="2048"/>
  <c r="AV14688" i="2048"/>
  <c r="AV14689" i="2048"/>
  <c r="AV14690" i="2048"/>
  <c r="AV14691" i="2048"/>
  <c r="AV14692" i="2048"/>
  <c r="AV14693" i="2048"/>
  <c r="AV14694" i="2048"/>
  <c r="AV14695" i="2048"/>
  <c r="AV14696" i="2048"/>
  <c r="AV14697" i="2048"/>
  <c r="AV14698" i="2048"/>
  <c r="AV14699" i="2048"/>
  <c r="AV14700" i="2048"/>
  <c r="AV14701" i="2048"/>
  <c r="AV14702" i="2048"/>
  <c r="AV14703" i="2048"/>
  <c r="AV14704" i="2048"/>
  <c r="AV14705" i="2048"/>
  <c r="AV14706" i="2048"/>
  <c r="AV14707" i="2048"/>
  <c r="AV14708" i="2048"/>
  <c r="AV14709" i="2048"/>
  <c r="AV14710" i="2048"/>
  <c r="AV14711" i="2048"/>
  <c r="AV14712" i="2048"/>
  <c r="AV14713" i="2048"/>
  <c r="AV14714" i="2048"/>
  <c r="AV14715" i="2048"/>
  <c r="AV14716" i="2048"/>
  <c r="AV14717" i="2048"/>
  <c r="AV14718" i="2048"/>
  <c r="AV14719" i="2048"/>
  <c r="AV14720" i="2048"/>
  <c r="AV14721" i="2048"/>
  <c r="AV14722" i="2048"/>
  <c r="AV14723" i="2048"/>
  <c r="AV14724" i="2048"/>
  <c r="AV14725" i="2048"/>
  <c r="AV14726" i="2048"/>
  <c r="AV14727" i="2048"/>
  <c r="AV14728" i="2048"/>
  <c r="AV14729" i="2048"/>
  <c r="AV14730" i="2048"/>
  <c r="AV14731" i="2048"/>
  <c r="AV14732" i="2048"/>
  <c r="AV14733" i="2048"/>
  <c r="AV14734" i="2048"/>
  <c r="AV14735" i="2048"/>
  <c r="AV14736" i="2048"/>
  <c r="AV14737" i="2048"/>
  <c r="AV14738" i="2048"/>
  <c r="AV14739" i="2048"/>
  <c r="AV14740" i="2048"/>
  <c r="AV14741" i="2048"/>
  <c r="AV14742" i="2048"/>
  <c r="AV14743" i="2048"/>
  <c r="AV14744" i="2048"/>
  <c r="AV14745" i="2048"/>
  <c r="AV14746" i="2048"/>
  <c r="AV14747" i="2048"/>
  <c r="AV14748" i="2048"/>
  <c r="AV14749" i="2048"/>
  <c r="AV14750" i="2048"/>
  <c r="AV14751" i="2048"/>
  <c r="AV14752" i="2048"/>
  <c r="AV14753" i="2048"/>
  <c r="AV14754" i="2048"/>
  <c r="AV14755" i="2048"/>
  <c r="AV14756" i="2048"/>
  <c r="AV14757" i="2048"/>
  <c r="AV14758" i="2048"/>
  <c r="AV14759" i="2048"/>
  <c r="AV14760" i="2048"/>
  <c r="AV14761" i="2048"/>
  <c r="AV14762" i="2048"/>
  <c r="AV14763" i="2048"/>
  <c r="AV14764" i="2048"/>
  <c r="AV14765" i="2048"/>
  <c r="AV14766" i="2048"/>
  <c r="AV14767" i="2048"/>
  <c r="AV14768" i="2048"/>
  <c r="AV14769" i="2048"/>
  <c r="AV14770" i="2048"/>
  <c r="AV14771" i="2048"/>
  <c r="AV14772" i="2048"/>
  <c r="AV14773" i="2048"/>
  <c r="AV14774" i="2048"/>
  <c r="AV14775" i="2048"/>
  <c r="AV14776" i="2048"/>
  <c r="AV14777" i="2048"/>
  <c r="AV14778" i="2048"/>
  <c r="AV14779" i="2048"/>
  <c r="AV14780" i="2048"/>
  <c r="AV14781" i="2048"/>
  <c r="AV14782" i="2048"/>
  <c r="AV14783" i="2048"/>
  <c r="AV14784" i="2048"/>
  <c r="AV14785" i="2048"/>
  <c r="AV14786" i="2048"/>
  <c r="AV14787" i="2048"/>
  <c r="AV14788" i="2048"/>
  <c r="AV14789" i="2048"/>
  <c r="AV14790" i="2048"/>
  <c r="AV14791" i="2048"/>
  <c r="AV14792" i="2048"/>
  <c r="AV14793" i="2048"/>
  <c r="AV14794" i="2048"/>
  <c r="AV14795" i="2048"/>
  <c r="AV14796" i="2048"/>
  <c r="AV14797" i="2048"/>
  <c r="AV14798" i="2048"/>
  <c r="AV14799" i="2048"/>
  <c r="AV14800" i="2048"/>
  <c r="AV14801" i="2048"/>
  <c r="AV14802" i="2048"/>
  <c r="AV14803" i="2048"/>
  <c r="AV14804" i="2048"/>
  <c r="AV14805" i="2048"/>
  <c r="AV14806" i="2048"/>
  <c r="AV14807" i="2048"/>
  <c r="AV14808" i="2048"/>
  <c r="AV14809" i="2048"/>
  <c r="AV14810" i="2048"/>
  <c r="AV14811" i="2048"/>
  <c r="AV14812" i="2048"/>
  <c r="AV14813" i="2048"/>
  <c r="AV14814" i="2048"/>
  <c r="AV14815" i="2048"/>
  <c r="AV14816" i="2048"/>
  <c r="AV14817" i="2048"/>
  <c r="AV14818" i="2048"/>
  <c r="AV14819" i="2048"/>
  <c r="AV14820" i="2048"/>
  <c r="AV14821" i="2048"/>
  <c r="AV14822" i="2048"/>
  <c r="AV14823" i="2048"/>
  <c r="AV14824" i="2048"/>
  <c r="AV14825" i="2048"/>
  <c r="AV14826" i="2048"/>
  <c r="AV14827" i="2048"/>
  <c r="AV14828" i="2048"/>
  <c r="AV14829" i="2048"/>
  <c r="AV14830" i="2048"/>
  <c r="AV14831" i="2048"/>
  <c r="AV14832" i="2048"/>
  <c r="AV14833" i="2048"/>
  <c r="AV14834" i="2048"/>
  <c r="AV14835" i="2048"/>
  <c r="AV14836" i="2048"/>
  <c r="AV14837" i="2048"/>
  <c r="AV14838" i="2048"/>
  <c r="AV14839" i="2048"/>
  <c r="AV14840" i="2048"/>
  <c r="AV14841" i="2048"/>
  <c r="AV14842" i="2048"/>
  <c r="AV14843" i="2048"/>
  <c r="AV14844" i="2048"/>
  <c r="AV14845" i="2048"/>
  <c r="AV14846" i="2048"/>
  <c r="AV14847" i="2048"/>
  <c r="AV14848" i="2048"/>
  <c r="AV14849" i="2048"/>
  <c r="AV14850" i="2048"/>
  <c r="AV14851" i="2048"/>
  <c r="AV14852" i="2048"/>
  <c r="AV14853" i="2048"/>
  <c r="AV14854" i="2048"/>
  <c r="AV14855" i="2048"/>
  <c r="AV14856" i="2048"/>
  <c r="AV14857" i="2048"/>
  <c r="AV14858" i="2048"/>
  <c r="AV14859" i="2048"/>
  <c r="AV14860" i="2048"/>
  <c r="AV14861" i="2048"/>
  <c r="AV14862" i="2048"/>
  <c r="AV14863" i="2048"/>
  <c r="AV14864" i="2048"/>
  <c r="AV14865" i="2048"/>
  <c r="AV14866" i="2048"/>
  <c r="AV14867" i="2048"/>
  <c r="AV14868" i="2048"/>
  <c r="AV14869" i="2048"/>
  <c r="AV14870" i="2048"/>
  <c r="AV14871" i="2048"/>
  <c r="AV14872" i="2048"/>
  <c r="AV14873" i="2048"/>
  <c r="AV14874" i="2048"/>
  <c r="AV14875" i="2048"/>
  <c r="AV14876" i="2048"/>
  <c r="AV14877" i="2048"/>
  <c r="AV14878" i="2048"/>
  <c r="AV14879" i="2048"/>
  <c r="AV14880" i="2048"/>
  <c r="AV14881" i="2048"/>
  <c r="AV14882" i="2048"/>
  <c r="AV14883" i="2048"/>
  <c r="AV14884" i="2048"/>
  <c r="AV14885" i="2048"/>
  <c r="AV14886" i="2048"/>
  <c r="AV14887" i="2048"/>
  <c r="AV14888" i="2048"/>
  <c r="AV14889" i="2048"/>
  <c r="AV14890" i="2048"/>
  <c r="AV14891" i="2048"/>
  <c r="AV14892" i="2048"/>
  <c r="AV14893" i="2048"/>
  <c r="AV14894" i="2048"/>
  <c r="AV14895" i="2048"/>
  <c r="AV14896" i="2048"/>
  <c r="AV14897" i="2048"/>
  <c r="AV14898" i="2048"/>
  <c r="AV14899" i="2048"/>
  <c r="AV14900" i="2048"/>
  <c r="AV14901" i="2048"/>
  <c r="AV14902" i="2048"/>
  <c r="AV14903" i="2048"/>
  <c r="AV14904" i="2048"/>
  <c r="AV14905" i="2048"/>
  <c r="AV14906" i="2048"/>
  <c r="AV14907" i="2048"/>
  <c r="AV14908" i="2048"/>
  <c r="AV14909" i="2048"/>
  <c r="AV14910" i="2048"/>
  <c r="AV14911" i="2048"/>
  <c r="AV14912" i="2048"/>
  <c r="AV14913" i="2048"/>
  <c r="AV14914" i="2048"/>
  <c r="AV14915" i="2048"/>
  <c r="AV14916" i="2048"/>
  <c r="AV14917" i="2048"/>
  <c r="AV14918" i="2048"/>
  <c r="AV14919" i="2048"/>
  <c r="AV14920" i="2048"/>
  <c r="AV14921" i="2048"/>
  <c r="AV14922" i="2048"/>
  <c r="AV14923" i="2048"/>
  <c r="AV14924" i="2048"/>
  <c r="AV14925" i="2048"/>
  <c r="AV14926" i="2048"/>
  <c r="AV14927" i="2048"/>
  <c r="AV14928" i="2048"/>
  <c r="AV14929" i="2048"/>
  <c r="AV14930" i="2048"/>
  <c r="AV14931" i="2048"/>
  <c r="AV14932" i="2048"/>
  <c r="AV14933" i="2048"/>
  <c r="AV14934" i="2048"/>
  <c r="AV14935" i="2048"/>
  <c r="AV14936" i="2048"/>
  <c r="AV14937" i="2048"/>
  <c r="AV14938" i="2048"/>
  <c r="AV14939" i="2048"/>
  <c r="AV14940" i="2048"/>
  <c r="AV14941" i="2048"/>
  <c r="AV14942" i="2048"/>
  <c r="AV14943" i="2048"/>
  <c r="AV14944" i="2048"/>
  <c r="AV14945" i="2048"/>
  <c r="AV14946" i="2048"/>
  <c r="AV14947" i="2048"/>
  <c r="AV14948" i="2048"/>
  <c r="AV14949" i="2048"/>
  <c r="AV14950" i="2048"/>
  <c r="AV14951" i="2048"/>
  <c r="AV14952" i="2048"/>
  <c r="AV14953" i="2048"/>
  <c r="AV14954" i="2048"/>
  <c r="AV14955" i="2048"/>
  <c r="AV14956" i="2048"/>
  <c r="AV14957" i="2048"/>
  <c r="AV14958" i="2048"/>
  <c r="AV14959" i="2048"/>
  <c r="AV14960" i="2048"/>
  <c r="AV14961" i="2048"/>
  <c r="AV14962" i="2048"/>
  <c r="AV14963" i="2048"/>
  <c r="AV14964" i="2048"/>
  <c r="AV14965" i="2048"/>
  <c r="AV14966" i="2048"/>
  <c r="AV14967" i="2048"/>
  <c r="AV14968" i="2048"/>
  <c r="AV14969" i="2048"/>
  <c r="AV14970" i="2048"/>
  <c r="AV14971" i="2048"/>
  <c r="AV14972" i="2048"/>
  <c r="AV14973" i="2048"/>
  <c r="AV14974" i="2048"/>
  <c r="AV14975" i="2048"/>
  <c r="AV14976" i="2048"/>
  <c r="AV14977" i="2048"/>
  <c r="AV14978" i="2048"/>
  <c r="AV14979" i="2048"/>
  <c r="AV14980" i="2048"/>
  <c r="AV14981" i="2048"/>
  <c r="AV14982" i="2048"/>
  <c r="AV14983" i="2048"/>
  <c r="AV14984" i="2048"/>
  <c r="AV14985" i="2048"/>
  <c r="AV14986" i="2048"/>
  <c r="AV14987" i="2048"/>
  <c r="AV14988" i="2048"/>
  <c r="AV14989" i="2048"/>
  <c r="AV14990" i="2048"/>
  <c r="AV14991" i="2048"/>
  <c r="AV14992" i="2048"/>
  <c r="AV14993" i="2048"/>
  <c r="AV14994" i="2048"/>
  <c r="AV14995" i="2048"/>
  <c r="AV14996" i="2048"/>
  <c r="AV14997" i="2048"/>
  <c r="AV14998" i="2048"/>
  <c r="AV14999" i="2048"/>
  <c r="AV15000" i="2048"/>
  <c r="AV15001" i="2048"/>
  <c r="AV15002" i="2048"/>
  <c r="AV15003" i="2048"/>
  <c r="AV15004" i="2048"/>
  <c r="AV15005" i="2048"/>
  <c r="AV15006" i="2048"/>
  <c r="AV15007" i="2048"/>
  <c r="AV15008" i="2048"/>
  <c r="AV15009" i="2048"/>
  <c r="AV15010" i="2048"/>
  <c r="AV15011" i="2048"/>
  <c r="AV15012" i="2048"/>
  <c r="AV15013" i="2048"/>
  <c r="AV15014" i="2048"/>
  <c r="AV15015" i="2048"/>
  <c r="AV15016" i="2048"/>
  <c r="AV15017" i="2048"/>
  <c r="AV15018" i="2048"/>
  <c r="AV15019" i="2048"/>
  <c r="AV15020" i="2048"/>
  <c r="AV15021" i="2048"/>
  <c r="AV15022" i="2048"/>
  <c r="AV15023" i="2048"/>
  <c r="AV15024" i="2048"/>
  <c r="AV15025" i="2048"/>
  <c r="AV15026" i="2048"/>
  <c r="AV15027" i="2048"/>
  <c r="AV15028" i="2048"/>
  <c r="AV15029" i="2048"/>
  <c r="AV15030" i="2048"/>
  <c r="AV15031" i="2048"/>
  <c r="AV15032" i="2048"/>
  <c r="AV15033" i="2048"/>
  <c r="AV15034" i="2048"/>
  <c r="AV15035" i="2048"/>
  <c r="AV15036" i="2048"/>
  <c r="AV15037" i="2048"/>
  <c r="AV15038" i="2048"/>
  <c r="AV15039" i="2048"/>
  <c r="AV15040" i="2048"/>
  <c r="AV15041" i="2048"/>
  <c r="AV15042" i="2048"/>
  <c r="AV15043" i="2048"/>
  <c r="AV15044" i="2048"/>
  <c r="AV15045" i="2048"/>
  <c r="AV15046" i="2048"/>
  <c r="AV15047" i="2048"/>
  <c r="AV15048" i="2048"/>
  <c r="AV15049" i="2048"/>
  <c r="AV15050" i="2048"/>
  <c r="AV15051" i="2048"/>
  <c r="AV15052" i="2048"/>
  <c r="AV15053" i="2048"/>
  <c r="AV15054" i="2048"/>
  <c r="AV15055" i="2048"/>
  <c r="AV15056" i="2048"/>
  <c r="AV15057" i="2048"/>
  <c r="AV15058" i="2048"/>
  <c r="AV15059" i="2048"/>
  <c r="AV15060" i="2048"/>
  <c r="AV15061" i="2048"/>
  <c r="AV15062" i="2048"/>
  <c r="AV15063" i="2048"/>
  <c r="AV15064" i="2048"/>
  <c r="AV15065" i="2048"/>
  <c r="AV15066" i="2048"/>
  <c r="AV15067" i="2048"/>
  <c r="AV15068" i="2048"/>
  <c r="AV15069" i="2048"/>
  <c r="AV15070" i="2048"/>
  <c r="AV15071" i="2048"/>
  <c r="AV15072" i="2048"/>
  <c r="AV15073" i="2048"/>
  <c r="AV15074" i="2048"/>
  <c r="AV15075" i="2048"/>
  <c r="AV15076" i="2048"/>
  <c r="AV15077" i="2048"/>
  <c r="AV15078" i="2048"/>
  <c r="AV15079" i="2048"/>
  <c r="AV15080" i="2048"/>
  <c r="AV15081" i="2048"/>
  <c r="AV15082" i="2048"/>
  <c r="AV15083" i="2048"/>
  <c r="AV15084" i="2048"/>
  <c r="AV15085" i="2048"/>
  <c r="AV15086" i="2048"/>
  <c r="AV15087" i="2048"/>
  <c r="AV15088" i="2048"/>
  <c r="AV15089" i="2048"/>
  <c r="AV15090" i="2048"/>
  <c r="AV15091" i="2048"/>
  <c r="AV15092" i="2048"/>
  <c r="AV15093" i="2048"/>
  <c r="AV15094" i="2048"/>
  <c r="AV15095" i="2048"/>
  <c r="AV15096" i="2048"/>
  <c r="AV15097" i="2048"/>
  <c r="AV15098" i="2048"/>
  <c r="AV15099" i="2048"/>
  <c r="AV15100" i="2048"/>
  <c r="AV15101" i="2048"/>
  <c r="AV15102" i="2048"/>
  <c r="AV15103" i="2048"/>
  <c r="AV15104" i="2048"/>
  <c r="AV15105" i="2048"/>
  <c r="AV15106" i="2048"/>
  <c r="AV15107" i="2048"/>
  <c r="AV15108" i="2048"/>
  <c r="AV15109" i="2048"/>
  <c r="AV15110" i="2048"/>
  <c r="AV15111" i="2048"/>
  <c r="AV15112" i="2048"/>
  <c r="AV15113" i="2048"/>
  <c r="AV15114" i="2048"/>
  <c r="AV15115" i="2048"/>
  <c r="AV15116" i="2048"/>
  <c r="AV15117" i="2048"/>
  <c r="AV15118" i="2048"/>
  <c r="AV15119" i="2048"/>
  <c r="AV15120" i="2048"/>
  <c r="AV15121" i="2048"/>
  <c r="AV15122" i="2048"/>
  <c r="AV15123" i="2048"/>
  <c r="AV15124" i="2048"/>
  <c r="AV15125" i="2048"/>
  <c r="AV15126" i="2048"/>
  <c r="AV15127" i="2048"/>
  <c r="AV15128" i="2048"/>
  <c r="AV15129" i="2048"/>
  <c r="AV15130" i="2048"/>
  <c r="AV15131" i="2048"/>
  <c r="AV15132" i="2048"/>
  <c r="AV15133" i="2048"/>
  <c r="AV15134" i="2048"/>
  <c r="AV15135" i="2048"/>
  <c r="AV15136" i="2048"/>
  <c r="AV15137" i="2048"/>
  <c r="AV15138" i="2048"/>
  <c r="AV15139" i="2048"/>
  <c r="AV15140" i="2048"/>
  <c r="AV15141" i="2048"/>
  <c r="AV15142" i="2048"/>
  <c r="AV15143" i="2048"/>
  <c r="AV15144" i="2048"/>
  <c r="AV15145" i="2048"/>
  <c r="AV15146" i="2048"/>
  <c r="AV15147" i="2048"/>
  <c r="AV15148" i="2048"/>
  <c r="AV15149" i="2048"/>
  <c r="AV15150" i="2048"/>
  <c r="AV15151" i="2048"/>
  <c r="AV15152" i="2048"/>
  <c r="AV15153" i="2048"/>
  <c r="AV15154" i="2048"/>
  <c r="AV15155" i="2048"/>
  <c r="AV15156" i="2048"/>
  <c r="AV15157" i="2048"/>
  <c r="AV15158" i="2048"/>
  <c r="AV15159" i="2048"/>
  <c r="AV15160" i="2048"/>
  <c r="AV15161" i="2048"/>
  <c r="AV15162" i="2048"/>
  <c r="AV15163" i="2048"/>
  <c r="AV15164" i="2048"/>
  <c r="AV15165" i="2048"/>
  <c r="AV15166" i="2048"/>
  <c r="AV15167" i="2048"/>
  <c r="AV15168" i="2048"/>
  <c r="AV15169" i="2048"/>
  <c r="AV15170" i="2048"/>
  <c r="AV15171" i="2048"/>
  <c r="AV15172" i="2048"/>
  <c r="AV15173" i="2048"/>
  <c r="AV15174" i="2048"/>
  <c r="AV15175" i="2048"/>
  <c r="AV15176" i="2048"/>
  <c r="AV15177" i="2048"/>
  <c r="AV15178" i="2048"/>
  <c r="AV15179" i="2048"/>
  <c r="AV15180" i="2048"/>
  <c r="AV15181" i="2048"/>
  <c r="AV15182" i="2048"/>
  <c r="AV15183" i="2048"/>
  <c r="AV15184" i="2048"/>
  <c r="AV15185" i="2048"/>
  <c r="AV15186" i="2048"/>
  <c r="AV15187" i="2048"/>
  <c r="AV15188" i="2048"/>
  <c r="AV15189" i="2048"/>
  <c r="AV15190" i="2048"/>
  <c r="AV15191" i="2048"/>
  <c r="AV15192" i="2048"/>
  <c r="AV15193" i="2048"/>
  <c r="AV15194" i="2048"/>
  <c r="AV15195" i="2048"/>
  <c r="AV15196" i="2048"/>
  <c r="AV15197" i="2048"/>
  <c r="AV15198" i="2048"/>
  <c r="AV15199" i="2048"/>
  <c r="AV15200" i="2048"/>
  <c r="AV15201" i="2048"/>
  <c r="AV15202" i="2048"/>
  <c r="AV15203" i="2048"/>
  <c r="AV15204" i="2048"/>
  <c r="AV15205" i="2048"/>
  <c r="AV15206" i="2048"/>
  <c r="AV15207" i="2048"/>
  <c r="AV15208" i="2048"/>
  <c r="AV15209" i="2048"/>
  <c r="AV15210" i="2048"/>
  <c r="AV15211" i="2048"/>
  <c r="AV15212" i="2048"/>
  <c r="AV15213" i="2048"/>
  <c r="AV15214" i="2048"/>
  <c r="AV15215" i="2048"/>
  <c r="AV15216" i="2048"/>
  <c r="AV15217" i="2048"/>
  <c r="AV15218" i="2048"/>
  <c r="AV15219" i="2048"/>
  <c r="AV15220" i="2048"/>
  <c r="AV15221" i="2048"/>
  <c r="AV15222" i="2048"/>
  <c r="AV15223" i="2048"/>
  <c r="AV15224" i="2048"/>
  <c r="AV15225" i="2048"/>
  <c r="AV15226" i="2048"/>
  <c r="AV15227" i="2048"/>
  <c r="AV15228" i="2048"/>
  <c r="AV15229" i="2048"/>
  <c r="AV15230" i="2048"/>
  <c r="AV15231" i="2048"/>
  <c r="AV15232" i="2048"/>
  <c r="AV15233" i="2048"/>
  <c r="AV15234" i="2048"/>
  <c r="AV15235" i="2048"/>
  <c r="AV15236" i="2048"/>
  <c r="AV15237" i="2048"/>
  <c r="AV15238" i="2048"/>
  <c r="AV15239" i="2048"/>
  <c r="AV15240" i="2048"/>
  <c r="AV15241" i="2048"/>
  <c r="AV15242" i="2048"/>
  <c r="AV15243" i="2048"/>
  <c r="AV15244" i="2048"/>
  <c r="AV15245" i="2048"/>
  <c r="AV15246" i="2048"/>
  <c r="AV15247" i="2048"/>
  <c r="AV15248" i="2048"/>
  <c r="AV15249" i="2048"/>
  <c r="AV15250" i="2048"/>
  <c r="AV15251" i="2048"/>
  <c r="AV15252" i="2048"/>
  <c r="AV15253" i="2048"/>
  <c r="AV15254" i="2048"/>
  <c r="AV15255" i="2048"/>
  <c r="AV15256" i="2048"/>
  <c r="AV15257" i="2048"/>
  <c r="AV15258" i="2048"/>
  <c r="AV15259" i="2048"/>
  <c r="AV15260" i="2048"/>
  <c r="AV15261" i="2048"/>
  <c r="AV15262" i="2048"/>
  <c r="AV15263" i="2048"/>
  <c r="AV15264" i="2048"/>
  <c r="AV15265" i="2048"/>
  <c r="AV15266" i="2048"/>
  <c r="AV15267" i="2048"/>
  <c r="AV15268" i="2048"/>
  <c r="AV15269" i="2048"/>
  <c r="AV15270" i="2048"/>
  <c r="AV15271" i="2048"/>
  <c r="AV15272" i="2048"/>
  <c r="AV15273" i="2048"/>
  <c r="AV15274" i="2048"/>
  <c r="AV15275" i="2048"/>
  <c r="AV15276" i="2048"/>
  <c r="AV15277" i="2048"/>
  <c r="AV15278" i="2048"/>
  <c r="AV15279" i="2048"/>
  <c r="AV15280" i="2048"/>
  <c r="AV15281" i="2048"/>
  <c r="AV15282" i="2048"/>
  <c r="AV15283" i="2048"/>
  <c r="AV15284" i="2048"/>
  <c r="AV15285" i="2048"/>
  <c r="AV15286" i="2048"/>
  <c r="AV15287" i="2048"/>
  <c r="AV15288" i="2048"/>
  <c r="AV15289" i="2048"/>
  <c r="AV15290" i="2048"/>
  <c r="AV15291" i="2048"/>
  <c r="AV15292" i="2048"/>
  <c r="AV15293" i="2048"/>
  <c r="AV15294" i="2048"/>
  <c r="AV15295" i="2048"/>
  <c r="AV15296" i="2048"/>
  <c r="AV15297" i="2048"/>
  <c r="AV15298" i="2048"/>
  <c r="AV15299" i="2048"/>
  <c r="AV15300" i="2048"/>
  <c r="AV15301" i="2048"/>
  <c r="AV15302" i="2048"/>
  <c r="AV15303" i="2048"/>
  <c r="AV15304" i="2048"/>
  <c r="AV15305" i="2048"/>
  <c r="AV15306" i="2048"/>
  <c r="AV15307" i="2048"/>
  <c r="AV15308" i="2048"/>
  <c r="AV15309" i="2048"/>
  <c r="AV15310" i="2048"/>
  <c r="AV15311" i="2048"/>
  <c r="AV15312" i="2048"/>
  <c r="AV15313" i="2048"/>
  <c r="AV15314" i="2048"/>
  <c r="AV15315" i="2048"/>
  <c r="AV15316" i="2048"/>
  <c r="AV15317" i="2048"/>
  <c r="AV15318" i="2048"/>
  <c r="AV15319" i="2048"/>
  <c r="AV15320" i="2048"/>
  <c r="AV15321" i="2048"/>
  <c r="AV15322" i="2048"/>
  <c r="AV15323" i="2048"/>
  <c r="AV15324" i="2048"/>
  <c r="AV15325" i="2048"/>
  <c r="AV15326" i="2048"/>
  <c r="AV15327" i="2048"/>
  <c r="AV15328" i="2048"/>
  <c r="AV15329" i="2048"/>
  <c r="AV15330" i="2048"/>
  <c r="AV15331" i="2048"/>
  <c r="AV15332" i="2048"/>
  <c r="AV15333" i="2048"/>
  <c r="AV15334" i="2048"/>
  <c r="AV15335" i="2048"/>
  <c r="AV15336" i="2048"/>
  <c r="AV15337" i="2048"/>
  <c r="AV15338" i="2048"/>
  <c r="AV15339" i="2048"/>
  <c r="AV15340" i="2048"/>
  <c r="AV15341" i="2048"/>
  <c r="AV15342" i="2048"/>
  <c r="AV15343" i="2048"/>
  <c r="AV15344" i="2048"/>
  <c r="AV15345" i="2048"/>
  <c r="AV15346" i="2048"/>
  <c r="AV15347" i="2048"/>
  <c r="AV15348" i="2048"/>
  <c r="AV15349" i="2048"/>
  <c r="AV15350" i="2048"/>
  <c r="AV15351" i="2048"/>
  <c r="AV15352" i="2048"/>
  <c r="AV15353" i="2048"/>
  <c r="AV15354" i="2048"/>
  <c r="AV15355" i="2048"/>
  <c r="AV15356" i="2048"/>
  <c r="AV15357" i="2048"/>
  <c r="AV15358" i="2048"/>
  <c r="AV15359" i="2048"/>
  <c r="AV15360" i="2048"/>
  <c r="AV15361" i="2048"/>
  <c r="AV15362" i="2048"/>
  <c r="AV15363" i="2048"/>
  <c r="AV15364" i="2048"/>
  <c r="AV15365" i="2048"/>
  <c r="AV15366" i="2048"/>
  <c r="AV15367" i="2048"/>
  <c r="AV15368" i="2048"/>
  <c r="AV15369" i="2048"/>
  <c r="AV15370" i="2048"/>
  <c r="AV15371" i="2048"/>
  <c r="AV15372" i="2048"/>
  <c r="AV15373" i="2048"/>
  <c r="AV15374" i="2048"/>
  <c r="AV15375" i="2048"/>
  <c r="AV15376" i="2048"/>
  <c r="AV15377" i="2048"/>
  <c r="AV15378" i="2048"/>
  <c r="AV15379" i="2048"/>
  <c r="AV15380" i="2048"/>
  <c r="AV15381" i="2048"/>
  <c r="AV15382" i="2048"/>
  <c r="AV15383" i="2048"/>
  <c r="AV15384" i="2048"/>
  <c r="AV15385" i="2048"/>
  <c r="AV15386" i="2048"/>
  <c r="AV15387" i="2048"/>
  <c r="AV15388" i="2048"/>
  <c r="AV15389" i="2048"/>
  <c r="AV15390" i="2048"/>
  <c r="AV15391" i="2048"/>
  <c r="AV15392" i="2048"/>
  <c r="AV15393" i="2048"/>
  <c r="AV15394" i="2048"/>
  <c r="AV15395" i="2048"/>
  <c r="AV15396" i="2048"/>
  <c r="AV15397" i="2048"/>
  <c r="AV15398" i="2048"/>
  <c r="AV15399" i="2048"/>
  <c r="AV15400" i="2048"/>
  <c r="AV15401" i="2048"/>
  <c r="AV15402" i="2048"/>
  <c r="AV15403" i="2048"/>
  <c r="AV15404" i="2048"/>
  <c r="AV15405" i="2048"/>
  <c r="AV15406" i="2048"/>
  <c r="AV15407" i="2048"/>
  <c r="AV15408" i="2048"/>
  <c r="AV15409" i="2048"/>
  <c r="AV15410" i="2048"/>
  <c r="AV15411" i="2048"/>
  <c r="AV15412" i="2048"/>
  <c r="AV15413" i="2048"/>
  <c r="AV15414" i="2048"/>
  <c r="AV15415" i="2048"/>
  <c r="AV15416" i="2048"/>
  <c r="AV15417" i="2048"/>
  <c r="AV15418" i="2048"/>
  <c r="AV15419" i="2048"/>
  <c r="AV15420" i="2048"/>
  <c r="AV15421" i="2048"/>
  <c r="AV15422" i="2048"/>
  <c r="AV15423" i="2048"/>
  <c r="AV15424" i="2048"/>
  <c r="AV15425" i="2048"/>
  <c r="AV15426" i="2048"/>
  <c r="AV15427" i="2048"/>
  <c r="AV15428" i="2048"/>
  <c r="AV15429" i="2048"/>
  <c r="AV15430" i="2048"/>
  <c r="AV15431" i="2048"/>
  <c r="AV15432" i="2048"/>
  <c r="AV15433" i="2048"/>
  <c r="AV15434" i="2048"/>
  <c r="AV15435" i="2048"/>
  <c r="AV15436" i="2048"/>
  <c r="AV15437" i="2048"/>
  <c r="AV15438" i="2048"/>
  <c r="AV15439" i="2048"/>
  <c r="AV15440" i="2048"/>
  <c r="AV15441" i="2048"/>
  <c r="AV15442" i="2048"/>
  <c r="AV15443" i="2048"/>
  <c r="AV15444" i="2048"/>
  <c r="AV15445" i="2048"/>
  <c r="AV15446" i="2048"/>
  <c r="AV15447" i="2048"/>
  <c r="AV15448" i="2048"/>
  <c r="AV15449" i="2048"/>
  <c r="AV15450" i="2048"/>
  <c r="AV15451" i="2048"/>
  <c r="AV15452" i="2048"/>
  <c r="AV15453" i="2048"/>
  <c r="AV15454" i="2048"/>
  <c r="AV15455" i="2048"/>
  <c r="AV15456" i="2048"/>
  <c r="AV15457" i="2048"/>
  <c r="AV15458" i="2048"/>
  <c r="AV15459" i="2048"/>
  <c r="AV15460" i="2048"/>
  <c r="AV15461" i="2048"/>
  <c r="AV15462" i="2048"/>
  <c r="AV15463" i="2048"/>
  <c r="AV15464" i="2048"/>
  <c r="AV15465" i="2048"/>
  <c r="AV15466" i="2048"/>
  <c r="AV15467" i="2048"/>
  <c r="AV15468" i="2048"/>
  <c r="AV15469" i="2048"/>
  <c r="AV15470" i="2048"/>
  <c r="AV15471" i="2048"/>
  <c r="AV15472" i="2048"/>
  <c r="AV15473" i="2048"/>
  <c r="AV15474" i="2048"/>
  <c r="AV15475" i="2048"/>
  <c r="AV15476" i="2048"/>
  <c r="AV15477" i="2048"/>
  <c r="AV15478" i="2048"/>
  <c r="AV15479" i="2048"/>
  <c r="AV15480" i="2048"/>
  <c r="AV15481" i="2048"/>
  <c r="AV15482" i="2048"/>
  <c r="AV15483" i="2048"/>
  <c r="AV15484" i="2048"/>
  <c r="AV15485" i="2048"/>
  <c r="AV15486" i="2048"/>
  <c r="AV15487" i="2048"/>
  <c r="AV15488" i="2048"/>
  <c r="AV15489" i="2048"/>
  <c r="AV15490" i="2048"/>
  <c r="AV15491" i="2048"/>
  <c r="AV15492" i="2048"/>
  <c r="AV15493" i="2048"/>
  <c r="AV15494" i="2048"/>
  <c r="AV15495" i="2048"/>
  <c r="AV15496" i="2048"/>
  <c r="AV15497" i="2048"/>
  <c r="AV15498" i="2048"/>
  <c r="AV15499" i="2048"/>
  <c r="AV15500" i="2048"/>
  <c r="AV15501" i="2048"/>
  <c r="AV15502" i="2048"/>
  <c r="AV15503" i="2048"/>
  <c r="AV15504" i="2048"/>
  <c r="AV15505" i="2048"/>
  <c r="AV15506" i="2048"/>
  <c r="AV15507" i="2048"/>
  <c r="AV15508" i="2048"/>
  <c r="AV15509" i="2048"/>
  <c r="AV15510" i="2048"/>
  <c r="AV15511" i="2048"/>
  <c r="AV15512" i="2048"/>
  <c r="AV15513" i="2048"/>
  <c r="AV15514" i="2048"/>
  <c r="AV15515" i="2048"/>
  <c r="AV15516" i="2048"/>
  <c r="AV15517" i="2048"/>
  <c r="AV15518" i="2048"/>
  <c r="AV15519" i="2048"/>
  <c r="AV15520" i="2048"/>
  <c r="AV15521" i="2048"/>
  <c r="AV15522" i="2048"/>
  <c r="AV15523" i="2048"/>
  <c r="AV15524" i="2048"/>
  <c r="AV15525" i="2048"/>
  <c r="AV15526" i="2048"/>
  <c r="AV15527" i="2048"/>
  <c r="AV15528" i="2048"/>
  <c r="AV15529" i="2048"/>
  <c r="AV15530" i="2048"/>
  <c r="AV15531" i="2048"/>
  <c r="AV15532" i="2048"/>
  <c r="AV15533" i="2048"/>
  <c r="AV15534" i="2048"/>
  <c r="AV15535" i="2048"/>
  <c r="AV15536" i="2048"/>
  <c r="AV15537" i="2048"/>
  <c r="AV15538" i="2048"/>
  <c r="AV15539" i="2048"/>
  <c r="AV15540" i="2048"/>
  <c r="AV15541" i="2048"/>
  <c r="AV15542" i="2048"/>
  <c r="AV15543" i="2048"/>
  <c r="AV15544" i="2048"/>
  <c r="AV15545" i="2048"/>
  <c r="AV15546" i="2048"/>
  <c r="AV15547" i="2048"/>
  <c r="AV15548" i="2048"/>
  <c r="AV15549" i="2048"/>
  <c r="AV15550" i="2048"/>
  <c r="AV15551" i="2048"/>
  <c r="AV15552" i="2048"/>
  <c r="AV15553" i="2048"/>
  <c r="AV15554" i="2048"/>
  <c r="AV15555" i="2048"/>
  <c r="AV15556" i="2048"/>
  <c r="AV15557" i="2048"/>
  <c r="AV15558" i="2048"/>
  <c r="AV15559" i="2048"/>
  <c r="AV15560" i="2048"/>
  <c r="AV15561" i="2048"/>
  <c r="AV15562" i="2048"/>
  <c r="AV15563" i="2048"/>
  <c r="AV15564" i="2048"/>
  <c r="AV15565" i="2048"/>
  <c r="AV15566" i="2048"/>
  <c r="AV15567" i="2048"/>
  <c r="AV15568" i="2048"/>
  <c r="AV15569" i="2048"/>
  <c r="AV15570" i="2048"/>
  <c r="AV15571" i="2048"/>
  <c r="AV15572" i="2048"/>
  <c r="AV15573" i="2048"/>
  <c r="AV15574" i="2048"/>
  <c r="AV15575" i="2048"/>
  <c r="AV15576" i="2048"/>
  <c r="AV15577" i="2048"/>
  <c r="AV15578" i="2048"/>
  <c r="AV15579" i="2048"/>
  <c r="AV15580" i="2048"/>
  <c r="AV15581" i="2048"/>
  <c r="AV15582" i="2048"/>
  <c r="AV15583" i="2048"/>
  <c r="AV15584" i="2048"/>
  <c r="AV15585" i="2048"/>
  <c r="AV15586" i="2048"/>
  <c r="AV15587" i="2048"/>
  <c r="AV15588" i="2048"/>
  <c r="AV15589" i="2048"/>
  <c r="AV15590" i="2048"/>
  <c r="AV15591" i="2048"/>
  <c r="AV15592" i="2048"/>
  <c r="AV15593" i="2048"/>
  <c r="AV15594" i="2048"/>
  <c r="AV15595" i="2048"/>
  <c r="AV15596" i="2048"/>
  <c r="AV15597" i="2048"/>
  <c r="AV15598" i="2048"/>
  <c r="AV15599" i="2048"/>
  <c r="AV15600" i="2048"/>
  <c r="AV15601" i="2048"/>
  <c r="AV15602" i="2048"/>
  <c r="AV15603" i="2048"/>
  <c r="AV15604" i="2048"/>
  <c r="AV15605" i="2048"/>
  <c r="AV15606" i="2048"/>
  <c r="AV15607" i="2048"/>
  <c r="AV15608" i="2048"/>
  <c r="AV15609" i="2048"/>
  <c r="AV15610" i="2048"/>
  <c r="AV15611" i="2048"/>
  <c r="AV15612" i="2048"/>
  <c r="AV15613" i="2048"/>
  <c r="AV15614" i="2048"/>
  <c r="AV15615" i="2048"/>
  <c r="AV15616" i="2048"/>
  <c r="AV15617" i="2048"/>
  <c r="AV15618" i="2048"/>
  <c r="AV15619" i="2048"/>
  <c r="AV15620" i="2048"/>
  <c r="AV15621" i="2048"/>
  <c r="AV15622" i="2048"/>
  <c r="AV15623" i="2048"/>
  <c r="AV15624" i="2048"/>
  <c r="AV15625" i="2048"/>
  <c r="AV15626" i="2048"/>
  <c r="AV15627" i="2048"/>
  <c r="AV15628" i="2048"/>
  <c r="AV15629" i="2048"/>
  <c r="AV15630" i="2048"/>
  <c r="AV15631" i="2048"/>
  <c r="AV15632" i="2048"/>
  <c r="AV15633" i="2048"/>
  <c r="AV15634" i="2048"/>
  <c r="AV15635" i="2048"/>
  <c r="AV15636" i="2048"/>
  <c r="AV15637" i="2048"/>
  <c r="AV15638" i="2048"/>
  <c r="AV15639" i="2048"/>
  <c r="AV15640" i="2048"/>
  <c r="AV15641" i="2048"/>
  <c r="AV15642" i="2048"/>
  <c r="AV15643" i="2048"/>
  <c r="AV15644" i="2048"/>
  <c r="AV15645" i="2048"/>
  <c r="AV15646" i="2048"/>
  <c r="AV15647" i="2048"/>
  <c r="AV15648" i="2048"/>
  <c r="AV15649" i="2048"/>
  <c r="AV15650" i="2048"/>
  <c r="AV15651" i="2048"/>
  <c r="AV15652" i="2048"/>
  <c r="AV15653" i="2048"/>
  <c r="AV15654" i="2048"/>
  <c r="AV15655" i="2048"/>
  <c r="AV15656" i="2048"/>
  <c r="AV15657" i="2048"/>
  <c r="AV15658" i="2048"/>
  <c r="AV15659" i="2048"/>
  <c r="AV15660" i="2048"/>
  <c r="AV15661" i="2048"/>
  <c r="AV15662" i="2048"/>
  <c r="AV15663" i="2048"/>
  <c r="AV15664" i="2048"/>
  <c r="AV15665" i="2048"/>
  <c r="AV15666" i="2048"/>
  <c r="AV15667" i="2048"/>
  <c r="AV15668" i="2048"/>
  <c r="AV15669" i="2048"/>
  <c r="AV15670" i="2048"/>
  <c r="AV15671" i="2048"/>
  <c r="AV15672" i="2048"/>
  <c r="AV15673" i="2048"/>
  <c r="AV15674" i="2048"/>
  <c r="AV15675" i="2048"/>
  <c r="AV15676" i="2048"/>
  <c r="AV15677" i="2048"/>
  <c r="AV15678" i="2048"/>
  <c r="AV15679" i="2048"/>
  <c r="AV15680" i="2048"/>
  <c r="AV15681" i="2048"/>
  <c r="AV15682" i="2048"/>
  <c r="AV15683" i="2048"/>
  <c r="AV15684" i="2048"/>
  <c r="AV15685" i="2048"/>
  <c r="AV15686" i="2048"/>
  <c r="AV15687" i="2048"/>
  <c r="AV15688" i="2048"/>
  <c r="AV15689" i="2048"/>
  <c r="AV15690" i="2048"/>
  <c r="AV15691" i="2048"/>
  <c r="AV15692" i="2048"/>
  <c r="AV15693" i="2048"/>
  <c r="AV15694" i="2048"/>
  <c r="AV15695" i="2048"/>
  <c r="AV15696" i="2048"/>
  <c r="AV15697" i="2048"/>
  <c r="AV15698" i="2048"/>
  <c r="AV15699" i="2048"/>
  <c r="AV15700" i="2048"/>
  <c r="AV15701" i="2048"/>
  <c r="AV15702" i="2048"/>
  <c r="AV15703" i="2048"/>
  <c r="AV15704" i="2048"/>
  <c r="AV15705" i="2048"/>
  <c r="AV15706" i="2048"/>
  <c r="AV15707" i="2048"/>
  <c r="AV15708" i="2048"/>
  <c r="AV15709" i="2048"/>
  <c r="AV15710" i="2048"/>
  <c r="AV15711" i="2048"/>
  <c r="AV15712" i="2048"/>
  <c r="AV15713" i="2048"/>
  <c r="AV15714" i="2048"/>
  <c r="AV15715" i="2048"/>
  <c r="AV15716" i="2048"/>
  <c r="AV15717" i="2048"/>
  <c r="AV15718" i="2048"/>
  <c r="AV15719" i="2048"/>
  <c r="AV15720" i="2048"/>
  <c r="AV15721" i="2048"/>
  <c r="AV15722" i="2048"/>
  <c r="AV15723" i="2048"/>
  <c r="AV15724" i="2048"/>
  <c r="AV15725" i="2048"/>
  <c r="AV15726" i="2048"/>
  <c r="AV15727" i="2048"/>
  <c r="AV15728" i="2048"/>
  <c r="AV15729" i="2048"/>
  <c r="AV15730" i="2048"/>
  <c r="AV15731" i="2048"/>
  <c r="AV15732" i="2048"/>
  <c r="AV15733" i="2048"/>
  <c r="AV15734" i="2048"/>
  <c r="AV15735" i="2048"/>
  <c r="AV15736" i="2048"/>
  <c r="AV15737" i="2048"/>
  <c r="AV15738" i="2048"/>
  <c r="AV15739" i="2048"/>
  <c r="AV15740" i="2048"/>
  <c r="AV15741" i="2048"/>
  <c r="AV15742" i="2048"/>
  <c r="AV15743" i="2048"/>
  <c r="AV15744" i="2048"/>
  <c r="AV15745" i="2048"/>
  <c r="AV15746" i="2048"/>
  <c r="AV15747" i="2048"/>
  <c r="AV15748" i="2048"/>
  <c r="AV15749" i="2048"/>
  <c r="AV15750" i="2048"/>
  <c r="AV15751" i="2048"/>
  <c r="AV15752" i="2048"/>
  <c r="AV15753" i="2048"/>
  <c r="AV15754" i="2048"/>
  <c r="AV15755" i="2048"/>
  <c r="AV15756" i="2048"/>
  <c r="AV15757" i="2048"/>
  <c r="AV15758" i="2048"/>
  <c r="AV15759" i="2048"/>
  <c r="AV15760" i="2048"/>
  <c r="AV15761" i="2048"/>
  <c r="AV15762" i="2048"/>
  <c r="AV15763" i="2048"/>
  <c r="AV15764" i="2048"/>
  <c r="AV15765" i="2048"/>
  <c r="AV15766" i="2048"/>
  <c r="AV15767" i="2048"/>
  <c r="AV15768" i="2048"/>
  <c r="AV15769" i="2048"/>
  <c r="AV15770" i="2048"/>
  <c r="AV15771" i="2048"/>
  <c r="AV15772" i="2048"/>
  <c r="AV15773" i="2048"/>
  <c r="AV15774" i="2048"/>
  <c r="AV15775" i="2048"/>
  <c r="AV15776" i="2048"/>
  <c r="AV15777" i="2048"/>
  <c r="AV15778" i="2048"/>
  <c r="AV15779" i="2048"/>
  <c r="AV15780" i="2048"/>
  <c r="AV15781" i="2048"/>
  <c r="AV15782" i="2048"/>
  <c r="AV15783" i="2048"/>
  <c r="AV15784" i="2048"/>
  <c r="AV15785" i="2048"/>
  <c r="AV15786" i="2048"/>
  <c r="AV15787" i="2048"/>
  <c r="AV15788" i="2048"/>
  <c r="AV15789" i="2048"/>
  <c r="AV15790" i="2048"/>
  <c r="AV15791" i="2048"/>
  <c r="AV15792" i="2048"/>
  <c r="AV15793" i="2048"/>
  <c r="AV15794" i="2048"/>
  <c r="AV15795" i="2048"/>
  <c r="AV15796" i="2048"/>
  <c r="AV15797" i="2048"/>
  <c r="AV15798" i="2048"/>
  <c r="AV15799" i="2048"/>
  <c r="AV15800" i="2048"/>
  <c r="AV15801" i="2048"/>
  <c r="AV15802" i="2048"/>
  <c r="AV15803" i="2048"/>
  <c r="AV15804" i="2048"/>
  <c r="AV15805" i="2048"/>
  <c r="AV15806" i="2048"/>
  <c r="AV15807" i="2048"/>
  <c r="AV15808" i="2048"/>
  <c r="AV15809" i="2048"/>
  <c r="AV15810" i="2048"/>
  <c r="AV15811" i="2048"/>
  <c r="AV15812" i="2048"/>
  <c r="AV15813" i="2048"/>
  <c r="AV15814" i="2048"/>
  <c r="AV15815" i="2048"/>
  <c r="AV15816" i="2048"/>
  <c r="AV15817" i="2048"/>
  <c r="AV15818" i="2048"/>
  <c r="AV15819" i="2048"/>
  <c r="AV15820" i="2048"/>
  <c r="AV15821" i="2048"/>
  <c r="AV15822" i="2048"/>
  <c r="AV15823" i="2048"/>
  <c r="AV15824" i="2048"/>
  <c r="AV15825" i="2048"/>
  <c r="AV15826" i="2048"/>
  <c r="AV15827" i="2048"/>
  <c r="AV15828" i="2048"/>
  <c r="AV15829" i="2048"/>
  <c r="AV15830" i="2048"/>
  <c r="AV15831" i="2048"/>
  <c r="AV15832" i="2048"/>
  <c r="AV15833" i="2048"/>
  <c r="AV15834" i="2048"/>
  <c r="AV15835" i="2048"/>
  <c r="AV15836" i="2048"/>
  <c r="AV15837" i="2048"/>
  <c r="AV15838" i="2048"/>
  <c r="AV15839" i="2048"/>
  <c r="AV15840" i="2048"/>
  <c r="AV15841" i="2048"/>
  <c r="AV15842" i="2048"/>
  <c r="AV15843" i="2048"/>
  <c r="AV15844" i="2048"/>
  <c r="AV15845" i="2048"/>
  <c r="AV15846" i="2048"/>
  <c r="AV15847" i="2048"/>
  <c r="AV15848" i="2048"/>
  <c r="AV15849" i="2048"/>
  <c r="AV15850" i="2048"/>
  <c r="AV15851" i="2048"/>
  <c r="AV15852" i="2048"/>
  <c r="AV15853" i="2048"/>
  <c r="AV15854" i="2048"/>
  <c r="AV15855" i="2048"/>
  <c r="AV15856" i="2048"/>
  <c r="AV15857" i="2048"/>
  <c r="AV15858" i="2048"/>
  <c r="AV15859" i="2048"/>
  <c r="AV15860" i="2048"/>
  <c r="AV15861" i="2048"/>
  <c r="AV15862" i="2048"/>
  <c r="AV15863" i="2048"/>
  <c r="AV15864" i="2048"/>
  <c r="AV15865" i="2048"/>
  <c r="AV15866" i="2048"/>
  <c r="AV15867" i="2048"/>
  <c r="AV15868" i="2048"/>
  <c r="AV15869" i="2048"/>
  <c r="AV15870" i="2048"/>
  <c r="AV15871" i="2048"/>
  <c r="AV15872" i="2048"/>
  <c r="AV15873" i="2048"/>
  <c r="AV15874" i="2048"/>
  <c r="AV15875" i="2048"/>
  <c r="AV15876" i="2048"/>
  <c r="AV15877" i="2048"/>
  <c r="AV15878" i="2048"/>
  <c r="AV15879" i="2048"/>
  <c r="AV15880" i="2048"/>
  <c r="AV15881" i="2048"/>
  <c r="AV15882" i="2048"/>
  <c r="AV15883" i="2048"/>
  <c r="AV15884" i="2048"/>
  <c r="AV15885" i="2048"/>
  <c r="AV15886" i="2048"/>
  <c r="AV15887" i="2048"/>
  <c r="AV15888" i="2048"/>
  <c r="AV15889" i="2048"/>
  <c r="AV15890" i="2048"/>
  <c r="AV15891" i="2048"/>
  <c r="AV15892" i="2048"/>
  <c r="AV15893" i="2048"/>
  <c r="AV15894" i="2048"/>
  <c r="AV15895" i="2048"/>
  <c r="AV15896" i="2048"/>
  <c r="AV15897" i="2048"/>
  <c r="AV15898" i="2048"/>
  <c r="AV15899" i="2048"/>
  <c r="AV15900" i="2048"/>
  <c r="AV15901" i="2048"/>
  <c r="AV15902" i="2048"/>
  <c r="AV15903" i="2048"/>
  <c r="AV15904" i="2048"/>
  <c r="AV15905" i="2048"/>
  <c r="AV15906" i="2048"/>
  <c r="AV15907" i="2048"/>
  <c r="AV15908" i="2048"/>
  <c r="AV15909" i="2048"/>
  <c r="AV15910" i="2048"/>
  <c r="AV15911" i="2048"/>
  <c r="AV15912" i="2048"/>
  <c r="AV15913" i="2048"/>
  <c r="AV15914" i="2048"/>
  <c r="AV15915" i="2048"/>
  <c r="AV15916" i="2048"/>
  <c r="AV15917" i="2048"/>
  <c r="AV15918" i="2048"/>
  <c r="AV15919" i="2048"/>
  <c r="AV15920" i="2048"/>
  <c r="AV15921" i="2048"/>
  <c r="AV15922" i="2048"/>
  <c r="AV15923" i="2048"/>
  <c r="AV15924" i="2048"/>
  <c r="AV15925" i="2048"/>
  <c r="AV15926" i="2048"/>
  <c r="AV15927" i="2048"/>
  <c r="AV15928" i="2048"/>
  <c r="AV15929" i="2048"/>
  <c r="AV15930" i="2048"/>
  <c r="AV15931" i="2048"/>
  <c r="AV15932" i="2048"/>
  <c r="AV15933" i="2048"/>
  <c r="AV15934" i="2048"/>
  <c r="AV15935" i="2048"/>
  <c r="AV15936" i="2048"/>
  <c r="AV15937" i="2048"/>
  <c r="AV15938" i="2048"/>
  <c r="AV15939" i="2048"/>
  <c r="AV15940" i="2048"/>
  <c r="AV15941" i="2048"/>
  <c r="AV15942" i="2048"/>
  <c r="AV15943" i="2048"/>
  <c r="AV15944" i="2048"/>
  <c r="AV15945" i="2048"/>
  <c r="AV15946" i="2048"/>
  <c r="AV15947" i="2048"/>
  <c r="AV15948" i="2048"/>
  <c r="AV15949" i="2048"/>
  <c r="AV15950" i="2048"/>
  <c r="AV15951" i="2048"/>
  <c r="AV15952" i="2048"/>
  <c r="AV15953" i="2048"/>
  <c r="AV15954" i="2048"/>
  <c r="AV15955" i="2048"/>
  <c r="AV15956" i="2048"/>
  <c r="AV15957" i="2048"/>
  <c r="AV15958" i="2048"/>
  <c r="AV15959" i="2048"/>
  <c r="AV15960" i="2048"/>
  <c r="AV15961" i="2048"/>
  <c r="AV15962" i="2048"/>
  <c r="AV15963" i="2048"/>
  <c r="AV15964" i="2048"/>
  <c r="AV15965" i="2048"/>
  <c r="AV15966" i="2048"/>
  <c r="AV15967" i="2048"/>
  <c r="AV15968" i="2048"/>
  <c r="AV15969" i="2048"/>
  <c r="AV15970" i="2048"/>
  <c r="AV15971" i="2048"/>
  <c r="AV15972" i="2048"/>
  <c r="AV15973" i="2048"/>
  <c r="AV15974" i="2048"/>
  <c r="AV15975" i="2048"/>
  <c r="AV15976" i="2048"/>
  <c r="AV15977" i="2048"/>
  <c r="AV15978" i="2048"/>
  <c r="AV15979" i="2048"/>
  <c r="AV15980" i="2048"/>
  <c r="AV15981" i="2048"/>
  <c r="AV15982" i="2048"/>
  <c r="AV15983" i="2048"/>
  <c r="AV15984" i="2048"/>
  <c r="AV15985" i="2048"/>
  <c r="AV15986" i="2048"/>
  <c r="AV15987" i="2048"/>
  <c r="AV15988" i="2048"/>
  <c r="AV15989" i="2048"/>
  <c r="AV15990" i="2048"/>
  <c r="AV15991" i="2048"/>
  <c r="AV15992" i="2048"/>
  <c r="AV15993" i="2048"/>
  <c r="AV15994" i="2048"/>
  <c r="AV15995" i="2048"/>
  <c r="AV15996" i="2048"/>
  <c r="AV15997" i="2048"/>
  <c r="AV15998" i="2048"/>
  <c r="AV15999" i="2048"/>
  <c r="AV16000" i="2048"/>
  <c r="AV16001" i="2048"/>
  <c r="AV16002" i="2048"/>
  <c r="AV16003" i="2048"/>
  <c r="AV16004" i="2048"/>
  <c r="AV16005" i="2048"/>
  <c r="AV16006" i="2048"/>
  <c r="AV16007" i="2048"/>
  <c r="AV16008" i="2048"/>
  <c r="AV16009" i="2048"/>
  <c r="AV16010" i="2048"/>
  <c r="AV16011" i="2048"/>
  <c r="AV16012" i="2048"/>
  <c r="AV16013" i="2048"/>
  <c r="AV16014" i="2048"/>
  <c r="AV16015" i="2048"/>
  <c r="AV16016" i="2048"/>
  <c r="AV16017" i="2048"/>
  <c r="AV16018" i="2048"/>
  <c r="AV16019" i="2048"/>
  <c r="AV16020" i="2048"/>
  <c r="AV16021" i="2048"/>
  <c r="AV16022" i="2048"/>
  <c r="AV16023" i="2048"/>
  <c r="AV16024" i="2048"/>
  <c r="AV16025" i="2048"/>
  <c r="AV16026" i="2048"/>
  <c r="AV16027" i="2048"/>
  <c r="AV16028" i="2048"/>
  <c r="AV16029" i="2048"/>
  <c r="AV16030" i="2048"/>
  <c r="AV16031" i="2048"/>
  <c r="AV16032" i="2048"/>
  <c r="AV16033" i="2048"/>
  <c r="AV16034" i="2048"/>
  <c r="AV16035" i="2048"/>
  <c r="AV16036" i="2048"/>
  <c r="AV16037" i="2048"/>
  <c r="AV16038" i="2048"/>
  <c r="AV16039" i="2048"/>
  <c r="AV16040" i="2048"/>
  <c r="AV16041" i="2048"/>
  <c r="AV16042" i="2048"/>
  <c r="AV16043" i="2048"/>
  <c r="AV16044" i="2048"/>
  <c r="AV16045" i="2048"/>
  <c r="AV16046" i="2048"/>
  <c r="AV16047" i="2048"/>
  <c r="AV16048" i="2048"/>
  <c r="AV16049" i="2048"/>
  <c r="AV16050" i="2048"/>
  <c r="AV16051" i="2048"/>
  <c r="AV16052" i="2048"/>
  <c r="AV16053" i="2048"/>
  <c r="AV16054" i="2048"/>
  <c r="AV16055" i="2048"/>
  <c r="AV16056" i="2048"/>
  <c r="AV16057" i="2048"/>
  <c r="AV16058" i="2048"/>
  <c r="AV16059" i="2048"/>
  <c r="AV16060" i="2048"/>
  <c r="AV16061" i="2048"/>
  <c r="AV16062" i="2048"/>
  <c r="AV16063" i="2048"/>
  <c r="AV16064" i="2048"/>
  <c r="AV16065" i="2048"/>
  <c r="AV16066" i="2048"/>
  <c r="AV16067" i="2048"/>
  <c r="AV16068" i="2048"/>
  <c r="AV16069" i="2048"/>
  <c r="AV16070" i="2048"/>
  <c r="AV16071" i="2048"/>
  <c r="AV16072" i="2048"/>
  <c r="AV16073" i="2048"/>
  <c r="AV16074" i="2048"/>
  <c r="AV16075" i="2048"/>
  <c r="AV16076" i="2048"/>
  <c r="AV16077" i="2048"/>
  <c r="AV16078" i="2048"/>
  <c r="AV16079" i="2048"/>
  <c r="AV16080" i="2048"/>
  <c r="AV16081" i="2048"/>
  <c r="AV16082" i="2048"/>
  <c r="AV16083" i="2048"/>
  <c r="AV16084" i="2048"/>
  <c r="AV16085" i="2048"/>
  <c r="AV16086" i="2048"/>
  <c r="AV16087" i="2048"/>
  <c r="AV16088" i="2048"/>
  <c r="AV16089" i="2048"/>
  <c r="AV16090" i="2048"/>
  <c r="AV16091" i="2048"/>
  <c r="AV16092" i="2048"/>
  <c r="AV16093" i="2048"/>
  <c r="AV16094" i="2048"/>
  <c r="AV16095" i="2048"/>
  <c r="AV16096" i="2048"/>
  <c r="AV16097" i="2048"/>
  <c r="AV16098" i="2048"/>
  <c r="AV16099" i="2048"/>
  <c r="AV16100" i="2048"/>
  <c r="AV16101" i="2048"/>
  <c r="AV16102" i="2048"/>
  <c r="AV16103" i="2048"/>
  <c r="AV16104" i="2048"/>
  <c r="AV16105" i="2048"/>
  <c r="AV16106" i="2048"/>
  <c r="AV16107" i="2048"/>
  <c r="AV16108" i="2048"/>
  <c r="AV16109" i="2048"/>
  <c r="AV16110" i="2048"/>
  <c r="AV16111" i="2048"/>
  <c r="AV16112" i="2048"/>
  <c r="AV16113" i="2048"/>
  <c r="AV16114" i="2048"/>
  <c r="AV16115" i="2048"/>
  <c r="AV16116" i="2048"/>
  <c r="AV16117" i="2048"/>
  <c r="AV16118" i="2048"/>
  <c r="AV16119" i="2048"/>
  <c r="AV16120" i="2048"/>
  <c r="AV16121" i="2048"/>
  <c r="AV16122" i="2048"/>
  <c r="AV16123" i="2048"/>
  <c r="AV16124" i="2048"/>
  <c r="AV16125" i="2048"/>
  <c r="AV16126" i="2048"/>
  <c r="AV16127" i="2048"/>
  <c r="AV16128" i="2048"/>
  <c r="AV16129" i="2048"/>
  <c r="AV16130" i="2048"/>
  <c r="AV16131" i="2048"/>
  <c r="AV16132" i="2048"/>
  <c r="AV16133" i="2048"/>
  <c r="AV16134" i="2048"/>
  <c r="AV16135" i="2048"/>
  <c r="AV16136" i="2048"/>
  <c r="AV16137" i="2048"/>
  <c r="AV16138" i="2048"/>
  <c r="AV16139" i="2048"/>
  <c r="AV16140" i="2048"/>
  <c r="AV16141" i="2048"/>
  <c r="AV16142" i="2048"/>
  <c r="AV16143" i="2048"/>
  <c r="AV16144" i="2048"/>
  <c r="AV16145" i="2048"/>
  <c r="AV16146" i="2048"/>
  <c r="AV16147" i="2048"/>
  <c r="AV16148" i="2048"/>
  <c r="AV16149" i="2048"/>
  <c r="AV16150" i="2048"/>
  <c r="AV16151" i="2048"/>
  <c r="AV16152" i="2048"/>
  <c r="AV16153" i="2048"/>
  <c r="AV16154" i="2048"/>
  <c r="AV16155" i="2048"/>
  <c r="AV16156" i="2048"/>
  <c r="AV16157" i="2048"/>
  <c r="AV16158" i="2048"/>
  <c r="AV16159" i="2048"/>
  <c r="AV16160" i="2048"/>
  <c r="AV16161" i="2048"/>
  <c r="AV16162" i="2048"/>
  <c r="AV16163" i="2048"/>
  <c r="AV16164" i="2048"/>
  <c r="AV16165" i="2048"/>
  <c r="AV16166" i="2048"/>
  <c r="AV16167" i="2048"/>
  <c r="AV16168" i="2048"/>
  <c r="AV16169" i="2048"/>
  <c r="AV16170" i="2048"/>
  <c r="AV16171" i="2048"/>
  <c r="AV16172" i="2048"/>
  <c r="AV16173" i="2048"/>
  <c r="AV16174" i="2048"/>
  <c r="AV16175" i="2048"/>
  <c r="AV16176" i="2048"/>
  <c r="AV16177" i="2048"/>
  <c r="AV16178" i="2048"/>
  <c r="AV16179" i="2048"/>
  <c r="AV16180" i="2048"/>
  <c r="AV16181" i="2048"/>
  <c r="AV16182" i="2048"/>
  <c r="AV16183" i="2048"/>
  <c r="AV16184" i="2048"/>
  <c r="AV16185" i="2048"/>
  <c r="AV16186" i="2048"/>
  <c r="AV16187" i="2048"/>
  <c r="AV16188" i="2048"/>
  <c r="AV16189" i="2048"/>
  <c r="AV16190" i="2048"/>
  <c r="AV16191" i="2048"/>
  <c r="AV16192" i="2048"/>
  <c r="AV16193" i="2048"/>
  <c r="AV16194" i="2048"/>
  <c r="AV16195" i="2048"/>
  <c r="AV16196" i="2048"/>
  <c r="AV16197" i="2048"/>
  <c r="AV16198" i="2048"/>
  <c r="AV16199" i="2048"/>
  <c r="AV16200" i="2048"/>
  <c r="AV16201" i="2048"/>
  <c r="AV16202" i="2048"/>
  <c r="AV16203" i="2048"/>
  <c r="AV16204" i="2048"/>
  <c r="AV16205" i="2048"/>
  <c r="AV16206" i="2048"/>
  <c r="AV16207" i="2048"/>
  <c r="AV16208" i="2048"/>
  <c r="AV16209" i="2048"/>
  <c r="AV16210" i="2048"/>
  <c r="AV16211" i="2048"/>
  <c r="AV16212" i="2048"/>
  <c r="AV16213" i="2048"/>
  <c r="AV16214" i="2048"/>
  <c r="AV16215" i="2048"/>
  <c r="AV16216" i="2048"/>
  <c r="AV16217" i="2048"/>
  <c r="AV16218" i="2048"/>
  <c r="AV16219" i="2048"/>
  <c r="AV16220" i="2048"/>
  <c r="AV16221" i="2048"/>
  <c r="AV16222" i="2048"/>
  <c r="AV16223" i="2048"/>
  <c r="AV16224" i="2048"/>
  <c r="AV16225" i="2048"/>
  <c r="AV16226" i="2048"/>
  <c r="AV16227" i="2048"/>
  <c r="AV16228" i="2048"/>
  <c r="AV16229" i="2048"/>
  <c r="AV16230" i="2048"/>
  <c r="AV16231" i="2048"/>
  <c r="AV16232" i="2048"/>
  <c r="AV16233" i="2048"/>
  <c r="AV16234" i="2048"/>
  <c r="AV16235" i="2048"/>
  <c r="AV16236" i="2048"/>
  <c r="AV16237" i="2048"/>
  <c r="AV16238" i="2048"/>
  <c r="AV16239" i="2048"/>
  <c r="AV16240" i="2048"/>
  <c r="AV16241" i="2048"/>
  <c r="AV16242" i="2048"/>
  <c r="AV16243" i="2048"/>
  <c r="AV16244" i="2048"/>
  <c r="AV16245" i="2048"/>
  <c r="AV16246" i="2048"/>
  <c r="AV16247" i="2048"/>
  <c r="AV16248" i="2048"/>
  <c r="AV16249" i="2048"/>
  <c r="AV16250" i="2048"/>
  <c r="AV16251" i="2048"/>
  <c r="AV16252" i="2048"/>
  <c r="AV16253" i="2048"/>
  <c r="AV16254" i="2048"/>
  <c r="AV16255" i="2048"/>
  <c r="AV16256" i="2048"/>
  <c r="AV16257" i="2048"/>
  <c r="AV16258" i="2048"/>
  <c r="AV16259" i="2048"/>
  <c r="AV16260" i="2048"/>
  <c r="AV16261" i="2048"/>
  <c r="AV16262" i="2048"/>
  <c r="AV16263" i="2048"/>
  <c r="AV16264" i="2048"/>
  <c r="AV16265" i="2048"/>
  <c r="AV16266" i="2048"/>
  <c r="AV16267" i="2048"/>
  <c r="AV16268" i="2048"/>
  <c r="AV16269" i="2048"/>
  <c r="AV16270" i="2048"/>
  <c r="AV16271" i="2048"/>
  <c r="AV16272" i="2048"/>
  <c r="AV16273" i="2048"/>
  <c r="AV16274" i="2048"/>
  <c r="AV16275" i="2048"/>
  <c r="AV16276" i="2048"/>
  <c r="AV16277" i="2048"/>
  <c r="AV16278" i="2048"/>
  <c r="AV16279" i="2048"/>
  <c r="AV16280" i="2048"/>
  <c r="AV16281" i="2048"/>
  <c r="AV16282" i="2048"/>
  <c r="AV16283" i="2048"/>
  <c r="AV16284" i="2048"/>
  <c r="AV16285" i="2048"/>
  <c r="AV16286" i="2048"/>
  <c r="AV16287" i="2048"/>
  <c r="AV16288" i="2048"/>
  <c r="AV16289" i="2048"/>
  <c r="AV16290" i="2048"/>
  <c r="AV16291" i="2048"/>
  <c r="AV16292" i="2048"/>
  <c r="AV16293" i="2048"/>
  <c r="AV16294" i="2048"/>
  <c r="AV16295" i="2048"/>
  <c r="AV16296" i="2048"/>
  <c r="AV16297" i="2048"/>
  <c r="AV16298" i="2048"/>
  <c r="AV16299" i="2048"/>
  <c r="AV16300" i="2048"/>
  <c r="AV16301" i="2048"/>
  <c r="AV16302" i="2048"/>
  <c r="AV16303" i="2048"/>
  <c r="AV16304" i="2048"/>
  <c r="AV16305" i="2048"/>
  <c r="AV16306" i="2048"/>
  <c r="AV16307" i="2048"/>
  <c r="AV16308" i="2048"/>
  <c r="AV16309" i="2048"/>
  <c r="AV16310" i="2048"/>
  <c r="AV16311" i="2048"/>
  <c r="AV16312" i="2048"/>
  <c r="AV16313" i="2048"/>
  <c r="AV16314" i="2048"/>
  <c r="AV16315" i="2048"/>
  <c r="AV16316" i="2048"/>
  <c r="AV16317" i="2048"/>
  <c r="AV16318" i="2048"/>
  <c r="AV16319" i="2048"/>
  <c r="AV16320" i="2048"/>
  <c r="AV16321" i="2048"/>
  <c r="AV16322" i="2048"/>
  <c r="AV16323" i="2048"/>
  <c r="AV16324" i="2048"/>
  <c r="AV16325" i="2048"/>
  <c r="AV16326" i="2048"/>
  <c r="AV16327" i="2048"/>
  <c r="AV16328" i="2048"/>
  <c r="AV16329" i="2048"/>
  <c r="AV16330" i="2048"/>
  <c r="AV16331" i="2048"/>
  <c r="AV16332" i="2048"/>
  <c r="AV16333" i="2048"/>
  <c r="AV16334" i="2048"/>
  <c r="AV16335" i="2048"/>
  <c r="AV16336" i="2048"/>
  <c r="AV16337" i="2048"/>
  <c r="AV16338" i="2048"/>
  <c r="AV16339" i="2048"/>
  <c r="AV16340" i="2048"/>
  <c r="AV16341" i="2048"/>
  <c r="AV16342" i="2048"/>
  <c r="AV16343" i="2048"/>
  <c r="AV16344" i="2048"/>
  <c r="AV16345" i="2048"/>
  <c r="AV16346" i="2048"/>
  <c r="AV16347" i="2048"/>
  <c r="AV16348" i="2048"/>
  <c r="AV16349" i="2048"/>
  <c r="AV16350" i="2048"/>
  <c r="AV16351" i="2048"/>
  <c r="AV16352" i="2048"/>
  <c r="AV16353" i="2048"/>
  <c r="AV16354" i="2048"/>
  <c r="AV16355" i="2048"/>
  <c r="AV16356" i="2048"/>
  <c r="AV16357" i="2048"/>
  <c r="AV16358" i="2048"/>
  <c r="AV16359" i="2048"/>
  <c r="AV16360" i="2048"/>
  <c r="AV16361" i="2048"/>
  <c r="AV16362" i="2048"/>
  <c r="AV16363" i="2048"/>
  <c r="AV16364" i="2048"/>
  <c r="AV16365" i="2048"/>
  <c r="AV16366" i="2048"/>
  <c r="AV16367" i="2048"/>
  <c r="AV16368" i="2048"/>
  <c r="AV16369" i="2048"/>
  <c r="AV16370" i="2048"/>
  <c r="AV16371" i="2048"/>
  <c r="AV16372" i="2048"/>
  <c r="AV16373" i="2048"/>
  <c r="AV16374" i="2048"/>
  <c r="AV16375" i="2048"/>
  <c r="AV16376" i="2048"/>
  <c r="AV16377" i="2048"/>
  <c r="AV16378" i="2048"/>
  <c r="AV16379" i="2048"/>
  <c r="AV16380" i="2048"/>
  <c r="AV16381" i="2048"/>
  <c r="AV16382" i="2048"/>
  <c r="AV16383" i="2048"/>
  <c r="AV16384" i="2048"/>
  <c r="AV16385" i="2048"/>
  <c r="AV16386" i="2048"/>
  <c r="AV16387" i="2048"/>
  <c r="AV16388" i="2048"/>
  <c r="AV16389" i="2048"/>
  <c r="AV16390" i="2048"/>
  <c r="AV16391" i="2048"/>
  <c r="AV16392" i="2048"/>
  <c r="AV16393" i="2048"/>
  <c r="AV16394" i="2048"/>
  <c r="AV16395" i="2048"/>
  <c r="AV16396" i="2048"/>
  <c r="AV16397" i="2048"/>
  <c r="AV16398" i="2048"/>
  <c r="AV16399" i="2048"/>
  <c r="AV16400" i="2048"/>
  <c r="AV16401" i="2048"/>
  <c r="AV16402" i="2048"/>
  <c r="AV16403" i="2048"/>
  <c r="AV16404" i="2048"/>
  <c r="AV16405" i="2048"/>
  <c r="AV16406" i="2048"/>
  <c r="AV16407" i="2048"/>
  <c r="AV16408" i="2048"/>
  <c r="AV16409" i="2048"/>
  <c r="AV16410" i="2048"/>
  <c r="AV16411" i="2048"/>
  <c r="AV16412" i="2048"/>
  <c r="AV16413" i="2048"/>
  <c r="AV16414" i="2048"/>
  <c r="AV16415" i="2048"/>
  <c r="AV16416" i="2048"/>
  <c r="AV16417" i="2048"/>
  <c r="AV16418" i="2048"/>
  <c r="AV16419" i="2048"/>
  <c r="AV16420" i="2048"/>
  <c r="AV16421" i="2048"/>
  <c r="AV16422" i="2048"/>
  <c r="AV16423" i="2048"/>
  <c r="AV16424" i="2048"/>
  <c r="AV16425" i="2048"/>
  <c r="AV16426" i="2048"/>
  <c r="AV16427" i="2048"/>
  <c r="AV16428" i="2048"/>
  <c r="AV16429" i="2048"/>
  <c r="AV16430" i="2048"/>
  <c r="AV16431" i="2048"/>
  <c r="AV16432" i="2048"/>
  <c r="AV16433" i="2048"/>
  <c r="AV16434" i="2048"/>
  <c r="AV16435" i="2048"/>
  <c r="AV16436" i="2048"/>
  <c r="AV16437" i="2048"/>
  <c r="AV16438" i="2048"/>
  <c r="AV16439" i="2048"/>
  <c r="AV16440" i="2048"/>
  <c r="AV16441" i="2048"/>
  <c r="AV16442" i="2048"/>
  <c r="AV16443" i="2048"/>
  <c r="AV16444" i="2048"/>
  <c r="AV16445" i="2048"/>
  <c r="AV16446" i="2048"/>
  <c r="AV16447" i="2048"/>
  <c r="AV16448" i="2048"/>
  <c r="AV16449" i="2048"/>
  <c r="AV16450" i="2048"/>
  <c r="AV16451" i="2048"/>
  <c r="AV16452" i="2048"/>
  <c r="AV16453" i="2048"/>
  <c r="AV16454" i="2048"/>
  <c r="AV16455" i="2048"/>
  <c r="AV16456" i="2048"/>
  <c r="AV16457" i="2048"/>
  <c r="AV16458" i="2048"/>
  <c r="AV16459" i="2048"/>
  <c r="AV16460" i="2048"/>
  <c r="AV16461" i="2048"/>
  <c r="AV16462" i="2048"/>
  <c r="AV16463" i="2048"/>
  <c r="AV16464" i="2048"/>
  <c r="AV16465" i="2048"/>
  <c r="AV16466" i="2048"/>
  <c r="AV16467" i="2048"/>
  <c r="AV16468" i="2048"/>
  <c r="AV16469" i="2048"/>
  <c r="AV16470" i="2048"/>
  <c r="AV16471" i="2048"/>
  <c r="AV16472" i="2048"/>
  <c r="AV16473" i="2048"/>
  <c r="AV16474" i="2048"/>
  <c r="AV16475" i="2048"/>
  <c r="AV16476" i="2048"/>
  <c r="AV16477" i="2048"/>
  <c r="AV16478" i="2048"/>
  <c r="AV16479" i="2048"/>
  <c r="AV16480" i="2048"/>
  <c r="AV16481" i="2048"/>
  <c r="AV16482" i="2048"/>
  <c r="AV16483" i="2048"/>
  <c r="AV16484" i="2048"/>
  <c r="AV16485" i="2048"/>
  <c r="AV16486" i="2048"/>
  <c r="AV16487" i="2048"/>
  <c r="AV16488" i="2048"/>
  <c r="AV16489" i="2048"/>
  <c r="AV16490" i="2048"/>
  <c r="AV16491" i="2048"/>
  <c r="AV16492" i="2048"/>
  <c r="AV16493" i="2048"/>
  <c r="AV16494" i="2048"/>
  <c r="AV16495" i="2048"/>
  <c r="AV16496" i="2048"/>
  <c r="AV16497" i="2048"/>
  <c r="AV16498" i="2048"/>
  <c r="AV16499" i="2048"/>
  <c r="AV16500" i="2048"/>
  <c r="AV16501" i="2048"/>
  <c r="AV16502" i="2048"/>
  <c r="AV16503" i="2048"/>
  <c r="AV16504" i="2048"/>
  <c r="AV16505" i="2048"/>
  <c r="AV16506" i="2048"/>
  <c r="AV16507" i="2048"/>
  <c r="AV16508" i="2048"/>
  <c r="AV16509" i="2048"/>
  <c r="AV16510" i="2048"/>
  <c r="AV16511" i="2048"/>
  <c r="AV16512" i="2048"/>
  <c r="AV16513" i="2048"/>
  <c r="AV16514" i="2048"/>
  <c r="AV16515" i="2048"/>
  <c r="AV16516" i="2048"/>
  <c r="AV16517" i="2048"/>
  <c r="AV16518" i="2048"/>
  <c r="AV16519" i="2048"/>
  <c r="AV16520" i="2048"/>
  <c r="AV16521" i="2048"/>
  <c r="AV16522" i="2048"/>
  <c r="AV16523" i="2048"/>
  <c r="AV16524" i="2048"/>
  <c r="AV16525" i="2048"/>
  <c r="AV16526" i="2048"/>
  <c r="AV16527" i="2048"/>
  <c r="AV16528" i="2048"/>
  <c r="AV16529" i="2048"/>
  <c r="AV16530" i="2048"/>
  <c r="AV16531" i="2048"/>
  <c r="AV16532" i="2048"/>
  <c r="AV16533" i="2048"/>
  <c r="AV16534" i="2048"/>
  <c r="AV16535" i="2048"/>
  <c r="AV16536" i="2048"/>
  <c r="AV16537" i="2048"/>
  <c r="AV16538" i="2048"/>
  <c r="AV16539" i="2048"/>
  <c r="AV16540" i="2048"/>
  <c r="AV16541" i="2048"/>
  <c r="AV16542" i="2048"/>
  <c r="AV16543" i="2048"/>
  <c r="AV16544" i="2048"/>
  <c r="AV16545" i="2048"/>
  <c r="AV16546" i="2048"/>
  <c r="AV16547" i="2048"/>
  <c r="AV16548" i="2048"/>
  <c r="AV16549" i="2048"/>
  <c r="AV16550" i="2048"/>
  <c r="AV16551" i="2048"/>
  <c r="AV16552" i="2048"/>
  <c r="AV16553" i="2048"/>
  <c r="AV16554" i="2048"/>
  <c r="AV16555" i="2048"/>
  <c r="AV16556" i="2048"/>
  <c r="AV16557" i="2048"/>
  <c r="AV16558" i="2048"/>
  <c r="AV16559" i="2048"/>
  <c r="AV16560" i="2048"/>
  <c r="AV16561" i="2048"/>
  <c r="AV16562" i="2048"/>
  <c r="AV16563" i="2048"/>
  <c r="AV16564" i="2048"/>
  <c r="AV16565" i="2048"/>
  <c r="AV16566" i="2048"/>
  <c r="AV16567" i="2048"/>
  <c r="AV16568" i="2048"/>
  <c r="AV16569" i="2048"/>
  <c r="AV16570" i="2048"/>
  <c r="AV16571" i="2048"/>
  <c r="AV16572" i="2048"/>
  <c r="AV16573" i="2048"/>
  <c r="AV16574" i="2048"/>
  <c r="AV16575" i="2048"/>
  <c r="AV16576" i="2048"/>
  <c r="AV16577" i="2048"/>
  <c r="AV16578" i="2048"/>
  <c r="AV16579" i="2048"/>
  <c r="AV16580" i="2048"/>
  <c r="AV16581" i="2048"/>
  <c r="AV16582" i="2048"/>
  <c r="AV16583" i="2048"/>
  <c r="AV16584" i="2048"/>
  <c r="AV16585" i="2048"/>
  <c r="AV16586" i="2048"/>
  <c r="AV16587" i="2048"/>
  <c r="AV16588" i="2048"/>
  <c r="AV16589" i="2048"/>
  <c r="AV16590" i="2048"/>
  <c r="AV16591" i="2048"/>
  <c r="AV16592" i="2048"/>
  <c r="AV16593" i="2048"/>
  <c r="AV16594" i="2048"/>
  <c r="AV16595" i="2048"/>
  <c r="AV16596" i="2048"/>
  <c r="AV16597" i="2048"/>
  <c r="AV16598" i="2048"/>
  <c r="AV16599" i="2048"/>
  <c r="AV16600" i="2048"/>
  <c r="AV16601" i="2048"/>
  <c r="AV16602" i="2048"/>
  <c r="AV16603" i="2048"/>
  <c r="AV16604" i="2048"/>
  <c r="AV16605" i="2048"/>
  <c r="AV16606" i="2048"/>
  <c r="AV16607" i="2048"/>
  <c r="AV16608" i="2048"/>
  <c r="AV16609" i="2048"/>
  <c r="AV16610" i="2048"/>
  <c r="AV16611" i="2048"/>
  <c r="AV16612" i="2048"/>
  <c r="AV16613" i="2048"/>
  <c r="AV16614" i="2048"/>
  <c r="AV16615" i="2048"/>
  <c r="AV16616" i="2048"/>
  <c r="AV16617" i="2048"/>
  <c r="AV16618" i="2048"/>
  <c r="AV16619" i="2048"/>
  <c r="AV16620" i="2048"/>
  <c r="AV16621" i="2048"/>
  <c r="AV16622" i="2048"/>
  <c r="AV16623" i="2048"/>
  <c r="AV16624" i="2048"/>
  <c r="AV16625" i="2048"/>
  <c r="AV16626" i="2048"/>
  <c r="AV16627" i="2048"/>
  <c r="AV16628" i="2048"/>
  <c r="AV16629" i="2048"/>
  <c r="AV16630" i="2048"/>
  <c r="AV16631" i="2048"/>
  <c r="AV16632" i="2048"/>
  <c r="AV16633" i="2048"/>
  <c r="AV16634" i="2048"/>
  <c r="AV16635" i="2048"/>
  <c r="AV16636" i="2048"/>
  <c r="AV16637" i="2048"/>
  <c r="AV16638" i="2048"/>
  <c r="AV16639" i="2048"/>
  <c r="AV16640" i="2048"/>
  <c r="AV16641" i="2048"/>
  <c r="AV16642" i="2048"/>
  <c r="AV16643" i="2048"/>
  <c r="AV16644" i="2048"/>
  <c r="AV16645" i="2048"/>
  <c r="AV16646" i="2048"/>
  <c r="AV16647" i="2048"/>
  <c r="AV16648" i="2048"/>
  <c r="AV16649" i="2048"/>
  <c r="AV16650" i="2048"/>
  <c r="AV16651" i="2048"/>
  <c r="AV16652" i="2048"/>
  <c r="AV16653" i="2048"/>
  <c r="AV16654" i="2048"/>
  <c r="AV16655" i="2048"/>
  <c r="AV16656" i="2048"/>
  <c r="AV16657" i="2048"/>
  <c r="AV16658" i="2048"/>
  <c r="AV16659" i="2048"/>
  <c r="AV16660" i="2048"/>
  <c r="AV16661" i="2048"/>
  <c r="AV16662" i="2048"/>
  <c r="AV16663" i="2048"/>
  <c r="AV16664" i="2048"/>
  <c r="AV16665" i="2048"/>
  <c r="AV16666" i="2048"/>
  <c r="AV16667" i="2048"/>
  <c r="AV16668" i="2048"/>
  <c r="AV16669" i="2048"/>
  <c r="AV16670" i="2048"/>
  <c r="AV16671" i="2048"/>
  <c r="AV16672" i="2048"/>
  <c r="AV16673" i="2048"/>
  <c r="AV16674" i="2048"/>
  <c r="AV16675" i="2048"/>
  <c r="AV16676" i="2048"/>
  <c r="AV16677" i="2048"/>
  <c r="AV16678" i="2048"/>
  <c r="AV16679" i="2048"/>
  <c r="AV16680" i="2048"/>
  <c r="AV16681" i="2048"/>
  <c r="AV16682" i="2048"/>
  <c r="AV16683" i="2048"/>
  <c r="AV16684" i="2048"/>
  <c r="AV16685" i="2048"/>
  <c r="AV16686" i="2048"/>
  <c r="AV16687" i="2048"/>
  <c r="AV16688" i="2048"/>
  <c r="AV16689" i="2048"/>
  <c r="AV16690" i="2048"/>
  <c r="AV16691" i="2048"/>
  <c r="AV16692" i="2048"/>
  <c r="AV16693" i="2048"/>
  <c r="AV16694" i="2048"/>
  <c r="AV16695" i="2048"/>
  <c r="AV16696" i="2048"/>
  <c r="AV16697" i="2048"/>
  <c r="AV16698" i="2048"/>
  <c r="AV16699" i="2048"/>
  <c r="AV16700" i="2048"/>
  <c r="AV16701" i="2048"/>
  <c r="AV16702" i="2048"/>
  <c r="AV16703" i="2048"/>
  <c r="AV16704" i="2048"/>
  <c r="AV16705" i="2048"/>
  <c r="AV16706" i="2048"/>
  <c r="AV16707" i="2048"/>
  <c r="AV16708" i="2048"/>
  <c r="AV16709" i="2048"/>
  <c r="AV16710" i="2048"/>
  <c r="AV16711" i="2048"/>
  <c r="AV16712" i="2048"/>
  <c r="AV16713" i="2048"/>
  <c r="AV16714" i="2048"/>
  <c r="AV16715" i="2048"/>
  <c r="AV16716" i="2048"/>
  <c r="AV16717" i="2048"/>
  <c r="AV16718" i="2048"/>
  <c r="AV16719" i="2048"/>
  <c r="AV16720" i="2048"/>
  <c r="AV16721" i="2048"/>
  <c r="AV16722" i="2048"/>
  <c r="AV16723" i="2048"/>
  <c r="AV16724" i="2048"/>
  <c r="AV16725" i="2048"/>
  <c r="AV16726" i="2048"/>
  <c r="AV16727" i="2048"/>
  <c r="AV16728" i="2048"/>
  <c r="AV16729" i="2048"/>
  <c r="AV16730" i="2048"/>
  <c r="AV16731" i="2048"/>
  <c r="AV16732" i="2048"/>
  <c r="AV16733" i="2048"/>
  <c r="AV16734" i="2048"/>
  <c r="AV16735" i="2048"/>
  <c r="AV16736" i="2048"/>
  <c r="AV16737" i="2048"/>
  <c r="AV16738" i="2048"/>
  <c r="AV16739" i="2048"/>
  <c r="AV16740" i="2048"/>
  <c r="AV16741" i="2048"/>
  <c r="AV16742" i="2048"/>
  <c r="AV16743" i="2048"/>
  <c r="AV16744" i="2048"/>
  <c r="AV16745" i="2048"/>
  <c r="AV16746" i="2048"/>
  <c r="AV16747" i="2048"/>
  <c r="AV16748" i="2048"/>
  <c r="AV16749" i="2048"/>
  <c r="AV16750" i="2048"/>
  <c r="AV16751" i="2048"/>
  <c r="AV16752" i="2048"/>
  <c r="AV16753" i="2048"/>
  <c r="AV16754" i="2048"/>
  <c r="AV16755" i="2048"/>
  <c r="AV16756" i="2048"/>
  <c r="AV16757" i="2048"/>
  <c r="AV16758" i="2048"/>
  <c r="AV16759" i="2048"/>
  <c r="AV16760" i="2048"/>
  <c r="AV16761" i="2048"/>
  <c r="AV16762" i="2048"/>
  <c r="AV16763" i="2048"/>
  <c r="AV16764" i="2048"/>
  <c r="AV16765" i="2048"/>
  <c r="AV16766" i="2048"/>
  <c r="AV16767" i="2048"/>
  <c r="AV16768" i="2048"/>
  <c r="AV16769" i="2048"/>
  <c r="AV16770" i="2048"/>
  <c r="AV16771" i="2048"/>
  <c r="AV16772" i="2048"/>
  <c r="AV16773" i="2048"/>
  <c r="AV16774" i="2048"/>
  <c r="AV16775" i="2048"/>
  <c r="AV16776" i="2048"/>
  <c r="AV16777" i="2048"/>
  <c r="AV16778" i="2048"/>
  <c r="AV16779" i="2048"/>
  <c r="AV16780" i="2048"/>
  <c r="AV16781" i="2048"/>
  <c r="AV16782" i="2048"/>
  <c r="AV16783" i="2048"/>
  <c r="AV16784" i="2048"/>
  <c r="AV16785" i="2048"/>
  <c r="AV16786" i="2048"/>
  <c r="AV16787" i="2048"/>
  <c r="AV16788" i="2048"/>
  <c r="AV16789" i="2048"/>
  <c r="AV16790" i="2048"/>
  <c r="AV16791" i="2048"/>
  <c r="AV16792" i="2048"/>
  <c r="AV16793" i="2048"/>
  <c r="AV16794" i="2048"/>
  <c r="AV16795" i="2048"/>
  <c r="AV16796" i="2048"/>
  <c r="AV16797" i="2048"/>
  <c r="AV16798" i="2048"/>
  <c r="AV16799" i="2048"/>
  <c r="AV16800" i="2048"/>
  <c r="AV16801" i="2048"/>
  <c r="AV16802" i="2048"/>
  <c r="AV16803" i="2048"/>
  <c r="AV16804" i="2048"/>
  <c r="AV16805" i="2048"/>
  <c r="AV16806" i="2048"/>
  <c r="AV16807" i="2048"/>
  <c r="AV16808" i="2048"/>
  <c r="AV16809" i="2048"/>
  <c r="AV16810" i="2048"/>
  <c r="AV16811" i="2048"/>
  <c r="AV16812" i="2048"/>
  <c r="AV16813" i="2048"/>
  <c r="AV16814" i="2048"/>
  <c r="AV16815" i="2048"/>
  <c r="AV16816" i="2048"/>
  <c r="AV16817" i="2048"/>
  <c r="AV16818" i="2048"/>
  <c r="AV16819" i="2048"/>
  <c r="AV16820" i="2048"/>
  <c r="AV16821" i="2048"/>
  <c r="AV16822" i="2048"/>
  <c r="AV16823" i="2048"/>
  <c r="AV16824" i="2048"/>
  <c r="AV16825" i="2048"/>
  <c r="AV16826" i="2048"/>
  <c r="AV16827" i="2048"/>
  <c r="AV16828" i="2048"/>
  <c r="AV16829" i="2048"/>
  <c r="AV16830" i="2048"/>
  <c r="AV16831" i="2048"/>
  <c r="AV16832" i="2048"/>
  <c r="AV16833" i="2048"/>
  <c r="AV16834" i="2048"/>
  <c r="AV16835" i="2048"/>
  <c r="AV16836" i="2048"/>
  <c r="AV16837" i="2048"/>
  <c r="AV16838" i="2048"/>
  <c r="AV16839" i="2048"/>
  <c r="AV16840" i="2048"/>
  <c r="AV16841" i="2048"/>
  <c r="AV16842" i="2048"/>
  <c r="AV16843" i="2048"/>
  <c r="AV16844" i="2048"/>
  <c r="AV16845" i="2048"/>
  <c r="AV16846" i="2048"/>
  <c r="AV16847" i="2048"/>
  <c r="AV16848" i="2048"/>
  <c r="AV16849" i="2048"/>
  <c r="AV16850" i="2048"/>
  <c r="AV16851" i="2048"/>
  <c r="AV16852" i="2048"/>
  <c r="AV16853" i="2048"/>
  <c r="AV16854" i="2048"/>
  <c r="AV16855" i="2048"/>
  <c r="AV16856" i="2048"/>
  <c r="AV16857" i="2048"/>
  <c r="AV16858" i="2048"/>
  <c r="AV16859" i="2048"/>
  <c r="AV16860" i="2048"/>
  <c r="AV16861" i="2048"/>
  <c r="AV16862" i="2048"/>
  <c r="AV16863" i="2048"/>
  <c r="AV16864" i="2048"/>
  <c r="AV16865" i="2048"/>
  <c r="AV16866" i="2048"/>
  <c r="AV16867" i="2048"/>
  <c r="AV16868" i="2048"/>
  <c r="AV16869" i="2048"/>
  <c r="AV16870" i="2048"/>
  <c r="AV16871" i="2048"/>
  <c r="AV16872" i="2048"/>
  <c r="AV16873" i="2048"/>
  <c r="AV16874" i="2048"/>
  <c r="AV16875" i="2048"/>
  <c r="AV16876" i="2048"/>
  <c r="AV16877" i="2048"/>
  <c r="AV16878" i="2048"/>
  <c r="AV16879" i="2048"/>
  <c r="AV16880" i="2048"/>
  <c r="AV16881" i="2048"/>
  <c r="AV16882" i="2048"/>
  <c r="AV16883" i="2048"/>
  <c r="AV16884" i="2048"/>
  <c r="AV16885" i="2048"/>
  <c r="AV16886" i="2048"/>
  <c r="AV16887" i="2048"/>
  <c r="AV16888" i="2048"/>
  <c r="AV16889" i="2048"/>
  <c r="AV16890" i="2048"/>
  <c r="AV16891" i="2048"/>
  <c r="AV16892" i="2048"/>
  <c r="AV16893" i="2048"/>
  <c r="AV16894" i="2048"/>
  <c r="AV16895" i="2048"/>
  <c r="AV16896" i="2048"/>
  <c r="AV16897" i="2048"/>
  <c r="AV16898" i="2048"/>
  <c r="AV16899" i="2048"/>
  <c r="AV16900" i="2048"/>
  <c r="AV16901" i="2048"/>
  <c r="AV16902" i="2048"/>
  <c r="AV16903" i="2048"/>
  <c r="AV16904" i="2048"/>
  <c r="AV16905" i="2048"/>
  <c r="AV16906" i="2048"/>
  <c r="AV16907" i="2048"/>
  <c r="AV16908" i="2048"/>
  <c r="AV16909" i="2048"/>
  <c r="AV16910" i="2048"/>
  <c r="AV16911" i="2048"/>
  <c r="AV16912" i="2048"/>
  <c r="AV16913" i="2048"/>
  <c r="AV16914" i="2048"/>
  <c r="AV16915" i="2048"/>
  <c r="AV16916" i="2048"/>
  <c r="AV16917" i="2048"/>
  <c r="AV16918" i="2048"/>
  <c r="AV16919" i="2048"/>
  <c r="AV16920" i="2048"/>
  <c r="AV16921" i="2048"/>
  <c r="AV16922" i="2048"/>
  <c r="AV16923" i="2048"/>
  <c r="AV16924" i="2048"/>
  <c r="AV16925" i="2048"/>
  <c r="AV16926" i="2048"/>
  <c r="AV16927" i="2048"/>
  <c r="AV16928" i="2048"/>
  <c r="AV16929" i="2048"/>
  <c r="AV16930" i="2048"/>
  <c r="AV16931" i="2048"/>
  <c r="AV16932" i="2048"/>
  <c r="AV16933" i="2048"/>
  <c r="AV16934" i="2048"/>
  <c r="AV16935" i="2048"/>
  <c r="AV16936" i="2048"/>
  <c r="AV16937" i="2048"/>
  <c r="AV16938" i="2048"/>
  <c r="AV16939" i="2048"/>
  <c r="AV16940" i="2048"/>
  <c r="AV16941" i="2048"/>
  <c r="AV16942" i="2048"/>
  <c r="AV16943" i="2048"/>
  <c r="AV16944" i="2048"/>
  <c r="AV16945" i="2048"/>
  <c r="AV16946" i="2048"/>
  <c r="AV16947" i="2048"/>
  <c r="AV16948" i="2048"/>
  <c r="AV16949" i="2048"/>
  <c r="AV16950" i="2048"/>
  <c r="AV16951" i="2048"/>
  <c r="AV16952" i="2048"/>
  <c r="AV16953" i="2048"/>
  <c r="AV16954" i="2048"/>
  <c r="AV16955" i="2048"/>
  <c r="AV16956" i="2048"/>
  <c r="AV16957" i="2048"/>
  <c r="AV16958" i="2048"/>
  <c r="AV16959" i="2048"/>
  <c r="AV16960" i="2048"/>
  <c r="AV16961" i="2048"/>
  <c r="AV16962" i="2048"/>
  <c r="AV16963" i="2048"/>
  <c r="AV16964" i="2048"/>
  <c r="AV16965" i="2048"/>
  <c r="AV16966" i="2048"/>
  <c r="AV16967" i="2048"/>
  <c r="AV16968" i="2048"/>
  <c r="AV16969" i="2048"/>
  <c r="AV16970" i="2048"/>
  <c r="AV16971" i="2048"/>
  <c r="AV16972" i="2048"/>
  <c r="AV16973" i="2048"/>
  <c r="AV16974" i="2048"/>
  <c r="AV16975" i="2048"/>
  <c r="AV16976" i="2048"/>
  <c r="AV16977" i="2048"/>
  <c r="AV16978" i="2048"/>
  <c r="AV16979" i="2048"/>
  <c r="AV16980" i="2048"/>
  <c r="AV16981" i="2048"/>
  <c r="AV16982" i="2048"/>
  <c r="AV16983" i="2048"/>
  <c r="AV16984" i="2048"/>
  <c r="AV16985" i="2048"/>
  <c r="AV16986" i="2048"/>
  <c r="AV16987" i="2048"/>
  <c r="AV16988" i="2048"/>
  <c r="AV16989" i="2048"/>
  <c r="AV16990" i="2048"/>
  <c r="AV16991" i="2048"/>
  <c r="AV16992" i="2048"/>
  <c r="AV16993" i="2048"/>
  <c r="AV16994" i="2048"/>
  <c r="AV16995" i="2048"/>
  <c r="AV16996" i="2048"/>
  <c r="AV16997" i="2048"/>
  <c r="AV16998" i="2048"/>
  <c r="AV16999" i="2048"/>
  <c r="AV17000" i="2048"/>
  <c r="AV17001" i="2048"/>
  <c r="AV17002" i="2048"/>
  <c r="AV17003" i="2048"/>
  <c r="AV17004" i="2048"/>
  <c r="AV17005" i="2048"/>
  <c r="AV17006" i="2048"/>
  <c r="AV17007" i="2048"/>
  <c r="AV17008" i="2048"/>
  <c r="AV17009" i="2048"/>
  <c r="AV17010" i="2048"/>
  <c r="AV17011" i="2048"/>
  <c r="AV17012" i="2048"/>
  <c r="AV17013" i="2048"/>
  <c r="AV17014" i="2048"/>
  <c r="AV17015" i="2048"/>
  <c r="AV17016" i="2048"/>
  <c r="AV17017" i="2048"/>
  <c r="AV17018" i="2048"/>
  <c r="AV17019" i="2048"/>
  <c r="AV17020" i="2048"/>
  <c r="AV17021" i="2048"/>
  <c r="AV17022" i="2048"/>
  <c r="AV17023" i="2048"/>
  <c r="AV17024" i="2048"/>
  <c r="AV17025" i="2048"/>
  <c r="AV17026" i="2048"/>
  <c r="AV17027" i="2048"/>
  <c r="AV17028" i="2048"/>
  <c r="AV17029" i="2048"/>
  <c r="AV17030" i="2048"/>
  <c r="AV17031" i="2048"/>
  <c r="AV17032" i="2048"/>
  <c r="AV17033" i="2048"/>
  <c r="AV17034" i="2048"/>
  <c r="AV17035" i="2048"/>
  <c r="AV17036" i="2048"/>
  <c r="AV17037" i="2048"/>
  <c r="AV17038" i="2048"/>
  <c r="AV17039" i="2048"/>
  <c r="AV17040" i="2048"/>
  <c r="AV17041" i="2048"/>
  <c r="AV17042" i="2048"/>
  <c r="AV17043" i="2048"/>
  <c r="AV17044" i="2048"/>
  <c r="AV17045" i="2048"/>
  <c r="AV17046" i="2048"/>
  <c r="AV17047" i="2048"/>
  <c r="AV17048" i="2048"/>
  <c r="AV17049" i="2048"/>
  <c r="AV17050" i="2048"/>
  <c r="AV17051" i="2048"/>
  <c r="AV17052" i="2048"/>
  <c r="AV17053" i="2048"/>
  <c r="AV17054" i="2048"/>
  <c r="AV17055" i="2048"/>
  <c r="AV17056" i="2048"/>
  <c r="AV17057" i="2048"/>
  <c r="AV17058" i="2048"/>
  <c r="AV17059" i="2048"/>
  <c r="AV17060" i="2048"/>
  <c r="AV17061" i="2048"/>
  <c r="AV17062" i="2048"/>
  <c r="AV17063" i="2048"/>
  <c r="AV17064" i="2048"/>
  <c r="AV17065" i="2048"/>
  <c r="AV17066" i="2048"/>
  <c r="AV17067" i="2048"/>
  <c r="AV17068" i="2048"/>
  <c r="AV17069" i="2048"/>
  <c r="AV17070" i="2048"/>
  <c r="AV17071" i="2048"/>
  <c r="AV17072" i="2048"/>
  <c r="AV17073" i="2048"/>
  <c r="AV17074" i="2048"/>
  <c r="AV17075" i="2048"/>
  <c r="AV17076" i="2048"/>
  <c r="AV17077" i="2048"/>
  <c r="AV17078" i="2048"/>
  <c r="AV17079" i="2048"/>
  <c r="AV17080" i="2048"/>
  <c r="AV17081" i="2048"/>
  <c r="AV17082" i="2048"/>
  <c r="AV17083" i="2048"/>
  <c r="AV17084" i="2048"/>
  <c r="AV17085" i="2048"/>
  <c r="AV17086" i="2048"/>
  <c r="AV17087" i="2048"/>
  <c r="AV17088" i="2048"/>
  <c r="AV17089" i="2048"/>
  <c r="AV17090" i="2048"/>
  <c r="AV17091" i="2048"/>
  <c r="AV17092" i="2048"/>
  <c r="AV17093" i="2048"/>
  <c r="AV17094" i="2048"/>
  <c r="AV17095" i="2048"/>
  <c r="AV17096" i="2048"/>
  <c r="AV17097" i="2048"/>
  <c r="AV17098" i="2048"/>
  <c r="AV17099" i="2048"/>
  <c r="AV17100" i="2048"/>
  <c r="AV17101" i="2048"/>
  <c r="AV17102" i="2048"/>
  <c r="AV17103" i="2048"/>
  <c r="AV17104" i="2048"/>
  <c r="AV17105" i="2048"/>
  <c r="AV17106" i="2048"/>
  <c r="AV17107" i="2048"/>
  <c r="AV17108" i="2048"/>
  <c r="AV17109" i="2048"/>
  <c r="AV17110" i="2048"/>
  <c r="AV17111" i="2048"/>
  <c r="AV17112" i="2048"/>
  <c r="AV17113" i="2048"/>
  <c r="AV17114" i="2048"/>
  <c r="AV17115" i="2048"/>
  <c r="AV17116" i="2048"/>
  <c r="AV17117" i="2048"/>
  <c r="AV17118" i="2048"/>
  <c r="AV17119" i="2048"/>
  <c r="AV17120" i="2048"/>
  <c r="AV17121" i="2048"/>
  <c r="AV17122" i="2048"/>
  <c r="AV17123" i="2048"/>
  <c r="AV17124" i="2048"/>
  <c r="AV17125" i="2048"/>
  <c r="AV17126" i="2048"/>
  <c r="AV17127" i="2048"/>
  <c r="AV17128" i="2048"/>
  <c r="AV17129" i="2048"/>
  <c r="AV17130" i="2048"/>
  <c r="AV17131" i="2048"/>
  <c r="AV17132" i="2048"/>
  <c r="AV17133" i="2048"/>
  <c r="AV17134" i="2048"/>
  <c r="AV17135" i="2048"/>
  <c r="AV17136" i="2048"/>
  <c r="AV17137" i="2048"/>
  <c r="AV17138" i="2048"/>
  <c r="AV17139" i="2048"/>
  <c r="AV17140" i="2048"/>
  <c r="AV17141" i="2048"/>
  <c r="AV17142" i="2048"/>
  <c r="AV17143" i="2048"/>
  <c r="AV17144" i="2048"/>
  <c r="AV17145" i="2048"/>
  <c r="AV17146" i="2048"/>
  <c r="AV17147" i="2048"/>
  <c r="AV17148" i="2048"/>
  <c r="AV17149" i="2048"/>
  <c r="AV17150" i="2048"/>
  <c r="AV17151" i="2048"/>
  <c r="AV17152" i="2048"/>
  <c r="AV17153" i="2048"/>
  <c r="AV17154" i="2048"/>
  <c r="AV17155" i="2048"/>
  <c r="AV17156" i="2048"/>
  <c r="AV17157" i="2048"/>
  <c r="AV17158" i="2048"/>
  <c r="AV17159" i="2048"/>
  <c r="AV17160" i="2048"/>
  <c r="AV17161" i="2048"/>
  <c r="AV17162" i="2048"/>
  <c r="AV17163" i="2048"/>
  <c r="AV17164" i="2048"/>
  <c r="AV17165" i="2048"/>
  <c r="AV17166" i="2048"/>
  <c r="AV17167" i="2048"/>
  <c r="AV17168" i="2048"/>
  <c r="AV17169" i="2048"/>
  <c r="AV17170" i="2048"/>
  <c r="AV17171" i="2048"/>
  <c r="AV17172" i="2048"/>
  <c r="AV17173" i="2048"/>
  <c r="AV17174" i="2048"/>
  <c r="AV17175" i="2048"/>
  <c r="AV17176" i="2048"/>
  <c r="AV17177" i="2048"/>
  <c r="AV17178" i="2048"/>
  <c r="AV17179" i="2048"/>
  <c r="AV17180" i="2048"/>
  <c r="AV17181" i="2048"/>
  <c r="AV17182" i="2048"/>
  <c r="AV17183" i="2048"/>
  <c r="AV17184" i="2048"/>
  <c r="AV17185" i="2048"/>
  <c r="AV17186" i="2048"/>
  <c r="AV17187" i="2048"/>
  <c r="AV17188" i="2048"/>
  <c r="AV17189" i="2048"/>
  <c r="AV17190" i="2048"/>
  <c r="AV17191" i="2048"/>
  <c r="AV17192" i="2048"/>
  <c r="AV17193" i="2048"/>
  <c r="AV17194" i="2048"/>
  <c r="AV17195" i="2048"/>
  <c r="AV17196" i="2048"/>
  <c r="AV17197" i="2048"/>
  <c r="AV17198" i="2048"/>
  <c r="AV17199" i="2048"/>
  <c r="AV17200" i="2048"/>
  <c r="AV17201" i="2048"/>
  <c r="AV17202" i="2048"/>
  <c r="AV17203" i="2048"/>
  <c r="AV17204" i="2048"/>
  <c r="AV17205" i="2048"/>
  <c r="AV17206" i="2048"/>
  <c r="AV17207" i="2048"/>
  <c r="AV17208" i="2048"/>
  <c r="AV17209" i="2048"/>
  <c r="AV17210" i="2048"/>
  <c r="AV17211" i="2048"/>
  <c r="AV17212" i="2048"/>
  <c r="AV17213" i="2048"/>
  <c r="AV17214" i="2048"/>
  <c r="AV17215" i="2048"/>
  <c r="AV17216" i="2048"/>
  <c r="AV17217" i="2048"/>
  <c r="AV17218" i="2048"/>
  <c r="AV17219" i="2048"/>
  <c r="AV17220" i="2048"/>
  <c r="AV17221" i="2048"/>
  <c r="AV17222" i="2048"/>
  <c r="AV17223" i="2048"/>
  <c r="AV17224" i="2048"/>
  <c r="AV17225" i="2048"/>
  <c r="AV17226" i="2048"/>
  <c r="AV17227" i="2048"/>
  <c r="AV17228" i="2048"/>
  <c r="AV17229" i="2048"/>
  <c r="AV17230" i="2048"/>
  <c r="AV17231" i="2048"/>
  <c r="AV17232" i="2048"/>
  <c r="AV17233" i="2048"/>
  <c r="AV17234" i="2048"/>
  <c r="AV17235" i="2048"/>
  <c r="AV17236" i="2048"/>
  <c r="AV17237" i="2048"/>
  <c r="AV17238" i="2048"/>
  <c r="AV17239" i="2048"/>
  <c r="AV17240" i="2048"/>
  <c r="AV17241" i="2048"/>
  <c r="AV17242" i="2048"/>
  <c r="AV17243" i="2048"/>
  <c r="AV17244" i="2048"/>
  <c r="AV17245" i="2048"/>
  <c r="AV17246" i="2048"/>
  <c r="AV17247" i="2048"/>
  <c r="AV17248" i="2048"/>
  <c r="AV17249" i="2048"/>
  <c r="AV17250" i="2048"/>
  <c r="AV17251" i="2048"/>
  <c r="AV17252" i="2048"/>
  <c r="AV17253" i="2048"/>
  <c r="AV17254" i="2048"/>
  <c r="AV17255" i="2048"/>
  <c r="AV17256" i="2048"/>
  <c r="AV17257" i="2048"/>
  <c r="AV17258" i="2048"/>
  <c r="AV17259" i="2048"/>
  <c r="AV17260" i="2048"/>
  <c r="AV17261" i="2048"/>
  <c r="AV17262" i="2048"/>
  <c r="AV17263" i="2048"/>
  <c r="AV17264" i="2048"/>
  <c r="AV17265" i="2048"/>
  <c r="AV17266" i="2048"/>
  <c r="AV17267" i="2048"/>
  <c r="AV17268" i="2048"/>
  <c r="AV17269" i="2048"/>
  <c r="AV17270" i="2048"/>
  <c r="AV17271" i="2048"/>
  <c r="AV17272" i="2048"/>
  <c r="AV17273" i="2048"/>
  <c r="AV17274" i="2048"/>
  <c r="AV17275" i="2048"/>
  <c r="AV17276" i="2048"/>
  <c r="AV17277" i="2048"/>
  <c r="AV17278" i="2048"/>
  <c r="AV17279" i="2048"/>
  <c r="AV17280" i="2048"/>
  <c r="AV17281" i="2048"/>
  <c r="AV17282" i="2048"/>
  <c r="AV17283" i="2048"/>
  <c r="AV17284" i="2048"/>
  <c r="AV17285" i="2048"/>
  <c r="AV17286" i="2048"/>
  <c r="AV17287" i="2048"/>
  <c r="AV17288" i="2048"/>
  <c r="AV17289" i="2048"/>
  <c r="AV17290" i="2048"/>
  <c r="AV17291" i="2048"/>
  <c r="AV17292" i="2048"/>
  <c r="AV17293" i="2048"/>
  <c r="AV17294" i="2048"/>
  <c r="AV17295" i="2048"/>
  <c r="AV17296" i="2048"/>
  <c r="AV17297" i="2048"/>
  <c r="AV17298" i="2048"/>
  <c r="AV17299" i="2048"/>
  <c r="AV17300" i="2048"/>
  <c r="AV17301" i="2048"/>
  <c r="AV17302" i="2048"/>
  <c r="AV17303" i="2048"/>
  <c r="AV17304" i="2048"/>
  <c r="AV17305" i="2048"/>
  <c r="AV17306" i="2048"/>
  <c r="AV17307" i="2048"/>
  <c r="AV17308" i="2048"/>
  <c r="AV17309" i="2048"/>
  <c r="AV17310" i="2048"/>
  <c r="AV17311" i="2048"/>
  <c r="AV17312" i="2048"/>
  <c r="AV17313" i="2048"/>
  <c r="AV17314" i="2048"/>
  <c r="AV17315" i="2048"/>
  <c r="AV17316" i="2048"/>
  <c r="AV17317" i="2048"/>
  <c r="AV17318" i="2048"/>
  <c r="AV17319" i="2048"/>
  <c r="AV17320" i="2048"/>
  <c r="AV17321" i="2048"/>
  <c r="AV17322" i="2048"/>
  <c r="AV17323" i="2048"/>
  <c r="AV17324" i="2048"/>
  <c r="AV17325" i="2048"/>
  <c r="AV17326" i="2048"/>
  <c r="AV17327" i="2048"/>
  <c r="AV17328" i="2048"/>
  <c r="AV17329" i="2048"/>
  <c r="AV17330" i="2048"/>
  <c r="AV17331" i="2048"/>
  <c r="AV17332" i="2048"/>
  <c r="AV17333" i="2048"/>
  <c r="AV17334" i="2048"/>
  <c r="AV17335" i="2048"/>
  <c r="AV17336" i="2048"/>
  <c r="AV17337" i="2048"/>
  <c r="AV17338" i="2048"/>
  <c r="AV17339" i="2048"/>
  <c r="AV17340" i="2048"/>
  <c r="AV17341" i="2048"/>
  <c r="AV17342" i="2048"/>
  <c r="AV17343" i="2048"/>
  <c r="AV17344" i="2048"/>
  <c r="AV17345" i="2048"/>
  <c r="AV17346" i="2048"/>
  <c r="AV17347" i="2048"/>
  <c r="AV17348" i="2048"/>
  <c r="AV17349" i="2048"/>
  <c r="AV17350" i="2048"/>
  <c r="AV17351" i="2048"/>
  <c r="AV17352" i="2048"/>
  <c r="AV17353" i="2048"/>
  <c r="AV17354" i="2048"/>
  <c r="AV17355" i="2048"/>
  <c r="AV17356" i="2048"/>
  <c r="AV17357" i="2048"/>
  <c r="AV17358" i="2048"/>
  <c r="AV17359" i="2048"/>
  <c r="AV17360" i="2048"/>
  <c r="AV17361" i="2048"/>
  <c r="AV17362" i="2048"/>
  <c r="AV17363" i="2048"/>
  <c r="AV17364" i="2048"/>
  <c r="AV17365" i="2048"/>
  <c r="AV17366" i="2048"/>
  <c r="AV17367" i="2048"/>
  <c r="AV17368" i="2048"/>
  <c r="AV17369" i="2048"/>
  <c r="AV17370" i="2048"/>
  <c r="AV17371" i="2048"/>
  <c r="AV17372" i="2048"/>
  <c r="AV17373" i="2048"/>
  <c r="AV17374" i="2048"/>
  <c r="AV17375" i="2048"/>
  <c r="AV17376" i="2048"/>
  <c r="AV17377" i="2048"/>
  <c r="AV17378" i="2048"/>
  <c r="AV17379" i="2048"/>
  <c r="AV17380" i="2048"/>
  <c r="AV17381" i="2048"/>
  <c r="AV17382" i="2048"/>
  <c r="AV17383" i="2048"/>
  <c r="AV17384" i="2048"/>
  <c r="AV17385" i="2048"/>
  <c r="AV17386" i="2048"/>
  <c r="AV17387" i="2048"/>
  <c r="AV17388" i="2048"/>
  <c r="AV17389" i="2048"/>
  <c r="AV17390" i="2048"/>
  <c r="AV17391" i="2048"/>
  <c r="AV17392" i="2048"/>
  <c r="AV17393" i="2048"/>
  <c r="AV17394" i="2048"/>
  <c r="AV17395" i="2048"/>
  <c r="AV17396" i="2048"/>
  <c r="AV17397" i="2048"/>
  <c r="AV17398" i="2048"/>
  <c r="AV17399" i="2048"/>
  <c r="AV17400" i="2048"/>
  <c r="AV17401" i="2048"/>
  <c r="AV17402" i="2048"/>
  <c r="AV17403" i="2048"/>
  <c r="AV17404" i="2048"/>
  <c r="AV17405" i="2048"/>
  <c r="AV17406" i="2048"/>
  <c r="AV17407" i="2048"/>
  <c r="AV17408" i="2048"/>
  <c r="AV17409" i="2048"/>
  <c r="AV17410" i="2048"/>
  <c r="AV17411" i="2048"/>
  <c r="AV17412" i="2048"/>
  <c r="AV17413" i="2048"/>
  <c r="AV17414" i="2048"/>
  <c r="AV17415" i="2048"/>
  <c r="AV17416" i="2048"/>
  <c r="AV17417" i="2048"/>
  <c r="AV17418" i="2048"/>
  <c r="AV17419" i="2048"/>
  <c r="AV17420" i="2048"/>
  <c r="AV17421" i="2048"/>
  <c r="AV17422" i="2048"/>
  <c r="AV17423" i="2048"/>
  <c r="AV17424" i="2048"/>
  <c r="AV17425" i="2048"/>
  <c r="AV17426" i="2048"/>
  <c r="AV17427" i="2048"/>
  <c r="AV17428" i="2048"/>
  <c r="AV17429" i="2048"/>
  <c r="AV17430" i="2048"/>
  <c r="AV17431" i="2048"/>
  <c r="AV17432" i="2048"/>
  <c r="AV17433" i="2048"/>
  <c r="AV17434" i="2048"/>
  <c r="AV17435" i="2048"/>
  <c r="AV17436" i="2048"/>
  <c r="AV17437" i="2048"/>
  <c r="AV17438" i="2048"/>
  <c r="AV17439" i="2048"/>
  <c r="AV17440" i="2048"/>
  <c r="AV17441" i="2048"/>
  <c r="AV17442" i="2048"/>
  <c r="AV17443" i="2048"/>
  <c r="AV17444" i="2048"/>
  <c r="AV17445" i="2048"/>
  <c r="AV17446" i="2048"/>
  <c r="AV17447" i="2048"/>
  <c r="AV17448" i="2048"/>
  <c r="AV17449" i="2048"/>
  <c r="AV17450" i="2048"/>
  <c r="AV17451" i="2048"/>
  <c r="AV17452" i="2048"/>
  <c r="AV17453" i="2048"/>
  <c r="AV17454" i="2048"/>
  <c r="AV17455" i="2048"/>
  <c r="AV17456" i="2048"/>
  <c r="AV17457" i="2048"/>
  <c r="AV17458" i="2048"/>
  <c r="AV17459" i="2048"/>
  <c r="AV17460" i="2048"/>
  <c r="AV17461" i="2048"/>
  <c r="AV17462" i="2048"/>
  <c r="AV17463" i="2048"/>
  <c r="AV17464" i="2048"/>
  <c r="AV17465" i="2048"/>
  <c r="AV17466" i="2048"/>
  <c r="AV17467" i="2048"/>
  <c r="AV17468" i="2048"/>
  <c r="AV17469" i="2048"/>
  <c r="AV17470" i="2048"/>
  <c r="AV17471" i="2048"/>
  <c r="AV17472" i="2048"/>
  <c r="AV17473" i="2048"/>
  <c r="AV17474" i="2048"/>
  <c r="AV17475" i="2048"/>
  <c r="AV17476" i="2048"/>
  <c r="AV17477" i="2048"/>
  <c r="AV17478" i="2048"/>
  <c r="AV17479" i="2048"/>
  <c r="AV17480" i="2048"/>
  <c r="AV17481" i="2048"/>
  <c r="AV17482" i="2048"/>
  <c r="AV17483" i="2048"/>
  <c r="AV17484" i="2048"/>
  <c r="AV17485" i="2048"/>
  <c r="AV17486" i="2048"/>
  <c r="AV17487" i="2048"/>
  <c r="AV17488" i="2048"/>
  <c r="AV17489" i="2048"/>
  <c r="AV17490" i="2048"/>
  <c r="AV17491" i="2048"/>
  <c r="AV17492" i="2048"/>
  <c r="AV17493" i="2048"/>
  <c r="AV17494" i="2048"/>
  <c r="AV17495" i="2048"/>
  <c r="AV17496" i="2048"/>
  <c r="AV17497" i="2048"/>
  <c r="AV17498" i="2048"/>
  <c r="AV17499" i="2048"/>
  <c r="AV17500" i="2048"/>
  <c r="AV17501" i="2048"/>
  <c r="AV17502" i="2048"/>
  <c r="AV17503" i="2048"/>
  <c r="AV17504" i="2048"/>
  <c r="AV17505" i="2048"/>
  <c r="AV17506" i="2048"/>
  <c r="AV17507" i="2048"/>
  <c r="AV17508" i="2048"/>
  <c r="AV17509" i="2048"/>
  <c r="AV17510" i="2048"/>
  <c r="AV17511" i="2048"/>
  <c r="AV17512" i="2048"/>
  <c r="AV17513" i="2048"/>
  <c r="AV17514" i="2048"/>
  <c r="AV17515" i="2048"/>
  <c r="AV17516" i="2048"/>
  <c r="AV17517" i="2048"/>
  <c r="AV17518" i="2048"/>
  <c r="AV17519" i="2048"/>
  <c r="AV17520" i="2048"/>
  <c r="AV17521" i="2048"/>
  <c r="AV17522" i="2048"/>
  <c r="AV17523" i="2048"/>
  <c r="AV17524" i="2048"/>
  <c r="AV17525" i="2048"/>
  <c r="AV17526" i="2048"/>
  <c r="AV17527" i="2048"/>
  <c r="AV17528" i="2048"/>
  <c r="AV17529" i="2048"/>
  <c r="AV17530" i="2048"/>
  <c r="AV17531" i="2048"/>
  <c r="AV17532" i="2048"/>
  <c r="AV17533" i="2048"/>
  <c r="AV17534" i="2048"/>
  <c r="AV17535" i="2048"/>
  <c r="AV17536" i="2048"/>
  <c r="AV17537" i="2048"/>
  <c r="AV17538" i="2048"/>
  <c r="AV17539" i="2048"/>
  <c r="AV17540" i="2048"/>
  <c r="AV17541" i="2048"/>
  <c r="AV17542" i="2048"/>
  <c r="AV17543" i="2048"/>
  <c r="AV17544" i="2048"/>
  <c r="AV17545" i="2048"/>
  <c r="AV17546" i="2048"/>
  <c r="AV17547" i="2048"/>
  <c r="AV17548" i="2048"/>
  <c r="AV17549" i="2048"/>
  <c r="AV17550" i="2048"/>
  <c r="AV17551" i="2048"/>
  <c r="AV17552" i="2048"/>
  <c r="AV17553" i="2048"/>
  <c r="AV17554" i="2048"/>
  <c r="AV17555" i="2048"/>
  <c r="AV17556" i="2048"/>
  <c r="AV17557" i="2048"/>
  <c r="AV17558" i="2048"/>
  <c r="AV17559" i="2048"/>
  <c r="AV17560" i="2048"/>
  <c r="AV17561" i="2048"/>
  <c r="AV17562" i="2048"/>
  <c r="AV17563" i="2048"/>
  <c r="AV17564" i="2048"/>
  <c r="AV17565" i="2048"/>
  <c r="AV17566" i="2048"/>
  <c r="AV17567" i="2048"/>
  <c r="AV17568" i="2048"/>
  <c r="AV17569" i="2048"/>
  <c r="AV17570" i="2048"/>
  <c r="AV17571" i="2048"/>
  <c r="AV17572" i="2048"/>
  <c r="AV17573" i="2048"/>
  <c r="AV17574" i="2048"/>
  <c r="AV17575" i="2048"/>
  <c r="AV17576" i="2048"/>
  <c r="AV17577" i="2048"/>
  <c r="AV17578" i="2048"/>
  <c r="AV17579" i="2048"/>
  <c r="AV17580" i="2048"/>
  <c r="AV17581" i="2048"/>
  <c r="AV17582" i="2048"/>
  <c r="AV17583" i="2048"/>
  <c r="AV17584" i="2048"/>
  <c r="AV17585" i="2048"/>
  <c r="AV17586" i="2048"/>
  <c r="AV17587" i="2048"/>
  <c r="AV17588" i="2048"/>
  <c r="AV17589" i="2048"/>
  <c r="AV17590" i="2048"/>
  <c r="AV17591" i="2048"/>
  <c r="AV17592" i="2048"/>
  <c r="AV17593" i="2048"/>
  <c r="AV17594" i="2048"/>
  <c r="AV17595" i="2048"/>
  <c r="AV17596" i="2048"/>
  <c r="AV17597" i="2048"/>
  <c r="AV17598" i="2048"/>
  <c r="AV17599" i="2048"/>
  <c r="AV17600" i="2048"/>
  <c r="AV17601" i="2048"/>
  <c r="AV17602" i="2048"/>
  <c r="AV17603" i="2048"/>
  <c r="AV17604" i="2048"/>
  <c r="AV17605" i="2048"/>
  <c r="AV17606" i="2048"/>
  <c r="AV17607" i="2048"/>
  <c r="AV17608" i="2048"/>
  <c r="AV17609" i="2048"/>
  <c r="AV17610" i="2048"/>
  <c r="AV17611" i="2048"/>
  <c r="AV17612" i="2048"/>
  <c r="AV17613" i="2048"/>
  <c r="AV17614" i="2048"/>
  <c r="AV17615" i="2048"/>
  <c r="AV17616" i="2048"/>
  <c r="AV17617" i="2048"/>
  <c r="AV17618" i="2048"/>
  <c r="AV17619" i="2048"/>
  <c r="AV17620" i="2048"/>
  <c r="AV17621" i="2048"/>
  <c r="AV17622" i="2048"/>
  <c r="AV17623" i="2048"/>
  <c r="AV17624" i="2048"/>
  <c r="AV17625" i="2048"/>
  <c r="AV17626" i="2048"/>
  <c r="AV17627" i="2048"/>
  <c r="AV17628" i="2048"/>
  <c r="AV17629" i="2048"/>
  <c r="AV17630" i="2048"/>
  <c r="AV17631" i="2048"/>
  <c r="AV17632" i="2048"/>
  <c r="AV17633" i="2048"/>
  <c r="AV17634" i="2048"/>
  <c r="AV17635" i="2048"/>
  <c r="AV17636" i="2048"/>
  <c r="AV17637" i="2048"/>
  <c r="AV17638" i="2048"/>
  <c r="AV17639" i="2048"/>
  <c r="AV17640" i="2048"/>
  <c r="AV17641" i="2048"/>
  <c r="AV17642" i="2048"/>
  <c r="AV17643" i="2048"/>
  <c r="AV17644" i="2048"/>
  <c r="AV17645" i="2048"/>
  <c r="AV17646" i="2048"/>
  <c r="AV17647" i="2048"/>
  <c r="AV17648" i="2048"/>
  <c r="AV17649" i="2048"/>
  <c r="AV17650" i="2048"/>
  <c r="AV17651" i="2048"/>
  <c r="AV17652" i="2048"/>
  <c r="AV17653" i="2048"/>
  <c r="AV17654" i="2048"/>
  <c r="AV17655" i="2048"/>
  <c r="AV17656" i="2048"/>
  <c r="AV17657" i="2048"/>
  <c r="AV17658" i="2048"/>
  <c r="AV17659" i="2048"/>
  <c r="AV17660" i="2048"/>
  <c r="AV17661" i="2048"/>
  <c r="AV17662" i="2048"/>
  <c r="AV17663" i="2048"/>
  <c r="AV17664" i="2048"/>
  <c r="AV17665" i="2048"/>
  <c r="AV17666" i="2048"/>
  <c r="AV17667" i="2048"/>
  <c r="AV17668" i="2048"/>
  <c r="AV17669" i="2048"/>
  <c r="AV17670" i="2048"/>
  <c r="AV17671" i="2048"/>
  <c r="AV17672" i="2048"/>
  <c r="AV17673" i="2048"/>
  <c r="AV17674" i="2048"/>
  <c r="AV17675" i="2048"/>
  <c r="AV17676" i="2048"/>
  <c r="AV17677" i="2048"/>
  <c r="AV17678" i="2048"/>
  <c r="AV17679" i="2048"/>
  <c r="AV17680" i="2048"/>
  <c r="AV17681" i="2048"/>
  <c r="AV17682" i="2048"/>
  <c r="AV17683" i="2048"/>
  <c r="AV17684" i="2048"/>
  <c r="AV17685" i="2048"/>
  <c r="AV17686" i="2048"/>
  <c r="AV17687" i="2048"/>
  <c r="AV17688" i="2048"/>
  <c r="AV17689" i="2048"/>
  <c r="AV17690" i="2048"/>
  <c r="AV17691" i="2048"/>
  <c r="AV17692" i="2048"/>
  <c r="AV17693" i="2048"/>
  <c r="AV17694" i="2048"/>
  <c r="AV17695" i="2048"/>
  <c r="AV17696" i="2048"/>
  <c r="AV17697" i="2048"/>
  <c r="AV17698" i="2048"/>
  <c r="AV17699" i="2048"/>
  <c r="AV17700" i="2048"/>
  <c r="AV17701" i="2048"/>
  <c r="AV17702" i="2048"/>
  <c r="AV17703" i="2048"/>
  <c r="AV17704" i="2048"/>
  <c r="AV17705" i="2048"/>
  <c r="AV17706" i="2048"/>
  <c r="AV17707" i="2048"/>
  <c r="AV17708" i="2048"/>
  <c r="AV17709" i="2048"/>
  <c r="AV17710" i="2048"/>
  <c r="AV17711" i="2048"/>
  <c r="AV17712" i="2048"/>
  <c r="AV17713" i="2048"/>
  <c r="AV17714" i="2048"/>
  <c r="AV17715" i="2048"/>
  <c r="AV17716" i="2048"/>
  <c r="AV17717" i="2048"/>
  <c r="AV17718" i="2048"/>
  <c r="AV17719" i="2048"/>
  <c r="AV17720" i="2048"/>
  <c r="AV17721" i="2048"/>
  <c r="AV17722" i="2048"/>
  <c r="AV17723" i="2048"/>
  <c r="AV17724" i="2048"/>
  <c r="AV17725" i="2048"/>
  <c r="AV17726" i="2048"/>
  <c r="AV17727" i="2048"/>
  <c r="AV17728" i="2048"/>
  <c r="AV17729" i="2048"/>
  <c r="AV17730" i="2048"/>
  <c r="AV17731" i="2048"/>
  <c r="AV17732" i="2048"/>
  <c r="AV17733" i="2048"/>
  <c r="AV17734" i="2048"/>
  <c r="AV17735" i="2048"/>
  <c r="AV17736" i="2048"/>
  <c r="AV17737" i="2048"/>
  <c r="AV17738" i="2048"/>
  <c r="AV17739" i="2048"/>
  <c r="AV17740" i="2048"/>
  <c r="AV17741" i="2048"/>
  <c r="AV17742" i="2048"/>
  <c r="AV17743" i="2048"/>
  <c r="AV17744" i="2048"/>
  <c r="AV17745" i="2048"/>
  <c r="AV17746" i="2048"/>
  <c r="AV17747" i="2048"/>
  <c r="AV17748" i="2048"/>
  <c r="AV17749" i="2048"/>
  <c r="AV17750" i="2048"/>
  <c r="AV17751" i="2048"/>
  <c r="AV17752" i="2048"/>
  <c r="AV17753" i="2048"/>
  <c r="AV17754" i="2048"/>
  <c r="AV17755" i="2048"/>
  <c r="AV17756" i="2048"/>
  <c r="AV17757" i="2048"/>
  <c r="AV17758" i="2048"/>
  <c r="AV17759" i="2048"/>
  <c r="AV17760" i="2048"/>
  <c r="AV17761" i="2048"/>
  <c r="AV17762" i="2048"/>
  <c r="AV17763" i="2048"/>
  <c r="AV17764" i="2048"/>
  <c r="AV17765" i="2048"/>
  <c r="AV17766" i="2048"/>
  <c r="AV17767" i="2048"/>
  <c r="AV17768" i="2048"/>
  <c r="AV17769" i="2048"/>
  <c r="AV17770" i="2048"/>
  <c r="AV17771" i="2048"/>
  <c r="AV17772" i="2048"/>
  <c r="AV17773" i="2048"/>
  <c r="AV17774" i="2048"/>
  <c r="AV17775" i="2048"/>
  <c r="AV17776" i="2048"/>
  <c r="AV17777" i="2048"/>
  <c r="AV17778" i="2048"/>
  <c r="AV17779" i="2048"/>
  <c r="AV17780" i="2048"/>
  <c r="AV17781" i="2048"/>
  <c r="AV17782" i="2048"/>
  <c r="AV17783" i="2048"/>
  <c r="AV17784" i="2048"/>
  <c r="AV17785" i="2048"/>
  <c r="AV17786" i="2048"/>
  <c r="AV17787" i="2048"/>
  <c r="AV17788" i="2048"/>
  <c r="AV17789" i="2048"/>
  <c r="AV17790" i="2048"/>
  <c r="AV17791" i="2048"/>
  <c r="AV17792" i="2048"/>
  <c r="AV17793" i="2048"/>
  <c r="AV17794" i="2048"/>
  <c r="AV17795" i="2048"/>
  <c r="AV17796" i="2048"/>
  <c r="AV17797" i="2048"/>
  <c r="AV17798" i="2048"/>
  <c r="AV17799" i="2048"/>
  <c r="AV17800" i="2048"/>
  <c r="AV17801" i="2048"/>
  <c r="AV17802" i="2048"/>
  <c r="AV17803" i="2048"/>
  <c r="AV17804" i="2048"/>
  <c r="AV17805" i="2048"/>
  <c r="AV17806" i="2048"/>
  <c r="AV17807" i="2048"/>
  <c r="AV17808" i="2048"/>
  <c r="AV17809" i="2048"/>
  <c r="AV17810" i="2048"/>
  <c r="AV17811" i="2048"/>
  <c r="AV17812" i="2048"/>
  <c r="AV17813" i="2048"/>
  <c r="AV17814" i="2048"/>
  <c r="AV17815" i="2048"/>
  <c r="AV17816" i="2048"/>
  <c r="AV17817" i="2048"/>
  <c r="AV17818" i="2048"/>
  <c r="AV17819" i="2048"/>
  <c r="AV17820" i="2048"/>
  <c r="AV17821" i="2048"/>
  <c r="AV17822" i="2048"/>
  <c r="AV17823" i="2048"/>
  <c r="AV17824" i="2048"/>
  <c r="AV17825" i="2048"/>
  <c r="AV17826" i="2048"/>
  <c r="AV17827" i="2048"/>
  <c r="AV17828" i="2048"/>
  <c r="AV17829" i="2048"/>
  <c r="AV17830" i="2048"/>
  <c r="AV17831" i="2048"/>
  <c r="AV17832" i="2048"/>
  <c r="AV17833" i="2048"/>
  <c r="AV17834" i="2048"/>
  <c r="AV17835" i="2048"/>
  <c r="AV17836" i="2048"/>
  <c r="AV17837" i="2048"/>
  <c r="AV17838" i="2048"/>
  <c r="AV17839" i="2048"/>
  <c r="AV17840" i="2048"/>
  <c r="AV17841" i="2048"/>
  <c r="AV17842" i="2048"/>
  <c r="AV17843" i="2048"/>
  <c r="AV17844" i="2048"/>
  <c r="AV17845" i="2048"/>
  <c r="AV17846" i="2048"/>
  <c r="AV17847" i="2048"/>
  <c r="AV17848" i="2048"/>
  <c r="AV17849" i="2048"/>
  <c r="AV17850" i="2048"/>
  <c r="AV17851" i="2048"/>
  <c r="AV17852" i="2048"/>
  <c r="AV17853" i="2048"/>
  <c r="AV17854" i="2048"/>
  <c r="AV17855" i="2048"/>
  <c r="AV17856" i="2048"/>
  <c r="AV17857" i="2048"/>
  <c r="AV17858" i="2048"/>
  <c r="AV17859" i="2048"/>
  <c r="AV17860" i="2048"/>
  <c r="AV17861" i="2048"/>
  <c r="AV17862" i="2048"/>
  <c r="AV17863" i="2048"/>
  <c r="AV17864" i="2048"/>
  <c r="AV17865" i="2048"/>
  <c r="AV17866" i="2048"/>
  <c r="AV17867" i="2048"/>
  <c r="AV17868" i="2048"/>
  <c r="AV17869" i="2048"/>
  <c r="AV17870" i="2048"/>
  <c r="AV17871" i="2048"/>
  <c r="AV17872" i="2048"/>
  <c r="AV17873" i="2048"/>
  <c r="AV17874" i="2048"/>
  <c r="AV17875" i="2048"/>
  <c r="AV17876" i="2048"/>
  <c r="AV17877" i="2048"/>
  <c r="AV17878" i="2048"/>
  <c r="AV17879" i="2048"/>
  <c r="AV17880" i="2048"/>
  <c r="AV17881" i="2048"/>
  <c r="AV17882" i="2048"/>
  <c r="AV17883" i="2048"/>
  <c r="AV17884" i="2048"/>
  <c r="AV17885" i="2048"/>
  <c r="AV17886" i="2048"/>
  <c r="AV17887" i="2048"/>
  <c r="AV17888" i="2048"/>
  <c r="AV17889" i="2048"/>
  <c r="AV17890" i="2048"/>
  <c r="AV17891" i="2048"/>
  <c r="AV17892" i="2048"/>
  <c r="AV17893" i="2048"/>
  <c r="AV17894" i="2048"/>
  <c r="AV17895" i="2048"/>
  <c r="AV17896" i="2048"/>
  <c r="AV17897" i="2048"/>
  <c r="AV17898" i="2048"/>
  <c r="AV17899" i="2048"/>
  <c r="AV17900" i="2048"/>
  <c r="AV17901" i="2048"/>
  <c r="AV17902" i="2048"/>
  <c r="AV17903" i="2048"/>
  <c r="AV17904" i="2048"/>
  <c r="AV17905" i="2048"/>
  <c r="AV17906" i="2048"/>
  <c r="AV17907" i="2048"/>
  <c r="AV17908" i="2048"/>
  <c r="AV17909" i="2048"/>
  <c r="AV17910" i="2048"/>
  <c r="AV17911" i="2048"/>
  <c r="AV17912" i="2048"/>
  <c r="AV17913" i="2048"/>
  <c r="AV17914" i="2048"/>
  <c r="AV17915" i="2048"/>
  <c r="AV17916" i="2048"/>
  <c r="AV17917" i="2048"/>
  <c r="AV17918" i="2048"/>
  <c r="AV17919" i="2048"/>
  <c r="AV17920" i="2048"/>
  <c r="AV17921" i="2048"/>
  <c r="AV17922" i="2048"/>
  <c r="AV17923" i="2048"/>
  <c r="AV17924" i="2048"/>
  <c r="AV17925" i="2048"/>
  <c r="AV17926" i="2048"/>
  <c r="AV17927" i="2048"/>
  <c r="AV17928" i="2048"/>
  <c r="AV17929" i="2048"/>
  <c r="AV17930" i="2048"/>
  <c r="AV17931" i="2048"/>
  <c r="AV17932" i="2048"/>
  <c r="AV17933" i="2048"/>
  <c r="AV17934" i="2048"/>
  <c r="AV17935" i="2048"/>
  <c r="AV17936" i="2048"/>
  <c r="AV17937" i="2048"/>
  <c r="AV17938" i="2048"/>
  <c r="AV17939" i="2048"/>
  <c r="AV17940" i="2048"/>
  <c r="AV17941" i="2048"/>
  <c r="AV17942" i="2048"/>
  <c r="AV17943" i="2048"/>
  <c r="AV17944" i="2048"/>
  <c r="AV17945" i="2048"/>
  <c r="AV17946" i="2048"/>
  <c r="AV17947" i="2048"/>
  <c r="AV17948" i="2048"/>
  <c r="AV17949" i="2048"/>
  <c r="AV17950" i="2048"/>
  <c r="AV17951" i="2048"/>
  <c r="AV17952" i="2048"/>
  <c r="AV17953" i="2048"/>
  <c r="AV17954" i="2048"/>
  <c r="AV17955" i="2048"/>
  <c r="AV17956" i="2048"/>
  <c r="AV17957" i="2048"/>
  <c r="AV17958" i="2048"/>
  <c r="AV17959" i="2048"/>
  <c r="AV17960" i="2048"/>
  <c r="AV17961" i="2048"/>
  <c r="AV17962" i="2048"/>
  <c r="AV17963" i="2048"/>
  <c r="AV17964" i="2048"/>
  <c r="AV17965" i="2048"/>
  <c r="AV17966" i="2048"/>
  <c r="AV17967" i="2048"/>
  <c r="AV17968" i="2048"/>
  <c r="AV17969" i="2048"/>
  <c r="AV17970" i="2048"/>
  <c r="AV17971" i="2048"/>
  <c r="AV17972" i="2048"/>
  <c r="AV17973" i="2048"/>
  <c r="AV17974" i="2048"/>
  <c r="AV17975" i="2048"/>
  <c r="AV17976" i="2048"/>
  <c r="AV17977" i="2048"/>
  <c r="AV17978" i="2048"/>
  <c r="AV17979" i="2048"/>
  <c r="AV17980" i="2048"/>
  <c r="AV17981" i="2048"/>
  <c r="AV17982" i="2048"/>
  <c r="AV17983" i="2048"/>
  <c r="AV17984" i="2048"/>
  <c r="AV17985" i="2048"/>
  <c r="AV17986" i="2048"/>
  <c r="AV17987" i="2048"/>
  <c r="AV17988" i="2048"/>
  <c r="AV17989" i="2048"/>
  <c r="AV17990" i="2048"/>
  <c r="AV17991" i="2048"/>
  <c r="AV17992" i="2048"/>
  <c r="AV17993" i="2048"/>
  <c r="AV17994" i="2048"/>
  <c r="AV17995" i="2048"/>
  <c r="AV17996" i="2048"/>
  <c r="AV17997" i="2048"/>
  <c r="AV17998" i="2048"/>
  <c r="AV17999" i="2048"/>
  <c r="AV18000" i="2048"/>
  <c r="AV18001" i="2048"/>
  <c r="AV18002" i="2048"/>
  <c r="AV18003" i="2048"/>
  <c r="AV18004" i="2048"/>
  <c r="AV18005" i="2048"/>
  <c r="AV18006" i="2048"/>
  <c r="AV18007" i="2048"/>
  <c r="AV18008" i="2048"/>
  <c r="AV18009" i="2048"/>
  <c r="AV18010" i="2048"/>
  <c r="AV18011" i="2048"/>
  <c r="AV18012" i="2048"/>
  <c r="AV18013" i="2048"/>
  <c r="AV18014" i="2048"/>
  <c r="AV18015" i="2048"/>
  <c r="AV18016" i="2048"/>
  <c r="AV18017" i="2048"/>
  <c r="AV18018" i="2048"/>
  <c r="AV18019" i="2048"/>
  <c r="AV18020" i="2048"/>
  <c r="AV18021" i="2048"/>
  <c r="AV18022" i="2048"/>
  <c r="AV18023" i="2048"/>
  <c r="AV18024" i="2048"/>
  <c r="AV18025" i="2048"/>
  <c r="AV18026" i="2048"/>
  <c r="AV18027" i="2048"/>
  <c r="AV18028" i="2048"/>
  <c r="AV18029" i="2048"/>
  <c r="AV18030" i="2048"/>
  <c r="AV18031" i="2048"/>
  <c r="AV18032" i="2048"/>
  <c r="AV18033" i="2048"/>
  <c r="AV18034" i="2048"/>
  <c r="AV18035" i="2048"/>
  <c r="AV18036" i="2048"/>
  <c r="AV18037" i="2048"/>
  <c r="AV18038" i="2048"/>
  <c r="AV18039" i="2048"/>
  <c r="AV18040" i="2048"/>
  <c r="AV18041" i="2048"/>
  <c r="AV18042" i="2048"/>
  <c r="AV18043" i="2048"/>
  <c r="AV18044" i="2048"/>
  <c r="AV18045" i="2048"/>
  <c r="AV18046" i="2048"/>
  <c r="AV18047" i="2048"/>
  <c r="AV18048" i="2048"/>
  <c r="AV18049" i="2048"/>
  <c r="AV18050" i="2048"/>
  <c r="AV18051" i="2048"/>
  <c r="AV18052" i="2048"/>
  <c r="AV18053" i="2048"/>
  <c r="AV18054" i="2048"/>
  <c r="AV18055" i="2048"/>
  <c r="AV18056" i="2048"/>
  <c r="AV18057" i="2048"/>
  <c r="AV18058" i="2048"/>
  <c r="AV18059" i="2048"/>
  <c r="AV18060" i="2048"/>
  <c r="AV18061" i="2048"/>
  <c r="AV18062" i="2048"/>
  <c r="AV18063" i="2048"/>
  <c r="AV18064" i="2048"/>
  <c r="AV18065" i="2048"/>
  <c r="AV18066" i="2048"/>
  <c r="AV18067" i="2048"/>
  <c r="AV18068" i="2048"/>
  <c r="AV18069" i="2048"/>
  <c r="AV18070" i="2048"/>
  <c r="AV18071" i="2048"/>
  <c r="AV18072" i="2048"/>
  <c r="AV18073" i="2048"/>
  <c r="AV18074" i="2048"/>
  <c r="AV18075" i="2048"/>
  <c r="AV18076" i="2048"/>
  <c r="AV18077" i="2048"/>
  <c r="AV18078" i="2048"/>
  <c r="AV18079" i="2048"/>
  <c r="AV18080" i="2048"/>
  <c r="AV18081" i="2048"/>
  <c r="AV18082" i="2048"/>
  <c r="AV18083" i="2048"/>
  <c r="AV18084" i="2048"/>
  <c r="AV18085" i="2048"/>
  <c r="AV18086" i="2048"/>
  <c r="AV18087" i="2048"/>
  <c r="AV18088" i="2048"/>
  <c r="AV18089" i="2048"/>
  <c r="AV18090" i="2048"/>
  <c r="AV18091" i="2048"/>
  <c r="AV18092" i="2048"/>
  <c r="AV18093" i="2048"/>
  <c r="AV18094" i="2048"/>
  <c r="AV18095" i="2048"/>
  <c r="AV18096" i="2048"/>
  <c r="AV18097" i="2048"/>
  <c r="AV18098" i="2048"/>
  <c r="AV18099" i="2048"/>
  <c r="AV18100" i="2048"/>
  <c r="AV18101" i="2048"/>
  <c r="AV18102" i="2048"/>
  <c r="AV18103" i="2048"/>
  <c r="AV18104" i="2048"/>
  <c r="AV18105" i="2048"/>
  <c r="AV18106" i="2048"/>
  <c r="AV18107" i="2048"/>
  <c r="AV18108" i="2048"/>
  <c r="AV18109" i="2048"/>
  <c r="AV18110" i="2048"/>
  <c r="AV18111" i="2048"/>
  <c r="AV18112" i="2048"/>
  <c r="AV18113" i="2048"/>
  <c r="AV18114" i="2048"/>
  <c r="AV18115" i="2048"/>
  <c r="AV18116" i="2048"/>
  <c r="AV18117" i="2048"/>
  <c r="AV18118" i="2048"/>
  <c r="AV18119" i="2048"/>
  <c r="AV18120" i="2048"/>
  <c r="AV18121" i="2048"/>
  <c r="AV18122" i="2048"/>
  <c r="AV18123" i="2048"/>
  <c r="AV18124" i="2048"/>
  <c r="AV18125" i="2048"/>
  <c r="AV18126" i="2048"/>
  <c r="AV18127" i="2048"/>
  <c r="AV18128" i="2048"/>
  <c r="AV18129" i="2048"/>
  <c r="AV18130" i="2048"/>
  <c r="AV18131" i="2048"/>
  <c r="AV18132" i="2048"/>
  <c r="AV18133" i="2048"/>
  <c r="AV18134" i="2048"/>
  <c r="AV18135" i="2048"/>
  <c r="AV18136" i="2048"/>
  <c r="AV18137" i="2048"/>
  <c r="AV18138" i="2048"/>
  <c r="AV18139" i="2048"/>
  <c r="AV18140" i="2048"/>
  <c r="AV18141" i="2048"/>
  <c r="AV18142" i="2048"/>
  <c r="AV18143" i="2048"/>
  <c r="AV18144" i="2048"/>
  <c r="AV18145" i="2048"/>
  <c r="AV18146" i="2048"/>
  <c r="AV18147" i="2048"/>
  <c r="AV18148" i="2048"/>
  <c r="AV18149" i="2048"/>
  <c r="AV18150" i="2048"/>
  <c r="AV18151" i="2048"/>
  <c r="AV18152" i="2048"/>
  <c r="AV18153" i="2048"/>
  <c r="AV18154" i="2048"/>
  <c r="AV18155" i="2048"/>
  <c r="AV18156" i="2048"/>
  <c r="AV18157" i="2048"/>
  <c r="AV18158" i="2048"/>
  <c r="AV18159" i="2048"/>
  <c r="AV18160" i="2048"/>
  <c r="AV18161" i="2048"/>
  <c r="AV18162" i="2048"/>
  <c r="AV18163" i="2048"/>
  <c r="AV18164" i="2048"/>
  <c r="AV18165" i="2048"/>
  <c r="AV18166" i="2048"/>
  <c r="AV18167" i="2048"/>
  <c r="AV18168" i="2048"/>
  <c r="AV18169" i="2048"/>
  <c r="AV18170" i="2048"/>
  <c r="AV18171" i="2048"/>
  <c r="AV18172" i="2048"/>
  <c r="AV18173" i="2048"/>
  <c r="AV18174" i="2048"/>
  <c r="AV18175" i="2048"/>
  <c r="AV18176" i="2048"/>
  <c r="AV18177" i="2048"/>
  <c r="AV18178" i="2048"/>
  <c r="AV18179" i="2048"/>
  <c r="AV18180" i="2048"/>
  <c r="AV18181" i="2048"/>
  <c r="AV18182" i="2048"/>
  <c r="AV18183" i="2048"/>
  <c r="AV18184" i="2048"/>
  <c r="AV18185" i="2048"/>
  <c r="AV18186" i="2048"/>
  <c r="AV18187" i="2048"/>
  <c r="AV18188" i="2048"/>
  <c r="AV18189" i="2048"/>
  <c r="AV18190" i="2048"/>
  <c r="AV18191" i="2048"/>
  <c r="AV18192" i="2048"/>
  <c r="AV18193" i="2048"/>
  <c r="AV18194" i="2048"/>
  <c r="AV18195" i="2048"/>
  <c r="AV18196" i="2048"/>
  <c r="AV18197" i="2048"/>
  <c r="AV18198" i="2048"/>
  <c r="AV18199" i="2048"/>
  <c r="AV18200" i="2048"/>
  <c r="AV18201" i="2048"/>
  <c r="AV18202" i="2048"/>
  <c r="AV18203" i="2048"/>
  <c r="AV18204" i="2048"/>
  <c r="AV18205" i="2048"/>
  <c r="AV18206" i="2048"/>
  <c r="AV18207" i="2048"/>
  <c r="AV18208" i="2048"/>
  <c r="AV18209" i="2048"/>
  <c r="AV18210" i="2048"/>
  <c r="AV18211" i="2048"/>
  <c r="AV18212" i="2048"/>
  <c r="AV18213" i="2048"/>
  <c r="AV18214" i="2048"/>
  <c r="AV18215" i="2048"/>
  <c r="AV18216" i="2048"/>
  <c r="AV18217" i="2048"/>
  <c r="AV18218" i="2048"/>
  <c r="AV18219" i="2048"/>
  <c r="AV18220" i="2048"/>
  <c r="AV18221" i="2048"/>
  <c r="AV18222" i="2048"/>
  <c r="AV18223" i="2048"/>
  <c r="AV18224" i="2048"/>
  <c r="AV18225" i="2048"/>
  <c r="AV18226" i="2048"/>
  <c r="AV18227" i="2048"/>
  <c r="AV18228" i="2048"/>
  <c r="AV18229" i="2048"/>
  <c r="AV18230" i="2048"/>
  <c r="AV18231" i="2048"/>
  <c r="AV18232" i="2048"/>
  <c r="AV18233" i="2048"/>
  <c r="AV18234" i="2048"/>
  <c r="AV18235" i="2048"/>
  <c r="AV18236" i="2048"/>
  <c r="AV18237" i="2048"/>
  <c r="AV18238" i="2048"/>
  <c r="AV18239" i="2048"/>
  <c r="AV18240" i="2048"/>
  <c r="AV18241" i="2048"/>
  <c r="AV18242" i="2048"/>
  <c r="AV18243" i="2048"/>
  <c r="AV18244" i="2048"/>
  <c r="AV18245" i="2048"/>
  <c r="AV18246" i="2048"/>
  <c r="AV18247" i="2048"/>
  <c r="AV18248" i="2048"/>
  <c r="AV18249" i="2048"/>
  <c r="AV18250" i="2048"/>
  <c r="AV18251" i="2048"/>
  <c r="AV18252" i="2048"/>
  <c r="AV18253" i="2048"/>
  <c r="AV18254" i="2048"/>
  <c r="AV18255" i="2048"/>
  <c r="AV18256" i="2048"/>
  <c r="AV18257" i="2048"/>
  <c r="AV18258" i="2048"/>
  <c r="AV18259" i="2048"/>
  <c r="AV18260" i="2048"/>
  <c r="AV18261" i="2048"/>
  <c r="AV18262" i="2048"/>
  <c r="AV18263" i="2048"/>
  <c r="AV18264" i="2048"/>
  <c r="AV18265" i="2048"/>
  <c r="AV18266" i="2048"/>
  <c r="AV18267" i="2048"/>
  <c r="AV18268" i="2048"/>
  <c r="AV18269" i="2048"/>
  <c r="AV18270" i="2048"/>
  <c r="AV18271" i="2048"/>
  <c r="AV18272" i="2048"/>
  <c r="AV18273" i="2048"/>
  <c r="AV18274" i="2048"/>
  <c r="AV18275" i="2048"/>
  <c r="AV18276" i="2048"/>
  <c r="AV18277" i="2048"/>
  <c r="AV18278" i="2048"/>
  <c r="AV18279" i="2048"/>
  <c r="AV18280" i="2048"/>
  <c r="AV18281" i="2048"/>
  <c r="AV18282" i="2048"/>
  <c r="AV18283" i="2048"/>
  <c r="AV18284" i="2048"/>
  <c r="AV18285" i="2048"/>
  <c r="AV18286" i="2048"/>
  <c r="AV18287" i="2048"/>
  <c r="AV18288" i="2048"/>
  <c r="AV18289" i="2048"/>
  <c r="AV18290" i="2048"/>
  <c r="AV18291" i="2048"/>
  <c r="AV18292" i="2048"/>
  <c r="AV18293" i="2048"/>
  <c r="AV18294" i="2048"/>
  <c r="AV18295" i="2048"/>
  <c r="AV18296" i="2048"/>
  <c r="AV18297" i="2048"/>
  <c r="AV18298" i="2048"/>
  <c r="AV18299" i="2048"/>
  <c r="AV18300" i="2048"/>
  <c r="AV18301" i="2048"/>
  <c r="AV18302" i="2048"/>
  <c r="AV18303" i="2048"/>
  <c r="AV18304" i="2048"/>
  <c r="AV18305" i="2048"/>
  <c r="AV18306" i="2048"/>
  <c r="AV18307" i="2048"/>
  <c r="AV18308" i="2048"/>
  <c r="AV18309" i="2048"/>
  <c r="AV18310" i="2048"/>
  <c r="AV18311" i="2048"/>
  <c r="AV18312" i="2048"/>
  <c r="AV18313" i="2048"/>
  <c r="AV18314" i="2048"/>
  <c r="AV18315" i="2048"/>
  <c r="AV18316" i="2048"/>
  <c r="AV18317" i="2048"/>
  <c r="AV18318" i="2048"/>
  <c r="AV18319" i="2048"/>
  <c r="AV18320" i="2048"/>
  <c r="AV18321" i="2048"/>
  <c r="AV18322" i="2048"/>
  <c r="AV18323" i="2048"/>
  <c r="AV18324" i="2048"/>
  <c r="AV18325" i="2048"/>
  <c r="AV18326" i="2048"/>
  <c r="AV18327" i="2048"/>
  <c r="AV18328" i="2048"/>
  <c r="AV18329" i="2048"/>
  <c r="AV18330" i="2048"/>
  <c r="AV18331" i="2048"/>
  <c r="AV18332" i="2048"/>
  <c r="AV18333" i="2048"/>
  <c r="AV18334" i="2048"/>
  <c r="AV18335" i="2048"/>
  <c r="AV18336" i="2048"/>
  <c r="AV18337" i="2048"/>
  <c r="AV18338" i="2048"/>
  <c r="AV18339" i="2048"/>
  <c r="AV18340" i="2048"/>
  <c r="AV18341" i="2048"/>
  <c r="AV18342" i="2048"/>
  <c r="AV18343" i="2048"/>
  <c r="AV18344" i="2048"/>
  <c r="AV18345" i="2048"/>
  <c r="AV18346" i="2048"/>
  <c r="AV18347" i="2048"/>
  <c r="AV18348" i="2048"/>
  <c r="AV18349" i="2048"/>
  <c r="AV18350" i="2048"/>
  <c r="AV18351" i="2048"/>
  <c r="AV18352" i="2048"/>
  <c r="AV18353" i="2048"/>
  <c r="AV18354" i="2048"/>
  <c r="AV18355" i="2048"/>
  <c r="AV18356" i="2048"/>
  <c r="AV18357" i="2048"/>
  <c r="AV18358" i="2048"/>
  <c r="AV18359" i="2048"/>
  <c r="AV18360" i="2048"/>
  <c r="AV18361" i="2048"/>
  <c r="AV18362" i="2048"/>
  <c r="AV18363" i="2048"/>
  <c r="AV18364" i="2048"/>
  <c r="AV18365" i="2048"/>
  <c r="AV18366" i="2048"/>
  <c r="AV18367" i="2048"/>
  <c r="AV18368" i="2048"/>
  <c r="AV18369" i="2048"/>
  <c r="AV18370" i="2048"/>
  <c r="AV18371" i="2048"/>
  <c r="AV18372" i="2048"/>
  <c r="AV18373" i="2048"/>
  <c r="AV18374" i="2048"/>
  <c r="AV18375" i="2048"/>
  <c r="AV18376" i="2048"/>
  <c r="AV18377" i="2048"/>
  <c r="AV18378" i="2048"/>
  <c r="AV18379" i="2048"/>
  <c r="AV18380" i="2048"/>
  <c r="AV18381" i="2048"/>
  <c r="AV18382" i="2048"/>
  <c r="AV18383" i="2048"/>
  <c r="AV18384" i="2048"/>
  <c r="AV18385" i="2048"/>
  <c r="AV18386" i="2048"/>
  <c r="AV18387" i="2048"/>
  <c r="AV18388" i="2048"/>
  <c r="AV18389" i="2048"/>
  <c r="AV18390" i="2048"/>
  <c r="AV18391" i="2048"/>
  <c r="AV18392" i="2048"/>
  <c r="AV18393" i="2048"/>
  <c r="AV18394" i="2048"/>
  <c r="AV18395" i="2048"/>
  <c r="AV18396" i="2048"/>
  <c r="AV18397" i="2048"/>
  <c r="AV18398" i="2048"/>
  <c r="AV18399" i="2048"/>
  <c r="AV18400" i="2048"/>
  <c r="AV18401" i="2048"/>
  <c r="AV18402" i="2048"/>
  <c r="AV18403" i="2048"/>
  <c r="AV18404" i="2048"/>
  <c r="AV18405" i="2048"/>
  <c r="AV18406" i="2048"/>
  <c r="AV18407" i="2048"/>
  <c r="AV18408" i="2048"/>
  <c r="AV18409" i="2048"/>
  <c r="AV18410" i="2048"/>
  <c r="AV18411" i="2048"/>
  <c r="AV18412" i="2048"/>
  <c r="AV18413" i="2048"/>
  <c r="AV18414" i="2048"/>
  <c r="AV18415" i="2048"/>
  <c r="AV18416" i="2048"/>
  <c r="AV18417" i="2048"/>
  <c r="AV18418" i="2048"/>
  <c r="AV18419" i="2048"/>
  <c r="AV18420" i="2048"/>
  <c r="AV18421" i="2048"/>
  <c r="AV18422" i="2048"/>
  <c r="AV18423" i="2048"/>
  <c r="AV18424" i="2048"/>
  <c r="AV18425" i="2048"/>
  <c r="AV18426" i="2048"/>
  <c r="AV18427" i="2048"/>
  <c r="AV18428" i="2048"/>
  <c r="AV18429" i="2048"/>
  <c r="AV18430" i="2048"/>
  <c r="AV18431" i="2048"/>
  <c r="AV18432" i="2048"/>
  <c r="AV18433" i="2048"/>
  <c r="AV18434" i="2048"/>
  <c r="AV18435" i="2048"/>
  <c r="AV18436" i="2048"/>
  <c r="AV18437" i="2048"/>
  <c r="AV18438" i="2048"/>
  <c r="AV18439" i="2048"/>
  <c r="AV18440" i="2048"/>
  <c r="AV18441" i="2048"/>
  <c r="AV18442" i="2048"/>
  <c r="AV18443" i="2048"/>
  <c r="AV18444" i="2048"/>
  <c r="AV18445" i="2048"/>
  <c r="AV18446" i="2048"/>
  <c r="AV18447" i="2048"/>
  <c r="AV18448" i="2048"/>
  <c r="AV18449" i="2048"/>
  <c r="AV18450" i="2048"/>
  <c r="AV18451" i="2048"/>
  <c r="AV18452" i="2048"/>
  <c r="AV18453" i="2048"/>
  <c r="AV18454" i="2048"/>
  <c r="AV18455" i="2048"/>
  <c r="AV18456" i="2048"/>
  <c r="AV18457" i="2048"/>
  <c r="AV18458" i="2048"/>
  <c r="AV18459" i="2048"/>
  <c r="AV18460" i="2048"/>
  <c r="AV18461" i="2048"/>
  <c r="AV18462" i="2048"/>
  <c r="AV18463" i="2048"/>
  <c r="AV18464" i="2048"/>
  <c r="AV18465" i="2048"/>
  <c r="AV18466" i="2048"/>
  <c r="AV18467" i="2048"/>
  <c r="AV18468" i="2048"/>
  <c r="AV18469" i="2048"/>
  <c r="AV18470" i="2048"/>
  <c r="AV18471" i="2048"/>
  <c r="AV18472" i="2048"/>
  <c r="AV18473" i="2048"/>
  <c r="AV18474" i="2048"/>
  <c r="AV18475" i="2048"/>
  <c r="AV18476" i="2048"/>
  <c r="AV18477" i="2048"/>
  <c r="AV18478" i="2048"/>
  <c r="AV18479" i="2048"/>
  <c r="AV18480" i="2048"/>
  <c r="AV18481" i="2048"/>
  <c r="AV18482" i="2048"/>
  <c r="AV18483" i="2048"/>
  <c r="AV18484" i="2048"/>
  <c r="AV18485" i="2048"/>
  <c r="AV18486" i="2048"/>
  <c r="AV18487" i="2048"/>
  <c r="AV18488" i="2048"/>
  <c r="AV18489" i="2048"/>
  <c r="AV18490" i="2048"/>
  <c r="AV18491" i="2048"/>
  <c r="AV18492" i="2048"/>
  <c r="AV18493" i="2048"/>
  <c r="AV18494" i="2048"/>
  <c r="AV18495" i="2048"/>
  <c r="AV18496" i="2048"/>
  <c r="AV18497" i="2048"/>
  <c r="AV18498" i="2048"/>
  <c r="AV18499" i="2048"/>
  <c r="AV18500" i="2048"/>
  <c r="AV18501" i="2048"/>
  <c r="AV18502" i="2048"/>
  <c r="AV18503" i="2048"/>
  <c r="AV18504" i="2048"/>
  <c r="AV18505" i="2048"/>
  <c r="AV18506" i="2048"/>
  <c r="AV18507" i="2048"/>
  <c r="AV18508" i="2048"/>
  <c r="AV18509" i="2048"/>
  <c r="AV18510" i="2048"/>
  <c r="AV18511" i="2048"/>
  <c r="AV18512" i="2048"/>
  <c r="AV18513" i="2048"/>
  <c r="AV18514" i="2048"/>
  <c r="AV18515" i="2048"/>
  <c r="AV18516" i="2048"/>
  <c r="AV18517" i="2048"/>
  <c r="AV18518" i="2048"/>
  <c r="AV18519" i="2048"/>
  <c r="AV18520" i="2048"/>
  <c r="AV18521" i="2048"/>
  <c r="AV18522" i="2048"/>
  <c r="AV18523" i="2048"/>
  <c r="AV18524" i="2048"/>
  <c r="AV18525" i="2048"/>
  <c r="AV18526" i="2048"/>
  <c r="AV18527" i="2048"/>
  <c r="AV18528" i="2048"/>
  <c r="AV18529" i="2048"/>
  <c r="AV18530" i="2048"/>
  <c r="AV18531" i="2048"/>
  <c r="AV18532" i="2048"/>
  <c r="AV18533" i="2048"/>
  <c r="AV18534" i="2048"/>
  <c r="AV18535" i="2048"/>
  <c r="AV18536" i="2048"/>
  <c r="AV18537" i="2048"/>
  <c r="AV18538" i="2048"/>
  <c r="AV18539" i="2048"/>
  <c r="AV18540" i="2048"/>
  <c r="AV18541" i="2048"/>
  <c r="AV18542" i="2048"/>
  <c r="AV18543" i="2048"/>
  <c r="AV18544" i="2048"/>
  <c r="AV18545" i="2048"/>
  <c r="AV18546" i="2048"/>
  <c r="AV18547" i="2048"/>
  <c r="AV18548" i="2048"/>
  <c r="AV18549" i="2048"/>
  <c r="AV18550" i="2048"/>
  <c r="AV18551" i="2048"/>
  <c r="AV18552" i="2048"/>
  <c r="AV18553" i="2048"/>
  <c r="AV18554" i="2048"/>
  <c r="AV18555" i="2048"/>
  <c r="AV18556" i="2048"/>
  <c r="AV18557" i="2048"/>
  <c r="AV18558" i="2048"/>
  <c r="AV18559" i="2048"/>
  <c r="AV18560" i="2048"/>
  <c r="AV18561" i="2048"/>
  <c r="AV18562" i="2048"/>
  <c r="AV18563" i="2048"/>
  <c r="AV18564" i="2048"/>
  <c r="AV18565" i="2048"/>
  <c r="AV18566" i="2048"/>
  <c r="AV18567" i="2048"/>
  <c r="AV18568" i="2048"/>
  <c r="AV18569" i="2048"/>
  <c r="AV18570" i="2048"/>
  <c r="AV18571" i="2048"/>
  <c r="AV18572" i="2048"/>
  <c r="AV18573" i="2048"/>
  <c r="AV18574" i="2048"/>
  <c r="AV18575" i="2048"/>
  <c r="AV18576" i="2048"/>
  <c r="AV18577" i="2048"/>
  <c r="AV18578" i="2048"/>
  <c r="AV18579" i="2048"/>
  <c r="AV18580" i="2048"/>
  <c r="AV18581" i="2048"/>
  <c r="AV18582" i="2048"/>
  <c r="AV18583" i="2048"/>
  <c r="AV18584" i="2048"/>
  <c r="AV18585" i="2048"/>
  <c r="AV18586" i="2048"/>
  <c r="AV18587" i="2048"/>
  <c r="AV18588" i="2048"/>
  <c r="AV18589" i="2048"/>
  <c r="AV18590" i="2048"/>
  <c r="AV18591" i="2048"/>
  <c r="AV18592" i="2048"/>
  <c r="AV18593" i="2048"/>
  <c r="AV18594" i="2048"/>
  <c r="AV18595" i="2048"/>
  <c r="AV18596" i="2048"/>
  <c r="AV18597" i="2048"/>
  <c r="AV18598" i="2048"/>
  <c r="AV18599" i="2048"/>
  <c r="AV18600" i="2048"/>
  <c r="AV18601" i="2048"/>
  <c r="AV18602" i="2048"/>
  <c r="AV18603" i="2048"/>
  <c r="AV18604" i="2048"/>
  <c r="AV18605" i="2048"/>
  <c r="AV18606" i="2048"/>
  <c r="AV18607" i="2048"/>
  <c r="AV18608" i="2048"/>
  <c r="AV18609" i="2048"/>
  <c r="AV18610" i="2048"/>
  <c r="AV18611" i="2048"/>
  <c r="AV18612" i="2048"/>
  <c r="AV18613" i="2048"/>
  <c r="AV18614" i="2048"/>
  <c r="AV18615" i="2048"/>
  <c r="AV18616" i="2048"/>
  <c r="AV18617" i="2048"/>
  <c r="AV18618" i="2048"/>
  <c r="AV18619" i="2048"/>
  <c r="AV18620" i="2048"/>
  <c r="AV18621" i="2048"/>
  <c r="AV18622" i="2048"/>
  <c r="AV18623" i="2048"/>
  <c r="AV18624" i="2048"/>
  <c r="AV18625" i="2048"/>
  <c r="AV18626" i="2048"/>
  <c r="AV18627" i="2048"/>
  <c r="AV18628" i="2048"/>
  <c r="AV18629" i="2048"/>
  <c r="AV18630" i="2048"/>
  <c r="AV18631" i="2048"/>
  <c r="AV18632" i="2048"/>
  <c r="AV18633" i="2048"/>
  <c r="AV18634" i="2048"/>
  <c r="AV18635" i="2048"/>
  <c r="AV18636" i="2048"/>
  <c r="AV18637" i="2048"/>
  <c r="AV18638" i="2048"/>
  <c r="AV18639" i="2048"/>
  <c r="AV18640" i="2048"/>
  <c r="AV18641" i="2048"/>
  <c r="AV18642" i="2048"/>
  <c r="AV18643" i="2048"/>
  <c r="AV18644" i="2048"/>
  <c r="AV18645" i="2048"/>
  <c r="AV18646" i="2048"/>
  <c r="AV18647" i="2048"/>
  <c r="AV18648" i="2048"/>
  <c r="AV18649" i="2048"/>
  <c r="AV18650" i="2048"/>
  <c r="AV18651" i="2048"/>
  <c r="AV18652" i="2048"/>
  <c r="AV18653" i="2048"/>
  <c r="AV18654" i="2048"/>
  <c r="AV18655" i="2048"/>
  <c r="AV18656" i="2048"/>
  <c r="AV18657" i="2048"/>
  <c r="AV18658" i="2048"/>
  <c r="AV18659" i="2048"/>
  <c r="AV18660" i="2048"/>
  <c r="AV18661" i="2048"/>
  <c r="AV18662" i="2048"/>
  <c r="AV18663" i="2048"/>
  <c r="AV18664" i="2048"/>
  <c r="AV18665" i="2048"/>
  <c r="AV18666" i="2048"/>
  <c r="AV18667" i="2048"/>
  <c r="AV18668" i="2048"/>
  <c r="AV18669" i="2048"/>
  <c r="AV18670" i="2048"/>
  <c r="AV18671" i="2048"/>
  <c r="AV18672" i="2048"/>
  <c r="AV18673" i="2048"/>
  <c r="AV18674" i="2048"/>
  <c r="AV18675" i="2048"/>
  <c r="AV18676" i="2048"/>
  <c r="AV18677" i="2048"/>
  <c r="AV18678" i="2048"/>
  <c r="AV18679" i="2048"/>
  <c r="AV18680" i="2048"/>
  <c r="AV18681" i="2048"/>
  <c r="AV18682" i="2048"/>
  <c r="AV18683" i="2048"/>
  <c r="AV18684" i="2048"/>
  <c r="AV18685" i="2048"/>
  <c r="AV18686" i="2048"/>
  <c r="AV18687" i="2048"/>
  <c r="AV18688" i="2048"/>
  <c r="AV18689" i="2048"/>
  <c r="AV18690" i="2048"/>
  <c r="AV18691" i="2048"/>
  <c r="AV18692" i="2048"/>
  <c r="AV18693" i="2048"/>
  <c r="AV18694" i="2048"/>
  <c r="AV18695" i="2048"/>
  <c r="AV18696" i="2048"/>
  <c r="AV18697" i="2048"/>
  <c r="AV18698" i="2048"/>
  <c r="AV18699" i="2048"/>
  <c r="AV18700" i="2048"/>
  <c r="AV18701" i="2048"/>
  <c r="AV18702" i="2048"/>
  <c r="AV18703" i="2048"/>
  <c r="AV18704" i="2048"/>
  <c r="AV18705" i="2048"/>
  <c r="AV18706" i="2048"/>
  <c r="AV18707" i="2048"/>
  <c r="AV18708" i="2048"/>
  <c r="AV18709" i="2048"/>
  <c r="AV18710" i="2048"/>
  <c r="AV18711" i="2048"/>
  <c r="AV18712" i="2048"/>
  <c r="AV18713" i="2048"/>
  <c r="AV18714" i="2048"/>
  <c r="AV18715" i="2048"/>
  <c r="AV18716" i="2048"/>
  <c r="AV18717" i="2048"/>
  <c r="AV18718" i="2048"/>
  <c r="AV18719" i="2048"/>
  <c r="AV18720" i="2048"/>
  <c r="AV18721" i="2048"/>
  <c r="AV18722" i="2048"/>
  <c r="AV18723" i="2048"/>
  <c r="AV18724" i="2048"/>
  <c r="AV18725" i="2048"/>
  <c r="AV18726" i="2048"/>
  <c r="AV18727" i="2048"/>
  <c r="AV18728" i="2048"/>
  <c r="AV18729" i="2048"/>
  <c r="AV18730" i="2048"/>
  <c r="AV18731" i="2048"/>
  <c r="AV18732" i="2048"/>
  <c r="AV18733" i="2048"/>
  <c r="AV18734" i="2048"/>
  <c r="AV18735" i="2048"/>
  <c r="AV18736" i="2048"/>
  <c r="AV18737" i="2048"/>
  <c r="AV18738" i="2048"/>
  <c r="AV18739" i="2048"/>
  <c r="AV18740" i="2048"/>
  <c r="AV18741" i="2048"/>
  <c r="AV18742" i="2048"/>
  <c r="AV18743" i="2048"/>
  <c r="AV18744" i="2048"/>
  <c r="AV18745" i="2048"/>
  <c r="AV18746" i="2048"/>
  <c r="AV18747" i="2048"/>
  <c r="AV18748" i="2048"/>
  <c r="AV18749" i="2048"/>
  <c r="AV18750" i="2048"/>
  <c r="AV18751" i="2048"/>
  <c r="AV18752" i="2048"/>
  <c r="AV18753" i="2048"/>
  <c r="AV18754" i="2048"/>
  <c r="AV18755" i="2048"/>
  <c r="AV18756" i="2048"/>
  <c r="AV18757" i="2048"/>
  <c r="AV18758" i="2048"/>
  <c r="AV18759" i="2048"/>
  <c r="AV18760" i="2048"/>
  <c r="AV18761" i="2048"/>
  <c r="AV18762" i="2048"/>
  <c r="AV18763" i="2048"/>
  <c r="AV18764" i="2048"/>
  <c r="AV18765" i="2048"/>
  <c r="AV18766" i="2048"/>
  <c r="AV18767" i="2048"/>
  <c r="AV18768" i="2048"/>
  <c r="AV18769" i="2048"/>
  <c r="AV18770" i="2048"/>
  <c r="AV18771" i="2048"/>
  <c r="AV18772" i="2048"/>
  <c r="AV18773" i="2048"/>
  <c r="AV18774" i="2048"/>
  <c r="AV18775" i="2048"/>
  <c r="AV18776" i="2048"/>
  <c r="AV18777" i="2048"/>
  <c r="AV18778" i="2048"/>
  <c r="AV18779" i="2048"/>
  <c r="AV18780" i="2048"/>
  <c r="AV18781" i="2048"/>
  <c r="AV18782" i="2048"/>
  <c r="AV18783" i="2048"/>
  <c r="AV18784" i="2048"/>
  <c r="AV18785" i="2048"/>
  <c r="AV18786" i="2048"/>
  <c r="AV18787" i="2048"/>
  <c r="AV18788" i="2048"/>
  <c r="AV18789" i="2048"/>
  <c r="AV18790" i="2048"/>
  <c r="AV18791" i="2048"/>
  <c r="AV18792" i="2048"/>
  <c r="AV18793" i="2048"/>
  <c r="AV18794" i="2048"/>
  <c r="AV18795" i="2048"/>
  <c r="AV18796" i="2048"/>
  <c r="AV18797" i="2048"/>
  <c r="AV18798" i="2048"/>
  <c r="AV18799" i="2048"/>
  <c r="AV18800" i="2048"/>
  <c r="AV18801" i="2048"/>
  <c r="AV18802" i="2048"/>
  <c r="AV18803" i="2048"/>
  <c r="AV18804" i="2048"/>
  <c r="AV18805" i="2048"/>
  <c r="AV18806" i="2048"/>
  <c r="AV18807" i="2048"/>
  <c r="AV18808" i="2048"/>
  <c r="AV18809" i="2048"/>
  <c r="AV18810" i="2048"/>
  <c r="AV18811" i="2048"/>
  <c r="AV18812" i="2048"/>
  <c r="AV18813" i="2048"/>
  <c r="AV18814" i="2048"/>
  <c r="AV18815" i="2048"/>
  <c r="AV18816" i="2048"/>
  <c r="AV18817" i="2048"/>
  <c r="AV18818" i="2048"/>
  <c r="AV18819" i="2048"/>
  <c r="AV18820" i="2048"/>
  <c r="AV18821" i="2048"/>
  <c r="AV18822" i="2048"/>
  <c r="AV18823" i="2048"/>
  <c r="AV18824" i="2048"/>
  <c r="AV18825" i="2048"/>
  <c r="AV18826" i="2048"/>
  <c r="AV18827" i="2048"/>
  <c r="AV18828" i="2048"/>
  <c r="AV18829" i="2048"/>
  <c r="AV18830" i="2048"/>
  <c r="AV18831" i="2048"/>
  <c r="AV18832" i="2048"/>
  <c r="AV18833" i="2048"/>
  <c r="AV18834" i="2048"/>
  <c r="AV18835" i="2048"/>
  <c r="AV18836" i="2048"/>
  <c r="AV18837" i="2048"/>
  <c r="AV18838" i="2048"/>
  <c r="AV18839" i="2048"/>
  <c r="AV18840" i="2048"/>
  <c r="AV18841" i="2048"/>
  <c r="AV18842" i="2048"/>
  <c r="AV18843" i="2048"/>
  <c r="AV18844" i="2048"/>
  <c r="AV18845" i="2048"/>
  <c r="AV18846" i="2048"/>
  <c r="AV18847" i="2048"/>
  <c r="AV18848" i="2048"/>
  <c r="AV18849" i="2048"/>
  <c r="AV18850" i="2048"/>
  <c r="AV18851" i="2048"/>
  <c r="AV18852" i="2048"/>
  <c r="AV18853" i="2048"/>
  <c r="AV18854" i="2048"/>
  <c r="AV18855" i="2048"/>
  <c r="AV18856" i="2048"/>
  <c r="AV18857" i="2048"/>
  <c r="AV18858" i="2048"/>
  <c r="AV18859" i="2048"/>
  <c r="AV18860" i="2048"/>
  <c r="AV18861" i="2048"/>
  <c r="AV18862" i="2048"/>
  <c r="AV18863" i="2048"/>
  <c r="AV18864" i="2048"/>
  <c r="AV18865" i="2048"/>
  <c r="AV18866" i="2048"/>
  <c r="AV18867" i="2048"/>
  <c r="AV18868" i="2048"/>
  <c r="AV18869" i="2048"/>
  <c r="AV18870" i="2048"/>
  <c r="AV18871" i="2048"/>
  <c r="AV18872" i="2048"/>
  <c r="AV18873" i="2048"/>
  <c r="AV18874" i="2048"/>
  <c r="AV18875" i="2048"/>
  <c r="AV18876" i="2048"/>
  <c r="AV18877" i="2048"/>
  <c r="AV18878" i="2048"/>
  <c r="AV18879" i="2048"/>
  <c r="AV18880" i="2048"/>
  <c r="AV18881" i="2048"/>
  <c r="AV18882" i="2048"/>
  <c r="AV18883" i="2048"/>
  <c r="AV18884" i="2048"/>
  <c r="AV18885" i="2048"/>
  <c r="AV18886" i="2048"/>
  <c r="AV18887" i="2048"/>
  <c r="AV18888" i="2048"/>
  <c r="AV18889" i="2048"/>
  <c r="AV18890" i="2048"/>
  <c r="AV18891" i="2048"/>
  <c r="AV18892" i="2048"/>
  <c r="AV18893" i="2048"/>
  <c r="AV18894" i="2048"/>
  <c r="AV18895" i="2048"/>
  <c r="AV18896" i="2048"/>
  <c r="AV18897" i="2048"/>
  <c r="AV18898" i="2048"/>
  <c r="AV18899" i="2048"/>
  <c r="AV18900" i="2048"/>
  <c r="AV18901" i="2048"/>
  <c r="AV18902" i="2048"/>
  <c r="AV18903" i="2048"/>
  <c r="AV18904" i="2048"/>
  <c r="AV18905" i="2048"/>
  <c r="AV18906" i="2048"/>
  <c r="AV18907" i="2048"/>
  <c r="AV18908" i="2048"/>
  <c r="AV18909" i="2048"/>
  <c r="AV18910" i="2048"/>
  <c r="AV18911" i="2048"/>
  <c r="AV18912" i="2048"/>
  <c r="AV18913" i="2048"/>
  <c r="AV18914" i="2048"/>
  <c r="AV18915" i="2048"/>
  <c r="AV18916" i="2048"/>
  <c r="AV18917" i="2048"/>
  <c r="AV18918" i="2048"/>
  <c r="AV18919" i="2048"/>
  <c r="AV18920" i="2048"/>
  <c r="AV18921" i="2048"/>
  <c r="AV18922" i="2048"/>
  <c r="AV18923" i="2048"/>
  <c r="AV18924" i="2048"/>
  <c r="AV18925" i="2048"/>
  <c r="AV18926" i="2048"/>
  <c r="AV18927" i="2048"/>
  <c r="AV18928" i="2048"/>
  <c r="AV18929" i="2048"/>
  <c r="AV18930" i="2048"/>
  <c r="AV18931" i="2048"/>
  <c r="AV18932" i="2048"/>
  <c r="AV18933" i="2048"/>
  <c r="AV18934" i="2048"/>
  <c r="AV18935" i="2048"/>
  <c r="AV18936" i="2048"/>
  <c r="AV18937" i="2048"/>
  <c r="AV18938" i="2048"/>
  <c r="AV18939" i="2048"/>
  <c r="AV18940" i="2048"/>
  <c r="AV18941" i="2048"/>
  <c r="AV18942" i="2048"/>
  <c r="AV18943" i="2048"/>
  <c r="AV18944" i="2048"/>
  <c r="AV18945" i="2048"/>
  <c r="AV18946" i="2048"/>
  <c r="AV18947" i="2048"/>
  <c r="AV18948" i="2048"/>
  <c r="AV18949" i="2048"/>
  <c r="AV18950" i="2048"/>
  <c r="AV18951" i="2048"/>
  <c r="AV18952" i="2048"/>
  <c r="AV18953" i="2048"/>
  <c r="AV18954" i="2048"/>
  <c r="AV18955" i="2048"/>
  <c r="AV18956" i="2048"/>
  <c r="AV18957" i="2048"/>
  <c r="AV18958" i="2048"/>
  <c r="AV18959" i="2048"/>
  <c r="AV18960" i="2048"/>
  <c r="AV18961" i="2048"/>
  <c r="AV18962" i="2048"/>
  <c r="AV18963" i="2048"/>
  <c r="AV18964" i="2048"/>
  <c r="AV18965" i="2048"/>
  <c r="AV18966" i="2048"/>
  <c r="AV18967" i="2048"/>
  <c r="AV18968" i="2048"/>
  <c r="AV18969" i="2048"/>
  <c r="AV18970" i="2048"/>
  <c r="AV18971" i="2048"/>
  <c r="AV18972" i="2048"/>
  <c r="AV18973" i="2048"/>
  <c r="AV18974" i="2048"/>
  <c r="AV18975" i="2048"/>
  <c r="AV18976" i="2048"/>
  <c r="AV18977" i="2048"/>
  <c r="AV18978" i="2048"/>
  <c r="AV18979" i="2048"/>
  <c r="AV18980" i="2048"/>
  <c r="AV18981" i="2048"/>
  <c r="AV18982" i="2048"/>
  <c r="AV18983" i="2048"/>
  <c r="AV18984" i="2048"/>
  <c r="AV18985" i="2048"/>
  <c r="AV18986" i="2048"/>
  <c r="AV18987" i="2048"/>
  <c r="AV18988" i="2048"/>
  <c r="AV18989" i="2048"/>
  <c r="AV18990" i="2048"/>
  <c r="AV18991" i="2048"/>
  <c r="AV18992" i="2048"/>
  <c r="AV18993" i="2048"/>
  <c r="AV18994" i="2048"/>
  <c r="AV18995" i="2048"/>
  <c r="AV18996" i="2048"/>
  <c r="AV18997" i="2048"/>
  <c r="AV18998" i="2048"/>
  <c r="AV18999" i="2048"/>
  <c r="AV19000" i="2048"/>
  <c r="AV19001" i="2048"/>
  <c r="AV19002" i="2048"/>
  <c r="AV19003" i="2048"/>
  <c r="AV19004" i="2048"/>
  <c r="AV19005" i="2048"/>
  <c r="AV19006" i="2048"/>
  <c r="AV19007" i="2048"/>
  <c r="AV19008" i="2048"/>
  <c r="AV19009" i="2048"/>
  <c r="AV19010" i="2048"/>
  <c r="AV19011" i="2048"/>
  <c r="AV19012" i="2048"/>
  <c r="AV19013" i="2048"/>
  <c r="AV19014" i="2048"/>
  <c r="AV19015" i="2048"/>
  <c r="AV19016" i="2048"/>
  <c r="AV19017" i="2048"/>
  <c r="AV19018" i="2048"/>
  <c r="AV19019" i="2048"/>
  <c r="AV19020" i="2048"/>
  <c r="AV19021" i="2048"/>
  <c r="AV19022" i="2048"/>
  <c r="AV19023" i="2048"/>
  <c r="AV19024" i="2048"/>
  <c r="AV19025" i="2048"/>
  <c r="AV19026" i="2048"/>
  <c r="AV19027" i="2048"/>
  <c r="AV19028" i="2048"/>
  <c r="AV19029" i="2048"/>
  <c r="AV19030" i="2048"/>
  <c r="AV19031" i="2048"/>
  <c r="AV19032" i="2048"/>
  <c r="AV19033" i="2048"/>
  <c r="AV19034" i="2048"/>
  <c r="AV19035" i="2048"/>
  <c r="AV19036" i="2048"/>
  <c r="AV19037" i="2048"/>
  <c r="AV19038" i="2048"/>
  <c r="AV19039" i="2048"/>
  <c r="AV19040" i="2048"/>
  <c r="AV19041" i="2048"/>
  <c r="AV19042" i="2048"/>
  <c r="AV19043" i="2048"/>
  <c r="AV19044" i="2048"/>
  <c r="AV19045" i="2048"/>
  <c r="AV19046" i="2048"/>
  <c r="AV19047" i="2048"/>
  <c r="AV19048" i="2048"/>
  <c r="AV19049" i="2048"/>
  <c r="AV19050" i="2048"/>
  <c r="AV19051" i="2048"/>
  <c r="AV19052" i="2048"/>
  <c r="AV19053" i="2048"/>
  <c r="AV19054" i="2048"/>
  <c r="AV19055" i="2048"/>
  <c r="AV19056" i="2048"/>
  <c r="AV19057" i="2048"/>
  <c r="AV19058" i="2048"/>
  <c r="AV19059" i="2048"/>
  <c r="AV19060" i="2048"/>
  <c r="AV19061" i="2048"/>
  <c r="AV19062" i="2048"/>
  <c r="AV19063" i="2048"/>
  <c r="AV19064" i="2048"/>
  <c r="AV19065" i="2048"/>
  <c r="AV19066" i="2048"/>
  <c r="AV19067" i="2048"/>
  <c r="AV19068" i="2048"/>
  <c r="AV19069" i="2048"/>
  <c r="AV19070" i="2048"/>
  <c r="AV19071" i="2048"/>
  <c r="AV19072" i="2048"/>
  <c r="AV19073" i="2048"/>
  <c r="AV19074" i="2048"/>
  <c r="AV19075" i="2048"/>
  <c r="AV19076" i="2048"/>
  <c r="AV19077" i="2048"/>
  <c r="AV19078" i="2048"/>
  <c r="AV19079" i="2048"/>
  <c r="AV19080" i="2048"/>
  <c r="AV19081" i="2048"/>
  <c r="AV19082" i="2048"/>
  <c r="AV19083" i="2048"/>
  <c r="AV19084" i="2048"/>
  <c r="AV19085" i="2048"/>
  <c r="AV19086" i="2048"/>
  <c r="AV19087" i="2048"/>
  <c r="AV19088" i="2048"/>
  <c r="AV19089" i="2048"/>
  <c r="AV19090" i="2048"/>
  <c r="AV19091" i="2048"/>
  <c r="AV19092" i="2048"/>
  <c r="AV19093" i="2048"/>
  <c r="AV19094" i="2048"/>
  <c r="AV19095" i="2048"/>
  <c r="AV19096" i="2048"/>
  <c r="AV19097" i="2048"/>
  <c r="AV19098" i="2048"/>
  <c r="AV19099" i="2048"/>
  <c r="AV19100" i="2048"/>
  <c r="AV19101" i="2048"/>
  <c r="AV19102" i="2048"/>
  <c r="AV19103" i="2048"/>
  <c r="AV19104" i="2048"/>
  <c r="AV19105" i="2048"/>
  <c r="AV19106" i="2048"/>
  <c r="AV19107" i="2048"/>
  <c r="AV19108" i="2048"/>
  <c r="AV19109" i="2048"/>
  <c r="AV19110" i="2048"/>
  <c r="AV19111" i="2048"/>
  <c r="AV19112" i="2048"/>
  <c r="AV19113" i="2048"/>
  <c r="AV19114" i="2048"/>
  <c r="AV19115" i="2048"/>
  <c r="AV19116" i="2048"/>
  <c r="AV19117" i="2048"/>
  <c r="AV19118" i="2048"/>
  <c r="AV19119" i="2048"/>
  <c r="AV19120" i="2048"/>
  <c r="AV19121" i="2048"/>
  <c r="AV19122" i="2048"/>
  <c r="AV19123" i="2048"/>
  <c r="AV19124" i="2048"/>
  <c r="AV19125" i="2048"/>
  <c r="AV19126" i="2048"/>
  <c r="AV19127" i="2048"/>
  <c r="AV19128" i="2048"/>
  <c r="AV19129" i="2048"/>
  <c r="AV19130" i="2048"/>
  <c r="AV19131" i="2048"/>
  <c r="AV19132" i="2048"/>
  <c r="AV19133" i="2048"/>
  <c r="AV19134" i="2048"/>
  <c r="AV19135" i="2048"/>
  <c r="AV19136" i="2048"/>
  <c r="AV19137" i="2048"/>
  <c r="AV19138" i="2048"/>
  <c r="AV19139" i="2048"/>
  <c r="AV19140" i="2048"/>
  <c r="AV19141" i="2048"/>
  <c r="AV19142" i="2048"/>
  <c r="AV19143" i="2048"/>
  <c r="AV19144" i="2048"/>
  <c r="AV19145" i="2048"/>
  <c r="AV19146" i="2048"/>
  <c r="AV19147" i="2048"/>
  <c r="AV19148" i="2048"/>
  <c r="AV19149" i="2048"/>
  <c r="AV19150" i="2048"/>
  <c r="AV19151" i="2048"/>
  <c r="AV19152" i="2048"/>
  <c r="AV19153" i="2048"/>
  <c r="AV19154" i="2048"/>
  <c r="AV19155" i="2048"/>
  <c r="AV19156" i="2048"/>
  <c r="AV19157" i="2048"/>
  <c r="AV19158" i="2048"/>
  <c r="AV19159" i="2048"/>
  <c r="AV19160" i="2048"/>
  <c r="AV19161" i="2048"/>
  <c r="AV19162" i="2048"/>
  <c r="AV19163" i="2048"/>
  <c r="AV19164" i="2048"/>
  <c r="AV19165" i="2048"/>
  <c r="AV19166" i="2048"/>
  <c r="AV19167" i="2048"/>
  <c r="AV19168" i="2048"/>
  <c r="AV19169" i="2048"/>
  <c r="AV19170" i="2048"/>
  <c r="AV19171" i="2048"/>
  <c r="AV19172" i="2048"/>
  <c r="AV19173" i="2048"/>
  <c r="AV19174" i="2048"/>
  <c r="AV19175" i="2048"/>
  <c r="AV19176" i="2048"/>
  <c r="AV19177" i="2048"/>
  <c r="AV19178" i="2048"/>
  <c r="AV19179" i="2048"/>
  <c r="AV19180" i="2048"/>
  <c r="AV19181" i="2048"/>
  <c r="AV19182" i="2048"/>
  <c r="AV19183" i="2048"/>
  <c r="AV19184" i="2048"/>
  <c r="AV19185" i="2048"/>
  <c r="AV19186" i="2048"/>
  <c r="AV19187" i="2048"/>
  <c r="AV19188" i="2048"/>
  <c r="AV19189" i="2048"/>
  <c r="AV19190" i="2048"/>
  <c r="AV19191" i="2048"/>
  <c r="AV19192" i="2048"/>
  <c r="AV19193" i="2048"/>
  <c r="AV19194" i="2048"/>
  <c r="AV19195" i="2048"/>
  <c r="AV19196" i="2048"/>
  <c r="AV19197" i="2048"/>
  <c r="AV19198" i="2048"/>
  <c r="AV19199" i="2048"/>
  <c r="AV19200" i="2048"/>
  <c r="AV19201" i="2048"/>
  <c r="AV19202" i="2048"/>
  <c r="AV19203" i="2048"/>
  <c r="AV19204" i="2048"/>
  <c r="AV19205" i="2048"/>
  <c r="AV19206" i="2048"/>
  <c r="AV19207" i="2048"/>
  <c r="AV19208" i="2048"/>
  <c r="AV19209" i="2048"/>
  <c r="AV19210" i="2048"/>
  <c r="AV19211" i="2048"/>
  <c r="AV19212" i="2048"/>
  <c r="AV19213" i="2048"/>
  <c r="AV19214" i="2048"/>
  <c r="AV19215" i="2048"/>
  <c r="AV19216" i="2048"/>
  <c r="AV19217" i="2048"/>
  <c r="AV19218" i="2048"/>
  <c r="AV19219" i="2048"/>
  <c r="AV19220" i="2048"/>
  <c r="AV19221" i="2048"/>
  <c r="AV19222" i="2048"/>
  <c r="AV19223" i="2048"/>
  <c r="AV19224" i="2048"/>
  <c r="AV19225" i="2048"/>
  <c r="AV19226" i="2048"/>
  <c r="AV19227" i="2048"/>
  <c r="AV19228" i="2048"/>
  <c r="AV19229" i="2048"/>
  <c r="AV19230" i="2048"/>
  <c r="AV19231" i="2048"/>
  <c r="AV19232" i="2048"/>
  <c r="AV19233" i="2048"/>
  <c r="AV19234" i="2048"/>
  <c r="AV19235" i="2048"/>
  <c r="AV19236" i="2048"/>
  <c r="AV19237" i="2048"/>
  <c r="AV19238" i="2048"/>
  <c r="AV19239" i="2048"/>
  <c r="AV19240" i="2048"/>
  <c r="AV19241" i="2048"/>
  <c r="AV19242" i="2048"/>
  <c r="AV19243" i="2048"/>
  <c r="AV19244" i="2048"/>
  <c r="AV19245" i="2048"/>
  <c r="AV19246" i="2048"/>
  <c r="AV19247" i="2048"/>
  <c r="AV19248" i="2048"/>
  <c r="AV19249" i="2048"/>
  <c r="AV19250" i="2048"/>
  <c r="AV19251" i="2048"/>
  <c r="AV19252" i="2048"/>
  <c r="AV19253" i="2048"/>
  <c r="AV19254" i="2048"/>
  <c r="AV19255" i="2048"/>
  <c r="AV19256" i="2048"/>
  <c r="AV19257" i="2048"/>
  <c r="AV19258" i="2048"/>
  <c r="AV19259" i="2048"/>
  <c r="AV19260" i="2048"/>
  <c r="AV19261" i="2048"/>
  <c r="AV19262" i="2048"/>
  <c r="AV19263" i="2048"/>
  <c r="AV19264" i="2048"/>
  <c r="AV19265" i="2048"/>
  <c r="AV19266" i="2048"/>
  <c r="AV19267" i="2048"/>
  <c r="AV19268" i="2048"/>
  <c r="AV19269" i="2048"/>
  <c r="AV19270" i="2048"/>
  <c r="AV19271" i="2048"/>
  <c r="AV19272" i="2048"/>
  <c r="AV19273" i="2048"/>
  <c r="AV19274" i="2048"/>
  <c r="AV19275" i="2048"/>
  <c r="AV19276" i="2048"/>
  <c r="AV19277" i="2048"/>
  <c r="AV19278" i="2048"/>
  <c r="AV19279" i="2048"/>
  <c r="AV19280" i="2048"/>
  <c r="AV19281" i="2048"/>
  <c r="AV19282" i="2048"/>
  <c r="AV19283" i="2048"/>
  <c r="AV19284" i="2048"/>
  <c r="AV19285" i="2048"/>
  <c r="AV19286" i="2048"/>
  <c r="AV19287" i="2048"/>
  <c r="AV19288" i="2048"/>
  <c r="AV19289" i="2048"/>
  <c r="AV19290" i="2048"/>
  <c r="AV19291" i="2048"/>
  <c r="AV19292" i="2048"/>
  <c r="AV19293" i="2048"/>
  <c r="AV19294" i="2048"/>
  <c r="AV19295" i="2048"/>
  <c r="AV19296" i="2048"/>
  <c r="AV19297" i="2048"/>
  <c r="AV19298" i="2048"/>
  <c r="AV19299" i="2048"/>
  <c r="AV19300" i="2048"/>
  <c r="AV19301" i="2048"/>
  <c r="AV19302" i="2048"/>
  <c r="AV19303" i="2048"/>
  <c r="AV19304" i="2048"/>
  <c r="AV19305" i="2048"/>
  <c r="AV19306" i="2048"/>
  <c r="AV19307" i="2048"/>
  <c r="AV19308" i="2048"/>
  <c r="AV19309" i="2048"/>
  <c r="AV19310" i="2048"/>
  <c r="AV19311" i="2048"/>
  <c r="AV19312" i="2048"/>
  <c r="AV19313" i="2048"/>
  <c r="AV19314" i="2048"/>
  <c r="AV19315" i="2048"/>
  <c r="AV19316" i="2048"/>
  <c r="AV19317" i="2048"/>
  <c r="AV19318" i="2048"/>
  <c r="AV19319" i="2048"/>
  <c r="AV19320" i="2048"/>
  <c r="AV19321" i="2048"/>
  <c r="AV19322" i="2048"/>
  <c r="AV19323" i="2048"/>
  <c r="AV19324" i="2048"/>
  <c r="AV19325" i="2048"/>
  <c r="AV19326" i="2048"/>
  <c r="AV19327" i="2048"/>
  <c r="AV19328" i="2048"/>
  <c r="AV19329" i="2048"/>
  <c r="AV19330" i="2048"/>
  <c r="AV19331" i="2048"/>
  <c r="AV19332" i="2048"/>
  <c r="AV19333" i="2048"/>
  <c r="AV19334" i="2048"/>
  <c r="AV19335" i="2048"/>
  <c r="AV19336" i="2048"/>
  <c r="AV19337" i="2048"/>
  <c r="AV19338" i="2048"/>
  <c r="AV19339" i="2048"/>
  <c r="AV19340" i="2048"/>
  <c r="AV19341" i="2048"/>
  <c r="AV19342" i="2048"/>
  <c r="AV19343" i="2048"/>
  <c r="AV19344" i="2048"/>
  <c r="AV19345" i="2048"/>
  <c r="AV19346" i="2048"/>
  <c r="AV19347" i="2048"/>
  <c r="AV19348" i="2048"/>
  <c r="AV19349" i="2048"/>
  <c r="AV19350" i="2048"/>
  <c r="AV19351" i="2048"/>
  <c r="AV19352" i="2048"/>
  <c r="AV19353" i="2048"/>
  <c r="AV19354" i="2048"/>
  <c r="AV19355" i="2048"/>
  <c r="AV19356" i="2048"/>
  <c r="AV19357" i="2048"/>
  <c r="AV19358" i="2048"/>
  <c r="AV19359" i="2048"/>
  <c r="AV19360" i="2048"/>
  <c r="AV19361" i="2048"/>
  <c r="AV19362" i="2048"/>
  <c r="AV19363" i="2048"/>
  <c r="AV19364" i="2048"/>
  <c r="AV19365" i="2048"/>
  <c r="AV19366" i="2048"/>
  <c r="AV19367" i="2048"/>
  <c r="AV19368" i="2048"/>
  <c r="AV19369" i="2048"/>
  <c r="AV19370" i="2048"/>
  <c r="AV19371" i="2048"/>
  <c r="AV19372" i="2048"/>
  <c r="AV19373" i="2048"/>
  <c r="AV19374" i="2048"/>
  <c r="AV19375" i="2048"/>
  <c r="AV19376" i="2048"/>
  <c r="AV19377" i="2048"/>
  <c r="AV19378" i="2048"/>
  <c r="AV19379" i="2048"/>
  <c r="AV19380" i="2048"/>
  <c r="AV19381" i="2048"/>
  <c r="AV19382" i="2048"/>
  <c r="AV19383" i="2048"/>
  <c r="AV19384" i="2048"/>
  <c r="AV19385" i="2048"/>
  <c r="AV19386" i="2048"/>
  <c r="AV19387" i="2048"/>
  <c r="AV19388" i="2048"/>
  <c r="AV19389" i="2048"/>
  <c r="AV19390" i="2048"/>
  <c r="AV19391" i="2048"/>
  <c r="AV19392" i="2048"/>
  <c r="AV19393" i="2048"/>
  <c r="AV19394" i="2048"/>
  <c r="AV19395" i="2048"/>
  <c r="AV19396" i="2048"/>
  <c r="AV19397" i="2048"/>
  <c r="AV19398" i="2048"/>
  <c r="AV19399" i="2048"/>
  <c r="AV19400" i="2048"/>
  <c r="AV19401" i="2048"/>
  <c r="AV19402" i="2048"/>
  <c r="AV19403" i="2048"/>
  <c r="AV19404" i="2048"/>
  <c r="AV19405" i="2048"/>
  <c r="AV19406" i="2048"/>
  <c r="AV19407" i="2048"/>
  <c r="AV19408" i="2048"/>
  <c r="AV19409" i="2048"/>
  <c r="AV19410" i="2048"/>
  <c r="AV19411" i="2048"/>
  <c r="AV19412" i="2048"/>
  <c r="AV19413" i="2048"/>
  <c r="AV19414" i="2048"/>
  <c r="AV19415" i="2048"/>
  <c r="AV19416" i="2048"/>
  <c r="AV19417" i="2048"/>
  <c r="AV19418" i="2048"/>
  <c r="AV19419" i="2048"/>
  <c r="AV19420" i="2048"/>
  <c r="AV19421" i="2048"/>
  <c r="AV19422" i="2048"/>
  <c r="AV19423" i="2048"/>
  <c r="AV19424" i="2048"/>
  <c r="AV19425" i="2048"/>
  <c r="AV19426" i="2048"/>
  <c r="AV19427" i="2048"/>
  <c r="AV19428" i="2048"/>
  <c r="AV19429" i="2048"/>
  <c r="AV19430" i="2048"/>
  <c r="AV19431" i="2048"/>
  <c r="AV19432" i="2048"/>
  <c r="AV19433" i="2048"/>
  <c r="AV19434" i="2048"/>
  <c r="AV19435" i="2048"/>
  <c r="AV19436" i="2048"/>
  <c r="AV19437" i="2048"/>
  <c r="AV19438" i="2048"/>
  <c r="AV19439" i="2048"/>
  <c r="AV19440" i="2048"/>
  <c r="AV19441" i="2048"/>
  <c r="AV19442" i="2048"/>
  <c r="AV19443" i="2048"/>
  <c r="AV19444" i="2048"/>
  <c r="AV19445" i="2048"/>
  <c r="AV19446" i="2048"/>
  <c r="AV19447" i="2048"/>
  <c r="AV19448" i="2048"/>
  <c r="AV19449" i="2048"/>
  <c r="AV19450" i="2048"/>
  <c r="AV19451" i="2048"/>
  <c r="AV19452" i="2048"/>
  <c r="AV19453" i="2048"/>
  <c r="AV19454" i="2048"/>
  <c r="AV19455" i="2048"/>
  <c r="AV19456" i="2048"/>
  <c r="AV19457" i="2048"/>
  <c r="AV19458" i="2048"/>
  <c r="AV19459" i="2048"/>
  <c r="AV19460" i="2048"/>
  <c r="AV19461" i="2048"/>
  <c r="AV19462" i="2048"/>
  <c r="AV19463" i="2048"/>
  <c r="AV19464" i="2048"/>
  <c r="AV19465" i="2048"/>
  <c r="AV19466" i="2048"/>
  <c r="AV19467" i="2048"/>
  <c r="AV19468" i="2048"/>
  <c r="AV19469" i="2048"/>
  <c r="AV19470" i="2048"/>
  <c r="AV19471" i="2048"/>
  <c r="AV19472" i="2048"/>
  <c r="AV19473" i="2048"/>
  <c r="AV19474" i="2048"/>
  <c r="AV19475" i="2048"/>
  <c r="AV19476" i="2048"/>
  <c r="AV19477" i="2048"/>
  <c r="AV19478" i="2048"/>
  <c r="AV19479" i="2048"/>
  <c r="AV19480" i="2048"/>
  <c r="AV19481" i="2048"/>
  <c r="AV19482" i="2048"/>
  <c r="AV19483" i="2048"/>
  <c r="AV19484" i="2048"/>
  <c r="AV19485" i="2048"/>
  <c r="AV19486" i="2048"/>
  <c r="AV19487" i="2048"/>
  <c r="AV19488" i="2048"/>
  <c r="AV19489" i="2048"/>
  <c r="AV19490" i="2048"/>
  <c r="AV19491" i="2048"/>
  <c r="AV19492" i="2048"/>
  <c r="AV19493" i="2048"/>
  <c r="AV19494" i="2048"/>
  <c r="AV19495" i="2048"/>
  <c r="AV19496" i="2048"/>
  <c r="AV19497" i="2048"/>
  <c r="AV19498" i="2048"/>
  <c r="AV19499" i="2048"/>
  <c r="AV19500" i="2048"/>
  <c r="AV19501" i="2048"/>
  <c r="AV19502" i="2048"/>
  <c r="AV19503" i="2048"/>
  <c r="AV19504" i="2048"/>
  <c r="AV19505" i="2048"/>
  <c r="AV19506" i="2048"/>
  <c r="AV19507" i="2048"/>
  <c r="AV19508" i="2048"/>
  <c r="AV19509" i="2048"/>
  <c r="AV19510" i="2048"/>
  <c r="AV19511" i="2048"/>
  <c r="AV19512" i="2048"/>
  <c r="AV19513" i="2048"/>
  <c r="AV19514" i="2048"/>
  <c r="AV19515" i="2048"/>
  <c r="AV19516" i="2048"/>
  <c r="AV19517" i="2048"/>
  <c r="AV19518" i="2048"/>
  <c r="AV19519" i="2048"/>
  <c r="AV19520" i="2048"/>
  <c r="AV19521" i="2048"/>
  <c r="AV19522" i="2048"/>
  <c r="AV19523" i="2048"/>
  <c r="AV19524" i="2048"/>
  <c r="AV19525" i="2048"/>
  <c r="AV19526" i="2048"/>
  <c r="AV19527" i="2048"/>
  <c r="AV19528" i="2048"/>
  <c r="AV19529" i="2048"/>
  <c r="AV19530" i="2048"/>
  <c r="AV19531" i="2048"/>
  <c r="AV19532" i="2048"/>
  <c r="AV19533" i="2048"/>
  <c r="AV19534" i="2048"/>
  <c r="AV19535" i="2048"/>
  <c r="AV19536" i="2048"/>
  <c r="AV19537" i="2048"/>
  <c r="AV19538" i="2048"/>
  <c r="AV19539" i="2048"/>
  <c r="AV19540" i="2048"/>
  <c r="AV19541" i="2048"/>
  <c r="AV19542" i="2048"/>
  <c r="AV19543" i="2048"/>
  <c r="AV19544" i="2048"/>
  <c r="AV19545" i="2048"/>
  <c r="AV19546" i="2048"/>
  <c r="AV19547" i="2048"/>
  <c r="AV19548" i="2048"/>
  <c r="AV19549" i="2048"/>
  <c r="AV19550" i="2048"/>
  <c r="AV19551" i="2048"/>
  <c r="AV19552" i="2048"/>
  <c r="AV19553" i="2048"/>
  <c r="AV19554" i="2048"/>
  <c r="AV19555" i="2048"/>
  <c r="AV19556" i="2048"/>
  <c r="AV19557" i="2048"/>
  <c r="AV19558" i="2048"/>
  <c r="AV19559" i="2048"/>
  <c r="AV19560" i="2048"/>
  <c r="AV19561" i="2048"/>
  <c r="AV19562" i="2048"/>
  <c r="AV19563" i="2048"/>
  <c r="AV19564" i="2048"/>
  <c r="AV19565" i="2048"/>
  <c r="AV19566" i="2048"/>
  <c r="AV19567" i="2048"/>
  <c r="AV19568" i="2048"/>
  <c r="AV19569" i="2048"/>
  <c r="AV19570" i="2048"/>
  <c r="AV19571" i="2048"/>
  <c r="AV19572" i="2048"/>
  <c r="AV19573" i="2048"/>
  <c r="AV19574" i="2048"/>
  <c r="AV19575" i="2048"/>
  <c r="AV19576" i="2048"/>
  <c r="AV19577" i="2048"/>
  <c r="AV19578" i="2048"/>
  <c r="AV19579" i="2048"/>
  <c r="AV19580" i="2048"/>
  <c r="AV19581" i="2048"/>
  <c r="AV19582" i="2048"/>
  <c r="AV19583" i="2048"/>
  <c r="AV19584" i="2048"/>
  <c r="AV19585" i="2048"/>
  <c r="AV19586" i="2048"/>
  <c r="AV19587" i="2048"/>
  <c r="AV19588" i="2048"/>
  <c r="AV19589" i="2048"/>
  <c r="AV19590" i="2048"/>
  <c r="AV19591" i="2048"/>
  <c r="AV19592" i="2048"/>
  <c r="AV19593" i="2048"/>
  <c r="AV19594" i="2048"/>
  <c r="AV19595" i="2048"/>
  <c r="AV19596" i="2048"/>
  <c r="AV19597" i="2048"/>
  <c r="AV19598" i="2048"/>
  <c r="AV19599" i="2048"/>
  <c r="AV19600" i="2048"/>
  <c r="AV19601" i="2048"/>
  <c r="AV19602" i="2048"/>
  <c r="AV19603" i="2048"/>
  <c r="AV19604" i="2048"/>
  <c r="AV19605" i="2048"/>
  <c r="AV19606" i="2048"/>
  <c r="AV19607" i="2048"/>
  <c r="AV19608" i="2048"/>
  <c r="AV19609" i="2048"/>
  <c r="AV19610" i="2048"/>
  <c r="AV19611" i="2048"/>
  <c r="AV19612" i="2048"/>
  <c r="AV19613" i="2048"/>
  <c r="AV19614" i="2048"/>
  <c r="AV19615" i="2048"/>
  <c r="AV19616" i="2048"/>
  <c r="AV19617" i="2048"/>
  <c r="AV19618" i="2048"/>
  <c r="AV19619" i="2048"/>
  <c r="AV19620" i="2048"/>
  <c r="AV19621" i="2048"/>
  <c r="AV19622" i="2048"/>
  <c r="AV19623" i="2048"/>
  <c r="AV19624" i="2048"/>
  <c r="AV19625" i="2048"/>
  <c r="AV19626" i="2048"/>
  <c r="AV19627" i="2048"/>
  <c r="AV19628" i="2048"/>
  <c r="AV19629" i="2048"/>
  <c r="AV19630" i="2048"/>
  <c r="AV19631" i="2048"/>
  <c r="AV19632" i="2048"/>
  <c r="AV19633" i="2048"/>
  <c r="AV19634" i="2048"/>
  <c r="AV19635" i="2048"/>
  <c r="AV19636" i="2048"/>
  <c r="AV19637" i="2048"/>
  <c r="AV19638" i="2048"/>
  <c r="AV19639" i="2048"/>
  <c r="AV19640" i="2048"/>
  <c r="AV19641" i="2048"/>
  <c r="AV19642" i="2048"/>
  <c r="AV19643" i="2048"/>
  <c r="AV19644" i="2048"/>
  <c r="AV19645" i="2048"/>
  <c r="AV19646" i="2048"/>
  <c r="AV19647" i="2048"/>
  <c r="AV19648" i="2048"/>
  <c r="AV19649" i="2048"/>
  <c r="AV19650" i="2048"/>
  <c r="AV19651" i="2048"/>
  <c r="AV19652" i="2048"/>
  <c r="AV19653" i="2048"/>
  <c r="AV19654" i="2048"/>
  <c r="AV19655" i="2048"/>
  <c r="AV19656" i="2048"/>
  <c r="AV19657" i="2048"/>
  <c r="AV19658" i="2048"/>
  <c r="AV19659" i="2048"/>
  <c r="AV19660" i="2048"/>
  <c r="AV19661" i="2048"/>
  <c r="AV19662" i="2048"/>
  <c r="AV19663" i="2048"/>
  <c r="AV19664" i="2048"/>
  <c r="AV19665" i="2048"/>
  <c r="AV19666" i="2048"/>
  <c r="AV19667" i="2048"/>
  <c r="AV19668" i="2048"/>
  <c r="AV19669" i="2048"/>
  <c r="AV19670" i="2048"/>
  <c r="AV19671" i="2048"/>
  <c r="AV19672" i="2048"/>
  <c r="AV19673" i="2048"/>
  <c r="AV19674" i="2048"/>
  <c r="AV19675" i="2048"/>
  <c r="AV19676" i="2048"/>
  <c r="AV19677" i="2048"/>
  <c r="AV19678" i="2048"/>
  <c r="AV19679" i="2048"/>
  <c r="AV19680" i="2048"/>
  <c r="AV19681" i="2048"/>
  <c r="AV19682" i="2048"/>
  <c r="AV19683" i="2048"/>
  <c r="AV19684" i="2048"/>
  <c r="AV19685" i="2048"/>
  <c r="AV19686" i="2048"/>
  <c r="AV19687" i="2048"/>
  <c r="AV19688" i="2048"/>
  <c r="AV19689" i="2048"/>
  <c r="AV19690" i="2048"/>
  <c r="AV19691" i="2048"/>
  <c r="AV19692" i="2048"/>
  <c r="AV19693" i="2048"/>
  <c r="AV19694" i="2048"/>
  <c r="AV19695" i="2048"/>
  <c r="AV19696" i="2048"/>
  <c r="AV19697" i="2048"/>
  <c r="AV19698" i="2048"/>
  <c r="AV19699" i="2048"/>
  <c r="AV19700" i="2048"/>
  <c r="AV19701" i="2048"/>
  <c r="AV19702" i="2048"/>
  <c r="AV19703" i="2048"/>
  <c r="AV19704" i="2048"/>
  <c r="AV19705" i="2048"/>
  <c r="AV19706" i="2048"/>
  <c r="AV19707" i="2048"/>
  <c r="AV19708" i="2048"/>
  <c r="AV19709" i="2048"/>
  <c r="AV19710" i="2048"/>
  <c r="AV19711" i="2048"/>
  <c r="AV19712" i="2048"/>
  <c r="AV19713" i="2048"/>
  <c r="AV19714" i="2048"/>
  <c r="AV19715" i="2048"/>
  <c r="AV19716" i="2048"/>
  <c r="AV19717" i="2048"/>
  <c r="AV19718" i="2048"/>
  <c r="AV19719" i="2048"/>
  <c r="AV19720" i="2048"/>
  <c r="AV19721" i="2048"/>
  <c r="AV19722" i="2048"/>
  <c r="AV19723" i="2048"/>
  <c r="AV19724" i="2048"/>
  <c r="AV19725" i="2048"/>
  <c r="AV19726" i="2048"/>
  <c r="AV19727" i="2048"/>
  <c r="AV19728" i="2048"/>
  <c r="AV19729" i="2048"/>
  <c r="AV19730" i="2048"/>
  <c r="AV19731" i="2048"/>
  <c r="AV19732" i="2048"/>
  <c r="AV19733" i="2048"/>
  <c r="AV19734" i="2048"/>
  <c r="AV19735" i="2048"/>
  <c r="AV19736" i="2048"/>
  <c r="AV19737" i="2048"/>
  <c r="AV19738" i="2048"/>
  <c r="AV19739" i="2048"/>
  <c r="AV19740" i="2048"/>
  <c r="AV19741" i="2048"/>
  <c r="AV19742" i="2048"/>
  <c r="AV19743" i="2048"/>
  <c r="AV19744" i="2048"/>
  <c r="AV19745" i="2048"/>
  <c r="AV19746" i="2048"/>
  <c r="AV19747" i="2048"/>
  <c r="AV19748" i="2048"/>
  <c r="AV19749" i="2048"/>
  <c r="AV19750" i="2048"/>
  <c r="AV19751" i="2048"/>
  <c r="AV19752" i="2048"/>
  <c r="AV19753" i="2048"/>
  <c r="AV19754" i="2048"/>
  <c r="AV19755" i="2048"/>
  <c r="AV19756" i="2048"/>
  <c r="AV19757" i="2048"/>
  <c r="AV19758" i="2048"/>
  <c r="AV19759" i="2048"/>
  <c r="AV19760" i="2048"/>
  <c r="AV19761" i="2048"/>
  <c r="AV19762" i="2048"/>
  <c r="AV19763" i="2048"/>
  <c r="AV19764" i="2048"/>
  <c r="AV19765" i="2048"/>
  <c r="AV19766" i="2048"/>
  <c r="AV19767" i="2048"/>
  <c r="AV19768" i="2048"/>
  <c r="AV19769" i="2048"/>
  <c r="AV19770" i="2048"/>
  <c r="AV19771" i="2048"/>
  <c r="AV19772" i="2048"/>
  <c r="AV19773" i="2048"/>
  <c r="AV19774" i="2048"/>
  <c r="AV19775" i="2048"/>
  <c r="AV19776" i="2048"/>
  <c r="AV19777" i="2048"/>
  <c r="AV19778" i="2048"/>
  <c r="AV19779" i="2048"/>
  <c r="AV19780" i="2048"/>
  <c r="AV19781" i="2048"/>
  <c r="AV19782" i="2048"/>
  <c r="AV19783" i="2048"/>
  <c r="AV19784" i="2048"/>
  <c r="AV19785" i="2048"/>
  <c r="AV19786" i="2048"/>
  <c r="AV19787" i="2048"/>
  <c r="AV19788" i="2048"/>
  <c r="AV19789" i="2048"/>
  <c r="AV19790" i="2048"/>
  <c r="AV19791" i="2048"/>
  <c r="AV19792" i="2048"/>
  <c r="AV19793" i="2048"/>
  <c r="AV19794" i="2048"/>
  <c r="AV19795" i="2048"/>
  <c r="AV19796" i="2048"/>
  <c r="AV19797" i="2048"/>
  <c r="AV19798" i="2048"/>
  <c r="AV19799" i="2048"/>
  <c r="AV19800" i="2048"/>
  <c r="AV19801" i="2048"/>
  <c r="AV19802" i="2048"/>
  <c r="AV19803" i="2048"/>
  <c r="AV19804" i="2048"/>
  <c r="AV19805" i="2048"/>
  <c r="AV19806" i="2048"/>
  <c r="AV19807" i="2048"/>
  <c r="AV19808" i="2048"/>
  <c r="AV19809" i="2048"/>
  <c r="AV19810" i="2048"/>
  <c r="AV19811" i="2048"/>
  <c r="AV19812" i="2048"/>
  <c r="AV19813" i="2048"/>
  <c r="AV19814" i="2048"/>
  <c r="AV19815" i="2048"/>
  <c r="AV19816" i="2048"/>
  <c r="AV19817" i="2048"/>
  <c r="AV19818" i="2048"/>
  <c r="AV19819" i="2048"/>
  <c r="AV19820" i="2048"/>
  <c r="AV19821" i="2048"/>
  <c r="AV19822" i="2048"/>
  <c r="AV19823" i="2048"/>
  <c r="AV19824" i="2048"/>
  <c r="AV19825" i="2048"/>
  <c r="AV19826" i="2048"/>
  <c r="AV19827" i="2048"/>
  <c r="AV19828" i="2048"/>
  <c r="AV19829" i="2048"/>
  <c r="AV19830" i="2048"/>
  <c r="AV19831" i="2048"/>
  <c r="AV19832" i="2048"/>
  <c r="AV19833" i="2048"/>
  <c r="AV19834" i="2048"/>
  <c r="AV19835" i="2048"/>
  <c r="AV19836" i="2048"/>
  <c r="AV19837" i="2048"/>
  <c r="AV19838" i="2048"/>
  <c r="AV19839" i="2048"/>
  <c r="AV19840" i="2048"/>
  <c r="AV19841" i="2048"/>
  <c r="AV19842" i="2048"/>
  <c r="AV19843" i="2048"/>
  <c r="AV19844" i="2048"/>
  <c r="AV19845" i="2048"/>
  <c r="AV19846" i="2048"/>
  <c r="AV19847" i="2048"/>
  <c r="AV19848" i="2048"/>
  <c r="AV19849" i="2048"/>
  <c r="AV19850" i="2048"/>
  <c r="AV19851" i="2048"/>
  <c r="AV19852" i="2048"/>
  <c r="AV19853" i="2048"/>
  <c r="AV19854" i="2048"/>
  <c r="AV19855" i="2048"/>
  <c r="AV19856" i="2048"/>
  <c r="AV19857" i="2048"/>
  <c r="AV19858" i="2048"/>
  <c r="AV19859" i="2048"/>
  <c r="AV19860" i="2048"/>
  <c r="AV19861" i="2048"/>
  <c r="AV19862" i="2048"/>
  <c r="AV19863" i="2048"/>
  <c r="AV19864" i="2048"/>
  <c r="AV19865" i="2048"/>
  <c r="AV19866" i="2048"/>
  <c r="AV19867" i="2048"/>
  <c r="AV19868" i="2048"/>
  <c r="AV19869" i="2048"/>
  <c r="AV19870" i="2048"/>
  <c r="AV19871" i="2048"/>
  <c r="AV19872" i="2048"/>
  <c r="AV19873" i="2048"/>
  <c r="AV19874" i="2048"/>
  <c r="AV19875" i="2048"/>
  <c r="AV19876" i="2048"/>
  <c r="AV19877" i="2048"/>
  <c r="AV19878" i="2048"/>
  <c r="AV19879" i="2048"/>
  <c r="AV19880" i="2048"/>
  <c r="AV19881" i="2048"/>
  <c r="AV19882" i="2048"/>
  <c r="AV19883" i="2048"/>
  <c r="AV19884" i="2048"/>
  <c r="AV19885" i="2048"/>
  <c r="AV19886" i="2048"/>
  <c r="AV19887" i="2048"/>
  <c r="AV19888" i="2048"/>
  <c r="AV19889" i="2048"/>
  <c r="AV19890" i="2048"/>
  <c r="AV19891" i="2048"/>
  <c r="AV19892" i="2048"/>
  <c r="AV19893" i="2048"/>
  <c r="AV19894" i="2048"/>
  <c r="AV19895" i="2048"/>
  <c r="AV19896" i="2048"/>
  <c r="AV19897" i="2048"/>
  <c r="AV19898" i="2048"/>
  <c r="AV19899" i="2048"/>
  <c r="AV19900" i="2048"/>
  <c r="AV19901" i="2048"/>
  <c r="AV19902" i="2048"/>
  <c r="AV19903" i="2048"/>
  <c r="AV19904" i="2048"/>
  <c r="AV19905" i="2048"/>
  <c r="AV19906" i="2048"/>
  <c r="AV19907" i="2048"/>
  <c r="AV19908" i="2048"/>
  <c r="AV19909" i="2048"/>
  <c r="AV19910" i="2048"/>
  <c r="AV19911" i="2048"/>
  <c r="AV19912" i="2048"/>
  <c r="AV19913" i="2048"/>
  <c r="AV19914" i="2048"/>
  <c r="AV19915" i="2048"/>
  <c r="AV19916" i="2048"/>
  <c r="AV19917" i="2048"/>
  <c r="AV19918" i="2048"/>
  <c r="AV19919" i="2048"/>
  <c r="AV19920" i="2048"/>
  <c r="AV19921" i="2048"/>
  <c r="AV19922" i="2048"/>
  <c r="AV19923" i="2048"/>
  <c r="AV19924" i="2048"/>
  <c r="AV19925" i="2048"/>
  <c r="AV19926" i="2048"/>
  <c r="AV19927" i="2048"/>
  <c r="AV19928" i="2048"/>
  <c r="AV19929" i="2048"/>
  <c r="AV19930" i="2048"/>
  <c r="AV19931" i="2048"/>
  <c r="AV19932" i="2048"/>
  <c r="AV19933" i="2048"/>
  <c r="AV19934" i="2048"/>
  <c r="AV19935" i="2048"/>
  <c r="AV19936" i="2048"/>
  <c r="AV19937" i="2048"/>
  <c r="AV19938" i="2048"/>
  <c r="AV19939" i="2048"/>
  <c r="AV19940" i="2048"/>
  <c r="AV19941" i="2048"/>
  <c r="AV19942" i="2048"/>
  <c r="AV19943" i="2048"/>
  <c r="AV19944" i="2048"/>
  <c r="AV19945" i="2048"/>
  <c r="AV19946" i="2048"/>
  <c r="AV19947" i="2048"/>
  <c r="AV19948" i="2048"/>
  <c r="AV19949" i="2048"/>
  <c r="AV19950" i="2048"/>
  <c r="AV19951" i="2048"/>
  <c r="AV19952" i="2048"/>
  <c r="AV19953" i="2048"/>
  <c r="AV19954" i="2048"/>
  <c r="AV19955" i="2048"/>
  <c r="AV19956" i="2048"/>
  <c r="AV19957" i="2048"/>
  <c r="AV19958" i="2048"/>
  <c r="AV19959" i="2048"/>
  <c r="AV19960" i="2048"/>
  <c r="AV19961" i="2048"/>
  <c r="AV19962" i="2048"/>
  <c r="AV19963" i="2048"/>
  <c r="AV19964" i="2048"/>
  <c r="AV19965" i="2048"/>
  <c r="AV19966" i="2048"/>
  <c r="AV19967" i="2048"/>
  <c r="AV19968" i="2048"/>
  <c r="AV19969" i="2048"/>
  <c r="AV19970" i="2048"/>
  <c r="AV19971" i="2048"/>
  <c r="AV19972" i="2048"/>
  <c r="AV19973" i="2048"/>
  <c r="AV19974" i="2048"/>
  <c r="AV19975" i="2048"/>
  <c r="AV19976" i="2048"/>
  <c r="AV19977" i="2048"/>
  <c r="AV19978" i="2048"/>
  <c r="AV19979" i="2048"/>
  <c r="AV19980" i="2048"/>
  <c r="AV19981" i="2048"/>
  <c r="AV19982" i="2048"/>
  <c r="AV19983" i="2048"/>
  <c r="AV19984" i="2048"/>
  <c r="AV19985" i="2048"/>
  <c r="AV19986" i="2048"/>
  <c r="AV19987" i="2048"/>
  <c r="AV19988" i="2048"/>
  <c r="AV19989" i="2048"/>
  <c r="AV19990" i="2048"/>
  <c r="AV19991" i="2048"/>
  <c r="AV19992" i="2048"/>
  <c r="AV19993" i="2048"/>
  <c r="AV19994" i="2048"/>
  <c r="AV19995" i="2048"/>
  <c r="AV19996" i="2048"/>
  <c r="AV19997" i="2048"/>
  <c r="AV19998" i="2048"/>
  <c r="AV19999" i="2048"/>
  <c r="AV20000" i="2048"/>
  <c r="AV20001" i="2048"/>
  <c r="AV20002" i="2048"/>
  <c r="AV20003" i="2048"/>
  <c r="AV20004" i="2048"/>
  <c r="AV20005" i="2048"/>
  <c r="AV20006" i="2048"/>
  <c r="AV20007" i="2048"/>
  <c r="AV20008" i="2048"/>
  <c r="AV20009" i="2048"/>
  <c r="AV20010" i="2048"/>
  <c r="AV20011" i="2048"/>
  <c r="AV20012" i="2048"/>
  <c r="AV20013" i="2048"/>
  <c r="AV20014" i="2048"/>
  <c r="AV20015" i="2048"/>
  <c r="AV20016" i="2048"/>
  <c r="AV20017" i="2048"/>
  <c r="AV20018" i="2048"/>
  <c r="AV20019" i="2048"/>
  <c r="AV20020" i="2048"/>
  <c r="AV20021" i="2048"/>
  <c r="AV20022" i="2048"/>
  <c r="AV20023" i="2048"/>
  <c r="AV20024" i="2048"/>
  <c r="AV20025" i="2048"/>
  <c r="AV20026" i="2048"/>
  <c r="AV20027" i="2048"/>
  <c r="AV20028" i="2048"/>
  <c r="AV20029" i="2048"/>
  <c r="AV20030" i="2048"/>
  <c r="AV20031" i="2048"/>
  <c r="AV20032" i="2048"/>
  <c r="AV20033" i="2048"/>
  <c r="AV20034" i="2048"/>
  <c r="AV20035" i="2048"/>
  <c r="AV20036" i="2048"/>
  <c r="AV20037" i="2048"/>
  <c r="AV20038" i="2048"/>
  <c r="AV20039" i="2048"/>
  <c r="AV20040" i="2048"/>
  <c r="AV20041" i="2048"/>
  <c r="AV20042" i="2048"/>
  <c r="AV20043" i="2048"/>
  <c r="AV20044" i="2048"/>
  <c r="AV20045" i="2048"/>
  <c r="AV20046" i="2048"/>
  <c r="AV20047" i="2048"/>
  <c r="AV20048" i="2048"/>
  <c r="AV20049" i="2048"/>
  <c r="AV20050" i="2048"/>
  <c r="AV20051" i="2048"/>
  <c r="AV20052" i="2048"/>
  <c r="AV20053" i="2048"/>
  <c r="AV20054" i="2048"/>
  <c r="AV20055" i="2048"/>
  <c r="AV20056" i="2048"/>
  <c r="AV20057" i="2048"/>
  <c r="AV20058" i="2048"/>
  <c r="AV20059" i="2048"/>
  <c r="AV20060" i="2048"/>
  <c r="AV20061" i="2048"/>
  <c r="AV20062" i="2048"/>
  <c r="AV20063" i="2048"/>
  <c r="AV20064" i="2048"/>
  <c r="AV20065" i="2048"/>
  <c r="AV20066" i="2048"/>
  <c r="AV20067" i="2048"/>
  <c r="AV20068" i="2048"/>
  <c r="AV20069" i="2048"/>
  <c r="AV20070" i="2048"/>
  <c r="AV20071" i="2048"/>
  <c r="AV20072" i="2048"/>
  <c r="AV20073" i="2048"/>
  <c r="AV20074" i="2048"/>
  <c r="AV20075" i="2048"/>
  <c r="AV20076" i="2048"/>
  <c r="AV20077" i="2048"/>
  <c r="AV20078" i="2048"/>
  <c r="AV20079" i="2048"/>
  <c r="AV20080" i="2048"/>
  <c r="AV20081" i="2048"/>
  <c r="AV20082" i="2048"/>
  <c r="AV20083" i="2048"/>
  <c r="AV20084" i="2048"/>
  <c r="AV20085" i="2048"/>
  <c r="AV20086" i="2048"/>
  <c r="AV20087" i="2048"/>
  <c r="AV20088" i="2048"/>
  <c r="AV20089" i="2048"/>
  <c r="AV20090" i="2048"/>
  <c r="AV20091" i="2048"/>
  <c r="AV20092" i="2048"/>
  <c r="AV20093" i="2048"/>
  <c r="AV20094" i="2048"/>
  <c r="AV20095" i="2048"/>
  <c r="AV20096" i="2048"/>
  <c r="AV20097" i="2048"/>
  <c r="AV20098" i="2048"/>
  <c r="AV20099" i="2048"/>
  <c r="AV20100" i="2048"/>
  <c r="AV20101" i="2048"/>
  <c r="AV20102" i="2048"/>
  <c r="AV20103" i="2048"/>
  <c r="AV20104" i="2048"/>
  <c r="AV20105" i="2048"/>
  <c r="AV20106" i="2048"/>
  <c r="AV20107" i="2048"/>
  <c r="AV20108" i="2048"/>
  <c r="AV20109" i="2048"/>
  <c r="AV20110" i="2048"/>
  <c r="AV20111" i="2048"/>
  <c r="AV20112" i="2048"/>
  <c r="AV20113" i="2048"/>
  <c r="AV20114" i="2048"/>
  <c r="AV20115" i="2048"/>
  <c r="AV20116" i="2048"/>
  <c r="AV20117" i="2048"/>
  <c r="AV20118" i="2048"/>
  <c r="AV20119" i="2048"/>
  <c r="AV20120" i="2048"/>
  <c r="AV20121" i="2048"/>
  <c r="AV20122" i="2048"/>
  <c r="AV20123" i="2048"/>
  <c r="AV20124" i="2048"/>
  <c r="AV20125" i="2048"/>
  <c r="AV20126" i="2048"/>
  <c r="AV20127" i="2048"/>
  <c r="AV20128" i="2048"/>
  <c r="AV20129" i="2048"/>
  <c r="AV20130" i="2048"/>
  <c r="AV20131" i="2048"/>
  <c r="AV20132" i="2048"/>
  <c r="AV20133" i="2048"/>
  <c r="AV20134" i="2048"/>
  <c r="AV20135" i="2048"/>
  <c r="AV20136" i="2048"/>
  <c r="AV20137" i="2048"/>
  <c r="AV20138" i="2048"/>
  <c r="AV20139" i="2048"/>
  <c r="AV20140" i="2048"/>
  <c r="AV20141" i="2048"/>
  <c r="AV20142" i="2048"/>
  <c r="AV20143" i="2048"/>
  <c r="AV20144" i="2048"/>
  <c r="AV20145" i="2048"/>
  <c r="AV20146" i="2048"/>
  <c r="AV20147" i="2048"/>
  <c r="AV20148" i="2048"/>
  <c r="AV20149" i="2048"/>
  <c r="AV20150" i="2048"/>
  <c r="AV20151" i="2048"/>
  <c r="AV20152" i="2048"/>
  <c r="AV20153" i="2048"/>
  <c r="AV20154" i="2048"/>
  <c r="AV20155" i="2048"/>
  <c r="AV20156" i="2048"/>
  <c r="AV20157" i="2048"/>
  <c r="AV20158" i="2048"/>
  <c r="AV20159" i="2048"/>
  <c r="AV20160" i="2048"/>
  <c r="AV20161" i="2048"/>
  <c r="AV20162" i="2048"/>
  <c r="AV20163" i="2048"/>
  <c r="AV20164" i="2048"/>
  <c r="AV20165" i="2048"/>
  <c r="AV20166" i="2048"/>
  <c r="AV20167" i="2048"/>
  <c r="AV20168" i="2048"/>
  <c r="AV20169" i="2048"/>
  <c r="AV20170" i="2048"/>
  <c r="AV20171" i="2048"/>
  <c r="AV20172" i="2048"/>
  <c r="AV20173" i="2048"/>
  <c r="AV20174" i="2048"/>
  <c r="AV20175" i="2048"/>
  <c r="AV20176" i="2048"/>
  <c r="AV20177" i="2048"/>
  <c r="AV20178" i="2048"/>
  <c r="AV20179" i="2048"/>
  <c r="AV20180" i="2048"/>
  <c r="AV20181" i="2048"/>
  <c r="AV20182" i="2048"/>
  <c r="AV20183" i="2048"/>
  <c r="AV20184" i="2048"/>
  <c r="AV20185" i="2048"/>
  <c r="AV20186" i="2048"/>
  <c r="AV20187" i="2048"/>
  <c r="AV20188" i="2048"/>
  <c r="AV20189" i="2048"/>
  <c r="AV20190" i="2048"/>
  <c r="AV20191" i="2048"/>
  <c r="AV20192" i="2048"/>
  <c r="AV20193" i="2048"/>
  <c r="AV20194" i="2048"/>
  <c r="AV20195" i="2048"/>
  <c r="AV20196" i="2048"/>
  <c r="AV20197" i="2048"/>
  <c r="AV20198" i="2048"/>
  <c r="AV20199" i="2048"/>
  <c r="AV20200" i="2048"/>
  <c r="AV20201" i="2048"/>
  <c r="AV20202" i="2048"/>
  <c r="AV20203" i="2048"/>
  <c r="AV20204" i="2048"/>
  <c r="AV20205" i="2048"/>
  <c r="AV20206" i="2048"/>
  <c r="AV20207" i="2048"/>
  <c r="AV20208" i="2048"/>
  <c r="AV20209" i="2048"/>
  <c r="AV20210" i="2048"/>
  <c r="AV20211" i="2048"/>
  <c r="AV20212" i="2048"/>
  <c r="AV20213" i="2048"/>
  <c r="AV20214" i="2048"/>
  <c r="AV20215" i="2048"/>
  <c r="AV20216" i="2048"/>
  <c r="AV20217" i="2048"/>
  <c r="AV20218" i="2048"/>
  <c r="AV20219" i="2048"/>
  <c r="AV20220" i="2048"/>
  <c r="AV20221" i="2048"/>
  <c r="AV20222" i="2048"/>
  <c r="AV20223" i="2048"/>
  <c r="AV20224" i="2048"/>
  <c r="AV20225" i="2048"/>
  <c r="AV20226" i="2048"/>
  <c r="AV20227" i="2048"/>
  <c r="AV20228" i="2048"/>
  <c r="AV20229" i="2048"/>
  <c r="AV20230" i="2048"/>
  <c r="AV20231" i="2048"/>
  <c r="AV20232" i="2048"/>
  <c r="AV20233" i="2048"/>
  <c r="AV20234" i="2048"/>
  <c r="AV20235" i="2048"/>
  <c r="AV20236" i="2048"/>
  <c r="AV20237" i="2048"/>
  <c r="AV20238" i="2048"/>
  <c r="AV20239" i="2048"/>
  <c r="AV20240" i="2048"/>
  <c r="AV20241" i="2048"/>
  <c r="AV20242" i="2048"/>
  <c r="AV20243" i="2048"/>
  <c r="AV20244" i="2048"/>
  <c r="AV20245" i="2048"/>
  <c r="AV20246" i="2048"/>
  <c r="AV20247" i="2048"/>
  <c r="AV20248" i="2048"/>
  <c r="AV20249" i="2048"/>
  <c r="AV20250" i="2048"/>
  <c r="AV20251" i="2048"/>
  <c r="AV20252" i="2048"/>
  <c r="AV20253" i="2048"/>
  <c r="AV20254" i="2048"/>
  <c r="AV20255" i="2048"/>
  <c r="AV20256" i="2048"/>
  <c r="AV20257" i="2048"/>
  <c r="AV20258" i="2048"/>
  <c r="AV20259" i="2048"/>
  <c r="AV20260" i="2048"/>
  <c r="AV20261" i="2048"/>
  <c r="AV20262" i="2048"/>
  <c r="AV20263" i="2048"/>
  <c r="AV20264" i="2048"/>
  <c r="AV20265" i="2048"/>
  <c r="AV20266" i="2048"/>
  <c r="AV20267" i="2048"/>
  <c r="AV20268" i="2048"/>
  <c r="AV20269" i="2048"/>
  <c r="AV20270" i="2048"/>
  <c r="AV20271" i="2048"/>
  <c r="AV20272" i="2048"/>
  <c r="AV20273" i="2048"/>
  <c r="AV20274" i="2048"/>
  <c r="AV20275" i="2048"/>
  <c r="AV20276" i="2048"/>
  <c r="AV20277" i="2048"/>
  <c r="AV20278" i="2048"/>
  <c r="AV20279" i="2048"/>
  <c r="AV20280" i="2048"/>
  <c r="AV20281" i="2048"/>
  <c r="AV20282" i="2048"/>
  <c r="AV20283" i="2048"/>
  <c r="AV20284" i="2048"/>
  <c r="AV20285" i="2048"/>
  <c r="AV20286" i="2048"/>
  <c r="AV20287" i="2048"/>
  <c r="AV20288" i="2048"/>
  <c r="AV20289" i="2048"/>
  <c r="AV20290" i="2048"/>
  <c r="AV20291" i="2048"/>
  <c r="AV20292" i="2048"/>
  <c r="AV20293" i="2048"/>
  <c r="AV20294" i="2048"/>
  <c r="AV20295" i="2048"/>
  <c r="AV20296" i="2048"/>
  <c r="AV20297" i="2048"/>
  <c r="AV20298" i="2048"/>
  <c r="AV20299" i="2048"/>
  <c r="AV20300" i="2048"/>
  <c r="AV20301" i="2048"/>
  <c r="AV20302" i="2048"/>
  <c r="AV20303" i="2048"/>
  <c r="AV20304" i="2048"/>
  <c r="AV20305" i="2048"/>
  <c r="AV20306" i="2048"/>
  <c r="AV20307" i="2048"/>
  <c r="AV20308" i="2048"/>
  <c r="AV20309" i="2048"/>
  <c r="AV20310" i="2048"/>
  <c r="AV20311" i="2048"/>
  <c r="AV20312" i="2048"/>
  <c r="AV20313" i="2048"/>
  <c r="AV20314" i="2048"/>
  <c r="AV20315" i="2048"/>
  <c r="AV20316" i="2048"/>
  <c r="AV20317" i="2048"/>
  <c r="AV20318" i="2048"/>
  <c r="AV20319" i="2048"/>
  <c r="AV20320" i="2048"/>
  <c r="AV20321" i="2048"/>
  <c r="AV20322" i="2048"/>
  <c r="AV20323" i="2048"/>
  <c r="AV20324" i="2048"/>
  <c r="AV20325" i="2048"/>
  <c r="AV20326" i="2048"/>
  <c r="AV20327" i="2048"/>
  <c r="AV20328" i="2048"/>
  <c r="AV20329" i="2048"/>
  <c r="AV20330" i="2048"/>
  <c r="AV20331" i="2048"/>
  <c r="AV20332" i="2048"/>
  <c r="AV20333" i="2048"/>
  <c r="AV20334" i="2048"/>
  <c r="AV20335" i="2048"/>
  <c r="AV20336" i="2048"/>
  <c r="AV20337" i="2048"/>
  <c r="AV20338" i="2048"/>
  <c r="AV20339" i="2048"/>
  <c r="AV20340" i="2048"/>
  <c r="AV20341" i="2048"/>
  <c r="AV20342" i="2048"/>
  <c r="AV20343" i="2048"/>
  <c r="AV20344" i="2048"/>
  <c r="AV20345" i="2048"/>
  <c r="AV20346" i="2048"/>
  <c r="AV20347" i="2048"/>
  <c r="AV20348" i="2048"/>
  <c r="AV20349" i="2048"/>
  <c r="AV20350" i="2048"/>
  <c r="AV20351" i="2048"/>
  <c r="AV20352" i="2048"/>
  <c r="AV20353" i="2048"/>
  <c r="AV20354" i="2048"/>
  <c r="AV20355" i="2048"/>
  <c r="AV20356" i="2048"/>
  <c r="AV20357" i="2048"/>
  <c r="AV20358" i="2048"/>
  <c r="AV20359" i="2048"/>
  <c r="AV20360" i="2048"/>
  <c r="AV20361" i="2048"/>
  <c r="AV20362" i="2048"/>
  <c r="AV20363" i="2048"/>
  <c r="AV20364" i="2048"/>
  <c r="AV20365" i="2048"/>
  <c r="AV20366" i="2048"/>
  <c r="AV20367" i="2048"/>
  <c r="AV20368" i="2048"/>
  <c r="AV20369" i="2048"/>
  <c r="AV20370" i="2048"/>
  <c r="AV20371" i="2048"/>
  <c r="AV20372" i="2048"/>
  <c r="AV20373" i="2048"/>
  <c r="AV20374" i="2048"/>
  <c r="AV20375" i="2048"/>
  <c r="AV20376" i="2048"/>
  <c r="AV20377" i="2048"/>
  <c r="AV20378" i="2048"/>
  <c r="AV20379" i="2048"/>
  <c r="AV20380" i="2048"/>
  <c r="AV20381" i="2048"/>
  <c r="AV20382" i="2048"/>
  <c r="AV20383" i="2048"/>
  <c r="AV20384" i="2048"/>
  <c r="AV20385" i="2048"/>
  <c r="AV20386" i="2048"/>
  <c r="AV20387" i="2048"/>
  <c r="AV20388" i="2048"/>
  <c r="AV20389" i="2048"/>
  <c r="AV20390" i="2048"/>
  <c r="AV20391" i="2048"/>
  <c r="AV20392" i="2048"/>
  <c r="AV20393" i="2048"/>
  <c r="AV20394" i="2048"/>
  <c r="AV20395" i="2048"/>
  <c r="AV20396" i="2048"/>
  <c r="AV20397" i="2048"/>
  <c r="AV20398" i="2048"/>
  <c r="AV20399" i="2048"/>
  <c r="AV20400" i="2048"/>
  <c r="AV20401" i="2048"/>
  <c r="AV20402" i="2048"/>
  <c r="AV20403" i="2048"/>
  <c r="AV20404" i="2048"/>
  <c r="AV20405" i="2048"/>
  <c r="AV20406" i="2048"/>
  <c r="AV20407" i="2048"/>
  <c r="AV20408" i="2048"/>
  <c r="AV20409" i="2048"/>
  <c r="AV20410" i="2048"/>
  <c r="AV20411" i="2048"/>
  <c r="AV20412" i="2048"/>
  <c r="AV20413" i="2048"/>
  <c r="AV20414" i="2048"/>
  <c r="AV20415" i="2048"/>
  <c r="AV20416" i="2048"/>
  <c r="AV20417" i="2048"/>
  <c r="AV20418" i="2048"/>
  <c r="AV20419" i="2048"/>
  <c r="AV20420" i="2048"/>
  <c r="AV20421" i="2048"/>
  <c r="AV20422" i="2048"/>
  <c r="AV20423" i="2048"/>
  <c r="AV20424" i="2048"/>
  <c r="AV20425" i="2048"/>
  <c r="AV20426" i="2048"/>
  <c r="AV20427" i="2048"/>
  <c r="AV20428" i="2048"/>
  <c r="AV20429" i="2048"/>
  <c r="AV20430" i="2048"/>
  <c r="AV20431" i="2048"/>
  <c r="AV20432" i="2048"/>
  <c r="AV20433" i="2048"/>
  <c r="AV20434" i="2048"/>
  <c r="AV20435" i="2048"/>
  <c r="AV20436" i="2048"/>
  <c r="AV20437" i="2048"/>
  <c r="AV20438" i="2048"/>
  <c r="AV20439" i="2048"/>
  <c r="AV20440" i="2048"/>
  <c r="AV20441" i="2048"/>
  <c r="AV20442" i="2048"/>
  <c r="AV20443" i="2048"/>
  <c r="AV20444" i="2048"/>
  <c r="AV20445" i="2048"/>
  <c r="AV20446" i="2048"/>
  <c r="AV20447" i="2048"/>
  <c r="AV20448" i="2048"/>
  <c r="AV20449" i="2048"/>
  <c r="AV20450" i="2048"/>
  <c r="AV20451" i="2048"/>
  <c r="AV20452" i="2048"/>
  <c r="AV20453" i="2048"/>
  <c r="AV20454" i="2048"/>
  <c r="AV20455" i="2048"/>
  <c r="AV20456" i="2048"/>
  <c r="AV20457" i="2048"/>
  <c r="AV20458" i="2048"/>
  <c r="AV20459" i="2048"/>
  <c r="AV20460" i="2048"/>
  <c r="AV20461" i="2048"/>
  <c r="AV20462" i="2048"/>
  <c r="AV20463" i="2048"/>
  <c r="AV20464" i="2048"/>
  <c r="AV20465" i="2048"/>
  <c r="AV20466" i="2048"/>
  <c r="AV20467" i="2048"/>
  <c r="AV20468" i="2048"/>
  <c r="AV20469" i="2048"/>
  <c r="AV20470" i="2048"/>
  <c r="AV20471" i="2048"/>
  <c r="AV20472" i="2048"/>
  <c r="AV20473" i="2048"/>
  <c r="AV20474" i="2048"/>
  <c r="AV20475" i="2048"/>
  <c r="AV20476" i="2048"/>
  <c r="AV20477" i="2048"/>
  <c r="AV20478" i="2048"/>
  <c r="AV20479" i="2048"/>
  <c r="AV20480" i="2048"/>
  <c r="AV20481" i="2048"/>
  <c r="AV20482" i="2048"/>
  <c r="AV20483" i="2048"/>
  <c r="AV20484" i="2048"/>
  <c r="AV20485" i="2048"/>
  <c r="AV20486" i="2048"/>
  <c r="AV20487" i="2048"/>
  <c r="AV20488" i="2048"/>
  <c r="AV20489" i="2048"/>
  <c r="AV20490" i="2048"/>
  <c r="AV20491" i="2048"/>
  <c r="AV20492" i="2048"/>
  <c r="AV20493" i="2048"/>
  <c r="AV20494" i="2048"/>
  <c r="AV20495" i="2048"/>
  <c r="AV20496" i="2048"/>
  <c r="AV20497" i="2048"/>
  <c r="AV20498" i="2048"/>
  <c r="AV20499" i="2048"/>
  <c r="AV20500" i="2048"/>
  <c r="AV20501" i="2048"/>
  <c r="AV20502" i="2048"/>
  <c r="AV20503" i="2048"/>
  <c r="AV20504" i="2048"/>
  <c r="AV20505" i="2048"/>
  <c r="AV20506" i="2048"/>
  <c r="AV20507" i="2048"/>
  <c r="AV20508" i="2048"/>
  <c r="AV20509" i="2048"/>
  <c r="AV20510" i="2048"/>
  <c r="AV20511" i="2048"/>
  <c r="AV20512" i="2048"/>
  <c r="AV20513" i="2048"/>
  <c r="AV20514" i="2048"/>
  <c r="AV20515" i="2048"/>
  <c r="AV20516" i="2048"/>
  <c r="AV20517" i="2048"/>
  <c r="AV20518" i="2048"/>
  <c r="AV20519" i="2048"/>
  <c r="AV20520" i="2048"/>
  <c r="AV20521" i="2048"/>
  <c r="AV20522" i="2048"/>
  <c r="AV20523" i="2048"/>
  <c r="AV20524" i="2048"/>
  <c r="AV20525" i="2048"/>
  <c r="AV20526" i="2048"/>
  <c r="AV20527" i="2048"/>
  <c r="AV20528" i="2048"/>
  <c r="AV20529" i="2048"/>
  <c r="AV20530" i="2048"/>
  <c r="AV20531" i="2048"/>
  <c r="AV20532" i="2048"/>
  <c r="AV20533" i="2048"/>
  <c r="AV20534" i="2048"/>
  <c r="AV20535" i="2048"/>
  <c r="AV20536" i="2048"/>
  <c r="AV20537" i="2048"/>
  <c r="AV20538" i="2048"/>
  <c r="AV20539" i="2048"/>
  <c r="AV20540" i="2048"/>
  <c r="AV20541" i="2048"/>
  <c r="AV20542" i="2048"/>
  <c r="AV20543" i="2048"/>
  <c r="AV20544" i="2048"/>
  <c r="AV20545" i="2048"/>
  <c r="AV20546" i="2048"/>
  <c r="AV20547" i="2048"/>
  <c r="AV20548" i="2048"/>
  <c r="AV20549" i="2048"/>
  <c r="AV20550" i="2048"/>
  <c r="AV20551" i="2048"/>
  <c r="AV20552" i="2048"/>
  <c r="AV20553" i="2048"/>
  <c r="AV20554" i="2048"/>
  <c r="AV20555" i="2048"/>
  <c r="AV20556" i="2048"/>
  <c r="AV20557" i="2048"/>
  <c r="AV20558" i="2048"/>
  <c r="AV20559" i="2048"/>
  <c r="AV20560" i="2048"/>
  <c r="AV20561" i="2048"/>
  <c r="AV20562" i="2048"/>
  <c r="AV20563" i="2048"/>
  <c r="AV20564" i="2048"/>
  <c r="AV20565" i="2048"/>
  <c r="AV20566" i="2048"/>
  <c r="AV20567" i="2048"/>
  <c r="AV20568" i="2048"/>
  <c r="AV20569" i="2048"/>
  <c r="AV20570" i="2048"/>
  <c r="AV20571" i="2048"/>
  <c r="AV20572" i="2048"/>
  <c r="AV20573" i="2048"/>
  <c r="AV20574" i="2048"/>
  <c r="AV20575" i="2048"/>
  <c r="AV20576" i="2048"/>
  <c r="AV20577" i="2048"/>
  <c r="AV20578" i="2048"/>
  <c r="AV20579" i="2048"/>
  <c r="AV20580" i="2048"/>
  <c r="AV20581" i="2048"/>
  <c r="AV20582" i="2048"/>
  <c r="AV20583" i="2048"/>
  <c r="AV20584" i="2048"/>
  <c r="AV20585" i="2048"/>
  <c r="AV20586" i="2048"/>
  <c r="AV20587" i="2048"/>
  <c r="AV20588" i="2048"/>
  <c r="AV20589" i="2048"/>
  <c r="AV20590" i="2048"/>
  <c r="AV20591" i="2048"/>
  <c r="AV20592" i="2048"/>
  <c r="AV20593" i="2048"/>
  <c r="AV20594" i="2048"/>
  <c r="AV20595" i="2048"/>
  <c r="AV20596" i="2048"/>
  <c r="AV20597" i="2048"/>
  <c r="AV20598" i="2048"/>
  <c r="AV20599" i="2048"/>
  <c r="AV20600" i="2048"/>
  <c r="AV20601" i="2048"/>
  <c r="AV20602" i="2048"/>
  <c r="AV20603" i="2048"/>
  <c r="AV20604" i="2048"/>
  <c r="AV20605" i="2048"/>
  <c r="AV20606" i="2048"/>
  <c r="AV20607" i="2048"/>
  <c r="AV20608" i="2048"/>
  <c r="AV20609" i="2048"/>
  <c r="AV20610" i="2048"/>
  <c r="AV20611" i="2048"/>
  <c r="AV20612" i="2048"/>
  <c r="AV20613" i="2048"/>
  <c r="AV20614" i="2048"/>
  <c r="AV20615" i="2048"/>
  <c r="AV20616" i="2048"/>
  <c r="AV20617" i="2048"/>
  <c r="AV20618" i="2048"/>
  <c r="AV20619" i="2048"/>
  <c r="AV20620" i="2048"/>
  <c r="AV20621" i="2048"/>
  <c r="AV20622" i="2048"/>
  <c r="AV20623" i="2048"/>
  <c r="AV20624" i="2048"/>
  <c r="AV20625" i="2048"/>
  <c r="AV20626" i="2048"/>
  <c r="AV20627" i="2048"/>
  <c r="AV20628" i="2048"/>
  <c r="AV20629" i="2048"/>
  <c r="AV20630" i="2048"/>
  <c r="AV20631" i="2048"/>
  <c r="AV20632" i="2048"/>
  <c r="AV20633" i="2048"/>
  <c r="AV20634" i="2048"/>
  <c r="AV20635" i="2048"/>
  <c r="AV20636" i="2048"/>
  <c r="AV20637" i="2048"/>
  <c r="AV20638" i="2048"/>
  <c r="AV20639" i="2048"/>
  <c r="AV20640" i="2048"/>
  <c r="AV20641" i="2048"/>
  <c r="AV20642" i="2048"/>
  <c r="AV20643" i="2048"/>
  <c r="AV20644" i="2048"/>
  <c r="AV20645" i="2048"/>
  <c r="AV20646" i="2048"/>
  <c r="AV20647" i="2048"/>
  <c r="AV20648" i="2048"/>
  <c r="AV20649" i="2048"/>
  <c r="AV20650" i="2048"/>
  <c r="AV20651" i="2048"/>
  <c r="AV20652" i="2048"/>
  <c r="AV20653" i="2048"/>
  <c r="AV20654" i="2048"/>
  <c r="AV20655" i="2048"/>
  <c r="AV20656" i="2048"/>
  <c r="AV20657" i="2048"/>
  <c r="AV20658" i="2048"/>
  <c r="AV20659" i="2048"/>
  <c r="AV20660" i="2048"/>
  <c r="AV20661" i="2048"/>
  <c r="AV20662" i="2048"/>
  <c r="AV20663" i="2048"/>
  <c r="AV20664" i="2048"/>
  <c r="AV20665" i="2048"/>
  <c r="AV20666" i="2048"/>
  <c r="AV20667" i="2048"/>
  <c r="AV20668" i="2048"/>
  <c r="AV20669" i="2048"/>
  <c r="AV20670" i="2048"/>
  <c r="AV20671" i="2048"/>
  <c r="AV20672" i="2048"/>
  <c r="AV20673" i="2048"/>
  <c r="AV20674" i="2048"/>
  <c r="AV20675" i="2048"/>
  <c r="AV20676" i="2048"/>
  <c r="AV20677" i="2048"/>
  <c r="AV20678" i="2048"/>
  <c r="AV20679" i="2048"/>
  <c r="AV20680" i="2048"/>
  <c r="AV20681" i="2048"/>
  <c r="AV20682" i="2048"/>
  <c r="AV20683" i="2048"/>
  <c r="AV20684" i="2048"/>
  <c r="AV20685" i="2048"/>
  <c r="AV20686" i="2048"/>
  <c r="AV20687" i="2048"/>
  <c r="AV20688" i="2048"/>
  <c r="AV20689" i="2048"/>
  <c r="AV20690" i="2048"/>
  <c r="AV20691" i="2048"/>
  <c r="AV20692" i="2048"/>
  <c r="AV20693" i="2048"/>
  <c r="AV20694" i="2048"/>
  <c r="AV20695" i="2048"/>
  <c r="AV20696" i="2048"/>
  <c r="AV20697" i="2048"/>
  <c r="AV20698" i="2048"/>
  <c r="AV20699" i="2048"/>
  <c r="AV20700" i="2048"/>
  <c r="AV20701" i="2048"/>
  <c r="AV20702" i="2048"/>
  <c r="AV20703" i="2048"/>
  <c r="AV20704" i="2048"/>
  <c r="AV20705" i="2048"/>
  <c r="AV20706" i="2048"/>
  <c r="AV20707" i="2048"/>
  <c r="AV20708" i="2048"/>
  <c r="AV20709" i="2048"/>
  <c r="AV20710" i="2048"/>
  <c r="AV20711" i="2048"/>
  <c r="AV20712" i="2048"/>
  <c r="AV20713" i="2048"/>
  <c r="AV20714" i="2048"/>
  <c r="AV20715" i="2048"/>
  <c r="AV20716" i="2048"/>
  <c r="AV20717" i="2048"/>
  <c r="AV20718" i="2048"/>
  <c r="AV20719" i="2048"/>
  <c r="AV20720" i="2048"/>
  <c r="AV20721" i="2048"/>
  <c r="AV20722" i="2048"/>
  <c r="AV20723" i="2048"/>
  <c r="AV20724" i="2048"/>
  <c r="AV20725" i="2048"/>
  <c r="AV20726" i="2048"/>
  <c r="AV20727" i="2048"/>
  <c r="AV20728" i="2048"/>
  <c r="AV20729" i="2048"/>
  <c r="AV20730" i="2048"/>
  <c r="AV20731" i="2048"/>
  <c r="AV20732" i="2048"/>
  <c r="AV20733" i="2048"/>
  <c r="AV20734" i="2048"/>
  <c r="AV20735" i="2048"/>
  <c r="AV20736" i="2048"/>
  <c r="AV20737" i="2048"/>
  <c r="AV20738" i="2048"/>
  <c r="AV20739" i="2048"/>
  <c r="AV20740" i="2048"/>
  <c r="AV20741" i="2048"/>
  <c r="AV20742" i="2048"/>
  <c r="AV20743" i="2048"/>
  <c r="AV20744" i="2048"/>
  <c r="AV20745" i="2048"/>
  <c r="AV20746" i="2048"/>
  <c r="AV20747" i="2048"/>
  <c r="AV20748" i="2048"/>
  <c r="AV20749" i="2048"/>
  <c r="AV20750" i="2048"/>
  <c r="AV20751" i="2048"/>
  <c r="AV20752" i="2048"/>
  <c r="AV20753" i="2048"/>
  <c r="AV20754" i="2048"/>
  <c r="AV20755" i="2048"/>
  <c r="AV20756" i="2048"/>
  <c r="AV20757" i="2048"/>
  <c r="AV20758" i="2048"/>
  <c r="AV20759" i="2048"/>
  <c r="AV20760" i="2048"/>
  <c r="AV20761" i="2048"/>
  <c r="AV20762" i="2048"/>
  <c r="AV20763" i="2048"/>
  <c r="AV20764" i="2048"/>
  <c r="AV20765" i="2048"/>
  <c r="AV20766" i="2048"/>
  <c r="AV20767" i="2048"/>
  <c r="AV20768" i="2048"/>
  <c r="AV20769" i="2048"/>
  <c r="AV20770" i="2048"/>
  <c r="AV20771" i="2048"/>
  <c r="AV20772" i="2048"/>
  <c r="AV20773" i="2048"/>
  <c r="AV20774" i="2048"/>
  <c r="AV20775" i="2048"/>
  <c r="AV20776" i="2048"/>
  <c r="AV20777" i="2048"/>
  <c r="AV20778" i="2048"/>
  <c r="AV20779" i="2048"/>
  <c r="AV20780" i="2048"/>
  <c r="AV20781" i="2048"/>
  <c r="AV20782" i="2048"/>
  <c r="AV20783" i="2048"/>
  <c r="AV20784" i="2048"/>
  <c r="AV20785" i="2048"/>
  <c r="AV20786" i="2048"/>
  <c r="AV20787" i="2048"/>
  <c r="AV20788" i="2048"/>
  <c r="AV20789" i="2048"/>
  <c r="AV20790" i="2048"/>
  <c r="AV20791" i="2048"/>
  <c r="AV20792" i="2048"/>
  <c r="AV20793" i="2048"/>
  <c r="AV20794" i="2048"/>
  <c r="AV20795" i="2048"/>
  <c r="AV20796" i="2048"/>
  <c r="AV20797" i="2048"/>
  <c r="AV20798" i="2048"/>
  <c r="AV20799" i="2048"/>
  <c r="AV20800" i="2048"/>
  <c r="AV20801" i="2048"/>
  <c r="AV20802" i="2048"/>
  <c r="AV20803" i="2048"/>
  <c r="AV20804" i="2048"/>
  <c r="AV20805" i="2048"/>
  <c r="AV20806" i="2048"/>
  <c r="AV20807" i="2048"/>
  <c r="AV20808" i="2048"/>
  <c r="AV20809" i="2048"/>
  <c r="AV20810" i="2048"/>
  <c r="AV20811" i="2048"/>
  <c r="AV20812" i="2048"/>
  <c r="AV20813" i="2048"/>
  <c r="AV20814" i="2048"/>
  <c r="AV20815" i="2048"/>
  <c r="AV20816" i="2048"/>
  <c r="AV20817" i="2048"/>
  <c r="AV20818" i="2048"/>
  <c r="AV20819" i="2048"/>
  <c r="AV20820" i="2048"/>
  <c r="AV20821" i="2048"/>
  <c r="AV20822" i="2048"/>
  <c r="AV20823" i="2048"/>
  <c r="AV20824" i="2048"/>
  <c r="AV20825" i="2048"/>
  <c r="AV20826" i="2048"/>
  <c r="AV20827" i="2048"/>
  <c r="AV20828" i="2048"/>
  <c r="AV20829" i="2048"/>
  <c r="AV20830" i="2048"/>
  <c r="AV20831" i="2048"/>
  <c r="AV20832" i="2048"/>
  <c r="AV20833" i="2048"/>
  <c r="AV20834" i="2048"/>
  <c r="AV20835" i="2048"/>
  <c r="AV20836" i="2048"/>
  <c r="AV20837" i="2048"/>
  <c r="AV20838" i="2048"/>
  <c r="AV20839" i="2048"/>
  <c r="AV20840" i="2048"/>
  <c r="AV20841" i="2048"/>
  <c r="AV20842" i="2048"/>
  <c r="AV20843" i="2048"/>
  <c r="AV20844" i="2048"/>
  <c r="AV20845" i="2048"/>
  <c r="AV20846" i="2048"/>
  <c r="AV20847" i="2048"/>
  <c r="AV20848" i="2048"/>
  <c r="AV20849" i="2048"/>
  <c r="AV20850" i="2048"/>
  <c r="AV20851" i="2048"/>
  <c r="AV20852" i="2048"/>
  <c r="AV20853" i="2048"/>
  <c r="AV20854" i="2048"/>
  <c r="AV20855" i="2048"/>
  <c r="AV20856" i="2048"/>
  <c r="AV20857" i="2048"/>
  <c r="AV20858" i="2048"/>
  <c r="AV20859" i="2048"/>
  <c r="AV20860" i="2048"/>
  <c r="AV20861" i="2048"/>
  <c r="AV20862" i="2048"/>
  <c r="AV20863" i="2048"/>
  <c r="AV20864" i="2048"/>
  <c r="AV20865" i="2048"/>
  <c r="AV20866" i="2048"/>
  <c r="AV20867" i="2048"/>
  <c r="AV20868" i="2048"/>
  <c r="AV20869" i="2048"/>
  <c r="AV20870" i="2048"/>
  <c r="AV20871" i="2048"/>
  <c r="AV20872" i="2048"/>
  <c r="AV20873" i="2048"/>
  <c r="AV20874" i="2048"/>
  <c r="AV20875" i="2048"/>
  <c r="AV20876" i="2048"/>
  <c r="AV20877" i="2048"/>
  <c r="AV20878" i="2048"/>
  <c r="AV20879" i="2048"/>
  <c r="AV20880" i="2048"/>
  <c r="AV20881" i="2048"/>
  <c r="AV20882" i="2048"/>
  <c r="AV20883" i="2048"/>
  <c r="AV20884" i="2048"/>
  <c r="AV20885" i="2048"/>
  <c r="AV20886" i="2048"/>
  <c r="AV20887" i="2048"/>
  <c r="AV20888" i="2048"/>
  <c r="AV20889" i="2048"/>
  <c r="AV20890" i="2048"/>
  <c r="AV20891" i="2048"/>
  <c r="AV20892" i="2048"/>
  <c r="AV20893" i="2048"/>
  <c r="AV20894" i="2048"/>
  <c r="AV20895" i="2048"/>
  <c r="AV20896" i="2048"/>
  <c r="AV20897" i="2048"/>
  <c r="AV20898" i="2048"/>
  <c r="AV20899" i="2048"/>
  <c r="AV20900" i="2048"/>
  <c r="AV20901" i="2048"/>
  <c r="AV20902" i="2048"/>
  <c r="AV20903" i="2048"/>
  <c r="AV20904" i="2048"/>
  <c r="AV20905" i="2048"/>
  <c r="AV20906" i="2048"/>
  <c r="AV20907" i="2048"/>
  <c r="AV20908" i="2048"/>
  <c r="AV20909" i="2048"/>
  <c r="AV20910" i="2048"/>
  <c r="AV20911" i="2048"/>
  <c r="AV20912" i="2048"/>
  <c r="AV20913" i="2048"/>
  <c r="AV20914" i="2048"/>
  <c r="AV20915" i="2048"/>
  <c r="AV20916" i="2048"/>
  <c r="AV20917" i="2048"/>
  <c r="AV20918" i="2048"/>
  <c r="AV20919" i="2048"/>
  <c r="AV20920" i="2048"/>
  <c r="AV20921" i="2048"/>
  <c r="AV20922" i="2048"/>
  <c r="AV20923" i="2048"/>
  <c r="AV20924" i="2048"/>
  <c r="AV20925" i="2048"/>
  <c r="AV20926" i="2048"/>
  <c r="AV20927" i="2048"/>
  <c r="AV20928" i="2048"/>
  <c r="AV20929" i="2048"/>
  <c r="AV20930" i="2048"/>
  <c r="AV20931" i="2048"/>
  <c r="AV20932" i="2048"/>
  <c r="AV20933" i="2048"/>
  <c r="AV20934" i="2048"/>
  <c r="AV20935" i="2048"/>
  <c r="AV20936" i="2048"/>
  <c r="AV20937" i="2048"/>
  <c r="AV20938" i="2048"/>
  <c r="AV20939" i="2048"/>
  <c r="AV20940" i="2048"/>
  <c r="AV20941" i="2048"/>
  <c r="AV20942" i="2048"/>
  <c r="AV20943" i="2048"/>
  <c r="AV20944" i="2048"/>
  <c r="AV20945" i="2048"/>
  <c r="AV20946" i="2048"/>
  <c r="AV20947" i="2048"/>
  <c r="AV20948" i="2048"/>
  <c r="AV20949" i="2048"/>
  <c r="AV20950" i="2048"/>
  <c r="AV20951" i="2048"/>
  <c r="AV20952" i="2048"/>
  <c r="AV20953" i="2048"/>
  <c r="AV20954" i="2048"/>
  <c r="AV20955" i="2048"/>
  <c r="AV20956" i="2048"/>
  <c r="AV20957" i="2048"/>
  <c r="AV20958" i="2048"/>
  <c r="AV20959" i="2048"/>
  <c r="AV20960" i="2048"/>
  <c r="AV20961" i="2048"/>
  <c r="AV20962" i="2048"/>
  <c r="AV20963" i="2048"/>
  <c r="AV20964" i="2048"/>
  <c r="AV20965" i="2048"/>
  <c r="AV20966" i="2048"/>
  <c r="AV20967" i="2048"/>
  <c r="AV20968" i="2048"/>
  <c r="AV20969" i="2048"/>
  <c r="AV20970" i="2048"/>
  <c r="AV20971" i="2048"/>
  <c r="AV20972" i="2048"/>
  <c r="AV20973" i="2048"/>
  <c r="AV20974" i="2048"/>
  <c r="AV20975" i="2048"/>
  <c r="AV20976" i="2048"/>
  <c r="AV20977" i="2048"/>
  <c r="AV20978" i="2048"/>
  <c r="AV20979" i="2048"/>
  <c r="AV20980" i="2048"/>
  <c r="AV20981" i="2048"/>
  <c r="AV20982" i="2048"/>
  <c r="AV20983" i="2048"/>
  <c r="AV20984" i="2048"/>
  <c r="AV20985" i="2048"/>
  <c r="AV20986" i="2048"/>
  <c r="AV20987" i="2048"/>
  <c r="AV20988" i="2048"/>
  <c r="AV20989" i="2048"/>
  <c r="AV20990" i="2048"/>
  <c r="AV20991" i="2048"/>
  <c r="AV20992" i="2048"/>
  <c r="AV20993" i="2048"/>
  <c r="AV20994" i="2048"/>
  <c r="AV20995" i="2048"/>
  <c r="AV20996" i="2048"/>
  <c r="AV20997" i="2048"/>
  <c r="AV20998" i="2048"/>
  <c r="AV20999" i="2048"/>
  <c r="AV21000" i="2048"/>
  <c r="AV21001" i="2048"/>
  <c r="AV21002" i="2048"/>
  <c r="AV21003" i="2048"/>
  <c r="AV21004" i="2048"/>
  <c r="AV21005" i="2048"/>
  <c r="AV21006" i="2048"/>
  <c r="AV21007" i="2048"/>
  <c r="AV21008" i="2048"/>
  <c r="AV21009" i="2048"/>
  <c r="AV21010" i="2048"/>
  <c r="AV21011" i="2048"/>
  <c r="AV21012" i="2048"/>
  <c r="AV21013" i="2048"/>
  <c r="AV21014" i="2048"/>
  <c r="AV21015" i="2048"/>
  <c r="AV21016" i="2048"/>
  <c r="AV21017" i="2048"/>
  <c r="AV21018" i="2048"/>
  <c r="AV21019" i="2048"/>
  <c r="AV21020" i="2048"/>
  <c r="AV21021" i="2048"/>
  <c r="AV21022" i="2048"/>
  <c r="AV21023" i="2048"/>
  <c r="AV21024" i="2048"/>
  <c r="AV21025" i="2048"/>
  <c r="AV21026" i="2048"/>
  <c r="AV21027" i="2048"/>
  <c r="AV21028" i="2048"/>
  <c r="AV21029" i="2048"/>
  <c r="AV21030" i="2048"/>
  <c r="AV21031" i="2048"/>
  <c r="AV21032" i="2048"/>
  <c r="AV21033" i="2048"/>
  <c r="AV21034" i="2048"/>
  <c r="AV21035" i="2048"/>
  <c r="AV21036" i="2048"/>
  <c r="AV21037" i="2048"/>
  <c r="AV21038" i="2048"/>
  <c r="AV21039" i="2048"/>
  <c r="AV21040" i="2048"/>
  <c r="AV21041" i="2048"/>
  <c r="AV21042" i="2048"/>
  <c r="AV21043" i="2048"/>
  <c r="AV21044" i="2048"/>
  <c r="AV21045" i="2048"/>
  <c r="AV21046" i="2048"/>
  <c r="AV21047" i="2048"/>
  <c r="AV21048" i="2048"/>
  <c r="AV21049" i="2048"/>
  <c r="AV21050" i="2048"/>
  <c r="AV21051" i="2048"/>
  <c r="AV21052" i="2048"/>
  <c r="AV21053" i="2048"/>
  <c r="AV21054" i="2048"/>
  <c r="AV21055" i="2048"/>
  <c r="AV21056" i="2048"/>
  <c r="AV21057" i="2048"/>
  <c r="AV21058" i="2048"/>
  <c r="AV21059" i="2048"/>
  <c r="AV21060" i="2048"/>
  <c r="AV21061" i="2048"/>
  <c r="AV21062" i="2048"/>
  <c r="AV21063" i="2048"/>
  <c r="AV21064" i="2048"/>
  <c r="AV21065" i="2048"/>
  <c r="AV21066" i="2048"/>
  <c r="AV21067" i="2048"/>
  <c r="AV21068" i="2048"/>
  <c r="AV21069" i="2048"/>
  <c r="AV21070" i="2048"/>
  <c r="AV21071" i="2048"/>
  <c r="AV21072" i="2048"/>
  <c r="AV21073" i="2048"/>
  <c r="AV21074" i="2048"/>
  <c r="AV21075" i="2048"/>
  <c r="AV21076" i="2048"/>
  <c r="AV21077" i="2048"/>
  <c r="AV21078" i="2048"/>
  <c r="AV21079" i="2048"/>
  <c r="AV21080" i="2048"/>
  <c r="AV21081" i="2048"/>
  <c r="AV21082" i="2048"/>
  <c r="AV21083" i="2048"/>
  <c r="AV21084" i="2048"/>
  <c r="AV21085" i="2048"/>
  <c r="AV21086" i="2048"/>
  <c r="AV21087" i="2048"/>
  <c r="AV21088" i="2048"/>
  <c r="AV21089" i="2048"/>
  <c r="AV21090" i="2048"/>
  <c r="AV21091" i="2048"/>
  <c r="AV21092" i="2048"/>
  <c r="AV21093" i="2048"/>
  <c r="AV21094" i="2048"/>
  <c r="AV21095" i="2048"/>
  <c r="AV21096" i="2048"/>
  <c r="AV21097" i="2048"/>
  <c r="AV21098" i="2048"/>
  <c r="AV21099" i="2048"/>
  <c r="AV21100" i="2048"/>
  <c r="AV21101" i="2048"/>
  <c r="AV21102" i="2048"/>
  <c r="AV21103" i="2048"/>
  <c r="AV21104" i="2048"/>
  <c r="AV21105" i="2048"/>
  <c r="AV21106" i="2048"/>
  <c r="AV21107" i="2048"/>
  <c r="AV21108" i="2048"/>
  <c r="AV21109" i="2048"/>
  <c r="AV21110" i="2048"/>
  <c r="AV21111" i="2048"/>
  <c r="AV21112" i="2048"/>
  <c r="AV21113" i="2048"/>
  <c r="AV21114" i="2048"/>
  <c r="AV21115" i="2048"/>
  <c r="AV21116" i="2048"/>
  <c r="AV21117" i="2048"/>
  <c r="AV21118" i="2048"/>
  <c r="AV21119" i="2048"/>
  <c r="AV21120" i="2048"/>
  <c r="AV21121" i="2048"/>
  <c r="AV21122" i="2048"/>
  <c r="AV21123" i="2048"/>
  <c r="AV21124" i="2048"/>
  <c r="AV21125" i="2048"/>
  <c r="AV21126" i="2048"/>
  <c r="AV21127" i="2048"/>
  <c r="AV21128" i="2048"/>
  <c r="AV21129" i="2048"/>
  <c r="AV21130" i="2048"/>
  <c r="AV21131" i="2048"/>
  <c r="AV21132" i="2048"/>
  <c r="AV21133" i="2048"/>
  <c r="AV21134" i="2048"/>
  <c r="AV21135" i="2048"/>
  <c r="AV21136" i="2048"/>
  <c r="AV21137" i="2048"/>
  <c r="AV21138" i="2048"/>
  <c r="AV21139" i="2048"/>
  <c r="AV21140" i="2048"/>
  <c r="AV21141" i="2048"/>
  <c r="AV21142" i="2048"/>
  <c r="AV21143" i="2048"/>
  <c r="AV21144" i="2048"/>
  <c r="AV21145" i="2048"/>
  <c r="AV21146" i="2048"/>
  <c r="AV21147" i="2048"/>
  <c r="AV21148" i="2048"/>
  <c r="AV21149" i="2048"/>
  <c r="AV21150" i="2048"/>
  <c r="AV21151" i="2048"/>
  <c r="AV21152" i="2048"/>
  <c r="AV21153" i="2048"/>
  <c r="AV21154" i="2048"/>
  <c r="AV21155" i="2048"/>
  <c r="AV21156" i="2048"/>
  <c r="AV21157" i="2048"/>
  <c r="AV21158" i="2048"/>
  <c r="AV21159" i="2048"/>
  <c r="AV21160" i="2048"/>
  <c r="AV21161" i="2048"/>
  <c r="AV21162" i="2048"/>
  <c r="AV21163" i="2048"/>
  <c r="AV21164" i="2048"/>
  <c r="AV21165" i="2048"/>
  <c r="AV21166" i="2048"/>
  <c r="AV21167" i="2048"/>
  <c r="AV21168" i="2048"/>
  <c r="AV21169" i="2048"/>
  <c r="AV21170" i="2048"/>
  <c r="AV21171" i="2048"/>
  <c r="AV21172" i="2048"/>
  <c r="AV21173" i="2048"/>
  <c r="AV21174" i="2048"/>
  <c r="AV21175" i="2048"/>
  <c r="AV21176" i="2048"/>
  <c r="AV21177" i="2048"/>
  <c r="AV21178" i="2048"/>
  <c r="AV21179" i="2048"/>
  <c r="AV21180" i="2048"/>
  <c r="AV21181" i="2048"/>
  <c r="AV21182" i="2048"/>
  <c r="AV21183" i="2048"/>
  <c r="AV21184" i="2048"/>
  <c r="AV21185" i="2048"/>
  <c r="AV21186" i="2048"/>
  <c r="AV21187" i="2048"/>
  <c r="AV21188" i="2048"/>
  <c r="AV21189" i="2048"/>
  <c r="AV21190" i="2048"/>
  <c r="AV21191" i="2048"/>
  <c r="AV21192" i="2048"/>
  <c r="AV21193" i="2048"/>
  <c r="AV21194" i="2048"/>
  <c r="AV21195" i="2048"/>
  <c r="AV21196" i="2048"/>
  <c r="AV21197" i="2048"/>
  <c r="AV21198" i="2048"/>
  <c r="AV21199" i="2048"/>
  <c r="AV21200" i="2048"/>
  <c r="AV21201" i="2048"/>
  <c r="AV21202" i="2048"/>
  <c r="AV21203" i="2048"/>
  <c r="AV21204" i="2048"/>
  <c r="AV21205" i="2048"/>
  <c r="AV21206" i="2048"/>
  <c r="AV21207" i="2048"/>
  <c r="AV21208" i="2048"/>
  <c r="AV21209" i="2048"/>
  <c r="AV21210" i="2048"/>
  <c r="AV21211" i="2048"/>
  <c r="AV21212" i="2048"/>
  <c r="AV21213" i="2048"/>
  <c r="AV21214" i="2048"/>
  <c r="AV21215" i="2048"/>
  <c r="AV21216" i="2048"/>
  <c r="AV21217" i="2048"/>
  <c r="AV21218" i="2048"/>
  <c r="AV21219" i="2048"/>
  <c r="AV21220" i="2048"/>
  <c r="AV21221" i="2048"/>
  <c r="AV21222" i="2048"/>
  <c r="AV21223" i="2048"/>
  <c r="AV21224" i="2048"/>
  <c r="AV21225" i="2048"/>
  <c r="AV21226" i="2048"/>
  <c r="AV21227" i="2048"/>
  <c r="AV21228" i="2048"/>
  <c r="AV21229" i="2048"/>
  <c r="AV21230" i="2048"/>
  <c r="AV21231" i="2048"/>
  <c r="AV21232" i="2048"/>
  <c r="AV21233" i="2048"/>
  <c r="AV21234" i="2048"/>
  <c r="AV21235" i="2048"/>
  <c r="AV21236" i="2048"/>
  <c r="AV21237" i="2048"/>
  <c r="AV21238" i="2048"/>
  <c r="AV21239" i="2048"/>
  <c r="AV21240" i="2048"/>
  <c r="AV21241" i="2048"/>
  <c r="AV21242" i="2048"/>
  <c r="AV21243" i="2048"/>
  <c r="AV21244" i="2048"/>
  <c r="AV21245" i="2048"/>
  <c r="AV21246" i="2048"/>
  <c r="AV21247" i="2048"/>
  <c r="AV21248" i="2048"/>
  <c r="AV21249" i="2048"/>
  <c r="AV21250" i="2048"/>
  <c r="AV21251" i="2048"/>
  <c r="AV21252" i="2048"/>
  <c r="AV21253" i="2048"/>
  <c r="AV21254" i="2048"/>
  <c r="AV21255" i="2048"/>
  <c r="AV21256" i="2048"/>
  <c r="AV21257" i="2048"/>
  <c r="AV21258" i="2048"/>
  <c r="AV21259" i="2048"/>
  <c r="AV21260" i="2048"/>
  <c r="AV21261" i="2048"/>
  <c r="AV21262" i="2048"/>
  <c r="AV21263" i="2048"/>
  <c r="AV21264" i="2048"/>
  <c r="AV21265" i="2048"/>
  <c r="AV21266" i="2048"/>
  <c r="AV21267" i="2048"/>
  <c r="AV21268" i="2048"/>
  <c r="AV21269" i="2048"/>
  <c r="AV21270" i="2048"/>
  <c r="AV21271" i="2048"/>
  <c r="AV21272" i="2048"/>
  <c r="AV21273" i="2048"/>
  <c r="AV21274" i="2048"/>
  <c r="AV21275" i="2048"/>
  <c r="AV21276" i="2048"/>
  <c r="AV21277" i="2048"/>
  <c r="AV21278" i="2048"/>
  <c r="AV21279" i="2048"/>
  <c r="AV21280" i="2048"/>
  <c r="AV21281" i="2048"/>
  <c r="AV21282" i="2048"/>
  <c r="AV21283" i="2048"/>
  <c r="AV21284" i="2048"/>
  <c r="AV21285" i="2048"/>
  <c r="AV21286" i="2048"/>
  <c r="AV21287" i="2048"/>
  <c r="AV21288" i="2048"/>
  <c r="AV21289" i="2048"/>
  <c r="AV21290" i="2048"/>
  <c r="AV21291" i="2048"/>
  <c r="AV21292" i="2048"/>
  <c r="AV21293" i="2048"/>
  <c r="AV21294" i="2048"/>
  <c r="AV21295" i="2048"/>
  <c r="AV21296" i="2048"/>
  <c r="AV21297" i="2048"/>
  <c r="AV21298" i="2048"/>
  <c r="AV21299" i="2048"/>
  <c r="AV21300" i="2048"/>
  <c r="AV21301" i="2048"/>
  <c r="AV21302" i="2048"/>
  <c r="AV21303" i="2048"/>
  <c r="AV21304" i="2048"/>
  <c r="AV21305" i="2048"/>
  <c r="AV21306" i="2048"/>
  <c r="AV21307" i="2048"/>
  <c r="AV21308" i="2048"/>
  <c r="AV21309" i="2048"/>
  <c r="AV21310" i="2048"/>
  <c r="AV21311" i="2048"/>
  <c r="AV21312" i="2048"/>
  <c r="AV21313" i="2048"/>
  <c r="AV21314" i="2048"/>
  <c r="AV21315" i="2048"/>
  <c r="AV21316" i="2048"/>
  <c r="AV21317" i="2048"/>
  <c r="AV21318" i="2048"/>
  <c r="AV21319" i="2048"/>
  <c r="AV21320" i="2048"/>
  <c r="AV21321" i="2048"/>
  <c r="AV21322" i="2048"/>
  <c r="AV21323" i="2048"/>
  <c r="AV21324" i="2048"/>
  <c r="AV21325" i="2048"/>
  <c r="AV21326" i="2048"/>
  <c r="AV21327" i="2048"/>
  <c r="AV21328" i="2048"/>
  <c r="AV21329" i="2048"/>
  <c r="AV21330" i="2048"/>
  <c r="AV21331" i="2048"/>
  <c r="AV21332" i="2048"/>
  <c r="AV21333" i="2048"/>
  <c r="AV21334" i="2048"/>
  <c r="AV21335" i="2048"/>
  <c r="AV21336" i="2048"/>
  <c r="AV21337" i="2048"/>
  <c r="AV21338" i="2048"/>
  <c r="AV21339" i="2048"/>
  <c r="AV21340" i="2048"/>
  <c r="AV21341" i="2048"/>
  <c r="AV21342" i="2048"/>
  <c r="AV21343" i="2048"/>
  <c r="AV21344" i="2048"/>
  <c r="AV21345" i="2048"/>
  <c r="AV21346" i="2048"/>
  <c r="AV21347" i="2048"/>
  <c r="AV21348" i="2048"/>
  <c r="AV21349" i="2048"/>
  <c r="AV21350" i="2048"/>
  <c r="AV21351" i="2048"/>
  <c r="AV21352" i="2048"/>
  <c r="AV21353" i="2048"/>
  <c r="AV21354" i="2048"/>
  <c r="AV21355" i="2048"/>
  <c r="AV21356" i="2048"/>
  <c r="AV21357" i="2048"/>
  <c r="AV21358" i="2048"/>
  <c r="AV21359" i="2048"/>
  <c r="AV21360" i="2048"/>
  <c r="AV21361" i="2048"/>
  <c r="AV21362" i="2048"/>
  <c r="AV21363" i="2048"/>
  <c r="AV21364" i="2048"/>
  <c r="AV21365" i="2048"/>
  <c r="AV21366" i="2048"/>
  <c r="AV21367" i="2048"/>
  <c r="AV21368" i="2048"/>
  <c r="AV21369" i="2048"/>
  <c r="AV21370" i="2048"/>
  <c r="AV21371" i="2048"/>
  <c r="AV21372" i="2048"/>
  <c r="AV21373" i="2048"/>
  <c r="AV21374" i="2048"/>
  <c r="AV21375" i="2048"/>
  <c r="AV21376" i="2048"/>
  <c r="AV21377" i="2048"/>
  <c r="AV21378" i="2048"/>
  <c r="AV21379" i="2048"/>
  <c r="AV21380" i="2048"/>
  <c r="AV21381" i="2048"/>
  <c r="AV21382" i="2048"/>
  <c r="AV21383" i="2048"/>
  <c r="AV21384" i="2048"/>
  <c r="AV21385" i="2048"/>
  <c r="AV21386" i="2048"/>
  <c r="AV21387" i="2048"/>
  <c r="AV21388" i="2048"/>
  <c r="AV21389" i="2048"/>
  <c r="AV21390" i="2048"/>
  <c r="AV21391" i="2048"/>
  <c r="AV21392" i="2048"/>
  <c r="AV21393" i="2048"/>
  <c r="AV21394" i="2048"/>
  <c r="AV21395" i="2048"/>
  <c r="AV21396" i="2048"/>
  <c r="AV21397" i="2048"/>
  <c r="AV21398" i="2048"/>
  <c r="AV21399" i="2048"/>
  <c r="AV21400" i="2048"/>
  <c r="AV21401" i="2048"/>
  <c r="AV21402" i="2048"/>
  <c r="AV21403" i="2048"/>
  <c r="AV21404" i="2048"/>
  <c r="AV21405" i="2048"/>
  <c r="AV21406" i="2048"/>
  <c r="AV21407" i="2048"/>
  <c r="AV21408" i="2048"/>
  <c r="AV21409" i="2048"/>
  <c r="AV21410" i="2048"/>
  <c r="AV21411" i="2048"/>
  <c r="AV21412" i="2048"/>
  <c r="AV21413" i="2048"/>
  <c r="AV21414" i="2048"/>
  <c r="AV21415" i="2048"/>
  <c r="AV21416" i="2048"/>
  <c r="AV21417" i="2048"/>
  <c r="AV21418" i="2048"/>
  <c r="AV21419" i="2048"/>
  <c r="AV21420" i="2048"/>
  <c r="AV21421" i="2048"/>
  <c r="AV21422" i="2048"/>
  <c r="AV21423" i="2048"/>
  <c r="AV21424" i="2048"/>
  <c r="AV21425" i="2048"/>
  <c r="AV21426" i="2048"/>
  <c r="AV21427" i="2048"/>
  <c r="AV21428" i="2048"/>
  <c r="AV21429" i="2048"/>
  <c r="AV21430" i="2048"/>
  <c r="AV21431" i="2048"/>
  <c r="AV21432" i="2048"/>
  <c r="AV21433" i="2048"/>
  <c r="AV21434" i="2048"/>
  <c r="AV21435" i="2048"/>
  <c r="AV21436" i="2048"/>
  <c r="AV21437" i="2048"/>
  <c r="AV21438" i="2048"/>
  <c r="AV21439" i="2048"/>
  <c r="AV21440" i="2048"/>
  <c r="AV21441" i="2048"/>
  <c r="AV21442" i="2048"/>
  <c r="AV21443" i="2048"/>
  <c r="AV21444" i="2048"/>
  <c r="AV21445" i="2048"/>
  <c r="AV21446" i="2048"/>
  <c r="AV21447" i="2048"/>
  <c r="AV21448" i="2048"/>
  <c r="AV21449" i="2048"/>
  <c r="AV21450" i="2048"/>
  <c r="AV21451" i="2048"/>
  <c r="AV21452" i="2048"/>
  <c r="AV21453" i="2048"/>
  <c r="AV21454" i="2048"/>
  <c r="AV21455" i="2048"/>
  <c r="AV21456" i="2048"/>
  <c r="AV21457" i="2048"/>
  <c r="AV21458" i="2048"/>
  <c r="AV21459" i="2048"/>
  <c r="AV21460" i="2048"/>
  <c r="AV21461" i="2048"/>
  <c r="AV21462" i="2048"/>
  <c r="AV21463" i="2048"/>
  <c r="AV21464" i="2048"/>
  <c r="AV21465" i="2048"/>
  <c r="AV21466" i="2048"/>
  <c r="AV21467" i="2048"/>
  <c r="AV21468" i="2048"/>
  <c r="AV21469" i="2048"/>
  <c r="AV21470" i="2048"/>
  <c r="AV21471" i="2048"/>
  <c r="AV21472" i="2048"/>
  <c r="AV21473" i="2048"/>
  <c r="AV21474" i="2048"/>
  <c r="AV21475" i="2048"/>
  <c r="AV21476" i="2048"/>
  <c r="AV21477" i="2048"/>
  <c r="AV21478" i="2048"/>
  <c r="AV21479" i="2048"/>
  <c r="AV21480" i="2048"/>
  <c r="AV21481" i="2048"/>
  <c r="AV21482" i="2048"/>
  <c r="AV21483" i="2048"/>
  <c r="AV21484" i="2048"/>
  <c r="AV21485" i="2048"/>
  <c r="AV21486" i="2048"/>
  <c r="AV21487" i="2048"/>
  <c r="AV21488" i="2048"/>
  <c r="AV21489" i="2048"/>
  <c r="AV21490" i="2048"/>
  <c r="AV21491" i="2048"/>
  <c r="AV21492" i="2048"/>
  <c r="AV21493" i="2048"/>
  <c r="AV21494" i="2048"/>
  <c r="AV21495" i="2048"/>
  <c r="AV21496" i="2048"/>
  <c r="AV21497" i="2048"/>
  <c r="AV21498" i="2048"/>
  <c r="AV21499" i="2048"/>
  <c r="AV21500" i="2048"/>
  <c r="AV21501" i="2048"/>
  <c r="AV21502" i="2048"/>
  <c r="AV21503" i="2048"/>
  <c r="AV21504" i="2048"/>
  <c r="AV21505" i="2048"/>
  <c r="AV21506" i="2048"/>
  <c r="AV21507" i="2048"/>
  <c r="AV21508" i="2048"/>
  <c r="AV21509" i="2048"/>
  <c r="AV21510" i="2048"/>
  <c r="AV21511" i="2048"/>
  <c r="AV21512" i="2048"/>
  <c r="AV21513" i="2048"/>
  <c r="AV21514" i="2048"/>
  <c r="AV21515" i="2048"/>
  <c r="AV21516" i="2048"/>
  <c r="AV21517" i="2048"/>
  <c r="AV21518" i="2048"/>
  <c r="AV21519" i="2048"/>
  <c r="AV21520" i="2048"/>
  <c r="AV21521" i="2048"/>
  <c r="AV21522" i="2048"/>
  <c r="AV21523" i="2048"/>
  <c r="AV21524" i="2048"/>
  <c r="AV21525" i="2048"/>
  <c r="AV21526" i="2048"/>
  <c r="AV21527" i="2048"/>
  <c r="AV21528" i="2048"/>
  <c r="AV21529" i="2048"/>
  <c r="AV21530" i="2048"/>
  <c r="AV21531" i="2048"/>
  <c r="AV21532" i="2048"/>
  <c r="AV21533" i="2048"/>
  <c r="AV21534" i="2048"/>
  <c r="AV21535" i="2048"/>
  <c r="AV21536" i="2048"/>
  <c r="AV21537" i="2048"/>
  <c r="AV21538" i="2048"/>
  <c r="AV21539" i="2048"/>
  <c r="AV21540" i="2048"/>
  <c r="AV21541" i="2048"/>
  <c r="AV21542" i="2048"/>
  <c r="AV21543" i="2048"/>
  <c r="AV21544" i="2048"/>
  <c r="AV21545" i="2048"/>
  <c r="AV21546" i="2048"/>
  <c r="AV21547" i="2048"/>
  <c r="AV21548" i="2048"/>
  <c r="AV21549" i="2048"/>
  <c r="AV21550" i="2048"/>
  <c r="AV21551" i="2048"/>
  <c r="AV21552" i="2048"/>
  <c r="AV21553" i="2048"/>
  <c r="AV21554" i="2048"/>
  <c r="AV21555" i="2048"/>
  <c r="AV21556" i="2048"/>
  <c r="AV21557" i="2048"/>
  <c r="AV21558" i="2048"/>
  <c r="AV21559" i="2048"/>
  <c r="AV21560" i="2048"/>
  <c r="AV21561" i="2048"/>
  <c r="AV21562" i="2048"/>
  <c r="AV21563" i="2048"/>
  <c r="AV21564" i="2048"/>
  <c r="AV21565" i="2048"/>
  <c r="AV21566" i="2048"/>
  <c r="AV21567" i="2048"/>
  <c r="AV21568" i="2048"/>
  <c r="AV21569" i="2048"/>
  <c r="AV21570" i="2048"/>
  <c r="AV21571" i="2048"/>
  <c r="AV21572" i="2048"/>
  <c r="AV21573" i="2048"/>
  <c r="AV21574" i="2048"/>
  <c r="AV21575" i="2048"/>
  <c r="AV21576" i="2048"/>
  <c r="AV21577" i="2048"/>
  <c r="AV21578" i="2048"/>
  <c r="AV21579" i="2048"/>
  <c r="AV21580" i="2048"/>
  <c r="AV21581" i="2048"/>
  <c r="AV21582" i="2048"/>
  <c r="AV21583" i="2048"/>
  <c r="AV21584" i="2048"/>
  <c r="AV21585" i="2048"/>
  <c r="AV21586" i="2048"/>
  <c r="AV21587" i="2048"/>
  <c r="AV21588" i="2048"/>
  <c r="AV21589" i="2048"/>
  <c r="AV21590" i="2048"/>
  <c r="AV21591" i="2048"/>
  <c r="AV21592" i="2048"/>
  <c r="AV21593" i="2048"/>
  <c r="AV21594" i="2048"/>
  <c r="AV21595" i="2048"/>
  <c r="AV21596" i="2048"/>
  <c r="AV21597" i="2048"/>
  <c r="AV21598" i="2048"/>
  <c r="AV21599" i="2048"/>
  <c r="AV21600" i="2048"/>
  <c r="AV21601" i="2048"/>
  <c r="AV21602" i="2048"/>
  <c r="AV21603" i="2048"/>
  <c r="AV21604" i="2048"/>
  <c r="AV21605" i="2048"/>
  <c r="AV21606" i="2048"/>
  <c r="AV21607" i="2048"/>
  <c r="AV21608" i="2048"/>
  <c r="AV21609" i="2048"/>
  <c r="AV21610" i="2048"/>
  <c r="AV21611" i="2048"/>
  <c r="AV21612" i="2048"/>
  <c r="AV21613" i="2048"/>
  <c r="AV21614" i="2048"/>
  <c r="AV21615" i="2048"/>
  <c r="AV21616" i="2048"/>
  <c r="AV21617" i="2048"/>
  <c r="AV21618" i="2048"/>
  <c r="AV21619" i="2048"/>
  <c r="AV21620" i="2048"/>
  <c r="AV21621" i="2048"/>
  <c r="AV21622" i="2048"/>
  <c r="AV21623" i="2048"/>
  <c r="AV21624" i="2048"/>
  <c r="AV21625" i="2048"/>
  <c r="AV21626" i="2048"/>
  <c r="AV21627" i="2048"/>
  <c r="AV21628" i="2048"/>
  <c r="AV21629" i="2048"/>
  <c r="AV21630" i="2048"/>
  <c r="AV21631" i="2048"/>
  <c r="AV21632" i="2048"/>
  <c r="AV21633" i="2048"/>
  <c r="AV21634" i="2048"/>
  <c r="AV21635" i="2048"/>
  <c r="AV21636" i="2048"/>
  <c r="AV21637" i="2048"/>
  <c r="AV21638" i="2048"/>
  <c r="AV21639" i="2048"/>
  <c r="AV21640" i="2048"/>
  <c r="AV21641" i="2048"/>
  <c r="AV21642" i="2048"/>
  <c r="AV21643" i="2048"/>
  <c r="AV21644" i="2048"/>
  <c r="AV21645" i="2048"/>
  <c r="AV21646" i="2048"/>
  <c r="AV21647" i="2048"/>
  <c r="AV21648" i="2048"/>
  <c r="AV21649" i="2048"/>
  <c r="AV21650" i="2048"/>
  <c r="AV21651" i="2048"/>
  <c r="AV21652" i="2048"/>
  <c r="AV21653" i="2048"/>
  <c r="AV21654" i="2048"/>
  <c r="AV21655" i="2048"/>
  <c r="AV21656" i="2048"/>
  <c r="AV21657" i="2048"/>
  <c r="AV21658" i="2048"/>
  <c r="AV21659" i="2048"/>
  <c r="AV21660" i="2048"/>
  <c r="AV21661" i="2048"/>
  <c r="AV21662" i="2048"/>
  <c r="AV21663" i="2048"/>
  <c r="AV21664" i="2048"/>
  <c r="AV21665" i="2048"/>
  <c r="AV21666" i="2048"/>
  <c r="AV21667" i="2048"/>
  <c r="AV21668" i="2048"/>
  <c r="AV21669" i="2048"/>
  <c r="AV21670" i="2048"/>
  <c r="AV21671" i="2048"/>
  <c r="AV21672" i="2048"/>
  <c r="AV21673" i="2048"/>
  <c r="AV21674" i="2048"/>
  <c r="AV21675" i="2048"/>
  <c r="AV21676" i="2048"/>
  <c r="AV21677" i="2048"/>
  <c r="AV21678" i="2048"/>
  <c r="AV21679" i="2048"/>
  <c r="AV21680" i="2048"/>
  <c r="AV21681" i="2048"/>
  <c r="AV21682" i="2048"/>
  <c r="AV21683" i="2048"/>
  <c r="AV21684" i="2048"/>
  <c r="AV21685" i="2048"/>
  <c r="AV21686" i="2048"/>
  <c r="AV21687" i="2048"/>
  <c r="AV21688" i="2048"/>
  <c r="AV21689" i="2048"/>
  <c r="AV21690" i="2048"/>
  <c r="AV21691" i="2048"/>
  <c r="AV21692" i="2048"/>
  <c r="AV21693" i="2048"/>
  <c r="AV21694" i="2048"/>
  <c r="AV21695" i="2048"/>
  <c r="AV21696" i="2048"/>
  <c r="AV21697" i="2048"/>
  <c r="AV21698" i="2048"/>
  <c r="AV21699" i="2048"/>
  <c r="AV21700" i="2048"/>
  <c r="AV21701" i="2048"/>
  <c r="AV21702" i="2048"/>
  <c r="AV21703" i="2048"/>
  <c r="AV21704" i="2048"/>
  <c r="AV21705" i="2048"/>
  <c r="AV21706" i="2048"/>
  <c r="AV21707" i="2048"/>
  <c r="AV21708" i="2048"/>
  <c r="AV21709" i="2048"/>
  <c r="AV21710" i="2048"/>
  <c r="AV21711" i="2048"/>
  <c r="AV21712" i="2048"/>
  <c r="AV21713" i="2048"/>
  <c r="AV21714" i="2048"/>
  <c r="AV21715" i="2048"/>
  <c r="AV21716" i="2048"/>
  <c r="AV21717" i="2048"/>
  <c r="AV21718" i="2048"/>
  <c r="AV21719" i="2048"/>
  <c r="AV21720" i="2048"/>
  <c r="AV21721" i="2048"/>
  <c r="AV21722" i="2048"/>
  <c r="AV21723" i="2048"/>
  <c r="AV21724" i="2048"/>
  <c r="AV21725" i="2048"/>
  <c r="AV21726" i="2048"/>
  <c r="AV21727" i="2048"/>
  <c r="AV21728" i="2048"/>
  <c r="AV21729" i="2048"/>
  <c r="AV21730" i="2048"/>
  <c r="AV21731" i="2048"/>
  <c r="AV21732" i="2048"/>
  <c r="AV21733" i="2048"/>
  <c r="AV21734" i="2048"/>
  <c r="AV21735" i="2048"/>
  <c r="AV21736" i="2048"/>
  <c r="AV21737" i="2048"/>
  <c r="AV21738" i="2048"/>
  <c r="AV21739" i="2048"/>
  <c r="AV21740" i="2048"/>
  <c r="AV21741" i="2048"/>
  <c r="AV21742" i="2048"/>
  <c r="AV21743" i="2048"/>
  <c r="AV21744" i="2048"/>
  <c r="AV21745" i="2048"/>
  <c r="AV21746" i="2048"/>
  <c r="AV21747" i="2048"/>
  <c r="AV21748" i="2048"/>
  <c r="AV21749" i="2048"/>
  <c r="AV21750" i="2048"/>
  <c r="AV21751" i="2048"/>
  <c r="AV21752" i="2048"/>
  <c r="AV21753" i="2048"/>
  <c r="AV21754" i="2048"/>
  <c r="AV21755" i="2048"/>
  <c r="AV21756" i="2048"/>
  <c r="AV21757" i="2048"/>
  <c r="AV21758" i="2048"/>
  <c r="AV21759" i="2048"/>
  <c r="AV21760" i="2048"/>
  <c r="AV21761" i="2048"/>
  <c r="AV21762" i="2048"/>
  <c r="AV21763" i="2048"/>
  <c r="AV21764" i="2048"/>
  <c r="AV21765" i="2048"/>
  <c r="AV21766" i="2048"/>
  <c r="AV21767" i="2048"/>
  <c r="AV21768" i="2048"/>
  <c r="AV21769" i="2048"/>
  <c r="AV21770" i="2048"/>
  <c r="AV21771" i="2048"/>
  <c r="AV21772" i="2048"/>
  <c r="AV21773" i="2048"/>
  <c r="AV21774" i="2048"/>
  <c r="AV21775" i="2048"/>
  <c r="AV21776" i="2048"/>
  <c r="AV21777" i="2048"/>
  <c r="AV21778" i="2048"/>
  <c r="AV21779" i="2048"/>
  <c r="AV21780" i="2048"/>
  <c r="AV21781" i="2048"/>
  <c r="AV21782" i="2048"/>
  <c r="AV21783" i="2048"/>
  <c r="AV21784" i="2048"/>
  <c r="AV21785" i="2048"/>
  <c r="AV21786" i="2048"/>
  <c r="AV21787" i="2048"/>
  <c r="AV21788" i="2048"/>
  <c r="AV21789" i="2048"/>
  <c r="AV21790" i="2048"/>
  <c r="AV21791" i="2048"/>
  <c r="AV21792" i="2048"/>
  <c r="AV21793" i="2048"/>
  <c r="AV21794" i="2048"/>
  <c r="AV21795" i="2048"/>
  <c r="AV21796" i="2048"/>
  <c r="AV21797" i="2048"/>
  <c r="AV21798" i="2048"/>
  <c r="AV21799" i="2048"/>
  <c r="AV21800" i="2048"/>
  <c r="AV21801" i="2048"/>
  <c r="AV21802" i="2048"/>
  <c r="AV21803" i="2048"/>
  <c r="AV21804" i="2048"/>
  <c r="AV21805" i="2048"/>
  <c r="AV21806" i="2048"/>
  <c r="AV21807" i="2048"/>
  <c r="AV21808" i="2048"/>
  <c r="AV21809" i="2048"/>
  <c r="AV21810" i="2048"/>
  <c r="AV21811" i="2048"/>
  <c r="AV21812" i="2048"/>
  <c r="AV21813" i="2048"/>
  <c r="AV21814" i="2048"/>
  <c r="AV21815" i="2048"/>
  <c r="AV21816" i="2048"/>
  <c r="AV21817" i="2048"/>
  <c r="AV21818" i="2048"/>
  <c r="AV21819" i="2048"/>
  <c r="AV21820" i="2048"/>
  <c r="AV21821" i="2048"/>
  <c r="AV21822" i="2048"/>
  <c r="AV21823" i="2048"/>
  <c r="AV21824" i="2048"/>
  <c r="AV21825" i="2048"/>
  <c r="AV21826" i="2048"/>
  <c r="AV21827" i="2048"/>
  <c r="AV21828" i="2048"/>
  <c r="AV21829" i="2048"/>
  <c r="AV21830" i="2048"/>
  <c r="AV21831" i="2048"/>
  <c r="AV21832" i="2048"/>
  <c r="AV21833" i="2048"/>
  <c r="AV21834" i="2048"/>
  <c r="AV21835" i="2048"/>
  <c r="AV21836" i="2048"/>
  <c r="AV21837" i="2048"/>
  <c r="AV21838" i="2048"/>
  <c r="AV21839" i="2048"/>
  <c r="AV21840" i="2048"/>
  <c r="AV21841" i="2048"/>
  <c r="AV21842" i="2048"/>
  <c r="AV21843" i="2048"/>
  <c r="AV21844" i="2048"/>
  <c r="AV21845" i="2048"/>
  <c r="AV21846" i="2048"/>
  <c r="AV21847" i="2048"/>
  <c r="AV21848" i="2048"/>
  <c r="AV21849" i="2048"/>
  <c r="AV21850" i="2048"/>
  <c r="AV21851" i="2048"/>
  <c r="AV21852" i="2048"/>
  <c r="AV21853" i="2048"/>
  <c r="AV21854" i="2048"/>
  <c r="AV21855" i="2048"/>
  <c r="AV21856" i="2048"/>
  <c r="AV21857" i="2048"/>
  <c r="AV21858" i="2048"/>
  <c r="AV21859" i="2048"/>
  <c r="AV21860" i="2048"/>
  <c r="AV21861" i="2048"/>
  <c r="AV21862" i="2048"/>
  <c r="AV21863" i="2048"/>
  <c r="AV21864" i="2048"/>
  <c r="AV21865" i="2048"/>
  <c r="AV21866" i="2048"/>
  <c r="AV21867" i="2048"/>
  <c r="AV21868" i="2048"/>
  <c r="AV21869" i="2048"/>
  <c r="AV21870" i="2048"/>
  <c r="AV21871" i="2048"/>
  <c r="AV21872" i="2048"/>
  <c r="AV21873" i="2048"/>
  <c r="AV21874" i="2048"/>
  <c r="AV21875" i="2048"/>
  <c r="AV21876" i="2048"/>
  <c r="AV21877" i="2048"/>
  <c r="AV21878" i="2048"/>
  <c r="AV21879" i="2048"/>
  <c r="AV21880" i="2048"/>
  <c r="AV21881" i="2048"/>
  <c r="AV21882" i="2048"/>
  <c r="AV21883" i="2048"/>
  <c r="AV21884" i="2048"/>
  <c r="AV21885" i="2048"/>
  <c r="AV21886" i="2048"/>
  <c r="AV21887" i="2048"/>
  <c r="AV21888" i="2048"/>
  <c r="AV21889" i="2048"/>
  <c r="AV21890" i="2048"/>
  <c r="AV21891" i="2048"/>
  <c r="AV21892" i="2048"/>
  <c r="AV21893" i="2048"/>
  <c r="AV21894" i="2048"/>
  <c r="AV21895" i="2048"/>
  <c r="AV21896" i="2048"/>
  <c r="AV21897" i="2048"/>
  <c r="AV21898" i="2048"/>
  <c r="AV21899" i="2048"/>
  <c r="AV21900" i="2048"/>
  <c r="AV21901" i="2048"/>
  <c r="AV21902" i="2048"/>
  <c r="AV21903" i="2048"/>
  <c r="AV21904" i="2048"/>
  <c r="AV21905" i="2048"/>
  <c r="AV21906" i="2048"/>
  <c r="AV21907" i="2048"/>
  <c r="AV21908" i="2048"/>
  <c r="AV21909" i="2048"/>
  <c r="AV21910" i="2048"/>
  <c r="AV21911" i="2048"/>
  <c r="AV21912" i="2048"/>
  <c r="AV21913" i="2048"/>
  <c r="AV21914" i="2048"/>
  <c r="AV21915" i="2048"/>
  <c r="AV21916" i="2048"/>
  <c r="AV21917" i="2048"/>
  <c r="AV21918" i="2048"/>
  <c r="AV21919" i="2048"/>
  <c r="AV21920" i="2048"/>
  <c r="AV21921" i="2048"/>
  <c r="AV21922" i="2048"/>
  <c r="AV21923" i="2048"/>
  <c r="AV21924" i="2048"/>
  <c r="AV21925" i="2048"/>
  <c r="AV21926" i="2048"/>
  <c r="AV21927" i="2048"/>
  <c r="AV21928" i="2048"/>
  <c r="AV21929" i="2048"/>
  <c r="AV21930" i="2048"/>
  <c r="AV21931" i="2048"/>
  <c r="AV21932" i="2048"/>
  <c r="AV21933" i="2048"/>
  <c r="AV21934" i="2048"/>
  <c r="AV21935" i="2048"/>
  <c r="AV21936" i="2048"/>
  <c r="AV21937" i="2048"/>
  <c r="AV21938" i="2048"/>
  <c r="AV21939" i="2048"/>
  <c r="AV21940" i="2048"/>
  <c r="AV21941" i="2048"/>
  <c r="AV21942" i="2048"/>
  <c r="AV21943" i="2048"/>
  <c r="AV21944" i="2048"/>
  <c r="AV21945" i="2048"/>
  <c r="AV21946" i="2048"/>
  <c r="AV21947" i="2048"/>
  <c r="AV21948" i="2048"/>
  <c r="AV21949" i="2048"/>
  <c r="AV21950" i="2048"/>
  <c r="AV21951" i="2048"/>
  <c r="AV21952" i="2048"/>
  <c r="AV21953" i="2048"/>
  <c r="AV21954" i="2048"/>
  <c r="AV21955" i="2048"/>
  <c r="AV21956" i="2048"/>
  <c r="AV21957" i="2048"/>
  <c r="AV21958" i="2048"/>
  <c r="AV21959" i="2048"/>
  <c r="AV21960" i="2048"/>
  <c r="AV21961" i="2048"/>
  <c r="AV21962" i="2048"/>
  <c r="AV21963" i="2048"/>
  <c r="AV21964" i="2048"/>
  <c r="AV21965" i="2048"/>
  <c r="AV21966" i="2048"/>
  <c r="AV21967" i="2048"/>
  <c r="AV21968" i="2048"/>
  <c r="AV21969" i="2048"/>
  <c r="AV21970" i="2048"/>
  <c r="AV21971" i="2048"/>
  <c r="AV21972" i="2048"/>
  <c r="AV21973" i="2048"/>
  <c r="AV21974" i="2048"/>
  <c r="AV21975" i="2048"/>
  <c r="AV21976" i="2048"/>
  <c r="AV21977" i="2048"/>
  <c r="AV21978" i="2048"/>
  <c r="AV21979" i="2048"/>
  <c r="AV21980" i="2048"/>
  <c r="AV21981" i="2048"/>
  <c r="AV21982" i="2048"/>
  <c r="AV21983" i="2048"/>
  <c r="AV21984" i="2048"/>
  <c r="AV21985" i="2048"/>
  <c r="AV21986" i="2048"/>
  <c r="AV21987" i="2048"/>
  <c r="AV21988" i="2048"/>
  <c r="AV21989" i="2048"/>
  <c r="AV21990" i="2048"/>
  <c r="AV21991" i="2048"/>
  <c r="AV21992" i="2048"/>
  <c r="AV21993" i="2048"/>
  <c r="AV21994" i="2048"/>
  <c r="AV21995" i="2048"/>
  <c r="AV21996" i="2048"/>
  <c r="AV21997" i="2048"/>
  <c r="AV21998" i="2048"/>
  <c r="AV21999" i="2048"/>
  <c r="AV22000" i="2048"/>
  <c r="AV22001" i="2048"/>
  <c r="AV22002" i="2048"/>
  <c r="AV22003" i="2048"/>
  <c r="AV22004" i="2048"/>
  <c r="AV22005" i="2048"/>
  <c r="AV22006" i="2048"/>
  <c r="AV22007" i="2048"/>
  <c r="AV22008" i="2048"/>
  <c r="AV22009" i="2048"/>
  <c r="AV22010" i="2048"/>
  <c r="AV22011" i="2048"/>
  <c r="AV22012" i="2048"/>
  <c r="AV22013" i="2048"/>
  <c r="AV22014" i="2048"/>
  <c r="AV22015" i="2048"/>
  <c r="AV22016" i="2048"/>
  <c r="AV22017" i="2048"/>
  <c r="AV22018" i="2048"/>
  <c r="AV22019" i="2048"/>
  <c r="O4" i="10541"/>
  <c r="O5" i="10541"/>
  <c r="O6" i="10541"/>
  <c r="O7" i="10541"/>
  <c r="O8" i="10541"/>
  <c r="O9" i="10541"/>
  <c r="O10" i="10541"/>
  <c r="O3" i="10541"/>
  <c r="H737" i="62264"/>
  <c r="C15" i="2819" s="1"/>
  <c r="P10" i="10541" s="1"/>
  <c r="H738" i="62264"/>
  <c r="A737" i="62264"/>
  <c r="A738" i="62264"/>
  <c r="A728" i="62264"/>
  <c r="A729" i="62264"/>
  <c r="A730" i="62264"/>
  <c r="A731" i="62264"/>
  <c r="L2" i="50" l="1"/>
  <c r="H732" i="62264"/>
  <c r="O28" i="10541"/>
  <c r="O29" i="10541"/>
  <c r="O30" i="10541"/>
  <c r="O31" i="10541"/>
  <c r="I31" i="10541"/>
  <c r="J31" i="10541" s="1"/>
  <c r="I28" i="10541"/>
  <c r="J28" i="10541" s="1"/>
  <c r="I29" i="10541"/>
  <c r="J29" i="10541" s="1"/>
  <c r="I30" i="10541"/>
  <c r="J30" i="10541" s="1"/>
  <c r="C28" i="10541"/>
  <c r="C29" i="10541"/>
  <c r="C30" i="10541"/>
  <c r="C31" i="10541"/>
  <c r="A28" i="10541"/>
  <c r="A29" i="10541"/>
  <c r="A30" i="10541"/>
  <c r="A31" i="10541"/>
  <c r="H774" i="62264"/>
  <c r="C33" i="2819" s="1"/>
  <c r="P28" i="10541" s="1"/>
  <c r="H775" i="62264"/>
  <c r="C34" i="2819" s="1"/>
  <c r="P29" i="10541" s="1"/>
  <c r="H776" i="62264"/>
  <c r="C35" i="2819" s="1"/>
  <c r="P30" i="10541" s="1"/>
  <c r="H777" i="62264"/>
  <c r="C36" i="2819" s="1"/>
  <c r="P31" i="10541" s="1"/>
  <c r="F848" i="62264"/>
  <c r="D848" i="62264"/>
  <c r="AD30" i="2048" l="1"/>
  <c r="AC31" i="2048"/>
  <c r="AC32" i="2048"/>
  <c r="AC33" i="2048"/>
  <c r="AC30" i="2048"/>
  <c r="AB31" i="2048"/>
  <c r="AB32" i="2048"/>
  <c r="AB33" i="2048"/>
  <c r="AB30" i="2048"/>
  <c r="AD31" i="2048"/>
  <c r="AD32" i="2048"/>
  <c r="AD33" i="2048"/>
  <c r="AB9" i="2048"/>
  <c r="AC9" i="2048"/>
  <c r="AB10" i="2048"/>
  <c r="AC10" i="2048"/>
  <c r="AB11" i="2048"/>
  <c r="AC11" i="2048"/>
  <c r="AB12" i="2048"/>
  <c r="AC12" i="2048"/>
  <c r="AB13" i="2048"/>
  <c r="AC13" i="2048"/>
  <c r="AB14" i="2048"/>
  <c r="AC14" i="2048"/>
  <c r="AB15" i="2048"/>
  <c r="AC15" i="2048"/>
  <c r="AB16" i="2048"/>
  <c r="AC16" i="2048"/>
  <c r="AB17" i="2048"/>
  <c r="AC17" i="2048"/>
  <c r="AB18" i="2048"/>
  <c r="AC18" i="2048"/>
  <c r="AB19" i="2048"/>
  <c r="AC19" i="2048"/>
  <c r="AB20" i="2048"/>
  <c r="AC20" i="2048"/>
  <c r="AB21" i="2048"/>
  <c r="AC21" i="2048"/>
  <c r="AB22" i="2048"/>
  <c r="AC22" i="2048"/>
  <c r="AB23" i="2048"/>
  <c r="AC23" i="2048"/>
  <c r="AB24" i="2048"/>
  <c r="AC24" i="2048"/>
  <c r="AB25" i="2048"/>
  <c r="AC25" i="2048"/>
  <c r="AB26" i="2048"/>
  <c r="AC26" i="2048"/>
  <c r="AB27" i="2048"/>
  <c r="AC27" i="2048"/>
  <c r="AB28" i="2048"/>
  <c r="AC28" i="2048"/>
  <c r="AB29" i="2048"/>
  <c r="AC29" i="2048"/>
  <c r="AC8" i="2048"/>
  <c r="AB8" i="2048"/>
  <c r="F18" i="62264" l="1"/>
  <c r="F19" i="62264"/>
  <c r="F20" i="62264"/>
  <c r="F21" i="62264"/>
  <c r="F22" i="62264"/>
  <c r="F17" i="62264"/>
  <c r="F16" i="62264"/>
  <c r="O11" i="10541" l="1"/>
  <c r="O12" i="10541"/>
  <c r="O13" i="10541"/>
  <c r="P13" i="10541"/>
  <c r="P14" i="10541"/>
  <c r="O15" i="10541"/>
  <c r="O16" i="10541"/>
  <c r="O17" i="10541"/>
  <c r="O18" i="10541"/>
  <c r="O19" i="10541"/>
  <c r="P19" i="10541"/>
  <c r="P20" i="10541"/>
  <c r="O21" i="10541"/>
  <c r="O22" i="10541"/>
  <c r="O23" i="10541"/>
  <c r="O24" i="10541"/>
  <c r="O25" i="10541"/>
  <c r="O26" i="10541"/>
  <c r="O27" i="10541"/>
  <c r="O32" i="10541"/>
  <c r="O33" i="10541"/>
  <c r="O34" i="10541"/>
  <c r="P34" i="10541"/>
  <c r="P35" i="10541"/>
  <c r="O36" i="10541"/>
  <c r="O37" i="10541"/>
  <c r="O38" i="10541"/>
  <c r="O39" i="10541"/>
  <c r="O40" i="10541"/>
  <c r="O41" i="10541"/>
  <c r="O42" i="10541"/>
  <c r="O43" i="10541"/>
  <c r="P43" i="10541"/>
  <c r="P44" i="10541"/>
  <c r="O45" i="10541"/>
  <c r="O46" i="10541"/>
  <c r="O47" i="10541"/>
  <c r="O48" i="10541"/>
  <c r="O49" i="10541"/>
  <c r="O50" i="10541"/>
  <c r="P50" i="10541"/>
  <c r="P51" i="10541"/>
  <c r="O52" i="10541"/>
  <c r="O53" i="10541"/>
  <c r="O54" i="10541"/>
  <c r="O55" i="10541"/>
  <c r="O56" i="10541"/>
  <c r="O57" i="10541"/>
  <c r="O58" i="10541"/>
  <c r="O59" i="10541"/>
  <c r="O60" i="10541"/>
  <c r="O61" i="10541"/>
  <c r="O62" i="10541"/>
  <c r="O63" i="10541"/>
  <c r="O64" i="10541"/>
  <c r="O65" i="10541"/>
  <c r="P65" i="10541"/>
  <c r="O66" i="10541"/>
  <c r="O67" i="10541"/>
  <c r="P67" i="10541"/>
  <c r="P68" i="10541"/>
  <c r="L6" i="32" l="1"/>
  <c r="H6" i="32"/>
  <c r="M41" i="10285"/>
  <c r="I41" i="10285"/>
  <c r="N41" i="10285" l="1"/>
  <c r="M6" i="32"/>
  <c r="F59" i="46"/>
  <c r="F41" i="2048" l="1"/>
  <c r="F40" i="2048"/>
  <c r="F39" i="2048"/>
  <c r="P9" i="2561"/>
  <c r="AY1" i="2048" l="1"/>
  <c r="E16" i="50"/>
  <c r="G17" i="50"/>
  <c r="F18" i="50"/>
  <c r="K18" i="50"/>
  <c r="D8" i="50"/>
  <c r="D9" i="50"/>
  <c r="D10" i="50"/>
  <c r="D11" i="50"/>
  <c r="D12" i="50"/>
  <c r="D13" i="50"/>
  <c r="C43" i="10541" l="1"/>
  <c r="I43" i="10541"/>
  <c r="C44" i="10541"/>
  <c r="I44" i="10541"/>
  <c r="C45" i="10541"/>
  <c r="I45" i="10541"/>
  <c r="C46" i="10541"/>
  <c r="I46" i="10541"/>
  <c r="C47" i="10541"/>
  <c r="I47" i="10541"/>
  <c r="C48" i="10541"/>
  <c r="I48" i="10541"/>
  <c r="C49" i="10541"/>
  <c r="I49" i="10541"/>
  <c r="C50" i="10541"/>
  <c r="I50" i="10541"/>
  <c r="C51" i="10541"/>
  <c r="I51" i="10541"/>
  <c r="C52" i="10541"/>
  <c r="I52" i="10541"/>
  <c r="C53" i="10541"/>
  <c r="I53" i="10541"/>
  <c r="C54" i="10541"/>
  <c r="I54" i="10541"/>
  <c r="C55" i="10541"/>
  <c r="I55" i="10541"/>
  <c r="C56" i="10541"/>
  <c r="I56" i="10541"/>
  <c r="C57" i="10541"/>
  <c r="I57" i="10541"/>
  <c r="C58" i="10541"/>
  <c r="I58" i="10541"/>
  <c r="C59" i="10541"/>
  <c r="I59" i="10541"/>
  <c r="C60" i="10541"/>
  <c r="I60" i="10541"/>
  <c r="C61" i="10541"/>
  <c r="I61" i="10541"/>
  <c r="C62" i="10541"/>
  <c r="I62" i="10541"/>
  <c r="C63" i="10541"/>
  <c r="I63" i="10541"/>
  <c r="C64" i="10541"/>
  <c r="I64" i="10541"/>
  <c r="C65" i="10541"/>
  <c r="I65" i="10541"/>
  <c r="C66" i="10541"/>
  <c r="I66" i="10541"/>
  <c r="C67" i="10541"/>
  <c r="I67" i="10541"/>
  <c r="C68" i="10541"/>
  <c r="I68" i="10541"/>
  <c r="C69" i="10541"/>
  <c r="I69" i="10541"/>
  <c r="C70" i="10541"/>
  <c r="I70" i="10541"/>
  <c r="C71" i="10541"/>
  <c r="I71" i="10541"/>
  <c r="G822" i="62264"/>
  <c r="G823" i="62264"/>
  <c r="G824" i="62264"/>
  <c r="G825" i="62264"/>
  <c r="J64" i="10541" l="1"/>
  <c r="J44" i="10541"/>
  <c r="J56" i="10541"/>
  <c r="J71" i="10541"/>
  <c r="J67" i="10541"/>
  <c r="J63" i="10541"/>
  <c r="J59" i="10541"/>
  <c r="J55" i="10541"/>
  <c r="J51" i="10541"/>
  <c r="J47" i="10541"/>
  <c r="J43" i="10541"/>
  <c r="J48" i="10541"/>
  <c r="J60" i="10541"/>
  <c r="J70" i="10541"/>
  <c r="J66" i="10541"/>
  <c r="J62" i="10541"/>
  <c r="J58" i="10541"/>
  <c r="J54" i="10541"/>
  <c r="J50" i="10541"/>
  <c r="J46" i="10541"/>
  <c r="J68" i="10541"/>
  <c r="J52" i="10541"/>
  <c r="J69" i="10541"/>
  <c r="J65" i="10541"/>
  <c r="J61" i="10541"/>
  <c r="J57" i="10541"/>
  <c r="J53" i="10541"/>
  <c r="J49" i="10541"/>
  <c r="J45" i="10541"/>
  <c r="C5" i="10541"/>
  <c r="I5" i="10541" l="1"/>
  <c r="C6" i="10541"/>
  <c r="J5" i="10541" l="1"/>
  <c r="I6" i="10541"/>
  <c r="C7" i="10541"/>
  <c r="J6" i="10541" l="1"/>
  <c r="I7" i="10541"/>
  <c r="C8" i="10541"/>
  <c r="J7" i="10541" l="1"/>
  <c r="I8" i="10541"/>
  <c r="C9" i="10541"/>
  <c r="J8" i="10541" l="1"/>
  <c r="I9" i="10541"/>
  <c r="C10" i="10541"/>
  <c r="J9" i="10541" l="1"/>
  <c r="I10" i="10541"/>
  <c r="J10" i="10541" l="1"/>
  <c r="C11" i="10541" l="1"/>
  <c r="I11" i="10541" l="1"/>
  <c r="C12" i="10541"/>
  <c r="J11" i="10541" l="1"/>
  <c r="I12" i="10541"/>
  <c r="C13" i="10541"/>
  <c r="J12" i="10541" l="1"/>
  <c r="I13" i="10541"/>
  <c r="C14" i="10541"/>
  <c r="J13" i="10541" l="1"/>
  <c r="I14" i="10541"/>
  <c r="C15" i="10541"/>
  <c r="J14" i="10541" l="1"/>
  <c r="I15" i="10541"/>
  <c r="C16" i="10541"/>
  <c r="J15" i="10541" l="1"/>
  <c r="I16" i="10541"/>
  <c r="J16" i="10541" l="1"/>
  <c r="C17" i="10541" l="1"/>
  <c r="I17" i="10541" l="1"/>
  <c r="C18" i="10541"/>
  <c r="J17" i="10541" l="1"/>
  <c r="I18" i="10541"/>
  <c r="C19" i="10541"/>
  <c r="J18" i="10541" l="1"/>
  <c r="I19" i="10541"/>
  <c r="C20" i="10541"/>
  <c r="J19" i="10541" l="1"/>
  <c r="I20" i="10541"/>
  <c r="J20" i="10541" l="1"/>
  <c r="C21" i="10541"/>
  <c r="I21" i="10541" l="1"/>
  <c r="J21" i="10541" l="1"/>
  <c r="C22" i="10541"/>
  <c r="I22" i="10541" l="1"/>
  <c r="C23" i="10541"/>
  <c r="J22" i="10541" l="1"/>
  <c r="I23" i="10541"/>
  <c r="J23" i="10541" l="1"/>
  <c r="C24" i="10541"/>
  <c r="I24" i="10541" l="1"/>
  <c r="C25" i="10541"/>
  <c r="J24" i="10541" l="1"/>
  <c r="I25" i="10541"/>
  <c r="C26" i="10541"/>
  <c r="J25" i="10541" l="1"/>
  <c r="I26" i="10541"/>
  <c r="C27" i="10541"/>
  <c r="J26" i="10541" l="1"/>
  <c r="I27" i="10541"/>
  <c r="J27" i="10541" l="1"/>
  <c r="C32" i="10541"/>
  <c r="I32" i="10541" l="1"/>
  <c r="C33" i="10541"/>
  <c r="J32" i="10541" l="1"/>
  <c r="I33" i="10541"/>
  <c r="C34" i="10541"/>
  <c r="J33" i="10541" l="1"/>
  <c r="I34" i="10541"/>
  <c r="C35" i="10541"/>
  <c r="J34" i="10541" l="1"/>
  <c r="I35" i="10541"/>
  <c r="C36" i="10541"/>
  <c r="J35" i="10541" l="1"/>
  <c r="I36" i="10541"/>
  <c r="C37" i="10541"/>
  <c r="J36" i="10541" l="1"/>
  <c r="I37" i="10541"/>
  <c r="C38" i="10541"/>
  <c r="J37" i="10541" l="1"/>
  <c r="I38" i="10541"/>
  <c r="C39" i="10541"/>
  <c r="J38" i="10541" l="1"/>
  <c r="I39" i="10541"/>
  <c r="J39" i="10541" l="1"/>
  <c r="C40" i="10541"/>
  <c r="I40" i="10541" l="1"/>
  <c r="J40" i="10541" l="1"/>
  <c r="C41" i="10541"/>
  <c r="I41" i="10541" l="1"/>
  <c r="C42" i="10541"/>
  <c r="J41" i="10541" l="1"/>
  <c r="I42" i="10541"/>
  <c r="J42" i="10541" l="1"/>
  <c r="H848" i="62264"/>
  <c r="C76" i="2819" s="1"/>
  <c r="G821" i="62264"/>
  <c r="G820" i="62264"/>
  <c r="F754" i="62264"/>
  <c r="G747" i="62264" l="1"/>
  <c r="G748" i="62264"/>
  <c r="G507" i="62264" l="1"/>
  <c r="G500" i="62264"/>
  <c r="C3192" i="10541"/>
  <c r="I3192" i="10541"/>
  <c r="C3193" i="10541"/>
  <c r="I3193" i="10541"/>
  <c r="C3194" i="10541"/>
  <c r="I3194" i="10541"/>
  <c r="C3195" i="10541"/>
  <c r="I3195" i="10541"/>
  <c r="C3196" i="10541"/>
  <c r="I3196" i="10541"/>
  <c r="C3197" i="10541"/>
  <c r="I3197" i="10541"/>
  <c r="C3198" i="10541"/>
  <c r="I3198" i="10541"/>
  <c r="C3199" i="10541"/>
  <c r="I3199" i="10541"/>
  <c r="C3200" i="10541"/>
  <c r="I3200" i="10541"/>
  <c r="C3201" i="10541"/>
  <c r="I3201" i="10541"/>
  <c r="C3202" i="10541"/>
  <c r="I3202" i="10541"/>
  <c r="C3203" i="10541"/>
  <c r="I3203" i="10541"/>
  <c r="C3204" i="10541"/>
  <c r="I3204" i="10541"/>
  <c r="C3205" i="10541"/>
  <c r="I3205" i="10541"/>
  <c r="C3206" i="10541"/>
  <c r="I3206" i="10541"/>
  <c r="C3207" i="10541"/>
  <c r="I3207" i="10541"/>
  <c r="C3208" i="10541"/>
  <c r="I3208" i="10541"/>
  <c r="C3209" i="10541"/>
  <c r="I3209" i="10541"/>
  <c r="G285" i="62264"/>
  <c r="C1620" i="10541"/>
  <c r="I1620" i="10541"/>
  <c r="C1621" i="10541"/>
  <c r="I1621" i="10541" l="1"/>
  <c r="C1622" i="10541"/>
  <c r="I1622" i="10541" l="1"/>
  <c r="C1623" i="10541"/>
  <c r="I1623" i="10541" l="1"/>
  <c r="C1624" i="10541"/>
  <c r="I1624" i="10541" l="1"/>
  <c r="C1625" i="10541"/>
  <c r="I1625" i="10541" l="1"/>
  <c r="C1626" i="10541"/>
  <c r="I1626" i="10541" l="1"/>
  <c r="C1627" i="10541"/>
  <c r="I1627" i="10541" l="1"/>
  <c r="C1628" i="10541"/>
  <c r="I1628" i="10541" l="1"/>
  <c r="G22" i="2348" l="1"/>
  <c r="H22" i="2348"/>
  <c r="J22" i="2348"/>
  <c r="K22" i="2348"/>
  <c r="L22" i="2348"/>
  <c r="O22" i="2348"/>
  <c r="F22" i="2348"/>
  <c r="G16" i="2348"/>
  <c r="H16" i="2348"/>
  <c r="J16" i="2348"/>
  <c r="K16" i="2348"/>
  <c r="L16" i="2348"/>
  <c r="O16" i="2348"/>
  <c r="F16" i="2348"/>
  <c r="E189" i="48"/>
  <c r="O24" i="2348" l="1"/>
  <c r="H24" i="2348"/>
  <c r="L24" i="2348"/>
  <c r="G24" i="2348"/>
  <c r="J24" i="2348"/>
  <c r="K24" i="2348"/>
  <c r="F24" i="2348"/>
  <c r="I301" i="10541"/>
  <c r="I302" i="10541"/>
  <c r="I303" i="10541"/>
  <c r="I304" i="10541"/>
  <c r="I305" i="10541"/>
  <c r="I306" i="10541"/>
  <c r="I307" i="10541"/>
  <c r="I308" i="10541"/>
  <c r="I309" i="10541"/>
  <c r="I310" i="10541"/>
  <c r="I311" i="10541"/>
  <c r="I312" i="10541"/>
  <c r="I313" i="10541"/>
  <c r="I314" i="10541"/>
  <c r="I315" i="10541"/>
  <c r="I316" i="10541"/>
  <c r="I317" i="10541"/>
  <c r="I318" i="10541"/>
  <c r="I319" i="10541"/>
  <c r="I320" i="10541"/>
  <c r="I321" i="10541"/>
  <c r="I322" i="10541"/>
  <c r="I323" i="10541"/>
  <c r="I324" i="10541"/>
  <c r="I325" i="10541"/>
  <c r="I326" i="10541"/>
  <c r="I327" i="10541"/>
  <c r="I328" i="10541"/>
  <c r="I329" i="10541"/>
  <c r="I330" i="10541"/>
  <c r="I331" i="10541"/>
  <c r="I332" i="10541"/>
  <c r="I333" i="10541"/>
  <c r="I334" i="10541"/>
  <c r="I335" i="10541"/>
  <c r="I336" i="10541"/>
  <c r="I337" i="10541"/>
  <c r="I338" i="10541"/>
  <c r="I339" i="10541"/>
  <c r="I340" i="10541"/>
  <c r="I341" i="10541"/>
  <c r="I342" i="10541"/>
  <c r="I343" i="10541"/>
  <c r="I344" i="10541"/>
  <c r="I345" i="10541"/>
  <c r="I346" i="10541"/>
  <c r="I347" i="10541"/>
  <c r="I348" i="10541"/>
  <c r="I349" i="10541"/>
  <c r="I350" i="10541"/>
  <c r="I351" i="10541"/>
  <c r="I352" i="10541"/>
  <c r="I353" i="10541"/>
  <c r="I354" i="10541"/>
  <c r="I355" i="10541"/>
  <c r="I356" i="10541"/>
  <c r="I357" i="10541"/>
  <c r="I358" i="10541"/>
  <c r="I359" i="10541"/>
  <c r="I360" i="10541"/>
  <c r="I361" i="10541"/>
  <c r="I362" i="10541"/>
  <c r="I363" i="10541"/>
  <c r="I364" i="10541"/>
  <c r="I365" i="10541"/>
  <c r="I366" i="10541"/>
  <c r="I367" i="10541"/>
  <c r="I368" i="10541"/>
  <c r="I369" i="10541"/>
  <c r="I370" i="10541"/>
  <c r="I371" i="10541"/>
  <c r="I372" i="10541"/>
  <c r="I373" i="10541"/>
  <c r="I374" i="10541"/>
  <c r="I375" i="10541"/>
  <c r="I376" i="10541"/>
  <c r="I377" i="10541"/>
  <c r="I378" i="10541"/>
  <c r="I379" i="10541"/>
  <c r="I380" i="10541"/>
  <c r="I381" i="10541"/>
  <c r="I382" i="10541"/>
  <c r="I383" i="10541"/>
  <c r="I384" i="10541"/>
  <c r="I385" i="10541"/>
  <c r="I386" i="10541"/>
  <c r="I387" i="10541"/>
  <c r="I388" i="10541"/>
  <c r="I389" i="10541"/>
  <c r="I390" i="10541"/>
  <c r="I391" i="10541"/>
  <c r="I392" i="10541"/>
  <c r="I393" i="10541"/>
  <c r="I394" i="10541"/>
  <c r="I395" i="10541"/>
  <c r="I396" i="10541"/>
  <c r="I397" i="10541"/>
  <c r="I398" i="10541"/>
  <c r="I399" i="10541"/>
  <c r="I400" i="10541"/>
  <c r="I401" i="10541"/>
  <c r="I402" i="10541"/>
  <c r="I403" i="10541"/>
  <c r="I404" i="10541"/>
  <c r="I405" i="10541"/>
  <c r="I406" i="10541"/>
  <c r="I407" i="10541"/>
  <c r="I408" i="10541"/>
  <c r="I409" i="10541"/>
  <c r="I410" i="10541"/>
  <c r="I411" i="10541"/>
  <c r="I412" i="10541"/>
  <c r="I413" i="10541"/>
  <c r="I414" i="10541"/>
  <c r="I415" i="10541"/>
  <c r="I416" i="10541"/>
  <c r="I417" i="10541"/>
  <c r="I418" i="10541"/>
  <c r="I419" i="10541"/>
  <c r="I420" i="10541"/>
  <c r="I421" i="10541"/>
  <c r="I422" i="10541"/>
  <c r="I423" i="10541"/>
  <c r="I424" i="10541"/>
  <c r="I425" i="10541"/>
  <c r="I426" i="10541"/>
  <c r="I427" i="10541"/>
  <c r="I428" i="10541"/>
  <c r="I429" i="10541"/>
  <c r="I430" i="10541"/>
  <c r="I431" i="10541"/>
  <c r="I432" i="10541"/>
  <c r="I433" i="10541"/>
  <c r="I434" i="10541"/>
  <c r="I435" i="10541"/>
  <c r="I436" i="10541"/>
  <c r="I437" i="10541"/>
  <c r="I438" i="10541"/>
  <c r="I439" i="10541"/>
  <c r="I440" i="10541"/>
  <c r="I441" i="10541"/>
  <c r="I442" i="10541"/>
  <c r="I443" i="10541"/>
  <c r="I444" i="10541"/>
  <c r="I445" i="10541"/>
  <c r="I446" i="10541"/>
  <c r="I447" i="10541"/>
  <c r="I448" i="10541"/>
  <c r="I449" i="10541"/>
  <c r="I450" i="10541"/>
  <c r="I451" i="10541"/>
  <c r="I452" i="10541"/>
  <c r="I453" i="10541"/>
  <c r="I454" i="10541"/>
  <c r="I455" i="10541"/>
  <c r="I456" i="10541"/>
  <c r="I457" i="10541"/>
  <c r="I458" i="10541"/>
  <c r="I459" i="10541"/>
  <c r="I460" i="10541"/>
  <c r="I461" i="10541"/>
  <c r="I462" i="10541"/>
  <c r="I463" i="10541"/>
  <c r="I464" i="10541"/>
  <c r="I465" i="10541"/>
  <c r="I466" i="10541"/>
  <c r="I467" i="10541"/>
  <c r="I468" i="10541"/>
  <c r="I469" i="10541"/>
  <c r="I470" i="10541"/>
  <c r="I471" i="10541"/>
  <c r="I472" i="10541"/>
  <c r="I473" i="10541"/>
  <c r="I474" i="10541"/>
  <c r="I475" i="10541"/>
  <c r="I476" i="10541"/>
  <c r="I477" i="10541"/>
  <c r="I478" i="10541"/>
  <c r="I479" i="10541"/>
  <c r="I480" i="10541"/>
  <c r="I481" i="10541"/>
  <c r="I482" i="10541"/>
  <c r="I483" i="10541"/>
  <c r="I484" i="10541"/>
  <c r="I485" i="10541"/>
  <c r="I486" i="10541"/>
  <c r="I487" i="10541"/>
  <c r="I488" i="10541"/>
  <c r="I489" i="10541"/>
  <c r="I490" i="10541"/>
  <c r="I491" i="10541"/>
  <c r="I492" i="10541"/>
  <c r="I493" i="10541"/>
  <c r="I494" i="10541"/>
  <c r="I495" i="10541"/>
  <c r="I496" i="10541"/>
  <c r="I497" i="10541"/>
  <c r="I498" i="10541"/>
  <c r="I499" i="10541"/>
  <c r="I500" i="10541"/>
  <c r="I501" i="10541"/>
  <c r="I502" i="10541"/>
  <c r="I503" i="10541"/>
  <c r="I504" i="10541"/>
  <c r="I505" i="10541"/>
  <c r="I506" i="10541"/>
  <c r="I507" i="10541"/>
  <c r="I508" i="10541"/>
  <c r="I509" i="10541"/>
  <c r="I510" i="10541"/>
  <c r="I511" i="10541"/>
  <c r="I512" i="10541"/>
  <c r="I513" i="10541"/>
  <c r="I514" i="10541"/>
  <c r="I515" i="10541"/>
  <c r="I516" i="10541"/>
  <c r="I517" i="10541"/>
  <c r="I518" i="10541"/>
  <c r="I519" i="10541"/>
  <c r="I520" i="10541"/>
  <c r="I521" i="10541"/>
  <c r="I522" i="10541"/>
  <c r="I523" i="10541"/>
  <c r="I524" i="10541"/>
  <c r="I525" i="10541"/>
  <c r="I526" i="10541"/>
  <c r="I527" i="10541"/>
  <c r="I528" i="10541"/>
  <c r="I529" i="10541"/>
  <c r="I530" i="10541"/>
  <c r="I531" i="10541"/>
  <c r="I532" i="10541"/>
  <c r="I533" i="10541"/>
  <c r="I534" i="10541"/>
  <c r="I535" i="10541"/>
  <c r="I536" i="10541"/>
  <c r="I537" i="10541"/>
  <c r="I538" i="10541"/>
  <c r="I539" i="10541"/>
  <c r="I540" i="10541"/>
  <c r="I541" i="10541"/>
  <c r="I542" i="10541"/>
  <c r="I543" i="10541"/>
  <c r="I544" i="10541"/>
  <c r="I545" i="10541"/>
  <c r="I546" i="10541"/>
  <c r="I547" i="10541"/>
  <c r="I548" i="10541"/>
  <c r="I549" i="10541"/>
  <c r="I550" i="10541"/>
  <c r="I551" i="10541"/>
  <c r="I552" i="10541"/>
  <c r="I553" i="10541"/>
  <c r="I554" i="10541"/>
  <c r="I555" i="10541"/>
  <c r="I556" i="10541"/>
  <c r="I557" i="10541"/>
  <c r="I558" i="10541"/>
  <c r="I559" i="10541"/>
  <c r="I560" i="10541"/>
  <c r="I561" i="10541"/>
  <c r="I562" i="10541"/>
  <c r="I563" i="10541"/>
  <c r="I564" i="10541"/>
  <c r="I565" i="10541"/>
  <c r="I566" i="10541"/>
  <c r="I567" i="10541"/>
  <c r="I568" i="10541"/>
  <c r="I569" i="10541"/>
  <c r="I570" i="10541"/>
  <c r="I571" i="10541"/>
  <c r="I572" i="10541"/>
  <c r="I573" i="10541"/>
  <c r="I574" i="10541"/>
  <c r="I575" i="10541"/>
  <c r="I576" i="10541"/>
  <c r="I577" i="10541"/>
  <c r="I578" i="10541"/>
  <c r="I579" i="10541"/>
  <c r="I580" i="10541"/>
  <c r="I581" i="10541"/>
  <c r="I582" i="10541"/>
  <c r="I583" i="10541"/>
  <c r="I584" i="10541"/>
  <c r="I585" i="10541"/>
  <c r="I586" i="10541"/>
  <c r="I587" i="10541"/>
  <c r="I588" i="10541"/>
  <c r="I589" i="10541"/>
  <c r="I590" i="10541"/>
  <c r="I591" i="10541"/>
  <c r="I592" i="10541"/>
  <c r="I593" i="10541"/>
  <c r="I594" i="10541"/>
  <c r="I595" i="10541"/>
  <c r="I596" i="10541"/>
  <c r="I597" i="10541"/>
  <c r="I598" i="10541"/>
  <c r="I599" i="10541"/>
  <c r="I600" i="10541"/>
  <c r="I601" i="10541"/>
  <c r="I602" i="10541"/>
  <c r="I603" i="10541"/>
  <c r="I604" i="10541"/>
  <c r="I605" i="10541"/>
  <c r="I606" i="10541"/>
  <c r="I607" i="10541"/>
  <c r="I608" i="10541"/>
  <c r="I609" i="10541"/>
  <c r="I610" i="10541"/>
  <c r="I611" i="10541"/>
  <c r="I612" i="10541"/>
  <c r="I613" i="10541"/>
  <c r="I614" i="10541"/>
  <c r="I615" i="10541"/>
  <c r="I616" i="10541"/>
  <c r="I617" i="10541"/>
  <c r="I618" i="10541"/>
  <c r="I619" i="10541"/>
  <c r="I620" i="10541"/>
  <c r="I621" i="10541"/>
  <c r="I622" i="10541"/>
  <c r="I623" i="10541"/>
  <c r="I624" i="10541"/>
  <c r="I625" i="10541"/>
  <c r="I626" i="10541"/>
  <c r="I627" i="10541"/>
  <c r="I628" i="10541"/>
  <c r="I629" i="10541"/>
  <c r="I630" i="10541"/>
  <c r="I631" i="10541"/>
  <c r="I632" i="10541"/>
  <c r="I633" i="10541"/>
  <c r="I634" i="10541"/>
  <c r="I635" i="10541"/>
  <c r="I636" i="10541"/>
  <c r="I637" i="10541"/>
  <c r="I638" i="10541"/>
  <c r="I639" i="10541"/>
  <c r="I640" i="10541"/>
  <c r="I641" i="10541"/>
  <c r="I642" i="10541"/>
  <c r="I643" i="10541"/>
  <c r="I644" i="10541"/>
  <c r="I645" i="10541"/>
  <c r="I646" i="10541"/>
  <c r="I647" i="10541"/>
  <c r="I648" i="10541"/>
  <c r="I649" i="10541"/>
  <c r="I650" i="10541"/>
  <c r="I651" i="10541"/>
  <c r="I652" i="10541"/>
  <c r="I653" i="10541"/>
  <c r="I654" i="10541"/>
  <c r="I655" i="10541"/>
  <c r="I656" i="10541"/>
  <c r="I657" i="10541"/>
  <c r="I658" i="10541"/>
  <c r="I659" i="10541"/>
  <c r="I660" i="10541"/>
  <c r="I661" i="10541"/>
  <c r="I662" i="10541"/>
  <c r="I663" i="10541"/>
  <c r="I664" i="10541"/>
  <c r="I665" i="10541"/>
  <c r="I666" i="10541"/>
  <c r="I667" i="10541"/>
  <c r="I668" i="10541"/>
  <c r="I669" i="10541"/>
  <c r="I670" i="10541"/>
  <c r="I671" i="10541"/>
  <c r="I672" i="10541"/>
  <c r="I673" i="10541"/>
  <c r="I674" i="10541"/>
  <c r="I675" i="10541"/>
  <c r="I676" i="10541"/>
  <c r="I677" i="10541"/>
  <c r="I678" i="10541"/>
  <c r="I679" i="10541"/>
  <c r="I680" i="10541"/>
  <c r="I681" i="10541"/>
  <c r="I682" i="10541"/>
  <c r="I683" i="10541"/>
  <c r="I684" i="10541"/>
  <c r="I685" i="10541"/>
  <c r="I686" i="10541"/>
  <c r="I687" i="10541"/>
  <c r="I688" i="10541"/>
  <c r="I689" i="10541"/>
  <c r="I690" i="10541"/>
  <c r="I691" i="10541"/>
  <c r="I692" i="10541"/>
  <c r="I693" i="10541"/>
  <c r="I694" i="10541"/>
  <c r="I695" i="10541"/>
  <c r="I696" i="10541"/>
  <c r="I697" i="10541"/>
  <c r="I698" i="10541"/>
  <c r="I699" i="10541"/>
  <c r="I700" i="10541"/>
  <c r="I701" i="10541"/>
  <c r="I702" i="10541"/>
  <c r="I703" i="10541"/>
  <c r="I704" i="10541"/>
  <c r="I705" i="10541"/>
  <c r="I706" i="10541"/>
  <c r="I707" i="10541"/>
  <c r="I708" i="10541"/>
  <c r="I709" i="10541"/>
  <c r="I710" i="10541"/>
  <c r="I711" i="10541"/>
  <c r="I712" i="10541"/>
  <c r="I713" i="10541"/>
  <c r="I714" i="10541"/>
  <c r="I715" i="10541"/>
  <c r="I716" i="10541"/>
  <c r="I717" i="10541"/>
  <c r="I718" i="10541"/>
  <c r="I719" i="10541"/>
  <c r="I720" i="10541"/>
  <c r="I721" i="10541"/>
  <c r="I722" i="10541"/>
  <c r="I723" i="10541"/>
  <c r="I724" i="10541"/>
  <c r="I725" i="10541"/>
  <c r="I726" i="10541"/>
  <c r="I727" i="10541"/>
  <c r="I728" i="10541"/>
  <c r="I729" i="10541"/>
  <c r="I730" i="10541"/>
  <c r="I731" i="10541"/>
  <c r="I732" i="10541"/>
  <c r="I733" i="10541"/>
  <c r="I734" i="10541"/>
  <c r="I735" i="10541"/>
  <c r="I736" i="10541"/>
  <c r="I737" i="10541"/>
  <c r="I738" i="10541"/>
  <c r="I739" i="10541"/>
  <c r="I740" i="10541"/>
  <c r="I741" i="10541"/>
  <c r="I742" i="10541"/>
  <c r="I743" i="10541"/>
  <c r="I744" i="10541"/>
  <c r="I745" i="10541"/>
  <c r="I746" i="10541"/>
  <c r="I747" i="10541"/>
  <c r="I748" i="10541"/>
  <c r="I749" i="10541"/>
  <c r="I750" i="10541"/>
  <c r="I751" i="10541"/>
  <c r="I752" i="10541"/>
  <c r="I753" i="10541"/>
  <c r="I754" i="10541"/>
  <c r="I755" i="10541"/>
  <c r="I756" i="10541"/>
  <c r="I757" i="10541"/>
  <c r="I758" i="10541"/>
  <c r="I759" i="10541"/>
  <c r="I760" i="10541"/>
  <c r="I761" i="10541"/>
  <c r="I762" i="10541"/>
  <c r="I763" i="10541"/>
  <c r="I764" i="10541"/>
  <c r="I765" i="10541"/>
  <c r="I766" i="10541"/>
  <c r="I767" i="10541"/>
  <c r="I768" i="10541"/>
  <c r="I769" i="10541"/>
  <c r="I770" i="10541"/>
  <c r="I771" i="10541"/>
  <c r="I772" i="10541"/>
  <c r="I773" i="10541"/>
  <c r="I774" i="10541"/>
  <c r="I775" i="10541"/>
  <c r="I776" i="10541"/>
  <c r="I777" i="10541"/>
  <c r="I778" i="10541"/>
  <c r="I779" i="10541"/>
  <c r="I780" i="10541"/>
  <c r="I781" i="10541"/>
  <c r="I782" i="10541"/>
  <c r="I783" i="10541"/>
  <c r="I784" i="10541"/>
  <c r="I785" i="10541"/>
  <c r="I786" i="10541"/>
  <c r="I787" i="10541"/>
  <c r="I788" i="10541"/>
  <c r="I789" i="10541"/>
  <c r="I790" i="10541"/>
  <c r="I791" i="10541"/>
  <c r="I792" i="10541"/>
  <c r="I793" i="10541"/>
  <c r="I794" i="10541"/>
  <c r="I795" i="10541"/>
  <c r="I796" i="10541"/>
  <c r="I797" i="10541"/>
  <c r="I798" i="10541"/>
  <c r="I799" i="10541"/>
  <c r="I800" i="10541"/>
  <c r="I801" i="10541"/>
  <c r="I802" i="10541"/>
  <c r="I803" i="10541"/>
  <c r="I804" i="10541"/>
  <c r="I805" i="10541"/>
  <c r="I806" i="10541"/>
  <c r="I807" i="10541"/>
  <c r="I808" i="10541"/>
  <c r="I809" i="10541"/>
  <c r="I810" i="10541"/>
  <c r="I811" i="10541"/>
  <c r="I812" i="10541"/>
  <c r="I813" i="10541"/>
  <c r="I814" i="10541"/>
  <c r="I815" i="10541"/>
  <c r="I816" i="10541"/>
  <c r="I817" i="10541"/>
  <c r="I818" i="10541"/>
  <c r="I819" i="10541"/>
  <c r="I820" i="10541"/>
  <c r="I821" i="10541"/>
  <c r="I822" i="10541"/>
  <c r="I823" i="10541"/>
  <c r="I824" i="10541"/>
  <c r="I825" i="10541"/>
  <c r="I826" i="10541"/>
  <c r="I827" i="10541"/>
  <c r="I828" i="10541"/>
  <c r="I829" i="10541"/>
  <c r="I830" i="10541"/>
  <c r="I831" i="10541"/>
  <c r="I832" i="10541"/>
  <c r="I833" i="10541"/>
  <c r="I834" i="10541"/>
  <c r="I835" i="10541"/>
  <c r="I836" i="10541"/>
  <c r="I837" i="10541"/>
  <c r="I838" i="10541"/>
  <c r="I839" i="10541"/>
  <c r="I840" i="10541"/>
  <c r="I841" i="10541"/>
  <c r="I842" i="10541"/>
  <c r="I843" i="10541"/>
  <c r="I844" i="10541"/>
  <c r="I845" i="10541"/>
  <c r="I846" i="10541"/>
  <c r="I847" i="10541"/>
  <c r="I848" i="10541"/>
  <c r="I849" i="10541"/>
  <c r="I850" i="10541"/>
  <c r="I851" i="10541"/>
  <c r="I852" i="10541"/>
  <c r="I853" i="10541"/>
  <c r="I854" i="10541"/>
  <c r="I855" i="10541"/>
  <c r="I856" i="10541"/>
  <c r="I857" i="10541"/>
  <c r="I858" i="10541"/>
  <c r="I859" i="10541"/>
  <c r="I860" i="10541"/>
  <c r="I861" i="10541"/>
  <c r="I862" i="10541"/>
  <c r="I863" i="10541"/>
  <c r="I864" i="10541"/>
  <c r="I865" i="10541"/>
  <c r="I866" i="10541"/>
  <c r="I867" i="10541"/>
  <c r="I868" i="10541"/>
  <c r="I869" i="10541"/>
  <c r="I870" i="10541"/>
  <c r="I871" i="10541"/>
  <c r="I872" i="10541"/>
  <c r="I873" i="10541"/>
  <c r="I874" i="10541"/>
  <c r="I875" i="10541"/>
  <c r="I876" i="10541"/>
  <c r="I877" i="10541"/>
  <c r="I878" i="10541"/>
  <c r="I879" i="10541"/>
  <c r="I880" i="10541"/>
  <c r="I881" i="10541"/>
  <c r="I882" i="10541"/>
  <c r="I883" i="10541"/>
  <c r="I884" i="10541"/>
  <c r="I885" i="10541"/>
  <c r="I886" i="10541"/>
  <c r="I887" i="10541"/>
  <c r="I888" i="10541"/>
  <c r="I889" i="10541"/>
  <c r="I890" i="10541"/>
  <c r="I891" i="10541"/>
  <c r="I892" i="10541"/>
  <c r="I893" i="10541"/>
  <c r="I894" i="10541"/>
  <c r="I895" i="10541"/>
  <c r="I896" i="10541"/>
  <c r="I897" i="10541"/>
  <c r="I898" i="10541"/>
  <c r="I899" i="10541"/>
  <c r="I900" i="10541"/>
  <c r="I901" i="10541"/>
  <c r="I902" i="10541"/>
  <c r="I903" i="10541"/>
  <c r="I904" i="10541"/>
  <c r="I905" i="10541"/>
  <c r="I906" i="10541"/>
  <c r="I907" i="10541"/>
  <c r="I908" i="10541"/>
  <c r="I909" i="10541"/>
  <c r="I910" i="10541"/>
  <c r="I911" i="10541"/>
  <c r="I912" i="10541"/>
  <c r="I913" i="10541"/>
  <c r="I914" i="10541"/>
  <c r="I915" i="10541"/>
  <c r="I916" i="10541"/>
  <c r="I917" i="10541"/>
  <c r="I918" i="10541"/>
  <c r="I919" i="10541"/>
  <c r="I920" i="10541"/>
  <c r="I921" i="10541"/>
  <c r="I922" i="10541"/>
  <c r="I923" i="10541"/>
  <c r="I924" i="10541"/>
  <c r="I925" i="10541"/>
  <c r="I926" i="10541"/>
  <c r="I927" i="10541"/>
  <c r="I928" i="10541"/>
  <c r="I929" i="10541"/>
  <c r="I930" i="10541"/>
  <c r="I931" i="10541"/>
  <c r="I932" i="10541"/>
  <c r="I933" i="10541"/>
  <c r="I934" i="10541"/>
  <c r="I935" i="10541"/>
  <c r="I936" i="10541"/>
  <c r="I937" i="10541"/>
  <c r="I938" i="10541"/>
  <c r="I939" i="10541"/>
  <c r="I940" i="10541"/>
  <c r="I941" i="10541"/>
  <c r="I942" i="10541"/>
  <c r="I943" i="10541"/>
  <c r="I944" i="10541"/>
  <c r="I945" i="10541"/>
  <c r="I946" i="10541"/>
  <c r="I947" i="10541"/>
  <c r="I948" i="10541"/>
  <c r="I949" i="10541"/>
  <c r="I950" i="10541"/>
  <c r="I951" i="10541"/>
  <c r="I952" i="10541"/>
  <c r="I953" i="10541"/>
  <c r="I954" i="10541"/>
  <c r="I955" i="10541"/>
  <c r="I956" i="10541"/>
  <c r="I957" i="10541"/>
  <c r="I958" i="10541"/>
  <c r="I959" i="10541"/>
  <c r="I960" i="10541"/>
  <c r="I961" i="10541"/>
  <c r="I962" i="10541"/>
  <c r="I963" i="10541"/>
  <c r="I964" i="10541"/>
  <c r="I965" i="10541"/>
  <c r="I966" i="10541"/>
  <c r="I967" i="10541"/>
  <c r="I968" i="10541"/>
  <c r="I969" i="10541"/>
  <c r="I970" i="10541"/>
  <c r="I971" i="10541"/>
  <c r="I972" i="10541"/>
  <c r="I973" i="10541"/>
  <c r="I974" i="10541"/>
  <c r="I975" i="10541"/>
  <c r="I976" i="10541"/>
  <c r="I977" i="10541"/>
  <c r="I978" i="10541"/>
  <c r="I979" i="10541"/>
  <c r="I980" i="10541"/>
  <c r="I981" i="10541"/>
  <c r="I982" i="10541"/>
  <c r="I983" i="10541"/>
  <c r="I984" i="10541"/>
  <c r="I985" i="10541"/>
  <c r="I986" i="10541"/>
  <c r="I987" i="10541"/>
  <c r="I988" i="10541"/>
  <c r="I989" i="10541"/>
  <c r="I990" i="10541"/>
  <c r="I991" i="10541"/>
  <c r="I992" i="10541"/>
  <c r="I993" i="10541"/>
  <c r="I994" i="10541"/>
  <c r="I995" i="10541"/>
  <c r="I996" i="10541"/>
  <c r="I997" i="10541"/>
  <c r="I998" i="10541"/>
  <c r="I999" i="10541"/>
  <c r="I1000" i="10541"/>
  <c r="I1001" i="10541"/>
  <c r="I1002" i="10541"/>
  <c r="I1003" i="10541"/>
  <c r="I1004" i="10541"/>
  <c r="I1005" i="10541"/>
  <c r="I1006" i="10541"/>
  <c r="I1007" i="10541"/>
  <c r="I1008" i="10541"/>
  <c r="I1009" i="10541"/>
  <c r="I1010" i="10541"/>
  <c r="I1011" i="10541"/>
  <c r="I1012" i="10541"/>
  <c r="I1013" i="10541"/>
  <c r="I1014" i="10541"/>
  <c r="I1015" i="10541"/>
  <c r="I1016" i="10541"/>
  <c r="I1017" i="10541"/>
  <c r="I1018" i="10541"/>
  <c r="I1019" i="10541"/>
  <c r="I1020" i="10541"/>
  <c r="I1021" i="10541"/>
  <c r="I1022" i="10541"/>
  <c r="I1023" i="10541"/>
  <c r="I1024" i="10541"/>
  <c r="I1025" i="10541"/>
  <c r="I1026" i="10541"/>
  <c r="I1027" i="10541"/>
  <c r="I1028" i="10541"/>
  <c r="I1029" i="10541"/>
  <c r="I1030" i="10541"/>
  <c r="I1031" i="10541"/>
  <c r="I1032" i="10541"/>
  <c r="I1033" i="10541"/>
  <c r="I1034" i="10541"/>
  <c r="I1035" i="10541"/>
  <c r="I1036" i="10541"/>
  <c r="I1037" i="10541"/>
  <c r="I1038" i="10541"/>
  <c r="I1039" i="10541"/>
  <c r="I1040" i="10541"/>
  <c r="I1041" i="10541"/>
  <c r="I1042" i="10541"/>
  <c r="I1043" i="10541"/>
  <c r="I1044" i="10541"/>
  <c r="I1045" i="10541"/>
  <c r="I1046" i="10541"/>
  <c r="I1047" i="10541"/>
  <c r="I1048" i="10541"/>
  <c r="I1049" i="10541"/>
  <c r="I1050" i="10541"/>
  <c r="I1051" i="10541"/>
  <c r="I1052" i="10541"/>
  <c r="I1053" i="10541"/>
  <c r="I1054" i="10541"/>
  <c r="I1055" i="10541"/>
  <c r="I1056" i="10541"/>
  <c r="I1057" i="10541"/>
  <c r="I1058" i="10541"/>
  <c r="I1059" i="10541"/>
  <c r="I1060" i="10541"/>
  <c r="I1061" i="10541"/>
  <c r="I1062" i="10541"/>
  <c r="I1063" i="10541"/>
  <c r="I1064" i="10541"/>
  <c r="I1065" i="10541"/>
  <c r="I1066" i="10541"/>
  <c r="I1067" i="10541"/>
  <c r="I1068" i="10541"/>
  <c r="I1069" i="10541"/>
  <c r="I1070" i="10541"/>
  <c r="I1071" i="10541"/>
  <c r="I1072" i="10541"/>
  <c r="I1073" i="10541"/>
  <c r="I1074" i="10541"/>
  <c r="I1075" i="10541"/>
  <c r="I1076" i="10541"/>
  <c r="I1077" i="10541"/>
  <c r="I1078" i="10541"/>
  <c r="I1079" i="10541"/>
  <c r="I1080" i="10541"/>
  <c r="I1081" i="10541"/>
  <c r="I1082" i="10541"/>
  <c r="I1083" i="10541"/>
  <c r="I1084" i="10541"/>
  <c r="I1085" i="10541"/>
  <c r="I1086" i="10541"/>
  <c r="I1087" i="10541"/>
  <c r="I1088" i="10541"/>
  <c r="I1089" i="10541"/>
  <c r="I1090" i="10541"/>
  <c r="I1091" i="10541"/>
  <c r="I1092" i="10541"/>
  <c r="I1093" i="10541"/>
  <c r="I1094" i="10541"/>
  <c r="I1095" i="10541"/>
  <c r="I1096" i="10541"/>
  <c r="I1097" i="10541"/>
  <c r="I1098" i="10541"/>
  <c r="I1099" i="10541"/>
  <c r="I1100" i="10541"/>
  <c r="I1101" i="10541"/>
  <c r="I1102" i="10541"/>
  <c r="I1103" i="10541"/>
  <c r="I1104" i="10541"/>
  <c r="I1105" i="10541"/>
  <c r="I1106" i="10541"/>
  <c r="I1107" i="10541"/>
  <c r="I1108" i="10541"/>
  <c r="I1109" i="10541"/>
  <c r="I1110" i="10541"/>
  <c r="I1111" i="10541"/>
  <c r="I1112" i="10541"/>
  <c r="I1113" i="10541"/>
  <c r="I1114" i="10541"/>
  <c r="I1115" i="10541"/>
  <c r="I1116" i="10541"/>
  <c r="I1117" i="10541"/>
  <c r="I1118" i="10541"/>
  <c r="I1119" i="10541"/>
  <c r="I1120" i="10541"/>
  <c r="I1121" i="10541"/>
  <c r="I1122" i="10541"/>
  <c r="I1123" i="10541"/>
  <c r="I1124" i="10541"/>
  <c r="I1125" i="10541"/>
  <c r="I1126" i="10541"/>
  <c r="I1127" i="10541"/>
  <c r="I1128" i="10541"/>
  <c r="I1129" i="10541"/>
  <c r="I1130" i="10541"/>
  <c r="I1131" i="10541"/>
  <c r="I1132" i="10541"/>
  <c r="I1133" i="10541"/>
  <c r="I1134" i="10541"/>
  <c r="I1135" i="10541"/>
  <c r="I1136" i="10541"/>
  <c r="I1137" i="10541"/>
  <c r="I1138" i="10541"/>
  <c r="I1139" i="10541"/>
  <c r="I1140" i="10541"/>
  <c r="I1141" i="10541"/>
  <c r="I1142" i="10541"/>
  <c r="I1143" i="10541"/>
  <c r="I1144" i="10541"/>
  <c r="I1145" i="10541"/>
  <c r="I1146" i="10541"/>
  <c r="I1147" i="10541"/>
  <c r="I1148" i="10541"/>
  <c r="I1149" i="10541"/>
  <c r="I1150" i="10541"/>
  <c r="I1151" i="10541"/>
  <c r="I1152" i="10541"/>
  <c r="I1153" i="10541"/>
  <c r="I1154" i="10541"/>
  <c r="I1155" i="10541"/>
  <c r="I1156" i="10541"/>
  <c r="I1157" i="10541"/>
  <c r="I1158" i="10541"/>
  <c r="I1159" i="10541"/>
  <c r="I1160" i="10541"/>
  <c r="I1161" i="10541"/>
  <c r="I1162" i="10541"/>
  <c r="I1163" i="10541"/>
  <c r="I1164" i="10541"/>
  <c r="I1165" i="10541"/>
  <c r="I1166" i="10541"/>
  <c r="I1167" i="10541"/>
  <c r="I1168" i="10541"/>
  <c r="I1169" i="10541"/>
  <c r="I1170" i="10541"/>
  <c r="I1171" i="10541"/>
  <c r="I1172" i="10541"/>
  <c r="I1173" i="10541"/>
  <c r="I1174" i="10541"/>
  <c r="I1175" i="10541"/>
  <c r="I1176" i="10541"/>
  <c r="I1177" i="10541"/>
  <c r="I1178" i="10541"/>
  <c r="I1179" i="10541"/>
  <c r="I1180" i="10541"/>
  <c r="I1181" i="10541"/>
  <c r="I1182" i="10541"/>
  <c r="I1183" i="10541"/>
  <c r="I1184" i="10541"/>
  <c r="I1185" i="10541"/>
  <c r="I1186" i="10541"/>
  <c r="I1187" i="10541"/>
  <c r="I1188" i="10541"/>
  <c r="I1189" i="10541"/>
  <c r="I1190" i="10541"/>
  <c r="I1191" i="10541"/>
  <c r="I1192" i="10541"/>
  <c r="I1193" i="10541"/>
  <c r="I1194" i="10541"/>
  <c r="I1195" i="10541"/>
  <c r="I1196" i="10541"/>
  <c r="I1197" i="10541"/>
  <c r="I1198" i="10541"/>
  <c r="I1199" i="10541"/>
  <c r="I1200" i="10541"/>
  <c r="I1201" i="10541"/>
  <c r="I1202" i="10541"/>
  <c r="I1203" i="10541"/>
  <c r="I1204" i="10541"/>
  <c r="I1205" i="10541"/>
  <c r="I1206" i="10541"/>
  <c r="I1207" i="10541"/>
  <c r="I1208" i="10541"/>
  <c r="I1209" i="10541"/>
  <c r="I1210" i="10541"/>
  <c r="I1211" i="10541"/>
  <c r="I1212" i="10541"/>
  <c r="I1213" i="10541"/>
  <c r="I1214" i="10541"/>
  <c r="I1215" i="10541"/>
  <c r="I1216" i="10541"/>
  <c r="I1217" i="10541"/>
  <c r="I1218" i="10541"/>
  <c r="I1219" i="10541"/>
  <c r="I1220" i="10541"/>
  <c r="I1221" i="10541"/>
  <c r="I1222" i="10541"/>
  <c r="I1223" i="10541"/>
  <c r="I1224" i="10541"/>
  <c r="I1225" i="10541"/>
  <c r="I1226" i="10541"/>
  <c r="I1227" i="10541"/>
  <c r="I1228" i="10541"/>
  <c r="I1229" i="10541"/>
  <c r="I1230" i="10541"/>
  <c r="I1231" i="10541"/>
  <c r="I1232" i="10541"/>
  <c r="I1233" i="10541"/>
  <c r="I1234" i="10541"/>
  <c r="I1235" i="10541"/>
  <c r="I1236" i="10541"/>
  <c r="I1237" i="10541"/>
  <c r="I1238" i="10541"/>
  <c r="I1239" i="10541"/>
  <c r="I1240" i="10541"/>
  <c r="I1241" i="10541"/>
  <c r="I1242" i="10541"/>
  <c r="I1243" i="10541"/>
  <c r="I1244" i="10541"/>
  <c r="I1245" i="10541"/>
  <c r="I1246" i="10541"/>
  <c r="I1247" i="10541"/>
  <c r="I1248" i="10541"/>
  <c r="I1249" i="10541"/>
  <c r="I1250" i="10541"/>
  <c r="I1251" i="10541"/>
  <c r="I1252" i="10541"/>
  <c r="I1253" i="10541"/>
  <c r="I1254" i="10541"/>
  <c r="I1255" i="10541"/>
  <c r="I1256" i="10541"/>
  <c r="I1257" i="10541"/>
  <c r="I1258" i="10541"/>
  <c r="I1259" i="10541"/>
  <c r="I1260" i="10541"/>
  <c r="I1261" i="10541"/>
  <c r="I1262" i="10541"/>
  <c r="I1263" i="10541"/>
  <c r="I1264" i="10541"/>
  <c r="I1265" i="10541"/>
  <c r="I1266" i="10541"/>
  <c r="I1267" i="10541"/>
  <c r="I1268" i="10541"/>
  <c r="I1269" i="10541"/>
  <c r="I1270" i="10541"/>
  <c r="I1271" i="10541"/>
  <c r="I1272" i="10541"/>
  <c r="I1273" i="10541"/>
  <c r="I1274" i="10541"/>
  <c r="I1275" i="10541"/>
  <c r="I1276" i="10541"/>
  <c r="I1277" i="10541"/>
  <c r="I1278" i="10541"/>
  <c r="I1279" i="10541"/>
  <c r="I1280" i="10541"/>
  <c r="I1281" i="10541"/>
  <c r="I1282" i="10541"/>
  <c r="I1283" i="10541"/>
  <c r="I1284" i="10541"/>
  <c r="I1285" i="10541"/>
  <c r="I1286" i="10541"/>
  <c r="I1287" i="10541"/>
  <c r="I1288" i="10541"/>
  <c r="I1289" i="10541"/>
  <c r="I1290" i="10541"/>
  <c r="I1291" i="10541"/>
  <c r="I1292" i="10541"/>
  <c r="I1293" i="10541"/>
  <c r="I1294" i="10541"/>
  <c r="I1295" i="10541"/>
  <c r="I1296" i="10541"/>
  <c r="I1297" i="10541"/>
  <c r="I1298" i="10541"/>
  <c r="I1299" i="10541"/>
  <c r="I1300" i="10541"/>
  <c r="I1301" i="10541"/>
  <c r="I1302" i="10541"/>
  <c r="I1303" i="10541"/>
  <c r="I1304" i="10541"/>
  <c r="I1305" i="10541"/>
  <c r="I1306" i="10541"/>
  <c r="I1307" i="10541"/>
  <c r="I1308" i="10541"/>
  <c r="I1309" i="10541"/>
  <c r="I1310" i="10541"/>
  <c r="I1311" i="10541"/>
  <c r="I1312" i="10541"/>
  <c r="I1313" i="10541"/>
  <c r="I1314" i="10541"/>
  <c r="I1315" i="10541"/>
  <c r="I1316" i="10541"/>
  <c r="I1317" i="10541"/>
  <c r="I1318" i="10541"/>
  <c r="I1319" i="10541"/>
  <c r="I1320" i="10541"/>
  <c r="I1321" i="10541"/>
  <c r="I1322" i="10541"/>
  <c r="I1323" i="10541"/>
  <c r="I1324" i="10541"/>
  <c r="I1325" i="10541"/>
  <c r="I1326" i="10541"/>
  <c r="I1327" i="10541"/>
  <c r="I1328" i="10541"/>
  <c r="I1329" i="10541"/>
  <c r="I1330" i="10541"/>
  <c r="I1331" i="10541"/>
  <c r="I1332" i="10541"/>
  <c r="I1333" i="10541"/>
  <c r="I1334" i="10541"/>
  <c r="I1335" i="10541"/>
  <c r="I1336" i="10541"/>
  <c r="I1337" i="10541"/>
  <c r="I1338" i="10541"/>
  <c r="I1339" i="10541"/>
  <c r="I1340" i="10541"/>
  <c r="I1341" i="10541"/>
  <c r="I1342" i="10541"/>
  <c r="I1343" i="10541"/>
  <c r="I1344" i="10541"/>
  <c r="I1345" i="10541"/>
  <c r="I1346" i="10541"/>
  <c r="I1347" i="10541"/>
  <c r="I1348" i="10541"/>
  <c r="I1349" i="10541"/>
  <c r="I1350" i="10541"/>
  <c r="I1351" i="10541"/>
  <c r="I1352" i="10541"/>
  <c r="I1353" i="10541"/>
  <c r="I1354" i="10541"/>
  <c r="I1355" i="10541"/>
  <c r="I1356" i="10541"/>
  <c r="I1357" i="10541"/>
  <c r="I1358" i="10541"/>
  <c r="I1359" i="10541"/>
  <c r="I1360" i="10541"/>
  <c r="I1361" i="10541"/>
  <c r="I1362" i="10541"/>
  <c r="I1363" i="10541"/>
  <c r="I1364" i="10541"/>
  <c r="I1365" i="10541"/>
  <c r="I1366" i="10541"/>
  <c r="I1367" i="10541"/>
  <c r="I1368" i="10541"/>
  <c r="I1369" i="10541"/>
  <c r="I1370" i="10541"/>
  <c r="I1371" i="10541"/>
  <c r="I1372" i="10541"/>
  <c r="I1373" i="10541"/>
  <c r="I1374" i="10541"/>
  <c r="I1375" i="10541"/>
  <c r="I1376" i="10541"/>
  <c r="I1377" i="10541"/>
  <c r="I1378" i="10541"/>
  <c r="I1379" i="10541"/>
  <c r="I1380" i="10541"/>
  <c r="I1381" i="10541"/>
  <c r="I1382" i="10541"/>
  <c r="I1383" i="10541"/>
  <c r="I1384" i="10541"/>
  <c r="I1385" i="10541"/>
  <c r="I1386" i="10541"/>
  <c r="I1387" i="10541"/>
  <c r="I1388" i="10541"/>
  <c r="I1389" i="10541"/>
  <c r="I1390" i="10541"/>
  <c r="I1391" i="10541"/>
  <c r="I1392" i="10541"/>
  <c r="I1393" i="10541"/>
  <c r="I1394" i="10541"/>
  <c r="I1395" i="10541"/>
  <c r="I1396" i="10541"/>
  <c r="I1397" i="10541"/>
  <c r="I1398" i="10541"/>
  <c r="I1399" i="10541"/>
  <c r="I1400" i="10541"/>
  <c r="I1401" i="10541"/>
  <c r="I1402" i="10541"/>
  <c r="I1403" i="10541"/>
  <c r="I1404" i="10541"/>
  <c r="I1405" i="10541"/>
  <c r="I1406" i="10541"/>
  <c r="I1407" i="10541"/>
  <c r="I1408" i="10541"/>
  <c r="I1409" i="10541"/>
  <c r="I1410" i="10541"/>
  <c r="I1411" i="10541"/>
  <c r="I1412" i="10541"/>
  <c r="I1413" i="10541"/>
  <c r="I1414" i="10541"/>
  <c r="I1415" i="10541"/>
  <c r="I1416" i="10541"/>
  <c r="I1417" i="10541"/>
  <c r="I1418" i="10541"/>
  <c r="I1419" i="10541"/>
  <c r="I1420" i="10541"/>
  <c r="I1421" i="10541"/>
  <c r="I1422" i="10541"/>
  <c r="I1423" i="10541"/>
  <c r="I1424" i="10541"/>
  <c r="I1425" i="10541"/>
  <c r="I1426" i="10541"/>
  <c r="I1427" i="10541"/>
  <c r="I1428" i="10541"/>
  <c r="I1429" i="10541"/>
  <c r="I1430" i="10541"/>
  <c r="I1431" i="10541"/>
  <c r="I1432" i="10541"/>
  <c r="I1433" i="10541"/>
  <c r="I1434" i="10541"/>
  <c r="I1435" i="10541"/>
  <c r="I1436" i="10541"/>
  <c r="I1437" i="10541"/>
  <c r="I1438" i="10541"/>
  <c r="I1439" i="10541"/>
  <c r="I1440" i="10541"/>
  <c r="I1441" i="10541"/>
  <c r="I1442" i="10541"/>
  <c r="I1443" i="10541"/>
  <c r="I1444" i="10541"/>
  <c r="I1445" i="10541"/>
  <c r="I1446" i="10541"/>
  <c r="I1447" i="10541"/>
  <c r="I1448" i="10541"/>
  <c r="I1449" i="10541"/>
  <c r="I1450" i="10541"/>
  <c r="I1451" i="10541"/>
  <c r="I1452" i="10541"/>
  <c r="I1453" i="10541"/>
  <c r="I1454" i="10541"/>
  <c r="I1455" i="10541"/>
  <c r="I1456" i="10541"/>
  <c r="I1457" i="10541"/>
  <c r="I1458" i="10541"/>
  <c r="I1459" i="10541"/>
  <c r="I1460" i="10541"/>
  <c r="I1461" i="10541"/>
  <c r="I1462" i="10541"/>
  <c r="I1463" i="10541"/>
  <c r="I1464" i="10541"/>
  <c r="I1465" i="10541"/>
  <c r="I1466" i="10541"/>
  <c r="I1467" i="10541"/>
  <c r="I1468" i="10541"/>
  <c r="I1469" i="10541"/>
  <c r="I1470" i="10541"/>
  <c r="I1471" i="10541"/>
  <c r="I1472" i="10541"/>
  <c r="I1473" i="10541"/>
  <c r="I1474" i="10541"/>
  <c r="I1475" i="10541"/>
  <c r="I1476" i="10541"/>
  <c r="I1477" i="10541"/>
  <c r="I1478" i="10541"/>
  <c r="I1479" i="10541"/>
  <c r="I1480" i="10541"/>
  <c r="I1481" i="10541"/>
  <c r="I1482" i="10541"/>
  <c r="I1483" i="10541"/>
  <c r="I1484" i="10541"/>
  <c r="I1485" i="10541"/>
  <c r="I1486" i="10541"/>
  <c r="I1487" i="10541"/>
  <c r="I1488" i="10541"/>
  <c r="I1489" i="10541"/>
  <c r="I1490" i="10541"/>
  <c r="I1491" i="10541"/>
  <c r="I1492" i="10541"/>
  <c r="I1493" i="10541"/>
  <c r="I1494" i="10541"/>
  <c r="I1495" i="10541"/>
  <c r="I1496" i="10541"/>
  <c r="I1497" i="10541"/>
  <c r="I1498" i="10541"/>
  <c r="I1499" i="10541"/>
  <c r="I1500" i="10541"/>
  <c r="I1501" i="10541"/>
  <c r="I1502" i="10541"/>
  <c r="I1503" i="10541"/>
  <c r="I1504" i="10541"/>
  <c r="I1505" i="10541"/>
  <c r="I1506" i="10541"/>
  <c r="I1507" i="10541"/>
  <c r="I1508" i="10541"/>
  <c r="I1509" i="10541"/>
  <c r="I1510" i="10541"/>
  <c r="I1511" i="10541"/>
  <c r="I1512" i="10541"/>
  <c r="I1513" i="10541"/>
  <c r="I1514" i="10541"/>
  <c r="I1515" i="10541"/>
  <c r="I1516" i="10541"/>
  <c r="I1517" i="10541"/>
  <c r="I1518" i="10541"/>
  <c r="I1519" i="10541"/>
  <c r="I1520" i="10541"/>
  <c r="I1521" i="10541"/>
  <c r="I1522" i="10541"/>
  <c r="I1523" i="10541"/>
  <c r="I1524" i="10541"/>
  <c r="I1525" i="10541"/>
  <c r="I1526" i="10541"/>
  <c r="I1527" i="10541"/>
  <c r="I1528" i="10541"/>
  <c r="I1529" i="10541"/>
  <c r="I1530" i="10541"/>
  <c r="I1531" i="10541"/>
  <c r="I1532" i="10541"/>
  <c r="I1533" i="10541"/>
  <c r="I1534" i="10541"/>
  <c r="I1535" i="10541"/>
  <c r="I1536" i="10541"/>
  <c r="I1537" i="10541"/>
  <c r="I1538" i="10541"/>
  <c r="I1539" i="10541"/>
  <c r="I1540" i="10541"/>
  <c r="I1541" i="10541"/>
  <c r="I1542" i="10541"/>
  <c r="I1543" i="10541"/>
  <c r="I1544" i="10541"/>
  <c r="I1545" i="10541"/>
  <c r="I1546" i="10541"/>
  <c r="I1547" i="10541"/>
  <c r="I1548" i="10541"/>
  <c r="I1549" i="10541"/>
  <c r="I1550" i="10541"/>
  <c r="I1551" i="10541"/>
  <c r="I1552" i="10541"/>
  <c r="I1553" i="10541"/>
  <c r="I1554" i="10541"/>
  <c r="I1555" i="10541"/>
  <c r="I1556" i="10541"/>
  <c r="I1557" i="10541"/>
  <c r="I1558" i="10541"/>
  <c r="I1559" i="10541"/>
  <c r="I1560" i="10541"/>
  <c r="I1561" i="10541"/>
  <c r="I1562" i="10541"/>
  <c r="I1563" i="10541"/>
  <c r="I1564" i="10541"/>
  <c r="I1565" i="10541"/>
  <c r="I1566" i="10541"/>
  <c r="I1567" i="10541"/>
  <c r="I1568" i="10541"/>
  <c r="I1569" i="10541"/>
  <c r="I1570" i="10541"/>
  <c r="I1571" i="10541"/>
  <c r="I1572" i="10541"/>
  <c r="I1573" i="10541"/>
  <c r="I1574" i="10541"/>
  <c r="I1575" i="10541"/>
  <c r="I1576" i="10541"/>
  <c r="I1577" i="10541"/>
  <c r="I1578" i="10541"/>
  <c r="I1579" i="10541"/>
  <c r="I1580" i="10541"/>
  <c r="I1581" i="10541"/>
  <c r="I1582" i="10541"/>
  <c r="I1583" i="10541"/>
  <c r="I1584" i="10541"/>
  <c r="I1585" i="10541"/>
  <c r="I1586" i="10541"/>
  <c r="I1587" i="10541"/>
  <c r="I1588" i="10541"/>
  <c r="I1589" i="10541"/>
  <c r="I1590" i="10541"/>
  <c r="I1591" i="10541"/>
  <c r="I1592" i="10541"/>
  <c r="I1593" i="10541"/>
  <c r="I1594" i="10541"/>
  <c r="I1595" i="10541"/>
  <c r="I1596" i="10541"/>
  <c r="I1597" i="10541"/>
  <c r="I1598" i="10541"/>
  <c r="I1599" i="10541"/>
  <c r="I1600" i="10541"/>
  <c r="I1601" i="10541"/>
  <c r="I1602" i="10541"/>
  <c r="I1603" i="10541"/>
  <c r="I1604" i="10541"/>
  <c r="I1605" i="10541"/>
  <c r="I1606" i="10541"/>
  <c r="I1607" i="10541"/>
  <c r="I1608" i="10541"/>
  <c r="I1609" i="10541"/>
  <c r="I1610" i="10541"/>
  <c r="I1611" i="10541"/>
  <c r="I1612" i="10541"/>
  <c r="I1613" i="10541"/>
  <c r="I1614" i="10541"/>
  <c r="I1615" i="10541"/>
  <c r="I1616" i="10541"/>
  <c r="I1617" i="10541"/>
  <c r="I1618" i="10541"/>
  <c r="I1619" i="10541"/>
  <c r="I1629" i="10541"/>
  <c r="I1630" i="10541"/>
  <c r="I1631" i="10541"/>
  <c r="I1632" i="10541"/>
  <c r="I1633" i="10541"/>
  <c r="I1634" i="10541"/>
  <c r="I1635" i="10541"/>
  <c r="I1636" i="10541"/>
  <c r="I1637" i="10541"/>
  <c r="I1638" i="10541"/>
  <c r="I1639" i="10541"/>
  <c r="I1640" i="10541"/>
  <c r="I1641" i="10541"/>
  <c r="I1642" i="10541"/>
  <c r="I1643" i="10541"/>
  <c r="I1644" i="10541"/>
  <c r="I1645" i="10541"/>
  <c r="I1646" i="10541"/>
  <c r="I1647" i="10541"/>
  <c r="I1648" i="10541"/>
  <c r="I1649" i="10541"/>
  <c r="I1650" i="10541"/>
  <c r="I1651" i="10541"/>
  <c r="I1652" i="10541"/>
  <c r="I1653" i="10541"/>
  <c r="I1654" i="10541"/>
  <c r="I1655" i="10541"/>
  <c r="I1656" i="10541"/>
  <c r="I1657" i="10541"/>
  <c r="I1658" i="10541"/>
  <c r="I1659" i="10541"/>
  <c r="I1660" i="10541"/>
  <c r="I1661" i="10541"/>
  <c r="I1662" i="10541"/>
  <c r="I1663" i="10541"/>
  <c r="I1664" i="10541"/>
  <c r="I1665" i="10541"/>
  <c r="I1666" i="10541"/>
  <c r="I1667" i="10541"/>
  <c r="I1668" i="10541"/>
  <c r="I1669" i="10541"/>
  <c r="I1670" i="10541"/>
  <c r="I1671" i="10541"/>
  <c r="I1672" i="10541"/>
  <c r="I1673" i="10541"/>
  <c r="I1674" i="10541"/>
  <c r="I1675" i="10541"/>
  <c r="I1676" i="10541"/>
  <c r="I1677" i="10541"/>
  <c r="I1678" i="10541"/>
  <c r="I1679" i="10541"/>
  <c r="I1680" i="10541"/>
  <c r="I1681" i="10541"/>
  <c r="I1682" i="10541"/>
  <c r="I1683" i="10541"/>
  <c r="I1684" i="10541"/>
  <c r="I1685" i="10541"/>
  <c r="I1686" i="10541"/>
  <c r="I1687" i="10541"/>
  <c r="I1688" i="10541"/>
  <c r="I1689" i="10541"/>
  <c r="I1690" i="10541"/>
  <c r="I1691" i="10541"/>
  <c r="I1692" i="10541"/>
  <c r="I1693" i="10541"/>
  <c r="I1694" i="10541"/>
  <c r="I1695" i="10541"/>
  <c r="I1696" i="10541"/>
  <c r="I1697" i="10541"/>
  <c r="I1698" i="10541"/>
  <c r="I1699" i="10541"/>
  <c r="I1700" i="10541"/>
  <c r="I1701" i="10541"/>
  <c r="I1702" i="10541"/>
  <c r="I1703" i="10541"/>
  <c r="I1704" i="10541"/>
  <c r="I1705" i="10541"/>
  <c r="I1706" i="10541"/>
  <c r="I1707" i="10541"/>
  <c r="I1708" i="10541"/>
  <c r="I1709" i="10541"/>
  <c r="I1710" i="10541"/>
  <c r="I1711" i="10541"/>
  <c r="I1712" i="10541"/>
  <c r="I1713" i="10541"/>
  <c r="I1714" i="10541"/>
  <c r="I1715" i="10541"/>
  <c r="I1716" i="10541"/>
  <c r="I1717" i="10541"/>
  <c r="I1718" i="10541"/>
  <c r="I1719" i="10541"/>
  <c r="I1720" i="10541"/>
  <c r="I1721" i="10541"/>
  <c r="I1722" i="10541"/>
  <c r="I1723" i="10541"/>
  <c r="I1724" i="10541"/>
  <c r="I1725" i="10541"/>
  <c r="I1726" i="10541"/>
  <c r="I1727" i="10541"/>
  <c r="I1728" i="10541"/>
  <c r="I1729" i="10541"/>
  <c r="I1730" i="10541"/>
  <c r="I1731" i="10541"/>
  <c r="I1732" i="10541"/>
  <c r="I1733" i="10541"/>
  <c r="I1734" i="10541"/>
  <c r="I1735" i="10541"/>
  <c r="I1736" i="10541"/>
  <c r="I1737" i="10541"/>
  <c r="I1738" i="10541"/>
  <c r="I1739" i="10541"/>
  <c r="I1740" i="10541"/>
  <c r="I1741" i="10541"/>
  <c r="I1742" i="10541"/>
  <c r="I1743" i="10541"/>
  <c r="I1744" i="10541"/>
  <c r="I1745" i="10541"/>
  <c r="I1746" i="10541"/>
  <c r="I1747" i="10541"/>
  <c r="I1748" i="10541"/>
  <c r="I1749" i="10541"/>
  <c r="I1750" i="10541"/>
  <c r="I1751" i="10541"/>
  <c r="I1752" i="10541"/>
  <c r="I1753" i="10541"/>
  <c r="I1754" i="10541"/>
  <c r="I1755" i="10541"/>
  <c r="I1756" i="10541"/>
  <c r="I1757" i="10541"/>
  <c r="I1758" i="10541"/>
  <c r="I1759" i="10541"/>
  <c r="I1760" i="10541"/>
  <c r="I1761" i="10541"/>
  <c r="I1762" i="10541"/>
  <c r="I1763" i="10541"/>
  <c r="I1764" i="10541"/>
  <c r="I1765" i="10541"/>
  <c r="I1766" i="10541"/>
  <c r="I1767" i="10541"/>
  <c r="I1768" i="10541"/>
  <c r="I1769" i="10541"/>
  <c r="I1770" i="10541"/>
  <c r="I1771" i="10541"/>
  <c r="I1772" i="10541"/>
  <c r="I1773" i="10541"/>
  <c r="I1774" i="10541"/>
  <c r="I1775" i="10541"/>
  <c r="I1776" i="10541"/>
  <c r="I1777" i="10541"/>
  <c r="I1778" i="10541"/>
  <c r="I1779" i="10541"/>
  <c r="I1780" i="10541"/>
  <c r="I1781" i="10541"/>
  <c r="I1782" i="10541"/>
  <c r="I1783" i="10541"/>
  <c r="I1784" i="10541"/>
  <c r="I1785" i="10541"/>
  <c r="I1786" i="10541"/>
  <c r="I1787" i="10541"/>
  <c r="I1788" i="10541"/>
  <c r="I1789" i="10541"/>
  <c r="I1790" i="10541"/>
  <c r="I1791" i="10541"/>
  <c r="I1792" i="10541"/>
  <c r="I1793" i="10541"/>
  <c r="I1794" i="10541"/>
  <c r="I1795" i="10541"/>
  <c r="I1796" i="10541"/>
  <c r="I1797" i="10541"/>
  <c r="I1798" i="10541"/>
  <c r="I1799" i="10541"/>
  <c r="I1800" i="10541"/>
  <c r="I1801" i="10541"/>
  <c r="I1802" i="10541"/>
  <c r="I1803" i="10541"/>
  <c r="I1804" i="10541"/>
  <c r="I1805" i="10541"/>
  <c r="I1806" i="10541"/>
  <c r="I1807" i="10541"/>
  <c r="I1808" i="10541"/>
  <c r="I1809" i="10541"/>
  <c r="I1810" i="10541"/>
  <c r="I1811" i="10541"/>
  <c r="I1812" i="10541"/>
  <c r="I1813" i="10541"/>
  <c r="I1814" i="10541"/>
  <c r="I1815" i="10541"/>
  <c r="I1816" i="10541"/>
  <c r="I1817" i="10541"/>
  <c r="I1818" i="10541"/>
  <c r="I1819" i="10541"/>
  <c r="I1820" i="10541"/>
  <c r="I1821" i="10541"/>
  <c r="I1822" i="10541"/>
  <c r="I1823" i="10541"/>
  <c r="I1824" i="10541"/>
  <c r="I1825" i="10541"/>
  <c r="I1826" i="10541"/>
  <c r="I1827" i="10541"/>
  <c r="I1828" i="10541"/>
  <c r="I1829" i="10541"/>
  <c r="I1830" i="10541"/>
  <c r="I1831" i="10541"/>
  <c r="I1832" i="10541"/>
  <c r="I1833" i="10541"/>
  <c r="I1834" i="10541"/>
  <c r="I1835" i="10541"/>
  <c r="I1836" i="10541"/>
  <c r="I1837" i="10541"/>
  <c r="I1838" i="10541"/>
  <c r="I1839" i="10541"/>
  <c r="I1840" i="10541"/>
  <c r="I1841" i="10541"/>
  <c r="I1842" i="10541"/>
  <c r="I1843" i="10541"/>
  <c r="I1844" i="10541"/>
  <c r="I1845" i="10541"/>
  <c r="I1846" i="10541"/>
  <c r="I1847" i="10541"/>
  <c r="I1848" i="10541"/>
  <c r="I1849" i="10541"/>
  <c r="I1850" i="10541"/>
  <c r="I1851" i="10541"/>
  <c r="I1852" i="10541"/>
  <c r="I1853" i="10541"/>
  <c r="I1854" i="10541"/>
  <c r="I1855" i="10541"/>
  <c r="I1856" i="10541"/>
  <c r="I1857" i="10541"/>
  <c r="I1858" i="10541"/>
  <c r="I1859" i="10541"/>
  <c r="I1860" i="10541"/>
  <c r="I1861" i="10541"/>
  <c r="I1862" i="10541"/>
  <c r="I1863" i="10541"/>
  <c r="I1864" i="10541"/>
  <c r="I1865" i="10541"/>
  <c r="I1866" i="10541"/>
  <c r="I1867" i="10541"/>
  <c r="I1868" i="10541"/>
  <c r="I1869" i="10541"/>
  <c r="I1870" i="10541"/>
  <c r="I1871" i="10541"/>
  <c r="I1872" i="10541"/>
  <c r="I1873" i="10541"/>
  <c r="I1874" i="10541"/>
  <c r="I1875" i="10541"/>
  <c r="I1876" i="10541"/>
  <c r="I1877" i="10541"/>
  <c r="I1878" i="10541"/>
  <c r="I1879" i="10541"/>
  <c r="I1880" i="10541"/>
  <c r="I1881" i="10541"/>
  <c r="I1882" i="10541"/>
  <c r="I1883" i="10541"/>
  <c r="I1884" i="10541"/>
  <c r="I1885" i="10541"/>
  <c r="I1886" i="10541"/>
  <c r="I1887" i="10541"/>
  <c r="I1888" i="10541"/>
  <c r="I1889" i="10541"/>
  <c r="I1890" i="10541"/>
  <c r="I1891" i="10541"/>
  <c r="I1892" i="10541"/>
  <c r="I1893" i="10541"/>
  <c r="I1894" i="10541"/>
  <c r="I1895" i="10541"/>
  <c r="I1896" i="10541"/>
  <c r="I1897" i="10541"/>
  <c r="I1898" i="10541"/>
  <c r="I1899" i="10541"/>
  <c r="I1900" i="10541"/>
  <c r="I1901" i="10541"/>
  <c r="I1902" i="10541"/>
  <c r="I1903" i="10541"/>
  <c r="I1904" i="10541"/>
  <c r="I1905" i="10541"/>
  <c r="I1906" i="10541"/>
  <c r="I1907" i="10541"/>
  <c r="I1908" i="10541"/>
  <c r="I1909" i="10541"/>
  <c r="I1910" i="10541"/>
  <c r="I1911" i="10541"/>
  <c r="I1912" i="10541"/>
  <c r="I1913" i="10541"/>
  <c r="I1914" i="10541"/>
  <c r="I1915" i="10541"/>
  <c r="I1916" i="10541"/>
  <c r="I1917" i="10541"/>
  <c r="I1918" i="10541"/>
  <c r="I1919" i="10541"/>
  <c r="I1920" i="10541"/>
  <c r="I1921" i="10541"/>
  <c r="I1922" i="10541"/>
  <c r="I1923" i="10541"/>
  <c r="I1924" i="10541"/>
  <c r="I1925" i="10541"/>
  <c r="I1926" i="10541"/>
  <c r="I1927" i="10541"/>
  <c r="I1928" i="10541"/>
  <c r="I1929" i="10541"/>
  <c r="I1930" i="10541"/>
  <c r="I1931" i="10541"/>
  <c r="I1932" i="10541"/>
  <c r="I1933" i="10541"/>
  <c r="I1934" i="10541"/>
  <c r="I1935" i="10541"/>
  <c r="I1936" i="10541"/>
  <c r="I1937" i="10541"/>
  <c r="I1938" i="10541"/>
  <c r="I1939" i="10541"/>
  <c r="I1940" i="10541"/>
  <c r="I1941" i="10541"/>
  <c r="I1942" i="10541"/>
  <c r="I1943" i="10541"/>
  <c r="I1944" i="10541"/>
  <c r="I1945" i="10541"/>
  <c r="I1946" i="10541"/>
  <c r="I1947" i="10541"/>
  <c r="I1948" i="10541"/>
  <c r="I1949" i="10541"/>
  <c r="I1950" i="10541"/>
  <c r="I1951" i="10541"/>
  <c r="I1952" i="10541"/>
  <c r="I1953" i="10541"/>
  <c r="I1954" i="10541"/>
  <c r="I1955" i="10541"/>
  <c r="I1956" i="10541"/>
  <c r="I1957" i="10541"/>
  <c r="I1958" i="10541"/>
  <c r="I1959" i="10541"/>
  <c r="I1960" i="10541"/>
  <c r="I1961" i="10541"/>
  <c r="I1962" i="10541"/>
  <c r="I1963" i="10541"/>
  <c r="I1964" i="10541"/>
  <c r="I1965" i="10541"/>
  <c r="I1966" i="10541"/>
  <c r="I1967" i="10541"/>
  <c r="I1968" i="10541"/>
  <c r="I1969" i="10541"/>
  <c r="I1970" i="10541"/>
  <c r="I1971" i="10541"/>
  <c r="I1972" i="10541"/>
  <c r="I1973" i="10541"/>
  <c r="I1974" i="10541"/>
  <c r="I1975" i="10541"/>
  <c r="I1976" i="10541"/>
  <c r="I1977" i="10541"/>
  <c r="I1978" i="10541"/>
  <c r="I1979" i="10541"/>
  <c r="I1980" i="10541"/>
  <c r="I1981" i="10541"/>
  <c r="I1982" i="10541"/>
  <c r="I1983" i="10541"/>
  <c r="I1984" i="10541"/>
  <c r="I1985" i="10541"/>
  <c r="I1986" i="10541"/>
  <c r="I1987" i="10541"/>
  <c r="I1988" i="10541"/>
  <c r="I1989" i="10541"/>
  <c r="I1990" i="10541"/>
  <c r="I1991" i="10541"/>
  <c r="I1992" i="10541"/>
  <c r="I1993" i="10541"/>
  <c r="I1994" i="10541"/>
  <c r="I1995" i="10541"/>
  <c r="I1996" i="10541"/>
  <c r="I1997" i="10541"/>
  <c r="I1998" i="10541"/>
  <c r="I1999" i="10541"/>
  <c r="I2000" i="10541"/>
  <c r="I2001" i="10541"/>
  <c r="I2002" i="10541"/>
  <c r="I2003" i="10541"/>
  <c r="I2004" i="10541"/>
  <c r="I2005" i="10541"/>
  <c r="I2006" i="10541"/>
  <c r="I2007" i="10541"/>
  <c r="I2008" i="10541"/>
  <c r="I2009" i="10541"/>
  <c r="I2010" i="10541"/>
  <c r="I2011" i="10541"/>
  <c r="I2012" i="10541"/>
  <c r="I2013" i="10541"/>
  <c r="I2014" i="10541"/>
  <c r="I2015" i="10541"/>
  <c r="I2016" i="10541"/>
  <c r="I2017" i="10541"/>
  <c r="I2018" i="10541"/>
  <c r="I2019" i="10541"/>
  <c r="I2020" i="10541"/>
  <c r="I2021" i="10541"/>
  <c r="I2022" i="10541"/>
  <c r="I2023" i="10541"/>
  <c r="I2024" i="10541"/>
  <c r="I2025" i="10541"/>
  <c r="I2026" i="10541"/>
  <c r="I2027" i="10541"/>
  <c r="I2028" i="10541"/>
  <c r="I2029" i="10541"/>
  <c r="I2030" i="10541"/>
  <c r="I2031" i="10541"/>
  <c r="I2032" i="10541"/>
  <c r="I2033" i="10541"/>
  <c r="I2034" i="10541"/>
  <c r="I2035" i="10541"/>
  <c r="I2036" i="10541"/>
  <c r="I2037" i="10541"/>
  <c r="I2038" i="10541"/>
  <c r="I2039" i="10541"/>
  <c r="I2040" i="10541"/>
  <c r="I2041" i="10541"/>
  <c r="I2042" i="10541"/>
  <c r="I2043" i="10541"/>
  <c r="I2044" i="10541"/>
  <c r="I2045" i="10541"/>
  <c r="I2046" i="10541"/>
  <c r="I2047" i="10541"/>
  <c r="I2048" i="10541"/>
  <c r="I2049" i="10541"/>
  <c r="I2050" i="10541"/>
  <c r="I2051" i="10541"/>
  <c r="I2052" i="10541"/>
  <c r="I2053" i="10541"/>
  <c r="I2054" i="10541"/>
  <c r="I2055" i="10541"/>
  <c r="I2056" i="10541"/>
  <c r="I2057" i="10541"/>
  <c r="I2058" i="10541"/>
  <c r="I2059" i="10541"/>
  <c r="I2060" i="10541"/>
  <c r="I2061" i="10541"/>
  <c r="I2062" i="10541"/>
  <c r="I2063" i="10541"/>
  <c r="I2064" i="10541"/>
  <c r="I2065" i="10541"/>
  <c r="I2066" i="10541"/>
  <c r="I2067" i="10541"/>
  <c r="I2068" i="10541"/>
  <c r="I2069" i="10541"/>
  <c r="I2070" i="10541"/>
  <c r="I2071" i="10541"/>
  <c r="I2072" i="10541"/>
  <c r="I2073" i="10541"/>
  <c r="I2074" i="10541"/>
  <c r="I2075" i="10541"/>
  <c r="I2076" i="10541"/>
  <c r="I2077" i="10541"/>
  <c r="I2078" i="10541"/>
  <c r="I2079" i="10541"/>
  <c r="I2080" i="10541"/>
  <c r="I2081" i="10541"/>
  <c r="I2082" i="10541"/>
  <c r="I2083" i="10541"/>
  <c r="I2084" i="10541"/>
  <c r="I2085" i="10541"/>
  <c r="I2086" i="10541"/>
  <c r="I2087" i="10541"/>
  <c r="I2088" i="10541"/>
  <c r="I2089" i="10541"/>
  <c r="I2090" i="10541"/>
  <c r="I2091" i="10541"/>
  <c r="I2092" i="10541"/>
  <c r="I2093" i="10541"/>
  <c r="I2094" i="10541"/>
  <c r="I2095" i="10541"/>
  <c r="I2096" i="10541"/>
  <c r="I2097" i="10541"/>
  <c r="I2098" i="10541"/>
  <c r="I2099" i="10541"/>
  <c r="I2100" i="10541"/>
  <c r="I2101" i="10541"/>
  <c r="I2102" i="10541"/>
  <c r="I2103" i="10541"/>
  <c r="I2104" i="10541"/>
  <c r="I2105" i="10541"/>
  <c r="I2106" i="10541"/>
  <c r="I2107" i="10541"/>
  <c r="I2108" i="10541"/>
  <c r="I2109" i="10541"/>
  <c r="I2110" i="10541"/>
  <c r="I2111" i="10541"/>
  <c r="I2112" i="10541"/>
  <c r="I2113" i="10541"/>
  <c r="I2114" i="10541"/>
  <c r="I2115" i="10541"/>
  <c r="I2116" i="10541"/>
  <c r="I2117" i="10541"/>
  <c r="I2118" i="10541"/>
  <c r="I2119" i="10541"/>
  <c r="I2120" i="10541"/>
  <c r="I2121" i="10541"/>
  <c r="I2122" i="10541"/>
  <c r="I2123" i="10541"/>
  <c r="I2124" i="10541"/>
  <c r="I2125" i="10541"/>
  <c r="I2126" i="10541"/>
  <c r="I2127" i="10541"/>
  <c r="I2128" i="10541"/>
  <c r="I2129" i="10541"/>
  <c r="I2130" i="10541"/>
  <c r="I2131" i="10541"/>
  <c r="I2132" i="10541"/>
  <c r="I2133" i="10541"/>
  <c r="I2134" i="10541"/>
  <c r="I2135" i="10541"/>
  <c r="I2136" i="10541"/>
  <c r="I2137" i="10541"/>
  <c r="I2138" i="10541"/>
  <c r="I2139" i="10541"/>
  <c r="I2140" i="10541"/>
  <c r="I2141" i="10541"/>
  <c r="I2142" i="10541"/>
  <c r="I2143" i="10541"/>
  <c r="I2144" i="10541"/>
  <c r="I2145" i="10541"/>
  <c r="I2146" i="10541"/>
  <c r="I2147" i="10541"/>
  <c r="I2148" i="10541"/>
  <c r="I2149" i="10541"/>
  <c r="I2150" i="10541"/>
  <c r="I2151" i="10541"/>
  <c r="I2152" i="10541"/>
  <c r="I2153" i="10541"/>
  <c r="I2154" i="10541"/>
  <c r="I2155" i="10541"/>
  <c r="I2156" i="10541"/>
  <c r="I2157" i="10541"/>
  <c r="I2158" i="10541"/>
  <c r="I2159" i="10541"/>
  <c r="I2160" i="10541"/>
  <c r="I2161" i="10541"/>
  <c r="I2162" i="10541"/>
  <c r="I2163" i="10541"/>
  <c r="I2164" i="10541"/>
  <c r="I2165" i="10541"/>
  <c r="I2166" i="10541"/>
  <c r="I2167" i="10541"/>
  <c r="I2168" i="10541"/>
  <c r="I2169" i="10541"/>
  <c r="I2170" i="10541"/>
  <c r="I2171" i="10541"/>
  <c r="I2172" i="10541"/>
  <c r="I2173" i="10541"/>
  <c r="I2174" i="10541"/>
  <c r="I2175" i="10541"/>
  <c r="I2176" i="10541"/>
  <c r="I2177" i="10541"/>
  <c r="I2178" i="10541"/>
  <c r="I2179" i="10541"/>
  <c r="I2180" i="10541"/>
  <c r="I2181" i="10541"/>
  <c r="I2182" i="10541"/>
  <c r="I2183" i="10541"/>
  <c r="I2184" i="10541"/>
  <c r="I2185" i="10541"/>
  <c r="I2186" i="10541"/>
  <c r="I2187" i="10541"/>
  <c r="I2188" i="10541"/>
  <c r="I2189" i="10541"/>
  <c r="I2190" i="10541"/>
  <c r="I2191" i="10541"/>
  <c r="I2192" i="10541"/>
  <c r="I2193" i="10541"/>
  <c r="I2194" i="10541"/>
  <c r="I2195" i="10541"/>
  <c r="I2196" i="10541"/>
  <c r="I2197" i="10541"/>
  <c r="I2198" i="10541"/>
  <c r="I2199" i="10541"/>
  <c r="I2200" i="10541"/>
  <c r="I2201" i="10541"/>
  <c r="I2202" i="10541"/>
  <c r="I2203" i="10541"/>
  <c r="I2204" i="10541"/>
  <c r="I2205" i="10541"/>
  <c r="I2206" i="10541"/>
  <c r="I2207" i="10541"/>
  <c r="I2208" i="10541"/>
  <c r="I2209" i="10541"/>
  <c r="I2210" i="10541"/>
  <c r="I2211" i="10541"/>
  <c r="I2212" i="10541"/>
  <c r="I2213" i="10541"/>
  <c r="I2214" i="10541"/>
  <c r="I2215" i="10541"/>
  <c r="I2216" i="10541"/>
  <c r="I2217" i="10541"/>
  <c r="I2218" i="10541"/>
  <c r="I2219" i="10541"/>
  <c r="I2220" i="10541"/>
  <c r="I2221" i="10541"/>
  <c r="I2222" i="10541"/>
  <c r="I2223" i="10541"/>
  <c r="I2224" i="10541"/>
  <c r="I2225" i="10541"/>
  <c r="I2226" i="10541"/>
  <c r="I2227" i="10541"/>
  <c r="I2228" i="10541"/>
  <c r="I2229" i="10541"/>
  <c r="I2230" i="10541"/>
  <c r="I2231" i="10541"/>
  <c r="I2232" i="10541"/>
  <c r="I2233" i="10541"/>
  <c r="I2234" i="10541"/>
  <c r="I2235" i="10541"/>
  <c r="I2236" i="10541"/>
  <c r="I2237" i="10541"/>
  <c r="I2238" i="10541"/>
  <c r="I2239" i="10541"/>
  <c r="I2240" i="10541"/>
  <c r="I2241" i="10541"/>
  <c r="I2242" i="10541"/>
  <c r="I2243" i="10541"/>
  <c r="I2244" i="10541"/>
  <c r="I2245" i="10541"/>
  <c r="I2246" i="10541"/>
  <c r="I2247" i="10541"/>
  <c r="I2248" i="10541"/>
  <c r="I2249" i="10541"/>
  <c r="I2250" i="10541"/>
  <c r="I2251" i="10541"/>
  <c r="I2252" i="10541"/>
  <c r="I2253" i="10541"/>
  <c r="I2254" i="10541"/>
  <c r="I2255" i="10541"/>
  <c r="I2256" i="10541"/>
  <c r="I2257" i="10541"/>
  <c r="I2258" i="10541"/>
  <c r="I2259" i="10541"/>
  <c r="I2260" i="10541"/>
  <c r="I2261" i="10541"/>
  <c r="I2262" i="10541"/>
  <c r="I2263" i="10541"/>
  <c r="I2264" i="10541"/>
  <c r="I2265" i="10541"/>
  <c r="I2266" i="10541"/>
  <c r="I2267" i="10541"/>
  <c r="I2268" i="10541"/>
  <c r="I2269" i="10541"/>
  <c r="I2270" i="10541"/>
  <c r="I2271" i="10541"/>
  <c r="I2272" i="10541"/>
  <c r="I2273" i="10541"/>
  <c r="I2274" i="10541"/>
  <c r="I2275" i="10541"/>
  <c r="I2276" i="10541"/>
  <c r="I2277" i="10541"/>
  <c r="I2278" i="10541"/>
  <c r="I2279" i="10541"/>
  <c r="I2280" i="10541"/>
  <c r="I2281" i="10541"/>
  <c r="I2282" i="10541"/>
  <c r="I2283" i="10541"/>
  <c r="I2284" i="10541"/>
  <c r="I2285" i="10541"/>
  <c r="I2286" i="10541"/>
  <c r="I2287" i="10541"/>
  <c r="I2288" i="10541"/>
  <c r="I2289" i="10541"/>
  <c r="I2290" i="10541"/>
  <c r="I2291" i="10541"/>
  <c r="I2292" i="10541"/>
  <c r="I2293" i="10541"/>
  <c r="I2294" i="10541"/>
  <c r="I2295" i="10541"/>
  <c r="I2296" i="10541"/>
  <c r="I2297" i="10541"/>
  <c r="I2298" i="10541"/>
  <c r="I2299" i="10541"/>
  <c r="I2300" i="10541"/>
  <c r="I2301" i="10541"/>
  <c r="I2302" i="10541"/>
  <c r="I2303" i="10541"/>
  <c r="I2304" i="10541"/>
  <c r="I2305" i="10541"/>
  <c r="I2306" i="10541"/>
  <c r="I2307" i="10541"/>
  <c r="I2308" i="10541"/>
  <c r="I2309" i="10541"/>
  <c r="I2310" i="10541"/>
  <c r="I2311" i="10541"/>
  <c r="I2312" i="10541"/>
  <c r="I2313" i="10541"/>
  <c r="I2314" i="10541"/>
  <c r="I2315" i="10541"/>
  <c r="I2316" i="10541"/>
  <c r="I2317" i="10541"/>
  <c r="I2318" i="10541"/>
  <c r="I2319" i="10541"/>
  <c r="I2320" i="10541"/>
  <c r="I2321" i="10541"/>
  <c r="I2322" i="10541"/>
  <c r="I2323" i="10541"/>
  <c r="I2324" i="10541"/>
  <c r="I2325" i="10541"/>
  <c r="I2326" i="10541"/>
  <c r="I2327" i="10541"/>
  <c r="I2328" i="10541"/>
  <c r="I2329" i="10541"/>
  <c r="I2330" i="10541"/>
  <c r="I2331" i="10541"/>
  <c r="I2332" i="10541"/>
  <c r="I2333" i="10541"/>
  <c r="I2334" i="10541"/>
  <c r="I2335" i="10541"/>
  <c r="I2336" i="10541"/>
  <c r="I2337" i="10541"/>
  <c r="I2338" i="10541"/>
  <c r="I2339" i="10541"/>
  <c r="I2340" i="10541"/>
  <c r="I2341" i="10541"/>
  <c r="I2342" i="10541"/>
  <c r="I2343" i="10541"/>
  <c r="I2344" i="10541"/>
  <c r="I2345" i="10541"/>
  <c r="I2346" i="10541"/>
  <c r="I2347" i="10541"/>
  <c r="I2348" i="10541"/>
  <c r="I2349" i="10541"/>
  <c r="I2350" i="10541"/>
  <c r="I2351" i="10541"/>
  <c r="I2352" i="10541"/>
  <c r="I2353" i="10541"/>
  <c r="I2354" i="10541"/>
  <c r="I2355" i="10541"/>
  <c r="I2356" i="10541"/>
  <c r="I2357" i="10541"/>
  <c r="I2358" i="10541"/>
  <c r="I2359" i="10541"/>
  <c r="I2360" i="10541"/>
  <c r="I2361" i="10541"/>
  <c r="I2362" i="10541"/>
  <c r="I2363" i="10541"/>
  <c r="I2364" i="10541"/>
  <c r="I2365" i="10541"/>
  <c r="I2366" i="10541"/>
  <c r="I2367" i="10541"/>
  <c r="I2368" i="10541"/>
  <c r="I2369" i="10541"/>
  <c r="I2370" i="10541"/>
  <c r="I2371" i="10541"/>
  <c r="I2372" i="10541"/>
  <c r="I2373" i="10541"/>
  <c r="I2374" i="10541"/>
  <c r="I2375" i="10541"/>
  <c r="I2376" i="10541"/>
  <c r="I2377" i="10541"/>
  <c r="I2378" i="10541"/>
  <c r="I2379" i="10541"/>
  <c r="I2380" i="10541"/>
  <c r="I2381" i="10541"/>
  <c r="I2382" i="10541"/>
  <c r="I2383" i="10541"/>
  <c r="I2384" i="10541"/>
  <c r="I2385" i="10541"/>
  <c r="I2386" i="10541"/>
  <c r="I2387" i="10541"/>
  <c r="I2388" i="10541"/>
  <c r="I2389" i="10541"/>
  <c r="I2390" i="10541"/>
  <c r="I2391" i="10541"/>
  <c r="I2392" i="10541"/>
  <c r="I2393" i="10541"/>
  <c r="I2394" i="10541"/>
  <c r="I2395" i="10541"/>
  <c r="I2396" i="10541"/>
  <c r="I2397" i="10541"/>
  <c r="I2398" i="10541"/>
  <c r="I2399" i="10541"/>
  <c r="I2400" i="10541"/>
  <c r="I2401" i="10541"/>
  <c r="I2402" i="10541"/>
  <c r="I2403" i="10541"/>
  <c r="I2404" i="10541"/>
  <c r="I2405" i="10541"/>
  <c r="I2406" i="10541"/>
  <c r="I2407" i="10541"/>
  <c r="I2408" i="10541"/>
  <c r="I2409" i="10541"/>
  <c r="I2410" i="10541"/>
  <c r="I2411" i="10541"/>
  <c r="I2412" i="10541"/>
  <c r="I2413" i="10541"/>
  <c r="I2414" i="10541"/>
  <c r="I2415" i="10541"/>
  <c r="I2416" i="10541"/>
  <c r="I2417" i="10541"/>
  <c r="I2418" i="10541"/>
  <c r="I2419" i="10541"/>
  <c r="I2420" i="10541"/>
  <c r="I2421" i="10541"/>
  <c r="I2422" i="10541"/>
  <c r="I2423" i="10541"/>
  <c r="I2424" i="10541"/>
  <c r="I2425" i="10541"/>
  <c r="I2426" i="10541"/>
  <c r="I2427" i="10541"/>
  <c r="I2428" i="10541"/>
  <c r="I2429" i="10541"/>
  <c r="I2430" i="10541"/>
  <c r="I2431" i="10541"/>
  <c r="I2432" i="10541"/>
  <c r="I2433" i="10541"/>
  <c r="I2434" i="10541"/>
  <c r="I2435" i="10541"/>
  <c r="I2436" i="10541"/>
  <c r="I2437" i="10541"/>
  <c r="I2438" i="10541"/>
  <c r="I2439" i="10541"/>
  <c r="I2440" i="10541"/>
  <c r="I2441" i="10541"/>
  <c r="I2442" i="10541"/>
  <c r="I2443" i="10541"/>
  <c r="I2444" i="10541"/>
  <c r="I2445" i="10541"/>
  <c r="I2446" i="10541"/>
  <c r="I2447" i="10541"/>
  <c r="I2448" i="10541"/>
  <c r="I2449" i="10541"/>
  <c r="I2450" i="10541"/>
  <c r="I2451" i="10541"/>
  <c r="I2452" i="10541"/>
  <c r="I2453" i="10541"/>
  <c r="I2454" i="10541"/>
  <c r="I2455" i="10541"/>
  <c r="I2456" i="10541"/>
  <c r="I2457" i="10541"/>
  <c r="I2458" i="10541"/>
  <c r="I2459" i="10541"/>
  <c r="I2460" i="10541"/>
  <c r="I2461" i="10541"/>
  <c r="I2462" i="10541"/>
  <c r="I2463" i="10541"/>
  <c r="I2464" i="10541"/>
  <c r="I2465" i="10541"/>
  <c r="I2466" i="10541"/>
  <c r="I2467" i="10541"/>
  <c r="I2468" i="10541"/>
  <c r="I2469" i="10541"/>
  <c r="I2470" i="10541"/>
  <c r="I2471" i="10541"/>
  <c r="I2472" i="10541"/>
  <c r="I2473" i="10541"/>
  <c r="I2474" i="10541"/>
  <c r="I2475" i="10541"/>
  <c r="I2476" i="10541"/>
  <c r="I2477" i="10541"/>
  <c r="I2478" i="10541"/>
  <c r="I2479" i="10541"/>
  <c r="I2480" i="10541"/>
  <c r="I2481" i="10541"/>
  <c r="I2482" i="10541"/>
  <c r="I2483" i="10541"/>
  <c r="I2484" i="10541"/>
  <c r="I2485" i="10541"/>
  <c r="I2486" i="10541"/>
  <c r="I2487" i="10541"/>
  <c r="I2488" i="10541"/>
  <c r="I2489" i="10541"/>
  <c r="I2490" i="10541"/>
  <c r="I2491" i="10541"/>
  <c r="I2492" i="10541"/>
  <c r="I2493" i="10541"/>
  <c r="I2494" i="10541"/>
  <c r="I2495" i="10541"/>
  <c r="I2496" i="10541"/>
  <c r="I2497" i="10541"/>
  <c r="I2498" i="10541"/>
  <c r="I2499" i="10541"/>
  <c r="I2500" i="10541"/>
  <c r="I2501" i="10541"/>
  <c r="I2502" i="10541"/>
  <c r="I2503" i="10541"/>
  <c r="I2504" i="10541"/>
  <c r="I2505" i="10541"/>
  <c r="I2506" i="10541"/>
  <c r="I2507" i="10541"/>
  <c r="I2508" i="10541"/>
  <c r="I2509" i="10541"/>
  <c r="I2510" i="10541"/>
  <c r="I2511" i="10541"/>
  <c r="I2512" i="10541"/>
  <c r="I2513" i="10541"/>
  <c r="I2514" i="10541"/>
  <c r="I2515" i="10541"/>
  <c r="I2516" i="10541"/>
  <c r="I2517" i="10541"/>
  <c r="I2518" i="10541"/>
  <c r="I2519" i="10541"/>
  <c r="I2520" i="10541"/>
  <c r="I2521" i="10541"/>
  <c r="I2522" i="10541"/>
  <c r="I2523" i="10541"/>
  <c r="I2524" i="10541"/>
  <c r="I2525" i="10541"/>
  <c r="I2526" i="10541"/>
  <c r="I2527" i="10541"/>
  <c r="I2528" i="10541"/>
  <c r="I2529" i="10541"/>
  <c r="I2530" i="10541"/>
  <c r="I2531" i="10541"/>
  <c r="I2532" i="10541"/>
  <c r="I2533" i="10541"/>
  <c r="I2534" i="10541"/>
  <c r="I2535" i="10541"/>
  <c r="I2536" i="10541"/>
  <c r="I2537" i="10541"/>
  <c r="I2538" i="10541"/>
  <c r="I2539" i="10541"/>
  <c r="I2540" i="10541"/>
  <c r="I2541" i="10541"/>
  <c r="I2542" i="10541"/>
  <c r="I2543" i="10541"/>
  <c r="I2544" i="10541"/>
  <c r="I2545" i="10541"/>
  <c r="I2546" i="10541"/>
  <c r="I2547" i="10541"/>
  <c r="I2548" i="10541"/>
  <c r="I2549" i="10541"/>
  <c r="I2550" i="10541"/>
  <c r="I2551" i="10541"/>
  <c r="I2552" i="10541"/>
  <c r="I2553" i="10541"/>
  <c r="I2554" i="10541"/>
  <c r="I2555" i="10541"/>
  <c r="I2556" i="10541"/>
  <c r="I2557" i="10541"/>
  <c r="I2558" i="10541"/>
  <c r="I2559" i="10541"/>
  <c r="I2560" i="10541"/>
  <c r="I2561" i="10541"/>
  <c r="I2562" i="10541"/>
  <c r="I2563" i="10541"/>
  <c r="I2564" i="10541"/>
  <c r="I2565" i="10541"/>
  <c r="I2566" i="10541"/>
  <c r="I2567" i="10541"/>
  <c r="I2568" i="10541"/>
  <c r="I2569" i="10541"/>
  <c r="I2570" i="10541"/>
  <c r="I2571" i="10541"/>
  <c r="I2572" i="10541"/>
  <c r="I2573" i="10541"/>
  <c r="I2574" i="10541"/>
  <c r="I2575" i="10541"/>
  <c r="I2576" i="10541"/>
  <c r="I2577" i="10541"/>
  <c r="I2578" i="10541"/>
  <c r="I2579" i="10541"/>
  <c r="I2580" i="10541"/>
  <c r="I2581" i="10541"/>
  <c r="I2582" i="10541"/>
  <c r="I2583" i="10541"/>
  <c r="I2584" i="10541"/>
  <c r="I2585" i="10541"/>
  <c r="I2586" i="10541"/>
  <c r="I2587" i="10541"/>
  <c r="I2588" i="10541"/>
  <c r="I2589" i="10541"/>
  <c r="I2590" i="10541"/>
  <c r="I2591" i="10541"/>
  <c r="I2592" i="10541"/>
  <c r="I2593" i="10541"/>
  <c r="I2594" i="10541"/>
  <c r="I2595" i="10541"/>
  <c r="I2596" i="10541"/>
  <c r="I2597" i="10541"/>
  <c r="I2598" i="10541"/>
  <c r="I2599" i="10541"/>
  <c r="I2600" i="10541"/>
  <c r="I2601" i="10541"/>
  <c r="I2602" i="10541"/>
  <c r="I2603" i="10541"/>
  <c r="I2604" i="10541"/>
  <c r="I2605" i="10541"/>
  <c r="I2606" i="10541"/>
  <c r="I2607" i="10541"/>
  <c r="I2608" i="10541"/>
  <c r="I2609" i="10541"/>
  <c r="I2610" i="10541"/>
  <c r="I2611" i="10541"/>
  <c r="I2612" i="10541"/>
  <c r="I2613" i="10541"/>
  <c r="I2614" i="10541"/>
  <c r="I2615" i="10541"/>
  <c r="I2616" i="10541"/>
  <c r="I2617" i="10541"/>
  <c r="I2618" i="10541"/>
  <c r="I2619" i="10541"/>
  <c r="I2620" i="10541"/>
  <c r="I2621" i="10541"/>
  <c r="I2622" i="10541"/>
  <c r="I2623" i="10541"/>
  <c r="I2624" i="10541"/>
  <c r="I2625" i="10541"/>
  <c r="I2626" i="10541"/>
  <c r="I2627" i="10541"/>
  <c r="I2628" i="10541"/>
  <c r="I2629" i="10541"/>
  <c r="I2630" i="10541"/>
  <c r="I2631" i="10541"/>
  <c r="I2632" i="10541"/>
  <c r="I2633" i="10541"/>
  <c r="I2634" i="10541"/>
  <c r="I2635" i="10541"/>
  <c r="I2636" i="10541"/>
  <c r="I2637" i="10541"/>
  <c r="I2638" i="10541"/>
  <c r="I2639" i="10541"/>
  <c r="I2640" i="10541"/>
  <c r="I2641" i="10541"/>
  <c r="I2642" i="10541"/>
  <c r="I2643" i="10541"/>
  <c r="I2644" i="10541"/>
  <c r="I2645" i="10541"/>
  <c r="I2646" i="10541"/>
  <c r="I2647" i="10541"/>
  <c r="I2648" i="10541"/>
  <c r="I2649" i="10541"/>
  <c r="I2650" i="10541"/>
  <c r="I2651" i="10541"/>
  <c r="I2652" i="10541"/>
  <c r="I2653" i="10541"/>
  <c r="I2654" i="10541"/>
  <c r="I2655" i="10541"/>
  <c r="I2656" i="10541"/>
  <c r="I2657" i="10541"/>
  <c r="I2658" i="10541"/>
  <c r="I2659" i="10541"/>
  <c r="I2660" i="10541"/>
  <c r="I2661" i="10541"/>
  <c r="I2662" i="10541"/>
  <c r="I2663" i="10541"/>
  <c r="I2664" i="10541"/>
  <c r="I2665" i="10541"/>
  <c r="I2666" i="10541"/>
  <c r="I2667" i="10541"/>
  <c r="I2668" i="10541"/>
  <c r="I2669" i="10541"/>
  <c r="I2670" i="10541"/>
  <c r="I2671" i="10541"/>
  <c r="I2672" i="10541"/>
  <c r="I2673" i="10541"/>
  <c r="I2674" i="10541"/>
  <c r="I2675" i="10541"/>
  <c r="I2676" i="10541"/>
  <c r="I2677" i="10541"/>
  <c r="I2678" i="10541"/>
  <c r="I2679" i="10541"/>
  <c r="I2680" i="10541"/>
  <c r="I2681" i="10541"/>
  <c r="I2682" i="10541"/>
  <c r="I2683" i="10541"/>
  <c r="I2684" i="10541"/>
  <c r="I2685" i="10541"/>
  <c r="I2686" i="10541"/>
  <c r="I2687" i="10541"/>
  <c r="I2688" i="10541"/>
  <c r="I2689" i="10541"/>
  <c r="I2690" i="10541"/>
  <c r="I2691" i="10541"/>
  <c r="I2692" i="10541"/>
  <c r="I2693" i="10541"/>
  <c r="I2694" i="10541"/>
  <c r="I2695" i="10541"/>
  <c r="I2696" i="10541"/>
  <c r="I2697" i="10541"/>
  <c r="I2698" i="10541"/>
  <c r="I2699" i="10541"/>
  <c r="I2700" i="10541"/>
  <c r="I2701" i="10541"/>
  <c r="I2702" i="10541"/>
  <c r="I2703" i="10541"/>
  <c r="I2704" i="10541"/>
  <c r="I2705" i="10541"/>
  <c r="I2706" i="10541"/>
  <c r="I2707" i="10541"/>
  <c r="I2708" i="10541"/>
  <c r="I2709" i="10541"/>
  <c r="I2710" i="10541"/>
  <c r="I2711" i="10541"/>
  <c r="I2712" i="10541"/>
  <c r="I2713" i="10541"/>
  <c r="I2714" i="10541"/>
  <c r="I2715" i="10541"/>
  <c r="I2716" i="10541"/>
  <c r="I2717" i="10541"/>
  <c r="I2718" i="10541"/>
  <c r="I2719" i="10541"/>
  <c r="I2720" i="10541"/>
  <c r="I2721" i="10541"/>
  <c r="I2722" i="10541"/>
  <c r="I2723" i="10541"/>
  <c r="I2724" i="10541"/>
  <c r="I2725" i="10541"/>
  <c r="I2726" i="10541"/>
  <c r="I2727" i="10541"/>
  <c r="I2728" i="10541"/>
  <c r="I2729" i="10541"/>
  <c r="I2730" i="10541"/>
  <c r="I2731" i="10541"/>
  <c r="I2732" i="10541"/>
  <c r="I2733" i="10541"/>
  <c r="I2734" i="10541"/>
  <c r="I2735" i="10541"/>
  <c r="I2736" i="10541"/>
  <c r="I2737" i="10541"/>
  <c r="I2738" i="10541"/>
  <c r="I2739" i="10541"/>
  <c r="I2740" i="10541"/>
  <c r="I2741" i="10541"/>
  <c r="I2742" i="10541"/>
  <c r="I2743" i="10541"/>
  <c r="I2744" i="10541"/>
  <c r="I2745" i="10541"/>
  <c r="I2746" i="10541"/>
  <c r="I2747" i="10541"/>
  <c r="I2748" i="10541"/>
  <c r="I2749" i="10541"/>
  <c r="I2750" i="10541"/>
  <c r="I2751" i="10541"/>
  <c r="I2752" i="10541"/>
  <c r="I2753" i="10541"/>
  <c r="I2754" i="10541"/>
  <c r="I2755" i="10541"/>
  <c r="I2756" i="10541"/>
  <c r="I2757" i="10541"/>
  <c r="I2758" i="10541"/>
  <c r="I2759" i="10541"/>
  <c r="I2760" i="10541"/>
  <c r="I2761" i="10541"/>
  <c r="I2762" i="10541"/>
  <c r="I2763" i="10541"/>
  <c r="I2764" i="10541"/>
  <c r="I2765" i="10541"/>
  <c r="I2766" i="10541"/>
  <c r="I2767" i="10541"/>
  <c r="I2768" i="10541"/>
  <c r="I2769" i="10541"/>
  <c r="I2770" i="10541"/>
  <c r="I2771" i="10541"/>
  <c r="I2772" i="10541"/>
  <c r="I2773" i="10541"/>
  <c r="I2774" i="10541"/>
  <c r="I2775" i="10541"/>
  <c r="I2776" i="10541"/>
  <c r="I2777" i="10541"/>
  <c r="I2778" i="10541"/>
  <c r="I2779" i="10541"/>
  <c r="I2780" i="10541"/>
  <c r="I2781" i="10541"/>
  <c r="I2782" i="10541"/>
  <c r="I2783" i="10541"/>
  <c r="I2784" i="10541"/>
  <c r="I2785" i="10541"/>
  <c r="I2786" i="10541"/>
  <c r="I2787" i="10541"/>
  <c r="I2788" i="10541"/>
  <c r="I2789" i="10541"/>
  <c r="I2790" i="10541"/>
  <c r="I2791" i="10541"/>
  <c r="I2792" i="10541"/>
  <c r="I2793" i="10541"/>
  <c r="I2794" i="10541"/>
  <c r="I2795" i="10541"/>
  <c r="I2796" i="10541"/>
  <c r="I2797" i="10541"/>
  <c r="I2798" i="10541"/>
  <c r="I2799" i="10541"/>
  <c r="I2800" i="10541"/>
  <c r="I2801" i="10541"/>
  <c r="I2802" i="10541"/>
  <c r="I2803" i="10541"/>
  <c r="I2804" i="10541"/>
  <c r="I2805" i="10541"/>
  <c r="I2806" i="10541"/>
  <c r="I2807" i="10541"/>
  <c r="I2808" i="10541"/>
  <c r="I2809" i="10541"/>
  <c r="I2810" i="10541"/>
  <c r="I2811" i="10541"/>
  <c r="I2812" i="10541"/>
  <c r="I2813" i="10541"/>
  <c r="I2814" i="10541"/>
  <c r="I2815" i="10541"/>
  <c r="I2816" i="10541"/>
  <c r="I2817" i="10541"/>
  <c r="I2818" i="10541"/>
  <c r="I2819" i="10541"/>
  <c r="I2820" i="10541"/>
  <c r="I2821" i="10541"/>
  <c r="I2822" i="10541"/>
  <c r="I2823" i="10541"/>
  <c r="I2824" i="10541"/>
  <c r="I2825" i="10541"/>
  <c r="I2826" i="10541"/>
  <c r="I2827" i="10541"/>
  <c r="I2828" i="10541"/>
  <c r="I2829" i="10541"/>
  <c r="I2830" i="10541"/>
  <c r="I2831" i="10541"/>
  <c r="I2832" i="10541"/>
  <c r="I2833" i="10541"/>
  <c r="I2834" i="10541"/>
  <c r="I2835" i="10541"/>
  <c r="I2836" i="10541"/>
  <c r="I2837" i="10541"/>
  <c r="I2838" i="10541"/>
  <c r="I2839" i="10541"/>
  <c r="I2840" i="10541"/>
  <c r="I2841" i="10541"/>
  <c r="I2842" i="10541"/>
  <c r="I2843" i="10541"/>
  <c r="I2844" i="10541"/>
  <c r="I2845" i="10541"/>
  <c r="I2846" i="10541"/>
  <c r="I2847" i="10541"/>
  <c r="I2848" i="10541"/>
  <c r="I2849" i="10541"/>
  <c r="I2850" i="10541"/>
  <c r="I2851" i="10541"/>
  <c r="I2852" i="10541"/>
  <c r="I2853" i="10541"/>
  <c r="I2854" i="10541"/>
  <c r="I2855" i="10541"/>
  <c r="I2856" i="10541"/>
  <c r="I2857" i="10541"/>
  <c r="I2858" i="10541"/>
  <c r="I2859" i="10541"/>
  <c r="I2860" i="10541"/>
  <c r="I2861" i="10541"/>
  <c r="I2862" i="10541"/>
  <c r="I2863" i="10541"/>
  <c r="I2864" i="10541"/>
  <c r="I2865" i="10541"/>
  <c r="I2866" i="10541"/>
  <c r="I2867" i="10541"/>
  <c r="I2868" i="10541"/>
  <c r="I2869" i="10541"/>
  <c r="I2870" i="10541"/>
  <c r="I2871" i="10541"/>
  <c r="I2872" i="10541"/>
  <c r="I2873" i="10541"/>
  <c r="I2874" i="10541"/>
  <c r="I2875" i="10541"/>
  <c r="I2876" i="10541"/>
  <c r="I2877" i="10541"/>
  <c r="I2878" i="10541"/>
  <c r="I2879" i="10541"/>
  <c r="I2880" i="10541"/>
  <c r="I2881" i="10541"/>
  <c r="I2882" i="10541"/>
  <c r="I2883" i="10541"/>
  <c r="I2884" i="10541"/>
  <c r="I2885" i="10541"/>
  <c r="I2886" i="10541"/>
  <c r="I2887" i="10541"/>
  <c r="I2888" i="10541"/>
  <c r="I2889" i="10541"/>
  <c r="I2890" i="10541"/>
  <c r="I2891" i="10541"/>
  <c r="I2892" i="10541"/>
  <c r="I2893" i="10541"/>
  <c r="I2894" i="10541"/>
  <c r="I2895" i="10541"/>
  <c r="I2896" i="10541"/>
  <c r="I2897" i="10541"/>
  <c r="I2898" i="10541"/>
  <c r="I2899" i="10541"/>
  <c r="I2900" i="10541"/>
  <c r="I2901" i="10541"/>
  <c r="I2902" i="10541"/>
  <c r="I2903" i="10541"/>
  <c r="I2904" i="10541"/>
  <c r="I2905" i="10541"/>
  <c r="I2906" i="10541"/>
  <c r="I2907" i="10541"/>
  <c r="I2908" i="10541"/>
  <c r="I2909" i="10541"/>
  <c r="I2910" i="10541"/>
  <c r="I2911" i="10541"/>
  <c r="I2912" i="10541"/>
  <c r="I2913" i="10541"/>
  <c r="I2914" i="10541"/>
  <c r="I2915" i="10541"/>
  <c r="I2916" i="10541"/>
  <c r="I2917" i="10541"/>
  <c r="I2918" i="10541"/>
  <c r="I2919" i="10541"/>
  <c r="I2920" i="10541"/>
  <c r="I2921" i="10541"/>
  <c r="I2922" i="10541"/>
  <c r="I2923" i="10541"/>
  <c r="I2924" i="10541"/>
  <c r="I2925" i="10541"/>
  <c r="I2926" i="10541"/>
  <c r="I2927" i="10541"/>
  <c r="I2928" i="10541"/>
  <c r="I2929" i="10541"/>
  <c r="I2930" i="10541"/>
  <c r="I2931" i="10541"/>
  <c r="I2932" i="10541"/>
  <c r="I2933" i="10541"/>
  <c r="I2934" i="10541"/>
  <c r="I2935" i="10541"/>
  <c r="I2936" i="10541"/>
  <c r="I2937" i="10541"/>
  <c r="I2938" i="10541"/>
  <c r="I2939" i="10541"/>
  <c r="I2940" i="10541"/>
  <c r="I2941" i="10541"/>
  <c r="I2942" i="10541"/>
  <c r="I2943" i="10541"/>
  <c r="I2944" i="10541"/>
  <c r="I2945" i="10541"/>
  <c r="I2946" i="10541"/>
  <c r="I2947" i="10541"/>
  <c r="I2948" i="10541"/>
  <c r="I2949" i="10541"/>
  <c r="I2950" i="10541"/>
  <c r="I2951" i="10541"/>
  <c r="I2952" i="10541"/>
  <c r="I2953" i="10541"/>
  <c r="I2954" i="10541"/>
  <c r="I2955" i="10541"/>
  <c r="I2956" i="10541"/>
  <c r="I2957" i="10541"/>
  <c r="I2958" i="10541"/>
  <c r="I2959" i="10541"/>
  <c r="I2960" i="10541"/>
  <c r="I2961" i="10541"/>
  <c r="I2962" i="10541"/>
  <c r="I2963" i="10541"/>
  <c r="I2964" i="10541"/>
  <c r="I2965" i="10541"/>
  <c r="I2966" i="10541"/>
  <c r="I2967" i="10541"/>
  <c r="I2968" i="10541"/>
  <c r="I2969" i="10541"/>
  <c r="I2970" i="10541"/>
  <c r="I2971" i="10541"/>
  <c r="I2972" i="10541"/>
  <c r="I2973" i="10541"/>
  <c r="I2974" i="10541"/>
  <c r="I2975" i="10541"/>
  <c r="I2976" i="10541"/>
  <c r="I2977" i="10541"/>
  <c r="I2978" i="10541"/>
  <c r="I2979" i="10541"/>
  <c r="I2980" i="10541"/>
  <c r="I2981" i="10541"/>
  <c r="I2982" i="10541"/>
  <c r="I2983" i="10541"/>
  <c r="I2984" i="10541"/>
  <c r="I2985" i="10541"/>
  <c r="I2986" i="10541"/>
  <c r="I2987" i="10541"/>
  <c r="I2988" i="10541"/>
  <c r="I2989" i="10541"/>
  <c r="I2990" i="10541"/>
  <c r="I2991" i="10541"/>
  <c r="I2992" i="10541"/>
  <c r="I2993" i="10541"/>
  <c r="I2994" i="10541"/>
  <c r="I2995" i="10541"/>
  <c r="I2996" i="10541"/>
  <c r="I2997" i="10541"/>
  <c r="I2998" i="10541"/>
  <c r="I2999" i="10541"/>
  <c r="I3000" i="10541"/>
  <c r="I3001" i="10541"/>
  <c r="I3002" i="10541"/>
  <c r="I3003" i="10541"/>
  <c r="I3004" i="10541"/>
  <c r="I3005" i="10541"/>
  <c r="I3006" i="10541"/>
  <c r="I3007" i="10541"/>
  <c r="I3008" i="10541"/>
  <c r="I3009" i="10541"/>
  <c r="I3010" i="10541"/>
  <c r="I3011" i="10541"/>
  <c r="I3012" i="10541"/>
  <c r="I3013" i="10541"/>
  <c r="I3014" i="10541"/>
  <c r="I3015" i="10541"/>
  <c r="I3016" i="10541"/>
  <c r="I3017" i="10541"/>
  <c r="I3018" i="10541"/>
  <c r="I3019" i="10541"/>
  <c r="I3020" i="10541"/>
  <c r="I3021" i="10541"/>
  <c r="I3022" i="10541"/>
  <c r="I3023" i="10541"/>
  <c r="I3024" i="10541"/>
  <c r="I3025" i="10541"/>
  <c r="I3026" i="10541"/>
  <c r="I3027" i="10541"/>
  <c r="I3028" i="10541"/>
  <c r="I3029" i="10541"/>
  <c r="I3030" i="10541"/>
  <c r="I3031" i="10541"/>
  <c r="I3032" i="10541"/>
  <c r="I3033" i="10541"/>
  <c r="I3034" i="10541"/>
  <c r="I3035" i="10541"/>
  <c r="I3036" i="10541"/>
  <c r="I3037" i="10541"/>
  <c r="I3038" i="10541"/>
  <c r="I3039" i="10541"/>
  <c r="I3040" i="10541"/>
  <c r="I3041" i="10541"/>
  <c r="I3042" i="10541"/>
  <c r="I3043" i="10541"/>
  <c r="I3044" i="10541"/>
  <c r="I3045" i="10541"/>
  <c r="I3046" i="10541"/>
  <c r="I3047" i="10541"/>
  <c r="I3048" i="10541"/>
  <c r="I3049" i="10541"/>
  <c r="I3050" i="10541"/>
  <c r="I3051" i="10541"/>
  <c r="I3052" i="10541"/>
  <c r="I3053" i="10541"/>
  <c r="I3054" i="10541"/>
  <c r="I3055" i="10541"/>
  <c r="I3056" i="10541"/>
  <c r="I3057" i="10541"/>
  <c r="I3058" i="10541"/>
  <c r="I3059" i="10541"/>
  <c r="I3060" i="10541"/>
  <c r="I3061" i="10541"/>
  <c r="I3062" i="10541"/>
  <c r="I3063" i="10541"/>
  <c r="I3064" i="10541"/>
  <c r="I3065" i="10541"/>
  <c r="I3066" i="10541"/>
  <c r="I3067" i="10541"/>
  <c r="I3068" i="10541"/>
  <c r="I3069" i="10541"/>
  <c r="I3070" i="10541"/>
  <c r="I3071" i="10541"/>
  <c r="I3072" i="10541"/>
  <c r="I3073" i="10541"/>
  <c r="I3074" i="10541"/>
  <c r="I3075" i="10541"/>
  <c r="I3076" i="10541"/>
  <c r="I3077" i="10541"/>
  <c r="I3078" i="10541"/>
  <c r="I3079" i="10541"/>
  <c r="I3080" i="10541"/>
  <c r="I3081" i="10541"/>
  <c r="I3082" i="10541"/>
  <c r="I3083" i="10541"/>
  <c r="I3084" i="10541"/>
  <c r="I3085" i="10541"/>
  <c r="I3086" i="10541"/>
  <c r="I3087" i="10541"/>
  <c r="I3088" i="10541"/>
  <c r="I3089" i="10541"/>
  <c r="I3090" i="10541"/>
  <c r="I3091" i="10541"/>
  <c r="I3092" i="10541"/>
  <c r="I3093" i="10541"/>
  <c r="I3094" i="10541"/>
  <c r="I3095" i="10541"/>
  <c r="I3096" i="10541"/>
  <c r="I3097" i="10541"/>
  <c r="I3098" i="10541"/>
  <c r="I3099" i="10541"/>
  <c r="I3100" i="10541"/>
  <c r="I3101" i="10541"/>
  <c r="I3102" i="10541"/>
  <c r="I3103" i="10541"/>
  <c r="I3104" i="10541"/>
  <c r="I3105" i="10541"/>
  <c r="I3106" i="10541"/>
  <c r="I3107" i="10541"/>
  <c r="I3108" i="10541"/>
  <c r="I3109" i="10541"/>
  <c r="I3110" i="10541"/>
  <c r="I3111" i="10541"/>
  <c r="I3112" i="10541"/>
  <c r="I3113" i="10541"/>
  <c r="I3114" i="10541"/>
  <c r="I3115" i="10541"/>
  <c r="I3116" i="10541"/>
  <c r="I3117" i="10541"/>
  <c r="I3118" i="10541"/>
  <c r="I3119" i="10541"/>
  <c r="I3120" i="10541"/>
  <c r="I3121" i="10541"/>
  <c r="I3122" i="10541"/>
  <c r="I3123" i="10541"/>
  <c r="I3124" i="10541"/>
  <c r="I3125" i="10541"/>
  <c r="I3126" i="10541"/>
  <c r="I3127" i="10541"/>
  <c r="I3128" i="10541"/>
  <c r="I3129" i="10541"/>
  <c r="I3130" i="10541"/>
  <c r="I3131" i="10541"/>
  <c r="I3132" i="10541"/>
  <c r="I3133" i="10541"/>
  <c r="I3134" i="10541"/>
  <c r="I3135" i="10541"/>
  <c r="I3136" i="10541"/>
  <c r="I3137" i="10541"/>
  <c r="I3138" i="10541"/>
  <c r="I3139" i="10541"/>
  <c r="I3140" i="10541"/>
  <c r="I3141" i="10541"/>
  <c r="I3142" i="10541"/>
  <c r="I3143" i="10541"/>
  <c r="I3144" i="10541"/>
  <c r="I3145" i="10541"/>
  <c r="I3146" i="10541"/>
  <c r="I3147" i="10541"/>
  <c r="I3148" i="10541"/>
  <c r="I3149" i="10541"/>
  <c r="I3150" i="10541"/>
  <c r="I3151" i="10541"/>
  <c r="I3152" i="10541"/>
  <c r="I3153" i="10541"/>
  <c r="I3154" i="10541"/>
  <c r="I3155" i="10541"/>
  <c r="I3156" i="10541"/>
  <c r="I3157" i="10541"/>
  <c r="I3158" i="10541"/>
  <c r="I3159" i="10541"/>
  <c r="I3160" i="10541"/>
  <c r="I3161" i="10541"/>
  <c r="I3162" i="10541"/>
  <c r="I3163" i="10541"/>
  <c r="I3164" i="10541"/>
  <c r="I3165" i="10541"/>
  <c r="I3166" i="10541"/>
  <c r="I3167" i="10541"/>
  <c r="I3168" i="10541"/>
  <c r="I3169" i="10541"/>
  <c r="I3170" i="10541"/>
  <c r="I3171" i="10541"/>
  <c r="I3172" i="10541"/>
  <c r="I3173" i="10541"/>
  <c r="I3174" i="10541"/>
  <c r="I3175" i="10541"/>
  <c r="I3176" i="10541"/>
  <c r="I3177" i="10541"/>
  <c r="I3178" i="10541"/>
  <c r="I3179" i="10541"/>
  <c r="I3180" i="10541"/>
  <c r="I3181" i="10541"/>
  <c r="I3182" i="10541"/>
  <c r="I3183" i="10541"/>
  <c r="I3184" i="10541"/>
  <c r="I3185" i="10541"/>
  <c r="I3186" i="10541"/>
  <c r="I3187" i="10541"/>
  <c r="I3188" i="10541"/>
  <c r="I3189" i="10541"/>
  <c r="I3190" i="10541"/>
  <c r="I3191" i="10541"/>
  <c r="I3210" i="10541"/>
  <c r="I3211" i="10541"/>
  <c r="I3212" i="10541"/>
  <c r="I3213" i="10541"/>
  <c r="I3214" i="10541"/>
  <c r="I3215" i="10541"/>
  <c r="I3216" i="10541"/>
  <c r="I3217" i="10541"/>
  <c r="I3218" i="10541"/>
  <c r="I3219" i="10541"/>
  <c r="I3220" i="10541"/>
  <c r="I3221" i="10541"/>
  <c r="I3222" i="10541"/>
  <c r="I3223" i="10541"/>
  <c r="I3224" i="10541"/>
  <c r="I3225" i="10541"/>
  <c r="I3226" i="10541"/>
  <c r="I3227" i="10541"/>
  <c r="I3228" i="10541"/>
  <c r="I3229" i="10541"/>
  <c r="I3230" i="10541"/>
  <c r="I3231" i="10541"/>
  <c r="I3232" i="10541"/>
  <c r="I3233" i="10541"/>
  <c r="I3234" i="10541"/>
  <c r="I3235" i="10541"/>
  <c r="I3236" i="10541"/>
  <c r="I3237" i="10541"/>
  <c r="I3238" i="10541"/>
  <c r="I3239" i="10541"/>
  <c r="I3240" i="10541"/>
  <c r="I3241" i="10541"/>
  <c r="I3242" i="10541"/>
  <c r="I3243" i="10541"/>
  <c r="I3244" i="10541"/>
  <c r="I3245" i="10541"/>
  <c r="I3246" i="10541"/>
  <c r="I3247" i="10541"/>
  <c r="I3248" i="10541"/>
  <c r="I3249" i="10541"/>
  <c r="I3250" i="10541"/>
  <c r="I3251" i="10541"/>
  <c r="I3252" i="10541"/>
  <c r="I3253" i="10541"/>
  <c r="I3254" i="10541"/>
  <c r="I3255" i="10541"/>
  <c r="I3256" i="10541"/>
  <c r="I3257" i="10541"/>
  <c r="I3258" i="10541"/>
  <c r="I3259" i="10541"/>
  <c r="I3260" i="10541"/>
  <c r="I3261" i="10541"/>
  <c r="I3262" i="10541"/>
  <c r="I3263" i="10541"/>
  <c r="I3264" i="10541"/>
  <c r="I3265" i="10541"/>
  <c r="I3266" i="10541"/>
  <c r="I3267" i="10541"/>
  <c r="I3268" i="10541"/>
  <c r="I3269" i="10541"/>
  <c r="I3270" i="10541"/>
  <c r="I3271" i="10541"/>
  <c r="I3272" i="10541"/>
  <c r="I3273" i="10541"/>
  <c r="I3274" i="10541"/>
  <c r="I3275" i="10541"/>
  <c r="I3276" i="10541"/>
  <c r="I3277" i="10541"/>
  <c r="I3278" i="10541"/>
  <c r="I3279" i="10541"/>
  <c r="I3280" i="10541"/>
  <c r="I3281" i="10541"/>
  <c r="I3282" i="10541"/>
  <c r="I3283" i="10541"/>
  <c r="I3284" i="10541"/>
  <c r="I3285" i="10541"/>
  <c r="I3286" i="10541"/>
  <c r="I3287" i="10541"/>
  <c r="I3288" i="10541"/>
  <c r="I3289" i="10541"/>
  <c r="I3290" i="10541"/>
  <c r="I3291" i="10541"/>
  <c r="I3292" i="10541"/>
  <c r="I3293" i="10541"/>
  <c r="I3294" i="10541"/>
  <c r="I3295" i="10541"/>
  <c r="I3296" i="10541"/>
  <c r="I3297" i="10541"/>
  <c r="I3298" i="10541"/>
  <c r="I3299" i="10541"/>
  <c r="I3300" i="10541"/>
  <c r="I3301" i="10541"/>
  <c r="I3302" i="10541"/>
  <c r="I3303" i="10541"/>
  <c r="I3304" i="10541"/>
  <c r="I3305" i="10541"/>
  <c r="I3306" i="10541"/>
  <c r="I3307" i="10541"/>
  <c r="I3308" i="10541"/>
  <c r="I3309" i="10541"/>
  <c r="I3310" i="10541"/>
  <c r="I3311" i="10541"/>
  <c r="I3312" i="10541"/>
  <c r="I3313" i="10541"/>
  <c r="I3314" i="10541"/>
  <c r="I3315" i="10541"/>
  <c r="I3316" i="10541"/>
  <c r="I3317" i="10541"/>
  <c r="I3318" i="10541"/>
  <c r="I3319" i="10541"/>
  <c r="I3320" i="10541"/>
  <c r="I3321" i="10541"/>
  <c r="I3322" i="10541"/>
  <c r="I3323" i="10541"/>
  <c r="I3324" i="10541"/>
  <c r="I3325" i="10541"/>
  <c r="I3326" i="10541"/>
  <c r="I3327" i="10541"/>
  <c r="I3328" i="10541"/>
  <c r="I3329" i="10541"/>
  <c r="I3330" i="10541"/>
  <c r="I3331" i="10541"/>
  <c r="I3332" i="10541"/>
  <c r="I3333" i="10541"/>
  <c r="I3334" i="10541"/>
  <c r="I3335" i="10541"/>
  <c r="I3336" i="10541"/>
  <c r="I3337" i="10541"/>
  <c r="I3338" i="10541"/>
  <c r="I3339" i="10541"/>
  <c r="I3340" i="10541"/>
  <c r="I3341" i="10541"/>
  <c r="I3342" i="10541"/>
  <c r="I3343" i="10541"/>
  <c r="I3344" i="10541"/>
  <c r="I3345" i="10541"/>
  <c r="I3346" i="10541"/>
  <c r="I3347" i="10541"/>
  <c r="I3348" i="10541"/>
  <c r="I3349" i="10541"/>
  <c r="I3350" i="10541"/>
  <c r="I3351" i="10541"/>
  <c r="I3352" i="10541"/>
  <c r="I3353" i="10541"/>
  <c r="I3354" i="10541"/>
  <c r="I3355" i="10541"/>
  <c r="I3356" i="10541"/>
  <c r="I3357" i="10541"/>
  <c r="I3358" i="10541"/>
  <c r="I3359" i="10541"/>
  <c r="I3360" i="10541"/>
  <c r="I3361" i="10541"/>
  <c r="I3362" i="10541"/>
  <c r="I3363" i="10541"/>
  <c r="I3364" i="10541"/>
  <c r="I3365" i="10541"/>
  <c r="I3366" i="10541"/>
  <c r="I3367" i="10541"/>
  <c r="I3368" i="10541"/>
  <c r="I3369" i="10541"/>
  <c r="I3370" i="10541"/>
  <c r="I3371" i="10541"/>
  <c r="I3372" i="10541"/>
  <c r="I3373" i="10541"/>
  <c r="I3374" i="10541"/>
  <c r="I3375" i="10541"/>
  <c r="I3376" i="10541"/>
  <c r="I3377" i="10541"/>
  <c r="I3378" i="10541"/>
  <c r="I3379" i="10541"/>
  <c r="I3380" i="10541"/>
  <c r="I3381" i="10541"/>
  <c r="I3382" i="10541"/>
  <c r="I3383" i="10541"/>
  <c r="I3384" i="10541"/>
  <c r="I3385" i="10541"/>
  <c r="I3386" i="10541"/>
  <c r="I3387" i="10541"/>
  <c r="I3388" i="10541"/>
  <c r="I3389" i="10541"/>
  <c r="I3390" i="10541"/>
  <c r="I3391" i="10541"/>
  <c r="I3392" i="10541"/>
  <c r="I3393" i="10541"/>
  <c r="I3394" i="10541"/>
  <c r="I3395" i="10541"/>
  <c r="I3396" i="10541"/>
  <c r="I3397" i="10541"/>
  <c r="I3398" i="10541"/>
  <c r="I3399" i="10541"/>
  <c r="I3400" i="10541"/>
  <c r="I3401" i="10541"/>
  <c r="I3402" i="10541"/>
  <c r="I3403" i="10541"/>
  <c r="I3404" i="10541"/>
  <c r="I3405" i="10541"/>
  <c r="I3406" i="10541"/>
  <c r="I3407" i="10541"/>
  <c r="I3408" i="10541"/>
  <c r="I3409" i="10541"/>
  <c r="I3410" i="10541"/>
  <c r="I3411" i="10541"/>
  <c r="I3412" i="10541"/>
  <c r="I3413" i="10541"/>
  <c r="I3414" i="10541"/>
  <c r="I3415" i="10541"/>
  <c r="I3416" i="10541"/>
  <c r="I3417" i="10541"/>
  <c r="I3418" i="10541"/>
  <c r="I3419" i="10541"/>
  <c r="I3420" i="10541"/>
  <c r="I3421" i="10541"/>
  <c r="I3422" i="10541"/>
  <c r="I3423" i="10541"/>
  <c r="I3424" i="10541"/>
  <c r="I3425" i="10541"/>
  <c r="I3426" i="10541"/>
  <c r="I3427" i="10541"/>
  <c r="I3428" i="10541"/>
  <c r="I3429" i="10541"/>
  <c r="I3430" i="10541"/>
  <c r="I3431" i="10541"/>
  <c r="I3432" i="10541"/>
  <c r="I3433" i="10541"/>
  <c r="I3434" i="10541"/>
  <c r="I3435" i="10541"/>
  <c r="I3436" i="10541"/>
  <c r="I3437" i="10541"/>
  <c r="I3438" i="10541"/>
  <c r="I3439" i="10541"/>
  <c r="I3440" i="10541"/>
  <c r="I3441" i="10541"/>
  <c r="I3442" i="10541"/>
  <c r="I3443" i="10541"/>
  <c r="I3444" i="10541"/>
  <c r="I3445" i="10541"/>
  <c r="I3446" i="10541"/>
  <c r="I3447" i="10541"/>
  <c r="I3448" i="10541"/>
  <c r="I3449" i="10541"/>
  <c r="I3450" i="10541"/>
  <c r="I3451" i="10541"/>
  <c r="I3452" i="10541"/>
  <c r="I3453" i="10541"/>
  <c r="I3454" i="10541"/>
  <c r="I3455" i="10541"/>
  <c r="I3456" i="10541"/>
  <c r="I3457" i="10541"/>
  <c r="I3458" i="10541"/>
  <c r="I3459" i="10541"/>
  <c r="I3460" i="10541"/>
  <c r="I3461" i="10541"/>
  <c r="I3462" i="10541"/>
  <c r="I3463" i="10541"/>
  <c r="I3464" i="10541"/>
  <c r="I3465" i="10541"/>
  <c r="I3466" i="10541"/>
  <c r="I3467" i="10541"/>
  <c r="I3468" i="10541"/>
  <c r="I3469" i="10541"/>
  <c r="I3470" i="10541"/>
  <c r="I3471" i="10541"/>
  <c r="I3472" i="10541"/>
  <c r="I3473" i="10541"/>
  <c r="I3474" i="10541"/>
  <c r="I3475" i="10541"/>
  <c r="I3476" i="10541"/>
  <c r="I3477" i="10541"/>
  <c r="I3478" i="10541"/>
  <c r="I3479" i="10541"/>
  <c r="I3480" i="10541"/>
  <c r="I3481" i="10541"/>
  <c r="I3482" i="10541"/>
  <c r="I3483" i="10541"/>
  <c r="I3484" i="10541"/>
  <c r="I3485" i="10541"/>
  <c r="I3486" i="10541"/>
  <c r="I3487" i="10541"/>
  <c r="I3488" i="10541"/>
  <c r="I3489" i="10541"/>
  <c r="I3490" i="10541"/>
  <c r="I3491" i="10541"/>
  <c r="I3492" i="10541"/>
  <c r="I3493" i="10541"/>
  <c r="I3494" i="10541"/>
  <c r="I3495" i="10541"/>
  <c r="I3496" i="10541"/>
  <c r="I3497" i="10541"/>
  <c r="I3498" i="10541"/>
  <c r="I3499" i="10541"/>
  <c r="I3500" i="10541"/>
  <c r="I3501" i="10541"/>
  <c r="I3502" i="10541"/>
  <c r="I3503" i="10541"/>
  <c r="I3504" i="10541"/>
  <c r="I3505" i="10541"/>
  <c r="I3506" i="10541"/>
  <c r="I3507" i="10541"/>
  <c r="I3508" i="10541"/>
  <c r="I3509" i="10541"/>
  <c r="I3510" i="10541"/>
  <c r="I3511" i="10541"/>
  <c r="I3512" i="10541"/>
  <c r="I3513" i="10541"/>
  <c r="I3514" i="10541"/>
  <c r="I3515" i="10541"/>
  <c r="I3516" i="10541"/>
  <c r="I3517" i="10541"/>
  <c r="I3518" i="10541"/>
  <c r="I3519" i="10541"/>
  <c r="I3520" i="10541"/>
  <c r="I3521" i="10541"/>
  <c r="I3522" i="10541"/>
  <c r="I3523" i="10541"/>
  <c r="I3524" i="10541"/>
  <c r="I3525" i="10541"/>
  <c r="I3526" i="10541"/>
  <c r="I3527" i="10541"/>
  <c r="I3528" i="10541"/>
  <c r="I3529" i="10541"/>
  <c r="I3530" i="10541"/>
  <c r="I3531" i="10541"/>
  <c r="I3532" i="10541"/>
  <c r="I3533" i="10541"/>
  <c r="I3534" i="10541"/>
  <c r="I3535" i="10541"/>
  <c r="I3536" i="10541"/>
  <c r="I3537" i="10541"/>
  <c r="I3538" i="10541"/>
  <c r="I3539" i="10541"/>
  <c r="I3540" i="10541"/>
  <c r="I3541" i="10541"/>
  <c r="I3542" i="10541"/>
  <c r="I3543" i="10541"/>
  <c r="I3544" i="10541"/>
  <c r="I3545" i="10541"/>
  <c r="I3546" i="10541"/>
  <c r="I3547" i="10541"/>
  <c r="I3548" i="10541"/>
  <c r="I3549" i="10541"/>
  <c r="I3550" i="10541"/>
  <c r="I3551" i="10541"/>
  <c r="I3552" i="10541"/>
  <c r="I3553" i="10541"/>
  <c r="I3554" i="10541"/>
  <c r="I3555" i="10541"/>
  <c r="I3556" i="10541"/>
  <c r="I3557" i="10541"/>
  <c r="I3558" i="10541"/>
  <c r="I3559" i="10541"/>
  <c r="I3560" i="10541"/>
  <c r="I3561" i="10541"/>
  <c r="I3562" i="10541"/>
  <c r="I3563" i="10541"/>
  <c r="I3564" i="10541"/>
  <c r="I3565" i="10541"/>
  <c r="I3566" i="10541"/>
  <c r="I3567" i="10541"/>
  <c r="I3568" i="10541"/>
  <c r="I3569" i="10541"/>
  <c r="I3570" i="10541"/>
  <c r="I3571" i="10541"/>
  <c r="I3572" i="10541"/>
  <c r="I3573" i="10541"/>
  <c r="I3574" i="10541"/>
  <c r="I3575" i="10541"/>
  <c r="I3576" i="10541"/>
  <c r="I3577" i="10541"/>
  <c r="I3578" i="10541"/>
  <c r="I3579" i="10541"/>
  <c r="I3580" i="10541"/>
  <c r="I3581" i="10541"/>
  <c r="I3582" i="10541"/>
  <c r="I3583" i="10541"/>
  <c r="I3584" i="10541"/>
  <c r="I3585" i="10541"/>
  <c r="I3586" i="10541"/>
  <c r="I3587" i="10541"/>
  <c r="I3588" i="10541"/>
  <c r="I3589" i="10541"/>
  <c r="I3590" i="10541"/>
  <c r="I3591" i="10541"/>
  <c r="I3592" i="10541"/>
  <c r="I3593" i="10541"/>
  <c r="I3594" i="10541"/>
  <c r="I3595" i="10541"/>
  <c r="I3596" i="10541"/>
  <c r="I3597" i="10541"/>
  <c r="I3598" i="10541"/>
  <c r="I3599" i="10541"/>
  <c r="I3600" i="10541"/>
  <c r="I3601" i="10541"/>
  <c r="I3602" i="10541"/>
  <c r="I3603" i="10541"/>
  <c r="I3604" i="10541"/>
  <c r="I3605" i="10541"/>
  <c r="I3606" i="10541"/>
  <c r="I3607" i="10541"/>
  <c r="I3608" i="10541"/>
  <c r="I3609" i="10541"/>
  <c r="I3610" i="10541"/>
  <c r="I3611" i="10541"/>
  <c r="I3612" i="10541"/>
  <c r="I3613" i="10541"/>
  <c r="I3614" i="10541"/>
  <c r="I3615" i="10541"/>
  <c r="I3616" i="10541"/>
  <c r="I3617" i="10541"/>
  <c r="I3618" i="10541"/>
  <c r="I3619" i="10541"/>
  <c r="I3620" i="10541"/>
  <c r="I3621" i="10541"/>
  <c r="I3622" i="10541"/>
  <c r="I3623" i="10541"/>
  <c r="I3624" i="10541"/>
  <c r="I3625" i="10541"/>
  <c r="I3626" i="10541"/>
  <c r="I3627" i="10541"/>
  <c r="I3628" i="10541"/>
  <c r="I3629" i="10541"/>
  <c r="I3630" i="10541"/>
  <c r="I3631" i="10541"/>
  <c r="I3632" i="10541"/>
  <c r="I3633" i="10541"/>
  <c r="I3634" i="10541"/>
  <c r="I3635" i="10541"/>
  <c r="I3636" i="10541"/>
  <c r="I3637" i="10541"/>
  <c r="I3638" i="10541"/>
  <c r="I3639" i="10541"/>
  <c r="I3640" i="10541"/>
  <c r="I3641" i="10541"/>
  <c r="I3642" i="10541"/>
  <c r="I3643" i="10541"/>
  <c r="I3644" i="10541"/>
  <c r="I3645" i="10541"/>
  <c r="I3646" i="10541"/>
  <c r="I3647" i="10541"/>
  <c r="I3648" i="10541"/>
  <c r="I3649" i="10541"/>
  <c r="I3650" i="10541"/>
  <c r="I3651" i="10541"/>
  <c r="I3652" i="10541"/>
  <c r="I3653" i="10541"/>
  <c r="I3654" i="10541"/>
  <c r="I3655" i="10541"/>
  <c r="I3656" i="10541"/>
  <c r="I3657" i="10541"/>
  <c r="I3658" i="10541"/>
  <c r="I3659" i="10541"/>
  <c r="I3660" i="10541"/>
  <c r="I3661" i="10541"/>
  <c r="I3662" i="10541"/>
  <c r="I3663" i="10541"/>
  <c r="I3664" i="10541"/>
  <c r="I3665" i="10541"/>
  <c r="I3666" i="10541"/>
  <c r="I3667" i="10541"/>
  <c r="I3668" i="10541"/>
  <c r="I3669" i="10541"/>
  <c r="I3670" i="10541"/>
  <c r="I3671" i="10541"/>
  <c r="I3672" i="10541"/>
  <c r="I3673" i="10541"/>
  <c r="I3674" i="10541"/>
  <c r="I3675" i="10541"/>
  <c r="I3676" i="10541"/>
  <c r="I3677" i="10541"/>
  <c r="I3678" i="10541"/>
  <c r="I3679" i="10541"/>
  <c r="I3680" i="10541"/>
  <c r="I3681" i="10541"/>
  <c r="I3682" i="10541"/>
  <c r="I3683" i="10541"/>
  <c r="I3684" i="10541"/>
  <c r="I3685" i="10541"/>
  <c r="I3686" i="10541"/>
  <c r="I3687" i="10541"/>
  <c r="I3688" i="10541"/>
  <c r="I3689" i="10541"/>
  <c r="I3690" i="10541"/>
  <c r="I3691" i="10541"/>
  <c r="I3692" i="10541"/>
  <c r="I3693" i="10541"/>
  <c r="I3694" i="10541"/>
  <c r="I3695" i="10541"/>
  <c r="I3696" i="10541"/>
  <c r="I3697" i="10541"/>
  <c r="I3698" i="10541"/>
  <c r="I3699" i="10541"/>
  <c r="I3700" i="10541"/>
  <c r="I3701" i="10541"/>
  <c r="I3702" i="10541"/>
  <c r="I3703" i="10541"/>
  <c r="I3704" i="10541"/>
  <c r="I3705" i="10541"/>
  <c r="I3706" i="10541"/>
  <c r="I3707" i="10541"/>
  <c r="I3708" i="10541"/>
  <c r="I3709" i="10541"/>
  <c r="I3710" i="10541"/>
  <c r="I3711" i="10541"/>
  <c r="I3712" i="10541"/>
  <c r="I3713" i="10541"/>
  <c r="I3714" i="10541"/>
  <c r="I3715" i="10541"/>
  <c r="I3716" i="10541"/>
  <c r="I3717" i="10541"/>
  <c r="I3718" i="10541"/>
  <c r="I3719" i="10541"/>
  <c r="I3720" i="10541"/>
  <c r="I3721" i="10541"/>
  <c r="I3722" i="10541"/>
  <c r="I3723" i="10541"/>
  <c r="I3724" i="10541"/>
  <c r="I3725" i="10541"/>
  <c r="I3726" i="10541"/>
  <c r="I3727" i="10541"/>
  <c r="I3728" i="10541"/>
  <c r="I3729" i="10541"/>
  <c r="I3730" i="10541"/>
  <c r="I3731" i="10541"/>
  <c r="I3732" i="10541"/>
  <c r="I3733" i="10541"/>
  <c r="I3734" i="10541"/>
  <c r="I3735" i="10541"/>
  <c r="I3736" i="10541"/>
  <c r="I3737" i="10541"/>
  <c r="I3738" i="10541"/>
  <c r="I3739" i="10541"/>
  <c r="I3740" i="10541"/>
  <c r="I3741" i="10541"/>
  <c r="I3742" i="10541"/>
  <c r="I3743" i="10541"/>
  <c r="I3744" i="10541"/>
  <c r="I3745" i="10541"/>
  <c r="I3746" i="10541"/>
  <c r="I3747" i="10541"/>
  <c r="I3748" i="10541"/>
  <c r="I3749" i="10541"/>
  <c r="I3750" i="10541"/>
  <c r="I3751" i="10541"/>
  <c r="I3752" i="10541"/>
  <c r="I3753" i="10541"/>
  <c r="I3754" i="10541"/>
  <c r="I3755" i="10541"/>
  <c r="I3756" i="10541"/>
  <c r="I3757" i="10541"/>
  <c r="I3758" i="10541"/>
  <c r="I3759" i="10541"/>
  <c r="I3760" i="10541"/>
  <c r="I3761" i="10541"/>
  <c r="I3762" i="10541"/>
  <c r="I3763" i="10541"/>
  <c r="I3764" i="10541"/>
  <c r="I3765" i="10541"/>
  <c r="I3766" i="10541"/>
  <c r="I3767" i="10541"/>
  <c r="I3768" i="10541"/>
  <c r="I3769" i="10541"/>
  <c r="I3770" i="10541"/>
  <c r="I3771" i="10541"/>
  <c r="I3772" i="10541"/>
  <c r="I3773" i="10541"/>
  <c r="I3774" i="10541"/>
  <c r="I3775" i="10541"/>
  <c r="I3776" i="10541"/>
  <c r="I3777" i="10541"/>
  <c r="I3778" i="10541"/>
  <c r="I3779" i="10541"/>
  <c r="I3780" i="10541"/>
  <c r="I3781" i="10541"/>
  <c r="I3782" i="10541"/>
  <c r="I3783" i="10541"/>
  <c r="I3784" i="10541"/>
  <c r="I3785" i="10541"/>
  <c r="I3786" i="10541"/>
  <c r="I3787" i="10541"/>
  <c r="I3788" i="10541"/>
  <c r="I3789" i="10541"/>
  <c r="I3790" i="10541"/>
  <c r="I3791" i="10541"/>
  <c r="I3792" i="10541"/>
  <c r="I3793" i="10541"/>
  <c r="I3794" i="10541"/>
  <c r="I3795" i="10541"/>
  <c r="I3796" i="10541"/>
  <c r="I3797" i="10541"/>
  <c r="I3798" i="10541"/>
  <c r="I3799" i="10541"/>
  <c r="I3800" i="10541"/>
  <c r="I3801" i="10541"/>
  <c r="I3802" i="10541"/>
  <c r="I3803" i="10541"/>
  <c r="I3804" i="10541"/>
  <c r="I3805" i="10541"/>
  <c r="I3806" i="10541"/>
  <c r="I3807" i="10541"/>
  <c r="I3808" i="10541"/>
  <c r="I3809" i="10541"/>
  <c r="I3810" i="10541"/>
  <c r="I3811" i="10541"/>
  <c r="I3812" i="10541"/>
  <c r="I3813" i="10541"/>
  <c r="I3814" i="10541"/>
  <c r="I3815" i="10541"/>
  <c r="I3816" i="10541"/>
  <c r="I3817" i="10541"/>
  <c r="I3818" i="10541"/>
  <c r="I3819" i="10541"/>
  <c r="I3820" i="10541"/>
  <c r="I3821" i="10541"/>
  <c r="I3822" i="10541"/>
  <c r="I3823" i="10541"/>
  <c r="I3824" i="10541"/>
  <c r="I3825" i="10541"/>
  <c r="I3826" i="10541"/>
  <c r="I3827" i="10541"/>
  <c r="I3828" i="10541"/>
  <c r="I3829" i="10541"/>
  <c r="I3830" i="10541"/>
  <c r="I3831" i="10541"/>
  <c r="I3832" i="10541"/>
  <c r="I3833" i="10541"/>
  <c r="I3834" i="10541"/>
  <c r="I3835" i="10541"/>
  <c r="I3836" i="10541"/>
  <c r="I3837" i="10541"/>
  <c r="I3838" i="10541"/>
  <c r="I3839" i="10541"/>
  <c r="I3840" i="10541"/>
  <c r="I3841" i="10541"/>
  <c r="I3842" i="10541"/>
  <c r="I3843" i="10541"/>
  <c r="I3844" i="10541"/>
  <c r="I3845" i="10541"/>
  <c r="I3846" i="10541"/>
  <c r="I3847" i="10541"/>
  <c r="I3848" i="10541"/>
  <c r="I3849" i="10541"/>
  <c r="I3850" i="10541"/>
  <c r="I3851" i="10541"/>
  <c r="I3852" i="10541"/>
  <c r="I3853" i="10541"/>
  <c r="I3854" i="10541"/>
  <c r="I3855" i="10541"/>
  <c r="I3856" i="10541"/>
  <c r="I3857" i="10541"/>
  <c r="I3858" i="10541"/>
  <c r="I3859" i="10541"/>
  <c r="I3860" i="10541"/>
  <c r="I3861" i="10541"/>
  <c r="I3862" i="10541"/>
  <c r="I3863" i="10541"/>
  <c r="I3864" i="10541"/>
  <c r="I3865" i="10541"/>
  <c r="I3866" i="10541"/>
  <c r="I3867" i="10541"/>
  <c r="I3868" i="10541"/>
  <c r="I3869" i="10541"/>
  <c r="I3870" i="10541"/>
  <c r="I3871" i="10541"/>
  <c r="I3872" i="10541"/>
  <c r="I3873" i="10541"/>
  <c r="I3874" i="10541"/>
  <c r="I3875" i="10541"/>
  <c r="I3876" i="10541"/>
  <c r="I3877" i="10541"/>
  <c r="I3878" i="10541"/>
  <c r="I3879" i="10541"/>
  <c r="I3880" i="10541"/>
  <c r="I3881" i="10541"/>
  <c r="I3882" i="10541"/>
  <c r="I3883" i="10541"/>
  <c r="I3884" i="10541"/>
  <c r="I3885" i="10541"/>
  <c r="I3886" i="10541"/>
  <c r="I3887" i="10541"/>
  <c r="I3888" i="10541"/>
  <c r="I3889" i="10541"/>
  <c r="I3890" i="10541"/>
  <c r="I3891" i="10541"/>
  <c r="I3892" i="10541"/>
  <c r="I3893" i="10541"/>
  <c r="I3894" i="10541"/>
  <c r="I3895" i="10541"/>
  <c r="I3896" i="10541"/>
  <c r="I3897" i="10541"/>
  <c r="I3898" i="10541"/>
  <c r="I3899" i="10541"/>
  <c r="I3900" i="10541"/>
  <c r="I3901" i="10541"/>
  <c r="I3902" i="10541"/>
  <c r="I3903" i="10541"/>
  <c r="I3904" i="10541"/>
  <c r="I3905" i="10541"/>
  <c r="I3906" i="10541"/>
  <c r="I3907" i="10541"/>
  <c r="I3908" i="10541"/>
  <c r="I3909" i="10541"/>
  <c r="I3910" i="10541"/>
  <c r="I3911" i="10541"/>
  <c r="I3912" i="10541"/>
  <c r="I3913" i="10541"/>
  <c r="I3914" i="10541"/>
  <c r="I3915" i="10541"/>
  <c r="I3916" i="10541"/>
  <c r="I3917" i="10541"/>
  <c r="I3918" i="10541"/>
  <c r="I3919" i="10541"/>
  <c r="I3920" i="10541"/>
  <c r="I3921" i="10541"/>
  <c r="I3922" i="10541"/>
  <c r="I3923" i="10541"/>
  <c r="I3924" i="10541"/>
  <c r="I3925" i="10541"/>
  <c r="I3926" i="10541"/>
  <c r="I3927" i="10541"/>
  <c r="I3928" i="10541"/>
  <c r="I3929" i="10541"/>
  <c r="I3930" i="10541"/>
  <c r="I3931" i="10541"/>
  <c r="I3932" i="10541"/>
  <c r="I3933" i="10541"/>
  <c r="I3934" i="10541"/>
  <c r="I3935" i="10541"/>
  <c r="I3936" i="10541"/>
  <c r="I3937" i="10541"/>
  <c r="I3938" i="10541"/>
  <c r="I3939" i="10541"/>
  <c r="I3940" i="10541"/>
  <c r="I3941" i="10541"/>
  <c r="I3942" i="10541"/>
  <c r="I3943" i="10541"/>
  <c r="I3944" i="10541"/>
  <c r="I3945" i="10541"/>
  <c r="I3946" i="10541"/>
  <c r="I3947" i="10541"/>
  <c r="I3948" i="10541"/>
  <c r="I3949" i="10541"/>
  <c r="I3950" i="10541"/>
  <c r="I3951" i="10541"/>
  <c r="I3952" i="10541"/>
  <c r="I3953" i="10541"/>
  <c r="I3954" i="10541"/>
  <c r="I3955" i="10541"/>
  <c r="I3956" i="10541"/>
  <c r="I3957" i="10541"/>
  <c r="I3958" i="10541"/>
  <c r="I3959" i="10541"/>
  <c r="I3960" i="10541"/>
  <c r="I3961" i="10541"/>
  <c r="I3962" i="10541"/>
  <c r="I3963" i="10541"/>
  <c r="I3964" i="10541"/>
  <c r="I3965" i="10541"/>
  <c r="I3966" i="10541"/>
  <c r="I3967" i="10541"/>
  <c r="I3968" i="10541"/>
  <c r="I3969" i="10541"/>
  <c r="I3970" i="10541"/>
  <c r="I3971" i="10541"/>
  <c r="I3972" i="10541"/>
  <c r="I3973" i="10541"/>
  <c r="I3974" i="10541"/>
  <c r="I3975" i="10541"/>
  <c r="I3976" i="10541"/>
  <c r="I3977" i="10541"/>
  <c r="I3978" i="10541"/>
  <c r="I3979" i="10541"/>
  <c r="I3980" i="10541"/>
  <c r="I3981" i="10541"/>
  <c r="I3982" i="10541"/>
  <c r="I3983" i="10541"/>
  <c r="I3984" i="10541"/>
  <c r="I3985" i="10541"/>
  <c r="I3986" i="10541"/>
  <c r="I3987" i="10541"/>
  <c r="I3988" i="10541"/>
  <c r="I3989" i="10541"/>
  <c r="I3990" i="10541"/>
  <c r="I3991" i="10541"/>
  <c r="I3992" i="10541"/>
  <c r="I3993" i="10541"/>
  <c r="I3994" i="10541"/>
  <c r="I3995" i="10541"/>
  <c r="I3996" i="10541"/>
  <c r="I3997" i="10541"/>
  <c r="I3998" i="10541"/>
  <c r="I3999" i="10541"/>
  <c r="I4000" i="10541"/>
  <c r="I4001" i="10541"/>
  <c r="I4002" i="10541"/>
  <c r="I4003" i="10541"/>
  <c r="I4004" i="10541"/>
  <c r="I4005" i="10541"/>
  <c r="I4006" i="10541"/>
  <c r="I4007" i="10541"/>
  <c r="I4008" i="10541"/>
  <c r="I4009" i="10541"/>
  <c r="I4010" i="10541"/>
  <c r="I4011" i="10541"/>
  <c r="I4012" i="10541"/>
  <c r="I4013" i="10541"/>
  <c r="I4014" i="10541"/>
  <c r="I4015" i="10541"/>
  <c r="I4016" i="10541"/>
  <c r="I4017" i="10541"/>
  <c r="I4018" i="10541"/>
  <c r="I4019" i="10541"/>
  <c r="I4020" i="10541"/>
  <c r="I4021" i="10541"/>
  <c r="I4022" i="10541"/>
  <c r="I4023" i="10541"/>
  <c r="I4024" i="10541"/>
  <c r="I4025" i="10541"/>
  <c r="I4026" i="10541"/>
  <c r="I4027" i="10541"/>
  <c r="I4028" i="10541"/>
  <c r="I4029" i="10541"/>
  <c r="I4030" i="10541"/>
  <c r="I4031" i="10541"/>
  <c r="I4032" i="10541"/>
  <c r="I4033" i="10541"/>
  <c r="I4034" i="10541"/>
  <c r="I4035" i="10541"/>
  <c r="I4036" i="10541"/>
  <c r="I4037" i="10541"/>
  <c r="I4038" i="10541"/>
  <c r="I4039" i="10541"/>
  <c r="I4040" i="10541"/>
  <c r="I4041" i="10541"/>
  <c r="I4042" i="10541"/>
  <c r="I4043" i="10541"/>
  <c r="I4044" i="10541"/>
  <c r="I4045" i="10541"/>
  <c r="I4046" i="10541"/>
  <c r="I4047" i="10541"/>
  <c r="I4048" i="10541"/>
  <c r="I4049" i="10541"/>
  <c r="I4050" i="10541"/>
  <c r="I4051" i="10541"/>
  <c r="I4052" i="10541"/>
  <c r="I4053" i="10541"/>
  <c r="I4054" i="10541"/>
  <c r="I4055" i="10541"/>
  <c r="I4056" i="10541"/>
  <c r="I4057" i="10541"/>
  <c r="I4058" i="10541"/>
  <c r="I4059" i="10541"/>
  <c r="I4060" i="10541"/>
  <c r="I4061" i="10541"/>
  <c r="I4062" i="10541"/>
  <c r="I4063" i="10541"/>
  <c r="I4064" i="10541"/>
  <c r="I4065" i="10541"/>
  <c r="I4066" i="10541"/>
  <c r="I4067" i="10541"/>
  <c r="I4068" i="10541"/>
  <c r="I4069" i="10541"/>
  <c r="I4070" i="10541"/>
  <c r="I4071" i="10541"/>
  <c r="I4072" i="10541"/>
  <c r="I4073" i="10541"/>
  <c r="I4074" i="10541"/>
  <c r="I145" i="10541"/>
  <c r="I146" i="10541"/>
  <c r="I147" i="10541"/>
  <c r="I148" i="10541"/>
  <c r="I149" i="10541"/>
  <c r="I150" i="10541"/>
  <c r="I151" i="10541"/>
  <c r="I152" i="10541"/>
  <c r="I153" i="10541"/>
  <c r="I154" i="10541"/>
  <c r="I155" i="10541"/>
  <c r="I156" i="10541"/>
  <c r="I157" i="10541"/>
  <c r="I158" i="10541"/>
  <c r="I159" i="10541"/>
  <c r="I160" i="10541"/>
  <c r="I161" i="10541"/>
  <c r="I162" i="10541"/>
  <c r="I163" i="10541"/>
  <c r="I164" i="10541"/>
  <c r="I165" i="10541"/>
  <c r="I166" i="10541"/>
  <c r="I167" i="10541"/>
  <c r="I168" i="10541"/>
  <c r="I169" i="10541"/>
  <c r="I170" i="10541"/>
  <c r="I171" i="10541"/>
  <c r="I172" i="10541"/>
  <c r="I173" i="10541"/>
  <c r="I174" i="10541"/>
  <c r="I175" i="10541"/>
  <c r="I176" i="10541"/>
  <c r="I177" i="10541"/>
  <c r="I178" i="10541"/>
  <c r="I179" i="10541"/>
  <c r="I180" i="10541"/>
  <c r="I181" i="10541"/>
  <c r="I182" i="10541"/>
  <c r="I183" i="10541"/>
  <c r="I184" i="10541"/>
  <c r="I185" i="10541"/>
  <c r="I186" i="10541"/>
  <c r="I187" i="10541"/>
  <c r="I188" i="10541"/>
  <c r="I189" i="10541"/>
  <c r="I190" i="10541"/>
  <c r="I191" i="10541"/>
  <c r="I192" i="10541"/>
  <c r="I193" i="10541"/>
  <c r="I194" i="10541"/>
  <c r="I195" i="10541"/>
  <c r="I196" i="10541"/>
  <c r="I197" i="10541"/>
  <c r="I198" i="10541"/>
  <c r="I199" i="10541"/>
  <c r="I200" i="10541"/>
  <c r="I201" i="10541"/>
  <c r="I202" i="10541"/>
  <c r="I203" i="10541"/>
  <c r="I204" i="10541"/>
  <c r="I205" i="10541"/>
  <c r="I206" i="10541"/>
  <c r="I207" i="10541"/>
  <c r="I208" i="10541"/>
  <c r="I209" i="10541"/>
  <c r="I210" i="10541"/>
  <c r="I211" i="10541"/>
  <c r="I212" i="10541"/>
  <c r="I213" i="10541"/>
  <c r="I214" i="10541"/>
  <c r="I215" i="10541"/>
  <c r="I216" i="10541"/>
  <c r="I217" i="10541"/>
  <c r="I218" i="10541"/>
  <c r="I219" i="10541"/>
  <c r="I220" i="10541"/>
  <c r="I221" i="10541"/>
  <c r="I222" i="10541"/>
  <c r="I223" i="10541"/>
  <c r="I224" i="10541"/>
  <c r="I225" i="10541"/>
  <c r="I226" i="10541"/>
  <c r="I227" i="10541"/>
  <c r="I228" i="10541"/>
  <c r="I229" i="10541"/>
  <c r="I230" i="10541"/>
  <c r="I231" i="10541"/>
  <c r="I232" i="10541"/>
  <c r="I233" i="10541"/>
  <c r="I234" i="10541"/>
  <c r="I235" i="10541"/>
  <c r="I236" i="10541"/>
  <c r="I237" i="10541"/>
  <c r="I238" i="10541"/>
  <c r="I239" i="10541"/>
  <c r="I240" i="10541"/>
  <c r="I241" i="10541"/>
  <c r="I242" i="10541"/>
  <c r="I243" i="10541"/>
  <c r="I244" i="10541"/>
  <c r="I245" i="10541"/>
  <c r="I246" i="10541"/>
  <c r="I247" i="10541"/>
  <c r="I248" i="10541"/>
  <c r="I249" i="10541"/>
  <c r="I250" i="10541"/>
  <c r="I251" i="10541"/>
  <c r="I252" i="10541"/>
  <c r="I253" i="10541"/>
  <c r="I254" i="10541"/>
  <c r="I255" i="10541"/>
  <c r="I256" i="10541"/>
  <c r="I257" i="10541"/>
  <c r="I258" i="10541"/>
  <c r="I259" i="10541"/>
  <c r="I260" i="10541"/>
  <c r="I261" i="10541"/>
  <c r="I262" i="10541"/>
  <c r="I263" i="10541"/>
  <c r="I264" i="10541"/>
  <c r="I265" i="10541"/>
  <c r="I266" i="10541"/>
  <c r="I267" i="10541"/>
  <c r="I268" i="10541"/>
  <c r="I269" i="10541"/>
  <c r="I270" i="10541"/>
  <c r="I271" i="10541"/>
  <c r="I272" i="10541"/>
  <c r="I273" i="10541"/>
  <c r="I274" i="10541"/>
  <c r="I275" i="10541"/>
  <c r="I276" i="10541"/>
  <c r="I277" i="10541"/>
  <c r="I278" i="10541"/>
  <c r="I279" i="10541"/>
  <c r="I280" i="10541"/>
  <c r="I281" i="10541"/>
  <c r="I282" i="10541"/>
  <c r="I283" i="10541"/>
  <c r="I284" i="10541"/>
  <c r="I285" i="10541"/>
  <c r="I286" i="10541"/>
  <c r="I287" i="10541"/>
  <c r="I288" i="10541"/>
  <c r="I289" i="10541"/>
  <c r="I290" i="10541"/>
  <c r="I291" i="10541"/>
  <c r="I292" i="10541"/>
  <c r="I293" i="10541"/>
  <c r="I294" i="10541"/>
  <c r="I295" i="10541"/>
  <c r="I296" i="10541"/>
  <c r="I297" i="10541"/>
  <c r="I298" i="10541"/>
  <c r="I299" i="10541"/>
  <c r="C3510" i="10541"/>
  <c r="C3511" i="10541" l="1"/>
  <c r="C3512" i="10541" l="1"/>
  <c r="C3513" i="10541" l="1"/>
  <c r="C3514" i="10541" l="1"/>
  <c r="C3515" i="10541" l="1"/>
  <c r="C3516" i="10541" l="1"/>
  <c r="C3517" i="10541" l="1"/>
  <c r="C3518" i="10541" l="1"/>
  <c r="C3519" i="10541" l="1"/>
  <c r="F738" i="62264" l="1"/>
  <c r="G738" i="62264"/>
  <c r="F575" i="62264" l="1"/>
  <c r="H575" i="62264" s="1"/>
  <c r="D41" i="10285" s="1"/>
  <c r="G575" i="62264"/>
  <c r="G574" i="62264"/>
  <c r="G553" i="62264"/>
  <c r="G544" i="62264"/>
  <c r="A545" i="62264"/>
  <c r="F545" i="62264"/>
  <c r="H545" i="62264" s="1"/>
  <c r="G545" i="62264"/>
  <c r="G482" i="62264"/>
  <c r="G477" i="62264"/>
  <c r="A478" i="62264"/>
  <c r="F478" i="62264"/>
  <c r="G478" i="62264"/>
  <c r="G462" i="62264"/>
  <c r="G435" i="62264"/>
  <c r="G406" i="62264"/>
  <c r="G356" i="62264"/>
  <c r="G340" i="62264"/>
  <c r="G227" i="62264"/>
  <c r="G211" i="62264"/>
  <c r="G917" i="62264"/>
  <c r="G898" i="62264"/>
  <c r="H478" i="62264" l="1"/>
  <c r="G889" i="62264"/>
  <c r="G880" i="62264"/>
  <c r="F881" i="62264"/>
  <c r="G881" i="62264"/>
  <c r="G867" i="62264"/>
  <c r="F868" i="62264"/>
  <c r="G868" i="62264"/>
  <c r="G861" i="62264"/>
  <c r="F862" i="62264"/>
  <c r="G862" i="62264"/>
  <c r="F851" i="62264"/>
  <c r="H851" i="62264" s="1"/>
  <c r="G851" i="62264"/>
  <c r="G852" i="62264"/>
  <c r="F853" i="62264"/>
  <c r="G853" i="62264"/>
  <c r="F854" i="62264"/>
  <c r="H854" i="62264" s="1"/>
  <c r="G854" i="62264"/>
  <c r="F855" i="62264"/>
  <c r="H855" i="62264" s="1"/>
  <c r="G855" i="62264"/>
  <c r="F856" i="62264"/>
  <c r="G856" i="62264"/>
  <c r="F857" i="62264"/>
  <c r="G857" i="62264"/>
  <c r="F858" i="62264"/>
  <c r="G858" i="62264"/>
  <c r="F859" i="62264"/>
  <c r="G859" i="62264"/>
  <c r="F860" i="62264"/>
  <c r="H860" i="62264" s="1"/>
  <c r="G860" i="62264"/>
  <c r="F863" i="62264"/>
  <c r="H863" i="62264" s="1"/>
  <c r="F864" i="62264"/>
  <c r="G864" i="62264"/>
  <c r="F865" i="62264"/>
  <c r="G865" i="62264"/>
  <c r="F866" i="62264"/>
  <c r="G866" i="62264"/>
  <c r="F869" i="62264"/>
  <c r="G869" i="62264"/>
  <c r="F870" i="62264"/>
  <c r="G870" i="62264"/>
  <c r="H862" i="62264" l="1"/>
  <c r="D6" i="62261" s="1"/>
  <c r="H881" i="62264"/>
  <c r="H866" i="62264"/>
  <c r="H865" i="62264"/>
  <c r="H864" i="62264"/>
  <c r="H856" i="62264"/>
  <c r="H868" i="62264"/>
  <c r="D10" i="62261" s="1"/>
  <c r="H859" i="62264"/>
  <c r="H869" i="62264"/>
  <c r="H857" i="62264"/>
  <c r="H870" i="62264"/>
  <c r="H858" i="62264"/>
  <c r="H853" i="62264"/>
  <c r="A861" i="62264"/>
  <c r="A862" i="62264"/>
  <c r="A863" i="62264"/>
  <c r="M10" i="62261" l="1"/>
  <c r="I10" i="62261"/>
  <c r="G11" i="62261"/>
  <c r="H11" i="62261"/>
  <c r="J11" i="62261"/>
  <c r="K11" i="62261"/>
  <c r="L11" i="62261"/>
  <c r="O11" i="62261"/>
  <c r="F11" i="62261"/>
  <c r="T10" i="62261"/>
  <c r="AB10" i="62261"/>
  <c r="M6" i="62261"/>
  <c r="I6" i="62261"/>
  <c r="T6" i="62261"/>
  <c r="AB6" i="62261"/>
  <c r="J39" i="10285"/>
  <c r="G39" i="10285"/>
  <c r="H39" i="10285"/>
  <c r="K39" i="10285"/>
  <c r="L39" i="10285"/>
  <c r="O39" i="10285"/>
  <c r="F39" i="10285"/>
  <c r="G19" i="10285"/>
  <c r="H19" i="10285"/>
  <c r="J19" i="10285"/>
  <c r="K19" i="10285"/>
  <c r="L19" i="10285"/>
  <c r="O19" i="10285"/>
  <c r="F19" i="10285"/>
  <c r="N10" i="62261" l="1"/>
  <c r="W10" i="62261" s="1"/>
  <c r="N6" i="62261"/>
  <c r="F24" i="2316"/>
  <c r="G24" i="2316"/>
  <c r="I24" i="2316"/>
  <c r="J24" i="2316"/>
  <c r="K24" i="2316"/>
  <c r="N24" i="2316"/>
  <c r="E24" i="2316"/>
  <c r="G20" i="2316"/>
  <c r="I20" i="2316"/>
  <c r="J20" i="2316"/>
  <c r="K20" i="2316"/>
  <c r="N20" i="2316"/>
  <c r="F20" i="2316"/>
  <c r="E20" i="2316"/>
  <c r="F14" i="32"/>
  <c r="G14" i="32"/>
  <c r="I14" i="32"/>
  <c r="J14" i="32"/>
  <c r="K14" i="32"/>
  <c r="N14" i="32"/>
  <c r="E14" i="32"/>
  <c r="F10" i="32"/>
  <c r="G10" i="32"/>
  <c r="I10" i="32"/>
  <c r="J10" i="32"/>
  <c r="K10" i="32"/>
  <c r="N10" i="32"/>
  <c r="E10" i="32"/>
  <c r="J16" i="32" l="1"/>
  <c r="E16" i="32"/>
  <c r="F16" i="32"/>
  <c r="I16" i="32"/>
  <c r="K16" i="32"/>
  <c r="G16" i="32"/>
  <c r="N16" i="32"/>
  <c r="W6" i="62261"/>
  <c r="Z2" i="32"/>
  <c r="M8" i="62261" l="1"/>
  <c r="M9" i="62261"/>
  <c r="M11" i="62261" l="1"/>
  <c r="G25" i="10285"/>
  <c r="H25" i="10285"/>
  <c r="J25" i="10285"/>
  <c r="K25" i="10285"/>
  <c r="L25" i="10285"/>
  <c r="O25" i="10285"/>
  <c r="F25" i="10285"/>
  <c r="O11" i="10285"/>
  <c r="O21" i="10285" s="1"/>
  <c r="L11" i="10285"/>
  <c r="L21" i="10285" s="1"/>
  <c r="K11" i="10285"/>
  <c r="K21" i="10285" s="1"/>
  <c r="J11" i="10285"/>
  <c r="J21" i="10285" s="1"/>
  <c r="H11" i="10285"/>
  <c r="H21" i="10285" s="1"/>
  <c r="G11" i="10285"/>
  <c r="G21" i="10285" s="1"/>
  <c r="F11" i="10285"/>
  <c r="F21" i="10285" s="1"/>
  <c r="O18" i="44"/>
  <c r="L18" i="44"/>
  <c r="K18" i="44"/>
  <c r="J18" i="44"/>
  <c r="H18" i="44"/>
  <c r="G18" i="44"/>
  <c r="F18" i="44"/>
  <c r="O14" i="44"/>
  <c r="L14" i="44"/>
  <c r="K14" i="44"/>
  <c r="J14" i="44"/>
  <c r="H14" i="44"/>
  <c r="G14" i="44"/>
  <c r="F14" i="44"/>
  <c r="M59" i="46"/>
  <c r="L59" i="46"/>
  <c r="K59" i="46"/>
  <c r="I59" i="46"/>
  <c r="H59" i="46"/>
  <c r="G59" i="46"/>
  <c r="P59" i="46"/>
  <c r="O189" i="48"/>
  <c r="L189" i="48"/>
  <c r="K189" i="48"/>
  <c r="J189" i="48"/>
  <c r="H189" i="48"/>
  <c r="G189" i="48"/>
  <c r="F189" i="48"/>
  <c r="F770" i="62264" l="1"/>
  <c r="H770" i="62264" s="1"/>
  <c r="C31" i="2819" s="1"/>
  <c r="P26" i="10541" s="1"/>
  <c r="A58" i="10541" l="1"/>
  <c r="A26" i="10541"/>
  <c r="E89" i="48" l="1"/>
  <c r="A23" i="10541" l="1"/>
  <c r="I4" i="10541"/>
  <c r="I72" i="10541"/>
  <c r="I73" i="10541"/>
  <c r="I74" i="10541"/>
  <c r="I75" i="10541"/>
  <c r="I76" i="10541"/>
  <c r="I77" i="10541"/>
  <c r="I78" i="10541"/>
  <c r="I79" i="10541"/>
  <c r="I80" i="10541"/>
  <c r="I81" i="10541"/>
  <c r="I82" i="10541"/>
  <c r="I83" i="10541"/>
  <c r="I84" i="10541"/>
  <c r="I85" i="10541"/>
  <c r="I86" i="10541"/>
  <c r="I87" i="10541"/>
  <c r="I88" i="10541"/>
  <c r="I89" i="10541"/>
  <c r="I90" i="10541"/>
  <c r="I91" i="10541"/>
  <c r="I92" i="10541"/>
  <c r="I93" i="10541"/>
  <c r="I94" i="10541"/>
  <c r="I95" i="10541"/>
  <c r="I96" i="10541"/>
  <c r="I97" i="10541"/>
  <c r="I98" i="10541"/>
  <c r="I99" i="10541"/>
  <c r="I100" i="10541"/>
  <c r="I101" i="10541"/>
  <c r="I102" i="10541"/>
  <c r="I103" i="10541"/>
  <c r="I104" i="10541"/>
  <c r="I105" i="10541"/>
  <c r="I106" i="10541"/>
  <c r="I107" i="10541"/>
  <c r="I108" i="10541"/>
  <c r="I109" i="10541"/>
  <c r="I110" i="10541"/>
  <c r="I111" i="10541"/>
  <c r="I112" i="10541"/>
  <c r="I113" i="10541"/>
  <c r="I114" i="10541"/>
  <c r="I115" i="10541"/>
  <c r="I116" i="10541"/>
  <c r="I117" i="10541"/>
  <c r="I118" i="10541"/>
  <c r="I119" i="10541"/>
  <c r="I120" i="10541"/>
  <c r="I121" i="10541"/>
  <c r="I122" i="10541"/>
  <c r="I123" i="10541"/>
  <c r="I124" i="10541"/>
  <c r="I125" i="10541"/>
  <c r="I126" i="10541"/>
  <c r="I127" i="10541"/>
  <c r="I128" i="10541"/>
  <c r="I129" i="10541"/>
  <c r="I130" i="10541"/>
  <c r="I131" i="10541"/>
  <c r="I132" i="10541"/>
  <c r="I133" i="10541"/>
  <c r="I134" i="10541"/>
  <c r="I135" i="10541"/>
  <c r="I136" i="10541"/>
  <c r="I137" i="10541"/>
  <c r="I138" i="10541"/>
  <c r="I139" i="10541"/>
  <c r="I140" i="10541"/>
  <c r="I141" i="10541"/>
  <c r="I142" i="10541"/>
  <c r="I143" i="10541"/>
  <c r="I144" i="10541"/>
  <c r="I300" i="10541"/>
  <c r="I3" i="10541"/>
  <c r="D3" i="10541" l="1"/>
  <c r="N3" i="10541" l="1"/>
  <c r="B3" i="10541"/>
  <c r="A832" i="62264"/>
  <c r="A770" i="62264" l="1"/>
  <c r="A771" i="62264"/>
  <c r="A727" i="62264"/>
  <c r="A726" i="62264"/>
  <c r="F726" i="62264"/>
  <c r="H726" i="62264" s="1"/>
  <c r="D22" i="2819" l="1"/>
  <c r="C1194" i="62275" l="1"/>
  <c r="A1194" i="62275"/>
  <c r="F23" i="62264" s="1"/>
  <c r="F324" i="62264" l="1"/>
  <c r="F25" i="62264"/>
  <c r="F780" i="62264"/>
  <c r="H780" i="62264" s="1"/>
  <c r="F773" i="62264"/>
  <c r="H773" i="62264" s="1"/>
  <c r="F824" i="62264"/>
  <c r="H824" i="62264" s="1"/>
  <c r="F781" i="62264"/>
  <c r="H781" i="62264" s="1"/>
  <c r="F835" i="62264"/>
  <c r="H835" i="62264" s="1"/>
  <c r="H731" i="62264"/>
  <c r="C12" i="2819" s="1"/>
  <c r="P7" i="10541" s="1"/>
  <c r="F821" i="62264"/>
  <c r="H821" i="62264" s="1"/>
  <c r="F822" i="62264"/>
  <c r="H822" i="62264" s="1"/>
  <c r="F823" i="62264"/>
  <c r="H823" i="62264" s="1"/>
  <c r="F825" i="62264"/>
  <c r="H825" i="62264" s="1"/>
  <c r="F820" i="62264"/>
  <c r="H820" i="62264" s="1"/>
  <c r="C65" i="2819" s="1"/>
  <c r="P60" i="10541" s="1"/>
  <c r="F736" i="62264"/>
  <c r="H736" i="62264" s="1"/>
  <c r="H729" i="62264"/>
  <c r="C10" i="2819" s="1"/>
  <c r="P5" i="10541" s="1"/>
  <c r="H730" i="62264"/>
  <c r="C11" i="2819" s="1"/>
  <c r="P6" i="10541" s="1"/>
  <c r="F735" i="62264"/>
  <c r="H735" i="62264" s="1"/>
  <c r="F748" i="62264"/>
  <c r="H748" i="62264" s="1"/>
  <c r="F779" i="62264"/>
  <c r="H779" i="62264" s="1"/>
  <c r="F747" i="62264"/>
  <c r="H747" i="62264" s="1"/>
  <c r="F791" i="62264"/>
  <c r="H791" i="62264" s="1"/>
  <c r="F834" i="62264"/>
  <c r="H834" i="62264" s="1"/>
  <c r="F772" i="62264"/>
  <c r="H772" i="62264" s="1"/>
  <c r="C32" i="2819" s="1"/>
  <c r="P27" i="10541" s="1"/>
  <c r="F792" i="62264"/>
  <c r="H792" i="62264" s="1"/>
  <c r="F778" i="62264"/>
  <c r="H778" i="62264" s="1"/>
  <c r="F793" i="62264"/>
  <c r="H793" i="62264" s="1"/>
  <c r="F734" i="62264"/>
  <c r="H734" i="62264" s="1"/>
  <c r="F285" i="62264"/>
  <c r="H285" i="62264" s="1"/>
  <c r="F500" i="62264"/>
  <c r="H500" i="62264" s="1"/>
  <c r="F623" i="62264"/>
  <c r="H623" i="62264" s="1"/>
  <c r="F507" i="62264"/>
  <c r="H507" i="62264" s="1"/>
  <c r="F833" i="62264"/>
  <c r="H833" i="62264" s="1"/>
  <c r="C67" i="2819" s="1"/>
  <c r="P62" i="10541" s="1"/>
  <c r="F771" i="62264"/>
  <c r="F733" i="62264"/>
  <c r="H733" i="62264" s="1"/>
  <c r="H728" i="62264"/>
  <c r="C9" i="2819" s="1"/>
  <c r="P4" i="10541" s="1"/>
  <c r="F477" i="62264"/>
  <c r="H477" i="62264" s="1"/>
  <c r="F227" i="62264"/>
  <c r="H227" i="62264" s="1"/>
  <c r="F406" i="62264"/>
  <c r="H406" i="62264" s="1"/>
  <c r="F917" i="62264"/>
  <c r="H917" i="62264" s="1"/>
  <c r="F211" i="62264"/>
  <c r="H211" i="62264" s="1"/>
  <c r="F574" i="62264"/>
  <c r="H574" i="62264" s="1"/>
  <c r="F356" i="62264"/>
  <c r="H356" i="62264" s="1"/>
  <c r="F898" i="62264"/>
  <c r="H898" i="62264" s="1"/>
  <c r="F340" i="62264"/>
  <c r="H340" i="62264" s="1"/>
  <c r="F553" i="62264"/>
  <c r="H553" i="62264" s="1"/>
  <c r="F462" i="62264"/>
  <c r="H462" i="62264" s="1"/>
  <c r="F435" i="62264"/>
  <c r="H435" i="62264" s="1"/>
  <c r="F482" i="62264"/>
  <c r="H482" i="62264" s="1"/>
  <c r="F544" i="62264"/>
  <c r="H544" i="62264" s="1"/>
  <c r="F880" i="62264"/>
  <c r="H880" i="62264" s="1"/>
  <c r="F861" i="62264"/>
  <c r="H861" i="62264" s="1"/>
  <c r="F852" i="62264"/>
  <c r="H852" i="62264" s="1"/>
  <c r="F867" i="62264"/>
  <c r="H867" i="62264" s="1"/>
  <c r="F889" i="62264"/>
  <c r="H889" i="62264" s="1"/>
  <c r="F832" i="62264"/>
  <c r="H832" i="62264" s="1"/>
  <c r="F769" i="62264"/>
  <c r="H771" i="62264"/>
  <c r="F790" i="62264"/>
  <c r="F831" i="62264"/>
  <c r="F725" i="62264"/>
  <c r="F727" i="62264"/>
  <c r="H727" i="62264" s="1"/>
  <c r="C3487" i="10541" l="1"/>
  <c r="C3488" i="10541"/>
  <c r="P42" i="2316" l="1"/>
  <c r="P31" i="32"/>
  <c r="P27" i="2348" l="1"/>
  <c r="V12" i="2561" l="1"/>
  <c r="V13" i="2561"/>
  <c r="V14" i="2561"/>
  <c r="V15" i="2561"/>
  <c r="V16" i="2561"/>
  <c r="V17" i="2561"/>
  <c r="V18" i="2561"/>
  <c r="V19" i="2561"/>
  <c r="V20" i="2561"/>
  <c r="V21" i="2561"/>
  <c r="V22" i="2561"/>
  <c r="V23" i="2561"/>
  <c r="V24" i="2561"/>
  <c r="V25" i="2561"/>
  <c r="V26" i="2561"/>
  <c r="V27" i="2561"/>
  <c r="V28" i="2561"/>
  <c r="V29" i="2561"/>
  <c r="V30" i="2561"/>
  <c r="V31" i="2561"/>
  <c r="V32" i="2561"/>
  <c r="V33" i="2561"/>
  <c r="V34" i="2561"/>
  <c r="V35" i="2561"/>
  <c r="V36" i="2561"/>
  <c r="V37" i="2561"/>
  <c r="V38" i="2561"/>
  <c r="V39" i="2561"/>
  <c r="V40" i="2561"/>
  <c r="V41" i="2561"/>
  <c r="V42" i="2561"/>
  <c r="V43" i="2561"/>
  <c r="V44" i="2561"/>
  <c r="V45" i="2561"/>
  <c r="V46" i="2561"/>
  <c r="V47" i="2561"/>
  <c r="V48" i="2561"/>
  <c r="V49" i="2561"/>
  <c r="V50" i="2561"/>
  <c r="V51" i="2561"/>
  <c r="V52" i="2561"/>
  <c r="V53" i="2561"/>
  <c r="V54" i="2561"/>
  <c r="V55" i="2561"/>
  <c r="V56" i="2561"/>
  <c r="V57" i="2561"/>
  <c r="V58" i="2561"/>
  <c r="V59" i="2561"/>
  <c r="V60" i="2561"/>
  <c r="V61" i="2561"/>
  <c r="V62" i="2561"/>
  <c r="V63" i="2561"/>
  <c r="V64" i="2561"/>
  <c r="V65" i="2561"/>
  <c r="V66" i="2561"/>
  <c r="V67" i="2561"/>
  <c r="V68" i="2561"/>
  <c r="V69" i="2561"/>
  <c r="V70" i="2561"/>
  <c r="V71" i="2561"/>
  <c r="V72" i="2561"/>
  <c r="V73" i="2561"/>
  <c r="V74" i="2561"/>
  <c r="V75" i="2561"/>
  <c r="V76" i="2561"/>
  <c r="V77" i="2561"/>
  <c r="V78" i="2561"/>
  <c r="V79" i="2561"/>
  <c r="V80" i="2561"/>
  <c r="V81" i="2561"/>
  <c r="V82" i="2561"/>
  <c r="V83" i="2561"/>
  <c r="V84" i="2561"/>
  <c r="V85" i="2561"/>
  <c r="V86" i="2561"/>
  <c r="V87" i="2561"/>
  <c r="V88" i="2561"/>
  <c r="V89" i="2561"/>
  <c r="V90" i="2561"/>
  <c r="V91" i="2561"/>
  <c r="V92" i="2561"/>
  <c r="V93" i="2561"/>
  <c r="V94" i="2561"/>
  <c r="V95" i="2561"/>
  <c r="V96" i="2561"/>
  <c r="V97" i="2561"/>
  <c r="V98" i="2561"/>
  <c r="V99" i="2561"/>
  <c r="V100" i="2561"/>
  <c r="V101" i="2561"/>
  <c r="V102" i="2561"/>
  <c r="V103" i="2561"/>
  <c r="V104" i="2561"/>
  <c r="V105" i="2561"/>
  <c r="V106" i="2561"/>
  <c r="V107" i="2561"/>
  <c r="V108" i="2561"/>
  <c r="V109" i="2561"/>
  <c r="V110" i="2561"/>
  <c r="V111" i="2561"/>
  <c r="V112" i="2561"/>
  <c r="V113" i="2561"/>
  <c r="V114" i="2561"/>
  <c r="H846" i="62264"/>
  <c r="B4" i="2819" s="1"/>
  <c r="A846" i="62264"/>
  <c r="G847" i="62264"/>
  <c r="H847" i="62264" s="1"/>
  <c r="A847" i="62264"/>
  <c r="C3791" i="10541" l="1"/>
  <c r="C3792" i="10541"/>
  <c r="C3793" i="10541"/>
  <c r="C3794" i="10541"/>
  <c r="C3795" i="10541"/>
  <c r="C3796" i="10541"/>
  <c r="C3797" i="10541"/>
  <c r="C3798" i="10541"/>
  <c r="C3799" i="10541"/>
  <c r="C3800" i="10541"/>
  <c r="C3801" i="10541"/>
  <c r="C3802" i="10541"/>
  <c r="C3803" i="10541"/>
  <c r="C3804" i="10541"/>
  <c r="C3805" i="10541"/>
  <c r="C3806" i="10541"/>
  <c r="C3807" i="10541"/>
  <c r="C3808" i="10541"/>
  <c r="C3809" i="10541"/>
  <c r="C3810" i="10541"/>
  <c r="C3811" i="10541"/>
  <c r="C3812" i="10541"/>
  <c r="C3813" i="10541"/>
  <c r="C3814" i="10541"/>
  <c r="C3815" i="10541"/>
  <c r="C3816" i="10541"/>
  <c r="C3817" i="10541"/>
  <c r="C3818" i="10541"/>
  <c r="C3819" i="10541"/>
  <c r="C3820" i="10541"/>
  <c r="C3821" i="10541"/>
  <c r="C3822" i="10541"/>
  <c r="C3823" i="10541"/>
  <c r="C3824" i="10541"/>
  <c r="C3825" i="10541"/>
  <c r="C3826" i="10541"/>
  <c r="C3827" i="10541"/>
  <c r="C3828" i="10541"/>
  <c r="C3829" i="10541"/>
  <c r="C3830" i="10541"/>
  <c r="C3831" i="10541"/>
  <c r="C3832" i="10541"/>
  <c r="C3833" i="10541"/>
  <c r="C3834" i="10541"/>
  <c r="C3835" i="10541"/>
  <c r="C3836" i="10541"/>
  <c r="C3837" i="10541"/>
  <c r="C3838" i="10541"/>
  <c r="C3839" i="10541"/>
  <c r="C3840" i="10541"/>
  <c r="C3841" i="10541"/>
  <c r="C3842" i="10541"/>
  <c r="C3843" i="10541"/>
  <c r="C3844" i="10541"/>
  <c r="C3845" i="10541"/>
  <c r="C3846" i="10541"/>
  <c r="C3847" i="10541"/>
  <c r="C3848" i="10541"/>
  <c r="C3849" i="10541"/>
  <c r="C3850" i="10541"/>
  <c r="C3851" i="10541"/>
  <c r="C3852" i="10541"/>
  <c r="C3853" i="10541"/>
  <c r="C3854" i="10541"/>
  <c r="C3855" i="10541"/>
  <c r="C3856" i="10541"/>
  <c r="C3857" i="10541"/>
  <c r="C3858" i="10541"/>
  <c r="C3859" i="10541"/>
  <c r="C3860" i="10541"/>
  <c r="C3861" i="10541"/>
  <c r="C3862" i="10541"/>
  <c r="C3863" i="10541"/>
  <c r="C3864" i="10541"/>
  <c r="C3865" i="10541"/>
  <c r="C3866" i="10541"/>
  <c r="C3867" i="10541"/>
  <c r="C3868" i="10541"/>
  <c r="C3869" i="10541"/>
  <c r="C3870" i="10541"/>
  <c r="C3871" i="10541"/>
  <c r="C3872" i="10541"/>
  <c r="C3873" i="10541"/>
  <c r="C3874" i="10541"/>
  <c r="C3875" i="10541"/>
  <c r="C3876" i="10541"/>
  <c r="C3877" i="10541"/>
  <c r="C3878" i="10541"/>
  <c r="C3879" i="10541"/>
  <c r="C3880" i="10541"/>
  <c r="C3881" i="10541"/>
  <c r="C3882" i="10541"/>
  <c r="C3883" i="10541"/>
  <c r="C3884" i="10541"/>
  <c r="C3885" i="10541"/>
  <c r="C3886" i="10541"/>
  <c r="C3887" i="10541"/>
  <c r="C3888" i="10541"/>
  <c r="C3889" i="10541"/>
  <c r="C3890" i="10541"/>
  <c r="C3891" i="10541"/>
  <c r="C3892" i="10541"/>
  <c r="C3893" i="10541"/>
  <c r="C3894" i="10541"/>
  <c r="C3895" i="10541"/>
  <c r="C3896" i="10541"/>
  <c r="C3897" i="10541"/>
  <c r="C3898" i="10541"/>
  <c r="C3899" i="10541"/>
  <c r="C3900" i="10541"/>
  <c r="C3901" i="10541"/>
  <c r="C3902" i="10541"/>
  <c r="C3903" i="10541"/>
  <c r="C3904" i="10541"/>
  <c r="C3905" i="10541"/>
  <c r="C3906" i="10541"/>
  <c r="C3907" i="10541"/>
  <c r="C3908" i="10541"/>
  <c r="C3909" i="10541"/>
  <c r="C3910" i="10541"/>
  <c r="C3911" i="10541"/>
  <c r="C3912" i="10541"/>
  <c r="C3913" i="10541"/>
  <c r="C3914" i="10541"/>
  <c r="C3915" i="10541"/>
  <c r="C3916" i="10541"/>
  <c r="C3917" i="10541"/>
  <c r="C3918" i="10541"/>
  <c r="C3919" i="10541"/>
  <c r="C3920" i="10541"/>
  <c r="C3921" i="10541"/>
  <c r="C3922" i="10541"/>
  <c r="C3923" i="10541"/>
  <c r="C3924" i="10541"/>
  <c r="C3925" i="10541"/>
  <c r="C3926" i="10541"/>
  <c r="C3927" i="10541"/>
  <c r="C3928" i="10541"/>
  <c r="C3929" i="10541"/>
  <c r="C3930" i="10541"/>
  <c r="C3931" i="10541"/>
  <c r="C3932" i="10541"/>
  <c r="C3933" i="10541"/>
  <c r="C3934" i="10541"/>
  <c r="C3935" i="10541"/>
  <c r="C3936" i="10541"/>
  <c r="C3937" i="10541"/>
  <c r="C3938" i="10541"/>
  <c r="C3939" i="10541"/>
  <c r="C3940" i="10541"/>
  <c r="C3941" i="10541"/>
  <c r="C3942" i="10541"/>
  <c r="C3943" i="10541"/>
  <c r="C3944" i="10541"/>
  <c r="C3945" i="10541"/>
  <c r="C3946" i="10541"/>
  <c r="C3947" i="10541"/>
  <c r="C3948" i="10541"/>
  <c r="C3949" i="10541"/>
  <c r="C3950" i="10541"/>
  <c r="C3951" i="10541"/>
  <c r="C3952" i="10541"/>
  <c r="C3953" i="10541"/>
  <c r="C3954" i="10541"/>
  <c r="C3955" i="10541"/>
  <c r="C3956" i="10541"/>
  <c r="C3957" i="10541"/>
  <c r="C3958" i="10541"/>
  <c r="C3959" i="10541"/>
  <c r="C3960" i="10541"/>
  <c r="C3961" i="10541"/>
  <c r="C3962" i="10541"/>
  <c r="C3963" i="10541"/>
  <c r="C3964" i="10541"/>
  <c r="C3965" i="10541"/>
  <c r="C3966" i="10541"/>
  <c r="C3967" i="10541"/>
  <c r="C3968" i="10541"/>
  <c r="C3969" i="10541"/>
  <c r="C3970" i="10541"/>
  <c r="C3971" i="10541"/>
  <c r="C3972" i="10541"/>
  <c r="C3973" i="10541"/>
  <c r="C3974" i="10541"/>
  <c r="C3975" i="10541"/>
  <c r="C3976" i="10541"/>
  <c r="C3977" i="10541"/>
  <c r="C3978" i="10541"/>
  <c r="C3979" i="10541"/>
  <c r="C3980" i="10541"/>
  <c r="C3981" i="10541"/>
  <c r="C3982" i="10541"/>
  <c r="C3983" i="10541"/>
  <c r="C3984" i="10541"/>
  <c r="C3985" i="10541"/>
  <c r="C3986" i="10541"/>
  <c r="C3987" i="10541"/>
  <c r="C3988" i="10541"/>
  <c r="C3989" i="10541"/>
  <c r="C3990" i="10541"/>
  <c r="C3991" i="10541"/>
  <c r="C3992" i="10541"/>
  <c r="C3993" i="10541"/>
  <c r="C3994" i="10541"/>
  <c r="C3995" i="10541"/>
  <c r="C3996" i="10541"/>
  <c r="C3997" i="10541"/>
  <c r="C3998" i="10541"/>
  <c r="C3999" i="10541"/>
  <c r="C4000" i="10541"/>
  <c r="C4001" i="10541"/>
  <c r="C4002" i="10541"/>
  <c r="C4003" i="10541"/>
  <c r="C4004" i="10541"/>
  <c r="C4005" i="10541"/>
  <c r="C4006" i="10541"/>
  <c r="C4007" i="10541"/>
  <c r="C4008" i="10541"/>
  <c r="C4009" i="10541"/>
  <c r="C4010" i="10541"/>
  <c r="C4011" i="10541"/>
  <c r="C4012" i="10541"/>
  <c r="C4013" i="10541"/>
  <c r="C4014" i="10541"/>
  <c r="C4015" i="10541"/>
  <c r="C4016" i="10541"/>
  <c r="C4017" i="10541"/>
  <c r="C4018" i="10541"/>
  <c r="C4019" i="10541"/>
  <c r="C4020" i="10541"/>
  <c r="C4021" i="10541"/>
  <c r="C4022" i="10541"/>
  <c r="C4023" i="10541"/>
  <c r="C4024" i="10541"/>
  <c r="C4025" i="10541"/>
  <c r="C4026" i="10541"/>
  <c r="C4027" i="10541"/>
  <c r="C4028" i="10541"/>
  <c r="C4029" i="10541"/>
  <c r="C4030" i="10541"/>
  <c r="C4031" i="10541"/>
  <c r="C4032" i="10541"/>
  <c r="C4033" i="10541"/>
  <c r="C4034" i="10541"/>
  <c r="C4035" i="10541"/>
  <c r="C4036" i="10541"/>
  <c r="C4037" i="10541"/>
  <c r="C4038" i="10541"/>
  <c r="C4039" i="10541"/>
  <c r="C4040" i="10541"/>
  <c r="C4041" i="10541"/>
  <c r="C4042" i="10541"/>
  <c r="C4043" i="10541"/>
  <c r="C4044" i="10541"/>
  <c r="C4045" i="10541"/>
  <c r="C4046" i="10541"/>
  <c r="C4047" i="10541"/>
  <c r="C4048" i="10541"/>
  <c r="C4049" i="10541"/>
  <c r="C4050" i="10541"/>
  <c r="C4051" i="10541"/>
  <c r="C4052" i="10541"/>
  <c r="C4053" i="10541"/>
  <c r="C4054" i="10541"/>
  <c r="C4055" i="10541"/>
  <c r="C4056" i="10541"/>
  <c r="C4057" i="10541"/>
  <c r="C4058" i="10541"/>
  <c r="C4059" i="10541"/>
  <c r="C4060" i="10541"/>
  <c r="C4061" i="10541"/>
  <c r="C4062" i="10541"/>
  <c r="C4063" i="10541"/>
  <c r="C4064" i="10541"/>
  <c r="C4065" i="10541"/>
  <c r="C4066" i="10541"/>
  <c r="C4067" i="10541"/>
  <c r="C4068" i="10541"/>
  <c r="C4069" i="10541"/>
  <c r="C4070" i="10541"/>
  <c r="C4071" i="10541"/>
  <c r="C4072" i="10541"/>
  <c r="C4073" i="10541"/>
  <c r="C4074" i="10541"/>
  <c r="C3603" i="10541"/>
  <c r="C3604" i="10541"/>
  <c r="C3605" i="10541"/>
  <c r="C3606" i="10541"/>
  <c r="C3607" i="10541"/>
  <c r="C3608" i="10541"/>
  <c r="C3609" i="10541"/>
  <c r="C3610" i="10541"/>
  <c r="C3611" i="10541"/>
  <c r="C3612" i="10541"/>
  <c r="C3613" i="10541"/>
  <c r="C3614" i="10541"/>
  <c r="C3615" i="10541"/>
  <c r="C3616" i="10541"/>
  <c r="C3617" i="10541"/>
  <c r="C3618" i="10541"/>
  <c r="C3619" i="10541"/>
  <c r="C3620" i="10541"/>
  <c r="C3621" i="10541"/>
  <c r="C3622" i="10541"/>
  <c r="C3623" i="10541"/>
  <c r="C3624" i="10541"/>
  <c r="C3625" i="10541"/>
  <c r="C3626" i="10541"/>
  <c r="C3627" i="10541"/>
  <c r="C3628" i="10541"/>
  <c r="C3629" i="10541"/>
  <c r="C3630" i="10541"/>
  <c r="C3631" i="10541"/>
  <c r="C3632" i="10541"/>
  <c r="C3633" i="10541"/>
  <c r="C3634" i="10541"/>
  <c r="C3635" i="10541"/>
  <c r="C3636" i="10541"/>
  <c r="C3637" i="10541"/>
  <c r="C3638" i="10541"/>
  <c r="C3639" i="10541"/>
  <c r="C3640" i="10541"/>
  <c r="C3641" i="10541"/>
  <c r="C3642" i="10541"/>
  <c r="C3643" i="10541"/>
  <c r="C3644" i="10541"/>
  <c r="C3645" i="10541"/>
  <c r="C3646" i="10541"/>
  <c r="C3647" i="10541"/>
  <c r="C3648" i="10541"/>
  <c r="C3649" i="10541"/>
  <c r="C3650" i="10541"/>
  <c r="C3651" i="10541"/>
  <c r="C3652" i="10541"/>
  <c r="C3653" i="10541"/>
  <c r="C3654" i="10541"/>
  <c r="C3655" i="10541"/>
  <c r="C3656" i="10541"/>
  <c r="C3657" i="10541"/>
  <c r="C3658" i="10541"/>
  <c r="C3659" i="10541"/>
  <c r="C3660" i="10541"/>
  <c r="C3661" i="10541"/>
  <c r="C3662" i="10541"/>
  <c r="C3663" i="10541"/>
  <c r="C3664" i="10541"/>
  <c r="C3665" i="10541"/>
  <c r="C3666" i="10541"/>
  <c r="C3667" i="10541"/>
  <c r="C3668" i="10541"/>
  <c r="C3669" i="10541"/>
  <c r="C3670" i="10541"/>
  <c r="C3671" i="10541"/>
  <c r="C3672" i="10541"/>
  <c r="C3673" i="10541"/>
  <c r="C3674" i="10541"/>
  <c r="C3675" i="10541"/>
  <c r="C3676" i="10541"/>
  <c r="C3677" i="10541"/>
  <c r="C3678" i="10541"/>
  <c r="C3679" i="10541"/>
  <c r="C3680" i="10541"/>
  <c r="C3681" i="10541"/>
  <c r="C3682" i="10541"/>
  <c r="C3683" i="10541"/>
  <c r="C3684" i="10541"/>
  <c r="C3685" i="10541"/>
  <c r="C3686" i="10541"/>
  <c r="C3687" i="10541"/>
  <c r="C3688" i="10541"/>
  <c r="C3689" i="10541"/>
  <c r="C3690" i="10541"/>
  <c r="C3691" i="10541"/>
  <c r="C3692" i="10541"/>
  <c r="C3693" i="10541"/>
  <c r="C3694" i="10541"/>
  <c r="C3695" i="10541"/>
  <c r="C3696" i="10541"/>
  <c r="C3697" i="10541"/>
  <c r="C3698" i="10541"/>
  <c r="C3699" i="10541"/>
  <c r="C3700" i="10541"/>
  <c r="C3701" i="10541"/>
  <c r="C3702" i="10541"/>
  <c r="C3703" i="10541"/>
  <c r="C3704" i="10541"/>
  <c r="C3705" i="10541"/>
  <c r="C3706" i="10541"/>
  <c r="C3707" i="10541"/>
  <c r="C3708" i="10541"/>
  <c r="C3709" i="10541"/>
  <c r="C3710" i="10541"/>
  <c r="C3711" i="10541"/>
  <c r="C3712" i="10541"/>
  <c r="C3713" i="10541"/>
  <c r="C3714" i="10541"/>
  <c r="C3715" i="10541"/>
  <c r="C3716" i="10541"/>
  <c r="C3717" i="10541"/>
  <c r="C3718" i="10541"/>
  <c r="C3719" i="10541"/>
  <c r="C3720" i="10541"/>
  <c r="C3721" i="10541"/>
  <c r="C3722" i="10541"/>
  <c r="C3723" i="10541"/>
  <c r="C3724" i="10541"/>
  <c r="C3725" i="10541"/>
  <c r="C3726" i="10541"/>
  <c r="C3727" i="10541"/>
  <c r="C3728" i="10541"/>
  <c r="C3729" i="10541"/>
  <c r="C3730" i="10541"/>
  <c r="C3731" i="10541"/>
  <c r="C3732" i="10541"/>
  <c r="C3733" i="10541"/>
  <c r="C3734" i="10541"/>
  <c r="C3735" i="10541"/>
  <c r="C3736" i="10541"/>
  <c r="C3737" i="10541"/>
  <c r="C3738" i="10541"/>
  <c r="C3739" i="10541"/>
  <c r="C3740" i="10541"/>
  <c r="C3741" i="10541"/>
  <c r="C3742" i="10541"/>
  <c r="C3743" i="10541"/>
  <c r="C3744" i="10541"/>
  <c r="C3745" i="10541"/>
  <c r="C3746" i="10541"/>
  <c r="C3747" i="10541"/>
  <c r="C3748" i="10541"/>
  <c r="C3749" i="10541"/>
  <c r="C3750" i="10541"/>
  <c r="C3751" i="10541"/>
  <c r="C3752" i="10541"/>
  <c r="C3753" i="10541"/>
  <c r="C3754" i="10541"/>
  <c r="C3755" i="10541"/>
  <c r="C3756" i="10541"/>
  <c r="C3757" i="10541"/>
  <c r="C3758" i="10541"/>
  <c r="C3759" i="10541"/>
  <c r="C3760" i="10541"/>
  <c r="C3761" i="10541"/>
  <c r="C3762" i="10541"/>
  <c r="C3763" i="10541"/>
  <c r="C3764" i="10541"/>
  <c r="C3765" i="10541"/>
  <c r="C3766" i="10541"/>
  <c r="C3767" i="10541"/>
  <c r="C3768" i="10541"/>
  <c r="C3769" i="10541"/>
  <c r="C3770" i="10541"/>
  <c r="C3771" i="10541"/>
  <c r="C3772" i="10541"/>
  <c r="C3773" i="10541"/>
  <c r="C3774" i="10541"/>
  <c r="C3775" i="10541"/>
  <c r="C3776" i="10541"/>
  <c r="C3777" i="10541"/>
  <c r="C3778" i="10541"/>
  <c r="C3779" i="10541"/>
  <c r="C3780" i="10541"/>
  <c r="C3781" i="10541"/>
  <c r="C3782" i="10541"/>
  <c r="C3783" i="10541"/>
  <c r="C3784" i="10541"/>
  <c r="C3785" i="10541"/>
  <c r="C3786" i="10541"/>
  <c r="C3787" i="10541"/>
  <c r="C3788" i="10541"/>
  <c r="C3789" i="10541"/>
  <c r="C3790" i="10541"/>
  <c r="J4" i="10541"/>
  <c r="C3" i="10541"/>
  <c r="C4" i="10541"/>
  <c r="C72" i="10541" l="1"/>
  <c r="C73" i="10541"/>
  <c r="C74" i="10541"/>
  <c r="C75" i="10541"/>
  <c r="C76" i="10541"/>
  <c r="C77" i="10541"/>
  <c r="C78" i="10541"/>
  <c r="C79" i="10541"/>
  <c r="C80" i="10541"/>
  <c r="C81" i="10541"/>
  <c r="C82" i="10541"/>
  <c r="C83" i="10541"/>
  <c r="C84" i="10541"/>
  <c r="C85" i="10541"/>
  <c r="C86" i="10541"/>
  <c r="C87" i="10541"/>
  <c r="C88" i="10541"/>
  <c r="C89" i="10541"/>
  <c r="C90" i="10541"/>
  <c r="C91" i="10541"/>
  <c r="C92" i="10541"/>
  <c r="C93" i="10541"/>
  <c r="C94" i="10541"/>
  <c r="C95" i="10541"/>
  <c r="C96" i="10541"/>
  <c r="C97" i="10541"/>
  <c r="C98" i="10541"/>
  <c r="C99" i="10541"/>
  <c r="C100" i="10541"/>
  <c r="C101" i="10541"/>
  <c r="C102" i="10541"/>
  <c r="C103" i="10541"/>
  <c r="C104" i="10541"/>
  <c r="C105" i="10541"/>
  <c r="C106" i="10541"/>
  <c r="C107" i="10541"/>
  <c r="C108" i="10541"/>
  <c r="C109" i="10541"/>
  <c r="C110" i="10541"/>
  <c r="C111" i="10541"/>
  <c r="C112" i="10541"/>
  <c r="C113" i="10541"/>
  <c r="C114" i="10541"/>
  <c r="C115" i="10541"/>
  <c r="C116" i="10541"/>
  <c r="C117" i="10541"/>
  <c r="C118" i="10541"/>
  <c r="C119" i="10541"/>
  <c r="C120" i="10541"/>
  <c r="C121" i="10541"/>
  <c r="C122" i="10541"/>
  <c r="C123" i="10541"/>
  <c r="C124" i="10541"/>
  <c r="C125" i="10541"/>
  <c r="C126" i="10541"/>
  <c r="C127" i="10541"/>
  <c r="C128" i="10541"/>
  <c r="C129" i="10541"/>
  <c r="C130" i="10541"/>
  <c r="C131" i="10541"/>
  <c r="C132" i="10541"/>
  <c r="C133" i="10541"/>
  <c r="C134" i="10541"/>
  <c r="C135" i="10541"/>
  <c r="C136" i="10541"/>
  <c r="C137" i="10541"/>
  <c r="C138" i="10541"/>
  <c r="C139" i="10541"/>
  <c r="C140" i="10541"/>
  <c r="C141" i="10541"/>
  <c r="C142" i="10541"/>
  <c r="C143" i="10541"/>
  <c r="C144" i="10541"/>
  <c r="C145" i="10541"/>
  <c r="C146" i="10541"/>
  <c r="C147" i="10541"/>
  <c r="C148" i="10541"/>
  <c r="C149" i="10541"/>
  <c r="C150" i="10541"/>
  <c r="C151" i="10541"/>
  <c r="C152" i="10541"/>
  <c r="C153" i="10541"/>
  <c r="C154" i="10541"/>
  <c r="C155" i="10541"/>
  <c r="C156" i="10541"/>
  <c r="C157" i="10541"/>
  <c r="C158" i="10541"/>
  <c r="C159" i="10541"/>
  <c r="C160" i="10541"/>
  <c r="C161" i="10541"/>
  <c r="C162" i="10541"/>
  <c r="C163" i="10541"/>
  <c r="C164" i="10541"/>
  <c r="C165" i="10541"/>
  <c r="C166" i="10541"/>
  <c r="C167" i="10541"/>
  <c r="C168" i="10541"/>
  <c r="C169" i="10541"/>
  <c r="C170" i="10541"/>
  <c r="C171" i="10541"/>
  <c r="C172" i="10541"/>
  <c r="C173" i="10541"/>
  <c r="C174" i="10541"/>
  <c r="C175" i="10541"/>
  <c r="C176" i="10541"/>
  <c r="C177" i="10541"/>
  <c r="C178" i="10541"/>
  <c r="C179" i="10541"/>
  <c r="C180" i="10541"/>
  <c r="C181" i="10541"/>
  <c r="C182" i="10541"/>
  <c r="C183" i="10541"/>
  <c r="C184" i="10541"/>
  <c r="C185" i="10541"/>
  <c r="C186" i="10541"/>
  <c r="C187" i="10541"/>
  <c r="C188" i="10541"/>
  <c r="C189" i="10541"/>
  <c r="C190" i="10541"/>
  <c r="C191" i="10541"/>
  <c r="C192" i="10541"/>
  <c r="C193" i="10541"/>
  <c r="C194" i="10541"/>
  <c r="C195" i="10541"/>
  <c r="C196" i="10541"/>
  <c r="C197" i="10541"/>
  <c r="C198" i="10541"/>
  <c r="C199" i="10541"/>
  <c r="C200" i="10541"/>
  <c r="C201" i="10541"/>
  <c r="C202" i="10541"/>
  <c r="C203" i="10541"/>
  <c r="C204" i="10541"/>
  <c r="C205" i="10541"/>
  <c r="C206" i="10541"/>
  <c r="C207" i="10541"/>
  <c r="C208" i="10541"/>
  <c r="C209" i="10541"/>
  <c r="C210" i="10541"/>
  <c r="C211" i="10541"/>
  <c r="C212" i="10541"/>
  <c r="C213" i="10541"/>
  <c r="C214" i="10541"/>
  <c r="C215" i="10541"/>
  <c r="C216" i="10541"/>
  <c r="C217" i="10541"/>
  <c r="C218" i="10541"/>
  <c r="C219" i="10541"/>
  <c r="C220" i="10541"/>
  <c r="C221" i="10541"/>
  <c r="C222" i="10541"/>
  <c r="C223" i="10541"/>
  <c r="C224" i="10541"/>
  <c r="C225" i="10541"/>
  <c r="C226" i="10541"/>
  <c r="C227" i="10541"/>
  <c r="C228" i="10541"/>
  <c r="C229" i="10541"/>
  <c r="C230" i="10541"/>
  <c r="C231" i="10541"/>
  <c r="C232" i="10541"/>
  <c r="C233" i="10541"/>
  <c r="C234" i="10541"/>
  <c r="C235" i="10541"/>
  <c r="C236" i="10541"/>
  <c r="C237" i="10541"/>
  <c r="C238" i="10541"/>
  <c r="C239" i="10541"/>
  <c r="C240" i="10541"/>
  <c r="C241" i="10541"/>
  <c r="C242" i="10541"/>
  <c r="C243" i="10541"/>
  <c r="C244" i="10541"/>
  <c r="C245" i="10541"/>
  <c r="C246" i="10541"/>
  <c r="C247" i="10541"/>
  <c r="C248" i="10541"/>
  <c r="C249" i="10541"/>
  <c r="C250" i="10541"/>
  <c r="C251" i="10541"/>
  <c r="C252" i="10541"/>
  <c r="C253" i="10541"/>
  <c r="C254" i="10541"/>
  <c r="C255" i="10541"/>
  <c r="C256" i="10541"/>
  <c r="C257" i="10541"/>
  <c r="C258" i="10541"/>
  <c r="C259" i="10541"/>
  <c r="C260" i="10541"/>
  <c r="C261" i="10541"/>
  <c r="C262" i="10541"/>
  <c r="C263" i="10541"/>
  <c r="C264" i="10541"/>
  <c r="C265" i="10541"/>
  <c r="C266" i="10541"/>
  <c r="C267" i="10541"/>
  <c r="C268" i="10541"/>
  <c r="C269" i="10541"/>
  <c r="C270" i="10541"/>
  <c r="C271" i="10541"/>
  <c r="C272" i="10541"/>
  <c r="C273" i="10541"/>
  <c r="C274" i="10541"/>
  <c r="C275" i="10541"/>
  <c r="C276" i="10541"/>
  <c r="C277" i="10541"/>
  <c r="C278" i="10541"/>
  <c r="C279" i="10541"/>
  <c r="C280" i="10541"/>
  <c r="C281" i="10541"/>
  <c r="C282" i="10541"/>
  <c r="C283" i="10541"/>
  <c r="C284" i="10541"/>
  <c r="C285" i="10541"/>
  <c r="C286" i="10541"/>
  <c r="C287" i="10541"/>
  <c r="C288" i="10541"/>
  <c r="C289" i="10541"/>
  <c r="C290" i="10541"/>
  <c r="C291" i="10541"/>
  <c r="C292" i="10541"/>
  <c r="C293" i="10541"/>
  <c r="C294" i="10541"/>
  <c r="C295" i="10541"/>
  <c r="C296" i="10541"/>
  <c r="C297" i="10541"/>
  <c r="C298" i="10541"/>
  <c r="C299" i="10541"/>
  <c r="C300" i="10541"/>
  <c r="C301" i="10541"/>
  <c r="C302" i="10541"/>
  <c r="C303" i="10541"/>
  <c r="C304" i="10541"/>
  <c r="C305" i="10541"/>
  <c r="C306" i="10541"/>
  <c r="C307" i="10541"/>
  <c r="C308" i="10541"/>
  <c r="C309" i="10541"/>
  <c r="C310" i="10541"/>
  <c r="C311" i="10541"/>
  <c r="C312" i="10541"/>
  <c r="C313" i="10541"/>
  <c r="C314" i="10541"/>
  <c r="C315" i="10541"/>
  <c r="C316" i="10541"/>
  <c r="C317" i="10541"/>
  <c r="C318" i="10541"/>
  <c r="C319" i="10541"/>
  <c r="C320" i="10541"/>
  <c r="C321" i="10541"/>
  <c r="C322" i="10541"/>
  <c r="C323" i="10541"/>
  <c r="C324" i="10541"/>
  <c r="C325" i="10541"/>
  <c r="C326" i="10541"/>
  <c r="C327" i="10541"/>
  <c r="C328" i="10541"/>
  <c r="C329" i="10541"/>
  <c r="C330" i="10541"/>
  <c r="C331" i="10541"/>
  <c r="C332" i="10541"/>
  <c r="C333" i="10541"/>
  <c r="C334" i="10541"/>
  <c r="C335" i="10541"/>
  <c r="C336" i="10541"/>
  <c r="C337" i="10541"/>
  <c r="C338" i="10541"/>
  <c r="C339" i="10541"/>
  <c r="C340" i="10541"/>
  <c r="C341" i="10541"/>
  <c r="C342" i="10541"/>
  <c r="C343" i="10541"/>
  <c r="C344" i="10541"/>
  <c r="C345" i="10541"/>
  <c r="C346" i="10541"/>
  <c r="C347" i="10541"/>
  <c r="C348" i="10541"/>
  <c r="C349" i="10541"/>
  <c r="C350" i="10541"/>
  <c r="C351" i="10541"/>
  <c r="C352" i="10541"/>
  <c r="C353" i="10541"/>
  <c r="C354" i="10541"/>
  <c r="C355" i="10541"/>
  <c r="C356" i="10541"/>
  <c r="C357" i="10541"/>
  <c r="C358" i="10541"/>
  <c r="C359" i="10541"/>
  <c r="C360" i="10541"/>
  <c r="C361" i="10541"/>
  <c r="C362" i="10541"/>
  <c r="C363" i="10541"/>
  <c r="C364" i="10541"/>
  <c r="C365" i="10541"/>
  <c r="C366" i="10541"/>
  <c r="C367" i="10541"/>
  <c r="C368" i="10541"/>
  <c r="C369" i="10541"/>
  <c r="C370" i="10541"/>
  <c r="C371" i="10541"/>
  <c r="C372" i="10541"/>
  <c r="C373" i="10541"/>
  <c r="C374" i="10541"/>
  <c r="C375" i="10541"/>
  <c r="C376" i="10541"/>
  <c r="C377" i="10541"/>
  <c r="C378" i="10541"/>
  <c r="C379" i="10541"/>
  <c r="C380" i="10541"/>
  <c r="C381" i="10541"/>
  <c r="C382" i="10541"/>
  <c r="C383" i="10541"/>
  <c r="C384" i="10541"/>
  <c r="C385" i="10541"/>
  <c r="C386" i="10541"/>
  <c r="C387" i="10541"/>
  <c r="C388" i="10541"/>
  <c r="C389" i="10541"/>
  <c r="C390" i="10541"/>
  <c r="C391" i="10541"/>
  <c r="C392" i="10541"/>
  <c r="C393" i="10541"/>
  <c r="C394" i="10541"/>
  <c r="C395" i="10541"/>
  <c r="C396" i="10541"/>
  <c r="C397" i="10541"/>
  <c r="C398" i="10541"/>
  <c r="C399" i="10541"/>
  <c r="C400" i="10541"/>
  <c r="C401" i="10541"/>
  <c r="C402" i="10541"/>
  <c r="C403" i="10541"/>
  <c r="C404" i="10541"/>
  <c r="C405" i="10541"/>
  <c r="C406" i="10541"/>
  <c r="C407" i="10541"/>
  <c r="C408" i="10541"/>
  <c r="C409" i="10541"/>
  <c r="C410" i="10541"/>
  <c r="C411" i="10541"/>
  <c r="C412" i="10541"/>
  <c r="C413" i="10541"/>
  <c r="C414" i="10541"/>
  <c r="C415" i="10541"/>
  <c r="C416" i="10541"/>
  <c r="C417" i="10541"/>
  <c r="C418" i="10541"/>
  <c r="C419" i="10541"/>
  <c r="C420" i="10541"/>
  <c r="C421" i="10541"/>
  <c r="C422" i="10541"/>
  <c r="C423" i="10541"/>
  <c r="C424" i="10541"/>
  <c r="C425" i="10541"/>
  <c r="C426" i="10541"/>
  <c r="C427" i="10541"/>
  <c r="C428" i="10541"/>
  <c r="C429" i="10541"/>
  <c r="C430" i="10541"/>
  <c r="C431" i="10541"/>
  <c r="C432" i="10541"/>
  <c r="C433" i="10541"/>
  <c r="C434" i="10541"/>
  <c r="C435" i="10541"/>
  <c r="C436" i="10541"/>
  <c r="C437" i="10541"/>
  <c r="C438" i="10541"/>
  <c r="C439" i="10541"/>
  <c r="C440" i="10541"/>
  <c r="C441" i="10541"/>
  <c r="C442" i="10541"/>
  <c r="C443" i="10541"/>
  <c r="C444" i="10541"/>
  <c r="C445" i="10541"/>
  <c r="C446" i="10541"/>
  <c r="C447" i="10541"/>
  <c r="C448" i="10541"/>
  <c r="C449" i="10541"/>
  <c r="C450" i="10541"/>
  <c r="C451" i="10541"/>
  <c r="C452" i="10541"/>
  <c r="C453" i="10541"/>
  <c r="C454" i="10541"/>
  <c r="C455" i="10541"/>
  <c r="C456" i="10541"/>
  <c r="C457" i="10541"/>
  <c r="C458" i="10541"/>
  <c r="C459" i="10541"/>
  <c r="C460" i="10541"/>
  <c r="C461" i="10541"/>
  <c r="C462" i="10541"/>
  <c r="C463" i="10541"/>
  <c r="C464" i="10541"/>
  <c r="C465" i="10541"/>
  <c r="C466" i="10541"/>
  <c r="C467" i="10541"/>
  <c r="C468" i="10541"/>
  <c r="C469" i="10541"/>
  <c r="C470" i="10541"/>
  <c r="C471" i="10541"/>
  <c r="C472" i="10541"/>
  <c r="C473" i="10541"/>
  <c r="C474" i="10541"/>
  <c r="C475" i="10541"/>
  <c r="C476" i="10541"/>
  <c r="C477" i="10541"/>
  <c r="C478" i="10541"/>
  <c r="C479" i="10541"/>
  <c r="C480" i="10541"/>
  <c r="C481" i="10541"/>
  <c r="C482" i="10541"/>
  <c r="C483" i="10541"/>
  <c r="C484" i="10541"/>
  <c r="C485" i="10541"/>
  <c r="C486" i="10541"/>
  <c r="C487" i="10541"/>
  <c r="C488" i="10541"/>
  <c r="C489" i="10541"/>
  <c r="C490" i="10541"/>
  <c r="C491" i="10541"/>
  <c r="C492" i="10541"/>
  <c r="C493" i="10541"/>
  <c r="C494" i="10541"/>
  <c r="C495" i="10541"/>
  <c r="C496" i="10541"/>
  <c r="C497" i="10541"/>
  <c r="C498" i="10541"/>
  <c r="C499" i="10541"/>
  <c r="C500" i="10541"/>
  <c r="C501" i="10541"/>
  <c r="C502" i="10541"/>
  <c r="C503" i="10541"/>
  <c r="C504" i="10541"/>
  <c r="C505" i="10541"/>
  <c r="C506" i="10541"/>
  <c r="C507" i="10541"/>
  <c r="C508" i="10541"/>
  <c r="C509" i="10541"/>
  <c r="C510" i="10541"/>
  <c r="C511" i="10541"/>
  <c r="C512" i="10541"/>
  <c r="C513" i="10541"/>
  <c r="C514" i="10541"/>
  <c r="C515" i="10541"/>
  <c r="C516" i="10541"/>
  <c r="C517" i="10541"/>
  <c r="C518" i="10541"/>
  <c r="C519" i="10541"/>
  <c r="C520" i="10541"/>
  <c r="C521" i="10541"/>
  <c r="C522" i="10541"/>
  <c r="C523" i="10541"/>
  <c r="C524" i="10541"/>
  <c r="C525" i="10541"/>
  <c r="C526" i="10541"/>
  <c r="C527" i="10541"/>
  <c r="C528" i="10541"/>
  <c r="C529" i="10541"/>
  <c r="C530" i="10541"/>
  <c r="C531" i="10541"/>
  <c r="C532" i="10541"/>
  <c r="C533" i="10541"/>
  <c r="C534" i="10541"/>
  <c r="C535" i="10541"/>
  <c r="C536" i="10541"/>
  <c r="C537" i="10541"/>
  <c r="C538" i="10541"/>
  <c r="C539" i="10541"/>
  <c r="C540" i="10541"/>
  <c r="C541" i="10541"/>
  <c r="C542" i="10541"/>
  <c r="C543" i="10541"/>
  <c r="C544" i="10541"/>
  <c r="C545" i="10541"/>
  <c r="C546" i="10541"/>
  <c r="C547" i="10541"/>
  <c r="C548" i="10541"/>
  <c r="C549" i="10541"/>
  <c r="C550" i="10541"/>
  <c r="C551" i="10541"/>
  <c r="C552" i="10541"/>
  <c r="C553" i="10541"/>
  <c r="C554" i="10541"/>
  <c r="C555" i="10541"/>
  <c r="C556" i="10541"/>
  <c r="C557" i="10541"/>
  <c r="C558" i="10541"/>
  <c r="C559" i="10541"/>
  <c r="C560" i="10541"/>
  <c r="C561" i="10541"/>
  <c r="C562" i="10541"/>
  <c r="C563" i="10541"/>
  <c r="C564" i="10541"/>
  <c r="C565" i="10541"/>
  <c r="C566" i="10541"/>
  <c r="C567" i="10541"/>
  <c r="C568" i="10541"/>
  <c r="C569" i="10541"/>
  <c r="C570" i="10541"/>
  <c r="C571" i="10541"/>
  <c r="C572" i="10541"/>
  <c r="C573" i="10541"/>
  <c r="C574" i="10541"/>
  <c r="C575" i="10541"/>
  <c r="C576" i="10541"/>
  <c r="C577" i="10541"/>
  <c r="C578" i="10541"/>
  <c r="C579" i="10541"/>
  <c r="C580" i="10541"/>
  <c r="C581" i="10541"/>
  <c r="C582" i="10541"/>
  <c r="C583" i="10541"/>
  <c r="C584" i="10541"/>
  <c r="C585" i="10541"/>
  <c r="C586" i="10541"/>
  <c r="C587" i="10541"/>
  <c r="C588" i="10541"/>
  <c r="C589" i="10541"/>
  <c r="C590" i="10541"/>
  <c r="C591" i="10541"/>
  <c r="C592" i="10541"/>
  <c r="C593" i="10541"/>
  <c r="C594" i="10541"/>
  <c r="C595" i="10541"/>
  <c r="C596" i="10541"/>
  <c r="C597" i="10541"/>
  <c r="C598" i="10541"/>
  <c r="C599" i="10541"/>
  <c r="C600" i="10541"/>
  <c r="C601" i="10541"/>
  <c r="C602" i="10541"/>
  <c r="C603" i="10541"/>
  <c r="C604" i="10541"/>
  <c r="C605" i="10541"/>
  <c r="C606" i="10541"/>
  <c r="C607" i="10541"/>
  <c r="C608" i="10541"/>
  <c r="C609" i="10541"/>
  <c r="C610" i="10541"/>
  <c r="C611" i="10541"/>
  <c r="C612" i="10541"/>
  <c r="C613" i="10541"/>
  <c r="C614" i="10541"/>
  <c r="C615" i="10541"/>
  <c r="C616" i="10541"/>
  <c r="C617" i="10541"/>
  <c r="C618" i="10541"/>
  <c r="C619" i="10541"/>
  <c r="C620" i="10541"/>
  <c r="C621" i="10541"/>
  <c r="C622" i="10541"/>
  <c r="C623" i="10541"/>
  <c r="C624" i="10541"/>
  <c r="C625" i="10541"/>
  <c r="C626" i="10541"/>
  <c r="C627" i="10541"/>
  <c r="C628" i="10541"/>
  <c r="C629" i="10541"/>
  <c r="C630" i="10541"/>
  <c r="C631" i="10541"/>
  <c r="C632" i="10541"/>
  <c r="C633" i="10541"/>
  <c r="C634" i="10541"/>
  <c r="C635" i="10541"/>
  <c r="C636" i="10541"/>
  <c r="C637" i="10541"/>
  <c r="C638" i="10541"/>
  <c r="C639" i="10541"/>
  <c r="C640" i="10541"/>
  <c r="C641" i="10541"/>
  <c r="C642" i="10541"/>
  <c r="C643" i="10541"/>
  <c r="C644" i="10541"/>
  <c r="C645" i="10541"/>
  <c r="C646" i="10541"/>
  <c r="C647" i="10541"/>
  <c r="C648" i="10541"/>
  <c r="C649" i="10541"/>
  <c r="C650" i="10541"/>
  <c r="C651" i="10541"/>
  <c r="C652" i="10541"/>
  <c r="C653" i="10541"/>
  <c r="C654" i="10541"/>
  <c r="C655" i="10541"/>
  <c r="C656" i="10541"/>
  <c r="C657" i="10541"/>
  <c r="C658" i="10541"/>
  <c r="C659" i="10541"/>
  <c r="C660" i="10541"/>
  <c r="C661" i="10541"/>
  <c r="C662" i="10541"/>
  <c r="C663" i="10541"/>
  <c r="C664" i="10541"/>
  <c r="C665" i="10541"/>
  <c r="C666" i="10541"/>
  <c r="C667" i="10541"/>
  <c r="C668" i="10541"/>
  <c r="C669" i="10541"/>
  <c r="C670" i="10541"/>
  <c r="C671" i="10541"/>
  <c r="C672" i="10541"/>
  <c r="C673" i="10541"/>
  <c r="C674" i="10541"/>
  <c r="C675" i="10541"/>
  <c r="C676" i="10541"/>
  <c r="C677" i="10541"/>
  <c r="C678" i="10541"/>
  <c r="C679" i="10541"/>
  <c r="C680" i="10541"/>
  <c r="C681" i="10541"/>
  <c r="C682" i="10541"/>
  <c r="C683" i="10541"/>
  <c r="C684" i="10541"/>
  <c r="C685" i="10541"/>
  <c r="C686" i="10541"/>
  <c r="C687" i="10541"/>
  <c r="C688" i="10541"/>
  <c r="C689" i="10541"/>
  <c r="C690" i="10541"/>
  <c r="C691" i="10541"/>
  <c r="C692" i="10541"/>
  <c r="C693" i="10541"/>
  <c r="C694" i="10541"/>
  <c r="C695" i="10541"/>
  <c r="C696" i="10541"/>
  <c r="C697" i="10541"/>
  <c r="C698" i="10541"/>
  <c r="C699" i="10541"/>
  <c r="C700" i="10541"/>
  <c r="C701" i="10541"/>
  <c r="C702" i="10541"/>
  <c r="C703" i="10541"/>
  <c r="C704" i="10541"/>
  <c r="C705" i="10541"/>
  <c r="C706" i="10541"/>
  <c r="C707" i="10541"/>
  <c r="C708" i="10541"/>
  <c r="C709" i="10541"/>
  <c r="C710" i="10541"/>
  <c r="C711" i="10541"/>
  <c r="C712" i="10541"/>
  <c r="C713" i="10541"/>
  <c r="C714" i="10541"/>
  <c r="C715" i="10541"/>
  <c r="C716" i="10541"/>
  <c r="C717" i="10541"/>
  <c r="C718" i="10541"/>
  <c r="C719" i="10541"/>
  <c r="C720" i="10541"/>
  <c r="C721" i="10541"/>
  <c r="C722" i="10541"/>
  <c r="C723" i="10541"/>
  <c r="C724" i="10541"/>
  <c r="C725" i="10541"/>
  <c r="C726" i="10541"/>
  <c r="C727" i="10541"/>
  <c r="C728" i="10541"/>
  <c r="C729" i="10541"/>
  <c r="C730" i="10541"/>
  <c r="C731" i="10541"/>
  <c r="C732" i="10541"/>
  <c r="C733" i="10541"/>
  <c r="C734" i="10541"/>
  <c r="C735" i="10541"/>
  <c r="C736" i="10541"/>
  <c r="C737" i="10541"/>
  <c r="C738" i="10541"/>
  <c r="C739" i="10541"/>
  <c r="C740" i="10541"/>
  <c r="C741" i="10541"/>
  <c r="C742" i="10541"/>
  <c r="C743" i="10541"/>
  <c r="C744" i="10541"/>
  <c r="C745" i="10541"/>
  <c r="C746" i="10541"/>
  <c r="C747" i="10541"/>
  <c r="C748" i="10541"/>
  <c r="C749" i="10541"/>
  <c r="C750" i="10541"/>
  <c r="C751" i="10541"/>
  <c r="C752" i="10541"/>
  <c r="C753" i="10541"/>
  <c r="C754" i="10541"/>
  <c r="C755" i="10541"/>
  <c r="C756" i="10541"/>
  <c r="C757" i="10541"/>
  <c r="C758" i="10541"/>
  <c r="C759" i="10541"/>
  <c r="C760" i="10541"/>
  <c r="C761" i="10541"/>
  <c r="C762" i="10541"/>
  <c r="C763" i="10541"/>
  <c r="C764" i="10541"/>
  <c r="C765" i="10541"/>
  <c r="C766" i="10541"/>
  <c r="C767" i="10541"/>
  <c r="C768" i="10541"/>
  <c r="C769" i="10541"/>
  <c r="C770" i="10541"/>
  <c r="C771" i="10541"/>
  <c r="C772" i="10541"/>
  <c r="C773" i="10541"/>
  <c r="C774" i="10541"/>
  <c r="C775" i="10541"/>
  <c r="C776" i="10541"/>
  <c r="C777" i="10541"/>
  <c r="C778" i="10541"/>
  <c r="C779" i="10541"/>
  <c r="C780" i="10541"/>
  <c r="C781" i="10541"/>
  <c r="C782" i="10541"/>
  <c r="C783" i="10541"/>
  <c r="C784" i="10541"/>
  <c r="C785" i="10541"/>
  <c r="C786" i="10541"/>
  <c r="C787" i="10541"/>
  <c r="C788" i="10541"/>
  <c r="C789" i="10541"/>
  <c r="C790" i="10541"/>
  <c r="C791" i="10541"/>
  <c r="C792" i="10541"/>
  <c r="C793" i="10541"/>
  <c r="C794" i="10541"/>
  <c r="C795" i="10541"/>
  <c r="C796" i="10541"/>
  <c r="C797" i="10541"/>
  <c r="C798" i="10541"/>
  <c r="C799" i="10541"/>
  <c r="C800" i="10541"/>
  <c r="C801" i="10541"/>
  <c r="C802" i="10541"/>
  <c r="C803" i="10541"/>
  <c r="C804" i="10541"/>
  <c r="C805" i="10541"/>
  <c r="C806" i="10541"/>
  <c r="C807" i="10541"/>
  <c r="C808" i="10541"/>
  <c r="C809" i="10541"/>
  <c r="C810" i="10541"/>
  <c r="C811" i="10541"/>
  <c r="C812" i="10541"/>
  <c r="C813" i="10541"/>
  <c r="C814" i="10541"/>
  <c r="C815" i="10541"/>
  <c r="C816" i="10541"/>
  <c r="C817" i="10541"/>
  <c r="C818" i="10541"/>
  <c r="C819" i="10541"/>
  <c r="C820" i="10541"/>
  <c r="C821" i="10541"/>
  <c r="C822" i="10541"/>
  <c r="C823" i="10541"/>
  <c r="C824" i="10541"/>
  <c r="C825" i="10541"/>
  <c r="C826" i="10541"/>
  <c r="C827" i="10541"/>
  <c r="C828" i="10541"/>
  <c r="C829" i="10541"/>
  <c r="C830" i="10541"/>
  <c r="C831" i="10541"/>
  <c r="C832" i="10541"/>
  <c r="C833" i="10541"/>
  <c r="C834" i="10541"/>
  <c r="C835" i="10541"/>
  <c r="C836" i="10541"/>
  <c r="C837" i="10541"/>
  <c r="C838" i="10541"/>
  <c r="C839" i="10541"/>
  <c r="C840" i="10541"/>
  <c r="C841" i="10541"/>
  <c r="C842" i="10541"/>
  <c r="C843" i="10541"/>
  <c r="C844" i="10541"/>
  <c r="C845" i="10541"/>
  <c r="C846" i="10541"/>
  <c r="C847" i="10541"/>
  <c r="C848" i="10541"/>
  <c r="C849" i="10541"/>
  <c r="C850" i="10541"/>
  <c r="C851" i="10541"/>
  <c r="C852" i="10541"/>
  <c r="C853" i="10541"/>
  <c r="C854" i="10541"/>
  <c r="C855" i="10541"/>
  <c r="C856" i="10541"/>
  <c r="C857" i="10541"/>
  <c r="C858" i="10541"/>
  <c r="C859" i="10541"/>
  <c r="C860" i="10541"/>
  <c r="C861" i="10541"/>
  <c r="C862" i="10541"/>
  <c r="C863" i="10541"/>
  <c r="C864" i="10541"/>
  <c r="C865" i="10541"/>
  <c r="C866" i="10541"/>
  <c r="C867" i="10541"/>
  <c r="C868" i="10541"/>
  <c r="C869" i="10541"/>
  <c r="C870" i="10541"/>
  <c r="C871" i="10541"/>
  <c r="C872" i="10541"/>
  <c r="C873" i="10541"/>
  <c r="C874" i="10541"/>
  <c r="C875" i="10541"/>
  <c r="C876" i="10541"/>
  <c r="C877" i="10541"/>
  <c r="C878" i="10541"/>
  <c r="C879" i="10541"/>
  <c r="C880" i="10541"/>
  <c r="C881" i="10541"/>
  <c r="C882" i="10541"/>
  <c r="C883" i="10541"/>
  <c r="C884" i="10541"/>
  <c r="C885" i="10541"/>
  <c r="C886" i="10541"/>
  <c r="C887" i="10541"/>
  <c r="C888" i="10541"/>
  <c r="C889" i="10541"/>
  <c r="C890" i="10541"/>
  <c r="C891" i="10541"/>
  <c r="C892" i="10541"/>
  <c r="C893" i="10541"/>
  <c r="C894" i="10541"/>
  <c r="C895" i="10541"/>
  <c r="C896" i="10541"/>
  <c r="C897" i="10541"/>
  <c r="C898" i="10541"/>
  <c r="C899" i="10541"/>
  <c r="C900" i="10541"/>
  <c r="C901" i="10541"/>
  <c r="C902" i="10541"/>
  <c r="C903" i="10541"/>
  <c r="C904" i="10541"/>
  <c r="C905" i="10541"/>
  <c r="C906" i="10541"/>
  <c r="C907" i="10541"/>
  <c r="C908" i="10541"/>
  <c r="C909" i="10541"/>
  <c r="C910" i="10541"/>
  <c r="C911" i="10541"/>
  <c r="C912" i="10541"/>
  <c r="C913" i="10541"/>
  <c r="C914" i="10541"/>
  <c r="C915" i="10541"/>
  <c r="C916" i="10541"/>
  <c r="C917" i="10541"/>
  <c r="C918" i="10541"/>
  <c r="C919" i="10541"/>
  <c r="C920" i="10541"/>
  <c r="C921" i="10541"/>
  <c r="C922" i="10541"/>
  <c r="C923" i="10541"/>
  <c r="C924" i="10541"/>
  <c r="C925" i="10541"/>
  <c r="C926" i="10541"/>
  <c r="C927" i="10541"/>
  <c r="C928" i="10541"/>
  <c r="C929" i="10541"/>
  <c r="C930" i="10541"/>
  <c r="C931" i="10541"/>
  <c r="C932" i="10541"/>
  <c r="C933" i="10541"/>
  <c r="C934" i="10541"/>
  <c r="C935" i="10541"/>
  <c r="C936" i="10541"/>
  <c r="C937" i="10541"/>
  <c r="C938" i="10541"/>
  <c r="C939" i="10541"/>
  <c r="C940" i="10541"/>
  <c r="C941" i="10541"/>
  <c r="C942" i="10541"/>
  <c r="C943" i="10541"/>
  <c r="C944" i="10541"/>
  <c r="C945" i="10541"/>
  <c r="C946" i="10541"/>
  <c r="C947" i="10541"/>
  <c r="C948" i="10541"/>
  <c r="C949" i="10541"/>
  <c r="C950" i="10541"/>
  <c r="C951" i="10541"/>
  <c r="C952" i="10541"/>
  <c r="C953" i="10541"/>
  <c r="C954" i="10541"/>
  <c r="C955" i="10541"/>
  <c r="C956" i="10541"/>
  <c r="C957" i="10541"/>
  <c r="C958" i="10541"/>
  <c r="C959" i="10541"/>
  <c r="C960" i="10541"/>
  <c r="C961" i="10541"/>
  <c r="C962" i="10541"/>
  <c r="C963" i="10541"/>
  <c r="C964" i="10541"/>
  <c r="C965" i="10541"/>
  <c r="C966" i="10541"/>
  <c r="C967" i="10541"/>
  <c r="C968" i="10541"/>
  <c r="C969" i="10541"/>
  <c r="C970" i="10541"/>
  <c r="C971" i="10541"/>
  <c r="C972" i="10541"/>
  <c r="C973" i="10541"/>
  <c r="C974" i="10541"/>
  <c r="C975" i="10541"/>
  <c r="C976" i="10541"/>
  <c r="C977" i="10541"/>
  <c r="C978" i="10541"/>
  <c r="C979" i="10541"/>
  <c r="C980" i="10541"/>
  <c r="C981" i="10541"/>
  <c r="C982" i="10541"/>
  <c r="C983" i="10541"/>
  <c r="C984" i="10541"/>
  <c r="C985" i="10541"/>
  <c r="C986" i="10541"/>
  <c r="C987" i="10541"/>
  <c r="C988" i="10541"/>
  <c r="C989" i="10541"/>
  <c r="C990" i="10541"/>
  <c r="C991" i="10541"/>
  <c r="C992" i="10541"/>
  <c r="C993" i="10541"/>
  <c r="C994" i="10541"/>
  <c r="C995" i="10541"/>
  <c r="C996" i="10541"/>
  <c r="C997" i="10541"/>
  <c r="C998" i="10541"/>
  <c r="C999" i="10541"/>
  <c r="C1000" i="10541"/>
  <c r="C1001" i="10541"/>
  <c r="C1002" i="10541"/>
  <c r="C1003" i="10541"/>
  <c r="C1004" i="10541"/>
  <c r="C1005" i="10541"/>
  <c r="C1006" i="10541"/>
  <c r="C1007" i="10541"/>
  <c r="C1008" i="10541"/>
  <c r="C1009" i="10541"/>
  <c r="C1010" i="10541"/>
  <c r="C1011" i="10541"/>
  <c r="C1012" i="10541"/>
  <c r="C1013" i="10541"/>
  <c r="C1014" i="10541"/>
  <c r="C1015" i="10541"/>
  <c r="C1016" i="10541"/>
  <c r="C1017" i="10541"/>
  <c r="C1018" i="10541"/>
  <c r="C1019" i="10541"/>
  <c r="C1020" i="10541"/>
  <c r="C1021" i="10541"/>
  <c r="C1022" i="10541"/>
  <c r="C1023" i="10541"/>
  <c r="C1024" i="10541"/>
  <c r="C1025" i="10541"/>
  <c r="C1026" i="10541"/>
  <c r="C1027" i="10541"/>
  <c r="C1028" i="10541"/>
  <c r="C1029" i="10541"/>
  <c r="C1030" i="10541"/>
  <c r="C1031" i="10541"/>
  <c r="C1032" i="10541"/>
  <c r="C1033" i="10541"/>
  <c r="C1034" i="10541"/>
  <c r="C1035" i="10541"/>
  <c r="C1036" i="10541"/>
  <c r="C1037" i="10541"/>
  <c r="C1038" i="10541"/>
  <c r="C1039" i="10541"/>
  <c r="C1040" i="10541"/>
  <c r="C1041" i="10541"/>
  <c r="C1042" i="10541"/>
  <c r="C1043" i="10541"/>
  <c r="C1044" i="10541"/>
  <c r="C1045" i="10541"/>
  <c r="C1046" i="10541"/>
  <c r="C1047" i="10541"/>
  <c r="C1048" i="10541"/>
  <c r="C1049" i="10541"/>
  <c r="C1050" i="10541"/>
  <c r="C1051" i="10541"/>
  <c r="C1052" i="10541"/>
  <c r="C1053" i="10541"/>
  <c r="C1054" i="10541"/>
  <c r="C1055" i="10541"/>
  <c r="C1056" i="10541"/>
  <c r="C1057" i="10541"/>
  <c r="C1058" i="10541"/>
  <c r="C1059" i="10541"/>
  <c r="C1060" i="10541"/>
  <c r="C1061" i="10541"/>
  <c r="C1062" i="10541"/>
  <c r="C1063" i="10541"/>
  <c r="C1064" i="10541"/>
  <c r="C1065" i="10541"/>
  <c r="C1066" i="10541"/>
  <c r="C1067" i="10541"/>
  <c r="C1068" i="10541"/>
  <c r="C1069" i="10541"/>
  <c r="C1070" i="10541"/>
  <c r="C1071" i="10541"/>
  <c r="C1072" i="10541"/>
  <c r="C1073" i="10541"/>
  <c r="C1074" i="10541"/>
  <c r="C1075" i="10541"/>
  <c r="C1076" i="10541"/>
  <c r="C1077" i="10541"/>
  <c r="C1078" i="10541"/>
  <c r="C1079" i="10541"/>
  <c r="C1080" i="10541"/>
  <c r="C1081" i="10541"/>
  <c r="C1082" i="10541"/>
  <c r="C1083" i="10541"/>
  <c r="C1084" i="10541"/>
  <c r="C1085" i="10541"/>
  <c r="C1086" i="10541"/>
  <c r="C1087" i="10541"/>
  <c r="C1088" i="10541"/>
  <c r="C1089" i="10541"/>
  <c r="C1090" i="10541"/>
  <c r="C1091" i="10541"/>
  <c r="C1092" i="10541"/>
  <c r="C1093" i="10541"/>
  <c r="C1094" i="10541"/>
  <c r="C1095" i="10541"/>
  <c r="C1096" i="10541"/>
  <c r="C1097" i="10541"/>
  <c r="C1098" i="10541"/>
  <c r="C1099" i="10541"/>
  <c r="C1100" i="10541"/>
  <c r="C1101" i="10541"/>
  <c r="C1102" i="10541"/>
  <c r="C1103" i="10541"/>
  <c r="C1104" i="10541"/>
  <c r="C1105" i="10541"/>
  <c r="C1106" i="10541"/>
  <c r="C1107" i="10541"/>
  <c r="C1108" i="10541"/>
  <c r="C1109" i="10541"/>
  <c r="C1110" i="10541"/>
  <c r="C1111" i="10541"/>
  <c r="C1112" i="10541"/>
  <c r="C1113" i="10541"/>
  <c r="C1114" i="10541"/>
  <c r="C1115" i="10541"/>
  <c r="C1116" i="10541"/>
  <c r="C1117" i="10541"/>
  <c r="C1118" i="10541"/>
  <c r="C1119" i="10541"/>
  <c r="C1120" i="10541"/>
  <c r="C1121" i="10541"/>
  <c r="C1122" i="10541"/>
  <c r="C1123" i="10541"/>
  <c r="C1124" i="10541"/>
  <c r="C1125" i="10541"/>
  <c r="C1126" i="10541"/>
  <c r="C1127" i="10541"/>
  <c r="C1128" i="10541"/>
  <c r="C1129" i="10541"/>
  <c r="C1130" i="10541"/>
  <c r="C1131" i="10541"/>
  <c r="C1132" i="10541"/>
  <c r="C1133" i="10541"/>
  <c r="C1134" i="10541"/>
  <c r="C1135" i="10541"/>
  <c r="C1136" i="10541"/>
  <c r="C1137" i="10541"/>
  <c r="C1138" i="10541"/>
  <c r="C1139" i="10541"/>
  <c r="C1140" i="10541"/>
  <c r="C1141" i="10541"/>
  <c r="C1142" i="10541"/>
  <c r="C1143" i="10541"/>
  <c r="C1144" i="10541"/>
  <c r="C1145" i="10541"/>
  <c r="C1146" i="10541"/>
  <c r="C1147" i="10541"/>
  <c r="C1148" i="10541"/>
  <c r="C1149" i="10541"/>
  <c r="C1150" i="10541"/>
  <c r="C1151" i="10541"/>
  <c r="C1152" i="10541"/>
  <c r="C1153" i="10541"/>
  <c r="C1154" i="10541"/>
  <c r="C1155" i="10541"/>
  <c r="C1156" i="10541"/>
  <c r="C1157" i="10541"/>
  <c r="C1158" i="10541"/>
  <c r="C1159" i="10541"/>
  <c r="C1160" i="10541"/>
  <c r="C1161" i="10541"/>
  <c r="C1162" i="10541"/>
  <c r="C1163" i="10541"/>
  <c r="C1164" i="10541"/>
  <c r="C1165" i="10541"/>
  <c r="C1166" i="10541"/>
  <c r="C1167" i="10541"/>
  <c r="C1168" i="10541"/>
  <c r="C1169" i="10541"/>
  <c r="C1170" i="10541"/>
  <c r="C1171" i="10541"/>
  <c r="C1172" i="10541"/>
  <c r="C1173" i="10541"/>
  <c r="C1174" i="10541"/>
  <c r="C1175" i="10541"/>
  <c r="C1176" i="10541"/>
  <c r="C1177" i="10541"/>
  <c r="C1178" i="10541"/>
  <c r="C1179" i="10541"/>
  <c r="C1180" i="10541"/>
  <c r="C1181" i="10541"/>
  <c r="C1182" i="10541"/>
  <c r="C1183" i="10541"/>
  <c r="C1184" i="10541"/>
  <c r="C1185" i="10541"/>
  <c r="C1186" i="10541"/>
  <c r="C1187" i="10541"/>
  <c r="C1188" i="10541"/>
  <c r="C1189" i="10541"/>
  <c r="C1190" i="10541"/>
  <c r="C1191" i="10541"/>
  <c r="C1192" i="10541"/>
  <c r="C1193" i="10541"/>
  <c r="C1194" i="10541"/>
  <c r="C1195" i="10541"/>
  <c r="C1196" i="10541"/>
  <c r="C1197" i="10541"/>
  <c r="C1198" i="10541"/>
  <c r="C1199" i="10541"/>
  <c r="C1200" i="10541"/>
  <c r="C1201" i="10541"/>
  <c r="C1202" i="10541"/>
  <c r="C1203" i="10541"/>
  <c r="C1204" i="10541"/>
  <c r="C1205" i="10541"/>
  <c r="C1206" i="10541"/>
  <c r="C1207" i="10541"/>
  <c r="C1208" i="10541"/>
  <c r="C1209" i="10541"/>
  <c r="C1210" i="10541"/>
  <c r="C1211" i="10541"/>
  <c r="C1212" i="10541"/>
  <c r="C1213" i="10541"/>
  <c r="C1214" i="10541"/>
  <c r="C1215" i="10541"/>
  <c r="C1216" i="10541"/>
  <c r="C1217" i="10541"/>
  <c r="C1218" i="10541"/>
  <c r="C1219" i="10541"/>
  <c r="C1220" i="10541"/>
  <c r="C1221" i="10541"/>
  <c r="C1222" i="10541"/>
  <c r="C1223" i="10541"/>
  <c r="C1224" i="10541"/>
  <c r="C1225" i="10541"/>
  <c r="C1226" i="10541"/>
  <c r="C1227" i="10541"/>
  <c r="C1228" i="10541"/>
  <c r="C1229" i="10541"/>
  <c r="C1230" i="10541"/>
  <c r="C1231" i="10541"/>
  <c r="C1232" i="10541"/>
  <c r="C1233" i="10541"/>
  <c r="C1234" i="10541"/>
  <c r="C1235" i="10541"/>
  <c r="C1236" i="10541"/>
  <c r="C1237" i="10541"/>
  <c r="C1238" i="10541"/>
  <c r="C1239" i="10541"/>
  <c r="C1240" i="10541"/>
  <c r="C1241" i="10541"/>
  <c r="C1242" i="10541"/>
  <c r="C1243" i="10541"/>
  <c r="C1244" i="10541"/>
  <c r="C1245" i="10541"/>
  <c r="C1246" i="10541"/>
  <c r="C1247" i="10541"/>
  <c r="C1248" i="10541"/>
  <c r="C1249" i="10541"/>
  <c r="C1250" i="10541"/>
  <c r="C1251" i="10541"/>
  <c r="C1252" i="10541"/>
  <c r="C1253" i="10541"/>
  <c r="C1254" i="10541"/>
  <c r="C1255" i="10541"/>
  <c r="C1256" i="10541"/>
  <c r="C1257" i="10541"/>
  <c r="C1258" i="10541"/>
  <c r="C1259" i="10541"/>
  <c r="C1260" i="10541"/>
  <c r="C1261" i="10541"/>
  <c r="C1262" i="10541"/>
  <c r="C1263" i="10541"/>
  <c r="C1264" i="10541"/>
  <c r="C1265" i="10541"/>
  <c r="C1266" i="10541"/>
  <c r="C1267" i="10541"/>
  <c r="C1268" i="10541"/>
  <c r="C1269" i="10541"/>
  <c r="C1270" i="10541"/>
  <c r="C1271" i="10541"/>
  <c r="C1272" i="10541"/>
  <c r="C1273" i="10541"/>
  <c r="C1274" i="10541"/>
  <c r="C1275" i="10541"/>
  <c r="C1276" i="10541"/>
  <c r="C1277" i="10541"/>
  <c r="C1278" i="10541"/>
  <c r="C1279" i="10541"/>
  <c r="C1280" i="10541"/>
  <c r="C1281" i="10541"/>
  <c r="C1282" i="10541"/>
  <c r="C1283" i="10541"/>
  <c r="C1284" i="10541"/>
  <c r="C1285" i="10541"/>
  <c r="C1286" i="10541"/>
  <c r="C1287" i="10541"/>
  <c r="C1288" i="10541"/>
  <c r="C1289" i="10541"/>
  <c r="C1290" i="10541"/>
  <c r="C1291" i="10541"/>
  <c r="C1292" i="10541"/>
  <c r="C1293" i="10541"/>
  <c r="C1294" i="10541"/>
  <c r="C1295" i="10541"/>
  <c r="C1296" i="10541"/>
  <c r="C1297" i="10541"/>
  <c r="C1298" i="10541"/>
  <c r="C1299" i="10541"/>
  <c r="C1300" i="10541"/>
  <c r="C1301" i="10541"/>
  <c r="C1302" i="10541"/>
  <c r="C1303" i="10541"/>
  <c r="C1304" i="10541"/>
  <c r="C1305" i="10541"/>
  <c r="C1306" i="10541"/>
  <c r="C1307" i="10541"/>
  <c r="C1308" i="10541"/>
  <c r="C1309" i="10541"/>
  <c r="C1310" i="10541"/>
  <c r="C1311" i="10541"/>
  <c r="C1312" i="10541"/>
  <c r="C1313" i="10541"/>
  <c r="C1314" i="10541"/>
  <c r="C1315" i="10541"/>
  <c r="C1316" i="10541"/>
  <c r="C1317" i="10541"/>
  <c r="C1318" i="10541"/>
  <c r="C1319" i="10541"/>
  <c r="C1320" i="10541"/>
  <c r="C1321" i="10541"/>
  <c r="C1322" i="10541"/>
  <c r="C1323" i="10541"/>
  <c r="C1324" i="10541"/>
  <c r="C1325" i="10541"/>
  <c r="C1326" i="10541"/>
  <c r="C1327" i="10541"/>
  <c r="C1328" i="10541"/>
  <c r="C1329" i="10541"/>
  <c r="C1330" i="10541"/>
  <c r="C1331" i="10541"/>
  <c r="C1332" i="10541"/>
  <c r="C1333" i="10541"/>
  <c r="C1334" i="10541"/>
  <c r="C1335" i="10541"/>
  <c r="C1336" i="10541"/>
  <c r="C1337" i="10541"/>
  <c r="C1338" i="10541"/>
  <c r="C1339" i="10541"/>
  <c r="C1340" i="10541"/>
  <c r="C1341" i="10541"/>
  <c r="C1342" i="10541"/>
  <c r="C1343" i="10541"/>
  <c r="C1344" i="10541"/>
  <c r="C1345" i="10541"/>
  <c r="C1346" i="10541"/>
  <c r="C1347" i="10541"/>
  <c r="C1348" i="10541"/>
  <c r="C1349" i="10541"/>
  <c r="C1350" i="10541"/>
  <c r="C1351" i="10541"/>
  <c r="C1352" i="10541"/>
  <c r="C1353" i="10541"/>
  <c r="C1354" i="10541"/>
  <c r="C1355" i="10541"/>
  <c r="C1356" i="10541"/>
  <c r="C1357" i="10541"/>
  <c r="C1358" i="10541"/>
  <c r="C1359" i="10541"/>
  <c r="C1360" i="10541"/>
  <c r="C1361" i="10541"/>
  <c r="C1362" i="10541"/>
  <c r="C1363" i="10541"/>
  <c r="C1364" i="10541"/>
  <c r="C1365" i="10541"/>
  <c r="C1366" i="10541"/>
  <c r="C1367" i="10541"/>
  <c r="C1368" i="10541"/>
  <c r="C1369" i="10541"/>
  <c r="C1370" i="10541"/>
  <c r="C1371" i="10541"/>
  <c r="C1372" i="10541"/>
  <c r="C1373" i="10541"/>
  <c r="C1374" i="10541"/>
  <c r="C1375" i="10541"/>
  <c r="C1376" i="10541"/>
  <c r="C1377" i="10541"/>
  <c r="C1378" i="10541"/>
  <c r="C1379" i="10541"/>
  <c r="C1380" i="10541"/>
  <c r="C1381" i="10541"/>
  <c r="C1382" i="10541"/>
  <c r="C1383" i="10541"/>
  <c r="C1384" i="10541"/>
  <c r="C1385" i="10541"/>
  <c r="C1386" i="10541"/>
  <c r="C1387" i="10541"/>
  <c r="C1388" i="10541"/>
  <c r="D4" i="10541" l="1"/>
  <c r="D5" i="10541" s="1"/>
  <c r="D6" i="10541" l="1"/>
  <c r="N5" i="10541"/>
  <c r="B4" i="10541"/>
  <c r="N4" i="10541"/>
  <c r="D7" i="10541" l="1"/>
  <c r="N6" i="10541"/>
  <c r="D8" i="10541" l="1"/>
  <c r="N7" i="10541"/>
  <c r="B5" i="10541"/>
  <c r="N8" i="10541" l="1"/>
  <c r="D9" i="10541"/>
  <c r="B6" i="10541"/>
  <c r="N9" i="10541" l="1"/>
  <c r="D10" i="10541"/>
  <c r="D11" i="10541" s="1"/>
  <c r="D12" i="10541" s="1"/>
  <c r="D13" i="10541" s="1"/>
  <c r="D14" i="10541" s="1"/>
  <c r="D15" i="10541" s="1"/>
  <c r="D16" i="10541" s="1"/>
  <c r="D17" i="10541" s="1"/>
  <c r="D18" i="10541" s="1"/>
  <c r="D19" i="10541" s="1"/>
  <c r="D20" i="10541" s="1"/>
  <c r="D21" i="10541" s="1"/>
  <c r="D22" i="10541" s="1"/>
  <c r="D23" i="10541" s="1"/>
  <c r="D24" i="10541" s="1"/>
  <c r="D25" i="10541" s="1"/>
  <c r="D26" i="10541" s="1"/>
  <c r="D27" i="10541" s="1"/>
  <c r="D28" i="10541" s="1"/>
  <c r="D29" i="10541" s="1"/>
  <c r="D30" i="10541" s="1"/>
  <c r="D31" i="10541" s="1"/>
  <c r="D32" i="10541" s="1"/>
  <c r="D33" i="10541" s="1"/>
  <c r="D34" i="10541" s="1"/>
  <c r="D35" i="10541" s="1"/>
  <c r="D36" i="10541" s="1"/>
  <c r="D37" i="10541" s="1"/>
  <c r="D38" i="10541" s="1"/>
  <c r="D39" i="10541" s="1"/>
  <c r="D40" i="10541" s="1"/>
  <c r="D41" i="10541" s="1"/>
  <c r="D42" i="10541" s="1"/>
  <c r="D43" i="10541" s="1"/>
  <c r="D44" i="10541" s="1"/>
  <c r="D45" i="10541" s="1"/>
  <c r="D46" i="10541" s="1"/>
  <c r="D47" i="10541" s="1"/>
  <c r="D48" i="10541" s="1"/>
  <c r="D49" i="10541" s="1"/>
  <c r="D50" i="10541" s="1"/>
  <c r="D51" i="10541" s="1"/>
  <c r="D52" i="10541" s="1"/>
  <c r="D53" i="10541" s="1"/>
  <c r="D54" i="10541" s="1"/>
  <c r="D55" i="10541" s="1"/>
  <c r="D56" i="10541" s="1"/>
  <c r="D57" i="10541" s="1"/>
  <c r="D58" i="10541" s="1"/>
  <c r="D59" i="10541" s="1"/>
  <c r="D60" i="10541" s="1"/>
  <c r="D61" i="10541" s="1"/>
  <c r="D62" i="10541" s="1"/>
  <c r="D63" i="10541" s="1"/>
  <c r="D64" i="10541" s="1"/>
  <c r="D65" i="10541" s="1"/>
  <c r="D66" i="10541" s="1"/>
  <c r="D67" i="10541" s="1"/>
  <c r="D68" i="10541" s="1"/>
  <c r="B7" i="10541"/>
  <c r="N10" i="10541" l="1"/>
  <c r="B8" i="10541"/>
  <c r="B9" i="10541" l="1"/>
  <c r="B10" i="10541" l="1"/>
  <c r="B11" i="10541" l="1"/>
  <c r="N11" i="10541" l="1"/>
  <c r="N12" i="10541" l="1"/>
  <c r="B12" i="10541"/>
  <c r="N13" i="10541" l="1"/>
  <c r="B13" i="10541"/>
  <c r="N14" i="10541" l="1"/>
  <c r="B14" i="10541"/>
  <c r="N15" i="10541" l="1"/>
  <c r="B15" i="10541"/>
  <c r="N16" i="10541" l="1"/>
  <c r="B16" i="10541"/>
  <c r="B18" i="10541" l="1"/>
  <c r="N18" i="10541"/>
  <c r="N17" i="10541"/>
  <c r="B17" i="10541"/>
  <c r="B20" i="10541" l="1"/>
  <c r="N20" i="10541"/>
  <c r="N19" i="10541"/>
  <c r="B19" i="10541"/>
  <c r="B21" i="10541" l="1"/>
  <c r="N21" i="10541"/>
  <c r="N23" i="10541" l="1"/>
  <c r="B23" i="10541"/>
  <c r="N22" i="10541"/>
  <c r="B22" i="10541"/>
  <c r="B24" i="10541" l="1"/>
  <c r="N24" i="10541"/>
  <c r="B25" i="10541"/>
  <c r="N25" i="10541"/>
  <c r="B26" i="10541" l="1"/>
  <c r="N28" i="10541"/>
  <c r="B28" i="10541"/>
  <c r="N26" i="10541"/>
  <c r="N27" i="10541"/>
  <c r="B27" i="10541"/>
  <c r="N29" i="10541" l="1"/>
  <c r="B29" i="10541"/>
  <c r="B32" i="10541"/>
  <c r="N32" i="10541"/>
  <c r="N30" i="10541" l="1"/>
  <c r="B30" i="10541"/>
  <c r="N33" i="10541"/>
  <c r="B33" i="10541"/>
  <c r="B31" i="10541" l="1"/>
  <c r="N31" i="10541"/>
  <c r="B34" i="10541"/>
  <c r="N34" i="10541"/>
  <c r="B69" i="10541"/>
  <c r="N35" i="10541" l="1"/>
  <c r="B35" i="10541"/>
  <c r="B71" i="10541"/>
  <c r="B36" i="10541" l="1"/>
  <c r="N36" i="10541"/>
  <c r="B73" i="10541"/>
  <c r="N37" i="10541" l="1"/>
  <c r="B37" i="10541"/>
  <c r="B75" i="10541"/>
  <c r="B70" i="10541"/>
  <c r="B38" i="10541" l="1"/>
  <c r="N38" i="10541"/>
  <c r="B72" i="10541"/>
  <c r="B77" i="10541"/>
  <c r="N39" i="10541" l="1"/>
  <c r="B39" i="10541"/>
  <c r="B79" i="10541"/>
  <c r="B74" i="10541"/>
  <c r="B40" i="10541" l="1"/>
  <c r="N40" i="10541"/>
  <c r="B76" i="10541"/>
  <c r="B81" i="10541"/>
  <c r="N41" i="10541" l="1"/>
  <c r="B41" i="10541"/>
  <c r="B83" i="10541"/>
  <c r="B78" i="10541"/>
  <c r="N42" i="10541" l="1"/>
  <c r="B42" i="10541"/>
  <c r="B80" i="10541"/>
  <c r="B85" i="10541"/>
  <c r="N43" i="10541" l="1"/>
  <c r="B43" i="10541"/>
  <c r="B87" i="10541"/>
  <c r="B82" i="10541"/>
  <c r="B44" i="10541" l="1"/>
  <c r="N44" i="10541"/>
  <c r="B84" i="10541"/>
  <c r="B89" i="10541"/>
  <c r="B45" i="10541" l="1"/>
  <c r="N45" i="10541"/>
  <c r="B91" i="10541"/>
  <c r="B86" i="10541"/>
  <c r="N46" i="10541" l="1"/>
  <c r="B46" i="10541"/>
  <c r="B88" i="10541"/>
  <c r="B93" i="10541"/>
  <c r="N47" i="10541" l="1"/>
  <c r="B47" i="10541"/>
  <c r="B95" i="10541"/>
  <c r="B90" i="10541"/>
  <c r="N48" i="10541" l="1"/>
  <c r="B48" i="10541"/>
  <c r="B92" i="10541"/>
  <c r="B97" i="10541"/>
  <c r="N49" i="10541" l="1"/>
  <c r="B49" i="10541"/>
  <c r="B99" i="10541"/>
  <c r="B94" i="10541"/>
  <c r="N50" i="10541" l="1"/>
  <c r="B50" i="10541"/>
  <c r="B96" i="10541"/>
  <c r="B101" i="10541"/>
  <c r="B51" i="10541" l="1"/>
  <c r="N51" i="10541"/>
  <c r="B103" i="10541"/>
  <c r="B98" i="10541"/>
  <c r="B52" i="10541" l="1"/>
  <c r="N52" i="10541"/>
  <c r="B100" i="10541"/>
  <c r="B105" i="10541"/>
  <c r="N53" i="10541" l="1"/>
  <c r="B53" i="10541"/>
  <c r="B107" i="10541"/>
  <c r="B102" i="10541"/>
  <c r="N54" i="10541" l="1"/>
  <c r="B54" i="10541"/>
  <c r="B104" i="10541"/>
  <c r="B109" i="10541"/>
  <c r="N55" i="10541" l="1"/>
  <c r="B55" i="10541"/>
  <c r="B111" i="10541"/>
  <c r="B106" i="10541"/>
  <c r="N56" i="10541" l="1"/>
  <c r="B56" i="10541"/>
  <c r="B108" i="10541"/>
  <c r="B113" i="10541"/>
  <c r="N57" i="10541" l="1"/>
  <c r="B57" i="10541"/>
  <c r="B115" i="10541"/>
  <c r="B110" i="10541"/>
  <c r="N58" i="10541" l="1"/>
  <c r="B58" i="10541"/>
  <c r="B112" i="10541"/>
  <c r="B117" i="10541"/>
  <c r="N59" i="10541" l="1"/>
  <c r="B59" i="10541"/>
  <c r="B119" i="10541"/>
  <c r="B114" i="10541"/>
  <c r="B60" i="10541" l="1"/>
  <c r="N60" i="10541"/>
  <c r="B116" i="10541"/>
  <c r="B121" i="10541"/>
  <c r="N61" i="10541" l="1"/>
  <c r="B61" i="10541"/>
  <c r="B123" i="10541"/>
  <c r="B118" i="10541"/>
  <c r="N62" i="10541" l="1"/>
  <c r="B62" i="10541"/>
  <c r="B120" i="10541"/>
  <c r="B125" i="10541"/>
  <c r="B63" i="10541" l="1"/>
  <c r="N63" i="10541"/>
  <c r="B127" i="10541"/>
  <c r="B122" i="10541"/>
  <c r="B64" i="10541" l="1"/>
  <c r="N64" i="10541"/>
  <c r="B124" i="10541"/>
  <c r="B129" i="10541"/>
  <c r="B65" i="10541" l="1"/>
  <c r="N65" i="10541"/>
  <c r="B131" i="10541"/>
  <c r="B126" i="10541"/>
  <c r="B66" i="10541" l="1"/>
  <c r="N66" i="10541"/>
  <c r="B128" i="10541"/>
  <c r="B133" i="10541"/>
  <c r="B67" i="10541" l="1"/>
  <c r="N67" i="10541"/>
  <c r="B135" i="10541"/>
  <c r="B130" i="10541"/>
  <c r="B68" i="10541" l="1"/>
  <c r="N68" i="10541"/>
  <c r="B132" i="10541"/>
  <c r="B137" i="10541"/>
  <c r="B139" i="10541" l="1"/>
  <c r="B134" i="10541"/>
  <c r="B136" i="10541" l="1"/>
  <c r="B141" i="10541"/>
  <c r="B143" i="10541" l="1"/>
  <c r="B138" i="10541"/>
  <c r="B140" i="10541" l="1"/>
  <c r="B145" i="10541"/>
  <c r="B147" i="10541" l="1"/>
  <c r="B142" i="10541"/>
  <c r="B144" i="10541" l="1"/>
  <c r="B149" i="10541"/>
  <c r="B151" i="10541" l="1"/>
  <c r="B146" i="10541"/>
  <c r="B148" i="10541" l="1"/>
  <c r="B153" i="10541"/>
  <c r="B155" i="10541" l="1"/>
  <c r="B150" i="10541"/>
  <c r="B152" i="10541" l="1"/>
  <c r="B157" i="10541"/>
  <c r="B159" i="10541" l="1"/>
  <c r="B154" i="10541"/>
  <c r="B156" i="10541" l="1"/>
  <c r="B161" i="10541"/>
  <c r="B163" i="10541" l="1"/>
  <c r="B158" i="10541"/>
  <c r="B160" i="10541" l="1"/>
  <c r="B165" i="10541"/>
  <c r="B167" i="10541" l="1"/>
  <c r="B162" i="10541"/>
  <c r="B164" i="10541" l="1"/>
  <c r="B169" i="10541"/>
  <c r="B171" i="10541" l="1"/>
  <c r="B166" i="10541"/>
  <c r="B168" i="10541" l="1"/>
  <c r="B173" i="10541"/>
  <c r="B175" i="10541" l="1"/>
  <c r="B170" i="10541"/>
  <c r="B172" i="10541" l="1"/>
  <c r="B177" i="10541"/>
  <c r="B179" i="10541" l="1"/>
  <c r="B174" i="10541"/>
  <c r="B176" i="10541" l="1"/>
  <c r="B181" i="10541"/>
  <c r="B183" i="10541" l="1"/>
  <c r="B178" i="10541"/>
  <c r="B180" i="10541" l="1"/>
  <c r="B185" i="10541"/>
  <c r="B187" i="10541" l="1"/>
  <c r="B182" i="10541"/>
  <c r="B184" i="10541" l="1"/>
  <c r="B189" i="10541"/>
  <c r="B191" i="10541" l="1"/>
  <c r="B186" i="10541"/>
  <c r="B188" i="10541" l="1"/>
  <c r="B193" i="10541"/>
  <c r="B195" i="10541" l="1"/>
  <c r="B190" i="10541"/>
  <c r="B192" i="10541" l="1"/>
  <c r="B197" i="10541"/>
  <c r="B199" i="10541" l="1"/>
  <c r="B194" i="10541"/>
  <c r="B196" i="10541" l="1"/>
  <c r="B201" i="10541"/>
  <c r="B203" i="10541" l="1"/>
  <c r="B198" i="10541"/>
  <c r="B200" i="10541" l="1"/>
  <c r="B205" i="10541"/>
  <c r="B207" i="10541" l="1"/>
  <c r="B202" i="10541"/>
  <c r="B204" i="10541" l="1"/>
  <c r="B209" i="10541"/>
  <c r="B211" i="10541" l="1"/>
  <c r="B206" i="10541"/>
  <c r="B208" i="10541" l="1"/>
  <c r="B213" i="10541"/>
  <c r="B215" i="10541" l="1"/>
  <c r="B210" i="10541"/>
  <c r="B212" i="10541" l="1"/>
  <c r="B217" i="10541"/>
  <c r="B219" i="10541" l="1"/>
  <c r="B214" i="10541"/>
  <c r="B216" i="10541" l="1"/>
  <c r="B221" i="10541"/>
  <c r="B223" i="10541" l="1"/>
  <c r="B218" i="10541"/>
  <c r="B220" i="10541" l="1"/>
  <c r="B225" i="10541"/>
  <c r="B227" i="10541" l="1"/>
  <c r="B222" i="10541"/>
  <c r="B224" i="10541" l="1"/>
  <c r="B229" i="10541"/>
  <c r="B231" i="10541" l="1"/>
  <c r="B226" i="10541"/>
  <c r="B228" i="10541" l="1"/>
  <c r="B233" i="10541"/>
  <c r="B235" i="10541" l="1"/>
  <c r="B230" i="10541"/>
  <c r="B232" i="10541" l="1"/>
  <c r="B237" i="10541"/>
  <c r="B239" i="10541" l="1"/>
  <c r="B234" i="10541"/>
  <c r="B236" i="10541" l="1"/>
  <c r="B241" i="10541"/>
  <c r="B243" i="10541" l="1"/>
  <c r="B238" i="10541"/>
  <c r="B240" i="10541" l="1"/>
  <c r="B245" i="10541"/>
  <c r="B247" i="10541" l="1"/>
  <c r="B242" i="10541"/>
  <c r="B244" i="10541" l="1"/>
  <c r="B249" i="10541"/>
  <c r="B251" i="10541" l="1"/>
  <c r="B246" i="10541"/>
  <c r="B248" i="10541" l="1"/>
  <c r="B253" i="10541"/>
  <c r="B255" i="10541" l="1"/>
  <c r="B250" i="10541"/>
  <c r="B252" i="10541" l="1"/>
  <c r="B257" i="10541"/>
  <c r="B259" i="10541" l="1"/>
  <c r="B254" i="10541"/>
  <c r="B256" i="10541" l="1"/>
  <c r="B261" i="10541"/>
  <c r="B263" i="10541" l="1"/>
  <c r="B258" i="10541"/>
  <c r="B260" i="10541" l="1"/>
  <c r="B265" i="10541"/>
  <c r="B267" i="10541" l="1"/>
  <c r="B262" i="10541"/>
  <c r="B264" i="10541" l="1"/>
  <c r="B269" i="10541"/>
  <c r="B271" i="10541" l="1"/>
  <c r="B266" i="10541"/>
  <c r="B268" i="10541" l="1"/>
  <c r="B273" i="10541"/>
  <c r="B275" i="10541" l="1"/>
  <c r="B270" i="10541"/>
  <c r="B272" i="10541" l="1"/>
  <c r="B277" i="10541"/>
  <c r="B279" i="10541" l="1"/>
  <c r="B274" i="10541"/>
  <c r="B276" i="10541" l="1"/>
  <c r="B281" i="10541"/>
  <c r="B283" i="10541" l="1"/>
  <c r="B278" i="10541"/>
  <c r="B280" i="10541" l="1"/>
  <c r="B285" i="10541"/>
  <c r="B287" i="10541" l="1"/>
  <c r="B282" i="10541"/>
  <c r="B284" i="10541" l="1"/>
  <c r="B289" i="10541"/>
  <c r="B291" i="10541" l="1"/>
  <c r="B286" i="10541"/>
  <c r="B288" i="10541" l="1"/>
  <c r="B293" i="10541"/>
  <c r="B295" i="10541" l="1"/>
  <c r="B290" i="10541"/>
  <c r="B292" i="10541" l="1"/>
  <c r="B297" i="10541"/>
  <c r="B299" i="10541" l="1"/>
  <c r="B294" i="10541"/>
  <c r="B296" i="10541" l="1"/>
  <c r="B301" i="10541"/>
  <c r="B303" i="10541" l="1"/>
  <c r="B298" i="10541"/>
  <c r="B300" i="10541" l="1"/>
  <c r="B305" i="10541"/>
  <c r="B307" i="10541" l="1"/>
  <c r="B302" i="10541"/>
  <c r="B304" i="10541" l="1"/>
  <c r="B309" i="10541"/>
  <c r="B311" i="10541" l="1"/>
  <c r="B306" i="10541"/>
  <c r="B308" i="10541" l="1"/>
  <c r="B313" i="10541"/>
  <c r="B315" i="10541" l="1"/>
  <c r="B310" i="10541"/>
  <c r="B312" i="10541" l="1"/>
  <c r="B317" i="10541"/>
  <c r="B319" i="10541" l="1"/>
  <c r="B314" i="10541"/>
  <c r="B316" i="10541" l="1"/>
  <c r="B321" i="10541"/>
  <c r="B323" i="10541" l="1"/>
  <c r="B318" i="10541"/>
  <c r="B320" i="10541" l="1"/>
  <c r="B325" i="10541"/>
  <c r="B327" i="10541" l="1"/>
  <c r="B322" i="10541"/>
  <c r="B324" i="10541" l="1"/>
  <c r="B329" i="10541"/>
  <c r="B331" i="10541" l="1"/>
  <c r="B326" i="10541"/>
  <c r="B328" i="10541" l="1"/>
  <c r="B330" i="10541" l="1"/>
  <c r="B332" i="10541" l="1"/>
  <c r="B334" i="10541" l="1"/>
  <c r="B336" i="10541" l="1"/>
  <c r="B333" i="10541" l="1"/>
  <c r="B338" i="10541"/>
  <c r="B340" i="10541" l="1"/>
  <c r="B335" i="10541"/>
  <c r="B337" i="10541" l="1"/>
  <c r="B342" i="10541"/>
  <c r="B344" i="10541" l="1"/>
  <c r="B339" i="10541"/>
  <c r="B341" i="10541" l="1"/>
  <c r="B346" i="10541"/>
  <c r="B348" i="10541" l="1"/>
  <c r="B343" i="10541"/>
  <c r="B345" i="10541" l="1"/>
  <c r="B350" i="10541"/>
  <c r="B352" i="10541" l="1"/>
  <c r="B347" i="10541"/>
  <c r="B349" i="10541" l="1"/>
  <c r="B354" i="10541"/>
  <c r="B356" i="10541" l="1"/>
  <c r="B351" i="10541"/>
  <c r="B353" i="10541" l="1"/>
  <c r="B358" i="10541"/>
  <c r="B360" i="10541" l="1"/>
  <c r="B355" i="10541"/>
  <c r="B357" i="10541" l="1"/>
  <c r="B362" i="10541"/>
  <c r="B364" i="10541" l="1"/>
  <c r="B359" i="10541"/>
  <c r="B361" i="10541" l="1"/>
  <c r="B366" i="10541"/>
  <c r="B368" i="10541" l="1"/>
  <c r="B363" i="10541"/>
  <c r="B365" i="10541" l="1"/>
  <c r="B370" i="10541"/>
  <c r="B372" i="10541" l="1"/>
  <c r="B367" i="10541"/>
  <c r="B369" i="10541" l="1"/>
  <c r="B374" i="10541"/>
  <c r="B376" i="10541" l="1"/>
  <c r="B371" i="10541"/>
  <c r="B373" i="10541" l="1"/>
  <c r="B378" i="10541"/>
  <c r="B380" i="10541" l="1"/>
  <c r="B375" i="10541"/>
  <c r="B377" i="10541" l="1"/>
  <c r="B382" i="10541"/>
  <c r="B384" i="10541" l="1"/>
  <c r="B379" i="10541"/>
  <c r="B381" i="10541" l="1"/>
  <c r="B386" i="10541"/>
  <c r="B388" i="10541" l="1"/>
  <c r="B383" i="10541"/>
  <c r="B385" i="10541" l="1"/>
  <c r="B390" i="10541"/>
  <c r="B392" i="10541" l="1"/>
  <c r="B387" i="10541"/>
  <c r="B389" i="10541" l="1"/>
  <c r="B394" i="10541"/>
  <c r="B396" i="10541" l="1"/>
  <c r="B391" i="10541"/>
  <c r="B393" i="10541" l="1"/>
  <c r="B398" i="10541"/>
  <c r="B400" i="10541" l="1"/>
  <c r="B395" i="10541"/>
  <c r="B397" i="10541" l="1"/>
  <c r="B402" i="10541"/>
  <c r="B404" i="10541" l="1"/>
  <c r="B399" i="10541"/>
  <c r="B401" i="10541" l="1"/>
  <c r="B406" i="10541"/>
  <c r="B408" i="10541" l="1"/>
  <c r="B403" i="10541"/>
  <c r="B405" i="10541" l="1"/>
  <c r="B410" i="10541"/>
  <c r="B412" i="10541" l="1"/>
  <c r="B407" i="10541"/>
  <c r="B409" i="10541" l="1"/>
  <c r="B414" i="10541"/>
  <c r="B416" i="10541" l="1"/>
  <c r="B411" i="10541"/>
  <c r="B413" i="10541" l="1"/>
  <c r="B418" i="10541"/>
  <c r="B420" i="10541" l="1"/>
  <c r="B415" i="10541"/>
  <c r="B417" i="10541" l="1"/>
  <c r="B422" i="10541"/>
  <c r="B424" i="10541" l="1"/>
  <c r="B419" i="10541"/>
  <c r="B421" i="10541" l="1"/>
  <c r="B426" i="10541"/>
  <c r="B428" i="10541" l="1"/>
  <c r="B423" i="10541"/>
  <c r="B425" i="10541" l="1"/>
  <c r="B430" i="10541"/>
  <c r="B432" i="10541" l="1"/>
  <c r="B427" i="10541"/>
  <c r="B429" i="10541" l="1"/>
  <c r="B434" i="10541"/>
  <c r="B436" i="10541" l="1"/>
  <c r="B431" i="10541"/>
  <c r="B433" i="10541" l="1"/>
  <c r="B438" i="10541"/>
  <c r="B440" i="10541" l="1"/>
  <c r="B435" i="10541"/>
  <c r="B437" i="10541" l="1"/>
  <c r="B442" i="10541"/>
  <c r="B444" i="10541" l="1"/>
  <c r="B439" i="10541"/>
  <c r="B441" i="10541" l="1"/>
  <c r="B446" i="10541"/>
  <c r="B448" i="10541" l="1"/>
  <c r="B443" i="10541"/>
  <c r="B445" i="10541" l="1"/>
  <c r="B450" i="10541"/>
  <c r="B452" i="10541" l="1"/>
  <c r="B447" i="10541"/>
  <c r="B449" i="10541" l="1"/>
  <c r="B454" i="10541"/>
  <c r="B456" i="10541" l="1"/>
  <c r="B451" i="10541"/>
  <c r="B453" i="10541" l="1"/>
  <c r="B458" i="10541"/>
  <c r="B460" i="10541" l="1"/>
  <c r="B455" i="10541"/>
  <c r="B457" i="10541" l="1"/>
  <c r="B462" i="10541"/>
  <c r="B464" i="10541" l="1"/>
  <c r="B459" i="10541"/>
  <c r="B461" i="10541" l="1"/>
  <c r="B466" i="10541"/>
  <c r="B468" i="10541" l="1"/>
  <c r="B463" i="10541"/>
  <c r="B465" i="10541" l="1"/>
  <c r="B470" i="10541"/>
  <c r="B472" i="10541" l="1"/>
  <c r="B467" i="10541"/>
  <c r="B469" i="10541" l="1"/>
  <c r="B474" i="10541"/>
  <c r="B476" i="10541" l="1"/>
  <c r="B471" i="10541"/>
  <c r="B473" i="10541" l="1"/>
  <c r="B478" i="10541"/>
  <c r="B480" i="10541" l="1"/>
  <c r="B475" i="10541"/>
  <c r="B477" i="10541" l="1"/>
  <c r="B482" i="10541"/>
  <c r="B484" i="10541" l="1"/>
  <c r="B479" i="10541"/>
  <c r="B481" i="10541" l="1"/>
  <c r="B486" i="10541"/>
  <c r="B488" i="10541" l="1"/>
  <c r="B483" i="10541"/>
  <c r="B485" i="10541" l="1"/>
  <c r="B490" i="10541"/>
  <c r="B492" i="10541" l="1"/>
  <c r="B487" i="10541"/>
  <c r="B489" i="10541" l="1"/>
  <c r="B494" i="10541"/>
  <c r="B496" i="10541" l="1"/>
  <c r="B491" i="10541"/>
  <c r="B493" i="10541" l="1"/>
  <c r="B498" i="10541"/>
  <c r="B500" i="10541" l="1"/>
  <c r="B495" i="10541"/>
  <c r="B497" i="10541" l="1"/>
  <c r="B502" i="10541"/>
  <c r="B504" i="10541" l="1"/>
  <c r="B499" i="10541"/>
  <c r="B501" i="10541" l="1"/>
  <c r="B506" i="10541"/>
  <c r="B508" i="10541" l="1"/>
  <c r="B503" i="10541"/>
  <c r="B505" i="10541" l="1"/>
  <c r="B510" i="10541"/>
  <c r="B512" i="10541" l="1"/>
  <c r="B507" i="10541"/>
  <c r="B509" i="10541" l="1"/>
  <c r="B514" i="10541"/>
  <c r="B516" i="10541" l="1"/>
  <c r="B511" i="10541"/>
  <c r="B513" i="10541" l="1"/>
  <c r="B518" i="10541"/>
  <c r="B520" i="10541" l="1"/>
  <c r="B515" i="10541"/>
  <c r="B517" i="10541" l="1"/>
  <c r="B522" i="10541"/>
  <c r="B524" i="10541" l="1"/>
  <c r="B519" i="10541"/>
  <c r="B521" i="10541" l="1"/>
  <c r="B526" i="10541"/>
  <c r="B528" i="10541" l="1"/>
  <c r="B523" i="10541"/>
  <c r="B525" i="10541" l="1"/>
  <c r="B530" i="10541"/>
  <c r="B532" i="10541" l="1"/>
  <c r="B527" i="10541"/>
  <c r="B529" i="10541" l="1"/>
  <c r="B534" i="10541"/>
  <c r="B536" i="10541" l="1"/>
  <c r="B531" i="10541"/>
  <c r="B533" i="10541" l="1"/>
  <c r="B538" i="10541"/>
  <c r="B540" i="10541" l="1"/>
  <c r="B535" i="10541"/>
  <c r="B537" i="10541" l="1"/>
  <c r="B542" i="10541"/>
  <c r="B544" i="10541" l="1"/>
  <c r="B539" i="10541"/>
  <c r="B541" i="10541" l="1"/>
  <c r="B546" i="10541"/>
  <c r="B548" i="10541" l="1"/>
  <c r="B543" i="10541"/>
  <c r="B545" i="10541" l="1"/>
  <c r="B550" i="10541"/>
  <c r="B552" i="10541" l="1"/>
  <c r="B547" i="10541"/>
  <c r="B549" i="10541" l="1"/>
  <c r="B554" i="10541"/>
  <c r="B556" i="10541" l="1"/>
  <c r="B551" i="10541"/>
  <c r="B553" i="10541" l="1"/>
  <c r="B558" i="10541"/>
  <c r="B560" i="10541" l="1"/>
  <c r="B555" i="10541"/>
  <c r="B557" i="10541" l="1"/>
  <c r="B562" i="10541"/>
  <c r="B564" i="10541" l="1"/>
  <c r="B559" i="10541"/>
  <c r="B561" i="10541" l="1"/>
  <c r="B566" i="10541"/>
  <c r="B568" i="10541" l="1"/>
  <c r="B563" i="10541"/>
  <c r="B565" i="10541" l="1"/>
  <c r="B570" i="10541"/>
  <c r="B572" i="10541" l="1"/>
  <c r="B567" i="10541"/>
  <c r="B569" i="10541" l="1"/>
  <c r="B574" i="10541"/>
  <c r="B576" i="10541" l="1"/>
  <c r="B571" i="10541"/>
  <c r="B573" i="10541" l="1"/>
  <c r="B578" i="10541"/>
  <c r="B580" i="10541" l="1"/>
  <c r="B575" i="10541"/>
  <c r="B577" i="10541" l="1"/>
  <c r="B582" i="10541"/>
  <c r="B584" i="10541" l="1"/>
  <c r="B579" i="10541"/>
  <c r="B581" i="10541" l="1"/>
  <c r="B586" i="10541"/>
  <c r="B588" i="10541" l="1"/>
  <c r="B583" i="10541"/>
  <c r="B585" i="10541" l="1"/>
  <c r="B590" i="10541"/>
  <c r="B592" i="10541" l="1"/>
  <c r="B587" i="10541"/>
  <c r="B589" i="10541" l="1"/>
  <c r="B594" i="10541"/>
  <c r="B596" i="10541" l="1"/>
  <c r="B591" i="10541"/>
  <c r="B593" i="10541" l="1"/>
  <c r="B598" i="10541"/>
  <c r="B600" i="10541" l="1"/>
  <c r="B595" i="10541"/>
  <c r="B597" i="10541" l="1"/>
  <c r="B602" i="10541"/>
  <c r="B604" i="10541" l="1"/>
  <c r="B599" i="10541"/>
  <c r="B601" i="10541" l="1"/>
  <c r="B606" i="10541"/>
  <c r="B608" i="10541" l="1"/>
  <c r="B603" i="10541"/>
  <c r="B605" i="10541" l="1"/>
  <c r="B610" i="10541"/>
  <c r="B612" i="10541" l="1"/>
  <c r="B607" i="10541"/>
  <c r="B609" i="10541" l="1"/>
  <c r="B614" i="10541"/>
  <c r="B616" i="10541" l="1"/>
  <c r="B611" i="10541"/>
  <c r="B613" i="10541" l="1"/>
  <c r="B618" i="10541"/>
  <c r="B620" i="10541" l="1"/>
  <c r="B615" i="10541"/>
  <c r="B617" i="10541" l="1"/>
  <c r="B622" i="10541"/>
  <c r="B624" i="10541" l="1"/>
  <c r="B619" i="10541"/>
  <c r="B621" i="10541" l="1"/>
  <c r="B626" i="10541"/>
  <c r="B628" i="10541" l="1"/>
  <c r="B623" i="10541"/>
  <c r="B625" i="10541" l="1"/>
  <c r="B630" i="10541"/>
  <c r="B632" i="10541" l="1"/>
  <c r="B627" i="10541"/>
  <c r="B629" i="10541" l="1"/>
  <c r="B634" i="10541"/>
  <c r="B636" i="10541" l="1"/>
  <c r="B631" i="10541"/>
  <c r="B633" i="10541" l="1"/>
  <c r="B638" i="10541"/>
  <c r="B640" i="10541" l="1"/>
  <c r="B635" i="10541"/>
  <c r="B637" i="10541" l="1"/>
  <c r="B642" i="10541"/>
  <c r="B644" i="10541" l="1"/>
  <c r="B639" i="10541"/>
  <c r="B641" i="10541" l="1"/>
  <c r="B646" i="10541"/>
  <c r="B648" i="10541" l="1"/>
  <c r="B643" i="10541"/>
  <c r="B645" i="10541" l="1"/>
  <c r="B650" i="10541"/>
  <c r="B652" i="10541" l="1"/>
  <c r="B647" i="10541"/>
  <c r="B649" i="10541" l="1"/>
  <c r="B654" i="10541"/>
  <c r="B656" i="10541" l="1"/>
  <c r="B651" i="10541"/>
  <c r="B653" i="10541" l="1"/>
  <c r="B658" i="10541"/>
  <c r="B660" i="10541" l="1"/>
  <c r="B655" i="10541"/>
  <c r="B657" i="10541" l="1"/>
  <c r="B662" i="10541"/>
  <c r="B664" i="10541" l="1"/>
  <c r="B659" i="10541"/>
  <c r="B661" i="10541" l="1"/>
  <c r="B666" i="10541"/>
  <c r="B668" i="10541" l="1"/>
  <c r="B663" i="10541"/>
  <c r="B665" i="10541" l="1"/>
  <c r="B670" i="10541"/>
  <c r="B672" i="10541" l="1"/>
  <c r="B667" i="10541"/>
  <c r="B669" i="10541" l="1"/>
  <c r="B674" i="10541"/>
  <c r="B676" i="10541" l="1"/>
  <c r="B671" i="10541"/>
  <c r="B673" i="10541" l="1"/>
  <c r="B678" i="10541"/>
  <c r="B680" i="10541" l="1"/>
  <c r="B675" i="10541"/>
  <c r="B682" i="10541" l="1"/>
  <c r="B677" i="10541"/>
  <c r="B679" i="10541" l="1"/>
  <c r="B684" i="10541"/>
  <c r="B686" i="10541" l="1"/>
  <c r="B681" i="10541"/>
  <c r="B683" i="10541" l="1"/>
  <c r="B688" i="10541"/>
  <c r="B690" i="10541" l="1"/>
  <c r="B685" i="10541"/>
  <c r="B687" i="10541" l="1"/>
  <c r="B692" i="10541"/>
  <c r="B694" i="10541" l="1"/>
  <c r="B689" i="10541"/>
  <c r="B691" i="10541" l="1"/>
  <c r="B696" i="10541"/>
  <c r="B698" i="10541" l="1"/>
  <c r="B693" i="10541"/>
  <c r="B695" i="10541" l="1"/>
  <c r="B700" i="10541"/>
  <c r="B702" i="10541" l="1"/>
  <c r="B697" i="10541"/>
  <c r="B699" i="10541" l="1"/>
  <c r="B704" i="10541"/>
  <c r="B706" i="10541" l="1"/>
  <c r="B701" i="10541"/>
  <c r="B703" i="10541" l="1"/>
  <c r="B708" i="10541"/>
  <c r="B710" i="10541" l="1"/>
  <c r="B705" i="10541"/>
  <c r="B707" i="10541" l="1"/>
  <c r="B712" i="10541"/>
  <c r="B714" i="10541" l="1"/>
  <c r="B709" i="10541"/>
  <c r="B711" i="10541" l="1"/>
  <c r="B716" i="10541"/>
  <c r="B718" i="10541" l="1"/>
  <c r="B713" i="10541"/>
  <c r="B715" i="10541" l="1"/>
  <c r="B720" i="10541"/>
  <c r="B722" i="10541" l="1"/>
  <c r="B717" i="10541"/>
  <c r="B719" i="10541" l="1"/>
  <c r="B724" i="10541"/>
  <c r="B726" i="10541" l="1"/>
  <c r="B721" i="10541"/>
  <c r="B723" i="10541" l="1"/>
  <c r="B728" i="10541"/>
  <c r="B730" i="10541" l="1"/>
  <c r="B725" i="10541"/>
  <c r="B727" i="10541" l="1"/>
  <c r="B732" i="10541"/>
  <c r="B734" i="10541" l="1"/>
  <c r="B729" i="10541"/>
  <c r="B731" i="10541" l="1"/>
  <c r="B736" i="10541"/>
  <c r="B738" i="10541" l="1"/>
  <c r="B733" i="10541"/>
  <c r="B735" i="10541" l="1"/>
  <c r="B740" i="10541"/>
  <c r="B742" i="10541" l="1"/>
  <c r="B737" i="10541"/>
  <c r="B739" i="10541" l="1"/>
  <c r="B744" i="10541"/>
  <c r="B746" i="10541" l="1"/>
  <c r="B741" i="10541"/>
  <c r="B743" i="10541" l="1"/>
  <c r="B748" i="10541"/>
  <c r="B750" i="10541" l="1"/>
  <c r="B745" i="10541"/>
  <c r="B747" i="10541" l="1"/>
  <c r="B752" i="10541"/>
  <c r="B754" i="10541" l="1"/>
  <c r="B749" i="10541"/>
  <c r="B751" i="10541" l="1"/>
  <c r="B756" i="10541"/>
  <c r="B758" i="10541" l="1"/>
  <c r="B753" i="10541"/>
  <c r="B755" i="10541" l="1"/>
  <c r="B760" i="10541"/>
  <c r="B762" i="10541" l="1"/>
  <c r="B757" i="10541"/>
  <c r="B759" i="10541" l="1"/>
  <c r="B764" i="10541"/>
  <c r="B766" i="10541" l="1"/>
  <c r="B761" i="10541"/>
  <c r="B763" i="10541" l="1"/>
  <c r="B768" i="10541"/>
  <c r="B770" i="10541" l="1"/>
  <c r="B765" i="10541"/>
  <c r="B767" i="10541" l="1"/>
  <c r="B772" i="10541"/>
  <c r="B774" i="10541" l="1"/>
  <c r="B769" i="10541"/>
  <c r="B771" i="10541" l="1"/>
  <c r="B776" i="10541"/>
  <c r="B778" i="10541" l="1"/>
  <c r="B773" i="10541"/>
  <c r="B775" i="10541" l="1"/>
  <c r="B780" i="10541"/>
  <c r="B782" i="10541" l="1"/>
  <c r="B777" i="10541"/>
  <c r="B779" i="10541" l="1"/>
  <c r="B784" i="10541"/>
  <c r="B786" i="10541" l="1"/>
  <c r="B781" i="10541"/>
  <c r="B783" i="10541" l="1"/>
  <c r="B788" i="10541"/>
  <c r="B790" i="10541" l="1"/>
  <c r="B785" i="10541"/>
  <c r="B787" i="10541" l="1"/>
  <c r="B792" i="10541"/>
  <c r="B794" i="10541" l="1"/>
  <c r="B789" i="10541"/>
  <c r="B791" i="10541" l="1"/>
  <c r="B796" i="10541"/>
  <c r="B798" i="10541" l="1"/>
  <c r="B793" i="10541"/>
  <c r="B795" i="10541" l="1"/>
  <c r="B800" i="10541"/>
  <c r="B802" i="10541" l="1"/>
  <c r="B797" i="10541"/>
  <c r="B799" i="10541" l="1"/>
  <c r="B804" i="10541"/>
  <c r="B806" i="10541" l="1"/>
  <c r="B801" i="10541"/>
  <c r="B803" i="10541" l="1"/>
  <c r="B808" i="10541"/>
  <c r="B810" i="10541" l="1"/>
  <c r="B805" i="10541"/>
  <c r="B807" i="10541" l="1"/>
  <c r="B812" i="10541"/>
  <c r="B814" i="10541" l="1"/>
  <c r="B809" i="10541"/>
  <c r="B811" i="10541" l="1"/>
  <c r="B816" i="10541"/>
  <c r="B818" i="10541" l="1"/>
  <c r="B813" i="10541"/>
  <c r="B815" i="10541" l="1"/>
  <c r="B820" i="10541"/>
  <c r="B822" i="10541" l="1"/>
  <c r="B817" i="10541"/>
  <c r="B819" i="10541" l="1"/>
  <c r="B824" i="10541"/>
  <c r="B826" i="10541" l="1"/>
  <c r="B821" i="10541"/>
  <c r="B823" i="10541" l="1"/>
  <c r="B828" i="10541"/>
  <c r="B830" i="10541" l="1"/>
  <c r="B825" i="10541"/>
  <c r="B827" i="10541" l="1"/>
  <c r="B832" i="10541"/>
  <c r="B834" i="10541" l="1"/>
  <c r="B829" i="10541"/>
  <c r="B831" i="10541" l="1"/>
  <c r="B836" i="10541"/>
  <c r="B838" i="10541" l="1"/>
  <c r="B833" i="10541"/>
  <c r="B835" i="10541" l="1"/>
  <c r="B840" i="10541"/>
  <c r="B842" i="10541" l="1"/>
  <c r="B837" i="10541"/>
  <c r="B839" i="10541" l="1"/>
  <c r="B844" i="10541"/>
  <c r="B846" i="10541" l="1"/>
  <c r="B841" i="10541"/>
  <c r="B843" i="10541" l="1"/>
  <c r="B848" i="10541"/>
  <c r="B850" i="10541" l="1"/>
  <c r="B845" i="10541"/>
  <c r="B847" i="10541" l="1"/>
  <c r="B852" i="10541"/>
  <c r="B854" i="10541" l="1"/>
  <c r="B849" i="10541"/>
  <c r="B851" i="10541" l="1"/>
  <c r="B856" i="10541"/>
  <c r="B858" i="10541" l="1"/>
  <c r="B853" i="10541"/>
  <c r="B855" i="10541" l="1"/>
  <c r="B860" i="10541"/>
  <c r="B862" i="10541" l="1"/>
  <c r="B857" i="10541"/>
  <c r="B859" i="10541" l="1"/>
  <c r="B864" i="10541"/>
  <c r="B866" i="10541" l="1"/>
  <c r="B861" i="10541"/>
  <c r="B863" i="10541" l="1"/>
  <c r="B868" i="10541"/>
  <c r="B870" i="10541" l="1"/>
  <c r="B865" i="10541"/>
  <c r="B867" i="10541" l="1"/>
  <c r="B872" i="10541"/>
  <c r="B874" i="10541" l="1"/>
  <c r="B869" i="10541"/>
  <c r="B871" i="10541" l="1"/>
  <c r="B876" i="10541"/>
  <c r="B878" i="10541" l="1"/>
  <c r="B873" i="10541"/>
  <c r="B875" i="10541" l="1"/>
  <c r="B880" i="10541"/>
  <c r="B882" i="10541" l="1"/>
  <c r="B877" i="10541"/>
  <c r="B879" i="10541" l="1"/>
  <c r="B884" i="10541"/>
  <c r="B886" i="10541" l="1"/>
  <c r="B881" i="10541"/>
  <c r="B883" i="10541" l="1"/>
  <c r="B888" i="10541"/>
  <c r="B890" i="10541" l="1"/>
  <c r="B885" i="10541"/>
  <c r="B887" i="10541" l="1"/>
  <c r="B892" i="10541"/>
  <c r="B894" i="10541" l="1"/>
  <c r="B889" i="10541"/>
  <c r="B891" i="10541" l="1"/>
  <c r="B896" i="10541"/>
  <c r="B898" i="10541" l="1"/>
  <c r="B893" i="10541"/>
  <c r="B895" i="10541" l="1"/>
  <c r="B900" i="10541"/>
  <c r="B902" i="10541" l="1"/>
  <c r="B897" i="10541"/>
  <c r="B899" i="10541" l="1"/>
  <c r="B904" i="10541"/>
  <c r="B906" i="10541" l="1"/>
  <c r="B901" i="10541"/>
  <c r="B903" i="10541" l="1"/>
  <c r="B908" i="10541"/>
  <c r="B910" i="10541" l="1"/>
  <c r="B905" i="10541"/>
  <c r="B907" i="10541" l="1"/>
  <c r="B912" i="10541"/>
  <c r="B914" i="10541" l="1"/>
  <c r="B909" i="10541"/>
  <c r="B911" i="10541" l="1"/>
  <c r="B916" i="10541"/>
  <c r="B918" i="10541" l="1"/>
  <c r="B913" i="10541"/>
  <c r="B915" i="10541" l="1"/>
  <c r="B920" i="10541"/>
  <c r="B922" i="10541" l="1"/>
  <c r="B917" i="10541"/>
  <c r="B919" i="10541" l="1"/>
  <c r="B924" i="10541"/>
  <c r="B926" i="10541" l="1"/>
  <c r="B921" i="10541"/>
  <c r="B923" i="10541" l="1"/>
  <c r="B928" i="10541"/>
  <c r="B930" i="10541" l="1"/>
  <c r="B925" i="10541"/>
  <c r="B927" i="10541" l="1"/>
  <c r="B932" i="10541"/>
  <c r="B934" i="10541" l="1"/>
  <c r="B929" i="10541"/>
  <c r="B931" i="10541" l="1"/>
  <c r="B936" i="10541"/>
  <c r="B938" i="10541" l="1"/>
  <c r="B933" i="10541"/>
  <c r="B935" i="10541" l="1"/>
  <c r="B940" i="10541"/>
  <c r="B942" i="10541" l="1"/>
  <c r="B937" i="10541"/>
  <c r="B939" i="10541" l="1"/>
  <c r="B944" i="10541"/>
  <c r="B946" i="10541" l="1"/>
  <c r="B941" i="10541"/>
  <c r="B943" i="10541" l="1"/>
  <c r="B948" i="10541"/>
  <c r="B950" i="10541" l="1"/>
  <c r="B945" i="10541"/>
  <c r="B947" i="10541" l="1"/>
  <c r="B952" i="10541"/>
  <c r="B954" i="10541" l="1"/>
  <c r="B949" i="10541"/>
  <c r="B951" i="10541" l="1"/>
  <c r="B956" i="10541"/>
  <c r="B958" i="10541" l="1"/>
  <c r="B953" i="10541"/>
  <c r="B955" i="10541" l="1"/>
  <c r="B960" i="10541"/>
  <c r="B962" i="10541" l="1"/>
  <c r="B957" i="10541"/>
  <c r="B959" i="10541" l="1"/>
  <c r="B964" i="10541"/>
  <c r="B966" i="10541" l="1"/>
  <c r="B961" i="10541"/>
  <c r="B963" i="10541" l="1"/>
  <c r="B968" i="10541"/>
  <c r="B970" i="10541" l="1"/>
  <c r="B965" i="10541"/>
  <c r="B967" i="10541" l="1"/>
  <c r="B972" i="10541"/>
  <c r="B974" i="10541" l="1"/>
  <c r="B969" i="10541"/>
  <c r="B971" i="10541" l="1"/>
  <c r="B976" i="10541"/>
  <c r="B978" i="10541" l="1"/>
  <c r="B973" i="10541"/>
  <c r="B975" i="10541" l="1"/>
  <c r="B980" i="10541"/>
  <c r="B982" i="10541" l="1"/>
  <c r="B977" i="10541"/>
  <c r="B979" i="10541" l="1"/>
  <c r="B984" i="10541"/>
  <c r="B986" i="10541" l="1"/>
  <c r="B981" i="10541"/>
  <c r="B983" i="10541" l="1"/>
  <c r="B988" i="10541"/>
  <c r="B990" i="10541" l="1"/>
  <c r="B985" i="10541"/>
  <c r="B987" i="10541" l="1"/>
  <c r="B992" i="10541"/>
  <c r="B994" i="10541" l="1"/>
  <c r="B989" i="10541"/>
  <c r="B991" i="10541" l="1"/>
  <c r="B996" i="10541"/>
  <c r="B993" i="10541" l="1"/>
  <c r="B998" i="10541"/>
  <c r="B1000" i="10541" l="1"/>
  <c r="B995" i="10541"/>
  <c r="B997" i="10541" l="1"/>
  <c r="B1002" i="10541"/>
  <c r="B1004" i="10541" l="1"/>
  <c r="B999" i="10541"/>
  <c r="B1001" i="10541" l="1"/>
  <c r="B1006" i="10541"/>
  <c r="B1008" i="10541" l="1"/>
  <c r="B1003" i="10541"/>
  <c r="B1005" i="10541" l="1"/>
  <c r="B1010" i="10541"/>
  <c r="B1012" i="10541" l="1"/>
  <c r="B1007" i="10541"/>
  <c r="B1009" i="10541" l="1"/>
  <c r="B1014" i="10541"/>
  <c r="B1016" i="10541" l="1"/>
  <c r="B1011" i="10541"/>
  <c r="B1013" i="10541" l="1"/>
  <c r="B1018" i="10541"/>
  <c r="B1020" i="10541" l="1"/>
  <c r="B1015" i="10541"/>
  <c r="B1017" i="10541" l="1"/>
  <c r="B1022" i="10541"/>
  <c r="B1024" i="10541" l="1"/>
  <c r="B1019" i="10541"/>
  <c r="B1021" i="10541" l="1"/>
  <c r="B1026" i="10541"/>
  <c r="B1028" i="10541" l="1"/>
  <c r="B1023" i="10541"/>
  <c r="B1025" i="10541" l="1"/>
  <c r="B1030" i="10541"/>
  <c r="B1032" i="10541" l="1"/>
  <c r="B1027" i="10541"/>
  <c r="B1029" i="10541" l="1"/>
  <c r="B1034" i="10541"/>
  <c r="B1036" i="10541" l="1"/>
  <c r="B1031" i="10541"/>
  <c r="B1033" i="10541" l="1"/>
  <c r="B1038" i="10541"/>
  <c r="B1040" i="10541" l="1"/>
  <c r="B1035" i="10541"/>
  <c r="B1037" i="10541" l="1"/>
  <c r="B1042" i="10541"/>
  <c r="B1044" i="10541" l="1"/>
  <c r="B1039" i="10541"/>
  <c r="B1041" i="10541" l="1"/>
  <c r="B1046" i="10541"/>
  <c r="B1048" i="10541" l="1"/>
  <c r="B1043" i="10541"/>
  <c r="B1045" i="10541" l="1"/>
  <c r="B1050" i="10541"/>
  <c r="B1052" i="10541" l="1"/>
  <c r="B1047" i="10541"/>
  <c r="B1049" i="10541" l="1"/>
  <c r="B1054" i="10541"/>
  <c r="B1056" i="10541" l="1"/>
  <c r="B1051" i="10541"/>
  <c r="B1053" i="10541" l="1"/>
  <c r="B1058" i="10541"/>
  <c r="B1060" i="10541" l="1"/>
  <c r="B1055" i="10541"/>
  <c r="B1057" i="10541" l="1"/>
  <c r="B1062" i="10541"/>
  <c r="B1064" i="10541" l="1"/>
  <c r="B1059" i="10541"/>
  <c r="B1061" i="10541" l="1"/>
  <c r="B1066" i="10541"/>
  <c r="B1068" i="10541" l="1"/>
  <c r="B1063" i="10541"/>
  <c r="B1065" i="10541" l="1"/>
  <c r="B1070" i="10541"/>
  <c r="B1072" i="10541" l="1"/>
  <c r="B1067" i="10541"/>
  <c r="B1069" i="10541" l="1"/>
  <c r="B1074" i="10541"/>
  <c r="B1076" i="10541" l="1"/>
  <c r="B1071" i="10541"/>
  <c r="B1073" i="10541" l="1"/>
  <c r="B1078" i="10541"/>
  <c r="B1080" i="10541" l="1"/>
  <c r="B1075" i="10541"/>
  <c r="B1077" i="10541" l="1"/>
  <c r="B1082" i="10541"/>
  <c r="B1084" i="10541" l="1"/>
  <c r="B1079" i="10541"/>
  <c r="B1081" i="10541" l="1"/>
  <c r="B1086" i="10541"/>
  <c r="B1088" i="10541" l="1"/>
  <c r="B1083" i="10541"/>
  <c r="B1085" i="10541" l="1"/>
  <c r="B1090" i="10541"/>
  <c r="B1092" i="10541" l="1"/>
  <c r="B1087" i="10541"/>
  <c r="B1089" i="10541" l="1"/>
  <c r="B1094" i="10541"/>
  <c r="B1096" i="10541" l="1"/>
  <c r="B1091" i="10541"/>
  <c r="B1093" i="10541" l="1"/>
  <c r="B1098" i="10541"/>
  <c r="B1100" i="10541" l="1"/>
  <c r="B1095" i="10541"/>
  <c r="B1097" i="10541" l="1"/>
  <c r="B1102" i="10541"/>
  <c r="B1104" i="10541" l="1"/>
  <c r="B1099" i="10541"/>
  <c r="B1101" i="10541" l="1"/>
  <c r="B1106" i="10541"/>
  <c r="B1108" i="10541" l="1"/>
  <c r="B1103" i="10541"/>
  <c r="B1105" i="10541" l="1"/>
  <c r="B1110" i="10541"/>
  <c r="B1112" i="10541" l="1"/>
  <c r="B1107" i="10541"/>
  <c r="B1109" i="10541" l="1"/>
  <c r="B1114" i="10541"/>
  <c r="B1116" i="10541" l="1"/>
  <c r="B1111" i="10541"/>
  <c r="B1113" i="10541" l="1"/>
  <c r="B1118" i="10541"/>
  <c r="B1120" i="10541" l="1"/>
  <c r="B1115" i="10541"/>
  <c r="B1117" i="10541" l="1"/>
  <c r="B1122" i="10541"/>
  <c r="B1124" i="10541" l="1"/>
  <c r="B1119" i="10541"/>
  <c r="B1121" i="10541" l="1"/>
  <c r="B1126" i="10541"/>
  <c r="B1128" i="10541" l="1"/>
  <c r="B1123" i="10541"/>
  <c r="B1125" i="10541" l="1"/>
  <c r="B1130" i="10541"/>
  <c r="B1132" i="10541" l="1"/>
  <c r="B1127" i="10541"/>
  <c r="B1129" i="10541" l="1"/>
  <c r="B1134" i="10541"/>
  <c r="B1136" i="10541" l="1"/>
  <c r="B1131" i="10541"/>
  <c r="B1133" i="10541" l="1"/>
  <c r="B1138" i="10541"/>
  <c r="B1140" i="10541" l="1"/>
  <c r="B1135" i="10541"/>
  <c r="B1137" i="10541" l="1"/>
  <c r="B1142" i="10541"/>
  <c r="B1144" i="10541" l="1"/>
  <c r="B1139" i="10541"/>
  <c r="B1141" i="10541" l="1"/>
  <c r="B1146" i="10541"/>
  <c r="B1148" i="10541" l="1"/>
  <c r="B1143" i="10541"/>
  <c r="B1145" i="10541" l="1"/>
  <c r="B1150" i="10541"/>
  <c r="B1152" i="10541" l="1"/>
  <c r="B1147" i="10541"/>
  <c r="B1149" i="10541" l="1"/>
  <c r="B1154" i="10541"/>
  <c r="B1156" i="10541" l="1"/>
  <c r="B1151" i="10541"/>
  <c r="B1153" i="10541" l="1"/>
  <c r="B1158" i="10541"/>
  <c r="B1160" i="10541" l="1"/>
  <c r="B1155" i="10541"/>
  <c r="B1157" i="10541" l="1"/>
  <c r="B1162" i="10541"/>
  <c r="B1164" i="10541" l="1"/>
  <c r="B1159" i="10541"/>
  <c r="B1161" i="10541" l="1"/>
  <c r="B1166" i="10541"/>
  <c r="B1168" i="10541" l="1"/>
  <c r="B1163" i="10541"/>
  <c r="B1165" i="10541" l="1"/>
  <c r="B1170" i="10541"/>
  <c r="B1172" i="10541" l="1"/>
  <c r="B1167" i="10541"/>
  <c r="B1169" i="10541" l="1"/>
  <c r="B1174" i="10541"/>
  <c r="B1176" i="10541" l="1"/>
  <c r="B1171" i="10541"/>
  <c r="B1173" i="10541" l="1"/>
  <c r="B1178" i="10541"/>
  <c r="B1180" i="10541" l="1"/>
  <c r="B1175" i="10541"/>
  <c r="B1177" i="10541" l="1"/>
  <c r="B1182" i="10541"/>
  <c r="B1184" i="10541" l="1"/>
  <c r="B1179" i="10541"/>
  <c r="B1181" i="10541" l="1"/>
  <c r="B1186" i="10541"/>
  <c r="B1188" i="10541" l="1"/>
  <c r="B1183" i="10541"/>
  <c r="B1185" i="10541" l="1"/>
  <c r="B1190" i="10541"/>
  <c r="B1192" i="10541" l="1"/>
  <c r="B1187" i="10541"/>
  <c r="B1189" i="10541" l="1"/>
  <c r="B1194" i="10541"/>
  <c r="B1196" i="10541" l="1"/>
  <c r="B1191" i="10541"/>
  <c r="B1193" i="10541" l="1"/>
  <c r="B1198" i="10541"/>
  <c r="B1200" i="10541" l="1"/>
  <c r="B1195" i="10541"/>
  <c r="B1197" i="10541" l="1"/>
  <c r="B1202" i="10541"/>
  <c r="B1204" i="10541" l="1"/>
  <c r="B1199" i="10541"/>
  <c r="B1201" i="10541" l="1"/>
  <c r="B1206" i="10541"/>
  <c r="B1208" i="10541" l="1"/>
  <c r="B1203" i="10541"/>
  <c r="B1205" i="10541" l="1"/>
  <c r="B1210" i="10541"/>
  <c r="B1212" i="10541" l="1"/>
  <c r="B1207" i="10541"/>
  <c r="B1209" i="10541" l="1"/>
  <c r="B1214" i="10541"/>
  <c r="B1216" i="10541" l="1"/>
  <c r="B1211" i="10541"/>
  <c r="B1213" i="10541" l="1"/>
  <c r="B1218" i="10541"/>
  <c r="B1220" i="10541" l="1"/>
  <c r="B1215" i="10541"/>
  <c r="B1217" i="10541" l="1"/>
  <c r="B1222" i="10541"/>
  <c r="B1224" i="10541" l="1"/>
  <c r="B1219" i="10541"/>
  <c r="B1221" i="10541" l="1"/>
  <c r="B1226" i="10541"/>
  <c r="B1228" i="10541" l="1"/>
  <c r="B1223" i="10541"/>
  <c r="B1225" i="10541" l="1"/>
  <c r="B1230" i="10541"/>
  <c r="B1232" i="10541" l="1"/>
  <c r="B1227" i="10541"/>
  <c r="B1229" i="10541" l="1"/>
  <c r="B1234" i="10541"/>
  <c r="B1236" i="10541" l="1"/>
  <c r="B1231" i="10541"/>
  <c r="B1233" i="10541" l="1"/>
  <c r="B1238" i="10541"/>
  <c r="B1240" i="10541" l="1"/>
  <c r="B1235" i="10541"/>
  <c r="B1237" i="10541" l="1"/>
  <c r="B1242" i="10541"/>
  <c r="B1244" i="10541" l="1"/>
  <c r="B1239" i="10541"/>
  <c r="B1241" i="10541" l="1"/>
  <c r="B1246" i="10541"/>
  <c r="B1248" i="10541" l="1"/>
  <c r="B1243" i="10541"/>
  <c r="B1245" i="10541" l="1"/>
  <c r="B1250" i="10541"/>
  <c r="B1252" i="10541" l="1"/>
  <c r="B1247" i="10541"/>
  <c r="B1249" i="10541" l="1"/>
  <c r="B1254" i="10541"/>
  <c r="B1256" i="10541" l="1"/>
  <c r="B1251" i="10541"/>
  <c r="B1253" i="10541" l="1"/>
  <c r="B1258" i="10541"/>
  <c r="B1260" i="10541" l="1"/>
  <c r="B1255" i="10541"/>
  <c r="B1257" i="10541" l="1"/>
  <c r="B1262" i="10541"/>
  <c r="B1264" i="10541" l="1"/>
  <c r="B1259" i="10541"/>
  <c r="B1261" i="10541" l="1"/>
  <c r="B1266" i="10541"/>
  <c r="B1268" i="10541" l="1"/>
  <c r="B1263" i="10541"/>
  <c r="B1265" i="10541" l="1"/>
  <c r="B1270" i="10541"/>
  <c r="B1272" i="10541" l="1"/>
  <c r="B1267" i="10541"/>
  <c r="B1269" i="10541" l="1"/>
  <c r="B1274" i="10541"/>
  <c r="B1276" i="10541" l="1"/>
  <c r="B1271" i="10541"/>
  <c r="B1273" i="10541" l="1"/>
  <c r="B1278" i="10541"/>
  <c r="B1280" i="10541" l="1"/>
  <c r="B1275" i="10541"/>
  <c r="B1277" i="10541" l="1"/>
  <c r="B1282" i="10541"/>
  <c r="B1284" i="10541" l="1"/>
  <c r="B1279" i="10541"/>
  <c r="B1281" i="10541" l="1"/>
  <c r="B1286" i="10541"/>
  <c r="B1288" i="10541" l="1"/>
  <c r="B1283" i="10541"/>
  <c r="B1285" i="10541" l="1"/>
  <c r="B1290" i="10541"/>
  <c r="B1292" i="10541" l="1"/>
  <c r="B1287" i="10541"/>
  <c r="B1289" i="10541" l="1"/>
  <c r="B1294" i="10541"/>
  <c r="B1296" i="10541" l="1"/>
  <c r="B1291" i="10541"/>
  <c r="B1293" i="10541" l="1"/>
  <c r="B1298" i="10541"/>
  <c r="B1300" i="10541" l="1"/>
  <c r="B1295" i="10541"/>
  <c r="B1297" i="10541" l="1"/>
  <c r="B1302" i="10541"/>
  <c r="B1304" i="10541" l="1"/>
  <c r="B1299" i="10541"/>
  <c r="B1301" i="10541" l="1"/>
  <c r="B1306" i="10541"/>
  <c r="B1308" i="10541" l="1"/>
  <c r="B1303" i="10541"/>
  <c r="B1305" i="10541" l="1"/>
  <c r="B1310" i="10541"/>
  <c r="B1312" i="10541" l="1"/>
  <c r="B1307" i="10541"/>
  <c r="B1309" i="10541" l="1"/>
  <c r="B1314" i="10541"/>
  <c r="B1316" i="10541" l="1"/>
  <c r="B1311" i="10541"/>
  <c r="B1313" i="10541" l="1"/>
  <c r="B1318" i="10541"/>
  <c r="B1320" i="10541" l="1"/>
  <c r="B1315" i="10541"/>
  <c r="B1317" i="10541" l="1"/>
  <c r="B1322" i="10541"/>
  <c r="B1324" i="10541" l="1"/>
  <c r="B1319" i="10541"/>
  <c r="B1321" i="10541" l="1"/>
  <c r="B1326" i="10541"/>
  <c r="B1328" i="10541" l="1"/>
  <c r="B1323" i="10541"/>
  <c r="B1325" i="10541" l="1"/>
  <c r="B1330" i="10541"/>
  <c r="B1332" i="10541" l="1"/>
  <c r="B1327" i="10541"/>
  <c r="B1329" i="10541" l="1"/>
  <c r="B1334" i="10541"/>
  <c r="B1336" i="10541" l="1"/>
  <c r="B1331" i="10541"/>
  <c r="B1333" i="10541" l="1"/>
  <c r="B1338" i="10541"/>
  <c r="B1340" i="10541" l="1"/>
  <c r="B1335" i="10541"/>
  <c r="B1337" i="10541" l="1"/>
  <c r="B1342" i="10541"/>
  <c r="B1344" i="10541" l="1"/>
  <c r="B1339" i="10541"/>
  <c r="B1341" i="10541" l="1"/>
  <c r="B1346" i="10541"/>
  <c r="B1348" i="10541" l="1"/>
  <c r="B1343" i="10541"/>
  <c r="B1345" i="10541" l="1"/>
  <c r="B1350" i="10541"/>
  <c r="B1352" i="10541" l="1"/>
  <c r="B1347" i="10541"/>
  <c r="B1349" i="10541" l="1"/>
  <c r="B1354" i="10541"/>
  <c r="B1356" i="10541" l="1"/>
  <c r="B1351" i="10541"/>
  <c r="B1353" i="10541" l="1"/>
  <c r="B1358" i="10541"/>
  <c r="B1360" i="10541" l="1"/>
  <c r="B1355" i="10541"/>
  <c r="B1357" i="10541" l="1"/>
  <c r="B1362" i="10541"/>
  <c r="B1364" i="10541" l="1"/>
  <c r="B1359" i="10541"/>
  <c r="B1361" i="10541" l="1"/>
  <c r="B1366" i="10541"/>
  <c r="B1368" i="10541" l="1"/>
  <c r="B1363" i="10541"/>
  <c r="B1365" i="10541" l="1"/>
  <c r="B1370" i="10541"/>
  <c r="B1372" i="10541" l="1"/>
  <c r="B1367" i="10541"/>
  <c r="B1369" i="10541" l="1"/>
  <c r="B1374" i="10541"/>
  <c r="B1376" i="10541" l="1"/>
  <c r="B1371" i="10541"/>
  <c r="B1373" i="10541" l="1"/>
  <c r="B1375" i="10541" l="1"/>
  <c r="B1377" i="10541" l="1"/>
  <c r="B1379" i="10541" l="1"/>
  <c r="B1381" i="10541" l="1"/>
  <c r="B1378" i="10541" l="1"/>
  <c r="B1383" i="10541"/>
  <c r="B1385" i="10541" l="1"/>
  <c r="B1380" i="10541"/>
  <c r="B1382" i="10541" l="1"/>
  <c r="B1387" i="10541"/>
  <c r="B1389" i="10541" l="1"/>
  <c r="B1384" i="10541"/>
  <c r="B1386" i="10541" l="1"/>
  <c r="B1391" i="10541"/>
  <c r="B1393" i="10541" l="1"/>
  <c r="B1388" i="10541"/>
  <c r="B1390" i="10541" l="1"/>
  <c r="B1395" i="10541"/>
  <c r="B1397" i="10541" l="1"/>
  <c r="B1392" i="10541"/>
  <c r="B1394" i="10541" l="1"/>
  <c r="B1399" i="10541"/>
  <c r="B1401" i="10541" l="1"/>
  <c r="B1396" i="10541"/>
  <c r="B1398" i="10541" l="1"/>
  <c r="B1403" i="10541"/>
  <c r="B1405" i="10541" l="1"/>
  <c r="B1400" i="10541"/>
  <c r="B1402" i="10541" l="1"/>
  <c r="B1407" i="10541"/>
  <c r="B1409" i="10541" l="1"/>
  <c r="B1404" i="10541"/>
  <c r="B1406" i="10541" l="1"/>
  <c r="B1411" i="10541"/>
  <c r="B1413" i="10541" l="1"/>
  <c r="B1408" i="10541"/>
  <c r="B1410" i="10541" l="1"/>
  <c r="B1415" i="10541"/>
  <c r="B1417" i="10541" l="1"/>
  <c r="B1412" i="10541"/>
  <c r="B1414" i="10541" l="1"/>
  <c r="B1419" i="10541"/>
  <c r="B1421" i="10541" l="1"/>
  <c r="B1416" i="10541"/>
  <c r="B1418" i="10541" l="1"/>
  <c r="B1423" i="10541"/>
  <c r="B1425" i="10541" l="1"/>
  <c r="B1420" i="10541"/>
  <c r="B1422" i="10541" l="1"/>
  <c r="B1427" i="10541"/>
  <c r="B1429" i="10541" l="1"/>
  <c r="B1424" i="10541"/>
  <c r="B1426" i="10541" l="1"/>
  <c r="B1431" i="10541"/>
  <c r="B1433" i="10541" l="1"/>
  <c r="B1428" i="10541"/>
  <c r="B1430" i="10541" l="1"/>
  <c r="B1435" i="10541"/>
  <c r="B1437" i="10541" l="1"/>
  <c r="B1432" i="10541"/>
  <c r="B1434" i="10541" l="1"/>
  <c r="B1439" i="10541"/>
  <c r="B1441" i="10541" l="1"/>
  <c r="B1436" i="10541"/>
  <c r="B1438" i="10541" l="1"/>
  <c r="B1443" i="10541"/>
  <c r="B1445" i="10541" l="1"/>
  <c r="B1440" i="10541"/>
  <c r="B1442" i="10541" l="1"/>
  <c r="B1447" i="10541"/>
  <c r="B1449" i="10541" l="1"/>
  <c r="B1444" i="10541"/>
  <c r="B1446" i="10541" l="1"/>
  <c r="B1451" i="10541"/>
  <c r="B1453" i="10541" l="1"/>
  <c r="B1448" i="10541"/>
  <c r="B1450" i="10541" l="1"/>
  <c r="B1455" i="10541"/>
  <c r="B1457" i="10541" l="1"/>
  <c r="B1452" i="10541"/>
  <c r="B1454" i="10541" l="1"/>
  <c r="B1459" i="10541"/>
  <c r="B1461" i="10541" l="1"/>
  <c r="B1456" i="10541"/>
  <c r="B1458" i="10541" l="1"/>
  <c r="B1463" i="10541"/>
  <c r="B1465" i="10541" l="1"/>
  <c r="B1460" i="10541"/>
  <c r="B1462" i="10541" l="1"/>
  <c r="B1467" i="10541"/>
  <c r="B1469" i="10541" l="1"/>
  <c r="B1464" i="10541"/>
  <c r="B1466" i="10541" l="1"/>
  <c r="B1471" i="10541"/>
  <c r="B1473" i="10541" l="1"/>
  <c r="B1468" i="10541"/>
  <c r="B1470" i="10541" l="1"/>
  <c r="B1475" i="10541"/>
  <c r="B1477" i="10541" l="1"/>
  <c r="B1472" i="10541"/>
  <c r="B1474" i="10541" l="1"/>
  <c r="B1479" i="10541"/>
  <c r="B1481" i="10541" l="1"/>
  <c r="B1476" i="10541"/>
  <c r="B1478" i="10541" l="1"/>
  <c r="B1483" i="10541"/>
  <c r="B1485" i="10541" l="1"/>
  <c r="B1480" i="10541"/>
  <c r="B1482" i="10541" l="1"/>
  <c r="B1487" i="10541"/>
  <c r="B1489" i="10541" l="1"/>
  <c r="B1484" i="10541"/>
  <c r="B1486" i="10541" l="1"/>
  <c r="B1491" i="10541"/>
  <c r="B1493" i="10541" l="1"/>
  <c r="B1488" i="10541"/>
  <c r="B1490" i="10541" l="1"/>
  <c r="B1495" i="10541"/>
  <c r="B1497" i="10541" l="1"/>
  <c r="B1492" i="10541"/>
  <c r="B1494" i="10541" l="1"/>
  <c r="B1499" i="10541"/>
  <c r="B1501" i="10541" l="1"/>
  <c r="B1496" i="10541"/>
  <c r="B1498" i="10541" l="1"/>
  <c r="B1503" i="10541"/>
  <c r="B1505" i="10541" l="1"/>
  <c r="B1500" i="10541"/>
  <c r="B1502" i="10541" l="1"/>
  <c r="B1507" i="10541"/>
  <c r="B1509" i="10541" l="1"/>
  <c r="B1504" i="10541"/>
  <c r="B1506" i="10541" l="1"/>
  <c r="B1511" i="10541"/>
  <c r="B1513" i="10541" l="1"/>
  <c r="B1508" i="10541"/>
  <c r="B1510" i="10541" l="1"/>
  <c r="B1515" i="10541"/>
  <c r="B1517" i="10541" l="1"/>
  <c r="B1512" i="10541"/>
  <c r="B1514" i="10541" l="1"/>
  <c r="B1519" i="10541"/>
  <c r="B1521" i="10541" l="1"/>
  <c r="B1516" i="10541"/>
  <c r="B1518" i="10541" l="1"/>
  <c r="B1523" i="10541"/>
  <c r="B1525" i="10541" l="1"/>
  <c r="B1520" i="10541"/>
  <c r="B1522" i="10541" l="1"/>
  <c r="B1527" i="10541"/>
  <c r="B1529" i="10541" l="1"/>
  <c r="B1524" i="10541"/>
  <c r="B1526" i="10541" l="1"/>
  <c r="B1531" i="10541"/>
  <c r="B1533" i="10541" l="1"/>
  <c r="B1528" i="10541"/>
  <c r="B1530" i="10541" l="1"/>
  <c r="B1535" i="10541"/>
  <c r="B1537" i="10541" l="1"/>
  <c r="B1532" i="10541"/>
  <c r="B1534" i="10541" l="1"/>
  <c r="B1539" i="10541"/>
  <c r="B1541" i="10541" l="1"/>
  <c r="B1536" i="10541"/>
  <c r="B1538" i="10541" l="1"/>
  <c r="B1543" i="10541"/>
  <c r="B1545" i="10541" l="1"/>
  <c r="B1540" i="10541"/>
  <c r="B1542" i="10541" l="1"/>
  <c r="B1547" i="10541"/>
  <c r="B1549" i="10541" l="1"/>
  <c r="B1544" i="10541"/>
  <c r="B1546" i="10541" l="1"/>
  <c r="B1551" i="10541"/>
  <c r="B1553" i="10541" l="1"/>
  <c r="B1548" i="10541"/>
  <c r="B1550" i="10541" l="1"/>
  <c r="B1555" i="10541"/>
  <c r="B1557" i="10541" l="1"/>
  <c r="B1552" i="10541"/>
  <c r="B1554" i="10541" l="1"/>
  <c r="B1559" i="10541"/>
  <c r="B1561" i="10541" l="1"/>
  <c r="B1556" i="10541"/>
  <c r="B1558" i="10541" l="1"/>
  <c r="B1563" i="10541"/>
  <c r="B1565" i="10541" l="1"/>
  <c r="B1560" i="10541"/>
  <c r="B1562" i="10541" l="1"/>
  <c r="B1567" i="10541"/>
  <c r="B1569" i="10541" l="1"/>
  <c r="B1564" i="10541"/>
  <c r="B1566" i="10541" l="1"/>
  <c r="B1571" i="10541"/>
  <c r="B1573" i="10541" l="1"/>
  <c r="B1568" i="10541"/>
  <c r="B1570" i="10541" l="1"/>
  <c r="B1575" i="10541"/>
  <c r="B1577" i="10541" l="1"/>
  <c r="B1572" i="10541"/>
  <c r="B1574" i="10541" l="1"/>
  <c r="B1579" i="10541"/>
  <c r="B1581" i="10541" l="1"/>
  <c r="B1576" i="10541"/>
  <c r="B1578" i="10541" l="1"/>
  <c r="B1583" i="10541"/>
  <c r="B1585" i="10541" l="1"/>
  <c r="B1580" i="10541"/>
  <c r="B1582" i="10541" l="1"/>
  <c r="B1587" i="10541"/>
  <c r="B1589" i="10541" l="1"/>
  <c r="B1584" i="10541"/>
  <c r="B1586" i="10541" l="1"/>
  <c r="B1591" i="10541"/>
  <c r="B1593" i="10541" l="1"/>
  <c r="B1588" i="10541"/>
  <c r="B1590" i="10541" l="1"/>
  <c r="B1595" i="10541"/>
  <c r="B1597" i="10541" l="1"/>
  <c r="B1592" i="10541"/>
  <c r="B1594" i="10541" l="1"/>
  <c r="B1599" i="10541"/>
  <c r="B1601" i="10541" l="1"/>
  <c r="B1596" i="10541"/>
  <c r="B1598" i="10541" l="1"/>
  <c r="B1603" i="10541"/>
  <c r="B1605" i="10541" l="1"/>
  <c r="B1600" i="10541"/>
  <c r="B1602" i="10541" l="1"/>
  <c r="B1607" i="10541"/>
  <c r="B1609" i="10541" l="1"/>
  <c r="B1604" i="10541"/>
  <c r="B1606" i="10541" l="1"/>
  <c r="B1611" i="10541"/>
  <c r="B1613" i="10541" l="1"/>
  <c r="B1608" i="10541"/>
  <c r="B1610" i="10541" l="1"/>
  <c r="B1615" i="10541"/>
  <c r="B1617" i="10541" l="1"/>
  <c r="B1612" i="10541"/>
  <c r="B1614" i="10541" l="1"/>
  <c r="B1616" i="10541" l="1"/>
  <c r="B1618" i="10541" l="1"/>
  <c r="B1619" i="10541" l="1"/>
  <c r="B1621" i="10541" l="1"/>
  <c r="B1623" i="10541" l="1"/>
  <c r="B1620" i="10541" l="1"/>
  <c r="B1625" i="10541"/>
  <c r="B1627" i="10541" l="1"/>
  <c r="B1622" i="10541"/>
  <c r="B1624" i="10541" l="1"/>
  <c r="B1629" i="10541"/>
  <c r="B1631" i="10541" l="1"/>
  <c r="B1626" i="10541"/>
  <c r="B1628" i="10541" l="1"/>
  <c r="B1633" i="10541"/>
  <c r="B1635" i="10541" l="1"/>
  <c r="B1630" i="10541"/>
  <c r="B1632" i="10541" l="1"/>
  <c r="B1637" i="10541"/>
  <c r="B1639" i="10541" l="1"/>
  <c r="B1634" i="10541"/>
  <c r="B1636" i="10541" l="1"/>
  <c r="B1641" i="10541"/>
  <c r="B1643" i="10541" l="1"/>
  <c r="B1638" i="10541"/>
  <c r="B1640" i="10541" l="1"/>
  <c r="B1645" i="10541"/>
  <c r="B1647" i="10541" l="1"/>
  <c r="B1642" i="10541"/>
  <c r="B1644" i="10541" l="1"/>
  <c r="B1649" i="10541"/>
  <c r="B1651" i="10541" l="1"/>
  <c r="B1646" i="10541"/>
  <c r="B1648" i="10541" l="1"/>
  <c r="B1653" i="10541"/>
  <c r="B1655" i="10541" l="1"/>
  <c r="B1650" i="10541"/>
  <c r="B1652" i="10541" l="1"/>
  <c r="B1657" i="10541"/>
  <c r="B1659" i="10541" l="1"/>
  <c r="B1654" i="10541"/>
  <c r="B1656" i="10541" l="1"/>
  <c r="B1661" i="10541"/>
  <c r="B1663" i="10541" l="1"/>
  <c r="B1658" i="10541"/>
  <c r="B1660" i="10541" l="1"/>
  <c r="B1665" i="10541"/>
  <c r="B1667" i="10541" l="1"/>
  <c r="B1662" i="10541"/>
  <c r="B1664" i="10541" l="1"/>
  <c r="B1669" i="10541"/>
  <c r="B1671" i="10541" l="1"/>
  <c r="B1666" i="10541"/>
  <c r="B1668" i="10541" l="1"/>
  <c r="B1673" i="10541"/>
  <c r="B1675" i="10541" l="1"/>
  <c r="B1670" i="10541"/>
  <c r="B1672" i="10541" l="1"/>
  <c r="B1677" i="10541"/>
  <c r="B1679" i="10541" l="1"/>
  <c r="B1674" i="10541"/>
  <c r="B1676" i="10541" l="1"/>
  <c r="B1681" i="10541"/>
  <c r="B1683" i="10541" l="1"/>
  <c r="B1678" i="10541"/>
  <c r="B1680" i="10541" l="1"/>
  <c r="B1685" i="10541"/>
  <c r="B1687" i="10541" l="1"/>
  <c r="B1682" i="10541"/>
  <c r="B1684" i="10541" l="1"/>
  <c r="B1689" i="10541"/>
  <c r="B1691" i="10541" l="1"/>
  <c r="B1686" i="10541"/>
  <c r="B1688" i="10541" l="1"/>
  <c r="B1693" i="10541"/>
  <c r="B1695" i="10541" l="1"/>
  <c r="B1690" i="10541"/>
  <c r="B1692" i="10541" l="1"/>
  <c r="B1697" i="10541"/>
  <c r="B1699" i="10541" l="1"/>
  <c r="B1694" i="10541"/>
  <c r="B1696" i="10541" l="1"/>
  <c r="B1701" i="10541"/>
  <c r="B1703" i="10541" l="1"/>
  <c r="B1698" i="10541"/>
  <c r="B1700" i="10541" l="1"/>
  <c r="B1705" i="10541"/>
  <c r="B1707" i="10541" l="1"/>
  <c r="B1702" i="10541"/>
  <c r="B1704" i="10541" l="1"/>
  <c r="B1709" i="10541"/>
  <c r="B1711" i="10541" l="1"/>
  <c r="B1706" i="10541"/>
  <c r="B1708" i="10541" l="1"/>
  <c r="B1713" i="10541"/>
  <c r="B1715" i="10541" l="1"/>
  <c r="B1710" i="10541"/>
  <c r="B1712" i="10541" l="1"/>
  <c r="B1717" i="10541"/>
  <c r="B1719" i="10541" l="1"/>
  <c r="B1714" i="10541"/>
  <c r="B1716" i="10541" l="1"/>
  <c r="B1721" i="10541"/>
  <c r="B1723" i="10541" l="1"/>
  <c r="B1718" i="10541"/>
  <c r="B1720" i="10541" l="1"/>
  <c r="B1725" i="10541"/>
  <c r="B1727" i="10541" l="1"/>
  <c r="B1722" i="10541"/>
  <c r="B1724" i="10541" l="1"/>
  <c r="B1729" i="10541"/>
  <c r="B1731" i="10541" l="1"/>
  <c r="B1726" i="10541"/>
  <c r="B1728" i="10541" l="1"/>
  <c r="B1733" i="10541"/>
  <c r="B1735" i="10541" l="1"/>
  <c r="B1730" i="10541"/>
  <c r="B1732" i="10541" l="1"/>
  <c r="B1737" i="10541"/>
  <c r="B1739" i="10541" l="1"/>
  <c r="B1734" i="10541"/>
  <c r="B1736" i="10541" l="1"/>
  <c r="B1741" i="10541"/>
  <c r="B1743" i="10541" l="1"/>
  <c r="B1738" i="10541"/>
  <c r="B1740" i="10541" l="1"/>
  <c r="B1745" i="10541"/>
  <c r="B1747" i="10541" l="1"/>
  <c r="B1742" i="10541"/>
  <c r="B1744" i="10541" l="1"/>
  <c r="B1749" i="10541"/>
  <c r="B1751" i="10541" l="1"/>
  <c r="B1746" i="10541"/>
  <c r="B1748" i="10541" l="1"/>
  <c r="B1753" i="10541"/>
  <c r="B1755" i="10541" l="1"/>
  <c r="B1750" i="10541"/>
  <c r="B1752" i="10541" l="1"/>
  <c r="B1757" i="10541"/>
  <c r="B1759" i="10541" l="1"/>
  <c r="B1754" i="10541"/>
  <c r="B1756" i="10541" l="1"/>
  <c r="B1761" i="10541"/>
  <c r="B1763" i="10541" l="1"/>
  <c r="B1758" i="10541"/>
  <c r="B1760" i="10541" l="1"/>
  <c r="B1765" i="10541"/>
  <c r="B1767" i="10541" l="1"/>
  <c r="B1762" i="10541"/>
  <c r="B1764" i="10541" l="1"/>
  <c r="B1769" i="10541"/>
  <c r="B1771" i="10541" l="1"/>
  <c r="B1766" i="10541"/>
  <c r="B1768" i="10541" l="1"/>
  <c r="B1773" i="10541"/>
  <c r="B1775" i="10541" l="1"/>
  <c r="B1770" i="10541"/>
  <c r="B1772" i="10541" l="1"/>
  <c r="B1777" i="10541"/>
  <c r="B1779" i="10541" l="1"/>
  <c r="B1774" i="10541"/>
  <c r="B1776" i="10541" l="1"/>
  <c r="B1781" i="10541"/>
  <c r="B1783" i="10541" l="1"/>
  <c r="B1778" i="10541"/>
  <c r="B1780" i="10541" l="1"/>
  <c r="B1785" i="10541"/>
  <c r="B1787" i="10541" l="1"/>
  <c r="B1782" i="10541"/>
  <c r="B1784" i="10541" l="1"/>
  <c r="B1789" i="10541"/>
  <c r="B1791" i="10541" l="1"/>
  <c r="B1786" i="10541"/>
  <c r="B1788" i="10541" l="1"/>
  <c r="B1793" i="10541"/>
  <c r="B1795" i="10541" l="1"/>
  <c r="B1790" i="10541"/>
  <c r="B1792" i="10541" l="1"/>
  <c r="B1797" i="10541"/>
  <c r="B1799" i="10541" l="1"/>
  <c r="B1794" i="10541"/>
  <c r="B1796" i="10541" l="1"/>
  <c r="B1801" i="10541"/>
  <c r="B1803" i="10541" l="1"/>
  <c r="B1798" i="10541"/>
  <c r="B1800" i="10541" l="1"/>
  <c r="B1805" i="10541"/>
  <c r="B1807" i="10541" l="1"/>
  <c r="B1802" i="10541"/>
  <c r="B1804" i="10541" l="1"/>
  <c r="B1809" i="10541"/>
  <c r="B1811" i="10541" l="1"/>
  <c r="B1806" i="10541"/>
  <c r="B1808" i="10541" l="1"/>
  <c r="B1813" i="10541"/>
  <c r="B1815" i="10541" l="1"/>
  <c r="B1810" i="10541"/>
  <c r="B1812" i="10541" l="1"/>
  <c r="B1817" i="10541"/>
  <c r="B1819" i="10541" l="1"/>
  <c r="B1814" i="10541"/>
  <c r="B1816" i="10541" l="1"/>
  <c r="B1821" i="10541"/>
  <c r="B1823" i="10541" l="1"/>
  <c r="B1818" i="10541"/>
  <c r="B1820" i="10541" l="1"/>
  <c r="B1825" i="10541"/>
  <c r="B1827" i="10541" l="1"/>
  <c r="B1822" i="10541"/>
  <c r="B1824" i="10541" l="1"/>
  <c r="B1829" i="10541"/>
  <c r="B1831" i="10541" l="1"/>
  <c r="B1826" i="10541"/>
  <c r="B1828" i="10541" l="1"/>
  <c r="B1833" i="10541"/>
  <c r="B1835" i="10541" l="1"/>
  <c r="B1830" i="10541"/>
  <c r="B1832" i="10541" l="1"/>
  <c r="B1837" i="10541"/>
  <c r="B1839" i="10541" l="1"/>
  <c r="B1834" i="10541"/>
  <c r="B1836" i="10541" l="1"/>
  <c r="B1841" i="10541"/>
  <c r="B1843" i="10541" l="1"/>
  <c r="B1838" i="10541"/>
  <c r="B1840" i="10541" l="1"/>
  <c r="B1845" i="10541"/>
  <c r="B1847" i="10541" l="1"/>
  <c r="B1842" i="10541"/>
  <c r="B1844" i="10541" l="1"/>
  <c r="B1849" i="10541"/>
  <c r="B1851" i="10541" l="1"/>
  <c r="B1846" i="10541"/>
  <c r="B1848" i="10541" l="1"/>
  <c r="B1853" i="10541"/>
  <c r="B1855" i="10541" l="1"/>
  <c r="B1850" i="10541"/>
  <c r="B1852" i="10541" l="1"/>
  <c r="B1857" i="10541"/>
  <c r="B1859" i="10541" l="1"/>
  <c r="B1854" i="10541"/>
  <c r="B1856" i="10541" l="1"/>
  <c r="B1861" i="10541"/>
  <c r="B1863" i="10541" l="1"/>
  <c r="B1858" i="10541"/>
  <c r="B1860" i="10541" l="1"/>
  <c r="B1865" i="10541"/>
  <c r="B1867" i="10541" l="1"/>
  <c r="B1862" i="10541"/>
  <c r="B1864" i="10541" l="1"/>
  <c r="B1869" i="10541"/>
  <c r="B1871" i="10541" l="1"/>
  <c r="B1866" i="10541"/>
  <c r="B1868" i="10541" l="1"/>
  <c r="B1873" i="10541"/>
  <c r="B1875" i="10541" l="1"/>
  <c r="B1870" i="10541"/>
  <c r="B1872" i="10541" l="1"/>
  <c r="B1877" i="10541"/>
  <c r="B1879" i="10541" l="1"/>
  <c r="B1874" i="10541"/>
  <c r="B1876" i="10541" l="1"/>
  <c r="B1881" i="10541"/>
  <c r="B1883" i="10541" l="1"/>
  <c r="B1878" i="10541"/>
  <c r="B1880" i="10541" l="1"/>
  <c r="B1885" i="10541"/>
  <c r="B1887" i="10541" l="1"/>
  <c r="B1882" i="10541"/>
  <c r="B1884" i="10541" l="1"/>
  <c r="B1889" i="10541"/>
  <c r="B1891" i="10541" l="1"/>
  <c r="B1886" i="10541"/>
  <c r="B1888" i="10541" l="1"/>
  <c r="B1893" i="10541"/>
  <c r="B1895" i="10541" l="1"/>
  <c r="B1890" i="10541"/>
  <c r="B1892" i="10541" l="1"/>
  <c r="B1897" i="10541"/>
  <c r="B1899" i="10541" l="1"/>
  <c r="B1894" i="10541"/>
  <c r="B1896" i="10541" l="1"/>
  <c r="B1901" i="10541"/>
  <c r="B1903" i="10541" l="1"/>
  <c r="B1898" i="10541"/>
  <c r="B1900" i="10541" l="1"/>
  <c r="B1905" i="10541"/>
  <c r="B1907" i="10541" l="1"/>
  <c r="B1902" i="10541"/>
  <c r="B1904" i="10541" l="1"/>
  <c r="B1909" i="10541"/>
  <c r="B1911" i="10541" l="1"/>
  <c r="B1906" i="10541"/>
  <c r="B1908" i="10541" l="1"/>
  <c r="B1913" i="10541"/>
  <c r="B1915" i="10541" l="1"/>
  <c r="B1910" i="10541"/>
  <c r="B1912" i="10541" l="1"/>
  <c r="B1917" i="10541"/>
  <c r="B1919" i="10541" l="1"/>
  <c r="B1914" i="10541"/>
  <c r="B1916" i="10541" l="1"/>
  <c r="B1921" i="10541"/>
  <c r="B1923" i="10541" l="1"/>
  <c r="B1918" i="10541"/>
  <c r="B1920" i="10541" l="1"/>
  <c r="B1925" i="10541"/>
  <c r="B1927" i="10541" l="1"/>
  <c r="B1922" i="10541"/>
  <c r="B1924" i="10541" l="1"/>
  <c r="B1929" i="10541"/>
  <c r="B1931" i="10541" l="1"/>
  <c r="B1926" i="10541"/>
  <c r="B1928" i="10541" l="1"/>
  <c r="B1933" i="10541"/>
  <c r="B1935" i="10541" l="1"/>
  <c r="B1930" i="10541"/>
  <c r="B1932" i="10541" l="1"/>
  <c r="B1937" i="10541"/>
  <c r="B1939" i="10541" l="1"/>
  <c r="B1934" i="10541"/>
  <c r="B1936" i="10541" l="1"/>
  <c r="B1941" i="10541"/>
  <c r="B1943" i="10541" l="1"/>
  <c r="B1938" i="10541"/>
  <c r="B1940" i="10541" l="1"/>
  <c r="B1945" i="10541"/>
  <c r="B1947" i="10541" l="1"/>
  <c r="B1942" i="10541"/>
  <c r="B1944" i="10541" l="1"/>
  <c r="B1949" i="10541"/>
  <c r="B1951" i="10541" l="1"/>
  <c r="B1946" i="10541"/>
  <c r="B1948" i="10541" l="1"/>
  <c r="B1953" i="10541"/>
  <c r="B1955" i="10541" l="1"/>
  <c r="B1950" i="10541"/>
  <c r="B1952" i="10541" l="1"/>
  <c r="B1957" i="10541"/>
  <c r="B1959" i="10541" l="1"/>
  <c r="B1954" i="10541"/>
  <c r="B1956" i="10541" l="1"/>
  <c r="B1961" i="10541"/>
  <c r="B1963" i="10541" l="1"/>
  <c r="B1958" i="10541"/>
  <c r="B1960" i="10541" l="1"/>
  <c r="B1965" i="10541"/>
  <c r="B1967" i="10541" l="1"/>
  <c r="B1962" i="10541"/>
  <c r="B1964" i="10541" l="1"/>
  <c r="B1969" i="10541"/>
  <c r="B1971" i="10541" l="1"/>
  <c r="B1966" i="10541"/>
  <c r="B1968" i="10541" l="1"/>
  <c r="B1973" i="10541"/>
  <c r="B1975" i="10541" l="1"/>
  <c r="B1970" i="10541"/>
  <c r="B1972" i="10541" l="1"/>
  <c r="B1977" i="10541"/>
  <c r="B1979" i="10541" l="1"/>
  <c r="B1974" i="10541"/>
  <c r="B1976" i="10541" l="1"/>
  <c r="B1978" i="10541" l="1"/>
  <c r="B1980" i="10541" l="1"/>
  <c r="B1982" i="10541" l="1"/>
  <c r="B1984" i="10541" l="1"/>
  <c r="B1981" i="10541" l="1"/>
  <c r="B1986" i="10541"/>
  <c r="B1988" i="10541" l="1"/>
  <c r="B1983" i="10541"/>
  <c r="B1985" i="10541" l="1"/>
  <c r="B1990" i="10541"/>
  <c r="B1992" i="10541" l="1"/>
  <c r="B1987" i="10541"/>
  <c r="B1989" i="10541" l="1"/>
  <c r="B1994" i="10541"/>
  <c r="B1996" i="10541" l="1"/>
  <c r="B1991" i="10541"/>
  <c r="B1993" i="10541" l="1"/>
  <c r="B1998" i="10541"/>
  <c r="B2000" i="10541" l="1"/>
  <c r="B1995" i="10541"/>
  <c r="B1997" i="10541" l="1"/>
  <c r="B2002" i="10541"/>
  <c r="B2004" i="10541" l="1"/>
  <c r="B1999" i="10541"/>
  <c r="B2001" i="10541" l="1"/>
  <c r="B2006" i="10541"/>
  <c r="B2008" i="10541" l="1"/>
  <c r="B2003" i="10541"/>
  <c r="B2005" i="10541" l="1"/>
  <c r="B2010" i="10541"/>
  <c r="B2012" i="10541" l="1"/>
  <c r="B2007" i="10541"/>
  <c r="B2009" i="10541" l="1"/>
  <c r="B2014" i="10541"/>
  <c r="B2016" i="10541" l="1"/>
  <c r="B2011" i="10541"/>
  <c r="B2013" i="10541" l="1"/>
  <c r="B2018" i="10541"/>
  <c r="B2020" i="10541" l="1"/>
  <c r="B2015" i="10541"/>
  <c r="B2017" i="10541" l="1"/>
  <c r="B2022" i="10541"/>
  <c r="B2024" i="10541" l="1"/>
  <c r="B2019" i="10541"/>
  <c r="B2021" i="10541" l="1"/>
  <c r="B2026" i="10541"/>
  <c r="B2028" i="10541" l="1"/>
  <c r="B2023" i="10541"/>
  <c r="B2025" i="10541" l="1"/>
  <c r="B2030" i="10541"/>
  <c r="B2032" i="10541" l="1"/>
  <c r="B2027" i="10541"/>
  <c r="B2029" i="10541" l="1"/>
  <c r="B2034" i="10541"/>
  <c r="B2036" i="10541" l="1"/>
  <c r="B2031" i="10541"/>
  <c r="B2033" i="10541" l="1"/>
  <c r="B2038" i="10541"/>
  <c r="B2040" i="10541" l="1"/>
  <c r="B2035" i="10541"/>
  <c r="B2037" i="10541" l="1"/>
  <c r="B2042" i="10541"/>
  <c r="B2044" i="10541" l="1"/>
  <c r="B2039" i="10541"/>
  <c r="B2041" i="10541" l="1"/>
  <c r="B2046" i="10541"/>
  <c r="B2048" i="10541" l="1"/>
  <c r="B2043" i="10541"/>
  <c r="B2045" i="10541" l="1"/>
  <c r="B2050" i="10541"/>
  <c r="B2052" i="10541" l="1"/>
  <c r="B2047" i="10541"/>
  <c r="B2049" i="10541" l="1"/>
  <c r="B2054" i="10541"/>
  <c r="B2056" i="10541" l="1"/>
  <c r="B2051" i="10541"/>
  <c r="B2053" i="10541" l="1"/>
  <c r="B2058" i="10541"/>
  <c r="B2060" i="10541" l="1"/>
  <c r="B2055" i="10541"/>
  <c r="B2057" i="10541" l="1"/>
  <c r="B2062" i="10541"/>
  <c r="B2064" i="10541" l="1"/>
  <c r="B2059" i="10541"/>
  <c r="B2061" i="10541" l="1"/>
  <c r="B2066" i="10541"/>
  <c r="B2068" i="10541" l="1"/>
  <c r="B2063" i="10541"/>
  <c r="B2065" i="10541" l="1"/>
  <c r="B2070" i="10541"/>
  <c r="B2072" i="10541" l="1"/>
  <c r="B2067" i="10541"/>
  <c r="B2069" i="10541" l="1"/>
  <c r="B2074" i="10541"/>
  <c r="B2076" i="10541" l="1"/>
  <c r="B2071" i="10541"/>
  <c r="B2073" i="10541" l="1"/>
  <c r="B2078" i="10541"/>
  <c r="B2080" i="10541" l="1"/>
  <c r="B2075" i="10541"/>
  <c r="B2077" i="10541" l="1"/>
  <c r="B2082" i="10541"/>
  <c r="B2084" i="10541" l="1"/>
  <c r="B2079" i="10541"/>
  <c r="B2081" i="10541" l="1"/>
  <c r="B2086" i="10541"/>
  <c r="B2088" i="10541" l="1"/>
  <c r="B2083" i="10541"/>
  <c r="B2085" i="10541" l="1"/>
  <c r="B2090" i="10541"/>
  <c r="B2092" i="10541" l="1"/>
  <c r="B2087" i="10541"/>
  <c r="B2089" i="10541" l="1"/>
  <c r="B2094" i="10541"/>
  <c r="B2096" i="10541" l="1"/>
  <c r="B2091" i="10541"/>
  <c r="B2093" i="10541" l="1"/>
  <c r="B2098" i="10541"/>
  <c r="B2100" i="10541" l="1"/>
  <c r="B2095" i="10541"/>
  <c r="B2097" i="10541" l="1"/>
  <c r="B2102" i="10541"/>
  <c r="B2104" i="10541" l="1"/>
  <c r="B2099" i="10541"/>
  <c r="B2101" i="10541" l="1"/>
  <c r="B2106" i="10541"/>
  <c r="B2108" i="10541" l="1"/>
  <c r="B2103" i="10541"/>
  <c r="B2105" i="10541" l="1"/>
  <c r="B2107" i="10541" l="1"/>
  <c r="B2109" i="10541" l="1"/>
  <c r="B2111" i="10541" l="1"/>
  <c r="B2113" i="10541" l="1"/>
  <c r="B2110" i="10541" l="1"/>
  <c r="B2115" i="10541"/>
  <c r="B2117" i="10541" l="1"/>
  <c r="B2112" i="10541"/>
  <c r="B2114" i="10541" l="1"/>
  <c r="B2119" i="10541"/>
  <c r="B2121" i="10541" l="1"/>
  <c r="B2116" i="10541"/>
  <c r="B2118" i="10541" l="1"/>
  <c r="B2123" i="10541"/>
  <c r="B2125" i="10541" l="1"/>
  <c r="B2120" i="10541"/>
  <c r="B2122" i="10541" l="1"/>
  <c r="B2127" i="10541"/>
  <c r="B2129" i="10541" l="1"/>
  <c r="B2124" i="10541"/>
  <c r="B2126" i="10541" l="1"/>
  <c r="B2131" i="10541"/>
  <c r="B2133" i="10541" l="1"/>
  <c r="B2128" i="10541"/>
  <c r="B2130" i="10541" l="1"/>
  <c r="B2135" i="10541"/>
  <c r="B2137" i="10541" l="1"/>
  <c r="B2132" i="10541"/>
  <c r="B2134" i="10541" l="1"/>
  <c r="B2139" i="10541"/>
  <c r="B2141" i="10541" l="1"/>
  <c r="B2136" i="10541"/>
  <c r="B2138" i="10541" l="1"/>
  <c r="B2143" i="10541"/>
  <c r="B2145" i="10541" l="1"/>
  <c r="B2140" i="10541"/>
  <c r="B2142" i="10541" l="1"/>
  <c r="B2147" i="10541"/>
  <c r="B2149" i="10541" l="1"/>
  <c r="B2144" i="10541"/>
  <c r="B2146" i="10541" l="1"/>
  <c r="B2151" i="10541"/>
  <c r="B2153" i="10541" l="1"/>
  <c r="B2148" i="10541"/>
  <c r="B2150" i="10541" l="1"/>
  <c r="B2155" i="10541"/>
  <c r="B2157" i="10541" l="1"/>
  <c r="B2152" i="10541"/>
  <c r="B2154" i="10541" l="1"/>
  <c r="B2159" i="10541"/>
  <c r="B2161" i="10541" l="1"/>
  <c r="B2156" i="10541"/>
  <c r="B2158" i="10541" l="1"/>
  <c r="B2163" i="10541"/>
  <c r="B2165" i="10541" l="1"/>
  <c r="B2160" i="10541"/>
  <c r="B2162" i="10541" l="1"/>
  <c r="B2167" i="10541"/>
  <c r="B2169" i="10541" l="1"/>
  <c r="B2164" i="10541"/>
  <c r="B2166" i="10541" l="1"/>
  <c r="B2171" i="10541"/>
  <c r="B2173" i="10541" l="1"/>
  <c r="B2168" i="10541"/>
  <c r="B2170" i="10541" l="1"/>
  <c r="B2175" i="10541"/>
  <c r="B2177" i="10541" l="1"/>
  <c r="B2172" i="10541"/>
  <c r="B2174" i="10541" l="1"/>
  <c r="B2179" i="10541"/>
  <c r="B2181" i="10541" l="1"/>
  <c r="B2176" i="10541"/>
  <c r="B2178" i="10541" l="1"/>
  <c r="B2183" i="10541"/>
  <c r="B2185" i="10541" l="1"/>
  <c r="B2180" i="10541"/>
  <c r="B2182" i="10541" l="1"/>
  <c r="B2187" i="10541"/>
  <c r="B2189" i="10541" l="1"/>
  <c r="B2184" i="10541"/>
  <c r="B2186" i="10541" l="1"/>
  <c r="B2191" i="10541"/>
  <c r="B2193" i="10541" l="1"/>
  <c r="B2188" i="10541"/>
  <c r="B2190" i="10541" l="1"/>
  <c r="B2195" i="10541"/>
  <c r="B2197" i="10541" l="1"/>
  <c r="B2192" i="10541"/>
  <c r="B2194" i="10541" l="1"/>
  <c r="B2199" i="10541"/>
  <c r="B2201" i="10541" l="1"/>
  <c r="B2196" i="10541"/>
  <c r="B2198" i="10541" l="1"/>
  <c r="B2203" i="10541"/>
  <c r="B2205" i="10541" l="1"/>
  <c r="B2200" i="10541"/>
  <c r="B2202" i="10541" l="1"/>
  <c r="B2207" i="10541"/>
  <c r="B2209" i="10541" l="1"/>
  <c r="B2204" i="10541"/>
  <c r="B2206" i="10541" l="1"/>
  <c r="B2211" i="10541"/>
  <c r="B2213" i="10541" l="1"/>
  <c r="B2208" i="10541"/>
  <c r="B2210" i="10541" l="1"/>
  <c r="B2215" i="10541"/>
  <c r="B2217" i="10541" l="1"/>
  <c r="B2212" i="10541"/>
  <c r="B2214" i="10541" l="1"/>
  <c r="B2219" i="10541"/>
  <c r="B2221" i="10541" l="1"/>
  <c r="B2216" i="10541"/>
  <c r="B2218" i="10541" l="1"/>
  <c r="B2223" i="10541"/>
  <c r="B2225" i="10541" l="1"/>
  <c r="B2220" i="10541"/>
  <c r="B2222" i="10541" l="1"/>
  <c r="B2227" i="10541"/>
  <c r="B2229" i="10541" l="1"/>
  <c r="B2224" i="10541"/>
  <c r="B2226" i="10541" l="1"/>
  <c r="B2231" i="10541"/>
  <c r="B2233" i="10541" l="1"/>
  <c r="B2228" i="10541"/>
  <c r="B2230" i="10541" l="1"/>
  <c r="B2235" i="10541"/>
  <c r="B2237" i="10541" l="1"/>
  <c r="B2232" i="10541"/>
  <c r="B2234" i="10541" l="1"/>
  <c r="B2239" i="10541"/>
  <c r="B2241" i="10541" l="1"/>
  <c r="B2236" i="10541"/>
  <c r="B2238" i="10541" l="1"/>
  <c r="B2243" i="10541"/>
  <c r="B2245" i="10541" l="1"/>
  <c r="B2240" i="10541"/>
  <c r="B2242" i="10541" l="1"/>
  <c r="B2247" i="10541"/>
  <c r="B2249" i="10541" l="1"/>
  <c r="B2244" i="10541"/>
  <c r="B2246" i="10541" l="1"/>
  <c r="B2251" i="10541"/>
  <c r="B2253" i="10541" l="1"/>
  <c r="B2248" i="10541"/>
  <c r="B2250" i="10541" l="1"/>
  <c r="B2255" i="10541"/>
  <c r="B2257" i="10541" l="1"/>
  <c r="B2252" i="10541"/>
  <c r="B2254" i="10541" l="1"/>
  <c r="B2259" i="10541"/>
  <c r="B2261" i="10541" l="1"/>
  <c r="B2256" i="10541"/>
  <c r="B2258" i="10541" l="1"/>
  <c r="B2263" i="10541"/>
  <c r="B2265" i="10541" l="1"/>
  <c r="B2260" i="10541"/>
  <c r="B2262" i="10541" l="1"/>
  <c r="B2267" i="10541"/>
  <c r="B2269" i="10541" l="1"/>
  <c r="B2264" i="10541"/>
  <c r="B2266" i="10541" l="1"/>
  <c r="B2271" i="10541"/>
  <c r="B2273" i="10541" l="1"/>
  <c r="B2268" i="10541"/>
  <c r="B2270" i="10541" l="1"/>
  <c r="B2275" i="10541"/>
  <c r="B2277" i="10541" l="1"/>
  <c r="B2272" i="10541"/>
  <c r="B2274" i="10541" l="1"/>
  <c r="B2279" i="10541"/>
  <c r="B2281" i="10541" l="1"/>
  <c r="B2276" i="10541"/>
  <c r="B2278" i="10541" l="1"/>
  <c r="B2283" i="10541"/>
  <c r="B2285" i="10541" l="1"/>
  <c r="B2280" i="10541"/>
  <c r="B2282" i="10541" l="1"/>
  <c r="B2287" i="10541"/>
  <c r="B2289" i="10541" l="1"/>
  <c r="B2284" i="10541"/>
  <c r="B2286" i="10541" l="1"/>
  <c r="B2291" i="10541"/>
  <c r="B2293" i="10541" l="1"/>
  <c r="B2288" i="10541"/>
  <c r="B2290" i="10541" l="1"/>
  <c r="B2295" i="10541"/>
  <c r="B2297" i="10541" l="1"/>
  <c r="B2292" i="10541"/>
  <c r="B2294" i="10541" l="1"/>
  <c r="B2299" i="10541"/>
  <c r="B2301" i="10541" l="1"/>
  <c r="B2296" i="10541"/>
  <c r="B2298" i="10541" l="1"/>
  <c r="B2303" i="10541"/>
  <c r="B2305" i="10541" l="1"/>
  <c r="B2300" i="10541"/>
  <c r="B2302" i="10541" l="1"/>
  <c r="B2307" i="10541"/>
  <c r="B2309" i="10541" l="1"/>
  <c r="B2304" i="10541"/>
  <c r="B2306" i="10541" l="1"/>
  <c r="B2311" i="10541"/>
  <c r="B2313" i="10541" l="1"/>
  <c r="B2308" i="10541"/>
  <c r="B2310" i="10541" l="1"/>
  <c r="B2315" i="10541"/>
  <c r="B2317" i="10541" l="1"/>
  <c r="B2312" i="10541"/>
  <c r="B2314" i="10541" l="1"/>
  <c r="B2319" i="10541"/>
  <c r="B2321" i="10541" l="1"/>
  <c r="B2316" i="10541"/>
  <c r="B2318" i="10541" l="1"/>
  <c r="B2323" i="10541"/>
  <c r="B2325" i="10541" l="1"/>
  <c r="B2320" i="10541"/>
  <c r="B2322" i="10541" l="1"/>
  <c r="B2327" i="10541"/>
  <c r="B2329" i="10541" l="1"/>
  <c r="B2324" i="10541"/>
  <c r="B2326" i="10541" l="1"/>
  <c r="B2331" i="10541"/>
  <c r="B2333" i="10541" l="1"/>
  <c r="B2328" i="10541"/>
  <c r="B2330" i="10541" l="1"/>
  <c r="B2335" i="10541"/>
  <c r="B2337" i="10541" l="1"/>
  <c r="B2332" i="10541"/>
  <c r="B2334" i="10541" l="1"/>
  <c r="B2339" i="10541"/>
  <c r="B2341" i="10541" l="1"/>
  <c r="B2336" i="10541"/>
  <c r="B2338" i="10541" l="1"/>
  <c r="B2343" i="10541"/>
  <c r="B2345" i="10541" l="1"/>
  <c r="B2340" i="10541"/>
  <c r="B2342" i="10541" l="1"/>
  <c r="B2347" i="10541"/>
  <c r="B2349" i="10541" l="1"/>
  <c r="B2344" i="10541"/>
  <c r="B2346" i="10541" l="1"/>
  <c r="B2351" i="10541"/>
  <c r="B2353" i="10541" l="1"/>
  <c r="B2348" i="10541"/>
  <c r="B2350" i="10541" l="1"/>
  <c r="B2355" i="10541"/>
  <c r="B2357" i="10541" l="1"/>
  <c r="B2352" i="10541"/>
  <c r="B2354" i="10541" l="1"/>
  <c r="B2359" i="10541"/>
  <c r="B2361" i="10541" l="1"/>
  <c r="B2356" i="10541"/>
  <c r="B2358" i="10541" l="1"/>
  <c r="B2363" i="10541"/>
  <c r="B2365" i="10541" l="1"/>
  <c r="B2360" i="10541"/>
  <c r="B2362" i="10541" l="1"/>
  <c r="B2367" i="10541"/>
  <c r="B2369" i="10541" l="1"/>
  <c r="B2364" i="10541"/>
  <c r="B2366" i="10541" l="1"/>
  <c r="B2371" i="10541"/>
  <c r="B2373" i="10541" l="1"/>
  <c r="B2368" i="10541"/>
  <c r="B2370" i="10541" l="1"/>
  <c r="B2375" i="10541"/>
  <c r="B2377" i="10541" l="1"/>
  <c r="B2372" i="10541"/>
  <c r="B2374" i="10541" l="1"/>
  <c r="B2379" i="10541"/>
  <c r="B2381" i="10541" l="1"/>
  <c r="B2376" i="10541"/>
  <c r="B2378" i="10541" l="1"/>
  <c r="B2383" i="10541"/>
  <c r="B2385" i="10541" l="1"/>
  <c r="B2380" i="10541"/>
  <c r="B2382" i="10541" l="1"/>
  <c r="B2387" i="10541"/>
  <c r="B2389" i="10541" l="1"/>
  <c r="B2384" i="10541"/>
  <c r="B2386" i="10541" l="1"/>
  <c r="B2391" i="10541"/>
  <c r="B2393" i="10541" l="1"/>
  <c r="B2388" i="10541"/>
  <c r="B2390" i="10541" l="1"/>
  <c r="B2395" i="10541"/>
  <c r="B2397" i="10541" l="1"/>
  <c r="B2392" i="10541"/>
  <c r="B2394" i="10541" l="1"/>
  <c r="B2399" i="10541"/>
  <c r="B2401" i="10541" l="1"/>
  <c r="B2396" i="10541"/>
  <c r="B2398" i="10541" l="1"/>
  <c r="B2403" i="10541"/>
  <c r="B2405" i="10541" l="1"/>
  <c r="B2400" i="10541"/>
  <c r="B2402" i="10541" l="1"/>
  <c r="B2407" i="10541"/>
  <c r="B2409" i="10541" l="1"/>
  <c r="B2404" i="10541"/>
  <c r="B2406" i="10541" l="1"/>
  <c r="B2411" i="10541"/>
  <c r="B2413" i="10541" l="1"/>
  <c r="B2408" i="10541"/>
  <c r="B2410" i="10541" l="1"/>
  <c r="B2415" i="10541"/>
  <c r="B2417" i="10541" l="1"/>
  <c r="B2412" i="10541"/>
  <c r="B2414" i="10541" l="1"/>
  <c r="B2419" i="10541"/>
  <c r="B2421" i="10541" l="1"/>
  <c r="B2416" i="10541"/>
  <c r="B2418" i="10541" l="1"/>
  <c r="B2423" i="10541"/>
  <c r="B2425" i="10541" l="1"/>
  <c r="B2420" i="10541"/>
  <c r="B2422" i="10541" l="1"/>
  <c r="B2427" i="10541"/>
  <c r="B2429" i="10541" l="1"/>
  <c r="B2424" i="10541"/>
  <c r="B2426" i="10541" l="1"/>
  <c r="B2431" i="10541"/>
  <c r="B2433" i="10541" l="1"/>
  <c r="B2428" i="10541"/>
  <c r="B2430" i="10541" l="1"/>
  <c r="B2435" i="10541"/>
  <c r="B2437" i="10541" l="1"/>
  <c r="B2432" i="10541"/>
  <c r="B2434" i="10541" l="1"/>
  <c r="B2439" i="10541"/>
  <c r="B2441" i="10541" l="1"/>
  <c r="B2436" i="10541"/>
  <c r="B2438" i="10541" l="1"/>
  <c r="B2443" i="10541"/>
  <c r="B2445" i="10541" l="1"/>
  <c r="B2440" i="10541"/>
  <c r="B2442" i="10541" l="1"/>
  <c r="B2447" i="10541"/>
  <c r="B2449" i="10541" l="1"/>
  <c r="B2444" i="10541"/>
  <c r="B2446" i="10541" l="1"/>
  <c r="B2451" i="10541"/>
  <c r="B2453" i="10541" l="1"/>
  <c r="B2448" i="10541"/>
  <c r="B2450" i="10541" l="1"/>
  <c r="B2455" i="10541"/>
  <c r="B2457" i="10541" l="1"/>
  <c r="B2452" i="10541"/>
  <c r="B2454" i="10541" l="1"/>
  <c r="B2459" i="10541"/>
  <c r="B2461" i="10541" l="1"/>
  <c r="B2456" i="10541"/>
  <c r="B2458" i="10541" l="1"/>
  <c r="B2463" i="10541"/>
  <c r="B2465" i="10541" l="1"/>
  <c r="B2460" i="10541"/>
  <c r="B2462" i="10541" l="1"/>
  <c r="B2467" i="10541"/>
  <c r="B2469" i="10541" l="1"/>
  <c r="B2464" i="10541"/>
  <c r="B2466" i="10541" l="1"/>
  <c r="B2471" i="10541"/>
  <c r="B2473" i="10541" l="1"/>
  <c r="B2468" i="10541"/>
  <c r="B2470" i="10541" l="1"/>
  <c r="B2475" i="10541"/>
  <c r="B2477" i="10541" l="1"/>
  <c r="B2472" i="10541"/>
  <c r="B2474" i="10541" l="1"/>
  <c r="B2479" i="10541"/>
  <c r="B2481" i="10541" l="1"/>
  <c r="B2476" i="10541"/>
  <c r="B2478" i="10541" l="1"/>
  <c r="B2483" i="10541"/>
  <c r="B2485" i="10541" l="1"/>
  <c r="B2480" i="10541"/>
  <c r="B2482" i="10541" l="1"/>
  <c r="B2487" i="10541"/>
  <c r="B2489" i="10541" l="1"/>
  <c r="B2484" i="10541"/>
  <c r="B2486" i="10541" l="1"/>
  <c r="B2491" i="10541"/>
  <c r="B2493" i="10541" l="1"/>
  <c r="B2488" i="10541"/>
  <c r="B2490" i="10541" l="1"/>
  <c r="B2495" i="10541"/>
  <c r="B2497" i="10541" l="1"/>
  <c r="B2492" i="10541"/>
  <c r="B2494" i="10541" l="1"/>
  <c r="B2499" i="10541"/>
  <c r="B2501" i="10541" l="1"/>
  <c r="B2496" i="10541"/>
  <c r="B2498" i="10541" l="1"/>
  <c r="B2503" i="10541"/>
  <c r="B2505" i="10541" l="1"/>
  <c r="B2500" i="10541"/>
  <c r="B2502" i="10541" l="1"/>
  <c r="B2507" i="10541"/>
  <c r="B2509" i="10541" l="1"/>
  <c r="B2504" i="10541"/>
  <c r="B2506" i="10541" l="1"/>
  <c r="B2511" i="10541"/>
  <c r="B2513" i="10541" l="1"/>
  <c r="B2508" i="10541"/>
  <c r="B2510" i="10541" l="1"/>
  <c r="B2515" i="10541"/>
  <c r="B2517" i="10541" l="1"/>
  <c r="B2512" i="10541"/>
  <c r="B2514" i="10541" l="1"/>
  <c r="B2519" i="10541"/>
  <c r="B2521" i="10541" l="1"/>
  <c r="B2516" i="10541"/>
  <c r="B2518" i="10541" l="1"/>
  <c r="B2523" i="10541"/>
  <c r="B2525" i="10541" l="1"/>
  <c r="B2520" i="10541"/>
  <c r="B2522" i="10541" l="1"/>
  <c r="B2527" i="10541"/>
  <c r="B2529" i="10541" l="1"/>
  <c r="B2524" i="10541"/>
  <c r="B2526" i="10541" l="1"/>
  <c r="B2531" i="10541"/>
  <c r="B2533" i="10541" l="1"/>
  <c r="B2528" i="10541"/>
  <c r="B2530" i="10541" l="1"/>
  <c r="B2535" i="10541"/>
  <c r="B2537" i="10541" l="1"/>
  <c r="B2532" i="10541"/>
  <c r="B2534" i="10541" l="1"/>
  <c r="B2539" i="10541"/>
  <c r="B2541" i="10541" l="1"/>
  <c r="B2536" i="10541"/>
  <c r="B2538" i="10541" l="1"/>
  <c r="B2543" i="10541"/>
  <c r="B2540" i="10541" l="1"/>
  <c r="B2542" i="10541" l="1"/>
  <c r="B2544" i="10541" l="1"/>
  <c r="B2546" i="10541" l="1"/>
  <c r="B2548" i="10541" l="1"/>
  <c r="B2550" i="10541" l="1"/>
  <c r="B2545" i="10541"/>
  <c r="B2547" i="10541" l="1"/>
  <c r="B2552" i="10541"/>
  <c r="B2554" i="10541" l="1"/>
  <c r="B2549" i="10541"/>
  <c r="B2551" i="10541" l="1"/>
  <c r="B2556" i="10541"/>
  <c r="B2558" i="10541" l="1"/>
  <c r="B2553" i="10541"/>
  <c r="B2555" i="10541" l="1"/>
  <c r="B2560" i="10541"/>
  <c r="B2562" i="10541" l="1"/>
  <c r="B2557" i="10541"/>
  <c r="B2559" i="10541" l="1"/>
  <c r="B2564" i="10541"/>
  <c r="B2566" i="10541" l="1"/>
  <c r="B2561" i="10541"/>
  <c r="B2563" i="10541" l="1"/>
  <c r="B2568" i="10541"/>
  <c r="B2570" i="10541" l="1"/>
  <c r="B2565" i="10541"/>
  <c r="B2567" i="10541" l="1"/>
  <c r="B2572" i="10541"/>
  <c r="B2574" i="10541" l="1"/>
  <c r="B2569" i="10541"/>
  <c r="B2571" i="10541" l="1"/>
  <c r="B2576" i="10541"/>
  <c r="B2578" i="10541" l="1"/>
  <c r="B2573" i="10541"/>
  <c r="B2575" i="10541" l="1"/>
  <c r="B2580" i="10541"/>
  <c r="B2582" i="10541" l="1"/>
  <c r="B2577" i="10541"/>
  <c r="B2579" i="10541" l="1"/>
  <c r="B2584" i="10541"/>
  <c r="B2586" i="10541" l="1"/>
  <c r="B2581" i="10541"/>
  <c r="B2583" i="10541" l="1"/>
  <c r="B2588" i="10541"/>
  <c r="B2590" i="10541" l="1"/>
  <c r="B2585" i="10541"/>
  <c r="B2587" i="10541" l="1"/>
  <c r="B2592" i="10541"/>
  <c r="BZ3" i="2048"/>
  <c r="CA3" i="2048" s="1"/>
  <c r="AA7" i="62279"/>
  <c r="AC7" i="62279"/>
  <c r="AD7" i="62279"/>
  <c r="AF7" i="62279"/>
  <c r="AG7" i="62279"/>
  <c r="AH7" i="62279"/>
  <c r="AI7" i="62279"/>
  <c r="AJ7" i="62279"/>
  <c r="AK7" i="62279"/>
  <c r="AL7" i="62279"/>
  <c r="AM7" i="62279"/>
  <c r="AN7" i="62279"/>
  <c r="AG8" i="62279"/>
  <c r="AA10" i="62279"/>
  <c r="AF10" i="62279"/>
  <c r="AK10" i="62279"/>
  <c r="AB11" i="62279"/>
  <c r="AC11" i="62279"/>
  <c r="AD11" i="62279"/>
  <c r="AF11" i="62279"/>
  <c r="AG11" i="62279"/>
  <c r="AI11" i="62279"/>
  <c r="AK11" i="62279"/>
  <c r="AC12" i="62279"/>
  <c r="AD12" i="62279"/>
  <c r="AF12" i="62279"/>
  <c r="AG12" i="62279"/>
  <c r="AI12" i="62279"/>
  <c r="AK12" i="62279"/>
  <c r="AC13" i="62279"/>
  <c r="AD13" i="62279"/>
  <c r="AF13" i="62279"/>
  <c r="AG13" i="62279"/>
  <c r="AI13" i="62279"/>
  <c r="AK13" i="62279"/>
  <c r="AC14" i="62279"/>
  <c r="AD14" i="62279"/>
  <c r="AF14" i="62279"/>
  <c r="AG14" i="62279"/>
  <c r="AI14" i="62279"/>
  <c r="AK14" i="62279"/>
  <c r="AC15" i="62279"/>
  <c r="AD15" i="62279"/>
  <c r="AF15" i="62279"/>
  <c r="AG15" i="62279"/>
  <c r="AI15" i="62279"/>
  <c r="AK15" i="62279"/>
  <c r="AA16" i="62279"/>
  <c r="AF16" i="62279"/>
  <c r="AK16" i="62279"/>
  <c r="AB17" i="62279"/>
  <c r="AC17" i="62279"/>
  <c r="AD17" i="62279"/>
  <c r="AF17" i="62279"/>
  <c r="AG17" i="62279"/>
  <c r="AI17" i="62279"/>
  <c r="AK17" i="62279"/>
  <c r="AA18" i="62279"/>
  <c r="AF18" i="62279"/>
  <c r="AK18" i="62279"/>
  <c r="AA19" i="62279"/>
  <c r="AF19" i="62279"/>
  <c r="AK19" i="62279"/>
  <c r="AB20" i="62279"/>
  <c r="AC20" i="62279"/>
  <c r="AD20" i="62279"/>
  <c r="AF20" i="62279"/>
  <c r="AG20" i="62279"/>
  <c r="AI20" i="62279"/>
  <c r="AK20" i="62279"/>
  <c r="AC21" i="62279"/>
  <c r="AD21" i="62279"/>
  <c r="AF21" i="62279"/>
  <c r="AG21" i="62279"/>
  <c r="AI21" i="62279"/>
  <c r="AK21" i="62279"/>
  <c r="AC22" i="62279"/>
  <c r="AD22" i="62279"/>
  <c r="AF22" i="62279"/>
  <c r="AG22" i="62279"/>
  <c r="AI22" i="62279"/>
  <c r="AK22" i="62279"/>
  <c r="AC23" i="62279"/>
  <c r="AD23" i="62279"/>
  <c r="AF23" i="62279"/>
  <c r="AG23" i="62279"/>
  <c r="AI23" i="62279"/>
  <c r="AK23" i="62279"/>
  <c r="AA24" i="62279"/>
  <c r="AF24" i="62279"/>
  <c r="AK24" i="62279"/>
  <c r="AB25" i="62279"/>
  <c r="AC25" i="62279"/>
  <c r="AD25" i="62279"/>
  <c r="AF25" i="62279"/>
  <c r="AG25" i="62279"/>
  <c r="AI25" i="62279"/>
  <c r="AK25" i="62279"/>
  <c r="AC26" i="62279"/>
  <c r="AD26" i="62279"/>
  <c r="AF26" i="62279"/>
  <c r="AG26" i="62279"/>
  <c r="AI26" i="62279"/>
  <c r="AK26" i="62279"/>
  <c r="AC27" i="62279"/>
  <c r="AD27" i="62279"/>
  <c r="AF27" i="62279"/>
  <c r="AG27" i="62279"/>
  <c r="AI27" i="62279"/>
  <c r="AK27" i="62279"/>
  <c r="AC28" i="62279"/>
  <c r="AD28" i="62279"/>
  <c r="AF28" i="62279"/>
  <c r="AG28" i="62279"/>
  <c r="AI28" i="62279"/>
  <c r="AK28" i="62279"/>
  <c r="AA29" i="62279"/>
  <c r="AF29" i="62279"/>
  <c r="AK29" i="62279"/>
  <c r="AB30" i="62279"/>
  <c r="AC30" i="62279"/>
  <c r="AD30" i="62279"/>
  <c r="AF30" i="62279"/>
  <c r="AG30" i="62279"/>
  <c r="AI30" i="62279"/>
  <c r="AK30" i="62279"/>
  <c r="AC31" i="62279"/>
  <c r="AD31" i="62279"/>
  <c r="AF31" i="62279"/>
  <c r="AG31" i="62279"/>
  <c r="AI31" i="62279"/>
  <c r="AK31" i="62279"/>
  <c r="AC32" i="62279"/>
  <c r="AD32" i="62279"/>
  <c r="AF32" i="62279"/>
  <c r="AG32" i="62279"/>
  <c r="AI32" i="62279"/>
  <c r="AK32" i="62279"/>
  <c r="AC33" i="62279"/>
  <c r="AD33" i="62279"/>
  <c r="AF33" i="62279"/>
  <c r="AG33" i="62279"/>
  <c r="AI33" i="62279"/>
  <c r="AK33" i="62279"/>
  <c r="AC34" i="62279"/>
  <c r="AD34" i="62279"/>
  <c r="AF34" i="62279"/>
  <c r="AG34" i="62279"/>
  <c r="AI34" i="62279"/>
  <c r="AK34" i="62279"/>
  <c r="AC35" i="62279"/>
  <c r="AD35" i="62279"/>
  <c r="AF35" i="62279"/>
  <c r="AG35" i="62279"/>
  <c r="AI35" i="62279"/>
  <c r="AK35" i="62279"/>
  <c r="AA36" i="62279"/>
  <c r="AF36" i="62279"/>
  <c r="AK36" i="62279"/>
  <c r="AB37" i="62279"/>
  <c r="AC37" i="62279"/>
  <c r="AD37" i="62279"/>
  <c r="AF37" i="62279"/>
  <c r="AG37" i="62279"/>
  <c r="AI37" i="62279"/>
  <c r="AK37" i="62279"/>
  <c r="AC38" i="62279"/>
  <c r="AD38" i="62279"/>
  <c r="AF38" i="62279"/>
  <c r="AG38" i="62279"/>
  <c r="AI38" i="62279"/>
  <c r="AK38" i="62279"/>
  <c r="AC39" i="62279"/>
  <c r="AD39" i="62279"/>
  <c r="AF39" i="62279"/>
  <c r="AG39" i="62279"/>
  <c r="AI39" i="62279"/>
  <c r="AK39" i="62279"/>
  <c r="AC40" i="62279"/>
  <c r="AD40" i="62279"/>
  <c r="AF40" i="62279"/>
  <c r="AG40" i="62279"/>
  <c r="AI40" i="62279"/>
  <c r="AK40" i="62279"/>
  <c r="AC41" i="62279"/>
  <c r="AD41" i="62279"/>
  <c r="AF41" i="62279"/>
  <c r="AG41" i="62279"/>
  <c r="AI41" i="62279"/>
  <c r="AK41" i="62279"/>
  <c r="AC42" i="62279"/>
  <c r="AD42" i="62279"/>
  <c r="AF42" i="62279"/>
  <c r="AG42" i="62279"/>
  <c r="AI42" i="62279"/>
  <c r="AK42" i="62279"/>
  <c r="AC43" i="62279"/>
  <c r="AD43" i="62279"/>
  <c r="AF43" i="62279"/>
  <c r="AG43" i="62279"/>
  <c r="AI43" i="62279"/>
  <c r="AK43" i="62279"/>
  <c r="AA44" i="62279"/>
  <c r="AF44" i="62279"/>
  <c r="AK44" i="62279"/>
  <c r="AB45" i="62279"/>
  <c r="AC45" i="62279"/>
  <c r="AD45" i="62279"/>
  <c r="AF45" i="62279"/>
  <c r="AG45" i="62279"/>
  <c r="AI45" i="62279"/>
  <c r="AK45" i="62279"/>
  <c r="AB46" i="62279"/>
  <c r="AC46" i="62279"/>
  <c r="AD46" i="62279"/>
  <c r="AF46" i="62279"/>
  <c r="AG46" i="62279"/>
  <c r="AI46" i="62279"/>
  <c r="AK46" i="62279"/>
  <c r="AB47" i="62279"/>
  <c r="AC47" i="62279"/>
  <c r="AD47" i="62279"/>
  <c r="AF47" i="62279"/>
  <c r="AK47" i="62279"/>
  <c r="AB48" i="62279"/>
  <c r="AC48" i="62279"/>
  <c r="AD48" i="62279"/>
  <c r="AF48" i="62279"/>
  <c r="AG48" i="62279"/>
  <c r="AI48" i="62279"/>
  <c r="AK48" i="62279"/>
  <c r="AC49" i="62279"/>
  <c r="AG49" i="62279"/>
  <c r="AB50" i="62279"/>
  <c r="AC50" i="62279"/>
  <c r="AD50" i="62279"/>
  <c r="AF50" i="62279"/>
  <c r="AG50" i="62279"/>
  <c r="AI50" i="62279"/>
  <c r="AK50" i="62279"/>
  <c r="AC51" i="62279"/>
  <c r="AD51" i="62279"/>
  <c r="AF51" i="62279"/>
  <c r="AG51" i="62279"/>
  <c r="AI51" i="62279"/>
  <c r="AK51" i="62279"/>
  <c r="AC52" i="62279"/>
  <c r="AD52" i="62279"/>
  <c r="AF52" i="62279"/>
  <c r="AG52" i="62279"/>
  <c r="AI52" i="62279"/>
  <c r="AK52" i="62279"/>
  <c r="AC53" i="62279"/>
  <c r="AD53" i="62279"/>
  <c r="AF53" i="62279"/>
  <c r="AG53" i="62279"/>
  <c r="AI53" i="62279"/>
  <c r="AK53" i="62279"/>
  <c r="AC54" i="62279"/>
  <c r="AD54" i="62279"/>
  <c r="AF54" i="62279"/>
  <c r="AG54" i="62279"/>
  <c r="AI54" i="62279"/>
  <c r="AK54" i="62279"/>
  <c r="AC55" i="62279"/>
  <c r="AD55" i="62279"/>
  <c r="AF55" i="62279"/>
  <c r="AG55" i="62279"/>
  <c r="AI55" i="62279"/>
  <c r="AK55" i="62279"/>
  <c r="AC56" i="62279"/>
  <c r="AD56" i="62279"/>
  <c r="AF56" i="62279"/>
  <c r="AG56" i="62279"/>
  <c r="AI56" i="62279"/>
  <c r="AK56" i="62279"/>
  <c r="AA57" i="62279"/>
  <c r="AF57" i="62279"/>
  <c r="AK57" i="62279"/>
  <c r="AB58" i="62279"/>
  <c r="AC58" i="62279"/>
  <c r="AD58" i="62279"/>
  <c r="AF58" i="62279"/>
  <c r="AG58" i="62279"/>
  <c r="AI58" i="62279"/>
  <c r="AK58" i="62279"/>
  <c r="AA59" i="62279"/>
  <c r="AC59" i="62279"/>
  <c r="AD59" i="62279"/>
  <c r="AF59" i="62279"/>
  <c r="AK59" i="62279"/>
  <c r="AB60" i="62279"/>
  <c r="AC60" i="62279"/>
  <c r="AD60" i="62279"/>
  <c r="AF60" i="62279"/>
  <c r="AG60" i="62279"/>
  <c r="AI60" i="62279"/>
  <c r="AK60" i="62279"/>
  <c r="AC61" i="62279"/>
  <c r="AD61" i="62279"/>
  <c r="AF61" i="62279"/>
  <c r="AG61" i="62279"/>
  <c r="AI61" i="62279"/>
  <c r="AK61" i="62279"/>
  <c r="AC62" i="62279"/>
  <c r="AD62" i="62279"/>
  <c r="AF62" i="62279"/>
  <c r="AG62" i="62279"/>
  <c r="AI62" i="62279"/>
  <c r="AK62" i="62279"/>
  <c r="AC63" i="62279"/>
  <c r="AD63" i="62279"/>
  <c r="AF63" i="62279"/>
  <c r="AG63" i="62279"/>
  <c r="AI63" i="62279"/>
  <c r="AK63" i="62279"/>
  <c r="AA64" i="62279"/>
  <c r="AF64" i="62279"/>
  <c r="AK64" i="62279"/>
  <c r="AB65" i="62279"/>
  <c r="AC65" i="62279"/>
  <c r="AD65" i="62279"/>
  <c r="AF65" i="62279"/>
  <c r="AG65" i="62279"/>
  <c r="AI65" i="62279"/>
  <c r="AK65" i="62279"/>
  <c r="AA66" i="62279"/>
  <c r="AD66" i="62279"/>
  <c r="AF66" i="62279"/>
  <c r="AK66" i="62279"/>
  <c r="AB67" i="62279"/>
  <c r="AC67" i="62279"/>
  <c r="AD67" i="62279"/>
  <c r="AF67" i="62279"/>
  <c r="AG67" i="62279"/>
  <c r="AI67" i="62279"/>
  <c r="AK67" i="62279"/>
  <c r="AB68" i="62279"/>
  <c r="AC68" i="62279"/>
  <c r="AD68" i="62279"/>
  <c r="AF68" i="62279"/>
  <c r="AG68" i="62279"/>
  <c r="AI68" i="62279"/>
  <c r="AK68" i="62279"/>
  <c r="AB69" i="62279"/>
  <c r="AC69" i="62279"/>
  <c r="AD69" i="62279"/>
  <c r="AF69" i="62279"/>
  <c r="AG69" i="62279"/>
  <c r="AK69" i="62279"/>
  <c r="AC70" i="62279"/>
  <c r="AD70" i="62279"/>
  <c r="AF70" i="62279"/>
  <c r="AG70" i="62279"/>
  <c r="AI70" i="62279"/>
  <c r="AK70" i="62279"/>
  <c r="AB71" i="62279"/>
  <c r="AG71" i="62279"/>
  <c r="AB72" i="62279"/>
  <c r="AC72" i="62279"/>
  <c r="AD72" i="62279"/>
  <c r="AF72" i="62279"/>
  <c r="AG72" i="62279"/>
  <c r="AI72" i="62279"/>
  <c r="AK72" i="62279"/>
  <c r="AB73" i="62279"/>
  <c r="AD73" i="62279"/>
  <c r="AF73" i="62279"/>
  <c r="AG73" i="62279"/>
  <c r="AI73" i="62279"/>
  <c r="AK73" i="62279"/>
  <c r="AB74" i="62279"/>
  <c r="AD74" i="62279"/>
  <c r="AF74" i="62279"/>
  <c r="AG74" i="62279"/>
  <c r="AI74" i="62279"/>
  <c r="AK74" i="62279"/>
  <c r="AB75" i="62279"/>
  <c r="AD75" i="62279"/>
  <c r="AF75" i="62279"/>
  <c r="AG75" i="62279"/>
  <c r="AI75" i="62279"/>
  <c r="AK75" i="62279"/>
  <c r="AB76" i="62279"/>
  <c r="AD76" i="62279"/>
  <c r="AF76" i="62279"/>
  <c r="AG76" i="62279"/>
  <c r="AI76" i="62279"/>
  <c r="AK76" i="62279"/>
  <c r="AA77" i="62279"/>
  <c r="AF77" i="62279"/>
  <c r="AK77" i="62279"/>
  <c r="AB78" i="62279"/>
  <c r="AC78" i="62279"/>
  <c r="AD78" i="62279"/>
  <c r="AF78" i="62279"/>
  <c r="AG78" i="62279"/>
  <c r="AI78" i="62279"/>
  <c r="AK78" i="62279"/>
  <c r="AB79" i="62279"/>
  <c r="AC79" i="62279"/>
  <c r="AD79" i="62279"/>
  <c r="AF79" i="62279"/>
  <c r="AG79" i="62279"/>
  <c r="AI79" i="62279"/>
  <c r="AK79" i="62279"/>
  <c r="AB80" i="62279"/>
  <c r="AC80" i="62279"/>
  <c r="AD80" i="62279"/>
  <c r="AF80" i="62279"/>
  <c r="AK80" i="62279"/>
  <c r="AC81" i="62279"/>
  <c r="AD81" i="62279"/>
  <c r="AF81" i="62279"/>
  <c r="AG81" i="62279"/>
  <c r="AI81" i="62279"/>
  <c r="AK81" i="62279"/>
  <c r="AG82" i="62279"/>
  <c r="AB83" i="62279"/>
  <c r="AC83" i="62279"/>
  <c r="AD83" i="62279"/>
  <c r="AF83" i="62279"/>
  <c r="AG83" i="62279"/>
  <c r="AI83" i="62279"/>
  <c r="AK83" i="62279"/>
  <c r="AA84" i="62279"/>
  <c r="AF84" i="62279"/>
  <c r="AK84" i="62279"/>
  <c r="AA85" i="62279"/>
  <c r="AF85" i="62279"/>
  <c r="AK85" i="62279"/>
  <c r="AB86" i="62279"/>
  <c r="AC86" i="62279"/>
  <c r="AD86" i="62279"/>
  <c r="AF86" i="62279"/>
  <c r="AG86" i="62279"/>
  <c r="AI86" i="62279"/>
  <c r="AK86" i="62279"/>
  <c r="AB87" i="62279"/>
  <c r="AC87" i="62279"/>
  <c r="AD87" i="62279"/>
  <c r="AF87" i="62279"/>
  <c r="AG87" i="62279"/>
  <c r="AI87" i="62279"/>
  <c r="AK87" i="62279"/>
  <c r="AB88" i="62279"/>
  <c r="AC88" i="62279"/>
  <c r="AD88" i="62279"/>
  <c r="AF88" i="62279"/>
  <c r="AG88" i="62279"/>
  <c r="AK88" i="62279"/>
  <c r="AC89" i="62279"/>
  <c r="AD89" i="62279"/>
  <c r="AF89" i="62279"/>
  <c r="AG89" i="62279"/>
  <c r="AI89" i="62279"/>
  <c r="AK89" i="62279"/>
  <c r="AB90" i="62279"/>
  <c r="AG90" i="62279"/>
  <c r="AB91" i="62279"/>
  <c r="AC91" i="62279"/>
  <c r="AD91" i="62279"/>
  <c r="AF91" i="62279"/>
  <c r="AG91" i="62279"/>
  <c r="AI91" i="62279"/>
  <c r="AK91" i="62279"/>
  <c r="AB92" i="62279"/>
  <c r="AD92" i="62279"/>
  <c r="AF92" i="62279"/>
  <c r="AG92" i="62279"/>
  <c r="AI92" i="62279"/>
  <c r="AK92" i="62279"/>
  <c r="AB93" i="62279"/>
  <c r="AD93" i="62279"/>
  <c r="AF93" i="62279"/>
  <c r="AG93" i="62279"/>
  <c r="AI93" i="62279"/>
  <c r="AK93" i="62279"/>
  <c r="AB94" i="62279"/>
  <c r="AD94" i="62279"/>
  <c r="AF94" i="62279"/>
  <c r="AG94" i="62279"/>
  <c r="AI94" i="62279"/>
  <c r="AK94" i="62279"/>
  <c r="AA95" i="62279"/>
  <c r="AF95" i="62279"/>
  <c r="AK95" i="62279"/>
  <c r="AB96" i="62279"/>
  <c r="AC96" i="62279"/>
  <c r="AD96" i="62279"/>
  <c r="AF96" i="62279"/>
  <c r="AG96" i="62279"/>
  <c r="AI96" i="62279"/>
  <c r="AK96" i="62279"/>
  <c r="AB97" i="62279"/>
  <c r="AD97" i="62279"/>
  <c r="AF97" i="62279"/>
  <c r="AG97" i="62279"/>
  <c r="AI97" i="62279"/>
  <c r="AK97" i="62279"/>
  <c r="AB98" i="62279"/>
  <c r="AD98" i="62279"/>
  <c r="AF98" i="62279"/>
  <c r="AG98" i="62279"/>
  <c r="AI98" i="62279"/>
  <c r="AK98" i="62279"/>
  <c r="AB99" i="62279"/>
  <c r="AD99" i="62279"/>
  <c r="AF99" i="62279"/>
  <c r="AG99" i="62279"/>
  <c r="AI99" i="62279"/>
  <c r="AK99" i="62279"/>
  <c r="AB100" i="62279"/>
  <c r="AD100" i="62279"/>
  <c r="AF100" i="62279"/>
  <c r="AG100" i="62279"/>
  <c r="AI100" i="62279"/>
  <c r="AK100" i="62279"/>
  <c r="AA101" i="62279"/>
  <c r="AF101" i="62279"/>
  <c r="AK101" i="62279"/>
  <c r="AB102" i="62279"/>
  <c r="AC102" i="62279"/>
  <c r="AD102" i="62279"/>
  <c r="AF102" i="62279"/>
  <c r="AG102" i="62279"/>
  <c r="AI102" i="62279"/>
  <c r="AK102" i="62279"/>
  <c r="AB103" i="62279"/>
  <c r="AD103" i="62279"/>
  <c r="AF103" i="62279"/>
  <c r="AG103" i="62279"/>
  <c r="AI103" i="62279"/>
  <c r="AK103" i="62279"/>
  <c r="AB104" i="62279"/>
  <c r="AD104" i="62279"/>
  <c r="AF104" i="62279"/>
  <c r="AG104" i="62279"/>
  <c r="AI104" i="62279"/>
  <c r="AK104" i="62279"/>
  <c r="AB105" i="62279"/>
  <c r="AD105" i="62279"/>
  <c r="AF105" i="62279"/>
  <c r="AG105" i="62279"/>
  <c r="AI105" i="62279"/>
  <c r="AK105" i="62279"/>
  <c r="AB106" i="62279"/>
  <c r="AD106" i="62279"/>
  <c r="AF106" i="62279"/>
  <c r="AG106" i="62279"/>
  <c r="AI106" i="62279"/>
  <c r="AK106" i="62279"/>
  <c r="AB107" i="62279"/>
  <c r="AD107" i="62279"/>
  <c r="AF107" i="62279"/>
  <c r="AG107" i="62279"/>
  <c r="AI107" i="62279"/>
  <c r="AK107" i="62279"/>
  <c r="AA108" i="62279"/>
  <c r="AF108" i="62279"/>
  <c r="AK108" i="62279"/>
  <c r="AB109" i="62279"/>
  <c r="AC109" i="62279"/>
  <c r="AD109" i="62279"/>
  <c r="AF109" i="62279"/>
  <c r="AG109" i="62279"/>
  <c r="AI109" i="62279"/>
  <c r="AK109" i="62279"/>
  <c r="AB110" i="62279"/>
  <c r="AD110" i="62279"/>
  <c r="AF110" i="62279"/>
  <c r="AG110" i="62279"/>
  <c r="AI110" i="62279"/>
  <c r="AK110" i="62279"/>
  <c r="AB111" i="62279"/>
  <c r="AD111" i="62279"/>
  <c r="AF111" i="62279"/>
  <c r="AG111" i="62279"/>
  <c r="AI111" i="62279"/>
  <c r="AK111" i="62279"/>
  <c r="AB112" i="62279"/>
  <c r="AD112" i="62279"/>
  <c r="AF112" i="62279"/>
  <c r="AG112" i="62279"/>
  <c r="AI112" i="62279"/>
  <c r="AK112" i="62279"/>
  <c r="AA113" i="62279"/>
  <c r="AF113" i="62279"/>
  <c r="AK113" i="62279"/>
  <c r="AB114" i="62279"/>
  <c r="AC114" i="62279"/>
  <c r="AD114" i="62279"/>
  <c r="AF114" i="62279"/>
  <c r="AG114" i="62279"/>
  <c r="AI114" i="62279"/>
  <c r="AK114" i="62279"/>
  <c r="AB115" i="62279"/>
  <c r="AC115" i="62279"/>
  <c r="AD115" i="62279"/>
  <c r="AF115" i="62279"/>
  <c r="AG115" i="62279"/>
  <c r="AI115" i="62279"/>
  <c r="AK115" i="62279"/>
  <c r="AB116" i="62279"/>
  <c r="AC116" i="62279"/>
  <c r="AD116" i="62279"/>
  <c r="AF116" i="62279"/>
  <c r="AK116" i="62279"/>
  <c r="AB117" i="62279"/>
  <c r="AC117" i="62279"/>
  <c r="AD117" i="62279"/>
  <c r="AF117" i="62279"/>
  <c r="AG117" i="62279"/>
  <c r="AI117" i="62279"/>
  <c r="AK117" i="62279"/>
  <c r="AG118" i="62279"/>
  <c r="AB119" i="62279"/>
  <c r="AC119" i="62279"/>
  <c r="AD119" i="62279"/>
  <c r="AF119" i="62279"/>
  <c r="AG119" i="62279"/>
  <c r="AI119" i="62279"/>
  <c r="AK119" i="62279"/>
  <c r="AA120" i="62279"/>
  <c r="AF120" i="62279"/>
  <c r="AK120" i="62279"/>
  <c r="AA121" i="62279"/>
  <c r="AF121" i="62279"/>
  <c r="AK121" i="62279"/>
  <c r="AA122" i="62279"/>
  <c r="AF122" i="62279"/>
  <c r="AK122" i="62279"/>
  <c r="AA123" i="62279"/>
  <c r="AF123" i="62279"/>
  <c r="AK123" i="62279"/>
  <c r="AA124" i="62279"/>
  <c r="AF124" i="62279"/>
  <c r="AK124" i="62279"/>
  <c r="AA125" i="62279"/>
  <c r="AF125" i="62279"/>
  <c r="AK125" i="62279"/>
  <c r="AA126" i="62279"/>
  <c r="AF126" i="62279"/>
  <c r="AK126" i="62279"/>
  <c r="AA127" i="62279"/>
  <c r="AF127" i="62279"/>
  <c r="AK127" i="62279"/>
  <c r="AA128" i="62279"/>
  <c r="AF128" i="62279"/>
  <c r="AK128" i="62279"/>
  <c r="AB129" i="62279"/>
  <c r="AC129" i="62279"/>
  <c r="AD129" i="62279"/>
  <c r="AF129" i="62279"/>
  <c r="AG129" i="62279"/>
  <c r="AI129" i="62279"/>
  <c r="AK129" i="62279"/>
  <c r="AA130" i="62279"/>
  <c r="AF130" i="62279"/>
  <c r="AK130" i="62279"/>
  <c r="AA131" i="62279"/>
  <c r="AF131" i="62279"/>
  <c r="AK131" i="62279"/>
  <c r="AA132" i="62279"/>
  <c r="AF132" i="62279"/>
  <c r="AK132" i="62279"/>
  <c r="AA6" i="2316"/>
  <c r="AA7" i="2316"/>
  <c r="AA8" i="2316"/>
  <c r="AA9" i="2316"/>
  <c r="AA10" i="2316"/>
  <c r="AA11" i="2316"/>
  <c r="AA12" i="2316"/>
  <c r="AA13" i="2316"/>
  <c r="AA14" i="2316"/>
  <c r="AA15" i="2316"/>
  <c r="AA16" i="2316"/>
  <c r="AA17" i="2316"/>
  <c r="AA18" i="2316"/>
  <c r="AA19" i="2316"/>
  <c r="AA20" i="2316"/>
  <c r="AA21" i="2316"/>
  <c r="AA22" i="2316"/>
  <c r="AA23" i="2316"/>
  <c r="AA24" i="2316"/>
  <c r="AA25" i="2316"/>
  <c r="AA26" i="2316"/>
  <c r="V9" i="2316"/>
  <c r="V17" i="2316"/>
  <c r="V21" i="2316"/>
  <c r="V25" i="2316"/>
  <c r="B2594" i="10541" l="1"/>
  <c r="B2589" i="10541"/>
  <c r="W7" i="62261"/>
  <c r="AA16" i="32"/>
  <c r="AA15" i="32"/>
  <c r="AA14" i="32"/>
  <c r="AA13" i="32"/>
  <c r="AA12" i="32"/>
  <c r="AA11" i="32"/>
  <c r="AA10" i="32"/>
  <c r="AA9" i="32"/>
  <c r="AA8" i="32"/>
  <c r="AA7" i="32"/>
  <c r="AA6" i="32"/>
  <c r="V15" i="32"/>
  <c r="V11" i="32"/>
  <c r="AB11" i="62261"/>
  <c r="AB9" i="62261"/>
  <c r="AB8" i="62261"/>
  <c r="B2591" i="10541" l="1"/>
  <c r="B2596" i="10541"/>
  <c r="AA2" i="32"/>
  <c r="J42" i="2048"/>
  <c r="K42" i="2048" s="1"/>
  <c r="J43" i="2048"/>
  <c r="K43" i="2048" s="1"/>
  <c r="H50" i="2348" s="1"/>
  <c r="J44" i="2048"/>
  <c r="K44" i="2048" s="1"/>
  <c r="G50" i="2348" s="1"/>
  <c r="J45" i="2048"/>
  <c r="K45" i="2048" s="1"/>
  <c r="J46" i="2048"/>
  <c r="K46" i="2048" s="1"/>
  <c r="J47" i="2048"/>
  <c r="K47" i="2048" s="1"/>
  <c r="J48" i="2048"/>
  <c r="K48" i="2048" s="1"/>
  <c r="J49" i="2048"/>
  <c r="K49" i="2048" s="1"/>
  <c r="J50" i="2048"/>
  <c r="K50" i="2048" s="1"/>
  <c r="J51" i="2048"/>
  <c r="K51" i="2048" s="1"/>
  <c r="J52" i="2048"/>
  <c r="K52" i="2048" s="1"/>
  <c r="J41" i="2048"/>
  <c r="K41" i="2048" s="1"/>
  <c r="H527" i="62264"/>
  <c r="D39" i="2348" s="1"/>
  <c r="H520" i="62264"/>
  <c r="D31" i="2348" s="1"/>
  <c r="H521" i="62264"/>
  <c r="G30" i="2348" s="1"/>
  <c r="A521" i="62264"/>
  <c r="A520" i="62264"/>
  <c r="H519" i="62264"/>
  <c r="C30" i="2348" s="1"/>
  <c r="A519" i="62264"/>
  <c r="H522" i="62264"/>
  <c r="D33" i="2348" s="1"/>
  <c r="H523" i="62264"/>
  <c r="D34" i="2348" s="1"/>
  <c r="H524" i="62264"/>
  <c r="D35" i="2348" s="1"/>
  <c r="H525" i="62264"/>
  <c r="D36" i="2348" s="1"/>
  <c r="H526" i="62264"/>
  <c r="D37" i="2348" s="1"/>
  <c r="H528" i="62264"/>
  <c r="D41" i="2348" s="1"/>
  <c r="H529" i="62264"/>
  <c r="D42" i="2348" s="1"/>
  <c r="H530" i="62264"/>
  <c r="D43" i="2348" s="1"/>
  <c r="H531" i="62264"/>
  <c r="D44" i="2348" s="1"/>
  <c r="H532" i="62264"/>
  <c r="D45" i="2348" s="1"/>
  <c r="H533" i="62264"/>
  <c r="D46" i="2348" s="1"/>
  <c r="H534" i="62264"/>
  <c r="D48" i="2348" s="1"/>
  <c r="H535" i="62264"/>
  <c r="D51" i="2348" s="1"/>
  <c r="A522" i="62264"/>
  <c r="A523" i="62264"/>
  <c r="A524" i="62264"/>
  <c r="A525" i="62264"/>
  <c r="A526" i="62264"/>
  <c r="A528" i="62264"/>
  <c r="A529" i="62264"/>
  <c r="A530" i="62264"/>
  <c r="A531" i="62264"/>
  <c r="A532" i="62264"/>
  <c r="A533" i="62264"/>
  <c r="A534" i="62264"/>
  <c r="A535" i="62264"/>
  <c r="A3094" i="10541"/>
  <c r="C3215" i="10541"/>
  <c r="G46" i="2348"/>
  <c r="G37" i="2348"/>
  <c r="B2598" i="10541" l="1"/>
  <c r="B2593" i="10541"/>
  <c r="G48" i="2348"/>
  <c r="H51" i="2348" s="1"/>
  <c r="A831" i="62264"/>
  <c r="H831" i="62264"/>
  <c r="A790" i="62264"/>
  <c r="H790" i="62264"/>
  <c r="H768" i="62264"/>
  <c r="C29" i="2819" s="1"/>
  <c r="P24" i="10541" s="1"/>
  <c r="H769" i="62264"/>
  <c r="C30" i="2819" s="1"/>
  <c r="P25" i="10541" s="1"/>
  <c r="A768" i="62264"/>
  <c r="A769" i="62264"/>
  <c r="H725" i="62264"/>
  <c r="C14" i="2819" s="1"/>
  <c r="P9" i="10541" s="1"/>
  <c r="A725" i="62264"/>
  <c r="B2595" i="10541" l="1"/>
  <c r="B2600" i="10541"/>
  <c r="C45" i="2819"/>
  <c r="P40" i="10541" s="1"/>
  <c r="C66" i="2819"/>
  <c r="P61" i="10541" s="1"/>
  <c r="A3342" i="10541"/>
  <c r="C3505" i="10541"/>
  <c r="B2602" i="10541" l="1"/>
  <c r="B2597" i="10541"/>
  <c r="A3343" i="10541"/>
  <c r="C3506" i="10541"/>
  <c r="B2599" i="10541" l="1"/>
  <c r="B2604" i="10541"/>
  <c r="A3344" i="10541"/>
  <c r="C3507" i="10541"/>
  <c r="B2606" i="10541" l="1"/>
  <c r="B2601" i="10541"/>
  <c r="A3345" i="10541"/>
  <c r="C3508" i="10541"/>
  <c r="B2603" i="10541" l="1"/>
  <c r="B2608" i="10541"/>
  <c r="A3346" i="10541"/>
  <c r="C3509" i="10541"/>
  <c r="B2610" i="10541" l="1"/>
  <c r="B2605" i="10541"/>
  <c r="A3347" i="10541"/>
  <c r="B2607" i="10541" l="1"/>
  <c r="B2612" i="10541"/>
  <c r="A3348" i="10541"/>
  <c r="B2614" i="10541" l="1"/>
  <c r="B2609" i="10541"/>
  <c r="A3349" i="10541"/>
  <c r="B2611" i="10541" l="1"/>
  <c r="B2616" i="10541"/>
  <c r="A3350" i="10541"/>
  <c r="B2618" i="10541" l="1"/>
  <c r="B2613" i="10541"/>
  <c r="A3351" i="10541"/>
  <c r="B2615" i="10541" l="1"/>
  <c r="B2620" i="10541"/>
  <c r="A3352" i="10541"/>
  <c r="B2622" i="10541" l="1"/>
  <c r="B2617" i="10541"/>
  <c r="A3353" i="10541"/>
  <c r="B2619" i="10541" l="1"/>
  <c r="B2624" i="10541"/>
  <c r="A3354" i="10541"/>
  <c r="B2626" i="10541" l="1"/>
  <c r="B2621" i="10541"/>
  <c r="A3355" i="10541"/>
  <c r="B2623" i="10541" l="1"/>
  <c r="B2628" i="10541"/>
  <c r="A3335" i="10541"/>
  <c r="C3486" i="10541"/>
  <c r="B2630" i="10541" l="1"/>
  <c r="B2625" i="10541"/>
  <c r="A1944" i="10541"/>
  <c r="C1991" i="10541"/>
  <c r="B2627" i="10541" l="1"/>
  <c r="B2632" i="10541"/>
  <c r="A1945" i="10541"/>
  <c r="C1992" i="10541"/>
  <c r="B2634" i="10541" l="1"/>
  <c r="B2629" i="10541"/>
  <c r="A1946" i="10541"/>
  <c r="C1993" i="10541"/>
  <c r="B2631" i="10541" l="1"/>
  <c r="B2636" i="10541"/>
  <c r="A1947" i="10541"/>
  <c r="C1994" i="10541"/>
  <c r="B2638" i="10541" l="1"/>
  <c r="B2633" i="10541"/>
  <c r="A1948" i="10541"/>
  <c r="C1995" i="10541"/>
  <c r="B2635" i="10541" l="1"/>
  <c r="B2640" i="10541"/>
  <c r="H572" i="62264"/>
  <c r="D38" i="10285" s="1"/>
  <c r="A572" i="62264"/>
  <c r="B2642" i="10541" l="1"/>
  <c r="B2637" i="10541"/>
  <c r="V6" i="32"/>
  <c r="M38" i="10285"/>
  <c r="N38" i="10285" s="1"/>
  <c r="B2639" i="10541" l="1"/>
  <c r="B2644" i="10541"/>
  <c r="A4" i="10541"/>
  <c r="A5" i="10541"/>
  <c r="A6" i="10541"/>
  <c r="A7" i="10541"/>
  <c r="A8" i="10541"/>
  <c r="A9" i="10541"/>
  <c r="A10" i="10541"/>
  <c r="A11" i="10541"/>
  <c r="A12" i="10541"/>
  <c r="A13" i="10541"/>
  <c r="A14" i="10541"/>
  <c r="A15" i="10541"/>
  <c r="A16" i="10541"/>
  <c r="A17" i="10541"/>
  <c r="A18" i="10541"/>
  <c r="A19" i="10541"/>
  <c r="A20" i="10541"/>
  <c r="A21" i="10541"/>
  <c r="A22" i="10541"/>
  <c r="A24" i="10541"/>
  <c r="A25" i="10541"/>
  <c r="A27" i="10541"/>
  <c r="A32" i="10541"/>
  <c r="A33" i="10541"/>
  <c r="A34" i="10541"/>
  <c r="A35" i="10541"/>
  <c r="A36" i="10541"/>
  <c r="A37" i="10541"/>
  <c r="A38" i="10541"/>
  <c r="A39" i="10541"/>
  <c r="A40" i="10541"/>
  <c r="A41" i="10541"/>
  <c r="A42" i="10541"/>
  <c r="A43" i="10541"/>
  <c r="A44" i="10541"/>
  <c r="A45" i="10541"/>
  <c r="A46" i="10541"/>
  <c r="A47" i="10541"/>
  <c r="A48" i="10541"/>
  <c r="A49" i="10541"/>
  <c r="A50" i="10541"/>
  <c r="A51" i="10541"/>
  <c r="A52" i="10541"/>
  <c r="A53" i="10541"/>
  <c r="A54" i="10541"/>
  <c r="A55" i="10541"/>
  <c r="A56" i="10541"/>
  <c r="A57" i="10541"/>
  <c r="A59" i="10541"/>
  <c r="A60" i="10541"/>
  <c r="A61" i="10541"/>
  <c r="A62" i="10541"/>
  <c r="A63" i="10541"/>
  <c r="A64" i="10541"/>
  <c r="A65" i="10541"/>
  <c r="A66" i="10541"/>
  <c r="A67" i="10541"/>
  <c r="A68" i="10541"/>
  <c r="A69" i="10541"/>
  <c r="A70" i="10541"/>
  <c r="A71" i="10541"/>
  <c r="A72" i="10541"/>
  <c r="A73" i="10541"/>
  <c r="A74" i="10541"/>
  <c r="A75" i="10541"/>
  <c r="A76" i="10541"/>
  <c r="A77" i="10541"/>
  <c r="A78" i="10541"/>
  <c r="A79" i="10541"/>
  <c r="A80" i="10541"/>
  <c r="A81" i="10541"/>
  <c r="A82" i="10541"/>
  <c r="A83" i="10541"/>
  <c r="A84" i="10541"/>
  <c r="A85" i="10541"/>
  <c r="A86" i="10541"/>
  <c r="A87" i="10541"/>
  <c r="A88" i="10541"/>
  <c r="A89" i="10541"/>
  <c r="A90" i="10541"/>
  <c r="A91" i="10541"/>
  <c r="A92" i="10541"/>
  <c r="A93" i="10541"/>
  <c r="A94" i="10541"/>
  <c r="A95" i="10541"/>
  <c r="A96" i="10541"/>
  <c r="A97" i="10541"/>
  <c r="A98" i="10541"/>
  <c r="A99" i="10541"/>
  <c r="A100" i="10541"/>
  <c r="A101" i="10541"/>
  <c r="A102" i="10541"/>
  <c r="A103" i="10541"/>
  <c r="A104" i="10541"/>
  <c r="A105" i="10541"/>
  <c r="A106" i="10541"/>
  <c r="A107" i="10541"/>
  <c r="A108" i="10541"/>
  <c r="A109" i="10541"/>
  <c r="A110" i="10541"/>
  <c r="A111" i="10541"/>
  <c r="A112" i="10541"/>
  <c r="A113" i="10541"/>
  <c r="A114" i="10541"/>
  <c r="A115" i="10541"/>
  <c r="A116" i="10541"/>
  <c r="A117" i="10541"/>
  <c r="A118" i="10541"/>
  <c r="A119" i="10541"/>
  <c r="A120" i="10541"/>
  <c r="A121" i="10541"/>
  <c r="A122" i="10541"/>
  <c r="A123" i="10541"/>
  <c r="A124" i="10541"/>
  <c r="A125" i="10541"/>
  <c r="A126" i="10541"/>
  <c r="A127" i="10541"/>
  <c r="A128" i="10541"/>
  <c r="A129" i="10541"/>
  <c r="A130" i="10541"/>
  <c r="A131" i="10541"/>
  <c r="A132" i="10541"/>
  <c r="A133" i="10541"/>
  <c r="A134" i="10541"/>
  <c r="A135" i="10541"/>
  <c r="A136" i="10541"/>
  <c r="A137" i="10541"/>
  <c r="A138" i="10541"/>
  <c r="A139" i="10541"/>
  <c r="A140" i="10541"/>
  <c r="A141" i="10541"/>
  <c r="A142" i="10541"/>
  <c r="A143" i="10541"/>
  <c r="A144" i="10541"/>
  <c r="A145" i="10541"/>
  <c r="A146" i="10541"/>
  <c r="A147" i="10541"/>
  <c r="A148" i="10541"/>
  <c r="A149" i="10541"/>
  <c r="A150" i="10541"/>
  <c r="A151" i="10541"/>
  <c r="A152" i="10541"/>
  <c r="A153" i="10541"/>
  <c r="A154" i="10541"/>
  <c r="A155" i="10541"/>
  <c r="A156" i="10541"/>
  <c r="A157" i="10541"/>
  <c r="A158" i="10541"/>
  <c r="A159" i="10541"/>
  <c r="A160" i="10541"/>
  <c r="A161" i="10541"/>
  <c r="A162" i="10541"/>
  <c r="A163" i="10541"/>
  <c r="A164" i="10541"/>
  <c r="A165" i="10541"/>
  <c r="A166" i="10541"/>
  <c r="A167" i="10541"/>
  <c r="A168" i="10541"/>
  <c r="A169" i="10541"/>
  <c r="A170" i="10541"/>
  <c r="A171" i="10541"/>
  <c r="A172" i="10541"/>
  <c r="A173" i="10541"/>
  <c r="A174" i="10541"/>
  <c r="A175" i="10541"/>
  <c r="A176" i="10541"/>
  <c r="A177" i="10541"/>
  <c r="A178" i="10541"/>
  <c r="A179" i="10541"/>
  <c r="A180" i="10541"/>
  <c r="A181" i="10541"/>
  <c r="A182" i="10541"/>
  <c r="A183" i="10541"/>
  <c r="A184" i="10541"/>
  <c r="A185" i="10541"/>
  <c r="A186" i="10541"/>
  <c r="A187" i="10541"/>
  <c r="A188" i="10541"/>
  <c r="A189" i="10541"/>
  <c r="A190" i="10541"/>
  <c r="A191" i="10541"/>
  <c r="A192" i="10541"/>
  <c r="A193" i="10541"/>
  <c r="A194" i="10541"/>
  <c r="A195" i="10541"/>
  <c r="A196" i="10541"/>
  <c r="A197" i="10541"/>
  <c r="A198" i="10541"/>
  <c r="A199" i="10541"/>
  <c r="A200" i="10541"/>
  <c r="A201" i="10541"/>
  <c r="A202" i="10541"/>
  <c r="A203" i="10541"/>
  <c r="A204" i="10541"/>
  <c r="A205" i="10541"/>
  <c r="A206" i="10541"/>
  <c r="A207" i="10541"/>
  <c r="A208" i="10541"/>
  <c r="A209" i="10541"/>
  <c r="A210" i="10541"/>
  <c r="A211" i="10541"/>
  <c r="A212" i="10541"/>
  <c r="A213" i="10541"/>
  <c r="A214" i="10541"/>
  <c r="A215" i="10541"/>
  <c r="A216" i="10541"/>
  <c r="A217" i="10541"/>
  <c r="A218" i="10541"/>
  <c r="A219" i="10541"/>
  <c r="A220" i="10541"/>
  <c r="A221" i="10541"/>
  <c r="A222" i="10541"/>
  <c r="A223" i="10541"/>
  <c r="A224" i="10541"/>
  <c r="A225" i="10541"/>
  <c r="A226" i="10541"/>
  <c r="A227" i="10541"/>
  <c r="A228" i="10541"/>
  <c r="A229" i="10541"/>
  <c r="A230" i="10541"/>
  <c r="A231" i="10541"/>
  <c r="A232" i="10541"/>
  <c r="A233" i="10541"/>
  <c r="A234" i="10541"/>
  <c r="A235" i="10541"/>
  <c r="A236" i="10541"/>
  <c r="A237" i="10541"/>
  <c r="A238" i="10541"/>
  <c r="A239" i="10541"/>
  <c r="A240" i="10541"/>
  <c r="A241" i="10541"/>
  <c r="A242" i="10541"/>
  <c r="A243" i="10541"/>
  <c r="A244" i="10541"/>
  <c r="A245" i="10541"/>
  <c r="A246" i="10541"/>
  <c r="A247" i="10541"/>
  <c r="A248" i="10541"/>
  <c r="A249" i="10541"/>
  <c r="A250" i="10541"/>
  <c r="A251" i="10541"/>
  <c r="A252" i="10541"/>
  <c r="A253" i="10541"/>
  <c r="A254" i="10541"/>
  <c r="A255" i="10541"/>
  <c r="A256" i="10541"/>
  <c r="A257" i="10541"/>
  <c r="A258" i="10541"/>
  <c r="A259" i="10541"/>
  <c r="A260" i="10541"/>
  <c r="A261" i="10541"/>
  <c r="A262" i="10541"/>
  <c r="A263" i="10541"/>
  <c r="A264" i="10541"/>
  <c r="A265" i="10541"/>
  <c r="A266" i="10541"/>
  <c r="A267" i="10541"/>
  <c r="A268" i="10541"/>
  <c r="A269" i="10541"/>
  <c r="A270" i="10541"/>
  <c r="A271" i="10541"/>
  <c r="A272" i="10541"/>
  <c r="A273" i="10541"/>
  <c r="A274" i="10541"/>
  <c r="A275" i="10541"/>
  <c r="A276" i="10541"/>
  <c r="A277" i="10541"/>
  <c r="A278" i="10541"/>
  <c r="A279" i="10541"/>
  <c r="A280" i="10541"/>
  <c r="A281" i="10541"/>
  <c r="A282" i="10541"/>
  <c r="A283" i="10541"/>
  <c r="A284" i="10541"/>
  <c r="A285" i="10541"/>
  <c r="A286" i="10541"/>
  <c r="A287" i="10541"/>
  <c r="A288" i="10541"/>
  <c r="A289" i="10541"/>
  <c r="A290" i="10541"/>
  <c r="A291" i="10541"/>
  <c r="A292" i="10541"/>
  <c r="A293" i="10541"/>
  <c r="A294" i="10541"/>
  <c r="A295" i="10541"/>
  <c r="A296" i="10541"/>
  <c r="A297" i="10541"/>
  <c r="A298" i="10541"/>
  <c r="A299" i="10541"/>
  <c r="A300" i="10541"/>
  <c r="A301" i="10541"/>
  <c r="A302" i="10541"/>
  <c r="A303" i="10541"/>
  <c r="A304" i="10541"/>
  <c r="A305" i="10541"/>
  <c r="A306" i="10541"/>
  <c r="A307" i="10541"/>
  <c r="A308" i="10541"/>
  <c r="A309" i="10541"/>
  <c r="A310" i="10541"/>
  <c r="A311" i="10541"/>
  <c r="A312" i="10541"/>
  <c r="A313" i="10541"/>
  <c r="A314" i="10541"/>
  <c r="A315" i="10541"/>
  <c r="A316" i="10541"/>
  <c r="A317" i="10541"/>
  <c r="A318" i="10541"/>
  <c r="A319" i="10541"/>
  <c r="A320" i="10541"/>
  <c r="A321" i="10541"/>
  <c r="A322" i="10541"/>
  <c r="A323" i="10541"/>
  <c r="A324" i="10541"/>
  <c r="A325" i="10541"/>
  <c r="A326" i="10541"/>
  <c r="A327" i="10541"/>
  <c r="A328" i="10541"/>
  <c r="A329" i="10541"/>
  <c r="A330" i="10541"/>
  <c r="A331" i="10541"/>
  <c r="A332" i="10541"/>
  <c r="A333" i="10541"/>
  <c r="A334" i="10541"/>
  <c r="A335" i="10541"/>
  <c r="A336" i="10541"/>
  <c r="A337" i="10541"/>
  <c r="A338" i="10541"/>
  <c r="A339" i="10541"/>
  <c r="A340" i="10541"/>
  <c r="A341" i="10541"/>
  <c r="A342" i="10541"/>
  <c r="A343" i="10541"/>
  <c r="A344" i="10541"/>
  <c r="A345" i="10541"/>
  <c r="A346" i="10541"/>
  <c r="A347" i="10541"/>
  <c r="A348" i="10541"/>
  <c r="A349" i="10541"/>
  <c r="A350" i="10541"/>
  <c r="A351" i="10541"/>
  <c r="A352" i="10541"/>
  <c r="A353" i="10541"/>
  <c r="A354" i="10541"/>
  <c r="A355" i="10541"/>
  <c r="A356" i="10541"/>
  <c r="A357" i="10541"/>
  <c r="A358" i="10541"/>
  <c r="A359" i="10541"/>
  <c r="A360" i="10541"/>
  <c r="A361" i="10541"/>
  <c r="A362" i="10541"/>
  <c r="A363" i="10541"/>
  <c r="A364" i="10541"/>
  <c r="A365" i="10541"/>
  <c r="A366" i="10541"/>
  <c r="A367" i="10541"/>
  <c r="A368" i="10541"/>
  <c r="A369" i="10541"/>
  <c r="A370" i="10541"/>
  <c r="A371" i="10541"/>
  <c r="A372" i="10541"/>
  <c r="A373" i="10541"/>
  <c r="A374" i="10541"/>
  <c r="A375" i="10541"/>
  <c r="A376" i="10541"/>
  <c r="A377" i="10541"/>
  <c r="A378" i="10541"/>
  <c r="A379" i="10541"/>
  <c r="A380" i="10541"/>
  <c r="A381" i="10541"/>
  <c r="A382" i="10541"/>
  <c r="A383" i="10541"/>
  <c r="A384" i="10541"/>
  <c r="A385" i="10541"/>
  <c r="A386" i="10541"/>
  <c r="A387" i="10541"/>
  <c r="A388" i="10541"/>
  <c r="A389" i="10541"/>
  <c r="A390" i="10541"/>
  <c r="A391" i="10541"/>
  <c r="A392" i="10541"/>
  <c r="A393" i="10541"/>
  <c r="A394" i="10541"/>
  <c r="A395" i="10541"/>
  <c r="A396" i="10541"/>
  <c r="A397" i="10541"/>
  <c r="A398" i="10541"/>
  <c r="A399" i="10541"/>
  <c r="A400" i="10541"/>
  <c r="A401" i="10541"/>
  <c r="A402" i="10541"/>
  <c r="A403" i="10541"/>
  <c r="A404" i="10541"/>
  <c r="A405" i="10541"/>
  <c r="A406" i="10541"/>
  <c r="A407" i="10541"/>
  <c r="A408" i="10541"/>
  <c r="A409" i="10541"/>
  <c r="A410" i="10541"/>
  <c r="A411" i="10541"/>
  <c r="A412" i="10541"/>
  <c r="A413" i="10541"/>
  <c r="A414" i="10541"/>
  <c r="A415" i="10541"/>
  <c r="A416" i="10541"/>
  <c r="A417" i="10541"/>
  <c r="A418" i="10541"/>
  <c r="A419" i="10541"/>
  <c r="A420" i="10541"/>
  <c r="A421" i="10541"/>
  <c r="A422" i="10541"/>
  <c r="A423" i="10541"/>
  <c r="A424" i="10541"/>
  <c r="A425" i="10541"/>
  <c r="A426" i="10541"/>
  <c r="A427" i="10541"/>
  <c r="A428" i="10541"/>
  <c r="A429" i="10541"/>
  <c r="A430" i="10541"/>
  <c r="A431" i="10541"/>
  <c r="A432" i="10541"/>
  <c r="A433" i="10541"/>
  <c r="A434" i="10541"/>
  <c r="A435" i="10541"/>
  <c r="A436" i="10541"/>
  <c r="A437" i="10541"/>
  <c r="A438" i="10541"/>
  <c r="A439" i="10541"/>
  <c r="A440" i="10541"/>
  <c r="A441" i="10541"/>
  <c r="A442" i="10541"/>
  <c r="A443" i="10541"/>
  <c r="A444" i="10541"/>
  <c r="A445" i="10541"/>
  <c r="A446" i="10541"/>
  <c r="A447" i="10541"/>
  <c r="A448" i="10541"/>
  <c r="A449" i="10541"/>
  <c r="A450" i="10541"/>
  <c r="A451" i="10541"/>
  <c r="A452" i="10541"/>
  <c r="A453" i="10541"/>
  <c r="A454" i="10541"/>
  <c r="A455" i="10541"/>
  <c r="A456" i="10541"/>
  <c r="A457" i="10541"/>
  <c r="A458" i="10541"/>
  <c r="A459" i="10541"/>
  <c r="A460" i="10541"/>
  <c r="A461" i="10541"/>
  <c r="A462" i="10541"/>
  <c r="A463" i="10541"/>
  <c r="A464" i="10541"/>
  <c r="A465" i="10541"/>
  <c r="A466" i="10541"/>
  <c r="A467" i="10541"/>
  <c r="A468" i="10541"/>
  <c r="A469" i="10541"/>
  <c r="A470" i="10541"/>
  <c r="A471" i="10541"/>
  <c r="A472" i="10541"/>
  <c r="A473" i="10541"/>
  <c r="A474" i="10541"/>
  <c r="A475" i="10541"/>
  <c r="A476" i="10541"/>
  <c r="A477" i="10541"/>
  <c r="A478" i="10541"/>
  <c r="A479" i="10541"/>
  <c r="A480" i="10541"/>
  <c r="A481" i="10541"/>
  <c r="A482" i="10541"/>
  <c r="A483" i="10541"/>
  <c r="A484" i="10541"/>
  <c r="A485" i="10541"/>
  <c r="A486" i="10541"/>
  <c r="A487" i="10541"/>
  <c r="A488" i="10541"/>
  <c r="A489" i="10541"/>
  <c r="A490" i="10541"/>
  <c r="A491" i="10541"/>
  <c r="A492" i="10541"/>
  <c r="A493" i="10541"/>
  <c r="A494" i="10541"/>
  <c r="A495" i="10541"/>
  <c r="A496" i="10541"/>
  <c r="A497" i="10541"/>
  <c r="A498" i="10541"/>
  <c r="A499" i="10541"/>
  <c r="A500" i="10541"/>
  <c r="A501" i="10541"/>
  <c r="A502" i="10541"/>
  <c r="A503" i="10541"/>
  <c r="A504" i="10541"/>
  <c r="A505" i="10541"/>
  <c r="A506" i="10541"/>
  <c r="A507" i="10541"/>
  <c r="A508" i="10541"/>
  <c r="A509" i="10541"/>
  <c r="A510" i="10541"/>
  <c r="A511" i="10541"/>
  <c r="A512" i="10541"/>
  <c r="A513" i="10541"/>
  <c r="A514" i="10541"/>
  <c r="A515" i="10541"/>
  <c r="A516" i="10541"/>
  <c r="A517" i="10541"/>
  <c r="A518" i="10541"/>
  <c r="A519" i="10541"/>
  <c r="A520" i="10541"/>
  <c r="A521" i="10541"/>
  <c r="A522" i="10541"/>
  <c r="A523" i="10541"/>
  <c r="A524" i="10541"/>
  <c r="A525" i="10541"/>
  <c r="A526" i="10541"/>
  <c r="A527" i="10541"/>
  <c r="A528" i="10541"/>
  <c r="A529" i="10541"/>
  <c r="A530" i="10541"/>
  <c r="A531" i="10541"/>
  <c r="A532" i="10541"/>
  <c r="A533" i="10541"/>
  <c r="A534" i="10541"/>
  <c r="A535" i="10541"/>
  <c r="A536" i="10541"/>
  <c r="A537" i="10541"/>
  <c r="A538" i="10541"/>
  <c r="A539" i="10541"/>
  <c r="A540" i="10541"/>
  <c r="A541" i="10541"/>
  <c r="A542" i="10541"/>
  <c r="A543" i="10541"/>
  <c r="A544" i="10541"/>
  <c r="A545" i="10541"/>
  <c r="A546" i="10541"/>
  <c r="A547" i="10541"/>
  <c r="A548" i="10541"/>
  <c r="A549" i="10541"/>
  <c r="A550" i="10541"/>
  <c r="A551" i="10541"/>
  <c r="A552" i="10541"/>
  <c r="A553" i="10541"/>
  <c r="A554" i="10541"/>
  <c r="A555" i="10541"/>
  <c r="A556" i="10541"/>
  <c r="A557" i="10541"/>
  <c r="A558" i="10541"/>
  <c r="A559" i="10541"/>
  <c r="A560" i="10541"/>
  <c r="A561" i="10541"/>
  <c r="A562" i="10541"/>
  <c r="A563" i="10541"/>
  <c r="A564" i="10541"/>
  <c r="A565" i="10541"/>
  <c r="A566" i="10541"/>
  <c r="A567" i="10541"/>
  <c r="A568" i="10541"/>
  <c r="A569" i="10541"/>
  <c r="A570" i="10541"/>
  <c r="A571" i="10541"/>
  <c r="A572" i="10541"/>
  <c r="A573" i="10541"/>
  <c r="A574" i="10541"/>
  <c r="A575" i="10541"/>
  <c r="A576" i="10541"/>
  <c r="A577" i="10541"/>
  <c r="A578" i="10541"/>
  <c r="A579" i="10541"/>
  <c r="A580" i="10541"/>
  <c r="A581" i="10541"/>
  <c r="A582" i="10541"/>
  <c r="A583" i="10541"/>
  <c r="A584" i="10541"/>
  <c r="A585" i="10541"/>
  <c r="A586" i="10541"/>
  <c r="A587" i="10541"/>
  <c r="A588" i="10541"/>
  <c r="A589" i="10541"/>
  <c r="A590" i="10541"/>
  <c r="A591" i="10541"/>
  <c r="A592" i="10541"/>
  <c r="A593" i="10541"/>
  <c r="A594" i="10541"/>
  <c r="A595" i="10541"/>
  <c r="A596" i="10541"/>
  <c r="A597" i="10541"/>
  <c r="A598" i="10541"/>
  <c r="A599" i="10541"/>
  <c r="A600" i="10541"/>
  <c r="A601" i="10541"/>
  <c r="A602" i="10541"/>
  <c r="A603" i="10541"/>
  <c r="A604" i="10541"/>
  <c r="A605" i="10541"/>
  <c r="A606" i="10541"/>
  <c r="A607" i="10541"/>
  <c r="A608" i="10541"/>
  <c r="A609" i="10541"/>
  <c r="A610" i="10541"/>
  <c r="A611" i="10541"/>
  <c r="A612" i="10541"/>
  <c r="A613" i="10541"/>
  <c r="A614" i="10541"/>
  <c r="A615" i="10541"/>
  <c r="A616" i="10541"/>
  <c r="A617" i="10541"/>
  <c r="A618" i="10541"/>
  <c r="A619" i="10541"/>
  <c r="A620" i="10541"/>
  <c r="A621" i="10541"/>
  <c r="A622" i="10541"/>
  <c r="A623" i="10541"/>
  <c r="A624" i="10541"/>
  <c r="A625" i="10541"/>
  <c r="A626" i="10541"/>
  <c r="A627" i="10541"/>
  <c r="A628" i="10541"/>
  <c r="A629" i="10541"/>
  <c r="A630" i="10541"/>
  <c r="A631" i="10541"/>
  <c r="A632" i="10541"/>
  <c r="A633" i="10541"/>
  <c r="A634" i="10541"/>
  <c r="A635" i="10541"/>
  <c r="A636" i="10541"/>
  <c r="A637" i="10541"/>
  <c r="A638" i="10541"/>
  <c r="A639" i="10541"/>
  <c r="A640" i="10541"/>
  <c r="A641" i="10541"/>
  <c r="A642" i="10541"/>
  <c r="A643" i="10541"/>
  <c r="A644" i="10541"/>
  <c r="A645" i="10541"/>
  <c r="A646" i="10541"/>
  <c r="A647" i="10541"/>
  <c r="A648" i="10541"/>
  <c r="A649" i="10541"/>
  <c r="A650" i="10541"/>
  <c r="A651" i="10541"/>
  <c r="A652" i="10541"/>
  <c r="A653" i="10541"/>
  <c r="A654" i="10541"/>
  <c r="A655" i="10541"/>
  <c r="A656" i="10541"/>
  <c r="A657" i="10541"/>
  <c r="A658" i="10541"/>
  <c r="A659" i="10541"/>
  <c r="A660" i="10541"/>
  <c r="A661" i="10541"/>
  <c r="A662" i="10541"/>
  <c r="A663" i="10541"/>
  <c r="A664" i="10541"/>
  <c r="A665" i="10541"/>
  <c r="A666" i="10541"/>
  <c r="A667" i="10541"/>
  <c r="A668" i="10541"/>
  <c r="A669" i="10541"/>
  <c r="A670" i="10541"/>
  <c r="A671" i="10541"/>
  <c r="A672" i="10541"/>
  <c r="A673" i="10541"/>
  <c r="A674" i="10541"/>
  <c r="A675" i="10541"/>
  <c r="A676" i="10541"/>
  <c r="A677" i="10541"/>
  <c r="A678" i="10541"/>
  <c r="A679" i="10541"/>
  <c r="A680" i="10541"/>
  <c r="A681" i="10541"/>
  <c r="A682" i="10541"/>
  <c r="A683" i="10541"/>
  <c r="A684" i="10541"/>
  <c r="A685" i="10541"/>
  <c r="A686" i="10541"/>
  <c r="A687" i="10541"/>
  <c r="A688" i="10541"/>
  <c r="A689" i="10541"/>
  <c r="A690" i="10541"/>
  <c r="A691" i="10541"/>
  <c r="A692" i="10541"/>
  <c r="A693" i="10541"/>
  <c r="A694" i="10541"/>
  <c r="A695" i="10541"/>
  <c r="A696" i="10541"/>
  <c r="A697" i="10541"/>
  <c r="A698" i="10541"/>
  <c r="A699" i="10541"/>
  <c r="A700" i="10541"/>
  <c r="A701" i="10541"/>
  <c r="A702" i="10541"/>
  <c r="A703" i="10541"/>
  <c r="A704" i="10541"/>
  <c r="A705" i="10541"/>
  <c r="A706" i="10541"/>
  <c r="A707" i="10541"/>
  <c r="A708" i="10541"/>
  <c r="A709" i="10541"/>
  <c r="A710" i="10541"/>
  <c r="A711" i="10541"/>
  <c r="A712" i="10541"/>
  <c r="A713" i="10541"/>
  <c r="A714" i="10541"/>
  <c r="A715" i="10541"/>
  <c r="A716" i="10541"/>
  <c r="A717" i="10541"/>
  <c r="A718" i="10541"/>
  <c r="A719" i="10541"/>
  <c r="A720" i="10541"/>
  <c r="A721" i="10541"/>
  <c r="A722" i="10541"/>
  <c r="A723" i="10541"/>
  <c r="A724" i="10541"/>
  <c r="A725" i="10541"/>
  <c r="A726" i="10541"/>
  <c r="A727" i="10541"/>
  <c r="A728" i="10541"/>
  <c r="A729" i="10541"/>
  <c r="A730" i="10541"/>
  <c r="A731" i="10541"/>
  <c r="A732" i="10541"/>
  <c r="A733" i="10541"/>
  <c r="A734" i="10541"/>
  <c r="A735" i="10541"/>
  <c r="A736" i="10541"/>
  <c r="A737" i="10541"/>
  <c r="A738" i="10541"/>
  <c r="A739" i="10541"/>
  <c r="A740" i="10541"/>
  <c r="A741" i="10541"/>
  <c r="A742" i="10541"/>
  <c r="A743" i="10541"/>
  <c r="A744" i="10541"/>
  <c r="A745" i="10541"/>
  <c r="A746" i="10541"/>
  <c r="A747" i="10541"/>
  <c r="A748" i="10541"/>
  <c r="A749" i="10541"/>
  <c r="A750" i="10541"/>
  <c r="A751" i="10541"/>
  <c r="A752" i="10541"/>
  <c r="A753" i="10541"/>
  <c r="A754" i="10541"/>
  <c r="A755" i="10541"/>
  <c r="A756" i="10541"/>
  <c r="A757" i="10541"/>
  <c r="A758" i="10541"/>
  <c r="A759" i="10541"/>
  <c r="A760" i="10541"/>
  <c r="A761" i="10541"/>
  <c r="A762" i="10541"/>
  <c r="A763" i="10541"/>
  <c r="A764" i="10541"/>
  <c r="A765" i="10541"/>
  <c r="A766" i="10541"/>
  <c r="A767" i="10541"/>
  <c r="A768" i="10541"/>
  <c r="A769" i="10541"/>
  <c r="A770" i="10541"/>
  <c r="A771" i="10541"/>
  <c r="A772" i="10541"/>
  <c r="A773" i="10541"/>
  <c r="A774" i="10541"/>
  <c r="A775" i="10541"/>
  <c r="A776" i="10541"/>
  <c r="A777" i="10541"/>
  <c r="A778" i="10541"/>
  <c r="A779" i="10541"/>
  <c r="A780" i="10541"/>
  <c r="A781" i="10541"/>
  <c r="A782" i="10541"/>
  <c r="A783" i="10541"/>
  <c r="A784" i="10541"/>
  <c r="A785" i="10541"/>
  <c r="A786" i="10541"/>
  <c r="A787" i="10541"/>
  <c r="A788" i="10541"/>
  <c r="A789" i="10541"/>
  <c r="A790" i="10541"/>
  <c r="A791" i="10541"/>
  <c r="A792" i="10541"/>
  <c r="A793" i="10541"/>
  <c r="A794" i="10541"/>
  <c r="A795" i="10541"/>
  <c r="A796" i="10541"/>
  <c r="A797" i="10541"/>
  <c r="A798" i="10541"/>
  <c r="A799" i="10541"/>
  <c r="A800" i="10541"/>
  <c r="A801" i="10541"/>
  <c r="A802" i="10541"/>
  <c r="A803" i="10541"/>
  <c r="A804" i="10541"/>
  <c r="A805" i="10541"/>
  <c r="A806" i="10541"/>
  <c r="A807" i="10541"/>
  <c r="A808" i="10541"/>
  <c r="A809" i="10541"/>
  <c r="A810" i="10541"/>
  <c r="A811" i="10541"/>
  <c r="A812" i="10541"/>
  <c r="A813" i="10541"/>
  <c r="A814" i="10541"/>
  <c r="A815" i="10541"/>
  <c r="A816" i="10541"/>
  <c r="A817" i="10541"/>
  <c r="A818" i="10541"/>
  <c r="A819" i="10541"/>
  <c r="A820" i="10541"/>
  <c r="A821" i="10541"/>
  <c r="A822" i="10541"/>
  <c r="A823" i="10541"/>
  <c r="A824" i="10541"/>
  <c r="A825" i="10541"/>
  <c r="A826" i="10541"/>
  <c r="A827" i="10541"/>
  <c r="A828" i="10541"/>
  <c r="A829" i="10541"/>
  <c r="A830" i="10541"/>
  <c r="A831" i="10541"/>
  <c r="A832" i="10541"/>
  <c r="A833" i="10541"/>
  <c r="A834" i="10541"/>
  <c r="A835" i="10541"/>
  <c r="A836" i="10541"/>
  <c r="A837" i="10541"/>
  <c r="A838" i="10541"/>
  <c r="A839" i="10541"/>
  <c r="A840" i="10541"/>
  <c r="A841" i="10541"/>
  <c r="A842" i="10541"/>
  <c r="A843" i="10541"/>
  <c r="A844" i="10541"/>
  <c r="A845" i="10541"/>
  <c r="A846" i="10541"/>
  <c r="A847" i="10541"/>
  <c r="A848" i="10541"/>
  <c r="A849" i="10541"/>
  <c r="A850" i="10541"/>
  <c r="A851" i="10541"/>
  <c r="A852" i="10541"/>
  <c r="A853" i="10541"/>
  <c r="A854" i="10541"/>
  <c r="A855" i="10541"/>
  <c r="A856" i="10541"/>
  <c r="A857" i="10541"/>
  <c r="A858" i="10541"/>
  <c r="A859" i="10541"/>
  <c r="A860" i="10541"/>
  <c r="A861" i="10541"/>
  <c r="A862" i="10541"/>
  <c r="A863" i="10541"/>
  <c r="A864" i="10541"/>
  <c r="A865" i="10541"/>
  <c r="A866" i="10541"/>
  <c r="A867" i="10541"/>
  <c r="A868" i="10541"/>
  <c r="A869" i="10541"/>
  <c r="A870" i="10541"/>
  <c r="A871" i="10541"/>
  <c r="A872" i="10541"/>
  <c r="A873" i="10541"/>
  <c r="A874" i="10541"/>
  <c r="A875" i="10541"/>
  <c r="A876" i="10541"/>
  <c r="A877" i="10541"/>
  <c r="A878" i="10541"/>
  <c r="A879" i="10541"/>
  <c r="A880" i="10541"/>
  <c r="A881" i="10541"/>
  <c r="A882" i="10541"/>
  <c r="A883" i="10541"/>
  <c r="A884" i="10541"/>
  <c r="A885" i="10541"/>
  <c r="A886" i="10541"/>
  <c r="A887" i="10541"/>
  <c r="A888" i="10541"/>
  <c r="A889" i="10541"/>
  <c r="A890" i="10541"/>
  <c r="A891" i="10541"/>
  <c r="A892" i="10541"/>
  <c r="A893" i="10541"/>
  <c r="A894" i="10541"/>
  <c r="A895" i="10541"/>
  <c r="A896" i="10541"/>
  <c r="A897" i="10541"/>
  <c r="A898" i="10541"/>
  <c r="A899" i="10541"/>
  <c r="A900" i="10541"/>
  <c r="A901" i="10541"/>
  <c r="A902" i="10541"/>
  <c r="A903" i="10541"/>
  <c r="A904" i="10541"/>
  <c r="A905" i="10541"/>
  <c r="A906" i="10541"/>
  <c r="A907" i="10541"/>
  <c r="A908" i="10541"/>
  <c r="A909" i="10541"/>
  <c r="A910" i="10541"/>
  <c r="A911" i="10541"/>
  <c r="A912" i="10541"/>
  <c r="A913" i="10541"/>
  <c r="A914" i="10541"/>
  <c r="A915" i="10541"/>
  <c r="A916" i="10541"/>
  <c r="A917" i="10541"/>
  <c r="A918" i="10541"/>
  <c r="A919" i="10541"/>
  <c r="A920" i="10541"/>
  <c r="A921" i="10541"/>
  <c r="A922" i="10541"/>
  <c r="A923" i="10541"/>
  <c r="A924" i="10541"/>
  <c r="A925" i="10541"/>
  <c r="A926" i="10541"/>
  <c r="A927" i="10541"/>
  <c r="A928" i="10541"/>
  <c r="A929" i="10541"/>
  <c r="A930" i="10541"/>
  <c r="A931" i="10541"/>
  <c r="A932" i="10541"/>
  <c r="A933" i="10541"/>
  <c r="A934" i="10541"/>
  <c r="A935" i="10541"/>
  <c r="A936" i="10541"/>
  <c r="A937" i="10541"/>
  <c r="A938" i="10541"/>
  <c r="A939" i="10541"/>
  <c r="A940" i="10541"/>
  <c r="A941" i="10541"/>
  <c r="A942" i="10541"/>
  <c r="A943" i="10541"/>
  <c r="A944" i="10541"/>
  <c r="A945" i="10541"/>
  <c r="A946" i="10541"/>
  <c r="A947" i="10541"/>
  <c r="A948" i="10541"/>
  <c r="A949" i="10541"/>
  <c r="A950" i="10541"/>
  <c r="A951" i="10541"/>
  <c r="A952" i="10541"/>
  <c r="A953" i="10541"/>
  <c r="A954" i="10541"/>
  <c r="A955" i="10541"/>
  <c r="A956" i="10541"/>
  <c r="A957" i="10541"/>
  <c r="A958" i="10541"/>
  <c r="A959" i="10541"/>
  <c r="A960" i="10541"/>
  <c r="A961" i="10541"/>
  <c r="A962" i="10541"/>
  <c r="A963" i="10541"/>
  <c r="A964" i="10541"/>
  <c r="A965" i="10541"/>
  <c r="A966" i="10541"/>
  <c r="A967" i="10541"/>
  <c r="A968" i="10541"/>
  <c r="A969" i="10541"/>
  <c r="A970" i="10541"/>
  <c r="A971" i="10541"/>
  <c r="A972" i="10541"/>
  <c r="A973" i="10541"/>
  <c r="A974" i="10541"/>
  <c r="A975" i="10541"/>
  <c r="A976" i="10541"/>
  <c r="A977" i="10541"/>
  <c r="A978" i="10541"/>
  <c r="A979" i="10541"/>
  <c r="A980" i="10541"/>
  <c r="A981" i="10541"/>
  <c r="A982" i="10541"/>
  <c r="A983" i="10541"/>
  <c r="A984" i="10541"/>
  <c r="A985" i="10541"/>
  <c r="A986" i="10541"/>
  <c r="A987" i="10541"/>
  <c r="A988" i="10541"/>
  <c r="A989" i="10541"/>
  <c r="A990" i="10541"/>
  <c r="A991" i="10541"/>
  <c r="A992" i="10541"/>
  <c r="A993" i="10541"/>
  <c r="A994" i="10541"/>
  <c r="A995" i="10541"/>
  <c r="A996" i="10541"/>
  <c r="A997" i="10541"/>
  <c r="A998" i="10541"/>
  <c r="A999" i="10541"/>
  <c r="A1000" i="10541"/>
  <c r="A1001" i="10541"/>
  <c r="A1002" i="10541"/>
  <c r="A1003" i="10541"/>
  <c r="A1004" i="10541"/>
  <c r="A1005" i="10541"/>
  <c r="A1006" i="10541"/>
  <c r="A1007" i="10541"/>
  <c r="A1008" i="10541"/>
  <c r="A1009" i="10541"/>
  <c r="A1010" i="10541"/>
  <c r="A1011" i="10541"/>
  <c r="A1012" i="10541"/>
  <c r="A1013" i="10541"/>
  <c r="A1014" i="10541"/>
  <c r="A1015" i="10541"/>
  <c r="A1016" i="10541"/>
  <c r="A1017" i="10541"/>
  <c r="A1018" i="10541"/>
  <c r="A1019" i="10541"/>
  <c r="A1020" i="10541"/>
  <c r="A1021" i="10541"/>
  <c r="A1022" i="10541"/>
  <c r="A1023" i="10541"/>
  <c r="A1024" i="10541"/>
  <c r="A1025" i="10541"/>
  <c r="A1026" i="10541"/>
  <c r="A1027" i="10541"/>
  <c r="A1028" i="10541"/>
  <c r="A1029" i="10541"/>
  <c r="A1030" i="10541"/>
  <c r="A1031" i="10541"/>
  <c r="A1032" i="10541"/>
  <c r="A1033" i="10541"/>
  <c r="A1034" i="10541"/>
  <c r="A1035" i="10541"/>
  <c r="A1036" i="10541"/>
  <c r="A1037" i="10541"/>
  <c r="A1038" i="10541"/>
  <c r="A1039" i="10541"/>
  <c r="A1040" i="10541"/>
  <c r="A1041" i="10541"/>
  <c r="A1042" i="10541"/>
  <c r="A1043" i="10541"/>
  <c r="A1044" i="10541"/>
  <c r="A1045" i="10541"/>
  <c r="A1046" i="10541"/>
  <c r="A1047" i="10541"/>
  <c r="A1048" i="10541"/>
  <c r="A1049" i="10541"/>
  <c r="A1050" i="10541"/>
  <c r="A1051" i="10541"/>
  <c r="A1052" i="10541"/>
  <c r="A1053" i="10541"/>
  <c r="A1054" i="10541"/>
  <c r="A1055" i="10541"/>
  <c r="A1056" i="10541"/>
  <c r="A1057" i="10541"/>
  <c r="A1058" i="10541"/>
  <c r="A1059" i="10541"/>
  <c r="A1060" i="10541"/>
  <c r="A1061" i="10541"/>
  <c r="A1062" i="10541"/>
  <c r="A1063" i="10541"/>
  <c r="A1064" i="10541"/>
  <c r="A1065" i="10541"/>
  <c r="A1066" i="10541"/>
  <c r="A1067" i="10541"/>
  <c r="A1068" i="10541"/>
  <c r="A1069" i="10541"/>
  <c r="A1070" i="10541"/>
  <c r="A1071" i="10541"/>
  <c r="A1072" i="10541"/>
  <c r="A1073" i="10541"/>
  <c r="A1074" i="10541"/>
  <c r="A1075" i="10541"/>
  <c r="A1076" i="10541"/>
  <c r="A1077" i="10541"/>
  <c r="A1078" i="10541"/>
  <c r="A1079" i="10541"/>
  <c r="A1080" i="10541"/>
  <c r="A1081" i="10541"/>
  <c r="A1082" i="10541"/>
  <c r="A1083" i="10541"/>
  <c r="A1084" i="10541"/>
  <c r="A1085" i="10541"/>
  <c r="A1086" i="10541"/>
  <c r="A1087" i="10541"/>
  <c r="A1088" i="10541"/>
  <c r="A1089" i="10541"/>
  <c r="A1090" i="10541"/>
  <c r="A1091" i="10541"/>
  <c r="A1092" i="10541"/>
  <c r="A1093" i="10541"/>
  <c r="A1094" i="10541"/>
  <c r="A1095" i="10541"/>
  <c r="A1096" i="10541"/>
  <c r="A1097" i="10541"/>
  <c r="A1098" i="10541"/>
  <c r="A1099" i="10541"/>
  <c r="A1100" i="10541"/>
  <c r="A1101" i="10541"/>
  <c r="A1102" i="10541"/>
  <c r="A1103" i="10541"/>
  <c r="A1104" i="10541"/>
  <c r="A1105" i="10541"/>
  <c r="A1106" i="10541"/>
  <c r="A1107" i="10541"/>
  <c r="A1108" i="10541"/>
  <c r="A1109" i="10541"/>
  <c r="A1110" i="10541"/>
  <c r="A1111" i="10541"/>
  <c r="A1112" i="10541"/>
  <c r="A1113" i="10541"/>
  <c r="A1114" i="10541"/>
  <c r="A1115" i="10541"/>
  <c r="A1116" i="10541"/>
  <c r="A1117" i="10541"/>
  <c r="A1118" i="10541"/>
  <c r="A1119" i="10541"/>
  <c r="A1120" i="10541"/>
  <c r="A1121" i="10541"/>
  <c r="A1122" i="10541"/>
  <c r="A1123" i="10541"/>
  <c r="A1124" i="10541"/>
  <c r="A1125" i="10541"/>
  <c r="A1126" i="10541"/>
  <c r="A1127" i="10541"/>
  <c r="A1128" i="10541"/>
  <c r="A1129" i="10541"/>
  <c r="A1130" i="10541"/>
  <c r="A1131" i="10541"/>
  <c r="A1132" i="10541"/>
  <c r="A1133" i="10541"/>
  <c r="A1134" i="10541"/>
  <c r="A1135" i="10541"/>
  <c r="A1136" i="10541"/>
  <c r="A1137" i="10541"/>
  <c r="A1138" i="10541"/>
  <c r="A1139" i="10541"/>
  <c r="A1140" i="10541"/>
  <c r="A1141" i="10541"/>
  <c r="A1142" i="10541"/>
  <c r="A1143" i="10541"/>
  <c r="A1144" i="10541"/>
  <c r="A1145" i="10541"/>
  <c r="A1146" i="10541"/>
  <c r="A1147" i="10541"/>
  <c r="A1148" i="10541"/>
  <c r="A1149" i="10541"/>
  <c r="A1150" i="10541"/>
  <c r="A1151" i="10541"/>
  <c r="A1152" i="10541"/>
  <c r="A1153" i="10541"/>
  <c r="A1154" i="10541"/>
  <c r="A1155" i="10541"/>
  <c r="A1156" i="10541"/>
  <c r="A1157" i="10541"/>
  <c r="A1158" i="10541"/>
  <c r="A1159" i="10541"/>
  <c r="A1160" i="10541"/>
  <c r="A1161" i="10541"/>
  <c r="A1162" i="10541"/>
  <c r="A1163" i="10541"/>
  <c r="A1164" i="10541"/>
  <c r="A1165" i="10541"/>
  <c r="A1166" i="10541"/>
  <c r="A1167" i="10541"/>
  <c r="A1168" i="10541"/>
  <c r="A1169" i="10541"/>
  <c r="A1170" i="10541"/>
  <c r="A1171" i="10541"/>
  <c r="A1172" i="10541"/>
  <c r="A1173" i="10541"/>
  <c r="A1174" i="10541"/>
  <c r="A1175" i="10541"/>
  <c r="A1176" i="10541"/>
  <c r="A1177" i="10541"/>
  <c r="A1178" i="10541"/>
  <c r="A1179" i="10541"/>
  <c r="A1180" i="10541"/>
  <c r="A1181" i="10541"/>
  <c r="A1182" i="10541"/>
  <c r="A1183" i="10541"/>
  <c r="A1184" i="10541"/>
  <c r="A1185" i="10541"/>
  <c r="A1186" i="10541"/>
  <c r="A1187" i="10541"/>
  <c r="A1188" i="10541"/>
  <c r="A1189" i="10541"/>
  <c r="A1190" i="10541"/>
  <c r="A1191" i="10541"/>
  <c r="A1192" i="10541"/>
  <c r="A1193" i="10541"/>
  <c r="A1194" i="10541"/>
  <c r="A1195" i="10541"/>
  <c r="A1196" i="10541"/>
  <c r="A1197" i="10541"/>
  <c r="A1198" i="10541"/>
  <c r="A1199" i="10541"/>
  <c r="A1200" i="10541"/>
  <c r="A1201" i="10541"/>
  <c r="A1202" i="10541"/>
  <c r="A1203" i="10541"/>
  <c r="A1204" i="10541"/>
  <c r="A1205" i="10541"/>
  <c r="A1206" i="10541"/>
  <c r="A1207" i="10541"/>
  <c r="A1208" i="10541"/>
  <c r="A1209" i="10541"/>
  <c r="A1210" i="10541"/>
  <c r="A1211" i="10541"/>
  <c r="A1212" i="10541"/>
  <c r="A1213" i="10541"/>
  <c r="A1214" i="10541"/>
  <c r="A1215" i="10541"/>
  <c r="A1216" i="10541"/>
  <c r="A1217" i="10541"/>
  <c r="A1218" i="10541"/>
  <c r="A1219" i="10541"/>
  <c r="A1220" i="10541"/>
  <c r="A1221" i="10541"/>
  <c r="A1222" i="10541"/>
  <c r="A1223" i="10541"/>
  <c r="A1224" i="10541"/>
  <c r="A1225" i="10541"/>
  <c r="A1226" i="10541"/>
  <c r="A1227" i="10541"/>
  <c r="A1228" i="10541"/>
  <c r="A1229" i="10541"/>
  <c r="A1230" i="10541"/>
  <c r="A1231" i="10541"/>
  <c r="A1232" i="10541"/>
  <c r="A1233" i="10541"/>
  <c r="A1234" i="10541"/>
  <c r="A1235" i="10541"/>
  <c r="A1236" i="10541"/>
  <c r="A1237" i="10541"/>
  <c r="A1238" i="10541"/>
  <c r="A1239" i="10541"/>
  <c r="A1240" i="10541"/>
  <c r="A1241" i="10541"/>
  <c r="A1242" i="10541"/>
  <c r="A1243" i="10541"/>
  <c r="A1244" i="10541"/>
  <c r="A1245" i="10541"/>
  <c r="A1246" i="10541"/>
  <c r="A1247" i="10541"/>
  <c r="A1248" i="10541"/>
  <c r="A1249" i="10541"/>
  <c r="A1250" i="10541"/>
  <c r="A1251" i="10541"/>
  <c r="A1252" i="10541"/>
  <c r="A1253" i="10541"/>
  <c r="A1254" i="10541"/>
  <c r="A1255" i="10541"/>
  <c r="A1256" i="10541"/>
  <c r="A1257" i="10541"/>
  <c r="A1258" i="10541"/>
  <c r="A1259" i="10541"/>
  <c r="A1260" i="10541"/>
  <c r="A1261" i="10541"/>
  <c r="A1262" i="10541"/>
  <c r="A1263" i="10541"/>
  <c r="A1264" i="10541"/>
  <c r="A1265" i="10541"/>
  <c r="A1266" i="10541"/>
  <c r="A1267" i="10541"/>
  <c r="A1268" i="10541"/>
  <c r="A1269" i="10541"/>
  <c r="A1270" i="10541"/>
  <c r="A1271" i="10541"/>
  <c r="A1272" i="10541"/>
  <c r="A1273" i="10541"/>
  <c r="A1274" i="10541"/>
  <c r="A1275" i="10541"/>
  <c r="A1276" i="10541"/>
  <c r="A1277" i="10541"/>
  <c r="A1278" i="10541"/>
  <c r="A1279" i="10541"/>
  <c r="A1280" i="10541"/>
  <c r="A1281" i="10541"/>
  <c r="A1282" i="10541"/>
  <c r="A1283" i="10541"/>
  <c r="A1284" i="10541"/>
  <c r="A1285" i="10541"/>
  <c r="A1286" i="10541"/>
  <c r="A1287" i="10541"/>
  <c r="A1288" i="10541"/>
  <c r="A1289" i="10541"/>
  <c r="A1290" i="10541"/>
  <c r="A1291" i="10541"/>
  <c r="A1292" i="10541"/>
  <c r="A1293" i="10541"/>
  <c r="A1294" i="10541"/>
  <c r="A1295" i="10541"/>
  <c r="A1296" i="10541"/>
  <c r="A1297" i="10541"/>
  <c r="A1298" i="10541"/>
  <c r="A1299" i="10541"/>
  <c r="A1300" i="10541"/>
  <c r="A1301" i="10541"/>
  <c r="A1302" i="10541"/>
  <c r="A1303" i="10541"/>
  <c r="A1304" i="10541"/>
  <c r="A1305" i="10541"/>
  <c r="A1306" i="10541"/>
  <c r="A1307" i="10541"/>
  <c r="A1308" i="10541"/>
  <c r="A1309" i="10541"/>
  <c r="A1310" i="10541"/>
  <c r="A1311" i="10541"/>
  <c r="A1312" i="10541"/>
  <c r="A1313" i="10541"/>
  <c r="A1314" i="10541"/>
  <c r="A1315" i="10541"/>
  <c r="A1316" i="10541"/>
  <c r="A1317" i="10541"/>
  <c r="A1318" i="10541"/>
  <c r="A1319" i="10541"/>
  <c r="A1320" i="10541"/>
  <c r="A1321" i="10541"/>
  <c r="A1322" i="10541"/>
  <c r="A1323" i="10541"/>
  <c r="A1324" i="10541"/>
  <c r="A1325" i="10541"/>
  <c r="A1326" i="10541"/>
  <c r="A1327" i="10541"/>
  <c r="A1328" i="10541"/>
  <c r="A1329" i="10541"/>
  <c r="A1330" i="10541"/>
  <c r="A1331" i="10541"/>
  <c r="A1332" i="10541"/>
  <c r="A1333" i="10541"/>
  <c r="A1334" i="10541"/>
  <c r="A1335" i="10541"/>
  <c r="A1336" i="10541"/>
  <c r="A1337" i="10541"/>
  <c r="A1338" i="10541"/>
  <c r="A1339" i="10541"/>
  <c r="A1340" i="10541"/>
  <c r="A1341" i="10541"/>
  <c r="A1342" i="10541"/>
  <c r="A1343" i="10541"/>
  <c r="A1344" i="10541"/>
  <c r="A1345" i="10541"/>
  <c r="A1346" i="10541"/>
  <c r="A1347" i="10541"/>
  <c r="A1348" i="10541"/>
  <c r="A1349" i="10541"/>
  <c r="A1350" i="10541"/>
  <c r="A1351" i="10541"/>
  <c r="A1352" i="10541"/>
  <c r="A1353" i="10541"/>
  <c r="A1354" i="10541"/>
  <c r="A1355" i="10541"/>
  <c r="A1356" i="10541"/>
  <c r="A1357" i="10541"/>
  <c r="A1358" i="10541"/>
  <c r="A1359" i="10541"/>
  <c r="A1360" i="10541"/>
  <c r="A1361" i="10541"/>
  <c r="A1362" i="10541"/>
  <c r="A1363" i="10541"/>
  <c r="A1364" i="10541"/>
  <c r="A1365" i="10541"/>
  <c r="A1366" i="10541"/>
  <c r="A1367" i="10541"/>
  <c r="A1368" i="10541"/>
  <c r="A1369" i="10541"/>
  <c r="A1370" i="10541"/>
  <c r="A1371" i="10541"/>
  <c r="A1372" i="10541"/>
  <c r="A1373" i="10541"/>
  <c r="A1374" i="10541"/>
  <c r="A1375" i="10541"/>
  <c r="A1376" i="10541"/>
  <c r="A1377" i="10541"/>
  <c r="A1378" i="10541"/>
  <c r="A1379" i="10541"/>
  <c r="A1380" i="10541"/>
  <c r="A1381" i="10541"/>
  <c r="A1382" i="10541"/>
  <c r="A1383" i="10541"/>
  <c r="A1384" i="10541"/>
  <c r="A1385" i="10541"/>
  <c r="A1386" i="10541"/>
  <c r="A1387" i="10541"/>
  <c r="A1388" i="10541"/>
  <c r="A1389" i="10541"/>
  <c r="A1390" i="10541"/>
  <c r="A1391" i="10541"/>
  <c r="A1392" i="10541"/>
  <c r="A1393" i="10541"/>
  <c r="A1394" i="10541"/>
  <c r="A1395" i="10541"/>
  <c r="A1396" i="10541"/>
  <c r="A1397" i="10541"/>
  <c r="A1398" i="10541"/>
  <c r="A1399" i="10541"/>
  <c r="A1400" i="10541"/>
  <c r="A1401" i="10541"/>
  <c r="A1402" i="10541"/>
  <c r="A1403" i="10541"/>
  <c r="A1404" i="10541"/>
  <c r="A1405" i="10541"/>
  <c r="A1406" i="10541"/>
  <c r="A1407" i="10541"/>
  <c r="A1408" i="10541"/>
  <c r="A1409" i="10541"/>
  <c r="A1410" i="10541"/>
  <c r="A1411" i="10541"/>
  <c r="A1412" i="10541"/>
  <c r="A1413" i="10541"/>
  <c r="A1414" i="10541"/>
  <c r="A1415" i="10541"/>
  <c r="A1416" i="10541"/>
  <c r="A1417" i="10541"/>
  <c r="A1418" i="10541"/>
  <c r="A1419" i="10541"/>
  <c r="A1420" i="10541"/>
  <c r="A1421" i="10541"/>
  <c r="A1422" i="10541"/>
  <c r="A1423" i="10541"/>
  <c r="A1424" i="10541"/>
  <c r="A1425" i="10541"/>
  <c r="A1426" i="10541"/>
  <c r="A1427" i="10541"/>
  <c r="A1428" i="10541"/>
  <c r="A1429" i="10541"/>
  <c r="A1430" i="10541"/>
  <c r="A1431" i="10541"/>
  <c r="A1432" i="10541"/>
  <c r="A1433" i="10541"/>
  <c r="A1434" i="10541"/>
  <c r="A1435" i="10541"/>
  <c r="A1436" i="10541"/>
  <c r="A1437" i="10541"/>
  <c r="A1438" i="10541"/>
  <c r="A1439" i="10541"/>
  <c r="A1440" i="10541"/>
  <c r="A1441" i="10541"/>
  <c r="A1442" i="10541"/>
  <c r="A1443" i="10541"/>
  <c r="A1444" i="10541"/>
  <c r="A1445" i="10541"/>
  <c r="A1446" i="10541"/>
  <c r="A1447" i="10541"/>
  <c r="A1448" i="10541"/>
  <c r="A1449" i="10541"/>
  <c r="A1450" i="10541"/>
  <c r="A1451" i="10541"/>
  <c r="A1452" i="10541"/>
  <c r="A1453" i="10541"/>
  <c r="A1454" i="10541"/>
  <c r="A1455" i="10541"/>
  <c r="A1456" i="10541"/>
  <c r="A1457" i="10541"/>
  <c r="A1458" i="10541"/>
  <c r="A1459" i="10541"/>
  <c r="A1460" i="10541"/>
  <c r="A1461" i="10541"/>
  <c r="A1462" i="10541"/>
  <c r="A1463" i="10541"/>
  <c r="A1464" i="10541"/>
  <c r="A1465" i="10541"/>
  <c r="A1466" i="10541"/>
  <c r="A1467" i="10541"/>
  <c r="A1468" i="10541"/>
  <c r="A1469" i="10541"/>
  <c r="A1470" i="10541"/>
  <c r="A1471" i="10541"/>
  <c r="A1472" i="10541"/>
  <c r="A1473" i="10541"/>
  <c r="A1474" i="10541"/>
  <c r="A1475" i="10541"/>
  <c r="A1476" i="10541"/>
  <c r="A1477" i="10541"/>
  <c r="A1478" i="10541"/>
  <c r="A1479" i="10541"/>
  <c r="A1480" i="10541"/>
  <c r="A1481" i="10541"/>
  <c r="A1482" i="10541"/>
  <c r="A1483" i="10541"/>
  <c r="A1484" i="10541"/>
  <c r="A1485" i="10541"/>
  <c r="A1486" i="10541"/>
  <c r="A1487" i="10541"/>
  <c r="A1488" i="10541"/>
  <c r="A1489" i="10541"/>
  <c r="A1490" i="10541"/>
  <c r="A1491" i="10541"/>
  <c r="A1492" i="10541"/>
  <c r="A1493" i="10541"/>
  <c r="A1494" i="10541"/>
  <c r="A1495" i="10541"/>
  <c r="A1496" i="10541"/>
  <c r="A1497" i="10541"/>
  <c r="A1498" i="10541"/>
  <c r="A1499" i="10541"/>
  <c r="A1500" i="10541"/>
  <c r="A1501" i="10541"/>
  <c r="A1502" i="10541"/>
  <c r="A1503" i="10541"/>
  <c r="A1504" i="10541"/>
  <c r="A1505" i="10541"/>
  <c r="A1506" i="10541"/>
  <c r="A1507" i="10541"/>
  <c r="A1508" i="10541"/>
  <c r="A1509" i="10541"/>
  <c r="A1510" i="10541"/>
  <c r="A1511" i="10541"/>
  <c r="A1512" i="10541"/>
  <c r="A1513" i="10541"/>
  <c r="A1514" i="10541"/>
  <c r="A1515" i="10541"/>
  <c r="A1516" i="10541"/>
  <c r="A1517" i="10541"/>
  <c r="A1518" i="10541"/>
  <c r="A1519" i="10541"/>
  <c r="A1520" i="10541"/>
  <c r="A1521" i="10541"/>
  <c r="A1522" i="10541"/>
  <c r="A1523" i="10541"/>
  <c r="A1524" i="10541"/>
  <c r="A1525" i="10541"/>
  <c r="A1526" i="10541"/>
  <c r="A1527" i="10541"/>
  <c r="A1528" i="10541"/>
  <c r="A1529" i="10541"/>
  <c r="A1530" i="10541"/>
  <c r="A1531" i="10541"/>
  <c r="A1532" i="10541"/>
  <c r="A1533" i="10541"/>
  <c r="A1534" i="10541"/>
  <c r="A1535" i="10541"/>
  <c r="A1536" i="10541"/>
  <c r="A1537" i="10541"/>
  <c r="A1538" i="10541"/>
  <c r="A1539" i="10541"/>
  <c r="A1540" i="10541"/>
  <c r="A1541" i="10541"/>
  <c r="A1542" i="10541"/>
  <c r="A1543" i="10541"/>
  <c r="A1544" i="10541"/>
  <c r="A1545" i="10541"/>
  <c r="A1546" i="10541"/>
  <c r="A1547" i="10541"/>
  <c r="A1548" i="10541"/>
  <c r="A1549" i="10541"/>
  <c r="A1550" i="10541"/>
  <c r="A1551" i="10541"/>
  <c r="A1552" i="10541"/>
  <c r="A1553" i="10541"/>
  <c r="A1554" i="10541"/>
  <c r="A1555" i="10541"/>
  <c r="A1556" i="10541"/>
  <c r="A1557" i="10541"/>
  <c r="A1558" i="10541"/>
  <c r="A1559" i="10541"/>
  <c r="A1560" i="10541"/>
  <c r="A1561" i="10541"/>
  <c r="A1562" i="10541"/>
  <c r="A1563" i="10541"/>
  <c r="A1564" i="10541"/>
  <c r="A1565" i="10541"/>
  <c r="A1566" i="10541"/>
  <c r="A1567" i="10541"/>
  <c r="A1568" i="10541"/>
  <c r="A1569" i="10541"/>
  <c r="A1570" i="10541"/>
  <c r="A1571" i="10541"/>
  <c r="A1572" i="10541"/>
  <c r="A1573" i="10541"/>
  <c r="A1574" i="10541"/>
  <c r="A1575" i="10541"/>
  <c r="A1576" i="10541"/>
  <c r="A1577" i="10541"/>
  <c r="A1578" i="10541"/>
  <c r="A1579" i="10541"/>
  <c r="A1580" i="10541"/>
  <c r="A1581" i="10541"/>
  <c r="A1582" i="10541"/>
  <c r="A1583" i="10541"/>
  <c r="A1584" i="10541"/>
  <c r="A1585" i="10541"/>
  <c r="A1586" i="10541"/>
  <c r="A1587" i="10541"/>
  <c r="A1588" i="10541"/>
  <c r="A1589" i="10541"/>
  <c r="A1590" i="10541"/>
  <c r="A1591" i="10541"/>
  <c r="A1592" i="10541"/>
  <c r="A1593" i="10541"/>
  <c r="A1594" i="10541"/>
  <c r="A1595" i="10541"/>
  <c r="A1596" i="10541"/>
  <c r="A1597" i="10541"/>
  <c r="A1598" i="10541"/>
  <c r="A1599" i="10541"/>
  <c r="A1600" i="10541"/>
  <c r="A1601" i="10541"/>
  <c r="A1602" i="10541"/>
  <c r="A1603" i="10541"/>
  <c r="A1604" i="10541"/>
  <c r="A1605" i="10541"/>
  <c r="A1606" i="10541"/>
  <c r="A1607" i="10541"/>
  <c r="A1608" i="10541"/>
  <c r="A1609" i="10541"/>
  <c r="A1610" i="10541"/>
  <c r="A1611" i="10541"/>
  <c r="A1612" i="10541"/>
  <c r="A1613" i="10541"/>
  <c r="A1614" i="10541"/>
  <c r="A1615" i="10541"/>
  <c r="A1616" i="10541"/>
  <c r="A1617" i="10541"/>
  <c r="A1618" i="10541"/>
  <c r="A1619" i="10541"/>
  <c r="A1620" i="10541"/>
  <c r="A1621" i="10541"/>
  <c r="A1622" i="10541"/>
  <c r="A1623" i="10541"/>
  <c r="A1624" i="10541"/>
  <c r="A1625" i="10541"/>
  <c r="A1626" i="10541"/>
  <c r="A1627" i="10541"/>
  <c r="A1628" i="10541"/>
  <c r="A1629" i="10541"/>
  <c r="A1630" i="10541"/>
  <c r="A1631" i="10541"/>
  <c r="A1632" i="10541"/>
  <c r="A1633" i="10541"/>
  <c r="A1634" i="10541"/>
  <c r="A1635" i="10541"/>
  <c r="A1636" i="10541"/>
  <c r="A1637" i="10541"/>
  <c r="A1638" i="10541"/>
  <c r="A1639" i="10541"/>
  <c r="A1640" i="10541"/>
  <c r="A1641" i="10541"/>
  <c r="A1642" i="10541"/>
  <c r="A1643" i="10541"/>
  <c r="A1644" i="10541"/>
  <c r="A1645" i="10541"/>
  <c r="A1646" i="10541"/>
  <c r="A1647" i="10541"/>
  <c r="A1648" i="10541"/>
  <c r="A1649" i="10541"/>
  <c r="A1650" i="10541"/>
  <c r="A1651" i="10541"/>
  <c r="A1652" i="10541"/>
  <c r="A1653" i="10541"/>
  <c r="A1654" i="10541"/>
  <c r="A1655" i="10541"/>
  <c r="A1656" i="10541"/>
  <c r="A1657" i="10541"/>
  <c r="A1658" i="10541"/>
  <c r="A1659" i="10541"/>
  <c r="A1660" i="10541"/>
  <c r="A1661" i="10541"/>
  <c r="A1662" i="10541"/>
  <c r="A1663" i="10541"/>
  <c r="A1664" i="10541"/>
  <c r="A1665" i="10541"/>
  <c r="A1666" i="10541"/>
  <c r="A1667" i="10541"/>
  <c r="A1668" i="10541"/>
  <c r="A1669" i="10541"/>
  <c r="A1670" i="10541"/>
  <c r="A1671" i="10541"/>
  <c r="A1672" i="10541"/>
  <c r="A1673" i="10541"/>
  <c r="A1674" i="10541"/>
  <c r="A1675" i="10541"/>
  <c r="A1676" i="10541"/>
  <c r="A1677" i="10541"/>
  <c r="A1678" i="10541"/>
  <c r="A1679" i="10541"/>
  <c r="A1680" i="10541"/>
  <c r="A1681" i="10541"/>
  <c r="A1682" i="10541"/>
  <c r="A1683" i="10541"/>
  <c r="A1684" i="10541"/>
  <c r="A1685" i="10541"/>
  <c r="A1686" i="10541"/>
  <c r="A1687" i="10541"/>
  <c r="A1688" i="10541"/>
  <c r="A1689" i="10541"/>
  <c r="A1690" i="10541"/>
  <c r="A1691" i="10541"/>
  <c r="A1692" i="10541"/>
  <c r="A1693" i="10541"/>
  <c r="A1694" i="10541"/>
  <c r="A1695" i="10541"/>
  <c r="A1696" i="10541"/>
  <c r="A1697" i="10541"/>
  <c r="A1698" i="10541"/>
  <c r="A1699" i="10541"/>
  <c r="A1700" i="10541"/>
  <c r="A1701" i="10541"/>
  <c r="A1702" i="10541"/>
  <c r="A1703" i="10541"/>
  <c r="A1704" i="10541"/>
  <c r="A1705" i="10541"/>
  <c r="A1706" i="10541"/>
  <c r="A1707" i="10541"/>
  <c r="A1708" i="10541"/>
  <c r="A1709" i="10541"/>
  <c r="A1710" i="10541"/>
  <c r="A1711" i="10541"/>
  <c r="A1712" i="10541"/>
  <c r="A1713" i="10541"/>
  <c r="A1714" i="10541"/>
  <c r="A1715" i="10541"/>
  <c r="A1716" i="10541"/>
  <c r="A1717" i="10541"/>
  <c r="A1718" i="10541"/>
  <c r="A1719" i="10541"/>
  <c r="A1720" i="10541"/>
  <c r="A1721" i="10541"/>
  <c r="A1722" i="10541"/>
  <c r="A1723" i="10541"/>
  <c r="A1724" i="10541"/>
  <c r="A1725" i="10541"/>
  <c r="A1726" i="10541"/>
  <c r="A1727" i="10541"/>
  <c r="A1728" i="10541"/>
  <c r="A1729" i="10541"/>
  <c r="A1730" i="10541"/>
  <c r="A1731" i="10541"/>
  <c r="A1732" i="10541"/>
  <c r="A1733" i="10541"/>
  <c r="A1734" i="10541"/>
  <c r="A1735" i="10541"/>
  <c r="A1736" i="10541"/>
  <c r="A1737" i="10541"/>
  <c r="A1738" i="10541"/>
  <c r="A1739" i="10541"/>
  <c r="A1740" i="10541"/>
  <c r="A1741" i="10541"/>
  <c r="A1742" i="10541"/>
  <c r="A1743" i="10541"/>
  <c r="A1744" i="10541"/>
  <c r="A1745" i="10541"/>
  <c r="A1746" i="10541"/>
  <c r="A1747" i="10541"/>
  <c r="A1748" i="10541"/>
  <c r="A1749" i="10541"/>
  <c r="A1750" i="10541"/>
  <c r="A1751" i="10541"/>
  <c r="A1752" i="10541"/>
  <c r="A1753" i="10541"/>
  <c r="A1754" i="10541"/>
  <c r="A1755" i="10541"/>
  <c r="A1756" i="10541"/>
  <c r="A1757" i="10541"/>
  <c r="A1758" i="10541"/>
  <c r="A1759" i="10541"/>
  <c r="A1760" i="10541"/>
  <c r="A1761" i="10541"/>
  <c r="A1762" i="10541"/>
  <c r="A1763" i="10541"/>
  <c r="A1764" i="10541"/>
  <c r="A1765" i="10541"/>
  <c r="A1766" i="10541"/>
  <c r="A1767" i="10541"/>
  <c r="A1768" i="10541"/>
  <c r="A1769" i="10541"/>
  <c r="A1770" i="10541"/>
  <c r="A1771" i="10541"/>
  <c r="A1772" i="10541"/>
  <c r="A1773" i="10541"/>
  <c r="A1774" i="10541"/>
  <c r="A1775" i="10541"/>
  <c r="A1776" i="10541"/>
  <c r="A1777" i="10541"/>
  <c r="A1778" i="10541"/>
  <c r="A1779" i="10541"/>
  <c r="A1780" i="10541"/>
  <c r="A1781" i="10541"/>
  <c r="A1782" i="10541"/>
  <c r="A1783" i="10541"/>
  <c r="A1784" i="10541"/>
  <c r="A1785" i="10541"/>
  <c r="A1786" i="10541"/>
  <c r="A1787" i="10541"/>
  <c r="A1788" i="10541"/>
  <c r="A1789" i="10541"/>
  <c r="A1790" i="10541"/>
  <c r="A1791" i="10541"/>
  <c r="A1792" i="10541"/>
  <c r="A1793" i="10541"/>
  <c r="A1794" i="10541"/>
  <c r="A1795" i="10541"/>
  <c r="A1796" i="10541"/>
  <c r="A1797" i="10541"/>
  <c r="A1798" i="10541"/>
  <c r="A1799" i="10541"/>
  <c r="A1800" i="10541"/>
  <c r="A1801" i="10541"/>
  <c r="A1802" i="10541"/>
  <c r="A1803" i="10541"/>
  <c r="A1804" i="10541"/>
  <c r="A1805" i="10541"/>
  <c r="A1806" i="10541"/>
  <c r="A1807" i="10541"/>
  <c r="A1808" i="10541"/>
  <c r="A1809" i="10541"/>
  <c r="A1810" i="10541"/>
  <c r="A1811" i="10541"/>
  <c r="A1812" i="10541"/>
  <c r="A1813" i="10541"/>
  <c r="A1814" i="10541"/>
  <c r="A1815" i="10541"/>
  <c r="A1816" i="10541"/>
  <c r="A1817" i="10541"/>
  <c r="A1818" i="10541"/>
  <c r="A1819" i="10541"/>
  <c r="A1820" i="10541"/>
  <c r="A1821" i="10541"/>
  <c r="A1822" i="10541"/>
  <c r="A1823" i="10541"/>
  <c r="A1824" i="10541"/>
  <c r="A1825" i="10541"/>
  <c r="A1826" i="10541"/>
  <c r="A1827" i="10541"/>
  <c r="A1828" i="10541"/>
  <c r="A1829" i="10541"/>
  <c r="A1830" i="10541"/>
  <c r="A1831" i="10541"/>
  <c r="A1832" i="10541"/>
  <c r="A1833" i="10541"/>
  <c r="A1834" i="10541"/>
  <c r="A1835" i="10541"/>
  <c r="A1836" i="10541"/>
  <c r="A1837" i="10541"/>
  <c r="A1838" i="10541"/>
  <c r="A1839" i="10541"/>
  <c r="A1840" i="10541"/>
  <c r="A1841" i="10541"/>
  <c r="A1842" i="10541"/>
  <c r="A1843" i="10541"/>
  <c r="A1844" i="10541"/>
  <c r="A1845" i="10541"/>
  <c r="A1846" i="10541"/>
  <c r="A1847" i="10541"/>
  <c r="A1848" i="10541"/>
  <c r="A1849" i="10541"/>
  <c r="A1850" i="10541"/>
  <c r="A1851" i="10541"/>
  <c r="A1852" i="10541"/>
  <c r="A1853" i="10541"/>
  <c r="A1854" i="10541"/>
  <c r="A1855" i="10541"/>
  <c r="A1856" i="10541"/>
  <c r="A1857" i="10541"/>
  <c r="A1858" i="10541"/>
  <c r="A1859" i="10541"/>
  <c r="A1860" i="10541"/>
  <c r="A1861" i="10541"/>
  <c r="A1862" i="10541"/>
  <c r="A1863" i="10541"/>
  <c r="A1864" i="10541"/>
  <c r="A1865" i="10541"/>
  <c r="A1866" i="10541"/>
  <c r="A1867" i="10541"/>
  <c r="A1868" i="10541"/>
  <c r="A1869" i="10541"/>
  <c r="A1870" i="10541"/>
  <c r="A1871" i="10541"/>
  <c r="A1872" i="10541"/>
  <c r="A1873" i="10541"/>
  <c r="A1874" i="10541"/>
  <c r="A1875" i="10541"/>
  <c r="A1876" i="10541"/>
  <c r="A1877" i="10541"/>
  <c r="A1878" i="10541"/>
  <c r="A1879" i="10541"/>
  <c r="A1880" i="10541"/>
  <c r="A1881" i="10541"/>
  <c r="A1882" i="10541"/>
  <c r="A1883" i="10541"/>
  <c r="A1884" i="10541"/>
  <c r="A1885" i="10541"/>
  <c r="A1886" i="10541"/>
  <c r="A1887" i="10541"/>
  <c r="A1888" i="10541"/>
  <c r="A1889" i="10541"/>
  <c r="A1890" i="10541"/>
  <c r="A1891" i="10541"/>
  <c r="A1892" i="10541"/>
  <c r="A1893" i="10541"/>
  <c r="A1894" i="10541"/>
  <c r="A1895" i="10541"/>
  <c r="A1896" i="10541"/>
  <c r="A1897" i="10541"/>
  <c r="A1898" i="10541"/>
  <c r="A1899" i="10541"/>
  <c r="A1900" i="10541"/>
  <c r="A1901" i="10541"/>
  <c r="A1902" i="10541"/>
  <c r="A1903" i="10541"/>
  <c r="A1904" i="10541"/>
  <c r="A1905" i="10541"/>
  <c r="A1906" i="10541"/>
  <c r="A1907" i="10541"/>
  <c r="A1908" i="10541"/>
  <c r="A1909" i="10541"/>
  <c r="A1910" i="10541"/>
  <c r="A1911" i="10541"/>
  <c r="A1912" i="10541"/>
  <c r="A1913" i="10541"/>
  <c r="A1914" i="10541"/>
  <c r="A1915" i="10541"/>
  <c r="A1916" i="10541"/>
  <c r="A1917" i="10541"/>
  <c r="A1918" i="10541"/>
  <c r="A1919" i="10541"/>
  <c r="A1920" i="10541"/>
  <c r="A1921" i="10541"/>
  <c r="A1922" i="10541"/>
  <c r="A1923" i="10541"/>
  <c r="A1924" i="10541"/>
  <c r="A1925" i="10541"/>
  <c r="A1926" i="10541"/>
  <c r="A1927" i="10541"/>
  <c r="A1928" i="10541"/>
  <c r="A1929" i="10541"/>
  <c r="A1930" i="10541"/>
  <c r="A1931" i="10541"/>
  <c r="A1932" i="10541"/>
  <c r="A1933" i="10541"/>
  <c r="A1934" i="10541"/>
  <c r="A1935" i="10541"/>
  <c r="A1936" i="10541"/>
  <c r="A1937" i="10541"/>
  <c r="A1938" i="10541"/>
  <c r="A1939" i="10541"/>
  <c r="A1940" i="10541"/>
  <c r="A1941" i="10541"/>
  <c r="A1942" i="10541"/>
  <c r="A1943" i="10541"/>
  <c r="A1949" i="10541"/>
  <c r="A1950" i="10541"/>
  <c r="A1951" i="10541"/>
  <c r="A1952" i="10541"/>
  <c r="A1953" i="10541"/>
  <c r="A1954" i="10541"/>
  <c r="A1955" i="10541"/>
  <c r="A1956" i="10541"/>
  <c r="A1957" i="10541"/>
  <c r="A1958" i="10541"/>
  <c r="A1959" i="10541"/>
  <c r="A1960" i="10541"/>
  <c r="A1961" i="10541"/>
  <c r="A1962" i="10541"/>
  <c r="A1963" i="10541"/>
  <c r="A1964" i="10541"/>
  <c r="A1965" i="10541"/>
  <c r="A1966" i="10541"/>
  <c r="A1967" i="10541"/>
  <c r="A1968" i="10541"/>
  <c r="A1969" i="10541"/>
  <c r="A1970" i="10541"/>
  <c r="A1971" i="10541"/>
  <c r="A1972" i="10541"/>
  <c r="A1973" i="10541"/>
  <c r="A1974" i="10541"/>
  <c r="A1975" i="10541"/>
  <c r="A1976" i="10541"/>
  <c r="A1977" i="10541"/>
  <c r="A1978" i="10541"/>
  <c r="A1979" i="10541"/>
  <c r="A1980" i="10541"/>
  <c r="A1981" i="10541"/>
  <c r="A1982" i="10541"/>
  <c r="A1983" i="10541"/>
  <c r="A1984" i="10541"/>
  <c r="A1985" i="10541"/>
  <c r="A1986" i="10541"/>
  <c r="A1987" i="10541"/>
  <c r="A1988" i="10541"/>
  <c r="A1989" i="10541"/>
  <c r="A1990" i="10541"/>
  <c r="A1991" i="10541"/>
  <c r="A1992" i="10541"/>
  <c r="A1993" i="10541"/>
  <c r="A1994" i="10541"/>
  <c r="A1995" i="10541"/>
  <c r="A1996" i="10541"/>
  <c r="A1997" i="10541"/>
  <c r="A1998" i="10541"/>
  <c r="A1999" i="10541"/>
  <c r="A2000" i="10541"/>
  <c r="A2001" i="10541"/>
  <c r="A2002" i="10541"/>
  <c r="A2003" i="10541"/>
  <c r="A2004" i="10541"/>
  <c r="A2005" i="10541"/>
  <c r="A2006" i="10541"/>
  <c r="A2007" i="10541"/>
  <c r="A2008" i="10541"/>
  <c r="A2009" i="10541"/>
  <c r="A2010" i="10541"/>
  <c r="A2011" i="10541"/>
  <c r="A2012" i="10541"/>
  <c r="A2013" i="10541"/>
  <c r="A2014" i="10541"/>
  <c r="A2015" i="10541"/>
  <c r="A2016" i="10541"/>
  <c r="A2017" i="10541"/>
  <c r="A2018" i="10541"/>
  <c r="A2019" i="10541"/>
  <c r="A2020" i="10541"/>
  <c r="A2021" i="10541"/>
  <c r="A2022" i="10541"/>
  <c r="A2023" i="10541"/>
  <c r="A2024" i="10541"/>
  <c r="A2025" i="10541"/>
  <c r="A2026" i="10541"/>
  <c r="A2027" i="10541"/>
  <c r="A2028" i="10541"/>
  <c r="A2029" i="10541"/>
  <c r="A2030" i="10541"/>
  <c r="A2031" i="10541"/>
  <c r="A2032" i="10541"/>
  <c r="A2033" i="10541"/>
  <c r="A2034" i="10541"/>
  <c r="A2035" i="10541"/>
  <c r="A2036" i="10541"/>
  <c r="A2037" i="10541"/>
  <c r="A2038" i="10541"/>
  <c r="A2039" i="10541"/>
  <c r="A2040" i="10541"/>
  <c r="A2041" i="10541"/>
  <c r="A2042" i="10541"/>
  <c r="A2043" i="10541"/>
  <c r="A2044" i="10541"/>
  <c r="A2045" i="10541"/>
  <c r="A2046" i="10541"/>
  <c r="A2047" i="10541"/>
  <c r="A2048" i="10541"/>
  <c r="A2049" i="10541"/>
  <c r="A2050" i="10541"/>
  <c r="A2051" i="10541"/>
  <c r="A2052" i="10541"/>
  <c r="A2053" i="10541"/>
  <c r="A2054" i="10541"/>
  <c r="A2055" i="10541"/>
  <c r="A2056" i="10541"/>
  <c r="A2057" i="10541"/>
  <c r="A2058" i="10541"/>
  <c r="A2059" i="10541"/>
  <c r="A2060" i="10541"/>
  <c r="A2061" i="10541"/>
  <c r="A2062" i="10541"/>
  <c r="A2063" i="10541"/>
  <c r="A2064" i="10541"/>
  <c r="A2065" i="10541"/>
  <c r="A2066" i="10541"/>
  <c r="A2067" i="10541"/>
  <c r="A2068" i="10541"/>
  <c r="A2069" i="10541"/>
  <c r="A2070" i="10541"/>
  <c r="A2071" i="10541"/>
  <c r="A2072" i="10541"/>
  <c r="A2073" i="10541"/>
  <c r="A2074" i="10541"/>
  <c r="A2075" i="10541"/>
  <c r="A2076" i="10541"/>
  <c r="A2077" i="10541"/>
  <c r="A2078" i="10541"/>
  <c r="A2079" i="10541"/>
  <c r="A2080" i="10541"/>
  <c r="A2081" i="10541"/>
  <c r="A2082" i="10541"/>
  <c r="A2083" i="10541"/>
  <c r="A2084" i="10541"/>
  <c r="A2085" i="10541"/>
  <c r="A2086" i="10541"/>
  <c r="A2087" i="10541"/>
  <c r="A2088" i="10541"/>
  <c r="A2089" i="10541"/>
  <c r="A2090" i="10541"/>
  <c r="A2091" i="10541"/>
  <c r="A2092" i="10541"/>
  <c r="A2093" i="10541"/>
  <c r="A2094" i="10541"/>
  <c r="A2095" i="10541"/>
  <c r="A2096" i="10541"/>
  <c r="A2097" i="10541"/>
  <c r="A2098" i="10541"/>
  <c r="A2099" i="10541"/>
  <c r="A2100" i="10541"/>
  <c r="A2101" i="10541"/>
  <c r="A2102" i="10541"/>
  <c r="A2103" i="10541"/>
  <c r="A2104" i="10541"/>
  <c r="A2105" i="10541"/>
  <c r="A2106" i="10541"/>
  <c r="A2107" i="10541"/>
  <c r="A2108" i="10541"/>
  <c r="A2109" i="10541"/>
  <c r="A2110" i="10541"/>
  <c r="A2111" i="10541"/>
  <c r="A2112" i="10541"/>
  <c r="A2113" i="10541"/>
  <c r="A2114" i="10541"/>
  <c r="A2115" i="10541"/>
  <c r="A2116" i="10541"/>
  <c r="A2117" i="10541"/>
  <c r="A2118" i="10541"/>
  <c r="A2119" i="10541"/>
  <c r="A2120" i="10541"/>
  <c r="A2121" i="10541"/>
  <c r="A2122" i="10541"/>
  <c r="A2123" i="10541"/>
  <c r="A2124" i="10541"/>
  <c r="A2125" i="10541"/>
  <c r="A2126" i="10541"/>
  <c r="A2127" i="10541"/>
  <c r="A2128" i="10541"/>
  <c r="A2129" i="10541"/>
  <c r="A2130" i="10541"/>
  <c r="A2131" i="10541"/>
  <c r="A2132" i="10541"/>
  <c r="A2133" i="10541"/>
  <c r="A2134" i="10541"/>
  <c r="A2135" i="10541"/>
  <c r="A2136" i="10541"/>
  <c r="A2137" i="10541"/>
  <c r="A2138" i="10541"/>
  <c r="A2139" i="10541"/>
  <c r="A2140" i="10541"/>
  <c r="A2141" i="10541"/>
  <c r="A2142" i="10541"/>
  <c r="A2143" i="10541"/>
  <c r="A2144" i="10541"/>
  <c r="A2145" i="10541"/>
  <c r="A2146" i="10541"/>
  <c r="A2147" i="10541"/>
  <c r="A2148" i="10541"/>
  <c r="A2149" i="10541"/>
  <c r="A2150" i="10541"/>
  <c r="A2151" i="10541"/>
  <c r="A2152" i="10541"/>
  <c r="A2153" i="10541"/>
  <c r="A2154" i="10541"/>
  <c r="A2155" i="10541"/>
  <c r="A2156" i="10541"/>
  <c r="A2157" i="10541"/>
  <c r="A2158" i="10541"/>
  <c r="A2159" i="10541"/>
  <c r="A2160" i="10541"/>
  <c r="A2161" i="10541"/>
  <c r="A2162" i="10541"/>
  <c r="A2163" i="10541"/>
  <c r="A2164" i="10541"/>
  <c r="A2165" i="10541"/>
  <c r="A2166" i="10541"/>
  <c r="A2167" i="10541"/>
  <c r="A2168" i="10541"/>
  <c r="A2169" i="10541"/>
  <c r="A2170" i="10541"/>
  <c r="A2171" i="10541"/>
  <c r="A2172" i="10541"/>
  <c r="A2173" i="10541"/>
  <c r="A2174" i="10541"/>
  <c r="A2175" i="10541"/>
  <c r="A2176" i="10541"/>
  <c r="A2177" i="10541"/>
  <c r="A2178" i="10541"/>
  <c r="A2179" i="10541"/>
  <c r="A2180" i="10541"/>
  <c r="A2181" i="10541"/>
  <c r="A2182" i="10541"/>
  <c r="A2183" i="10541"/>
  <c r="A2184" i="10541"/>
  <c r="A2185" i="10541"/>
  <c r="A2186" i="10541"/>
  <c r="A2187" i="10541"/>
  <c r="A2188" i="10541"/>
  <c r="A2189" i="10541"/>
  <c r="A2190" i="10541"/>
  <c r="A2191" i="10541"/>
  <c r="A2192" i="10541"/>
  <c r="A2193" i="10541"/>
  <c r="A2194" i="10541"/>
  <c r="A2195" i="10541"/>
  <c r="A2196" i="10541"/>
  <c r="A2197" i="10541"/>
  <c r="A2198" i="10541"/>
  <c r="A2199" i="10541"/>
  <c r="A2200" i="10541"/>
  <c r="A2201" i="10541"/>
  <c r="A2202" i="10541"/>
  <c r="A2203" i="10541"/>
  <c r="A2204" i="10541"/>
  <c r="A2205" i="10541"/>
  <c r="A2206" i="10541"/>
  <c r="A2207" i="10541"/>
  <c r="A2208" i="10541"/>
  <c r="A2209" i="10541"/>
  <c r="A2210" i="10541"/>
  <c r="A2211" i="10541"/>
  <c r="A2212" i="10541"/>
  <c r="A2213" i="10541"/>
  <c r="A2214" i="10541"/>
  <c r="A2215" i="10541"/>
  <c r="A2216" i="10541"/>
  <c r="A2217" i="10541"/>
  <c r="A2218" i="10541"/>
  <c r="A2219" i="10541"/>
  <c r="A2220" i="10541"/>
  <c r="A2221" i="10541"/>
  <c r="A2222" i="10541"/>
  <c r="A2223" i="10541"/>
  <c r="A2224" i="10541"/>
  <c r="A2225" i="10541"/>
  <c r="A2226" i="10541"/>
  <c r="A2227" i="10541"/>
  <c r="A2228" i="10541"/>
  <c r="A2229" i="10541"/>
  <c r="A2230" i="10541"/>
  <c r="A2231" i="10541"/>
  <c r="A2232" i="10541"/>
  <c r="A2233" i="10541"/>
  <c r="A2234" i="10541"/>
  <c r="A2235" i="10541"/>
  <c r="A2236" i="10541"/>
  <c r="A2237" i="10541"/>
  <c r="A2238" i="10541"/>
  <c r="A2239" i="10541"/>
  <c r="A2240" i="10541"/>
  <c r="A2241" i="10541"/>
  <c r="A2242" i="10541"/>
  <c r="A2243" i="10541"/>
  <c r="A2244" i="10541"/>
  <c r="A2245" i="10541"/>
  <c r="A2246" i="10541"/>
  <c r="A2247" i="10541"/>
  <c r="A2248" i="10541"/>
  <c r="A2249" i="10541"/>
  <c r="A2250" i="10541"/>
  <c r="A2251" i="10541"/>
  <c r="A2252" i="10541"/>
  <c r="A2253" i="10541"/>
  <c r="A2254" i="10541"/>
  <c r="A2255" i="10541"/>
  <c r="A2256" i="10541"/>
  <c r="A2257" i="10541"/>
  <c r="A2258" i="10541"/>
  <c r="A2259" i="10541"/>
  <c r="A2260" i="10541"/>
  <c r="A2261" i="10541"/>
  <c r="A2262" i="10541"/>
  <c r="A2263" i="10541"/>
  <c r="A2264" i="10541"/>
  <c r="A2265" i="10541"/>
  <c r="A2266" i="10541"/>
  <c r="A2267" i="10541"/>
  <c r="A2268" i="10541"/>
  <c r="A2269" i="10541"/>
  <c r="A2270" i="10541"/>
  <c r="A2271" i="10541"/>
  <c r="A2272" i="10541"/>
  <c r="A2273" i="10541"/>
  <c r="A2274" i="10541"/>
  <c r="A2275" i="10541"/>
  <c r="A2276" i="10541"/>
  <c r="A2277" i="10541"/>
  <c r="A2278" i="10541"/>
  <c r="A2279" i="10541"/>
  <c r="A2280" i="10541"/>
  <c r="A2281" i="10541"/>
  <c r="A2282" i="10541"/>
  <c r="A2283" i="10541"/>
  <c r="A2284" i="10541"/>
  <c r="A2285" i="10541"/>
  <c r="A2286" i="10541"/>
  <c r="A2287" i="10541"/>
  <c r="A2288" i="10541"/>
  <c r="A2289" i="10541"/>
  <c r="A2290" i="10541"/>
  <c r="A2291" i="10541"/>
  <c r="A2292" i="10541"/>
  <c r="A2293" i="10541"/>
  <c r="A2294" i="10541"/>
  <c r="A2295" i="10541"/>
  <c r="A2296" i="10541"/>
  <c r="A2297" i="10541"/>
  <c r="A2298" i="10541"/>
  <c r="A2299" i="10541"/>
  <c r="A2300" i="10541"/>
  <c r="A2301" i="10541"/>
  <c r="A2302" i="10541"/>
  <c r="A2303" i="10541"/>
  <c r="A2304" i="10541"/>
  <c r="A2305" i="10541"/>
  <c r="A2306" i="10541"/>
  <c r="A2307" i="10541"/>
  <c r="A2308" i="10541"/>
  <c r="A2309" i="10541"/>
  <c r="A2310" i="10541"/>
  <c r="A2311" i="10541"/>
  <c r="A2312" i="10541"/>
  <c r="A2313" i="10541"/>
  <c r="A2314" i="10541"/>
  <c r="A2315" i="10541"/>
  <c r="A2316" i="10541"/>
  <c r="A2317" i="10541"/>
  <c r="A2318" i="10541"/>
  <c r="A2319" i="10541"/>
  <c r="A2320" i="10541"/>
  <c r="A2321" i="10541"/>
  <c r="A2322" i="10541"/>
  <c r="A2323" i="10541"/>
  <c r="A2324" i="10541"/>
  <c r="A2325" i="10541"/>
  <c r="A2326" i="10541"/>
  <c r="A2327" i="10541"/>
  <c r="A2328" i="10541"/>
  <c r="A2329" i="10541"/>
  <c r="A2330" i="10541"/>
  <c r="A2331" i="10541"/>
  <c r="A2332" i="10541"/>
  <c r="A2333" i="10541"/>
  <c r="A2334" i="10541"/>
  <c r="A2335" i="10541"/>
  <c r="A2336" i="10541"/>
  <c r="A2337" i="10541"/>
  <c r="A2338" i="10541"/>
  <c r="A2339" i="10541"/>
  <c r="A2340" i="10541"/>
  <c r="A2341" i="10541"/>
  <c r="A2342" i="10541"/>
  <c r="A2343" i="10541"/>
  <c r="A2344" i="10541"/>
  <c r="A2345" i="10541"/>
  <c r="A2346" i="10541"/>
  <c r="A2347" i="10541"/>
  <c r="A2348" i="10541"/>
  <c r="A2349" i="10541"/>
  <c r="A2350" i="10541"/>
  <c r="A2351" i="10541"/>
  <c r="A2352" i="10541"/>
  <c r="A2353" i="10541"/>
  <c r="A2354" i="10541"/>
  <c r="A2355" i="10541"/>
  <c r="A2356" i="10541"/>
  <c r="A2357" i="10541"/>
  <c r="A2358" i="10541"/>
  <c r="A2359" i="10541"/>
  <c r="A2360" i="10541"/>
  <c r="A2361" i="10541"/>
  <c r="A2362" i="10541"/>
  <c r="A2363" i="10541"/>
  <c r="A2364" i="10541"/>
  <c r="A2365" i="10541"/>
  <c r="A2366" i="10541"/>
  <c r="A2367" i="10541"/>
  <c r="A2368" i="10541"/>
  <c r="A2369" i="10541"/>
  <c r="A2370" i="10541"/>
  <c r="A2371" i="10541"/>
  <c r="A2372" i="10541"/>
  <c r="A2373" i="10541"/>
  <c r="A2374" i="10541"/>
  <c r="A2375" i="10541"/>
  <c r="A2376" i="10541"/>
  <c r="A2377" i="10541"/>
  <c r="A2378" i="10541"/>
  <c r="A2379" i="10541"/>
  <c r="A2380" i="10541"/>
  <c r="A2381" i="10541"/>
  <c r="A2382" i="10541"/>
  <c r="A2383" i="10541"/>
  <c r="A2384" i="10541"/>
  <c r="A2385" i="10541"/>
  <c r="A2386" i="10541"/>
  <c r="A2387" i="10541"/>
  <c r="A2388" i="10541"/>
  <c r="A2389" i="10541"/>
  <c r="A2390" i="10541"/>
  <c r="A2391" i="10541"/>
  <c r="A2392" i="10541"/>
  <c r="A2393" i="10541"/>
  <c r="A2394" i="10541"/>
  <c r="A2395" i="10541"/>
  <c r="A2396" i="10541"/>
  <c r="A2397" i="10541"/>
  <c r="A2398" i="10541"/>
  <c r="A2399" i="10541"/>
  <c r="A2400" i="10541"/>
  <c r="A2401" i="10541"/>
  <c r="A2402" i="10541"/>
  <c r="A2403" i="10541"/>
  <c r="A2404" i="10541"/>
  <c r="A2405" i="10541"/>
  <c r="A2406" i="10541"/>
  <c r="A2407" i="10541"/>
  <c r="A2408" i="10541"/>
  <c r="A2409" i="10541"/>
  <c r="A2410" i="10541"/>
  <c r="A2411" i="10541"/>
  <c r="A2412" i="10541"/>
  <c r="A2413" i="10541"/>
  <c r="A2414" i="10541"/>
  <c r="A2415" i="10541"/>
  <c r="A2416" i="10541"/>
  <c r="A2417" i="10541"/>
  <c r="A2418" i="10541"/>
  <c r="A2419" i="10541"/>
  <c r="A2420" i="10541"/>
  <c r="A2421" i="10541"/>
  <c r="A2422" i="10541"/>
  <c r="A2423" i="10541"/>
  <c r="A2424" i="10541"/>
  <c r="A2425" i="10541"/>
  <c r="A2426" i="10541"/>
  <c r="A2427" i="10541"/>
  <c r="A2428" i="10541"/>
  <c r="A2429" i="10541"/>
  <c r="A2430" i="10541"/>
  <c r="A2431" i="10541"/>
  <c r="A2432" i="10541"/>
  <c r="A2433" i="10541"/>
  <c r="A2434" i="10541"/>
  <c r="A2435" i="10541"/>
  <c r="A2436" i="10541"/>
  <c r="A2437" i="10541"/>
  <c r="A2438" i="10541"/>
  <c r="A2439" i="10541"/>
  <c r="A2440" i="10541"/>
  <c r="A2441" i="10541"/>
  <c r="A2442" i="10541"/>
  <c r="A2443" i="10541"/>
  <c r="A2444" i="10541"/>
  <c r="A2445" i="10541"/>
  <c r="A2446" i="10541"/>
  <c r="A2447" i="10541"/>
  <c r="A2448" i="10541"/>
  <c r="A2449" i="10541"/>
  <c r="A2450" i="10541"/>
  <c r="A2451" i="10541"/>
  <c r="A2452" i="10541"/>
  <c r="A2453" i="10541"/>
  <c r="A2454" i="10541"/>
  <c r="A2455" i="10541"/>
  <c r="A2456" i="10541"/>
  <c r="A2457" i="10541"/>
  <c r="A2458" i="10541"/>
  <c r="A2459" i="10541"/>
  <c r="A2460" i="10541"/>
  <c r="A2461" i="10541"/>
  <c r="A2462" i="10541"/>
  <c r="A2463" i="10541"/>
  <c r="A2464" i="10541"/>
  <c r="A2465" i="10541"/>
  <c r="A2466" i="10541"/>
  <c r="A2467" i="10541"/>
  <c r="A2468" i="10541"/>
  <c r="A2469" i="10541"/>
  <c r="A2470" i="10541"/>
  <c r="A2471" i="10541"/>
  <c r="A2472" i="10541"/>
  <c r="A2473" i="10541"/>
  <c r="A2474" i="10541"/>
  <c r="A2475" i="10541"/>
  <c r="A2476" i="10541"/>
  <c r="A2477" i="10541"/>
  <c r="A2478" i="10541"/>
  <c r="A2479" i="10541"/>
  <c r="A2480" i="10541"/>
  <c r="A2481" i="10541"/>
  <c r="A2482" i="10541"/>
  <c r="A2483" i="10541"/>
  <c r="A2484" i="10541"/>
  <c r="A2485" i="10541"/>
  <c r="A2486" i="10541"/>
  <c r="A2487" i="10541"/>
  <c r="A2488" i="10541"/>
  <c r="A2489" i="10541"/>
  <c r="A2490" i="10541"/>
  <c r="A2491" i="10541"/>
  <c r="A2492" i="10541"/>
  <c r="A2493" i="10541"/>
  <c r="A2494" i="10541"/>
  <c r="A2495" i="10541"/>
  <c r="A2496" i="10541"/>
  <c r="A2497" i="10541"/>
  <c r="A2498" i="10541"/>
  <c r="A2499" i="10541"/>
  <c r="A2500" i="10541"/>
  <c r="A2501" i="10541"/>
  <c r="A2502" i="10541"/>
  <c r="A2503" i="10541"/>
  <c r="A2504" i="10541"/>
  <c r="A2505" i="10541"/>
  <c r="A2506" i="10541"/>
  <c r="A2507" i="10541"/>
  <c r="A2508" i="10541"/>
  <c r="A2509" i="10541"/>
  <c r="A2510" i="10541"/>
  <c r="A2511" i="10541"/>
  <c r="A2512" i="10541"/>
  <c r="A2513" i="10541"/>
  <c r="A2514" i="10541"/>
  <c r="A2515" i="10541"/>
  <c r="A2516" i="10541"/>
  <c r="A2517" i="10541"/>
  <c r="A2518" i="10541"/>
  <c r="A2519" i="10541"/>
  <c r="A2520" i="10541"/>
  <c r="A2521" i="10541"/>
  <c r="A2522" i="10541"/>
  <c r="A2523" i="10541"/>
  <c r="A2524" i="10541"/>
  <c r="A2525" i="10541"/>
  <c r="A2526" i="10541"/>
  <c r="A2527" i="10541"/>
  <c r="A2528" i="10541"/>
  <c r="A2529" i="10541"/>
  <c r="A2530" i="10541"/>
  <c r="A2531" i="10541"/>
  <c r="A2532" i="10541"/>
  <c r="A2533" i="10541"/>
  <c r="A2534" i="10541"/>
  <c r="A2535" i="10541"/>
  <c r="A2536" i="10541"/>
  <c r="A2537" i="10541"/>
  <c r="A2538" i="10541"/>
  <c r="A2539" i="10541"/>
  <c r="A2540" i="10541"/>
  <c r="A2541" i="10541"/>
  <c r="A2542" i="10541"/>
  <c r="A2543" i="10541"/>
  <c r="A2544" i="10541"/>
  <c r="A2545" i="10541"/>
  <c r="A2546" i="10541"/>
  <c r="A2547" i="10541"/>
  <c r="A2548" i="10541"/>
  <c r="A2549" i="10541"/>
  <c r="A2550" i="10541"/>
  <c r="A2551" i="10541"/>
  <c r="A2552" i="10541"/>
  <c r="A2553" i="10541"/>
  <c r="A2554" i="10541"/>
  <c r="A2555" i="10541"/>
  <c r="A2556" i="10541"/>
  <c r="A2557" i="10541"/>
  <c r="A2558" i="10541"/>
  <c r="A2559" i="10541"/>
  <c r="A2560" i="10541"/>
  <c r="A2561" i="10541"/>
  <c r="A2562" i="10541"/>
  <c r="A2563" i="10541"/>
  <c r="A2564" i="10541"/>
  <c r="A2565" i="10541"/>
  <c r="A2566" i="10541"/>
  <c r="A2567" i="10541"/>
  <c r="A2568" i="10541"/>
  <c r="A2569" i="10541"/>
  <c r="A2570" i="10541"/>
  <c r="A2571" i="10541"/>
  <c r="A2572" i="10541"/>
  <c r="A2573" i="10541"/>
  <c r="A2574" i="10541"/>
  <c r="A2575" i="10541"/>
  <c r="A2576" i="10541"/>
  <c r="A2577" i="10541"/>
  <c r="A2578" i="10541"/>
  <c r="A2579" i="10541"/>
  <c r="A2580" i="10541"/>
  <c r="A2581" i="10541"/>
  <c r="A2582" i="10541"/>
  <c r="A2583" i="10541"/>
  <c r="A2584" i="10541"/>
  <c r="A2585" i="10541"/>
  <c r="A2586" i="10541"/>
  <c r="A2587" i="10541"/>
  <c r="A2588" i="10541"/>
  <c r="A2589" i="10541"/>
  <c r="A2590" i="10541"/>
  <c r="A2591" i="10541"/>
  <c r="A2592" i="10541"/>
  <c r="A2593" i="10541"/>
  <c r="A2594" i="10541"/>
  <c r="A2595" i="10541"/>
  <c r="A2596" i="10541"/>
  <c r="A2597" i="10541"/>
  <c r="A2598" i="10541"/>
  <c r="A2599" i="10541"/>
  <c r="A2600" i="10541"/>
  <c r="A2601" i="10541"/>
  <c r="A2602" i="10541"/>
  <c r="A2603" i="10541"/>
  <c r="A2604" i="10541"/>
  <c r="A2605" i="10541"/>
  <c r="A2606" i="10541"/>
  <c r="A2607" i="10541"/>
  <c r="A2608" i="10541"/>
  <c r="A2609" i="10541"/>
  <c r="A2610" i="10541"/>
  <c r="A2611" i="10541"/>
  <c r="A2612" i="10541"/>
  <c r="A2613" i="10541"/>
  <c r="A2614" i="10541"/>
  <c r="A2615" i="10541"/>
  <c r="A2616" i="10541"/>
  <c r="A2617" i="10541"/>
  <c r="A2618" i="10541"/>
  <c r="A2619" i="10541"/>
  <c r="A2620" i="10541"/>
  <c r="A2621" i="10541"/>
  <c r="A2622" i="10541"/>
  <c r="A2623" i="10541"/>
  <c r="A2624" i="10541"/>
  <c r="A2625" i="10541"/>
  <c r="A2626" i="10541"/>
  <c r="A2627" i="10541"/>
  <c r="A2628" i="10541"/>
  <c r="A2629" i="10541"/>
  <c r="A2630" i="10541"/>
  <c r="A2631" i="10541"/>
  <c r="A2632" i="10541"/>
  <c r="A2633" i="10541"/>
  <c r="A2634" i="10541"/>
  <c r="A2635" i="10541"/>
  <c r="A2636" i="10541"/>
  <c r="A2637" i="10541"/>
  <c r="A2638" i="10541"/>
  <c r="A2639" i="10541"/>
  <c r="A2640" i="10541"/>
  <c r="A2641" i="10541"/>
  <c r="A2642" i="10541"/>
  <c r="A2643" i="10541"/>
  <c r="A2644" i="10541"/>
  <c r="A2645" i="10541"/>
  <c r="A2646" i="10541"/>
  <c r="A2647" i="10541"/>
  <c r="A2648" i="10541"/>
  <c r="A2649" i="10541"/>
  <c r="A2650" i="10541"/>
  <c r="A2651" i="10541"/>
  <c r="A2652" i="10541"/>
  <c r="A2653" i="10541"/>
  <c r="A2654" i="10541"/>
  <c r="A2655" i="10541"/>
  <c r="A2656" i="10541"/>
  <c r="A2657" i="10541"/>
  <c r="A2658" i="10541"/>
  <c r="A2659" i="10541"/>
  <c r="A2660" i="10541"/>
  <c r="A2661" i="10541"/>
  <c r="A2662" i="10541"/>
  <c r="A2663" i="10541"/>
  <c r="A2664" i="10541"/>
  <c r="A2665" i="10541"/>
  <c r="A2666" i="10541"/>
  <c r="A2667" i="10541"/>
  <c r="A2668" i="10541"/>
  <c r="A2669" i="10541"/>
  <c r="A2670" i="10541"/>
  <c r="A2671" i="10541"/>
  <c r="A2672" i="10541"/>
  <c r="A2673" i="10541"/>
  <c r="A2674" i="10541"/>
  <c r="A2675" i="10541"/>
  <c r="A2676" i="10541"/>
  <c r="A2677" i="10541"/>
  <c r="A2678" i="10541"/>
  <c r="A2679" i="10541"/>
  <c r="A2680" i="10541"/>
  <c r="A2681" i="10541"/>
  <c r="A2682" i="10541"/>
  <c r="A2683" i="10541"/>
  <c r="A2684" i="10541"/>
  <c r="A2685" i="10541"/>
  <c r="A2686" i="10541"/>
  <c r="A2687" i="10541"/>
  <c r="A2688" i="10541"/>
  <c r="A2689" i="10541"/>
  <c r="A2690" i="10541"/>
  <c r="A2691" i="10541"/>
  <c r="A2692" i="10541"/>
  <c r="A2693" i="10541"/>
  <c r="A2694" i="10541"/>
  <c r="A2695" i="10541"/>
  <c r="A2696" i="10541"/>
  <c r="A2697" i="10541"/>
  <c r="A2698" i="10541"/>
  <c r="A2699" i="10541"/>
  <c r="A2700" i="10541"/>
  <c r="A2701" i="10541"/>
  <c r="A2702" i="10541"/>
  <c r="A2703" i="10541"/>
  <c r="A2704" i="10541"/>
  <c r="A2705" i="10541"/>
  <c r="A2706" i="10541"/>
  <c r="A2707" i="10541"/>
  <c r="A2708" i="10541"/>
  <c r="A2709" i="10541"/>
  <c r="A2710" i="10541"/>
  <c r="A2711" i="10541"/>
  <c r="A2712" i="10541"/>
  <c r="A2713" i="10541"/>
  <c r="A2714" i="10541"/>
  <c r="A2715" i="10541"/>
  <c r="A2716" i="10541"/>
  <c r="A2717" i="10541"/>
  <c r="A2718" i="10541"/>
  <c r="A2719" i="10541"/>
  <c r="A2720" i="10541"/>
  <c r="A2721" i="10541"/>
  <c r="A2722" i="10541"/>
  <c r="A2723" i="10541"/>
  <c r="A2724" i="10541"/>
  <c r="A2725" i="10541"/>
  <c r="A2726" i="10541"/>
  <c r="A2727" i="10541"/>
  <c r="A2728" i="10541"/>
  <c r="A2729" i="10541"/>
  <c r="A2730" i="10541"/>
  <c r="A2731" i="10541"/>
  <c r="A2732" i="10541"/>
  <c r="A2733" i="10541"/>
  <c r="A2734" i="10541"/>
  <c r="A2735" i="10541"/>
  <c r="A2736" i="10541"/>
  <c r="A2737" i="10541"/>
  <c r="A2738" i="10541"/>
  <c r="A2739" i="10541"/>
  <c r="A2740" i="10541"/>
  <c r="A2741" i="10541"/>
  <c r="A2742" i="10541"/>
  <c r="A2743" i="10541"/>
  <c r="A2744" i="10541"/>
  <c r="A2745" i="10541"/>
  <c r="A2746" i="10541"/>
  <c r="A2747" i="10541"/>
  <c r="A2748" i="10541"/>
  <c r="A2749" i="10541"/>
  <c r="A2750" i="10541"/>
  <c r="A2751" i="10541"/>
  <c r="A2752" i="10541"/>
  <c r="A2753" i="10541"/>
  <c r="A2754" i="10541"/>
  <c r="A2755" i="10541"/>
  <c r="A2756" i="10541"/>
  <c r="A2757" i="10541"/>
  <c r="A2758" i="10541"/>
  <c r="A2759" i="10541"/>
  <c r="A2760" i="10541"/>
  <c r="A2761" i="10541"/>
  <c r="A2762" i="10541"/>
  <c r="A2763" i="10541"/>
  <c r="A2764" i="10541"/>
  <c r="A2765" i="10541"/>
  <c r="A2766" i="10541"/>
  <c r="A2767" i="10541"/>
  <c r="A2768" i="10541"/>
  <c r="A2769" i="10541"/>
  <c r="A2770" i="10541"/>
  <c r="A2771" i="10541"/>
  <c r="A2772" i="10541"/>
  <c r="A2773" i="10541"/>
  <c r="A2774" i="10541"/>
  <c r="A2775" i="10541"/>
  <c r="A2776" i="10541"/>
  <c r="A2777" i="10541"/>
  <c r="A2778" i="10541"/>
  <c r="A2779" i="10541"/>
  <c r="A2780" i="10541"/>
  <c r="A2781" i="10541"/>
  <c r="A2782" i="10541"/>
  <c r="A2783" i="10541"/>
  <c r="A2784" i="10541"/>
  <c r="A2785" i="10541"/>
  <c r="A2786" i="10541"/>
  <c r="A2787" i="10541"/>
  <c r="A2788" i="10541"/>
  <c r="A2789" i="10541"/>
  <c r="A2790" i="10541"/>
  <c r="A2791" i="10541"/>
  <c r="A2792" i="10541"/>
  <c r="A2793" i="10541"/>
  <c r="A2794" i="10541"/>
  <c r="A2795" i="10541"/>
  <c r="A2796" i="10541"/>
  <c r="A2797" i="10541"/>
  <c r="A2798" i="10541"/>
  <c r="A2799" i="10541"/>
  <c r="A2800" i="10541"/>
  <c r="A2801" i="10541"/>
  <c r="A2802" i="10541"/>
  <c r="A2803" i="10541"/>
  <c r="A2804" i="10541"/>
  <c r="A2805" i="10541"/>
  <c r="A2806" i="10541"/>
  <c r="A2807" i="10541"/>
  <c r="A2808" i="10541"/>
  <c r="A2809" i="10541"/>
  <c r="A2810" i="10541"/>
  <c r="A2811" i="10541"/>
  <c r="A2812" i="10541"/>
  <c r="A2813" i="10541"/>
  <c r="A2814" i="10541"/>
  <c r="A2815" i="10541"/>
  <c r="A2816" i="10541"/>
  <c r="A2817" i="10541"/>
  <c r="A2818" i="10541"/>
  <c r="A2819" i="10541"/>
  <c r="A2820" i="10541"/>
  <c r="A2821" i="10541"/>
  <c r="A2822" i="10541"/>
  <c r="A2823" i="10541"/>
  <c r="A2824" i="10541"/>
  <c r="A2825" i="10541"/>
  <c r="A2826" i="10541"/>
  <c r="A2827" i="10541"/>
  <c r="A2828" i="10541"/>
  <c r="A2829" i="10541"/>
  <c r="A2830" i="10541"/>
  <c r="A2831" i="10541"/>
  <c r="A2832" i="10541"/>
  <c r="A2833" i="10541"/>
  <c r="A2834" i="10541"/>
  <c r="A2835" i="10541"/>
  <c r="A2836" i="10541"/>
  <c r="A2837" i="10541"/>
  <c r="A2838" i="10541"/>
  <c r="A2839" i="10541"/>
  <c r="A2840" i="10541"/>
  <c r="A2841" i="10541"/>
  <c r="A2842" i="10541"/>
  <c r="A2843" i="10541"/>
  <c r="A2844" i="10541"/>
  <c r="A2845" i="10541"/>
  <c r="A2846" i="10541"/>
  <c r="A2847" i="10541"/>
  <c r="A2848" i="10541"/>
  <c r="A2849" i="10541"/>
  <c r="A2850" i="10541"/>
  <c r="A2851" i="10541"/>
  <c r="A2852" i="10541"/>
  <c r="A2853" i="10541"/>
  <c r="A2854" i="10541"/>
  <c r="A2855" i="10541"/>
  <c r="A2856" i="10541"/>
  <c r="A2857" i="10541"/>
  <c r="A2858" i="10541"/>
  <c r="A2859" i="10541"/>
  <c r="A2860" i="10541"/>
  <c r="A2861" i="10541"/>
  <c r="A2862" i="10541"/>
  <c r="A2863" i="10541"/>
  <c r="A2864" i="10541"/>
  <c r="A2865" i="10541"/>
  <c r="A2866" i="10541"/>
  <c r="A2867" i="10541"/>
  <c r="A2868" i="10541"/>
  <c r="A2869" i="10541"/>
  <c r="A2870" i="10541"/>
  <c r="A2871" i="10541"/>
  <c r="A2872" i="10541"/>
  <c r="A2873" i="10541"/>
  <c r="A2874" i="10541"/>
  <c r="A2875" i="10541"/>
  <c r="A2876" i="10541"/>
  <c r="A2877" i="10541"/>
  <c r="A2878" i="10541"/>
  <c r="A2879" i="10541"/>
  <c r="A2880" i="10541"/>
  <c r="A2881" i="10541"/>
  <c r="A2882" i="10541"/>
  <c r="A2883" i="10541"/>
  <c r="A2884" i="10541"/>
  <c r="A2885" i="10541"/>
  <c r="A2886" i="10541"/>
  <c r="A2887" i="10541"/>
  <c r="A2888" i="10541"/>
  <c r="A2889" i="10541"/>
  <c r="A2890" i="10541"/>
  <c r="A2891" i="10541"/>
  <c r="A2892" i="10541"/>
  <c r="A2893" i="10541"/>
  <c r="A2894" i="10541"/>
  <c r="A2895" i="10541"/>
  <c r="A2896" i="10541"/>
  <c r="A2897" i="10541"/>
  <c r="A2898" i="10541"/>
  <c r="A2899" i="10541"/>
  <c r="A2900" i="10541"/>
  <c r="A2901" i="10541"/>
  <c r="A2902" i="10541"/>
  <c r="A2903" i="10541"/>
  <c r="A2904" i="10541"/>
  <c r="A2905" i="10541"/>
  <c r="A2906" i="10541"/>
  <c r="A2907" i="10541"/>
  <c r="A2908" i="10541"/>
  <c r="A2909" i="10541"/>
  <c r="A2910" i="10541"/>
  <c r="A2911" i="10541"/>
  <c r="A2912" i="10541"/>
  <c r="A2913" i="10541"/>
  <c r="A2914" i="10541"/>
  <c r="A2915" i="10541"/>
  <c r="A2916" i="10541"/>
  <c r="A2917" i="10541"/>
  <c r="A2918" i="10541"/>
  <c r="A2919" i="10541"/>
  <c r="A2920" i="10541"/>
  <c r="A2921" i="10541"/>
  <c r="A2922" i="10541"/>
  <c r="A2923" i="10541"/>
  <c r="A2924" i="10541"/>
  <c r="A2925" i="10541"/>
  <c r="A2926" i="10541"/>
  <c r="A2927" i="10541"/>
  <c r="A2928" i="10541"/>
  <c r="A2929" i="10541"/>
  <c r="A2930" i="10541"/>
  <c r="A2931" i="10541"/>
  <c r="A2932" i="10541"/>
  <c r="A2933" i="10541"/>
  <c r="A2934" i="10541"/>
  <c r="A2935" i="10541"/>
  <c r="A2936" i="10541"/>
  <c r="A2937" i="10541"/>
  <c r="A2938" i="10541"/>
  <c r="A2939" i="10541"/>
  <c r="A2940" i="10541"/>
  <c r="A2941" i="10541"/>
  <c r="A2942" i="10541"/>
  <c r="A2943" i="10541"/>
  <c r="A2944" i="10541"/>
  <c r="A2945" i="10541"/>
  <c r="A2946" i="10541"/>
  <c r="A2947" i="10541"/>
  <c r="A2948" i="10541"/>
  <c r="A2949" i="10541"/>
  <c r="A2950" i="10541"/>
  <c r="A2951" i="10541"/>
  <c r="A2952" i="10541"/>
  <c r="A2953" i="10541"/>
  <c r="A2954" i="10541"/>
  <c r="A2955" i="10541"/>
  <c r="A2956" i="10541"/>
  <c r="A2957" i="10541"/>
  <c r="A2958" i="10541"/>
  <c r="A2959" i="10541"/>
  <c r="A2960" i="10541"/>
  <c r="A2961" i="10541"/>
  <c r="A2962" i="10541"/>
  <c r="A2963" i="10541"/>
  <c r="A2964" i="10541"/>
  <c r="A2965" i="10541"/>
  <c r="A2966" i="10541"/>
  <c r="A2967" i="10541"/>
  <c r="A2968" i="10541"/>
  <c r="A2969" i="10541"/>
  <c r="A2970" i="10541"/>
  <c r="A2971" i="10541"/>
  <c r="A2972" i="10541"/>
  <c r="A2973" i="10541"/>
  <c r="A2974" i="10541"/>
  <c r="A2975" i="10541"/>
  <c r="A2976" i="10541"/>
  <c r="A2977" i="10541"/>
  <c r="A2978" i="10541"/>
  <c r="A2979" i="10541"/>
  <c r="A2980" i="10541"/>
  <c r="A2981" i="10541"/>
  <c r="A2982" i="10541"/>
  <c r="A2983" i="10541"/>
  <c r="A2984" i="10541"/>
  <c r="A2985" i="10541"/>
  <c r="A2986" i="10541"/>
  <c r="A2987" i="10541"/>
  <c r="A2988" i="10541"/>
  <c r="A2989" i="10541"/>
  <c r="A2990" i="10541"/>
  <c r="A2991" i="10541"/>
  <c r="A2992" i="10541"/>
  <c r="A2993" i="10541"/>
  <c r="A2994" i="10541"/>
  <c r="A2995" i="10541"/>
  <c r="A2996" i="10541"/>
  <c r="A2997" i="10541"/>
  <c r="A2998" i="10541"/>
  <c r="A2999" i="10541"/>
  <c r="A3000" i="10541"/>
  <c r="A3001" i="10541"/>
  <c r="A3002" i="10541"/>
  <c r="A3003" i="10541"/>
  <c r="A3004" i="10541"/>
  <c r="A3005" i="10541"/>
  <c r="A3006" i="10541"/>
  <c r="A3007" i="10541"/>
  <c r="A3008" i="10541"/>
  <c r="A3009" i="10541"/>
  <c r="A3010" i="10541"/>
  <c r="A3011" i="10541"/>
  <c r="A3012" i="10541"/>
  <c r="A3013" i="10541"/>
  <c r="A3014" i="10541"/>
  <c r="A3015" i="10541"/>
  <c r="A3016" i="10541"/>
  <c r="A3017" i="10541"/>
  <c r="A3018" i="10541"/>
  <c r="A3019" i="10541"/>
  <c r="A3020" i="10541"/>
  <c r="A3021" i="10541"/>
  <c r="A3022" i="10541"/>
  <c r="A3023" i="10541"/>
  <c r="A3024" i="10541"/>
  <c r="A3025" i="10541"/>
  <c r="A3026" i="10541"/>
  <c r="A3027" i="10541"/>
  <c r="A3028" i="10541"/>
  <c r="A3029" i="10541"/>
  <c r="A3030" i="10541"/>
  <c r="A3031" i="10541"/>
  <c r="A3032" i="10541"/>
  <c r="A3033" i="10541"/>
  <c r="A3034" i="10541"/>
  <c r="A3035" i="10541"/>
  <c r="A3036" i="10541"/>
  <c r="A3037" i="10541"/>
  <c r="A3038" i="10541"/>
  <c r="A3039" i="10541"/>
  <c r="A3040" i="10541"/>
  <c r="A3041" i="10541"/>
  <c r="A3042" i="10541"/>
  <c r="A3043" i="10541"/>
  <c r="A3044" i="10541"/>
  <c r="A3045" i="10541"/>
  <c r="A3046" i="10541"/>
  <c r="A3047" i="10541"/>
  <c r="A3048" i="10541"/>
  <c r="A3049" i="10541"/>
  <c r="A3050" i="10541"/>
  <c r="A3051" i="10541"/>
  <c r="A3052" i="10541"/>
  <c r="A3053" i="10541"/>
  <c r="A3054" i="10541"/>
  <c r="A3055" i="10541"/>
  <c r="A3056" i="10541"/>
  <c r="A3057" i="10541"/>
  <c r="A3058" i="10541"/>
  <c r="A3059" i="10541"/>
  <c r="A3060" i="10541"/>
  <c r="A3061" i="10541"/>
  <c r="A3062" i="10541"/>
  <c r="A3063" i="10541"/>
  <c r="A3064" i="10541"/>
  <c r="A3065" i="10541"/>
  <c r="A3066" i="10541"/>
  <c r="A3067" i="10541"/>
  <c r="A3068" i="10541"/>
  <c r="A3069" i="10541"/>
  <c r="A3070" i="10541"/>
  <c r="A3071" i="10541"/>
  <c r="A3072" i="10541"/>
  <c r="A3073" i="10541"/>
  <c r="A3074" i="10541"/>
  <c r="A3075" i="10541"/>
  <c r="A3076" i="10541"/>
  <c r="A3077" i="10541"/>
  <c r="A3078" i="10541"/>
  <c r="A3079" i="10541"/>
  <c r="A3080" i="10541"/>
  <c r="A3081" i="10541"/>
  <c r="A3082" i="10541"/>
  <c r="A3083" i="10541"/>
  <c r="A3084" i="10541"/>
  <c r="A3085" i="10541"/>
  <c r="A3086" i="10541"/>
  <c r="A3087" i="10541"/>
  <c r="A3088" i="10541"/>
  <c r="A3089" i="10541"/>
  <c r="A3090" i="10541"/>
  <c r="A3091" i="10541"/>
  <c r="A3092" i="10541"/>
  <c r="A3093" i="10541"/>
  <c r="A3095" i="10541"/>
  <c r="A3096" i="10541"/>
  <c r="A3097" i="10541"/>
  <c r="A3098" i="10541"/>
  <c r="A3099" i="10541"/>
  <c r="A3100" i="10541"/>
  <c r="A3101" i="10541"/>
  <c r="A3102" i="10541"/>
  <c r="A3103" i="10541"/>
  <c r="A3104" i="10541"/>
  <c r="A3105" i="10541"/>
  <c r="A3106" i="10541"/>
  <c r="A3107" i="10541"/>
  <c r="A3108" i="10541"/>
  <c r="A3109" i="10541"/>
  <c r="A3110" i="10541"/>
  <c r="A3111" i="10541"/>
  <c r="A3112" i="10541"/>
  <c r="A3113" i="10541"/>
  <c r="A3114" i="10541"/>
  <c r="A3115" i="10541"/>
  <c r="A3116" i="10541"/>
  <c r="A3117" i="10541"/>
  <c r="A3118" i="10541"/>
  <c r="A3119" i="10541"/>
  <c r="A3120" i="10541"/>
  <c r="A3121" i="10541"/>
  <c r="A3122" i="10541"/>
  <c r="A3123" i="10541"/>
  <c r="A3124" i="10541"/>
  <c r="A3125" i="10541"/>
  <c r="A3126" i="10541"/>
  <c r="A3127" i="10541"/>
  <c r="A3128" i="10541"/>
  <c r="A3129" i="10541"/>
  <c r="A3130" i="10541"/>
  <c r="A3131" i="10541"/>
  <c r="A3132" i="10541"/>
  <c r="A3133" i="10541"/>
  <c r="A3134" i="10541"/>
  <c r="A3135" i="10541"/>
  <c r="A3136" i="10541"/>
  <c r="A3137" i="10541"/>
  <c r="A3138" i="10541"/>
  <c r="A3139" i="10541"/>
  <c r="A3140" i="10541"/>
  <c r="A3141" i="10541"/>
  <c r="A3142" i="10541"/>
  <c r="A3143" i="10541"/>
  <c r="A3144" i="10541"/>
  <c r="A3145" i="10541"/>
  <c r="A3146" i="10541"/>
  <c r="A3147" i="10541"/>
  <c r="A3148" i="10541"/>
  <c r="A3149" i="10541"/>
  <c r="A3150" i="10541"/>
  <c r="A3151" i="10541"/>
  <c r="A3152" i="10541"/>
  <c r="A3153" i="10541"/>
  <c r="A3154" i="10541"/>
  <c r="A3155" i="10541"/>
  <c r="A3156" i="10541"/>
  <c r="A3157" i="10541"/>
  <c r="A3158" i="10541"/>
  <c r="A3159" i="10541"/>
  <c r="A3160" i="10541"/>
  <c r="A3161" i="10541"/>
  <c r="A3162" i="10541"/>
  <c r="A3163" i="10541"/>
  <c r="A3164" i="10541"/>
  <c r="A3165" i="10541"/>
  <c r="A3166" i="10541"/>
  <c r="A3167" i="10541"/>
  <c r="A3168" i="10541"/>
  <c r="A3169" i="10541"/>
  <c r="A3170" i="10541"/>
  <c r="A3171" i="10541"/>
  <c r="A3172" i="10541"/>
  <c r="A3173" i="10541"/>
  <c r="A3174" i="10541"/>
  <c r="A3175" i="10541"/>
  <c r="A3176" i="10541"/>
  <c r="A3177" i="10541"/>
  <c r="A3178" i="10541"/>
  <c r="A3179" i="10541"/>
  <c r="A3180" i="10541"/>
  <c r="A3181" i="10541"/>
  <c r="A3182" i="10541"/>
  <c r="A3183" i="10541"/>
  <c r="A3184" i="10541"/>
  <c r="A3185" i="10541"/>
  <c r="A3186" i="10541"/>
  <c r="A3187" i="10541"/>
  <c r="A3188" i="10541"/>
  <c r="A3189" i="10541"/>
  <c r="A3190" i="10541"/>
  <c r="A3191" i="10541"/>
  <c r="A3192" i="10541"/>
  <c r="A3193" i="10541"/>
  <c r="A3194" i="10541"/>
  <c r="A3195" i="10541"/>
  <c r="A3196" i="10541"/>
  <c r="A3197" i="10541"/>
  <c r="A3198" i="10541"/>
  <c r="A3199" i="10541"/>
  <c r="A3200" i="10541"/>
  <c r="A3201" i="10541"/>
  <c r="A3202" i="10541"/>
  <c r="A3203" i="10541"/>
  <c r="A3204" i="10541"/>
  <c r="A3205" i="10541"/>
  <c r="A3206" i="10541"/>
  <c r="A3207" i="10541"/>
  <c r="A3208" i="10541"/>
  <c r="A3209" i="10541"/>
  <c r="A3210" i="10541"/>
  <c r="A3211" i="10541"/>
  <c r="A3212" i="10541"/>
  <c r="A3213" i="10541"/>
  <c r="A3214" i="10541"/>
  <c r="A3215" i="10541"/>
  <c r="A3216" i="10541"/>
  <c r="A3217" i="10541"/>
  <c r="A3218" i="10541"/>
  <c r="A3219" i="10541"/>
  <c r="A3220" i="10541"/>
  <c r="A3221" i="10541"/>
  <c r="A3222" i="10541"/>
  <c r="A3223" i="10541"/>
  <c r="A3224" i="10541"/>
  <c r="A3225" i="10541"/>
  <c r="A3226" i="10541"/>
  <c r="A3227" i="10541"/>
  <c r="A3228" i="10541"/>
  <c r="A3229" i="10541"/>
  <c r="A3230" i="10541"/>
  <c r="A3231" i="10541"/>
  <c r="A3232" i="10541"/>
  <c r="A3233" i="10541"/>
  <c r="A3234" i="10541"/>
  <c r="A3235" i="10541"/>
  <c r="A3236" i="10541"/>
  <c r="A3237" i="10541"/>
  <c r="A3238" i="10541"/>
  <c r="A3239" i="10541"/>
  <c r="A3240" i="10541"/>
  <c r="A3241" i="10541"/>
  <c r="A3242" i="10541"/>
  <c r="A3243" i="10541"/>
  <c r="A3244" i="10541"/>
  <c r="A3245" i="10541"/>
  <c r="A3246" i="10541"/>
  <c r="A3247" i="10541"/>
  <c r="A3248" i="10541"/>
  <c r="A3249" i="10541"/>
  <c r="A3250" i="10541"/>
  <c r="A3251" i="10541"/>
  <c r="A3252" i="10541"/>
  <c r="A3253" i="10541"/>
  <c r="A3254" i="10541"/>
  <c r="A3255" i="10541"/>
  <c r="A3256" i="10541"/>
  <c r="A3257" i="10541"/>
  <c r="A3258" i="10541"/>
  <c r="A3259" i="10541"/>
  <c r="A3260" i="10541"/>
  <c r="A3261" i="10541"/>
  <c r="A3262" i="10541"/>
  <c r="A3263" i="10541"/>
  <c r="A3264" i="10541"/>
  <c r="A3265" i="10541"/>
  <c r="A3266" i="10541"/>
  <c r="A3267" i="10541"/>
  <c r="A3268" i="10541"/>
  <c r="A3269" i="10541"/>
  <c r="A3270" i="10541"/>
  <c r="A3271" i="10541"/>
  <c r="A3272" i="10541"/>
  <c r="A3273" i="10541"/>
  <c r="A3274" i="10541"/>
  <c r="A3275" i="10541"/>
  <c r="A3276" i="10541"/>
  <c r="A3277" i="10541"/>
  <c r="A3278" i="10541"/>
  <c r="A3279" i="10541"/>
  <c r="A3280" i="10541"/>
  <c r="A3281" i="10541"/>
  <c r="A3282" i="10541"/>
  <c r="A3283" i="10541"/>
  <c r="A3284" i="10541"/>
  <c r="A3285" i="10541"/>
  <c r="A3286" i="10541"/>
  <c r="A3287" i="10541"/>
  <c r="A3288" i="10541"/>
  <c r="A3289" i="10541"/>
  <c r="A3290" i="10541"/>
  <c r="A3291" i="10541"/>
  <c r="A3292" i="10541"/>
  <c r="A3293" i="10541"/>
  <c r="A3294" i="10541"/>
  <c r="A3295" i="10541"/>
  <c r="A3296" i="10541"/>
  <c r="A3297" i="10541"/>
  <c r="A3298" i="10541"/>
  <c r="A3299" i="10541"/>
  <c r="A3300" i="10541"/>
  <c r="A3301" i="10541"/>
  <c r="A3302" i="10541"/>
  <c r="A3303" i="10541"/>
  <c r="A3304" i="10541"/>
  <c r="A3305" i="10541"/>
  <c r="A3306" i="10541"/>
  <c r="A3307" i="10541"/>
  <c r="A3308" i="10541"/>
  <c r="A3309" i="10541"/>
  <c r="A3310" i="10541"/>
  <c r="A3311" i="10541"/>
  <c r="A3312" i="10541"/>
  <c r="A3313" i="10541"/>
  <c r="A3314" i="10541"/>
  <c r="A3315" i="10541"/>
  <c r="A3316" i="10541"/>
  <c r="A3317" i="10541"/>
  <c r="A3318" i="10541"/>
  <c r="A3319" i="10541"/>
  <c r="A3320" i="10541"/>
  <c r="A3321" i="10541"/>
  <c r="A3322" i="10541"/>
  <c r="A3323" i="10541"/>
  <c r="A3324" i="10541"/>
  <c r="A3325" i="10541"/>
  <c r="A3326" i="10541"/>
  <c r="A3327" i="10541"/>
  <c r="A3328" i="10541"/>
  <c r="A3329" i="10541"/>
  <c r="A3330" i="10541"/>
  <c r="A3331" i="10541"/>
  <c r="A3332" i="10541"/>
  <c r="A3333" i="10541"/>
  <c r="A3334" i="10541"/>
  <c r="A3336" i="10541"/>
  <c r="A3337" i="10541"/>
  <c r="A3338" i="10541"/>
  <c r="A3339" i="10541"/>
  <c r="A3340" i="10541"/>
  <c r="A3341" i="10541"/>
  <c r="A3356" i="10541"/>
  <c r="A3357" i="10541"/>
  <c r="A3358" i="10541"/>
  <c r="A3359" i="10541"/>
  <c r="A3360" i="10541"/>
  <c r="A3361" i="10541"/>
  <c r="A3362" i="10541"/>
  <c r="A3363" i="10541"/>
  <c r="A3364" i="10541"/>
  <c r="A3365" i="10541"/>
  <c r="A3366" i="10541"/>
  <c r="A3367" i="10541"/>
  <c r="A3368" i="10541"/>
  <c r="A3369" i="10541"/>
  <c r="A3370" i="10541"/>
  <c r="A3371" i="10541"/>
  <c r="A3372" i="10541"/>
  <c r="A3373" i="10541"/>
  <c r="A3374" i="10541"/>
  <c r="A3375" i="10541"/>
  <c r="A3376" i="10541"/>
  <c r="A3377" i="10541"/>
  <c r="A3378" i="10541"/>
  <c r="A3379" i="10541"/>
  <c r="A3380" i="10541"/>
  <c r="A3381" i="10541"/>
  <c r="A3382" i="10541"/>
  <c r="A3383" i="10541"/>
  <c r="A3384" i="10541"/>
  <c r="A3385" i="10541"/>
  <c r="A3386" i="10541"/>
  <c r="A3387" i="10541"/>
  <c r="A3388" i="10541"/>
  <c r="A3389" i="10541"/>
  <c r="A3390" i="10541"/>
  <c r="A3391" i="10541"/>
  <c r="A3392" i="10541"/>
  <c r="A3393" i="10541"/>
  <c r="A3394" i="10541"/>
  <c r="A3395" i="10541"/>
  <c r="A3396" i="10541"/>
  <c r="A3397" i="10541"/>
  <c r="A3398" i="10541"/>
  <c r="A3399" i="10541"/>
  <c r="A3400" i="10541"/>
  <c r="A3401" i="10541"/>
  <c r="A3402" i="10541"/>
  <c r="A3403" i="10541"/>
  <c r="A3404" i="10541"/>
  <c r="A3405" i="10541"/>
  <c r="A3406" i="10541"/>
  <c r="A3407" i="10541"/>
  <c r="A3408" i="10541"/>
  <c r="A3409" i="10541"/>
  <c r="A3410" i="10541"/>
  <c r="A3411" i="10541"/>
  <c r="A3412" i="10541"/>
  <c r="A3413" i="10541"/>
  <c r="A3414" i="10541"/>
  <c r="A3415" i="10541"/>
  <c r="A3416" i="10541"/>
  <c r="A3417" i="10541"/>
  <c r="A3418" i="10541"/>
  <c r="A3419" i="10541"/>
  <c r="A3420" i="10541"/>
  <c r="A3421" i="10541"/>
  <c r="A3422" i="10541"/>
  <c r="A3423" i="10541"/>
  <c r="A3424" i="10541"/>
  <c r="A3425" i="10541"/>
  <c r="A3426" i="10541"/>
  <c r="A3427" i="10541"/>
  <c r="A3428" i="10541"/>
  <c r="A3429" i="10541"/>
  <c r="A3430" i="10541"/>
  <c r="A3431" i="10541"/>
  <c r="A3432" i="10541"/>
  <c r="A3433" i="10541"/>
  <c r="A3434" i="10541"/>
  <c r="A3435" i="10541"/>
  <c r="A3436" i="10541"/>
  <c r="A3437" i="10541"/>
  <c r="A3438" i="10541"/>
  <c r="A3439" i="10541"/>
  <c r="A3440" i="10541"/>
  <c r="A3441" i="10541"/>
  <c r="A3442" i="10541"/>
  <c r="A3443" i="10541"/>
  <c r="A3444" i="10541"/>
  <c r="A3445" i="10541"/>
  <c r="A3446" i="10541"/>
  <c r="A3447" i="10541"/>
  <c r="A3448" i="10541"/>
  <c r="A3449" i="10541"/>
  <c r="A3450" i="10541"/>
  <c r="A3451" i="10541"/>
  <c r="A3452" i="10541"/>
  <c r="A3453" i="10541"/>
  <c r="A3454" i="10541"/>
  <c r="A3455" i="10541"/>
  <c r="A3456" i="10541"/>
  <c r="A3457" i="10541"/>
  <c r="A3458" i="10541"/>
  <c r="A3459" i="10541"/>
  <c r="A3460" i="10541"/>
  <c r="A3461" i="10541"/>
  <c r="A3462" i="10541"/>
  <c r="A3463" i="10541"/>
  <c r="A3464" i="10541"/>
  <c r="A3465" i="10541"/>
  <c r="A3466" i="10541"/>
  <c r="A3467" i="10541"/>
  <c r="A3468" i="10541"/>
  <c r="A3469" i="10541"/>
  <c r="A3470" i="10541"/>
  <c r="A3471" i="10541"/>
  <c r="A3472" i="10541"/>
  <c r="A3473" i="10541"/>
  <c r="A3474" i="10541"/>
  <c r="A3475" i="10541"/>
  <c r="A3476" i="10541"/>
  <c r="A3477" i="10541"/>
  <c r="A3478" i="10541"/>
  <c r="A3479" i="10541"/>
  <c r="A3480" i="10541"/>
  <c r="A3481" i="10541"/>
  <c r="A3482" i="10541"/>
  <c r="A3483" i="10541"/>
  <c r="A3484" i="10541"/>
  <c r="A3485" i="10541"/>
  <c r="A3486" i="10541"/>
  <c r="A3487" i="10541"/>
  <c r="A3488" i="10541"/>
  <c r="A3489" i="10541"/>
  <c r="A3490" i="10541"/>
  <c r="A3491" i="10541"/>
  <c r="A3492" i="10541"/>
  <c r="A3493" i="10541"/>
  <c r="A3494" i="10541"/>
  <c r="A3495" i="10541"/>
  <c r="A3496" i="10541"/>
  <c r="A3497" i="10541"/>
  <c r="A3498" i="10541"/>
  <c r="A3499" i="10541"/>
  <c r="A3500" i="10541"/>
  <c r="A3501" i="10541"/>
  <c r="A3502" i="10541"/>
  <c r="A3503" i="10541"/>
  <c r="A3504" i="10541"/>
  <c r="A3505" i="10541"/>
  <c r="A3506" i="10541"/>
  <c r="A3507" i="10541"/>
  <c r="A3508" i="10541"/>
  <c r="A3509" i="10541"/>
  <c r="A3510" i="10541"/>
  <c r="A3511" i="10541"/>
  <c r="A3512" i="10541"/>
  <c r="A3513" i="10541"/>
  <c r="A3514" i="10541"/>
  <c r="A3515" i="10541"/>
  <c r="A3516" i="10541"/>
  <c r="A3517" i="10541"/>
  <c r="A3518" i="10541"/>
  <c r="A3519" i="10541"/>
  <c r="A3520" i="10541"/>
  <c r="A3521" i="10541"/>
  <c r="A3522" i="10541"/>
  <c r="A3523" i="10541"/>
  <c r="A3524" i="10541"/>
  <c r="A3525" i="10541"/>
  <c r="A3526" i="10541"/>
  <c r="A3527" i="10541"/>
  <c r="A3528" i="10541"/>
  <c r="A3529" i="10541"/>
  <c r="A3530" i="10541"/>
  <c r="A3531" i="10541"/>
  <c r="A3532" i="10541"/>
  <c r="A3533" i="10541"/>
  <c r="A3534" i="10541"/>
  <c r="A3535" i="10541"/>
  <c r="A3536" i="10541"/>
  <c r="A3537" i="10541"/>
  <c r="A3538" i="10541"/>
  <c r="A3539" i="10541"/>
  <c r="A3540" i="10541"/>
  <c r="A3541" i="10541"/>
  <c r="A3542" i="10541"/>
  <c r="A3543" i="10541"/>
  <c r="A3544" i="10541"/>
  <c r="A3545" i="10541"/>
  <c r="A3546" i="10541"/>
  <c r="A3547" i="10541"/>
  <c r="A3548" i="10541"/>
  <c r="A3549" i="10541"/>
  <c r="A3550" i="10541"/>
  <c r="A3551" i="10541"/>
  <c r="A3552" i="10541"/>
  <c r="A3553" i="10541"/>
  <c r="A3554" i="10541"/>
  <c r="A3555" i="10541"/>
  <c r="A3556" i="10541"/>
  <c r="A3557" i="10541"/>
  <c r="A3558" i="10541"/>
  <c r="A3559" i="10541"/>
  <c r="A3560" i="10541"/>
  <c r="A3561" i="10541"/>
  <c r="A3562" i="10541"/>
  <c r="A3563" i="10541"/>
  <c r="A3564" i="10541"/>
  <c r="A3565" i="10541"/>
  <c r="A3566" i="10541"/>
  <c r="A3567" i="10541"/>
  <c r="A3568" i="10541"/>
  <c r="A3569" i="10541"/>
  <c r="A3570" i="10541"/>
  <c r="A3571" i="10541"/>
  <c r="A3572" i="10541"/>
  <c r="A3573" i="10541"/>
  <c r="A3574" i="10541"/>
  <c r="A3575" i="10541"/>
  <c r="A3576" i="10541"/>
  <c r="A3577" i="10541"/>
  <c r="A3578" i="10541"/>
  <c r="A3579" i="10541"/>
  <c r="A3580" i="10541"/>
  <c r="A3581" i="10541"/>
  <c r="A3582" i="10541"/>
  <c r="A3583" i="10541"/>
  <c r="A3584" i="10541"/>
  <c r="A3585" i="10541"/>
  <c r="A3586" i="10541"/>
  <c r="A3587" i="10541"/>
  <c r="A3588" i="10541"/>
  <c r="A3589" i="10541"/>
  <c r="A3590" i="10541"/>
  <c r="A3591" i="10541"/>
  <c r="A3592" i="10541"/>
  <c r="A3593" i="10541"/>
  <c r="A3594" i="10541"/>
  <c r="A3595" i="10541"/>
  <c r="A3596" i="10541"/>
  <c r="A3597" i="10541"/>
  <c r="A3598" i="10541"/>
  <c r="A3599" i="10541"/>
  <c r="A3600" i="10541"/>
  <c r="A3601" i="10541"/>
  <c r="A3602" i="10541"/>
  <c r="A3603" i="10541"/>
  <c r="A3604" i="10541"/>
  <c r="A3605" i="10541"/>
  <c r="A3606" i="10541"/>
  <c r="A3607" i="10541"/>
  <c r="A3608" i="10541"/>
  <c r="A3609" i="10541"/>
  <c r="A3610" i="10541"/>
  <c r="A3611" i="10541"/>
  <c r="A3612" i="10541"/>
  <c r="A3613" i="10541"/>
  <c r="A3614" i="10541"/>
  <c r="A3615" i="10541"/>
  <c r="A3616" i="10541"/>
  <c r="A3617" i="10541"/>
  <c r="A3618" i="10541"/>
  <c r="A3619" i="10541"/>
  <c r="A3620" i="10541"/>
  <c r="A3621" i="10541"/>
  <c r="A3622" i="10541"/>
  <c r="A3623" i="10541"/>
  <c r="A3624" i="10541"/>
  <c r="A3625" i="10541"/>
  <c r="A3626" i="10541"/>
  <c r="A3627" i="10541"/>
  <c r="A3628" i="10541"/>
  <c r="A3629" i="10541"/>
  <c r="A3630" i="10541"/>
  <c r="A3631" i="10541"/>
  <c r="A3632" i="10541"/>
  <c r="A3633" i="10541"/>
  <c r="A3634" i="10541"/>
  <c r="A3635" i="10541"/>
  <c r="A3636" i="10541"/>
  <c r="A3637" i="10541"/>
  <c r="A3638" i="10541"/>
  <c r="A3639" i="10541"/>
  <c r="A3640" i="10541"/>
  <c r="A3641" i="10541"/>
  <c r="A3642" i="10541"/>
  <c r="A3643" i="10541"/>
  <c r="A3644" i="10541"/>
  <c r="A3645" i="10541"/>
  <c r="A3646" i="10541"/>
  <c r="A3647" i="10541"/>
  <c r="A3648" i="10541"/>
  <c r="A3649" i="10541"/>
  <c r="A3650" i="10541"/>
  <c r="A3651" i="10541"/>
  <c r="A3652" i="10541"/>
  <c r="A3653" i="10541"/>
  <c r="A3654" i="10541"/>
  <c r="A3655" i="10541"/>
  <c r="A3656" i="10541"/>
  <c r="A3657" i="10541"/>
  <c r="A3658" i="10541"/>
  <c r="A3659" i="10541"/>
  <c r="A3660" i="10541"/>
  <c r="A3661" i="10541"/>
  <c r="A3662" i="10541"/>
  <c r="A3663" i="10541"/>
  <c r="A3664" i="10541"/>
  <c r="A3665" i="10541"/>
  <c r="A3666" i="10541"/>
  <c r="A3667" i="10541"/>
  <c r="A3668" i="10541"/>
  <c r="A3669" i="10541"/>
  <c r="A3670" i="10541"/>
  <c r="A3671" i="10541"/>
  <c r="A3672" i="10541"/>
  <c r="A3673" i="10541"/>
  <c r="A3674" i="10541"/>
  <c r="A3675" i="10541"/>
  <c r="A3676" i="10541"/>
  <c r="A3677" i="10541"/>
  <c r="A3678" i="10541"/>
  <c r="A3679" i="10541"/>
  <c r="A3680" i="10541"/>
  <c r="A3681" i="10541"/>
  <c r="A3682" i="10541"/>
  <c r="A3683" i="10541"/>
  <c r="A3684" i="10541"/>
  <c r="A3685" i="10541"/>
  <c r="A3686" i="10541"/>
  <c r="A3687" i="10541"/>
  <c r="A3688" i="10541"/>
  <c r="A3689" i="10541"/>
  <c r="A3690" i="10541"/>
  <c r="A3691" i="10541"/>
  <c r="A3692" i="10541"/>
  <c r="A3693" i="10541"/>
  <c r="A3694" i="10541"/>
  <c r="A3695" i="10541"/>
  <c r="A3696" i="10541"/>
  <c r="A3697" i="10541"/>
  <c r="A3698" i="10541"/>
  <c r="A3699" i="10541"/>
  <c r="A3700" i="10541"/>
  <c r="A3701" i="10541"/>
  <c r="A3702" i="10541"/>
  <c r="A3703" i="10541"/>
  <c r="A3704" i="10541"/>
  <c r="A3705" i="10541"/>
  <c r="A3706" i="10541"/>
  <c r="A3707" i="10541"/>
  <c r="A3708" i="10541"/>
  <c r="A3709" i="10541"/>
  <c r="A3710" i="10541"/>
  <c r="A3711" i="10541"/>
  <c r="A3712" i="10541"/>
  <c r="A3713" i="10541"/>
  <c r="A3714" i="10541"/>
  <c r="A3715" i="10541"/>
  <c r="A3716" i="10541"/>
  <c r="A3717" i="10541"/>
  <c r="A3718" i="10541"/>
  <c r="A3719" i="10541"/>
  <c r="A3720" i="10541"/>
  <c r="A3721" i="10541"/>
  <c r="A3722" i="10541"/>
  <c r="A3723" i="10541"/>
  <c r="A3724" i="10541"/>
  <c r="A3725" i="10541"/>
  <c r="A3726" i="10541"/>
  <c r="A3727" i="10541"/>
  <c r="A3728" i="10541"/>
  <c r="A3729" i="10541"/>
  <c r="A3730" i="10541"/>
  <c r="A3731" i="10541"/>
  <c r="A3732" i="10541"/>
  <c r="A3733" i="10541"/>
  <c r="A3734" i="10541"/>
  <c r="A3735" i="10541"/>
  <c r="A3736" i="10541"/>
  <c r="A3737" i="10541"/>
  <c r="A3738" i="10541"/>
  <c r="A3739" i="10541"/>
  <c r="A3740" i="10541"/>
  <c r="A3741" i="10541"/>
  <c r="A3742" i="10541"/>
  <c r="A3743" i="10541"/>
  <c r="A3744" i="10541"/>
  <c r="A3745" i="10541"/>
  <c r="A3746" i="10541"/>
  <c r="A3747" i="10541"/>
  <c r="A3748" i="10541"/>
  <c r="A3749" i="10541"/>
  <c r="A3750" i="10541"/>
  <c r="A3751" i="10541"/>
  <c r="A3752" i="10541"/>
  <c r="A3753" i="10541"/>
  <c r="A3754" i="10541"/>
  <c r="A3755" i="10541"/>
  <c r="A3756" i="10541"/>
  <c r="A3757" i="10541"/>
  <c r="A3758" i="10541"/>
  <c r="A3759" i="10541"/>
  <c r="A3760" i="10541"/>
  <c r="A3761" i="10541"/>
  <c r="A3762" i="10541"/>
  <c r="A3763" i="10541"/>
  <c r="A3764" i="10541"/>
  <c r="A3765" i="10541"/>
  <c r="A3766" i="10541"/>
  <c r="A3767" i="10541"/>
  <c r="A3768" i="10541"/>
  <c r="A3769" i="10541"/>
  <c r="A3770" i="10541"/>
  <c r="A3771" i="10541"/>
  <c r="A3772" i="10541"/>
  <c r="A3773" i="10541"/>
  <c r="A3774" i="10541"/>
  <c r="A3775" i="10541"/>
  <c r="A3776" i="10541"/>
  <c r="A3777" i="10541"/>
  <c r="A3778" i="10541"/>
  <c r="A3779" i="10541"/>
  <c r="A3780" i="10541"/>
  <c r="A3781" i="10541"/>
  <c r="A3782" i="10541"/>
  <c r="A3783" i="10541"/>
  <c r="A3784" i="10541"/>
  <c r="A3785" i="10541"/>
  <c r="A3786" i="10541"/>
  <c r="A3787" i="10541"/>
  <c r="A3788" i="10541"/>
  <c r="A3789" i="10541"/>
  <c r="A3790" i="10541"/>
  <c r="A3791" i="10541"/>
  <c r="A3792" i="10541"/>
  <c r="A3793" i="10541"/>
  <c r="A3794" i="10541"/>
  <c r="A3795" i="10541"/>
  <c r="A3796" i="10541"/>
  <c r="A3797" i="10541"/>
  <c r="A3798" i="10541"/>
  <c r="A3799" i="10541"/>
  <c r="A3800" i="10541"/>
  <c r="A3801" i="10541"/>
  <c r="A3802" i="10541"/>
  <c r="A3803" i="10541"/>
  <c r="A3804" i="10541"/>
  <c r="A3805" i="10541"/>
  <c r="A3806" i="10541"/>
  <c r="A3807" i="10541"/>
  <c r="A3808" i="10541"/>
  <c r="A3809" i="10541"/>
  <c r="A3810" i="10541"/>
  <c r="A3811" i="10541"/>
  <c r="A3812" i="10541"/>
  <c r="A3813" i="10541"/>
  <c r="A3814" i="10541"/>
  <c r="A3815" i="10541"/>
  <c r="A3816" i="10541"/>
  <c r="A3817" i="10541"/>
  <c r="A3818" i="10541"/>
  <c r="A3819" i="10541"/>
  <c r="A3820" i="10541"/>
  <c r="A3821" i="10541"/>
  <c r="A3" i="10541"/>
  <c r="B2646" i="10541" l="1"/>
  <c r="B2641" i="10541"/>
  <c r="B2643" i="10541" l="1"/>
  <c r="B2648" i="10541"/>
  <c r="B2650" i="10541" l="1"/>
  <c r="B2645" i="10541"/>
  <c r="BC3" i="10541"/>
  <c r="BC4" i="10541"/>
  <c r="BC5" i="10541"/>
  <c r="BC6" i="10541"/>
  <c r="BC7" i="10541"/>
  <c r="BC8" i="10541"/>
  <c r="BC9" i="10541"/>
  <c r="BC10" i="10541"/>
  <c r="BC11" i="10541"/>
  <c r="BC12" i="10541"/>
  <c r="BC13" i="10541"/>
  <c r="BC14" i="10541"/>
  <c r="BC15" i="10541"/>
  <c r="BC16" i="10541"/>
  <c r="BC17" i="10541"/>
  <c r="BC18" i="10541"/>
  <c r="BC19" i="10541"/>
  <c r="BC20" i="10541"/>
  <c r="BC21" i="10541"/>
  <c r="BC22" i="10541"/>
  <c r="BC23" i="10541"/>
  <c r="BC24" i="10541"/>
  <c r="BC25" i="10541"/>
  <c r="BC26" i="10541"/>
  <c r="BC27" i="10541"/>
  <c r="BC28" i="10541"/>
  <c r="BC29" i="10541"/>
  <c r="BC30" i="10541"/>
  <c r="BC31" i="10541"/>
  <c r="BC32" i="10541"/>
  <c r="B2647" i="10541" l="1"/>
  <c r="B2652" i="10541"/>
  <c r="AJ21" i="62279"/>
  <c r="AJ27" i="62279"/>
  <c r="AJ29" i="62279"/>
  <c r="AN29" i="62279"/>
  <c r="AJ33" i="62279"/>
  <c r="AJ39" i="62279"/>
  <c r="AJ43" i="62279"/>
  <c r="AH44" i="62279"/>
  <c r="AM44" i="62279"/>
  <c r="AJ45" i="62279"/>
  <c r="AJ46" i="62279"/>
  <c r="AJ51" i="62279"/>
  <c r="AJ55" i="62279"/>
  <c r="AL57" i="62279"/>
  <c r="AJ62" i="62279"/>
  <c r="AJ64" i="62279"/>
  <c r="AN64" i="62279"/>
  <c r="AJ67" i="62279"/>
  <c r="AJ68" i="62279"/>
  <c r="AJ73" i="62279"/>
  <c r="AJ78" i="62279"/>
  <c r="AJ79" i="62279"/>
  <c r="AJ82" i="62279"/>
  <c r="AJ84" i="62279"/>
  <c r="AN84" i="62279"/>
  <c r="AJ88" i="62279"/>
  <c r="AJ93" i="62279"/>
  <c r="AJ96" i="62279"/>
  <c r="AJ100" i="62279"/>
  <c r="AJ105" i="62279"/>
  <c r="AJ111" i="62279"/>
  <c r="AN121" i="62279"/>
  <c r="AH123" i="62279"/>
  <c r="AM123" i="62279"/>
  <c r="AJ125" i="62279"/>
  <c r="AL126" i="62279"/>
  <c r="AJ127" i="62279"/>
  <c r="AN127" i="62279"/>
  <c r="AL128" i="62279"/>
  <c r="AL130" i="62279"/>
  <c r="AH131" i="62279"/>
  <c r="AN131" i="62279"/>
  <c r="AJ23" i="62279"/>
  <c r="AL29" i="62279"/>
  <c r="AH36" i="62279"/>
  <c r="AJ41" i="62279"/>
  <c r="AJ49" i="62279"/>
  <c r="AL64" i="62279"/>
  <c r="AJ80" i="62279"/>
  <c r="AN85" i="62279"/>
  <c r="AJ103" i="62279"/>
  <c r="AN113" i="62279"/>
  <c r="AL127" i="62279"/>
  <c r="AL131" i="62279"/>
  <c r="AL16" i="62279"/>
  <c r="AJ18" i="62279"/>
  <c r="AJ19" i="62279"/>
  <c r="AJ20" i="62279"/>
  <c r="AL24" i="62279"/>
  <c r="AJ26" i="62279"/>
  <c r="AJ32" i="62279"/>
  <c r="AL36" i="62279"/>
  <c r="AJ38" i="62279"/>
  <c r="AJ42" i="62279"/>
  <c r="AJ44" i="62279"/>
  <c r="AN44" i="62279"/>
  <c r="AJ50" i="62279"/>
  <c r="AJ54" i="62279"/>
  <c r="AJ59" i="62279"/>
  <c r="AJ61" i="62279"/>
  <c r="AL66" i="62279"/>
  <c r="AJ72" i="62279"/>
  <c r="AJ76" i="62279"/>
  <c r="AJ81" i="62279"/>
  <c r="AL85" i="62279"/>
  <c r="AJ86" i="62279"/>
  <c r="AJ87" i="62279"/>
  <c r="AJ92" i="62279"/>
  <c r="AL95" i="62279"/>
  <c r="AJ99" i="62279"/>
  <c r="AJ104" i="62279"/>
  <c r="AJ110" i="62279"/>
  <c r="AM113" i="62279"/>
  <c r="AJ114" i="62279"/>
  <c r="AJ115" i="62279"/>
  <c r="AJ119" i="62279"/>
  <c r="AJ121" i="62279"/>
  <c r="AL122" i="62279"/>
  <c r="AJ123" i="62279"/>
  <c r="AN123" i="62279"/>
  <c r="AL124" i="62279"/>
  <c r="AM130" i="62279"/>
  <c r="AH16" i="62279"/>
  <c r="AH24" i="62279"/>
  <c r="AJ25" i="62279"/>
  <c r="AJ35" i="62279"/>
  <c r="AJ37" i="62279"/>
  <c r="AJ48" i="62279"/>
  <c r="AJ60" i="62279"/>
  <c r="AJ71" i="62279"/>
  <c r="AL84" i="62279"/>
  <c r="AJ98" i="62279"/>
  <c r="AJ107" i="62279"/>
  <c r="AL120" i="62279"/>
  <c r="AH126" i="62279"/>
  <c r="AM132" i="62279"/>
  <c r="AJ10" i="62279"/>
  <c r="AJ16" i="62279"/>
  <c r="AN16" i="62279"/>
  <c r="AJ22" i="62279"/>
  <c r="AJ24" i="62279"/>
  <c r="AN24" i="62279"/>
  <c r="AJ28" i="62279"/>
  <c r="AH29" i="62279"/>
  <c r="AM29" i="62279"/>
  <c r="AJ30" i="62279"/>
  <c r="AJ34" i="62279"/>
  <c r="AJ36" i="62279"/>
  <c r="AN36" i="62279"/>
  <c r="AJ40" i="62279"/>
  <c r="AL44" i="62279"/>
  <c r="AJ52" i="62279"/>
  <c r="AJ56" i="62279"/>
  <c r="AJ58" i="62279"/>
  <c r="AN59" i="62279"/>
  <c r="AJ63" i="62279"/>
  <c r="AH64" i="62279"/>
  <c r="AM64" i="62279"/>
  <c r="AJ65" i="62279"/>
  <c r="AJ69" i="62279"/>
  <c r="AJ74" i="62279"/>
  <c r="AJ83" i="62279"/>
  <c r="AH84" i="62279"/>
  <c r="AM84" i="62279"/>
  <c r="AH85" i="62279"/>
  <c r="AJ89" i="62279"/>
  <c r="AJ90" i="62279"/>
  <c r="AJ94" i="62279"/>
  <c r="AH95" i="62279"/>
  <c r="AJ97" i="62279"/>
  <c r="AJ102" i="62279"/>
  <c r="AJ106" i="62279"/>
  <c r="AL108" i="62279"/>
  <c r="AJ112" i="62279"/>
  <c r="AJ113" i="62279"/>
  <c r="AJ116" i="62279"/>
  <c r="AJ117" i="62279"/>
  <c r="AM121" i="62279"/>
  <c r="AH122" i="62279"/>
  <c r="AL123" i="62279"/>
  <c r="AN125" i="62279"/>
  <c r="AH127" i="62279"/>
  <c r="AM127" i="62279"/>
  <c r="AM131" i="62279"/>
  <c r="AH132" i="62279"/>
  <c r="AL132" i="62279"/>
  <c r="AM16" i="62279"/>
  <c r="AM24" i="62279"/>
  <c r="AJ31" i="62279"/>
  <c r="AM36" i="62279"/>
  <c r="AJ47" i="62279"/>
  <c r="AJ53" i="62279"/>
  <c r="AJ70" i="62279"/>
  <c r="AJ75" i="62279"/>
  <c r="AJ91" i="62279"/>
  <c r="AJ109" i="62279"/>
  <c r="AJ118" i="62279"/>
  <c r="AM125" i="62279"/>
  <c r="AH130" i="62279"/>
  <c r="AJ101" i="62279"/>
  <c r="AM122" i="62279"/>
  <c r="AJ57" i="62279"/>
  <c r="AH57" i="62279"/>
  <c r="AH19" i="62279"/>
  <c r="AJ126" i="62279"/>
  <c r="AN122" i="62279"/>
  <c r="AJ120" i="62279"/>
  <c r="AJ66" i="62279"/>
  <c r="AL10" i="62279"/>
  <c r="AN128" i="62279"/>
  <c r="AN120" i="62279"/>
  <c r="AN108" i="62279"/>
  <c r="AH66" i="62279"/>
  <c r="AM18" i="62279"/>
  <c r="AN57" i="62279"/>
  <c r="AL19" i="62279"/>
  <c r="AH125" i="62279"/>
  <c r="AJ108" i="62279"/>
  <c r="AM59" i="62279"/>
  <c r="AH128" i="62279"/>
  <c r="AH108" i="62279"/>
  <c r="AM19" i="62279"/>
  <c r="AN132" i="62279"/>
  <c r="AH18" i="62279"/>
  <c r="AM120" i="62279"/>
  <c r="AM95" i="62279"/>
  <c r="AM124" i="62279"/>
  <c r="AJ122" i="62279"/>
  <c r="AM10" i="62279"/>
  <c r="AH120" i="62279"/>
  <c r="AN10" i="62279"/>
  <c r="AJ85" i="62279"/>
  <c r="AN18" i="62279"/>
  <c r="AM85" i="62279"/>
  <c r="AM126" i="62279"/>
  <c r="AJ77" i="62279"/>
  <c r="AH59" i="62279"/>
  <c r="AJ128" i="62279"/>
  <c r="AL125" i="62279"/>
  <c r="AH121" i="62279"/>
  <c r="AN95" i="62279"/>
  <c r="AN19" i="62279"/>
  <c r="AN124" i="62279"/>
  <c r="AM128" i="62279"/>
  <c r="AM66" i="62279"/>
  <c r="AM108" i="62279"/>
  <c r="AM57" i="62279"/>
  <c r="AL59" i="62279"/>
  <c r="AN126" i="62279"/>
  <c r="AJ124" i="62279"/>
  <c r="AL121" i="62279"/>
  <c r="AJ95" i="62279"/>
  <c r="AH10" i="62279"/>
  <c r="AN130" i="62279"/>
  <c r="AH124" i="62279"/>
  <c r="AL113" i="62279"/>
  <c r="AN66" i="62279"/>
  <c r="AL18" i="62279"/>
  <c r="AH113" i="62279"/>
  <c r="B2654" i="10541" l="1"/>
  <c r="B2649" i="10541"/>
  <c r="AS4" i="2048"/>
  <c r="AS5" i="2048"/>
  <c r="AS6" i="2048"/>
  <c r="AS7" i="2048"/>
  <c r="AS8" i="2048"/>
  <c r="AS9" i="2048"/>
  <c r="AS10" i="2048"/>
  <c r="AS11" i="2048"/>
  <c r="AS12" i="2048"/>
  <c r="AS13" i="2048"/>
  <c r="AS14" i="2048"/>
  <c r="AS15" i="2048"/>
  <c r="AS16" i="2048"/>
  <c r="AS17" i="2048"/>
  <c r="AS18" i="2048"/>
  <c r="AS19" i="2048"/>
  <c r="AS20" i="2048"/>
  <c r="AS21" i="2048"/>
  <c r="AS22" i="2048"/>
  <c r="AS23" i="2048"/>
  <c r="AS24" i="2048"/>
  <c r="AS25" i="2048"/>
  <c r="B2651" i="10541" l="1"/>
  <c r="B2656" i="10541"/>
  <c r="H819" i="62264"/>
  <c r="C64" i="2819" s="1"/>
  <c r="P59" i="10541" s="1"/>
  <c r="A819" i="62264"/>
  <c r="A765" i="62264"/>
  <c r="A766" i="62264"/>
  <c r="A767" i="62264"/>
  <c r="H767" i="62264"/>
  <c r="H765" i="62264"/>
  <c r="H766" i="62264"/>
  <c r="F724" i="62264"/>
  <c r="H724" i="62264" s="1"/>
  <c r="B2658" i="10541" l="1"/>
  <c r="B2653" i="10541"/>
  <c r="A719" i="62264"/>
  <c r="A720" i="62264"/>
  <c r="A721" i="62264"/>
  <c r="A722" i="62264"/>
  <c r="A723" i="62264"/>
  <c r="A724" i="62264"/>
  <c r="B2655" i="10541" l="1"/>
  <c r="B2660" i="10541"/>
  <c r="H1027" i="62264"/>
  <c r="Q2" i="2561" s="1"/>
  <c r="H1028" i="62264"/>
  <c r="T2" i="2561" s="1"/>
  <c r="H1029" i="62264"/>
  <c r="O4" i="2561" s="1"/>
  <c r="H1030" i="62264"/>
  <c r="Q4" i="2561" s="1"/>
  <c r="H1017" i="62264"/>
  <c r="H1018" i="62264"/>
  <c r="D88" i="62279" s="1"/>
  <c r="H1019" i="62264"/>
  <c r="D116" i="62279" s="1"/>
  <c r="H1020" i="62264"/>
  <c r="D129" i="62279" s="1"/>
  <c r="H1021" i="62264"/>
  <c r="K7" i="62279" s="1"/>
  <c r="AB7" i="62279" s="1"/>
  <c r="H1022" i="62264"/>
  <c r="G112" i="62279" s="1"/>
  <c r="H1023" i="62264"/>
  <c r="B1" i="62279" s="1"/>
  <c r="H1024" i="62264"/>
  <c r="H1025" i="62264"/>
  <c r="H1026" i="62264"/>
  <c r="O2" i="2561" s="1"/>
  <c r="H1004" i="62264"/>
  <c r="D71" i="62279" s="1"/>
  <c r="H1005" i="62264"/>
  <c r="E71" i="62279" s="1"/>
  <c r="H1006" i="62264"/>
  <c r="F71" i="62279" s="1"/>
  <c r="H1007" i="62264"/>
  <c r="H71" i="62279" s="1"/>
  <c r="H90" i="62279" s="1"/>
  <c r="H1008" i="62264"/>
  <c r="I71" i="62279" s="1"/>
  <c r="I90" i="62279" s="1"/>
  <c r="H1009" i="62264"/>
  <c r="J71" i="62279" s="1"/>
  <c r="J90" i="62279" s="1"/>
  <c r="H1010" i="62264"/>
  <c r="L71" i="62279" s="1"/>
  <c r="H1011" i="62264"/>
  <c r="N3" i="62279" s="1"/>
  <c r="H1012" i="62264"/>
  <c r="D6" i="62279" s="1"/>
  <c r="H1013" i="62264"/>
  <c r="D47" i="62279" s="1"/>
  <c r="A47" i="62279" s="1"/>
  <c r="H1014" i="62264"/>
  <c r="D69" i="62279" s="1"/>
  <c r="A69" i="62279" s="1"/>
  <c r="H1015" i="62264"/>
  <c r="D80" i="62279" s="1"/>
  <c r="A80" i="62279" s="1"/>
  <c r="H1016" i="62264"/>
  <c r="H994" i="62264"/>
  <c r="C8" i="62279" s="1"/>
  <c r="H995" i="62264"/>
  <c r="D8" i="62279" s="1"/>
  <c r="D82" i="62279" s="1"/>
  <c r="H996" i="62264"/>
  <c r="E8" i="62279" s="1"/>
  <c r="E82" i="62279" s="1"/>
  <c r="H997" i="62264"/>
  <c r="F8" i="62279" s="1"/>
  <c r="F118" i="62279" s="1"/>
  <c r="H998" i="62264"/>
  <c r="G8" i="62279" s="1"/>
  <c r="G90" i="62279" s="1"/>
  <c r="H999" i="62264"/>
  <c r="H8" i="62279" s="1"/>
  <c r="H82" i="62279" s="1"/>
  <c r="H1000" i="62264"/>
  <c r="I8" i="62279" s="1"/>
  <c r="I82" i="62279" s="1"/>
  <c r="H1001" i="62264"/>
  <c r="J8" i="62279" s="1"/>
  <c r="J82" i="62279" s="1"/>
  <c r="H1002" i="62264"/>
  <c r="K8" i="62279" s="1"/>
  <c r="H1003" i="62264"/>
  <c r="L8" i="62279" s="1"/>
  <c r="A111" i="62279"/>
  <c r="A110" i="62279"/>
  <c r="A104" i="62279"/>
  <c r="A105" i="62279"/>
  <c r="A106" i="62279"/>
  <c r="A103" i="62279"/>
  <c r="A98" i="62279"/>
  <c r="A99" i="62279"/>
  <c r="A97" i="62279"/>
  <c r="A93" i="62279"/>
  <c r="A94" i="62279"/>
  <c r="A92" i="62279"/>
  <c r="A74" i="62279"/>
  <c r="A75" i="62279"/>
  <c r="A73" i="62279"/>
  <c r="A11" i="62279"/>
  <c r="A12" i="62279"/>
  <c r="A13" i="62279"/>
  <c r="A14" i="62279"/>
  <c r="A15" i="62279"/>
  <c r="A16" i="62279"/>
  <c r="A17" i="62279"/>
  <c r="A18" i="62279"/>
  <c r="A19" i="62279"/>
  <c r="A20" i="62279"/>
  <c r="A21" i="62279"/>
  <c r="A22" i="62279"/>
  <c r="A23" i="62279"/>
  <c r="A24" i="62279"/>
  <c r="A25" i="62279"/>
  <c r="A26" i="62279"/>
  <c r="A27" i="62279"/>
  <c r="A28" i="62279"/>
  <c r="A29" i="62279"/>
  <c r="A30" i="62279"/>
  <c r="A31" i="62279"/>
  <c r="A32" i="62279"/>
  <c r="A33" i="62279"/>
  <c r="A34" i="62279"/>
  <c r="A35" i="62279"/>
  <c r="A36" i="62279"/>
  <c r="A37" i="62279"/>
  <c r="A38" i="62279"/>
  <c r="A39" i="62279"/>
  <c r="A40" i="62279"/>
  <c r="A41" i="62279"/>
  <c r="A42" i="62279"/>
  <c r="A43" i="62279"/>
  <c r="A44" i="62279"/>
  <c r="A45" i="62279"/>
  <c r="A46" i="62279"/>
  <c r="A48" i="62279"/>
  <c r="A50" i="62279"/>
  <c r="A51" i="62279"/>
  <c r="A52" i="62279"/>
  <c r="A53" i="62279"/>
  <c r="A54" i="62279"/>
  <c r="A55" i="62279"/>
  <c r="A56" i="62279"/>
  <c r="A57" i="62279"/>
  <c r="A58" i="62279"/>
  <c r="A59" i="62279"/>
  <c r="A60" i="62279"/>
  <c r="A61" i="62279"/>
  <c r="A62" i="62279"/>
  <c r="A63" i="62279"/>
  <c r="A64" i="62279"/>
  <c r="A65" i="62279"/>
  <c r="A66" i="62279"/>
  <c r="A67" i="62279"/>
  <c r="A68" i="62279"/>
  <c r="A70" i="62279"/>
  <c r="A72" i="62279"/>
  <c r="A76" i="62279"/>
  <c r="A77" i="62279"/>
  <c r="A78" i="62279"/>
  <c r="A79" i="62279"/>
  <c r="A81" i="62279"/>
  <c r="A83" i="62279"/>
  <c r="A84" i="62279"/>
  <c r="A85" i="62279"/>
  <c r="A86" i="62279"/>
  <c r="A87" i="62279"/>
  <c r="A89" i="62279"/>
  <c r="A91" i="62279"/>
  <c r="A95" i="62279"/>
  <c r="A96" i="62279"/>
  <c r="A100" i="62279"/>
  <c r="A101" i="62279"/>
  <c r="A102" i="62279"/>
  <c r="A107" i="62279"/>
  <c r="A108" i="62279"/>
  <c r="A109" i="62279"/>
  <c r="A112" i="62279"/>
  <c r="A113" i="62279"/>
  <c r="A114" i="62279"/>
  <c r="A115" i="62279"/>
  <c r="A117" i="62279"/>
  <c r="A119" i="62279"/>
  <c r="A120" i="62279"/>
  <c r="A121" i="62279"/>
  <c r="A122" i="62279"/>
  <c r="A123" i="62279"/>
  <c r="A124" i="62279"/>
  <c r="A125" i="62279"/>
  <c r="A126" i="62279"/>
  <c r="A127" i="62279"/>
  <c r="A128" i="62279"/>
  <c r="A130" i="62279"/>
  <c r="A131" i="62279"/>
  <c r="A132" i="62279"/>
  <c r="A10" i="62279"/>
  <c r="A26" i="62264"/>
  <c r="A27" i="62264"/>
  <c r="A28" i="62264"/>
  <c r="A29" i="62264"/>
  <c r="A30" i="62264"/>
  <c r="A31" i="62264"/>
  <c r="A32" i="62264"/>
  <c r="A33" i="62264"/>
  <c r="A34" i="62264"/>
  <c r="A35" i="62264"/>
  <c r="A36" i="62264"/>
  <c r="A37" i="62264"/>
  <c r="A38" i="62264"/>
  <c r="A39" i="62264"/>
  <c r="A40" i="62264"/>
  <c r="A41" i="62264"/>
  <c r="A42" i="62264"/>
  <c r="A43" i="62264"/>
  <c r="A44" i="62264"/>
  <c r="A45" i="62264"/>
  <c r="A46" i="62264"/>
  <c r="A47" i="62264"/>
  <c r="A48" i="62264"/>
  <c r="A49" i="62264"/>
  <c r="A50" i="62264"/>
  <c r="A51" i="62264"/>
  <c r="A52" i="62264"/>
  <c r="A53" i="62264"/>
  <c r="A54" i="62264"/>
  <c r="A55" i="62264"/>
  <c r="A56" i="62264"/>
  <c r="A57" i="62264"/>
  <c r="A58" i="62264"/>
  <c r="A59" i="62264"/>
  <c r="A60" i="62264"/>
  <c r="A61" i="62264"/>
  <c r="A62" i="62264"/>
  <c r="A63" i="62264"/>
  <c r="A64" i="62264"/>
  <c r="A65" i="62264"/>
  <c r="A66" i="62264"/>
  <c r="A67" i="62264"/>
  <c r="A68" i="62264"/>
  <c r="A69" i="62264"/>
  <c r="A70" i="62264"/>
  <c r="A71" i="62264"/>
  <c r="A72" i="62264"/>
  <c r="A73" i="62264"/>
  <c r="A74" i="62264"/>
  <c r="A75" i="62264"/>
  <c r="A76" i="62264"/>
  <c r="A77" i="62264"/>
  <c r="A78" i="62264"/>
  <c r="A79" i="62264"/>
  <c r="A80" i="62264"/>
  <c r="A81" i="62264"/>
  <c r="A82" i="62264"/>
  <c r="A83" i="62264"/>
  <c r="A84" i="62264"/>
  <c r="A85" i="62264"/>
  <c r="A86" i="62264"/>
  <c r="A87" i="62264"/>
  <c r="A88" i="62264"/>
  <c r="A89" i="62264"/>
  <c r="A90" i="62264"/>
  <c r="A91" i="62264"/>
  <c r="A92" i="62264"/>
  <c r="A93" i="62264"/>
  <c r="A94" i="62264"/>
  <c r="A95" i="62264"/>
  <c r="A96" i="62264"/>
  <c r="A97" i="62264"/>
  <c r="A98" i="62264"/>
  <c r="A99" i="62264"/>
  <c r="A100" i="62264"/>
  <c r="A101" i="62264"/>
  <c r="A102" i="62264"/>
  <c r="A103" i="62264"/>
  <c r="A104" i="62264"/>
  <c r="A105" i="62264"/>
  <c r="A106" i="62264"/>
  <c r="A107" i="62264"/>
  <c r="A108" i="62264"/>
  <c r="A109" i="62264"/>
  <c r="A110" i="62264"/>
  <c r="A111" i="62264"/>
  <c r="A112" i="62264"/>
  <c r="A113" i="62264"/>
  <c r="A114" i="62264"/>
  <c r="A115" i="62264"/>
  <c r="A116" i="62264"/>
  <c r="A117" i="62264"/>
  <c r="A118" i="62264"/>
  <c r="A119" i="62264"/>
  <c r="A120" i="62264"/>
  <c r="A121" i="62264"/>
  <c r="A122" i="62264"/>
  <c r="A123" i="62264"/>
  <c r="A124" i="62264"/>
  <c r="A125" i="62264"/>
  <c r="A126" i="62264"/>
  <c r="A127" i="62264"/>
  <c r="A128" i="62264"/>
  <c r="A129" i="62264"/>
  <c r="A130" i="62264"/>
  <c r="A131" i="62264"/>
  <c r="A132" i="62264"/>
  <c r="A133" i="62264"/>
  <c r="A134" i="62264"/>
  <c r="A135" i="62264"/>
  <c r="A136" i="62264"/>
  <c r="A137" i="62264"/>
  <c r="A138" i="62264"/>
  <c r="A139" i="62264"/>
  <c r="A140" i="62264"/>
  <c r="A141" i="62264"/>
  <c r="A142" i="62264"/>
  <c r="A143" i="62264"/>
  <c r="A144" i="62264"/>
  <c r="A145" i="62264"/>
  <c r="A146" i="62264"/>
  <c r="A147" i="62264"/>
  <c r="A148" i="62264"/>
  <c r="A149" i="62264"/>
  <c r="A150" i="62264"/>
  <c r="A151" i="62264"/>
  <c r="A152" i="62264"/>
  <c r="A153" i="62264"/>
  <c r="A154" i="62264"/>
  <c r="A155" i="62264"/>
  <c r="A156" i="62264"/>
  <c r="A157" i="62264"/>
  <c r="A158" i="62264"/>
  <c r="A159" i="62264"/>
  <c r="A160" i="62264"/>
  <c r="A161" i="62264"/>
  <c r="A162" i="62264"/>
  <c r="A163" i="62264"/>
  <c r="A164" i="62264"/>
  <c r="A165" i="62264"/>
  <c r="A166" i="62264"/>
  <c r="A167" i="62264"/>
  <c r="A168" i="62264"/>
  <c r="A169" i="62264"/>
  <c r="A170" i="62264"/>
  <c r="A171" i="62264"/>
  <c r="A172" i="62264"/>
  <c r="A173" i="62264"/>
  <c r="A174" i="62264"/>
  <c r="A175" i="62264"/>
  <c r="A176" i="62264"/>
  <c r="A177" i="62264"/>
  <c r="A178" i="62264"/>
  <c r="A179" i="62264"/>
  <c r="A180" i="62264"/>
  <c r="A181" i="62264"/>
  <c r="A182" i="62264"/>
  <c r="A183" i="62264"/>
  <c r="A184" i="62264"/>
  <c r="A185" i="62264"/>
  <c r="A186" i="62264"/>
  <c r="A187" i="62264"/>
  <c r="A188" i="62264"/>
  <c r="A189" i="62264"/>
  <c r="A190" i="62264"/>
  <c r="A191" i="62264"/>
  <c r="A192" i="62264"/>
  <c r="A193" i="62264"/>
  <c r="A194" i="62264"/>
  <c r="A195" i="62264"/>
  <c r="A196" i="62264"/>
  <c r="A197" i="62264"/>
  <c r="A198" i="62264"/>
  <c r="A199" i="62264"/>
  <c r="A200" i="62264"/>
  <c r="A201" i="62264"/>
  <c r="A202" i="62264"/>
  <c r="A203" i="62264"/>
  <c r="A204" i="62264"/>
  <c r="A205" i="62264"/>
  <c r="A206" i="62264"/>
  <c r="A207" i="62264"/>
  <c r="A208" i="62264"/>
  <c r="A209" i="62264"/>
  <c r="A210" i="62264"/>
  <c r="A212" i="62264"/>
  <c r="A213" i="62264"/>
  <c r="A214" i="62264"/>
  <c r="A215" i="62264"/>
  <c r="A216" i="62264"/>
  <c r="A217" i="62264"/>
  <c r="A218" i="62264"/>
  <c r="A219" i="62264"/>
  <c r="A220" i="62264"/>
  <c r="A221" i="62264"/>
  <c r="A222" i="62264"/>
  <c r="A223" i="62264"/>
  <c r="A224" i="62264"/>
  <c r="A225" i="62264"/>
  <c r="A226" i="62264"/>
  <c r="A228" i="62264"/>
  <c r="A229" i="62264"/>
  <c r="A230" i="62264"/>
  <c r="A231" i="62264"/>
  <c r="A232" i="62264"/>
  <c r="A233" i="62264"/>
  <c r="A234" i="62264"/>
  <c r="A235" i="62264"/>
  <c r="A236" i="62264"/>
  <c r="A237" i="62264"/>
  <c r="A238" i="62264"/>
  <c r="A239" i="62264"/>
  <c r="A240" i="62264"/>
  <c r="A241" i="62264"/>
  <c r="A242" i="62264"/>
  <c r="A243" i="62264"/>
  <c r="A244" i="62264"/>
  <c r="A245" i="62264"/>
  <c r="A246" i="62264"/>
  <c r="A247" i="62264"/>
  <c r="A248" i="62264"/>
  <c r="A249" i="62264"/>
  <c r="A250" i="62264"/>
  <c r="A251" i="62264"/>
  <c r="A252" i="62264"/>
  <c r="A253" i="62264"/>
  <c r="A254" i="62264"/>
  <c r="A255" i="62264"/>
  <c r="A256" i="62264"/>
  <c r="A257" i="62264"/>
  <c r="A258" i="62264"/>
  <c r="A259" i="62264"/>
  <c r="A260" i="62264"/>
  <c r="A261" i="62264"/>
  <c r="A262" i="62264"/>
  <c r="A263" i="62264"/>
  <c r="A264" i="62264"/>
  <c r="A265" i="62264"/>
  <c r="A266" i="62264"/>
  <c r="A267" i="62264"/>
  <c r="A268" i="62264"/>
  <c r="A269" i="62264"/>
  <c r="A270" i="62264"/>
  <c r="A271" i="62264"/>
  <c r="A272" i="62264"/>
  <c r="A273" i="62264"/>
  <c r="A274" i="62264"/>
  <c r="A275" i="62264"/>
  <c r="A276" i="62264"/>
  <c r="A277" i="62264"/>
  <c r="A278" i="62264"/>
  <c r="A279" i="62264"/>
  <c r="A280" i="62264"/>
  <c r="A281" i="62264"/>
  <c r="A282" i="62264"/>
  <c r="A283" i="62264"/>
  <c r="A284" i="62264"/>
  <c r="A286" i="62264"/>
  <c r="A287" i="62264"/>
  <c r="A288" i="62264"/>
  <c r="A289" i="62264"/>
  <c r="A290" i="62264"/>
  <c r="A291" i="62264"/>
  <c r="A292" i="62264"/>
  <c r="A293" i="62264"/>
  <c r="A294" i="62264"/>
  <c r="A295" i="62264"/>
  <c r="A296" i="62264"/>
  <c r="A297" i="62264"/>
  <c r="A298" i="62264"/>
  <c r="A299" i="62264"/>
  <c r="A300" i="62264"/>
  <c r="A301" i="62264"/>
  <c r="A302" i="62264"/>
  <c r="A303" i="62264"/>
  <c r="A304" i="62264"/>
  <c r="A305" i="62264"/>
  <c r="A306" i="62264"/>
  <c r="A307" i="62264"/>
  <c r="A308" i="62264"/>
  <c r="A309" i="62264"/>
  <c r="A310" i="62264"/>
  <c r="A311" i="62264"/>
  <c r="A312" i="62264"/>
  <c r="A313" i="62264"/>
  <c r="A314" i="62264"/>
  <c r="A315" i="62264"/>
  <c r="A316" i="62264"/>
  <c r="A317" i="62264"/>
  <c r="A318" i="62264"/>
  <c r="A319" i="62264"/>
  <c r="A320" i="62264"/>
  <c r="A321" i="62264"/>
  <c r="A322" i="62264"/>
  <c r="A323" i="62264"/>
  <c r="A324" i="62264"/>
  <c r="A325" i="62264"/>
  <c r="A326" i="62264"/>
  <c r="A327" i="62264"/>
  <c r="A328" i="62264"/>
  <c r="A329" i="62264"/>
  <c r="A330" i="62264"/>
  <c r="A331" i="62264"/>
  <c r="A332" i="62264"/>
  <c r="A333" i="62264"/>
  <c r="A334" i="62264"/>
  <c r="A335" i="62264"/>
  <c r="A336" i="62264"/>
  <c r="A337" i="62264"/>
  <c r="A338" i="62264"/>
  <c r="A339" i="62264"/>
  <c r="A341" i="62264"/>
  <c r="A342" i="62264"/>
  <c r="A343" i="62264"/>
  <c r="A344" i="62264"/>
  <c r="A345" i="62264"/>
  <c r="A346" i="62264"/>
  <c r="A347" i="62264"/>
  <c r="A348" i="62264"/>
  <c r="A349" i="62264"/>
  <c r="A350" i="62264"/>
  <c r="A351" i="62264"/>
  <c r="A352" i="62264"/>
  <c r="A353" i="62264"/>
  <c r="A354" i="62264"/>
  <c r="A355" i="62264"/>
  <c r="A357" i="62264"/>
  <c r="A358" i="62264"/>
  <c r="A359" i="62264"/>
  <c r="A360" i="62264"/>
  <c r="A361" i="62264"/>
  <c r="A362" i="62264"/>
  <c r="A363" i="62264"/>
  <c r="A364" i="62264"/>
  <c r="A365" i="62264"/>
  <c r="A366" i="62264"/>
  <c r="A367" i="62264"/>
  <c r="A368" i="62264"/>
  <c r="A369" i="62264"/>
  <c r="A370" i="62264"/>
  <c r="A371" i="62264"/>
  <c r="A372" i="62264"/>
  <c r="A373" i="62264"/>
  <c r="A374" i="62264"/>
  <c r="A375" i="62264"/>
  <c r="A376" i="62264"/>
  <c r="A377" i="62264"/>
  <c r="A378" i="62264"/>
  <c r="A379" i="62264"/>
  <c r="A380" i="62264"/>
  <c r="A381" i="62264"/>
  <c r="A382" i="62264"/>
  <c r="A383" i="62264"/>
  <c r="A384" i="62264"/>
  <c r="A385" i="62264"/>
  <c r="A386" i="62264"/>
  <c r="A387" i="62264"/>
  <c r="A388" i="62264"/>
  <c r="A389" i="62264"/>
  <c r="A390" i="62264"/>
  <c r="A391" i="62264"/>
  <c r="A392" i="62264"/>
  <c r="A393" i="62264"/>
  <c r="A394" i="62264"/>
  <c r="A395" i="62264"/>
  <c r="A396" i="62264"/>
  <c r="A397" i="62264"/>
  <c r="A398" i="62264"/>
  <c r="A399" i="62264"/>
  <c r="A400" i="62264"/>
  <c r="A401" i="62264"/>
  <c r="A402" i="62264"/>
  <c r="A403" i="62264"/>
  <c r="A404" i="62264"/>
  <c r="A405" i="62264"/>
  <c r="A407" i="62264"/>
  <c r="A408" i="62264"/>
  <c r="A409" i="62264"/>
  <c r="A410" i="62264"/>
  <c r="A411" i="62264"/>
  <c r="A412" i="62264"/>
  <c r="A413" i="62264"/>
  <c r="A414" i="62264"/>
  <c r="A415" i="62264"/>
  <c r="A416" i="62264"/>
  <c r="A417" i="62264"/>
  <c r="A418" i="62264"/>
  <c r="A419" i="62264"/>
  <c r="A420" i="62264"/>
  <c r="A421" i="62264"/>
  <c r="A422" i="62264"/>
  <c r="A423" i="62264"/>
  <c r="A424" i="62264"/>
  <c r="A425" i="62264"/>
  <c r="A426" i="62264"/>
  <c r="A427" i="62264"/>
  <c r="A428" i="62264"/>
  <c r="A429" i="62264"/>
  <c r="A430" i="62264"/>
  <c r="A431" i="62264"/>
  <c r="A432" i="62264"/>
  <c r="A433" i="62264"/>
  <c r="A434" i="62264"/>
  <c r="A436" i="62264"/>
  <c r="A437" i="62264"/>
  <c r="A438" i="62264"/>
  <c r="A439" i="62264"/>
  <c r="A440" i="62264"/>
  <c r="A441" i="62264"/>
  <c r="A442" i="62264"/>
  <c r="A443" i="62264"/>
  <c r="A444" i="62264"/>
  <c r="A445" i="62264"/>
  <c r="A446" i="62264"/>
  <c r="A447" i="62264"/>
  <c r="A448" i="62264"/>
  <c r="A449" i="62264"/>
  <c r="A450" i="62264"/>
  <c r="A451" i="62264"/>
  <c r="A452" i="62264"/>
  <c r="A453" i="62264"/>
  <c r="A454" i="62264"/>
  <c r="A455" i="62264"/>
  <c r="A456" i="62264"/>
  <c r="A457" i="62264"/>
  <c r="A458" i="62264"/>
  <c r="A459" i="62264"/>
  <c r="A460" i="62264"/>
  <c r="A461" i="62264"/>
  <c r="A463" i="62264"/>
  <c r="A464" i="62264"/>
  <c r="A465" i="62264"/>
  <c r="A466" i="62264"/>
  <c r="A467" i="62264"/>
  <c r="A468" i="62264"/>
  <c r="A469" i="62264"/>
  <c r="A470" i="62264"/>
  <c r="A471" i="62264"/>
  <c r="A472" i="62264"/>
  <c r="A473" i="62264"/>
  <c r="A474" i="62264"/>
  <c r="A475" i="62264"/>
  <c r="A476" i="62264"/>
  <c r="A479" i="62264"/>
  <c r="A480" i="62264"/>
  <c r="A481" i="62264"/>
  <c r="A483" i="62264"/>
  <c r="A484" i="62264"/>
  <c r="A485" i="62264"/>
  <c r="A486" i="62264"/>
  <c r="A487" i="62264"/>
  <c r="A488" i="62264"/>
  <c r="A489" i="62264"/>
  <c r="A490" i="62264"/>
  <c r="A491" i="62264"/>
  <c r="A492" i="62264"/>
  <c r="A493" i="62264"/>
  <c r="A494" i="62264"/>
  <c r="A495" i="62264"/>
  <c r="A496" i="62264"/>
  <c r="A497" i="62264"/>
  <c r="A498" i="62264"/>
  <c r="A499" i="62264"/>
  <c r="A501" i="62264"/>
  <c r="A502" i="62264"/>
  <c r="A503" i="62264"/>
  <c r="A504" i="62264"/>
  <c r="A505" i="62264"/>
  <c r="A506" i="62264"/>
  <c r="A508" i="62264"/>
  <c r="A509" i="62264"/>
  <c r="A510" i="62264"/>
  <c r="A511" i="62264"/>
  <c r="A512" i="62264"/>
  <c r="A513" i="62264"/>
  <c r="A514" i="62264"/>
  <c r="A515" i="62264"/>
  <c r="A516" i="62264"/>
  <c r="A517" i="62264"/>
  <c r="A518" i="62264"/>
  <c r="A536" i="62264"/>
  <c r="A537" i="62264"/>
  <c r="A538" i="62264"/>
  <c r="A539" i="62264"/>
  <c r="A540" i="62264"/>
  <c r="A541" i="62264"/>
  <c r="A542" i="62264"/>
  <c r="A543" i="62264"/>
  <c r="A546" i="62264"/>
  <c r="A547" i="62264"/>
  <c r="A548" i="62264"/>
  <c r="A549" i="62264"/>
  <c r="A550" i="62264"/>
  <c r="A551" i="62264"/>
  <c r="A552" i="62264"/>
  <c r="A554" i="62264"/>
  <c r="A555" i="62264"/>
  <c r="A556" i="62264"/>
  <c r="A557" i="62264"/>
  <c r="A558" i="62264"/>
  <c r="A559" i="62264"/>
  <c r="A560" i="62264"/>
  <c r="A561" i="62264"/>
  <c r="A562" i="62264"/>
  <c r="A563" i="62264"/>
  <c r="A564" i="62264"/>
  <c r="A565" i="62264"/>
  <c r="A566" i="62264"/>
  <c r="A567" i="62264"/>
  <c r="A568" i="62264"/>
  <c r="A569" i="62264"/>
  <c r="A570" i="62264"/>
  <c r="A571" i="62264"/>
  <c r="A573" i="62264"/>
  <c r="A576" i="62264"/>
  <c r="A577" i="62264"/>
  <c r="A578" i="62264"/>
  <c r="A579" i="62264"/>
  <c r="A580" i="62264"/>
  <c r="A581" i="62264"/>
  <c r="A582" i="62264"/>
  <c r="A583" i="62264"/>
  <c r="A584" i="62264"/>
  <c r="A585" i="62264"/>
  <c r="A586" i="62264"/>
  <c r="A587" i="62264"/>
  <c r="A588" i="62264"/>
  <c r="A589" i="62264"/>
  <c r="A590" i="62264"/>
  <c r="A591" i="62264"/>
  <c r="A592" i="62264"/>
  <c r="A593" i="62264"/>
  <c r="A594" i="62264"/>
  <c r="A595" i="62264"/>
  <c r="A596" i="62264"/>
  <c r="A597" i="62264"/>
  <c r="A598" i="62264"/>
  <c r="A599" i="62264"/>
  <c r="A600" i="62264"/>
  <c r="A601" i="62264"/>
  <c r="A602" i="62264"/>
  <c r="A603" i="62264"/>
  <c r="A604" i="62264"/>
  <c r="A605" i="62264"/>
  <c r="A606" i="62264"/>
  <c r="A607" i="62264"/>
  <c r="A608" i="62264"/>
  <c r="A609" i="62264"/>
  <c r="A610" i="62264"/>
  <c r="A611" i="62264"/>
  <c r="A612" i="62264"/>
  <c r="A613" i="62264"/>
  <c r="A614" i="62264"/>
  <c r="A615" i="62264"/>
  <c r="A616" i="62264"/>
  <c r="A617" i="62264"/>
  <c r="A618" i="62264"/>
  <c r="A619" i="62264"/>
  <c r="A620" i="62264"/>
  <c r="A621" i="62264"/>
  <c r="A622" i="62264"/>
  <c r="A624" i="62264"/>
  <c r="A625" i="62264"/>
  <c r="A626" i="62264"/>
  <c r="A627" i="62264"/>
  <c r="A628" i="62264"/>
  <c r="A629" i="62264"/>
  <c r="A630" i="62264"/>
  <c r="A631" i="62264"/>
  <c r="A632" i="62264"/>
  <c r="A633" i="62264"/>
  <c r="A634" i="62264"/>
  <c r="A635" i="62264"/>
  <c r="A636" i="62264"/>
  <c r="A637" i="62264"/>
  <c r="A638" i="62264"/>
  <c r="A639" i="62264"/>
  <c r="A640" i="62264"/>
  <c r="A641" i="62264"/>
  <c r="A642" i="62264"/>
  <c r="A643" i="62264"/>
  <c r="A644" i="62264"/>
  <c r="A645" i="62264"/>
  <c r="A646" i="62264"/>
  <c r="A647" i="62264"/>
  <c r="A648" i="62264"/>
  <c r="A649" i="62264"/>
  <c r="A650" i="62264"/>
  <c r="A651" i="62264"/>
  <c r="A652" i="62264"/>
  <c r="A653" i="62264"/>
  <c r="A654" i="62264"/>
  <c r="A655" i="62264"/>
  <c r="A656" i="62264"/>
  <c r="A657" i="62264"/>
  <c r="A658" i="62264"/>
  <c r="A659" i="62264"/>
  <c r="A660" i="62264"/>
  <c r="A661" i="62264"/>
  <c r="A662" i="62264"/>
  <c r="A663" i="62264"/>
  <c r="A664" i="62264"/>
  <c r="A665" i="62264"/>
  <c r="A666" i="62264"/>
  <c r="A667" i="62264"/>
  <c r="A668" i="62264"/>
  <c r="A669" i="62264"/>
  <c r="A670" i="62264"/>
  <c r="A671" i="62264"/>
  <c r="A672" i="62264"/>
  <c r="A673" i="62264"/>
  <c r="A674" i="62264"/>
  <c r="A675" i="62264"/>
  <c r="A676" i="62264"/>
  <c r="A677" i="62264"/>
  <c r="A678" i="62264"/>
  <c r="A679" i="62264"/>
  <c r="A680" i="62264"/>
  <c r="A681" i="62264"/>
  <c r="A682" i="62264"/>
  <c r="A683" i="62264"/>
  <c r="A684" i="62264"/>
  <c r="A685" i="62264"/>
  <c r="A686" i="62264"/>
  <c r="A687" i="62264"/>
  <c r="A688" i="62264"/>
  <c r="A689" i="62264"/>
  <c r="A690" i="62264"/>
  <c r="A691" i="62264"/>
  <c r="A692" i="62264"/>
  <c r="A693" i="62264"/>
  <c r="A694" i="62264"/>
  <c r="A695" i="62264"/>
  <c r="A696" i="62264"/>
  <c r="A697" i="62264"/>
  <c r="A698" i="62264"/>
  <c r="A699" i="62264"/>
  <c r="A700" i="62264"/>
  <c r="A701" i="62264"/>
  <c r="A702" i="62264"/>
  <c r="A703" i="62264"/>
  <c r="A704" i="62264"/>
  <c r="A705" i="62264"/>
  <c r="A706" i="62264"/>
  <c r="A707" i="62264"/>
  <c r="A708" i="62264"/>
  <c r="A709" i="62264"/>
  <c r="A710" i="62264"/>
  <c r="A711" i="62264"/>
  <c r="A712" i="62264"/>
  <c r="A713" i="62264"/>
  <c r="A714" i="62264"/>
  <c r="A715" i="62264"/>
  <c r="A716" i="62264"/>
  <c r="A717" i="62264"/>
  <c r="A718" i="62264"/>
  <c r="A739" i="62264"/>
  <c r="A740" i="62264"/>
  <c r="A741" i="62264"/>
  <c r="A742" i="62264"/>
  <c r="A743" i="62264"/>
  <c r="A744" i="62264"/>
  <c r="A745" i="62264"/>
  <c r="A746" i="62264"/>
  <c r="A749" i="62264"/>
  <c r="A750" i="62264"/>
  <c r="A751" i="62264"/>
  <c r="A752" i="62264"/>
  <c r="A753" i="62264"/>
  <c r="A754" i="62264"/>
  <c r="A755" i="62264"/>
  <c r="A756" i="62264"/>
  <c r="A757" i="62264"/>
  <c r="A758" i="62264"/>
  <c r="A759" i="62264"/>
  <c r="A760" i="62264"/>
  <c r="A761" i="62264"/>
  <c r="A762" i="62264"/>
  <c r="A763" i="62264"/>
  <c r="A764" i="62264"/>
  <c r="A782" i="62264"/>
  <c r="A783" i="62264"/>
  <c r="A784" i="62264"/>
  <c r="A785" i="62264"/>
  <c r="A786" i="62264"/>
  <c r="A787" i="62264"/>
  <c r="A788" i="62264"/>
  <c r="A789" i="62264"/>
  <c r="A794" i="62264"/>
  <c r="A795" i="62264"/>
  <c r="A796" i="62264"/>
  <c r="A797" i="62264"/>
  <c r="A798" i="62264"/>
  <c r="A799" i="62264"/>
  <c r="A800" i="62264"/>
  <c r="A801" i="62264"/>
  <c r="A802" i="62264"/>
  <c r="A803" i="62264"/>
  <c r="A804" i="62264"/>
  <c r="A805" i="62264"/>
  <c r="A806" i="62264"/>
  <c r="A807" i="62264"/>
  <c r="A808" i="62264"/>
  <c r="A809" i="62264"/>
  <c r="A810" i="62264"/>
  <c r="A811" i="62264"/>
  <c r="A812" i="62264"/>
  <c r="A813" i="62264"/>
  <c r="A814" i="62264"/>
  <c r="A815" i="62264"/>
  <c r="A816" i="62264"/>
  <c r="A817" i="62264"/>
  <c r="A818" i="62264"/>
  <c r="A826" i="62264"/>
  <c r="A827" i="62264"/>
  <c r="A828" i="62264"/>
  <c r="A829" i="62264"/>
  <c r="A830" i="62264"/>
  <c r="A836" i="62264"/>
  <c r="A837" i="62264"/>
  <c r="A838" i="62264"/>
  <c r="A839" i="62264"/>
  <c r="A840" i="62264"/>
  <c r="A841" i="62264"/>
  <c r="A842" i="62264"/>
  <c r="A843" i="62264"/>
  <c r="A844" i="62264"/>
  <c r="A845" i="62264"/>
  <c r="A849" i="62264"/>
  <c r="A850" i="62264"/>
  <c r="A851" i="62264"/>
  <c r="A852" i="62264"/>
  <c r="A853" i="62264"/>
  <c r="A854" i="62264"/>
  <c r="A855" i="62264"/>
  <c r="A856" i="62264"/>
  <c r="A857" i="62264"/>
  <c r="A858" i="62264"/>
  <c r="A859" i="62264"/>
  <c r="A860" i="62264"/>
  <c r="A864" i="62264"/>
  <c r="A865" i="62264"/>
  <c r="A866" i="62264"/>
  <c r="A869" i="62264"/>
  <c r="A870" i="62264"/>
  <c r="A871" i="62264"/>
  <c r="A872" i="62264"/>
  <c r="A873" i="62264"/>
  <c r="A874" i="62264"/>
  <c r="A875" i="62264"/>
  <c r="A876" i="62264"/>
  <c r="A877" i="62264"/>
  <c r="A878" i="62264"/>
  <c r="A879" i="62264"/>
  <c r="A882" i="62264"/>
  <c r="A883" i="62264"/>
  <c r="A884" i="62264"/>
  <c r="A885" i="62264"/>
  <c r="A886" i="62264"/>
  <c r="A887" i="62264"/>
  <c r="A888" i="62264"/>
  <c r="A890" i="62264"/>
  <c r="A891" i="62264"/>
  <c r="A892" i="62264"/>
  <c r="A893" i="62264"/>
  <c r="A894" i="62264"/>
  <c r="A895" i="62264"/>
  <c r="A896" i="62264"/>
  <c r="A897" i="62264"/>
  <c r="A899" i="62264"/>
  <c r="A900" i="62264"/>
  <c r="A901" i="62264"/>
  <c r="A902" i="62264"/>
  <c r="A903" i="62264"/>
  <c r="A904" i="62264"/>
  <c r="A905" i="62264"/>
  <c r="A906" i="62264"/>
  <c r="A907" i="62264"/>
  <c r="A908" i="62264"/>
  <c r="A909" i="62264"/>
  <c r="A910" i="62264"/>
  <c r="A911" i="62264"/>
  <c r="A912" i="62264"/>
  <c r="A913" i="62264"/>
  <c r="A914" i="62264"/>
  <c r="A915" i="62264"/>
  <c r="A916" i="62264"/>
  <c r="A918" i="62264"/>
  <c r="A919" i="62264"/>
  <c r="A920" i="62264"/>
  <c r="A921" i="62264"/>
  <c r="A922" i="62264"/>
  <c r="A923" i="62264"/>
  <c r="A924" i="62264"/>
  <c r="A925" i="62264"/>
  <c r="A926" i="62264"/>
  <c r="A927" i="62264"/>
  <c r="A928" i="62264"/>
  <c r="A929" i="62264"/>
  <c r="A930" i="62264"/>
  <c r="A931" i="62264"/>
  <c r="A932" i="62264"/>
  <c r="A933" i="62264"/>
  <c r="A934" i="62264"/>
  <c r="A935" i="62264"/>
  <c r="A936" i="62264"/>
  <c r="A937" i="62264"/>
  <c r="A938" i="62264"/>
  <c r="A939" i="62264"/>
  <c r="A940" i="62264"/>
  <c r="A941" i="62264"/>
  <c r="A942" i="62264"/>
  <c r="A943" i="62264"/>
  <c r="A944" i="62264"/>
  <c r="A945" i="62264"/>
  <c r="A946" i="62264"/>
  <c r="A947" i="62264"/>
  <c r="A948" i="62264"/>
  <c r="A949" i="62264"/>
  <c r="A950" i="62264"/>
  <c r="A951" i="62264"/>
  <c r="A952" i="62264"/>
  <c r="A953" i="62264"/>
  <c r="A954" i="62264"/>
  <c r="A955" i="62264"/>
  <c r="A956" i="62264"/>
  <c r="A957" i="62264"/>
  <c r="A958" i="62264"/>
  <c r="A959" i="62264"/>
  <c r="A960" i="62264"/>
  <c r="A961" i="62264"/>
  <c r="A962" i="62264"/>
  <c r="A963" i="62264"/>
  <c r="A964" i="62264"/>
  <c r="A965" i="62264"/>
  <c r="A966" i="62264"/>
  <c r="A967" i="62264"/>
  <c r="A968" i="62264"/>
  <c r="A969" i="62264"/>
  <c r="A970" i="62264"/>
  <c r="A971" i="62264"/>
  <c r="A972" i="62264"/>
  <c r="A973" i="62264"/>
  <c r="A974" i="62264"/>
  <c r="A975" i="62264"/>
  <c r="A976" i="62264"/>
  <c r="A977" i="62264"/>
  <c r="A978" i="62264"/>
  <c r="A979" i="62264"/>
  <c r="A980" i="62264"/>
  <c r="A981" i="62264"/>
  <c r="A982" i="62264"/>
  <c r="A983" i="62264"/>
  <c r="A984" i="62264"/>
  <c r="A985" i="62264"/>
  <c r="A986" i="62264"/>
  <c r="A987" i="62264"/>
  <c r="A988" i="62264"/>
  <c r="A989" i="62264"/>
  <c r="A990" i="62264"/>
  <c r="A991" i="62264"/>
  <c r="A992" i="62264"/>
  <c r="A993" i="62264"/>
  <c r="A25" i="62264"/>
  <c r="S6" i="2316"/>
  <c r="S7" i="2316"/>
  <c r="S8" i="2316"/>
  <c r="S9" i="2316"/>
  <c r="S10" i="2316"/>
  <c r="S11" i="2316"/>
  <c r="S12" i="2316"/>
  <c r="S13" i="2316"/>
  <c r="S14" i="2316"/>
  <c r="S15" i="2316"/>
  <c r="S16" i="2316"/>
  <c r="S17" i="2316"/>
  <c r="S18" i="2316"/>
  <c r="S19" i="2316"/>
  <c r="S20" i="2316"/>
  <c r="S21" i="2316"/>
  <c r="S22" i="2316"/>
  <c r="S23" i="2316"/>
  <c r="S24" i="2316"/>
  <c r="S25" i="2316"/>
  <c r="S26" i="2316"/>
  <c r="S7" i="32"/>
  <c r="S11" i="32"/>
  <c r="S15" i="32"/>
  <c r="T7" i="62261"/>
  <c r="T8" i="62261"/>
  <c r="T9" i="62261"/>
  <c r="T11" i="62261"/>
  <c r="AW111" i="10541"/>
  <c r="AW116" i="10541"/>
  <c r="AW110" i="10541"/>
  <c r="AX124" i="10541"/>
  <c r="AW114" i="10541"/>
  <c r="AX119" i="10541"/>
  <c r="AX121" i="10541"/>
  <c r="AX118" i="10541"/>
  <c r="AW118" i="10541"/>
  <c r="AX109" i="10541"/>
  <c r="AX117" i="10541"/>
  <c r="AW113" i="10541"/>
  <c r="AW120" i="10541"/>
  <c r="AX125" i="10541"/>
  <c r="AX120" i="10541"/>
  <c r="AX116" i="10541"/>
  <c r="AW122" i="10541"/>
  <c r="AW119" i="10541"/>
  <c r="AX106" i="10541"/>
  <c r="AW112" i="10541"/>
  <c r="AX115" i="10541"/>
  <c r="AW121" i="10541"/>
  <c r="AX123" i="10541"/>
  <c r="AX110" i="10541"/>
  <c r="AX126" i="10541"/>
  <c r="AW115" i="10541"/>
  <c r="AX108" i="10541"/>
  <c r="AX114" i="10541"/>
  <c r="AW107" i="10541"/>
  <c r="AX111" i="10541"/>
  <c r="AX112" i="10541"/>
  <c r="AW109" i="10541"/>
  <c r="AW108" i="10541"/>
  <c r="AX107" i="10541"/>
  <c r="AW117" i="10541"/>
  <c r="AX122" i="10541"/>
  <c r="AW106" i="10541"/>
  <c r="AX113" i="10541"/>
  <c r="B2662" i="10541" l="1"/>
  <c r="B2657" i="10541"/>
  <c r="K49" i="62279"/>
  <c r="AB49" i="62279" s="1"/>
  <c r="AB8" i="62279"/>
  <c r="C82" i="62279"/>
  <c r="AA8" i="62279"/>
  <c r="L82" i="62279"/>
  <c r="AC82" i="62279" s="1"/>
  <c r="AC8" i="62279"/>
  <c r="L90" i="62279"/>
  <c r="AC90" i="62279" s="1"/>
  <c r="AC71" i="62279"/>
  <c r="A88" i="62279"/>
  <c r="A116" i="62279"/>
  <c r="A82" i="62279"/>
  <c r="G82" i="62279"/>
  <c r="K82" i="62279"/>
  <c r="AB82" i="62279" s="1"/>
  <c r="D90" i="62279"/>
  <c r="E90" i="62279"/>
  <c r="C90" i="62279"/>
  <c r="F90" i="62279"/>
  <c r="F82" i="62279"/>
  <c r="G15" i="62279"/>
  <c r="K70" i="62279"/>
  <c r="AB70" i="62279" s="1"/>
  <c r="G43" i="62279"/>
  <c r="G94" i="62279"/>
  <c r="A71" i="62279"/>
  <c r="E118" i="62279"/>
  <c r="E49" i="62279"/>
  <c r="D118" i="62279"/>
  <c r="D49" i="62279"/>
  <c r="G49" i="62279"/>
  <c r="G71" i="62279"/>
  <c r="G118" i="62279"/>
  <c r="C49" i="62279"/>
  <c r="C71" i="62279"/>
  <c r="C118" i="62279"/>
  <c r="K81" i="62279"/>
  <c r="AB81" i="62279" s="1"/>
  <c r="G23" i="62279"/>
  <c r="G56" i="62279"/>
  <c r="G100" i="62279"/>
  <c r="F49" i="62279"/>
  <c r="K89" i="62279"/>
  <c r="AB89" i="62279" s="1"/>
  <c r="G28" i="62279"/>
  <c r="G63" i="62279"/>
  <c r="G107" i="62279"/>
  <c r="G35" i="62279"/>
  <c r="G76" i="62279"/>
  <c r="B2659" i="10541" l="1"/>
  <c r="B2664" i="10541"/>
  <c r="A90" i="62279"/>
  <c r="A118" i="62279"/>
  <c r="A49" i="62279"/>
  <c r="B2666" i="10541" l="1"/>
  <c r="B2661" i="10541"/>
  <c r="B2663" i="10541" l="1"/>
  <c r="B2665" i="10541" l="1"/>
  <c r="AH17" i="62279"/>
  <c r="AH37" i="62279"/>
  <c r="AH38" i="62279"/>
  <c r="AH39" i="62279"/>
  <c r="AH40" i="62279"/>
  <c r="AH41" i="62279"/>
  <c r="AH42" i="62279"/>
  <c r="AH43" i="62279"/>
  <c r="AH49" i="62279"/>
  <c r="AH58" i="62279"/>
  <c r="AH60" i="62279"/>
  <c r="AH61" i="62279"/>
  <c r="AH62" i="62279"/>
  <c r="AH63" i="62279"/>
  <c r="AH68" i="62279"/>
  <c r="AH70" i="62279"/>
  <c r="AH86" i="62279"/>
  <c r="AH96" i="62279"/>
  <c r="AH97" i="62279"/>
  <c r="AH98" i="62279"/>
  <c r="AH99" i="62279"/>
  <c r="AH100" i="62279"/>
  <c r="AJ14" i="62279"/>
  <c r="AH22" i="62279"/>
  <c r="AH45" i="62279"/>
  <c r="AH65" i="62279"/>
  <c r="AH75" i="62279"/>
  <c r="AH78" i="62279"/>
  <c r="AH83" i="62279"/>
  <c r="AH89" i="62279"/>
  <c r="AH103" i="62279"/>
  <c r="AH107" i="62279"/>
  <c r="AJ11" i="62279"/>
  <c r="AH74" i="62279"/>
  <c r="AH105" i="62279"/>
  <c r="AH114" i="62279"/>
  <c r="AJ17" i="62279"/>
  <c r="AH25" i="62279"/>
  <c r="AH26" i="62279"/>
  <c r="AH27" i="62279"/>
  <c r="AH28" i="62279"/>
  <c r="AH46" i="62279"/>
  <c r="AH47" i="62279"/>
  <c r="AH48" i="62279"/>
  <c r="AH71" i="62279"/>
  <c r="AH79" i="62279"/>
  <c r="AH80" i="62279"/>
  <c r="AH82" i="62279"/>
  <c r="AH88" i="62279"/>
  <c r="AH91" i="62279"/>
  <c r="AH92" i="62279"/>
  <c r="AH93" i="62279"/>
  <c r="AH94" i="62279"/>
  <c r="AH101" i="62279"/>
  <c r="AH109" i="62279"/>
  <c r="AH110" i="62279"/>
  <c r="AH111" i="62279"/>
  <c r="AH112" i="62279"/>
  <c r="AH115" i="62279"/>
  <c r="AH116" i="62279"/>
  <c r="AH117" i="62279"/>
  <c r="AH119" i="62279"/>
  <c r="AJ131" i="62279"/>
  <c r="AJ13" i="62279"/>
  <c r="AH21" i="62279"/>
  <c r="AH69" i="62279"/>
  <c r="AH72" i="62279"/>
  <c r="AH76" i="62279"/>
  <c r="AH81" i="62279"/>
  <c r="AH87" i="62279"/>
  <c r="AH102" i="62279"/>
  <c r="AH106" i="62279"/>
  <c r="AH129" i="62279"/>
  <c r="AH11" i="62279"/>
  <c r="AH12" i="62279"/>
  <c r="AH13" i="62279"/>
  <c r="AH14" i="62279"/>
  <c r="AH15" i="62279"/>
  <c r="AH30" i="62279"/>
  <c r="AH31" i="62279"/>
  <c r="AH32" i="62279"/>
  <c r="AH33" i="62279"/>
  <c r="AH34" i="62279"/>
  <c r="AH35" i="62279"/>
  <c r="AH50" i="62279"/>
  <c r="AH51" i="62279"/>
  <c r="AH52" i="62279"/>
  <c r="AH53" i="62279"/>
  <c r="AH54" i="62279"/>
  <c r="AH55" i="62279"/>
  <c r="AH56" i="62279"/>
  <c r="AH67" i="62279"/>
  <c r="AH90" i="62279"/>
  <c r="AH118" i="62279"/>
  <c r="AJ129" i="62279"/>
  <c r="AJ12" i="62279"/>
  <c r="AJ15" i="62279"/>
  <c r="AH20" i="62279"/>
  <c r="AH23" i="62279"/>
  <c r="AH73" i="62279"/>
  <c r="AH104" i="62279"/>
  <c r="AJ130" i="62279"/>
  <c r="AH77" i="62279"/>
  <c r="AJ132" i="62279"/>
  <c r="BD30" i="10541"/>
  <c r="BD31" i="10541"/>
  <c r="BD32" i="10541"/>
  <c r="BD5" i="10541"/>
  <c r="BD6" i="10541"/>
  <c r="BD7" i="10541"/>
  <c r="BD8" i="10541"/>
  <c r="BD9" i="10541"/>
  <c r="BD10" i="10541"/>
  <c r="BD11" i="10541"/>
  <c r="BD12" i="10541"/>
  <c r="BD13" i="10541"/>
  <c r="BD14" i="10541"/>
  <c r="BD15" i="10541"/>
  <c r="BD16" i="10541"/>
  <c r="BD17" i="10541"/>
  <c r="BD18" i="10541"/>
  <c r="BD19" i="10541"/>
  <c r="BD20" i="10541"/>
  <c r="BD21" i="10541"/>
  <c r="BD22" i="10541"/>
  <c r="BD23" i="10541"/>
  <c r="BD24" i="10541"/>
  <c r="BD25" i="10541"/>
  <c r="BD26" i="10541"/>
  <c r="BD27" i="10541"/>
  <c r="BD28" i="10541"/>
  <c r="BD29" i="10541"/>
  <c r="BD4" i="10541"/>
  <c r="BK13" i="10541"/>
  <c r="BK11" i="10541"/>
  <c r="BJ11" i="10541"/>
  <c r="P77" i="62279" l="1"/>
  <c r="P69" i="62279" s="1"/>
  <c r="R77" i="62279"/>
  <c r="V113" i="62279"/>
  <c r="U113" i="62279"/>
  <c r="T113" i="62279"/>
  <c r="T130" i="62279"/>
  <c r="U130" i="62279"/>
  <c r="U131" i="62279"/>
  <c r="Q131" i="62279"/>
  <c r="AI131" i="62279" s="1"/>
  <c r="T131" i="62279"/>
  <c r="V131" i="62279"/>
  <c r="V132" i="62279"/>
  <c r="U132" i="62279"/>
  <c r="T132" i="62279"/>
  <c r="P80" i="62279"/>
  <c r="Q66" i="62279"/>
  <c r="AI66" i="62279" s="1"/>
  <c r="V130" i="62279"/>
  <c r="T77" i="62279"/>
  <c r="V77" i="62279"/>
  <c r="U77" i="62279"/>
  <c r="Q84" i="62279"/>
  <c r="AI84" i="62279" s="1"/>
  <c r="O66" i="62279"/>
  <c r="AG66" i="62279" s="1"/>
  <c r="L66" i="62279"/>
  <c r="AC66" i="62279" s="1"/>
  <c r="BJ13" i="10541"/>
  <c r="BN31" i="10541"/>
  <c r="BN15" i="10541"/>
  <c r="BN13" i="10541"/>
  <c r="Q19" i="62279" l="1"/>
  <c r="AI19" i="62279" s="1"/>
  <c r="Q121" i="62279"/>
  <c r="AI121" i="62279" s="1"/>
  <c r="Q125" i="62279"/>
  <c r="AI125" i="62279" s="1"/>
  <c r="Q77" i="62279"/>
  <c r="AI77" i="62279" s="1"/>
  <c r="Q57" i="62279"/>
  <c r="AI57" i="62279" s="1"/>
  <c r="Q120" i="62279"/>
  <c r="AI120" i="62279" s="1"/>
  <c r="Q101" i="62279"/>
  <c r="AI101" i="62279" s="1"/>
  <c r="Q59" i="62279"/>
  <c r="AI59" i="62279" s="1"/>
  <c r="Q44" i="62279"/>
  <c r="AI44" i="62279" s="1"/>
  <c r="Q132" i="62279"/>
  <c r="AI132" i="62279" s="1"/>
  <c r="Q24" i="62279"/>
  <c r="AI24" i="62279" s="1"/>
  <c r="Q126" i="62279"/>
  <c r="AI126" i="62279" s="1"/>
  <c r="Q85" i="62279"/>
  <c r="AI85" i="62279" s="1"/>
  <c r="Q16" i="62279"/>
  <c r="AI16" i="62279" s="1"/>
  <c r="P47" i="62279"/>
  <c r="Q95" i="62279"/>
  <c r="AI95" i="62279" s="1"/>
  <c r="Q108" i="62279"/>
  <c r="AI108" i="62279" s="1"/>
  <c r="Q36" i="62279"/>
  <c r="AI36" i="62279" s="1"/>
  <c r="Q29" i="62279"/>
  <c r="AI29" i="62279" s="1"/>
  <c r="Q113" i="62279"/>
  <c r="AI113" i="62279" s="1"/>
  <c r="Q130" i="62279"/>
  <c r="AI130" i="62279" s="1"/>
  <c r="Q124" i="62279"/>
  <c r="AI124" i="62279" s="1"/>
  <c r="Q128" i="62279"/>
  <c r="AI128" i="62279" s="1"/>
  <c r="P116" i="62279"/>
  <c r="Q127" i="62279"/>
  <c r="AI127" i="62279" s="1"/>
  <c r="P88" i="62279"/>
  <c r="Q122" i="62279"/>
  <c r="AI122" i="62279" s="1"/>
  <c r="Q64" i="62279"/>
  <c r="AI64" i="62279" s="1"/>
  <c r="Q18" i="62279"/>
  <c r="AI18" i="62279" s="1"/>
  <c r="Q123" i="62279"/>
  <c r="AI123" i="62279" s="1"/>
  <c r="BN21" i="10541"/>
  <c r="BN27" i="10541"/>
  <c r="BN29" i="10541"/>
  <c r="BN10" i="10541"/>
  <c r="BN16" i="10541"/>
  <c r="BN24" i="10541"/>
  <c r="BN18" i="10541"/>
  <c r="BN9" i="10541"/>
  <c r="BN28" i="10541"/>
  <c r="BN26" i="10541"/>
  <c r="BN32" i="10541"/>
  <c r="BN22" i="10541"/>
  <c r="BN5" i="10541"/>
  <c r="BN23" i="10541"/>
  <c r="BN11" i="10541"/>
  <c r="BN25" i="10541"/>
  <c r="BN17" i="10541"/>
  <c r="BN7" i="10541"/>
  <c r="BN8" i="10541"/>
  <c r="BN20" i="10541"/>
  <c r="BN30" i="10541"/>
  <c r="BN14" i="10541"/>
  <c r="BN6" i="10541"/>
  <c r="BN12" i="10541"/>
  <c r="BN19" i="10541"/>
  <c r="BN4" i="10541"/>
  <c r="Q69" i="62279" l="1"/>
  <c r="AI69" i="62279" s="1"/>
  <c r="Q80" i="62279"/>
  <c r="AI80" i="62279" s="1"/>
  <c r="Q88" i="62279"/>
  <c r="AI88" i="62279" s="1"/>
  <c r="Q47" i="62279"/>
  <c r="AI47" i="62279" s="1"/>
  <c r="Q116" i="62279"/>
  <c r="AI116" i="62279" s="1"/>
  <c r="J118" i="62279"/>
  <c r="K118" i="62279"/>
  <c r="AB118" i="62279" s="1"/>
  <c r="L118" i="62279"/>
  <c r="AC118" i="62279" s="1"/>
  <c r="Q111" i="2561"/>
  <c r="Q110" i="2561"/>
  <c r="Q107" i="2561"/>
  <c r="Q106" i="2561"/>
  <c r="Q104" i="2561"/>
  <c r="Q100" i="2561"/>
  <c r="Q99" i="2561"/>
  <c r="Q72" i="2561"/>
  <c r="AC13" i="2561"/>
  <c r="AD13" i="2561"/>
  <c r="AC14" i="2561"/>
  <c r="AD14" i="2561"/>
  <c r="AC15" i="2561"/>
  <c r="AD15" i="2561"/>
  <c r="AC16" i="2561"/>
  <c r="AD16" i="2561"/>
  <c r="AC17" i="2561"/>
  <c r="AD17" i="2561"/>
  <c r="AC18" i="2561"/>
  <c r="AD18" i="2561"/>
  <c r="AC19" i="2561"/>
  <c r="AD19" i="2561"/>
  <c r="AC20" i="2561"/>
  <c r="AD20" i="2561"/>
  <c r="AC21" i="2561"/>
  <c r="AD21" i="2561"/>
  <c r="AC22" i="2561"/>
  <c r="AD22" i="2561"/>
  <c r="AC23" i="2561"/>
  <c r="AD23" i="2561"/>
  <c r="AC24" i="2561"/>
  <c r="AD24" i="2561"/>
  <c r="AC25" i="2561"/>
  <c r="AD25" i="2561"/>
  <c r="AC26" i="2561"/>
  <c r="AD26" i="2561"/>
  <c r="AC27" i="2561"/>
  <c r="AD27" i="2561"/>
  <c r="AC28" i="2561"/>
  <c r="AD28" i="2561"/>
  <c r="AC29" i="2561"/>
  <c r="AD29" i="2561"/>
  <c r="AC30" i="2561"/>
  <c r="AD30" i="2561"/>
  <c r="AC31" i="2561"/>
  <c r="AD31" i="2561"/>
  <c r="AC32" i="2561"/>
  <c r="AD32" i="2561"/>
  <c r="AC33" i="2561"/>
  <c r="AD33" i="2561"/>
  <c r="AC34" i="2561"/>
  <c r="AD34" i="2561"/>
  <c r="AC35" i="2561"/>
  <c r="AD35" i="2561"/>
  <c r="AC36" i="2561"/>
  <c r="AD36" i="2561"/>
  <c r="AC37" i="2561"/>
  <c r="AD37" i="2561"/>
  <c r="AC38" i="2561"/>
  <c r="AD38" i="2561"/>
  <c r="AC39" i="2561"/>
  <c r="AD39" i="2561"/>
  <c r="AC40" i="2561"/>
  <c r="AD40" i="2561"/>
  <c r="AC41" i="2561"/>
  <c r="AD41" i="2561"/>
  <c r="AC42" i="2561"/>
  <c r="AD42" i="2561"/>
  <c r="AC43" i="2561"/>
  <c r="AD43" i="2561"/>
  <c r="AC44" i="2561"/>
  <c r="AD44" i="2561"/>
  <c r="AC45" i="2561"/>
  <c r="AD45" i="2561"/>
  <c r="AC46" i="2561"/>
  <c r="AD46" i="2561"/>
  <c r="AC47" i="2561"/>
  <c r="AD47" i="2561"/>
  <c r="AC48" i="2561"/>
  <c r="AD48" i="2561"/>
  <c r="AC49" i="2561"/>
  <c r="AD49" i="2561"/>
  <c r="AC50" i="2561"/>
  <c r="AD50" i="2561"/>
  <c r="AC51" i="2561"/>
  <c r="AD51" i="2561"/>
  <c r="AC52" i="2561"/>
  <c r="AD52" i="2561"/>
  <c r="AC53" i="2561"/>
  <c r="AD53" i="2561"/>
  <c r="AC54" i="2561"/>
  <c r="AD54" i="2561"/>
  <c r="AC55" i="2561"/>
  <c r="AD55" i="2561"/>
  <c r="AC56" i="2561"/>
  <c r="AD56" i="2561"/>
  <c r="AC57" i="2561"/>
  <c r="AD57" i="2561"/>
  <c r="AC58" i="2561"/>
  <c r="AD58" i="2561"/>
  <c r="AC59" i="2561"/>
  <c r="AD59" i="2561"/>
  <c r="AC60" i="2561"/>
  <c r="AD60" i="2561"/>
  <c r="AC61" i="2561"/>
  <c r="AD61" i="2561"/>
  <c r="AC62" i="2561"/>
  <c r="AD62" i="2561"/>
  <c r="AC63" i="2561"/>
  <c r="AD63" i="2561"/>
  <c r="AC64" i="2561"/>
  <c r="AD64" i="2561"/>
  <c r="AC65" i="2561"/>
  <c r="AD65" i="2561"/>
  <c r="AC66" i="2561"/>
  <c r="AD66" i="2561"/>
  <c r="AC67" i="2561"/>
  <c r="AD67" i="2561"/>
  <c r="AC68" i="2561"/>
  <c r="AD68" i="2561"/>
  <c r="AC69" i="2561"/>
  <c r="AD69" i="2561"/>
  <c r="AC70" i="2561"/>
  <c r="AD70" i="2561"/>
  <c r="AC71" i="2561"/>
  <c r="AD71" i="2561"/>
  <c r="AC72" i="2561"/>
  <c r="AD72" i="2561"/>
  <c r="AC73" i="2561"/>
  <c r="AD73" i="2561"/>
  <c r="AC74" i="2561"/>
  <c r="AD74" i="2561"/>
  <c r="AC75" i="2561"/>
  <c r="AD75" i="2561"/>
  <c r="AC76" i="2561"/>
  <c r="AD76" i="2561"/>
  <c r="AC77" i="2561"/>
  <c r="AD77" i="2561"/>
  <c r="AC78" i="2561"/>
  <c r="AD78" i="2561"/>
  <c r="AC79" i="2561"/>
  <c r="AD79" i="2561"/>
  <c r="AC80" i="2561"/>
  <c r="AD80" i="2561"/>
  <c r="AC81" i="2561"/>
  <c r="AD81" i="2561"/>
  <c r="AC82" i="2561"/>
  <c r="AD82" i="2561"/>
  <c r="AC83" i="2561"/>
  <c r="AD83" i="2561"/>
  <c r="AC84" i="2561"/>
  <c r="AD84" i="2561"/>
  <c r="AC85" i="2561"/>
  <c r="AD85" i="2561"/>
  <c r="AC86" i="2561"/>
  <c r="AD86" i="2561"/>
  <c r="AC87" i="2561"/>
  <c r="AD87" i="2561"/>
  <c r="AC88" i="2561"/>
  <c r="AD88" i="2561"/>
  <c r="AC89" i="2561"/>
  <c r="AD89" i="2561"/>
  <c r="AC90" i="2561"/>
  <c r="AD90" i="2561"/>
  <c r="AC91" i="2561"/>
  <c r="AD91" i="2561"/>
  <c r="AC92" i="2561"/>
  <c r="AD92" i="2561"/>
  <c r="AC93" i="2561"/>
  <c r="AD93" i="2561"/>
  <c r="AC94" i="2561"/>
  <c r="AD94" i="2561"/>
  <c r="AC95" i="2561"/>
  <c r="AD95" i="2561"/>
  <c r="AC96" i="2561"/>
  <c r="AD96" i="2561"/>
  <c r="AC97" i="2561"/>
  <c r="AD97" i="2561"/>
  <c r="AC98" i="2561"/>
  <c r="AD98" i="2561"/>
  <c r="AC99" i="2561"/>
  <c r="AD99" i="2561"/>
  <c r="AC100" i="2561"/>
  <c r="AD100" i="2561"/>
  <c r="AC101" i="2561"/>
  <c r="AD101" i="2561"/>
  <c r="AC102" i="2561"/>
  <c r="AD102" i="2561"/>
  <c r="AC103" i="2561"/>
  <c r="AD103" i="2561"/>
  <c r="AC104" i="2561"/>
  <c r="AD104" i="2561"/>
  <c r="AC105" i="2561"/>
  <c r="AD105" i="2561"/>
  <c r="AC106" i="2561"/>
  <c r="AD106" i="2561"/>
  <c r="AC107" i="2561"/>
  <c r="AD107" i="2561"/>
  <c r="AC108" i="2561"/>
  <c r="AD108" i="2561"/>
  <c r="AC109" i="2561"/>
  <c r="AD109" i="2561"/>
  <c r="AC110" i="2561"/>
  <c r="AD110" i="2561"/>
  <c r="AC111" i="2561"/>
  <c r="AD111" i="2561"/>
  <c r="AC112" i="2561"/>
  <c r="AD112" i="2561"/>
  <c r="AC113" i="2561"/>
  <c r="AD113" i="2561"/>
  <c r="AC114" i="2561"/>
  <c r="AD114" i="2561"/>
  <c r="AD12" i="2561"/>
  <c r="AC12" i="2561"/>
  <c r="BP20" i="10541"/>
  <c r="BP4" i="10541"/>
  <c r="BP10" i="10541"/>
  <c r="BP8" i="10541"/>
  <c r="BP15" i="10541"/>
  <c r="BP9" i="10541"/>
  <c r="BP31" i="10541"/>
  <c r="BP26" i="10541"/>
  <c r="BP23" i="10541"/>
  <c r="BP11" i="10541"/>
  <c r="BP14" i="10541"/>
  <c r="BP13" i="10541"/>
  <c r="BP28" i="10541"/>
  <c r="BP5" i="10541"/>
  <c r="BP19" i="10541"/>
  <c r="BP24" i="10541"/>
  <c r="BP16" i="10541"/>
  <c r="BP6" i="10541"/>
  <c r="BP21" i="10541"/>
  <c r="BP29" i="10541"/>
  <c r="BL13" i="10541"/>
  <c r="BP12" i="10541"/>
  <c r="BP7" i="10541"/>
  <c r="BP18" i="10541"/>
  <c r="BP17" i="10541"/>
  <c r="BP30" i="10541"/>
  <c r="BP25" i="10541"/>
  <c r="BP22" i="10541"/>
  <c r="BP27" i="10541"/>
  <c r="BP32" i="10541"/>
  <c r="B2668" i="10541" l="1"/>
  <c r="G97" i="2561"/>
  <c r="B2670" i="10541" l="1"/>
  <c r="AH14" i="2561"/>
  <c r="AG14" i="2561"/>
  <c r="B2672" i="10541" l="1"/>
  <c r="B2667" i="10541"/>
  <c r="N13" i="2561"/>
  <c r="N14" i="2561"/>
  <c r="N15" i="2561"/>
  <c r="N16" i="2561"/>
  <c r="N17" i="2561"/>
  <c r="N18" i="2561"/>
  <c r="N19" i="2561"/>
  <c r="N20" i="2561"/>
  <c r="N21" i="2561"/>
  <c r="N22" i="2561"/>
  <c r="N23" i="2561"/>
  <c r="N24" i="2561"/>
  <c r="N25" i="2561"/>
  <c r="N26" i="2561"/>
  <c r="N27" i="2561"/>
  <c r="N28" i="2561"/>
  <c r="N29" i="2561"/>
  <c r="N30" i="2561"/>
  <c r="N31" i="2561"/>
  <c r="N32" i="2561"/>
  <c r="N33" i="2561"/>
  <c r="N34" i="2561"/>
  <c r="N35" i="2561"/>
  <c r="N36" i="2561"/>
  <c r="N37" i="2561"/>
  <c r="N38" i="2561"/>
  <c r="N39" i="2561"/>
  <c r="N40" i="2561"/>
  <c r="N41" i="2561"/>
  <c r="N42" i="2561"/>
  <c r="N43" i="2561"/>
  <c r="N44" i="2561"/>
  <c r="N45" i="2561"/>
  <c r="N46" i="2561"/>
  <c r="N47" i="2561"/>
  <c r="N48" i="2561"/>
  <c r="N49" i="2561"/>
  <c r="N50" i="2561"/>
  <c r="N51" i="2561"/>
  <c r="N52" i="2561"/>
  <c r="N53" i="2561"/>
  <c r="N54" i="2561"/>
  <c r="N55" i="2561"/>
  <c r="N56" i="2561"/>
  <c r="N57" i="2561"/>
  <c r="N58" i="2561"/>
  <c r="N59" i="2561"/>
  <c r="N60" i="2561"/>
  <c r="N61" i="2561"/>
  <c r="N62" i="2561"/>
  <c r="N63" i="2561"/>
  <c r="N64" i="2561"/>
  <c r="N65" i="2561"/>
  <c r="N66" i="2561"/>
  <c r="N67" i="2561"/>
  <c r="N68" i="2561"/>
  <c r="N69" i="2561"/>
  <c r="N70" i="2561"/>
  <c r="N71" i="2561"/>
  <c r="N72" i="2561"/>
  <c r="N73" i="2561"/>
  <c r="N74" i="2561"/>
  <c r="N75" i="2561"/>
  <c r="N76" i="2561"/>
  <c r="N77" i="2561"/>
  <c r="N78" i="2561"/>
  <c r="N79" i="2561"/>
  <c r="N80" i="2561"/>
  <c r="N81" i="2561"/>
  <c r="N82" i="2561"/>
  <c r="N83" i="2561"/>
  <c r="N84" i="2561"/>
  <c r="N85" i="2561"/>
  <c r="N86" i="2561"/>
  <c r="N87" i="2561"/>
  <c r="N88" i="2561"/>
  <c r="N89" i="2561"/>
  <c r="N90" i="2561"/>
  <c r="N91" i="2561"/>
  <c r="N92" i="2561"/>
  <c r="N93" i="2561"/>
  <c r="N94" i="2561"/>
  <c r="N95" i="2561"/>
  <c r="N96" i="2561"/>
  <c r="N97" i="2561"/>
  <c r="N98" i="2561"/>
  <c r="N101" i="2561"/>
  <c r="N102" i="2561"/>
  <c r="N103" i="2561"/>
  <c r="N104" i="2561"/>
  <c r="N105" i="2561"/>
  <c r="N106" i="2561"/>
  <c r="N108" i="2561"/>
  <c r="N109" i="2561"/>
  <c r="N110" i="2561"/>
  <c r="N112" i="2561"/>
  <c r="N113" i="2561"/>
  <c r="N114" i="2561"/>
  <c r="N12" i="2561"/>
  <c r="AX47" i="10541"/>
  <c r="AX28" i="10541"/>
  <c r="AX73" i="10541"/>
  <c r="AX39" i="10541"/>
  <c r="AX16" i="10541"/>
  <c r="AX37" i="10541"/>
  <c r="AX45" i="10541"/>
  <c r="AX43" i="10541"/>
  <c r="AX54" i="10541"/>
  <c r="AX80" i="10541"/>
  <c r="AX29" i="10541"/>
  <c r="AX21" i="10541"/>
  <c r="AX66" i="10541"/>
  <c r="AX58" i="10541"/>
  <c r="AX42" i="10541"/>
  <c r="AX13" i="10541"/>
  <c r="AX24" i="10541"/>
  <c r="AX57" i="10541"/>
  <c r="AX63" i="10541"/>
  <c r="AX69" i="10541"/>
  <c r="AX44" i="10541"/>
  <c r="AX5" i="10541"/>
  <c r="AX61" i="10541"/>
  <c r="AX27" i="10541"/>
  <c r="AX55" i="10541"/>
  <c r="AX32" i="10541"/>
  <c r="AX40" i="10541"/>
  <c r="AX25" i="10541"/>
  <c r="AX76" i="10541"/>
  <c r="AX59" i="10541"/>
  <c r="AX51" i="10541"/>
  <c r="AX50" i="10541"/>
  <c r="AX33" i="10541"/>
  <c r="AX86" i="10541"/>
  <c r="AX19" i="10541"/>
  <c r="AX71" i="10541"/>
  <c r="AX9" i="10541"/>
  <c r="AX22" i="10541"/>
  <c r="AX30" i="10541"/>
  <c r="AX3" i="10541"/>
  <c r="AX41" i="10541"/>
  <c r="AX81" i="10541"/>
  <c r="AX79" i="10541"/>
  <c r="AX65" i="10541"/>
  <c r="AX8" i="10541"/>
  <c r="AX85" i="10541"/>
  <c r="AX60" i="10541"/>
  <c r="AX26" i="10541"/>
  <c r="AX7" i="10541"/>
  <c r="AX72" i="10541"/>
  <c r="AX12" i="10541"/>
  <c r="AX4" i="10541"/>
  <c r="AX15" i="10541"/>
  <c r="AX67" i="10541"/>
  <c r="AX20" i="10541"/>
  <c r="AX49" i="10541"/>
  <c r="AX53" i="10541"/>
  <c r="AX77" i="10541"/>
  <c r="AX70" i="10541"/>
  <c r="AX83" i="10541"/>
  <c r="AX35" i="10541"/>
  <c r="AX64" i="10541"/>
  <c r="AX48" i="10541"/>
  <c r="AX62" i="10541"/>
  <c r="AX84" i="10541"/>
  <c r="AX68" i="10541"/>
  <c r="AX10" i="10541"/>
  <c r="AX34" i="10541"/>
  <c r="AX36" i="10541"/>
  <c r="AX52" i="10541"/>
  <c r="AX31" i="10541"/>
  <c r="AX18" i="10541"/>
  <c r="AX78" i="10541"/>
  <c r="AX46" i="10541"/>
  <c r="AX88" i="10541"/>
  <c r="AX14" i="10541"/>
  <c r="AX82" i="10541"/>
  <c r="AX56" i="10541"/>
  <c r="AX38" i="10541"/>
  <c r="AX87" i="10541"/>
  <c r="AX74" i="10541"/>
  <c r="AX6" i="10541"/>
  <c r="AX23" i="10541"/>
  <c r="AX11" i="10541"/>
  <c r="AX17" i="10541"/>
  <c r="AX75" i="10541"/>
  <c r="B2669" i="10541" l="1"/>
  <c r="B2674" i="10541"/>
  <c r="G993" i="62264"/>
  <c r="H993" i="62264" s="1"/>
  <c r="G275" i="62264"/>
  <c r="B2676" i="10541" l="1"/>
  <c r="B2671" i="10541"/>
  <c r="AP1" i="2048"/>
  <c r="AN2" i="2048"/>
  <c r="E39" i="2048"/>
  <c r="F982" i="62264"/>
  <c r="B2673" i="10541" l="1"/>
  <c r="B2678" i="10541"/>
  <c r="G675" i="62264"/>
  <c r="G830" i="62264"/>
  <c r="G764" i="62264"/>
  <c r="G716" i="62264"/>
  <c r="G717" i="62264"/>
  <c r="G718" i="62264"/>
  <c r="U3" i="62261"/>
  <c r="V3" i="62261"/>
  <c r="W3" i="62261"/>
  <c r="G979" i="62264"/>
  <c r="G980" i="62264"/>
  <c r="G981" i="62264"/>
  <c r="G982" i="62264"/>
  <c r="G983" i="62264"/>
  <c r="G984" i="62264"/>
  <c r="G985" i="62264"/>
  <c r="G986" i="62264"/>
  <c r="G987" i="62264"/>
  <c r="G988" i="62264"/>
  <c r="G989" i="62264"/>
  <c r="G990" i="62264"/>
  <c r="G991" i="62264"/>
  <c r="G992" i="62264"/>
  <c r="G978" i="62264"/>
  <c r="B2680" i="10541" l="1"/>
  <c r="B2675" i="10541"/>
  <c r="H982" i="62264"/>
  <c r="B2" i="2048"/>
  <c r="G30" i="10541" l="1"/>
  <c r="G31" i="10541"/>
  <c r="G28" i="10541"/>
  <c r="G29" i="10541"/>
  <c r="T24" i="10541"/>
  <c r="F48" i="2561"/>
  <c r="E48" i="2561"/>
  <c r="H53" i="2561"/>
  <c r="H48" i="2561"/>
  <c r="G53" i="2561"/>
  <c r="G48" i="2561"/>
  <c r="F53" i="2561"/>
  <c r="E53" i="2561"/>
  <c r="Q2" i="50"/>
  <c r="G44" i="10541"/>
  <c r="G46" i="10541"/>
  <c r="G48" i="10541"/>
  <c r="G50" i="10541"/>
  <c r="G52" i="10541"/>
  <c r="G54" i="10541"/>
  <c r="G56" i="10541"/>
  <c r="G58" i="10541"/>
  <c r="G60" i="10541"/>
  <c r="G62" i="10541"/>
  <c r="G63" i="10541"/>
  <c r="G65" i="10541"/>
  <c r="G67" i="10541"/>
  <c r="G69" i="10541"/>
  <c r="G71" i="10541"/>
  <c r="G43" i="10541"/>
  <c r="G45" i="10541"/>
  <c r="G47" i="10541"/>
  <c r="G49" i="10541"/>
  <c r="G51" i="10541"/>
  <c r="G53" i="10541"/>
  <c r="G55" i="10541"/>
  <c r="G57" i="10541"/>
  <c r="G59" i="10541"/>
  <c r="G61" i="10541"/>
  <c r="G64" i="10541"/>
  <c r="G66" i="10541"/>
  <c r="G68" i="10541"/>
  <c r="G70" i="10541"/>
  <c r="B2677" i="10541"/>
  <c r="B2682" i="10541"/>
  <c r="G5" i="10541"/>
  <c r="G6" i="10541"/>
  <c r="G7" i="10541"/>
  <c r="G8" i="10541"/>
  <c r="G9" i="10541"/>
  <c r="G10" i="10541"/>
  <c r="G11" i="10541"/>
  <c r="G12" i="10541"/>
  <c r="G13" i="10541"/>
  <c r="G14" i="10541"/>
  <c r="G15" i="10541"/>
  <c r="G16" i="10541"/>
  <c r="G17" i="10541"/>
  <c r="G18" i="10541"/>
  <c r="G19" i="10541"/>
  <c r="G20" i="10541"/>
  <c r="G21" i="10541"/>
  <c r="G22" i="10541"/>
  <c r="G23" i="10541"/>
  <c r="G24" i="10541"/>
  <c r="G25" i="10541"/>
  <c r="G26" i="10541"/>
  <c r="G27" i="10541"/>
  <c r="G32" i="10541"/>
  <c r="G33" i="10541"/>
  <c r="G34" i="10541"/>
  <c r="G35" i="10541"/>
  <c r="G36" i="10541"/>
  <c r="G37" i="10541"/>
  <c r="G38" i="10541"/>
  <c r="G39" i="10541"/>
  <c r="G40" i="10541"/>
  <c r="G41" i="10541"/>
  <c r="G42" i="10541"/>
  <c r="G3199" i="10541"/>
  <c r="G3207" i="10541"/>
  <c r="G1620" i="10541"/>
  <c r="G3194" i="10541"/>
  <c r="G3202" i="10541"/>
  <c r="G1621" i="10541"/>
  <c r="G3197" i="10541"/>
  <c r="G3205" i="10541"/>
  <c r="G3192" i="10541"/>
  <c r="G3200" i="10541"/>
  <c r="G3208" i="10541"/>
  <c r="G3195" i="10541"/>
  <c r="G3203" i="10541"/>
  <c r="G3198" i="10541"/>
  <c r="G3206" i="10541"/>
  <c r="G3193" i="10541"/>
  <c r="G3201" i="10541"/>
  <c r="G3209" i="10541"/>
  <c r="G3204" i="10541"/>
  <c r="G3196" i="10541"/>
  <c r="G1622" i="10541"/>
  <c r="G1623" i="10541"/>
  <c r="G1624" i="10541"/>
  <c r="G1625" i="10541"/>
  <c r="G1626" i="10541"/>
  <c r="G1627" i="10541"/>
  <c r="G1628" i="10541"/>
  <c r="G3510" i="10541"/>
  <c r="G3511" i="10541"/>
  <c r="G3512" i="10541"/>
  <c r="G3513" i="10541"/>
  <c r="G3514" i="10541"/>
  <c r="G3515" i="10541"/>
  <c r="G3516" i="10541"/>
  <c r="G3517" i="10541"/>
  <c r="G3518" i="10541"/>
  <c r="G3519" i="10541"/>
  <c r="H51" i="2561"/>
  <c r="H52" i="2561"/>
  <c r="G4" i="10541"/>
  <c r="G3" i="10541"/>
  <c r="G3487" i="10541"/>
  <c r="G3488" i="10541"/>
  <c r="BY3" i="2048"/>
  <c r="G3603" i="10541"/>
  <c r="G3605" i="10541"/>
  <c r="G3607" i="10541"/>
  <c r="G3609" i="10541"/>
  <c r="G3611" i="10541"/>
  <c r="G3613" i="10541"/>
  <c r="G3615" i="10541"/>
  <c r="G3617" i="10541"/>
  <c r="G3619" i="10541"/>
  <c r="G3621" i="10541"/>
  <c r="G3623" i="10541"/>
  <c r="G3625" i="10541"/>
  <c r="G3627" i="10541"/>
  <c r="G3629" i="10541"/>
  <c r="G3631" i="10541"/>
  <c r="G3633" i="10541"/>
  <c r="G3635" i="10541"/>
  <c r="G3637" i="10541"/>
  <c r="G3639" i="10541"/>
  <c r="G3641" i="10541"/>
  <c r="G3643" i="10541"/>
  <c r="G3645" i="10541"/>
  <c r="G3647" i="10541"/>
  <c r="G3649" i="10541"/>
  <c r="G3651" i="10541"/>
  <c r="G3653" i="10541"/>
  <c r="G3655" i="10541"/>
  <c r="G3657" i="10541"/>
  <c r="G3659" i="10541"/>
  <c r="G3661" i="10541"/>
  <c r="G3663" i="10541"/>
  <c r="G3665" i="10541"/>
  <c r="G3667" i="10541"/>
  <c r="G3669" i="10541"/>
  <c r="G3671" i="10541"/>
  <c r="G3673" i="10541"/>
  <c r="G3675" i="10541"/>
  <c r="G3677" i="10541"/>
  <c r="G3679" i="10541"/>
  <c r="G3681" i="10541"/>
  <c r="G3683" i="10541"/>
  <c r="G3685" i="10541"/>
  <c r="G3687" i="10541"/>
  <c r="G3689" i="10541"/>
  <c r="G3691" i="10541"/>
  <c r="G3693" i="10541"/>
  <c r="G3695" i="10541"/>
  <c r="G3697" i="10541"/>
  <c r="G3699" i="10541"/>
  <c r="G3701" i="10541"/>
  <c r="G3703" i="10541"/>
  <c r="G3705" i="10541"/>
  <c r="G3707" i="10541"/>
  <c r="G3709" i="10541"/>
  <c r="G3711" i="10541"/>
  <c r="G3713" i="10541"/>
  <c r="G3715" i="10541"/>
  <c r="G3717" i="10541"/>
  <c r="G3719" i="10541"/>
  <c r="G3721" i="10541"/>
  <c r="G3723" i="10541"/>
  <c r="G3725" i="10541"/>
  <c r="G3727" i="10541"/>
  <c r="G3729" i="10541"/>
  <c r="G3731" i="10541"/>
  <c r="G3733" i="10541"/>
  <c r="G3735" i="10541"/>
  <c r="G3737" i="10541"/>
  <c r="G3739" i="10541"/>
  <c r="G3741" i="10541"/>
  <c r="G3743" i="10541"/>
  <c r="G3745" i="10541"/>
  <c r="G3747" i="10541"/>
  <c r="G3751" i="10541"/>
  <c r="G3755" i="10541"/>
  <c r="G3759" i="10541"/>
  <c r="G3763" i="10541"/>
  <c r="G3767" i="10541"/>
  <c r="G3771" i="10541"/>
  <c r="G3775" i="10541"/>
  <c r="G3779" i="10541"/>
  <c r="G3783" i="10541"/>
  <c r="G3787" i="10541"/>
  <c r="G3791" i="10541"/>
  <c r="G3795" i="10541"/>
  <c r="G3748" i="10541"/>
  <c r="G3752" i="10541"/>
  <c r="G3756" i="10541"/>
  <c r="G3760" i="10541"/>
  <c r="G3764" i="10541"/>
  <c r="G3768" i="10541"/>
  <c r="G3772" i="10541"/>
  <c r="G3776" i="10541"/>
  <c r="G3780" i="10541"/>
  <c r="G3784" i="10541"/>
  <c r="G3788" i="10541"/>
  <c r="G3792" i="10541"/>
  <c r="G3796" i="10541"/>
  <c r="G3800" i="10541"/>
  <c r="G3804" i="10541"/>
  <c r="G3808" i="10541"/>
  <c r="G3812" i="10541"/>
  <c r="G3816" i="10541"/>
  <c r="G3820" i="10541"/>
  <c r="G3824" i="10541"/>
  <c r="G3828" i="10541"/>
  <c r="G3832" i="10541"/>
  <c r="G3836" i="10541"/>
  <c r="G3840" i="10541"/>
  <c r="G3844" i="10541"/>
  <c r="G3848" i="10541"/>
  <c r="G3852" i="10541"/>
  <c r="G3856" i="10541"/>
  <c r="G3860" i="10541"/>
  <c r="G3864" i="10541"/>
  <c r="G3868" i="10541"/>
  <c r="G3872" i="10541"/>
  <c r="G3876" i="10541"/>
  <c r="G3880" i="10541"/>
  <c r="G3884" i="10541"/>
  <c r="G3888" i="10541"/>
  <c r="G3892" i="10541"/>
  <c r="G3896" i="10541"/>
  <c r="G3900" i="10541"/>
  <c r="G3904" i="10541"/>
  <c r="G3908" i="10541"/>
  <c r="G3912" i="10541"/>
  <c r="G3916" i="10541"/>
  <c r="G3920" i="10541"/>
  <c r="G3924" i="10541"/>
  <c r="G3928" i="10541"/>
  <c r="G3932" i="10541"/>
  <c r="G3936" i="10541"/>
  <c r="G3940" i="10541"/>
  <c r="G3944" i="10541"/>
  <c r="G3948" i="10541"/>
  <c r="G3952" i="10541"/>
  <c r="G3956" i="10541"/>
  <c r="G3960" i="10541"/>
  <c r="G3964" i="10541"/>
  <c r="G3968" i="10541"/>
  <c r="G3972" i="10541"/>
  <c r="G3976" i="10541"/>
  <c r="G3980" i="10541"/>
  <c r="G3984" i="10541"/>
  <c r="G3750" i="10541"/>
  <c r="G3754" i="10541"/>
  <c r="G3758" i="10541"/>
  <c r="G3762" i="10541"/>
  <c r="G3766" i="10541"/>
  <c r="G3770" i="10541"/>
  <c r="G3774" i="10541"/>
  <c r="G3778" i="10541"/>
  <c r="G3782" i="10541"/>
  <c r="G3786" i="10541"/>
  <c r="G3790" i="10541"/>
  <c r="G3794" i="10541"/>
  <c r="G3798" i="10541"/>
  <c r="G3802" i="10541"/>
  <c r="G3806" i="10541"/>
  <c r="G3810" i="10541"/>
  <c r="G3814" i="10541"/>
  <c r="G3818" i="10541"/>
  <c r="G3822" i="10541"/>
  <c r="G3826" i="10541"/>
  <c r="G3830" i="10541"/>
  <c r="G3834" i="10541"/>
  <c r="G3838" i="10541"/>
  <c r="G3842" i="10541"/>
  <c r="G3846" i="10541"/>
  <c r="G3850" i="10541"/>
  <c r="G3854" i="10541"/>
  <c r="G3858" i="10541"/>
  <c r="G3862" i="10541"/>
  <c r="G3866" i="10541"/>
  <c r="G3870" i="10541"/>
  <c r="G3874" i="10541"/>
  <c r="G3878" i="10541"/>
  <c r="G3882" i="10541"/>
  <c r="G3886" i="10541"/>
  <c r="G3890" i="10541"/>
  <c r="G3894" i="10541"/>
  <c r="G3898" i="10541"/>
  <c r="G3902" i="10541"/>
  <c r="G3906" i="10541"/>
  <c r="G3910" i="10541"/>
  <c r="G3914" i="10541"/>
  <c r="G3918" i="10541"/>
  <c r="G3922" i="10541"/>
  <c r="G3926" i="10541"/>
  <c r="G3930" i="10541"/>
  <c r="G3934" i="10541"/>
  <c r="G3938" i="10541"/>
  <c r="G3942" i="10541"/>
  <c r="G3946" i="10541"/>
  <c r="G3950" i="10541"/>
  <c r="G3954" i="10541"/>
  <c r="G3958" i="10541"/>
  <c r="G3962" i="10541"/>
  <c r="G3966" i="10541"/>
  <c r="G3606" i="10541"/>
  <c r="G3614" i="10541"/>
  <c r="G3622" i="10541"/>
  <c r="G3630" i="10541"/>
  <c r="G3638" i="10541"/>
  <c r="G3646" i="10541"/>
  <c r="G3654" i="10541"/>
  <c r="G3662" i="10541"/>
  <c r="G3670" i="10541"/>
  <c r="G3678" i="10541"/>
  <c r="G3686" i="10541"/>
  <c r="G3694" i="10541"/>
  <c r="G3702" i="10541"/>
  <c r="G3710" i="10541"/>
  <c r="G3718" i="10541"/>
  <c r="G3726" i="10541"/>
  <c r="G3734" i="10541"/>
  <c r="G3742" i="10541"/>
  <c r="G3749" i="10541"/>
  <c r="G3765" i="10541"/>
  <c r="G3781" i="10541"/>
  <c r="G3797" i="10541"/>
  <c r="G3805" i="10541"/>
  <c r="G3813" i="10541"/>
  <c r="G3821" i="10541"/>
  <c r="G3829" i="10541"/>
  <c r="G3837" i="10541"/>
  <c r="G3845" i="10541"/>
  <c r="G3853" i="10541"/>
  <c r="G3861" i="10541"/>
  <c r="G3869" i="10541"/>
  <c r="G3877" i="10541"/>
  <c r="G3885" i="10541"/>
  <c r="G3893" i="10541"/>
  <c r="G3901" i="10541"/>
  <c r="G3909" i="10541"/>
  <c r="G3917" i="10541"/>
  <c r="G3925" i="10541"/>
  <c r="G3933" i="10541"/>
  <c r="G3941" i="10541"/>
  <c r="G3949" i="10541"/>
  <c r="G3957" i="10541"/>
  <c r="G3965" i="10541"/>
  <c r="G3971" i="10541"/>
  <c r="G3977" i="10541"/>
  <c r="G3982" i="10541"/>
  <c r="G3987" i="10541"/>
  <c r="G3991" i="10541"/>
  <c r="G3995" i="10541"/>
  <c r="G3999" i="10541"/>
  <c r="G4003" i="10541"/>
  <c r="G4007" i="10541"/>
  <c r="G4011" i="10541"/>
  <c r="G4015" i="10541"/>
  <c r="G4019" i="10541"/>
  <c r="G4023" i="10541"/>
  <c r="G4027" i="10541"/>
  <c r="G4031" i="10541"/>
  <c r="G4035" i="10541"/>
  <c r="G4039" i="10541"/>
  <c r="G4043" i="10541"/>
  <c r="G4047" i="10541"/>
  <c r="G4051" i="10541"/>
  <c r="G4055" i="10541"/>
  <c r="G4059" i="10541"/>
  <c r="G4063" i="10541"/>
  <c r="G4067" i="10541"/>
  <c r="G4071" i="10541"/>
  <c r="G3674" i="10541"/>
  <c r="G3706" i="10541"/>
  <c r="G3746" i="10541"/>
  <c r="G3789" i="10541"/>
  <c r="G3817" i="10541"/>
  <c r="G3857" i="10541"/>
  <c r="G3604" i="10541"/>
  <c r="G3612" i="10541"/>
  <c r="G3620" i="10541"/>
  <c r="G3628" i="10541"/>
  <c r="G3636" i="10541"/>
  <c r="G3644" i="10541"/>
  <c r="G3652" i="10541"/>
  <c r="G3660" i="10541"/>
  <c r="G3668" i="10541"/>
  <c r="G3676" i="10541"/>
  <c r="G3684" i="10541"/>
  <c r="G3692" i="10541"/>
  <c r="G3700" i="10541"/>
  <c r="G3708" i="10541"/>
  <c r="G3716" i="10541"/>
  <c r="G3724" i="10541"/>
  <c r="G3732" i="10541"/>
  <c r="G3740" i="10541"/>
  <c r="G3753" i="10541"/>
  <c r="G3769" i="10541"/>
  <c r="G3785" i="10541"/>
  <c r="G3799" i="10541"/>
  <c r="G3807" i="10541"/>
  <c r="G3815" i="10541"/>
  <c r="G3823" i="10541"/>
  <c r="G3831" i="10541"/>
  <c r="G3839" i="10541"/>
  <c r="G3847" i="10541"/>
  <c r="G3855" i="10541"/>
  <c r="G3863" i="10541"/>
  <c r="G3871" i="10541"/>
  <c r="G3879" i="10541"/>
  <c r="G3887" i="10541"/>
  <c r="G3895" i="10541"/>
  <c r="G3903" i="10541"/>
  <c r="G3911" i="10541"/>
  <c r="G3919" i="10541"/>
  <c r="G3927" i="10541"/>
  <c r="G3935" i="10541"/>
  <c r="G3943" i="10541"/>
  <c r="G3951" i="10541"/>
  <c r="G3959" i="10541"/>
  <c r="G3967" i="10541"/>
  <c r="G3973" i="10541"/>
  <c r="G3978" i="10541"/>
  <c r="G3983" i="10541"/>
  <c r="G3988" i="10541"/>
  <c r="G3992" i="10541"/>
  <c r="G3996" i="10541"/>
  <c r="G4000" i="10541"/>
  <c r="G4004" i="10541"/>
  <c r="G4008" i="10541"/>
  <c r="G4012" i="10541"/>
  <c r="G4016" i="10541"/>
  <c r="G4020" i="10541"/>
  <c r="G4024" i="10541"/>
  <c r="G4028" i="10541"/>
  <c r="G4032" i="10541"/>
  <c r="G4036" i="10541"/>
  <c r="G4040" i="10541"/>
  <c r="G4044" i="10541"/>
  <c r="G4048" i="10541"/>
  <c r="G4052" i="10541"/>
  <c r="G4056" i="10541"/>
  <c r="G4060" i="10541"/>
  <c r="G4064" i="10541"/>
  <c r="G4068" i="10541"/>
  <c r="G4072" i="10541"/>
  <c r="G3610" i="10541"/>
  <c r="G3618" i="10541"/>
  <c r="G3626" i="10541"/>
  <c r="G3634" i="10541"/>
  <c r="G3642" i="10541"/>
  <c r="G3650" i="10541"/>
  <c r="G3658" i="10541"/>
  <c r="G3666" i="10541"/>
  <c r="G3690" i="10541"/>
  <c r="G3714" i="10541"/>
  <c r="G3722" i="10541"/>
  <c r="G3738" i="10541"/>
  <c r="G3773" i="10541"/>
  <c r="G3809" i="10541"/>
  <c r="G3833" i="10541"/>
  <c r="G3849" i="10541"/>
  <c r="G3865" i="10541"/>
  <c r="G3608" i="10541"/>
  <c r="G3616" i="10541"/>
  <c r="G3624" i="10541"/>
  <c r="G3632" i="10541"/>
  <c r="G3640" i="10541"/>
  <c r="G3648" i="10541"/>
  <c r="G3656" i="10541"/>
  <c r="G3664" i="10541"/>
  <c r="G3672" i="10541"/>
  <c r="G3680" i="10541"/>
  <c r="G3688" i="10541"/>
  <c r="G3696" i="10541"/>
  <c r="G3704" i="10541"/>
  <c r="G3712" i="10541"/>
  <c r="G3720" i="10541"/>
  <c r="G3728" i="10541"/>
  <c r="G3736" i="10541"/>
  <c r="G3744" i="10541"/>
  <c r="G3761" i="10541"/>
  <c r="G3777" i="10541"/>
  <c r="G3793" i="10541"/>
  <c r="G3803" i="10541"/>
  <c r="G3811" i="10541"/>
  <c r="G3819" i="10541"/>
  <c r="G3827" i="10541"/>
  <c r="G3835" i="10541"/>
  <c r="G3843" i="10541"/>
  <c r="G3851" i="10541"/>
  <c r="G3859" i="10541"/>
  <c r="G3867" i="10541"/>
  <c r="G3875" i="10541"/>
  <c r="G3883" i="10541"/>
  <c r="G3891" i="10541"/>
  <c r="G3899" i="10541"/>
  <c r="G3907" i="10541"/>
  <c r="G3915" i="10541"/>
  <c r="G3923" i="10541"/>
  <c r="G3931" i="10541"/>
  <c r="G3939" i="10541"/>
  <c r="G3947" i="10541"/>
  <c r="G3955" i="10541"/>
  <c r="G3963" i="10541"/>
  <c r="G3970" i="10541"/>
  <c r="G3975" i="10541"/>
  <c r="G3981" i="10541"/>
  <c r="G3986" i="10541"/>
  <c r="G3990" i="10541"/>
  <c r="G3994" i="10541"/>
  <c r="G3998" i="10541"/>
  <c r="G4002" i="10541"/>
  <c r="G4006" i="10541"/>
  <c r="G4010" i="10541"/>
  <c r="G4014" i="10541"/>
  <c r="G4018" i="10541"/>
  <c r="G4022" i="10541"/>
  <c r="G4026" i="10541"/>
  <c r="G4030" i="10541"/>
  <c r="G4034" i="10541"/>
  <c r="G4038" i="10541"/>
  <c r="G4042" i="10541"/>
  <c r="G4046" i="10541"/>
  <c r="G4050" i="10541"/>
  <c r="G4054" i="10541"/>
  <c r="G4058" i="10541"/>
  <c r="G4062" i="10541"/>
  <c r="G4066" i="10541"/>
  <c r="G4070" i="10541"/>
  <c r="G4074" i="10541"/>
  <c r="G3682" i="10541"/>
  <c r="G3698" i="10541"/>
  <c r="G3730" i="10541"/>
  <c r="G3757" i="10541"/>
  <c r="G3801" i="10541"/>
  <c r="G3825" i="10541"/>
  <c r="G3841" i="10541"/>
  <c r="G3873" i="10541"/>
  <c r="G3881" i="10541"/>
  <c r="G3913" i="10541"/>
  <c r="G3945" i="10541"/>
  <c r="G3974" i="10541"/>
  <c r="G3993" i="10541"/>
  <c r="G4009" i="10541"/>
  <c r="G4025" i="10541"/>
  <c r="G4041" i="10541"/>
  <c r="G4057" i="10541"/>
  <c r="G4073" i="10541"/>
  <c r="G4065" i="10541"/>
  <c r="G3889" i="10541"/>
  <c r="G3921" i="10541"/>
  <c r="G3953" i="10541"/>
  <c r="G3979" i="10541"/>
  <c r="G3997" i="10541"/>
  <c r="G4013" i="10541"/>
  <c r="G4029" i="10541"/>
  <c r="G4045" i="10541"/>
  <c r="G4061" i="10541"/>
  <c r="G3897" i="10541"/>
  <c r="G3929" i="10541"/>
  <c r="G3961" i="10541"/>
  <c r="G3985" i="10541"/>
  <c r="G4001" i="10541"/>
  <c r="G4017" i="10541"/>
  <c r="G4049" i="10541"/>
  <c r="G3905" i="10541"/>
  <c r="G3937" i="10541"/>
  <c r="G3969" i="10541"/>
  <c r="G3989" i="10541"/>
  <c r="G4005" i="10541"/>
  <c r="G4021" i="10541"/>
  <c r="G4037" i="10541"/>
  <c r="G4053" i="10541"/>
  <c r="G4069" i="10541"/>
  <c r="G4033" i="10541"/>
  <c r="G72" i="10541"/>
  <c r="G76" i="10541"/>
  <c r="G80" i="10541"/>
  <c r="G84" i="10541"/>
  <c r="G88" i="10541"/>
  <c r="G92" i="10541"/>
  <c r="G96" i="10541"/>
  <c r="G100" i="10541"/>
  <c r="G104" i="10541"/>
  <c r="G108" i="10541"/>
  <c r="G112" i="10541"/>
  <c r="G116" i="10541"/>
  <c r="G120" i="10541"/>
  <c r="G124" i="10541"/>
  <c r="G128" i="10541"/>
  <c r="G132" i="10541"/>
  <c r="G136" i="10541"/>
  <c r="G140" i="10541"/>
  <c r="G144" i="10541"/>
  <c r="G148" i="10541"/>
  <c r="G152" i="10541"/>
  <c r="G156" i="10541"/>
  <c r="G160" i="10541"/>
  <c r="G164" i="10541"/>
  <c r="G168" i="10541"/>
  <c r="G172" i="10541"/>
  <c r="G176" i="10541"/>
  <c r="G180" i="10541"/>
  <c r="G184" i="10541"/>
  <c r="G188" i="10541"/>
  <c r="G192" i="10541"/>
  <c r="G196" i="10541"/>
  <c r="G200" i="10541"/>
  <c r="G204" i="10541"/>
  <c r="G208" i="10541"/>
  <c r="G212" i="10541"/>
  <c r="G216" i="10541"/>
  <c r="G220" i="10541"/>
  <c r="G224" i="10541"/>
  <c r="G228" i="10541"/>
  <c r="G232" i="10541"/>
  <c r="G236" i="10541"/>
  <c r="G240" i="10541"/>
  <c r="G244" i="10541"/>
  <c r="G248" i="10541"/>
  <c r="G252" i="10541"/>
  <c r="G256" i="10541"/>
  <c r="G260" i="10541"/>
  <c r="G264" i="10541"/>
  <c r="G268" i="10541"/>
  <c r="G272" i="10541"/>
  <c r="G276" i="10541"/>
  <c r="G280" i="10541"/>
  <c r="G284" i="10541"/>
  <c r="G288" i="10541"/>
  <c r="G292" i="10541"/>
  <c r="G296" i="10541"/>
  <c r="G300" i="10541"/>
  <c r="G304" i="10541"/>
  <c r="G308" i="10541"/>
  <c r="G312" i="10541"/>
  <c r="G316" i="10541"/>
  <c r="G320" i="10541"/>
  <c r="G324" i="10541"/>
  <c r="G328" i="10541"/>
  <c r="G332" i="10541"/>
  <c r="G336" i="10541"/>
  <c r="G340" i="10541"/>
  <c r="G344" i="10541"/>
  <c r="G348" i="10541"/>
  <c r="G352" i="10541"/>
  <c r="G356" i="10541"/>
  <c r="G360" i="10541"/>
  <c r="G364" i="10541"/>
  <c r="G368" i="10541"/>
  <c r="G372" i="10541"/>
  <c r="G376" i="10541"/>
  <c r="G73" i="10541"/>
  <c r="G77" i="10541"/>
  <c r="G81" i="10541"/>
  <c r="G85" i="10541"/>
  <c r="G89" i="10541"/>
  <c r="G93" i="10541"/>
  <c r="G97" i="10541"/>
  <c r="G101" i="10541"/>
  <c r="G105" i="10541"/>
  <c r="G109" i="10541"/>
  <c r="G113" i="10541"/>
  <c r="G117" i="10541"/>
  <c r="G121" i="10541"/>
  <c r="G125" i="10541"/>
  <c r="G129" i="10541"/>
  <c r="G133" i="10541"/>
  <c r="G137" i="10541"/>
  <c r="G141" i="10541"/>
  <c r="G145" i="10541"/>
  <c r="G149" i="10541"/>
  <c r="G153" i="10541"/>
  <c r="G157" i="10541"/>
  <c r="G161" i="10541"/>
  <c r="G165" i="10541"/>
  <c r="G169" i="10541"/>
  <c r="G173" i="10541"/>
  <c r="G177" i="10541"/>
  <c r="G181" i="10541"/>
  <c r="G185" i="10541"/>
  <c r="G189" i="10541"/>
  <c r="G193" i="10541"/>
  <c r="G197" i="10541"/>
  <c r="G201" i="10541"/>
  <c r="G205" i="10541"/>
  <c r="G209" i="10541"/>
  <c r="G213" i="10541"/>
  <c r="G217" i="10541"/>
  <c r="G221" i="10541"/>
  <c r="G225" i="10541"/>
  <c r="G229" i="10541"/>
  <c r="G233" i="10541"/>
  <c r="G237" i="10541"/>
  <c r="G241" i="10541"/>
  <c r="G245" i="10541"/>
  <c r="G249" i="10541"/>
  <c r="G253" i="10541"/>
  <c r="G257" i="10541"/>
  <c r="G261" i="10541"/>
  <c r="G265" i="10541"/>
  <c r="G269" i="10541"/>
  <c r="G273" i="10541"/>
  <c r="G277" i="10541"/>
  <c r="G281" i="10541"/>
  <c r="G285" i="10541"/>
  <c r="G289" i="10541"/>
  <c r="G293" i="10541"/>
  <c r="G297" i="10541"/>
  <c r="G301" i="10541"/>
  <c r="G305" i="10541"/>
  <c r="G309" i="10541"/>
  <c r="G313" i="10541"/>
  <c r="G317" i="10541"/>
  <c r="G321" i="10541"/>
  <c r="G325" i="10541"/>
  <c r="G329" i="10541"/>
  <c r="G333" i="10541"/>
  <c r="G337" i="10541"/>
  <c r="G341" i="10541"/>
  <c r="G345" i="10541"/>
  <c r="G349" i="10541"/>
  <c r="G353" i="10541"/>
  <c r="G357" i="10541"/>
  <c r="G361" i="10541"/>
  <c r="G365" i="10541"/>
  <c r="G369" i="10541"/>
  <c r="G373" i="10541"/>
  <c r="G377" i="10541"/>
  <c r="G381" i="10541"/>
  <c r="G385" i="10541"/>
  <c r="G389" i="10541"/>
  <c r="G393" i="10541"/>
  <c r="G397" i="10541"/>
  <c r="G75" i="10541"/>
  <c r="G79" i="10541"/>
  <c r="G83" i="10541"/>
  <c r="G87" i="10541"/>
  <c r="G91" i="10541"/>
  <c r="G95" i="10541"/>
  <c r="G99" i="10541"/>
  <c r="G103" i="10541"/>
  <c r="G107" i="10541"/>
  <c r="G111" i="10541"/>
  <c r="G115" i="10541"/>
  <c r="G119" i="10541"/>
  <c r="G123" i="10541"/>
  <c r="G127" i="10541"/>
  <c r="G131" i="10541"/>
  <c r="G135" i="10541"/>
  <c r="G139" i="10541"/>
  <c r="G143" i="10541"/>
  <c r="G147" i="10541"/>
  <c r="G151" i="10541"/>
  <c r="G155" i="10541"/>
  <c r="G159" i="10541"/>
  <c r="G163" i="10541"/>
  <c r="G167" i="10541"/>
  <c r="G171" i="10541"/>
  <c r="G175" i="10541"/>
  <c r="G179" i="10541"/>
  <c r="G183" i="10541"/>
  <c r="G187" i="10541"/>
  <c r="G191" i="10541"/>
  <c r="G195" i="10541"/>
  <c r="G199" i="10541"/>
  <c r="G203" i="10541"/>
  <c r="G207" i="10541"/>
  <c r="G211" i="10541"/>
  <c r="G215" i="10541"/>
  <c r="G219" i="10541"/>
  <c r="G223" i="10541"/>
  <c r="G227" i="10541"/>
  <c r="G231" i="10541"/>
  <c r="G235" i="10541"/>
  <c r="G239" i="10541"/>
  <c r="G243" i="10541"/>
  <c r="G247" i="10541"/>
  <c r="G251" i="10541"/>
  <c r="G255" i="10541"/>
  <c r="G259" i="10541"/>
  <c r="G263" i="10541"/>
  <c r="G267" i="10541"/>
  <c r="G271" i="10541"/>
  <c r="G275" i="10541"/>
  <c r="G279" i="10541"/>
  <c r="G283" i="10541"/>
  <c r="G287" i="10541"/>
  <c r="G291" i="10541"/>
  <c r="G295" i="10541"/>
  <c r="G299" i="10541"/>
  <c r="G303" i="10541"/>
  <c r="G307" i="10541"/>
  <c r="G311" i="10541"/>
  <c r="G315" i="10541"/>
  <c r="G319" i="10541"/>
  <c r="G323" i="10541"/>
  <c r="G327" i="10541"/>
  <c r="G331" i="10541"/>
  <c r="G335" i="10541"/>
  <c r="G339" i="10541"/>
  <c r="G343" i="10541"/>
  <c r="G347" i="10541"/>
  <c r="G351" i="10541"/>
  <c r="G355" i="10541"/>
  <c r="G359" i="10541"/>
  <c r="G363" i="10541"/>
  <c r="G367" i="10541"/>
  <c r="G371" i="10541"/>
  <c r="G375" i="10541"/>
  <c r="G379" i="10541"/>
  <c r="G383" i="10541"/>
  <c r="G82" i="10541"/>
  <c r="G98" i="10541"/>
  <c r="G114" i="10541"/>
  <c r="G130" i="10541"/>
  <c r="G146" i="10541"/>
  <c r="G162" i="10541"/>
  <c r="G178" i="10541"/>
  <c r="G194" i="10541"/>
  <c r="G210" i="10541"/>
  <c r="G226" i="10541"/>
  <c r="G242" i="10541"/>
  <c r="G258" i="10541"/>
  <c r="G274" i="10541"/>
  <c r="G290" i="10541"/>
  <c r="G306" i="10541"/>
  <c r="G322" i="10541"/>
  <c r="G338" i="10541"/>
  <c r="G354" i="10541"/>
  <c r="G366" i="10541"/>
  <c r="G380" i="10541"/>
  <c r="G387" i="10541"/>
  <c r="G392" i="10541"/>
  <c r="G398" i="10541"/>
  <c r="G402" i="10541"/>
  <c r="G406" i="10541"/>
  <c r="G410" i="10541"/>
  <c r="G414" i="10541"/>
  <c r="G418" i="10541"/>
  <c r="G422" i="10541"/>
  <c r="G426" i="10541"/>
  <c r="G430" i="10541"/>
  <c r="G434" i="10541"/>
  <c r="G438" i="10541"/>
  <c r="G442" i="10541"/>
  <c r="G446" i="10541"/>
  <c r="G450" i="10541"/>
  <c r="G454" i="10541"/>
  <c r="G458" i="10541"/>
  <c r="G462" i="10541"/>
  <c r="G466" i="10541"/>
  <c r="G470" i="10541"/>
  <c r="G474" i="10541"/>
  <c r="G478" i="10541"/>
  <c r="G482" i="10541"/>
  <c r="G486" i="10541"/>
  <c r="G490" i="10541"/>
  <c r="G494" i="10541"/>
  <c r="G498" i="10541"/>
  <c r="G502" i="10541"/>
  <c r="G506" i="10541"/>
  <c r="G510" i="10541"/>
  <c r="G514" i="10541"/>
  <c r="G518" i="10541"/>
  <c r="G522" i="10541"/>
  <c r="G526" i="10541"/>
  <c r="G530" i="10541"/>
  <c r="G534" i="10541"/>
  <c r="G538" i="10541"/>
  <c r="G542" i="10541"/>
  <c r="G546" i="10541"/>
  <c r="G550" i="10541"/>
  <c r="G554" i="10541"/>
  <c r="G558" i="10541"/>
  <c r="G562" i="10541"/>
  <c r="G566" i="10541"/>
  <c r="G570" i="10541"/>
  <c r="G574" i="10541"/>
  <c r="G578" i="10541"/>
  <c r="G582" i="10541"/>
  <c r="G586" i="10541"/>
  <c r="G590" i="10541"/>
  <c r="G594" i="10541"/>
  <c r="G598" i="10541"/>
  <c r="G602" i="10541"/>
  <c r="G606" i="10541"/>
  <c r="G610" i="10541"/>
  <c r="G614" i="10541"/>
  <c r="G618" i="10541"/>
  <c r="G622" i="10541"/>
  <c r="G626" i="10541"/>
  <c r="G630" i="10541"/>
  <c r="G634" i="10541"/>
  <c r="G638" i="10541"/>
  <c r="G642" i="10541"/>
  <c r="G646" i="10541"/>
  <c r="G650" i="10541"/>
  <c r="G654" i="10541"/>
  <c r="G658" i="10541"/>
  <c r="G662" i="10541"/>
  <c r="G666" i="10541"/>
  <c r="G670" i="10541"/>
  <c r="G674" i="10541"/>
  <c r="G678" i="10541"/>
  <c r="G682" i="10541"/>
  <c r="G686" i="10541"/>
  <c r="G690" i="10541"/>
  <c r="G694" i="10541"/>
  <c r="G698" i="10541"/>
  <c r="G702" i="10541"/>
  <c r="G706" i="10541"/>
  <c r="G710" i="10541"/>
  <c r="G714" i="10541"/>
  <c r="G718" i="10541"/>
  <c r="G722" i="10541"/>
  <c r="G726" i="10541"/>
  <c r="G730" i="10541"/>
  <c r="G734" i="10541"/>
  <c r="G738" i="10541"/>
  <c r="G742" i="10541"/>
  <c r="G746" i="10541"/>
  <c r="G750" i="10541"/>
  <c r="G754" i="10541"/>
  <c r="G758" i="10541"/>
  <c r="G762" i="10541"/>
  <c r="G766" i="10541"/>
  <c r="G770" i="10541"/>
  <c r="G774" i="10541"/>
  <c r="G778" i="10541"/>
  <c r="G782" i="10541"/>
  <c r="G786" i="10541"/>
  <c r="G790" i="10541"/>
  <c r="G794" i="10541"/>
  <c r="G798" i="10541"/>
  <c r="G802" i="10541"/>
  <c r="G806" i="10541"/>
  <c r="G810" i="10541"/>
  <c r="G814" i="10541"/>
  <c r="G818" i="10541"/>
  <c r="G822" i="10541"/>
  <c r="G826" i="10541"/>
  <c r="G830" i="10541"/>
  <c r="G834" i="10541"/>
  <c r="G838" i="10541"/>
  <c r="G842" i="10541"/>
  <c r="G846" i="10541"/>
  <c r="G850" i="10541"/>
  <c r="G854" i="10541"/>
  <c r="G858" i="10541"/>
  <c r="G862" i="10541"/>
  <c r="G86" i="10541"/>
  <c r="G102" i="10541"/>
  <c r="G118" i="10541"/>
  <c r="G134" i="10541"/>
  <c r="G150" i="10541"/>
  <c r="G166" i="10541"/>
  <c r="G182" i="10541"/>
  <c r="G198" i="10541"/>
  <c r="G214" i="10541"/>
  <c r="G230" i="10541"/>
  <c r="G246" i="10541"/>
  <c r="G262" i="10541"/>
  <c r="G278" i="10541"/>
  <c r="G294" i="10541"/>
  <c r="G310" i="10541"/>
  <c r="G326" i="10541"/>
  <c r="G342" i="10541"/>
  <c r="G370" i="10541"/>
  <c r="G382" i="10541"/>
  <c r="G388" i="10541"/>
  <c r="G394" i="10541"/>
  <c r="G399" i="10541"/>
  <c r="G403" i="10541"/>
  <c r="G407" i="10541"/>
  <c r="G411" i="10541"/>
  <c r="G415" i="10541"/>
  <c r="G419" i="10541"/>
  <c r="G423" i="10541"/>
  <c r="G427" i="10541"/>
  <c r="G431" i="10541"/>
  <c r="G435" i="10541"/>
  <c r="G439" i="10541"/>
  <c r="G443" i="10541"/>
  <c r="G447" i="10541"/>
  <c r="G451" i="10541"/>
  <c r="G455" i="10541"/>
  <c r="G459" i="10541"/>
  <c r="G463" i="10541"/>
  <c r="G467" i="10541"/>
  <c r="G471" i="10541"/>
  <c r="G475" i="10541"/>
  <c r="G479" i="10541"/>
  <c r="G483" i="10541"/>
  <c r="G487" i="10541"/>
  <c r="G491" i="10541"/>
  <c r="G495" i="10541"/>
  <c r="G499" i="10541"/>
  <c r="G503" i="10541"/>
  <c r="G507" i="10541"/>
  <c r="G511" i="10541"/>
  <c r="G515" i="10541"/>
  <c r="G519" i="10541"/>
  <c r="G523" i="10541"/>
  <c r="G527" i="10541"/>
  <c r="G531" i="10541"/>
  <c r="G535" i="10541"/>
  <c r="G539" i="10541"/>
  <c r="G543" i="10541"/>
  <c r="G547" i="10541"/>
  <c r="G551" i="10541"/>
  <c r="G555" i="10541"/>
  <c r="G559" i="10541"/>
  <c r="G563" i="10541"/>
  <c r="G567" i="10541"/>
  <c r="G571" i="10541"/>
  <c r="G575" i="10541"/>
  <c r="G579" i="10541"/>
  <c r="G583" i="10541"/>
  <c r="G587" i="10541"/>
  <c r="G591" i="10541"/>
  <c r="G595" i="10541"/>
  <c r="G599" i="10541"/>
  <c r="G603" i="10541"/>
  <c r="G607" i="10541"/>
  <c r="G611" i="10541"/>
  <c r="G615" i="10541"/>
  <c r="G619" i="10541"/>
  <c r="G623" i="10541"/>
  <c r="G627" i="10541"/>
  <c r="G631" i="10541"/>
  <c r="G635" i="10541"/>
  <c r="G639" i="10541"/>
  <c r="G643" i="10541"/>
  <c r="G647" i="10541"/>
  <c r="G651" i="10541"/>
  <c r="G655" i="10541"/>
  <c r="G659" i="10541"/>
  <c r="G663" i="10541"/>
  <c r="G667" i="10541"/>
  <c r="G671" i="10541"/>
  <c r="G675" i="10541"/>
  <c r="G679" i="10541"/>
  <c r="G683" i="10541"/>
  <c r="G687" i="10541"/>
  <c r="G691" i="10541"/>
  <c r="G695" i="10541"/>
  <c r="G699" i="10541"/>
  <c r="G703" i="10541"/>
  <c r="G707" i="10541"/>
  <c r="G711" i="10541"/>
  <c r="G715" i="10541"/>
  <c r="G719" i="10541"/>
  <c r="G723" i="10541"/>
  <c r="G727" i="10541"/>
  <c r="G731" i="10541"/>
  <c r="G735" i="10541"/>
  <c r="G739" i="10541"/>
  <c r="G743" i="10541"/>
  <c r="G747" i="10541"/>
  <c r="G751" i="10541"/>
  <c r="G755" i="10541"/>
  <c r="G759" i="10541"/>
  <c r="G763" i="10541"/>
  <c r="G767" i="10541"/>
  <c r="G771" i="10541"/>
  <c r="G775" i="10541"/>
  <c r="G779" i="10541"/>
  <c r="G783" i="10541"/>
  <c r="G787" i="10541"/>
  <c r="G791" i="10541"/>
  <c r="G795" i="10541"/>
  <c r="G799" i="10541"/>
  <c r="G803" i="10541"/>
  <c r="G807" i="10541"/>
  <c r="G811" i="10541"/>
  <c r="G815" i="10541"/>
  <c r="G819" i="10541"/>
  <c r="G823" i="10541"/>
  <c r="G827" i="10541"/>
  <c r="G831" i="10541"/>
  <c r="G835" i="10541"/>
  <c r="G839" i="10541"/>
  <c r="G843" i="10541"/>
  <c r="G847" i="10541"/>
  <c r="G851" i="10541"/>
  <c r="G855" i="10541"/>
  <c r="G859" i="10541"/>
  <c r="G863" i="10541"/>
  <c r="G867" i="10541"/>
  <c r="G871" i="10541"/>
  <c r="G875" i="10541"/>
  <c r="G879" i="10541"/>
  <c r="G883" i="10541"/>
  <c r="G887" i="10541"/>
  <c r="G891" i="10541"/>
  <c r="G895" i="10541"/>
  <c r="G899" i="10541"/>
  <c r="G903" i="10541"/>
  <c r="G907" i="10541"/>
  <c r="G911" i="10541"/>
  <c r="G915" i="10541"/>
  <c r="G919" i="10541"/>
  <c r="G923" i="10541"/>
  <c r="G927" i="10541"/>
  <c r="G931" i="10541"/>
  <c r="G935" i="10541"/>
  <c r="G939" i="10541"/>
  <c r="G943" i="10541"/>
  <c r="G947" i="10541"/>
  <c r="G951" i="10541"/>
  <c r="G955" i="10541"/>
  <c r="G959" i="10541"/>
  <c r="G963" i="10541"/>
  <c r="G967" i="10541"/>
  <c r="G971" i="10541"/>
  <c r="G975" i="10541"/>
  <c r="G979" i="10541"/>
  <c r="G78" i="10541"/>
  <c r="G94" i="10541"/>
  <c r="G110" i="10541"/>
  <c r="G126" i="10541"/>
  <c r="G142" i="10541"/>
  <c r="G158" i="10541"/>
  <c r="G174" i="10541"/>
  <c r="G190" i="10541"/>
  <c r="G206" i="10541"/>
  <c r="G222" i="10541"/>
  <c r="G238" i="10541"/>
  <c r="G254" i="10541"/>
  <c r="G270" i="10541"/>
  <c r="G286" i="10541"/>
  <c r="G302" i="10541"/>
  <c r="G318" i="10541"/>
  <c r="G334" i="10541"/>
  <c r="G350" i="10541"/>
  <c r="G362" i="10541"/>
  <c r="G378" i="10541"/>
  <c r="G386" i="10541"/>
  <c r="G391" i="10541"/>
  <c r="G396" i="10541"/>
  <c r="G401" i="10541"/>
  <c r="G405" i="10541"/>
  <c r="G409" i="10541"/>
  <c r="G413" i="10541"/>
  <c r="G417" i="10541"/>
  <c r="G421" i="10541"/>
  <c r="G425" i="10541"/>
  <c r="G429" i="10541"/>
  <c r="G433" i="10541"/>
  <c r="G437" i="10541"/>
  <c r="G441" i="10541"/>
  <c r="G445" i="10541"/>
  <c r="G449" i="10541"/>
  <c r="G453" i="10541"/>
  <c r="G457" i="10541"/>
  <c r="G461" i="10541"/>
  <c r="G465" i="10541"/>
  <c r="G469" i="10541"/>
  <c r="G473" i="10541"/>
  <c r="G477" i="10541"/>
  <c r="G481" i="10541"/>
  <c r="G485" i="10541"/>
  <c r="G489" i="10541"/>
  <c r="G493" i="10541"/>
  <c r="G497" i="10541"/>
  <c r="G501" i="10541"/>
  <c r="G505" i="10541"/>
  <c r="G509" i="10541"/>
  <c r="G513" i="10541"/>
  <c r="G517" i="10541"/>
  <c r="G521" i="10541"/>
  <c r="G525" i="10541"/>
  <c r="G529" i="10541"/>
  <c r="G533" i="10541"/>
  <c r="G537" i="10541"/>
  <c r="G541" i="10541"/>
  <c r="G545" i="10541"/>
  <c r="G549" i="10541"/>
  <c r="G553" i="10541"/>
  <c r="G557" i="10541"/>
  <c r="G561" i="10541"/>
  <c r="G565" i="10541"/>
  <c r="G569" i="10541"/>
  <c r="G573" i="10541"/>
  <c r="G577" i="10541"/>
  <c r="G581" i="10541"/>
  <c r="G585" i="10541"/>
  <c r="G589" i="10541"/>
  <c r="G593" i="10541"/>
  <c r="G597" i="10541"/>
  <c r="G601" i="10541"/>
  <c r="G605" i="10541"/>
  <c r="G609" i="10541"/>
  <c r="G613" i="10541"/>
  <c r="G617" i="10541"/>
  <c r="G621" i="10541"/>
  <c r="G625" i="10541"/>
  <c r="G629" i="10541"/>
  <c r="G633" i="10541"/>
  <c r="G637" i="10541"/>
  <c r="G641" i="10541"/>
  <c r="G645" i="10541"/>
  <c r="G649" i="10541"/>
  <c r="G653" i="10541"/>
  <c r="G657" i="10541"/>
  <c r="G661" i="10541"/>
  <c r="G665" i="10541"/>
  <c r="G669" i="10541"/>
  <c r="G673" i="10541"/>
  <c r="G677" i="10541"/>
  <c r="G681" i="10541"/>
  <c r="G685" i="10541"/>
  <c r="G689" i="10541"/>
  <c r="G693" i="10541"/>
  <c r="G697" i="10541"/>
  <c r="G701" i="10541"/>
  <c r="G705" i="10541"/>
  <c r="G709" i="10541"/>
  <c r="G713" i="10541"/>
  <c r="G717" i="10541"/>
  <c r="G721" i="10541"/>
  <c r="G725" i="10541"/>
  <c r="G729" i="10541"/>
  <c r="G733" i="10541"/>
  <c r="G737" i="10541"/>
  <c r="G741" i="10541"/>
  <c r="G745" i="10541"/>
  <c r="G749" i="10541"/>
  <c r="G753" i="10541"/>
  <c r="G757" i="10541"/>
  <c r="G761" i="10541"/>
  <c r="G765" i="10541"/>
  <c r="G769" i="10541"/>
  <c r="G773" i="10541"/>
  <c r="G777" i="10541"/>
  <c r="G781" i="10541"/>
  <c r="G785" i="10541"/>
  <c r="G789" i="10541"/>
  <c r="G793" i="10541"/>
  <c r="G797" i="10541"/>
  <c r="G801" i="10541"/>
  <c r="G805" i="10541"/>
  <c r="G809" i="10541"/>
  <c r="G813" i="10541"/>
  <c r="G817" i="10541"/>
  <c r="G821" i="10541"/>
  <c r="G825" i="10541"/>
  <c r="G829" i="10541"/>
  <c r="G833" i="10541"/>
  <c r="G837" i="10541"/>
  <c r="G841" i="10541"/>
  <c r="G845" i="10541"/>
  <c r="G849" i="10541"/>
  <c r="G853" i="10541"/>
  <c r="G857" i="10541"/>
  <c r="G861" i="10541"/>
  <c r="G865" i="10541"/>
  <c r="G869" i="10541"/>
  <c r="G873" i="10541"/>
  <c r="G877" i="10541"/>
  <c r="G881" i="10541"/>
  <c r="G885" i="10541"/>
  <c r="G889" i="10541"/>
  <c r="G893" i="10541"/>
  <c r="G897" i="10541"/>
  <c r="G74" i="10541"/>
  <c r="G138" i="10541"/>
  <c r="G202" i="10541"/>
  <c r="G266" i="10541"/>
  <c r="G330" i="10541"/>
  <c r="G374" i="10541"/>
  <c r="G400" i="10541"/>
  <c r="G416" i="10541"/>
  <c r="G432" i="10541"/>
  <c r="G448" i="10541"/>
  <c r="G464" i="10541"/>
  <c r="G480" i="10541"/>
  <c r="G496" i="10541"/>
  <c r="G512" i="10541"/>
  <c r="G528" i="10541"/>
  <c r="G544" i="10541"/>
  <c r="G560" i="10541"/>
  <c r="G576" i="10541"/>
  <c r="G592" i="10541"/>
  <c r="G608" i="10541"/>
  <c r="G624" i="10541"/>
  <c r="G640" i="10541"/>
  <c r="G656" i="10541"/>
  <c r="G672" i="10541"/>
  <c r="G688" i="10541"/>
  <c r="G704" i="10541"/>
  <c r="G720" i="10541"/>
  <c r="G736" i="10541"/>
  <c r="G752" i="10541"/>
  <c r="G768" i="10541"/>
  <c r="G784" i="10541"/>
  <c r="G800" i="10541"/>
  <c r="G816" i="10541"/>
  <c r="G832" i="10541"/>
  <c r="G848" i="10541"/>
  <c r="G864" i="10541"/>
  <c r="G872" i="10541"/>
  <c r="G880" i="10541"/>
  <c r="G888" i="10541"/>
  <c r="G896" i="10541"/>
  <c r="G902" i="10541"/>
  <c r="G908" i="10541"/>
  <c r="G913" i="10541"/>
  <c r="G918" i="10541"/>
  <c r="G924" i="10541"/>
  <c r="G929" i="10541"/>
  <c r="G934" i="10541"/>
  <c r="G940" i="10541"/>
  <c r="G945" i="10541"/>
  <c r="G950" i="10541"/>
  <c r="G956" i="10541"/>
  <c r="G961" i="10541"/>
  <c r="G966" i="10541"/>
  <c r="G972" i="10541"/>
  <c r="G977" i="10541"/>
  <c r="G982" i="10541"/>
  <c r="G986" i="10541"/>
  <c r="G990" i="10541"/>
  <c r="G994" i="10541"/>
  <c r="G998" i="10541"/>
  <c r="G1002" i="10541"/>
  <c r="G1006" i="10541"/>
  <c r="G1010" i="10541"/>
  <c r="G1014" i="10541"/>
  <c r="G1018" i="10541"/>
  <c r="G1022" i="10541"/>
  <c r="G1026" i="10541"/>
  <c r="G1030" i="10541"/>
  <c r="G1034" i="10541"/>
  <c r="G1038" i="10541"/>
  <c r="G1042" i="10541"/>
  <c r="G1046" i="10541"/>
  <c r="G1050" i="10541"/>
  <c r="G1054" i="10541"/>
  <c r="G1058" i="10541"/>
  <c r="G1062" i="10541"/>
  <c r="G1066" i="10541"/>
  <c r="G1070" i="10541"/>
  <c r="G1074" i="10541"/>
  <c r="G1078" i="10541"/>
  <c r="G1082" i="10541"/>
  <c r="G1086" i="10541"/>
  <c r="G1090" i="10541"/>
  <c r="G1094" i="10541"/>
  <c r="G1098" i="10541"/>
  <c r="G1102" i="10541"/>
  <c r="G1106" i="10541"/>
  <c r="G1110" i="10541"/>
  <c r="G1114" i="10541"/>
  <c r="G1118" i="10541"/>
  <c r="G1122" i="10541"/>
  <c r="G1126" i="10541"/>
  <c r="G1130" i="10541"/>
  <c r="G1134" i="10541"/>
  <c r="G1138" i="10541"/>
  <c r="G1142" i="10541"/>
  <c r="G1146" i="10541"/>
  <c r="G1150" i="10541"/>
  <c r="G1154" i="10541"/>
  <c r="G1158" i="10541"/>
  <c r="G1162" i="10541"/>
  <c r="G1166" i="10541"/>
  <c r="G1170" i="10541"/>
  <c r="G1174" i="10541"/>
  <c r="G1178" i="10541"/>
  <c r="G1182" i="10541"/>
  <c r="G1186" i="10541"/>
  <c r="G1190" i="10541"/>
  <c r="G1194" i="10541"/>
  <c r="G1198" i="10541"/>
  <c r="G1202" i="10541"/>
  <c r="G1206" i="10541"/>
  <c r="G1210" i="10541"/>
  <c r="G1214" i="10541"/>
  <c r="G1218" i="10541"/>
  <c r="G1222" i="10541"/>
  <c r="G1226" i="10541"/>
  <c r="G1230" i="10541"/>
  <c r="G1234" i="10541"/>
  <c r="G1238" i="10541"/>
  <c r="G1242" i="10541"/>
  <c r="G1246" i="10541"/>
  <c r="G1250" i="10541"/>
  <c r="G1254" i="10541"/>
  <c r="G1258" i="10541"/>
  <c r="G1262" i="10541"/>
  <c r="G1266" i="10541"/>
  <c r="G1270" i="10541"/>
  <c r="G1274" i="10541"/>
  <c r="G1278" i="10541"/>
  <c r="G1282" i="10541"/>
  <c r="G1286" i="10541"/>
  <c r="G1290" i="10541"/>
  <c r="G1294" i="10541"/>
  <c r="G1298" i="10541"/>
  <c r="G1302" i="10541"/>
  <c r="G1306" i="10541"/>
  <c r="G1310" i="10541"/>
  <c r="G1314" i="10541"/>
  <c r="G1318" i="10541"/>
  <c r="G1322" i="10541"/>
  <c r="G1326" i="10541"/>
  <c r="G1330" i="10541"/>
  <c r="G1334" i="10541"/>
  <c r="G1338" i="10541"/>
  <c r="G1342" i="10541"/>
  <c r="G1346" i="10541"/>
  <c r="G1350" i="10541"/>
  <c r="G1354" i="10541"/>
  <c r="G1358" i="10541"/>
  <c r="G1362" i="10541"/>
  <c r="G1366" i="10541"/>
  <c r="G1370" i="10541"/>
  <c r="G1374" i="10541"/>
  <c r="G1378" i="10541"/>
  <c r="G1382" i="10541"/>
  <c r="G1386" i="10541"/>
  <c r="G424" i="10541"/>
  <c r="G712" i="10541"/>
  <c r="G824" i="10541"/>
  <c r="G892" i="10541"/>
  <c r="G921" i="10541"/>
  <c r="G942" i="10541"/>
  <c r="G964" i="10541"/>
  <c r="G984" i="10541"/>
  <c r="G1000" i="10541"/>
  <c r="G1020" i="10541"/>
  <c r="G1036" i="10541"/>
  <c r="G90" i="10541"/>
  <c r="G154" i="10541"/>
  <c r="G218" i="10541"/>
  <c r="G282" i="10541"/>
  <c r="G346" i="10541"/>
  <c r="G384" i="10541"/>
  <c r="G404" i="10541"/>
  <c r="G420" i="10541"/>
  <c r="G436" i="10541"/>
  <c r="G452" i="10541"/>
  <c r="G468" i="10541"/>
  <c r="G484" i="10541"/>
  <c r="G500" i="10541"/>
  <c r="G516" i="10541"/>
  <c r="G532" i="10541"/>
  <c r="G548" i="10541"/>
  <c r="G564" i="10541"/>
  <c r="G580" i="10541"/>
  <c r="G596" i="10541"/>
  <c r="G612" i="10541"/>
  <c r="G628" i="10541"/>
  <c r="G644" i="10541"/>
  <c r="G660" i="10541"/>
  <c r="G676" i="10541"/>
  <c r="G692" i="10541"/>
  <c r="G708" i="10541"/>
  <c r="G724" i="10541"/>
  <c r="G740" i="10541"/>
  <c r="G756" i="10541"/>
  <c r="G772" i="10541"/>
  <c r="G788" i="10541"/>
  <c r="G804" i="10541"/>
  <c r="G820" i="10541"/>
  <c r="G836" i="10541"/>
  <c r="G852" i="10541"/>
  <c r="G866" i="10541"/>
  <c r="G874" i="10541"/>
  <c r="G882" i="10541"/>
  <c r="G890" i="10541"/>
  <c r="G898" i="10541"/>
  <c r="G904" i="10541"/>
  <c r="G909" i="10541"/>
  <c r="G914" i="10541"/>
  <c r="G920" i="10541"/>
  <c r="G925" i="10541"/>
  <c r="G930" i="10541"/>
  <c r="G936" i="10541"/>
  <c r="G941" i="10541"/>
  <c r="G946" i="10541"/>
  <c r="G952" i="10541"/>
  <c r="G957" i="10541"/>
  <c r="G962" i="10541"/>
  <c r="G968" i="10541"/>
  <c r="G973" i="10541"/>
  <c r="G978" i="10541"/>
  <c r="G983" i="10541"/>
  <c r="G987" i="10541"/>
  <c r="G991" i="10541"/>
  <c r="G995" i="10541"/>
  <c r="G999" i="10541"/>
  <c r="G1003" i="10541"/>
  <c r="G1007" i="10541"/>
  <c r="G1011" i="10541"/>
  <c r="G1015" i="10541"/>
  <c r="G1019" i="10541"/>
  <c r="G1023" i="10541"/>
  <c r="G1027" i="10541"/>
  <c r="G1031" i="10541"/>
  <c r="G1035" i="10541"/>
  <c r="G1039" i="10541"/>
  <c r="G1043" i="10541"/>
  <c r="G1047" i="10541"/>
  <c r="G1051" i="10541"/>
  <c r="G1055" i="10541"/>
  <c r="G1059" i="10541"/>
  <c r="G1063" i="10541"/>
  <c r="G1067" i="10541"/>
  <c r="G1071" i="10541"/>
  <c r="G1075" i="10541"/>
  <c r="G1079" i="10541"/>
  <c r="G1083" i="10541"/>
  <c r="G1087" i="10541"/>
  <c r="G1091" i="10541"/>
  <c r="G1095" i="10541"/>
  <c r="G1099" i="10541"/>
  <c r="G1103" i="10541"/>
  <c r="G1107" i="10541"/>
  <c r="G1111" i="10541"/>
  <c r="G1115" i="10541"/>
  <c r="G1119" i="10541"/>
  <c r="G1123" i="10541"/>
  <c r="G1127" i="10541"/>
  <c r="G1131" i="10541"/>
  <c r="G1135" i="10541"/>
  <c r="G1139" i="10541"/>
  <c r="G1143" i="10541"/>
  <c r="G1147" i="10541"/>
  <c r="G1151" i="10541"/>
  <c r="G1155" i="10541"/>
  <c r="G1159" i="10541"/>
  <c r="G1163" i="10541"/>
  <c r="G1167" i="10541"/>
  <c r="G1171" i="10541"/>
  <c r="G1175" i="10541"/>
  <c r="G1179" i="10541"/>
  <c r="G1183" i="10541"/>
  <c r="G1187" i="10541"/>
  <c r="G1191" i="10541"/>
  <c r="G1195" i="10541"/>
  <c r="G1199" i="10541"/>
  <c r="G1203" i="10541"/>
  <c r="G1207" i="10541"/>
  <c r="G1211" i="10541"/>
  <c r="G1215" i="10541"/>
  <c r="G1219" i="10541"/>
  <c r="G1223" i="10541"/>
  <c r="G1227" i="10541"/>
  <c r="G1231" i="10541"/>
  <c r="G1235" i="10541"/>
  <c r="G1239" i="10541"/>
  <c r="G1243" i="10541"/>
  <c r="G1247" i="10541"/>
  <c r="G1251" i="10541"/>
  <c r="G1255" i="10541"/>
  <c r="G1259" i="10541"/>
  <c r="G1263" i="10541"/>
  <c r="G1267" i="10541"/>
  <c r="G1271" i="10541"/>
  <c r="G1275" i="10541"/>
  <c r="G1279" i="10541"/>
  <c r="G1283" i="10541"/>
  <c r="G1287" i="10541"/>
  <c r="G1291" i="10541"/>
  <c r="G1295" i="10541"/>
  <c r="G1299" i="10541"/>
  <c r="G1303" i="10541"/>
  <c r="G1307" i="10541"/>
  <c r="G1311" i="10541"/>
  <c r="G1315" i="10541"/>
  <c r="G1319" i="10541"/>
  <c r="G1323" i="10541"/>
  <c r="G1327" i="10541"/>
  <c r="G1331" i="10541"/>
  <c r="G1335" i="10541"/>
  <c r="G1339" i="10541"/>
  <c r="G1343" i="10541"/>
  <c r="G1347" i="10541"/>
  <c r="G1351" i="10541"/>
  <c r="G1355" i="10541"/>
  <c r="G1359" i="10541"/>
  <c r="G1363" i="10541"/>
  <c r="G1367" i="10541"/>
  <c r="G1371" i="10541"/>
  <c r="G1375" i="10541"/>
  <c r="G1379" i="10541"/>
  <c r="G1383" i="10541"/>
  <c r="G1387" i="10541"/>
  <c r="G106" i="10541"/>
  <c r="G170" i="10541"/>
  <c r="G234" i="10541"/>
  <c r="G298" i="10541"/>
  <c r="G390" i="10541"/>
  <c r="G440" i="10541"/>
  <c r="G456" i="10541"/>
  <c r="G472" i="10541"/>
  <c r="G488" i="10541"/>
  <c r="G504" i="10541"/>
  <c r="G520" i="10541"/>
  <c r="G536" i="10541"/>
  <c r="G552" i="10541"/>
  <c r="G568" i="10541"/>
  <c r="G584" i="10541"/>
  <c r="G600" i="10541"/>
  <c r="G616" i="10541"/>
  <c r="G632" i="10541"/>
  <c r="G648" i="10541"/>
  <c r="G664" i="10541"/>
  <c r="G680" i="10541"/>
  <c r="G696" i="10541"/>
  <c r="G744" i="10541"/>
  <c r="G760" i="10541"/>
  <c r="G776" i="10541"/>
  <c r="G792" i="10541"/>
  <c r="G808" i="10541"/>
  <c r="G840" i="10541"/>
  <c r="G868" i="10541"/>
  <c r="G876" i="10541"/>
  <c r="G884" i="10541"/>
  <c r="G905" i="10541"/>
  <c r="G916" i="10541"/>
  <c r="G926" i="10541"/>
  <c r="G937" i="10541"/>
  <c r="G953" i="10541"/>
  <c r="G969" i="10541"/>
  <c r="G980" i="10541"/>
  <c r="G988" i="10541"/>
  <c r="G996" i="10541"/>
  <c r="G1008" i="10541"/>
  <c r="G1016" i="10541"/>
  <c r="G1024" i="10541"/>
  <c r="G1032" i="10541"/>
  <c r="G1044" i="10541"/>
  <c r="G1052" i="10541"/>
  <c r="G122" i="10541"/>
  <c r="G186" i="10541"/>
  <c r="G250" i="10541"/>
  <c r="G314" i="10541"/>
  <c r="G358" i="10541"/>
  <c r="G395" i="10541"/>
  <c r="G412" i="10541"/>
  <c r="G428" i="10541"/>
  <c r="G444" i="10541"/>
  <c r="G460" i="10541"/>
  <c r="G476" i="10541"/>
  <c r="G492" i="10541"/>
  <c r="G508" i="10541"/>
  <c r="G524" i="10541"/>
  <c r="G540" i="10541"/>
  <c r="G556" i="10541"/>
  <c r="G572" i="10541"/>
  <c r="G588" i="10541"/>
  <c r="G604" i="10541"/>
  <c r="G620" i="10541"/>
  <c r="G636" i="10541"/>
  <c r="G652" i="10541"/>
  <c r="G668" i="10541"/>
  <c r="G684" i="10541"/>
  <c r="G700" i="10541"/>
  <c r="G716" i="10541"/>
  <c r="G732" i="10541"/>
  <c r="G748" i="10541"/>
  <c r="G764" i="10541"/>
  <c r="G780" i="10541"/>
  <c r="G796" i="10541"/>
  <c r="G812" i="10541"/>
  <c r="G828" i="10541"/>
  <c r="G844" i="10541"/>
  <c r="G860" i="10541"/>
  <c r="G870" i="10541"/>
  <c r="G878" i="10541"/>
  <c r="G886" i="10541"/>
  <c r="G894" i="10541"/>
  <c r="G901" i="10541"/>
  <c r="G906" i="10541"/>
  <c r="G912" i="10541"/>
  <c r="G917" i="10541"/>
  <c r="G922" i="10541"/>
  <c r="G928" i="10541"/>
  <c r="G933" i="10541"/>
  <c r="G938" i="10541"/>
  <c r="G944" i="10541"/>
  <c r="G949" i="10541"/>
  <c r="G954" i="10541"/>
  <c r="G960" i="10541"/>
  <c r="G965" i="10541"/>
  <c r="G970" i="10541"/>
  <c r="G976" i="10541"/>
  <c r="G981" i="10541"/>
  <c r="G985" i="10541"/>
  <c r="G989" i="10541"/>
  <c r="G993" i="10541"/>
  <c r="G997" i="10541"/>
  <c r="G1001" i="10541"/>
  <c r="G1005" i="10541"/>
  <c r="G1009" i="10541"/>
  <c r="G1013" i="10541"/>
  <c r="G1017" i="10541"/>
  <c r="G1021" i="10541"/>
  <c r="G1025" i="10541"/>
  <c r="G1029" i="10541"/>
  <c r="G1033" i="10541"/>
  <c r="G1037" i="10541"/>
  <c r="G1041" i="10541"/>
  <c r="G1045" i="10541"/>
  <c r="G1049" i="10541"/>
  <c r="G1053" i="10541"/>
  <c r="G1057" i="10541"/>
  <c r="G1061" i="10541"/>
  <c r="G1065" i="10541"/>
  <c r="G1069" i="10541"/>
  <c r="G1073" i="10541"/>
  <c r="G1077" i="10541"/>
  <c r="G1081" i="10541"/>
  <c r="G1085" i="10541"/>
  <c r="G1089" i="10541"/>
  <c r="G1093" i="10541"/>
  <c r="G1097" i="10541"/>
  <c r="G1101" i="10541"/>
  <c r="G1105" i="10541"/>
  <c r="G1109" i="10541"/>
  <c r="G1113" i="10541"/>
  <c r="G1117" i="10541"/>
  <c r="G1121" i="10541"/>
  <c r="G1125" i="10541"/>
  <c r="G1129" i="10541"/>
  <c r="G1133" i="10541"/>
  <c r="G1137" i="10541"/>
  <c r="G1141" i="10541"/>
  <c r="G1145" i="10541"/>
  <c r="G1149" i="10541"/>
  <c r="G1153" i="10541"/>
  <c r="G1157" i="10541"/>
  <c r="G1161" i="10541"/>
  <c r="G1165" i="10541"/>
  <c r="G1169" i="10541"/>
  <c r="G1173" i="10541"/>
  <c r="G1177" i="10541"/>
  <c r="G1181" i="10541"/>
  <c r="G1185" i="10541"/>
  <c r="G1189" i="10541"/>
  <c r="G1193" i="10541"/>
  <c r="G1197" i="10541"/>
  <c r="G1201" i="10541"/>
  <c r="G1205" i="10541"/>
  <c r="G1209" i="10541"/>
  <c r="G1213" i="10541"/>
  <c r="G1217" i="10541"/>
  <c r="G1221" i="10541"/>
  <c r="G1225" i="10541"/>
  <c r="G1229" i="10541"/>
  <c r="G1233" i="10541"/>
  <c r="G1237" i="10541"/>
  <c r="G1241" i="10541"/>
  <c r="G1245" i="10541"/>
  <c r="G1249" i="10541"/>
  <c r="G1253" i="10541"/>
  <c r="G1257" i="10541"/>
  <c r="G1261" i="10541"/>
  <c r="G1265" i="10541"/>
  <c r="G1269" i="10541"/>
  <c r="G1273" i="10541"/>
  <c r="G1277" i="10541"/>
  <c r="G1281" i="10541"/>
  <c r="G1285" i="10541"/>
  <c r="G1289" i="10541"/>
  <c r="G1293" i="10541"/>
  <c r="G1297" i="10541"/>
  <c r="G1301" i="10541"/>
  <c r="G1305" i="10541"/>
  <c r="G1309" i="10541"/>
  <c r="G1313" i="10541"/>
  <c r="G1317" i="10541"/>
  <c r="G1321" i="10541"/>
  <c r="G1325" i="10541"/>
  <c r="G1329" i="10541"/>
  <c r="G1333" i="10541"/>
  <c r="G1337" i="10541"/>
  <c r="G1341" i="10541"/>
  <c r="G1345" i="10541"/>
  <c r="G1349" i="10541"/>
  <c r="G1353" i="10541"/>
  <c r="G1357" i="10541"/>
  <c r="G1361" i="10541"/>
  <c r="G1365" i="10541"/>
  <c r="G1369" i="10541"/>
  <c r="G1373" i="10541"/>
  <c r="G1377" i="10541"/>
  <c r="G1381" i="10541"/>
  <c r="G1385" i="10541"/>
  <c r="G408" i="10541"/>
  <c r="G728" i="10541"/>
  <c r="G856" i="10541"/>
  <c r="G900" i="10541"/>
  <c r="G910" i="10541"/>
  <c r="G932" i="10541"/>
  <c r="G948" i="10541"/>
  <c r="G958" i="10541"/>
  <c r="G974" i="10541"/>
  <c r="G992" i="10541"/>
  <c r="G1004" i="10541"/>
  <c r="G1012" i="10541"/>
  <c r="G1028" i="10541"/>
  <c r="G1040" i="10541"/>
  <c r="G1048" i="10541"/>
  <c r="G1068" i="10541"/>
  <c r="G1084" i="10541"/>
  <c r="G1100" i="10541"/>
  <c r="G1116" i="10541"/>
  <c r="G1132" i="10541"/>
  <c r="G1148" i="10541"/>
  <c r="G1164" i="10541"/>
  <c r="G1180" i="10541"/>
  <c r="G1196" i="10541"/>
  <c r="G1212" i="10541"/>
  <c r="G1228" i="10541"/>
  <c r="G1244" i="10541"/>
  <c r="G1260" i="10541"/>
  <c r="G1276" i="10541"/>
  <c r="G1292" i="10541"/>
  <c r="G1308" i="10541"/>
  <c r="G1324" i="10541"/>
  <c r="G1340" i="10541"/>
  <c r="G1356" i="10541"/>
  <c r="G1372" i="10541"/>
  <c r="G1388" i="10541"/>
  <c r="G1056" i="10541"/>
  <c r="G1072" i="10541"/>
  <c r="G1088" i="10541"/>
  <c r="G1104" i="10541"/>
  <c r="G1120" i="10541"/>
  <c r="G1136" i="10541"/>
  <c r="G1152" i="10541"/>
  <c r="G1168" i="10541"/>
  <c r="G1184" i="10541"/>
  <c r="G1200" i="10541"/>
  <c r="G1216" i="10541"/>
  <c r="G1232" i="10541"/>
  <c r="G1248" i="10541"/>
  <c r="G1264" i="10541"/>
  <c r="G1280" i="10541"/>
  <c r="G1296" i="10541"/>
  <c r="G1312" i="10541"/>
  <c r="G1328" i="10541"/>
  <c r="G1344" i="10541"/>
  <c r="G1360" i="10541"/>
  <c r="G1376" i="10541"/>
  <c r="G1060" i="10541"/>
  <c r="G1076" i="10541"/>
  <c r="G1092" i="10541"/>
  <c r="G1108" i="10541"/>
  <c r="G1124" i="10541"/>
  <c r="G1140" i="10541"/>
  <c r="G1156" i="10541"/>
  <c r="G1172" i="10541"/>
  <c r="G1188" i="10541"/>
  <c r="G1204" i="10541"/>
  <c r="G1220" i="10541"/>
  <c r="G1236" i="10541"/>
  <c r="G1252" i="10541"/>
  <c r="G1268" i="10541"/>
  <c r="G1284" i="10541"/>
  <c r="G1300" i="10541"/>
  <c r="G1316" i="10541"/>
  <c r="G1332" i="10541"/>
  <c r="G1348" i="10541"/>
  <c r="G1364" i="10541"/>
  <c r="G1380" i="10541"/>
  <c r="G1064" i="10541"/>
  <c r="G1080" i="10541"/>
  <c r="G1096" i="10541"/>
  <c r="G1112" i="10541"/>
  <c r="G1128" i="10541"/>
  <c r="G1144" i="10541"/>
  <c r="G1160" i="10541"/>
  <c r="G1176" i="10541"/>
  <c r="G1192" i="10541"/>
  <c r="G1208" i="10541"/>
  <c r="G1224" i="10541"/>
  <c r="G1240" i="10541"/>
  <c r="G1256" i="10541"/>
  <c r="G1272" i="10541"/>
  <c r="G1288" i="10541"/>
  <c r="G1304" i="10541"/>
  <c r="G1320" i="10541"/>
  <c r="G1336" i="10541"/>
  <c r="G1352" i="10541"/>
  <c r="G1368" i="10541"/>
  <c r="G1384" i="10541"/>
  <c r="G3215" i="10541"/>
  <c r="G3505" i="10541"/>
  <c r="G3506" i="10541"/>
  <c r="G3507" i="10541"/>
  <c r="G3508" i="10541"/>
  <c r="G3509" i="10541"/>
  <c r="G3486" i="10541"/>
  <c r="G1991" i="10541"/>
  <c r="G1992" i="10541"/>
  <c r="G1993" i="10541"/>
  <c r="G1994" i="10541"/>
  <c r="G1995" i="10541"/>
  <c r="BH32" i="10541"/>
  <c r="BH6" i="10541"/>
  <c r="BH10" i="10541"/>
  <c r="BH13" i="10541"/>
  <c r="BH17" i="10541"/>
  <c r="BH21" i="10541"/>
  <c r="BH25" i="10541"/>
  <c r="BH29" i="10541"/>
  <c r="BH9" i="10541"/>
  <c r="BH16" i="10541"/>
  <c r="BH28" i="10541"/>
  <c r="BH3" i="10541"/>
  <c r="BH7" i="10541"/>
  <c r="BH14" i="10541"/>
  <c r="BH18" i="10541"/>
  <c r="BH22" i="10541"/>
  <c r="BH26" i="10541"/>
  <c r="BH5" i="10541"/>
  <c r="BH20" i="10541"/>
  <c r="BH30" i="10541"/>
  <c r="BH8" i="10541"/>
  <c r="BH11" i="10541"/>
  <c r="BH15" i="10541"/>
  <c r="BH19" i="10541"/>
  <c r="BH23" i="10541"/>
  <c r="BH27" i="10541"/>
  <c r="BH4" i="10541"/>
  <c r="BH31" i="10541"/>
  <c r="BH12" i="10541"/>
  <c r="BH24" i="10541"/>
  <c r="K131" i="62279"/>
  <c r="AB131" i="62279" s="1"/>
  <c r="K127" i="62279"/>
  <c r="AB127" i="62279" s="1"/>
  <c r="K130" i="62279"/>
  <c r="AB130" i="62279" s="1"/>
  <c r="J125" i="62279"/>
  <c r="J122" i="62279"/>
  <c r="J128" i="62279"/>
  <c r="K125" i="62279"/>
  <c r="AB125" i="62279" s="1"/>
  <c r="J132" i="62279"/>
  <c r="J130" i="62279"/>
  <c r="K126" i="62279"/>
  <c r="AB126" i="62279" s="1"/>
  <c r="K123" i="62279"/>
  <c r="AB123" i="62279" s="1"/>
  <c r="J121" i="62279"/>
  <c r="J124" i="62279"/>
  <c r="J123" i="62279"/>
  <c r="K122" i="62279"/>
  <c r="AB122" i="62279" s="1"/>
  <c r="K128" i="62279"/>
  <c r="AB128" i="62279" s="1"/>
  <c r="K121" i="62279"/>
  <c r="AB121" i="62279" s="1"/>
  <c r="J131" i="62279"/>
  <c r="J127" i="62279"/>
  <c r="K132" i="62279"/>
  <c r="AB132" i="62279" s="1"/>
  <c r="K124" i="62279"/>
  <c r="AB124" i="62279" s="1"/>
  <c r="J126" i="62279"/>
  <c r="J120" i="62279"/>
  <c r="K120" i="62279"/>
  <c r="AB120" i="62279" s="1"/>
  <c r="D3" i="62279"/>
  <c r="AI21" i="2561"/>
  <c r="AH20" i="2561"/>
  <c r="AG19" i="2561"/>
  <c r="AI17" i="2561"/>
  <c r="AH16" i="2561"/>
  <c r="AG15" i="2561"/>
  <c r="AH19" i="2561"/>
  <c r="AH21" i="2561"/>
  <c r="AG20" i="2561"/>
  <c r="AI18" i="2561"/>
  <c r="AH17" i="2561"/>
  <c r="AG16" i="2561"/>
  <c r="AG18" i="2561"/>
  <c r="AG21" i="2561"/>
  <c r="AI19" i="2561"/>
  <c r="AH18" i="2561"/>
  <c r="AG17" i="2561"/>
  <c r="AI15" i="2561"/>
  <c r="AI20" i="2561"/>
  <c r="AI16" i="2561"/>
  <c r="AH15" i="2561"/>
  <c r="W3" i="2316"/>
  <c r="X3" i="62261"/>
  <c r="R9" i="2561"/>
  <c r="W3" i="32"/>
  <c r="AP3" i="10541"/>
  <c r="AP7" i="10541"/>
  <c r="AP11" i="10541"/>
  <c r="AP15" i="10541"/>
  <c r="AP19" i="10541"/>
  <c r="AP23" i="10541"/>
  <c r="AP27" i="10541"/>
  <c r="AP31" i="10541"/>
  <c r="AP35" i="10541"/>
  <c r="AP39" i="10541"/>
  <c r="AP43" i="10541"/>
  <c r="AP47" i="10541"/>
  <c r="AP51" i="10541"/>
  <c r="AP55" i="10541"/>
  <c r="AP59" i="10541"/>
  <c r="AP63" i="10541"/>
  <c r="AP67" i="10541"/>
  <c r="AP71" i="10541"/>
  <c r="AP75" i="10541"/>
  <c r="AP79" i="10541"/>
  <c r="AP83" i="10541"/>
  <c r="AP87" i="10541"/>
  <c r="AP91" i="10541"/>
  <c r="AP95" i="10541"/>
  <c r="AP100" i="10541"/>
  <c r="AP104" i="10541"/>
  <c r="AP108" i="10541"/>
  <c r="AP112" i="10541"/>
  <c r="AP116" i="10541"/>
  <c r="AP120" i="10541"/>
  <c r="AP126" i="10541"/>
  <c r="AP4" i="10541"/>
  <c r="AP8" i="10541"/>
  <c r="AP12" i="10541"/>
  <c r="AP16" i="10541"/>
  <c r="AP20" i="10541"/>
  <c r="AP24" i="10541"/>
  <c r="AP28" i="10541"/>
  <c r="AP32" i="10541"/>
  <c r="AP36" i="10541"/>
  <c r="AP40" i="10541"/>
  <c r="AP44" i="10541"/>
  <c r="AP48" i="10541"/>
  <c r="AP52" i="10541"/>
  <c r="AP56" i="10541"/>
  <c r="AP60" i="10541"/>
  <c r="AP64" i="10541"/>
  <c r="AP68" i="10541"/>
  <c r="AP72" i="10541"/>
  <c r="AP76" i="10541"/>
  <c r="AP80" i="10541"/>
  <c r="AP84" i="10541"/>
  <c r="AP88" i="10541"/>
  <c r="AP92" i="10541"/>
  <c r="AP96" i="10541"/>
  <c r="AP101" i="10541"/>
  <c r="AP105" i="10541"/>
  <c r="AP109" i="10541"/>
  <c r="AP113" i="10541"/>
  <c r="AP117" i="10541"/>
  <c r="AP121" i="10541"/>
  <c r="AP123" i="10541"/>
  <c r="AP10" i="10541"/>
  <c r="AP18" i="10541"/>
  <c r="AP22" i="10541"/>
  <c r="AP26" i="10541"/>
  <c r="AP30" i="10541"/>
  <c r="AP38" i="10541"/>
  <c r="AP42" i="10541"/>
  <c r="AP50" i="10541"/>
  <c r="AP62" i="10541"/>
  <c r="AP66" i="10541"/>
  <c r="AP78" i="10541"/>
  <c r="AP82" i="10541"/>
  <c r="AP94" i="10541"/>
  <c r="AP99" i="10541"/>
  <c r="AP107" i="10541"/>
  <c r="AP14" i="10541"/>
  <c r="AP54" i="10541"/>
  <c r="AP74" i="10541"/>
  <c r="AP90" i="10541"/>
  <c r="AP111" i="10541"/>
  <c r="AP5" i="10541"/>
  <c r="AP9" i="10541"/>
  <c r="AP13" i="10541"/>
  <c r="AP17" i="10541"/>
  <c r="AP21" i="10541"/>
  <c r="AP25" i="10541"/>
  <c r="AP29" i="10541"/>
  <c r="AP33" i="10541"/>
  <c r="AP37" i="10541"/>
  <c r="AP41" i="10541"/>
  <c r="AP45" i="10541"/>
  <c r="AP49" i="10541"/>
  <c r="AP53" i="10541"/>
  <c r="AP57" i="10541"/>
  <c r="AP61" i="10541"/>
  <c r="AP65" i="10541"/>
  <c r="AP69" i="10541"/>
  <c r="AP73" i="10541"/>
  <c r="AP77" i="10541"/>
  <c r="AP81" i="10541"/>
  <c r="AP85" i="10541"/>
  <c r="AP89" i="10541"/>
  <c r="AP93" i="10541"/>
  <c r="AP97" i="10541"/>
  <c r="AP98" i="10541"/>
  <c r="AP102" i="10541"/>
  <c r="AP106" i="10541"/>
  <c r="AP110" i="10541"/>
  <c r="AP114" i="10541"/>
  <c r="AP118" i="10541"/>
  <c r="AP122" i="10541"/>
  <c r="AP124" i="10541"/>
  <c r="AP127" i="10541"/>
  <c r="AP6" i="10541"/>
  <c r="AP34" i="10541"/>
  <c r="AP46" i="10541"/>
  <c r="AP58" i="10541"/>
  <c r="AP70" i="10541"/>
  <c r="AP86" i="10541"/>
  <c r="AP103" i="10541"/>
  <c r="AP115" i="10541"/>
  <c r="AP125" i="10541"/>
  <c r="AP119" i="10541"/>
  <c r="H3617" i="10541"/>
  <c r="H3637" i="10541"/>
  <c r="H4016" i="10541"/>
  <c r="H4043" i="10541"/>
  <c r="H3800" i="10541"/>
  <c r="H3792" i="10541"/>
  <c r="H3516" i="10541"/>
  <c r="H3654" i="10541"/>
  <c r="H3518" i="10541"/>
  <c r="H4040" i="10541"/>
  <c r="H3661" i="10541"/>
  <c r="H3667" i="10541"/>
  <c r="H4030" i="10541"/>
  <c r="H4020" i="10541"/>
  <c r="H3683" i="10541"/>
  <c r="H3512" i="10541"/>
  <c r="H3662" i="10541"/>
  <c r="H3684" i="10541"/>
  <c r="H3606" i="10541"/>
  <c r="H3691" i="10541"/>
  <c r="H4039" i="10541"/>
  <c r="H4052" i="10541"/>
  <c r="H3676" i="10541"/>
  <c r="H3797" i="10541"/>
  <c r="H3673" i="10541"/>
  <c r="H3664" i="10541"/>
  <c r="H4054" i="10541"/>
  <c r="H3658" i="10541"/>
  <c r="H3604" i="10541"/>
  <c r="H3633" i="10541"/>
  <c r="H3648" i="10541"/>
  <c r="H3607" i="10541"/>
  <c r="H3794" i="10541"/>
  <c r="H4033" i="10541"/>
  <c r="H3663" i="10541"/>
  <c r="H3682" i="10541"/>
  <c r="H3614" i="10541"/>
  <c r="H3514" i="10541"/>
  <c r="H4014" i="10541"/>
  <c r="H4022" i="10541"/>
  <c r="H3796" i="10541"/>
  <c r="H3632" i="10541"/>
  <c r="H3651" i="10541"/>
  <c r="H3510" i="10541"/>
  <c r="H3647" i="10541"/>
  <c r="H4045" i="10541"/>
  <c r="H3688" i="10541"/>
  <c r="H4031" i="10541"/>
  <c r="H3674" i="10541"/>
  <c r="H3671" i="10541"/>
  <c r="H4017" i="10541"/>
  <c r="H4028" i="10541"/>
  <c r="H3656" i="10541"/>
  <c r="H4021" i="10541"/>
  <c r="H3646" i="10541"/>
  <c r="H3621" i="10541"/>
  <c r="H4056" i="10541"/>
  <c r="H4034" i="10541"/>
  <c r="H4060" i="10541"/>
  <c r="H4019" i="10541"/>
  <c r="H3638" i="10541"/>
  <c r="H4053" i="10541"/>
  <c r="H3678" i="10541"/>
  <c r="H3668" i="10541"/>
  <c r="H4064" i="10541"/>
  <c r="H3795" i="10541"/>
  <c r="H3511" i="10541"/>
  <c r="H3798" i="10541"/>
  <c r="H4042" i="10541"/>
  <c r="H3686" i="10541"/>
  <c r="H4062" i="10541"/>
  <c r="H3616" i="10541"/>
  <c r="H3613" i="10541"/>
  <c r="H3513" i="10541"/>
  <c r="H4029" i="10541"/>
  <c r="H3634" i="10541"/>
  <c r="H4023" i="10541"/>
  <c r="H4055" i="10541"/>
  <c r="H3666" i="10541"/>
  <c r="H3611" i="10541"/>
  <c r="H4015" i="10541"/>
  <c r="H4018" i="10541"/>
  <c r="H3636" i="10541"/>
  <c r="H4037" i="10541"/>
  <c r="H4027" i="10541"/>
  <c r="H3793" i="10541"/>
  <c r="H3642" i="10541"/>
  <c r="H4044" i="10541"/>
  <c r="H3687" i="10541"/>
  <c r="H4061" i="10541"/>
  <c r="H3644" i="10541"/>
  <c r="H3217" i="10541"/>
  <c r="H3799" i="10541"/>
  <c r="H3515" i="10541"/>
  <c r="H3653" i="10541"/>
  <c r="H3791" i="10541"/>
  <c r="H3612" i="10541"/>
  <c r="H3519" i="10541"/>
  <c r="H3517" i="10541"/>
  <c r="H3657" i="10541"/>
  <c r="H3618" i="10541"/>
  <c r="H3652" i="10541"/>
  <c r="H3672" i="10541"/>
  <c r="H4038" i="10541"/>
  <c r="H4041" i="10541"/>
  <c r="H3681" i="10541"/>
  <c r="H3677" i="10541"/>
  <c r="H3602" i="10541"/>
  <c r="H3641" i="10541"/>
  <c r="H3603" i="10541"/>
  <c r="H4058" i="10541"/>
  <c r="H3608" i="10541"/>
  <c r="H4026" i="10541"/>
  <c r="H3643" i="10541"/>
  <c r="B2684" i="10541" l="1"/>
  <c r="B2679" i="10541"/>
  <c r="E34" i="2316"/>
  <c r="K34" i="2316" s="1"/>
  <c r="E30" i="2316"/>
  <c r="K30" i="2316" s="1"/>
  <c r="E33" i="2316"/>
  <c r="K33" i="2316" s="1"/>
  <c r="E32" i="2316"/>
  <c r="K32" i="2316" s="1"/>
  <c r="E28" i="2316"/>
  <c r="E29" i="2316"/>
  <c r="E31" i="2316"/>
  <c r="K31" i="2316" s="1"/>
  <c r="E27" i="32"/>
  <c r="E23" i="32"/>
  <c r="E19" i="32"/>
  <c r="E26" i="32"/>
  <c r="E22" i="32"/>
  <c r="E18" i="32"/>
  <c r="J18" i="32" s="1"/>
  <c r="E25" i="32"/>
  <c r="E21" i="32"/>
  <c r="E24" i="32"/>
  <c r="E20" i="32"/>
  <c r="Q5" i="2561"/>
  <c r="O5" i="2561"/>
  <c r="AL4" i="10541"/>
  <c r="AL5" i="10541"/>
  <c r="AL6" i="10541"/>
  <c r="AL7" i="10541"/>
  <c r="AL8" i="10541"/>
  <c r="AL9" i="10541"/>
  <c r="AL10" i="10541"/>
  <c r="AL11" i="10541"/>
  <c r="AL12" i="10541"/>
  <c r="AL13" i="10541"/>
  <c r="AL14" i="10541"/>
  <c r="AL15" i="10541"/>
  <c r="AL16" i="10541"/>
  <c r="AL17" i="10541"/>
  <c r="AL18" i="10541"/>
  <c r="AL19" i="10541"/>
  <c r="AL20" i="10541"/>
  <c r="AL21" i="10541"/>
  <c r="AL22" i="10541"/>
  <c r="AL23" i="10541"/>
  <c r="AL24" i="10541"/>
  <c r="AL25" i="10541"/>
  <c r="AL26" i="10541"/>
  <c r="AL27" i="10541"/>
  <c r="AL28" i="10541"/>
  <c r="AL29" i="10541"/>
  <c r="AL30" i="10541"/>
  <c r="AL31" i="10541"/>
  <c r="AL32" i="10541"/>
  <c r="AL33" i="10541"/>
  <c r="AL34" i="10541"/>
  <c r="AL35" i="10541"/>
  <c r="AL36" i="10541"/>
  <c r="AL37" i="10541"/>
  <c r="AL38" i="10541"/>
  <c r="AL39" i="10541"/>
  <c r="AL40" i="10541"/>
  <c r="AL41" i="10541"/>
  <c r="AL42" i="10541"/>
  <c r="AL43" i="10541"/>
  <c r="AL44" i="10541"/>
  <c r="AL45" i="10541"/>
  <c r="AL46" i="10541"/>
  <c r="AL47" i="10541"/>
  <c r="AL48" i="10541"/>
  <c r="AL49" i="10541"/>
  <c r="AL50" i="10541"/>
  <c r="AL51" i="10541"/>
  <c r="AL52" i="10541"/>
  <c r="AL53" i="10541"/>
  <c r="AL54" i="10541"/>
  <c r="AL55" i="10541"/>
  <c r="AL56" i="10541"/>
  <c r="AL57" i="10541"/>
  <c r="AL58" i="10541"/>
  <c r="AL59" i="10541"/>
  <c r="AL60" i="10541"/>
  <c r="AL61" i="10541"/>
  <c r="AL62" i="10541"/>
  <c r="AL63" i="10541"/>
  <c r="AL64" i="10541"/>
  <c r="AL65" i="10541"/>
  <c r="AL66" i="10541"/>
  <c r="AL67" i="10541"/>
  <c r="AL68" i="10541"/>
  <c r="AL69" i="10541"/>
  <c r="AL70" i="10541"/>
  <c r="AL71" i="10541"/>
  <c r="AL72" i="10541"/>
  <c r="AL73" i="10541"/>
  <c r="AL74" i="10541"/>
  <c r="AL75" i="10541"/>
  <c r="AL76" i="10541"/>
  <c r="AL77" i="10541"/>
  <c r="AL78" i="10541"/>
  <c r="AL79" i="10541"/>
  <c r="AL80" i="10541"/>
  <c r="AL81" i="10541"/>
  <c r="AL82" i="10541"/>
  <c r="AL83" i="10541"/>
  <c r="AL84" i="10541"/>
  <c r="AL85" i="10541"/>
  <c r="AL86" i="10541"/>
  <c r="AL87" i="10541"/>
  <c r="AL88" i="10541"/>
  <c r="AL89" i="10541"/>
  <c r="AL90" i="10541"/>
  <c r="AL91" i="10541"/>
  <c r="AL92" i="10541"/>
  <c r="AL93" i="10541"/>
  <c r="AL94" i="10541"/>
  <c r="AL95" i="10541"/>
  <c r="AL96" i="10541"/>
  <c r="AL97" i="10541"/>
  <c r="AL98" i="10541"/>
  <c r="AL99" i="10541"/>
  <c r="AL100" i="10541"/>
  <c r="AL101" i="10541"/>
  <c r="AL102" i="10541"/>
  <c r="AL103" i="10541"/>
  <c r="AL104" i="10541"/>
  <c r="AL105" i="10541"/>
  <c r="AL106" i="10541"/>
  <c r="AL107" i="10541"/>
  <c r="AL108" i="10541"/>
  <c r="AL109" i="10541"/>
  <c r="AL110" i="10541"/>
  <c r="AL111" i="10541"/>
  <c r="AL112" i="10541"/>
  <c r="AL113" i="10541"/>
  <c r="AL114" i="10541"/>
  <c r="AL115" i="10541"/>
  <c r="AL116" i="10541"/>
  <c r="AL117" i="10541"/>
  <c r="AL118" i="10541"/>
  <c r="AL119" i="10541"/>
  <c r="AL120" i="10541"/>
  <c r="AL121" i="10541"/>
  <c r="AL122" i="10541"/>
  <c r="AL123" i="10541"/>
  <c r="AL124" i="10541"/>
  <c r="AL125" i="10541"/>
  <c r="AL126" i="10541"/>
  <c r="AL127" i="10541"/>
  <c r="AL3" i="10541"/>
  <c r="BI32" i="10541"/>
  <c r="BI25" i="10541"/>
  <c r="BI24" i="10541"/>
  <c r="BI28" i="10541"/>
  <c r="BI21" i="10541"/>
  <c r="BI26" i="10541"/>
  <c r="BI27" i="10541"/>
  <c r="BI30" i="10541"/>
  <c r="BI31" i="10541"/>
  <c r="BI23" i="10541"/>
  <c r="BI22" i="10541"/>
  <c r="BI29" i="10541"/>
  <c r="B2681" i="10541" l="1"/>
  <c r="B2686" i="10541"/>
  <c r="J29" i="2316"/>
  <c r="K29" i="2316"/>
  <c r="K28" i="2316"/>
  <c r="J28" i="2316"/>
  <c r="J34" i="2316"/>
  <c r="J32" i="2316"/>
  <c r="J31" i="2316"/>
  <c r="J33" i="2316"/>
  <c r="J30" i="2316"/>
  <c r="J26" i="32"/>
  <c r="K26" i="32"/>
  <c r="J24" i="32"/>
  <c r="K24" i="32"/>
  <c r="J22" i="32"/>
  <c r="K22" i="32"/>
  <c r="J25" i="32"/>
  <c r="K25" i="32"/>
  <c r="J19" i="32"/>
  <c r="K19" i="32"/>
  <c r="J27" i="32"/>
  <c r="K27" i="32"/>
  <c r="J21" i="32"/>
  <c r="K21" i="32"/>
  <c r="J20" i="32"/>
  <c r="K20" i="32"/>
  <c r="K18" i="32"/>
  <c r="J23" i="32"/>
  <c r="K23" i="32"/>
  <c r="V3" i="2316"/>
  <c r="U3" i="2316"/>
  <c r="T3" i="2316"/>
  <c r="V3" i="32"/>
  <c r="U3" i="32"/>
  <c r="T3" i="32"/>
  <c r="H966" i="62264"/>
  <c r="D33" i="50" s="1"/>
  <c r="H967" i="62264"/>
  <c r="D35" i="50" s="1"/>
  <c r="I2" i="62263"/>
  <c r="G2" i="62262" s="1"/>
  <c r="B2688" i="10541" l="1"/>
  <c r="B2683" i="10541"/>
  <c r="L33" i="2316"/>
  <c r="L30" i="2316"/>
  <c r="L34" i="2316"/>
  <c r="L28" i="2316"/>
  <c r="K35" i="2316"/>
  <c r="L29" i="2316"/>
  <c r="L31" i="2316"/>
  <c r="L32" i="2316"/>
  <c r="K28" i="32"/>
  <c r="L23" i="32"/>
  <c r="L20" i="32"/>
  <c r="L27" i="32"/>
  <c r="L25" i="32"/>
  <c r="L24" i="32"/>
  <c r="L18" i="32"/>
  <c r="L21" i="32"/>
  <c r="L19" i="32"/>
  <c r="L22" i="32"/>
  <c r="L26" i="32"/>
  <c r="B2685" i="10541" l="1"/>
  <c r="B2690" i="10541"/>
  <c r="C1519" i="10541"/>
  <c r="C1520" i="10541"/>
  <c r="C1521" i="10541"/>
  <c r="C1522" i="10541"/>
  <c r="C1523" i="10541"/>
  <c r="C1524" i="10541"/>
  <c r="C1525" i="10541"/>
  <c r="C1526" i="10541"/>
  <c r="C1527" i="10541"/>
  <c r="C1528" i="10541"/>
  <c r="B2692" i="10541" l="1"/>
  <c r="B2687" i="10541"/>
  <c r="M20" i="47"/>
  <c r="I20" i="47"/>
  <c r="B2689" i="10541" l="1"/>
  <c r="B2694" i="10541"/>
  <c r="N20" i="47"/>
  <c r="B2696" i="10541" l="1"/>
  <c r="B2691" i="10541"/>
  <c r="U20" i="47"/>
  <c r="Q20" i="47" s="1"/>
  <c r="C1389" i="10541"/>
  <c r="C1390" i="10541"/>
  <c r="C1391" i="10541"/>
  <c r="C1392" i="10541"/>
  <c r="C1393" i="10541"/>
  <c r="C1394" i="10541"/>
  <c r="C1395" i="10541"/>
  <c r="C1396" i="10541"/>
  <c r="C1397" i="10541"/>
  <c r="C1398" i="10541"/>
  <c r="C1399" i="10541"/>
  <c r="C1400" i="10541"/>
  <c r="C1401" i="10541"/>
  <c r="C1402" i="10541"/>
  <c r="C1403" i="10541"/>
  <c r="C1404" i="10541"/>
  <c r="C1405" i="10541"/>
  <c r="C1406" i="10541"/>
  <c r="C1407" i="10541"/>
  <c r="C1408" i="10541"/>
  <c r="C1409" i="10541"/>
  <c r="C1410" i="10541"/>
  <c r="C1411" i="10541"/>
  <c r="C1412" i="10541"/>
  <c r="C1413" i="10541"/>
  <c r="C1414" i="10541"/>
  <c r="C1415" i="10541"/>
  <c r="C1416" i="10541"/>
  <c r="C1417" i="10541"/>
  <c r="C1418" i="10541"/>
  <c r="C1419" i="10541"/>
  <c r="C1420" i="10541"/>
  <c r="C1421" i="10541"/>
  <c r="C1422" i="10541"/>
  <c r="C1423" i="10541"/>
  <c r="C1424" i="10541"/>
  <c r="C1425" i="10541"/>
  <c r="C1426" i="10541"/>
  <c r="C1427" i="10541"/>
  <c r="C1428" i="10541"/>
  <c r="C1429" i="10541"/>
  <c r="C1430" i="10541"/>
  <c r="C1431" i="10541"/>
  <c r="C1432" i="10541"/>
  <c r="C1433" i="10541"/>
  <c r="C1434" i="10541"/>
  <c r="C1435" i="10541"/>
  <c r="C1436" i="10541"/>
  <c r="C1437" i="10541"/>
  <c r="C1438" i="10541"/>
  <c r="C1439" i="10541"/>
  <c r="C1440" i="10541"/>
  <c r="C1441" i="10541"/>
  <c r="C1442" i="10541"/>
  <c r="C1443" i="10541"/>
  <c r="C1444" i="10541"/>
  <c r="C1445" i="10541"/>
  <c r="C1446" i="10541"/>
  <c r="C1447" i="10541"/>
  <c r="C1448" i="10541"/>
  <c r="C1449" i="10541"/>
  <c r="C1450" i="10541"/>
  <c r="C1451" i="10541"/>
  <c r="C1452" i="10541"/>
  <c r="C1453" i="10541"/>
  <c r="C1454" i="10541"/>
  <c r="C1455" i="10541"/>
  <c r="C1456" i="10541"/>
  <c r="C1457" i="10541"/>
  <c r="C1458" i="10541"/>
  <c r="C1459" i="10541"/>
  <c r="C1460" i="10541"/>
  <c r="C1461" i="10541"/>
  <c r="C1462" i="10541"/>
  <c r="C1463" i="10541"/>
  <c r="C1464" i="10541"/>
  <c r="C1465" i="10541"/>
  <c r="C1466" i="10541"/>
  <c r="C1467" i="10541"/>
  <c r="C1468" i="10541"/>
  <c r="C1469" i="10541"/>
  <c r="C1470" i="10541"/>
  <c r="C1471" i="10541"/>
  <c r="C1472" i="10541"/>
  <c r="C1473" i="10541"/>
  <c r="C1474" i="10541"/>
  <c r="C1475" i="10541"/>
  <c r="C1476" i="10541"/>
  <c r="C1477" i="10541"/>
  <c r="C1478" i="10541"/>
  <c r="C1479" i="10541"/>
  <c r="C1480" i="10541"/>
  <c r="C1481" i="10541"/>
  <c r="C1482" i="10541"/>
  <c r="C1483" i="10541"/>
  <c r="C1484" i="10541"/>
  <c r="C1485" i="10541"/>
  <c r="C1486" i="10541"/>
  <c r="C1487" i="10541"/>
  <c r="C1488" i="10541"/>
  <c r="C1489" i="10541"/>
  <c r="C1490" i="10541"/>
  <c r="C1491" i="10541"/>
  <c r="C1492" i="10541"/>
  <c r="C1493" i="10541"/>
  <c r="C1494" i="10541"/>
  <c r="C1495" i="10541"/>
  <c r="C1496" i="10541"/>
  <c r="C1497" i="10541"/>
  <c r="C1498" i="10541"/>
  <c r="C1499" i="10541"/>
  <c r="C1500" i="10541"/>
  <c r="C1501" i="10541"/>
  <c r="C1502" i="10541"/>
  <c r="C1503" i="10541"/>
  <c r="C1504" i="10541"/>
  <c r="C1505" i="10541"/>
  <c r="C1506" i="10541"/>
  <c r="C1507" i="10541"/>
  <c r="C1508" i="10541"/>
  <c r="C1509" i="10541"/>
  <c r="C1510" i="10541"/>
  <c r="C1511" i="10541"/>
  <c r="C1512" i="10541"/>
  <c r="C1513" i="10541"/>
  <c r="C1514" i="10541"/>
  <c r="C1515" i="10541"/>
  <c r="C1516" i="10541"/>
  <c r="C1517" i="10541"/>
  <c r="C1518" i="10541"/>
  <c r="C1529" i="10541"/>
  <c r="C1530" i="10541"/>
  <c r="C1531" i="10541"/>
  <c r="C1532" i="10541"/>
  <c r="C1533" i="10541"/>
  <c r="C1534" i="10541"/>
  <c r="C1535" i="10541"/>
  <c r="C1536" i="10541"/>
  <c r="C1537" i="10541"/>
  <c r="C1538" i="10541"/>
  <c r="C1539" i="10541"/>
  <c r="C1540" i="10541"/>
  <c r="C1541" i="10541"/>
  <c r="C1542" i="10541"/>
  <c r="C1543" i="10541"/>
  <c r="C1544" i="10541"/>
  <c r="C1545" i="10541"/>
  <c r="C1546" i="10541"/>
  <c r="C1547" i="10541"/>
  <c r="C1548" i="10541"/>
  <c r="C1549" i="10541"/>
  <c r="C1550" i="10541"/>
  <c r="C1551" i="10541"/>
  <c r="C1552" i="10541"/>
  <c r="C1553" i="10541"/>
  <c r="C1554" i="10541"/>
  <c r="C1555" i="10541"/>
  <c r="C1556" i="10541"/>
  <c r="C1557" i="10541"/>
  <c r="C1558" i="10541"/>
  <c r="C1559" i="10541"/>
  <c r="C1560" i="10541"/>
  <c r="C1561" i="10541"/>
  <c r="C1562" i="10541"/>
  <c r="C1563" i="10541"/>
  <c r="C1564" i="10541"/>
  <c r="C1565" i="10541"/>
  <c r="C1566" i="10541"/>
  <c r="C1567" i="10541"/>
  <c r="C1568" i="10541"/>
  <c r="C1569" i="10541"/>
  <c r="C1570" i="10541"/>
  <c r="C1571" i="10541"/>
  <c r="C1572" i="10541"/>
  <c r="C1573" i="10541"/>
  <c r="C1574" i="10541"/>
  <c r="C1575" i="10541"/>
  <c r="C1576" i="10541"/>
  <c r="C1577" i="10541"/>
  <c r="C1578" i="10541"/>
  <c r="C1579" i="10541"/>
  <c r="C1580" i="10541"/>
  <c r="C1581" i="10541"/>
  <c r="C1582" i="10541"/>
  <c r="C1583" i="10541"/>
  <c r="C1584" i="10541"/>
  <c r="C1585" i="10541"/>
  <c r="C1586" i="10541"/>
  <c r="C1587" i="10541"/>
  <c r="C1588" i="10541"/>
  <c r="C1589" i="10541"/>
  <c r="C1590" i="10541"/>
  <c r="C1591" i="10541"/>
  <c r="C1592" i="10541"/>
  <c r="C1593" i="10541"/>
  <c r="C1594" i="10541"/>
  <c r="C1595" i="10541"/>
  <c r="C1596" i="10541"/>
  <c r="C1597" i="10541"/>
  <c r="C1598" i="10541"/>
  <c r="C1599" i="10541"/>
  <c r="C1600" i="10541"/>
  <c r="C1601" i="10541"/>
  <c r="C1602" i="10541"/>
  <c r="C1603" i="10541"/>
  <c r="C1604" i="10541"/>
  <c r="C1605" i="10541"/>
  <c r="C1606" i="10541"/>
  <c r="C1607" i="10541"/>
  <c r="C1608" i="10541"/>
  <c r="C1609" i="10541"/>
  <c r="C1610" i="10541"/>
  <c r="C1611" i="10541"/>
  <c r="C1612" i="10541"/>
  <c r="C1613" i="10541"/>
  <c r="C1614" i="10541"/>
  <c r="C1615" i="10541"/>
  <c r="C1616" i="10541"/>
  <c r="C1617" i="10541"/>
  <c r="C1618" i="10541"/>
  <c r="C1619" i="10541"/>
  <c r="C1629" i="10541"/>
  <c r="C1630" i="10541"/>
  <c r="C1631" i="10541"/>
  <c r="C1632" i="10541"/>
  <c r="C1633" i="10541"/>
  <c r="C1634" i="10541"/>
  <c r="C1635" i="10541"/>
  <c r="C1636" i="10541"/>
  <c r="C1637" i="10541"/>
  <c r="C1638" i="10541"/>
  <c r="C1639" i="10541"/>
  <c r="C1640" i="10541"/>
  <c r="C1641" i="10541"/>
  <c r="C1642" i="10541"/>
  <c r="C1643" i="10541"/>
  <c r="C1644" i="10541"/>
  <c r="C1645" i="10541"/>
  <c r="C1646" i="10541"/>
  <c r="C1647" i="10541"/>
  <c r="C1648" i="10541"/>
  <c r="C1649" i="10541"/>
  <c r="C1650" i="10541"/>
  <c r="C1651" i="10541"/>
  <c r="C1652" i="10541"/>
  <c r="C1653" i="10541"/>
  <c r="C1654" i="10541"/>
  <c r="C1655" i="10541"/>
  <c r="C1656" i="10541"/>
  <c r="C1657" i="10541"/>
  <c r="C1658" i="10541"/>
  <c r="C1659" i="10541"/>
  <c r="C1660" i="10541"/>
  <c r="C1661" i="10541"/>
  <c r="C1662" i="10541"/>
  <c r="C1663" i="10541"/>
  <c r="C1664" i="10541"/>
  <c r="C1665" i="10541"/>
  <c r="C1666" i="10541"/>
  <c r="C1667" i="10541"/>
  <c r="C1668" i="10541"/>
  <c r="C1669" i="10541"/>
  <c r="C1670" i="10541"/>
  <c r="C1671" i="10541"/>
  <c r="C1672" i="10541"/>
  <c r="C1673" i="10541"/>
  <c r="C1674" i="10541"/>
  <c r="C1675" i="10541"/>
  <c r="C1676" i="10541"/>
  <c r="C1677" i="10541"/>
  <c r="C1678" i="10541"/>
  <c r="C1679" i="10541"/>
  <c r="C1680" i="10541"/>
  <c r="C1681" i="10541"/>
  <c r="C1682" i="10541"/>
  <c r="C1683" i="10541"/>
  <c r="C1684" i="10541"/>
  <c r="C1685" i="10541"/>
  <c r="C1686" i="10541"/>
  <c r="C1687" i="10541"/>
  <c r="C1688" i="10541"/>
  <c r="C1689" i="10541"/>
  <c r="C1690" i="10541"/>
  <c r="C1691" i="10541"/>
  <c r="C1692" i="10541"/>
  <c r="C1693" i="10541"/>
  <c r="C1694" i="10541"/>
  <c r="C1695" i="10541"/>
  <c r="C1696" i="10541"/>
  <c r="C1697" i="10541"/>
  <c r="C1698" i="10541"/>
  <c r="C1699" i="10541"/>
  <c r="C1700" i="10541"/>
  <c r="C1701" i="10541"/>
  <c r="C1702" i="10541"/>
  <c r="C1703" i="10541"/>
  <c r="C1704" i="10541"/>
  <c r="C1705" i="10541"/>
  <c r="C1706" i="10541"/>
  <c r="C1707" i="10541"/>
  <c r="C1708" i="10541"/>
  <c r="C1709" i="10541"/>
  <c r="C1710" i="10541"/>
  <c r="C1711" i="10541"/>
  <c r="C1712" i="10541"/>
  <c r="C1713" i="10541"/>
  <c r="C1714" i="10541"/>
  <c r="C1715" i="10541"/>
  <c r="C1716" i="10541"/>
  <c r="C1717" i="10541"/>
  <c r="C1718" i="10541"/>
  <c r="C1719" i="10541"/>
  <c r="C1720" i="10541"/>
  <c r="C1721" i="10541"/>
  <c r="C1722" i="10541"/>
  <c r="C1723" i="10541"/>
  <c r="C1724" i="10541"/>
  <c r="C1725" i="10541"/>
  <c r="C1726" i="10541"/>
  <c r="C1727" i="10541"/>
  <c r="C1728" i="10541"/>
  <c r="C1729" i="10541"/>
  <c r="C1730" i="10541"/>
  <c r="C1731" i="10541"/>
  <c r="C1732" i="10541"/>
  <c r="C1733" i="10541"/>
  <c r="C1734" i="10541"/>
  <c r="C1735" i="10541"/>
  <c r="C1736" i="10541"/>
  <c r="C1737" i="10541"/>
  <c r="C1738" i="10541"/>
  <c r="C1739" i="10541"/>
  <c r="C1740" i="10541"/>
  <c r="C1741" i="10541"/>
  <c r="C1742" i="10541"/>
  <c r="C1743" i="10541"/>
  <c r="C1744" i="10541"/>
  <c r="C1745" i="10541"/>
  <c r="C1746" i="10541"/>
  <c r="C1747" i="10541"/>
  <c r="C1748" i="10541"/>
  <c r="C1749" i="10541"/>
  <c r="C1750" i="10541"/>
  <c r="C1751" i="10541"/>
  <c r="C1752" i="10541"/>
  <c r="C1753" i="10541"/>
  <c r="C1754" i="10541"/>
  <c r="C1755" i="10541"/>
  <c r="C1756" i="10541"/>
  <c r="C1757" i="10541"/>
  <c r="C1758" i="10541"/>
  <c r="C1759" i="10541"/>
  <c r="C1760" i="10541"/>
  <c r="C1761" i="10541"/>
  <c r="C1762" i="10541"/>
  <c r="C1763" i="10541"/>
  <c r="C1764" i="10541"/>
  <c r="C1765" i="10541"/>
  <c r="C1766" i="10541"/>
  <c r="C1767" i="10541"/>
  <c r="C1768" i="10541"/>
  <c r="C1769" i="10541"/>
  <c r="C1770" i="10541"/>
  <c r="C1771" i="10541"/>
  <c r="C1772" i="10541"/>
  <c r="C1773" i="10541"/>
  <c r="C1774" i="10541"/>
  <c r="C1775" i="10541"/>
  <c r="C1776" i="10541"/>
  <c r="C1777" i="10541"/>
  <c r="C1778" i="10541"/>
  <c r="C1779" i="10541"/>
  <c r="C1780" i="10541"/>
  <c r="C1781" i="10541"/>
  <c r="C1782" i="10541"/>
  <c r="C1783" i="10541"/>
  <c r="C1784" i="10541"/>
  <c r="C1785" i="10541"/>
  <c r="C1786" i="10541"/>
  <c r="C1787" i="10541"/>
  <c r="C1788" i="10541"/>
  <c r="C1789" i="10541"/>
  <c r="C1790" i="10541"/>
  <c r="C1791" i="10541"/>
  <c r="C1792" i="10541"/>
  <c r="C1793" i="10541"/>
  <c r="C1794" i="10541"/>
  <c r="C1795" i="10541"/>
  <c r="C1796" i="10541"/>
  <c r="C1797" i="10541"/>
  <c r="C1798" i="10541"/>
  <c r="C1799" i="10541"/>
  <c r="C1800" i="10541"/>
  <c r="C1801" i="10541"/>
  <c r="C1802" i="10541"/>
  <c r="C1803" i="10541"/>
  <c r="C1804" i="10541"/>
  <c r="C1805" i="10541"/>
  <c r="C1806" i="10541"/>
  <c r="C1807" i="10541"/>
  <c r="C1808" i="10541"/>
  <c r="C1809" i="10541"/>
  <c r="C1810" i="10541"/>
  <c r="C1811" i="10541"/>
  <c r="C1812" i="10541"/>
  <c r="C1813" i="10541"/>
  <c r="C1814" i="10541"/>
  <c r="C1815" i="10541"/>
  <c r="C1816" i="10541"/>
  <c r="C1817" i="10541"/>
  <c r="C1818" i="10541"/>
  <c r="C1819" i="10541"/>
  <c r="C1820" i="10541"/>
  <c r="C1821" i="10541"/>
  <c r="C1822" i="10541"/>
  <c r="C1823" i="10541"/>
  <c r="C1824" i="10541"/>
  <c r="C1825" i="10541"/>
  <c r="C1826" i="10541"/>
  <c r="C1827" i="10541"/>
  <c r="C1828" i="10541"/>
  <c r="C1829" i="10541"/>
  <c r="C1830" i="10541"/>
  <c r="C1831" i="10541"/>
  <c r="C1832" i="10541"/>
  <c r="C1833" i="10541"/>
  <c r="C1834" i="10541"/>
  <c r="C1835" i="10541"/>
  <c r="C1836" i="10541"/>
  <c r="C1837" i="10541"/>
  <c r="C1838" i="10541"/>
  <c r="C1839" i="10541"/>
  <c r="C1840" i="10541"/>
  <c r="C1841" i="10541"/>
  <c r="C1842" i="10541"/>
  <c r="C1843" i="10541"/>
  <c r="C1844" i="10541"/>
  <c r="C1845" i="10541"/>
  <c r="C1846" i="10541"/>
  <c r="C1847" i="10541"/>
  <c r="C1848" i="10541"/>
  <c r="C1849" i="10541"/>
  <c r="C1850" i="10541"/>
  <c r="C1851" i="10541"/>
  <c r="C1852" i="10541"/>
  <c r="C1853" i="10541"/>
  <c r="C1854" i="10541"/>
  <c r="C1855" i="10541"/>
  <c r="C1856" i="10541"/>
  <c r="C1857" i="10541"/>
  <c r="C1858" i="10541"/>
  <c r="C1859" i="10541"/>
  <c r="C1860" i="10541"/>
  <c r="C1861" i="10541"/>
  <c r="C1862" i="10541"/>
  <c r="C1863" i="10541"/>
  <c r="C1864" i="10541"/>
  <c r="C1865" i="10541"/>
  <c r="C1866" i="10541"/>
  <c r="C1867" i="10541"/>
  <c r="C1868" i="10541"/>
  <c r="C1869" i="10541"/>
  <c r="C1870" i="10541"/>
  <c r="C1871" i="10541"/>
  <c r="C1872" i="10541"/>
  <c r="C1873" i="10541"/>
  <c r="C1874" i="10541"/>
  <c r="C1875" i="10541"/>
  <c r="C1876" i="10541"/>
  <c r="C1877" i="10541"/>
  <c r="C1878" i="10541"/>
  <c r="C1879" i="10541"/>
  <c r="C1880" i="10541"/>
  <c r="C1881" i="10541"/>
  <c r="C1882" i="10541"/>
  <c r="C1883" i="10541"/>
  <c r="C1884" i="10541"/>
  <c r="C1885" i="10541"/>
  <c r="C1886" i="10541"/>
  <c r="C1887" i="10541"/>
  <c r="C1888" i="10541"/>
  <c r="C1889" i="10541"/>
  <c r="C1890" i="10541"/>
  <c r="C1891" i="10541"/>
  <c r="C1892" i="10541"/>
  <c r="C1893" i="10541"/>
  <c r="C1894" i="10541"/>
  <c r="C1895" i="10541"/>
  <c r="C1896" i="10541"/>
  <c r="C1897" i="10541"/>
  <c r="C1898" i="10541"/>
  <c r="C1899" i="10541"/>
  <c r="C1900" i="10541"/>
  <c r="C1901" i="10541"/>
  <c r="C1902" i="10541"/>
  <c r="C1903" i="10541"/>
  <c r="C1904" i="10541"/>
  <c r="C1905" i="10541"/>
  <c r="C1906" i="10541"/>
  <c r="C1907" i="10541"/>
  <c r="C1908" i="10541"/>
  <c r="C1909" i="10541"/>
  <c r="C1910" i="10541"/>
  <c r="C1911" i="10541"/>
  <c r="C1912" i="10541"/>
  <c r="C1913" i="10541"/>
  <c r="C1914" i="10541"/>
  <c r="C1915" i="10541"/>
  <c r="C1916" i="10541"/>
  <c r="C1917" i="10541"/>
  <c r="C1918" i="10541"/>
  <c r="C1919" i="10541"/>
  <c r="C1920" i="10541"/>
  <c r="C1921" i="10541"/>
  <c r="C1922" i="10541"/>
  <c r="C1923" i="10541"/>
  <c r="C1924" i="10541"/>
  <c r="C1925" i="10541"/>
  <c r="C1926" i="10541"/>
  <c r="C1927" i="10541"/>
  <c r="C1928" i="10541"/>
  <c r="C1929" i="10541"/>
  <c r="C1930" i="10541"/>
  <c r="C1931" i="10541"/>
  <c r="C1932" i="10541"/>
  <c r="C1933" i="10541"/>
  <c r="C1934" i="10541"/>
  <c r="C1935" i="10541"/>
  <c r="C1936" i="10541"/>
  <c r="C1937" i="10541"/>
  <c r="C1938" i="10541"/>
  <c r="C1939" i="10541"/>
  <c r="C1940" i="10541"/>
  <c r="C1941" i="10541"/>
  <c r="C1942" i="10541"/>
  <c r="C1943" i="10541"/>
  <c r="C1944" i="10541"/>
  <c r="C1945" i="10541"/>
  <c r="C1946" i="10541"/>
  <c r="C1947" i="10541"/>
  <c r="C1948" i="10541"/>
  <c r="C1949" i="10541"/>
  <c r="C1950" i="10541"/>
  <c r="C1951" i="10541"/>
  <c r="C1952" i="10541"/>
  <c r="C1953" i="10541"/>
  <c r="C1954" i="10541"/>
  <c r="C1955" i="10541"/>
  <c r="C1956" i="10541"/>
  <c r="C1957" i="10541"/>
  <c r="C1958" i="10541"/>
  <c r="C1959" i="10541"/>
  <c r="C1960" i="10541"/>
  <c r="C1961" i="10541"/>
  <c r="C1962" i="10541"/>
  <c r="C1963" i="10541"/>
  <c r="C1964" i="10541"/>
  <c r="C1965" i="10541"/>
  <c r="C1966" i="10541"/>
  <c r="C1967" i="10541"/>
  <c r="C1968" i="10541"/>
  <c r="C1969" i="10541"/>
  <c r="C1970" i="10541"/>
  <c r="C1971" i="10541"/>
  <c r="C1972" i="10541"/>
  <c r="C1973" i="10541"/>
  <c r="C1974" i="10541"/>
  <c r="C1975" i="10541"/>
  <c r="C1976" i="10541"/>
  <c r="C1977" i="10541"/>
  <c r="C1978" i="10541"/>
  <c r="C1979" i="10541"/>
  <c r="C1980" i="10541"/>
  <c r="C1981" i="10541"/>
  <c r="C1982" i="10541"/>
  <c r="C1983" i="10541"/>
  <c r="C1984" i="10541"/>
  <c r="C1985" i="10541"/>
  <c r="C1986" i="10541"/>
  <c r="C1987" i="10541"/>
  <c r="C1988" i="10541"/>
  <c r="C1989" i="10541"/>
  <c r="C1990" i="10541"/>
  <c r="C1996" i="10541"/>
  <c r="C1997" i="10541"/>
  <c r="C1998" i="10541"/>
  <c r="C1999" i="10541"/>
  <c r="C2000" i="10541"/>
  <c r="C2001" i="10541"/>
  <c r="C2002" i="10541"/>
  <c r="C2003" i="10541"/>
  <c r="C2004" i="10541"/>
  <c r="C2005" i="10541"/>
  <c r="C2006" i="10541"/>
  <c r="C2007" i="10541"/>
  <c r="C2008" i="10541"/>
  <c r="C2009" i="10541"/>
  <c r="C2010" i="10541"/>
  <c r="C2011" i="10541"/>
  <c r="C2012" i="10541"/>
  <c r="C2013" i="10541"/>
  <c r="C2014" i="10541"/>
  <c r="C2015" i="10541"/>
  <c r="C2016" i="10541"/>
  <c r="C2017" i="10541"/>
  <c r="C2018" i="10541"/>
  <c r="C2019" i="10541"/>
  <c r="C2020" i="10541"/>
  <c r="C2021" i="10541"/>
  <c r="C2022" i="10541"/>
  <c r="C2023" i="10541"/>
  <c r="C2024" i="10541"/>
  <c r="C2025" i="10541"/>
  <c r="C2026" i="10541"/>
  <c r="C2027" i="10541"/>
  <c r="C2028" i="10541"/>
  <c r="C2029" i="10541"/>
  <c r="C2030" i="10541"/>
  <c r="C2031" i="10541"/>
  <c r="C2032" i="10541"/>
  <c r="C2033" i="10541"/>
  <c r="C2034" i="10541"/>
  <c r="C2035" i="10541"/>
  <c r="C2036" i="10541"/>
  <c r="C2037" i="10541"/>
  <c r="C2038" i="10541"/>
  <c r="C2039" i="10541"/>
  <c r="C2040" i="10541"/>
  <c r="C2041" i="10541"/>
  <c r="C2042" i="10541"/>
  <c r="C2043" i="10541"/>
  <c r="C2044" i="10541"/>
  <c r="C2045" i="10541"/>
  <c r="C2046" i="10541"/>
  <c r="C2047" i="10541"/>
  <c r="C2048" i="10541"/>
  <c r="C2049" i="10541"/>
  <c r="C2050" i="10541"/>
  <c r="C2051" i="10541"/>
  <c r="C2052" i="10541"/>
  <c r="C2053" i="10541"/>
  <c r="C2054" i="10541"/>
  <c r="C2055" i="10541"/>
  <c r="C2056" i="10541"/>
  <c r="C2057" i="10541"/>
  <c r="C2058" i="10541"/>
  <c r="C2059" i="10541"/>
  <c r="C2060" i="10541"/>
  <c r="C2061" i="10541"/>
  <c r="C2062" i="10541"/>
  <c r="C2063" i="10541"/>
  <c r="C2064" i="10541"/>
  <c r="C2065" i="10541"/>
  <c r="C2066" i="10541"/>
  <c r="C2067" i="10541"/>
  <c r="C2068" i="10541"/>
  <c r="C2069" i="10541"/>
  <c r="C2070" i="10541"/>
  <c r="C2071" i="10541"/>
  <c r="C2072" i="10541"/>
  <c r="C2073" i="10541"/>
  <c r="C2074" i="10541"/>
  <c r="C2075" i="10541"/>
  <c r="C2076" i="10541"/>
  <c r="C2077" i="10541"/>
  <c r="C2078" i="10541"/>
  <c r="C2079" i="10541"/>
  <c r="C2080" i="10541"/>
  <c r="C2081" i="10541"/>
  <c r="C2082" i="10541"/>
  <c r="C2083" i="10541"/>
  <c r="C2084" i="10541"/>
  <c r="C2085" i="10541"/>
  <c r="C2086" i="10541"/>
  <c r="C2087" i="10541"/>
  <c r="C2088" i="10541"/>
  <c r="C2089" i="10541"/>
  <c r="C2090" i="10541"/>
  <c r="C2091" i="10541"/>
  <c r="C2092" i="10541"/>
  <c r="C2093" i="10541"/>
  <c r="C2094" i="10541"/>
  <c r="C2095" i="10541"/>
  <c r="C2096" i="10541"/>
  <c r="C2097" i="10541"/>
  <c r="C2098" i="10541"/>
  <c r="C2099" i="10541"/>
  <c r="C2100" i="10541"/>
  <c r="C2101" i="10541"/>
  <c r="C2102" i="10541"/>
  <c r="C2103" i="10541"/>
  <c r="C2104" i="10541"/>
  <c r="C2105" i="10541"/>
  <c r="C2106" i="10541"/>
  <c r="C2107" i="10541"/>
  <c r="C2108" i="10541"/>
  <c r="C2109" i="10541"/>
  <c r="C2110" i="10541"/>
  <c r="C2111" i="10541"/>
  <c r="C2112" i="10541"/>
  <c r="C2113" i="10541"/>
  <c r="C2114" i="10541"/>
  <c r="C2115" i="10541"/>
  <c r="C2116" i="10541"/>
  <c r="C2117" i="10541"/>
  <c r="C2118" i="10541"/>
  <c r="C2119" i="10541"/>
  <c r="C2120" i="10541"/>
  <c r="C2121" i="10541"/>
  <c r="C2122" i="10541"/>
  <c r="C2123" i="10541"/>
  <c r="C2124" i="10541"/>
  <c r="C2125" i="10541"/>
  <c r="C2126" i="10541"/>
  <c r="C2127" i="10541"/>
  <c r="C2128" i="10541"/>
  <c r="C2129" i="10541"/>
  <c r="C2130" i="10541"/>
  <c r="C2131" i="10541"/>
  <c r="C2132" i="10541"/>
  <c r="C2133" i="10541"/>
  <c r="C2134" i="10541"/>
  <c r="C2135" i="10541"/>
  <c r="C2136" i="10541"/>
  <c r="C2137" i="10541"/>
  <c r="C2138" i="10541"/>
  <c r="C2139" i="10541"/>
  <c r="C2140" i="10541"/>
  <c r="C2141" i="10541"/>
  <c r="C2142" i="10541"/>
  <c r="C2143" i="10541"/>
  <c r="C2144" i="10541"/>
  <c r="C2145" i="10541"/>
  <c r="C2146" i="10541"/>
  <c r="C2147" i="10541"/>
  <c r="C2148" i="10541"/>
  <c r="C2149" i="10541"/>
  <c r="C2150" i="10541"/>
  <c r="C2151" i="10541"/>
  <c r="C2152" i="10541"/>
  <c r="C2153" i="10541"/>
  <c r="C2154" i="10541"/>
  <c r="C2155" i="10541"/>
  <c r="C2156" i="10541"/>
  <c r="C2157" i="10541"/>
  <c r="C2158" i="10541"/>
  <c r="C2159" i="10541"/>
  <c r="C2160" i="10541"/>
  <c r="C2161" i="10541"/>
  <c r="C2162" i="10541"/>
  <c r="C2163" i="10541"/>
  <c r="C2164" i="10541"/>
  <c r="C2165" i="10541"/>
  <c r="C2166" i="10541"/>
  <c r="C2167" i="10541"/>
  <c r="C2168" i="10541"/>
  <c r="C2169" i="10541"/>
  <c r="C2170" i="10541"/>
  <c r="C2171" i="10541"/>
  <c r="C2172" i="10541"/>
  <c r="C2173" i="10541"/>
  <c r="C2174" i="10541"/>
  <c r="C2175" i="10541"/>
  <c r="C2176" i="10541"/>
  <c r="C2177" i="10541"/>
  <c r="C2178" i="10541"/>
  <c r="C2179" i="10541"/>
  <c r="C2180" i="10541"/>
  <c r="C2181" i="10541"/>
  <c r="C2182" i="10541"/>
  <c r="C2183" i="10541"/>
  <c r="C2184" i="10541"/>
  <c r="C2185" i="10541"/>
  <c r="C2186" i="10541"/>
  <c r="C2187" i="10541"/>
  <c r="C2188" i="10541"/>
  <c r="C2189" i="10541"/>
  <c r="C2190" i="10541"/>
  <c r="C2191" i="10541"/>
  <c r="C2192" i="10541"/>
  <c r="C2193" i="10541"/>
  <c r="C2194" i="10541"/>
  <c r="C2195" i="10541"/>
  <c r="C2196" i="10541"/>
  <c r="C2197" i="10541"/>
  <c r="C2198" i="10541"/>
  <c r="C2199" i="10541"/>
  <c r="C2200" i="10541"/>
  <c r="C2201" i="10541"/>
  <c r="C2202" i="10541"/>
  <c r="C2203" i="10541"/>
  <c r="C2204" i="10541"/>
  <c r="C2205" i="10541"/>
  <c r="C2206" i="10541"/>
  <c r="C2207" i="10541"/>
  <c r="C2208" i="10541"/>
  <c r="C2209" i="10541"/>
  <c r="C2210" i="10541"/>
  <c r="C2211" i="10541"/>
  <c r="C2212" i="10541"/>
  <c r="C2213" i="10541"/>
  <c r="C2214" i="10541"/>
  <c r="C2215" i="10541"/>
  <c r="C2216" i="10541"/>
  <c r="C2217" i="10541"/>
  <c r="C2218" i="10541"/>
  <c r="C2219" i="10541"/>
  <c r="C2220" i="10541"/>
  <c r="C2221" i="10541"/>
  <c r="C2222" i="10541"/>
  <c r="C2223" i="10541"/>
  <c r="C2224" i="10541"/>
  <c r="C2225" i="10541"/>
  <c r="C2226" i="10541"/>
  <c r="C2227" i="10541"/>
  <c r="C2228" i="10541"/>
  <c r="C2229" i="10541"/>
  <c r="C2230" i="10541"/>
  <c r="C2231" i="10541"/>
  <c r="C2232" i="10541"/>
  <c r="C2233" i="10541"/>
  <c r="C2234" i="10541"/>
  <c r="C2235" i="10541"/>
  <c r="C2236" i="10541"/>
  <c r="C2237" i="10541"/>
  <c r="C2238" i="10541"/>
  <c r="C2239" i="10541"/>
  <c r="C2240" i="10541"/>
  <c r="C2241" i="10541"/>
  <c r="C2242" i="10541"/>
  <c r="C2243" i="10541"/>
  <c r="C2244" i="10541"/>
  <c r="C2245" i="10541"/>
  <c r="C2246" i="10541"/>
  <c r="C2247" i="10541"/>
  <c r="C2248" i="10541"/>
  <c r="C2249" i="10541"/>
  <c r="C2250" i="10541"/>
  <c r="C2251" i="10541"/>
  <c r="C2252" i="10541"/>
  <c r="C2253" i="10541"/>
  <c r="C2254" i="10541"/>
  <c r="C2255" i="10541"/>
  <c r="C2256" i="10541"/>
  <c r="C2257" i="10541"/>
  <c r="C2258" i="10541"/>
  <c r="C2259" i="10541"/>
  <c r="C2260" i="10541"/>
  <c r="C2261" i="10541"/>
  <c r="C2262" i="10541"/>
  <c r="C2263" i="10541"/>
  <c r="C2264" i="10541"/>
  <c r="C2265" i="10541"/>
  <c r="C2266" i="10541"/>
  <c r="C2267" i="10541"/>
  <c r="C2268" i="10541"/>
  <c r="C2269" i="10541"/>
  <c r="C2270" i="10541"/>
  <c r="C2271" i="10541"/>
  <c r="C2272" i="10541"/>
  <c r="C2273" i="10541"/>
  <c r="C2274" i="10541"/>
  <c r="C2275" i="10541"/>
  <c r="C2276" i="10541"/>
  <c r="C2277" i="10541"/>
  <c r="C2278" i="10541"/>
  <c r="C2279" i="10541"/>
  <c r="C2280" i="10541"/>
  <c r="C2281" i="10541"/>
  <c r="C2282" i="10541"/>
  <c r="C2283" i="10541"/>
  <c r="C2284" i="10541"/>
  <c r="C2285" i="10541"/>
  <c r="C2286" i="10541"/>
  <c r="C2287" i="10541"/>
  <c r="C2288" i="10541"/>
  <c r="C2289" i="10541"/>
  <c r="C2290" i="10541"/>
  <c r="C2291" i="10541"/>
  <c r="C2292" i="10541"/>
  <c r="C2293" i="10541"/>
  <c r="C2294" i="10541"/>
  <c r="C2295" i="10541"/>
  <c r="C2296" i="10541"/>
  <c r="C2297" i="10541"/>
  <c r="C2298" i="10541"/>
  <c r="C2299" i="10541"/>
  <c r="C2300" i="10541"/>
  <c r="C2301" i="10541"/>
  <c r="C2302" i="10541"/>
  <c r="C2303" i="10541"/>
  <c r="C2304" i="10541"/>
  <c r="C2305" i="10541"/>
  <c r="C2306" i="10541"/>
  <c r="C2307" i="10541"/>
  <c r="C2308" i="10541"/>
  <c r="C2309" i="10541"/>
  <c r="C2310" i="10541"/>
  <c r="C2311" i="10541"/>
  <c r="C2312" i="10541"/>
  <c r="C2313" i="10541"/>
  <c r="C2314" i="10541"/>
  <c r="C2315" i="10541"/>
  <c r="C2316" i="10541"/>
  <c r="C2317" i="10541"/>
  <c r="C2318" i="10541"/>
  <c r="C2319" i="10541"/>
  <c r="C2320" i="10541"/>
  <c r="C2321" i="10541"/>
  <c r="C2322" i="10541"/>
  <c r="C2323" i="10541"/>
  <c r="C2324" i="10541"/>
  <c r="C2325" i="10541"/>
  <c r="C2326" i="10541"/>
  <c r="C2327" i="10541"/>
  <c r="C2328" i="10541"/>
  <c r="C2329" i="10541"/>
  <c r="C2330" i="10541"/>
  <c r="C2331" i="10541"/>
  <c r="C2332" i="10541"/>
  <c r="C2333" i="10541"/>
  <c r="C2334" i="10541"/>
  <c r="C2335" i="10541"/>
  <c r="C2336" i="10541"/>
  <c r="C2337" i="10541"/>
  <c r="C2338" i="10541"/>
  <c r="C2339" i="10541"/>
  <c r="C2340" i="10541"/>
  <c r="C2341" i="10541"/>
  <c r="C2342" i="10541"/>
  <c r="C2343" i="10541"/>
  <c r="C2344" i="10541"/>
  <c r="C2345" i="10541"/>
  <c r="C2346" i="10541"/>
  <c r="C2347" i="10541"/>
  <c r="C2348" i="10541"/>
  <c r="C2349" i="10541"/>
  <c r="C2350" i="10541"/>
  <c r="C2351" i="10541"/>
  <c r="C2352" i="10541"/>
  <c r="C2353" i="10541"/>
  <c r="C2354" i="10541"/>
  <c r="C2355" i="10541"/>
  <c r="C2356" i="10541"/>
  <c r="C2357" i="10541"/>
  <c r="C2358" i="10541"/>
  <c r="C2359" i="10541"/>
  <c r="C2360" i="10541"/>
  <c r="C2361" i="10541"/>
  <c r="C2362" i="10541"/>
  <c r="C2363" i="10541"/>
  <c r="C2364" i="10541"/>
  <c r="C2365" i="10541"/>
  <c r="C2366" i="10541"/>
  <c r="C2367" i="10541"/>
  <c r="C2368" i="10541"/>
  <c r="C2369" i="10541"/>
  <c r="C2370" i="10541"/>
  <c r="C2371" i="10541"/>
  <c r="C2372" i="10541"/>
  <c r="C2373" i="10541"/>
  <c r="C2374" i="10541"/>
  <c r="C2375" i="10541"/>
  <c r="C2376" i="10541"/>
  <c r="C2377" i="10541"/>
  <c r="C2378" i="10541"/>
  <c r="C2379" i="10541"/>
  <c r="C2380" i="10541"/>
  <c r="C2381" i="10541"/>
  <c r="C2382" i="10541"/>
  <c r="C2383" i="10541"/>
  <c r="C2384" i="10541"/>
  <c r="C2385" i="10541"/>
  <c r="C2386" i="10541"/>
  <c r="C2387" i="10541"/>
  <c r="C2388" i="10541"/>
  <c r="C2389" i="10541"/>
  <c r="C2390" i="10541"/>
  <c r="C2391" i="10541"/>
  <c r="C2392" i="10541"/>
  <c r="C2393" i="10541"/>
  <c r="C2394" i="10541"/>
  <c r="C2395" i="10541"/>
  <c r="C2396" i="10541"/>
  <c r="C2397" i="10541"/>
  <c r="C2398" i="10541"/>
  <c r="C2399" i="10541"/>
  <c r="C2400" i="10541"/>
  <c r="C2401" i="10541"/>
  <c r="C2402" i="10541"/>
  <c r="C2403" i="10541"/>
  <c r="C2404" i="10541"/>
  <c r="C2405" i="10541"/>
  <c r="C2406" i="10541"/>
  <c r="C2407" i="10541"/>
  <c r="C2408" i="10541"/>
  <c r="C2409" i="10541"/>
  <c r="C2410" i="10541"/>
  <c r="C2411" i="10541"/>
  <c r="C2412" i="10541"/>
  <c r="C2413" i="10541"/>
  <c r="C2414" i="10541"/>
  <c r="C2415" i="10541"/>
  <c r="C2416" i="10541"/>
  <c r="C2417" i="10541"/>
  <c r="C2418" i="10541"/>
  <c r="C2419" i="10541"/>
  <c r="C2420" i="10541"/>
  <c r="C2421" i="10541"/>
  <c r="C2422" i="10541"/>
  <c r="C2423" i="10541"/>
  <c r="C2424" i="10541"/>
  <c r="C2425" i="10541"/>
  <c r="C2426" i="10541"/>
  <c r="C2427" i="10541"/>
  <c r="C2428" i="10541"/>
  <c r="C2429" i="10541"/>
  <c r="C2430" i="10541"/>
  <c r="C2431" i="10541"/>
  <c r="C2432" i="10541"/>
  <c r="C2433" i="10541"/>
  <c r="C2434" i="10541"/>
  <c r="C2435" i="10541"/>
  <c r="C2436" i="10541"/>
  <c r="C2437" i="10541"/>
  <c r="C2438" i="10541"/>
  <c r="C2439" i="10541"/>
  <c r="C2440" i="10541"/>
  <c r="C2441" i="10541"/>
  <c r="C2442" i="10541"/>
  <c r="C2443" i="10541"/>
  <c r="C2444" i="10541"/>
  <c r="C2445" i="10541"/>
  <c r="C2446" i="10541"/>
  <c r="C2447" i="10541"/>
  <c r="C2448" i="10541"/>
  <c r="C2449" i="10541"/>
  <c r="C2450" i="10541"/>
  <c r="C2451" i="10541"/>
  <c r="C2452" i="10541"/>
  <c r="C2453" i="10541"/>
  <c r="C2454" i="10541"/>
  <c r="C2455" i="10541"/>
  <c r="C2456" i="10541"/>
  <c r="C2457" i="10541"/>
  <c r="C2458" i="10541"/>
  <c r="C2459" i="10541"/>
  <c r="C2460" i="10541"/>
  <c r="C2461" i="10541"/>
  <c r="C2462" i="10541"/>
  <c r="C2463" i="10541"/>
  <c r="C2464" i="10541"/>
  <c r="C2465" i="10541"/>
  <c r="C2466" i="10541"/>
  <c r="C2467" i="10541"/>
  <c r="C2468" i="10541"/>
  <c r="C2469" i="10541"/>
  <c r="C2470" i="10541"/>
  <c r="C2471" i="10541"/>
  <c r="C2472" i="10541"/>
  <c r="C2473" i="10541"/>
  <c r="C2474" i="10541"/>
  <c r="C2475" i="10541"/>
  <c r="C2476" i="10541"/>
  <c r="C2477" i="10541"/>
  <c r="C2478" i="10541"/>
  <c r="C2479" i="10541"/>
  <c r="C2480" i="10541"/>
  <c r="C2481" i="10541"/>
  <c r="C2482" i="10541"/>
  <c r="C2483" i="10541"/>
  <c r="C2484" i="10541"/>
  <c r="C2485" i="10541"/>
  <c r="C2486" i="10541"/>
  <c r="C2487" i="10541"/>
  <c r="C2488" i="10541"/>
  <c r="C2489" i="10541"/>
  <c r="C2490" i="10541"/>
  <c r="C2491" i="10541"/>
  <c r="C2492" i="10541"/>
  <c r="C2493" i="10541"/>
  <c r="C2494" i="10541"/>
  <c r="C2495" i="10541"/>
  <c r="C2496" i="10541"/>
  <c r="C2497" i="10541"/>
  <c r="C2498" i="10541"/>
  <c r="C2499" i="10541"/>
  <c r="C2500" i="10541"/>
  <c r="C2501" i="10541"/>
  <c r="C2502" i="10541"/>
  <c r="C2503" i="10541"/>
  <c r="C2504" i="10541"/>
  <c r="C2505" i="10541"/>
  <c r="C2506" i="10541"/>
  <c r="C2507" i="10541"/>
  <c r="C2508" i="10541"/>
  <c r="C2509" i="10541"/>
  <c r="C2510" i="10541"/>
  <c r="C2511" i="10541"/>
  <c r="C2512" i="10541"/>
  <c r="C2513" i="10541"/>
  <c r="C2514" i="10541"/>
  <c r="C2515" i="10541"/>
  <c r="C2516" i="10541"/>
  <c r="C2517" i="10541"/>
  <c r="C2518" i="10541"/>
  <c r="C2519" i="10541"/>
  <c r="C2520" i="10541"/>
  <c r="C2521" i="10541"/>
  <c r="C2522" i="10541"/>
  <c r="C2523" i="10541"/>
  <c r="C2524" i="10541"/>
  <c r="C2525" i="10541"/>
  <c r="C2526" i="10541"/>
  <c r="C2527" i="10541"/>
  <c r="C2528" i="10541"/>
  <c r="C2529" i="10541"/>
  <c r="C2530" i="10541"/>
  <c r="C2531" i="10541"/>
  <c r="C2532" i="10541"/>
  <c r="C2533" i="10541"/>
  <c r="C2534" i="10541"/>
  <c r="C2535" i="10541"/>
  <c r="C2536" i="10541"/>
  <c r="C2537" i="10541"/>
  <c r="C2538" i="10541"/>
  <c r="C2539" i="10541"/>
  <c r="C2540" i="10541"/>
  <c r="C2541" i="10541"/>
  <c r="C2542" i="10541"/>
  <c r="C2543" i="10541"/>
  <c r="C2544" i="10541"/>
  <c r="C2545" i="10541"/>
  <c r="C2546" i="10541"/>
  <c r="C2547" i="10541"/>
  <c r="C2548" i="10541"/>
  <c r="C2549" i="10541"/>
  <c r="C2550" i="10541"/>
  <c r="C2551" i="10541"/>
  <c r="C2552" i="10541"/>
  <c r="C2553" i="10541"/>
  <c r="C2554" i="10541"/>
  <c r="C2555" i="10541"/>
  <c r="C2556" i="10541"/>
  <c r="C2557" i="10541"/>
  <c r="C2558" i="10541"/>
  <c r="C2559" i="10541"/>
  <c r="C2560" i="10541"/>
  <c r="C2561" i="10541"/>
  <c r="C2562" i="10541"/>
  <c r="C2563" i="10541"/>
  <c r="C2564" i="10541"/>
  <c r="C2565" i="10541"/>
  <c r="C2566" i="10541"/>
  <c r="C2567" i="10541"/>
  <c r="C2568" i="10541"/>
  <c r="C2569" i="10541"/>
  <c r="C2570" i="10541"/>
  <c r="C2571" i="10541"/>
  <c r="C2572" i="10541"/>
  <c r="C2573" i="10541"/>
  <c r="C2574" i="10541"/>
  <c r="C2575" i="10541"/>
  <c r="C2576" i="10541"/>
  <c r="C2577" i="10541"/>
  <c r="C2578" i="10541"/>
  <c r="C2579" i="10541"/>
  <c r="C2580" i="10541"/>
  <c r="C2581" i="10541"/>
  <c r="C2582" i="10541"/>
  <c r="C2583" i="10541"/>
  <c r="C2584" i="10541"/>
  <c r="C2585" i="10541"/>
  <c r="C2586" i="10541"/>
  <c r="C2587" i="10541"/>
  <c r="C2588" i="10541"/>
  <c r="C2589" i="10541"/>
  <c r="C2590" i="10541"/>
  <c r="C2591" i="10541"/>
  <c r="C2592" i="10541"/>
  <c r="C2593" i="10541"/>
  <c r="C2594" i="10541"/>
  <c r="C2595" i="10541"/>
  <c r="C2596" i="10541"/>
  <c r="C2597" i="10541"/>
  <c r="C2598" i="10541"/>
  <c r="C2599" i="10541"/>
  <c r="C2600" i="10541"/>
  <c r="C2601" i="10541"/>
  <c r="C2602" i="10541"/>
  <c r="C2603" i="10541"/>
  <c r="C2604" i="10541"/>
  <c r="C2605" i="10541"/>
  <c r="C2606" i="10541"/>
  <c r="C2607" i="10541"/>
  <c r="C2608" i="10541"/>
  <c r="C2609" i="10541"/>
  <c r="C2610" i="10541"/>
  <c r="C2611" i="10541"/>
  <c r="C2612" i="10541"/>
  <c r="C2613" i="10541"/>
  <c r="C2614" i="10541"/>
  <c r="C2615" i="10541"/>
  <c r="C2616" i="10541"/>
  <c r="C2617" i="10541"/>
  <c r="C2618" i="10541"/>
  <c r="C2619" i="10541"/>
  <c r="C2620" i="10541"/>
  <c r="C2621" i="10541"/>
  <c r="C2622" i="10541"/>
  <c r="C2623" i="10541"/>
  <c r="C2624" i="10541"/>
  <c r="C2625" i="10541"/>
  <c r="C2626" i="10541"/>
  <c r="C2627" i="10541"/>
  <c r="C2628" i="10541"/>
  <c r="C2629" i="10541"/>
  <c r="C2630" i="10541"/>
  <c r="C2631" i="10541"/>
  <c r="C2632" i="10541"/>
  <c r="C2633" i="10541"/>
  <c r="C2634" i="10541"/>
  <c r="C2635" i="10541"/>
  <c r="C2636" i="10541"/>
  <c r="C2637" i="10541"/>
  <c r="C2638" i="10541"/>
  <c r="C2639" i="10541"/>
  <c r="C2640" i="10541"/>
  <c r="C2641" i="10541"/>
  <c r="C2642" i="10541"/>
  <c r="C2643" i="10541"/>
  <c r="C2644" i="10541"/>
  <c r="C2645" i="10541"/>
  <c r="C2646" i="10541"/>
  <c r="C2647" i="10541"/>
  <c r="C2648" i="10541"/>
  <c r="C2649" i="10541"/>
  <c r="C2650" i="10541"/>
  <c r="C2651" i="10541"/>
  <c r="C2652" i="10541"/>
  <c r="C2653" i="10541"/>
  <c r="C2654" i="10541"/>
  <c r="C2655" i="10541"/>
  <c r="C2656" i="10541"/>
  <c r="C2657" i="10541"/>
  <c r="C2658" i="10541"/>
  <c r="C2659" i="10541"/>
  <c r="C2660" i="10541"/>
  <c r="C2661" i="10541"/>
  <c r="C2662" i="10541"/>
  <c r="C2663" i="10541"/>
  <c r="C2664" i="10541"/>
  <c r="C2665" i="10541"/>
  <c r="C2666" i="10541"/>
  <c r="C2667" i="10541"/>
  <c r="C2668" i="10541"/>
  <c r="C2669" i="10541"/>
  <c r="C2670" i="10541"/>
  <c r="C2671" i="10541"/>
  <c r="C2672" i="10541"/>
  <c r="C2673" i="10541"/>
  <c r="C2674" i="10541"/>
  <c r="C2675" i="10541"/>
  <c r="C2676" i="10541"/>
  <c r="C2677" i="10541"/>
  <c r="C2678" i="10541"/>
  <c r="C2679" i="10541"/>
  <c r="C2680" i="10541"/>
  <c r="C2681" i="10541"/>
  <c r="C2682" i="10541"/>
  <c r="C2683" i="10541"/>
  <c r="C2684" i="10541"/>
  <c r="C2685" i="10541"/>
  <c r="C2686" i="10541"/>
  <c r="C2687" i="10541"/>
  <c r="C2688" i="10541"/>
  <c r="C2689" i="10541"/>
  <c r="C2690" i="10541"/>
  <c r="C2691" i="10541"/>
  <c r="C2692" i="10541"/>
  <c r="C2693" i="10541"/>
  <c r="C2694" i="10541"/>
  <c r="C2695" i="10541"/>
  <c r="C2696" i="10541"/>
  <c r="C2697" i="10541"/>
  <c r="C2698" i="10541"/>
  <c r="C2699" i="10541"/>
  <c r="C2700" i="10541"/>
  <c r="C2701" i="10541"/>
  <c r="C2702" i="10541"/>
  <c r="C2703" i="10541"/>
  <c r="C2704" i="10541"/>
  <c r="C2705" i="10541"/>
  <c r="C2706" i="10541"/>
  <c r="C2707" i="10541"/>
  <c r="C2708" i="10541"/>
  <c r="C2709" i="10541"/>
  <c r="C2710" i="10541"/>
  <c r="C2711" i="10541"/>
  <c r="C2712" i="10541"/>
  <c r="C2713" i="10541"/>
  <c r="C2714" i="10541"/>
  <c r="C2715" i="10541"/>
  <c r="C2716" i="10541"/>
  <c r="C2717" i="10541"/>
  <c r="C2718" i="10541"/>
  <c r="C2719" i="10541"/>
  <c r="C2720" i="10541"/>
  <c r="C2721" i="10541"/>
  <c r="C2722" i="10541"/>
  <c r="C2723" i="10541"/>
  <c r="C2724" i="10541"/>
  <c r="C2725" i="10541"/>
  <c r="C2726" i="10541"/>
  <c r="C2727" i="10541"/>
  <c r="C2728" i="10541"/>
  <c r="C2729" i="10541"/>
  <c r="C2730" i="10541"/>
  <c r="C2731" i="10541"/>
  <c r="C2732" i="10541"/>
  <c r="C2733" i="10541"/>
  <c r="C2734" i="10541"/>
  <c r="C2735" i="10541"/>
  <c r="C2736" i="10541"/>
  <c r="C2737" i="10541"/>
  <c r="C2738" i="10541"/>
  <c r="C2739" i="10541"/>
  <c r="C2740" i="10541"/>
  <c r="C2741" i="10541"/>
  <c r="C2742" i="10541"/>
  <c r="C2743" i="10541"/>
  <c r="C2744" i="10541"/>
  <c r="C2745" i="10541"/>
  <c r="C2746" i="10541"/>
  <c r="C2747" i="10541"/>
  <c r="C2748" i="10541"/>
  <c r="C2749" i="10541"/>
  <c r="C2750" i="10541"/>
  <c r="C2751" i="10541"/>
  <c r="C2752" i="10541"/>
  <c r="C2753" i="10541"/>
  <c r="C2754" i="10541"/>
  <c r="C2755" i="10541"/>
  <c r="C2756" i="10541"/>
  <c r="C2757" i="10541"/>
  <c r="C2758" i="10541"/>
  <c r="C2759" i="10541"/>
  <c r="C2760" i="10541"/>
  <c r="C2761" i="10541"/>
  <c r="C2762" i="10541"/>
  <c r="C2763" i="10541"/>
  <c r="C2764" i="10541"/>
  <c r="C2765" i="10541"/>
  <c r="C2766" i="10541"/>
  <c r="C2767" i="10541"/>
  <c r="C2768" i="10541"/>
  <c r="C2769" i="10541"/>
  <c r="C2770" i="10541"/>
  <c r="C2771" i="10541"/>
  <c r="C2772" i="10541"/>
  <c r="C2773" i="10541"/>
  <c r="C2774" i="10541"/>
  <c r="C2775" i="10541"/>
  <c r="C2776" i="10541"/>
  <c r="C2777" i="10541"/>
  <c r="C2778" i="10541"/>
  <c r="C2779" i="10541"/>
  <c r="C2780" i="10541"/>
  <c r="C2781" i="10541"/>
  <c r="C2782" i="10541"/>
  <c r="C2783" i="10541"/>
  <c r="C2784" i="10541"/>
  <c r="C2785" i="10541"/>
  <c r="C2786" i="10541"/>
  <c r="C2787" i="10541"/>
  <c r="C2788" i="10541"/>
  <c r="C2789" i="10541"/>
  <c r="C2790" i="10541"/>
  <c r="C2791" i="10541"/>
  <c r="C2792" i="10541"/>
  <c r="C2793" i="10541"/>
  <c r="C2794" i="10541"/>
  <c r="C2795" i="10541"/>
  <c r="C2796" i="10541"/>
  <c r="C2797" i="10541"/>
  <c r="C2798" i="10541"/>
  <c r="C2799" i="10541"/>
  <c r="C2800" i="10541"/>
  <c r="C2801" i="10541"/>
  <c r="C2802" i="10541"/>
  <c r="C2803" i="10541"/>
  <c r="C2804" i="10541"/>
  <c r="C2805" i="10541"/>
  <c r="C2806" i="10541"/>
  <c r="C2807" i="10541"/>
  <c r="C2808" i="10541"/>
  <c r="C2809" i="10541"/>
  <c r="C2810" i="10541"/>
  <c r="C2811" i="10541"/>
  <c r="C2812" i="10541"/>
  <c r="C2813" i="10541"/>
  <c r="C2814" i="10541"/>
  <c r="C2815" i="10541"/>
  <c r="C2816" i="10541"/>
  <c r="C2817" i="10541"/>
  <c r="C2818" i="10541"/>
  <c r="C2819" i="10541"/>
  <c r="C2820" i="10541"/>
  <c r="C2821" i="10541"/>
  <c r="C2822" i="10541"/>
  <c r="C2823" i="10541"/>
  <c r="C2824" i="10541"/>
  <c r="C2825" i="10541"/>
  <c r="C2826" i="10541"/>
  <c r="C2827" i="10541"/>
  <c r="C2828" i="10541"/>
  <c r="C2829" i="10541"/>
  <c r="C2830" i="10541"/>
  <c r="C2831" i="10541"/>
  <c r="C2832" i="10541"/>
  <c r="C2833" i="10541"/>
  <c r="C2834" i="10541"/>
  <c r="C2835" i="10541"/>
  <c r="C2836" i="10541"/>
  <c r="C2837" i="10541"/>
  <c r="C2838" i="10541"/>
  <c r="C2839" i="10541"/>
  <c r="C2840" i="10541"/>
  <c r="C2841" i="10541"/>
  <c r="C2842" i="10541"/>
  <c r="C2843" i="10541"/>
  <c r="C2844" i="10541"/>
  <c r="C2845" i="10541"/>
  <c r="C2846" i="10541"/>
  <c r="C2847" i="10541"/>
  <c r="C2848" i="10541"/>
  <c r="C2849" i="10541"/>
  <c r="C2850" i="10541"/>
  <c r="C2851" i="10541"/>
  <c r="C2852" i="10541"/>
  <c r="C2853" i="10541"/>
  <c r="C2854" i="10541"/>
  <c r="C2855" i="10541"/>
  <c r="C2856" i="10541"/>
  <c r="C2857" i="10541"/>
  <c r="C2858" i="10541"/>
  <c r="C2859" i="10541"/>
  <c r="C2860" i="10541"/>
  <c r="C2861" i="10541"/>
  <c r="C2862" i="10541"/>
  <c r="C2863" i="10541"/>
  <c r="C2864" i="10541"/>
  <c r="C2865" i="10541"/>
  <c r="C2866" i="10541"/>
  <c r="C2867" i="10541"/>
  <c r="C2868" i="10541"/>
  <c r="C2869" i="10541"/>
  <c r="C2870" i="10541"/>
  <c r="C2871" i="10541"/>
  <c r="C2872" i="10541"/>
  <c r="C2873" i="10541"/>
  <c r="C2874" i="10541"/>
  <c r="C2875" i="10541"/>
  <c r="C2876" i="10541"/>
  <c r="C2877" i="10541"/>
  <c r="C2878" i="10541"/>
  <c r="C2879" i="10541"/>
  <c r="C2880" i="10541"/>
  <c r="C2881" i="10541"/>
  <c r="C2882" i="10541"/>
  <c r="C2883" i="10541"/>
  <c r="C2884" i="10541"/>
  <c r="C2885" i="10541"/>
  <c r="C2886" i="10541"/>
  <c r="C2887" i="10541"/>
  <c r="C2888" i="10541"/>
  <c r="C2889" i="10541"/>
  <c r="C2890" i="10541"/>
  <c r="C2891" i="10541"/>
  <c r="C2892" i="10541"/>
  <c r="C2893" i="10541"/>
  <c r="C2894" i="10541"/>
  <c r="C2895" i="10541"/>
  <c r="C2896" i="10541"/>
  <c r="C2897" i="10541"/>
  <c r="C2898" i="10541"/>
  <c r="C2899" i="10541"/>
  <c r="C2900" i="10541"/>
  <c r="C2901" i="10541"/>
  <c r="C2902" i="10541"/>
  <c r="C2903" i="10541"/>
  <c r="C2904" i="10541"/>
  <c r="C2905" i="10541"/>
  <c r="C2906" i="10541"/>
  <c r="C2907" i="10541"/>
  <c r="C2908" i="10541"/>
  <c r="C2909" i="10541"/>
  <c r="C2910" i="10541"/>
  <c r="C2911" i="10541"/>
  <c r="C2912" i="10541"/>
  <c r="C2913" i="10541"/>
  <c r="C2914" i="10541"/>
  <c r="C2915" i="10541"/>
  <c r="C2916" i="10541"/>
  <c r="C2917" i="10541"/>
  <c r="C2918" i="10541"/>
  <c r="C2919" i="10541"/>
  <c r="C2920" i="10541"/>
  <c r="C2921" i="10541"/>
  <c r="C2922" i="10541"/>
  <c r="C2923" i="10541"/>
  <c r="C2924" i="10541"/>
  <c r="C2925" i="10541"/>
  <c r="C2926" i="10541"/>
  <c r="C2927" i="10541"/>
  <c r="C2928" i="10541"/>
  <c r="C2929" i="10541"/>
  <c r="C2930" i="10541"/>
  <c r="C2931" i="10541"/>
  <c r="C2932" i="10541"/>
  <c r="C2933" i="10541"/>
  <c r="C2934" i="10541"/>
  <c r="C2935" i="10541"/>
  <c r="C2936" i="10541"/>
  <c r="C2937" i="10541"/>
  <c r="C2938" i="10541"/>
  <c r="C2939" i="10541"/>
  <c r="C2940" i="10541"/>
  <c r="C2941" i="10541"/>
  <c r="C2942" i="10541"/>
  <c r="C2943" i="10541"/>
  <c r="C2944" i="10541"/>
  <c r="C2945" i="10541"/>
  <c r="C2946" i="10541"/>
  <c r="C2947" i="10541"/>
  <c r="C2948" i="10541"/>
  <c r="C2949" i="10541"/>
  <c r="C2950" i="10541"/>
  <c r="C2951" i="10541"/>
  <c r="C2952" i="10541"/>
  <c r="C2953" i="10541"/>
  <c r="C2954" i="10541"/>
  <c r="C2955" i="10541"/>
  <c r="C2956" i="10541"/>
  <c r="C2957" i="10541"/>
  <c r="C2958" i="10541"/>
  <c r="C2959" i="10541"/>
  <c r="C2960" i="10541"/>
  <c r="C2961" i="10541"/>
  <c r="C2962" i="10541"/>
  <c r="C2963" i="10541"/>
  <c r="C2964" i="10541"/>
  <c r="C2965" i="10541"/>
  <c r="C2966" i="10541"/>
  <c r="C2967" i="10541"/>
  <c r="C2968" i="10541"/>
  <c r="C2969" i="10541"/>
  <c r="C2970" i="10541"/>
  <c r="C2971" i="10541"/>
  <c r="C2972" i="10541"/>
  <c r="C2973" i="10541"/>
  <c r="C2974" i="10541"/>
  <c r="C2975" i="10541"/>
  <c r="C2976" i="10541"/>
  <c r="C2977" i="10541"/>
  <c r="C2978" i="10541"/>
  <c r="C2979" i="10541"/>
  <c r="C2980" i="10541"/>
  <c r="C2981" i="10541"/>
  <c r="C2982" i="10541"/>
  <c r="C2983" i="10541"/>
  <c r="C2984" i="10541"/>
  <c r="C2985" i="10541"/>
  <c r="C2986" i="10541"/>
  <c r="C2987" i="10541"/>
  <c r="C2988" i="10541"/>
  <c r="C2989" i="10541"/>
  <c r="C2990" i="10541"/>
  <c r="C2991" i="10541"/>
  <c r="C2992" i="10541"/>
  <c r="C2993" i="10541"/>
  <c r="C2994" i="10541"/>
  <c r="C2995" i="10541"/>
  <c r="C2996" i="10541"/>
  <c r="C2997" i="10541"/>
  <c r="C2998" i="10541"/>
  <c r="C2999" i="10541"/>
  <c r="C3000" i="10541"/>
  <c r="C3001" i="10541"/>
  <c r="C3002" i="10541"/>
  <c r="C3003" i="10541"/>
  <c r="C3004" i="10541"/>
  <c r="C3005" i="10541"/>
  <c r="C3006" i="10541"/>
  <c r="C3007" i="10541"/>
  <c r="C3008" i="10541"/>
  <c r="C3009" i="10541"/>
  <c r="C3010" i="10541"/>
  <c r="C3011" i="10541"/>
  <c r="C3012" i="10541"/>
  <c r="C3013" i="10541"/>
  <c r="C3014" i="10541"/>
  <c r="C3015" i="10541"/>
  <c r="C3016" i="10541"/>
  <c r="C3017" i="10541"/>
  <c r="C3018" i="10541"/>
  <c r="C3019" i="10541"/>
  <c r="C3020" i="10541"/>
  <c r="C3021" i="10541"/>
  <c r="C3022" i="10541"/>
  <c r="C3023" i="10541"/>
  <c r="C3024" i="10541"/>
  <c r="C3025" i="10541"/>
  <c r="C3026" i="10541"/>
  <c r="C3027" i="10541"/>
  <c r="C3028" i="10541"/>
  <c r="C3029" i="10541"/>
  <c r="C3030" i="10541"/>
  <c r="C3031" i="10541"/>
  <c r="C3032" i="10541"/>
  <c r="C3033" i="10541"/>
  <c r="C3034" i="10541"/>
  <c r="C3035" i="10541"/>
  <c r="C3036" i="10541"/>
  <c r="C3037" i="10541"/>
  <c r="C3038" i="10541"/>
  <c r="C3039" i="10541"/>
  <c r="C3040" i="10541"/>
  <c r="C3041" i="10541"/>
  <c r="C3042" i="10541"/>
  <c r="C3043" i="10541"/>
  <c r="C3044" i="10541"/>
  <c r="C3045" i="10541"/>
  <c r="C3046" i="10541"/>
  <c r="C3047" i="10541"/>
  <c r="C3048" i="10541"/>
  <c r="C3049" i="10541"/>
  <c r="C3050" i="10541"/>
  <c r="C3051" i="10541"/>
  <c r="C3052" i="10541"/>
  <c r="C3053" i="10541"/>
  <c r="C3054" i="10541"/>
  <c r="C3055" i="10541"/>
  <c r="C3056" i="10541"/>
  <c r="C3057" i="10541"/>
  <c r="C3058" i="10541"/>
  <c r="C3059" i="10541"/>
  <c r="C3060" i="10541"/>
  <c r="C3061" i="10541"/>
  <c r="C3062" i="10541"/>
  <c r="C3063" i="10541"/>
  <c r="C3064" i="10541"/>
  <c r="C3065" i="10541"/>
  <c r="C3066" i="10541"/>
  <c r="C3067" i="10541"/>
  <c r="C3068" i="10541"/>
  <c r="C3069" i="10541"/>
  <c r="C3070" i="10541"/>
  <c r="C3071" i="10541"/>
  <c r="C3072" i="10541"/>
  <c r="C3073" i="10541"/>
  <c r="C3074" i="10541"/>
  <c r="C3075" i="10541"/>
  <c r="C3076" i="10541"/>
  <c r="C3077" i="10541"/>
  <c r="C3078" i="10541"/>
  <c r="C3079" i="10541"/>
  <c r="C3080" i="10541"/>
  <c r="C3081" i="10541"/>
  <c r="C3082" i="10541"/>
  <c r="C3083" i="10541"/>
  <c r="C3084" i="10541"/>
  <c r="C3085" i="10541"/>
  <c r="C3086" i="10541"/>
  <c r="C3087" i="10541"/>
  <c r="C3088" i="10541"/>
  <c r="C3089" i="10541"/>
  <c r="C3090" i="10541"/>
  <c r="C3091" i="10541"/>
  <c r="C3092" i="10541"/>
  <c r="C3093" i="10541"/>
  <c r="C3094" i="10541"/>
  <c r="C3095" i="10541"/>
  <c r="C3096" i="10541"/>
  <c r="C3097" i="10541"/>
  <c r="C3098" i="10541"/>
  <c r="C3099" i="10541"/>
  <c r="C3100" i="10541"/>
  <c r="C3101" i="10541"/>
  <c r="C3102" i="10541"/>
  <c r="C3103" i="10541"/>
  <c r="C3104" i="10541"/>
  <c r="C3105" i="10541"/>
  <c r="C3106" i="10541"/>
  <c r="C3107" i="10541"/>
  <c r="C3108" i="10541"/>
  <c r="C3109" i="10541"/>
  <c r="C3110" i="10541"/>
  <c r="C3111" i="10541"/>
  <c r="C3112" i="10541"/>
  <c r="C3113" i="10541"/>
  <c r="C3114" i="10541"/>
  <c r="C3115" i="10541"/>
  <c r="C3116" i="10541"/>
  <c r="C3117" i="10541"/>
  <c r="C3118" i="10541"/>
  <c r="C3119" i="10541"/>
  <c r="C3120" i="10541"/>
  <c r="C3121" i="10541"/>
  <c r="C3122" i="10541"/>
  <c r="C3123" i="10541"/>
  <c r="C3124" i="10541"/>
  <c r="C3125" i="10541"/>
  <c r="C3126" i="10541"/>
  <c r="C3127" i="10541"/>
  <c r="C3128" i="10541"/>
  <c r="C3129" i="10541"/>
  <c r="C3130" i="10541"/>
  <c r="C3131" i="10541"/>
  <c r="C3132" i="10541"/>
  <c r="C3133" i="10541"/>
  <c r="C3134" i="10541"/>
  <c r="C3135" i="10541"/>
  <c r="C3136" i="10541"/>
  <c r="C3137" i="10541"/>
  <c r="C3138" i="10541"/>
  <c r="C3139" i="10541"/>
  <c r="C3140" i="10541"/>
  <c r="C3141" i="10541"/>
  <c r="C3142" i="10541"/>
  <c r="C3143" i="10541"/>
  <c r="C3144" i="10541"/>
  <c r="C3145" i="10541"/>
  <c r="C3146" i="10541"/>
  <c r="C3147" i="10541"/>
  <c r="C3148" i="10541"/>
  <c r="C3149" i="10541"/>
  <c r="C3150" i="10541"/>
  <c r="C3151" i="10541"/>
  <c r="C3152" i="10541"/>
  <c r="C3153" i="10541"/>
  <c r="C3154" i="10541"/>
  <c r="C3155" i="10541"/>
  <c r="C3156" i="10541"/>
  <c r="C3157" i="10541"/>
  <c r="C3158" i="10541"/>
  <c r="C3159" i="10541"/>
  <c r="C3160" i="10541"/>
  <c r="C3161" i="10541"/>
  <c r="C3162" i="10541"/>
  <c r="C3163" i="10541"/>
  <c r="C3164" i="10541"/>
  <c r="C3165" i="10541"/>
  <c r="C3166" i="10541"/>
  <c r="C3167" i="10541"/>
  <c r="C3168" i="10541"/>
  <c r="C3169" i="10541"/>
  <c r="C3170" i="10541"/>
  <c r="C3171" i="10541"/>
  <c r="C3172" i="10541"/>
  <c r="C3173" i="10541"/>
  <c r="C3174" i="10541"/>
  <c r="C3175" i="10541"/>
  <c r="C3176" i="10541"/>
  <c r="C3177" i="10541"/>
  <c r="C3178" i="10541"/>
  <c r="C3179" i="10541"/>
  <c r="C3180" i="10541"/>
  <c r="C3181" i="10541"/>
  <c r="C3182" i="10541"/>
  <c r="C3183" i="10541"/>
  <c r="C3184" i="10541"/>
  <c r="C3185" i="10541"/>
  <c r="C3186" i="10541"/>
  <c r="C3187" i="10541"/>
  <c r="C3188" i="10541"/>
  <c r="C3189" i="10541"/>
  <c r="C3190" i="10541"/>
  <c r="C3191" i="10541"/>
  <c r="C3210" i="10541"/>
  <c r="C3211" i="10541"/>
  <c r="C3212" i="10541"/>
  <c r="C3213" i="10541"/>
  <c r="C3214" i="10541"/>
  <c r="C3216" i="10541"/>
  <c r="C3217" i="10541"/>
  <c r="C3218" i="10541"/>
  <c r="C3219" i="10541"/>
  <c r="C3220" i="10541"/>
  <c r="C3221" i="10541"/>
  <c r="C3222" i="10541"/>
  <c r="C3223" i="10541"/>
  <c r="C3224" i="10541"/>
  <c r="C3225" i="10541"/>
  <c r="C3226" i="10541"/>
  <c r="C3227" i="10541"/>
  <c r="C3228" i="10541"/>
  <c r="C3229" i="10541"/>
  <c r="C3230" i="10541"/>
  <c r="C3231" i="10541"/>
  <c r="C3232" i="10541"/>
  <c r="C3233" i="10541"/>
  <c r="C3234" i="10541"/>
  <c r="C3235" i="10541"/>
  <c r="C3236" i="10541"/>
  <c r="C3237" i="10541"/>
  <c r="C3238" i="10541"/>
  <c r="C3239" i="10541"/>
  <c r="C3240" i="10541"/>
  <c r="C3241" i="10541"/>
  <c r="C3242" i="10541"/>
  <c r="C3243" i="10541"/>
  <c r="C3244" i="10541"/>
  <c r="C3245" i="10541"/>
  <c r="C3246" i="10541"/>
  <c r="C3247" i="10541"/>
  <c r="C3248" i="10541"/>
  <c r="C3249" i="10541"/>
  <c r="C3250" i="10541"/>
  <c r="C3251" i="10541"/>
  <c r="C3252" i="10541"/>
  <c r="C3253" i="10541"/>
  <c r="C3254" i="10541"/>
  <c r="C3255" i="10541"/>
  <c r="C3256" i="10541"/>
  <c r="C3257" i="10541"/>
  <c r="C3258" i="10541"/>
  <c r="C3259" i="10541"/>
  <c r="C3260" i="10541"/>
  <c r="C3261" i="10541"/>
  <c r="C3262" i="10541"/>
  <c r="C3263" i="10541"/>
  <c r="C3264" i="10541"/>
  <c r="C3265" i="10541"/>
  <c r="C3266" i="10541"/>
  <c r="C3267" i="10541"/>
  <c r="C3268" i="10541"/>
  <c r="C3269" i="10541"/>
  <c r="C3270" i="10541"/>
  <c r="C3271" i="10541"/>
  <c r="C3272" i="10541"/>
  <c r="C3273" i="10541"/>
  <c r="C3274" i="10541"/>
  <c r="C3275" i="10541"/>
  <c r="C3276" i="10541"/>
  <c r="C3277" i="10541"/>
  <c r="C3278" i="10541"/>
  <c r="C3279" i="10541"/>
  <c r="C3280" i="10541"/>
  <c r="C3281" i="10541"/>
  <c r="C3282" i="10541"/>
  <c r="C3283" i="10541"/>
  <c r="C3284" i="10541"/>
  <c r="C3285" i="10541"/>
  <c r="C3286" i="10541"/>
  <c r="C3287" i="10541"/>
  <c r="C3288" i="10541"/>
  <c r="C3289" i="10541"/>
  <c r="C3290" i="10541"/>
  <c r="C3291" i="10541"/>
  <c r="C3292" i="10541"/>
  <c r="C3293" i="10541"/>
  <c r="C3294" i="10541"/>
  <c r="C3295" i="10541"/>
  <c r="C3296" i="10541"/>
  <c r="C3297" i="10541"/>
  <c r="C3298" i="10541"/>
  <c r="C3299" i="10541"/>
  <c r="C3300" i="10541"/>
  <c r="C3301" i="10541"/>
  <c r="C3302" i="10541"/>
  <c r="C3303" i="10541"/>
  <c r="C3304" i="10541"/>
  <c r="C3305" i="10541"/>
  <c r="C3306" i="10541"/>
  <c r="C3307" i="10541"/>
  <c r="C3308" i="10541"/>
  <c r="C3309" i="10541"/>
  <c r="C3310" i="10541"/>
  <c r="C3311" i="10541"/>
  <c r="C3312" i="10541"/>
  <c r="C3313" i="10541"/>
  <c r="C3314" i="10541"/>
  <c r="C3315" i="10541"/>
  <c r="C3316" i="10541"/>
  <c r="C3317" i="10541"/>
  <c r="C3318" i="10541"/>
  <c r="C3319" i="10541"/>
  <c r="C3320" i="10541"/>
  <c r="C3321" i="10541"/>
  <c r="C3322" i="10541"/>
  <c r="C3323" i="10541"/>
  <c r="C3324" i="10541"/>
  <c r="C3325" i="10541"/>
  <c r="C3326" i="10541"/>
  <c r="C3327" i="10541"/>
  <c r="C3328" i="10541"/>
  <c r="C3329" i="10541"/>
  <c r="C3330" i="10541"/>
  <c r="C3331" i="10541"/>
  <c r="C3332" i="10541"/>
  <c r="C3333" i="10541"/>
  <c r="C3334" i="10541"/>
  <c r="C3335" i="10541"/>
  <c r="C3336" i="10541"/>
  <c r="C3337" i="10541"/>
  <c r="C3338" i="10541"/>
  <c r="C3339" i="10541"/>
  <c r="C3340" i="10541"/>
  <c r="C3341" i="10541"/>
  <c r="C3342" i="10541"/>
  <c r="C3343" i="10541"/>
  <c r="C3344" i="10541"/>
  <c r="C3345" i="10541"/>
  <c r="C3346" i="10541"/>
  <c r="C3347" i="10541"/>
  <c r="C3348" i="10541"/>
  <c r="C3349" i="10541"/>
  <c r="C3350" i="10541"/>
  <c r="C3351" i="10541"/>
  <c r="C3352" i="10541"/>
  <c r="C3353" i="10541"/>
  <c r="C3354" i="10541"/>
  <c r="C3355" i="10541"/>
  <c r="C3356" i="10541"/>
  <c r="C3357" i="10541"/>
  <c r="C3358" i="10541"/>
  <c r="C3359" i="10541"/>
  <c r="C3360" i="10541"/>
  <c r="C3361" i="10541"/>
  <c r="C3362" i="10541"/>
  <c r="C3363" i="10541"/>
  <c r="C3364" i="10541"/>
  <c r="C3365" i="10541"/>
  <c r="C3366" i="10541"/>
  <c r="C3367" i="10541"/>
  <c r="C3368" i="10541"/>
  <c r="C3369" i="10541"/>
  <c r="C3370" i="10541"/>
  <c r="C3371" i="10541"/>
  <c r="C3372" i="10541"/>
  <c r="C3373" i="10541"/>
  <c r="C3374" i="10541"/>
  <c r="C3375" i="10541"/>
  <c r="C3376" i="10541"/>
  <c r="C3377" i="10541"/>
  <c r="C3378" i="10541"/>
  <c r="C3379" i="10541"/>
  <c r="C3380" i="10541"/>
  <c r="C3381" i="10541"/>
  <c r="C3382" i="10541"/>
  <c r="C3383" i="10541"/>
  <c r="C3384" i="10541"/>
  <c r="C3385" i="10541"/>
  <c r="C3386" i="10541"/>
  <c r="C3387" i="10541"/>
  <c r="C3388" i="10541"/>
  <c r="C3389" i="10541"/>
  <c r="C3390" i="10541"/>
  <c r="C3391" i="10541"/>
  <c r="C3392" i="10541"/>
  <c r="C3393" i="10541"/>
  <c r="C3394" i="10541"/>
  <c r="C3395" i="10541"/>
  <c r="C3396" i="10541"/>
  <c r="C3397" i="10541"/>
  <c r="C3398" i="10541"/>
  <c r="C3399" i="10541"/>
  <c r="C3400" i="10541"/>
  <c r="C3401" i="10541"/>
  <c r="C3402" i="10541"/>
  <c r="C3403" i="10541"/>
  <c r="C3404" i="10541"/>
  <c r="C3405" i="10541"/>
  <c r="C3406" i="10541"/>
  <c r="C3407" i="10541"/>
  <c r="C3408" i="10541"/>
  <c r="C3409" i="10541"/>
  <c r="C3410" i="10541"/>
  <c r="C3411" i="10541"/>
  <c r="C3412" i="10541"/>
  <c r="C3413" i="10541"/>
  <c r="C3414" i="10541"/>
  <c r="C3415" i="10541"/>
  <c r="C3416" i="10541"/>
  <c r="C3417" i="10541"/>
  <c r="C3418" i="10541"/>
  <c r="C3419" i="10541"/>
  <c r="C3420" i="10541"/>
  <c r="C3421" i="10541"/>
  <c r="C3422" i="10541"/>
  <c r="C3423" i="10541"/>
  <c r="C3424" i="10541"/>
  <c r="C3425" i="10541"/>
  <c r="C3426" i="10541"/>
  <c r="C3427" i="10541"/>
  <c r="C3428" i="10541"/>
  <c r="C3429" i="10541"/>
  <c r="C3430" i="10541"/>
  <c r="C3431" i="10541"/>
  <c r="C3432" i="10541"/>
  <c r="C3433" i="10541"/>
  <c r="C3434" i="10541"/>
  <c r="C3435" i="10541"/>
  <c r="C3436" i="10541"/>
  <c r="C3437" i="10541"/>
  <c r="C3438" i="10541"/>
  <c r="C3439" i="10541"/>
  <c r="C3440" i="10541"/>
  <c r="C3441" i="10541"/>
  <c r="C3442" i="10541"/>
  <c r="C3443" i="10541"/>
  <c r="C3444" i="10541"/>
  <c r="C3445" i="10541"/>
  <c r="C3446" i="10541"/>
  <c r="C3447" i="10541"/>
  <c r="C3448" i="10541"/>
  <c r="C3449" i="10541"/>
  <c r="C3450" i="10541"/>
  <c r="C3451" i="10541"/>
  <c r="C3452" i="10541"/>
  <c r="C3453" i="10541"/>
  <c r="C3454" i="10541"/>
  <c r="C3455" i="10541"/>
  <c r="C3456" i="10541"/>
  <c r="C3457" i="10541"/>
  <c r="C3458" i="10541"/>
  <c r="C3459" i="10541"/>
  <c r="C3460" i="10541"/>
  <c r="C3461" i="10541"/>
  <c r="C3462" i="10541"/>
  <c r="C3463" i="10541"/>
  <c r="C3464" i="10541"/>
  <c r="C3465" i="10541"/>
  <c r="C3466" i="10541"/>
  <c r="C3467" i="10541"/>
  <c r="C3468" i="10541"/>
  <c r="C3469" i="10541"/>
  <c r="C3470" i="10541"/>
  <c r="C3471" i="10541"/>
  <c r="C3472" i="10541"/>
  <c r="C3473" i="10541"/>
  <c r="C3474" i="10541"/>
  <c r="C3475" i="10541"/>
  <c r="C3476" i="10541"/>
  <c r="C3477" i="10541"/>
  <c r="C3478" i="10541"/>
  <c r="C3479" i="10541"/>
  <c r="C3480" i="10541"/>
  <c r="C3481" i="10541"/>
  <c r="C3482" i="10541"/>
  <c r="C3483" i="10541"/>
  <c r="C3484" i="10541"/>
  <c r="C3485" i="10541"/>
  <c r="C3489" i="10541"/>
  <c r="C3490" i="10541"/>
  <c r="C3491" i="10541"/>
  <c r="C3492" i="10541"/>
  <c r="C3493" i="10541"/>
  <c r="C3494" i="10541"/>
  <c r="C3495" i="10541"/>
  <c r="C3496" i="10541"/>
  <c r="C3497" i="10541"/>
  <c r="C3498" i="10541"/>
  <c r="C3499" i="10541"/>
  <c r="C3500" i="10541"/>
  <c r="C3501" i="10541"/>
  <c r="C3502" i="10541"/>
  <c r="C3503" i="10541"/>
  <c r="C3504" i="10541"/>
  <c r="C3520" i="10541"/>
  <c r="C3521" i="10541"/>
  <c r="C3522" i="10541"/>
  <c r="C3523" i="10541"/>
  <c r="C3524" i="10541"/>
  <c r="C3525" i="10541"/>
  <c r="C3526" i="10541"/>
  <c r="C3527" i="10541"/>
  <c r="C3528" i="10541"/>
  <c r="C3529" i="10541"/>
  <c r="C3530" i="10541"/>
  <c r="C3531" i="10541"/>
  <c r="C3532" i="10541"/>
  <c r="C3533" i="10541"/>
  <c r="C3534" i="10541"/>
  <c r="C3535" i="10541"/>
  <c r="C3536" i="10541"/>
  <c r="C3537" i="10541"/>
  <c r="C3538" i="10541"/>
  <c r="C3539" i="10541"/>
  <c r="C3540" i="10541"/>
  <c r="C3541" i="10541"/>
  <c r="C3542" i="10541"/>
  <c r="C3543" i="10541"/>
  <c r="C3544" i="10541"/>
  <c r="C3545" i="10541"/>
  <c r="C3546" i="10541"/>
  <c r="C3547" i="10541"/>
  <c r="C3548" i="10541"/>
  <c r="C3549" i="10541"/>
  <c r="C3550" i="10541"/>
  <c r="C3551" i="10541"/>
  <c r="C3552" i="10541"/>
  <c r="C3553" i="10541"/>
  <c r="C3554" i="10541"/>
  <c r="C3555" i="10541"/>
  <c r="C3556" i="10541"/>
  <c r="C3557" i="10541"/>
  <c r="C3558" i="10541"/>
  <c r="C3559" i="10541"/>
  <c r="C3560" i="10541"/>
  <c r="C3561" i="10541"/>
  <c r="C3562" i="10541"/>
  <c r="C3563" i="10541"/>
  <c r="C3564" i="10541"/>
  <c r="C3565" i="10541"/>
  <c r="C3566" i="10541"/>
  <c r="C3567" i="10541"/>
  <c r="C3568" i="10541"/>
  <c r="C3569" i="10541"/>
  <c r="C3570" i="10541"/>
  <c r="C3571" i="10541"/>
  <c r="C3572" i="10541"/>
  <c r="C3573" i="10541"/>
  <c r="C3574" i="10541"/>
  <c r="C3575" i="10541"/>
  <c r="C3576" i="10541"/>
  <c r="C3577" i="10541"/>
  <c r="C3578" i="10541"/>
  <c r="C3579" i="10541"/>
  <c r="C3580" i="10541"/>
  <c r="C3581" i="10541"/>
  <c r="C3582" i="10541"/>
  <c r="C3583" i="10541"/>
  <c r="C3584" i="10541"/>
  <c r="C3585" i="10541"/>
  <c r="C3586" i="10541"/>
  <c r="C3587" i="10541"/>
  <c r="C3588" i="10541"/>
  <c r="C3589" i="10541"/>
  <c r="C3590" i="10541"/>
  <c r="C3591" i="10541"/>
  <c r="C3592" i="10541"/>
  <c r="C3593" i="10541"/>
  <c r="C3594" i="10541"/>
  <c r="C3595" i="10541"/>
  <c r="C3596" i="10541"/>
  <c r="C3597" i="10541"/>
  <c r="C3598" i="10541"/>
  <c r="C3599" i="10541"/>
  <c r="C3600" i="10541"/>
  <c r="C3601" i="10541"/>
  <c r="C3602" i="10541"/>
  <c r="B2693" i="10541" l="1"/>
  <c r="B2698" i="10541"/>
  <c r="Q9" i="2561"/>
  <c r="O9" i="2561"/>
  <c r="B2700" i="10541" l="1"/>
  <c r="B2695" i="10541"/>
  <c r="J3" i="10541"/>
  <c r="H1640" i="10541"/>
  <c r="H1389" i="10541"/>
  <c r="H2910" i="10541"/>
  <c r="H3032" i="10541"/>
  <c r="H2678" i="10541"/>
  <c r="AX127" i="10541"/>
  <c r="B2697" i="10541" l="1"/>
  <c r="B2702" i="10541"/>
  <c r="J47" i="46"/>
  <c r="D68" i="2819"/>
  <c r="D69" i="2819" s="1"/>
  <c r="M37" i="10285"/>
  <c r="M36" i="10285"/>
  <c r="M35" i="10285"/>
  <c r="M34" i="10285"/>
  <c r="M33" i="10285"/>
  <c r="I36" i="10285"/>
  <c r="I35" i="10285"/>
  <c r="I30" i="10285"/>
  <c r="I28" i="10285"/>
  <c r="M18" i="10285"/>
  <c r="I17" i="10285"/>
  <c r="I15" i="10285"/>
  <c r="I13" i="10285"/>
  <c r="M10" i="10285"/>
  <c r="M7" i="10285"/>
  <c r="I10" i="10285"/>
  <c r="I9" i="10285"/>
  <c r="M20" i="2348"/>
  <c r="M18" i="2348"/>
  <c r="M13" i="2348"/>
  <c r="M8" i="2348"/>
  <c r="P21" i="44"/>
  <c r="M12" i="44"/>
  <c r="M10" i="44"/>
  <c r="I11" i="44"/>
  <c r="I6" i="44"/>
  <c r="N25" i="2"/>
  <c r="N24" i="2"/>
  <c r="N21" i="2"/>
  <c r="M26" i="2"/>
  <c r="N19" i="2"/>
  <c r="M16" i="2"/>
  <c r="N12" i="2"/>
  <c r="I26" i="2"/>
  <c r="G26" i="2"/>
  <c r="J23" i="2"/>
  <c r="J21" i="2"/>
  <c r="O21" i="2" s="1"/>
  <c r="V21" i="2" s="1"/>
  <c r="J19" i="2"/>
  <c r="J18" i="2"/>
  <c r="I16" i="2"/>
  <c r="J12" i="2"/>
  <c r="J7" i="2"/>
  <c r="J9" i="2"/>
  <c r="I14" i="43"/>
  <c r="I12" i="43"/>
  <c r="O11" i="43"/>
  <c r="O16" i="43" s="1"/>
  <c r="J11" i="43"/>
  <c r="J16" i="43" s="1"/>
  <c r="N100" i="46"/>
  <c r="N98" i="46"/>
  <c r="M102" i="46"/>
  <c r="J101" i="46"/>
  <c r="J99" i="46"/>
  <c r="J98" i="46"/>
  <c r="M95" i="46"/>
  <c r="N93" i="46"/>
  <c r="N92" i="46"/>
  <c r="N90" i="46"/>
  <c r="N89" i="46"/>
  <c r="N86" i="46"/>
  <c r="N85" i="46"/>
  <c r="J89" i="46"/>
  <c r="J85" i="46"/>
  <c r="P83" i="46"/>
  <c r="N82" i="46"/>
  <c r="N81" i="46"/>
  <c r="N80" i="46"/>
  <c r="N75" i="46"/>
  <c r="M83" i="46"/>
  <c r="J82" i="46"/>
  <c r="I83" i="46"/>
  <c r="J74" i="46"/>
  <c r="G83" i="46"/>
  <c r="J78" i="46"/>
  <c r="P71" i="46"/>
  <c r="N70" i="46"/>
  <c r="N69" i="46"/>
  <c r="N62" i="46"/>
  <c r="L71" i="46"/>
  <c r="J66" i="46"/>
  <c r="J65" i="46"/>
  <c r="J64" i="46"/>
  <c r="J63" i="46"/>
  <c r="H71" i="46"/>
  <c r="N58" i="46"/>
  <c r="N53" i="46"/>
  <c r="N50" i="46"/>
  <c r="N49" i="46"/>
  <c r="J57" i="46"/>
  <c r="J52" i="46"/>
  <c r="J49" i="46"/>
  <c r="N47" i="46"/>
  <c r="M43" i="46"/>
  <c r="L43" i="46"/>
  <c r="J42" i="46"/>
  <c r="H43" i="46"/>
  <c r="P39" i="46"/>
  <c r="N37" i="46"/>
  <c r="M39" i="46"/>
  <c r="L39" i="46"/>
  <c r="K39" i="46"/>
  <c r="J38" i="46"/>
  <c r="N34" i="46"/>
  <c r="J34" i="46"/>
  <c r="P32" i="46"/>
  <c r="N30" i="46"/>
  <c r="L32" i="46"/>
  <c r="H32" i="46"/>
  <c r="N24" i="46"/>
  <c r="L25" i="46"/>
  <c r="K25" i="46"/>
  <c r="J23" i="46"/>
  <c r="J22" i="46"/>
  <c r="I25" i="46"/>
  <c r="J20" i="46"/>
  <c r="N16" i="46"/>
  <c r="N13" i="46"/>
  <c r="N11" i="46"/>
  <c r="N10" i="46"/>
  <c r="N9" i="46"/>
  <c r="M18" i="46"/>
  <c r="L18" i="46"/>
  <c r="H18" i="46"/>
  <c r="J13" i="46"/>
  <c r="P37" i="47"/>
  <c r="K30" i="47"/>
  <c r="K32" i="47" s="1"/>
  <c r="M19" i="47"/>
  <c r="K15" i="47"/>
  <c r="M8" i="47"/>
  <c r="I6" i="47"/>
  <c r="H11" i="47"/>
  <c r="J22" i="47"/>
  <c r="M10" i="47"/>
  <c r="H30" i="47"/>
  <c r="H32" i="47" s="1"/>
  <c r="G11" i="47"/>
  <c r="O11" i="47"/>
  <c r="H15" i="47"/>
  <c r="O15" i="47"/>
  <c r="I187" i="48"/>
  <c r="I186" i="48"/>
  <c r="I181" i="48"/>
  <c r="M187" i="48"/>
  <c r="M186" i="48"/>
  <c r="M184" i="48"/>
  <c r="M180" i="48"/>
  <c r="M179" i="48"/>
  <c r="I176" i="48"/>
  <c r="O159" i="48"/>
  <c r="M157" i="48"/>
  <c r="M156" i="48"/>
  <c r="I157" i="48"/>
  <c r="I156" i="48"/>
  <c r="I154" i="48"/>
  <c r="M150" i="48"/>
  <c r="M147" i="48"/>
  <c r="G152" i="48"/>
  <c r="I149" i="48"/>
  <c r="O145" i="48"/>
  <c r="M144" i="48"/>
  <c r="M143" i="48"/>
  <c r="M142" i="48"/>
  <c r="J145" i="48"/>
  <c r="L145" i="48"/>
  <c r="K145" i="48"/>
  <c r="G164" i="48"/>
  <c r="H145" i="48"/>
  <c r="I142" i="48"/>
  <c r="I141" i="48"/>
  <c r="F145" i="48"/>
  <c r="E145" i="48"/>
  <c r="K138" i="48"/>
  <c r="M136" i="48"/>
  <c r="M135" i="48"/>
  <c r="M134" i="48"/>
  <c r="L138" i="48"/>
  <c r="H138" i="48"/>
  <c r="I137" i="48"/>
  <c r="E164" i="48"/>
  <c r="F138" i="48"/>
  <c r="G138" i="48"/>
  <c r="I24" i="48"/>
  <c r="I101" i="48"/>
  <c r="L103" i="48"/>
  <c r="M77" i="48"/>
  <c r="I44" i="48"/>
  <c r="I10" i="48"/>
  <c r="M101" i="48"/>
  <c r="E17" i="48"/>
  <c r="M79" i="48"/>
  <c r="I59" i="48"/>
  <c r="I16" i="48"/>
  <c r="J65" i="48"/>
  <c r="J116" i="48" s="1"/>
  <c r="I14" i="48"/>
  <c r="F163" i="48"/>
  <c r="I102" i="48"/>
  <c r="M102" i="48"/>
  <c r="M130" i="48"/>
  <c r="E65" i="48"/>
  <c r="E116" i="48" s="1"/>
  <c r="M37" i="48"/>
  <c r="I33" i="48"/>
  <c r="F75" i="48"/>
  <c r="I47" i="48"/>
  <c r="J53" i="48"/>
  <c r="J115" i="48" s="1"/>
  <c r="K163" i="48"/>
  <c r="I23" i="48"/>
  <c r="M28" i="48"/>
  <c r="G110" i="48"/>
  <c r="I108" i="48"/>
  <c r="L161" i="48"/>
  <c r="I37" i="48"/>
  <c r="I45" i="48"/>
  <c r="M52" i="48"/>
  <c r="I58" i="48"/>
  <c r="E96" i="48"/>
  <c r="I62" i="48"/>
  <c r="F702" i="62264"/>
  <c r="G702" i="62264"/>
  <c r="F703" i="62264"/>
  <c r="G703" i="62264"/>
  <c r="F704" i="62264"/>
  <c r="G704" i="62264"/>
  <c r="F705" i="62264"/>
  <c r="G705" i="62264"/>
  <c r="F706" i="62264"/>
  <c r="G706" i="62264"/>
  <c r="F707" i="62264"/>
  <c r="G707" i="62264"/>
  <c r="F708" i="62264"/>
  <c r="G708" i="62264"/>
  <c r="F709" i="62264"/>
  <c r="G709" i="62264"/>
  <c r="F710" i="62264"/>
  <c r="G710" i="62264"/>
  <c r="F711" i="62264"/>
  <c r="G711" i="62264"/>
  <c r="F712" i="62264"/>
  <c r="G712" i="62264"/>
  <c r="F713" i="62264"/>
  <c r="G713" i="62264"/>
  <c r="F714" i="62264"/>
  <c r="G714" i="62264"/>
  <c r="F715" i="62264"/>
  <c r="G715" i="62264"/>
  <c r="F739" i="62264"/>
  <c r="G739" i="62264"/>
  <c r="F740" i="62264"/>
  <c r="G740" i="62264"/>
  <c r="F741" i="62264"/>
  <c r="G741" i="62264"/>
  <c r="F742" i="62264"/>
  <c r="G742" i="62264"/>
  <c r="F743" i="62264"/>
  <c r="G743" i="62264"/>
  <c r="F744" i="62264"/>
  <c r="G744" i="62264"/>
  <c r="F745" i="62264"/>
  <c r="G745" i="62264"/>
  <c r="F746" i="62264"/>
  <c r="G746" i="62264"/>
  <c r="F749" i="62264"/>
  <c r="G749" i="62264"/>
  <c r="F750" i="62264"/>
  <c r="G750" i="62264"/>
  <c r="F751" i="62264"/>
  <c r="G751" i="62264"/>
  <c r="F752" i="62264"/>
  <c r="G752" i="62264"/>
  <c r="F753" i="62264"/>
  <c r="G753" i="62264"/>
  <c r="G754" i="62264"/>
  <c r="F755" i="62264"/>
  <c r="G755" i="62264"/>
  <c r="F756" i="62264"/>
  <c r="G756" i="62264"/>
  <c r="F757" i="62264"/>
  <c r="G757" i="62264"/>
  <c r="F758" i="62264"/>
  <c r="G758" i="62264"/>
  <c r="F759" i="62264"/>
  <c r="G759" i="62264"/>
  <c r="F760" i="62264"/>
  <c r="G760" i="62264"/>
  <c r="F761" i="62264"/>
  <c r="G761" i="62264"/>
  <c r="F762" i="62264"/>
  <c r="G762" i="62264"/>
  <c r="F763" i="62264"/>
  <c r="G763" i="62264"/>
  <c r="F782" i="62264"/>
  <c r="G782" i="62264"/>
  <c r="F783" i="62264"/>
  <c r="G783" i="62264"/>
  <c r="F784" i="62264"/>
  <c r="G784" i="62264"/>
  <c r="F785" i="62264"/>
  <c r="G785" i="62264"/>
  <c r="F786" i="62264"/>
  <c r="G786" i="62264"/>
  <c r="F787" i="62264"/>
  <c r="G787" i="62264"/>
  <c r="F788" i="62264"/>
  <c r="G788" i="62264"/>
  <c r="F789" i="62264"/>
  <c r="G789" i="62264"/>
  <c r="F794" i="62264"/>
  <c r="G794" i="62264"/>
  <c r="F795" i="62264"/>
  <c r="G795" i="62264"/>
  <c r="F796" i="62264"/>
  <c r="G796" i="62264"/>
  <c r="F797" i="62264"/>
  <c r="G797" i="62264"/>
  <c r="F798" i="62264"/>
  <c r="G798" i="62264"/>
  <c r="F799" i="62264"/>
  <c r="G799" i="62264"/>
  <c r="F800" i="62264"/>
  <c r="G800" i="62264"/>
  <c r="F801" i="62264"/>
  <c r="G801" i="62264"/>
  <c r="F802" i="62264"/>
  <c r="G802" i="62264"/>
  <c r="F803" i="62264"/>
  <c r="G803" i="62264"/>
  <c r="F804" i="62264"/>
  <c r="G804" i="62264"/>
  <c r="F805" i="62264"/>
  <c r="G805" i="62264"/>
  <c r="F806" i="62264"/>
  <c r="G806" i="62264"/>
  <c r="F807" i="62264"/>
  <c r="G807" i="62264"/>
  <c r="F808" i="62264"/>
  <c r="G808" i="62264"/>
  <c r="F809" i="62264"/>
  <c r="G809" i="62264"/>
  <c r="F810" i="62264"/>
  <c r="G810" i="62264"/>
  <c r="F811" i="62264"/>
  <c r="G811" i="62264"/>
  <c r="F812" i="62264"/>
  <c r="G812" i="62264"/>
  <c r="F813" i="62264"/>
  <c r="G813" i="62264"/>
  <c r="F814" i="62264"/>
  <c r="G814" i="62264"/>
  <c r="F815" i="62264"/>
  <c r="G815" i="62264"/>
  <c r="F816" i="62264"/>
  <c r="G816" i="62264"/>
  <c r="F817" i="62264"/>
  <c r="G817" i="62264"/>
  <c r="F818" i="62264"/>
  <c r="G818" i="62264"/>
  <c r="F826" i="62264"/>
  <c r="G826" i="62264"/>
  <c r="F827" i="62264"/>
  <c r="G827" i="62264"/>
  <c r="G828" i="62264"/>
  <c r="F829" i="62264"/>
  <c r="G829" i="62264"/>
  <c r="F836" i="62264"/>
  <c r="G836" i="62264"/>
  <c r="F837" i="62264"/>
  <c r="G837" i="62264"/>
  <c r="F838" i="62264"/>
  <c r="G838" i="62264"/>
  <c r="F839" i="62264"/>
  <c r="G839" i="62264"/>
  <c r="F840" i="62264"/>
  <c r="G840" i="62264"/>
  <c r="F841" i="62264"/>
  <c r="G841" i="62264"/>
  <c r="F842" i="62264"/>
  <c r="G842" i="62264"/>
  <c r="F843" i="62264"/>
  <c r="G843" i="62264"/>
  <c r="H10" i="2316"/>
  <c r="L23" i="2316"/>
  <c r="L10" i="2316"/>
  <c r="N8" i="2316"/>
  <c r="J8" i="2316"/>
  <c r="N18" i="2"/>
  <c r="G32" i="46"/>
  <c r="I29" i="47"/>
  <c r="M178" i="48"/>
  <c r="I80" i="48"/>
  <c r="F8" i="62264"/>
  <c r="F9" i="62264"/>
  <c r="F10" i="62264"/>
  <c r="F11" i="62264"/>
  <c r="F12" i="62264"/>
  <c r="F13" i="62264"/>
  <c r="F14" i="62264"/>
  <c r="F15" i="62264"/>
  <c r="F26" i="62264"/>
  <c r="F27" i="62264"/>
  <c r="F28" i="62264"/>
  <c r="F29" i="62264"/>
  <c r="F30" i="62264"/>
  <c r="F31" i="62264"/>
  <c r="F32" i="62264"/>
  <c r="F33" i="62264"/>
  <c r="F34" i="62264"/>
  <c r="F35" i="62264"/>
  <c r="F36" i="62264"/>
  <c r="F37" i="62264"/>
  <c r="F38" i="62264"/>
  <c r="F39" i="62264"/>
  <c r="F40" i="62264"/>
  <c r="F41" i="62264"/>
  <c r="F42" i="62264"/>
  <c r="F43" i="62264"/>
  <c r="F44" i="62264"/>
  <c r="F45" i="62264"/>
  <c r="F46" i="62264"/>
  <c r="F47" i="62264"/>
  <c r="F48" i="62264"/>
  <c r="F49" i="62264"/>
  <c r="F50" i="62264"/>
  <c r="F51" i="62264"/>
  <c r="F52" i="62264"/>
  <c r="F53" i="62264"/>
  <c r="F54" i="62264"/>
  <c r="F55" i="62264"/>
  <c r="F56" i="62264"/>
  <c r="F57" i="62264"/>
  <c r="F58" i="62264"/>
  <c r="F59" i="62264"/>
  <c r="F60" i="62264"/>
  <c r="F61" i="62264"/>
  <c r="F62" i="62264"/>
  <c r="F63" i="62264"/>
  <c r="F64" i="62264"/>
  <c r="F65" i="62264"/>
  <c r="F66" i="62264"/>
  <c r="F67" i="62264"/>
  <c r="F68" i="62264"/>
  <c r="F69" i="62264"/>
  <c r="F70" i="62264"/>
  <c r="F71" i="62264"/>
  <c r="F72" i="62264"/>
  <c r="F73" i="62264"/>
  <c r="F74" i="62264"/>
  <c r="F75" i="62264"/>
  <c r="F76" i="62264"/>
  <c r="F77" i="62264"/>
  <c r="F78" i="62264"/>
  <c r="F79" i="62264"/>
  <c r="F80" i="62264"/>
  <c r="F81" i="62264"/>
  <c r="F82" i="62264"/>
  <c r="F83" i="62264"/>
  <c r="F84" i="62264"/>
  <c r="F85" i="62264"/>
  <c r="F86" i="62264"/>
  <c r="F87" i="62264"/>
  <c r="F88" i="62264"/>
  <c r="F89" i="62264"/>
  <c r="F90" i="62264"/>
  <c r="F91" i="62264"/>
  <c r="F92" i="62264"/>
  <c r="F93" i="62264"/>
  <c r="F94" i="62264"/>
  <c r="F95" i="62264"/>
  <c r="F96" i="62264"/>
  <c r="F97" i="62264"/>
  <c r="F98" i="62264"/>
  <c r="F99" i="62264"/>
  <c r="F100" i="62264"/>
  <c r="F101" i="62264"/>
  <c r="F102" i="62264"/>
  <c r="F103" i="62264"/>
  <c r="F104" i="62264"/>
  <c r="F105" i="62264"/>
  <c r="F106" i="62264"/>
  <c r="F107" i="62264"/>
  <c r="F108" i="62264"/>
  <c r="F109" i="62264"/>
  <c r="F110" i="62264"/>
  <c r="F111" i="62264"/>
  <c r="F112" i="62264"/>
  <c r="F113" i="62264"/>
  <c r="F114" i="62264"/>
  <c r="F115" i="62264"/>
  <c r="F116" i="62264"/>
  <c r="F117" i="62264"/>
  <c r="F118" i="62264"/>
  <c r="F119" i="62264"/>
  <c r="F120" i="62264"/>
  <c r="F121" i="62264"/>
  <c r="F122" i="62264"/>
  <c r="F123" i="62264"/>
  <c r="F124" i="62264"/>
  <c r="F125" i="62264"/>
  <c r="F126" i="62264"/>
  <c r="F127" i="62264"/>
  <c r="F128" i="62264"/>
  <c r="F129" i="62264"/>
  <c r="F130" i="62264"/>
  <c r="F131" i="62264"/>
  <c r="F132" i="62264"/>
  <c r="F133" i="62264"/>
  <c r="F134" i="62264"/>
  <c r="F135" i="62264"/>
  <c r="F136" i="62264"/>
  <c r="F137" i="62264"/>
  <c r="F138" i="62264"/>
  <c r="F139" i="62264"/>
  <c r="F140" i="62264"/>
  <c r="F141" i="62264"/>
  <c r="F142" i="62264"/>
  <c r="F143" i="62264"/>
  <c r="F144" i="62264"/>
  <c r="F145" i="62264"/>
  <c r="F146" i="62264"/>
  <c r="F147" i="62264"/>
  <c r="F148" i="62264"/>
  <c r="F149" i="62264"/>
  <c r="F150" i="62264"/>
  <c r="F151" i="62264"/>
  <c r="F152" i="62264"/>
  <c r="F153" i="62264"/>
  <c r="F154" i="62264"/>
  <c r="F155" i="62264"/>
  <c r="F156" i="62264"/>
  <c r="F157" i="62264"/>
  <c r="F158" i="62264"/>
  <c r="F159" i="62264"/>
  <c r="F160" i="62264"/>
  <c r="F161" i="62264"/>
  <c r="F162" i="62264"/>
  <c r="F163" i="62264"/>
  <c r="F164" i="62264"/>
  <c r="F165" i="62264"/>
  <c r="F166" i="62264"/>
  <c r="F167" i="62264"/>
  <c r="F168" i="62264"/>
  <c r="F169" i="62264"/>
  <c r="F170" i="62264"/>
  <c r="F171" i="62264"/>
  <c r="F172" i="62264"/>
  <c r="F173" i="62264"/>
  <c r="F174" i="62264"/>
  <c r="F175" i="62264"/>
  <c r="F176" i="62264"/>
  <c r="F177" i="62264"/>
  <c r="F178" i="62264"/>
  <c r="F179" i="62264"/>
  <c r="F180" i="62264"/>
  <c r="F181" i="62264"/>
  <c r="F182" i="62264"/>
  <c r="F183" i="62264"/>
  <c r="F184" i="62264"/>
  <c r="F185" i="62264"/>
  <c r="F186" i="62264"/>
  <c r="F187" i="62264"/>
  <c r="F188" i="62264"/>
  <c r="F189" i="62264"/>
  <c r="F190" i="62264"/>
  <c r="F191" i="62264"/>
  <c r="F192" i="62264"/>
  <c r="F193" i="62264"/>
  <c r="F194" i="62264"/>
  <c r="F195" i="62264"/>
  <c r="F196" i="62264"/>
  <c r="F197" i="62264"/>
  <c r="F198" i="62264"/>
  <c r="F199" i="62264"/>
  <c r="F200" i="62264"/>
  <c r="F201" i="62264"/>
  <c r="F202" i="62264"/>
  <c r="F203" i="62264"/>
  <c r="F204" i="62264"/>
  <c r="F205" i="62264"/>
  <c r="F206" i="62264"/>
  <c r="F207" i="62264"/>
  <c r="F208" i="62264"/>
  <c r="F209" i="62264"/>
  <c r="F210" i="62264"/>
  <c r="F212" i="62264"/>
  <c r="F213" i="62264"/>
  <c r="F214" i="62264"/>
  <c r="F215" i="62264"/>
  <c r="F216" i="62264"/>
  <c r="F217" i="62264"/>
  <c r="F218" i="62264"/>
  <c r="F219" i="62264"/>
  <c r="F220" i="62264"/>
  <c r="F221" i="62264"/>
  <c r="F222" i="62264"/>
  <c r="F223" i="62264"/>
  <c r="F224" i="62264"/>
  <c r="F225" i="62264"/>
  <c r="F226" i="62264"/>
  <c r="F228" i="62264"/>
  <c r="F229" i="62264"/>
  <c r="F230" i="62264"/>
  <c r="F231" i="62264"/>
  <c r="F232" i="62264"/>
  <c r="F233" i="62264"/>
  <c r="F234" i="62264"/>
  <c r="F235" i="62264"/>
  <c r="F236" i="62264"/>
  <c r="F237" i="62264"/>
  <c r="F238" i="62264"/>
  <c r="F239" i="62264"/>
  <c r="F240" i="62264"/>
  <c r="F241" i="62264"/>
  <c r="F242" i="62264"/>
  <c r="F243" i="62264"/>
  <c r="F244" i="62264"/>
  <c r="F245" i="62264"/>
  <c r="F246" i="62264"/>
  <c r="F247" i="62264"/>
  <c r="F248" i="62264"/>
  <c r="F249" i="62264"/>
  <c r="F250" i="62264"/>
  <c r="F251" i="62264"/>
  <c r="F252" i="62264"/>
  <c r="F253" i="62264"/>
  <c r="F254" i="62264"/>
  <c r="F255" i="62264"/>
  <c r="F256" i="62264"/>
  <c r="F257" i="62264"/>
  <c r="F258" i="62264"/>
  <c r="F260" i="62264"/>
  <c r="F261" i="62264"/>
  <c r="F262" i="62264"/>
  <c r="F263" i="62264"/>
  <c r="F264" i="62264"/>
  <c r="F265" i="62264"/>
  <c r="F266" i="62264"/>
  <c r="F267" i="62264"/>
  <c r="F268" i="62264"/>
  <c r="F269" i="62264"/>
  <c r="F270" i="62264"/>
  <c r="F271" i="62264"/>
  <c r="F272" i="62264"/>
  <c r="F273" i="62264"/>
  <c r="F274" i="62264"/>
  <c r="F276" i="62264"/>
  <c r="F277" i="62264"/>
  <c r="F278" i="62264"/>
  <c r="F279" i="62264"/>
  <c r="F280" i="62264"/>
  <c r="F281" i="62264"/>
  <c r="F282" i="62264"/>
  <c r="F283" i="62264"/>
  <c r="F284" i="62264"/>
  <c r="F286" i="62264"/>
  <c r="F287" i="62264"/>
  <c r="F288" i="62264"/>
  <c r="F289" i="62264"/>
  <c r="F290" i="62264"/>
  <c r="F291" i="62264"/>
  <c r="F292" i="62264"/>
  <c r="F293" i="62264"/>
  <c r="F294" i="62264"/>
  <c r="F295" i="62264"/>
  <c r="F296" i="62264"/>
  <c r="F297" i="62264"/>
  <c r="F298" i="62264"/>
  <c r="F299" i="62264"/>
  <c r="F300" i="62264"/>
  <c r="F302" i="62264"/>
  <c r="F303" i="62264"/>
  <c r="F304" i="62264"/>
  <c r="F305" i="62264"/>
  <c r="F306" i="62264"/>
  <c r="F307" i="62264"/>
  <c r="F308" i="62264"/>
  <c r="F309" i="62264"/>
  <c r="F310" i="62264"/>
  <c r="F311" i="62264"/>
  <c r="F312" i="62264"/>
  <c r="F313" i="62264"/>
  <c r="F314" i="62264"/>
  <c r="F315" i="62264"/>
  <c r="F316" i="62264"/>
  <c r="F317" i="62264"/>
  <c r="F318" i="62264"/>
  <c r="F319" i="62264"/>
  <c r="F320" i="62264"/>
  <c r="F321" i="62264"/>
  <c r="F322" i="62264"/>
  <c r="F323" i="62264"/>
  <c r="F325" i="62264"/>
  <c r="F326" i="62264"/>
  <c r="F327" i="62264"/>
  <c r="F328" i="62264"/>
  <c r="F329" i="62264"/>
  <c r="F330" i="62264"/>
  <c r="F331" i="62264"/>
  <c r="F332" i="62264"/>
  <c r="F333" i="62264"/>
  <c r="F334" i="62264"/>
  <c r="F335" i="62264"/>
  <c r="F336" i="62264"/>
  <c r="F337" i="62264"/>
  <c r="F338" i="62264"/>
  <c r="F339" i="62264"/>
  <c r="F341" i="62264"/>
  <c r="F342" i="62264"/>
  <c r="F343" i="62264"/>
  <c r="F344" i="62264"/>
  <c r="F345" i="62264"/>
  <c r="F346" i="62264"/>
  <c r="F347" i="62264"/>
  <c r="F348" i="62264"/>
  <c r="F349" i="62264"/>
  <c r="F350" i="62264"/>
  <c r="F351" i="62264"/>
  <c r="F352" i="62264"/>
  <c r="F353" i="62264"/>
  <c r="F354" i="62264"/>
  <c r="F355" i="62264"/>
  <c r="F357" i="62264"/>
  <c r="F358" i="62264"/>
  <c r="F359" i="62264"/>
  <c r="F360" i="62264"/>
  <c r="F361" i="62264"/>
  <c r="F362" i="62264"/>
  <c r="F363" i="62264"/>
  <c r="F364" i="62264"/>
  <c r="F365" i="62264"/>
  <c r="F366" i="62264"/>
  <c r="F367" i="62264"/>
  <c r="F368" i="62264"/>
  <c r="F369" i="62264"/>
  <c r="F370" i="62264"/>
  <c r="F371" i="62264"/>
  <c r="F372" i="62264"/>
  <c r="F373" i="62264"/>
  <c r="F374" i="62264"/>
  <c r="F375" i="62264"/>
  <c r="F376" i="62264"/>
  <c r="F377" i="62264"/>
  <c r="F378" i="62264"/>
  <c r="F379" i="62264"/>
  <c r="F380" i="62264"/>
  <c r="F381" i="62264"/>
  <c r="F382" i="62264"/>
  <c r="F383" i="62264"/>
  <c r="F384" i="62264"/>
  <c r="F385" i="62264"/>
  <c r="F386" i="62264"/>
  <c r="F387" i="62264"/>
  <c r="F388" i="62264"/>
  <c r="F389" i="62264"/>
  <c r="F390" i="62264"/>
  <c r="F391" i="62264"/>
  <c r="F392" i="62264"/>
  <c r="F393" i="62264"/>
  <c r="F394" i="62264"/>
  <c r="F395" i="62264"/>
  <c r="F396" i="62264"/>
  <c r="F397" i="62264"/>
  <c r="F398" i="62264"/>
  <c r="F399" i="62264"/>
  <c r="F400" i="62264"/>
  <c r="F401" i="62264"/>
  <c r="F402" i="62264"/>
  <c r="F403" i="62264"/>
  <c r="F404" i="62264"/>
  <c r="F405" i="62264"/>
  <c r="F407" i="62264"/>
  <c r="F408" i="62264"/>
  <c r="F409" i="62264"/>
  <c r="F410" i="62264"/>
  <c r="F411" i="62264"/>
  <c r="F412" i="62264"/>
  <c r="F413" i="62264"/>
  <c r="F414" i="62264"/>
  <c r="F415" i="62264"/>
  <c r="F416" i="62264"/>
  <c r="F417" i="62264"/>
  <c r="F418" i="62264"/>
  <c r="F419" i="62264"/>
  <c r="F420" i="62264"/>
  <c r="F421" i="62264"/>
  <c r="F423" i="62264"/>
  <c r="F424" i="62264"/>
  <c r="F425" i="62264"/>
  <c r="F426" i="62264"/>
  <c r="F427" i="62264"/>
  <c r="F428" i="62264"/>
  <c r="F429" i="62264"/>
  <c r="F430" i="62264"/>
  <c r="F431" i="62264"/>
  <c r="F432" i="62264"/>
  <c r="F433" i="62264"/>
  <c r="F434" i="62264"/>
  <c r="F436" i="62264"/>
  <c r="F437" i="62264"/>
  <c r="F438" i="62264"/>
  <c r="F440" i="62264"/>
  <c r="F441" i="62264"/>
  <c r="F442" i="62264"/>
  <c r="F443" i="62264"/>
  <c r="F444" i="62264"/>
  <c r="F445" i="62264"/>
  <c r="F446" i="62264"/>
  <c r="F447" i="62264"/>
  <c r="F448" i="62264"/>
  <c r="F449" i="62264"/>
  <c r="F450" i="62264"/>
  <c r="F451" i="62264"/>
  <c r="F452" i="62264"/>
  <c r="F453" i="62264"/>
  <c r="F454" i="62264"/>
  <c r="F455" i="62264"/>
  <c r="F456" i="62264"/>
  <c r="F457" i="62264"/>
  <c r="F458" i="62264"/>
  <c r="F459" i="62264"/>
  <c r="F460" i="62264"/>
  <c r="F461" i="62264"/>
  <c r="F463" i="62264"/>
  <c r="F464" i="62264"/>
  <c r="F465" i="62264"/>
  <c r="F467" i="62264"/>
  <c r="F468" i="62264"/>
  <c r="F469" i="62264"/>
  <c r="F470" i="62264"/>
  <c r="F471" i="62264"/>
  <c r="F472" i="62264"/>
  <c r="F473" i="62264"/>
  <c r="F474" i="62264"/>
  <c r="F475" i="62264"/>
  <c r="F476" i="62264"/>
  <c r="F479" i="62264"/>
  <c r="F480" i="62264"/>
  <c r="F481" i="62264"/>
  <c r="F483" i="62264"/>
  <c r="F484" i="62264"/>
  <c r="F485" i="62264"/>
  <c r="F486" i="62264"/>
  <c r="F488" i="62264"/>
  <c r="F489" i="62264"/>
  <c r="F490" i="62264"/>
  <c r="F491" i="62264"/>
  <c r="F492" i="62264"/>
  <c r="F493" i="62264"/>
  <c r="F494" i="62264"/>
  <c r="F495" i="62264"/>
  <c r="F496" i="62264"/>
  <c r="F497" i="62264"/>
  <c r="F498" i="62264"/>
  <c r="F499" i="62264"/>
  <c r="F501" i="62264"/>
  <c r="F502" i="62264"/>
  <c r="F503" i="62264"/>
  <c r="F504" i="62264"/>
  <c r="F505" i="62264"/>
  <c r="F506" i="62264"/>
  <c r="F508" i="62264"/>
  <c r="F509" i="62264"/>
  <c r="F510" i="62264"/>
  <c r="F511" i="62264"/>
  <c r="F512" i="62264"/>
  <c r="F513" i="62264"/>
  <c r="F514" i="62264"/>
  <c r="F515" i="62264"/>
  <c r="F516" i="62264"/>
  <c r="F517" i="62264"/>
  <c r="F518" i="62264"/>
  <c r="F537" i="62264"/>
  <c r="F538" i="62264"/>
  <c r="F539" i="62264"/>
  <c r="F540" i="62264"/>
  <c r="F541" i="62264"/>
  <c r="F542" i="62264"/>
  <c r="F543" i="62264"/>
  <c r="F546" i="62264"/>
  <c r="F547" i="62264"/>
  <c r="F548" i="62264"/>
  <c r="F549" i="62264"/>
  <c r="F550" i="62264"/>
  <c r="F551" i="62264"/>
  <c r="F552" i="62264"/>
  <c r="F554" i="62264"/>
  <c r="F555" i="62264"/>
  <c r="F556" i="62264"/>
  <c r="F557" i="62264"/>
  <c r="F558" i="62264"/>
  <c r="F559" i="62264"/>
  <c r="F560" i="62264"/>
  <c r="F561" i="62264"/>
  <c r="F562" i="62264"/>
  <c r="F563" i="62264"/>
  <c r="F564" i="62264"/>
  <c r="F565" i="62264"/>
  <c r="F566" i="62264"/>
  <c r="F567" i="62264"/>
  <c r="F568" i="62264"/>
  <c r="F569" i="62264"/>
  <c r="F570" i="62264"/>
  <c r="F571" i="62264"/>
  <c r="F573" i="62264"/>
  <c r="F576" i="62264"/>
  <c r="F577" i="62264"/>
  <c r="F578" i="62264"/>
  <c r="F580" i="62264"/>
  <c r="F581" i="62264"/>
  <c r="H581" i="62264" s="1"/>
  <c r="F582" i="62264"/>
  <c r="H582" i="62264" s="1"/>
  <c r="F583" i="62264"/>
  <c r="H583" i="62264" s="1"/>
  <c r="F584" i="62264"/>
  <c r="H584" i="62264" s="1"/>
  <c r="F585" i="62264"/>
  <c r="H585" i="62264" s="1"/>
  <c r="F586" i="62264"/>
  <c r="H586" i="62264" s="1"/>
  <c r="F587" i="62264"/>
  <c r="H587" i="62264" s="1"/>
  <c r="F588" i="62264"/>
  <c r="H588" i="62264" s="1"/>
  <c r="F589" i="62264"/>
  <c r="H589" i="62264" s="1"/>
  <c r="F590" i="62264"/>
  <c r="H590" i="62264" s="1"/>
  <c r="C21" i="2561" s="1"/>
  <c r="F591" i="62264"/>
  <c r="H591" i="62264" s="1"/>
  <c r="C22" i="2561" s="1"/>
  <c r="F592" i="62264"/>
  <c r="H592" i="62264" s="1"/>
  <c r="C23" i="2561" s="1"/>
  <c r="F593" i="62264"/>
  <c r="H593" i="62264" s="1"/>
  <c r="C24" i="2561" s="1"/>
  <c r="F594" i="62264"/>
  <c r="H594" i="62264" s="1"/>
  <c r="C25" i="2561" s="1"/>
  <c r="F595" i="62264"/>
  <c r="H595" i="62264" s="1"/>
  <c r="C26" i="2561" s="1"/>
  <c r="F596" i="62264"/>
  <c r="H596" i="62264" s="1"/>
  <c r="C27" i="2561" s="1"/>
  <c r="F597" i="62264"/>
  <c r="H597" i="62264" s="1"/>
  <c r="C28" i="2561" s="1"/>
  <c r="F598" i="62264"/>
  <c r="H598" i="62264" s="1"/>
  <c r="C29" i="2561" s="1"/>
  <c r="F599" i="62264"/>
  <c r="H599" i="62264" s="1"/>
  <c r="C30" i="2561" s="1"/>
  <c r="F600" i="62264"/>
  <c r="H600" i="62264" s="1"/>
  <c r="C31" i="2561" s="1"/>
  <c r="F601" i="62264"/>
  <c r="H601" i="62264" s="1"/>
  <c r="C32" i="2561" s="1"/>
  <c r="F602" i="62264"/>
  <c r="H602" i="62264" s="1"/>
  <c r="C33" i="2561" s="1"/>
  <c r="F603" i="62264"/>
  <c r="H603" i="62264" s="1"/>
  <c r="C34" i="2561" s="1"/>
  <c r="F604" i="62264"/>
  <c r="H604" i="62264" s="1"/>
  <c r="C35" i="2561" s="1"/>
  <c r="F605" i="62264"/>
  <c r="H605" i="62264" s="1"/>
  <c r="C36" i="2561" s="1"/>
  <c r="F606" i="62264"/>
  <c r="H606" i="62264" s="1"/>
  <c r="C37" i="2561" s="1"/>
  <c r="F607" i="62264"/>
  <c r="H607" i="62264" s="1"/>
  <c r="C38" i="2561" s="1"/>
  <c r="F608" i="62264"/>
  <c r="H608" i="62264" s="1"/>
  <c r="C39" i="2561" s="1"/>
  <c r="F609" i="62264"/>
  <c r="H609" i="62264" s="1"/>
  <c r="C40" i="2561" s="1"/>
  <c r="F610" i="62264"/>
  <c r="H610" i="62264" s="1"/>
  <c r="C41" i="2561" s="1"/>
  <c r="F611" i="62264"/>
  <c r="H611" i="62264" s="1"/>
  <c r="C42" i="2561" s="1"/>
  <c r="F612" i="62264"/>
  <c r="H612" i="62264" s="1"/>
  <c r="C43" i="2561" s="1"/>
  <c r="F613" i="62264"/>
  <c r="H613" i="62264" s="1"/>
  <c r="C44" i="2561" s="1"/>
  <c r="F614" i="62264"/>
  <c r="H614" i="62264" s="1"/>
  <c r="C45" i="2561" s="1"/>
  <c r="F615" i="62264"/>
  <c r="H615" i="62264" s="1"/>
  <c r="C46" i="2561" s="1"/>
  <c r="F616" i="62264"/>
  <c r="H616" i="62264" s="1"/>
  <c r="C47" i="2561" s="1"/>
  <c r="F617" i="62264"/>
  <c r="H617" i="62264" s="1"/>
  <c r="C48" i="2561" s="1"/>
  <c r="F618" i="62264"/>
  <c r="H618" i="62264" s="1"/>
  <c r="C49" i="2561" s="1"/>
  <c r="F619" i="62264"/>
  <c r="H619" i="62264" s="1"/>
  <c r="C50" i="2561" s="1"/>
  <c r="F620" i="62264"/>
  <c r="H620" i="62264" s="1"/>
  <c r="C51" i="2561" s="1"/>
  <c r="F621" i="62264"/>
  <c r="H621" i="62264" s="1"/>
  <c r="F622" i="62264"/>
  <c r="H622" i="62264" s="1"/>
  <c r="F624" i="62264"/>
  <c r="H624" i="62264" s="1"/>
  <c r="C54" i="2561" s="1"/>
  <c r="F625" i="62264"/>
  <c r="H625" i="62264" s="1"/>
  <c r="C55" i="2561" s="1"/>
  <c r="F626" i="62264"/>
  <c r="H626" i="62264" s="1"/>
  <c r="C56" i="2561" s="1"/>
  <c r="F627" i="62264"/>
  <c r="H627" i="62264" s="1"/>
  <c r="C57" i="2561" s="1"/>
  <c r="F628" i="62264"/>
  <c r="H628" i="62264" s="1"/>
  <c r="C58" i="2561" s="1"/>
  <c r="F629" i="62264"/>
  <c r="H629" i="62264" s="1"/>
  <c r="C59" i="2561" s="1"/>
  <c r="F630" i="62264"/>
  <c r="H630" i="62264" s="1"/>
  <c r="C60" i="2561" s="1"/>
  <c r="F631" i="62264"/>
  <c r="H631" i="62264" s="1"/>
  <c r="C61" i="2561" s="1"/>
  <c r="F632" i="62264"/>
  <c r="H632" i="62264" s="1"/>
  <c r="C62" i="2561" s="1"/>
  <c r="F633" i="62264"/>
  <c r="H633" i="62264" s="1"/>
  <c r="F634" i="62264"/>
  <c r="H634" i="62264" s="1"/>
  <c r="C64" i="2561" s="1"/>
  <c r="F635" i="62264"/>
  <c r="F636" i="62264"/>
  <c r="H636" i="62264" s="1"/>
  <c r="C66" i="2561" s="1"/>
  <c r="F637" i="62264"/>
  <c r="H637" i="62264" s="1"/>
  <c r="C67" i="2561" s="1"/>
  <c r="F638" i="62264"/>
  <c r="H638" i="62264" s="1"/>
  <c r="C68" i="2561" s="1"/>
  <c r="F639" i="62264"/>
  <c r="H639" i="62264" s="1"/>
  <c r="C69" i="2561" s="1"/>
  <c r="F640" i="62264"/>
  <c r="H640" i="62264" s="1"/>
  <c r="C70" i="2561" s="1"/>
  <c r="F641" i="62264"/>
  <c r="H641" i="62264" s="1"/>
  <c r="C71" i="2561" s="1"/>
  <c r="F642" i="62264"/>
  <c r="H642" i="62264" s="1"/>
  <c r="C72" i="2561" s="1"/>
  <c r="F643" i="62264"/>
  <c r="H643" i="62264" s="1"/>
  <c r="C73" i="2561" s="1"/>
  <c r="F644" i="62264"/>
  <c r="H644" i="62264" s="1"/>
  <c r="C74" i="2561" s="1"/>
  <c r="F645" i="62264"/>
  <c r="H645" i="62264" s="1"/>
  <c r="C75" i="2561" s="1"/>
  <c r="F646" i="62264"/>
  <c r="H646" i="62264" s="1"/>
  <c r="C76" i="2561" s="1"/>
  <c r="F647" i="62264"/>
  <c r="H647" i="62264" s="1"/>
  <c r="C77" i="2561" s="1"/>
  <c r="F648" i="62264"/>
  <c r="H648" i="62264" s="1"/>
  <c r="C78" i="2561" s="1"/>
  <c r="F649" i="62264"/>
  <c r="H649" i="62264" s="1"/>
  <c r="C79" i="2561" s="1"/>
  <c r="F650" i="62264"/>
  <c r="H650" i="62264" s="1"/>
  <c r="C80" i="2561" s="1"/>
  <c r="F652" i="62264"/>
  <c r="H652" i="62264" s="1"/>
  <c r="F653" i="62264"/>
  <c r="H653" i="62264" s="1"/>
  <c r="F654" i="62264"/>
  <c r="F655" i="62264"/>
  <c r="H655" i="62264" s="1"/>
  <c r="C85" i="2561" s="1"/>
  <c r="F656" i="62264"/>
  <c r="H656" i="62264" s="1"/>
  <c r="F657" i="62264"/>
  <c r="H657" i="62264" s="1"/>
  <c r="C87" i="2561" s="1"/>
  <c r="F658" i="62264"/>
  <c r="H658" i="62264" s="1"/>
  <c r="C88" i="2561" s="1"/>
  <c r="F659" i="62264"/>
  <c r="H659" i="62264" s="1"/>
  <c r="C89" i="2561" s="1"/>
  <c r="F660" i="62264"/>
  <c r="H660" i="62264" s="1"/>
  <c r="C90" i="2561" s="1"/>
  <c r="F661" i="62264"/>
  <c r="H661" i="62264" s="1"/>
  <c r="C91" i="2561" s="1"/>
  <c r="F662" i="62264"/>
  <c r="H662" i="62264" s="1"/>
  <c r="C92" i="2561" s="1"/>
  <c r="F663" i="62264"/>
  <c r="H663" i="62264" s="1"/>
  <c r="C93" i="2561" s="1"/>
  <c r="F664" i="62264"/>
  <c r="H664" i="62264" s="1"/>
  <c r="C94" i="2561" s="1"/>
  <c r="F665" i="62264"/>
  <c r="H665" i="62264" s="1"/>
  <c r="F666" i="62264"/>
  <c r="H666" i="62264" s="1"/>
  <c r="C95" i="2561" s="1"/>
  <c r="F667" i="62264"/>
  <c r="H667" i="62264" s="1"/>
  <c r="C96" i="2561" s="1"/>
  <c r="F668" i="62264"/>
  <c r="H668" i="62264" s="1"/>
  <c r="C97" i="2561" s="1"/>
  <c r="F669" i="62264"/>
  <c r="F670" i="62264"/>
  <c r="H670" i="62264" s="1"/>
  <c r="B100" i="2561" s="1"/>
  <c r="N100" i="2561" s="1"/>
  <c r="F671" i="62264"/>
  <c r="H671" i="62264" s="1"/>
  <c r="C101" i="2561" s="1"/>
  <c r="F672" i="62264"/>
  <c r="H672" i="62264" s="1"/>
  <c r="C102" i="2561" s="1"/>
  <c r="F673" i="62264"/>
  <c r="H673" i="62264" s="1"/>
  <c r="C103" i="2561" s="1"/>
  <c r="F674" i="62264"/>
  <c r="H674" i="62264" s="1"/>
  <c r="F676" i="62264"/>
  <c r="H676" i="62264" s="1"/>
  <c r="C108" i="2561" s="1"/>
  <c r="F677" i="62264"/>
  <c r="H677" i="62264" s="1"/>
  <c r="C109" i="2561" s="1"/>
  <c r="F678" i="62264"/>
  <c r="H678" i="62264" s="1"/>
  <c r="B111" i="2561" s="1"/>
  <c r="N111" i="2561" s="1"/>
  <c r="F679" i="62264"/>
  <c r="H679" i="62264" s="1"/>
  <c r="C112" i="2561" s="1"/>
  <c r="F680" i="62264"/>
  <c r="H680" i="62264" s="1"/>
  <c r="C113" i="2561" s="1"/>
  <c r="F681" i="62264"/>
  <c r="H681" i="62264" s="1"/>
  <c r="C114" i="2561" s="1"/>
  <c r="F682" i="62264"/>
  <c r="H682" i="62264" s="1"/>
  <c r="B115" i="2561" s="1"/>
  <c r="F683" i="62264"/>
  <c r="H683" i="62264" s="1"/>
  <c r="E9" i="2561" s="1"/>
  <c r="F684" i="62264"/>
  <c r="H684" i="62264" s="1"/>
  <c r="F9" i="2561" s="1"/>
  <c r="F685" i="62264"/>
  <c r="H685" i="62264" s="1"/>
  <c r="G9" i="2561" s="1"/>
  <c r="F686" i="62264"/>
  <c r="H686" i="62264" s="1"/>
  <c r="H9" i="2561" s="1"/>
  <c r="F687" i="62264"/>
  <c r="H687" i="62264" s="1"/>
  <c r="J36" i="2316" s="1"/>
  <c r="F688" i="62264"/>
  <c r="H688" i="62264" s="1"/>
  <c r="I54" i="2561" s="1"/>
  <c r="F689" i="62264"/>
  <c r="H689" i="62264" s="1"/>
  <c r="J54" i="2561" s="1"/>
  <c r="F690" i="62264"/>
  <c r="H690" i="62264" s="1"/>
  <c r="J97" i="2561" s="1"/>
  <c r="F691" i="62264"/>
  <c r="H691" i="62264" s="1"/>
  <c r="K56" i="2561" s="1"/>
  <c r="F692" i="62264"/>
  <c r="H692" i="62264" s="1"/>
  <c r="K57" i="2561" s="1"/>
  <c r="F693" i="62264"/>
  <c r="H693" i="62264" s="1"/>
  <c r="J93" i="2561" s="1"/>
  <c r="F694" i="62264"/>
  <c r="H694" i="62264" s="1"/>
  <c r="G111" i="2561" s="1"/>
  <c r="F695" i="62264"/>
  <c r="H695" i="62264" s="1"/>
  <c r="F696" i="62264"/>
  <c r="H696" i="62264" s="1"/>
  <c r="J96" i="2561" s="1"/>
  <c r="F697" i="62264"/>
  <c r="H697" i="62264" s="1"/>
  <c r="H94" i="2561" s="1"/>
  <c r="F699" i="62264"/>
  <c r="F700" i="62264"/>
  <c r="F701" i="62264"/>
  <c r="F844" i="62264"/>
  <c r="F845" i="62264"/>
  <c r="F850" i="62264"/>
  <c r="F871" i="62264"/>
  <c r="F872" i="62264"/>
  <c r="F873" i="62264"/>
  <c r="F875" i="62264"/>
  <c r="F876" i="62264"/>
  <c r="F877" i="62264"/>
  <c r="F878" i="62264"/>
  <c r="F879" i="62264"/>
  <c r="F882" i="62264"/>
  <c r="F883" i="62264"/>
  <c r="F884" i="62264"/>
  <c r="F885" i="62264"/>
  <c r="F886" i="62264"/>
  <c r="F887" i="62264"/>
  <c r="F888" i="62264"/>
  <c r="F890" i="62264"/>
  <c r="F891" i="62264"/>
  <c r="F892" i="62264"/>
  <c r="F893" i="62264"/>
  <c r="F894" i="62264"/>
  <c r="F895" i="62264"/>
  <c r="F896" i="62264"/>
  <c r="F899" i="62264"/>
  <c r="F900" i="62264"/>
  <c r="F901" i="62264"/>
  <c r="F902" i="62264"/>
  <c r="F903" i="62264"/>
  <c r="F904" i="62264"/>
  <c r="F905" i="62264"/>
  <c r="F906" i="62264"/>
  <c r="F907" i="62264"/>
  <c r="F908" i="62264"/>
  <c r="F909" i="62264"/>
  <c r="F910" i="62264"/>
  <c r="F911" i="62264"/>
  <c r="F912" i="62264"/>
  <c r="F913" i="62264"/>
  <c r="F914" i="62264"/>
  <c r="F915" i="62264"/>
  <c r="F916" i="62264"/>
  <c r="F918" i="62264"/>
  <c r="F919" i="62264"/>
  <c r="F920" i="62264"/>
  <c r="F921" i="62264"/>
  <c r="F922" i="62264"/>
  <c r="F923" i="62264"/>
  <c r="F924" i="62264"/>
  <c r="F925" i="62264"/>
  <c r="F926" i="62264"/>
  <c r="F927" i="62264"/>
  <c r="F929" i="62264"/>
  <c r="F930" i="62264"/>
  <c r="F931" i="62264"/>
  <c r="F932" i="62264"/>
  <c r="F933" i="62264"/>
  <c r="F934" i="62264"/>
  <c r="F935" i="62264"/>
  <c r="F936" i="62264"/>
  <c r="F937" i="62264"/>
  <c r="F938" i="62264"/>
  <c r="F939" i="62264"/>
  <c r="F940" i="62264"/>
  <c r="F941" i="62264"/>
  <c r="F942" i="62264"/>
  <c r="F943" i="62264"/>
  <c r="F944" i="62264"/>
  <c r="F945" i="62264"/>
  <c r="F946" i="62264"/>
  <c r="F947" i="62264"/>
  <c r="F948" i="62264"/>
  <c r="F949" i="62264"/>
  <c r="F950" i="62264"/>
  <c r="F951" i="62264"/>
  <c r="F952" i="62264"/>
  <c r="F953" i="62264"/>
  <c r="F954" i="62264"/>
  <c r="F955" i="62264"/>
  <c r="F956" i="62264"/>
  <c r="F957" i="62264"/>
  <c r="F958" i="62264"/>
  <c r="F959" i="62264"/>
  <c r="F961" i="62264"/>
  <c r="F962" i="62264"/>
  <c r="F963" i="62264"/>
  <c r="F964" i="62264"/>
  <c r="F965" i="62264"/>
  <c r="F6" i="62264"/>
  <c r="G16" i="2"/>
  <c r="G700" i="62264"/>
  <c r="G701" i="62264"/>
  <c r="G844" i="62264"/>
  <c r="G845" i="62264"/>
  <c r="G849" i="62264"/>
  <c r="G850" i="62264"/>
  <c r="G871" i="62264"/>
  <c r="G872" i="62264"/>
  <c r="G873" i="62264"/>
  <c r="G874" i="62264"/>
  <c r="G875" i="62264"/>
  <c r="G876" i="62264"/>
  <c r="G877" i="62264"/>
  <c r="G878" i="62264"/>
  <c r="G879" i="62264"/>
  <c r="G882" i="62264"/>
  <c r="G883" i="62264"/>
  <c r="G884" i="62264"/>
  <c r="G885" i="62264"/>
  <c r="G886" i="62264"/>
  <c r="G887" i="62264"/>
  <c r="G888" i="62264"/>
  <c r="G890" i="62264"/>
  <c r="G892" i="62264"/>
  <c r="G893" i="62264"/>
  <c r="G894" i="62264"/>
  <c r="G895" i="62264"/>
  <c r="G896" i="62264"/>
  <c r="G897" i="62264"/>
  <c r="G899" i="62264"/>
  <c r="G900" i="62264"/>
  <c r="G901" i="62264"/>
  <c r="G902" i="62264"/>
  <c r="G903" i="62264"/>
  <c r="G904" i="62264"/>
  <c r="G905" i="62264"/>
  <c r="G906" i="62264"/>
  <c r="G907" i="62264"/>
  <c r="G908" i="62264"/>
  <c r="G909" i="62264"/>
  <c r="G910" i="62264"/>
  <c r="G911" i="62264"/>
  <c r="G912" i="62264"/>
  <c r="G913" i="62264"/>
  <c r="G914" i="62264"/>
  <c r="G915" i="62264"/>
  <c r="G916" i="62264"/>
  <c r="G918" i="62264"/>
  <c r="G919" i="62264"/>
  <c r="G920" i="62264"/>
  <c r="G921" i="62264"/>
  <c r="G922" i="62264"/>
  <c r="G923" i="62264"/>
  <c r="G924" i="62264"/>
  <c r="G925" i="62264"/>
  <c r="G926" i="62264"/>
  <c r="G927" i="62264"/>
  <c r="G928" i="62264"/>
  <c r="G929" i="62264"/>
  <c r="G930" i="62264"/>
  <c r="G931" i="62264"/>
  <c r="G932" i="62264"/>
  <c r="G933" i="62264"/>
  <c r="G934" i="62264"/>
  <c r="G935" i="62264"/>
  <c r="G936" i="62264"/>
  <c r="G937" i="62264"/>
  <c r="G938" i="62264"/>
  <c r="G939" i="62264"/>
  <c r="H939" i="62264" s="1"/>
  <c r="G940" i="62264"/>
  <c r="G941" i="62264"/>
  <c r="H941" i="62264" s="1"/>
  <c r="G942" i="62264"/>
  <c r="G943" i="62264"/>
  <c r="G944" i="62264"/>
  <c r="G945" i="62264"/>
  <c r="G946" i="62264"/>
  <c r="G947" i="62264"/>
  <c r="G948" i="62264"/>
  <c r="G949" i="62264"/>
  <c r="G950" i="62264"/>
  <c r="G951" i="62264"/>
  <c r="G952" i="62264"/>
  <c r="G953" i="62264"/>
  <c r="G954" i="62264"/>
  <c r="G955" i="62264"/>
  <c r="G956" i="62264"/>
  <c r="G957" i="62264"/>
  <c r="G958" i="62264"/>
  <c r="G959" i="62264"/>
  <c r="G960" i="62264"/>
  <c r="G961" i="62264"/>
  <c r="G962" i="62264"/>
  <c r="G963" i="62264"/>
  <c r="G964" i="62264"/>
  <c r="G965" i="62264"/>
  <c r="G699" i="62264"/>
  <c r="G632" i="62264"/>
  <c r="G633" i="62264"/>
  <c r="G634" i="62264"/>
  <c r="G635" i="62264"/>
  <c r="G636" i="62264"/>
  <c r="G637" i="62264"/>
  <c r="G638" i="62264"/>
  <c r="G639" i="62264"/>
  <c r="G640" i="62264"/>
  <c r="G641" i="62264"/>
  <c r="G642" i="62264"/>
  <c r="D72" i="2561" s="1"/>
  <c r="G643" i="62264"/>
  <c r="G644" i="62264"/>
  <c r="G645" i="62264"/>
  <c r="G646" i="62264"/>
  <c r="G647" i="62264"/>
  <c r="G648" i="62264"/>
  <c r="G649" i="62264"/>
  <c r="G650" i="62264"/>
  <c r="G652" i="62264"/>
  <c r="G653" i="62264"/>
  <c r="G654" i="62264"/>
  <c r="G655" i="62264"/>
  <c r="G656" i="62264"/>
  <c r="G657" i="62264"/>
  <c r="G658" i="62264"/>
  <c r="G659" i="62264"/>
  <c r="G660" i="62264"/>
  <c r="D90" i="2561" s="1"/>
  <c r="G661" i="62264"/>
  <c r="D91" i="2561" s="1"/>
  <c r="G662" i="62264"/>
  <c r="G663" i="62264"/>
  <c r="D93" i="2561" s="1"/>
  <c r="G664" i="62264"/>
  <c r="D94" i="2561" s="1"/>
  <c r="G665" i="62264"/>
  <c r="G666" i="62264"/>
  <c r="D95" i="2561" s="1"/>
  <c r="G667" i="62264"/>
  <c r="D96" i="2561" s="1"/>
  <c r="G668" i="62264"/>
  <c r="G669" i="62264"/>
  <c r="G670" i="62264"/>
  <c r="G671" i="62264"/>
  <c r="G672" i="62264"/>
  <c r="G673" i="62264"/>
  <c r="G674" i="62264"/>
  <c r="G676" i="62264"/>
  <c r="G677" i="62264"/>
  <c r="G678" i="62264"/>
  <c r="G679" i="62264"/>
  <c r="G680" i="62264"/>
  <c r="G681" i="62264"/>
  <c r="G682" i="62264"/>
  <c r="G683" i="62264"/>
  <c r="G684" i="62264"/>
  <c r="G685" i="62264"/>
  <c r="G686" i="62264"/>
  <c r="G687" i="62264"/>
  <c r="G688" i="62264"/>
  <c r="G689" i="62264"/>
  <c r="G690" i="62264"/>
  <c r="G691" i="62264"/>
  <c r="G692" i="62264"/>
  <c r="G693" i="62264"/>
  <c r="G694" i="62264"/>
  <c r="G695" i="62264"/>
  <c r="G696" i="62264"/>
  <c r="G697" i="62264"/>
  <c r="G631" i="62264"/>
  <c r="G25" i="62264"/>
  <c r="G26" i="62264"/>
  <c r="H26" i="62264" s="1"/>
  <c r="B1" i="48" s="1"/>
  <c r="G27" i="62264"/>
  <c r="H27" i="62264" s="1"/>
  <c r="F1" i="43" s="1"/>
  <c r="G28" i="62264"/>
  <c r="G29" i="62264"/>
  <c r="G30" i="62264"/>
  <c r="H30" i="62264" s="1"/>
  <c r="H2" i="43" s="1"/>
  <c r="G31" i="62264"/>
  <c r="G32" i="62264"/>
  <c r="G33" i="62264"/>
  <c r="G34" i="62264"/>
  <c r="H34" i="62264" s="1"/>
  <c r="G35" i="62264"/>
  <c r="H35" i="62264" s="1"/>
  <c r="C3" i="2" s="1"/>
  <c r="G36" i="62264"/>
  <c r="H36" i="62264" s="1"/>
  <c r="B5" i="48" s="1"/>
  <c r="G37" i="62264"/>
  <c r="H37" i="62264" s="1"/>
  <c r="B6" i="48" s="1"/>
  <c r="G38" i="62264"/>
  <c r="H38" i="62264" s="1"/>
  <c r="B18" i="48" s="1"/>
  <c r="G39" i="62264"/>
  <c r="G40" i="62264"/>
  <c r="G41" i="62264"/>
  <c r="G42" i="62264"/>
  <c r="H42" i="62264" s="1"/>
  <c r="B68" i="48" s="1"/>
  <c r="G43" i="62264"/>
  <c r="H43" i="62264" s="1"/>
  <c r="B69" i="48" s="1"/>
  <c r="G44" i="62264"/>
  <c r="G45" i="62264"/>
  <c r="H45" i="62264" s="1"/>
  <c r="B83" i="48" s="1"/>
  <c r="G46" i="62264"/>
  <c r="H46" i="62264" s="1"/>
  <c r="B90" i="48" s="1"/>
  <c r="G47" i="62264"/>
  <c r="G48" i="62264"/>
  <c r="G49" i="62264"/>
  <c r="G50" i="62264"/>
  <c r="H50" i="62264" s="1"/>
  <c r="B118" i="48" s="1"/>
  <c r="G51" i="62264"/>
  <c r="H51" i="62264" s="1"/>
  <c r="B125" i="48" s="1"/>
  <c r="G52" i="62264"/>
  <c r="G53" i="62264"/>
  <c r="H53" i="62264" s="1"/>
  <c r="B139" i="48" s="1"/>
  <c r="G54" i="62264"/>
  <c r="H54" i="62264" s="1"/>
  <c r="B146" i="48" s="1"/>
  <c r="G55" i="62264"/>
  <c r="G56" i="62264"/>
  <c r="G57" i="62264"/>
  <c r="G58" i="62264"/>
  <c r="H58" i="62264" s="1"/>
  <c r="B174" i="48" s="1"/>
  <c r="G59" i="62264"/>
  <c r="H59" i="62264" s="1"/>
  <c r="B44" i="2316" s="1"/>
  <c r="G60" i="62264"/>
  <c r="G61" i="62264"/>
  <c r="G62" i="62264"/>
  <c r="H62" i="62264" s="1"/>
  <c r="G63" i="62264"/>
  <c r="G64" i="62264"/>
  <c r="G65" i="62264"/>
  <c r="G66" i="62264"/>
  <c r="H66" i="62264" s="1"/>
  <c r="D7" i="48" s="1"/>
  <c r="G67" i="62264"/>
  <c r="H67" i="62264" s="1"/>
  <c r="D8" i="48" s="1"/>
  <c r="G68" i="62264"/>
  <c r="G69" i="62264"/>
  <c r="G70" i="62264"/>
  <c r="H70" i="62264" s="1"/>
  <c r="D11" i="48" s="1"/>
  <c r="G71" i="62264"/>
  <c r="G72" i="62264"/>
  <c r="G73" i="62264"/>
  <c r="G74" i="62264"/>
  <c r="H74" i="62264" s="1"/>
  <c r="D15" i="48" s="1"/>
  <c r="G75" i="62264"/>
  <c r="H75" i="62264" s="1"/>
  <c r="D16" i="48" s="1"/>
  <c r="G76" i="62264"/>
  <c r="G77" i="62264"/>
  <c r="G78" i="62264"/>
  <c r="H78" i="62264" s="1"/>
  <c r="D20" i="48" s="1"/>
  <c r="G79" i="62264"/>
  <c r="G80" i="62264"/>
  <c r="G81" i="62264"/>
  <c r="G82" i="62264"/>
  <c r="H82" i="62264" s="1"/>
  <c r="D24" i="48" s="1"/>
  <c r="G83" i="62264"/>
  <c r="H83" i="62264" s="1"/>
  <c r="D25" i="48" s="1"/>
  <c r="G84" i="62264"/>
  <c r="G85" i="62264"/>
  <c r="G86" i="62264"/>
  <c r="H86" i="62264" s="1"/>
  <c r="D28" i="48" s="1"/>
  <c r="G87" i="62264"/>
  <c r="G88" i="62264"/>
  <c r="G89" i="62264"/>
  <c r="G90" i="62264"/>
  <c r="H90" i="62264" s="1"/>
  <c r="D33" i="48" s="1"/>
  <c r="G91" i="62264"/>
  <c r="H91" i="62264" s="1"/>
  <c r="D34" i="48" s="1"/>
  <c r="G92" i="62264"/>
  <c r="G93" i="62264"/>
  <c r="G94" i="62264"/>
  <c r="H94" i="62264" s="1"/>
  <c r="D37" i="48" s="1"/>
  <c r="G95" i="62264"/>
  <c r="G96" i="62264"/>
  <c r="G97" i="62264"/>
  <c r="G98" i="62264"/>
  <c r="H98" i="62264" s="1"/>
  <c r="C41" i="48" s="1"/>
  <c r="G99" i="62264"/>
  <c r="H99" i="62264" s="1"/>
  <c r="D43" i="48" s="1"/>
  <c r="G100" i="62264"/>
  <c r="G101" i="62264"/>
  <c r="G102" i="62264"/>
  <c r="H102" i="62264" s="1"/>
  <c r="D46" i="48" s="1"/>
  <c r="G103" i="62264"/>
  <c r="G104" i="62264"/>
  <c r="G105" i="62264"/>
  <c r="G106" i="62264"/>
  <c r="H106" i="62264" s="1"/>
  <c r="D50" i="48" s="1"/>
  <c r="G107" i="62264"/>
  <c r="H107" i="62264" s="1"/>
  <c r="D51" i="48" s="1"/>
  <c r="G108" i="62264"/>
  <c r="G109" i="62264"/>
  <c r="G110" i="62264"/>
  <c r="H110" i="62264" s="1"/>
  <c r="D55" i="48" s="1"/>
  <c r="G111" i="62264"/>
  <c r="G112" i="62264"/>
  <c r="G113" i="62264"/>
  <c r="G114" i="62264"/>
  <c r="H114" i="62264" s="1"/>
  <c r="D59" i="48" s="1"/>
  <c r="G115" i="62264"/>
  <c r="H115" i="62264" s="1"/>
  <c r="D60" i="48" s="1"/>
  <c r="G116" i="62264"/>
  <c r="G117" i="62264"/>
  <c r="G118" i="62264"/>
  <c r="H118" i="62264" s="1"/>
  <c r="D63" i="48" s="1"/>
  <c r="G119" i="62264"/>
  <c r="G120" i="62264"/>
  <c r="G121" i="62264"/>
  <c r="G122" i="62264"/>
  <c r="H122" i="62264" s="1"/>
  <c r="D70" i="48" s="1"/>
  <c r="G123" i="62264"/>
  <c r="H123" i="62264" s="1"/>
  <c r="D71" i="48" s="1"/>
  <c r="G124" i="62264"/>
  <c r="G125" i="62264"/>
  <c r="G126" i="62264"/>
  <c r="H126" i="62264" s="1"/>
  <c r="D74" i="48" s="1"/>
  <c r="G127" i="62264"/>
  <c r="G128" i="62264"/>
  <c r="G129" i="62264"/>
  <c r="G130" i="62264"/>
  <c r="H130" i="62264" s="1"/>
  <c r="D79" i="48" s="1"/>
  <c r="G131" i="62264"/>
  <c r="H131" i="62264" s="1"/>
  <c r="D80" i="48" s="1"/>
  <c r="G132" i="62264"/>
  <c r="G133" i="62264"/>
  <c r="G134" i="62264"/>
  <c r="H134" i="62264" s="1"/>
  <c r="D84" i="48" s="1"/>
  <c r="G135" i="62264"/>
  <c r="G136" i="62264"/>
  <c r="G137" i="62264"/>
  <c r="G138" i="62264"/>
  <c r="H138" i="62264" s="1"/>
  <c r="D88" i="48" s="1"/>
  <c r="G139" i="62264"/>
  <c r="H139" i="62264" s="1"/>
  <c r="C89" i="48" s="1"/>
  <c r="G140" i="62264"/>
  <c r="H140" i="62264" s="1"/>
  <c r="D91" i="48" s="1"/>
  <c r="G141" i="62264"/>
  <c r="G142" i="62264"/>
  <c r="H142" i="62264" s="1"/>
  <c r="D93" i="48" s="1"/>
  <c r="G143" i="62264"/>
  <c r="G144" i="62264"/>
  <c r="G145" i="62264"/>
  <c r="G146" i="62264"/>
  <c r="H146" i="62264" s="1"/>
  <c r="D98" i="48" s="1"/>
  <c r="G147" i="62264"/>
  <c r="H147" i="62264" s="1"/>
  <c r="D99" i="48" s="1"/>
  <c r="G148" i="62264"/>
  <c r="G149" i="62264"/>
  <c r="G150" i="62264"/>
  <c r="H150" i="62264" s="1"/>
  <c r="D102" i="48" s="1"/>
  <c r="G151" i="62264"/>
  <c r="G152" i="62264"/>
  <c r="G153" i="62264"/>
  <c r="G154" i="62264"/>
  <c r="H154" i="62264" s="1"/>
  <c r="D107" i="48" s="1"/>
  <c r="G155" i="62264"/>
  <c r="H155" i="62264" s="1"/>
  <c r="D108" i="48" s="1"/>
  <c r="G156" i="62264"/>
  <c r="G157" i="62264"/>
  <c r="G158" i="62264"/>
  <c r="H158" i="62264" s="1"/>
  <c r="D112" i="48" s="1"/>
  <c r="G159" i="62264"/>
  <c r="G160" i="62264"/>
  <c r="G161" i="62264"/>
  <c r="G162" i="62264"/>
  <c r="H162" i="62264" s="1"/>
  <c r="D116" i="48" s="1"/>
  <c r="G163" i="62264"/>
  <c r="H163" i="62264" s="1"/>
  <c r="C117" i="48" s="1"/>
  <c r="G164" i="62264"/>
  <c r="G165" i="62264"/>
  <c r="G166" i="62264"/>
  <c r="H166" i="62264" s="1"/>
  <c r="D121" i="48" s="1"/>
  <c r="G167" i="62264"/>
  <c r="G168" i="62264"/>
  <c r="H168" i="62264" s="1"/>
  <c r="D123" i="48" s="1"/>
  <c r="G169" i="62264"/>
  <c r="G170" i="62264"/>
  <c r="H170" i="62264" s="1"/>
  <c r="D126" i="48" s="1"/>
  <c r="G171" i="62264"/>
  <c r="H171" i="62264" s="1"/>
  <c r="D127" i="48" s="1"/>
  <c r="G172" i="62264"/>
  <c r="G173" i="62264"/>
  <c r="G174" i="62264"/>
  <c r="H174" i="62264" s="1"/>
  <c r="D130" i="48" s="1"/>
  <c r="G175" i="62264"/>
  <c r="G176" i="62264"/>
  <c r="G177" i="62264"/>
  <c r="G178" i="62264"/>
  <c r="H178" i="62264" s="1"/>
  <c r="D135" i="48" s="1"/>
  <c r="G179" i="62264"/>
  <c r="H179" i="62264" s="1"/>
  <c r="D136" i="48" s="1"/>
  <c r="G180" i="62264"/>
  <c r="G181" i="62264"/>
  <c r="G182" i="62264"/>
  <c r="H182" i="62264" s="1"/>
  <c r="D140" i="48" s="1"/>
  <c r="G183" i="62264"/>
  <c r="G184" i="62264"/>
  <c r="G185" i="62264"/>
  <c r="G186" i="62264"/>
  <c r="H186" i="62264" s="1"/>
  <c r="D144" i="48" s="1"/>
  <c r="G187" i="62264"/>
  <c r="H187" i="62264" s="1"/>
  <c r="C145" i="48" s="1"/>
  <c r="G188" i="62264"/>
  <c r="G189" i="62264"/>
  <c r="G190" i="62264"/>
  <c r="H190" i="62264" s="1"/>
  <c r="D149" i="48" s="1"/>
  <c r="G191" i="62264"/>
  <c r="G192" i="62264"/>
  <c r="G193" i="62264"/>
  <c r="G194" i="62264"/>
  <c r="H194" i="62264" s="1"/>
  <c r="D154" i="48" s="1"/>
  <c r="G195" i="62264"/>
  <c r="H195" i="62264" s="1"/>
  <c r="D155" i="48" s="1"/>
  <c r="G196" i="62264"/>
  <c r="G197" i="62264"/>
  <c r="G198" i="62264"/>
  <c r="H198" i="62264" s="1"/>
  <c r="D158" i="48" s="1"/>
  <c r="G199" i="62264"/>
  <c r="G200" i="62264"/>
  <c r="G201" i="62264"/>
  <c r="G202" i="62264"/>
  <c r="H202" i="62264" s="1"/>
  <c r="D163" i="48" s="1"/>
  <c r="G203" i="62264"/>
  <c r="H203" i="62264" s="1"/>
  <c r="D164" i="48" s="1"/>
  <c r="G204" i="62264"/>
  <c r="G205" i="62264"/>
  <c r="G206" i="62264"/>
  <c r="H206" i="62264" s="1"/>
  <c r="D168" i="48" s="1"/>
  <c r="G207" i="62264"/>
  <c r="G208" i="62264"/>
  <c r="G209" i="62264"/>
  <c r="G210" i="62264"/>
  <c r="H210" i="62264" s="1"/>
  <c r="D172" i="48" s="1"/>
  <c r="G212" i="62264"/>
  <c r="H212" i="62264" s="1"/>
  <c r="G213" i="62264"/>
  <c r="G214" i="62264"/>
  <c r="G215" i="62264"/>
  <c r="H215" i="62264" s="1"/>
  <c r="D177" i="48" s="1"/>
  <c r="G216" i="62264"/>
  <c r="G217" i="62264"/>
  <c r="G218" i="62264"/>
  <c r="G219" i="62264"/>
  <c r="H219" i="62264" s="1"/>
  <c r="D181" i="48" s="1"/>
  <c r="G220" i="62264"/>
  <c r="H220" i="62264" s="1"/>
  <c r="D182" i="48" s="1"/>
  <c r="G221" i="62264"/>
  <c r="G222" i="62264"/>
  <c r="G223" i="62264"/>
  <c r="H223" i="62264" s="1"/>
  <c r="D185" i="48" s="1"/>
  <c r="G224" i="62264"/>
  <c r="G225" i="62264"/>
  <c r="G226" i="62264"/>
  <c r="G228" i="62264"/>
  <c r="H228" i="62264" s="1"/>
  <c r="G229" i="62264"/>
  <c r="H229" i="62264" s="1"/>
  <c r="G230" i="62264"/>
  <c r="G231" i="62264"/>
  <c r="G232" i="62264"/>
  <c r="H232" i="62264" s="1"/>
  <c r="G233" i="62264"/>
  <c r="G234" i="62264"/>
  <c r="G235" i="62264"/>
  <c r="G236" i="62264"/>
  <c r="H236" i="62264" s="1"/>
  <c r="G237" i="62264"/>
  <c r="H237" i="62264" s="1"/>
  <c r="G238" i="62264"/>
  <c r="G239" i="62264"/>
  <c r="H239" i="62264" s="1"/>
  <c r="D195" i="48" s="1"/>
  <c r="G240" i="62264"/>
  <c r="H240" i="62264" s="1"/>
  <c r="G241" i="62264"/>
  <c r="G242" i="62264"/>
  <c r="G243" i="62264"/>
  <c r="G244" i="62264"/>
  <c r="H244" i="62264" s="1"/>
  <c r="F3" i="48" s="1"/>
  <c r="G245" i="62264"/>
  <c r="H245" i="62264" s="1"/>
  <c r="G3" i="48" s="1"/>
  <c r="G246" i="62264"/>
  <c r="G247" i="62264"/>
  <c r="G248" i="62264"/>
  <c r="H248" i="62264" s="1"/>
  <c r="J3" i="48" s="1"/>
  <c r="G249" i="62264"/>
  <c r="G250" i="62264"/>
  <c r="G251" i="62264"/>
  <c r="G252" i="62264"/>
  <c r="H252" i="62264" s="1"/>
  <c r="N3" i="48" s="1"/>
  <c r="G253" i="62264"/>
  <c r="H253" i="62264" s="1"/>
  <c r="O3" i="48" s="1"/>
  <c r="G254" i="62264"/>
  <c r="G255" i="62264"/>
  <c r="G256" i="62264"/>
  <c r="H256" i="62264" s="1"/>
  <c r="G257" i="62264"/>
  <c r="G258" i="62264"/>
  <c r="G259" i="62264"/>
  <c r="G260" i="62264"/>
  <c r="G261" i="62264"/>
  <c r="H261" i="62264" s="1"/>
  <c r="G262" i="62264"/>
  <c r="H262" i="62264" s="1"/>
  <c r="C7" i="47" s="1"/>
  <c r="G263" i="62264"/>
  <c r="G264" i="62264"/>
  <c r="G265" i="62264"/>
  <c r="H265" i="62264" s="1"/>
  <c r="D10" i="47" s="1"/>
  <c r="G266" i="62264"/>
  <c r="G267" i="62264"/>
  <c r="G268" i="62264"/>
  <c r="G269" i="62264"/>
  <c r="H269" i="62264" s="1"/>
  <c r="D14" i="47" s="1"/>
  <c r="G270" i="62264"/>
  <c r="H270" i="62264" s="1"/>
  <c r="G271" i="62264"/>
  <c r="G272" i="62264"/>
  <c r="G273" i="62264"/>
  <c r="H273" i="62264" s="1"/>
  <c r="D18" i="47" s="1"/>
  <c r="G274" i="62264"/>
  <c r="G276" i="62264"/>
  <c r="G277" i="62264"/>
  <c r="G278" i="62264"/>
  <c r="H278" i="62264" s="1"/>
  <c r="G279" i="62264"/>
  <c r="H279" i="62264" s="1"/>
  <c r="D26" i="47" s="1"/>
  <c r="G280" i="62264"/>
  <c r="G281" i="62264"/>
  <c r="H281" i="62264" s="1"/>
  <c r="G282" i="62264"/>
  <c r="H282" i="62264" s="1"/>
  <c r="D29" i="47" s="1"/>
  <c r="G283" i="62264"/>
  <c r="G284" i="62264"/>
  <c r="G286" i="62264"/>
  <c r="G287" i="62264"/>
  <c r="G288" i="62264"/>
  <c r="H288" i="62264" s="1"/>
  <c r="C36" i="47" s="1"/>
  <c r="G289" i="62264"/>
  <c r="G290" i="62264"/>
  <c r="G291" i="62264"/>
  <c r="H291" i="62264" s="1"/>
  <c r="E3" i="32" s="1"/>
  <c r="G292" i="62264"/>
  <c r="G293" i="62264"/>
  <c r="G294" i="62264"/>
  <c r="G295" i="62264"/>
  <c r="G296" i="62264"/>
  <c r="H296" i="62264" s="1"/>
  <c r="K3" i="47" s="1"/>
  <c r="G297" i="62264"/>
  <c r="G298" i="62264"/>
  <c r="G299" i="62264"/>
  <c r="H299" i="62264" s="1"/>
  <c r="N3" i="47" s="1"/>
  <c r="G300" i="62264"/>
  <c r="G301" i="62264"/>
  <c r="G302" i="62264"/>
  <c r="G303" i="62264"/>
  <c r="G304" i="62264"/>
  <c r="G305" i="62264"/>
  <c r="H305" i="62264" s="1"/>
  <c r="C7" i="46" s="1"/>
  <c r="G306" i="62264"/>
  <c r="G307" i="62264"/>
  <c r="G308" i="62264"/>
  <c r="H308" i="62264" s="1"/>
  <c r="D10" i="46" s="1"/>
  <c r="G309" i="62264"/>
  <c r="G310" i="62264"/>
  <c r="G311" i="62264"/>
  <c r="G312" i="62264"/>
  <c r="G313" i="62264"/>
  <c r="H313" i="62264" s="1"/>
  <c r="D15" i="46" s="1"/>
  <c r="G314" i="62264"/>
  <c r="G315" i="62264"/>
  <c r="G316" i="62264"/>
  <c r="H316" i="62264" s="1"/>
  <c r="D18" i="46" s="1"/>
  <c r="G317" i="62264"/>
  <c r="G318" i="62264"/>
  <c r="G319" i="62264"/>
  <c r="G320" i="62264"/>
  <c r="G321" i="62264"/>
  <c r="H321" i="62264" s="1"/>
  <c r="D23" i="46" s="1"/>
  <c r="G322" i="62264"/>
  <c r="G323" i="62264"/>
  <c r="G324" i="62264"/>
  <c r="G325" i="62264"/>
  <c r="G326" i="62264"/>
  <c r="G327" i="62264"/>
  <c r="G328" i="62264"/>
  <c r="G329" i="62264"/>
  <c r="H329" i="62264" s="1"/>
  <c r="D32" i="46" s="1"/>
  <c r="G330" i="62264"/>
  <c r="G331" i="62264"/>
  <c r="G332" i="62264"/>
  <c r="H332" i="62264" s="1"/>
  <c r="D36" i="46" s="1"/>
  <c r="G333" i="62264"/>
  <c r="G334" i="62264"/>
  <c r="G335" i="62264"/>
  <c r="G336" i="62264"/>
  <c r="G337" i="62264"/>
  <c r="H337" i="62264" s="1"/>
  <c r="D41" i="46" s="1"/>
  <c r="G338" i="62264"/>
  <c r="G339" i="62264"/>
  <c r="G341" i="62264"/>
  <c r="H341" i="62264" s="1"/>
  <c r="G342" i="62264"/>
  <c r="G343" i="62264"/>
  <c r="G344" i="62264"/>
  <c r="G345" i="62264"/>
  <c r="G346" i="62264"/>
  <c r="H346" i="62264" s="1"/>
  <c r="D49" i="46" s="1"/>
  <c r="G347" i="62264"/>
  <c r="G348" i="62264"/>
  <c r="G349" i="62264"/>
  <c r="H349" i="62264" s="1"/>
  <c r="D52" i="46" s="1"/>
  <c r="G350" i="62264"/>
  <c r="G351" i="62264"/>
  <c r="G352" i="62264"/>
  <c r="G353" i="62264"/>
  <c r="G354" i="62264"/>
  <c r="H354" i="62264" s="1"/>
  <c r="D57" i="46" s="1"/>
  <c r="G355" i="62264"/>
  <c r="G357" i="62264"/>
  <c r="G358" i="62264"/>
  <c r="H358" i="62264" s="1"/>
  <c r="G359" i="62264"/>
  <c r="G360" i="62264"/>
  <c r="G361" i="62264"/>
  <c r="G362" i="62264"/>
  <c r="G363" i="62264"/>
  <c r="H363" i="62264" s="1"/>
  <c r="D64" i="46" s="1"/>
  <c r="G364" i="62264"/>
  <c r="G365" i="62264"/>
  <c r="G366" i="62264"/>
  <c r="H366" i="62264" s="1"/>
  <c r="D67" i="46" s="1"/>
  <c r="G367" i="62264"/>
  <c r="G368" i="62264"/>
  <c r="G369" i="62264"/>
  <c r="G370" i="62264"/>
  <c r="G371" i="62264"/>
  <c r="H371" i="62264" s="1"/>
  <c r="G372" i="62264"/>
  <c r="H372" i="62264" s="1"/>
  <c r="C72" i="46" s="1"/>
  <c r="G373" i="62264"/>
  <c r="G374" i="62264"/>
  <c r="H374" i="62264" s="1"/>
  <c r="D74" i="46" s="1"/>
  <c r="G375" i="62264"/>
  <c r="G376" i="62264"/>
  <c r="G377" i="62264"/>
  <c r="G378" i="62264"/>
  <c r="G379" i="62264"/>
  <c r="H379" i="62264" s="1"/>
  <c r="D79" i="46" s="1"/>
  <c r="G380" i="62264"/>
  <c r="G381" i="62264"/>
  <c r="G382" i="62264"/>
  <c r="H382" i="62264" s="1"/>
  <c r="D82" i="46" s="1"/>
  <c r="G383" i="62264"/>
  <c r="G384" i="62264"/>
  <c r="G385" i="62264"/>
  <c r="G386" i="62264"/>
  <c r="G387" i="62264"/>
  <c r="H387" i="62264" s="1"/>
  <c r="D86" i="46" s="1"/>
  <c r="G388" i="62264"/>
  <c r="G389" i="62264"/>
  <c r="G390" i="62264"/>
  <c r="H390" i="62264" s="1"/>
  <c r="D89" i="46" s="1"/>
  <c r="G391" i="62264"/>
  <c r="G392" i="62264"/>
  <c r="G393" i="62264"/>
  <c r="G394" i="62264"/>
  <c r="G395" i="62264"/>
  <c r="H395" i="62264" s="1"/>
  <c r="D94" i="46" s="1"/>
  <c r="G396" i="62264"/>
  <c r="G397" i="62264"/>
  <c r="G398" i="62264"/>
  <c r="H398" i="62264" s="1"/>
  <c r="C96" i="46" s="1"/>
  <c r="G399" i="62264"/>
  <c r="G400" i="62264"/>
  <c r="G401" i="62264"/>
  <c r="G402" i="62264"/>
  <c r="G403" i="62264"/>
  <c r="H403" i="62264" s="1"/>
  <c r="D101" i="46" s="1"/>
  <c r="G404" i="62264"/>
  <c r="G405" i="62264"/>
  <c r="G407" i="62264"/>
  <c r="H407" i="62264" s="1"/>
  <c r="G408" i="62264"/>
  <c r="G409" i="62264"/>
  <c r="G410" i="62264"/>
  <c r="G411" i="62264"/>
  <c r="G412" i="62264"/>
  <c r="H412" i="62264" s="1"/>
  <c r="G3" i="2" s="1"/>
  <c r="G413" i="62264"/>
  <c r="G414" i="62264"/>
  <c r="G415" i="62264"/>
  <c r="H415" i="62264" s="1"/>
  <c r="J3" i="46" s="1"/>
  <c r="G416" i="62264"/>
  <c r="G417" i="62264"/>
  <c r="G418" i="62264"/>
  <c r="G419" i="62264"/>
  <c r="G420" i="62264"/>
  <c r="H420" i="62264" s="1"/>
  <c r="O3" i="2" s="1"/>
  <c r="G421" i="62264"/>
  <c r="G422" i="62264"/>
  <c r="G423" i="62264"/>
  <c r="H423" i="62264" s="1"/>
  <c r="C1" i="43" s="1"/>
  <c r="G424" i="62264"/>
  <c r="G425" i="62264"/>
  <c r="G426" i="62264"/>
  <c r="G427" i="62264"/>
  <c r="G428" i="62264"/>
  <c r="G429" i="62264"/>
  <c r="H429" i="62264" s="1"/>
  <c r="G430" i="62264"/>
  <c r="G431" i="62264"/>
  <c r="H431" i="62264" s="1"/>
  <c r="D12" i="43" s="1"/>
  <c r="G432" i="62264"/>
  <c r="G433" i="62264"/>
  <c r="G434" i="62264"/>
  <c r="G436" i="62264"/>
  <c r="G437" i="62264"/>
  <c r="G438" i="62264"/>
  <c r="H438" i="62264" s="1"/>
  <c r="G439" i="62264"/>
  <c r="G440" i="62264"/>
  <c r="G441" i="62264"/>
  <c r="G442" i="62264"/>
  <c r="G443" i="62264"/>
  <c r="G444" i="62264"/>
  <c r="G445" i="62264"/>
  <c r="G446" i="62264"/>
  <c r="G447" i="62264"/>
  <c r="H447" i="62264" s="1"/>
  <c r="D12" i="2" s="1"/>
  <c r="G448" i="62264"/>
  <c r="G449" i="62264"/>
  <c r="G450" i="62264"/>
  <c r="G451" i="62264"/>
  <c r="G452" i="62264"/>
  <c r="G453" i="62264"/>
  <c r="G454" i="62264"/>
  <c r="G455" i="62264"/>
  <c r="H455" i="62264" s="1"/>
  <c r="G456" i="62264"/>
  <c r="G457" i="62264"/>
  <c r="G458" i="62264"/>
  <c r="G459" i="62264"/>
  <c r="G460" i="62264"/>
  <c r="G461" i="62264"/>
  <c r="G463" i="62264"/>
  <c r="G464" i="62264"/>
  <c r="H464" i="62264" s="1"/>
  <c r="C30" i="2" s="1"/>
  <c r="G465" i="62264"/>
  <c r="G466" i="62264"/>
  <c r="G467" i="62264"/>
  <c r="G468" i="62264"/>
  <c r="G469" i="62264"/>
  <c r="G470" i="62264"/>
  <c r="G471" i="62264"/>
  <c r="G472" i="62264"/>
  <c r="G473" i="62264"/>
  <c r="H473" i="62264" s="1"/>
  <c r="D10" i="44" s="1"/>
  <c r="G474" i="62264"/>
  <c r="G475" i="62264"/>
  <c r="G476" i="62264"/>
  <c r="G479" i="62264"/>
  <c r="G480" i="62264"/>
  <c r="G481" i="62264"/>
  <c r="H481" i="62264" s="1"/>
  <c r="D17" i="44" s="1"/>
  <c r="G483" i="62264"/>
  <c r="H483" i="62264" s="1"/>
  <c r="D18" i="44" s="1"/>
  <c r="G484" i="62264"/>
  <c r="G485" i="62264"/>
  <c r="G486" i="62264"/>
  <c r="G487" i="62264"/>
  <c r="G488" i="62264"/>
  <c r="G489" i="62264"/>
  <c r="G490" i="62264"/>
  <c r="G491" i="62264"/>
  <c r="G492" i="62264"/>
  <c r="H492" i="62264" s="1"/>
  <c r="D8" i="2348" s="1"/>
  <c r="G493" i="62264"/>
  <c r="G494" i="62264"/>
  <c r="G495" i="62264"/>
  <c r="G496" i="62264"/>
  <c r="G497" i="62264"/>
  <c r="G498" i="62264"/>
  <c r="G499" i="62264"/>
  <c r="G501" i="62264"/>
  <c r="H501" i="62264" s="1"/>
  <c r="G502" i="62264"/>
  <c r="G503" i="62264"/>
  <c r="G504" i="62264"/>
  <c r="G505" i="62264"/>
  <c r="G506" i="62264"/>
  <c r="G508" i="62264"/>
  <c r="G509" i="62264"/>
  <c r="G510" i="62264"/>
  <c r="H510" i="62264" s="1"/>
  <c r="G511" i="62264"/>
  <c r="G512" i="62264"/>
  <c r="G513" i="62264"/>
  <c r="G514" i="62264"/>
  <c r="G515" i="62264"/>
  <c r="G516" i="62264"/>
  <c r="G517" i="62264"/>
  <c r="G518" i="62264"/>
  <c r="H518" i="62264" s="1"/>
  <c r="G536" i="62264"/>
  <c r="G537" i="62264"/>
  <c r="G538" i="62264"/>
  <c r="G539" i="62264"/>
  <c r="H539" i="62264" s="1"/>
  <c r="D6" i="10285" s="1"/>
  <c r="G540" i="62264"/>
  <c r="H540" i="62264" s="1"/>
  <c r="D7" i="10285" s="1"/>
  <c r="G541" i="62264"/>
  <c r="G542" i="62264"/>
  <c r="G543" i="62264"/>
  <c r="H543" i="62264" s="1"/>
  <c r="D10" i="10285" s="1"/>
  <c r="G546" i="62264"/>
  <c r="G547" i="62264"/>
  <c r="H547" i="62264" s="1"/>
  <c r="D13" i="10285" s="1"/>
  <c r="G548" i="62264"/>
  <c r="G549" i="62264"/>
  <c r="H549" i="62264" s="1"/>
  <c r="D15" i="10285" s="1"/>
  <c r="G550" i="62264"/>
  <c r="G551" i="62264"/>
  <c r="H551" i="62264" s="1"/>
  <c r="D17" i="10285" s="1"/>
  <c r="G552" i="62264"/>
  <c r="G554" i="62264"/>
  <c r="H554" i="62264" s="1"/>
  <c r="D19" i="10285" s="1"/>
  <c r="G555" i="62264"/>
  <c r="G556" i="62264"/>
  <c r="H556" i="62264" s="1"/>
  <c r="C22" i="10285" s="1"/>
  <c r="G557" i="62264"/>
  <c r="G558" i="62264"/>
  <c r="H558" i="62264" s="1"/>
  <c r="D24" i="10285" s="1"/>
  <c r="G559" i="62264"/>
  <c r="G560" i="62264"/>
  <c r="H560" i="62264" s="1"/>
  <c r="C26" i="10285" s="1"/>
  <c r="G561" i="62264"/>
  <c r="G562" i="62264"/>
  <c r="H562" i="62264" s="1"/>
  <c r="D28" i="10285" s="1"/>
  <c r="G563" i="62264"/>
  <c r="G564" i="62264"/>
  <c r="H564" i="62264" s="1"/>
  <c r="D30" i="10285" s="1"/>
  <c r="G565" i="62264"/>
  <c r="G566" i="62264"/>
  <c r="H566" i="62264" s="1"/>
  <c r="D32" i="10285" s="1"/>
  <c r="G567" i="62264"/>
  <c r="G568" i="62264"/>
  <c r="H568" i="62264" s="1"/>
  <c r="D34" i="10285" s="1"/>
  <c r="G569" i="62264"/>
  <c r="G570" i="62264"/>
  <c r="H570" i="62264" s="1"/>
  <c r="D36" i="10285" s="1"/>
  <c r="G571" i="62264"/>
  <c r="G573" i="62264"/>
  <c r="G576" i="62264"/>
  <c r="G577" i="62264"/>
  <c r="G578" i="62264"/>
  <c r="G7" i="62264"/>
  <c r="G8" i="62264"/>
  <c r="H8" i="62264" s="1"/>
  <c r="C15" i="50" s="1"/>
  <c r="G9" i="62264"/>
  <c r="H9" i="62264" s="1"/>
  <c r="C16" i="50" s="1"/>
  <c r="G10" i="62264"/>
  <c r="H10" i="62264" s="1"/>
  <c r="C17" i="50" s="1"/>
  <c r="G11" i="62264"/>
  <c r="G12" i="62264"/>
  <c r="H12" i="62264" s="1"/>
  <c r="J18" i="50" s="1"/>
  <c r="G13" i="62264"/>
  <c r="H13" i="62264" s="1"/>
  <c r="C20" i="50" s="1"/>
  <c r="G14" i="62264"/>
  <c r="H14" i="62264" s="1"/>
  <c r="F22" i="50" s="1"/>
  <c r="G15" i="62264"/>
  <c r="G16" i="62264"/>
  <c r="H16" i="62264" s="1"/>
  <c r="C25" i="50" s="1"/>
  <c r="G17" i="62264"/>
  <c r="H17" i="62264" s="1"/>
  <c r="D26" i="50" s="1"/>
  <c r="G18" i="62264"/>
  <c r="H18" i="62264" s="1"/>
  <c r="D27" i="50" s="1"/>
  <c r="G19" i="62264"/>
  <c r="G20" i="62264"/>
  <c r="H20" i="62264" s="1"/>
  <c r="D29" i="50" s="1"/>
  <c r="G21" i="62264"/>
  <c r="H21" i="62264" s="1"/>
  <c r="D30" i="50" s="1"/>
  <c r="G22" i="62264"/>
  <c r="H22" i="62264" s="1"/>
  <c r="D31" i="50" s="1"/>
  <c r="G23" i="62264"/>
  <c r="G24" i="62264"/>
  <c r="H24" i="62264" s="1"/>
  <c r="I31" i="50" s="1"/>
  <c r="G579" i="62264"/>
  <c r="G580" i="62264"/>
  <c r="G626" i="62264"/>
  <c r="G627" i="62264"/>
  <c r="G628" i="62264"/>
  <c r="G629" i="62264"/>
  <c r="G630" i="62264"/>
  <c r="G698" i="62264"/>
  <c r="G6" i="62264"/>
  <c r="I6" i="43"/>
  <c r="D1195" i="62275"/>
  <c r="D1194" i="62275"/>
  <c r="D1170" i="62275"/>
  <c r="D1171" i="62275"/>
  <c r="D1172" i="62275"/>
  <c r="D1173" i="62275"/>
  <c r="D1174" i="62275"/>
  <c r="D1175" i="62275"/>
  <c r="D1176" i="62275"/>
  <c r="D1177" i="62275"/>
  <c r="D1178" i="62275"/>
  <c r="D1179" i="62275"/>
  <c r="D1180" i="62275"/>
  <c r="D1181" i="62275"/>
  <c r="D1182" i="62275"/>
  <c r="D1183" i="62275"/>
  <c r="D1184" i="62275"/>
  <c r="D1185" i="62275"/>
  <c r="D1186" i="62275"/>
  <c r="D1187" i="62275"/>
  <c r="D1188" i="62275"/>
  <c r="D1189" i="62275"/>
  <c r="D1190" i="62275"/>
  <c r="D1191" i="62275"/>
  <c r="D1192" i="62275"/>
  <c r="D1193" i="62275"/>
  <c r="G5" i="62264"/>
  <c r="G4" i="62264"/>
  <c r="D265" i="62275"/>
  <c r="D266" i="62275"/>
  <c r="D267" i="62275"/>
  <c r="D268" i="62275"/>
  <c r="D269" i="62275"/>
  <c r="D270" i="62275"/>
  <c r="D271" i="62275"/>
  <c r="D272" i="62275"/>
  <c r="D273" i="62275"/>
  <c r="D274" i="62275"/>
  <c r="D275" i="62275"/>
  <c r="D276" i="62275"/>
  <c r="D277" i="62275"/>
  <c r="D278" i="62275"/>
  <c r="D279" i="62275"/>
  <c r="D280" i="62275"/>
  <c r="D281" i="62275"/>
  <c r="D282" i="62275"/>
  <c r="D283" i="62275"/>
  <c r="D284" i="62275"/>
  <c r="D285" i="62275"/>
  <c r="D286" i="62275"/>
  <c r="D287" i="62275"/>
  <c r="D288" i="62275"/>
  <c r="D289" i="62275"/>
  <c r="D290" i="62275"/>
  <c r="D291" i="62275"/>
  <c r="D292" i="62275"/>
  <c r="D293" i="62275"/>
  <c r="D294" i="62275"/>
  <c r="D295" i="62275"/>
  <c r="D296" i="62275"/>
  <c r="D297" i="62275"/>
  <c r="D298" i="62275"/>
  <c r="D299" i="62275"/>
  <c r="D300" i="62275"/>
  <c r="D301" i="62275"/>
  <c r="D302" i="62275"/>
  <c r="D303" i="62275"/>
  <c r="D304" i="62275"/>
  <c r="D305" i="62275"/>
  <c r="D306" i="62275"/>
  <c r="D307" i="62275"/>
  <c r="D308" i="62275"/>
  <c r="D309" i="62275"/>
  <c r="D310" i="62275"/>
  <c r="D311" i="62275"/>
  <c r="D312" i="62275"/>
  <c r="D313" i="62275"/>
  <c r="D314" i="62275"/>
  <c r="D315" i="62275"/>
  <c r="D316" i="62275"/>
  <c r="D317" i="62275"/>
  <c r="D318" i="62275"/>
  <c r="D319" i="62275"/>
  <c r="D320" i="62275"/>
  <c r="D321" i="62275"/>
  <c r="D322" i="62275"/>
  <c r="D323" i="62275"/>
  <c r="D324" i="62275"/>
  <c r="D325" i="62275"/>
  <c r="D326" i="62275"/>
  <c r="D327" i="62275"/>
  <c r="D328" i="62275"/>
  <c r="D329" i="62275"/>
  <c r="D330" i="62275"/>
  <c r="D331" i="62275"/>
  <c r="D332" i="62275"/>
  <c r="D333" i="62275"/>
  <c r="D334" i="62275"/>
  <c r="D335" i="62275"/>
  <c r="D336" i="62275"/>
  <c r="D337" i="62275"/>
  <c r="D338" i="62275"/>
  <c r="D339" i="62275"/>
  <c r="D340" i="62275"/>
  <c r="D341" i="62275"/>
  <c r="D342" i="62275"/>
  <c r="D343" i="62275"/>
  <c r="D344" i="62275"/>
  <c r="D345" i="62275"/>
  <c r="D346" i="62275"/>
  <c r="D347" i="62275"/>
  <c r="D348" i="62275"/>
  <c r="D349" i="62275"/>
  <c r="D350" i="62275"/>
  <c r="D351" i="62275"/>
  <c r="D352" i="62275"/>
  <c r="D353" i="62275"/>
  <c r="D354" i="62275"/>
  <c r="D355" i="62275"/>
  <c r="D356" i="62275"/>
  <c r="D357" i="62275"/>
  <c r="D358" i="62275"/>
  <c r="D359" i="62275"/>
  <c r="D360" i="62275"/>
  <c r="D361" i="62275"/>
  <c r="D362" i="62275"/>
  <c r="D363" i="62275"/>
  <c r="D364" i="62275"/>
  <c r="D365" i="62275"/>
  <c r="D366" i="62275"/>
  <c r="D367" i="62275"/>
  <c r="D368" i="62275"/>
  <c r="D369" i="62275"/>
  <c r="D370" i="62275"/>
  <c r="D371" i="62275"/>
  <c r="D372" i="62275"/>
  <c r="D373" i="62275"/>
  <c r="D374" i="62275"/>
  <c r="D375" i="62275"/>
  <c r="D376" i="62275"/>
  <c r="D377" i="62275"/>
  <c r="D378" i="62275"/>
  <c r="D379" i="62275"/>
  <c r="D380" i="62275"/>
  <c r="D381" i="62275"/>
  <c r="D382" i="62275"/>
  <c r="D383" i="62275"/>
  <c r="D384" i="62275"/>
  <c r="D385" i="62275"/>
  <c r="D386" i="62275"/>
  <c r="D387" i="62275"/>
  <c r="D388" i="62275"/>
  <c r="D389" i="62275"/>
  <c r="D390" i="62275"/>
  <c r="D391" i="62275"/>
  <c r="D392" i="62275"/>
  <c r="D393" i="62275"/>
  <c r="D394" i="62275"/>
  <c r="D395" i="62275"/>
  <c r="D396" i="62275"/>
  <c r="D397" i="62275"/>
  <c r="D398" i="62275"/>
  <c r="D399" i="62275"/>
  <c r="D400" i="62275"/>
  <c r="D401" i="62275"/>
  <c r="D402" i="62275"/>
  <c r="D403" i="62275"/>
  <c r="D404" i="62275"/>
  <c r="D405" i="62275"/>
  <c r="D406" i="62275"/>
  <c r="D407" i="62275"/>
  <c r="D408" i="62275"/>
  <c r="D409" i="62275"/>
  <c r="D410" i="62275"/>
  <c r="D411" i="62275"/>
  <c r="D412" i="62275"/>
  <c r="D413" i="62275"/>
  <c r="D414" i="62275"/>
  <c r="D415" i="62275"/>
  <c r="D416" i="62275"/>
  <c r="D417" i="62275"/>
  <c r="D418" i="62275"/>
  <c r="D419" i="62275"/>
  <c r="D420" i="62275"/>
  <c r="D421" i="62275"/>
  <c r="D422" i="62275"/>
  <c r="D423" i="62275"/>
  <c r="D424" i="62275"/>
  <c r="D425" i="62275"/>
  <c r="D426" i="62275"/>
  <c r="D427" i="62275"/>
  <c r="D428" i="62275"/>
  <c r="D429" i="62275"/>
  <c r="D430" i="62275"/>
  <c r="D431" i="62275"/>
  <c r="D432" i="62275"/>
  <c r="D433" i="62275"/>
  <c r="D434" i="62275"/>
  <c r="D435" i="62275"/>
  <c r="D436" i="62275"/>
  <c r="D437" i="62275"/>
  <c r="D438" i="62275"/>
  <c r="D439" i="62275"/>
  <c r="D440" i="62275"/>
  <c r="D441" i="62275"/>
  <c r="D442" i="62275"/>
  <c r="D443" i="62275"/>
  <c r="D444" i="62275"/>
  <c r="D445" i="62275"/>
  <c r="D446" i="62275"/>
  <c r="D447" i="62275"/>
  <c r="D448" i="62275"/>
  <c r="D449" i="62275"/>
  <c r="D450" i="62275"/>
  <c r="D451" i="62275"/>
  <c r="D452" i="62275"/>
  <c r="D453" i="62275"/>
  <c r="D454" i="62275"/>
  <c r="D455" i="62275"/>
  <c r="D456" i="62275"/>
  <c r="D457" i="62275"/>
  <c r="D458" i="62275"/>
  <c r="D459" i="62275"/>
  <c r="D460" i="62275"/>
  <c r="D461" i="62275"/>
  <c r="D462" i="62275"/>
  <c r="D463" i="62275"/>
  <c r="D464" i="62275"/>
  <c r="D465" i="62275"/>
  <c r="D466" i="62275"/>
  <c r="D467" i="62275"/>
  <c r="D468" i="62275"/>
  <c r="D469" i="62275"/>
  <c r="D470" i="62275"/>
  <c r="D471" i="62275"/>
  <c r="D472" i="62275"/>
  <c r="D473" i="62275"/>
  <c r="D474" i="62275"/>
  <c r="D475" i="62275"/>
  <c r="D476" i="62275"/>
  <c r="D477" i="62275"/>
  <c r="D478" i="62275"/>
  <c r="D479" i="62275"/>
  <c r="D480" i="62275"/>
  <c r="D481" i="62275"/>
  <c r="D482" i="62275"/>
  <c r="D483" i="62275"/>
  <c r="D484" i="62275"/>
  <c r="D485" i="62275"/>
  <c r="D486" i="62275"/>
  <c r="D487" i="62275"/>
  <c r="D488" i="62275"/>
  <c r="D489" i="62275"/>
  <c r="D490" i="62275"/>
  <c r="D491" i="62275"/>
  <c r="D492" i="62275"/>
  <c r="D493" i="62275"/>
  <c r="D494" i="62275"/>
  <c r="D495" i="62275"/>
  <c r="D496" i="62275"/>
  <c r="D497" i="62275"/>
  <c r="D498" i="62275"/>
  <c r="D499" i="62275"/>
  <c r="D500" i="62275"/>
  <c r="D501" i="62275"/>
  <c r="D502" i="62275"/>
  <c r="D503" i="62275"/>
  <c r="D504" i="62275"/>
  <c r="D505" i="62275"/>
  <c r="D506" i="62275"/>
  <c r="D507" i="62275"/>
  <c r="D508" i="62275"/>
  <c r="D509" i="62275"/>
  <c r="D510" i="62275"/>
  <c r="D511" i="62275"/>
  <c r="D512" i="62275"/>
  <c r="D513" i="62275"/>
  <c r="D514" i="62275"/>
  <c r="D515" i="62275"/>
  <c r="D516" i="62275"/>
  <c r="D517" i="62275"/>
  <c r="D518" i="62275"/>
  <c r="D519" i="62275"/>
  <c r="D520" i="62275"/>
  <c r="D521" i="62275"/>
  <c r="D522" i="62275"/>
  <c r="D523" i="62275"/>
  <c r="D524" i="62275"/>
  <c r="D525" i="62275"/>
  <c r="D526" i="62275"/>
  <c r="D527" i="62275"/>
  <c r="D528" i="62275"/>
  <c r="D529" i="62275"/>
  <c r="D530" i="62275"/>
  <c r="D531" i="62275"/>
  <c r="D532" i="62275"/>
  <c r="D533" i="62275"/>
  <c r="D534" i="62275"/>
  <c r="D535" i="62275"/>
  <c r="D536" i="62275"/>
  <c r="D537" i="62275"/>
  <c r="D538" i="62275"/>
  <c r="D539" i="62275"/>
  <c r="D540" i="62275"/>
  <c r="D541" i="62275"/>
  <c r="D542" i="62275"/>
  <c r="D543" i="62275"/>
  <c r="D544" i="62275"/>
  <c r="D545" i="62275"/>
  <c r="D546" i="62275"/>
  <c r="D547" i="62275"/>
  <c r="D548" i="62275"/>
  <c r="D549" i="62275"/>
  <c r="D550" i="62275"/>
  <c r="D551" i="62275"/>
  <c r="D552" i="62275"/>
  <c r="D553" i="62275"/>
  <c r="D554" i="62275"/>
  <c r="D555" i="62275"/>
  <c r="D556" i="62275"/>
  <c r="D557" i="62275"/>
  <c r="D558" i="62275"/>
  <c r="D559" i="62275"/>
  <c r="D560" i="62275"/>
  <c r="D561" i="62275"/>
  <c r="D562" i="62275"/>
  <c r="D563" i="62275"/>
  <c r="D564" i="62275"/>
  <c r="D565" i="62275"/>
  <c r="D566" i="62275"/>
  <c r="D567" i="62275"/>
  <c r="D568" i="62275"/>
  <c r="D569" i="62275"/>
  <c r="D570" i="62275"/>
  <c r="D571" i="62275"/>
  <c r="D572" i="62275"/>
  <c r="D573" i="62275"/>
  <c r="D574" i="62275"/>
  <c r="D575" i="62275"/>
  <c r="D576" i="62275"/>
  <c r="D577" i="62275"/>
  <c r="D578" i="62275"/>
  <c r="D579" i="62275"/>
  <c r="D580" i="62275"/>
  <c r="D581" i="62275"/>
  <c r="D582" i="62275"/>
  <c r="D583" i="62275"/>
  <c r="D584" i="62275"/>
  <c r="D585" i="62275"/>
  <c r="D586" i="62275"/>
  <c r="D587" i="62275"/>
  <c r="D588" i="62275"/>
  <c r="D589" i="62275"/>
  <c r="D590" i="62275"/>
  <c r="D591" i="62275"/>
  <c r="D592" i="62275"/>
  <c r="D593" i="62275"/>
  <c r="D594" i="62275"/>
  <c r="D595" i="62275"/>
  <c r="D596" i="62275"/>
  <c r="D597" i="62275"/>
  <c r="D598" i="62275"/>
  <c r="D599" i="62275"/>
  <c r="D600" i="62275"/>
  <c r="D601" i="62275"/>
  <c r="D602" i="62275"/>
  <c r="D603" i="62275"/>
  <c r="D604" i="62275"/>
  <c r="D605" i="62275"/>
  <c r="D606" i="62275"/>
  <c r="D607" i="62275"/>
  <c r="D608" i="62275"/>
  <c r="D609" i="62275"/>
  <c r="D610" i="62275"/>
  <c r="D611" i="62275"/>
  <c r="D612" i="62275"/>
  <c r="D613" i="62275"/>
  <c r="D614" i="62275"/>
  <c r="D615" i="62275"/>
  <c r="D616" i="62275"/>
  <c r="D617" i="62275"/>
  <c r="D618" i="62275"/>
  <c r="D619" i="62275"/>
  <c r="D620" i="62275"/>
  <c r="D621" i="62275"/>
  <c r="D622" i="62275"/>
  <c r="D623" i="62275"/>
  <c r="D624" i="62275"/>
  <c r="D625" i="62275"/>
  <c r="D626" i="62275"/>
  <c r="D627" i="62275"/>
  <c r="D628" i="62275"/>
  <c r="D629" i="62275"/>
  <c r="D630" i="62275"/>
  <c r="D631" i="62275"/>
  <c r="D632" i="62275"/>
  <c r="D633" i="62275"/>
  <c r="D634" i="62275"/>
  <c r="D635" i="62275"/>
  <c r="D636" i="62275"/>
  <c r="D637" i="62275"/>
  <c r="D638" i="62275"/>
  <c r="D639" i="62275"/>
  <c r="D640" i="62275"/>
  <c r="D641" i="62275"/>
  <c r="D642" i="62275"/>
  <c r="D643" i="62275"/>
  <c r="D644" i="62275"/>
  <c r="D645" i="62275"/>
  <c r="D646" i="62275"/>
  <c r="D647" i="62275"/>
  <c r="D648" i="62275"/>
  <c r="D649" i="62275"/>
  <c r="D650" i="62275"/>
  <c r="D651" i="62275"/>
  <c r="D652" i="62275"/>
  <c r="D653" i="62275"/>
  <c r="D654" i="62275"/>
  <c r="D655" i="62275"/>
  <c r="D656" i="62275"/>
  <c r="D657" i="62275"/>
  <c r="D658" i="62275"/>
  <c r="D659" i="62275"/>
  <c r="D660" i="62275"/>
  <c r="D661" i="62275"/>
  <c r="D662" i="62275"/>
  <c r="D663" i="62275"/>
  <c r="D664" i="62275"/>
  <c r="D665" i="62275"/>
  <c r="D666" i="62275"/>
  <c r="D667" i="62275"/>
  <c r="D668" i="62275"/>
  <c r="D669" i="62275"/>
  <c r="D670" i="62275"/>
  <c r="D671" i="62275"/>
  <c r="D672" i="62275"/>
  <c r="D673" i="62275"/>
  <c r="D674" i="62275"/>
  <c r="D675" i="62275"/>
  <c r="D676" i="62275"/>
  <c r="D677" i="62275"/>
  <c r="D678" i="62275"/>
  <c r="D679" i="62275"/>
  <c r="D680" i="62275"/>
  <c r="D681" i="62275"/>
  <c r="D682" i="62275"/>
  <c r="D683" i="62275"/>
  <c r="D684" i="62275"/>
  <c r="D685" i="62275"/>
  <c r="D686" i="62275"/>
  <c r="D687" i="62275"/>
  <c r="D688" i="62275"/>
  <c r="D689" i="62275"/>
  <c r="D690" i="62275"/>
  <c r="D691" i="62275"/>
  <c r="D692" i="62275"/>
  <c r="D693" i="62275"/>
  <c r="D694" i="62275"/>
  <c r="D695" i="62275"/>
  <c r="D696" i="62275"/>
  <c r="D697" i="62275"/>
  <c r="D698" i="62275"/>
  <c r="D699" i="62275"/>
  <c r="D700" i="62275"/>
  <c r="D701" i="62275"/>
  <c r="D702" i="62275"/>
  <c r="D703" i="62275"/>
  <c r="D704" i="62275"/>
  <c r="D705" i="62275"/>
  <c r="D706" i="62275"/>
  <c r="D707" i="62275"/>
  <c r="D708" i="62275"/>
  <c r="D709" i="62275"/>
  <c r="D710" i="62275"/>
  <c r="D711" i="62275"/>
  <c r="D712" i="62275"/>
  <c r="D713" i="62275"/>
  <c r="D714" i="62275"/>
  <c r="D715" i="62275"/>
  <c r="D716" i="62275"/>
  <c r="D717" i="62275"/>
  <c r="D718" i="62275"/>
  <c r="D719" i="62275"/>
  <c r="D720" i="62275"/>
  <c r="D721" i="62275"/>
  <c r="D722" i="62275"/>
  <c r="D723" i="62275"/>
  <c r="D724" i="62275"/>
  <c r="D725" i="62275"/>
  <c r="D726" i="62275"/>
  <c r="D727" i="62275"/>
  <c r="D728" i="62275"/>
  <c r="D729" i="62275"/>
  <c r="D730" i="62275"/>
  <c r="D731" i="62275"/>
  <c r="D732" i="62275"/>
  <c r="D733" i="62275"/>
  <c r="D734" i="62275"/>
  <c r="D735" i="62275"/>
  <c r="D736" i="62275"/>
  <c r="D737" i="62275"/>
  <c r="D738" i="62275"/>
  <c r="D739" i="62275"/>
  <c r="D740" i="62275"/>
  <c r="D741" i="62275"/>
  <c r="D742" i="62275"/>
  <c r="D743" i="62275"/>
  <c r="D744" i="62275"/>
  <c r="D745" i="62275"/>
  <c r="D746" i="62275"/>
  <c r="D747" i="62275"/>
  <c r="D748" i="62275"/>
  <c r="D749" i="62275"/>
  <c r="D750" i="62275"/>
  <c r="D751" i="62275"/>
  <c r="D752" i="62275"/>
  <c r="D753" i="62275"/>
  <c r="D754" i="62275"/>
  <c r="D755" i="62275"/>
  <c r="D756" i="62275"/>
  <c r="D757" i="62275"/>
  <c r="D758" i="62275"/>
  <c r="D759" i="62275"/>
  <c r="D760" i="62275"/>
  <c r="D761" i="62275"/>
  <c r="D762" i="62275"/>
  <c r="D763" i="62275"/>
  <c r="D764" i="62275"/>
  <c r="D765" i="62275"/>
  <c r="D766" i="62275"/>
  <c r="D767" i="62275"/>
  <c r="D768" i="62275"/>
  <c r="D769" i="62275"/>
  <c r="D770" i="62275"/>
  <c r="D771" i="62275"/>
  <c r="D772" i="62275"/>
  <c r="D773" i="62275"/>
  <c r="D774" i="62275"/>
  <c r="D775" i="62275"/>
  <c r="D776" i="62275"/>
  <c r="D777" i="62275"/>
  <c r="D778" i="62275"/>
  <c r="D779" i="62275"/>
  <c r="D780" i="62275"/>
  <c r="D781" i="62275"/>
  <c r="D782" i="62275"/>
  <c r="D783" i="62275"/>
  <c r="D784" i="62275"/>
  <c r="D785" i="62275"/>
  <c r="D786" i="62275"/>
  <c r="D787" i="62275"/>
  <c r="D788" i="62275"/>
  <c r="D789" i="62275"/>
  <c r="D790" i="62275"/>
  <c r="D791" i="62275"/>
  <c r="D792" i="62275"/>
  <c r="D793" i="62275"/>
  <c r="D794" i="62275"/>
  <c r="D795" i="62275"/>
  <c r="D796" i="62275"/>
  <c r="D797" i="62275"/>
  <c r="D798" i="62275"/>
  <c r="D799" i="62275"/>
  <c r="D800" i="62275"/>
  <c r="D801" i="62275"/>
  <c r="D802" i="62275"/>
  <c r="D803" i="62275"/>
  <c r="D804" i="62275"/>
  <c r="D805" i="62275"/>
  <c r="D806" i="62275"/>
  <c r="D807" i="62275"/>
  <c r="D808" i="62275"/>
  <c r="D809" i="62275"/>
  <c r="D810" i="62275"/>
  <c r="D811" i="62275"/>
  <c r="D812" i="62275"/>
  <c r="D813" i="62275"/>
  <c r="D814" i="62275"/>
  <c r="D815" i="62275"/>
  <c r="D816" i="62275"/>
  <c r="D817" i="62275"/>
  <c r="D818" i="62275"/>
  <c r="D819" i="62275"/>
  <c r="D820" i="62275"/>
  <c r="D821" i="62275"/>
  <c r="D822" i="62275"/>
  <c r="D823" i="62275"/>
  <c r="D824" i="62275"/>
  <c r="D825" i="62275"/>
  <c r="D826" i="62275"/>
  <c r="D827" i="62275"/>
  <c r="D828" i="62275"/>
  <c r="D829" i="62275"/>
  <c r="D830" i="62275"/>
  <c r="D831" i="62275"/>
  <c r="D832" i="62275"/>
  <c r="D833" i="62275"/>
  <c r="D834" i="62275"/>
  <c r="D835" i="62275"/>
  <c r="D836" i="62275"/>
  <c r="D837" i="62275"/>
  <c r="D838" i="62275"/>
  <c r="D839" i="62275"/>
  <c r="D840" i="62275"/>
  <c r="D841" i="62275"/>
  <c r="D842" i="62275"/>
  <c r="D843" i="62275"/>
  <c r="D844" i="62275"/>
  <c r="D845" i="62275"/>
  <c r="D846" i="62275"/>
  <c r="D847" i="62275"/>
  <c r="D848" i="62275"/>
  <c r="D849" i="62275"/>
  <c r="D850" i="62275"/>
  <c r="D851" i="62275"/>
  <c r="D852" i="62275"/>
  <c r="D853" i="62275"/>
  <c r="D854" i="62275"/>
  <c r="D855" i="62275"/>
  <c r="D856" i="62275"/>
  <c r="D857" i="62275"/>
  <c r="D858" i="62275"/>
  <c r="D859" i="62275"/>
  <c r="D860" i="62275"/>
  <c r="D861" i="62275"/>
  <c r="D862" i="62275"/>
  <c r="D863" i="62275"/>
  <c r="D864" i="62275"/>
  <c r="D865" i="62275"/>
  <c r="D866" i="62275"/>
  <c r="D867" i="62275"/>
  <c r="D868" i="62275"/>
  <c r="D869" i="62275"/>
  <c r="D870" i="62275"/>
  <c r="D871" i="62275"/>
  <c r="D872" i="62275"/>
  <c r="D873" i="62275"/>
  <c r="D874" i="62275"/>
  <c r="D875" i="62275"/>
  <c r="D876" i="62275"/>
  <c r="D877" i="62275"/>
  <c r="D878" i="62275"/>
  <c r="D879" i="62275"/>
  <c r="D880" i="62275"/>
  <c r="D881" i="62275"/>
  <c r="D882" i="62275"/>
  <c r="D883" i="62275"/>
  <c r="D884" i="62275"/>
  <c r="D885" i="62275"/>
  <c r="D886" i="62275"/>
  <c r="D887" i="62275"/>
  <c r="D888" i="62275"/>
  <c r="D889" i="62275"/>
  <c r="D890" i="62275"/>
  <c r="D891" i="62275"/>
  <c r="D892" i="62275"/>
  <c r="D893" i="62275"/>
  <c r="D894" i="62275"/>
  <c r="D895" i="62275"/>
  <c r="D896" i="62275"/>
  <c r="D897" i="62275"/>
  <c r="D898" i="62275"/>
  <c r="D899" i="62275"/>
  <c r="D900" i="62275"/>
  <c r="D901" i="62275"/>
  <c r="D902" i="62275"/>
  <c r="D903" i="62275"/>
  <c r="D904" i="62275"/>
  <c r="D905" i="62275"/>
  <c r="D906" i="62275"/>
  <c r="D907" i="62275"/>
  <c r="D908" i="62275"/>
  <c r="D909" i="62275"/>
  <c r="D910" i="62275"/>
  <c r="D911" i="62275"/>
  <c r="D912" i="62275"/>
  <c r="D913" i="62275"/>
  <c r="D914" i="62275"/>
  <c r="D915" i="62275"/>
  <c r="D916" i="62275"/>
  <c r="D917" i="62275"/>
  <c r="D918" i="62275"/>
  <c r="D919" i="62275"/>
  <c r="D920" i="62275"/>
  <c r="D921" i="62275"/>
  <c r="D922" i="62275"/>
  <c r="D923" i="62275"/>
  <c r="D924" i="62275"/>
  <c r="D925" i="62275"/>
  <c r="D926" i="62275"/>
  <c r="D927" i="62275"/>
  <c r="D928" i="62275"/>
  <c r="D929" i="62275"/>
  <c r="D930" i="62275"/>
  <c r="D931" i="62275"/>
  <c r="D932" i="62275"/>
  <c r="D933" i="62275"/>
  <c r="D934" i="62275"/>
  <c r="D935" i="62275"/>
  <c r="D936" i="62275"/>
  <c r="D937" i="62275"/>
  <c r="D938" i="62275"/>
  <c r="D939" i="62275"/>
  <c r="D940" i="62275"/>
  <c r="D941" i="62275"/>
  <c r="D942" i="62275"/>
  <c r="D943" i="62275"/>
  <c r="D944" i="62275"/>
  <c r="D945" i="62275"/>
  <c r="D946" i="62275"/>
  <c r="D947" i="62275"/>
  <c r="D948" i="62275"/>
  <c r="D949" i="62275"/>
  <c r="D950" i="62275"/>
  <c r="D951" i="62275"/>
  <c r="D952" i="62275"/>
  <c r="D953" i="62275"/>
  <c r="D954" i="62275"/>
  <c r="D955" i="62275"/>
  <c r="D956" i="62275"/>
  <c r="D957" i="62275"/>
  <c r="D958" i="62275"/>
  <c r="D959" i="62275"/>
  <c r="D960" i="62275"/>
  <c r="D961" i="62275"/>
  <c r="D962" i="62275"/>
  <c r="D963" i="62275"/>
  <c r="D964" i="62275"/>
  <c r="D965" i="62275"/>
  <c r="D966" i="62275"/>
  <c r="D967" i="62275"/>
  <c r="D968" i="62275"/>
  <c r="D969" i="62275"/>
  <c r="D970" i="62275"/>
  <c r="D971" i="62275"/>
  <c r="D972" i="62275"/>
  <c r="D973" i="62275"/>
  <c r="D974" i="62275"/>
  <c r="D975" i="62275"/>
  <c r="D976" i="62275"/>
  <c r="D977" i="62275"/>
  <c r="D978" i="62275"/>
  <c r="D979" i="62275"/>
  <c r="D980" i="62275"/>
  <c r="D981" i="62275"/>
  <c r="D982" i="62275"/>
  <c r="D983" i="62275"/>
  <c r="D984" i="62275"/>
  <c r="D985" i="62275"/>
  <c r="D986" i="62275"/>
  <c r="D987" i="62275"/>
  <c r="D988" i="62275"/>
  <c r="D989" i="62275"/>
  <c r="D990" i="62275"/>
  <c r="D991" i="62275"/>
  <c r="D992" i="62275"/>
  <c r="D993" i="62275"/>
  <c r="D994" i="62275"/>
  <c r="D995" i="62275"/>
  <c r="D996" i="62275"/>
  <c r="D997" i="62275"/>
  <c r="D998" i="62275"/>
  <c r="D999" i="62275"/>
  <c r="D1000" i="62275"/>
  <c r="D1001" i="62275"/>
  <c r="D1002" i="62275"/>
  <c r="D1003" i="62275"/>
  <c r="D1004" i="62275"/>
  <c r="D1005" i="62275"/>
  <c r="D1006" i="62275"/>
  <c r="D1007" i="62275"/>
  <c r="D1008" i="62275"/>
  <c r="D1009" i="62275"/>
  <c r="D1010" i="62275"/>
  <c r="D1011" i="62275"/>
  <c r="D1012" i="62275"/>
  <c r="D1013" i="62275"/>
  <c r="D1014" i="62275"/>
  <c r="D1015" i="62275"/>
  <c r="D1016" i="62275"/>
  <c r="D1017" i="62275"/>
  <c r="D1018" i="62275"/>
  <c r="D1019" i="62275"/>
  <c r="D1020" i="62275"/>
  <c r="D1021" i="62275"/>
  <c r="D1022" i="62275"/>
  <c r="D1023" i="62275"/>
  <c r="D1024" i="62275"/>
  <c r="D1025" i="62275"/>
  <c r="D1026" i="62275"/>
  <c r="D1027" i="62275"/>
  <c r="D1028" i="62275"/>
  <c r="D1029" i="62275"/>
  <c r="D1030" i="62275"/>
  <c r="D1031" i="62275"/>
  <c r="D1032" i="62275"/>
  <c r="D1033" i="62275"/>
  <c r="D1034" i="62275"/>
  <c r="D1035" i="62275"/>
  <c r="D1036" i="62275"/>
  <c r="D1037" i="62275"/>
  <c r="D1038" i="62275"/>
  <c r="D1039" i="62275"/>
  <c r="D1040" i="62275"/>
  <c r="D1041" i="62275"/>
  <c r="D1042" i="62275"/>
  <c r="D1043" i="62275"/>
  <c r="D1044" i="62275"/>
  <c r="D1045" i="62275"/>
  <c r="D1046" i="62275"/>
  <c r="D1047" i="62275"/>
  <c r="D1048" i="62275"/>
  <c r="D1049" i="62275"/>
  <c r="D1050" i="62275"/>
  <c r="D1051" i="62275"/>
  <c r="D1052" i="62275"/>
  <c r="D1053" i="62275"/>
  <c r="D1054" i="62275"/>
  <c r="D1055" i="62275"/>
  <c r="D1056" i="62275"/>
  <c r="D1057" i="62275"/>
  <c r="D1058" i="62275"/>
  <c r="D1059" i="62275"/>
  <c r="D1060" i="62275"/>
  <c r="D1061" i="62275"/>
  <c r="D1062" i="62275"/>
  <c r="D1063" i="62275"/>
  <c r="D1064" i="62275"/>
  <c r="D1065" i="62275"/>
  <c r="D1066" i="62275"/>
  <c r="D1067" i="62275"/>
  <c r="D1068" i="62275"/>
  <c r="D1069" i="62275"/>
  <c r="D1070" i="62275"/>
  <c r="D1071" i="62275"/>
  <c r="D1072" i="62275"/>
  <c r="D1073" i="62275"/>
  <c r="D1074" i="62275"/>
  <c r="D1075" i="62275"/>
  <c r="D1076" i="62275"/>
  <c r="D1077" i="62275"/>
  <c r="D1078" i="62275"/>
  <c r="D1079" i="62275"/>
  <c r="D1080" i="62275"/>
  <c r="D1081" i="62275"/>
  <c r="D1082" i="62275"/>
  <c r="D1083" i="62275"/>
  <c r="D1084" i="62275"/>
  <c r="D1085" i="62275"/>
  <c r="D1086" i="62275"/>
  <c r="D1087" i="62275"/>
  <c r="D1088" i="62275"/>
  <c r="D1089" i="62275"/>
  <c r="D1090" i="62275"/>
  <c r="D1091" i="62275"/>
  <c r="D1092" i="62275"/>
  <c r="D1093" i="62275"/>
  <c r="D1094" i="62275"/>
  <c r="D1095" i="62275"/>
  <c r="D1096" i="62275"/>
  <c r="D1097" i="62275"/>
  <c r="D1098" i="62275"/>
  <c r="D1099" i="62275"/>
  <c r="D1100" i="62275"/>
  <c r="D1101" i="62275"/>
  <c r="D1102" i="62275"/>
  <c r="D1103" i="62275"/>
  <c r="D1104" i="62275"/>
  <c r="D1105" i="62275"/>
  <c r="D1106" i="62275"/>
  <c r="D1107" i="62275"/>
  <c r="D1108" i="62275"/>
  <c r="D1109" i="62275"/>
  <c r="D1110" i="62275"/>
  <c r="D1111" i="62275"/>
  <c r="D1112" i="62275"/>
  <c r="D1113" i="62275"/>
  <c r="D1114" i="62275"/>
  <c r="D1115" i="62275"/>
  <c r="D1116" i="62275"/>
  <c r="D1117" i="62275"/>
  <c r="D1118" i="62275"/>
  <c r="D1119" i="62275"/>
  <c r="D1120" i="62275"/>
  <c r="D1121" i="62275"/>
  <c r="D1122" i="62275"/>
  <c r="D1123" i="62275"/>
  <c r="D1124" i="62275"/>
  <c r="D1125" i="62275"/>
  <c r="D1126" i="62275"/>
  <c r="D1127" i="62275"/>
  <c r="D1128" i="62275"/>
  <c r="D1129" i="62275"/>
  <c r="D1130" i="62275"/>
  <c r="D1131" i="62275"/>
  <c r="D1132" i="62275"/>
  <c r="D1133" i="62275"/>
  <c r="D1134" i="62275"/>
  <c r="D1135" i="62275"/>
  <c r="D1136" i="62275"/>
  <c r="D1137" i="62275"/>
  <c r="D1138" i="62275"/>
  <c r="D1139" i="62275"/>
  <c r="D1140" i="62275"/>
  <c r="D1141" i="62275"/>
  <c r="D1142" i="62275"/>
  <c r="D1143" i="62275"/>
  <c r="D1144" i="62275"/>
  <c r="D1145" i="62275"/>
  <c r="D1146" i="62275"/>
  <c r="D1147" i="62275"/>
  <c r="D1148" i="62275"/>
  <c r="D1149" i="62275"/>
  <c r="D1150" i="62275"/>
  <c r="D1151" i="62275"/>
  <c r="D1152" i="62275"/>
  <c r="D1153" i="62275"/>
  <c r="D1154" i="62275"/>
  <c r="D1155" i="62275"/>
  <c r="D1156" i="62275"/>
  <c r="D1157" i="62275"/>
  <c r="D1158" i="62275"/>
  <c r="D1159" i="62275"/>
  <c r="D1160" i="62275"/>
  <c r="D1161" i="62275"/>
  <c r="D1162" i="62275"/>
  <c r="D1163" i="62275"/>
  <c r="D1164" i="62275"/>
  <c r="D1165" i="62275"/>
  <c r="D1166" i="62275"/>
  <c r="D1167" i="62275"/>
  <c r="D1168" i="62275"/>
  <c r="D1169" i="62275"/>
  <c r="D264" i="62275"/>
  <c r="D216" i="62275"/>
  <c r="D217" i="62275"/>
  <c r="D218" i="62275"/>
  <c r="D219" i="62275"/>
  <c r="D220" i="62275"/>
  <c r="D221" i="62275"/>
  <c r="D222" i="62275"/>
  <c r="D223" i="62275"/>
  <c r="D224" i="62275"/>
  <c r="D225" i="62275"/>
  <c r="D228" i="62275"/>
  <c r="D229" i="62275"/>
  <c r="D230" i="62275"/>
  <c r="D231" i="62275"/>
  <c r="D232" i="62275"/>
  <c r="D233" i="62275"/>
  <c r="D234" i="62275"/>
  <c r="D235" i="62275"/>
  <c r="D236" i="62275"/>
  <c r="D237" i="62275"/>
  <c r="D238" i="62275"/>
  <c r="D239" i="62275"/>
  <c r="D240" i="62275"/>
  <c r="D241" i="62275"/>
  <c r="D242" i="62275"/>
  <c r="D243" i="62275"/>
  <c r="D244" i="62275"/>
  <c r="D245" i="62275"/>
  <c r="D246" i="62275"/>
  <c r="D247" i="62275"/>
  <c r="D248" i="62275"/>
  <c r="D249" i="62275"/>
  <c r="D250" i="62275"/>
  <c r="D251" i="62275"/>
  <c r="D252" i="62275"/>
  <c r="D253" i="62275"/>
  <c r="D254" i="62275"/>
  <c r="D255" i="62275"/>
  <c r="D256" i="62275"/>
  <c r="D257" i="62275"/>
  <c r="D258" i="62275"/>
  <c r="D259" i="62275"/>
  <c r="D260" i="62275"/>
  <c r="D261" i="62275"/>
  <c r="D262" i="62275"/>
  <c r="D263" i="62275"/>
  <c r="D215" i="62275"/>
  <c r="D4" i="62275"/>
  <c r="D5" i="62275"/>
  <c r="D6" i="62275"/>
  <c r="D7" i="62275"/>
  <c r="D8" i="62275"/>
  <c r="D9" i="62275"/>
  <c r="D10" i="62275"/>
  <c r="D11" i="62275"/>
  <c r="D12" i="62275"/>
  <c r="D13" i="62275"/>
  <c r="D14" i="62275"/>
  <c r="D15" i="62275"/>
  <c r="D16" i="62275"/>
  <c r="D17" i="62275"/>
  <c r="D18" i="62275"/>
  <c r="D19" i="62275"/>
  <c r="D20" i="62275"/>
  <c r="D21" i="62275"/>
  <c r="D22" i="62275"/>
  <c r="D23" i="62275"/>
  <c r="D24" i="62275"/>
  <c r="D25" i="62275"/>
  <c r="D26" i="62275"/>
  <c r="D27" i="62275"/>
  <c r="D28" i="62275"/>
  <c r="D29" i="62275"/>
  <c r="D30" i="62275"/>
  <c r="D31" i="62275"/>
  <c r="D33" i="62275"/>
  <c r="D34" i="62275"/>
  <c r="D35" i="62275"/>
  <c r="D36" i="62275"/>
  <c r="D37" i="62275"/>
  <c r="D38" i="62275"/>
  <c r="D39" i="62275"/>
  <c r="D40" i="62275"/>
  <c r="D41" i="62275"/>
  <c r="D42" i="62275"/>
  <c r="D43" i="62275"/>
  <c r="D44" i="62275"/>
  <c r="D45" i="62275"/>
  <c r="D46" i="62275"/>
  <c r="D47" i="62275"/>
  <c r="D48" i="62275"/>
  <c r="D49" i="62275"/>
  <c r="D50" i="62275"/>
  <c r="D51" i="62275"/>
  <c r="D52" i="62275"/>
  <c r="D53" i="62275"/>
  <c r="D54" i="62275"/>
  <c r="D55" i="62275"/>
  <c r="D56" i="62275"/>
  <c r="D57" i="62275"/>
  <c r="D58" i="62275"/>
  <c r="D59" i="62275"/>
  <c r="D60" i="62275"/>
  <c r="D61" i="62275"/>
  <c r="D62" i="62275"/>
  <c r="D63" i="62275"/>
  <c r="D64" i="62275"/>
  <c r="D65" i="62275"/>
  <c r="D66" i="62275"/>
  <c r="D67" i="62275"/>
  <c r="D68" i="62275"/>
  <c r="D69" i="62275"/>
  <c r="D70" i="62275"/>
  <c r="D71" i="62275"/>
  <c r="D72" i="62275"/>
  <c r="D73" i="62275"/>
  <c r="D74" i="62275"/>
  <c r="D75" i="62275"/>
  <c r="D76" i="62275"/>
  <c r="D77" i="62275"/>
  <c r="D78" i="62275"/>
  <c r="D79" i="62275"/>
  <c r="D80" i="62275"/>
  <c r="D81" i="62275"/>
  <c r="D82" i="62275"/>
  <c r="D83" i="62275"/>
  <c r="D84" i="62275"/>
  <c r="D85" i="62275"/>
  <c r="D86" i="62275"/>
  <c r="D87" i="62275"/>
  <c r="D88" i="62275"/>
  <c r="D89" i="62275"/>
  <c r="D90" i="62275"/>
  <c r="D91" i="62275"/>
  <c r="D92" i="62275"/>
  <c r="D93" i="62275"/>
  <c r="D94" i="62275"/>
  <c r="D95" i="62275"/>
  <c r="D96" i="62275"/>
  <c r="D97" i="62275"/>
  <c r="D98" i="62275"/>
  <c r="D99" i="62275"/>
  <c r="D100" i="62275"/>
  <c r="D101" i="62275"/>
  <c r="D102" i="62275"/>
  <c r="D103" i="62275"/>
  <c r="D104" i="62275"/>
  <c r="D105" i="62275"/>
  <c r="D106" i="62275"/>
  <c r="D107" i="62275"/>
  <c r="D108" i="62275"/>
  <c r="D109" i="62275"/>
  <c r="D110" i="62275"/>
  <c r="D111" i="62275"/>
  <c r="D112" i="62275"/>
  <c r="D113" i="62275"/>
  <c r="D114" i="62275"/>
  <c r="D115" i="62275"/>
  <c r="D116" i="62275"/>
  <c r="D117" i="62275"/>
  <c r="D118" i="62275"/>
  <c r="D119" i="62275"/>
  <c r="D120" i="62275"/>
  <c r="D121" i="62275"/>
  <c r="D122" i="62275"/>
  <c r="D123" i="62275"/>
  <c r="D124" i="62275"/>
  <c r="D125" i="62275"/>
  <c r="D126" i="62275"/>
  <c r="D127" i="62275"/>
  <c r="D128" i="62275"/>
  <c r="D129" i="62275"/>
  <c r="D130" i="62275"/>
  <c r="D131" i="62275"/>
  <c r="D132" i="62275"/>
  <c r="D133" i="62275"/>
  <c r="D134" i="62275"/>
  <c r="D135" i="62275"/>
  <c r="D136" i="62275"/>
  <c r="D137" i="62275"/>
  <c r="D138" i="62275"/>
  <c r="D139" i="62275"/>
  <c r="D140" i="62275"/>
  <c r="D141" i="62275"/>
  <c r="D142" i="62275"/>
  <c r="D143" i="62275"/>
  <c r="D144" i="62275"/>
  <c r="D145" i="62275"/>
  <c r="D146" i="62275"/>
  <c r="D147" i="62275"/>
  <c r="D148" i="62275"/>
  <c r="D149" i="62275"/>
  <c r="D150" i="62275"/>
  <c r="D151" i="62275"/>
  <c r="D152" i="62275"/>
  <c r="D153" i="62275"/>
  <c r="D154" i="62275"/>
  <c r="D155" i="62275"/>
  <c r="D156" i="62275"/>
  <c r="D157" i="62275"/>
  <c r="D158" i="62275"/>
  <c r="D159" i="62275"/>
  <c r="D160" i="62275"/>
  <c r="D161" i="62275"/>
  <c r="D162" i="62275"/>
  <c r="D163" i="62275"/>
  <c r="D164" i="62275"/>
  <c r="D165" i="62275"/>
  <c r="D166" i="62275"/>
  <c r="D167" i="62275"/>
  <c r="D168" i="62275"/>
  <c r="D169" i="62275"/>
  <c r="D170" i="62275"/>
  <c r="D171" i="62275"/>
  <c r="D172" i="62275"/>
  <c r="D173" i="62275"/>
  <c r="D174" i="62275"/>
  <c r="D175" i="62275"/>
  <c r="D176" i="62275"/>
  <c r="D177" i="62275"/>
  <c r="D178" i="62275"/>
  <c r="D179" i="62275"/>
  <c r="D180" i="62275"/>
  <c r="D181" i="62275"/>
  <c r="D182" i="62275"/>
  <c r="D183" i="62275"/>
  <c r="D184" i="62275"/>
  <c r="D185" i="62275"/>
  <c r="D186" i="62275"/>
  <c r="D187" i="62275"/>
  <c r="D188" i="62275"/>
  <c r="D189" i="62275"/>
  <c r="D190" i="62275"/>
  <c r="D191" i="62275"/>
  <c r="D192" i="62275"/>
  <c r="D193" i="62275"/>
  <c r="D196" i="62275"/>
  <c r="D197" i="62275"/>
  <c r="D198" i="62275"/>
  <c r="D199" i="62275"/>
  <c r="D200" i="62275"/>
  <c r="D201" i="62275"/>
  <c r="D202" i="62275"/>
  <c r="D203" i="62275"/>
  <c r="D204" i="62275"/>
  <c r="D205" i="62275"/>
  <c r="D206" i="62275"/>
  <c r="D207" i="62275"/>
  <c r="D208" i="62275"/>
  <c r="D209" i="62275"/>
  <c r="D210" i="62275"/>
  <c r="D211" i="62275"/>
  <c r="D212" i="62275"/>
  <c r="D213" i="62275"/>
  <c r="D214" i="62275"/>
  <c r="D3" i="62275"/>
  <c r="X1039" i="62275"/>
  <c r="Y1039" i="62275" s="1"/>
  <c r="Z1039" i="62275" s="1"/>
  <c r="AA1039" i="62275" s="1"/>
  <c r="AB1039" i="62275" s="1"/>
  <c r="AC1039" i="62275" s="1"/>
  <c r="X1038" i="62275"/>
  <c r="Y1038" i="62275" s="1"/>
  <c r="Z1038" i="62275" s="1"/>
  <c r="AA1038" i="62275" s="1"/>
  <c r="AB1038" i="62275" s="1"/>
  <c r="AC1038" i="62275" s="1"/>
  <c r="X1037" i="62275"/>
  <c r="Y1037" i="62275" s="1"/>
  <c r="Z1037" i="62275" s="1"/>
  <c r="AA1037" i="62275" s="1"/>
  <c r="AB1037" i="62275" s="1"/>
  <c r="AC1037" i="62275" s="1"/>
  <c r="X1036" i="62275"/>
  <c r="Y1036" i="62275" s="1"/>
  <c r="Z1036" i="62275" s="1"/>
  <c r="AA1036" i="62275" s="1"/>
  <c r="AB1036" i="62275" s="1"/>
  <c r="AC1036" i="62275" s="1"/>
  <c r="X1035" i="62275"/>
  <c r="Y1035" i="62275" s="1"/>
  <c r="Z1035" i="62275" s="1"/>
  <c r="AA1035" i="62275" s="1"/>
  <c r="AB1035" i="62275" s="1"/>
  <c r="AC1035" i="62275" s="1"/>
  <c r="X1034" i="62275"/>
  <c r="Y1034" i="62275" s="1"/>
  <c r="Z1034" i="62275" s="1"/>
  <c r="AA1034" i="62275" s="1"/>
  <c r="AB1034" i="62275" s="1"/>
  <c r="AC1034" i="62275" s="1"/>
  <c r="X1033" i="62275"/>
  <c r="Y1033" i="62275" s="1"/>
  <c r="Z1033" i="62275" s="1"/>
  <c r="AA1033" i="62275" s="1"/>
  <c r="AB1033" i="62275" s="1"/>
  <c r="AC1033" i="62275" s="1"/>
  <c r="X1032" i="62275"/>
  <c r="Y1032" i="62275" s="1"/>
  <c r="Z1032" i="62275" s="1"/>
  <c r="AA1032" i="62275" s="1"/>
  <c r="AB1032" i="62275" s="1"/>
  <c r="AC1032" i="62275" s="1"/>
  <c r="X1031" i="62275"/>
  <c r="Y1031" i="62275" s="1"/>
  <c r="Z1031" i="62275" s="1"/>
  <c r="AA1031" i="62275" s="1"/>
  <c r="AB1031" i="62275" s="1"/>
  <c r="AC1031" i="62275" s="1"/>
  <c r="X1030" i="62275"/>
  <c r="Y1030" i="62275" s="1"/>
  <c r="Z1030" i="62275" s="1"/>
  <c r="AA1030" i="62275" s="1"/>
  <c r="AB1030" i="62275" s="1"/>
  <c r="AC1030" i="62275" s="1"/>
  <c r="X1029" i="62275"/>
  <c r="Y1029" i="62275" s="1"/>
  <c r="Z1029" i="62275" s="1"/>
  <c r="AA1029" i="62275" s="1"/>
  <c r="AB1029" i="62275" s="1"/>
  <c r="AC1029" i="62275" s="1"/>
  <c r="X1028" i="62275"/>
  <c r="Y1028" i="62275" s="1"/>
  <c r="Z1028" i="62275" s="1"/>
  <c r="AA1028" i="62275" s="1"/>
  <c r="AB1028" i="62275" s="1"/>
  <c r="AC1028" i="62275" s="1"/>
  <c r="X1027" i="62275"/>
  <c r="Y1027" i="62275" s="1"/>
  <c r="Z1027" i="62275" s="1"/>
  <c r="AA1027" i="62275" s="1"/>
  <c r="AB1027" i="62275" s="1"/>
  <c r="AC1027" i="62275" s="1"/>
  <c r="X1026" i="62275"/>
  <c r="Y1026" i="62275" s="1"/>
  <c r="Z1026" i="62275" s="1"/>
  <c r="AA1026" i="62275" s="1"/>
  <c r="AB1026" i="62275" s="1"/>
  <c r="AC1026" i="62275" s="1"/>
  <c r="X1025" i="62275"/>
  <c r="Y1025" i="62275" s="1"/>
  <c r="Z1025" i="62275" s="1"/>
  <c r="AA1025" i="62275" s="1"/>
  <c r="AB1025" i="62275" s="1"/>
  <c r="AC1025" i="62275" s="1"/>
  <c r="X1024" i="62275"/>
  <c r="Y1024" i="62275" s="1"/>
  <c r="Z1024" i="62275" s="1"/>
  <c r="AA1024" i="62275" s="1"/>
  <c r="AB1024" i="62275" s="1"/>
  <c r="AC1024" i="62275" s="1"/>
  <c r="X1023" i="62275"/>
  <c r="Y1023" i="62275" s="1"/>
  <c r="Z1023" i="62275" s="1"/>
  <c r="AA1023" i="62275" s="1"/>
  <c r="AB1023" i="62275" s="1"/>
  <c r="AC1023" i="62275" s="1"/>
  <c r="X1022" i="62275"/>
  <c r="Y1022" i="62275" s="1"/>
  <c r="Z1022" i="62275" s="1"/>
  <c r="AA1022" i="62275" s="1"/>
  <c r="AB1022" i="62275" s="1"/>
  <c r="AC1022" i="62275" s="1"/>
  <c r="X1021" i="62275"/>
  <c r="Y1021" i="62275" s="1"/>
  <c r="Z1021" i="62275" s="1"/>
  <c r="AA1021" i="62275" s="1"/>
  <c r="AB1021" i="62275" s="1"/>
  <c r="AC1021" i="62275" s="1"/>
  <c r="X1020" i="62275"/>
  <c r="Y1020" i="62275" s="1"/>
  <c r="Z1020" i="62275" s="1"/>
  <c r="AA1020" i="62275" s="1"/>
  <c r="AB1020" i="62275" s="1"/>
  <c r="AC1020" i="62275" s="1"/>
  <c r="X1019" i="62275"/>
  <c r="Y1019" i="62275" s="1"/>
  <c r="Z1019" i="62275" s="1"/>
  <c r="AA1019" i="62275" s="1"/>
  <c r="AB1019" i="62275" s="1"/>
  <c r="AC1019" i="62275" s="1"/>
  <c r="X1018" i="62275"/>
  <c r="Y1018" i="62275" s="1"/>
  <c r="Z1018" i="62275" s="1"/>
  <c r="AA1018" i="62275" s="1"/>
  <c r="AB1018" i="62275" s="1"/>
  <c r="AC1018" i="62275" s="1"/>
  <c r="X1017" i="62275"/>
  <c r="Y1017" i="62275" s="1"/>
  <c r="Z1017" i="62275" s="1"/>
  <c r="AA1017" i="62275" s="1"/>
  <c r="AB1017" i="62275" s="1"/>
  <c r="AC1017" i="62275" s="1"/>
  <c r="X1016" i="62275"/>
  <c r="Y1016" i="62275" s="1"/>
  <c r="Z1016" i="62275" s="1"/>
  <c r="AA1016" i="62275" s="1"/>
  <c r="AB1016" i="62275" s="1"/>
  <c r="AC1016" i="62275" s="1"/>
  <c r="X1015" i="62275"/>
  <c r="Y1015" i="62275" s="1"/>
  <c r="Z1015" i="62275" s="1"/>
  <c r="AA1015" i="62275" s="1"/>
  <c r="AB1015" i="62275" s="1"/>
  <c r="AC1015" i="62275" s="1"/>
  <c r="X1014" i="62275"/>
  <c r="Y1014" i="62275" s="1"/>
  <c r="Z1014" i="62275" s="1"/>
  <c r="AA1014" i="62275" s="1"/>
  <c r="AB1014" i="62275" s="1"/>
  <c r="AC1014" i="62275" s="1"/>
  <c r="X1013" i="62275"/>
  <c r="Y1013" i="62275" s="1"/>
  <c r="Z1013" i="62275" s="1"/>
  <c r="AA1013" i="62275" s="1"/>
  <c r="AB1013" i="62275" s="1"/>
  <c r="AC1013" i="62275" s="1"/>
  <c r="X1012" i="62275"/>
  <c r="Y1012" i="62275" s="1"/>
  <c r="Z1012" i="62275" s="1"/>
  <c r="AA1012" i="62275" s="1"/>
  <c r="AB1012" i="62275" s="1"/>
  <c r="AC1012" i="62275" s="1"/>
  <c r="X1011" i="62275"/>
  <c r="Y1011" i="62275" s="1"/>
  <c r="Z1011" i="62275" s="1"/>
  <c r="AA1011" i="62275" s="1"/>
  <c r="AB1011" i="62275" s="1"/>
  <c r="AC1011" i="62275" s="1"/>
  <c r="X1010" i="62275"/>
  <c r="Y1010" i="62275" s="1"/>
  <c r="Z1010" i="62275" s="1"/>
  <c r="AA1010" i="62275" s="1"/>
  <c r="AB1010" i="62275" s="1"/>
  <c r="AC1010" i="62275" s="1"/>
  <c r="X1009" i="62275"/>
  <c r="Y1009" i="62275" s="1"/>
  <c r="Z1009" i="62275" s="1"/>
  <c r="AA1009" i="62275" s="1"/>
  <c r="AB1009" i="62275" s="1"/>
  <c r="AC1009" i="62275" s="1"/>
  <c r="X1008" i="62275"/>
  <c r="Y1008" i="62275" s="1"/>
  <c r="Z1008" i="62275" s="1"/>
  <c r="AA1008" i="62275" s="1"/>
  <c r="AB1008" i="62275" s="1"/>
  <c r="AC1008" i="62275" s="1"/>
  <c r="X1007" i="62275"/>
  <c r="Y1007" i="62275" s="1"/>
  <c r="Z1007" i="62275" s="1"/>
  <c r="AA1007" i="62275" s="1"/>
  <c r="AB1007" i="62275" s="1"/>
  <c r="AC1007" i="62275" s="1"/>
  <c r="X1006" i="62275"/>
  <c r="Y1006" i="62275" s="1"/>
  <c r="Z1006" i="62275" s="1"/>
  <c r="AA1006" i="62275" s="1"/>
  <c r="AB1006" i="62275" s="1"/>
  <c r="AC1006" i="62275" s="1"/>
  <c r="X1005" i="62275"/>
  <c r="Y1005" i="62275" s="1"/>
  <c r="Z1005" i="62275" s="1"/>
  <c r="AA1005" i="62275" s="1"/>
  <c r="AB1005" i="62275" s="1"/>
  <c r="AC1005" i="62275" s="1"/>
  <c r="X1004" i="62275"/>
  <c r="Y1004" i="62275" s="1"/>
  <c r="Z1004" i="62275" s="1"/>
  <c r="AA1004" i="62275" s="1"/>
  <c r="AB1004" i="62275" s="1"/>
  <c r="AC1004" i="62275" s="1"/>
  <c r="X1003" i="62275"/>
  <c r="Y1003" i="62275" s="1"/>
  <c r="Z1003" i="62275" s="1"/>
  <c r="AA1003" i="62275" s="1"/>
  <c r="AB1003" i="62275" s="1"/>
  <c r="AC1003" i="62275" s="1"/>
  <c r="X1002" i="62275"/>
  <c r="Y1002" i="62275" s="1"/>
  <c r="Z1002" i="62275" s="1"/>
  <c r="AA1002" i="62275" s="1"/>
  <c r="AB1002" i="62275" s="1"/>
  <c r="AC1002" i="62275" s="1"/>
  <c r="X1001" i="62275"/>
  <c r="Y1001" i="62275" s="1"/>
  <c r="Z1001" i="62275" s="1"/>
  <c r="AA1001" i="62275" s="1"/>
  <c r="AB1001" i="62275" s="1"/>
  <c r="AC1001" i="62275" s="1"/>
  <c r="X1000" i="62275"/>
  <c r="Y1000" i="62275" s="1"/>
  <c r="Z1000" i="62275" s="1"/>
  <c r="AA1000" i="62275" s="1"/>
  <c r="AB1000" i="62275" s="1"/>
  <c r="AC1000" i="62275" s="1"/>
  <c r="X999" i="62275"/>
  <c r="Y999" i="62275" s="1"/>
  <c r="Z999" i="62275" s="1"/>
  <c r="AA999" i="62275" s="1"/>
  <c r="AB999" i="62275" s="1"/>
  <c r="AC999" i="62275" s="1"/>
  <c r="X998" i="62275"/>
  <c r="Y998" i="62275" s="1"/>
  <c r="Z998" i="62275" s="1"/>
  <c r="AA998" i="62275" s="1"/>
  <c r="AB998" i="62275" s="1"/>
  <c r="AC998" i="62275" s="1"/>
  <c r="X997" i="62275"/>
  <c r="Y997" i="62275" s="1"/>
  <c r="Z997" i="62275" s="1"/>
  <c r="AA997" i="62275" s="1"/>
  <c r="AB997" i="62275" s="1"/>
  <c r="AC997" i="62275" s="1"/>
  <c r="X996" i="62275"/>
  <c r="Y996" i="62275" s="1"/>
  <c r="Z996" i="62275" s="1"/>
  <c r="AA996" i="62275" s="1"/>
  <c r="AB996" i="62275" s="1"/>
  <c r="AC996" i="62275" s="1"/>
  <c r="X995" i="62275"/>
  <c r="Y995" i="62275" s="1"/>
  <c r="Z995" i="62275" s="1"/>
  <c r="AA995" i="62275" s="1"/>
  <c r="AB995" i="62275" s="1"/>
  <c r="AC995" i="62275" s="1"/>
  <c r="X994" i="62275"/>
  <c r="Y994" i="62275" s="1"/>
  <c r="Z994" i="62275" s="1"/>
  <c r="AA994" i="62275" s="1"/>
  <c r="AB994" i="62275" s="1"/>
  <c r="AC994" i="62275" s="1"/>
  <c r="X993" i="62275"/>
  <c r="Y993" i="62275" s="1"/>
  <c r="Z993" i="62275" s="1"/>
  <c r="AA993" i="62275" s="1"/>
  <c r="AB993" i="62275" s="1"/>
  <c r="AC993" i="62275" s="1"/>
  <c r="X992" i="62275"/>
  <c r="Y992" i="62275" s="1"/>
  <c r="Z992" i="62275" s="1"/>
  <c r="AA992" i="62275" s="1"/>
  <c r="AB992" i="62275" s="1"/>
  <c r="AC992" i="62275" s="1"/>
  <c r="X991" i="62275"/>
  <c r="Y991" i="62275" s="1"/>
  <c r="Z991" i="62275" s="1"/>
  <c r="AA991" i="62275" s="1"/>
  <c r="AB991" i="62275" s="1"/>
  <c r="AC991" i="62275" s="1"/>
  <c r="X990" i="62275"/>
  <c r="Y990" i="62275" s="1"/>
  <c r="Z990" i="62275" s="1"/>
  <c r="AA990" i="62275" s="1"/>
  <c r="AB990" i="62275" s="1"/>
  <c r="AC990" i="62275" s="1"/>
  <c r="X989" i="62275"/>
  <c r="Y989" i="62275" s="1"/>
  <c r="Z989" i="62275" s="1"/>
  <c r="AA989" i="62275" s="1"/>
  <c r="AB989" i="62275" s="1"/>
  <c r="AC989" i="62275" s="1"/>
  <c r="X988" i="62275"/>
  <c r="Y988" i="62275" s="1"/>
  <c r="Z988" i="62275" s="1"/>
  <c r="AA988" i="62275" s="1"/>
  <c r="AB988" i="62275" s="1"/>
  <c r="AC988" i="62275" s="1"/>
  <c r="X987" i="62275"/>
  <c r="Y987" i="62275" s="1"/>
  <c r="Z987" i="62275" s="1"/>
  <c r="AA987" i="62275" s="1"/>
  <c r="AB987" i="62275" s="1"/>
  <c r="AC987" i="62275" s="1"/>
  <c r="X986" i="62275"/>
  <c r="Y986" i="62275" s="1"/>
  <c r="Z986" i="62275" s="1"/>
  <c r="AA986" i="62275" s="1"/>
  <c r="AB986" i="62275" s="1"/>
  <c r="AC986" i="62275" s="1"/>
  <c r="X985" i="62275"/>
  <c r="Y985" i="62275" s="1"/>
  <c r="Z985" i="62275" s="1"/>
  <c r="AA985" i="62275" s="1"/>
  <c r="AB985" i="62275" s="1"/>
  <c r="AC985" i="62275" s="1"/>
  <c r="X984" i="62275"/>
  <c r="Y984" i="62275" s="1"/>
  <c r="Z984" i="62275" s="1"/>
  <c r="AA984" i="62275" s="1"/>
  <c r="AB984" i="62275" s="1"/>
  <c r="AC984" i="62275" s="1"/>
  <c r="X983" i="62275"/>
  <c r="Y983" i="62275" s="1"/>
  <c r="Z983" i="62275" s="1"/>
  <c r="AA983" i="62275" s="1"/>
  <c r="AB983" i="62275" s="1"/>
  <c r="AC983" i="62275" s="1"/>
  <c r="X982" i="62275"/>
  <c r="Y982" i="62275" s="1"/>
  <c r="Z982" i="62275" s="1"/>
  <c r="AA982" i="62275" s="1"/>
  <c r="AB982" i="62275" s="1"/>
  <c r="AC982" i="62275" s="1"/>
  <c r="X981" i="62275"/>
  <c r="Y981" i="62275" s="1"/>
  <c r="Z981" i="62275" s="1"/>
  <c r="AA981" i="62275" s="1"/>
  <c r="AB981" i="62275" s="1"/>
  <c r="AC981" i="62275" s="1"/>
  <c r="X980" i="62275"/>
  <c r="Y980" i="62275" s="1"/>
  <c r="Z980" i="62275" s="1"/>
  <c r="AA980" i="62275" s="1"/>
  <c r="AB980" i="62275" s="1"/>
  <c r="AC980" i="62275" s="1"/>
  <c r="X979" i="62275"/>
  <c r="Y979" i="62275" s="1"/>
  <c r="Z979" i="62275" s="1"/>
  <c r="AA979" i="62275" s="1"/>
  <c r="AB979" i="62275" s="1"/>
  <c r="AC979" i="62275" s="1"/>
  <c r="X978" i="62275"/>
  <c r="Y978" i="62275" s="1"/>
  <c r="Z978" i="62275" s="1"/>
  <c r="AA978" i="62275" s="1"/>
  <c r="AB978" i="62275" s="1"/>
  <c r="AC978" i="62275" s="1"/>
  <c r="X977" i="62275"/>
  <c r="Y977" i="62275" s="1"/>
  <c r="Z977" i="62275" s="1"/>
  <c r="AA977" i="62275" s="1"/>
  <c r="AB977" i="62275" s="1"/>
  <c r="AC977" i="62275" s="1"/>
  <c r="X976" i="62275"/>
  <c r="Y976" i="62275" s="1"/>
  <c r="Z976" i="62275" s="1"/>
  <c r="AA976" i="62275" s="1"/>
  <c r="AB976" i="62275" s="1"/>
  <c r="AC976" i="62275" s="1"/>
  <c r="X975" i="62275"/>
  <c r="Y975" i="62275" s="1"/>
  <c r="Z975" i="62275" s="1"/>
  <c r="AA975" i="62275" s="1"/>
  <c r="AB975" i="62275" s="1"/>
  <c r="AC975" i="62275" s="1"/>
  <c r="X974" i="62275"/>
  <c r="Y974" i="62275" s="1"/>
  <c r="Z974" i="62275" s="1"/>
  <c r="AA974" i="62275" s="1"/>
  <c r="AB974" i="62275" s="1"/>
  <c r="AC974" i="62275" s="1"/>
  <c r="X973" i="62275"/>
  <c r="Y973" i="62275" s="1"/>
  <c r="Z973" i="62275" s="1"/>
  <c r="AA973" i="62275" s="1"/>
  <c r="AB973" i="62275" s="1"/>
  <c r="AC973" i="62275" s="1"/>
  <c r="X972" i="62275"/>
  <c r="Y972" i="62275" s="1"/>
  <c r="Z972" i="62275" s="1"/>
  <c r="AA972" i="62275" s="1"/>
  <c r="AB972" i="62275" s="1"/>
  <c r="AC972" i="62275" s="1"/>
  <c r="X971" i="62275"/>
  <c r="Y971" i="62275" s="1"/>
  <c r="Z971" i="62275" s="1"/>
  <c r="AA971" i="62275" s="1"/>
  <c r="AB971" i="62275" s="1"/>
  <c r="AC971" i="62275" s="1"/>
  <c r="X970" i="62275"/>
  <c r="Y970" i="62275" s="1"/>
  <c r="Z970" i="62275" s="1"/>
  <c r="AA970" i="62275" s="1"/>
  <c r="AB970" i="62275" s="1"/>
  <c r="AC970" i="62275" s="1"/>
  <c r="X969" i="62275"/>
  <c r="Y969" i="62275" s="1"/>
  <c r="Z969" i="62275" s="1"/>
  <c r="AA969" i="62275" s="1"/>
  <c r="AB969" i="62275" s="1"/>
  <c r="AC969" i="62275" s="1"/>
  <c r="X968" i="62275"/>
  <c r="Y968" i="62275" s="1"/>
  <c r="Z968" i="62275" s="1"/>
  <c r="AA968" i="62275" s="1"/>
  <c r="AB968" i="62275" s="1"/>
  <c r="AC968" i="62275" s="1"/>
  <c r="X967" i="62275"/>
  <c r="Y967" i="62275" s="1"/>
  <c r="Z967" i="62275" s="1"/>
  <c r="AA967" i="62275" s="1"/>
  <c r="AB967" i="62275" s="1"/>
  <c r="AC967" i="62275" s="1"/>
  <c r="X966" i="62275"/>
  <c r="Y966" i="62275" s="1"/>
  <c r="Z966" i="62275" s="1"/>
  <c r="AA966" i="62275" s="1"/>
  <c r="AB966" i="62275" s="1"/>
  <c r="AC966" i="62275" s="1"/>
  <c r="X965" i="62275"/>
  <c r="Y965" i="62275" s="1"/>
  <c r="Z965" i="62275" s="1"/>
  <c r="AA965" i="62275" s="1"/>
  <c r="AB965" i="62275" s="1"/>
  <c r="AC965" i="62275" s="1"/>
  <c r="X964" i="62275"/>
  <c r="Y964" i="62275" s="1"/>
  <c r="Z964" i="62275" s="1"/>
  <c r="AA964" i="62275" s="1"/>
  <c r="AB964" i="62275" s="1"/>
  <c r="AC964" i="62275" s="1"/>
  <c r="X963" i="62275"/>
  <c r="Y963" i="62275" s="1"/>
  <c r="Z963" i="62275" s="1"/>
  <c r="AA963" i="62275" s="1"/>
  <c r="AB963" i="62275" s="1"/>
  <c r="AC963" i="62275" s="1"/>
  <c r="X962" i="62275"/>
  <c r="Y962" i="62275" s="1"/>
  <c r="Z962" i="62275" s="1"/>
  <c r="AA962" i="62275" s="1"/>
  <c r="AB962" i="62275" s="1"/>
  <c r="AC962" i="62275" s="1"/>
  <c r="X961" i="62275"/>
  <c r="Y961" i="62275" s="1"/>
  <c r="Z961" i="62275" s="1"/>
  <c r="AA961" i="62275" s="1"/>
  <c r="AB961" i="62275" s="1"/>
  <c r="AC961" i="62275" s="1"/>
  <c r="X960" i="62275"/>
  <c r="Y960" i="62275" s="1"/>
  <c r="Z960" i="62275" s="1"/>
  <c r="AA960" i="62275" s="1"/>
  <c r="AB960" i="62275" s="1"/>
  <c r="AC960" i="62275" s="1"/>
  <c r="X959" i="62275"/>
  <c r="Y959" i="62275" s="1"/>
  <c r="Z959" i="62275" s="1"/>
  <c r="AA959" i="62275" s="1"/>
  <c r="AB959" i="62275" s="1"/>
  <c r="AC959" i="62275" s="1"/>
  <c r="X958" i="62275"/>
  <c r="Y958" i="62275" s="1"/>
  <c r="Z958" i="62275" s="1"/>
  <c r="AA958" i="62275" s="1"/>
  <c r="AB958" i="62275" s="1"/>
  <c r="AC958" i="62275" s="1"/>
  <c r="X957" i="62275"/>
  <c r="Y957" i="62275" s="1"/>
  <c r="Z957" i="62275" s="1"/>
  <c r="AA957" i="62275" s="1"/>
  <c r="AB957" i="62275" s="1"/>
  <c r="AC957" i="62275" s="1"/>
  <c r="X956" i="62275"/>
  <c r="Y956" i="62275" s="1"/>
  <c r="Z956" i="62275" s="1"/>
  <c r="AA956" i="62275" s="1"/>
  <c r="AB956" i="62275" s="1"/>
  <c r="AC956" i="62275" s="1"/>
  <c r="X955" i="62275"/>
  <c r="Y955" i="62275" s="1"/>
  <c r="Z955" i="62275" s="1"/>
  <c r="AA955" i="62275" s="1"/>
  <c r="AB955" i="62275" s="1"/>
  <c r="AC955" i="62275" s="1"/>
  <c r="X954" i="62275"/>
  <c r="Y954" i="62275" s="1"/>
  <c r="Z954" i="62275" s="1"/>
  <c r="AA954" i="62275" s="1"/>
  <c r="AB954" i="62275" s="1"/>
  <c r="AC954" i="62275" s="1"/>
  <c r="X953" i="62275"/>
  <c r="Y953" i="62275" s="1"/>
  <c r="Z953" i="62275" s="1"/>
  <c r="AA953" i="62275" s="1"/>
  <c r="AB953" i="62275" s="1"/>
  <c r="AC953" i="62275" s="1"/>
  <c r="X952" i="62275"/>
  <c r="Y952" i="62275" s="1"/>
  <c r="Z952" i="62275" s="1"/>
  <c r="AA952" i="62275" s="1"/>
  <c r="AB952" i="62275" s="1"/>
  <c r="AC952" i="62275" s="1"/>
  <c r="X951" i="62275"/>
  <c r="Y951" i="62275" s="1"/>
  <c r="Z951" i="62275" s="1"/>
  <c r="AA951" i="62275" s="1"/>
  <c r="AB951" i="62275" s="1"/>
  <c r="AC951" i="62275" s="1"/>
  <c r="X950" i="62275"/>
  <c r="Y950" i="62275" s="1"/>
  <c r="Z950" i="62275" s="1"/>
  <c r="AA950" i="62275" s="1"/>
  <c r="AB950" i="62275" s="1"/>
  <c r="AC950" i="62275" s="1"/>
  <c r="X949" i="62275"/>
  <c r="Y949" i="62275" s="1"/>
  <c r="Z949" i="62275" s="1"/>
  <c r="AA949" i="62275" s="1"/>
  <c r="AB949" i="62275" s="1"/>
  <c r="AC949" i="62275" s="1"/>
  <c r="X948" i="62275"/>
  <c r="Y948" i="62275" s="1"/>
  <c r="Z948" i="62275" s="1"/>
  <c r="AA948" i="62275" s="1"/>
  <c r="AB948" i="62275" s="1"/>
  <c r="AC948" i="62275" s="1"/>
  <c r="X947" i="62275"/>
  <c r="Y947" i="62275" s="1"/>
  <c r="Z947" i="62275" s="1"/>
  <c r="AA947" i="62275" s="1"/>
  <c r="AB947" i="62275" s="1"/>
  <c r="AC947" i="62275" s="1"/>
  <c r="X946" i="62275"/>
  <c r="Y946" i="62275" s="1"/>
  <c r="Z946" i="62275" s="1"/>
  <c r="AA946" i="62275" s="1"/>
  <c r="AB946" i="62275" s="1"/>
  <c r="AC946" i="62275" s="1"/>
  <c r="X945" i="62275"/>
  <c r="Y945" i="62275" s="1"/>
  <c r="Z945" i="62275" s="1"/>
  <c r="AA945" i="62275" s="1"/>
  <c r="AB945" i="62275" s="1"/>
  <c r="AC945" i="62275" s="1"/>
  <c r="X944" i="62275"/>
  <c r="Y944" i="62275" s="1"/>
  <c r="Z944" i="62275" s="1"/>
  <c r="AA944" i="62275" s="1"/>
  <c r="AB944" i="62275" s="1"/>
  <c r="AC944" i="62275" s="1"/>
  <c r="X943" i="62275"/>
  <c r="Y943" i="62275" s="1"/>
  <c r="Z943" i="62275" s="1"/>
  <c r="AA943" i="62275" s="1"/>
  <c r="AB943" i="62275" s="1"/>
  <c r="AC943" i="62275" s="1"/>
  <c r="X942" i="62275"/>
  <c r="Y942" i="62275" s="1"/>
  <c r="Z942" i="62275" s="1"/>
  <c r="AA942" i="62275" s="1"/>
  <c r="AB942" i="62275" s="1"/>
  <c r="AC942" i="62275" s="1"/>
  <c r="X941" i="62275"/>
  <c r="Y941" i="62275" s="1"/>
  <c r="Z941" i="62275" s="1"/>
  <c r="AA941" i="62275" s="1"/>
  <c r="AB941" i="62275" s="1"/>
  <c r="AC941" i="62275" s="1"/>
  <c r="X940" i="62275"/>
  <c r="Y940" i="62275" s="1"/>
  <c r="Z940" i="62275" s="1"/>
  <c r="AA940" i="62275" s="1"/>
  <c r="AB940" i="62275" s="1"/>
  <c r="AC940" i="62275" s="1"/>
  <c r="X939" i="62275"/>
  <c r="Y939" i="62275" s="1"/>
  <c r="Z939" i="62275" s="1"/>
  <c r="AA939" i="62275" s="1"/>
  <c r="AB939" i="62275" s="1"/>
  <c r="AC939" i="62275" s="1"/>
  <c r="X938" i="62275"/>
  <c r="Y938" i="62275" s="1"/>
  <c r="Z938" i="62275" s="1"/>
  <c r="AA938" i="62275" s="1"/>
  <c r="AB938" i="62275" s="1"/>
  <c r="AC938" i="62275" s="1"/>
  <c r="X937" i="62275"/>
  <c r="Y937" i="62275" s="1"/>
  <c r="Z937" i="62275" s="1"/>
  <c r="AA937" i="62275" s="1"/>
  <c r="AB937" i="62275" s="1"/>
  <c r="AC937" i="62275" s="1"/>
  <c r="X936" i="62275"/>
  <c r="Y936" i="62275" s="1"/>
  <c r="Z936" i="62275" s="1"/>
  <c r="AA936" i="62275" s="1"/>
  <c r="AB936" i="62275" s="1"/>
  <c r="AC936" i="62275" s="1"/>
  <c r="X935" i="62275"/>
  <c r="Y935" i="62275" s="1"/>
  <c r="Z935" i="62275" s="1"/>
  <c r="AA935" i="62275" s="1"/>
  <c r="AB935" i="62275" s="1"/>
  <c r="AC935" i="62275" s="1"/>
  <c r="X934" i="62275"/>
  <c r="Y934" i="62275" s="1"/>
  <c r="Z934" i="62275" s="1"/>
  <c r="AA934" i="62275" s="1"/>
  <c r="AB934" i="62275" s="1"/>
  <c r="AC934" i="62275" s="1"/>
  <c r="X933" i="62275"/>
  <c r="Y933" i="62275" s="1"/>
  <c r="Z933" i="62275" s="1"/>
  <c r="AA933" i="62275" s="1"/>
  <c r="AB933" i="62275" s="1"/>
  <c r="AC933" i="62275" s="1"/>
  <c r="X932" i="62275"/>
  <c r="Y932" i="62275" s="1"/>
  <c r="Z932" i="62275" s="1"/>
  <c r="AA932" i="62275" s="1"/>
  <c r="AB932" i="62275" s="1"/>
  <c r="AC932" i="62275" s="1"/>
  <c r="X931" i="62275"/>
  <c r="Y931" i="62275" s="1"/>
  <c r="Z931" i="62275" s="1"/>
  <c r="AA931" i="62275" s="1"/>
  <c r="AB931" i="62275" s="1"/>
  <c r="AC931" i="62275" s="1"/>
  <c r="X930" i="62275"/>
  <c r="Y930" i="62275" s="1"/>
  <c r="Z930" i="62275" s="1"/>
  <c r="AA930" i="62275" s="1"/>
  <c r="AB930" i="62275" s="1"/>
  <c r="AC930" i="62275" s="1"/>
  <c r="X929" i="62275"/>
  <c r="Y929" i="62275" s="1"/>
  <c r="Z929" i="62275" s="1"/>
  <c r="AA929" i="62275" s="1"/>
  <c r="AB929" i="62275" s="1"/>
  <c r="AC929" i="62275" s="1"/>
  <c r="X928" i="62275"/>
  <c r="Y928" i="62275" s="1"/>
  <c r="Z928" i="62275" s="1"/>
  <c r="AA928" i="62275" s="1"/>
  <c r="AB928" i="62275" s="1"/>
  <c r="AC928" i="62275" s="1"/>
  <c r="X927" i="62275"/>
  <c r="Y927" i="62275" s="1"/>
  <c r="Z927" i="62275" s="1"/>
  <c r="AA927" i="62275" s="1"/>
  <c r="AB927" i="62275" s="1"/>
  <c r="AC927" i="62275" s="1"/>
  <c r="X926" i="62275"/>
  <c r="Y926" i="62275" s="1"/>
  <c r="Z926" i="62275" s="1"/>
  <c r="AA926" i="62275" s="1"/>
  <c r="AB926" i="62275" s="1"/>
  <c r="AC926" i="62275" s="1"/>
  <c r="X925" i="62275"/>
  <c r="Y925" i="62275" s="1"/>
  <c r="Z925" i="62275" s="1"/>
  <c r="AA925" i="62275" s="1"/>
  <c r="AB925" i="62275" s="1"/>
  <c r="AC925" i="62275" s="1"/>
  <c r="X924" i="62275"/>
  <c r="Y924" i="62275" s="1"/>
  <c r="Z924" i="62275" s="1"/>
  <c r="AA924" i="62275" s="1"/>
  <c r="AB924" i="62275" s="1"/>
  <c r="AC924" i="62275" s="1"/>
  <c r="X923" i="62275"/>
  <c r="Y923" i="62275" s="1"/>
  <c r="Z923" i="62275" s="1"/>
  <c r="AA923" i="62275" s="1"/>
  <c r="AB923" i="62275" s="1"/>
  <c r="AC923" i="62275" s="1"/>
  <c r="X922" i="62275"/>
  <c r="Y922" i="62275" s="1"/>
  <c r="Z922" i="62275" s="1"/>
  <c r="AA922" i="62275" s="1"/>
  <c r="AB922" i="62275" s="1"/>
  <c r="AC922" i="62275" s="1"/>
  <c r="X921" i="62275"/>
  <c r="Y921" i="62275" s="1"/>
  <c r="Z921" i="62275" s="1"/>
  <c r="AA921" i="62275" s="1"/>
  <c r="AB921" i="62275" s="1"/>
  <c r="AC921" i="62275" s="1"/>
  <c r="X920" i="62275"/>
  <c r="Y920" i="62275" s="1"/>
  <c r="Z920" i="62275" s="1"/>
  <c r="AA920" i="62275" s="1"/>
  <c r="AB920" i="62275" s="1"/>
  <c r="AC920" i="62275" s="1"/>
  <c r="X919" i="62275"/>
  <c r="Y919" i="62275" s="1"/>
  <c r="Z919" i="62275" s="1"/>
  <c r="AA919" i="62275" s="1"/>
  <c r="AB919" i="62275" s="1"/>
  <c r="AC919" i="62275" s="1"/>
  <c r="X918" i="62275"/>
  <c r="Y918" i="62275" s="1"/>
  <c r="Z918" i="62275" s="1"/>
  <c r="AA918" i="62275" s="1"/>
  <c r="AB918" i="62275" s="1"/>
  <c r="AC918" i="62275" s="1"/>
  <c r="X917" i="62275"/>
  <c r="Y917" i="62275" s="1"/>
  <c r="Z917" i="62275" s="1"/>
  <c r="AA917" i="62275" s="1"/>
  <c r="AB917" i="62275" s="1"/>
  <c r="AC917" i="62275" s="1"/>
  <c r="X916" i="62275"/>
  <c r="Y916" i="62275" s="1"/>
  <c r="Z916" i="62275" s="1"/>
  <c r="AA916" i="62275" s="1"/>
  <c r="AB916" i="62275" s="1"/>
  <c r="AC916" i="62275" s="1"/>
  <c r="X915" i="62275"/>
  <c r="Y915" i="62275" s="1"/>
  <c r="Z915" i="62275" s="1"/>
  <c r="AA915" i="62275" s="1"/>
  <c r="AB915" i="62275" s="1"/>
  <c r="AC915" i="62275" s="1"/>
  <c r="X914" i="62275"/>
  <c r="Y914" i="62275" s="1"/>
  <c r="Z914" i="62275" s="1"/>
  <c r="AA914" i="62275" s="1"/>
  <c r="AB914" i="62275" s="1"/>
  <c r="AC914" i="62275" s="1"/>
  <c r="X913" i="62275"/>
  <c r="Y913" i="62275" s="1"/>
  <c r="Z913" i="62275" s="1"/>
  <c r="AA913" i="62275" s="1"/>
  <c r="AB913" i="62275" s="1"/>
  <c r="AC913" i="62275" s="1"/>
  <c r="X912" i="62275"/>
  <c r="Y912" i="62275" s="1"/>
  <c r="Z912" i="62275" s="1"/>
  <c r="AA912" i="62275" s="1"/>
  <c r="AB912" i="62275" s="1"/>
  <c r="AC912" i="62275" s="1"/>
  <c r="X911" i="62275"/>
  <c r="Y911" i="62275" s="1"/>
  <c r="Z911" i="62275" s="1"/>
  <c r="AA911" i="62275" s="1"/>
  <c r="AB911" i="62275" s="1"/>
  <c r="AC911" i="62275" s="1"/>
  <c r="X910" i="62275"/>
  <c r="Y910" i="62275" s="1"/>
  <c r="Z910" i="62275" s="1"/>
  <c r="AA910" i="62275" s="1"/>
  <c r="AB910" i="62275" s="1"/>
  <c r="AC910" i="62275" s="1"/>
  <c r="X909" i="62275"/>
  <c r="Y909" i="62275" s="1"/>
  <c r="Z909" i="62275" s="1"/>
  <c r="AA909" i="62275" s="1"/>
  <c r="AB909" i="62275" s="1"/>
  <c r="AC909" i="62275" s="1"/>
  <c r="X908" i="62275"/>
  <c r="Y908" i="62275" s="1"/>
  <c r="Z908" i="62275" s="1"/>
  <c r="AA908" i="62275" s="1"/>
  <c r="AB908" i="62275" s="1"/>
  <c r="AC908" i="62275" s="1"/>
  <c r="X907" i="62275"/>
  <c r="Y907" i="62275" s="1"/>
  <c r="Z907" i="62275" s="1"/>
  <c r="AA907" i="62275" s="1"/>
  <c r="AB907" i="62275" s="1"/>
  <c r="AC907" i="62275" s="1"/>
  <c r="X906" i="62275"/>
  <c r="Y906" i="62275" s="1"/>
  <c r="Z906" i="62275" s="1"/>
  <c r="AA906" i="62275" s="1"/>
  <c r="AB906" i="62275" s="1"/>
  <c r="AC906" i="62275" s="1"/>
  <c r="X905" i="62275"/>
  <c r="Y905" i="62275" s="1"/>
  <c r="Z905" i="62275" s="1"/>
  <c r="AA905" i="62275" s="1"/>
  <c r="AB905" i="62275" s="1"/>
  <c r="AC905" i="62275" s="1"/>
  <c r="X904" i="62275"/>
  <c r="Y904" i="62275" s="1"/>
  <c r="Z904" i="62275" s="1"/>
  <c r="AA904" i="62275" s="1"/>
  <c r="AB904" i="62275" s="1"/>
  <c r="AC904" i="62275" s="1"/>
  <c r="X903" i="62275"/>
  <c r="Y903" i="62275" s="1"/>
  <c r="Z903" i="62275" s="1"/>
  <c r="AA903" i="62275" s="1"/>
  <c r="AB903" i="62275" s="1"/>
  <c r="AC903" i="62275" s="1"/>
  <c r="X902" i="62275"/>
  <c r="Y902" i="62275" s="1"/>
  <c r="Z902" i="62275" s="1"/>
  <c r="AA902" i="62275" s="1"/>
  <c r="AB902" i="62275" s="1"/>
  <c r="AC902" i="62275" s="1"/>
  <c r="X901" i="62275"/>
  <c r="Y901" i="62275" s="1"/>
  <c r="Z901" i="62275" s="1"/>
  <c r="AA901" i="62275" s="1"/>
  <c r="AB901" i="62275" s="1"/>
  <c r="AC901" i="62275" s="1"/>
  <c r="X900" i="62275"/>
  <c r="Y900" i="62275" s="1"/>
  <c r="Z900" i="62275" s="1"/>
  <c r="AA900" i="62275" s="1"/>
  <c r="AB900" i="62275" s="1"/>
  <c r="AC900" i="62275" s="1"/>
  <c r="X899" i="62275"/>
  <c r="Y899" i="62275" s="1"/>
  <c r="Z899" i="62275" s="1"/>
  <c r="AA899" i="62275" s="1"/>
  <c r="AB899" i="62275" s="1"/>
  <c r="AC899" i="62275" s="1"/>
  <c r="X898" i="62275"/>
  <c r="Y898" i="62275" s="1"/>
  <c r="Z898" i="62275" s="1"/>
  <c r="AA898" i="62275" s="1"/>
  <c r="AB898" i="62275" s="1"/>
  <c r="AC898" i="62275" s="1"/>
  <c r="X897" i="62275"/>
  <c r="Y897" i="62275" s="1"/>
  <c r="Z897" i="62275" s="1"/>
  <c r="AA897" i="62275" s="1"/>
  <c r="AB897" i="62275" s="1"/>
  <c r="AC897" i="62275" s="1"/>
  <c r="X896" i="62275"/>
  <c r="Y896" i="62275" s="1"/>
  <c r="Z896" i="62275" s="1"/>
  <c r="AA896" i="62275" s="1"/>
  <c r="AB896" i="62275" s="1"/>
  <c r="AC896" i="62275" s="1"/>
  <c r="X895" i="62275"/>
  <c r="Y895" i="62275" s="1"/>
  <c r="Z895" i="62275" s="1"/>
  <c r="AA895" i="62275" s="1"/>
  <c r="AB895" i="62275" s="1"/>
  <c r="AC895" i="62275" s="1"/>
  <c r="X894" i="62275"/>
  <c r="Y894" i="62275" s="1"/>
  <c r="Z894" i="62275" s="1"/>
  <c r="AA894" i="62275" s="1"/>
  <c r="AB894" i="62275" s="1"/>
  <c r="AC894" i="62275" s="1"/>
  <c r="X893" i="62275"/>
  <c r="Y893" i="62275" s="1"/>
  <c r="Z893" i="62275" s="1"/>
  <c r="AA893" i="62275" s="1"/>
  <c r="AB893" i="62275" s="1"/>
  <c r="AC893" i="62275" s="1"/>
  <c r="X892" i="62275"/>
  <c r="Y892" i="62275" s="1"/>
  <c r="Z892" i="62275" s="1"/>
  <c r="AA892" i="62275" s="1"/>
  <c r="AB892" i="62275" s="1"/>
  <c r="AC892" i="62275" s="1"/>
  <c r="X891" i="62275"/>
  <c r="Y891" i="62275" s="1"/>
  <c r="Z891" i="62275" s="1"/>
  <c r="AA891" i="62275" s="1"/>
  <c r="AB891" i="62275" s="1"/>
  <c r="AC891" i="62275" s="1"/>
  <c r="X890" i="62275"/>
  <c r="Y890" i="62275" s="1"/>
  <c r="Z890" i="62275" s="1"/>
  <c r="AA890" i="62275" s="1"/>
  <c r="AB890" i="62275" s="1"/>
  <c r="AC890" i="62275" s="1"/>
  <c r="X889" i="62275"/>
  <c r="Y889" i="62275" s="1"/>
  <c r="Z889" i="62275" s="1"/>
  <c r="AA889" i="62275" s="1"/>
  <c r="AB889" i="62275" s="1"/>
  <c r="AC889" i="62275" s="1"/>
  <c r="X888" i="62275"/>
  <c r="Y888" i="62275" s="1"/>
  <c r="Z888" i="62275" s="1"/>
  <c r="AA888" i="62275" s="1"/>
  <c r="AB888" i="62275" s="1"/>
  <c r="AC888" i="62275" s="1"/>
  <c r="X887" i="62275"/>
  <c r="Y887" i="62275" s="1"/>
  <c r="Z887" i="62275" s="1"/>
  <c r="AA887" i="62275" s="1"/>
  <c r="AB887" i="62275" s="1"/>
  <c r="AC887" i="62275" s="1"/>
  <c r="X886" i="62275"/>
  <c r="Y886" i="62275" s="1"/>
  <c r="Z886" i="62275" s="1"/>
  <c r="AA886" i="62275" s="1"/>
  <c r="AB886" i="62275" s="1"/>
  <c r="AC886" i="62275" s="1"/>
  <c r="X885" i="62275"/>
  <c r="Y885" i="62275" s="1"/>
  <c r="Z885" i="62275" s="1"/>
  <c r="AA885" i="62275" s="1"/>
  <c r="AB885" i="62275" s="1"/>
  <c r="AC885" i="62275" s="1"/>
  <c r="X884" i="62275"/>
  <c r="Y884" i="62275" s="1"/>
  <c r="Z884" i="62275" s="1"/>
  <c r="AA884" i="62275" s="1"/>
  <c r="AB884" i="62275" s="1"/>
  <c r="AC884" i="62275" s="1"/>
  <c r="X883" i="62275"/>
  <c r="Y883" i="62275" s="1"/>
  <c r="Z883" i="62275" s="1"/>
  <c r="AA883" i="62275" s="1"/>
  <c r="AB883" i="62275" s="1"/>
  <c r="AC883" i="62275" s="1"/>
  <c r="X882" i="62275"/>
  <c r="Y882" i="62275" s="1"/>
  <c r="Z882" i="62275" s="1"/>
  <c r="AA882" i="62275" s="1"/>
  <c r="AB882" i="62275" s="1"/>
  <c r="AC882" i="62275" s="1"/>
  <c r="X881" i="62275"/>
  <c r="Y881" i="62275" s="1"/>
  <c r="Z881" i="62275" s="1"/>
  <c r="AA881" i="62275" s="1"/>
  <c r="AB881" i="62275" s="1"/>
  <c r="AC881" i="62275" s="1"/>
  <c r="X880" i="62275"/>
  <c r="Y880" i="62275" s="1"/>
  <c r="Z880" i="62275" s="1"/>
  <c r="AA880" i="62275" s="1"/>
  <c r="AB880" i="62275" s="1"/>
  <c r="AC880" i="62275" s="1"/>
  <c r="X879" i="62275"/>
  <c r="Y879" i="62275" s="1"/>
  <c r="Z879" i="62275" s="1"/>
  <c r="AA879" i="62275" s="1"/>
  <c r="AB879" i="62275" s="1"/>
  <c r="AC879" i="62275" s="1"/>
  <c r="X878" i="62275"/>
  <c r="Y878" i="62275" s="1"/>
  <c r="Z878" i="62275" s="1"/>
  <c r="AA878" i="62275" s="1"/>
  <c r="AB878" i="62275" s="1"/>
  <c r="AC878" i="62275" s="1"/>
  <c r="X877" i="62275"/>
  <c r="Y877" i="62275" s="1"/>
  <c r="Z877" i="62275" s="1"/>
  <c r="AA877" i="62275" s="1"/>
  <c r="AB877" i="62275" s="1"/>
  <c r="AC877" i="62275" s="1"/>
  <c r="X876" i="62275"/>
  <c r="Y876" i="62275" s="1"/>
  <c r="Z876" i="62275" s="1"/>
  <c r="AA876" i="62275" s="1"/>
  <c r="AB876" i="62275" s="1"/>
  <c r="AC876" i="62275" s="1"/>
  <c r="X875" i="62275"/>
  <c r="Y875" i="62275" s="1"/>
  <c r="Z875" i="62275" s="1"/>
  <c r="AA875" i="62275" s="1"/>
  <c r="AB875" i="62275" s="1"/>
  <c r="AC875" i="62275" s="1"/>
  <c r="X874" i="62275"/>
  <c r="Y874" i="62275" s="1"/>
  <c r="Z874" i="62275" s="1"/>
  <c r="AA874" i="62275" s="1"/>
  <c r="AB874" i="62275" s="1"/>
  <c r="AC874" i="62275" s="1"/>
  <c r="X873" i="62275"/>
  <c r="Y873" i="62275" s="1"/>
  <c r="Z873" i="62275" s="1"/>
  <c r="AA873" i="62275" s="1"/>
  <c r="AB873" i="62275" s="1"/>
  <c r="AC873" i="62275" s="1"/>
  <c r="X872" i="62275"/>
  <c r="Y872" i="62275" s="1"/>
  <c r="Z872" i="62275" s="1"/>
  <c r="AA872" i="62275" s="1"/>
  <c r="AB872" i="62275" s="1"/>
  <c r="AC872" i="62275" s="1"/>
  <c r="X871" i="62275"/>
  <c r="Y871" i="62275" s="1"/>
  <c r="Z871" i="62275" s="1"/>
  <c r="AA871" i="62275" s="1"/>
  <c r="AB871" i="62275" s="1"/>
  <c r="AC871" i="62275" s="1"/>
  <c r="X870" i="62275"/>
  <c r="Y870" i="62275" s="1"/>
  <c r="Z870" i="62275" s="1"/>
  <c r="AA870" i="62275" s="1"/>
  <c r="AB870" i="62275" s="1"/>
  <c r="AC870" i="62275" s="1"/>
  <c r="X869" i="62275"/>
  <c r="Y869" i="62275" s="1"/>
  <c r="Z869" i="62275" s="1"/>
  <c r="AA869" i="62275" s="1"/>
  <c r="AB869" i="62275" s="1"/>
  <c r="AC869" i="62275" s="1"/>
  <c r="X868" i="62275"/>
  <c r="Y868" i="62275" s="1"/>
  <c r="Z868" i="62275" s="1"/>
  <c r="AA868" i="62275" s="1"/>
  <c r="AB868" i="62275" s="1"/>
  <c r="AC868" i="62275" s="1"/>
  <c r="X867" i="62275"/>
  <c r="Y867" i="62275" s="1"/>
  <c r="Z867" i="62275" s="1"/>
  <c r="AA867" i="62275" s="1"/>
  <c r="AB867" i="62275" s="1"/>
  <c r="AC867" i="62275" s="1"/>
  <c r="X866" i="62275"/>
  <c r="Y866" i="62275" s="1"/>
  <c r="Z866" i="62275" s="1"/>
  <c r="AA866" i="62275" s="1"/>
  <c r="AB866" i="62275" s="1"/>
  <c r="AC866" i="62275" s="1"/>
  <c r="X865" i="62275"/>
  <c r="Y865" i="62275" s="1"/>
  <c r="Z865" i="62275" s="1"/>
  <c r="AA865" i="62275" s="1"/>
  <c r="AB865" i="62275" s="1"/>
  <c r="AC865" i="62275" s="1"/>
  <c r="X864" i="62275"/>
  <c r="Y864" i="62275" s="1"/>
  <c r="Z864" i="62275" s="1"/>
  <c r="AA864" i="62275" s="1"/>
  <c r="AB864" i="62275" s="1"/>
  <c r="AC864" i="62275" s="1"/>
  <c r="X863" i="62275"/>
  <c r="Y863" i="62275" s="1"/>
  <c r="Z863" i="62275" s="1"/>
  <c r="AA863" i="62275" s="1"/>
  <c r="AB863" i="62275" s="1"/>
  <c r="AC863" i="62275" s="1"/>
  <c r="X862" i="62275"/>
  <c r="Y862" i="62275" s="1"/>
  <c r="Z862" i="62275" s="1"/>
  <c r="AA862" i="62275" s="1"/>
  <c r="AB862" i="62275" s="1"/>
  <c r="AC862" i="62275" s="1"/>
  <c r="X861" i="62275"/>
  <c r="Y861" i="62275" s="1"/>
  <c r="Z861" i="62275" s="1"/>
  <c r="AA861" i="62275" s="1"/>
  <c r="AB861" i="62275" s="1"/>
  <c r="AC861" i="62275" s="1"/>
  <c r="W860" i="62275"/>
  <c r="X860" i="62275" s="1"/>
  <c r="W859" i="62275"/>
  <c r="X859" i="62275" s="1"/>
  <c r="W858" i="62275"/>
  <c r="X858" i="62275" s="1"/>
  <c r="W857" i="62275"/>
  <c r="X857" i="62275" s="1"/>
  <c r="W856" i="62275"/>
  <c r="X856" i="62275" s="1"/>
  <c r="W855" i="62275"/>
  <c r="X855" i="62275" s="1"/>
  <c r="W854" i="62275"/>
  <c r="X854" i="62275" s="1"/>
  <c r="W853" i="62275"/>
  <c r="X853" i="62275" s="1"/>
  <c r="W852" i="62275"/>
  <c r="X852" i="62275" s="1"/>
  <c r="W851" i="62275"/>
  <c r="X851" i="62275" s="1"/>
  <c r="W850" i="62275"/>
  <c r="X850" i="62275" s="1"/>
  <c r="W849" i="62275"/>
  <c r="X849" i="62275" s="1"/>
  <c r="W848" i="62275"/>
  <c r="X848" i="62275" s="1"/>
  <c r="M848" i="62275"/>
  <c r="W847" i="62275"/>
  <c r="X847" i="62275" s="1"/>
  <c r="M847" i="62275"/>
  <c r="W846" i="62275"/>
  <c r="X846" i="62275" s="1"/>
  <c r="M846" i="62275"/>
  <c r="W845" i="62275"/>
  <c r="X845" i="62275" s="1"/>
  <c r="M845" i="62275"/>
  <c r="W844" i="62275"/>
  <c r="X844" i="62275" s="1"/>
  <c r="M844" i="62275"/>
  <c r="W843" i="62275"/>
  <c r="X843" i="62275" s="1"/>
  <c r="M843" i="62275"/>
  <c r="W842" i="62275"/>
  <c r="X842" i="62275" s="1"/>
  <c r="M842" i="62275"/>
  <c r="W841" i="62275"/>
  <c r="X841" i="62275" s="1"/>
  <c r="M841" i="62275"/>
  <c r="W840" i="62275"/>
  <c r="X840" i="62275" s="1"/>
  <c r="M840" i="62275"/>
  <c r="W839" i="62275"/>
  <c r="X839" i="62275" s="1"/>
  <c r="M839" i="62275"/>
  <c r="W838" i="62275"/>
  <c r="X838" i="62275" s="1"/>
  <c r="M838" i="62275"/>
  <c r="W837" i="62275"/>
  <c r="X837" i="62275" s="1"/>
  <c r="M837" i="62275"/>
  <c r="W836" i="62275"/>
  <c r="X836" i="62275" s="1"/>
  <c r="M836" i="62275"/>
  <c r="W835" i="62275"/>
  <c r="X835" i="62275" s="1"/>
  <c r="M835" i="62275"/>
  <c r="W834" i="62275"/>
  <c r="X834" i="62275" s="1"/>
  <c r="M834" i="62275"/>
  <c r="W833" i="62275"/>
  <c r="X833" i="62275" s="1"/>
  <c r="M833" i="62275"/>
  <c r="W832" i="62275"/>
  <c r="X832" i="62275" s="1"/>
  <c r="M832" i="62275"/>
  <c r="W831" i="62275"/>
  <c r="X831" i="62275" s="1"/>
  <c r="M831" i="62275"/>
  <c r="W830" i="62275"/>
  <c r="X830" i="62275" s="1"/>
  <c r="M830" i="62275"/>
  <c r="W829" i="62275"/>
  <c r="X829" i="62275" s="1"/>
  <c r="M829" i="62275"/>
  <c r="W828" i="62275"/>
  <c r="X828" i="62275" s="1"/>
  <c r="M828" i="62275"/>
  <c r="W827" i="62275"/>
  <c r="X827" i="62275" s="1"/>
  <c r="M827" i="62275"/>
  <c r="W826" i="62275"/>
  <c r="X826" i="62275" s="1"/>
  <c r="M826" i="62275"/>
  <c r="W825" i="62275"/>
  <c r="X825" i="62275" s="1"/>
  <c r="M825" i="62275"/>
  <c r="W824" i="62275"/>
  <c r="X824" i="62275" s="1"/>
  <c r="M824" i="62275"/>
  <c r="W823" i="62275"/>
  <c r="X823" i="62275" s="1"/>
  <c r="M823" i="62275"/>
  <c r="W822" i="62275"/>
  <c r="X822" i="62275" s="1"/>
  <c r="M822" i="62275"/>
  <c r="W821" i="62275"/>
  <c r="X821" i="62275" s="1"/>
  <c r="M821" i="62275"/>
  <c r="W820" i="62275"/>
  <c r="X820" i="62275" s="1"/>
  <c r="M820" i="62275"/>
  <c r="W819" i="62275"/>
  <c r="X819" i="62275" s="1"/>
  <c r="M819" i="62275"/>
  <c r="W818" i="62275"/>
  <c r="X818" i="62275" s="1"/>
  <c r="M818" i="62275"/>
  <c r="W817" i="62275"/>
  <c r="X817" i="62275" s="1"/>
  <c r="M817" i="62275"/>
  <c r="W816" i="62275"/>
  <c r="X816" i="62275" s="1"/>
  <c r="M816" i="62275"/>
  <c r="W815" i="62275"/>
  <c r="X815" i="62275" s="1"/>
  <c r="M815" i="62275"/>
  <c r="W814" i="62275"/>
  <c r="X814" i="62275" s="1"/>
  <c r="M814" i="62275"/>
  <c r="W813" i="62275"/>
  <c r="X813" i="62275" s="1"/>
  <c r="M813" i="62275"/>
  <c r="W812" i="62275"/>
  <c r="X812" i="62275" s="1"/>
  <c r="M812" i="62275"/>
  <c r="W811" i="62275"/>
  <c r="X811" i="62275" s="1"/>
  <c r="M811" i="62275"/>
  <c r="W810" i="62275"/>
  <c r="X810" i="62275" s="1"/>
  <c r="M810" i="62275"/>
  <c r="W809" i="62275"/>
  <c r="X809" i="62275" s="1"/>
  <c r="M809" i="62275"/>
  <c r="W808" i="62275"/>
  <c r="X808" i="62275" s="1"/>
  <c r="M808" i="62275"/>
  <c r="W807" i="62275"/>
  <c r="X807" i="62275" s="1"/>
  <c r="M807" i="62275"/>
  <c r="W806" i="62275"/>
  <c r="X806" i="62275" s="1"/>
  <c r="M806" i="62275"/>
  <c r="W805" i="62275"/>
  <c r="X805" i="62275" s="1"/>
  <c r="M805" i="62275"/>
  <c r="W804" i="62275"/>
  <c r="X804" i="62275" s="1"/>
  <c r="M804" i="62275"/>
  <c r="W803" i="62275"/>
  <c r="X803" i="62275" s="1"/>
  <c r="M803" i="62275"/>
  <c r="W802" i="62275"/>
  <c r="X802" i="62275" s="1"/>
  <c r="M802" i="62275"/>
  <c r="W801" i="62275"/>
  <c r="X801" i="62275" s="1"/>
  <c r="M801" i="62275"/>
  <c r="W800" i="62275"/>
  <c r="X800" i="62275" s="1"/>
  <c r="M800" i="62275"/>
  <c r="W799" i="62275"/>
  <c r="X799" i="62275" s="1"/>
  <c r="M799" i="62275"/>
  <c r="W798" i="62275"/>
  <c r="X798" i="62275" s="1"/>
  <c r="M798" i="62275"/>
  <c r="W797" i="62275"/>
  <c r="X797" i="62275" s="1"/>
  <c r="M797" i="62275"/>
  <c r="W796" i="62275"/>
  <c r="X796" i="62275" s="1"/>
  <c r="M796" i="62275"/>
  <c r="W795" i="62275"/>
  <c r="X795" i="62275" s="1"/>
  <c r="M795" i="62275"/>
  <c r="W794" i="62275"/>
  <c r="X794" i="62275" s="1"/>
  <c r="M794" i="62275"/>
  <c r="W793" i="62275"/>
  <c r="X793" i="62275" s="1"/>
  <c r="M793" i="62275"/>
  <c r="W792" i="62275"/>
  <c r="X792" i="62275" s="1"/>
  <c r="M792" i="62275"/>
  <c r="W791" i="62275"/>
  <c r="X791" i="62275" s="1"/>
  <c r="M791" i="62275"/>
  <c r="W790" i="62275"/>
  <c r="X790" i="62275" s="1"/>
  <c r="M790" i="62275"/>
  <c r="W789" i="62275"/>
  <c r="X789" i="62275" s="1"/>
  <c r="M789" i="62275"/>
  <c r="W788" i="62275"/>
  <c r="X788" i="62275" s="1"/>
  <c r="M788" i="62275"/>
  <c r="W787" i="62275"/>
  <c r="X787" i="62275" s="1"/>
  <c r="M787" i="62275"/>
  <c r="W786" i="62275"/>
  <c r="X786" i="62275" s="1"/>
  <c r="M786" i="62275"/>
  <c r="W785" i="62275"/>
  <c r="X785" i="62275" s="1"/>
  <c r="M785" i="62275"/>
  <c r="W784" i="62275"/>
  <c r="X784" i="62275" s="1"/>
  <c r="M784" i="62275"/>
  <c r="W783" i="62275"/>
  <c r="X783" i="62275" s="1"/>
  <c r="M783" i="62275"/>
  <c r="W782" i="62275"/>
  <c r="X782" i="62275" s="1"/>
  <c r="M782" i="62275"/>
  <c r="W781" i="62275"/>
  <c r="X781" i="62275" s="1"/>
  <c r="M781" i="62275"/>
  <c r="W780" i="62275"/>
  <c r="X780" i="62275" s="1"/>
  <c r="M780" i="62275"/>
  <c r="W779" i="62275"/>
  <c r="X779" i="62275" s="1"/>
  <c r="M779" i="62275"/>
  <c r="W778" i="62275"/>
  <c r="X778" i="62275" s="1"/>
  <c r="M778" i="62275"/>
  <c r="W777" i="62275"/>
  <c r="X777" i="62275" s="1"/>
  <c r="M777" i="62275"/>
  <c r="W776" i="62275"/>
  <c r="X776" i="62275" s="1"/>
  <c r="M776" i="62275"/>
  <c r="W775" i="62275"/>
  <c r="X775" i="62275" s="1"/>
  <c r="M775" i="62275"/>
  <c r="W774" i="62275"/>
  <c r="X774" i="62275" s="1"/>
  <c r="M774" i="62275"/>
  <c r="W773" i="62275"/>
  <c r="X773" i="62275" s="1"/>
  <c r="M773" i="62275"/>
  <c r="W772" i="62275"/>
  <c r="X772" i="62275" s="1"/>
  <c r="M772" i="62275"/>
  <c r="W771" i="62275"/>
  <c r="X771" i="62275" s="1"/>
  <c r="M771" i="62275"/>
  <c r="W770" i="62275"/>
  <c r="X770" i="62275" s="1"/>
  <c r="M770" i="62275"/>
  <c r="W769" i="62275"/>
  <c r="X769" i="62275" s="1"/>
  <c r="M769" i="62275"/>
  <c r="W768" i="62275"/>
  <c r="X768" i="62275" s="1"/>
  <c r="M768" i="62275"/>
  <c r="W767" i="62275"/>
  <c r="X767" i="62275" s="1"/>
  <c r="M767" i="62275"/>
  <c r="W766" i="62275"/>
  <c r="X766" i="62275" s="1"/>
  <c r="M766" i="62275"/>
  <c r="W765" i="62275"/>
  <c r="X765" i="62275" s="1"/>
  <c r="M765" i="62275"/>
  <c r="W764" i="62275"/>
  <c r="X764" i="62275" s="1"/>
  <c r="M764" i="62275"/>
  <c r="W763" i="62275"/>
  <c r="X763" i="62275" s="1"/>
  <c r="M763" i="62275"/>
  <c r="W762" i="62275"/>
  <c r="X762" i="62275" s="1"/>
  <c r="M762" i="62275"/>
  <c r="W761" i="62275"/>
  <c r="X761" i="62275" s="1"/>
  <c r="M761" i="62275"/>
  <c r="W760" i="62275"/>
  <c r="X760" i="62275" s="1"/>
  <c r="M760" i="62275"/>
  <c r="W759" i="62275"/>
  <c r="X759" i="62275" s="1"/>
  <c r="M759" i="62275"/>
  <c r="W758" i="62275"/>
  <c r="X758" i="62275" s="1"/>
  <c r="M758" i="62275"/>
  <c r="W757" i="62275"/>
  <c r="X757" i="62275" s="1"/>
  <c r="M757" i="62275"/>
  <c r="W756" i="62275"/>
  <c r="X756" i="62275" s="1"/>
  <c r="M756" i="62275"/>
  <c r="W755" i="62275"/>
  <c r="X755" i="62275" s="1"/>
  <c r="M755" i="62275"/>
  <c r="W754" i="62275"/>
  <c r="X754" i="62275" s="1"/>
  <c r="M754" i="62275"/>
  <c r="W753" i="62275"/>
  <c r="X753" i="62275" s="1"/>
  <c r="M753" i="62275"/>
  <c r="W752" i="62275"/>
  <c r="X752" i="62275" s="1"/>
  <c r="M752" i="62275"/>
  <c r="W751" i="62275"/>
  <c r="X751" i="62275" s="1"/>
  <c r="M751" i="62275"/>
  <c r="W750" i="62275"/>
  <c r="X750" i="62275" s="1"/>
  <c r="M750" i="62275"/>
  <c r="W749" i="62275"/>
  <c r="X749" i="62275" s="1"/>
  <c r="M749" i="62275"/>
  <c r="W748" i="62275"/>
  <c r="X748" i="62275" s="1"/>
  <c r="M748" i="62275"/>
  <c r="W747" i="62275"/>
  <c r="X747" i="62275" s="1"/>
  <c r="M747" i="62275"/>
  <c r="W746" i="62275"/>
  <c r="X746" i="62275" s="1"/>
  <c r="M746" i="62275"/>
  <c r="W745" i="62275"/>
  <c r="X745" i="62275" s="1"/>
  <c r="M745" i="62275"/>
  <c r="W744" i="62275"/>
  <c r="X744" i="62275" s="1"/>
  <c r="M744" i="62275"/>
  <c r="W743" i="62275"/>
  <c r="X743" i="62275" s="1"/>
  <c r="M743" i="62275"/>
  <c r="W742" i="62275"/>
  <c r="X742" i="62275" s="1"/>
  <c r="M742" i="62275"/>
  <c r="W741" i="62275"/>
  <c r="X741" i="62275" s="1"/>
  <c r="M741" i="62275"/>
  <c r="W740" i="62275"/>
  <c r="X740" i="62275" s="1"/>
  <c r="M740" i="62275"/>
  <c r="W739" i="62275"/>
  <c r="X739" i="62275" s="1"/>
  <c r="M739" i="62275"/>
  <c r="W738" i="62275"/>
  <c r="X738" i="62275" s="1"/>
  <c r="M738" i="62275"/>
  <c r="W737" i="62275"/>
  <c r="X737" i="62275" s="1"/>
  <c r="M737" i="62275"/>
  <c r="W736" i="62275"/>
  <c r="X736" i="62275" s="1"/>
  <c r="M736" i="62275"/>
  <c r="W735" i="62275"/>
  <c r="X735" i="62275" s="1"/>
  <c r="M735" i="62275"/>
  <c r="W734" i="62275"/>
  <c r="X734" i="62275" s="1"/>
  <c r="M734" i="62275"/>
  <c r="W733" i="62275"/>
  <c r="X733" i="62275" s="1"/>
  <c r="M733" i="62275"/>
  <c r="W732" i="62275"/>
  <c r="X732" i="62275" s="1"/>
  <c r="M732" i="62275"/>
  <c r="W731" i="62275"/>
  <c r="X731" i="62275" s="1"/>
  <c r="M731" i="62275"/>
  <c r="W730" i="62275"/>
  <c r="X730" i="62275" s="1"/>
  <c r="M730" i="62275"/>
  <c r="W729" i="62275"/>
  <c r="X729" i="62275" s="1"/>
  <c r="M729" i="62275"/>
  <c r="W728" i="62275"/>
  <c r="X728" i="62275" s="1"/>
  <c r="M728" i="62275"/>
  <c r="W727" i="62275"/>
  <c r="X727" i="62275" s="1"/>
  <c r="M727" i="62275"/>
  <c r="W726" i="62275"/>
  <c r="X726" i="62275" s="1"/>
  <c r="M726" i="62275"/>
  <c r="W725" i="62275"/>
  <c r="X725" i="62275" s="1"/>
  <c r="M725" i="62275"/>
  <c r="W724" i="62275"/>
  <c r="X724" i="62275" s="1"/>
  <c r="M724" i="62275"/>
  <c r="W723" i="62275"/>
  <c r="X723" i="62275" s="1"/>
  <c r="M723" i="62275"/>
  <c r="W722" i="62275"/>
  <c r="X722" i="62275" s="1"/>
  <c r="M722" i="62275"/>
  <c r="W721" i="62275"/>
  <c r="X721" i="62275" s="1"/>
  <c r="M721" i="62275"/>
  <c r="W720" i="62275"/>
  <c r="X720" i="62275" s="1"/>
  <c r="M720" i="62275"/>
  <c r="W719" i="62275"/>
  <c r="X719" i="62275" s="1"/>
  <c r="M719" i="62275"/>
  <c r="W718" i="62275"/>
  <c r="X718" i="62275" s="1"/>
  <c r="M718" i="62275"/>
  <c r="W717" i="62275"/>
  <c r="X717" i="62275" s="1"/>
  <c r="M717" i="62275"/>
  <c r="W716" i="62275"/>
  <c r="X716" i="62275" s="1"/>
  <c r="M716" i="62275"/>
  <c r="W715" i="62275"/>
  <c r="X715" i="62275" s="1"/>
  <c r="M715" i="62275"/>
  <c r="W714" i="62275"/>
  <c r="X714" i="62275" s="1"/>
  <c r="M714" i="62275"/>
  <c r="W713" i="62275"/>
  <c r="X713" i="62275" s="1"/>
  <c r="M713" i="62275"/>
  <c r="W712" i="62275"/>
  <c r="X712" i="62275" s="1"/>
  <c r="M712" i="62275"/>
  <c r="W711" i="62275"/>
  <c r="X711" i="62275" s="1"/>
  <c r="M711" i="62275"/>
  <c r="W710" i="62275"/>
  <c r="X710" i="62275" s="1"/>
  <c r="M710" i="62275"/>
  <c r="W709" i="62275"/>
  <c r="X709" i="62275" s="1"/>
  <c r="M709" i="62275"/>
  <c r="W708" i="62275"/>
  <c r="X708" i="62275" s="1"/>
  <c r="M708" i="62275"/>
  <c r="W707" i="62275"/>
  <c r="X707" i="62275" s="1"/>
  <c r="M707" i="62275"/>
  <c r="W706" i="62275"/>
  <c r="X706" i="62275" s="1"/>
  <c r="M706" i="62275"/>
  <c r="W705" i="62275"/>
  <c r="X705" i="62275" s="1"/>
  <c r="M705" i="62275"/>
  <c r="W704" i="62275"/>
  <c r="X704" i="62275" s="1"/>
  <c r="M704" i="62275"/>
  <c r="W703" i="62275"/>
  <c r="X703" i="62275" s="1"/>
  <c r="M703" i="62275"/>
  <c r="W702" i="62275"/>
  <c r="X702" i="62275" s="1"/>
  <c r="M702" i="62275"/>
  <c r="W701" i="62275"/>
  <c r="X701" i="62275" s="1"/>
  <c r="M701" i="62275"/>
  <c r="W700" i="62275"/>
  <c r="X700" i="62275" s="1"/>
  <c r="M700" i="62275"/>
  <c r="W699" i="62275"/>
  <c r="X699" i="62275" s="1"/>
  <c r="M699" i="62275"/>
  <c r="W698" i="62275"/>
  <c r="X698" i="62275" s="1"/>
  <c r="M698" i="62275"/>
  <c r="W697" i="62275"/>
  <c r="X697" i="62275" s="1"/>
  <c r="M697" i="62275"/>
  <c r="W696" i="62275"/>
  <c r="X696" i="62275" s="1"/>
  <c r="M696" i="62275"/>
  <c r="W695" i="62275"/>
  <c r="X695" i="62275" s="1"/>
  <c r="M695" i="62275"/>
  <c r="W694" i="62275"/>
  <c r="X694" i="62275" s="1"/>
  <c r="M694" i="62275"/>
  <c r="W693" i="62275"/>
  <c r="X693" i="62275" s="1"/>
  <c r="M693" i="62275"/>
  <c r="W692" i="62275"/>
  <c r="X692" i="62275" s="1"/>
  <c r="M692" i="62275"/>
  <c r="W691" i="62275"/>
  <c r="X691" i="62275" s="1"/>
  <c r="M691" i="62275"/>
  <c r="W690" i="62275"/>
  <c r="X690" i="62275" s="1"/>
  <c r="M690" i="62275"/>
  <c r="W689" i="62275"/>
  <c r="X689" i="62275" s="1"/>
  <c r="M689" i="62275"/>
  <c r="W688" i="62275"/>
  <c r="X688" i="62275" s="1"/>
  <c r="M688" i="62275"/>
  <c r="W687" i="62275"/>
  <c r="X687" i="62275" s="1"/>
  <c r="M687" i="62275"/>
  <c r="W686" i="62275"/>
  <c r="X686" i="62275" s="1"/>
  <c r="M686" i="62275"/>
  <c r="W685" i="62275"/>
  <c r="X685" i="62275" s="1"/>
  <c r="M685" i="62275"/>
  <c r="W684" i="62275"/>
  <c r="X684" i="62275" s="1"/>
  <c r="M684" i="62275"/>
  <c r="W683" i="62275"/>
  <c r="X683" i="62275" s="1"/>
  <c r="M683" i="62275"/>
  <c r="W682" i="62275"/>
  <c r="X682" i="62275" s="1"/>
  <c r="M682" i="62275"/>
  <c r="W681" i="62275"/>
  <c r="X681" i="62275" s="1"/>
  <c r="M681" i="62275"/>
  <c r="W680" i="62275"/>
  <c r="X680" i="62275" s="1"/>
  <c r="M680" i="62275"/>
  <c r="W679" i="62275"/>
  <c r="X679" i="62275" s="1"/>
  <c r="M679" i="62275"/>
  <c r="W678" i="62275"/>
  <c r="X678" i="62275" s="1"/>
  <c r="M678" i="62275"/>
  <c r="W677" i="62275"/>
  <c r="X677" i="62275" s="1"/>
  <c r="M677" i="62275"/>
  <c r="W676" i="62275"/>
  <c r="X676" i="62275" s="1"/>
  <c r="M676" i="62275"/>
  <c r="W675" i="62275"/>
  <c r="X675" i="62275" s="1"/>
  <c r="M675" i="62275"/>
  <c r="W674" i="62275"/>
  <c r="X674" i="62275" s="1"/>
  <c r="M674" i="62275"/>
  <c r="W673" i="62275"/>
  <c r="X673" i="62275" s="1"/>
  <c r="M673" i="62275"/>
  <c r="W672" i="62275"/>
  <c r="X672" i="62275" s="1"/>
  <c r="M672" i="62275"/>
  <c r="W671" i="62275"/>
  <c r="X671" i="62275" s="1"/>
  <c r="M671" i="62275"/>
  <c r="W670" i="62275"/>
  <c r="X670" i="62275" s="1"/>
  <c r="M670" i="62275"/>
  <c r="W669" i="62275"/>
  <c r="X669" i="62275" s="1"/>
  <c r="M669" i="62275"/>
  <c r="W668" i="62275"/>
  <c r="X668" i="62275" s="1"/>
  <c r="M668" i="62275"/>
  <c r="W667" i="62275"/>
  <c r="X667" i="62275" s="1"/>
  <c r="M667" i="62275"/>
  <c r="W666" i="62275"/>
  <c r="X666" i="62275" s="1"/>
  <c r="M666" i="62275"/>
  <c r="W665" i="62275"/>
  <c r="X665" i="62275" s="1"/>
  <c r="M665" i="62275"/>
  <c r="W664" i="62275"/>
  <c r="X664" i="62275" s="1"/>
  <c r="M664" i="62275"/>
  <c r="W663" i="62275"/>
  <c r="X663" i="62275" s="1"/>
  <c r="M663" i="62275"/>
  <c r="W662" i="62275"/>
  <c r="X662" i="62275" s="1"/>
  <c r="M662" i="62275"/>
  <c r="W661" i="62275"/>
  <c r="X661" i="62275" s="1"/>
  <c r="M661" i="62275"/>
  <c r="W660" i="62275"/>
  <c r="X660" i="62275" s="1"/>
  <c r="M660" i="62275"/>
  <c r="W659" i="62275"/>
  <c r="X659" i="62275" s="1"/>
  <c r="M659" i="62275"/>
  <c r="W658" i="62275"/>
  <c r="X658" i="62275" s="1"/>
  <c r="M658" i="62275"/>
  <c r="W657" i="62275"/>
  <c r="X657" i="62275" s="1"/>
  <c r="M657" i="62275"/>
  <c r="W656" i="62275"/>
  <c r="X656" i="62275" s="1"/>
  <c r="M656" i="62275"/>
  <c r="W655" i="62275"/>
  <c r="X655" i="62275" s="1"/>
  <c r="M655" i="62275"/>
  <c r="W654" i="62275"/>
  <c r="X654" i="62275" s="1"/>
  <c r="M654" i="62275"/>
  <c r="W653" i="62275"/>
  <c r="X653" i="62275" s="1"/>
  <c r="M653" i="62275"/>
  <c r="W652" i="62275"/>
  <c r="X652" i="62275" s="1"/>
  <c r="M652" i="62275"/>
  <c r="W651" i="62275"/>
  <c r="X651" i="62275" s="1"/>
  <c r="M651" i="62275"/>
  <c r="W650" i="62275"/>
  <c r="X650" i="62275" s="1"/>
  <c r="M650" i="62275"/>
  <c r="W649" i="62275"/>
  <c r="X649" i="62275" s="1"/>
  <c r="M649" i="62275"/>
  <c r="W648" i="62275"/>
  <c r="X648" i="62275" s="1"/>
  <c r="M648" i="62275"/>
  <c r="W647" i="62275"/>
  <c r="X647" i="62275" s="1"/>
  <c r="M647" i="62275"/>
  <c r="W646" i="62275"/>
  <c r="X646" i="62275" s="1"/>
  <c r="M646" i="62275"/>
  <c r="W645" i="62275"/>
  <c r="X645" i="62275" s="1"/>
  <c r="M645" i="62275"/>
  <c r="W644" i="62275"/>
  <c r="X644" i="62275" s="1"/>
  <c r="M644" i="62275"/>
  <c r="W643" i="62275"/>
  <c r="X643" i="62275" s="1"/>
  <c r="M643" i="62275"/>
  <c r="W642" i="62275"/>
  <c r="X642" i="62275" s="1"/>
  <c r="M642" i="62275"/>
  <c r="W641" i="62275"/>
  <c r="X641" i="62275" s="1"/>
  <c r="M641" i="62275"/>
  <c r="W640" i="62275"/>
  <c r="X640" i="62275" s="1"/>
  <c r="M640" i="62275"/>
  <c r="W639" i="62275"/>
  <c r="X639" i="62275" s="1"/>
  <c r="M639" i="62275"/>
  <c r="W638" i="62275"/>
  <c r="X638" i="62275" s="1"/>
  <c r="M638" i="62275"/>
  <c r="W637" i="62275"/>
  <c r="X637" i="62275" s="1"/>
  <c r="M637" i="62275"/>
  <c r="W636" i="62275"/>
  <c r="X636" i="62275" s="1"/>
  <c r="M636" i="62275"/>
  <c r="W635" i="62275"/>
  <c r="X635" i="62275" s="1"/>
  <c r="M635" i="62275"/>
  <c r="W634" i="62275"/>
  <c r="X634" i="62275" s="1"/>
  <c r="M634" i="62275"/>
  <c r="W633" i="62275"/>
  <c r="X633" i="62275" s="1"/>
  <c r="M633" i="62275"/>
  <c r="W632" i="62275"/>
  <c r="X632" i="62275" s="1"/>
  <c r="M632" i="62275"/>
  <c r="W631" i="62275"/>
  <c r="X631" i="62275" s="1"/>
  <c r="M631" i="62275"/>
  <c r="W630" i="62275"/>
  <c r="X630" i="62275" s="1"/>
  <c r="M630" i="62275"/>
  <c r="W629" i="62275"/>
  <c r="X629" i="62275" s="1"/>
  <c r="M629" i="62275"/>
  <c r="W628" i="62275"/>
  <c r="X628" i="62275" s="1"/>
  <c r="M628" i="62275"/>
  <c r="W627" i="62275"/>
  <c r="X627" i="62275" s="1"/>
  <c r="M627" i="62275"/>
  <c r="W626" i="62275"/>
  <c r="X626" i="62275" s="1"/>
  <c r="M626" i="62275"/>
  <c r="W625" i="62275"/>
  <c r="X625" i="62275" s="1"/>
  <c r="M625" i="62275"/>
  <c r="W624" i="62275"/>
  <c r="X624" i="62275" s="1"/>
  <c r="M624" i="62275"/>
  <c r="W623" i="62275"/>
  <c r="X623" i="62275" s="1"/>
  <c r="M623" i="62275"/>
  <c r="W622" i="62275"/>
  <c r="X622" i="62275" s="1"/>
  <c r="M622" i="62275"/>
  <c r="W621" i="62275"/>
  <c r="X621" i="62275" s="1"/>
  <c r="M621" i="62275"/>
  <c r="W620" i="62275"/>
  <c r="X620" i="62275" s="1"/>
  <c r="M620" i="62275"/>
  <c r="W619" i="62275"/>
  <c r="X619" i="62275" s="1"/>
  <c r="M619" i="62275"/>
  <c r="W618" i="62275"/>
  <c r="X618" i="62275" s="1"/>
  <c r="M618" i="62275"/>
  <c r="W617" i="62275"/>
  <c r="X617" i="62275" s="1"/>
  <c r="M617" i="62275"/>
  <c r="W616" i="62275"/>
  <c r="X616" i="62275" s="1"/>
  <c r="M616" i="62275"/>
  <c r="W615" i="62275"/>
  <c r="X615" i="62275" s="1"/>
  <c r="M615" i="62275"/>
  <c r="W614" i="62275"/>
  <c r="X614" i="62275" s="1"/>
  <c r="M614" i="62275"/>
  <c r="W613" i="62275"/>
  <c r="X613" i="62275" s="1"/>
  <c r="M613" i="62275"/>
  <c r="W612" i="62275"/>
  <c r="X612" i="62275" s="1"/>
  <c r="M612" i="62275"/>
  <c r="W611" i="62275"/>
  <c r="X611" i="62275" s="1"/>
  <c r="M611" i="62275"/>
  <c r="W610" i="62275"/>
  <c r="X610" i="62275" s="1"/>
  <c r="M610" i="62275"/>
  <c r="W609" i="62275"/>
  <c r="X609" i="62275" s="1"/>
  <c r="M609" i="62275"/>
  <c r="W608" i="62275"/>
  <c r="X608" i="62275" s="1"/>
  <c r="M608" i="62275"/>
  <c r="W607" i="62275"/>
  <c r="X607" i="62275" s="1"/>
  <c r="M607" i="62275"/>
  <c r="W606" i="62275"/>
  <c r="X606" i="62275" s="1"/>
  <c r="M606" i="62275"/>
  <c r="W605" i="62275"/>
  <c r="X605" i="62275" s="1"/>
  <c r="M605" i="62275"/>
  <c r="W604" i="62275"/>
  <c r="X604" i="62275" s="1"/>
  <c r="M604" i="62275"/>
  <c r="W603" i="62275"/>
  <c r="X603" i="62275" s="1"/>
  <c r="M603" i="62275"/>
  <c r="W602" i="62275"/>
  <c r="X602" i="62275" s="1"/>
  <c r="M602" i="62275"/>
  <c r="W601" i="62275"/>
  <c r="X601" i="62275" s="1"/>
  <c r="M601" i="62275"/>
  <c r="W600" i="62275"/>
  <c r="X600" i="62275" s="1"/>
  <c r="M600" i="62275"/>
  <c r="W599" i="62275"/>
  <c r="X599" i="62275" s="1"/>
  <c r="M599" i="62275"/>
  <c r="W598" i="62275"/>
  <c r="X598" i="62275" s="1"/>
  <c r="M598" i="62275"/>
  <c r="W597" i="62275"/>
  <c r="X597" i="62275" s="1"/>
  <c r="M597" i="62275"/>
  <c r="W596" i="62275"/>
  <c r="X596" i="62275" s="1"/>
  <c r="M596" i="62275"/>
  <c r="W595" i="62275"/>
  <c r="X595" i="62275" s="1"/>
  <c r="M595" i="62275"/>
  <c r="W594" i="62275"/>
  <c r="X594" i="62275" s="1"/>
  <c r="M594" i="62275"/>
  <c r="W593" i="62275"/>
  <c r="X593" i="62275" s="1"/>
  <c r="M593" i="62275"/>
  <c r="W592" i="62275"/>
  <c r="X592" i="62275" s="1"/>
  <c r="M592" i="62275"/>
  <c r="W591" i="62275"/>
  <c r="X591" i="62275" s="1"/>
  <c r="M591" i="62275"/>
  <c r="W590" i="62275"/>
  <c r="X590" i="62275" s="1"/>
  <c r="M590" i="62275"/>
  <c r="W589" i="62275"/>
  <c r="X589" i="62275" s="1"/>
  <c r="M589" i="62275"/>
  <c r="W588" i="62275"/>
  <c r="X588" i="62275" s="1"/>
  <c r="M588" i="62275"/>
  <c r="W587" i="62275"/>
  <c r="X587" i="62275" s="1"/>
  <c r="M587" i="62275"/>
  <c r="W586" i="62275"/>
  <c r="X586" i="62275" s="1"/>
  <c r="M586" i="62275"/>
  <c r="W585" i="62275"/>
  <c r="X585" i="62275" s="1"/>
  <c r="M585" i="62275"/>
  <c r="W584" i="62275"/>
  <c r="X584" i="62275" s="1"/>
  <c r="M584" i="62275"/>
  <c r="W583" i="62275"/>
  <c r="X583" i="62275" s="1"/>
  <c r="M583" i="62275"/>
  <c r="W582" i="62275"/>
  <c r="X582" i="62275" s="1"/>
  <c r="M582" i="62275"/>
  <c r="W581" i="62275"/>
  <c r="X581" i="62275" s="1"/>
  <c r="M581" i="62275"/>
  <c r="W580" i="62275"/>
  <c r="X580" i="62275" s="1"/>
  <c r="M580" i="62275"/>
  <c r="W579" i="62275"/>
  <c r="X579" i="62275" s="1"/>
  <c r="M579" i="62275"/>
  <c r="W578" i="62275"/>
  <c r="X578" i="62275" s="1"/>
  <c r="M578" i="62275"/>
  <c r="W577" i="62275"/>
  <c r="X577" i="62275" s="1"/>
  <c r="M577" i="62275"/>
  <c r="W576" i="62275"/>
  <c r="X576" i="62275" s="1"/>
  <c r="M576" i="62275"/>
  <c r="W575" i="62275"/>
  <c r="X575" i="62275" s="1"/>
  <c r="M575" i="62275"/>
  <c r="W574" i="62275"/>
  <c r="X574" i="62275" s="1"/>
  <c r="M574" i="62275"/>
  <c r="W573" i="62275"/>
  <c r="X573" i="62275" s="1"/>
  <c r="M573" i="62275"/>
  <c r="W572" i="62275"/>
  <c r="X572" i="62275" s="1"/>
  <c r="M572" i="62275"/>
  <c r="W571" i="62275"/>
  <c r="X571" i="62275" s="1"/>
  <c r="M571" i="62275"/>
  <c r="W570" i="62275"/>
  <c r="X570" i="62275" s="1"/>
  <c r="M570" i="62275"/>
  <c r="W569" i="62275"/>
  <c r="X569" i="62275" s="1"/>
  <c r="M569" i="62275"/>
  <c r="W568" i="62275"/>
  <c r="X568" i="62275" s="1"/>
  <c r="M568" i="62275"/>
  <c r="W567" i="62275"/>
  <c r="X567" i="62275" s="1"/>
  <c r="M567" i="62275"/>
  <c r="W566" i="62275"/>
  <c r="X566" i="62275" s="1"/>
  <c r="M566" i="62275"/>
  <c r="W565" i="62275"/>
  <c r="X565" i="62275" s="1"/>
  <c r="M565" i="62275"/>
  <c r="W564" i="62275"/>
  <c r="X564" i="62275" s="1"/>
  <c r="M564" i="62275"/>
  <c r="W563" i="62275"/>
  <c r="X563" i="62275" s="1"/>
  <c r="M563" i="62275"/>
  <c r="W562" i="62275"/>
  <c r="X562" i="62275" s="1"/>
  <c r="M562" i="62275"/>
  <c r="W561" i="62275"/>
  <c r="X561" i="62275" s="1"/>
  <c r="M561" i="62275"/>
  <c r="W560" i="62275"/>
  <c r="X560" i="62275" s="1"/>
  <c r="M560" i="62275"/>
  <c r="W559" i="62275"/>
  <c r="X559" i="62275" s="1"/>
  <c r="M559" i="62275"/>
  <c r="W558" i="62275"/>
  <c r="X558" i="62275" s="1"/>
  <c r="M558" i="62275"/>
  <c r="W557" i="62275"/>
  <c r="X557" i="62275" s="1"/>
  <c r="M557" i="62275"/>
  <c r="W556" i="62275"/>
  <c r="X556" i="62275" s="1"/>
  <c r="M556" i="62275"/>
  <c r="W555" i="62275"/>
  <c r="X555" i="62275" s="1"/>
  <c r="M555" i="62275"/>
  <c r="W554" i="62275"/>
  <c r="X554" i="62275" s="1"/>
  <c r="M554" i="62275"/>
  <c r="W553" i="62275"/>
  <c r="X553" i="62275" s="1"/>
  <c r="M553" i="62275"/>
  <c r="W552" i="62275"/>
  <c r="X552" i="62275" s="1"/>
  <c r="M552" i="62275"/>
  <c r="W551" i="62275"/>
  <c r="X551" i="62275" s="1"/>
  <c r="M551" i="62275"/>
  <c r="W550" i="62275"/>
  <c r="X550" i="62275" s="1"/>
  <c r="M550" i="62275"/>
  <c r="W549" i="62275"/>
  <c r="X549" i="62275" s="1"/>
  <c r="M549" i="62275"/>
  <c r="W548" i="62275"/>
  <c r="X548" i="62275" s="1"/>
  <c r="M548" i="62275"/>
  <c r="W547" i="62275"/>
  <c r="X547" i="62275" s="1"/>
  <c r="M547" i="62275"/>
  <c r="W546" i="62275"/>
  <c r="X546" i="62275" s="1"/>
  <c r="M546" i="62275"/>
  <c r="W545" i="62275"/>
  <c r="X545" i="62275" s="1"/>
  <c r="M545" i="62275"/>
  <c r="W544" i="62275"/>
  <c r="X544" i="62275" s="1"/>
  <c r="M544" i="62275"/>
  <c r="W543" i="62275"/>
  <c r="X543" i="62275" s="1"/>
  <c r="M543" i="62275"/>
  <c r="W542" i="62275"/>
  <c r="X542" i="62275" s="1"/>
  <c r="M542" i="62275"/>
  <c r="W541" i="62275"/>
  <c r="X541" i="62275" s="1"/>
  <c r="M541" i="62275"/>
  <c r="W540" i="62275"/>
  <c r="X540" i="62275" s="1"/>
  <c r="M540" i="62275"/>
  <c r="W539" i="62275"/>
  <c r="X539" i="62275" s="1"/>
  <c r="M539" i="62275"/>
  <c r="W538" i="62275"/>
  <c r="X538" i="62275" s="1"/>
  <c r="M538" i="62275"/>
  <c r="W537" i="62275"/>
  <c r="X537" i="62275" s="1"/>
  <c r="M537" i="62275"/>
  <c r="W536" i="62275"/>
  <c r="X536" i="62275" s="1"/>
  <c r="M536" i="62275"/>
  <c r="W535" i="62275"/>
  <c r="X535" i="62275" s="1"/>
  <c r="M535" i="62275"/>
  <c r="W534" i="62275"/>
  <c r="X534" i="62275" s="1"/>
  <c r="M534" i="62275"/>
  <c r="W533" i="62275"/>
  <c r="X533" i="62275" s="1"/>
  <c r="M533" i="62275"/>
  <c r="W532" i="62275"/>
  <c r="X532" i="62275" s="1"/>
  <c r="M532" i="62275"/>
  <c r="W531" i="62275"/>
  <c r="X531" i="62275" s="1"/>
  <c r="M531" i="62275"/>
  <c r="W530" i="62275"/>
  <c r="X530" i="62275" s="1"/>
  <c r="M530" i="62275"/>
  <c r="W529" i="62275"/>
  <c r="X529" i="62275" s="1"/>
  <c r="M529" i="62275"/>
  <c r="W528" i="62275"/>
  <c r="X528" i="62275" s="1"/>
  <c r="M528" i="62275"/>
  <c r="W527" i="62275"/>
  <c r="X527" i="62275" s="1"/>
  <c r="M527" i="62275"/>
  <c r="W526" i="62275"/>
  <c r="X526" i="62275" s="1"/>
  <c r="M526" i="62275"/>
  <c r="W525" i="62275"/>
  <c r="X525" i="62275" s="1"/>
  <c r="M525" i="62275"/>
  <c r="W524" i="62275"/>
  <c r="X524" i="62275" s="1"/>
  <c r="M524" i="62275"/>
  <c r="W523" i="62275"/>
  <c r="X523" i="62275" s="1"/>
  <c r="M523" i="62275"/>
  <c r="W522" i="62275"/>
  <c r="X522" i="62275" s="1"/>
  <c r="M522" i="62275"/>
  <c r="W521" i="62275"/>
  <c r="X521" i="62275" s="1"/>
  <c r="M521" i="62275"/>
  <c r="W520" i="62275"/>
  <c r="X520" i="62275" s="1"/>
  <c r="M520" i="62275"/>
  <c r="W519" i="62275"/>
  <c r="X519" i="62275" s="1"/>
  <c r="M519" i="62275"/>
  <c r="W518" i="62275"/>
  <c r="X518" i="62275" s="1"/>
  <c r="M518" i="62275"/>
  <c r="W517" i="62275"/>
  <c r="X517" i="62275" s="1"/>
  <c r="M517" i="62275"/>
  <c r="W516" i="62275"/>
  <c r="X516" i="62275" s="1"/>
  <c r="M516" i="62275"/>
  <c r="W515" i="62275"/>
  <c r="X515" i="62275" s="1"/>
  <c r="M515" i="62275"/>
  <c r="W514" i="62275"/>
  <c r="X514" i="62275" s="1"/>
  <c r="M514" i="62275"/>
  <c r="W513" i="62275"/>
  <c r="X513" i="62275" s="1"/>
  <c r="M513" i="62275"/>
  <c r="W512" i="62275"/>
  <c r="X512" i="62275" s="1"/>
  <c r="M512" i="62275"/>
  <c r="W511" i="62275"/>
  <c r="X511" i="62275" s="1"/>
  <c r="M511" i="62275"/>
  <c r="W510" i="62275"/>
  <c r="X510" i="62275" s="1"/>
  <c r="M510" i="62275"/>
  <c r="W509" i="62275"/>
  <c r="X509" i="62275" s="1"/>
  <c r="M509" i="62275"/>
  <c r="W508" i="62275"/>
  <c r="X508" i="62275" s="1"/>
  <c r="M508" i="62275"/>
  <c r="W507" i="62275"/>
  <c r="X507" i="62275" s="1"/>
  <c r="M507" i="62275"/>
  <c r="W506" i="62275"/>
  <c r="X506" i="62275" s="1"/>
  <c r="M506" i="62275"/>
  <c r="W505" i="62275"/>
  <c r="X505" i="62275" s="1"/>
  <c r="M505" i="62275"/>
  <c r="W504" i="62275"/>
  <c r="X504" i="62275" s="1"/>
  <c r="M504" i="62275"/>
  <c r="W503" i="62275"/>
  <c r="X503" i="62275" s="1"/>
  <c r="M503" i="62275"/>
  <c r="W502" i="62275"/>
  <c r="X502" i="62275" s="1"/>
  <c r="M502" i="62275"/>
  <c r="W501" i="62275"/>
  <c r="X501" i="62275" s="1"/>
  <c r="M501" i="62275"/>
  <c r="W500" i="62275"/>
  <c r="X500" i="62275" s="1"/>
  <c r="M500" i="62275"/>
  <c r="W499" i="62275"/>
  <c r="X499" i="62275" s="1"/>
  <c r="M499" i="62275"/>
  <c r="W498" i="62275"/>
  <c r="X498" i="62275" s="1"/>
  <c r="M498" i="62275"/>
  <c r="W497" i="62275"/>
  <c r="X497" i="62275" s="1"/>
  <c r="M497" i="62275"/>
  <c r="W496" i="62275"/>
  <c r="X496" i="62275" s="1"/>
  <c r="M496" i="62275"/>
  <c r="W495" i="62275"/>
  <c r="X495" i="62275" s="1"/>
  <c r="M495" i="62275"/>
  <c r="W494" i="62275"/>
  <c r="X494" i="62275" s="1"/>
  <c r="M494" i="62275"/>
  <c r="W493" i="62275"/>
  <c r="X493" i="62275" s="1"/>
  <c r="M493" i="62275"/>
  <c r="W492" i="62275"/>
  <c r="X492" i="62275" s="1"/>
  <c r="M492" i="62275"/>
  <c r="W491" i="62275"/>
  <c r="X491" i="62275" s="1"/>
  <c r="M491" i="62275"/>
  <c r="W490" i="62275"/>
  <c r="X490" i="62275" s="1"/>
  <c r="M490" i="62275"/>
  <c r="W489" i="62275"/>
  <c r="X489" i="62275" s="1"/>
  <c r="M489" i="62275"/>
  <c r="W488" i="62275"/>
  <c r="X488" i="62275" s="1"/>
  <c r="M488" i="62275"/>
  <c r="W487" i="62275"/>
  <c r="X487" i="62275" s="1"/>
  <c r="M487" i="62275"/>
  <c r="W486" i="62275"/>
  <c r="X486" i="62275" s="1"/>
  <c r="M486" i="62275"/>
  <c r="W485" i="62275"/>
  <c r="X485" i="62275" s="1"/>
  <c r="M485" i="62275"/>
  <c r="W484" i="62275"/>
  <c r="X484" i="62275" s="1"/>
  <c r="M484" i="62275"/>
  <c r="W483" i="62275"/>
  <c r="X483" i="62275" s="1"/>
  <c r="M483" i="62275"/>
  <c r="W482" i="62275"/>
  <c r="X482" i="62275" s="1"/>
  <c r="M482" i="62275"/>
  <c r="W481" i="62275"/>
  <c r="X481" i="62275" s="1"/>
  <c r="M481" i="62275"/>
  <c r="W480" i="62275"/>
  <c r="X480" i="62275" s="1"/>
  <c r="M480" i="62275"/>
  <c r="W479" i="62275"/>
  <c r="X479" i="62275" s="1"/>
  <c r="M479" i="62275"/>
  <c r="W478" i="62275"/>
  <c r="X478" i="62275" s="1"/>
  <c r="M478" i="62275"/>
  <c r="W477" i="62275"/>
  <c r="X477" i="62275" s="1"/>
  <c r="M477" i="62275"/>
  <c r="W476" i="62275"/>
  <c r="X476" i="62275" s="1"/>
  <c r="M476" i="62275"/>
  <c r="W475" i="62275"/>
  <c r="X475" i="62275" s="1"/>
  <c r="M475" i="62275"/>
  <c r="W474" i="62275"/>
  <c r="X474" i="62275" s="1"/>
  <c r="M474" i="62275"/>
  <c r="W473" i="62275"/>
  <c r="X473" i="62275" s="1"/>
  <c r="M473" i="62275"/>
  <c r="W472" i="62275"/>
  <c r="X472" i="62275" s="1"/>
  <c r="M472" i="62275"/>
  <c r="W471" i="62275"/>
  <c r="X471" i="62275" s="1"/>
  <c r="M471" i="62275"/>
  <c r="W470" i="62275"/>
  <c r="X470" i="62275" s="1"/>
  <c r="M470" i="62275"/>
  <c r="W469" i="62275"/>
  <c r="X469" i="62275" s="1"/>
  <c r="M469" i="62275"/>
  <c r="W468" i="62275"/>
  <c r="X468" i="62275" s="1"/>
  <c r="M468" i="62275"/>
  <c r="W467" i="62275"/>
  <c r="X467" i="62275" s="1"/>
  <c r="M467" i="62275"/>
  <c r="W466" i="62275"/>
  <c r="X466" i="62275" s="1"/>
  <c r="M466" i="62275"/>
  <c r="W465" i="62275"/>
  <c r="X465" i="62275" s="1"/>
  <c r="M465" i="62275"/>
  <c r="W464" i="62275"/>
  <c r="X464" i="62275" s="1"/>
  <c r="M464" i="62275"/>
  <c r="W463" i="62275"/>
  <c r="X463" i="62275" s="1"/>
  <c r="M463" i="62275"/>
  <c r="W462" i="62275"/>
  <c r="X462" i="62275" s="1"/>
  <c r="M462" i="62275"/>
  <c r="W461" i="62275"/>
  <c r="X461" i="62275" s="1"/>
  <c r="M461" i="62275"/>
  <c r="W460" i="62275"/>
  <c r="X460" i="62275" s="1"/>
  <c r="M460" i="62275"/>
  <c r="W459" i="62275"/>
  <c r="X459" i="62275" s="1"/>
  <c r="M459" i="62275"/>
  <c r="W458" i="62275"/>
  <c r="X458" i="62275" s="1"/>
  <c r="M458" i="62275"/>
  <c r="W457" i="62275"/>
  <c r="X457" i="62275" s="1"/>
  <c r="M457" i="62275"/>
  <c r="W456" i="62275"/>
  <c r="X456" i="62275" s="1"/>
  <c r="M456" i="62275"/>
  <c r="W455" i="62275"/>
  <c r="X455" i="62275" s="1"/>
  <c r="M455" i="62275"/>
  <c r="W454" i="62275"/>
  <c r="X454" i="62275" s="1"/>
  <c r="M454" i="62275"/>
  <c r="W453" i="62275"/>
  <c r="X453" i="62275" s="1"/>
  <c r="M453" i="62275"/>
  <c r="W452" i="62275"/>
  <c r="X452" i="62275" s="1"/>
  <c r="M452" i="62275"/>
  <c r="W451" i="62275"/>
  <c r="X451" i="62275" s="1"/>
  <c r="M451" i="62275"/>
  <c r="W450" i="62275"/>
  <c r="X450" i="62275" s="1"/>
  <c r="M450" i="62275"/>
  <c r="W449" i="62275"/>
  <c r="X449" i="62275" s="1"/>
  <c r="M449" i="62275"/>
  <c r="W448" i="62275"/>
  <c r="X448" i="62275" s="1"/>
  <c r="M448" i="62275"/>
  <c r="W447" i="62275"/>
  <c r="X447" i="62275" s="1"/>
  <c r="M447" i="62275"/>
  <c r="W446" i="62275"/>
  <c r="X446" i="62275" s="1"/>
  <c r="M446" i="62275"/>
  <c r="W445" i="62275"/>
  <c r="X445" i="62275" s="1"/>
  <c r="M445" i="62275"/>
  <c r="W444" i="62275"/>
  <c r="X444" i="62275" s="1"/>
  <c r="M444" i="62275"/>
  <c r="W443" i="62275"/>
  <c r="X443" i="62275" s="1"/>
  <c r="M443" i="62275"/>
  <c r="W442" i="62275"/>
  <c r="X442" i="62275" s="1"/>
  <c r="M442" i="62275"/>
  <c r="W441" i="62275"/>
  <c r="X441" i="62275" s="1"/>
  <c r="M441" i="62275"/>
  <c r="W440" i="62275"/>
  <c r="X440" i="62275" s="1"/>
  <c r="M440" i="62275"/>
  <c r="W439" i="62275"/>
  <c r="X439" i="62275" s="1"/>
  <c r="M439" i="62275"/>
  <c r="W438" i="62275"/>
  <c r="X438" i="62275" s="1"/>
  <c r="M438" i="62275"/>
  <c r="W437" i="62275"/>
  <c r="X437" i="62275" s="1"/>
  <c r="M437" i="62275"/>
  <c r="W436" i="62275"/>
  <c r="X436" i="62275" s="1"/>
  <c r="M436" i="62275"/>
  <c r="W435" i="62275"/>
  <c r="X435" i="62275" s="1"/>
  <c r="M435" i="62275"/>
  <c r="W434" i="62275"/>
  <c r="X434" i="62275" s="1"/>
  <c r="M434" i="62275"/>
  <c r="W433" i="62275"/>
  <c r="X433" i="62275" s="1"/>
  <c r="M433" i="62275"/>
  <c r="W432" i="62275"/>
  <c r="X432" i="62275" s="1"/>
  <c r="M432" i="62275"/>
  <c r="W431" i="62275"/>
  <c r="X431" i="62275" s="1"/>
  <c r="M431" i="62275"/>
  <c r="W430" i="62275"/>
  <c r="X430" i="62275" s="1"/>
  <c r="M430" i="62275"/>
  <c r="W429" i="62275"/>
  <c r="X429" i="62275" s="1"/>
  <c r="M429" i="62275"/>
  <c r="W428" i="62275"/>
  <c r="X428" i="62275" s="1"/>
  <c r="M428" i="62275"/>
  <c r="W427" i="62275"/>
  <c r="X427" i="62275" s="1"/>
  <c r="M427" i="62275"/>
  <c r="W426" i="62275"/>
  <c r="X426" i="62275" s="1"/>
  <c r="M426" i="62275"/>
  <c r="W425" i="62275"/>
  <c r="X425" i="62275" s="1"/>
  <c r="M425" i="62275"/>
  <c r="W424" i="62275"/>
  <c r="X424" i="62275" s="1"/>
  <c r="M424" i="62275"/>
  <c r="W423" i="62275"/>
  <c r="X423" i="62275" s="1"/>
  <c r="M423" i="62275"/>
  <c r="W422" i="62275"/>
  <c r="X422" i="62275" s="1"/>
  <c r="M422" i="62275"/>
  <c r="W421" i="62275"/>
  <c r="X421" i="62275" s="1"/>
  <c r="M421" i="62275"/>
  <c r="W420" i="62275"/>
  <c r="X420" i="62275" s="1"/>
  <c r="M420" i="62275"/>
  <c r="W419" i="62275"/>
  <c r="X419" i="62275" s="1"/>
  <c r="M419" i="62275"/>
  <c r="W418" i="62275"/>
  <c r="X418" i="62275" s="1"/>
  <c r="M418" i="62275"/>
  <c r="W417" i="62275"/>
  <c r="X417" i="62275" s="1"/>
  <c r="M417" i="62275"/>
  <c r="L417" i="62275"/>
  <c r="W416" i="62275"/>
  <c r="X416" i="62275" s="1"/>
  <c r="M416" i="62275"/>
  <c r="L416" i="62275"/>
  <c r="W415" i="62275"/>
  <c r="X415" i="62275" s="1"/>
  <c r="M415" i="62275"/>
  <c r="L415" i="62275"/>
  <c r="W414" i="62275"/>
  <c r="X414" i="62275" s="1"/>
  <c r="M414" i="62275"/>
  <c r="L414" i="62275"/>
  <c r="W413" i="62275"/>
  <c r="X413" i="62275" s="1"/>
  <c r="M413" i="62275"/>
  <c r="L413" i="62275"/>
  <c r="W412" i="62275"/>
  <c r="X412" i="62275" s="1"/>
  <c r="M412" i="62275"/>
  <c r="L412" i="62275"/>
  <c r="W411" i="62275"/>
  <c r="X411" i="62275" s="1"/>
  <c r="M411" i="62275"/>
  <c r="L411" i="62275"/>
  <c r="W410" i="62275"/>
  <c r="X410" i="62275" s="1"/>
  <c r="M410" i="62275"/>
  <c r="L410" i="62275"/>
  <c r="W409" i="62275"/>
  <c r="X409" i="62275" s="1"/>
  <c r="M409" i="62275"/>
  <c r="L409" i="62275"/>
  <c r="W408" i="62275"/>
  <c r="X408" i="62275" s="1"/>
  <c r="M408" i="62275"/>
  <c r="L408" i="62275"/>
  <c r="W407" i="62275"/>
  <c r="X407" i="62275" s="1"/>
  <c r="M407" i="62275"/>
  <c r="L407" i="62275"/>
  <c r="W406" i="62275"/>
  <c r="X406" i="62275" s="1"/>
  <c r="M406" i="62275"/>
  <c r="L406" i="62275"/>
  <c r="W405" i="62275"/>
  <c r="X405" i="62275" s="1"/>
  <c r="M405" i="62275"/>
  <c r="L405" i="62275"/>
  <c r="W404" i="62275"/>
  <c r="X404" i="62275" s="1"/>
  <c r="M404" i="62275"/>
  <c r="L404" i="62275"/>
  <c r="W403" i="62275"/>
  <c r="X403" i="62275" s="1"/>
  <c r="M403" i="62275"/>
  <c r="L403" i="62275"/>
  <c r="W402" i="62275"/>
  <c r="X402" i="62275" s="1"/>
  <c r="M402" i="62275"/>
  <c r="L402" i="62275"/>
  <c r="W401" i="62275"/>
  <c r="X401" i="62275" s="1"/>
  <c r="M401" i="62275"/>
  <c r="L401" i="62275"/>
  <c r="W400" i="62275"/>
  <c r="X400" i="62275" s="1"/>
  <c r="M400" i="62275"/>
  <c r="L400" i="62275"/>
  <c r="W399" i="62275"/>
  <c r="X399" i="62275" s="1"/>
  <c r="M399" i="62275"/>
  <c r="L399" i="62275"/>
  <c r="W398" i="62275"/>
  <c r="X398" i="62275" s="1"/>
  <c r="M398" i="62275"/>
  <c r="L398" i="62275"/>
  <c r="W397" i="62275"/>
  <c r="X397" i="62275" s="1"/>
  <c r="M397" i="62275"/>
  <c r="L397" i="62275"/>
  <c r="W396" i="62275"/>
  <c r="X396" i="62275" s="1"/>
  <c r="M396" i="62275"/>
  <c r="L396" i="62275"/>
  <c r="W395" i="62275"/>
  <c r="X395" i="62275" s="1"/>
  <c r="M395" i="62275"/>
  <c r="L395" i="62275"/>
  <c r="W394" i="62275"/>
  <c r="X394" i="62275" s="1"/>
  <c r="M394" i="62275"/>
  <c r="L394" i="62275"/>
  <c r="W393" i="62275"/>
  <c r="X393" i="62275" s="1"/>
  <c r="M393" i="62275"/>
  <c r="L393" i="62275"/>
  <c r="W392" i="62275"/>
  <c r="X392" i="62275" s="1"/>
  <c r="M392" i="62275"/>
  <c r="L392" i="62275"/>
  <c r="W391" i="62275"/>
  <c r="X391" i="62275" s="1"/>
  <c r="M391" i="62275"/>
  <c r="L391" i="62275"/>
  <c r="W390" i="62275"/>
  <c r="X390" i="62275" s="1"/>
  <c r="M390" i="62275"/>
  <c r="L390" i="62275"/>
  <c r="W389" i="62275"/>
  <c r="X389" i="62275" s="1"/>
  <c r="M389" i="62275"/>
  <c r="L389" i="62275"/>
  <c r="W388" i="62275"/>
  <c r="X388" i="62275" s="1"/>
  <c r="M388" i="62275"/>
  <c r="L388" i="62275"/>
  <c r="W387" i="62275"/>
  <c r="X387" i="62275" s="1"/>
  <c r="M387" i="62275"/>
  <c r="L387" i="62275"/>
  <c r="W386" i="62275"/>
  <c r="X386" i="62275" s="1"/>
  <c r="M386" i="62275"/>
  <c r="L386" i="62275"/>
  <c r="W385" i="62275"/>
  <c r="X385" i="62275" s="1"/>
  <c r="M385" i="62275"/>
  <c r="L385" i="62275"/>
  <c r="W384" i="62275"/>
  <c r="X384" i="62275" s="1"/>
  <c r="M384" i="62275"/>
  <c r="L384" i="62275"/>
  <c r="W383" i="62275"/>
  <c r="X383" i="62275" s="1"/>
  <c r="M383" i="62275"/>
  <c r="L383" i="62275"/>
  <c r="W382" i="62275"/>
  <c r="X382" i="62275" s="1"/>
  <c r="M382" i="62275"/>
  <c r="L382" i="62275"/>
  <c r="W381" i="62275"/>
  <c r="X381" i="62275" s="1"/>
  <c r="M381" i="62275"/>
  <c r="L381" i="62275"/>
  <c r="W380" i="62275"/>
  <c r="X380" i="62275" s="1"/>
  <c r="M380" i="62275"/>
  <c r="L380" i="62275"/>
  <c r="W379" i="62275"/>
  <c r="X379" i="62275" s="1"/>
  <c r="M379" i="62275"/>
  <c r="L379" i="62275"/>
  <c r="W378" i="62275"/>
  <c r="X378" i="62275" s="1"/>
  <c r="M378" i="62275"/>
  <c r="L378" i="62275"/>
  <c r="W377" i="62275"/>
  <c r="X377" i="62275" s="1"/>
  <c r="M377" i="62275"/>
  <c r="L377" i="62275"/>
  <c r="W376" i="62275"/>
  <c r="X376" i="62275" s="1"/>
  <c r="M376" i="62275"/>
  <c r="L376" i="62275"/>
  <c r="W375" i="62275"/>
  <c r="X375" i="62275" s="1"/>
  <c r="M375" i="62275"/>
  <c r="L375" i="62275"/>
  <c r="W374" i="62275"/>
  <c r="X374" i="62275" s="1"/>
  <c r="M374" i="62275"/>
  <c r="L374" i="62275"/>
  <c r="W373" i="62275"/>
  <c r="X373" i="62275" s="1"/>
  <c r="M373" i="62275"/>
  <c r="L373" i="62275"/>
  <c r="W372" i="62275"/>
  <c r="X372" i="62275" s="1"/>
  <c r="M372" i="62275"/>
  <c r="L372" i="62275"/>
  <c r="W371" i="62275"/>
  <c r="X371" i="62275" s="1"/>
  <c r="M371" i="62275"/>
  <c r="L371" i="62275"/>
  <c r="W370" i="62275"/>
  <c r="X370" i="62275" s="1"/>
  <c r="M370" i="62275"/>
  <c r="L370" i="62275"/>
  <c r="W369" i="62275"/>
  <c r="X369" i="62275" s="1"/>
  <c r="M369" i="62275"/>
  <c r="L369" i="62275"/>
  <c r="W368" i="62275"/>
  <c r="X368" i="62275" s="1"/>
  <c r="M368" i="62275"/>
  <c r="L368" i="62275"/>
  <c r="W367" i="62275"/>
  <c r="X367" i="62275" s="1"/>
  <c r="M367" i="62275"/>
  <c r="L367" i="62275"/>
  <c r="W366" i="62275"/>
  <c r="X366" i="62275" s="1"/>
  <c r="M366" i="62275"/>
  <c r="L366" i="62275"/>
  <c r="W365" i="62275"/>
  <c r="X365" i="62275" s="1"/>
  <c r="M365" i="62275"/>
  <c r="L365" i="62275"/>
  <c r="W364" i="62275"/>
  <c r="X364" i="62275" s="1"/>
  <c r="M364" i="62275"/>
  <c r="L364" i="62275"/>
  <c r="W363" i="62275"/>
  <c r="X363" i="62275" s="1"/>
  <c r="M363" i="62275"/>
  <c r="L363" i="62275"/>
  <c r="W362" i="62275"/>
  <c r="X362" i="62275" s="1"/>
  <c r="M362" i="62275"/>
  <c r="L362" i="62275"/>
  <c r="W361" i="62275"/>
  <c r="X361" i="62275" s="1"/>
  <c r="M361" i="62275"/>
  <c r="L361" i="62275"/>
  <c r="W360" i="62275"/>
  <c r="X360" i="62275" s="1"/>
  <c r="M360" i="62275"/>
  <c r="L360" i="62275"/>
  <c r="W359" i="62275"/>
  <c r="X359" i="62275" s="1"/>
  <c r="M359" i="62275"/>
  <c r="L359" i="62275"/>
  <c r="W358" i="62275"/>
  <c r="X358" i="62275" s="1"/>
  <c r="M358" i="62275"/>
  <c r="L358" i="62275"/>
  <c r="W357" i="62275"/>
  <c r="X357" i="62275" s="1"/>
  <c r="M357" i="62275"/>
  <c r="L357" i="62275"/>
  <c r="W356" i="62275"/>
  <c r="X356" i="62275" s="1"/>
  <c r="M356" i="62275"/>
  <c r="L356" i="62275"/>
  <c r="W355" i="62275"/>
  <c r="X355" i="62275" s="1"/>
  <c r="M355" i="62275"/>
  <c r="L355" i="62275"/>
  <c r="W354" i="62275"/>
  <c r="X354" i="62275" s="1"/>
  <c r="M354" i="62275"/>
  <c r="L354" i="62275"/>
  <c r="W353" i="62275"/>
  <c r="X353" i="62275" s="1"/>
  <c r="M353" i="62275"/>
  <c r="L353" i="62275"/>
  <c r="W352" i="62275"/>
  <c r="X352" i="62275" s="1"/>
  <c r="M352" i="62275"/>
  <c r="L352" i="62275"/>
  <c r="W351" i="62275"/>
  <c r="X351" i="62275" s="1"/>
  <c r="M351" i="62275"/>
  <c r="L351" i="62275"/>
  <c r="W350" i="62275"/>
  <c r="X350" i="62275" s="1"/>
  <c r="M350" i="62275"/>
  <c r="L350" i="62275"/>
  <c r="W349" i="62275"/>
  <c r="X349" i="62275" s="1"/>
  <c r="M349" i="62275"/>
  <c r="L349" i="62275"/>
  <c r="W348" i="62275"/>
  <c r="X348" i="62275" s="1"/>
  <c r="M348" i="62275"/>
  <c r="L348" i="62275"/>
  <c r="W347" i="62275"/>
  <c r="X347" i="62275" s="1"/>
  <c r="M347" i="62275"/>
  <c r="L347" i="62275"/>
  <c r="W346" i="62275"/>
  <c r="X346" i="62275" s="1"/>
  <c r="M346" i="62275"/>
  <c r="L346" i="62275"/>
  <c r="W345" i="62275"/>
  <c r="X345" i="62275" s="1"/>
  <c r="M345" i="62275"/>
  <c r="L345" i="62275"/>
  <c r="W344" i="62275"/>
  <c r="X344" i="62275" s="1"/>
  <c r="M344" i="62275"/>
  <c r="L344" i="62275"/>
  <c r="W343" i="62275"/>
  <c r="X343" i="62275" s="1"/>
  <c r="M343" i="62275"/>
  <c r="L343" i="62275"/>
  <c r="W342" i="62275"/>
  <c r="X342" i="62275" s="1"/>
  <c r="M342" i="62275"/>
  <c r="L342" i="62275"/>
  <c r="W341" i="62275"/>
  <c r="X341" i="62275" s="1"/>
  <c r="M341" i="62275"/>
  <c r="L341" i="62275"/>
  <c r="W340" i="62275"/>
  <c r="X340" i="62275" s="1"/>
  <c r="M340" i="62275"/>
  <c r="L340" i="62275"/>
  <c r="W339" i="62275"/>
  <c r="X339" i="62275" s="1"/>
  <c r="M339" i="62275"/>
  <c r="L339" i="62275"/>
  <c r="W338" i="62275"/>
  <c r="X338" i="62275" s="1"/>
  <c r="M338" i="62275"/>
  <c r="L338" i="62275"/>
  <c r="W337" i="62275"/>
  <c r="X337" i="62275" s="1"/>
  <c r="M337" i="62275"/>
  <c r="L337" i="62275"/>
  <c r="W336" i="62275"/>
  <c r="X336" i="62275" s="1"/>
  <c r="M336" i="62275"/>
  <c r="L336" i="62275"/>
  <c r="W335" i="62275"/>
  <c r="X335" i="62275" s="1"/>
  <c r="M335" i="62275"/>
  <c r="L335" i="62275"/>
  <c r="W334" i="62275"/>
  <c r="X334" i="62275" s="1"/>
  <c r="M334" i="62275"/>
  <c r="L334" i="62275"/>
  <c r="W333" i="62275"/>
  <c r="X333" i="62275" s="1"/>
  <c r="M333" i="62275"/>
  <c r="L333" i="62275"/>
  <c r="W332" i="62275"/>
  <c r="X332" i="62275" s="1"/>
  <c r="M332" i="62275"/>
  <c r="L332" i="62275"/>
  <c r="W331" i="62275"/>
  <c r="X331" i="62275" s="1"/>
  <c r="M331" i="62275"/>
  <c r="L331" i="62275"/>
  <c r="W330" i="62275"/>
  <c r="X330" i="62275" s="1"/>
  <c r="M330" i="62275"/>
  <c r="L330" i="62275"/>
  <c r="W329" i="62275"/>
  <c r="X329" i="62275" s="1"/>
  <c r="M329" i="62275"/>
  <c r="L329" i="62275"/>
  <c r="W328" i="62275"/>
  <c r="X328" i="62275" s="1"/>
  <c r="M328" i="62275"/>
  <c r="L328" i="62275"/>
  <c r="W327" i="62275"/>
  <c r="X327" i="62275" s="1"/>
  <c r="M327" i="62275"/>
  <c r="L327" i="62275"/>
  <c r="W326" i="62275"/>
  <c r="X326" i="62275" s="1"/>
  <c r="M326" i="62275"/>
  <c r="L326" i="62275"/>
  <c r="W325" i="62275"/>
  <c r="X325" i="62275" s="1"/>
  <c r="M325" i="62275"/>
  <c r="L325" i="62275"/>
  <c r="W324" i="62275"/>
  <c r="X324" i="62275" s="1"/>
  <c r="M324" i="62275"/>
  <c r="L324" i="62275"/>
  <c r="W323" i="62275"/>
  <c r="X323" i="62275" s="1"/>
  <c r="M323" i="62275"/>
  <c r="L323" i="62275"/>
  <c r="W322" i="62275"/>
  <c r="X322" i="62275" s="1"/>
  <c r="M322" i="62275"/>
  <c r="L322" i="62275"/>
  <c r="W321" i="62275"/>
  <c r="X321" i="62275" s="1"/>
  <c r="M321" i="62275"/>
  <c r="L321" i="62275"/>
  <c r="W320" i="62275"/>
  <c r="X320" i="62275" s="1"/>
  <c r="M320" i="62275"/>
  <c r="L320" i="62275"/>
  <c r="W319" i="62275"/>
  <c r="X319" i="62275" s="1"/>
  <c r="M319" i="62275"/>
  <c r="L319" i="62275"/>
  <c r="W318" i="62275"/>
  <c r="X318" i="62275" s="1"/>
  <c r="M318" i="62275"/>
  <c r="L318" i="62275"/>
  <c r="W317" i="62275"/>
  <c r="X317" i="62275" s="1"/>
  <c r="M317" i="62275"/>
  <c r="L317" i="62275"/>
  <c r="W316" i="62275"/>
  <c r="X316" i="62275" s="1"/>
  <c r="M316" i="62275"/>
  <c r="L316" i="62275"/>
  <c r="W315" i="62275"/>
  <c r="X315" i="62275" s="1"/>
  <c r="M315" i="62275"/>
  <c r="L315" i="62275"/>
  <c r="W314" i="62275"/>
  <c r="X314" i="62275" s="1"/>
  <c r="M314" i="62275"/>
  <c r="L314" i="62275"/>
  <c r="W313" i="62275"/>
  <c r="X313" i="62275" s="1"/>
  <c r="M313" i="62275"/>
  <c r="L313" i="62275"/>
  <c r="W312" i="62275"/>
  <c r="X312" i="62275" s="1"/>
  <c r="M312" i="62275"/>
  <c r="L312" i="62275"/>
  <c r="W311" i="62275"/>
  <c r="X311" i="62275" s="1"/>
  <c r="M311" i="62275"/>
  <c r="L311" i="62275"/>
  <c r="W310" i="62275"/>
  <c r="X310" i="62275" s="1"/>
  <c r="M310" i="62275"/>
  <c r="L310" i="62275"/>
  <c r="W309" i="62275"/>
  <c r="X309" i="62275" s="1"/>
  <c r="M309" i="62275"/>
  <c r="L309" i="62275"/>
  <c r="W308" i="62275"/>
  <c r="X308" i="62275" s="1"/>
  <c r="M308" i="62275"/>
  <c r="L308" i="62275"/>
  <c r="W307" i="62275"/>
  <c r="X307" i="62275" s="1"/>
  <c r="M307" i="62275"/>
  <c r="L307" i="62275"/>
  <c r="W306" i="62275"/>
  <c r="X306" i="62275" s="1"/>
  <c r="M306" i="62275"/>
  <c r="L306" i="62275"/>
  <c r="W305" i="62275"/>
  <c r="X305" i="62275" s="1"/>
  <c r="M305" i="62275"/>
  <c r="L305" i="62275"/>
  <c r="W304" i="62275"/>
  <c r="X304" i="62275" s="1"/>
  <c r="M304" i="62275"/>
  <c r="L304" i="62275"/>
  <c r="W303" i="62275"/>
  <c r="X303" i="62275" s="1"/>
  <c r="M303" i="62275"/>
  <c r="L303" i="62275"/>
  <c r="W302" i="62275"/>
  <c r="X302" i="62275" s="1"/>
  <c r="M302" i="62275"/>
  <c r="L302" i="62275"/>
  <c r="W301" i="62275"/>
  <c r="X301" i="62275" s="1"/>
  <c r="M301" i="62275"/>
  <c r="L301" i="62275"/>
  <c r="W300" i="62275"/>
  <c r="X300" i="62275" s="1"/>
  <c r="M300" i="62275"/>
  <c r="L300" i="62275"/>
  <c r="W299" i="62275"/>
  <c r="X299" i="62275" s="1"/>
  <c r="M299" i="62275"/>
  <c r="L299" i="62275"/>
  <c r="W298" i="62275"/>
  <c r="X298" i="62275" s="1"/>
  <c r="M298" i="62275"/>
  <c r="L298" i="62275"/>
  <c r="W297" i="62275"/>
  <c r="X297" i="62275" s="1"/>
  <c r="M297" i="62275"/>
  <c r="L297" i="62275"/>
  <c r="W296" i="62275"/>
  <c r="X296" i="62275" s="1"/>
  <c r="M296" i="62275"/>
  <c r="L296" i="62275"/>
  <c r="W295" i="62275"/>
  <c r="X295" i="62275" s="1"/>
  <c r="M295" i="62275"/>
  <c r="L295" i="62275"/>
  <c r="W294" i="62275"/>
  <c r="X294" i="62275" s="1"/>
  <c r="M294" i="62275"/>
  <c r="L294" i="62275"/>
  <c r="W293" i="62275"/>
  <c r="X293" i="62275" s="1"/>
  <c r="M293" i="62275"/>
  <c r="L293" i="62275"/>
  <c r="W292" i="62275"/>
  <c r="X292" i="62275" s="1"/>
  <c r="M292" i="62275"/>
  <c r="L292" i="62275"/>
  <c r="W291" i="62275"/>
  <c r="X291" i="62275" s="1"/>
  <c r="M291" i="62275"/>
  <c r="L291" i="62275"/>
  <c r="W290" i="62275"/>
  <c r="X290" i="62275" s="1"/>
  <c r="M290" i="62275"/>
  <c r="L290" i="62275"/>
  <c r="W289" i="62275"/>
  <c r="X289" i="62275" s="1"/>
  <c r="M289" i="62275"/>
  <c r="L289" i="62275"/>
  <c r="W288" i="62275"/>
  <c r="X288" i="62275" s="1"/>
  <c r="M288" i="62275"/>
  <c r="L288" i="62275"/>
  <c r="W287" i="62275"/>
  <c r="X287" i="62275" s="1"/>
  <c r="M287" i="62275"/>
  <c r="L287" i="62275"/>
  <c r="W286" i="62275"/>
  <c r="X286" i="62275" s="1"/>
  <c r="M286" i="62275"/>
  <c r="L286" i="62275"/>
  <c r="W285" i="62275"/>
  <c r="X285" i="62275" s="1"/>
  <c r="M285" i="62275"/>
  <c r="L285" i="62275"/>
  <c r="W284" i="62275"/>
  <c r="X284" i="62275" s="1"/>
  <c r="M284" i="62275"/>
  <c r="L284" i="62275"/>
  <c r="W283" i="62275"/>
  <c r="X283" i="62275" s="1"/>
  <c r="M283" i="62275"/>
  <c r="L283" i="62275"/>
  <c r="W282" i="62275"/>
  <c r="X282" i="62275" s="1"/>
  <c r="M282" i="62275"/>
  <c r="L282" i="62275"/>
  <c r="W281" i="62275"/>
  <c r="X281" i="62275" s="1"/>
  <c r="M281" i="62275"/>
  <c r="L281" i="62275"/>
  <c r="W280" i="62275"/>
  <c r="X280" i="62275" s="1"/>
  <c r="M280" i="62275"/>
  <c r="L280" i="62275"/>
  <c r="W279" i="62275"/>
  <c r="X279" i="62275" s="1"/>
  <c r="M279" i="62275"/>
  <c r="L279" i="62275"/>
  <c r="W278" i="62275"/>
  <c r="X278" i="62275" s="1"/>
  <c r="M278" i="62275"/>
  <c r="L278" i="62275"/>
  <c r="W277" i="62275"/>
  <c r="X277" i="62275" s="1"/>
  <c r="M277" i="62275"/>
  <c r="L277" i="62275"/>
  <c r="W276" i="62275"/>
  <c r="X276" i="62275" s="1"/>
  <c r="M276" i="62275"/>
  <c r="L276" i="62275"/>
  <c r="W275" i="62275"/>
  <c r="X275" i="62275" s="1"/>
  <c r="M275" i="62275"/>
  <c r="L275" i="62275"/>
  <c r="W274" i="62275"/>
  <c r="X274" i="62275" s="1"/>
  <c r="M274" i="62275"/>
  <c r="L274" i="62275"/>
  <c r="W273" i="62275"/>
  <c r="X273" i="62275" s="1"/>
  <c r="M273" i="62275"/>
  <c r="L273" i="62275"/>
  <c r="W272" i="62275"/>
  <c r="X272" i="62275" s="1"/>
  <c r="M272" i="62275"/>
  <c r="L272" i="62275"/>
  <c r="W271" i="62275"/>
  <c r="X271" i="62275" s="1"/>
  <c r="M271" i="62275"/>
  <c r="L271" i="62275"/>
  <c r="W270" i="62275"/>
  <c r="X270" i="62275" s="1"/>
  <c r="M270" i="62275"/>
  <c r="L270" i="62275"/>
  <c r="W269" i="62275"/>
  <c r="X269" i="62275" s="1"/>
  <c r="M269" i="62275"/>
  <c r="L269" i="62275"/>
  <c r="W268" i="62275"/>
  <c r="X268" i="62275" s="1"/>
  <c r="M268" i="62275"/>
  <c r="L268" i="62275"/>
  <c r="W267" i="62275"/>
  <c r="X267" i="62275" s="1"/>
  <c r="M267" i="62275"/>
  <c r="L267" i="62275"/>
  <c r="W266" i="62275"/>
  <c r="X266" i="62275" s="1"/>
  <c r="M266" i="62275"/>
  <c r="L266" i="62275"/>
  <c r="W265" i="62275"/>
  <c r="X265" i="62275" s="1"/>
  <c r="P265" i="62275"/>
  <c r="Q265" i="62275" s="1"/>
  <c r="R265" i="62275" s="1"/>
  <c r="M265" i="62275"/>
  <c r="L265" i="62275"/>
  <c r="W264" i="62275"/>
  <c r="X264" i="62275" s="1"/>
  <c r="P264" i="62275"/>
  <c r="Q264" i="62275" s="1"/>
  <c r="R264" i="62275" s="1"/>
  <c r="M264" i="62275"/>
  <c r="L264" i="62275"/>
  <c r="W263" i="62275"/>
  <c r="X263" i="62275" s="1"/>
  <c r="P263" i="62275"/>
  <c r="Q263" i="62275" s="1"/>
  <c r="R263" i="62275" s="1"/>
  <c r="M263" i="62275"/>
  <c r="L263" i="62275"/>
  <c r="W262" i="62275"/>
  <c r="X262" i="62275" s="1"/>
  <c r="P262" i="62275"/>
  <c r="Q262" i="62275" s="1"/>
  <c r="R262" i="62275" s="1"/>
  <c r="M262" i="62275"/>
  <c r="L262" i="62275"/>
  <c r="W261" i="62275"/>
  <c r="X261" i="62275" s="1"/>
  <c r="P261" i="62275"/>
  <c r="Q261" i="62275" s="1"/>
  <c r="R261" i="62275" s="1"/>
  <c r="M261" i="62275"/>
  <c r="L261" i="62275"/>
  <c r="W260" i="62275"/>
  <c r="X260" i="62275" s="1"/>
  <c r="P260" i="62275"/>
  <c r="Q260" i="62275" s="1"/>
  <c r="R260" i="62275" s="1"/>
  <c r="M260" i="62275"/>
  <c r="L260" i="62275"/>
  <c r="W259" i="62275"/>
  <c r="X259" i="62275" s="1"/>
  <c r="P259" i="62275"/>
  <c r="Q259" i="62275" s="1"/>
  <c r="R259" i="62275" s="1"/>
  <c r="M259" i="62275"/>
  <c r="L259" i="62275"/>
  <c r="W258" i="62275"/>
  <c r="X258" i="62275" s="1"/>
  <c r="P258" i="62275"/>
  <c r="Q258" i="62275" s="1"/>
  <c r="R258" i="62275" s="1"/>
  <c r="M258" i="62275"/>
  <c r="L258" i="62275"/>
  <c r="W257" i="62275"/>
  <c r="X257" i="62275" s="1"/>
  <c r="P257" i="62275"/>
  <c r="Q257" i="62275" s="1"/>
  <c r="R257" i="62275" s="1"/>
  <c r="M257" i="62275"/>
  <c r="L257" i="62275"/>
  <c r="W256" i="62275"/>
  <c r="X256" i="62275" s="1"/>
  <c r="P256" i="62275"/>
  <c r="Q256" i="62275" s="1"/>
  <c r="R256" i="62275" s="1"/>
  <c r="M256" i="62275"/>
  <c r="L256" i="62275"/>
  <c r="W255" i="62275"/>
  <c r="X255" i="62275" s="1"/>
  <c r="P255" i="62275"/>
  <c r="Q255" i="62275" s="1"/>
  <c r="R255" i="62275" s="1"/>
  <c r="M255" i="62275"/>
  <c r="L255" i="62275"/>
  <c r="W254" i="62275"/>
  <c r="X254" i="62275" s="1"/>
  <c r="P254" i="62275"/>
  <c r="Q254" i="62275" s="1"/>
  <c r="R254" i="62275" s="1"/>
  <c r="M254" i="62275"/>
  <c r="L254" i="62275"/>
  <c r="W253" i="62275"/>
  <c r="X253" i="62275" s="1"/>
  <c r="P253" i="62275"/>
  <c r="Q253" i="62275" s="1"/>
  <c r="R253" i="62275" s="1"/>
  <c r="M253" i="62275"/>
  <c r="L253" i="62275"/>
  <c r="W252" i="62275"/>
  <c r="X252" i="62275" s="1"/>
  <c r="P252" i="62275"/>
  <c r="Q252" i="62275" s="1"/>
  <c r="R252" i="62275" s="1"/>
  <c r="M252" i="62275"/>
  <c r="L252" i="62275"/>
  <c r="W251" i="62275"/>
  <c r="X251" i="62275" s="1"/>
  <c r="P251" i="62275"/>
  <c r="Q251" i="62275" s="1"/>
  <c r="R251" i="62275" s="1"/>
  <c r="M251" i="62275"/>
  <c r="L251" i="62275"/>
  <c r="W250" i="62275"/>
  <c r="X250" i="62275" s="1"/>
  <c r="P250" i="62275"/>
  <c r="Q250" i="62275" s="1"/>
  <c r="R250" i="62275" s="1"/>
  <c r="M250" i="62275"/>
  <c r="L250" i="62275"/>
  <c r="W249" i="62275"/>
  <c r="X249" i="62275" s="1"/>
  <c r="P249" i="62275"/>
  <c r="Q249" i="62275" s="1"/>
  <c r="R249" i="62275" s="1"/>
  <c r="M249" i="62275"/>
  <c r="L249" i="62275"/>
  <c r="W248" i="62275"/>
  <c r="X248" i="62275" s="1"/>
  <c r="P248" i="62275"/>
  <c r="Q248" i="62275" s="1"/>
  <c r="R248" i="62275" s="1"/>
  <c r="M248" i="62275"/>
  <c r="L248" i="62275"/>
  <c r="W247" i="62275"/>
  <c r="X247" i="62275" s="1"/>
  <c r="P247" i="62275"/>
  <c r="Q247" i="62275" s="1"/>
  <c r="R247" i="62275" s="1"/>
  <c r="M247" i="62275"/>
  <c r="L247" i="62275"/>
  <c r="W246" i="62275"/>
  <c r="X246" i="62275" s="1"/>
  <c r="P246" i="62275"/>
  <c r="Q246" i="62275" s="1"/>
  <c r="R246" i="62275" s="1"/>
  <c r="M246" i="62275"/>
  <c r="L246" i="62275"/>
  <c r="W245" i="62275"/>
  <c r="X245" i="62275" s="1"/>
  <c r="P245" i="62275"/>
  <c r="Q245" i="62275" s="1"/>
  <c r="R245" i="62275" s="1"/>
  <c r="M245" i="62275"/>
  <c r="L245" i="62275"/>
  <c r="W244" i="62275"/>
  <c r="X244" i="62275" s="1"/>
  <c r="P244" i="62275"/>
  <c r="Q244" i="62275" s="1"/>
  <c r="R244" i="62275" s="1"/>
  <c r="M244" i="62275"/>
  <c r="L244" i="62275"/>
  <c r="W243" i="62275"/>
  <c r="X243" i="62275" s="1"/>
  <c r="P243" i="62275"/>
  <c r="Q243" i="62275" s="1"/>
  <c r="R243" i="62275" s="1"/>
  <c r="M243" i="62275"/>
  <c r="L243" i="62275"/>
  <c r="W242" i="62275"/>
  <c r="X242" i="62275" s="1"/>
  <c r="P242" i="62275"/>
  <c r="Q242" i="62275" s="1"/>
  <c r="R242" i="62275" s="1"/>
  <c r="M242" i="62275"/>
  <c r="L242" i="62275"/>
  <c r="W241" i="62275"/>
  <c r="X241" i="62275" s="1"/>
  <c r="P241" i="62275"/>
  <c r="Q241" i="62275" s="1"/>
  <c r="R241" i="62275" s="1"/>
  <c r="M241" i="62275"/>
  <c r="L241" i="62275"/>
  <c r="W240" i="62275"/>
  <c r="X240" i="62275" s="1"/>
  <c r="P240" i="62275"/>
  <c r="Q240" i="62275" s="1"/>
  <c r="R240" i="62275" s="1"/>
  <c r="M240" i="62275"/>
  <c r="L240" i="62275"/>
  <c r="W239" i="62275"/>
  <c r="X239" i="62275" s="1"/>
  <c r="P239" i="62275"/>
  <c r="Q239" i="62275" s="1"/>
  <c r="R239" i="62275" s="1"/>
  <c r="M239" i="62275"/>
  <c r="L239" i="62275"/>
  <c r="W238" i="62275"/>
  <c r="X238" i="62275" s="1"/>
  <c r="P238" i="62275"/>
  <c r="Q238" i="62275" s="1"/>
  <c r="R238" i="62275" s="1"/>
  <c r="M238" i="62275"/>
  <c r="L238" i="62275"/>
  <c r="W237" i="62275"/>
  <c r="X237" i="62275" s="1"/>
  <c r="P237" i="62275"/>
  <c r="Q237" i="62275" s="1"/>
  <c r="R237" i="62275" s="1"/>
  <c r="M237" i="62275"/>
  <c r="L237" i="62275"/>
  <c r="W236" i="62275"/>
  <c r="X236" i="62275" s="1"/>
  <c r="P236" i="62275"/>
  <c r="Q236" i="62275" s="1"/>
  <c r="R236" i="62275" s="1"/>
  <c r="M236" i="62275"/>
  <c r="L236" i="62275"/>
  <c r="W235" i="62275"/>
  <c r="X235" i="62275" s="1"/>
  <c r="P235" i="62275"/>
  <c r="Q235" i="62275" s="1"/>
  <c r="R235" i="62275" s="1"/>
  <c r="M235" i="62275"/>
  <c r="L235" i="62275"/>
  <c r="W234" i="62275"/>
  <c r="X234" i="62275" s="1"/>
  <c r="P234" i="62275"/>
  <c r="Q234" i="62275" s="1"/>
  <c r="R234" i="62275" s="1"/>
  <c r="M234" i="62275"/>
  <c r="L234" i="62275"/>
  <c r="W233" i="62275"/>
  <c r="X233" i="62275" s="1"/>
  <c r="P233" i="62275"/>
  <c r="Q233" i="62275" s="1"/>
  <c r="R233" i="62275" s="1"/>
  <c r="M233" i="62275"/>
  <c r="L233" i="62275"/>
  <c r="W232" i="62275"/>
  <c r="X232" i="62275" s="1"/>
  <c r="P232" i="62275"/>
  <c r="Q232" i="62275" s="1"/>
  <c r="R232" i="62275" s="1"/>
  <c r="M232" i="62275"/>
  <c r="L232" i="62275"/>
  <c r="W231" i="62275"/>
  <c r="X231" i="62275" s="1"/>
  <c r="P231" i="62275"/>
  <c r="Q231" i="62275" s="1"/>
  <c r="R231" i="62275" s="1"/>
  <c r="M231" i="62275"/>
  <c r="L231" i="62275"/>
  <c r="W230" i="62275"/>
  <c r="X230" i="62275" s="1"/>
  <c r="P230" i="62275"/>
  <c r="Q230" i="62275" s="1"/>
  <c r="R230" i="62275" s="1"/>
  <c r="M230" i="62275"/>
  <c r="L230" i="62275"/>
  <c r="W229" i="62275"/>
  <c r="X229" i="62275" s="1"/>
  <c r="P229" i="62275"/>
  <c r="Q229" i="62275" s="1"/>
  <c r="R229" i="62275" s="1"/>
  <c r="M229" i="62275"/>
  <c r="L229" i="62275"/>
  <c r="W228" i="62275"/>
  <c r="X228" i="62275" s="1"/>
  <c r="P228" i="62275"/>
  <c r="Q228" i="62275" s="1"/>
  <c r="R228" i="62275" s="1"/>
  <c r="M228" i="62275"/>
  <c r="L228" i="62275"/>
  <c r="W225" i="62275"/>
  <c r="X225" i="62275" s="1"/>
  <c r="P225" i="62275"/>
  <c r="Q225" i="62275" s="1"/>
  <c r="R225" i="62275" s="1"/>
  <c r="M225" i="62275"/>
  <c r="L225" i="62275"/>
  <c r="W224" i="62275"/>
  <c r="X224" i="62275" s="1"/>
  <c r="P224" i="62275"/>
  <c r="Q224" i="62275" s="1"/>
  <c r="R224" i="62275" s="1"/>
  <c r="M224" i="62275"/>
  <c r="L224" i="62275"/>
  <c r="W223" i="62275"/>
  <c r="X223" i="62275" s="1"/>
  <c r="P223" i="62275"/>
  <c r="Q223" i="62275" s="1"/>
  <c r="R223" i="62275" s="1"/>
  <c r="M223" i="62275"/>
  <c r="L223" i="62275"/>
  <c r="W222" i="62275"/>
  <c r="X222" i="62275" s="1"/>
  <c r="P222" i="62275"/>
  <c r="Q222" i="62275" s="1"/>
  <c r="R222" i="62275" s="1"/>
  <c r="M222" i="62275"/>
  <c r="L222" i="62275"/>
  <c r="W221" i="62275"/>
  <c r="X221" i="62275" s="1"/>
  <c r="P221" i="62275"/>
  <c r="Q221" i="62275" s="1"/>
  <c r="R221" i="62275" s="1"/>
  <c r="M221" i="62275"/>
  <c r="L221" i="62275"/>
  <c r="W220" i="62275"/>
  <c r="X220" i="62275" s="1"/>
  <c r="P220" i="62275"/>
  <c r="Q220" i="62275" s="1"/>
  <c r="R220" i="62275" s="1"/>
  <c r="M220" i="62275"/>
  <c r="L220" i="62275"/>
  <c r="W219" i="62275"/>
  <c r="X219" i="62275" s="1"/>
  <c r="P219" i="62275"/>
  <c r="Q219" i="62275" s="1"/>
  <c r="R219" i="62275" s="1"/>
  <c r="M219" i="62275"/>
  <c r="L219" i="62275"/>
  <c r="W218" i="62275"/>
  <c r="X218" i="62275" s="1"/>
  <c r="P218" i="62275"/>
  <c r="Q218" i="62275" s="1"/>
  <c r="R218" i="62275" s="1"/>
  <c r="M218" i="62275"/>
  <c r="L218" i="62275"/>
  <c r="W217" i="62275"/>
  <c r="X217" i="62275" s="1"/>
  <c r="P217" i="62275"/>
  <c r="Q217" i="62275" s="1"/>
  <c r="R217" i="62275" s="1"/>
  <c r="M217" i="62275"/>
  <c r="L217" i="62275"/>
  <c r="W216" i="62275"/>
  <c r="X216" i="62275" s="1"/>
  <c r="P216" i="62275"/>
  <c r="Q216" i="62275" s="1"/>
  <c r="R216" i="62275" s="1"/>
  <c r="M216" i="62275"/>
  <c r="L216" i="62275"/>
  <c r="W215" i="62275"/>
  <c r="X215" i="62275" s="1"/>
  <c r="P215" i="62275"/>
  <c r="Q215" i="62275" s="1"/>
  <c r="R215" i="62275" s="1"/>
  <c r="M215" i="62275"/>
  <c r="L215" i="62275"/>
  <c r="X214" i="62275"/>
  <c r="Y214" i="62275" s="1"/>
  <c r="Z214" i="62275" s="1"/>
  <c r="AA214" i="62275" s="1"/>
  <c r="AB214" i="62275" s="1"/>
  <c r="AC214" i="62275" s="1"/>
  <c r="P214" i="62275"/>
  <c r="Q214" i="62275" s="1"/>
  <c r="R214" i="62275" s="1"/>
  <c r="M214" i="62275"/>
  <c r="L214" i="62275"/>
  <c r="X213" i="62275"/>
  <c r="Y213" i="62275" s="1"/>
  <c r="Z213" i="62275" s="1"/>
  <c r="AA213" i="62275" s="1"/>
  <c r="AB213" i="62275" s="1"/>
  <c r="AC213" i="62275" s="1"/>
  <c r="P213" i="62275"/>
  <c r="Q213" i="62275" s="1"/>
  <c r="R213" i="62275" s="1"/>
  <c r="M213" i="62275"/>
  <c r="L213" i="62275"/>
  <c r="X212" i="62275"/>
  <c r="Y212" i="62275" s="1"/>
  <c r="Z212" i="62275" s="1"/>
  <c r="AA212" i="62275" s="1"/>
  <c r="AB212" i="62275" s="1"/>
  <c r="AC212" i="62275" s="1"/>
  <c r="P212" i="62275"/>
  <c r="Q212" i="62275" s="1"/>
  <c r="R212" i="62275" s="1"/>
  <c r="M212" i="62275"/>
  <c r="L212" i="62275"/>
  <c r="X211" i="62275"/>
  <c r="Y211" i="62275" s="1"/>
  <c r="Z211" i="62275" s="1"/>
  <c r="AA211" i="62275" s="1"/>
  <c r="AB211" i="62275" s="1"/>
  <c r="AC211" i="62275" s="1"/>
  <c r="P211" i="62275"/>
  <c r="Q211" i="62275" s="1"/>
  <c r="R211" i="62275" s="1"/>
  <c r="M211" i="62275"/>
  <c r="L211" i="62275"/>
  <c r="X210" i="62275"/>
  <c r="Y210" i="62275" s="1"/>
  <c r="Z210" i="62275" s="1"/>
  <c r="AA210" i="62275" s="1"/>
  <c r="AB210" i="62275" s="1"/>
  <c r="AC210" i="62275" s="1"/>
  <c r="P210" i="62275"/>
  <c r="Q210" i="62275" s="1"/>
  <c r="R210" i="62275" s="1"/>
  <c r="M210" i="62275"/>
  <c r="L210" i="62275"/>
  <c r="X209" i="62275"/>
  <c r="Y209" i="62275" s="1"/>
  <c r="Z209" i="62275" s="1"/>
  <c r="AA209" i="62275" s="1"/>
  <c r="AB209" i="62275" s="1"/>
  <c r="AC209" i="62275" s="1"/>
  <c r="P209" i="62275"/>
  <c r="Q209" i="62275" s="1"/>
  <c r="R209" i="62275" s="1"/>
  <c r="M209" i="62275"/>
  <c r="L209" i="62275"/>
  <c r="X208" i="62275"/>
  <c r="Y208" i="62275" s="1"/>
  <c r="Z208" i="62275" s="1"/>
  <c r="AA208" i="62275" s="1"/>
  <c r="AB208" i="62275" s="1"/>
  <c r="AC208" i="62275" s="1"/>
  <c r="P208" i="62275"/>
  <c r="Q208" i="62275" s="1"/>
  <c r="R208" i="62275" s="1"/>
  <c r="M208" i="62275"/>
  <c r="L208" i="62275"/>
  <c r="X207" i="62275"/>
  <c r="Y207" i="62275" s="1"/>
  <c r="Z207" i="62275" s="1"/>
  <c r="AA207" i="62275" s="1"/>
  <c r="AB207" i="62275" s="1"/>
  <c r="AC207" i="62275" s="1"/>
  <c r="P207" i="62275"/>
  <c r="Q207" i="62275" s="1"/>
  <c r="R207" i="62275" s="1"/>
  <c r="M207" i="62275"/>
  <c r="L207" i="62275"/>
  <c r="X206" i="62275"/>
  <c r="Y206" i="62275" s="1"/>
  <c r="Z206" i="62275" s="1"/>
  <c r="AA206" i="62275" s="1"/>
  <c r="AB206" i="62275" s="1"/>
  <c r="AC206" i="62275" s="1"/>
  <c r="P206" i="62275"/>
  <c r="Q206" i="62275" s="1"/>
  <c r="R206" i="62275" s="1"/>
  <c r="M206" i="62275"/>
  <c r="L206" i="62275"/>
  <c r="X205" i="62275"/>
  <c r="Y205" i="62275" s="1"/>
  <c r="Z205" i="62275" s="1"/>
  <c r="AA205" i="62275" s="1"/>
  <c r="AB205" i="62275" s="1"/>
  <c r="AC205" i="62275" s="1"/>
  <c r="P205" i="62275"/>
  <c r="Q205" i="62275" s="1"/>
  <c r="R205" i="62275" s="1"/>
  <c r="M205" i="62275"/>
  <c r="L205" i="62275"/>
  <c r="X204" i="62275"/>
  <c r="Y204" i="62275" s="1"/>
  <c r="Z204" i="62275" s="1"/>
  <c r="AA204" i="62275" s="1"/>
  <c r="AB204" i="62275" s="1"/>
  <c r="AC204" i="62275" s="1"/>
  <c r="P204" i="62275"/>
  <c r="Q204" i="62275" s="1"/>
  <c r="R204" i="62275" s="1"/>
  <c r="M204" i="62275"/>
  <c r="L204" i="62275"/>
  <c r="X203" i="62275"/>
  <c r="Y203" i="62275" s="1"/>
  <c r="Z203" i="62275" s="1"/>
  <c r="AA203" i="62275" s="1"/>
  <c r="AB203" i="62275" s="1"/>
  <c r="AC203" i="62275" s="1"/>
  <c r="P203" i="62275"/>
  <c r="Q203" i="62275" s="1"/>
  <c r="R203" i="62275" s="1"/>
  <c r="M203" i="62275"/>
  <c r="L203" i="62275"/>
  <c r="X202" i="62275"/>
  <c r="Y202" i="62275" s="1"/>
  <c r="Z202" i="62275" s="1"/>
  <c r="AA202" i="62275" s="1"/>
  <c r="AB202" i="62275" s="1"/>
  <c r="AC202" i="62275" s="1"/>
  <c r="P202" i="62275"/>
  <c r="Q202" i="62275" s="1"/>
  <c r="R202" i="62275" s="1"/>
  <c r="M202" i="62275"/>
  <c r="L202" i="62275"/>
  <c r="X201" i="62275"/>
  <c r="Y201" i="62275" s="1"/>
  <c r="Z201" i="62275" s="1"/>
  <c r="AA201" i="62275" s="1"/>
  <c r="AB201" i="62275" s="1"/>
  <c r="AC201" i="62275" s="1"/>
  <c r="P201" i="62275"/>
  <c r="Q201" i="62275" s="1"/>
  <c r="R201" i="62275" s="1"/>
  <c r="M201" i="62275"/>
  <c r="L201" i="62275"/>
  <c r="X200" i="62275"/>
  <c r="Y200" i="62275" s="1"/>
  <c r="Z200" i="62275" s="1"/>
  <c r="AA200" i="62275" s="1"/>
  <c r="AB200" i="62275" s="1"/>
  <c r="AC200" i="62275" s="1"/>
  <c r="P200" i="62275"/>
  <c r="Q200" i="62275" s="1"/>
  <c r="R200" i="62275" s="1"/>
  <c r="M200" i="62275"/>
  <c r="L200" i="62275"/>
  <c r="X199" i="62275"/>
  <c r="Y199" i="62275" s="1"/>
  <c r="Z199" i="62275" s="1"/>
  <c r="AA199" i="62275" s="1"/>
  <c r="AB199" i="62275" s="1"/>
  <c r="AC199" i="62275" s="1"/>
  <c r="P199" i="62275"/>
  <c r="Q199" i="62275" s="1"/>
  <c r="R199" i="62275" s="1"/>
  <c r="M199" i="62275"/>
  <c r="L199" i="62275"/>
  <c r="X198" i="62275"/>
  <c r="Y198" i="62275" s="1"/>
  <c r="Z198" i="62275" s="1"/>
  <c r="AA198" i="62275" s="1"/>
  <c r="AB198" i="62275" s="1"/>
  <c r="AC198" i="62275" s="1"/>
  <c r="P198" i="62275"/>
  <c r="Q198" i="62275" s="1"/>
  <c r="R198" i="62275" s="1"/>
  <c r="M198" i="62275"/>
  <c r="L198" i="62275"/>
  <c r="X197" i="62275"/>
  <c r="Y197" i="62275" s="1"/>
  <c r="Z197" i="62275" s="1"/>
  <c r="AA197" i="62275" s="1"/>
  <c r="AB197" i="62275" s="1"/>
  <c r="AC197" i="62275" s="1"/>
  <c r="P197" i="62275"/>
  <c r="Q197" i="62275" s="1"/>
  <c r="R197" i="62275" s="1"/>
  <c r="M197" i="62275"/>
  <c r="L197" i="62275"/>
  <c r="X196" i="62275"/>
  <c r="Y196" i="62275" s="1"/>
  <c r="Z196" i="62275" s="1"/>
  <c r="AA196" i="62275" s="1"/>
  <c r="AB196" i="62275" s="1"/>
  <c r="AC196" i="62275" s="1"/>
  <c r="P196" i="62275"/>
  <c r="Q196" i="62275" s="1"/>
  <c r="R196" i="62275" s="1"/>
  <c r="M196" i="62275"/>
  <c r="L196" i="62275"/>
  <c r="X193" i="62275"/>
  <c r="Y193" i="62275" s="1"/>
  <c r="Z193" i="62275" s="1"/>
  <c r="AA193" i="62275" s="1"/>
  <c r="AB193" i="62275" s="1"/>
  <c r="AC193" i="62275" s="1"/>
  <c r="P193" i="62275"/>
  <c r="Q193" i="62275" s="1"/>
  <c r="R193" i="62275" s="1"/>
  <c r="M193" i="62275"/>
  <c r="L193" i="62275"/>
  <c r="X192" i="62275"/>
  <c r="Y192" i="62275" s="1"/>
  <c r="Z192" i="62275" s="1"/>
  <c r="AA192" i="62275" s="1"/>
  <c r="AB192" i="62275" s="1"/>
  <c r="AC192" i="62275" s="1"/>
  <c r="P192" i="62275"/>
  <c r="Q192" i="62275" s="1"/>
  <c r="R192" i="62275" s="1"/>
  <c r="M192" i="62275"/>
  <c r="L192" i="62275"/>
  <c r="X191" i="62275"/>
  <c r="Y191" i="62275" s="1"/>
  <c r="Z191" i="62275" s="1"/>
  <c r="AA191" i="62275" s="1"/>
  <c r="AB191" i="62275" s="1"/>
  <c r="AC191" i="62275" s="1"/>
  <c r="P191" i="62275"/>
  <c r="Q191" i="62275" s="1"/>
  <c r="R191" i="62275" s="1"/>
  <c r="M191" i="62275"/>
  <c r="L191" i="62275"/>
  <c r="X190" i="62275"/>
  <c r="Y190" i="62275" s="1"/>
  <c r="Z190" i="62275" s="1"/>
  <c r="AA190" i="62275" s="1"/>
  <c r="AB190" i="62275" s="1"/>
  <c r="AC190" i="62275" s="1"/>
  <c r="P190" i="62275"/>
  <c r="Q190" i="62275" s="1"/>
  <c r="R190" i="62275" s="1"/>
  <c r="M190" i="62275"/>
  <c r="L190" i="62275"/>
  <c r="X189" i="62275"/>
  <c r="Y189" i="62275" s="1"/>
  <c r="Z189" i="62275" s="1"/>
  <c r="AA189" i="62275" s="1"/>
  <c r="AB189" i="62275" s="1"/>
  <c r="AC189" i="62275" s="1"/>
  <c r="P189" i="62275"/>
  <c r="Q189" i="62275" s="1"/>
  <c r="R189" i="62275" s="1"/>
  <c r="M189" i="62275"/>
  <c r="L189" i="62275"/>
  <c r="X188" i="62275"/>
  <c r="Y188" i="62275" s="1"/>
  <c r="Z188" i="62275" s="1"/>
  <c r="AA188" i="62275" s="1"/>
  <c r="AB188" i="62275" s="1"/>
  <c r="AC188" i="62275" s="1"/>
  <c r="P188" i="62275"/>
  <c r="Q188" i="62275" s="1"/>
  <c r="R188" i="62275" s="1"/>
  <c r="M188" i="62275"/>
  <c r="L188" i="62275"/>
  <c r="X187" i="62275"/>
  <c r="Y187" i="62275" s="1"/>
  <c r="Z187" i="62275" s="1"/>
  <c r="AA187" i="62275" s="1"/>
  <c r="AB187" i="62275" s="1"/>
  <c r="AC187" i="62275" s="1"/>
  <c r="P187" i="62275"/>
  <c r="Q187" i="62275" s="1"/>
  <c r="R187" i="62275" s="1"/>
  <c r="M187" i="62275"/>
  <c r="L187" i="62275"/>
  <c r="X186" i="62275"/>
  <c r="Y186" i="62275" s="1"/>
  <c r="Z186" i="62275" s="1"/>
  <c r="AA186" i="62275" s="1"/>
  <c r="AB186" i="62275" s="1"/>
  <c r="AC186" i="62275" s="1"/>
  <c r="P186" i="62275"/>
  <c r="Q186" i="62275" s="1"/>
  <c r="R186" i="62275" s="1"/>
  <c r="M186" i="62275"/>
  <c r="L186" i="62275"/>
  <c r="X185" i="62275"/>
  <c r="Y185" i="62275" s="1"/>
  <c r="Z185" i="62275" s="1"/>
  <c r="AA185" i="62275" s="1"/>
  <c r="AB185" i="62275" s="1"/>
  <c r="AC185" i="62275" s="1"/>
  <c r="P185" i="62275"/>
  <c r="Q185" i="62275" s="1"/>
  <c r="R185" i="62275" s="1"/>
  <c r="M185" i="62275"/>
  <c r="L185" i="62275"/>
  <c r="X184" i="62275"/>
  <c r="Y184" i="62275" s="1"/>
  <c r="Z184" i="62275" s="1"/>
  <c r="AA184" i="62275" s="1"/>
  <c r="AB184" i="62275" s="1"/>
  <c r="AC184" i="62275" s="1"/>
  <c r="P184" i="62275"/>
  <c r="Q184" i="62275" s="1"/>
  <c r="R184" i="62275" s="1"/>
  <c r="M184" i="62275"/>
  <c r="L184" i="62275"/>
  <c r="X183" i="62275"/>
  <c r="Y183" i="62275" s="1"/>
  <c r="Z183" i="62275" s="1"/>
  <c r="AA183" i="62275" s="1"/>
  <c r="AB183" i="62275" s="1"/>
  <c r="AC183" i="62275" s="1"/>
  <c r="P183" i="62275"/>
  <c r="Q183" i="62275" s="1"/>
  <c r="R183" i="62275" s="1"/>
  <c r="M183" i="62275"/>
  <c r="L183" i="62275"/>
  <c r="X182" i="62275"/>
  <c r="Y182" i="62275" s="1"/>
  <c r="Z182" i="62275" s="1"/>
  <c r="AA182" i="62275" s="1"/>
  <c r="AB182" i="62275" s="1"/>
  <c r="AC182" i="62275" s="1"/>
  <c r="P182" i="62275"/>
  <c r="Q182" i="62275" s="1"/>
  <c r="R182" i="62275" s="1"/>
  <c r="M182" i="62275"/>
  <c r="L182" i="62275"/>
  <c r="X181" i="62275"/>
  <c r="Y181" i="62275" s="1"/>
  <c r="Z181" i="62275" s="1"/>
  <c r="AA181" i="62275" s="1"/>
  <c r="AB181" i="62275" s="1"/>
  <c r="AC181" i="62275" s="1"/>
  <c r="P181" i="62275"/>
  <c r="Q181" i="62275" s="1"/>
  <c r="R181" i="62275" s="1"/>
  <c r="M181" i="62275"/>
  <c r="L181" i="62275"/>
  <c r="X180" i="62275"/>
  <c r="Y180" i="62275" s="1"/>
  <c r="Z180" i="62275" s="1"/>
  <c r="AA180" i="62275" s="1"/>
  <c r="AB180" i="62275" s="1"/>
  <c r="AC180" i="62275" s="1"/>
  <c r="P180" i="62275"/>
  <c r="Q180" i="62275" s="1"/>
  <c r="R180" i="62275" s="1"/>
  <c r="M180" i="62275"/>
  <c r="L180" i="62275"/>
  <c r="X179" i="62275"/>
  <c r="Y179" i="62275" s="1"/>
  <c r="Z179" i="62275" s="1"/>
  <c r="AA179" i="62275" s="1"/>
  <c r="AB179" i="62275" s="1"/>
  <c r="AC179" i="62275" s="1"/>
  <c r="P179" i="62275"/>
  <c r="Q179" i="62275" s="1"/>
  <c r="R179" i="62275" s="1"/>
  <c r="M179" i="62275"/>
  <c r="L179" i="62275"/>
  <c r="X178" i="62275"/>
  <c r="Y178" i="62275" s="1"/>
  <c r="Z178" i="62275" s="1"/>
  <c r="AA178" i="62275" s="1"/>
  <c r="AB178" i="62275" s="1"/>
  <c r="AC178" i="62275" s="1"/>
  <c r="P178" i="62275"/>
  <c r="Q178" i="62275" s="1"/>
  <c r="R178" i="62275" s="1"/>
  <c r="M178" i="62275"/>
  <c r="L178" i="62275"/>
  <c r="X177" i="62275"/>
  <c r="Y177" i="62275" s="1"/>
  <c r="Z177" i="62275" s="1"/>
  <c r="AA177" i="62275" s="1"/>
  <c r="AB177" i="62275" s="1"/>
  <c r="AC177" i="62275" s="1"/>
  <c r="P177" i="62275"/>
  <c r="Q177" i="62275" s="1"/>
  <c r="R177" i="62275" s="1"/>
  <c r="M177" i="62275"/>
  <c r="L177" i="62275"/>
  <c r="X176" i="62275"/>
  <c r="Y176" i="62275" s="1"/>
  <c r="Z176" i="62275" s="1"/>
  <c r="AA176" i="62275" s="1"/>
  <c r="AB176" i="62275" s="1"/>
  <c r="AC176" i="62275" s="1"/>
  <c r="P176" i="62275"/>
  <c r="Q176" i="62275" s="1"/>
  <c r="R176" i="62275" s="1"/>
  <c r="M176" i="62275"/>
  <c r="L176" i="62275"/>
  <c r="X175" i="62275"/>
  <c r="Y175" i="62275" s="1"/>
  <c r="Z175" i="62275" s="1"/>
  <c r="AA175" i="62275" s="1"/>
  <c r="AB175" i="62275" s="1"/>
  <c r="AC175" i="62275" s="1"/>
  <c r="P175" i="62275"/>
  <c r="Q175" i="62275" s="1"/>
  <c r="R175" i="62275" s="1"/>
  <c r="M175" i="62275"/>
  <c r="L175" i="62275"/>
  <c r="X174" i="62275"/>
  <c r="Y174" i="62275" s="1"/>
  <c r="Z174" i="62275" s="1"/>
  <c r="AA174" i="62275" s="1"/>
  <c r="AB174" i="62275" s="1"/>
  <c r="AC174" i="62275" s="1"/>
  <c r="P174" i="62275"/>
  <c r="Q174" i="62275" s="1"/>
  <c r="R174" i="62275" s="1"/>
  <c r="M174" i="62275"/>
  <c r="L174" i="62275"/>
  <c r="X173" i="62275"/>
  <c r="Y173" i="62275" s="1"/>
  <c r="Z173" i="62275" s="1"/>
  <c r="AA173" i="62275" s="1"/>
  <c r="AB173" i="62275" s="1"/>
  <c r="AC173" i="62275" s="1"/>
  <c r="P173" i="62275"/>
  <c r="Q173" i="62275" s="1"/>
  <c r="R173" i="62275" s="1"/>
  <c r="M173" i="62275"/>
  <c r="L173" i="62275"/>
  <c r="X172" i="62275"/>
  <c r="Y172" i="62275" s="1"/>
  <c r="Z172" i="62275" s="1"/>
  <c r="AA172" i="62275" s="1"/>
  <c r="AB172" i="62275" s="1"/>
  <c r="AC172" i="62275" s="1"/>
  <c r="P172" i="62275"/>
  <c r="Q172" i="62275" s="1"/>
  <c r="R172" i="62275" s="1"/>
  <c r="M172" i="62275"/>
  <c r="L172" i="62275"/>
  <c r="X171" i="62275"/>
  <c r="Y171" i="62275" s="1"/>
  <c r="Z171" i="62275" s="1"/>
  <c r="AA171" i="62275" s="1"/>
  <c r="AB171" i="62275" s="1"/>
  <c r="AC171" i="62275" s="1"/>
  <c r="P171" i="62275"/>
  <c r="Q171" i="62275" s="1"/>
  <c r="R171" i="62275" s="1"/>
  <c r="M171" i="62275"/>
  <c r="L171" i="62275"/>
  <c r="X170" i="62275"/>
  <c r="Y170" i="62275" s="1"/>
  <c r="Z170" i="62275" s="1"/>
  <c r="AA170" i="62275" s="1"/>
  <c r="AB170" i="62275" s="1"/>
  <c r="AC170" i="62275" s="1"/>
  <c r="P170" i="62275"/>
  <c r="Q170" i="62275" s="1"/>
  <c r="R170" i="62275" s="1"/>
  <c r="M170" i="62275"/>
  <c r="L170" i="62275"/>
  <c r="X169" i="62275"/>
  <c r="Y169" i="62275" s="1"/>
  <c r="Z169" i="62275" s="1"/>
  <c r="AA169" i="62275" s="1"/>
  <c r="AB169" i="62275" s="1"/>
  <c r="AC169" i="62275" s="1"/>
  <c r="P169" i="62275"/>
  <c r="Q169" i="62275" s="1"/>
  <c r="R169" i="62275" s="1"/>
  <c r="M169" i="62275"/>
  <c r="L169" i="62275"/>
  <c r="X168" i="62275"/>
  <c r="Y168" i="62275" s="1"/>
  <c r="Z168" i="62275" s="1"/>
  <c r="AA168" i="62275" s="1"/>
  <c r="AB168" i="62275" s="1"/>
  <c r="AC168" i="62275" s="1"/>
  <c r="P168" i="62275"/>
  <c r="Q168" i="62275" s="1"/>
  <c r="R168" i="62275" s="1"/>
  <c r="M168" i="62275"/>
  <c r="L168" i="62275"/>
  <c r="X167" i="62275"/>
  <c r="Y167" i="62275" s="1"/>
  <c r="Z167" i="62275" s="1"/>
  <c r="AA167" i="62275" s="1"/>
  <c r="AB167" i="62275" s="1"/>
  <c r="AC167" i="62275" s="1"/>
  <c r="P167" i="62275"/>
  <c r="Q167" i="62275" s="1"/>
  <c r="R167" i="62275" s="1"/>
  <c r="M167" i="62275"/>
  <c r="L167" i="62275"/>
  <c r="X166" i="62275"/>
  <c r="Y166" i="62275" s="1"/>
  <c r="Z166" i="62275" s="1"/>
  <c r="AA166" i="62275" s="1"/>
  <c r="AB166" i="62275" s="1"/>
  <c r="AC166" i="62275" s="1"/>
  <c r="P166" i="62275"/>
  <c r="Q166" i="62275" s="1"/>
  <c r="R166" i="62275" s="1"/>
  <c r="M166" i="62275"/>
  <c r="L166" i="62275"/>
  <c r="X165" i="62275"/>
  <c r="Y165" i="62275" s="1"/>
  <c r="Z165" i="62275" s="1"/>
  <c r="AA165" i="62275" s="1"/>
  <c r="AB165" i="62275" s="1"/>
  <c r="AC165" i="62275" s="1"/>
  <c r="P165" i="62275"/>
  <c r="Q165" i="62275" s="1"/>
  <c r="R165" i="62275" s="1"/>
  <c r="M165" i="62275"/>
  <c r="L165" i="62275"/>
  <c r="X164" i="62275"/>
  <c r="Y164" i="62275" s="1"/>
  <c r="Z164" i="62275" s="1"/>
  <c r="AA164" i="62275" s="1"/>
  <c r="AB164" i="62275" s="1"/>
  <c r="AC164" i="62275" s="1"/>
  <c r="P164" i="62275"/>
  <c r="Q164" i="62275" s="1"/>
  <c r="R164" i="62275" s="1"/>
  <c r="M164" i="62275"/>
  <c r="L164" i="62275"/>
  <c r="X163" i="62275"/>
  <c r="Y163" i="62275" s="1"/>
  <c r="Z163" i="62275" s="1"/>
  <c r="AA163" i="62275" s="1"/>
  <c r="AB163" i="62275" s="1"/>
  <c r="AC163" i="62275" s="1"/>
  <c r="P163" i="62275"/>
  <c r="Q163" i="62275" s="1"/>
  <c r="R163" i="62275" s="1"/>
  <c r="M163" i="62275"/>
  <c r="L163" i="62275"/>
  <c r="X162" i="62275"/>
  <c r="Y162" i="62275" s="1"/>
  <c r="Z162" i="62275" s="1"/>
  <c r="AA162" i="62275" s="1"/>
  <c r="AB162" i="62275" s="1"/>
  <c r="AC162" i="62275" s="1"/>
  <c r="P162" i="62275"/>
  <c r="Q162" i="62275" s="1"/>
  <c r="R162" i="62275" s="1"/>
  <c r="M162" i="62275"/>
  <c r="L162" i="62275"/>
  <c r="X161" i="62275"/>
  <c r="Y161" i="62275" s="1"/>
  <c r="Z161" i="62275" s="1"/>
  <c r="AA161" i="62275" s="1"/>
  <c r="AB161" i="62275" s="1"/>
  <c r="AC161" i="62275" s="1"/>
  <c r="P161" i="62275"/>
  <c r="Q161" i="62275" s="1"/>
  <c r="R161" i="62275" s="1"/>
  <c r="M161" i="62275"/>
  <c r="L161" i="62275"/>
  <c r="X160" i="62275"/>
  <c r="Y160" i="62275" s="1"/>
  <c r="Z160" i="62275" s="1"/>
  <c r="AA160" i="62275" s="1"/>
  <c r="AB160" i="62275" s="1"/>
  <c r="AC160" i="62275" s="1"/>
  <c r="P160" i="62275"/>
  <c r="Q160" i="62275" s="1"/>
  <c r="R160" i="62275" s="1"/>
  <c r="M160" i="62275"/>
  <c r="L160" i="62275"/>
  <c r="X159" i="62275"/>
  <c r="Y159" i="62275" s="1"/>
  <c r="Z159" i="62275" s="1"/>
  <c r="AA159" i="62275" s="1"/>
  <c r="AB159" i="62275" s="1"/>
  <c r="AC159" i="62275" s="1"/>
  <c r="P159" i="62275"/>
  <c r="Q159" i="62275" s="1"/>
  <c r="R159" i="62275" s="1"/>
  <c r="M159" i="62275"/>
  <c r="L159" i="62275"/>
  <c r="X158" i="62275"/>
  <c r="Y158" i="62275" s="1"/>
  <c r="Z158" i="62275" s="1"/>
  <c r="AA158" i="62275" s="1"/>
  <c r="AB158" i="62275" s="1"/>
  <c r="AC158" i="62275" s="1"/>
  <c r="P158" i="62275"/>
  <c r="Q158" i="62275" s="1"/>
  <c r="R158" i="62275" s="1"/>
  <c r="M158" i="62275"/>
  <c r="L158" i="62275"/>
  <c r="X157" i="62275"/>
  <c r="Y157" i="62275" s="1"/>
  <c r="Z157" i="62275" s="1"/>
  <c r="AA157" i="62275" s="1"/>
  <c r="AB157" i="62275" s="1"/>
  <c r="AC157" i="62275" s="1"/>
  <c r="P157" i="62275"/>
  <c r="Q157" i="62275" s="1"/>
  <c r="R157" i="62275" s="1"/>
  <c r="M157" i="62275"/>
  <c r="L157" i="62275"/>
  <c r="X156" i="62275"/>
  <c r="Y156" i="62275" s="1"/>
  <c r="Z156" i="62275" s="1"/>
  <c r="AA156" i="62275" s="1"/>
  <c r="AB156" i="62275" s="1"/>
  <c r="AC156" i="62275" s="1"/>
  <c r="P156" i="62275"/>
  <c r="Q156" i="62275" s="1"/>
  <c r="R156" i="62275" s="1"/>
  <c r="M156" i="62275"/>
  <c r="L156" i="62275"/>
  <c r="X155" i="62275"/>
  <c r="Y155" i="62275" s="1"/>
  <c r="Z155" i="62275" s="1"/>
  <c r="AA155" i="62275" s="1"/>
  <c r="AB155" i="62275" s="1"/>
  <c r="AC155" i="62275" s="1"/>
  <c r="P155" i="62275"/>
  <c r="Q155" i="62275" s="1"/>
  <c r="R155" i="62275" s="1"/>
  <c r="M155" i="62275"/>
  <c r="L155" i="62275"/>
  <c r="X154" i="62275"/>
  <c r="Y154" i="62275" s="1"/>
  <c r="Z154" i="62275" s="1"/>
  <c r="AA154" i="62275" s="1"/>
  <c r="AB154" i="62275" s="1"/>
  <c r="AC154" i="62275" s="1"/>
  <c r="P154" i="62275"/>
  <c r="Q154" i="62275" s="1"/>
  <c r="R154" i="62275" s="1"/>
  <c r="M154" i="62275"/>
  <c r="L154" i="62275"/>
  <c r="X153" i="62275"/>
  <c r="Y153" i="62275" s="1"/>
  <c r="Z153" i="62275" s="1"/>
  <c r="AA153" i="62275" s="1"/>
  <c r="AB153" i="62275" s="1"/>
  <c r="AC153" i="62275" s="1"/>
  <c r="P153" i="62275"/>
  <c r="Q153" i="62275" s="1"/>
  <c r="R153" i="62275" s="1"/>
  <c r="M153" i="62275"/>
  <c r="L153" i="62275"/>
  <c r="X152" i="62275"/>
  <c r="Y152" i="62275" s="1"/>
  <c r="Z152" i="62275" s="1"/>
  <c r="AA152" i="62275" s="1"/>
  <c r="AB152" i="62275" s="1"/>
  <c r="AC152" i="62275" s="1"/>
  <c r="P152" i="62275"/>
  <c r="Q152" i="62275" s="1"/>
  <c r="R152" i="62275" s="1"/>
  <c r="M152" i="62275"/>
  <c r="L152" i="62275"/>
  <c r="X151" i="62275"/>
  <c r="Y151" i="62275" s="1"/>
  <c r="Z151" i="62275" s="1"/>
  <c r="AA151" i="62275" s="1"/>
  <c r="AB151" i="62275" s="1"/>
  <c r="AC151" i="62275" s="1"/>
  <c r="P151" i="62275"/>
  <c r="Q151" i="62275" s="1"/>
  <c r="R151" i="62275" s="1"/>
  <c r="M151" i="62275"/>
  <c r="L151" i="62275"/>
  <c r="X150" i="62275"/>
  <c r="Y150" i="62275" s="1"/>
  <c r="Z150" i="62275" s="1"/>
  <c r="AA150" i="62275" s="1"/>
  <c r="AB150" i="62275" s="1"/>
  <c r="AC150" i="62275" s="1"/>
  <c r="P150" i="62275"/>
  <c r="Q150" i="62275" s="1"/>
  <c r="R150" i="62275" s="1"/>
  <c r="M150" i="62275"/>
  <c r="L150" i="62275"/>
  <c r="X149" i="62275"/>
  <c r="Y149" i="62275" s="1"/>
  <c r="Z149" i="62275" s="1"/>
  <c r="AA149" i="62275" s="1"/>
  <c r="AB149" i="62275" s="1"/>
  <c r="AC149" i="62275" s="1"/>
  <c r="P149" i="62275"/>
  <c r="Q149" i="62275" s="1"/>
  <c r="R149" i="62275" s="1"/>
  <c r="M149" i="62275"/>
  <c r="L149" i="62275"/>
  <c r="X148" i="62275"/>
  <c r="Y148" i="62275" s="1"/>
  <c r="Z148" i="62275" s="1"/>
  <c r="AA148" i="62275" s="1"/>
  <c r="AB148" i="62275" s="1"/>
  <c r="AC148" i="62275" s="1"/>
  <c r="P148" i="62275"/>
  <c r="Q148" i="62275" s="1"/>
  <c r="R148" i="62275" s="1"/>
  <c r="M148" i="62275"/>
  <c r="L148" i="62275"/>
  <c r="X147" i="62275"/>
  <c r="Y147" i="62275" s="1"/>
  <c r="Z147" i="62275" s="1"/>
  <c r="AA147" i="62275" s="1"/>
  <c r="AB147" i="62275" s="1"/>
  <c r="AC147" i="62275" s="1"/>
  <c r="P147" i="62275"/>
  <c r="Q147" i="62275" s="1"/>
  <c r="R147" i="62275" s="1"/>
  <c r="M147" i="62275"/>
  <c r="L147" i="62275"/>
  <c r="X146" i="62275"/>
  <c r="Y146" i="62275" s="1"/>
  <c r="Z146" i="62275" s="1"/>
  <c r="AA146" i="62275" s="1"/>
  <c r="AB146" i="62275" s="1"/>
  <c r="AC146" i="62275" s="1"/>
  <c r="P146" i="62275"/>
  <c r="Q146" i="62275" s="1"/>
  <c r="R146" i="62275" s="1"/>
  <c r="M146" i="62275"/>
  <c r="L146" i="62275"/>
  <c r="X145" i="62275"/>
  <c r="Y145" i="62275" s="1"/>
  <c r="Z145" i="62275" s="1"/>
  <c r="AA145" i="62275" s="1"/>
  <c r="AB145" i="62275" s="1"/>
  <c r="AC145" i="62275" s="1"/>
  <c r="P145" i="62275"/>
  <c r="Q145" i="62275" s="1"/>
  <c r="R145" i="62275" s="1"/>
  <c r="M145" i="62275"/>
  <c r="L145" i="62275"/>
  <c r="X144" i="62275"/>
  <c r="Y144" i="62275" s="1"/>
  <c r="Z144" i="62275" s="1"/>
  <c r="AA144" i="62275" s="1"/>
  <c r="AB144" i="62275" s="1"/>
  <c r="AC144" i="62275" s="1"/>
  <c r="P144" i="62275"/>
  <c r="Q144" i="62275" s="1"/>
  <c r="R144" i="62275" s="1"/>
  <c r="M144" i="62275"/>
  <c r="L144" i="62275"/>
  <c r="X143" i="62275"/>
  <c r="Y143" i="62275" s="1"/>
  <c r="Z143" i="62275" s="1"/>
  <c r="AA143" i="62275" s="1"/>
  <c r="AB143" i="62275" s="1"/>
  <c r="AC143" i="62275" s="1"/>
  <c r="P143" i="62275"/>
  <c r="Q143" i="62275" s="1"/>
  <c r="R143" i="62275" s="1"/>
  <c r="M143" i="62275"/>
  <c r="L143" i="62275"/>
  <c r="X142" i="62275"/>
  <c r="Y142" i="62275" s="1"/>
  <c r="Z142" i="62275" s="1"/>
  <c r="AA142" i="62275" s="1"/>
  <c r="AB142" i="62275" s="1"/>
  <c r="AC142" i="62275" s="1"/>
  <c r="P142" i="62275"/>
  <c r="Q142" i="62275" s="1"/>
  <c r="R142" i="62275" s="1"/>
  <c r="M142" i="62275"/>
  <c r="L142" i="62275"/>
  <c r="X141" i="62275"/>
  <c r="Y141" i="62275" s="1"/>
  <c r="Z141" i="62275" s="1"/>
  <c r="AA141" i="62275" s="1"/>
  <c r="AB141" i="62275" s="1"/>
  <c r="AC141" i="62275" s="1"/>
  <c r="P141" i="62275"/>
  <c r="Q141" i="62275" s="1"/>
  <c r="R141" i="62275" s="1"/>
  <c r="M141" i="62275"/>
  <c r="L141" i="62275"/>
  <c r="X140" i="62275"/>
  <c r="Y140" i="62275" s="1"/>
  <c r="Z140" i="62275" s="1"/>
  <c r="AA140" i="62275" s="1"/>
  <c r="AB140" i="62275" s="1"/>
  <c r="AC140" i="62275" s="1"/>
  <c r="P140" i="62275"/>
  <c r="Q140" i="62275" s="1"/>
  <c r="R140" i="62275" s="1"/>
  <c r="M140" i="62275"/>
  <c r="L140" i="62275"/>
  <c r="X139" i="62275"/>
  <c r="Y139" i="62275" s="1"/>
  <c r="Z139" i="62275" s="1"/>
  <c r="AA139" i="62275" s="1"/>
  <c r="AB139" i="62275" s="1"/>
  <c r="AC139" i="62275" s="1"/>
  <c r="P139" i="62275"/>
  <c r="Q139" i="62275" s="1"/>
  <c r="R139" i="62275" s="1"/>
  <c r="M139" i="62275"/>
  <c r="L139" i="62275"/>
  <c r="X138" i="62275"/>
  <c r="Y138" i="62275" s="1"/>
  <c r="Z138" i="62275" s="1"/>
  <c r="AA138" i="62275" s="1"/>
  <c r="AB138" i="62275" s="1"/>
  <c r="AC138" i="62275" s="1"/>
  <c r="P138" i="62275"/>
  <c r="Q138" i="62275" s="1"/>
  <c r="R138" i="62275" s="1"/>
  <c r="M138" i="62275"/>
  <c r="L138" i="62275"/>
  <c r="X137" i="62275"/>
  <c r="Y137" i="62275" s="1"/>
  <c r="Z137" i="62275" s="1"/>
  <c r="AA137" i="62275" s="1"/>
  <c r="AB137" i="62275" s="1"/>
  <c r="AC137" i="62275" s="1"/>
  <c r="P137" i="62275"/>
  <c r="Q137" i="62275" s="1"/>
  <c r="R137" i="62275" s="1"/>
  <c r="M137" i="62275"/>
  <c r="L137" i="62275"/>
  <c r="X136" i="62275"/>
  <c r="Y136" i="62275" s="1"/>
  <c r="Z136" i="62275" s="1"/>
  <c r="AA136" i="62275" s="1"/>
  <c r="AB136" i="62275" s="1"/>
  <c r="AC136" i="62275" s="1"/>
  <c r="P136" i="62275"/>
  <c r="Q136" i="62275" s="1"/>
  <c r="R136" i="62275" s="1"/>
  <c r="M136" i="62275"/>
  <c r="L136" i="62275"/>
  <c r="X135" i="62275"/>
  <c r="Y135" i="62275" s="1"/>
  <c r="Z135" i="62275" s="1"/>
  <c r="AA135" i="62275" s="1"/>
  <c r="AB135" i="62275" s="1"/>
  <c r="AC135" i="62275" s="1"/>
  <c r="P135" i="62275"/>
  <c r="Q135" i="62275" s="1"/>
  <c r="R135" i="62275" s="1"/>
  <c r="M135" i="62275"/>
  <c r="L135" i="62275"/>
  <c r="X134" i="62275"/>
  <c r="Y134" i="62275" s="1"/>
  <c r="Z134" i="62275" s="1"/>
  <c r="AA134" i="62275" s="1"/>
  <c r="AB134" i="62275" s="1"/>
  <c r="AC134" i="62275" s="1"/>
  <c r="P134" i="62275"/>
  <c r="Q134" i="62275" s="1"/>
  <c r="R134" i="62275" s="1"/>
  <c r="M134" i="62275"/>
  <c r="L134" i="62275"/>
  <c r="X133" i="62275"/>
  <c r="Y133" i="62275" s="1"/>
  <c r="Z133" i="62275" s="1"/>
  <c r="AA133" i="62275" s="1"/>
  <c r="AB133" i="62275" s="1"/>
  <c r="AC133" i="62275" s="1"/>
  <c r="P133" i="62275"/>
  <c r="Q133" i="62275" s="1"/>
  <c r="R133" i="62275" s="1"/>
  <c r="M133" i="62275"/>
  <c r="L133" i="62275"/>
  <c r="X132" i="62275"/>
  <c r="Y132" i="62275" s="1"/>
  <c r="Z132" i="62275" s="1"/>
  <c r="AA132" i="62275" s="1"/>
  <c r="AB132" i="62275" s="1"/>
  <c r="AC132" i="62275" s="1"/>
  <c r="P132" i="62275"/>
  <c r="Q132" i="62275" s="1"/>
  <c r="R132" i="62275" s="1"/>
  <c r="M132" i="62275"/>
  <c r="L132" i="62275"/>
  <c r="X131" i="62275"/>
  <c r="Y131" i="62275" s="1"/>
  <c r="Z131" i="62275" s="1"/>
  <c r="AA131" i="62275" s="1"/>
  <c r="AB131" i="62275" s="1"/>
  <c r="AC131" i="62275" s="1"/>
  <c r="P131" i="62275"/>
  <c r="Q131" i="62275" s="1"/>
  <c r="R131" i="62275" s="1"/>
  <c r="M131" i="62275"/>
  <c r="L131" i="62275"/>
  <c r="X130" i="62275"/>
  <c r="Y130" i="62275" s="1"/>
  <c r="Z130" i="62275" s="1"/>
  <c r="AA130" i="62275" s="1"/>
  <c r="AB130" i="62275" s="1"/>
  <c r="AC130" i="62275" s="1"/>
  <c r="P130" i="62275"/>
  <c r="Q130" i="62275" s="1"/>
  <c r="R130" i="62275" s="1"/>
  <c r="M130" i="62275"/>
  <c r="L130" i="62275"/>
  <c r="X129" i="62275"/>
  <c r="Y129" i="62275" s="1"/>
  <c r="Z129" i="62275" s="1"/>
  <c r="AA129" i="62275" s="1"/>
  <c r="AB129" i="62275" s="1"/>
  <c r="AC129" i="62275" s="1"/>
  <c r="P129" i="62275"/>
  <c r="Q129" i="62275" s="1"/>
  <c r="R129" i="62275" s="1"/>
  <c r="M129" i="62275"/>
  <c r="L129" i="62275"/>
  <c r="X128" i="62275"/>
  <c r="Y128" i="62275" s="1"/>
  <c r="Z128" i="62275" s="1"/>
  <c r="AA128" i="62275" s="1"/>
  <c r="AB128" i="62275" s="1"/>
  <c r="AC128" i="62275" s="1"/>
  <c r="P128" i="62275"/>
  <c r="Q128" i="62275" s="1"/>
  <c r="R128" i="62275" s="1"/>
  <c r="M128" i="62275"/>
  <c r="L128" i="62275"/>
  <c r="X127" i="62275"/>
  <c r="Y127" i="62275" s="1"/>
  <c r="Z127" i="62275" s="1"/>
  <c r="AA127" i="62275" s="1"/>
  <c r="AB127" i="62275" s="1"/>
  <c r="AC127" i="62275" s="1"/>
  <c r="P127" i="62275"/>
  <c r="Q127" i="62275" s="1"/>
  <c r="R127" i="62275" s="1"/>
  <c r="M127" i="62275"/>
  <c r="L127" i="62275"/>
  <c r="X126" i="62275"/>
  <c r="Y126" i="62275" s="1"/>
  <c r="Z126" i="62275" s="1"/>
  <c r="AA126" i="62275" s="1"/>
  <c r="AB126" i="62275" s="1"/>
  <c r="AC126" i="62275" s="1"/>
  <c r="P126" i="62275"/>
  <c r="Q126" i="62275" s="1"/>
  <c r="R126" i="62275" s="1"/>
  <c r="M126" i="62275"/>
  <c r="L126" i="62275"/>
  <c r="X125" i="62275"/>
  <c r="Y125" i="62275" s="1"/>
  <c r="Z125" i="62275" s="1"/>
  <c r="AA125" i="62275" s="1"/>
  <c r="AB125" i="62275" s="1"/>
  <c r="AC125" i="62275" s="1"/>
  <c r="P125" i="62275"/>
  <c r="Q125" i="62275" s="1"/>
  <c r="R125" i="62275" s="1"/>
  <c r="M125" i="62275"/>
  <c r="L125" i="62275"/>
  <c r="X124" i="62275"/>
  <c r="Y124" i="62275" s="1"/>
  <c r="Z124" i="62275" s="1"/>
  <c r="AA124" i="62275" s="1"/>
  <c r="AB124" i="62275" s="1"/>
  <c r="AC124" i="62275" s="1"/>
  <c r="P124" i="62275"/>
  <c r="Q124" i="62275" s="1"/>
  <c r="R124" i="62275" s="1"/>
  <c r="M124" i="62275"/>
  <c r="L124" i="62275"/>
  <c r="X123" i="62275"/>
  <c r="Y123" i="62275" s="1"/>
  <c r="Z123" i="62275" s="1"/>
  <c r="AA123" i="62275" s="1"/>
  <c r="AB123" i="62275" s="1"/>
  <c r="AC123" i="62275" s="1"/>
  <c r="P123" i="62275"/>
  <c r="Q123" i="62275" s="1"/>
  <c r="R123" i="62275" s="1"/>
  <c r="M123" i="62275"/>
  <c r="L123" i="62275"/>
  <c r="X122" i="62275"/>
  <c r="Y122" i="62275" s="1"/>
  <c r="Z122" i="62275" s="1"/>
  <c r="AA122" i="62275" s="1"/>
  <c r="AB122" i="62275" s="1"/>
  <c r="AC122" i="62275" s="1"/>
  <c r="P122" i="62275"/>
  <c r="Q122" i="62275" s="1"/>
  <c r="R122" i="62275" s="1"/>
  <c r="M122" i="62275"/>
  <c r="L122" i="62275"/>
  <c r="X121" i="62275"/>
  <c r="Y121" i="62275" s="1"/>
  <c r="Z121" i="62275" s="1"/>
  <c r="AA121" i="62275" s="1"/>
  <c r="AB121" i="62275" s="1"/>
  <c r="AC121" i="62275" s="1"/>
  <c r="P121" i="62275"/>
  <c r="Q121" i="62275" s="1"/>
  <c r="R121" i="62275" s="1"/>
  <c r="M121" i="62275"/>
  <c r="L121" i="62275"/>
  <c r="X120" i="62275"/>
  <c r="Y120" i="62275" s="1"/>
  <c r="Z120" i="62275" s="1"/>
  <c r="AA120" i="62275" s="1"/>
  <c r="AB120" i="62275" s="1"/>
  <c r="AC120" i="62275" s="1"/>
  <c r="P120" i="62275"/>
  <c r="Q120" i="62275" s="1"/>
  <c r="R120" i="62275" s="1"/>
  <c r="M120" i="62275"/>
  <c r="L120" i="62275"/>
  <c r="X119" i="62275"/>
  <c r="Y119" i="62275" s="1"/>
  <c r="Z119" i="62275" s="1"/>
  <c r="AA119" i="62275" s="1"/>
  <c r="AB119" i="62275" s="1"/>
  <c r="AC119" i="62275" s="1"/>
  <c r="P119" i="62275"/>
  <c r="Q119" i="62275" s="1"/>
  <c r="R119" i="62275" s="1"/>
  <c r="M119" i="62275"/>
  <c r="L119" i="62275"/>
  <c r="X118" i="62275"/>
  <c r="Y118" i="62275" s="1"/>
  <c r="Z118" i="62275" s="1"/>
  <c r="AA118" i="62275" s="1"/>
  <c r="AB118" i="62275" s="1"/>
  <c r="AC118" i="62275" s="1"/>
  <c r="P118" i="62275"/>
  <c r="Q118" i="62275" s="1"/>
  <c r="R118" i="62275" s="1"/>
  <c r="M118" i="62275"/>
  <c r="L118" i="62275"/>
  <c r="X117" i="62275"/>
  <c r="Y117" i="62275" s="1"/>
  <c r="Z117" i="62275" s="1"/>
  <c r="AA117" i="62275" s="1"/>
  <c r="AB117" i="62275" s="1"/>
  <c r="AC117" i="62275" s="1"/>
  <c r="P117" i="62275"/>
  <c r="Q117" i="62275" s="1"/>
  <c r="R117" i="62275" s="1"/>
  <c r="M117" i="62275"/>
  <c r="L117" i="62275"/>
  <c r="X116" i="62275"/>
  <c r="Y116" i="62275" s="1"/>
  <c r="Z116" i="62275" s="1"/>
  <c r="AA116" i="62275" s="1"/>
  <c r="AB116" i="62275" s="1"/>
  <c r="AC116" i="62275" s="1"/>
  <c r="P116" i="62275"/>
  <c r="Q116" i="62275" s="1"/>
  <c r="R116" i="62275" s="1"/>
  <c r="M116" i="62275"/>
  <c r="L116" i="62275"/>
  <c r="X115" i="62275"/>
  <c r="Y115" i="62275" s="1"/>
  <c r="Z115" i="62275" s="1"/>
  <c r="AA115" i="62275" s="1"/>
  <c r="AB115" i="62275" s="1"/>
  <c r="AC115" i="62275" s="1"/>
  <c r="P115" i="62275"/>
  <c r="Q115" i="62275" s="1"/>
  <c r="R115" i="62275" s="1"/>
  <c r="M115" i="62275"/>
  <c r="L115" i="62275"/>
  <c r="X114" i="62275"/>
  <c r="Y114" i="62275" s="1"/>
  <c r="Z114" i="62275" s="1"/>
  <c r="AA114" i="62275" s="1"/>
  <c r="AB114" i="62275" s="1"/>
  <c r="AC114" i="62275" s="1"/>
  <c r="P114" i="62275"/>
  <c r="Q114" i="62275" s="1"/>
  <c r="R114" i="62275" s="1"/>
  <c r="M114" i="62275"/>
  <c r="L114" i="62275"/>
  <c r="X113" i="62275"/>
  <c r="Y113" i="62275" s="1"/>
  <c r="Z113" i="62275" s="1"/>
  <c r="AA113" i="62275" s="1"/>
  <c r="AB113" i="62275" s="1"/>
  <c r="AC113" i="62275" s="1"/>
  <c r="P113" i="62275"/>
  <c r="Q113" i="62275" s="1"/>
  <c r="R113" i="62275" s="1"/>
  <c r="M113" i="62275"/>
  <c r="L113" i="62275"/>
  <c r="X112" i="62275"/>
  <c r="Y112" i="62275" s="1"/>
  <c r="Z112" i="62275" s="1"/>
  <c r="AA112" i="62275" s="1"/>
  <c r="AB112" i="62275" s="1"/>
  <c r="AC112" i="62275" s="1"/>
  <c r="P112" i="62275"/>
  <c r="Q112" i="62275" s="1"/>
  <c r="R112" i="62275" s="1"/>
  <c r="M112" i="62275"/>
  <c r="L112" i="62275"/>
  <c r="X111" i="62275"/>
  <c r="Y111" i="62275" s="1"/>
  <c r="Z111" i="62275" s="1"/>
  <c r="AA111" i="62275" s="1"/>
  <c r="AB111" i="62275" s="1"/>
  <c r="AC111" i="62275" s="1"/>
  <c r="P111" i="62275"/>
  <c r="Q111" i="62275" s="1"/>
  <c r="R111" i="62275" s="1"/>
  <c r="M111" i="62275"/>
  <c r="L111" i="62275"/>
  <c r="X110" i="62275"/>
  <c r="Y110" i="62275" s="1"/>
  <c r="Z110" i="62275" s="1"/>
  <c r="AA110" i="62275" s="1"/>
  <c r="AB110" i="62275" s="1"/>
  <c r="AC110" i="62275" s="1"/>
  <c r="P110" i="62275"/>
  <c r="Q110" i="62275" s="1"/>
  <c r="R110" i="62275" s="1"/>
  <c r="M110" i="62275"/>
  <c r="L110" i="62275"/>
  <c r="X109" i="62275"/>
  <c r="Y109" i="62275" s="1"/>
  <c r="Z109" i="62275" s="1"/>
  <c r="AA109" i="62275" s="1"/>
  <c r="AB109" i="62275" s="1"/>
  <c r="AC109" i="62275" s="1"/>
  <c r="P109" i="62275"/>
  <c r="Q109" i="62275" s="1"/>
  <c r="R109" i="62275" s="1"/>
  <c r="M109" i="62275"/>
  <c r="L109" i="62275"/>
  <c r="X108" i="62275"/>
  <c r="Y108" i="62275" s="1"/>
  <c r="Z108" i="62275" s="1"/>
  <c r="AA108" i="62275" s="1"/>
  <c r="AB108" i="62275" s="1"/>
  <c r="AC108" i="62275" s="1"/>
  <c r="P108" i="62275"/>
  <c r="Q108" i="62275" s="1"/>
  <c r="R108" i="62275" s="1"/>
  <c r="M108" i="62275"/>
  <c r="L108" i="62275"/>
  <c r="X107" i="62275"/>
  <c r="Y107" i="62275" s="1"/>
  <c r="Z107" i="62275" s="1"/>
  <c r="AA107" i="62275" s="1"/>
  <c r="AB107" i="62275" s="1"/>
  <c r="AC107" i="62275" s="1"/>
  <c r="P107" i="62275"/>
  <c r="Q107" i="62275" s="1"/>
  <c r="R107" i="62275" s="1"/>
  <c r="M107" i="62275"/>
  <c r="L107" i="62275"/>
  <c r="X106" i="62275"/>
  <c r="Y106" i="62275" s="1"/>
  <c r="Z106" i="62275" s="1"/>
  <c r="AA106" i="62275" s="1"/>
  <c r="AB106" i="62275" s="1"/>
  <c r="AC106" i="62275" s="1"/>
  <c r="P106" i="62275"/>
  <c r="Q106" i="62275" s="1"/>
  <c r="R106" i="62275" s="1"/>
  <c r="M106" i="62275"/>
  <c r="L106" i="62275"/>
  <c r="X105" i="62275"/>
  <c r="Y105" i="62275" s="1"/>
  <c r="Z105" i="62275" s="1"/>
  <c r="AA105" i="62275" s="1"/>
  <c r="AB105" i="62275" s="1"/>
  <c r="AC105" i="62275" s="1"/>
  <c r="P105" i="62275"/>
  <c r="Q105" i="62275" s="1"/>
  <c r="R105" i="62275" s="1"/>
  <c r="M105" i="62275"/>
  <c r="L105" i="62275"/>
  <c r="X104" i="62275"/>
  <c r="Y104" i="62275" s="1"/>
  <c r="Z104" i="62275" s="1"/>
  <c r="AA104" i="62275" s="1"/>
  <c r="AB104" i="62275" s="1"/>
  <c r="AC104" i="62275" s="1"/>
  <c r="P104" i="62275"/>
  <c r="Q104" i="62275" s="1"/>
  <c r="R104" i="62275" s="1"/>
  <c r="M104" i="62275"/>
  <c r="L104" i="62275"/>
  <c r="X103" i="62275"/>
  <c r="Y103" i="62275" s="1"/>
  <c r="Z103" i="62275" s="1"/>
  <c r="AA103" i="62275" s="1"/>
  <c r="AB103" i="62275" s="1"/>
  <c r="AC103" i="62275" s="1"/>
  <c r="P103" i="62275"/>
  <c r="Q103" i="62275" s="1"/>
  <c r="R103" i="62275" s="1"/>
  <c r="M103" i="62275"/>
  <c r="L103" i="62275"/>
  <c r="X102" i="62275"/>
  <c r="Y102" i="62275" s="1"/>
  <c r="Z102" i="62275" s="1"/>
  <c r="AA102" i="62275" s="1"/>
  <c r="AB102" i="62275" s="1"/>
  <c r="AC102" i="62275" s="1"/>
  <c r="P102" i="62275"/>
  <c r="Q102" i="62275" s="1"/>
  <c r="R102" i="62275" s="1"/>
  <c r="M102" i="62275"/>
  <c r="L102" i="62275"/>
  <c r="X101" i="62275"/>
  <c r="Y101" i="62275" s="1"/>
  <c r="Z101" i="62275" s="1"/>
  <c r="AA101" i="62275" s="1"/>
  <c r="AB101" i="62275" s="1"/>
  <c r="AC101" i="62275" s="1"/>
  <c r="P101" i="62275"/>
  <c r="Q101" i="62275" s="1"/>
  <c r="R101" i="62275" s="1"/>
  <c r="M101" i="62275"/>
  <c r="L101" i="62275"/>
  <c r="X100" i="62275"/>
  <c r="Y100" i="62275" s="1"/>
  <c r="Z100" i="62275" s="1"/>
  <c r="AA100" i="62275" s="1"/>
  <c r="AB100" i="62275" s="1"/>
  <c r="AC100" i="62275" s="1"/>
  <c r="P100" i="62275"/>
  <c r="Q100" i="62275" s="1"/>
  <c r="R100" i="62275" s="1"/>
  <c r="M100" i="62275"/>
  <c r="L100" i="62275"/>
  <c r="X99" i="62275"/>
  <c r="Y99" i="62275" s="1"/>
  <c r="Z99" i="62275" s="1"/>
  <c r="AA99" i="62275" s="1"/>
  <c r="AB99" i="62275" s="1"/>
  <c r="AC99" i="62275" s="1"/>
  <c r="P99" i="62275"/>
  <c r="Q99" i="62275" s="1"/>
  <c r="R99" i="62275" s="1"/>
  <c r="M99" i="62275"/>
  <c r="L99" i="62275"/>
  <c r="X98" i="62275"/>
  <c r="Y98" i="62275" s="1"/>
  <c r="Z98" i="62275" s="1"/>
  <c r="AA98" i="62275" s="1"/>
  <c r="AB98" i="62275" s="1"/>
  <c r="AC98" i="62275" s="1"/>
  <c r="P98" i="62275"/>
  <c r="Q98" i="62275" s="1"/>
  <c r="R98" i="62275" s="1"/>
  <c r="M98" i="62275"/>
  <c r="L98" i="62275"/>
  <c r="X97" i="62275"/>
  <c r="Y97" i="62275" s="1"/>
  <c r="Z97" i="62275" s="1"/>
  <c r="AA97" i="62275" s="1"/>
  <c r="AB97" i="62275" s="1"/>
  <c r="AC97" i="62275" s="1"/>
  <c r="P97" i="62275"/>
  <c r="Q97" i="62275" s="1"/>
  <c r="R97" i="62275" s="1"/>
  <c r="M97" i="62275"/>
  <c r="L97" i="62275"/>
  <c r="X96" i="62275"/>
  <c r="Y96" i="62275" s="1"/>
  <c r="Z96" i="62275" s="1"/>
  <c r="AA96" i="62275" s="1"/>
  <c r="AB96" i="62275" s="1"/>
  <c r="AC96" i="62275" s="1"/>
  <c r="P96" i="62275"/>
  <c r="Q96" i="62275" s="1"/>
  <c r="R96" i="62275" s="1"/>
  <c r="M96" i="62275"/>
  <c r="L96" i="62275"/>
  <c r="X95" i="62275"/>
  <c r="Y95" i="62275" s="1"/>
  <c r="Z95" i="62275" s="1"/>
  <c r="AA95" i="62275" s="1"/>
  <c r="AB95" i="62275" s="1"/>
  <c r="AC95" i="62275" s="1"/>
  <c r="P95" i="62275"/>
  <c r="Q95" i="62275" s="1"/>
  <c r="R95" i="62275" s="1"/>
  <c r="M95" i="62275"/>
  <c r="L95" i="62275"/>
  <c r="X94" i="62275"/>
  <c r="Y94" i="62275" s="1"/>
  <c r="Z94" i="62275" s="1"/>
  <c r="AA94" i="62275" s="1"/>
  <c r="AB94" i="62275" s="1"/>
  <c r="AC94" i="62275" s="1"/>
  <c r="P94" i="62275"/>
  <c r="Q94" i="62275" s="1"/>
  <c r="R94" i="62275" s="1"/>
  <c r="M94" i="62275"/>
  <c r="L94" i="62275"/>
  <c r="X93" i="62275"/>
  <c r="Y93" i="62275" s="1"/>
  <c r="Z93" i="62275" s="1"/>
  <c r="AA93" i="62275" s="1"/>
  <c r="AB93" i="62275" s="1"/>
  <c r="AC93" i="62275" s="1"/>
  <c r="P93" i="62275"/>
  <c r="Q93" i="62275" s="1"/>
  <c r="R93" i="62275" s="1"/>
  <c r="M93" i="62275"/>
  <c r="L93" i="62275"/>
  <c r="X92" i="62275"/>
  <c r="Y92" i="62275" s="1"/>
  <c r="Z92" i="62275" s="1"/>
  <c r="AA92" i="62275" s="1"/>
  <c r="AB92" i="62275" s="1"/>
  <c r="AC92" i="62275" s="1"/>
  <c r="P92" i="62275"/>
  <c r="Q92" i="62275" s="1"/>
  <c r="R92" i="62275" s="1"/>
  <c r="M92" i="62275"/>
  <c r="L92" i="62275"/>
  <c r="X91" i="62275"/>
  <c r="Y91" i="62275" s="1"/>
  <c r="Z91" i="62275" s="1"/>
  <c r="AA91" i="62275" s="1"/>
  <c r="AB91" i="62275" s="1"/>
  <c r="AC91" i="62275" s="1"/>
  <c r="P91" i="62275"/>
  <c r="Q91" i="62275" s="1"/>
  <c r="R91" i="62275" s="1"/>
  <c r="M91" i="62275"/>
  <c r="L91" i="62275"/>
  <c r="X90" i="62275"/>
  <c r="Y90" i="62275" s="1"/>
  <c r="Z90" i="62275" s="1"/>
  <c r="AA90" i="62275" s="1"/>
  <c r="AB90" i="62275" s="1"/>
  <c r="AC90" i="62275" s="1"/>
  <c r="P90" i="62275"/>
  <c r="Q90" i="62275" s="1"/>
  <c r="R90" i="62275" s="1"/>
  <c r="M90" i="62275"/>
  <c r="L90" i="62275"/>
  <c r="X89" i="62275"/>
  <c r="Y89" i="62275" s="1"/>
  <c r="Z89" i="62275" s="1"/>
  <c r="AA89" i="62275" s="1"/>
  <c r="AB89" i="62275" s="1"/>
  <c r="AC89" i="62275" s="1"/>
  <c r="P89" i="62275"/>
  <c r="Q89" i="62275" s="1"/>
  <c r="R89" i="62275" s="1"/>
  <c r="M89" i="62275"/>
  <c r="L89" i="62275"/>
  <c r="X88" i="62275"/>
  <c r="Y88" i="62275" s="1"/>
  <c r="Z88" i="62275" s="1"/>
  <c r="AA88" i="62275" s="1"/>
  <c r="AB88" i="62275" s="1"/>
  <c r="AC88" i="62275" s="1"/>
  <c r="P88" i="62275"/>
  <c r="Q88" i="62275" s="1"/>
  <c r="R88" i="62275" s="1"/>
  <c r="M88" i="62275"/>
  <c r="L88" i="62275"/>
  <c r="X87" i="62275"/>
  <c r="Y87" i="62275" s="1"/>
  <c r="Z87" i="62275" s="1"/>
  <c r="AA87" i="62275" s="1"/>
  <c r="AB87" i="62275" s="1"/>
  <c r="AC87" i="62275" s="1"/>
  <c r="P87" i="62275"/>
  <c r="Q87" i="62275" s="1"/>
  <c r="R87" i="62275" s="1"/>
  <c r="M87" i="62275"/>
  <c r="L87" i="62275"/>
  <c r="X86" i="62275"/>
  <c r="Y86" i="62275" s="1"/>
  <c r="Z86" i="62275" s="1"/>
  <c r="AA86" i="62275" s="1"/>
  <c r="AB86" i="62275" s="1"/>
  <c r="AC86" i="62275" s="1"/>
  <c r="P86" i="62275"/>
  <c r="Q86" i="62275" s="1"/>
  <c r="R86" i="62275" s="1"/>
  <c r="M86" i="62275"/>
  <c r="L86" i="62275"/>
  <c r="X85" i="62275"/>
  <c r="Y85" i="62275" s="1"/>
  <c r="Z85" i="62275" s="1"/>
  <c r="AA85" i="62275" s="1"/>
  <c r="AB85" i="62275" s="1"/>
  <c r="AC85" i="62275" s="1"/>
  <c r="P85" i="62275"/>
  <c r="Q85" i="62275" s="1"/>
  <c r="R85" i="62275" s="1"/>
  <c r="M85" i="62275"/>
  <c r="L85" i="62275"/>
  <c r="X84" i="62275"/>
  <c r="Y84" i="62275" s="1"/>
  <c r="Z84" i="62275" s="1"/>
  <c r="AA84" i="62275" s="1"/>
  <c r="AB84" i="62275" s="1"/>
  <c r="AC84" i="62275" s="1"/>
  <c r="P84" i="62275"/>
  <c r="Q84" i="62275" s="1"/>
  <c r="R84" i="62275" s="1"/>
  <c r="M84" i="62275"/>
  <c r="L84" i="62275"/>
  <c r="X83" i="62275"/>
  <c r="Y83" i="62275" s="1"/>
  <c r="Z83" i="62275" s="1"/>
  <c r="AA83" i="62275" s="1"/>
  <c r="AB83" i="62275" s="1"/>
  <c r="AC83" i="62275" s="1"/>
  <c r="P83" i="62275"/>
  <c r="Q83" i="62275" s="1"/>
  <c r="R83" i="62275" s="1"/>
  <c r="M83" i="62275"/>
  <c r="L83" i="62275"/>
  <c r="X82" i="62275"/>
  <c r="Y82" i="62275" s="1"/>
  <c r="Z82" i="62275" s="1"/>
  <c r="AA82" i="62275" s="1"/>
  <c r="AB82" i="62275" s="1"/>
  <c r="AC82" i="62275" s="1"/>
  <c r="P82" i="62275"/>
  <c r="Q82" i="62275" s="1"/>
  <c r="R82" i="62275" s="1"/>
  <c r="M82" i="62275"/>
  <c r="L82" i="62275"/>
  <c r="X81" i="62275"/>
  <c r="Y81" i="62275" s="1"/>
  <c r="Z81" i="62275" s="1"/>
  <c r="AA81" i="62275" s="1"/>
  <c r="AB81" i="62275" s="1"/>
  <c r="AC81" i="62275" s="1"/>
  <c r="P81" i="62275"/>
  <c r="Q81" i="62275" s="1"/>
  <c r="R81" i="62275" s="1"/>
  <c r="M81" i="62275"/>
  <c r="L81" i="62275"/>
  <c r="X80" i="62275"/>
  <c r="Y80" i="62275" s="1"/>
  <c r="Z80" i="62275" s="1"/>
  <c r="AA80" i="62275" s="1"/>
  <c r="AB80" i="62275" s="1"/>
  <c r="AC80" i="62275" s="1"/>
  <c r="P80" i="62275"/>
  <c r="Q80" i="62275" s="1"/>
  <c r="R80" i="62275" s="1"/>
  <c r="M80" i="62275"/>
  <c r="L80" i="62275"/>
  <c r="X79" i="62275"/>
  <c r="Y79" i="62275" s="1"/>
  <c r="Z79" i="62275" s="1"/>
  <c r="AA79" i="62275" s="1"/>
  <c r="AB79" i="62275" s="1"/>
  <c r="AC79" i="62275" s="1"/>
  <c r="P79" i="62275"/>
  <c r="Q79" i="62275" s="1"/>
  <c r="R79" i="62275" s="1"/>
  <c r="M79" i="62275"/>
  <c r="L79" i="62275"/>
  <c r="X78" i="62275"/>
  <c r="Y78" i="62275" s="1"/>
  <c r="Z78" i="62275" s="1"/>
  <c r="AA78" i="62275" s="1"/>
  <c r="AB78" i="62275" s="1"/>
  <c r="AC78" i="62275" s="1"/>
  <c r="P78" i="62275"/>
  <c r="Q78" i="62275" s="1"/>
  <c r="R78" i="62275" s="1"/>
  <c r="M78" i="62275"/>
  <c r="L78" i="62275"/>
  <c r="X77" i="62275"/>
  <c r="Y77" i="62275" s="1"/>
  <c r="Z77" i="62275" s="1"/>
  <c r="AA77" i="62275" s="1"/>
  <c r="AB77" i="62275" s="1"/>
  <c r="AC77" i="62275" s="1"/>
  <c r="P77" i="62275"/>
  <c r="Q77" i="62275" s="1"/>
  <c r="R77" i="62275" s="1"/>
  <c r="M77" i="62275"/>
  <c r="L77" i="62275"/>
  <c r="X76" i="62275"/>
  <c r="Y76" i="62275" s="1"/>
  <c r="Z76" i="62275" s="1"/>
  <c r="AA76" i="62275" s="1"/>
  <c r="AB76" i="62275" s="1"/>
  <c r="AC76" i="62275" s="1"/>
  <c r="P76" i="62275"/>
  <c r="Q76" i="62275" s="1"/>
  <c r="R76" i="62275" s="1"/>
  <c r="M76" i="62275"/>
  <c r="L76" i="62275"/>
  <c r="X75" i="62275"/>
  <c r="Y75" i="62275" s="1"/>
  <c r="Z75" i="62275" s="1"/>
  <c r="AA75" i="62275" s="1"/>
  <c r="AB75" i="62275" s="1"/>
  <c r="AC75" i="62275" s="1"/>
  <c r="P75" i="62275"/>
  <c r="Q75" i="62275" s="1"/>
  <c r="R75" i="62275" s="1"/>
  <c r="M75" i="62275"/>
  <c r="L75" i="62275"/>
  <c r="X74" i="62275"/>
  <c r="Y74" i="62275" s="1"/>
  <c r="Z74" i="62275" s="1"/>
  <c r="AA74" i="62275" s="1"/>
  <c r="AB74" i="62275" s="1"/>
  <c r="AC74" i="62275" s="1"/>
  <c r="P74" i="62275"/>
  <c r="Q74" i="62275" s="1"/>
  <c r="R74" i="62275" s="1"/>
  <c r="M74" i="62275"/>
  <c r="L74" i="62275"/>
  <c r="X73" i="62275"/>
  <c r="Y73" i="62275" s="1"/>
  <c r="Z73" i="62275" s="1"/>
  <c r="AA73" i="62275" s="1"/>
  <c r="AB73" i="62275" s="1"/>
  <c r="AC73" i="62275" s="1"/>
  <c r="P73" i="62275"/>
  <c r="Q73" i="62275" s="1"/>
  <c r="R73" i="62275" s="1"/>
  <c r="M73" i="62275"/>
  <c r="L73" i="62275"/>
  <c r="X72" i="62275"/>
  <c r="Y72" i="62275" s="1"/>
  <c r="Z72" i="62275" s="1"/>
  <c r="AA72" i="62275" s="1"/>
  <c r="AB72" i="62275" s="1"/>
  <c r="AC72" i="62275" s="1"/>
  <c r="P72" i="62275"/>
  <c r="Q72" i="62275" s="1"/>
  <c r="R72" i="62275" s="1"/>
  <c r="M72" i="62275"/>
  <c r="L72" i="62275"/>
  <c r="X71" i="62275"/>
  <c r="Y71" i="62275" s="1"/>
  <c r="Z71" i="62275" s="1"/>
  <c r="AA71" i="62275" s="1"/>
  <c r="AB71" i="62275" s="1"/>
  <c r="AC71" i="62275" s="1"/>
  <c r="P71" i="62275"/>
  <c r="Q71" i="62275" s="1"/>
  <c r="R71" i="62275" s="1"/>
  <c r="M71" i="62275"/>
  <c r="L71" i="62275"/>
  <c r="X70" i="62275"/>
  <c r="Y70" i="62275" s="1"/>
  <c r="Z70" i="62275" s="1"/>
  <c r="AA70" i="62275" s="1"/>
  <c r="AB70" i="62275" s="1"/>
  <c r="AC70" i="62275" s="1"/>
  <c r="P70" i="62275"/>
  <c r="Q70" i="62275" s="1"/>
  <c r="R70" i="62275" s="1"/>
  <c r="M70" i="62275"/>
  <c r="L70" i="62275"/>
  <c r="X69" i="62275"/>
  <c r="Y69" i="62275" s="1"/>
  <c r="Z69" i="62275" s="1"/>
  <c r="AA69" i="62275" s="1"/>
  <c r="AB69" i="62275" s="1"/>
  <c r="AC69" i="62275" s="1"/>
  <c r="P69" i="62275"/>
  <c r="Q69" i="62275" s="1"/>
  <c r="R69" i="62275" s="1"/>
  <c r="M69" i="62275"/>
  <c r="L69" i="62275"/>
  <c r="X68" i="62275"/>
  <c r="Y68" i="62275" s="1"/>
  <c r="Z68" i="62275" s="1"/>
  <c r="AA68" i="62275" s="1"/>
  <c r="AB68" i="62275" s="1"/>
  <c r="AC68" i="62275" s="1"/>
  <c r="P68" i="62275"/>
  <c r="Q68" i="62275" s="1"/>
  <c r="R68" i="62275" s="1"/>
  <c r="M68" i="62275"/>
  <c r="L68" i="62275"/>
  <c r="X67" i="62275"/>
  <c r="Y67" i="62275" s="1"/>
  <c r="Z67" i="62275" s="1"/>
  <c r="AA67" i="62275" s="1"/>
  <c r="AB67" i="62275" s="1"/>
  <c r="AC67" i="62275" s="1"/>
  <c r="P67" i="62275"/>
  <c r="Q67" i="62275" s="1"/>
  <c r="R67" i="62275" s="1"/>
  <c r="M67" i="62275"/>
  <c r="L67" i="62275"/>
  <c r="X66" i="62275"/>
  <c r="Y66" i="62275" s="1"/>
  <c r="Z66" i="62275" s="1"/>
  <c r="AA66" i="62275" s="1"/>
  <c r="AB66" i="62275" s="1"/>
  <c r="AC66" i="62275" s="1"/>
  <c r="P66" i="62275"/>
  <c r="Q66" i="62275" s="1"/>
  <c r="R66" i="62275" s="1"/>
  <c r="M66" i="62275"/>
  <c r="L66" i="62275"/>
  <c r="X65" i="62275"/>
  <c r="Y65" i="62275" s="1"/>
  <c r="Z65" i="62275" s="1"/>
  <c r="AA65" i="62275" s="1"/>
  <c r="AB65" i="62275" s="1"/>
  <c r="AC65" i="62275" s="1"/>
  <c r="P65" i="62275"/>
  <c r="Q65" i="62275" s="1"/>
  <c r="R65" i="62275" s="1"/>
  <c r="M65" i="62275"/>
  <c r="L65" i="62275"/>
  <c r="X64" i="62275"/>
  <c r="Y64" i="62275" s="1"/>
  <c r="Z64" i="62275" s="1"/>
  <c r="AA64" i="62275" s="1"/>
  <c r="AB64" i="62275" s="1"/>
  <c r="AC64" i="62275" s="1"/>
  <c r="P64" i="62275"/>
  <c r="Q64" i="62275" s="1"/>
  <c r="R64" i="62275" s="1"/>
  <c r="M64" i="62275"/>
  <c r="L64" i="62275"/>
  <c r="X63" i="62275"/>
  <c r="Y63" i="62275" s="1"/>
  <c r="Z63" i="62275" s="1"/>
  <c r="AA63" i="62275" s="1"/>
  <c r="AB63" i="62275" s="1"/>
  <c r="AC63" i="62275" s="1"/>
  <c r="P63" i="62275"/>
  <c r="Q63" i="62275" s="1"/>
  <c r="R63" i="62275" s="1"/>
  <c r="M63" i="62275"/>
  <c r="L63" i="62275"/>
  <c r="X62" i="62275"/>
  <c r="Y62" i="62275" s="1"/>
  <c r="Z62" i="62275" s="1"/>
  <c r="AA62" i="62275" s="1"/>
  <c r="AB62" i="62275" s="1"/>
  <c r="AC62" i="62275" s="1"/>
  <c r="P62" i="62275"/>
  <c r="Q62" i="62275" s="1"/>
  <c r="R62" i="62275" s="1"/>
  <c r="M62" i="62275"/>
  <c r="L62" i="62275"/>
  <c r="X61" i="62275"/>
  <c r="Y61" i="62275" s="1"/>
  <c r="Z61" i="62275" s="1"/>
  <c r="AA61" i="62275" s="1"/>
  <c r="AB61" i="62275" s="1"/>
  <c r="AC61" i="62275" s="1"/>
  <c r="P61" i="62275"/>
  <c r="Q61" i="62275" s="1"/>
  <c r="R61" i="62275" s="1"/>
  <c r="M61" i="62275"/>
  <c r="L61" i="62275"/>
  <c r="X60" i="62275"/>
  <c r="Y60" i="62275" s="1"/>
  <c r="Z60" i="62275" s="1"/>
  <c r="AA60" i="62275" s="1"/>
  <c r="AB60" i="62275" s="1"/>
  <c r="AC60" i="62275" s="1"/>
  <c r="P60" i="62275"/>
  <c r="Q60" i="62275" s="1"/>
  <c r="R60" i="62275" s="1"/>
  <c r="M60" i="62275"/>
  <c r="L60" i="62275"/>
  <c r="X59" i="62275"/>
  <c r="Y59" i="62275" s="1"/>
  <c r="Z59" i="62275" s="1"/>
  <c r="AA59" i="62275" s="1"/>
  <c r="AB59" i="62275" s="1"/>
  <c r="AC59" i="62275" s="1"/>
  <c r="P59" i="62275"/>
  <c r="Q59" i="62275" s="1"/>
  <c r="R59" i="62275" s="1"/>
  <c r="M59" i="62275"/>
  <c r="L59" i="62275"/>
  <c r="X58" i="62275"/>
  <c r="Y58" i="62275" s="1"/>
  <c r="Z58" i="62275" s="1"/>
  <c r="AA58" i="62275" s="1"/>
  <c r="AB58" i="62275" s="1"/>
  <c r="AC58" i="62275" s="1"/>
  <c r="P58" i="62275"/>
  <c r="Q58" i="62275" s="1"/>
  <c r="R58" i="62275" s="1"/>
  <c r="M58" i="62275"/>
  <c r="L58" i="62275"/>
  <c r="X57" i="62275"/>
  <c r="Y57" i="62275" s="1"/>
  <c r="Z57" i="62275" s="1"/>
  <c r="AA57" i="62275" s="1"/>
  <c r="AB57" i="62275" s="1"/>
  <c r="AC57" i="62275" s="1"/>
  <c r="P57" i="62275"/>
  <c r="Q57" i="62275" s="1"/>
  <c r="R57" i="62275" s="1"/>
  <c r="M57" i="62275"/>
  <c r="L57" i="62275"/>
  <c r="X56" i="62275"/>
  <c r="Y56" i="62275" s="1"/>
  <c r="Z56" i="62275" s="1"/>
  <c r="AA56" i="62275" s="1"/>
  <c r="AB56" i="62275" s="1"/>
  <c r="AC56" i="62275" s="1"/>
  <c r="P56" i="62275"/>
  <c r="Q56" i="62275" s="1"/>
  <c r="R56" i="62275" s="1"/>
  <c r="M56" i="62275"/>
  <c r="L56" i="62275"/>
  <c r="X55" i="62275"/>
  <c r="Y55" i="62275" s="1"/>
  <c r="Z55" i="62275" s="1"/>
  <c r="AA55" i="62275" s="1"/>
  <c r="AB55" i="62275" s="1"/>
  <c r="AC55" i="62275" s="1"/>
  <c r="P55" i="62275"/>
  <c r="Q55" i="62275" s="1"/>
  <c r="R55" i="62275" s="1"/>
  <c r="M55" i="62275"/>
  <c r="L55" i="62275"/>
  <c r="X54" i="62275"/>
  <c r="Y54" i="62275" s="1"/>
  <c r="Z54" i="62275" s="1"/>
  <c r="AA54" i="62275" s="1"/>
  <c r="AB54" i="62275" s="1"/>
  <c r="AC54" i="62275" s="1"/>
  <c r="P54" i="62275"/>
  <c r="Q54" i="62275" s="1"/>
  <c r="R54" i="62275" s="1"/>
  <c r="M54" i="62275"/>
  <c r="L54" i="62275"/>
  <c r="X53" i="62275"/>
  <c r="Y53" i="62275" s="1"/>
  <c r="Z53" i="62275" s="1"/>
  <c r="AA53" i="62275" s="1"/>
  <c r="AB53" i="62275" s="1"/>
  <c r="AC53" i="62275" s="1"/>
  <c r="P53" i="62275"/>
  <c r="Q53" i="62275" s="1"/>
  <c r="R53" i="62275" s="1"/>
  <c r="M53" i="62275"/>
  <c r="L53" i="62275"/>
  <c r="X52" i="62275"/>
  <c r="Y52" i="62275" s="1"/>
  <c r="Z52" i="62275" s="1"/>
  <c r="AA52" i="62275" s="1"/>
  <c r="AB52" i="62275" s="1"/>
  <c r="AC52" i="62275" s="1"/>
  <c r="P52" i="62275"/>
  <c r="Q52" i="62275" s="1"/>
  <c r="R52" i="62275" s="1"/>
  <c r="M52" i="62275"/>
  <c r="L52" i="62275"/>
  <c r="X51" i="62275"/>
  <c r="Y51" i="62275" s="1"/>
  <c r="Z51" i="62275" s="1"/>
  <c r="AA51" i="62275" s="1"/>
  <c r="AB51" i="62275" s="1"/>
  <c r="AC51" i="62275" s="1"/>
  <c r="P51" i="62275"/>
  <c r="Q51" i="62275" s="1"/>
  <c r="R51" i="62275" s="1"/>
  <c r="M51" i="62275"/>
  <c r="L51" i="62275"/>
  <c r="X50" i="62275"/>
  <c r="Y50" i="62275" s="1"/>
  <c r="Z50" i="62275" s="1"/>
  <c r="AA50" i="62275" s="1"/>
  <c r="AB50" i="62275" s="1"/>
  <c r="AC50" i="62275" s="1"/>
  <c r="P50" i="62275"/>
  <c r="Q50" i="62275" s="1"/>
  <c r="R50" i="62275" s="1"/>
  <c r="M50" i="62275"/>
  <c r="L50" i="62275"/>
  <c r="X49" i="62275"/>
  <c r="Y49" i="62275" s="1"/>
  <c r="Z49" i="62275" s="1"/>
  <c r="AA49" i="62275" s="1"/>
  <c r="AB49" i="62275" s="1"/>
  <c r="AC49" i="62275" s="1"/>
  <c r="P49" i="62275"/>
  <c r="Q49" i="62275" s="1"/>
  <c r="R49" i="62275" s="1"/>
  <c r="M49" i="62275"/>
  <c r="L49" i="62275"/>
  <c r="X48" i="62275"/>
  <c r="Y48" i="62275" s="1"/>
  <c r="Z48" i="62275" s="1"/>
  <c r="AA48" i="62275" s="1"/>
  <c r="AB48" i="62275" s="1"/>
  <c r="AC48" i="62275" s="1"/>
  <c r="P48" i="62275"/>
  <c r="Q48" i="62275" s="1"/>
  <c r="R48" i="62275" s="1"/>
  <c r="M48" i="62275"/>
  <c r="L48" i="62275"/>
  <c r="X47" i="62275"/>
  <c r="Y47" i="62275" s="1"/>
  <c r="Z47" i="62275" s="1"/>
  <c r="AA47" i="62275" s="1"/>
  <c r="AB47" i="62275" s="1"/>
  <c r="AC47" i="62275" s="1"/>
  <c r="P47" i="62275"/>
  <c r="Q47" i="62275" s="1"/>
  <c r="R47" i="62275" s="1"/>
  <c r="M47" i="62275"/>
  <c r="L47" i="62275"/>
  <c r="X46" i="62275"/>
  <c r="Y46" i="62275" s="1"/>
  <c r="Z46" i="62275" s="1"/>
  <c r="AA46" i="62275" s="1"/>
  <c r="AB46" i="62275" s="1"/>
  <c r="AC46" i="62275" s="1"/>
  <c r="P46" i="62275"/>
  <c r="Q46" i="62275" s="1"/>
  <c r="R46" i="62275" s="1"/>
  <c r="M46" i="62275"/>
  <c r="L46" i="62275"/>
  <c r="X45" i="62275"/>
  <c r="Y45" i="62275" s="1"/>
  <c r="Z45" i="62275" s="1"/>
  <c r="AA45" i="62275" s="1"/>
  <c r="AB45" i="62275" s="1"/>
  <c r="AC45" i="62275" s="1"/>
  <c r="P45" i="62275"/>
  <c r="Q45" i="62275" s="1"/>
  <c r="R45" i="62275" s="1"/>
  <c r="M45" i="62275"/>
  <c r="L45" i="62275"/>
  <c r="X44" i="62275"/>
  <c r="Y44" i="62275" s="1"/>
  <c r="Z44" i="62275" s="1"/>
  <c r="AA44" i="62275" s="1"/>
  <c r="AB44" i="62275" s="1"/>
  <c r="AC44" i="62275" s="1"/>
  <c r="P44" i="62275"/>
  <c r="Q44" i="62275" s="1"/>
  <c r="R44" i="62275" s="1"/>
  <c r="M44" i="62275"/>
  <c r="L44" i="62275"/>
  <c r="X43" i="62275"/>
  <c r="Y43" i="62275" s="1"/>
  <c r="Z43" i="62275" s="1"/>
  <c r="AA43" i="62275" s="1"/>
  <c r="AB43" i="62275" s="1"/>
  <c r="AC43" i="62275" s="1"/>
  <c r="P43" i="62275"/>
  <c r="Q43" i="62275" s="1"/>
  <c r="R43" i="62275" s="1"/>
  <c r="M43" i="62275"/>
  <c r="L43" i="62275"/>
  <c r="X42" i="62275"/>
  <c r="Y42" i="62275" s="1"/>
  <c r="Z42" i="62275" s="1"/>
  <c r="AA42" i="62275" s="1"/>
  <c r="AB42" i="62275" s="1"/>
  <c r="AC42" i="62275" s="1"/>
  <c r="P42" i="62275"/>
  <c r="Q42" i="62275" s="1"/>
  <c r="R42" i="62275" s="1"/>
  <c r="M42" i="62275"/>
  <c r="L42" i="62275"/>
  <c r="X41" i="62275"/>
  <c r="Y41" i="62275" s="1"/>
  <c r="Z41" i="62275" s="1"/>
  <c r="AA41" i="62275" s="1"/>
  <c r="AB41" i="62275" s="1"/>
  <c r="AC41" i="62275" s="1"/>
  <c r="P41" i="62275"/>
  <c r="Q41" i="62275" s="1"/>
  <c r="R41" i="62275" s="1"/>
  <c r="M41" i="62275"/>
  <c r="L41" i="62275"/>
  <c r="X40" i="62275"/>
  <c r="Y40" i="62275" s="1"/>
  <c r="Z40" i="62275" s="1"/>
  <c r="AA40" i="62275" s="1"/>
  <c r="AB40" i="62275" s="1"/>
  <c r="AC40" i="62275" s="1"/>
  <c r="P40" i="62275"/>
  <c r="Q40" i="62275" s="1"/>
  <c r="R40" i="62275" s="1"/>
  <c r="M40" i="62275"/>
  <c r="L40" i="62275"/>
  <c r="X39" i="62275"/>
  <c r="Y39" i="62275" s="1"/>
  <c r="Z39" i="62275" s="1"/>
  <c r="AA39" i="62275" s="1"/>
  <c r="AB39" i="62275" s="1"/>
  <c r="AC39" i="62275" s="1"/>
  <c r="P39" i="62275"/>
  <c r="Q39" i="62275" s="1"/>
  <c r="R39" i="62275" s="1"/>
  <c r="M39" i="62275"/>
  <c r="L39" i="62275"/>
  <c r="X38" i="62275"/>
  <c r="Y38" i="62275" s="1"/>
  <c r="Z38" i="62275" s="1"/>
  <c r="AA38" i="62275" s="1"/>
  <c r="AB38" i="62275" s="1"/>
  <c r="AC38" i="62275" s="1"/>
  <c r="P38" i="62275"/>
  <c r="Q38" i="62275" s="1"/>
  <c r="R38" i="62275" s="1"/>
  <c r="M38" i="62275"/>
  <c r="L38" i="62275"/>
  <c r="X37" i="62275"/>
  <c r="Y37" i="62275" s="1"/>
  <c r="Z37" i="62275" s="1"/>
  <c r="AA37" i="62275" s="1"/>
  <c r="AB37" i="62275" s="1"/>
  <c r="AC37" i="62275" s="1"/>
  <c r="P37" i="62275"/>
  <c r="Q37" i="62275" s="1"/>
  <c r="R37" i="62275" s="1"/>
  <c r="M37" i="62275"/>
  <c r="L37" i="62275"/>
  <c r="X36" i="62275"/>
  <c r="Y36" i="62275" s="1"/>
  <c r="Z36" i="62275" s="1"/>
  <c r="AA36" i="62275" s="1"/>
  <c r="AB36" i="62275" s="1"/>
  <c r="AC36" i="62275" s="1"/>
  <c r="P36" i="62275"/>
  <c r="Q36" i="62275" s="1"/>
  <c r="R36" i="62275" s="1"/>
  <c r="M36" i="62275"/>
  <c r="L36" i="62275"/>
  <c r="X35" i="62275"/>
  <c r="Y35" i="62275" s="1"/>
  <c r="Z35" i="62275" s="1"/>
  <c r="AA35" i="62275" s="1"/>
  <c r="AB35" i="62275" s="1"/>
  <c r="AC35" i="62275" s="1"/>
  <c r="P35" i="62275"/>
  <c r="Q35" i="62275" s="1"/>
  <c r="R35" i="62275" s="1"/>
  <c r="M35" i="62275"/>
  <c r="L35" i="62275"/>
  <c r="X34" i="62275"/>
  <c r="Y34" i="62275" s="1"/>
  <c r="Z34" i="62275" s="1"/>
  <c r="AA34" i="62275" s="1"/>
  <c r="AB34" i="62275" s="1"/>
  <c r="AC34" i="62275" s="1"/>
  <c r="P34" i="62275"/>
  <c r="Q34" i="62275" s="1"/>
  <c r="R34" i="62275" s="1"/>
  <c r="M34" i="62275"/>
  <c r="L34" i="62275"/>
  <c r="X33" i="62275"/>
  <c r="Y33" i="62275" s="1"/>
  <c r="Z33" i="62275" s="1"/>
  <c r="AA33" i="62275" s="1"/>
  <c r="AB33" i="62275" s="1"/>
  <c r="AC33" i="62275" s="1"/>
  <c r="P33" i="62275"/>
  <c r="Q33" i="62275" s="1"/>
  <c r="R33" i="62275" s="1"/>
  <c r="M33" i="62275"/>
  <c r="L33" i="62275"/>
  <c r="X32" i="62275"/>
  <c r="Y32" i="62275" s="1"/>
  <c r="Z32" i="62275" s="1"/>
  <c r="AA32" i="62275" s="1"/>
  <c r="AB32" i="62275" s="1"/>
  <c r="AC32" i="62275" s="1"/>
  <c r="P32" i="62275"/>
  <c r="Q32" i="62275" s="1"/>
  <c r="R32" i="62275" s="1"/>
  <c r="M32" i="62275"/>
  <c r="L32" i="62275"/>
  <c r="X31" i="62275"/>
  <c r="Y31" i="62275" s="1"/>
  <c r="Z31" i="62275" s="1"/>
  <c r="AA31" i="62275" s="1"/>
  <c r="AB31" i="62275" s="1"/>
  <c r="AC31" i="62275" s="1"/>
  <c r="P31" i="62275"/>
  <c r="Q31" i="62275" s="1"/>
  <c r="R31" i="62275" s="1"/>
  <c r="M31" i="62275"/>
  <c r="L31" i="62275"/>
  <c r="X30" i="62275"/>
  <c r="Y30" i="62275" s="1"/>
  <c r="Z30" i="62275" s="1"/>
  <c r="AA30" i="62275" s="1"/>
  <c r="AB30" i="62275" s="1"/>
  <c r="AC30" i="62275" s="1"/>
  <c r="P30" i="62275"/>
  <c r="Q30" i="62275" s="1"/>
  <c r="R30" i="62275" s="1"/>
  <c r="M30" i="62275"/>
  <c r="L30" i="62275"/>
  <c r="X29" i="62275"/>
  <c r="Y29" i="62275" s="1"/>
  <c r="Z29" i="62275" s="1"/>
  <c r="AA29" i="62275" s="1"/>
  <c r="AB29" i="62275" s="1"/>
  <c r="AC29" i="62275" s="1"/>
  <c r="P29" i="62275"/>
  <c r="Q29" i="62275" s="1"/>
  <c r="R29" i="62275" s="1"/>
  <c r="M29" i="62275"/>
  <c r="L29" i="62275"/>
  <c r="X28" i="62275"/>
  <c r="Y28" i="62275" s="1"/>
  <c r="Z28" i="62275" s="1"/>
  <c r="AA28" i="62275" s="1"/>
  <c r="AB28" i="62275" s="1"/>
  <c r="AC28" i="62275" s="1"/>
  <c r="P28" i="62275"/>
  <c r="Q28" i="62275" s="1"/>
  <c r="R28" i="62275" s="1"/>
  <c r="M28" i="62275"/>
  <c r="L28" i="62275"/>
  <c r="X27" i="62275"/>
  <c r="Y27" i="62275" s="1"/>
  <c r="Z27" i="62275" s="1"/>
  <c r="AA27" i="62275" s="1"/>
  <c r="AB27" i="62275" s="1"/>
  <c r="AC27" i="62275" s="1"/>
  <c r="P27" i="62275"/>
  <c r="Q27" i="62275" s="1"/>
  <c r="R27" i="62275" s="1"/>
  <c r="M27" i="62275"/>
  <c r="L27" i="62275"/>
  <c r="X26" i="62275"/>
  <c r="Y26" i="62275" s="1"/>
  <c r="Z26" i="62275" s="1"/>
  <c r="AA26" i="62275" s="1"/>
  <c r="AB26" i="62275" s="1"/>
  <c r="AC26" i="62275" s="1"/>
  <c r="P26" i="62275"/>
  <c r="Q26" i="62275" s="1"/>
  <c r="R26" i="62275" s="1"/>
  <c r="M26" i="62275"/>
  <c r="L26" i="62275"/>
  <c r="Y25" i="62275"/>
  <c r="Z25" i="62275" s="1"/>
  <c r="AA25" i="62275" s="1"/>
  <c r="AB25" i="62275" s="1"/>
  <c r="AC25" i="62275" s="1"/>
  <c r="P25" i="62275"/>
  <c r="Q25" i="62275" s="1"/>
  <c r="R25" i="62275" s="1"/>
  <c r="M25" i="62275"/>
  <c r="L25" i="62275"/>
  <c r="Y24" i="62275"/>
  <c r="Z24" i="62275" s="1"/>
  <c r="AA24" i="62275" s="1"/>
  <c r="AB24" i="62275" s="1"/>
  <c r="AC24" i="62275" s="1"/>
  <c r="P24" i="62275"/>
  <c r="Q24" i="62275" s="1"/>
  <c r="R24" i="62275" s="1"/>
  <c r="M24" i="62275"/>
  <c r="L24" i="62275"/>
  <c r="Y23" i="62275"/>
  <c r="Z23" i="62275" s="1"/>
  <c r="AA23" i="62275" s="1"/>
  <c r="AB23" i="62275" s="1"/>
  <c r="AC23" i="62275" s="1"/>
  <c r="P23" i="62275"/>
  <c r="Q23" i="62275" s="1"/>
  <c r="R23" i="62275" s="1"/>
  <c r="M23" i="62275"/>
  <c r="L23" i="62275"/>
  <c r="Y22" i="62275"/>
  <c r="Z22" i="62275" s="1"/>
  <c r="AA22" i="62275" s="1"/>
  <c r="AB22" i="62275" s="1"/>
  <c r="AC22" i="62275" s="1"/>
  <c r="P22" i="62275"/>
  <c r="Q22" i="62275" s="1"/>
  <c r="R22" i="62275" s="1"/>
  <c r="M22" i="62275"/>
  <c r="L22" i="62275"/>
  <c r="Y21" i="62275"/>
  <c r="Z21" i="62275" s="1"/>
  <c r="AA21" i="62275" s="1"/>
  <c r="AB21" i="62275" s="1"/>
  <c r="AC21" i="62275" s="1"/>
  <c r="P21" i="62275"/>
  <c r="Q21" i="62275" s="1"/>
  <c r="R21" i="62275" s="1"/>
  <c r="M21" i="62275"/>
  <c r="L21" i="62275"/>
  <c r="Y20" i="62275"/>
  <c r="Z20" i="62275" s="1"/>
  <c r="AA20" i="62275" s="1"/>
  <c r="AB20" i="62275" s="1"/>
  <c r="AC20" i="62275" s="1"/>
  <c r="P20" i="62275"/>
  <c r="Q20" i="62275" s="1"/>
  <c r="R20" i="62275" s="1"/>
  <c r="M20" i="62275"/>
  <c r="L20" i="62275"/>
  <c r="Y19" i="62275"/>
  <c r="Z19" i="62275" s="1"/>
  <c r="AA19" i="62275" s="1"/>
  <c r="AB19" i="62275" s="1"/>
  <c r="AC19" i="62275" s="1"/>
  <c r="P19" i="62275"/>
  <c r="Q19" i="62275" s="1"/>
  <c r="R19" i="62275" s="1"/>
  <c r="M19" i="62275"/>
  <c r="L19" i="62275"/>
  <c r="Y18" i="62275"/>
  <c r="Z18" i="62275" s="1"/>
  <c r="AA18" i="62275" s="1"/>
  <c r="AB18" i="62275" s="1"/>
  <c r="AC18" i="62275" s="1"/>
  <c r="P18" i="62275"/>
  <c r="Q18" i="62275" s="1"/>
  <c r="R18" i="62275" s="1"/>
  <c r="M18" i="62275"/>
  <c r="L18" i="62275"/>
  <c r="Y17" i="62275"/>
  <c r="Z17" i="62275" s="1"/>
  <c r="AA17" i="62275" s="1"/>
  <c r="AB17" i="62275" s="1"/>
  <c r="AC17" i="62275" s="1"/>
  <c r="P17" i="62275"/>
  <c r="Q17" i="62275" s="1"/>
  <c r="R17" i="62275" s="1"/>
  <c r="M17" i="62275"/>
  <c r="L17" i="62275"/>
  <c r="Y16" i="62275"/>
  <c r="Z16" i="62275" s="1"/>
  <c r="AA16" i="62275" s="1"/>
  <c r="AB16" i="62275" s="1"/>
  <c r="AC16" i="62275" s="1"/>
  <c r="P16" i="62275"/>
  <c r="Q16" i="62275" s="1"/>
  <c r="R16" i="62275" s="1"/>
  <c r="M16" i="62275"/>
  <c r="L16" i="62275"/>
  <c r="Y15" i="62275"/>
  <c r="Z15" i="62275" s="1"/>
  <c r="AA15" i="62275" s="1"/>
  <c r="AB15" i="62275" s="1"/>
  <c r="AC15" i="62275" s="1"/>
  <c r="P15" i="62275"/>
  <c r="Q15" i="62275" s="1"/>
  <c r="R15" i="62275" s="1"/>
  <c r="M15" i="62275"/>
  <c r="L15" i="62275"/>
  <c r="Y14" i="62275"/>
  <c r="Z14" i="62275" s="1"/>
  <c r="AA14" i="62275" s="1"/>
  <c r="AB14" i="62275" s="1"/>
  <c r="AC14" i="62275" s="1"/>
  <c r="P14" i="62275"/>
  <c r="Q14" i="62275" s="1"/>
  <c r="R14" i="62275" s="1"/>
  <c r="M14" i="62275"/>
  <c r="L14" i="62275"/>
  <c r="Y13" i="62275"/>
  <c r="Z13" i="62275" s="1"/>
  <c r="AA13" i="62275" s="1"/>
  <c r="AB13" i="62275" s="1"/>
  <c r="AC13" i="62275" s="1"/>
  <c r="P13" i="62275"/>
  <c r="Q13" i="62275" s="1"/>
  <c r="R13" i="62275" s="1"/>
  <c r="M13" i="62275"/>
  <c r="L13" i="62275"/>
  <c r="Y12" i="62275"/>
  <c r="Z12" i="62275" s="1"/>
  <c r="AA12" i="62275" s="1"/>
  <c r="AB12" i="62275" s="1"/>
  <c r="AC12" i="62275" s="1"/>
  <c r="P12" i="62275"/>
  <c r="Q12" i="62275" s="1"/>
  <c r="R12" i="62275" s="1"/>
  <c r="M12" i="62275"/>
  <c r="L12" i="62275"/>
  <c r="Y11" i="62275"/>
  <c r="Z11" i="62275" s="1"/>
  <c r="AA11" i="62275" s="1"/>
  <c r="AB11" i="62275" s="1"/>
  <c r="AC11" i="62275" s="1"/>
  <c r="P11" i="62275"/>
  <c r="Q11" i="62275" s="1"/>
  <c r="R11" i="62275" s="1"/>
  <c r="M11" i="62275"/>
  <c r="L11" i="62275"/>
  <c r="Y10" i="62275"/>
  <c r="Z10" i="62275" s="1"/>
  <c r="AA10" i="62275" s="1"/>
  <c r="AB10" i="62275" s="1"/>
  <c r="AC10" i="62275" s="1"/>
  <c r="P10" i="62275"/>
  <c r="Q10" i="62275" s="1"/>
  <c r="R10" i="62275" s="1"/>
  <c r="M10" i="62275"/>
  <c r="L10" i="62275"/>
  <c r="Y9" i="62275"/>
  <c r="Z9" i="62275" s="1"/>
  <c r="AA9" i="62275" s="1"/>
  <c r="AB9" i="62275" s="1"/>
  <c r="AC9" i="62275" s="1"/>
  <c r="P9" i="62275"/>
  <c r="Q9" i="62275" s="1"/>
  <c r="R9" i="62275" s="1"/>
  <c r="M9" i="62275"/>
  <c r="L9" i="62275"/>
  <c r="Y8" i="62275"/>
  <c r="Z8" i="62275" s="1"/>
  <c r="AA8" i="62275" s="1"/>
  <c r="AB8" i="62275" s="1"/>
  <c r="AC8" i="62275" s="1"/>
  <c r="P8" i="62275"/>
  <c r="Q8" i="62275" s="1"/>
  <c r="R8" i="62275" s="1"/>
  <c r="M8" i="62275"/>
  <c r="L8" i="62275"/>
  <c r="X7" i="62275"/>
  <c r="Y7" i="62275" s="1"/>
  <c r="Z7" i="62275" s="1"/>
  <c r="AA7" i="62275" s="1"/>
  <c r="AB7" i="62275" s="1"/>
  <c r="AC7" i="62275" s="1"/>
  <c r="P7" i="62275"/>
  <c r="Q7" i="62275" s="1"/>
  <c r="R7" i="62275" s="1"/>
  <c r="M7" i="62275"/>
  <c r="L7" i="62275"/>
  <c r="X6" i="62275"/>
  <c r="Y6" i="62275" s="1"/>
  <c r="Z6" i="62275" s="1"/>
  <c r="AA6" i="62275" s="1"/>
  <c r="AB6" i="62275" s="1"/>
  <c r="AC6" i="62275" s="1"/>
  <c r="P6" i="62275"/>
  <c r="Q6" i="62275" s="1"/>
  <c r="R6" i="62275" s="1"/>
  <c r="M6" i="62275"/>
  <c r="L6" i="62275"/>
  <c r="X5" i="62275"/>
  <c r="Y5" i="62275" s="1"/>
  <c r="Z5" i="62275" s="1"/>
  <c r="AA5" i="62275" s="1"/>
  <c r="AB5" i="62275" s="1"/>
  <c r="AC5" i="62275" s="1"/>
  <c r="P5" i="62275"/>
  <c r="Q5" i="62275" s="1"/>
  <c r="R5" i="62275" s="1"/>
  <c r="M5" i="62275"/>
  <c r="L5" i="62275"/>
  <c r="X4" i="62275"/>
  <c r="Y4" i="62275" s="1"/>
  <c r="Z4" i="62275" s="1"/>
  <c r="AA4" i="62275" s="1"/>
  <c r="AB4" i="62275" s="1"/>
  <c r="AC4" i="62275" s="1"/>
  <c r="P4" i="62275"/>
  <c r="Q4" i="62275" s="1"/>
  <c r="R4" i="62275" s="1"/>
  <c r="M4" i="62275"/>
  <c r="L4" i="62275"/>
  <c r="X3" i="62275"/>
  <c r="Y3" i="62275" s="1"/>
  <c r="Z3" i="62275" s="1"/>
  <c r="AA3" i="62275" s="1"/>
  <c r="AB3" i="62275" s="1"/>
  <c r="AC3" i="62275" s="1"/>
  <c r="P3" i="62275"/>
  <c r="Q3" i="62275" s="1"/>
  <c r="R3" i="62275" s="1"/>
  <c r="M3" i="62275"/>
  <c r="L3" i="62275"/>
  <c r="P2" i="62275"/>
  <c r="Q2" i="62275" s="1"/>
  <c r="R2" i="62275" s="1"/>
  <c r="M2" i="62275"/>
  <c r="L2" i="62275"/>
  <c r="E71" i="2048"/>
  <c r="E72" i="2048"/>
  <c r="E73" i="2048"/>
  <c r="E74" i="2048"/>
  <c r="E66" i="2048"/>
  <c r="E67" i="2048"/>
  <c r="E68" i="2048"/>
  <c r="E69" i="2048"/>
  <c r="E70" i="2048"/>
  <c r="E59" i="2048"/>
  <c r="E60" i="2048"/>
  <c r="E61" i="2048"/>
  <c r="E62" i="2048"/>
  <c r="E63" i="2048"/>
  <c r="E64" i="2048"/>
  <c r="E65" i="2048"/>
  <c r="E43" i="2048"/>
  <c r="E44" i="2048"/>
  <c r="E45" i="2048"/>
  <c r="E46" i="2048"/>
  <c r="E47" i="2048"/>
  <c r="E48" i="2048"/>
  <c r="E49" i="2048"/>
  <c r="E50" i="2048"/>
  <c r="E51" i="2048"/>
  <c r="E52" i="2048"/>
  <c r="E53" i="2048"/>
  <c r="E54" i="2048"/>
  <c r="E55" i="2048"/>
  <c r="E56" i="2048"/>
  <c r="E57" i="2048"/>
  <c r="E58" i="2048"/>
  <c r="E42" i="2048"/>
  <c r="D13" i="2561"/>
  <c r="D14" i="2561"/>
  <c r="D15" i="2561"/>
  <c r="D16" i="2561"/>
  <c r="D17" i="2561"/>
  <c r="D18" i="2561"/>
  <c r="D19" i="2561"/>
  <c r="D20" i="2561"/>
  <c r="D21" i="2561"/>
  <c r="D22" i="2561"/>
  <c r="D23" i="2561"/>
  <c r="D24" i="2561"/>
  <c r="D25" i="2561"/>
  <c r="D26" i="2561"/>
  <c r="D27" i="2561"/>
  <c r="D28" i="2561"/>
  <c r="D29" i="2561"/>
  <c r="D30" i="2561"/>
  <c r="D31" i="2561"/>
  <c r="D32" i="2561"/>
  <c r="D33" i="2561"/>
  <c r="D34" i="2561"/>
  <c r="D35" i="2561"/>
  <c r="D36" i="2561"/>
  <c r="D37" i="2561"/>
  <c r="D38" i="2561"/>
  <c r="D39" i="2561"/>
  <c r="D40" i="2561"/>
  <c r="D41" i="2561"/>
  <c r="D42" i="2561"/>
  <c r="D43" i="2561"/>
  <c r="D44" i="2561"/>
  <c r="D45" i="2561"/>
  <c r="D46" i="2561"/>
  <c r="D47" i="2561"/>
  <c r="D48" i="2561"/>
  <c r="D49" i="2561"/>
  <c r="D50" i="2561"/>
  <c r="D51" i="2561"/>
  <c r="D52" i="2561"/>
  <c r="D53" i="2561"/>
  <c r="D55" i="2561"/>
  <c r="D12" i="2561"/>
  <c r="D7" i="62264"/>
  <c r="D23" i="2819"/>
  <c r="K32" i="46"/>
  <c r="V44" i="46"/>
  <c r="R44" i="46" s="1"/>
  <c r="I79" i="48"/>
  <c r="M61" i="48"/>
  <c r="I144" i="48"/>
  <c r="I55" i="48"/>
  <c r="Q109" i="46"/>
  <c r="D16" i="2819"/>
  <c r="E16" i="2819"/>
  <c r="E22" i="2819"/>
  <c r="D37" i="2819"/>
  <c r="E37" i="2819"/>
  <c r="E38" i="2819" s="1"/>
  <c r="D46" i="2819"/>
  <c r="D47" i="2819" s="1"/>
  <c r="E46" i="2819"/>
  <c r="E47" i="2819" s="1"/>
  <c r="D53" i="2819"/>
  <c r="D54" i="2819" s="1"/>
  <c r="E53" i="2819"/>
  <c r="E54" i="2819" s="1"/>
  <c r="E68" i="2819"/>
  <c r="E69" i="2819" s="1"/>
  <c r="L22" i="2316"/>
  <c r="H39" i="2316"/>
  <c r="O42" i="2316"/>
  <c r="S6" i="32"/>
  <c r="O31" i="32"/>
  <c r="P14" i="62261"/>
  <c r="M7" i="2819"/>
  <c r="N7" i="2819"/>
  <c r="G70" i="2561"/>
  <c r="G71" i="2561"/>
  <c r="P44" i="10285"/>
  <c r="P54" i="2348"/>
  <c r="Q31" i="2"/>
  <c r="I15" i="43"/>
  <c r="P19" i="43"/>
  <c r="I7" i="48"/>
  <c r="I8" i="48"/>
  <c r="M49" i="48"/>
  <c r="N14" i="2"/>
  <c r="M7" i="43"/>
  <c r="G102" i="46"/>
  <c r="J62" i="46"/>
  <c r="N76" i="46"/>
  <c r="N52" i="46"/>
  <c r="N31" i="46"/>
  <c r="N21" i="46"/>
  <c r="N8" i="46"/>
  <c r="N78" i="46"/>
  <c r="N64" i="46"/>
  <c r="N91" i="46"/>
  <c r="N79" i="46"/>
  <c r="L83" i="46"/>
  <c r="I71" i="46"/>
  <c r="H11" i="2316"/>
  <c r="I8" i="2316"/>
  <c r="I8" i="62261"/>
  <c r="M17" i="44"/>
  <c r="M15" i="10285"/>
  <c r="M17" i="10285"/>
  <c r="J77" i="46"/>
  <c r="F10" i="2"/>
  <c r="H13" i="32"/>
  <c r="I19" i="2348"/>
  <c r="L7" i="2316"/>
  <c r="H10" i="2"/>
  <c r="L11" i="2316"/>
  <c r="H8" i="32"/>
  <c r="H23" i="2316"/>
  <c r="H12" i="2316"/>
  <c r="I39" i="46"/>
  <c r="I43" i="46"/>
  <c r="L18" i="2316"/>
  <c r="I32" i="10285"/>
  <c r="L6" i="2316"/>
  <c r="F25" i="46"/>
  <c r="L19" i="2316"/>
  <c r="I9" i="62261"/>
  <c r="N9" i="62261" s="1"/>
  <c r="I18" i="2348"/>
  <c r="H18" i="2316"/>
  <c r="I32" i="46"/>
  <c r="P10" i="2"/>
  <c r="K8" i="2316"/>
  <c r="L10" i="2"/>
  <c r="H22" i="2316"/>
  <c r="H9" i="32"/>
  <c r="H7" i="2316"/>
  <c r="E8" i="2316"/>
  <c r="N23" i="2"/>
  <c r="H12" i="32"/>
  <c r="J81" i="46"/>
  <c r="M9" i="43"/>
  <c r="H13" i="2316"/>
  <c r="H19" i="2316"/>
  <c r="J68" i="46"/>
  <c r="N9" i="2"/>
  <c r="K10" i="2"/>
  <c r="J93" i="46"/>
  <c r="L9" i="32"/>
  <c r="L8" i="32"/>
  <c r="F8" i="2316"/>
  <c r="G8" i="2316"/>
  <c r="I10" i="2"/>
  <c r="L13" i="2316"/>
  <c r="L12" i="2316"/>
  <c r="H14" i="2316"/>
  <c r="H6" i="2316"/>
  <c r="L12" i="32"/>
  <c r="I37" i="10285"/>
  <c r="N37" i="10285" s="1"/>
  <c r="U37" i="10285" s="1"/>
  <c r="G39" i="46"/>
  <c r="L39" i="2316"/>
  <c r="L14" i="2316"/>
  <c r="L13" i="32"/>
  <c r="I9" i="44"/>
  <c r="P102" i="46"/>
  <c r="N38" i="46"/>
  <c r="H39" i="46"/>
  <c r="F39" i="46"/>
  <c r="N12" i="46"/>
  <c r="I35" i="48"/>
  <c r="H15" i="2316"/>
  <c r="I10" i="44"/>
  <c r="K43" i="46"/>
  <c r="G18" i="46"/>
  <c r="I36" i="48"/>
  <c r="L15" i="2316"/>
  <c r="J54" i="46"/>
  <c r="F43" i="46"/>
  <c r="I12" i="44"/>
  <c r="I50" i="48"/>
  <c r="I38" i="48"/>
  <c r="F22" i="47"/>
  <c r="I18" i="46"/>
  <c r="N22" i="46"/>
  <c r="G159" i="48"/>
  <c r="J58" i="46"/>
  <c r="F30" i="47"/>
  <c r="F32" i="47" s="1"/>
  <c r="M6" i="44"/>
  <c r="N6" i="44" s="1"/>
  <c r="U6" i="44" s="1"/>
  <c r="M7" i="2348"/>
  <c r="M8" i="44"/>
  <c r="M11" i="2348"/>
  <c r="M109" i="48"/>
  <c r="M15" i="2348"/>
  <c r="H131" i="48"/>
  <c r="M128" i="48"/>
  <c r="M140" i="48"/>
  <c r="M177" i="48"/>
  <c r="M181" i="48"/>
  <c r="M185" i="48"/>
  <c r="M183" i="48"/>
  <c r="M6" i="10285"/>
  <c r="M13" i="10285"/>
  <c r="M16" i="10285"/>
  <c r="I23" i="10285"/>
  <c r="I24" i="10285"/>
  <c r="M28" i="10285"/>
  <c r="M29" i="10285"/>
  <c r="M23" i="10285"/>
  <c r="I15" i="2348"/>
  <c r="I17" i="44"/>
  <c r="I16" i="44"/>
  <c r="I8" i="44"/>
  <c r="J20" i="2"/>
  <c r="F26" i="2"/>
  <c r="L16" i="2"/>
  <c r="N13" i="2"/>
  <c r="K26" i="2"/>
  <c r="M8" i="43"/>
  <c r="H11" i="43"/>
  <c r="H16" i="43" s="1"/>
  <c r="N97" i="46"/>
  <c r="H95" i="46"/>
  <c r="N88" i="46"/>
  <c r="K95" i="46"/>
  <c r="J87" i="46"/>
  <c r="N74" i="46"/>
  <c r="F71" i="46"/>
  <c r="K71" i="46"/>
  <c r="N41" i="46"/>
  <c r="G43" i="46"/>
  <c r="N36" i="46"/>
  <c r="G25" i="46"/>
  <c r="M13" i="47"/>
  <c r="M28" i="47"/>
  <c r="I9" i="47"/>
  <c r="I10" i="47"/>
  <c r="M21" i="47"/>
  <c r="F11" i="47"/>
  <c r="I12" i="47"/>
  <c r="L11" i="47"/>
  <c r="K22" i="47"/>
  <c r="M26" i="47"/>
  <c r="I21" i="47"/>
  <c r="I28" i="47"/>
  <c r="I8" i="47"/>
  <c r="F15" i="47"/>
  <c r="M175" i="48"/>
  <c r="J159" i="48"/>
  <c r="F159" i="48"/>
  <c r="I140" i="48"/>
  <c r="I133" i="48"/>
  <c r="I120" i="48"/>
  <c r="O112" i="48"/>
  <c r="I73" i="48"/>
  <c r="I94" i="48"/>
  <c r="J124" i="48"/>
  <c r="K53" i="48"/>
  <c r="K115" i="48" s="1"/>
  <c r="F165" i="48"/>
  <c r="J17" i="48"/>
  <c r="J112" i="48" s="1"/>
  <c r="L131" i="48"/>
  <c r="M64" i="48"/>
  <c r="M70" i="48"/>
  <c r="I11" i="48"/>
  <c r="I22" i="48"/>
  <c r="K82" i="48"/>
  <c r="O82" i="48"/>
  <c r="M100" i="48"/>
  <c r="I92" i="48"/>
  <c r="L113" i="48"/>
  <c r="I20" i="48"/>
  <c r="M27" i="48"/>
  <c r="M108" i="48"/>
  <c r="L110" i="48"/>
  <c r="I77" i="48"/>
  <c r="I9" i="48"/>
  <c r="H115" i="48"/>
  <c r="J162" i="48"/>
  <c r="I100" i="48"/>
  <c r="H114" i="48"/>
  <c r="L115" i="48"/>
  <c r="E131" i="48"/>
  <c r="M51" i="48"/>
  <c r="G115" i="48"/>
  <c r="I128" i="48"/>
  <c r="I130" i="48"/>
  <c r="I106" i="48"/>
  <c r="I109" i="48"/>
  <c r="M14" i="47"/>
  <c r="I31" i="47"/>
  <c r="M17" i="47"/>
  <c r="G22" i="47"/>
  <c r="I17" i="47"/>
  <c r="M18" i="47"/>
  <c r="I18" i="47"/>
  <c r="O22" i="47"/>
  <c r="H22" i="47"/>
  <c r="K11" i="47"/>
  <c r="I16" i="47"/>
  <c r="I27" i="47"/>
  <c r="G30" i="47"/>
  <c r="G32" i="47" s="1"/>
  <c r="M94" i="48"/>
  <c r="L114" i="48"/>
  <c r="I129" i="48"/>
  <c r="I32" i="48"/>
  <c r="I40" i="48"/>
  <c r="E29" i="48"/>
  <c r="E113" i="48" s="1"/>
  <c r="I21" i="48"/>
  <c r="M78" i="48"/>
  <c r="I57" i="48"/>
  <c r="I64" i="48"/>
  <c r="K65" i="48"/>
  <c r="K116" i="48" s="1"/>
  <c r="M63" i="48"/>
  <c r="M87" i="48"/>
  <c r="I13" i="48"/>
  <c r="M80" i="48"/>
  <c r="M13" i="48"/>
  <c r="I52" i="48"/>
  <c r="I123" i="48"/>
  <c r="E165" i="48"/>
  <c r="O103" i="48"/>
  <c r="I25" i="48"/>
  <c r="I70" i="48"/>
  <c r="I26" i="48"/>
  <c r="L89" i="48"/>
  <c r="I60" i="48"/>
  <c r="I46" i="48"/>
  <c r="F164" i="48"/>
  <c r="I19" i="48"/>
  <c r="J165" i="48"/>
  <c r="F103" i="48"/>
  <c r="M106" i="48"/>
  <c r="L116" i="48"/>
  <c r="I28" i="48"/>
  <c r="G75" i="48"/>
  <c r="M120" i="48"/>
  <c r="I61" i="48"/>
  <c r="L112" i="48"/>
  <c r="L168" i="48" s="1"/>
  <c r="H89" i="48"/>
  <c r="I49" i="48"/>
  <c r="G161" i="48"/>
  <c r="G124" i="48"/>
  <c r="I81" i="48"/>
  <c r="I95" i="48"/>
  <c r="M88" i="48"/>
  <c r="F124" i="48"/>
  <c r="M16" i="47"/>
  <c r="I19" i="47"/>
  <c r="I14" i="47"/>
  <c r="I26" i="47"/>
  <c r="O30" i="47"/>
  <c r="O32" i="47" s="1"/>
  <c r="M31" i="47"/>
  <c r="L22" i="47"/>
  <c r="K124" i="48"/>
  <c r="M81" i="48"/>
  <c r="M127" i="48"/>
  <c r="M98" i="48"/>
  <c r="K103" i="48"/>
  <c r="F29" i="48"/>
  <c r="F113" i="48" s="1"/>
  <c r="M15" i="48"/>
  <c r="K165" i="48"/>
  <c r="K131" i="48"/>
  <c r="M126" i="48"/>
  <c r="O162" i="48"/>
  <c r="O124" i="48"/>
  <c r="O138" i="48"/>
  <c r="O131" i="48"/>
  <c r="O165" i="48"/>
  <c r="O164" i="48"/>
  <c r="O163" i="48"/>
  <c r="O152" i="48"/>
  <c r="O161" i="48"/>
  <c r="L75" i="48"/>
  <c r="F17" i="48"/>
  <c r="F112" i="48" s="1"/>
  <c r="I12" i="48"/>
  <c r="K152" i="48"/>
  <c r="M149" i="48"/>
  <c r="M6" i="2348"/>
  <c r="I14" i="10285"/>
  <c r="I29" i="10285"/>
  <c r="J164" i="48"/>
  <c r="K164" i="48"/>
  <c r="M122" i="48"/>
  <c r="G165" i="48"/>
  <c r="K41" i="48"/>
  <c r="K114" i="48" s="1"/>
  <c r="M40" i="48"/>
  <c r="L152" i="48"/>
  <c r="G96" i="48"/>
  <c r="I91" i="48"/>
  <c r="I93" i="48"/>
  <c r="O75" i="48"/>
  <c r="J161" i="48"/>
  <c r="J131" i="48"/>
  <c r="G131" i="48"/>
  <c r="J41" i="48"/>
  <c r="J114" i="48" s="1"/>
  <c r="M39" i="48"/>
  <c r="O116" i="48"/>
  <c r="M91" i="48"/>
  <c r="G67" i="48"/>
  <c r="I105" i="48"/>
  <c r="M25" i="46"/>
  <c r="N20" i="46"/>
  <c r="L124" i="48"/>
  <c r="L162" i="48"/>
  <c r="I155" i="48"/>
  <c r="E159" i="48"/>
  <c r="M16" i="44"/>
  <c r="I18" i="10285"/>
  <c r="M24" i="10285"/>
  <c r="U41" i="10285"/>
  <c r="M71" i="48"/>
  <c r="M74" i="48"/>
  <c r="M99" i="48"/>
  <c r="I48" i="48"/>
  <c r="F53" i="48"/>
  <c r="F115" i="48" s="1"/>
  <c r="G116" i="48"/>
  <c r="I88" i="48"/>
  <c r="K162" i="48"/>
  <c r="I99" i="48"/>
  <c r="G103" i="48"/>
  <c r="E161" i="48"/>
  <c r="I119" i="48"/>
  <c r="I87" i="48"/>
  <c r="H112" i="48"/>
  <c r="H96" i="48"/>
  <c r="H110" i="48"/>
  <c r="H113" i="48"/>
  <c r="I85" i="48"/>
  <c r="G113" i="48"/>
  <c r="M119" i="48"/>
  <c r="K161" i="48"/>
  <c r="J30" i="46"/>
  <c r="F32" i="46"/>
  <c r="E75" i="48"/>
  <c r="O67" i="48"/>
  <c r="J75" i="48"/>
  <c r="I134" i="48"/>
  <c r="F162" i="48"/>
  <c r="M137" i="48"/>
  <c r="M141" i="48"/>
  <c r="K159" i="48"/>
  <c r="M154" i="48"/>
  <c r="J6" i="46"/>
  <c r="F18" i="46"/>
  <c r="N20" i="2"/>
  <c r="L26" i="2"/>
  <c r="I31" i="48"/>
  <c r="E41" i="48"/>
  <c r="J163" i="48"/>
  <c r="H164" i="48"/>
  <c r="I122" i="48"/>
  <c r="J138" i="48"/>
  <c r="M133" i="48"/>
  <c r="H152" i="48"/>
  <c r="H161" i="48"/>
  <c r="M12" i="47"/>
  <c r="J15" i="47"/>
  <c r="J8" i="46"/>
  <c r="J14" i="2"/>
  <c r="F16" i="2"/>
  <c r="N15" i="2"/>
  <c r="K16" i="2"/>
  <c r="G162" i="48"/>
  <c r="H162" i="48"/>
  <c r="I71" i="48"/>
  <c r="O113" i="48"/>
  <c r="I86" i="48"/>
  <c r="I126" i="48"/>
  <c r="I136" i="48"/>
  <c r="I143" i="48"/>
  <c r="I151" i="48"/>
  <c r="M148" i="48"/>
  <c r="M176" i="48"/>
  <c r="J88" i="46"/>
  <c r="M72" i="48"/>
  <c r="H165" i="48"/>
  <c r="K29" i="48"/>
  <c r="K113" i="48" s="1"/>
  <c r="E138" i="48"/>
  <c r="H159" i="48"/>
  <c r="I175" i="48"/>
  <c r="I8" i="43"/>
  <c r="F11" i="43"/>
  <c r="F16" i="43" s="1"/>
  <c r="M151" i="48"/>
  <c r="I158" i="48"/>
  <c r="I179" i="48"/>
  <c r="N14" i="46"/>
  <c r="P25" i="46"/>
  <c r="N51" i="46"/>
  <c r="L11" i="43"/>
  <c r="L16" i="43" s="1"/>
  <c r="I13" i="44"/>
  <c r="M11" i="44"/>
  <c r="N11" i="44" s="1"/>
  <c r="I21" i="2348"/>
  <c r="I177" i="48"/>
  <c r="M71" i="46"/>
  <c r="N99" i="46"/>
  <c r="I9" i="43"/>
  <c r="M21" i="2348"/>
  <c r="J21" i="46"/>
  <c r="N23" i="46"/>
  <c r="J36" i="46"/>
  <c r="N42" i="46"/>
  <c r="N68" i="46"/>
  <c r="N73" i="46"/>
  <c r="K83" i="46"/>
  <c r="J92" i="46"/>
  <c r="J86" i="46"/>
  <c r="L95" i="46"/>
  <c r="I102" i="46"/>
  <c r="K102" i="46"/>
  <c r="G11" i="43"/>
  <c r="G16" i="43" s="1"/>
  <c r="J22" i="2"/>
  <c r="P26" i="2"/>
  <c r="M10" i="2348"/>
  <c r="I20" i="2348"/>
  <c r="M19" i="2348"/>
  <c r="M31" i="10285"/>
  <c r="J41" i="46"/>
  <c r="J56" i="46"/>
  <c r="J69" i="46"/>
  <c r="N67" i="46"/>
  <c r="J73" i="46"/>
  <c r="J90" i="46"/>
  <c r="N87" i="46"/>
  <c r="P95" i="46"/>
  <c r="L102" i="46"/>
  <c r="I7" i="43"/>
  <c r="M10" i="43"/>
  <c r="I13" i="43"/>
  <c r="J24" i="2"/>
  <c r="N22" i="2"/>
  <c r="M13" i="44"/>
  <c r="M14" i="2348"/>
  <c r="M14" i="10285"/>
  <c r="I31" i="10285"/>
  <c r="M30" i="10285"/>
  <c r="N30" i="10285" s="1"/>
  <c r="U30" i="10285" s="1"/>
  <c r="Q30" i="10285" s="1"/>
  <c r="J6" i="2"/>
  <c r="G10" i="2"/>
  <c r="J8" i="2"/>
  <c r="N6" i="2"/>
  <c r="N7" i="2"/>
  <c r="M10" i="2"/>
  <c r="N8" i="2"/>
  <c r="I6" i="10285"/>
  <c r="I8" i="10285"/>
  <c r="M8" i="10285"/>
  <c r="I78" i="48"/>
  <c r="F82" i="48"/>
  <c r="H116" i="48"/>
  <c r="I74" i="48"/>
  <c r="F89" i="48"/>
  <c r="J11" i="47"/>
  <c r="M9" i="47"/>
  <c r="J30" i="47"/>
  <c r="J32" i="47" s="1"/>
  <c r="M29" i="47"/>
  <c r="F65" i="48"/>
  <c r="F116" i="48" s="1"/>
  <c r="I56" i="48"/>
  <c r="F131" i="48"/>
  <c r="I127" i="48"/>
  <c r="M95" i="48"/>
  <c r="L96" i="48"/>
  <c r="E163" i="48"/>
  <c r="E124" i="48"/>
  <c r="I121" i="48"/>
  <c r="I148" i="48"/>
  <c r="E152" i="48"/>
  <c r="E110" i="48"/>
  <c r="M107" i="48"/>
  <c r="K110" i="48"/>
  <c r="I107" i="48"/>
  <c r="O110" i="48"/>
  <c r="O114" i="48"/>
  <c r="J89" i="48"/>
  <c r="M84" i="48"/>
  <c r="M105" i="48"/>
  <c r="J110" i="48"/>
  <c r="M93" i="48"/>
  <c r="I147" i="48"/>
  <c r="F161" i="48"/>
  <c r="F152" i="48"/>
  <c r="K75" i="48"/>
  <c r="L165" i="48"/>
  <c r="M123" i="48"/>
  <c r="H25" i="46"/>
  <c r="J50" i="46"/>
  <c r="N54" i="46"/>
  <c r="N55" i="46"/>
  <c r="J79" i="46"/>
  <c r="F83" i="46"/>
  <c r="H83" i="46"/>
  <c r="J76" i="46"/>
  <c r="M6" i="43"/>
  <c r="K11" i="43"/>
  <c r="K16" i="43" s="1"/>
  <c r="G112" i="48"/>
  <c r="I84" i="48"/>
  <c r="G89" i="48"/>
  <c r="H75" i="48"/>
  <c r="M129" i="48"/>
  <c r="M73" i="48"/>
  <c r="E53" i="48"/>
  <c r="E115" i="48" s="1"/>
  <c r="I43" i="48"/>
  <c r="M92" i="48"/>
  <c r="K96" i="48"/>
  <c r="M86" i="48"/>
  <c r="F110" i="48"/>
  <c r="I182" i="48"/>
  <c r="N29" i="46"/>
  <c r="M32" i="46"/>
  <c r="H102" i="46"/>
  <c r="J97" i="46"/>
  <c r="F102" i="46"/>
  <c r="J100" i="46"/>
  <c r="G15" i="47"/>
  <c r="I13" i="47"/>
  <c r="M6" i="47"/>
  <c r="I34" i="48"/>
  <c r="F41" i="48"/>
  <c r="L163" i="48"/>
  <c r="M121" i="48"/>
  <c r="O115" i="48"/>
  <c r="K89" i="48"/>
  <c r="M85" i="48"/>
  <c r="M16" i="48"/>
  <c r="K17" i="48"/>
  <c r="K112" i="48" s="1"/>
  <c r="I98" i="48"/>
  <c r="E103" i="48"/>
  <c r="I72" i="48"/>
  <c r="N6" i="46"/>
  <c r="J70" i="46"/>
  <c r="H26" i="2"/>
  <c r="J25" i="2"/>
  <c r="M25" i="48"/>
  <c r="J29" i="48"/>
  <c r="H124" i="48"/>
  <c r="H163" i="48"/>
  <c r="F96" i="48"/>
  <c r="J96" i="48"/>
  <c r="M155" i="48"/>
  <c r="I185" i="48"/>
  <c r="I188" i="48"/>
  <c r="L30" i="47"/>
  <c r="L32" i="47" s="1"/>
  <c r="M27" i="47"/>
  <c r="L15" i="47"/>
  <c r="H16" i="2"/>
  <c r="J13" i="2"/>
  <c r="I7" i="44"/>
  <c r="M7" i="44"/>
  <c r="P22" i="44"/>
  <c r="O89" i="48"/>
  <c r="G163" i="48"/>
  <c r="G145" i="48"/>
  <c r="I180" i="48"/>
  <c r="J11" i="46"/>
  <c r="J17" i="46"/>
  <c r="K18" i="46"/>
  <c r="N17" i="46"/>
  <c r="J51" i="46"/>
  <c r="J53" i="46"/>
  <c r="M12" i="2348"/>
  <c r="I34" i="10285"/>
  <c r="M32" i="10285"/>
  <c r="J103" i="48"/>
  <c r="H103" i="48"/>
  <c r="L159" i="48"/>
  <c r="J37" i="46"/>
  <c r="J61" i="46"/>
  <c r="N65" i="46"/>
  <c r="N66" i="46"/>
  <c r="N94" i="46"/>
  <c r="N101" i="46"/>
  <c r="L164" i="48"/>
  <c r="O96" i="48"/>
  <c r="G114" i="48"/>
  <c r="E162" i="48"/>
  <c r="I150" i="48"/>
  <c r="N150" i="48" s="1"/>
  <c r="U150" i="48" s="1"/>
  <c r="M158" i="48"/>
  <c r="I183" i="48"/>
  <c r="I184" i="48"/>
  <c r="J10" i="46"/>
  <c r="J14" i="46"/>
  <c r="N15" i="46"/>
  <c r="J24" i="46"/>
  <c r="J27" i="46"/>
  <c r="J55" i="46"/>
  <c r="N57" i="46"/>
  <c r="O57" i="46" s="1"/>
  <c r="V57" i="46" s="1"/>
  <c r="N63" i="46"/>
  <c r="J75" i="46"/>
  <c r="J80" i="46"/>
  <c r="J94" i="46"/>
  <c r="I95" i="46"/>
  <c r="I10" i="43"/>
  <c r="J15" i="2"/>
  <c r="J17" i="2"/>
  <c r="P16" i="2"/>
  <c r="M9" i="10285"/>
  <c r="I33" i="10285"/>
  <c r="I135" i="48"/>
  <c r="J152" i="48"/>
  <c r="I178" i="48"/>
  <c r="M182" i="48"/>
  <c r="M188" i="48"/>
  <c r="J9" i="46"/>
  <c r="J12" i="46"/>
  <c r="J15" i="46"/>
  <c r="J16" i="46"/>
  <c r="P18" i="46"/>
  <c r="J29" i="46"/>
  <c r="J31" i="46"/>
  <c r="P43" i="46"/>
  <c r="N56" i="46"/>
  <c r="J67" i="46"/>
  <c r="G71" i="46"/>
  <c r="N61" i="46"/>
  <c r="N77" i="46"/>
  <c r="F95" i="46"/>
  <c r="J91" i="46"/>
  <c r="G95" i="46"/>
  <c r="N17" i="2"/>
  <c r="M9" i="44"/>
  <c r="M9" i="2348"/>
  <c r="I7" i="10285"/>
  <c r="I16" i="10285"/>
  <c r="M14" i="43"/>
  <c r="M15" i="43"/>
  <c r="M13" i="43"/>
  <c r="M12" i="43"/>
  <c r="H3689" i="10541"/>
  <c r="H3665" i="10541"/>
  <c r="H3622" i="10541"/>
  <c r="H3645" i="10541"/>
  <c r="H3624" i="10541"/>
  <c r="H3033" i="10541"/>
  <c r="H3675" i="10541"/>
  <c r="H1390" i="10541"/>
  <c r="H2911" i="10541"/>
  <c r="H3615" i="10541"/>
  <c r="H3627" i="10541"/>
  <c r="H3623" i="10541"/>
  <c r="H3619" i="10541"/>
  <c r="H4032" i="10541"/>
  <c r="H2679" i="10541"/>
  <c r="H3685" i="10541"/>
  <c r="H3659" i="10541"/>
  <c r="H3605" i="10541"/>
  <c r="H3628" i="10541"/>
  <c r="H3631" i="10541"/>
  <c r="H3635" i="10541"/>
  <c r="H1641" i="10541"/>
  <c r="H4035" i="10541"/>
  <c r="H3626" i="10541"/>
  <c r="H3669" i="10541"/>
  <c r="H3649" i="10541"/>
  <c r="H3639" i="10541"/>
  <c r="H3655" i="10541"/>
  <c r="H3679" i="10541"/>
  <c r="H3609" i="10541"/>
  <c r="AX98" i="10541"/>
  <c r="H24" i="47" l="1"/>
  <c r="H34" i="47" s="1"/>
  <c r="N9" i="10285"/>
  <c r="N180" i="48"/>
  <c r="U180" i="48" s="1"/>
  <c r="G28" i="2"/>
  <c r="N137" i="48"/>
  <c r="U137" i="48" s="1"/>
  <c r="J10" i="2"/>
  <c r="O86" i="46"/>
  <c r="V86" i="46" s="1"/>
  <c r="I28" i="2"/>
  <c r="O16" i="46"/>
  <c r="V16" i="46" s="1"/>
  <c r="R16" i="46" s="1"/>
  <c r="O25" i="2"/>
  <c r="V25" i="2" s="1"/>
  <c r="O24" i="46"/>
  <c r="O9" i="2"/>
  <c r="V9" i="2" s="1"/>
  <c r="R9" i="2" s="1"/>
  <c r="O99" i="46"/>
  <c r="V99" i="46" s="1"/>
  <c r="N130" i="48"/>
  <c r="U130" i="48" s="1"/>
  <c r="O23" i="2"/>
  <c r="V23" i="2" s="1"/>
  <c r="O19" i="2"/>
  <c r="V19" i="2" s="1"/>
  <c r="R19" i="2" s="1"/>
  <c r="O22" i="46"/>
  <c r="V22" i="46" s="1"/>
  <c r="R22" i="46" s="1"/>
  <c r="N108" i="48"/>
  <c r="U108" i="48" s="1"/>
  <c r="N8" i="47"/>
  <c r="U8" i="47" s="1"/>
  <c r="J43" i="46"/>
  <c r="M28" i="2"/>
  <c r="M22" i="47"/>
  <c r="O10" i="46"/>
  <c r="V10" i="46" s="1"/>
  <c r="N29" i="47"/>
  <c r="U29" i="47" s="1"/>
  <c r="M104" i="46"/>
  <c r="H93" i="2561"/>
  <c r="H95" i="2561"/>
  <c r="H324" i="62264"/>
  <c r="D27" i="46" s="1"/>
  <c r="P28" i="2"/>
  <c r="G104" i="46"/>
  <c r="H28" i="2"/>
  <c r="K28" i="2"/>
  <c r="F28" i="2"/>
  <c r="L28" i="2"/>
  <c r="K104" i="46"/>
  <c r="H104" i="46"/>
  <c r="F104" i="46"/>
  <c r="P104" i="46"/>
  <c r="K45" i="46"/>
  <c r="I104" i="46"/>
  <c r="I45" i="46"/>
  <c r="L104" i="46"/>
  <c r="F45" i="46"/>
  <c r="P45" i="46"/>
  <c r="H45" i="46"/>
  <c r="L45" i="46"/>
  <c r="M45" i="46"/>
  <c r="G45" i="46"/>
  <c r="N20" i="2348"/>
  <c r="U20" i="2348" s="1"/>
  <c r="E16" i="2316"/>
  <c r="E26" i="2316" s="1"/>
  <c r="O20" i="46"/>
  <c r="V20" i="46" s="1"/>
  <c r="R20" i="46" s="1"/>
  <c r="I16" i="2316"/>
  <c r="N18" i="10285"/>
  <c r="U18" i="10285" s="1"/>
  <c r="O80" i="46"/>
  <c r="V80" i="46" s="1"/>
  <c r="R80" i="46" s="1"/>
  <c r="O63" i="46"/>
  <c r="V63" i="46" s="1"/>
  <c r="R63" i="46" s="1"/>
  <c r="J16" i="2316"/>
  <c r="J26" i="2316" s="1"/>
  <c r="G16" i="2316"/>
  <c r="F16" i="2316"/>
  <c r="M10" i="2316"/>
  <c r="K16" i="2316"/>
  <c r="N16" i="2316"/>
  <c r="N26" i="2316" s="1"/>
  <c r="B2704" i="10541"/>
  <c r="B2699" i="10541"/>
  <c r="L24" i="2316"/>
  <c r="O53" i="46"/>
  <c r="V53" i="46" s="1"/>
  <c r="M39" i="10285"/>
  <c r="F52" i="2561" s="1"/>
  <c r="N33" i="10285"/>
  <c r="U33" i="10285" s="1"/>
  <c r="Q33" i="10285" s="1"/>
  <c r="I11" i="62261"/>
  <c r="J59" i="46"/>
  <c r="I14" i="44"/>
  <c r="N12" i="43"/>
  <c r="U12" i="43" s="1"/>
  <c r="Q12" i="43" s="1"/>
  <c r="I39" i="10285"/>
  <c r="E52" i="2561" s="1"/>
  <c r="N59" i="46"/>
  <c r="N31" i="10285"/>
  <c r="U31" i="10285" s="1"/>
  <c r="Q31" i="10285" s="1"/>
  <c r="D38" i="2819"/>
  <c r="O91" i="46"/>
  <c r="V91" i="46" s="1"/>
  <c r="O38" i="46"/>
  <c r="R38" i="46" s="1"/>
  <c r="N79" i="48"/>
  <c r="U79" i="48" s="1"/>
  <c r="M16" i="2348"/>
  <c r="M22" i="2348"/>
  <c r="I22" i="2348"/>
  <c r="H569" i="62264"/>
  <c r="D35" i="10285" s="1"/>
  <c r="H561" i="62264"/>
  <c r="C27" i="10285" s="1"/>
  <c r="H552" i="62264"/>
  <c r="D18" i="10285" s="1"/>
  <c r="H542" i="62264"/>
  <c r="D9" i="10285" s="1"/>
  <c r="H576" i="62264"/>
  <c r="H565" i="62264"/>
  <c r="D31" i="10285" s="1"/>
  <c r="H557" i="62264"/>
  <c r="D23" i="10285" s="1"/>
  <c r="H548" i="62264"/>
  <c r="D14" i="10285" s="1"/>
  <c r="H434" i="62264"/>
  <c r="D15" i="43" s="1"/>
  <c r="H384" i="62264"/>
  <c r="H14" i="32"/>
  <c r="I25" i="10285"/>
  <c r="E51" i="2561" s="1"/>
  <c r="H931" i="62264"/>
  <c r="H450" i="62264"/>
  <c r="D15" i="2" s="1"/>
  <c r="N176" i="48"/>
  <c r="Q176" i="48" s="1"/>
  <c r="M189" i="48"/>
  <c r="M14" i="44"/>
  <c r="N187" i="48"/>
  <c r="U187" i="48" s="1"/>
  <c r="I189" i="48"/>
  <c r="H24" i="2316"/>
  <c r="L20" i="2316"/>
  <c r="H20" i="2316"/>
  <c r="L14" i="32"/>
  <c r="L10" i="32"/>
  <c r="H10" i="32"/>
  <c r="N8" i="62261"/>
  <c r="N11" i="62261" s="1"/>
  <c r="N13" i="10285"/>
  <c r="M19" i="10285"/>
  <c r="M25" i="10285"/>
  <c r="F51" i="2561" s="1"/>
  <c r="N28" i="10285"/>
  <c r="U28" i="10285" s="1"/>
  <c r="Q28" i="10285" s="1"/>
  <c r="I19" i="10285"/>
  <c r="I11" i="10285"/>
  <c r="M11" i="10285"/>
  <c r="H514" i="62264"/>
  <c r="G54" i="62279" s="1"/>
  <c r="H505" i="62264"/>
  <c r="G19" i="62279" s="1"/>
  <c r="H496" i="62264"/>
  <c r="D12" i="2348" s="1"/>
  <c r="H488" i="62264"/>
  <c r="C1" i="2348" s="1"/>
  <c r="D14" i="44"/>
  <c r="H469" i="62264"/>
  <c r="D6" i="44" s="1"/>
  <c r="H949" i="62264"/>
  <c r="H459" i="62264"/>
  <c r="D24" i="2" s="1"/>
  <c r="H433" i="62264"/>
  <c r="D14" i="43" s="1"/>
  <c r="H425" i="62264"/>
  <c r="D6" i="43" s="1"/>
  <c r="H451" i="62264"/>
  <c r="D16" i="2" s="1"/>
  <c r="H443" i="62264"/>
  <c r="D7" i="2" s="1"/>
  <c r="H416" i="62264"/>
  <c r="J3" i="43" s="1"/>
  <c r="H408" i="62264"/>
  <c r="D106" i="46" s="1"/>
  <c r="H399" i="62264"/>
  <c r="D97" i="46" s="1"/>
  <c r="H391" i="62264"/>
  <c r="D90" i="46" s="1"/>
  <c r="H383" i="62264"/>
  <c r="D83" i="46" s="1"/>
  <c r="H375" i="62264"/>
  <c r="D75" i="46" s="1"/>
  <c r="H367" i="62264"/>
  <c r="D68" i="46" s="1"/>
  <c r="H359" i="62264"/>
  <c r="C60" i="46" s="1"/>
  <c r="H350" i="62264"/>
  <c r="D53" i="46" s="1"/>
  <c r="H342" i="62264"/>
  <c r="H333" i="62264"/>
  <c r="D37" i="46" s="1"/>
  <c r="H325" i="62264"/>
  <c r="C28" i="46" s="1"/>
  <c r="H317" i="62264"/>
  <c r="C19" i="46" s="1"/>
  <c r="H309" i="62264"/>
  <c r="D11" i="46" s="1"/>
  <c r="H300" i="62264"/>
  <c r="O3" i="47" s="1"/>
  <c r="H292" i="62264"/>
  <c r="G3" i="47" s="1"/>
  <c r="H283" i="62264"/>
  <c r="D30" i="47" s="1"/>
  <c r="H274" i="62264"/>
  <c r="D19" i="47" s="1"/>
  <c r="H266" i="62264"/>
  <c r="D11" i="47" s="1"/>
  <c r="H257" i="62264"/>
  <c r="H249" i="62264"/>
  <c r="K3" i="48" s="1"/>
  <c r="H241" i="62264"/>
  <c r="D197" i="48" s="1"/>
  <c r="H233" i="62264"/>
  <c r="H224" i="62264"/>
  <c r="D186" i="48" s="1"/>
  <c r="H216" i="62264"/>
  <c r="D178" i="48" s="1"/>
  <c r="H207" i="62264"/>
  <c r="D169" i="48" s="1"/>
  <c r="H199" i="62264"/>
  <c r="C159" i="48" s="1"/>
  <c r="H191" i="62264"/>
  <c r="D150" i="48" s="1"/>
  <c r="H183" i="62264"/>
  <c r="D141" i="48" s="1"/>
  <c r="H175" i="62264"/>
  <c r="C131" i="48" s="1"/>
  <c r="H167" i="62264"/>
  <c r="D122" i="48" s="1"/>
  <c r="H159" i="62264"/>
  <c r="D113" i="48" s="1"/>
  <c r="H151" i="62264"/>
  <c r="C103" i="48" s="1"/>
  <c r="H143" i="62264"/>
  <c r="D94" i="48" s="1"/>
  <c r="H135" i="62264"/>
  <c r="D85" i="48" s="1"/>
  <c r="H127" i="62264"/>
  <c r="C75" i="48" s="1"/>
  <c r="H119" i="62264"/>
  <c r="D64" i="48" s="1"/>
  <c r="H111" i="62264"/>
  <c r="D56" i="48" s="1"/>
  <c r="H103" i="62264"/>
  <c r="D47" i="48" s="1"/>
  <c r="H95" i="62264"/>
  <c r="D38" i="48" s="1"/>
  <c r="H87" i="62264"/>
  <c r="C29" i="48" s="1"/>
  <c r="H79" i="62264"/>
  <c r="D21" i="48" s="1"/>
  <c r="H71" i="62264"/>
  <c r="D12" i="48" s="1"/>
  <c r="H63" i="62264"/>
  <c r="H55" i="62264"/>
  <c r="B153" i="48" s="1"/>
  <c r="H47" i="62264"/>
  <c r="B97" i="48" s="1"/>
  <c r="H39" i="62264"/>
  <c r="B30" i="48" s="1"/>
  <c r="H31" i="62264"/>
  <c r="Q4" i="47" s="1"/>
  <c r="E23" i="2819"/>
  <c r="E17" i="2819"/>
  <c r="D17" i="2819"/>
  <c r="O90" i="46"/>
  <c r="V90" i="46" s="1"/>
  <c r="R90" i="46" s="1"/>
  <c r="O81" i="46"/>
  <c r="V81" i="46" s="1"/>
  <c r="R81" i="46" s="1"/>
  <c r="O65" i="46"/>
  <c r="V65" i="46" s="1"/>
  <c r="R65" i="46" s="1"/>
  <c r="N178" i="48"/>
  <c r="U178" i="48" s="1"/>
  <c r="N136" i="48"/>
  <c r="U136" i="48" s="1"/>
  <c r="Q136" i="48" s="1"/>
  <c r="N181" i="48"/>
  <c r="U181" i="48" s="1"/>
  <c r="Q181" i="48" s="1"/>
  <c r="N186" i="48"/>
  <c r="U186" i="48" s="1"/>
  <c r="Q186" i="48" s="1"/>
  <c r="I10" i="2348"/>
  <c r="N10" i="2348" s="1"/>
  <c r="U10" i="2348" s="1"/>
  <c r="I6" i="2348"/>
  <c r="I12" i="2348"/>
  <c r="N12" i="2348" s="1"/>
  <c r="U12" i="2348" s="1"/>
  <c r="Q12" i="2348" s="1"/>
  <c r="I9" i="2348"/>
  <c r="N9" i="2348" s="1"/>
  <c r="I13" i="2348"/>
  <c r="N13" i="2348" s="1"/>
  <c r="U13" i="2348" s="1"/>
  <c r="I14" i="2348"/>
  <c r="N14" i="2348" s="1"/>
  <c r="U14" i="2348" s="1"/>
  <c r="Q14" i="2348" s="1"/>
  <c r="I7" i="2348"/>
  <c r="N7" i="2348" s="1"/>
  <c r="U7" i="2348" s="1"/>
  <c r="Q7" i="2348" s="1"/>
  <c r="I8" i="2348"/>
  <c r="N8" i="2348" s="1"/>
  <c r="U8" i="2348" s="1"/>
  <c r="I11" i="2348"/>
  <c r="N11" i="2348" s="1"/>
  <c r="U11" i="2348" s="1"/>
  <c r="Q11" i="2348" s="1"/>
  <c r="H458" i="62264"/>
  <c r="D23" i="2" s="1"/>
  <c r="H442" i="62264"/>
  <c r="D6" i="2" s="1"/>
  <c r="H432" i="62264"/>
  <c r="D13" i="43" s="1"/>
  <c r="H424" i="62264"/>
  <c r="C5" i="43" s="1"/>
  <c r="H924" i="62264"/>
  <c r="B38" i="2316" s="1"/>
  <c r="H57" i="62264"/>
  <c r="B167" i="48" s="1"/>
  <c r="H33" i="62264"/>
  <c r="H294" i="62264"/>
  <c r="I3" i="47" s="1"/>
  <c r="H948" i="62264"/>
  <c r="O98" i="46"/>
  <c r="V98" i="46" s="1"/>
  <c r="R98" i="46" s="1"/>
  <c r="H932" i="62264"/>
  <c r="H513" i="62264"/>
  <c r="G53" i="62279" s="1"/>
  <c r="H486" i="62264"/>
  <c r="D22" i="44" s="1"/>
  <c r="H476" i="62264"/>
  <c r="D13" i="44" s="1"/>
  <c r="H468" i="62264"/>
  <c r="C5" i="44" s="1"/>
  <c r="H903" i="62264"/>
  <c r="C8" i="2316" s="1"/>
  <c r="H517" i="62264"/>
  <c r="C26" i="2348" s="1"/>
  <c r="H491" i="62264"/>
  <c r="D7" i="2348" s="1"/>
  <c r="H472" i="62264"/>
  <c r="D9" i="44" s="1"/>
  <c r="H463" i="62264"/>
  <c r="D28" i="2" s="1"/>
  <c r="H454" i="62264"/>
  <c r="D19" i="2" s="1"/>
  <c r="H446" i="62264"/>
  <c r="D10" i="2" s="1"/>
  <c r="H952" i="62264"/>
  <c r="C6" i="62263" s="1"/>
  <c r="H936" i="62264"/>
  <c r="H499" i="62264"/>
  <c r="D15" i="2348" s="1"/>
  <c r="H959" i="62264"/>
  <c r="C15" i="62262" s="1"/>
  <c r="H437" i="62264"/>
  <c r="C18" i="43" s="1"/>
  <c r="H428" i="62264"/>
  <c r="D9" i="43" s="1"/>
  <c r="H436" i="62264"/>
  <c r="D16" i="43" s="1"/>
  <c r="H427" i="62264"/>
  <c r="G40" i="62279" s="1"/>
  <c r="H419" i="62264"/>
  <c r="L3" i="32" s="1"/>
  <c r="H411" i="62264"/>
  <c r="F3" i="46" s="1"/>
  <c r="H402" i="62264"/>
  <c r="D100" i="46" s="1"/>
  <c r="H394" i="62264"/>
  <c r="D93" i="46" s="1"/>
  <c r="H386" i="62264"/>
  <c r="D85" i="46" s="1"/>
  <c r="H378" i="62264"/>
  <c r="D78" i="46" s="1"/>
  <c r="H370" i="62264"/>
  <c r="D71" i="46" s="1"/>
  <c r="H362" i="62264"/>
  <c r="D63" i="46" s="1"/>
  <c r="H353" i="62264"/>
  <c r="D56" i="46" s="1"/>
  <c r="H345" i="62264"/>
  <c r="C48" i="46" s="1"/>
  <c r="H336" i="62264"/>
  <c r="C40" i="46" s="1"/>
  <c r="H328" i="62264"/>
  <c r="D31" i="46" s="1"/>
  <c r="H320" i="62264"/>
  <c r="D22" i="46" s="1"/>
  <c r="H312" i="62264"/>
  <c r="D14" i="46" s="1"/>
  <c r="H304" i="62264"/>
  <c r="D6" i="46" s="1"/>
  <c r="H295" i="62264"/>
  <c r="J3" i="47" s="1"/>
  <c r="H287" i="62264"/>
  <c r="D34" i="47" s="1"/>
  <c r="H956" i="62264"/>
  <c r="C10" i="62263" s="1"/>
  <c r="N7" i="10285"/>
  <c r="U7" i="10285" s="1"/>
  <c r="Q7" i="10285" s="1"/>
  <c r="O58" i="46"/>
  <c r="V58" i="46" s="1"/>
  <c r="F172" i="48"/>
  <c r="N101" i="48"/>
  <c r="U101" i="48" s="1"/>
  <c r="H940" i="62264"/>
  <c r="H919" i="62264"/>
  <c r="C24" i="2316" s="1"/>
  <c r="H947" i="62264"/>
  <c r="H895" i="62264"/>
  <c r="B30" i="32" s="1"/>
  <c r="H485" i="62264"/>
  <c r="D21" i="44" s="1"/>
  <c r="H471" i="62264"/>
  <c r="D8" i="44" s="1"/>
  <c r="H467" i="62264"/>
  <c r="C1" i="44" s="1"/>
  <c r="H311" i="62264"/>
  <c r="D13" i="46" s="1"/>
  <c r="H298" i="62264"/>
  <c r="M3" i="47" s="1"/>
  <c r="H290" i="62264"/>
  <c r="H286" i="62264"/>
  <c r="D32" i="47" s="1"/>
  <c r="H277" i="62264"/>
  <c r="D22" i="47" s="1"/>
  <c r="H153" i="62264"/>
  <c r="D106" i="48" s="1"/>
  <c r="H29" i="62264"/>
  <c r="O9" i="46"/>
  <c r="V9" i="46" s="1"/>
  <c r="O23" i="46"/>
  <c r="V23" i="46" s="1"/>
  <c r="N149" i="48"/>
  <c r="U149" i="48" s="1"/>
  <c r="Q149" i="48" s="1"/>
  <c r="O64" i="46"/>
  <c r="V64" i="46" s="1"/>
  <c r="R64" i="46" s="1"/>
  <c r="N142" i="48"/>
  <c r="U142" i="48" s="1"/>
  <c r="Q142" i="48" s="1"/>
  <c r="N157" i="48"/>
  <c r="U157" i="48" s="1"/>
  <c r="Q157" i="48" s="1"/>
  <c r="O101" i="46"/>
  <c r="V101" i="46" s="1"/>
  <c r="R101" i="46" s="1"/>
  <c r="O11" i="46"/>
  <c r="V11" i="46" s="1"/>
  <c r="O93" i="46"/>
  <c r="V93" i="46" s="1"/>
  <c r="O70" i="46"/>
  <c r="V70" i="46" s="1"/>
  <c r="R70" i="46" s="1"/>
  <c r="O50" i="46"/>
  <c r="V50" i="46" s="1"/>
  <c r="O13" i="46"/>
  <c r="V13" i="46" s="1"/>
  <c r="N34" i="10285"/>
  <c r="U34" i="10285" s="1"/>
  <c r="Q34" i="10285" s="1"/>
  <c r="D20" i="2"/>
  <c r="O24" i="47"/>
  <c r="O34" i="47" s="1"/>
  <c r="N74" i="48"/>
  <c r="U74" i="48" s="1"/>
  <c r="Q74" i="48" s="1"/>
  <c r="N32" i="10285"/>
  <c r="U32" i="10285" s="1"/>
  <c r="O85" i="46"/>
  <c r="V85" i="46" s="1"/>
  <c r="R85" i="46" s="1"/>
  <c r="O171" i="48"/>
  <c r="D15" i="47"/>
  <c r="O24" i="2"/>
  <c r="V24" i="2" s="1"/>
  <c r="O92" i="46"/>
  <c r="V92" i="46" s="1"/>
  <c r="O79" i="46"/>
  <c r="V79" i="46" s="1"/>
  <c r="R79" i="46" s="1"/>
  <c r="O69" i="46"/>
  <c r="V69" i="46" s="1"/>
  <c r="O49" i="46"/>
  <c r="O55" i="46"/>
  <c r="V55" i="46" s="1"/>
  <c r="N16" i="10285"/>
  <c r="O12" i="46"/>
  <c r="V12" i="46" s="1"/>
  <c r="R12" i="46" s="1"/>
  <c r="L170" i="48"/>
  <c r="N8" i="44"/>
  <c r="U8" i="44" s="1"/>
  <c r="O18" i="2"/>
  <c r="V18" i="2" s="1"/>
  <c r="R18" i="2" s="1"/>
  <c r="N32" i="46"/>
  <c r="J24" i="47"/>
  <c r="J34" i="47" s="1"/>
  <c r="F720" i="62264"/>
  <c r="H720" i="62264" s="1"/>
  <c r="F721" i="62264"/>
  <c r="H721" i="62264" s="1"/>
  <c r="F722" i="62264"/>
  <c r="H722" i="62264" s="1"/>
  <c r="F719" i="62264"/>
  <c r="H719" i="62264" s="1"/>
  <c r="F723" i="62264"/>
  <c r="H723" i="62264" s="1"/>
  <c r="F275" i="62264"/>
  <c r="H275" i="62264" s="1"/>
  <c r="D20" i="47" s="1"/>
  <c r="F980" i="62264"/>
  <c r="H980" i="62264" s="1"/>
  <c r="F984" i="62264"/>
  <c r="F988" i="62264"/>
  <c r="F992" i="62264"/>
  <c r="F764" i="62264"/>
  <c r="H764" i="62264" s="1"/>
  <c r="F675" i="62264"/>
  <c r="H675" i="62264" s="1"/>
  <c r="C105" i="2561" s="1"/>
  <c r="F990" i="62264"/>
  <c r="H990" i="62264" s="1"/>
  <c r="F718" i="62264"/>
  <c r="H718" i="62264" s="1"/>
  <c r="F979" i="62264"/>
  <c r="H979" i="62264" s="1"/>
  <c r="F987" i="62264"/>
  <c r="H987" i="62264" s="1"/>
  <c r="F830" i="62264"/>
  <c r="H830" i="62264" s="1"/>
  <c r="F981" i="62264"/>
  <c r="F985" i="62264"/>
  <c r="F989" i="62264"/>
  <c r="F978" i="62264"/>
  <c r="H978" i="62264" s="1"/>
  <c r="F717" i="62264"/>
  <c r="H717" i="62264" s="1"/>
  <c r="F651" i="62264"/>
  <c r="H651" i="62264" s="1"/>
  <c r="C81" i="2561" s="1"/>
  <c r="F986" i="62264"/>
  <c r="H986" i="62264" s="1"/>
  <c r="F983" i="62264"/>
  <c r="H983" i="62264" s="1"/>
  <c r="F991" i="62264"/>
  <c r="F716" i="62264"/>
  <c r="H716" i="62264" s="1"/>
  <c r="H89" i="2561"/>
  <c r="I89" i="2561" s="1"/>
  <c r="O82" i="46"/>
  <c r="V82" i="46" s="1"/>
  <c r="C53" i="2561"/>
  <c r="G85" i="62279"/>
  <c r="C52" i="2561"/>
  <c r="G84" i="62279"/>
  <c r="D19" i="43"/>
  <c r="G123" i="62279"/>
  <c r="M23" i="2316"/>
  <c r="V23" i="2316" s="1"/>
  <c r="H580" i="62264"/>
  <c r="C1" i="2561" s="1"/>
  <c r="H516" i="62264"/>
  <c r="H512" i="62264"/>
  <c r="G52" i="62279" s="1"/>
  <c r="H508" i="62264"/>
  <c r="H503" i="62264"/>
  <c r="D18" i="2348" s="1"/>
  <c r="H498" i="62264"/>
  <c r="D14" i="2348" s="1"/>
  <c r="H494" i="62264"/>
  <c r="H490" i="62264"/>
  <c r="D6" i="2348" s="1"/>
  <c r="H418" i="62264"/>
  <c r="L3" i="2348" s="1"/>
  <c r="H414" i="62264"/>
  <c r="I3" i="46" s="1"/>
  <c r="H410" i="62264"/>
  <c r="D109" i="46" s="1"/>
  <c r="H405" i="62264"/>
  <c r="H401" i="62264"/>
  <c r="D99" i="46" s="1"/>
  <c r="H397" i="62264"/>
  <c r="H393" i="62264"/>
  <c r="D92" i="46" s="1"/>
  <c r="H389" i="62264"/>
  <c r="D88" i="46" s="1"/>
  <c r="H385" i="62264"/>
  <c r="C84" i="46" s="1"/>
  <c r="H381" i="62264"/>
  <c r="D81" i="46" s="1"/>
  <c r="H377" i="62264"/>
  <c r="D77" i="46" s="1"/>
  <c r="H373" i="62264"/>
  <c r="D73" i="46" s="1"/>
  <c r="H369" i="62264"/>
  <c r="D70" i="46" s="1"/>
  <c r="H365" i="62264"/>
  <c r="H361" i="62264"/>
  <c r="D62" i="46" s="1"/>
  <c r="H357" i="62264"/>
  <c r="G33" i="62279" s="1"/>
  <c r="H352" i="62264"/>
  <c r="D55" i="46" s="1"/>
  <c r="H348" i="62264"/>
  <c r="D51" i="46" s="1"/>
  <c r="H344" i="62264"/>
  <c r="D47" i="46" s="1"/>
  <c r="H339" i="62264"/>
  <c r="D43" i="46" s="1"/>
  <c r="H335" i="62264"/>
  <c r="D39" i="46" s="1"/>
  <c r="H331" i="62264"/>
  <c r="C35" i="46" s="1"/>
  <c r="H327" i="62264"/>
  <c r="D30" i="46" s="1"/>
  <c r="H323" i="62264"/>
  <c r="D25" i="46" s="1"/>
  <c r="H319" i="62264"/>
  <c r="D21" i="46" s="1"/>
  <c r="H315" i="62264"/>
  <c r="D17" i="46" s="1"/>
  <c r="H307" i="62264"/>
  <c r="D9" i="46" s="1"/>
  <c r="H303" i="62264"/>
  <c r="C5" i="46" s="1"/>
  <c r="H918" i="62264"/>
  <c r="C23" i="2316" s="1"/>
  <c r="H480" i="62264"/>
  <c r="D16" i="44" s="1"/>
  <c r="H475" i="62264"/>
  <c r="D12" i="44" s="1"/>
  <c r="H272" i="62264"/>
  <c r="D17" i="47" s="1"/>
  <c r="H268" i="62264"/>
  <c r="D13" i="47" s="1"/>
  <c r="H264" i="62264"/>
  <c r="D9" i="47" s="1"/>
  <c r="H260" i="62264"/>
  <c r="C1" i="47" s="1"/>
  <c r="H461" i="62264"/>
  <c r="D26" i="2" s="1"/>
  <c r="H457" i="62264"/>
  <c r="D22" i="2" s="1"/>
  <c r="H453" i="62264"/>
  <c r="H449" i="62264"/>
  <c r="D14" i="2" s="1"/>
  <c r="H445" i="62264"/>
  <c r="D9" i="2" s="1"/>
  <c r="H441" i="62264"/>
  <c r="C5" i="2" s="1"/>
  <c r="H255" i="62264"/>
  <c r="H251" i="62264"/>
  <c r="M3" i="48" s="1"/>
  <c r="H247" i="62264"/>
  <c r="I3" i="48" s="1"/>
  <c r="H243" i="62264"/>
  <c r="E3" i="48" s="1"/>
  <c r="H235" i="62264"/>
  <c r="H231" i="62264"/>
  <c r="H226" i="62264"/>
  <c r="D188" i="48" s="1"/>
  <c r="H222" i="62264"/>
  <c r="D184" i="48" s="1"/>
  <c r="H218" i="62264"/>
  <c r="D180" i="48" s="1"/>
  <c r="H214" i="62264"/>
  <c r="D176" i="48" s="1"/>
  <c r="H209" i="62264"/>
  <c r="D171" i="48" s="1"/>
  <c r="H205" i="62264"/>
  <c r="C166" i="48" s="1"/>
  <c r="H201" i="62264"/>
  <c r="D162" i="48" s="1"/>
  <c r="H197" i="62264"/>
  <c r="D157" i="48" s="1"/>
  <c r="H193" i="62264"/>
  <c r="C152" i="48" s="1"/>
  <c r="H189" i="62264"/>
  <c r="D148" i="48" s="1"/>
  <c r="H185" i="62264"/>
  <c r="D143" i="48" s="1"/>
  <c r="H181" i="62264"/>
  <c r="C138" i="48" s="1"/>
  <c r="H177" i="62264"/>
  <c r="D134" i="48" s="1"/>
  <c r="H173" i="62264"/>
  <c r="D129" i="48" s="1"/>
  <c r="H169" i="62264"/>
  <c r="C124" i="48" s="1"/>
  <c r="H165" i="62264"/>
  <c r="D120" i="48" s="1"/>
  <c r="H161" i="62264"/>
  <c r="D115" i="48" s="1"/>
  <c r="H157" i="62264"/>
  <c r="C110" i="48" s="1"/>
  <c r="H149" i="62264"/>
  <c r="D101" i="48" s="1"/>
  <c r="H145" i="62264"/>
  <c r="C96" i="48" s="1"/>
  <c r="H141" i="62264"/>
  <c r="D92" i="48" s="1"/>
  <c r="H137" i="62264"/>
  <c r="D87" i="48" s="1"/>
  <c r="H133" i="62264"/>
  <c r="C82" i="48" s="1"/>
  <c r="H129" i="62264"/>
  <c r="D78" i="48" s="1"/>
  <c r="H125" i="62264"/>
  <c r="D73" i="48" s="1"/>
  <c r="H121" i="62264"/>
  <c r="C67" i="48" s="1"/>
  <c r="H117" i="62264"/>
  <c r="D62" i="48" s="1"/>
  <c r="H113" i="62264"/>
  <c r="D58" i="48" s="1"/>
  <c r="H109" i="62264"/>
  <c r="C53" i="48" s="1"/>
  <c r="H105" i="62264"/>
  <c r="D49" i="48" s="1"/>
  <c r="H101" i="62264"/>
  <c r="D45" i="48" s="1"/>
  <c r="H97" i="62264"/>
  <c r="D40" i="48" s="1"/>
  <c r="H93" i="62264"/>
  <c r="D36" i="48" s="1"/>
  <c r="H89" i="62264"/>
  <c r="D32" i="48" s="1"/>
  <c r="H85" i="62264"/>
  <c r="D27" i="48" s="1"/>
  <c r="H81" i="62264"/>
  <c r="D23" i="48" s="1"/>
  <c r="H77" i="62264"/>
  <c r="D19" i="48" s="1"/>
  <c r="H73" i="62264"/>
  <c r="D14" i="48" s="1"/>
  <c r="H69" i="62264"/>
  <c r="D10" i="48" s="1"/>
  <c r="H65" i="62264"/>
  <c r="B198" i="48" s="1"/>
  <c r="H61" i="62264"/>
  <c r="H49" i="62264"/>
  <c r="B111" i="48" s="1"/>
  <c r="H41" i="62264"/>
  <c r="B54" i="48" s="1"/>
  <c r="H850" i="62264"/>
  <c r="C1" i="62261" s="1"/>
  <c r="H910" i="62264"/>
  <c r="C16" i="2316" s="1"/>
  <c r="H902" i="62264"/>
  <c r="C7" i="2316" s="1"/>
  <c r="C7" i="62261"/>
  <c r="H571" i="62264"/>
  <c r="D37" i="10285" s="1"/>
  <c r="H511" i="62264"/>
  <c r="H497" i="62264"/>
  <c r="D13" i="2348" s="1"/>
  <c r="H872" i="62264"/>
  <c r="C13" i="62261" s="1"/>
  <c r="D9" i="62261"/>
  <c r="H701" i="62264"/>
  <c r="B7" i="2819" s="1"/>
  <c r="H944" i="62264"/>
  <c r="H421" i="62264"/>
  <c r="N3" i="32" s="1"/>
  <c r="H392" i="62264"/>
  <c r="D91" i="46" s="1"/>
  <c r="H343" i="62264"/>
  <c r="C46" i="46" s="1"/>
  <c r="H293" i="62264"/>
  <c r="H3" i="47" s="1"/>
  <c r="H934" i="62264"/>
  <c r="N6" i="43"/>
  <c r="U6" i="43" s="1"/>
  <c r="H509" i="62264"/>
  <c r="D24" i="2348" s="1"/>
  <c r="H504" i="62264"/>
  <c r="D19" i="2348" s="1"/>
  <c r="H495" i="62264"/>
  <c r="D11" i="2348" s="1"/>
  <c r="H927" i="62264"/>
  <c r="C42" i="2316" s="1"/>
  <c r="H914" i="62264"/>
  <c r="C20" i="2316" s="1"/>
  <c r="H906" i="62264"/>
  <c r="C12" i="2316" s="1"/>
  <c r="H964" i="62264"/>
  <c r="C9" i="62262" s="1"/>
  <c r="H955" i="62264"/>
  <c r="C9" i="62263" s="1"/>
  <c r="H951" i="62264"/>
  <c r="C5" i="62263" s="1"/>
  <c r="H943" i="62264"/>
  <c r="H935" i="62264"/>
  <c r="H891" i="62264"/>
  <c r="C14" i="32" s="1"/>
  <c r="H871" i="62264"/>
  <c r="G111" i="62279" s="1"/>
  <c r="H700" i="62264"/>
  <c r="B5" i="2819" s="1"/>
  <c r="H654" i="62264"/>
  <c r="C84" i="2561" s="1"/>
  <c r="H886" i="62264"/>
  <c r="C10" i="32" s="1"/>
  <c r="H876" i="62264"/>
  <c r="O52" i="46"/>
  <c r="V52" i="46" s="1"/>
  <c r="R52" i="46" s="1"/>
  <c r="H882" i="62264"/>
  <c r="C6" i="32" s="1"/>
  <c r="N147" i="48"/>
  <c r="U147" i="48" s="1"/>
  <c r="N80" i="48"/>
  <c r="U80" i="48" s="1"/>
  <c r="Q80" i="48" s="1"/>
  <c r="N18" i="2348"/>
  <c r="H280" i="62264"/>
  <c r="D27" i="47" s="1"/>
  <c r="H899" i="62264"/>
  <c r="B1" i="2316" s="1"/>
  <c r="D8" i="62261"/>
  <c r="C191" i="48"/>
  <c r="G29" i="62279"/>
  <c r="D24" i="47"/>
  <c r="G13" i="62279"/>
  <c r="C173" i="48"/>
  <c r="G26" i="62279"/>
  <c r="C83" i="2561"/>
  <c r="G62" i="62279"/>
  <c r="C18" i="2561"/>
  <c r="G104" i="62279"/>
  <c r="C14" i="2561"/>
  <c r="G97" i="62279"/>
  <c r="D196" i="48"/>
  <c r="G120" i="62279"/>
  <c r="D45" i="46"/>
  <c r="G31" i="62279"/>
  <c r="D10" i="43"/>
  <c r="G42" i="62279"/>
  <c r="C189" i="48"/>
  <c r="G27" i="62279"/>
  <c r="C86" i="2561"/>
  <c r="G66" i="62279"/>
  <c r="C82" i="2561"/>
  <c r="G61" i="62279"/>
  <c r="C17" i="2561"/>
  <c r="G103" i="62279"/>
  <c r="C13" i="2561"/>
  <c r="G93" i="62279"/>
  <c r="D11" i="10285"/>
  <c r="G73" i="62279"/>
  <c r="D27" i="2348"/>
  <c r="G127" i="62279"/>
  <c r="D16" i="2348"/>
  <c r="G21" i="62279"/>
  <c r="C20" i="2561"/>
  <c r="G106" i="62279"/>
  <c r="C16" i="2561"/>
  <c r="G99" i="62279"/>
  <c r="C12" i="2561"/>
  <c r="G92" i="62279"/>
  <c r="D28" i="47"/>
  <c r="G10" i="62279"/>
  <c r="D6" i="47"/>
  <c r="G12" i="62279"/>
  <c r="D104" i="46"/>
  <c r="G34" i="62279"/>
  <c r="C63" i="2561"/>
  <c r="G59" i="62279"/>
  <c r="C19" i="2561"/>
  <c r="G105" i="62279"/>
  <c r="C15" i="2561"/>
  <c r="G98" i="62279"/>
  <c r="M39" i="2316"/>
  <c r="B107" i="2561"/>
  <c r="N107" i="2561" s="1"/>
  <c r="I110" i="48"/>
  <c r="H905" i="62264"/>
  <c r="C11" i="2316" s="1"/>
  <c r="H901" i="62264"/>
  <c r="C6" i="2316" s="1"/>
  <c r="M22" i="2316"/>
  <c r="N12" i="47"/>
  <c r="U12" i="47" s="1"/>
  <c r="N9" i="47"/>
  <c r="U9" i="47" s="1"/>
  <c r="I131" i="48"/>
  <c r="I18" i="44"/>
  <c r="W9" i="62261"/>
  <c r="M7" i="2316"/>
  <c r="H926" i="62264"/>
  <c r="B41" i="2316" s="1"/>
  <c r="H922" i="62264"/>
  <c r="H913" i="62264"/>
  <c r="C19" i="2316" s="1"/>
  <c r="H909" i="62264"/>
  <c r="C15" i="2316" s="1"/>
  <c r="H896" i="62264"/>
  <c r="H892" i="62264"/>
  <c r="C16" i="32" s="1"/>
  <c r="H887" i="62264"/>
  <c r="B11" i="32" s="1"/>
  <c r="H883" i="62264"/>
  <c r="B7" i="32" s="1"/>
  <c r="H877" i="62264"/>
  <c r="H965" i="62264"/>
  <c r="C12" i="62262" s="1"/>
  <c r="H961" i="62264"/>
  <c r="H6" i="62264"/>
  <c r="C2" i="50" s="1"/>
  <c r="C2" i="62263" s="1"/>
  <c r="C2" i="62262" s="1"/>
  <c r="H957" i="62264"/>
  <c r="C12" i="62263" s="1"/>
  <c r="H953" i="62264"/>
  <c r="C7" i="62263" s="1"/>
  <c r="H945" i="62264"/>
  <c r="H937" i="62264"/>
  <c r="H933" i="62264"/>
  <c r="H929" i="62264"/>
  <c r="H920" i="62264"/>
  <c r="C26" i="2316" s="1"/>
  <c r="H915" i="62264"/>
  <c r="B21" i="2316" s="1"/>
  <c r="H911" i="62264"/>
  <c r="B17" i="2316" s="1"/>
  <c r="H907" i="62264"/>
  <c r="C13" i="2316" s="1"/>
  <c r="H893" i="62264"/>
  <c r="B17" i="32" s="1"/>
  <c r="H884" i="62264"/>
  <c r="C8" i="32" s="1"/>
  <c r="H878" i="62264"/>
  <c r="H844" i="62264"/>
  <c r="D3" i="2819" s="1"/>
  <c r="H577" i="62264"/>
  <c r="C43" i="10285" s="1"/>
  <c r="H827" i="62264"/>
  <c r="H812" i="62264"/>
  <c r="H796" i="62264"/>
  <c r="B49" i="2819" s="1"/>
  <c r="O44" i="10541" s="1"/>
  <c r="H784" i="62264"/>
  <c r="B40" i="2819" s="1"/>
  <c r="O35" i="10541" s="1"/>
  <c r="H740" i="62264"/>
  <c r="B19" i="2819" s="1"/>
  <c r="O14" i="10541" s="1"/>
  <c r="H708" i="62264"/>
  <c r="H704" i="62264"/>
  <c r="H702" i="62264"/>
  <c r="N14" i="47"/>
  <c r="H635" i="62264"/>
  <c r="C65" i="2561" s="1"/>
  <c r="H873" i="62264"/>
  <c r="H954" i="62264"/>
  <c r="C8" i="62263" s="1"/>
  <c r="H950" i="62264"/>
  <c r="H942" i="62264"/>
  <c r="H930" i="62264"/>
  <c r="H925" i="62264"/>
  <c r="C39" i="2316" s="1"/>
  <c r="H921" i="62264"/>
  <c r="B27" i="2316" s="1"/>
  <c r="H916" i="62264"/>
  <c r="C22" i="2316" s="1"/>
  <c r="H912" i="62264"/>
  <c r="C18" i="2316" s="1"/>
  <c r="H908" i="62264"/>
  <c r="C14" i="2316" s="1"/>
  <c r="H904" i="62264"/>
  <c r="C10" i="2316" s="1"/>
  <c r="H900" i="62264"/>
  <c r="B5" i="2316" s="1"/>
  <c r="H894" i="62264"/>
  <c r="C28" i="32" s="1"/>
  <c r="H890" i="62264"/>
  <c r="C13" i="32" s="1"/>
  <c r="H885" i="62264"/>
  <c r="C9" i="32" s="1"/>
  <c r="H879" i="62264"/>
  <c r="H875" i="62264"/>
  <c r="B1" i="32" s="1"/>
  <c r="H699" i="62264"/>
  <c r="B1" i="2819" s="1"/>
  <c r="H669" i="62264"/>
  <c r="C98" i="2561" s="1"/>
  <c r="H578" i="62264"/>
  <c r="H567" i="62264"/>
  <c r="D33" i="10285" s="1"/>
  <c r="H563" i="62264"/>
  <c r="D29" i="10285" s="1"/>
  <c r="H559" i="62264"/>
  <c r="D25" i="10285" s="1"/>
  <c r="H555" i="62264"/>
  <c r="D21" i="10285" s="1"/>
  <c r="H550" i="62264"/>
  <c r="D16" i="10285" s="1"/>
  <c r="H546" i="62264"/>
  <c r="C12" i="10285" s="1"/>
  <c r="H541" i="62264"/>
  <c r="H537" i="62264"/>
  <c r="C1" i="10285" s="1"/>
  <c r="H515" i="62264"/>
  <c r="H506" i="62264"/>
  <c r="H502" i="62264"/>
  <c r="C17" i="2348" s="1"/>
  <c r="H493" i="62264"/>
  <c r="D9" i="2348" s="1"/>
  <c r="H489" i="62264"/>
  <c r="C5" i="2348" s="1"/>
  <c r="H484" i="62264"/>
  <c r="C20" i="44" s="1"/>
  <c r="H479" i="62264"/>
  <c r="C15" i="44" s="1"/>
  <c r="H474" i="62264"/>
  <c r="D11" i="44" s="1"/>
  <c r="H470" i="62264"/>
  <c r="H465" i="62264"/>
  <c r="H460" i="62264"/>
  <c r="D25" i="2" s="1"/>
  <c r="H456" i="62264"/>
  <c r="D21" i="2" s="1"/>
  <c r="H452" i="62264"/>
  <c r="D17" i="2" s="1"/>
  <c r="H448" i="62264"/>
  <c r="D13" i="2" s="1"/>
  <c r="H444" i="62264"/>
  <c r="D8" i="2" s="1"/>
  <c r="H440" i="62264"/>
  <c r="C1" i="2" s="1"/>
  <c r="H430" i="62264"/>
  <c r="H426" i="62264"/>
  <c r="H417" i="62264"/>
  <c r="L3" i="46" s="1"/>
  <c r="H413" i="62264"/>
  <c r="G3" i="2348" s="1"/>
  <c r="H409" i="62264"/>
  <c r="C108" i="46" s="1"/>
  <c r="L8" i="2316"/>
  <c r="L16" i="2316" s="1"/>
  <c r="H404" i="62264"/>
  <c r="D102" i="46" s="1"/>
  <c r="H400" i="62264"/>
  <c r="D98" i="46" s="1"/>
  <c r="H396" i="62264"/>
  <c r="D95" i="46" s="1"/>
  <c r="H388" i="62264"/>
  <c r="D87" i="46" s="1"/>
  <c r="H380" i="62264"/>
  <c r="D80" i="46" s="1"/>
  <c r="H376" i="62264"/>
  <c r="D76" i="46" s="1"/>
  <c r="H368" i="62264"/>
  <c r="D69" i="46" s="1"/>
  <c r="H364" i="62264"/>
  <c r="D65" i="46" s="1"/>
  <c r="H360" i="62264"/>
  <c r="D61" i="46" s="1"/>
  <c r="H355" i="62264"/>
  <c r="D58" i="46" s="1"/>
  <c r="H351" i="62264"/>
  <c r="D54" i="46" s="1"/>
  <c r="H347" i="62264"/>
  <c r="D50" i="46" s="1"/>
  <c r="H338" i="62264"/>
  <c r="D42" i="46" s="1"/>
  <c r="H334" i="62264"/>
  <c r="D38" i="46" s="1"/>
  <c r="H330" i="62264"/>
  <c r="D34" i="46" s="1"/>
  <c r="H326" i="62264"/>
  <c r="D29" i="46" s="1"/>
  <c r="H322" i="62264"/>
  <c r="D24" i="46" s="1"/>
  <c r="H318" i="62264"/>
  <c r="D20" i="46" s="1"/>
  <c r="H314" i="62264"/>
  <c r="D16" i="46" s="1"/>
  <c r="H310" i="62264"/>
  <c r="D12" i="46" s="1"/>
  <c r="H306" i="62264"/>
  <c r="D8" i="46" s="1"/>
  <c r="H302" i="62264"/>
  <c r="D1" i="46" s="1"/>
  <c r="H297" i="62264"/>
  <c r="L3" i="47" s="1"/>
  <c r="H289" i="62264"/>
  <c r="H284" i="62264"/>
  <c r="D31" i="47" s="1"/>
  <c r="H276" i="62264"/>
  <c r="D21" i="47" s="1"/>
  <c r="H271" i="62264"/>
  <c r="D16" i="47" s="1"/>
  <c r="H267" i="62264"/>
  <c r="D12" i="47" s="1"/>
  <c r="H263" i="62264"/>
  <c r="D8" i="47" s="1"/>
  <c r="H258" i="62264"/>
  <c r="H254" i="62264"/>
  <c r="H250" i="62264"/>
  <c r="L3" i="48" s="1"/>
  <c r="H246" i="62264"/>
  <c r="H3" i="48" s="1"/>
  <c r="H242" i="62264"/>
  <c r="D199" i="48" s="1"/>
  <c r="H238" i="62264"/>
  <c r="H234" i="62264"/>
  <c r="H230" i="62264"/>
  <c r="H221" i="62264"/>
  <c r="D183" i="48" s="1"/>
  <c r="H217" i="62264"/>
  <c r="D179" i="48" s="1"/>
  <c r="H213" i="62264"/>
  <c r="D175" i="48" s="1"/>
  <c r="H208" i="62264"/>
  <c r="D170" i="48" s="1"/>
  <c r="H204" i="62264"/>
  <c r="D165" i="48" s="1"/>
  <c r="H200" i="62264"/>
  <c r="D161" i="48" s="1"/>
  <c r="H196" i="62264"/>
  <c r="D156" i="48" s="1"/>
  <c r="H192" i="62264"/>
  <c r="D151" i="48" s="1"/>
  <c r="H188" i="62264"/>
  <c r="D147" i="48" s="1"/>
  <c r="H184" i="62264"/>
  <c r="D142" i="48" s="1"/>
  <c r="H180" i="62264"/>
  <c r="D137" i="48" s="1"/>
  <c r="H176" i="62264"/>
  <c r="D133" i="48" s="1"/>
  <c r="H172" i="62264"/>
  <c r="D128" i="48" s="1"/>
  <c r="H164" i="62264"/>
  <c r="D119" i="48" s="1"/>
  <c r="H160" i="62264"/>
  <c r="D114" i="48" s="1"/>
  <c r="H156" i="62264"/>
  <c r="D109" i="48" s="1"/>
  <c r="H152" i="62264"/>
  <c r="D105" i="48" s="1"/>
  <c r="H148" i="62264"/>
  <c r="D100" i="48" s="1"/>
  <c r="H144" i="62264"/>
  <c r="D95" i="48" s="1"/>
  <c r="H136" i="62264"/>
  <c r="D86" i="48" s="1"/>
  <c r="H132" i="62264"/>
  <c r="D81" i="48" s="1"/>
  <c r="H128" i="62264"/>
  <c r="D77" i="48" s="1"/>
  <c r="H124" i="62264"/>
  <c r="D72" i="48" s="1"/>
  <c r="H120" i="62264"/>
  <c r="C65" i="48" s="1"/>
  <c r="H116" i="62264"/>
  <c r="D61" i="48" s="1"/>
  <c r="H112" i="62264"/>
  <c r="D57" i="48" s="1"/>
  <c r="H108" i="62264"/>
  <c r="D52" i="48" s="1"/>
  <c r="H104" i="62264"/>
  <c r="D48" i="48" s="1"/>
  <c r="H96" i="62264"/>
  <c r="D39" i="48" s="1"/>
  <c r="H92" i="62264"/>
  <c r="D35" i="48" s="1"/>
  <c r="H88" i="62264"/>
  <c r="D31" i="48" s="1"/>
  <c r="H84" i="62264"/>
  <c r="D26" i="48" s="1"/>
  <c r="H80" i="62264"/>
  <c r="H76" i="62264"/>
  <c r="C17" i="48" s="1"/>
  <c r="H72" i="62264"/>
  <c r="D13" i="48" s="1"/>
  <c r="H68" i="62264"/>
  <c r="D9" i="48" s="1"/>
  <c r="H64" i="62264"/>
  <c r="B194" i="48" s="1"/>
  <c r="H60" i="62264"/>
  <c r="C25" i="2348" s="1"/>
  <c r="H56" i="62264"/>
  <c r="B160" i="48" s="1"/>
  <c r="H52" i="62264"/>
  <c r="B132" i="48" s="1"/>
  <c r="H48" i="62264"/>
  <c r="B104" i="48" s="1"/>
  <c r="H44" i="62264"/>
  <c r="B76" i="48" s="1"/>
  <c r="H40" i="62264"/>
  <c r="B42" i="48" s="1"/>
  <c r="H32" i="62264"/>
  <c r="S4" i="43" s="1"/>
  <c r="H28" i="62264"/>
  <c r="I1" i="2348" s="1"/>
  <c r="H23" i="62264"/>
  <c r="I30" i="50" s="1"/>
  <c r="H19" i="62264"/>
  <c r="D28" i="50" s="1"/>
  <c r="H15" i="62264"/>
  <c r="C24" i="50" s="1"/>
  <c r="N10" i="47"/>
  <c r="U10" i="47" s="1"/>
  <c r="Q10" i="47" s="1"/>
  <c r="H958" i="62264"/>
  <c r="C14" i="62263" s="1"/>
  <c r="H946" i="62264"/>
  <c r="H845" i="62264"/>
  <c r="E3" i="2819" s="1"/>
  <c r="N70" i="48"/>
  <c r="U70" i="48" s="1"/>
  <c r="Q70" i="48" s="1"/>
  <c r="N120" i="48"/>
  <c r="U120" i="48" s="1"/>
  <c r="Q120" i="48" s="1"/>
  <c r="N28" i="47"/>
  <c r="U28" i="47" s="1"/>
  <c r="E169" i="48"/>
  <c r="O21" i="46"/>
  <c r="V21" i="46" s="1"/>
  <c r="R21" i="46" s="1"/>
  <c r="N119" i="48"/>
  <c r="N109" i="48"/>
  <c r="U109" i="48" s="1"/>
  <c r="H11" i="62264"/>
  <c r="C18" i="50" s="1"/>
  <c r="H225" i="62264"/>
  <c r="D187" i="48" s="1"/>
  <c r="H962" i="62264"/>
  <c r="H826" i="62264"/>
  <c r="H817" i="62264"/>
  <c r="H797" i="62264"/>
  <c r="C50" i="2819" s="1"/>
  <c r="P45" i="10541" s="1"/>
  <c r="H795" i="62264"/>
  <c r="H785" i="62264"/>
  <c r="C41" i="2819" s="1"/>
  <c r="P36" i="10541" s="1"/>
  <c r="H783" i="62264"/>
  <c r="H759" i="62264"/>
  <c r="H757" i="62264"/>
  <c r="C27" i="2819" s="1"/>
  <c r="P22" i="10541" s="1"/>
  <c r="H751" i="62264"/>
  <c r="B25" i="2819" s="1"/>
  <c r="O20" i="10541" s="1"/>
  <c r="H741" i="62264"/>
  <c r="C20" i="2819" s="1"/>
  <c r="P15" i="10541" s="1"/>
  <c r="H739" i="62264"/>
  <c r="H715" i="62264"/>
  <c r="H713" i="62264"/>
  <c r="H705" i="62264"/>
  <c r="C8" i="2819" s="1"/>
  <c r="P3" i="10541" s="1"/>
  <c r="H703" i="62264"/>
  <c r="O7" i="2"/>
  <c r="V7" i="2" s="1"/>
  <c r="H100" i="62264"/>
  <c r="D44" i="48" s="1"/>
  <c r="O12" i="2"/>
  <c r="V12" i="2" s="1"/>
  <c r="N144" i="48"/>
  <c r="U144" i="48" s="1"/>
  <c r="Q144" i="48" s="1"/>
  <c r="H981" i="62264"/>
  <c r="H985" i="62264"/>
  <c r="H989" i="62264"/>
  <c r="H991" i="62264"/>
  <c r="H984" i="62264"/>
  <c r="H988" i="62264"/>
  <c r="H992" i="62264"/>
  <c r="H841" i="62264"/>
  <c r="C79" i="2819" s="1"/>
  <c r="H839" i="62264"/>
  <c r="B74" i="2819" s="1"/>
  <c r="H813" i="62264"/>
  <c r="H809" i="62264"/>
  <c r="F960" i="62264"/>
  <c r="H960" i="62264" s="1"/>
  <c r="H840" i="62264"/>
  <c r="B79" i="2819" s="1"/>
  <c r="H806" i="62264"/>
  <c r="H798" i="62264"/>
  <c r="C51" i="2819" s="1"/>
  <c r="P46" i="10541" s="1"/>
  <c r="H963" i="62264"/>
  <c r="C6" i="62262" s="1"/>
  <c r="H752" i="62264"/>
  <c r="H742" i="62264"/>
  <c r="C21" i="2819" s="1"/>
  <c r="P16" i="10541" s="1"/>
  <c r="H712" i="62264"/>
  <c r="H814" i="62264"/>
  <c r="H811" i="62264"/>
  <c r="C61" i="2819" s="1"/>
  <c r="P56" i="10541" s="1"/>
  <c r="H805" i="62264"/>
  <c r="C58" i="2819" s="1"/>
  <c r="P53" i="10541" s="1"/>
  <c r="H803" i="62264"/>
  <c r="B56" i="2819" s="1"/>
  <c r="O51" i="10541" s="1"/>
  <c r="H801" i="62264"/>
  <c r="C53" i="2819" s="1"/>
  <c r="P48" i="10541" s="1"/>
  <c r="H789" i="62264"/>
  <c r="H758" i="62264"/>
  <c r="H750" i="62264"/>
  <c r="H709" i="62264"/>
  <c r="H938" i="62264"/>
  <c r="H837" i="62264"/>
  <c r="C69" i="2819" s="1"/>
  <c r="P64" i="10541" s="1"/>
  <c r="H763" i="62264"/>
  <c r="H755" i="62264"/>
  <c r="H842" i="62264"/>
  <c r="D79" i="2819" s="1"/>
  <c r="H804" i="62264"/>
  <c r="C57" i="2819" s="1"/>
  <c r="P52" i="10541" s="1"/>
  <c r="H786" i="62264"/>
  <c r="C42" i="2819" s="1"/>
  <c r="P37" i="10541" s="1"/>
  <c r="H760" i="62264"/>
  <c r="C28" i="2819" s="1"/>
  <c r="P23" i="10541" s="1"/>
  <c r="H749" i="62264"/>
  <c r="C22" i="2819" s="1"/>
  <c r="P17" i="10541" s="1"/>
  <c r="H745" i="62264"/>
  <c r="H923" i="62264"/>
  <c r="C35" i="2316" s="1"/>
  <c r="H714" i="62264"/>
  <c r="H838" i="62264"/>
  <c r="C71" i="2819" s="1"/>
  <c r="P66" i="10541" s="1"/>
  <c r="H829" i="62264"/>
  <c r="H816" i="62264"/>
  <c r="C62" i="2819" s="1"/>
  <c r="P57" i="10541" s="1"/>
  <c r="H810" i="62264"/>
  <c r="H807" i="62264"/>
  <c r="C59" i="2819" s="1"/>
  <c r="P54" i="10541" s="1"/>
  <c r="H800" i="62264"/>
  <c r="H794" i="62264"/>
  <c r="C46" i="2819" s="1"/>
  <c r="P41" i="10541" s="1"/>
  <c r="H787" i="62264"/>
  <c r="C43" i="2819" s="1"/>
  <c r="P38" i="10541" s="1"/>
  <c r="H762" i="62264"/>
  <c r="H756" i="62264"/>
  <c r="H753" i="62264"/>
  <c r="H744" i="62264"/>
  <c r="H710" i="62264"/>
  <c r="H573" i="62264"/>
  <c r="D39" i="10285" s="1"/>
  <c r="H538" i="62264"/>
  <c r="C5" i="10285" s="1"/>
  <c r="H711" i="62264"/>
  <c r="H706" i="62264"/>
  <c r="H888" i="62264"/>
  <c r="C12" i="32" s="1"/>
  <c r="H843" i="62264"/>
  <c r="E79" i="2819" s="1"/>
  <c r="H836" i="62264"/>
  <c r="C68" i="2819" s="1"/>
  <c r="P63" i="10541" s="1"/>
  <c r="H818" i="62264"/>
  <c r="C63" i="2819" s="1"/>
  <c r="P58" i="10541" s="1"/>
  <c r="H815" i="62264"/>
  <c r="H808" i="62264"/>
  <c r="H802" i="62264"/>
  <c r="H799" i="62264"/>
  <c r="C52" i="2819" s="1"/>
  <c r="P47" i="10541" s="1"/>
  <c r="H788" i="62264"/>
  <c r="C44" i="2819" s="1"/>
  <c r="P39" i="10541" s="1"/>
  <c r="H782" i="62264"/>
  <c r="C37" i="2819" s="1"/>
  <c r="P32" i="10541" s="1"/>
  <c r="H761" i="62264"/>
  <c r="H754" i="62264"/>
  <c r="H746" i="62264"/>
  <c r="H743" i="62264"/>
  <c r="H707" i="62264"/>
  <c r="N17" i="10285"/>
  <c r="Q17" i="10285" s="1"/>
  <c r="N8" i="10285"/>
  <c r="N15" i="2348"/>
  <c r="U15" i="2348" s="1"/>
  <c r="Q15" i="2348" s="1"/>
  <c r="Q6" i="44"/>
  <c r="N26" i="2"/>
  <c r="O87" i="46"/>
  <c r="V87" i="46" s="1"/>
  <c r="R87" i="46" s="1"/>
  <c r="O78" i="46"/>
  <c r="V78" i="46" s="1"/>
  <c r="O74" i="46"/>
  <c r="V74" i="46" s="1"/>
  <c r="O67" i="46"/>
  <c r="V67" i="46" s="1"/>
  <c r="O66" i="46"/>
  <c r="V66" i="46" s="1"/>
  <c r="O56" i="46"/>
  <c r="V56" i="46" s="1"/>
  <c r="I30" i="47"/>
  <c r="I32" i="47" s="1"/>
  <c r="N18" i="47"/>
  <c r="N16" i="47"/>
  <c r="U16" i="47" s="1"/>
  <c r="N17" i="47"/>
  <c r="U17" i="47" s="1"/>
  <c r="M11" i="47"/>
  <c r="K170" i="48"/>
  <c r="N135" i="48"/>
  <c r="U135" i="48" s="1"/>
  <c r="K169" i="48"/>
  <c r="N179" i="48"/>
  <c r="U179" i="48" s="1"/>
  <c r="G171" i="48"/>
  <c r="F171" i="48"/>
  <c r="N73" i="48"/>
  <c r="U73" i="48" s="1"/>
  <c r="I29" i="48"/>
  <c r="I113" i="48" s="1"/>
  <c r="E171" i="48"/>
  <c r="N27" i="46"/>
  <c r="O27" i="46" s="1"/>
  <c r="G168" i="48"/>
  <c r="S8" i="32"/>
  <c r="F3" i="47"/>
  <c r="F3" i="2348"/>
  <c r="E3" i="2316"/>
  <c r="F3" i="2"/>
  <c r="J29" i="32"/>
  <c r="F3" i="44"/>
  <c r="F3" i="62261"/>
  <c r="F3" i="10285"/>
  <c r="F3" i="43"/>
  <c r="O2" i="48"/>
  <c r="O2" i="62261"/>
  <c r="J90" i="2561"/>
  <c r="G100" i="2561"/>
  <c r="M3" i="2316"/>
  <c r="G2" i="2316"/>
  <c r="K2" i="46"/>
  <c r="B3" i="48"/>
  <c r="K2" i="2"/>
  <c r="H2" i="10285"/>
  <c r="I3" i="43"/>
  <c r="I3" i="10285"/>
  <c r="H2" i="62261"/>
  <c r="N2" i="2316"/>
  <c r="J2" i="10285"/>
  <c r="I2" i="46"/>
  <c r="H3" i="32"/>
  <c r="O2" i="47"/>
  <c r="H2" i="2348"/>
  <c r="Q37" i="10285"/>
  <c r="I53" i="2561"/>
  <c r="B8" i="2561"/>
  <c r="J95" i="2561"/>
  <c r="E1" i="48"/>
  <c r="C32" i="2"/>
  <c r="C3" i="46"/>
  <c r="J89" i="2561"/>
  <c r="H88" i="2561"/>
  <c r="K55" i="2561"/>
  <c r="C23" i="44"/>
  <c r="B6" i="2819"/>
  <c r="C38" i="47"/>
  <c r="C20" i="43"/>
  <c r="G3" i="46"/>
  <c r="C3" i="62261"/>
  <c r="C3" i="10285"/>
  <c r="B192" i="48"/>
  <c r="R21" i="2"/>
  <c r="J91" i="2561"/>
  <c r="F1" i="10285"/>
  <c r="F1" i="2"/>
  <c r="AC1" i="62275"/>
  <c r="H8" i="2561"/>
  <c r="F1" i="62261"/>
  <c r="O29" i="46"/>
  <c r="V29" i="46" s="1"/>
  <c r="R29" i="46" s="1"/>
  <c r="O8" i="46"/>
  <c r="V8" i="46" s="1"/>
  <c r="R8" i="46" s="1"/>
  <c r="N10" i="43"/>
  <c r="U10" i="43" s="1"/>
  <c r="Q10" i="43" s="1"/>
  <c r="M53" i="48"/>
  <c r="M115" i="48" s="1"/>
  <c r="H2" i="44"/>
  <c r="I3" i="62261"/>
  <c r="N3" i="2348"/>
  <c r="F1" i="44"/>
  <c r="I2" i="2"/>
  <c r="D1" i="2819"/>
  <c r="F1" i="46"/>
  <c r="N2" i="32"/>
  <c r="R23" i="2"/>
  <c r="O36" i="46"/>
  <c r="R36" i="46" s="1"/>
  <c r="Q41" i="10285"/>
  <c r="N26" i="47"/>
  <c r="O13" i="2"/>
  <c r="V13" i="2" s="1"/>
  <c r="R13" i="2" s="1"/>
  <c r="I88" i="2561"/>
  <c r="F1" i="2348"/>
  <c r="H61" i="2561"/>
  <c r="F24" i="47"/>
  <c r="F34" i="47" s="1"/>
  <c r="N7" i="43"/>
  <c r="U7" i="43" s="1"/>
  <c r="J94" i="2561"/>
  <c r="E1" i="32"/>
  <c r="F1" i="47"/>
  <c r="E1" i="2316"/>
  <c r="N16" i="44"/>
  <c r="O77" i="46"/>
  <c r="V77" i="46" s="1"/>
  <c r="R77" i="46" s="1"/>
  <c r="M8" i="32"/>
  <c r="N102" i="48"/>
  <c r="U102" i="48" s="1"/>
  <c r="Q102" i="48" s="1"/>
  <c r="N10" i="10285"/>
  <c r="G24" i="47"/>
  <c r="G34" i="47" s="1"/>
  <c r="N155" i="48"/>
  <c r="U155" i="48" s="1"/>
  <c r="E172" i="48"/>
  <c r="N122" i="48"/>
  <c r="U122" i="48" s="1"/>
  <c r="I75" i="48"/>
  <c r="I53" i="48"/>
  <c r="I115" i="48" s="1"/>
  <c r="N10" i="2"/>
  <c r="H171" i="48"/>
  <c r="J2" i="62261"/>
  <c r="O2" i="44"/>
  <c r="G2" i="32"/>
  <c r="J2" i="43"/>
  <c r="J2" i="47"/>
  <c r="N127" i="48"/>
  <c r="U127" i="48" s="1"/>
  <c r="H169" i="48"/>
  <c r="N10" i="44"/>
  <c r="N17" i="44"/>
  <c r="U17" i="44" s="1"/>
  <c r="Q17" i="44" s="1"/>
  <c r="M12" i="32"/>
  <c r="O2" i="2348"/>
  <c r="O2" i="43"/>
  <c r="J2" i="2348"/>
  <c r="P2" i="2"/>
  <c r="O2" i="10285"/>
  <c r="J2" i="44"/>
  <c r="O31" i="46"/>
  <c r="V31" i="46" s="1"/>
  <c r="R31" i="46" s="1"/>
  <c r="O17" i="46"/>
  <c r="V17" i="46" s="1"/>
  <c r="R17" i="46" s="1"/>
  <c r="N6" i="47"/>
  <c r="H172" i="48"/>
  <c r="N8" i="43"/>
  <c r="O117" i="48"/>
  <c r="N24" i="10285"/>
  <c r="U24" i="10285" s="1"/>
  <c r="Q24" i="10285" s="1"/>
  <c r="M15" i="47"/>
  <c r="O8" i="2"/>
  <c r="V8" i="2" s="1"/>
  <c r="R8" i="2" s="1"/>
  <c r="N91" i="48"/>
  <c r="U91" i="48" s="1"/>
  <c r="Q91" i="48" s="1"/>
  <c r="H2" i="48"/>
  <c r="P2" i="46"/>
  <c r="J2" i="48"/>
  <c r="H2" i="47"/>
  <c r="I2" i="2316"/>
  <c r="J67" i="48"/>
  <c r="N129" i="48"/>
  <c r="U129" i="48" s="1"/>
  <c r="Q129" i="48" s="1"/>
  <c r="D2" i="2819"/>
  <c r="I2" i="32"/>
  <c r="O17" i="2"/>
  <c r="O76" i="46"/>
  <c r="N177" i="48"/>
  <c r="U177" i="48" s="1"/>
  <c r="Q177" i="48" s="1"/>
  <c r="N158" i="48"/>
  <c r="U158" i="48" s="1"/>
  <c r="Q158" i="48" s="1"/>
  <c r="O14" i="2"/>
  <c r="V14" i="2" s="1"/>
  <c r="J172" i="48"/>
  <c r="O54" i="46"/>
  <c r="V54" i="46" s="1"/>
  <c r="N35" i="10285"/>
  <c r="U35" i="10285" s="1"/>
  <c r="Q35" i="10285" s="1"/>
  <c r="O47" i="46"/>
  <c r="V47" i="46" s="1"/>
  <c r="R47" i="46" s="1"/>
  <c r="J83" i="46"/>
  <c r="N92" i="48"/>
  <c r="U92" i="48" s="1"/>
  <c r="Q92" i="48" s="1"/>
  <c r="R57" i="46"/>
  <c r="O6" i="2"/>
  <c r="I65" i="48"/>
  <c r="I116" i="48" s="1"/>
  <c r="O41" i="46"/>
  <c r="R41" i="46" s="1"/>
  <c r="O94" i="46"/>
  <c r="V94" i="46" s="1"/>
  <c r="R94" i="46" s="1"/>
  <c r="L24" i="47"/>
  <c r="L34" i="47" s="1"/>
  <c r="O97" i="46"/>
  <c r="F166" i="48"/>
  <c r="N105" i="48"/>
  <c r="U105" i="48" s="1"/>
  <c r="Q105" i="48" s="1"/>
  <c r="O68" i="46"/>
  <c r="V68" i="46" s="1"/>
  <c r="N9" i="43"/>
  <c r="N87" i="48"/>
  <c r="U87" i="48" s="1"/>
  <c r="Q87" i="48" s="1"/>
  <c r="M18" i="44"/>
  <c r="O170" i="48"/>
  <c r="O169" i="48"/>
  <c r="N95" i="48"/>
  <c r="U95" i="48" s="1"/>
  <c r="K24" i="47"/>
  <c r="K34" i="47" s="1"/>
  <c r="J168" i="48"/>
  <c r="H117" i="48"/>
  <c r="I162" i="48"/>
  <c r="J25" i="46"/>
  <c r="N71" i="46"/>
  <c r="N7" i="44"/>
  <c r="N27" i="47"/>
  <c r="N185" i="48"/>
  <c r="U185" i="48" s="1"/>
  <c r="Q185" i="48" s="1"/>
  <c r="N182" i="48"/>
  <c r="U182" i="48" s="1"/>
  <c r="I96" i="48"/>
  <c r="N21" i="2348"/>
  <c r="U21" i="2348" s="1"/>
  <c r="N13" i="44"/>
  <c r="U13" i="44" s="1"/>
  <c r="Q13" i="44" s="1"/>
  <c r="O88" i="46"/>
  <c r="V88" i="46" s="1"/>
  <c r="R88" i="46" s="1"/>
  <c r="N29" i="10285"/>
  <c r="U29" i="10285" s="1"/>
  <c r="Q29" i="10285" s="1"/>
  <c r="N39" i="46"/>
  <c r="N3" i="43"/>
  <c r="N140" i="48"/>
  <c r="U140" i="48" s="1"/>
  <c r="O34" i="46"/>
  <c r="J171" i="48"/>
  <c r="I17" i="48"/>
  <c r="I112" i="48" s="1"/>
  <c r="N36" i="10285"/>
  <c r="N184" i="48"/>
  <c r="U184" i="48" s="1"/>
  <c r="E112" i="48"/>
  <c r="E168" i="48" s="1"/>
  <c r="J166" i="48"/>
  <c r="M138" i="48"/>
  <c r="N183" i="48"/>
  <c r="U183" i="48" s="1"/>
  <c r="Q183" i="48" s="1"/>
  <c r="K166" i="48"/>
  <c r="L169" i="48"/>
  <c r="K172" i="48"/>
  <c r="N175" i="48"/>
  <c r="N141" i="48"/>
  <c r="U141" i="48" s="1"/>
  <c r="F169" i="48"/>
  <c r="N123" i="48"/>
  <c r="U123" i="48" s="1"/>
  <c r="K67" i="48"/>
  <c r="I124" i="48"/>
  <c r="N188" i="48"/>
  <c r="J113" i="48"/>
  <c r="J169" i="48" s="1"/>
  <c r="M96" i="48"/>
  <c r="I152" i="48"/>
  <c r="G169" i="48"/>
  <c r="I159" i="48"/>
  <c r="N106" i="48"/>
  <c r="U106" i="48" s="1"/>
  <c r="K171" i="48"/>
  <c r="I89" i="48"/>
  <c r="N99" i="48"/>
  <c r="U99" i="48" s="1"/>
  <c r="N88" i="48"/>
  <c r="U88" i="48" s="1"/>
  <c r="Q88" i="48" s="1"/>
  <c r="M162" i="48"/>
  <c r="G117" i="48"/>
  <c r="M29" i="48"/>
  <c r="N72" i="48"/>
  <c r="N71" i="48"/>
  <c r="U71" i="48" s="1"/>
  <c r="Q71" i="48" s="1"/>
  <c r="M161" i="48"/>
  <c r="M164" i="48"/>
  <c r="M65" i="48"/>
  <c r="N128" i="48"/>
  <c r="U128" i="48" s="1"/>
  <c r="Q128" i="48" s="1"/>
  <c r="N156" i="48"/>
  <c r="U156" i="48" s="1"/>
  <c r="Q156" i="48" s="1"/>
  <c r="C3" i="44"/>
  <c r="J3" i="2"/>
  <c r="C110" i="46"/>
  <c r="B73" i="2819"/>
  <c r="O68" i="10541" s="1"/>
  <c r="F7" i="62264"/>
  <c r="H7" i="62264" s="1"/>
  <c r="C3" i="2348"/>
  <c r="I3" i="44"/>
  <c r="C3" i="43"/>
  <c r="C45" i="10285"/>
  <c r="B3" i="2316"/>
  <c r="B3" i="32"/>
  <c r="N3" i="62261"/>
  <c r="H3" i="2316"/>
  <c r="N3" i="44"/>
  <c r="C3" i="47"/>
  <c r="C15" i="62261"/>
  <c r="C28" i="2348"/>
  <c r="B32" i="32"/>
  <c r="N3" i="10285"/>
  <c r="M3" i="32"/>
  <c r="O3" i="46"/>
  <c r="G166" i="48"/>
  <c r="J39" i="46"/>
  <c r="O37" i="46"/>
  <c r="N98" i="48"/>
  <c r="M89" i="48"/>
  <c r="M163" i="48"/>
  <c r="O100" i="46"/>
  <c r="J102" i="46"/>
  <c r="L172" i="48"/>
  <c r="F168" i="48"/>
  <c r="N121" i="48"/>
  <c r="Q20" i="2348"/>
  <c r="N43" i="46"/>
  <c r="O42" i="46"/>
  <c r="I41" i="48"/>
  <c r="I114" i="48" s="1"/>
  <c r="E114" i="48"/>
  <c r="E67" i="48"/>
  <c r="I138" i="48"/>
  <c r="N134" i="48"/>
  <c r="N25" i="46"/>
  <c r="N14" i="10285"/>
  <c r="N100" i="48"/>
  <c r="I103" i="48"/>
  <c r="N77" i="48"/>
  <c r="I82" i="48"/>
  <c r="N16" i="2"/>
  <c r="K117" i="48"/>
  <c r="K168" i="48"/>
  <c r="M103" i="48"/>
  <c r="N78" i="48"/>
  <c r="N23" i="10285"/>
  <c r="Q150" i="48"/>
  <c r="M124" i="48"/>
  <c r="M110" i="48"/>
  <c r="O15" i="46"/>
  <c r="H166" i="48"/>
  <c r="H170" i="48"/>
  <c r="F114" i="48"/>
  <c r="F67" i="48"/>
  <c r="I15" i="47"/>
  <c r="N13" i="47"/>
  <c r="M82" i="48"/>
  <c r="M152" i="48"/>
  <c r="J170" i="48"/>
  <c r="N6" i="10285"/>
  <c r="R86" i="46"/>
  <c r="U11" i="44"/>
  <c r="Q11" i="44" s="1"/>
  <c r="I11" i="43"/>
  <c r="I16" i="43" s="1"/>
  <c r="N151" i="48"/>
  <c r="I165" i="48"/>
  <c r="M159" i="48"/>
  <c r="N154" i="48"/>
  <c r="Q137" i="48"/>
  <c r="Q108" i="48"/>
  <c r="H8" i="2316"/>
  <c r="H16" i="2316" s="1"/>
  <c r="M6" i="2316"/>
  <c r="N19" i="2348"/>
  <c r="N13" i="43"/>
  <c r="N14" i="43"/>
  <c r="N9" i="44"/>
  <c r="L171" i="48"/>
  <c r="L166" i="48"/>
  <c r="N143" i="48"/>
  <c r="I145" i="48"/>
  <c r="I164" i="48"/>
  <c r="N86" i="48"/>
  <c r="O30" i="46"/>
  <c r="J32" i="46"/>
  <c r="O168" i="48"/>
  <c r="O166" i="48"/>
  <c r="I22" i="47"/>
  <c r="N19" i="47"/>
  <c r="M17" i="48"/>
  <c r="O20" i="2"/>
  <c r="J26" i="2"/>
  <c r="O62" i="46"/>
  <c r="J71" i="46"/>
  <c r="Q180" i="48"/>
  <c r="J95" i="46"/>
  <c r="J16" i="2"/>
  <c r="I161" i="48"/>
  <c r="O61" i="46"/>
  <c r="M165" i="48"/>
  <c r="M75" i="48"/>
  <c r="N94" i="48"/>
  <c r="N21" i="47"/>
  <c r="I3" i="2348"/>
  <c r="N95" i="46"/>
  <c r="M41" i="48"/>
  <c r="F487" i="62264"/>
  <c r="H487" i="62264" s="1"/>
  <c r="H579" i="62264"/>
  <c r="F828" i="62264"/>
  <c r="H828" i="62264" s="1"/>
  <c r="H25" i="62264"/>
  <c r="F259" i="62264"/>
  <c r="H259" i="62264" s="1"/>
  <c r="F301" i="62264"/>
  <c r="H301" i="62264" s="1"/>
  <c r="F466" i="62264"/>
  <c r="H466" i="62264" s="1"/>
  <c r="H536" i="62264"/>
  <c r="H698" i="62264"/>
  <c r="F897" i="62264"/>
  <c r="H897" i="62264" s="1"/>
  <c r="F422" i="62264"/>
  <c r="H422" i="62264" s="1"/>
  <c r="F439" i="62264"/>
  <c r="H439" i="62264" s="1"/>
  <c r="F874" i="62264"/>
  <c r="H874" i="62264" s="1"/>
  <c r="H849" i="62264"/>
  <c r="F4" i="62264"/>
  <c r="H4" i="62264" s="1"/>
  <c r="F928" i="62264"/>
  <c r="H928" i="62264" s="1"/>
  <c r="G107" i="2561"/>
  <c r="F5" i="62264"/>
  <c r="H5" i="62264" s="1"/>
  <c r="N15" i="10285"/>
  <c r="H3821" i="10541"/>
  <c r="H3718" i="10541"/>
  <c r="H3827" i="10541"/>
  <c r="H11" i="10541"/>
  <c r="H3817" i="10541"/>
  <c r="H3744" i="10541"/>
  <c r="H3743" i="10541"/>
  <c r="H3701" i="10541"/>
  <c r="H3736" i="10541"/>
  <c r="H3754" i="10541"/>
  <c r="H44" i="10541"/>
  <c r="H3826" i="10541"/>
  <c r="H23" i="10541"/>
  <c r="H3762" i="10541"/>
  <c r="H3815" i="10541"/>
  <c r="H3746" i="10541"/>
  <c r="H43" i="10541"/>
  <c r="H3753" i="10541"/>
  <c r="H5" i="10541"/>
  <c r="H64" i="10541"/>
  <c r="H3773" i="10541"/>
  <c r="H38" i="10541"/>
  <c r="H3819" i="10541"/>
  <c r="H3734" i="10541"/>
  <c r="H31" i="10541"/>
  <c r="H62" i="10541"/>
  <c r="H27" i="10541"/>
  <c r="H3693" i="10541"/>
  <c r="H57" i="10541"/>
  <c r="H3801" i="10541"/>
  <c r="H3814" i="10541"/>
  <c r="H3822" i="10541"/>
  <c r="H36" i="10541"/>
  <c r="H49" i="10541"/>
  <c r="H3813" i="10541"/>
  <c r="H3738" i="10541"/>
  <c r="H47" i="10541"/>
  <c r="H3722" i="10541"/>
  <c r="H3811" i="10541"/>
  <c r="H3694" i="10541"/>
  <c r="H3751" i="10541"/>
  <c r="H3750" i="10541"/>
  <c r="H3775" i="10541"/>
  <c r="H60" i="10541"/>
  <c r="H14" i="10541"/>
  <c r="H3640" i="10541"/>
  <c r="H3703" i="10541"/>
  <c r="H37" i="10541"/>
  <c r="H3777" i="10541"/>
  <c r="H13" i="10541"/>
  <c r="H3034" i="10541"/>
  <c r="H3629" i="10541"/>
  <c r="H35" i="10541"/>
  <c r="H12" i="10541"/>
  <c r="H3714" i="10541"/>
  <c r="H15" i="10541"/>
  <c r="H3731" i="10541"/>
  <c r="H3716" i="10541"/>
  <c r="H3719" i="10541"/>
  <c r="H40" i="10541"/>
  <c r="H3745" i="10541"/>
  <c r="H45" i="10541"/>
  <c r="H3737" i="10541"/>
  <c r="H1391" i="10541"/>
  <c r="H21" i="10541"/>
  <c r="H3757" i="10541"/>
  <c r="H3812" i="10541"/>
  <c r="H3835" i="10541"/>
  <c r="H3707" i="10541"/>
  <c r="H3771" i="10541"/>
  <c r="H16" i="10541"/>
  <c r="H51" i="10541"/>
  <c r="H3723" i="10541"/>
  <c r="H3807" i="10541"/>
  <c r="H3832" i="10541"/>
  <c r="H3713" i="10541"/>
  <c r="H3732" i="10541"/>
  <c r="H3816" i="10541"/>
  <c r="H3825" i="10541"/>
  <c r="H28" i="10541"/>
  <c r="H50" i="10541"/>
  <c r="H3742" i="10541"/>
  <c r="H3836" i="10541"/>
  <c r="H3772" i="10541"/>
  <c r="H3692" i="10541"/>
  <c r="H3698" i="10541"/>
  <c r="H26" i="10541"/>
  <c r="H3625" i="10541"/>
  <c r="H3805" i="10541"/>
  <c r="H2912" i="10541"/>
  <c r="H30" i="10541"/>
  <c r="H58" i="10541"/>
  <c r="H3702" i="10541"/>
  <c r="H3715" i="10541"/>
  <c r="H3735" i="10541"/>
  <c r="H3721" i="10541"/>
  <c r="H6" i="10541"/>
  <c r="H3739" i="10541"/>
  <c r="H46" i="10541"/>
  <c r="H3828" i="10541"/>
  <c r="H3729" i="10541"/>
  <c r="H56" i="10541"/>
  <c r="H3610" i="10541"/>
  <c r="H41" i="10541"/>
  <c r="H3726" i="10541"/>
  <c r="H29" i="10541"/>
  <c r="H53" i="10541"/>
  <c r="H3810" i="10541"/>
  <c r="H33" i="10541"/>
  <c r="H3820" i="10541"/>
  <c r="H8" i="10541"/>
  <c r="H3741" i="10541"/>
  <c r="H3840" i="10541"/>
  <c r="H3837" i="10541"/>
  <c r="H52" i="10541"/>
  <c r="H3778" i="10541"/>
  <c r="H3834" i="10541"/>
  <c r="H3758" i="10541"/>
  <c r="H3767" i="10541"/>
  <c r="H61" i="10541"/>
  <c r="H3705" i="10541"/>
  <c r="H32" i="10541"/>
  <c r="H2680" i="10541"/>
  <c r="H55" i="10541"/>
  <c r="H22" i="10541"/>
  <c r="H24" i="10541"/>
  <c r="H3620" i="10541"/>
  <c r="H3712" i="10541"/>
  <c r="H3824" i="10541"/>
  <c r="H3756" i="10541"/>
  <c r="H3759" i="10541"/>
  <c r="H3802" i="10541"/>
  <c r="H25" i="10541"/>
  <c r="H3704" i="10541"/>
  <c r="H19" i="10541"/>
  <c r="H42" i="10541"/>
  <c r="H7" i="10541"/>
  <c r="H3830" i="10541"/>
  <c r="H3776" i="10541"/>
  <c r="H3749" i="10541"/>
  <c r="H3727" i="10541"/>
  <c r="H3747" i="10541"/>
  <c r="H3748" i="10541"/>
  <c r="H3774" i="10541"/>
  <c r="H3709" i="10541"/>
  <c r="H1642" i="10541"/>
  <c r="H3838" i="10541"/>
  <c r="H18" i="10541"/>
  <c r="H59" i="10541"/>
  <c r="H9" i="10541"/>
  <c r="H17" i="10541"/>
  <c r="H3804" i="10541"/>
  <c r="H39" i="10541"/>
  <c r="H3717" i="10541"/>
  <c r="H3728" i="10541"/>
  <c r="H3761" i="10541"/>
  <c r="H20" i="10541"/>
  <c r="H63" i="10541"/>
  <c r="H3724" i="10541"/>
  <c r="H3697" i="10541"/>
  <c r="H10" i="10541"/>
  <c r="H65" i="10541"/>
  <c r="H54" i="10541"/>
  <c r="H66" i="10541"/>
  <c r="H3808" i="10541"/>
  <c r="H3" i="10541"/>
  <c r="H4" i="10541"/>
  <c r="H3755" i="10541"/>
  <c r="H3706" i="10541"/>
  <c r="H3823" i="10541"/>
  <c r="H3818" i="10541"/>
  <c r="H3740" i="10541"/>
  <c r="H3711" i="10541"/>
  <c r="H3831" i="10541"/>
  <c r="H3806" i="10541"/>
  <c r="H3803" i="10541"/>
  <c r="H3708" i="10541"/>
  <c r="H3733" i="10541"/>
  <c r="H34" i="10541"/>
  <c r="H3696" i="10541"/>
  <c r="H3833" i="10541"/>
  <c r="H48" i="10541"/>
  <c r="H3809" i="10541"/>
  <c r="H3752" i="10541"/>
  <c r="AS125" i="10541"/>
  <c r="AX99" i="10541"/>
  <c r="AS120" i="10541"/>
  <c r="R25" i="2" l="1"/>
  <c r="R53" i="46"/>
  <c r="Q8" i="47"/>
  <c r="R99" i="46"/>
  <c r="Q130" i="48"/>
  <c r="C13" i="2819"/>
  <c r="P8" i="10541" s="1"/>
  <c r="R10" i="46"/>
  <c r="Q29" i="47"/>
  <c r="M3" i="2348"/>
  <c r="R91" i="46"/>
  <c r="J28" i="2"/>
  <c r="N28" i="2"/>
  <c r="F106" i="46"/>
  <c r="J104" i="46"/>
  <c r="Q79" i="48"/>
  <c r="W8" i="62261"/>
  <c r="L173" i="48"/>
  <c r="N11" i="10285"/>
  <c r="Q18" i="10285"/>
  <c r="I26" i="2316"/>
  <c r="V10" i="2316"/>
  <c r="B2701" i="10541"/>
  <c r="B2706" i="10541"/>
  <c r="D20" i="2348"/>
  <c r="V49" i="46"/>
  <c r="R49" i="46" s="1"/>
  <c r="N39" i="10285"/>
  <c r="G52" i="2561" s="1"/>
  <c r="G36" i="62279"/>
  <c r="Q187" i="48"/>
  <c r="M24" i="2348"/>
  <c r="I3" i="32"/>
  <c r="J3" i="10285"/>
  <c r="K3" i="2"/>
  <c r="I3" i="2316"/>
  <c r="K3" i="46"/>
  <c r="R4" i="2"/>
  <c r="J3" i="44"/>
  <c r="J3" i="2348"/>
  <c r="J3" i="62261"/>
  <c r="Q4" i="44"/>
  <c r="Q4" i="48"/>
  <c r="R4" i="46"/>
  <c r="Q4" i="2348"/>
  <c r="Q4" i="10285"/>
  <c r="Q4" i="43"/>
  <c r="U18" i="2348"/>
  <c r="Q18" i="2348" s="1"/>
  <c r="N22" i="2348"/>
  <c r="N6" i="2348"/>
  <c r="I16" i="2348"/>
  <c r="I24" i="2348" s="1"/>
  <c r="G126" i="62279"/>
  <c r="G38" i="62279"/>
  <c r="H16" i="32"/>
  <c r="L16" i="32"/>
  <c r="N25" i="10285"/>
  <c r="G51" i="2561" s="1"/>
  <c r="G41" i="62279"/>
  <c r="U10" i="44"/>
  <c r="Q10" i="44" s="1"/>
  <c r="K173" i="48"/>
  <c r="K191" i="48" s="1"/>
  <c r="U175" i="48"/>
  <c r="Q175" i="48" s="1"/>
  <c r="N189" i="48"/>
  <c r="U189" i="48" s="1"/>
  <c r="Q189" i="48" s="1"/>
  <c r="J173" i="48"/>
  <c r="J191" i="48" s="1"/>
  <c r="U6" i="47"/>
  <c r="Q6" i="47" s="1"/>
  <c r="V22" i="2316"/>
  <c r="M24" i="2316"/>
  <c r="V12" i="32"/>
  <c r="V8" i="32"/>
  <c r="I21" i="10285"/>
  <c r="M21" i="10285"/>
  <c r="U13" i="10285"/>
  <c r="Q13" i="10285" s="1"/>
  <c r="N19" i="10285"/>
  <c r="D8" i="43"/>
  <c r="E71" i="2819"/>
  <c r="D71" i="2819"/>
  <c r="R58" i="46"/>
  <c r="R50" i="46"/>
  <c r="Q32" i="10285"/>
  <c r="Q10" i="2348"/>
  <c r="R9" i="46"/>
  <c r="H106" i="46"/>
  <c r="C26" i="2819"/>
  <c r="P21" i="10541" s="1"/>
  <c r="C16" i="2819"/>
  <c r="P11" i="10541" s="1"/>
  <c r="G125" i="62279"/>
  <c r="G18" i="62279"/>
  <c r="G16" i="62279"/>
  <c r="M3" i="44"/>
  <c r="M3" i="43"/>
  <c r="M3" i="10285"/>
  <c r="N3" i="46"/>
  <c r="M3" i="62261"/>
  <c r="N3" i="2"/>
  <c r="L3" i="2316"/>
  <c r="G14" i="62279"/>
  <c r="Q8" i="2348"/>
  <c r="D22" i="2348"/>
  <c r="R13" i="46"/>
  <c r="R11" i="46"/>
  <c r="R23" i="46"/>
  <c r="R93" i="46"/>
  <c r="Y3" i="62261"/>
  <c r="S9" i="2561"/>
  <c r="X3" i="2316"/>
  <c r="X3" i="32"/>
  <c r="V6" i="2316"/>
  <c r="V7" i="2316"/>
  <c r="P3" i="2"/>
  <c r="G74" i="62279"/>
  <c r="O3" i="43"/>
  <c r="Q12" i="47"/>
  <c r="R55" i="46"/>
  <c r="R92" i="46"/>
  <c r="R69" i="46"/>
  <c r="Q6" i="43"/>
  <c r="G32" i="62279"/>
  <c r="L3" i="44"/>
  <c r="Q147" i="48"/>
  <c r="O3" i="2348"/>
  <c r="P3" i="46"/>
  <c r="R82" i="46"/>
  <c r="R24" i="2"/>
  <c r="O3" i="62261"/>
  <c r="H3" i="62261"/>
  <c r="I3" i="2"/>
  <c r="G22" i="62279"/>
  <c r="G3" i="32"/>
  <c r="G51" i="62279"/>
  <c r="M3" i="46"/>
  <c r="K3" i="2316"/>
  <c r="D10" i="2348"/>
  <c r="L3" i="43"/>
  <c r="G122" i="62279"/>
  <c r="D59" i="46"/>
  <c r="D66" i="46"/>
  <c r="D21" i="2348"/>
  <c r="D18" i="2"/>
  <c r="G57" i="62279"/>
  <c r="L106" i="46"/>
  <c r="Q16" i="47"/>
  <c r="G3" i="2316"/>
  <c r="H3" i="10285"/>
  <c r="G64" i="62279"/>
  <c r="H3" i="43"/>
  <c r="N3" i="2316"/>
  <c r="O3" i="10285"/>
  <c r="O3" i="44"/>
  <c r="H3" i="44"/>
  <c r="H3" i="2348"/>
  <c r="F26" i="2316"/>
  <c r="D11" i="62261"/>
  <c r="L3" i="10285"/>
  <c r="M3" i="2"/>
  <c r="G132" i="62279"/>
  <c r="L3" i="62261"/>
  <c r="K3" i="32"/>
  <c r="O102" i="46"/>
  <c r="V102" i="46" s="1"/>
  <c r="R102" i="46" s="1"/>
  <c r="G24" i="62279"/>
  <c r="R14" i="2"/>
  <c r="K106" i="46"/>
  <c r="C60" i="2819"/>
  <c r="P55" i="10541" s="1"/>
  <c r="R78" i="46"/>
  <c r="C17" i="43"/>
  <c r="C47" i="2819"/>
  <c r="P42" i="10541" s="1"/>
  <c r="G77" i="62279"/>
  <c r="D8" i="10285"/>
  <c r="G75" i="62279"/>
  <c r="D14" i="62261"/>
  <c r="G130" i="62279"/>
  <c r="C31" i="32"/>
  <c r="G131" i="62279"/>
  <c r="U82" i="62279"/>
  <c r="U71" i="62279"/>
  <c r="U118" i="62279"/>
  <c r="U49" i="62279"/>
  <c r="U90" i="62279"/>
  <c r="U8" i="62279"/>
  <c r="AM8" i="62279" s="1"/>
  <c r="S118" i="62279"/>
  <c r="AK118" i="62279" s="1"/>
  <c r="S49" i="62279"/>
  <c r="AK49" i="62279" s="1"/>
  <c r="S90" i="62279"/>
  <c r="AK90" i="62279" s="1"/>
  <c r="S8" i="62279"/>
  <c r="AK8" i="62279" s="1"/>
  <c r="S82" i="62279"/>
  <c r="AK82" i="62279" s="1"/>
  <c r="S71" i="62279"/>
  <c r="AK71" i="62279" s="1"/>
  <c r="P90" i="62279"/>
  <c r="P8" i="62279"/>
  <c r="AH8" i="62279" s="1"/>
  <c r="P82" i="62279"/>
  <c r="P71" i="62279"/>
  <c r="P118" i="62279"/>
  <c r="P49" i="62279"/>
  <c r="C17" i="2819"/>
  <c r="P12" i="10541" s="1"/>
  <c r="G95" i="62279"/>
  <c r="D37" i="47"/>
  <c r="G121" i="62279"/>
  <c r="D7" i="43"/>
  <c r="G39" i="62279"/>
  <c r="D31" i="2"/>
  <c r="G124" i="62279"/>
  <c r="T90" i="62279"/>
  <c r="T8" i="62279"/>
  <c r="AL8" i="62279" s="1"/>
  <c r="T82" i="62279"/>
  <c r="T71" i="62279"/>
  <c r="T118" i="62279"/>
  <c r="T49" i="62279"/>
  <c r="C54" i="2819"/>
  <c r="P49" i="10541" s="1"/>
  <c r="G113" i="62279"/>
  <c r="N118" i="62279"/>
  <c r="AD118" i="62279" s="1"/>
  <c r="N49" i="62279"/>
  <c r="AD49" i="62279" s="1"/>
  <c r="N90" i="62279"/>
  <c r="AD90" i="62279" s="1"/>
  <c r="N8" i="62279"/>
  <c r="AD8" i="62279" s="1"/>
  <c r="N82" i="62279"/>
  <c r="AD82" i="62279" s="1"/>
  <c r="N71" i="62279"/>
  <c r="AD71" i="62279" s="1"/>
  <c r="C38" i="2819"/>
  <c r="P33" i="10541" s="1"/>
  <c r="G108" i="62279"/>
  <c r="G55" i="62279"/>
  <c r="Q82" i="62279"/>
  <c r="AI82" i="62279" s="1"/>
  <c r="Q71" i="62279"/>
  <c r="AI71" i="62279" s="1"/>
  <c r="Q118" i="62279"/>
  <c r="AI118" i="62279" s="1"/>
  <c r="Q49" i="62279"/>
  <c r="AI49" i="62279" s="1"/>
  <c r="Q90" i="62279"/>
  <c r="AI90" i="62279" s="1"/>
  <c r="Q8" i="62279"/>
  <c r="AI8" i="62279" s="1"/>
  <c r="D11" i="43"/>
  <c r="G44" i="62279"/>
  <c r="C23" i="2819"/>
  <c r="P18" i="10541" s="1"/>
  <c r="G101" i="62279"/>
  <c r="R71" i="62279"/>
  <c r="R118" i="62279"/>
  <c r="R49" i="62279"/>
  <c r="R90" i="62279"/>
  <c r="R8" i="62279"/>
  <c r="AJ8" i="62279" s="1"/>
  <c r="R82" i="62279"/>
  <c r="M71" i="62279"/>
  <c r="AF71" i="62279" s="1"/>
  <c r="M118" i="62279"/>
  <c r="AF118" i="62279" s="1"/>
  <c r="M49" i="62279"/>
  <c r="AF49" i="62279" s="1"/>
  <c r="M90" i="62279"/>
  <c r="AF90" i="62279" s="1"/>
  <c r="M8" i="62279"/>
  <c r="AF8" i="62279" s="1"/>
  <c r="M82" i="62279"/>
  <c r="AF82" i="62279" s="1"/>
  <c r="V71" i="62279"/>
  <c r="V118" i="62279"/>
  <c r="V49" i="62279"/>
  <c r="V90" i="62279"/>
  <c r="V8" i="62279"/>
  <c r="AN8" i="62279" s="1"/>
  <c r="V82" i="62279"/>
  <c r="T4" i="2561"/>
  <c r="D44" i="10285"/>
  <c r="G128" i="62279"/>
  <c r="G110" i="62279"/>
  <c r="X9" i="2561"/>
  <c r="C29" i="2"/>
  <c r="D22" i="48"/>
  <c r="D7" i="44"/>
  <c r="C12" i="62261"/>
  <c r="C19" i="44"/>
  <c r="C107" i="46"/>
  <c r="B99" i="2561"/>
  <c r="B37" i="2316"/>
  <c r="B29" i="32"/>
  <c r="C42" i="10285"/>
  <c r="C35" i="47"/>
  <c r="B193" i="48"/>
  <c r="J3" i="32"/>
  <c r="R7" i="2"/>
  <c r="Q155" i="48"/>
  <c r="K3" i="2348"/>
  <c r="L3" i="2"/>
  <c r="K3" i="62261"/>
  <c r="J3" i="2316"/>
  <c r="S4" i="47"/>
  <c r="S4" i="2348"/>
  <c r="K3" i="43"/>
  <c r="S4" i="10285"/>
  <c r="S4" i="44"/>
  <c r="S4" i="48"/>
  <c r="K3" i="10285"/>
  <c r="T4" i="2"/>
  <c r="T4" i="46"/>
  <c r="K3" i="44"/>
  <c r="I1" i="46"/>
  <c r="I1" i="62261"/>
  <c r="H1" i="48"/>
  <c r="I1" i="43"/>
  <c r="H3" i="2"/>
  <c r="G3" i="62261"/>
  <c r="G3" i="44"/>
  <c r="I1" i="44"/>
  <c r="F3" i="32"/>
  <c r="H1" i="32"/>
  <c r="I1" i="47"/>
  <c r="H1" i="2316"/>
  <c r="I1" i="10285"/>
  <c r="B9" i="2561"/>
  <c r="G3" i="43"/>
  <c r="H3" i="46"/>
  <c r="F3" i="2316"/>
  <c r="G3" i="10285"/>
  <c r="I1" i="2"/>
  <c r="Q28" i="47"/>
  <c r="Q7" i="43"/>
  <c r="N164" i="48"/>
  <c r="U164" i="48" s="1"/>
  <c r="Q164" i="48" s="1"/>
  <c r="S3" i="32"/>
  <c r="T3" i="62261"/>
  <c r="N9" i="2561"/>
  <c r="S3" i="2316"/>
  <c r="AC1" i="2316"/>
  <c r="AD1" i="62261"/>
  <c r="O1" i="2561"/>
  <c r="AC1" i="32"/>
  <c r="AD3" i="32"/>
  <c r="AD3" i="2316"/>
  <c r="AE3" i="62261"/>
  <c r="Y9" i="2561"/>
  <c r="AE3" i="2316"/>
  <c r="AF3" i="62261"/>
  <c r="Z9" i="2561"/>
  <c r="AE3" i="32"/>
  <c r="AC3" i="2316"/>
  <c r="AD3" i="62261"/>
  <c r="AC3" i="32"/>
  <c r="Z3" i="32"/>
  <c r="AA3" i="62261"/>
  <c r="U9" i="2561"/>
  <c r="N11" i="43"/>
  <c r="N18" i="44"/>
  <c r="U18" i="44" s="1"/>
  <c r="Q18" i="44" s="1"/>
  <c r="AB3" i="62261"/>
  <c r="V9" i="2561"/>
  <c r="AA3" i="32"/>
  <c r="Y3" i="2316"/>
  <c r="Z3" i="62261"/>
  <c r="T9" i="2561"/>
  <c r="Y3" i="32"/>
  <c r="W2" i="32"/>
  <c r="W2" i="2316"/>
  <c r="X2" i="62261"/>
  <c r="R8" i="2561"/>
  <c r="N65" i="48"/>
  <c r="U65" i="48" s="1"/>
  <c r="AC3" i="62261"/>
  <c r="W9" i="2561"/>
  <c r="AB3" i="32"/>
  <c r="V1" i="2316"/>
  <c r="W1" i="62261"/>
  <c r="V1" i="32"/>
  <c r="AF3" i="2316"/>
  <c r="AG3" i="62261"/>
  <c r="AA9" i="2561"/>
  <c r="AF3" i="32"/>
  <c r="T1" i="2316"/>
  <c r="U1" i="62261"/>
  <c r="T1" i="32"/>
  <c r="Q106" i="48"/>
  <c r="Q122" i="48"/>
  <c r="Q123" i="48"/>
  <c r="Q21" i="2348"/>
  <c r="Q99" i="48"/>
  <c r="N29" i="48"/>
  <c r="U29" i="48" s="1"/>
  <c r="Q29" i="48" s="1"/>
  <c r="M24" i="47"/>
  <c r="U8" i="43"/>
  <c r="Q8" i="43" s="1"/>
  <c r="G106" i="46"/>
  <c r="R74" i="46"/>
  <c r="R67" i="46"/>
  <c r="R68" i="46"/>
  <c r="R66" i="46"/>
  <c r="Q17" i="47"/>
  <c r="Q73" i="48"/>
  <c r="I169" i="48"/>
  <c r="I171" i="48"/>
  <c r="V27" i="46"/>
  <c r="R27" i="46" s="1"/>
  <c r="N17" i="48"/>
  <c r="U17" i="48" s="1"/>
  <c r="Q17" i="48" s="1"/>
  <c r="S9" i="32"/>
  <c r="U10" i="10285"/>
  <c r="Q10" i="10285" s="1"/>
  <c r="I172" i="48"/>
  <c r="Q141" i="48"/>
  <c r="N124" i="48"/>
  <c r="U124" i="48" s="1"/>
  <c r="Q124" i="48" s="1"/>
  <c r="U72" i="48"/>
  <c r="Q72" i="48" s="1"/>
  <c r="N75" i="48"/>
  <c r="U75" i="48" s="1"/>
  <c r="Q75" i="48" s="1"/>
  <c r="M113" i="48"/>
  <c r="M169" i="48" s="1"/>
  <c r="M171" i="48"/>
  <c r="Q140" i="48"/>
  <c r="V76" i="46"/>
  <c r="R76" i="46" s="1"/>
  <c r="M67" i="48"/>
  <c r="U188" i="48"/>
  <c r="Q188" i="48" s="1"/>
  <c r="N145" i="48"/>
  <c r="U145" i="48" s="1"/>
  <c r="Q145" i="48" s="1"/>
  <c r="V24" i="46"/>
  <c r="R24" i="46" s="1"/>
  <c r="O25" i="46"/>
  <c r="U8" i="10285"/>
  <c r="Q8" i="10285" s="1"/>
  <c r="U14" i="47"/>
  <c r="Q14" i="47" s="1"/>
  <c r="U18" i="47"/>
  <c r="Q18" i="47" s="1"/>
  <c r="U16" i="10285"/>
  <c r="Q16" i="10285" s="1"/>
  <c r="U9" i="10285"/>
  <c r="Q9" i="10285" s="1"/>
  <c r="U7" i="44"/>
  <c r="Q7" i="44" s="1"/>
  <c r="U27" i="47"/>
  <c r="Q27" i="47" s="1"/>
  <c r="V97" i="46"/>
  <c r="R97" i="46" s="1"/>
  <c r="V17" i="2"/>
  <c r="R17" i="2" s="1"/>
  <c r="U9" i="43"/>
  <c r="Q9" i="43" s="1"/>
  <c r="Q101" i="48"/>
  <c r="O10" i="2"/>
  <c r="M30" i="47"/>
  <c r="M32" i="47" s="1"/>
  <c r="O22" i="2"/>
  <c r="O26" i="2" s="1"/>
  <c r="N83" i="46"/>
  <c r="M131" i="48"/>
  <c r="N31" i="47"/>
  <c r="N102" i="46"/>
  <c r="N11" i="47"/>
  <c r="Q109" i="48"/>
  <c r="Q178" i="48"/>
  <c r="N18" i="46"/>
  <c r="N45" i="46" s="1"/>
  <c r="Q8" i="44"/>
  <c r="U119" i="48"/>
  <c r="Q119" i="48" s="1"/>
  <c r="M106" i="46"/>
  <c r="O14" i="46"/>
  <c r="O18" i="46" s="1"/>
  <c r="O15" i="2"/>
  <c r="J18" i="46"/>
  <c r="J45" i="46" s="1"/>
  <c r="O6" i="46"/>
  <c r="O172" i="48"/>
  <c r="O173" i="48" s="1"/>
  <c r="M116" i="48"/>
  <c r="L117" i="48"/>
  <c r="N53" i="48"/>
  <c r="N115" i="48" s="1"/>
  <c r="Q182" i="48"/>
  <c r="Q9" i="47"/>
  <c r="I163" i="48"/>
  <c r="I170" i="48" s="1"/>
  <c r="Q184" i="48"/>
  <c r="U26" i="47"/>
  <c r="Q26" i="47" s="1"/>
  <c r="Q95" i="48"/>
  <c r="N93" i="48"/>
  <c r="N96" i="48" s="1"/>
  <c r="N148" i="48"/>
  <c r="N162" i="48" s="1"/>
  <c r="O73" i="46"/>
  <c r="Q179" i="48"/>
  <c r="N126" i="48"/>
  <c r="N133" i="48"/>
  <c r="N138" i="48" s="1"/>
  <c r="E166" i="48"/>
  <c r="M11" i="43"/>
  <c r="M16" i="43" s="1"/>
  <c r="N12" i="44"/>
  <c r="N14" i="44" s="1"/>
  <c r="M14" i="2316"/>
  <c r="N15" i="43"/>
  <c r="U16" i="44"/>
  <c r="Q16" i="44" s="1"/>
  <c r="Q127" i="48"/>
  <c r="Q135" i="48"/>
  <c r="O75" i="46"/>
  <c r="R12" i="2"/>
  <c r="Q13" i="2348"/>
  <c r="R54" i="46"/>
  <c r="R56" i="46"/>
  <c r="G170" i="48"/>
  <c r="N84" i="48"/>
  <c r="N107" i="48"/>
  <c r="O51" i="46"/>
  <c r="O59" i="46" s="1"/>
  <c r="N85" i="48"/>
  <c r="H168" i="48"/>
  <c r="H173" i="48" s="1"/>
  <c r="J117" i="48"/>
  <c r="G172" i="48"/>
  <c r="N81" i="48"/>
  <c r="N82" i="48" s="1"/>
  <c r="I11" i="47"/>
  <c r="M19" i="2316"/>
  <c r="M145" i="48"/>
  <c r="G26" i="2316"/>
  <c r="M9" i="32"/>
  <c r="V9" i="32" s="1"/>
  <c r="K26" i="2316"/>
  <c r="M13" i="32"/>
  <c r="V13" i="32" s="1"/>
  <c r="M11" i="2316"/>
  <c r="M15" i="2316"/>
  <c r="M12" i="2316"/>
  <c r="M13" i="2316"/>
  <c r="M18" i="2316"/>
  <c r="O89" i="46"/>
  <c r="U21" i="47"/>
  <c r="Q21" i="47" s="1"/>
  <c r="I168" i="48"/>
  <c r="U19" i="47"/>
  <c r="Q19" i="47" s="1"/>
  <c r="N22" i="47"/>
  <c r="U86" i="48"/>
  <c r="Q86" i="48" s="1"/>
  <c r="V15" i="46"/>
  <c r="R15" i="46" s="1"/>
  <c r="U23" i="10285"/>
  <c r="Q23" i="10285" s="1"/>
  <c r="U78" i="48"/>
  <c r="Q78" i="48" s="1"/>
  <c r="U134" i="48"/>
  <c r="Q134" i="48" s="1"/>
  <c r="E170" i="48"/>
  <c r="E173" i="48" s="1"/>
  <c r="E117" i="48"/>
  <c r="R37" i="46"/>
  <c r="O39" i="46"/>
  <c r="U94" i="48"/>
  <c r="Q94" i="48" s="1"/>
  <c r="V62" i="46"/>
  <c r="R62" i="46" s="1"/>
  <c r="V30" i="46"/>
  <c r="R30" i="46" s="1"/>
  <c r="O32" i="46"/>
  <c r="U14" i="43"/>
  <c r="Q14" i="43" s="1"/>
  <c r="M8" i="2316"/>
  <c r="I117" i="48"/>
  <c r="U100" i="48"/>
  <c r="Q100" i="48" s="1"/>
  <c r="N41" i="48"/>
  <c r="I67" i="48"/>
  <c r="O43" i="46"/>
  <c r="R42" i="46"/>
  <c r="N103" i="48"/>
  <c r="U98" i="48"/>
  <c r="Q98" i="48" s="1"/>
  <c r="U15" i="10285"/>
  <c r="Q15" i="10285" s="1"/>
  <c r="U13" i="43"/>
  <c r="Q13" i="43" s="1"/>
  <c r="N159" i="48"/>
  <c r="U154" i="48"/>
  <c r="Q154" i="48" s="1"/>
  <c r="Q6" i="10285"/>
  <c r="M114" i="48"/>
  <c r="M170" i="48" s="1"/>
  <c r="F170" i="48"/>
  <c r="F173" i="48" s="1"/>
  <c r="F117" i="48"/>
  <c r="U14" i="10285"/>
  <c r="Q14" i="10285" s="1"/>
  <c r="N163" i="48"/>
  <c r="U121" i="48"/>
  <c r="Q121" i="48" s="1"/>
  <c r="V100" i="46"/>
  <c r="R100" i="46" s="1"/>
  <c r="P106" i="46"/>
  <c r="L26" i="2316"/>
  <c r="O71" i="46"/>
  <c r="V61" i="46"/>
  <c r="R61" i="46" s="1"/>
  <c r="U9" i="2348"/>
  <c r="Q9" i="2348" s="1"/>
  <c r="V20" i="2"/>
  <c r="R20" i="2" s="1"/>
  <c r="U143" i="48"/>
  <c r="Q143" i="48" s="1"/>
  <c r="U9" i="44"/>
  <c r="Q9" i="44" s="1"/>
  <c r="U19" i="2348"/>
  <c r="Q19" i="2348" s="1"/>
  <c r="U151" i="48"/>
  <c r="Q151" i="48" s="1"/>
  <c r="N15" i="47"/>
  <c r="U13" i="47"/>
  <c r="Q13" i="47" s="1"/>
  <c r="N165" i="48"/>
  <c r="M112" i="48"/>
  <c r="M166" i="48"/>
  <c r="U77" i="48"/>
  <c r="Q77" i="48" s="1"/>
  <c r="H68" i="10541"/>
  <c r="H3670" i="10541"/>
  <c r="H3768" i="10541"/>
  <c r="H3720" i="10541"/>
  <c r="H3829" i="10541"/>
  <c r="H3766" i="10541"/>
  <c r="H3650" i="10541"/>
  <c r="H70" i="10541"/>
  <c r="H3760" i="10541"/>
  <c r="H3680" i="10541"/>
  <c r="H3690" i="10541"/>
  <c r="H3764" i="10541"/>
  <c r="H67" i="10541"/>
  <c r="H3699" i="10541"/>
  <c r="H71" i="10541"/>
  <c r="H3763" i="10541"/>
  <c r="H3660" i="10541"/>
  <c r="H3725" i="10541"/>
  <c r="H3695" i="10541"/>
  <c r="H3710" i="10541"/>
  <c r="H69" i="10541"/>
  <c r="H3630" i="10541"/>
  <c r="H3769" i="10541"/>
  <c r="AS124" i="10541"/>
  <c r="AS119" i="10541"/>
  <c r="AS109" i="10541"/>
  <c r="N21" i="10285" l="1"/>
  <c r="N104" i="46"/>
  <c r="U39" i="10285"/>
  <c r="Q39" i="10285" s="1"/>
  <c r="N16" i="43"/>
  <c r="U16" i="43" s="1"/>
  <c r="Q16" i="43" s="1"/>
  <c r="O45" i="46"/>
  <c r="R45" i="46" s="1"/>
  <c r="V14" i="2316"/>
  <c r="V12" i="2316"/>
  <c r="V15" i="2316"/>
  <c r="V11" i="2316"/>
  <c r="G173" i="48"/>
  <c r="V13" i="2316"/>
  <c r="B2708" i="10541"/>
  <c r="B2703" i="10541"/>
  <c r="H72" i="2561"/>
  <c r="M16" i="2316"/>
  <c r="U19" i="10285"/>
  <c r="Q19" i="10285" s="1"/>
  <c r="U6" i="2348"/>
  <c r="Q6" i="2348" s="1"/>
  <c r="N16" i="2348"/>
  <c r="N24" i="2348" s="1"/>
  <c r="I173" i="48"/>
  <c r="U11" i="43"/>
  <c r="Q11" i="43" s="1"/>
  <c r="M20" i="2316"/>
  <c r="M10" i="32"/>
  <c r="V10" i="32" s="1"/>
  <c r="M14" i="32"/>
  <c r="V14" i="32" s="1"/>
  <c r="G83" i="2561"/>
  <c r="H83" i="2561" s="1"/>
  <c r="S13" i="10541"/>
  <c r="T13" i="10541"/>
  <c r="R5" i="2561"/>
  <c r="P5" i="2561"/>
  <c r="V8" i="2316"/>
  <c r="V18" i="2316"/>
  <c r="V24" i="2316"/>
  <c r="V19" i="2316"/>
  <c r="N113" i="48"/>
  <c r="N99" i="2561"/>
  <c r="Q65" i="48"/>
  <c r="I166" i="48"/>
  <c r="S10" i="32"/>
  <c r="N89" i="48"/>
  <c r="V34" i="46"/>
  <c r="R34" i="46" s="1"/>
  <c r="U36" i="10285"/>
  <c r="Q36" i="10285" s="1"/>
  <c r="V6" i="2"/>
  <c r="R6" i="2" s="1"/>
  <c r="O191" i="48"/>
  <c r="F191" i="48"/>
  <c r="O83" i="46"/>
  <c r="V73" i="46"/>
  <c r="R73" i="46" s="1"/>
  <c r="U53" i="48"/>
  <c r="Q53" i="48" s="1"/>
  <c r="R6" i="46"/>
  <c r="V22" i="2"/>
  <c r="R22" i="2" s="1"/>
  <c r="I24" i="47"/>
  <c r="I34" i="47" s="1"/>
  <c r="U107" i="48"/>
  <c r="Q107" i="48" s="1"/>
  <c r="N110" i="48"/>
  <c r="U148" i="48"/>
  <c r="Q148" i="48" s="1"/>
  <c r="N152" i="48"/>
  <c r="U31" i="47"/>
  <c r="Q31" i="47" s="1"/>
  <c r="N171" i="48"/>
  <c r="N114" i="48"/>
  <c r="N116" i="48"/>
  <c r="U81" i="48"/>
  <c r="Q81" i="48" s="1"/>
  <c r="U85" i="48"/>
  <c r="Q85" i="48" s="1"/>
  <c r="U84" i="48"/>
  <c r="Q84" i="48" s="1"/>
  <c r="N112" i="48"/>
  <c r="V75" i="46"/>
  <c r="R75" i="46" s="1"/>
  <c r="U126" i="48"/>
  <c r="Q126" i="48" s="1"/>
  <c r="N131" i="48"/>
  <c r="N161" i="48"/>
  <c r="U93" i="48"/>
  <c r="Q93" i="48" s="1"/>
  <c r="V15" i="2"/>
  <c r="R15" i="2" s="1"/>
  <c r="O16" i="2"/>
  <c r="O28" i="2" s="1"/>
  <c r="U11" i="47"/>
  <c r="Q11" i="47" s="1"/>
  <c r="N30" i="47"/>
  <c r="N32" i="47" s="1"/>
  <c r="M34" i="47"/>
  <c r="V25" i="46"/>
  <c r="R25" i="46" s="1"/>
  <c r="M172" i="48"/>
  <c r="S9" i="10541"/>
  <c r="O95" i="46"/>
  <c r="V89" i="46"/>
  <c r="R89" i="46" s="1"/>
  <c r="V51" i="46"/>
  <c r="R51" i="46" s="1"/>
  <c r="U15" i="43"/>
  <c r="Q15" i="43" s="1"/>
  <c r="U12" i="44"/>
  <c r="Q12" i="44" s="1"/>
  <c r="U133" i="48"/>
  <c r="Q133" i="48" s="1"/>
  <c r="I106" i="46"/>
  <c r="V14" i="46"/>
  <c r="R14" i="46" s="1"/>
  <c r="V10" i="2"/>
  <c r="R10" i="2" s="1"/>
  <c r="U82" i="48"/>
  <c r="Q82" i="48" s="1"/>
  <c r="U165" i="48"/>
  <c r="Q165" i="48" s="1"/>
  <c r="U96" i="48"/>
  <c r="Q96" i="48" s="1"/>
  <c r="U159" i="48"/>
  <c r="Q159" i="48" s="1"/>
  <c r="U103" i="48"/>
  <c r="Q103" i="48" s="1"/>
  <c r="V43" i="46"/>
  <c r="R43" i="46" s="1"/>
  <c r="U25" i="10285"/>
  <c r="Q25" i="10285" s="1"/>
  <c r="U22" i="47"/>
  <c r="Q22" i="47" s="1"/>
  <c r="M117" i="48"/>
  <c r="M168" i="48"/>
  <c r="V26" i="2"/>
  <c r="R26" i="2" s="1"/>
  <c r="V71" i="46"/>
  <c r="R71" i="46" s="1"/>
  <c r="V32" i="46"/>
  <c r="R32" i="46" s="1"/>
  <c r="U11" i="10285"/>
  <c r="Q11" i="10285" s="1"/>
  <c r="H26" i="2316"/>
  <c r="U41" i="48"/>
  <c r="Q41" i="48" s="1"/>
  <c r="N67" i="48"/>
  <c r="V39" i="46"/>
  <c r="R39" i="46" s="1"/>
  <c r="U15" i="47"/>
  <c r="Q15" i="47" s="1"/>
  <c r="N24" i="47"/>
  <c r="V18" i="46"/>
  <c r="R18" i="46" s="1"/>
  <c r="U22" i="2348"/>
  <c r="Q22" i="2348" s="1"/>
  <c r="U14" i="44"/>
  <c r="Q14" i="44" s="1"/>
  <c r="U163" i="48"/>
  <c r="Q163" i="48" s="1"/>
  <c r="U115" i="48"/>
  <c r="Q115" i="48" s="1"/>
  <c r="U138" i="48"/>
  <c r="Q138" i="48" s="1"/>
  <c r="U162" i="48"/>
  <c r="Q162" i="48" s="1"/>
  <c r="H4049" i="10541"/>
  <c r="H4036" i="10541"/>
  <c r="H3730" i="10541"/>
  <c r="H3700" i="10541"/>
  <c r="H3765" i="10541"/>
  <c r="H4048" i="10541"/>
  <c r="O104" i="46" l="1"/>
  <c r="B2705" i="10541"/>
  <c r="B2710" i="10541"/>
  <c r="U16" i="2348"/>
  <c r="Q16" i="2348" s="1"/>
  <c r="M16" i="32"/>
  <c r="V16" i="32" s="1"/>
  <c r="M173" i="48"/>
  <c r="N170" i="48"/>
  <c r="U113" i="48"/>
  <c r="Q113" i="48" s="1"/>
  <c r="W11" i="62261"/>
  <c r="V20" i="2316"/>
  <c r="U89" i="48"/>
  <c r="Q89" i="48" s="1"/>
  <c r="I191" i="48"/>
  <c r="N172" i="48"/>
  <c r="U171" i="48"/>
  <c r="Q171" i="48" s="1"/>
  <c r="V16" i="2316"/>
  <c r="N169" i="48"/>
  <c r="S7" i="10541"/>
  <c r="S12" i="32"/>
  <c r="L191" i="48"/>
  <c r="G191" i="48"/>
  <c r="U114" i="48"/>
  <c r="Q114" i="48" s="1"/>
  <c r="U112" i="48"/>
  <c r="Q112" i="48" s="1"/>
  <c r="E191" i="48"/>
  <c r="H191" i="48"/>
  <c r="V95" i="46"/>
  <c r="R95" i="46" s="1"/>
  <c r="V16" i="2"/>
  <c r="R16" i="2" s="1"/>
  <c r="S8" i="10541"/>
  <c r="N106" i="46"/>
  <c r="N34" i="47"/>
  <c r="U30" i="47"/>
  <c r="Q30" i="47" s="1"/>
  <c r="U161" i="48"/>
  <c r="Q161" i="48" s="1"/>
  <c r="N168" i="48"/>
  <c r="N166" i="48"/>
  <c r="U152" i="48"/>
  <c r="Q152" i="48" s="1"/>
  <c r="U110" i="48"/>
  <c r="Q110" i="48" s="1"/>
  <c r="N117" i="48"/>
  <c r="V59" i="46"/>
  <c r="R59" i="46" s="1"/>
  <c r="U131" i="48"/>
  <c r="Q131" i="48" s="1"/>
  <c r="U116" i="48"/>
  <c r="Q116" i="48" s="1"/>
  <c r="J106" i="46"/>
  <c r="V83" i="46"/>
  <c r="R83" i="46" s="1"/>
  <c r="U24" i="2348"/>
  <c r="Q24" i="2348" s="1"/>
  <c r="U67" i="48"/>
  <c r="Q67" i="48" s="1"/>
  <c r="U21" i="10285"/>
  <c r="Q21" i="10285" s="1"/>
  <c r="S11" i="10541"/>
  <c r="U24" i="47"/>
  <c r="Q24" i="47" s="1"/>
  <c r="M26" i="2316"/>
  <c r="H3770" i="10541"/>
  <c r="B2712" i="10541" l="1"/>
  <c r="B2707" i="10541"/>
  <c r="N173" i="48"/>
  <c r="U172" i="48"/>
  <c r="Q172" i="48" s="1"/>
  <c r="U117" i="48"/>
  <c r="Q117" i="48" s="1"/>
  <c r="U170" i="48"/>
  <c r="Q170" i="48" s="1"/>
  <c r="V26" i="2316"/>
  <c r="M191" i="48"/>
  <c r="U169" i="48"/>
  <c r="Q169" i="48" s="1"/>
  <c r="E197" i="48"/>
  <c r="S13" i="32"/>
  <c r="O106" i="46"/>
  <c r="S6" i="10541" s="1"/>
  <c r="V104" i="46"/>
  <c r="R104" i="46" s="1"/>
  <c r="U168" i="48"/>
  <c r="Q168" i="48" s="1"/>
  <c r="U32" i="47"/>
  <c r="Q32" i="47" s="1"/>
  <c r="S10" i="10541"/>
  <c r="U166" i="48"/>
  <c r="Q166" i="48" s="1"/>
  <c r="U34" i="47"/>
  <c r="Q34" i="47" s="1"/>
  <c r="V28" i="2"/>
  <c r="R28" i="2" s="1"/>
  <c r="E195" i="48"/>
  <c r="B2709" i="10541" l="1"/>
  <c r="B2714" i="10541"/>
  <c r="G12" i="2561"/>
  <c r="V106" i="46"/>
  <c r="R106" i="46" s="1"/>
  <c r="S14" i="32"/>
  <c r="N191" i="48"/>
  <c r="S4" i="10541" s="1"/>
  <c r="U173" i="48"/>
  <c r="Q173" i="48" s="1"/>
  <c r="S5" i="10541"/>
  <c r="B2716" i="10541" l="1"/>
  <c r="B2711" i="10541"/>
  <c r="S16" i="32"/>
  <c r="U191" i="48"/>
  <c r="Q191" i="48" s="1"/>
  <c r="B2713" i="10541" l="1"/>
  <c r="B2718" i="10541"/>
  <c r="B2720" i="10541" l="1"/>
  <c r="B2715" i="10541"/>
  <c r="B2717" i="10541" l="1"/>
  <c r="B2722" i="10541"/>
  <c r="B2724" i="10541" l="1"/>
  <c r="B2719" i="10541"/>
  <c r="B2721" i="10541" l="1"/>
  <c r="B2726" i="10541"/>
  <c r="B2728" i="10541" l="1"/>
  <c r="B2723" i="10541"/>
  <c r="B2725" i="10541" l="1"/>
  <c r="B2730" i="10541"/>
  <c r="B2732" i="10541" l="1"/>
  <c r="B2727" i="10541"/>
  <c r="B2729" i="10541" l="1"/>
  <c r="B2734" i="10541"/>
  <c r="B2736" i="10541" l="1"/>
  <c r="B2731" i="10541"/>
  <c r="B2733" i="10541" l="1"/>
  <c r="B2738" i="10541"/>
  <c r="B2740" i="10541" l="1"/>
  <c r="B2735" i="10541"/>
  <c r="B2737" i="10541" l="1"/>
  <c r="B2742" i="10541"/>
  <c r="B2744" i="10541" l="1"/>
  <c r="B2739" i="10541"/>
  <c r="B2741" i="10541" l="1"/>
  <c r="B2746" i="10541"/>
  <c r="B2748" i="10541" l="1"/>
  <c r="B2743" i="10541"/>
  <c r="B2745" i="10541" l="1"/>
  <c r="B2750" i="10541"/>
  <c r="B2752" i="10541" l="1"/>
  <c r="B2747" i="10541"/>
  <c r="B2749" i="10541" l="1"/>
  <c r="B2754" i="10541"/>
  <c r="B2756" i="10541" l="1"/>
  <c r="B2751" i="10541"/>
  <c r="B2753" i="10541" l="1"/>
  <c r="B2758" i="10541"/>
  <c r="B2760" i="10541" l="1"/>
  <c r="B2755" i="10541"/>
  <c r="B2757" i="10541" l="1"/>
  <c r="B2762" i="10541"/>
  <c r="B2764" i="10541" l="1"/>
  <c r="B2759" i="10541"/>
  <c r="B2761" i="10541" l="1"/>
  <c r="B2766" i="10541"/>
  <c r="B2768" i="10541" l="1"/>
  <c r="B2763" i="10541"/>
  <c r="B2765" i="10541" l="1"/>
  <c r="B2770" i="10541"/>
  <c r="B2772" i="10541" l="1"/>
  <c r="B2767" i="10541"/>
  <c r="B2769" i="10541" l="1"/>
  <c r="B2774" i="10541"/>
  <c r="B2776" i="10541" l="1"/>
  <c r="B2771" i="10541"/>
  <c r="B2773" i="10541" l="1"/>
  <c r="B2778" i="10541"/>
  <c r="B2780" i="10541" l="1"/>
  <c r="B2775" i="10541"/>
  <c r="B2777" i="10541" l="1"/>
  <c r="B2782" i="10541"/>
  <c r="B2784" i="10541" l="1"/>
  <c r="B2779" i="10541"/>
  <c r="B2781" i="10541" l="1"/>
  <c r="B2786" i="10541"/>
  <c r="B2788" i="10541" l="1"/>
  <c r="B2783" i="10541"/>
  <c r="B2785" i="10541" l="1"/>
  <c r="B2790" i="10541"/>
  <c r="B2792" i="10541" l="1"/>
  <c r="B2787" i="10541"/>
  <c r="B2789" i="10541" l="1"/>
  <c r="B2794" i="10541"/>
  <c r="B2796" i="10541" l="1"/>
  <c r="B2791" i="10541"/>
  <c r="B2793" i="10541" l="1"/>
  <c r="B2798" i="10541"/>
  <c r="B2800" i="10541" l="1"/>
  <c r="B2795" i="10541"/>
  <c r="B2797" i="10541" l="1"/>
  <c r="B2802" i="10541"/>
  <c r="B2804" i="10541" l="1"/>
  <c r="B2799" i="10541"/>
  <c r="B2801" i="10541" l="1"/>
  <c r="B2806" i="10541"/>
  <c r="B2808" i="10541" l="1"/>
  <c r="B2803" i="10541"/>
  <c r="B2805" i="10541" l="1"/>
  <c r="B2810" i="10541"/>
  <c r="B2812" i="10541" l="1"/>
  <c r="B2807" i="10541"/>
  <c r="B2809" i="10541" l="1"/>
  <c r="B2814" i="10541"/>
  <c r="B2816" i="10541" l="1"/>
  <c r="B2811" i="10541"/>
  <c r="B2813" i="10541" l="1"/>
  <c r="B2818" i="10541"/>
  <c r="B2820" i="10541" l="1"/>
  <c r="B2815" i="10541"/>
  <c r="B2817" i="10541" l="1"/>
  <c r="B2822" i="10541"/>
  <c r="B2824" i="10541" l="1"/>
  <c r="B2819" i="10541"/>
  <c r="B2821" i="10541" l="1"/>
  <c r="B2826" i="10541"/>
  <c r="H1228" i="10541"/>
  <c r="H1318" i="10541"/>
  <c r="H790" i="10541"/>
  <c r="H532" i="10541"/>
  <c r="H560" i="10541"/>
  <c r="H1060" i="10541"/>
  <c r="H372" i="10541"/>
  <c r="H720" i="10541"/>
  <c r="H1653" i="10541"/>
  <c r="H765" i="10541"/>
  <c r="H189" i="10541"/>
  <c r="H275" i="10541"/>
  <c r="H638" i="10541"/>
  <c r="H1110" i="10541"/>
  <c r="H169" i="10541"/>
  <c r="H2945" i="10541"/>
  <c r="H1063" i="10541"/>
  <c r="H100" i="10541"/>
  <c r="H486" i="10541"/>
  <c r="H519" i="10541"/>
  <c r="H836" i="10541"/>
  <c r="H972" i="10541"/>
  <c r="H950" i="10541"/>
  <c r="H788" i="10541"/>
  <c r="H943" i="10541"/>
  <c r="H1275" i="10541"/>
  <c r="H736" i="10541"/>
  <c r="H2690" i="10541"/>
  <c r="H1101" i="10541"/>
  <c r="H758" i="10541"/>
  <c r="H463" i="10541"/>
  <c r="H1398" i="10541"/>
  <c r="H377" i="10541"/>
  <c r="H1128" i="10541"/>
  <c r="H387" i="10541"/>
  <c r="H164" i="10541"/>
  <c r="H1014" i="10541"/>
  <c r="H1338" i="10541"/>
  <c r="H1098" i="10541"/>
  <c r="H3788" i="10541"/>
  <c r="H546" i="10541"/>
  <c r="H2712" i="10541"/>
  <c r="H612" i="10541"/>
  <c r="H470" i="10541"/>
  <c r="H1221" i="10541"/>
  <c r="H156" i="10541"/>
  <c r="H1181" i="10541"/>
  <c r="H1308" i="10541"/>
  <c r="H1069" i="10541"/>
  <c r="H1324" i="10541"/>
  <c r="H2961" i="10541"/>
  <c r="H3524" i="10541"/>
  <c r="H1422" i="10541"/>
  <c r="H464" i="10541"/>
  <c r="H867" i="10541"/>
  <c r="H388" i="10541"/>
  <c r="H502" i="10541"/>
  <c r="H705" i="10541"/>
  <c r="H767" i="10541"/>
  <c r="H78" i="10541"/>
  <c r="H290" i="10541"/>
  <c r="H1205" i="10541"/>
  <c r="H685" i="10541"/>
  <c r="H2701" i="10541"/>
  <c r="H526" i="10541"/>
  <c r="H3046" i="10541"/>
  <c r="H1139" i="10541"/>
  <c r="H492" i="10541"/>
  <c r="H1131" i="10541"/>
  <c r="H384" i="10541"/>
  <c r="H621" i="10541"/>
  <c r="H734" i="10541"/>
  <c r="H350" i="10541"/>
  <c r="H742" i="10541"/>
  <c r="H717" i="10541"/>
  <c r="H283" i="10541"/>
  <c r="H2721" i="10541"/>
  <c r="H982" i="10541"/>
  <c r="H168" i="10541"/>
  <c r="H428" i="10541"/>
  <c r="H2960" i="10541"/>
  <c r="H302" i="10541"/>
  <c r="H412" i="10541"/>
  <c r="H233" i="10541"/>
  <c r="H121" i="10541"/>
  <c r="H3064" i="10541"/>
  <c r="H583" i="10541"/>
  <c r="H626" i="10541"/>
  <c r="H2915" i="10541"/>
  <c r="H727" i="10541"/>
  <c r="H88" i="10541"/>
  <c r="H759" i="10541"/>
  <c r="H1269" i="10541"/>
  <c r="H142" i="10541"/>
  <c r="H1330" i="10541"/>
  <c r="H815" i="10541"/>
  <c r="H487" i="10541"/>
  <c r="H269" i="10541"/>
  <c r="H1699" i="10541"/>
  <c r="H874" i="10541"/>
  <c r="H1359" i="10541"/>
  <c r="H1104" i="10541"/>
  <c r="H726" i="10541"/>
  <c r="H914" i="10541"/>
  <c r="H913" i="10541"/>
  <c r="H355" i="10541"/>
  <c r="H807" i="10541"/>
  <c r="H595" i="10541"/>
  <c r="H1147" i="10541"/>
  <c r="H778" i="10541"/>
  <c r="H2931" i="10541"/>
  <c r="H1229" i="10541"/>
  <c r="H806" i="10541"/>
  <c r="H394" i="10541"/>
  <c r="H177" i="10541"/>
  <c r="H1292" i="10541"/>
  <c r="H220" i="10541"/>
  <c r="H508" i="10541"/>
  <c r="H854" i="10541"/>
  <c r="H3530" i="10541"/>
  <c r="H1016" i="10541"/>
  <c r="H2962" i="10541"/>
  <c r="H321" i="10541"/>
  <c r="H1353" i="10541"/>
  <c r="H3075" i="10541"/>
  <c r="H278" i="10541"/>
  <c r="H1281" i="10541"/>
  <c r="H140" i="10541"/>
  <c r="H3533" i="10541"/>
  <c r="H984" i="10541"/>
  <c r="H308" i="10541"/>
  <c r="H983" i="10541"/>
  <c r="H2926" i="10541"/>
  <c r="H253" i="10541"/>
  <c r="H247" i="10541"/>
  <c r="H581" i="10541"/>
  <c r="H547" i="10541"/>
  <c r="H1346" i="10541"/>
  <c r="H822" i="10541"/>
  <c r="H1158" i="10541"/>
  <c r="H1387" i="10541"/>
  <c r="H2944" i="10541"/>
  <c r="H361" i="10541"/>
  <c r="H369" i="10541"/>
  <c r="H962" i="10541"/>
  <c r="H312" i="10541"/>
  <c r="H1661" i="10541"/>
  <c r="H1293" i="10541"/>
  <c r="H2928" i="10541"/>
  <c r="H656" i="10541"/>
  <c r="H541" i="10541"/>
  <c r="H1135" i="10541"/>
  <c r="H356" i="10541"/>
  <c r="H81" i="10541"/>
  <c r="H1151" i="10541"/>
  <c r="H1698" i="10541"/>
  <c r="H209" i="10541"/>
  <c r="H1298" i="10541"/>
  <c r="H826" i="10541"/>
  <c r="H1000" i="10541"/>
  <c r="H3057" i="10541"/>
  <c r="H1313" i="10541"/>
  <c r="H74" i="10541"/>
  <c r="H244" i="10541"/>
  <c r="H328" i="10541"/>
  <c r="H1412" i="10541"/>
  <c r="H324" i="10541"/>
  <c r="H1419" i="10541"/>
  <c r="H1426" i="10541"/>
  <c r="H651" i="10541"/>
  <c r="H103" i="10541"/>
  <c r="H997" i="10541"/>
  <c r="H478" i="10541"/>
  <c r="H1053" i="10541"/>
  <c r="H144" i="10541"/>
  <c r="H667" i="10541"/>
  <c r="H193" i="10541"/>
  <c r="H133" i="10541"/>
  <c r="H996" i="10541"/>
  <c r="H467" i="10541"/>
  <c r="H90" i="10541"/>
  <c r="H928" i="10541"/>
  <c r="H1349" i="10541"/>
  <c r="H2934" i="10541"/>
  <c r="H436" i="10541"/>
  <c r="H839" i="10541"/>
  <c r="H493" i="10541"/>
  <c r="H746" i="10541"/>
  <c r="H558" i="10541"/>
  <c r="H3068" i="10541"/>
  <c r="H593" i="10541"/>
  <c r="H568" i="10541"/>
  <c r="H992" i="10541"/>
  <c r="H378" i="10541"/>
  <c r="H1689" i="10541"/>
  <c r="H1106" i="10541"/>
  <c r="H1431" i="10541"/>
  <c r="H1321" i="10541"/>
  <c r="H1152" i="10541"/>
  <c r="H3781" i="10541"/>
  <c r="H618" i="10541"/>
  <c r="H1417" i="10541"/>
  <c r="H1428" i="10541"/>
  <c r="H1164" i="10541"/>
  <c r="H712" i="10541"/>
  <c r="H248" i="10541"/>
  <c r="H995" i="10541"/>
  <c r="H910" i="10541"/>
  <c r="H158" i="10541"/>
  <c r="H1277" i="10541"/>
  <c r="H357" i="10541"/>
  <c r="H3542" i="10541"/>
  <c r="H880" i="10541"/>
  <c r="H1200" i="10541"/>
  <c r="H1658" i="10541"/>
  <c r="H111" i="10541"/>
  <c r="H2736" i="10541"/>
  <c r="H135" i="10541"/>
  <c r="H441" i="10541"/>
  <c r="H1165" i="10541"/>
  <c r="H1266" i="10541"/>
  <c r="H515" i="10541"/>
  <c r="H101" i="10541"/>
  <c r="H3538" i="10541"/>
  <c r="H549" i="10541"/>
  <c r="H582" i="10541"/>
  <c r="H687" i="10541"/>
  <c r="H1409" i="10541"/>
  <c r="H319" i="10541"/>
  <c r="H1695" i="10541"/>
  <c r="H1701" i="10541"/>
  <c r="H102" i="10541"/>
  <c r="H1688" i="10541"/>
  <c r="H2715" i="10541"/>
  <c r="H2704" i="10541"/>
  <c r="H743" i="10541"/>
  <c r="H171" i="10541"/>
  <c r="H518" i="10541"/>
  <c r="H2959" i="10541"/>
  <c r="H1304" i="10541"/>
  <c r="H364" i="10541"/>
  <c r="H109" i="10541"/>
  <c r="H398" i="10541"/>
  <c r="H533" i="10541"/>
  <c r="H2970" i="10541"/>
  <c r="H513" i="10541"/>
  <c r="H2689" i="10541"/>
  <c r="H951" i="10541"/>
  <c r="H139" i="10541"/>
  <c r="H1212" i="10541"/>
  <c r="H481" i="10541"/>
  <c r="H211" i="10541"/>
  <c r="H82" i="10541"/>
  <c r="H183" i="10541"/>
  <c r="H2691" i="10541"/>
  <c r="H1071" i="10541"/>
  <c r="H980" i="10541"/>
  <c r="H958" i="10541"/>
  <c r="H460" i="10541"/>
  <c r="H232" i="10541"/>
  <c r="H750" i="10541"/>
  <c r="H1010" i="10541"/>
  <c r="H601" i="10541"/>
  <c r="H679" i="10541"/>
  <c r="H898" i="10541"/>
  <c r="H217" i="10541"/>
  <c r="H352" i="10541"/>
  <c r="H747" i="10541"/>
  <c r="H525" i="10541"/>
  <c r="H2949" i="10541"/>
  <c r="H1244" i="10541"/>
  <c r="H1117" i="10541"/>
  <c r="H127" i="10541"/>
  <c r="H1448" i="10541"/>
  <c r="H551" i="10541"/>
  <c r="H1285" i="10541"/>
  <c r="H579" i="10541"/>
  <c r="H317" i="10541"/>
  <c r="H539" i="10541"/>
  <c r="H691" i="10541"/>
  <c r="H655" i="10541"/>
  <c r="H857" i="10541"/>
  <c r="H143" i="10541"/>
  <c r="H610" i="10541"/>
  <c r="H1225" i="10541"/>
  <c r="H813" i="10541"/>
  <c r="H2925" i="10541"/>
  <c r="H1217" i="10541"/>
  <c r="H632" i="10541"/>
  <c r="H1172" i="10541"/>
  <c r="H1360" i="10541"/>
  <c r="H1038" i="10541"/>
  <c r="H602" i="10541"/>
  <c r="H893" i="10541"/>
  <c r="H843" i="10541"/>
  <c r="H781" i="10541"/>
  <c r="H1644" i="10541"/>
  <c r="H172" i="10541"/>
  <c r="H2713" i="10541"/>
  <c r="H107" i="10541"/>
  <c r="H1355" i="10541"/>
  <c r="H2964" i="10541"/>
  <c r="H476" i="10541"/>
  <c r="H3094" i="10541"/>
  <c r="H3042" i="10541"/>
  <c r="H831" i="10541"/>
  <c r="H157" i="10541"/>
  <c r="H147" i="10541"/>
  <c r="H520" i="10541"/>
  <c r="H1697" i="10541"/>
  <c r="H3039" i="10541"/>
  <c r="H1287" i="10541"/>
  <c r="H845" i="10541"/>
  <c r="H1263" i="10541"/>
  <c r="H115" i="10541"/>
  <c r="H657" i="10541"/>
  <c r="H261" i="10541"/>
  <c r="H740" i="10541"/>
  <c r="H598" i="10541"/>
  <c r="H1339" i="10541"/>
  <c r="H709" i="10541"/>
  <c r="H1044" i="10541"/>
  <c r="H3044" i="10541"/>
  <c r="H1011" i="10541"/>
  <c r="H3080" i="10541"/>
  <c r="H748" i="10541"/>
  <c r="H1089" i="10541"/>
  <c r="H325" i="10541"/>
  <c r="H2737" i="10541"/>
  <c r="H1091" i="10541"/>
  <c r="H272" i="10541"/>
  <c r="H695" i="10541"/>
  <c r="H494" i="10541"/>
  <c r="H793" i="10541"/>
  <c r="H1690" i="10541"/>
  <c r="H2951" i="10541"/>
  <c r="H1396" i="10541"/>
  <c r="H501" i="10541"/>
  <c r="H1024" i="10541"/>
  <c r="H288" i="10541"/>
  <c r="H166" i="10541"/>
  <c r="H451" i="10541"/>
  <c r="H696" i="10541"/>
  <c r="H1187" i="10541"/>
  <c r="H2919" i="10541"/>
  <c r="H1183" i="10541"/>
  <c r="H155" i="10541"/>
  <c r="H1430" i="10541"/>
  <c r="H488" i="10541"/>
  <c r="H897" i="10541"/>
  <c r="H1441" i="10541"/>
  <c r="H449" i="10541"/>
  <c r="H1258" i="10541"/>
  <c r="H1356" i="10541"/>
  <c r="H954" i="10541"/>
  <c r="H485" i="10541"/>
  <c r="H151" i="10541"/>
  <c r="H1373" i="10541"/>
  <c r="H1646" i="10541"/>
  <c r="H2936" i="10541"/>
  <c r="H3086" i="10541"/>
  <c r="H4066" i="10541"/>
  <c r="H654" i="10541"/>
  <c r="H1251" i="10541"/>
  <c r="H1682" i="10541"/>
  <c r="H907" i="10541"/>
  <c r="H891" i="10541"/>
  <c r="H947" i="10541"/>
  <c r="H259" i="10541"/>
  <c r="H137" i="10541"/>
  <c r="H391" i="10541"/>
  <c r="H1119" i="10541"/>
  <c r="H2716" i="10541"/>
  <c r="H847" i="10541"/>
  <c r="H1241" i="10541"/>
  <c r="H1438" i="10541"/>
  <c r="H729" i="10541"/>
  <c r="H559" i="10541"/>
  <c r="H199" i="10541"/>
  <c r="H399" i="10541"/>
  <c r="H3061" i="10541"/>
  <c r="H777" i="10541"/>
  <c r="H3084" i="10541"/>
  <c r="H1026" i="10541"/>
  <c r="H2921" i="10541"/>
  <c r="H2728" i="10541"/>
  <c r="H2717" i="10541"/>
  <c r="H313" i="10541"/>
  <c r="H331" i="10541"/>
  <c r="H393" i="10541"/>
  <c r="H3067" i="10541"/>
  <c r="H2731" i="10541"/>
  <c r="H1231" i="10541"/>
  <c r="H3076" i="10541"/>
  <c r="H1032" i="10541"/>
  <c r="H650" i="10541"/>
  <c r="H390" i="10541"/>
  <c r="H1679" i="10541"/>
  <c r="H818" i="10541"/>
  <c r="H754" i="10541"/>
  <c r="H1365" i="10541"/>
  <c r="H938" i="10541"/>
  <c r="H979" i="10541"/>
  <c r="H3062" i="10541"/>
  <c r="H1018" i="10541"/>
  <c r="H314" i="10541"/>
  <c r="H906" i="10541"/>
  <c r="H435" i="10541"/>
  <c r="H1676" i="10541"/>
  <c r="H884" i="10541"/>
  <c r="H671" i="10541"/>
  <c r="H336" i="10541"/>
  <c r="H933" i="10541"/>
  <c r="H3531" i="10541"/>
  <c r="H1122" i="10541"/>
  <c r="H829" i="10541"/>
  <c r="H370" i="10541"/>
  <c r="H1048" i="10541"/>
  <c r="H366" i="10541"/>
  <c r="H878" i="10541"/>
  <c r="H1336" i="10541"/>
  <c r="H773" i="10541"/>
  <c r="H864" i="10541"/>
  <c r="H665" i="10541"/>
  <c r="H274" i="10541"/>
  <c r="H1669" i="10541"/>
  <c r="H411" i="10541"/>
  <c r="H239" i="10541"/>
  <c r="H1279" i="10541"/>
  <c r="H3082" i="10541"/>
  <c r="H3035" i="10541"/>
  <c r="H445" i="10541"/>
  <c r="H1260" i="10541"/>
  <c r="H1439" i="10541"/>
  <c r="H1208" i="10541"/>
  <c r="H2955" i="10541"/>
  <c r="H333" i="10541"/>
  <c r="H1268" i="10541"/>
  <c r="H718" i="10541"/>
  <c r="H1270" i="10541"/>
  <c r="H1093" i="10541"/>
  <c r="H162" i="10541"/>
  <c r="H834" i="10541"/>
  <c r="H999" i="10541"/>
  <c r="H1138" i="10541"/>
  <c r="H256" i="10541"/>
  <c r="H833" i="10541"/>
  <c r="H873" i="10541"/>
  <c r="H349" i="10541"/>
  <c r="H413" i="10541"/>
  <c r="H2703" i="10541"/>
  <c r="H701" i="10541"/>
  <c r="H93" i="10541"/>
  <c r="H1057" i="10541"/>
  <c r="H643" i="10541"/>
  <c r="H565" i="10541"/>
  <c r="H1114" i="10541"/>
  <c r="H956" i="10541"/>
  <c r="H72" i="10541"/>
  <c r="H924" i="10541"/>
  <c r="H678" i="10541"/>
  <c r="H1400" i="10541"/>
  <c r="H198" i="10541"/>
  <c r="H1220" i="10541"/>
  <c r="H1410" i="10541"/>
  <c r="H1127" i="10541"/>
  <c r="H936" i="10541"/>
  <c r="H2948" i="10541"/>
  <c r="H2719" i="10541"/>
  <c r="H870" i="10541"/>
  <c r="H2708" i="10541"/>
  <c r="H780" i="10541"/>
  <c r="H498" i="10541"/>
  <c r="H672" i="10541"/>
  <c r="H401" i="10541"/>
  <c r="H1357" i="10541"/>
  <c r="H3085" i="10541"/>
  <c r="H218" i="10541"/>
  <c r="H855" i="10541"/>
  <c r="H658" i="10541"/>
  <c r="H3077" i="10541"/>
  <c r="H407" i="10541"/>
  <c r="H1130" i="10541"/>
  <c r="H1120" i="10541"/>
  <c r="H145" i="10541"/>
  <c r="H191" i="10541"/>
  <c r="H1434" i="10541"/>
  <c r="H1317" i="10541"/>
  <c r="H180" i="10541"/>
  <c r="H1219" i="10541"/>
  <c r="H301" i="10541"/>
  <c r="H1043" i="10541"/>
  <c r="H1061" i="10541"/>
  <c r="H167" i="10541"/>
  <c r="H1380" i="10541"/>
  <c r="H1144" i="10541"/>
  <c r="H622" i="10541"/>
  <c r="H187" i="10541"/>
  <c r="H75" i="10541"/>
  <c r="H282" i="10541"/>
  <c r="H963" i="10541"/>
  <c r="H397" i="10541"/>
  <c r="H1009" i="10541"/>
  <c r="H1192" i="10541"/>
  <c r="H3070" i="10541"/>
  <c r="H3841" i="10541"/>
  <c r="H998" i="10541"/>
  <c r="H3789" i="10541"/>
  <c r="H1006" i="10541"/>
  <c r="H768" i="10541"/>
  <c r="H3541" i="10541"/>
  <c r="H1107" i="10541"/>
  <c r="H1197" i="10541"/>
  <c r="H163" i="10541"/>
  <c r="H1149" i="10541"/>
  <c r="H594" i="10541"/>
  <c r="H1429" i="10541"/>
  <c r="H2954" i="10541"/>
  <c r="H243" i="10541"/>
  <c r="H640" i="10541"/>
  <c r="H124" i="10541"/>
  <c r="H159" i="10541"/>
  <c r="H596" i="10541"/>
  <c r="H165" i="10541"/>
  <c r="H1035" i="10541"/>
  <c r="H2687" i="10541"/>
  <c r="H2700" i="10541"/>
  <c r="H3081" i="10541"/>
  <c r="H952" i="10541"/>
  <c r="H1087" i="10541"/>
  <c r="H737" i="10541"/>
  <c r="H416" i="10541"/>
  <c r="H1075" i="10541"/>
  <c r="H80" i="10541"/>
  <c r="H409" i="10541"/>
  <c r="H192" i="10541"/>
  <c r="H591" i="10541"/>
  <c r="H87" i="10541"/>
  <c r="H119" i="10541"/>
  <c r="H572" i="10541"/>
  <c r="H1113" i="10541"/>
  <c r="H1017" i="10541"/>
  <c r="H1326" i="10541"/>
  <c r="H1062" i="10541"/>
  <c r="H967" i="10541"/>
  <c r="H2946" i="10541"/>
  <c r="H170" i="10541"/>
  <c r="H940" i="10541"/>
  <c r="H1137" i="10541"/>
  <c r="H332" i="10541"/>
  <c r="H1203" i="10541"/>
  <c r="H181" i="10541"/>
  <c r="H871" i="10541"/>
  <c r="H1282" i="10541"/>
  <c r="H446" i="10541"/>
  <c r="H1155" i="10541"/>
  <c r="H949" i="10541"/>
  <c r="H2738" i="10541"/>
  <c r="H1654" i="10541"/>
  <c r="H373" i="10541"/>
  <c r="H426" i="10541"/>
  <c r="H832" i="10541"/>
  <c r="H1247" i="10541"/>
  <c r="H1364" i="10541"/>
  <c r="H1651" i="10541"/>
  <c r="H2718" i="10541"/>
  <c r="H802" i="10541"/>
  <c r="H669" i="10541"/>
  <c r="H528" i="10541"/>
  <c r="H3539" i="10541"/>
  <c r="H1065" i="10541"/>
  <c r="H1444" i="10541"/>
  <c r="H114" i="10541"/>
  <c r="H823" i="10541"/>
  <c r="H1248" i="10541"/>
  <c r="H2952" i="10541"/>
  <c r="H194" i="10541"/>
  <c r="H383" i="10541"/>
  <c r="H4074" i="10541"/>
  <c r="H623" i="10541"/>
  <c r="H700" i="10541"/>
  <c r="H784" i="10541"/>
  <c r="H1232" i="10541"/>
  <c r="H1140" i="10541"/>
  <c r="H1076" i="10541"/>
  <c r="H1407" i="10541"/>
  <c r="H117" i="10541"/>
  <c r="H3088" i="10541"/>
  <c r="H160" i="10541"/>
  <c r="H1224" i="10541"/>
  <c r="H403" i="10541"/>
  <c r="H4069" i="10541"/>
  <c r="H138" i="10541"/>
  <c r="H483" i="10541"/>
  <c r="H2937" i="10541"/>
  <c r="H1362" i="10541"/>
  <c r="H646" i="10541"/>
  <c r="H4068" i="10541"/>
  <c r="H1163" i="10541"/>
  <c r="H1059" i="10541"/>
  <c r="H94" i="10541"/>
  <c r="H561" i="10541"/>
  <c r="H195" i="10541"/>
  <c r="H844" i="10541"/>
  <c r="H824" i="10541"/>
  <c r="H1447" i="10541"/>
  <c r="H3050" i="10541"/>
  <c r="H1374" i="10541"/>
  <c r="H1249" i="10541"/>
  <c r="H84" i="10541"/>
  <c r="H1002" i="10541"/>
  <c r="H1150" i="10541"/>
  <c r="H363" i="10541"/>
  <c r="H567" i="10541"/>
  <c r="H3074" i="10541"/>
  <c r="H886" i="10541"/>
  <c r="H2688" i="10541"/>
  <c r="H205" i="10541"/>
  <c r="H417" i="10541"/>
  <c r="H661" i="10541"/>
  <c r="H320" i="10541"/>
  <c r="H1305" i="10541"/>
  <c r="H635" i="10541"/>
  <c r="H454" i="10541"/>
  <c r="H1240" i="10541"/>
  <c r="H1034" i="10541"/>
  <c r="H1252" i="10541"/>
  <c r="H3055" i="10541"/>
  <c r="H751" i="10541"/>
  <c r="H1420" i="10541"/>
  <c r="H506" i="10541"/>
  <c r="H277" i="10541"/>
  <c r="H309" i="10541"/>
  <c r="H644" i="10541"/>
  <c r="H479" i="10541"/>
  <c r="H1189" i="10541"/>
  <c r="H1301" i="10541"/>
  <c r="H1662" i="10541"/>
  <c r="H1223" i="10541"/>
  <c r="H697" i="10541"/>
  <c r="H1088" i="10541"/>
  <c r="H725" i="10541"/>
  <c r="H905" i="10541"/>
  <c r="H2914" i="10541"/>
  <c r="H876" i="10541"/>
  <c r="H509" i="10541"/>
  <c r="H2969" i="10541"/>
  <c r="H852" i="10541"/>
  <c r="H421" i="10541"/>
  <c r="H1173" i="10541"/>
  <c r="H2723" i="10541"/>
  <c r="H3054" i="10541"/>
  <c r="H722" i="10541"/>
  <c r="H1186" i="10541"/>
  <c r="H934" i="10541"/>
  <c r="H733" i="10541"/>
  <c r="H2932" i="10541"/>
  <c r="H2950" i="10541"/>
  <c r="H3037" i="10541"/>
  <c r="H1299" i="10541"/>
  <c r="H1054" i="10541"/>
  <c r="H715" i="10541"/>
  <c r="H1284" i="10541"/>
  <c r="H739" i="10541"/>
  <c r="H1343" i="10541"/>
  <c r="H461" i="10541"/>
  <c r="H860" i="10541"/>
  <c r="H536" i="10541"/>
  <c r="H534" i="10541"/>
  <c r="H887" i="10541"/>
  <c r="H825" i="10541"/>
  <c r="H2739" i="10541"/>
  <c r="H578" i="10541"/>
  <c r="H941" i="10541"/>
  <c r="H545" i="10541"/>
  <c r="H1300" i="10541"/>
  <c r="H246" i="10541"/>
  <c r="H2913" i="10541"/>
  <c r="H98" i="10541"/>
  <c r="H447" i="10541"/>
  <c r="H772" i="10541"/>
  <c r="H353" i="10541"/>
  <c r="H1290" i="10541"/>
  <c r="H1414" i="10541"/>
  <c r="H1404" i="10541"/>
  <c r="H530" i="10541"/>
  <c r="H116" i="10541"/>
  <c r="H2941" i="10541"/>
  <c r="H2730" i="10541"/>
  <c r="H944" i="10541"/>
  <c r="H2938" i="10541"/>
  <c r="H280" i="10541"/>
  <c r="H1242" i="10541"/>
  <c r="H1226" i="10541"/>
  <c r="H614" i="10541"/>
  <c r="H330" i="10541"/>
  <c r="H1686" i="10541"/>
  <c r="H820" i="10541"/>
  <c r="H1291" i="10541"/>
  <c r="H176" i="10541"/>
  <c r="H904" i="10541"/>
  <c r="H1666" i="10541"/>
  <c r="H123" i="10541"/>
  <c r="H641" i="10541"/>
  <c r="H716" i="10541"/>
  <c r="H1427" i="10541"/>
  <c r="H927" i="10541"/>
  <c r="H755" i="10541"/>
  <c r="H1123" i="10541"/>
  <c r="H616" i="10541"/>
  <c r="H1157" i="10541"/>
  <c r="H659" i="10541"/>
  <c r="H2726" i="10541"/>
  <c r="H1425" i="10541"/>
  <c r="H367" i="10541"/>
  <c r="H1080" i="10541"/>
  <c r="H673" i="10541"/>
  <c r="H346" i="10541"/>
  <c r="H865" i="10541"/>
  <c r="H1132" i="10541"/>
  <c r="H425" i="10541"/>
  <c r="H1090" i="10541"/>
  <c r="H1045" i="10541"/>
  <c r="H1085" i="10541"/>
  <c r="H1005" i="10541"/>
  <c r="H1191" i="10541"/>
  <c r="H1254" i="10541"/>
  <c r="H223" i="10541"/>
  <c r="H3051" i="10541"/>
  <c r="H875" i="10541"/>
  <c r="H1416" i="10541"/>
  <c r="H523" i="10541"/>
  <c r="H803" i="10541"/>
  <c r="H148" i="10541"/>
  <c r="H1072" i="10541"/>
  <c r="H207" i="10541"/>
  <c r="H227" i="10541"/>
  <c r="H569" i="10541"/>
  <c r="H120" i="10541"/>
  <c r="H306" i="10541"/>
  <c r="H3063" i="10541"/>
  <c r="H1702" i="10541"/>
  <c r="H3520" i="10541"/>
  <c r="H674" i="10541"/>
  <c r="H543" i="10541"/>
  <c r="H1129" i="10541"/>
  <c r="H652" i="10541"/>
  <c r="H265" i="10541"/>
  <c r="H1310" i="10541"/>
  <c r="H146" i="10541"/>
  <c r="H710" i="10541"/>
  <c r="H738" i="10541"/>
  <c r="H405" i="10541"/>
  <c r="H376" i="10541"/>
  <c r="H126" i="10541"/>
  <c r="H994" i="10541"/>
  <c r="H512" i="10541"/>
  <c r="H310" i="10541"/>
  <c r="H231" i="10541"/>
  <c r="H251" i="10541"/>
  <c r="H921" i="10541"/>
  <c r="H3053" i="10541"/>
  <c r="H1405" i="10541"/>
  <c r="H2942" i="10541"/>
  <c r="H271" i="10541"/>
  <c r="H816" i="10541"/>
  <c r="H1001" i="10541"/>
  <c r="H3540" i="10541"/>
  <c r="H136" i="10541"/>
  <c r="H1288" i="10541"/>
  <c r="H2922" i="10541"/>
  <c r="H516" i="10541"/>
  <c r="H1148" i="10541"/>
  <c r="H4070" i="10541"/>
  <c r="H359" i="10541"/>
  <c r="H490" i="10541"/>
  <c r="H1133" i="10541"/>
  <c r="H522" i="10541"/>
  <c r="H1667" i="10541"/>
  <c r="H925" i="10541"/>
  <c r="H1296" i="10541"/>
  <c r="H1179" i="10541"/>
  <c r="H3079" i="10541"/>
  <c r="H342" i="10541"/>
  <c r="H3784" i="10541"/>
  <c r="H466" i="10541"/>
  <c r="H480" i="10541"/>
  <c r="H1335" i="10541"/>
  <c r="H389" i="10541"/>
  <c r="H1201" i="10541"/>
  <c r="H915" i="10541"/>
  <c r="H503" i="10541"/>
  <c r="H3038" i="10541"/>
  <c r="H1696" i="10541"/>
  <c r="H846" i="10541"/>
  <c r="H1036" i="10541"/>
  <c r="H185" i="10541"/>
  <c r="H1435" i="10541"/>
  <c r="H1645" i="10541"/>
  <c r="H592" i="10541"/>
  <c r="H3522" i="10541"/>
  <c r="H1233" i="10541"/>
  <c r="H2695" i="10541"/>
  <c r="H1050" i="10541"/>
  <c r="H728" i="10541"/>
  <c r="H557" i="10541"/>
  <c r="H279" i="10541"/>
  <c r="H730" i="10541"/>
  <c r="H540" i="10541"/>
  <c r="H932" i="10541"/>
  <c r="H3087" i="10541"/>
  <c r="H1382" i="10541"/>
  <c r="H1103" i="10541"/>
  <c r="H201" i="10541"/>
  <c r="H1136" i="10541"/>
  <c r="H553" i="10541"/>
  <c r="H648" i="10541"/>
  <c r="H3844" i="10541"/>
  <c r="H973" i="10541"/>
  <c r="H849" i="10541"/>
  <c r="H1665" i="10541"/>
  <c r="H1294" i="10541"/>
  <c r="H1354" i="10541"/>
  <c r="H1683" i="10541"/>
  <c r="H976" i="10541"/>
  <c r="H1333" i="10541"/>
  <c r="H104" i="10541"/>
  <c r="H1023" i="10541"/>
  <c r="H497" i="10541"/>
  <c r="H668" i="10541"/>
  <c r="H141" i="10541"/>
  <c r="H381" i="10541"/>
  <c r="H2740" i="10541"/>
  <c r="H762" i="10541"/>
  <c r="H3790" i="10541"/>
  <c r="H1383" i="10541"/>
  <c r="H270" i="10541"/>
  <c r="H1105" i="10541"/>
  <c r="H653" i="10541"/>
  <c r="H1188" i="10541"/>
  <c r="H106" i="10541"/>
  <c r="H344" i="10541"/>
  <c r="H2963" i="10541"/>
  <c r="H161" i="10541"/>
  <c r="H3525" i="10541"/>
  <c r="H1402" i="10541"/>
  <c r="H1070" i="10541"/>
  <c r="H266" i="10541"/>
  <c r="H797" i="10541"/>
  <c r="H3089" i="10541"/>
  <c r="H347" i="10541"/>
  <c r="H1295" i="10541"/>
  <c r="H2920" i="10541"/>
  <c r="H1344" i="10541"/>
  <c r="H3056" i="10541"/>
  <c r="H1214" i="10541"/>
  <c r="H735" i="10541"/>
  <c r="H1329" i="10541"/>
  <c r="H184" i="10541"/>
  <c r="H1074" i="10541"/>
  <c r="H1182" i="10541"/>
  <c r="H851" i="10541"/>
  <c r="H1424" i="10541"/>
  <c r="H645" i="10541"/>
  <c r="H1067" i="10541"/>
  <c r="H1230" i="10541"/>
  <c r="H450" i="10541"/>
  <c r="H1692" i="10541"/>
  <c r="H1170" i="10541"/>
  <c r="H1381" i="10541"/>
  <c r="H2699" i="10541"/>
  <c r="H249" i="10541"/>
  <c r="H1194" i="10541"/>
  <c r="H2953" i="10541"/>
  <c r="H1211" i="10541"/>
  <c r="H1393" i="10541"/>
  <c r="H945" i="10541"/>
  <c r="H298" i="10541"/>
  <c r="H2696" i="10541"/>
  <c r="H895" i="10541"/>
  <c r="H724" i="10541"/>
  <c r="H395" i="10541"/>
  <c r="H2725" i="10541"/>
  <c r="H3052" i="10541"/>
  <c r="H1100" i="10541"/>
  <c r="H2682" i="10541"/>
  <c r="H2697" i="10541"/>
  <c r="H2733" i="10541"/>
  <c r="H1097" i="10541"/>
  <c r="H326" i="10541"/>
  <c r="H619" i="10541"/>
  <c r="H899" i="10541"/>
  <c r="H1055" i="10541"/>
  <c r="H1436" i="10541"/>
  <c r="H327" i="10541"/>
  <c r="H916" i="10541"/>
  <c r="H3041" i="10541"/>
  <c r="H1056" i="10541"/>
  <c r="H3049" i="10541"/>
  <c r="H3787" i="10541"/>
  <c r="H939" i="10541"/>
  <c r="H3523" i="10541"/>
  <c r="H929" i="10541"/>
  <c r="H564" i="10541"/>
  <c r="H1680" i="10541"/>
  <c r="H1066" i="10541"/>
  <c r="H670" i="10541"/>
  <c r="H131" i="10541"/>
  <c r="H624" i="10541"/>
  <c r="H776" i="10541"/>
  <c r="H2924" i="10541"/>
  <c r="H1406" i="10541"/>
  <c r="H1262" i="10541"/>
  <c r="H3048" i="10541"/>
  <c r="H1202" i="10541"/>
  <c r="H2971" i="10541"/>
  <c r="H400" i="10541"/>
  <c r="H258" i="10541"/>
  <c r="H469" i="10541"/>
  <c r="H877" i="10541"/>
  <c r="H2710" i="10541"/>
  <c r="H4067" i="10541"/>
  <c r="H960" i="10541"/>
  <c r="H122" i="10541"/>
  <c r="H1243" i="10541"/>
  <c r="H379" i="10541"/>
  <c r="H1108" i="10541"/>
  <c r="H689" i="10541"/>
  <c r="H1109" i="10541"/>
  <c r="H2958" i="10541"/>
  <c r="H215" i="10541"/>
  <c r="H1190" i="10541"/>
  <c r="H1086" i="10541"/>
  <c r="H1237" i="10541"/>
  <c r="H149" i="10541"/>
  <c r="H1169" i="10541"/>
  <c r="H1371" i="10541"/>
  <c r="H1681" i="10541"/>
  <c r="H427" i="10541"/>
  <c r="H1218" i="10541"/>
  <c r="H468" i="10541"/>
  <c r="H812" i="10541"/>
  <c r="H2698" i="10541"/>
  <c r="H1384" i="10541"/>
  <c r="H683" i="10541"/>
  <c r="H607" i="10541"/>
  <c r="H262" i="10541"/>
  <c r="H798" i="10541"/>
  <c r="H1256" i="10541"/>
  <c r="H1392" i="10541"/>
  <c r="H1386" i="10541"/>
  <c r="H966" i="10541"/>
  <c r="H3036" i="10541"/>
  <c r="H1004" i="10541"/>
  <c r="H868" i="10541"/>
  <c r="H3093" i="10541"/>
  <c r="H766" i="10541"/>
  <c r="H1261" i="10541"/>
  <c r="H255" i="10541"/>
  <c r="H835" i="10541"/>
  <c r="H690" i="10541"/>
  <c r="H908" i="10541"/>
  <c r="H562" i="10541"/>
  <c r="H1236" i="10541"/>
  <c r="H1209" i="10541"/>
  <c r="H1352" i="10541"/>
  <c r="H83" i="10541"/>
  <c r="H511" i="10541"/>
  <c r="H1668" i="10541"/>
  <c r="H368" i="10541"/>
  <c r="H1272" i="10541"/>
  <c r="H711" i="10541"/>
  <c r="H529" i="10541"/>
  <c r="H3047" i="10541"/>
  <c r="H105" i="10541"/>
  <c r="H587" i="10541"/>
  <c r="H575" i="10541"/>
  <c r="H969" i="10541"/>
  <c r="H1073" i="10541"/>
  <c r="H1643" i="10541"/>
  <c r="H704" i="10541"/>
  <c r="H1648" i="10541"/>
  <c r="H1082" i="10541"/>
  <c r="H753" i="10541"/>
  <c r="H1020" i="10541"/>
  <c r="H1161" i="10541"/>
  <c r="H959" i="10541"/>
  <c r="H415" i="10541"/>
  <c r="H422" i="10541"/>
  <c r="H507" i="10541"/>
  <c r="H965" i="10541"/>
  <c r="H1311" i="10541"/>
  <c r="H1222" i="10541"/>
  <c r="H708" i="10541"/>
  <c r="H178" i="10541"/>
  <c r="H537" i="10541"/>
  <c r="H154" i="10541"/>
  <c r="H1245" i="10541"/>
  <c r="H128" i="10541"/>
  <c r="H800" i="10541"/>
  <c r="H457" i="10541"/>
  <c r="H1213" i="10541"/>
  <c r="H456" i="10541"/>
  <c r="H3782" i="10541"/>
  <c r="H499" i="10541"/>
  <c r="H684" i="10541"/>
  <c r="H792" i="10541"/>
  <c r="H881" i="10541"/>
  <c r="H455" i="10541"/>
  <c r="H1134" i="10541"/>
  <c r="H703" i="10541"/>
  <c r="H1657" i="10541"/>
  <c r="H1278" i="10541"/>
  <c r="H1081" i="10541"/>
  <c r="H92" i="10541"/>
  <c r="H554" i="10541"/>
  <c r="H182" i="10541"/>
  <c r="H1041" i="10541"/>
  <c r="H923" i="10541"/>
  <c r="H125" i="10541"/>
  <c r="H649" i="10541"/>
  <c r="H808" i="10541"/>
  <c r="H267" i="10541"/>
  <c r="H1204" i="10541"/>
  <c r="H2734" i="10541"/>
  <c r="H4073" i="10541"/>
  <c r="H1099" i="10541"/>
  <c r="H1655" i="10541"/>
  <c r="H289" i="10541"/>
  <c r="H437" i="10541"/>
  <c r="H392" i="10541"/>
  <c r="H721" i="10541"/>
  <c r="H3090" i="10541"/>
  <c r="H664" i="10541"/>
  <c r="H224" i="10541"/>
  <c r="H2966" i="10541"/>
  <c r="H574" i="10541"/>
  <c r="H382" i="10541"/>
  <c r="H764" i="10541"/>
  <c r="H603" i="10541"/>
  <c r="H642" i="10541"/>
  <c r="H524" i="10541"/>
  <c r="H3537" i="10541"/>
  <c r="H2957" i="10541"/>
  <c r="H1052" i="10541"/>
  <c r="H1015" i="10541"/>
  <c r="H2935" i="10541"/>
  <c r="H588" i="10541"/>
  <c r="H821" i="10541"/>
  <c r="H337" i="10541"/>
  <c r="H1118" i="10541"/>
  <c r="H1145" i="10541"/>
  <c r="H77" i="10541"/>
  <c r="H1684" i="10541"/>
  <c r="H856" i="10541"/>
  <c r="H221" i="10541"/>
  <c r="H196" i="10541"/>
  <c r="H3069" i="10541"/>
  <c r="H1312" i="10541"/>
  <c r="H1307" i="10541"/>
  <c r="H1166" i="10541"/>
  <c r="H462" i="10541"/>
  <c r="H343" i="10541"/>
  <c r="H1096" i="10541"/>
  <c r="H531" i="10541"/>
  <c r="H91" i="10541"/>
  <c r="H3783" i="10541"/>
  <c r="H853" i="10541"/>
  <c r="H452" i="10541"/>
  <c r="H1449" i="10541"/>
  <c r="H517" i="10541"/>
  <c r="H1046" i="10541"/>
  <c r="H3045" i="10541"/>
  <c r="H1257" i="10541"/>
  <c r="H634" i="10541"/>
  <c r="H811" i="10541"/>
  <c r="H459" i="10541"/>
  <c r="H2686" i="10541"/>
  <c r="H862" i="10541"/>
  <c r="H1058" i="10541"/>
  <c r="H636" i="10541"/>
  <c r="H749" i="10541"/>
  <c r="H1678" i="10541"/>
  <c r="H828" i="10541"/>
  <c r="H210" i="10541"/>
  <c r="H408" i="10541"/>
  <c r="H680" i="10541"/>
  <c r="H1367" i="10541"/>
  <c r="H284" i="10541"/>
  <c r="H1303" i="10541"/>
  <c r="H615" i="10541"/>
  <c r="H1337" i="10541"/>
  <c r="H801" i="10541"/>
  <c r="H226" i="10541"/>
  <c r="H953" i="10541"/>
  <c r="H150" i="10541"/>
  <c r="H1378" i="10541"/>
  <c r="H785" i="10541"/>
  <c r="H1368" i="10541"/>
  <c r="H585" i="10541"/>
  <c r="H418" i="10541"/>
  <c r="H276" i="10541"/>
  <c r="H600" i="10541"/>
  <c r="H334" i="10541"/>
  <c r="H474" i="10541"/>
  <c r="H909" i="10541"/>
  <c r="H894" i="10541"/>
  <c r="H1351" i="10541"/>
  <c r="H1703" i="10541"/>
  <c r="H230" i="10541"/>
  <c r="H2722" i="10541"/>
  <c r="H745" i="10541"/>
  <c r="H613" i="10541"/>
  <c r="H1111" i="10541"/>
  <c r="H872" i="10541"/>
  <c r="H514" i="10541"/>
  <c r="H935" i="10541"/>
  <c r="H1176" i="10541"/>
  <c r="H443" i="10541"/>
  <c r="H3065" i="10541"/>
  <c r="H1175" i="10541"/>
  <c r="H188" i="10541"/>
  <c r="H1028" i="10541"/>
  <c r="H919" i="10541"/>
  <c r="H241" i="10541"/>
  <c r="H752" i="10541"/>
  <c r="H1156" i="10541"/>
  <c r="H250" i="10541"/>
  <c r="H173" i="10541"/>
  <c r="H552" i="10541"/>
  <c r="H1670" i="10541"/>
  <c r="H1369" i="10541"/>
  <c r="H1160" i="10541"/>
  <c r="H130" i="10541"/>
  <c r="H946" i="10541"/>
  <c r="H179" i="10541"/>
  <c r="H1685" i="10541"/>
  <c r="H629" i="10541"/>
  <c r="H573" i="10541"/>
  <c r="H605" i="10541"/>
  <c r="H2965" i="10541"/>
  <c r="H1347" i="10541"/>
  <c r="H1227" i="10541"/>
  <c r="H2709" i="10541"/>
  <c r="H988" i="10541"/>
  <c r="H458" i="10541"/>
  <c r="H1168" i="10541"/>
  <c r="H838" i="10541"/>
  <c r="H827" i="10541"/>
  <c r="H2741" i="10541"/>
  <c r="H1289" i="10541"/>
  <c r="H1124" i="10541"/>
  <c r="H1320" i="10541"/>
  <c r="H675" i="10541"/>
  <c r="H786" i="10541"/>
  <c r="H1077" i="10541"/>
  <c r="H375" i="10541"/>
  <c r="H1700" i="10541"/>
  <c r="H961" i="10541"/>
  <c r="H688" i="10541"/>
  <c r="H472" i="10541"/>
  <c r="H920" i="10541"/>
  <c r="H414" i="10541"/>
  <c r="H500" i="10541"/>
  <c r="H281" i="10541"/>
  <c r="H521" i="10541"/>
  <c r="H896" i="10541"/>
  <c r="H2711" i="10541"/>
  <c r="H295" i="10541"/>
  <c r="H432" i="10541"/>
  <c r="H1342" i="10541"/>
  <c r="H2923" i="10541"/>
  <c r="H796" i="10541"/>
  <c r="H937" i="10541"/>
  <c r="H1350" i="10541"/>
  <c r="H175" i="10541"/>
  <c r="H555" i="10541"/>
  <c r="H473" i="10541"/>
  <c r="H222" i="10541"/>
  <c r="H1040" i="10541"/>
  <c r="H2927" i="10541"/>
  <c r="H799" i="10541"/>
  <c r="H252" i="10541"/>
  <c r="H1234" i="10541"/>
  <c r="H1673" i="10541"/>
  <c r="H620" i="10541"/>
  <c r="H1216" i="10541"/>
  <c r="H79" i="10541"/>
  <c r="H848" i="10541"/>
  <c r="H202" i="10541"/>
  <c r="H576" i="10541"/>
  <c r="H597" i="10541"/>
  <c r="H219" i="10541"/>
  <c r="H1037" i="10541"/>
  <c r="H1363" i="10541"/>
  <c r="H1253" i="10541"/>
  <c r="H590" i="10541"/>
  <c r="H805" i="10541"/>
  <c r="H2956" i="10541"/>
  <c r="H2918" i="10541"/>
  <c r="H756" i="10541"/>
  <c r="H293" i="10541"/>
  <c r="H214" i="10541"/>
  <c r="H911" i="10541"/>
  <c r="H1264" i="10541"/>
  <c r="H4071" i="10541"/>
  <c r="H787" i="10541"/>
  <c r="H496" i="10541"/>
  <c r="H850" i="10541"/>
  <c r="H236" i="10541"/>
  <c r="H420" i="10541"/>
  <c r="H235" i="10541"/>
  <c r="H96" i="10541"/>
  <c r="H97" i="10541"/>
  <c r="H410" i="10541"/>
  <c r="H731" i="10541"/>
  <c r="H3528" i="10541"/>
  <c r="H1331" i="10541"/>
  <c r="H1276" i="10541"/>
  <c r="H73" i="10541"/>
  <c r="H237" i="10541"/>
  <c r="H203" i="10541"/>
  <c r="H229" i="10541"/>
  <c r="H584" i="10541"/>
  <c r="H987" i="10541"/>
  <c r="H3534" i="10541"/>
  <c r="H3532" i="10541"/>
  <c r="H981" i="10541"/>
  <c r="H625" i="10541"/>
  <c r="H1235" i="10541"/>
  <c r="H993" i="10541"/>
  <c r="H1021" i="10541"/>
  <c r="H257" i="10541"/>
  <c r="H1394" i="10541"/>
  <c r="H1370" i="10541"/>
  <c r="H1649" i="10541"/>
  <c r="H563" i="10541"/>
  <c r="H358" i="10541"/>
  <c r="H99" i="10541"/>
  <c r="H200" i="10541"/>
  <c r="H374" i="10541"/>
  <c r="H132" i="10541"/>
  <c r="H495" i="10541"/>
  <c r="H1116" i="10541"/>
  <c r="H830" i="10541"/>
  <c r="H89" i="10541"/>
  <c r="H771" i="10541"/>
  <c r="H769" i="10541"/>
  <c r="H1440" i="10541"/>
  <c r="H504" i="10541"/>
  <c r="H2724" i="10541"/>
  <c r="H660" i="10541"/>
  <c r="H129" i="10541"/>
  <c r="H442" i="10541"/>
  <c r="H883" i="10541"/>
  <c r="H617" i="10541"/>
  <c r="H1196" i="10541"/>
  <c r="H1199" i="10541"/>
  <c r="H978" i="10541"/>
  <c r="H3072" i="10541"/>
  <c r="H108" i="10541"/>
  <c r="H297" i="10541"/>
  <c r="H1376" i="10541"/>
  <c r="H879" i="10541"/>
  <c r="H779" i="10541"/>
  <c r="H1674" i="10541"/>
  <c r="H917" i="10541"/>
  <c r="H1095" i="10541"/>
  <c r="H713" i="10541"/>
  <c r="H1366" i="10541"/>
  <c r="H3091" i="10541"/>
  <c r="H2684" i="10541"/>
  <c r="H1215" i="10541"/>
  <c r="H360" i="10541"/>
  <c r="H2706" i="10541"/>
  <c r="H637" i="10541"/>
  <c r="H693" i="10541"/>
  <c r="H1198" i="10541"/>
  <c r="H1443" i="10541"/>
  <c r="H1112" i="10541"/>
  <c r="H538" i="10541"/>
  <c r="H242" i="10541"/>
  <c r="H3543" i="10541"/>
  <c r="H630" i="10541"/>
  <c r="H957" i="10541"/>
  <c r="H2720" i="10541"/>
  <c r="H1408" i="10541"/>
  <c r="H3092" i="10541"/>
  <c r="H1030" i="10541"/>
  <c r="H2940" i="10541"/>
  <c r="H3059" i="10541"/>
  <c r="H1693" i="10541"/>
  <c r="H338" i="10541"/>
  <c r="H627" i="10541"/>
  <c r="H2917" i="10541"/>
  <c r="H682" i="10541"/>
  <c r="H430" i="10541"/>
  <c r="H782" i="10541"/>
  <c r="H1316" i="10541"/>
  <c r="H1325" i="10541"/>
  <c r="H2943" i="10541"/>
  <c r="H814" i="10541"/>
  <c r="H783" i="10541"/>
  <c r="H1029" i="10541"/>
  <c r="H444" i="10541"/>
  <c r="H505" i="10541"/>
  <c r="H1238" i="10541"/>
  <c r="H1372" i="10541"/>
  <c r="H1003" i="10541"/>
  <c r="H744" i="10541"/>
  <c r="H348" i="10541"/>
  <c r="H948" i="10541"/>
  <c r="H1283" i="10541"/>
  <c r="H577" i="10541"/>
  <c r="H263" i="10541"/>
  <c r="H900" i="10541"/>
  <c r="H1185" i="10541"/>
  <c r="H316" i="10541"/>
  <c r="H510" i="10541"/>
  <c r="H1656" i="10541"/>
  <c r="H1377" i="10541"/>
  <c r="H1388" i="10541"/>
  <c r="H3060" i="10541"/>
  <c r="H2735" i="10541"/>
  <c r="H329" i="10541"/>
  <c r="H3058" i="10541"/>
  <c r="H213" i="10541"/>
  <c r="H2732" i="10541"/>
  <c r="H1450" i="10541"/>
  <c r="H1415" i="10541"/>
  <c r="H3839" i="10541"/>
  <c r="H484" i="10541"/>
  <c r="H204" i="10541"/>
  <c r="H475" i="10541"/>
  <c r="H901" i="10541"/>
  <c r="H556" i="10541"/>
  <c r="H404" i="10541"/>
  <c r="H858" i="10541"/>
  <c r="H974" i="10541"/>
  <c r="H1143" i="10541"/>
  <c r="H580" i="10541"/>
  <c r="H990" i="10541"/>
  <c r="H1322" i="10541"/>
  <c r="H3073" i="10541"/>
  <c r="H774" i="10541"/>
  <c r="H339" i="10541"/>
  <c r="H307" i="10541"/>
  <c r="H977" i="10541"/>
  <c r="H1361" i="10541"/>
  <c r="H1180" i="10541"/>
  <c r="H566" i="10541"/>
  <c r="H975" i="10541"/>
  <c r="H991" i="10541"/>
  <c r="H296" i="10541"/>
  <c r="H761" i="10541"/>
  <c r="H86" i="10541"/>
  <c r="H318" i="10541"/>
  <c r="H113" i="10541"/>
  <c r="H1102" i="10541"/>
  <c r="H1334" i="10541"/>
  <c r="H842" i="10541"/>
  <c r="H1401" i="10541"/>
  <c r="H1323" i="10541"/>
  <c r="H1078" i="10541"/>
  <c r="H1319" i="10541"/>
  <c r="H304" i="10541"/>
  <c r="H571" i="10541"/>
  <c r="H1154" i="10541"/>
  <c r="H1022" i="10541"/>
  <c r="H775" i="10541"/>
  <c r="H912" i="10541"/>
  <c r="H260" i="10541"/>
  <c r="H741" i="10541"/>
  <c r="H2727" i="10541"/>
  <c r="H489" i="10541"/>
  <c r="H323" i="10541"/>
  <c r="H3521" i="10541"/>
  <c r="H285" i="10541"/>
  <c r="H1314" i="10541"/>
  <c r="H292" i="10541"/>
  <c r="H732" i="10541"/>
  <c r="H968" i="10541"/>
  <c r="H804" i="10541"/>
  <c r="H438" i="10541"/>
  <c r="H152" i="10541"/>
  <c r="H1064" i="10541"/>
  <c r="H216" i="10541"/>
  <c r="H795" i="10541"/>
  <c r="H1033" i="10541"/>
  <c r="H1423" i="10541"/>
  <c r="H1255" i="10541"/>
  <c r="H1171" i="10541"/>
  <c r="H789" i="10541"/>
  <c r="H434" i="10541"/>
  <c r="H1379" i="10541"/>
  <c r="H448" i="10541"/>
  <c r="H335" i="10541"/>
  <c r="H1677" i="10541"/>
  <c r="H686" i="10541"/>
  <c r="H942" i="10541"/>
  <c r="H3785" i="10541"/>
  <c r="H153" i="10541"/>
  <c r="H1013" i="10541"/>
  <c r="H315" i="10541"/>
  <c r="H1178" i="10541"/>
  <c r="H1315" i="10541"/>
  <c r="H770" i="10541"/>
  <c r="H429" i="10541"/>
  <c r="H1650" i="10541"/>
  <c r="H2683" i="10541"/>
  <c r="H1039" i="10541"/>
  <c r="H1413" i="10541"/>
  <c r="H2916" i="10541"/>
  <c r="H1177" i="10541"/>
  <c r="H841" i="10541"/>
  <c r="H440" i="10541"/>
  <c r="H118" i="10541"/>
  <c r="H294" i="10541"/>
  <c r="H918" i="10541"/>
  <c r="H477" i="10541"/>
  <c r="H1433" i="10541"/>
  <c r="H453" i="10541"/>
  <c r="H2939" i="10541"/>
  <c r="H286" i="10541"/>
  <c r="H810" i="10541"/>
  <c r="H1452" i="10541"/>
  <c r="H1193" i="10541"/>
  <c r="H763" i="10541"/>
  <c r="H197" i="10541"/>
  <c r="H955" i="10541"/>
  <c r="H341" i="10541"/>
  <c r="H238" i="10541"/>
  <c r="H817" i="10541"/>
  <c r="H1142" i="10541"/>
  <c r="H1694" i="10541"/>
  <c r="H1121" i="10541"/>
  <c r="H1403" i="10541"/>
  <c r="H1051" i="10541"/>
  <c r="H491" i="10541"/>
  <c r="H186" i="10541"/>
  <c r="H299" i="10541"/>
  <c r="H1267" i="10541"/>
  <c r="H264" i="10541"/>
  <c r="H396" i="10541"/>
  <c r="H228" i="10541"/>
  <c r="H1341" i="10541"/>
  <c r="H550" i="10541"/>
  <c r="H1375" i="10541"/>
  <c r="H1094" i="10541"/>
  <c r="H609" i="10541"/>
  <c r="H2968" i="10541"/>
  <c r="H471" i="10541"/>
  <c r="H666" i="10541"/>
  <c r="H1664" i="10541"/>
  <c r="H2707" i="10541"/>
  <c r="H1691" i="10541"/>
  <c r="H3095" i="10541"/>
  <c r="H892" i="10541"/>
  <c r="H1207" i="10541"/>
  <c r="H677" i="10541"/>
  <c r="H1647" i="10541"/>
  <c r="H2929" i="10541"/>
  <c r="H345" i="10541"/>
  <c r="H719" i="10541"/>
  <c r="H1007" i="10541"/>
  <c r="H757" i="10541"/>
  <c r="H208" i="10541"/>
  <c r="H1210" i="10541"/>
  <c r="H1659" i="10541"/>
  <c r="H1451" i="10541"/>
  <c r="H1008" i="10541"/>
  <c r="H639" i="10541"/>
  <c r="H402" i="10541"/>
  <c r="H890" i="10541"/>
  <c r="H340" i="10541"/>
  <c r="H371" i="10541"/>
  <c r="H2729" i="10541"/>
  <c r="H2947" i="10541"/>
  <c r="H1348" i="10541"/>
  <c r="H305" i="10541"/>
  <c r="H1421" i="10541"/>
  <c r="H570" i="10541"/>
  <c r="H548" i="10541"/>
  <c r="H76" i="10541"/>
  <c r="H424" i="10541"/>
  <c r="H1332" i="10541"/>
  <c r="H599" i="10541"/>
  <c r="H1280" i="10541"/>
  <c r="H931" i="10541"/>
  <c r="H3066" i="10541"/>
  <c r="H930" i="10541"/>
  <c r="H4072" i="10541"/>
  <c r="H3043" i="10541"/>
  <c r="H134" i="10541"/>
  <c r="H212" i="10541"/>
  <c r="H1309" i="10541"/>
  <c r="H3083" i="10541"/>
  <c r="H1079" i="10541"/>
  <c r="H1141" i="10541"/>
  <c r="H1083" i="10541"/>
  <c r="H699" i="10541"/>
  <c r="H608" i="10541"/>
  <c r="H1652" i="10541"/>
  <c r="H885" i="10541"/>
  <c r="H351" i="10541"/>
  <c r="H1250" i="10541"/>
  <c r="H482" i="10541"/>
  <c r="H863" i="10541"/>
  <c r="H1273" i="10541"/>
  <c r="H254" i="10541"/>
  <c r="H419" i="10541"/>
  <c r="H681" i="10541"/>
  <c r="H702" i="10541"/>
  <c r="H2933" i="10541"/>
  <c r="H225" i="10541"/>
  <c r="H406" i="10541"/>
  <c r="H2705" i="10541"/>
  <c r="H1687" i="10541"/>
  <c r="H1259" i="10541"/>
  <c r="H112" i="10541"/>
  <c r="H85" i="10541"/>
  <c r="H1195" i="10541"/>
  <c r="H1274" i="10541"/>
  <c r="H809" i="10541"/>
  <c r="H535" i="10541"/>
  <c r="H706" i="10541"/>
  <c r="H1328" i="10541"/>
  <c r="H234" i="10541"/>
  <c r="H1265" i="10541"/>
  <c r="H1399" i="10541"/>
  <c r="H2692" i="10541"/>
  <c r="H431" i="10541"/>
  <c r="H970" i="10541"/>
  <c r="H1031" i="10541"/>
  <c r="H1162" i="10541"/>
  <c r="H190" i="10541"/>
  <c r="H760" i="10541"/>
  <c r="H2694" i="10541"/>
  <c r="H1297" i="10541"/>
  <c r="H1246" i="10541"/>
  <c r="H714" i="10541"/>
  <c r="H2702" i="10541"/>
  <c r="H1660" i="10541"/>
  <c r="H723" i="10541"/>
  <c r="H273" i="10541"/>
  <c r="H2714" i="10541"/>
  <c r="H544" i="10541"/>
  <c r="H291" i="10541"/>
  <c r="H926" i="10541"/>
  <c r="H1042" i="10541"/>
  <c r="H1115" i="10541"/>
  <c r="H1306" i="10541"/>
  <c r="H1206" i="10541"/>
  <c r="H3529" i="10541"/>
  <c r="H385" i="10541"/>
  <c r="H903" i="10541"/>
  <c r="H589" i="10541"/>
  <c r="H3780" i="10541"/>
  <c r="H922" i="10541"/>
  <c r="H1159" i="10541"/>
  <c r="H2681" i="10541"/>
  <c r="H1302" i="10541"/>
  <c r="H606" i="10541"/>
  <c r="H837" i="10541"/>
  <c r="H3078" i="10541"/>
  <c r="H866" i="10541"/>
  <c r="H365" i="10541"/>
  <c r="H1126" i="10541"/>
  <c r="H1027" i="10541"/>
  <c r="H3535" i="10541"/>
  <c r="H1286" i="10541"/>
  <c r="H3536" i="10541"/>
  <c r="H647" i="10541"/>
  <c r="H268" i="10541"/>
  <c r="H240" i="10541"/>
  <c r="H1174" i="10541"/>
  <c r="H2967" i="10541"/>
  <c r="H3040" i="10541"/>
  <c r="H2693" i="10541"/>
  <c r="H889" i="10541"/>
  <c r="H840" i="10541"/>
  <c r="H2930" i="10541"/>
  <c r="H1271" i="10541"/>
  <c r="H1239" i="10541"/>
  <c r="H2685" i="10541"/>
  <c r="H1411" i="10541"/>
  <c r="H1446" i="10541"/>
  <c r="H423" i="10541"/>
  <c r="H95" i="10541"/>
  <c r="H1340" i="10541"/>
  <c r="H1184" i="10541"/>
  <c r="H110" i="10541"/>
  <c r="H964" i="10541"/>
  <c r="H1675" i="10541"/>
  <c r="H1432" i="10541"/>
  <c r="H3526" i="10541"/>
  <c r="H633" i="10541"/>
  <c r="H3527" i="10541"/>
  <c r="H245" i="10541"/>
  <c r="H694" i="10541"/>
  <c r="H287" i="10541"/>
  <c r="H698" i="10541"/>
  <c r="H354" i="10541"/>
  <c r="H586" i="10541"/>
  <c r="H859" i="10541"/>
  <c r="H300" i="10541"/>
  <c r="H380" i="10541"/>
  <c r="H311" i="10541"/>
  <c r="H1395" i="10541"/>
  <c r="H882" i="10541"/>
  <c r="H386" i="10541"/>
  <c r="H986" i="10541"/>
  <c r="H1068" i="10541"/>
  <c r="H1025" i="10541"/>
  <c r="H989" i="10541"/>
  <c r="H1047" i="10541"/>
  <c r="H3071" i="10541"/>
  <c r="H465" i="10541"/>
  <c r="H1012" i="10541"/>
  <c r="H1397" i="10541"/>
  <c r="H1019" i="10541"/>
  <c r="H819" i="10541"/>
  <c r="H322" i="10541"/>
  <c r="H1153" i="10541"/>
  <c r="H1385" i="10541"/>
  <c r="H1125" i="10541"/>
  <c r="H542" i="10541"/>
  <c r="H902" i="10541"/>
  <c r="H2973" i="10541"/>
  <c r="H1672" i="10541"/>
  <c r="H1049" i="10541"/>
  <c r="H707" i="10541"/>
  <c r="H676" i="10541"/>
  <c r="H1358" i="10541"/>
  <c r="H985" i="10541"/>
  <c r="H662" i="10541"/>
  <c r="H692" i="10541"/>
  <c r="H206" i="10541"/>
  <c r="H861" i="10541"/>
  <c r="H3786" i="10541"/>
  <c r="H1092" i="10541"/>
  <c r="H1167" i="10541"/>
  <c r="H2972" i="10541"/>
  <c r="H1327" i="10541"/>
  <c r="H174" i="10541"/>
  <c r="H628" i="10541"/>
  <c r="H1084" i="10541"/>
  <c r="H663" i="10541"/>
  <c r="H631" i="10541"/>
  <c r="H433" i="10541"/>
  <c r="H1663" i="10541"/>
  <c r="H971" i="10541"/>
  <c r="H1345" i="10541"/>
  <c r="H791" i="10541"/>
  <c r="H604" i="10541"/>
  <c r="H362" i="10541"/>
  <c r="H869" i="10541"/>
  <c r="H611" i="10541"/>
  <c r="H888" i="10541"/>
  <c r="H1442" i="10541"/>
  <c r="H1146" i="10541"/>
  <c r="H1418" i="10541"/>
  <c r="H1437" i="10541"/>
  <c r="H527" i="10541"/>
  <c r="H1445" i="10541"/>
  <c r="H1671" i="10541"/>
  <c r="H794" i="10541"/>
  <c r="H303" i="10541"/>
  <c r="H439" i="10541"/>
  <c r="AS107" i="10541"/>
  <c r="AS114" i="10541"/>
  <c r="AS102" i="10541"/>
  <c r="AS127" i="10541"/>
  <c r="AX91" i="10541"/>
  <c r="AS108" i="10541"/>
  <c r="AX103" i="10541"/>
  <c r="AS111" i="10541"/>
  <c r="AS123" i="10541"/>
  <c r="AX90" i="10541"/>
  <c r="AS103" i="10541"/>
  <c r="AS110" i="10541"/>
  <c r="AS117" i="10541"/>
  <c r="AS100" i="10541"/>
  <c r="AS116" i="10541"/>
  <c r="AS99" i="10541"/>
  <c r="AX104" i="10541"/>
  <c r="AX95" i="10541"/>
  <c r="AS126" i="10541"/>
  <c r="AS105" i="10541"/>
  <c r="AS104" i="10541"/>
  <c r="AS115" i="10541"/>
  <c r="AX105" i="10541"/>
  <c r="AX101" i="10541"/>
  <c r="AS112" i="10541"/>
  <c r="AS118" i="10541"/>
  <c r="AX92" i="10541"/>
  <c r="AX89" i="10541"/>
  <c r="AS122" i="10541"/>
  <c r="AS101" i="10541"/>
  <c r="AS113" i="10541"/>
  <c r="AX97" i="10541"/>
  <c r="AX102" i="10541"/>
  <c r="AS98" i="10541"/>
  <c r="AX96" i="10541"/>
  <c r="AS121" i="10541"/>
  <c r="AX93" i="10541"/>
  <c r="AS106" i="10541"/>
  <c r="AX100" i="10541"/>
  <c r="AX94" i="10541"/>
  <c r="T4" i="10541" l="1"/>
  <c r="B2828" i="10541"/>
  <c r="B2823" i="10541"/>
  <c r="H2974" i="10541"/>
  <c r="H2742" i="10541"/>
  <c r="H1704" i="10541"/>
  <c r="H1453" i="10541"/>
  <c r="H3096" i="10541"/>
  <c r="H3544" i="10541"/>
  <c r="B2825" i="10541" l="1"/>
  <c r="B2830" i="10541"/>
  <c r="H2975" i="10541"/>
  <c r="H3097" i="10541"/>
  <c r="H2743" i="10541"/>
  <c r="H3545" i="10541"/>
  <c r="H1705" i="10541"/>
  <c r="H1454" i="10541"/>
  <c r="B2832" i="10541" l="1"/>
  <c r="B2827" i="10541"/>
  <c r="H2976" i="10541"/>
  <c r="H1706" i="10541"/>
  <c r="H2744" i="10541"/>
  <c r="H1455" i="10541"/>
  <c r="H3098" i="10541"/>
  <c r="H3546" i="10541"/>
  <c r="B2829" i="10541" l="1"/>
  <c r="B2834" i="10541"/>
  <c r="H1456" i="10541"/>
  <c r="H3547" i="10541"/>
  <c r="H2745" i="10541"/>
  <c r="H1707" i="10541"/>
  <c r="H3099" i="10541"/>
  <c r="H2977" i="10541"/>
  <c r="B2836" i="10541" l="1"/>
  <c r="B2831" i="10541"/>
  <c r="H3548" i="10541"/>
  <c r="H2978" i="10541"/>
  <c r="H3100" i="10541"/>
  <c r="H1457" i="10541"/>
  <c r="H2746" i="10541"/>
  <c r="H1708" i="10541"/>
  <c r="B2833" i="10541" l="1"/>
  <c r="B2838" i="10541"/>
  <c r="H3101" i="10541"/>
  <c r="H2979" i="10541"/>
  <c r="H3549" i="10541"/>
  <c r="H2747" i="10541"/>
  <c r="H1709" i="10541"/>
  <c r="H1458" i="10541"/>
  <c r="B2840" i="10541" l="1"/>
  <c r="B2835" i="10541"/>
  <c r="H1710" i="10541"/>
  <c r="H2748" i="10541"/>
  <c r="H1459" i="10541"/>
  <c r="H2980" i="10541"/>
  <c r="H3550" i="10541"/>
  <c r="H3102" i="10541"/>
  <c r="B2837" i="10541" l="1"/>
  <c r="B2842" i="10541"/>
  <c r="H3551" i="10541"/>
  <c r="H1460" i="10541"/>
  <c r="H2749" i="10541"/>
  <c r="H3103" i="10541"/>
  <c r="H1711" i="10541"/>
  <c r="H2981" i="10541"/>
  <c r="B2844" i="10541" l="1"/>
  <c r="B2839" i="10541"/>
  <c r="H3104" i="10541"/>
  <c r="H1712" i="10541"/>
  <c r="H2982" i="10541"/>
  <c r="H2750" i="10541"/>
  <c r="H1461" i="10541"/>
  <c r="H3552" i="10541"/>
  <c r="B2841" i="10541" l="1"/>
  <c r="B2846" i="10541"/>
  <c r="H1462" i="10541"/>
  <c r="H3553" i="10541"/>
  <c r="H1713" i="10541"/>
  <c r="H3105" i="10541"/>
  <c r="H2751" i="10541"/>
  <c r="H2983" i="10541"/>
  <c r="B2848" i="10541" l="1"/>
  <c r="B2843" i="10541"/>
  <c r="H3554" i="10541"/>
  <c r="H1714" i="10541"/>
  <c r="H2752" i="10541"/>
  <c r="H3106" i="10541"/>
  <c r="H2984" i="10541"/>
  <c r="H1463" i="10541"/>
  <c r="B2845" i="10541" l="1"/>
  <c r="B2850" i="10541"/>
  <c r="H1715" i="10541"/>
  <c r="H3107" i="10541"/>
  <c r="H2753" i="10541"/>
  <c r="H2985" i="10541"/>
  <c r="H3555" i="10541"/>
  <c r="H1464" i="10541"/>
  <c r="B2852" i="10541" l="1"/>
  <c r="B2847" i="10541"/>
  <c r="H2986" i="10541"/>
  <c r="H2754" i="10541"/>
  <c r="H1716" i="10541"/>
  <c r="H3556" i="10541"/>
  <c r="H1465" i="10541"/>
  <c r="H3108" i="10541"/>
  <c r="B2849" i="10541" l="1"/>
  <c r="B2854" i="10541"/>
  <c r="H3557" i="10541"/>
  <c r="H2987" i="10541"/>
  <c r="H1466" i="10541"/>
  <c r="H1717" i="10541"/>
  <c r="H2755" i="10541"/>
  <c r="H3109" i="10541"/>
  <c r="B2856" i="10541" l="1"/>
  <c r="B2851" i="10541"/>
  <c r="H2988" i="10541"/>
  <c r="H2756" i="10541"/>
  <c r="H1467" i="10541"/>
  <c r="H1718" i="10541"/>
  <c r="H3558" i="10541"/>
  <c r="H3110" i="10541"/>
  <c r="B2853" i="10541" l="1"/>
  <c r="B2858" i="10541"/>
  <c r="H1719" i="10541"/>
  <c r="H3111" i="10541"/>
  <c r="H2989" i="10541"/>
  <c r="H1468" i="10541"/>
  <c r="H3559" i="10541"/>
  <c r="H2757" i="10541"/>
  <c r="B2860" i="10541" l="1"/>
  <c r="B2855" i="10541"/>
  <c r="H1720" i="10541"/>
  <c r="H2758" i="10541"/>
  <c r="H2990" i="10541"/>
  <c r="H1469" i="10541"/>
  <c r="H3112" i="10541"/>
  <c r="H3560" i="10541"/>
  <c r="B2857" i="10541" l="1"/>
  <c r="B2862" i="10541"/>
  <c r="H2991" i="10541"/>
  <c r="H2759" i="10541"/>
  <c r="H3561" i="10541"/>
  <c r="H1470" i="10541"/>
  <c r="H1721" i="10541"/>
  <c r="H3113" i="10541"/>
  <c r="B2864" i="10541" l="1"/>
  <c r="B2859" i="10541"/>
  <c r="H3562" i="10541"/>
  <c r="H3114" i="10541"/>
  <c r="H2992" i="10541"/>
  <c r="H2760" i="10541"/>
  <c r="H1471" i="10541"/>
  <c r="H1722" i="10541"/>
  <c r="B2861" i="10541" l="1"/>
  <c r="B2866" i="10541"/>
  <c r="H3563" i="10541"/>
  <c r="H2993" i="10541"/>
  <c r="H1723" i="10541"/>
  <c r="H3115" i="10541"/>
  <c r="H1472" i="10541"/>
  <c r="H2761" i="10541"/>
  <c r="B2868" i="10541" l="1"/>
  <c r="B2863" i="10541"/>
  <c r="H3564" i="10541"/>
  <c r="H2994" i="10541"/>
  <c r="H3116" i="10541"/>
  <c r="H1724" i="10541"/>
  <c r="H2762" i="10541"/>
  <c r="H1473" i="10541"/>
  <c r="B2865" i="10541" l="1"/>
  <c r="B2870" i="10541"/>
  <c r="H1474" i="10541"/>
  <c r="H2763" i="10541"/>
  <c r="H2995" i="10541"/>
  <c r="H3565" i="10541"/>
  <c r="H3117" i="10541"/>
  <c r="H1725" i="10541"/>
  <c r="B2872" i="10541" l="1"/>
  <c r="B2867" i="10541"/>
  <c r="H3118" i="10541"/>
  <c r="H2764" i="10541"/>
  <c r="H3566" i="10541"/>
  <c r="H1726" i="10541"/>
  <c r="H1475" i="10541"/>
  <c r="H2996" i="10541"/>
  <c r="B2869" i="10541" l="1"/>
  <c r="B2874" i="10541"/>
  <c r="U13" i="10541"/>
  <c r="H3119" i="10541"/>
  <c r="H2765" i="10541"/>
  <c r="H2997" i="10541"/>
  <c r="H3567" i="10541"/>
  <c r="H1727" i="10541"/>
  <c r="H1476" i="10541"/>
  <c r="B2876" i="10541" l="1"/>
  <c r="B2871" i="10541"/>
  <c r="H3120" i="10541"/>
  <c r="H2998" i="10541"/>
  <c r="H2766" i="10541"/>
  <c r="H1728" i="10541"/>
  <c r="H3568" i="10541"/>
  <c r="H1477" i="10541"/>
  <c r="B2873" i="10541" l="1"/>
  <c r="B2878" i="10541"/>
  <c r="H1729" i="10541"/>
  <c r="H2767" i="10541"/>
  <c r="H3569" i="10541"/>
  <c r="H3121" i="10541"/>
  <c r="H2999" i="10541"/>
  <c r="H1478" i="10541"/>
  <c r="B2880" i="10541" l="1"/>
  <c r="B2875" i="10541"/>
  <c r="H2768" i="10541"/>
  <c r="H1730" i="10541"/>
  <c r="H3000" i="10541"/>
  <c r="H1479" i="10541"/>
  <c r="H3122" i="10541"/>
  <c r="H3570" i="10541"/>
  <c r="B2877" i="10541" l="1"/>
  <c r="B2882" i="10541"/>
  <c r="H3001" i="10541"/>
  <c r="H1731" i="10541"/>
  <c r="H1480" i="10541"/>
  <c r="H3571" i="10541"/>
  <c r="H3123" i="10541"/>
  <c r="H2769" i="10541"/>
  <c r="B2884" i="10541" l="1"/>
  <c r="B2879" i="10541"/>
  <c r="H3124" i="10541"/>
  <c r="H3002" i="10541"/>
  <c r="H1481" i="10541"/>
  <c r="H1732" i="10541"/>
  <c r="H2770" i="10541"/>
  <c r="H3572" i="10541"/>
  <c r="B2881" i="10541" l="1"/>
  <c r="B2886" i="10541"/>
  <c r="H1733" i="10541"/>
  <c r="H3125" i="10541"/>
  <c r="H1482" i="10541"/>
  <c r="H2771" i="10541"/>
  <c r="H3003" i="10541"/>
  <c r="H3573" i="10541"/>
  <c r="B2888" i="10541" l="1"/>
  <c r="B2883" i="10541"/>
  <c r="H2772" i="10541"/>
  <c r="H3574" i="10541"/>
  <c r="H1483" i="10541"/>
  <c r="H3126" i="10541"/>
  <c r="H1734" i="10541"/>
  <c r="H3004" i="10541"/>
  <c r="B2885" i="10541" l="1"/>
  <c r="B2890" i="10541"/>
  <c r="H3575" i="10541"/>
  <c r="H3005" i="10541"/>
  <c r="H1484" i="10541"/>
  <c r="H1735" i="10541"/>
  <c r="H3127" i="10541"/>
  <c r="H2773" i="10541"/>
  <c r="B2892" i="10541" l="1"/>
  <c r="B2887" i="10541"/>
  <c r="H1736" i="10541"/>
  <c r="H3576" i="10541"/>
  <c r="H1485" i="10541"/>
  <c r="H3006" i="10541"/>
  <c r="H2774" i="10541"/>
  <c r="H3128" i="10541"/>
  <c r="B2889" i="10541" l="1"/>
  <c r="B2894" i="10541"/>
  <c r="H1486" i="10541"/>
  <c r="H2775" i="10541"/>
  <c r="H1737" i="10541"/>
  <c r="H3129" i="10541"/>
  <c r="H3577" i="10541"/>
  <c r="H3007" i="10541"/>
  <c r="B2896" i="10541" l="1"/>
  <c r="B2891" i="10541"/>
  <c r="H1487" i="10541"/>
  <c r="H2776" i="10541"/>
  <c r="H3578" i="10541"/>
  <c r="H3130" i="10541"/>
  <c r="H1738" i="10541"/>
  <c r="H3008" i="10541"/>
  <c r="B2893" i="10541" l="1"/>
  <c r="H3009" i="10541"/>
  <c r="H3579" i="10541"/>
  <c r="H2777" i="10541"/>
  <c r="H1488" i="10541"/>
  <c r="H1739" i="10541"/>
  <c r="H3131" i="10541"/>
  <c r="B2895" i="10541" l="1"/>
  <c r="H3132" i="10541"/>
  <c r="H2778" i="10541"/>
  <c r="H1489" i="10541"/>
  <c r="H3580" i="10541"/>
  <c r="H3010" i="10541"/>
  <c r="H1740" i="10541"/>
  <c r="B2897" i="10541" l="1"/>
  <c r="H1492" i="10541"/>
  <c r="H1493" i="10541"/>
  <c r="H3011" i="10541"/>
  <c r="H3136" i="10541"/>
  <c r="H3012" i="10541"/>
  <c r="H2779" i="10541"/>
  <c r="H3134" i="10541"/>
  <c r="H3583" i="10541"/>
  <c r="H3135" i="10541"/>
  <c r="H3581" i="10541"/>
  <c r="H1743" i="10541"/>
  <c r="H1742" i="10541"/>
  <c r="H2780" i="10541"/>
  <c r="H1491" i="10541"/>
  <c r="H2782" i="10541"/>
  <c r="H1744" i="10541"/>
  <c r="H3013" i="10541"/>
  <c r="H2781" i="10541"/>
  <c r="H1741" i="10541"/>
  <c r="H3014" i="10541"/>
  <c r="H3584" i="10541"/>
  <c r="H1490" i="10541"/>
  <c r="H3133" i="10541"/>
  <c r="H3582" i="10541"/>
  <c r="B2899" i="10541" l="1"/>
  <c r="H2783" i="10541"/>
  <c r="H1745" i="10541"/>
  <c r="H1494" i="10541"/>
  <c r="H3137" i="10541"/>
  <c r="H3585" i="10541"/>
  <c r="H3015" i="10541"/>
  <c r="B2901" i="10541" l="1"/>
  <c r="H3138" i="10541"/>
  <c r="H3016" i="10541"/>
  <c r="H1495" i="10541"/>
  <c r="H3586" i="10541"/>
  <c r="H1746" i="10541"/>
  <c r="H2784" i="10541"/>
  <c r="B2898" i="10541" l="1"/>
  <c r="B2903" i="10541"/>
  <c r="H3017" i="10541"/>
  <c r="H1496" i="10541"/>
  <c r="H1747" i="10541"/>
  <c r="H2785" i="10541"/>
  <c r="H3139" i="10541"/>
  <c r="H3587" i="10541"/>
  <c r="B2905" i="10541" l="1"/>
  <c r="B2900" i="10541"/>
  <c r="H3018" i="10541"/>
  <c r="H3140" i="10541"/>
  <c r="H1748" i="10541"/>
  <c r="H1497" i="10541"/>
  <c r="H3588" i="10541"/>
  <c r="H2786" i="10541"/>
  <c r="B2902" i="10541" l="1"/>
  <c r="B2907" i="10541"/>
  <c r="H3019" i="10541"/>
  <c r="H3589" i="10541"/>
  <c r="H1749" i="10541"/>
  <c r="H3141" i="10541"/>
  <c r="H1498" i="10541"/>
  <c r="H2787" i="10541"/>
  <c r="B2909" i="10541" l="1"/>
  <c r="B2904" i="10541"/>
  <c r="H1499" i="10541"/>
  <c r="H3142" i="10541"/>
  <c r="H3590" i="10541"/>
  <c r="H1750" i="10541"/>
  <c r="H3020" i="10541"/>
  <c r="H2788" i="10541"/>
  <c r="B2906" i="10541" l="1"/>
  <c r="B2911" i="10541"/>
  <c r="H1500" i="10541"/>
  <c r="H1751" i="10541"/>
  <c r="H3591" i="10541"/>
  <c r="H2789" i="10541"/>
  <c r="H3021" i="10541"/>
  <c r="H3143" i="10541"/>
  <c r="B2913" i="10541" l="1"/>
  <c r="B2908" i="10541"/>
  <c r="H3144" i="10541"/>
  <c r="H3022" i="10541"/>
  <c r="H2790" i="10541"/>
  <c r="H1752" i="10541"/>
  <c r="H3592" i="10541"/>
  <c r="H1501" i="10541"/>
  <c r="B2910" i="10541" l="1"/>
  <c r="B2915" i="10541"/>
  <c r="H3593" i="10541"/>
  <c r="H3145" i="10541"/>
  <c r="H1502" i="10541"/>
  <c r="H2791" i="10541"/>
  <c r="H1753" i="10541"/>
  <c r="H3023" i="10541"/>
  <c r="B2917" i="10541" l="1"/>
  <c r="B2912" i="10541"/>
  <c r="H1754" i="10541"/>
  <c r="H3146" i="10541"/>
  <c r="H3024" i="10541"/>
  <c r="H3594" i="10541"/>
  <c r="H1503" i="10541"/>
  <c r="H2792" i="10541"/>
  <c r="B2914" i="10541" l="1"/>
  <c r="B2919" i="10541"/>
  <c r="H3595" i="10541"/>
  <c r="H1755" i="10541"/>
  <c r="H1504" i="10541"/>
  <c r="H2793" i="10541"/>
  <c r="H3025" i="10541"/>
  <c r="H3147" i="10541"/>
  <c r="B2921" i="10541" l="1"/>
  <c r="B2916" i="10541"/>
  <c r="H3596" i="10541"/>
  <c r="H1756" i="10541"/>
  <c r="H1505" i="10541"/>
  <c r="H3148" i="10541"/>
  <c r="H3026" i="10541"/>
  <c r="H2794" i="10541"/>
  <c r="B2918" i="10541" l="1"/>
  <c r="B2923" i="10541"/>
  <c r="H2795" i="10541"/>
  <c r="H3149" i="10541"/>
  <c r="H3597" i="10541"/>
  <c r="H1757" i="10541"/>
  <c r="H1506" i="10541"/>
  <c r="H3027" i="10541"/>
  <c r="B2925" i="10541" l="1"/>
  <c r="B2920" i="10541"/>
  <c r="H3028" i="10541"/>
  <c r="H3598" i="10541"/>
  <c r="H1758" i="10541"/>
  <c r="H2796" i="10541"/>
  <c r="H1507" i="10541"/>
  <c r="H3150" i="10541"/>
  <c r="B2922" i="10541" l="1"/>
  <c r="B2927" i="10541"/>
  <c r="H3151" i="10541"/>
  <c r="H3599" i="10541"/>
  <c r="H1508" i="10541"/>
  <c r="H2797" i="10541"/>
  <c r="H1759" i="10541"/>
  <c r="H3029" i="10541"/>
  <c r="B2929" i="10541" l="1"/>
  <c r="B2924" i="10541"/>
  <c r="H2798" i="10541"/>
  <c r="H3152" i="10541"/>
  <c r="H1509" i="10541"/>
  <c r="H3030" i="10541"/>
  <c r="H1760" i="10541"/>
  <c r="B2926" i="10541" l="1"/>
  <c r="B2931" i="10541"/>
  <c r="H3153" i="10541"/>
  <c r="H3601" i="10541"/>
  <c r="H2799" i="10541"/>
  <c r="H1510" i="10541"/>
  <c r="H1761" i="10541"/>
  <c r="H3031" i="10541"/>
  <c r="B2933" i="10541" l="1"/>
  <c r="B2928" i="10541"/>
  <c r="H1511" i="10541"/>
  <c r="H3154" i="10541"/>
  <c r="H1762" i="10541"/>
  <c r="H2800" i="10541"/>
  <c r="B2930" i="10541" l="1"/>
  <c r="B2935" i="10541"/>
  <c r="T9" i="10541"/>
  <c r="U9" i="10541" s="1"/>
  <c r="H3155" i="10541"/>
  <c r="H1763" i="10541"/>
  <c r="H1512" i="10541"/>
  <c r="H2801" i="10541"/>
  <c r="B2937" i="10541" l="1"/>
  <c r="B2932" i="10541"/>
  <c r="H3156" i="10541"/>
  <c r="H1764" i="10541"/>
  <c r="H2802" i="10541"/>
  <c r="H1513" i="10541"/>
  <c r="B2934" i="10541" l="1"/>
  <c r="B2939" i="10541"/>
  <c r="H1765" i="10541"/>
  <c r="H2803" i="10541"/>
  <c r="H1514" i="10541"/>
  <c r="H3157" i="10541"/>
  <c r="B2941" i="10541" l="1"/>
  <c r="B2936" i="10541"/>
  <c r="H3158" i="10541"/>
  <c r="H2804" i="10541"/>
  <c r="H1766" i="10541"/>
  <c r="H1515" i="10541"/>
  <c r="B2938" i="10541" l="1"/>
  <c r="B2943" i="10541"/>
  <c r="H1516" i="10541"/>
  <c r="H3159" i="10541"/>
  <c r="H1767" i="10541"/>
  <c r="H2805" i="10541"/>
  <c r="B2945" i="10541" l="1"/>
  <c r="B2940" i="10541"/>
  <c r="H1517" i="10541"/>
  <c r="H2806" i="10541"/>
  <c r="H3160" i="10541"/>
  <c r="H1768" i="10541"/>
  <c r="B2942" i="10541" l="1"/>
  <c r="B2947" i="10541"/>
  <c r="H2807" i="10541"/>
  <c r="H1518" i="10541"/>
  <c r="H3161" i="10541"/>
  <c r="H1769" i="10541"/>
  <c r="B2949" i="10541" l="1"/>
  <c r="B2944" i="10541"/>
  <c r="H3162" i="10541"/>
  <c r="H1770" i="10541"/>
  <c r="H2808" i="10541"/>
  <c r="H1519" i="10541"/>
  <c r="B2946" i="10541" l="1"/>
  <c r="B2951" i="10541"/>
  <c r="H2809" i="10541"/>
  <c r="H3163" i="10541"/>
  <c r="H1771" i="10541"/>
  <c r="H1520" i="10541"/>
  <c r="B2953" i="10541" l="1"/>
  <c r="B2948" i="10541"/>
  <c r="H2810" i="10541"/>
  <c r="H3164" i="10541"/>
  <c r="H1772" i="10541"/>
  <c r="H1521" i="10541"/>
  <c r="B2950" i="10541" l="1"/>
  <c r="B2955" i="10541"/>
  <c r="H2811" i="10541"/>
  <c r="H1522" i="10541"/>
  <c r="H3165" i="10541"/>
  <c r="H1773" i="10541"/>
  <c r="B2957" i="10541" l="1"/>
  <c r="B2952" i="10541"/>
  <c r="H1774" i="10541"/>
  <c r="H1523" i="10541"/>
  <c r="H2812" i="10541"/>
  <c r="H3166" i="10541"/>
  <c r="B2954" i="10541" l="1"/>
  <c r="B2959" i="10541"/>
  <c r="H1775" i="10541"/>
  <c r="H1524" i="10541"/>
  <c r="H3167" i="10541"/>
  <c r="H2813" i="10541"/>
  <c r="B2961" i="10541" l="1"/>
  <c r="B2956" i="10541"/>
  <c r="H1776" i="10541"/>
  <c r="H1525" i="10541"/>
  <c r="H3168" i="10541"/>
  <c r="H2814" i="10541"/>
  <c r="B2958" i="10541" l="1"/>
  <c r="B2963" i="10541"/>
  <c r="H2815" i="10541"/>
  <c r="H1777" i="10541"/>
  <c r="H1526" i="10541"/>
  <c r="H3169" i="10541"/>
  <c r="B2965" i="10541" l="1"/>
  <c r="B2960" i="10541"/>
  <c r="H2816" i="10541"/>
  <c r="H3170" i="10541"/>
  <c r="H1527" i="10541"/>
  <c r="H1778" i="10541"/>
  <c r="B2962" i="10541" l="1"/>
  <c r="B2967" i="10541"/>
  <c r="H1528" i="10541"/>
  <c r="H2817" i="10541"/>
  <c r="H1779" i="10541"/>
  <c r="H3171" i="10541"/>
  <c r="B2969" i="10541" l="1"/>
  <c r="B2964" i="10541"/>
  <c r="H1780" i="10541"/>
  <c r="H1529" i="10541"/>
  <c r="H2818" i="10541"/>
  <c r="H3172" i="10541"/>
  <c r="B2966" i="10541" l="1"/>
  <c r="B2971" i="10541"/>
  <c r="H1781" i="10541"/>
  <c r="H2819" i="10541"/>
  <c r="H3173" i="10541"/>
  <c r="H1530" i="10541"/>
  <c r="B2973" i="10541" l="1"/>
  <c r="B2968" i="10541"/>
  <c r="H1531" i="10541"/>
  <c r="H3174" i="10541"/>
  <c r="H1782" i="10541"/>
  <c r="H2820" i="10541"/>
  <c r="B2970" i="10541" l="1"/>
  <c r="B2975" i="10541"/>
  <c r="H1783" i="10541"/>
  <c r="H2821" i="10541"/>
  <c r="H3175" i="10541"/>
  <c r="H1532" i="10541"/>
  <c r="B2977" i="10541" l="1"/>
  <c r="B2972" i="10541"/>
  <c r="H2822" i="10541"/>
  <c r="H3176" i="10541"/>
  <c r="H1533" i="10541"/>
  <c r="H1784" i="10541"/>
  <c r="B2974" i="10541" l="1"/>
  <c r="B2979" i="10541"/>
  <c r="H2823" i="10541"/>
  <c r="H1534" i="10541"/>
  <c r="H3177" i="10541"/>
  <c r="H1785" i="10541"/>
  <c r="B2981" i="10541" l="1"/>
  <c r="B2976" i="10541"/>
  <c r="H1786" i="10541"/>
  <c r="H3178" i="10541"/>
  <c r="H2824" i="10541"/>
  <c r="H1535" i="10541"/>
  <c r="B2978" i="10541" l="1"/>
  <c r="B2983" i="10541"/>
  <c r="H3179" i="10541"/>
  <c r="H1536" i="10541"/>
  <c r="H2825" i="10541"/>
  <c r="H1787" i="10541"/>
  <c r="B2985" i="10541" l="1"/>
  <c r="B2980" i="10541"/>
  <c r="H2826" i="10541"/>
  <c r="H1537" i="10541"/>
  <c r="H3180" i="10541"/>
  <c r="H1788" i="10541"/>
  <c r="B2982" i="10541" l="1"/>
  <c r="B2987" i="10541"/>
  <c r="H3181" i="10541"/>
  <c r="H2827" i="10541"/>
  <c r="H1538" i="10541"/>
  <c r="H1789" i="10541"/>
  <c r="B2989" i="10541" l="1"/>
  <c r="B2984" i="10541"/>
  <c r="H3182" i="10541"/>
  <c r="H2828" i="10541"/>
  <c r="H1539" i="10541"/>
  <c r="H1790" i="10541"/>
  <c r="B2986" i="10541" l="1"/>
  <c r="H1791" i="10541"/>
  <c r="H1540" i="10541"/>
  <c r="H3183" i="10541"/>
  <c r="H2829" i="10541"/>
  <c r="B2988" i="10541" l="1"/>
  <c r="H1542" i="10541"/>
  <c r="H1794" i="10541"/>
  <c r="H2832" i="10541"/>
  <c r="H1541" i="10541"/>
  <c r="H1543" i="10541"/>
  <c r="H2830" i="10541"/>
  <c r="H1793" i="10541"/>
  <c r="H3186" i="10541"/>
  <c r="H2831" i="10541"/>
  <c r="H1544" i="10541"/>
  <c r="H2833" i="10541"/>
  <c r="H1792" i="10541"/>
  <c r="H1795" i="10541"/>
  <c r="H3184" i="10541"/>
  <c r="H3185" i="10541"/>
  <c r="H3187" i="10541"/>
  <c r="B2991" i="10541" l="1"/>
  <c r="H1545" i="10541"/>
  <c r="H3188" i="10541"/>
  <c r="H1796" i="10541"/>
  <c r="H2834" i="10541"/>
  <c r="B2993" i="10541" l="1"/>
  <c r="H1546" i="10541"/>
  <c r="H1797" i="10541"/>
  <c r="H2835" i="10541"/>
  <c r="H3189" i="10541"/>
  <c r="B2995" i="10541" l="1"/>
  <c r="B2990" i="10541"/>
  <c r="H1798" i="10541"/>
  <c r="H2836" i="10541"/>
  <c r="H3190" i="10541"/>
  <c r="H1547" i="10541"/>
  <c r="B2992" i="10541" l="1"/>
  <c r="B2997" i="10541"/>
  <c r="H2837" i="10541"/>
  <c r="H1799" i="10541"/>
  <c r="H3191" i="10541"/>
  <c r="H1548" i="10541"/>
  <c r="B2999" i="10541" l="1"/>
  <c r="B2994" i="10541"/>
  <c r="H2838" i="10541"/>
  <c r="H3192" i="10541"/>
  <c r="H1549" i="10541"/>
  <c r="H1800" i="10541"/>
  <c r="B2996" i="10541" l="1"/>
  <c r="B3001" i="10541"/>
  <c r="H1801" i="10541"/>
  <c r="H1550" i="10541"/>
  <c r="H2839" i="10541"/>
  <c r="H3193" i="10541"/>
  <c r="B3003" i="10541" l="1"/>
  <c r="B2998" i="10541"/>
  <c r="H1551" i="10541"/>
  <c r="H3195" i="10541"/>
  <c r="H3194" i="10541"/>
  <c r="H2840" i="10541"/>
  <c r="H1802" i="10541"/>
  <c r="B3000" i="10541" l="1"/>
  <c r="B3005" i="10541"/>
  <c r="H3196" i="10541"/>
  <c r="H1803" i="10541"/>
  <c r="H2841" i="10541"/>
  <c r="H1552" i="10541"/>
  <c r="B3007" i="10541" l="1"/>
  <c r="B3002" i="10541"/>
  <c r="H1804" i="10541"/>
  <c r="H3197" i="10541"/>
  <c r="H2842" i="10541"/>
  <c r="H1553" i="10541"/>
  <c r="B3004" i="10541" l="1"/>
  <c r="B3009" i="10541"/>
  <c r="H1805" i="10541"/>
  <c r="H3198" i="10541"/>
  <c r="H2843" i="10541"/>
  <c r="H1554" i="10541"/>
  <c r="B3011" i="10541" l="1"/>
  <c r="B3006" i="10541"/>
  <c r="H1555" i="10541"/>
  <c r="H3199" i="10541"/>
  <c r="H1806" i="10541"/>
  <c r="H2844" i="10541"/>
  <c r="B3008" i="10541" l="1"/>
  <c r="B3013" i="10541"/>
  <c r="H2845" i="10541"/>
  <c r="H1807" i="10541"/>
  <c r="H3200" i="10541"/>
  <c r="H1556" i="10541"/>
  <c r="B3015" i="10541" l="1"/>
  <c r="B3010" i="10541"/>
  <c r="H1808" i="10541"/>
  <c r="H1557" i="10541"/>
  <c r="H2846" i="10541"/>
  <c r="H3201" i="10541"/>
  <c r="B3012" i="10541" l="1"/>
  <c r="B3017" i="10541"/>
  <c r="H2847" i="10541"/>
  <c r="H1558" i="10541"/>
  <c r="H3202" i="10541"/>
  <c r="H1809" i="10541"/>
  <c r="B3019" i="10541" l="1"/>
  <c r="B3014" i="10541"/>
  <c r="H1559" i="10541"/>
  <c r="H3203" i="10541"/>
  <c r="H1810" i="10541"/>
  <c r="H2848" i="10541"/>
  <c r="B3016" i="10541" l="1"/>
  <c r="H1811" i="10541"/>
  <c r="H2849" i="10541"/>
  <c r="H3204" i="10541"/>
  <c r="H1560" i="10541"/>
  <c r="B3018" i="10541" l="1"/>
  <c r="H1564" i="10541"/>
  <c r="H2851" i="10541"/>
  <c r="H1562" i="10541"/>
  <c r="H1561" i="10541"/>
  <c r="H1563" i="10541"/>
  <c r="H1814" i="10541"/>
  <c r="H3207" i="10541"/>
  <c r="H2853" i="10541"/>
  <c r="H1812" i="10541"/>
  <c r="H2852" i="10541"/>
  <c r="H3208" i="10541"/>
  <c r="H1813" i="10541"/>
  <c r="H3205" i="10541"/>
  <c r="H2850" i="10541"/>
  <c r="H3206" i="10541"/>
  <c r="H1815" i="10541"/>
  <c r="B3021" i="10541" l="1"/>
  <c r="H3209" i="10541"/>
  <c r="H1565" i="10541"/>
  <c r="H2854" i="10541"/>
  <c r="H1816" i="10541"/>
  <c r="B3023" i="10541" l="1"/>
  <c r="H1817" i="10541"/>
  <c r="H1566" i="10541"/>
  <c r="H2855" i="10541"/>
  <c r="B3025" i="10541" l="1"/>
  <c r="B3020" i="10541"/>
  <c r="H1818" i="10541"/>
  <c r="H2856" i="10541"/>
  <c r="H3210" i="10541"/>
  <c r="H1567" i="10541"/>
  <c r="B3022" i="10541" l="1"/>
  <c r="B3027" i="10541"/>
  <c r="H1568" i="10541"/>
  <c r="H1819" i="10541"/>
  <c r="H3211" i="10541"/>
  <c r="H2857" i="10541"/>
  <c r="B3029" i="10541" l="1"/>
  <c r="B3024" i="10541"/>
  <c r="H2858" i="10541"/>
  <c r="H1569" i="10541"/>
  <c r="H1820" i="10541"/>
  <c r="H3212" i="10541"/>
  <c r="B3026" i="10541" l="1"/>
  <c r="B3031" i="10541"/>
  <c r="H2859" i="10541"/>
  <c r="H1570" i="10541"/>
  <c r="H1821" i="10541"/>
  <c r="H3213" i="10541"/>
  <c r="B3033" i="10541" l="1"/>
  <c r="B3028" i="10541"/>
  <c r="H2860" i="10541"/>
  <c r="H1822" i="10541"/>
  <c r="H1571" i="10541"/>
  <c r="H3214" i="10541"/>
  <c r="B3030" i="10541" l="1"/>
  <c r="B3035" i="10541"/>
  <c r="H2861" i="10541"/>
  <c r="H1572" i="10541"/>
  <c r="H1823" i="10541"/>
  <c r="H3215" i="10541"/>
  <c r="B3037" i="10541" l="1"/>
  <c r="B3032" i="10541"/>
  <c r="H3216" i="10541"/>
  <c r="H2862" i="10541"/>
  <c r="H3218" i="10541"/>
  <c r="H1573" i="10541"/>
  <c r="H1824" i="10541"/>
  <c r="B3034" i="10541" l="1"/>
  <c r="B3039" i="10541"/>
  <c r="H1825" i="10541"/>
  <c r="H2863" i="10541"/>
  <c r="H1574" i="10541"/>
  <c r="H3219" i="10541"/>
  <c r="B3041" i="10541" l="1"/>
  <c r="B3036" i="10541"/>
  <c r="H1826" i="10541"/>
  <c r="H1575" i="10541"/>
  <c r="H3220" i="10541"/>
  <c r="H2864" i="10541"/>
  <c r="B3038" i="10541" l="1"/>
  <c r="B3043" i="10541"/>
  <c r="H1576" i="10541"/>
  <c r="H1827" i="10541"/>
  <c r="H3221" i="10541"/>
  <c r="H2865" i="10541"/>
  <c r="B3045" i="10541" l="1"/>
  <c r="B3040" i="10541"/>
  <c r="H3222" i="10541"/>
  <c r="H2866" i="10541"/>
  <c r="H1577" i="10541"/>
  <c r="H1828" i="10541"/>
  <c r="B3042" i="10541" l="1"/>
  <c r="B3047" i="10541"/>
  <c r="H1829" i="10541"/>
  <c r="H1578" i="10541"/>
  <c r="H3223" i="10541"/>
  <c r="H2867" i="10541"/>
  <c r="B3049" i="10541" l="1"/>
  <c r="B3044" i="10541"/>
  <c r="H3224" i="10541"/>
  <c r="H2868" i="10541"/>
  <c r="H1579" i="10541"/>
  <c r="H1830" i="10541"/>
  <c r="B3046" i="10541" l="1"/>
  <c r="B3051" i="10541"/>
  <c r="H1831" i="10541"/>
  <c r="H1580" i="10541"/>
  <c r="H3225" i="10541"/>
  <c r="H2869" i="10541"/>
  <c r="B3053" i="10541" l="1"/>
  <c r="B3048" i="10541"/>
  <c r="H1581" i="10541"/>
  <c r="H3226" i="10541"/>
  <c r="H1832" i="10541"/>
  <c r="H3227" i="10541"/>
  <c r="H2870" i="10541"/>
  <c r="B3050" i="10541" l="1"/>
  <c r="B3055" i="10541"/>
  <c r="H1582" i="10541"/>
  <c r="H3228" i="10541"/>
  <c r="H2871" i="10541"/>
  <c r="H1833" i="10541"/>
  <c r="B3057" i="10541" l="1"/>
  <c r="B3052" i="10541"/>
  <c r="H2872" i="10541"/>
  <c r="H1834" i="10541"/>
  <c r="H3229" i="10541"/>
  <c r="H1583" i="10541"/>
  <c r="B3054" i="10541" l="1"/>
  <c r="B3059" i="10541"/>
  <c r="H3230" i="10541"/>
  <c r="H1835" i="10541"/>
  <c r="H2873" i="10541"/>
  <c r="H1584" i="10541"/>
  <c r="B3061" i="10541" l="1"/>
  <c r="B3056" i="10541"/>
  <c r="H2874" i="10541"/>
  <c r="H1585" i="10541"/>
  <c r="H1836" i="10541"/>
  <c r="H3231" i="10541"/>
  <c r="B3058" i="10541" l="1"/>
  <c r="B3063" i="10541"/>
  <c r="H1837" i="10541"/>
  <c r="H2875" i="10541"/>
  <c r="H1586" i="10541"/>
  <c r="H3232" i="10541"/>
  <c r="B3065" i="10541" l="1"/>
  <c r="B3060" i="10541"/>
  <c r="H1838" i="10541"/>
  <c r="H2876" i="10541"/>
  <c r="H1587" i="10541"/>
  <c r="H3233" i="10541"/>
  <c r="B3062" i="10541" l="1"/>
  <c r="B3067" i="10541"/>
  <c r="H3234" i="10541"/>
  <c r="H1588" i="10541"/>
  <c r="H1839" i="10541"/>
  <c r="H2877" i="10541"/>
  <c r="B3069" i="10541" l="1"/>
  <c r="B3064" i="10541"/>
  <c r="H3235" i="10541"/>
  <c r="B3066" i="10541" l="1"/>
  <c r="B3071" i="10541"/>
  <c r="H2878" i="10541"/>
  <c r="H3236" i="10541"/>
  <c r="H1589" i="10541"/>
  <c r="H1840" i="10541"/>
  <c r="B3073" i="10541" l="1"/>
  <c r="B3068" i="10541"/>
  <c r="H3237" i="10541"/>
  <c r="H1590" i="10541"/>
  <c r="H1841" i="10541"/>
  <c r="H2879" i="10541"/>
  <c r="B3070" i="10541" l="1"/>
  <c r="B3075" i="10541"/>
  <c r="H3238" i="10541"/>
  <c r="B3077" i="10541" l="1"/>
  <c r="B3072" i="10541"/>
  <c r="H2880" i="10541"/>
  <c r="H1591" i="10541"/>
  <c r="H3239" i="10541"/>
  <c r="H1842" i="10541"/>
  <c r="B3074" i="10541" l="1"/>
  <c r="B3079" i="10541"/>
  <c r="H1843" i="10541"/>
  <c r="H1592" i="10541"/>
  <c r="H2881" i="10541"/>
  <c r="H3240" i="10541"/>
  <c r="B3081" i="10541" l="1"/>
  <c r="B3076" i="10541"/>
  <c r="H3241" i="10541"/>
  <c r="B3078" i="10541" l="1"/>
  <c r="B3083" i="10541"/>
  <c r="H3242" i="10541"/>
  <c r="H2882" i="10541"/>
  <c r="H1593" i="10541"/>
  <c r="H1844" i="10541"/>
  <c r="B3085" i="10541" l="1"/>
  <c r="B3080" i="10541"/>
  <c r="H3243" i="10541"/>
  <c r="H1845" i="10541"/>
  <c r="H2883" i="10541"/>
  <c r="H1594" i="10541"/>
  <c r="B3082" i="10541" l="1"/>
  <c r="B3087" i="10541"/>
  <c r="H3244" i="10541"/>
  <c r="B3089" i="10541" l="1"/>
  <c r="B3084" i="10541"/>
  <c r="H1595" i="10541"/>
  <c r="H3245" i="10541"/>
  <c r="H2884" i="10541"/>
  <c r="H1846" i="10541"/>
  <c r="B3086" i="10541" l="1"/>
  <c r="B3091" i="10541"/>
  <c r="H2885" i="10541"/>
  <c r="H1847" i="10541"/>
  <c r="H3246" i="10541"/>
  <c r="H1596" i="10541"/>
  <c r="B3093" i="10541" l="1"/>
  <c r="B3088" i="10541"/>
  <c r="H1848" i="10541"/>
  <c r="H1597" i="10541"/>
  <c r="H2886" i="10541"/>
  <c r="H3247" i="10541"/>
  <c r="B3090" i="10541" l="1"/>
  <c r="B3095" i="10541"/>
  <c r="H1849" i="10541"/>
  <c r="H2887" i="10541"/>
  <c r="H3248" i="10541"/>
  <c r="H1598" i="10541"/>
  <c r="B3097" i="10541" l="1"/>
  <c r="B3092" i="10541"/>
  <c r="H3249" i="10541"/>
  <c r="B3094" i="10541" l="1"/>
  <c r="B3099" i="10541"/>
  <c r="H3250" i="10541"/>
  <c r="H1599" i="10541"/>
  <c r="H1850" i="10541"/>
  <c r="H2888" i="10541"/>
  <c r="B3101" i="10541" l="1"/>
  <c r="B3096" i="10541"/>
  <c r="H1600" i="10541"/>
  <c r="H1851" i="10541"/>
  <c r="H3251" i="10541"/>
  <c r="H2889" i="10541"/>
  <c r="B3098" i="10541" l="1"/>
  <c r="B3103" i="10541"/>
  <c r="H3252" i="10541"/>
  <c r="B3105" i="10541" l="1"/>
  <c r="B3100" i="10541"/>
  <c r="H2890" i="10541"/>
  <c r="H1601" i="10541"/>
  <c r="H3253" i="10541"/>
  <c r="H1852" i="10541"/>
  <c r="B3102" i="10541" l="1"/>
  <c r="B3107" i="10541"/>
  <c r="H1853" i="10541"/>
  <c r="H1602" i="10541"/>
  <c r="H3254" i="10541"/>
  <c r="H2891" i="10541"/>
  <c r="B3109" i="10541" l="1"/>
  <c r="B3104" i="10541"/>
  <c r="T10" i="10541"/>
  <c r="U10" i="10541" s="1"/>
  <c r="H2892" i="10541"/>
  <c r="H3255" i="10541"/>
  <c r="H1854" i="10541"/>
  <c r="H1603" i="10541"/>
  <c r="B3106" i="10541" l="1"/>
  <c r="B3111" i="10541"/>
  <c r="H2893" i="10541"/>
  <c r="H1855" i="10541"/>
  <c r="H1604" i="10541"/>
  <c r="H3256" i="10541"/>
  <c r="B3113" i="10541" l="1"/>
  <c r="B3108" i="10541"/>
  <c r="H3257" i="10541"/>
  <c r="B3110" i="10541" l="1"/>
  <c r="B3115" i="10541"/>
  <c r="H3258" i="10541"/>
  <c r="H1605" i="10541"/>
  <c r="H2894" i="10541"/>
  <c r="H1856" i="10541"/>
  <c r="B3117" i="10541" l="1"/>
  <c r="B3112" i="10541"/>
  <c r="H1606" i="10541"/>
  <c r="H1857" i="10541"/>
  <c r="H3259" i="10541"/>
  <c r="H2895" i="10541"/>
  <c r="B3114" i="10541" l="1"/>
  <c r="B3119" i="10541"/>
  <c r="H1858" i="10541"/>
  <c r="H1607" i="10541"/>
  <c r="H2896" i="10541"/>
  <c r="H3260" i="10541"/>
  <c r="B3121" i="10541" l="1"/>
  <c r="B3116" i="10541"/>
  <c r="H3261" i="10541"/>
  <c r="B3118" i="10541" l="1"/>
  <c r="B3123" i="10541"/>
  <c r="H2897" i="10541"/>
  <c r="H3262" i="10541"/>
  <c r="H1859" i="10541"/>
  <c r="H1608" i="10541"/>
  <c r="B3125" i="10541" l="1"/>
  <c r="B3120" i="10541"/>
  <c r="H1860" i="10541"/>
  <c r="H3263" i="10541"/>
  <c r="H2898" i="10541"/>
  <c r="H1609" i="10541"/>
  <c r="B3122" i="10541" l="1"/>
  <c r="B3127" i="10541"/>
  <c r="H2899" i="10541"/>
  <c r="H1610" i="10541"/>
  <c r="H1861" i="10541"/>
  <c r="H3264" i="10541"/>
  <c r="B3129" i="10541" l="1"/>
  <c r="B3124" i="10541"/>
  <c r="H3265" i="10541"/>
  <c r="H2900" i="10541"/>
  <c r="H1862" i="10541"/>
  <c r="H1611" i="10541"/>
  <c r="B3126" i="10541" l="1"/>
  <c r="B3131" i="10541"/>
  <c r="H2901" i="10541"/>
  <c r="H3266" i="10541"/>
  <c r="H1863" i="10541"/>
  <c r="H1612" i="10541"/>
  <c r="B3128" i="10541" l="1"/>
  <c r="H3267" i="10541"/>
  <c r="B3130" i="10541" l="1"/>
  <c r="H1864" i="10541"/>
  <c r="H1614" i="10541"/>
  <c r="H2904" i="10541"/>
  <c r="H1866" i="10541"/>
  <c r="H3268" i="10541"/>
  <c r="H1613" i="10541"/>
  <c r="H1615" i="10541"/>
  <c r="H3270" i="10541"/>
  <c r="H3271" i="10541"/>
  <c r="H1865" i="10541"/>
  <c r="H2902" i="10541"/>
  <c r="H2903" i="10541"/>
  <c r="H3269" i="10541"/>
  <c r="B3133" i="10541" l="1"/>
  <c r="H3272" i="10541"/>
  <c r="H1867" i="10541"/>
  <c r="H1616" i="10541"/>
  <c r="H2905" i="10541"/>
  <c r="B3135" i="10541" l="1"/>
  <c r="H3273" i="10541"/>
  <c r="B3132" i="10541" l="1"/>
  <c r="B3137" i="10541"/>
  <c r="H1868" i="10541"/>
  <c r="H1617" i="10541"/>
  <c r="H2906" i="10541"/>
  <c r="H3274" i="10541"/>
  <c r="B3139" i="10541" l="1"/>
  <c r="B3134" i="10541"/>
  <c r="H2907" i="10541"/>
  <c r="H3275" i="10541"/>
  <c r="H1618" i="10541"/>
  <c r="H1869" i="10541"/>
  <c r="B3136" i="10541" l="1"/>
  <c r="B3141" i="10541"/>
  <c r="H3276" i="10541"/>
  <c r="B3143" i="10541" l="1"/>
  <c r="B3138" i="10541"/>
  <c r="H1619" i="10541"/>
  <c r="H3277" i="10541"/>
  <c r="H1870" i="10541"/>
  <c r="H2908" i="10541"/>
  <c r="B3140" i="10541" l="1"/>
  <c r="B3145" i="10541"/>
  <c r="H1871" i="10541"/>
  <c r="H1620" i="10541"/>
  <c r="H3278" i="10541"/>
  <c r="H2909" i="10541"/>
  <c r="B3147" i="10541" l="1"/>
  <c r="B3142" i="10541"/>
  <c r="T8" i="10541"/>
  <c r="U8" i="10541" s="1"/>
  <c r="H1621" i="10541"/>
  <c r="H1872" i="10541"/>
  <c r="H1622" i="10541"/>
  <c r="H3279" i="10541"/>
  <c r="B3144" i="10541" l="1"/>
  <c r="B3149" i="10541"/>
  <c r="H1873" i="10541"/>
  <c r="H1623" i="10541"/>
  <c r="H3280" i="10541"/>
  <c r="B3151" i="10541" l="1"/>
  <c r="B3146" i="10541"/>
  <c r="H3281" i="10541"/>
  <c r="H1624" i="10541"/>
  <c r="H1874" i="10541"/>
  <c r="B3148" i="10541" l="1"/>
  <c r="B3153" i="10541"/>
  <c r="H1875" i="10541"/>
  <c r="H1625" i="10541"/>
  <c r="H3282" i="10541"/>
  <c r="B3155" i="10541" l="1"/>
  <c r="B3150" i="10541"/>
  <c r="H3283" i="10541"/>
  <c r="H1626" i="10541"/>
  <c r="H1876" i="10541"/>
  <c r="B3152" i="10541" l="1"/>
  <c r="B3157" i="10541"/>
  <c r="H3284" i="10541"/>
  <c r="H1877" i="10541"/>
  <c r="H1627" i="10541"/>
  <c r="B3159" i="10541" l="1"/>
  <c r="B3154" i="10541"/>
  <c r="H3285" i="10541"/>
  <c r="H1628" i="10541"/>
  <c r="H1878" i="10541"/>
  <c r="B3156" i="10541" l="1"/>
  <c r="B3161" i="10541"/>
  <c r="H3286" i="10541"/>
  <c r="H1879" i="10541"/>
  <c r="B3163" i="10541" l="1"/>
  <c r="B3158" i="10541"/>
  <c r="H3287" i="10541"/>
  <c r="H1880" i="10541"/>
  <c r="H1629" i="10541"/>
  <c r="B3160" i="10541" l="1"/>
  <c r="B3165" i="10541"/>
  <c r="H1881" i="10541"/>
  <c r="H1630" i="10541"/>
  <c r="H3288" i="10541"/>
  <c r="B3167" i="10541" l="1"/>
  <c r="B3162" i="10541"/>
  <c r="H3289" i="10541"/>
  <c r="H1631" i="10541"/>
  <c r="H1882" i="10541"/>
  <c r="B3164" i="10541" l="1"/>
  <c r="B3169" i="10541"/>
  <c r="H1632" i="10541"/>
  <c r="H3290" i="10541"/>
  <c r="H1883" i="10541"/>
  <c r="B3171" i="10541" l="1"/>
  <c r="B3166" i="10541"/>
  <c r="H1633" i="10541"/>
  <c r="H3291" i="10541"/>
  <c r="H1884" i="10541"/>
  <c r="B3168" i="10541" l="1"/>
  <c r="B3173" i="10541"/>
  <c r="H1885" i="10541"/>
  <c r="H3292" i="10541"/>
  <c r="H1634" i="10541"/>
  <c r="B3175" i="10541" l="1"/>
  <c r="B3170" i="10541"/>
  <c r="H3293" i="10541"/>
  <c r="H1635" i="10541"/>
  <c r="H1886" i="10541"/>
  <c r="B3172" i="10541" l="1"/>
  <c r="B3177" i="10541"/>
  <c r="H1887" i="10541"/>
  <c r="H1636" i="10541"/>
  <c r="H3294" i="10541"/>
  <c r="B3179" i="10541" l="1"/>
  <c r="B3174" i="10541"/>
  <c r="H1888" i="10541"/>
  <c r="H1637" i="10541"/>
  <c r="H3295" i="10541"/>
  <c r="B3176" i="10541" l="1"/>
  <c r="B3181" i="10541"/>
  <c r="H3296" i="10541"/>
  <c r="H1889" i="10541"/>
  <c r="H1638" i="10541"/>
  <c r="B3178" i="10541" l="1"/>
  <c r="H1890" i="10541"/>
  <c r="H1639" i="10541"/>
  <c r="H3297" i="10541"/>
  <c r="B3180" i="10541" l="1"/>
  <c r="T5" i="10541"/>
  <c r="U5" i="10541" s="1"/>
  <c r="H1894" i="10541"/>
  <c r="H3299" i="10541"/>
  <c r="H1893" i="10541"/>
  <c r="H1891" i="10541"/>
  <c r="H3301" i="10541"/>
  <c r="H3298" i="10541"/>
  <c r="H1892" i="10541"/>
  <c r="H3300" i="10541"/>
  <c r="B3183" i="10541" l="1"/>
  <c r="H3302" i="10541"/>
  <c r="H1895" i="10541"/>
  <c r="B3185" i="10541" l="1"/>
  <c r="H3303" i="10541"/>
  <c r="H1896" i="10541"/>
  <c r="B3182" i="10541" l="1"/>
  <c r="B3187" i="10541"/>
  <c r="H1897" i="10541"/>
  <c r="H3304" i="10541"/>
  <c r="B3189" i="10541" l="1"/>
  <c r="B3184" i="10541"/>
  <c r="H3305" i="10541"/>
  <c r="H1898" i="10541"/>
  <c r="B3186" i="10541" l="1"/>
  <c r="B3191" i="10541"/>
  <c r="H3306" i="10541"/>
  <c r="H1899" i="10541"/>
  <c r="B3193" i="10541" l="1"/>
  <c r="B3188" i="10541"/>
  <c r="H1900" i="10541"/>
  <c r="H3307" i="10541"/>
  <c r="B3190" i="10541" l="1"/>
  <c r="B3195" i="10541"/>
  <c r="H3308" i="10541"/>
  <c r="H1901" i="10541"/>
  <c r="B3197" i="10541" l="1"/>
  <c r="B3192" i="10541"/>
  <c r="H1902" i="10541"/>
  <c r="H3309" i="10541"/>
  <c r="B3194" i="10541" l="1"/>
  <c r="B3199" i="10541"/>
  <c r="H3310" i="10541"/>
  <c r="H1903" i="10541"/>
  <c r="B3201" i="10541" l="1"/>
  <c r="B3196" i="10541"/>
  <c r="H3311" i="10541"/>
  <c r="H1904" i="10541"/>
  <c r="B3198" i="10541" l="1"/>
  <c r="B3203" i="10541"/>
  <c r="H3312" i="10541"/>
  <c r="H1905" i="10541"/>
  <c r="B3205" i="10541" l="1"/>
  <c r="B3200" i="10541"/>
  <c r="H1906" i="10541"/>
  <c r="H3313" i="10541"/>
  <c r="B3202" i="10541" l="1"/>
  <c r="B3207" i="10541"/>
  <c r="H3314" i="10541"/>
  <c r="H1907" i="10541"/>
  <c r="B3209" i="10541" l="1"/>
  <c r="B3204" i="10541"/>
  <c r="H1908" i="10541"/>
  <c r="H3315" i="10541"/>
  <c r="B3206" i="10541" l="1"/>
  <c r="B3211" i="10541"/>
  <c r="H3316" i="10541"/>
  <c r="H1909" i="10541"/>
  <c r="B3213" i="10541" l="1"/>
  <c r="B3208" i="10541"/>
  <c r="H3317" i="10541"/>
  <c r="H1910" i="10541"/>
  <c r="B3210" i="10541" l="1"/>
  <c r="B3215" i="10541"/>
  <c r="H1911" i="10541"/>
  <c r="H3318" i="10541"/>
  <c r="B3217" i="10541" l="1"/>
  <c r="B3212" i="10541"/>
  <c r="H3319" i="10541"/>
  <c r="H1912" i="10541"/>
  <c r="B3214" i="10541" l="1"/>
  <c r="B3219" i="10541"/>
  <c r="H3320" i="10541"/>
  <c r="H1913" i="10541"/>
  <c r="B3221" i="10541" l="1"/>
  <c r="B3216" i="10541"/>
  <c r="H1914" i="10541"/>
  <c r="H3321" i="10541"/>
  <c r="B3218" i="10541" l="1"/>
  <c r="B3223" i="10541"/>
  <c r="H1915" i="10541"/>
  <c r="H3322" i="10541"/>
  <c r="B3225" i="10541" l="1"/>
  <c r="B3220" i="10541"/>
  <c r="H1916" i="10541"/>
  <c r="H3323" i="10541"/>
  <c r="B3222" i="10541" l="1"/>
  <c r="B3227" i="10541"/>
  <c r="H1917" i="10541"/>
  <c r="H3324" i="10541"/>
  <c r="B3229" i="10541" l="1"/>
  <c r="B3224" i="10541"/>
  <c r="H1918" i="10541"/>
  <c r="H3325" i="10541"/>
  <c r="B3226" i="10541" l="1"/>
  <c r="B3231" i="10541"/>
  <c r="H3326" i="10541"/>
  <c r="H1919" i="10541"/>
  <c r="B3233" i="10541" l="1"/>
  <c r="B3228" i="10541"/>
  <c r="H1920" i="10541"/>
  <c r="H3327" i="10541"/>
  <c r="B3230" i="10541" l="1"/>
  <c r="B3235" i="10541"/>
  <c r="H1921" i="10541"/>
  <c r="H3328" i="10541"/>
  <c r="B3237" i="10541" l="1"/>
  <c r="B3232" i="10541"/>
  <c r="H1922" i="10541"/>
  <c r="H3329" i="10541"/>
  <c r="B3234" i="10541" l="1"/>
  <c r="B3239" i="10541"/>
  <c r="H1923" i="10541"/>
  <c r="H3330" i="10541"/>
  <c r="B3241" i="10541" l="1"/>
  <c r="B3236" i="10541"/>
  <c r="H3331" i="10541"/>
  <c r="H1924" i="10541"/>
  <c r="B3238" i="10541" l="1"/>
  <c r="B3243" i="10541"/>
  <c r="H1925" i="10541"/>
  <c r="H3332" i="10541"/>
  <c r="B3245" i="10541" l="1"/>
  <c r="B3240" i="10541"/>
  <c r="H3333" i="10541"/>
  <c r="H1926" i="10541"/>
  <c r="B3242" i="10541" l="1"/>
  <c r="B3247" i="10541"/>
  <c r="H1927" i="10541"/>
  <c r="H3334" i="10541"/>
  <c r="B3249" i="10541" l="1"/>
  <c r="B3244" i="10541"/>
  <c r="H1928" i="10541"/>
  <c r="H3335" i="10541"/>
  <c r="B3246" i="10541" l="1"/>
  <c r="B3251" i="10541"/>
  <c r="H1929" i="10541"/>
  <c r="H3336" i="10541"/>
  <c r="B3253" i="10541" l="1"/>
  <c r="B3248" i="10541"/>
  <c r="H1930" i="10541"/>
  <c r="H3337" i="10541"/>
  <c r="B3250" i="10541" l="1"/>
  <c r="B3255" i="10541"/>
  <c r="H3338" i="10541"/>
  <c r="H1931" i="10541"/>
  <c r="B3257" i="10541" l="1"/>
  <c r="B3252" i="10541"/>
  <c r="H1932" i="10541"/>
  <c r="H3339" i="10541"/>
  <c r="B3254" i="10541" l="1"/>
  <c r="B3259" i="10541"/>
  <c r="H3340" i="10541"/>
  <c r="H1933" i="10541"/>
  <c r="B3261" i="10541" l="1"/>
  <c r="B3256" i="10541"/>
  <c r="H1934" i="10541"/>
  <c r="H3341" i="10541"/>
  <c r="B3258" i="10541" l="1"/>
  <c r="B3263" i="10541"/>
  <c r="H1935" i="10541"/>
  <c r="H3342" i="10541"/>
  <c r="B3265" i="10541" l="1"/>
  <c r="B3260" i="10541"/>
  <c r="H1936" i="10541"/>
  <c r="H3343" i="10541"/>
  <c r="B3262" i="10541" l="1"/>
  <c r="H3344" i="10541"/>
  <c r="H1937" i="10541"/>
  <c r="B3264" i="10541" l="1"/>
  <c r="H1940" i="10541"/>
  <c r="H3346" i="10541"/>
  <c r="H1941" i="10541"/>
  <c r="H3348" i="10541"/>
  <c r="H3345" i="10541"/>
  <c r="H1938" i="10541"/>
  <c r="H3347" i="10541"/>
  <c r="H1939" i="10541"/>
  <c r="B3267" i="10541" l="1"/>
  <c r="H3349" i="10541"/>
  <c r="H1942" i="10541"/>
  <c r="B3269" i="10541" l="1"/>
  <c r="H1943" i="10541"/>
  <c r="H3350" i="10541"/>
  <c r="B3271" i="10541" l="1"/>
  <c r="B3266" i="10541"/>
  <c r="H3351" i="10541"/>
  <c r="H1944" i="10541"/>
  <c r="B3268" i="10541" l="1"/>
  <c r="B3273" i="10541"/>
  <c r="H1945" i="10541"/>
  <c r="H3352" i="10541"/>
  <c r="B3275" i="10541" l="1"/>
  <c r="B3270" i="10541"/>
  <c r="H3353" i="10541"/>
  <c r="H1946" i="10541"/>
  <c r="B3272" i="10541" l="1"/>
  <c r="B3277" i="10541"/>
  <c r="H3354" i="10541"/>
  <c r="H1947" i="10541"/>
  <c r="B3279" i="10541" l="1"/>
  <c r="B3274" i="10541"/>
  <c r="H1948" i="10541"/>
  <c r="H3355" i="10541"/>
  <c r="B3276" i="10541" l="1"/>
  <c r="B3281" i="10541"/>
  <c r="H1949" i="10541"/>
  <c r="H3356" i="10541"/>
  <c r="B3283" i="10541" l="1"/>
  <c r="B3278" i="10541"/>
  <c r="H1950" i="10541"/>
  <c r="H3357" i="10541"/>
  <c r="B3280" i="10541" l="1"/>
  <c r="B3285" i="10541"/>
  <c r="H3358" i="10541"/>
  <c r="H1951" i="10541"/>
  <c r="B3287" i="10541" l="1"/>
  <c r="B3282" i="10541"/>
  <c r="H1952" i="10541"/>
  <c r="H3359" i="10541"/>
  <c r="B3284" i="10541" l="1"/>
  <c r="B3289" i="10541"/>
  <c r="H1953" i="10541"/>
  <c r="H3360" i="10541"/>
  <c r="B3291" i="10541" l="1"/>
  <c r="B3286" i="10541"/>
  <c r="H3361" i="10541"/>
  <c r="H1954" i="10541"/>
  <c r="B3288" i="10541" l="1"/>
  <c r="B3293" i="10541"/>
  <c r="H1955" i="10541"/>
  <c r="H3362" i="10541"/>
  <c r="B3295" i="10541" l="1"/>
  <c r="B3290" i="10541"/>
  <c r="H3363" i="10541"/>
  <c r="H1956" i="10541"/>
  <c r="B3292" i="10541" l="1"/>
  <c r="B3297" i="10541"/>
  <c r="H3364" i="10541"/>
  <c r="H1957" i="10541"/>
  <c r="B3299" i="10541" l="1"/>
  <c r="B3294" i="10541"/>
  <c r="H3365" i="10541"/>
  <c r="H1958" i="10541"/>
  <c r="B3296" i="10541" l="1"/>
  <c r="B3301" i="10541"/>
  <c r="H1959" i="10541"/>
  <c r="H3366" i="10541"/>
  <c r="B3303" i="10541" l="1"/>
  <c r="B3298" i="10541"/>
  <c r="H1960" i="10541"/>
  <c r="H3367" i="10541"/>
  <c r="B3300" i="10541" l="1"/>
  <c r="B3305" i="10541"/>
  <c r="H1961" i="10541"/>
  <c r="H3368" i="10541"/>
  <c r="B3307" i="10541" l="1"/>
  <c r="B3302" i="10541"/>
  <c r="H1962" i="10541"/>
  <c r="H3369" i="10541"/>
  <c r="B3304" i="10541" l="1"/>
  <c r="B3309" i="10541"/>
  <c r="H3370" i="10541"/>
  <c r="H1963" i="10541"/>
  <c r="B3311" i="10541" l="1"/>
  <c r="B3306" i="10541"/>
  <c r="H3371" i="10541"/>
  <c r="H1964" i="10541"/>
  <c r="B3308" i="10541" l="1"/>
  <c r="B3313" i="10541"/>
  <c r="H1965" i="10541"/>
  <c r="H3372" i="10541"/>
  <c r="B3315" i="10541" l="1"/>
  <c r="B3310" i="10541"/>
  <c r="H3373" i="10541"/>
  <c r="H1966" i="10541"/>
  <c r="B3312" i="10541" l="1"/>
  <c r="B3317" i="10541"/>
  <c r="H1967" i="10541"/>
  <c r="H3374" i="10541"/>
  <c r="B3319" i="10541" l="1"/>
  <c r="B3314" i="10541"/>
  <c r="H3375" i="10541"/>
  <c r="H1968" i="10541"/>
  <c r="B3316" i="10541" l="1"/>
  <c r="B3321" i="10541"/>
  <c r="H3376" i="10541"/>
  <c r="H1969" i="10541"/>
  <c r="B3323" i="10541" l="1"/>
  <c r="B3318" i="10541"/>
  <c r="H1970" i="10541"/>
  <c r="H3377" i="10541"/>
  <c r="B3320" i="10541" l="1"/>
  <c r="B3325" i="10541"/>
  <c r="H1971" i="10541"/>
  <c r="H3378" i="10541"/>
  <c r="B3327" i="10541" l="1"/>
  <c r="B3322" i="10541"/>
  <c r="H1972" i="10541"/>
  <c r="H3379" i="10541"/>
  <c r="B3324" i="10541" l="1"/>
  <c r="B3329" i="10541"/>
  <c r="H3380" i="10541"/>
  <c r="H1973" i="10541"/>
  <c r="B3331" i="10541" l="1"/>
  <c r="B3326" i="10541"/>
  <c r="H1974" i="10541"/>
  <c r="H3381" i="10541"/>
  <c r="B3328" i="10541" l="1"/>
  <c r="B3333" i="10541"/>
  <c r="H3382" i="10541"/>
  <c r="H1975" i="10541"/>
  <c r="B3335" i="10541" l="1"/>
  <c r="B3330" i="10541"/>
  <c r="H1976" i="10541"/>
  <c r="H3383" i="10541"/>
  <c r="B3332" i="10541" l="1"/>
  <c r="H1977" i="10541"/>
  <c r="H3384" i="10541"/>
  <c r="B3334" i="10541" l="1"/>
  <c r="H1981" i="10541"/>
  <c r="H3386" i="10541"/>
  <c r="H3387" i="10541"/>
  <c r="H1980" i="10541"/>
  <c r="H3388" i="10541"/>
  <c r="H1979" i="10541"/>
  <c r="H3385" i="10541"/>
  <c r="H1978" i="10541"/>
  <c r="B3337" i="10541" l="1"/>
  <c r="H1982" i="10541"/>
  <c r="H3389" i="10541"/>
  <c r="B3339" i="10541" l="1"/>
  <c r="H3390" i="10541"/>
  <c r="H1983" i="10541"/>
  <c r="B3341" i="10541" l="1"/>
  <c r="B3336" i="10541"/>
  <c r="H1984" i="10541"/>
  <c r="H3391" i="10541"/>
  <c r="B3338" i="10541" l="1"/>
  <c r="B3343" i="10541"/>
  <c r="H1985" i="10541"/>
  <c r="H3392" i="10541"/>
  <c r="B3345" i="10541" l="1"/>
  <c r="B3340" i="10541"/>
  <c r="H1986" i="10541"/>
  <c r="H3393" i="10541"/>
  <c r="B3342" i="10541" l="1"/>
  <c r="B3347" i="10541"/>
  <c r="H1987" i="10541"/>
  <c r="H3394" i="10541"/>
  <c r="B3349" i="10541" l="1"/>
  <c r="B3344" i="10541"/>
  <c r="H1988" i="10541"/>
  <c r="H3395" i="10541"/>
  <c r="B3346" i="10541" l="1"/>
  <c r="B3351" i="10541"/>
  <c r="H1989" i="10541"/>
  <c r="H3396" i="10541"/>
  <c r="B3353" i="10541" l="1"/>
  <c r="B3348" i="10541"/>
  <c r="H3397" i="10541"/>
  <c r="H1990" i="10541"/>
  <c r="B3350" i="10541" l="1"/>
  <c r="B3355" i="10541"/>
  <c r="H1991" i="10541"/>
  <c r="H3398" i="10541"/>
  <c r="B3357" i="10541" l="1"/>
  <c r="B3352" i="10541"/>
  <c r="H3399" i="10541"/>
  <c r="H1992" i="10541"/>
  <c r="B3354" i="10541" l="1"/>
  <c r="B3359" i="10541"/>
  <c r="H3400" i="10541"/>
  <c r="H1993" i="10541"/>
  <c r="B3361" i="10541" l="1"/>
  <c r="B3356" i="10541"/>
  <c r="H1994" i="10541"/>
  <c r="H3401" i="10541"/>
  <c r="B3358" i="10541" l="1"/>
  <c r="B3363" i="10541"/>
  <c r="H1995" i="10541"/>
  <c r="H3402" i="10541"/>
  <c r="B3365" i="10541" l="1"/>
  <c r="B3360" i="10541"/>
  <c r="H3403" i="10541"/>
  <c r="B3362" i="10541" l="1"/>
  <c r="B3367" i="10541"/>
  <c r="H3404" i="10541"/>
  <c r="H1996" i="10541"/>
  <c r="B3369" i="10541" l="1"/>
  <c r="B3364" i="10541"/>
  <c r="H3405" i="10541"/>
  <c r="H1997" i="10541"/>
  <c r="B3366" i="10541" l="1"/>
  <c r="B3371" i="10541"/>
  <c r="H1998" i="10541"/>
  <c r="H3406" i="10541"/>
  <c r="B3373" i="10541" l="1"/>
  <c r="B3368" i="10541"/>
  <c r="H1999" i="10541"/>
  <c r="H3407" i="10541"/>
  <c r="B3370" i="10541" l="1"/>
  <c r="B3375" i="10541"/>
  <c r="H2000" i="10541"/>
  <c r="H3408" i="10541"/>
  <c r="B3377" i="10541" l="1"/>
  <c r="B3372" i="10541"/>
  <c r="H3409" i="10541"/>
  <c r="H2001" i="10541"/>
  <c r="B3374" i="10541" l="1"/>
  <c r="B3379" i="10541"/>
  <c r="H2002" i="10541"/>
  <c r="H3410" i="10541"/>
  <c r="B3381" i="10541" l="1"/>
  <c r="B3376" i="10541"/>
  <c r="H3411" i="10541"/>
  <c r="H2003" i="10541"/>
  <c r="B3378" i="10541" l="1"/>
  <c r="B3383" i="10541"/>
  <c r="H2004" i="10541"/>
  <c r="H3412" i="10541"/>
  <c r="B3385" i="10541" l="1"/>
  <c r="B3380" i="10541"/>
  <c r="H2005" i="10541"/>
  <c r="H3413" i="10541"/>
  <c r="B3382" i="10541" l="1"/>
  <c r="B3387" i="10541"/>
  <c r="H2006" i="10541"/>
  <c r="H3414" i="10541"/>
  <c r="B3389" i="10541" l="1"/>
  <c r="B3384" i="10541"/>
  <c r="H2007" i="10541"/>
  <c r="H3415" i="10541"/>
  <c r="B3386" i="10541" l="1"/>
  <c r="B3391" i="10541"/>
  <c r="H2008" i="10541"/>
  <c r="H3416" i="10541"/>
  <c r="B3393" i="10541" l="1"/>
  <c r="B3388" i="10541"/>
  <c r="H2009" i="10541"/>
  <c r="H3417" i="10541"/>
  <c r="B3390" i="10541" l="1"/>
  <c r="B3395" i="10541"/>
  <c r="H3418" i="10541"/>
  <c r="H2010" i="10541"/>
  <c r="B3397" i="10541" l="1"/>
  <c r="B3392" i="10541"/>
  <c r="H3419" i="10541"/>
  <c r="H2011" i="10541"/>
  <c r="B3394" i="10541" l="1"/>
  <c r="B3399" i="10541"/>
  <c r="H2012" i="10541"/>
  <c r="H3420" i="10541"/>
  <c r="B3401" i="10541" l="1"/>
  <c r="B3396" i="10541"/>
  <c r="H2013" i="10541"/>
  <c r="H3421" i="10541"/>
  <c r="B3398" i="10541" l="1"/>
  <c r="B3403" i="10541"/>
  <c r="H3422" i="10541"/>
  <c r="H2014" i="10541"/>
  <c r="B3405" i="10541" l="1"/>
  <c r="B3400" i="10541"/>
  <c r="H2015" i="10541"/>
  <c r="H3423" i="10541"/>
  <c r="B3402" i="10541" l="1"/>
  <c r="B3407" i="10541"/>
  <c r="H3424" i="10541"/>
  <c r="H2016" i="10541"/>
  <c r="B3409" i="10541" l="1"/>
  <c r="B3404" i="10541"/>
  <c r="H2017" i="10541"/>
  <c r="H3425" i="10541"/>
  <c r="B3406" i="10541" l="1"/>
  <c r="B3411" i="10541"/>
  <c r="H2018" i="10541"/>
  <c r="H3426" i="10541"/>
  <c r="B3413" i="10541" l="1"/>
  <c r="B3408" i="10541"/>
  <c r="H2019" i="10541"/>
  <c r="H3427" i="10541"/>
  <c r="B3410" i="10541" l="1"/>
  <c r="B3415" i="10541"/>
  <c r="H3428" i="10541"/>
  <c r="H2020" i="10541"/>
  <c r="B3417" i="10541" l="1"/>
  <c r="B3412" i="10541"/>
  <c r="H3429" i="10541"/>
  <c r="H2021" i="10541"/>
  <c r="B3414" i="10541" l="1"/>
  <c r="B3419" i="10541"/>
  <c r="H3430" i="10541"/>
  <c r="H2022" i="10541"/>
  <c r="B3421" i="10541" l="1"/>
  <c r="B3416" i="10541"/>
  <c r="H2023" i="10541"/>
  <c r="H3431" i="10541"/>
  <c r="B3418" i="10541" l="1"/>
  <c r="B3423" i="10541"/>
  <c r="H3432" i="10541"/>
  <c r="H2024" i="10541"/>
  <c r="B3425" i="10541" l="1"/>
  <c r="B3420" i="10541"/>
  <c r="H2025" i="10541"/>
  <c r="H3433" i="10541"/>
  <c r="B3422" i="10541" l="1"/>
  <c r="B3427" i="10541"/>
  <c r="H3434" i="10541"/>
  <c r="H2026" i="10541"/>
  <c r="B3429" i="10541" l="1"/>
  <c r="B3424" i="10541"/>
  <c r="H2027" i="10541"/>
  <c r="H3435" i="10541"/>
  <c r="B3426" i="10541" l="1"/>
  <c r="B3431" i="10541"/>
  <c r="H2028" i="10541"/>
  <c r="H3436" i="10541"/>
  <c r="B3433" i="10541" l="1"/>
  <c r="B3428" i="10541"/>
  <c r="H2029" i="10541"/>
  <c r="H3437" i="10541"/>
  <c r="B3430" i="10541" l="1"/>
  <c r="B3435" i="10541"/>
  <c r="H3438" i="10541"/>
  <c r="H2030" i="10541"/>
  <c r="B3437" i="10541" l="1"/>
  <c r="B3432" i="10541"/>
  <c r="H3439" i="10541"/>
  <c r="H2031" i="10541"/>
  <c r="B3434" i="10541" l="1"/>
  <c r="B3439" i="10541"/>
  <c r="H2032" i="10541"/>
  <c r="H3440" i="10541"/>
  <c r="B3441" i="10541" l="1"/>
  <c r="B3436" i="10541"/>
  <c r="H3441" i="10541"/>
  <c r="H2033" i="10541"/>
  <c r="B3438" i="10541" l="1"/>
  <c r="B3443" i="10541"/>
  <c r="H2034" i="10541"/>
  <c r="H3442" i="10541"/>
  <c r="B3445" i="10541" l="1"/>
  <c r="B3440" i="10541"/>
  <c r="H2035" i="10541"/>
  <c r="H3443" i="10541"/>
  <c r="B3442" i="10541" l="1"/>
  <c r="B3447" i="10541"/>
  <c r="H2036" i="10541"/>
  <c r="H3444" i="10541"/>
  <c r="B3449" i="10541" l="1"/>
  <c r="B3444" i="10541"/>
  <c r="H3445" i="10541"/>
  <c r="H2037" i="10541"/>
  <c r="B3446" i="10541" l="1"/>
  <c r="B3451" i="10541"/>
  <c r="H3446" i="10541"/>
  <c r="H2038" i="10541"/>
  <c r="B3453" i="10541" l="1"/>
  <c r="B3448" i="10541"/>
  <c r="H2039" i="10541"/>
  <c r="H3447" i="10541"/>
  <c r="B3450" i="10541" l="1"/>
  <c r="B3455" i="10541"/>
  <c r="H3448" i="10541"/>
  <c r="H2040" i="10541"/>
  <c r="B3457" i="10541" l="1"/>
  <c r="B3452" i="10541"/>
  <c r="H2041" i="10541"/>
  <c r="H3449" i="10541"/>
  <c r="B3454" i="10541" l="1"/>
  <c r="B3459" i="10541"/>
  <c r="H3450" i="10541"/>
  <c r="H2042" i="10541"/>
  <c r="B3461" i="10541" l="1"/>
  <c r="B3456" i="10541"/>
  <c r="H2043" i="10541"/>
  <c r="H3451" i="10541"/>
  <c r="B3458" i="10541" l="1"/>
  <c r="B3463" i="10541"/>
  <c r="H2044" i="10541"/>
  <c r="H3452" i="10541"/>
  <c r="B3465" i="10541" l="1"/>
  <c r="B3460" i="10541"/>
  <c r="H3453" i="10541"/>
  <c r="H2045" i="10541"/>
  <c r="B3462" i="10541" l="1"/>
  <c r="B3467" i="10541"/>
  <c r="H2046" i="10541"/>
  <c r="H3454" i="10541"/>
  <c r="B3469" i="10541" l="1"/>
  <c r="B3464" i="10541"/>
  <c r="H3455" i="10541"/>
  <c r="H2047" i="10541"/>
  <c r="B3466" i="10541" l="1"/>
  <c r="B3471" i="10541"/>
  <c r="H2048" i="10541"/>
  <c r="H3456" i="10541"/>
  <c r="B3473" i="10541" l="1"/>
  <c r="B3468" i="10541"/>
  <c r="H3457" i="10541"/>
  <c r="H2049" i="10541"/>
  <c r="B3470" i="10541" l="1"/>
  <c r="B3475" i="10541"/>
  <c r="H3458" i="10541"/>
  <c r="H2050" i="10541"/>
  <c r="B3477" i="10541" l="1"/>
  <c r="B3472" i="10541"/>
  <c r="H2051" i="10541"/>
  <c r="H3459" i="10541"/>
  <c r="B3474" i="10541" l="1"/>
  <c r="B3479" i="10541"/>
  <c r="H3460" i="10541"/>
  <c r="H2052" i="10541"/>
  <c r="B3481" i="10541" l="1"/>
  <c r="B3476" i="10541"/>
  <c r="H2053" i="10541"/>
  <c r="H3461" i="10541"/>
  <c r="B3478" i="10541" l="1"/>
  <c r="B3483" i="10541"/>
  <c r="H3462" i="10541"/>
  <c r="H2054" i="10541"/>
  <c r="B3485" i="10541" l="1"/>
  <c r="B3480" i="10541"/>
  <c r="H3463" i="10541"/>
  <c r="H2055" i="10541"/>
  <c r="B3482" i="10541" l="1"/>
  <c r="B3487" i="10541"/>
  <c r="H2056" i="10541"/>
  <c r="H3464" i="10541"/>
  <c r="B3489" i="10541" l="1"/>
  <c r="B3484" i="10541"/>
  <c r="H2057" i="10541"/>
  <c r="H3465" i="10541"/>
  <c r="B3486" i="10541" l="1"/>
  <c r="B3491" i="10541"/>
  <c r="H2058" i="10541"/>
  <c r="H3466" i="10541"/>
  <c r="B3493" i="10541" l="1"/>
  <c r="B3488" i="10541"/>
  <c r="H2059" i="10541"/>
  <c r="H3467" i="10541"/>
  <c r="B3490" i="10541" l="1"/>
  <c r="B3495" i="10541"/>
  <c r="H3468" i="10541"/>
  <c r="H2060" i="10541"/>
  <c r="B3497" i="10541" l="1"/>
  <c r="B3492" i="10541"/>
  <c r="H2061" i="10541"/>
  <c r="H3469" i="10541"/>
  <c r="B3494" i="10541" l="1"/>
  <c r="H2062" i="10541"/>
  <c r="H3470" i="10541"/>
  <c r="B3496" i="10541" l="1"/>
  <c r="H3471" i="10541"/>
  <c r="H2063" i="10541"/>
  <c r="B3498" i="10541" l="1"/>
  <c r="H2069" i="10541"/>
  <c r="H2070" i="10541"/>
  <c r="H3475" i="10541"/>
  <c r="H3479" i="10541"/>
  <c r="H2065" i="10541"/>
  <c r="H2067" i="10541"/>
  <c r="H2071" i="10541"/>
  <c r="H3476" i="10541"/>
  <c r="H2064" i="10541"/>
  <c r="H2068" i="10541"/>
  <c r="H2066" i="10541"/>
  <c r="H3477" i="10541"/>
  <c r="H3473" i="10541"/>
  <c r="H3478" i="10541"/>
  <c r="H3474" i="10541"/>
  <c r="H3472" i="10541"/>
  <c r="B3499" i="10541" l="1"/>
  <c r="H3480" i="10541"/>
  <c r="H2072" i="10541"/>
  <c r="B3501" i="10541" l="1"/>
  <c r="H3481" i="10541"/>
  <c r="H2073" i="10541"/>
  <c r="B3503" i="10541" l="1"/>
  <c r="H3482" i="10541"/>
  <c r="H2074" i="10541"/>
  <c r="B3505" i="10541" l="1"/>
  <c r="B3500" i="10541"/>
  <c r="H2075" i="10541"/>
  <c r="H3483" i="10541"/>
  <c r="B3502" i="10541" l="1"/>
  <c r="B3507" i="10541"/>
  <c r="H3484" i="10541"/>
  <c r="H2076" i="10541"/>
  <c r="B3509" i="10541" l="1"/>
  <c r="B3504" i="10541"/>
  <c r="H3485" i="10541"/>
  <c r="H2077" i="10541"/>
  <c r="B3506" i="10541" l="1"/>
  <c r="H2078" i="10541"/>
  <c r="H3486" i="10541"/>
  <c r="B3508" i="10541" l="1"/>
  <c r="H2087" i="10541"/>
  <c r="H2082" i="10541"/>
  <c r="H2080" i="10541"/>
  <c r="H3487" i="10541"/>
  <c r="H3490" i="10541"/>
  <c r="H3493" i="10541"/>
  <c r="H3488" i="10541"/>
  <c r="H3492" i="10541"/>
  <c r="H3496" i="10541"/>
  <c r="H3497" i="10541"/>
  <c r="H2081" i="10541"/>
  <c r="H2086" i="10541"/>
  <c r="H3494" i="10541"/>
  <c r="H2084" i="10541"/>
  <c r="H2083" i="10541"/>
  <c r="H3489" i="10541"/>
  <c r="H2085" i="10541"/>
  <c r="H2079" i="10541"/>
  <c r="H3495" i="10541"/>
  <c r="H3491" i="10541"/>
  <c r="B3511" i="10541" l="1"/>
  <c r="H2088" i="10541"/>
  <c r="H3498" i="10541"/>
  <c r="B3513" i="10541" l="1"/>
  <c r="H2089" i="10541"/>
  <c r="H3499" i="10541"/>
  <c r="B3510" i="10541" l="1"/>
  <c r="B3515" i="10541"/>
  <c r="H2090" i="10541"/>
  <c r="H3500" i="10541"/>
  <c r="B3517" i="10541" l="1"/>
  <c r="B3512" i="10541"/>
  <c r="H2091" i="10541"/>
  <c r="H3501" i="10541"/>
  <c r="B3514" i="10541" l="1"/>
  <c r="B3519" i="10541"/>
  <c r="H3502" i="10541"/>
  <c r="H2092" i="10541"/>
  <c r="B3521" i="10541" l="1"/>
  <c r="B3516" i="10541"/>
  <c r="H3503" i="10541"/>
  <c r="H2093" i="10541"/>
  <c r="B3518" i="10541" l="1"/>
  <c r="B3523" i="10541"/>
  <c r="H3504" i="10541"/>
  <c r="H2094" i="10541"/>
  <c r="B3525" i="10541" l="1"/>
  <c r="B3520" i="10541"/>
  <c r="H3505" i="10541"/>
  <c r="H2095" i="10541"/>
  <c r="B3522" i="10541" l="1"/>
  <c r="B3527" i="10541"/>
  <c r="H3506" i="10541"/>
  <c r="H2096" i="10541"/>
  <c r="B3529" i="10541" l="1"/>
  <c r="B3524" i="10541"/>
  <c r="H3507" i="10541"/>
  <c r="H2097" i="10541"/>
  <c r="B3526" i="10541" l="1"/>
  <c r="B3531" i="10541"/>
  <c r="H2098" i="10541"/>
  <c r="H3508" i="10541"/>
  <c r="B3533" i="10541" l="1"/>
  <c r="B3528" i="10541"/>
  <c r="H2099" i="10541"/>
  <c r="H3509" i="10541"/>
  <c r="B3530" i="10541" l="1"/>
  <c r="B3535" i="10541"/>
  <c r="H2100" i="10541"/>
  <c r="B3537" i="10541" l="1"/>
  <c r="B3532" i="10541"/>
  <c r="H2101" i="10541"/>
  <c r="B3534" i="10541" l="1"/>
  <c r="B3539" i="10541"/>
  <c r="H2102" i="10541"/>
  <c r="B3541" i="10541" l="1"/>
  <c r="B3536" i="10541"/>
  <c r="H2103" i="10541"/>
  <c r="B3538" i="10541" l="1"/>
  <c r="B3543" i="10541"/>
  <c r="H2104" i="10541"/>
  <c r="B3545" i="10541" l="1"/>
  <c r="B3540" i="10541"/>
  <c r="H2105" i="10541"/>
  <c r="B3542" i="10541" l="1"/>
  <c r="B3547" i="10541"/>
  <c r="H2106" i="10541"/>
  <c r="B3549" i="10541" l="1"/>
  <c r="B3544" i="10541"/>
  <c r="H2107" i="10541"/>
  <c r="B3546" i="10541" l="1"/>
  <c r="B3551" i="10541"/>
  <c r="T11" i="10541"/>
  <c r="U11" i="10541" s="1"/>
  <c r="H2108" i="10541"/>
  <c r="B3553" i="10541" l="1"/>
  <c r="B3548" i="10541"/>
  <c r="H2109" i="10541"/>
  <c r="B3550" i="10541" l="1"/>
  <c r="B3555" i="10541"/>
  <c r="H2110" i="10541"/>
  <c r="B3557" i="10541" l="1"/>
  <c r="B3552" i="10541"/>
  <c r="H2111" i="10541"/>
  <c r="B3554" i="10541" l="1"/>
  <c r="B3559" i="10541"/>
  <c r="H2112" i="10541"/>
  <c r="B3556" i="10541" l="1"/>
  <c r="H2113" i="10541"/>
  <c r="B3558" i="10541" l="1"/>
  <c r="H2115" i="10541"/>
  <c r="H2114" i="10541"/>
  <c r="H2116" i="10541"/>
  <c r="H2117" i="10541"/>
  <c r="B3561" i="10541" l="1"/>
  <c r="H2118" i="10541"/>
  <c r="B3563" i="10541" l="1"/>
  <c r="H2119" i="10541"/>
  <c r="B3560" i="10541" l="1"/>
  <c r="B3565" i="10541"/>
  <c r="H2120" i="10541"/>
  <c r="B3567" i="10541" l="1"/>
  <c r="B3562" i="10541"/>
  <c r="H2121" i="10541"/>
  <c r="B3564" i="10541" l="1"/>
  <c r="B3569" i="10541"/>
  <c r="H2122" i="10541"/>
  <c r="B3571" i="10541" l="1"/>
  <c r="B3566" i="10541"/>
  <c r="H2123" i="10541"/>
  <c r="B3568" i="10541" l="1"/>
  <c r="B3573" i="10541"/>
  <c r="H2124" i="10541"/>
  <c r="B3575" i="10541" l="1"/>
  <c r="B3570" i="10541"/>
  <c r="H2125" i="10541"/>
  <c r="B3572" i="10541" l="1"/>
  <c r="B3577" i="10541"/>
  <c r="H2126" i="10541"/>
  <c r="B3579" i="10541" l="1"/>
  <c r="B3574" i="10541"/>
  <c r="H2127" i="10541"/>
  <c r="B3576" i="10541" l="1"/>
  <c r="B3581" i="10541"/>
  <c r="H2128" i="10541"/>
  <c r="B3583" i="10541" l="1"/>
  <c r="B3578" i="10541"/>
  <c r="H2129" i="10541"/>
  <c r="B3580" i="10541" l="1"/>
  <c r="B3585" i="10541"/>
  <c r="H2130" i="10541"/>
  <c r="B3587" i="10541" l="1"/>
  <c r="B3582" i="10541"/>
  <c r="H2131" i="10541"/>
  <c r="B3584" i="10541" l="1"/>
  <c r="B3589" i="10541"/>
  <c r="H2132" i="10541"/>
  <c r="B3591" i="10541" l="1"/>
  <c r="B3586" i="10541"/>
  <c r="H2133" i="10541"/>
  <c r="B3588" i="10541" l="1"/>
  <c r="B3593" i="10541"/>
  <c r="H2134" i="10541"/>
  <c r="B3595" i="10541" l="1"/>
  <c r="B3590" i="10541"/>
  <c r="H2135" i="10541"/>
  <c r="B3592" i="10541" l="1"/>
  <c r="B3597" i="10541"/>
  <c r="H2136" i="10541"/>
  <c r="B3599" i="10541" l="1"/>
  <c r="B3594" i="10541"/>
  <c r="H2137" i="10541"/>
  <c r="B3596" i="10541" l="1"/>
  <c r="B3601" i="10541"/>
  <c r="H2138" i="10541"/>
  <c r="B3603" i="10541" l="1"/>
  <c r="B3598" i="10541"/>
  <c r="H2139" i="10541"/>
  <c r="B3600" i="10541" l="1"/>
  <c r="B3605" i="10541"/>
  <c r="H2140" i="10541"/>
  <c r="B3607" i="10541" l="1"/>
  <c r="B3602" i="10541"/>
  <c r="H2141" i="10541"/>
  <c r="B3604" i="10541" l="1"/>
  <c r="B3609" i="10541"/>
  <c r="H2142" i="10541"/>
  <c r="B3611" i="10541" l="1"/>
  <c r="B3606" i="10541"/>
  <c r="H2143" i="10541"/>
  <c r="B3608" i="10541" l="1"/>
  <c r="B3613" i="10541"/>
  <c r="H2144" i="10541"/>
  <c r="B3615" i="10541" l="1"/>
  <c r="B3610" i="10541"/>
  <c r="H2145" i="10541"/>
  <c r="B3612" i="10541" l="1"/>
  <c r="B3617" i="10541"/>
  <c r="H2146" i="10541"/>
  <c r="B3619" i="10541" l="1"/>
  <c r="B3614" i="10541"/>
  <c r="H2147" i="10541"/>
  <c r="B3616" i="10541" l="1"/>
  <c r="B3621" i="10541"/>
  <c r="H2148" i="10541"/>
  <c r="B3623" i="10541" l="1"/>
  <c r="B3618" i="10541"/>
  <c r="H2149" i="10541"/>
  <c r="B3620" i="10541" l="1"/>
  <c r="B3625" i="10541"/>
  <c r="H2150" i="10541"/>
  <c r="B3627" i="10541" l="1"/>
  <c r="B3622" i="10541"/>
  <c r="H2151" i="10541"/>
  <c r="B3624" i="10541" l="1"/>
  <c r="B3629" i="10541"/>
  <c r="H2152" i="10541"/>
  <c r="B3631" i="10541" l="1"/>
  <c r="B3626" i="10541"/>
  <c r="H2153" i="10541"/>
  <c r="B3628" i="10541" l="1"/>
  <c r="B3633" i="10541"/>
  <c r="H2154" i="10541"/>
  <c r="B3635" i="10541" l="1"/>
  <c r="B3630" i="10541"/>
  <c r="H2155" i="10541"/>
  <c r="B3632" i="10541" l="1"/>
  <c r="B3637" i="10541"/>
  <c r="H2156" i="10541"/>
  <c r="B3639" i="10541" l="1"/>
  <c r="B3634" i="10541"/>
  <c r="H2157" i="10541"/>
  <c r="B3636" i="10541" l="1"/>
  <c r="B3641" i="10541"/>
  <c r="H2158" i="10541"/>
  <c r="B3643" i="10541" l="1"/>
  <c r="B3638" i="10541"/>
  <c r="H2159" i="10541"/>
  <c r="B3640" i="10541" l="1"/>
  <c r="B3645" i="10541"/>
  <c r="H2160" i="10541"/>
  <c r="B3647" i="10541" l="1"/>
  <c r="B3642" i="10541"/>
  <c r="H2161" i="10541"/>
  <c r="B3644" i="10541" l="1"/>
  <c r="B3649" i="10541"/>
  <c r="H2162" i="10541"/>
  <c r="B3651" i="10541" l="1"/>
  <c r="B3646" i="10541"/>
  <c r="H2163" i="10541"/>
  <c r="B3648" i="10541" l="1"/>
  <c r="B3653" i="10541"/>
  <c r="H2164" i="10541"/>
  <c r="B3655" i="10541" l="1"/>
  <c r="B3650" i="10541"/>
  <c r="H2165" i="10541"/>
  <c r="B3652" i="10541" l="1"/>
  <c r="B3657" i="10541"/>
  <c r="H2166" i="10541"/>
  <c r="B3659" i="10541" l="1"/>
  <c r="B3654" i="10541"/>
  <c r="H2167" i="10541"/>
  <c r="B3656" i="10541" l="1"/>
  <c r="B3661" i="10541"/>
  <c r="H2168" i="10541"/>
  <c r="B3663" i="10541" l="1"/>
  <c r="B3658" i="10541"/>
  <c r="H2169" i="10541"/>
  <c r="B3660" i="10541" l="1"/>
  <c r="B3665" i="10541"/>
  <c r="H2170" i="10541"/>
  <c r="B3667" i="10541" l="1"/>
  <c r="B3662" i="10541"/>
  <c r="H2171" i="10541"/>
  <c r="B3664" i="10541" l="1"/>
  <c r="B3669" i="10541"/>
  <c r="H2172" i="10541"/>
  <c r="B3671" i="10541" l="1"/>
  <c r="B3666" i="10541"/>
  <c r="H2173" i="10541"/>
  <c r="B3668" i="10541" l="1"/>
  <c r="B3673" i="10541"/>
  <c r="H2174" i="10541"/>
  <c r="B3675" i="10541" l="1"/>
  <c r="B3670" i="10541"/>
  <c r="H2175" i="10541"/>
  <c r="B3672" i="10541" l="1"/>
  <c r="B3677" i="10541"/>
  <c r="H2176" i="10541"/>
  <c r="B3679" i="10541" l="1"/>
  <c r="B3674" i="10541"/>
  <c r="H2177" i="10541"/>
  <c r="B3676" i="10541" l="1"/>
  <c r="B3681" i="10541"/>
  <c r="H2178" i="10541"/>
  <c r="B3683" i="10541" l="1"/>
  <c r="B3678" i="10541"/>
  <c r="H2179" i="10541"/>
  <c r="B3680" i="10541" l="1"/>
  <c r="B3685" i="10541"/>
  <c r="H2180" i="10541"/>
  <c r="B3687" i="10541" l="1"/>
  <c r="B3682" i="10541"/>
  <c r="H2181" i="10541"/>
  <c r="B3684" i="10541" l="1"/>
  <c r="B3689" i="10541"/>
  <c r="H2182" i="10541"/>
  <c r="B3691" i="10541" l="1"/>
  <c r="B3686" i="10541"/>
  <c r="H2183" i="10541"/>
  <c r="B3688" i="10541" l="1"/>
  <c r="H2184" i="10541"/>
  <c r="B3690" i="10541" l="1"/>
  <c r="H2188" i="10541"/>
  <c r="H2186" i="10541"/>
  <c r="H2187" i="10541"/>
  <c r="H2185" i="10541"/>
  <c r="B3693" i="10541" l="1"/>
  <c r="H2189" i="10541"/>
  <c r="B3695" i="10541" l="1"/>
  <c r="H2190" i="10541"/>
  <c r="B3697" i="10541" l="1"/>
  <c r="B3692" i="10541"/>
  <c r="H2191" i="10541"/>
  <c r="B3694" i="10541" l="1"/>
  <c r="B3699" i="10541"/>
  <c r="H2192" i="10541"/>
  <c r="B3701" i="10541" l="1"/>
  <c r="B3696" i="10541"/>
  <c r="H2193" i="10541"/>
  <c r="B3698" i="10541" l="1"/>
  <c r="B3703" i="10541"/>
  <c r="H2194" i="10541"/>
  <c r="B3705" i="10541" l="1"/>
  <c r="B3700" i="10541"/>
  <c r="H2195" i="10541"/>
  <c r="B3702" i="10541" l="1"/>
  <c r="B3707" i="10541"/>
  <c r="H2196" i="10541"/>
  <c r="B3709" i="10541" l="1"/>
  <c r="B3704" i="10541"/>
  <c r="H2197" i="10541"/>
  <c r="B3706" i="10541" l="1"/>
  <c r="B3711" i="10541"/>
  <c r="H2198" i="10541"/>
  <c r="B3713" i="10541" l="1"/>
  <c r="B3708" i="10541"/>
  <c r="H2199" i="10541"/>
  <c r="B3710" i="10541" l="1"/>
  <c r="B3715" i="10541"/>
  <c r="H2200" i="10541"/>
  <c r="B3717" i="10541" l="1"/>
  <c r="B3712" i="10541"/>
  <c r="H2201" i="10541"/>
  <c r="B3714" i="10541" l="1"/>
  <c r="B3719" i="10541"/>
  <c r="H2202" i="10541"/>
  <c r="B3721" i="10541" l="1"/>
  <c r="B3716" i="10541"/>
  <c r="H2203" i="10541"/>
  <c r="B3718" i="10541" l="1"/>
  <c r="B3723" i="10541"/>
  <c r="H2204" i="10541"/>
  <c r="B3725" i="10541" l="1"/>
  <c r="B3720" i="10541"/>
  <c r="H2205" i="10541"/>
  <c r="B3722" i="10541" l="1"/>
  <c r="B3727" i="10541"/>
  <c r="H2206" i="10541"/>
  <c r="B3729" i="10541" l="1"/>
  <c r="B3724" i="10541"/>
  <c r="H2207" i="10541"/>
  <c r="B3726" i="10541" l="1"/>
  <c r="B3731" i="10541"/>
  <c r="H2208" i="10541"/>
  <c r="B3733" i="10541" l="1"/>
  <c r="B3728" i="10541"/>
  <c r="H2209" i="10541"/>
  <c r="B3730" i="10541" l="1"/>
  <c r="B3735" i="10541"/>
  <c r="H2210" i="10541"/>
  <c r="B3737" i="10541" l="1"/>
  <c r="B3732" i="10541"/>
  <c r="H2211" i="10541"/>
  <c r="B3734" i="10541" l="1"/>
  <c r="B3739" i="10541"/>
  <c r="H2212" i="10541"/>
  <c r="B3741" i="10541" l="1"/>
  <c r="B3736" i="10541"/>
  <c r="H2213" i="10541"/>
  <c r="B3738" i="10541" l="1"/>
  <c r="H2214" i="10541"/>
  <c r="B3740" i="10541" l="1"/>
  <c r="H2215" i="10541"/>
  <c r="H2217" i="10541"/>
  <c r="H2218" i="10541"/>
  <c r="H2216" i="10541"/>
  <c r="B3743" i="10541" l="1"/>
  <c r="H2219" i="10541"/>
  <c r="B3745" i="10541" l="1"/>
  <c r="H2220" i="10541"/>
  <c r="B3747" i="10541" l="1"/>
  <c r="B3742" i="10541"/>
  <c r="H2221" i="10541"/>
  <c r="B3744" i="10541" l="1"/>
  <c r="B3749" i="10541"/>
  <c r="H2222" i="10541"/>
  <c r="B3751" i="10541" l="1"/>
  <c r="B3746" i="10541"/>
  <c r="H2223" i="10541"/>
  <c r="B3748" i="10541" l="1"/>
  <c r="B3753" i="10541"/>
  <c r="H2224" i="10541"/>
  <c r="B3755" i="10541" l="1"/>
  <c r="B3750" i="10541"/>
  <c r="H2225" i="10541"/>
  <c r="B3752" i="10541" l="1"/>
  <c r="B3757" i="10541"/>
  <c r="H2226" i="10541"/>
  <c r="B3759" i="10541" l="1"/>
  <c r="B3754" i="10541"/>
  <c r="H2227" i="10541"/>
  <c r="B3756" i="10541" l="1"/>
  <c r="B3761" i="10541"/>
  <c r="H2228" i="10541"/>
  <c r="B3763" i="10541" l="1"/>
  <c r="B3758" i="10541"/>
  <c r="H2229" i="10541"/>
  <c r="B3760" i="10541" l="1"/>
  <c r="B3765" i="10541"/>
  <c r="H2230" i="10541"/>
  <c r="B3767" i="10541" l="1"/>
  <c r="B3762" i="10541"/>
  <c r="H2231" i="10541"/>
  <c r="B3764" i="10541" l="1"/>
  <c r="B3769" i="10541"/>
  <c r="H2232" i="10541"/>
  <c r="B3771" i="10541" l="1"/>
  <c r="B3766" i="10541"/>
  <c r="H2233" i="10541"/>
  <c r="B3768" i="10541" l="1"/>
  <c r="B3773" i="10541"/>
  <c r="H2234" i="10541"/>
  <c r="B3775" i="10541" l="1"/>
  <c r="B3770" i="10541"/>
  <c r="H2235" i="10541"/>
  <c r="B3772" i="10541" l="1"/>
  <c r="B3777" i="10541"/>
  <c r="H2236" i="10541"/>
  <c r="B3779" i="10541" l="1"/>
  <c r="B3774" i="10541"/>
  <c r="H2237" i="10541"/>
  <c r="B3776" i="10541" l="1"/>
  <c r="B3781" i="10541"/>
  <c r="H2238" i="10541"/>
  <c r="B3783" i="10541" l="1"/>
  <c r="B3778" i="10541"/>
  <c r="H2239" i="10541"/>
  <c r="B3780" i="10541" l="1"/>
  <c r="B3785" i="10541"/>
  <c r="H2240" i="10541"/>
  <c r="B3787" i="10541" l="1"/>
  <c r="B3782" i="10541"/>
  <c r="H2241" i="10541"/>
  <c r="B3784" i="10541" l="1"/>
  <c r="B3789" i="10541"/>
  <c r="H2242" i="10541"/>
  <c r="B3786" i="10541" l="1"/>
  <c r="H2243" i="10541"/>
  <c r="B3788" i="10541" l="1"/>
  <c r="H2244" i="10541"/>
  <c r="B3790" i="10541" l="1"/>
  <c r="H2251" i="10541"/>
  <c r="H2250" i="10541"/>
  <c r="H2245" i="10541"/>
  <c r="H2246" i="10541"/>
  <c r="H2247" i="10541"/>
  <c r="H2252" i="10541"/>
  <c r="H2248" i="10541"/>
  <c r="H2249" i="10541"/>
  <c r="B3791" i="10541" l="1"/>
  <c r="H2253" i="10541"/>
  <c r="B3793" i="10541" l="1"/>
  <c r="H2254" i="10541"/>
  <c r="B3795" i="10541" l="1"/>
  <c r="H2255" i="10541"/>
  <c r="B3792" i="10541" l="1"/>
  <c r="B3797" i="10541"/>
  <c r="H2256" i="10541"/>
  <c r="B3799" i="10541" l="1"/>
  <c r="B3794" i="10541"/>
  <c r="H2257" i="10541"/>
  <c r="B3796" i="10541" l="1"/>
  <c r="B3801" i="10541"/>
  <c r="H2258" i="10541"/>
  <c r="B3803" i="10541" l="1"/>
  <c r="B3798" i="10541"/>
  <c r="H2259" i="10541"/>
  <c r="B3800" i="10541" l="1"/>
  <c r="B3805" i="10541"/>
  <c r="H2260" i="10541"/>
  <c r="B3807" i="10541" l="1"/>
  <c r="B3802" i="10541"/>
  <c r="H2261" i="10541"/>
  <c r="B3804" i="10541" l="1"/>
  <c r="B3809" i="10541"/>
  <c r="H2262" i="10541"/>
  <c r="B3811" i="10541" l="1"/>
  <c r="B3806" i="10541"/>
  <c r="H2263" i="10541"/>
  <c r="B3808" i="10541" l="1"/>
  <c r="B3813" i="10541"/>
  <c r="H2264" i="10541"/>
  <c r="B3815" i="10541" l="1"/>
  <c r="B3810" i="10541"/>
  <c r="H2265" i="10541"/>
  <c r="B3812" i="10541" l="1"/>
  <c r="B3817" i="10541"/>
  <c r="H2266" i="10541"/>
  <c r="B3819" i="10541" l="1"/>
  <c r="B3814" i="10541"/>
  <c r="H2267" i="10541"/>
  <c r="B3816" i="10541" l="1"/>
  <c r="B3821" i="10541"/>
  <c r="H2268" i="10541"/>
  <c r="B3823" i="10541" l="1"/>
  <c r="B3818" i="10541"/>
  <c r="H2269" i="10541"/>
  <c r="B3820" i="10541" l="1"/>
  <c r="B3825" i="10541"/>
  <c r="H2270" i="10541"/>
  <c r="B3827" i="10541" l="1"/>
  <c r="B3822" i="10541"/>
  <c r="H2271" i="10541"/>
  <c r="B3824" i="10541" l="1"/>
  <c r="B3829" i="10541"/>
  <c r="H2272" i="10541"/>
  <c r="B3831" i="10541" l="1"/>
  <c r="B3826" i="10541"/>
  <c r="H2273" i="10541"/>
  <c r="B3828" i="10541" l="1"/>
  <c r="B3833" i="10541"/>
  <c r="H2274" i="10541"/>
  <c r="B3835" i="10541" l="1"/>
  <c r="B3830" i="10541"/>
  <c r="H2275" i="10541"/>
  <c r="B3832" i="10541" l="1"/>
  <c r="B3837" i="10541"/>
  <c r="H2276" i="10541"/>
  <c r="B3839" i="10541" l="1"/>
  <c r="B3834" i="10541"/>
  <c r="H2277" i="10541"/>
  <c r="B3836" i="10541" l="1"/>
  <c r="B3841" i="10541"/>
  <c r="H2278" i="10541"/>
  <c r="B3843" i="10541" l="1"/>
  <c r="B3838" i="10541"/>
  <c r="H2279" i="10541"/>
  <c r="B3840" i="10541" l="1"/>
  <c r="B3845" i="10541"/>
  <c r="H2280" i="10541"/>
  <c r="B3847" i="10541" l="1"/>
  <c r="B3842" i="10541"/>
  <c r="H2281" i="10541"/>
  <c r="B3844" i="10541" l="1"/>
  <c r="B3849" i="10541"/>
  <c r="H2282" i="10541"/>
  <c r="B3851" i="10541" l="1"/>
  <c r="B3846" i="10541"/>
  <c r="H2283" i="10541"/>
  <c r="B3848" i="10541" l="1"/>
  <c r="B3853" i="10541"/>
  <c r="H2284" i="10541"/>
  <c r="B3855" i="10541" l="1"/>
  <c r="B3850" i="10541"/>
  <c r="H2285" i="10541"/>
  <c r="B3852" i="10541" l="1"/>
  <c r="B3857" i="10541"/>
  <c r="H2286" i="10541"/>
  <c r="B3859" i="10541" l="1"/>
  <c r="B3854" i="10541"/>
  <c r="H2287" i="10541"/>
  <c r="B3856" i="10541" l="1"/>
  <c r="B3861" i="10541"/>
  <c r="H2288" i="10541"/>
  <c r="B3863" i="10541" l="1"/>
  <c r="B3858" i="10541"/>
  <c r="H2289" i="10541"/>
  <c r="B3860" i="10541" l="1"/>
  <c r="B3865" i="10541"/>
  <c r="H2290" i="10541"/>
  <c r="B3867" i="10541" l="1"/>
  <c r="B3862" i="10541"/>
  <c r="H2291" i="10541"/>
  <c r="B3864" i="10541" l="1"/>
  <c r="B3869" i="10541"/>
  <c r="H2292" i="10541"/>
  <c r="B3871" i="10541" l="1"/>
  <c r="B3866" i="10541"/>
  <c r="H2293" i="10541"/>
  <c r="B3868" i="10541" l="1"/>
  <c r="B3873" i="10541"/>
  <c r="H2294" i="10541"/>
  <c r="B3875" i="10541" l="1"/>
  <c r="B3870" i="10541"/>
  <c r="H2295" i="10541"/>
  <c r="B3872" i="10541" l="1"/>
  <c r="B3877" i="10541"/>
  <c r="H2296" i="10541"/>
  <c r="B3879" i="10541" l="1"/>
  <c r="B3874" i="10541"/>
  <c r="H2297" i="10541"/>
  <c r="B3876" i="10541" l="1"/>
  <c r="B3881" i="10541"/>
  <c r="H2298" i="10541"/>
  <c r="B3883" i="10541" l="1"/>
  <c r="B3878" i="10541"/>
  <c r="H2299" i="10541"/>
  <c r="B3880" i="10541" l="1"/>
  <c r="B3885" i="10541"/>
  <c r="H2300" i="10541"/>
  <c r="B3887" i="10541" l="1"/>
  <c r="B3882" i="10541"/>
  <c r="H2301" i="10541"/>
  <c r="B3884" i="10541" l="1"/>
  <c r="B3889" i="10541"/>
  <c r="H2302" i="10541"/>
  <c r="B3891" i="10541" l="1"/>
  <c r="B3886" i="10541"/>
  <c r="H2303" i="10541"/>
  <c r="B3888" i="10541" l="1"/>
  <c r="B3893" i="10541"/>
  <c r="H2304" i="10541"/>
  <c r="B3895" i="10541" l="1"/>
  <c r="B3890" i="10541"/>
  <c r="H2305" i="10541"/>
  <c r="B3892" i="10541" l="1"/>
  <c r="B3897" i="10541"/>
  <c r="H2306" i="10541"/>
  <c r="B3899" i="10541" l="1"/>
  <c r="B3894" i="10541"/>
  <c r="H2307" i="10541"/>
  <c r="B3896" i="10541" l="1"/>
  <c r="B3901" i="10541"/>
  <c r="H2308" i="10541"/>
  <c r="B3903" i="10541" l="1"/>
  <c r="B3898" i="10541"/>
  <c r="H2309" i="10541"/>
  <c r="B3900" i="10541" l="1"/>
  <c r="B3905" i="10541"/>
  <c r="H2310" i="10541"/>
  <c r="B3907" i="10541" l="1"/>
  <c r="B3902" i="10541"/>
  <c r="H2311" i="10541"/>
  <c r="B3904" i="10541" l="1"/>
  <c r="B3909" i="10541"/>
  <c r="H2312" i="10541"/>
  <c r="B3911" i="10541" l="1"/>
  <c r="B3906" i="10541"/>
  <c r="H2313" i="10541"/>
  <c r="B3908" i="10541" l="1"/>
  <c r="B3913" i="10541"/>
  <c r="H2314" i="10541"/>
  <c r="B3915" i="10541" l="1"/>
  <c r="B3910" i="10541"/>
  <c r="H2315" i="10541"/>
  <c r="B3912" i="10541" l="1"/>
  <c r="B3917" i="10541"/>
  <c r="H2316" i="10541"/>
  <c r="B3919" i="10541" l="1"/>
  <c r="B3914" i="10541"/>
  <c r="H2317" i="10541"/>
  <c r="B3916" i="10541" l="1"/>
  <c r="B3921" i="10541"/>
  <c r="H2318" i="10541"/>
  <c r="B3923" i="10541" l="1"/>
  <c r="B3918" i="10541"/>
  <c r="H2319" i="10541"/>
  <c r="B3920" i="10541" l="1"/>
  <c r="B3925" i="10541"/>
  <c r="H2320" i="10541"/>
  <c r="B3927" i="10541" l="1"/>
  <c r="B3922" i="10541"/>
  <c r="H2321" i="10541"/>
  <c r="B3924" i="10541" l="1"/>
  <c r="B3929" i="10541"/>
  <c r="H2322" i="10541"/>
  <c r="B3931" i="10541" l="1"/>
  <c r="B3926" i="10541"/>
  <c r="H2323" i="10541"/>
  <c r="B3928" i="10541" l="1"/>
  <c r="B3933" i="10541"/>
  <c r="H2324" i="10541"/>
  <c r="B3935" i="10541" l="1"/>
  <c r="B3930" i="10541"/>
  <c r="H2325" i="10541"/>
  <c r="B3932" i="10541" l="1"/>
  <c r="B3937" i="10541"/>
  <c r="H2326" i="10541"/>
  <c r="B3939" i="10541" l="1"/>
  <c r="B3934" i="10541"/>
  <c r="H2327" i="10541"/>
  <c r="B3936" i="10541" l="1"/>
  <c r="B3941" i="10541"/>
  <c r="H2328" i="10541"/>
  <c r="B3943" i="10541" l="1"/>
  <c r="B3938" i="10541"/>
  <c r="H2329" i="10541"/>
  <c r="B3940" i="10541" l="1"/>
  <c r="B3945" i="10541"/>
  <c r="H2330" i="10541"/>
  <c r="B3947" i="10541" l="1"/>
  <c r="B3942" i="10541"/>
  <c r="H2331" i="10541"/>
  <c r="B3944" i="10541" l="1"/>
  <c r="B3949" i="10541"/>
  <c r="H2332" i="10541"/>
  <c r="B3951" i="10541" l="1"/>
  <c r="B3946" i="10541"/>
  <c r="H2333" i="10541"/>
  <c r="B3948" i="10541" l="1"/>
  <c r="B3953" i="10541"/>
  <c r="H2334" i="10541"/>
  <c r="B3955" i="10541" l="1"/>
  <c r="B3950" i="10541"/>
  <c r="H2335" i="10541"/>
  <c r="B3952" i="10541" l="1"/>
  <c r="B3957" i="10541"/>
  <c r="H2336" i="10541"/>
  <c r="B3959" i="10541" l="1"/>
  <c r="B3954" i="10541"/>
  <c r="H2337" i="10541"/>
  <c r="B3956" i="10541" l="1"/>
  <c r="B3961" i="10541"/>
  <c r="H2338" i="10541"/>
  <c r="B3963" i="10541" l="1"/>
  <c r="B3958" i="10541"/>
  <c r="H2339" i="10541"/>
  <c r="B3960" i="10541" l="1"/>
  <c r="B3965" i="10541"/>
  <c r="H2340" i="10541"/>
  <c r="B3967" i="10541" l="1"/>
  <c r="B3962" i="10541"/>
  <c r="H2341" i="10541"/>
  <c r="B3964" i="10541" l="1"/>
  <c r="B3969" i="10541"/>
  <c r="H2342" i="10541"/>
  <c r="B3971" i="10541" l="1"/>
  <c r="B3966" i="10541"/>
  <c r="H2343" i="10541"/>
  <c r="B3968" i="10541" l="1"/>
  <c r="B3973" i="10541"/>
  <c r="H2344" i="10541"/>
  <c r="B3975" i="10541" l="1"/>
  <c r="B3970" i="10541"/>
  <c r="H2345" i="10541"/>
  <c r="B3972" i="10541" l="1"/>
  <c r="B3977" i="10541"/>
  <c r="H2346" i="10541"/>
  <c r="B3979" i="10541" l="1"/>
  <c r="B3974" i="10541"/>
  <c r="H2347" i="10541"/>
  <c r="B3976" i="10541" l="1"/>
  <c r="B3981" i="10541"/>
  <c r="H2348" i="10541"/>
  <c r="B3983" i="10541" l="1"/>
  <c r="B3978" i="10541"/>
  <c r="H2349" i="10541"/>
  <c r="B3980" i="10541" l="1"/>
  <c r="B3985" i="10541"/>
  <c r="H2350" i="10541"/>
  <c r="B3987" i="10541" l="1"/>
  <c r="B3982" i="10541"/>
  <c r="H2351" i="10541"/>
  <c r="B3984" i="10541" l="1"/>
  <c r="B3989" i="10541"/>
  <c r="H2352" i="10541"/>
  <c r="B3991" i="10541" l="1"/>
  <c r="B3986" i="10541"/>
  <c r="H2353" i="10541"/>
  <c r="B3988" i="10541" l="1"/>
  <c r="B3993" i="10541"/>
  <c r="H2354" i="10541"/>
  <c r="B3995" i="10541" l="1"/>
  <c r="B3990" i="10541"/>
  <c r="H2355" i="10541"/>
  <c r="B3992" i="10541" l="1"/>
  <c r="B3997" i="10541"/>
  <c r="H2356" i="10541"/>
  <c r="B3999" i="10541" l="1"/>
  <c r="B3994" i="10541"/>
  <c r="H2357" i="10541"/>
  <c r="B3996" i="10541" l="1"/>
  <c r="B4001" i="10541"/>
  <c r="H2358" i="10541"/>
  <c r="B4003" i="10541" l="1"/>
  <c r="B3998" i="10541"/>
  <c r="H2359" i="10541"/>
  <c r="B4000" i="10541" l="1"/>
  <c r="B4005" i="10541"/>
  <c r="H2360" i="10541"/>
  <c r="B4007" i="10541" l="1"/>
  <c r="B4002" i="10541"/>
  <c r="H2361" i="10541"/>
  <c r="B4004" i="10541" l="1"/>
  <c r="B4009" i="10541"/>
  <c r="H2362" i="10541"/>
  <c r="B4006" i="10541" l="1"/>
  <c r="H2363" i="10541"/>
  <c r="B4008" i="10541" l="1"/>
  <c r="H2364" i="10541"/>
  <c r="B4011" i="10541" l="1"/>
  <c r="H2365" i="10541"/>
  <c r="B4013" i="10541" l="1"/>
  <c r="H2366" i="10541"/>
  <c r="B4015" i="10541" l="1"/>
  <c r="B4010" i="10541"/>
  <c r="H2367" i="10541"/>
  <c r="B4012" i="10541" l="1"/>
  <c r="B4017" i="10541"/>
  <c r="H2368" i="10541"/>
  <c r="B4019" i="10541" l="1"/>
  <c r="B4014" i="10541"/>
  <c r="H2369" i="10541"/>
  <c r="B4016" i="10541" l="1"/>
  <c r="B4021" i="10541"/>
  <c r="H2370" i="10541"/>
  <c r="B4023" i="10541" l="1"/>
  <c r="B4018" i="10541"/>
  <c r="H2371" i="10541"/>
  <c r="B4020" i="10541" l="1"/>
  <c r="B4025" i="10541"/>
  <c r="H2372" i="10541"/>
  <c r="B4027" i="10541" l="1"/>
  <c r="B4022" i="10541"/>
  <c r="H2373" i="10541"/>
  <c r="B4024" i="10541" l="1"/>
  <c r="B4029" i="10541"/>
  <c r="H2374" i="10541"/>
  <c r="B4031" i="10541" l="1"/>
  <c r="B4026" i="10541"/>
  <c r="H2375" i="10541"/>
  <c r="B4028" i="10541" l="1"/>
  <c r="B4033" i="10541"/>
  <c r="H2376" i="10541"/>
  <c r="B4035" i="10541" l="1"/>
  <c r="B4030" i="10541"/>
  <c r="H2377" i="10541"/>
  <c r="B4032" i="10541" l="1"/>
  <c r="B4037" i="10541"/>
  <c r="H2378" i="10541"/>
  <c r="B4039" i="10541" l="1"/>
  <c r="B4034" i="10541"/>
  <c r="H2379" i="10541"/>
  <c r="B4036" i="10541" l="1"/>
  <c r="B4041" i="10541"/>
  <c r="H2380" i="10541"/>
  <c r="B4043" i="10541" l="1"/>
  <c r="B4038" i="10541"/>
  <c r="H2381" i="10541"/>
  <c r="B4040" i="10541" l="1"/>
  <c r="B4045" i="10541"/>
  <c r="H2382" i="10541"/>
  <c r="B4047" i="10541" l="1"/>
  <c r="B4042" i="10541"/>
  <c r="H2383" i="10541"/>
  <c r="B4044" i="10541" l="1"/>
  <c r="B4049" i="10541"/>
  <c r="H2384" i="10541"/>
  <c r="B4051" i="10541" l="1"/>
  <c r="B4046" i="10541"/>
  <c r="H2385" i="10541"/>
  <c r="B4048" i="10541" l="1"/>
  <c r="B4053" i="10541"/>
  <c r="H2386" i="10541"/>
  <c r="B4055" i="10541" l="1"/>
  <c r="B4050" i="10541"/>
  <c r="H2387" i="10541"/>
  <c r="B4052" i="10541" l="1"/>
  <c r="B4057" i="10541"/>
  <c r="H2388" i="10541"/>
  <c r="B4059" i="10541" l="1"/>
  <c r="B4054" i="10541"/>
  <c r="H2389" i="10541"/>
  <c r="B4056" i="10541" l="1"/>
  <c r="B4061" i="10541"/>
  <c r="H2390" i="10541"/>
  <c r="B4063" i="10541" l="1"/>
  <c r="B4058" i="10541"/>
  <c r="H2391" i="10541"/>
  <c r="B4060" i="10541" l="1"/>
  <c r="B4065" i="10541"/>
  <c r="H2392" i="10541"/>
  <c r="B4067" i="10541" l="1"/>
  <c r="B4062" i="10541"/>
  <c r="H2393" i="10541"/>
  <c r="B4064" i="10541" l="1"/>
  <c r="B4069" i="10541"/>
  <c r="H2394" i="10541"/>
  <c r="B4071" i="10541" l="1"/>
  <c r="B4066" i="10541"/>
  <c r="H2395" i="10541"/>
  <c r="B4068" i="10541" l="1"/>
  <c r="B4073" i="10541"/>
  <c r="H2396" i="10541"/>
  <c r="B4070" i="10541" l="1"/>
  <c r="H2397" i="10541"/>
  <c r="B4072" i="10541" l="1"/>
  <c r="H2398" i="10541"/>
  <c r="B4074" i="10541" l="1"/>
  <c r="H2483" i="10541"/>
  <c r="H2552" i="10541"/>
  <c r="H2466" i="10541"/>
  <c r="H2496" i="10541"/>
  <c r="H2475" i="10541"/>
  <c r="H2463" i="10541"/>
  <c r="H2400" i="10541"/>
  <c r="H2444" i="10541"/>
  <c r="H2450" i="10541"/>
  <c r="H2405" i="10541"/>
  <c r="H2537" i="10541"/>
  <c r="H2536" i="10541"/>
  <c r="H2409" i="10541"/>
  <c r="H2438" i="10541"/>
  <c r="H2502" i="10541"/>
  <c r="H2542" i="10541"/>
  <c r="H2472" i="10541"/>
  <c r="H2515" i="10541"/>
  <c r="H2518" i="10541"/>
  <c r="H2547" i="10541"/>
  <c r="H2497" i="10541"/>
  <c r="H2410" i="10541"/>
  <c r="H2508" i="10541"/>
  <c r="H2555" i="10541"/>
  <c r="H2481" i="10541"/>
  <c r="H2425" i="10541"/>
  <c r="H2533" i="10541"/>
  <c r="H2528" i="10541"/>
  <c r="H2460" i="10541"/>
  <c r="H2543" i="10541"/>
  <c r="H2499" i="10541"/>
  <c r="H2452" i="10541"/>
  <c r="H2471" i="10541"/>
  <c r="H2545" i="10541"/>
  <c r="H2488" i="10541"/>
  <c r="H2424" i="10541"/>
  <c r="H2550" i="10541"/>
  <c r="H2454" i="10541"/>
  <c r="H2523" i="10541"/>
  <c r="H2433" i="10541"/>
  <c r="H2418" i="10541"/>
  <c r="H2554" i="10541"/>
  <c r="H2408" i="10541"/>
  <c r="H2504" i="10541"/>
  <c r="H2455" i="10541"/>
  <c r="H2403" i="10541"/>
  <c r="H2512" i="10541"/>
  <c r="H2404" i="10541"/>
  <c r="H2535" i="10541"/>
  <c r="H2524" i="10541"/>
  <c r="H2440" i="10541"/>
  <c r="H2498" i="10541"/>
  <c r="H2434" i="10541"/>
  <c r="H2420" i="10541"/>
  <c r="H2551" i="10541"/>
  <c r="H2453" i="10541"/>
  <c r="H2503" i="10541"/>
  <c r="H2534" i="10541"/>
  <c r="H2529" i="10541"/>
  <c r="H2437" i="10541"/>
  <c r="H2522" i="10541"/>
  <c r="H2501" i="10541"/>
  <c r="H2399" i="10541"/>
  <c r="H2431" i="10541"/>
  <c r="H2447" i="10541"/>
  <c r="H2462" i="10541"/>
  <c r="H2445" i="10541"/>
  <c r="H2439" i="10541"/>
  <c r="H2532" i="10541"/>
  <c r="H2426" i="10541"/>
  <c r="H2468" i="10541"/>
  <c r="H2417" i="10541"/>
  <c r="H2564" i="10541"/>
  <c r="H2479" i="10541"/>
  <c r="H2416" i="10541"/>
  <c r="H2553" i="10541"/>
  <c r="H2421" i="10541"/>
  <c r="H2411" i="10541"/>
  <c r="H2506" i="10541"/>
  <c r="H2482" i="10541"/>
  <c r="H2423" i="10541"/>
  <c r="H2441" i="10541"/>
  <c r="H2539" i="10541"/>
  <c r="H2517" i="10541"/>
  <c r="H2560" i="10541"/>
  <c r="H2557" i="10541"/>
  <c r="H2549" i="10541"/>
  <c r="H2448" i="10541"/>
  <c r="H2480" i="10541"/>
  <c r="H2429" i="10541"/>
  <c r="H2500" i="10541"/>
  <c r="H2521" i="10541"/>
  <c r="H2519" i="10541"/>
  <c r="H2485" i="10541"/>
  <c r="H2509" i="10541"/>
  <c r="H2459" i="10541"/>
  <c r="H2446" i="10541"/>
  <c r="H2487" i="10541"/>
  <c r="H2559" i="10541"/>
  <c r="H2526" i="10541"/>
  <c r="H2507" i="10541"/>
  <c r="H2432" i="10541"/>
  <c r="H2470" i="10541"/>
  <c r="H2442" i="10541"/>
  <c r="H2484" i="10541"/>
  <c r="H2478" i="10541"/>
  <c r="H2430" i="10541"/>
  <c r="H2544" i="10541"/>
  <c r="H2520" i="10541"/>
  <c r="H2493" i="10541"/>
  <c r="H2401" i="10541"/>
  <c r="H2436" i="10541"/>
  <c r="H2449" i="10541"/>
  <c r="H2516" i="10541"/>
  <c r="H2514" i="10541"/>
  <c r="H2566" i="10541"/>
  <c r="H2422" i="10541"/>
  <c r="H2494" i="10541"/>
  <c r="H2443" i="10541"/>
  <c r="H2465" i="10541"/>
  <c r="H2469" i="10541"/>
  <c r="H2565" i="10541"/>
  <c r="H2490" i="10541"/>
  <c r="H2562" i="10541"/>
  <c r="H2427" i="10541"/>
  <c r="H2558" i="10541"/>
  <c r="H2474" i="10541"/>
  <c r="H2419" i="10541"/>
  <c r="H2413" i="10541"/>
  <c r="H2473" i="10541"/>
  <c r="H2461" i="10541"/>
  <c r="H2538" i="10541"/>
  <c r="H2414" i="10541"/>
  <c r="H2451" i="10541"/>
  <c r="H2505" i="10541"/>
  <c r="H2510" i="10541"/>
  <c r="H2489" i="10541"/>
  <c r="H2464" i="10541"/>
  <c r="H2548" i="10541"/>
  <c r="H2540" i="10541"/>
  <c r="H2492" i="10541"/>
  <c r="H2477" i="10541"/>
  <c r="H2527" i="10541"/>
  <c r="H2513" i="10541"/>
  <c r="H2531" i="10541"/>
  <c r="H2495" i="10541"/>
  <c r="H2457" i="10541"/>
  <c r="H2406" i="10541"/>
  <c r="H2428" i="10541"/>
  <c r="H2491" i="10541"/>
  <c r="H2402" i="10541"/>
  <c r="H2546" i="10541"/>
  <c r="H2435" i="10541"/>
  <c r="H2456" i="10541"/>
  <c r="H2511" i="10541"/>
  <c r="H2563" i="10541"/>
  <c r="H2467" i="10541"/>
  <c r="H2561" i="10541"/>
  <c r="H2486" i="10541"/>
  <c r="H2415" i="10541"/>
  <c r="H2458" i="10541"/>
  <c r="H2407" i="10541"/>
  <c r="H2476" i="10541"/>
  <c r="H2541" i="10541"/>
  <c r="H2412" i="10541"/>
  <c r="H2525" i="10541"/>
  <c r="H2530" i="10541"/>
  <c r="H2556" i="10541"/>
  <c r="T6" i="10541" l="1"/>
  <c r="U6" i="10541" s="1"/>
  <c r="K26" i="62279" l="1"/>
  <c r="AB26" i="62279" s="1"/>
  <c r="U4" i="10541" l="1"/>
  <c r="I55" i="2561" l="1"/>
  <c r="I94" i="2561"/>
  <c r="H91" i="2561"/>
  <c r="I91" i="2561" s="1"/>
  <c r="I95" i="2561"/>
  <c r="H90" i="2561"/>
  <c r="I93" i="2561"/>
  <c r="H96" i="2561"/>
  <c r="J58" i="2561"/>
  <c r="I56" i="2561" l="1"/>
  <c r="I57" i="2561"/>
  <c r="J55" i="2561"/>
  <c r="H3999" i="10541"/>
  <c r="H4006" i="10541"/>
  <c r="H4000" i="10541"/>
  <c r="H4002" i="10541"/>
  <c r="H4009" i="10541"/>
  <c r="H4008" i="10541"/>
  <c r="H3998" i="10541"/>
  <c r="H4005" i="10541"/>
  <c r="H4007" i="10541"/>
  <c r="H4001" i="10541"/>
  <c r="H4003" i="10541"/>
  <c r="H50" i="2561" l="1"/>
  <c r="H3997" i="10541"/>
  <c r="G50" i="2561" l="1"/>
  <c r="H3996" i="10541"/>
  <c r="F50" i="2561" l="1"/>
  <c r="H3995" i="10541"/>
  <c r="Q61" i="2561" l="1"/>
  <c r="E50" i="2561"/>
  <c r="H3994" i="10541"/>
  <c r="AS52" i="10541"/>
  <c r="H49" i="2561" l="1"/>
  <c r="H3993" i="10541"/>
  <c r="G49" i="2561" l="1"/>
  <c r="H3992" i="10541"/>
  <c r="F49" i="2561" l="1"/>
  <c r="H3991" i="10541"/>
  <c r="E49" i="2561" l="1"/>
  <c r="H3990" i="10541"/>
  <c r="H3986" i="10541"/>
  <c r="H3989" i="10541"/>
  <c r="H3988" i="10541"/>
  <c r="H3987" i="10541"/>
  <c r="H47" i="2561" l="1"/>
  <c r="H3985" i="10541"/>
  <c r="G47" i="2561" l="1"/>
  <c r="H3984" i="10541"/>
  <c r="F47" i="2561" l="1"/>
  <c r="H3983" i="10541"/>
  <c r="E47" i="2561" l="1"/>
  <c r="H3982" i="10541"/>
  <c r="H46" i="2561" l="1"/>
  <c r="H3981" i="10541"/>
  <c r="G46" i="2561" l="1"/>
  <c r="H3980" i="10541"/>
  <c r="F46" i="2561" l="1"/>
  <c r="H3979" i="10541"/>
  <c r="E46" i="2561" l="1"/>
  <c r="H3978" i="10541"/>
  <c r="H45" i="2561" l="1"/>
  <c r="H3977" i="10541"/>
  <c r="G45" i="2561" l="1"/>
  <c r="H3976" i="10541"/>
  <c r="F45" i="2561" l="1"/>
  <c r="H3975" i="10541"/>
  <c r="E45" i="2561" l="1"/>
  <c r="H3974" i="10541"/>
  <c r="H44" i="2561" l="1"/>
  <c r="H3973" i="10541"/>
  <c r="G44" i="2561" l="1"/>
  <c r="H3972" i="10541"/>
  <c r="F44" i="2561" l="1"/>
  <c r="H3971" i="10541"/>
  <c r="Q50" i="2561" l="1"/>
  <c r="E44" i="2561"/>
  <c r="H3970" i="10541"/>
  <c r="H43" i="2561" l="1"/>
  <c r="H3969" i="10541"/>
  <c r="G43" i="2561" l="1"/>
  <c r="H3968" i="10541"/>
  <c r="F43" i="2561" l="1"/>
  <c r="H3967" i="10541"/>
  <c r="E43" i="2561" l="1"/>
  <c r="H3966" i="10541"/>
  <c r="H42" i="2561" l="1"/>
  <c r="H3965" i="10541"/>
  <c r="G42" i="2561" l="1"/>
  <c r="H3964" i="10541"/>
  <c r="F42" i="2561" l="1"/>
  <c r="H3963" i="10541"/>
  <c r="Q48" i="2561" l="1"/>
  <c r="E42" i="2561"/>
  <c r="H3962" i="10541"/>
  <c r="H41" i="2561" l="1"/>
  <c r="H3961" i="10541"/>
  <c r="G41" i="2561" l="1"/>
  <c r="H3960" i="10541"/>
  <c r="F41" i="2561" l="1"/>
  <c r="H3959" i="10541"/>
  <c r="E41" i="2561" l="1"/>
  <c r="H3958" i="10541"/>
  <c r="H40" i="2561" l="1"/>
  <c r="H3957" i="10541"/>
  <c r="G40" i="2561" l="1"/>
  <c r="H3956" i="10541"/>
  <c r="F40" i="2561" l="1"/>
  <c r="H3955" i="10541"/>
  <c r="Q46" i="2561" l="1"/>
  <c r="E40" i="2561"/>
  <c r="H3954" i="10541"/>
  <c r="H39" i="2561" l="1"/>
  <c r="H3953" i="10541"/>
  <c r="G39" i="2561" l="1"/>
  <c r="H3952" i="10541"/>
  <c r="F39" i="2561" l="1"/>
  <c r="H3951" i="10541"/>
  <c r="Q45" i="2561" l="1"/>
  <c r="E39" i="2561"/>
  <c r="H3950" i="10541"/>
  <c r="H38" i="2561" l="1"/>
  <c r="H3949" i="10541"/>
  <c r="C24" i="32" l="1"/>
  <c r="C21" i="32"/>
  <c r="C23" i="32"/>
  <c r="C27" i="32"/>
  <c r="C18" i="32"/>
  <c r="C20" i="32"/>
  <c r="C19" i="32"/>
  <c r="C22" i="32"/>
  <c r="C25" i="32"/>
  <c r="C26" i="32"/>
  <c r="G38" i="2561"/>
  <c r="H3948" i="10541"/>
  <c r="J28" i="32" l="1"/>
  <c r="F38" i="2561"/>
  <c r="H3600" i="10541"/>
  <c r="H3947" i="10541"/>
  <c r="L28" i="32" l="1"/>
  <c r="S15" i="10541" s="1"/>
  <c r="Q44" i="2561"/>
  <c r="J56" i="2561"/>
  <c r="T15" i="10541"/>
  <c r="E38" i="2561"/>
  <c r="H3946" i="10541"/>
  <c r="U15" i="10541" l="1"/>
  <c r="H37" i="2561"/>
  <c r="H3945" i="10541"/>
  <c r="G37" i="2561" l="1"/>
  <c r="H3944" i="10541"/>
  <c r="F37" i="2561" l="1"/>
  <c r="H3943" i="10541"/>
  <c r="Q43" i="2561" l="1"/>
  <c r="E37" i="2561"/>
  <c r="H3942" i="10541"/>
  <c r="H36" i="2561" l="1"/>
  <c r="H3941" i="10541"/>
  <c r="G36" i="2561" l="1"/>
  <c r="H3940" i="10541"/>
  <c r="F36" i="2561" l="1"/>
  <c r="H3939" i="10541"/>
  <c r="Q42" i="2561" l="1"/>
  <c r="E36" i="2561"/>
  <c r="H3938" i="10541"/>
  <c r="H35" i="2561" l="1"/>
  <c r="H3937" i="10541"/>
  <c r="G35" i="2561" l="1"/>
  <c r="H3936" i="10541"/>
  <c r="F35" i="2561" l="1"/>
  <c r="H3935" i="10541"/>
  <c r="Q41" i="2561" l="1"/>
  <c r="E35" i="2561"/>
  <c r="H3934" i="10541"/>
  <c r="H34" i="2561" l="1"/>
  <c r="H3933" i="10541"/>
  <c r="G34" i="2561" l="1"/>
  <c r="H3932" i="10541"/>
  <c r="F34" i="2561" l="1"/>
  <c r="H3931" i="10541"/>
  <c r="Q40" i="2561" l="1"/>
  <c r="E34" i="2561"/>
  <c r="H3930" i="10541"/>
  <c r="H33" i="2561" l="1"/>
  <c r="H3929" i="10541"/>
  <c r="G33" i="2561" l="1"/>
  <c r="H3928" i="10541"/>
  <c r="F33" i="2561" l="1"/>
  <c r="H3927" i="10541"/>
  <c r="Q39" i="2561" l="1"/>
  <c r="E33" i="2561"/>
  <c r="H3926" i="10541"/>
  <c r="H32" i="2561" l="1"/>
  <c r="H3925" i="10541"/>
  <c r="G32" i="2561" l="1"/>
  <c r="H3924" i="10541"/>
  <c r="F32" i="2561" l="1"/>
  <c r="H3923" i="10541"/>
  <c r="Q38" i="2561" l="1"/>
  <c r="E32" i="2561"/>
  <c r="H3922" i="10541"/>
  <c r="H31" i="2561" l="1"/>
  <c r="H3921" i="10541"/>
  <c r="G31" i="2561" l="1"/>
  <c r="H3920" i="10541"/>
  <c r="F31" i="2561" l="1"/>
  <c r="H3919" i="10541"/>
  <c r="Q37" i="2561" l="1"/>
  <c r="E31" i="2561"/>
  <c r="H3918" i="10541"/>
  <c r="H30" i="2561" l="1"/>
  <c r="H3917" i="10541"/>
  <c r="G30" i="2561" l="1"/>
  <c r="H3916" i="10541"/>
  <c r="F30" i="2561" l="1"/>
  <c r="H3915" i="10541"/>
  <c r="Q36" i="2561" l="1"/>
  <c r="E30" i="2561"/>
  <c r="H3914" i="10541"/>
  <c r="H29" i="2561" l="1"/>
  <c r="H3913" i="10541"/>
  <c r="G29" i="2561" l="1"/>
  <c r="H3912" i="10541"/>
  <c r="F29" i="2561" l="1"/>
  <c r="H3911" i="10541"/>
  <c r="Q35" i="2561" l="1"/>
  <c r="E29" i="2561"/>
  <c r="H3910" i="10541"/>
  <c r="H28" i="2561" l="1"/>
  <c r="H3909" i="10541"/>
  <c r="G28" i="2561" l="1"/>
  <c r="H3908" i="10541"/>
  <c r="F28" i="2561" l="1"/>
  <c r="H3907" i="10541"/>
  <c r="Q34" i="2561" l="1"/>
  <c r="E28" i="2561"/>
  <c r="H3906" i="10541"/>
  <c r="H27" i="2561" l="1"/>
  <c r="H3905" i="10541"/>
  <c r="G27" i="2561" l="1"/>
  <c r="H3904" i="10541"/>
  <c r="F27" i="2561" l="1"/>
  <c r="H3903" i="10541"/>
  <c r="Q33" i="2561" l="1"/>
  <c r="E27" i="2561"/>
  <c r="H3902" i="10541"/>
  <c r="H26" i="2561" l="1"/>
  <c r="H3901" i="10541"/>
  <c r="G26" i="2561" l="1"/>
  <c r="H3900" i="10541"/>
  <c r="F26" i="2561" l="1"/>
  <c r="H3899" i="10541"/>
  <c r="Q32" i="2561" l="1"/>
  <c r="E26" i="2561"/>
  <c r="H3898" i="10541"/>
  <c r="H25" i="2561" l="1"/>
  <c r="H3897" i="10541"/>
  <c r="G25" i="2561" l="1"/>
  <c r="H3896" i="10541"/>
  <c r="F25" i="2561" l="1"/>
  <c r="H3895" i="10541"/>
  <c r="Q31" i="2561" l="1"/>
  <c r="E25" i="2561"/>
  <c r="H3894" i="10541"/>
  <c r="H24" i="2561" l="1"/>
  <c r="H3893" i="10541"/>
  <c r="G24" i="2561" l="1"/>
  <c r="H3892" i="10541"/>
  <c r="F24" i="2561" l="1"/>
  <c r="H3891" i="10541"/>
  <c r="Q30" i="2561" l="1"/>
  <c r="E24" i="2561"/>
  <c r="H3890" i="10541"/>
  <c r="H23" i="2561" l="1"/>
  <c r="H3889" i="10541"/>
  <c r="G23" i="2561" l="1"/>
  <c r="H3888" i="10541"/>
  <c r="F23" i="2561" l="1"/>
  <c r="H3887" i="10541"/>
  <c r="Q29" i="2561" l="1"/>
  <c r="E23" i="2561"/>
  <c r="H3886" i="10541"/>
  <c r="H22" i="2561" l="1"/>
  <c r="H3885" i="10541"/>
  <c r="G22" i="2561" l="1"/>
  <c r="H3884" i="10541"/>
  <c r="F22" i="2561" l="1"/>
  <c r="H3883" i="10541"/>
  <c r="Q28" i="2561" l="1"/>
  <c r="E22" i="2561"/>
  <c r="H3882" i="10541"/>
  <c r="H21" i="2561" l="1"/>
  <c r="H3881" i="10541"/>
  <c r="G21" i="2561" l="1"/>
  <c r="H3880" i="10541"/>
  <c r="F21" i="2561" l="1"/>
  <c r="H3879" i="10541"/>
  <c r="Q27" i="2561" l="1"/>
  <c r="E21" i="2561"/>
  <c r="H3878" i="10541"/>
  <c r="H20" i="2561" l="1"/>
  <c r="H3877" i="10541"/>
  <c r="G20" i="2561" l="1"/>
  <c r="H3876" i="10541"/>
  <c r="F20" i="2561" l="1"/>
  <c r="H3875" i="10541"/>
  <c r="Q26" i="2561" l="1"/>
  <c r="E20" i="2561"/>
  <c r="H3874" i="10541"/>
  <c r="H19" i="2561" l="1"/>
  <c r="H3873" i="10541"/>
  <c r="G19" i="2561" l="1"/>
  <c r="H3872" i="10541"/>
  <c r="F19" i="2561" l="1"/>
  <c r="H3871" i="10541"/>
  <c r="Q25" i="2561" l="1"/>
  <c r="E19" i="2561"/>
  <c r="H3870" i="10541"/>
  <c r="H18" i="2561" l="1"/>
  <c r="H3869" i="10541"/>
  <c r="G18" i="2561" l="1"/>
  <c r="H3868" i="10541"/>
  <c r="F18" i="2561" l="1"/>
  <c r="H3867" i="10541"/>
  <c r="L104" i="62279" l="1"/>
  <c r="AC104" i="62279" s="1"/>
  <c r="Q24" i="2561"/>
  <c r="E18" i="2561"/>
  <c r="H3866" i="10541"/>
  <c r="H17" i="2561" l="1"/>
  <c r="G17" i="2561"/>
  <c r="H3865" i="10541"/>
  <c r="H3864" i="10541"/>
  <c r="F17" i="2561" l="1"/>
  <c r="H3863" i="10541"/>
  <c r="L103" i="62279" l="1"/>
  <c r="AC103" i="62279" s="1"/>
  <c r="Q23" i="2561"/>
  <c r="E17" i="2561"/>
  <c r="H3862" i="10541"/>
  <c r="Q17" i="2561" l="1"/>
  <c r="H16" i="2561"/>
  <c r="H3861" i="10541"/>
  <c r="G16" i="2561" l="1"/>
  <c r="H3860" i="10541"/>
  <c r="F16" i="2561" l="1"/>
  <c r="H3859" i="10541"/>
  <c r="L99" i="62279" l="1"/>
  <c r="AC99" i="62279" s="1"/>
  <c r="Q22" i="2561"/>
  <c r="E16" i="2561"/>
  <c r="H3858" i="10541"/>
  <c r="Q16" i="2561" l="1"/>
  <c r="H15" i="2561"/>
  <c r="H3857" i="10541"/>
  <c r="G15" i="2561" l="1"/>
  <c r="H3856" i="10541"/>
  <c r="F15" i="2561" l="1"/>
  <c r="H3855" i="10541"/>
  <c r="L98" i="62279" l="1"/>
  <c r="AC98" i="62279" s="1"/>
  <c r="Q21" i="2561"/>
  <c r="E15" i="2561"/>
  <c r="H3854" i="10541"/>
  <c r="Q15" i="2561" l="1"/>
  <c r="F13" i="2561"/>
  <c r="H3847" i="10541"/>
  <c r="Q19" i="2561" l="1"/>
  <c r="G14" i="2561"/>
  <c r="H3852" i="10541"/>
  <c r="L106" i="62279" l="1"/>
  <c r="AC106" i="62279" s="1"/>
  <c r="E13" i="2561"/>
  <c r="H3846" i="10541"/>
  <c r="H13" i="2561" l="1"/>
  <c r="H3849" i="10541"/>
  <c r="F14" i="2561" l="1"/>
  <c r="H3851" i="10541"/>
  <c r="Q20" i="2561" l="1"/>
  <c r="F12" i="2561"/>
  <c r="F54" i="2561" s="1"/>
  <c r="H3843" i="10541"/>
  <c r="Q18" i="2561" l="1"/>
  <c r="E14" i="2561"/>
  <c r="H4011" i="10541"/>
  <c r="H3850" i="10541"/>
  <c r="L93" i="62279" l="1"/>
  <c r="AC93" i="62279" s="1"/>
  <c r="H12" i="2561"/>
  <c r="H3845" i="10541"/>
  <c r="G3233" i="10541" l="1"/>
  <c r="G3045" i="10541"/>
  <c r="G3474" i="10541"/>
  <c r="G2151" i="10541"/>
  <c r="G1574" i="10541"/>
  <c r="G1404" i="10541"/>
  <c r="G2284" i="10541"/>
  <c r="G3220" i="10541"/>
  <c r="G2466" i="10541"/>
  <c r="G2414" i="10541"/>
  <c r="G3368" i="10541"/>
  <c r="G2572" i="10541"/>
  <c r="G1598" i="10541"/>
  <c r="G2808" i="10541"/>
  <c r="G3297" i="10541"/>
  <c r="G3149" i="10541"/>
  <c r="G3499" i="10541"/>
  <c r="G2243" i="10541"/>
  <c r="G2776" i="10541"/>
  <c r="G1923" i="10541"/>
  <c r="G2221" i="10541"/>
  <c r="G2687" i="10541"/>
  <c r="G3403" i="10541"/>
  <c r="G1847" i="10541"/>
  <c r="G1591" i="10541"/>
  <c r="G1616" i="10541"/>
  <c r="G3502" i="10541"/>
  <c r="G2353" i="10541"/>
  <c r="G3133" i="10541"/>
  <c r="G3190" i="10541"/>
  <c r="G1836" i="10541"/>
  <c r="G2845" i="10541"/>
  <c r="G3380" i="10541"/>
  <c r="G2773" i="10541"/>
  <c r="G1998" i="10541"/>
  <c r="G2529" i="10541"/>
  <c r="G2657" i="10541"/>
  <c r="G2786" i="10541"/>
  <c r="G3319" i="10541"/>
  <c r="G3063" i="10541"/>
  <c r="G1881" i="10541"/>
  <c r="G2900" i="10541"/>
  <c r="G3376" i="10541"/>
  <c r="G1656" i="10541"/>
  <c r="G3047" i="10541"/>
  <c r="G1511" i="10541"/>
  <c r="G2270" i="10541"/>
  <c r="G1455" i="10541"/>
  <c r="G3189" i="10541"/>
  <c r="G2412" i="10541"/>
  <c r="G2068" i="10541"/>
  <c r="G2989" i="10541"/>
  <c r="G2145" i="10541"/>
  <c r="G3459" i="10541"/>
  <c r="G3463" i="10541"/>
  <c r="G1723" i="10541"/>
  <c r="G1715" i="10541"/>
  <c r="G1825" i="10541"/>
  <c r="G3087" i="10541"/>
  <c r="G1722" i="10541"/>
  <c r="G3456" i="10541"/>
  <c r="G3330" i="10541"/>
  <c r="G2589" i="10541"/>
  <c r="G2088" i="10541"/>
  <c r="G3354" i="10541"/>
  <c r="G2642" i="10541"/>
  <c r="G2875" i="10541"/>
  <c r="G1590" i="10541"/>
  <c r="G3582" i="10541"/>
  <c r="G3460" i="10541"/>
  <c r="G2593" i="10541"/>
  <c r="G1547" i="10541"/>
  <c r="G3015" i="10541"/>
  <c r="G2178" i="10541"/>
  <c r="G1450" i="10541"/>
  <c r="G2400" i="10541"/>
  <c r="G1665" i="10541"/>
  <c r="G3549" i="10541"/>
  <c r="G2894" i="10541"/>
  <c r="G2005" i="10541"/>
  <c r="G3409" i="10541"/>
  <c r="G1739" i="10541"/>
  <c r="G3088" i="10541"/>
  <c r="G3367" i="10541"/>
  <c r="G2649" i="10541"/>
  <c r="G2364" i="10541"/>
  <c r="G1696" i="10541"/>
  <c r="G1586" i="10541"/>
  <c r="G2852" i="10541"/>
  <c r="G3279" i="10541"/>
  <c r="G2761" i="10541"/>
  <c r="G2709" i="10541"/>
  <c r="G2661" i="10541"/>
  <c r="G2225" i="10541"/>
  <c r="G2838" i="10541"/>
  <c r="G2010" i="10541"/>
  <c r="G2285" i="10541"/>
  <c r="G2352" i="10541"/>
  <c r="G1797" i="10541"/>
  <c r="G2756" i="10541"/>
  <c r="G2716" i="10541"/>
  <c r="G1451" i="10541"/>
  <c r="G3296" i="10541"/>
  <c r="G2035" i="10541"/>
  <c r="G3596" i="10541"/>
  <c r="G2906" i="10541"/>
  <c r="G1915" i="10541"/>
  <c r="G1534" i="10541"/>
  <c r="G1917" i="10541"/>
  <c r="G2839" i="10541"/>
  <c r="G2237" i="10541"/>
  <c r="G2570" i="10541"/>
  <c r="G2876" i="10541"/>
  <c r="G2484" i="10541"/>
  <c r="G2277" i="10541"/>
  <c r="G2974" i="10541"/>
  <c r="G2378" i="10541"/>
  <c r="G3219" i="10541"/>
  <c r="G2855" i="10541"/>
  <c r="G1642" i="10541"/>
  <c r="G2872" i="10541"/>
  <c r="G3545" i="10541"/>
  <c r="G3172" i="10541"/>
  <c r="G3079" i="10541"/>
  <c r="G2092" i="10541"/>
  <c r="G2549" i="10541"/>
  <c r="G1792" i="10541"/>
  <c r="G3501" i="10541"/>
  <c r="G1605" i="10541"/>
  <c r="G3300" i="10541"/>
  <c r="G3052" i="10541"/>
  <c r="G3283" i="10541"/>
  <c r="G2050" i="10541"/>
  <c r="G2451" i="10541"/>
  <c r="G2071" i="10541"/>
  <c r="G1644" i="10541"/>
  <c r="G1617" i="10541"/>
  <c r="G1565" i="10541"/>
  <c r="G1896" i="10541"/>
  <c r="G3370" i="10541"/>
  <c r="G3020" i="10541"/>
  <c r="G1783" i="10541"/>
  <c r="G2512" i="10541"/>
  <c r="G2641" i="10541"/>
  <c r="G3550" i="10541"/>
  <c r="G2422" i="10541"/>
  <c r="G2675" i="10541"/>
  <c r="G2055" i="10541"/>
  <c r="G1957" i="10541"/>
  <c r="G2275" i="10541"/>
  <c r="G2895" i="10541"/>
  <c r="G3458" i="10541"/>
  <c r="G1926" i="10541"/>
  <c r="G2625" i="10541"/>
  <c r="G1462" i="10541"/>
  <c r="G2550" i="10541"/>
  <c r="G1489" i="10541"/>
  <c r="G3212" i="10541"/>
  <c r="G2748" i="10541"/>
  <c r="G2967" i="10541"/>
  <c r="G1615" i="10541"/>
  <c r="G3542" i="10541"/>
  <c r="G1714" i="10541"/>
  <c r="G2187" i="10541"/>
  <c r="G2009" i="10541"/>
  <c r="G2977" i="10541"/>
  <c r="G3364" i="10541"/>
  <c r="G3536" i="10541"/>
  <c r="G1487" i="10541"/>
  <c r="G2075" i="10541"/>
  <c r="G2545" i="10541"/>
  <c r="G2905" i="10541"/>
  <c r="G2686" i="10541"/>
  <c r="G2537" i="10541"/>
  <c r="G2653" i="10541"/>
  <c r="G2475" i="10541"/>
  <c r="G2866" i="10541"/>
  <c r="G1679" i="10541"/>
  <c r="G1798" i="10541"/>
  <c r="G2844" i="10541"/>
  <c r="G2001" i="10541"/>
  <c r="G3269" i="10541"/>
  <c r="G1725" i="10541"/>
  <c r="G1862" i="10541"/>
  <c r="G2448" i="10541"/>
  <c r="G2648" i="10541"/>
  <c r="G2506" i="10541"/>
  <c r="G2599" i="10541"/>
  <c r="G2331" i="10541"/>
  <c r="G3381" i="10541"/>
  <c r="G2520" i="10541"/>
  <c r="G1581" i="10541"/>
  <c r="G3401" i="10541"/>
  <c r="G2579" i="10541"/>
  <c r="G3427" i="10541"/>
  <c r="G1956" i="10541"/>
  <c r="G2287" i="10541"/>
  <c r="G1982" i="10541"/>
  <c r="G2775" i="10541"/>
  <c r="G1472" i="10541"/>
  <c r="G2681" i="10541"/>
  <c r="G1814" i="10541"/>
  <c r="G2371" i="10541"/>
  <c r="G2264" i="10541"/>
  <c r="G3051" i="10541"/>
  <c r="G3394" i="10541"/>
  <c r="G1752" i="10541"/>
  <c r="G1721" i="10541"/>
  <c r="G3301" i="10541"/>
  <c r="K27" i="62279" l="1"/>
  <c r="AB27" i="62279" s="1"/>
  <c r="K29" i="62279"/>
  <c r="AB29" i="62279" s="1"/>
  <c r="K113" i="62279"/>
  <c r="AB113" i="62279" s="1"/>
  <c r="K77" i="62279"/>
  <c r="AB77" i="62279" s="1"/>
  <c r="L19" i="62279"/>
  <c r="AC19" i="62279" s="1"/>
  <c r="L24" i="62279"/>
  <c r="AC24" i="62279" s="1"/>
  <c r="K108" i="62279"/>
  <c r="AB108" i="62279" s="1"/>
  <c r="L44" i="62279"/>
  <c r="AC44" i="62279" s="1"/>
  <c r="L29" i="62279"/>
  <c r="AC29" i="62279" s="1"/>
  <c r="K95" i="62279"/>
  <c r="AB95" i="62279" s="1"/>
  <c r="L18" i="62279"/>
  <c r="AC18" i="62279" s="1"/>
  <c r="K101" i="62279"/>
  <c r="AB101" i="62279" s="1"/>
  <c r="L36" i="62279"/>
  <c r="AC36" i="62279" s="1"/>
  <c r="L16" i="62279"/>
  <c r="AC16" i="62279" s="1"/>
  <c r="L10" i="62279"/>
  <c r="AC10" i="62279" s="1"/>
  <c r="Q101" i="2561"/>
  <c r="Q103" i="2561"/>
  <c r="Q108" i="2561"/>
  <c r="L110" i="62279"/>
  <c r="AC110" i="62279" s="1"/>
  <c r="K12" i="62279"/>
  <c r="AB12" i="62279" s="1"/>
  <c r="Q58" i="2561"/>
  <c r="Q105" i="2561"/>
  <c r="Q88" i="2561"/>
  <c r="K22" i="62279"/>
  <c r="AB22" i="62279" s="1"/>
  <c r="K55" i="62279"/>
  <c r="AB55" i="62279" s="1"/>
  <c r="K13" i="62279"/>
  <c r="AB13" i="62279" s="1"/>
  <c r="K18" i="62279"/>
  <c r="AB18" i="62279" s="1"/>
  <c r="Q113" i="2561"/>
  <c r="L74" i="62279"/>
  <c r="AC74" i="62279" s="1"/>
  <c r="K53" i="62279"/>
  <c r="AB53" i="62279" s="1"/>
  <c r="K19" i="62279"/>
  <c r="AB19" i="62279" s="1"/>
  <c r="Q68" i="2561"/>
  <c r="Q59" i="2561"/>
  <c r="L111" i="62279"/>
  <c r="AC111" i="62279" s="1"/>
  <c r="Q60" i="2561"/>
  <c r="Q57" i="2561"/>
  <c r="Q78" i="2561"/>
  <c r="L75" i="62279"/>
  <c r="AC75" i="62279" s="1"/>
  <c r="K24" i="62279"/>
  <c r="AB24" i="62279" s="1"/>
  <c r="K54" i="62279"/>
  <c r="AB54" i="62279" s="1"/>
  <c r="K52" i="62279"/>
  <c r="AB52" i="62279" s="1"/>
  <c r="Q114" i="2561"/>
  <c r="K51" i="62279"/>
  <c r="AB51" i="62279" s="1"/>
  <c r="K10" i="62279"/>
  <c r="AB10" i="62279" s="1"/>
  <c r="Q76" i="2561"/>
  <c r="K57" i="62279"/>
  <c r="AB57" i="62279" s="1"/>
  <c r="K21" i="62279"/>
  <c r="AB21" i="62279" s="1"/>
  <c r="Q77" i="2561"/>
  <c r="Q70" i="2561"/>
  <c r="L73" i="62279"/>
  <c r="AC73" i="62279" s="1"/>
  <c r="K14" i="62279"/>
  <c r="AB14" i="62279" s="1"/>
  <c r="K16" i="62279"/>
  <c r="AB16" i="62279" s="1"/>
  <c r="K31" i="62279"/>
  <c r="AB31" i="62279" s="1"/>
  <c r="K32" i="62279"/>
  <c r="AB32" i="62279" s="1"/>
  <c r="K33" i="62279"/>
  <c r="AB33" i="62279" s="1"/>
  <c r="G13" i="2561"/>
  <c r="G54" i="2561" s="1"/>
  <c r="G3308" i="10541"/>
  <c r="G2022" i="10541"/>
  <c r="G3041" i="10541"/>
  <c r="G2046" i="10541"/>
  <c r="G3429" i="10541"/>
  <c r="G2404" i="10541"/>
  <c r="G2288" i="10541"/>
  <c r="G2222" i="10541"/>
  <c r="G2219" i="10541"/>
  <c r="G3064" i="10541"/>
  <c r="G2190" i="10541"/>
  <c r="G2257" i="10541"/>
  <c r="G2692" i="10541"/>
  <c r="G3091" i="10541"/>
  <c r="G3428" i="10541"/>
  <c r="G3156" i="10541"/>
  <c r="G3580" i="10541"/>
  <c r="G1604" i="10541"/>
  <c r="G1774" i="10541"/>
  <c r="G2299" i="10541"/>
  <c r="G2143" i="10541"/>
  <c r="G2760" i="10541"/>
  <c r="G2922" i="10541"/>
  <c r="G1580" i="10541"/>
  <c r="G2229" i="10541"/>
  <c r="G2361" i="10541"/>
  <c r="G3261" i="10541"/>
  <c r="G2407" i="10541"/>
  <c r="G2619" i="10541"/>
  <c r="G2012" i="10541"/>
  <c r="G1509" i="10541"/>
  <c r="G2147" i="10541"/>
  <c r="G2245" i="10541"/>
  <c r="G2175" i="10541"/>
  <c r="G3321" i="10541"/>
  <c r="G2862" i="10541"/>
  <c r="G1975" i="10541"/>
  <c r="G1809" i="10541"/>
  <c r="G1599" i="10541"/>
  <c r="G2163" i="10541"/>
  <c r="G2853" i="10541"/>
  <c r="G2591" i="10541"/>
  <c r="G3503" i="10541"/>
  <c r="G2953" i="10541"/>
  <c r="G1894" i="10541"/>
  <c r="G2899" i="10541"/>
  <c r="G2548" i="10541"/>
  <c r="G1570" i="10541"/>
  <c r="G2246" i="10541"/>
  <c r="G2842" i="10541"/>
  <c r="G2391" i="10541"/>
  <c r="G3338" i="10541"/>
  <c r="G3182" i="10541"/>
  <c r="G3369" i="10541"/>
  <c r="G2006" i="10541"/>
  <c r="G2216" i="10541"/>
  <c r="G2293" i="10541"/>
  <c r="G2119" i="10541"/>
  <c r="G2677" i="10541"/>
  <c r="G3383" i="10541"/>
  <c r="G1658" i="10541"/>
  <c r="G2841" i="10541"/>
  <c r="G2799" i="10541"/>
  <c r="G1630" i="10541"/>
  <c r="G3371" i="10541"/>
  <c r="G2464" i="10541"/>
  <c r="G1685" i="10541"/>
  <c r="G2362" i="10541"/>
  <c r="G1761" i="10541"/>
  <c r="G1763" i="10541"/>
  <c r="G3118" i="10541"/>
  <c r="G2042" i="10541"/>
  <c r="G2629" i="10541"/>
  <c r="G2743" i="10541"/>
  <c r="G2585" i="10541"/>
  <c r="G2230" i="10541"/>
  <c r="G1734" i="10541"/>
  <c r="G2945" i="10541"/>
  <c r="G2778" i="10541"/>
  <c r="G3304" i="10541"/>
  <c r="G1936" i="10541"/>
  <c r="G3540" i="10541"/>
  <c r="G3570" i="10541"/>
  <c r="G3315" i="10541"/>
  <c r="G3050" i="10541"/>
  <c r="G3572" i="10541"/>
  <c r="G2972" i="10541"/>
  <c r="G1907" i="10541"/>
  <c r="G2367" i="10541"/>
  <c r="G2483" i="10541"/>
  <c r="G3263" i="10541"/>
  <c r="G2541" i="10541"/>
  <c r="G2722" i="10541"/>
  <c r="G1533" i="10541"/>
  <c r="G2795" i="10541"/>
  <c r="G1481" i="10541"/>
  <c r="G3010" i="10541"/>
  <c r="G2827" i="10541"/>
  <c r="G1584" i="10541"/>
  <c r="G3177" i="10541"/>
  <c r="G2666" i="10541"/>
  <c r="G2930" i="10541"/>
  <c r="G2885" i="10541"/>
  <c r="G1974" i="10541"/>
  <c r="G2429" i="10541"/>
  <c r="G3316" i="10541"/>
  <c r="G1828" i="10541"/>
  <c r="G2430" i="10541"/>
  <c r="G2825" i="10541"/>
  <c r="G3213" i="10541"/>
  <c r="G1654" i="10541"/>
  <c r="G2449" i="10541"/>
  <c r="G2167" i="10541"/>
  <c r="G3311" i="10541"/>
  <c r="G2929" i="10541"/>
  <c r="G3168" i="10541"/>
  <c r="G2392" i="10541"/>
  <c r="G2603" i="10541"/>
  <c r="G2081" i="10541"/>
  <c r="G2365" i="10541"/>
  <c r="G2026" i="10541"/>
  <c r="G2235" i="10541"/>
  <c r="G2254" i="10541"/>
  <c r="G3390" i="10541"/>
  <c r="G1552" i="10541"/>
  <c r="G3433" i="10541"/>
  <c r="G2337" i="10541"/>
  <c r="G2452" i="10541"/>
  <c r="G2213" i="10541"/>
  <c r="G1793" i="10541"/>
  <c r="G2082" i="10541"/>
  <c r="G2843" i="10541"/>
  <c r="G2568" i="10541"/>
  <c r="G3089" i="10541"/>
  <c r="G1938" i="10541"/>
  <c r="G1653" i="10541"/>
  <c r="G1941" i="10541"/>
  <c r="G2355" i="10541"/>
  <c r="G1412" i="10541"/>
  <c r="G3464" i="10541"/>
  <c r="G3317" i="10541"/>
  <c r="G1639" i="10541"/>
  <c r="G1873" i="10541"/>
  <c r="G1432" i="10541"/>
  <c r="G2240" i="10541"/>
  <c r="G2665" i="10541"/>
  <c r="G2941" i="10541"/>
  <c r="G2732" i="10541"/>
  <c r="G1801" i="10541"/>
  <c r="G2013" i="10541"/>
  <c r="G1684" i="10541"/>
  <c r="G1807" i="10541"/>
  <c r="G2435" i="10541"/>
  <c r="G2191" i="10541"/>
  <c r="G2186" i="10541"/>
  <c r="G2159" i="10541"/>
  <c r="G2869" i="10541"/>
  <c r="G2386" i="10541"/>
  <c r="G2170" i="10541"/>
  <c r="G2534" i="10541"/>
  <c r="G1843" i="10541"/>
  <c r="G2528" i="10541"/>
  <c r="G3254" i="10541"/>
  <c r="G1805" i="10541"/>
  <c r="G1600" i="10541"/>
  <c r="G3382" i="10541"/>
  <c r="G2651" i="10541"/>
  <c r="G2039" i="10541"/>
  <c r="G1719" i="10541"/>
  <c r="G2961" i="10541"/>
  <c r="G2095" i="10541"/>
  <c r="G3240" i="10541"/>
  <c r="G2943" i="10541"/>
  <c r="G1681" i="10541"/>
  <c r="G1999" i="10541"/>
  <c r="G3008" i="10541"/>
  <c r="G2864" i="10541"/>
  <c r="G1666" i="10541"/>
  <c r="G1649" i="10541"/>
  <c r="G3438" i="10541"/>
  <c r="G1431" i="10541"/>
  <c r="G3537" i="10541"/>
  <c r="G3417" i="10541"/>
  <c r="G2426" i="10541"/>
  <c r="G3500" i="10541"/>
  <c r="G2680" i="10541"/>
  <c r="G2509" i="10541"/>
  <c r="G3366" i="10541"/>
  <c r="G2093" i="10541"/>
  <c r="G3398" i="10541"/>
  <c r="G2962" i="10541"/>
  <c r="G2323" i="10541"/>
  <c r="G2643" i="10541"/>
  <c r="G3238" i="10541"/>
  <c r="G2011" i="10541"/>
  <c r="G1962" i="10541"/>
  <c r="G1442" i="10541"/>
  <c r="G3453" i="10541"/>
  <c r="G2708" i="10541"/>
  <c r="G3299" i="10541"/>
  <c r="G3224" i="10541"/>
  <c r="G1732" i="10541"/>
  <c r="G3235" i="10541"/>
  <c r="G2382" i="10541"/>
  <c r="G1569" i="10541"/>
  <c r="G2785" i="10541"/>
  <c r="G1835" i="10541"/>
  <c r="G1846" i="10541"/>
  <c r="G2710" i="10541"/>
  <c r="G1779" i="10541"/>
  <c r="G2781" i="10541"/>
  <c r="G2739" i="10541"/>
  <c r="G3025" i="10541"/>
  <c r="G1780" i="10541"/>
  <c r="G3030" i="10541"/>
  <c r="G3351" i="10541"/>
  <c r="G2868" i="10541"/>
  <c r="G2590" i="10541"/>
  <c r="G2499" i="10541"/>
  <c r="G1514" i="10541"/>
  <c r="G3432" i="10541"/>
  <c r="G3526" i="10541"/>
  <c r="G2498" i="10541"/>
  <c r="G2007" i="10541"/>
  <c r="G1463" i="10541"/>
  <c r="G1564" i="10541"/>
  <c r="G2817" i="10541"/>
  <c r="G3086" i="10541"/>
  <c r="G2672" i="10541"/>
  <c r="G3105" i="10541"/>
  <c r="G2310" i="10541"/>
  <c r="G3266" i="10541"/>
  <c r="G3223" i="10541"/>
  <c r="G2496" i="10541"/>
  <c r="G2033" i="10541"/>
  <c r="G1562" i="10541"/>
  <c r="G2311" i="10541"/>
  <c r="G2777" i="10541"/>
  <c r="G1868" i="10541"/>
  <c r="G2783" i="10541"/>
  <c r="G2256" i="10541"/>
  <c r="G2470" i="10541"/>
  <c r="G2562" i="10541"/>
  <c r="G3544" i="10541"/>
  <c r="G2664" i="10541"/>
  <c r="G2332" i="10541"/>
  <c r="G3567" i="10541"/>
  <c r="G2788" i="10541"/>
  <c r="G3073" i="10541"/>
  <c r="G1506" i="10541"/>
  <c r="G3242" i="10541"/>
  <c r="G3344" i="10541"/>
  <c r="G2015" i="10541"/>
  <c r="G3484" i="10541"/>
  <c r="G3151" i="10541"/>
  <c r="G1736" i="10541"/>
  <c r="G3553" i="10541"/>
  <c r="G1436" i="10541"/>
  <c r="G2132" i="10541"/>
  <c r="G1407" i="10541"/>
  <c r="G2539" i="10541"/>
  <c r="G3569" i="10541"/>
  <c r="G2124" i="10541"/>
  <c r="G1927" i="10541"/>
  <c r="G3036" i="10541"/>
  <c r="G2184" i="10541"/>
  <c r="G3227" i="10541"/>
  <c r="G2485" i="10541"/>
  <c r="G1470" i="10541"/>
  <c r="G1602" i="10541"/>
  <c r="G2359" i="10541"/>
  <c r="G2423" i="10541"/>
  <c r="G2577" i="10541"/>
  <c r="G1609" i="10541"/>
  <c r="G3123" i="10541"/>
  <c r="G1965" i="10541"/>
  <c r="G3422" i="10541"/>
  <c r="G2713" i="10541"/>
  <c r="G1492" i="10541"/>
  <c r="G2044" i="10541"/>
  <c r="G3566" i="10541"/>
  <c r="G2266" i="10541"/>
  <c r="G2737" i="10541"/>
  <c r="G1712" i="10541"/>
  <c r="G2690" i="10541"/>
  <c r="G2418" i="10541"/>
  <c r="G3218" i="10541"/>
  <c r="G3053" i="10541"/>
  <c r="G3246" i="10541"/>
  <c r="G3251" i="10541"/>
  <c r="G3482" i="10541"/>
  <c r="G1540" i="10541"/>
  <c r="G1996" i="10541"/>
  <c r="G3491" i="10541"/>
  <c r="G2631" i="10541"/>
  <c r="G2421" i="10541"/>
  <c r="G2881" i="10541"/>
  <c r="G2914" i="10541"/>
  <c r="G2810" i="10541"/>
  <c r="G2558" i="10541"/>
  <c r="G2329" i="10541"/>
  <c r="G3350" i="10541"/>
  <c r="G1742" i="10541"/>
  <c r="G2084" i="10541"/>
  <c r="G2985" i="10541"/>
  <c r="G1893" i="10541"/>
  <c r="G2292" i="10541"/>
  <c r="G2087" i="10541"/>
  <c r="G2980" i="10541"/>
  <c r="G2233" i="10541"/>
  <c r="G2327" i="10541"/>
  <c r="G2016" i="10541"/>
  <c r="G2809" i="10541"/>
  <c r="G1530" i="10541"/>
  <c r="G1500" i="10541"/>
  <c r="G2295" i="10541"/>
  <c r="G1838" i="10541"/>
  <c r="G3348" i="10541"/>
  <c r="G2916" i="10541"/>
  <c r="G2169" i="10541"/>
  <c r="G2056" i="10541"/>
  <c r="G2660" i="10541"/>
  <c r="G2604" i="10541"/>
  <c r="G2136" i="10541"/>
  <c r="G1635" i="10541"/>
  <c r="G1453" i="10541"/>
  <c r="G2966" i="10541"/>
  <c r="G2633" i="10541"/>
  <c r="G2926" i="10541"/>
  <c r="G3252" i="10541"/>
  <c r="G3375" i="10541"/>
  <c r="G3528" i="10541"/>
  <c r="G1853" i="10541"/>
  <c r="G2209" i="10541"/>
  <c r="G3467" i="10541"/>
  <c r="G1538" i="10541"/>
  <c r="G2281" i="10541"/>
  <c r="G2501" i="10541"/>
  <c r="G2142" i="10541"/>
  <c r="G2712" i="10541"/>
  <c r="G2034" i="10541"/>
  <c r="G3358" i="10541"/>
  <c r="G3191" i="10541"/>
  <c r="G1755" i="10541"/>
  <c r="G3145" i="10541"/>
  <c r="G2272" i="10541"/>
  <c r="G1647" i="10541"/>
  <c r="G2796" i="10541"/>
  <c r="G1637" i="10541"/>
  <c r="G3322" i="10541"/>
  <c r="G2699" i="10541"/>
  <c r="G3142" i="10541"/>
  <c r="G2420" i="10541"/>
  <c r="G2166" i="10541"/>
  <c r="G3446" i="10541"/>
  <c r="G1443" i="10541"/>
  <c r="G3362" i="10541"/>
  <c r="G3124" i="10541"/>
  <c r="G2206" i="10541"/>
  <c r="G2718" i="10541"/>
  <c r="G2002" i="10541"/>
  <c r="G2067" i="10541"/>
  <c r="G2445" i="10541"/>
  <c r="G3271" i="10541"/>
  <c r="G1680" i="10541"/>
  <c r="G2268" i="10541"/>
  <c r="G1663" i="10541"/>
  <c r="G2907" i="10541"/>
  <c r="G2123" i="10541"/>
  <c r="G1753" i="10541"/>
  <c r="G3593" i="10541"/>
  <c r="G2338" i="10541"/>
  <c r="G3589" i="10541"/>
  <c r="G1984" i="10541"/>
  <c r="G2728" i="10541"/>
  <c r="G2867" i="10541"/>
  <c r="G3415" i="10541"/>
  <c r="G2694" i="10541"/>
  <c r="G2494" i="10541"/>
  <c r="G3495" i="10541"/>
  <c r="G2951" i="10541"/>
  <c r="G1406" i="10541"/>
  <c r="G2017" i="10541"/>
  <c r="G1507" i="10541"/>
  <c r="G2856" i="10541"/>
  <c r="G2189" i="10541"/>
  <c r="G2401" i="10541"/>
  <c r="G3457" i="10541"/>
  <c r="G3448" i="10541"/>
  <c r="G2051" i="10541"/>
  <c r="G2616" i="10541"/>
  <c r="G3331" i="10541"/>
  <c r="G3264" i="10541"/>
  <c r="G3214" i="10541"/>
  <c r="G3158" i="10541"/>
  <c r="G1425" i="10541"/>
  <c r="G2114" i="10541"/>
  <c r="G2354" i="10541"/>
  <c r="G2351" i="10541"/>
  <c r="G1884" i="10541"/>
  <c r="G3281" i="10541"/>
  <c r="G1816" i="10541"/>
  <c r="G2925" i="10541"/>
  <c r="G1402" i="10541"/>
  <c r="G2120" i="10541"/>
  <c r="G2185" i="10541"/>
  <c r="G3424" i="10541"/>
  <c r="G3497" i="10541"/>
  <c r="G3163" i="10541"/>
  <c r="G1390" i="10541"/>
  <c r="G3360" i="10541"/>
  <c r="G3042" i="10541"/>
  <c r="G3541" i="10541"/>
  <c r="G2561" i="10541"/>
  <c r="G2911" i="10541"/>
  <c r="G3109" i="10541"/>
  <c r="G2212" i="10541"/>
  <c r="G2318" i="10541"/>
  <c r="G1762" i="10541"/>
  <c r="G3539" i="10541"/>
  <c r="G2768" i="10541"/>
  <c r="G1909" i="10541"/>
  <c r="G2155" i="10541"/>
  <c r="G2062" i="10541"/>
  <c r="G2948" i="10541"/>
  <c r="G1583" i="10541"/>
  <c r="G2315" i="10541"/>
  <c r="G1393" i="10541"/>
  <c r="G1537" i="10541"/>
  <c r="G2652" i="10541"/>
  <c r="G2357" i="10541"/>
  <c r="G1459" i="10541"/>
  <c r="G3173" i="10541"/>
  <c r="G1433" i="10541"/>
  <c r="G1795" i="10541"/>
  <c r="G1787" i="10541"/>
  <c r="G3267" i="10541"/>
  <c r="G2892" i="10541"/>
  <c r="G2122" i="10541"/>
  <c r="G2772" i="10541"/>
  <c r="G2587" i="10541"/>
  <c r="G1827" i="10541"/>
  <c r="G3365" i="10541"/>
  <c r="G2316" i="10541"/>
  <c r="G3210" i="10541"/>
  <c r="G3167" i="10541"/>
  <c r="G2069" i="10541"/>
  <c r="G2215" i="10541"/>
  <c r="G3595" i="10541"/>
  <c r="G1703" i="10541"/>
  <c r="G1465" i="10541"/>
  <c r="G3466" i="10541"/>
  <c r="G2610" i="10541"/>
  <c r="G2803" i="10541"/>
  <c r="G2723" i="10541"/>
  <c r="G2617" i="10541"/>
  <c r="G2135" i="10541"/>
  <c r="G2782" i="10541"/>
  <c r="G1518" i="10541"/>
  <c r="G1640" i="10541"/>
  <c r="G1933" i="10541"/>
  <c r="G3098" i="10541"/>
  <c r="G2395" i="10541"/>
  <c r="G3520" i="10541"/>
  <c r="G3307" i="10541"/>
  <c r="G2815" i="10541"/>
  <c r="G2859" i="10541"/>
  <c r="G3094" i="10541"/>
  <c r="G2608" i="10541"/>
  <c r="G1945" i="10541"/>
  <c r="G1960" i="10541"/>
  <c r="G2196" i="10541"/>
  <c r="G3287" i="10541"/>
  <c r="G3230" i="10541"/>
  <c r="G2942" i="10541"/>
  <c r="G3402" i="10541"/>
  <c r="G2303" i="10541"/>
  <c r="G2770" i="10541"/>
  <c r="G2476" i="10541"/>
  <c r="G2369" i="10541"/>
  <c r="G2289" i="10541"/>
  <c r="G2860" i="10541"/>
  <c r="G3356" i="10541"/>
  <c r="G2249" i="10541"/>
  <c r="G1966" i="10541"/>
  <c r="G2807" i="10541"/>
  <c r="G1906" i="10541"/>
  <c r="G1441" i="10541"/>
  <c r="G3159" i="10541"/>
  <c r="G3573" i="10541"/>
  <c r="G2725" i="10541"/>
  <c r="G2774" i="10541"/>
  <c r="G2128" i="10541"/>
  <c r="G3011" i="10541"/>
  <c r="G1664" i="10541"/>
  <c r="G2714" i="10541"/>
  <c r="G2751" i="10541"/>
  <c r="G3532" i="10541"/>
  <c r="G3175" i="10541"/>
  <c r="G1741" i="10541"/>
  <c r="G2164" i="10541"/>
  <c r="G3131" i="10541"/>
  <c r="G1892" i="10541"/>
  <c r="G1750" i="10541"/>
  <c r="G2767" i="10541"/>
  <c r="G1652" i="10541"/>
  <c r="G1548" i="10541"/>
  <c r="G1775" i="10541"/>
  <c r="G2280" i="10541"/>
  <c r="G3245" i="10541"/>
  <c r="G2425" i="10541"/>
  <c r="G2336" i="10541"/>
  <c r="G2021" i="10541"/>
  <c r="G3231" i="10541"/>
  <c r="G2301" i="10541"/>
  <c r="G1764" i="10541"/>
  <c r="G1668" i="10541"/>
  <c r="G3078" i="10541"/>
  <c r="G2326" i="10541"/>
  <c r="G3130" i="10541"/>
  <c r="G2188" i="10541"/>
  <c r="G2097" i="10541"/>
  <c r="G2771" i="10541"/>
  <c r="G2220" i="10541"/>
  <c r="G3568" i="10541"/>
  <c r="G3306" i="10541"/>
  <c r="G2156" i="10541"/>
  <c r="G3260" i="10541"/>
  <c r="G3178" i="10541"/>
  <c r="G1557" i="10541"/>
  <c r="G3174" i="10541"/>
  <c r="G1606" i="10541"/>
  <c r="G3186" i="10541"/>
  <c r="G3081" i="10541"/>
  <c r="G1597" i="10541"/>
  <c r="G1857" i="10541"/>
  <c r="G2313" i="10541"/>
  <c r="G3388" i="10541"/>
  <c r="G3598" i="10541"/>
  <c r="G3004" i="10541"/>
  <c r="G1972" i="10541"/>
  <c r="G3387" i="10541"/>
  <c r="G2454" i="10541"/>
  <c r="G2632" i="10541"/>
  <c r="G3278" i="10541"/>
  <c r="G1743" i="10541"/>
  <c r="G1458" i="10541"/>
  <c r="G3247" i="10541"/>
  <c r="G3286" i="10541"/>
  <c r="G3180" i="10541"/>
  <c r="G1529" i="10541"/>
  <c r="G2576" i="10541"/>
  <c r="G2158" i="10541"/>
  <c r="G2749" i="10541"/>
  <c r="G3436" i="10541"/>
  <c r="G1460" i="10541"/>
  <c r="G2949" i="10541"/>
  <c r="G1563" i="10541"/>
  <c r="G1531" i="10541"/>
  <c r="G2004" i="10541"/>
  <c r="G3077" i="10541"/>
  <c r="G3107" i="10541"/>
  <c r="G1692" i="10541"/>
  <c r="G2560" i="10541"/>
  <c r="G1576" i="10541"/>
  <c r="G2921" i="10541"/>
  <c r="G2519" i="10541"/>
  <c r="G2276" i="10541"/>
  <c r="G2820" i="10541"/>
  <c r="G2982" i="10541"/>
  <c r="G2065" i="10541"/>
  <c r="G3407" i="10541"/>
  <c r="G2160" i="10541"/>
  <c r="G2670" i="10541"/>
  <c r="G3125" i="10541"/>
  <c r="G1955" i="10541"/>
  <c r="G2816" i="10541"/>
  <c r="G1754" i="10541"/>
  <c r="G3146" i="10541"/>
  <c r="G2887" i="10541"/>
  <c r="G2614" i="10541"/>
  <c r="G1612" i="10541"/>
  <c r="G1579" i="10541"/>
  <c r="G1619" i="10541"/>
  <c r="G3558" i="10541"/>
  <c r="G2080" i="10541"/>
  <c r="G3027" i="10541"/>
  <c r="G2543" i="10541"/>
  <c r="G1839" i="10541"/>
  <c r="G2210" i="10541"/>
  <c r="G2646" i="10541"/>
  <c r="G3439" i="10541"/>
  <c r="G1556" i="10541"/>
  <c r="G2583" i="10541"/>
  <c r="G2199" i="10541"/>
  <c r="G2312" i="10541"/>
  <c r="G1930" i="10541"/>
  <c r="G1501" i="10541"/>
  <c r="G2443" i="10541"/>
  <c r="G3165" i="10541"/>
  <c r="G3262" i="10541"/>
  <c r="G1871" i="10541"/>
  <c r="G2615" i="10541"/>
  <c r="G2497" i="10541"/>
  <c r="G2177" i="10541"/>
  <c r="G2826" i="10541"/>
  <c r="G1726" i="10541"/>
  <c r="G3241" i="10541"/>
  <c r="G3022" i="10541"/>
  <c r="G3583" i="10541"/>
  <c r="G3147" i="10541"/>
  <c r="G2936" i="10541"/>
  <c r="G2340" i="10541"/>
  <c r="G2630" i="10541"/>
  <c r="G2370" i="10541"/>
  <c r="G2735" i="10541"/>
  <c r="G1845" i="10541"/>
  <c r="G2490" i="10541"/>
  <c r="G2296" i="10541"/>
  <c r="G2314" i="10541"/>
  <c r="G2171" i="10541"/>
  <c r="G3577" i="10541"/>
  <c r="G1970" i="10541"/>
  <c r="G2207" i="10541"/>
  <c r="G2730" i="10541"/>
  <c r="G3031" i="10541"/>
  <c r="G1706" i="10541"/>
  <c r="G3005" i="10541"/>
  <c r="G2350" i="10541"/>
  <c r="G2218" i="10541"/>
  <c r="G2049" i="10541"/>
  <c r="G2393" i="10541"/>
  <c r="G1904" i="10541"/>
  <c r="G1493" i="10541"/>
  <c r="G1693" i="10541"/>
  <c r="G2179" i="10541"/>
  <c r="G1979" i="10541"/>
  <c r="G2224" i="10541"/>
  <c r="G2578" i="10541"/>
  <c r="G3525" i="10541"/>
  <c r="G2700" i="10541"/>
  <c r="G2978" i="10541"/>
  <c r="G1852" i="10541"/>
  <c r="G1560" i="10541"/>
  <c r="G2043" i="10541"/>
  <c r="G3155" i="10541"/>
  <c r="G1550" i="10541"/>
  <c r="G3471" i="10541"/>
  <c r="G3477" i="10541"/>
  <c r="G2857" i="10541"/>
  <c r="G1499" i="10541"/>
  <c r="G1688" i="10541"/>
  <c r="G2790" i="10541"/>
  <c r="G2411" i="10541"/>
  <c r="G2671" i="10541"/>
  <c r="G1686" i="10541"/>
  <c r="G2181" i="10541"/>
  <c r="G1818" i="10541"/>
  <c r="G1676" i="10541"/>
  <c r="G1935" i="10541"/>
  <c r="G1855" i="10541"/>
  <c r="G3143" i="10541"/>
  <c r="G2791" i="10541"/>
  <c r="G3104" i="10541"/>
  <c r="G2078" i="10541"/>
  <c r="G1667" i="10541"/>
  <c r="G3243" i="10541"/>
  <c r="G3393" i="10541"/>
  <c r="G1643" i="10541"/>
  <c r="G2356" i="10541"/>
  <c r="G2140" i="10541"/>
  <c r="G1633" i="10541"/>
  <c r="G2099" i="10541"/>
  <c r="G2952" i="10541"/>
  <c r="G3037" i="10541"/>
  <c r="G1632" i="10541"/>
  <c r="G1799" i="10541"/>
  <c r="G2436" i="10541"/>
  <c r="G2904" i="10541"/>
  <c r="G3111" i="10541"/>
  <c r="G1614" i="10541"/>
  <c r="G2380" i="10541"/>
  <c r="G3590" i="10541"/>
  <c r="G1914" i="10541"/>
  <c r="G1553" i="10541"/>
  <c r="G1416" i="10541"/>
  <c r="G2406" i="10541"/>
  <c r="G2183" i="10541"/>
  <c r="G1613" i="10541"/>
  <c r="G2870" i="10541"/>
  <c r="G2938" i="10541"/>
  <c r="G1473" i="10541"/>
  <c r="G1854" i="10541"/>
  <c r="G3183" i="10541"/>
  <c r="G2656" i="10541"/>
  <c r="G2107" i="10541"/>
  <c r="G2428" i="10541"/>
  <c r="G1920" i="10541"/>
  <c r="G2115" i="10541"/>
  <c r="G3150" i="10541"/>
  <c r="G2693" i="10541"/>
  <c r="G1864" i="10541"/>
  <c r="G1861" i="10541"/>
  <c r="G3082" i="10541"/>
  <c r="G1661" i="10541"/>
  <c r="G2304" i="10541"/>
  <c r="G1420" i="10541"/>
  <c r="G2741" i="10541"/>
  <c r="G3323" i="10541"/>
  <c r="G2780" i="10541"/>
  <c r="G2759" i="10541"/>
  <c r="G2524" i="10541"/>
  <c r="G2878" i="10541"/>
  <c r="G3048" i="10541"/>
  <c r="G3170" i="10541"/>
  <c r="G1646" i="10541"/>
  <c r="G2679" i="10541"/>
  <c r="G2053" i="10541"/>
  <c r="G1566" i="10541"/>
  <c r="G2997" i="10541"/>
  <c r="G2500" i="10541"/>
  <c r="G2471" i="10541"/>
  <c r="G1773" i="10541"/>
  <c r="G1770" i="10541"/>
  <c r="G1885" i="10541"/>
  <c r="G1895" i="10541"/>
  <c r="G2208" i="10541"/>
  <c r="G2706" i="10541"/>
  <c r="G3295" i="10541"/>
  <c r="G2697" i="10541"/>
  <c r="G3546" i="10541"/>
  <c r="G3405" i="10541"/>
  <c r="G2232" i="10541"/>
  <c r="G3028" i="10541"/>
  <c r="G3068" i="10541"/>
  <c r="G2584" i="10541"/>
  <c r="G2787" i="10541"/>
  <c r="G2064" i="10541"/>
  <c r="G2793" i="10541"/>
  <c r="G2874" i="10541"/>
  <c r="G1964" i="10541"/>
  <c r="G1423" i="10541"/>
  <c r="G2676" i="10541"/>
  <c r="G2291" i="10541"/>
  <c r="G3265" i="10541"/>
  <c r="G2580" i="10541"/>
  <c r="G3181" i="10541"/>
  <c r="G1942" i="10541"/>
  <c r="G1710" i="10541"/>
  <c r="G1545" i="10541"/>
  <c r="G2515" i="10541"/>
  <c r="G1610" i="10541"/>
  <c r="G2959" i="10541"/>
  <c r="G2321" i="10541"/>
  <c r="G3258" i="10541"/>
  <c r="G3305" i="10541"/>
  <c r="G2139" i="10541"/>
  <c r="G1682" i="10541"/>
  <c r="G1902" i="10541"/>
  <c r="G1784" i="10541"/>
  <c r="G1808" i="10541"/>
  <c r="G3187" i="10541"/>
  <c r="G2828" i="10541"/>
  <c r="G3071" i="10541"/>
  <c r="G1948" i="10541"/>
  <c r="G2231" i="10541"/>
  <c r="G2403" i="10541"/>
  <c r="G2271" i="10541"/>
  <c r="G1650" i="10541"/>
  <c r="G3055" i="10541"/>
  <c r="G3007" i="10541"/>
  <c r="G3160" i="10541"/>
  <c r="G2389" i="10541"/>
  <c r="G1479" i="10541"/>
  <c r="G1971" i="10541"/>
  <c r="G3363" i="10541"/>
  <c r="G3074" i="10541"/>
  <c r="G1554" i="10541"/>
  <c r="G2717" i="10541"/>
  <c r="G3496" i="10541"/>
  <c r="G3229" i="10541"/>
  <c r="G2525" i="10541"/>
  <c r="G2094" i="10541"/>
  <c r="G1976" i="10541"/>
  <c r="G1671" i="10541"/>
  <c r="G2582" i="10541"/>
  <c r="G2821" i="10541"/>
  <c r="G2192" i="10541"/>
  <c r="G1490" i="10541"/>
  <c r="G2873" i="10541"/>
  <c r="G1707" i="10541"/>
  <c r="G2054" i="10541"/>
  <c r="G1515" i="10541"/>
  <c r="G1729" i="10541"/>
  <c r="G3420" i="10541"/>
  <c r="G1618" i="10541"/>
  <c r="G1718" i="10541"/>
  <c r="G1631" i="10541"/>
  <c r="G1645" i="10541"/>
  <c r="G3038" i="10541"/>
  <c r="G2133" i="10541"/>
  <c r="G2467" i="10541"/>
  <c r="G1641" i="10541"/>
  <c r="G2663" i="10541"/>
  <c r="G3578" i="10541"/>
  <c r="G3234" i="10541"/>
  <c r="G3374" i="10541"/>
  <c r="G2462" i="10541"/>
  <c r="G1662" i="10541"/>
  <c r="G1709" i="10541"/>
  <c r="G2667" i="10541"/>
  <c r="G3524" i="10541"/>
  <c r="G3340" i="10541"/>
  <c r="G2600" i="10541"/>
  <c r="G2234" i="10541"/>
  <c r="G1901" i="10541"/>
  <c r="G1856" i="10541"/>
  <c r="G2236" i="10541"/>
  <c r="G3576" i="10541"/>
  <c r="G2566" i="10541"/>
  <c r="G2758" i="10541"/>
  <c r="G3470" i="10541"/>
  <c r="G1491" i="10541"/>
  <c r="G1891" i="10541"/>
  <c r="G3112" i="10541"/>
  <c r="G3062" i="10541"/>
  <c r="G2800" i="10541"/>
  <c r="G2283" i="10541"/>
  <c r="G3092" i="10541"/>
  <c r="G2968" i="10541"/>
  <c r="G2473" i="10541"/>
  <c r="G2668" i="10541"/>
  <c r="G3136" i="10541"/>
  <c r="G2719" i="10541"/>
  <c r="G3001" i="10541"/>
  <c r="G2481" i="10541"/>
  <c r="G3135" i="10541"/>
  <c r="G1427" i="10541"/>
  <c r="G1508" i="10541"/>
  <c r="G2918" i="10541"/>
  <c r="G3282" i="10541"/>
  <c r="G1428" i="10541"/>
  <c r="G2637" i="10541"/>
  <c r="G2880" i="10541"/>
  <c r="G2701" i="10541"/>
  <c r="G1872" i="10541"/>
  <c r="G2946" i="10541"/>
  <c r="G3083" i="10541"/>
  <c r="G2024" i="10541"/>
  <c r="G1708" i="10541"/>
  <c r="G1878" i="10541"/>
  <c r="G1997" i="10541"/>
  <c r="G2750" i="10541"/>
  <c r="G3591" i="10541"/>
  <c r="G2939" i="10541"/>
  <c r="G3284" i="10541"/>
  <c r="G1751" i="10541"/>
  <c r="G1806" i="10541"/>
  <c r="G2526" i="10541"/>
  <c r="G1882" i="10541"/>
  <c r="G2792" i="10541"/>
  <c r="G1577" i="10541"/>
  <c r="G2388" i="10541"/>
  <c r="G1687" i="10541"/>
  <c r="G2137" i="10541"/>
  <c r="G2290" i="10541"/>
  <c r="G2797" i="10541"/>
  <c r="G2419" i="10541"/>
  <c r="G2736" i="10541"/>
  <c r="G3106" i="10541"/>
  <c r="G2595" i="10541"/>
  <c r="G3586" i="10541"/>
  <c r="G2971" i="10541"/>
  <c r="G2944" i="10541"/>
  <c r="G2441" i="10541"/>
  <c r="G1582" i="10541"/>
  <c r="G2627" i="10541"/>
  <c r="G1611" i="10541"/>
  <c r="G2824" i="10541"/>
  <c r="G2858" i="10541"/>
  <c r="G2861" i="10541"/>
  <c r="G3237" i="10541"/>
  <c r="G2018" i="10541"/>
  <c r="G3480" i="10541"/>
  <c r="G2822" i="10541"/>
  <c r="G2818" i="10541"/>
  <c r="G2431" i="10541"/>
  <c r="G3313" i="10541"/>
  <c r="G1786" i="10541"/>
  <c r="G1409" i="10541"/>
  <c r="G3275" i="10541"/>
  <c r="G2621" i="10541"/>
  <c r="G1698" i="10541"/>
  <c r="G2766" i="10541"/>
  <c r="G2865" i="10541"/>
  <c r="G3475" i="10541"/>
  <c r="G2998" i="10541"/>
  <c r="G3543" i="10541"/>
  <c r="G3521" i="10541"/>
  <c r="G3114" i="10541"/>
  <c r="G2447" i="10541"/>
  <c r="G3291" i="10541"/>
  <c r="G3399" i="10541"/>
  <c r="G3478" i="10541"/>
  <c r="G3148" i="10541"/>
  <c r="G1903" i="10541"/>
  <c r="G2678" i="10541"/>
  <c r="G3563" i="10541"/>
  <c r="G2458" i="10541"/>
  <c r="G1919" i="10541"/>
  <c r="G2150" i="10541"/>
  <c r="G1940" i="10541"/>
  <c r="G2532" i="10541"/>
  <c r="G2434" i="10541"/>
  <c r="G3121" i="10541"/>
  <c r="G3290" i="10541"/>
  <c r="G3314" i="10541"/>
  <c r="G2482" i="10541"/>
  <c r="G1607" i="10541"/>
  <c r="G1449" i="10541"/>
  <c r="G1448" i="10541"/>
  <c r="G2493" i="10541"/>
  <c r="G3035" i="10541"/>
  <c r="G1541" i="10541"/>
  <c r="G2721" i="10541"/>
  <c r="G2511" i="10541"/>
  <c r="G3153" i="10541"/>
  <c r="G3391" i="10541"/>
  <c r="G3404" i="10541"/>
  <c r="G1913" i="10541"/>
  <c r="G1749" i="10541"/>
  <c r="G1711" i="10541"/>
  <c r="G2655" i="10541"/>
  <c r="G2402" i="10541"/>
  <c r="G2935" i="10541"/>
  <c r="G2956" i="10541"/>
  <c r="G3416" i="10541"/>
  <c r="G3084" i="10541"/>
  <c r="G3395" i="10541"/>
  <c r="G2831" i="10541"/>
  <c r="G1877" i="10541"/>
  <c r="G3538" i="10541"/>
  <c r="G2933" i="10541"/>
  <c r="G2000" i="10541"/>
  <c r="G3450" i="10541"/>
  <c r="G2794" i="10541"/>
  <c r="G2707" i="10541"/>
  <c r="G3154" i="10541"/>
  <c r="G3257" i="10541"/>
  <c r="G1655" i="10541"/>
  <c r="G1716" i="10541"/>
  <c r="G2965" i="10541"/>
  <c r="G2755" i="10541"/>
  <c r="G3378" i="10541"/>
  <c r="G2634" i="10541"/>
  <c r="G2085" i="10541"/>
  <c r="G1478" i="10541"/>
  <c r="G3555" i="10541"/>
  <c r="G2110" i="10541"/>
  <c r="G2247" i="10541"/>
  <c r="G2882" i="10541"/>
  <c r="G2474" i="10541"/>
  <c r="G1484" i="10541"/>
  <c r="G2333" i="10541"/>
  <c r="G2812" i="10541"/>
  <c r="G1757" i="10541"/>
  <c r="G1475" i="10541"/>
  <c r="G2325" i="10541"/>
  <c r="G1918" i="10541"/>
  <c r="G1834" i="10541"/>
  <c r="G1555" i="10541"/>
  <c r="G3574" i="10541"/>
  <c r="G1549" i="10541"/>
  <c r="G2975" i="10541"/>
  <c r="G2727" i="10541"/>
  <c r="G2146" i="10541"/>
  <c r="G3070" i="10541"/>
  <c r="G1800" i="10541"/>
  <c r="G1738" i="10541"/>
  <c r="G1592" i="10541"/>
  <c r="G3472" i="10541"/>
  <c r="G2635" i="10541"/>
  <c r="G2070" i="10541"/>
  <c r="G1439" i="10541"/>
  <c r="G3012" i="10541"/>
  <c r="G2662" i="10541"/>
  <c r="G2720" i="10541"/>
  <c r="G1989" i="10541"/>
  <c r="G1588" i="10541"/>
  <c r="G3565" i="10541"/>
  <c r="G1720" i="10541"/>
  <c r="G1601" i="10541"/>
  <c r="G3268" i="10541"/>
  <c r="G1744" i="10541"/>
  <c r="G2551" i="10541"/>
  <c r="G2374" i="10541"/>
  <c r="G2769" i="10541"/>
  <c r="G1571" i="10541"/>
  <c r="G2148" i="10541"/>
  <c r="G1737" i="10541"/>
  <c r="G1543" i="10541"/>
  <c r="G1765" i="10541"/>
  <c r="G2335" i="10541"/>
  <c r="G2127" i="10541"/>
  <c r="G1887" i="10541"/>
  <c r="G1985" i="10541"/>
  <c r="G1788" i="10541"/>
  <c r="G2113" i="10541"/>
  <c r="G2992" i="10541"/>
  <c r="G2837" i="10541"/>
  <c r="G2702" i="10541"/>
  <c r="G2508" i="10541"/>
  <c r="G2744" i="10541"/>
  <c r="G2928" i="10541"/>
  <c r="G1905" i="10541"/>
  <c r="G2453" i="10541"/>
  <c r="G2014" i="10541"/>
  <c r="G2286" i="10541"/>
  <c r="G1937" i="10541"/>
  <c r="G3410" i="10541"/>
  <c r="G1399" i="10541"/>
  <c r="G2890" i="10541"/>
  <c r="G1858" i="10541"/>
  <c r="G3547" i="10541"/>
  <c r="G1910" i="10541"/>
  <c r="G3273" i="10541"/>
  <c r="G2829" i="10541"/>
  <c r="G3347" i="10541"/>
  <c r="G1438" i="10541"/>
  <c r="G3061" i="10541"/>
  <c r="G1831" i="10541"/>
  <c r="G2612" i="10541"/>
  <c r="G1833" i="10541"/>
  <c r="G2976" i="10541"/>
  <c r="G1812" i="10541"/>
  <c r="G1981" i="10541"/>
  <c r="G3556" i="10541"/>
  <c r="G2349" i="10541"/>
  <c r="G2172" i="10541"/>
  <c r="G1900" i="10541"/>
  <c r="G1745" i="10541"/>
  <c r="G2202" i="10541"/>
  <c r="G3280" i="10541"/>
  <c r="G2503" i="10541"/>
  <c r="G2073" i="10541"/>
  <c r="G2030" i="10541"/>
  <c r="G1922" i="10541"/>
  <c r="G2814" i="10541"/>
  <c r="G1657" i="10541"/>
  <c r="G2041" i="10541"/>
  <c r="G2211" i="10541"/>
  <c r="G2274" i="10541"/>
  <c r="G3253" i="10541"/>
  <c r="G2398" i="10541"/>
  <c r="G2626" i="10541"/>
  <c r="G1804" i="10541"/>
  <c r="G3128" i="10541"/>
  <c r="G3054" i="10541"/>
  <c r="G3342" i="10541"/>
  <c r="G1702" i="10541"/>
  <c r="G2029" i="10541"/>
  <c r="G2096" i="10541"/>
  <c r="G2125" i="10541"/>
  <c r="G3023" i="10541"/>
  <c r="G3103" i="10541"/>
  <c r="G3309" i="10541"/>
  <c r="G3152" i="10541"/>
  <c r="G2037" i="10541"/>
  <c r="G1418" i="10541"/>
  <c r="G1796" i="10541"/>
  <c r="G2468" i="10541"/>
  <c r="G3059" i="10541"/>
  <c r="G1474" i="10541"/>
  <c r="G3097" i="10541"/>
  <c r="G2020" i="10541"/>
  <c r="G3481" i="10541"/>
  <c r="G3274" i="10541"/>
  <c r="G1880" i="10541"/>
  <c r="G3485" i="10541"/>
  <c r="G3562" i="10541"/>
  <c r="G2250" i="10541"/>
  <c r="G2278" i="10541"/>
  <c r="G2613" i="10541"/>
  <c r="G1758" i="10541"/>
  <c r="G2168" i="10541"/>
  <c r="G1589" i="10541"/>
  <c r="G2227" i="10541"/>
  <c r="G2463" i="10541"/>
  <c r="G1988" i="10541"/>
  <c r="G3449" i="10541"/>
  <c r="G2764" i="10541"/>
  <c r="G2057" i="10541"/>
  <c r="G2592" i="10541"/>
  <c r="G2522" i="10541"/>
  <c r="G3535" i="10541"/>
  <c r="G1476" i="10541"/>
  <c r="G1803" i="10541"/>
  <c r="G3527" i="10541"/>
  <c r="G3225" i="10541"/>
  <c r="G3310" i="10541"/>
  <c r="G3113" i="10541"/>
  <c r="G3337" i="10541"/>
  <c r="G3140" i="10541"/>
  <c r="G2416" i="10541"/>
  <c r="G3530" i="10541"/>
  <c r="G2606" i="10541"/>
  <c r="G1727" i="10541"/>
  <c r="G2061" i="10541"/>
  <c r="G2594" i="10541"/>
  <c r="G3435" i="10541"/>
  <c r="G1705" i="10541"/>
  <c r="G3021" i="10541"/>
  <c r="G2784" i="10541"/>
  <c r="G3339" i="10541"/>
  <c r="G3361" i="10541"/>
  <c r="G1987" i="10541"/>
  <c r="G3413" i="10541"/>
  <c r="G2711" i="10541"/>
  <c r="G2564" i="10541"/>
  <c r="G3221" i="10541"/>
  <c r="G3531" i="10541"/>
  <c r="G3346" i="10541"/>
  <c r="G1790" i="10541"/>
  <c r="G2472" i="10541"/>
  <c r="G2991" i="10541"/>
  <c r="G2854" i="10541"/>
  <c r="G2438" i="10541"/>
  <c r="G1699" i="10541"/>
  <c r="G2052" i="10541"/>
  <c r="G1670" i="10541"/>
  <c r="G1521" i="10541"/>
  <c r="G3400" i="10541"/>
  <c r="G2958" i="10541"/>
  <c r="G3355" i="10541"/>
  <c r="G2339" i="10541"/>
  <c r="G1777" i="10541"/>
  <c r="G3256" i="10541"/>
  <c r="G3137" i="10541"/>
  <c r="G1417" i="10541"/>
  <c r="G3396" i="10541"/>
  <c r="G2940" i="10541"/>
  <c r="G2111" i="10541"/>
  <c r="G1759" i="10541"/>
  <c r="G2598" i="10541"/>
  <c r="G2298" i="10541"/>
  <c r="G3465" i="10541"/>
  <c r="G3325" i="10541"/>
  <c r="G2995" i="10541"/>
  <c r="G2742" i="10541"/>
  <c r="G2214" i="10541"/>
  <c r="G1422" i="10541"/>
  <c r="G3115" i="10541"/>
  <c r="G3443" i="10541"/>
  <c r="G3066" i="10541"/>
  <c r="G2387" i="10541"/>
  <c r="G1496" i="10541"/>
  <c r="G3341" i="10541"/>
  <c r="G1977" i="10541"/>
  <c r="G1677" i="10541"/>
  <c r="G2724" i="10541"/>
  <c r="G2969" i="10541"/>
  <c r="G1634" i="10541"/>
  <c r="G1704" i="10541"/>
  <c r="G1498" i="10541"/>
  <c r="G2176" i="10541"/>
  <c r="G3129" i="10541"/>
  <c r="G1495" i="10541"/>
  <c r="G2437" i="10541"/>
  <c r="G1701" i="10541"/>
  <c r="G3489" i="10541"/>
  <c r="G3327" i="10541"/>
  <c r="G2322" i="10541"/>
  <c r="G2028" i="10541"/>
  <c r="G3571" i="10541"/>
  <c r="G3534" i="10541"/>
  <c r="G3217" i="10541"/>
  <c r="G1811" i="10541"/>
  <c r="G3597" i="10541"/>
  <c r="G2950" i="10541"/>
  <c r="G2129" i="10541"/>
  <c r="G2682" i="10541"/>
  <c r="G2703" i="10541"/>
  <c r="G3293" i="10541"/>
  <c r="G2239" i="10541"/>
  <c r="G2444" i="10541"/>
  <c r="G2180" i="10541"/>
  <c r="G2557" i="10541"/>
  <c r="G3099" i="10541"/>
  <c r="G2688" i="10541"/>
  <c r="G1768" i="10541"/>
  <c r="G3132" i="10541"/>
  <c r="G2684" i="10541"/>
  <c r="G2705" i="10541"/>
  <c r="G2433" i="10541"/>
  <c r="G3602" i="10541"/>
  <c r="G3060" i="10541"/>
  <c r="G2624" i="10541"/>
  <c r="G2597" i="10541"/>
  <c r="G3226" i="10541"/>
  <c r="G3003" i="10541"/>
  <c r="G2850" i="10541"/>
  <c r="G2523" i="10541"/>
  <c r="G2383" i="10541"/>
  <c r="G2575" i="10541"/>
  <c r="G1820" i="10541"/>
  <c r="G2294" i="10541"/>
  <c r="G1813" i="10541"/>
  <c r="G2993" i="10541"/>
  <c r="G2984" i="10541"/>
  <c r="G1483" i="10541"/>
  <c r="G2040" i="10541"/>
  <c r="G1953" i="10541"/>
  <c r="G2813" i="10541"/>
  <c r="G1748" i="10541"/>
  <c r="G1419" i="10541"/>
  <c r="G3298" i="10541"/>
  <c r="G3026" i="10541"/>
  <c r="G2518" i="10541"/>
  <c r="G2489" i="10541"/>
  <c r="G2372" i="10541"/>
  <c r="G2478" i="10541"/>
  <c r="G1477" i="10541"/>
  <c r="G2144" i="10541"/>
  <c r="G3016" i="10541"/>
  <c r="G2970" i="10541"/>
  <c r="G1844" i="10541"/>
  <c r="G1452" i="10541"/>
  <c r="G2330" i="10541"/>
  <c r="G3122" i="10541"/>
  <c r="G2731" i="10541"/>
  <c r="G3236" i="10541"/>
  <c r="G1954" i="10541"/>
  <c r="G3110" i="10541"/>
  <c r="G2086" i="10541"/>
  <c r="G2901" i="10541"/>
  <c r="G1897" i="10541"/>
  <c r="G2109" i="10541"/>
  <c r="G2342" i="10541"/>
  <c r="G3454" i="10541"/>
  <c r="G1471" i="10541"/>
  <c r="G1823" i="10541"/>
  <c r="G3430" i="10541"/>
  <c r="G3141" i="10541"/>
  <c r="G1769" i="10541"/>
  <c r="G2547" i="10541"/>
  <c r="G2344" i="10541"/>
  <c r="G2536" i="10541"/>
  <c r="G3412" i="10541"/>
  <c r="G1669" i="10541"/>
  <c r="G2801" i="10541"/>
  <c r="G2410" i="10541"/>
  <c r="G2957" i="10541"/>
  <c r="G2504" i="10541"/>
  <c r="G1467" i="10541"/>
  <c r="G1899" i="10541"/>
  <c r="G2126" i="10541"/>
  <c r="G3228" i="10541"/>
  <c r="G1978" i="10541"/>
  <c r="G2565" i="10541"/>
  <c r="G3013" i="10541"/>
  <c r="G2848" i="10541"/>
  <c r="G3017" i="10541"/>
  <c r="G1929" i="10541"/>
  <c r="G3377" i="10541"/>
  <c r="G1638" i="10541"/>
  <c r="G2830" i="10541"/>
  <c r="G1829" i="10541"/>
  <c r="G3232" i="10541"/>
  <c r="G1983" i="10541"/>
  <c r="G3134" i="10541"/>
  <c r="G1867" i="10541"/>
  <c r="G1394" i="10541"/>
  <c r="G2986" i="10541"/>
  <c r="G2334" i="10541"/>
  <c r="G3452" i="10541"/>
  <c r="G3272" i="10541"/>
  <c r="G2695" i="10541"/>
  <c r="G3581" i="10541"/>
  <c r="G2265" i="10541"/>
  <c r="G2182" i="10541"/>
  <c r="G2987" i="10541"/>
  <c r="G2602" i="10541"/>
  <c r="G1772" i="10541"/>
  <c r="G1908" i="10541"/>
  <c r="G1865" i="10541"/>
  <c r="G2544" i="10541"/>
  <c r="G1505" i="10541"/>
  <c r="G3333" i="10541"/>
  <c r="G2116" i="10541"/>
  <c r="G3250" i="10541"/>
  <c r="G1886" i="10541"/>
  <c r="G3462" i="10541"/>
  <c r="G2104" i="10541"/>
  <c r="G2486" i="10541"/>
  <c r="G2733" i="10541"/>
  <c r="G1444" i="10541"/>
  <c r="G3384" i="10541"/>
  <c r="G3326" i="10541"/>
  <c r="G3434" i="10541"/>
  <c r="G3352" i="10541"/>
  <c r="G2385" i="10541"/>
  <c r="G1731" i="10541"/>
  <c r="G2297" i="10541"/>
  <c r="G2262" i="10541"/>
  <c r="G1832" i="10541"/>
  <c r="G2521" i="10541"/>
  <c r="G2324" i="10541"/>
  <c r="G2138" i="10541"/>
  <c r="G2638" i="10541"/>
  <c r="G2888" i="10541"/>
  <c r="G2415" i="10541"/>
  <c r="G2960" i="10541"/>
  <c r="G2849" i="10541"/>
  <c r="G1587" i="10541"/>
  <c r="G2131" i="10541"/>
  <c r="G3069" i="10541"/>
  <c r="G1512" i="10541"/>
  <c r="G1497" i="10541"/>
  <c r="G2530" i="10541"/>
  <c r="G1973" i="10541"/>
  <c r="G1429" i="10541"/>
  <c r="G3289" i="10541"/>
  <c r="G1522" i="10541"/>
  <c r="G3345" i="10541"/>
  <c r="G1539" i="10541"/>
  <c r="G1447" i="10541"/>
  <c r="G1636" i="10541"/>
  <c r="G3444" i="10541"/>
  <c r="G2871" i="10541"/>
  <c r="G2157" i="10541"/>
  <c r="G1700" i="10541"/>
  <c r="G1859" i="10541"/>
  <c r="G2516" i="10541"/>
  <c r="G2397" i="10541"/>
  <c r="G2058" i="10541"/>
  <c r="G2307" i="10541"/>
  <c r="G3552" i="10541"/>
  <c r="G2923" i="10541"/>
  <c r="G3277" i="10541"/>
  <c r="G2083" i="10541"/>
  <c r="G3096" i="10541"/>
  <c r="G2394" i="10541"/>
  <c r="G2609" i="10541"/>
  <c r="G2934" i="10541"/>
  <c r="G1851" i="10541"/>
  <c r="G3373" i="10541"/>
  <c r="G3034" i="10541"/>
  <c r="G1959" i="10541"/>
  <c r="G2060" i="10541"/>
  <c r="G1551" i="10541"/>
  <c r="G2305" i="10541"/>
  <c r="G3101" i="10541"/>
  <c r="G2267" i="10541"/>
  <c r="G3259" i="10541"/>
  <c r="G3332" i="10541"/>
  <c r="G3239" i="10541"/>
  <c r="G3575" i="10541"/>
  <c r="G2072" i="10541"/>
  <c r="G2763" i="10541"/>
  <c r="G2205" i="10541"/>
  <c r="G2491" i="10541"/>
  <c r="G3171" i="10541"/>
  <c r="G2879" i="10541"/>
  <c r="G2121" i="10541"/>
  <c r="G3579" i="10541"/>
  <c r="G1842" i="10541"/>
  <c r="G2658" i="10541"/>
  <c r="G1672" i="10541"/>
  <c r="G2927" i="10541"/>
  <c r="G2242" i="10541"/>
  <c r="G3009" i="10541"/>
  <c r="G1724" i="10541"/>
  <c r="G3533" i="10541"/>
  <c r="G1980" i="10541"/>
  <c r="G2683" i="10541"/>
  <c r="G2047" i="10541"/>
  <c r="G1454" i="10541"/>
  <c r="G2003" i="10541"/>
  <c r="G3024" i="10541"/>
  <c r="G1544" i="10541"/>
  <c r="G1593" i="10541"/>
  <c r="G2628" i="10541"/>
  <c r="G2569" i="10541"/>
  <c r="G1822" i="10541"/>
  <c r="G3046" i="10541"/>
  <c r="G3188" i="10541"/>
  <c r="G3601" i="10541"/>
  <c r="G2689" i="10541"/>
  <c r="G3560" i="10541"/>
  <c r="G3090" i="10541"/>
  <c r="G2358" i="10541"/>
  <c r="G3447" i="10541"/>
  <c r="G2432" i="10541"/>
  <c r="G2762" i="10541"/>
  <c r="G1733" i="10541"/>
  <c r="G2555" i="10541"/>
  <c r="G1435" i="10541"/>
  <c r="G1860" i="10541"/>
  <c r="G3292" i="10541"/>
  <c r="G2260" i="10541"/>
  <c r="G2937" i="10541"/>
  <c r="G2553" i="10541"/>
  <c r="G2480" i="10541"/>
  <c r="G2488" i="10541"/>
  <c r="G2596" i="10541"/>
  <c r="G1410" i="10541"/>
  <c r="G3442" i="10541"/>
  <c r="G2622" i="10541"/>
  <c r="G1578" i="10541"/>
  <c r="G1532" i="10541"/>
  <c r="G2779" i="10541"/>
  <c r="G2546" i="10541"/>
  <c r="G2375" i="10541"/>
  <c r="G3587" i="10541"/>
  <c r="G1932" i="10541"/>
  <c r="G1510" i="10541"/>
  <c r="G2535" i="10541"/>
  <c r="G1713" i="10541"/>
  <c r="G3328" i="10541"/>
  <c r="G2348" i="10541"/>
  <c r="G1659" i="10541"/>
  <c r="G1810" i="10541"/>
  <c r="G2306" i="10541"/>
  <c r="G3095" i="10541"/>
  <c r="G1934" i="10541"/>
  <c r="G2282" i="10541"/>
  <c r="G2883" i="10541"/>
  <c r="G2195" i="10541"/>
  <c r="G1395" i="10541"/>
  <c r="G3318" i="10541"/>
  <c r="G1883" i="10541"/>
  <c r="G2036" i="10541"/>
  <c r="G2983" i="10541"/>
  <c r="G1575" i="10541"/>
  <c r="G3498" i="10541"/>
  <c r="G3117" i="10541"/>
  <c r="G2556" i="10541"/>
  <c r="G1536" i="10541"/>
  <c r="G2510" i="10541"/>
  <c r="G2165" i="10541"/>
  <c r="G2789" i="10541"/>
  <c r="G1558" i="10541"/>
  <c r="G2479" i="10541"/>
  <c r="G2396" i="10541"/>
  <c r="G2193" i="10541"/>
  <c r="G3469" i="10541"/>
  <c r="G2100" i="10541"/>
  <c r="G1841" i="10541"/>
  <c r="G3529" i="10541"/>
  <c r="G2134" i="10541"/>
  <c r="G1485" i="10541"/>
  <c r="G3075" i="10541"/>
  <c r="G1567" i="10541"/>
  <c r="G2025" i="10541"/>
  <c r="G3431" i="10541"/>
  <c r="G3492" i="10541"/>
  <c r="G1943" i="10541"/>
  <c r="G2765" i="10541"/>
  <c r="G1963" i="10541"/>
  <c r="G3033" i="10541"/>
  <c r="G3270" i="10541"/>
  <c r="G3049" i="10541"/>
  <c r="G1695" i="10541"/>
  <c r="G3144" i="10541"/>
  <c r="G2059" i="10541"/>
  <c r="G2279" i="10541"/>
  <c r="G1434" i="10541"/>
  <c r="G2194" i="10541"/>
  <c r="G2076" i="10541"/>
  <c r="G3473" i="10541"/>
  <c r="G2320" i="10541"/>
  <c r="G2601" i="10541"/>
  <c r="G2832" i="10541"/>
  <c r="G3044" i="10541"/>
  <c r="G2161" i="10541"/>
  <c r="G3006" i="10541"/>
  <c r="G2571" i="10541"/>
  <c r="G3184" i="10541"/>
  <c r="G2996" i="10541"/>
  <c r="G2459" i="10541"/>
  <c r="G3211" i="10541"/>
  <c r="G3329" i="10541"/>
  <c r="G2077" i="10541"/>
  <c r="G1850" i="10541"/>
  <c r="G3029" i="10541"/>
  <c r="G2805" i="10541"/>
  <c r="G1815" i="10541"/>
  <c r="G2106" i="10541"/>
  <c r="G2102" i="10541"/>
  <c r="G1730" i="10541"/>
  <c r="G1949" i="10541"/>
  <c r="G3392" i="10541"/>
  <c r="G2405" i="10541"/>
  <c r="G2379" i="10541"/>
  <c r="G1870" i="10541"/>
  <c r="G2019" i="10541"/>
  <c r="G3018" i="10541"/>
  <c r="G1456" i="10541"/>
  <c r="G2896" i="10541"/>
  <c r="G2173" i="10541"/>
  <c r="G3357" i="10541"/>
  <c r="G2623" i="10541"/>
  <c r="G2851" i="10541"/>
  <c r="G2465" i="10541"/>
  <c r="G2533" i="10541"/>
  <c r="G2836" i="10541"/>
  <c r="G3423" i="10541"/>
  <c r="G1968" i="10541"/>
  <c r="G3058" i="10541"/>
  <c r="G3559" i="10541"/>
  <c r="G3288" i="10541"/>
  <c r="G3335" i="10541"/>
  <c r="G2640" i="10541"/>
  <c r="G1561" i="10541"/>
  <c r="G2074" i="10541"/>
  <c r="G2990" i="10541"/>
  <c r="G2955" i="10541"/>
  <c r="G1824" i="10541"/>
  <c r="G1694" i="10541"/>
  <c r="G3255" i="10541"/>
  <c r="G2909" i="10541"/>
  <c r="G1826" i="10541"/>
  <c r="G1728" i="10541"/>
  <c r="G2819" i="10541"/>
  <c r="G2840" i="10541"/>
  <c r="G3385" i="10541"/>
  <c r="G3425" i="10541"/>
  <c r="G3493" i="10541"/>
  <c r="G3222" i="10541"/>
  <c r="G2963" i="10541"/>
  <c r="G2715" i="10541"/>
  <c r="G3372" i="10541"/>
  <c r="G3138" i="10541"/>
  <c r="G2399" i="10541"/>
  <c r="G2897" i="10541"/>
  <c r="G2241" i="10541"/>
  <c r="G1466" i="10541"/>
  <c r="G1817" i="10541"/>
  <c r="G1866" i="10541"/>
  <c r="G1585" i="10541"/>
  <c r="G2834" i="10541"/>
  <c r="G2659" i="10541"/>
  <c r="G3093" i="10541"/>
  <c r="G1648" i="10541"/>
  <c r="G1516" i="10541"/>
  <c r="G1760" i="10541"/>
  <c r="G2964" i="10541"/>
  <c r="G2263" i="10541"/>
  <c r="G1869" i="10541"/>
  <c r="G1958" i="10541"/>
  <c r="G2117" i="10541"/>
  <c r="G2729" i="10541"/>
  <c r="G3437" i="10541"/>
  <c r="G3451" i="10541"/>
  <c r="G3599" i="10541"/>
  <c r="G1527" i="10541"/>
  <c r="G1889" i="10541"/>
  <c r="G1863" i="10541"/>
  <c r="G1683" i="10541"/>
  <c r="G2273" i="10541"/>
  <c r="G3594" i="10541"/>
  <c r="G2913" i="10541"/>
  <c r="G2201" i="10541"/>
  <c r="G2908" i="10541"/>
  <c r="G2152" i="10541"/>
  <c r="G2300" i="10541"/>
  <c r="G2409" i="10541"/>
  <c r="G2038" i="10541"/>
  <c r="G2517" i="10541"/>
  <c r="G2027" i="10541"/>
  <c r="G2563" i="10541"/>
  <c r="G3336" i="10541"/>
  <c r="G1778" i="10541"/>
  <c r="G1746" i="10541"/>
  <c r="G2798" i="10541"/>
  <c r="G3476" i="10541"/>
  <c r="G1457" i="10541"/>
  <c r="G2636" i="10541"/>
  <c r="G1524" i="10541"/>
  <c r="G1426" i="10541"/>
  <c r="G1542" i="10541"/>
  <c r="G2502" i="10541"/>
  <c r="G1781" i="10541"/>
  <c r="G1594" i="10541"/>
  <c r="G3483" i="10541"/>
  <c r="G1405" i="10541"/>
  <c r="G2223" i="10541"/>
  <c r="G1697" i="10541"/>
  <c r="G2802" i="10541"/>
  <c r="G2919" i="10541"/>
  <c r="G2639" i="10541"/>
  <c r="G3185" i="10541"/>
  <c r="G1717" i="10541"/>
  <c r="G1437" i="10541"/>
  <c r="G3421" i="10541"/>
  <c r="G2910" i="10541"/>
  <c r="G2101" i="10541"/>
  <c r="G2932" i="10541"/>
  <c r="G2198" i="10541"/>
  <c r="G3419" i="10541"/>
  <c r="G2455" i="10541"/>
  <c r="G3056" i="10541"/>
  <c r="G3067" i="10541"/>
  <c r="G1821" i="10541"/>
  <c r="G1596" i="10541"/>
  <c r="G2090" i="10541"/>
  <c r="G2912" i="10541"/>
  <c r="G2118" i="10541"/>
  <c r="G2514" i="10541"/>
  <c r="G2328" i="10541"/>
  <c r="G2588" i="10541"/>
  <c r="G2540" i="10541"/>
  <c r="G3359" i="10541"/>
  <c r="G2251" i="10541"/>
  <c r="G3320" i="10541"/>
  <c r="G1520" i="10541"/>
  <c r="G3554" i="10541"/>
  <c r="G2696" i="10541"/>
  <c r="G3408" i="10541"/>
  <c r="G3014" i="10541"/>
  <c r="G1766" i="10541"/>
  <c r="G3324" i="10541"/>
  <c r="G3584" i="10541"/>
  <c r="G3108" i="10541"/>
  <c r="G2408" i="10541"/>
  <c r="G3002" i="10541"/>
  <c r="G1486" i="10541"/>
  <c r="G2804" i="10541"/>
  <c r="G2174" i="10541"/>
  <c r="G1446" i="10541"/>
  <c r="G2618" i="10541"/>
  <c r="G1391" i="10541"/>
  <c r="G3441" i="10541"/>
  <c r="G2413" i="10541"/>
  <c r="G2877" i="10541"/>
  <c r="G2487" i="10541"/>
  <c r="G1691" i="10541"/>
  <c r="G2747" i="10541"/>
  <c r="G1802" i="10541"/>
  <c r="G1445" i="10541"/>
  <c r="G2045" i="10541"/>
  <c r="G3557" i="10541"/>
  <c r="G3294" i="10541"/>
  <c r="G1879" i="10541"/>
  <c r="G3039" i="10541"/>
  <c r="G2884" i="10541"/>
  <c r="G1776" i="10541"/>
  <c r="G2846" i="10541"/>
  <c r="G3080" i="10541"/>
  <c r="G3176" i="10541"/>
  <c r="G3065" i="10541"/>
  <c r="G2898" i="10541"/>
  <c r="G2620" i="10541"/>
  <c r="G3564" i="10541"/>
  <c r="G2258" i="10541"/>
  <c r="G1411" i="10541"/>
  <c r="G2200" i="10541"/>
  <c r="G2806" i="10541"/>
  <c r="G2238" i="10541"/>
  <c r="G3157" i="10541"/>
  <c r="G3588" i="10541"/>
  <c r="G1740" i="10541"/>
  <c r="G2248" i="10541"/>
  <c r="G1673" i="10541"/>
  <c r="G1629" i="10541"/>
  <c r="G2738" i="10541"/>
  <c r="G2103" i="10541"/>
  <c r="G1911" i="10541"/>
  <c r="G3592" i="10541"/>
  <c r="G2469" i="10541"/>
  <c r="G2417" i="10541"/>
  <c r="G1678" i="10541"/>
  <c r="G1525" i="10541"/>
  <c r="G1397" i="10541"/>
  <c r="G2456" i="10541"/>
  <c r="G3164" i="10541"/>
  <c r="G1848" i="10541"/>
  <c r="G2886" i="10541"/>
  <c r="G1782" i="10541"/>
  <c r="G2345" i="10541"/>
  <c r="G1951" i="10541"/>
  <c r="G2450" i="10541"/>
  <c r="G1494" i="10541"/>
  <c r="G2112" i="10541"/>
  <c r="G2903" i="10541"/>
  <c r="G1916" i="10541"/>
  <c r="G1876" i="10541"/>
  <c r="G2204" i="10541"/>
  <c r="G1785" i="10541"/>
  <c r="G3561" i="10541"/>
  <c r="G1651" i="10541"/>
  <c r="G3120" i="10541"/>
  <c r="G2105" i="10541"/>
  <c r="G2726" i="10541"/>
  <c r="G1392" i="10541"/>
  <c r="G1912" i="10541"/>
  <c r="G1480" i="10541"/>
  <c r="G2973" i="10541"/>
  <c r="G2740" i="10541"/>
  <c r="G1675" i="10541"/>
  <c r="G3334" i="10541"/>
  <c r="G1939" i="10541"/>
  <c r="G2153" i="10541"/>
  <c r="G3216" i="10541"/>
  <c r="G2244" i="10541"/>
  <c r="G2753" i="10541"/>
  <c r="G1735" i="10541"/>
  <c r="G3600" i="10541"/>
  <c r="G1421" i="10541"/>
  <c r="G3116" i="10541"/>
  <c r="G3312" i="10541"/>
  <c r="G1794" i="10541"/>
  <c r="G2505" i="10541"/>
  <c r="G2269" i="10541"/>
  <c r="G2586" i="10541"/>
  <c r="G2066" i="10541"/>
  <c r="G1890" i="10541"/>
  <c r="G2979" i="10541"/>
  <c r="G2691" i="10541"/>
  <c r="G1603" i="10541"/>
  <c r="G3349" i="10541"/>
  <c r="G3276" i="10541"/>
  <c r="G1771" i="10541"/>
  <c r="G2757" i="10541"/>
  <c r="G2023" i="10541"/>
  <c r="G1819" i="10541"/>
  <c r="G2915" i="10541"/>
  <c r="G3494" i="10541"/>
  <c r="G2461" i="10541"/>
  <c r="G1389" i="10541"/>
  <c r="G1468" i="10541"/>
  <c r="G1401" i="10541"/>
  <c r="G3100" i="10541"/>
  <c r="G2089" i="10541"/>
  <c r="G2574" i="10541"/>
  <c r="G2377" i="10541"/>
  <c r="G2704" i="10541"/>
  <c r="G1921" i="10541"/>
  <c r="G2650" i="10541"/>
  <c r="G3343" i="10541"/>
  <c r="G2644" i="10541"/>
  <c r="G1898" i="10541"/>
  <c r="G2226" i="10541"/>
  <c r="G2302" i="10541"/>
  <c r="G2341" i="10541"/>
  <c r="G2390" i="10541"/>
  <c r="G1840" i="10541"/>
  <c r="G1430" i="10541"/>
  <c r="G1526" i="10541"/>
  <c r="G3461" i="10541"/>
  <c r="G1440" i="10541"/>
  <c r="G2197" i="10541"/>
  <c r="G1461" i="10541"/>
  <c r="G1924" i="10541"/>
  <c r="G2611" i="10541"/>
  <c r="G2308" i="10541"/>
  <c r="G1503" i="10541"/>
  <c r="G1950" i="10541"/>
  <c r="G3468" i="10541"/>
  <c r="G2309" i="10541"/>
  <c r="G2669" i="10541"/>
  <c r="G1398" i="10541"/>
  <c r="G3414" i="10541"/>
  <c r="G2554" i="10541"/>
  <c r="G2108" i="10541"/>
  <c r="G2981" i="10541"/>
  <c r="G1608" i="10541"/>
  <c r="G3000" i="10541"/>
  <c r="G2141" i="10541"/>
  <c r="G2063" i="10541"/>
  <c r="G1488" i="10541"/>
  <c r="G1400" i="10541"/>
  <c r="G2091" i="10541"/>
  <c r="G1875" i="10541"/>
  <c r="G2698" i="10541"/>
  <c r="G2347" i="10541"/>
  <c r="G2228" i="10541"/>
  <c r="G2439" i="10541"/>
  <c r="G3085" i="10541"/>
  <c r="G1469" i="10541"/>
  <c r="G3479" i="10541"/>
  <c r="G2917" i="10541"/>
  <c r="G3126" i="10541"/>
  <c r="G2605" i="10541"/>
  <c r="G3455" i="10541"/>
  <c r="G3548" i="10541"/>
  <c r="G3032" i="10541"/>
  <c r="G2008" i="10541"/>
  <c r="G2931" i="10541"/>
  <c r="G2647" i="10541"/>
  <c r="G2654" i="10541"/>
  <c r="G2581" i="10541"/>
  <c r="G2542" i="10541"/>
  <c r="G3043" i="10541"/>
  <c r="G1925" i="10541"/>
  <c r="G1952" i="10541"/>
  <c r="G2573" i="10541"/>
  <c r="G2754" i="10541"/>
  <c r="G1837" i="10541"/>
  <c r="G1690" i="10541"/>
  <c r="G2988" i="10541"/>
  <c r="G1747" i="10541"/>
  <c r="G2674" i="10541"/>
  <c r="G2252" i="10541"/>
  <c r="G2048" i="10541"/>
  <c r="G1415" i="10541"/>
  <c r="G2255" i="10541"/>
  <c r="G2317" i="10541"/>
  <c r="G3389" i="10541"/>
  <c r="G2531" i="10541"/>
  <c r="G2032" i="10541"/>
  <c r="G2567" i="10541"/>
  <c r="G3353" i="10541"/>
  <c r="G1517" i="10541"/>
  <c r="G1595" i="10541"/>
  <c r="G3166" i="10541"/>
  <c r="G2376" i="10541"/>
  <c r="G2442" i="10541"/>
  <c r="G1568" i="10541"/>
  <c r="G2994" i="10541"/>
  <c r="G1414" i="10541"/>
  <c r="G1528" i="10541"/>
  <c r="G2440" i="10541"/>
  <c r="G3162" i="10541"/>
  <c r="G2538" i="10541"/>
  <c r="G3523" i="10541"/>
  <c r="G2833" i="10541"/>
  <c r="G2954" i="10541"/>
  <c r="G3127" i="10541"/>
  <c r="G1535" i="10541"/>
  <c r="G3418" i="10541"/>
  <c r="G2495" i="10541"/>
  <c r="G2477" i="10541"/>
  <c r="G1874" i="10541"/>
  <c r="G2079" i="10541"/>
  <c r="G2999" i="10541"/>
  <c r="G3019" i="10541"/>
  <c r="G2559" i="10541"/>
  <c r="G3285" i="10541"/>
  <c r="G1756" i="10541"/>
  <c r="G1546" i="10541"/>
  <c r="G2947" i="10541"/>
  <c r="G1674" i="10541"/>
  <c r="G3169" i="10541"/>
  <c r="G2847" i="10541"/>
  <c r="G2319" i="10541"/>
  <c r="G2811" i="10541"/>
  <c r="G1791" i="10541"/>
  <c r="G1413" i="10541"/>
  <c r="G3551" i="10541"/>
  <c r="G2492" i="10541"/>
  <c r="G2384" i="10541"/>
  <c r="G2746" i="10541"/>
  <c r="G3249" i="10541"/>
  <c r="G1408" i="10541"/>
  <c r="G3057" i="10541"/>
  <c r="G2889" i="10541"/>
  <c r="G2863" i="10541"/>
  <c r="G2552" i="10541"/>
  <c r="G3522" i="10541"/>
  <c r="G2373" i="10541"/>
  <c r="G3411" i="10541"/>
  <c r="G2343" i="10541"/>
  <c r="G1967" i="10541"/>
  <c r="G2162" i="10541"/>
  <c r="G2924" i="10541"/>
  <c r="G2752" i="10541"/>
  <c r="G1464" i="10541"/>
  <c r="G2363" i="10541"/>
  <c r="G1789" i="10541"/>
  <c r="G2346" i="10541"/>
  <c r="G2149" i="10541"/>
  <c r="G2253" i="10541"/>
  <c r="G1424" i="10541"/>
  <c r="G1502" i="10541"/>
  <c r="G1559" i="10541"/>
  <c r="G3406" i="10541"/>
  <c r="G3440" i="10541"/>
  <c r="G2902" i="10541"/>
  <c r="G2203" i="10541"/>
  <c r="G2460" i="10541"/>
  <c r="G1396" i="10541"/>
  <c r="G2217" i="10541"/>
  <c r="G1849" i="10541"/>
  <c r="G3302" i="10541"/>
  <c r="G1513" i="10541"/>
  <c r="G3379" i="10541"/>
  <c r="G1767" i="10541"/>
  <c r="G1944" i="10541"/>
  <c r="G1830" i="10541"/>
  <c r="G2446" i="10541"/>
  <c r="G3445" i="10541"/>
  <c r="G2920" i="10541"/>
  <c r="G2607" i="10541"/>
  <c r="G1990" i="10541"/>
  <c r="G3072" i="10541"/>
  <c r="G1928" i="10541"/>
  <c r="G3490" i="10541"/>
  <c r="G1519" i="10541"/>
  <c r="G2360" i="10541"/>
  <c r="G2513" i="10541"/>
  <c r="G1482" i="10541"/>
  <c r="G3248" i="10541"/>
  <c r="G2823" i="10541"/>
  <c r="G1946" i="10541"/>
  <c r="G2645" i="10541"/>
  <c r="G2130" i="10541"/>
  <c r="G2259" i="10541"/>
  <c r="G2427" i="10541"/>
  <c r="G1572" i="10541"/>
  <c r="G1504" i="10541"/>
  <c r="G3397" i="10541"/>
  <c r="G2891" i="10541"/>
  <c r="G2673" i="10541"/>
  <c r="G1986" i="10541"/>
  <c r="G2366" i="10541"/>
  <c r="G3161" i="10541"/>
  <c r="G1689" i="10541"/>
  <c r="G2381" i="10541"/>
  <c r="G2261" i="10541"/>
  <c r="G2734" i="10541"/>
  <c r="G2368" i="10541"/>
  <c r="G2527" i="10541"/>
  <c r="G3386" i="10541"/>
  <c r="G2507" i="10541"/>
  <c r="G2424" i="10541"/>
  <c r="G2154" i="10541"/>
  <c r="G1660" i="10541"/>
  <c r="G1947" i="10541"/>
  <c r="G2835" i="10541"/>
  <c r="G2745" i="10541"/>
  <c r="G3504" i="10541"/>
  <c r="G2893" i="10541"/>
  <c r="G3585" i="10541"/>
  <c r="G3139" i="10541"/>
  <c r="G3244" i="10541"/>
  <c r="G3426" i="10541"/>
  <c r="G2685" i="10541"/>
  <c r="G1931" i="10541"/>
  <c r="G3076" i="10541"/>
  <c r="G3119" i="10541"/>
  <c r="G2031" i="10541"/>
  <c r="G1403" i="10541"/>
  <c r="G3040" i="10541"/>
  <c r="G3303" i="10541"/>
  <c r="G2098" i="10541"/>
  <c r="G1961" i="10541"/>
  <c r="G3179" i="10541"/>
  <c r="G1573" i="10541"/>
  <c r="G1969" i="10541"/>
  <c r="G2457" i="10541"/>
  <c r="G3102" i="10541"/>
  <c r="G1888" i="10541"/>
  <c r="G1523" i="10541"/>
  <c r="H3848" i="10541"/>
  <c r="H4004" i="10541"/>
  <c r="AS96" i="10541"/>
  <c r="AS48" i="10541"/>
  <c r="AS91" i="10541"/>
  <c r="BI20" i="10541"/>
  <c r="AS68" i="10541"/>
  <c r="AS97" i="10541"/>
  <c r="BI17" i="10541"/>
  <c r="AS49" i="10541"/>
  <c r="BI14" i="10541"/>
  <c r="AS78" i="10541"/>
  <c r="AS51" i="10541"/>
  <c r="AS66" i="10541"/>
  <c r="AS59" i="10541"/>
  <c r="AS67" i="10541"/>
  <c r="AS93" i="10541"/>
  <c r="BJ6" i="10541"/>
  <c r="BJ5" i="10541"/>
  <c r="BI8" i="10541"/>
  <c r="BJ7" i="10541"/>
  <c r="AS89" i="10541"/>
  <c r="BJ4" i="10541"/>
  <c r="BI18" i="10541"/>
  <c r="AS92" i="10541"/>
  <c r="AS61" i="10541"/>
  <c r="BJ9" i="10541"/>
  <c r="AS50" i="10541"/>
  <c r="BJ10" i="10541"/>
  <c r="Q51" i="2561" l="1"/>
  <c r="L92" i="62279"/>
  <c r="Q47" i="2561"/>
  <c r="Q69" i="2561"/>
  <c r="L105" i="62279"/>
  <c r="K28" i="62279"/>
  <c r="AB28" i="62279" s="1"/>
  <c r="N29" i="62279"/>
  <c r="AD29" i="62279" s="1"/>
  <c r="N24" i="62279"/>
  <c r="AD24" i="62279" s="1"/>
  <c r="N18" i="62279"/>
  <c r="AD18" i="62279" s="1"/>
  <c r="K15" i="62279"/>
  <c r="AB15" i="62279" s="1"/>
  <c r="L112" i="62279"/>
  <c r="AC112" i="62279" s="1"/>
  <c r="N10" i="62279"/>
  <c r="AD10" i="62279" s="1"/>
  <c r="K56" i="62279"/>
  <c r="AB56" i="62279" s="1"/>
  <c r="N19" i="62279"/>
  <c r="AD19" i="62279" s="1"/>
  <c r="K23" i="62279"/>
  <c r="AB23" i="62279" s="1"/>
  <c r="N16" i="62279"/>
  <c r="AD16" i="62279" s="1"/>
  <c r="Q13" i="2561"/>
  <c r="H14" i="2561"/>
  <c r="H54" i="2561" s="1"/>
  <c r="E12" i="2561"/>
  <c r="E54" i="2561" s="1"/>
  <c r="H3842" i="10541"/>
  <c r="H3853" i="10541"/>
  <c r="H4012" i="10541"/>
  <c r="BI3" i="10541"/>
  <c r="BJ8" i="10541"/>
  <c r="AS42" i="10541"/>
  <c r="BI5" i="10541"/>
  <c r="BI6" i="10541"/>
  <c r="AS60" i="10541"/>
  <c r="BI19" i="10541"/>
  <c r="BI4" i="10541"/>
  <c r="BI7" i="10541"/>
  <c r="Q53" i="2561" l="1"/>
  <c r="K85" i="62279"/>
  <c r="AB85" i="62279" s="1"/>
  <c r="AC92" i="62279"/>
  <c r="L94" i="62279"/>
  <c r="Q12" i="2561"/>
  <c r="Q55" i="2561"/>
  <c r="Q49" i="2561"/>
  <c r="AC105" i="62279"/>
  <c r="L107" i="62279"/>
  <c r="O29" i="62279"/>
  <c r="AG29" i="62279" s="1"/>
  <c r="L113" i="62279"/>
  <c r="O18" i="62279"/>
  <c r="AG18" i="62279" s="1"/>
  <c r="O24" i="62279"/>
  <c r="AG24" i="62279" s="1"/>
  <c r="O19" i="62279"/>
  <c r="AG19" i="62279" s="1"/>
  <c r="O10" i="62279"/>
  <c r="AG10" i="62279" s="1"/>
  <c r="O16" i="62279"/>
  <c r="AG16" i="62279" s="1"/>
  <c r="L57" i="62279"/>
  <c r="AC57" i="62279" s="1"/>
  <c r="C29" i="2316"/>
  <c r="C28" i="2316"/>
  <c r="C32" i="2316"/>
  <c r="G65" i="2561"/>
  <c r="H4024" i="10541"/>
  <c r="H4013" i="10541"/>
  <c r="H4010" i="10541"/>
  <c r="AS44" i="10541"/>
  <c r="BK6" i="10541"/>
  <c r="BL7" i="10541"/>
  <c r="BI16" i="10541"/>
  <c r="BK4" i="10541"/>
  <c r="BK8" i="10541"/>
  <c r="BL6" i="10541"/>
  <c r="BK5" i="10541"/>
  <c r="BK7" i="10541"/>
  <c r="BL8" i="10541"/>
  <c r="AS46" i="10541"/>
  <c r="BL4" i="10541"/>
  <c r="BL5" i="10541"/>
  <c r="Q62" i="2561" l="1"/>
  <c r="AC94" i="62279"/>
  <c r="L95" i="62279"/>
  <c r="Q64" i="2561"/>
  <c r="Q56" i="2561"/>
  <c r="K84" i="62279"/>
  <c r="AB84" i="62279" s="1"/>
  <c r="Q52" i="2561"/>
  <c r="Q74" i="2561"/>
  <c r="Q71" i="2561"/>
  <c r="AC107" i="62279"/>
  <c r="L108" i="62279"/>
  <c r="N113" i="62279"/>
  <c r="AD113" i="62279" s="1"/>
  <c r="AC113" i="62279"/>
  <c r="Q14" i="2561"/>
  <c r="N57" i="62279"/>
  <c r="AD57" i="62279" s="1"/>
  <c r="L97" i="62279"/>
  <c r="AC97" i="62279" s="1"/>
  <c r="L85" i="62279"/>
  <c r="L84" i="62279"/>
  <c r="Q54" i="2561"/>
  <c r="C34" i="2316"/>
  <c r="C33" i="2316"/>
  <c r="C31" i="2316"/>
  <c r="C30" i="2316"/>
  <c r="H65" i="2561"/>
  <c r="G82" i="2561"/>
  <c r="H4046" i="10541"/>
  <c r="H4025" i="10541"/>
  <c r="BJ20" i="10541"/>
  <c r="AS64" i="10541"/>
  <c r="AS53" i="10541"/>
  <c r="AS55" i="10541"/>
  <c r="AS45" i="10541"/>
  <c r="AS43" i="10541"/>
  <c r="AS47" i="10541"/>
  <c r="BI15" i="10541"/>
  <c r="AS62" i="10541"/>
  <c r="K59" i="62279" l="1"/>
  <c r="Q63" i="2561"/>
  <c r="N95" i="62279"/>
  <c r="AC95" i="62279"/>
  <c r="Q66" i="2561"/>
  <c r="Q109" i="2561"/>
  <c r="AC108" i="62279"/>
  <c r="N108" i="62279"/>
  <c r="N84" i="62279"/>
  <c r="AD84" i="62279" s="1"/>
  <c r="AC84" i="62279"/>
  <c r="N85" i="62279"/>
  <c r="AD85" i="62279" s="1"/>
  <c r="AC85" i="62279"/>
  <c r="O113" i="62279"/>
  <c r="AG113" i="62279" s="1"/>
  <c r="O57" i="62279"/>
  <c r="AG57" i="62279" s="1"/>
  <c r="L100" i="62279"/>
  <c r="AC100" i="62279" s="1"/>
  <c r="L76" i="62279"/>
  <c r="AC76" i="62279" s="1"/>
  <c r="J35" i="2316"/>
  <c r="H82" i="2561"/>
  <c r="G84" i="2561"/>
  <c r="H3779" i="10541"/>
  <c r="H4047" i="10541"/>
  <c r="H4050" i="10541"/>
  <c r="BJ16" i="10541"/>
  <c r="AS94" i="10541"/>
  <c r="BK20" i="10541"/>
  <c r="BJ15" i="10541"/>
  <c r="AS57" i="10541"/>
  <c r="AS54" i="10541"/>
  <c r="BL20" i="10541"/>
  <c r="BJ17" i="10541"/>
  <c r="BJ19" i="10541"/>
  <c r="Q80" i="2561" l="1"/>
  <c r="AB59" i="62279"/>
  <c r="O59" i="62279"/>
  <c r="AG59" i="62279" s="1"/>
  <c r="AD95" i="62279"/>
  <c r="O95" i="62279"/>
  <c r="AG95" i="62279" s="1"/>
  <c r="K61" i="62279"/>
  <c r="AB61" i="62279" s="1"/>
  <c r="Q85" i="2561"/>
  <c r="Q67" i="2561"/>
  <c r="T16" i="10541"/>
  <c r="L35" i="2316"/>
  <c r="S16" i="10541" s="1"/>
  <c r="Q112" i="2561"/>
  <c r="AD108" i="62279"/>
  <c r="O108" i="62279"/>
  <c r="AG108" i="62279" s="1"/>
  <c r="Q82" i="2561"/>
  <c r="Q65" i="2561"/>
  <c r="L101" i="62279"/>
  <c r="O84" i="62279"/>
  <c r="AG84" i="62279" s="1"/>
  <c r="O85" i="62279"/>
  <c r="AG85" i="62279" s="1"/>
  <c r="L77" i="62279"/>
  <c r="AC77" i="62279" s="1"/>
  <c r="BK15" i="10541"/>
  <c r="BL16" i="10541"/>
  <c r="BK17" i="10541"/>
  <c r="AS72" i="10541"/>
  <c r="AS75" i="10541"/>
  <c r="BK16" i="10541"/>
  <c r="AS95" i="10541"/>
  <c r="BL19" i="10541"/>
  <c r="AS58" i="10541"/>
  <c r="BI11" i="10541"/>
  <c r="BL17" i="10541"/>
  <c r="AS70" i="10541"/>
  <c r="AS56" i="10541"/>
  <c r="BL11" i="10541"/>
  <c r="BK19" i="10541"/>
  <c r="N101" i="62279" l="1"/>
  <c r="AD101" i="62279" s="1"/>
  <c r="AC101" i="62279"/>
  <c r="N77" i="62279"/>
  <c r="AD77" i="62279" s="1"/>
  <c r="O80" i="62279"/>
  <c r="AG80" i="62279" s="1"/>
  <c r="U16" i="10541"/>
  <c r="J57" i="2561"/>
  <c r="H84" i="2561"/>
  <c r="G90" i="2561"/>
  <c r="H4057" i="10541"/>
  <c r="H4051" i="10541"/>
  <c r="BJ14" i="10541"/>
  <c r="BJ18" i="10541"/>
  <c r="BL15" i="10541"/>
  <c r="K62" i="62279" l="1"/>
  <c r="Q83" i="2561"/>
  <c r="Q87" i="2561"/>
  <c r="K64" i="62279"/>
  <c r="AB64" i="62279" s="1"/>
  <c r="K66" i="62279"/>
  <c r="AB66" i="62279" s="1"/>
  <c r="Q86" i="2561"/>
  <c r="Q73" i="2561"/>
  <c r="Q84" i="2561"/>
  <c r="O101" i="62279"/>
  <c r="AG101" i="62279" s="1"/>
  <c r="O77" i="62279"/>
  <c r="AG77" i="62279" s="1"/>
  <c r="Q90" i="2561"/>
  <c r="I90" i="2561"/>
  <c r="G92" i="2561"/>
  <c r="H4059" i="10541"/>
  <c r="AS63" i="10541"/>
  <c r="BK14" i="10541"/>
  <c r="AS73" i="10541"/>
  <c r="AS80" i="10541"/>
  <c r="BK18" i="10541"/>
  <c r="AS76" i="10541"/>
  <c r="BI13" i="10541"/>
  <c r="AS77" i="10541"/>
  <c r="BI12" i="10541"/>
  <c r="AS74" i="10541"/>
  <c r="Q89" i="2561" l="1"/>
  <c r="AB62" i="62279"/>
  <c r="K63" i="62279"/>
  <c r="Q91" i="2561"/>
  <c r="Q94" i="2561"/>
  <c r="Q75" i="2561"/>
  <c r="Q92" i="2561"/>
  <c r="G96" i="2561"/>
  <c r="H4063" i="10541"/>
  <c r="BL18" i="10541"/>
  <c r="AS81" i="10541"/>
  <c r="AS79" i="10541"/>
  <c r="AS84" i="10541"/>
  <c r="AS65" i="10541"/>
  <c r="AS82" i="10541"/>
  <c r="Q93" i="2561" l="1"/>
  <c r="AB63" i="62279"/>
  <c r="L64" i="62279"/>
  <c r="Q79" i="2561"/>
  <c r="Q96" i="2561"/>
  <c r="I96" i="2561"/>
  <c r="G98" i="2561"/>
  <c r="H4065" i="10541"/>
  <c r="AS83" i="10541"/>
  <c r="AS69" i="10541"/>
  <c r="BL14" i="10541"/>
  <c r="AS86" i="10541"/>
  <c r="Q95" i="2561" l="1"/>
  <c r="AC64" i="62279"/>
  <c r="N64" i="62279"/>
  <c r="Q97" i="2561"/>
  <c r="Q102" i="2561"/>
  <c r="Q81" i="2561"/>
  <c r="L120" i="62279"/>
  <c r="L127" i="62279"/>
  <c r="L124" i="62279"/>
  <c r="L130" i="62279"/>
  <c r="L131" i="62279"/>
  <c r="L126" i="62279"/>
  <c r="L128" i="62279"/>
  <c r="L121" i="62279"/>
  <c r="L125" i="62279"/>
  <c r="L132" i="62279"/>
  <c r="AS85" i="10541"/>
  <c r="AS90" i="10541"/>
  <c r="AS71" i="10541"/>
  <c r="BJ12" i="10541"/>
  <c r="AS87" i="10541"/>
  <c r="AD64" i="62279" l="1"/>
  <c r="O64" i="62279"/>
  <c r="N128" i="62279"/>
  <c r="O128" i="62279" s="1"/>
  <c r="AC128" i="62279"/>
  <c r="N124" i="62279"/>
  <c r="O124" i="62279" s="1"/>
  <c r="AC124" i="62279"/>
  <c r="N132" i="62279"/>
  <c r="O132" i="62279" s="1"/>
  <c r="AC132" i="62279"/>
  <c r="N127" i="62279"/>
  <c r="O127" i="62279" s="1"/>
  <c r="AC127" i="62279"/>
  <c r="N131" i="62279"/>
  <c r="O131" i="62279" s="1"/>
  <c r="AC131" i="62279"/>
  <c r="N120" i="62279"/>
  <c r="AC120" i="62279"/>
  <c r="N125" i="62279"/>
  <c r="O125" i="62279" s="1"/>
  <c r="AC125" i="62279"/>
  <c r="N126" i="62279"/>
  <c r="O126" i="62279" s="1"/>
  <c r="AC126" i="62279"/>
  <c r="N121" i="62279"/>
  <c r="O121" i="62279" s="1"/>
  <c r="AC121" i="62279"/>
  <c r="N130" i="62279"/>
  <c r="O130" i="62279" s="1"/>
  <c r="AC130" i="62279"/>
  <c r="Q98" i="2561"/>
  <c r="T12" i="10541"/>
  <c r="S12" i="10541"/>
  <c r="BJ30" i="10541"/>
  <c r="BJ22" i="10541"/>
  <c r="BJ29" i="10541"/>
  <c r="BK12" i="10541"/>
  <c r="BJ27" i="10541"/>
  <c r="BJ26" i="10541"/>
  <c r="BJ21" i="10541"/>
  <c r="AS88" i="10541"/>
  <c r="BJ28" i="10541"/>
  <c r="BJ32" i="10541"/>
  <c r="BJ31" i="10541"/>
  <c r="BJ25" i="10541"/>
  <c r="AD132" i="62279" l="1"/>
  <c r="AG132" i="62279"/>
  <c r="AD130" i="62279"/>
  <c r="AD131" i="62279"/>
  <c r="AG131" i="62279"/>
  <c r="AD124" i="62279"/>
  <c r="AG124" i="62279"/>
  <c r="AD121" i="62279"/>
  <c r="AD128" i="62279"/>
  <c r="AG128" i="62279"/>
  <c r="AD126" i="62279"/>
  <c r="AD127" i="62279"/>
  <c r="AD125" i="62279"/>
  <c r="AD120" i="62279"/>
  <c r="O120" i="62279"/>
  <c r="AG120" i="62279" s="1"/>
  <c r="AG64" i="62279"/>
  <c r="O47" i="62279"/>
  <c r="AG47" i="62279" s="1"/>
  <c r="AG127" i="62279"/>
  <c r="AG125" i="62279"/>
  <c r="AG130" i="62279"/>
  <c r="AG126" i="62279"/>
  <c r="AG121" i="62279"/>
  <c r="U12" i="10541"/>
  <c r="A2" i="48"/>
  <c r="BK29" i="10541"/>
  <c r="BL22" i="10541"/>
  <c r="BK22" i="10541"/>
  <c r="BK26" i="10541"/>
  <c r="BL27" i="10541"/>
  <c r="BK31" i="10541"/>
  <c r="BL32" i="10541"/>
  <c r="BL28" i="10541"/>
  <c r="BL26" i="10541"/>
  <c r="BL31" i="10541"/>
  <c r="BK21" i="10541"/>
  <c r="BK30" i="10541"/>
  <c r="BK27" i="10541"/>
  <c r="BK32" i="10541"/>
  <c r="BL25" i="10541"/>
  <c r="BL29" i="10541"/>
  <c r="BK25" i="10541"/>
  <c r="BL30" i="10541"/>
  <c r="BL12" i="10541"/>
  <c r="BK28" i="10541"/>
  <c r="A2" i="2316" l="1"/>
  <c r="C3" i="62263"/>
  <c r="C3" i="62262"/>
  <c r="A2" i="2819"/>
  <c r="A2" i="2348"/>
  <c r="A2" i="43"/>
  <c r="A2" i="2"/>
  <c r="A2" i="46"/>
  <c r="A2" i="10285"/>
  <c r="A2" i="44"/>
  <c r="A2" i="47"/>
  <c r="B2" i="48"/>
  <c r="B4" i="2561"/>
  <c r="A2" i="32"/>
  <c r="A2" i="62261"/>
  <c r="BL21" i="10541"/>
  <c r="P12" i="2561" l="1"/>
  <c r="P20" i="2561"/>
  <c r="P28" i="2561"/>
  <c r="P36" i="2561"/>
  <c r="P44" i="2561"/>
  <c r="P52" i="2561"/>
  <c r="P60" i="2561"/>
  <c r="P68" i="2561"/>
  <c r="P76" i="2561"/>
  <c r="P84" i="2561"/>
  <c r="P92" i="2561"/>
  <c r="P100" i="2561"/>
  <c r="P108" i="2561"/>
  <c r="P41" i="2561"/>
  <c r="P13" i="2561"/>
  <c r="P21" i="2561"/>
  <c r="P29" i="2561"/>
  <c r="P37" i="2561"/>
  <c r="P45" i="2561"/>
  <c r="P53" i="2561"/>
  <c r="P61" i="2561"/>
  <c r="P69" i="2561"/>
  <c r="P77" i="2561"/>
  <c r="P85" i="2561"/>
  <c r="P93" i="2561"/>
  <c r="P101" i="2561"/>
  <c r="P109" i="2561"/>
  <c r="P25" i="2561"/>
  <c r="P14" i="2561"/>
  <c r="P22" i="2561"/>
  <c r="P30" i="2561"/>
  <c r="P38" i="2561"/>
  <c r="P46" i="2561"/>
  <c r="P54" i="2561"/>
  <c r="P62" i="2561"/>
  <c r="P70" i="2561"/>
  <c r="P78" i="2561"/>
  <c r="P86" i="2561"/>
  <c r="P94" i="2561"/>
  <c r="P102" i="2561"/>
  <c r="P110" i="2561"/>
  <c r="P15" i="2561"/>
  <c r="P23" i="2561"/>
  <c r="P31" i="2561"/>
  <c r="P39" i="2561"/>
  <c r="P47" i="2561"/>
  <c r="P55" i="2561"/>
  <c r="P63" i="2561"/>
  <c r="P71" i="2561"/>
  <c r="P79" i="2561"/>
  <c r="P87" i="2561"/>
  <c r="P95" i="2561"/>
  <c r="P103" i="2561"/>
  <c r="P111" i="2561"/>
  <c r="P33" i="2561"/>
  <c r="P16" i="2561"/>
  <c r="P24" i="2561"/>
  <c r="R24" i="2561" s="1"/>
  <c r="P32" i="2561"/>
  <c r="P40" i="2561"/>
  <c r="P48" i="2561"/>
  <c r="P56" i="2561"/>
  <c r="P64" i="2561"/>
  <c r="P72" i="2561"/>
  <c r="P80" i="2561"/>
  <c r="P88" i="2561"/>
  <c r="P96" i="2561"/>
  <c r="P104" i="2561"/>
  <c r="P112" i="2561"/>
  <c r="P17" i="2561"/>
  <c r="P49" i="2561"/>
  <c r="P57" i="2561"/>
  <c r="P65" i="2561"/>
  <c r="P73" i="2561"/>
  <c r="P81" i="2561"/>
  <c r="P89" i="2561"/>
  <c r="P97" i="2561"/>
  <c r="P105" i="2561"/>
  <c r="P113" i="2561"/>
  <c r="P18" i="2561"/>
  <c r="R18" i="2561" s="1"/>
  <c r="P26" i="2561"/>
  <c r="P34" i="2561"/>
  <c r="P42" i="2561"/>
  <c r="P50" i="2561"/>
  <c r="P58" i="2561"/>
  <c r="P66" i="2561"/>
  <c r="P74" i="2561"/>
  <c r="P82" i="2561"/>
  <c r="P90" i="2561"/>
  <c r="P98" i="2561"/>
  <c r="P106" i="2561"/>
  <c r="P114" i="2561"/>
  <c r="P19" i="2561"/>
  <c r="P27" i="2561"/>
  <c r="P35" i="2561"/>
  <c r="P43" i="2561"/>
  <c r="P51" i="2561"/>
  <c r="P59" i="2561"/>
  <c r="P67" i="2561"/>
  <c r="P75" i="2561"/>
  <c r="P83" i="2561"/>
  <c r="P91" i="2561"/>
  <c r="P99" i="2561"/>
  <c r="P107" i="2561"/>
  <c r="U10" i="62261"/>
  <c r="V10" i="62261"/>
  <c r="X10" i="62261" s="1"/>
  <c r="U6" i="62261"/>
  <c r="V6" i="62261"/>
  <c r="X6" i="62261" s="1"/>
  <c r="U25" i="2316"/>
  <c r="W25" i="2316" s="1"/>
  <c r="X25" i="2316" s="1"/>
  <c r="O96" i="2561"/>
  <c r="T6" i="2316"/>
  <c r="T8" i="2316"/>
  <c r="T21" i="2316"/>
  <c r="T12" i="2316"/>
  <c r="U10" i="2316"/>
  <c r="U13" i="2316"/>
  <c r="T16" i="2316"/>
  <c r="U19" i="2316"/>
  <c r="T10" i="2316"/>
  <c r="U12" i="2316"/>
  <c r="T9" i="2316"/>
  <c r="B2" i="62261"/>
  <c r="D3" i="62262"/>
  <c r="D3" i="62263"/>
  <c r="U20" i="2316"/>
  <c r="T17" i="2316"/>
  <c r="U7" i="2316"/>
  <c r="T24" i="2316"/>
  <c r="U21" i="2316"/>
  <c r="W21" i="2316" s="1"/>
  <c r="X21" i="2316" s="1"/>
  <c r="Y21" i="2316" s="1"/>
  <c r="T18" i="2316"/>
  <c r="U16" i="2316"/>
  <c r="U8" i="2316"/>
  <c r="U6" i="2316"/>
  <c r="W6" i="2316" s="1"/>
  <c r="F3" i="62279"/>
  <c r="U23" i="2316"/>
  <c r="T15" i="2316"/>
  <c r="U15" i="2316"/>
  <c r="T26" i="2316"/>
  <c r="U17" i="2316"/>
  <c r="W17" i="2316" s="1"/>
  <c r="X17" i="2316" s="1"/>
  <c r="T11" i="2316"/>
  <c r="T20" i="2316"/>
  <c r="T13" i="2316"/>
  <c r="T19" i="2316"/>
  <c r="U14" i="2316"/>
  <c r="T25" i="2316"/>
  <c r="T7" i="2316"/>
  <c r="U24" i="2316"/>
  <c r="U11" i="2316"/>
  <c r="T14" i="2316"/>
  <c r="U18" i="2316"/>
  <c r="U9" i="2316"/>
  <c r="W9" i="2316" s="1"/>
  <c r="X9" i="2316" s="1"/>
  <c r="U22" i="2316"/>
  <c r="T23" i="2316"/>
  <c r="T22" i="2316"/>
  <c r="U26" i="2316"/>
  <c r="C2" i="46"/>
  <c r="C2" i="2348"/>
  <c r="C2" i="10285"/>
  <c r="B2" i="2819"/>
  <c r="B2" i="2316"/>
  <c r="C4" i="2561"/>
  <c r="C2" i="2"/>
  <c r="C2" i="44"/>
  <c r="B2" i="32"/>
  <c r="C2" i="47"/>
  <c r="C2" i="43"/>
  <c r="V7" i="62261"/>
  <c r="U7" i="62261"/>
  <c r="U9" i="62261"/>
  <c r="V9" i="62261"/>
  <c r="V11" i="62261"/>
  <c r="U11" i="62261"/>
  <c r="U8" i="62261"/>
  <c r="V8" i="62261"/>
  <c r="T15" i="32"/>
  <c r="T11" i="32"/>
  <c r="U7" i="32"/>
  <c r="W7" i="32" s="1"/>
  <c r="U15" i="32"/>
  <c r="W15" i="32" s="1"/>
  <c r="U11" i="32"/>
  <c r="W11" i="32" s="1"/>
  <c r="T7" i="32"/>
  <c r="T14" i="32"/>
  <c r="T6" i="32"/>
  <c r="U14" i="32"/>
  <c r="W14" i="32" s="1"/>
  <c r="T10" i="32"/>
  <c r="T13" i="32"/>
  <c r="U16" i="32"/>
  <c r="W16" i="32" s="1"/>
  <c r="U9" i="32"/>
  <c r="W9" i="32" s="1"/>
  <c r="U10" i="32"/>
  <c r="W10" i="32" s="1"/>
  <c r="T9" i="32"/>
  <c r="U12" i="32"/>
  <c r="W12" i="32" s="1"/>
  <c r="T16" i="32"/>
  <c r="U13" i="32"/>
  <c r="W13" i="32" s="1"/>
  <c r="U8" i="32"/>
  <c r="W8" i="32" s="1"/>
  <c r="T8" i="32"/>
  <c r="T12" i="32"/>
  <c r="U6" i="32"/>
  <c r="W6" i="32" s="1"/>
  <c r="O20" i="2561"/>
  <c r="O110" i="2561"/>
  <c r="O42" i="2561"/>
  <c r="O65" i="2561"/>
  <c r="O101" i="2561"/>
  <c r="O73" i="2561"/>
  <c r="O22" i="2561"/>
  <c r="O58" i="2561"/>
  <c r="O95" i="2561"/>
  <c r="O45" i="2561"/>
  <c r="O109" i="2561"/>
  <c r="O108" i="2561"/>
  <c r="O41" i="2561"/>
  <c r="O47" i="2561"/>
  <c r="O28" i="2561"/>
  <c r="O88" i="2561"/>
  <c r="O100" i="2561"/>
  <c r="O82" i="2561"/>
  <c r="O111" i="2561"/>
  <c r="O19" i="2561"/>
  <c r="O26" i="2561"/>
  <c r="O84" i="2561"/>
  <c r="O92" i="2561"/>
  <c r="O77" i="2561"/>
  <c r="O50" i="2561"/>
  <c r="O27" i="2561"/>
  <c r="O107" i="2561"/>
  <c r="O79" i="2561"/>
  <c r="O51" i="2561"/>
  <c r="O99" i="2561"/>
  <c r="O64" i="2561"/>
  <c r="O103" i="2561"/>
  <c r="O94" i="2561"/>
  <c r="O113" i="2561"/>
  <c r="O71" i="2561"/>
  <c r="O97" i="2561"/>
  <c r="O37" i="2561"/>
  <c r="O14" i="2561"/>
  <c r="O104" i="2561"/>
  <c r="O112" i="2561"/>
  <c r="O69" i="2561"/>
  <c r="O80" i="2561"/>
  <c r="O75" i="2561"/>
  <c r="O85" i="2561"/>
  <c r="O52" i="2561"/>
  <c r="O53" i="2561"/>
  <c r="O32" i="2561"/>
  <c r="O39" i="2561"/>
  <c r="O102" i="2561"/>
  <c r="O44" i="2561"/>
  <c r="O70" i="2561"/>
  <c r="O60" i="2561"/>
  <c r="O40" i="2561"/>
  <c r="O35" i="2561"/>
  <c r="O48" i="2561"/>
  <c r="O55" i="2561"/>
  <c r="O31" i="2561"/>
  <c r="O46" i="2561"/>
  <c r="O36" i="2561"/>
  <c r="O38" i="2561"/>
  <c r="O76" i="2561"/>
  <c r="O34" i="2561"/>
  <c r="O114" i="2561"/>
  <c r="O59" i="2561"/>
  <c r="O15" i="2561"/>
  <c r="O18" i="2561"/>
  <c r="O30" i="2561"/>
  <c r="O93" i="2561"/>
  <c r="O74" i="2561"/>
  <c r="O57" i="2561"/>
  <c r="O68" i="2561"/>
  <c r="O29" i="2561"/>
  <c r="O81" i="2561"/>
  <c r="O105" i="2561"/>
  <c r="O67" i="2561"/>
  <c r="O43" i="2561"/>
  <c r="O106" i="2561"/>
  <c r="O54" i="2561"/>
  <c r="O89" i="2561"/>
  <c r="O33" i="2561"/>
  <c r="O63" i="2561"/>
  <c r="O49" i="2561"/>
  <c r="O24" i="2561"/>
  <c r="O62" i="2561"/>
  <c r="O16" i="2561"/>
  <c r="O86" i="2561"/>
  <c r="O83" i="2561"/>
  <c r="O66" i="2561"/>
  <c r="O87" i="2561"/>
  <c r="O78" i="2561"/>
  <c r="O90" i="2561"/>
  <c r="O23" i="2561"/>
  <c r="O72" i="2561"/>
  <c r="O56" i="2561"/>
  <c r="O17" i="2561"/>
  <c r="O61" i="2561"/>
  <c r="O91" i="2561"/>
  <c r="O21" i="2561"/>
  <c r="O98" i="2561"/>
  <c r="O12" i="2561"/>
  <c r="O25" i="2561"/>
  <c r="O13" i="2561"/>
  <c r="Y10" i="62261" l="1"/>
  <c r="Z10" i="62261" s="1"/>
  <c r="AG10" i="62261" s="1"/>
  <c r="Y6" i="62261"/>
  <c r="Z6" i="62261" s="1"/>
  <c r="AG6" i="62261" s="1"/>
  <c r="W10" i="2316"/>
  <c r="X10" i="2316" s="1"/>
  <c r="Y10" i="2316" s="1"/>
  <c r="W13" i="2316"/>
  <c r="X13" i="2316" s="1"/>
  <c r="W19" i="2316"/>
  <c r="X19" i="2316" s="1"/>
  <c r="W20" i="2316"/>
  <c r="X20" i="2316" s="1"/>
  <c r="Y20" i="2316" s="1"/>
  <c r="W8" i="2316"/>
  <c r="X8" i="2316" s="1"/>
  <c r="W16" i="2316"/>
  <c r="X16" i="2316" s="1"/>
  <c r="Y16" i="2316" s="1"/>
  <c r="W12" i="2316"/>
  <c r="X12" i="2316" s="1"/>
  <c r="Y12" i="2316" s="1"/>
  <c r="W7" i="2316"/>
  <c r="X7" i="2316" s="1"/>
  <c r="W15" i="2316"/>
  <c r="X15" i="2316" s="1"/>
  <c r="Y15" i="2316" s="1"/>
  <c r="W22" i="2316"/>
  <c r="X22" i="2316" s="1"/>
  <c r="Y22" i="2316" s="1"/>
  <c r="W14" i="2316"/>
  <c r="X14" i="2316" s="1"/>
  <c r="Y14" i="2316" s="1"/>
  <c r="W23" i="2316"/>
  <c r="X23" i="2316" s="1"/>
  <c r="W18" i="2316"/>
  <c r="X18" i="2316" s="1"/>
  <c r="Y18" i="2316" s="1"/>
  <c r="W11" i="2316"/>
  <c r="X11" i="2316" s="1"/>
  <c r="W26" i="2316"/>
  <c r="X26" i="2316" s="1"/>
  <c r="Y26" i="2316" s="1"/>
  <c r="W24" i="2316"/>
  <c r="X24" i="2316" s="1"/>
  <c r="Y24" i="2316" s="1"/>
  <c r="K34" i="62279"/>
  <c r="K36" i="62279"/>
  <c r="L122" i="62279"/>
  <c r="Y25" i="2316"/>
  <c r="Y9" i="2316"/>
  <c r="X9" i="32"/>
  <c r="AD9" i="32" s="1"/>
  <c r="X12" i="32"/>
  <c r="X16" i="32"/>
  <c r="X6" i="32"/>
  <c r="Y6" i="32" s="1"/>
  <c r="X8" i="32"/>
  <c r="AD8" i="32" s="1"/>
  <c r="X14" i="32"/>
  <c r="X6" i="2316"/>
  <c r="Y6" i="2316" s="1"/>
  <c r="X13" i="32"/>
  <c r="X10" i="32"/>
  <c r="AD10" i="32" s="1"/>
  <c r="X15" i="32"/>
  <c r="X7" i="32"/>
  <c r="Y17" i="2316"/>
  <c r="X11" i="32"/>
  <c r="S24" i="2561"/>
  <c r="T24" i="2561" s="1"/>
  <c r="R84" i="2561"/>
  <c r="R100" i="2561"/>
  <c r="R45" i="2561"/>
  <c r="R69" i="2561"/>
  <c r="R113" i="2561"/>
  <c r="R79" i="2561"/>
  <c r="R86" i="2561"/>
  <c r="R27" i="2561"/>
  <c r="X7" i="62261"/>
  <c r="R32" i="2561"/>
  <c r="R63" i="2561"/>
  <c r="R96" i="2561"/>
  <c r="R104" i="2561"/>
  <c r="R92" i="2561"/>
  <c r="R34" i="2561"/>
  <c r="R89" i="2561"/>
  <c r="R66" i="2561"/>
  <c r="R44" i="2561"/>
  <c r="R46" i="2561"/>
  <c r="R58" i="2561"/>
  <c r="R54" i="2561"/>
  <c r="R12" i="2561"/>
  <c r="R101" i="2561"/>
  <c r="R87" i="2561"/>
  <c r="R30" i="2561"/>
  <c r="R88" i="2561"/>
  <c r="R23" i="2561"/>
  <c r="R90" i="2561"/>
  <c r="R41" i="2561"/>
  <c r="R15" i="2561"/>
  <c r="R35" i="2561"/>
  <c r="R95" i="2561"/>
  <c r="R76" i="2561"/>
  <c r="R59" i="2561"/>
  <c r="R53" i="2561"/>
  <c r="R42" i="2561"/>
  <c r="R60" i="2561"/>
  <c r="R97" i="2561"/>
  <c r="R91" i="2561"/>
  <c r="R102" i="2561"/>
  <c r="R62" i="2561"/>
  <c r="R107" i="2561"/>
  <c r="R99" i="2561"/>
  <c r="R20" i="2561"/>
  <c r="R85" i="2561"/>
  <c r="R33" i="2561"/>
  <c r="R106" i="2561"/>
  <c r="R39" i="2561"/>
  <c r="R57" i="2561"/>
  <c r="R105" i="2561"/>
  <c r="R21" i="2561"/>
  <c r="R81" i="2561"/>
  <c r="R72" i="2561"/>
  <c r="R108" i="2561"/>
  <c r="R64" i="2561"/>
  <c r="R29" i="2561"/>
  <c r="R98" i="2561"/>
  <c r="R93" i="2561"/>
  <c r="R22" i="2561"/>
  <c r="R14" i="2561"/>
  <c r="R94" i="2561"/>
  <c r="R80" i="2561"/>
  <c r="R61" i="2561"/>
  <c r="R28" i="2561"/>
  <c r="R31" i="2561"/>
  <c r="R78" i="2561"/>
  <c r="R38" i="2561"/>
  <c r="R71" i="2561"/>
  <c r="R111" i="2561"/>
  <c r="R55" i="2561"/>
  <c r="R16" i="2561"/>
  <c r="R51" i="2561"/>
  <c r="R37" i="2561"/>
  <c r="R83" i="2561"/>
  <c r="R48" i="2561"/>
  <c r="R49" i="2561"/>
  <c r="R73" i="2561"/>
  <c r="R77" i="2561"/>
  <c r="R112" i="2561"/>
  <c r="R75" i="2561"/>
  <c r="R74" i="2561"/>
  <c r="R40" i="2561"/>
  <c r="R67" i="2561"/>
  <c r="R47" i="2561"/>
  <c r="R68" i="2561"/>
  <c r="R25" i="2561"/>
  <c r="R36" i="2561"/>
  <c r="R109" i="2561"/>
  <c r="R19" i="2561"/>
  <c r="R43" i="2561"/>
  <c r="R17" i="2561"/>
  <c r="R52" i="2561"/>
  <c r="R110" i="2561"/>
  <c r="R56" i="2561"/>
  <c r="R103" i="2561"/>
  <c r="R82" i="2561"/>
  <c r="R65" i="2561"/>
  <c r="R26" i="2561"/>
  <c r="R13" i="2561"/>
  <c r="R114" i="2561"/>
  <c r="R70" i="2561"/>
  <c r="R50" i="2561"/>
  <c r="X11" i="62261"/>
  <c r="X9" i="62261"/>
  <c r="X8" i="62261"/>
  <c r="H2589" i="10541"/>
  <c r="H2576" i="10541"/>
  <c r="H2574" i="10541"/>
  <c r="H2618" i="10541"/>
  <c r="H2614" i="10541"/>
  <c r="H2619" i="10541"/>
  <c r="H2582" i="10541"/>
  <c r="H2636" i="10541"/>
  <c r="H2622" i="10541"/>
  <c r="H2666" i="10541"/>
  <c r="H2641" i="10541"/>
  <c r="H2606" i="10541"/>
  <c r="H2665" i="10541"/>
  <c r="H2633" i="10541"/>
  <c r="H2612" i="10541"/>
  <c r="H2649" i="10541"/>
  <c r="H2615" i="10541"/>
  <c r="H2675" i="10541"/>
  <c r="H2609" i="10541"/>
  <c r="H2676" i="10541"/>
  <c r="H2611" i="10541"/>
  <c r="H2580" i="10541"/>
  <c r="H2659" i="10541"/>
  <c r="H2638" i="10541"/>
  <c r="H2637" i="10541"/>
  <c r="H2668" i="10541"/>
  <c r="H2572" i="10541"/>
  <c r="H2640" i="10541"/>
  <c r="H2630" i="10541"/>
  <c r="H2628" i="10541"/>
  <c r="H2653" i="10541"/>
  <c r="H2581" i="10541"/>
  <c r="H2627" i="10541"/>
  <c r="H2584" i="10541"/>
  <c r="H2598" i="10541"/>
  <c r="H2677" i="10541"/>
  <c r="H2567" i="10541"/>
  <c r="H2655" i="10541"/>
  <c r="H2669" i="10541"/>
  <c r="H2602" i="10541"/>
  <c r="H2616" i="10541"/>
  <c r="H2596" i="10541"/>
  <c r="H2603" i="10541"/>
  <c r="H2590" i="10541"/>
  <c r="H2634" i="10541"/>
  <c r="H2599" i="10541"/>
  <c r="H2632" i="10541"/>
  <c r="H2657" i="10541"/>
  <c r="H2629" i="10541"/>
  <c r="H2626" i="10541"/>
  <c r="H2595" i="10541"/>
  <c r="H2575" i="10541"/>
  <c r="H2623" i="10541"/>
  <c r="H2604" i="10541"/>
  <c r="H2593" i="10541"/>
  <c r="H2645" i="10541"/>
  <c r="H2617" i="10541"/>
  <c r="H2588" i="10541"/>
  <c r="H2660" i="10541"/>
  <c r="H2670" i="10541"/>
  <c r="H2651" i="10541"/>
  <c r="H2620" i="10541"/>
  <c r="H2646" i="10541"/>
  <c r="H2661" i="10541"/>
  <c r="H2597" i="10541"/>
  <c r="H2594" i="10541"/>
  <c r="H2667" i="10541"/>
  <c r="H2583" i="10541"/>
  <c r="H2662" i="10541"/>
  <c r="H2648" i="10541"/>
  <c r="H2652" i="10541"/>
  <c r="H2639" i="10541"/>
  <c r="H2673" i="10541"/>
  <c r="H2600" i="10541"/>
  <c r="H2568" i="10541"/>
  <c r="H2571" i="10541"/>
  <c r="H2605" i="10541"/>
  <c r="H2635" i="10541"/>
  <c r="H2625" i="10541"/>
  <c r="H2573" i="10541"/>
  <c r="H2601" i="10541"/>
  <c r="H2647" i="10541"/>
  <c r="H2674" i="10541"/>
  <c r="H2607" i="10541"/>
  <c r="H2569" i="10541"/>
  <c r="H2621" i="10541"/>
  <c r="H2642" i="10541"/>
  <c r="H2664" i="10541"/>
  <c r="H2643" i="10541"/>
  <c r="H2585" i="10541"/>
  <c r="H2671" i="10541"/>
  <c r="H2631" i="10541"/>
  <c r="H2608" i="10541"/>
  <c r="H2587" i="10541"/>
  <c r="H2650" i="10541"/>
  <c r="H2658" i="10541"/>
  <c r="H2624" i="10541"/>
  <c r="H2570" i="10541"/>
  <c r="H2672" i="10541"/>
  <c r="H2592" i="10541"/>
  <c r="H2654" i="10541"/>
  <c r="H2610" i="10541"/>
  <c r="H2578" i="10541"/>
  <c r="H2591" i="10541"/>
  <c r="H2644" i="10541"/>
  <c r="H2577" i="10541"/>
  <c r="H2656" i="10541"/>
  <c r="H2613" i="10541"/>
  <c r="H2586" i="10541"/>
  <c r="H2663" i="10541"/>
  <c r="H2579" i="10541"/>
  <c r="AW104" i="10541"/>
  <c r="AQ113" i="10541"/>
  <c r="BA107" i="10541"/>
  <c r="BA109" i="10541"/>
  <c r="AR106" i="10541"/>
  <c r="AQ122" i="10541"/>
  <c r="AQ110" i="10541"/>
  <c r="AW105" i="10541"/>
  <c r="AR116" i="10541"/>
  <c r="AQ115" i="10541"/>
  <c r="AW103" i="10541"/>
  <c r="BA117" i="10541"/>
  <c r="AQ116" i="10541"/>
  <c r="AR120" i="10541"/>
  <c r="BA122" i="10541"/>
  <c r="AR114" i="10541"/>
  <c r="AQ112" i="10541"/>
  <c r="AQ118" i="10541"/>
  <c r="AQ119" i="10541"/>
  <c r="AY113" i="10541"/>
  <c r="BA111" i="10541"/>
  <c r="AY122" i="10541"/>
  <c r="AQ108" i="10541"/>
  <c r="AQ107" i="10541"/>
  <c r="AR119" i="10541"/>
  <c r="AR111" i="10541"/>
  <c r="BA113" i="10541"/>
  <c r="BA118" i="10541"/>
  <c r="BA114" i="10541"/>
  <c r="AR110" i="10541"/>
  <c r="AQ121" i="10541"/>
  <c r="AR121" i="10541"/>
  <c r="BA115" i="10541"/>
  <c r="AY100" i="10541"/>
  <c r="AR115" i="10541"/>
  <c r="BA121" i="10541"/>
  <c r="AR107" i="10541"/>
  <c r="AR109" i="10541"/>
  <c r="AQ106" i="10541"/>
  <c r="AR118" i="10541"/>
  <c r="AR108" i="10541"/>
  <c r="AZ122" i="10541"/>
  <c r="AR117" i="10541"/>
  <c r="AZ114" i="10541"/>
  <c r="BA116" i="10541"/>
  <c r="AQ86" i="10541"/>
  <c r="AR113" i="10541"/>
  <c r="BA119" i="10541"/>
  <c r="AZ113" i="10541"/>
  <c r="AQ117" i="10541"/>
  <c r="AY101" i="10541"/>
  <c r="AY99" i="10541"/>
  <c r="AQ120" i="10541"/>
  <c r="AQ111" i="10541"/>
  <c r="AQ109" i="10541"/>
  <c r="AQ114" i="10541"/>
  <c r="AR122" i="10541"/>
  <c r="AR112" i="10541"/>
  <c r="AY114" i="10541"/>
  <c r="Y7" i="2316" l="1"/>
  <c r="AE10" i="62261"/>
  <c r="AF10" i="62261"/>
  <c r="AE6" i="62261"/>
  <c r="AF6" i="62261"/>
  <c r="Y8" i="2316"/>
  <c r="Y13" i="2316"/>
  <c r="Y11" i="2316"/>
  <c r="Y19" i="2316"/>
  <c r="Y23" i="2316"/>
  <c r="N122" i="62279"/>
  <c r="O122" i="62279" s="1"/>
  <c r="AC122" i="62279"/>
  <c r="AB36" i="62279"/>
  <c r="N36" i="62279"/>
  <c r="AB34" i="62279"/>
  <c r="K35" i="62279"/>
  <c r="AB35" i="62279" s="1"/>
  <c r="Y16" i="32"/>
  <c r="AE16" i="32" s="1"/>
  <c r="AD16" i="32"/>
  <c r="AD6" i="32"/>
  <c r="Y15" i="32"/>
  <c r="Y10" i="32"/>
  <c r="AE10" i="32" s="1"/>
  <c r="AD14" i="32"/>
  <c r="Y8" i="32"/>
  <c r="AE8" i="32" s="1"/>
  <c r="Y9" i="32"/>
  <c r="AE9" i="32" s="1"/>
  <c r="Y8" i="62261"/>
  <c r="Y9" i="62261"/>
  <c r="Z9" i="62261" s="1"/>
  <c r="AD15" i="32"/>
  <c r="AD13" i="32"/>
  <c r="Y12" i="32"/>
  <c r="AF12" i="32" s="1"/>
  <c r="Y11" i="62261"/>
  <c r="Y13" i="32"/>
  <c r="Y14" i="32"/>
  <c r="AE6" i="32"/>
  <c r="AD12" i="32"/>
  <c r="Y11" i="32"/>
  <c r="AF11" i="32" s="1"/>
  <c r="AD11" i="32"/>
  <c r="Y7" i="62261"/>
  <c r="Z7" i="62261" s="1"/>
  <c r="AA7" i="62261" s="1"/>
  <c r="Y7" i="32"/>
  <c r="AF7" i="32" s="1"/>
  <c r="AD7" i="32"/>
  <c r="S12" i="2561"/>
  <c r="S105" i="2561"/>
  <c r="T105" i="2561" s="1"/>
  <c r="S88" i="2561"/>
  <c r="T88" i="2561" s="1"/>
  <c r="S52" i="2561"/>
  <c r="T52" i="2561" s="1"/>
  <c r="S109" i="2561"/>
  <c r="T109" i="2561" s="1"/>
  <c r="S73" i="2561"/>
  <c r="T73" i="2561" s="1"/>
  <c r="S37" i="2561"/>
  <c r="T37" i="2561" s="1"/>
  <c r="S72" i="2561"/>
  <c r="T72" i="2561" s="1"/>
  <c r="S57" i="2561"/>
  <c r="T57" i="2561" s="1"/>
  <c r="S85" i="2561"/>
  <c r="T85" i="2561" s="1"/>
  <c r="S41" i="2561"/>
  <c r="T41" i="2561" s="1"/>
  <c r="S104" i="2561"/>
  <c r="S84" i="2561"/>
  <c r="T84" i="2561" s="1"/>
  <c r="S68" i="2561"/>
  <c r="T68" i="2561" s="1"/>
  <c r="S77" i="2561"/>
  <c r="T77" i="2561" s="1"/>
  <c r="S83" i="2561"/>
  <c r="T83" i="2561" s="1"/>
  <c r="S100" i="2561"/>
  <c r="T100" i="2561" s="1"/>
  <c r="S13" i="2561"/>
  <c r="T13" i="2561" s="1"/>
  <c r="S36" i="2561"/>
  <c r="T36" i="2561" s="1"/>
  <c r="S67" i="2561"/>
  <c r="T67" i="2561" s="1"/>
  <c r="S51" i="2561"/>
  <c r="T51" i="2561" s="1"/>
  <c r="S29" i="2561"/>
  <c r="T29" i="2561" s="1"/>
  <c r="S20" i="2561"/>
  <c r="S89" i="2561"/>
  <c r="T89" i="2561" s="1"/>
  <c r="S69" i="2561"/>
  <c r="T69" i="2561" s="1"/>
  <c r="S19" i="2561"/>
  <c r="T19" i="2561" s="1"/>
  <c r="S93" i="2561"/>
  <c r="T93" i="2561" s="1"/>
  <c r="S56" i="2561"/>
  <c r="T56" i="2561" s="1"/>
  <c r="S25" i="2561"/>
  <c r="T25" i="2561" s="1"/>
  <c r="S40" i="2561"/>
  <c r="S61" i="2561"/>
  <c r="T61" i="2561" s="1"/>
  <c r="S21" i="2561"/>
  <c r="T21" i="2561" s="1"/>
  <c r="S99" i="2561"/>
  <c r="T99" i="2561" s="1"/>
  <c r="S53" i="2561"/>
  <c r="T53" i="2561" s="1"/>
  <c r="S35" i="2561"/>
  <c r="T35" i="2561" s="1"/>
  <c r="S101" i="2561"/>
  <c r="S45" i="2561"/>
  <c r="S50" i="2561"/>
  <c r="T50" i="2561" s="1"/>
  <c r="S43" i="2561"/>
  <c r="T43" i="2561" s="1"/>
  <c r="S110" i="2561"/>
  <c r="T110" i="2561" s="1"/>
  <c r="S114" i="2561"/>
  <c r="T114" i="2561" s="1"/>
  <c r="S82" i="2561"/>
  <c r="T82" i="2561" s="1"/>
  <c r="S47" i="2561"/>
  <c r="T47" i="2561" s="1"/>
  <c r="S18" i="2561"/>
  <c r="T18" i="2561" s="1"/>
  <c r="S103" i="2561"/>
  <c r="T103" i="2561" s="1"/>
  <c r="S17" i="2561"/>
  <c r="S75" i="2561"/>
  <c r="T75" i="2561" s="1"/>
  <c r="S49" i="2561"/>
  <c r="T49" i="2561" s="1"/>
  <c r="S71" i="2561"/>
  <c r="T71" i="2561" s="1"/>
  <c r="S28" i="2561"/>
  <c r="T28" i="2561" s="1"/>
  <c r="S14" i="2561"/>
  <c r="T14" i="2561" s="1"/>
  <c r="S81" i="2561"/>
  <c r="T81" i="2561" s="1"/>
  <c r="S39" i="2561"/>
  <c r="T39" i="2561" s="1"/>
  <c r="S102" i="2561"/>
  <c r="T102" i="2561" s="1"/>
  <c r="S42" i="2561"/>
  <c r="S95" i="2561"/>
  <c r="T95" i="2561" s="1"/>
  <c r="S90" i="2561"/>
  <c r="T90" i="2561" s="1"/>
  <c r="S87" i="2561"/>
  <c r="T87" i="2561" s="1"/>
  <c r="S58" i="2561"/>
  <c r="T58" i="2561" s="1"/>
  <c r="S96" i="2561"/>
  <c r="T96" i="2561" s="1"/>
  <c r="S27" i="2561"/>
  <c r="T27" i="2561" s="1"/>
  <c r="S26" i="2561"/>
  <c r="T26" i="2561" s="1"/>
  <c r="S112" i="2561"/>
  <c r="T112" i="2561" s="1"/>
  <c r="S48" i="2561"/>
  <c r="T48" i="2561" s="1"/>
  <c r="S16" i="2561"/>
  <c r="S38" i="2561"/>
  <c r="T38" i="2561" s="1"/>
  <c r="S22" i="2561"/>
  <c r="T22" i="2561" s="1"/>
  <c r="S64" i="2561"/>
  <c r="T64" i="2561" s="1"/>
  <c r="S106" i="2561"/>
  <c r="T106" i="2561" s="1"/>
  <c r="S91" i="2561"/>
  <c r="T91" i="2561" s="1"/>
  <c r="S23" i="2561"/>
  <c r="T23" i="2561" s="1"/>
  <c r="S46" i="2561"/>
  <c r="T46" i="2561" s="1"/>
  <c r="S34" i="2561"/>
  <c r="T34" i="2561" s="1"/>
  <c r="S63" i="2561"/>
  <c r="T63" i="2561" s="1"/>
  <c r="S86" i="2561"/>
  <c r="T86" i="2561" s="1"/>
  <c r="S70" i="2561"/>
  <c r="T70" i="2561" s="1"/>
  <c r="S65" i="2561"/>
  <c r="T65" i="2561" s="1"/>
  <c r="S74" i="2561"/>
  <c r="T74" i="2561" s="1"/>
  <c r="S55" i="2561"/>
  <c r="T55" i="2561" s="1"/>
  <c r="S78" i="2561"/>
  <c r="T78" i="2561" s="1"/>
  <c r="S80" i="2561"/>
  <c r="T80" i="2561" s="1"/>
  <c r="S108" i="2561"/>
  <c r="T108" i="2561" s="1"/>
  <c r="S33" i="2561"/>
  <c r="T33" i="2561" s="1"/>
  <c r="S107" i="2561"/>
  <c r="T107" i="2561" s="1"/>
  <c r="S97" i="2561"/>
  <c r="S59" i="2561"/>
  <c r="T59" i="2561" s="1"/>
  <c r="S15" i="2561"/>
  <c r="T15" i="2561" s="1"/>
  <c r="S44" i="2561"/>
  <c r="T44" i="2561" s="1"/>
  <c r="S92" i="2561"/>
  <c r="T92" i="2561" s="1"/>
  <c r="S32" i="2561"/>
  <c r="T32" i="2561" s="1"/>
  <c r="S79" i="2561"/>
  <c r="T79" i="2561" s="1"/>
  <c r="S111" i="2561"/>
  <c r="S31" i="2561"/>
  <c r="T31" i="2561" s="1"/>
  <c r="S94" i="2561"/>
  <c r="T94" i="2561" s="1"/>
  <c r="S98" i="2561"/>
  <c r="T98" i="2561" s="1"/>
  <c r="S62" i="2561"/>
  <c r="T62" i="2561" s="1"/>
  <c r="S60" i="2561"/>
  <c r="S76" i="2561"/>
  <c r="T76" i="2561" s="1"/>
  <c r="S30" i="2561"/>
  <c r="T30" i="2561" s="1"/>
  <c r="S54" i="2561"/>
  <c r="T54" i="2561" s="1"/>
  <c r="S66" i="2561"/>
  <c r="T66" i="2561" s="1"/>
  <c r="S113" i="2561"/>
  <c r="AY108" i="10541"/>
  <c r="AY120" i="10541"/>
  <c r="AY106" i="10541"/>
  <c r="BI9" i="10541"/>
  <c r="AY115" i="10541"/>
  <c r="AY109" i="10541"/>
  <c r="AY112" i="10541"/>
  <c r="AY107" i="10541"/>
  <c r="BJ23" i="10541"/>
  <c r="AY119" i="10541"/>
  <c r="AY117" i="10541"/>
  <c r="AY111" i="10541"/>
  <c r="AY116" i="10541"/>
  <c r="AY118" i="10541"/>
  <c r="AY121" i="10541"/>
  <c r="AY110" i="10541"/>
  <c r="AB7" i="62261" l="1"/>
  <c r="AA2" i="62261"/>
  <c r="Y2" i="32"/>
  <c r="AD36" i="62279"/>
  <c r="O36" i="62279"/>
  <c r="AG36" i="62279" s="1"/>
  <c r="AD122" i="62279"/>
  <c r="AG122" i="62279"/>
  <c r="AF14" i="32"/>
  <c r="AF15" i="32"/>
  <c r="AE15" i="32"/>
  <c r="AE11" i="32"/>
  <c r="AF13" i="32"/>
  <c r="AF16" i="32"/>
  <c r="AF10" i="32"/>
  <c r="AF6" i="32"/>
  <c r="AF8" i="32"/>
  <c r="AF9" i="32"/>
  <c r="AE12" i="32"/>
  <c r="AF9" i="62261"/>
  <c r="AE14" i="32"/>
  <c r="AE13" i="32"/>
  <c r="Z11" i="62261"/>
  <c r="AG11" i="62261" s="1"/>
  <c r="Z8" i="62261"/>
  <c r="AF7" i="62261"/>
  <c r="AE7" i="32"/>
  <c r="T12" i="2561"/>
  <c r="T60" i="2561"/>
  <c r="T111" i="2561"/>
  <c r="T45" i="2561"/>
  <c r="T40" i="2561"/>
  <c r="T20" i="2561"/>
  <c r="T17" i="2561"/>
  <c r="T113" i="2561"/>
  <c r="T101" i="2561"/>
  <c r="T16" i="2561"/>
  <c r="T104" i="2561"/>
  <c r="T97" i="2561"/>
  <c r="T42" i="2561"/>
  <c r="Y2" i="2316"/>
  <c r="AE9" i="62261"/>
  <c r="AE7" i="62261"/>
  <c r="AE11" i="62261"/>
  <c r="AE8" i="62261"/>
  <c r="AQ88" i="10541"/>
  <c r="AQ20" i="10541"/>
  <c r="AQ61" i="10541"/>
  <c r="AZ115" i="10541"/>
  <c r="AQ15" i="10541"/>
  <c r="AQ73" i="10541"/>
  <c r="AZ98" i="10541"/>
  <c r="AQ95" i="10541"/>
  <c r="AQ78" i="10541"/>
  <c r="AZ116" i="10541"/>
  <c r="AQ54" i="10541"/>
  <c r="AQ58" i="10541"/>
  <c r="AW101" i="10541"/>
  <c r="AQ37" i="10541"/>
  <c r="AQ87" i="10541"/>
  <c r="AQ33" i="10541"/>
  <c r="AQ3" i="10541"/>
  <c r="AQ65" i="10541"/>
  <c r="AY98" i="10541"/>
  <c r="BA106" i="10541"/>
  <c r="AZ101" i="10541"/>
  <c r="AQ93" i="10541"/>
  <c r="AZ119" i="10541"/>
  <c r="AQ82" i="10541"/>
  <c r="AQ35" i="10541"/>
  <c r="AQ49" i="10541"/>
  <c r="AQ18" i="10541"/>
  <c r="AY103" i="10541"/>
  <c r="AQ38" i="10541"/>
  <c r="AQ67" i="10541"/>
  <c r="AQ5" i="10541"/>
  <c r="AQ30" i="10541"/>
  <c r="AQ81" i="10541"/>
  <c r="BA15" i="10541"/>
  <c r="AQ10" i="10541"/>
  <c r="AQ100" i="10541"/>
  <c r="AZ105" i="10541"/>
  <c r="BK23" i="10541"/>
  <c r="AQ126" i="10541"/>
  <c r="AQ51" i="10541"/>
  <c r="AQ102" i="10541"/>
  <c r="BL23" i="10541"/>
  <c r="AQ75" i="10541"/>
  <c r="AW98" i="10541"/>
  <c r="AW3" i="10541"/>
  <c r="AQ14" i="10541"/>
  <c r="AU112" i="10541"/>
  <c r="AQ105" i="10541"/>
  <c r="AQ45" i="10541"/>
  <c r="AQ90" i="10541"/>
  <c r="AQ59" i="10541"/>
  <c r="BA102" i="10541"/>
  <c r="AQ123" i="10541"/>
  <c r="AQ57" i="10541"/>
  <c r="AQ55" i="10541"/>
  <c r="AQ28" i="10541"/>
  <c r="AQ89" i="10541"/>
  <c r="AQ34" i="10541"/>
  <c r="BA108" i="10541"/>
  <c r="AQ50" i="10541"/>
  <c r="AQ27" i="10541"/>
  <c r="AQ22" i="10541"/>
  <c r="AQ60" i="10541"/>
  <c r="AZ100" i="10541"/>
  <c r="AQ8" i="10541"/>
  <c r="AZ15" i="10541"/>
  <c r="AQ48" i="10541"/>
  <c r="AW33" i="10541"/>
  <c r="AQ124" i="10541"/>
  <c r="AQ16" i="10541"/>
  <c r="AZ108" i="10541"/>
  <c r="AQ31" i="10541"/>
  <c r="AW87" i="10541"/>
  <c r="AQ56" i="10541"/>
  <c r="AQ63" i="10541"/>
  <c r="AQ6" i="10541"/>
  <c r="AQ96" i="10541"/>
  <c r="AQ36" i="10541"/>
  <c r="AW11" i="10541"/>
  <c r="AQ83" i="10541"/>
  <c r="AQ11" i="10541"/>
  <c r="AQ24" i="10541"/>
  <c r="AQ97" i="10541"/>
  <c r="AY105" i="10541"/>
  <c r="AY102" i="10541"/>
  <c r="AZ118" i="10541"/>
  <c r="AZ112" i="10541"/>
  <c r="AQ42" i="10541"/>
  <c r="AQ98" i="10541"/>
  <c r="AQ85" i="10541"/>
  <c r="AQ32" i="10541"/>
  <c r="AQ125" i="10541"/>
  <c r="AQ13" i="10541"/>
  <c r="AQ43" i="10541"/>
  <c r="AQ44" i="10541"/>
  <c r="AQ127" i="10541"/>
  <c r="AY104" i="10541"/>
  <c r="AZ110" i="10541"/>
  <c r="AQ74" i="10541"/>
  <c r="AQ76" i="10541"/>
  <c r="AQ39" i="10541"/>
  <c r="AQ79" i="10541"/>
  <c r="AQ9" i="10541"/>
  <c r="AQ99" i="10541"/>
  <c r="AQ52" i="10541"/>
  <c r="AZ111" i="10541"/>
  <c r="AZ109" i="10541"/>
  <c r="BA120" i="10541"/>
  <c r="AQ40" i="10541"/>
  <c r="AZ106" i="10541"/>
  <c r="AZ121" i="10541"/>
  <c r="AQ53" i="10541"/>
  <c r="AQ21" i="10541"/>
  <c r="AW15" i="10541"/>
  <c r="AQ70" i="10541"/>
  <c r="AQ17" i="10541"/>
  <c r="AQ71" i="10541"/>
  <c r="AY15" i="10541"/>
  <c r="AW100" i="10541"/>
  <c r="AW7" i="10541"/>
  <c r="AQ68" i="10541"/>
  <c r="AQ69" i="10541"/>
  <c r="AU120" i="10541"/>
  <c r="AQ25" i="10541"/>
  <c r="AW99" i="10541"/>
  <c r="AQ47" i="10541"/>
  <c r="AQ4" i="10541"/>
  <c r="AZ120" i="10541"/>
  <c r="AZ117" i="10541"/>
  <c r="AQ64" i="10541"/>
  <c r="AQ46" i="10541"/>
  <c r="BA96" i="10541"/>
  <c r="BA110" i="10541"/>
  <c r="AQ77" i="10541"/>
  <c r="AQ94" i="10541"/>
  <c r="AQ62" i="10541"/>
  <c r="AQ19" i="10541"/>
  <c r="AQ92" i="10541"/>
  <c r="BL9" i="10541"/>
  <c r="AQ66" i="10541"/>
  <c r="AQ104" i="10541"/>
  <c r="AQ41" i="10541"/>
  <c r="BK9" i="10541"/>
  <c r="AQ103" i="10541"/>
  <c r="AQ12" i="10541"/>
  <c r="AW36" i="10541"/>
  <c r="AQ29" i="10541"/>
  <c r="AQ101" i="10541"/>
  <c r="AQ91" i="10541"/>
  <c r="AQ80" i="10541"/>
  <c r="AQ84" i="10541"/>
  <c r="BA89" i="10541"/>
  <c r="AQ7" i="10541"/>
  <c r="AZ99" i="10541"/>
  <c r="AQ26" i="10541"/>
  <c r="BA112" i="10541"/>
  <c r="AQ23" i="10541"/>
  <c r="AW102" i="10541"/>
  <c r="AZ107" i="10541"/>
  <c r="AQ72" i="10541"/>
  <c r="AC7" i="62261" l="1"/>
  <c r="AB2" i="62261"/>
  <c r="AG8" i="62261"/>
  <c r="Z2" i="62261"/>
  <c r="L123" i="62279"/>
  <c r="AF11" i="62261"/>
  <c r="AF8" i="62261"/>
  <c r="AG9" i="62261"/>
  <c r="AG7" i="62261"/>
  <c r="T8" i="2561"/>
  <c r="U8" i="2561"/>
  <c r="N123" i="62279" l="1"/>
  <c r="O123" i="62279" s="1"/>
  <c r="AC123" i="62279"/>
  <c r="V8" i="2561"/>
  <c r="AD123" i="62279" l="1"/>
  <c r="AG123" i="62279"/>
  <c r="K42" i="62279"/>
  <c r="AB42" i="62279" s="1"/>
  <c r="K40" i="62279"/>
  <c r="AB40" i="62279" s="1"/>
  <c r="K44" i="62279"/>
  <c r="AB44" i="62279" s="1"/>
  <c r="K38" i="62279"/>
  <c r="AB38" i="62279" s="1"/>
  <c r="K39" i="62279"/>
  <c r="AB39" i="62279" s="1"/>
  <c r="K41" i="62279"/>
  <c r="AB41" i="62279" s="1"/>
  <c r="T7" i="10541"/>
  <c r="O116" i="62279" l="1"/>
  <c r="AG116" i="62279" s="1"/>
  <c r="K43" i="62279"/>
  <c r="AB43" i="62279" s="1"/>
  <c r="U7" i="10541"/>
  <c r="N44" i="62279"/>
  <c r="AD44" i="62279" s="1"/>
  <c r="O44" i="62279" l="1"/>
  <c r="AG44" i="62279" s="1"/>
  <c r="O6" i="62279" l="1"/>
  <c r="O3" i="62279" s="1"/>
  <c r="P6" i="62279" l="1"/>
  <c r="P3" i="62279" s="1"/>
  <c r="Q10" i="62279" l="1"/>
  <c r="Q6" i="62279" l="1"/>
  <c r="Q3" i="62279" s="1"/>
  <c r="AI10" i="62279"/>
  <c r="S14" i="10541"/>
  <c r="S3" i="10541" s="1"/>
  <c r="T14" i="10541" l="1"/>
  <c r="U14" i="10541" l="1"/>
  <c r="T3" i="10541"/>
  <c r="U3" i="10541" s="1"/>
  <c r="BA70" i="10541"/>
  <c r="BA52" i="10541"/>
  <c r="AW40" i="10541"/>
  <c r="AZ80" i="10541"/>
  <c r="AU55" i="10541"/>
  <c r="BA124" i="10541"/>
  <c r="AW124" i="10541"/>
  <c r="AR58" i="10541"/>
  <c r="BI10" i="10541"/>
  <c r="AW12" i="10541"/>
  <c r="AV107" i="10541"/>
  <c r="AY89" i="10541"/>
  <c r="AT11" i="10541"/>
  <c r="AT113" i="10541"/>
  <c r="AZ76" i="10541"/>
  <c r="AU83" i="10541"/>
  <c r="AR66" i="10541"/>
  <c r="BA42" i="10541"/>
  <c r="AT30" i="10541"/>
  <c r="AR70" i="10541"/>
  <c r="AV16" i="10541"/>
  <c r="BA85" i="10541"/>
  <c r="AR73" i="10541"/>
  <c r="AR40" i="10541"/>
  <c r="AU66" i="10541"/>
  <c r="AR90" i="10541"/>
  <c r="AT90" i="10541"/>
  <c r="AS38" i="10541"/>
  <c r="AZ32" i="10541"/>
  <c r="AU81" i="10541"/>
  <c r="AT59" i="10541"/>
  <c r="AY5" i="10541"/>
  <c r="AR52" i="10541"/>
  <c r="AT22" i="10541"/>
  <c r="AV50" i="10541"/>
  <c r="AY4" i="10541"/>
  <c r="AT69" i="10541"/>
  <c r="AW65" i="10541"/>
  <c r="AR36" i="10541"/>
  <c r="AS20" i="10541"/>
  <c r="AT26" i="10541"/>
  <c r="AT78" i="10541"/>
  <c r="AW70" i="10541"/>
  <c r="AV119" i="10541"/>
  <c r="BL3" i="10541"/>
  <c r="AW76" i="10541"/>
  <c r="AZ125" i="10541"/>
  <c r="AZ96" i="10541"/>
  <c r="AY52" i="10541"/>
  <c r="AR57" i="10541"/>
  <c r="AZ97" i="10541"/>
  <c r="AU17" i="10541"/>
  <c r="AY123" i="10541"/>
  <c r="AU86" i="10541"/>
  <c r="AT120" i="10541"/>
  <c r="AU45" i="10541"/>
  <c r="AR96" i="10541"/>
  <c r="AZ42" i="10541"/>
  <c r="AT15" i="10541"/>
  <c r="AR43" i="10541"/>
  <c r="AZ55" i="10541"/>
  <c r="AT38" i="10541"/>
  <c r="AR31" i="10541"/>
  <c r="AU79" i="10541"/>
  <c r="AV102" i="10541"/>
  <c r="AZ35" i="10541"/>
  <c r="AV110" i="10541"/>
  <c r="AZ25" i="10541"/>
  <c r="BK24" i="10541"/>
  <c r="AV75" i="10541"/>
  <c r="AY18" i="10541"/>
  <c r="AZ62" i="10541"/>
  <c r="AU52" i="10541"/>
  <c r="AR42" i="10541"/>
  <c r="AU73" i="10541"/>
  <c r="AR15" i="10541"/>
  <c r="AR17" i="10541"/>
  <c r="AT111" i="10541"/>
  <c r="AV11" i="10541"/>
  <c r="BA31" i="10541"/>
  <c r="AZ27" i="10541"/>
  <c r="AY34" i="10541"/>
  <c r="AV94" i="10541"/>
  <c r="BA49" i="10541"/>
  <c r="AU25" i="10541"/>
  <c r="AU30" i="10541"/>
  <c r="BA53" i="10541"/>
  <c r="AY84" i="10541"/>
  <c r="AY3" i="10541"/>
  <c r="AT73" i="10541"/>
  <c r="BA48" i="10541"/>
  <c r="AW83" i="10541"/>
  <c r="AY91" i="10541"/>
  <c r="AU5" i="10541"/>
  <c r="AT81" i="10541"/>
  <c r="BA72" i="10541"/>
  <c r="AY11" i="10541"/>
  <c r="AT43" i="10541"/>
  <c r="AS9" i="10541"/>
  <c r="AT93" i="10541"/>
  <c r="AU40" i="10541"/>
  <c r="AZ70" i="10541"/>
  <c r="AW4" i="10541"/>
  <c r="AT56" i="10541"/>
  <c r="AS36" i="10541"/>
  <c r="AT32" i="10541"/>
  <c r="AZ77" i="10541"/>
  <c r="AV116" i="10541"/>
  <c r="AV22" i="10541"/>
  <c r="AT119" i="10541"/>
  <c r="BA103" i="10541"/>
  <c r="AW43" i="10541"/>
  <c r="AR4" i="10541"/>
  <c r="AR94" i="10541"/>
  <c r="AV48" i="10541"/>
  <c r="AZ26" i="10541"/>
  <c r="AZ46" i="10541"/>
  <c r="AZ67" i="10541"/>
  <c r="AU61" i="10541"/>
  <c r="AR26" i="10541"/>
  <c r="AZ72" i="10541"/>
  <c r="BA51" i="10541"/>
  <c r="AV33" i="10541"/>
  <c r="BA11" i="10541"/>
  <c r="AY127" i="10541"/>
  <c r="AZ14" i="10541"/>
  <c r="AT33" i="10541"/>
  <c r="AY14" i="10541"/>
  <c r="AU77" i="10541"/>
  <c r="AY53" i="10541"/>
  <c r="BA21" i="10541"/>
  <c r="AR34" i="10541"/>
  <c r="AW6" i="10541"/>
  <c r="AU92" i="10541"/>
  <c r="AT72" i="10541"/>
  <c r="AV95" i="10541"/>
  <c r="AT109" i="10541"/>
  <c r="AW8" i="10541"/>
  <c r="AZ93" i="10541"/>
  <c r="AU29" i="10541"/>
  <c r="AR102" i="10541"/>
  <c r="AW69" i="10541"/>
  <c r="AS24" i="10541"/>
  <c r="AT14" i="10541"/>
  <c r="AT40" i="10541"/>
  <c r="AS6" i="10541"/>
  <c r="AY81" i="10541"/>
  <c r="AT31" i="10541"/>
  <c r="AZ5" i="10541"/>
  <c r="AS14" i="10541"/>
  <c r="AW44" i="10541"/>
  <c r="AV15" i="10541"/>
  <c r="AY83" i="10541"/>
  <c r="AT83" i="10541"/>
  <c r="AR101" i="10541"/>
  <c r="AW127" i="10541"/>
  <c r="AT6" i="10541"/>
  <c r="AS27" i="10541"/>
  <c r="AZ43" i="10541"/>
  <c r="AW57" i="10541"/>
  <c r="AW35" i="10541"/>
  <c r="AV82" i="10541"/>
  <c r="BA64" i="10541"/>
  <c r="AU38" i="10541"/>
  <c r="AW22" i="10541"/>
  <c r="AW47" i="10541"/>
  <c r="AV65" i="10541"/>
  <c r="AT63" i="10541"/>
  <c r="AU37" i="10541"/>
  <c r="AV96" i="10541"/>
  <c r="AR46" i="10541"/>
  <c r="BA63" i="10541"/>
  <c r="AV38" i="10541"/>
  <c r="AV20" i="10541"/>
  <c r="AY87" i="10541"/>
  <c r="BA14" i="10541"/>
  <c r="AY31" i="10541"/>
  <c r="AR55" i="10541"/>
  <c r="AU46" i="10541"/>
  <c r="AR49" i="10541"/>
  <c r="AU53" i="10541"/>
  <c r="BA104" i="10541"/>
  <c r="AV29" i="10541"/>
  <c r="AU8" i="10541"/>
  <c r="AY49" i="10541"/>
  <c r="AV77" i="10541"/>
  <c r="AR38" i="10541"/>
  <c r="BJ24" i="10541"/>
  <c r="AU7" i="10541"/>
  <c r="AU4" i="10541"/>
  <c r="AT23" i="10541"/>
  <c r="AT99" i="10541"/>
  <c r="AV120" i="10541"/>
  <c r="AR29" i="10541"/>
  <c r="AS5" i="10541"/>
  <c r="AR127" i="10541"/>
  <c r="AR5" i="10541"/>
  <c r="AW82" i="10541"/>
  <c r="AW97" i="10541"/>
  <c r="AY29" i="10541"/>
  <c r="AR8" i="10541"/>
  <c r="AV36" i="10541"/>
  <c r="AT85" i="10541"/>
  <c r="AR86" i="10541"/>
  <c r="AZ17" i="10541"/>
  <c r="AV111" i="10541"/>
  <c r="AT86" i="10541"/>
  <c r="AU98" i="10541"/>
  <c r="AU115" i="10541"/>
  <c r="AU15" i="10541"/>
  <c r="AY72" i="10541"/>
  <c r="AU71" i="10541"/>
  <c r="AR65" i="10541"/>
  <c r="AU42" i="10541"/>
  <c r="AT4" i="10541"/>
  <c r="AT50" i="10541"/>
  <c r="AU63" i="10541"/>
  <c r="AY97" i="10541"/>
  <c r="AU108" i="10541"/>
  <c r="AZ40" i="10541"/>
  <c r="AS19" i="10541"/>
  <c r="AR85" i="10541"/>
  <c r="AU65" i="10541"/>
  <c r="AW72" i="10541"/>
  <c r="AV100" i="10541"/>
  <c r="AS11" i="10541"/>
  <c r="BA127" i="10541"/>
  <c r="AY82" i="10541"/>
  <c r="AT125" i="10541"/>
  <c r="AW45" i="10541"/>
  <c r="AT94" i="10541"/>
  <c r="BP3" i="10541"/>
  <c r="AT67" i="10541"/>
  <c r="AT58" i="10541"/>
  <c r="AT57" i="10541"/>
  <c r="AV40" i="10541"/>
  <c r="AZ8" i="10541"/>
  <c r="AR50" i="10541"/>
  <c r="AR27" i="10541"/>
  <c r="BA79" i="10541"/>
  <c r="AU20" i="10541"/>
  <c r="AV117" i="10541"/>
  <c r="AV123" i="10541"/>
  <c r="AW9" i="10541"/>
  <c r="AR56" i="10541"/>
  <c r="AT106" i="10541"/>
  <c r="AW60" i="10541"/>
  <c r="AT71" i="10541"/>
  <c r="AT10" i="10541"/>
  <c r="AY77" i="10541"/>
  <c r="AZ31" i="10541"/>
  <c r="AU106" i="10541"/>
  <c r="AY64" i="10541"/>
  <c r="AV93" i="10541"/>
  <c r="AY16" i="10541"/>
  <c r="AZ9" i="10541"/>
  <c r="BA10" i="10541"/>
  <c r="AS29" i="10541"/>
  <c r="AY73" i="10541"/>
  <c r="BL10" i="10541"/>
  <c r="AV18" i="10541"/>
  <c r="AS12" i="10541"/>
  <c r="AY32" i="10541"/>
  <c r="AZ60" i="10541"/>
  <c r="AR7" i="10541"/>
  <c r="AU36" i="10541"/>
  <c r="AY71" i="10541"/>
  <c r="AY67" i="10541"/>
  <c r="AU32" i="10541"/>
  <c r="AV90" i="10541"/>
  <c r="AY20" i="10541"/>
  <c r="AY46" i="10541"/>
  <c r="AT110" i="10541"/>
  <c r="AU56" i="10541"/>
  <c r="AR91" i="10541"/>
  <c r="AW38" i="10541"/>
  <c r="AR67" i="10541"/>
  <c r="AR41" i="10541"/>
  <c r="AR104" i="10541"/>
  <c r="AU39" i="10541"/>
  <c r="AZ53" i="10541"/>
  <c r="BA61" i="10541"/>
  <c r="BA87" i="10541"/>
  <c r="AV51" i="10541"/>
  <c r="AT80" i="10541"/>
  <c r="AZ38" i="10541"/>
  <c r="AZ7" i="10541"/>
  <c r="AZ50" i="10541"/>
  <c r="AT77" i="10541"/>
  <c r="AW71" i="10541"/>
  <c r="AV9" i="10541"/>
  <c r="BA20" i="10541"/>
  <c r="AT88" i="10541"/>
  <c r="AT108" i="10541"/>
  <c r="AR11" i="10541"/>
  <c r="AV84" i="10541"/>
  <c r="AT55" i="10541"/>
  <c r="AR28" i="10541"/>
  <c r="AU105" i="10541"/>
  <c r="AY58" i="10541"/>
  <c r="AU126" i="10541"/>
  <c r="AU58" i="10541"/>
  <c r="AV73" i="10541"/>
  <c r="AU31" i="10541"/>
  <c r="AW53" i="10541"/>
  <c r="AY42" i="10541"/>
  <c r="AZ36" i="10541"/>
  <c r="AU122" i="10541"/>
  <c r="BA126" i="10541"/>
  <c r="AW24" i="10541"/>
  <c r="AZ18" i="10541"/>
  <c r="BA4" i="10541"/>
  <c r="AR99" i="10541"/>
  <c r="AS26" i="10541"/>
  <c r="AW64" i="10541"/>
  <c r="AW20" i="10541"/>
  <c r="BA99" i="10541"/>
  <c r="AY125" i="10541"/>
  <c r="AT5" i="10541"/>
  <c r="AW74" i="10541"/>
  <c r="AW29" i="10541"/>
  <c r="AZ127" i="10541"/>
  <c r="AS28" i="10541"/>
  <c r="BA37" i="10541"/>
  <c r="AZ16" i="10541"/>
  <c r="AR59" i="10541"/>
  <c r="AZ54" i="10541"/>
  <c r="AY60" i="10541"/>
  <c r="BA43" i="10541"/>
  <c r="BK10" i="10541"/>
  <c r="AV98" i="10541"/>
  <c r="AY57" i="10541"/>
  <c r="BA78" i="10541"/>
  <c r="AS21" i="10541"/>
  <c r="BA23" i="10541"/>
  <c r="AR48" i="10541"/>
  <c r="AT20" i="10541"/>
  <c r="AZ21" i="10541"/>
  <c r="BA105" i="10541"/>
  <c r="AV19" i="10541"/>
  <c r="AT51" i="10541"/>
  <c r="AZ10" i="10541"/>
  <c r="BA28" i="10541"/>
  <c r="BA33" i="10541"/>
  <c r="AV42" i="10541"/>
  <c r="AT16" i="10541"/>
  <c r="AY48" i="10541"/>
  <c r="AR79" i="10541"/>
  <c r="AY30" i="10541"/>
  <c r="AW125" i="10541"/>
  <c r="BA46" i="10541"/>
  <c r="AU84" i="10541"/>
  <c r="AT105" i="10541"/>
  <c r="AY78" i="10541"/>
  <c r="AU109" i="10541"/>
  <c r="AY66" i="10541"/>
  <c r="AZ47" i="10541"/>
  <c r="AW55" i="10541"/>
  <c r="AV35" i="10541"/>
  <c r="AZ86" i="10541"/>
  <c r="AW126" i="10541"/>
  <c r="BA6" i="10541"/>
  <c r="AT112" i="10541"/>
  <c r="AT7" i="10541"/>
  <c r="BA69" i="10541"/>
  <c r="BA22" i="10541"/>
  <c r="AR80" i="10541"/>
  <c r="AZ71" i="10541"/>
  <c r="AV63" i="10541"/>
  <c r="AR3" i="10541"/>
  <c r="AV121" i="10541"/>
  <c r="AV24" i="10541"/>
  <c r="AZ126" i="10541"/>
  <c r="BN3" i="10541"/>
  <c r="AT42" i="10541"/>
  <c r="AU80" i="10541"/>
  <c r="AU75" i="10541"/>
  <c r="BA41" i="10541"/>
  <c r="AR19" i="10541"/>
  <c r="AT39" i="10541"/>
  <c r="AW89" i="10541"/>
  <c r="AU72" i="10541"/>
  <c r="AY36" i="10541"/>
  <c r="AT122" i="10541"/>
  <c r="BA9" i="10541"/>
  <c r="AT79" i="10541"/>
  <c r="AT87" i="10541"/>
  <c r="AV31" i="10541"/>
  <c r="AU47" i="10541"/>
  <c r="AW94" i="10541"/>
  <c r="AR53" i="10541"/>
  <c r="AW49" i="10541"/>
  <c r="AW123" i="10541"/>
  <c r="BA25" i="10541"/>
  <c r="AV88" i="10541"/>
  <c r="BA30" i="10541"/>
  <c r="AT126" i="10541"/>
  <c r="AU21" i="10541"/>
  <c r="AR63" i="10541"/>
  <c r="AZ13" i="10541"/>
  <c r="AZ48" i="10541"/>
  <c r="AW84" i="10541"/>
  <c r="AW63" i="10541"/>
  <c r="AV39" i="10541"/>
  <c r="AY124" i="10541"/>
  <c r="AU76" i="10541"/>
  <c r="BA80" i="10541"/>
  <c r="AU11" i="10541"/>
  <c r="AR18" i="10541"/>
  <c r="AW73" i="10541"/>
  <c r="AY26" i="10541"/>
  <c r="BA56" i="10541"/>
  <c r="AY13" i="10541"/>
  <c r="AR74" i="10541"/>
  <c r="AY17" i="10541"/>
  <c r="AV91" i="10541"/>
  <c r="AT127" i="10541"/>
  <c r="BA62" i="10541"/>
  <c r="AS23" i="10541"/>
  <c r="BA73" i="10541"/>
  <c r="AV76" i="10541"/>
  <c r="BA7" i="10541"/>
  <c r="AR123" i="10541"/>
  <c r="AY93" i="10541"/>
  <c r="BA71" i="10541"/>
  <c r="AY28" i="10541"/>
  <c r="BA45" i="10541"/>
  <c r="AW77" i="10541"/>
  <c r="AZ88" i="10541"/>
  <c r="AS18" i="10541"/>
  <c r="AY76" i="10541"/>
  <c r="BA24" i="10541"/>
  <c r="BA92" i="10541"/>
  <c r="BA32" i="10541"/>
  <c r="AW37" i="10541"/>
  <c r="AT76" i="10541"/>
  <c r="AU103" i="10541"/>
  <c r="AY25" i="10541"/>
  <c r="BJ3" i="10541"/>
  <c r="AU90" i="10541"/>
  <c r="AZ45" i="10541"/>
  <c r="AR47" i="10541"/>
  <c r="AV83" i="10541"/>
  <c r="BA75" i="10541"/>
  <c r="AV68" i="10541"/>
  <c r="BA55" i="10541"/>
  <c r="AW25" i="10541"/>
  <c r="AT96" i="10541"/>
  <c r="AT66" i="10541"/>
  <c r="AU70" i="10541"/>
  <c r="BA36" i="10541"/>
  <c r="BA12" i="10541"/>
  <c r="AR13" i="10541"/>
  <c r="AV112" i="10541"/>
  <c r="AV79" i="10541"/>
  <c r="BA35" i="10541"/>
  <c r="AV30" i="10541"/>
  <c r="AV8" i="10541"/>
  <c r="AZ59" i="10541"/>
  <c r="AT29" i="10541"/>
  <c r="AT17" i="10541"/>
  <c r="AZ64" i="10541"/>
  <c r="AU51" i="10541"/>
  <c r="AT98" i="10541"/>
  <c r="AY37" i="10541"/>
  <c r="AS30" i="10541"/>
  <c r="AY38" i="10541"/>
  <c r="AV13" i="10541"/>
  <c r="AU124" i="10541"/>
  <c r="AT62" i="10541"/>
  <c r="AW41" i="10541"/>
  <c r="AY6" i="10541"/>
  <c r="AV74" i="10541"/>
  <c r="AW42" i="10541"/>
  <c r="AV92" i="10541"/>
  <c r="AZ82" i="10541"/>
  <c r="AR14" i="10541"/>
  <c r="AU23" i="10541"/>
  <c r="AW78" i="10541"/>
  <c r="AY56" i="10541"/>
  <c r="AV99" i="10541"/>
  <c r="AV62" i="10541"/>
  <c r="AZ103" i="10541"/>
  <c r="AV52" i="10541"/>
  <c r="AS39" i="10541"/>
  <c r="AU87" i="10541"/>
  <c r="AT53" i="10541"/>
  <c r="AU121" i="10541"/>
  <c r="AU100" i="10541"/>
  <c r="AW79" i="10541"/>
  <c r="BA82" i="10541"/>
  <c r="AZ78" i="10541"/>
  <c r="BA81" i="10541"/>
  <c r="AU95" i="10541"/>
  <c r="BK3" i="10541"/>
  <c r="AW21" i="10541"/>
  <c r="AW27" i="10541"/>
  <c r="AR32" i="10541"/>
  <c r="AT114" i="10541"/>
  <c r="AZ52" i="10541"/>
  <c r="AT102" i="10541"/>
  <c r="AW32" i="10541"/>
  <c r="AU116" i="10541"/>
  <c r="AW16" i="10541"/>
  <c r="AT75" i="10541"/>
  <c r="AT121" i="10541"/>
  <c r="AZ56" i="10541"/>
  <c r="AY44" i="10541"/>
  <c r="AR33" i="10541"/>
  <c r="AT82" i="10541"/>
  <c r="AZ83" i="10541"/>
  <c r="AW92" i="10541"/>
  <c r="AT64" i="10541"/>
  <c r="AY59" i="10541"/>
  <c r="AZ3" i="10541"/>
  <c r="AR64" i="10541"/>
  <c r="AW50" i="10541"/>
  <c r="AU69" i="10541"/>
  <c r="AT118" i="10541"/>
  <c r="AY51" i="10541"/>
  <c r="AW52" i="10541"/>
  <c r="AT91" i="10541"/>
  <c r="AR78" i="10541"/>
  <c r="AU94" i="10541"/>
  <c r="AZ92" i="10541"/>
  <c r="AT3" i="10541"/>
  <c r="BA68" i="10541"/>
  <c r="AV55" i="10541"/>
  <c r="AY92" i="10541"/>
  <c r="BA44" i="10541"/>
  <c r="AU27" i="10541"/>
  <c r="AY90" i="10541"/>
  <c r="AY33" i="10541"/>
  <c r="AU22" i="10541"/>
  <c r="AZ28" i="10541"/>
  <c r="AS31" i="10541"/>
  <c r="AT19" i="10541"/>
  <c r="AT84" i="10541"/>
  <c r="AY39" i="10541"/>
  <c r="AW31" i="10541"/>
  <c r="AU14" i="10541"/>
  <c r="AS8" i="10541"/>
  <c r="BA74" i="10541"/>
  <c r="AV106" i="10541"/>
  <c r="AU110" i="10541"/>
  <c r="AU68" i="10541"/>
  <c r="BA88" i="10541"/>
  <c r="BA98" i="10541"/>
  <c r="AR124" i="10541"/>
  <c r="AZ33" i="10541"/>
  <c r="AT27" i="10541"/>
  <c r="AR54" i="10541"/>
  <c r="AZ91" i="10541"/>
  <c r="AR89" i="10541"/>
  <c r="AR82" i="10541"/>
  <c r="AV122" i="10541"/>
  <c r="AU111" i="10541"/>
  <c r="AT116" i="10541"/>
  <c r="AT117" i="10541"/>
  <c r="AV81" i="10541"/>
  <c r="AV3" i="10541"/>
  <c r="AU97" i="10541"/>
  <c r="AS4" i="10541"/>
  <c r="AY43" i="10541"/>
  <c r="AT48" i="10541"/>
  <c r="AR6" i="10541"/>
  <c r="AU91" i="10541"/>
  <c r="AZ94" i="10541"/>
  <c r="AS17" i="10541"/>
  <c r="AZ49" i="10541"/>
  <c r="AU44" i="10541"/>
  <c r="AY86" i="10541"/>
  <c r="AY63" i="10541"/>
  <c r="AW56" i="10541"/>
  <c r="AU24" i="10541"/>
  <c r="AT45" i="10541"/>
  <c r="AZ89" i="10541"/>
  <c r="AV14" i="10541"/>
  <c r="AZ102" i="10541"/>
  <c r="AZ90" i="10541"/>
  <c r="BA26" i="10541"/>
  <c r="AY54" i="10541"/>
  <c r="AV46" i="10541"/>
  <c r="AR72" i="10541"/>
  <c r="AR37" i="10541"/>
  <c r="BA91" i="10541"/>
  <c r="BA27" i="10541"/>
  <c r="BA58" i="10541"/>
  <c r="AU59" i="10541"/>
  <c r="AW34" i="10541"/>
  <c r="AT52" i="10541"/>
  <c r="AY88" i="10541"/>
  <c r="AR62" i="10541"/>
  <c r="BA86" i="10541"/>
  <c r="AU10" i="10541"/>
  <c r="AR81" i="10541"/>
  <c r="AV87" i="10541"/>
  <c r="AY7" i="10541"/>
  <c r="AT89" i="10541"/>
  <c r="AW67" i="10541"/>
  <c r="AU93" i="10541"/>
  <c r="AR25" i="10541"/>
  <c r="AV43" i="10541"/>
  <c r="AZ124" i="10541"/>
  <c r="AV105" i="10541"/>
  <c r="AU26" i="10541"/>
  <c r="AY8" i="10541"/>
  <c r="BL24" i="10541"/>
  <c r="AV66" i="10541"/>
  <c r="AY68" i="10541"/>
  <c r="AW13" i="10541"/>
  <c r="AR92" i="10541"/>
  <c r="AR24" i="10541"/>
  <c r="AZ87" i="10541"/>
  <c r="AZ30" i="10541"/>
  <c r="AZ81" i="10541"/>
  <c r="AY47" i="10541"/>
  <c r="AV89" i="10541"/>
  <c r="BA100" i="10541"/>
  <c r="AT49" i="10541"/>
  <c r="BA50" i="10541"/>
  <c r="AV45" i="10541"/>
  <c r="AU16" i="10541"/>
  <c r="AY61" i="10541"/>
  <c r="BA34" i="10541"/>
  <c r="AV86" i="10541"/>
  <c r="AW39" i="10541"/>
  <c r="AU3" i="10541"/>
  <c r="AY74" i="10541"/>
  <c r="AV4" i="10541"/>
  <c r="AT74" i="10541"/>
  <c r="AT97" i="10541"/>
  <c r="AU43" i="10541"/>
  <c r="AV118" i="10541"/>
  <c r="BA76" i="10541"/>
  <c r="BA101" i="10541"/>
  <c r="AR10" i="10541"/>
  <c r="AT35" i="10541"/>
  <c r="BA94" i="10541"/>
  <c r="AT25" i="10541"/>
  <c r="AV7" i="10541"/>
  <c r="AZ20" i="10541"/>
  <c r="AV6" i="10541"/>
  <c r="AT65" i="10541"/>
  <c r="AZ85" i="10541"/>
  <c r="AW10" i="10541"/>
  <c r="AT60" i="10541"/>
  <c r="AU35" i="10541"/>
  <c r="AY95" i="10541"/>
  <c r="AY126" i="10541"/>
  <c r="AV78" i="10541"/>
  <c r="AU64" i="10541"/>
  <c r="AT68" i="10541"/>
  <c r="AS3" i="10541"/>
  <c r="AY21" i="10541"/>
  <c r="AZ74" i="10541"/>
  <c r="AV10" i="10541"/>
  <c r="BA84" i="10541"/>
  <c r="AR93" i="10541"/>
  <c r="AR20" i="10541"/>
  <c r="AY35" i="10541"/>
  <c r="AS37" i="10541"/>
  <c r="AY22" i="10541"/>
  <c r="AW5" i="10541"/>
  <c r="AR51" i="10541"/>
  <c r="AU123" i="10541"/>
  <c r="AZ12" i="10541"/>
  <c r="AV85" i="10541"/>
  <c r="AV41" i="10541"/>
  <c r="AV37" i="10541"/>
  <c r="BA38" i="10541"/>
  <c r="AR60" i="10541"/>
  <c r="BA67" i="10541"/>
  <c r="AU104" i="10541"/>
  <c r="AU117" i="10541"/>
  <c r="AY79" i="10541"/>
  <c r="AU33" i="10541"/>
  <c r="AU101" i="10541"/>
  <c r="AR61" i="10541"/>
  <c r="AR97" i="10541"/>
  <c r="AS32" i="10541"/>
  <c r="AS40" i="10541"/>
  <c r="AS10" i="10541"/>
  <c r="AV64" i="10541"/>
  <c r="AW17" i="10541"/>
  <c r="AZ58" i="10541"/>
  <c r="AU54" i="10541"/>
  <c r="AY45" i="10541"/>
  <c r="AU99" i="10541"/>
  <c r="AZ79" i="10541"/>
  <c r="AV108" i="10541"/>
  <c r="AZ65" i="10541"/>
  <c r="BA47" i="10541"/>
  <c r="AV127" i="10541"/>
  <c r="BA123" i="10541"/>
  <c r="AU118" i="10541"/>
  <c r="AY41" i="10541"/>
  <c r="BA90" i="10541"/>
  <c r="AV97" i="10541"/>
  <c r="AT100" i="10541"/>
  <c r="AY23" i="10541"/>
  <c r="AS7" i="10541"/>
  <c r="BA54" i="10541"/>
  <c r="AZ57" i="10541"/>
  <c r="AU12" i="10541"/>
  <c r="AY50" i="10541"/>
  <c r="AV60" i="10541"/>
  <c r="AW80" i="10541"/>
  <c r="AW46" i="10541"/>
  <c r="AW51" i="10541"/>
  <c r="AV47" i="10541"/>
  <c r="AV49" i="10541"/>
  <c r="AR30" i="10541"/>
  <c r="AY19" i="10541"/>
  <c r="AW58" i="10541"/>
  <c r="AZ69" i="10541"/>
  <c r="AW28" i="10541"/>
  <c r="AZ63" i="10541"/>
  <c r="AU96" i="10541"/>
  <c r="AZ4" i="10541"/>
  <c r="AR77" i="10541"/>
  <c r="AV69" i="10541"/>
  <c r="AU125" i="10541"/>
  <c r="AY12" i="10541"/>
  <c r="AT104" i="10541"/>
  <c r="AR9" i="10541"/>
  <c r="AV28" i="10541"/>
  <c r="AU34" i="10541"/>
  <c r="AV23" i="10541"/>
  <c r="AR69" i="10541"/>
  <c r="AV67" i="10541"/>
  <c r="AT103" i="10541"/>
  <c r="AS25" i="10541"/>
  <c r="AT37" i="10541"/>
  <c r="AY85" i="10541"/>
  <c r="AV21" i="10541"/>
  <c r="AV56" i="10541"/>
  <c r="AZ41" i="10541"/>
  <c r="AT46" i="10541"/>
  <c r="AR35" i="10541"/>
  <c r="AU113" i="10541"/>
  <c r="AS34" i="10541"/>
  <c r="AT13" i="10541"/>
  <c r="AR83" i="10541"/>
  <c r="AU102" i="10541"/>
  <c r="AR45" i="10541"/>
  <c r="AR39" i="10541"/>
  <c r="AU6" i="10541"/>
  <c r="AT101" i="10541"/>
  <c r="BA8" i="10541"/>
  <c r="AY62" i="10541"/>
  <c r="AV126" i="10541"/>
  <c r="BA40" i="10541"/>
  <c r="AY55" i="10541"/>
  <c r="AT124" i="10541"/>
  <c r="AR23" i="10541"/>
  <c r="BA77" i="10541"/>
  <c r="AT8" i="10541"/>
  <c r="AV113" i="10541"/>
  <c r="AZ34" i="10541"/>
  <c r="BA29" i="10541"/>
  <c r="AW62" i="10541"/>
  <c r="AY65" i="10541"/>
  <c r="AT61" i="10541"/>
  <c r="AV61" i="10541"/>
  <c r="AT18" i="10541"/>
  <c r="AR103" i="10541"/>
  <c r="AZ24" i="10541"/>
  <c r="AR68" i="10541"/>
  <c r="BA95" i="10541"/>
  <c r="AZ22" i="10541"/>
  <c r="AU9" i="10541"/>
  <c r="AV58" i="10541"/>
  <c r="AR16" i="10541"/>
  <c r="AT70" i="10541"/>
  <c r="AV57" i="10541"/>
  <c r="AU85" i="10541"/>
  <c r="AU57" i="10541"/>
  <c r="AS22" i="10541"/>
  <c r="AW26" i="10541"/>
  <c r="AZ123" i="10541"/>
  <c r="AY9" i="10541"/>
  <c r="AZ61" i="10541"/>
  <c r="AT92" i="10541"/>
  <c r="AU50" i="10541"/>
  <c r="BA17" i="10541"/>
  <c r="AU114" i="10541"/>
  <c r="AU13" i="10541"/>
  <c r="BA97" i="10541"/>
  <c r="AV12" i="10541"/>
  <c r="AU67" i="10541"/>
  <c r="AR71" i="10541"/>
  <c r="AT54" i="10541"/>
  <c r="AT36" i="10541"/>
  <c r="AZ84" i="10541"/>
  <c r="AT34" i="10541"/>
  <c r="AY69" i="10541"/>
  <c r="AR126" i="10541"/>
  <c r="AY75" i="10541"/>
  <c r="AW95" i="10541"/>
  <c r="AT123" i="10541"/>
  <c r="AW59" i="10541"/>
  <c r="AV70" i="10541"/>
  <c r="BA39" i="10541"/>
  <c r="BA66" i="10541"/>
  <c r="AW90" i="10541"/>
  <c r="BA5" i="10541"/>
  <c r="AZ29" i="10541"/>
  <c r="BA125" i="10541"/>
  <c r="AR95" i="10541"/>
  <c r="AW91" i="10541"/>
  <c r="AW54" i="10541"/>
  <c r="AR21" i="10541"/>
  <c r="AV103" i="10541"/>
  <c r="AZ51" i="10541"/>
  <c r="AZ37" i="10541"/>
  <c r="AT9" i="10541"/>
  <c r="AZ95" i="10541"/>
  <c r="AW68" i="10541"/>
  <c r="AW18" i="10541"/>
  <c r="BA60" i="10541"/>
  <c r="AW48" i="10541"/>
  <c r="AU60" i="10541"/>
  <c r="AV32" i="10541"/>
  <c r="AW23" i="10541"/>
  <c r="AU78" i="10541"/>
  <c r="AR105" i="10541"/>
  <c r="AR88" i="10541"/>
  <c r="AV80" i="10541"/>
  <c r="AR98" i="10541"/>
  <c r="AR84" i="10541"/>
  <c r="AZ68" i="10541"/>
  <c r="BA93" i="10541"/>
  <c r="AV27" i="10541"/>
  <c r="AU48" i="10541"/>
  <c r="AT24" i="10541"/>
  <c r="AV115" i="10541"/>
  <c r="AV44" i="10541"/>
  <c r="BA3" i="10541"/>
  <c r="AZ6" i="10541"/>
  <c r="BA16" i="10541"/>
  <c r="AW30" i="10541"/>
  <c r="AS15" i="10541"/>
  <c r="AU62" i="10541"/>
  <c r="AW19" i="10541"/>
  <c r="AW61" i="10541"/>
  <c r="AV72" i="10541"/>
  <c r="BA59" i="10541"/>
  <c r="AU88" i="10541"/>
  <c r="AU18" i="10541"/>
  <c r="AT44" i="10541"/>
  <c r="AW66" i="10541"/>
  <c r="AS33" i="10541"/>
  <c r="AS13" i="10541"/>
  <c r="AV17" i="10541"/>
  <c r="AT47" i="10541"/>
  <c r="BA13" i="10541"/>
  <c r="AS16" i="10541"/>
  <c r="AV54" i="10541"/>
  <c r="AU41" i="10541"/>
  <c r="AZ23" i="10541"/>
  <c r="AU89" i="10541"/>
  <c r="AT41" i="10541"/>
  <c r="AY80" i="10541"/>
  <c r="AV59" i="10541"/>
  <c r="AV114" i="10541"/>
  <c r="AR100" i="10541"/>
  <c r="AV5" i="10541"/>
  <c r="AU127" i="10541"/>
  <c r="AT12" i="10541"/>
  <c r="AU49" i="10541"/>
  <c r="AY10" i="10541"/>
  <c r="AT115" i="10541"/>
  <c r="AR75" i="10541"/>
  <c r="AW86" i="10541"/>
  <c r="AU28" i="10541"/>
  <c r="AU107" i="10541"/>
  <c r="AR22" i="10541"/>
  <c r="AY94" i="10541"/>
  <c r="AR125" i="10541"/>
  <c r="AU82" i="10541"/>
  <c r="BA83" i="10541"/>
  <c r="AZ44" i="10541"/>
  <c r="AW14" i="10541"/>
  <c r="AV124" i="10541"/>
  <c r="AV25" i="10541"/>
  <c r="AV109" i="10541"/>
  <c r="AY96" i="10541"/>
  <c r="AY24" i="10541"/>
  <c r="AU74" i="10541"/>
  <c r="AZ75" i="10541"/>
  <c r="BA19" i="10541"/>
  <c r="AW81" i="10541"/>
  <c r="AZ11" i="10541"/>
  <c r="AU19" i="10541"/>
  <c r="AT28" i="10541"/>
  <c r="BA18" i="10541"/>
  <c r="AV34" i="10541"/>
  <c r="AZ39" i="10541"/>
  <c r="AV104" i="10541"/>
  <c r="AZ19" i="10541"/>
  <c r="AR44" i="10541"/>
  <c r="AY40" i="10541"/>
  <c r="AZ104" i="10541"/>
  <c r="AV125" i="10541"/>
  <c r="AW88" i="10541"/>
  <c r="AU119" i="10541"/>
  <c r="AZ73" i="10541"/>
  <c r="AR76" i="10541"/>
  <c r="AW93" i="10541"/>
  <c r="AS41" i="10541"/>
  <c r="AV26" i="10541"/>
  <c r="BA65" i="10541"/>
  <c r="AR87" i="10541"/>
  <c r="AS35" i="10541"/>
  <c r="AY70" i="10541"/>
  <c r="AY27" i="10541"/>
  <c r="AW96" i="10541"/>
  <c r="AW75" i="10541"/>
  <c r="BA57" i="10541"/>
  <c r="AT21" i="10541"/>
  <c r="AZ66" i="10541"/>
  <c r="AV53" i="10541"/>
  <c r="AT95" i="10541"/>
  <c r="AV71" i="10541"/>
  <c r="AT107" i="10541"/>
  <c r="AR12" i="10541"/>
  <c r="AW85" i="10541"/>
  <c r="AV101" i="105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R_Data" type="1" refreshedVersion="8" background="1" saveData="1">
    <dbPr connection="DRIVER=SQL Server;SERVER=zca15;UID=NewbyA;Trusted_Connection=Yes;APP=Microsoft Office 2003;WSID=HJL094;DATABASE=SD_LocalGovernmentFinance" command="SELECT Convert(varchar(20),AuthCode)+Convert(varchar(20),MainUnionBR.RowRef)+Convert(varchar(20),MainUnionBR.ColumnRef)+Convert(varchar(20),MainUnionBR.yearcode), MainUnionBR.AuthCode, MainUnionBR.Data, MainUnionBR.FormRef, MainUnionBR.RowRef, RowRefs.StandDesc, MainUnionBR.YearCode_x000d__x000a_FROM SD_LocalGovernmentFinance.dbo.ColRefs ColRefs, SD_LocalGovernmentFinance.dbo.MainUnionBR MainUnionBR, SD_LocalGovernmentFinance.dbo.RowRefs RowRefs_x000d__x000a_WHERE ColRefs.ColumnRef = MainUnionBR.ColumnRef AND ColRefs.FormRef = MainUnionBR.FormRef AND ColRefs.YearCode = MainUnionBR.YearCode AND RowRefs.FormRef = MainUnionBR.FormRef AND RowRefs.RowRef = MainUnionBR.RowRef AND RowRefs.YearCode = MainUnionBR.YearCode AND ((MainUnionBR.YearCode=202526) AND (MainUnionBR.RowRef Between $1 And $5) AND (MainUnionBR.AuthCode&lt;587) AND (MainUnionBR.FormRef='BR1') OR (MainUnionBR.YearCode=202526) AND (MainUnionBR.RowRef Between $1 And $6) AND (MainUnionBR.AuthCode&lt;587) AND (MainUnionBR.FormRef='BR2') OR (MainUnionBR.YearCode=202526) AND (MainUnionBR.RowRef=$15) AND (MainUnionBR.AuthCode&lt;553) AND (MainUnionBR.FormRef='BR1'))_x000d__x000a_ORDER BY Convert(varchar(20),AuthCode)+Convert(varchar(20),MainUnionBR.RowRef)+Convert(varchar(20),MainUnionBR.ColumnRef)+Convert(varchar(20),MainUnionBR.yearcode)"/>
  </connection>
  <connection id="2" xr16:uid="{00000000-0015-0000-FFFF-FFFF05000000}" name="CTRS_Data" type="1" refreshedVersion="8" background="1" saveData="1">
    <dbPr connection="DRIVER=SQL Server;SERVER=zca15;UID=NewbyA;Trusted_Connection=Yes;APP=Microsoft Office 2010;WSID=HRL243;DATABASE=SD_LocalGovernmentFinance;LANGUAGE=British" command="SELECT MainUnionRA.AuthCode, MainUnionRA.Data_x000d__x000a_FROM SD_LocalGovernmentFinance.dbo.MainUnionRA MainUnionRA_x000d__x000a_WHERE (MainUnionRA.AuthCode&lt;553) AND (MainUnionRA.FormRef='RA') AND (MainUnionRA.YearCode=202526) AND (MainUnionRA.RowRef=$153)"/>
  </connection>
  <connection id="3" xr16:uid="{00000000-0015-0000-FFFF-FFFF02000000}" name="Fire_Data" type="1" refreshedVersion="8" background="1" saveData="1">
    <dbPr connection="DRIVER=SQL Server;SERVER=zca15;UID=NewbyA;Trusted_Connection=Yes;APP=Microsoft Office 2003;WSID=HJL094;DATABASE=SD_LocalGovernmentFinance" command="SELECT MainRA.YearCode, MainRA.RowRef, MainRA.AuthCode, MainRA.Data_x000d__x000a_FROM SD_LocalGovernmentFinance.dbo.MainRA MainRA_x000d__x000a_WHERE (MainRA.RowRef=$121) AND (MainRA.YearCode=202526) AND (MainRA.AuthCode&lt;553) AND (MainRA.FormRef='ra') AND (MainRA.ColumnRef=$4)"/>
  </connection>
  <connection id="4" xr16:uid="{00000000-0015-0000-FFFF-FFFF01000000}" name="Nat_Data" type="1" refreshedVersion="8" background="1" saveData="1">
    <dbPr connection="DRIVER=SQL Server;SERVER=zca15;UID=NewbyA;Trusted_Connection=Yes;APP=Microsoft Office 2003;WSID=HJL094;DATABASE=SD_LocalGovernmentFinance" command="SELECT MainRA.YearCode, MainRA.RowRef, MainRA.AuthCode, MainRA.Data_x000d__x000a_FROM SD_LocalGovernmentFinance.dbo.MainRA MainRA_x000d__x000a_WHERE (MainRA.RowRef=$122) AND (MainRA.YearCode=202526) AND (MainRA.AuthCode&lt;553) AND (MainRA.FormRef='ra') AND (MainRA.ColumnRef=$4)"/>
  </connection>
  <connection id="5" xr16:uid="{EAE42A34-F943-4625-8666-BE57CA99182C}" keepAlive="1" name="Query - Query for RA form" description="Connection to the 'Query for RA form' query in the workbook." type="5" refreshedVersion="8" background="1" saveData="1">
    <dbPr connection="Provider=Microsoft.Mashup.OleDb.1;Data Source=$Workbook$;Location=&quot;Query for RA form&quot;;Extended Properties=&quot;&quot;" command="SELECT * FROM [Query for RA form]"/>
  </connection>
  <connection id="6" xr16:uid="{00000000-0015-0000-FFFF-FFFF03000000}" name="RO_Data" type="1" refreshedVersion="8" background="1" saveData="1">
    <dbPr connection="DRIVER=SQL Server;SERVER=zca15;UID=NewbyA;Trusted_Connection=Yes;APP=Microsoft Office 2010;WSID=HRL213;DATABASE=SD_LocalGovernmentFinance;LANGUAGE=British" command="SELECT ColRefs.FormRef, MainUnionRO.YearCode, MainUnionRO.AuthCode, MainUnionRO.RowRef, MainUnionRO.ColumnRef, MainUnionRO.Data_x000d__x000a_FROM SD_LocalGovernmentFinance.dbo.AuthCodes AuthCodes, SD_LocalGovernmentFinance.dbo.ColRefs ColRefs, SD_LocalGovernmentFinance.dbo.MainUnionRO MainUnionRO, SD_LocalGovernmentFinance.dbo.RowRefs RowRefs_x000d__x000a_WHERE MainUnionRO.AuthCode = AuthCodes.AuthCode AND MainUnionRO.ColumnRef = ColRefs.ColumnRef AND MainUnionRO.FormRef = ColRefs.FormRef AND MainUnionRO.YearCode = ColRefs.YearCode AND MainUnionRO.FormRef = RowRefs.FormRef AND MainUnionRO.RowRef = RowRefs.RowRef AND MainUnionRO.YearCode = RowRefs.YearCode AND ((MainUnionRO.YearCode&gt;=202324 And MainUnionRO.YearCode&lt;=202425) AND (MainUnionRO.AuthCode&lt;=586) AND (RowRefs.FormRef='RS') OR (MainUnionRO.YearCode&gt;=202324 And MainUnionRO.YearCode&lt;=202425) AND (MainUnionRO.AuthCode&lt;=586) AND (RowRefs.FormRef='ROP') AND (ColRefs.ColumnRef=$10) OR (MainUnionRO.YearCode&gt;=202324 And MainUnionRO.YearCode&lt;=202425) AND (MainUnionRO.AuthCode&lt;=586) AND (RowRefs.FormRef='ROF') AND (ColRefs.ColumnRef=$10) OR (MainUnionRO.YearCode&gt;=202324 And MainUnionRO.YearCode&lt;=202425) AND (MainUnionRO.AuthCode&lt;=586) AND (RowRefs.FormRef='RON') AND (ColRefs.ColumnRef=$10) OR (MainUnionRO.YearCode&gt;=202324 And MainUnionRO.YearCode&lt;=202425) AND (MainUnionRO.AuthCode&lt;=586) AND (RowRefs.FormRef='RG') OR (MainUnionRO.YearCode&gt;=202324 And MainUnionRO.YearCode&lt;=202425) AND (MainUnionRO.AuthCode&lt;=586) AND (ColRefs.ColumnRef=$12) OR (MainUnionRO.YearCode&gt;=202324 And MainUnionRO.YearCode&lt;=202425) AND (MainUnionRO.AuthCode&lt;=586) AND (RowRefs.FormRef='RO1') AND (ColRefs.ColumnRef=$1.1) AND (MainUnionRO.RowRef=$125))_x000d__x000a_ORDER BY MainUnionRO.YearCode DESC"/>
  </connection>
</connections>
</file>

<file path=xl/sharedStrings.xml><?xml version="1.0" encoding="utf-8"?>
<sst xmlns="http://schemas.openxmlformats.org/spreadsheetml/2006/main" count="37571" uniqueCount="3958">
  <si>
    <t>Subjective breakdown of gross expenditure on education services</t>
  </si>
  <si>
    <t>Direct spend (employee costs and running costs)</t>
  </si>
  <si>
    <t>Corporate management</t>
  </si>
  <si>
    <t>Democratic representation and management</t>
  </si>
  <si>
    <t>Other central costs</t>
  </si>
  <si>
    <t>Subjective breakdown of gross expenditure on police services</t>
  </si>
  <si>
    <t>RO3</t>
  </si>
  <si>
    <t>Trading standards</t>
  </si>
  <si>
    <t>12.00</t>
  </si>
  <si>
    <t>Col</t>
  </si>
  <si>
    <t>Budget requirement (lines 90 to 93)</t>
  </si>
  <si>
    <t>Short breaks (respite) for disabled children looked after</t>
  </si>
  <si>
    <t>Aggregate of council tax precepts (lines 100 to 104)</t>
  </si>
  <si>
    <t>Other welfare services</t>
  </si>
  <si>
    <t>Subjective breakdown of gross expenditure on fire services</t>
  </si>
  <si>
    <t>NDC costs attributable to education services</t>
  </si>
  <si>
    <t>NDC costs attributable to highways, roads and transport services</t>
  </si>
  <si>
    <t>NDC costs attributable to personal social services</t>
  </si>
  <si>
    <t>NDC costs attributable to cultural and related services</t>
  </si>
  <si>
    <t>NDC costs attributable to environmental services</t>
  </si>
  <si>
    <t>NDC costs attributable to planning and development services</t>
  </si>
  <si>
    <t>NDC costs attributable to courts' services</t>
  </si>
  <si>
    <t>NDC costs attributable to council fund housing services</t>
  </si>
  <si>
    <t>Other NDC costs</t>
  </si>
  <si>
    <t>ColumnRef</t>
  </si>
  <si>
    <t>Non distributed costs</t>
  </si>
  <si>
    <t>Revenue amounts transferred to the capital account</t>
  </si>
  <si>
    <t>Conservation of the natural environment</t>
  </si>
  <si>
    <t>Heritage</t>
  </si>
  <si>
    <t>Planning policy</t>
  </si>
  <si>
    <t>Parking of vehicles</t>
  </si>
  <si>
    <t>Expenditure supported by the Environment Development Fund</t>
  </si>
  <si>
    <t>Subjective breakdown of gross expenditure on national parks' services</t>
  </si>
  <si>
    <t>Open spaces</t>
  </si>
  <si>
    <t>Tourism</t>
  </si>
  <si>
    <t>RO2</t>
  </si>
  <si>
    <t>Subjective breakdown of gross expenditure on cultural and related services</t>
  </si>
  <si>
    <t>Cemetery, cremation and mortuary services</t>
  </si>
  <si>
    <t>Coast protection</t>
  </si>
  <si>
    <t>Street cleansing (not chargeable to highways)</t>
  </si>
  <si>
    <t>826361</t>
  </si>
  <si>
    <t>Subjective breakdown of gross expenditure on environmental services</t>
  </si>
  <si>
    <t>LA animal health and welfare framework funding</t>
  </si>
  <si>
    <t>In year council tax collection – difference from budget</t>
  </si>
  <si>
    <t>Building control</t>
  </si>
  <si>
    <t>Environmental initiatives</t>
  </si>
  <si>
    <t>Community development</t>
  </si>
  <si>
    <t>Coroners' courts services</t>
  </si>
  <si>
    <t>Other courts services</t>
  </si>
  <si>
    <t>Housing strategy</t>
  </si>
  <si>
    <t>Housing advice</t>
  </si>
  <si>
    <t>Housing advances</t>
  </si>
  <si>
    <t>Housing benefit administration</t>
  </si>
  <si>
    <t>Other council property</t>
  </si>
  <si>
    <t>Newport City Council</t>
  </si>
  <si>
    <t>Airports, harbours and toll facilities</t>
  </si>
  <si>
    <t>Housing revenue account reconciliation</t>
  </si>
  <si>
    <t>HRA expenditure and income (excluding interactions with the council fund)</t>
  </si>
  <si>
    <t>HRA corporate and democratic core costs</t>
  </si>
  <si>
    <t>Asylum seekers children's services</t>
  </si>
  <si>
    <t>Service strategy - adult services</t>
  </si>
  <si>
    <t>HOUSING COUNCIL FUND</t>
  </si>
  <si>
    <t>HRA unapportionable central overheads costs</t>
  </si>
  <si>
    <t>Transfer to HRA balance (column 1) or from (column 6b) HRA balance</t>
  </si>
  <si>
    <t>Subjective breakdown of gross expenditure on council fund housing services</t>
  </si>
  <si>
    <t>Local tax collection</t>
  </si>
  <si>
    <t>Outcome agreement grant (formally IAG)</t>
  </si>
  <si>
    <t>Tidy towns grant</t>
  </si>
  <si>
    <t>Council tax collection</t>
  </si>
  <si>
    <t>Non-domestic rates collection</t>
  </si>
  <si>
    <t>Council tax discounts</t>
  </si>
  <si>
    <t>Elections</t>
  </si>
  <si>
    <t>Emergency planning</t>
  </si>
  <si>
    <t>Other central services to the public</t>
  </si>
  <si>
    <t>General grants, bequests and donations</t>
  </si>
  <si>
    <t>Local land charges</t>
  </si>
  <si>
    <t>Registration of births, marriages and deaths</t>
  </si>
  <si>
    <t>Please ensure that all blank cells are populated with zeros.  It is a Welsh Government audit requirement that all cells are completed.</t>
  </si>
  <si>
    <t xml:space="preserve">The Welsh Government are monitoring the burden of completing this data collection form. </t>
  </si>
  <si>
    <t>Subjective breakdown of gross expenditure on social services</t>
  </si>
  <si>
    <t>Of which: transfers (#)</t>
  </si>
  <si>
    <t>Community council precepts</t>
  </si>
  <si>
    <t>Levies paid to the Environment Agency in respect of Local Flood Defence Committees</t>
  </si>
  <si>
    <t>Levies paid to the Internal Drainage Boards</t>
  </si>
  <si>
    <t>Levies paid to the Environment Agency acting as an Internal Drainage Board</t>
  </si>
  <si>
    <t>863343</t>
  </si>
  <si>
    <t>Other levies</t>
  </si>
  <si>
    <t>All</t>
  </si>
  <si>
    <t>NPAs</t>
  </si>
  <si>
    <t>FAs</t>
  </si>
  <si>
    <t>PAs</t>
  </si>
  <si>
    <t>UAs</t>
  </si>
  <si>
    <t>RS</t>
  </si>
  <si>
    <t>RG</t>
  </si>
  <si>
    <t>Post-16 provision in schools</t>
  </si>
  <si>
    <t>Subjective breakdown of gross expenditure on central services, precepts and levies</t>
  </si>
  <si>
    <t>Own provision (including joint arrangements)</t>
  </si>
  <si>
    <t>Provision by others
(including joint arrangements)</t>
  </si>
  <si>
    <t>Adjustments</t>
  </si>
  <si>
    <t>Fostering services</t>
  </si>
  <si>
    <t>Family support services</t>
  </si>
  <si>
    <t>MEMORANDUM ITEMS</t>
  </si>
  <si>
    <t>Youth justices board</t>
  </si>
  <si>
    <t>Direct payments</t>
  </si>
  <si>
    <t>Home care</t>
  </si>
  <si>
    <t>Equipment and adaptations</t>
  </si>
  <si>
    <t>Explanation</t>
  </si>
  <si>
    <t>Adoption services</t>
  </si>
  <si>
    <t>Of which payments to the voluntary sector</t>
  </si>
  <si>
    <t>Assessment and care management</t>
  </si>
  <si>
    <t>Supported and other accommodation</t>
  </si>
  <si>
    <t>Day care</t>
  </si>
  <si>
    <t>Other services to older people</t>
  </si>
  <si>
    <t>Other services to adults aged under 65 with a physical disability or sensory impairment</t>
  </si>
  <si>
    <t>Other services to adults aged under 65 with learning disabilities</t>
  </si>
  <si>
    <t>Other services to adults aged under 65 with mental health needs</t>
  </si>
  <si>
    <t>Families</t>
  </si>
  <si>
    <t>HIV/AIDS</t>
  </si>
  <si>
    <t>Substance abuse (addictions)</t>
  </si>
  <si>
    <t>Other adult services</t>
  </si>
  <si>
    <t>Current grants</t>
  </si>
  <si>
    <t>Education</t>
  </si>
  <si>
    <t>Flood defence and land drainage</t>
  </si>
  <si>
    <t>Business support</t>
  </si>
  <si>
    <t>Economic research</t>
  </si>
  <si>
    <t>If you have a variance, please record the reasons for these under the notes section.</t>
  </si>
  <si>
    <t>Agriculture and fisheries services</t>
  </si>
  <si>
    <t>OTHER COUNCIL FUND HOUSING SERVICES</t>
  </si>
  <si>
    <t>Contribution to(+) / from(-) the HRA (re items shared by the whole community)</t>
  </si>
  <si>
    <t>Children looked after</t>
  </si>
  <si>
    <t>OLDER PEOPLE (AGED 65 OR OVER) INCLUDING OLDER MENTALLY ILL</t>
  </si>
  <si>
    <t>HIGHWAYS AND ROADS</t>
  </si>
  <si>
    <t>Other adult services (aged under 65)</t>
  </si>
  <si>
    <t>Adults aged under 65 with mental health needs</t>
  </si>
  <si>
    <t>Adults aged under 65 with learning disabilities</t>
  </si>
  <si>
    <t>Levies</t>
  </si>
  <si>
    <t>RO1, line 108</t>
  </si>
  <si>
    <t>CORPORATE AND DEMOCRATIC CORE</t>
  </si>
  <si>
    <t>Community safety (CCTV)</t>
  </si>
  <si>
    <t>Community safety - crime reduction (excluding CCTV)</t>
  </si>
  <si>
    <t>Net Current Expenditure including FRS17</t>
  </si>
  <si>
    <t xml:space="preserve">NCE - PFI   "On Balance Sheet" </t>
  </si>
  <si>
    <t>Non-school education expenditure</t>
  </si>
  <si>
    <t>Social services - children and families services</t>
  </si>
  <si>
    <t>Social services - older people</t>
  </si>
  <si>
    <t xml:space="preserve">Social services - adults aged under 65 </t>
  </si>
  <si>
    <t>Levies (Police)</t>
  </si>
  <si>
    <t>RO5, line 13</t>
  </si>
  <si>
    <t>Residential care placements</t>
  </si>
  <si>
    <t>Nursing care placements</t>
  </si>
  <si>
    <t>Specific &amp; special govt grants</t>
  </si>
  <si>
    <t>Local Welfare Assistance Schemes</t>
  </si>
  <si>
    <t>Strategic management</t>
  </si>
  <si>
    <t>RS Line 58 (col 4) / 
RS Line 60 (col 4)</t>
  </si>
  <si>
    <t>RS Line 59 (col 4) / 
RS Line 60 (col 4)</t>
  </si>
  <si>
    <t>Waste disposal</t>
  </si>
  <si>
    <t>RS Line 70 Column 4 - Should be less than £500k</t>
  </si>
  <si>
    <t>Min</t>
  </si>
  <si>
    <t>UAs+NPAs</t>
  </si>
  <si>
    <t>Max</t>
  </si>
  <si>
    <t>Schools expenditure (including delegated and non-delegated funding)</t>
  </si>
  <si>
    <t>Transport planning, policy and strategy</t>
  </si>
  <si>
    <t>RO2, line 1</t>
  </si>
  <si>
    <t>Highways and roads</t>
  </si>
  <si>
    <t>RO2, line 21</t>
  </si>
  <si>
    <t>Transport</t>
  </si>
  <si>
    <t>RO2, line 34</t>
  </si>
  <si>
    <t>RO3, line 26</t>
  </si>
  <si>
    <t>RO3, line 37</t>
  </si>
  <si>
    <t>RO3, line 82</t>
  </si>
  <si>
    <t>Cultural and heritage services</t>
  </si>
  <si>
    <t>RO4, line 6</t>
  </si>
  <si>
    <t>RO4, line 7</t>
  </si>
  <si>
    <t>Recreation and sport</t>
  </si>
  <si>
    <t>RO4, line 10</t>
  </si>
  <si>
    <t>RO4, line 11</t>
  </si>
  <si>
    <t>RO4, line 12</t>
  </si>
  <si>
    <t>RO5, line 1</t>
  </si>
  <si>
    <t>RO5, line 2</t>
  </si>
  <si>
    <t>Environmental health</t>
  </si>
  <si>
    <t>RO5, line 7</t>
  </si>
  <si>
    <t>RO5, line 8</t>
  </si>
  <si>
    <t>Community safety</t>
  </si>
  <si>
    <t>Own flood defence and land drainage services</t>
  </si>
  <si>
    <t>RO5, line 14</t>
  </si>
  <si>
    <t>Own agriculture and fisheries services</t>
  </si>
  <si>
    <t>RO5, line 19</t>
  </si>
  <si>
    <t>RO5, line 22</t>
  </si>
  <si>
    <t>Waste collection</t>
  </si>
  <si>
    <t>RO6, line 1</t>
  </si>
  <si>
    <t>Development control</t>
  </si>
  <si>
    <t>RO6, line 4</t>
  </si>
  <si>
    <t>RO6, line 7</t>
  </si>
  <si>
    <t>RO6, line 8</t>
  </si>
  <si>
    <t>Economic development</t>
  </si>
  <si>
    <t>RO6, line 12</t>
  </si>
  <si>
    <t>Community development (county and county borough councils)</t>
  </si>
  <si>
    <t>RO6, line 13</t>
  </si>
  <si>
    <t>Coroners' and other courts services</t>
  </si>
  <si>
    <t>Private sector housing renewal</t>
  </si>
  <si>
    <t>Homelessness</t>
  </si>
  <si>
    <t>Housing benefit payments</t>
  </si>
  <si>
    <t>Other council fund housing</t>
  </si>
  <si>
    <t>Notes for guidance hyperlink</t>
  </si>
  <si>
    <t>RO8, line 25</t>
  </si>
  <si>
    <t>UAs+PAs</t>
  </si>
  <si>
    <t>UAs+FAs</t>
  </si>
  <si>
    <t>RO9, line 7</t>
  </si>
  <si>
    <t>RO9, line 15</t>
  </si>
  <si>
    <t>Police services</t>
  </si>
  <si>
    <t>Data</t>
  </si>
  <si>
    <t>Corporate and democratic core</t>
  </si>
  <si>
    <t>Payments to/from fire authorities</t>
  </si>
  <si>
    <t>Levies to/from national parks</t>
  </si>
  <si>
    <t>(Non-significant) surpluses/deficits on internal trading accounts not disaggregated to services</t>
  </si>
  <si>
    <t>RO(P), line 6</t>
  </si>
  <si>
    <t>RO(P), line 10</t>
  </si>
  <si>
    <t>Other adjustments to net current expenditure</t>
  </si>
  <si>
    <t>Bad debt 'provision'</t>
  </si>
  <si>
    <t>Provision for repayment of principal (before application of the commutation adjustment)</t>
  </si>
  <si>
    <t>Commutation adjustment (enter as a negative any adjustment which reduces MRP and vice versa)</t>
  </si>
  <si>
    <t>External interest payments excluding any premia and discounts on debt rescheduling</t>
  </si>
  <si>
    <t>Premia and discounts on debt rescheduling</t>
  </si>
  <si>
    <t xml:space="preserve">HRA 'item 8' interest payments/receipts </t>
  </si>
  <si>
    <t>Debt financing grants</t>
  </si>
  <si>
    <t>Capital financing element within Private Finance Initiative (PFI) schemes</t>
  </si>
  <si>
    <t>Leasing payments (excluding any capital financing element within PFI schemes)</t>
  </si>
  <si>
    <t>ROF</t>
  </si>
  <si>
    <t>RON</t>
  </si>
  <si>
    <t>ROP</t>
  </si>
  <si>
    <t>BR1</t>
  </si>
  <si>
    <t/>
  </si>
  <si>
    <t>Appropriations to(+) / from(-) Accumulated Absences Account</t>
  </si>
  <si>
    <t>Social Services</t>
  </si>
  <si>
    <t>Housing benefit administration grant</t>
  </si>
  <si>
    <t>Highways, Roads and Transport</t>
  </si>
  <si>
    <t>Concessionary fares re-imbursement grant</t>
  </si>
  <si>
    <t>Welsh Government,</t>
  </si>
  <si>
    <t>Validations - please ensure these have been cleared before issuing your returns.</t>
  </si>
  <si>
    <t>Supporting People</t>
  </si>
  <si>
    <t>Subjective breakdown of gross expenditure on planning and development and court services</t>
  </si>
  <si>
    <t>RO6, line 17</t>
  </si>
  <si>
    <t>External interest receipts on HRA balances</t>
  </si>
  <si>
    <t>Appropriations to(+) / from(-) unallocated financial reserves</t>
  </si>
  <si>
    <t>(£K 3 decimals)</t>
  </si>
  <si>
    <t>For information</t>
  </si>
  <si>
    <t>Validation</t>
  </si>
  <si>
    <t>less police grant allocation under principal formula</t>
  </si>
  <si>
    <t>less revenue support grant</t>
  </si>
  <si>
    <t>less redistributed non-domestic rates income</t>
  </si>
  <si>
    <t>Revised general central support (after council tax was set)</t>
  </si>
  <si>
    <t>Revised police grant allocation under principal formula (after council tax was set)</t>
  </si>
  <si>
    <t>Revised revenue support grant (after council tax was set)</t>
  </si>
  <si>
    <t>Revised redistributed non-domestic rates income (after council tax was set)</t>
  </si>
  <si>
    <t>RO4</t>
  </si>
  <si>
    <t>RO5</t>
  </si>
  <si>
    <t>RO6</t>
  </si>
  <si>
    <t>RO8</t>
  </si>
  <si>
    <t>RO9</t>
  </si>
  <si>
    <t>Central services</t>
  </si>
  <si>
    <t>YearCode</t>
  </si>
  <si>
    <t>FormRef</t>
  </si>
  <si>
    <t>RowRef</t>
  </si>
  <si>
    <t>AuthCode</t>
  </si>
  <si>
    <t>RO1</t>
  </si>
  <si>
    <t>Authority Details</t>
  </si>
  <si>
    <t>Index</t>
  </si>
  <si>
    <t>UACode</t>
  </si>
  <si>
    <t>UAName</t>
  </si>
  <si>
    <t>Please select your authority</t>
  </si>
  <si>
    <t>Cyngor Sir Ynys Môn</t>
  </si>
  <si>
    <t>Cyngor Gwynedd</t>
  </si>
  <si>
    <t>Conwy County Borough Council</t>
  </si>
  <si>
    <t>Denbighshire County Council</t>
  </si>
  <si>
    <t>Flintshire County Council</t>
  </si>
  <si>
    <t>Wrexham County Borough Council</t>
  </si>
  <si>
    <t>Powys County Council</t>
  </si>
  <si>
    <t>Ceredigion County Council</t>
  </si>
  <si>
    <t>Pembrokeshire County Council</t>
  </si>
  <si>
    <t>Carmarthenshire County Council</t>
  </si>
  <si>
    <t>City and County of Swansea</t>
  </si>
  <si>
    <t>Neath Port Talbot County Borough Council</t>
  </si>
  <si>
    <t>Bridgend County Borough Council</t>
  </si>
  <si>
    <t>The Vale of Glamorgan Council</t>
  </si>
  <si>
    <t>Merthyr Tydfil County Borough Council</t>
  </si>
  <si>
    <t>Caerphilly County Borough Council</t>
  </si>
  <si>
    <t>Blaenau Gwent County Borough Council</t>
  </si>
  <si>
    <t>Torfaen County Borough Council</t>
  </si>
  <si>
    <t>Monmouthshire County Council</t>
  </si>
  <si>
    <t>Cardiff County Council</t>
  </si>
  <si>
    <t>Intelligence</t>
  </si>
  <si>
    <t>Local policing</t>
  </si>
  <si>
    <t>Dealing with the public</t>
  </si>
  <si>
    <t>Criminal justice arrangements</t>
  </si>
  <si>
    <t>Road policing</t>
  </si>
  <si>
    <t>Information specified on these returns must be submitted under section 168 of the 1972 Local Government Act.</t>
  </si>
  <si>
    <t>Investigative support</t>
  </si>
  <si>
    <t>National policing</t>
  </si>
  <si>
    <t>North Wales Fire Authority</t>
  </si>
  <si>
    <t>South Wales Fire Authority</t>
  </si>
  <si>
    <t>Brecon Beacons National Park Authority</t>
  </si>
  <si>
    <t>Snowdonia National Park Authority</t>
  </si>
  <si>
    <t>Addresses</t>
  </si>
  <si>
    <t>Llangefni</t>
  </si>
  <si>
    <t>LL77 7TW</t>
  </si>
  <si>
    <t>Swyddfa'r Cyngor</t>
  </si>
  <si>
    <t>Caernarfon</t>
  </si>
  <si>
    <t>Gwynedd</t>
  </si>
  <si>
    <t>LL55 1SH</t>
  </si>
  <si>
    <t>Bodlondeb</t>
  </si>
  <si>
    <t>Bangor Road</t>
  </si>
  <si>
    <t>Conwy</t>
  </si>
  <si>
    <t>LL32 8DU</t>
  </si>
  <si>
    <t>Wynnstay Road</t>
  </si>
  <si>
    <t>Enter data in £ thousands</t>
  </si>
  <si>
    <t>Ruthin</t>
  </si>
  <si>
    <t>Denbighshire</t>
  </si>
  <si>
    <t>LL15 1YN</t>
  </si>
  <si>
    <t>County Hall</t>
  </si>
  <si>
    <t>Mold</t>
  </si>
  <si>
    <t>Flintshire</t>
  </si>
  <si>
    <t>CH7 6NB</t>
  </si>
  <si>
    <t>Lambpit Street</t>
  </si>
  <si>
    <t>Wrexham</t>
  </si>
  <si>
    <t>Llandrindod Wells</t>
  </si>
  <si>
    <t>Powys</t>
  </si>
  <si>
    <t>LD1 5LG</t>
  </si>
  <si>
    <t>Aberystwyth</t>
  </si>
  <si>
    <t>Ceredigion</t>
  </si>
  <si>
    <t>Haverfordwest</t>
  </si>
  <si>
    <t>Environmental health - food safety</t>
  </si>
  <si>
    <t>Ynys Môn</t>
  </si>
  <si>
    <t>Other environmental health</t>
  </si>
  <si>
    <t>Appropriations to(+) / from(-) earmarked financial reserves (excluding schools' financial reserves)</t>
  </si>
  <si>
    <t xml:space="preserve">Community cohesion fund </t>
  </si>
  <si>
    <t>Dedicated security posts (police authorities only)</t>
  </si>
  <si>
    <t>Integrated family support team</t>
  </si>
  <si>
    <t>Supporting people (social services)</t>
  </si>
  <si>
    <t>Community focused schools</t>
  </si>
  <si>
    <t>NDC costs attributable to Carbon Reduction Commitment (CRC) transactions</t>
  </si>
  <si>
    <t>Local safeguarding children board</t>
  </si>
  <si>
    <t>Residential care</t>
  </si>
  <si>
    <t>Children placed with family and friends</t>
  </si>
  <si>
    <t>Education of children looked after</t>
  </si>
  <si>
    <t>Leaving care support services</t>
  </si>
  <si>
    <t>Short breaks (respite) for disabled children</t>
  </si>
  <si>
    <t>Special guardianship support</t>
  </si>
  <si>
    <t>Canolfan Rheidol, Rhodfa Padarn</t>
  </si>
  <si>
    <t>Llanbadarn Fawr,</t>
  </si>
  <si>
    <t>SY23 3UE</t>
  </si>
  <si>
    <t>FIRE</t>
  </si>
  <si>
    <t>NAT</t>
  </si>
  <si>
    <t>Induction</t>
  </si>
  <si>
    <t>Flying Start (social services)</t>
  </si>
  <si>
    <t>Investigation</t>
  </si>
  <si>
    <t>Click the link below for notes for guidance for individual forms (Web access required)</t>
  </si>
  <si>
    <t>Pembrokeshire</t>
  </si>
  <si>
    <t>SA61 1TP</t>
  </si>
  <si>
    <t>Carmarthen</t>
  </si>
  <si>
    <t>SA31 1JP</t>
  </si>
  <si>
    <t>Oystermouth Road</t>
  </si>
  <si>
    <t>Swansea</t>
  </si>
  <si>
    <t>SA1 3SN</t>
  </si>
  <si>
    <t>Civic Centre</t>
  </si>
  <si>
    <t>Port Talbot</t>
  </si>
  <si>
    <t>SA13 1PJ</t>
  </si>
  <si>
    <t>PO Box 4</t>
  </si>
  <si>
    <t>Civic Offices</t>
  </si>
  <si>
    <t>Angel Street</t>
  </si>
  <si>
    <t>Bridgend</t>
  </si>
  <si>
    <t>Holton Road</t>
  </si>
  <si>
    <t>Barry</t>
  </si>
  <si>
    <t>CF63 4RU</t>
  </si>
  <si>
    <t>Bronwydd</t>
  </si>
  <si>
    <t>Porth</t>
  </si>
  <si>
    <t>Rhondda</t>
  </si>
  <si>
    <t>CF39 9DL</t>
  </si>
  <si>
    <t>Amounts transferred to the capital account in respect of education</t>
  </si>
  <si>
    <t>Castle Street</t>
  </si>
  <si>
    <t>Merthyr Tydfil</t>
  </si>
  <si>
    <t>CF47 8AN</t>
  </si>
  <si>
    <t>Ystrad Mynach</t>
  </si>
  <si>
    <t>Municipal Offices</t>
  </si>
  <si>
    <t>Adults aged under 65 with a physical disability or sensory impairment</t>
  </si>
  <si>
    <t>Ebbw Vale</t>
  </si>
  <si>
    <t>NP3 6XB</t>
  </si>
  <si>
    <t>Pontypool</t>
  </si>
  <si>
    <t>Torfaen</t>
  </si>
  <si>
    <t>NP4 6YB</t>
  </si>
  <si>
    <t>Cwmbran</t>
  </si>
  <si>
    <t>Newport</t>
  </si>
  <si>
    <t>CORONERS' AND OTHER COURTS SERVICES</t>
  </si>
  <si>
    <t>Library service</t>
  </si>
  <si>
    <t>CORPORATE AND DEMOCRATIC CORE COSTS</t>
  </si>
  <si>
    <t>OTHER CENTRAL COSTS</t>
  </si>
  <si>
    <t>LEVIES INCOME FROM CONTRIBUTING COUNTY AND COUNTY BOROUGH COUNCILS</t>
  </si>
  <si>
    <t>Atlantic Wharf</t>
  </si>
  <si>
    <t>Notes</t>
  </si>
  <si>
    <t>Cardiff</t>
  </si>
  <si>
    <t>CF1 5UW</t>
  </si>
  <si>
    <t>PO Box 99</t>
  </si>
  <si>
    <t>Llangunnor</t>
  </si>
  <si>
    <t>Carmarthenshire</t>
  </si>
  <si>
    <t>SA31 2PF</t>
  </si>
  <si>
    <t>NP44 2XJ</t>
  </si>
  <si>
    <t>Glan-y-Don</t>
  </si>
  <si>
    <t>Colwyn Bay</t>
  </si>
  <si>
    <t>LL29 8AW</t>
  </si>
  <si>
    <t>Police Headquarters</t>
  </si>
  <si>
    <t>Cowbridge Road</t>
  </si>
  <si>
    <t>CF31 3SU</t>
  </si>
  <si>
    <t>Mid and West Wales Fire Authority</t>
  </si>
  <si>
    <t>Lime Grove Avenue</t>
  </si>
  <si>
    <t>Brecon</t>
  </si>
  <si>
    <t>Pembrokeshire Coast National Park Authority</t>
  </si>
  <si>
    <t>Penrhyndeudraeth</t>
  </si>
  <si>
    <t>LL48 6LF</t>
  </si>
  <si>
    <t>Appropriations to(+)/ from(-) financial instruments adjustment account</t>
  </si>
  <si>
    <t>NOTE: Only include components relating to Icelandic bank impairment on lines 140 to 142.</t>
  </si>
  <si>
    <t>Please select your authority to make</t>
  </si>
  <si>
    <t>the form available for completion</t>
  </si>
  <si>
    <t>Please give the name and telephone number of the person who we may contact in case of queries:-</t>
  </si>
  <si>
    <t>Name:</t>
  </si>
  <si>
    <t>E-mail (please enter N/A if unavailable):</t>
  </si>
  <si>
    <t>Telephone: STD code:</t>
  </si>
  <si>
    <t>Number and extension:</t>
  </si>
  <si>
    <t>Cathays Park,</t>
  </si>
  <si>
    <t>CARDIFF,</t>
  </si>
  <si>
    <t>CF10 3NQ.</t>
  </si>
  <si>
    <t>Glyn Newnes</t>
  </si>
  <si>
    <t>Service</t>
  </si>
  <si>
    <t>Teachers</t>
  </si>
  <si>
    <t>Other direct spend (employee costs and running costs)</t>
  </si>
  <si>
    <t>Central and departmental support services costs</t>
  </si>
  <si>
    <t>Income from joint arrangements with other local authorities</t>
  </si>
  <si>
    <t>Icelandic bank impairment</t>
  </si>
  <si>
    <t>RO4 Line 6 Column 11 = RG 603 Column 1</t>
  </si>
  <si>
    <t>Ffordd Salesbury</t>
  </si>
  <si>
    <t>LL17 0JJ</t>
  </si>
  <si>
    <t>St Asaph Business Park</t>
  </si>
  <si>
    <t>Income from sales, fees and charges</t>
  </si>
  <si>
    <t>Other income (excluding joint arrangements)</t>
  </si>
  <si>
    <t>Income from joint arrangements with non-local authority bodies</t>
  </si>
  <si>
    <t>Specific and special government grants</t>
  </si>
  <si>
    <t>Teaching staff</t>
  </si>
  <si>
    <t>Support staff</t>
  </si>
  <si>
    <t>Repairs and maintenance</t>
  </si>
  <si>
    <t>Housing</t>
  </si>
  <si>
    <t>Total Housing</t>
  </si>
  <si>
    <t>Total Highways, Roads and Transport</t>
  </si>
  <si>
    <t>Police and Home Office</t>
  </si>
  <si>
    <t>Ethnic minority achievement</t>
  </si>
  <si>
    <t>RG Total Education = RS Lines 1 + 2</t>
  </si>
  <si>
    <t>Other Services</t>
  </si>
  <si>
    <t>Total Other Services</t>
  </si>
  <si>
    <t>RG Total Highways = RS Lines 3 to 5</t>
  </si>
  <si>
    <t>RS Line 90
(col 5)</t>
  </si>
  <si>
    <t>Primary schools</t>
  </si>
  <si>
    <t>Secondary schools</t>
  </si>
  <si>
    <t>Special schools</t>
  </si>
  <si>
    <t>RO(F), line 6</t>
  </si>
  <si>
    <t>EU milk grant</t>
  </si>
  <si>
    <t>576182</t>
  </si>
  <si>
    <t>Office of the Police and Crime Commissioner for Dyfed Powys</t>
  </si>
  <si>
    <t>Office of the Police and Crime Commissioner for Gwent</t>
  </si>
  <si>
    <t>Office of the Police and Crime Commissioner for North Wales</t>
  </si>
  <si>
    <t>Office of the Police and Crime Commissioner for South Wales</t>
  </si>
  <si>
    <t>Ty Morgannwg</t>
  </si>
  <si>
    <t>South Wales Fire Authority HQ</t>
  </si>
  <si>
    <t>Fforest View Business Park</t>
  </si>
  <si>
    <t>Llantrisant</t>
  </si>
  <si>
    <t>CF72 8LX</t>
  </si>
  <si>
    <t>Indirect employee expenses</t>
  </si>
  <si>
    <t>Other premises expenditure</t>
  </si>
  <si>
    <t>Education equipment</t>
  </si>
  <si>
    <t>School catering</t>
  </si>
  <si>
    <t>Other expenditure</t>
  </si>
  <si>
    <t>Adjustment for contributions to (col 1b) / from (col 6b) school reserves (see note)</t>
  </si>
  <si>
    <t>Foundation phase</t>
  </si>
  <si>
    <t>Inter authority recoupment</t>
  </si>
  <si>
    <t>Student support: Assembly learning grant</t>
  </si>
  <si>
    <t>Archives</t>
  </si>
  <si>
    <t>Arts development and support</t>
  </si>
  <si>
    <t>Employee Cost &lt;&gt;0</t>
  </si>
  <si>
    <t>Theatres and public entertainment</t>
  </si>
  <si>
    <t>Museums and galleries</t>
  </si>
  <si>
    <t>Structural maintenance of principal roads</t>
  </si>
  <si>
    <t>Structural maintenance of other roads</t>
  </si>
  <si>
    <t>Structural maintenance of bridges and culverts</t>
  </si>
  <si>
    <t>Total Education</t>
  </si>
  <si>
    <t>Total Social Services</t>
  </si>
  <si>
    <t>Climate change costs</t>
  </si>
  <si>
    <t>Concessionary fares</t>
  </si>
  <si>
    <t>Support to operators</t>
  </si>
  <si>
    <t>Service strategy adult services</t>
  </si>
  <si>
    <t>Richard Griffiths</t>
  </si>
  <si>
    <t>Net current expenditure</t>
  </si>
  <si>
    <t>ENVIRONMENTAL HEALTH</t>
  </si>
  <si>
    <t>PLANNING AND DEVELOPMENT</t>
  </si>
  <si>
    <t>LOCAL TAX COLLECTION</t>
  </si>
  <si>
    <t>OTHER CENTRAL SERVICES TO THE PUBLIC</t>
  </si>
  <si>
    <t>Environment, safety and routine maintenance</t>
  </si>
  <si>
    <t>Fire-fighting and rescue operations</t>
  </si>
  <si>
    <t>Waste</t>
  </si>
  <si>
    <t>£ thousand</t>
  </si>
  <si>
    <t>RO6, line 9</t>
  </si>
  <si>
    <t>RO6, line 10</t>
  </si>
  <si>
    <t>RO8 Line 32 column 10</t>
  </si>
  <si>
    <t>Community learning</t>
  </si>
  <si>
    <t>Asylum seekers grant</t>
  </si>
  <si>
    <t xml:space="preserve">   </t>
  </si>
  <si>
    <t>AuthorityName</t>
  </si>
  <si>
    <t>Address1</t>
  </si>
  <si>
    <t>Address2</t>
  </si>
  <si>
    <t>Address3</t>
  </si>
  <si>
    <t>Address4</t>
  </si>
  <si>
    <t>Postcode</t>
  </si>
  <si>
    <t>CFOName</t>
  </si>
  <si>
    <t>752645</t>
  </si>
  <si>
    <t>706165</t>
  </si>
  <si>
    <t>Survey Response Burden</t>
  </si>
  <si>
    <t>Please enter the time it has taken you (and any colleagues) to prepare and send the return.</t>
  </si>
  <si>
    <t>Please only include time spent on activities to prepare and send this return, such as:</t>
  </si>
  <si>
    <t>Hours taken</t>
  </si>
  <si>
    <t>Please feel free to add any comments</t>
  </si>
  <si>
    <t>Equal pay costs</t>
  </si>
  <si>
    <t>One off equal pay costs  - falling on the schools budget</t>
  </si>
  <si>
    <t>One off equal pay costs - chargeable to any other revenue account</t>
  </si>
  <si>
    <t>Community safety - safety services</t>
  </si>
  <si>
    <t>ADULT SOCIAL CARE</t>
  </si>
  <si>
    <t>Asylum seekers - lone adults and NRPF</t>
  </si>
  <si>
    <t>Enabling</t>
  </si>
  <si>
    <t>HRA related pension costs</t>
  </si>
  <si>
    <t>Licensing of private sector landlords</t>
  </si>
  <si>
    <t>Conservation of cultural heritage</t>
  </si>
  <si>
    <t>Forward planning and communities</t>
  </si>
  <si>
    <t>Promoting understanding</t>
  </si>
  <si>
    <t>National parks services</t>
  </si>
  <si>
    <t>RO(N), line 14</t>
  </si>
  <si>
    <t>Recreation management and transport</t>
  </si>
  <si>
    <t>Rangers, estates and volunteers</t>
  </si>
  <si>
    <t>Specialist ring fenced accounts</t>
  </si>
  <si>
    <t>RG Total Social Services = RS Lines 6 to 8</t>
  </si>
  <si>
    <t>RG Total Police = ROP Lines 6 and 11</t>
  </si>
  <si>
    <t>RG Line 201 = RO2 Line 26</t>
  </si>
  <si>
    <t>1.00</t>
  </si>
  <si>
    <t>2.00</t>
  </si>
  <si>
    <t>1.10</t>
  </si>
  <si>
    <t>1.20</t>
  </si>
  <si>
    <t>3.00</t>
  </si>
  <si>
    <t>4.00</t>
  </si>
  <si>
    <t>5.00</t>
  </si>
  <si>
    <t>6.10</t>
  </si>
  <si>
    <t>6.20</t>
  </si>
  <si>
    <t>7.00</t>
  </si>
  <si>
    <t>8.00</t>
  </si>
  <si>
    <t>9.00</t>
  </si>
  <si>
    <t>10.00</t>
  </si>
  <si>
    <t>11.00</t>
  </si>
  <si>
    <t>Capital financing grants and capital element of PFI</t>
  </si>
  <si>
    <t>Traffic management</t>
  </si>
  <si>
    <t>Road safety education and safe routes (including school crossing patrols)</t>
  </si>
  <si>
    <t>External interest receipts on non-HRA balances</t>
  </si>
  <si>
    <t>Capital expenditure charged to revenue account (CERA)</t>
  </si>
  <si>
    <t>RO5, line 25.6</t>
  </si>
  <si>
    <t>Fire services</t>
  </si>
  <si>
    <t>Form Design</t>
  </si>
  <si>
    <t>Documentation</t>
  </si>
  <si>
    <t>Appropriations to(+) / from(-) financial instruments adjustment account</t>
  </si>
  <si>
    <t>Welsh in education (WEG) grant</t>
  </si>
  <si>
    <t>School effectiveness grant</t>
  </si>
  <si>
    <t>Other home office and Lord Chancellor's Department (please specify)</t>
  </si>
  <si>
    <t>Total police and Home Office</t>
  </si>
  <si>
    <t>Domestic abuse</t>
  </si>
  <si>
    <t>Crime reduction &amp; anti social behaviour fund</t>
  </si>
  <si>
    <t>Safer communities fund</t>
  </si>
  <si>
    <t>Other social service (including Bellwin scheme covering social service expenditure) (please specify)</t>
  </si>
  <si>
    <t>Autistic spectrum disorder grant (other)</t>
  </si>
  <si>
    <t>Appropriations to(+) / from(-) unequal pay back pay account</t>
  </si>
  <si>
    <t>679133</t>
  </si>
  <si>
    <t>Vale of Glamorgan Council</t>
  </si>
  <si>
    <t>Penallta House</t>
  </si>
  <si>
    <t>Tredomen Park</t>
  </si>
  <si>
    <t>CF82 7PG</t>
  </si>
  <si>
    <t>Awdurdod Parc Cenedlaethol Eryri</t>
  </si>
  <si>
    <t>School uniform grant</t>
  </si>
  <si>
    <t>Trade waste</t>
  </si>
  <si>
    <t>Recycling</t>
  </si>
  <si>
    <t>Waste minimisation</t>
  </si>
  <si>
    <t>Winter service</t>
  </si>
  <si>
    <t>Street lighting (including energy costs)</t>
  </si>
  <si>
    <t>Capital charges relating to construction projects (principal roads)</t>
  </si>
  <si>
    <t>Capital charges relating to construction projects (other roads)</t>
  </si>
  <si>
    <t>Capital charges relating to construction projects (bridges and culverts)</t>
  </si>
  <si>
    <t>Waste grant</t>
  </si>
  <si>
    <t>Community purposes (other)</t>
  </si>
  <si>
    <t>624815</t>
  </si>
  <si>
    <t>LL11 1AR</t>
  </si>
  <si>
    <t>NP20 4UR</t>
  </si>
  <si>
    <t>Swyddfeydd y Cyngor</t>
  </si>
  <si>
    <t>Stryd y Jêl</t>
  </si>
  <si>
    <t>Monmouthshire</t>
  </si>
  <si>
    <t>Fire Service Headquarters</t>
  </si>
  <si>
    <t>SA31 1SP</t>
  </si>
  <si>
    <t>St Asaph</t>
  </si>
  <si>
    <t>CULTURE AND HERITAGE</t>
  </si>
  <si>
    <t>Meals</t>
  </si>
  <si>
    <t>Public transport co-ordination</t>
  </si>
  <si>
    <t>Llanion Park</t>
  </si>
  <si>
    <t>Pembroke Dock</t>
  </si>
  <si>
    <t>SA72 6DY</t>
  </si>
  <si>
    <t>Plas y Ffynnon</t>
  </si>
  <si>
    <t>Cambrian Way</t>
  </si>
  <si>
    <t>LD3 7HP</t>
  </si>
  <si>
    <t>Expenditure Check</t>
  </si>
  <si>
    <t>Details of grants</t>
  </si>
  <si>
    <t>RG row</t>
  </si>
  <si>
    <t>RO3, line 26.5</t>
  </si>
  <si>
    <t>RO8, line 18.5</t>
  </si>
  <si>
    <t>Fire service emergency planning</t>
  </si>
  <si>
    <t>Other highways, roads and transport (please specify)</t>
  </si>
  <si>
    <t>Other education (please specify)</t>
  </si>
  <si>
    <t>European community grants for other local services (Objective 1 etc.)</t>
  </si>
  <si>
    <t>Mandatory rent allowances</t>
  </si>
  <si>
    <t>Other housing (including Bellwin scheme grants covering housing expenditure) (please specify)</t>
  </si>
  <si>
    <t>Cultural &amp; heritage</t>
  </si>
  <si>
    <t>National Parks' revenue grant (national park authorities only)</t>
  </si>
  <si>
    <t>Recreation and sport (including sports council)</t>
  </si>
  <si>
    <t>Other (please specify)</t>
  </si>
  <si>
    <t>Nursery schools</t>
  </si>
  <si>
    <t>*</t>
  </si>
  <si>
    <t>Strategic management of non-school services</t>
  </si>
  <si>
    <t>Under 5 provision not in nursery, primary or special schools</t>
  </si>
  <si>
    <t>Adult education</t>
  </si>
  <si>
    <t>Youth service</t>
  </si>
  <si>
    <t>Community education</t>
  </si>
  <si>
    <t>Home to college transport</t>
  </si>
  <si>
    <t>Student support: discretionary awards</t>
  </si>
  <si>
    <t>Student support: mandatory awards</t>
  </si>
  <si>
    <t>Other continuing education</t>
  </si>
  <si>
    <t>Residual pension liabilities: further education</t>
  </si>
  <si>
    <t>Residual pension liabilities: other non-school services</t>
  </si>
  <si>
    <t>To be transferred to revenue summary form</t>
  </si>
  <si>
    <t>Aggregates of schools' financial reserves</t>
  </si>
  <si>
    <t>Home to school transport</t>
  </si>
  <si>
    <t>School improvement</t>
  </si>
  <si>
    <t>Capital expenditure charged to revenue account</t>
  </si>
  <si>
    <t>Staff</t>
  </si>
  <si>
    <t>Middle schools</t>
  </si>
  <si>
    <t>Teacher costs (line 109, column 1.10)</t>
  </si>
  <si>
    <t xml:space="preserve">Other employee costs (included in line 109, column 1.20) </t>
  </si>
  <si>
    <t>Additional learning needs - nursery</t>
  </si>
  <si>
    <t>Additional learning needs - primary</t>
  </si>
  <si>
    <t>Additional learning needs - secondary</t>
  </si>
  <si>
    <t>Additional learning needs - special</t>
  </si>
  <si>
    <t>Additional learning needs - middle</t>
  </si>
  <si>
    <t>Inter authority recoupment - nursery</t>
  </si>
  <si>
    <t>Inter authority recoupment - primary</t>
  </si>
  <si>
    <t>Inter authority recoupment - secondary</t>
  </si>
  <si>
    <t>Inter authority recoupment - special</t>
  </si>
  <si>
    <t>Inter authority recoupment - middle</t>
  </si>
  <si>
    <t>Total Inter authority recoupment</t>
  </si>
  <si>
    <t>Staff - nursery</t>
  </si>
  <si>
    <t>Staff - primary</t>
  </si>
  <si>
    <t>Staff - secondary</t>
  </si>
  <si>
    <t>Staff - special</t>
  </si>
  <si>
    <t>Staff - middle</t>
  </si>
  <si>
    <t>Total Staff</t>
  </si>
  <si>
    <t>Capital expenditure charged to revenue account - primary</t>
  </si>
  <si>
    <t>Capital expenditure charged to revenue account - secondary</t>
  </si>
  <si>
    <t>Capital expenditure charged to revenue account - special</t>
  </si>
  <si>
    <t>Capital expenditure charged to revenue account - middle</t>
  </si>
  <si>
    <t>Capital expenditure charged to revenue account - nursery</t>
  </si>
  <si>
    <t>Total Capital expenditure charged to revenue account</t>
  </si>
  <si>
    <t>School improvement - nursery</t>
  </si>
  <si>
    <t>School improvement - primary</t>
  </si>
  <si>
    <t>School improvement - secondary</t>
  </si>
  <si>
    <t>School improvement - special</t>
  </si>
  <si>
    <t>School improvement - middle</t>
  </si>
  <si>
    <t>Total School improvement</t>
  </si>
  <si>
    <t>Access to education (excluding transport) - primary</t>
  </si>
  <si>
    <t>Access to education (excluding transport) - secondary</t>
  </si>
  <si>
    <t>Access to education (excluding transport) - special</t>
  </si>
  <si>
    <t>Access to education (excluding transport) - middle</t>
  </si>
  <si>
    <t>Access to education</t>
  </si>
  <si>
    <t>Total Access to education</t>
  </si>
  <si>
    <t>Access to education (excluding transport) - nursery</t>
  </si>
  <si>
    <t>Home to school transport - nursery</t>
  </si>
  <si>
    <t>Home to school transport - primary</t>
  </si>
  <si>
    <t>Home to school transport - secondary</t>
  </si>
  <si>
    <t>Home to school transport - special</t>
  </si>
  <si>
    <t>Home to school transport - middle</t>
  </si>
  <si>
    <t>Strategic management - nursery</t>
  </si>
  <si>
    <t>Strategic management - primary</t>
  </si>
  <si>
    <t>Total Home to school transport</t>
  </si>
  <si>
    <t>Strategic management - secondary</t>
  </si>
  <si>
    <t>Strategic management - special</t>
  </si>
  <si>
    <t>Strategic management - middle</t>
  </si>
  <si>
    <t>Total Additional learning needs</t>
  </si>
  <si>
    <t>Total Strategic management</t>
  </si>
  <si>
    <t>Total School budget</t>
  </si>
  <si>
    <t>This form should be completed on a non-FRS17 and PFI "Off Balance Sheet" basis.</t>
  </si>
  <si>
    <t>Total school expenditure</t>
  </si>
  <si>
    <t>David Weaver</t>
  </si>
  <si>
    <t>766154</t>
  </si>
  <si>
    <t>dave.weaver@torfaen.gov.uk</t>
  </si>
  <si>
    <t>Rhadyr</t>
  </si>
  <si>
    <t>Usk</t>
  </si>
  <si>
    <t>NP15 1GA</t>
  </si>
  <si>
    <t>Dave Jarrett</t>
  </si>
  <si>
    <t>644657</t>
  </si>
  <si>
    <t>Other school budget - nursery</t>
  </si>
  <si>
    <t>Other school budget - primary</t>
  </si>
  <si>
    <t>Other school budget - secondary</t>
  </si>
  <si>
    <t>Other school budget - special</t>
  </si>
  <si>
    <t>Other school budget - middle</t>
  </si>
  <si>
    <t>Total other school budget</t>
  </si>
  <si>
    <t>Subjective breakdown of gross expenditure on highways, roads and transport services</t>
  </si>
  <si>
    <t>Access to Education (excluding transport) - non-school</t>
  </si>
  <si>
    <t>RO1, line 435</t>
  </si>
  <si>
    <t>Pupil deprivation grant</t>
  </si>
  <si>
    <t>Planning improvement fund for local planning authorities</t>
  </si>
  <si>
    <t>National police coordination centre (police authorities only)</t>
  </si>
  <si>
    <t>Community fire safety (fire authorities only)</t>
  </si>
  <si>
    <t>Tranquil greener, cleaner places</t>
  </si>
  <si>
    <t>Regional collaboration grant</t>
  </si>
  <si>
    <t>PE &amp; school sports (PESS)</t>
  </si>
  <si>
    <t>Big lottery fund (education)</t>
  </si>
  <si>
    <t>Big lottery fund (social services)</t>
  </si>
  <si>
    <t>European Social Fund - COASTAL</t>
  </si>
  <si>
    <t>Substance misuse action fund (SMAF) (other)</t>
  </si>
  <si>
    <t>Council tax reduction scheme (including RSG element)</t>
  </si>
  <si>
    <t>less council tax reduction scheme grant</t>
  </si>
  <si>
    <t>less council tax reduction scheme (including RSG element)</t>
  </si>
  <si>
    <t>Autistic spectrum disorder (education)</t>
  </si>
  <si>
    <t>Autistic spectrum disorder (social services)</t>
  </si>
  <si>
    <t>Universal family support</t>
  </si>
  <si>
    <t xml:space="preserve">Targeted family support </t>
  </si>
  <si>
    <t>Commissioning and children's services strategy</t>
  </si>
  <si>
    <t>Asylum seeking children looked after</t>
  </si>
  <si>
    <t>Services for young people</t>
  </si>
  <si>
    <t>Targeted services for young people</t>
  </si>
  <si>
    <t>Universal services for young people</t>
  </si>
  <si>
    <t>CHILDREN'S SOCIAL CARE</t>
  </si>
  <si>
    <t>Unaccompanied children (excluding children looked after)</t>
  </si>
  <si>
    <t>Safeguarding children and young people's services</t>
  </si>
  <si>
    <t>Other support for disabled children</t>
  </si>
  <si>
    <t>Other children's and families' services</t>
  </si>
  <si>
    <t>Social work (including LA functions in relation to child protection)</t>
  </si>
  <si>
    <t>Total net expenditure on SEN provision: nursery schools (statemented and non-statemented pupils)</t>
  </si>
  <si>
    <t>Total net expenditure on SEN provision: secondary schools (statemented and non-statemented pupils)</t>
  </si>
  <si>
    <t>Total net expenditure on SEN provision: middle schools (statemented and non-statemented pupils)</t>
  </si>
  <si>
    <t>Total net expenditure on SEN provision: primary schools (statemented and non-statemented pupils)</t>
  </si>
  <si>
    <t>Children's Centres/Flying Start and Early Years</t>
  </si>
  <si>
    <t>Total</t>
  </si>
  <si>
    <t>Council tax reduction scheme (Grant)</t>
  </si>
  <si>
    <t>Difference</t>
  </si>
  <si>
    <t>5 x 60</t>
  </si>
  <si>
    <t>Out of school child care</t>
  </si>
  <si>
    <t>SEN expenditure outside of special schools</t>
  </si>
  <si>
    <t>School income within LA accounts (excluding school catering income and insurance payouts)</t>
  </si>
  <si>
    <t>Additional learning needs within LA budget</t>
  </si>
  <si>
    <t>Total LA budget</t>
  </si>
  <si>
    <t>Other LA budget on schools - primary</t>
  </si>
  <si>
    <t>Other LA budget on schools - secondary</t>
  </si>
  <si>
    <t>Other LA budget on schools - special</t>
  </si>
  <si>
    <t>Other LA budget on schools - middle</t>
  </si>
  <si>
    <t>Total other LA budget on schools</t>
  </si>
  <si>
    <t>Other LA budget on schools</t>
  </si>
  <si>
    <t>Council tax reduction scheme (excluding that amount financed by RSG)</t>
  </si>
  <si>
    <t>Council tax reduction scheme administration</t>
  </si>
  <si>
    <t>Council tax reduction scheme administration grant</t>
  </si>
  <si>
    <t>Other LA budget on schools - nursery</t>
  </si>
  <si>
    <t>LA budget</t>
  </si>
  <si>
    <t>Other LA budget (non-school)</t>
  </si>
  <si>
    <t>less specific and special grants (excluding council tax reduction scheme grant)</t>
  </si>
  <si>
    <t>RG Total Housing (less CTRS Admin) = RO8 line 26</t>
  </si>
  <si>
    <t>Education of gypsy children and traveller children</t>
  </si>
  <si>
    <t>NOVUS</t>
  </si>
  <si>
    <t>Language and play</t>
  </si>
  <si>
    <t>Family learning</t>
  </si>
  <si>
    <t>Regional Transport Services Grant</t>
  </si>
  <si>
    <t>Police community support officers grant from the Welsh Government (police only)</t>
  </si>
  <si>
    <t>Police innovation fund (police only)</t>
  </si>
  <si>
    <t>Lead Local Flood Authorities (LLFA) Grant</t>
  </si>
  <si>
    <t>Culture and Heritage (including CyMAL Innovation and Development Grants)</t>
  </si>
  <si>
    <t>Gary Ferguson</t>
  </si>
  <si>
    <t>1st Floor</t>
  </si>
  <si>
    <t>Jonathan Haswell</t>
  </si>
  <si>
    <t>Mr Chris Moore</t>
  </si>
  <si>
    <t>Meirion Rushworth</t>
  </si>
  <si>
    <t>Kate Jackson</t>
  </si>
  <si>
    <t>Please note "other" lines - 198, 298 etc. are now automatically populated from the specification list at the bottom of the page.</t>
  </si>
  <si>
    <t>E-mail: lgfs.transfer@wales.gsi.gov.uk</t>
  </si>
  <si>
    <t>Specialist Operations</t>
  </si>
  <si>
    <t>School catering - nursery</t>
  </si>
  <si>
    <t>School catering - primary</t>
  </si>
  <si>
    <t>School catering - secondary</t>
  </si>
  <si>
    <t>School catering - special</t>
  </si>
  <si>
    <t>School catering - middle</t>
  </si>
  <si>
    <t>Total school catering</t>
  </si>
  <si>
    <t>Local Government Financial Statistics Unit,</t>
  </si>
  <si>
    <t>Knowledge And Analytical Services,</t>
  </si>
  <si>
    <t>BR2</t>
  </si>
  <si>
    <t>Natural Resources Wales (formerly Countryside Council for Wales)</t>
  </si>
  <si>
    <t>SQL</t>
  </si>
  <si>
    <t>StandDesc</t>
  </si>
  <si>
    <t>Budget requirement (including community council precepts)</t>
  </si>
  <si>
    <t>Discretionary non-domestic rate relief</t>
  </si>
  <si>
    <t>Re-distributed non-domestic rates</t>
  </si>
  <si>
    <t>Revenue support grant</t>
  </si>
  <si>
    <t>Amount to be collected from the council tax</t>
  </si>
  <si>
    <t>Budget requirement</t>
  </si>
  <si>
    <t>Budgeted net discretionary non-domestic rate (NDR) relief paid for by council fund</t>
  </si>
  <si>
    <t>RO9 / RO(P) / RO(F) / RO(N)</t>
  </si>
  <si>
    <t>BR1 form, line 15</t>
  </si>
  <si>
    <t>BR1 form, line 2</t>
  </si>
  <si>
    <t>BR1 form, line 4 / BR2, line 3</t>
  </si>
  <si>
    <t>To equal BR1, line 5 / BR2, line 6</t>
  </si>
  <si>
    <t>To equal BR1/2 form, line 1</t>
  </si>
  <si>
    <t>BR2, line 4</t>
  </si>
  <si>
    <t>BR1 form, line 3 / BR2, line 2</t>
  </si>
  <si>
    <t>Text Conversion Tables</t>
  </si>
  <si>
    <t>English Text</t>
  </si>
  <si>
    <t>Welsh Text</t>
  </si>
  <si>
    <t>Display Text</t>
  </si>
  <si>
    <t>FrontPage</t>
  </si>
  <si>
    <t>English / Saesneg</t>
  </si>
  <si>
    <t>DO NOT DELETE - List for Language Drop-Down</t>
  </si>
  <si>
    <t>Delegated Expenditure</t>
  </si>
  <si>
    <t>NON-DELEGATED SCHOOLS EXPENDITURE</t>
  </si>
  <si>
    <t>Staff addysgu</t>
  </si>
  <si>
    <t>Staff cymorth</t>
  </si>
  <si>
    <t xml:space="preserve">Atgyweirio a chynnal a chadw </t>
  </si>
  <si>
    <t>Cyfanswm gwariant wedi'i ddirprwyo i ysgolion cynradd</t>
  </si>
  <si>
    <t>Cyfanswm gwariant wedi'i ddirprwyo i ysgolion uwchradd</t>
  </si>
  <si>
    <t>Cyfanswm gwariant wedi'i ddirprwyo i ysgolion arbennig</t>
  </si>
  <si>
    <t>Cyfanswm gwariant wedi'i ddirprwyo i ysgolion</t>
  </si>
  <si>
    <t>Cyfanswm hwyluso gwelliant ysgolion</t>
  </si>
  <si>
    <t>Cyfanswm digollediad rhwng awdurdodau</t>
  </si>
  <si>
    <t>Ysgolion meithrin</t>
  </si>
  <si>
    <t>Rheoli strategol - heblaw ysgolion</t>
  </si>
  <si>
    <t>Darpariaeth dan 5 oed heb fod mewn ysgol feithrin, ysgol gynradd nac ysgol arbennig</t>
  </si>
  <si>
    <t>Addysg i oedolion</t>
  </si>
  <si>
    <t>Gwasanaeth ieuenctod</t>
  </si>
  <si>
    <t>Addysg gymunedol</t>
  </si>
  <si>
    <t>Cludiant o'r cartref i'r coleg</t>
  </si>
  <si>
    <t>Cymorth i fyfyrwyr: dyfarniadau dewisol</t>
  </si>
  <si>
    <t>Cymorth i fyfyrwyr: Grant dysgu'r Cynulliad</t>
  </si>
  <si>
    <t>Cymorth i fyfyrwyr: dyfarniadau gorfodol</t>
  </si>
  <si>
    <t>Addysg barhaus arall</t>
  </si>
  <si>
    <t>Rhwymedigaethau pensiwn gweddilliol: addysg bellach</t>
  </si>
  <si>
    <t>Rhwymedigaethau pensiwn gweddilliol: gwasanaethau eraill heb fod mewn ysgolion</t>
  </si>
  <si>
    <t>Cyfanswm gwariant refeniw ar addysg</t>
  </si>
  <si>
    <t>Treuliau anuniongyrchol gweithwyr cyflogedig</t>
  </si>
  <si>
    <t>Gwariant arall ar safleoedd</t>
  </si>
  <si>
    <t>Cyfarpar addysg</t>
  </si>
  <si>
    <t>Arlwyo yn yr ysgol</t>
  </si>
  <si>
    <t>Gwariant arall</t>
  </si>
  <si>
    <t>Cyfanswm gwariant wedi'i ddirprwyo i ysgolion meithrin</t>
  </si>
  <si>
    <t>Athrawon</t>
  </si>
  <si>
    <t>Costau gwasanaethau cymorth canolog ac adrannol</t>
  </si>
  <si>
    <t>Incwm o drefniadau ar y cyd ag awdurdodau lleol eraill</t>
  </si>
  <si>
    <t>Incwm o werthiannau, ffioedd a thaliadau</t>
  </si>
  <si>
    <t>Incwm arall (ac eithrio trefniadau ar y cyd)</t>
  </si>
  <si>
    <t>Incwm o drefniadau ar y cyd â chyrff heblaw awdurdodau lleol</t>
  </si>
  <si>
    <t>Grantiau penodol ac arbennig gan y llywodraeth</t>
  </si>
  <si>
    <t>Incwm ysgolion mewn cyfrifon ALl</t>
  </si>
  <si>
    <t>Addasiadau i gyfraniadau i/o gronfeydd wrth gefn ysgolion</t>
  </si>
  <si>
    <t>Mynediad i addysg (heb gynnwys cludiant) - heblaw ysgol</t>
  </si>
  <si>
    <t>Cyllideb ALl arall (nad sydd ar gyfer ysgolion)</t>
  </si>
  <si>
    <t>Cyfanswm gwariant addysg nad sydd ar gyfer ysgolion</t>
  </si>
  <si>
    <t xml:space="preserve">Cyfanswm gwariant a ddirpwywyd i ysgolion canol </t>
  </si>
  <si>
    <t>Anghenion dysgu ychwanegol - Ysgolion meithrin</t>
  </si>
  <si>
    <t>Anghenion dysgu ychwanegol - Ysgolion cynradd</t>
  </si>
  <si>
    <t>Anghenion dysgu ychwanegol - Ysgolion uwchradd</t>
  </si>
  <si>
    <t>Anghenion dysgu ychwanegol - Ysgolion arbennig</t>
  </si>
  <si>
    <t>Anghenion dysgu ychwanegol - Ysgolion canolradd</t>
  </si>
  <si>
    <t>Cyfanswm anghenion dysgu ychwanegol</t>
  </si>
  <si>
    <t>Digollediad rhwng awdurdodau - Ysgolion meithrin</t>
  </si>
  <si>
    <t>Digollediad rhwng awdurdodau - Ysgolion cynradd</t>
  </si>
  <si>
    <t>Digollediad rhwng awdurdodau - Ysgolion uwchradd</t>
  </si>
  <si>
    <t>Digollediad rhwng awdurdodau - Ysgolion arbennig</t>
  </si>
  <si>
    <t>Digollediad rhwng awdurdodau - Ysgolion canolradd</t>
  </si>
  <si>
    <t>Cyllid ysgol arall - meithrin</t>
  </si>
  <si>
    <t>Cyllid ysgol arall - - Ysgolion cynradd</t>
  </si>
  <si>
    <t>Cyllid ysgol arall - - Ysgolion uwchradd</t>
  </si>
  <si>
    <t>Cyllid ysgol arall - - Ysgolion arbennig</t>
  </si>
  <si>
    <t>Cyllid ysgol arall - - Ysgolion canolradd</t>
  </si>
  <si>
    <t>Cyfanswm cyllid ysgol arall</t>
  </si>
  <si>
    <t>Staff - Ysgolion meithrin</t>
  </si>
  <si>
    <t>Staff - Ysgolion cynradd</t>
  </si>
  <si>
    <t>Staff - Ysgolion uwchradd</t>
  </si>
  <si>
    <t>Staff - Ysgolion arbennig</t>
  </si>
  <si>
    <t>Staff - Ysgolion canolradd</t>
  </si>
  <si>
    <t>Cyfanswm staff</t>
  </si>
  <si>
    <t>Gwariant cyfalaf a godwyd o'r cyfrif refeniw - Ysgolion meithrin</t>
  </si>
  <si>
    <t>Gwariant cyfalaf a godwyd o'r cyfrif refeniw - Ysgolion cynradd</t>
  </si>
  <si>
    <t>Gwariant cyfalaf a godwyd o'r cyfrif refeniw - Ysgolion uwchradd</t>
  </si>
  <si>
    <t>Gwariant cyfalaf a godwyd o'r cyfrif refeniw - Ysgolion arbennig</t>
  </si>
  <si>
    <t>Gwariant cyfalaf a godwyd o'r cyfrif refeniw - Ysgolion canolradd</t>
  </si>
  <si>
    <t>Cyfanswm gwariant cyfalaf a godwyd o'r cyfrif refeniw</t>
  </si>
  <si>
    <t>Cyllideb ysgol - ysgolion meithrin</t>
  </si>
  <si>
    <t>Cyllideb ysgol - Ysgolion cynradd</t>
  </si>
  <si>
    <t>Cyllideb ysgol - Ysgolion uwchradd</t>
  </si>
  <si>
    <t>Cyllideb ysgol - Ysgolion arbennig</t>
  </si>
  <si>
    <t>Cyllideb ysgol - Ysgolion canolradd</t>
  </si>
  <si>
    <t>Cyfanswm cyllid ysgol</t>
  </si>
  <si>
    <t>Gwella ysgolion - Ysgolion meithrin</t>
  </si>
  <si>
    <t>Gwella ysgolion - Ysgolion cynradd</t>
  </si>
  <si>
    <t>Gwella ysgolion - Ysgolion uwchradd</t>
  </si>
  <si>
    <t>Gwella ysgolion - Ysgolion arbennig</t>
  </si>
  <si>
    <t>Gwella ysgolion - Ysgolion canolradd</t>
  </si>
  <si>
    <t>Mynediad i addysg (heb gynnwys cludiant o'r cartef i'r ysgol) - ysgolion meithrin</t>
  </si>
  <si>
    <t>Mynediad i addysg (heb gynnwys cludiant o'r cartef i'r ysgol) - Ysgolion cynradd</t>
  </si>
  <si>
    <t>Mynediad i addysg (heb gynnwys cludiant o'r cartef i'r ysgol) - Ysgolion uwchradd</t>
  </si>
  <si>
    <t>Mynediad i addysg (heb gynnwys cludiant o'r cartef i'r ysgol) - Ysgolion arbennig</t>
  </si>
  <si>
    <t>Mynediad i addysg (heb gynnwys cludiant o'r cartef i'r ysgol) - Ysgolion canolradd</t>
  </si>
  <si>
    <t>Cyfanswm mynediad i addysg</t>
  </si>
  <si>
    <t>Cludiant o'r cartref i'r ysgol - Ysgolion meithrin</t>
  </si>
  <si>
    <t>Cludiant o'r cartref i'r ysgol - Ysgolion cynradd</t>
  </si>
  <si>
    <t>Cludiant o'r cartref i'r ysgol - Ysgolion uwchradd</t>
  </si>
  <si>
    <t>Cludiant o'r cartref i'r ysgol - Ysgolion arbennig</t>
  </si>
  <si>
    <t>Cludiant o'r cartref i'r ysgol - Ysgolion canolradd</t>
  </si>
  <si>
    <t>Cyfanswm cludiant o'r cartref i'r ysgol</t>
  </si>
  <si>
    <t>Rheoli strategol - Ysgolion meithrin</t>
  </si>
  <si>
    <t>Rheoli strategol - Ysgolion cynradd</t>
  </si>
  <si>
    <t>Rheoli strategol - Ysgolion uwchradd</t>
  </si>
  <si>
    <t>Rheoli strategol - Ysgolion arbennig</t>
  </si>
  <si>
    <t>Rheoli strategol - Ysgolion canolradd</t>
  </si>
  <si>
    <t>Cyfanswm rheoli strategol</t>
  </si>
  <si>
    <t>Cyllid ALl ar ysgolion arall - ysgolion meithrin</t>
  </si>
  <si>
    <t>Cyllid ALl ar ysgolion arall - Ysgolion cynradd</t>
  </si>
  <si>
    <t>Cyllid ALl ar ysgolion arall - Ysgolion uwchradd</t>
  </si>
  <si>
    <t>Cyllid ALl ar ysgolion arall - Ysgolion arbennig</t>
  </si>
  <si>
    <t>Cyllid ALl ar ysgolion arall - Ysgolion canolradd</t>
  </si>
  <si>
    <t>Cyfanswm cyllid ALl ar ysgolion arall - ysgolion meithrin</t>
  </si>
  <si>
    <t>Cyllid ALl - ysgolion meithrin</t>
  </si>
  <si>
    <t>Cyllid ALl - Ysgolion cynradd</t>
  </si>
  <si>
    <t>Cyllid ALl - Ysgolion uwchradd</t>
  </si>
  <si>
    <t>Cyllid ALl - Ysgolion arbennig</t>
  </si>
  <si>
    <t>Cyllid ALl - Ysgolion canolradd</t>
  </si>
  <si>
    <t>Cyfaswm cyllid ALl</t>
  </si>
  <si>
    <t>Gwariant ysgol - ysgolion meithrin</t>
  </si>
  <si>
    <t>Gwariant ysgol - Ysgolion cynradd</t>
  </si>
  <si>
    <t>Gwariant ysgol - Ysgolion uwchradd</t>
  </si>
  <si>
    <t>Gwariant ysgol - Ysgolion arbennig</t>
  </si>
  <si>
    <t>Gwariant ysgol - Ysgolion canolradd</t>
  </si>
  <si>
    <t>Cyfanswm gwariant ysgol</t>
  </si>
  <si>
    <t>Taliadau cyfalaf yn ymwneud â phrosiectau adeiladu (prif ffyrdd)</t>
  </si>
  <si>
    <t>Taliadau cyfalaf yn ymwneud â phrosiectau adeiladu (ffyrdd eraill)</t>
  </si>
  <si>
    <t>Taliadau cyfalaf yn ymwneud â phrosiectau adeiladu (pontydd a chwlfertau)</t>
  </si>
  <si>
    <t>Cynnal a chadw amgylcheddol, diogelwch a rheolaidd</t>
  </si>
  <si>
    <t>Gwasanaeth y gaeaf</t>
  </si>
  <si>
    <t>Goleuadau stryd (gan gynnwys costau ynni)</t>
  </si>
  <si>
    <t>Rheoli traffig</t>
  </si>
  <si>
    <t>Addysg diogelwch ar y ffyrdd a llwybrau diogel (gan gynnwys hebryngwyr croesfannau ysgol)</t>
  </si>
  <si>
    <t>Cyfanswm rheoli traffig a diogelwch ar y ffyrdd</t>
  </si>
  <si>
    <t>Cyfanswm priffyrdd a ffyrdd</t>
  </si>
  <si>
    <t>Parcio</t>
  </si>
  <si>
    <t>Cefnogi gweithredwyr</t>
  </si>
  <si>
    <t>Digollediad rhwng awdurdodau</t>
  </si>
  <si>
    <t xml:space="preserve">Cyllideb arall ysgolion </t>
  </si>
  <si>
    <t>Gwariant cyfalaf a godwyd o'r cyfrif refeniw</t>
  </si>
  <si>
    <t>Schools budget</t>
  </si>
  <si>
    <t>Cyllideb ysgolion</t>
  </si>
  <si>
    <t>Gwella ysgolion</t>
  </si>
  <si>
    <t>Cludiant o'r cartref i'r ysgol</t>
  </si>
  <si>
    <t>Other schools budget</t>
  </si>
  <si>
    <t>Mynediad i addysg</t>
  </si>
  <si>
    <t>Rheoli strategol</t>
  </si>
  <si>
    <t>Ysgolion cynradd</t>
  </si>
  <si>
    <t>Ysgolion uwchradd</t>
  </si>
  <si>
    <t>Ysgolion arbennig</t>
  </si>
  <si>
    <t>Ysgolion canolradd</t>
  </si>
  <si>
    <t>Cyllid ALI</t>
  </si>
  <si>
    <t>Cyfaswm gwariant ysgol</t>
  </si>
  <si>
    <t>Cyllid ALl ar ysgolion arall</t>
  </si>
  <si>
    <t>Transfers from (-) / to (+) schools' financial reserves of another LA</t>
  </si>
  <si>
    <t>Arlwyo yn yr ysgol - Ysgolion meithrin</t>
  </si>
  <si>
    <t>Arlwyo yn yr ysgol - Ysgolion cynradd</t>
  </si>
  <si>
    <t>Arlwyo yn yr ysgol - Ysgolion uwchradd</t>
  </si>
  <si>
    <t>Arlwyo yn yr ysgol - Ysgolion arbennig</t>
  </si>
  <si>
    <t>Arlwyo yn yr ysgol - Ysgolion canolradd</t>
  </si>
  <si>
    <t>Cyfanswm arlwyo yn yr ysgol</t>
  </si>
  <si>
    <t>Please select your authority from the dropdown box on the FrontPage</t>
  </si>
  <si>
    <t>Education expenditure</t>
  </si>
  <si>
    <t>Is a negative expenditure figure correct?</t>
  </si>
  <si>
    <t>Grant is more than expenditure</t>
  </si>
  <si>
    <t>At 1 April</t>
  </si>
  <si>
    <t>At 31 March</t>
  </si>
  <si>
    <t>Change in</t>
  </si>
  <si>
    <t>Change excluding transfers in</t>
  </si>
  <si>
    <t>Highways and transport services</t>
  </si>
  <si>
    <t>services</t>
  </si>
  <si>
    <t>Cyfanswm gwasanaethau i blant a theuluoedd</t>
  </si>
  <si>
    <t>Strategaeth gwasanaeth - gwasanaethau oedolion</t>
  </si>
  <si>
    <t>Cyfanswm pobl hŷn (65 oed a hŷn)</t>
  </si>
  <si>
    <t>Cyfanswm oedolion o dan 65 oed ag anabledd corfforol</t>
  </si>
  <si>
    <t>Cyfanswm oedolion o dan 65 oed ag anableddau dysgu</t>
  </si>
  <si>
    <t>Cyfanswm oedolion o dan 65 oed ag anghenion iechyd meddwl</t>
  </si>
  <si>
    <t>Cyfanswm gwasanaethau cymdeithasol i oedolion o dan 65 oed</t>
  </si>
  <si>
    <t>Cyfanswm gwasanaethau cymdeithasol</t>
  </si>
  <si>
    <t>Darpariaeth eu hunain (gan gynnwys trefniadau ar y cyd)</t>
  </si>
  <si>
    <t>Darpariaeth gan eraill (gan gynnwys trefniadau ar y cyd)</t>
  </si>
  <si>
    <t>Social services expenditure</t>
  </si>
  <si>
    <t>Cultural and related services</t>
  </si>
  <si>
    <t xml:space="preserve">Libraries, culture and heritage, sport and recreation: </t>
  </si>
  <si>
    <t>All libraries, culture and heritage, sport and recreation</t>
  </si>
  <si>
    <t>Local environmental services:</t>
  </si>
  <si>
    <t>All local environmental services</t>
  </si>
  <si>
    <t>Planning and economic development:</t>
  </si>
  <si>
    <t>All planning and economic development</t>
  </si>
  <si>
    <t>Central administration:</t>
  </si>
  <si>
    <t>All central administration</t>
  </si>
  <si>
    <t>All other revenue expenditure</t>
  </si>
  <si>
    <t>Debt financing</t>
  </si>
  <si>
    <t>Llyfrgelloedd, diwylliant, threftadaeth, chwaraeon ac hamdden:</t>
  </si>
  <si>
    <t>Gwasanaethau amgylcheddol lleol:</t>
  </si>
  <si>
    <t>Holl gwasanaethau amgylcheddol lleol</t>
  </si>
  <si>
    <t>Gwaith cynllunio a datblygu diwydiannol:</t>
  </si>
  <si>
    <t>Holl gwaith cynllunio a datblygu diwydiannol</t>
  </si>
  <si>
    <t>Gweinyddiaeth canolog:</t>
  </si>
  <si>
    <t>Holl gweinyddiaeth canolog</t>
  </si>
  <si>
    <t>Gwariant refeniw arall:</t>
  </si>
  <si>
    <t>Holl gwariant refeniw arall</t>
  </si>
  <si>
    <t>Ariannu dyled</t>
  </si>
  <si>
    <t>Archifau</t>
  </si>
  <si>
    <t>Datblygu a chynorthwyo'r celfyddydau</t>
  </si>
  <si>
    <t>Theatrau ac adloniant cyhoeddus</t>
  </si>
  <si>
    <t>Threftadaeth</t>
  </si>
  <si>
    <t>Amgueddfeydd ac orielau</t>
  </si>
  <si>
    <t>diwylliant ac threftadaeth</t>
  </si>
  <si>
    <t>Casglu gwastraff</t>
  </si>
  <si>
    <t>Lleihau gwastraff</t>
  </si>
  <si>
    <t>Ailgylchu</t>
  </si>
  <si>
    <t>Gwastraff masnach</t>
  </si>
  <si>
    <t>not used</t>
  </si>
  <si>
    <t>Original Line Description</t>
  </si>
  <si>
    <t>Line Numbers</t>
  </si>
  <si>
    <t>English</t>
  </si>
  <si>
    <t>English Description</t>
  </si>
  <si>
    <t>Welsh Description</t>
  </si>
  <si>
    <t>Welsh</t>
  </si>
  <si>
    <t>Fpage</t>
  </si>
  <si>
    <t xml:space="preserve">Running expenses </t>
  </si>
  <si>
    <t xml:space="preserve">Capital charges relating to construction projects  </t>
  </si>
  <si>
    <t xml:space="preserve">Public transport </t>
  </si>
  <si>
    <t xml:space="preserve">Safeguarding children and young people's services </t>
  </si>
  <si>
    <t>Canolfannau Plant / Dechrau’n Deg a'r Blynyddoedd Cynnar</t>
  </si>
  <si>
    <t>Gofal preswyl</t>
  </si>
  <si>
    <t>Addysg plant sy'n derbyn gofal</t>
  </si>
  <si>
    <t>Gwasanaethau cymorth gadael gofal</t>
  </si>
  <si>
    <t>Gwasanaethau mabwysiadu</t>
  </si>
  <si>
    <t>Plant sy'n ceisio lloches ac sy'n derbyn gofal</t>
  </si>
  <si>
    <t>Cyfanswm gwasanaethau i blant sy'n derbyn gofal</t>
  </si>
  <si>
    <t>Cymorth arall ar gyfer plant anabl</t>
  </si>
  <si>
    <t>Cyfanswm gwasanaethau cymorth i deuluoedd</t>
  </si>
  <si>
    <t>Asesu a rheoli gofal</t>
  </si>
  <si>
    <t>Cyfanswm gwasanaethau i blant sy'n geiswyr lloches</t>
  </si>
  <si>
    <t>Cyfanswm gwasanaethau eraill i blant a theuluoedd</t>
  </si>
  <si>
    <t>Bwrdd Lleol Diogelu Plant</t>
  </si>
  <si>
    <t>Gwaith cymdeithasol (yn cynnwys swyddogaethau ALl mewn cysylltiad ag amddiffyn plant)</t>
  </si>
  <si>
    <t>Comisiynu a strategaeth gwasanaethau plant</t>
  </si>
  <si>
    <t>Gwasanaethu amddiffyn plant a pobl ifanc</t>
  </si>
  <si>
    <t>Gwasanaethau wedi'u targedu ar gyfer pobl ifanc</t>
  </si>
  <si>
    <t>Gwasanaethau cyffredinol ar gyfer pobl ifanc</t>
  </si>
  <si>
    <t>Cyfanswm gwasanaethau ar gyfer pobl ifanc</t>
  </si>
  <si>
    <t>Lleoliadau gofal nyrsio</t>
  </si>
  <si>
    <t>Lleoliadau gofal preswyl</t>
  </si>
  <si>
    <t>Gofal cartref</t>
  </si>
  <si>
    <t>Gofal dydd</t>
  </si>
  <si>
    <t>Cyfarpar ac addasiadau</t>
  </si>
  <si>
    <t>Prydau</t>
  </si>
  <si>
    <t>Gwasanaethau eraill i oedolion</t>
  </si>
  <si>
    <t>Total service expenditure</t>
  </si>
  <si>
    <t>Cyfanswm gwariant ar wasanaethau</t>
  </si>
  <si>
    <t>Appropriations to(+) / from(-) accumulated absences</t>
  </si>
  <si>
    <t>account</t>
  </si>
  <si>
    <t>Gross revenue expenditure</t>
  </si>
  <si>
    <t>Net revenue expenditure</t>
  </si>
  <si>
    <t>Amount to be raised from council tax payers</t>
  </si>
  <si>
    <t>Gwariant refeniw gros</t>
  </si>
  <si>
    <t>Gwariant refeniw net</t>
  </si>
  <si>
    <t>Schools:</t>
  </si>
  <si>
    <t>All schools</t>
  </si>
  <si>
    <t>Continuing education:</t>
  </si>
  <si>
    <t>All continuing education</t>
  </si>
  <si>
    <t>Management and support services:</t>
  </si>
  <si>
    <t>All management and support services</t>
  </si>
  <si>
    <t>All education</t>
  </si>
  <si>
    <t>Ysgolion:</t>
  </si>
  <si>
    <t>Pob ysgol</t>
  </si>
  <si>
    <t>Addysg barhaus:</t>
  </si>
  <si>
    <t>Pob gwasanaeth rheoli a chynnal</t>
  </si>
  <si>
    <t>Children and families:</t>
  </si>
  <si>
    <t>Asylum seekers - children and families:</t>
  </si>
  <si>
    <t>All children and families</t>
  </si>
  <si>
    <t>Elderly people:</t>
  </si>
  <si>
    <t>All elderly people</t>
  </si>
  <si>
    <t>Pobl oedrannus:</t>
  </si>
  <si>
    <t>Police operational expenditure:</t>
  </si>
  <si>
    <t>Police central services:</t>
  </si>
  <si>
    <t>All police central services</t>
  </si>
  <si>
    <t>All police expenditure</t>
  </si>
  <si>
    <t>Fire operational expenditure:</t>
  </si>
  <si>
    <t>All fire operational expenditure</t>
  </si>
  <si>
    <t>Fire central services:</t>
  </si>
  <si>
    <t>All fire central services</t>
  </si>
  <si>
    <t>All fire expenditure</t>
  </si>
  <si>
    <t>Gwasanaethau heddlu canolog:</t>
  </si>
  <si>
    <t>Gwariant gweithredol tân:</t>
  </si>
  <si>
    <t>Gwasanaethau tân canolog:</t>
  </si>
  <si>
    <t xml:space="preserve">Pob gwasanaeth tân canolog </t>
  </si>
  <si>
    <t>Highways and roads:</t>
  </si>
  <si>
    <t>All highways and roads</t>
  </si>
  <si>
    <t>Transport:</t>
  </si>
  <si>
    <t>All transport</t>
  </si>
  <si>
    <t>All roads and transport</t>
  </si>
  <si>
    <t>Trafnidiaeth:</t>
  </si>
  <si>
    <t>Council fund housing and housing benefit:</t>
  </si>
  <si>
    <t>All council fund housing and housing benefit</t>
  </si>
  <si>
    <t>Council tax benefit, administration and local tax collection:</t>
  </si>
  <si>
    <t>All council tax benefit, administration and local tax collection</t>
  </si>
  <si>
    <t>Tai cronfa'r cynghorau a budd-dal tai:</t>
  </si>
  <si>
    <t>Operational expenditure:</t>
  </si>
  <si>
    <t>All operational expenditure</t>
  </si>
  <si>
    <t>Central administration and other revenue</t>
  </si>
  <si>
    <t>Non-current expenditure:</t>
  </si>
  <si>
    <t>All non-current expenditure</t>
  </si>
  <si>
    <t>Levies income from county and county borough councils (b)</t>
  </si>
  <si>
    <t>Specific grants (c)</t>
  </si>
  <si>
    <t>Appropriations to (+) / from (-) financial reserves</t>
  </si>
  <si>
    <t>Gwariant gweithredol:</t>
  </si>
  <si>
    <t>Gweinyddu canolog a refeniw arall</t>
  </si>
  <si>
    <t>Grantiau penodol (c)</t>
  </si>
  <si>
    <t>Appropriations to (+) / from (-) financial reserves (d)</t>
  </si>
  <si>
    <t>Remove leading Spaces Section</t>
  </si>
  <si>
    <t>Museums and art galleries</t>
  </si>
  <si>
    <t>Food safety</t>
  </si>
  <si>
    <t>Street sweeping and cleaning</t>
  </si>
  <si>
    <t>Cemeteries and crematoria</t>
  </si>
  <si>
    <t>Registration of electors and conducting elections</t>
  </si>
  <si>
    <t>Other central services</t>
  </si>
  <si>
    <t>Agricultural services</t>
  </si>
  <si>
    <t>Bad debt provision</t>
  </si>
  <si>
    <t>External interest</t>
  </si>
  <si>
    <t>Capital financing element within PFI schemes</t>
  </si>
  <si>
    <t>Leasing payment</t>
  </si>
  <si>
    <t>Other adjustments</t>
  </si>
  <si>
    <t>Additional learning needs within school budget</t>
  </si>
  <si>
    <t>Social services - children and families</t>
  </si>
  <si>
    <t>Social services - adults aged under 65</t>
  </si>
  <si>
    <t>Library services</t>
  </si>
  <si>
    <t>Total housing council fund</t>
  </si>
  <si>
    <t>Levies paid to the Environment Agency in respect of</t>
  </si>
  <si>
    <t>Local Flood Defence Committees</t>
  </si>
  <si>
    <t>Levies paid to the Environment Agency acting as an</t>
  </si>
  <si>
    <t>Internal drainage board</t>
  </si>
  <si>
    <t>Levies to national police services</t>
  </si>
  <si>
    <t>Surpluses/deficits on internal trading accounts</t>
  </si>
  <si>
    <t>Provision for repayment of principal</t>
  </si>
  <si>
    <t>Commutation adjustment</t>
  </si>
  <si>
    <t>External interest payments</t>
  </si>
  <si>
    <t>HRA 'item 8' interest payments/receipts</t>
  </si>
  <si>
    <t>Capital financing element within Private Finance</t>
  </si>
  <si>
    <t>Initiative schemes</t>
  </si>
  <si>
    <t>Leasing payments</t>
  </si>
  <si>
    <t xml:space="preserve">Appropriations to(+) / from(-) financial instruments </t>
  </si>
  <si>
    <t>adjustment account</t>
  </si>
  <si>
    <t xml:space="preserve">Appropriations to(+) / from(-) unequal pay back </t>
  </si>
  <si>
    <t>pay account</t>
  </si>
  <si>
    <t>External interest on provision for credit liabilities</t>
  </si>
  <si>
    <t>less specific and special grants</t>
  </si>
  <si>
    <t>In year Council Tax adjustments</t>
  </si>
  <si>
    <t>Appropriations to(+) / from(-) earmarked financial</t>
  </si>
  <si>
    <t>reserves (excluding schools)</t>
  </si>
  <si>
    <t>Appropriations to(+) / from(-) unallocated financial</t>
  </si>
  <si>
    <t>plus discretionary non-domestic rate relief</t>
  </si>
  <si>
    <t>less council tax benefit grant</t>
  </si>
  <si>
    <t>Nursery (d)</t>
  </si>
  <si>
    <t>Primary</t>
  </si>
  <si>
    <t>Secondary</t>
  </si>
  <si>
    <t>Special education:</t>
  </si>
  <si>
    <t xml:space="preserve">All special education </t>
  </si>
  <si>
    <t>Education:</t>
  </si>
  <si>
    <t>Social services</t>
  </si>
  <si>
    <t>Housing:</t>
  </si>
  <si>
    <t>All housing</t>
  </si>
  <si>
    <t>Libraries, culture and heritage:</t>
  </si>
  <si>
    <t>All libraries, culture and heritage</t>
  </si>
  <si>
    <t>Agriculture and fisheries:</t>
  </si>
  <si>
    <t>All agriculture and fisheries</t>
  </si>
  <si>
    <t>Sports and recreation:</t>
  </si>
  <si>
    <t>All sports and recreation</t>
  </si>
  <si>
    <t>Pre-primary education</t>
  </si>
  <si>
    <t>Primary education</t>
  </si>
  <si>
    <t>Secondary education</t>
  </si>
  <si>
    <t>Special education</t>
  </si>
  <si>
    <t>Other education services and continuing education</t>
  </si>
  <si>
    <t>Roads, street lighting and road safety</t>
  </si>
  <si>
    <t>Public passenger transport (bus)</t>
  </si>
  <si>
    <t>Public passenger transport (rail)</t>
  </si>
  <si>
    <t xml:space="preserve">Tolled road bridges, tunnels and ferries, public </t>
  </si>
  <si>
    <t>transport companies</t>
  </si>
  <si>
    <t>Local authority ports and piers</t>
  </si>
  <si>
    <t>Airports</t>
  </si>
  <si>
    <t>Housing revenue account (HRA)</t>
  </si>
  <si>
    <t>Council fund housing</t>
  </si>
  <si>
    <t>Other</t>
  </si>
  <si>
    <t>Art activities and facilities</t>
  </si>
  <si>
    <t>Land drainage and flood prevention</t>
  </si>
  <si>
    <t>Other agriculture and fisheries</t>
  </si>
  <si>
    <t>Sports facilities</t>
  </si>
  <si>
    <t>Sports development</t>
  </si>
  <si>
    <t>Addysg:</t>
  </si>
  <si>
    <t>Gwasanaethau cymdeithasol</t>
  </si>
  <si>
    <t>Tai:</t>
  </si>
  <si>
    <t>Amaethyddiaeth a physgodfeydd:</t>
  </si>
  <si>
    <t>Chwaraeon a hamdden:</t>
  </si>
  <si>
    <t>Other environmental services:</t>
  </si>
  <si>
    <t>All other environmental services</t>
  </si>
  <si>
    <t>Law, order and protective services:</t>
  </si>
  <si>
    <t>All law, order and protective services</t>
  </si>
  <si>
    <t>All services</t>
  </si>
  <si>
    <t>Local authorities ports and piers</t>
  </si>
  <si>
    <t>Derelict land reclamation</t>
  </si>
  <si>
    <t>Parks and open spaces</t>
  </si>
  <si>
    <t>General administration</t>
  </si>
  <si>
    <t>Planning and development</t>
  </si>
  <si>
    <t>Regulatory services (Environmental health)</t>
  </si>
  <si>
    <t>Regulatory services (Trading Standards)</t>
  </si>
  <si>
    <t>Miscellaneous</t>
  </si>
  <si>
    <t>Industrial and commercial</t>
  </si>
  <si>
    <t>Other trading services</t>
  </si>
  <si>
    <t>Police</t>
  </si>
  <si>
    <t>Fire service and civil defence</t>
  </si>
  <si>
    <t>Coroners' courts</t>
  </si>
  <si>
    <t>Gwasanaethau amgylcheddol eraill:</t>
  </si>
  <si>
    <t>Y gyfraith, trefn a gwasanaethau diogelu:</t>
  </si>
  <si>
    <t>Addysg cyn-gynradd</t>
  </si>
  <si>
    <t>Addysg gynradd</t>
  </si>
  <si>
    <t>Addysg uwchradd</t>
  </si>
  <si>
    <t>Addysg arbennig</t>
  </si>
  <si>
    <t>Gwasanaeth addysg eraill ac addysg barhaus</t>
  </si>
  <si>
    <t>Ffyrdd, goleuadau stryd a diogelwych ffyrdd</t>
  </si>
  <si>
    <t>Parcio cerbydau</t>
  </si>
  <si>
    <t>Trafnidiaeth teithwyr cyhoeddus (bysiau)</t>
  </si>
  <si>
    <t>Trafnidiaeth teithwyr cyhoeddus (rheilffyrdd)</t>
  </si>
  <si>
    <t>Pontydd ffyrdd â tholl, twnneli a fferïau</t>
  </si>
  <si>
    <t>Porthladdoedd a phierau yr awdurdodau lleol</t>
  </si>
  <si>
    <t>Meysydd awyr</t>
  </si>
  <si>
    <t>Cyfrif refeniw tai (HRA)</t>
  </si>
  <si>
    <t>Tai cronfa'r cyngor</t>
  </si>
  <si>
    <t>Arall</t>
  </si>
  <si>
    <t>Amgueddfeydd ac orielau celf</t>
  </si>
  <si>
    <t>Gweithgareddau a chyfleusterau celfyddydau</t>
  </si>
  <si>
    <t>Amddiffyn yr arfordir</t>
  </si>
  <si>
    <t>Cyfleusterau chwaraeon</t>
  </si>
  <si>
    <t>Datblygu chwaraeon</t>
  </si>
  <si>
    <t>Parciau a mannau agored</t>
  </si>
  <si>
    <t>Gwaredu gwastraff</t>
  </si>
  <si>
    <t>Costau newid hinsawdd</t>
  </si>
  <si>
    <t>Gweinyddu cyffredinol</t>
  </si>
  <si>
    <t>Cynllunio a datblygu</t>
  </si>
  <si>
    <t>Diogelwch cymunedol</t>
  </si>
  <si>
    <t>Diogelwch cymunedol (teledu cylch cyfyng)</t>
  </si>
  <si>
    <t>Gwasanaethau rheoleiddio (Iechyd yr amgylchedd)</t>
  </si>
  <si>
    <t>Amrywiol</t>
  </si>
  <si>
    <t>Diwydiannol a masnachol</t>
  </si>
  <si>
    <t>Gwasanaethau masnachu eraill</t>
  </si>
  <si>
    <t>Llysoedd y crwneriaid</t>
  </si>
  <si>
    <t>Y gwasanaeth llyfrgelloedd</t>
  </si>
  <si>
    <t>Hamdden a chwaraeon</t>
  </si>
  <si>
    <t>Mannau agored</t>
  </si>
  <si>
    <t>Twristiaeth</t>
  </si>
  <si>
    <t>Diolgelwch bwyd</t>
  </si>
  <si>
    <t>Ysgubo a glanhau strydoedd</t>
  </si>
  <si>
    <t>Mynwentydd ac amlosgfeydd</t>
  </si>
  <si>
    <t>Cofrestru etholwyr a cario allan etholiadau</t>
  </si>
  <si>
    <t>Gwasanaethau canolog i'r cyhoedd</t>
  </si>
  <si>
    <t>Rheoliadau adeiladu</t>
  </si>
  <si>
    <t>Rheoliadau datblygu</t>
  </si>
  <si>
    <t>Polisi cynllunio</t>
  </si>
  <si>
    <t>Mentrau amgylcheddol</t>
  </si>
  <si>
    <t>Cymorth busnes</t>
  </si>
  <si>
    <t>Ymchwil economeg</t>
  </si>
  <si>
    <t>Datblygiad economaidd</t>
  </si>
  <si>
    <t>Datblygu cymunedol</t>
  </si>
  <si>
    <t>Costau heb eu dosbarthu</t>
  </si>
  <si>
    <t>Rheolaeth gorfforaethol</t>
  </si>
  <si>
    <t>Cynrychiolaeth a rheolaeth ddemocrataidd</t>
  </si>
  <si>
    <t>Gwasanaethau canolog eraill</t>
  </si>
  <si>
    <t>Gwasanaethau amaethyddiaeth</t>
  </si>
  <si>
    <t>Gwariant cyfalaf wedi'i godi ar y cyfrif refeniw (CERA)</t>
  </si>
  <si>
    <t>Darpariaeth ar gyfer dyled goll</t>
  </si>
  <si>
    <t>Preseptiau cyngor cymunedol</t>
  </si>
  <si>
    <t>Llog allanol</t>
  </si>
  <si>
    <t>Ardollau</t>
  </si>
  <si>
    <t>Elfen arianau cyfalaf o fewn cynlluniau PFI</t>
  </si>
  <si>
    <t>Taliadau prydlesu</t>
  </si>
  <si>
    <t>Cymhwysiadau eraill</t>
  </si>
  <si>
    <t>Trafnidiaeth</t>
  </si>
  <si>
    <t>Gwasanaethau cymdeithasol - plant a teuluoedd</t>
  </si>
  <si>
    <t>Gwasanaethau cymdeithasol - pobl hŷn</t>
  </si>
  <si>
    <t>Gwasanaethau diwylliant a threftadaeth</t>
  </si>
  <si>
    <t>Iechyd amgylcheddol</t>
  </si>
  <si>
    <t>Gwasanaethau amddiffyn llifogydd a draeniad tir ei hun</t>
  </si>
  <si>
    <t>Gwasanaethau amaethyddol a physgodfeydd ei hun</t>
  </si>
  <si>
    <t>Gwastraff</t>
  </si>
  <si>
    <t>Datblygu cymundeol</t>
  </si>
  <si>
    <t>Gwasanaethau crwner a llysoedd eraill</t>
  </si>
  <si>
    <t>Tai cronfa'r cyngor arall</t>
  </si>
  <si>
    <t>Gwasanaethau canolog eraill i'r cyhoedd</t>
  </si>
  <si>
    <t>Gwasanaethau heddlu</t>
  </si>
  <si>
    <t>Gwasanaethau tân</t>
  </si>
  <si>
    <t>Gwasanaethau parciau cenedlaethol</t>
  </si>
  <si>
    <t>Craidd corfforaethol a democrataidd</t>
  </si>
  <si>
    <t>Costau canolog eraill</t>
  </si>
  <si>
    <t>Taliadau i/o awdurdodau tân</t>
  </si>
  <si>
    <t>Ardollau i/o parciau cenedlaethol</t>
  </si>
  <si>
    <t>Ardollau i wasanaethau heddlu cenedlaethol</t>
  </si>
  <si>
    <t>Ardollau eraill</t>
  </si>
  <si>
    <t>Addasiadau eraill i wariant net cyfredol</t>
  </si>
  <si>
    <t>Addasiad cymudiad</t>
  </si>
  <si>
    <t>Taliadau llog allanol</t>
  </si>
  <si>
    <t xml:space="preserve">Llog allanol ar ddarpariath ar gyfer atebolrwydd credyd  </t>
  </si>
  <si>
    <t>Meithrinfa (d)</t>
  </si>
  <si>
    <t>Cynradd</t>
  </si>
  <si>
    <t>Uwchradd</t>
  </si>
  <si>
    <t>Addysg arbennig:</t>
  </si>
  <si>
    <t>Gwasanaethau cymunedol eraill</t>
  </si>
  <si>
    <t>Rheoli a gweinyddu</t>
  </si>
  <si>
    <t>Strategaeth a gwaith rheoli gwasanaethau</t>
  </si>
  <si>
    <t>Costau partneriaeth</t>
  </si>
  <si>
    <t>Swyddogaeth comisiynu canolog</t>
  </si>
  <si>
    <t>Cynllun plant a phobl ifainc</t>
  </si>
  <si>
    <t>Gwasanaethau eiriolaeth ar gyfer plant sy'n derbyn gofal</t>
  </si>
  <si>
    <t>Cyfraniad i ofal iechyd plant unigol</t>
  </si>
  <si>
    <t>Gwasanaethau beichiogrwydd pobl ifanc yn eu harddegau</t>
  </si>
  <si>
    <t>Timau troseddwyr ifanc</t>
  </si>
  <si>
    <t xml:space="preserve">Proses adolygu marwolaeth plentyn </t>
  </si>
  <si>
    <t>Gwasanaethau ataliol</t>
  </si>
  <si>
    <t>Teuluoedd</t>
  </si>
  <si>
    <t>Plismona lleol</t>
  </si>
  <si>
    <t>Delio â'r cyhoedd</t>
  </si>
  <si>
    <t>Trefniadau cyfiawnder troseddol</t>
  </si>
  <si>
    <t>Plismona'r ffyrdd</t>
  </si>
  <si>
    <t>Gweithrediadau arbenigol</t>
  </si>
  <si>
    <t>Cudd-wybodaeth</t>
  </si>
  <si>
    <t>Ymchwilio arbenigol</t>
  </si>
  <si>
    <t>Cymorth ymchwiliol</t>
  </si>
  <si>
    <t>Plismona cenedlaethol</t>
  </si>
  <si>
    <t>Diogelwch tân cymunedol</t>
  </si>
  <si>
    <t>Prif ffyrdd</t>
  </si>
  <si>
    <t>Ffyrdd eraill</t>
  </si>
  <si>
    <t>Cynnal a chadw adeileddol:</t>
  </si>
  <si>
    <t>Cynnal a chadw rheolaidd ar ffyrdd (d)</t>
  </si>
  <si>
    <t>Goleuadau stryd</t>
  </si>
  <si>
    <t>Rheoli traffig a diogelwch ar y ffyrdd (e)</t>
  </si>
  <si>
    <t>Y strategaeth dai</t>
  </si>
  <si>
    <t>Galluogi</t>
  </si>
  <si>
    <t>Cyngor ar dai</t>
  </si>
  <si>
    <t>Adnewyddu tai'r sector preifat</t>
  </si>
  <si>
    <t>Trwyddedu landlordiaid y sector preifat</t>
  </si>
  <si>
    <t>Costau pensiwn sy'n gysylltiedig â'r HRA</t>
  </si>
  <si>
    <t>Digartrefedd</t>
  </si>
  <si>
    <t>Taliadau budd-dâl tai</t>
  </si>
  <si>
    <t>Gweinyddu budd-dâl tai</t>
  </si>
  <si>
    <t>Eiddo arall y cyngor</t>
  </si>
  <si>
    <t>Gwasanaethau lles</t>
  </si>
  <si>
    <t>Cefnogi pobl</t>
  </si>
  <si>
    <t>Cyfraniad i'r Cyfrif Refeniw Tai (d)</t>
  </si>
  <si>
    <t>Costau casglu ardrethi annomestig</t>
  </si>
  <si>
    <t>Costau casglu’r dreth gyngor</t>
  </si>
  <si>
    <t>Cadwraeth yr amgylchedd naturiol</t>
  </si>
  <si>
    <t>Cadwraeth treftadaeth ddiwylliannol</t>
  </si>
  <si>
    <t>Cynllunio ymlaen a chymunedau</t>
  </si>
  <si>
    <t>Gwariant cyfalaf a godwyd o'r cyfrif refeniw (CERA)</t>
  </si>
  <si>
    <t>Derbyniadau llog allanol</t>
  </si>
  <si>
    <t>"=" rows</t>
  </si>
  <si>
    <t>"include" rows</t>
  </si>
  <si>
    <t xml:space="preserve">Other employee costs </t>
  </si>
  <si>
    <t>GROSS EXPENDITURE</t>
  </si>
  <si>
    <t>NET CURRENT EXPENDITURE</t>
  </si>
  <si>
    <t>TOTAL INCOME</t>
  </si>
  <si>
    <t xml:space="preserve">Employee costs </t>
  </si>
  <si>
    <t>Other community services</t>
  </si>
  <si>
    <t>Management and administration</t>
  </si>
  <si>
    <t>Service strategy and regulation</t>
  </si>
  <si>
    <t>Other support services</t>
  </si>
  <si>
    <t>Commissioning and social work</t>
  </si>
  <si>
    <t>Partnership costs</t>
  </si>
  <si>
    <t>Central commissioning function</t>
  </si>
  <si>
    <t>Children's and young peoples plan</t>
  </si>
  <si>
    <t>Secure accommodation (welfare)</t>
  </si>
  <si>
    <t>Short breaks (respite) for children looked after</t>
  </si>
  <si>
    <t>Advocacy services for children looked after</t>
  </si>
  <si>
    <t>Other children looked after services</t>
  </si>
  <si>
    <t>Substance misuse service</t>
  </si>
  <si>
    <t>Contribution to health care of individual children</t>
  </si>
  <si>
    <t>Teenage pregnancy services</t>
  </si>
  <si>
    <t>Other family support services</t>
  </si>
  <si>
    <t>Secure accommodation (justice)</t>
  </si>
  <si>
    <t>Youth offender teams</t>
  </si>
  <si>
    <t>Other youth justice services</t>
  </si>
  <si>
    <t>Child death review process</t>
  </si>
  <si>
    <t>Preventative services</t>
  </si>
  <si>
    <t>LA functions in relation to child protection</t>
  </si>
  <si>
    <t>Unaccompanied children</t>
  </si>
  <si>
    <t>Specialist operations</t>
  </si>
  <si>
    <t>Specialist investigation</t>
  </si>
  <si>
    <t>Community fire safety</t>
  </si>
  <si>
    <t>Capital charges relating to construction projects:</t>
  </si>
  <si>
    <t>Principal roads</t>
  </si>
  <si>
    <t>Other roads</t>
  </si>
  <si>
    <t>Bridges and culverts</t>
  </si>
  <si>
    <t>Structural maintenance:</t>
  </si>
  <si>
    <t>Roads routine maintenance (d)</t>
  </si>
  <si>
    <t>Street lighting</t>
  </si>
  <si>
    <t>Traffic management and road safety (e)</t>
  </si>
  <si>
    <t>Parking</t>
  </si>
  <si>
    <t>Airports, harbours and tolled facilities</t>
  </si>
  <si>
    <t>Housing Strategy</t>
  </si>
  <si>
    <t>Welfare services</t>
  </si>
  <si>
    <t>Supporting people</t>
  </si>
  <si>
    <t>Contribution to the HRA (d)</t>
  </si>
  <si>
    <t>Council tax benefit and administration (e)</t>
  </si>
  <si>
    <t>Non-domestic rates collection costs</t>
  </si>
  <si>
    <t>Council tax collection costs</t>
  </si>
  <si>
    <t>External interest receipts</t>
  </si>
  <si>
    <t>Other revenue expenditure</t>
  </si>
  <si>
    <t>Tolerance +/- 1K</t>
  </si>
  <si>
    <t>Waste Grant</t>
  </si>
  <si>
    <t>Less than</t>
  </si>
  <si>
    <t>Should</t>
  </si>
  <si>
    <t>collection, analysis and aggregation of records and data required;</t>
  </si>
  <si>
    <t>completing, checking, amending and approving the form.</t>
  </si>
  <si>
    <t>Comments</t>
  </si>
  <si>
    <t>We are continually striving to improve the form to make it easier to complete, whilst still ensuring data integrity and consistency across all authorities. If you have any comments or suggestions that may be useful,  please note them below:</t>
  </si>
  <si>
    <t>Line Info E</t>
  </si>
  <si>
    <t>Line Info W</t>
  </si>
  <si>
    <t>Row Ref</t>
  </si>
  <si>
    <t>Environmental and Regulatory Services</t>
  </si>
  <si>
    <t>Planning, development and court services</t>
  </si>
  <si>
    <t>Council fund housing services</t>
  </si>
  <si>
    <t>RG, line 700, col 2</t>
  </si>
  <si>
    <t>Revenue expenditure summary</t>
  </si>
  <si>
    <t>Revenue Grants</t>
  </si>
  <si>
    <t>Fire and rescue services</t>
  </si>
  <si>
    <t xml:space="preserve"> (lines 200 to 209)</t>
  </si>
  <si>
    <t>Total expenditure delegated to nursery schools</t>
  </si>
  <si>
    <t>Total expenditure delegated to primary schools</t>
  </si>
  <si>
    <t xml:space="preserve"> (lines 1 to 10)</t>
  </si>
  <si>
    <t>Total expenditure delegated to secondary schools</t>
  </si>
  <si>
    <t xml:space="preserve"> (lines 12 to 21)</t>
  </si>
  <si>
    <t>Total expenditure delegated to special schools</t>
  </si>
  <si>
    <t xml:space="preserve"> (lines 23 to 32)</t>
  </si>
  <si>
    <t>Total expenditure delegated to middle schools</t>
  </si>
  <si>
    <t xml:space="preserve"> (lines 250 to 259)</t>
  </si>
  <si>
    <t>Total delegated schools expenditure</t>
  </si>
  <si>
    <t xml:space="preserve"> (lines 210+300+310+316.1+320+330+340)</t>
  </si>
  <si>
    <t>School budget - nursery</t>
  </si>
  <si>
    <t>School budget - primary</t>
  </si>
  <si>
    <t xml:space="preserve"> (lines 11+301+311+316.2+321+331+341)</t>
  </si>
  <si>
    <t>School budget - secondary</t>
  </si>
  <si>
    <t xml:space="preserve"> (lines 22+302+312+316.3+322+332+342)</t>
  </si>
  <si>
    <t>School budget - special</t>
  </si>
  <si>
    <t xml:space="preserve"> (lines 33+303+313+316.4+323+333+343)</t>
  </si>
  <si>
    <t>School budget - middle</t>
  </si>
  <si>
    <t xml:space="preserve"> (lines 260+304+314+316.5+324+334+344)</t>
  </si>
  <si>
    <t>LA budget - nursery</t>
  </si>
  <si>
    <t xml:space="preserve"> (lines 360+370+380+390+400+410)</t>
  </si>
  <si>
    <t>LA budget - primary</t>
  </si>
  <si>
    <t xml:space="preserve"> (lines 361+371+381+391+401+411)</t>
  </si>
  <si>
    <t>LA budget - secondary</t>
  </si>
  <si>
    <t xml:space="preserve"> (lines 362+372+382+392+402+412)</t>
  </si>
  <si>
    <t xml:space="preserve"> (lines 363+373+383+393+403+413)</t>
  </si>
  <si>
    <t>LA budget - middle</t>
  </si>
  <si>
    <t xml:space="preserve"> (lines 364+374+384+394+404+414)</t>
  </si>
  <si>
    <t>LA budget - special</t>
  </si>
  <si>
    <t>School expenditure - nursery</t>
  </si>
  <si>
    <t xml:space="preserve"> (lines 350+420)</t>
  </si>
  <si>
    <t>School expenditure - primary</t>
  </si>
  <si>
    <t xml:space="preserve"> (lines 351+421)</t>
  </si>
  <si>
    <t>School expenditure - secondary</t>
  </si>
  <si>
    <t xml:space="preserve"> (lines 352+422)</t>
  </si>
  <si>
    <t>School expenditure - special</t>
  </si>
  <si>
    <t xml:space="preserve"> (lines 353+423)</t>
  </si>
  <si>
    <t>School expenditure - middle</t>
  </si>
  <si>
    <t xml:space="preserve"> (lines 354+424)</t>
  </si>
  <si>
    <t>Total education revenue expenditure</t>
  </si>
  <si>
    <t>Total non-school education expenditure</t>
  </si>
  <si>
    <t xml:space="preserve"> (lines 97 to 107.5)</t>
  </si>
  <si>
    <t>Teacher costs</t>
  </si>
  <si>
    <t xml:space="preserve"> (line 109, column 1.10)</t>
  </si>
  <si>
    <t xml:space="preserve"> (included in line 109, column 1.20)</t>
  </si>
  <si>
    <t>Running expenses</t>
  </si>
  <si>
    <t xml:space="preserve"> (line 109, columns 1.20, 2 and 3, less line 125)</t>
  </si>
  <si>
    <t>Capital charges relating to construction projects</t>
  </si>
  <si>
    <t xml:space="preserve">  (lines 2.1 to 2.3)</t>
  </si>
  <si>
    <t>Total structural maintenance, highways and roads</t>
  </si>
  <si>
    <t xml:space="preserve"> (lines 3.1 to 3.3)</t>
  </si>
  <si>
    <t>Total traffic management and road safety</t>
  </si>
  <si>
    <t xml:space="preserve"> (lines 16 to 17.1)</t>
  </si>
  <si>
    <t>Total highways and roads</t>
  </si>
  <si>
    <t>Public transport</t>
  </si>
  <si>
    <t>Total transport</t>
  </si>
  <si>
    <t>Total transport planning, highways, roads and transport</t>
  </si>
  <si>
    <t xml:space="preserve"> (included in line 35, column 1)</t>
  </si>
  <si>
    <t>Total children looked after services</t>
  </si>
  <si>
    <t xml:space="preserve"> (lines 6 to 9)</t>
  </si>
  <si>
    <t>Total family support services</t>
  </si>
  <si>
    <t xml:space="preserve"> (lines 13 to 16)</t>
  </si>
  <si>
    <t>Total asylum seekers children's services</t>
  </si>
  <si>
    <t xml:space="preserve"> (lines 21.4 to 21.6)</t>
  </si>
  <si>
    <t xml:space="preserve"> (lines 25.4 to 25.42)</t>
  </si>
  <si>
    <t>Total services for young people</t>
  </si>
  <si>
    <t xml:space="preserve"> (lines 25.6 to 25.7)</t>
  </si>
  <si>
    <t>Total children's and families' services</t>
  </si>
  <si>
    <t xml:space="preserve"> (lines 1.1+10+17+21+21.7+25+25.49+25.8)</t>
  </si>
  <si>
    <t>Total older people (aged 65 and over)</t>
  </si>
  <si>
    <t xml:space="preserve"> (lines 27 to 36)</t>
  </si>
  <si>
    <t>Total adults aged under 65 with a physical disability etc.</t>
  </si>
  <si>
    <t xml:space="preserve"> (lines 38 to 47)</t>
  </si>
  <si>
    <t>Total adults aged under 65 with learning disabilities</t>
  </si>
  <si>
    <t xml:space="preserve"> (lines 49 to 58)</t>
  </si>
  <si>
    <t>Total adults aged under 65 with mental health needs</t>
  </si>
  <si>
    <t xml:space="preserve"> (lines 60 to 69)</t>
  </si>
  <si>
    <t>Total other adult services (aged under 65)</t>
  </si>
  <si>
    <t xml:space="preserve"> (lines 76 to 80)</t>
  </si>
  <si>
    <t>Total social services for adults aged under 65</t>
  </si>
  <si>
    <t>Total social services</t>
  </si>
  <si>
    <t>Total culture and heritage</t>
  </si>
  <si>
    <t xml:space="preserve"> (lines 1 to 5)</t>
  </si>
  <si>
    <t>Total cultural and related services</t>
  </si>
  <si>
    <t>Total environmental health</t>
  </si>
  <si>
    <t xml:space="preserve"> (lines 3+6.1)</t>
  </si>
  <si>
    <t>Total community safety</t>
  </si>
  <si>
    <t xml:space="preserve"> (line 11.5 to 12)</t>
  </si>
  <si>
    <t>Total environmental and regulatory services</t>
  </si>
  <si>
    <t xml:space="preserve"> (lines 1+2+7+8+13+14+19+22+25.6)</t>
  </si>
  <si>
    <t>Employee costs</t>
  </si>
  <si>
    <t xml:space="preserve"> (included in line 29, column 1)</t>
  </si>
  <si>
    <t>Total planning and development services</t>
  </si>
  <si>
    <t xml:space="preserve"> (lines 1 to 13)</t>
  </si>
  <si>
    <t>Total coroners' and other courts services</t>
  </si>
  <si>
    <t xml:space="preserve"> (included in line 14, column 1)</t>
  </si>
  <si>
    <t xml:space="preserve"> (included in line 17, column 1)</t>
  </si>
  <si>
    <t xml:space="preserve"> (lines 1 to 18)</t>
  </si>
  <si>
    <t>Total other council fund housing services</t>
  </si>
  <si>
    <t xml:space="preserve"> (lines 19 to 24)</t>
  </si>
  <si>
    <t>Total council fund housing</t>
  </si>
  <si>
    <t>Contribution from(+) / to(-) HRA to(+) / from(-) council fund</t>
  </si>
  <si>
    <t xml:space="preserve"> (- line 24)</t>
  </si>
  <si>
    <t>Check net expenditure balances to zero</t>
  </si>
  <si>
    <t xml:space="preserve"> (column 10, lines 27 to 31)</t>
  </si>
  <si>
    <t xml:space="preserve"> (included in line 26, column 1)</t>
  </si>
  <si>
    <t>Total local tax collection</t>
  </si>
  <si>
    <t xml:space="preserve"> (lines 1 to 6)</t>
  </si>
  <si>
    <t>Total other central services to the public</t>
  </si>
  <si>
    <t xml:space="preserve"> (lines 10 to 14)</t>
  </si>
  <si>
    <t>Total central services to the public</t>
  </si>
  <si>
    <t>Total corporate and democratic core costs</t>
  </si>
  <si>
    <t>Total non distributed costs</t>
  </si>
  <si>
    <t xml:space="preserve"> (lines 20 to 28)</t>
  </si>
  <si>
    <t xml:space="preserve"> (included in lines 16, 19, 29 and 30, column 1)</t>
  </si>
  <si>
    <t xml:space="preserve"> (lines 1 to 59)</t>
  </si>
  <si>
    <t xml:space="preserve"> (lines 60 to 71)</t>
  </si>
  <si>
    <t xml:space="preserve"> (lines 86 and 89.5)</t>
  </si>
  <si>
    <t>Budget requirement plus net discretionary NDR relief</t>
  </si>
  <si>
    <t xml:space="preserve"> (lines 106 and 107)</t>
  </si>
  <si>
    <t xml:space="preserve"> (14-19)</t>
  </si>
  <si>
    <t>Total of all grants</t>
  </si>
  <si>
    <t xml:space="preserve"> (lines 199, 299, 399, 499, 599 &amp; 699)</t>
  </si>
  <si>
    <t>Specification of other grants</t>
  </si>
  <si>
    <t xml:space="preserve"> (lines 198, 298, 398, 498, 598 &amp; 698)</t>
  </si>
  <si>
    <t>Total police services</t>
  </si>
  <si>
    <t xml:space="preserve"> (lines 1.1 to 1.9)</t>
  </si>
  <si>
    <t>Total central services</t>
  </si>
  <si>
    <t xml:space="preserve"> (lines 7 to 10)</t>
  </si>
  <si>
    <t xml:space="preserve"> (included in lines 6 and 11, column 1)</t>
  </si>
  <si>
    <t>Total fire services</t>
  </si>
  <si>
    <t>Total corporate and democratic core</t>
  </si>
  <si>
    <t>Total other central costs</t>
  </si>
  <si>
    <t>Total fire services including central costs</t>
  </si>
  <si>
    <t>Total contributing councils</t>
  </si>
  <si>
    <t xml:space="preserve"> (lines 14 to 23)</t>
  </si>
  <si>
    <t xml:space="preserve"> (included in line 13 , column 1)</t>
  </si>
  <si>
    <t>Total conservation</t>
  </si>
  <si>
    <t xml:space="preserve"> (lines 1 +2)</t>
  </si>
  <si>
    <t>Total national park services</t>
  </si>
  <si>
    <t xml:space="preserve"> (lines 22 to 28)</t>
  </si>
  <si>
    <t xml:space="preserve"> (included in line 21, column 1)</t>
  </si>
  <si>
    <t>Validations</t>
  </si>
  <si>
    <t xml:space="preserve"> (included in line 13, column 1)</t>
  </si>
  <si>
    <t>Revenue grants</t>
  </si>
  <si>
    <t>OPCCs only</t>
  </si>
  <si>
    <t>Unitary authorities only</t>
  </si>
  <si>
    <t>Unitary and Fire authorities only</t>
  </si>
  <si>
    <t>Unitary and National Park authorities only</t>
  </si>
  <si>
    <t>OK</t>
  </si>
  <si>
    <t>Unitary authorities and OPCCs only</t>
  </si>
  <si>
    <t>select your authority</t>
  </si>
  <si>
    <t>Cyngor Bwrdeistref Sirol Conwy</t>
  </si>
  <si>
    <t>Cyngor Sir Ddinbych</t>
  </si>
  <si>
    <t>Cyngor Sir y Fflint</t>
  </si>
  <si>
    <t>Cyngor Bwrdeistref Sirol Wrecsam</t>
  </si>
  <si>
    <t>Cyngor Sir Powys</t>
  </si>
  <si>
    <t>Cyngor Sir Ceredigion</t>
  </si>
  <si>
    <t>Cyngor Sir Penfro</t>
  </si>
  <si>
    <t>Cyngor Sir Gaerfyrddin</t>
  </si>
  <si>
    <t>Cyngor Dinas a Sir Abertawe</t>
  </si>
  <si>
    <t>Cyngor Bwrdeistref Sirol Castell-Nedd Port Talbot</t>
  </si>
  <si>
    <t>Cyngor Bwrdeistref Sirol Pen-y-Bont ar Ogwr</t>
  </si>
  <si>
    <t>Cyngor Bro Morgannwg</t>
  </si>
  <si>
    <t>Cyngor Bwrdeistref Sirol Rhondda Cynon Taf</t>
  </si>
  <si>
    <t>Cyngor Bwrdeistref Sirol Merthyr Tudful</t>
  </si>
  <si>
    <t>Cyngor Bwrdeistref Sirol Caerffili</t>
  </si>
  <si>
    <t>Cyngor Bwrdeistref Sirol Blaenau Gwent</t>
  </si>
  <si>
    <t>Cyngor Bwrdeistref Sirol Torfaen</t>
  </si>
  <si>
    <t>Cyngor Sir Fynwy</t>
  </si>
  <si>
    <t>Cyngor Dinas Casnewydd</t>
  </si>
  <si>
    <t>Cyngor Dinas Caerdydd</t>
  </si>
  <si>
    <t>UAName (W)</t>
  </si>
  <si>
    <t>tblTranslate</t>
  </si>
  <si>
    <t>Capital outturn</t>
  </si>
  <si>
    <t>Addasiadau</t>
  </si>
  <si>
    <t xml:space="preserve"> (llinellau 198, 298, 398, 498, 598 a 698)</t>
  </si>
  <si>
    <t>Adult Community Learning (formerly Community learning)</t>
  </si>
  <si>
    <t>Dysgu Cymunedol i Oedolion (Dysgu Cymunedol yn flaenorol)</t>
  </si>
  <si>
    <t xml:space="preserve"> (llinellau 10 i 14)</t>
  </si>
  <si>
    <t>If necessary, please amend the name and telephone number of our contact in case of queries:-</t>
  </si>
  <si>
    <t>Gwasanaethau amaethyddiaeth a physgodfeydd</t>
  </si>
  <si>
    <t xml:space="preserve"> (cyfanswm llinellau 8.1 i 8.7)</t>
  </si>
  <si>
    <t xml:space="preserve">Contact name:        </t>
  </si>
  <si>
    <t xml:space="preserve"> (lines 16 to 23)</t>
  </si>
  <si>
    <t xml:space="preserve"> (llinellau 16 i 23)</t>
  </si>
  <si>
    <t xml:space="preserve">Contact E-mail:        </t>
  </si>
  <si>
    <t>Dyraniadau i(+) / o(-) Gyfrif Absenoldebau Cronnus</t>
  </si>
  <si>
    <t xml:space="preserve"> (lines 25 to 31)</t>
  </si>
  <si>
    <t xml:space="preserve"> (llinellau 25 i 31)</t>
  </si>
  <si>
    <t xml:space="preserve">Telephone:        </t>
  </si>
  <si>
    <t>Dyraniadau i(+) / o(-) gronfeydd wrth gefn wedi'u clustnodi (ac eithrio cronfeydd wrth gefn ysgolion)</t>
  </si>
  <si>
    <t xml:space="preserve"> (lines 33 and 34)</t>
  </si>
  <si>
    <t xml:space="preserve"> (llinellau 33 a 34)</t>
  </si>
  <si>
    <t>The information on this form must be submitted to the Welsh Government under section 14 of the Local Government Act 2003.</t>
  </si>
  <si>
    <t>Dyraniadau i(+) / o(-) gyfrif addasu offerynnau ariannol</t>
  </si>
  <si>
    <t xml:space="preserve"> (lines 24+32+35)</t>
  </si>
  <si>
    <t xml:space="preserve"> (llinellau 24+32+35)</t>
  </si>
  <si>
    <t>This form must be returned by 31 July 2015</t>
  </si>
  <si>
    <t>Dyraniadau i(+) / o(-) gronfeydd wrth gefn heb eu clustnodi</t>
  </si>
  <si>
    <t xml:space="preserve"> (lines 37 to 39)</t>
  </si>
  <si>
    <t xml:space="preserve"> (llinellau 37 i 39)</t>
  </si>
  <si>
    <t>Please email the spreadsheet to the address below, please note that we no longer require a signed hard-copy of this return.</t>
  </si>
  <si>
    <t>Dyraniadau i(+) / o(-) gyfrif ôl-dalu tâl anghyfartal</t>
  </si>
  <si>
    <t xml:space="preserve"> (lines 41 to 43)</t>
  </si>
  <si>
    <t xml:space="preserve"> (llinellau 41 i 43)</t>
  </si>
  <si>
    <t>Any queries on completion of the form or spreadsheet should be directed to Frank Kelly or Anthony Newby, via telephone or e-mail, as directed below.</t>
  </si>
  <si>
    <t xml:space="preserve"> (lines 46 and 47)</t>
  </si>
  <si>
    <t xml:space="preserve"> (llinellau 46 a 47)</t>
  </si>
  <si>
    <t>It is a Welsh Government audit requirement that all cells are completed.  Please ensure that all blank cells are populated with zeros, those that are not will be assumed to be zero.</t>
  </si>
  <si>
    <t>Grant ceiswyr lloches</t>
  </si>
  <si>
    <t xml:space="preserve"> (lines 49 to 59)</t>
  </si>
  <si>
    <t xml:space="preserve"> (llinellau 49 i 59)</t>
  </si>
  <si>
    <t>Local Government Financial Statistics,</t>
  </si>
  <si>
    <t>Ar 1 Ebrill</t>
  </si>
  <si>
    <t xml:space="preserve"> (lines 61 to 63)</t>
  </si>
  <si>
    <t xml:space="preserve"> (llinellau 61 i 63)</t>
  </si>
  <si>
    <t>Knowledge and Analytical Services,</t>
  </si>
  <si>
    <t>Ar 31 Mawrth</t>
  </si>
  <si>
    <t xml:space="preserve"> (lines 6+7+15+36+40+44+48+60+65)</t>
  </si>
  <si>
    <t xml:space="preserve"> (llinellau 6+7+15+36+40+44+48+60+65)</t>
  </si>
  <si>
    <t>Anhwylder ar y sbectrwm awtistig (addysg)</t>
  </si>
  <si>
    <t xml:space="preserve"> (line 6)</t>
  </si>
  <si>
    <t xml:space="preserve"> (llinell 6)</t>
  </si>
  <si>
    <t>Anhwylder ar y sbectrwm awtistig (gwasanaethau cymdeithasol)</t>
  </si>
  <si>
    <t xml:space="preserve"> (line 7)</t>
  </si>
  <si>
    <t xml:space="preserve"> (llinell 7)</t>
  </si>
  <si>
    <t>Anhwylder ar y sbectrwm awtistig (arall)</t>
  </si>
  <si>
    <t xml:space="preserve"> (line 15)</t>
  </si>
  <si>
    <t xml:space="preserve"> (llinell 15)</t>
  </si>
  <si>
    <t>Big lottery fund</t>
  </si>
  <si>
    <t>Y Gronfa Loteri Fawr</t>
  </si>
  <si>
    <t xml:space="preserve"> (line 40)</t>
  </si>
  <si>
    <t xml:space="preserve"> (llinell 40)</t>
  </si>
  <si>
    <t>Y Gronfa Loteri Fawr (addysg)</t>
  </si>
  <si>
    <t xml:space="preserve"> (line 44)</t>
  </si>
  <si>
    <t xml:space="preserve"> (llinell 44)</t>
  </si>
  <si>
    <t>Y Gronfa Loteroi Fawr (gwasanaethau cymdeithasol)</t>
  </si>
  <si>
    <t xml:space="preserve"> (line 48)</t>
  </si>
  <si>
    <t xml:space="preserve"> (llinell 48)</t>
  </si>
  <si>
    <t>Gofyniad cyllidebol plws rhyddhad ardreth annomestig dewisol net</t>
  </si>
  <si>
    <t xml:space="preserve"> (line 60)</t>
  </si>
  <si>
    <t xml:space="preserve"> (llinell 60)</t>
  </si>
  <si>
    <t>COR 1-2</t>
  </si>
  <si>
    <t>Please select your authority on FrontPage</t>
  </si>
  <si>
    <t>Rhyddhad ardreth annomestig net wedi'i gyllidebu, a dalwyd o gronfa'r cyngor</t>
  </si>
  <si>
    <t xml:space="preserve"> (line 61)</t>
  </si>
  <si>
    <t xml:space="preserve"> (llinell 61)</t>
  </si>
  <si>
    <t>COR1-2:       Capital outturn 1 and 2</t>
  </si>
  <si>
    <t>Bus Revenue Support</t>
  </si>
  <si>
    <t>Cymorth Refeniw Bysiau</t>
  </si>
  <si>
    <t xml:space="preserve"> (line 62)</t>
  </si>
  <si>
    <t xml:space="preserve"> (llinell 62)</t>
  </si>
  <si>
    <t xml:space="preserve"> (line 63)</t>
  </si>
  <si>
    <t xml:space="preserve"> (llinell 63)</t>
  </si>
  <si>
    <t>Taliadau cyfalaf yn ymwneud â phrosiectau adeiladu</t>
  </si>
  <si>
    <t xml:space="preserve"> (lines 1 to 11)</t>
  </si>
  <si>
    <t xml:space="preserve"> (llinellau 1 i 11)</t>
  </si>
  <si>
    <t>Elfen cyllido cyfalaf cynlluniau Menter Cyllid Preifat (PFI)</t>
  </si>
  <si>
    <t xml:space="preserve"> (cyfanswm colofn 4, llinellau 1 i 11)</t>
  </si>
  <si>
    <t>Gwasanaethau canolog</t>
  </si>
  <si>
    <t xml:space="preserve"> (cyfanswm llinellau 12 i 14, colofn 3)</t>
  </si>
  <si>
    <t>Newid, ac eithrio trosglwyddiadau i mewn</t>
  </si>
  <si>
    <t xml:space="preserve"> (COR 1-2, column 9)</t>
  </si>
  <si>
    <t xml:space="preserve"> (COR 1-2, colofn 9)</t>
  </si>
  <si>
    <t>Newid, i mewn</t>
  </si>
  <si>
    <t xml:space="preserve"> (COR 1-2, column 13)</t>
  </si>
  <si>
    <t xml:space="preserve"> (COR 1-2, colofn 13)</t>
  </si>
  <si>
    <t>Gwirio bod y gwariant net yn mantoli i sero</t>
  </si>
  <si>
    <t xml:space="preserve"> (COR4, line 15, column 3)</t>
  </si>
  <si>
    <t xml:space="preserve"> (COR4, llinell 15, colofn 3)</t>
  </si>
  <si>
    <t>Communities First (education)</t>
  </si>
  <si>
    <t>Cymunedau yn Gyntaf (addysg)</t>
  </si>
  <si>
    <t xml:space="preserve"> (lines 50 to 52)</t>
  </si>
  <si>
    <t xml:space="preserve"> (llinellau 50 i 52)</t>
  </si>
  <si>
    <t>New construction/improvement of roads</t>
  </si>
  <si>
    <t>Communities First (social services)</t>
  </si>
  <si>
    <t>Cymunedau yn Gyntaf (gwasanaethau cymdeithasol)</t>
  </si>
  <si>
    <t xml:space="preserve"> (Lines 30.1 and 30.2)</t>
  </si>
  <si>
    <t xml:space="preserve"> (llinellau 30.1 a 30.2)</t>
  </si>
  <si>
    <t>Structural maintenance - principal roads</t>
  </si>
  <si>
    <t>Cronfa cydlyniant cymunedol</t>
  </si>
  <si>
    <t xml:space="preserve"> (Lines 31.1 and 31.2)</t>
  </si>
  <si>
    <t xml:space="preserve"> (Llinellau 31.1 a 31.2)</t>
  </si>
  <si>
    <t>Structural maintenance - other LA roads</t>
  </si>
  <si>
    <t>Datblygu cymunedol (cynghorau sir a chynghorau bwrdeistref sirol)</t>
  </si>
  <si>
    <t xml:space="preserve"> (line 30 plus line 31)</t>
  </si>
  <si>
    <t>Expenditure on bridges</t>
  </si>
  <si>
    <t xml:space="preserve"> (line 34 less line 35)</t>
  </si>
  <si>
    <t xml:space="preserve"> (llinell 34 wedi tynnu llinell 35)</t>
  </si>
  <si>
    <t>Road safety</t>
  </si>
  <si>
    <t>Ysgolion bro</t>
  </si>
  <si>
    <t xml:space="preserve"> (line 33 plus line 36)</t>
  </si>
  <si>
    <t xml:space="preserve"> (llinell 33 plws llinell 36)</t>
  </si>
  <si>
    <t>Dysgu cymunedol</t>
  </si>
  <si>
    <t xml:space="preserve"> (COR1-2, line 24, column 13)</t>
  </si>
  <si>
    <t xml:space="preserve"> (COR1-2, llinell 24, colofn 13)</t>
  </si>
  <si>
    <t>Community purposes (housing)</t>
  </si>
  <si>
    <t>Dibenion cymunedol (tai)</t>
  </si>
  <si>
    <t xml:space="preserve"> (COR1-2, line 66 minus line 24, column 13)</t>
  </si>
  <si>
    <t xml:space="preserve"> (COR1-2, llinell 66 tynnu llinell 24, colofn 13)</t>
  </si>
  <si>
    <t>Dibenion cymunedol (arall)</t>
  </si>
  <si>
    <t xml:space="preserve"> (lines 20 and 21)</t>
  </si>
  <si>
    <t xml:space="preserve"> (llinellau 20 a 21)</t>
  </si>
  <si>
    <t>Parking of vehicles (including car parks)</t>
  </si>
  <si>
    <t>Community purposes (social services)</t>
  </si>
  <si>
    <t>Dibenion cymunedol (gwasanaethau cymdeithasol)</t>
  </si>
  <si>
    <t xml:space="preserve"> (row 2, col. 2)</t>
  </si>
  <si>
    <t xml:space="preserve"> (rhes 2, colofn 2)</t>
  </si>
  <si>
    <t>Public passenger transport - bus</t>
  </si>
  <si>
    <t>Diogelwch cymunedol - gostwng troseddu (ac eithrio teledu cylch cyfyng)</t>
  </si>
  <si>
    <t xml:space="preserve"> (line 11 / line 10.5 x 100)</t>
  </si>
  <si>
    <t xml:space="preserve"> (llinell 11 / llinell 10.5 x 100)</t>
  </si>
  <si>
    <t>Public passenger transport - rail, underground and other</t>
  </si>
  <si>
    <t>Diogelwch cymunedol - gwasanaethau diogelwch</t>
  </si>
  <si>
    <t xml:space="preserve"> (lines 8 to 14)</t>
  </si>
  <si>
    <t>Tolled road bridges, tunnels and ferries and public transport companies</t>
  </si>
  <si>
    <t xml:space="preserve"> (line 4 / line 3 x 100)</t>
  </si>
  <si>
    <t xml:space="preserve"> (llinell 4 / llinell 3 x 100)</t>
  </si>
  <si>
    <t>Cyfraniad o(+) / i(-) y Cyfrif Refeniw Tai (HRA) i(+) / o(-) gronfa'r cyngor</t>
  </si>
  <si>
    <t xml:space="preserve"> (row 6, cols. 1 and 2)</t>
  </si>
  <si>
    <t xml:space="preserve"> (rhes 6, colofnau 1 a 2)</t>
  </si>
  <si>
    <t xml:space="preserve">Cyfraniad i(+) / o(-) yr HRA (ar gyfer eitemau a rennir gan y gymuned gyfan) </t>
  </si>
  <si>
    <t xml:space="preserve"> (row 3, col. 1)</t>
  </si>
  <si>
    <t xml:space="preserve"> (rhes 3, colofn 1)</t>
  </si>
  <si>
    <t>Gwasanaethau llysoedd y crwneriaid</t>
  </si>
  <si>
    <t xml:space="preserve"> (row 3, col. 2)</t>
  </si>
  <si>
    <t xml:space="preserve"> (rhes 3, colofn 2)</t>
  </si>
  <si>
    <t>Acquisition / sale of land for housing revenue account (HRA)</t>
  </si>
  <si>
    <t>New building of HRA dwellings</t>
  </si>
  <si>
    <t>Casglu'r dreth gyngor</t>
  </si>
  <si>
    <t xml:space="preserve"> (row 4, col. 1)</t>
  </si>
  <si>
    <t xml:space="preserve"> (rhes 4, colofn 1)</t>
  </si>
  <si>
    <t>Purchase / sale of HRA dwellings</t>
  </si>
  <si>
    <t xml:space="preserve"> (row 4, col. 2)</t>
  </si>
  <si>
    <t xml:space="preserve"> (rhes 4, colofn 2)</t>
  </si>
  <si>
    <t>Premature full repayment of principal on mortgages / loans provided for council house purchase</t>
  </si>
  <si>
    <t>Cynllun gostyngiadau'r dreth gyngor (gan gynnwys yr elfen Grant Cynnal Refeniw)</t>
  </si>
  <si>
    <t xml:space="preserve"> (row 7)</t>
  </si>
  <si>
    <t xml:space="preserve"> (rhes 7)</t>
  </si>
  <si>
    <t>Mortgages / loans provided for council house purchase</t>
  </si>
  <si>
    <t>Gweinyddu cynllun gostyngiadau'r dreth gyngor</t>
  </si>
  <si>
    <t xml:space="preserve"> (row 1, col. 1)</t>
  </si>
  <si>
    <t xml:space="preserve"> (rhes 1, colofn 1)</t>
  </si>
  <si>
    <t>Improvements and repairs to HRA PRCs</t>
  </si>
  <si>
    <t>Grant gweinyddu cynllun gostyngiadau'r dreth gyngor</t>
  </si>
  <si>
    <t xml:space="preserve"> (lines 8.1 to 8.7)</t>
  </si>
  <si>
    <t xml:space="preserve"> (llinellau 8.1 i 8.7)</t>
  </si>
  <si>
    <t>Improvements and repairs to other HRA dwellings</t>
  </si>
  <si>
    <t>Countryside council for Wales</t>
  </si>
  <si>
    <t>Cyngor Cefn Gwlad Cymru</t>
  </si>
  <si>
    <t xml:space="preserve"> (lines 1.1 to 5)</t>
  </si>
  <si>
    <t xml:space="preserve"> (llinellau 1.1 i 5)</t>
  </si>
  <si>
    <t>Low cost home ownership (HRA)</t>
  </si>
  <si>
    <t>Cronfa gostwng troseddu ac ymddygiad gwrthgymdeithasol</t>
  </si>
  <si>
    <t>Other HRA</t>
  </si>
  <si>
    <t>Diwyllliant a Threftadaeth (gan gynnwys Grantiau Arleosi a Datblygu CyMAL</t>
  </si>
  <si>
    <t>Grantiau cyllido dyledion</t>
  </si>
  <si>
    <t>Environmental work in renewal areas</t>
  </si>
  <si>
    <t>Swyddi diogelwch dynodedig (awdurdodau'r heddlu yn unig)</t>
  </si>
  <si>
    <t>Group repair</t>
  </si>
  <si>
    <t>Dedicated security posts (police only)</t>
  </si>
  <si>
    <t>Swyddi diogelwch dynodedig (yr heddlu yn unig)</t>
  </si>
  <si>
    <t>Slum clearance</t>
  </si>
  <si>
    <t>Gwariant wedi'i Ddirprwyo</t>
  </si>
  <si>
    <t>Low cost home ownership (non-HRA)</t>
  </si>
  <si>
    <t>Delivering Transformation</t>
  </si>
  <si>
    <t>Cyflawni Trawsnewid</t>
  </si>
  <si>
    <t>Cam-drin Domestig</t>
  </si>
  <si>
    <t>Renovation grants</t>
  </si>
  <si>
    <t>Domestic Abuse Service Grant - DAC &amp; IDVA</t>
  </si>
  <si>
    <t>Grant Gwasanaeth Cam-drin Domestig - Cydgysylltwyr Cam-drin Domestig a Chynghorwyr Annibynnol ar Drais Domestig</t>
  </si>
  <si>
    <t>Other grants</t>
  </si>
  <si>
    <t>Addysg</t>
  </si>
  <si>
    <t>Gwariant addysg</t>
  </si>
  <si>
    <t>Lending to registered social landlords</t>
  </si>
  <si>
    <t>Education Improvement Grant for Schools</t>
  </si>
  <si>
    <t>Grant Gwella Addysg ar gyfer ysgolion</t>
  </si>
  <si>
    <t>Lending to other borrowers</t>
  </si>
  <si>
    <t>Addysg plant sipsiwn a phlant teithwyr</t>
  </si>
  <si>
    <t>EEC milk grant</t>
  </si>
  <si>
    <t>Grant llefrith y Gymuned Economaidd Ewropeaidd</t>
  </si>
  <si>
    <t>Etholiadau</t>
  </si>
  <si>
    <t>E-bost (rhowch Amh os nad yw ar gael):</t>
  </si>
  <si>
    <t>Cynllunio at argyfwng</t>
  </si>
  <si>
    <t>Arts activities and facilities (including theatres)</t>
  </si>
  <si>
    <t>Costau cyflogeion</t>
  </si>
  <si>
    <t>Cofnodwch y data mewn £ miloedd</t>
  </si>
  <si>
    <t>Iechyd yr amgylchedd - diogelwch bwyd</t>
  </si>
  <si>
    <t>Costau cyflog cyfartal</t>
  </si>
  <si>
    <t>Cyflawniad lleiafrifoedd ethnig</t>
  </si>
  <si>
    <t>Grant llefrith yr UE</t>
  </si>
  <si>
    <t>European community grants for education</t>
  </si>
  <si>
    <t xml:space="preserve">Grantiau'r Gymuned Ewropeaidd ar gyfer addysg </t>
  </si>
  <si>
    <t>Sports development and children's play</t>
  </si>
  <si>
    <t xml:space="preserve">Grantiau'r Gymuned Ewropeaidd ar gyfer gwasanaethau lleol eraill (Amcan 1 etc) </t>
  </si>
  <si>
    <t>Cronfa Gymdeithasol Ewrop - ARFORDIROL</t>
  </si>
  <si>
    <t>Derelict land reclamation (grant aided)</t>
  </si>
  <si>
    <t>Gwririo Gwariant</t>
  </si>
  <si>
    <t>Gwariant a gefnogwyd gan Gronfa Datblygu'r Amgylchedd</t>
  </si>
  <si>
    <t>Esboniad</t>
  </si>
  <si>
    <t>Trade Waste</t>
  </si>
  <si>
    <t>Taliadau llog allanol ac eithrio unrhyw bremiymau a disgowntiau ar aildrefnu dyled</t>
  </si>
  <si>
    <t>Derbyniadau llog allanol ar falansau heblaw rhai HRA</t>
  </si>
  <si>
    <t>Waste Minimisation</t>
  </si>
  <si>
    <t>Climate Change Costs</t>
  </si>
  <si>
    <t>Teuluoedd yn Gyntaf: wedi'i wario ar addysg</t>
  </si>
  <si>
    <t>Teuluoedd yn Gyntaf: wedi'i wario ar wasanaethau cymdeithasol</t>
  </si>
  <si>
    <t>Planning and development (including Gypsy sites)</t>
  </si>
  <si>
    <t>Dysgu i'r teulu</t>
  </si>
  <si>
    <t>Flood and Coastal Erosion Risk Management</t>
  </si>
  <si>
    <t>Rheoli Perygl Llifogydd ac Erydu Arfordirol</t>
  </si>
  <si>
    <t>Amddiffyn rhag llifogydd a draenio'r tir</t>
  </si>
  <si>
    <t>Flying start (education)</t>
  </si>
  <si>
    <t>Dechrau'n Deg (addysg)</t>
  </si>
  <si>
    <t>Dechrau'n Deg (gwasanaethau cymdeithasol)</t>
  </si>
  <si>
    <t>Y Cyfnod Sylfaen</t>
  </si>
  <si>
    <t>Grantiau, cymynroddion a rhoddion cyffredinol</t>
  </si>
  <si>
    <t>Fire and rescue service</t>
  </si>
  <si>
    <t>Grant yn fwy na'r gwariant</t>
  </si>
  <si>
    <t>Police service</t>
  </si>
  <si>
    <t>Priffyrdd, ffyrdd a thrafnidiaeth</t>
  </si>
  <si>
    <t>Tai</t>
  </si>
  <si>
    <t>Grant gweinyddu budd-dal tai</t>
  </si>
  <si>
    <t>Figures in blue are calculated, the cells are protected.</t>
  </si>
  <si>
    <t>Cysoni'r cyfrif refeniw tai (HRA)</t>
  </si>
  <si>
    <t>(1)</t>
  </si>
  <si>
    <t>Acquisition of land and existing buildings</t>
  </si>
  <si>
    <t>Costau craidd corfforaethol a democrataidd  HRA</t>
  </si>
  <si>
    <t>(2)</t>
  </si>
  <si>
    <t>New construction, conversion and renovation</t>
  </si>
  <si>
    <t>Gwariant ac incwm HRA (ac eithrio rhyngweithio gyda chronfa'r cyngor)</t>
  </si>
  <si>
    <t>(3)</t>
  </si>
  <si>
    <t>Vehicles</t>
  </si>
  <si>
    <t>Taliadau/derbyniadau llog 'eitem 8' HRA</t>
  </si>
  <si>
    <t>(4)</t>
  </si>
  <si>
    <t>Plant machinery and equipment</t>
  </si>
  <si>
    <t>Costau gorbenion canolog HRA na ellir eu dosrannu</t>
  </si>
  <si>
    <t>(5)</t>
  </si>
  <si>
    <t>Amhariad banciau Gwlad yr Iâ</t>
  </si>
  <si>
    <t>(6)</t>
  </si>
  <si>
    <t>Capital grants</t>
  </si>
  <si>
    <t>Casglu'r dreth gyngor yn ystod y flwyddyn - gwahaniaeth o'r gyllideb</t>
  </si>
  <si>
    <t>(7)</t>
  </si>
  <si>
    <t>Capital advances</t>
  </si>
  <si>
    <t>Ymsefydlu</t>
  </si>
  <si>
    <t>(8)</t>
  </si>
  <si>
    <t>Intangible fixed assets</t>
  </si>
  <si>
    <t>Rhaid cyflwyno'r wybodaeth y gofynnir amdani yn y ffurflenni hyn o dan adran 168 o Ddeddf Llywodraeth Leol 1972.</t>
  </si>
  <si>
    <t>(9) = (5 to 8)</t>
  </si>
  <si>
    <t>Tîm integredig cymorth i deuluoedd</t>
  </si>
  <si>
    <t>(10)</t>
  </si>
  <si>
    <t>Sale of fixed assets</t>
  </si>
  <si>
    <t>Ymchwilio</t>
  </si>
  <si>
    <t>(11)</t>
  </si>
  <si>
    <t>Repayments of capital advances and grants</t>
  </si>
  <si>
    <t>A yw ffigur gwariant negyddol yn gywir?</t>
  </si>
  <si>
    <t>(13) = (10 + 11)</t>
  </si>
  <si>
    <t xml:space="preserve">Cyllid fframwaith iechyd a lles anifeiliaid yr ALl </t>
  </si>
  <si>
    <t>(14)</t>
  </si>
  <si>
    <t>Assets not funded by LA capital expenditure</t>
  </si>
  <si>
    <t>Land Reclaimation S16</t>
  </si>
  <si>
    <t>Adfer Tir A16</t>
  </si>
  <si>
    <t>Capital expenditure and receipts</t>
  </si>
  <si>
    <t>Iaith a chwarae</t>
  </si>
  <si>
    <t>Expenditure</t>
  </si>
  <si>
    <t>Grant Awdurdodau Llifogydd Lleol Arweiniol (LLFA)</t>
  </si>
  <si>
    <t>Receipts</t>
  </si>
  <si>
    <t>Llwybrau dysgu</t>
  </si>
  <si>
    <t>Memo</t>
  </si>
  <si>
    <t>Taliadau prydlesu (ac eithrio unrhyw elfennau cyllido cyfalaf o fewn cylluniau PFI)</t>
  </si>
  <si>
    <t>wedi tynnu cynllun gostyngiadau'r dreth gyngor (gan gynnwys yr elfen Grant Cynnal Refeniw)</t>
  </si>
  <si>
    <t>wedi tynnu grant cynllun gostyngiadau'r dreth gyngor</t>
  </si>
  <si>
    <t>COR4</t>
  </si>
  <si>
    <t>COR 4:         Capital outturn 4</t>
  </si>
  <si>
    <t>wedi tynnu grantiau penodol ac arbennig (ac eithrio grant cynllun gostyngiadau'r dreth gyngor)</t>
  </si>
  <si>
    <t>Financing of capital expenditure and capital account summary, 2014-15</t>
  </si>
  <si>
    <t>Ardollau (yr Heddlu)</t>
  </si>
  <si>
    <t>Service block (COR 1-2 corresponding references)</t>
  </si>
  <si>
    <t>Education (line 6)</t>
  </si>
  <si>
    <t>Ardollau a dalwyd i Asiantaeth yr Amgylchedd yn gweithredu fel Bwrdd Draenio Mewnol</t>
  </si>
  <si>
    <t>Social services (line 7)</t>
  </si>
  <si>
    <t>Ardollau a dalwyd i Asiantaeth yr Amgylchedd mewn perthynas â Phwyllgorau Lleol Amddiffyn rhag Llifogydd</t>
  </si>
  <si>
    <t>Transport (line 15)</t>
  </si>
  <si>
    <t>Uned Ystadegau Ariannol Llywodraeth Leol,</t>
  </si>
  <si>
    <t>Housing (line 36)</t>
  </si>
  <si>
    <t>Pridiannau tir lleol</t>
  </si>
  <si>
    <t>Libraries, culture and heritage (line 40)</t>
  </si>
  <si>
    <t>Local Transport Fund (formerly Local Transport Grant)</t>
  </si>
  <si>
    <t>Cronfa Trafnidiaeth Leol (Grant Trafnidiaeth Leol yn flaenorol)</t>
  </si>
  <si>
    <t>Agriculture and fisheries (line 44)</t>
  </si>
  <si>
    <t>Cynlluniau Cymorth Lles Lleol</t>
  </si>
  <si>
    <t>Sport and recreation (line 48)</t>
  </si>
  <si>
    <t>Lwfansau rhent gorfodol</t>
  </si>
  <si>
    <t>Other environmental services (line 60)</t>
  </si>
  <si>
    <t>Fire and rescue service (line 61)</t>
  </si>
  <si>
    <t>Enw:</t>
  </si>
  <si>
    <t>Police service (line 62)</t>
  </si>
  <si>
    <t>National Parks' grant (national park authorities only)</t>
  </si>
  <si>
    <t>Grant Parciau Cenedlaethol (awdurdodau parciau cenedlaethol yn unig)</t>
  </si>
  <si>
    <t>Courts (line 63)</t>
  </si>
  <si>
    <t>Grant refeniw Parciau Cenedlaethol (awdurdodau parciau cenedlaethol yn unig)</t>
  </si>
  <si>
    <t>Canolfan gydgysylltu genedlaethol yr heddlu (awdurdodau'r heddlu yn unig)</t>
  </si>
  <si>
    <t>National police coordination centre (police only)</t>
  </si>
  <si>
    <t>Canolfan gydgysylltu genedlaethol yr heddlu (yr heddlu yn unig)</t>
  </si>
  <si>
    <t>Large Scale Voluntary Transfer (LSVT) levy</t>
  </si>
  <si>
    <t>Cyfoeth Naturiol Cymru (Cyngor Cefn Gwlad Cymru yn flaenorol)</t>
  </si>
  <si>
    <t>Costau heb eu dosbarthu yn ymwneud â thrafodiadau Ymrwymiad Lleihau Carbon</t>
  </si>
  <si>
    <t>Costau heb eu dosbarthuyn ymwneud â gwasanaethau tai cronfa'r cyngor</t>
  </si>
  <si>
    <t>Acquisition of share or loan capital</t>
  </si>
  <si>
    <t xml:space="preserve">Costau heb eu dosbarthu yn ymwneud â gwasanaethau llyosedd </t>
  </si>
  <si>
    <t>(3) = (1) + (2)</t>
  </si>
  <si>
    <t>Costau heb eu dosbarthu yn ymwneud â gwasanaethau diwylliannol a chysylltiedig</t>
  </si>
  <si>
    <t>Expenditure by section 16(2) direction</t>
  </si>
  <si>
    <t xml:space="preserve">Costau heb eu dosbarthu yn ymwneud â gwasanaethau addysg </t>
  </si>
  <si>
    <t xml:space="preserve">Costau heb eu dosbarthu yn ymwneud â gwasanaethau amgylcheddol </t>
  </si>
  <si>
    <t>Disposal of share or loan capital</t>
  </si>
  <si>
    <t xml:space="preserve">Costau heb eu dosbarthu yn ymwneud â gwasanaethau priffyrdd, ffyrdd a thrafnidiaeth </t>
  </si>
  <si>
    <t>(8) = (6) + (7)</t>
  </si>
  <si>
    <t xml:space="preserve">Costau heb eu dosbarthu yn ymwneud â gwasanaethau cymdeithasol personol </t>
  </si>
  <si>
    <t xml:space="preserve">Costau heb eu dosbarthu yn ymwneud â gwasanaethau datblygu </t>
  </si>
  <si>
    <t>COR4FIN</t>
  </si>
  <si>
    <t>Casglu ardrethi annomestig</t>
  </si>
  <si>
    <t>COR 4: Capital outturn 4</t>
  </si>
  <si>
    <t>heb ei ddefnyddio</t>
  </si>
  <si>
    <t xml:space="preserve">SYLWCH: Defnyddiwch elfennau sy'n ymwneud ag amhariad banciau Gwlad yr Iâ ar linellau 140 i 142 yn unig, </t>
  </si>
  <si>
    <t>NOVUS grant</t>
  </si>
  <si>
    <t>Grant NOVUS</t>
  </si>
  <si>
    <t>Resources to be used to finance capital expenditure:</t>
  </si>
  <si>
    <t>Rhif ac estyniad:</t>
  </si>
  <si>
    <t>Capital grants from the Welsh Government and other UK Government Departments</t>
  </si>
  <si>
    <t>Ac o hynny: trosglwyddiadau (#)</t>
  </si>
  <si>
    <t>Grants from European Community Structural Funds (including ERDF)</t>
  </si>
  <si>
    <t>Costau untro cyflog cyfartal - o gyllideb yr ysgolion</t>
  </si>
  <si>
    <t>Grants and contributions from Welsh Government sponsored public bodies / non-departmental public bodies</t>
  </si>
  <si>
    <t>Costau untro cyflog cyfartal - o unrhyw gyfrif refeniw arall</t>
  </si>
  <si>
    <t>Funding from National Lottery</t>
  </si>
  <si>
    <t>Other (including emergency financial assistance) (specify in list below line 999)</t>
  </si>
  <si>
    <t>Arall (gan gynnwys cymorth ariannol brys) (rhowch fanylion yn y rhestr o dan llinell 999)</t>
  </si>
  <si>
    <t>Other grants and contributions including those from private developers</t>
  </si>
  <si>
    <t>Arall (rhowch fanylion)</t>
  </si>
  <si>
    <t>Capital grants and contributions from other sources (lines 50 to 52)</t>
  </si>
  <si>
    <t>GWASANAETHAU ERAILL TAI CRONFA'R CYNGOR</t>
  </si>
  <si>
    <t>Use of capital receipts</t>
  </si>
  <si>
    <t>Arall - gwasanaethau llysoedd</t>
  </si>
  <si>
    <t>Major Repairs Allowance (MRA)</t>
  </si>
  <si>
    <t>Other education (including emergency financial assistance) (specify in list below line 999)</t>
  </si>
  <si>
    <t>Arall - addysg (gan gynnwys cymorth ariannol brys) (rhowch fanylion yn y rhestr o dan llinell 999)</t>
  </si>
  <si>
    <t>Capital expenditure charged to a revenue account (non-HRA)</t>
  </si>
  <si>
    <t>Arall - addysg (rhowch fanylion)</t>
  </si>
  <si>
    <t>Capital expenditure charged to a revenue account (HRA)</t>
  </si>
  <si>
    <t>Arall - costau cyflogeion (wedi'i gynnwys yn llinell 109, colofn 1.20)</t>
  </si>
  <si>
    <t>Borrowing and credit arrangements that attract central government support (non-HRA)</t>
  </si>
  <si>
    <t>Arall - priffyrdd, ffyrdd a thranfnidiaeth (rhowch fanylion)</t>
  </si>
  <si>
    <t>Borrowing and credit arrangements that attract central government support (HRA)</t>
  </si>
  <si>
    <t>Arall - y Swyddfa Gartref ac Adran yr Arglwydd Ganghellor (rhowch fanylion)</t>
  </si>
  <si>
    <t>Borrowing and credit arrangements that attract central government support (Lines 30.1 and 30.2)</t>
  </si>
  <si>
    <t>Other Home Office, Department for Constitutional Affairs and Unified Courts Administration (specify on last page)</t>
  </si>
  <si>
    <t>Arall - y Swyddfa Gartref, yr Adran Materion Cyfansoddiadol a Gweinyddiaeth y Llysoedd Unedig (rhowch fanylion ar y dudalen olaf)</t>
  </si>
  <si>
    <t>Other borrowing and credit arrangements (non-HRA)</t>
  </si>
  <si>
    <t xml:space="preserve">Arall - tai (gan gynnwys grantiau Cynllun Bellwin ar gyfer gwariant tai) (rhowch fanylion) </t>
  </si>
  <si>
    <t>Other borrowing and credit arrangements (HRA)</t>
  </si>
  <si>
    <t>Other housing (including Emergency Financial Assistance) (specify in list below line 999)</t>
  </si>
  <si>
    <t>Arall - tai (gan gynnwys Cymorth Ariannol Brys) (rhowch fanylion yn y rhestr o dan llinell 999)</t>
  </si>
  <si>
    <t>Other borrowing and credit arrangements (Lines 31.1 and 31.2)</t>
  </si>
  <si>
    <t>Arall - Costau heb eu dosbarthu</t>
  </si>
  <si>
    <t>Other road and transport (specify on last page)</t>
  </si>
  <si>
    <t>Arall - ffyrdd a thrafnidiaeth (rhowch fanylion ar y dudalen olaf)</t>
  </si>
  <si>
    <t>PLEASE COMPLETE THE LINES BELOW ON A PFI ON-BALANCE SHEET BASIS</t>
  </si>
  <si>
    <t>Gwasanaethau Eraill</t>
  </si>
  <si>
    <t>Capital financing requirement:</t>
  </si>
  <si>
    <t>Arall - gwasanaethau cymdeithasol (gan gynnwys Cynllun Bellwin ar gyfer gwariant gwasanaethau cymdeithasol) (rhowch fanylion)</t>
  </si>
  <si>
    <t>Capital Financing Requirement as at 1 April</t>
  </si>
  <si>
    <t>Other social services (including emergency financial assistance) (specify in list below line 999)</t>
  </si>
  <si>
    <t>Arall - gwasanaethau cymdeithasol (gan gynnwys cymorth ariannol brys) (rhowch fanylion yn y rhestr o dan llinell 999)</t>
  </si>
  <si>
    <t>Capital expenditure resourced by means of credit (line 30 plus line 31)</t>
  </si>
  <si>
    <t>Arall - gwasanaethau lles</t>
  </si>
  <si>
    <t>Minimum Revenue Provision &amp; voluntary contributions</t>
  </si>
  <si>
    <t xml:space="preserve">Gofal plant y tu allan i oriau ysgol </t>
  </si>
  <si>
    <t>Change in Capital Financing Requirement (line 34 less line 35)</t>
  </si>
  <si>
    <t>Out of School Childcare</t>
  </si>
  <si>
    <t xml:space="preserve">Gofal Plant y Tu Allan i Oriau Ysgol </t>
  </si>
  <si>
    <t>Capital Financing Requirement as at 31 March (line 33 plus line 36)</t>
  </si>
  <si>
    <t>Grant cytundeb canlyniadau (Grant Cytundeb Gwella yn flaenorol)</t>
  </si>
  <si>
    <t>Borrowing, credit and investments at start of year:</t>
  </si>
  <si>
    <t>Addysg gorfforol a chwaraeon mewn ysgolion</t>
  </si>
  <si>
    <t>Gross borrowing as at start of year</t>
  </si>
  <si>
    <t>Y gronfa gwella cynllunio ar gyfer awdurdodau cynllunio lleol</t>
  </si>
  <si>
    <t>Other long-term liabilities as at start of year</t>
  </si>
  <si>
    <t xml:space="preserve">Gwnewch yn siŵr fod sero ym mhob cell wag. Mae'n un o ofynion archwiliadau Llywodraeth Cymru fod pob cell yn cael ei llenwi. </t>
  </si>
  <si>
    <t>Investments as at start of year</t>
  </si>
  <si>
    <t>Rhowch enw a rhif ffôn y person y gallwn gysylltu â hwy ar gyfer ymholiadau:-</t>
  </si>
  <si>
    <t>Borrowing, credit and investments at end of year:</t>
  </si>
  <si>
    <t>Dewiswch eich awdurdod o'r gwymplen ar y dudalen flaen</t>
  </si>
  <si>
    <t>Gross borrowing as at year end</t>
  </si>
  <si>
    <t>Yr Heddlu a'r Swyddfa Gartref</t>
  </si>
  <si>
    <t>Other long-term liabilities as at year end</t>
  </si>
  <si>
    <t>Grant swyddogion cymorth cymunedol yr heddlu gan Lywodraeth Cymru (yr heddlu yn unig)</t>
  </si>
  <si>
    <t>Investments as at year end</t>
  </si>
  <si>
    <t>Cronfa arloesi yr heddlu (yr heddlu yn unig)</t>
  </si>
  <si>
    <t>Operational boundary and authorised limit:</t>
  </si>
  <si>
    <t>Darpariaeth ôl-16 mewn ysgolion</t>
  </si>
  <si>
    <t>Operational boundary for external debt as at start of year</t>
  </si>
  <si>
    <t>Trafnidiaeth gyhoeddus</t>
  </si>
  <si>
    <t>Authorised limit for external debt as at start of year</t>
  </si>
  <si>
    <t>Grant amddifadedd disgyblion</t>
  </si>
  <si>
    <t>Operational boundary for external debt as at year end</t>
  </si>
  <si>
    <t>Hamdden a chwaraeon (gan gynnwys cyngor chwaraeon)</t>
  </si>
  <si>
    <t>Authorised limit for external debt as at year end</t>
  </si>
  <si>
    <t xml:space="preserve">Grant cydweithredu rhanbarthol </t>
  </si>
  <si>
    <t>Grant Gwasanaethau Trafnidiaeth Rhanbarthol</t>
  </si>
  <si>
    <t>Cofrestru genedigaethau, priodasau a marwolaethau</t>
  </si>
  <si>
    <t>Rent rebates granted to HRA tenants</t>
  </si>
  <si>
    <t>Ad-daliadau rhent a ganiatawyd i denantiaid HRA</t>
  </si>
  <si>
    <t>Revenue Outturn</t>
  </si>
  <si>
    <t>Alldro Refeniw</t>
  </si>
  <si>
    <t>Memorandum:</t>
  </si>
  <si>
    <t>Cymorth canolog cyffredinol diwygiedig (ar ôl pennu'r dreth gyngor)</t>
  </si>
  <si>
    <t>Additional liabilities of Local Authority companies:</t>
  </si>
  <si>
    <t>Dyraniad diwygiedig grant yr heddlu o dan y prif fformiwla (ar ôl pennu'r dreth gyngor)</t>
  </si>
  <si>
    <t>Gross borrowing and other long-term liabilities as at start of year</t>
  </si>
  <si>
    <t>incwm diwygiedig ardrethi annomestig a ailddoabrthwyd (ar ôl pennu'r dreth gyngor)</t>
  </si>
  <si>
    <t>Gross borrowing and other long-term liabilities as at end of year</t>
  </si>
  <si>
    <t>Grant cynnal refeniw diwygiedig (ar ôl pennu'r dreth gyngor)</t>
  </si>
  <si>
    <t>Gross HRA unsupported borrowing:</t>
  </si>
  <si>
    <t>Road Safety Grant</t>
  </si>
  <si>
    <t>Grant Diogelwch ar y Ffyrdd</t>
  </si>
  <si>
    <t>At start of year</t>
  </si>
  <si>
    <t>Treuliau rhedeg</t>
  </si>
  <si>
    <t>At end of year</t>
  </si>
  <si>
    <t>Cronfa cymunedau mwy diogel</t>
  </si>
  <si>
    <t>The Authority’s figures for the LGBI for highways’ improvements</t>
  </si>
  <si>
    <t>Grant effeithiolrwydd ysgolion</t>
  </si>
  <si>
    <t>Amount included in line 31.1 above relating to the LGBI for highways’ improvements</t>
  </si>
  <si>
    <t>Grant gwisg ysgol</t>
  </si>
  <si>
    <t>Please use white cells for input only</t>
  </si>
  <si>
    <t>Gwasanaeth</t>
  </si>
  <si>
    <t>Blue cells are calculated</t>
  </si>
  <si>
    <t>Strategaeth gwasanaethau oedolion</t>
  </si>
  <si>
    <t>Gold cells are not used</t>
  </si>
  <si>
    <t xml:space="preserve">Lines 32 and 19 should be equal.  Any difference is shown here:          </t>
  </si>
  <si>
    <t>Gwasanaethau cymdeithasol - oedolion o dan 65 oed</t>
  </si>
  <si>
    <t>On Balance Sheet PFI Financing</t>
  </si>
  <si>
    <t>Gwasanaethau cymdeithasol - gwasanaethau plant a theuluoedd</t>
  </si>
  <si>
    <t>Cyfrifon arbenigol wedi'u clustnodi</t>
  </si>
  <si>
    <t>VALIDATIONS</t>
  </si>
  <si>
    <t>Manylion grantiau eraill</t>
  </si>
  <si>
    <t>Dadansoddiad yn ôl pwnc o'r  gwariant gros ar wasanaethau canolog, praeseptau ac ardollau</t>
  </si>
  <si>
    <t>Validation checks</t>
  </si>
  <si>
    <t>Dadansoddiad yn ôl pwnc o'r gwariant gros ar wasanaethau tai cronfa'r cyngor</t>
  </si>
  <si>
    <t>CAPITAL FINANCING</t>
  </si>
  <si>
    <t>Dadansoddiad yn ôl pwnc o'r gwariant gros ar wasanaethau amgylcheddol</t>
  </si>
  <si>
    <t>Line 30.1 and 30.2 greater than 0</t>
  </si>
  <si>
    <t>Dadansoddiad yn ôl pwnc o'r gwariant gros ar wasanaethau tân</t>
  </si>
  <si>
    <t>Line 35 as a percentage of line 33</t>
  </si>
  <si>
    <t>Dadansoddiad yn ôl pwnc o'r gwariant gros ar wasanaethau parciau cenedlaethol</t>
  </si>
  <si>
    <t>Line 38 + line 39 greater than 0</t>
  </si>
  <si>
    <t>Dadansoddiad yn ôl pwnc o'r gwariant gros ar gynllunio a datblygu, a gwasanaethau llyosedd</t>
  </si>
  <si>
    <t>Line 38 + line 39 as a percentage of line 33</t>
  </si>
  <si>
    <t>Dadansoddiad yn ôl pwnc o'r gwariant gros ar wasanaethau'r heddlu</t>
  </si>
  <si>
    <t>Line 40 or 43 greater than 1</t>
  </si>
  <si>
    <t>Substance Mis-use Action Fund</t>
  </si>
  <si>
    <t>Cronfa Weithredu ar Gamddefnyddio Sylweddau</t>
  </si>
  <si>
    <t>Line 41 + line 42 greater than 0</t>
  </si>
  <si>
    <t>Line 44 greater than or equal to line 38 + line 39</t>
  </si>
  <si>
    <t>Cronfa weithredu ar gamddefnyddio sylweddau (arall)</t>
  </si>
  <si>
    <t>Line 45 greater than or equal to line 44</t>
  </si>
  <si>
    <t>Line 47 greater than or equal to line 46</t>
  </si>
  <si>
    <t>Cefnogi pobl (gwasanaethau cymdeithasol)</t>
  </si>
  <si>
    <t>Line 46 greater than or equal to line 41 + line 42</t>
  </si>
  <si>
    <t>Costau athrawon (llinell 109, colofn 1.10)</t>
  </si>
  <si>
    <t>Line 45 greater than or equal to line 37</t>
  </si>
  <si>
    <t>Line 47 greater than or equal to line 37</t>
  </si>
  <si>
    <t>Ffôn: Cod STD:</t>
  </si>
  <si>
    <t>Line 48 less than half of line 38 + line 39</t>
  </si>
  <si>
    <t>Dylid llenwi'r ffurflen hon heb fod ar sail FRS17 ac ar sail Menter Cyllid Preifat (PFI) "oddi ar y fantolen"</t>
  </si>
  <si>
    <t>Line 49 + less than half of line 41 + line 42</t>
  </si>
  <si>
    <t>Grant trefi taclus</t>
  </si>
  <si>
    <t>Line 43 greater than 0</t>
  </si>
  <si>
    <t xml:space="preserve">Cyfanswm yr oedolion o dan 65 oed sydd ag anableddau dysgu </t>
  </si>
  <si>
    <t>Line 44 greater than 0</t>
  </si>
  <si>
    <t>Cyfanswm yr oedolion o dan 65 oed sydd ag anghenion iechyd meddwl</t>
  </si>
  <si>
    <t>Line 45 greater than 0</t>
  </si>
  <si>
    <t>Cyfanswm gwasanaethau canolog</t>
  </si>
  <si>
    <t>Line 46 greater than 0</t>
  </si>
  <si>
    <t>Cyfanswm gwasanaethau canolog i'r cyhoedd</t>
  </si>
  <si>
    <t>Line 47 greater than 0</t>
  </si>
  <si>
    <t>Cyfanswm diogelwch cymunedol</t>
  </si>
  <si>
    <t>Cyfanswm cadwraeth</t>
  </si>
  <si>
    <t>Cyfanswm cynghorau sy'n cyfrannu</t>
  </si>
  <si>
    <t>comment</t>
  </si>
  <si>
    <t>Please comment below if necessary</t>
  </si>
  <si>
    <t>Cyfanswm llysoedd y crwneriaid a llysoedd eraill</t>
  </si>
  <si>
    <t>Please comment</t>
  </si>
  <si>
    <t>Cyfanswm y craidd corfforaethol a democrataidd</t>
  </si>
  <si>
    <t>Clear</t>
  </si>
  <si>
    <t>NARRATIVE</t>
  </si>
  <si>
    <t>Cyfanswm costau'r craidd corfforaethol a democrataidd</t>
  </si>
  <si>
    <t>Please use the box below to give a brief supporting narrative of any major change in circumstances that might have an influence on</t>
  </si>
  <si>
    <t>Cyfanswm tai cronfa'r cyngor</t>
  </si>
  <si>
    <t>forecast figures around this time.</t>
  </si>
  <si>
    <t>Cyfanswm Addysg</t>
  </si>
  <si>
    <t>For example, significant changes or shifts in forecasts could be caused by: delays to projects, changing priorities for capital investment</t>
  </si>
  <si>
    <t>Cyfanswm gwasanaethau amgylcheddol a rheoleiddiol</t>
  </si>
  <si>
    <t>or to tentatively identify any capital expenditure which may need to be covered by a capitalisation direction.</t>
  </si>
  <si>
    <t>Cyfanswm iechyd yr amgylchedd</t>
  </si>
  <si>
    <t>Cyfanswm gwasanaethau tân</t>
  </si>
  <si>
    <t>Cyfanswm gwasanaethau tân, gan gynnwys costau canolog</t>
  </si>
  <si>
    <t>Cyfanswm Priffyrdd, Ffyrdd a Thrafnidiaeth</t>
  </si>
  <si>
    <t>Total Home Office, Department for Constitutional Affairs and Unified Courts Administration</t>
  </si>
  <si>
    <t>Cyfanswm y Swyddfa Gartref, yr Adran Materion Cyfansoddiadol a Gweinyddiaeth y Llysoedd Unedig</t>
  </si>
  <si>
    <t>Cyfanswm Tai</t>
  </si>
  <si>
    <t>Cyfanswm casglu trethi lleol</t>
  </si>
  <si>
    <t>Cyfanswm gwasanaethau parciau cenedlaethol</t>
  </si>
  <si>
    <t>Total national park services including central costs</t>
  </si>
  <si>
    <t>Cyfanswm gwasanaethau parciau cenedlaethol gan gynnwys costau canolog</t>
  </si>
  <si>
    <t>Cyfanswm costau heb eu dosbarthu</t>
  </si>
  <si>
    <t>Cyfanswm yr holl grantiau</t>
  </si>
  <si>
    <t>Cyfanswm costau canolog eraill</t>
  </si>
  <si>
    <t>Cyfanswm gwasanaethau canolog eraill i'r cyhoedd</t>
  </si>
  <si>
    <t>Cyfanswm gwasanaethau eraill tai cronfa'r cyngor</t>
  </si>
  <si>
    <t>Total Other Local Services</t>
  </si>
  <si>
    <t>Cyfanswm Gwasanaethau Lleol Eraill</t>
  </si>
  <si>
    <t>General comments</t>
  </si>
  <si>
    <t>Cyfanswm Gwasanaethau Eraill</t>
  </si>
  <si>
    <t>Cyfanswm gwasanaethau cynllunio a datblygu</t>
  </si>
  <si>
    <t>Cyfanswm yr heddlu a'r Swyddfa Gartref</t>
  </si>
  <si>
    <t>Cyfanswm gwasanaethau'r heddlu</t>
  </si>
  <si>
    <t>Total Roads and Transport</t>
  </si>
  <si>
    <t>Cyfanswm Ffyrdd a Thrafnidiaeth</t>
  </si>
  <si>
    <t>Total waste</t>
  </si>
  <si>
    <t>Cyfanswm gwastraff</t>
  </si>
  <si>
    <t>Town Centre Partnerships (now includes tidy towns grant)</t>
  </si>
  <si>
    <t>Partneriaethau Canol Tref (nawr yn cynnwys grant trefi taclus)</t>
  </si>
  <si>
    <t>Lleoedd tawelach, gwyrddach a glanach</t>
  </si>
  <si>
    <t>Trosglwyddo i falans HRA (colofn 1) neu o (colofn 6b) falans HRA</t>
  </si>
  <si>
    <t>Grant y Gymraeg mewn Addysg</t>
  </si>
  <si>
    <t>Youth Crime Prevention Fund</t>
  </si>
  <si>
    <t>Cronfa Atal Troseddau Ieuenctid</t>
  </si>
  <si>
    <t>Bwrdd cyfiawnder ieuenctid</t>
  </si>
  <si>
    <t>Youth Work Strategy Support Grant</t>
  </si>
  <si>
    <t>Grant Cymorth Strategaeth Gwaith Ieuenctid</t>
  </si>
  <si>
    <t>Dilysu</t>
  </si>
  <si>
    <t>Sylwadau</t>
  </si>
  <si>
    <t>Gwasanaethau plant i geiswyr lloches</t>
  </si>
  <si>
    <t>Plant sy'n derbyn gofal</t>
  </si>
  <si>
    <t>Gwasanaethau cymorth i deuluoedd</t>
  </si>
  <si>
    <t>Gwasanaethau diogelu plant a phobl ifanc</t>
  </si>
  <si>
    <t>Gwasanaethau i bobl ifanc</t>
  </si>
  <si>
    <t xml:space="preserve">Anghenion dysgu ychwanegol o fewn cyllideb yr ALl </t>
  </si>
  <si>
    <t>Anghenion dysgu ychwanegol o fewn cyllideb yr ysgol</t>
  </si>
  <si>
    <t>Oedolion o dan 65 oed sydd ag anabledd corfforol neu nam ar y synhwyrau</t>
  </si>
  <si>
    <t>Oedolion o dan 65 oed sydd ag anableddau dysgu</t>
  </si>
  <si>
    <t>Oedolion o dan 65 oed sydd ag anghenion iechyd meddwl</t>
  </si>
  <si>
    <t>Symiau cyfunol cronfeydd ariannol wrth gefn ysgolion</t>
  </si>
  <si>
    <t>Symiau a dosglwyddwyd i'r cyfrif cyfalaf ar gyfer addysg</t>
  </si>
  <si>
    <t>Gwasanaethau diwylliannol a chysylltiedig</t>
  </si>
  <si>
    <t>Gwasanaethau priffyrdd a thrafnidiaeth</t>
  </si>
  <si>
    <t>EITEMAU MEMORANDWM</t>
  </si>
  <si>
    <t>Ac o hynny, taliadau i'r sector gwirfoddol</t>
  </si>
  <si>
    <t>Gwasanaethau eraill i oedolion (sydd o dan 65 oed)</t>
  </si>
  <si>
    <t>Costau eraill cyflogeion</t>
  </si>
  <si>
    <t>cyfrif tâl</t>
  </si>
  <si>
    <t>Symiau refeniw wedi'u trosglwyddo i'r cyfrif cyfalaf</t>
  </si>
  <si>
    <t>Gwariant AAA y tu allan i ysgolion arbennig</t>
  </si>
  <si>
    <t>gwasanaethau</t>
  </si>
  <si>
    <t>Gwariant gwasanaethau cymdeithasol</t>
  </si>
  <si>
    <t>Dadansoddiad yn ôl pwnc o'r gwariant gros ar wasanaethau diwylliannol a chysylltiedig</t>
  </si>
  <si>
    <t>Dadansoddiad yn ôl pwnc o'r gwariant gros ar wasanaethau addysg</t>
  </si>
  <si>
    <t>Dadansoddiad yn ôl pwnc o'r gwariant gros ar wasanaethau priffyrdd, ffyrdd a thrafnidiaeth</t>
  </si>
  <si>
    <t>Dadansoddiad yn ôl pwnc o'r gwariant gros ar wasanaethau cymdeithasol</t>
  </si>
  <si>
    <t>Costau athrawon</t>
  </si>
  <si>
    <t>I'w drosglwyddo i'r ffurflen crynodeb o refeniw</t>
  </si>
  <si>
    <t>Cyfanswm gwasanaethau diwylliannol a chysylltiedig</t>
  </si>
  <si>
    <t>Cyfanswm diwylliant a threftadaeth</t>
  </si>
  <si>
    <t>Cyfanswm gwariant net ar ddarpariaeth AAA: ysgolion canol (disgyblion â datganiad a disgyblion heb ddatganiad)</t>
  </si>
  <si>
    <t>Cyfanswm gwariant net ar ddarpariaeth AAA: ysgolion meithrin (disgyblion â datganiad a disgyblion heb ddatganiad)</t>
  </si>
  <si>
    <t>Cyfanswm gwariant net ar ddarpariaeth AAA: ysgolion cynradd (disgyblion â datganiad a disgyblion heb ddatganiad)</t>
  </si>
  <si>
    <t>Cyfanswm gwariant net ar ddarpariaeth AAA: ysgolion uwchradd (disgyblion â datganiad a disgyblion heb ddatganiad)</t>
  </si>
  <si>
    <t>Cyfanswm cynnal a chadw strwythurol, priffyrdd a ffyrdd</t>
  </si>
  <si>
    <t>Trosglwyddiadau o (-) / i (+) gronfeydd ariannol wrth gefn ysgolion mewn ALl arall</t>
  </si>
  <si>
    <t>Dilysu - gwnewch yn siŵr fod y rhain wedi cael eu cymeradwyo cyn cyflwyno eich ffurflenni</t>
  </si>
  <si>
    <t>Os oes gennych amrywiant, cofnodwch y rhesymau dros hyn yn yr adran nodiadau.</t>
  </si>
  <si>
    <t>Cyfanswm RG Addysg = Llinellau RS 1 + 2</t>
  </si>
  <si>
    <t>Cyfanswm RG Gwasanaethau Cymdeithasol = Llinellau RS 6 i 8</t>
  </si>
  <si>
    <t>Cyfanswm RG Priffyrdd = Llinellau RS 3 i 5</t>
  </si>
  <si>
    <t>Cyfanswm RG Tai (wedi tynnu CTRS Gweinyddol) = RO8 llinell 26</t>
  </si>
  <si>
    <t>Cost cyflogeion &lt;&gt;0</t>
  </si>
  <si>
    <t>RS Llinell 70 Colofn 4 - Dylai fod yn llai na £500k</t>
  </si>
  <si>
    <t>Gwargedau/Diffygion (ansylweddol) ar gyfrifon masnachu mewnol heb eu dadgyfuno yn ôl gwasanaeth</t>
  </si>
  <si>
    <t>Cyfanswm RG Heddlu = ROP Llinellau 6 ac 11</t>
  </si>
  <si>
    <t xml:space="preserve">RG Llinell 201  = RO2 Llinell 26 </t>
  </si>
  <si>
    <t>Grant ad-dalu tocynnau teithio rhatach</t>
  </si>
  <si>
    <t>Grant Gwastraff</t>
  </si>
  <si>
    <t>Goddefiant +/- 1K</t>
  </si>
  <si>
    <t>RO4 Llinell 6 Colofn 11 = RG 603 Colofn 1</t>
  </si>
  <si>
    <t>Diwylliannol a threftadaeth</t>
  </si>
  <si>
    <t>Yn llai na</t>
  </si>
  <si>
    <t>Dylai fod</t>
  </si>
  <si>
    <t>RS Llinell 58 (col 4) / 
RS Llinell 60 (col 4)</t>
  </si>
  <si>
    <t>RS Llinell 59 (col 4) / 
RS Llinell 60 (col 4)</t>
  </si>
  <si>
    <t>RS Llinell 90
(col 5)</t>
  </si>
  <si>
    <t>RO8 Llinell 32 colofn 10</t>
  </si>
  <si>
    <t>Nodiadau</t>
  </si>
  <si>
    <t>Cliciwch ar y ddolen isod i gael canllawiau ar gyfer y ffurflenni unigol (mae angen mynediad at y we)</t>
  </si>
  <si>
    <t>Hyperddolen canllawiau</t>
  </si>
  <si>
    <t>Alldro cyfalaf</t>
  </si>
  <si>
    <t>Dewiswch eich awdurdod</t>
  </si>
  <si>
    <t xml:space="preserve">Os oes angen, newidiwch enw a rhif ffôn y person y gallwn gysylltu â hwy ar gyfer ymholiadau:- </t>
  </si>
  <si>
    <t>Enw'r person cyswllt:</t>
  </si>
  <si>
    <t>E-bost</t>
  </si>
  <si>
    <t>Ffôn:</t>
  </si>
  <si>
    <t>Rhaid cyflwyno'r wybodaeth ar y ffurflen hon i Lywodraeth Cymru yn unol ag adran 14 o Ddeddf Llywodraeth Leol 2003.</t>
  </si>
  <si>
    <t>This form must be returned by 31 July</t>
  </si>
  <si>
    <t>Rhaid dychwelyd y ffurflen hon erbyn 31 Gorffennaf</t>
  </si>
  <si>
    <t>Anfonwch y daenlen drwy e-bost i'r cyfeiriad isod. Sylwch nad oes rhaid inni gael copi caled wedi'i lofnodi o'r ffurflen hon bellach.</t>
  </si>
  <si>
    <t>Dylid cyfeirio pob ymholiad ynghylch llenwi'r ffurflen neu'r daenlen at Frank Kelly neu Anthony Newby, dros y ffôn neu drwy e-bost, yn unol â'r cyfarwyddiadau isod.</t>
  </si>
  <si>
    <t>Mae'n un o ofynion archwiliadau Llywodraeth Cymru fod pob cell yn cael ei llenwi. Gwnewch yn siŵr fod sero ym mhob cell wag. Cymerir yn ganiataol mai sero yw gwerth pob cell sydd heb ei llenwi.</t>
  </si>
  <si>
    <t>Ystadegau Ariannol Llywodraeth Leol,</t>
  </si>
  <si>
    <t>Gwasanaethau Gwybodaeth a Dadansoddi,</t>
  </si>
  <si>
    <t>Llywodraeth Cymru,</t>
  </si>
  <si>
    <t>Parc Cathays,</t>
  </si>
  <si>
    <t>CAERDYDD</t>
  </si>
  <si>
    <t>CF10 3NQ</t>
  </si>
  <si>
    <t>Dewiswch eich awdurdod ar y dudalen flaen</t>
  </si>
  <si>
    <t>COR1-2:       Alldro cyfalaf 1 a 2</t>
  </si>
  <si>
    <t>Cyfanswm addysg</t>
  </si>
  <si>
    <t>Adeiladu ffyrdd newydd / Gwella ffyrdd</t>
  </si>
  <si>
    <t>Cynnal a chadw adeileddol - prif ffyrdd</t>
  </si>
  <si>
    <t>Cynnal a chadw adeileddol - ffyrdd mewn ALlau eraill</t>
  </si>
  <si>
    <t>Gwariant ar bontydd</t>
  </si>
  <si>
    <t>Diogelwch ar y ffyrdd</t>
  </si>
  <si>
    <t>Cyfanswm adeiladu ffyrdd newydd a gwella ffyrdd, goleuadau stryd a diogelwch ar y ffyrdd</t>
  </si>
  <si>
    <t>Parcio cerbydau (gan gynnwys meysydd parcio)</t>
  </si>
  <si>
    <t>Trafnidiaeth gyhoeddus i deithwyr - bws</t>
  </si>
  <si>
    <t>Trafnidiaeth gyhoeddus i deithwyr - rheilffyrdd, rheilffyrdd tanddaearol ac arall</t>
  </si>
  <si>
    <t>Pontydd ffyrdd â tholl, twnelau a fferïau a chwmnïau trafnidiaeth gyhoeddus</t>
  </si>
  <si>
    <t>Caffael/Gwerthu tir ar gyfer y Cyfrif Refeniw Tai (HRA)</t>
  </si>
  <si>
    <t>Adeiladu anheddau HRA newydd</t>
  </si>
  <si>
    <t>Prynu/Gwerthu anheddau HRA</t>
  </si>
  <si>
    <t>Prifsymiau ar forgeisi / benthyciadau a ddarparwyd i brynu tai cyngor wedi eu had-dalu'n llawn yn gynnar</t>
  </si>
  <si>
    <t>Morgeisi/Benthyciadau a ddarparwyd ar gyfer prynu tai cyngor</t>
  </si>
  <si>
    <t>Gwella ac atgyweirio - tai concrit cydnerth parod HRA</t>
  </si>
  <si>
    <t>Gwella ac atgyweirio anheddau HRA eraill</t>
  </si>
  <si>
    <t>Perchentyaeth cost isel (HRA)</t>
  </si>
  <si>
    <t>HRA arall</t>
  </si>
  <si>
    <t>Cyfanswm Cyfrif Refeniw Tai</t>
  </si>
  <si>
    <t>Gwaith amgylcheddol mewn ardaloedd adnewyddu</t>
  </si>
  <si>
    <t>Atgyweitio grŵp</t>
  </si>
  <si>
    <t>Clirio slymiau</t>
  </si>
  <si>
    <t>Perchentyaeth cost isel (ddim HRA)</t>
  </si>
  <si>
    <t>Grantiau adnewyddu</t>
  </si>
  <si>
    <t>Grantiau eraill</t>
  </si>
  <si>
    <t>Benthyca i landlordiaid cymdeithasol cofrestredig</t>
  </si>
  <si>
    <t>Benthyca i fenthycwyr eraill</t>
  </si>
  <si>
    <t>Cyfanswm blaensymiau tai / Deddf Caffael Anheddau Bychain</t>
  </si>
  <si>
    <t>Cyfanswm tai</t>
  </si>
  <si>
    <t>Gweithgareddau a chyfleusterau y celfyddydau (gan gynnwys theatrau)</t>
  </si>
  <si>
    <t>Cyfanswm llyfrgelloedd, diwylliant a threftadaeth</t>
  </si>
  <si>
    <t>Cyfanswm amaethyddiaeth a physgodfeydd</t>
  </si>
  <si>
    <t>Datblygu chwaraeon a chwarae plant</t>
  </si>
  <si>
    <t>Cyfanswm chwaraeon a hamdden</t>
  </si>
  <si>
    <t>Adfer tir diffaith (cymorth grant)</t>
  </si>
  <si>
    <t>Cynllunio a datblygu (gan gynnwys safleoedd Sipsiwn)</t>
  </si>
  <si>
    <t>Cyfanswm gwasanaethau amgylcheddol eraill</t>
  </si>
  <si>
    <t>Gwasanaeth tân ac achub</t>
  </si>
  <si>
    <t>Gwasanaeth yr heddlu</t>
  </si>
  <si>
    <t>Cyfanswm cyfraith, trefn a gwasanaethau diogelu</t>
  </si>
  <si>
    <t>Cyfanswm pob gwasanaeth</t>
  </si>
  <si>
    <t>Caffael tir ac adeiladau presennol</t>
  </si>
  <si>
    <t>Adeiladau newydd, addasu ac adnewyddu</t>
  </si>
  <si>
    <t>Cerbydau</t>
  </si>
  <si>
    <t>Peiriannau ac offer safle</t>
  </si>
  <si>
    <t>Cyfanswm gwariant ar asedau sefydlog</t>
  </si>
  <si>
    <t>Grantiau cyfalaf</t>
  </si>
  <si>
    <t>Blanesymiau cyfalaf</t>
  </si>
  <si>
    <t>Asedau sefylog annirweddol</t>
  </si>
  <si>
    <t>Cyfanswm gwariant cyfalaf</t>
  </si>
  <si>
    <t>Gwerthu asedau sefydlog</t>
  </si>
  <si>
    <t>Ad-dalu blaensymiau a grantiau cyfalaf</t>
  </si>
  <si>
    <t>Cyfanswm derbyniadau</t>
  </si>
  <si>
    <t xml:space="preserve">Asedau nad ydynt yn cael eu cyllido gan wariant cyfalaf ALl </t>
  </si>
  <si>
    <t>Gwariant a derbyniadau cyfalaf</t>
  </si>
  <si>
    <t>Gwariant</t>
  </si>
  <si>
    <t>Derbyniadau</t>
  </si>
  <si>
    <t>COR 4:         Alldro cyfalaf 4</t>
  </si>
  <si>
    <t>Crynodeb cyfrif cyfalaf a chyllido gwariant cyfalaf, 2014-15</t>
  </si>
  <si>
    <t>Bloc gwasanaethau (COR 1-2 cyfeiriadau cyfatebol)</t>
  </si>
  <si>
    <t>Tai (llinell 36)</t>
  </si>
  <si>
    <t>Libraries, culture and heritage</t>
  </si>
  <si>
    <t>Llyfrgelloedd, diwylliant a threftadaeth</t>
  </si>
  <si>
    <t>Agriculture and fisheries</t>
  </si>
  <si>
    <t>Amaethyddiaeth a physgodfeydd</t>
  </si>
  <si>
    <t>Sport and recreation</t>
  </si>
  <si>
    <t>Chwaraeon a hamdden</t>
  </si>
  <si>
    <t>Other environmental services</t>
  </si>
  <si>
    <t>Gwasanaethau amgylcheddol eraill</t>
  </si>
  <si>
    <t>Courts</t>
  </si>
  <si>
    <t>Llysoedd</t>
  </si>
  <si>
    <t>Cyfanswm gwariant / derbyniadau (croniadau)</t>
  </si>
  <si>
    <t>Cyfanswm y gwariant a gaiff ei drin fel gwariant cyfalaf yn rhinwedd cyfarwyddyd adran 16(2)(b)</t>
  </si>
  <si>
    <t>Ardoll Trosglwyddo Gwirfoddol ar Raddfa Fawr</t>
  </si>
  <si>
    <t>Cyfanswm gwariant a thrafodiadau eraill</t>
  </si>
  <si>
    <t>Cyfanswm gwariant</t>
  </si>
  <si>
    <t>Caffael cyfalaf cyfranddaliadau neu gyfalaf benthyg</t>
  </si>
  <si>
    <t>Gwariant drwy gyfarwyddyd adran 16(2)</t>
  </si>
  <si>
    <t>Cael gwared ar gyfalaf cyfranddalaiadau neu gyfalaf benthyg</t>
  </si>
  <si>
    <t>Cyfanswm derbyniadau cyfalaf</t>
  </si>
  <si>
    <t>Cyfanswm gwariant a derbyniadau cyfalaf:</t>
  </si>
  <si>
    <t>Adnoddau i'w defnyddio i gyllido gwariant cyfalaf</t>
  </si>
  <si>
    <t>Grantiau cyfalaf gan Lywodraeth Cymru ac Adrannau eraill Llywodraeth y DU</t>
  </si>
  <si>
    <t>Grantiau o Gronfeydd Strwythurol Ewropeaidd (gan gynnwys ERDF)</t>
  </si>
  <si>
    <t xml:space="preserve">Grantiau a chyfraniadau gan gyrff cyhoeddus a noddir gan Lywodraeth Cymru / cyrff cyhoeddus anadrannol </t>
  </si>
  <si>
    <t>Cyllid gan y Loteri Genedlaethol</t>
  </si>
  <si>
    <t>Grantiau a chyfraniadau eraill, gan gynnwys rhai gan ddatblygwyr preifat</t>
  </si>
  <si>
    <t>Capital grants and contributions from other sources</t>
  </si>
  <si>
    <t>Grantiau cyfalaf a chyfraniadau o ffynonellau eraill</t>
  </si>
  <si>
    <t>Defnydd o dderbyniadau cyfalaf</t>
  </si>
  <si>
    <t>Lwfans Atgyweiriadau Mawr (MRA)</t>
  </si>
  <si>
    <t>Gwariant cyfalaf a roddwyd ar gyfrif refeniw (ddim HRA)</t>
  </si>
  <si>
    <t>Gwariant cyfalaf a roddwyd ar gyfrif cyfalaf (HRA)</t>
  </si>
  <si>
    <t xml:space="preserve">Trefniadau benthyca a chredyd sy'n denu cymorth y llywodraeth ganolog (ddim HRA)  </t>
  </si>
  <si>
    <t xml:space="preserve">Trefniadau benthyca a chredyd sy'n denu cymorth y llywodraeth ganolog  (HRA)  </t>
  </si>
  <si>
    <t>Borrowing and credit arrangements that attract central government support</t>
  </si>
  <si>
    <t>Trefniadau benthyca a chredyd sy'n denu cymorth y llywodraeth ganolog</t>
  </si>
  <si>
    <t>Trefniadau benthyca a chredyd eraill (ddim HRA)</t>
  </si>
  <si>
    <t>Trefniadau benthyca a chredyd eraill (HRA)</t>
  </si>
  <si>
    <t>Other borrowing and credit arrangements</t>
  </si>
  <si>
    <t>Trefniadau benthyca a chredyd eraill</t>
  </si>
  <si>
    <t>Cyfanswm yr adnoddau a ddefnyddiwyd i gyllido gwariant cyfalaf (swm y ffigurau yn y celloedd gwyn uchod)</t>
  </si>
  <si>
    <t>Gofyniad cyllido cyfalaf:</t>
  </si>
  <si>
    <t>Gofyniad Cyllido Cyfalaf fel yr oedd ar 1 Ebrill</t>
  </si>
  <si>
    <t>Capital expenditure resourced by means of credit</t>
  </si>
  <si>
    <t>Gwariant cyfalaf wedi'i gyllido gan gredyd</t>
  </si>
  <si>
    <t>Darpariaeth Isafswm Refeniw a chyfraniadau gwirfoddol</t>
  </si>
  <si>
    <t>Change in Capital Financing Requirement</t>
  </si>
  <si>
    <t>Newid yn y Gofyniad Cyllido Cyfalaf</t>
  </si>
  <si>
    <t>Capital Financing Requirement as at 31 March</t>
  </si>
  <si>
    <t>Gofyniad Cyllido Cyfalaf fel yr oedd ar 31 Mawrth</t>
  </si>
  <si>
    <t>Benthyca, credyd a buddsoddiadau ar ddechrau'r flwyddyn:</t>
  </si>
  <si>
    <t>Benthyca gros fel yr oedd ar ddechrau'r flwyddyn</t>
  </si>
  <si>
    <t>Rhwymedigaethau hirdymor eraill ar ddechrau'r flwyddyn</t>
  </si>
  <si>
    <t>Buddsoddiadau ar ddechrau'r flwyddyn</t>
  </si>
  <si>
    <t>Benthyca. credyd a buddsoddiadau ar ddiwedd y flwyddyn</t>
  </si>
  <si>
    <t>Benthyca gros ar ddiwedd y flwyddyn</t>
  </si>
  <si>
    <t>Rhwymedigaethau hirdymor eraill ar ddiwedd y flwyddyn</t>
  </si>
  <si>
    <t>Buddsoddiadau ar ddiwedd y flwyddyn</t>
  </si>
  <si>
    <t>Ffin weithredol a therfyn awdurdodedig</t>
  </si>
  <si>
    <t>Ffin weithredol ar gyfer dyled allanol ar ddechrau'r flwyddyn</t>
  </si>
  <si>
    <t>Terfyn awdurdodedig ar gyfer dyled allanol ar ddechrau'r flwyddyn</t>
  </si>
  <si>
    <t>Ffin weithredol ar gyfer dyled allanol ar ddiwedd y flwyddyn</t>
  </si>
  <si>
    <t>Terfyn awdurdodedig ar gyfer dyled allanol ar ddiwedd y flwyddyn</t>
  </si>
  <si>
    <t>Cyfanswm derbyniadau:</t>
  </si>
  <si>
    <t>Cyfanswm derbyniadau cyfalaf yn ystod y flwyddyn - HRA</t>
  </si>
  <si>
    <t>Cyfanswm derbyniadau cyfalaf yn ystod y flwyddyn, ddim HRA</t>
  </si>
  <si>
    <t>Cyfanswm derbyniadau cyfalaf yn ystod y flwyddyn</t>
  </si>
  <si>
    <t>Memorandwm:</t>
  </si>
  <si>
    <t>Rhwymedigaethau ychwanegol cwmnïau Awdurdodau Lleol:</t>
  </si>
  <si>
    <t>Benthyca gros a rhwymedigaethau hirdymor eraill ar ddechrau'r flwyddyn</t>
  </si>
  <si>
    <t>Benthyca gros a rhwymedigaethau hirdymor eraill ar ddiwedd y flwyddyn</t>
  </si>
  <si>
    <t>Benthyca HRA gros heb gymorth:</t>
  </si>
  <si>
    <t>Ar ddechrau'r flwyddyn</t>
  </si>
  <si>
    <t>Ar ddiwedd y flwyddyn</t>
  </si>
  <si>
    <t>Ffigurau'r Awdurdod ar gyfer y Fenter Benthyca Llywodraeth Leol (LGBI) ar gyfer gwella priffyrdd</t>
  </si>
  <si>
    <t>Swm sydd wedi'i gynnwys yn llinell 31.1 uchod sy'n gysylltiedig â'r LGBI ar gyfer gwella priffyrdd</t>
  </si>
  <si>
    <t>Defnyddiwch y celloedd gwyn yn unig i gofnodi</t>
  </si>
  <si>
    <t>Mae'r celloedd glas wedi'u cyfrifo</t>
  </si>
  <si>
    <t>Nid yw'r celloedd aur yn cael eu defnyddio</t>
  </si>
  <si>
    <t>Dylai bod llinellau 32 a 19 yn hafal. Caiff unrhyw wahaniaeth ei ddangos yma:</t>
  </si>
  <si>
    <t>Cyllido PFI 'ar y fantolen'</t>
  </si>
  <si>
    <t>Llinell 30.1 a 30.2 yn fwy na 0</t>
  </si>
  <si>
    <t>Llinell 35 fel canran o linell 33</t>
  </si>
  <si>
    <t>Llinell 38 + llinell 39 yn fwy na 0</t>
  </si>
  <si>
    <t>Liinell 38 + llinell 39 fel canran o linell 33</t>
  </si>
  <si>
    <t>Llinell 40 neu 43 yn fwy nag 1</t>
  </si>
  <si>
    <t>Llinell 41 + llinell 42 yn fwy na 0</t>
  </si>
  <si>
    <t>Llinell 44 yn fwy na neu yn hafal i linell 38 + llinell 39</t>
  </si>
  <si>
    <t>Llinell 45 yn fwy na neu yn hafal i linell 44</t>
  </si>
  <si>
    <t>Llinell 47 yn fwy na neu yn hafal i linell 46</t>
  </si>
  <si>
    <t>Llinell 46 yn fwy na neu yn hafal i linell 41 + llinell 42</t>
  </si>
  <si>
    <t>Llinell 45 yn fwy na neu yn hafal i linell 37</t>
  </si>
  <si>
    <t>Llinell 47 yn fwy na neu yn hafal i linell 37</t>
  </si>
  <si>
    <t>Llinell 48 yn llai na hanner llinell 38 + llinell 39</t>
  </si>
  <si>
    <t>Llinell 49 + yn llai na hanner llinell 41 + llinell 42</t>
  </si>
  <si>
    <t>Llinell 43 yn fwy na 0</t>
  </si>
  <si>
    <t>Llinell 44 yn fwy na 0</t>
  </si>
  <si>
    <t>Llinell 45 yn fwy na 0</t>
  </si>
  <si>
    <t>Llinell 46 yn fwy na 0</t>
  </si>
  <si>
    <t>Llinell 47 yn fwy na 0</t>
  </si>
  <si>
    <t>Cyfanswm</t>
  </si>
  <si>
    <t>sylw</t>
  </si>
  <si>
    <t>Defnyddiwch y blwch isod i roi naratif ategol cryno ar unrhyw newid mewn amgylchiadau a allai effeithio ar</t>
  </si>
  <si>
    <t>y ffigurau rhagolygol o gwmpas yr amser hwn.</t>
  </si>
  <si>
    <t>Er enghraifft, gallai'r canlynol achosi newid neu addasiad i'r rhagolygon: oedi o ran prosiectau, newid blaenoriaethau ar gyfer budssoddi cyfalaf</t>
  </si>
  <si>
    <t xml:space="preserve">neu i bennu - dros dro - unrhyw wariant cyfalaf y gellid bod angen cyfarwyddyd cyfalafu ar ei gyfer. </t>
  </si>
  <si>
    <t>Written off as bad debts in-year</t>
  </si>
  <si>
    <t xml:space="preserve">   Y swm a gafodd ei ddileu fel dyled ddrwg yn ystod y flwyddyn</t>
  </si>
  <si>
    <t>Received in-year</t>
  </si>
  <si>
    <t xml:space="preserve">   Y swm a gafwyd yn ystod y flwyddyn</t>
  </si>
  <si>
    <t>Arrears outstanding at the end of the year (line 3 - line 4 - line 5)</t>
  </si>
  <si>
    <t xml:space="preserve">   Yr ôl-ddyledion heb eu talu ar ddiwedd y flwyddyn (llinell 3 - llinell 4 - 
   llinell 5)</t>
  </si>
  <si>
    <t>£ miloedd</t>
  </si>
  <si>
    <t>'+ Line 16 (£K)</t>
  </si>
  <si>
    <t>+ llinell 16 (£K)</t>
  </si>
  <si>
    <t>'+ row 10</t>
  </si>
  <si>
    <t>+ rhes 10</t>
  </si>
  <si>
    <t>1 April 1993 to 31 March 2015</t>
  </si>
  <si>
    <t>1 Ebrill 1993 i 31 Mawrth 2015</t>
  </si>
  <si>
    <t>cwmniau trafnidiaeth gyhoeddus</t>
  </si>
  <si>
    <t>of which:</t>
  </si>
  <si>
    <t>ac o hynny:</t>
  </si>
  <si>
    <t>Addasiadau eraill</t>
  </si>
  <si>
    <t>Addasiadau ar gyfer cyfraniadau i 1(b) / o (6b) gronfeydd wrth gefn ysgolion</t>
  </si>
  <si>
    <t>Addasiadau'r Dreth Gyngor yn ystod y flwyddyn</t>
  </si>
  <si>
    <t xml:space="preserve">Addysg barhaus arall </t>
  </si>
  <si>
    <t>SECTION A - Council tax</t>
  </si>
  <si>
    <t>ADRAN A – y Dreth Gyngor</t>
  </si>
  <si>
    <t>SECTION B - Non-domestic rates</t>
  </si>
  <si>
    <t>ADRAN B – Ardrethi annomestig</t>
  </si>
  <si>
    <t>Arall - Amaethyddiaeth a physgodfeydd</t>
  </si>
  <si>
    <t>Estimated in-year net collectable debit</t>
  </si>
  <si>
    <t>Amcangyfrif o ddebyd net sydd i'w gasglu yn ystod y flwyddyn</t>
  </si>
  <si>
    <t>Gwasanaethau eraill i oedolion o dan 65 oed sydd ag anabledd corfforol neu nam ar eu synhwyrau</t>
  </si>
  <si>
    <t>Gwasanaethau eraill i oedolion o dan 65 oed sydd ag anableddau dysgu</t>
  </si>
  <si>
    <t>Anghenion dysgu ychwanegol - Ysgolion canol</t>
  </si>
  <si>
    <t>Ardollau a dalwyd i Fyrddau Draenio Mewnol</t>
  </si>
  <si>
    <t>Ardollau a dalwyd i Asiantaeh yr Amgylchedd mewn perthynas â</t>
  </si>
  <si>
    <t xml:space="preserve">Ardollau a dalwyd i Asiantaeth yr Amgylchedd yn gweithredu fel </t>
  </si>
  <si>
    <t>cyfrif addasiad</t>
  </si>
  <si>
    <t>Arlwyo mewn ysgolion</t>
  </si>
  <si>
    <t>Arlwyo mewn ysgolion - Ysgolion arbennig</t>
  </si>
  <si>
    <t>Arlwyo mewn ysgolion - Ysgolion canol</t>
  </si>
  <si>
    <t>Arlwyo mewn ysgolion - Ysgolion cynradd</t>
  </si>
  <si>
    <t>Arlwyo mewn ysgolion - Ysgolion meithrin</t>
  </si>
  <si>
    <t>Arlwyo mewn ysgolion - Ysgolion uwchradd</t>
  </si>
  <si>
    <t>Authority</t>
  </si>
  <si>
    <t>Awdurdod</t>
  </si>
  <si>
    <t>Blaensymiau tai</t>
  </si>
  <si>
    <t>Elfen cyllido cyfalaf o fewn Cyllid Preifat</t>
  </si>
  <si>
    <t>BR1, line 5 (£K)</t>
  </si>
  <si>
    <t>BR1, llinell 5 (£K)</t>
  </si>
  <si>
    <t>BR1, line 7</t>
  </si>
  <si>
    <t>BR1, llinell 7</t>
  </si>
  <si>
    <t>Budd-dal y dreth gyngor a gweinyddiaeth (e)</t>
  </si>
  <si>
    <t>Budd-dâl y dreth gyngor, gweinyddu a chasglu'r dreth leol:</t>
  </si>
  <si>
    <t>Camddefnyddio sylweddau (dibyniaeth)</t>
  </si>
  <si>
    <t>Percentage</t>
  </si>
  <si>
    <t>Canran</t>
  </si>
  <si>
    <t>Casglu'r dreth leol</t>
  </si>
  <si>
    <t>casglu, dadansoddi a chyfuno'r cofnodion a'r data gofynnol</t>
  </si>
  <si>
    <t>CTC (row 8), 2014-15</t>
  </si>
  <si>
    <t>Casglu'r Dreth Gyngor (rhes 8), 2014-15</t>
  </si>
  <si>
    <t>CTC (row 8), 2015-16</t>
  </si>
  <si>
    <t>Casglu'r Dreth Gyngor (rhes 8), 2015-16</t>
  </si>
  <si>
    <t>Ceidwaid, ystadau a gwirfoddolwyr</t>
  </si>
  <si>
    <t>Ceiswyr lloches - plant a theuluoedd:</t>
  </si>
  <si>
    <t>Plant ar eu pen eu hunain (ac eithrio plant sy'n derbyn gofal)</t>
  </si>
  <si>
    <t>Ceiswyr lloches - unig oedolion a dim cefnogaeth o gronfeydd cyhoeddus</t>
  </si>
  <si>
    <t>Clir</t>
  </si>
  <si>
    <t>Trafnidiaeth o'r cartref i'r coleg</t>
  </si>
  <si>
    <t>Trafnidiaeth o'r cartref i'r ysgol</t>
  </si>
  <si>
    <t>Trafnidiaeth o'r cartref i'r ysgol - Ysgolion arbennig</t>
  </si>
  <si>
    <t>Trafnidiaeth o'r cartref i'r ysgol - Ysgolion canol</t>
  </si>
  <si>
    <t>Trafnidiaeth o'r cartref i'r ysgol - Ysgolion cynradd</t>
  </si>
  <si>
    <t>Trafnidiaeth o'r cartref i'r ysgol - Ysgolion meithrin</t>
  </si>
  <si>
    <t>Trafnidiaeth o'r cartref i'r ysgol - Ysgolion uwchradd</t>
  </si>
  <si>
    <t>cronfeydd wrth gefn (ac eithrio ysgolion)</t>
  </si>
  <si>
    <t>Authority code</t>
  </si>
  <si>
    <t>Cod yr awdurdod</t>
  </si>
  <si>
    <t>Cofrestru etholwyr a chynnal etholiadau</t>
  </si>
  <si>
    <t>CTC, line 7 + 10 minus BR1 lines 5 + 16 (in thousands)</t>
  </si>
  <si>
    <t>Casglu'r Dreth Gyngor, llinell 7 + 10 minws llinellau 5 + 16 BR1 (mewn miloedd)</t>
  </si>
  <si>
    <t>CTC, row 7</t>
  </si>
  <si>
    <t>Casglu'r Dreth Gyngor, rhes 7</t>
  </si>
  <si>
    <t>CTC, row 8</t>
  </si>
  <si>
    <t>Casglu'r Dreth Gyngor, rhes 8</t>
  </si>
  <si>
    <t>cwblhau, gwirio, diwygio a chymeradwyo'r ffurflen.</t>
  </si>
  <si>
    <t>Cydgysylltu trafnidiaeth gyhoeddus</t>
  </si>
  <si>
    <t>Cyfansymiau</t>
  </si>
  <si>
    <t>Cyfanswm arlwyo mewn ysgolion</t>
  </si>
  <si>
    <t>Cyfanswm trafnidiaeth gyhoeddus</t>
  </si>
  <si>
    <t>Cyfanswm trafnidiaeth o'r cartref i'r ysgol</t>
  </si>
  <si>
    <t>Cyfanswm cyllid ALl arall ar ysgolion</t>
  </si>
  <si>
    <t>Cyfanswm cyllideb ysgol</t>
  </si>
  <si>
    <t>Cyfanswm cyllideb ysgol arall</t>
  </si>
  <si>
    <t>Cyfanswm cynllunio trafnidiaeth, priffyrdd, ffyrdd a thrafnidiaeth</t>
  </si>
  <si>
    <t xml:space="preserve">Cyfanswm gwariant wedi ei ddirprwyo i ysgolion canol </t>
  </si>
  <si>
    <t>Cyfanswm gwariant addysg heblaw ysgolion</t>
  </si>
  <si>
    <t>Cyfanswm gwariant cyfalaf a roddwyd ar y cyfrif refeniw</t>
  </si>
  <si>
    <t>Cyfanswm gwasanaeth ieuenctid</t>
  </si>
  <si>
    <t>Cyfanswm gwellia ysgolion</t>
  </si>
  <si>
    <t>Cyfanswm mynediad at addysg</t>
  </si>
  <si>
    <t>Cyfanswm gwasanaethau eraill i oedolion (o dan 65 oed)</t>
  </si>
  <si>
    <t>Debit for the year</t>
  </si>
  <si>
    <t>Cyfanswm y debyd ar gyfer y flwyddyn</t>
  </si>
  <si>
    <t>In-year debit for the year</t>
  </si>
  <si>
    <t>Cyfanswm y debyd yn ystod y flwyddyn</t>
  </si>
  <si>
    <t>Cyfanswm yr ôl-ddyledion a gafodd eu dwyn ymlaen ar ddechrau'r flwyddyn</t>
  </si>
  <si>
    <t>Cyfaswm cyllideb ALl</t>
  </si>
  <si>
    <t>Egwyliau byr (seibiant) i blant anabl</t>
  </si>
  <si>
    <t>NDR collection rate  (%)</t>
  </si>
  <si>
    <t>Cyfradd casglu ardrethi annomestig (%)</t>
  </si>
  <si>
    <t>Collection rates for 2015-16:</t>
  </si>
  <si>
    <t>Cyfraddau casglu ar gyfer 2015-16:</t>
  </si>
  <si>
    <t>Cyllideb ALI</t>
  </si>
  <si>
    <t>Cyllideb ALl - Ysgolion arbennig</t>
  </si>
  <si>
    <t>Cyllideb ALl - Ysgolion canol</t>
  </si>
  <si>
    <t>Cyllideb ALl - Ysgolion cynradd</t>
  </si>
  <si>
    <t>Cyllideb ALl - ysgolion meithrin</t>
  </si>
  <si>
    <t>Cyllideb ALl - Ysgolion uwchradd</t>
  </si>
  <si>
    <t xml:space="preserve">Cyllideb arall yr ALl ar ysgolion </t>
  </si>
  <si>
    <t>Cyllideb arall yr ALl ar ysgolion - Ysgolion arbennig</t>
  </si>
  <si>
    <t>Cyllideb arall yr ALl ar ysgolion - Ysgolion canol</t>
  </si>
  <si>
    <t>Cyllideb arall yr ALl ar ysgolion  - Ysgolion cynradd</t>
  </si>
  <si>
    <t>Cyllideb arall yr ALl ar ysgolion  - ysgolion meithrin</t>
  </si>
  <si>
    <t>Cyllideb arall yr ALl ar ysgolion  - Ysgolion uwchradd</t>
  </si>
  <si>
    <t>Cyllideb ysgol arall - - Ysgolion arbennig</t>
  </si>
  <si>
    <t>Cyllideb ysgol arall - - Ysgolion canol</t>
  </si>
  <si>
    <t>Cyllideb ysgol arall - - Ysgolion cynradd</t>
  </si>
  <si>
    <t>Cyllideb ysgol arall - - Ysgolion uwchradd</t>
  </si>
  <si>
    <t>Cyllideb ysgol arall - meithrin</t>
  </si>
  <si>
    <t>Cyllideb ALl arall (heblaw ysgolion)</t>
  </si>
  <si>
    <t>Cyllideb  ysgolion arall</t>
  </si>
  <si>
    <t>Cyllideb ysgol - Ysgolion canol</t>
  </si>
  <si>
    <t>Cyllideb ysgol - Ysgolion meithrin</t>
  </si>
  <si>
    <t>COMPARISONS WITH THE BUDGET REQUIREMENT RETURN (BR1), 2015-16</t>
  </si>
  <si>
    <t>YEAR ON YEAR COMPARISON</t>
  </si>
  <si>
    <t>Cymorth gwarcheidiaeth arbennig</t>
  </si>
  <si>
    <t>Cymorth i fyfyrwyr: grant dysgu'r Cynulliad</t>
  </si>
  <si>
    <t>Cymorth cyffredinol i deuluoedd</t>
  </si>
  <si>
    <t xml:space="preserve">Cymorth wedi'i dargedu i deuluoedd </t>
  </si>
  <si>
    <t>Cynllunio ar gyfer argyfwng -  gwasanaethau tân</t>
  </si>
  <si>
    <t xml:space="preserve">Cynnal a chadw adeileddol ar bontydd a chwlfertau </t>
  </si>
  <si>
    <t xml:space="preserve">Cynnal a chadw adeileddol ar brif ffyrdd </t>
  </si>
  <si>
    <t>Cynnal a chadw adeileddol ar ffyrdd eraill</t>
  </si>
  <si>
    <t>Please read the notes for guidance before completing this form</t>
  </si>
  <si>
    <t>Darllenwch y canllawiau cyn llenwi'r ffurflen hon</t>
  </si>
  <si>
    <t>Darpariaeth ar gyfer ad-dalu'r prifswm</t>
  </si>
  <si>
    <t>Darpariaeth ar gyfer dyled ddrwg</t>
  </si>
  <si>
    <t>Darpariaeth' ar gyfer dyled ddrwg</t>
  </si>
  <si>
    <t>Datblygu economaidd</t>
  </si>
  <si>
    <t>Receipts of non-domestic rates for earlier years (net of refunds)</t>
  </si>
  <si>
    <t>Derbyniadau ardrethi annomestig ar gyfer blynyddoedd cynharach (heb gynnwys ad-daliadau)</t>
  </si>
  <si>
    <t>Receipts of in-year non-domestic rates (net of refunds)</t>
  </si>
  <si>
    <t xml:space="preserve">Derbyniadau ardrethi annomestig yn ystod y flwyddyn (heb gynnwys ad-daliadau) </t>
  </si>
  <si>
    <t>Digollediad rhwng awdurdodau - Ysgolion canol</t>
  </si>
  <si>
    <t>Disgowntiau y dreth gyngor</t>
  </si>
  <si>
    <t>Dogfennaeth</t>
  </si>
  <si>
    <t>Link to Guidance</t>
  </si>
  <si>
    <t>Dolen at y canllawiau</t>
  </si>
  <si>
    <t>Dylech gynnwys yr amser a dreuliwyd ar weithgarwch i baratoi ac anfon y ffurflen hon yn unig, megis:</t>
  </si>
  <si>
    <t>In-year debit compared to amount originally budgeted to be collected</t>
  </si>
  <si>
    <t xml:space="preserve">Dyled yn ystod y flwyddyn o gymharu â'r swm i'w gasglu yn y gyllideb yn wreiddiol </t>
  </si>
  <si>
    <t>Dyluniad y ffurflen</t>
  </si>
  <si>
    <t>Egwyliau byr (seibiant) ar gyfer plant sy'n derbyn gofal</t>
  </si>
  <si>
    <t>Egwyliau byr (seibiant) ar gyfer plant anabl sy'n derbyn gofal</t>
  </si>
  <si>
    <t>Cynlluniau menter</t>
  </si>
  <si>
    <t>Elfen cyllido cyfalaf o fewn cynlluniau PFI</t>
  </si>
  <si>
    <t>Glanhau strydoedd (ddim yn daladwy o dan priffyrdd)</t>
  </si>
  <si>
    <t>Tolerance</t>
  </si>
  <si>
    <t>Goddefiant</t>
  </si>
  <si>
    <t>Gwahaniaeth</t>
  </si>
  <si>
    <t>Comisiynu a gwaith cymdeithasol</t>
  </si>
  <si>
    <t>Cynllunio a datblygu economaiddl:</t>
  </si>
  <si>
    <t>Gwariant addysg heblaw ysgolion</t>
  </si>
  <si>
    <t>Gwariant ar ysgolion (yn cynnwys arian wedi'i ddirprwyo ac arian heb ei ddirprwyo)</t>
  </si>
  <si>
    <t>Gwariant cyfalaf a godwyd o'r cyfrif refeniw - Ysgolion canol</t>
  </si>
  <si>
    <t>Gwariant anghyfredol:</t>
  </si>
  <si>
    <t>Gwariant gweithredol yr heddlu:</t>
  </si>
  <si>
    <t>Dyraniadau i(+) / o(-) absenoldebau cronnus</t>
  </si>
  <si>
    <t>Gwariant uniongyrchol (costau cyflogeion a costau rhedeg)</t>
  </si>
  <si>
    <t>Gwariant uniongyrchol arall (costau cyflogeion a chostau rhedeg</t>
  </si>
  <si>
    <t>Gwariant ysgol - Ysgolion canol</t>
  </si>
  <si>
    <t>Gwasanaethau llyfrgelloedd</t>
  </si>
  <si>
    <t>Gwasanaethau rheoli a chynnal:</t>
  </si>
  <si>
    <t xml:space="preserve">Gwasanaethau tân ac amddiffyn sifil </t>
  </si>
  <si>
    <t>Gwasanaethau camddefnyddio sylweddau</t>
  </si>
  <si>
    <t>Gwasanaethau cyfiawnder ieuenctid eraill</t>
  </si>
  <si>
    <t>Gwasanaethau cymorth eraill</t>
  </si>
  <si>
    <t>Gwasanaethau eraill ar gyfer plant sy'n derbyn gofal</t>
  </si>
  <si>
    <t>Gwasanaethau eraill cymorth i deuluoedd</t>
  </si>
  <si>
    <t>Gwasanaethau maethu</t>
  </si>
  <si>
    <t xml:space="preserve">Gwasanaethau mynwentydd, amlosgfeydd a chorffdai </t>
  </si>
  <si>
    <t>Gwasanaethau rheoleiddio (Safonau Masnach)</t>
  </si>
  <si>
    <t>Gwasanaethau ymladd tân a gweithrediadau achub</t>
  </si>
  <si>
    <t>Gwargedau/diffygion ar gyfrifon masnachu mewnol</t>
  </si>
  <si>
    <t>Gweinyddiaeth ganolog:</t>
  </si>
  <si>
    <t xml:space="preserve">Bwrdd Draeniad Mewnol </t>
  </si>
  <si>
    <t>Gwella ysgolion - Ysgolion canol</t>
  </si>
  <si>
    <t>Gwiriadau dilysu</t>
  </si>
  <si>
    <t>cyfrif</t>
  </si>
  <si>
    <t>Yr heddlu</t>
  </si>
  <si>
    <t xml:space="preserve">Popeth - Addysg </t>
  </si>
  <si>
    <t xml:space="preserve">Popeth - Addysg arbennig </t>
  </si>
  <si>
    <t>Popeth - Addysg barhaus</t>
  </si>
  <si>
    <t>Popeth - Amaethyddiaeth a physgodfeydd</t>
  </si>
  <si>
    <t>Popeth - Pobl oedrannus</t>
  </si>
  <si>
    <t>Popeth - Budd-dâl y dreth gyngor, gweinyddu a chasglu'r dreth leol</t>
  </si>
  <si>
    <t xml:space="preserve">Popeth - Chwaraeon a hamdden </t>
  </si>
  <si>
    <t>Popeth - Cynnal a chadw adeileddol</t>
  </si>
  <si>
    <t>Popeth - Cynllunio a datblygu economaidd</t>
  </si>
  <si>
    <t>Popeth - Gwariant anghyfredol</t>
  </si>
  <si>
    <t xml:space="preserve">Popeth - Gwariant gweithredol </t>
  </si>
  <si>
    <t>Popeth - Gwariant gweithredol tân</t>
  </si>
  <si>
    <t>Popeth - Gwariant yr heddlu</t>
  </si>
  <si>
    <t>Popeth - Gwariant refeniw arall</t>
  </si>
  <si>
    <t xml:space="preserve">Popeth - Gwariant tân </t>
  </si>
  <si>
    <t>Popeth - Gwasanaethau amgylcheddol eraill</t>
  </si>
  <si>
    <t>Popeth - Gwasanaethau amgylcheddol lleol</t>
  </si>
  <si>
    <t>Popeth - Gweinyddiaeth ganolog</t>
  </si>
  <si>
    <t>Popeth - Llyfrgelloedd, diwylliant a threftadaeth</t>
  </si>
  <si>
    <t>Popeth - Llyfrgelloedd, diwylliant a threftadaeth, chwaraeon a hamdden</t>
  </si>
  <si>
    <t>Popeth - Plant a theuluoedd</t>
  </si>
  <si>
    <t>Popeth - Prffyrdd a ffyrdd</t>
  </si>
  <si>
    <t xml:space="preserve">Popeth - Ffyrdd a thrafnidiaeth </t>
  </si>
  <si>
    <t>Popeth - Tai</t>
  </si>
  <si>
    <t>Popeth - Tai cronfa'r cynghorau a budd-dal tai</t>
  </si>
  <si>
    <t>Popeth - Taliadau cyfalaf sy'n ymwneud â phrosiectau adeiladu</t>
  </si>
  <si>
    <t>Popeth - Trafnidiaeth</t>
  </si>
  <si>
    <t>Cyfanswm trafnidiaeth</t>
  </si>
  <si>
    <t>Cyfanswm trafnidiaeth (llinellau 8 i 14)</t>
  </si>
  <si>
    <t>Popeth - Gwasanaethau canolog yr heddlu</t>
  </si>
  <si>
    <t>Popeth - Cyfraith, trefn a gwasanaethau diogelu</t>
  </si>
  <si>
    <t>Hyrwyddo dealltwriaeth</t>
  </si>
  <si>
    <t>to</t>
  </si>
  <si>
    <t>i</t>
  </si>
  <si>
    <t>Gwasanaethau eraill i oedolion o dan 65 oed ag anghenion iechyd meddwl</t>
  </si>
  <si>
    <t>Incwm ardollau o gynghorau sir a chynghorau bwrdeistref sirol (b)</t>
  </si>
  <si>
    <t>Incwm ysgolion mewn cyfrifon ALl (ac eithrio incwm arlwyo ysgolion a thaliadau yswiriant)</t>
  </si>
  <si>
    <t>Iechyd amgylcheddol arall</t>
  </si>
  <si>
    <t xml:space="preserve">wedi tynnu dyraniad grant yr heddlu o dan fformiwla prifswm </t>
  </si>
  <si>
    <t>wedi tynnu grant budd-dâl y dreth gyngor</t>
  </si>
  <si>
    <t>wedi tynnu grant cynnal refeniw</t>
  </si>
  <si>
    <t>wedi tynnu grantiau penodol ac arbennig</t>
  </si>
  <si>
    <t>wedi tynnu incwm ardrethi annomestig wedi'i ailddosbarthu</t>
  </si>
  <si>
    <t>Llety â chymorth a llety arall</t>
  </si>
  <si>
    <t>Llety diogel (cyfiawnder)</t>
  </si>
  <si>
    <t>Llinell 4 fel % o'r cyfanswm sy'n ddyledus:</t>
  </si>
  <si>
    <t>Line 4 as a % of budgeted amount: (line 4 / line 7 x 100)</t>
  </si>
  <si>
    <t>Llinell 4 fel % o'r swm yn y gyllideb: (llinell 4 / llinell 7 x 100)</t>
  </si>
  <si>
    <t>Llyfrgelloedd, diwylliant a threftadaeth:</t>
  </si>
  <si>
    <t>Llyfrgelloedd, diwylliant, threftadaeth, chwaraeon a hamdden:</t>
  </si>
  <si>
    <t>Mae croeso i chi ychwanegu unrhyw sylwadau</t>
  </si>
  <si>
    <t xml:space="preserve">Mae Llywodraeth Cymru yn monitro'r baich o lenwi'r ffurflen casglu data hon. </t>
  </si>
  <si>
    <t>Editable area</t>
  </si>
  <si>
    <t>Maes y gellir ei olygu</t>
  </si>
  <si>
    <t>Meysydd awyr, harbwrs a chyfleusterau toll</t>
  </si>
  <si>
    <t>Mynediad at addysg</t>
  </si>
  <si>
    <t>Mynediad at addysg (heb gynnwys trafnidiaeth) - Ysgolion arbennig</t>
  </si>
  <si>
    <t>Mynediad at addysg (heb gynnwys trafnidiaeth) - Ysgolion canol</t>
  </si>
  <si>
    <t>Mynediad at addysg (heb gynnwys trafnidiaeth) - Ysgolion cynradd</t>
  </si>
  <si>
    <t>Mynediad at addysg (heb gynnwys trafnidiaeth) - ysgolion meithrin</t>
  </si>
  <si>
    <t>Mynediad at addysg (heb gynnwystrafnidiaeth) - Ysgolion uwchradd</t>
  </si>
  <si>
    <t>Mynediad at addysg (heb gynnwys trafnidiaeth - heblaw ysgol</t>
  </si>
  <si>
    <t>Dyraniadau i (+)/ o (-) gronfeydd wrth gefn</t>
  </si>
  <si>
    <t>Dyraniadau i (+)/ o (-) gronfeydd wrth gefn (d)</t>
  </si>
  <si>
    <t>All amounts are to be net of council tax benefits (see notes)</t>
  </si>
  <si>
    <t>Dylai'r holl symiau fod yn rhai nad ydynt yn cynnwys budd-daliadau'r dreth gyngor (gweler y nodiadau)</t>
  </si>
  <si>
    <t>Nifer yr oriau</t>
  </si>
  <si>
    <t xml:space="preserve">Nodwch yr amser a gymerwyd gennych chi (ac unrhyw gydweithwyr) i baratoi ac anfon y ffurflen. </t>
  </si>
  <si>
    <t>Arrears brought forward</t>
  </si>
  <si>
    <t>Ôl-ddyledion a gafodd eu dwyn ymlaen</t>
  </si>
  <si>
    <t>Arrears O/S, 2014-15</t>
  </si>
  <si>
    <t>Ôl-ddyledion heb eu casglu, 2014-15</t>
  </si>
  <si>
    <t>Council tax arrears</t>
  </si>
  <si>
    <t>Ôl-ddyledion y dreth gyngor</t>
  </si>
  <si>
    <t>ARREARS OF COUNCIL TAX</t>
  </si>
  <si>
    <t>ÔL-DDYLEDION Y DRETH GYNGOR</t>
  </si>
  <si>
    <t>Pwyllgorau Amddiffyn rhag Llifogydd</t>
  </si>
  <si>
    <t>Plant a theuluoedd:</t>
  </si>
  <si>
    <t>Plant ar eu pen eu hunain</t>
  </si>
  <si>
    <t>Plant wedi'u lleoli gyda theulu a ffrindiau</t>
  </si>
  <si>
    <t>plws rhyddhad ardreth annomestig dewisiol</t>
  </si>
  <si>
    <t>Pob gwasanaeth</t>
  </si>
  <si>
    <t>Gwasanaethau eraill i bobl hŷn</t>
  </si>
  <si>
    <t>Pontydd a chwlfertau</t>
  </si>
  <si>
    <t>Porthladdoedd a phierau yr awdurdod lleol</t>
  </si>
  <si>
    <t>Premiymau a disgowntiau ar aildrefnu dyled</t>
  </si>
  <si>
    <t>Praeseptiau cyngor cymunedol</t>
  </si>
  <si>
    <t>Priffyrdd a ffyrdd</t>
  </si>
  <si>
    <t>Priffyrdd a ffyrdd:</t>
  </si>
  <si>
    <t>Rheoli datblygiad</t>
  </si>
  <si>
    <t>Rheoli corfforaethol</t>
  </si>
  <si>
    <t>Rheoli hamdden a thrafnidiaeth</t>
  </si>
  <si>
    <t>Rheoli strategol - heblaw gwasanaethau ysgolion</t>
  </si>
  <si>
    <t>Rheoli strategol - Ysgolion canol</t>
  </si>
  <si>
    <t>Rheoli adeiladu</t>
  </si>
  <si>
    <t>row 2 &gt;= row 7</t>
  </si>
  <si>
    <t>rhes 2 &gt;= rhes 7</t>
  </si>
  <si>
    <t>Please Comment</t>
  </si>
  <si>
    <t>Rhowch sylw</t>
  </si>
  <si>
    <t>Rhowch sylw isod os oes angen</t>
  </si>
  <si>
    <t xml:space="preserve">Rydym bob amser yn ceisio gwella'r ffurflen i'w gwneud yn haws i'w llenwi, gan barhau i sicrhau cywirdeb data a chysondeb ar gyfer yr holl awdurdodau. Os oes gennych unrhyw sylwadau neu awgrymiadau a allai fod yn ddefnyddiol, nodwch nhw isod: </t>
  </si>
  <si>
    <t>Safonau masnach</t>
  </si>
  <si>
    <t>Staff - Ysgolion canol</t>
  </si>
  <si>
    <t>Swm i'w godi gan dalwyr treth cyngor</t>
  </si>
  <si>
    <t>Swyddogaethau awdurdodau lleol sy'n gysylltiedig ag amddiffyn plant</t>
  </si>
  <si>
    <t>General Comments</t>
  </si>
  <si>
    <t>Sylwadau cyffredinol</t>
  </si>
  <si>
    <t>Derbyniadau llog allanol ar falansau HRA</t>
  </si>
  <si>
    <t>Taliadau cyfalaf yn ymwneud â phrosiectau adeiladu:</t>
  </si>
  <si>
    <t xml:space="preserve">Taliadau cyfalaf yn ymwneud â phrosiectau adeiladu </t>
  </si>
  <si>
    <t>Taliadau uniongyrchol</t>
  </si>
  <si>
    <t xml:space="preserve">Adfer tir diffaith </t>
  </si>
  <si>
    <t>Tocynnau teithio rhatach</t>
  </si>
  <si>
    <t>Draenio tir ac atal llifogydd</t>
  </si>
  <si>
    <t>Cynllunio, polisi a strategaeth trafnidiaeth</t>
  </si>
  <si>
    <t>Dyraniadau i (+) / o (-) gyfrif offerynnau ariannol</t>
  </si>
  <si>
    <t>Dyraniadau i (+) / o (-) gyfrif ôl-dalu tâl anghyfartal</t>
  </si>
  <si>
    <t>Dyraniadau i(+) / o(-) gronfeydd arian heb eu clustnodi</t>
  </si>
  <si>
    <t>Dyraniadau i(+) / o(-) gronfeydd arian wedi'u clustnodi</t>
  </si>
  <si>
    <t>Llety diogel (lles)</t>
  </si>
  <si>
    <t>Y Baich o Ymateb i'r Arolwg</t>
  </si>
  <si>
    <t>Y cyfanswm sy'n ddyledus</t>
  </si>
  <si>
    <t>Y cyfanswm sy'n ddyledus yn ystod y flwyddyn</t>
  </si>
  <si>
    <t>In-year council tax</t>
  </si>
  <si>
    <t>Y dreth gyngor yn ystod y flwyddyn</t>
  </si>
  <si>
    <t>Received</t>
  </si>
  <si>
    <t>Y swm a gafwyd</t>
  </si>
  <si>
    <t>Amount received as a % of amount due with BR1 equivalent</t>
  </si>
  <si>
    <t>Y swm a gafwyd fel % o'r swm sy'n ddyledus gyfwerth â BR1</t>
  </si>
  <si>
    <t>Amount received as a % of amount due, 2014-15 and 2015-16</t>
  </si>
  <si>
    <t>Y swm a gafwyd fel % o'r swm sy'n ddyledus, 2014-15 a 2015-16</t>
  </si>
  <si>
    <t>Amount received as a percentage of amount due</t>
  </si>
  <si>
    <t>Y swm a gafwyd fel canran o'r swm sy'n ddyledus</t>
  </si>
  <si>
    <t>Amount received compared to amount originally budgeted to be collected</t>
  </si>
  <si>
    <t>Y swm a gafwyd o gymharu â'r swm i'w gasglu o'r gyllideb wreiddiol</t>
  </si>
  <si>
    <t>Amount originally budgeted</t>
  </si>
  <si>
    <t>Y swm a nodwyd yn y gyllideb yn wreiddiol</t>
  </si>
  <si>
    <t>Amount originally budgeted to be collected for the year when the council tax was set</t>
  </si>
  <si>
    <t xml:space="preserve">Y swm yn y gyllideb yn wreiddiol i'w gasglu ar gyfer y flwyddyn pan osodwyd y dreth gyngor </t>
  </si>
  <si>
    <t>Ymchwil economaidd</t>
  </si>
  <si>
    <t>Ysgolion canol</t>
  </si>
  <si>
    <t>Arrears B/F at 2015-16</t>
  </si>
  <si>
    <t>ôl-ddyledion wedi eu dwyn ymlaen yn 2015-16</t>
  </si>
  <si>
    <t>Line 30.1 + line 30.2</t>
  </si>
  <si>
    <t>Llinell 30.1 + Llinell 30.2</t>
  </si>
  <si>
    <t>Line 35</t>
  </si>
  <si>
    <t>Llinell 35</t>
  </si>
  <si>
    <t>Line 33</t>
  </si>
  <si>
    <t>Llinell 33</t>
  </si>
  <si>
    <t>Line 38</t>
  </si>
  <si>
    <t>Llinell 38</t>
  </si>
  <si>
    <t>Line 39</t>
  </si>
  <si>
    <t>Llinell 39</t>
  </si>
  <si>
    <t>Line 38 + line 39</t>
  </si>
  <si>
    <t>Llinell 38 + Llinell 39</t>
  </si>
  <si>
    <t>Line 40</t>
  </si>
  <si>
    <t>Llinell 40</t>
  </si>
  <si>
    <t>Line 43</t>
  </si>
  <si>
    <t>Llinell 43</t>
  </si>
  <si>
    <t>Line 41</t>
  </si>
  <si>
    <t>Llinell 41</t>
  </si>
  <si>
    <t>Line 42</t>
  </si>
  <si>
    <t>Llinell 42</t>
  </si>
  <si>
    <t>Line 44</t>
  </si>
  <si>
    <t>Llinell 44</t>
  </si>
  <si>
    <t>Line 45</t>
  </si>
  <si>
    <t>Llinell 45</t>
  </si>
  <si>
    <t>Line 47</t>
  </si>
  <si>
    <t>Llinell 47</t>
  </si>
  <si>
    <t>Line 46</t>
  </si>
  <si>
    <t>Llinell 46</t>
  </si>
  <si>
    <t>Line 41 + line 42</t>
  </si>
  <si>
    <t>Llinell 41 + Llinell 42</t>
  </si>
  <si>
    <t>Line 37</t>
  </si>
  <si>
    <t>Llinell 37</t>
  </si>
  <si>
    <t>Line 48</t>
  </si>
  <si>
    <t>Llinell 48</t>
  </si>
  <si>
    <t>Line 49</t>
  </si>
  <si>
    <t>Llinell 49</t>
  </si>
  <si>
    <t>Other School budget - secondary</t>
  </si>
  <si>
    <t xml:space="preserve"> (lines 25.1 to 25.55)</t>
  </si>
  <si>
    <t>Non Distributed Costs</t>
  </si>
  <si>
    <t>Gofyniad cyllidebol (llinell 90 i 93)</t>
  </si>
  <si>
    <t>Swm cyfunol praeseptau'r dreth gyngor  (llinell 100 i 104)</t>
  </si>
  <si>
    <t>iawn</t>
  </si>
  <si>
    <t>(1.1)+(1.2)+(2)+(3)</t>
  </si>
  <si>
    <t>(6.1)+(6.2)+(7)</t>
  </si>
  <si>
    <t>(5)+(8)</t>
  </si>
  <si>
    <t>(1)+(2)+(3)</t>
  </si>
  <si>
    <t>gwasanaethau amgylcheddol a rheoleiddiol</t>
  </si>
  <si>
    <t xml:space="preserve">Gwasanaethau tan ac schub </t>
  </si>
  <si>
    <t xml:space="preserve"> (included in line 84, columns 1a and 1b)</t>
  </si>
  <si>
    <t>Record as negative</t>
  </si>
  <si>
    <t xml:space="preserve"> (- llinell 24)</t>
  </si>
  <si>
    <t xml:space="preserve"> (llinell 109, colofn 1.20, 2 and 3, - llinell 125)</t>
  </si>
  <si>
    <t xml:space="preserve"> (llinell 109, colofn 1.10)</t>
  </si>
  <si>
    <t xml:space="preserve"> (llinell 11.5 i 12)</t>
  </si>
  <si>
    <t xml:space="preserve"> (cyfanswm lines 8.1 to 8.7)</t>
  </si>
  <si>
    <t xml:space="preserve"> (cyfanswm column 4, lines 1 to 11)</t>
  </si>
  <si>
    <t xml:space="preserve"> (cyfanswm lines 12 to 14, column 3)</t>
  </si>
  <si>
    <t>cyfanswm education (lines 1.1 to 5)</t>
  </si>
  <si>
    <t xml:space="preserve">cyfanswm roads new construction and maintenance, street lighting and road safety (cyfanswm lines 8.1 to 8.7) </t>
  </si>
  <si>
    <t>cyfanswm transport (lines 8 to 14)</t>
  </si>
  <si>
    <t>cyfanswm Housing Revenue Account (lines 16 to 23)</t>
  </si>
  <si>
    <t>cyfanswm council fund housing (lines 25 to 31)</t>
  </si>
  <si>
    <t>cyfanswm housing / SDA Act advances (lines 33 and 34)</t>
  </si>
  <si>
    <t>cyfanswm housing (lines 24+32+35)</t>
  </si>
  <si>
    <t>cyfanswm libraries, culture and heritage (lines 37 to 39)</t>
  </si>
  <si>
    <t>cyfanswm agriculture and fisheries (lines 41 to 43)</t>
  </si>
  <si>
    <t>cyfanswm sport and recreation (lines 46 and 47)</t>
  </si>
  <si>
    <t>cyfanswm other environmental services (lines 49 to 59)</t>
  </si>
  <si>
    <t>cyfanswm law, order and protective services (lines 61 to 63)</t>
  </si>
  <si>
    <t>cyfanswm all services (lines 6+7+15+36+40+44+48+60+65)</t>
  </si>
  <si>
    <t>cyfanswm expenditure on fixed assets</t>
  </si>
  <si>
    <t>cyfanswm capital expenditure</t>
  </si>
  <si>
    <t>cyfanswm receipts</t>
  </si>
  <si>
    <t>cyfanswm expenditure / receipts (accruals) (lines 1 to 11)</t>
  </si>
  <si>
    <t>cyfanswm expenditure treated as capital expenditure by virtue of a section 16(2)(b) direction (cyfanswm column 4, lines 1 to 11)</t>
  </si>
  <si>
    <t>cyfanswm expenditure and other transactions (cyfanswm lines 12 to 14, column 3)</t>
  </si>
  <si>
    <t>cyfanswm expenditure
COR 1-2,
column 9</t>
  </si>
  <si>
    <t>cyfanswm receipts
COR 1-2,
column 13</t>
  </si>
  <si>
    <t>cyfanswm capital receipts</t>
  </si>
  <si>
    <t>cyfanswm capital expenditure and receipts:</t>
  </si>
  <si>
    <t>cyfanswm capital expenditure (COR4, line 15, column 3)</t>
  </si>
  <si>
    <t>cyfanswm resources used to finance capital expenditure (the sum of the figures in the white cells above)</t>
  </si>
  <si>
    <t>cyfanswm receipts:</t>
  </si>
  <si>
    <t>cyfanswm in-year capital receipts - HRA (COR1-2, line 24, column 13)</t>
  </si>
  <si>
    <t>cyfanswm in-year capital receipts non HRA (COR1-2, line 66 minus line 24, column 13)</t>
  </si>
  <si>
    <t>cyfanswm in-year capital receipts (lines 20 and 21)</t>
  </si>
  <si>
    <t>cyfanswm</t>
  </si>
  <si>
    <t>Town Centre Partnerships</t>
  </si>
  <si>
    <t>Learning pathways (14-19)</t>
  </si>
  <si>
    <t>Marc Jones</t>
  </si>
  <si>
    <t>Carys Lord</t>
  </si>
  <si>
    <t>The City of Cardiff Council</t>
  </si>
  <si>
    <t>Isle of Anglesey County Council</t>
  </si>
  <si>
    <t>Gwynedd Council</t>
  </si>
  <si>
    <t>Rhondda, Cynon, Taff C.B.C.</t>
  </si>
  <si>
    <t>Swyddfa Comisiynydd Yr Heddlu a Throseddu Dyfed-Powys</t>
  </si>
  <si>
    <t>Swyddfa Comisiynydd Yr Heddlu a Throseddu Gwent</t>
  </si>
  <si>
    <t>Swyddfa Comisiynydd Heddlu a Throsedd Gogledd Cymru</t>
  </si>
  <si>
    <t>Swyddfa Comisiynydd Yr Heddlu a Throseddu cyntaf De Cymru</t>
  </si>
  <si>
    <t>Awdurdod Tân Canolbarth a Gorllewin Cymru</t>
  </si>
  <si>
    <t>Awdurdod Tân Gogledd Cymru</t>
  </si>
  <si>
    <t>Awdurdod Tân De Cymru</t>
  </si>
  <si>
    <t>Awdurdod Parc Cenedlaethol Bannau Brycheiniog</t>
  </si>
  <si>
    <t>Pembrokeshire Coast  National Park Authority</t>
  </si>
  <si>
    <t>Awdurdod Parc Cenedlaethol Arfordir Penfro</t>
  </si>
  <si>
    <t>RO1, llinell 435</t>
  </si>
  <si>
    <t>RO1, llinell 108</t>
  </si>
  <si>
    <t>RO2, llinell 1</t>
  </si>
  <si>
    <t>RO2, llinell 21</t>
  </si>
  <si>
    <t>RO2, llinell 34</t>
  </si>
  <si>
    <t>RO3, llinell 26</t>
  </si>
  <si>
    <t>RO3, llinell 26.5</t>
  </si>
  <si>
    <t>RO3, llinell 37</t>
  </si>
  <si>
    <t>RO3, llinell 82</t>
  </si>
  <si>
    <t>RO4, llinell 6</t>
  </si>
  <si>
    <t>RO4, llinell 7</t>
  </si>
  <si>
    <t>RO4, llinell 10</t>
  </si>
  <si>
    <t>RO4, llinell 11</t>
  </si>
  <si>
    <t>RO4, llinell 12</t>
  </si>
  <si>
    <t>RO5, llinell 1</t>
  </si>
  <si>
    <t>RO5, llinell 2</t>
  </si>
  <si>
    <t>RO5, llinell 7</t>
  </si>
  <si>
    <t>RO5, llinell 8</t>
  </si>
  <si>
    <t>RO5, llinell 13</t>
  </si>
  <si>
    <t>RO5, llinell 14</t>
  </si>
  <si>
    <t>RO5, llinell 19</t>
  </si>
  <si>
    <t>RO5, llinell 22</t>
  </si>
  <si>
    <t>RO5, llinell 25.6</t>
  </si>
  <si>
    <t>RO6, llinell 1</t>
  </si>
  <si>
    <t>RO6, llinell 4</t>
  </si>
  <si>
    <t>RO6, llinell 7</t>
  </si>
  <si>
    <t>RO6, llinell 8</t>
  </si>
  <si>
    <t>RO6, llinell 9</t>
  </si>
  <si>
    <t>RO6, llinell 10</t>
  </si>
  <si>
    <t>RO6, llinell 12</t>
  </si>
  <si>
    <t>RO6, llinell 13</t>
  </si>
  <si>
    <t>RO6, llinell 17</t>
  </si>
  <si>
    <t>RO8, llinell 18.5</t>
  </si>
  <si>
    <t>RO8, llinell 25</t>
  </si>
  <si>
    <t>RO9, llinell 7</t>
  </si>
  <si>
    <t>RO9, llinell 15</t>
  </si>
  <si>
    <t>RO(P), llinell 6</t>
  </si>
  <si>
    <t>RO(F), llinell 6</t>
  </si>
  <si>
    <t>RO(N), llinell 14</t>
  </si>
  <si>
    <t xml:space="preserve"> (llinellau 1 to 59)</t>
  </si>
  <si>
    <t>ffurflen BR1, llinell 15</t>
  </si>
  <si>
    <t>Total education</t>
  </si>
  <si>
    <t xml:space="preserve">Total roads new construction and maintenance, street lighting and road safety </t>
  </si>
  <si>
    <t>Total Housing Revenue Account</t>
  </si>
  <si>
    <t>Total housing / SDA Act advances</t>
  </si>
  <si>
    <t>Total housing</t>
  </si>
  <si>
    <t>Total libraries, culture and heritage</t>
  </si>
  <si>
    <t>Total agriculture and fisheries</t>
  </si>
  <si>
    <t>Total sport and recreation</t>
  </si>
  <si>
    <t>Total other environmental services</t>
  </si>
  <si>
    <t>Total law, order and protective services</t>
  </si>
  <si>
    <t>Total all services</t>
  </si>
  <si>
    <t>Total expenditure on fixed assets</t>
  </si>
  <si>
    <t>Total capital expenditure</t>
  </si>
  <si>
    <t>Total receipts</t>
  </si>
  <si>
    <t>Total expenditure / receipts (accruals)</t>
  </si>
  <si>
    <t>Total expenditure treated as capital expenditure by virtue of a section 16(2)(b) direction</t>
  </si>
  <si>
    <t>Total expenditure and other transactions</t>
  </si>
  <si>
    <t>Total expenditure</t>
  </si>
  <si>
    <t xml:space="preserve">Total receipts
</t>
  </si>
  <si>
    <t>Total capital receipts</t>
  </si>
  <si>
    <t>Total capital expenditure and receipts:</t>
  </si>
  <si>
    <t>Total resources used to finance capital expenditure (the sum of the figures in the white cells above)</t>
  </si>
  <si>
    <t>Total receipts:</t>
  </si>
  <si>
    <t>Total in-year capital receipts - HRA</t>
  </si>
  <si>
    <t>Total in-year capital receipts non HRA</t>
  </si>
  <si>
    <t>Total in-year capital receipts</t>
  </si>
  <si>
    <t>Totals</t>
  </si>
  <si>
    <t xml:space="preserve">Total adults aged under 65 with learning disabilities </t>
  </si>
  <si>
    <t xml:space="preserve">Total adults aged under 65 with mental health needs </t>
  </si>
  <si>
    <t>Total arrears brought forward at the start of the year</t>
  </si>
  <si>
    <t>Total structural maintenance</t>
  </si>
  <si>
    <t>Total capital charges relating to construction projects</t>
  </si>
  <si>
    <t xml:space="preserve">Total transport </t>
  </si>
  <si>
    <t>Line 4 as a % of Total amount due:</t>
  </si>
  <si>
    <t>Total amount due</t>
  </si>
  <si>
    <t>Total amount due in year</t>
  </si>
  <si>
    <t xml:space="preserve"> (llinellau 60 to 71)</t>
  </si>
  <si>
    <t xml:space="preserve"> (llinellau 86 and 89.5)</t>
  </si>
  <si>
    <t xml:space="preserve"> (llinellau 106 and 107)</t>
  </si>
  <si>
    <t>RO(P), llinell 10</t>
  </si>
  <si>
    <t>RG, llinell 700, col 2</t>
  </si>
  <si>
    <t>BR2, llinell 4</t>
  </si>
  <si>
    <t>i cyfartal BR1, llinell 5 / BR2, llinell 6</t>
  </si>
  <si>
    <t>i cyfartal ffurflen BR1/2, llinell 1</t>
  </si>
  <si>
    <t>ffurflen BR1, llinell 2</t>
  </si>
  <si>
    <t>ffurflen BR1, llinell 4 / BR2, llinell 3</t>
  </si>
  <si>
    <t>ffurflen BR1, llinell 3 / BR2, llinell 2</t>
  </si>
  <si>
    <t>Cofnodwch yn negyddol</t>
  </si>
  <si>
    <t>Costau gweithwyr</t>
  </si>
  <si>
    <t>Cynllunio, datblygu a gwasanaethau llys</t>
  </si>
  <si>
    <t>Gwasanaethau tai cronfa'r cyngor</t>
  </si>
  <si>
    <t>Crynodeb gwariant refeniw</t>
  </si>
  <si>
    <t>Darpariaeth ar gyfer ad-daliad y prifswm (cyn gosod yr addasiad cyfnewid)</t>
  </si>
  <si>
    <t>Addasiad cyfnewid (nodwch rhif negyddol ar gyfer unrhyw addasiad sy'n gostwng yr MRP ac i'r gwrthwyneb)</t>
  </si>
  <si>
    <t>Grantiau penodol ac arbennig y llywodraeth</t>
  </si>
  <si>
    <t>(£K i 3 lle degol)</t>
  </si>
  <si>
    <t>Er gwybodaeth</t>
  </si>
  <si>
    <t>Awdurdodau unedol yn unig</t>
  </si>
  <si>
    <t>Awdurdodau unedol a thân yn unig</t>
  </si>
  <si>
    <t>Awdurdodau unedol a Pharc Cenedlaethol yn unig</t>
  </si>
  <si>
    <t xml:space="preserve">Swyddfeydd Comisiynydd Heddlu a Throsedd yn unig </t>
  </si>
  <si>
    <t>Awdurdodau unedol  a Swyddfeydd Comisiynydd Heddlu a Throsedd yn unig</t>
  </si>
  <si>
    <t>Grantiau Refeniw</t>
  </si>
  <si>
    <t>Nodwch llinellau "eraill" -198, 298 ayb maent bellach yn cael eu poblogi yn awtomatig o'r rhestr ar waelod y dudalen.</t>
  </si>
  <si>
    <t xml:space="preserve">Rhes RG </t>
  </si>
  <si>
    <t>Manylion y grantiau</t>
  </si>
  <si>
    <t>Grantiau refeniw</t>
  </si>
  <si>
    <t>Grantiau ariannu cyfalaf ac elfen gyfalaf y fenter cyllid preifat</t>
  </si>
  <si>
    <t>Grantiau cyfredol</t>
  </si>
  <si>
    <t>Included in</t>
  </si>
  <si>
    <t>Wedi’i cynnwys yn</t>
  </si>
  <si>
    <t>Cynllun gostyngiadau'r dreth gyngor (ac eithrio'r swm a gaiff ei gyllido gan y GCR)</t>
  </si>
  <si>
    <t xml:space="preserve"> (llinellau 200 i 209)</t>
  </si>
  <si>
    <t xml:space="preserve"> (llinellau 1 i 10)</t>
  </si>
  <si>
    <t xml:space="preserve"> (llinellau 12 i 21)</t>
  </si>
  <si>
    <t xml:space="preserve"> (llinellau 23 i 32)</t>
  </si>
  <si>
    <t xml:space="preserve"> (llinellau 250 i 259)</t>
  </si>
  <si>
    <t xml:space="preserve"> (llinellau 210+300+310+316.1+320+330+340)</t>
  </si>
  <si>
    <t xml:space="preserve"> (llinellau 11+301+311+316.2+321+331+341)</t>
  </si>
  <si>
    <t xml:space="preserve"> (llinellau 22+302+312+316.3+322+332+342)</t>
  </si>
  <si>
    <t xml:space="preserve"> (llinellau 33+303+313+316.4+323+333+343)</t>
  </si>
  <si>
    <t xml:space="preserve"> (llinellau 260+304+314+316.5+324+334+344)</t>
  </si>
  <si>
    <t xml:space="preserve"> (llinellau 360+370+380+390+400+410)</t>
  </si>
  <si>
    <t xml:space="preserve"> (llinellau 361+371+381+391+401+411)</t>
  </si>
  <si>
    <t xml:space="preserve"> (llinellau 362+372+382+392+402+412)</t>
  </si>
  <si>
    <t xml:space="preserve"> (llinellau 363+373+383+393+403+413)</t>
  </si>
  <si>
    <t xml:space="preserve"> (llinellau 364+374+384+394+404+414)</t>
  </si>
  <si>
    <t xml:space="preserve"> (llinellau 350+420)</t>
  </si>
  <si>
    <t xml:space="preserve"> (llinellau 351+421)</t>
  </si>
  <si>
    <t xml:space="preserve"> (llinellau 352+422)</t>
  </si>
  <si>
    <t xml:space="preserve"> (llinellau 353+423)</t>
  </si>
  <si>
    <t xml:space="preserve"> (llinellau 354+424)</t>
  </si>
  <si>
    <t xml:space="preserve"> (llinellau 97 i 107.5)</t>
  </si>
  <si>
    <t xml:space="preserve">  (llinellau 2.1 i 2.3)</t>
  </si>
  <si>
    <t xml:space="preserve"> (llinellau 3.1 i 3.3)</t>
  </si>
  <si>
    <t xml:space="preserve"> (llinellau 16 i 17.1)</t>
  </si>
  <si>
    <t xml:space="preserve"> (llinellau 6 i 9)</t>
  </si>
  <si>
    <t xml:space="preserve"> (llinellau 13 i 16)</t>
  </si>
  <si>
    <t xml:space="preserve"> (llinellau 21.4 i 21.6)</t>
  </si>
  <si>
    <t xml:space="preserve"> (llinellau 25.4 i 25.42)</t>
  </si>
  <si>
    <t xml:space="preserve"> (llinellau 25.6 i 25.7)</t>
  </si>
  <si>
    <t xml:space="preserve"> (llinellau 1.1+10+17+21+21.7+25+25.49+25.8)</t>
  </si>
  <si>
    <t xml:space="preserve"> (llinellau 27 i 36)</t>
  </si>
  <si>
    <t xml:space="preserve"> (llinellau 38 i 47)</t>
  </si>
  <si>
    <t xml:space="preserve"> (llinellau 49 i 58)</t>
  </si>
  <si>
    <t xml:space="preserve"> (llinellau 60 i 69)</t>
  </si>
  <si>
    <t xml:space="preserve"> (llinellau 76 i 80)</t>
  </si>
  <si>
    <t xml:space="preserve"> (llinellau 1 i 5)</t>
  </si>
  <si>
    <t xml:space="preserve"> (llinellau 3+6.1)</t>
  </si>
  <si>
    <t xml:space="preserve"> (llinellau 25.1 i 25.55)</t>
  </si>
  <si>
    <t xml:space="preserve"> (llinellau 1+2+7+8+13+14+19+22+25.6)</t>
  </si>
  <si>
    <t xml:space="preserve"> (llinellau 1 i 13)</t>
  </si>
  <si>
    <t xml:space="preserve"> (llinellau 1 i 18)</t>
  </si>
  <si>
    <t xml:space="preserve"> (llinellau 19 i 24)</t>
  </si>
  <si>
    <t xml:space="preserve"> (colofn 10, llinellau 27 i 31)</t>
  </si>
  <si>
    <t xml:space="preserve"> (llinellau 1 i 6)</t>
  </si>
  <si>
    <t xml:space="preserve"> (llinellau 20 i 28)</t>
  </si>
  <si>
    <t xml:space="preserve"> (llinellau 199, 299, 399, 499, 599 &amp; 699)</t>
  </si>
  <si>
    <t xml:space="preserve"> (llinellau 198, 298, 398, 498, 598 &amp; 698)</t>
  </si>
  <si>
    <t xml:space="preserve"> (llinellau 1.1 i 1.9)</t>
  </si>
  <si>
    <t xml:space="preserve"> (llinellau 7 i 10)</t>
  </si>
  <si>
    <t xml:space="preserve"> (llinellau 14 i 23)</t>
  </si>
  <si>
    <t xml:space="preserve"> (llinellau 1 +2)</t>
  </si>
  <si>
    <t xml:space="preserve"> (llinellau 22 i 28)</t>
  </si>
  <si>
    <t xml:space="preserve"> (Wedi’i cynnwys yn llinell 109, colofn 1.20)</t>
  </si>
  <si>
    <t xml:space="preserve"> (Wedi’i cynnwys yn llinell 35, colofn 1)</t>
  </si>
  <si>
    <t xml:space="preserve"> (Wedi’i cynnwys yn llinell 84, colofn 1a and 1b)</t>
  </si>
  <si>
    <t xml:space="preserve"> (Wedi’i cynnwys yn llinell 13, colofn 1)</t>
  </si>
  <si>
    <t xml:space="preserve"> (Wedi’i cynnwys yn llinell 29, colofn 1)</t>
  </si>
  <si>
    <t xml:space="preserve"> (Wedi’i cynnwys yn llinell 14, colofn 1)</t>
  </si>
  <si>
    <t xml:space="preserve"> (Wedi’i cynnwys yn llinell 17, colofn 1)</t>
  </si>
  <si>
    <t xml:space="preserve"> (Wedi’i cynnwys yn llinell 26, colofn 1)</t>
  </si>
  <si>
    <t xml:space="preserve"> (Wedi’i cynnwys yn llinellau 16, 19, 29 and 30, colofn 1)</t>
  </si>
  <si>
    <t xml:space="preserve"> (Wedi’i cynnwys yn llinellau 6 and 11, colofn 1)</t>
  </si>
  <si>
    <t xml:space="preserve"> (Wedi’i cynnwys yn llinell 13 , colofn 1)</t>
  </si>
  <si>
    <t xml:space="preserve"> (Wedi’i cynnwys yn llinell 21, colofn 1)</t>
  </si>
  <si>
    <t xml:space="preserve"> (llinell 8 I 14)</t>
  </si>
  <si>
    <r>
      <t xml:space="preserve">Mae'r ffigurau mewn </t>
    </r>
    <r>
      <rPr>
        <b/>
        <sz val="10"/>
        <color indexed="12"/>
        <rFont val="Arial"/>
        <family val="2"/>
      </rPr>
      <t>glas</t>
    </r>
    <r>
      <rPr>
        <sz val="10"/>
        <color indexed="22"/>
        <rFont val="Arial"/>
        <family val="2"/>
      </rPr>
      <t xml:space="preserve"> yn cael eu cyfrifo, mae'r celloedd wedi'u diogelu</t>
    </r>
  </si>
  <si>
    <t xml:space="preserve"> (line 1+line 2):</t>
  </si>
  <si>
    <t xml:space="preserve"> (lines 210+11+22+33+260)</t>
  </si>
  <si>
    <t xml:space="preserve"> (lines 435+108)</t>
  </si>
  <si>
    <t xml:space="preserve"> (lines 2+3+13+14+15+19)</t>
  </si>
  <si>
    <t xml:space="preserve"> (lines 25+26+29)</t>
  </si>
  <si>
    <t xml:space="preserve"> (lines 24+32+33)</t>
  </si>
  <si>
    <t xml:space="preserve"> (lines 1+21+34)</t>
  </si>
  <si>
    <t xml:space="preserve"> (lines 48+59+70+81)</t>
  </si>
  <si>
    <t xml:space="preserve"> (lines 26+26.5+37+82)</t>
  </si>
  <si>
    <t xml:space="preserve"> (lines 6+7+10+11+12)</t>
  </si>
  <si>
    <t xml:space="preserve"> (lines 15+16)</t>
  </si>
  <si>
    <t xml:space="preserve"> (lines 18.5+25)</t>
  </si>
  <si>
    <t xml:space="preserve"> (lines 7+15)</t>
  </si>
  <si>
    <t xml:space="preserve"> (lines 17+18)</t>
  </si>
  <si>
    <t xml:space="preserve"> (lines 1+2+5)</t>
  </si>
  <si>
    <t xml:space="preserve"> (lines 7+8)</t>
  </si>
  <si>
    <t xml:space="preserve"> (lines 10+11)</t>
  </si>
  <si>
    <t xml:space="preserve"> (lines 6+9+12)</t>
  </si>
  <si>
    <t xml:space="preserve"> (lines 3+4.1 to 4.5+13)</t>
  </si>
  <si>
    <t xml:space="preserve"> (lines 18+19)</t>
  </si>
  <si>
    <t xml:space="preserve"> (lines 14+17+20)</t>
  </si>
  <si>
    <t xml:space="preserve"> (line 94+line 99)</t>
  </si>
  <si>
    <t xml:space="preserve"> (llinell 30+llinell 31)</t>
  </si>
  <si>
    <t xml:space="preserve"> (llinell 1+llinell 2):</t>
  </si>
  <si>
    <t xml:space="preserve"> (llinellau 210+11+22+33+260)</t>
  </si>
  <si>
    <t xml:space="preserve"> (llinellau 435+108)</t>
  </si>
  <si>
    <t xml:space="preserve"> (llinellau 2+3+13+14+15+19)</t>
  </si>
  <si>
    <t xml:space="preserve"> (llinellau 25+26+29)</t>
  </si>
  <si>
    <t xml:space="preserve"> (llinellau 24+32+33)</t>
  </si>
  <si>
    <t xml:space="preserve"> (llinellau 1+21+34)</t>
  </si>
  <si>
    <t xml:space="preserve"> (llinellau 48+59+70+81)</t>
  </si>
  <si>
    <t xml:space="preserve"> (llinellau 26+26.5+37+82)</t>
  </si>
  <si>
    <t xml:space="preserve"> (llinellau 6+7+10+11+12)</t>
  </si>
  <si>
    <t xml:space="preserve"> (llinellau 15+16)</t>
  </si>
  <si>
    <t xml:space="preserve"> (llinellau 18.5+25)</t>
  </si>
  <si>
    <t xml:space="preserve"> (llinellau 7+15)</t>
  </si>
  <si>
    <t xml:space="preserve"> (llinellau 17+18)</t>
  </si>
  <si>
    <t xml:space="preserve"> (llinellau 1+2+5)</t>
  </si>
  <si>
    <t xml:space="preserve"> (llinellau 7+8)</t>
  </si>
  <si>
    <t xml:space="preserve"> (llinellau 10+11)</t>
  </si>
  <si>
    <t xml:space="preserve"> (llinellau 6+9+12)</t>
  </si>
  <si>
    <t xml:space="preserve"> (llinellau 3+4.1 i 4.5+13)</t>
  </si>
  <si>
    <t xml:space="preserve"> (llinellau 18+19)</t>
  </si>
  <si>
    <t xml:space="preserve"> (llinellau 14+17+20)</t>
  </si>
  <si>
    <t xml:space="preserve"> (llinell 94+llinell 99)</t>
  </si>
  <si>
    <t>List for Form Display</t>
  </si>
  <si>
    <t xml:space="preserve">Families First/Cymorth: other local services </t>
  </si>
  <si>
    <t>Cymunedau’n Gyntaf (Addysg)</t>
  </si>
  <si>
    <t>Grant Gwella addysg ar gyfer ysgolion</t>
  </si>
  <si>
    <t>Cymunedau’n Gyntaf (gwasanaethau cymdeithasol)</t>
  </si>
  <si>
    <t>Grant Gwasanaethau Cam-drin Domestig  - Cydlynwyr cam-drin domestig a chynghorwyr annibynnol ar drais domestig</t>
  </si>
  <si>
    <t xml:space="preserve">Cronfa Atal Troseddu Ieuenctid </t>
  </si>
  <si>
    <t>Cyflwyno Trawsnewid</t>
  </si>
  <si>
    <t xml:space="preserve">Gofal plant tu allan i'r ysgol </t>
  </si>
  <si>
    <t>Ad-daliadau rhent a roddwyd i denantiaid cyfrif refeniw tai</t>
  </si>
  <si>
    <t>Eraill o'r Swyddfa Gartref, yr Adran Materion Cyfansoddiadol a Gweinyddiaeth Llysoedd Unedig (nodwch ar dudalen olaf)</t>
  </si>
  <si>
    <t>Cyfanswm y Swyddfa Gartref, yr Adran Materion Cyfansoddiadol a Gweinyddiaeth Llysoedd Unedig</t>
  </si>
  <si>
    <t>Llifogydd ac erydu arfordirol</t>
  </si>
  <si>
    <t>Land Reclamation S16</t>
  </si>
  <si>
    <t>Adennill tir S16</t>
  </si>
  <si>
    <t>Partneriaethau Canol Tref</t>
  </si>
  <si>
    <t>Grant cymorth strategaeth gwaith ieuenctid</t>
  </si>
  <si>
    <t>Teuluoedd yn Gyntaf/Cymorth: gwasanaethau lleol eraill</t>
  </si>
  <si>
    <t>Tai Cronfa'r Cyngor</t>
  </si>
  <si>
    <t>Housing Council Fund</t>
  </si>
  <si>
    <t>Gwariant Cyfredol Net</t>
  </si>
  <si>
    <t>Net Current Expenditure</t>
  </si>
  <si>
    <t>Gross Expenditure</t>
  </si>
  <si>
    <t>Total Income</t>
  </si>
  <si>
    <t>Gwariant Gros</t>
  </si>
  <si>
    <t>Cyfanswm Incwm</t>
  </si>
  <si>
    <t>Levies income from contributing County and County Borough Councils</t>
  </si>
  <si>
    <t>Incwm Ardollau gan gynghorau Sir a Chynghorau Bwrdeistref Sirol Sy'n Cyfrannu</t>
  </si>
  <si>
    <t>Fire and Rescue Services</t>
  </si>
  <si>
    <t>Gwasanaethau tȃn ac achub</t>
  </si>
  <si>
    <t>Conservation</t>
  </si>
  <si>
    <t>Cadwraeth</t>
  </si>
  <si>
    <t>Costau craidd democrataidd a chorfforaethol</t>
  </si>
  <si>
    <t>Cyfanswm grantiau</t>
  </si>
  <si>
    <t>Gofal cymdeithasol i Oedolion</t>
  </si>
  <si>
    <t>Gofal cymdeithasol i blant</t>
  </si>
  <si>
    <t>Gwariant ysgolion heb ei ddirprwyo</t>
  </si>
  <si>
    <t>Pobl hyn (65 oed a throsodd) gan gynnwys pobl hyn sydd a salwtch meddwl</t>
  </si>
  <si>
    <t>Cwblhewch y llinellau isod ar sail Menter Cyllid Preifat (PFI) 'Ar y Fantolen'</t>
  </si>
  <si>
    <t>Cyllido cyfalaf</t>
  </si>
  <si>
    <t>Cymharu a'r ffurflen gofynion cyllidebol (BR1), 2015-16</t>
  </si>
  <si>
    <t>Cymharu'r naill flwyddyn a'r llall</t>
  </si>
  <si>
    <t>Diwylliant a threftadaeth</t>
  </si>
  <si>
    <t>Corporate and democratic core costs</t>
  </si>
  <si>
    <t>Total grants</t>
  </si>
  <si>
    <t>Adult social care</t>
  </si>
  <si>
    <t>Children's social care</t>
  </si>
  <si>
    <t>Non-delegated schools expenditure</t>
  </si>
  <si>
    <t>Older people (aged 65 or over) including older mentally ill</t>
  </si>
  <si>
    <t>Families First (education)</t>
  </si>
  <si>
    <t>Families First (social services)</t>
  </si>
  <si>
    <t>Sheets</t>
  </si>
  <si>
    <t>Transfer</t>
  </si>
  <si>
    <t>Check</t>
  </si>
  <si>
    <t>RO5 25.6 Column 11 = RG 624 Column 1</t>
  </si>
  <si>
    <t>RO5 25.6 Colofn 11 = RG 624 Colofn 1</t>
  </si>
  <si>
    <t>Column2</t>
  </si>
  <si>
    <t>Column4</t>
  </si>
  <si>
    <t>Column5</t>
  </si>
  <si>
    <t>Column6</t>
  </si>
  <si>
    <t>Column7</t>
  </si>
  <si>
    <t>Column8</t>
  </si>
  <si>
    <t>Column9</t>
  </si>
  <si>
    <t>Column10</t>
  </si>
  <si>
    <t>Column11</t>
  </si>
  <si>
    <t>Column112</t>
  </si>
  <si>
    <t>Column12</t>
  </si>
  <si>
    <t>Column13</t>
  </si>
  <si>
    <t>Column14</t>
  </si>
  <si>
    <t>Column15</t>
  </si>
  <si>
    <t>Row</t>
  </si>
  <si>
    <t>percent</t>
  </si>
  <si>
    <t>Auto</t>
  </si>
  <si>
    <t>Mark</t>
  </si>
  <si>
    <t>Status</t>
  </si>
  <si>
    <t>Our Comments</t>
  </si>
  <si>
    <t>Your Comments</t>
  </si>
  <si>
    <t>Date</t>
  </si>
  <si>
    <t>Lookup</t>
  </si>
  <si>
    <t>Year=</t>
  </si>
  <si>
    <t>Drop-Down for Status Column</t>
  </si>
  <si>
    <t>DO NOT DELETE</t>
  </si>
  <si>
    <t>C</t>
  </si>
  <si>
    <t>NB</t>
  </si>
  <si>
    <t>Important</t>
  </si>
  <si>
    <t>A</t>
  </si>
  <si>
    <t>Action</t>
  </si>
  <si>
    <t>W</t>
  </si>
  <si>
    <t>Waiting</t>
  </si>
  <si>
    <t>U</t>
  </si>
  <si>
    <t>Unresolved</t>
  </si>
  <si>
    <t>Transfer Sheet (_tab)</t>
  </si>
  <si>
    <t>Check Totals of each Sheet against sheet totals in Transfer Sheet</t>
  </si>
  <si>
    <t>Validation Transfer Sheet (Val)</t>
  </si>
  <si>
    <t>Initials</t>
  </si>
  <si>
    <t>Pioneer Schools</t>
  </si>
  <si>
    <t>Schools Challenge Cymru</t>
  </si>
  <si>
    <t>Welsh Independent Living Grant</t>
  </si>
  <si>
    <t>Single Revenue Grant</t>
  </si>
  <si>
    <t>Services to Victims and Witnesses of Crime</t>
  </si>
  <si>
    <t>Traffic management - bus lane enforcement</t>
  </si>
  <si>
    <t>Young Persons Discounted Bus Travel Scheme (formerly Youth Concessionary Fares Scheme)</t>
  </si>
  <si>
    <t>Community Infrastructure Levy</t>
  </si>
  <si>
    <t>Education Improvement Grant (EIG)</t>
  </si>
  <si>
    <t xml:space="preserve"> (lines 72 to 85.5)</t>
  </si>
  <si>
    <t xml:space="preserve"> (llinellau 72 to 85.5)</t>
  </si>
  <si>
    <t>T</t>
  </si>
  <si>
    <t>Switch</t>
  </si>
  <si>
    <t>Ffion Madog Evans</t>
  </si>
  <si>
    <t>Instructions for Validation Tables</t>
  </si>
  <si>
    <t>DataY1</t>
  </si>
  <si>
    <t>DataY2</t>
  </si>
  <si>
    <t>DataY3</t>
  </si>
  <si>
    <t>tblRO</t>
  </si>
  <si>
    <t>Sum of lines 2, 3, and 4</t>
  </si>
  <si>
    <t>Cyfarwyddiadau ar gyfer Tablau Dilysu</t>
  </si>
  <si>
    <t>E-bost: YCLLL.trosglwyddo@cymru.gsi.gov.uk</t>
  </si>
  <si>
    <t>Validation Tables</t>
  </si>
  <si>
    <t>row</t>
  </si>
  <si>
    <t>column</t>
  </si>
  <si>
    <t>tolerances:</t>
  </si>
  <si>
    <t>differences:</t>
  </si>
  <si>
    <t>Marcio</t>
  </si>
  <si>
    <t>Gwirio</t>
  </si>
  <si>
    <t>goddefiannau:</t>
  </si>
  <si>
    <t>gwahaniaethau:</t>
  </si>
  <si>
    <t>canran</t>
  </si>
  <si>
    <t>rhes</t>
  </si>
  <si>
    <t>colofn</t>
  </si>
  <si>
    <t>Statws</t>
  </si>
  <si>
    <t>Ein Sylwadau</t>
  </si>
  <si>
    <t>Eich Sylwadau</t>
  </si>
  <si>
    <t>llythrenau</t>
  </si>
  <si>
    <t>Dyddiad</t>
  </si>
  <si>
    <t xml:space="preserve">Year-on-year Validations Table for </t>
  </si>
  <si>
    <t xml:space="preserve">Flwyddyn ar ôl blwyddyn bwrdd dilysiadau am </t>
  </si>
  <si>
    <t xml:space="preserve">Grant Refeniw Sengl </t>
  </si>
  <si>
    <t>Grant Byw'n Annibynnol Cymru</t>
  </si>
  <si>
    <t>Grant Gwella Addysg</t>
  </si>
  <si>
    <t>Her Ysgolion Cymru</t>
  </si>
  <si>
    <t>Ysgolion Arloesi</t>
  </si>
  <si>
    <t>Ardoll Seilwaith Cymunedol</t>
  </si>
  <si>
    <t>Gwasanaethau i Ddioddefwyr a Thystion Troseddau</t>
  </si>
  <si>
    <t xml:space="preserve">For return by </t>
  </si>
  <si>
    <t>Gorffennaf</t>
  </si>
  <si>
    <t>July</t>
  </si>
  <si>
    <t xml:space="preserve">I'w ddychwelyd erbyn </t>
  </si>
  <si>
    <t>Date of Form to be returned by</t>
  </si>
  <si>
    <t>Table of Validation Ranges</t>
  </si>
  <si>
    <t>This is updated automatically when year is changed</t>
  </si>
  <si>
    <t>DO NOT CHANGE</t>
  </si>
  <si>
    <t>Val No</t>
  </si>
  <si>
    <t>Form</t>
  </si>
  <si>
    <t>Traffic Management - bus lane enforcement</t>
  </si>
  <si>
    <t>Rheoli Traffig - gorfodaeth lôn fysiau</t>
  </si>
  <si>
    <t>Zero</t>
  </si>
  <si>
    <t>Sero</t>
  </si>
  <si>
    <t>Ardoll Seilwaith Cymunedol gwariant nad ydynt wedi'u cynnwys yn y rhes 85.5</t>
  </si>
  <si>
    <t>Community Infrastructure Levy expenditure not included in row 85.5</t>
  </si>
  <si>
    <t>Zero?</t>
  </si>
  <si>
    <t>Sero?</t>
  </si>
  <si>
    <t>%</t>
  </si>
  <si>
    <t>Tolerance Table</t>
  </si>
  <si>
    <t>Default</t>
  </si>
  <si>
    <t>Manual</t>
  </si>
  <si>
    <t>Value</t>
  </si>
  <si>
    <t>E</t>
  </si>
  <si>
    <t>Col Lookup Table</t>
  </si>
  <si>
    <t>Grants - compare RG totals with form totals - UNITARIES ONLY</t>
  </si>
  <si>
    <t>Figures</t>
  </si>
  <si>
    <t>Form1 Ref</t>
  </si>
  <si>
    <t>Form1 Row</t>
  </si>
  <si>
    <t>Form1 Col</t>
  </si>
  <si>
    <t>Validation Description</t>
  </si>
  <si>
    <t>Form2 Ref</t>
  </si>
  <si>
    <t>Form2 Row</t>
  </si>
  <si>
    <t>Form2 Col</t>
  </si>
  <si>
    <t>Form1</t>
  </si>
  <si>
    <t>Form2</t>
  </si>
  <si>
    <t>Checks</t>
  </si>
  <si>
    <t>Initial</t>
  </si>
  <si>
    <t>Form12</t>
  </si>
  <si>
    <t>Form23</t>
  </si>
  <si>
    <t>Check all lines balance to zero or are within tolerance</t>
  </si>
  <si>
    <t>Council Tax Collection - UNITARIES ONLY</t>
  </si>
  <si>
    <t>Add Form</t>
  </si>
  <si>
    <t>Add Rows</t>
  </si>
  <si>
    <t>Add Cols</t>
  </si>
  <si>
    <t>Add</t>
  </si>
  <si>
    <t>Compare Spend limits (RS) as a % of Total Spend (line 60)</t>
  </si>
  <si>
    <t>Compare Spend limits (RS) as a % of Total Spend (line 60). ND costs</t>
  </si>
  <si>
    <t>Compare Spend limits (RS) as a % of Total Spend (line 60). Other Central costs</t>
  </si>
  <si>
    <t>Summation of RS Rows against RG Totals for each service area</t>
  </si>
  <si>
    <t>Employee Costs - Check &gt;0</t>
  </si>
  <si>
    <t>POLICE, FIRE AND NATIONAL PARKS ONLY</t>
  </si>
  <si>
    <t xml:space="preserve">The total number of checks =  </t>
  </si>
  <si>
    <t>Table No</t>
  </si>
  <si>
    <t>ROComp</t>
  </si>
  <si>
    <t>ROCompVal</t>
  </si>
  <si>
    <t>From Validations Table opposite</t>
  </si>
  <si>
    <t>KEY</t>
  </si>
  <si>
    <t>From ValIn table</t>
  </si>
  <si>
    <t>ValYOY columns</t>
  </si>
  <si>
    <t>ValIn columns</t>
  </si>
  <si>
    <t>Row Description</t>
  </si>
  <si>
    <t>ValYOY</t>
  </si>
  <si>
    <t>Additional Year-On-Year Validations</t>
  </si>
  <si>
    <t>Page</t>
  </si>
  <si>
    <t>Total of above rows</t>
  </si>
  <si>
    <t>Consistency and comparison checks</t>
  </si>
  <si>
    <t>Enter values below:</t>
  </si>
  <si>
    <t>Enter col no below:</t>
  </si>
  <si>
    <t>ValComp</t>
  </si>
  <si>
    <t>GCSE Support Programme grant</t>
  </si>
  <si>
    <t>Modern foreign languages</t>
  </si>
  <si>
    <t>Communities for work (education)</t>
  </si>
  <si>
    <t>Communities first (education)</t>
  </si>
  <si>
    <t>Promoting positive engagement for young people (social services)</t>
  </si>
  <si>
    <t>communities for work (social services)</t>
  </si>
  <si>
    <t>Expanding Edge of Care Services</t>
  </si>
  <si>
    <t>Waste Infrastructure Procurement Programme - Gate Fee Contributions</t>
  </si>
  <si>
    <t>Promoting positve engagement for young people (education)</t>
  </si>
  <si>
    <t>Hyrwyddo Ymgysylltu Cadarnhaol ar gyfer Pobl Ifanc (addysg)</t>
  </si>
  <si>
    <t>Grant Rhaglen Cymorth TGAU</t>
  </si>
  <si>
    <t>Ieithoedd Tramor Modern</t>
  </si>
  <si>
    <t>Cymunedau am Waith (addysg)</t>
  </si>
  <si>
    <t>Hyrwyddo Ymgysylltu Cadarnhaol ar gyfer Pobl Ifanc (gwasanaeth cymdeithasol)</t>
  </si>
  <si>
    <t>Cymunedau am Waith (gwasanaeth cymdeithasol)</t>
  </si>
  <si>
    <t>Rhaglen Caffael Seilwaith Gwastraff - Cyfraniadau Ffi Glwyd</t>
  </si>
  <si>
    <t>Ffurflen1 Cyf</t>
  </si>
  <si>
    <t>Rhes ffurflen1</t>
  </si>
  <si>
    <t>Colofn ffurflen1</t>
  </si>
  <si>
    <t>Disgrifiad dilysu</t>
  </si>
  <si>
    <t>Ffurflen2 Cyf</t>
  </si>
  <si>
    <t>Rhes ffurflen2</t>
  </si>
  <si>
    <t>Colofn ffurflen2</t>
  </si>
  <si>
    <t>Ffurflen1</t>
  </si>
  <si>
    <t>Ffurflen2</t>
  </si>
  <si>
    <t>Ffurflen</t>
  </si>
  <si>
    <t>Rhes</t>
  </si>
  <si>
    <t>Colofn</t>
  </si>
  <si>
    <t>Ychwanegu ffurflen</t>
  </si>
  <si>
    <t>Ychwanegu rhesi</t>
  </si>
  <si>
    <t>Ychwanegu colofnau</t>
  </si>
  <si>
    <t>Ychwanegu</t>
  </si>
  <si>
    <t>Cyfanswm nifer y gwiriadau =</t>
  </si>
  <si>
    <t>Grantiau - cymharu'r cyfansymiau GR gyda cyfansymiau’r ffurflen - Awdurdodau Unedol yn unig</t>
  </si>
  <si>
    <t>Gwirio fod cyfanswm y llinellau i gyd yn dod i sero neu o fewn ffiniau goddefgarwch</t>
  </si>
  <si>
    <t>Casgliad Treth Cyngor - Awdurdodau Unedol yn unig</t>
  </si>
  <si>
    <t>Cymharu terfynau gwario (RS) fel % o chyfanswm y gwariant (llinell 60)</t>
  </si>
  <si>
    <t>Cymharu terfynau gwario (RS) fel % o chyfanswm y gwariant (llinell 60). Costau NDR</t>
  </si>
  <si>
    <t>Cymharu terfynau gwario (RS) fel % o chyfanswm gwariant (llinell 60). Costau canolog eraill</t>
  </si>
  <si>
    <t>Cyfanswm rhesi RS yn erbyn cyfansymiau GR ar gyfer pob maes gwasanaethu</t>
  </si>
  <si>
    <t>Costau cyflogeion - Gwirio &gt; 0</t>
  </si>
  <si>
    <t>YR HEDDLU, TÂN A PHARCIAU CENEDLAETHOL YN UNIG</t>
  </si>
  <si>
    <t>Ffigurau</t>
  </si>
  <si>
    <t>Cyfanswm y rhesi uchod</t>
  </si>
  <si>
    <t>Gwirio cysondeb a chymhariaeth</t>
  </si>
  <si>
    <t>Dilysu ychwanegol - cymharu blwyddyn yn erbyn y flwyddyn blaenorol</t>
  </si>
  <si>
    <t>Disgrifiad rhes</t>
  </si>
  <si>
    <t>Tabl ffiniau goddefgarwch</t>
  </si>
  <si>
    <t>Rhowch gwerthoedd isod:</t>
  </si>
  <si>
    <t>Diofyn</t>
  </si>
  <si>
    <t>Rhowch rif y colofn isod:</t>
  </si>
  <si>
    <t>Llawlyfr</t>
  </si>
  <si>
    <t>Rif y dilysu</t>
  </si>
  <si>
    <t>Expanding Edge of Care Services (Saesneg yn unig)</t>
  </si>
  <si>
    <t>Ben Smith</t>
  </si>
  <si>
    <t>CF31 4WB</t>
  </si>
  <si>
    <t>E-bost: YCLLL.trosglwyddo@llyw.cymru</t>
  </si>
  <si>
    <t>E-mail: lgfs.transfer@gov.wales</t>
  </si>
  <si>
    <t>Communities for work (social services)</t>
  </si>
  <si>
    <t>S</t>
  </si>
  <si>
    <t>Please try and balance</t>
  </si>
  <si>
    <t>226882</t>
  </si>
  <si>
    <t>Police grant allocation under principal formula (including floor funding)</t>
  </si>
  <si>
    <t>Jane Thomas</t>
  </si>
  <si>
    <t>Mr Barrie Davies</t>
  </si>
  <si>
    <t>Rhian Hayden</t>
  </si>
  <si>
    <t>Peter Davies</t>
  </si>
  <si>
    <t>Mr Christopher Lee</t>
  </si>
  <si>
    <t>645745 / 642105</t>
  </si>
  <si>
    <t>Helen Willliams</t>
  </si>
  <si>
    <t>804401 / 804831</t>
  </si>
  <si>
    <t>V</t>
  </si>
  <si>
    <t>ChildCare Offer</t>
  </si>
  <si>
    <t>VAT Overpayments</t>
  </si>
  <si>
    <t>Text</t>
  </si>
  <si>
    <t>Change this to the AuthCode after receiving completed form.</t>
  </si>
  <si>
    <t>tblOther</t>
  </si>
  <si>
    <t>Gordaliadau TAW</t>
  </si>
  <si>
    <t>Cynnig Gofal Plant</t>
  </si>
  <si>
    <t>HRA Income - record as positive values</t>
  </si>
  <si>
    <t>Dwelling rents (gross)</t>
  </si>
  <si>
    <t>Non-dwelling rents (gross)</t>
  </si>
  <si>
    <t>Tenants', leaseholders' and other charges for services and facilities</t>
  </si>
  <si>
    <t>Government grants and other assistance</t>
  </si>
  <si>
    <t>Total HRA income</t>
  </si>
  <si>
    <t>HRA Expenditure</t>
  </si>
  <si>
    <t>Supervision and management</t>
  </si>
  <si>
    <t>Prudent provision for repayment of debt</t>
  </si>
  <si>
    <t>Interest payable and similar charges</t>
  </si>
  <si>
    <t>Other HRA expenditure</t>
  </si>
  <si>
    <t>Total HRA expenditure</t>
  </si>
  <si>
    <t>Surplus or deficit for the year on HRA services</t>
  </si>
  <si>
    <t>HRA reserves</t>
  </si>
  <si>
    <t>Net total cost (£000s)</t>
  </si>
  <si>
    <t>Month Convertor</t>
  </si>
  <si>
    <t>January</t>
  </si>
  <si>
    <t>February</t>
  </si>
  <si>
    <t>March</t>
  </si>
  <si>
    <t>April</t>
  </si>
  <si>
    <t>May</t>
  </si>
  <si>
    <t>June</t>
  </si>
  <si>
    <t>August</t>
  </si>
  <si>
    <t>September</t>
  </si>
  <si>
    <t>October</t>
  </si>
  <si>
    <t>November</t>
  </si>
  <si>
    <t>December</t>
  </si>
  <si>
    <t>Ionawr</t>
  </si>
  <si>
    <t>Chwefror</t>
  </si>
  <si>
    <t>Awst</t>
  </si>
  <si>
    <t>Mawrth</t>
  </si>
  <si>
    <t>Medi</t>
  </si>
  <si>
    <t>Ebrill</t>
  </si>
  <si>
    <t>Hydref</t>
  </si>
  <si>
    <t>Mai</t>
  </si>
  <si>
    <t>Tachwedd</t>
  </si>
  <si>
    <t>Mehefin</t>
  </si>
  <si>
    <t>Rhagfyr</t>
  </si>
  <si>
    <t>Display value</t>
  </si>
  <si>
    <t>Display Short</t>
  </si>
  <si>
    <t>Housing Revenue Account</t>
  </si>
  <si>
    <t>For Information</t>
  </si>
  <si>
    <t>please amend if incorrect</t>
  </si>
  <si>
    <t>sets parameter for tblOther</t>
  </si>
  <si>
    <t>Date Parameters for  tblOther</t>
  </si>
  <si>
    <t>P3</t>
  </si>
  <si>
    <t>P4</t>
  </si>
  <si>
    <t>P5</t>
  </si>
  <si>
    <t>N.B. FLEXIBLE FUNDING (pilot for Early Intervention and Support Grant)</t>
  </si>
  <si>
    <t>NODYN. ARIANNU HYBLYG (peilot at gyfer Grant Ymyrraeth Gynnar a Chymorth)</t>
  </si>
  <si>
    <t>Darllenwch y canllaw grantiau (RG) ar hyn i sicrhau eich bod yn llenwi’r llinellau cywir a defnyddiwch y llinellau ariannu hyblyg dim ond os ydych yn y grŵp braenaru</t>
  </si>
  <si>
    <t>Please read the grants guidance (RG) on this to ensure you are filling in the correct lines and only use the flexible funding lines if you are in the pathfinder group.</t>
  </si>
  <si>
    <t>Cyfrif Refeniw Tai</t>
  </si>
  <si>
    <t>Incwm HRA - cofnodwch fel gwerthoedd positif</t>
  </si>
  <si>
    <t>Cost cyfanswm net (£000au)</t>
  </si>
  <si>
    <t>Rhenti anheddau (gros)</t>
  </si>
  <si>
    <t>Rhenti nad ydynt yn anheddau (gros)</t>
  </si>
  <si>
    <t>Tenantiaid, lesddeiliaid a ffioedd eraill ar gyfer gwasanaethau a chyfleusterau</t>
  </si>
  <si>
    <t>Grantiau a chymorth llywodraeth</t>
  </si>
  <si>
    <t>Cyfanswm incwm HRA</t>
  </si>
  <si>
    <t>Gwariant HRA</t>
  </si>
  <si>
    <t>Atgyweirio a chynnal a chadw</t>
  </si>
  <si>
    <t xml:space="preserve">Goruchwylio a rheolaeth </t>
  </si>
  <si>
    <t>Darpariaeth ddarbodus ar gyfer ad-daliad dyled</t>
  </si>
  <si>
    <t>Buddiant sydd yn daladwy a ffioedd tebyg</t>
  </si>
  <si>
    <t>Gwariant HRA arall</t>
  </si>
  <si>
    <t>Cyfanswm gwariant HRA</t>
  </si>
  <si>
    <t>Gwarged neu ddiffyg ar wasanaethau HRA ar gyfer y flwyddyn</t>
  </si>
  <si>
    <t>Cronfeydd HRA</t>
  </si>
  <si>
    <t>Copy of RG sheet to compare with Transfer RG using Cond Formatting</t>
  </si>
  <si>
    <t>Telephone: 02920 825673</t>
  </si>
  <si>
    <t>Ffôn: 02920 825673</t>
  </si>
  <si>
    <t>Cymraeg / Welsh</t>
  </si>
  <si>
    <t>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t>
  </si>
  <si>
    <t>Ar rai o’r tudalennau mae tabl dilysu wedi ei ychwanegu, sydd yn dangos ffigurau o’r ddwy flynedd flaenorol ar gyfer dibenion cymharu, i’ch cynorthwyo i gwblhau’r ffurflen.
Mae’r golofn ‘Auto’ yn dangos unrhyw ffigurau sydd y tu allan i’r lefelau goddefiant (sydd wedi eu gosod ar hyn o bryd ar wahaniaeth o un flwyddyn i’r llall o 30K a 50%) a fydd, o bosib, angen eu gwirio. 
Unwaith y byddwn wedi derbyn y ffurflen wedi ei chwblhau, byddwn yn marcio unrhyw resi sydd yn ein tyb ni angen eu clirio, drwy defnyddio’r golofn ‘Gwirio’ a hefyd yn ychwanegu unrhyw sylwadau a/neu unrhyw sylwadau blaenorol perthnasol a ddarparwyd gan eich awdurdod yn y golofn ‘Ein Sylwadau’.
Os byddwch yn dymuno ychwanegu gwybodaeth ategol yn unrhyw res a fyddech cystal â’u rhoi yn ‘Eich Sylwadau'. Fel arall bydd neges e bost i gadarnhau eich bod yn hapus gyda’r ffigurau yn ddigonol. 
Yn gywir,
Y Tîm Ystadegau Cyllid Llywodraeth Leol</t>
  </si>
  <si>
    <t>Marie James</t>
  </si>
  <si>
    <t>Regional Consortia School Improvement Grant</t>
  </si>
  <si>
    <t>Local Authority Education Grant</t>
  </si>
  <si>
    <t>Housing Support Grant - (social services)</t>
  </si>
  <si>
    <t>Social Care Workforce and Sustainability Pressures Grant</t>
  </si>
  <si>
    <t>Enabling Natural Resources and Well Being Grant (ENRaW)</t>
  </si>
  <si>
    <t>Children and Communities Grant (formerly Flexible Funding - other)</t>
  </si>
  <si>
    <t>Grantiau'r Gymuned Ewropeaidd ar gyfer addysg</t>
  </si>
  <si>
    <r>
      <t xml:space="preserve">European </t>
    </r>
    <r>
      <rPr>
        <sz val="10"/>
        <color rgb="FF0000FF"/>
        <rFont val="Arial"/>
        <family val="2"/>
      </rPr>
      <t>Communit</t>
    </r>
    <r>
      <rPr>
        <sz val="10"/>
        <rFont val="Arial"/>
        <family val="2"/>
      </rPr>
      <t>y grants for education</t>
    </r>
  </si>
  <si>
    <t>Children and Communities Grant (formerly Flexible Funding - education)</t>
  </si>
  <si>
    <t>Grant Plant a Chymunedau (Ariannu Hyblyg yn flaenorol - Addysg )</t>
  </si>
  <si>
    <t>Pupil Development Grant (formerly Pupil Deprivation Grant)</t>
  </si>
  <si>
    <t>Grant Amddifadedd Ysgolion (Grant Amddifadedd Disgyblion yn Flaenorol)</t>
  </si>
  <si>
    <t>Grant Gwella Ysgolion Consortia Rhanbarthol</t>
  </si>
  <si>
    <t>Grant Addysg Awdurdodau Lleol</t>
  </si>
  <si>
    <t>Youth Justice Board</t>
  </si>
  <si>
    <t>Bwrdd Cyfiawnder Ieuenctid</t>
  </si>
  <si>
    <t>Substance Misuse Action Fund (SMAF)</t>
  </si>
  <si>
    <t xml:space="preserve">Cronfa Weithredu ar Gamddefnyddio Sylweddau </t>
  </si>
  <si>
    <t>Housing Support Grant (formerly Supporting People - Social Services)</t>
  </si>
  <si>
    <t>Grant Cymorth Tai (Cefnogi Pobl yn flaenorol - Gwasanaethau Cymdeithasol)</t>
  </si>
  <si>
    <t>Rent Rebates Granted To HRA Tenants</t>
  </si>
  <si>
    <t>Children and Communities Grant (formerly Flexible Funding - housing)</t>
  </si>
  <si>
    <t>Grant Plant a Chymunedau (Ariannu Hyblyg yn flaenorol - tai)</t>
  </si>
  <si>
    <t>Grant Plant a Chymunedau (Ariannu Hyblyg yn flaenorol - arall)</t>
  </si>
  <si>
    <t>Cynllun Tocynnau Teithio ar Fysiau Rhatach i Ieunctid (Cynllun Tocynnau Teithio Rhatach i Bobl Ifanc)</t>
  </si>
  <si>
    <t>Grant Galluogi Adnoddau Naturiol a Llesiant</t>
  </si>
  <si>
    <t>Housing Support Grant (formerly supporting people - housing)</t>
  </si>
  <si>
    <t>Grant Cymorth Tai (Cefnogi pobl yn flaenorol - tai)</t>
  </si>
  <si>
    <t>Hidden</t>
  </si>
  <si>
    <t>Children and Communities Grant (formerly Flexible Funding - social services)</t>
  </si>
  <si>
    <t>Grant Plant a Chymunedau (Ariannu Hyblyg yn flaenorol - gwasanaethau cymdeithasol)</t>
  </si>
  <si>
    <t>Grant y Tasglu Gofal Cymdeithasol a Phwysau Cynaliadwyedd</t>
  </si>
  <si>
    <t>COVID-19. Local Government Single Emergency Hardship Fund</t>
  </si>
  <si>
    <t>COVID-19 Free School Meals</t>
  </si>
  <si>
    <t>COVID-19 Accelerated Learning Programme (ALP)</t>
  </si>
  <si>
    <t>Food and Residual Waste Treatment Gate Fee Support</t>
  </si>
  <si>
    <t>A Healthier West Wales (supported programmes 1, 3, 7)</t>
  </si>
  <si>
    <t xml:space="preserve"> (lines 5.5 to 5.6)</t>
  </si>
  <si>
    <t>(llinellau 5.5 i 5.6)</t>
  </si>
  <si>
    <t>(llinellau 10,10.5,11)</t>
  </si>
  <si>
    <t>Y Grant Lleihau Maint Dosbarthiadau Babanod - Refeniw</t>
  </si>
  <si>
    <t>Gweithlu Gofal Cymdeithasol a Grant Pwysau Cynaliadwyedd</t>
  </si>
  <si>
    <t>Cymorth Ffi Giât Trin Bwyd a Gwastraff Gweddilliol</t>
  </si>
  <si>
    <t>Gorllewin Iachach Cymru (rhaglenni a gefnogir 1, 3, 7)</t>
  </si>
  <si>
    <t>COVID-19 - School Expenditure</t>
  </si>
  <si>
    <t>COVID-19 - Non-school education expenditure</t>
  </si>
  <si>
    <t>COVID-19 - Transport planning, highways, roads and transport</t>
  </si>
  <si>
    <t>COVID-19 - Children's and families' services</t>
  </si>
  <si>
    <t>COVID-19 - Older people (aged 65 and over)</t>
  </si>
  <si>
    <t>COVID-19 - Social services for adults aged under 65</t>
  </si>
  <si>
    <t>COVID-19 - cultural and related services</t>
  </si>
  <si>
    <t>COVID-19 - Environmental and regulatory services</t>
  </si>
  <si>
    <t>COVID-19 - Planning and development services</t>
  </si>
  <si>
    <t>COVID-19 - Coroners and other court services</t>
  </si>
  <si>
    <t>COVID-19 - Local tax collection</t>
  </si>
  <si>
    <t>COVID-19 - Other central services to the public</t>
  </si>
  <si>
    <t>COVID-19 - other central costs</t>
  </si>
  <si>
    <t>COVID-19 - police services</t>
  </si>
  <si>
    <t>COVID-19 Bus Emergency Support</t>
  </si>
  <si>
    <t>COVID-19 - Police services</t>
  </si>
  <si>
    <t>COVID-19 - fire services</t>
  </si>
  <si>
    <t>COVID-19 - National Parks Services</t>
  </si>
  <si>
    <t>Gwasanaethau'r heddlu</t>
  </si>
  <si>
    <t>COVID-19 - gwasanaethau'r heddlu</t>
  </si>
  <si>
    <t>COVID-19 - Costau canolog eraill</t>
  </si>
  <si>
    <t>COVID-19 - Gwasanaethau tân</t>
  </si>
  <si>
    <t>COVID-19 - Gwasanaethau parciau cenedlaethol</t>
  </si>
  <si>
    <t>COVID-19 - gwariant ysgol</t>
  </si>
  <si>
    <t>COVID-19 - gwariant addysg heblaw ysgolion</t>
  </si>
  <si>
    <t>COVID-19 - cynllunio trafnidiaeth, priffyrdd, ffyrdd a thrafnidiaeth</t>
  </si>
  <si>
    <t>COVID-19 - gwasanaethau i blant a theuluoedd</t>
  </si>
  <si>
    <t>COVID-19 - pobl hŷn (65 oed a hŷn)</t>
  </si>
  <si>
    <t>COVID-19 - gwasanaethau cymdeithasol i oedolion o dan 65 oed</t>
  </si>
  <si>
    <t>COVID-19 - gwasanaethau diwylliannol a chysylltiedig</t>
  </si>
  <si>
    <t>COVID-19 - gwasanaethau amgylcheddol a rheoleiddiol</t>
  </si>
  <si>
    <t>COVID-19 - gwasanaethau cynllunio a datblygu</t>
  </si>
  <si>
    <t>COVID-19 - llysoedd y crwneriaid a llysoedd eraill</t>
  </si>
  <si>
    <t>COVID-19 - casglu trethi lleol</t>
  </si>
  <si>
    <t>COVID-19 - gwasanaethau canolog eraill i'r cyhoedd</t>
  </si>
  <si>
    <t>COVID-19 - Cronfa Caledi Brys Sengl Llywodraeth Leol</t>
  </si>
  <si>
    <t>COVID-19 - Cymorth Brys Bws</t>
  </si>
  <si>
    <t>COVID-19 - Prydau Ysgol Am Ddim</t>
  </si>
  <si>
    <t>COVID-19 - Rhaglen Dysgu Carlam (RDC)</t>
  </si>
  <si>
    <t>COVID-19 - Other council fund housing</t>
  </si>
  <si>
    <t>COVID-19 - costs not included in above service lines</t>
  </si>
  <si>
    <t>COVID-19 - Housing council fund</t>
  </si>
  <si>
    <t>COVID-19 -Tai cronfa cynghorau eraill</t>
  </si>
  <si>
    <t>COVID-19 - Cronfa cyngor tai</t>
  </si>
  <si>
    <t>COVID-19 - costau heb eu cynnwys yn y llinellau gwasanaeth uchod</t>
  </si>
  <si>
    <t>Reducing Infant Class Sizes</t>
  </si>
  <si>
    <t>Transformation Fund</t>
  </si>
  <si>
    <t>Cronfa Trawsnewid</t>
  </si>
  <si>
    <t>COVID-19 - Council Tax Collection</t>
  </si>
  <si>
    <t>COVID-19 - Bus Emergency Support</t>
  </si>
  <si>
    <t>COVID-19 - Support for Social Care Workforce</t>
  </si>
  <si>
    <t>COVID-19 - Grant Cymorth Anghenion Dysgu Ychwanegol</t>
  </si>
  <si>
    <t>COVID-19 - Additional Learning Needs Support Grant</t>
  </si>
  <si>
    <t>COVID-19 - Cefnogaeth i'r Gweithlu Gofal Cymdeithasol</t>
  </si>
  <si>
    <t>COVID-19 - Casglu Trethi Cyngor</t>
  </si>
  <si>
    <t>COVID-19 - Local Government Council Tax Reduction</t>
  </si>
  <si>
    <t>COVID-19 - Gostyngiad Trethi Cyngor Llywodraeth Leol</t>
  </si>
  <si>
    <t>Youth Justice</t>
  </si>
  <si>
    <t>Cyfiawnder Leuenctid</t>
  </si>
  <si>
    <t>Amanda Hughes</t>
  </si>
  <si>
    <t>Mr Richard Weigh</t>
  </si>
  <si>
    <t>292714</t>
  </si>
  <si>
    <t>Mr Huw Jones</t>
  </si>
  <si>
    <t>??????</t>
  </si>
  <si>
    <t>GHJones@valeofglamorgan.gov.uk</t>
  </si>
  <si>
    <t>Rhondda Cynon Taf County Borough Council</t>
  </si>
  <si>
    <t>226313 Ext 23804</t>
  </si>
  <si>
    <t>Sian Owen</t>
  </si>
  <si>
    <t>Free School Meals</t>
  </si>
  <si>
    <t>Teacher's Pay in Schools</t>
  </si>
  <si>
    <t>Sustainable Waste Management Grant</t>
  </si>
  <si>
    <t>Retail, Leisure and Hospitality Rates Relief Scheme</t>
  </si>
  <si>
    <t>Tâl Athrawon mewn Ysgolion</t>
  </si>
  <si>
    <t>Cinio Ysgol Am Ddim</t>
  </si>
  <si>
    <t>Grant Rheoli Gwastraff Cynaliadwy</t>
  </si>
  <si>
    <t>Cynllun Rhyddhad Ardrethi Manwerthu, Hamdden a Lletygarwch</t>
  </si>
  <si>
    <t>Grant Cymorth Tai - (gwasanaethau cymdeithasol)</t>
  </si>
  <si>
    <t>Revenue Support Grant</t>
  </si>
  <si>
    <t>Redistributed Non-Domestic Rates</t>
  </si>
  <si>
    <t xml:space="preserve">Isle of Anglesey </t>
  </si>
  <si>
    <t xml:space="preserve">Wrexham </t>
  </si>
  <si>
    <t xml:space="preserve">Swansea </t>
  </si>
  <si>
    <t xml:space="preserve">Neath Port Talbot </t>
  </si>
  <si>
    <t xml:space="preserve">Bridgend </t>
  </si>
  <si>
    <t>The Vale of Glamorgan</t>
  </si>
  <si>
    <t>Rhondda Cynon Taf</t>
  </si>
  <si>
    <t>Caerphilly</t>
  </si>
  <si>
    <t>Blaenau Gwent</t>
  </si>
  <si>
    <t>settlement</t>
  </si>
  <si>
    <t>Revenue Maintenance Grant</t>
  </si>
  <si>
    <t>Transforming Towns Revenue Programme – South East Wales</t>
  </si>
  <si>
    <t>Transforming Towns Revenue Programme – South West Wales</t>
  </si>
  <si>
    <t>Transforming Town Programme – North Wales</t>
  </si>
  <si>
    <t xml:space="preserve">Transforming Towns Capital Programme – Mid Wales </t>
  </si>
  <si>
    <t xml:space="preserve">Local Government social care pressures </t>
  </si>
  <si>
    <t>COVID-19  Retail, Leisure and Hospitality Rates Relief</t>
  </si>
  <si>
    <t>COVID-19 - Social Care Recovery Grant</t>
  </si>
  <si>
    <t>COVID-19 - Child Development Fund</t>
  </si>
  <si>
    <t>COVID-19 - Covid Recovery Grant</t>
  </si>
  <si>
    <t>Pwysau gofal cymdeithasol Llywodraeth Leol</t>
  </si>
  <si>
    <t>COVID-19 - Grant adfer Covid</t>
  </si>
  <si>
    <t>COVID-19 - Grant Adfer Gofal Cymdeithasol</t>
  </si>
  <si>
    <t>COVID-19 - Cronfa Datblygiad Plant</t>
  </si>
  <si>
    <t>Rhaglen Refeniw Trawsnewid Trefi – De-ddwyrain Cymru</t>
  </si>
  <si>
    <t>Rhaglen Refeniw Trawsnewid Trefi – De-orllewin Cymru</t>
  </si>
  <si>
    <t>Rhaglen Trawsnewid Trefi – Gogledd Cymru</t>
  </si>
  <si>
    <t>Rhaglen Gyfalaf Trawsnewid Trefi – Canolbarth Cymru</t>
  </si>
  <si>
    <t>COVID-19 - Rhyddhad Ardrethi Manwerthu, Hamdden a Lletygarwch</t>
  </si>
  <si>
    <t>Mr Dewi Aeron Morgan</t>
  </si>
  <si>
    <t>Mr Duncan Hall</t>
  </si>
  <si>
    <t>Chris Hywel Macey</t>
  </si>
  <si>
    <t>Melanie J Hillman</t>
  </si>
  <si>
    <t>Mari Davies</t>
  </si>
  <si>
    <t>680649</t>
  </si>
  <si>
    <t>355845</t>
  </si>
  <si>
    <t>Lisa Mullan</t>
  </si>
  <si>
    <t>Dyfed Powys</t>
  </si>
  <si>
    <t>Gwent</t>
  </si>
  <si>
    <t>North Wales</t>
  </si>
  <si>
    <t>South Wales</t>
  </si>
  <si>
    <t>RSG</t>
  </si>
  <si>
    <t>NDR</t>
  </si>
  <si>
    <t>PG</t>
  </si>
  <si>
    <t>£ K</t>
  </si>
  <si>
    <t>tbl 5 Principal Council Funding</t>
  </si>
  <si>
    <t>£ M</t>
  </si>
  <si>
    <t>Grant cynnal a chadw refeniw</t>
  </si>
  <si>
    <t>Social Care Workforce</t>
  </si>
  <si>
    <t>Gweithlu Gofal Cymdeithasol</t>
  </si>
  <si>
    <t>Bus Services Support</t>
  </si>
  <si>
    <t>Cymorth Gwasanaethau Bws</t>
  </si>
  <si>
    <t>SETTLEMENT FIGS FOR RSG, NDR AND PG NOT USED, USE BR INSTEAD.</t>
  </si>
  <si>
    <t>4.000</t>
  </si>
  <si>
    <t>row:</t>
  </si>
  <si>
    <t>col:</t>
  </si>
  <si>
    <t>UA:</t>
  </si>
  <si>
    <t>PA:</t>
  </si>
  <si>
    <t>3.000</t>
  </si>
  <si>
    <t>2.000</t>
  </si>
  <si>
    <t>Key</t>
  </si>
  <si>
    <t>Telephone: 03000 255673</t>
  </si>
  <si>
    <t>Ffôn: 03000 255673</t>
  </si>
  <si>
    <t>Liz Thomas</t>
  </si>
  <si>
    <t>Frances.Mantle@bridgend.gov.uk; Nigel.Smith@bridgend.gov.uk; Gareth.john@bridgend.gov.uk</t>
  </si>
  <si>
    <t>Matt Bowmer</t>
  </si>
  <si>
    <t>Steffan Radsma</t>
  </si>
  <si>
    <t>steffan.radsma2@cardiff.gov.uk</t>
  </si>
  <si>
    <t>Beverley Peatling</t>
  </si>
  <si>
    <t>Matthew Coe</t>
  </si>
  <si>
    <t>Dafydd Evans</t>
  </si>
  <si>
    <t>Bannau Brycheiniog National Park Authority</t>
  </si>
  <si>
    <t>Catrin Evans</t>
  </si>
  <si>
    <t>Sian Owen;  Elan Hughes</t>
  </si>
  <si>
    <t>Sian.Owen@eryri.llyw.cymru; Elan.Hughes@eryri.llyw.cymru</t>
  </si>
  <si>
    <t>FfionMadogEvans@gwynedd.gov.uk; ElinHughes2@gwynedd.llyw.cymru;</t>
  </si>
  <si>
    <t>neal.frost@wrexham.gov.uk; graham.rogers@wrexham.gov.uk</t>
  </si>
  <si>
    <t>Ashleigh Rogers</t>
  </si>
  <si>
    <t>Gareth John</t>
  </si>
  <si>
    <t>Gemma Jones</t>
  </si>
  <si>
    <t>Mari.Davies@rctcbc.gov.uk; Barrie.J.Davies@rctcbc.gov.uk; D.Paul.Griffiths@rctcbc.gov.uk; Martyn.J.Hughes@rctcbc.gov.uk; Bethan.L.Amerein@rctcbc.gov.uk;</t>
  </si>
  <si>
    <t>DaveJarrett@monmouthshire.gov.uk; JonathanDavies2@monmouthshire.gov.uk;</t>
  </si>
  <si>
    <t>Karen.davies1@dyfed-powys.police.uk; Nicola.davies@dyfed-powys.police.uk</t>
  </si>
  <si>
    <t>Neil Scourfield</t>
  </si>
  <si>
    <t>Giac Malvisi</t>
  </si>
  <si>
    <t>Louise Townsend; Lisa Mullan</t>
  </si>
  <si>
    <t>catrine@pembrokeshirecoast.org.uk; richardg@pembrokeshirecoast.org.uk</t>
  </si>
  <si>
    <t>Education Improvement Grant</t>
  </si>
  <si>
    <t>Grant Gwella addysg</t>
  </si>
  <si>
    <t>Homelessness - No One Left Approach</t>
  </si>
  <si>
    <t>Homelessness - Discretionary Homelessness Convention</t>
  </si>
  <si>
    <t>Support proposals relating to eliminating profit from the care of looked after children</t>
  </si>
  <si>
    <t>Support proposals relating to radical reform of the care of looked after children</t>
  </si>
  <si>
    <t>Digartrefedd - Dull Neb ar ôl</t>
  </si>
  <si>
    <t>Digartrefedd - Confensiwn Digartrefedd Dewisol</t>
  </si>
  <si>
    <t>Cefnogi cynigion sy’n ymwneud â dileu elw o ofalu am blant sy’n derbyn gofal</t>
  </si>
  <si>
    <t>Cefnogi cynigion sy’n ymwneud â diwygio radical ar ofal plant sy’n derbyn gofal</t>
  </si>
  <si>
    <t>Taken from the final settlement 202324</t>
  </si>
  <si>
    <t>1 March 2023</t>
  </si>
  <si>
    <t>Local government revenue and capital settlement: final 2023 to 2024 | GOV.WALES</t>
  </si>
  <si>
    <t>Police settlement: final 2023 to 2024 | GOV.WALES</t>
  </si>
  <si>
    <t>updated 26/06/2025</t>
  </si>
  <si>
    <t>John Richards, Harrison l Collins</t>
  </si>
  <si>
    <t>john.richards@denbighshire.gov.uk; harrison.l.collins@denbighshire.gov.uk</t>
  </si>
  <si>
    <t>Joanne Ejim, Jonathan M Davies</t>
  </si>
  <si>
    <t>Neal Frost, Graham Rogers</t>
  </si>
  <si>
    <t>Marie.james@powys.gov.uk; jane.thomas@powys.gov.uk;</t>
  </si>
  <si>
    <t>Richard Scalisi, Georgia Beresford</t>
  </si>
  <si>
    <t>Adele Harris, Sarah Willis</t>
  </si>
  <si>
    <t>Craig Flynn</t>
  </si>
  <si>
    <t>Louise.Ballinger@merthyr.gov.uk</t>
  </si>
  <si>
    <t>Andrew Lovegrove – Strategic Director and S151</t>
  </si>
  <si>
    <t>Karen Davies, Nicola Davies</t>
  </si>
  <si>
    <t>David Holloway Young</t>
  </si>
  <si>
    <t>financialaccountancy@south-wales.police.uk; Neil.Scourfield@south-wales.police.uk</t>
  </si>
  <si>
    <t>Katie Owen; Helen Howard</t>
  </si>
  <si>
    <t>elgan.w.roberts@northwalesfire.gov.wales; helen.howard@northwalesfire.gov.wales; katie.owen@nwales-fireservice.org.uk</t>
  </si>
  <si>
    <t xml:space="preserve">updated 2.7.25  fk </t>
  </si>
  <si>
    <t>Local Authority Education Grant - Schools Standards</t>
  </si>
  <si>
    <t>Local Authority Education Grant - Equity</t>
  </si>
  <si>
    <t>Local Authority Education Grant - Reform</t>
  </si>
  <si>
    <t>Local Authority Education Grant - Cymraeg 2050</t>
  </si>
  <si>
    <t>Grant Addysg Awdurdod Lleol - Safonau Ysgolion</t>
  </si>
  <si>
    <t>Grant Addysg Awdurdod Lleol - Ecwiti</t>
  </si>
  <si>
    <t>Grant Addysg Awdurdod Lleol - Diwygio</t>
  </si>
  <si>
    <t>Grant Addysg Awdurdod Lleol - Cymraeg 2050</t>
  </si>
  <si>
    <t>Universal Primary Free School Meals</t>
  </si>
  <si>
    <t>Cinio Ysgol Gynradd Gyffredinol Am Ddim</t>
  </si>
  <si>
    <t>Any queries on completion of the form or spreadsheet should be directed to Frank Kelly or Jack Tennant via telephone or e-mail, as detailed below.</t>
  </si>
  <si>
    <t>Dylid cyfeirio pob ymholiad ynghylch llenwi'r ffurflen neu'r daenlen at Frank Kelly neu Jack Tennant, dros y ffôn neu drwy e-bost, yn unol â'r manylion isod.</t>
  </si>
  <si>
    <t>Iwan.Atherton@conwy.gov.uk</t>
  </si>
  <si>
    <t>joanne.ejim@flintshire.gov.uk; jonathan.m.davies@flintshire.gov.uk; dave.ledsham@flintshire.gov.uk</t>
  </si>
  <si>
    <t>Amy Manley</t>
  </si>
  <si>
    <t>Andrew.Blanche@newport.gov.uk; Laura.Mahoney@newport.gov.uk; Chris.Jones@newport.gov.uk; Charlotte.Cregg@newport.gov.uk; John.Hopwood@newport.gov.uk</t>
  </si>
  <si>
    <t>Helen.Williams@northwales.police.uk; dewi.williams@northwales.police.uk; opcc@northwales.police.uk</t>
  </si>
  <si>
    <t>g.malvisi@mawwfire.gov.uk; L.Bishop@mawwfire.gov.uk; st.phillips@mawwfire.gov.uk;</t>
  </si>
  <si>
    <t>Iwan Atherton</t>
  </si>
  <si>
    <t>RAName</t>
  </si>
  <si>
    <t>RASTDCode</t>
  </si>
  <si>
    <t>RATelephone</t>
  </si>
  <si>
    <t>RAEMail</t>
  </si>
  <si>
    <t>1248</t>
  </si>
  <si>
    <t>GLNFI@anglesey.gov.uk;</t>
  </si>
  <si>
    <t>1286</t>
  </si>
  <si>
    <t>1492</t>
  </si>
  <si>
    <t>1824</t>
  </si>
  <si>
    <t>1352</t>
  </si>
  <si>
    <t>702287 / 702210</t>
  </si>
  <si>
    <t>1978</t>
  </si>
  <si>
    <t>1597</t>
  </si>
  <si>
    <t>7974</t>
  </si>
  <si>
    <t>826754 / 633583 / 633133</t>
  </si>
  <si>
    <t>ChrisHywel.Macey@ceredigion.gov.uk; Justin.Davies@ceredigion.gov.uk</t>
  </si>
  <si>
    <t>1437</t>
  </si>
  <si>
    <t>775548 / 762133</t>
  </si>
  <si>
    <t>sarah.edwards@pembrokeshire.gov.uk; _x000D_
Georgia.Beresford@pembrokeshire.gov.uk; _x000D_
Christopher.Veale@pembrokeshire.gov.uk</t>
  </si>
  <si>
    <t>1267</t>
  </si>
  <si>
    <t>224171 / 224838 / 224172</t>
  </si>
  <si>
    <t>MJHillman@carmarthenshire.gov.uk; Caccountancy@carmarthenshire.gov.uk; GRDavies@carmarthenshire.gov.uk; Rhemingway@carmarthenshire.gov.uk;</t>
  </si>
  <si>
    <t>07583066470 / 07970382535</t>
  </si>
  <si>
    <t>Adele.Harris@Swansea.gov.uk; Sarah.Willis@swansea.gov.uk</t>
  </si>
  <si>
    <t>1639</t>
  </si>
  <si>
    <t>763937 / 763606</t>
  </si>
  <si>
    <t>a.rogers@npt.gov.uk; _x000D_
h.jones@npt.gov.uk; _x000D_
g.powell1@npt.gov.uk; _x000D_
r.livingstone@npt.gov.uk; _x000D_
closingteam@neath-porttalbot.gov.uk</t>
  </si>
  <si>
    <t>1656</t>
  </si>
  <si>
    <t>643605 / 643286</t>
  </si>
  <si>
    <t>Vale of Glamorgan</t>
  </si>
  <si>
    <t>1446</t>
  </si>
  <si>
    <t>1443</t>
  </si>
  <si>
    <t>Louise Ballinger</t>
  </si>
  <si>
    <t>1685</t>
  </si>
  <si>
    <t>725457 / 725113</t>
  </si>
  <si>
    <t>Nicola Roberts</t>
  </si>
  <si>
    <t>Steven Beale, Leanne Sykes, Sarah Rose</t>
  </si>
  <si>
    <t>beales@caerphilly.gov.uk;_x000D_
SYKESL@caerphilly.gov.uk; ROSES2@caerphilly.gov.uk;</t>
  </si>
  <si>
    <t>1495</t>
  </si>
  <si>
    <t>Amy.Manley@blaenau-gwent.gov.uk</t>
  </si>
  <si>
    <t>1633</t>
  </si>
  <si>
    <t>Charlotte Cregg</t>
  </si>
  <si>
    <t>/ 210670</t>
  </si>
  <si>
    <t>29</t>
  </si>
  <si>
    <t>Michelle Wilson</t>
  </si>
  <si>
    <t>Muhammad.Yasir@gwent.police.uk; Matthew.Coe@gwent.police.uk; Michelle.Wilson@gwent.police.uk;</t>
  </si>
  <si>
    <t>869293 / 869365 / 869211</t>
  </si>
  <si>
    <t>Stephen Phillips</t>
  </si>
  <si>
    <t>1745</t>
  </si>
  <si>
    <t>535 282</t>
  </si>
  <si>
    <t>232756 / 232072</t>
  </si>
  <si>
    <t>l-mullan@southwales-fire.gov.uk; _x000D_
a-walters@southwales-fire.gov.uk; _x000D_
c-morris@southwales-fire.gov.uk</t>
  </si>
  <si>
    <t>7854997516</t>
  </si>
  <si>
    <t>Richard.Griffiths@beacons-npa.gov.uk</t>
  </si>
  <si>
    <t>1646</t>
  </si>
  <si>
    <t>1766</t>
  </si>
  <si>
    <t>????????</t>
  </si>
  <si>
    <t>5121.0001.00202526</t>
  </si>
  <si>
    <t>51215.0001.00202526</t>
  </si>
  <si>
    <t>5122.0001.00202526</t>
  </si>
  <si>
    <t>5123.0001.00202526</t>
  </si>
  <si>
    <t>5124.0001.00202526</t>
  </si>
  <si>
    <t>5125.0001.00202526</t>
  </si>
  <si>
    <t>5141.0001.00202526</t>
  </si>
  <si>
    <t>51415.0001.00202526</t>
  </si>
  <si>
    <t>5142.0001.00202526</t>
  </si>
  <si>
    <t>5143.0001.00202526</t>
  </si>
  <si>
    <t>5144.0001.00202526</t>
  </si>
  <si>
    <t>5145.0001.00202526</t>
  </si>
  <si>
    <t>5161.0001.00202526</t>
  </si>
  <si>
    <t>51615.0001.00202526</t>
  </si>
  <si>
    <t>5162.0001.00202526</t>
  </si>
  <si>
    <t>5163.0001.00202526</t>
  </si>
  <si>
    <t>5164.0001.00202526</t>
  </si>
  <si>
    <t>5165.0001.00202526</t>
  </si>
  <si>
    <t>5181.0001.00202526</t>
  </si>
  <si>
    <t>51815.0001.00202526</t>
  </si>
  <si>
    <t>5182.0001.00202526</t>
  </si>
  <si>
    <t>5183.0001.00202526</t>
  </si>
  <si>
    <t>5184.0001.00202526</t>
  </si>
  <si>
    <t>5185.0001.00202526</t>
  </si>
  <si>
    <t>5201.0001.00202526</t>
  </si>
  <si>
    <t>52015.0001.00202526</t>
  </si>
  <si>
    <t>5202.0001.00202526</t>
  </si>
  <si>
    <t>5203.0001.00202526</t>
  </si>
  <si>
    <t>5204.0001.00202526</t>
  </si>
  <si>
    <t>5205.0001.00202526</t>
  </si>
  <si>
    <t>5221.0001.00202526</t>
  </si>
  <si>
    <t>52215.0001.00202526</t>
  </si>
  <si>
    <t>5222.0001.00202526</t>
  </si>
  <si>
    <t>5223.0001.00202526</t>
  </si>
  <si>
    <t>5224.0001.00202526</t>
  </si>
  <si>
    <t>5225.0001.00202526</t>
  </si>
  <si>
    <t>5241.0001.00202526</t>
  </si>
  <si>
    <t>52415.0001.00202526</t>
  </si>
  <si>
    <t>5242.0001.00202526</t>
  </si>
  <si>
    <t>5243.0001.00202526</t>
  </si>
  <si>
    <t>5244.0001.00202526</t>
  </si>
  <si>
    <t>5245.0001.00202526</t>
  </si>
  <si>
    <t>5261.0001.00202526</t>
  </si>
  <si>
    <t>52615.0001.00202526</t>
  </si>
  <si>
    <t>5262.0001.00202526</t>
  </si>
  <si>
    <t>5263.0001.00202526</t>
  </si>
  <si>
    <t>5264.0001.00202526</t>
  </si>
  <si>
    <t>5265.0001.00202526</t>
  </si>
  <si>
    <t>5281.0001.00202526</t>
  </si>
  <si>
    <t>52815.0001.00202526</t>
  </si>
  <si>
    <t>5282.0001.00202526</t>
  </si>
  <si>
    <t>5283.0001.00202526</t>
  </si>
  <si>
    <t>5284.0001.00202526</t>
  </si>
  <si>
    <t>5285.0001.00202526</t>
  </si>
  <si>
    <t>5301.0001.00202526</t>
  </si>
  <si>
    <t>53015.0001.00202526</t>
  </si>
  <si>
    <t>5302.0001.00202526</t>
  </si>
  <si>
    <t>5303.0001.00202526</t>
  </si>
  <si>
    <t>5304.0001.00202526</t>
  </si>
  <si>
    <t>5305.0001.00202526</t>
  </si>
  <si>
    <t>5321.0001.00202526</t>
  </si>
  <si>
    <t>53215.0001.00202526</t>
  </si>
  <si>
    <t>5322.0001.00202526</t>
  </si>
  <si>
    <t>5323.0001.00202526</t>
  </si>
  <si>
    <t>5324.0001.00202526</t>
  </si>
  <si>
    <t>5325.0001.00202526</t>
  </si>
  <si>
    <t>5341.0001.00202526</t>
  </si>
  <si>
    <t>53415.0001.00202526</t>
  </si>
  <si>
    <t>5342.0001.00202526</t>
  </si>
  <si>
    <t>5343.0001.00202526</t>
  </si>
  <si>
    <t>5344.0001.00202526</t>
  </si>
  <si>
    <t>5345.0001.00202526</t>
  </si>
  <si>
    <t>5361.0001.00202526</t>
  </si>
  <si>
    <t>53615.0001.00202526</t>
  </si>
  <si>
    <t>5362.0001.00202526</t>
  </si>
  <si>
    <t>5363.0001.00202526</t>
  </si>
  <si>
    <t>5364.0001.00202526</t>
  </si>
  <si>
    <t>5365.0001.00202526</t>
  </si>
  <si>
    <t>5381.0001.00202526</t>
  </si>
  <si>
    <t>53815.0001.00202526</t>
  </si>
  <si>
    <t>5382.0001.00202526</t>
  </si>
  <si>
    <t>5383.0001.00202526</t>
  </si>
  <si>
    <t>5384.0001.00202526</t>
  </si>
  <si>
    <t>5385.0001.00202526</t>
  </si>
  <si>
    <t>5401.0001.00202526</t>
  </si>
  <si>
    <t>54015.0001.00202526</t>
  </si>
  <si>
    <t>5402.0001.00202526</t>
  </si>
  <si>
    <t>5403.0001.00202526</t>
  </si>
  <si>
    <t>5404.0001.00202526</t>
  </si>
  <si>
    <t>5405.0001.00202526</t>
  </si>
  <si>
    <t>5421.0001.00202526</t>
  </si>
  <si>
    <t>54215.0001.00202526</t>
  </si>
  <si>
    <t>5422.0001.00202526</t>
  </si>
  <si>
    <t>5423.0001.00202526</t>
  </si>
  <si>
    <t>5424.0001.00202526</t>
  </si>
  <si>
    <t>5425.0001.00202526</t>
  </si>
  <si>
    <t>5441.0001.00202526</t>
  </si>
  <si>
    <t>54415.0001.00202526</t>
  </si>
  <si>
    <t>5442.0001.00202526</t>
  </si>
  <si>
    <t>5443.0001.00202526</t>
  </si>
  <si>
    <t>5444.0001.00202526</t>
  </si>
  <si>
    <t>5445.0001.00202526</t>
  </si>
  <si>
    <t>5451.0001.00202526</t>
  </si>
  <si>
    <t>54515.0001.00202526</t>
  </si>
  <si>
    <t>5452.0001.00202526</t>
  </si>
  <si>
    <t>5453.0001.00202526</t>
  </si>
  <si>
    <t>5454.0001.00202526</t>
  </si>
  <si>
    <t>5455.0001.00202526</t>
  </si>
  <si>
    <t>5461.0001.00202526</t>
  </si>
  <si>
    <t>54615.0001.00202526</t>
  </si>
  <si>
    <t>5462.0001.00202526</t>
  </si>
  <si>
    <t>5463.0001.00202526</t>
  </si>
  <si>
    <t>5464.0001.00202526</t>
  </si>
  <si>
    <t>5465.0001.00202526</t>
  </si>
  <si>
    <t>5481.0001.00202526</t>
  </si>
  <si>
    <t>54815.0001.00202526</t>
  </si>
  <si>
    <t>5482.0001.00202526</t>
  </si>
  <si>
    <t>5483.0001.00202526</t>
  </si>
  <si>
    <t>5484.0001.00202526</t>
  </si>
  <si>
    <t>5485.0001.00202526</t>
  </si>
  <si>
    <t>5501.0001.00202526</t>
  </si>
  <si>
    <t>55015.0001.00202526</t>
  </si>
  <si>
    <t>5502.0001.00202526</t>
  </si>
  <si>
    <t>5503.0001.00202526</t>
  </si>
  <si>
    <t>5504.0001.00202526</t>
  </si>
  <si>
    <t>5505.0001.00202526</t>
  </si>
  <si>
    <t>5521.0001.00202526</t>
  </si>
  <si>
    <t>55215.0001.00202526</t>
  </si>
  <si>
    <t>5522.0001.00202526</t>
  </si>
  <si>
    <t>5523.0001.00202526</t>
  </si>
  <si>
    <t>5524.0001.00202526</t>
  </si>
  <si>
    <t>5525.0001.00202526</t>
  </si>
  <si>
    <t>5621.0001.00202526</t>
  </si>
  <si>
    <t>5622.0001.00202526</t>
  </si>
  <si>
    <t>5623.0001.00202526</t>
  </si>
  <si>
    <t>5624.0001.00202526</t>
  </si>
  <si>
    <t>5625.0001.00202526</t>
  </si>
  <si>
    <t>5626.0001.00202526</t>
  </si>
  <si>
    <t>5641.0001.00202526</t>
  </si>
  <si>
    <t>5642.0001.00202526</t>
  </si>
  <si>
    <t>5643.0001.00202526</t>
  </si>
  <si>
    <t>5644.0001.00202526</t>
  </si>
  <si>
    <t>5645.0001.00202526</t>
  </si>
  <si>
    <t>5646.0001.00202526</t>
  </si>
  <si>
    <t>5661.0001.00202526</t>
  </si>
  <si>
    <t>5662.0001.00202526</t>
  </si>
  <si>
    <t>5663.0001.00202526</t>
  </si>
  <si>
    <t>5664.0001.00202526</t>
  </si>
  <si>
    <t>5665.0001.00202526</t>
  </si>
  <si>
    <t>5666.0001.00202526</t>
  </si>
  <si>
    <t>5681.0001.00202526</t>
  </si>
  <si>
    <t>5682.0001.00202526</t>
  </si>
  <si>
    <t>5683.0001.00202526</t>
  </si>
  <si>
    <t>5684.0001.00202526</t>
  </si>
  <si>
    <t>5685.0001.00202526</t>
  </si>
  <si>
    <t>5686.0001.00202526</t>
  </si>
  <si>
    <t>Telephone: 03000 259221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</si>
</sst>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3" formatCode="_-* #,##0.00_-;\-* #,##0.00_-;_-* &quot;-&quot;??_-;_-@_-"/>
    <numFmt numFmtId="164" formatCode="#,##0;\-#,##0;&quot;&quot;"/>
    <numFmt numFmtId="165" formatCode="0.0"/>
    <numFmt numFmtId="166" formatCode="#,##0.0"/>
    <numFmt numFmtId="167" formatCode="#,##0.000"/>
    <numFmt numFmtId="168" formatCode="#,##0_ ;\-#,##0\ "/>
    <numFmt numFmtId="169" formatCode="0_)"/>
    <numFmt numFmtId="170" formatCode="#,##0_ ;[Red]\-#,##0\ "/>
    <numFmt numFmtId="171" formatCode="0.E+00"/>
    <numFmt numFmtId="172" formatCode=";;;"/>
    <numFmt numFmtId="173" formatCode="#,##0.000_ ;[Red]\-#,##0.000\ "/>
    <numFmt numFmtId="174" formatCode="dd/mm/yy;@"/>
    <numFmt numFmtId="175" formatCode="#,##0.000_ ;\-#,##0.000\ "/>
    <numFmt numFmtId="176" formatCode="0.000_ ;\-0.000\ "/>
    <numFmt numFmtId="177" formatCode="#,##0.000,"/>
    <numFmt numFmtId="178" formatCode="0000"/>
  </numFmts>
  <fonts count="133" x14ac:knownFonts="1">
    <font>
      <sz val="12"/>
      <name val="Arial"/>
    </font>
    <font>
      <sz val="12"/>
      <color theme="1"/>
      <name val="Arial"/>
      <family val="2"/>
    </font>
    <font>
      <sz val="12"/>
      <color theme="1"/>
      <name val="Arial"/>
      <family val="2"/>
    </font>
    <font>
      <sz val="12"/>
      <color theme="1"/>
      <name val="Arial"/>
      <family val="2"/>
    </font>
    <font>
      <sz val="12"/>
      <name val="Arial"/>
      <family val="2"/>
    </font>
    <font>
      <b/>
      <sz val="12"/>
      <name val="Arial"/>
      <family val="2"/>
    </font>
    <font>
      <u/>
      <sz val="6"/>
      <color indexed="12"/>
      <name val="Arial"/>
      <family val="2"/>
    </font>
    <font>
      <sz val="12"/>
      <name val="Arial"/>
      <family val="2"/>
    </font>
    <font>
      <sz val="11"/>
      <name val="Arial"/>
      <family val="2"/>
    </font>
    <font>
      <sz val="10"/>
      <name val="Arial"/>
      <family val="2"/>
    </font>
    <font>
      <b/>
      <sz val="10"/>
      <name val="Arial"/>
      <family val="2"/>
    </font>
    <font>
      <sz val="8"/>
      <name val="Arial"/>
      <family val="2"/>
    </font>
    <font>
      <sz val="10"/>
      <color indexed="9"/>
      <name val="Arial"/>
      <family val="2"/>
    </font>
    <font>
      <b/>
      <sz val="10"/>
      <color indexed="9"/>
      <name val="Arial"/>
      <family val="2"/>
    </font>
    <font>
      <sz val="8"/>
      <name val="Arial"/>
      <family val="2"/>
    </font>
    <font>
      <sz val="10"/>
      <name val="Arial"/>
      <family val="2"/>
    </font>
    <font>
      <sz val="12"/>
      <color indexed="9"/>
      <name val="Arial"/>
      <family val="2"/>
    </font>
    <font>
      <sz val="11"/>
      <color indexed="22"/>
      <name val="Arial"/>
      <family val="2"/>
    </font>
    <font>
      <sz val="12"/>
      <color indexed="22"/>
      <name val="Arial"/>
      <family val="2"/>
    </font>
    <font>
      <sz val="10"/>
      <color indexed="2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indexed="55"/>
      <name val="Arial"/>
      <family val="2"/>
    </font>
    <font>
      <sz val="10"/>
      <name val="Wingdings"/>
      <charset val="2"/>
    </font>
    <font>
      <b/>
      <sz val="16"/>
      <color indexed="22"/>
      <name val="Arial"/>
      <family val="2"/>
    </font>
    <font>
      <i/>
      <sz val="10"/>
      <color indexed="22"/>
      <name val="Arial"/>
      <family val="2"/>
    </font>
    <font>
      <b/>
      <sz val="12"/>
      <color indexed="22"/>
      <name val="Arial"/>
      <family val="2"/>
    </font>
    <font>
      <b/>
      <sz val="22"/>
      <color indexed="22"/>
      <name val="Arial"/>
      <family val="2"/>
    </font>
    <font>
      <i/>
      <sz val="11"/>
      <color indexed="22"/>
      <name val="Arial"/>
      <family val="2"/>
    </font>
    <font>
      <sz val="12"/>
      <color indexed="60"/>
      <name val="Arial"/>
      <family val="2"/>
    </font>
    <font>
      <sz val="10"/>
      <color indexed="59"/>
      <name val="Arial"/>
      <family val="2"/>
    </font>
    <font>
      <sz val="8"/>
      <color indexed="22"/>
      <name val="Arial"/>
      <family val="2"/>
    </font>
    <font>
      <b/>
      <sz val="10"/>
      <color indexed="22"/>
      <name val="Arial"/>
      <family val="2"/>
    </font>
    <font>
      <b/>
      <sz val="8"/>
      <name val="Arial"/>
      <family val="2"/>
    </font>
    <font>
      <b/>
      <sz val="11"/>
      <color indexed="9"/>
      <name val="Arial"/>
      <family val="2"/>
    </font>
    <font>
      <u/>
      <sz val="12"/>
      <color indexed="12"/>
      <name val="Arial"/>
      <family val="2"/>
    </font>
    <font>
      <b/>
      <sz val="10"/>
      <color indexed="12"/>
      <name val="Arial"/>
      <family val="2"/>
    </font>
    <font>
      <sz val="10"/>
      <name val="Arial"/>
      <family val="2"/>
    </font>
    <font>
      <b/>
      <sz val="9"/>
      <name val="Arial"/>
      <family val="2"/>
    </font>
    <font>
      <sz val="9"/>
      <name val="Arial"/>
      <family val="2"/>
    </font>
    <font>
      <sz val="10"/>
      <color theme="1"/>
      <name val="Arial"/>
      <family val="2"/>
    </font>
    <font>
      <sz val="11"/>
      <color theme="1"/>
      <name val="Arial"/>
      <family val="2"/>
    </font>
    <font>
      <b/>
      <sz val="10"/>
      <color rgb="FFFF0000"/>
      <name val="Arial"/>
      <family val="2"/>
    </font>
    <font>
      <sz val="10"/>
      <color rgb="FFFF0000"/>
      <name val="Arial"/>
      <family val="2"/>
    </font>
    <font>
      <b/>
      <sz val="10"/>
      <color theme="1"/>
      <name val="Arial"/>
      <family val="2"/>
    </font>
    <font>
      <sz val="10"/>
      <color theme="0"/>
      <name val="Arial"/>
      <family val="2"/>
    </font>
    <font>
      <b/>
      <sz val="10"/>
      <color theme="0"/>
      <name val="Arial"/>
      <family val="2"/>
    </font>
    <font>
      <sz val="10"/>
      <color theme="0" tint="-4.9989318521683403E-2"/>
      <name val="Arial"/>
      <family val="2"/>
    </font>
    <font>
      <sz val="10"/>
      <color rgb="FFE1FFFF"/>
      <name val="Arial"/>
      <family val="2"/>
    </font>
    <font>
      <b/>
      <sz val="10"/>
      <color rgb="FF0000FF"/>
      <name val="Arial"/>
      <family val="2"/>
    </font>
    <font>
      <sz val="10"/>
      <color rgb="FF0000FF"/>
      <name val="Arial"/>
      <family val="2"/>
    </font>
    <font>
      <sz val="10"/>
      <color rgb="FF000000"/>
      <name val="Arial"/>
      <family val="2"/>
    </font>
    <font>
      <b/>
      <sz val="10"/>
      <color theme="0" tint="-0.14999847407452621"/>
      <name val="Arial"/>
      <family val="2"/>
    </font>
    <font>
      <sz val="9"/>
      <color theme="1"/>
      <name val="Arial"/>
      <family val="2"/>
    </font>
    <font>
      <b/>
      <sz val="9"/>
      <color theme="1"/>
      <name val="Arial"/>
      <family val="2"/>
    </font>
    <font>
      <b/>
      <sz val="16"/>
      <name val="Arial"/>
      <family val="2"/>
    </font>
    <font>
      <b/>
      <sz val="12"/>
      <color rgb="FFFF0000"/>
      <name val="Arial"/>
      <family val="2"/>
    </font>
    <font>
      <b/>
      <sz val="9"/>
      <color theme="0" tint="-0.14999847407452621"/>
      <name val="Arial"/>
      <family val="2"/>
    </font>
    <font>
      <b/>
      <sz val="8"/>
      <color rgb="FFFF0000"/>
      <name val="Arial"/>
      <family val="2"/>
    </font>
    <font>
      <sz val="10"/>
      <name val="Arial"/>
      <family val="2"/>
    </font>
    <font>
      <sz val="10"/>
      <color theme="1"/>
      <name val="Arial"/>
      <family val="2"/>
    </font>
    <font>
      <b/>
      <sz val="14"/>
      <color indexed="9"/>
      <name val="Arial"/>
      <family val="2"/>
    </font>
    <font>
      <b/>
      <sz val="16"/>
      <color theme="1"/>
      <name val="Arial"/>
      <family val="2"/>
    </font>
    <font>
      <b/>
      <sz val="14"/>
      <color rgb="FF7030A0"/>
      <name val="Arial"/>
      <family val="2"/>
    </font>
    <font>
      <b/>
      <sz val="12"/>
      <color rgb="FF0000FF"/>
      <name val="Arial"/>
      <family val="2"/>
    </font>
    <font>
      <sz val="14"/>
      <color theme="1"/>
      <name val="Arial"/>
      <family val="2"/>
    </font>
    <font>
      <b/>
      <sz val="18"/>
      <name val="Arial"/>
      <family val="2"/>
    </font>
    <font>
      <b/>
      <sz val="14"/>
      <color theme="1"/>
      <name val="Arial"/>
      <family val="2"/>
    </font>
    <font>
      <b/>
      <sz val="9"/>
      <color rgb="FF0000FF"/>
      <name val="Arial"/>
      <family val="2"/>
    </font>
    <font>
      <i/>
      <sz val="10"/>
      <color theme="1"/>
      <name val="Arial"/>
      <family val="2"/>
    </font>
    <font>
      <i/>
      <sz val="9"/>
      <color theme="1"/>
      <name val="Arial"/>
      <family val="2"/>
    </font>
    <font>
      <sz val="9"/>
      <color rgb="FF0000FF"/>
      <name val="Arial"/>
      <family val="2"/>
    </font>
    <font>
      <b/>
      <sz val="10"/>
      <color rgb="FF0070C0"/>
      <name val="Arial"/>
      <family val="2"/>
    </font>
    <font>
      <b/>
      <sz val="11"/>
      <color rgb="FF002060"/>
      <name val="Arial"/>
      <family val="2"/>
    </font>
    <font>
      <b/>
      <sz val="12"/>
      <color theme="1"/>
      <name val="Arial"/>
      <family val="2"/>
    </font>
    <font>
      <sz val="8"/>
      <color theme="1"/>
      <name val="Arial"/>
      <family val="2"/>
    </font>
    <font>
      <b/>
      <sz val="14"/>
      <name val="Arial"/>
      <family val="2"/>
    </font>
    <font>
      <b/>
      <i/>
      <sz val="12"/>
      <name val="Arial"/>
      <family val="2"/>
    </font>
    <font>
      <sz val="10"/>
      <name val="Arial"/>
      <family val="2"/>
    </font>
    <font>
      <sz val="10"/>
      <color theme="1"/>
      <name val="Arial"/>
      <family val="2"/>
    </font>
    <font>
      <b/>
      <sz val="11"/>
      <name val="Arial"/>
      <family val="2"/>
    </font>
    <font>
      <sz val="8"/>
      <color rgb="FF000000"/>
      <name val="Tahoma"/>
      <family val="2"/>
    </font>
    <font>
      <b/>
      <i/>
      <sz val="12"/>
      <color rgb="FF00000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0"/>
      <name val="Arial"/>
      <family val="2"/>
    </font>
    <font>
      <sz val="10"/>
      <color indexed="8"/>
      <name val="Arial"/>
      <family val="2"/>
    </font>
    <font>
      <sz val="10"/>
      <color theme="1"/>
      <name val="Arial"/>
      <family val="2"/>
    </font>
    <font>
      <sz val="10"/>
      <name val="Arial"/>
      <family val="2"/>
    </font>
    <font>
      <sz val="10"/>
      <name val="Arial"/>
      <family val="2"/>
    </font>
    <font>
      <sz val="10"/>
      <color theme="1"/>
      <name val="Arial"/>
      <family val="2"/>
    </font>
    <font>
      <sz val="9"/>
      <color indexed="22"/>
      <name val="Arial"/>
      <family val="2"/>
    </font>
    <font>
      <b/>
      <sz val="8"/>
      <color rgb="FF0000FF"/>
      <name val="Arial"/>
      <family val="2"/>
    </font>
    <font>
      <sz val="8"/>
      <color rgb="FF0000FF"/>
      <name val="Arial"/>
      <family val="2"/>
    </font>
    <font>
      <sz val="8"/>
      <color rgb="FFFF0000"/>
      <name val="Arial"/>
      <family val="2"/>
    </font>
    <font>
      <u/>
      <sz val="8"/>
      <color indexed="12"/>
      <name val="Arial"/>
      <family val="2"/>
    </font>
    <font>
      <u/>
      <sz val="9"/>
      <color indexed="12"/>
      <name val="Arial"/>
      <family val="2"/>
    </font>
    <font>
      <sz val="12"/>
      <name val="Times New Roman"/>
      <family val="1"/>
    </font>
    <font>
      <b/>
      <sz val="10"/>
      <color rgb="FFED0000"/>
      <name val="Arial"/>
      <family val="2"/>
    </font>
    <font>
      <sz val="11"/>
      <color rgb="FFED0000"/>
      <name val="Arial"/>
      <family val="2"/>
    </font>
    <font>
      <i/>
      <sz val="10"/>
      <color rgb="FFED0000"/>
      <name val="Arial"/>
      <family val="2"/>
    </font>
    <font>
      <b/>
      <sz val="12"/>
      <color rgb="FFED0000"/>
      <name val="Arial"/>
      <family val="2"/>
    </font>
    <font>
      <b/>
      <i/>
      <sz val="10"/>
      <color rgb="FFED0000"/>
      <name val="Arial"/>
      <family val="2"/>
    </font>
    <font>
      <b/>
      <sz val="8"/>
      <color rgb="FFED0000"/>
      <name val="Arial"/>
      <family val="2"/>
    </font>
    <font>
      <sz val="10"/>
      <color rgb="FFED0000"/>
      <name val="Arial"/>
      <family val="2"/>
    </font>
    <font>
      <b/>
      <sz val="10"/>
      <color theme="1" tint="0.34998626667073579"/>
      <name val="Arial"/>
      <family val="2"/>
    </font>
    <font>
      <b/>
      <sz val="10"/>
      <color rgb="FF747474"/>
      <name val="Arial"/>
      <family val="2"/>
    </font>
    <font>
      <sz val="10"/>
      <color rgb="FF747474"/>
      <name val="Arial"/>
      <family val="2"/>
    </font>
    <font>
      <b/>
      <sz val="8"/>
      <color theme="1" tint="4.9989318521683403E-2"/>
      <name val="Arial"/>
      <family val="2"/>
    </font>
    <font>
      <b/>
      <sz val="9"/>
      <color theme="1" tint="4.9989318521683403E-2"/>
      <name val="Arial"/>
      <family val="2"/>
    </font>
    <font>
      <b/>
      <sz val="10"/>
      <color theme="8" tint="-0.499984740745262"/>
      <name val="Arial"/>
      <family val="2"/>
    </font>
    <font>
      <sz val="10"/>
      <color theme="7"/>
      <name val="Arial"/>
      <family val="2"/>
    </font>
    <font>
      <sz val="10"/>
      <color rgb="FFC00000"/>
      <name val="Arial"/>
      <family val="2"/>
    </font>
    <font>
      <sz val="10"/>
      <color rgb="FF0000D8"/>
      <name val="Arial"/>
      <family val="2"/>
    </font>
    <font>
      <b/>
      <sz val="8"/>
      <color rgb="FFAB0000"/>
      <name val="Arial"/>
      <family val="2"/>
    </font>
    <font>
      <b/>
      <sz val="8"/>
      <color rgb="FFDF0000"/>
      <name val="Arial"/>
      <family val="2"/>
    </font>
  </fonts>
  <fills count="49">
    <fill>
      <patternFill patternType="none"/>
    </fill>
    <fill>
      <patternFill patternType="gray125"/>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3"/>
        <bgColor indexed="64"/>
      </patternFill>
    </fill>
    <fill>
      <patternFill patternType="solid">
        <fgColor indexed="8"/>
        <bgColor indexed="64"/>
      </patternFill>
    </fill>
    <fill>
      <patternFill patternType="solid">
        <fgColor indexed="16"/>
        <bgColor indexed="64"/>
      </patternFill>
    </fill>
    <fill>
      <patternFill patternType="solid">
        <fgColor indexed="60"/>
        <bgColor indexed="64"/>
      </patternFill>
    </fill>
    <fill>
      <patternFill patternType="solid">
        <fgColor indexed="18"/>
        <bgColor indexed="64"/>
      </patternFill>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44"/>
        <bgColor indexed="64"/>
      </patternFill>
    </fill>
    <fill>
      <patternFill patternType="solid">
        <fgColor indexed="50"/>
        <bgColor indexed="64"/>
      </patternFill>
    </fill>
    <fill>
      <patternFill patternType="solid">
        <fgColor rgb="FFFFC000"/>
        <bgColor indexed="64"/>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rgb="FFE1FEFF"/>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99CCFF"/>
        <bgColor indexed="64"/>
      </patternFill>
    </fill>
    <fill>
      <patternFill patternType="solid">
        <fgColor rgb="FF00B050"/>
        <bgColor indexed="64"/>
      </patternFill>
    </fill>
    <fill>
      <patternFill patternType="solid">
        <fgColor rgb="FFFFCC99"/>
        <bgColor indexed="64"/>
      </patternFill>
    </fill>
    <fill>
      <patternFill patternType="solid">
        <fgColor theme="0" tint="-4.9989318521683403E-2"/>
        <bgColor indexed="64"/>
      </patternFill>
    </fill>
    <fill>
      <patternFill patternType="solid">
        <fgColor theme="9"/>
        <bgColor indexed="64"/>
      </patternFill>
    </fill>
    <fill>
      <patternFill patternType="solid">
        <fgColor rgb="FFFFC6C6"/>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bottom/>
      <diagonal/>
    </border>
    <border>
      <left/>
      <right style="double">
        <color auto="1"/>
      </right>
      <top/>
      <bottom/>
      <diagonal/>
    </border>
    <border>
      <left/>
      <right style="thin">
        <color theme="1"/>
      </right>
      <top style="thin">
        <color theme="1"/>
      </top>
      <bottom style="thin">
        <color theme="1"/>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indexed="64"/>
      </right>
      <top/>
      <bottom style="medium">
        <color theme="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theme="1"/>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7030A0"/>
      </left>
      <right/>
      <top style="thin">
        <color indexed="64"/>
      </top>
      <bottom style="thin">
        <color indexed="64"/>
      </bottom>
      <diagonal/>
    </border>
    <border>
      <left style="medium">
        <color rgb="FF7030A0"/>
      </left>
      <right style="thin">
        <color indexed="64"/>
      </right>
      <top style="thin">
        <color indexed="64"/>
      </top>
      <bottom style="thin">
        <color indexed="64"/>
      </bottom>
      <diagonal/>
    </border>
    <border>
      <left style="thin">
        <color indexed="64"/>
      </left>
      <right style="medium">
        <color rgb="FF7030A0"/>
      </right>
      <top style="thin">
        <color indexed="64"/>
      </top>
      <bottom style="thin">
        <color indexed="64"/>
      </bottom>
      <diagonal/>
    </border>
    <border>
      <left style="thin">
        <color indexed="64"/>
      </left>
      <right style="medium">
        <color rgb="FF7030A0"/>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top style="medium">
        <color theme="1"/>
      </top>
      <bottom/>
      <diagonal/>
    </border>
    <border>
      <left style="thin">
        <color theme="1"/>
      </left>
      <right style="thin">
        <color theme="1"/>
      </right>
      <top style="medium">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n">
        <color indexed="64"/>
      </left>
      <right style="thin">
        <color indexed="64"/>
      </right>
      <top style="medium">
        <color rgb="FF7030A0"/>
      </top>
      <bottom style="medium">
        <color indexed="64"/>
      </bottom>
      <diagonal/>
    </border>
    <border>
      <left style="thin">
        <color indexed="64"/>
      </left>
      <right style="medium">
        <color rgb="FF7030A0"/>
      </right>
      <top style="medium">
        <color rgb="FF7030A0"/>
      </top>
      <bottom style="medium">
        <color indexed="64"/>
      </bottom>
      <diagonal/>
    </border>
    <border>
      <left style="medium">
        <color rgb="FF7030A0"/>
      </left>
      <right/>
      <top/>
      <bottom/>
      <diagonal/>
    </border>
    <border>
      <left/>
      <right style="medium">
        <color rgb="FF7030A0"/>
      </right>
      <top/>
      <bottom/>
      <diagonal/>
    </border>
    <border>
      <left style="medium">
        <color rgb="FF7030A0"/>
      </left>
      <right/>
      <top style="medium">
        <color theme="1" tint="0.499984740745262"/>
      </top>
      <bottom/>
      <diagonal/>
    </border>
    <border>
      <left/>
      <right/>
      <top style="medium">
        <color theme="1" tint="0.499984740745262"/>
      </top>
      <bottom/>
      <diagonal/>
    </border>
    <border>
      <left/>
      <right style="medium">
        <color rgb="FF7030A0"/>
      </right>
      <top style="medium">
        <color theme="1" tint="0.499984740745262"/>
      </top>
      <bottom/>
      <diagonal/>
    </border>
    <border>
      <left style="medium">
        <color rgb="FF7030A0"/>
      </left>
      <right/>
      <top style="thin">
        <color auto="1"/>
      </top>
      <bottom style="medium">
        <color rgb="FF7030A0"/>
      </bottom>
      <diagonal/>
    </border>
    <border>
      <left/>
      <right/>
      <top style="thin">
        <color auto="1"/>
      </top>
      <bottom style="medium">
        <color rgb="FF7030A0"/>
      </bottom>
      <diagonal/>
    </border>
    <border>
      <left style="thin">
        <color auto="1"/>
      </left>
      <right style="thin">
        <color auto="1"/>
      </right>
      <top style="thin">
        <color auto="1"/>
      </top>
      <bottom style="medium">
        <color rgb="FF7030A0"/>
      </bottom>
      <diagonal/>
    </border>
    <border>
      <left/>
      <right style="thin">
        <color auto="1"/>
      </right>
      <top style="thin">
        <color auto="1"/>
      </top>
      <bottom style="medium">
        <color rgb="FF7030A0"/>
      </bottom>
      <diagonal/>
    </border>
    <border>
      <left style="thin">
        <color auto="1"/>
      </left>
      <right style="medium">
        <color rgb="FF7030A0"/>
      </right>
      <top style="thin">
        <color auto="1"/>
      </top>
      <bottom style="medium">
        <color rgb="FF7030A0"/>
      </bottom>
      <diagonal/>
    </border>
    <border>
      <left style="thin">
        <color theme="1"/>
      </left>
      <right style="medium">
        <color rgb="FF7030A0"/>
      </right>
      <top/>
      <bottom/>
      <diagonal/>
    </border>
    <border>
      <left style="thin">
        <color theme="1"/>
      </left>
      <right/>
      <top style="medium">
        <color theme="1" tint="0.499984740745262"/>
      </top>
      <bottom/>
      <diagonal/>
    </border>
    <border>
      <left style="thin">
        <color theme="1"/>
      </left>
      <right style="medium">
        <color rgb="FF7030A0"/>
      </right>
      <top style="medium">
        <color theme="1" tint="0.499984740745262"/>
      </top>
      <bottom/>
      <diagonal/>
    </border>
    <border>
      <left style="thin">
        <color theme="1"/>
      </left>
      <right/>
      <top style="thin">
        <color theme="1"/>
      </top>
      <bottom style="medium">
        <color rgb="FF7030A0"/>
      </bottom>
      <diagonal/>
    </border>
    <border>
      <left style="thin">
        <color theme="1"/>
      </left>
      <right style="medium">
        <color rgb="FF7030A0"/>
      </right>
      <top style="thin">
        <color theme="1"/>
      </top>
      <bottom style="medium">
        <color rgb="FF7030A0"/>
      </bottom>
      <diagonal/>
    </border>
    <border>
      <left style="medium">
        <color rgb="FF7030A0"/>
      </left>
      <right style="thin">
        <color indexed="64"/>
      </right>
      <top style="medium">
        <color rgb="FF7030A0"/>
      </top>
      <bottom/>
      <diagonal/>
    </border>
    <border>
      <left style="thin">
        <color indexed="64"/>
      </left>
      <right style="thin">
        <color indexed="64"/>
      </right>
      <top style="medium">
        <color rgb="FF7030A0"/>
      </top>
      <bottom/>
      <diagonal/>
    </border>
    <border>
      <left style="thin">
        <color indexed="64"/>
      </left>
      <right style="medium">
        <color rgb="FF7030A0"/>
      </right>
      <top style="medium">
        <color rgb="FF7030A0"/>
      </top>
      <bottom/>
      <diagonal/>
    </border>
    <border>
      <left style="thin">
        <color auto="1"/>
      </left>
      <right/>
      <top style="thin">
        <color auto="1"/>
      </top>
      <bottom style="medium">
        <color rgb="FF7030A0"/>
      </bottom>
      <diagonal/>
    </border>
    <border>
      <left/>
      <right style="medium">
        <color rgb="FF7030A0"/>
      </right>
      <top/>
      <bottom style="thin">
        <color auto="1"/>
      </bottom>
      <diagonal/>
    </border>
    <border>
      <left/>
      <right style="medium">
        <color rgb="FF7030A0"/>
      </right>
      <top style="medium">
        <color indexed="64"/>
      </top>
      <bottom style="medium">
        <color indexed="64"/>
      </bottom>
      <diagonal/>
    </border>
    <border>
      <left style="thin">
        <color indexed="64"/>
      </left>
      <right style="medium">
        <color rgb="FF7030A0"/>
      </right>
      <top/>
      <bottom style="thin">
        <color indexed="64"/>
      </bottom>
      <diagonal/>
    </border>
    <border>
      <left style="medium">
        <color rgb="FF0000FF"/>
      </left>
      <right style="medium">
        <color rgb="FF7030A0"/>
      </right>
      <top style="medium">
        <color rgb="FF0000FF"/>
      </top>
      <bottom style="medium">
        <color rgb="FF7030A0"/>
      </bottom>
      <diagonal/>
    </border>
    <border>
      <left/>
      <right style="thin">
        <color indexed="64"/>
      </right>
      <top style="medium">
        <color rgb="FF7030A0"/>
      </top>
      <bottom/>
      <diagonal/>
    </border>
    <border>
      <left style="medium">
        <color rgb="FF0000FF"/>
      </left>
      <right style="medium">
        <color rgb="FF7030A0"/>
      </right>
      <top style="medium">
        <color rgb="FF0000FF"/>
      </top>
      <bottom style="medium">
        <color rgb="FF0000FF"/>
      </bottom>
      <diagonal/>
    </border>
    <border>
      <left/>
      <right style="thin">
        <color indexed="64"/>
      </right>
      <top style="medium">
        <color rgb="FF7030A0"/>
      </top>
      <bottom style="medium">
        <color indexed="64"/>
      </bottom>
      <diagonal/>
    </border>
    <border>
      <left/>
      <right/>
      <top style="thin">
        <color theme="1"/>
      </top>
      <bottom style="medium">
        <color rgb="FF7030A0"/>
      </bottom>
      <diagonal/>
    </border>
    <border>
      <left style="medium">
        <color rgb="FF0000FF"/>
      </left>
      <right/>
      <top style="medium">
        <color rgb="FF0000FF"/>
      </top>
      <bottom style="medium">
        <color rgb="FF0000FF"/>
      </bottom>
      <diagonal/>
    </border>
    <border>
      <left style="medium">
        <color rgb="FF0000FF"/>
      </left>
      <right/>
      <top style="medium">
        <color rgb="FF0000FF"/>
      </top>
      <bottom/>
      <diagonal/>
    </border>
    <border>
      <left/>
      <right/>
      <top/>
      <bottom style="medium">
        <color theme="1" tint="0.499984740745262"/>
      </bottom>
      <diagonal/>
    </border>
    <border>
      <left style="medium">
        <color rgb="FF0000FF"/>
      </left>
      <right/>
      <top style="medium">
        <color rgb="FF0000FF"/>
      </top>
      <bottom style="thin">
        <color auto="1"/>
      </bottom>
      <diagonal/>
    </border>
    <border>
      <left/>
      <right/>
      <top style="thin">
        <color theme="1"/>
      </top>
      <bottom/>
      <diagonal/>
    </border>
    <border>
      <left style="medium">
        <color rgb="FF0000FF"/>
      </left>
      <right/>
      <top style="thin">
        <color auto="1"/>
      </top>
      <bottom/>
      <diagonal/>
    </border>
    <border>
      <left style="medium">
        <color rgb="FF0000FF"/>
      </left>
      <right/>
      <top style="thin">
        <color auto="1"/>
      </top>
      <bottom style="thin">
        <color auto="1"/>
      </bottom>
      <diagonal/>
    </border>
    <border>
      <left style="medium">
        <color rgb="FF0000FF"/>
      </left>
      <right/>
      <top style="thin">
        <color auto="1"/>
      </top>
      <bottom style="medium">
        <color rgb="FF0000FF"/>
      </bottom>
      <diagonal/>
    </border>
    <border>
      <left style="thin">
        <color auto="1"/>
      </left>
      <right style="thin">
        <color auto="1"/>
      </right>
      <top/>
      <bottom/>
      <diagonal/>
    </border>
    <border>
      <left/>
      <right/>
      <top style="medium">
        <color theme="1"/>
      </top>
      <bottom/>
      <diagonal/>
    </border>
    <border>
      <left style="thin">
        <color theme="1"/>
      </left>
      <right style="medium">
        <color indexed="64"/>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1"/>
      </left>
      <right style="thin">
        <color theme="1"/>
      </right>
      <top/>
      <bottom/>
      <diagonal/>
    </border>
    <border>
      <left/>
      <right style="thin">
        <color theme="1"/>
      </right>
      <top/>
      <bottom style="thin">
        <color theme="1"/>
      </bottom>
      <diagonal/>
    </border>
    <border>
      <left/>
      <right style="thin">
        <color theme="1"/>
      </right>
      <top/>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indexed="64"/>
      </right>
      <top style="thin">
        <color indexed="64"/>
      </top>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right style="thin">
        <color indexed="8"/>
      </right>
      <top/>
      <bottom style="thin">
        <color indexed="8"/>
      </bottom>
      <diagonal/>
    </border>
    <border>
      <left style="thin">
        <color indexed="8"/>
      </left>
      <right/>
      <top/>
      <bottom style="thin">
        <color indexed="8"/>
      </bottom>
      <diagonal/>
    </border>
  </borders>
  <cellStyleXfs count="8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2" fillId="11" borderId="0" applyNumberFormat="0" applyBorder="0" applyAlignment="0" applyProtection="0"/>
    <xf numFmtId="0" fontId="23" fillId="12" borderId="1" applyNumberFormat="0" applyAlignment="0" applyProtection="0"/>
    <xf numFmtId="0" fontId="24" fillId="13" borderId="2" applyNumberFormat="0" applyAlignment="0" applyProtection="0"/>
    <xf numFmtId="0" fontId="25" fillId="0" borderId="0" applyNumberFormat="0" applyFill="0" applyBorder="0" applyAlignment="0" applyProtection="0"/>
    <xf numFmtId="0" fontId="26" fillId="1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3" borderId="0" applyNumberFormat="0" applyBorder="0" applyAlignment="0" applyProtection="0"/>
    <xf numFmtId="0" fontId="7" fillId="0" borderId="0"/>
    <xf numFmtId="0" fontId="7" fillId="0" borderId="0"/>
    <xf numFmtId="0" fontId="15" fillId="0" borderId="0"/>
    <xf numFmtId="0" fontId="15" fillId="0" borderId="0"/>
    <xf numFmtId="0" fontId="9" fillId="4" borderId="7" applyNumberFormat="0" applyFont="0" applyAlignment="0" applyProtection="0"/>
    <xf numFmtId="0" fontId="33" fillId="12" borderId="8" applyNumberFormat="0" applyAlignment="0" applyProtection="0"/>
    <xf numFmtId="9" fontId="4" fillId="0" borderId="0" applyFont="0" applyFill="0" applyBorder="0" applyAlignment="0" applyProtection="0"/>
    <xf numFmtId="9" fontId="7" fillId="0" borderId="0" applyFont="0" applyFill="0" applyBorder="0" applyAlignment="0" applyProtection="0"/>
    <xf numFmtId="0" fontId="9" fillId="0" borderId="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03" fillId="0" borderId="0"/>
    <xf numFmtId="0" fontId="23" fillId="12" borderId="157" applyNumberFormat="0" applyAlignment="0" applyProtection="0"/>
    <xf numFmtId="178" fontId="9" fillId="22" borderId="158">
      <alignment horizontal="right" vertical="top"/>
    </xf>
    <xf numFmtId="0" fontId="9" fillId="22" borderId="158">
      <alignment horizontal="left" indent="5"/>
    </xf>
    <xf numFmtId="3" fontId="9" fillId="22" borderId="158">
      <alignment horizontal="right"/>
    </xf>
    <xf numFmtId="178" fontId="9" fillId="22" borderId="148" applyNumberFormat="0">
      <alignment horizontal="right" vertical="top"/>
    </xf>
    <xf numFmtId="0" fontId="9" fillId="22" borderId="148">
      <alignment horizontal="left" indent="3"/>
    </xf>
    <xf numFmtId="3" fontId="9" fillId="22" borderId="148">
      <alignment horizontal="right"/>
    </xf>
    <xf numFmtId="178" fontId="10" fillId="22" borderId="148" applyNumberFormat="0">
      <alignment horizontal="right" vertical="top"/>
    </xf>
    <xf numFmtId="0" fontId="10" fillId="22" borderId="148">
      <alignment horizontal="left" indent="1"/>
    </xf>
    <xf numFmtId="3" fontId="10" fillId="22" borderId="148">
      <alignment horizontal="right"/>
    </xf>
    <xf numFmtId="0" fontId="9" fillId="22" borderId="159" applyFont="0" applyFill="0" applyAlignment="0"/>
    <xf numFmtId="0" fontId="10" fillId="22" borderId="148">
      <alignment horizontal="right" vertical="top"/>
    </xf>
    <xf numFmtId="0" fontId="10" fillId="22" borderId="148">
      <alignment horizontal="left" indent="2"/>
    </xf>
    <xf numFmtId="3" fontId="10" fillId="22" borderId="148">
      <alignment horizontal="right"/>
    </xf>
    <xf numFmtId="178" fontId="9" fillId="22" borderId="148" applyNumberFormat="0">
      <alignment horizontal="right" vertical="top"/>
    </xf>
    <xf numFmtId="0" fontId="9" fillId="22" borderId="148">
      <alignment horizontal="left" indent="3"/>
    </xf>
    <xf numFmtId="3" fontId="9" fillId="22" borderId="148">
      <alignment horizontal="right"/>
    </xf>
    <xf numFmtId="43" fontId="4" fillId="0" borderId="0" applyFont="0" applyFill="0" applyBorder="0" applyAlignment="0" applyProtection="0"/>
    <xf numFmtId="0" fontId="50"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0" fillId="3" borderId="157" applyNumberFormat="0" applyAlignment="0" applyProtection="0"/>
    <xf numFmtId="0" fontId="1" fillId="0" borderId="0"/>
    <xf numFmtId="0" fontId="4" fillId="0" borderId="0"/>
    <xf numFmtId="0" fontId="4" fillId="0" borderId="0"/>
    <xf numFmtId="0" fontId="9" fillId="4" borderId="160" applyNumberFormat="0" applyFont="0" applyAlignment="0" applyProtection="0"/>
    <xf numFmtId="0" fontId="33" fillId="12" borderId="16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162" applyNumberFormat="0" applyFill="0" applyAlignment="0" applyProtection="0"/>
    <xf numFmtId="0" fontId="114" fillId="0" borderId="0"/>
    <xf numFmtId="9" fontId="114" fillId="0" borderId="0" applyFont="0" applyFill="0" applyBorder="0" applyAlignment="0" applyProtection="0"/>
  </cellStyleXfs>
  <cellXfs count="1457">
    <xf numFmtId="0" fontId="0" fillId="0" borderId="0" xfId="0"/>
    <xf numFmtId="0" fontId="9" fillId="0" borderId="0" xfId="0" applyFont="1"/>
    <xf numFmtId="0" fontId="9" fillId="0" borderId="10" xfId="0" applyFont="1" applyBorder="1" applyAlignment="1">
      <alignment horizontal="left" vertical="center"/>
    </xf>
    <xf numFmtId="0" fontId="9" fillId="0" borderId="11" xfId="0" applyFont="1" applyBorder="1"/>
    <xf numFmtId="0" fontId="9" fillId="0" borderId="0" xfId="0" applyFont="1" applyAlignment="1">
      <alignment horizontal="left" vertical="center"/>
    </xf>
    <xf numFmtId="3" fontId="9" fillId="0" borderId="0" xfId="0" applyNumberFormat="1" applyFont="1"/>
    <xf numFmtId="3" fontId="10" fillId="0" borderId="0" xfId="0" applyNumberFormat="1" applyFont="1"/>
    <xf numFmtId="0" fontId="9" fillId="0" borderId="13" xfId="0" applyFont="1" applyBorder="1" applyAlignment="1">
      <alignment horizontal="left" vertical="center"/>
    </xf>
    <xf numFmtId="0" fontId="9" fillId="0" borderId="0" xfId="0" applyFont="1" applyAlignment="1">
      <alignment horizontal="centerContinuous"/>
    </xf>
    <xf numFmtId="0" fontId="9" fillId="0" borderId="0" xfId="0" applyFont="1" applyAlignment="1">
      <alignment horizontal="left"/>
    </xf>
    <xf numFmtId="0" fontId="9" fillId="0" borderId="0" xfId="0" applyFont="1" applyAlignment="1">
      <alignment horizontal="centerContinuous" vertical="center"/>
    </xf>
    <xf numFmtId="6" fontId="9" fillId="0" borderId="14" xfId="0" quotePrefix="1" applyNumberFormat="1" applyFont="1" applyBorder="1" applyAlignment="1">
      <alignment horizontal="center" vertical="top" wrapText="1"/>
    </xf>
    <xf numFmtId="6" fontId="9" fillId="0" borderId="0" xfId="0" quotePrefix="1" applyNumberFormat="1" applyFont="1" applyAlignment="1">
      <alignment horizontal="center" vertical="top" wrapText="1"/>
    </xf>
    <xf numFmtId="0" fontId="10" fillId="0" borderId="0" xfId="0" applyFont="1" applyAlignment="1">
      <alignment horizontal="left" vertical="center"/>
    </xf>
    <xf numFmtId="6" fontId="9" fillId="0" borderId="15" xfId="0" quotePrefix="1" applyNumberFormat="1" applyFont="1" applyBorder="1" applyAlignment="1">
      <alignment horizontal="center" vertical="top" wrapText="1"/>
    </xf>
    <xf numFmtId="168" fontId="9" fillId="0" borderId="0" xfId="0" applyNumberFormat="1" applyFont="1" applyAlignment="1">
      <alignment horizontal="right"/>
    </xf>
    <xf numFmtId="3" fontId="9" fillId="0" borderId="16" xfId="0" applyNumberFormat="1" applyFont="1" applyBorder="1"/>
    <xf numFmtId="0" fontId="10" fillId="0" borderId="0" xfId="0" applyFont="1" applyAlignment="1">
      <alignment vertical="center"/>
    </xf>
    <xf numFmtId="0" fontId="11" fillId="0" borderId="0" xfId="0" applyFont="1"/>
    <xf numFmtId="0" fontId="10" fillId="15" borderId="22" xfId="0" applyFont="1" applyFill="1" applyBorder="1" applyAlignment="1">
      <alignment horizontal="left" vertical="center"/>
    </xf>
    <xf numFmtId="6" fontId="9" fillId="0" borderId="24" xfId="0" quotePrefix="1" applyNumberFormat="1" applyFont="1" applyBorder="1" applyAlignment="1">
      <alignment horizontal="center" vertical="top" wrapText="1"/>
    </xf>
    <xf numFmtId="168" fontId="10" fillId="0" borderId="0" xfId="0" applyNumberFormat="1" applyFont="1" applyProtection="1">
      <protection locked="0"/>
    </xf>
    <xf numFmtId="168" fontId="12" fillId="0" borderId="0" xfId="0" applyNumberFormat="1" applyFont="1"/>
    <xf numFmtId="168" fontId="10" fillId="0" borderId="0" xfId="0" applyNumberFormat="1" applyFont="1"/>
    <xf numFmtId="168" fontId="9" fillId="0" borderId="0" xfId="0" applyNumberFormat="1" applyFont="1" applyProtection="1">
      <protection locked="0"/>
    </xf>
    <xf numFmtId="0" fontId="9" fillId="0" borderId="0" xfId="0" applyFont="1" applyAlignment="1">
      <alignment horizontal="center"/>
    </xf>
    <xf numFmtId="9" fontId="9" fillId="15" borderId="28" xfId="44" applyFont="1" applyFill="1" applyBorder="1" applyAlignment="1" applyProtection="1">
      <alignment horizontal="center" vertical="top" wrapText="1"/>
    </xf>
    <xf numFmtId="9" fontId="9" fillId="15" borderId="29" xfId="44" applyFont="1" applyFill="1" applyBorder="1" applyAlignment="1" applyProtection="1">
      <alignment horizontal="center" vertical="top" wrapText="1"/>
    </xf>
    <xf numFmtId="9" fontId="9" fillId="0" borderId="0" xfId="44" applyFont="1" applyFill="1" applyBorder="1" applyAlignment="1" applyProtection="1">
      <alignment horizontal="center" vertical="top" wrapText="1"/>
    </xf>
    <xf numFmtId="0" fontId="9" fillId="0" borderId="0" xfId="0" applyFont="1" applyAlignment="1">
      <alignment horizontal="center" vertical="center"/>
    </xf>
    <xf numFmtId="3" fontId="10" fillId="0" borderId="0" xfId="0" applyNumberFormat="1" applyFont="1" applyProtection="1">
      <protection locked="0"/>
    </xf>
    <xf numFmtId="0" fontId="9" fillId="0" borderId="14" xfId="0" applyFont="1" applyBorder="1" applyAlignment="1">
      <alignment horizontal="centerContinuous"/>
    </xf>
    <xf numFmtId="3" fontId="9" fillId="0" borderId="0" xfId="0" applyNumberFormat="1" applyFont="1" applyProtection="1">
      <protection locked="0"/>
    </xf>
    <xf numFmtId="0" fontId="10" fillId="0" borderId="0" xfId="0" applyFont="1" applyAlignment="1">
      <alignment horizontal="center" vertical="center"/>
    </xf>
    <xf numFmtId="0" fontId="10" fillId="0" borderId="0" xfId="0" applyFont="1"/>
    <xf numFmtId="3" fontId="9" fillId="0" borderId="0" xfId="0" applyNumberFormat="1" applyFont="1" applyAlignment="1">
      <alignment horizontal="centerContinuous"/>
    </xf>
    <xf numFmtId="0" fontId="10" fillId="15" borderId="22" xfId="0" applyFont="1" applyFill="1" applyBorder="1" applyAlignment="1">
      <alignment horizontal="left"/>
    </xf>
    <xf numFmtId="0" fontId="10" fillId="0" borderId="0" xfId="0" applyFont="1" applyAlignment="1">
      <alignment horizontal="left"/>
    </xf>
    <xf numFmtId="9" fontId="9" fillId="15" borderId="15" xfId="44" applyFont="1" applyFill="1" applyBorder="1" applyAlignment="1" applyProtection="1">
      <alignment horizontal="center" vertical="top" wrapText="1"/>
    </xf>
    <xf numFmtId="3" fontId="9" fillId="0" borderId="0" xfId="0" applyNumberFormat="1" applyFont="1" applyAlignment="1">
      <alignment horizontal="left"/>
    </xf>
    <xf numFmtId="3" fontId="9" fillId="0" borderId="11" xfId="0" applyNumberFormat="1" applyFont="1" applyBorder="1" applyAlignment="1">
      <alignment horizontal="left"/>
    </xf>
    <xf numFmtId="3" fontId="8" fillId="0" borderId="0" xfId="0" applyNumberFormat="1" applyFont="1"/>
    <xf numFmtId="3" fontId="8" fillId="0" borderId="0" xfId="0" applyNumberFormat="1" applyFont="1" applyAlignment="1">
      <alignment horizontal="left"/>
    </xf>
    <xf numFmtId="3" fontId="8" fillId="0" borderId="0" xfId="0" applyNumberFormat="1" applyFont="1" applyAlignment="1">
      <alignment horizontal="centerContinuous"/>
    </xf>
    <xf numFmtId="0" fontId="5" fillId="0" borderId="0" xfId="0" applyFont="1" applyAlignment="1">
      <alignment horizontal="center" vertical="center" wrapText="1"/>
    </xf>
    <xf numFmtId="0" fontId="9" fillId="0" borderId="14" xfId="0" applyFont="1" applyBorder="1" applyAlignment="1">
      <alignment horizontal="left" vertical="center"/>
    </xf>
    <xf numFmtId="0" fontId="9" fillId="0" borderId="10" xfId="0" applyFont="1" applyBorder="1" applyAlignment="1">
      <alignment horizontal="left"/>
    </xf>
    <xf numFmtId="0" fontId="9" fillId="0" borderId="13" xfId="0" applyFont="1" applyBorder="1" applyAlignment="1">
      <alignment horizontal="left"/>
    </xf>
    <xf numFmtId="6" fontId="9" fillId="0" borderId="0" xfId="0" quotePrefix="1" applyNumberFormat="1" applyFont="1" applyAlignment="1">
      <alignment horizontal="center" vertical="center" wrapText="1"/>
    </xf>
    <xf numFmtId="9" fontId="9" fillId="15" borderId="31" xfId="44" applyFont="1" applyFill="1" applyBorder="1" applyAlignment="1" applyProtection="1">
      <alignment horizontal="center" vertical="top" wrapText="1"/>
    </xf>
    <xf numFmtId="9" fontId="9" fillId="15" borderId="32" xfId="44" applyFont="1" applyFill="1" applyBorder="1" applyAlignment="1" applyProtection="1">
      <alignment horizontal="center" vertical="top" wrapText="1"/>
    </xf>
    <xf numFmtId="3" fontId="13" fillId="0" borderId="0" xfId="0" quotePrefix="1" applyNumberFormat="1" applyFont="1" applyProtection="1">
      <protection locked="0"/>
    </xf>
    <xf numFmtId="3" fontId="12" fillId="0" borderId="0" xfId="0" applyNumberFormat="1" applyFont="1"/>
    <xf numFmtId="168" fontId="9" fillId="0" borderId="0" xfId="0" applyNumberFormat="1" applyFont="1"/>
    <xf numFmtId="0" fontId="12" fillId="0" borderId="0" xfId="0" quotePrefix="1" applyFont="1"/>
    <xf numFmtId="0" fontId="4" fillId="0" borderId="0" xfId="0" applyFont="1"/>
    <xf numFmtId="0" fontId="4" fillId="16" borderId="0" xfId="0" applyFont="1" applyFill="1"/>
    <xf numFmtId="0" fontId="37" fillId="17" borderId="0" xfId="0" applyFont="1" applyFill="1"/>
    <xf numFmtId="0" fontId="4" fillId="17" borderId="0" xfId="0" applyFont="1" applyFill="1"/>
    <xf numFmtId="0" fontId="9" fillId="0" borderId="16" xfId="41" applyFont="1" applyBorder="1" applyAlignment="1" applyProtection="1">
      <alignment horizontal="right" vertical="center"/>
      <protection locked="0"/>
    </xf>
    <xf numFmtId="0" fontId="0" fillId="18" borderId="0" xfId="0" applyFill="1"/>
    <xf numFmtId="0" fontId="0" fillId="17" borderId="0" xfId="0" applyFill="1"/>
    <xf numFmtId="0" fontId="15" fillId="17" borderId="0" xfId="0" applyFont="1" applyFill="1"/>
    <xf numFmtId="0" fontId="19" fillId="18" borderId="0" xfId="0" applyFont="1" applyFill="1"/>
    <xf numFmtId="0" fontId="19" fillId="18" borderId="35" xfId="0" applyFont="1" applyFill="1" applyBorder="1"/>
    <xf numFmtId="0" fontId="17" fillId="18" borderId="14" xfId="0" applyFont="1" applyFill="1" applyBorder="1"/>
    <xf numFmtId="0" fontId="18" fillId="18" borderId="0" xfId="0" applyFont="1" applyFill="1"/>
    <xf numFmtId="0" fontId="19" fillId="18" borderId="36" xfId="0" applyFont="1" applyFill="1" applyBorder="1"/>
    <xf numFmtId="0" fontId="43" fillId="18" borderId="14" xfId="0" applyFont="1" applyFill="1" applyBorder="1"/>
    <xf numFmtId="0" fontId="18" fillId="18" borderId="14" xfId="0" applyFont="1" applyFill="1" applyBorder="1"/>
    <xf numFmtId="0" fontId="18" fillId="18" borderId="38" xfId="0" applyFont="1" applyFill="1" applyBorder="1"/>
    <xf numFmtId="2" fontId="9" fillId="0" borderId="13" xfId="0" applyNumberFormat="1" applyFont="1" applyBorder="1" applyAlignment="1">
      <alignment horizontal="left" vertical="center"/>
    </xf>
    <xf numFmtId="0" fontId="39" fillId="18" borderId="0" xfId="0" applyFont="1" applyFill="1"/>
    <xf numFmtId="0" fontId="18" fillId="18" borderId="0" xfId="0" applyFont="1" applyFill="1" applyAlignment="1">
      <alignment horizontal="right"/>
    </xf>
    <xf numFmtId="0" fontId="40" fillId="18" borderId="0" xfId="0" applyFont="1" applyFill="1" applyAlignment="1">
      <alignment vertical="center"/>
    </xf>
    <xf numFmtId="0" fontId="40" fillId="18" borderId="0" xfId="0" applyFont="1" applyFill="1"/>
    <xf numFmtId="0" fontId="42" fillId="18" borderId="0" xfId="0" applyFont="1" applyFill="1"/>
    <xf numFmtId="0" fontId="46" fillId="0" borderId="0" xfId="0" applyFont="1"/>
    <xf numFmtId="1" fontId="11" fillId="0" borderId="0" xfId="0" applyNumberFormat="1" applyFont="1"/>
    <xf numFmtId="0" fontId="9" fillId="0" borderId="34" xfId="0" applyFont="1" applyBorder="1" applyAlignment="1">
      <alignment horizontal="left" vertical="center"/>
    </xf>
    <xf numFmtId="0" fontId="9" fillId="0" borderId="27" xfId="0" applyFont="1" applyBorder="1" applyAlignment="1">
      <alignment horizontal="left" vertical="center"/>
    </xf>
    <xf numFmtId="0" fontId="10" fillId="15" borderId="26" xfId="0" applyFont="1" applyFill="1" applyBorder="1" applyAlignment="1">
      <alignment horizontal="left" vertical="center"/>
    </xf>
    <xf numFmtId="0" fontId="9" fillId="0" borderId="23" xfId="0" applyFont="1" applyBorder="1" applyAlignment="1">
      <alignment horizontal="left" vertical="center"/>
    </xf>
    <xf numFmtId="0" fontId="9" fillId="0" borderId="22" xfId="0" applyFont="1" applyBorder="1" applyAlignment="1">
      <alignment horizontal="left" vertical="center"/>
    </xf>
    <xf numFmtId="0" fontId="9" fillId="0" borderId="16" xfId="0" applyFont="1" applyBorder="1" applyAlignment="1">
      <alignment horizontal="centerContinuous"/>
    </xf>
    <xf numFmtId="0" fontId="9" fillId="0" borderId="21" xfId="0" applyFont="1" applyBorder="1" applyAlignment="1">
      <alignment horizontal="centerContinuous"/>
    </xf>
    <xf numFmtId="0" fontId="9" fillId="0" borderId="25" xfId="0" applyFont="1" applyBorder="1" applyAlignment="1">
      <alignment horizontal="centerContinuous"/>
    </xf>
    <xf numFmtId="0" fontId="9" fillId="15" borderId="21" xfId="0" applyFont="1" applyFill="1" applyBorder="1" applyAlignment="1">
      <alignment horizontal="centerContinuous"/>
    </xf>
    <xf numFmtId="0" fontId="9" fillId="0" borderId="26" xfId="0" applyFont="1" applyBorder="1" applyAlignment="1">
      <alignment horizontal="left" vertical="center"/>
    </xf>
    <xf numFmtId="0" fontId="10" fillId="15" borderId="21" xfId="0" applyFont="1" applyFill="1" applyBorder="1" applyAlignment="1">
      <alignment horizontal="left"/>
    </xf>
    <xf numFmtId="0" fontId="9" fillId="0" borderId="25" xfId="0" applyFont="1" applyBorder="1" applyAlignment="1">
      <alignment horizontal="centerContinuous" vertical="center"/>
    </xf>
    <xf numFmtId="0" fontId="10" fillId="15" borderId="26" xfId="0" applyFont="1" applyFill="1" applyBorder="1" applyAlignment="1">
      <alignment horizontal="left"/>
    </xf>
    <xf numFmtId="0" fontId="9" fillId="0" borderId="27" xfId="0" applyFont="1" applyBorder="1" applyAlignment="1">
      <alignment horizontal="left"/>
    </xf>
    <xf numFmtId="166" fontId="10" fillId="15" borderId="22" xfId="0" applyNumberFormat="1" applyFont="1" applyFill="1" applyBorder="1" applyAlignment="1">
      <alignment horizontal="left" vertical="center"/>
    </xf>
    <xf numFmtId="0" fontId="9" fillId="0" borderId="16" xfId="0" applyFont="1" applyBorder="1"/>
    <xf numFmtId="0" fontId="10" fillId="0" borderId="0" xfId="0" applyFont="1" applyAlignment="1">
      <alignment horizontal="left" vertical="center" wrapText="1"/>
    </xf>
    <xf numFmtId="0" fontId="9" fillId="0" borderId="43" xfId="0" applyFont="1" applyBorder="1" applyAlignment="1">
      <alignment horizontal="centerContinuous"/>
    </xf>
    <xf numFmtId="165" fontId="9" fillId="0" borderId="10" xfId="0" applyNumberFormat="1" applyFont="1" applyBorder="1" applyAlignment="1">
      <alignment horizontal="left" vertical="center"/>
    </xf>
    <xf numFmtId="0" fontId="9" fillId="0" borderId="16" xfId="0" applyFont="1" applyBorder="1" applyAlignment="1" applyProtection="1">
      <alignment horizontal="centerContinuous"/>
      <protection locked="0"/>
    </xf>
    <xf numFmtId="0" fontId="9" fillId="0" borderId="25" xfId="0" applyFont="1" applyBorder="1" applyAlignment="1" applyProtection="1">
      <alignment horizontal="centerContinuous"/>
      <protection locked="0"/>
    </xf>
    <xf numFmtId="0" fontId="9" fillId="15" borderId="19" xfId="0" applyFont="1" applyFill="1" applyBorder="1" applyAlignment="1">
      <alignment horizontal="centerContinuous"/>
    </xf>
    <xf numFmtId="0" fontId="9" fillId="15" borderId="20" xfId="0" applyFont="1" applyFill="1" applyBorder="1" applyAlignment="1">
      <alignment horizontal="centerContinuous"/>
    </xf>
    <xf numFmtId="3" fontId="9" fillId="0" borderId="25" xfId="0" applyNumberFormat="1" applyFont="1" applyBorder="1"/>
    <xf numFmtId="0" fontId="55" fillId="0" borderId="0" xfId="0" applyFont="1"/>
    <xf numFmtId="3" fontId="55" fillId="0" borderId="0" xfId="0" applyNumberFormat="1" applyFont="1"/>
    <xf numFmtId="168" fontId="55" fillId="0" borderId="0" xfId="0" applyNumberFormat="1" applyFont="1"/>
    <xf numFmtId="165" fontId="9" fillId="0" borderId="13" xfId="0" applyNumberFormat="1" applyFont="1" applyBorder="1" applyAlignment="1">
      <alignment horizontal="left" vertical="center"/>
    </xf>
    <xf numFmtId="0" fontId="11" fillId="25" borderId="0" xfId="0" applyFont="1" applyFill="1"/>
    <xf numFmtId="0" fontId="9" fillId="0" borderId="27" xfId="0" applyFont="1" applyBorder="1"/>
    <xf numFmtId="0" fontId="10" fillId="0" borderId="14" xfId="0" applyFont="1" applyBorder="1"/>
    <xf numFmtId="0" fontId="55" fillId="0" borderId="0" xfId="0" applyFont="1" applyAlignment="1">
      <alignment horizontal="center" vertical="center"/>
    </xf>
    <xf numFmtId="0" fontId="9" fillId="0" borderId="0" xfId="0" applyFont="1" applyProtection="1">
      <protection locked="0"/>
    </xf>
    <xf numFmtId="3" fontId="56" fillId="0" borderId="0" xfId="0" applyNumberFormat="1" applyFont="1"/>
    <xf numFmtId="3" fontId="55" fillId="22" borderId="0" xfId="0" applyNumberFormat="1" applyFont="1" applyFill="1"/>
    <xf numFmtId="0" fontId="9" fillId="0" borderId="0" xfId="0" applyFont="1" applyAlignment="1">
      <alignment horizontal="right"/>
    </xf>
    <xf numFmtId="0" fontId="10" fillId="0" borderId="0" xfId="0" applyFont="1" applyAlignment="1">
      <alignment horizontal="left" wrapText="1"/>
    </xf>
    <xf numFmtId="0" fontId="10" fillId="0" borderId="14" xfId="0" applyFont="1" applyBorder="1" applyAlignment="1">
      <alignment horizontal="left"/>
    </xf>
    <xf numFmtId="0" fontId="9" fillId="0" borderId="46" xfId="0" applyFont="1" applyBorder="1" applyAlignment="1">
      <alignment horizontal="left" vertical="center"/>
    </xf>
    <xf numFmtId="0" fontId="10" fillId="0" borderId="0" xfId="0" applyFont="1" applyAlignment="1">
      <alignment horizontal="right"/>
    </xf>
    <xf numFmtId="0" fontId="10" fillId="0" borderId="0" xfId="0" applyFont="1" applyAlignment="1">
      <alignment horizontal="centerContinuous" wrapText="1"/>
    </xf>
    <xf numFmtId="0" fontId="10" fillId="0" borderId="0" xfId="0" applyFont="1" applyAlignment="1">
      <alignment horizontal="right" vertical="center"/>
    </xf>
    <xf numFmtId="6" fontId="9" fillId="0" borderId="0" xfId="0" applyNumberFormat="1" applyFont="1" applyAlignment="1">
      <alignment horizontal="center" vertical="center" wrapText="1"/>
    </xf>
    <xf numFmtId="0" fontId="9" fillId="0" borderId="27" xfId="0" applyFont="1" applyBorder="1" applyAlignment="1" applyProtection="1">
      <alignment horizontal="left" vertical="center"/>
      <protection locked="0"/>
    </xf>
    <xf numFmtId="0" fontId="9" fillId="0" borderId="0" xfId="0" applyFont="1" applyAlignment="1">
      <alignment horizontal="right" vertical="center"/>
    </xf>
    <xf numFmtId="3" fontId="10" fillId="0" borderId="0" xfId="0" applyNumberFormat="1" applyFont="1" applyAlignment="1">
      <alignment horizontal="left"/>
    </xf>
    <xf numFmtId="3" fontId="9" fillId="23" borderId="23" xfId="0" applyNumberFormat="1" applyFont="1" applyFill="1" applyBorder="1" applyAlignment="1">
      <alignment horizontal="left" vertical="center"/>
    </xf>
    <xf numFmtId="3" fontId="9" fillId="23" borderId="10" xfId="0" applyNumberFormat="1" applyFont="1" applyFill="1" applyBorder="1" applyAlignment="1">
      <alignment horizontal="centerContinuous"/>
    </xf>
    <xf numFmtId="3" fontId="9" fillId="23" borderId="10" xfId="0" applyNumberFormat="1" applyFont="1" applyFill="1" applyBorder="1" applyProtection="1">
      <protection locked="0"/>
    </xf>
    <xf numFmtId="3" fontId="10" fillId="23" borderId="27" xfId="0" applyNumberFormat="1" applyFont="1" applyFill="1" applyBorder="1"/>
    <xf numFmtId="3" fontId="9" fillId="0" borderId="23" xfId="0" applyNumberFormat="1" applyFont="1" applyBorder="1" applyAlignment="1">
      <alignment horizontal="left" vertical="center"/>
    </xf>
    <xf numFmtId="3" fontId="9" fillId="0" borderId="10" xfId="0" applyNumberFormat="1" applyFont="1" applyBorder="1" applyAlignment="1">
      <alignment horizontal="left" vertical="center"/>
    </xf>
    <xf numFmtId="3" fontId="10" fillId="21" borderId="23" xfId="0" applyNumberFormat="1" applyFont="1" applyFill="1" applyBorder="1" applyAlignment="1">
      <alignment horizontal="left" vertical="center"/>
    </xf>
    <xf numFmtId="3" fontId="10" fillId="21" borderId="27" xfId="0" applyNumberFormat="1" applyFont="1" applyFill="1" applyBorder="1" applyAlignment="1">
      <alignment vertical="center"/>
    </xf>
    <xf numFmtId="3" fontId="9" fillId="23" borderId="33" xfId="0" applyNumberFormat="1" applyFont="1" applyFill="1" applyBorder="1" applyAlignment="1">
      <alignment horizontal="left" vertical="center"/>
    </xf>
    <xf numFmtId="3" fontId="10" fillId="23" borderId="13" xfId="0" applyNumberFormat="1" applyFont="1" applyFill="1" applyBorder="1" applyAlignment="1">
      <alignment horizontal="left" vertical="center"/>
    </xf>
    <xf numFmtId="3" fontId="10" fillId="21" borderId="10" xfId="0" applyNumberFormat="1" applyFont="1" applyFill="1" applyBorder="1" applyAlignment="1">
      <alignment vertical="center"/>
    </xf>
    <xf numFmtId="3" fontId="9" fillId="23" borderId="13" xfId="0" applyNumberFormat="1" applyFont="1" applyFill="1" applyBorder="1" applyAlignment="1">
      <alignment horizontal="centerContinuous"/>
    </xf>
    <xf numFmtId="3" fontId="10" fillId="23" borderId="10" xfId="0" applyNumberFormat="1" applyFont="1" applyFill="1" applyBorder="1" applyAlignment="1">
      <alignment horizontal="left" vertical="center"/>
    </xf>
    <xf numFmtId="3" fontId="9" fillId="0" borderId="13" xfId="0" applyNumberFormat="1" applyFont="1" applyBorder="1" applyAlignment="1">
      <alignment horizontal="left" vertical="center"/>
    </xf>
    <xf numFmtId="3" fontId="10" fillId="21" borderId="10" xfId="0" applyNumberFormat="1" applyFont="1" applyFill="1" applyBorder="1" applyAlignment="1">
      <alignment horizontal="left" vertical="center"/>
    </xf>
    <xf numFmtId="3" fontId="10" fillId="0" borderId="0" xfId="0" applyNumberFormat="1" applyFont="1" applyAlignment="1">
      <alignment horizontal="right"/>
    </xf>
    <xf numFmtId="3" fontId="10" fillId="23" borderId="23" xfId="0" applyNumberFormat="1" applyFont="1" applyFill="1" applyBorder="1" applyAlignment="1">
      <alignment horizontal="left" vertical="center"/>
    </xf>
    <xf numFmtId="3" fontId="10" fillId="23" borderId="27" xfId="0" applyNumberFormat="1" applyFont="1" applyFill="1" applyBorder="1" applyAlignment="1">
      <alignment horizontal="left" vertical="center"/>
    </xf>
    <xf numFmtId="3" fontId="10" fillId="0" borderId="0" xfId="0" applyNumberFormat="1" applyFont="1" applyAlignment="1">
      <alignment horizontal="left" vertical="center"/>
    </xf>
    <xf numFmtId="3" fontId="9" fillId="0" borderId="0" xfId="0" applyNumberFormat="1" applyFont="1" applyAlignment="1">
      <alignment horizontal="left" vertical="center"/>
    </xf>
    <xf numFmtId="3" fontId="10" fillId="23" borderId="16" xfId="0" applyNumberFormat="1" applyFont="1" applyFill="1" applyBorder="1" applyAlignment="1">
      <alignment horizontal="center" vertical="center" textRotation="90"/>
    </xf>
    <xf numFmtId="3" fontId="10" fillId="23" borderId="16" xfId="0" applyNumberFormat="1" applyFont="1" applyFill="1" applyBorder="1" applyAlignment="1">
      <alignment horizontal="center" vertical="center"/>
    </xf>
    <xf numFmtId="3" fontId="9" fillId="0" borderId="16" xfId="0" applyNumberFormat="1" applyFont="1" applyBorder="1" applyAlignment="1" applyProtection="1">
      <alignment horizontal="left"/>
      <protection locked="0"/>
    </xf>
    <xf numFmtId="166" fontId="9" fillId="0" borderId="10" xfId="0" applyNumberFormat="1" applyFont="1" applyBorder="1" applyAlignment="1">
      <alignment horizontal="left" vertical="center"/>
    </xf>
    <xf numFmtId="3" fontId="9" fillId="0" borderId="10" xfId="0" applyNumberFormat="1" applyFont="1" applyBorder="1" applyAlignment="1">
      <alignment horizontal="left"/>
    </xf>
    <xf numFmtId="3" fontId="9" fillId="0" borderId="13" xfId="0" applyNumberFormat="1" applyFont="1" applyBorder="1" applyAlignment="1">
      <alignment horizontal="left"/>
    </xf>
    <xf numFmtId="166" fontId="9" fillId="0" borderId="10" xfId="0" applyNumberFormat="1" applyFont="1" applyBorder="1" applyAlignment="1">
      <alignment horizontal="left"/>
    </xf>
    <xf numFmtId="166" fontId="9" fillId="0" borderId="46" xfId="0" applyNumberFormat="1" applyFont="1" applyBorder="1" applyAlignment="1">
      <alignment horizontal="left"/>
    </xf>
    <xf numFmtId="3" fontId="9" fillId="0" borderId="46" xfId="0" applyNumberFormat="1" applyFont="1" applyBorder="1" applyAlignment="1">
      <alignment horizontal="left"/>
    </xf>
    <xf numFmtId="3" fontId="10" fillId="0" borderId="0" xfId="0" applyNumberFormat="1" applyFont="1" applyAlignment="1">
      <alignment horizontal="left" wrapText="1"/>
    </xf>
    <xf numFmtId="3" fontId="9" fillId="0" borderId="46" xfId="0" applyNumberFormat="1" applyFont="1" applyBorder="1" applyAlignment="1">
      <alignment horizontal="left" vertical="center"/>
    </xf>
    <xf numFmtId="0" fontId="10" fillId="0" borderId="0" xfId="0" applyFont="1" applyAlignment="1">
      <alignment horizontal="centerContinuous"/>
    </xf>
    <xf numFmtId="0" fontId="57" fillId="0" borderId="0" xfId="0" applyFont="1" applyAlignment="1">
      <alignment horizontal="left" vertical="center"/>
    </xf>
    <xf numFmtId="0" fontId="58" fillId="0" borderId="0" xfId="0" applyFont="1" applyAlignment="1">
      <alignment horizontal="centerContinuous"/>
    </xf>
    <xf numFmtId="0" fontId="58" fillId="0" borderId="0" xfId="0" applyFont="1" applyAlignment="1">
      <alignment horizontal="left" vertical="center"/>
    </xf>
    <xf numFmtId="0" fontId="58" fillId="0" borderId="0" xfId="0" applyFont="1" applyAlignment="1">
      <alignment horizontal="centerContinuous" vertical="center"/>
    </xf>
    <xf numFmtId="2" fontId="59" fillId="0" borderId="0" xfId="0" applyNumberFormat="1" applyFont="1" applyAlignment="1">
      <alignment horizontal="left"/>
    </xf>
    <xf numFmtId="0" fontId="59" fillId="0" borderId="0" xfId="0" applyFont="1" applyAlignment="1">
      <alignment horizontal="left" vertical="center"/>
    </xf>
    <xf numFmtId="0" fontId="55" fillId="0" borderId="0" xfId="0" applyFont="1" applyAlignment="1">
      <alignment horizontal="centerContinuous"/>
    </xf>
    <xf numFmtId="0" fontId="55" fillId="0" borderId="16" xfId="0" applyFont="1" applyBorder="1" applyAlignment="1">
      <alignment horizontal="centerContinuous"/>
    </xf>
    <xf numFmtId="0" fontId="55" fillId="0" borderId="13" xfId="0" applyFont="1" applyBorder="1" applyAlignment="1">
      <alignment horizontal="left" vertical="center"/>
    </xf>
    <xf numFmtId="0" fontId="55" fillId="0" borderId="25" xfId="0" applyFont="1" applyBorder="1" applyAlignment="1">
      <alignment horizontal="centerContinuous"/>
    </xf>
    <xf numFmtId="0" fontId="55" fillId="0" borderId="10" xfId="0" applyFont="1" applyBorder="1" applyAlignment="1">
      <alignment horizontal="left" vertical="center"/>
    </xf>
    <xf numFmtId="0" fontId="55" fillId="0" borderId="27" xfId="0" applyFont="1" applyBorder="1" applyAlignment="1">
      <alignment horizontal="left" vertical="center"/>
    </xf>
    <xf numFmtId="2" fontId="10" fillId="0" borderId="0" xfId="0" applyNumberFormat="1" applyFont="1" applyAlignment="1">
      <alignment horizontal="left"/>
    </xf>
    <xf numFmtId="0" fontId="9" fillId="0" borderId="10" xfId="0" applyFont="1" applyBorder="1" applyAlignment="1">
      <alignment horizontal="centerContinuous"/>
    </xf>
    <xf numFmtId="3" fontId="10" fillId="15" borderId="26" xfId="0" applyNumberFormat="1" applyFont="1" applyFill="1" applyBorder="1"/>
    <xf numFmtId="3" fontId="9" fillId="0" borderId="15" xfId="0" quotePrefix="1" applyNumberFormat="1" applyFont="1" applyBorder="1" applyAlignment="1">
      <alignment horizontal="center" vertical="top" wrapText="1"/>
    </xf>
    <xf numFmtId="2" fontId="10" fillId="26" borderId="0" xfId="0" applyNumberFormat="1" applyFont="1" applyFill="1" applyAlignment="1">
      <alignment horizontal="left"/>
    </xf>
    <xf numFmtId="0" fontId="10" fillId="26" borderId="0" xfId="0" applyFont="1" applyFill="1" applyAlignment="1">
      <alignment horizontal="left" vertical="center"/>
    </xf>
    <xf numFmtId="0" fontId="9" fillId="26" borderId="0" xfId="0" applyFont="1" applyFill="1" applyAlignment="1">
      <alignment horizontal="centerContinuous"/>
    </xf>
    <xf numFmtId="0" fontId="9" fillId="0" borderId="16" xfId="0" applyFont="1" applyBorder="1" applyAlignment="1">
      <alignment horizontal="center"/>
    </xf>
    <xf numFmtId="0" fontId="9" fillId="0" borderId="16" xfId="0" applyFont="1" applyBorder="1" applyAlignment="1">
      <alignment horizontal="left"/>
    </xf>
    <xf numFmtId="167" fontId="61" fillId="22" borderId="0" xfId="0" applyNumberFormat="1" applyFont="1" applyFill="1" applyAlignment="1">
      <alignment horizontal="center" vertical="top" wrapText="1"/>
    </xf>
    <xf numFmtId="0" fontId="61" fillId="22" borderId="0" xfId="0" quotePrefix="1" applyFont="1" applyFill="1" applyAlignment="1">
      <alignment horizontal="center"/>
    </xf>
    <xf numFmtId="3" fontId="60" fillId="22" borderId="0" xfId="0" applyNumberFormat="1" applyFont="1" applyFill="1"/>
    <xf numFmtId="3" fontId="60" fillId="0" borderId="0" xfId="0" applyNumberFormat="1" applyFont="1"/>
    <xf numFmtId="2" fontId="9" fillId="0" borderId="10" xfId="0" applyNumberFormat="1" applyFont="1" applyBorder="1" applyAlignment="1">
      <alignment horizontal="left" vertical="center"/>
    </xf>
    <xf numFmtId="2" fontId="9" fillId="0" borderId="46" xfId="0" applyNumberFormat="1" applyFont="1" applyBorder="1" applyAlignment="1">
      <alignment horizontal="left" vertical="center"/>
    </xf>
    <xf numFmtId="0" fontId="10" fillId="15" borderId="44" xfId="0" applyFont="1" applyFill="1" applyBorder="1" applyAlignment="1">
      <alignment horizontal="center" vertical="center" wrapText="1"/>
    </xf>
    <xf numFmtId="0" fontId="10" fillId="0" borderId="0" xfId="0" applyFont="1" applyAlignment="1">
      <alignment horizontal="centerContinuous" vertical="center" wrapText="1"/>
    </xf>
    <xf numFmtId="3" fontId="10" fillId="15" borderId="44" xfId="0" applyNumberFormat="1" applyFont="1" applyFill="1" applyBorder="1" applyAlignment="1">
      <alignment horizontal="center" vertical="center" wrapText="1"/>
    </xf>
    <xf numFmtId="3" fontId="9" fillId="15" borderId="50" xfId="0" applyNumberFormat="1" applyFont="1" applyFill="1" applyBorder="1" applyAlignment="1">
      <alignment horizontal="center" wrapText="1"/>
    </xf>
    <xf numFmtId="0" fontId="10" fillId="0" borderId="0" xfId="0" applyFont="1" applyAlignment="1">
      <alignment vertical="top"/>
    </xf>
    <xf numFmtId="0" fontId="9" fillId="0" borderId="0" xfId="0" applyFont="1" applyAlignment="1">
      <alignment vertical="top" wrapText="1"/>
    </xf>
    <xf numFmtId="3" fontId="48" fillId="0" borderId="0" xfId="0" applyNumberFormat="1" applyFont="1"/>
    <xf numFmtId="3" fontId="11" fillId="0" borderId="0" xfId="0" applyNumberFormat="1" applyFont="1"/>
    <xf numFmtId="1" fontId="11" fillId="0" borderId="0" xfId="0" applyNumberFormat="1" applyFont="1" applyAlignment="1">
      <alignment horizontal="center"/>
    </xf>
    <xf numFmtId="3" fontId="11" fillId="0" borderId="0" xfId="0" applyNumberFormat="1" applyFont="1" applyAlignment="1">
      <alignment horizontal="center"/>
    </xf>
    <xf numFmtId="3" fontId="48" fillId="0" borderId="0" xfId="0" applyNumberFormat="1" applyFont="1" applyAlignment="1">
      <alignment horizontal="center"/>
    </xf>
    <xf numFmtId="0" fontId="11" fillId="0" borderId="23" xfId="0" applyFont="1" applyBorder="1"/>
    <xf numFmtId="0" fontId="11" fillId="0" borderId="52" xfId="0" applyFont="1" applyBorder="1"/>
    <xf numFmtId="0" fontId="11" fillId="0" borderId="53" xfId="0" applyFont="1" applyBorder="1"/>
    <xf numFmtId="3" fontId="9" fillId="15" borderId="41" xfId="0" applyNumberFormat="1" applyFont="1" applyFill="1" applyBorder="1" applyAlignment="1">
      <alignment horizontal="center" wrapText="1"/>
    </xf>
    <xf numFmtId="3" fontId="9" fillId="15" borderId="30" xfId="0" applyNumberFormat="1" applyFont="1" applyFill="1" applyBorder="1" applyAlignment="1">
      <alignment horizontal="center" wrapText="1"/>
    </xf>
    <xf numFmtId="3" fontId="9" fillId="15" borderId="42" xfId="0" applyNumberFormat="1" applyFont="1" applyFill="1" applyBorder="1" applyAlignment="1">
      <alignment horizontal="center" wrapText="1"/>
    </xf>
    <xf numFmtId="0" fontId="10" fillId="24" borderId="0" xfId="0" applyFont="1" applyFill="1" applyAlignment="1">
      <alignment horizontal="center" vertical="center"/>
    </xf>
    <xf numFmtId="0" fontId="10" fillId="0" borderId="0" xfId="0" applyFont="1" applyAlignment="1">
      <alignment horizontal="center" vertical="center" wrapText="1"/>
    </xf>
    <xf numFmtId="0" fontId="19" fillId="18" borderId="0" xfId="0" applyFont="1" applyFill="1" applyAlignment="1">
      <alignment vertical="center"/>
    </xf>
    <xf numFmtId="0" fontId="19" fillId="18" borderId="0" xfId="0" applyFont="1" applyFill="1" applyAlignment="1">
      <alignment horizontal="right" vertical="center"/>
    </xf>
    <xf numFmtId="0" fontId="47" fillId="18" borderId="0" xfId="0" applyFont="1" applyFill="1" applyAlignment="1">
      <alignment horizontal="center"/>
    </xf>
    <xf numFmtId="0" fontId="19" fillId="18" borderId="0" xfId="0" applyFont="1" applyFill="1" applyAlignment="1">
      <alignment horizontal="center"/>
    </xf>
    <xf numFmtId="0" fontId="47" fillId="18" borderId="0" xfId="0" applyFont="1" applyFill="1" applyAlignment="1">
      <alignment horizontal="centerContinuous"/>
    </xf>
    <xf numFmtId="0" fontId="19" fillId="18" borderId="0" xfId="0" applyFont="1" applyFill="1" applyAlignment="1">
      <alignment horizontal="centerContinuous"/>
    </xf>
    <xf numFmtId="3" fontId="9" fillId="23" borderId="10" xfId="0" applyNumberFormat="1" applyFont="1" applyFill="1" applyBorder="1" applyAlignment="1">
      <alignment horizontal="left" vertical="center"/>
    </xf>
    <xf numFmtId="3" fontId="9" fillId="0" borderId="36" xfId="0" applyNumberFormat="1" applyFont="1" applyBorder="1"/>
    <xf numFmtId="3" fontId="9" fillId="0" borderId="14" xfId="0" quotePrefix="1" applyNumberFormat="1" applyFont="1" applyBorder="1" applyAlignment="1">
      <alignment horizontal="center" vertical="top" wrapText="1"/>
    </xf>
    <xf numFmtId="3" fontId="9" fillId="0" borderId="14" xfId="0" applyNumberFormat="1" applyFont="1" applyBorder="1" applyAlignment="1">
      <alignment horizontal="centerContinuous"/>
    </xf>
    <xf numFmtId="3" fontId="9" fillId="0" borderId="14" xfId="0" applyNumberFormat="1" applyFont="1" applyBorder="1" applyAlignment="1">
      <alignment horizontal="left" vertical="center"/>
    </xf>
    <xf numFmtId="3" fontId="9" fillId="0" borderId="36" xfId="0" applyNumberFormat="1" applyFont="1" applyBorder="1" applyAlignment="1">
      <alignment horizontal="centerContinuous" vertical="center" wrapText="1"/>
    </xf>
    <xf numFmtId="3" fontId="9" fillId="0" borderId="36" xfId="0" applyNumberFormat="1" applyFont="1" applyBorder="1" applyAlignment="1">
      <alignment horizontal="centerContinuous"/>
    </xf>
    <xf numFmtId="3" fontId="9" fillId="15" borderId="43" xfId="0" applyNumberFormat="1" applyFont="1" applyFill="1" applyBorder="1" applyAlignment="1">
      <alignment horizontal="center" wrapText="1"/>
    </xf>
    <xf numFmtId="3" fontId="9" fillId="15" borderId="38" xfId="0" applyNumberFormat="1" applyFont="1" applyFill="1" applyBorder="1" applyAlignment="1">
      <alignment horizontal="center" wrapText="1"/>
    </xf>
    <xf numFmtId="0" fontId="9" fillId="0" borderId="0" xfId="0" applyFont="1" applyAlignment="1">
      <alignment vertical="center"/>
    </xf>
    <xf numFmtId="6" fontId="12" fillId="0" borderId="0" xfId="0" quotePrefix="1" applyNumberFormat="1" applyFont="1" applyAlignment="1">
      <alignment horizontal="center" vertical="top"/>
    </xf>
    <xf numFmtId="0" fontId="13" fillId="27" borderId="0" xfId="0" applyFont="1" applyFill="1" applyAlignment="1">
      <alignment horizontal="left" vertical="center"/>
    </xf>
    <xf numFmtId="0" fontId="13" fillId="27" borderId="0" xfId="0" applyFont="1" applyFill="1" applyAlignment="1">
      <alignment horizontal="centerContinuous" vertical="center"/>
    </xf>
    <xf numFmtId="3" fontId="13" fillId="0" borderId="0" xfId="0" applyNumberFormat="1" applyFont="1" applyAlignment="1">
      <alignment horizontal="left" vertical="center"/>
    </xf>
    <xf numFmtId="3" fontId="13" fillId="27" borderId="0" xfId="0" applyNumberFormat="1" applyFont="1" applyFill="1" applyAlignment="1">
      <alignment horizontal="left" vertical="center"/>
    </xf>
    <xf numFmtId="0" fontId="10" fillId="24" borderId="16" xfId="0" applyFont="1" applyFill="1" applyBorder="1" applyAlignment="1">
      <alignment horizontal="center" vertical="center"/>
    </xf>
    <xf numFmtId="0" fontId="10" fillId="0" borderId="16" xfId="0" applyFont="1" applyBorder="1" applyProtection="1">
      <protection locked="0"/>
    </xf>
    <xf numFmtId="0" fontId="9" fillId="0" borderId="16" xfId="0" applyFont="1" applyBorder="1" applyProtection="1">
      <protection locked="0"/>
    </xf>
    <xf numFmtId="0" fontId="62" fillId="18" borderId="0" xfId="0" applyFont="1" applyFill="1"/>
    <xf numFmtId="0" fontId="63" fillId="18" borderId="0" xfId="0" applyFont="1" applyFill="1"/>
    <xf numFmtId="0" fontId="18" fillId="26" borderId="0" xfId="0" applyFont="1" applyFill="1"/>
    <xf numFmtId="0" fontId="19" fillId="26" borderId="0" xfId="0" applyFont="1" applyFill="1"/>
    <xf numFmtId="0" fontId="19" fillId="26" borderId="0" xfId="0" applyFont="1" applyFill="1" applyAlignment="1">
      <alignment vertical="center"/>
    </xf>
    <xf numFmtId="3" fontId="11" fillId="0" borderId="36" xfId="0" applyNumberFormat="1" applyFont="1" applyBorder="1"/>
    <xf numFmtId="3" fontId="11" fillId="0" borderId="14" xfId="0" applyNumberFormat="1" applyFont="1" applyBorder="1"/>
    <xf numFmtId="3" fontId="11" fillId="0" borderId="38" xfId="0" applyNumberFormat="1" applyFont="1" applyBorder="1"/>
    <xf numFmtId="3" fontId="11" fillId="0" borderId="25" xfId="0" applyNumberFormat="1" applyFont="1" applyBorder="1"/>
    <xf numFmtId="0" fontId="11" fillId="0" borderId="35" xfId="0" applyFont="1" applyBorder="1"/>
    <xf numFmtId="0" fontId="11" fillId="0" borderId="37" xfId="0" applyFont="1" applyBorder="1"/>
    <xf numFmtId="0" fontId="11" fillId="0" borderId="25" xfId="0" applyFont="1" applyBorder="1"/>
    <xf numFmtId="3" fontId="11" fillId="0" borderId="0" xfId="0" applyNumberFormat="1" applyFont="1" applyAlignment="1">
      <alignment horizontal="right"/>
    </xf>
    <xf numFmtId="1" fontId="48" fillId="0" borderId="0" xfId="0" applyNumberFormat="1" applyFont="1"/>
    <xf numFmtId="0" fontId="19" fillId="18" borderId="33" xfId="0" applyFont="1" applyFill="1" applyBorder="1"/>
    <xf numFmtId="0" fontId="19" fillId="18" borderId="34" xfId="0" applyFont="1" applyFill="1" applyBorder="1"/>
    <xf numFmtId="0" fontId="19" fillId="29" borderId="35" xfId="0" applyFont="1" applyFill="1" applyBorder="1"/>
    <xf numFmtId="0" fontId="19" fillId="29" borderId="0" xfId="0" applyFont="1" applyFill="1"/>
    <xf numFmtId="0" fontId="19" fillId="29" borderId="36" xfId="0" applyFont="1" applyFill="1" applyBorder="1"/>
    <xf numFmtId="0" fontId="19" fillId="29" borderId="37" xfId="0" applyFont="1" applyFill="1" applyBorder="1"/>
    <xf numFmtId="0" fontId="49" fillId="27" borderId="0" xfId="0" applyFont="1" applyFill="1" applyAlignment="1">
      <alignment horizontal="left" vertical="center"/>
    </xf>
    <xf numFmtId="3" fontId="49" fillId="27" borderId="0" xfId="0" applyNumberFormat="1" applyFont="1" applyFill="1" applyAlignment="1">
      <alignment horizontal="left" vertical="center"/>
    </xf>
    <xf numFmtId="0" fontId="9" fillId="25" borderId="0" xfId="0" applyFont="1" applyFill="1" applyAlignment="1" applyProtection="1">
      <alignment horizontal="left" vertical="top" wrapText="1"/>
      <protection hidden="1"/>
    </xf>
    <xf numFmtId="0" fontId="10" fillId="25" borderId="0" xfId="0" applyFont="1" applyFill="1"/>
    <xf numFmtId="0" fontId="9" fillId="25" borderId="0" xfId="0" applyFont="1" applyFill="1"/>
    <xf numFmtId="0" fontId="5" fillId="0" borderId="0" xfId="0" applyFont="1"/>
    <xf numFmtId="3" fontId="9" fillId="0" borderId="0" xfId="0" applyNumberFormat="1" applyFont="1" applyAlignment="1">
      <alignment horizontal="center" wrapText="1"/>
    </xf>
    <xf numFmtId="49" fontId="9" fillId="15" borderId="41" xfId="0" applyNumberFormat="1" applyFont="1" applyFill="1" applyBorder="1" applyAlignment="1">
      <alignment horizontal="center" wrapText="1"/>
    </xf>
    <xf numFmtId="49" fontId="9" fillId="0" borderId="0" xfId="0" applyNumberFormat="1" applyFont="1"/>
    <xf numFmtId="49" fontId="9" fillId="15" borderId="50" xfId="0" applyNumberFormat="1" applyFont="1" applyFill="1" applyBorder="1" applyAlignment="1">
      <alignment horizontal="center" wrapText="1"/>
    </xf>
    <xf numFmtId="49" fontId="9" fillId="15" borderId="30" xfId="0" applyNumberFormat="1" applyFont="1" applyFill="1" applyBorder="1" applyAlignment="1">
      <alignment horizontal="center" wrapText="1"/>
    </xf>
    <xf numFmtId="0" fontId="10" fillId="25" borderId="0" xfId="0" applyFont="1" applyFill="1" applyAlignment="1" applyProtection="1">
      <alignment horizontal="center" vertical="top" wrapText="1"/>
      <protection hidden="1"/>
    </xf>
    <xf numFmtId="0" fontId="10" fillId="25" borderId="0" xfId="0" applyFont="1" applyFill="1" applyAlignment="1">
      <alignment horizontal="center"/>
    </xf>
    <xf numFmtId="49" fontId="9" fillId="15" borderId="42" xfId="0" applyNumberFormat="1" applyFont="1" applyFill="1" applyBorder="1" applyAlignment="1">
      <alignment horizontal="center" wrapText="1"/>
    </xf>
    <xf numFmtId="9" fontId="9" fillId="15" borderId="55" xfId="44" applyFont="1" applyFill="1" applyBorder="1" applyAlignment="1" applyProtection="1">
      <alignment horizontal="center" vertical="top" wrapText="1"/>
    </xf>
    <xf numFmtId="9" fontId="9" fillId="15" borderId="44" xfId="44" applyFont="1" applyFill="1" applyBorder="1" applyAlignment="1" applyProtection="1">
      <alignment horizontal="center" vertical="top" wrapText="1"/>
    </xf>
    <xf numFmtId="9" fontId="9" fillId="15" borderId="55" xfId="44" applyFont="1" applyFill="1" applyBorder="1" applyAlignment="1" applyProtection="1">
      <alignment horizontal="center" vertical="center" wrapText="1"/>
    </xf>
    <xf numFmtId="9" fontId="9" fillId="15" borderId="44" xfId="44" applyFont="1" applyFill="1" applyBorder="1" applyAlignment="1" applyProtection="1">
      <alignment horizontal="center" vertical="center" wrapText="1"/>
    </xf>
    <xf numFmtId="0" fontId="10" fillId="0" borderId="0" xfId="0" applyFont="1" applyAlignment="1" applyProtection="1">
      <alignment horizontal="left" vertical="top"/>
      <protection hidden="1"/>
    </xf>
    <xf numFmtId="0" fontId="9" fillId="0" borderId="0" xfId="0" applyFont="1" applyAlignment="1">
      <alignment wrapText="1"/>
    </xf>
    <xf numFmtId="3" fontId="9" fillId="0" borderId="0" xfId="44" applyNumberFormat="1" applyFont="1" applyFill="1" applyBorder="1" applyAlignment="1" applyProtection="1">
      <alignment horizontal="left" vertical="top" wrapText="1"/>
    </xf>
    <xf numFmtId="3" fontId="9" fillId="15" borderId="25" xfId="44" applyNumberFormat="1" applyFont="1" applyFill="1" applyBorder="1" applyAlignment="1" applyProtection="1">
      <alignment horizontal="center" vertical="center" wrapText="1"/>
    </xf>
    <xf numFmtId="3" fontId="9" fillId="15" borderId="34" xfId="44" applyNumberFormat="1" applyFont="1" applyFill="1" applyBorder="1" applyAlignment="1" applyProtection="1">
      <alignment horizontal="center" vertical="center" wrapText="1"/>
    </xf>
    <xf numFmtId="3" fontId="9" fillId="0" borderId="56" xfId="0" applyNumberFormat="1" applyFont="1" applyBorder="1" applyAlignment="1">
      <alignment horizontal="left"/>
    </xf>
    <xf numFmtId="3" fontId="9" fillId="15" borderId="26" xfId="0" applyNumberFormat="1" applyFont="1" applyFill="1" applyBorder="1"/>
    <xf numFmtId="0" fontId="10" fillId="0" borderId="0" xfId="0" applyFont="1" applyAlignment="1" applyProtection="1">
      <alignment horizontal="center" vertical="top" wrapText="1"/>
      <protection hidden="1"/>
    </xf>
    <xf numFmtId="0" fontId="9" fillId="0" borderId="0" xfId="0" applyFont="1" applyAlignment="1" applyProtection="1">
      <alignment horizontal="left" vertical="top" wrapText="1"/>
      <protection hidden="1"/>
    </xf>
    <xf numFmtId="0" fontId="10" fillId="0" borderId="0" xfId="38" applyFont="1"/>
    <xf numFmtId="0" fontId="9" fillId="0" borderId="0" xfId="38" applyFont="1"/>
    <xf numFmtId="0" fontId="10" fillId="0" borderId="0" xfId="38" applyFont="1" applyAlignment="1">
      <alignment horizontal="left"/>
    </xf>
    <xf numFmtId="0" fontId="9" fillId="0" borderId="0" xfId="38" applyFont="1" applyAlignment="1">
      <alignment horizontal="left"/>
    </xf>
    <xf numFmtId="0" fontId="0" fillId="0" borderId="0" xfId="38" applyFont="1"/>
    <xf numFmtId="0" fontId="66" fillId="0" borderId="0" xfId="38" applyFont="1" applyAlignment="1">
      <alignment horizontal="left" vertical="center" readingOrder="1"/>
    </xf>
    <xf numFmtId="0" fontId="9" fillId="0" borderId="0" xfId="38" applyFont="1" applyAlignment="1">
      <alignment wrapText="1"/>
    </xf>
    <xf numFmtId="0" fontId="9" fillId="0" borderId="0" xfId="0" applyFont="1" applyAlignment="1">
      <alignment vertical="top"/>
    </xf>
    <xf numFmtId="0" fontId="52" fillId="0" borderId="0" xfId="38" applyFont="1"/>
    <xf numFmtId="49" fontId="9" fillId="0" borderId="0" xfId="0" applyNumberFormat="1" applyFont="1" applyAlignment="1">
      <alignment vertical="top"/>
    </xf>
    <xf numFmtId="0" fontId="9" fillId="0" borderId="0" xfId="0" applyFont="1" applyAlignment="1" applyProtection="1">
      <alignment horizontal="left" vertical="top"/>
      <protection hidden="1"/>
    </xf>
    <xf numFmtId="0" fontId="10" fillId="0" borderId="0" xfId="38" applyFont="1" applyAlignment="1">
      <alignment vertical="top"/>
    </xf>
    <xf numFmtId="0" fontId="9" fillId="0" borderId="0" xfId="38" applyFont="1" applyAlignment="1">
      <alignment vertical="top"/>
    </xf>
    <xf numFmtId="0" fontId="55" fillId="0" borderId="0" xfId="38" applyFont="1" applyAlignment="1">
      <alignment vertical="top" wrapText="1"/>
    </xf>
    <xf numFmtId="0" fontId="9" fillId="0" borderId="0" xfId="38" applyFont="1" applyAlignment="1">
      <alignment vertical="top" wrapText="1"/>
    </xf>
    <xf numFmtId="0" fontId="55" fillId="30" borderId="0" xfId="38" applyFont="1" applyFill="1" applyAlignment="1">
      <alignment vertical="top" wrapText="1"/>
    </xf>
    <xf numFmtId="0" fontId="9" fillId="30" borderId="0" xfId="38" applyFont="1" applyFill="1" applyAlignment="1">
      <alignment vertical="top" wrapText="1"/>
    </xf>
    <xf numFmtId="0" fontId="39" fillId="18" borderId="0" xfId="0" applyFont="1" applyFill="1" applyProtection="1">
      <protection locked="0" hidden="1"/>
    </xf>
    <xf numFmtId="172" fontId="19" fillId="29" borderId="0" xfId="0" applyNumberFormat="1" applyFont="1" applyFill="1" applyProtection="1">
      <protection locked="0" hidden="1"/>
    </xf>
    <xf numFmtId="0" fontId="9" fillId="31" borderId="0" xfId="0" applyFont="1" applyFill="1" applyAlignment="1" applyProtection="1">
      <alignment horizontal="left" vertical="top"/>
      <protection hidden="1"/>
    </xf>
    <xf numFmtId="3" fontId="9" fillId="0" borderId="0" xfId="38" applyNumberFormat="1" applyFont="1" applyAlignment="1">
      <alignment horizontal="left" vertical="center"/>
    </xf>
    <xf numFmtId="3" fontId="9" fillId="0" borderId="0" xfId="0" applyNumberFormat="1" applyFont="1" applyAlignment="1">
      <alignment horizontal="center"/>
    </xf>
    <xf numFmtId="3" fontId="9" fillId="0" borderId="0" xfId="0" applyNumberFormat="1" applyFont="1" applyAlignment="1">
      <alignment horizontal="left" vertical="top"/>
    </xf>
    <xf numFmtId="0" fontId="52" fillId="0" borderId="0" xfId="38" applyFont="1" applyAlignment="1">
      <alignment vertical="top"/>
    </xf>
    <xf numFmtId="0" fontId="9" fillId="25" borderId="0" xfId="0" applyFont="1" applyFill="1" applyAlignment="1">
      <alignment vertical="top"/>
    </xf>
    <xf numFmtId="0" fontId="10" fillId="0" borderId="0" xfId="0" applyFont="1" applyProtection="1">
      <protection locked="0"/>
    </xf>
    <xf numFmtId="0" fontId="9" fillId="0" borderId="0" xfId="0" applyFont="1" applyAlignment="1" applyProtection="1">
      <alignment horizontal="center"/>
      <protection locked="0"/>
    </xf>
    <xf numFmtId="0" fontId="9" fillId="0" borderId="0" xfId="0" applyFont="1" applyAlignment="1" applyProtection="1">
      <alignment horizontal="center" vertical="center"/>
      <protection locked="0"/>
    </xf>
    <xf numFmtId="0" fontId="55" fillId="0" borderId="0" xfId="0" applyFont="1" applyProtection="1">
      <protection locked="0"/>
    </xf>
    <xf numFmtId="3" fontId="9" fillId="0" borderId="0" xfId="0" quotePrefix="1" applyNumberFormat="1" applyFont="1" applyProtection="1">
      <protection locked="0"/>
    </xf>
    <xf numFmtId="0" fontId="11" fillId="0" borderId="0" xfId="0" applyFont="1" applyProtection="1">
      <protection locked="0"/>
    </xf>
    <xf numFmtId="3" fontId="9" fillId="0" borderId="0" xfId="0" applyNumberFormat="1" applyFont="1" applyAlignment="1" applyProtection="1">
      <alignment horizontal="center"/>
      <protection locked="0"/>
    </xf>
    <xf numFmtId="3" fontId="9" fillId="0" borderId="0" xfId="38" applyNumberFormat="1" applyFont="1" applyAlignment="1" applyProtection="1">
      <alignment horizontal="left" vertical="center"/>
      <protection locked="0"/>
    </xf>
    <xf numFmtId="0" fontId="53" fillId="0" borderId="16" xfId="0" applyFont="1" applyBorder="1" applyAlignment="1">
      <alignment horizontal="left"/>
    </xf>
    <xf numFmtId="0" fontId="53" fillId="0" borderId="16" xfId="0" applyFont="1" applyBorder="1" applyAlignment="1">
      <alignment horizontal="center"/>
    </xf>
    <xf numFmtId="0" fontId="54" fillId="0" borderId="0" xfId="0" applyFont="1" applyAlignment="1">
      <alignment horizontal="center"/>
    </xf>
    <xf numFmtId="0" fontId="54" fillId="0" borderId="16" xfId="0" applyFont="1" applyBorder="1" applyAlignment="1">
      <alignment horizontal="center"/>
    </xf>
    <xf numFmtId="0" fontId="54" fillId="0" borderId="0" xfId="0" applyFont="1"/>
    <xf numFmtId="0" fontId="53" fillId="0" borderId="0" xfId="0" applyFont="1" applyAlignment="1">
      <alignment horizontal="center"/>
    </xf>
    <xf numFmtId="0" fontId="53" fillId="0" borderId="0" xfId="0" applyFont="1" applyAlignment="1">
      <alignment horizontal="center" vertical="center"/>
    </xf>
    <xf numFmtId="0" fontId="54" fillId="0" borderId="0" xfId="0" applyFont="1" applyAlignment="1">
      <alignment horizontal="right"/>
    </xf>
    <xf numFmtId="0" fontId="53" fillId="0" borderId="16" xfId="0" applyFont="1" applyBorder="1" applyAlignment="1">
      <alignment horizontal="center" vertical="center"/>
    </xf>
    <xf numFmtId="170" fontId="11" fillId="0" borderId="0" xfId="0" applyNumberFormat="1" applyFont="1"/>
    <xf numFmtId="0" fontId="64" fillId="0" borderId="0" xfId="0" applyFont="1" applyAlignment="1" applyProtection="1">
      <alignment horizontal="left" vertical="top" wrapText="1"/>
      <protection hidden="1"/>
    </xf>
    <xf numFmtId="168" fontId="9" fillId="0" borderId="0" xfId="0" applyNumberFormat="1" applyFont="1" applyAlignment="1" applyProtection="1">
      <alignment horizontal="center"/>
      <protection locked="0"/>
    </xf>
    <xf numFmtId="170" fontId="9" fillId="0" borderId="0" xfId="0" applyNumberFormat="1" applyFont="1"/>
    <xf numFmtId="167" fontId="9" fillId="0" borderId="16" xfId="0" applyNumberFormat="1" applyFont="1" applyBorder="1" applyAlignment="1">
      <alignment horizontal="left"/>
    </xf>
    <xf numFmtId="170" fontId="59" fillId="25" borderId="44" xfId="38" applyNumberFormat="1" applyFont="1" applyFill="1" applyBorder="1" applyAlignment="1" applyProtection="1">
      <alignment horizontal="center" vertical="center"/>
      <protection hidden="1"/>
    </xf>
    <xf numFmtId="3" fontId="11" fillId="0" borderId="0" xfId="0" applyNumberFormat="1" applyFont="1" applyAlignment="1">
      <alignment horizontal="right" vertical="top" textRotation="180" wrapText="1"/>
    </xf>
    <xf numFmtId="0" fontId="70" fillId="0" borderId="0" xfId="0" applyFont="1" applyAlignment="1" applyProtection="1">
      <alignment vertical="center"/>
      <protection locked="0"/>
    </xf>
    <xf numFmtId="0" fontId="59" fillId="0" borderId="21" xfId="0" applyFont="1" applyBorder="1" applyAlignment="1" applyProtection="1">
      <alignment horizontal="left"/>
      <protection hidden="1"/>
    </xf>
    <xf numFmtId="0" fontId="59" fillId="0" borderId="21" xfId="0" applyFont="1" applyBorder="1" applyAlignment="1" applyProtection="1">
      <alignment horizontal="center"/>
      <protection hidden="1"/>
    </xf>
    <xf numFmtId="0" fontId="11" fillId="35" borderId="0" xfId="0" applyFont="1" applyFill="1"/>
    <xf numFmtId="0" fontId="11" fillId="36" borderId="0" xfId="0" applyFont="1" applyFill="1"/>
    <xf numFmtId="0" fontId="11" fillId="0" borderId="39" xfId="0" applyFont="1" applyBorder="1"/>
    <xf numFmtId="0" fontId="11" fillId="0" borderId="41" xfId="0" applyFont="1" applyBorder="1"/>
    <xf numFmtId="0" fontId="48" fillId="0" borderId="32" xfId="0" applyFont="1" applyBorder="1"/>
    <xf numFmtId="0" fontId="11" fillId="0" borderId="29" xfId="0" applyFont="1" applyBorder="1"/>
    <xf numFmtId="0" fontId="11" fillId="0" borderId="0" xfId="0" applyFont="1" applyAlignment="1">
      <alignment horizontal="center"/>
    </xf>
    <xf numFmtId="0" fontId="0" fillId="0" borderId="0" xfId="0" applyAlignment="1">
      <alignment horizontal="center"/>
    </xf>
    <xf numFmtId="0" fontId="9" fillId="0" borderId="34" xfId="0" applyFont="1" applyBorder="1" applyAlignment="1">
      <alignment horizontal="center"/>
    </xf>
    <xf numFmtId="0" fontId="9" fillId="0" borderId="30" xfId="0" applyFont="1" applyBorder="1" applyAlignment="1">
      <alignment horizontal="left"/>
    </xf>
    <xf numFmtId="0" fontId="10" fillId="35" borderId="0" xfId="0" applyFont="1" applyFill="1"/>
    <xf numFmtId="0" fontId="5" fillId="36" borderId="0" xfId="0" applyFont="1" applyFill="1" applyAlignment="1">
      <alignment vertical="center"/>
    </xf>
    <xf numFmtId="0" fontId="48" fillId="36" borderId="32" xfId="0" applyFont="1" applyFill="1" applyBorder="1"/>
    <xf numFmtId="0" fontId="11" fillId="36" borderId="15" xfId="0" applyFont="1" applyFill="1" applyBorder="1"/>
    <xf numFmtId="0" fontId="11" fillId="36" borderId="29" xfId="0" applyFont="1" applyFill="1" applyBorder="1"/>
    <xf numFmtId="0" fontId="11" fillId="36" borderId="39" xfId="0" applyFont="1" applyFill="1" applyBorder="1"/>
    <xf numFmtId="0" fontId="11" fillId="36" borderId="40" xfId="0" applyFont="1" applyFill="1" applyBorder="1"/>
    <xf numFmtId="170" fontId="11" fillId="36" borderId="0" xfId="0" applyNumberFormat="1" applyFont="1" applyFill="1"/>
    <xf numFmtId="170" fontId="11" fillId="36" borderId="39" xfId="0" applyNumberFormat="1" applyFont="1" applyFill="1" applyBorder="1"/>
    <xf numFmtId="0" fontId="11" fillId="36" borderId="41" xfId="0" applyFont="1" applyFill="1" applyBorder="1"/>
    <xf numFmtId="0" fontId="11" fillId="36" borderId="30" xfId="0" applyFont="1" applyFill="1" applyBorder="1"/>
    <xf numFmtId="0" fontId="11" fillId="36" borderId="42" xfId="0" applyFont="1" applyFill="1" applyBorder="1"/>
    <xf numFmtId="170" fontId="11" fillId="0" borderId="16" xfId="0" applyNumberFormat="1" applyFont="1" applyBorder="1"/>
    <xf numFmtId="3" fontId="9" fillId="0" borderId="60" xfId="0" applyNumberFormat="1" applyFont="1" applyBorder="1" applyAlignment="1">
      <alignment horizontal="left"/>
    </xf>
    <xf numFmtId="3" fontId="9" fillId="0" borderId="60" xfId="0" applyNumberFormat="1" applyFont="1" applyBorder="1" applyAlignment="1">
      <alignment horizontal="left" vertical="center"/>
    </xf>
    <xf numFmtId="3" fontId="9" fillId="0" borderId="62" xfId="0" applyNumberFormat="1" applyFont="1" applyBorder="1" applyAlignment="1">
      <alignment horizontal="left"/>
    </xf>
    <xf numFmtId="0" fontId="19" fillId="18" borderId="40" xfId="0" applyFont="1" applyFill="1" applyBorder="1"/>
    <xf numFmtId="0" fontId="19" fillId="18" borderId="39" xfId="0" applyFont="1" applyFill="1" applyBorder="1"/>
    <xf numFmtId="0" fontId="18" fillId="18" borderId="30" xfId="0" applyFont="1" applyFill="1" applyBorder="1"/>
    <xf numFmtId="0" fontId="18" fillId="18" borderId="42" xfId="0" applyFont="1" applyFill="1" applyBorder="1"/>
    <xf numFmtId="0" fontId="19" fillId="0" borderId="0" xfId="0" applyFont="1"/>
    <xf numFmtId="0" fontId="19" fillId="0" borderId="69" xfId="0" applyFont="1" applyBorder="1"/>
    <xf numFmtId="0" fontId="19" fillId="0" borderId="70" xfId="0" applyFont="1" applyBorder="1"/>
    <xf numFmtId="0" fontId="19" fillId="18" borderId="37" xfId="0" applyFont="1" applyFill="1" applyBorder="1"/>
    <xf numFmtId="0" fontId="44" fillId="18" borderId="32" xfId="0" applyFont="1" applyFill="1" applyBorder="1"/>
    <xf numFmtId="0" fontId="18" fillId="18" borderId="15" xfId="0" applyFont="1" applyFill="1" applyBorder="1"/>
    <xf numFmtId="0" fontId="18" fillId="18" borderId="39" xfId="0" applyFont="1" applyFill="1" applyBorder="1"/>
    <xf numFmtId="0" fontId="18" fillId="18" borderId="40" xfId="0" applyFont="1" applyFill="1" applyBorder="1"/>
    <xf numFmtId="0" fontId="19" fillId="18" borderId="39" xfId="0" applyFont="1" applyFill="1" applyBorder="1" applyAlignment="1">
      <alignment vertical="center"/>
    </xf>
    <xf numFmtId="0" fontId="19" fillId="18" borderId="40" xfId="0" applyFont="1" applyFill="1" applyBorder="1" applyAlignment="1">
      <alignment vertical="center"/>
    </xf>
    <xf numFmtId="0" fontId="63" fillId="18" borderId="64" xfId="0" applyFont="1" applyFill="1" applyBorder="1"/>
    <xf numFmtId="0" fontId="62" fillId="18" borderId="64" xfId="0" applyFont="1" applyFill="1" applyBorder="1"/>
    <xf numFmtId="0" fontId="19" fillId="18" borderId="64" xfId="0" applyFont="1" applyFill="1" applyBorder="1"/>
    <xf numFmtId="0" fontId="19" fillId="18" borderId="40" xfId="0" applyFont="1" applyFill="1" applyBorder="1" applyAlignment="1">
      <alignment horizontal="center"/>
    </xf>
    <xf numFmtId="0" fontId="18" fillId="18" borderId="41" xfId="0" applyFont="1" applyFill="1" applyBorder="1"/>
    <xf numFmtId="0" fontId="70" fillId="0" borderId="0" xfId="0" applyFont="1"/>
    <xf numFmtId="3" fontId="10" fillId="22" borderId="0" xfId="0" applyNumberFormat="1" applyFont="1" applyFill="1" applyAlignment="1">
      <alignment horizontal="center" textRotation="180"/>
    </xf>
    <xf numFmtId="3" fontId="4" fillId="22" borderId="0" xfId="0" applyNumberFormat="1" applyFont="1" applyFill="1" applyAlignment="1">
      <alignment horizontal="center"/>
    </xf>
    <xf numFmtId="0" fontId="5" fillId="22" borderId="0" xfId="0" quotePrefix="1" applyFont="1" applyFill="1" applyAlignment="1">
      <alignment horizontal="center"/>
    </xf>
    <xf numFmtId="3" fontId="4" fillId="0" borderId="0" xfId="0" applyNumberFormat="1" applyFont="1" applyAlignment="1">
      <alignment horizontal="center"/>
    </xf>
    <xf numFmtId="171" fontId="4" fillId="22" borderId="0" xfId="0" applyNumberFormat="1" applyFont="1" applyFill="1" applyAlignment="1">
      <alignment horizontal="center"/>
    </xf>
    <xf numFmtId="171" fontId="4" fillId="22" borderId="0" xfId="0" quotePrefix="1" applyNumberFormat="1" applyFont="1" applyFill="1" applyAlignment="1">
      <alignment horizontal="center"/>
    </xf>
    <xf numFmtId="3" fontId="4" fillId="22" borderId="0" xfId="0" applyNumberFormat="1" applyFont="1" applyFill="1" applyAlignment="1" applyProtection="1">
      <alignment horizontal="center"/>
      <protection locked="0"/>
    </xf>
    <xf numFmtId="0" fontId="4" fillId="22" borderId="0" xfId="0" applyFont="1" applyFill="1" applyAlignment="1">
      <alignment horizontal="center"/>
    </xf>
    <xf numFmtId="0" fontId="4" fillId="22" borderId="0" xfId="0" applyFont="1" applyFill="1" applyAlignment="1" applyProtection="1">
      <alignment horizontal="center"/>
      <protection locked="0"/>
    </xf>
    <xf numFmtId="170" fontId="5" fillId="25" borderId="44" xfId="38" applyNumberFormat="1" applyFont="1" applyFill="1" applyBorder="1" applyAlignment="1" applyProtection="1">
      <alignment horizontal="center" vertical="center"/>
      <protection hidden="1"/>
    </xf>
    <xf numFmtId="3" fontId="73" fillId="0" borderId="0" xfId="0" applyNumberFormat="1" applyFont="1"/>
    <xf numFmtId="0" fontId="70" fillId="0" borderId="0" xfId="0" applyFont="1" applyAlignment="1" applyProtection="1">
      <alignment vertical="center"/>
      <protection hidden="1"/>
    </xf>
    <xf numFmtId="3" fontId="55" fillId="22" borderId="0" xfId="0" applyNumberFormat="1" applyFont="1" applyFill="1" applyProtection="1">
      <protection hidden="1"/>
    </xf>
    <xf numFmtId="3" fontId="60" fillId="22" borderId="0" xfId="0" applyNumberFormat="1" applyFont="1" applyFill="1" applyProtection="1">
      <protection hidden="1"/>
    </xf>
    <xf numFmtId="0" fontId="61" fillId="22" borderId="0" xfId="0" applyFont="1" applyFill="1" applyAlignment="1" applyProtection="1">
      <alignment horizontal="center" vertical="top" wrapText="1"/>
      <protection hidden="1"/>
    </xf>
    <xf numFmtId="3" fontId="59" fillId="22" borderId="0" xfId="0" applyNumberFormat="1" applyFont="1" applyFill="1" applyAlignment="1" applyProtection="1">
      <alignment textRotation="180"/>
      <protection hidden="1"/>
    </xf>
    <xf numFmtId="0" fontId="61" fillId="22" borderId="0" xfId="0" quotePrefix="1" applyFont="1" applyFill="1" applyAlignment="1" applyProtection="1">
      <alignment horizontal="center"/>
      <protection hidden="1"/>
    </xf>
    <xf numFmtId="3" fontId="60" fillId="0" borderId="0" xfId="0" applyNumberFormat="1" applyFont="1" applyProtection="1">
      <protection hidden="1"/>
    </xf>
    <xf numFmtId="3" fontId="55" fillId="0" borderId="0" xfId="0" applyNumberFormat="1" applyFont="1" applyProtection="1">
      <protection hidden="1"/>
    </xf>
    <xf numFmtId="0" fontId="9" fillId="0" borderId="0" xfId="0" applyFont="1" applyProtection="1">
      <protection hidden="1"/>
    </xf>
    <xf numFmtId="3" fontId="4" fillId="22" borderId="0" xfId="0" applyNumberFormat="1" applyFont="1" applyFill="1" applyAlignment="1" applyProtection="1">
      <alignment horizontal="center"/>
      <protection hidden="1"/>
    </xf>
    <xf numFmtId="0" fontId="5" fillId="0" borderId="31" xfId="0" applyFont="1" applyBorder="1" applyAlignment="1" applyProtection="1">
      <alignment horizontal="center"/>
      <protection hidden="1"/>
    </xf>
    <xf numFmtId="0" fontId="10" fillId="0" borderId="0" xfId="0" applyFont="1" applyAlignment="1" applyProtection="1">
      <alignment vertical="center"/>
      <protection hidden="1"/>
    </xf>
    <xf numFmtId="0" fontId="10" fillId="0" borderId="17"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70" fillId="0" borderId="0" xfId="0" applyFont="1" applyProtection="1">
      <protection hidden="1"/>
    </xf>
    <xf numFmtId="0" fontId="10" fillId="0" borderId="41" xfId="0" applyFont="1" applyBorder="1" applyAlignment="1" applyProtection="1">
      <alignment vertical="center"/>
      <protection hidden="1"/>
    </xf>
    <xf numFmtId="0" fontId="9" fillId="0" borderId="42" xfId="0" applyFont="1" applyBorder="1" applyProtection="1">
      <protection hidden="1"/>
    </xf>
    <xf numFmtId="3" fontId="10" fillId="22" borderId="0" xfId="0" applyNumberFormat="1" applyFont="1" applyFill="1" applyAlignment="1" applyProtection="1">
      <alignment horizontal="center" textRotation="180"/>
      <protection hidden="1"/>
    </xf>
    <xf numFmtId="0" fontId="69" fillId="0" borderId="20" xfId="0" applyFont="1" applyBorder="1" applyAlignment="1" applyProtection="1">
      <alignment horizontal="left"/>
      <protection hidden="1"/>
    </xf>
    <xf numFmtId="174" fontId="59" fillId="0" borderId="20" xfId="0" applyNumberFormat="1" applyFont="1" applyBorder="1" applyAlignment="1" applyProtection="1">
      <alignment horizontal="center"/>
      <protection hidden="1"/>
    </xf>
    <xf numFmtId="0" fontId="5" fillId="22" borderId="0" xfId="0" quotePrefix="1" applyFont="1" applyFill="1" applyAlignment="1" applyProtection="1">
      <alignment horizontal="center"/>
      <protection hidden="1"/>
    </xf>
    <xf numFmtId="3" fontId="4" fillId="0" borderId="0" xfId="0" applyNumberFormat="1" applyFont="1" applyAlignment="1" applyProtection="1">
      <alignment horizontal="center"/>
      <protection hidden="1"/>
    </xf>
    <xf numFmtId="0" fontId="67" fillId="28" borderId="73" xfId="0" applyFont="1" applyFill="1" applyBorder="1" applyAlignment="1" applyProtection="1">
      <alignment horizontal="center" vertical="center"/>
      <protection hidden="1"/>
    </xf>
    <xf numFmtId="0" fontId="72" fillId="28" borderId="73" xfId="0" applyFont="1" applyFill="1" applyBorder="1" applyAlignment="1" applyProtection="1">
      <alignment horizontal="center"/>
      <protection hidden="1"/>
    </xf>
    <xf numFmtId="174" fontId="67" fillId="28" borderId="74" xfId="0" applyNumberFormat="1" applyFont="1" applyFill="1" applyBorder="1" applyAlignment="1" applyProtection="1">
      <alignment horizontal="center" vertical="center"/>
      <protection hidden="1"/>
    </xf>
    <xf numFmtId="0" fontId="59" fillId="0" borderId="71" xfId="0" applyFont="1" applyBorder="1" applyAlignment="1" applyProtection="1">
      <alignment horizontal="left"/>
      <protection hidden="1"/>
    </xf>
    <xf numFmtId="170" fontId="55" fillId="0" borderId="65" xfId="38" applyNumberFormat="1" applyFont="1" applyBorder="1" applyProtection="1">
      <protection hidden="1"/>
    </xf>
    <xf numFmtId="170" fontId="55" fillId="0" borderId="65" xfId="38" applyNumberFormat="1" applyFont="1" applyBorder="1" applyAlignment="1" applyProtection="1">
      <alignment horizontal="right"/>
      <protection hidden="1"/>
    </xf>
    <xf numFmtId="170" fontId="3" fillId="28" borderId="65" xfId="38" applyNumberFormat="1" applyFont="1" applyFill="1" applyBorder="1" applyAlignment="1" applyProtection="1">
      <alignment horizontal="center"/>
      <protection hidden="1"/>
    </xf>
    <xf numFmtId="170" fontId="55" fillId="28" borderId="65" xfId="38" applyNumberFormat="1" applyFont="1" applyFill="1" applyBorder="1" applyAlignment="1" applyProtection="1">
      <alignment horizontal="center"/>
      <protection hidden="1"/>
    </xf>
    <xf numFmtId="170" fontId="59" fillId="32" borderId="65" xfId="38" applyNumberFormat="1" applyFont="1" applyFill="1" applyBorder="1" applyAlignment="1" applyProtection="1">
      <alignment horizontal="center"/>
      <protection hidden="1"/>
    </xf>
    <xf numFmtId="171" fontId="4" fillId="22" borderId="0" xfId="0" applyNumberFormat="1" applyFont="1" applyFill="1" applyAlignment="1" applyProtection="1">
      <alignment horizontal="center"/>
      <protection hidden="1"/>
    </xf>
    <xf numFmtId="171" fontId="4" fillId="22" borderId="0" xfId="0" quotePrefix="1" applyNumberFormat="1" applyFont="1" applyFill="1" applyAlignment="1" applyProtection="1">
      <alignment horizontal="center"/>
      <protection hidden="1"/>
    </xf>
    <xf numFmtId="174" fontId="68" fillId="0" borderId="65" xfId="0" applyNumberFormat="1" applyFont="1" applyBorder="1" applyProtection="1">
      <protection locked="0"/>
    </xf>
    <xf numFmtId="174" fontId="68" fillId="0" borderId="65" xfId="38" applyNumberFormat="1" applyFont="1" applyBorder="1" applyProtection="1">
      <protection locked="0"/>
    </xf>
    <xf numFmtId="174" fontId="68" fillId="0" borderId="65" xfId="38" applyNumberFormat="1" applyFont="1" applyBorder="1" applyAlignment="1" applyProtection="1">
      <alignment vertical="center"/>
      <protection locked="0"/>
    </xf>
    <xf numFmtId="0" fontId="13" fillId="19" borderId="32" xfId="41" applyFont="1" applyFill="1" applyBorder="1" applyAlignment="1" applyProtection="1">
      <alignment horizontal="left" vertical="center"/>
      <protection hidden="1"/>
    </xf>
    <xf numFmtId="0" fontId="13" fillId="19" borderId="15" xfId="41" applyFont="1" applyFill="1" applyBorder="1" applyAlignment="1" applyProtection="1">
      <alignment horizontal="left" vertical="center"/>
      <protection hidden="1"/>
    </xf>
    <xf numFmtId="0" fontId="12" fillId="19" borderId="15" xfId="41" applyFont="1" applyFill="1" applyBorder="1" applyAlignment="1" applyProtection="1">
      <alignment horizontal="right" vertical="center"/>
      <protection hidden="1"/>
    </xf>
    <xf numFmtId="0" fontId="16" fillId="19" borderId="29" xfId="41" applyFont="1" applyFill="1" applyBorder="1" applyAlignment="1" applyProtection="1">
      <alignment horizontal="right" vertical="center"/>
      <protection hidden="1"/>
    </xf>
    <xf numFmtId="0" fontId="9" fillId="18" borderId="39" xfId="41" applyFont="1" applyFill="1" applyBorder="1" applyAlignment="1" applyProtection="1">
      <alignment horizontal="right" vertical="center"/>
      <protection hidden="1"/>
    </xf>
    <xf numFmtId="0" fontId="9" fillId="18" borderId="0" xfId="41" applyFont="1" applyFill="1" applyAlignment="1" applyProtection="1">
      <alignment horizontal="right" vertical="center"/>
      <protection hidden="1"/>
    </xf>
    <xf numFmtId="0" fontId="4" fillId="18" borderId="40" xfId="41" applyFont="1" applyFill="1" applyBorder="1" applyAlignment="1" applyProtection="1">
      <alignment horizontal="right" vertical="center"/>
      <protection hidden="1"/>
    </xf>
    <xf numFmtId="0" fontId="10" fillId="18" borderId="0" xfId="41" applyFont="1" applyFill="1" applyAlignment="1" applyProtection="1">
      <alignment horizontal="left" vertical="center"/>
      <protection hidden="1"/>
    </xf>
    <xf numFmtId="0" fontId="9" fillId="18" borderId="40" xfId="41" applyFont="1" applyFill="1" applyBorder="1" applyAlignment="1" applyProtection="1">
      <alignment horizontal="right" vertical="center"/>
      <protection hidden="1"/>
    </xf>
    <xf numFmtId="0" fontId="9" fillId="18" borderId="41" xfId="41" applyFont="1" applyFill="1" applyBorder="1" applyAlignment="1" applyProtection="1">
      <alignment horizontal="right" vertical="center"/>
      <protection hidden="1"/>
    </xf>
    <xf numFmtId="0" fontId="9" fillId="18" borderId="30" xfId="41" applyFont="1" applyFill="1" applyBorder="1" applyAlignment="1" applyProtection="1">
      <alignment horizontal="right" vertical="center"/>
      <protection hidden="1"/>
    </xf>
    <xf numFmtId="0" fontId="4" fillId="18" borderId="42" xfId="41" applyFont="1" applyFill="1" applyBorder="1" applyAlignment="1" applyProtection="1">
      <alignment horizontal="right" vertical="center"/>
      <protection hidden="1"/>
    </xf>
    <xf numFmtId="0" fontId="12" fillId="19" borderId="33" xfId="41" applyFont="1" applyFill="1" applyBorder="1" applyAlignment="1" applyProtection="1">
      <alignment vertical="center"/>
      <protection hidden="1"/>
    </xf>
    <xf numFmtId="0" fontId="13" fillId="19" borderId="13" xfId="41" applyFont="1" applyFill="1" applyBorder="1" applyAlignment="1" applyProtection="1">
      <alignment vertical="center"/>
      <protection hidden="1"/>
    </xf>
    <xf numFmtId="0" fontId="12" fillId="19" borderId="13" xfId="41" applyFont="1" applyFill="1" applyBorder="1" applyAlignment="1" applyProtection="1">
      <alignment vertical="center"/>
      <protection hidden="1"/>
    </xf>
    <xf numFmtId="0" fontId="12" fillId="19" borderId="34" xfId="41" applyFont="1" applyFill="1" applyBorder="1" applyAlignment="1" applyProtection="1">
      <alignment horizontal="right" vertical="center"/>
      <protection hidden="1"/>
    </xf>
    <xf numFmtId="0" fontId="9" fillId="18" borderId="35" xfId="41" applyFont="1" applyFill="1" applyBorder="1" applyAlignment="1" applyProtection="1">
      <alignment vertical="center"/>
      <protection hidden="1"/>
    </xf>
    <xf numFmtId="0" fontId="5" fillId="18" borderId="0" xfId="41" applyFont="1" applyFill="1" applyAlignment="1" applyProtection="1">
      <alignment vertical="center"/>
      <protection hidden="1"/>
    </xf>
    <xf numFmtId="0" fontId="9" fillId="18" borderId="0" xfId="41" applyFont="1" applyFill="1" applyAlignment="1" applyProtection="1">
      <alignment vertical="center"/>
      <protection hidden="1"/>
    </xf>
    <xf numFmtId="0" fontId="9" fillId="18" borderId="36" xfId="41" applyFont="1" applyFill="1" applyBorder="1" applyAlignment="1" applyProtection="1">
      <alignment vertical="center"/>
      <protection hidden="1"/>
    </xf>
    <xf numFmtId="0" fontId="10" fillId="18" borderId="0" xfId="41" applyFont="1" applyFill="1" applyAlignment="1" applyProtection="1">
      <alignment vertical="center"/>
      <protection hidden="1"/>
    </xf>
    <xf numFmtId="0" fontId="9" fillId="18" borderId="36" xfId="41" applyFont="1" applyFill="1" applyBorder="1" applyAlignment="1" applyProtection="1">
      <alignment horizontal="left" vertical="center" wrapText="1"/>
      <protection hidden="1"/>
    </xf>
    <xf numFmtId="0" fontId="9" fillId="18" borderId="0" xfId="41" applyFont="1" applyFill="1" applyAlignment="1" applyProtection="1">
      <alignment horizontal="left" vertical="center" wrapText="1"/>
      <protection hidden="1"/>
    </xf>
    <xf numFmtId="0" fontId="9" fillId="18" borderId="0" xfId="41" applyFont="1" applyFill="1" applyAlignment="1" applyProtection="1">
      <alignment horizontal="left" vertical="center"/>
      <protection hidden="1"/>
    </xf>
    <xf numFmtId="0" fontId="9" fillId="18" borderId="0" xfId="41" applyFont="1" applyFill="1" applyAlignment="1" applyProtection="1">
      <alignment horizontal="center" vertical="center"/>
      <protection hidden="1"/>
    </xf>
    <xf numFmtId="0" fontId="15" fillId="18" borderId="0" xfId="0" applyFont="1" applyFill="1" applyProtection="1">
      <protection hidden="1"/>
    </xf>
    <xf numFmtId="0" fontId="38" fillId="18" borderId="36" xfId="41" applyFont="1" applyFill="1" applyBorder="1" applyAlignment="1" applyProtection="1">
      <alignment horizontal="center" vertical="center"/>
      <protection hidden="1"/>
    </xf>
    <xf numFmtId="0" fontId="9" fillId="18" borderId="37" xfId="41" applyFont="1" applyFill="1" applyBorder="1" applyAlignment="1" applyProtection="1">
      <alignment vertical="center"/>
      <protection hidden="1"/>
    </xf>
    <xf numFmtId="0" fontId="9" fillId="18" borderId="14" xfId="41" applyFont="1" applyFill="1" applyBorder="1" applyAlignment="1" applyProtection="1">
      <alignment vertical="center"/>
      <protection hidden="1"/>
    </xf>
    <xf numFmtId="0" fontId="9" fillId="18" borderId="38" xfId="41" applyFont="1" applyFill="1" applyBorder="1" applyAlignment="1" applyProtection="1">
      <alignment vertical="center"/>
      <protection hidden="1"/>
    </xf>
    <xf numFmtId="0" fontId="41" fillId="0" borderId="75" xfId="0" applyFont="1" applyBorder="1"/>
    <xf numFmtId="0" fontId="19" fillId="0" borderId="76" xfId="0" applyFont="1" applyBorder="1"/>
    <xf numFmtId="0" fontId="19" fillId="0" borderId="77" xfId="0" applyFont="1" applyBorder="1"/>
    <xf numFmtId="0" fontId="74" fillId="0" borderId="0" xfId="38" applyFont="1" applyAlignment="1">
      <alignment vertical="top"/>
    </xf>
    <xf numFmtId="0" fontId="75" fillId="0" borderId="0" xfId="38" applyFont="1" applyAlignment="1">
      <alignment vertical="top" wrapText="1"/>
    </xf>
    <xf numFmtId="0" fontId="0" fillId="0" borderId="0" xfId="0" applyAlignment="1">
      <alignment vertical="top"/>
    </xf>
    <xf numFmtId="0" fontId="59" fillId="0" borderId="21" xfId="0" applyFont="1" applyBorder="1" applyAlignment="1" applyProtection="1">
      <alignment horizontal="left" wrapText="1"/>
      <protection hidden="1"/>
    </xf>
    <xf numFmtId="3" fontId="48" fillId="25" borderId="32" xfId="0" applyNumberFormat="1" applyFont="1" applyFill="1" applyBorder="1"/>
    <xf numFmtId="3" fontId="11" fillId="25" borderId="15" xfId="0" applyNumberFormat="1" applyFont="1" applyFill="1" applyBorder="1"/>
    <xf numFmtId="3" fontId="11" fillId="25" borderId="29" xfId="0" applyNumberFormat="1" applyFont="1" applyFill="1" applyBorder="1"/>
    <xf numFmtId="3" fontId="11" fillId="25" borderId="41" xfId="0" applyNumberFormat="1" applyFont="1" applyFill="1" applyBorder="1"/>
    <xf numFmtId="3" fontId="11" fillId="25" borderId="30" xfId="0" applyNumberFormat="1" applyFont="1" applyFill="1" applyBorder="1"/>
    <xf numFmtId="3" fontId="11" fillId="25" borderId="42" xfId="0" applyNumberFormat="1" applyFont="1" applyFill="1" applyBorder="1"/>
    <xf numFmtId="3" fontId="9" fillId="22" borderId="0" xfId="0" applyNumberFormat="1" applyFont="1" applyFill="1"/>
    <xf numFmtId="3" fontId="9" fillId="22" borderId="0" xfId="0" applyNumberFormat="1" applyFont="1" applyFill="1" applyAlignment="1" applyProtection="1">
      <alignment horizontal="left"/>
      <protection hidden="1"/>
    </xf>
    <xf numFmtId="3" fontId="9" fillId="22" borderId="0" xfId="0" quotePrefix="1" applyNumberFormat="1" applyFont="1" applyFill="1"/>
    <xf numFmtId="3" fontId="48" fillId="25" borderId="0" xfId="0" applyNumberFormat="1" applyFont="1" applyFill="1"/>
    <xf numFmtId="3" fontId="11" fillId="25" borderId="0" xfId="0" applyNumberFormat="1" applyFont="1" applyFill="1"/>
    <xf numFmtId="0" fontId="48" fillId="0" borderId="15" xfId="0" applyFont="1" applyBorder="1"/>
    <xf numFmtId="3" fontId="9" fillId="0" borderId="27" xfId="0" applyNumberFormat="1" applyFont="1" applyBorder="1" applyAlignment="1">
      <alignment horizontal="left" vertical="center" wrapText="1"/>
    </xf>
    <xf numFmtId="3" fontId="9" fillId="0" borderId="13" xfId="0" applyNumberFormat="1" applyFont="1" applyBorder="1" applyAlignment="1">
      <alignment horizontal="left" vertical="center" wrapText="1"/>
    </xf>
    <xf numFmtId="171" fontId="9" fillId="22" borderId="0" xfId="0" applyNumberFormat="1" applyFont="1" applyFill="1"/>
    <xf numFmtId="171" fontId="9" fillId="22" borderId="0" xfId="0" quotePrefix="1" applyNumberFormat="1" applyFont="1" applyFill="1"/>
    <xf numFmtId="176" fontId="9" fillId="0" borderId="16" xfId="0" applyNumberFormat="1" applyFont="1" applyBorder="1" applyAlignment="1" applyProtection="1">
      <alignment horizontal="right"/>
      <protection locked="0"/>
    </xf>
    <xf numFmtId="176" fontId="9" fillId="15" borderId="16" xfId="0" applyNumberFormat="1" applyFont="1" applyFill="1" applyBorder="1" applyAlignment="1">
      <alignment horizontal="right"/>
    </xf>
    <xf numFmtId="176" fontId="9" fillId="0" borderId="0" xfId="0" applyNumberFormat="1" applyFont="1"/>
    <xf numFmtId="0" fontId="59" fillId="28" borderId="21" xfId="0" applyFont="1" applyFill="1" applyBorder="1" applyAlignment="1" applyProtection="1">
      <alignment horizontal="center" textRotation="180"/>
      <protection hidden="1"/>
    </xf>
    <xf numFmtId="0" fontId="59" fillId="32" borderId="21" xfId="0" applyFont="1" applyFill="1" applyBorder="1" applyAlignment="1" applyProtection="1">
      <alignment horizontal="center" textRotation="180"/>
      <protection hidden="1"/>
    </xf>
    <xf numFmtId="0" fontId="10" fillId="0" borderId="16" xfId="0" applyFont="1" applyBorder="1" applyAlignment="1">
      <alignment horizontal="center" vertical="center"/>
    </xf>
    <xf numFmtId="3" fontId="49" fillId="0" borderId="0" xfId="0" applyNumberFormat="1" applyFont="1" applyAlignment="1">
      <alignment horizontal="left" vertical="center"/>
    </xf>
    <xf numFmtId="0" fontId="5" fillId="0" borderId="0" xfId="0" applyFont="1" applyAlignment="1">
      <alignment horizontal="center"/>
    </xf>
    <xf numFmtId="3" fontId="5" fillId="0" borderId="0" xfId="0" applyNumberFormat="1" applyFont="1" applyAlignment="1">
      <alignment vertical="center"/>
    </xf>
    <xf numFmtId="0" fontId="5" fillId="0" borderId="0" xfId="0" applyFont="1" applyAlignment="1">
      <alignment horizontal="left" vertical="center"/>
    </xf>
    <xf numFmtId="3" fontId="76" fillId="27" borderId="0" xfId="0" applyNumberFormat="1" applyFont="1" applyFill="1" applyAlignment="1">
      <alignment horizontal="left" vertical="center"/>
    </xf>
    <xf numFmtId="0" fontId="10" fillId="28" borderId="85" xfId="0" applyFont="1" applyFill="1" applyBorder="1" applyAlignment="1">
      <alignment horizontal="center" vertical="center"/>
    </xf>
    <xf numFmtId="0" fontId="10" fillId="28" borderId="86" xfId="0" applyFont="1" applyFill="1" applyBorder="1" applyAlignment="1">
      <alignment horizontal="center" vertical="center"/>
    </xf>
    <xf numFmtId="3" fontId="10" fillId="38" borderId="79" xfId="0" applyNumberFormat="1" applyFont="1" applyFill="1" applyBorder="1" applyAlignment="1">
      <alignment horizontal="center" vertical="center"/>
    </xf>
    <xf numFmtId="3" fontId="10" fillId="38" borderId="80" xfId="0" applyNumberFormat="1" applyFont="1" applyFill="1" applyBorder="1" applyAlignment="1">
      <alignment horizontal="center" vertical="center"/>
    </xf>
    <xf numFmtId="0" fontId="59" fillId="38" borderId="21" xfId="0" applyFont="1" applyFill="1" applyBorder="1" applyAlignment="1" applyProtection="1">
      <alignment horizontal="center"/>
      <protection hidden="1"/>
    </xf>
    <xf numFmtId="0" fontId="59" fillId="38" borderId="21" xfId="0" applyFont="1" applyFill="1" applyBorder="1" applyAlignment="1" applyProtection="1">
      <alignment horizontal="center" textRotation="180"/>
      <protection hidden="1"/>
    </xf>
    <xf numFmtId="0" fontId="10" fillId="38" borderId="55" xfId="0" applyFont="1" applyFill="1" applyBorder="1" applyAlignment="1">
      <alignment vertical="center"/>
    </xf>
    <xf numFmtId="0" fontId="9" fillId="38" borderId="57" xfId="0" applyFont="1" applyFill="1" applyBorder="1"/>
    <xf numFmtId="3" fontId="10" fillId="0" borderId="0" xfId="0" applyNumberFormat="1" applyFont="1" applyAlignment="1">
      <alignment vertical="center"/>
    </xf>
    <xf numFmtId="3" fontId="10" fillId="0" borderId="0" xfId="0" applyNumberFormat="1" applyFont="1" applyAlignment="1" applyProtection="1">
      <alignment vertical="center"/>
      <protection hidden="1"/>
    </xf>
    <xf numFmtId="0" fontId="48" fillId="25" borderId="0" xfId="0" applyFont="1" applyFill="1"/>
    <xf numFmtId="0" fontId="11" fillId="0" borderId="40" xfId="0" applyFont="1" applyBorder="1" applyAlignment="1">
      <alignment horizontal="left" vertical="center"/>
    </xf>
    <xf numFmtId="0" fontId="77" fillId="38" borderId="0" xfId="38" applyFont="1" applyFill="1" applyAlignment="1">
      <alignment horizontal="left"/>
    </xf>
    <xf numFmtId="0" fontId="55" fillId="38" borderId="0" xfId="0" applyFont="1" applyFill="1"/>
    <xf numFmtId="0" fontId="65" fillId="38" borderId="0" xfId="0" applyFont="1" applyFill="1" applyAlignment="1">
      <alignment horizontal="center"/>
    </xf>
    <xf numFmtId="0" fontId="59" fillId="38" borderId="0" xfId="0" applyFont="1" applyFill="1"/>
    <xf numFmtId="0" fontId="9" fillId="38" borderId="0" xfId="0" applyFont="1" applyFill="1"/>
    <xf numFmtId="0" fontId="55" fillId="38" borderId="0" xfId="0" applyFont="1" applyFill="1" applyAlignment="1">
      <alignment wrapText="1"/>
    </xf>
    <xf numFmtId="0" fontId="55" fillId="38" borderId="0" xfId="0" applyFont="1" applyFill="1" applyAlignment="1">
      <alignment horizontal="left" vertical="top" wrapText="1"/>
    </xf>
    <xf numFmtId="0" fontId="55" fillId="38" borderId="0" xfId="0" applyFont="1" applyFill="1" applyAlignment="1">
      <alignment horizontal="left" wrapText="1"/>
    </xf>
    <xf numFmtId="174" fontId="55" fillId="38" borderId="0" xfId="0" applyNumberFormat="1" applyFont="1" applyFill="1"/>
    <xf numFmtId="0" fontId="78" fillId="0" borderId="16" xfId="0" applyFont="1" applyBorder="1" applyAlignment="1">
      <alignment horizontal="left" vertical="center"/>
    </xf>
    <xf numFmtId="0" fontId="55" fillId="38" borderId="0" xfId="0" applyFont="1" applyFill="1" applyAlignment="1">
      <alignment horizontal="right"/>
    </xf>
    <xf numFmtId="0" fontId="79" fillId="38" borderId="0" xfId="0" applyFont="1" applyFill="1" applyAlignment="1">
      <alignment horizontal="left" vertical="center" wrapText="1"/>
    </xf>
    <xf numFmtId="0" fontId="65" fillId="38" borderId="0" xfId="0" quotePrefix="1" applyFont="1" applyFill="1" applyAlignment="1">
      <alignment horizontal="center"/>
    </xf>
    <xf numFmtId="0" fontId="5" fillId="38" borderId="0" xfId="0" applyFont="1" applyFill="1" applyAlignment="1">
      <alignment horizontal="left"/>
    </xf>
    <xf numFmtId="0" fontId="80" fillId="38" borderId="0" xfId="0" applyFont="1" applyFill="1"/>
    <xf numFmtId="0" fontId="10" fillId="38" borderId="0" xfId="38" applyFont="1" applyFill="1" applyAlignment="1">
      <alignment horizontal="center" vertical="center"/>
    </xf>
    <xf numFmtId="0" fontId="10" fillId="38" borderId="0" xfId="38" applyFont="1" applyFill="1" applyAlignment="1">
      <alignment horizontal="right" wrapText="1"/>
    </xf>
    <xf numFmtId="0" fontId="81" fillId="38" borderId="0" xfId="0" applyFont="1" applyFill="1" applyAlignment="1">
      <alignment horizontal="center" vertical="center" wrapText="1"/>
    </xf>
    <xf numFmtId="0" fontId="82" fillId="0" borderId="91" xfId="0" applyFont="1" applyBorder="1" applyAlignment="1">
      <alignment horizontal="center" vertical="center"/>
    </xf>
    <xf numFmtId="0" fontId="82" fillId="0" borderId="92" xfId="0" applyFont="1" applyBorder="1" applyAlignment="1">
      <alignment vertical="center"/>
    </xf>
    <xf numFmtId="0" fontId="55" fillId="0" borderId="92" xfId="0" applyFont="1" applyBorder="1"/>
    <xf numFmtId="0" fontId="55" fillId="0" borderId="93" xfId="0" applyFont="1" applyBorder="1"/>
    <xf numFmtId="0" fontId="55" fillId="0" borderId="16" xfId="0" applyFont="1" applyBorder="1" applyAlignment="1">
      <alignment horizontal="center" vertical="center" wrapText="1"/>
    </xf>
    <xf numFmtId="0" fontId="57" fillId="38" borderId="0" xfId="0" applyFont="1" applyFill="1" applyAlignment="1">
      <alignment horizontal="right"/>
    </xf>
    <xf numFmtId="0" fontId="57" fillId="38" borderId="0" xfId="0" applyFont="1" applyFill="1" applyAlignment="1">
      <alignment horizontal="center"/>
    </xf>
    <xf numFmtId="0" fontId="59" fillId="0" borderId="94" xfId="0" applyFont="1" applyBorder="1" applyAlignment="1">
      <alignment horizontal="center" vertical="center"/>
    </xf>
    <xf numFmtId="174" fontId="59" fillId="0" borderId="95" xfId="0" applyNumberFormat="1" applyFont="1" applyBorder="1" applyAlignment="1">
      <alignment horizontal="center" vertical="center"/>
    </xf>
    <xf numFmtId="174" fontId="67" fillId="28" borderId="0" xfId="0" applyNumberFormat="1" applyFont="1" applyFill="1" applyAlignment="1">
      <alignment horizontal="left" vertical="center" wrapText="1"/>
    </xf>
    <xf numFmtId="0" fontId="67" fillId="28" borderId="0" xfId="0" applyFont="1" applyFill="1" applyAlignment="1">
      <alignment horizontal="left" vertical="center"/>
    </xf>
    <xf numFmtId="174" fontId="67" fillId="28" borderId="97" xfId="0" applyNumberFormat="1" applyFont="1" applyFill="1" applyBorder="1" applyAlignment="1">
      <alignment horizontal="left" vertical="center" shrinkToFit="1"/>
    </xf>
    <xf numFmtId="0" fontId="59" fillId="0" borderId="82" xfId="0" applyFont="1" applyBorder="1" applyAlignment="1">
      <alignment horizontal="center" vertical="center"/>
    </xf>
    <xf numFmtId="0" fontId="59" fillId="0" borderId="16" xfId="0" applyFont="1" applyBorder="1" applyAlignment="1">
      <alignment horizontal="center" vertical="center"/>
    </xf>
    <xf numFmtId="0" fontId="59" fillId="0" borderId="16" xfId="0" applyFont="1" applyBorder="1" applyAlignment="1">
      <alignment horizontal="left" vertical="center"/>
    </xf>
    <xf numFmtId="170" fontId="59" fillId="0" borderId="16" xfId="0" applyNumberFormat="1" applyFont="1" applyBorder="1" applyAlignment="1">
      <alignment horizontal="center" vertical="center"/>
    </xf>
    <xf numFmtId="170" fontId="59" fillId="0" borderId="16" xfId="0" applyNumberFormat="1" applyFont="1" applyBorder="1" applyAlignment="1">
      <alignment horizontal="right" vertical="center"/>
    </xf>
    <xf numFmtId="0" fontId="55" fillId="28" borderId="16" xfId="0" applyFont="1" applyFill="1" applyBorder="1" applyAlignment="1">
      <alignment horizontal="center" vertical="center"/>
    </xf>
    <xf numFmtId="0" fontId="9" fillId="35"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55" fillId="38" borderId="96" xfId="0" applyFont="1" applyFill="1" applyBorder="1" applyAlignment="1">
      <alignment vertical="center"/>
    </xf>
    <xf numFmtId="0" fontId="55" fillId="38" borderId="0" xfId="0" applyFont="1" applyFill="1" applyAlignment="1">
      <alignment horizontal="center" vertical="center"/>
    </xf>
    <xf numFmtId="0" fontId="55" fillId="38" borderId="0" xfId="0" applyFont="1" applyFill="1" applyAlignment="1">
      <alignment vertical="center"/>
    </xf>
    <xf numFmtId="170" fontId="55" fillId="38" borderId="0" xfId="0" applyNumberFormat="1" applyFont="1" applyFill="1" applyAlignment="1">
      <alignment vertical="center"/>
    </xf>
    <xf numFmtId="170" fontId="55" fillId="38" borderId="0" xfId="0" applyNumberFormat="1" applyFont="1" applyFill="1" applyAlignment="1">
      <alignment horizontal="center" vertical="center"/>
    </xf>
    <xf numFmtId="170" fontId="55" fillId="38" borderId="0" xfId="0" applyNumberFormat="1" applyFont="1" applyFill="1" applyAlignment="1">
      <alignment horizontal="right" vertical="center"/>
    </xf>
    <xf numFmtId="0" fontId="9" fillId="38" borderId="0" xfId="0" applyFont="1" applyFill="1" applyAlignment="1">
      <alignment horizontal="center" vertical="center"/>
    </xf>
    <xf numFmtId="0" fontId="54" fillId="38" borderId="0" xfId="0" applyFont="1" applyFill="1" applyAlignment="1">
      <alignment horizontal="left" vertical="top" wrapText="1"/>
    </xf>
    <xf numFmtId="174" fontId="54" fillId="38" borderId="0" xfId="0" applyNumberFormat="1" applyFont="1" applyFill="1" applyAlignment="1">
      <alignment horizontal="left" vertical="top" wrapText="1"/>
    </xf>
    <xf numFmtId="0" fontId="54" fillId="38" borderId="0" xfId="0" applyFont="1" applyFill="1" applyAlignment="1">
      <alignment horizontal="left" vertical="top"/>
    </xf>
    <xf numFmtId="174" fontId="54" fillId="38" borderId="97" xfId="0" applyNumberFormat="1" applyFont="1" applyFill="1" applyBorder="1" applyAlignment="1">
      <alignment horizontal="left" vertical="top"/>
    </xf>
    <xf numFmtId="0" fontId="55" fillId="0" borderId="98" xfId="0" applyFont="1" applyBorder="1" applyAlignment="1">
      <alignment horizontal="center" vertical="center"/>
    </xf>
    <xf numFmtId="0" fontId="55" fillId="0" borderId="99" xfId="0" applyFont="1" applyBorder="1" applyAlignment="1">
      <alignment horizontal="center" vertical="center"/>
    </xf>
    <xf numFmtId="0" fontId="55" fillId="0" borderId="99" xfId="0" applyFont="1" applyBorder="1" applyAlignment="1">
      <alignment horizontal="left" vertical="center"/>
    </xf>
    <xf numFmtId="170" fontId="68" fillId="0" borderId="99" xfId="0" applyNumberFormat="1" applyFont="1" applyBorder="1" applyAlignment="1">
      <alignment vertical="center"/>
    </xf>
    <xf numFmtId="170" fontId="55" fillId="0" borderId="99" xfId="0" applyNumberFormat="1" applyFont="1" applyBorder="1" applyAlignment="1">
      <alignment vertical="center"/>
    </xf>
    <xf numFmtId="170" fontId="55" fillId="0" borderId="99" xfId="0" applyNumberFormat="1" applyFont="1" applyBorder="1" applyAlignment="1">
      <alignment horizontal="center" vertical="center"/>
    </xf>
    <xf numFmtId="170" fontId="55" fillId="0" borderId="99" xfId="0" applyNumberFormat="1" applyFont="1" applyBorder="1" applyAlignment="1">
      <alignment horizontal="right" vertical="center"/>
    </xf>
    <xf numFmtId="0" fontId="9" fillId="0" borderId="99" xfId="0" applyFont="1" applyBorder="1" applyAlignment="1">
      <alignment horizontal="center" vertical="center" wrapText="1"/>
    </xf>
    <xf numFmtId="0" fontId="54" fillId="0" borderId="99" xfId="0" applyFont="1" applyBorder="1" applyAlignment="1">
      <alignment horizontal="left" vertical="top" wrapText="1"/>
    </xf>
    <xf numFmtId="174" fontId="54" fillId="0" borderId="99" xfId="0" applyNumberFormat="1" applyFont="1" applyBorder="1" applyAlignment="1">
      <alignment horizontal="left" vertical="top" wrapText="1"/>
    </xf>
    <xf numFmtId="174" fontId="54" fillId="0" borderId="100" xfId="0" applyNumberFormat="1" applyFont="1" applyBorder="1" applyAlignment="1">
      <alignment horizontal="left" vertical="top"/>
    </xf>
    <xf numFmtId="0" fontId="55" fillId="0" borderId="96" xfId="0" applyFont="1" applyBorder="1" applyAlignment="1">
      <alignment vertical="center"/>
    </xf>
    <xf numFmtId="0" fontId="55" fillId="0" borderId="0" xfId="0" applyFont="1" applyAlignment="1">
      <alignment horizontal="left" vertical="center"/>
    </xf>
    <xf numFmtId="170" fontId="68" fillId="0" borderId="0" xfId="0" applyNumberFormat="1" applyFont="1" applyAlignment="1">
      <alignment vertical="center"/>
    </xf>
    <xf numFmtId="170" fontId="55" fillId="0" borderId="0" xfId="0" applyNumberFormat="1" applyFont="1" applyAlignment="1">
      <alignment vertical="center"/>
    </xf>
    <xf numFmtId="170" fontId="55" fillId="0" borderId="0" xfId="0" applyNumberFormat="1" applyFont="1" applyAlignment="1">
      <alignment horizontal="center" vertical="center"/>
    </xf>
    <xf numFmtId="170" fontId="55" fillId="0" borderId="0" xfId="0" applyNumberFormat="1" applyFont="1" applyAlignment="1">
      <alignment horizontal="right" vertical="center"/>
    </xf>
    <xf numFmtId="0" fontId="54" fillId="0" borderId="0" xfId="0" applyFont="1" applyAlignment="1">
      <alignment horizontal="left" vertical="top" wrapText="1"/>
    </xf>
    <xf numFmtId="174" fontId="54" fillId="0" borderId="0" xfId="0" applyNumberFormat="1" applyFont="1" applyAlignment="1">
      <alignment horizontal="left" vertical="top" wrapText="1"/>
    </xf>
    <xf numFmtId="0" fontId="54" fillId="0" borderId="0" xfId="0" applyFont="1" applyAlignment="1">
      <alignment horizontal="left" vertical="top"/>
    </xf>
    <xf numFmtId="174" fontId="54" fillId="0" borderId="97" xfId="0" applyNumberFormat="1" applyFont="1" applyBorder="1" applyAlignment="1">
      <alignment horizontal="left" vertical="top"/>
    </xf>
    <xf numFmtId="0" fontId="84" fillId="0" borderId="0" xfId="0" applyFont="1" applyAlignment="1">
      <alignment horizontal="left" vertical="center"/>
    </xf>
    <xf numFmtId="170" fontId="85" fillId="0" borderId="0" xfId="0" applyNumberFormat="1" applyFont="1" applyAlignment="1">
      <alignment vertical="center"/>
    </xf>
    <xf numFmtId="0" fontId="59" fillId="0" borderId="81" xfId="0" applyFont="1" applyBorder="1" applyAlignment="1">
      <alignment horizontal="center" vertical="center"/>
    </xf>
    <xf numFmtId="0" fontId="59" fillId="0" borderId="60" xfId="0" applyFont="1" applyBorder="1" applyAlignment="1">
      <alignment horizontal="center" vertical="center"/>
    </xf>
    <xf numFmtId="0" fontId="59" fillId="0" borderId="60" xfId="0" applyFont="1" applyBorder="1" applyAlignment="1">
      <alignment horizontal="left" vertical="center"/>
    </xf>
    <xf numFmtId="0" fontId="55" fillId="28" borderId="62" xfId="0" applyFont="1" applyFill="1" applyBorder="1" applyAlignment="1">
      <alignment horizontal="center" vertical="center"/>
    </xf>
    <xf numFmtId="0" fontId="9" fillId="0" borderId="63" xfId="0" applyFont="1" applyBorder="1" applyAlignment="1">
      <alignment horizontal="center" vertical="center" wrapText="1"/>
    </xf>
    <xf numFmtId="174" fontId="54" fillId="0" borderId="62" xfId="0" applyNumberFormat="1" applyFont="1" applyBorder="1" applyAlignment="1">
      <alignment horizontal="left" vertical="top" wrapText="1"/>
    </xf>
    <xf numFmtId="0" fontId="59" fillId="0" borderId="16" xfId="0" applyFont="1" applyBorder="1" applyAlignment="1">
      <alignment vertical="center"/>
    </xf>
    <xf numFmtId="0" fontId="9" fillId="35" borderId="16" xfId="0" applyFont="1" applyFill="1" applyBorder="1" applyAlignment="1">
      <alignment horizontal="center" vertical="center"/>
    </xf>
    <xf numFmtId="0" fontId="9" fillId="0" borderId="16" xfId="0" applyFont="1" applyBorder="1" applyAlignment="1">
      <alignment horizontal="center" vertical="center"/>
    </xf>
    <xf numFmtId="0" fontId="55" fillId="0" borderId="96" xfId="0" applyFont="1" applyBorder="1" applyAlignment="1">
      <alignment horizontal="center" vertical="center"/>
    </xf>
    <xf numFmtId="0" fontId="55" fillId="0" borderId="0" xfId="0" applyFont="1" applyAlignment="1">
      <alignment vertical="center"/>
    </xf>
    <xf numFmtId="0" fontId="84" fillId="0" borderId="0" xfId="0" applyFont="1" applyAlignment="1">
      <alignment vertical="center"/>
    </xf>
    <xf numFmtId="0" fontId="59" fillId="0" borderId="101" xfId="0" applyFont="1" applyBorder="1" applyAlignment="1">
      <alignment horizontal="center" vertical="center"/>
    </xf>
    <xf numFmtId="0" fontId="59" fillId="0" borderId="102" xfId="0" applyFont="1" applyBorder="1" applyAlignment="1">
      <alignment horizontal="center" vertical="center"/>
    </xf>
    <xf numFmtId="0" fontId="59" fillId="0" borderId="102" xfId="0" applyFont="1" applyBorder="1" applyAlignment="1">
      <alignment horizontal="left" vertical="center"/>
    </xf>
    <xf numFmtId="170" fontId="59" fillId="0" borderId="103" xfId="0" applyNumberFormat="1" applyFont="1" applyBorder="1" applyAlignment="1">
      <alignment horizontal="center" vertical="center"/>
    </xf>
    <xf numFmtId="0" fontId="55" fillId="28" borderId="104" xfId="0" applyFont="1" applyFill="1" applyBorder="1" applyAlignment="1">
      <alignment horizontal="center" vertical="center"/>
    </xf>
    <xf numFmtId="0" fontId="55" fillId="28" borderId="103" xfId="0" applyFont="1" applyFill="1" applyBorder="1" applyAlignment="1">
      <alignment horizontal="center" vertical="center"/>
    </xf>
    <xf numFmtId="0" fontId="9" fillId="35" borderId="103" xfId="0" applyFont="1" applyFill="1" applyBorder="1" applyAlignment="1">
      <alignment horizontal="center" vertical="center" wrapText="1"/>
    </xf>
    <xf numFmtId="0" fontId="9" fillId="0" borderId="103" xfId="0" applyFont="1" applyBorder="1" applyAlignment="1">
      <alignment horizontal="center" vertical="center" wrapText="1"/>
    </xf>
    <xf numFmtId="0" fontId="67" fillId="28" borderId="78" xfId="0" applyFont="1" applyFill="1" applyBorder="1" applyAlignment="1">
      <alignment horizontal="center" vertical="center"/>
    </xf>
    <xf numFmtId="0" fontId="59" fillId="0" borderId="107" xfId="0" applyFont="1" applyBorder="1" applyAlignment="1">
      <alignment horizontal="center" vertical="center"/>
    </xf>
    <xf numFmtId="170" fontId="59" fillId="0" borderId="107" xfId="0" applyNumberFormat="1" applyFont="1" applyBorder="1" applyAlignment="1">
      <alignment horizontal="center" vertical="center"/>
    </xf>
    <xf numFmtId="0" fontId="55" fillId="28" borderId="107" xfId="0" applyFont="1" applyFill="1" applyBorder="1" applyAlignment="1">
      <alignment horizontal="center" vertical="center"/>
    </xf>
    <xf numFmtId="0" fontId="9" fillId="35" borderId="107" xfId="0" applyFont="1" applyFill="1" applyBorder="1" applyAlignment="1">
      <alignment horizontal="center" vertical="center" wrapText="1"/>
    </xf>
    <xf numFmtId="0" fontId="9" fillId="0" borderId="107" xfId="0" applyFont="1" applyBorder="1" applyAlignment="1">
      <alignment horizontal="center" vertical="center" wrapText="1"/>
    </xf>
    <xf numFmtId="0" fontId="59" fillId="0" borderId="89" xfId="0" applyFont="1" applyBorder="1" applyAlignment="1">
      <alignment horizontal="center" vertical="center"/>
    </xf>
    <xf numFmtId="170" fontId="59" fillId="0" borderId="89" xfId="0" applyNumberFormat="1" applyFont="1" applyBorder="1" applyAlignment="1">
      <alignment horizontal="center" vertical="center"/>
    </xf>
    <xf numFmtId="0" fontId="55" fillId="28" borderId="89" xfId="0" applyFont="1" applyFill="1" applyBorder="1" applyAlignment="1">
      <alignment horizontal="center" vertical="center"/>
    </xf>
    <xf numFmtId="0" fontId="9" fillId="35" borderId="89" xfId="0" applyFont="1" applyFill="1" applyBorder="1" applyAlignment="1">
      <alignment horizontal="center" vertical="center"/>
    </xf>
    <xf numFmtId="0" fontId="10" fillId="0" borderId="89" xfId="0" applyFont="1" applyBorder="1" applyAlignment="1">
      <alignment horizontal="center" vertical="center"/>
    </xf>
    <xf numFmtId="0" fontId="54" fillId="38" borderId="0" xfId="0" applyFont="1" applyFill="1" applyAlignment="1">
      <alignment horizontal="left" vertical="center" wrapText="1"/>
    </xf>
    <xf numFmtId="174" fontId="54" fillId="38" borderId="0" xfId="0" applyNumberFormat="1" applyFont="1" applyFill="1" applyAlignment="1">
      <alignment horizontal="left" vertical="center"/>
    </xf>
    <xf numFmtId="0" fontId="10" fillId="38" borderId="0" xfId="0" applyFont="1" applyFill="1" applyAlignment="1">
      <alignment horizontal="center" vertical="center" wrapText="1"/>
    </xf>
    <xf numFmtId="0" fontId="54" fillId="38" borderId="0" xfId="0" applyFont="1" applyFill="1" applyAlignment="1">
      <alignment horizontal="left" vertical="center" textRotation="180" wrapText="1"/>
    </xf>
    <xf numFmtId="0" fontId="59" fillId="0" borderId="111" xfId="0" applyFont="1" applyBorder="1" applyAlignment="1">
      <alignment horizontal="center" vertical="center" wrapText="1"/>
    </xf>
    <xf numFmtId="0" fontId="59" fillId="0" borderId="112" xfId="0" applyFont="1" applyBorder="1" applyAlignment="1">
      <alignment horizontal="left" vertical="center" wrapText="1"/>
    </xf>
    <xf numFmtId="0" fontId="59" fillId="0" borderId="112" xfId="0" applyFont="1" applyBorder="1" applyAlignment="1">
      <alignment horizontal="left" vertical="center"/>
    </xf>
    <xf numFmtId="0" fontId="59" fillId="0" borderId="112" xfId="0" applyFont="1" applyBorder="1" applyAlignment="1">
      <alignment horizontal="left" vertical="center" textRotation="180" wrapText="1"/>
    </xf>
    <xf numFmtId="0" fontId="59" fillId="28" borderId="112" xfId="0" applyFont="1" applyFill="1" applyBorder="1" applyAlignment="1">
      <alignment horizontal="center" vertical="center" textRotation="180"/>
    </xf>
    <xf numFmtId="0" fontId="10" fillId="35" borderId="112" xfId="0" applyFont="1" applyFill="1" applyBorder="1" applyAlignment="1">
      <alignment horizontal="center" vertical="center" textRotation="180"/>
    </xf>
    <xf numFmtId="0" fontId="10" fillId="0" borderId="112" xfId="0" applyFont="1" applyBorder="1" applyAlignment="1">
      <alignment horizontal="center" vertical="center" textRotation="180"/>
    </xf>
    <xf numFmtId="0" fontId="59" fillId="0" borderId="112" xfId="0" applyFont="1" applyBorder="1" applyAlignment="1">
      <alignment horizontal="center" vertical="center"/>
    </xf>
    <xf numFmtId="174" fontId="59" fillId="0" borderId="113" xfId="0" applyNumberFormat="1" applyFont="1" applyBorder="1" applyAlignment="1">
      <alignment horizontal="center" vertical="center"/>
    </xf>
    <xf numFmtId="174" fontId="54" fillId="0" borderId="99" xfId="0" applyNumberFormat="1" applyFont="1" applyBorder="1" applyAlignment="1">
      <alignment horizontal="left" vertical="top"/>
    </xf>
    <xf numFmtId="174" fontId="54" fillId="0" borderId="0" xfId="0" applyNumberFormat="1" applyFont="1" applyAlignment="1">
      <alignment horizontal="left" vertical="top"/>
    </xf>
    <xf numFmtId="174" fontId="54" fillId="38" borderId="0" xfId="0" applyNumberFormat="1" applyFont="1" applyFill="1" applyAlignment="1">
      <alignment horizontal="left" vertical="top"/>
    </xf>
    <xf numFmtId="0" fontId="59" fillId="0" borderId="62" xfId="0" applyFont="1" applyBorder="1" applyAlignment="1">
      <alignment horizontal="center" vertical="center"/>
    </xf>
    <xf numFmtId="170" fontId="68" fillId="0" borderId="99" xfId="0" applyNumberFormat="1" applyFont="1" applyBorder="1" applyAlignment="1">
      <alignment horizontal="right" vertical="center"/>
    </xf>
    <xf numFmtId="170" fontId="68" fillId="0" borderId="0" xfId="0" applyNumberFormat="1" applyFont="1" applyAlignment="1">
      <alignment horizontal="right" vertical="center"/>
    </xf>
    <xf numFmtId="174" fontId="55" fillId="0" borderId="0" xfId="0" applyNumberFormat="1" applyFont="1" applyAlignment="1">
      <alignment horizontal="center" vertical="center"/>
    </xf>
    <xf numFmtId="174" fontId="9" fillId="0" borderId="0" xfId="0" applyNumberFormat="1" applyFont="1" applyAlignment="1">
      <alignment horizontal="center" vertical="center"/>
    </xf>
    <xf numFmtId="170" fontId="85" fillId="0" borderId="0" xfId="0" applyNumberFormat="1" applyFont="1" applyAlignment="1">
      <alignment horizontal="right" vertical="center"/>
    </xf>
    <xf numFmtId="0" fontId="55" fillId="0" borderId="14" xfId="0" applyFont="1" applyBorder="1" applyAlignment="1">
      <alignment horizontal="center" vertical="center"/>
    </xf>
    <xf numFmtId="174" fontId="55" fillId="0" borderId="14" xfId="0" applyNumberFormat="1" applyFont="1" applyBorder="1" applyAlignment="1">
      <alignment horizontal="center" vertical="center"/>
    </xf>
    <xf numFmtId="174" fontId="9" fillId="0" borderId="14" xfId="0" applyNumberFormat="1" applyFont="1" applyBorder="1" applyAlignment="1">
      <alignment horizontal="center" vertical="center"/>
    </xf>
    <xf numFmtId="0" fontId="54" fillId="0" borderId="14" xfId="0" applyFont="1" applyBorder="1" applyAlignment="1">
      <alignment horizontal="left" vertical="top" wrapText="1"/>
    </xf>
    <xf numFmtId="174" fontId="54" fillId="0" borderId="14" xfId="0" applyNumberFormat="1" applyFont="1" applyBorder="1" applyAlignment="1">
      <alignment horizontal="left" vertical="top" wrapText="1"/>
    </xf>
    <xf numFmtId="174" fontId="54" fillId="0" borderId="115" xfId="0" applyNumberFormat="1" applyFont="1" applyBorder="1" applyAlignment="1">
      <alignment horizontal="left" vertical="top"/>
    </xf>
    <xf numFmtId="0" fontId="68" fillId="0" borderId="99" xfId="0" applyFont="1" applyBorder="1" applyAlignment="1">
      <alignment horizontal="left" vertical="center"/>
    </xf>
    <xf numFmtId="0" fontId="68" fillId="0" borderId="99" xfId="0" applyFont="1" applyBorder="1" applyAlignment="1">
      <alignment horizontal="center" vertical="center"/>
    </xf>
    <xf numFmtId="0" fontId="68" fillId="0" borderId="0" xfId="0" applyFont="1" applyAlignment="1">
      <alignment vertical="center"/>
    </xf>
    <xf numFmtId="0" fontId="68" fillId="0" borderId="0" xfId="0" applyFont="1" applyAlignment="1">
      <alignment horizontal="center" vertical="center"/>
    </xf>
    <xf numFmtId="0" fontId="85" fillId="0" borderId="0" xfId="0" applyFont="1" applyAlignment="1">
      <alignment vertical="center"/>
    </xf>
    <xf numFmtId="170" fontId="59" fillId="0" borderId="60" xfId="0" applyNumberFormat="1" applyFont="1" applyBorder="1" applyAlignment="1">
      <alignment horizontal="center" vertical="center"/>
    </xf>
    <xf numFmtId="0" fontId="55" fillId="0" borderId="99" xfId="0" applyFont="1" applyBorder="1" applyAlignment="1">
      <alignment vertical="center"/>
    </xf>
    <xf numFmtId="0" fontId="9" fillId="0" borderId="99" xfId="0" applyFont="1" applyBorder="1" applyAlignment="1">
      <alignment horizontal="center" vertical="center"/>
    </xf>
    <xf numFmtId="0" fontId="55" fillId="0" borderId="16" xfId="0" applyFont="1" applyBorder="1" applyAlignment="1">
      <alignment horizontal="center" vertical="center"/>
    </xf>
    <xf numFmtId="0" fontId="55" fillId="0" borderId="16" xfId="0" applyFont="1" applyBorder="1" applyAlignment="1">
      <alignment horizontal="left" vertical="center"/>
    </xf>
    <xf numFmtId="170" fontId="55" fillId="0" borderId="16" xfId="0" applyNumberFormat="1" applyFont="1" applyBorder="1" applyAlignment="1">
      <alignment horizontal="right" vertical="center"/>
    </xf>
    <xf numFmtId="170" fontId="55" fillId="0" borderId="16" xfId="0" applyNumberFormat="1" applyFont="1" applyBorder="1" applyAlignment="1">
      <alignment horizontal="center" vertical="center"/>
    </xf>
    <xf numFmtId="174" fontId="86" fillId="0" borderId="62" xfId="0" applyNumberFormat="1" applyFont="1" applyBorder="1" applyAlignment="1">
      <alignment horizontal="left" vertical="center" wrapText="1"/>
    </xf>
    <xf numFmtId="0" fontId="10" fillId="0" borderId="63" xfId="0" applyFont="1" applyBorder="1" applyAlignment="1">
      <alignment horizontal="center" vertical="center"/>
    </xf>
    <xf numFmtId="0" fontId="9" fillId="0" borderId="63" xfId="0" applyFont="1" applyBorder="1" applyAlignment="1">
      <alignment horizontal="center" vertical="center"/>
    </xf>
    <xf numFmtId="0" fontId="55" fillId="0" borderId="61" xfId="0" applyFont="1" applyBorder="1" applyAlignment="1">
      <alignment horizontal="center" vertical="center"/>
    </xf>
    <xf numFmtId="0" fontId="55" fillId="28" borderId="61" xfId="0" applyFont="1" applyFill="1" applyBorder="1" applyAlignment="1">
      <alignment horizontal="center" vertical="center"/>
    </xf>
    <xf numFmtId="0" fontId="9" fillId="35" borderId="61" xfId="0" applyFont="1" applyFill="1" applyBorder="1" applyAlignment="1">
      <alignment horizontal="center" vertical="center"/>
    </xf>
    <xf numFmtId="0" fontId="9" fillId="0" borderId="33" xfId="0" applyFont="1" applyBorder="1" applyAlignment="1">
      <alignment horizontal="center" vertical="center"/>
    </xf>
    <xf numFmtId="174" fontId="86" fillId="0" borderId="34" xfId="0" applyNumberFormat="1" applyFont="1" applyBorder="1" applyAlignment="1">
      <alignment horizontal="left" vertical="center" wrapText="1"/>
    </xf>
    <xf numFmtId="0" fontId="59" fillId="36" borderId="22" xfId="0" applyFont="1" applyFill="1" applyBorder="1" applyAlignment="1">
      <alignment horizontal="left" vertical="center"/>
    </xf>
    <xf numFmtId="0" fontId="55" fillId="36" borderId="22" xfId="0" applyFont="1" applyFill="1" applyBorder="1" applyAlignment="1">
      <alignment horizontal="center" vertical="center"/>
    </xf>
    <xf numFmtId="0" fontId="59" fillId="36" borderId="22" xfId="0" applyFont="1" applyFill="1" applyBorder="1" applyAlignment="1">
      <alignment vertical="center"/>
    </xf>
    <xf numFmtId="170" fontId="55" fillId="36" borderId="22" xfId="0" applyNumberFormat="1" applyFont="1" applyFill="1" applyBorder="1" applyAlignment="1">
      <alignment horizontal="right" vertical="center"/>
    </xf>
    <xf numFmtId="170" fontId="55" fillId="36" borderId="22" xfId="0" applyNumberFormat="1" applyFont="1" applyFill="1" applyBorder="1" applyAlignment="1">
      <alignment horizontal="center" vertical="center"/>
    </xf>
    <xf numFmtId="0" fontId="9" fillId="36" borderId="22" xfId="0" applyFont="1" applyFill="1" applyBorder="1" applyAlignment="1">
      <alignment horizontal="center" vertical="center"/>
    </xf>
    <xf numFmtId="0" fontId="54" fillId="36" borderId="0" xfId="0" applyFont="1" applyFill="1" applyAlignment="1">
      <alignment horizontal="left" vertical="top" wrapText="1"/>
    </xf>
    <xf numFmtId="174" fontId="54" fillId="36" borderId="22" xfId="0" applyNumberFormat="1" applyFont="1" applyFill="1" applyBorder="1" applyAlignment="1">
      <alignment horizontal="left" vertical="top" wrapText="1"/>
    </xf>
    <xf numFmtId="0" fontId="54" fillId="36" borderId="22" xfId="0" applyFont="1" applyFill="1" applyBorder="1" applyAlignment="1">
      <alignment horizontal="left" vertical="top" wrapText="1"/>
    </xf>
    <xf numFmtId="174" fontId="54" fillId="36" borderId="116" xfId="0" applyNumberFormat="1" applyFont="1" applyFill="1" applyBorder="1" applyAlignment="1">
      <alignment horizontal="left" vertical="top"/>
    </xf>
    <xf numFmtId="0" fontId="55" fillId="0" borderId="43" xfId="0" applyFont="1" applyBorder="1" applyAlignment="1">
      <alignment horizontal="center" vertical="center"/>
    </xf>
    <xf numFmtId="0" fontId="55" fillId="0" borderId="43" xfId="0" applyFont="1" applyBorder="1" applyAlignment="1">
      <alignment vertical="center"/>
    </xf>
    <xf numFmtId="170" fontId="55" fillId="0" borderId="43" xfId="0" applyNumberFormat="1" applyFont="1" applyBorder="1" applyAlignment="1">
      <alignment horizontal="right" vertical="center"/>
    </xf>
    <xf numFmtId="170" fontId="55" fillId="0" borderId="43" xfId="0" applyNumberFormat="1" applyFont="1" applyBorder="1" applyAlignment="1">
      <alignment horizontal="center" vertical="center"/>
    </xf>
    <xf numFmtId="0" fontId="9" fillId="35" borderId="43" xfId="0" applyFont="1" applyFill="1" applyBorder="1" applyAlignment="1">
      <alignment horizontal="center" vertical="center"/>
    </xf>
    <xf numFmtId="0" fontId="9" fillId="0" borderId="37" xfId="0" applyFont="1" applyBorder="1" applyAlignment="1">
      <alignment horizontal="center" vertical="center"/>
    </xf>
    <xf numFmtId="174" fontId="54" fillId="0" borderId="38" xfId="0" applyNumberFormat="1" applyFont="1" applyBorder="1" applyAlignment="1">
      <alignment horizontal="left" vertical="top" wrapText="1"/>
    </xf>
    <xf numFmtId="174" fontId="54" fillId="0" borderId="104" xfId="0" applyNumberFormat="1" applyFont="1" applyBorder="1" applyAlignment="1">
      <alignment horizontal="left" vertical="top" wrapText="1"/>
    </xf>
    <xf numFmtId="0" fontId="59" fillId="0" borderId="111" xfId="0" applyFont="1" applyBorder="1" applyAlignment="1">
      <alignment horizontal="left" vertical="center" wrapText="1"/>
    </xf>
    <xf numFmtId="0" fontId="59" fillId="28" borderId="112" xfId="0" applyFont="1" applyFill="1" applyBorder="1" applyAlignment="1">
      <alignment horizontal="center" textRotation="180"/>
    </xf>
    <xf numFmtId="0" fontId="10" fillId="35" borderId="112" xfId="0" applyFont="1" applyFill="1" applyBorder="1" applyAlignment="1">
      <alignment horizontal="center" textRotation="180"/>
    </xf>
    <xf numFmtId="0" fontId="10" fillId="0" borderId="112" xfId="0" applyFont="1" applyBorder="1" applyAlignment="1">
      <alignment horizontal="center" textRotation="180"/>
    </xf>
    <xf numFmtId="0" fontId="59" fillId="0" borderId="64" xfId="0" applyFont="1" applyBorder="1" applyAlignment="1">
      <alignment horizontal="center" vertical="center"/>
    </xf>
    <xf numFmtId="0" fontId="59" fillId="0" borderId="64" xfId="0" applyFont="1" applyBorder="1" applyAlignment="1">
      <alignment horizontal="left" vertical="center"/>
    </xf>
    <xf numFmtId="170" fontId="59" fillId="0" borderId="61" xfId="0" applyNumberFormat="1" applyFont="1" applyBorder="1" applyAlignment="1">
      <alignment horizontal="center" vertical="center"/>
    </xf>
    <xf numFmtId="0" fontId="55" fillId="28" borderId="34" xfId="0" applyFont="1" applyFill="1" applyBorder="1" applyAlignment="1">
      <alignment horizontal="center" vertical="center"/>
    </xf>
    <xf numFmtId="0" fontId="9" fillId="35" borderId="61" xfId="0" applyFont="1" applyFill="1" applyBorder="1" applyAlignment="1">
      <alignment horizontal="center" vertical="center" wrapText="1"/>
    </xf>
    <xf numFmtId="0" fontId="9" fillId="0" borderId="61" xfId="0" applyFont="1" applyBorder="1" applyAlignment="1">
      <alignment horizontal="center" vertical="center" wrapText="1"/>
    </xf>
    <xf numFmtId="0" fontId="59" fillId="0" borderId="119" xfId="0" applyFont="1" applyBorder="1" applyAlignment="1">
      <alignment horizontal="left" vertical="center" wrapText="1"/>
    </xf>
    <xf numFmtId="174" fontId="83" fillId="0" borderId="62" xfId="0" applyNumberFormat="1" applyFont="1" applyBorder="1" applyAlignment="1">
      <alignment horizontal="left" vertical="center" wrapText="1"/>
    </xf>
    <xf numFmtId="174" fontId="54" fillId="0" borderId="34" xfId="0" applyNumberFormat="1" applyFont="1" applyBorder="1" applyAlignment="1">
      <alignment horizontal="left" vertical="top" wrapText="1"/>
    </xf>
    <xf numFmtId="0" fontId="59" fillId="0" borderId="113" xfId="0" applyFont="1" applyBorder="1" applyAlignment="1">
      <alignment horizontal="left" vertical="center" wrapText="1"/>
    </xf>
    <xf numFmtId="0" fontId="54" fillId="0" borderId="120" xfId="0" applyFont="1" applyBorder="1" applyAlignment="1" applyProtection="1">
      <alignment horizontal="left" vertical="top" wrapText="1"/>
      <protection locked="0"/>
    </xf>
    <xf numFmtId="0" fontId="54" fillId="38" borderId="97" xfId="0" applyFont="1" applyFill="1" applyBorder="1" applyAlignment="1">
      <alignment horizontal="left" vertical="top" wrapText="1"/>
    </xf>
    <xf numFmtId="0" fontId="54" fillId="0" borderId="100" xfId="0" applyFont="1" applyBorder="1" applyAlignment="1">
      <alignment horizontal="left" vertical="top" wrapText="1"/>
    </xf>
    <xf numFmtId="0" fontId="54" fillId="0" borderId="97" xfId="0" applyFont="1" applyBorder="1" applyAlignment="1">
      <alignment horizontal="left" vertical="top" wrapText="1"/>
    </xf>
    <xf numFmtId="0" fontId="54" fillId="0" borderId="118" xfId="0" applyFont="1" applyBorder="1" applyAlignment="1" applyProtection="1">
      <alignment horizontal="left" vertical="top" wrapText="1"/>
      <protection locked="0"/>
    </xf>
    <xf numFmtId="174" fontId="86" fillId="0" borderId="104" xfId="0" applyNumberFormat="1" applyFont="1" applyBorder="1" applyAlignment="1">
      <alignment horizontal="left" vertical="center" wrapText="1"/>
    </xf>
    <xf numFmtId="0" fontId="59" fillId="0" borderId="121" xfId="0" applyFont="1" applyBorder="1" applyAlignment="1">
      <alignment horizontal="left" vertical="center" wrapText="1"/>
    </xf>
    <xf numFmtId="174" fontId="54" fillId="0" borderId="122" xfId="0" applyNumberFormat="1" applyFont="1" applyBorder="1" applyAlignment="1">
      <alignment horizontal="left" vertical="top" wrapText="1"/>
    </xf>
    <xf numFmtId="0" fontId="54" fillId="0" borderId="123" xfId="0" applyFont="1" applyBorder="1" applyAlignment="1" applyProtection="1">
      <alignment horizontal="left" vertical="top" wrapText="1"/>
      <protection locked="0"/>
    </xf>
    <xf numFmtId="0" fontId="59" fillId="0" borderId="34" xfId="0" applyFont="1" applyBorder="1" applyAlignment="1">
      <alignment horizontal="center" vertical="center"/>
    </xf>
    <xf numFmtId="0" fontId="59" fillId="0" borderId="61" xfId="0" applyFont="1" applyBorder="1" applyAlignment="1">
      <alignment horizontal="center" vertical="center"/>
    </xf>
    <xf numFmtId="0" fontId="59" fillId="0" borderId="61" xfId="0" applyFont="1" applyBorder="1" applyAlignment="1">
      <alignment vertical="center"/>
    </xf>
    <xf numFmtId="174" fontId="9" fillId="0" borderId="61" xfId="0" applyNumberFormat="1" applyFont="1" applyBorder="1" applyAlignment="1">
      <alignment horizontal="center" vertical="center"/>
    </xf>
    <xf numFmtId="0" fontId="54" fillId="0" borderId="124" xfId="0" applyFont="1" applyBorder="1" applyAlignment="1" applyProtection="1">
      <alignment horizontal="left" vertical="top" wrapText="1"/>
      <protection locked="0"/>
    </xf>
    <xf numFmtId="0" fontId="67" fillId="28" borderId="125" xfId="0" applyFont="1" applyFill="1" applyBorder="1" applyAlignment="1">
      <alignment horizontal="center" vertical="top" wrapText="1"/>
    </xf>
    <xf numFmtId="0" fontId="67" fillId="28" borderId="125" xfId="0" applyFont="1" applyFill="1" applyBorder="1" applyAlignment="1">
      <alignment horizontal="left" vertical="center" wrapText="1"/>
    </xf>
    <xf numFmtId="0" fontId="67" fillId="28" borderId="125" xfId="0" applyFont="1" applyFill="1" applyBorder="1" applyAlignment="1">
      <alignment horizontal="left" vertical="top" wrapText="1"/>
    </xf>
    <xf numFmtId="0" fontId="67" fillId="28" borderId="125" xfId="0" applyFont="1" applyFill="1" applyBorder="1" applyAlignment="1">
      <alignment horizontal="center" vertical="center"/>
    </xf>
    <xf numFmtId="0" fontId="67" fillId="35" borderId="125" xfId="0" applyFont="1" applyFill="1" applyBorder="1" applyAlignment="1">
      <alignment horizontal="left" vertical="center" wrapText="1"/>
    </xf>
    <xf numFmtId="0" fontId="59" fillId="0" borderId="99" xfId="0" applyFont="1" applyBorder="1" applyAlignment="1">
      <alignment horizontal="center" vertical="center"/>
    </xf>
    <xf numFmtId="0" fontId="54" fillId="0" borderId="126" xfId="0" applyFont="1" applyBorder="1" applyAlignment="1" applyProtection="1">
      <alignment horizontal="left" vertical="top" wrapText="1"/>
      <protection locked="0"/>
    </xf>
    <xf numFmtId="0" fontId="59" fillId="0" borderId="127" xfId="0" applyFont="1" applyBorder="1" applyAlignment="1">
      <alignment horizontal="center" vertical="center"/>
    </xf>
    <xf numFmtId="0" fontId="59" fillId="0" borderId="89" xfId="0" applyFont="1" applyBorder="1" applyAlignment="1">
      <alignment vertical="center" wrapText="1"/>
    </xf>
    <xf numFmtId="0" fontId="54" fillId="0" borderId="128" xfId="0" applyFont="1" applyBorder="1" applyAlignment="1" applyProtection="1">
      <alignment horizontal="left" vertical="top" wrapText="1"/>
      <protection locked="0"/>
    </xf>
    <xf numFmtId="0" fontId="59" fillId="0" borderId="64" xfId="0" applyFont="1" applyBorder="1" applyAlignment="1">
      <alignment vertical="center"/>
    </xf>
    <xf numFmtId="0" fontId="9" fillId="0" borderId="61" xfId="0" applyFont="1" applyBorder="1" applyAlignment="1">
      <alignment horizontal="center" vertical="center"/>
    </xf>
    <xf numFmtId="0" fontId="55" fillId="0" borderId="62" xfId="0" applyFont="1" applyBorder="1" applyAlignment="1">
      <alignment horizontal="center" vertical="center"/>
    </xf>
    <xf numFmtId="0" fontId="55" fillId="0" borderId="34" xfId="0" applyFont="1" applyBorder="1" applyAlignment="1">
      <alignment horizontal="center" vertical="center"/>
    </xf>
    <xf numFmtId="0" fontId="55" fillId="0" borderId="38" xfId="0" applyFont="1" applyBorder="1" applyAlignment="1">
      <alignment horizontal="center" vertical="center"/>
    </xf>
    <xf numFmtId="0" fontId="54" fillId="0" borderId="129" xfId="0" applyFont="1" applyBorder="1" applyAlignment="1" applyProtection="1">
      <alignment horizontal="left" vertical="top" wrapText="1"/>
      <protection locked="0"/>
    </xf>
    <xf numFmtId="0" fontId="54" fillId="0" borderId="130" xfId="0" applyFont="1" applyBorder="1" applyAlignment="1" applyProtection="1">
      <alignment horizontal="left" vertical="top" wrapText="1"/>
      <protection locked="0"/>
    </xf>
    <xf numFmtId="0" fontId="55" fillId="0" borderId="131" xfId="0" applyFont="1" applyBorder="1" applyAlignment="1">
      <alignment vertical="center"/>
    </xf>
    <xf numFmtId="170" fontId="55" fillId="0" borderId="131" xfId="0" applyNumberFormat="1" applyFont="1" applyBorder="1" applyAlignment="1">
      <alignment horizontal="right" vertical="center"/>
    </xf>
    <xf numFmtId="170" fontId="55" fillId="0" borderId="61" xfId="0" applyNumberFormat="1" applyFont="1" applyBorder="1" applyAlignment="1">
      <alignment horizontal="center" vertical="center"/>
    </xf>
    <xf numFmtId="0" fontId="87" fillId="38" borderId="0" xfId="0" applyFont="1" applyFill="1"/>
    <xf numFmtId="0" fontId="88" fillId="38" borderId="0" xfId="0" applyFont="1" applyFill="1" applyAlignment="1">
      <alignment horizontal="right" vertical="center"/>
    </xf>
    <xf numFmtId="0" fontId="78" fillId="0" borderId="17" xfId="0" applyFont="1" applyBorder="1" applyAlignment="1">
      <alignment horizontal="center" vertical="center" wrapText="1"/>
    </xf>
    <xf numFmtId="0" fontId="59" fillId="0" borderId="0" xfId="0" applyFont="1" applyAlignment="1">
      <alignment horizontal="center" vertical="center"/>
    </xf>
    <xf numFmtId="0" fontId="89" fillId="0" borderId="0" xfId="0" applyFont="1" applyAlignment="1">
      <alignment horizontal="center" vertical="center"/>
    </xf>
    <xf numFmtId="0" fontId="89" fillId="0" borderId="0" xfId="0" applyFont="1" applyAlignment="1">
      <alignment vertical="center"/>
    </xf>
    <xf numFmtId="0" fontId="59" fillId="39" borderId="0" xfId="0" applyFont="1" applyFill="1" applyAlignment="1">
      <alignment horizontal="center" vertical="center"/>
    </xf>
    <xf numFmtId="174" fontId="11" fillId="0" borderId="0" xfId="0" applyNumberFormat="1" applyFont="1"/>
    <xf numFmtId="0" fontId="78" fillId="0" borderId="44" xfId="0" applyFont="1" applyBorder="1" applyAlignment="1">
      <alignment horizontal="center" vertical="center" wrapText="1"/>
    </xf>
    <xf numFmtId="49" fontId="11" fillId="0" borderId="0" xfId="0" applyNumberFormat="1" applyFont="1"/>
    <xf numFmtId="0" fontId="48" fillId="0" borderId="0" xfId="0" applyFont="1" applyAlignment="1">
      <alignment horizontal="center" vertical="center"/>
    </xf>
    <xf numFmtId="0" fontId="73" fillId="0" borderId="0" xfId="0" applyFont="1"/>
    <xf numFmtId="0" fontId="90" fillId="41" borderId="134" xfId="0" applyFont="1" applyFill="1" applyBorder="1" applyAlignment="1">
      <alignment horizontal="left" vertical="center"/>
    </xf>
    <xf numFmtId="0" fontId="90" fillId="41" borderId="135" xfId="0" applyFont="1" applyFill="1" applyBorder="1" applyAlignment="1">
      <alignment horizontal="left" vertical="center"/>
    </xf>
    <xf numFmtId="0" fontId="90" fillId="41" borderId="135" xfId="0" applyFont="1" applyFill="1" applyBorder="1" applyAlignment="1">
      <alignment horizontal="right"/>
    </xf>
    <xf numFmtId="174" fontId="90" fillId="41" borderId="136" xfId="0" applyNumberFormat="1" applyFont="1" applyFill="1" applyBorder="1" applyAlignment="1">
      <alignment horizontal="right"/>
    </xf>
    <xf numFmtId="0" fontId="90" fillId="0" borderId="134" xfId="0" applyFont="1" applyBorder="1" applyAlignment="1">
      <alignment horizontal="left" vertical="center"/>
    </xf>
    <xf numFmtId="0" fontId="90" fillId="0" borderId="135" xfId="0" applyFont="1" applyBorder="1" applyAlignment="1">
      <alignment horizontal="left" vertical="center"/>
    </xf>
    <xf numFmtId="0" fontId="90" fillId="0" borderId="135" xfId="0" applyFont="1" applyBorder="1" applyAlignment="1">
      <alignment horizontal="right"/>
    </xf>
    <xf numFmtId="0" fontId="90" fillId="0" borderId="135" xfId="0" applyFont="1" applyBorder="1" applyAlignment="1">
      <alignment horizontal="center" vertical="center"/>
    </xf>
    <xf numFmtId="0" fontId="90" fillId="41" borderId="135" xfId="0" applyFont="1" applyFill="1" applyBorder="1" applyAlignment="1">
      <alignment horizontal="center" vertical="center"/>
    </xf>
    <xf numFmtId="0" fontId="10" fillId="0" borderId="0" xfId="0" applyFont="1" applyAlignment="1">
      <alignment vertical="center" wrapText="1"/>
    </xf>
    <xf numFmtId="0" fontId="10" fillId="38" borderId="31" xfId="0" applyFont="1" applyFill="1" applyBorder="1" applyAlignment="1">
      <alignment horizontal="center" vertical="center" wrapText="1"/>
    </xf>
    <xf numFmtId="0" fontId="59" fillId="38" borderId="26" xfId="0" applyFont="1" applyFill="1" applyBorder="1" applyAlignment="1">
      <alignment horizontal="center"/>
    </xf>
    <xf numFmtId="0" fontId="69" fillId="38" borderId="20" xfId="0" applyFont="1" applyFill="1" applyBorder="1" applyAlignment="1">
      <alignment horizontal="left"/>
    </xf>
    <xf numFmtId="0" fontId="59" fillId="38" borderId="21" xfId="0" applyFont="1" applyFill="1" applyBorder="1" applyAlignment="1">
      <alignment horizontal="left" wrapText="1"/>
    </xf>
    <xf numFmtId="174" fontId="59" fillId="38" borderId="20" xfId="0" applyNumberFormat="1" applyFont="1" applyFill="1" applyBorder="1" applyAlignment="1">
      <alignment horizontal="center"/>
    </xf>
    <xf numFmtId="0" fontId="72" fillId="28" borderId="78" xfId="0" applyFont="1" applyFill="1" applyBorder="1" applyAlignment="1">
      <alignment horizontal="center"/>
    </xf>
    <xf numFmtId="174" fontId="67" fillId="28" borderId="133" xfId="0" applyNumberFormat="1" applyFont="1" applyFill="1" applyBorder="1" applyAlignment="1">
      <alignment horizontal="center" vertical="center"/>
    </xf>
    <xf numFmtId="170" fontId="55" fillId="0" borderId="87" xfId="38" applyNumberFormat="1" applyFont="1" applyBorder="1" applyAlignment="1">
      <alignment horizontal="right"/>
    </xf>
    <xf numFmtId="170" fontId="56" fillId="28" borderId="87" xfId="38" applyNumberFormat="1" applyFont="1" applyFill="1" applyBorder="1" applyAlignment="1">
      <alignment horizontal="center" vertical="center"/>
    </xf>
    <xf numFmtId="170" fontId="55" fillId="28" borderId="87" xfId="38" applyNumberFormat="1" applyFont="1" applyFill="1" applyBorder="1" applyAlignment="1">
      <alignment horizontal="center"/>
    </xf>
    <xf numFmtId="170" fontId="59" fillId="32" borderId="87" xfId="38" applyNumberFormat="1" applyFont="1" applyFill="1" applyBorder="1" applyAlignment="1">
      <alignment horizontal="center"/>
    </xf>
    <xf numFmtId="0" fontId="59" fillId="0" borderId="87" xfId="38" applyFont="1" applyBorder="1" applyAlignment="1">
      <alignment horizontal="center"/>
    </xf>
    <xf numFmtId="0" fontId="68" fillId="0" borderId="87" xfId="38" applyFont="1" applyBorder="1"/>
    <xf numFmtId="174" fontId="68" fillId="0" borderId="88" xfId="0" applyNumberFormat="1" applyFont="1" applyBorder="1"/>
    <xf numFmtId="170" fontId="55" fillId="0" borderId="89" xfId="38" applyNumberFormat="1" applyFont="1" applyBorder="1" applyAlignment="1">
      <alignment horizontal="right"/>
    </xf>
    <xf numFmtId="170" fontId="3" fillId="28" borderId="89" xfId="38" applyNumberFormat="1" applyFont="1" applyFill="1" applyBorder="1" applyAlignment="1">
      <alignment horizontal="center"/>
    </xf>
    <xf numFmtId="170" fontId="55" fillId="28" borderId="89" xfId="38" applyNumberFormat="1" applyFont="1" applyFill="1" applyBorder="1" applyAlignment="1">
      <alignment horizontal="center"/>
    </xf>
    <xf numFmtId="170" fontId="59" fillId="32" borderId="89" xfId="38" applyNumberFormat="1" applyFont="1" applyFill="1" applyBorder="1" applyAlignment="1">
      <alignment horizontal="center"/>
    </xf>
    <xf numFmtId="0" fontId="59" fillId="0" borderId="89" xfId="38" applyFont="1" applyBorder="1" applyAlignment="1">
      <alignment horizontal="center"/>
    </xf>
    <xf numFmtId="0" fontId="68" fillId="0" borderId="89" xfId="38" applyFont="1" applyBorder="1"/>
    <xf numFmtId="174" fontId="68" fillId="0" borderId="90" xfId="0" applyNumberFormat="1" applyFont="1" applyBorder="1"/>
    <xf numFmtId="174" fontId="68" fillId="0" borderId="90" xfId="38" applyNumberFormat="1" applyFont="1" applyBorder="1"/>
    <xf numFmtId="0" fontId="68" fillId="0" borderId="89" xfId="38" applyFont="1" applyBorder="1" applyAlignment="1">
      <alignment vertical="center"/>
    </xf>
    <xf numFmtId="174" fontId="68" fillId="0" borderId="90" xfId="38" applyNumberFormat="1" applyFont="1" applyBorder="1" applyAlignment="1">
      <alignment vertical="center"/>
    </xf>
    <xf numFmtId="0" fontId="57" fillId="0" borderId="85" xfId="0" applyFont="1" applyBorder="1" applyAlignment="1" applyProtection="1">
      <alignment horizontal="center" vertical="center"/>
      <protection locked="0"/>
    </xf>
    <xf numFmtId="0" fontId="57" fillId="0" borderId="86" xfId="0" applyFont="1" applyBorder="1" applyAlignment="1" applyProtection="1">
      <alignment horizontal="center" vertical="center"/>
      <protection locked="0"/>
    </xf>
    <xf numFmtId="3" fontId="91" fillId="0" borderId="0" xfId="0" applyNumberFormat="1" applyFont="1" applyAlignment="1">
      <alignment horizontal="left" vertical="center"/>
    </xf>
    <xf numFmtId="170" fontId="59" fillId="39" borderId="16" xfId="0" applyNumberFormat="1" applyFont="1" applyFill="1" applyBorder="1" applyAlignment="1">
      <alignment vertical="center"/>
    </xf>
    <xf numFmtId="170" fontId="55" fillId="42" borderId="16" xfId="0" applyNumberFormat="1" applyFont="1" applyFill="1" applyBorder="1" applyAlignment="1">
      <alignment horizontal="right" vertical="center"/>
    </xf>
    <xf numFmtId="170" fontId="55" fillId="42" borderId="61" xfId="0" applyNumberFormat="1" applyFont="1" applyFill="1" applyBorder="1" applyAlignment="1">
      <alignment horizontal="right" vertical="center"/>
    </xf>
    <xf numFmtId="170" fontId="59" fillId="42" borderId="62" xfId="0" applyNumberFormat="1" applyFont="1" applyFill="1" applyBorder="1" applyAlignment="1">
      <alignment horizontal="right" vertical="center"/>
    </xf>
    <xf numFmtId="170" fontId="59" fillId="42" borderId="34" xfId="0" applyNumberFormat="1" applyFont="1" applyFill="1" applyBorder="1" applyAlignment="1">
      <alignment horizontal="right" vertical="center"/>
    </xf>
    <xf numFmtId="170" fontId="59" fillId="42" borderId="107" xfId="0" applyNumberFormat="1" applyFont="1" applyFill="1" applyBorder="1" applyAlignment="1">
      <alignment horizontal="right" vertical="center"/>
    </xf>
    <xf numFmtId="170" fontId="59" fillId="42" borderId="89" xfId="0" applyNumberFormat="1" applyFont="1" applyFill="1" applyBorder="1" applyAlignment="1">
      <alignment horizontal="right" vertical="center"/>
    </xf>
    <xf numFmtId="170" fontId="59" fillId="42" borderId="61" xfId="0" applyNumberFormat="1" applyFont="1" applyFill="1" applyBorder="1" applyAlignment="1">
      <alignment horizontal="right" vertical="center"/>
    </xf>
    <xf numFmtId="170" fontId="59" fillId="42" borderId="16" xfId="0" applyNumberFormat="1" applyFont="1" applyFill="1" applyBorder="1" applyAlignment="1">
      <alignment horizontal="right" vertical="center"/>
    </xf>
    <xf numFmtId="170" fontId="59" fillId="42" borderId="104" xfId="0" applyNumberFormat="1" applyFont="1" applyFill="1" applyBorder="1" applyAlignment="1">
      <alignment horizontal="right" vertical="center"/>
    </xf>
    <xf numFmtId="0" fontId="59" fillId="42" borderId="112" xfId="0" applyFont="1" applyFill="1" applyBorder="1" applyAlignment="1">
      <alignment horizontal="left" vertical="center" wrapText="1"/>
    </xf>
    <xf numFmtId="0" fontId="59" fillId="39" borderId="112" xfId="0" applyFont="1" applyFill="1" applyBorder="1" applyAlignment="1">
      <alignment horizontal="left" vertical="center" wrapText="1"/>
    </xf>
    <xf numFmtId="170" fontId="55" fillId="39" borderId="16" xfId="0" applyNumberFormat="1" applyFont="1" applyFill="1" applyBorder="1" applyAlignment="1">
      <alignment horizontal="right" vertical="center"/>
    </xf>
    <xf numFmtId="170" fontId="55" fillId="39" borderId="43" xfId="0" applyNumberFormat="1" applyFont="1" applyFill="1" applyBorder="1" applyAlignment="1">
      <alignment horizontal="right" vertical="center"/>
    </xf>
    <xf numFmtId="170" fontId="55" fillId="39" borderId="131" xfId="0" applyNumberFormat="1" applyFont="1" applyFill="1" applyBorder="1" applyAlignment="1">
      <alignment horizontal="right" vertical="center"/>
    </xf>
    <xf numFmtId="0" fontId="5" fillId="0" borderId="0" xfId="0" applyFont="1" applyAlignment="1">
      <alignment horizontal="center" vertical="center"/>
    </xf>
    <xf numFmtId="0" fontId="5" fillId="32" borderId="32" xfId="0" applyFont="1" applyFill="1" applyBorder="1" applyAlignment="1">
      <alignment horizontal="left" vertical="center"/>
    </xf>
    <xf numFmtId="0" fontId="5" fillId="32" borderId="15" xfId="0" applyFont="1" applyFill="1" applyBorder="1"/>
    <xf numFmtId="0" fontId="5" fillId="32" borderId="29" xfId="0" applyFont="1" applyFill="1" applyBorder="1"/>
    <xf numFmtId="0" fontId="5" fillId="34" borderId="41" xfId="0" applyFont="1" applyFill="1" applyBorder="1" applyAlignment="1">
      <alignment horizontal="left" vertical="center"/>
    </xf>
    <xf numFmtId="0" fontId="5" fillId="34" borderId="30" xfId="0" applyFont="1" applyFill="1" applyBorder="1"/>
    <xf numFmtId="0" fontId="5" fillId="34" borderId="42" xfId="0" applyFont="1" applyFill="1" applyBorder="1"/>
    <xf numFmtId="0" fontId="71" fillId="0" borderId="0" xfId="0" applyFont="1" applyAlignment="1">
      <alignment horizontal="left" vertical="center"/>
    </xf>
    <xf numFmtId="0" fontId="5" fillId="36" borderId="0" xfId="0" applyFont="1" applyFill="1"/>
    <xf numFmtId="0" fontId="5" fillId="31" borderId="0" xfId="0" applyFont="1" applyFill="1" applyAlignment="1">
      <alignment horizontal="center" vertical="center"/>
    </xf>
    <xf numFmtId="0" fontId="5" fillId="31" borderId="0" xfId="0" applyFont="1" applyFill="1"/>
    <xf numFmtId="0" fontId="5" fillId="32" borderId="0" xfId="0" applyFont="1" applyFill="1"/>
    <xf numFmtId="0" fontId="0" fillId="32" borderId="0" xfId="0" applyFill="1"/>
    <xf numFmtId="0" fontId="5" fillId="32" borderId="0" xfId="0" applyFont="1" applyFill="1" applyAlignment="1">
      <alignment vertical="center"/>
    </xf>
    <xf numFmtId="0" fontId="5" fillId="0" borderId="0" xfId="0" applyFont="1" applyAlignment="1">
      <alignment vertical="center"/>
    </xf>
    <xf numFmtId="0" fontId="5" fillId="34" borderId="0" xfId="0" applyFont="1" applyFill="1" applyAlignment="1">
      <alignment vertical="center"/>
    </xf>
    <xf numFmtId="0" fontId="5" fillId="0" borderId="32" xfId="0" applyFont="1" applyBorder="1" applyAlignment="1">
      <alignment horizontal="center" vertical="center"/>
    </xf>
    <xf numFmtId="0" fontId="0" fillId="0" borderId="15" xfId="0" applyBorder="1"/>
    <xf numFmtId="0" fontId="54" fillId="0" borderId="16" xfId="0" applyFont="1" applyBorder="1" applyAlignment="1">
      <alignment horizontal="left" vertical="top" wrapText="1"/>
    </xf>
    <xf numFmtId="174" fontId="54" fillId="0" borderId="63" xfId="0" applyNumberFormat="1" applyFont="1" applyBorder="1" applyAlignment="1">
      <alignment horizontal="left" vertical="top"/>
    </xf>
    <xf numFmtId="0" fontId="5" fillId="39" borderId="39" xfId="0" applyFont="1" applyFill="1" applyBorder="1" applyAlignment="1">
      <alignment horizontal="center" vertical="center"/>
    </xf>
    <xf numFmtId="0" fontId="0" fillId="39" borderId="0" xfId="0" applyFill="1"/>
    <xf numFmtId="49" fontId="0" fillId="39" borderId="0" xfId="0" applyNumberFormat="1" applyFill="1"/>
    <xf numFmtId="49" fontId="4" fillId="39" borderId="0" xfId="0" applyNumberFormat="1" applyFont="1" applyFill="1" applyAlignment="1">
      <alignment wrapText="1"/>
    </xf>
    <xf numFmtId="0" fontId="5" fillId="0" borderId="39" xfId="0" applyFont="1" applyBorder="1" applyAlignment="1">
      <alignment horizontal="center" vertical="center"/>
    </xf>
    <xf numFmtId="49" fontId="0" fillId="0" borderId="0" xfId="0" applyNumberFormat="1"/>
    <xf numFmtId="0" fontId="54" fillId="0" borderId="61" xfId="0" applyFont="1" applyBorder="1" applyAlignment="1">
      <alignment horizontal="left" vertical="top" wrapText="1"/>
    </xf>
    <xf numFmtId="174" fontId="54" fillId="0" borderId="33" xfId="0" applyNumberFormat="1" applyFont="1" applyBorder="1" applyAlignment="1">
      <alignment horizontal="left" vertical="top"/>
    </xf>
    <xf numFmtId="0" fontId="54" fillId="0" borderId="103" xfId="0" applyFont="1" applyBorder="1" applyAlignment="1">
      <alignment horizontal="left" vertical="top" wrapText="1"/>
    </xf>
    <xf numFmtId="174" fontId="54" fillId="0" borderId="114" xfId="0" applyNumberFormat="1" applyFont="1" applyBorder="1" applyAlignment="1">
      <alignment horizontal="left" vertical="top"/>
    </xf>
    <xf numFmtId="174" fontId="54" fillId="0" borderId="105" xfId="0" applyNumberFormat="1" applyFont="1" applyBorder="1" applyAlignment="1">
      <alignment horizontal="left" vertical="top"/>
    </xf>
    <xf numFmtId="0" fontId="54" fillId="0" borderId="107" xfId="0" applyFont="1" applyBorder="1" applyAlignment="1">
      <alignment horizontal="left" vertical="top" wrapText="1"/>
    </xf>
    <xf numFmtId="174" fontId="54" fillId="0" borderId="108" xfId="0" applyNumberFormat="1" applyFont="1" applyBorder="1" applyAlignment="1">
      <alignment horizontal="left" vertical="top"/>
    </xf>
    <xf numFmtId="0" fontId="54" fillId="0" borderId="109" xfId="0" applyFont="1" applyBorder="1" applyAlignment="1">
      <alignment horizontal="left" vertical="top" wrapText="1"/>
    </xf>
    <xf numFmtId="174" fontId="54" fillId="0" borderId="110" xfId="0" applyNumberFormat="1" applyFont="1" applyBorder="1" applyAlignment="1">
      <alignment horizontal="left" vertical="top"/>
    </xf>
    <xf numFmtId="174" fontId="54" fillId="0" borderId="83" xfId="0" applyNumberFormat="1" applyFont="1" applyBorder="1" applyAlignment="1">
      <alignment horizontal="left" vertical="top"/>
    </xf>
    <xf numFmtId="174" fontId="54" fillId="0" borderId="84" xfId="0" applyNumberFormat="1" applyFont="1" applyBorder="1" applyAlignment="1">
      <alignment horizontal="left" vertical="top"/>
    </xf>
    <xf numFmtId="0" fontId="54" fillId="0" borderId="43" xfId="0" applyFont="1" applyBorder="1" applyAlignment="1">
      <alignment horizontal="left" vertical="top" wrapText="1"/>
    </xf>
    <xf numFmtId="174" fontId="54" fillId="0" borderId="117" xfId="0" applyNumberFormat="1" applyFont="1" applyBorder="1" applyAlignment="1">
      <alignment horizontal="left" vertical="top"/>
    </xf>
    <xf numFmtId="0" fontId="5" fillId="39" borderId="41" xfId="0" applyFont="1" applyFill="1" applyBorder="1" applyAlignment="1">
      <alignment horizontal="center" vertical="center"/>
    </xf>
    <xf numFmtId="0" fontId="0" fillId="39" borderId="30" xfId="0" applyFill="1" applyBorder="1"/>
    <xf numFmtId="49" fontId="0" fillId="39" borderId="30" xfId="0" applyNumberFormat="1" applyFill="1" applyBorder="1"/>
    <xf numFmtId="0" fontId="0" fillId="0" borderId="0" xfId="0" applyAlignment="1">
      <alignment wrapText="1"/>
    </xf>
    <xf numFmtId="49" fontId="90" fillId="41" borderId="135" xfId="0" applyNumberFormat="1" applyFont="1" applyFill="1" applyBorder="1" applyAlignment="1">
      <alignment horizontal="right"/>
    </xf>
    <xf numFmtId="170" fontId="90" fillId="41" borderId="135" xfId="0" applyNumberFormat="1" applyFont="1" applyFill="1" applyBorder="1" applyAlignment="1">
      <alignment horizontal="right"/>
    </xf>
    <xf numFmtId="170" fontId="90" fillId="0" borderId="135" xfId="0" applyNumberFormat="1" applyFont="1" applyBorder="1" applyAlignment="1">
      <alignment horizontal="right"/>
    </xf>
    <xf numFmtId="49" fontId="59" fillId="0" borderId="65" xfId="38" applyNumberFormat="1" applyFont="1" applyBorder="1" applyAlignment="1" applyProtection="1">
      <alignment horizontal="center"/>
      <protection hidden="1"/>
    </xf>
    <xf numFmtId="49" fontId="68" fillId="0" borderId="65" xfId="38" applyNumberFormat="1" applyFont="1" applyBorder="1" applyAlignment="1" applyProtection="1">
      <alignment horizontal="left" vertical="top"/>
      <protection hidden="1"/>
    </xf>
    <xf numFmtId="49" fontId="68" fillId="0" borderId="65" xfId="38" applyNumberFormat="1" applyFont="1" applyBorder="1" applyProtection="1">
      <protection locked="0"/>
    </xf>
    <xf numFmtId="49" fontId="68" fillId="0" borderId="65" xfId="38" applyNumberFormat="1" applyFont="1" applyBorder="1" applyAlignment="1" applyProtection="1">
      <alignment vertical="center"/>
      <protection locked="0"/>
    </xf>
    <xf numFmtId="49" fontId="68" fillId="0" borderId="65" xfId="0" applyNumberFormat="1" applyFont="1" applyBorder="1" applyProtection="1">
      <protection locked="0"/>
    </xf>
    <xf numFmtId="49" fontId="68" fillId="0" borderId="65" xfId="38" applyNumberFormat="1" applyFont="1" applyBorder="1" applyProtection="1">
      <protection hidden="1"/>
    </xf>
    <xf numFmtId="0" fontId="59" fillId="0" borderId="21" xfId="0" applyFont="1" applyBorder="1" applyAlignment="1" applyProtection="1">
      <alignment horizontal="center" textRotation="180"/>
      <protection hidden="1"/>
    </xf>
    <xf numFmtId="0" fontId="92" fillId="0" borderId="0" xfId="0" applyFont="1"/>
    <xf numFmtId="0" fontId="93" fillId="0" borderId="0" xfId="38" applyFont="1" applyAlignment="1">
      <alignment vertical="top"/>
    </xf>
    <xf numFmtId="0" fontId="94" fillId="0" borderId="0" xfId="38" applyFont="1" applyAlignment="1">
      <alignment vertical="top" wrapText="1"/>
    </xf>
    <xf numFmtId="0" fontId="9" fillId="0" borderId="64" xfId="0" applyFont="1" applyBorder="1" applyAlignment="1">
      <alignment horizontal="left" vertical="center"/>
    </xf>
    <xf numFmtId="0" fontId="69" fillId="0" borderId="99" xfId="0" applyFont="1" applyBorder="1" applyAlignment="1">
      <alignment horizontal="left" vertical="center"/>
    </xf>
    <xf numFmtId="3" fontId="9" fillId="0" borderId="11" xfId="0" applyNumberFormat="1" applyFont="1" applyBorder="1" applyAlignment="1">
      <alignment horizontal="left" wrapText="1"/>
    </xf>
    <xf numFmtId="3" fontId="9" fillId="0" borderId="10" xfId="0" applyNumberFormat="1" applyFont="1" applyBorder="1" applyAlignment="1">
      <alignment horizontal="left" vertical="center" wrapText="1"/>
    </xf>
    <xf numFmtId="3" fontId="9" fillId="0" borderId="11" xfId="0" applyNumberFormat="1" applyFont="1" applyBorder="1" applyAlignment="1">
      <alignment horizontal="left" vertical="center"/>
    </xf>
    <xf numFmtId="167" fontId="9" fillId="0" borderId="16" xfId="0" applyNumberFormat="1" applyFont="1" applyBorder="1" applyAlignment="1">
      <alignment horizontal="left" vertical="center"/>
    </xf>
    <xf numFmtId="3" fontId="11" fillId="0" borderId="131" xfId="0" applyNumberFormat="1" applyFont="1" applyBorder="1"/>
    <xf numFmtId="3" fontId="11" fillId="0" borderId="43" xfId="0" applyNumberFormat="1" applyFont="1" applyBorder="1"/>
    <xf numFmtId="0" fontId="10" fillId="15" borderId="21" xfId="0" applyFont="1" applyFill="1" applyBorder="1" applyAlignment="1">
      <alignment horizontal="left" vertical="center"/>
    </xf>
    <xf numFmtId="166" fontId="10" fillId="15" borderId="21" xfId="0" applyNumberFormat="1" applyFont="1" applyFill="1" applyBorder="1" applyAlignment="1">
      <alignment horizontal="left" vertical="center"/>
    </xf>
    <xf numFmtId="175" fontId="10" fillId="0" borderId="131" xfId="0" applyNumberFormat="1" applyFont="1" applyBorder="1"/>
    <xf numFmtId="0" fontId="9" fillId="0" borderId="131" xfId="0" applyFont="1" applyBorder="1"/>
    <xf numFmtId="3" fontId="11" fillId="0" borderId="33" xfId="0" applyNumberFormat="1" applyFont="1" applyBorder="1" applyAlignment="1">
      <alignment horizontal="left" vertical="center" wrapText="1"/>
    </xf>
    <xf numFmtId="3" fontId="11" fillId="0" borderId="64" xfId="0" applyNumberFormat="1" applyFont="1" applyBorder="1" applyAlignment="1">
      <alignment horizontal="left" vertical="center" wrapText="1"/>
    </xf>
    <xf numFmtId="3" fontId="11" fillId="0" borderId="0" xfId="0" applyNumberFormat="1" applyFont="1" applyAlignment="1">
      <alignment horizontal="left" vertical="center" wrapText="1"/>
    </xf>
    <xf numFmtId="3" fontId="11" fillId="0" borderId="62" xfId="0" applyNumberFormat="1" applyFont="1" applyBorder="1" applyAlignment="1">
      <alignment horizontal="left" vertical="center" wrapText="1"/>
    </xf>
    <xf numFmtId="0" fontId="11" fillId="0" borderId="42" xfId="0" applyFont="1" applyBorder="1" applyAlignment="1">
      <alignment horizontal="left"/>
    </xf>
    <xf numFmtId="165" fontId="10" fillId="15" borderId="21" xfId="0" applyNumberFormat="1" applyFont="1" applyFill="1" applyBorder="1" applyAlignment="1">
      <alignment horizontal="left" vertical="center"/>
    </xf>
    <xf numFmtId="3" fontId="10" fillId="15" borderId="21" xfId="0" applyNumberFormat="1" applyFont="1" applyFill="1" applyBorder="1" applyAlignment="1">
      <alignment horizontal="left" vertical="center"/>
    </xf>
    <xf numFmtId="4" fontId="10" fillId="15" borderId="21" xfId="0" applyNumberFormat="1" applyFont="1" applyFill="1" applyBorder="1" applyAlignment="1">
      <alignment horizontal="left" vertical="center"/>
    </xf>
    <xf numFmtId="166" fontId="9" fillId="0" borderId="13" xfId="0" applyNumberFormat="1" applyFont="1" applyBorder="1" applyAlignment="1">
      <alignment horizontal="left"/>
    </xf>
    <xf numFmtId="165" fontId="9" fillId="0" borderId="46" xfId="0" applyNumberFormat="1" applyFont="1" applyBorder="1" applyAlignment="1">
      <alignment horizontal="left"/>
    </xf>
    <xf numFmtId="170" fontId="5" fillId="25" borderId="0" xfId="38" applyNumberFormat="1" applyFont="1" applyFill="1" applyAlignment="1" applyProtection="1">
      <alignment horizontal="center" vertical="center"/>
      <protection hidden="1"/>
    </xf>
    <xf numFmtId="174" fontId="90" fillId="0" borderId="135" xfId="0" applyNumberFormat="1" applyFont="1" applyBorder="1"/>
    <xf numFmtId="174" fontId="90" fillId="41" borderId="135" xfId="0" applyNumberFormat="1" applyFont="1" applyFill="1" applyBorder="1"/>
    <xf numFmtId="0" fontId="90" fillId="0" borderId="0" xfId="0" applyFont="1" applyAlignment="1">
      <alignment horizontal="left" vertical="center"/>
    </xf>
    <xf numFmtId="2" fontId="0" fillId="0" borderId="15" xfId="0" applyNumberFormat="1" applyBorder="1"/>
    <xf numFmtId="2" fontId="0" fillId="0" borderId="0" xfId="0" applyNumberFormat="1"/>
    <xf numFmtId="2" fontId="0" fillId="39" borderId="0" xfId="0" applyNumberFormat="1" applyFill="1"/>
    <xf numFmtId="2" fontId="0" fillId="39" borderId="30" xfId="0" applyNumberFormat="1" applyFill="1" applyBorder="1"/>
    <xf numFmtId="0" fontId="0" fillId="0" borderId="29" xfId="0" applyBorder="1"/>
    <xf numFmtId="0" fontId="4" fillId="39" borderId="40" xfId="0" applyFont="1" applyFill="1" applyBorder="1"/>
    <xf numFmtId="0" fontId="0" fillId="0" borderId="40" xfId="0" applyBorder="1"/>
    <xf numFmtId="0" fontId="0" fillId="39" borderId="40" xfId="0" applyFill="1" applyBorder="1"/>
    <xf numFmtId="0" fontId="0" fillId="39" borderId="42" xfId="0" applyFill="1" applyBorder="1"/>
    <xf numFmtId="0" fontId="9" fillId="0" borderId="16" xfId="0" quotePrefix="1" applyFont="1" applyBorder="1" applyProtection="1">
      <protection locked="0"/>
    </xf>
    <xf numFmtId="0" fontId="9" fillId="0" borderId="36" xfId="0" applyFont="1" applyBorder="1" applyAlignment="1">
      <alignment horizontal="centerContinuous"/>
    </xf>
    <xf numFmtId="0" fontId="9" fillId="0" borderId="60" xfId="0" applyFont="1" applyBorder="1" applyAlignment="1">
      <alignment horizontal="left" vertical="center"/>
    </xf>
    <xf numFmtId="3" fontId="48" fillId="30" borderId="0" xfId="0" applyNumberFormat="1" applyFont="1" applyFill="1"/>
    <xf numFmtId="0" fontId="91" fillId="0" borderId="0" xfId="0" applyFont="1" applyAlignment="1">
      <alignment horizontal="left"/>
    </xf>
    <xf numFmtId="3" fontId="48" fillId="35" borderId="0" xfId="0" applyNumberFormat="1" applyFont="1" applyFill="1"/>
    <xf numFmtId="0" fontId="9" fillId="0" borderId="0" xfId="0" applyFont="1" applyAlignment="1">
      <alignment horizontal="right" vertical="top"/>
    </xf>
    <xf numFmtId="0" fontId="5" fillId="0" borderId="0" xfId="0" applyFont="1" applyAlignment="1">
      <alignment horizontal="left" vertical="top"/>
    </xf>
    <xf numFmtId="0" fontId="10" fillId="0" borderId="0" xfId="0" applyFont="1" applyAlignment="1">
      <alignment horizontal="left" vertical="top"/>
    </xf>
    <xf numFmtId="49" fontId="68" fillId="0" borderId="65" xfId="38" applyNumberFormat="1" applyFont="1" applyBorder="1" applyAlignment="1" applyProtection="1">
      <alignment horizontal="left" vertical="top" wrapText="1"/>
      <protection locked="0"/>
    </xf>
    <xf numFmtId="49" fontId="68" fillId="0" borderId="65" xfId="38" applyNumberFormat="1" applyFont="1" applyBorder="1" applyAlignment="1" applyProtection="1">
      <alignment wrapText="1"/>
      <protection locked="0"/>
    </xf>
    <xf numFmtId="49" fontId="68" fillId="0" borderId="65" xfId="38" applyNumberFormat="1" applyFont="1" applyBorder="1" applyAlignment="1" applyProtection="1">
      <alignment vertical="center" wrapText="1"/>
      <protection locked="0"/>
    </xf>
    <xf numFmtId="1" fontId="11" fillId="0" borderId="21" xfId="0" applyNumberFormat="1" applyFont="1" applyBorder="1" applyAlignment="1">
      <alignment horizontal="center" vertical="center"/>
    </xf>
    <xf numFmtId="1" fontId="11" fillId="0" borderId="20" xfId="0" applyNumberFormat="1" applyFont="1" applyBorder="1" applyAlignment="1">
      <alignment horizontal="center" vertical="center"/>
    </xf>
    <xf numFmtId="3" fontId="11" fillId="25" borderId="61" xfId="0" applyNumberFormat="1" applyFont="1" applyFill="1" applyBorder="1" applyAlignment="1">
      <alignment vertical="center" wrapText="1"/>
    </xf>
    <xf numFmtId="3" fontId="11" fillId="25" borderId="0" xfId="0" applyNumberFormat="1" applyFont="1" applyFill="1" applyAlignment="1">
      <alignment vertical="center"/>
    </xf>
    <xf numFmtId="0" fontId="11" fillId="0" borderId="32" xfId="0" applyFont="1" applyBorder="1"/>
    <xf numFmtId="0" fontId="48" fillId="0" borderId="39" xfId="0" applyFont="1" applyBorder="1" applyAlignment="1">
      <alignment shrinkToFit="1"/>
    </xf>
    <xf numFmtId="170" fontId="41" fillId="0" borderId="0" xfId="0" applyNumberFormat="1" applyFont="1" applyAlignment="1">
      <alignment horizontal="left" vertical="center"/>
    </xf>
    <xf numFmtId="0" fontId="50" fillId="0" borderId="0" xfId="34" applyFont="1" applyBorder="1" applyAlignment="1" applyProtection="1">
      <alignment horizontal="center" wrapText="1"/>
    </xf>
    <xf numFmtId="0" fontId="50" fillId="0" borderId="0" xfId="34" applyFont="1" applyBorder="1" applyAlignment="1" applyProtection="1">
      <alignment horizontal="center" vertical="center" wrapText="1"/>
    </xf>
    <xf numFmtId="175" fontId="9" fillId="0" borderId="0" xfId="0" applyNumberFormat="1" applyFont="1"/>
    <xf numFmtId="3" fontId="61" fillId="0" borderId="16" xfId="0" applyNumberFormat="1" applyFont="1" applyBorder="1"/>
    <xf numFmtId="167" fontId="9" fillId="0" borderId="16" xfId="0" applyNumberFormat="1" applyFont="1" applyBorder="1" applyAlignment="1" applyProtection="1">
      <alignment horizontal="right"/>
      <protection locked="0"/>
    </xf>
    <xf numFmtId="167" fontId="9" fillId="16" borderId="16" xfId="0" applyNumberFormat="1" applyFont="1" applyFill="1" applyBorder="1" applyAlignment="1">
      <alignment horizontal="right"/>
    </xf>
    <xf numFmtId="167" fontId="10" fillId="15" borderId="16" xfId="0" applyNumberFormat="1" applyFont="1" applyFill="1" applyBorder="1"/>
    <xf numFmtId="167" fontId="10" fillId="16" borderId="16" xfId="0" applyNumberFormat="1" applyFont="1" applyFill="1" applyBorder="1"/>
    <xf numFmtId="167" fontId="9" fillId="16" borderId="61" xfId="0" applyNumberFormat="1" applyFont="1" applyFill="1" applyBorder="1" applyAlignment="1">
      <alignment horizontal="right"/>
    </xf>
    <xf numFmtId="167" fontId="9" fillId="0" borderId="61" xfId="0" applyNumberFormat="1" applyFont="1" applyBorder="1" applyAlignment="1" applyProtection="1">
      <alignment horizontal="right"/>
      <protection locked="0"/>
    </xf>
    <xf numFmtId="167" fontId="10" fillId="15" borderId="61" xfId="0" applyNumberFormat="1" applyFont="1" applyFill="1" applyBorder="1"/>
    <xf numFmtId="167" fontId="10" fillId="16" borderId="61" xfId="0" applyNumberFormat="1" applyFont="1" applyFill="1" applyBorder="1"/>
    <xf numFmtId="167" fontId="10" fillId="15" borderId="21" xfId="0" applyNumberFormat="1" applyFont="1" applyFill="1" applyBorder="1"/>
    <xf numFmtId="167" fontId="9" fillId="0" borderId="21" xfId="0" applyNumberFormat="1" applyFont="1" applyBorder="1" applyAlignment="1" applyProtection="1">
      <alignment horizontal="right"/>
      <protection locked="0"/>
    </xf>
    <xf numFmtId="167" fontId="10" fillId="16" borderId="21" xfId="0" applyNumberFormat="1" applyFont="1" applyFill="1" applyBorder="1"/>
    <xf numFmtId="167" fontId="9" fillId="0" borderId="0" xfId="0" quotePrefix="1" applyNumberFormat="1" applyFont="1" applyAlignment="1">
      <alignment horizontal="center" vertical="top" wrapText="1"/>
    </xf>
    <xf numFmtId="167" fontId="9" fillId="0" borderId="0" xfId="0" applyNumberFormat="1" applyFont="1"/>
    <xf numFmtId="167" fontId="9" fillId="16" borderId="27" xfId="0" applyNumberFormat="1" applyFont="1" applyFill="1" applyBorder="1" applyAlignment="1">
      <alignment horizontal="right"/>
    </xf>
    <xf numFmtId="167" fontId="9" fillId="16" borderId="23" xfId="0" applyNumberFormat="1" applyFont="1" applyFill="1" applyBorder="1" applyAlignment="1">
      <alignment horizontal="right"/>
    </xf>
    <xf numFmtId="167" fontId="9" fillId="16" borderId="10" xfId="0" applyNumberFormat="1" applyFont="1" applyFill="1" applyBorder="1" applyAlignment="1">
      <alignment horizontal="right"/>
    </xf>
    <xf numFmtId="167" fontId="9" fillId="16" borderId="64" xfId="0" applyNumberFormat="1" applyFont="1" applyFill="1" applyBorder="1" applyAlignment="1">
      <alignment horizontal="right"/>
    </xf>
    <xf numFmtId="167" fontId="9" fillId="16" borderId="34" xfId="0" applyNumberFormat="1" applyFont="1" applyFill="1" applyBorder="1" applyAlignment="1">
      <alignment horizontal="right"/>
    </xf>
    <xf numFmtId="167" fontId="10" fillId="0" borderId="0" xfId="0" applyNumberFormat="1" applyFont="1"/>
    <xf numFmtId="167" fontId="9" fillId="0" borderId="0" xfId="0" applyNumberFormat="1" applyFont="1" applyAlignment="1">
      <alignment horizontal="left"/>
    </xf>
    <xf numFmtId="167" fontId="10" fillId="15" borderId="25" xfId="0" applyNumberFormat="1" applyFont="1" applyFill="1" applyBorder="1"/>
    <xf numFmtId="167" fontId="9" fillId="16" borderId="45" xfId="0" applyNumberFormat="1" applyFont="1" applyFill="1" applyBorder="1" applyAlignment="1">
      <alignment horizontal="right"/>
    </xf>
    <xf numFmtId="167" fontId="9" fillId="16" borderId="21" xfId="0" applyNumberFormat="1" applyFont="1" applyFill="1" applyBorder="1" applyAlignment="1">
      <alignment horizontal="right"/>
    </xf>
    <xf numFmtId="167" fontId="9" fillId="0" borderId="16" xfId="0" applyNumberFormat="1" applyFont="1" applyBorder="1" applyProtection="1">
      <protection locked="0"/>
    </xf>
    <xf numFmtId="167" fontId="10" fillId="0" borderId="14" xfId="0" applyNumberFormat="1" applyFont="1" applyBorder="1"/>
    <xf numFmtId="167" fontId="9" fillId="0" borderId="0" xfId="0" applyNumberFormat="1" applyFont="1" applyAlignment="1">
      <alignment horizontal="left" vertical="center"/>
    </xf>
    <xf numFmtId="167" fontId="9" fillId="0" borderId="30" xfId="0" applyNumberFormat="1" applyFont="1" applyBorder="1" applyAlignment="1">
      <alignment horizontal="left" vertical="center"/>
    </xf>
    <xf numFmtId="167" fontId="9" fillId="0" borderId="51" xfId="0" applyNumberFormat="1" applyFont="1" applyBorder="1" applyAlignment="1">
      <alignment horizontal="left" vertical="center"/>
    </xf>
    <xf numFmtId="167" fontId="9" fillId="0" borderId="18" xfId="0" applyNumberFormat="1" applyFont="1" applyBorder="1" applyAlignment="1">
      <alignment horizontal="left" vertical="center"/>
    </xf>
    <xf numFmtId="167" fontId="9" fillId="0" borderId="0" xfId="0" applyNumberFormat="1" applyFont="1" applyAlignment="1">
      <alignment horizontal="right"/>
    </xf>
    <xf numFmtId="167" fontId="10" fillId="0" borderId="0" xfId="0" applyNumberFormat="1" applyFont="1" applyAlignment="1">
      <alignment horizontal="right"/>
    </xf>
    <xf numFmtId="167" fontId="10" fillId="0" borderId="36" xfId="0" applyNumberFormat="1" applyFont="1" applyBorder="1"/>
    <xf numFmtId="167" fontId="9" fillId="0" borderId="35" xfId="0" applyNumberFormat="1" applyFont="1" applyBorder="1" applyAlignment="1">
      <alignment horizontal="right"/>
    </xf>
    <xf numFmtId="167" fontId="9" fillId="0" borderId="14" xfId="0" applyNumberFormat="1" applyFont="1" applyBorder="1"/>
    <xf numFmtId="167" fontId="9" fillId="0" borderId="0" xfId="0" applyNumberFormat="1" applyFont="1" applyAlignment="1">
      <alignment horizontal="centerContinuous"/>
    </xf>
    <xf numFmtId="167" fontId="9" fillId="0" borderId="0" xfId="0" applyNumberFormat="1" applyFont="1" applyProtection="1">
      <protection locked="0"/>
    </xf>
    <xf numFmtId="167" fontId="9" fillId="0" borderId="0" xfId="0" applyNumberFormat="1" applyFont="1" applyAlignment="1" applyProtection="1">
      <alignment horizontal="right"/>
      <protection locked="0"/>
    </xf>
    <xf numFmtId="167" fontId="97" fillId="0" borderId="0" xfId="0" applyNumberFormat="1" applyFont="1" applyAlignment="1">
      <alignment vertical="center"/>
    </xf>
    <xf numFmtId="167" fontId="0" fillId="0" borderId="0" xfId="0" applyNumberFormat="1" applyAlignment="1">
      <alignment vertical="center"/>
    </xf>
    <xf numFmtId="167" fontId="55" fillId="0" borderId="16" xfId="0" applyNumberFormat="1" applyFont="1" applyBorder="1" applyAlignment="1" applyProtection="1">
      <alignment vertical="center"/>
      <protection locked="0"/>
    </xf>
    <xf numFmtId="167" fontId="98" fillId="0" borderId="0" xfId="0" applyNumberFormat="1" applyFont="1" applyAlignment="1">
      <alignment vertical="center"/>
    </xf>
    <xf numFmtId="167" fontId="99" fillId="0" borderId="0" xfId="0" applyNumberFormat="1" applyFont="1" applyAlignment="1">
      <alignment vertical="center"/>
    </xf>
    <xf numFmtId="167" fontId="66" fillId="0" borderId="16" xfId="0" applyNumberFormat="1" applyFont="1" applyBorder="1" applyAlignment="1" applyProtection="1">
      <alignment vertical="center"/>
      <protection locked="0"/>
    </xf>
    <xf numFmtId="167" fontId="100" fillId="0" borderId="0" xfId="0" applyNumberFormat="1" applyFont="1" applyAlignment="1">
      <alignment vertical="center"/>
    </xf>
    <xf numFmtId="167" fontId="98" fillId="0" borderId="0" xfId="0" applyNumberFormat="1" applyFont="1"/>
    <xf numFmtId="167" fontId="101" fillId="0" borderId="0" xfId="0" applyNumberFormat="1" applyFont="1" applyAlignment="1">
      <alignment vertical="center"/>
    </xf>
    <xf numFmtId="167" fontId="59" fillId="0" borderId="0" xfId="0" applyNumberFormat="1" applyFont="1" applyAlignment="1">
      <alignment horizontal="right"/>
    </xf>
    <xf numFmtId="167" fontId="59" fillId="0" borderId="0" xfId="0" applyNumberFormat="1" applyFont="1" applyAlignment="1">
      <alignment horizontal="right" vertical="center"/>
    </xf>
    <xf numFmtId="167" fontId="55" fillId="0" borderId="23" xfId="0" applyNumberFormat="1" applyFont="1" applyBorder="1" applyProtection="1">
      <protection locked="0"/>
    </xf>
    <xf numFmtId="167" fontId="9" fillId="16" borderId="16" xfId="0" applyNumberFormat="1" applyFont="1" applyFill="1" applyBorder="1"/>
    <xf numFmtId="167" fontId="9" fillId="0" borderId="14" xfId="0" quotePrefix="1" applyNumberFormat="1" applyFont="1" applyBorder="1" applyAlignment="1">
      <alignment horizontal="center" vertical="top" wrapText="1"/>
    </xf>
    <xf numFmtId="167" fontId="10" fillId="16" borderId="25" xfId="0" applyNumberFormat="1" applyFont="1" applyFill="1" applyBorder="1" applyAlignment="1">
      <alignment horizontal="right"/>
    </xf>
    <xf numFmtId="167" fontId="10" fillId="16" borderId="25" xfId="0" applyNumberFormat="1" applyFont="1" applyFill="1" applyBorder="1"/>
    <xf numFmtId="167" fontId="10" fillId="16" borderId="61" xfId="0" applyNumberFormat="1" applyFont="1" applyFill="1" applyBorder="1" applyAlignment="1">
      <alignment horizontal="right"/>
    </xf>
    <xf numFmtId="167" fontId="9" fillId="21" borderId="16" xfId="0" applyNumberFormat="1" applyFont="1" applyFill="1" applyBorder="1"/>
    <xf numFmtId="167" fontId="10" fillId="21" borderId="16" xfId="0" applyNumberFormat="1" applyFont="1" applyFill="1" applyBorder="1"/>
    <xf numFmtId="167" fontId="12" fillId="0" borderId="0" xfId="0" applyNumberFormat="1" applyFont="1"/>
    <xf numFmtId="167" fontId="10" fillId="23" borderId="25" xfId="0" applyNumberFormat="1" applyFont="1" applyFill="1" applyBorder="1" applyAlignment="1">
      <alignment horizontal="left" vertical="center"/>
    </xf>
    <xf numFmtId="167" fontId="10" fillId="23" borderId="16" xfId="0" applyNumberFormat="1" applyFont="1" applyFill="1" applyBorder="1" applyAlignment="1">
      <alignment horizontal="left" vertical="center"/>
    </xf>
    <xf numFmtId="167" fontId="9" fillId="23" borderId="16" xfId="0" applyNumberFormat="1" applyFont="1" applyFill="1" applyBorder="1"/>
    <xf numFmtId="167" fontId="10" fillId="23" borderId="16" xfId="0" applyNumberFormat="1" applyFont="1" applyFill="1" applyBorder="1"/>
    <xf numFmtId="167" fontId="10" fillId="16" borderId="16" xfId="0" applyNumberFormat="1" applyFont="1" applyFill="1" applyBorder="1" applyAlignment="1">
      <alignment horizontal="right"/>
    </xf>
    <xf numFmtId="167" fontId="9" fillId="23" borderId="16" xfId="0" applyNumberFormat="1" applyFont="1" applyFill="1" applyBorder="1" applyAlignment="1">
      <alignment horizontal="right"/>
    </xf>
    <xf numFmtId="167" fontId="10" fillId="16" borderId="59" xfId="0" applyNumberFormat="1" applyFont="1" applyFill="1" applyBorder="1"/>
    <xf numFmtId="167" fontId="10" fillId="21" borderId="27" xfId="0" applyNumberFormat="1" applyFont="1" applyFill="1" applyBorder="1"/>
    <xf numFmtId="167" fontId="10" fillId="0" borderId="0" xfId="0" applyNumberFormat="1" applyFont="1" applyAlignment="1">
      <alignment vertical="center"/>
    </xf>
    <xf numFmtId="167" fontId="10" fillId="23" borderId="25" xfId="44" applyNumberFormat="1" applyFont="1" applyFill="1" applyBorder="1" applyAlignment="1" applyProtection="1">
      <alignment horizontal="center" vertical="center" wrapText="1"/>
    </xf>
    <xf numFmtId="167" fontId="55" fillId="0" borderId="0" xfId="0" applyNumberFormat="1" applyFont="1"/>
    <xf numFmtId="167" fontId="55" fillId="22" borderId="0" xfId="0" applyNumberFormat="1" applyFont="1" applyFill="1"/>
    <xf numFmtId="167" fontId="55" fillId="22" borderId="0" xfId="0" applyNumberFormat="1" applyFont="1" applyFill="1" applyProtection="1">
      <protection hidden="1"/>
    </xf>
    <xf numFmtId="167" fontId="59" fillId="0" borderId="132" xfId="0" applyNumberFormat="1" applyFont="1" applyBorder="1" applyAlignment="1">
      <alignment horizontal="left"/>
    </xf>
    <xf numFmtId="167" fontId="59" fillId="0" borderId="127" xfId="0" applyNumberFormat="1" applyFont="1" applyBorder="1" applyAlignment="1">
      <alignment horizontal="left"/>
    </xf>
    <xf numFmtId="167" fontId="55" fillId="0" borderId="89" xfId="38" applyNumberFormat="1" applyFont="1" applyBorder="1"/>
    <xf numFmtId="167" fontId="9" fillId="22" borderId="0" xfId="0" applyNumberFormat="1" applyFont="1" applyFill="1"/>
    <xf numFmtId="167" fontId="60" fillId="22" borderId="0" xfId="0" applyNumberFormat="1" applyFont="1" applyFill="1" applyProtection="1">
      <protection hidden="1"/>
    </xf>
    <xf numFmtId="167" fontId="55" fillId="0" borderId="0" xfId="0" applyNumberFormat="1" applyFont="1" applyProtection="1">
      <protection locked="0"/>
    </xf>
    <xf numFmtId="167" fontId="60" fillId="0" borderId="0" xfId="0" applyNumberFormat="1" applyFont="1" applyProtection="1">
      <protection locked="0"/>
    </xf>
    <xf numFmtId="167" fontId="60" fillId="22" borderId="0" xfId="0" applyNumberFormat="1" applyFont="1" applyFill="1" applyProtection="1">
      <protection locked="0"/>
    </xf>
    <xf numFmtId="167" fontId="55" fillId="22" borderId="0" xfId="0" applyNumberFormat="1" applyFont="1" applyFill="1" applyProtection="1">
      <protection locked="0"/>
    </xf>
    <xf numFmtId="167" fontId="10" fillId="15" borderId="44" xfId="0" applyNumberFormat="1" applyFont="1" applyFill="1" applyBorder="1"/>
    <xf numFmtId="167" fontId="9" fillId="0" borderId="16" xfId="0" applyNumberFormat="1" applyFont="1" applyBorder="1" applyAlignment="1">
      <alignment horizontal="center"/>
    </xf>
    <xf numFmtId="167" fontId="9" fillId="28" borderId="43" xfId="0" applyNumberFormat="1" applyFont="1" applyFill="1" applyBorder="1"/>
    <xf numFmtId="167" fontId="8" fillId="0" borderId="0" xfId="0" applyNumberFormat="1" applyFont="1"/>
    <xf numFmtId="167" fontId="55" fillId="0" borderId="16" xfId="0" applyNumberFormat="1" applyFont="1" applyBorder="1" applyAlignment="1">
      <alignment horizontal="right"/>
    </xf>
    <xf numFmtId="167" fontId="65" fillId="22" borderId="0" xfId="0" applyNumberFormat="1" applyFont="1" applyFill="1"/>
    <xf numFmtId="167" fontId="65" fillId="22" borderId="0" xfId="0" applyNumberFormat="1" applyFont="1" applyFill="1" applyProtection="1">
      <protection hidden="1"/>
    </xf>
    <xf numFmtId="167" fontId="9" fillId="28" borderId="16" xfId="0" applyNumberFormat="1" applyFont="1" applyFill="1" applyBorder="1"/>
    <xf numFmtId="167" fontId="55" fillId="0" borderId="16" xfId="0" applyNumberFormat="1" applyFont="1" applyBorder="1" applyAlignment="1">
      <alignment horizontal="right" vertical="center"/>
    </xf>
    <xf numFmtId="167" fontId="65" fillId="22" borderId="0" xfId="0" applyNumberFormat="1" applyFont="1" applyFill="1" applyAlignment="1">
      <alignment wrapText="1"/>
    </xf>
    <xf numFmtId="167" fontId="65" fillId="0" borderId="0" xfId="0" applyNumberFormat="1" applyFont="1"/>
    <xf numFmtId="167" fontId="56" fillId="0" borderId="0" xfId="0" applyNumberFormat="1" applyFont="1" applyProtection="1">
      <protection locked="0"/>
    </xf>
    <xf numFmtId="167" fontId="9" fillId="28" borderId="45" xfId="0" applyNumberFormat="1" applyFont="1" applyFill="1" applyBorder="1"/>
    <xf numFmtId="167" fontId="10" fillId="28" borderId="21" xfId="0" applyNumberFormat="1" applyFont="1" applyFill="1" applyBorder="1"/>
    <xf numFmtId="167" fontId="9" fillId="28" borderId="59" xfId="0" applyNumberFormat="1" applyFont="1" applyFill="1" applyBorder="1"/>
    <xf numFmtId="167" fontId="10" fillId="15" borderId="48" xfId="0" applyNumberFormat="1" applyFont="1" applyFill="1" applyBorder="1"/>
    <xf numFmtId="167" fontId="9" fillId="0" borderId="49" xfId="0" applyNumberFormat="1" applyFont="1" applyBorder="1" applyProtection="1">
      <protection locked="0"/>
    </xf>
    <xf numFmtId="167" fontId="9" fillId="0" borderId="38" xfId="0" applyNumberFormat="1" applyFont="1" applyBorder="1" applyAlignment="1">
      <alignment horizontal="right"/>
    </xf>
    <xf numFmtId="167" fontId="55" fillId="0" borderId="43" xfId="0" applyNumberFormat="1" applyFont="1" applyBorder="1" applyAlignment="1">
      <alignment horizontal="right"/>
    </xf>
    <xf numFmtId="167" fontId="9" fillId="0" borderId="27" xfId="0" applyNumberFormat="1" applyFont="1" applyBorder="1" applyAlignment="1">
      <alignment horizontal="right"/>
    </xf>
    <xf numFmtId="167" fontId="9" fillId="0" borderId="0" xfId="0" quotePrefix="1" applyNumberFormat="1" applyFont="1" applyAlignment="1">
      <alignment horizontal="right"/>
    </xf>
    <xf numFmtId="167" fontId="55" fillId="0" borderId="0" xfId="0" applyNumberFormat="1" applyFont="1" applyAlignment="1">
      <alignment horizontal="right"/>
    </xf>
    <xf numFmtId="167" fontId="9" fillId="0" borderId="0" xfId="0" applyNumberFormat="1" applyFont="1" applyProtection="1">
      <protection hidden="1"/>
    </xf>
    <xf numFmtId="167" fontId="55" fillId="0" borderId="59" xfId="0" applyNumberFormat="1" applyFont="1" applyBorder="1" applyAlignment="1">
      <alignment horizontal="right"/>
    </xf>
    <xf numFmtId="167" fontId="45" fillId="0" borderId="0" xfId="0" applyNumberFormat="1" applyFont="1"/>
    <xf numFmtId="167" fontId="45" fillId="0" borderId="0" xfId="0" applyNumberFormat="1" applyFont="1" applyProtection="1">
      <protection locked="0"/>
    </xf>
    <xf numFmtId="167" fontId="9" fillId="0" borderId="49" xfId="0" applyNumberFormat="1" applyFont="1" applyBorder="1" applyAlignment="1">
      <alignment horizontal="center"/>
    </xf>
    <xf numFmtId="167" fontId="9" fillId="0" borderId="12" xfId="0" applyNumberFormat="1" applyFont="1" applyBorder="1" applyProtection="1">
      <protection locked="0"/>
    </xf>
    <xf numFmtId="167" fontId="9" fillId="0" borderId="47" xfId="0" applyNumberFormat="1" applyFont="1" applyBorder="1" applyProtection="1">
      <protection locked="0"/>
    </xf>
    <xf numFmtId="167" fontId="9" fillId="0" borderId="44" xfId="0" applyNumberFormat="1" applyFont="1" applyBorder="1" applyProtection="1">
      <protection locked="0"/>
    </xf>
    <xf numFmtId="167" fontId="9" fillId="0" borderId="31" xfId="0" applyNumberFormat="1" applyFont="1" applyBorder="1" applyAlignment="1">
      <alignment horizontal="center"/>
    </xf>
    <xf numFmtId="167" fontId="9" fillId="0" borderId="10" xfId="0" applyNumberFormat="1" applyFont="1" applyBorder="1" applyAlignment="1">
      <alignment horizontal="left" vertical="center"/>
    </xf>
    <xf numFmtId="167" fontId="9" fillId="0" borderId="46" xfId="0" applyNumberFormat="1" applyFont="1" applyBorder="1" applyAlignment="1">
      <alignment horizontal="left"/>
    </xf>
    <xf numFmtId="167" fontId="9" fillId="0" borderId="50" xfId="0" applyNumberFormat="1" applyFont="1" applyBorder="1" applyProtection="1">
      <protection locked="0"/>
    </xf>
    <xf numFmtId="167" fontId="9" fillId="0" borderId="21" xfId="0" applyNumberFormat="1" applyFont="1" applyBorder="1" applyProtection="1">
      <protection locked="0"/>
    </xf>
    <xf numFmtId="173" fontId="55" fillId="0" borderId="65" xfId="38" applyNumberFormat="1" applyFont="1" applyBorder="1" applyProtection="1">
      <protection hidden="1"/>
    </xf>
    <xf numFmtId="167" fontId="9" fillId="0" borderId="25" xfId="0" applyNumberFormat="1" applyFont="1" applyBorder="1" applyProtection="1">
      <protection locked="0"/>
    </xf>
    <xf numFmtId="167" fontId="9" fillId="0" borderId="16" xfId="0" quotePrefix="1" applyNumberFormat="1" applyFont="1" applyBorder="1" applyAlignment="1">
      <alignment horizontal="center" wrapText="1"/>
    </xf>
    <xf numFmtId="167" fontId="10" fillId="0" borderId="0" xfId="0" quotePrefix="1" applyNumberFormat="1" applyFont="1" applyAlignment="1">
      <alignment horizontal="left" wrapText="1"/>
    </xf>
    <xf numFmtId="167" fontId="9" fillId="16" borderId="33" xfId="0" applyNumberFormat="1" applyFont="1" applyFill="1" applyBorder="1" applyAlignment="1">
      <alignment horizontal="right"/>
    </xf>
    <xf numFmtId="167" fontId="9" fillId="16" borderId="13" xfId="0" applyNumberFormat="1" applyFont="1" applyFill="1" applyBorder="1" applyAlignment="1">
      <alignment horizontal="right"/>
    </xf>
    <xf numFmtId="167" fontId="10" fillId="16" borderId="13" xfId="0" applyNumberFormat="1" applyFont="1" applyFill="1" applyBorder="1"/>
    <xf numFmtId="167" fontId="9" fillId="0" borderId="10" xfId="0" applyNumberFormat="1" applyFont="1" applyBorder="1" applyProtection="1">
      <protection locked="0"/>
    </xf>
    <xf numFmtId="167" fontId="9" fillId="15" borderId="16" xfId="0" applyNumberFormat="1" applyFont="1" applyFill="1" applyBorder="1"/>
    <xf numFmtId="167" fontId="9" fillId="31" borderId="16" xfId="0" applyNumberFormat="1" applyFont="1" applyFill="1" applyBorder="1" applyAlignment="1">
      <alignment horizontal="right"/>
    </xf>
    <xf numFmtId="167" fontId="9" fillId="16" borderId="35" xfId="0" applyNumberFormat="1" applyFont="1" applyFill="1" applyBorder="1" applyAlignment="1">
      <alignment horizontal="right"/>
    </xf>
    <xf numFmtId="167" fontId="9" fillId="16" borderId="0" xfId="0" applyNumberFormat="1" applyFont="1" applyFill="1" applyAlignment="1">
      <alignment horizontal="right"/>
    </xf>
    <xf numFmtId="167" fontId="10" fillId="16" borderId="0" xfId="0" applyNumberFormat="1" applyFont="1" applyFill="1"/>
    <xf numFmtId="167" fontId="9" fillId="16" borderId="36" xfId="0" applyNumberFormat="1" applyFont="1" applyFill="1" applyBorder="1" applyAlignment="1">
      <alignment horizontal="right"/>
    </xf>
    <xf numFmtId="167" fontId="9" fillId="0" borderId="13" xfId="0" applyNumberFormat="1" applyFont="1" applyBorder="1" applyProtection="1">
      <protection locked="0"/>
    </xf>
    <xf numFmtId="167" fontId="10" fillId="16" borderId="14" xfId="0" applyNumberFormat="1" applyFont="1" applyFill="1" applyBorder="1"/>
    <xf numFmtId="167" fontId="10" fillId="15" borderId="55" xfId="0" applyNumberFormat="1" applyFont="1" applyFill="1" applyBorder="1"/>
    <xf numFmtId="167" fontId="10" fillId="16" borderId="38" xfId="0" applyNumberFormat="1" applyFont="1" applyFill="1" applyBorder="1"/>
    <xf numFmtId="167" fontId="10" fillId="0" borderId="0" xfId="0" applyNumberFormat="1" applyFont="1" applyAlignment="1">
      <alignment horizontal="right" vertical="center"/>
    </xf>
    <xf numFmtId="167" fontId="9" fillId="0" borderId="0" xfId="0" applyNumberFormat="1" applyFont="1" applyAlignment="1">
      <alignment horizontal="center" vertical="center"/>
    </xf>
    <xf numFmtId="167" fontId="9" fillId="0" borderId="12" xfId="0" applyNumberFormat="1" applyFont="1" applyBorder="1" applyAlignment="1" applyProtection="1">
      <alignment horizontal="right"/>
      <protection locked="0"/>
    </xf>
    <xf numFmtId="167" fontId="9" fillId="0" borderId="0" xfId="0" applyNumberFormat="1" applyFont="1" applyAlignment="1">
      <alignment horizontal="center" vertical="center" wrapText="1"/>
    </xf>
    <xf numFmtId="167" fontId="9" fillId="0" borderId="25" xfId="0" applyNumberFormat="1" applyFont="1" applyBorder="1" applyAlignment="1" applyProtection="1">
      <alignment horizontal="right"/>
      <protection locked="0"/>
    </xf>
    <xf numFmtId="167" fontId="10" fillId="16" borderId="10" xfId="0" applyNumberFormat="1" applyFont="1" applyFill="1" applyBorder="1"/>
    <xf numFmtId="167" fontId="10" fillId="16" borderId="37" xfId="0" applyNumberFormat="1" applyFont="1" applyFill="1" applyBorder="1"/>
    <xf numFmtId="167" fontId="9" fillId="0" borderId="20" xfId="0" applyNumberFormat="1" applyFont="1" applyBorder="1" applyProtection="1">
      <protection locked="0"/>
    </xf>
    <xf numFmtId="49" fontId="19" fillId="18" borderId="0" xfId="0" applyNumberFormat="1" applyFont="1" applyFill="1" applyAlignment="1">
      <alignment horizontal="left"/>
    </xf>
    <xf numFmtId="0" fontId="19" fillId="26" borderId="63" xfId="0" quotePrefix="1" applyFont="1" applyFill="1" applyBorder="1" applyAlignment="1" applyProtection="1">
      <alignment horizontal="left" vertical="center"/>
      <protection locked="0"/>
    </xf>
    <xf numFmtId="49" fontId="19" fillId="18" borderId="0" xfId="0" applyNumberFormat="1" applyFont="1" applyFill="1" applyAlignment="1">
      <alignment horizontal="left" vertical="center"/>
    </xf>
    <xf numFmtId="0" fontId="9" fillId="44" borderId="0" xfId="0" applyFont="1" applyFill="1"/>
    <xf numFmtId="0" fontId="9" fillId="44" borderId="0" xfId="0" applyFont="1" applyFill="1" applyAlignment="1" applyProtection="1">
      <alignment horizontal="left" vertical="top" wrapText="1"/>
      <protection hidden="1"/>
    </xf>
    <xf numFmtId="0" fontId="9" fillId="44" borderId="0" xfId="0" applyFont="1" applyFill="1" applyAlignment="1">
      <alignment vertical="top"/>
    </xf>
    <xf numFmtId="0" fontId="9" fillId="0" borderId="0" xfId="0" applyFont="1" applyAlignment="1">
      <alignment horizontal="left" vertical="top" wrapText="1"/>
    </xf>
    <xf numFmtId="0" fontId="9" fillId="0" borderId="0" xfId="0" applyFont="1" applyAlignment="1" applyProtection="1">
      <alignment horizontal="left" wrapText="1"/>
      <protection hidden="1"/>
    </xf>
    <xf numFmtId="49" fontId="9" fillId="0" borderId="0" xfId="0" applyNumberFormat="1" applyFont="1" applyAlignment="1">
      <alignment horizontal="center" vertical="top" wrapText="1"/>
    </xf>
    <xf numFmtId="49" fontId="9" fillId="0" borderId="0" xfId="0" applyNumberFormat="1" applyFont="1" applyAlignment="1">
      <alignment vertical="top" wrapText="1"/>
    </xf>
    <xf numFmtId="0" fontId="9" fillId="31" borderId="0" xfId="0" applyFont="1" applyFill="1" applyAlignment="1" applyProtection="1">
      <alignment horizontal="left"/>
      <protection hidden="1"/>
    </xf>
    <xf numFmtId="3" fontId="11" fillId="44" borderId="0" xfId="0" applyNumberFormat="1" applyFont="1" applyFill="1"/>
    <xf numFmtId="0" fontId="19" fillId="26" borderId="38" xfId="0" applyFont="1" applyFill="1" applyBorder="1" applyAlignment="1" applyProtection="1">
      <alignment horizontal="left" vertical="center"/>
      <protection locked="0"/>
    </xf>
    <xf numFmtId="0" fontId="19" fillId="0" borderId="63" xfId="0" quotePrefix="1" applyFont="1" applyBorder="1" applyAlignment="1" applyProtection="1">
      <alignment horizontal="left" vertical="center"/>
      <protection locked="0"/>
    </xf>
    <xf numFmtId="0" fontId="19" fillId="0" borderId="60" xfId="0" applyFont="1" applyBorder="1" applyAlignment="1" applyProtection="1">
      <alignment horizontal="left" vertical="center"/>
      <protection locked="0"/>
    </xf>
    <xf numFmtId="0" fontId="18" fillId="26" borderId="0" xfId="0" applyFont="1" applyFill="1" applyProtection="1">
      <protection locked="0"/>
    </xf>
    <xf numFmtId="0" fontId="18" fillId="17" borderId="0" xfId="0" applyFont="1" applyFill="1" applyProtection="1">
      <protection locked="0"/>
    </xf>
    <xf numFmtId="0" fontId="18" fillId="0" borderId="0" xfId="0" applyFont="1" applyProtection="1">
      <protection locked="0"/>
    </xf>
    <xf numFmtId="0" fontId="19" fillId="26" borderId="0" xfId="0" applyFont="1" applyFill="1" applyProtection="1">
      <protection locked="0"/>
    </xf>
    <xf numFmtId="0" fontId="19" fillId="0" borderId="0" xfId="0" applyFont="1" applyAlignment="1" applyProtection="1">
      <alignment vertical="center"/>
      <protection locked="0"/>
    </xf>
    <xf numFmtId="0" fontId="19" fillId="0" borderId="0" xfId="0" applyFont="1" applyProtection="1">
      <protection locked="0"/>
    </xf>
    <xf numFmtId="164" fontId="19" fillId="0" borderId="0" xfId="0" applyNumberFormat="1" applyFont="1" applyProtection="1">
      <protection locked="0"/>
    </xf>
    <xf numFmtId="164" fontId="19" fillId="0" borderId="33" xfId="0" applyNumberFormat="1" applyFont="1" applyBorder="1" applyProtection="1">
      <protection locked="0"/>
    </xf>
    <xf numFmtId="164" fontId="19" fillId="0" borderId="35" xfId="0" applyNumberFormat="1" applyFont="1" applyBorder="1" applyProtection="1">
      <protection locked="0"/>
    </xf>
    <xf numFmtId="164" fontId="19" fillId="0" borderId="37" xfId="0" applyNumberFormat="1" applyFont="1" applyBorder="1" applyProtection="1">
      <protection locked="0"/>
    </xf>
    <xf numFmtId="0" fontId="19" fillId="0" borderId="64" xfId="0" applyFont="1" applyBorder="1" applyProtection="1">
      <protection locked="0"/>
    </xf>
    <xf numFmtId="0" fontId="19" fillId="0" borderId="34" xfId="0" applyFont="1" applyBorder="1" applyProtection="1">
      <protection locked="0"/>
    </xf>
    <xf numFmtId="0" fontId="19" fillId="0" borderId="36" xfId="0" applyFont="1" applyBorder="1" applyProtection="1">
      <protection locked="0"/>
    </xf>
    <xf numFmtId="0" fontId="19" fillId="0" borderId="14" xfId="0" applyFont="1" applyBorder="1" applyProtection="1">
      <protection locked="0"/>
    </xf>
    <xf numFmtId="0" fontId="19" fillId="0" borderId="38" xfId="0" applyFont="1" applyBorder="1" applyProtection="1">
      <protection locked="0"/>
    </xf>
    <xf numFmtId="49" fontId="19" fillId="0" borderId="60" xfId="0" applyNumberFormat="1" applyFont="1" applyBorder="1" applyAlignment="1" applyProtection="1">
      <alignment horizontal="left" vertical="center"/>
      <protection locked="0"/>
    </xf>
    <xf numFmtId="0" fontId="19" fillId="0" borderId="64" xfId="0" applyFont="1" applyBorder="1" applyAlignment="1" applyProtection="1">
      <alignment horizontal="left" vertical="center"/>
      <protection locked="0"/>
    </xf>
    <xf numFmtId="0" fontId="18" fillId="0" borderId="34" xfId="0" applyFont="1" applyBorder="1" applyAlignment="1" applyProtection="1">
      <alignment vertical="center"/>
      <protection locked="0"/>
    </xf>
    <xf numFmtId="0" fontId="18" fillId="0" borderId="62" xfId="0" applyFont="1" applyBorder="1" applyAlignment="1" applyProtection="1">
      <alignment vertical="center"/>
      <protection locked="0"/>
    </xf>
    <xf numFmtId="0" fontId="5" fillId="18" borderId="0" xfId="0" applyFont="1" applyFill="1" applyAlignment="1" applyProtection="1">
      <alignment horizontal="right"/>
      <protection hidden="1"/>
    </xf>
    <xf numFmtId="0" fontId="5" fillId="18" borderId="0" xfId="41" applyFont="1" applyFill="1" applyAlignment="1" applyProtection="1">
      <alignment horizontal="right" vertical="center"/>
      <protection hidden="1"/>
    </xf>
    <xf numFmtId="0" fontId="95" fillId="18" borderId="0" xfId="41" applyFont="1" applyFill="1" applyAlignment="1" applyProtection="1">
      <alignment horizontal="left" vertical="top"/>
      <protection hidden="1"/>
    </xf>
    <xf numFmtId="167" fontId="9" fillId="0" borderId="16" xfId="0" applyNumberFormat="1" applyFont="1" applyBorder="1" applyAlignment="1">
      <alignment horizontal="center" wrapText="1"/>
    </xf>
    <xf numFmtId="3" fontId="9" fillId="0" borderId="10" xfId="0" applyNumberFormat="1" applyFont="1" applyBorder="1" applyAlignment="1">
      <alignment horizontal="left" wrapText="1"/>
    </xf>
    <xf numFmtId="0" fontId="10" fillId="15" borderId="22" xfId="0" applyFont="1" applyFill="1" applyBorder="1" applyAlignment="1">
      <alignment horizontal="left" wrapText="1"/>
    </xf>
    <xf numFmtId="167" fontId="10" fillId="16" borderId="139" xfId="0" applyNumberFormat="1" applyFont="1" applyFill="1" applyBorder="1"/>
    <xf numFmtId="3" fontId="10" fillId="45" borderId="139" xfId="0" applyNumberFormat="1" applyFont="1" applyFill="1" applyBorder="1" applyAlignment="1">
      <alignment horizontal="left" vertical="center"/>
    </xf>
    <xf numFmtId="0" fontId="65" fillId="0" borderId="0" xfId="0" applyFont="1"/>
    <xf numFmtId="0" fontId="65" fillId="0" borderId="0" xfId="0" applyFont="1" applyAlignment="1" applyProtection="1">
      <alignment horizontal="left" vertical="top" wrapText="1"/>
      <protection hidden="1"/>
    </xf>
    <xf numFmtId="0" fontId="65" fillId="0" borderId="0" xfId="38" applyFont="1" applyAlignment="1">
      <alignment vertical="top"/>
    </xf>
    <xf numFmtId="0" fontId="65" fillId="0" borderId="0" xfId="0" applyFont="1" applyAlignment="1">
      <alignment vertical="top"/>
    </xf>
    <xf numFmtId="3" fontId="9" fillId="0" borderId="0" xfId="0" applyNumberFormat="1" applyFont="1" applyAlignment="1">
      <alignment horizontal="right"/>
    </xf>
    <xf numFmtId="171" fontId="9" fillId="0" borderId="0" xfId="0" applyNumberFormat="1" applyFont="1"/>
    <xf numFmtId="3" fontId="10" fillId="0" borderId="0" xfId="38" applyNumberFormat="1" applyFont="1" applyAlignment="1">
      <alignment horizontal="left" vertical="center"/>
    </xf>
    <xf numFmtId="3" fontId="10" fillId="0" borderId="0" xfId="0" applyNumberFormat="1" applyFont="1" applyAlignment="1" applyProtection="1">
      <alignment horizontal="center"/>
      <protection locked="0"/>
    </xf>
    <xf numFmtId="3" fontId="8" fillId="0" borderId="0" xfId="0" applyNumberFormat="1" applyFont="1" applyAlignment="1">
      <alignment horizontal="center"/>
    </xf>
    <xf numFmtId="0" fontId="65" fillId="0" borderId="0" xfId="38" applyFont="1" applyAlignment="1">
      <alignment vertical="top" wrapText="1"/>
    </xf>
    <xf numFmtId="3" fontId="9" fillId="0" borderId="37" xfId="0" applyNumberFormat="1" applyFont="1" applyBorder="1" applyAlignment="1">
      <alignment horizontal="left"/>
    </xf>
    <xf numFmtId="3" fontId="9" fillId="0" borderId="0" xfId="0" quotePrefix="1" applyNumberFormat="1" applyFont="1" applyAlignment="1" applyProtection="1">
      <alignment horizontal="left" vertical="top"/>
      <protection locked="0"/>
    </xf>
    <xf numFmtId="0" fontId="9" fillId="0" borderId="36" xfId="0" applyFont="1" applyBorder="1"/>
    <xf numFmtId="3" fontId="9" fillId="0" borderId="23" xfId="0" applyNumberFormat="1" applyFont="1" applyBorder="1" applyAlignment="1">
      <alignment horizontal="left"/>
    </xf>
    <xf numFmtId="3" fontId="11" fillId="0" borderId="40" xfId="0" applyNumberFormat="1" applyFont="1" applyBorder="1"/>
    <xf numFmtId="0" fontId="48" fillId="30" borderId="144" xfId="0" applyFont="1" applyFill="1" applyBorder="1"/>
    <xf numFmtId="0" fontId="48" fillId="30" borderId="145" xfId="0" applyFont="1" applyFill="1" applyBorder="1"/>
    <xf numFmtId="3" fontId="9" fillId="23" borderId="131" xfId="0" quotePrefix="1" applyNumberFormat="1" applyFont="1" applyFill="1" applyBorder="1" applyAlignment="1">
      <alignment horizontal="center" wrapText="1"/>
    </xf>
    <xf numFmtId="3" fontId="9" fillId="23" borderId="43" xfId="0" quotePrefix="1" applyNumberFormat="1" applyFont="1" applyFill="1" applyBorder="1" applyAlignment="1">
      <alignment horizontal="center" vertical="center" wrapText="1"/>
    </xf>
    <xf numFmtId="0" fontId="41" fillId="29" borderId="15" xfId="0" applyFont="1" applyFill="1" applyBorder="1" applyAlignment="1">
      <alignment vertical="center"/>
    </xf>
    <xf numFmtId="0" fontId="5" fillId="18" borderId="0" xfId="41" applyFont="1" applyFill="1" applyAlignment="1" applyProtection="1">
      <alignment horizontal="right" vertical="top"/>
      <protection hidden="1"/>
    </xf>
    <xf numFmtId="167" fontId="9" fillId="0" borderId="139" xfId="0" applyNumberFormat="1" applyFont="1" applyBorder="1" applyProtection="1">
      <protection locked="0"/>
    </xf>
    <xf numFmtId="0" fontId="9" fillId="0" borderId="138" xfId="0" applyFont="1" applyBorder="1" applyAlignment="1">
      <alignment horizontal="left" vertical="center"/>
    </xf>
    <xf numFmtId="165" fontId="9" fillId="0" borderId="146" xfId="0" applyNumberFormat="1" applyFont="1" applyBorder="1" applyAlignment="1">
      <alignment horizontal="left" vertical="center"/>
    </xf>
    <xf numFmtId="0" fontId="9" fillId="0" borderId="146" xfId="0" applyFont="1" applyBorder="1" applyAlignment="1">
      <alignment horizontal="left" vertical="center"/>
    </xf>
    <xf numFmtId="0" fontId="9" fillId="0" borderId="142" xfId="0" applyFont="1" applyBorder="1" applyAlignment="1">
      <alignment horizontal="left" vertical="center"/>
    </xf>
    <xf numFmtId="0" fontId="9" fillId="0" borderId="15" xfId="0" applyFont="1" applyBorder="1"/>
    <xf numFmtId="0" fontId="9" fillId="0" borderId="15" xfId="0" applyFont="1" applyBorder="1" applyAlignment="1">
      <alignment horizontal="left"/>
    </xf>
    <xf numFmtId="0" fontId="9" fillId="0" borderId="15" xfId="0" applyFont="1" applyBorder="1" applyAlignment="1">
      <alignment horizontal="centerContinuous" vertical="center"/>
    </xf>
    <xf numFmtId="167" fontId="10" fillId="16" borderId="140" xfId="0" applyNumberFormat="1" applyFont="1" applyFill="1" applyBorder="1"/>
    <xf numFmtId="170" fontId="0" fillId="25" borderId="44" xfId="38" applyNumberFormat="1" applyFont="1" applyFill="1" applyBorder="1" applyAlignment="1" applyProtection="1">
      <alignment horizontal="center" vertical="center"/>
      <protection hidden="1"/>
    </xf>
    <xf numFmtId="173" fontId="55" fillId="0" borderId="65" xfId="44" applyNumberFormat="1" applyFont="1" applyBorder="1" applyAlignment="1" applyProtection="1">
      <protection hidden="1"/>
    </xf>
    <xf numFmtId="170" fontId="55" fillId="0" borderId="65" xfId="44" applyNumberFormat="1" applyFont="1" applyBorder="1" applyAlignment="1" applyProtection="1">
      <alignment horizontal="right"/>
      <protection hidden="1"/>
    </xf>
    <xf numFmtId="170" fontId="55" fillId="28" borderId="65" xfId="44" applyNumberFormat="1" applyFont="1" applyFill="1" applyBorder="1" applyAlignment="1" applyProtection="1">
      <alignment horizontal="center"/>
      <protection hidden="1"/>
    </xf>
    <xf numFmtId="170" fontId="59" fillId="32" borderId="65" xfId="44" applyNumberFormat="1" applyFont="1" applyFill="1" applyBorder="1" applyAlignment="1" applyProtection="1">
      <alignment horizontal="center"/>
      <protection hidden="1"/>
    </xf>
    <xf numFmtId="49" fontId="59" fillId="0" borderId="65" xfId="44" applyNumberFormat="1" applyFont="1" applyBorder="1" applyAlignment="1" applyProtection="1">
      <alignment horizontal="center"/>
      <protection hidden="1"/>
    </xf>
    <xf numFmtId="49" fontId="68" fillId="0" borderId="65" xfId="44" applyNumberFormat="1" applyFont="1" applyBorder="1" applyAlignment="1" applyProtection="1">
      <alignment horizontal="left" vertical="top" wrapText="1"/>
      <protection locked="0"/>
    </xf>
    <xf numFmtId="49" fontId="68" fillId="0" borderId="65" xfId="44" applyNumberFormat="1" applyFont="1" applyBorder="1" applyAlignment="1" applyProtection="1">
      <alignment horizontal="left" vertical="top"/>
      <protection hidden="1"/>
    </xf>
    <xf numFmtId="49" fontId="68" fillId="0" borderId="65" xfId="44" applyNumberFormat="1" applyFont="1" applyBorder="1" applyAlignment="1" applyProtection="1">
      <protection locked="0"/>
    </xf>
    <xf numFmtId="174" fontId="68" fillId="0" borderId="65" xfId="44" applyNumberFormat="1" applyFont="1" applyBorder="1" applyAlignment="1" applyProtection="1">
      <protection locked="0"/>
    </xf>
    <xf numFmtId="49" fontId="68" fillId="28" borderId="65" xfId="44" applyNumberFormat="1" applyFont="1" applyFill="1" applyBorder="1" applyAlignment="1" applyProtection="1">
      <protection locked="0"/>
    </xf>
    <xf numFmtId="170" fontId="2" fillId="28" borderId="65" xfId="44" applyNumberFormat="1" applyFont="1" applyFill="1" applyBorder="1" applyAlignment="1" applyProtection="1">
      <alignment horizontal="center"/>
      <protection hidden="1"/>
    </xf>
    <xf numFmtId="174" fontId="68" fillId="28" borderId="65" xfId="44" applyNumberFormat="1" applyFont="1" applyFill="1" applyBorder="1" applyAlignment="1" applyProtection="1">
      <protection locked="0"/>
    </xf>
    <xf numFmtId="0" fontId="9" fillId="31" borderId="0" xfId="0" applyFont="1" applyFill="1"/>
    <xf numFmtId="0" fontId="105" fillId="0" borderId="0" xfId="38" applyFont="1" applyAlignment="1">
      <alignment vertical="top"/>
    </xf>
    <xf numFmtId="0" fontId="104" fillId="0" borderId="0" xfId="38" applyFont="1" applyAlignment="1">
      <alignment vertical="top" wrapText="1"/>
    </xf>
    <xf numFmtId="0" fontId="10" fillId="31" borderId="0" xfId="0" applyFont="1" applyFill="1"/>
    <xf numFmtId="0" fontId="9" fillId="31" borderId="0" xfId="0" applyFont="1" applyFill="1" applyAlignment="1">
      <alignment vertical="top"/>
    </xf>
    <xf numFmtId="0" fontId="106" fillId="0" borderId="0" xfId="38" applyFont="1" applyAlignment="1">
      <alignment vertical="top"/>
    </xf>
    <xf numFmtId="0" fontId="107" fillId="0" borderId="0" xfId="38" applyFont="1" applyAlignment="1">
      <alignment vertical="top" wrapText="1"/>
    </xf>
    <xf numFmtId="0" fontId="48" fillId="0" borderId="0" xfId="0" applyFont="1" applyAlignment="1">
      <alignment shrinkToFit="1"/>
    </xf>
    <xf numFmtId="0" fontId="48" fillId="0" borderId="143" xfId="0" applyFont="1" applyBorder="1"/>
    <xf numFmtId="3" fontId="48" fillId="0" borderId="146" xfId="0" applyNumberFormat="1" applyFont="1" applyBorder="1"/>
    <xf numFmtId="3" fontId="48" fillId="0" borderId="142" xfId="0" applyNumberFormat="1" applyFont="1" applyBorder="1"/>
    <xf numFmtId="166" fontId="9" fillId="0" borderId="138" xfId="0" applyNumberFormat="1" applyFont="1" applyBorder="1" applyAlignment="1">
      <alignment horizontal="left" vertical="center"/>
    </xf>
    <xf numFmtId="3" fontId="9" fillId="0" borderId="146" xfId="0" applyNumberFormat="1" applyFont="1" applyBorder="1" applyAlignment="1">
      <alignment horizontal="left" vertical="center"/>
    </xf>
    <xf numFmtId="3" fontId="9" fillId="0" borderId="146" xfId="0" applyNumberFormat="1" applyFont="1" applyBorder="1" applyAlignment="1">
      <alignment horizontal="left"/>
    </xf>
    <xf numFmtId="0" fontId="0" fillId="0" borderId="0" xfId="0" applyAlignment="1" applyProtection="1">
      <alignment horizontal="left" vertical="top" wrapText="1"/>
      <protection hidden="1"/>
    </xf>
    <xf numFmtId="3" fontId="11" fillId="0" borderId="0" xfId="0" applyNumberFormat="1" applyFont="1" applyAlignment="1" applyProtection="1">
      <alignment horizontal="center"/>
      <protection locked="0"/>
    </xf>
    <xf numFmtId="3" fontId="11" fillId="0" borderId="0" xfId="0" applyNumberFormat="1" applyFont="1" applyProtection="1">
      <protection locked="0"/>
    </xf>
    <xf numFmtId="0" fontId="59" fillId="0" borderId="113" xfId="0" applyFont="1" applyBorder="1" applyAlignment="1">
      <alignment horizontal="left" wrapText="1"/>
    </xf>
    <xf numFmtId="0" fontId="59" fillId="0" borderId="119" xfId="0" applyFont="1" applyBorder="1" applyAlignment="1">
      <alignment horizontal="left" wrapText="1"/>
    </xf>
    <xf numFmtId="0" fontId="59" fillId="0" borderId="112" xfId="0" applyFont="1" applyBorder="1" applyAlignment="1">
      <alignment horizontal="center"/>
    </xf>
    <xf numFmtId="174" fontId="59" fillId="0" borderId="113" xfId="0" applyNumberFormat="1" applyFont="1" applyBorder="1" applyAlignment="1">
      <alignment horizontal="center"/>
    </xf>
    <xf numFmtId="0" fontId="59" fillId="0" borderId="111" xfId="0" applyFont="1" applyBorder="1" applyAlignment="1">
      <alignment horizontal="left" wrapText="1"/>
    </xf>
    <xf numFmtId="0" fontId="59" fillId="0" borderId="112" xfId="0" applyFont="1" applyBorder="1" applyAlignment="1">
      <alignment horizontal="left" wrapText="1"/>
    </xf>
    <xf numFmtId="0" fontId="59" fillId="39" borderId="112" xfId="0" applyFont="1" applyFill="1" applyBorder="1" applyAlignment="1">
      <alignment horizontal="left" wrapText="1"/>
    </xf>
    <xf numFmtId="0" fontId="59" fillId="42" borderId="112" xfId="0" applyFont="1" applyFill="1" applyBorder="1" applyAlignment="1">
      <alignment horizontal="left" wrapText="1"/>
    </xf>
    <xf numFmtId="3" fontId="9" fillId="15" borderId="26" xfId="0" applyNumberFormat="1" applyFont="1" applyFill="1" applyBorder="1" applyAlignment="1">
      <alignment wrapText="1"/>
    </xf>
    <xf numFmtId="167" fontId="9" fillId="0" borderId="148" xfId="0" applyNumberFormat="1" applyFont="1" applyBorder="1" applyProtection="1">
      <protection locked="0"/>
    </xf>
    <xf numFmtId="167" fontId="10" fillId="15" borderId="148" xfId="0" applyNumberFormat="1" applyFont="1" applyFill="1" applyBorder="1"/>
    <xf numFmtId="0" fontId="9" fillId="0" borderId="149" xfId="0" applyFont="1" applyBorder="1" applyAlignment="1">
      <alignment horizontal="left" vertical="center"/>
    </xf>
    <xf numFmtId="0" fontId="9" fillId="0" borderId="150" xfId="0" applyFont="1" applyBorder="1" applyAlignment="1">
      <alignment horizontal="left" vertical="center"/>
    </xf>
    <xf numFmtId="0" fontId="9" fillId="0" borderId="148" xfId="0" applyFont="1" applyBorder="1" applyAlignment="1">
      <alignment horizontal="centerContinuous"/>
    </xf>
    <xf numFmtId="0" fontId="54" fillId="0" borderId="0" xfId="0" applyFont="1" applyAlignment="1">
      <alignment shrinkToFit="1"/>
    </xf>
    <xf numFmtId="0" fontId="83" fillId="0" borderId="0" xfId="0" applyFont="1" applyAlignment="1">
      <alignment shrinkToFit="1"/>
    </xf>
    <xf numFmtId="170" fontId="54" fillId="0" borderId="0" xfId="0" applyNumberFormat="1" applyFont="1"/>
    <xf numFmtId="3" fontId="54" fillId="0" borderId="0" xfId="0" applyNumberFormat="1" applyFont="1" applyAlignment="1">
      <alignment vertical="justify" shrinkToFit="1"/>
    </xf>
    <xf numFmtId="170" fontId="54" fillId="33" borderId="0" xfId="0" applyNumberFormat="1" applyFont="1" applyFill="1"/>
    <xf numFmtId="0" fontId="108" fillId="0" borderId="0" xfId="0" applyFont="1"/>
    <xf numFmtId="0" fontId="54" fillId="25" borderId="0" xfId="0" applyFont="1" applyFill="1"/>
    <xf numFmtId="170" fontId="54" fillId="20" borderId="0" xfId="0" applyNumberFormat="1" applyFont="1" applyFill="1"/>
    <xf numFmtId="170" fontId="54" fillId="34" borderId="0" xfId="0" applyNumberFormat="1" applyFont="1" applyFill="1"/>
    <xf numFmtId="170" fontId="54" fillId="31" borderId="0" xfId="0" applyNumberFormat="1" applyFont="1" applyFill="1"/>
    <xf numFmtId="170" fontId="54" fillId="35" borderId="0" xfId="0" applyNumberFormat="1" applyFont="1" applyFill="1"/>
    <xf numFmtId="170" fontId="54" fillId="28" borderId="0" xfId="0" applyNumberFormat="1" applyFont="1" applyFill="1"/>
    <xf numFmtId="170" fontId="54" fillId="36" borderId="0" xfId="0" applyNumberFormat="1" applyFont="1" applyFill="1"/>
    <xf numFmtId="170" fontId="54" fillId="37" borderId="0" xfId="0" applyNumberFormat="1" applyFont="1" applyFill="1"/>
    <xf numFmtId="1" fontId="54" fillId="0" borderId="0" xfId="0" applyNumberFormat="1" applyFont="1"/>
    <xf numFmtId="49" fontId="68" fillId="0" borderId="71" xfId="38" applyNumberFormat="1" applyFont="1" applyBorder="1" applyAlignment="1" applyProtection="1">
      <alignment horizontal="left" vertical="top"/>
      <protection hidden="1"/>
    </xf>
    <xf numFmtId="49" fontId="68" fillId="0" borderId="151" xfId="38" applyNumberFormat="1" applyFont="1" applyBorder="1" applyAlignment="1" applyProtection="1">
      <alignment horizontal="left" vertical="top" wrapText="1"/>
      <protection locked="0"/>
    </xf>
    <xf numFmtId="49" fontId="68" fillId="0" borderId="0" xfId="38" applyNumberFormat="1" applyFont="1" applyAlignment="1" applyProtection="1">
      <alignment horizontal="left" vertical="top" wrapText="1"/>
      <protection locked="0"/>
    </xf>
    <xf numFmtId="49" fontId="68" fillId="28" borderId="71" xfId="44" applyNumberFormat="1" applyFont="1" applyFill="1" applyBorder="1" applyAlignment="1" applyProtection="1">
      <alignment horizontal="left" vertical="top"/>
      <protection hidden="1"/>
    </xf>
    <xf numFmtId="49" fontId="68" fillId="0" borderId="148" xfId="38" applyNumberFormat="1" applyFont="1" applyBorder="1" applyAlignment="1" applyProtection="1">
      <alignment horizontal="left" vertical="top" wrapText="1"/>
      <protection locked="0"/>
    </xf>
    <xf numFmtId="0" fontId="59" fillId="0" borderId="153" xfId="0" applyFont="1" applyBorder="1" applyAlignment="1" applyProtection="1">
      <alignment horizontal="left"/>
      <protection hidden="1"/>
    </xf>
    <xf numFmtId="173" fontId="55" fillId="0" borderId="151" xfId="38" applyNumberFormat="1" applyFont="1" applyBorder="1" applyProtection="1">
      <protection hidden="1"/>
    </xf>
    <xf numFmtId="170" fontId="55" fillId="0" borderId="151" xfId="38" applyNumberFormat="1" applyFont="1" applyBorder="1" applyAlignment="1" applyProtection="1">
      <alignment horizontal="right"/>
      <protection hidden="1"/>
    </xf>
    <xf numFmtId="170" fontId="3" fillId="28" borderId="151" xfId="38" applyNumberFormat="1" applyFont="1" applyFill="1" applyBorder="1" applyAlignment="1" applyProtection="1">
      <alignment horizontal="center"/>
      <protection hidden="1"/>
    </xf>
    <xf numFmtId="170" fontId="55" fillId="28" borderId="151" xfId="38" applyNumberFormat="1" applyFont="1" applyFill="1" applyBorder="1" applyAlignment="1" applyProtection="1">
      <alignment horizontal="center"/>
      <protection hidden="1"/>
    </xf>
    <xf numFmtId="170" fontId="59" fillId="32" borderId="151" xfId="38" applyNumberFormat="1" applyFont="1" applyFill="1" applyBorder="1" applyAlignment="1" applyProtection="1">
      <alignment horizontal="center"/>
      <protection hidden="1"/>
    </xf>
    <xf numFmtId="0" fontId="59" fillId="0" borderId="0" xfId="0" applyFont="1" applyAlignment="1" applyProtection="1">
      <alignment horizontal="left"/>
      <protection hidden="1"/>
    </xf>
    <xf numFmtId="173" fontId="55" fillId="0" borderId="0" xfId="38" applyNumberFormat="1" applyFont="1" applyProtection="1">
      <protection hidden="1"/>
    </xf>
    <xf numFmtId="170" fontId="55" fillId="0" borderId="0" xfId="38" applyNumberFormat="1" applyFont="1" applyAlignment="1" applyProtection="1">
      <alignment horizontal="right"/>
      <protection hidden="1"/>
    </xf>
    <xf numFmtId="0" fontId="67" fillId="28" borderId="152" xfId="0" applyFont="1" applyFill="1" applyBorder="1" applyAlignment="1" applyProtection="1">
      <alignment horizontal="center" vertical="center"/>
      <protection hidden="1"/>
    </xf>
    <xf numFmtId="0" fontId="59" fillId="0" borderId="148" xfId="0" applyFont="1" applyBorder="1" applyAlignment="1" applyProtection="1">
      <alignment horizontal="left"/>
      <protection hidden="1"/>
    </xf>
    <xf numFmtId="173" fontId="55" fillId="0" borderId="148" xfId="38" applyNumberFormat="1" applyFont="1" applyBorder="1" applyProtection="1">
      <protection hidden="1"/>
    </xf>
    <xf numFmtId="170" fontId="55" fillId="0" borderId="148" xfId="38" applyNumberFormat="1" applyFont="1" applyBorder="1" applyAlignment="1" applyProtection="1">
      <alignment horizontal="right"/>
      <protection hidden="1"/>
    </xf>
    <xf numFmtId="170" fontId="2" fillId="28" borderId="148" xfId="44" applyNumberFormat="1" applyFont="1" applyFill="1" applyBorder="1" applyAlignment="1" applyProtection="1">
      <alignment horizontal="center"/>
      <protection hidden="1"/>
    </xf>
    <xf numFmtId="170" fontId="55" fillId="28" borderId="148" xfId="44" applyNumberFormat="1" applyFont="1" applyFill="1" applyBorder="1" applyAlignment="1" applyProtection="1">
      <alignment horizontal="center"/>
      <protection hidden="1"/>
    </xf>
    <xf numFmtId="170" fontId="59" fillId="32" borderId="148" xfId="44" applyNumberFormat="1" applyFont="1" applyFill="1" applyBorder="1" applyAlignment="1" applyProtection="1">
      <alignment horizontal="center"/>
      <protection hidden="1"/>
    </xf>
    <xf numFmtId="49" fontId="59" fillId="28" borderId="148" xfId="44" applyNumberFormat="1" applyFont="1" applyFill="1" applyBorder="1" applyAlignment="1" applyProtection="1">
      <alignment horizontal="center"/>
      <protection hidden="1"/>
    </xf>
    <xf numFmtId="49" fontId="59" fillId="0" borderId="151" xfId="38" applyNumberFormat="1" applyFont="1" applyBorder="1" applyAlignment="1" applyProtection="1">
      <alignment horizontal="center"/>
      <protection hidden="1"/>
    </xf>
    <xf numFmtId="170" fontId="3" fillId="28" borderId="148" xfId="38" applyNumberFormat="1" applyFont="1" applyFill="1" applyBorder="1" applyAlignment="1" applyProtection="1">
      <alignment horizontal="center"/>
      <protection hidden="1"/>
    </xf>
    <xf numFmtId="170" fontId="55" fillId="28" borderId="148" xfId="38" applyNumberFormat="1" applyFont="1" applyFill="1" applyBorder="1" applyAlignment="1" applyProtection="1">
      <alignment horizontal="center"/>
      <protection hidden="1"/>
    </xf>
    <xf numFmtId="170" fontId="59" fillId="32" borderId="148" xfId="38" applyNumberFormat="1" applyFont="1" applyFill="1" applyBorder="1" applyAlignment="1" applyProtection="1">
      <alignment horizontal="center"/>
      <protection hidden="1"/>
    </xf>
    <xf numFmtId="49" fontId="59" fillId="0" borderId="148" xfId="38" applyNumberFormat="1" applyFont="1" applyBorder="1" applyAlignment="1" applyProtection="1">
      <alignment horizontal="center"/>
      <protection hidden="1"/>
    </xf>
    <xf numFmtId="3" fontId="9" fillId="0" borderId="147" xfId="0" applyNumberFormat="1" applyFont="1" applyBorder="1" applyAlignment="1">
      <alignment horizontal="left" vertical="center"/>
    </xf>
    <xf numFmtId="166" fontId="9" fillId="0" borderId="147" xfId="0" applyNumberFormat="1" applyFont="1" applyBorder="1" applyAlignment="1">
      <alignment horizontal="left"/>
    </xf>
    <xf numFmtId="3" fontId="9" fillId="23" borderId="147" xfId="0" applyNumberFormat="1" applyFont="1" applyFill="1" applyBorder="1" applyAlignment="1">
      <alignment horizontal="left" vertical="center"/>
    </xf>
    <xf numFmtId="166" fontId="9" fillId="0" borderId="147" xfId="0" applyNumberFormat="1" applyFont="1" applyBorder="1" applyAlignment="1">
      <alignment horizontal="left" vertical="center"/>
    </xf>
    <xf numFmtId="0" fontId="9" fillId="0" borderId="149" xfId="0" applyFont="1" applyBorder="1"/>
    <xf numFmtId="3" fontId="11" fillId="46" borderId="0" xfId="0" applyNumberFormat="1" applyFont="1" applyFill="1"/>
    <xf numFmtId="3" fontId="11" fillId="46" borderId="146" xfId="0" applyNumberFormat="1" applyFont="1" applyFill="1" applyBorder="1"/>
    <xf numFmtId="3" fontId="11" fillId="46" borderId="36" xfId="0" applyNumberFormat="1" applyFont="1" applyFill="1" applyBorder="1"/>
    <xf numFmtId="3" fontId="11" fillId="46" borderId="155" xfId="0" applyNumberFormat="1" applyFont="1" applyFill="1" applyBorder="1"/>
    <xf numFmtId="3" fontId="11" fillId="46" borderId="156" xfId="0" applyNumberFormat="1" applyFont="1" applyFill="1" applyBorder="1"/>
    <xf numFmtId="3" fontId="48" fillId="46" borderId="0" xfId="0" applyNumberFormat="1" applyFont="1" applyFill="1"/>
    <xf numFmtId="173" fontId="9" fillId="0" borderId="0" xfId="0" applyNumberFormat="1" applyFont="1" applyAlignment="1">
      <alignment horizontal="right" vertical="center"/>
    </xf>
    <xf numFmtId="173" fontId="9" fillId="0" borderId="27" xfId="0" applyNumberFormat="1" applyFont="1" applyBorder="1" applyAlignment="1">
      <alignment horizontal="right"/>
    </xf>
    <xf numFmtId="173" fontId="55" fillId="0" borderId="89" xfId="38" applyNumberFormat="1" applyFont="1" applyBorder="1"/>
    <xf numFmtId="173" fontId="55" fillId="0" borderId="87" xfId="38" applyNumberFormat="1" applyFont="1" applyBorder="1"/>
    <xf numFmtId="173" fontId="55" fillId="0" borderId="89" xfId="38" applyNumberFormat="1" applyFont="1" applyBorder="1" applyAlignment="1">
      <alignment horizontal="right"/>
    </xf>
    <xf numFmtId="167" fontId="9" fillId="15" borderId="16" xfId="0" applyNumberFormat="1" applyFont="1" applyFill="1" applyBorder="1" applyAlignment="1">
      <alignment horizontal="right"/>
    </xf>
    <xf numFmtId="167" fontId="9" fillId="15" borderId="16" xfId="0" applyNumberFormat="1" applyFont="1" applyFill="1" applyBorder="1" applyAlignment="1">
      <alignment horizontal="right" vertical="center"/>
    </xf>
    <xf numFmtId="167" fontId="9" fillId="15" borderId="140" xfId="0" applyNumberFormat="1" applyFont="1" applyFill="1" applyBorder="1" applyAlignment="1">
      <alignment horizontal="right" vertical="center"/>
    </xf>
    <xf numFmtId="167" fontId="10" fillId="15" borderId="44" xfId="0" applyNumberFormat="1" applyFont="1" applyFill="1" applyBorder="1" applyAlignment="1">
      <alignment horizontal="right"/>
    </xf>
    <xf numFmtId="173" fontId="9" fillId="0" borderId="43" xfId="0" applyNumberFormat="1" applyFont="1" applyBorder="1" applyAlignment="1" applyProtection="1">
      <alignment horizontal="right"/>
      <protection locked="0"/>
    </xf>
    <xf numFmtId="173" fontId="9" fillId="0" borderId="16" xfId="0" applyNumberFormat="1" applyFont="1" applyBorder="1" applyAlignment="1" applyProtection="1">
      <alignment horizontal="right"/>
      <protection locked="0"/>
    </xf>
    <xf numFmtId="173" fontId="9" fillId="0" borderId="16" xfId="0" applyNumberFormat="1" applyFont="1" applyBorder="1" applyAlignment="1" applyProtection="1">
      <alignment horizontal="right" vertical="center"/>
      <protection locked="0"/>
    </xf>
    <xf numFmtId="173" fontId="9" fillId="26" borderId="16" xfId="0" applyNumberFormat="1" applyFont="1" applyFill="1" applyBorder="1" applyAlignment="1" applyProtection="1">
      <alignment horizontal="right"/>
      <protection locked="0"/>
    </xf>
    <xf numFmtId="173" fontId="10" fillId="15" borderId="44" xfId="0" applyNumberFormat="1" applyFont="1" applyFill="1" applyBorder="1" applyAlignment="1">
      <alignment horizontal="right"/>
    </xf>
    <xf numFmtId="173" fontId="10" fillId="15" borderId="16" xfId="0" applyNumberFormat="1" applyFont="1" applyFill="1" applyBorder="1" applyAlignment="1">
      <alignment horizontal="right"/>
    </xf>
    <xf numFmtId="173" fontId="9" fillId="28" borderId="16" xfId="0" applyNumberFormat="1" applyFont="1" applyFill="1" applyBorder="1" applyAlignment="1">
      <alignment horizontal="right"/>
    </xf>
    <xf numFmtId="173" fontId="10" fillId="15" borderId="47" xfId="0" applyNumberFormat="1" applyFont="1" applyFill="1" applyBorder="1" applyAlignment="1">
      <alignment horizontal="right"/>
    </xf>
    <xf numFmtId="173" fontId="10" fillId="15" borderId="31" xfId="0" applyNumberFormat="1" applyFont="1" applyFill="1" applyBorder="1" applyAlignment="1">
      <alignment horizontal="right"/>
    </xf>
    <xf numFmtId="173" fontId="9" fillId="0" borderId="49" xfId="0" applyNumberFormat="1" applyFont="1" applyBorder="1" applyAlignment="1" applyProtection="1">
      <alignment horizontal="right"/>
      <protection locked="0"/>
    </xf>
    <xf numFmtId="173" fontId="45" fillId="0" borderId="44" xfId="0" applyNumberFormat="1" applyFont="1" applyBorder="1" applyAlignment="1" applyProtection="1">
      <alignment horizontal="right"/>
      <protection locked="0"/>
    </xf>
    <xf numFmtId="173" fontId="45" fillId="0" borderId="49" xfId="0" applyNumberFormat="1" applyFont="1" applyBorder="1" applyAlignment="1" applyProtection="1">
      <alignment horizontal="right"/>
      <protection locked="0"/>
    </xf>
    <xf numFmtId="173" fontId="45" fillId="0" borderId="54" xfId="0" applyNumberFormat="1" applyFont="1" applyBorder="1" applyAlignment="1" applyProtection="1">
      <alignment horizontal="right"/>
      <protection locked="0"/>
    </xf>
    <xf numFmtId="173" fontId="45" fillId="0" borderId="12" xfId="0" applyNumberFormat="1" applyFont="1" applyBorder="1" applyAlignment="1" applyProtection="1">
      <alignment horizontal="right"/>
      <protection locked="0"/>
    </xf>
    <xf numFmtId="173" fontId="9" fillId="0" borderId="62" xfId="0" applyNumberFormat="1" applyFont="1" applyBorder="1" applyAlignment="1">
      <alignment horizontal="right"/>
    </xf>
    <xf numFmtId="3" fontId="11" fillId="0" borderId="155" xfId="0" applyNumberFormat="1" applyFont="1" applyBorder="1"/>
    <xf numFmtId="3" fontId="11" fillId="0" borderId="156" xfId="0" applyNumberFormat="1" applyFont="1" applyBorder="1"/>
    <xf numFmtId="3" fontId="11" fillId="0" borderId="0" xfId="0" applyNumberFormat="1" applyFont="1" applyAlignment="1">
      <alignment vertical="center" wrapText="1"/>
    </xf>
    <xf numFmtId="3" fontId="11" fillId="0" borderId="0" xfId="0" applyNumberFormat="1" applyFont="1" applyAlignment="1">
      <alignment horizontal="center" vertical="top" textRotation="180" wrapText="1"/>
    </xf>
    <xf numFmtId="1" fontId="110" fillId="0" borderId="0" xfId="0" quotePrefix="1" applyNumberFormat="1" applyFont="1" applyAlignment="1">
      <alignment horizontal="center"/>
    </xf>
    <xf numFmtId="3" fontId="109" fillId="0" borderId="16" xfId="0" applyNumberFormat="1" applyFont="1" applyBorder="1"/>
    <xf numFmtId="0" fontId="109" fillId="0" borderId="0" xfId="0" applyFont="1"/>
    <xf numFmtId="1" fontId="109" fillId="0" borderId="16" xfId="0" applyNumberFormat="1" applyFont="1" applyBorder="1" applyAlignment="1">
      <alignment horizontal="center"/>
    </xf>
    <xf numFmtId="3" fontId="11" fillId="0" borderId="0" xfId="0" applyNumberFormat="1" applyFont="1" applyAlignment="1">
      <alignment horizontal="left"/>
    </xf>
    <xf numFmtId="1" fontId="11" fillId="28" borderId="148" xfId="0" quotePrefix="1" applyNumberFormat="1" applyFont="1" applyFill="1" applyBorder="1" applyAlignment="1">
      <alignment horizontal="center"/>
    </xf>
    <xf numFmtId="3" fontId="111" fillId="0" borderId="0" xfId="0" applyNumberFormat="1" applyFont="1"/>
    <xf numFmtId="3" fontId="48" fillId="0" borderId="55" xfId="0" applyNumberFormat="1" applyFont="1" applyBorder="1" applyAlignment="1">
      <alignment horizontal="center" vertical="center"/>
    </xf>
    <xf numFmtId="3" fontId="11" fillId="46" borderId="0" xfId="0" quotePrefix="1" applyNumberFormat="1" applyFont="1" applyFill="1"/>
    <xf numFmtId="3" fontId="110" fillId="0" borderId="155" xfId="0" applyNumberFormat="1" applyFont="1" applyBorder="1" applyAlignment="1">
      <alignment horizontal="center"/>
    </xf>
    <xf numFmtId="3" fontId="48" fillId="0" borderId="155" xfId="0" applyNumberFormat="1" applyFont="1" applyBorder="1" applyAlignment="1">
      <alignment horizontal="center"/>
    </xf>
    <xf numFmtId="3" fontId="110" fillId="46" borderId="143" xfId="0" applyNumberFormat="1" applyFont="1" applyFill="1" applyBorder="1"/>
    <xf numFmtId="3" fontId="110" fillId="46" borderId="148" xfId="0" quotePrefix="1" applyNumberFormat="1" applyFont="1" applyFill="1" applyBorder="1" applyAlignment="1">
      <alignment horizontal="center"/>
    </xf>
    <xf numFmtId="3" fontId="110" fillId="0" borderId="0" xfId="0" applyNumberFormat="1" applyFont="1" applyAlignment="1" applyProtection="1">
      <alignment horizontal="center"/>
      <protection locked="0"/>
    </xf>
    <xf numFmtId="3" fontId="11" fillId="28" borderId="131" xfId="0" applyNumberFormat="1" applyFont="1" applyFill="1" applyBorder="1" applyAlignment="1">
      <alignment horizontal="right"/>
    </xf>
    <xf numFmtId="3" fontId="110" fillId="46" borderId="37" xfId="0" applyNumberFormat="1" applyFont="1" applyFill="1" applyBorder="1" applyAlignment="1">
      <alignment horizontal="center"/>
    </xf>
    <xf numFmtId="3" fontId="110" fillId="46" borderId="155" xfId="0" applyNumberFormat="1" applyFont="1" applyFill="1" applyBorder="1" applyAlignment="1">
      <alignment horizontal="center"/>
    </xf>
    <xf numFmtId="3" fontId="110" fillId="46" borderId="35" xfId="0" applyNumberFormat="1" applyFont="1" applyFill="1" applyBorder="1"/>
    <xf numFmtId="3" fontId="110" fillId="46" borderId="0" xfId="0" applyNumberFormat="1" applyFont="1" applyFill="1"/>
    <xf numFmtId="3" fontId="11" fillId="28" borderId="43" xfId="0" applyNumberFormat="1" applyFont="1" applyFill="1" applyBorder="1" applyAlignment="1">
      <alignment horizontal="right"/>
    </xf>
    <xf numFmtId="177" fontId="110" fillId="46" borderId="37" xfId="0" applyNumberFormat="1" applyFont="1" applyFill="1" applyBorder="1"/>
    <xf numFmtId="3" fontId="110" fillId="46" borderId="149" xfId="0" applyNumberFormat="1" applyFont="1" applyFill="1" applyBorder="1" applyAlignment="1">
      <alignment horizontal="center"/>
    </xf>
    <xf numFmtId="3" fontId="110" fillId="46" borderId="150" xfId="0" applyNumberFormat="1" applyFont="1" applyFill="1" applyBorder="1" applyAlignment="1">
      <alignment horizontal="center"/>
    </xf>
    <xf numFmtId="173" fontId="110" fillId="46" borderId="0" xfId="0" applyNumberFormat="1" applyFont="1" applyFill="1"/>
    <xf numFmtId="173" fontId="110" fillId="46" borderId="36" xfId="0" applyNumberFormat="1" applyFont="1" applyFill="1" applyBorder="1"/>
    <xf numFmtId="3" fontId="110" fillId="46" borderId="37" xfId="0" applyNumberFormat="1" applyFont="1" applyFill="1" applyBorder="1"/>
    <xf numFmtId="173" fontId="110" fillId="46" borderId="155" xfId="0" applyNumberFormat="1" applyFont="1" applyFill="1" applyBorder="1"/>
    <xf numFmtId="173" fontId="110" fillId="46" borderId="156" xfId="0" applyNumberFormat="1" applyFont="1" applyFill="1" applyBorder="1"/>
    <xf numFmtId="0" fontId="48" fillId="25" borderId="55" xfId="0" applyFont="1" applyFill="1" applyBorder="1"/>
    <xf numFmtId="1" fontId="109" fillId="0" borderId="139" xfId="0" applyNumberFormat="1" applyFont="1" applyBorder="1" applyAlignment="1">
      <alignment horizontal="center"/>
    </xf>
    <xf numFmtId="0" fontId="90" fillId="28" borderId="0" xfId="0" applyFont="1" applyFill="1" applyAlignment="1" applyProtection="1">
      <alignment horizontal="center"/>
      <protection hidden="1"/>
    </xf>
    <xf numFmtId="0" fontId="90" fillId="33" borderId="0" xfId="0" applyFont="1" applyFill="1" applyProtection="1">
      <protection locked="0"/>
    </xf>
    <xf numFmtId="0" fontId="90" fillId="33" borderId="0" xfId="0" applyFont="1" applyFill="1" applyAlignment="1" applyProtection="1">
      <alignment horizontal="left"/>
      <protection locked="0"/>
    </xf>
    <xf numFmtId="0" fontId="90" fillId="33" borderId="0" xfId="0" applyFont="1" applyFill="1" applyAlignment="1" applyProtection="1">
      <alignment horizontal="left"/>
      <protection hidden="1"/>
    </xf>
    <xf numFmtId="0" fontId="112" fillId="0" borderId="0" xfId="34" applyFont="1" applyAlignment="1" applyProtection="1"/>
    <xf numFmtId="173" fontId="11" fillId="47" borderId="0" xfId="0" applyNumberFormat="1" applyFont="1" applyFill="1"/>
    <xf numFmtId="173" fontId="11" fillId="25" borderId="0" xfId="0" applyNumberFormat="1" applyFont="1" applyFill="1"/>
    <xf numFmtId="166" fontId="11" fillId="0" borderId="0" xfId="0" applyNumberFormat="1" applyFont="1"/>
    <xf numFmtId="0" fontId="9" fillId="47" borderId="0" xfId="0" applyFont="1" applyFill="1" applyAlignment="1" applyProtection="1">
      <alignment horizontal="left" vertical="top" wrapText="1"/>
      <protection hidden="1"/>
    </xf>
    <xf numFmtId="166" fontId="9" fillId="47" borderId="0" xfId="0" applyNumberFormat="1" applyFont="1" applyFill="1" applyAlignment="1">
      <alignment horizontal="left" vertical="center"/>
    </xf>
    <xf numFmtId="3" fontId="9" fillId="47" borderId="0" xfId="0" applyNumberFormat="1" applyFont="1" applyFill="1" applyAlignment="1">
      <alignment horizontal="left" vertical="center"/>
    </xf>
    <xf numFmtId="166" fontId="9" fillId="0" borderId="0" xfId="0" applyNumberFormat="1" applyFont="1" applyAlignment="1">
      <alignment horizontal="left" vertical="center"/>
    </xf>
    <xf numFmtId="166" fontId="9" fillId="0" borderId="149" xfId="0" applyNumberFormat="1" applyFont="1" applyBorder="1" applyAlignment="1">
      <alignment horizontal="left" vertical="center"/>
    </xf>
    <xf numFmtId="167" fontId="10" fillId="16" borderId="163" xfId="0" applyNumberFormat="1" applyFont="1" applyFill="1" applyBorder="1"/>
    <xf numFmtId="166" fontId="9" fillId="0" borderId="37" xfId="0" applyNumberFormat="1" applyFont="1" applyBorder="1" applyAlignment="1">
      <alignment horizontal="left" vertical="center"/>
    </xf>
    <xf numFmtId="0" fontId="9" fillId="47" borderId="0" xfId="0" applyFont="1" applyFill="1" applyAlignment="1">
      <alignment vertical="top"/>
    </xf>
    <xf numFmtId="0" fontId="65" fillId="30" borderId="0" xfId="0" applyFont="1" applyFill="1"/>
    <xf numFmtId="0" fontId="9" fillId="30" borderId="0" xfId="0" applyFont="1" applyFill="1"/>
    <xf numFmtId="0" fontId="65" fillId="30" borderId="0" xfId="0" applyFont="1" applyFill="1" applyAlignment="1" applyProtection="1">
      <alignment horizontal="left" vertical="top" wrapText="1"/>
      <protection hidden="1"/>
    </xf>
    <xf numFmtId="0" fontId="9" fillId="30" borderId="0" xfId="0" applyFont="1" applyFill="1" applyAlignment="1" applyProtection="1">
      <alignment horizontal="left" vertical="top" wrapText="1"/>
      <protection hidden="1"/>
    </xf>
    <xf numFmtId="0" fontId="115" fillId="0" borderId="0" xfId="0" applyFont="1" applyAlignment="1">
      <alignment vertical="center"/>
    </xf>
    <xf numFmtId="0" fontId="115" fillId="0" borderId="0" xfId="0" applyFont="1" applyAlignment="1">
      <alignment horizontal="left" vertical="center"/>
    </xf>
    <xf numFmtId="169" fontId="117" fillId="0" borderId="0" xfId="40" quotePrefix="1" applyNumberFormat="1" applyFont="1" applyAlignment="1">
      <alignment horizontal="left"/>
    </xf>
    <xf numFmtId="3" fontId="119" fillId="0" borderId="0" xfId="0" applyNumberFormat="1" applyFont="1"/>
    <xf numFmtId="0" fontId="119" fillId="0" borderId="0" xfId="0" applyFont="1"/>
    <xf numFmtId="0" fontId="118" fillId="0" borderId="50" xfId="0" applyFont="1" applyBorder="1" applyAlignment="1" applyProtection="1">
      <alignment horizontal="center" vertical="center"/>
      <protection hidden="1"/>
    </xf>
    <xf numFmtId="0" fontId="120" fillId="0" borderId="0" xfId="0" applyFont="1"/>
    <xf numFmtId="3" fontId="120" fillId="0" borderId="0" xfId="0" applyNumberFormat="1" applyFont="1"/>
    <xf numFmtId="0" fontId="121" fillId="0" borderId="0" xfId="38" applyFont="1" applyAlignment="1">
      <alignment vertical="top" wrapText="1"/>
    </xf>
    <xf numFmtId="0" fontId="121" fillId="0" borderId="0" xfId="38" quotePrefix="1" applyFont="1" applyAlignment="1">
      <alignment vertical="top" wrapText="1"/>
    </xf>
    <xf numFmtId="0" fontId="122" fillId="28" borderId="78" xfId="0" applyFont="1" applyFill="1" applyBorder="1" applyAlignment="1">
      <alignment horizontal="center" vertical="center"/>
    </xf>
    <xf numFmtId="0" fontId="122" fillId="28" borderId="78" xfId="0" applyFont="1" applyFill="1" applyBorder="1" applyAlignment="1">
      <alignment horizontal="left" vertical="center"/>
    </xf>
    <xf numFmtId="0" fontId="122" fillId="28" borderId="154" xfId="0" applyFont="1" applyFill="1" applyBorder="1" applyAlignment="1" applyProtection="1">
      <alignment horizontal="left" vertical="center"/>
      <protection hidden="1"/>
    </xf>
    <xf numFmtId="0" fontId="122" fillId="28" borderId="152" xfId="0" applyFont="1" applyFill="1" applyBorder="1" applyAlignment="1" applyProtection="1">
      <alignment horizontal="center" vertical="center"/>
      <protection hidden="1"/>
    </xf>
    <xf numFmtId="0" fontId="122" fillId="28" borderId="152" xfId="0" applyFont="1" applyFill="1" applyBorder="1" applyAlignment="1" applyProtection="1">
      <alignment horizontal="left" vertical="center"/>
      <protection hidden="1"/>
    </xf>
    <xf numFmtId="0" fontId="122" fillId="28" borderId="72" xfId="0" applyFont="1" applyFill="1" applyBorder="1" applyAlignment="1" applyProtection="1">
      <alignment horizontal="left" vertical="center"/>
      <protection hidden="1"/>
    </xf>
    <xf numFmtId="0" fontId="122" fillId="28" borderId="73" xfId="0" applyFont="1" applyFill="1" applyBorder="1" applyAlignment="1" applyProtection="1">
      <alignment horizontal="center" vertical="center"/>
      <protection hidden="1"/>
    </xf>
    <xf numFmtId="0" fontId="122" fillId="28" borderId="73" xfId="0" applyFont="1" applyFill="1" applyBorder="1" applyAlignment="1" applyProtection="1">
      <alignment horizontal="left" vertical="center"/>
      <protection hidden="1"/>
    </xf>
    <xf numFmtId="174" fontId="122" fillId="28" borderId="0" xfId="0" applyNumberFormat="1" applyFont="1" applyFill="1" applyAlignment="1">
      <alignment horizontal="left" vertical="center" wrapText="1"/>
    </xf>
    <xf numFmtId="0" fontId="122" fillId="28" borderId="0" xfId="0" applyFont="1" applyFill="1" applyAlignment="1">
      <alignment horizontal="left" vertical="center"/>
    </xf>
    <xf numFmtId="174" fontId="122" fillId="28" borderId="0" xfId="0" applyNumberFormat="1" applyFont="1" applyFill="1" applyAlignment="1">
      <alignment horizontal="left" vertical="center" shrinkToFit="1"/>
    </xf>
    <xf numFmtId="174" fontId="122" fillId="28" borderId="106" xfId="0" applyNumberFormat="1" applyFont="1" applyFill="1" applyBorder="1" applyAlignment="1">
      <alignment horizontal="left" vertical="center" shrinkToFit="1"/>
    </xf>
    <xf numFmtId="174" fontId="122" fillId="28" borderId="97" xfId="0" applyNumberFormat="1" applyFont="1" applyFill="1" applyBorder="1" applyAlignment="1">
      <alignment horizontal="left" vertical="center" shrinkToFit="1"/>
    </xf>
    <xf numFmtId="0" fontId="122" fillId="28" borderId="96" xfId="0" applyFont="1" applyFill="1" applyBorder="1" applyAlignment="1">
      <alignment horizontal="center" vertical="top" wrapText="1"/>
    </xf>
    <xf numFmtId="0" fontId="122" fillId="28" borderId="0" xfId="0" applyFont="1" applyFill="1" applyAlignment="1">
      <alignment horizontal="left" vertical="top" wrapText="1"/>
    </xf>
    <xf numFmtId="0" fontId="122" fillId="28" borderId="0" xfId="0" applyFont="1" applyFill="1" applyAlignment="1">
      <alignment horizontal="left" vertical="center" wrapText="1"/>
    </xf>
    <xf numFmtId="0" fontId="122" fillId="28" borderId="0" xfId="0" applyFont="1" applyFill="1" applyAlignment="1">
      <alignment horizontal="center" vertical="center"/>
    </xf>
    <xf numFmtId="0" fontId="122" fillId="28" borderId="97" xfId="0" applyFont="1" applyFill="1" applyBorder="1" applyAlignment="1">
      <alignment horizontal="left" vertical="top" wrapText="1"/>
    </xf>
    <xf numFmtId="0" fontId="122" fillId="28" borderId="0" xfId="0" applyFont="1" applyFill="1" applyAlignment="1">
      <alignment horizontal="center" vertical="top" wrapText="1"/>
    </xf>
    <xf numFmtId="0" fontId="122" fillId="28" borderId="78" xfId="0" applyFont="1" applyFill="1" applyBorder="1" applyAlignment="1">
      <alignment horizontal="left" vertical="top" wrapText="1"/>
    </xf>
    <xf numFmtId="0" fontId="122" fillId="28" borderId="78" xfId="0" applyFont="1" applyFill="1" applyBorder="1" applyAlignment="1">
      <alignment horizontal="left" vertical="center" wrapText="1"/>
    </xf>
    <xf numFmtId="0" fontId="122" fillId="28" borderId="125" xfId="0" applyFont="1" applyFill="1" applyBorder="1" applyAlignment="1">
      <alignment horizontal="center" vertical="top" wrapText="1"/>
    </xf>
    <xf numFmtId="0" fontId="122" fillId="28" borderId="125" xfId="0" applyFont="1" applyFill="1" applyBorder="1" applyAlignment="1">
      <alignment horizontal="left" vertical="center" wrapText="1"/>
    </xf>
    <xf numFmtId="0" fontId="122" fillId="28" borderId="125" xfId="0" applyFont="1" applyFill="1" applyBorder="1" applyAlignment="1">
      <alignment horizontal="left" vertical="top" wrapText="1"/>
    </xf>
    <xf numFmtId="0" fontId="122" fillId="28" borderId="125" xfId="0" applyFont="1" applyFill="1" applyBorder="1" applyAlignment="1">
      <alignment horizontal="center" vertical="center"/>
    </xf>
    <xf numFmtId="0" fontId="123" fillId="0" borderId="0" xfId="0" quotePrefix="1" applyFont="1"/>
    <xf numFmtId="0" fontId="124" fillId="0" borderId="0" xfId="0" quotePrefix="1" applyFont="1"/>
    <xf numFmtId="168" fontId="124" fillId="0" borderId="0" xfId="0" applyNumberFormat="1" applyFont="1"/>
    <xf numFmtId="0" fontId="124" fillId="0" borderId="0" xfId="0" applyFont="1"/>
    <xf numFmtId="0" fontId="125" fillId="40" borderId="135" xfId="0" applyFont="1" applyFill="1" applyBorder="1" applyAlignment="1">
      <alignment horizontal="center"/>
    </xf>
    <xf numFmtId="0" fontId="125" fillId="40" borderId="135" xfId="0" applyFont="1" applyFill="1" applyBorder="1"/>
    <xf numFmtId="0" fontId="126" fillId="40" borderId="134" xfId="0" pivotButton="1" applyFont="1" applyFill="1" applyBorder="1"/>
    <xf numFmtId="0" fontId="126" fillId="40" borderId="135" xfId="0" pivotButton="1" applyFont="1" applyFill="1" applyBorder="1"/>
    <xf numFmtId="0" fontId="126" fillId="40" borderId="135" xfId="0" applyFont="1" applyFill="1" applyBorder="1"/>
    <xf numFmtId="0" fontId="126" fillId="40" borderId="135" xfId="0" applyFont="1" applyFill="1" applyBorder="1" applyAlignment="1">
      <alignment horizontal="left"/>
    </xf>
    <xf numFmtId="0" fontId="126" fillId="40" borderId="136" xfId="0" applyFont="1" applyFill="1" applyBorder="1"/>
    <xf numFmtId="0" fontId="125" fillId="40" borderId="0" xfId="0" applyFont="1" applyFill="1" applyAlignment="1">
      <alignment horizontal="center"/>
    </xf>
    <xf numFmtId="0" fontId="125" fillId="40" borderId="0" xfId="0" applyFont="1" applyFill="1"/>
    <xf numFmtId="0" fontId="126" fillId="40" borderId="0" xfId="0" applyFont="1" applyFill="1"/>
    <xf numFmtId="0" fontId="126" fillId="40" borderId="0" xfId="0" applyFont="1" applyFill="1" applyAlignment="1">
      <alignment horizontal="left"/>
    </xf>
    <xf numFmtId="0" fontId="127" fillId="35" borderId="0" xfId="0" applyFont="1" applyFill="1" applyAlignment="1">
      <alignment horizontal="left" vertical="center" wrapText="1"/>
    </xf>
    <xf numFmtId="0" fontId="127" fillId="35" borderId="78" xfId="0" applyFont="1" applyFill="1" applyBorder="1" applyAlignment="1">
      <alignment horizontal="left" vertical="center" wrapText="1"/>
    </xf>
    <xf numFmtId="0" fontId="127" fillId="35" borderId="125" xfId="0" applyFont="1" applyFill="1" applyBorder="1" applyAlignment="1">
      <alignment horizontal="left" vertical="center" wrapText="1"/>
    </xf>
    <xf numFmtId="176" fontId="128" fillId="0" borderId="0" xfId="0" applyNumberFormat="1" applyFont="1"/>
    <xf numFmtId="0" fontId="129" fillId="0" borderId="0" xfId="38" applyFont="1" applyAlignment="1">
      <alignment vertical="top" wrapText="1"/>
    </xf>
    <xf numFmtId="0" fontId="130" fillId="47" borderId="0" xfId="0" applyFont="1" applyFill="1" applyAlignment="1" applyProtection="1">
      <alignment horizontal="left" vertical="top" wrapText="1"/>
      <protection hidden="1"/>
    </xf>
    <xf numFmtId="0" fontId="131" fillId="35" borderId="0" xfId="0" applyFont="1" applyFill="1" applyAlignment="1">
      <alignment horizontal="center"/>
    </xf>
    <xf numFmtId="3" fontId="132" fillId="46" borderId="0" xfId="0" applyNumberFormat="1" applyFont="1" applyFill="1"/>
    <xf numFmtId="0" fontId="9" fillId="30" borderId="0" xfId="0" applyFont="1" applyFill="1" applyAlignment="1">
      <alignment vertical="top"/>
    </xf>
    <xf numFmtId="0" fontId="65" fillId="30" borderId="0" xfId="0" applyFont="1" applyFill="1" applyAlignment="1">
      <alignment vertical="top"/>
    </xf>
    <xf numFmtId="3" fontId="109" fillId="30" borderId="0" xfId="0" applyNumberFormat="1" applyFont="1" applyFill="1"/>
    <xf numFmtId="174" fontId="68" fillId="0" borderId="132" xfId="38" applyNumberFormat="1" applyFont="1" applyBorder="1"/>
    <xf numFmtId="174" fontId="68" fillId="0" borderId="127" xfId="38" applyNumberFormat="1" applyFont="1" applyBorder="1"/>
    <xf numFmtId="170" fontId="68" fillId="0" borderId="148" xfId="38" applyNumberFormat="1" applyFont="1" applyBorder="1" applyProtection="1">
      <protection locked="0"/>
    </xf>
    <xf numFmtId="170" fontId="68" fillId="0" borderId="148" xfId="38" applyNumberFormat="1" applyFont="1" applyBorder="1" applyAlignment="1" applyProtection="1">
      <alignment horizontal="left" vertical="top" wrapText="1"/>
      <protection locked="0"/>
    </xf>
    <xf numFmtId="0" fontId="122" fillId="22" borderId="0" xfId="0" quotePrefix="1" applyFont="1" applyFill="1" applyAlignment="1" applyProtection="1">
      <alignment horizontal="center"/>
      <protection hidden="1"/>
    </xf>
    <xf numFmtId="0" fontId="9" fillId="26" borderId="16" xfId="0" applyFont="1" applyFill="1" applyBorder="1" applyAlignment="1">
      <alignment horizontal="center" vertical="center"/>
    </xf>
    <xf numFmtId="0" fontId="9" fillId="26" borderId="61" xfId="0" applyFont="1" applyFill="1" applyBorder="1" applyAlignment="1">
      <alignment horizontal="center" vertical="center"/>
    </xf>
    <xf numFmtId="0" fontId="9" fillId="26" borderId="43" xfId="0" applyFont="1" applyFill="1" applyBorder="1" applyAlignment="1">
      <alignment horizontal="center" vertical="center"/>
    </xf>
    <xf numFmtId="3" fontId="9" fillId="0" borderId="149" xfId="0" applyNumberFormat="1" applyFont="1" applyBorder="1" applyAlignment="1">
      <alignment horizontal="left" vertical="center"/>
    </xf>
    <xf numFmtId="0" fontId="9" fillId="42" borderId="0" xfId="0" applyFont="1" applyFill="1"/>
    <xf numFmtId="0" fontId="65" fillId="42" borderId="0" xfId="0" applyFont="1" applyFill="1"/>
    <xf numFmtId="167" fontId="10" fillId="16" borderId="163" xfId="0" applyNumberFormat="1" applyFont="1" applyFill="1" applyBorder="1" applyAlignment="1">
      <alignment horizontal="right"/>
    </xf>
    <xf numFmtId="3" fontId="11" fillId="48" borderId="40" xfId="0" applyNumberFormat="1" applyFont="1" applyFill="1" applyBorder="1"/>
    <xf numFmtId="0" fontId="11" fillId="48" borderId="39" xfId="0" applyFont="1" applyFill="1" applyBorder="1"/>
    <xf numFmtId="166" fontId="11" fillId="48" borderId="0" xfId="0" applyNumberFormat="1" applyFont="1" applyFill="1"/>
    <xf numFmtId="0" fontId="9" fillId="0" borderId="14" xfId="0" applyFont="1" applyBorder="1" applyAlignment="1">
      <alignment horizontal="left"/>
    </xf>
    <xf numFmtId="0" fontId="10" fillId="15" borderId="19" xfId="0" applyFont="1" applyFill="1" applyBorder="1" applyAlignment="1">
      <alignment horizontal="left" vertical="center"/>
    </xf>
    <xf numFmtId="0" fontId="10" fillId="15" borderId="19" xfId="0" applyFont="1" applyFill="1" applyBorder="1" applyAlignment="1">
      <alignment horizontal="left"/>
    </xf>
    <xf numFmtId="3" fontId="9" fillId="0" borderId="22" xfId="0" applyNumberFormat="1" applyFont="1" applyBorder="1" applyAlignment="1">
      <alignment horizontal="left" wrapText="1"/>
    </xf>
    <xf numFmtId="3" fontId="9" fillId="0" borderId="57" xfId="0" applyNumberFormat="1" applyFont="1" applyBorder="1" applyAlignment="1">
      <alignment horizontal="left" wrapText="1"/>
    </xf>
    <xf numFmtId="3" fontId="9" fillId="0" borderId="60" xfId="0" applyNumberFormat="1" applyFont="1" applyBorder="1" applyAlignment="1">
      <alignment horizontal="left" wrapText="1"/>
    </xf>
    <xf numFmtId="3" fontId="9" fillId="0" borderId="62" xfId="0" applyNumberFormat="1" applyFont="1" applyBorder="1" applyAlignment="1">
      <alignment horizontal="left" wrapText="1"/>
    </xf>
    <xf numFmtId="3" fontId="9" fillId="0" borderId="60" xfId="0" applyNumberFormat="1" applyFont="1" applyBorder="1" applyAlignment="1">
      <alignment horizontal="left" vertical="center" wrapText="1"/>
    </xf>
    <xf numFmtId="3" fontId="9" fillId="0" borderId="62" xfId="0" applyNumberFormat="1" applyFont="1" applyBorder="1" applyAlignment="1">
      <alignment horizontal="left" vertical="center" wrapText="1"/>
    </xf>
    <xf numFmtId="3" fontId="9" fillId="0" borderId="138" xfId="0" applyNumberFormat="1" applyFont="1" applyBorder="1" applyAlignment="1">
      <alignment horizontal="left" vertical="center" wrapText="1"/>
    </xf>
    <xf numFmtId="3" fontId="9" fillId="0" borderId="141" xfId="0" applyNumberFormat="1" applyFont="1" applyBorder="1" applyAlignment="1">
      <alignment horizontal="left" vertical="center" wrapText="1"/>
    </xf>
    <xf numFmtId="0" fontId="118" fillId="0" borderId="0" xfId="0" applyFont="1" applyAlignment="1">
      <alignment horizontal="left" vertical="center" wrapText="1"/>
    </xf>
    <xf numFmtId="0" fontId="95" fillId="18" borderId="0" xfId="41" applyFont="1" applyFill="1" applyAlignment="1" applyProtection="1">
      <alignment horizontal="left" vertical="top" wrapText="1"/>
      <protection hidden="1"/>
    </xf>
    <xf numFmtId="0" fontId="95" fillId="18" borderId="40" xfId="41" applyFont="1" applyFill="1" applyBorder="1" applyAlignment="1" applyProtection="1">
      <alignment horizontal="left" vertical="top" wrapText="1"/>
      <protection hidden="1"/>
    </xf>
    <xf numFmtId="0" fontId="11" fillId="0" borderId="137" xfId="50" applyFont="1" applyBorder="1" applyProtection="1">
      <protection locked="0"/>
    </xf>
    <xf numFmtId="0" fontId="11" fillId="0" borderId="165" xfId="50" applyFont="1" applyBorder="1" applyProtection="1">
      <protection locked="0"/>
    </xf>
    <xf numFmtId="0" fontId="11" fillId="0" borderId="166" xfId="50" applyFont="1" applyBorder="1" applyAlignment="1" applyProtection="1">
      <alignment horizontal="center"/>
      <protection locked="0"/>
    </xf>
    <xf numFmtId="0" fontId="11" fillId="0" borderId="164" xfId="50" applyFont="1" applyBorder="1" applyAlignment="1" applyProtection="1">
      <alignment horizontal="center"/>
      <protection locked="0"/>
    </xf>
    <xf numFmtId="0" fontId="11" fillId="0" borderId="167" xfId="50" applyFont="1" applyBorder="1" applyAlignment="1" applyProtection="1">
      <alignment horizontal="center"/>
      <protection locked="0"/>
    </xf>
    <xf numFmtId="0" fontId="10" fillId="0" borderId="15" xfId="0" applyFont="1" applyBorder="1" applyAlignment="1">
      <alignment horizontal="left"/>
    </xf>
    <xf numFmtId="0" fontId="10" fillId="0" borderId="14" xfId="0" applyFont="1" applyBorder="1" applyAlignment="1">
      <alignment horizontal="left" vertical="top"/>
    </xf>
    <xf numFmtId="0" fontId="9" fillId="0" borderId="14" xfId="0" applyFont="1" applyBorder="1" applyAlignment="1">
      <alignment vertical="top"/>
    </xf>
    <xf numFmtId="0" fontId="0" fillId="0" borderId="58" xfId="0" applyBorder="1"/>
    <xf numFmtId="0" fontId="9" fillId="0" borderId="46" xfId="0" applyFont="1" applyBorder="1" applyAlignment="1">
      <alignment horizontal="left" vertical="top"/>
    </xf>
    <xf numFmtId="0" fontId="0" fillId="0" borderId="58" xfId="0" applyBorder="1" applyAlignment="1">
      <alignment vertical="top"/>
    </xf>
    <xf numFmtId="0" fontId="95" fillId="43" borderId="143" xfId="0" applyFont="1" applyFill="1" applyBorder="1" applyAlignment="1" applyProtection="1">
      <alignment horizontal="left" vertical="top"/>
      <protection locked="0"/>
    </xf>
    <xf numFmtId="0" fontId="95" fillId="43" borderId="146" xfId="0" applyFont="1" applyFill="1" applyBorder="1" applyAlignment="1" applyProtection="1">
      <alignment horizontal="left" vertical="top"/>
      <protection locked="0"/>
    </xf>
    <xf numFmtId="0" fontId="0" fillId="0" borderId="142" xfId="0" applyBorder="1" applyAlignment="1">
      <alignment horizontal="center" vertical="center"/>
    </xf>
    <xf numFmtId="0" fontId="8" fillId="43" borderId="14" xfId="0" applyFont="1" applyFill="1" applyBorder="1" applyAlignment="1" applyProtection="1">
      <alignment horizontal="centerContinuous" vertical="top" wrapText="1"/>
      <protection locked="0"/>
    </xf>
    <xf numFmtId="0" fontId="8" fillId="43" borderId="37" xfId="0" applyFont="1" applyFill="1" applyBorder="1" applyAlignment="1" applyProtection="1">
      <alignment horizontal="centerContinuous" vertical="top" wrapText="1"/>
      <protection locked="0"/>
    </xf>
    <xf numFmtId="0" fontId="116" fillId="0" borderId="146" xfId="0" applyFont="1" applyBorder="1" applyAlignment="1">
      <alignment horizontal="centerContinuous" vertical="center" wrapText="1"/>
    </xf>
    <xf numFmtId="0" fontId="116" fillId="0" borderId="142" xfId="0" applyFont="1" applyBorder="1" applyAlignment="1">
      <alignment horizontal="centerContinuous" vertical="center" wrapText="1"/>
    </xf>
    <xf numFmtId="0" fontId="118" fillId="0" borderId="0" xfId="0" applyFont="1" applyAlignment="1">
      <alignment horizontal="centerContinuous" vertical="center" wrapText="1"/>
    </xf>
    <xf numFmtId="0" fontId="10" fillId="0" borderId="23" xfId="41" applyFont="1" applyBorder="1" applyAlignment="1" applyProtection="1">
      <alignment horizontal="centerContinuous" vertical="top"/>
      <protection locked="0"/>
    </xf>
    <xf numFmtId="0" fontId="10" fillId="0" borderId="10" xfId="41" applyFont="1" applyBorder="1" applyAlignment="1" applyProtection="1">
      <alignment horizontal="centerContinuous" vertical="top"/>
      <protection locked="0"/>
    </xf>
    <xf numFmtId="0" fontId="10" fillId="0" borderId="27" xfId="41" applyFont="1" applyBorder="1" applyAlignment="1" applyProtection="1">
      <alignment horizontal="centerContinuous" vertical="top"/>
      <protection locked="0"/>
    </xf>
    <xf numFmtId="0" fontId="9" fillId="18" borderId="0" xfId="41" applyFont="1" applyFill="1" applyAlignment="1" applyProtection="1">
      <alignment horizontal="centerContinuous" vertical="center" wrapText="1"/>
      <protection hidden="1"/>
    </xf>
    <xf numFmtId="0" fontId="95" fillId="18" borderId="0" xfId="41" applyFont="1" applyFill="1" applyAlignment="1" applyProtection="1">
      <alignment horizontal="centerContinuous" vertical="top" wrapText="1"/>
      <protection hidden="1"/>
    </xf>
    <xf numFmtId="0" fontId="95" fillId="18" borderId="40" xfId="41" applyFont="1" applyFill="1" applyBorder="1" applyAlignment="1" applyProtection="1">
      <alignment horizontal="centerContinuous" vertical="top" wrapText="1"/>
      <protection hidden="1"/>
    </xf>
    <xf numFmtId="3" fontId="109" fillId="0" borderId="147" xfId="0" applyNumberFormat="1" applyFont="1" applyBorder="1" applyAlignment="1">
      <alignment horizontal="centerContinuous" wrapText="1"/>
    </xf>
    <xf numFmtId="3" fontId="109" fillId="0" borderId="149" xfId="0" applyNumberFormat="1" applyFont="1" applyBorder="1" applyAlignment="1">
      <alignment horizontal="centerContinuous" wrapText="1"/>
    </xf>
    <xf numFmtId="3" fontId="109" fillId="0" borderId="150" xfId="0" applyNumberFormat="1" applyFont="1" applyBorder="1" applyAlignment="1">
      <alignment horizontal="centerContinuous" wrapText="1"/>
    </xf>
    <xf numFmtId="0" fontId="10" fillId="23" borderId="143" xfId="0" applyFont="1" applyFill="1" applyBorder="1" applyAlignment="1">
      <alignment horizontal="center" vertical="center" wrapText="1"/>
    </xf>
    <xf numFmtId="3" fontId="9" fillId="23" borderId="140" xfId="44" applyNumberFormat="1" applyFont="1" applyFill="1" applyBorder="1" applyAlignment="1" applyProtection="1">
      <alignment horizontal="center" wrapText="1"/>
    </xf>
    <xf numFmtId="0" fontId="19" fillId="0" borderId="69" xfId="0" applyFont="1" applyBorder="1" applyAlignment="1">
      <alignment horizontal="left" vertical="top" wrapText="1"/>
    </xf>
    <xf numFmtId="0" fontId="0" fillId="0" borderId="0" xfId="0"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10" fillId="30" borderId="63" xfId="0" applyFont="1" applyFill="1" applyBorder="1" applyAlignment="1">
      <alignment horizontal="center" vertical="center"/>
    </xf>
    <xf numFmtId="0" fontId="10" fillId="30" borderId="60" xfId="0" applyFont="1" applyFill="1" applyBorder="1" applyAlignment="1">
      <alignment horizontal="center" vertical="center"/>
    </xf>
    <xf numFmtId="0" fontId="10" fillId="30" borderId="62" xfId="0" applyFont="1" applyFill="1" applyBorder="1" applyAlignment="1">
      <alignment horizontal="center" vertical="center"/>
    </xf>
    <xf numFmtId="0" fontId="41" fillId="18" borderId="15" xfId="0" applyFont="1" applyFill="1" applyBorder="1" applyAlignment="1">
      <alignment horizontal="left"/>
    </xf>
    <xf numFmtId="0" fontId="41" fillId="18" borderId="15" xfId="0" applyFont="1" applyFill="1" applyBorder="1"/>
    <xf numFmtId="0" fontId="47" fillId="18" borderId="33" xfId="0" applyFont="1" applyFill="1" applyBorder="1" applyAlignment="1">
      <alignment horizontal="left" vertical="top" wrapText="1"/>
    </xf>
    <xf numFmtId="0" fontId="10" fillId="0" borderId="64" xfId="0" applyFont="1" applyBorder="1" applyAlignment="1">
      <alignment horizontal="left" vertical="top" wrapText="1"/>
    </xf>
    <xf numFmtId="0" fontId="10" fillId="0" borderId="34" xfId="0" applyFont="1" applyBorder="1" applyAlignment="1">
      <alignment horizontal="left" vertical="top" wrapText="1"/>
    </xf>
    <xf numFmtId="0" fontId="19" fillId="18" borderId="35" xfId="0" applyFont="1" applyFill="1" applyBorder="1" applyAlignment="1">
      <alignment horizontal="left" vertical="top" wrapText="1"/>
    </xf>
    <xf numFmtId="0" fontId="9" fillId="0" borderId="0" xfId="0" applyFont="1" applyAlignment="1">
      <alignment horizontal="left" vertical="top" wrapText="1"/>
    </xf>
    <xf numFmtId="0" fontId="9" fillId="0" borderId="36" xfId="0" applyFont="1" applyBorder="1" applyAlignment="1">
      <alignment horizontal="left" vertical="top" wrapText="1"/>
    </xf>
    <xf numFmtId="0" fontId="47" fillId="0" borderId="63" xfId="0" applyFont="1" applyBorder="1" applyAlignment="1">
      <alignment horizontal="center" vertical="top" wrapText="1"/>
    </xf>
    <xf numFmtId="0" fontId="9" fillId="0" borderId="60" xfId="0" applyFont="1" applyBorder="1" applyAlignment="1">
      <alignment horizontal="center" vertical="top" wrapText="1"/>
    </xf>
    <xf numFmtId="0" fontId="9" fillId="0" borderId="62" xfId="0" applyFont="1" applyBorder="1" applyAlignment="1">
      <alignment horizontal="center" vertical="top" wrapText="1"/>
    </xf>
    <xf numFmtId="165" fontId="4" fillId="18" borderId="55" xfId="0" applyNumberFormat="1" applyFont="1" applyFill="1" applyBorder="1" applyAlignment="1">
      <alignment horizontal="center" vertical="center"/>
    </xf>
    <xf numFmtId="165" fontId="4" fillId="18" borderId="57" xfId="0" applyNumberFormat="1" applyFont="1" applyFill="1" applyBorder="1" applyAlignment="1">
      <alignment horizontal="center" vertical="center"/>
    </xf>
    <xf numFmtId="0" fontId="19" fillId="0" borderId="63" xfId="0" quotePrefix="1" applyFont="1" applyBorder="1" applyAlignment="1" applyProtection="1">
      <alignment horizontal="left" vertical="top" wrapText="1"/>
      <protection locked="0"/>
    </xf>
    <xf numFmtId="0" fontId="19" fillId="0" borderId="60" xfId="0" quotePrefix="1" applyFont="1" applyBorder="1" applyAlignment="1" applyProtection="1">
      <alignment horizontal="left" vertical="top" wrapText="1"/>
      <protection locked="0"/>
    </xf>
    <xf numFmtId="0" fontId="19" fillId="0" borderId="62" xfId="0" quotePrefix="1" applyFont="1" applyBorder="1" applyAlignment="1" applyProtection="1">
      <alignment horizontal="left" vertical="top" wrapText="1"/>
      <protection locked="0"/>
    </xf>
    <xf numFmtId="0" fontId="10" fillId="15" borderId="55" xfId="0" applyFont="1" applyFill="1" applyBorder="1" applyAlignment="1">
      <alignment horizontal="center" vertical="center" wrapText="1"/>
    </xf>
    <xf numFmtId="0" fontId="0" fillId="0" borderId="22" xfId="0" applyBorder="1" applyAlignment="1">
      <alignment vertical="center" wrapText="1"/>
    </xf>
    <xf numFmtId="0" fontId="0" fillId="0" borderId="57" xfId="0" applyBorder="1" applyAlignment="1">
      <alignment vertical="center" wrapText="1"/>
    </xf>
    <xf numFmtId="0" fontId="10" fillId="15" borderId="19" xfId="0" applyFont="1" applyFill="1" applyBorder="1" applyAlignment="1">
      <alignment horizontal="left" vertical="center"/>
    </xf>
    <xf numFmtId="0" fontId="10" fillId="15" borderId="26" xfId="0" applyFont="1" applyFill="1" applyBorder="1" applyAlignment="1">
      <alignment horizontal="left" vertical="center"/>
    </xf>
    <xf numFmtId="0" fontId="10" fillId="15" borderId="21" xfId="0" applyFont="1" applyFill="1" applyBorder="1" applyAlignment="1">
      <alignment horizontal="left" vertical="center" wrapText="1"/>
    </xf>
    <xf numFmtId="0" fontId="0" fillId="0" borderId="21" xfId="0" applyBorder="1" applyAlignment="1">
      <alignment wrapText="1"/>
    </xf>
    <xf numFmtId="0" fontId="47" fillId="0" borderId="14" xfId="0" applyFont="1" applyBorder="1" applyAlignment="1">
      <alignment horizontal="left" vertical="center" wrapText="1"/>
    </xf>
    <xf numFmtId="0" fontId="58" fillId="0" borderId="14" xfId="0" applyFont="1" applyBorder="1" applyAlignment="1">
      <alignment horizontal="left" vertical="center"/>
    </xf>
    <xf numFmtId="0" fontId="0" fillId="0" borderId="22" xfId="0" applyBorder="1" applyAlignment="1">
      <alignment horizontal="center" vertical="center" wrapText="1"/>
    </xf>
    <xf numFmtId="0" fontId="0" fillId="0" borderId="57" xfId="0" applyBorder="1" applyAlignment="1">
      <alignment horizontal="center" vertical="center" wrapText="1"/>
    </xf>
    <xf numFmtId="0" fontId="10" fillId="15" borderId="19" xfId="0" applyFont="1" applyFill="1" applyBorder="1" applyAlignment="1">
      <alignment horizontal="left" vertical="center" wrapText="1"/>
    </xf>
    <xf numFmtId="0" fontId="10" fillId="15" borderId="26" xfId="0" applyFont="1" applyFill="1" applyBorder="1" applyAlignment="1">
      <alignment horizontal="left" vertical="center" wrapText="1"/>
    </xf>
    <xf numFmtId="167" fontId="102" fillId="0" borderId="0" xfId="0" applyNumberFormat="1" applyFont="1" applyAlignment="1">
      <alignment vertical="center" wrapText="1"/>
    </xf>
    <xf numFmtId="167" fontId="0" fillId="0" borderId="0" xfId="0" applyNumberFormat="1" applyAlignment="1">
      <alignment vertical="center"/>
    </xf>
    <xf numFmtId="3" fontId="9" fillId="0" borderId="0" xfId="0" applyNumberFormat="1" applyFont="1" applyAlignment="1" applyProtection="1">
      <alignment horizontal="left" vertical="center" wrapText="1"/>
      <protection locked="0"/>
    </xf>
    <xf numFmtId="0" fontId="71" fillId="0" borderId="0" xfId="0" applyFont="1" applyAlignment="1">
      <alignment horizontal="center" vertical="center"/>
    </xf>
    <xf numFmtId="167" fontId="55" fillId="0" borderId="23" xfId="0" applyNumberFormat="1" applyFont="1" applyBorder="1" applyAlignment="1">
      <alignment horizontal="center"/>
    </xf>
    <xf numFmtId="167" fontId="0" fillId="0" borderId="27" xfId="0" applyNumberFormat="1" applyBorder="1" applyAlignment="1">
      <alignment horizontal="center"/>
    </xf>
    <xf numFmtId="3" fontId="10" fillId="38" borderId="32" xfId="0" applyNumberFormat="1" applyFont="1" applyFill="1" applyBorder="1" applyAlignment="1">
      <alignment horizontal="center" vertical="center"/>
    </xf>
    <xf numFmtId="3" fontId="10" fillId="38" borderId="29" xfId="0" applyNumberFormat="1" applyFont="1" applyFill="1" applyBorder="1" applyAlignment="1">
      <alignment horizontal="center" vertical="center"/>
    </xf>
    <xf numFmtId="0" fontId="118" fillId="0" borderId="31" xfId="0" applyFont="1" applyBorder="1" applyAlignment="1" applyProtection="1">
      <alignment horizontal="center" vertical="center"/>
      <protection locked="0"/>
    </xf>
    <xf numFmtId="0" fontId="118" fillId="0" borderId="50" xfId="0" applyFont="1" applyBorder="1" applyAlignment="1" applyProtection="1">
      <alignment horizontal="center" vertical="center"/>
      <protection locked="0"/>
    </xf>
    <xf numFmtId="0" fontId="10" fillId="15" borderId="22" xfId="0" applyFont="1" applyFill="1" applyBorder="1" applyAlignment="1">
      <alignment horizontal="left" vertical="center" wrapText="1"/>
    </xf>
    <xf numFmtId="0" fontId="0" fillId="0" borderId="26" xfId="0" applyBorder="1"/>
    <xf numFmtId="0" fontId="78" fillId="0" borderId="63" xfId="0" applyFont="1" applyBorder="1" applyAlignment="1">
      <alignment horizontal="left" vertical="center"/>
    </xf>
    <xf numFmtId="0" fontId="78" fillId="0" borderId="60" xfId="0" applyFont="1" applyBorder="1" applyAlignment="1">
      <alignment horizontal="left" vertical="center"/>
    </xf>
    <xf numFmtId="0" fontId="78" fillId="0" borderId="62" xfId="0" applyFont="1" applyBorder="1" applyAlignment="1">
      <alignment horizontal="left" vertical="center"/>
    </xf>
    <xf numFmtId="0" fontId="59" fillId="39" borderId="32" xfId="0" applyFont="1" applyFill="1" applyBorder="1" applyAlignment="1">
      <alignment horizontal="center"/>
    </xf>
    <xf numFmtId="0" fontId="0" fillId="39" borderId="29" xfId="0" applyFill="1" applyBorder="1" applyAlignment="1">
      <alignment horizontal="center"/>
    </xf>
    <xf numFmtId="0" fontId="59" fillId="38" borderId="0" xfId="0" applyFont="1" applyFill="1" applyAlignment="1">
      <alignment horizontal="center"/>
    </xf>
    <xf numFmtId="0" fontId="0" fillId="38" borderId="0" xfId="0" applyFill="1" applyAlignment="1">
      <alignment horizontal="center"/>
    </xf>
    <xf numFmtId="3" fontId="11" fillId="25" borderId="61" xfId="0" applyNumberFormat="1" applyFont="1" applyFill="1" applyBorder="1" applyAlignment="1">
      <alignment horizontal="center" vertical="center"/>
    </xf>
    <xf numFmtId="0" fontId="9" fillId="0" borderId="0" xfId="0" applyFont="1" applyAlignment="1">
      <alignment vertical="top" wrapText="1"/>
    </xf>
    <xf numFmtId="0" fontId="0" fillId="0" borderId="0" xfId="0" applyAlignment="1">
      <alignment vertical="top" wrapText="1"/>
    </xf>
  </cellXfs>
  <cellStyles count="8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51" xr:uid="{E7E0558E-ED07-4C0F-92AC-62F5A1AA26B3}"/>
    <cellStyle name="CellBACode" xfId="52" xr:uid="{2339AAD1-BCD7-4A40-84E8-51D51664DD32}"/>
    <cellStyle name="CellBAName" xfId="53" xr:uid="{D657AC1B-9EC7-4054-8560-F75623BBD5B1}"/>
    <cellStyle name="CellBAValue" xfId="54" xr:uid="{C4C2946A-6CC8-4FC5-BA9C-1FB4F86662A8}"/>
    <cellStyle name="CellMCCode" xfId="55" xr:uid="{88A7A2DE-F64F-4F81-AB10-039EECF7426D}"/>
    <cellStyle name="CellMCName" xfId="56" xr:uid="{BD10E3A5-54BA-4124-BC87-BCA5929F866C}"/>
    <cellStyle name="CellMCValue" xfId="57" xr:uid="{86607279-8BA5-4FA5-B1AC-282C154987FD}"/>
    <cellStyle name="CellNationCode" xfId="58" xr:uid="{AB52DF65-59DA-4B7C-9814-D9836294B393}"/>
    <cellStyle name="CellNationName" xfId="59" xr:uid="{6CFCF1A2-F549-4E64-AE36-25EF94592124}"/>
    <cellStyle name="CellNationValue" xfId="60" xr:uid="{BC2D7D82-7AF0-4C64-AC60-EBE3E80CCA2E}"/>
    <cellStyle name="CellNormal" xfId="61" xr:uid="{FE82D52B-A28B-4239-8C4E-1139E2D68A0B}"/>
    <cellStyle name="CellRegionCode" xfId="62" xr:uid="{B7114A88-AF85-43A4-9AA0-F843F96B350F}"/>
    <cellStyle name="CellRegionName" xfId="63" xr:uid="{919D0B21-21DC-433E-BF55-531749A52801}"/>
    <cellStyle name="CellRegionValue" xfId="64" xr:uid="{AC2AB8E1-6C87-4C74-836B-D1C3F0245E72}"/>
    <cellStyle name="CellUACode" xfId="65" xr:uid="{52A6F0CF-55AC-4AA2-BD3E-E31DF0F4F2BA}"/>
    <cellStyle name="CellUAName" xfId="66" xr:uid="{EFE918DC-3E76-426F-8B6D-9FC3D59CA954}"/>
    <cellStyle name="CellUAValue" xfId="67" xr:uid="{D94533D5-5E80-49AE-841C-DB841751E629}"/>
    <cellStyle name="Check Cell" xfId="27" builtinId="23" customBuiltin="1"/>
    <cellStyle name="Comma 2" xfId="68" xr:uid="{D0A7C56C-E321-44F3-9D58-EEA4DC5D46C8}"/>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69" xr:uid="{32DAC5AD-ADC2-4A27-A3FC-8510412D230D}"/>
    <cellStyle name="Hyperlink 3" xfId="70" xr:uid="{A6E7D293-0CB6-41A8-961F-9FD6D276C46F}"/>
    <cellStyle name="Hyperlink 4" xfId="71" xr:uid="{F3DE613F-8E6C-4877-8B59-9B5EE89D6C19}"/>
    <cellStyle name="Input" xfId="35" builtinId="20" customBuiltin="1"/>
    <cellStyle name="Input 2" xfId="72" xr:uid="{B60E3752-3237-4B44-9843-BD8DF554D929}"/>
    <cellStyle name="Linked Cell" xfId="36" builtinId="24" customBuiltin="1"/>
    <cellStyle name="Neutral" xfId="37" builtinId="28" customBuiltin="1"/>
    <cellStyle name="Normal" xfId="0" builtinId="0"/>
    <cellStyle name="Normal 2" xfId="38" xr:uid="{00000000-0005-0000-0000-000026000000}"/>
    <cellStyle name="Normal 2 2" xfId="74" xr:uid="{45202E31-325C-4A3F-94ED-EEAA5C8C0FF9}"/>
    <cellStyle name="Normal 2 3" xfId="73" xr:uid="{C0C986FC-5263-4F94-B04F-5473924099DB}"/>
    <cellStyle name="Normal 3" xfId="39" xr:uid="{00000000-0005-0000-0000-000027000000}"/>
    <cellStyle name="Normal 3 2" xfId="75" xr:uid="{2A7C3A96-4224-461C-9A09-6751ED157706}"/>
    <cellStyle name="Normal 4" xfId="81" xr:uid="{493C3B04-F054-4AB3-BFAD-6C14FDCEAD06}"/>
    <cellStyle name="Normal_Details" xfId="50" xr:uid="{00000000-0005-0000-0000-000028000000}"/>
    <cellStyle name="Normal_RS" xfId="40" xr:uid="{00000000-0005-0000-0000-000029000000}"/>
    <cellStyle name="Normal_STOCK_512_2009_10_001" xfId="41" xr:uid="{00000000-0005-0000-0000-00002A000000}"/>
    <cellStyle name="Note" xfId="42" builtinId="10" customBuiltin="1"/>
    <cellStyle name="Note 2" xfId="76" xr:uid="{8EDBBFB7-4EFA-40EB-9A1B-D23FF5A68CD4}"/>
    <cellStyle name="Output" xfId="43" builtinId="21" customBuiltin="1"/>
    <cellStyle name="Output 2" xfId="77" xr:uid="{1CA4F070-B587-42B4-A214-B6C2F0274E3A}"/>
    <cellStyle name="Per cent" xfId="44" builtinId="5"/>
    <cellStyle name="Percent 2" xfId="45" xr:uid="{00000000-0005-0000-0000-00002E000000}"/>
    <cellStyle name="Percent 2 2" xfId="78" xr:uid="{A7005FFC-035B-45B4-9893-59E9E49A70E8}"/>
    <cellStyle name="Percent 3" xfId="79" xr:uid="{B6854B8A-023A-4945-B4E2-3349E8883E8F}"/>
    <cellStyle name="Percent 4" xfId="82" xr:uid="{4A6F7978-0236-4A1E-9161-8BCC62E89682}"/>
    <cellStyle name="Style 1" xfId="46" xr:uid="{00000000-0005-0000-0000-00002F000000}"/>
    <cellStyle name="Title" xfId="47" builtinId="15" customBuiltin="1"/>
    <cellStyle name="Total" xfId="48" builtinId="25" customBuiltin="1"/>
    <cellStyle name="Total 2" xfId="80" xr:uid="{7CFFA2C5-43FB-428C-9461-17A9A2850BF8}"/>
    <cellStyle name="Warning Text" xfId="49" builtinId="11" customBuiltin="1"/>
  </cellStyles>
  <dxfs count="338">
    <dxf>
      <fill>
        <patternFill>
          <bgColor theme="5" tint="0.39994506668294322"/>
        </patternFill>
      </fill>
      <border>
        <left style="thin">
          <color auto="1"/>
        </left>
        <right style="thin">
          <color auto="1"/>
        </right>
        <top style="thin">
          <color auto="1"/>
        </top>
        <bottom style="thin">
          <color auto="1"/>
        </bottom>
        <vertical/>
        <horizontal/>
      </border>
    </dxf>
    <dxf>
      <fill>
        <patternFill>
          <bgColor theme="5" tint="0.39994506668294322"/>
        </patternFill>
      </fill>
      <border>
        <left style="thin">
          <color auto="1"/>
        </left>
        <right style="thin">
          <color auto="1"/>
        </right>
        <top style="thin">
          <color auto="1"/>
        </top>
        <bottom style="thin">
          <color auto="1"/>
        </bottom>
        <vertical/>
        <horizontal/>
      </border>
    </dxf>
    <dxf>
      <font>
        <condense val="0"/>
        <extend val="0"/>
        <color auto="1"/>
      </font>
      <fill>
        <patternFill>
          <bgColor indexed="51"/>
        </patternFill>
      </fill>
    </dxf>
    <dxf>
      <font>
        <condense val="0"/>
        <extend val="0"/>
        <color indexed="9"/>
      </font>
      <fill>
        <patternFill>
          <bgColor indexed="16"/>
        </patternFill>
      </fill>
    </dxf>
    <dxf>
      <font>
        <condense val="0"/>
        <extend val="0"/>
        <color indexed="9"/>
      </font>
      <fill>
        <patternFill>
          <bgColor indexed="17"/>
        </patternFill>
      </fill>
    </dxf>
    <dxf>
      <font>
        <b/>
        <i val="0"/>
        <color rgb="FFC00000"/>
      </font>
      <fill>
        <patternFill>
          <bgColor theme="4" tint="0.39994506668294322"/>
        </patternFill>
      </fill>
    </dxf>
    <dxf>
      <font>
        <b/>
        <i val="0"/>
        <color theme="0"/>
      </font>
      <fill>
        <patternFill>
          <bgColor rgb="FFC00000"/>
        </patternFill>
      </fill>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b/>
        <i val="0"/>
        <color theme="0"/>
      </font>
      <fill>
        <patternFill>
          <bgColor rgb="FFFF0000"/>
        </patternFill>
      </fill>
    </dxf>
    <dxf>
      <font>
        <color theme="5" tint="0.59996337778862885"/>
      </font>
    </dxf>
    <dxf>
      <font>
        <color rgb="FFFFFF99"/>
      </font>
    </dxf>
    <dxf>
      <font>
        <condense val="0"/>
        <extend val="0"/>
        <color indexed="9"/>
      </font>
    </dxf>
    <dxf>
      <font>
        <condense val="0"/>
        <extend val="0"/>
        <color indexed="8"/>
      </font>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b/>
        <i val="0"/>
        <color theme="0"/>
      </font>
      <fill>
        <patternFill>
          <bgColor rgb="FFFF0000"/>
        </patternFill>
      </fill>
    </dxf>
    <dxf>
      <font>
        <color theme="5" tint="0.59996337778862885"/>
      </font>
    </dxf>
    <dxf>
      <font>
        <color rgb="FFFFFF99"/>
      </font>
    </dxf>
    <dxf>
      <font>
        <condense val="0"/>
        <extend val="0"/>
        <color indexed="9"/>
      </font>
    </dxf>
    <dxf>
      <font>
        <condense val="0"/>
        <extend val="0"/>
        <color indexed="8"/>
      </font>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color theme="0"/>
      </font>
      <fill>
        <patternFill>
          <bgColor rgb="FF00B0F0"/>
        </patternFill>
      </fill>
      <border>
        <left style="thin">
          <color auto="1"/>
        </left>
        <right style="thin">
          <color auto="1"/>
        </right>
        <top style="thin">
          <color auto="1"/>
        </top>
        <bottom style="thin">
          <color auto="1"/>
        </bottom>
        <vertical/>
        <horizontal/>
      </border>
    </dxf>
    <dxf>
      <font>
        <b/>
        <i val="0"/>
        <color theme="0"/>
      </font>
      <fill>
        <patternFill>
          <bgColor rgb="FFFF0000"/>
        </patternFill>
      </fill>
      <border>
        <left style="thin">
          <color auto="1"/>
        </left>
        <right style="thin">
          <color auto="1"/>
        </right>
        <top style="thin">
          <color auto="1"/>
        </top>
        <bottom style="thin">
          <color auto="1"/>
        </bottom>
        <vertical/>
        <horizontal/>
      </border>
    </dxf>
    <dxf>
      <fill>
        <patternFill>
          <bgColor indexed="11"/>
        </patternFill>
      </fill>
    </dxf>
    <dxf>
      <font>
        <b/>
        <i val="0"/>
        <color theme="0"/>
      </font>
      <fill>
        <patternFill>
          <bgColor rgb="FFFF0000"/>
        </patternFill>
      </fill>
    </dxf>
    <dxf>
      <fill>
        <patternFill>
          <bgColor rgb="FF92D050"/>
        </patternFill>
      </fill>
    </dxf>
    <dxf>
      <fill>
        <patternFill>
          <bgColor indexed="11"/>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43"/>
        </patternFill>
      </fill>
    </dxf>
    <dxf>
      <fill>
        <patternFill>
          <bgColor indexed="43"/>
        </patternFill>
      </fill>
    </dxf>
    <dxf>
      <fill>
        <patternFill>
          <bgColor indexed="50"/>
        </patternFill>
      </fill>
    </dxf>
    <dxf>
      <fill>
        <patternFill>
          <bgColor indexed="50"/>
        </patternFill>
      </fill>
    </dxf>
    <dxf>
      <fill>
        <patternFill>
          <bgColor indexed="50"/>
        </patternFill>
      </fill>
    </dxf>
    <dxf>
      <fill>
        <patternFill>
          <bgColor indexed="43"/>
        </patternFill>
      </fill>
    </dxf>
    <dxf>
      <fill>
        <patternFill>
          <bgColor indexed="43"/>
        </patternFill>
      </fill>
    </dxf>
    <dxf>
      <fill>
        <patternFill>
          <bgColor indexed="50"/>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ont>
        <b/>
        <i val="0"/>
      </font>
      <fill>
        <patternFill>
          <bgColor rgb="FF99CC00"/>
        </patternFill>
      </fill>
    </dxf>
    <dxf>
      <font>
        <b/>
        <i val="0"/>
        <condense val="0"/>
        <extend val="0"/>
        <color indexed="9"/>
      </font>
      <fill>
        <patternFill>
          <bgColor rgb="FFC00000"/>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b/>
        <i val="0"/>
        <strike val="0"/>
        <condense val="0"/>
        <extend val="0"/>
        <outline val="0"/>
        <shadow val="0"/>
        <u val="none"/>
        <vertAlign val="baseline"/>
        <sz val="10"/>
        <color auto="1"/>
        <name val="Arial"/>
        <scheme val="none"/>
      </font>
      <alignment horizontal="general" vertical="top" textRotation="0" indent="0" justifyLastLine="0" shrinkToFit="0" readingOrder="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border outline="0">
        <top style="thin">
          <color indexed="8"/>
        </top>
        <bottom style="thin">
          <color indexed="22"/>
        </bottom>
      </border>
    </dxf>
    <dxf>
      <font>
        <b val="0"/>
        <i val="0"/>
        <strike val="0"/>
        <condense val="0"/>
        <extend val="0"/>
        <outline val="0"/>
        <shadow val="0"/>
        <u val="none"/>
        <vertAlign val="baseline"/>
        <sz val="8"/>
        <color auto="1"/>
        <name val="Arial"/>
        <family val="2"/>
        <scheme val="none"/>
      </font>
      <protection locked="0" hidden="0"/>
    </dxf>
    <dxf>
      <border outline="0">
        <bottom style="thin">
          <color indexed="8"/>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8"/>
        </left>
        <right style="thin">
          <color indexed="8"/>
        </right>
        <top/>
        <bottom/>
      </border>
      <protection locked="0" hidden="0"/>
    </dxf>
    <dxf>
      <font>
        <b val="0"/>
        <i val="0"/>
        <strike val="0"/>
        <condense val="0"/>
        <extend val="0"/>
        <outline val="0"/>
        <shadow val="0"/>
        <u val="none"/>
        <vertAlign val="baseline"/>
        <sz val="8"/>
        <color auto="1"/>
        <name val="Arial"/>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8"/>
        <color auto="1"/>
        <name val="Arial"/>
        <family val="2"/>
        <scheme val="none"/>
      </font>
      <numFmt numFmtId="3" formatCode="#,##0"/>
      <border diagonalUp="0" diagonalDown="0">
        <left style="thin">
          <color auto="1"/>
        </left>
        <right style="thin">
          <color auto="1"/>
        </right>
        <top/>
        <bottom/>
        <vertical/>
        <horizontal/>
      </border>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alignment horizontal="left"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theme="1"/>
        <name val="Arial"/>
        <scheme val="none"/>
      </font>
      <numFmt numFmtId="174" formatCode="dd/mm/yy;@"/>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rder>
    </dxf>
    <dxf>
      <font>
        <b val="0"/>
        <i val="0"/>
        <strike val="0"/>
        <condense val="0"/>
        <extend val="0"/>
        <outline val="0"/>
        <shadow val="0"/>
        <u val="none"/>
        <vertAlign val="baseline"/>
        <sz val="8"/>
        <color theme="1"/>
        <name val="Arial"/>
        <scheme val="none"/>
      </font>
      <alignment horizontal="left" vertical="center" textRotation="0" wrapText="0" indent="0" justifyLastLine="0" shrinkToFit="0" readingOrder="0"/>
    </dxf>
    <dxf>
      <font>
        <b/>
        <i val="0"/>
        <strike val="0"/>
        <condense val="0"/>
        <extend val="0"/>
        <outline val="0"/>
        <shadow val="0"/>
        <u val="none"/>
        <vertAlign val="baseline"/>
        <sz val="9"/>
        <color theme="0"/>
        <name val="Arial"/>
        <scheme val="none"/>
      </font>
      <fill>
        <patternFill patternType="solid">
          <fgColor theme="4"/>
          <bgColor theme="4"/>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FF"/>
        </left>
        <right/>
        <top style="thin">
          <color auto="1"/>
        </top>
        <bottom style="thin">
          <color auto="1"/>
        </bottom>
        <vertical/>
        <horizontal/>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protection locked="1" hidden="0"/>
    </dxf>
    <dxf>
      <numFmt numFmtId="0" formatCode="General"/>
      <protection locked="1" hidden="0"/>
    </dxf>
    <dxf>
      <protection locked="1" hidden="0"/>
    </dxf>
    <dxf>
      <numFmt numFmtId="0" formatCode="General"/>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medium">
          <color rgb="FF7030A0"/>
        </left>
        <right style="medium">
          <color rgb="FF7030A0"/>
        </right>
        <top style="medium">
          <color auto="1"/>
        </top>
        <bottom style="medium">
          <color rgb="FF7030A0"/>
        </bottom>
      </border>
    </dxf>
    <dxf>
      <protection locked="1" hidden="0"/>
    </dxf>
    <dxf>
      <border outline="0">
        <bottom style="medium">
          <color theme="1" tint="0.499984740745262"/>
        </bottom>
      </border>
    </dxf>
    <dxf>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FF"/>
        </left>
        <right/>
        <top style="medium">
          <color rgb="FF0000FF"/>
        </top>
        <bottom style="thin">
          <color auto="1"/>
        </bottom>
        <vertical/>
        <horizontal/>
      </border>
      <protection locked="1" hidden="0"/>
    </dxf>
    <dxf>
      <protection locked="1" hidden="0"/>
    </dxf>
    <dxf>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5" tint="0.79998168889431442"/>
        </patternFill>
      </fill>
      <alignment horizontal="right" vertical="center" textRotation="0" wrapText="0" indent="0" justifyLastLine="0" shrinkToFit="0" readingOrder="0"/>
      <border diagonalUp="0" diagonalDown="0">
        <left style="thin">
          <color theme="1"/>
        </left>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alignment horizontal="center" vertical="center" textRotation="0" wrapText="0" indent="0" justifyLastLine="0" shrinkToFit="0" readingOrder="0"/>
      <border diagonalUp="0" diagonalDown="0" outline="0">
        <left style="thin">
          <color indexed="64"/>
        </left>
        <right style="thin">
          <color theme="1"/>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9"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9"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theme="1"/>
        </left>
        <right style="thin">
          <color indexed="64"/>
        </right>
        <top style="medium">
          <color theme="1" tint="0.499984740745262"/>
        </top>
        <bottom/>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top style="medium">
          <color theme="1" tint="0.499984740745262"/>
        </top>
        <bottom/>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right/>
        <top/>
        <bottom style="thin">
          <color indexed="64"/>
        </bottom>
        <vertical/>
        <horizontal/>
      </border>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protection locked="1" hidden="0"/>
    </dxf>
    <dxf>
      <border outline="0">
        <left style="medium">
          <color rgb="FF7030A0"/>
        </left>
        <right style="medium">
          <color rgb="FF7030A0"/>
        </right>
        <top style="medium">
          <color auto="1"/>
        </top>
        <bottom style="medium">
          <color rgb="FF7030A0"/>
        </bottom>
      </border>
    </dxf>
    <dxf>
      <protection locked="1" hidden="0"/>
    </dxf>
    <dxf>
      <border outline="0">
        <bottom style="medium">
          <color theme="1" tint="0.499984740745262"/>
        </bottom>
      </border>
    </dxf>
    <dxf>
      <protection locked="1" hidden="0"/>
    </dxf>
    <dxf>
      <protection locked="1" hidden="0"/>
    </dxf>
    <dxf>
      <numFmt numFmtId="0" formatCode="General"/>
      <protection locked="1" hidden="0"/>
    </dxf>
    <dxf>
      <protection locked="1" hidden="0"/>
    </dxf>
    <dxf>
      <numFmt numFmtId="0" formatCode="General"/>
      <protection locked="1" hidden="0"/>
    </dxf>
    <dxf>
      <protection locked="1" hidden="0"/>
    </dxf>
    <dxf>
      <protection locked="1" hidden="0"/>
    </dxf>
    <dxf>
      <protection locked="1" hidden="0"/>
    </dxf>
    <dxf>
      <numFmt numFmtId="170" formatCode="#,##0_ ;[Red]\-#,##0\ "/>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font>
        <b val="0"/>
        <i val="0"/>
        <strike val="0"/>
        <condense val="0"/>
        <extend val="0"/>
        <outline val="0"/>
        <shadow val="0"/>
        <u val="none"/>
        <vertAlign val="baseline"/>
        <sz val="9"/>
        <color auto="1"/>
        <name val="Arial"/>
        <scheme val="none"/>
      </font>
      <numFmt numFmtId="174" formatCode="dd/mm/yy;@"/>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74" formatCode="dd/mm/yy;@"/>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9"/>
        <color theme="1"/>
        <name val="Arial"/>
        <scheme val="none"/>
      </font>
      <numFmt numFmtId="170" formatCode="#,##0_ ;[Red]\-#,##0\ "/>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medium">
          <color rgb="FF7030A0"/>
        </left>
        <right style="thin">
          <color auto="1"/>
        </right>
        <top/>
        <bottom/>
        <vertical style="thin">
          <color auto="1"/>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font>
        <strike val="0"/>
        <outline val="0"/>
        <shadow val="0"/>
        <u val="none"/>
        <vertAlign val="baseline"/>
        <sz val="10"/>
        <color theme="1" tint="0.34998626667073579"/>
        <name val="Arial"/>
        <family val="2"/>
        <scheme val="none"/>
      </font>
      <protection locked="1" hidden="0"/>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general" vertical="bottom"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left" vertical="top"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left" vertical="top"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0" formatCode="General"/>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170" formatCode="#,##0_ ;[Red]\-#,##0\ "/>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i val="0"/>
        <strike val="0"/>
        <condense val="0"/>
        <extend val="0"/>
        <outline val="0"/>
        <shadow val="0"/>
        <u val="none"/>
        <vertAlign val="baseline"/>
        <sz val="10"/>
        <color theme="1"/>
        <name val="Arial"/>
        <scheme val="none"/>
      </font>
      <numFmt numFmtId="167" formatCode="#,##0.000"/>
      <alignment horizontal="left" vertical="bottom" textRotation="0" wrapText="0" indent="0" justifyLastLine="0" shrinkToFit="0" readingOrder="0"/>
      <border diagonalUp="0" diagonalDown="0">
        <left/>
        <right/>
        <top style="thin">
          <color theme="1"/>
        </top>
        <bottom/>
        <vertical/>
        <horizontal/>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C0C0C0"/>
      <rgbColor rgb="00008000"/>
      <rgbColor rgb="00000080"/>
      <rgbColor rgb="00808000"/>
      <rgbColor rgb="00800080"/>
      <rgbColor rgb="00008080"/>
      <rgbColor rgb="0000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E1FEFF"/>
      <rgbColor rgb="00993366"/>
      <rgbColor rgb="00333399"/>
      <rgbColor rgb="00333333"/>
    </indexedColors>
    <mruColors>
      <color rgb="FF0000FF"/>
      <color rgb="FF00FF00"/>
      <color rgb="FFC0C0C0"/>
      <color rgb="FFCCFFCC"/>
      <color rgb="FF000000"/>
      <color rgb="FFFFFFCC"/>
      <color rgb="FFE1FEFF"/>
      <color rgb="FFFCD5B4"/>
      <color rgb="FFDDDD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Drop" dropLines="33" dropStyle="combo" dx="16" fmlaLink="Details!$A$2" fmlaRange="Details!$E$42:$E$74" noThreeD="1" sel="1" val="0"/>
</file>

<file path=xl/ctrlProps/ctrlProp2.xml><?xml version="1.0" encoding="utf-8"?>
<formControlPr xmlns="http://schemas.microsoft.com/office/spreadsheetml/2009/9/main" objectType="Drop" dropLines="2" dropStyle="combo" dx="16" fmlaLink="$E$3" fmlaRange="Details!A43:A44" noThreeD="1" sel="2" val="0"/>
</file>

<file path=xl/ctrlProps/ctrlProp3.xml><?xml version="1.0" encoding="utf-8"?>
<formControlPr xmlns="http://schemas.microsoft.com/office/spreadsheetml/2009/9/main" objectType="CheckBox" fmlaLink="$BX$3"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279400</xdr:colOff>
          <xdr:row>5</xdr:row>
          <xdr:rowOff>88900</xdr:rowOff>
        </xdr:from>
        <xdr:to>
          <xdr:col>8</xdr:col>
          <xdr:colOff>317500</xdr:colOff>
          <xdr:row>6</xdr:row>
          <xdr:rowOff>133350</xdr:rowOff>
        </xdr:to>
        <xdr:sp macro="" textlink="">
          <xdr:nvSpPr>
            <xdr:cNvPr id="2054" name="Drop Down 6" descr="Select authority"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257175</xdr:colOff>
      <xdr:row>4</xdr:row>
      <xdr:rowOff>133350</xdr:rowOff>
    </xdr:from>
    <xdr:to>
      <xdr:col>12</xdr:col>
      <xdr:colOff>276225</xdr:colOff>
      <xdr:row>9</xdr:row>
      <xdr:rowOff>19050</xdr:rowOff>
    </xdr:to>
    <xdr:pic>
      <xdr:nvPicPr>
        <xdr:cNvPr id="61467" name="Picture 1">
          <a:extLst>
            <a:ext uri="{FF2B5EF4-FFF2-40B4-BE49-F238E27FC236}">
              <a16:creationId xmlns:a16="http://schemas.microsoft.com/office/drawing/2014/main" id="{00000000-0008-0000-0000-00001BF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8625" y="1162050"/>
          <a:ext cx="22733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428626</xdr:colOff>
      <xdr:row>25</xdr:row>
      <xdr:rowOff>66675</xdr:rowOff>
    </xdr:from>
    <xdr:to>
      <xdr:col>13</xdr:col>
      <xdr:colOff>795</xdr:colOff>
      <xdr:row>31</xdr:row>
      <xdr:rowOff>0</xdr:rowOff>
    </xdr:to>
    <xdr:pic>
      <xdr:nvPicPr>
        <xdr:cNvPr id="61468" name="Picture 7">
          <a:extLst>
            <a:ext uri="{FF2B5EF4-FFF2-40B4-BE49-F238E27FC236}">
              <a16:creationId xmlns:a16="http://schemas.microsoft.com/office/drawing/2014/main" id="{00000000-0008-0000-0000-00001CF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1" y="6038850"/>
          <a:ext cx="1219994"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12700</xdr:colOff>
          <xdr:row>2</xdr:row>
          <xdr:rowOff>95250</xdr:rowOff>
        </xdr:from>
        <xdr:to>
          <xdr:col>5</xdr:col>
          <xdr:colOff>857250</xdr:colOff>
          <xdr:row>3</xdr:row>
          <xdr:rowOff>19050</xdr:rowOff>
        </xdr:to>
        <xdr:sp macro="" textlink="">
          <xdr:nvSpPr>
            <xdr:cNvPr id="34036" name="Drop Down 1268" descr="Select language" hidden="1">
              <a:extLst>
                <a:ext uri="{63B3BB69-23CF-44E3-9099-C40C66FF867C}">
                  <a14:compatExt spid="_x0000_s34036"/>
                </a:ext>
                <a:ext uri="{FF2B5EF4-FFF2-40B4-BE49-F238E27FC236}">
                  <a16:creationId xmlns:a16="http://schemas.microsoft.com/office/drawing/2014/main" id="{00000000-0008-0000-0000-0000F4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19050</xdr:colOff>
      <xdr:row>6</xdr:row>
      <xdr:rowOff>38100</xdr:rowOff>
    </xdr:from>
    <xdr:to>
      <xdr:col>7</xdr:col>
      <xdr:colOff>590550</xdr:colOff>
      <xdr:row>7</xdr:row>
      <xdr:rowOff>0</xdr:rowOff>
    </xdr:to>
    <xdr:sp macro="" textlink="" fLocksText="0">
      <xdr:nvSpPr>
        <xdr:cNvPr id="25601" name="Text Box 1" descr="Form design">
          <a:extLst>
            <a:ext uri="{FF2B5EF4-FFF2-40B4-BE49-F238E27FC236}">
              <a16:creationId xmlns:a16="http://schemas.microsoft.com/office/drawing/2014/main" id="{00000000-0008-0000-1200-000001640000}"/>
            </a:ext>
          </a:extLst>
        </xdr:cNvPr>
        <xdr:cNvSpPr txBox="1">
          <a:spLocks noChangeAspect="1" noChangeArrowheads="1"/>
        </xdr:cNvSpPr>
      </xdr:nvSpPr>
      <xdr:spPr bwMode="auto">
        <a:xfrm>
          <a:off x="447675" y="1819275"/>
          <a:ext cx="5295900" cy="1257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9</xdr:row>
      <xdr:rowOff>38100</xdr:rowOff>
    </xdr:from>
    <xdr:to>
      <xdr:col>7</xdr:col>
      <xdr:colOff>590550</xdr:colOff>
      <xdr:row>10</xdr:row>
      <xdr:rowOff>9525</xdr:rowOff>
    </xdr:to>
    <xdr:sp macro="" textlink="" fLocksText="0">
      <xdr:nvSpPr>
        <xdr:cNvPr id="25602" name="Text Box 2" descr="Validation">
          <a:extLst>
            <a:ext uri="{FF2B5EF4-FFF2-40B4-BE49-F238E27FC236}">
              <a16:creationId xmlns:a16="http://schemas.microsoft.com/office/drawing/2014/main" id="{00000000-0008-0000-1200-000002640000}"/>
            </a:ext>
          </a:extLst>
        </xdr:cNvPr>
        <xdr:cNvSpPr txBox="1">
          <a:spLocks noChangeArrowheads="1"/>
        </xdr:cNvSpPr>
      </xdr:nvSpPr>
      <xdr:spPr bwMode="auto">
        <a:xfrm>
          <a:off x="447675" y="3419475"/>
          <a:ext cx="529590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12</xdr:row>
      <xdr:rowOff>38100</xdr:rowOff>
    </xdr:from>
    <xdr:to>
      <xdr:col>7</xdr:col>
      <xdr:colOff>590550</xdr:colOff>
      <xdr:row>13</xdr:row>
      <xdr:rowOff>0</xdr:rowOff>
    </xdr:to>
    <xdr:sp macro="" textlink="" fLocksText="0">
      <xdr:nvSpPr>
        <xdr:cNvPr id="25603" name="Text Box 3" descr="Documentation">
          <a:extLst>
            <a:ext uri="{FF2B5EF4-FFF2-40B4-BE49-F238E27FC236}">
              <a16:creationId xmlns:a16="http://schemas.microsoft.com/office/drawing/2014/main" id="{00000000-0008-0000-1200-000003640000}"/>
            </a:ext>
          </a:extLst>
        </xdr:cNvPr>
        <xdr:cNvSpPr txBox="1">
          <a:spLocks noChangeArrowheads="1"/>
        </xdr:cNvSpPr>
      </xdr:nvSpPr>
      <xdr:spPr bwMode="auto">
        <a:xfrm>
          <a:off x="447675" y="5019675"/>
          <a:ext cx="5295900" cy="1257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15</xdr:row>
      <xdr:rowOff>38100</xdr:rowOff>
    </xdr:from>
    <xdr:to>
      <xdr:col>7</xdr:col>
      <xdr:colOff>590550</xdr:colOff>
      <xdr:row>16</xdr:row>
      <xdr:rowOff>9525</xdr:rowOff>
    </xdr:to>
    <xdr:sp macro="" textlink="" fLocksText="0">
      <xdr:nvSpPr>
        <xdr:cNvPr id="25604" name="Text Box 4" descr="Comments">
          <a:extLst>
            <a:ext uri="{FF2B5EF4-FFF2-40B4-BE49-F238E27FC236}">
              <a16:creationId xmlns:a16="http://schemas.microsoft.com/office/drawing/2014/main" id="{00000000-0008-0000-1200-000004640000}"/>
            </a:ext>
          </a:extLst>
        </xdr:cNvPr>
        <xdr:cNvSpPr txBox="1">
          <a:spLocks noChangeArrowheads="1"/>
        </xdr:cNvSpPr>
      </xdr:nvSpPr>
      <xdr:spPr bwMode="auto">
        <a:xfrm>
          <a:off x="447675" y="6619875"/>
          <a:ext cx="529590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9525</xdr:colOff>
      <xdr:row>3</xdr:row>
      <xdr:rowOff>247650</xdr:rowOff>
    </xdr:from>
    <xdr:to>
      <xdr:col>7</xdr:col>
      <xdr:colOff>581025</xdr:colOff>
      <xdr:row>4</xdr:row>
      <xdr:rowOff>552450</xdr:rowOff>
    </xdr:to>
    <xdr:sp macro="" textlink="Text!H962">
      <xdr:nvSpPr>
        <xdr:cNvPr id="25605" name="Text Box 5">
          <a:extLst>
            <a:ext uri="{FF2B5EF4-FFF2-40B4-BE49-F238E27FC236}">
              <a16:creationId xmlns:a16="http://schemas.microsoft.com/office/drawing/2014/main" id="{00000000-0008-0000-1200-000005640000}"/>
            </a:ext>
          </a:extLst>
        </xdr:cNvPr>
        <xdr:cNvSpPr txBox="1">
          <a:spLocks noChangeAspect="1" noChangeArrowheads="1"/>
        </xdr:cNvSpPr>
      </xdr:nvSpPr>
      <xdr:spPr bwMode="auto">
        <a:xfrm>
          <a:off x="438150" y="1019175"/>
          <a:ext cx="5295900" cy="590550"/>
        </a:xfrm>
        <a:prstGeom prst="rect">
          <a:avLst/>
        </a:prstGeom>
        <a:solidFill>
          <a:srgbClr xmlns:mc="http://schemas.openxmlformats.org/markup-compatibility/2006" xmlns:a14="http://schemas.microsoft.com/office/drawing/2010/main" val="E1FEFF" mc:Ignorable="a14" a14:legacySpreadsheetColorIndex="6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fld id="{B1BB5AD5-5B9F-4216-BA17-4DDC913901C0}" type="TxLink">
            <a:rPr lang="en-GB" sz="1000" b="0" i="0" u="none" strike="noStrike" baseline="0">
              <a:solidFill>
                <a:srgbClr val="000000"/>
              </a:solidFill>
              <a:latin typeface="Arial"/>
              <a:cs typeface="Arial"/>
            </a:rPr>
            <a:pPr algn="l" rtl="0">
              <a:defRPr sz="1000"/>
            </a:pPr>
            <a:t>We are continually striving to improve the form to make it easier to complete, whilst still ensuring data integrity and consistency across all authorities. If you have any comments or suggestions that may be useful,  please note them below:</a:t>
          </a:fld>
          <a:endParaRPr lang="en-GB"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75</xdr:col>
          <xdr:colOff>114300</xdr:colOff>
          <xdr:row>2</xdr:row>
          <xdr:rowOff>165100</xdr:rowOff>
        </xdr:from>
        <xdr:to>
          <xdr:col>75</xdr:col>
          <xdr:colOff>698500</xdr:colOff>
          <xdr:row>2</xdr:row>
          <xdr:rowOff>533400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200-0000115C0000}"/>
                </a:ext>
              </a:extLst>
            </xdr:cNvPr>
            <xdr:cNvSpPr/>
          </xdr:nvSpPr>
          <xdr:spPr bwMode="auto">
            <a:xfrm>
              <a:off x="0" y="0"/>
              <a:ext cx="0" cy="0"/>
            </a:xfrm>
            <a:prstGeom prst="rect">
              <a:avLst/>
            </a:prstGeom>
            <a:solidFill>
              <a:srgbClr val="3366FF" mc:Ignorable="a14" a14:legacySpreadsheetColorIndex="48"/>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Unlock Other</a:t>
              </a:r>
            </a:p>
          </xdr:txBody>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ocalGovernmentFinance" adjustColumnWidth="0" connectionId="6" xr16:uid="{00000000-0016-0000-1400-000003000000}" autoFormatId="16" applyNumberFormats="0" applyBorderFormats="0" applyFontFormats="0" applyPatternFormats="0" applyAlignmentFormats="0" applyWidthHeightFormats="0">
  <queryTableRefresh nextId="12" unboundColumnsLeft="1">
    <queryTableFields count="7">
      <queryTableField id="11" dataBound="0" tableColumnId="11"/>
      <queryTableField id="1" name="FormRef" tableColumnId="1"/>
      <queryTableField id="2" name="YearCode" tableColumnId="2"/>
      <queryTableField id="3" name="AuthCode" tableColumnId="3"/>
      <queryTableField id="5" name="RowRef" tableColumnId="5"/>
      <queryTableField id="7" name="ColumnRef" tableColumnId="7"/>
      <queryTableField id="9" name="Data"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growShrinkType="overwriteClear" adjustColumnWidth="0" connectionId="2" xr16:uid="{00000000-0016-0000-1400-000005000000}" autoFormatId="16" applyNumberFormats="0" applyBorderFormats="0" applyFontFormats="0" applyPatternFormats="0" applyAlignmentFormats="0" applyWidthHeightFormats="0">
  <queryTableRefresh preserveSortFilterLayout="0" nextId="5" unboundColumnsRight="2">
    <queryTableFields count="4">
      <queryTableField id="1" name="AuthCode" tableColumnId="1"/>
      <queryTableField id="2" name="Data" tableColumnId="2"/>
      <queryTableField id="3" dataBound="0" tableColumnId="3"/>
      <queryTableField id="4" dataBound="0" tableColumnId="4"/>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5" xr16:uid="{329F3EF6-4AAF-440E-B33D-F5DF39EC52C9}" autoFormatId="16" applyNumberFormats="0" applyBorderFormats="0" applyFontFormats="0" applyPatternFormats="0" applyAlignmentFormats="0" applyWidthHeightFormats="0">
  <queryTableRefresh nextId="13">
    <queryTableFields count="12">
      <queryTableField id="1" name="UACode" tableColumnId="1"/>
      <queryTableField id="2" name="AuthorityName" tableColumnId="2"/>
      <queryTableField id="3" name="CFOName" tableColumnId="3"/>
      <queryTableField id="4" name="Address1" tableColumnId="4"/>
      <queryTableField id="5" name="Address2" tableColumnId="5"/>
      <queryTableField id="6" name="Address3" tableColumnId="6"/>
      <queryTableField id="7" name="Address4" tableColumnId="7"/>
      <queryTableField id="8" name="Postcode" tableColumnId="8"/>
      <queryTableField id="9" name="RAName" tableColumnId="9"/>
      <queryTableField id="10" name="RASTDCode" tableColumnId="10"/>
      <queryTableField id="11" name="RATelephone" tableColumnId="11"/>
      <queryTableField id="12" name="RAEMail"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from Local Government Finance" connectionId="1" xr16:uid="{00000000-0016-0000-1400-000002000000}" autoFormatId="16" applyNumberFormats="0" applyBorderFormats="0" applyFontFormats="1" applyPatternFormats="1" applyAlignmentFormats="0" applyWidthHeightFormats="0">
  <queryTableRefresh preserveSortFilterLayout="0" nextId="8">
    <queryTableFields count="7">
      <queryTableField id="1"/>
      <queryTableField id="2" name="AuthCode"/>
      <queryTableField id="3" name="Data"/>
      <queryTableField id="4" name="FormRef"/>
      <queryTableField id="5" name="RowRef"/>
      <queryTableField id="6" name="StandDesc"/>
      <queryTableField id="7" name="YearCode"/>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LocalGovernmentFinance_1" connectionId="4" xr16:uid="{00000000-0016-0000-1400-000001000000}" autoFormatId="16" applyNumberFormats="0" applyBorderFormats="0" applyFontFormats="1" applyPatternFormats="1" applyAlignmentFormats="0" applyWidthHeightFormats="0">
  <queryTableRefresh nextId="11">
    <queryTableFields count="4">
      <queryTableField id="1" name="YearCode"/>
      <queryTableField id="8" name="RowRef"/>
      <queryTableField id="7" name="AuthCode"/>
      <queryTableField id="6" name="Data"/>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LocalGovernmentFinance" adjustColumnWidth="0" connectionId="3" xr16:uid="{00000000-0016-0000-1400-000000000000}" autoFormatId="16" applyNumberFormats="0" applyBorderFormats="0" applyFontFormats="1" applyPatternFormats="1" applyAlignmentFormats="0" applyWidthHeightFormats="0">
  <queryTableRefresh nextId="12">
    <queryTableFields count="5">
      <queryTableField id="1" name="YearCode"/>
      <queryTableField id="8" dataBound="0" fillFormulas="1"/>
      <queryTableField id="7" name="AuthCode"/>
      <queryTableField id="6" name="Data"/>
      <queryTableField id="11" name="RowRef"/>
    </queryTableFields>
  </queryTableRefresh>
</queryTable>
</file>

<file path=xl/tables/_rels/table1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0000000}" name="RSVal" displayName="RSVal" ref="N11:AA114" totalsRowShown="0" dataDxfId="337" tableBorderDxfId="336">
  <autoFilter ref="N11:AA114" xr:uid="{00000000-0009-0000-0100-000010000000}"/>
  <tableColumns count="14">
    <tableColumn id="1" xr3:uid="{00000000-0010-0000-0000-000001000000}" name="Column2" dataDxfId="335">
      <calculatedColumnFormula>IF(M12="L","",B12)</calculatedColumnFormula>
    </tableColumn>
    <tableColumn id="2" xr3:uid="{00000000-0010-0000-0000-000002000000}" name="Column4" dataDxfId="334">
      <calculatedColumnFormula>IF(ISERROR(VLOOKUP($B$4&amp;"_"&amp;$B$1&amp;"_"&amp;$N12&amp;"_"&amp;$T$5&amp;"_"&amp;O$9,tblRO[],7,FALSE)),"",VLOOKUP($B$4&amp;"_"&amp;$B$1&amp;"_"&amp;$N12&amp;"_"&amp;$T$5&amp;"_"&amp;O$9,tblRO[],7,FALSE))</calculatedColumnFormula>
    </tableColumn>
    <tableColumn id="3" xr3:uid="{00000000-0010-0000-0000-000003000000}" name="Column5" dataDxfId="333">
      <calculatedColumnFormula>IF(ISERROR(VLOOKUP($B$4&amp;"_"&amp;$B$1&amp;"_"&amp;$N12&amp;"_"&amp;$T$5&amp;"_"&amp;P$9,tblRO[],7,FALSE)),"",VLOOKUP($B$4&amp;"_"&amp;$B$1&amp;"_"&amp;$N12&amp;"_"&amp;$T$5&amp;"_"&amp;P$9,tblRO[],7,FALSE))</calculatedColumnFormula>
    </tableColumn>
    <tableColumn id="4" xr3:uid="{00000000-0010-0000-0000-000004000000}" name="Column6" dataDxfId="332">
      <calculatedColumnFormula>IF(M12="E","",IF(ISERROR(VLOOKUP($B$1&amp;N12&amp;$T$5,TIndex,7,FALSE)),"",VLOOKUP($B$1&amp;N12&amp;$T$5,TIndex,7,FALSE)))</calculatedColumnFormula>
    </tableColumn>
    <tableColumn id="5" xr3:uid="{00000000-0010-0000-0000-000005000000}" name="Column7" dataDxfId="331">
      <calculatedColumnFormula>IF(ISERROR(Q12-P12),"",Q12-P12)</calculatedColumnFormula>
    </tableColumn>
    <tableColumn id="6" xr3:uid="{00000000-0010-0000-0000-000006000000}" name="Column8" dataDxfId="330">
      <calculatedColumnFormula>IF(ISERROR(R12/P12),"",IF(OR(P12=0,Q12=0),"",(R12/P12)*100))</calculatedColumnFormula>
    </tableColumn>
    <tableColumn id="7" xr3:uid="{00000000-0010-0000-0000-000007000000}" name="Column9" dataDxfId="329">
      <calculatedColumnFormula>IF(OR(M12="T",M12="E",R12="",S12=""),"",IF(AND(ABS(R12)&gt;AC12,ABS(S12)&gt;AD12),1,""))</calculatedColumnFormula>
    </tableColumn>
    <tableColumn id="8" xr3:uid="{00000000-0010-0000-0000-000008000000}" name="Column10" dataDxfId="328"/>
    <tableColumn id="9" xr3:uid="{00000000-0010-0000-0000-000009000000}" name="Column11" dataDxfId="327">
      <calculatedColumnFormula>IF(U12="","",IF(OR(M12="T",M12="E",R12="",S12=""),"",IF(OR(W12="C",W12="T"),"",IF(U12=1,1,""))))</calculatedColumnFormula>
    </tableColumn>
    <tableColumn id="10" xr3:uid="{00000000-0010-0000-0000-00000A000000}" name="Column112" dataDxfId="326"/>
    <tableColumn id="11" xr3:uid="{00000000-0010-0000-0000-00000B000000}" name="Column12" dataDxfId="325"/>
    <tableColumn id="12" xr3:uid="{00000000-0010-0000-0000-00000C000000}" name="Column13" dataDxfId="324"/>
    <tableColumn id="13" xr3:uid="{00000000-0010-0000-0000-00000D000000}" name="Column14" dataDxfId="323"/>
    <tableColumn id="14" xr3:uid="{00000000-0010-0000-0000-00000E000000}" name="Column15" dataDxfId="32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le15" displayName="Table15" ref="C119:S132" totalsRowShown="0" headerRowDxfId="159" dataDxfId="158" tableBorderDxfId="157">
  <autoFilter ref="C119:S132" xr:uid="{00000000-0009-0000-0100-00000F000000}"/>
  <tableColumns count="17">
    <tableColumn id="1" xr3:uid="{00000000-0010-0000-0A00-000001000000}" name="Val No" dataDxfId="156"/>
    <tableColumn id="2" xr3:uid="{00000000-0010-0000-0A00-000002000000}" name="Form1" dataDxfId="155"/>
    <tableColumn id="3" xr3:uid="{00000000-0010-0000-0A00-000003000000}" name="Form1 Row" dataDxfId="154"/>
    <tableColumn id="4" xr3:uid="{00000000-0010-0000-0A00-000004000000}" name="Form1 Col" dataDxfId="153"/>
    <tableColumn id="5" xr3:uid="{00000000-0010-0000-0A00-000005000000}" name="Validation Description" dataDxfId="152"/>
    <tableColumn id="6" xr3:uid="{00000000-0010-0000-0A00-000006000000}" name="Form2" dataDxfId="151"/>
    <tableColumn id="7" xr3:uid="{00000000-0010-0000-0A00-000007000000}" name="Form2 Row" dataDxfId="150"/>
    <tableColumn id="8" xr3:uid="{00000000-0010-0000-0A00-000008000000}" name="Form2 Col" dataDxfId="149"/>
    <tableColumn id="9" xr3:uid="{00000000-0010-0000-0A00-000009000000}" name="Form12" dataDxfId="148"/>
    <tableColumn id="10" xr3:uid="{00000000-0010-0000-0A00-00000A000000}" name="Form23" dataDxfId="147"/>
    <tableColumn id="11" xr3:uid="{00000000-0010-0000-0A00-00000B000000}" name="Tolerance" dataDxfId="146"/>
    <tableColumn id="12" xr3:uid="{00000000-0010-0000-0A00-00000C000000}" name="Difference" dataDxfId="145"/>
    <tableColumn id="13" xr3:uid="{00000000-0010-0000-0A00-00000D000000}" name="Auto" dataDxfId="144"/>
    <tableColumn id="14" xr3:uid="{00000000-0010-0000-0A00-00000E000000}" name="Mark" dataDxfId="143">
      <calculatedColumnFormula>IF(ISNA(AH120),"",IF(AH120=0,"",AH120))</calculatedColumnFormula>
    </tableColumn>
    <tableColumn id="15" xr3:uid="{00000000-0010-0000-0A00-00000F000000}" name="Checks" dataDxfId="142"/>
    <tableColumn id="16" xr3:uid="{00000000-0010-0000-0A00-000010000000}" name="Status" dataDxfId="141"/>
    <tableColumn id="17" xr3:uid="{00000000-0010-0000-0A00-000011000000}" name="Your Comments" dataDxfId="14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ValComp" displayName="ValComp" ref="BC2:BS32" totalsRowShown="0" headerRowDxfId="139" dataDxfId="138" tableBorderDxfId="137">
  <autoFilter ref="BC2:BS32" xr:uid="{00000000-0009-0000-0100-000012000000}"/>
  <tableColumns count="17">
    <tableColumn id="17" xr3:uid="{00000000-0010-0000-0B00-000011000000}" name="Index" dataDxfId="136">
      <calculatedColumnFormula>BE3&amp;"_"&amp;BF3</calculatedColumnFormula>
    </tableColumn>
    <tableColumn id="1" xr3:uid="{00000000-0010-0000-0B00-000001000000}" name="YearCode" dataDxfId="135">
      <calculatedColumnFormula>year</calculatedColumnFormula>
    </tableColumn>
    <tableColumn id="2" xr3:uid="{00000000-0010-0000-0B00-000002000000}" name="FormRef" dataDxfId="134"/>
    <tableColumn id="3" xr3:uid="{00000000-0010-0000-0B00-000003000000}" name="RowRef" dataDxfId="133"/>
    <tableColumn id="4" xr3:uid="{00000000-0010-0000-0B00-000004000000}" name="ColumnRef" dataDxfId="132"/>
    <tableColumn id="5" xr3:uid="{00000000-0010-0000-0B00-000005000000}" name="AuthCode" dataDxfId="131">
      <calculatedColumnFormula>UANumber</calculatedColumnFormula>
    </tableColumn>
    <tableColumn id="6" xr3:uid="{00000000-0010-0000-0B00-000006000000}" name="DataY1" dataDxfId="130">
      <calculatedColumnFormula>IF(VLOOKUP($BF3,INDIRECT($BE3&amp;"Val"),2,FALSE)="",0,VLOOKUP($BF3,INDIRECT($BE3&amp;"Val"),2,FALSE))</calculatedColumnFormula>
    </tableColumn>
    <tableColumn id="7" xr3:uid="{00000000-0010-0000-0B00-000007000000}" name="DataY2" dataDxfId="129">
      <calculatedColumnFormula>IF(VLOOKUP($BF3,INDIRECT($BE3&amp;"Val"),3,FALSE)="",0,VLOOKUP($BF3,INDIRECT($BE3&amp;"Val"),3,FALSE))</calculatedColumnFormula>
    </tableColumn>
    <tableColumn id="8" xr3:uid="{00000000-0010-0000-0B00-000008000000}" name="DataY3" dataDxfId="128">
      <calculatedColumnFormula>IF(VLOOKUP($BF3,INDIRECT($BE3&amp;"Val"),4,FALSE)="",0,VLOOKUP($BF3,INDIRECT($BE3&amp;"Val"),4,FALSE))</calculatedColumnFormula>
    </tableColumn>
    <tableColumn id="9" xr3:uid="{00000000-0010-0000-0B00-000009000000}" name="Auto" dataDxfId="127">
      <calculatedColumnFormula>IF(VLOOKUP($BF3,INDIRECT($BE3&amp;"Val"),7,FALSE)="","",VLOOKUP($BF3,INDIRECT($BE3&amp;"Val"),7,FALSE))</calculatedColumnFormula>
    </tableColumn>
    <tableColumn id="10" xr3:uid="{00000000-0010-0000-0B00-00000A000000}" name="Mark" dataDxfId="126"/>
    <tableColumn id="11" xr3:uid="{00000000-0010-0000-0B00-00000B000000}" name="Check" dataDxfId="125">
      <calculatedColumnFormula>IF(VLOOKUP($BF3,INDIRECT($BE3&amp;"Val"),9,FALSE)="","",VLOOKUP($BF3,INDIRECT($BE3&amp;"Val"),9,FALSE))</calculatedColumnFormula>
    </tableColumn>
    <tableColumn id="12" xr3:uid="{00000000-0010-0000-0B00-00000C000000}" name="Status" dataDxfId="124">
      <calculatedColumnFormula>IF(VLOOKUP($BF3,INDIRECT($BE3&amp;"Val"),10,FALSE)="","",VLOOKUP($BF3,INDIRECT($BE3&amp;"Val"),10,FALSE))</calculatedColumnFormula>
    </tableColumn>
    <tableColumn id="13" xr3:uid="{00000000-0010-0000-0B00-00000D000000}" name="Your Comments" dataDxfId="123">
      <calculatedColumnFormula>IF(VLOOKUP($BF3,INDIRECT($BE3&amp;"Val"),11,FALSE)="","",VLOOKUP($BF3,INDIRECT($BE3&amp;"Val"),11,FALSE))</calculatedColumnFormula>
    </tableColumn>
    <tableColumn id="14" xr3:uid="{00000000-0010-0000-0B00-00000E000000}" name="Our Comments" dataDxfId="122"/>
    <tableColumn id="15" xr3:uid="{00000000-0010-0000-0B00-00000F000000}" name="Initials" dataDxfId="121"/>
    <tableColumn id="16" xr3:uid="{00000000-0010-0000-0B00-000010000000}" name="Date" dataDxfId="120"/>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C000000}" name="tblRO" displayName="tblRO" ref="AV3:BB22019" tableType="queryTable" totalsRowShown="0" headerRowDxfId="119" dataDxfId="118">
  <autoFilter ref="AV3:BB22019" xr:uid="{00000000-0009-0000-0100-000001000000}"/>
  <tableColumns count="7">
    <tableColumn id="11" xr3:uid="{00000000-0010-0000-0C00-00000B000000}" uniqueName="11" name="Lookup" queryTableFieldId="11" dataDxfId="117">
      <calculatedColumnFormula>AY4&amp;"_"&amp;AW4&amp;"_"&amp;AZ4&amp;"_"&amp;BA4&amp;"_"&amp;AX4</calculatedColumnFormula>
    </tableColumn>
    <tableColumn id="1" xr3:uid="{00000000-0010-0000-0C00-000001000000}" uniqueName="1" name="FormRef" queryTableFieldId="1" dataDxfId="116"/>
    <tableColumn id="2" xr3:uid="{00000000-0010-0000-0C00-000002000000}" uniqueName="2" name="YearCode" queryTableFieldId="2" dataDxfId="115"/>
    <tableColumn id="3" xr3:uid="{00000000-0010-0000-0C00-000003000000}" uniqueName="3" name="AuthCode" queryTableFieldId="3" dataDxfId="114"/>
    <tableColumn id="5" xr3:uid="{00000000-0010-0000-0C00-000005000000}" uniqueName="5" name="RowRef" queryTableFieldId="5" dataDxfId="113"/>
    <tableColumn id="7" xr3:uid="{00000000-0010-0000-0C00-000007000000}" uniqueName="7" name="ColumnRef" queryTableFieldId="7" dataDxfId="112"/>
    <tableColumn id="9" xr3:uid="{00000000-0010-0000-0C00-000009000000}" uniqueName="9" name="Data" queryTableFieldId="9" dataDxfId="111"/>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blCTRS" displayName="tblCTRS" ref="AP3:AS25" tableType="queryTable" totalsRowShown="0" headerRowDxfId="110" dataDxfId="109">
  <autoFilter ref="AP3:AS25" xr:uid="{00000000-000C-0000-FFFF-FFFF0F000000}"/>
  <tableColumns count="4">
    <tableColumn id="1" xr3:uid="{275858D9-D138-4DC5-8721-315B88F0A8F5}" uniqueName="1" name="AuthCode" queryTableFieldId="1" dataDxfId="108"/>
    <tableColumn id="2" xr3:uid="{1C8A16D5-3297-4D74-93EF-78C12D83A1B1}" uniqueName="2" name="Data" queryTableFieldId="2" dataDxfId="107"/>
    <tableColumn id="3" xr3:uid="{58AC555B-03F4-49E1-B33F-BFD8B9A4C24E}" uniqueName="3" name="Council tax reduction scheme (Grant)" queryTableFieldId="3" dataDxfId="106"/>
    <tableColumn id="4" xr3:uid="{BA2C0D3B-0176-4111-835F-11A3DF49BF79}" uniqueName="4" name="Total" queryTableFieldId="4" dataDxfId="105"/>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92D346-DF83-45B6-BF9D-7CF628C52452}" name="Query_for_RA_form" displayName="Query_for_RA_form" ref="F4:Q36" tableType="queryTable" totalsRowShown="0" headerRowDxfId="104" dataDxfId="102" headerRowBorderDxfId="103" tableBorderDxfId="101" headerRowCellStyle="Normal_Details" dataCellStyle="Normal_Details">
  <autoFilter ref="F4:Q36" xr:uid="{FC92D346-DF83-45B6-BF9D-7CF628C52452}"/>
  <tableColumns count="12">
    <tableColumn id="1" xr3:uid="{6091B9BE-CD21-4B26-9162-480D5269E6DE}" uniqueName="1" name="UACode" queryTableFieldId="1" dataDxfId="100" dataCellStyle="Normal_Details"/>
    <tableColumn id="2" xr3:uid="{C67E868E-06C4-4A8A-B8A4-9BB7144A8B56}" uniqueName="2" name="AuthorityName" queryTableFieldId="2" dataDxfId="99" dataCellStyle="Normal_Details"/>
    <tableColumn id="3" xr3:uid="{7481D9FE-3CAA-4302-B7B1-D67DC3BCBCB8}" uniqueName="3" name="CFOName" queryTableFieldId="3" dataDxfId="98" dataCellStyle="Normal_Details"/>
    <tableColumn id="4" xr3:uid="{0C9D4614-8CDA-45D1-9FA2-4BC17AEC2BC8}" uniqueName="4" name="Address1" queryTableFieldId="4" dataDxfId="97" dataCellStyle="Normal_Details"/>
    <tableColumn id="5" xr3:uid="{6B0A6D95-55F4-44F7-A004-80ADE8E28637}" uniqueName="5" name="Address2" queryTableFieldId="5" dataDxfId="96" dataCellStyle="Normal_Details"/>
    <tableColumn id="6" xr3:uid="{32C053B7-6F6C-4628-806A-12EA148836B0}" uniqueName="6" name="Address3" queryTableFieldId="6" dataDxfId="95" dataCellStyle="Normal_Details"/>
    <tableColumn id="7" xr3:uid="{CCEDBB1C-6E63-4741-94BE-D8B3992BE0E7}" uniqueName="7" name="Address4" queryTableFieldId="7" dataDxfId="94" dataCellStyle="Normal_Details"/>
    <tableColumn id="8" xr3:uid="{7A31BE07-F38C-4B86-B810-1CE891F4026F}" uniqueName="8" name="Postcode" queryTableFieldId="8" dataDxfId="93" dataCellStyle="Normal_Details"/>
    <tableColumn id="9" xr3:uid="{D650505B-6031-4FC9-816A-212CCD884B46}" uniqueName="9" name="RAName" queryTableFieldId="9" dataDxfId="92" dataCellStyle="Normal_Details"/>
    <tableColumn id="10" xr3:uid="{B06BFB8E-08E4-4AAD-AB0A-BD31D4E90399}" uniqueName="10" name="RASTDCode" queryTableFieldId="10" dataDxfId="91" dataCellStyle="Normal_Details"/>
    <tableColumn id="11" xr3:uid="{FFDA1B5A-9D16-422E-8AA0-96FBAC4B842A}" uniqueName="11" name="RATelephone" queryTableFieldId="11" dataDxfId="90" dataCellStyle="Normal_Details"/>
    <tableColumn id="12" xr3:uid="{CF7E8625-E710-4E1F-A1E7-8B7AC354C7F2}" uniqueName="12" name="RAEMail" queryTableFieldId="12" dataDxfId="89" dataCellStyle="Normal_Details"/>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1000000}" name="tblTranslate" displayName="tblTranslate" ref="A2:D1300" totalsRowShown="0" headerRowDxfId="88" dataDxfId="87">
  <autoFilter ref="A2:D1300" xr:uid="{00000000-0009-0000-0100-00000B000000}"/>
  <sortState xmlns:xlrd2="http://schemas.microsoft.com/office/spreadsheetml/2017/richdata2" ref="A3:C1041">
    <sortCondition ref="C2:C1041"/>
  </sortState>
  <tableColumns count="4">
    <tableColumn id="1" xr3:uid="{00000000-0010-0000-1100-000001000000}" name="English" dataDxfId="86"/>
    <tableColumn id="3" xr3:uid="{00000000-0010-0000-1100-000003000000}" name="Line Info E" dataDxfId="85"/>
    <tableColumn id="2" xr3:uid="{00000000-0010-0000-1100-000002000000}" name="Welsh" dataDxfId="84"/>
    <tableColumn id="4" xr3:uid="{00000000-0010-0000-1100-000004000000}" name="Line Info W" dataDxfId="8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tblLines" displayName="tblLines" ref="G2:H168" totalsRowShown="0" headerRowDxfId="82" dataDxfId="81">
  <autoFilter ref="G2:H168" xr:uid="{00000000-0009-0000-0100-00000C000000}"/>
  <tableColumns count="2">
    <tableColumn id="1" xr3:uid="{00000000-0010-0000-1200-000001000000}" name="Line Info E" dataDxfId="80"/>
    <tableColumn id="2" xr3:uid="{00000000-0010-0000-1200-000002000000}" name="Line Info W" dataDxfId="7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OPVal" displayName="ROPVal" ref="T5:AG11" totalsRowShown="0" headerRowDxfId="321" dataDxfId="319" headerRowBorderDxfId="320" tableBorderDxfId="318" totalsRowBorderDxfId="317">
  <tableColumns count="14">
    <tableColumn id="1" xr3:uid="{00000000-0010-0000-0100-000001000000}" name="Column2" dataDxfId="316">
      <calculatedColumnFormula>IF(S6="E","",C6)</calculatedColumnFormula>
    </tableColumn>
    <tableColumn id="2" xr3:uid="{00000000-0010-0000-0100-000002000000}" name="Column4" dataDxfId="315">
      <calculatedColumnFormula>IF(ISERROR(VLOOKUP($A$2&amp;"_"&amp;$A$1&amp;"_"&amp;$T6&amp;"_"&amp;$U$2&amp;"_"&amp;U$3,tblRO[],7,FALSE)),"",VLOOKUP($A$2&amp;"_"&amp;$A$1&amp;"_"&amp;$T6&amp;"_"&amp;$U$2&amp;"_"&amp;U$3,tblRO[],7,FALSE))</calculatedColumnFormula>
    </tableColumn>
    <tableColumn id="3" xr3:uid="{00000000-0010-0000-0100-000003000000}" name="Column5" dataDxfId="314">
      <calculatedColumnFormula>IF(ISERROR(VLOOKUP($A$2&amp;"_"&amp;$A$1&amp;"_"&amp;$T6&amp;"_"&amp;$U$2&amp;"_"&amp;V$3,tblRO[],7,FALSE)),"",VLOOKUP($A$2&amp;"_"&amp;$A$1&amp;"_"&amp;$T6&amp;"_"&amp;$U$2&amp;"_"&amp;V$3,tblRO[],7,FALSE))</calculatedColumnFormula>
    </tableColumn>
    <tableColumn id="4" xr3:uid="{00000000-0010-0000-0100-000004000000}" name="Column6" dataDxfId="313">
      <calculatedColumnFormula>IF(S6="E","",N6)</calculatedColumnFormula>
    </tableColumn>
    <tableColumn id="5" xr3:uid="{00000000-0010-0000-0100-000005000000}" name="Column7" dataDxfId="312">
      <calculatedColumnFormula>IF(ISERROR(W6-V6),"",W6-V6)</calculatedColumnFormula>
    </tableColumn>
    <tableColumn id="6" xr3:uid="{00000000-0010-0000-0100-000006000000}" name="Column8" dataDxfId="311">
      <calculatedColumnFormula>IF(ISERROR(X6/V6),"",IF(OR(V6=0,W6=0),"",(X6/V6)*100))</calculatedColumnFormula>
    </tableColumn>
    <tableColumn id="7" xr3:uid="{00000000-0010-0000-0100-000007000000}" name="Column9" dataDxfId="310">
      <calculatedColumnFormula>IF(OR(S6="T",S6="E",X6="",Y6=""),"",IF(AND(ABS(X6)&gt;$X$1,ABS(Y6)&gt;$Y$1),1,""))</calculatedColumnFormula>
    </tableColumn>
    <tableColumn id="8" xr3:uid="{00000000-0010-0000-0100-000008000000}" name="Column10" dataDxfId="309"/>
    <tableColumn id="9" xr3:uid="{00000000-0010-0000-0100-000009000000}" name="Column11" dataDxfId="308">
      <calculatedColumnFormula>IF(AA6="","",IF(OR(S6="T",S6="E",V6="",W6=""),"",IF(AC6="C","",IF(AA65=1,1,""))))</calculatedColumnFormula>
    </tableColumn>
    <tableColumn id="10" xr3:uid="{00000000-0010-0000-0100-00000A000000}" name="Column112" dataDxfId="307"/>
    <tableColumn id="11" xr3:uid="{00000000-0010-0000-0100-00000B000000}" name="Column12" dataDxfId="306"/>
    <tableColumn id="12" xr3:uid="{00000000-0010-0000-0100-00000C000000}" name="Column13" dataDxfId="305">
      <calculatedColumnFormula>IF(OR(S6="T",S6="L",X6="",Y6=""),"",IF(ISERROR(VLOOKUP($A$1&amp;"_"&amp;$T6&amp;"_"&amp;$U$2,#REF!,8,FALSE)),"",IF(VLOOKUP($A$1&amp;"_"&amp;$T6&amp;"_"&amp;$U$2,#REF!,8,FALSE)=0,"",VLOOKUP($A$1&amp;"_"&amp;$T6&amp;"_"&amp;$U$2,#REF!,8,FALSE))))</calculatedColumnFormula>
    </tableColumn>
    <tableColumn id="13" xr3:uid="{00000000-0010-0000-0100-00000D000000}" name="Column14" dataDxfId="304">
      <calculatedColumnFormula>IF(OR(T6="T",T6="E",Y6="",Z6=""),"",IF(ISERROR(VLOOKUP($A$1&amp;"_"&amp;$T6&amp;"_"&amp;$U$2,#REF!,9,FALSE)),"",IF(VLOOKUP($A$1&amp;"_"&amp;$T6&amp;"_"&amp;$U$2,#REF!,9,FALSE)=0,"",VLOOKUP($A$1&amp;"_"&amp;$T6&amp;"_"&amp;$U$2,#REF!,9,FALSE))))</calculatedColumnFormula>
    </tableColumn>
    <tableColumn id="14" xr3:uid="{00000000-0010-0000-0100-00000E000000}" name="Column15" dataDxfId="303">
      <calculatedColumnFormula>IF(OR(U6="T",U6="E",Z6="",AA6=""),"",IF(ISERROR(VLOOKUP($A$1&amp;"_"&amp;$T6&amp;"_"&amp;$U$2,#REF!,10,FALSE)),"",IF(VLOOKUP($A$1&amp;"_"&amp;$T6&amp;"_"&amp;$U$2,#REF!,10,FALSE)=0,"",VLOOKUP($A$1&amp;"_"&amp;$T6&amp;"_"&amp;$U$2,#REF!,10,FALSE))))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ROFVal" displayName="ROFVal" ref="S5:AF16" totalsRowShown="0" headerRowDxfId="302" dataDxfId="300" headerRowBorderDxfId="301" tableBorderDxfId="299" totalsRowBorderDxfId="298">
  <tableColumns count="14">
    <tableColumn id="1" xr3:uid="{00000000-0010-0000-0200-000001000000}" name="Column2" dataDxfId="297">
      <calculatedColumnFormula>IF(R6="E","",B6)</calculatedColumnFormula>
    </tableColumn>
    <tableColumn id="2" xr3:uid="{00000000-0010-0000-0200-000002000000}" name="Column4" dataDxfId="296">
      <calculatedColumnFormula>IF(ISERROR(VLOOKUP($A$2&amp;"_"&amp;$A$1&amp;"_"&amp;$S6&amp;"_"&amp;$T$2&amp;"_"&amp;T$3,tblRO[],7,FALSE)),"",VLOOKUP($A$2&amp;"_"&amp;$A$1&amp;"_"&amp;$S6&amp;"_"&amp;$T$2&amp;"_"&amp;T$3,tblRO[],7,FALSE))</calculatedColumnFormula>
    </tableColumn>
    <tableColumn id="3" xr3:uid="{00000000-0010-0000-0200-000003000000}" name="Column5" dataDxfId="295">
      <calculatedColumnFormula>IF(ISERROR(VLOOKUP($A$2&amp;"_"&amp;$A$1&amp;"_"&amp;$S6&amp;"_"&amp;$T$2&amp;"_"&amp;U$3,tblRO[],7,FALSE)),"",VLOOKUP($A$2&amp;"_"&amp;$A$1&amp;"_"&amp;$S6&amp;"_"&amp;$T$2&amp;"_"&amp;U$3,tblRO[],7,FALSE))</calculatedColumnFormula>
    </tableColumn>
    <tableColumn id="4" xr3:uid="{00000000-0010-0000-0200-000004000000}" name="Column6" dataDxfId="294">
      <calculatedColumnFormula>IF(R6="E","",M6)</calculatedColumnFormula>
    </tableColumn>
    <tableColumn id="5" xr3:uid="{00000000-0010-0000-0200-000005000000}" name="Column7" dataDxfId="293">
      <calculatedColumnFormula>IF(ISERROR(V6-U6),"",V6-U6)</calculatedColumnFormula>
    </tableColumn>
    <tableColumn id="6" xr3:uid="{00000000-0010-0000-0200-000006000000}" name="Column8" dataDxfId="292">
      <calculatedColumnFormula>IF(ISERROR(W6/U6),"",IF(OR(U6=0,V6=0),"",(W6/U6)*100))</calculatedColumnFormula>
    </tableColumn>
    <tableColumn id="7" xr3:uid="{00000000-0010-0000-0200-000007000000}" name="Column9" dataDxfId="291">
      <calculatedColumnFormula>IF(OR(R6="T",R6="E",W6="",X6=""),"",IF(AND(ABS(W6)&gt;$W$1,ABS(X6)&gt;$X$1),1,""))</calculatedColumnFormula>
    </tableColumn>
    <tableColumn id="8" xr3:uid="{00000000-0010-0000-0200-000008000000}" name="Column10" dataDxfId="290"/>
    <tableColumn id="9" xr3:uid="{00000000-0010-0000-0200-000009000000}" name="Column11" dataDxfId="289">
      <calculatedColumnFormula>IF(Z6="","",IF(OR(R6="T",R6="E",U6="",V6=""),"",IF(OR(AB6="C",AB6="T"),"",IF(Z6=1,1,""))))</calculatedColumnFormula>
    </tableColumn>
    <tableColumn id="10" xr3:uid="{00000000-0010-0000-0200-00000A000000}" name="Column112" dataDxfId="288"/>
    <tableColumn id="11" xr3:uid="{00000000-0010-0000-0200-00000B000000}" name="Column12" dataDxfId="287"/>
    <tableColumn id="12" xr3:uid="{00000000-0010-0000-0200-00000C000000}" name="Column13" dataDxfId="286">
      <calculatedColumnFormula>IF(OR(R6="T",R6="L",W6="",X6=""),"",IF(ISERROR(VLOOKUP($A$1&amp;"_"&amp;$S6&amp;"_"&amp;$T$2,#REF!,8,FALSE)),"",IF(VLOOKUP($A$1&amp;"_"&amp;$S6&amp;"_"&amp;$T$2,#REF!,8,FALSE)=0,"",VLOOKUP($A$1&amp;"_"&amp;$S6&amp;"_"&amp;$T$2,#REF!,8,FALSE))))</calculatedColumnFormula>
    </tableColumn>
    <tableColumn id="13" xr3:uid="{00000000-0010-0000-0200-00000D000000}" name="Column14" dataDxfId="285">
      <calculatedColumnFormula>IF(OR(S6="T",S6="E",X6="",Y6=""),"",IF(ISERROR(VLOOKUP($A$1&amp;"_"&amp;$S6&amp;"_"&amp;$T$2,#REF!,9,FALSE)),"",IF(VLOOKUP($A$1&amp;"_"&amp;$S6&amp;"_"&amp;$T$2,#REF!,9,FALSE)=0,"",VLOOKUP($A$1&amp;"_"&amp;$S6&amp;"_"&amp;$T$2,#REF!,9,FALSE))))</calculatedColumnFormula>
    </tableColumn>
    <tableColumn id="14" xr3:uid="{00000000-0010-0000-0200-00000E000000}" name="Column15" dataDxfId="284">
      <calculatedColumnFormula>IF(OR(T6="T",T6="E",Y6="",Z6=""),"",IF(ISERROR(VLOOKUP($A$1&amp;"_"&amp;$S6&amp;"_"&amp;$T$2,#REF!,10,FALSE)),"",IF(VLOOKUP($A$1&amp;"_"&amp;$S6&amp;"_"&amp;$T$2,#REF!,10,FALSE)=0,"",VLOOKUP($A$1&amp;"_"&amp;$S6&amp;"_"&amp;$T$2,#REF!,10,FALSE))))</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RONVal" displayName="RONVal" ref="S5:AF26" totalsRowShown="0" headerRowDxfId="283" dataDxfId="281" headerRowBorderDxfId="282" tableBorderDxfId="280" totalsRowBorderDxfId="279">
  <autoFilter ref="S5:AF26" xr:uid="{00000000-0009-0000-0100-000007000000}"/>
  <tableColumns count="14">
    <tableColumn id="1" xr3:uid="{00000000-0010-0000-0300-000001000000}" name="Column2" dataDxfId="278">
      <calculatedColumnFormula>IF(R6="E","",B6)</calculatedColumnFormula>
    </tableColumn>
    <tableColumn id="2" xr3:uid="{00000000-0010-0000-0300-000002000000}" name="Column4" dataDxfId="277">
      <calculatedColumnFormula>IF(ISERROR(VLOOKUP($A$2&amp;"_"&amp;$A$1&amp;"_"&amp;$S6&amp;"_"&amp;$T$2&amp;"_"&amp;T$3,tblRO[],7,FALSE)),"",VLOOKUP($A$2&amp;"_"&amp;$A$1&amp;"_"&amp;$S6&amp;"_"&amp;$T$2&amp;"_"&amp;T$3,tblRO[],7,FALSE))</calculatedColumnFormula>
    </tableColumn>
    <tableColumn id="3" xr3:uid="{00000000-0010-0000-0300-000003000000}" name="Column5" dataDxfId="276">
      <calculatedColumnFormula>IF(ISERROR(VLOOKUP($A$2&amp;"_"&amp;$A$1&amp;"_"&amp;$S6&amp;"_"&amp;$T$2&amp;"_"&amp;U$3,tblRO[],7,FALSE)),"",VLOOKUP($A$2&amp;"_"&amp;$A$1&amp;"_"&amp;$S6&amp;"_"&amp;$T$2&amp;"_"&amp;U$3,tblRO[],7,FALSE))</calculatedColumnFormula>
    </tableColumn>
    <tableColumn id="4" xr3:uid="{00000000-0010-0000-0300-000004000000}" name="Column6" dataDxfId="275">
      <calculatedColumnFormula>IF(R6="E","",M6)</calculatedColumnFormula>
    </tableColumn>
    <tableColumn id="5" xr3:uid="{00000000-0010-0000-0300-000005000000}" name="Column7" dataDxfId="274">
      <calculatedColumnFormula>IF(ISERROR(V6-U6),"",V6-U6)</calculatedColumnFormula>
    </tableColumn>
    <tableColumn id="6" xr3:uid="{00000000-0010-0000-0300-000006000000}" name="Column8" dataDxfId="273">
      <calculatedColumnFormula>IF(ISERROR(W6/U6),"",IF(OR(U6=0,V6=0),"",(W6/U6)*100))</calculatedColumnFormula>
    </tableColumn>
    <tableColumn id="7" xr3:uid="{00000000-0010-0000-0300-000007000000}" name="Column9" dataDxfId="272">
      <calculatedColumnFormula>IF(OR(R6="T",R6="E",W6="",X6=""),"",IF(AND(ABS(W6)&gt;$W$1,ABS(X6)&gt;$X$1),1,""))</calculatedColumnFormula>
    </tableColumn>
    <tableColumn id="8" xr3:uid="{00000000-0010-0000-0300-000008000000}" name="Column10" dataDxfId="271"/>
    <tableColumn id="9" xr3:uid="{00000000-0010-0000-0300-000009000000}" name="Column11" dataDxfId="270">
      <calculatedColumnFormula>IF(Z6="","",IF(OR(R6="T",R6="E",U6="",V6=""),"",IF(OR(AB6="C",AB6="T"),"",IF(Z6=1,1,""))))</calculatedColumnFormula>
    </tableColumn>
    <tableColumn id="10" xr3:uid="{00000000-0010-0000-0300-00000A000000}" name="Column112" dataDxfId="269"/>
    <tableColumn id="11" xr3:uid="{00000000-0010-0000-0300-00000B000000}" name="Column12" dataDxfId="268"/>
    <tableColumn id="12" xr3:uid="{00000000-0010-0000-0300-00000C000000}" name="Column13" dataDxfId="267"/>
    <tableColumn id="13" xr3:uid="{00000000-0010-0000-0300-00000D000000}" name="Column14" dataDxfId="266"/>
    <tableColumn id="14" xr3:uid="{00000000-0010-0000-0300-00000E000000}" name="Column15" dataDxfId="26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C9:V44" totalsRowShown="0" headerRowDxfId="264" dataDxfId="263" tableBorderDxfId="262">
  <autoFilter ref="C9:V44" xr:uid="{00000000-0009-0000-0100-000003000000}"/>
  <tableColumns count="20">
    <tableColumn id="1" xr3:uid="{00000000-0010-0000-0500-000001000000}" name="Val No" dataDxfId="261"/>
    <tableColumn id="2" xr3:uid="{00000000-0010-0000-0500-000002000000}" name="Form1" dataDxfId="260"/>
    <tableColumn id="3" xr3:uid="{00000000-0010-0000-0500-000003000000}" name="Form1 Row" dataDxfId="259"/>
    <tableColumn id="4" xr3:uid="{00000000-0010-0000-0500-000004000000}" name="Form1 Col" dataDxfId="258"/>
    <tableColumn id="5" xr3:uid="{00000000-0010-0000-0500-000005000000}" name="Validation Description" dataDxfId="257"/>
    <tableColumn id="6" xr3:uid="{00000000-0010-0000-0500-000006000000}" name="Form2" dataDxfId="256"/>
    <tableColumn id="7" xr3:uid="{00000000-0010-0000-0500-000007000000}" name="Form2 Row" dataDxfId="255"/>
    <tableColumn id="8" xr3:uid="{00000000-0010-0000-0500-000008000000}" name="Form2 Col" dataDxfId="254"/>
    <tableColumn id="9" xr3:uid="{00000000-0010-0000-0500-000009000000}" name="Form12" dataDxfId="253"/>
    <tableColumn id="10" xr3:uid="{00000000-0010-0000-0500-00000A000000}" name="Form23" dataDxfId="252"/>
    <tableColumn id="11" xr3:uid="{00000000-0010-0000-0500-00000B000000}" name="Tolerance" dataDxfId="251"/>
    <tableColumn id="12" xr3:uid="{00000000-0010-0000-0500-00000C000000}" name="Difference" dataDxfId="250"/>
    <tableColumn id="13" xr3:uid="{00000000-0010-0000-0500-00000D000000}" name="Auto" dataDxfId="249"/>
    <tableColumn id="14" xr3:uid="{00000000-0010-0000-0500-00000E000000}" name="Mark" dataDxfId="248">
      <calculatedColumnFormula>IF(ISNA(AH10),"",AH10)</calculatedColumnFormula>
    </tableColumn>
    <tableColumn id="15" xr3:uid="{00000000-0010-0000-0500-00000F000000}" name="Checks" dataDxfId="247"/>
    <tableColumn id="16" xr3:uid="{00000000-0010-0000-0500-000010000000}" name="Status" dataDxfId="246">
      <calculatedColumnFormula>IF(ISNA(AJ10),"",AJ10)</calculatedColumnFormula>
    </tableColumn>
    <tableColumn id="17" xr3:uid="{00000000-0010-0000-0500-000011000000}" name="Your Comments" dataDxfId="245"/>
    <tableColumn id="18" xr3:uid="{00000000-0010-0000-0500-000012000000}" name="Our Comments" dataDxfId="244"/>
    <tableColumn id="19" xr3:uid="{00000000-0010-0000-0500-000013000000}" name="Initial" dataDxfId="243"/>
    <tableColumn id="20" xr3:uid="{00000000-0010-0000-0500-000014000000}" name="Date" dataDxfId="2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C50:S66" totalsRowShown="0" headerRowDxfId="241" dataDxfId="240" tableBorderDxfId="239">
  <autoFilter ref="C50:S66" xr:uid="{00000000-0009-0000-0100-000009000000}"/>
  <tableColumns count="17">
    <tableColumn id="1" xr3:uid="{00000000-0010-0000-0600-000001000000}" name="Val No" dataDxfId="238"/>
    <tableColumn id="2" xr3:uid="{00000000-0010-0000-0600-000002000000}" name="Form1" dataDxfId="237"/>
    <tableColumn id="3" xr3:uid="{00000000-0010-0000-0600-000003000000}" name="Form1 Row" dataDxfId="236"/>
    <tableColumn id="4" xr3:uid="{00000000-0010-0000-0600-000004000000}" name="Form1 Col" dataDxfId="235"/>
    <tableColumn id="5" xr3:uid="{00000000-0010-0000-0600-000005000000}" name="Validation Description" dataDxfId="234"/>
    <tableColumn id="6" xr3:uid="{00000000-0010-0000-0600-000006000000}" name="Form2" dataDxfId="233"/>
    <tableColumn id="7" xr3:uid="{00000000-0010-0000-0600-000007000000}" name="Form2 Row" dataDxfId="232"/>
    <tableColumn id="8" xr3:uid="{00000000-0010-0000-0600-000008000000}" name="Form2 Col" dataDxfId="231"/>
    <tableColumn id="9" xr3:uid="{00000000-0010-0000-0600-000009000000}" name="Form12" dataDxfId="230"/>
    <tableColumn id="10" xr3:uid="{00000000-0010-0000-0600-00000A000000}" name="Form23" dataDxfId="229">
      <calculatedColumnFormula>K50</calculatedColumnFormula>
    </tableColumn>
    <tableColumn id="11" xr3:uid="{00000000-0010-0000-0600-00000B000000}" name="Tolerance" dataDxfId="228"/>
    <tableColumn id="12" xr3:uid="{00000000-0010-0000-0600-00000C000000}" name="Difference" dataDxfId="227"/>
    <tableColumn id="13" xr3:uid="{00000000-0010-0000-0600-00000D000000}" name="Auto" dataDxfId="226"/>
    <tableColumn id="14" xr3:uid="{00000000-0010-0000-0600-00000E000000}" name="Mark" dataDxfId="225">
      <calculatedColumnFormula>IF(ISNA(AH51),"",IF(AH51=0,"",AH51))</calculatedColumnFormula>
    </tableColumn>
    <tableColumn id="15" xr3:uid="{00000000-0010-0000-0600-00000F000000}" name="Checks" dataDxfId="224"/>
    <tableColumn id="16" xr3:uid="{00000000-0010-0000-0600-000010000000}" name="Status" dataDxfId="223">
      <calculatedColumnFormula>IF(ISNA(AJ51),"",IF(AJ51=0,"",AJ51))</calculatedColumnFormula>
    </tableColumn>
    <tableColumn id="17" xr3:uid="{00000000-0010-0000-0600-000011000000}" name="Your Comments" dataDxfId="22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C72:S77" totalsRowShown="0" headerRowDxfId="221" dataDxfId="219" headerRowBorderDxfId="220" tableBorderDxfId="218">
  <autoFilter ref="C72:S77" xr:uid="{00000000-0009-0000-0100-00000A000000}"/>
  <tableColumns count="17">
    <tableColumn id="1" xr3:uid="{00000000-0010-0000-0700-000001000000}" name="Val No" dataDxfId="217"/>
    <tableColumn id="2" xr3:uid="{00000000-0010-0000-0700-000002000000}" name="Form1" dataDxfId="216"/>
    <tableColumn id="3" xr3:uid="{00000000-0010-0000-0700-000003000000}" name="Form1 Row" dataDxfId="215"/>
    <tableColumn id="4" xr3:uid="{00000000-0010-0000-0700-000004000000}" name="Form1 Col" dataDxfId="214"/>
    <tableColumn id="5" xr3:uid="{00000000-0010-0000-0700-000005000000}" name="Validation Description" dataDxfId="213"/>
    <tableColumn id="6" xr3:uid="{00000000-0010-0000-0700-000006000000}" name="Form2" dataDxfId="212"/>
    <tableColumn id="7" xr3:uid="{00000000-0010-0000-0700-000007000000}" name="Form2 Row" dataDxfId="211"/>
    <tableColumn id="8" xr3:uid="{00000000-0010-0000-0700-000008000000}" name="Form2 Col" dataDxfId="210"/>
    <tableColumn id="9" xr3:uid="{00000000-0010-0000-0700-000009000000}" name="Form12" dataDxfId="209">
      <calculatedColumnFormula>VLOOKUP($D73&amp;$E73&amp;$F73,TIndex,7,FALSE)</calculatedColumnFormula>
    </tableColumn>
    <tableColumn id="10" xr3:uid="{00000000-0010-0000-0700-00000A000000}" name="Form23" dataDxfId="208"/>
    <tableColumn id="11" xr3:uid="{00000000-0010-0000-0700-00000B000000}" name="Tolerance" dataDxfId="207"/>
    <tableColumn id="12" xr3:uid="{00000000-0010-0000-0700-00000C000000}" name="Difference" dataDxfId="206">
      <calculatedColumnFormula>IF(OR(K73="",L73=""),"",L73-K73)</calculatedColumnFormula>
    </tableColumn>
    <tableColumn id="13" xr3:uid="{00000000-0010-0000-0700-00000D000000}" name="Auto" dataDxfId="205">
      <calculatedColumnFormula>IF(ABS(N73)&gt;M73,1,"")</calculatedColumnFormula>
    </tableColumn>
    <tableColumn id="14" xr3:uid="{00000000-0010-0000-0700-00000E000000}" name="Mark" dataDxfId="204">
      <calculatedColumnFormula>IF(ISNA(AH73),"",IF(AH73=0,"",AH73))</calculatedColumnFormula>
    </tableColumn>
    <tableColumn id="15" xr3:uid="{00000000-0010-0000-0700-00000F000000}" name="Checks" dataDxfId="203">
      <calculatedColumnFormula>IF(AND(P73=1,R73&lt;&gt;"C"),1,"")</calculatedColumnFormula>
    </tableColumn>
    <tableColumn id="16" xr3:uid="{00000000-0010-0000-0700-000010000000}" name="Status" dataDxfId="202">
      <calculatedColumnFormula>IF(ISNA(AJ73),"",IF(AJ73=0,"",AJ73))</calculatedColumnFormula>
    </tableColumn>
    <tableColumn id="17" xr3:uid="{00000000-0010-0000-0700-000011000000}" name="Your Comments" dataDxfId="20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e13" displayName="Table13" ref="C83:S85" totalsRowShown="0" headerRowDxfId="200" dataDxfId="199" tableBorderDxfId="198">
  <autoFilter ref="C83:S85" xr:uid="{00000000-0009-0000-0100-00000D000000}"/>
  <tableColumns count="17">
    <tableColumn id="1" xr3:uid="{00000000-0010-0000-0800-000001000000}" name="Val No" dataDxfId="197"/>
    <tableColumn id="2" xr3:uid="{00000000-0010-0000-0800-000002000000}" name="Form1" dataDxfId="196"/>
    <tableColumn id="3" xr3:uid="{00000000-0010-0000-0800-000003000000}" name="Form1 Row" dataDxfId="195"/>
    <tableColumn id="4" xr3:uid="{00000000-0010-0000-0800-000004000000}" name="Form1 Col" dataDxfId="194"/>
    <tableColumn id="5" xr3:uid="{00000000-0010-0000-0800-000005000000}" name="Validation Description" dataDxfId="193"/>
    <tableColumn id="6" xr3:uid="{00000000-0010-0000-0800-000006000000}" name="Form2" dataDxfId="192"/>
    <tableColumn id="7" xr3:uid="{00000000-0010-0000-0800-000007000000}" name="Form2 Row" dataDxfId="191"/>
    <tableColumn id="8" xr3:uid="{00000000-0010-0000-0800-000008000000}" name="Form2 Col" dataDxfId="190"/>
    <tableColumn id="9" xr3:uid="{00000000-0010-0000-0800-000009000000}" name="Form12" dataDxfId="189">
      <calculatedColumnFormula>VLOOKUP($D84&amp;$E84&amp;$F84,TIndex,7,FALSE)</calculatedColumnFormula>
    </tableColumn>
    <tableColumn id="10" xr3:uid="{00000000-0010-0000-0800-00000A000000}" name="Form23" dataDxfId="188">
      <calculatedColumnFormula>VLOOKUP($H84&amp;$I84&amp;$J84,TIndex,7,FALSE)</calculatedColumnFormula>
    </tableColumn>
    <tableColumn id="11" xr3:uid="{00000000-0010-0000-0800-00000B000000}" name="Tolerance" dataDxfId="187"/>
    <tableColumn id="12" xr3:uid="{00000000-0010-0000-0800-00000C000000}" name="Difference" dataDxfId="186"/>
    <tableColumn id="13" xr3:uid="{00000000-0010-0000-0800-00000D000000}" name="Auto" dataDxfId="185">
      <calculatedColumnFormula>IF(ABS(N84)&gt;M84,1,"")</calculatedColumnFormula>
    </tableColumn>
    <tableColumn id="14" xr3:uid="{00000000-0010-0000-0800-00000E000000}" name="Mark" dataDxfId="184">
      <calculatedColumnFormula>IF(ISNA(AH84),"",IF(AH84=0,"",AH84))</calculatedColumnFormula>
    </tableColumn>
    <tableColumn id="15" xr3:uid="{00000000-0010-0000-0800-00000F000000}" name="Checks" dataDxfId="183">
      <calculatedColumnFormula>IF(AND(P84=1,R84&lt;&gt;"C"),1,"")</calculatedColumnFormula>
    </tableColumn>
    <tableColumn id="16" xr3:uid="{00000000-0010-0000-0800-000010000000}" name="Status" dataDxfId="182">
      <calculatedColumnFormula>IF(ISNA(AJ84),"",IF(AJ84=0,"",AJ84))</calculatedColumnFormula>
    </tableColumn>
    <tableColumn id="17" xr3:uid="{00000000-0010-0000-0800-000011000000}" name="Your Comments" dataDxfId="18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14" displayName="Table14" ref="C91:S113" totalsRowShown="0" headerRowDxfId="180" dataDxfId="178" headerRowBorderDxfId="179" tableBorderDxfId="177">
  <autoFilter ref="C91:S113" xr:uid="{00000000-0009-0000-0100-00000E000000}"/>
  <tableColumns count="17">
    <tableColumn id="1" xr3:uid="{00000000-0010-0000-0900-000001000000}" name="Val No" dataDxfId="176"/>
    <tableColumn id="2" xr3:uid="{00000000-0010-0000-0900-000002000000}" name="Form1" dataDxfId="175"/>
    <tableColumn id="3" xr3:uid="{00000000-0010-0000-0900-000003000000}" name="Form1 Row" dataDxfId="174"/>
    <tableColumn id="4" xr3:uid="{00000000-0010-0000-0900-000004000000}" name="Form1 Col" dataDxfId="173"/>
    <tableColumn id="5" xr3:uid="{00000000-0010-0000-0900-000005000000}" name="Validation Description" dataDxfId="172"/>
    <tableColumn id="6" xr3:uid="{00000000-0010-0000-0900-000006000000}" name="Form2" dataDxfId="171"/>
    <tableColumn id="7" xr3:uid="{00000000-0010-0000-0900-000007000000}" name="Form2 Row" dataDxfId="170"/>
    <tableColumn id="8" xr3:uid="{00000000-0010-0000-0900-000008000000}" name="Form2 Col" dataDxfId="169"/>
    <tableColumn id="9" xr3:uid="{00000000-0010-0000-0900-000009000000}" name="Form12" dataDxfId="168"/>
    <tableColumn id="10" xr3:uid="{00000000-0010-0000-0900-00000A000000}" name="Form23" dataDxfId="167"/>
    <tableColumn id="11" xr3:uid="{00000000-0010-0000-0900-00000B000000}" name="Tolerance" dataDxfId="166"/>
    <tableColumn id="12" xr3:uid="{00000000-0010-0000-0900-00000C000000}" name="Difference" dataDxfId="165"/>
    <tableColumn id="13" xr3:uid="{00000000-0010-0000-0900-00000D000000}" name="Auto" dataDxfId="164"/>
    <tableColumn id="14" xr3:uid="{00000000-0010-0000-0900-00000E000000}" name="Mark" dataDxfId="163">
      <calculatedColumnFormula>IF(ISNA(AH92),"",IF(AH92=0,"",AH92))</calculatedColumnFormula>
    </tableColumn>
    <tableColumn id="15" xr3:uid="{00000000-0010-0000-0900-00000F000000}" name="Checks" dataDxfId="162"/>
    <tableColumn id="16" xr3:uid="{00000000-0010-0000-0900-000010000000}" name="Status" dataDxfId="161">
      <calculatedColumnFormula>IF(ISNA(AJ92),"",IF(AJ92=0,"",AJ92))</calculatedColumnFormula>
    </tableColumn>
    <tableColumn id="17" xr3:uid="{00000000-0010-0000-0900-000011000000}" name="Your Comments" dataDxfId="16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ctrlProp" Target="../ctrlProps/ctrlProp2.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ctrlProp" Target="../ctrlProps/ctrlProp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3" Type="http://schemas.openxmlformats.org/officeDocument/2006/relationships/printerSettings" Target="../printerSettings/printerSettings147.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10" Type="http://schemas.openxmlformats.org/officeDocument/2006/relationships/printerSettings" Target="../printerSettings/printerSettings154.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table" Target="../tables/table1.xml"/><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84.bin"/><Relationship Id="rId13" Type="http://schemas.openxmlformats.org/officeDocument/2006/relationships/printerSettings" Target="../printerSettings/printerSettings189.bin"/><Relationship Id="rId3" Type="http://schemas.openxmlformats.org/officeDocument/2006/relationships/printerSettings" Target="../printerSettings/printerSettings179.bin"/><Relationship Id="rId7" Type="http://schemas.openxmlformats.org/officeDocument/2006/relationships/printerSettings" Target="../printerSettings/printerSettings183.bin"/><Relationship Id="rId12" Type="http://schemas.openxmlformats.org/officeDocument/2006/relationships/printerSettings" Target="../printerSettings/printerSettings188.bin"/><Relationship Id="rId17" Type="http://schemas.openxmlformats.org/officeDocument/2006/relationships/table" Target="../tables/table2.xml"/><Relationship Id="rId2" Type="http://schemas.openxmlformats.org/officeDocument/2006/relationships/printerSettings" Target="../printerSettings/printerSettings178.bin"/><Relationship Id="rId16" Type="http://schemas.openxmlformats.org/officeDocument/2006/relationships/printerSettings" Target="../printerSettings/printerSettings192.bin"/><Relationship Id="rId1" Type="http://schemas.openxmlformats.org/officeDocument/2006/relationships/printerSettings" Target="../printerSettings/printerSettings177.bin"/><Relationship Id="rId6" Type="http://schemas.openxmlformats.org/officeDocument/2006/relationships/printerSettings" Target="../printerSettings/printerSettings182.bin"/><Relationship Id="rId11" Type="http://schemas.openxmlformats.org/officeDocument/2006/relationships/printerSettings" Target="../printerSettings/printerSettings187.bin"/><Relationship Id="rId5" Type="http://schemas.openxmlformats.org/officeDocument/2006/relationships/printerSettings" Target="../printerSettings/printerSettings181.bin"/><Relationship Id="rId15" Type="http://schemas.openxmlformats.org/officeDocument/2006/relationships/printerSettings" Target="../printerSettings/printerSettings191.bin"/><Relationship Id="rId10" Type="http://schemas.openxmlformats.org/officeDocument/2006/relationships/printerSettings" Target="../printerSettings/printerSettings186.bin"/><Relationship Id="rId4" Type="http://schemas.openxmlformats.org/officeDocument/2006/relationships/printerSettings" Target="../printerSettings/printerSettings180.bin"/><Relationship Id="rId9" Type="http://schemas.openxmlformats.org/officeDocument/2006/relationships/printerSettings" Target="../printerSettings/printerSettings185.bin"/><Relationship Id="rId14" Type="http://schemas.openxmlformats.org/officeDocument/2006/relationships/printerSettings" Target="../printerSettings/printerSettings190.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00.bin"/><Relationship Id="rId13" Type="http://schemas.openxmlformats.org/officeDocument/2006/relationships/printerSettings" Target="../printerSettings/printerSettings205.bin"/><Relationship Id="rId3" Type="http://schemas.openxmlformats.org/officeDocument/2006/relationships/printerSettings" Target="../printerSettings/printerSettings195.bin"/><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table" Target="../tables/table3.x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10" Type="http://schemas.openxmlformats.org/officeDocument/2006/relationships/printerSettings" Target="../printerSettings/printerSettings202.bin"/><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3" Type="http://schemas.openxmlformats.org/officeDocument/2006/relationships/printerSettings" Target="../printerSettings/printerSettings211.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table" Target="../tables/table4.xml"/><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10" Type="http://schemas.openxmlformats.org/officeDocument/2006/relationships/printerSettings" Target="../printerSettings/printerSettings218.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225.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33.bin"/><Relationship Id="rId13" Type="http://schemas.openxmlformats.org/officeDocument/2006/relationships/printerSettings" Target="../printerSettings/printerSettings238.bin"/><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12" Type="http://schemas.openxmlformats.org/officeDocument/2006/relationships/printerSettings" Target="../printerSettings/printerSettings237.bin"/><Relationship Id="rId2" Type="http://schemas.openxmlformats.org/officeDocument/2006/relationships/printerSettings" Target="../printerSettings/printerSettings227.bin"/><Relationship Id="rId16" Type="http://schemas.openxmlformats.org/officeDocument/2006/relationships/printerSettings" Target="../printerSettings/printerSettings241.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11" Type="http://schemas.openxmlformats.org/officeDocument/2006/relationships/printerSettings" Target="../printerSettings/printerSettings236.bin"/><Relationship Id="rId5" Type="http://schemas.openxmlformats.org/officeDocument/2006/relationships/printerSettings" Target="../printerSettings/printerSettings230.bin"/><Relationship Id="rId15" Type="http://schemas.openxmlformats.org/officeDocument/2006/relationships/printerSettings" Target="../printerSettings/printerSettings240.bin"/><Relationship Id="rId10" Type="http://schemas.openxmlformats.org/officeDocument/2006/relationships/printerSettings" Target="../printerSettings/printerSettings235.bin"/><Relationship Id="rId4" Type="http://schemas.openxmlformats.org/officeDocument/2006/relationships/printerSettings" Target="../printerSettings/printerSettings229.bin"/><Relationship Id="rId9" Type="http://schemas.openxmlformats.org/officeDocument/2006/relationships/printerSettings" Target="../printerSettings/printerSettings234.bin"/><Relationship Id="rId14" Type="http://schemas.openxmlformats.org/officeDocument/2006/relationships/printerSettings" Target="../printerSettings/printerSettings2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49.bin"/><Relationship Id="rId13" Type="http://schemas.openxmlformats.org/officeDocument/2006/relationships/printerSettings" Target="../printerSettings/printerSettings254.bin"/><Relationship Id="rId3" Type="http://schemas.openxmlformats.org/officeDocument/2006/relationships/printerSettings" Target="../printerSettings/printerSettings244.bin"/><Relationship Id="rId7" Type="http://schemas.openxmlformats.org/officeDocument/2006/relationships/printerSettings" Target="../printerSettings/printerSettings248.bin"/><Relationship Id="rId12" Type="http://schemas.openxmlformats.org/officeDocument/2006/relationships/printerSettings" Target="../printerSettings/printerSettings253.bin"/><Relationship Id="rId17" Type="http://schemas.openxmlformats.org/officeDocument/2006/relationships/drawing" Target="../drawings/drawing2.xml"/><Relationship Id="rId2" Type="http://schemas.openxmlformats.org/officeDocument/2006/relationships/printerSettings" Target="../printerSettings/printerSettings243.bin"/><Relationship Id="rId16" Type="http://schemas.openxmlformats.org/officeDocument/2006/relationships/printerSettings" Target="../printerSettings/printerSettings257.bin"/><Relationship Id="rId1" Type="http://schemas.openxmlformats.org/officeDocument/2006/relationships/printerSettings" Target="../printerSettings/printerSettings242.bin"/><Relationship Id="rId6" Type="http://schemas.openxmlformats.org/officeDocument/2006/relationships/printerSettings" Target="../printerSettings/printerSettings247.bin"/><Relationship Id="rId11" Type="http://schemas.openxmlformats.org/officeDocument/2006/relationships/printerSettings" Target="../printerSettings/printerSettings252.bin"/><Relationship Id="rId5" Type="http://schemas.openxmlformats.org/officeDocument/2006/relationships/printerSettings" Target="../printerSettings/printerSettings246.bin"/><Relationship Id="rId15" Type="http://schemas.openxmlformats.org/officeDocument/2006/relationships/printerSettings" Target="../printerSettings/printerSettings256.bin"/><Relationship Id="rId10" Type="http://schemas.openxmlformats.org/officeDocument/2006/relationships/printerSettings" Target="../printerSettings/printerSettings251.bin"/><Relationship Id="rId4" Type="http://schemas.openxmlformats.org/officeDocument/2006/relationships/printerSettings" Target="../printerSettings/printerSettings245.bin"/><Relationship Id="rId9" Type="http://schemas.openxmlformats.org/officeDocument/2006/relationships/printerSettings" Target="../printerSettings/printerSettings250.bin"/><Relationship Id="rId14" Type="http://schemas.openxmlformats.org/officeDocument/2006/relationships/printerSettings" Target="../printerSettings/printerSettings25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265.bin"/><Relationship Id="rId13" Type="http://schemas.openxmlformats.org/officeDocument/2006/relationships/printerSettings" Target="../printerSettings/printerSettings270.bin"/><Relationship Id="rId3" Type="http://schemas.openxmlformats.org/officeDocument/2006/relationships/printerSettings" Target="../printerSettings/printerSettings260.bin"/><Relationship Id="rId7" Type="http://schemas.openxmlformats.org/officeDocument/2006/relationships/printerSettings" Target="../printerSettings/printerSettings264.bin"/><Relationship Id="rId12" Type="http://schemas.openxmlformats.org/officeDocument/2006/relationships/printerSettings" Target="../printerSettings/printerSettings269.bin"/><Relationship Id="rId17" Type="http://schemas.openxmlformats.org/officeDocument/2006/relationships/table" Target="../tables/table11.xml"/><Relationship Id="rId2" Type="http://schemas.openxmlformats.org/officeDocument/2006/relationships/printerSettings" Target="../printerSettings/printerSettings259.bin"/><Relationship Id="rId16" Type="http://schemas.openxmlformats.org/officeDocument/2006/relationships/printerSettings" Target="../printerSettings/printerSettings273.bin"/><Relationship Id="rId1" Type="http://schemas.openxmlformats.org/officeDocument/2006/relationships/printerSettings" Target="../printerSettings/printerSettings258.bin"/><Relationship Id="rId6" Type="http://schemas.openxmlformats.org/officeDocument/2006/relationships/printerSettings" Target="../printerSettings/printerSettings263.bin"/><Relationship Id="rId11" Type="http://schemas.openxmlformats.org/officeDocument/2006/relationships/printerSettings" Target="../printerSettings/printerSettings268.bin"/><Relationship Id="rId5" Type="http://schemas.openxmlformats.org/officeDocument/2006/relationships/printerSettings" Target="../printerSettings/printerSettings262.bin"/><Relationship Id="rId15" Type="http://schemas.openxmlformats.org/officeDocument/2006/relationships/printerSettings" Target="../printerSettings/printerSettings272.bin"/><Relationship Id="rId10" Type="http://schemas.openxmlformats.org/officeDocument/2006/relationships/printerSettings" Target="../printerSettings/printerSettings267.bin"/><Relationship Id="rId4" Type="http://schemas.openxmlformats.org/officeDocument/2006/relationships/printerSettings" Target="../printerSettings/printerSettings261.bin"/><Relationship Id="rId9" Type="http://schemas.openxmlformats.org/officeDocument/2006/relationships/printerSettings" Target="../printerSettings/printerSettings266.bin"/><Relationship Id="rId14" Type="http://schemas.openxmlformats.org/officeDocument/2006/relationships/printerSettings" Target="../printerSettings/printerSettings27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281.bin"/><Relationship Id="rId13" Type="http://schemas.openxmlformats.org/officeDocument/2006/relationships/printerSettings" Target="../printerSettings/printerSettings286.bin"/><Relationship Id="rId18" Type="http://schemas.openxmlformats.org/officeDocument/2006/relationships/printerSettings" Target="../printerSettings/printerSettings289.bin"/><Relationship Id="rId26" Type="http://schemas.openxmlformats.org/officeDocument/2006/relationships/queryTable" Target="../queryTables/queryTable5.xml"/><Relationship Id="rId3" Type="http://schemas.openxmlformats.org/officeDocument/2006/relationships/printerSettings" Target="../printerSettings/printerSettings276.bin"/><Relationship Id="rId21" Type="http://schemas.openxmlformats.org/officeDocument/2006/relationships/ctrlProp" Target="../ctrlProps/ctrlProp3.xml"/><Relationship Id="rId7" Type="http://schemas.openxmlformats.org/officeDocument/2006/relationships/printerSettings" Target="../printerSettings/printerSettings280.bin"/><Relationship Id="rId12" Type="http://schemas.openxmlformats.org/officeDocument/2006/relationships/printerSettings" Target="../printerSettings/printerSettings285.bin"/><Relationship Id="rId17" Type="http://schemas.openxmlformats.org/officeDocument/2006/relationships/hyperlink" Target="https://www.gov.wales/police-settlement-final-2023-2024" TargetMode="External"/><Relationship Id="rId25" Type="http://schemas.openxmlformats.org/officeDocument/2006/relationships/queryTable" Target="../queryTables/queryTable4.xml"/><Relationship Id="rId2" Type="http://schemas.openxmlformats.org/officeDocument/2006/relationships/printerSettings" Target="../printerSettings/printerSettings275.bin"/><Relationship Id="rId16" Type="http://schemas.openxmlformats.org/officeDocument/2006/relationships/hyperlink" Target="https://www.gov.wales/local-government-revenue-and-capital-settlement-final-2023-2024" TargetMode="External"/><Relationship Id="rId20" Type="http://schemas.openxmlformats.org/officeDocument/2006/relationships/vmlDrawing" Target="../drawings/vmlDrawing2.vml"/><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11" Type="http://schemas.openxmlformats.org/officeDocument/2006/relationships/printerSettings" Target="../printerSettings/printerSettings284.bin"/><Relationship Id="rId24" Type="http://schemas.openxmlformats.org/officeDocument/2006/relationships/table" Target="../tables/table14.xml"/><Relationship Id="rId5" Type="http://schemas.openxmlformats.org/officeDocument/2006/relationships/printerSettings" Target="../printerSettings/printerSettings278.bin"/><Relationship Id="rId15" Type="http://schemas.openxmlformats.org/officeDocument/2006/relationships/printerSettings" Target="../printerSettings/printerSettings288.bin"/><Relationship Id="rId23" Type="http://schemas.openxmlformats.org/officeDocument/2006/relationships/table" Target="../tables/table13.xml"/><Relationship Id="rId10" Type="http://schemas.openxmlformats.org/officeDocument/2006/relationships/printerSettings" Target="../printerSettings/printerSettings283.bin"/><Relationship Id="rId19" Type="http://schemas.openxmlformats.org/officeDocument/2006/relationships/drawing" Target="../drawings/drawing3.xml"/><Relationship Id="rId4" Type="http://schemas.openxmlformats.org/officeDocument/2006/relationships/printerSettings" Target="../printerSettings/printerSettings277.bin"/><Relationship Id="rId9" Type="http://schemas.openxmlformats.org/officeDocument/2006/relationships/printerSettings" Target="../printerSettings/printerSettings282.bin"/><Relationship Id="rId14" Type="http://schemas.openxmlformats.org/officeDocument/2006/relationships/printerSettings" Target="../printerSettings/printerSettings287.bin"/><Relationship Id="rId22" Type="http://schemas.openxmlformats.org/officeDocument/2006/relationships/table" Target="../tables/table12.xml"/><Relationship Id="rId27" Type="http://schemas.openxmlformats.org/officeDocument/2006/relationships/queryTable" Target="../queryTables/queryTable6.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29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6.bin"/><Relationship Id="rId13" Type="http://schemas.openxmlformats.org/officeDocument/2006/relationships/printerSettings" Target="../printerSettings/printerSettings61.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12" Type="http://schemas.openxmlformats.org/officeDocument/2006/relationships/printerSettings" Target="../printerSettings/printerSettings60.bin"/><Relationship Id="rId2" Type="http://schemas.openxmlformats.org/officeDocument/2006/relationships/printerSettings" Target="../printerSettings/printerSettings50.bin"/><Relationship Id="rId16" Type="http://schemas.openxmlformats.org/officeDocument/2006/relationships/printerSettings" Target="../printerSettings/printerSettings64.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11" Type="http://schemas.openxmlformats.org/officeDocument/2006/relationships/printerSettings" Target="../printerSettings/printerSettings59.bin"/><Relationship Id="rId5" Type="http://schemas.openxmlformats.org/officeDocument/2006/relationships/printerSettings" Target="../printerSettings/printerSettings53.bin"/><Relationship Id="rId15" Type="http://schemas.openxmlformats.org/officeDocument/2006/relationships/printerSettings" Target="../printerSettings/printerSettings63.bin"/><Relationship Id="rId10" Type="http://schemas.openxmlformats.org/officeDocument/2006/relationships/printerSettings" Target="../printerSettings/printerSettings58.bin"/><Relationship Id="rId4" Type="http://schemas.openxmlformats.org/officeDocument/2006/relationships/printerSettings" Target="../printerSettings/printerSettings52.bin"/><Relationship Id="rId9" Type="http://schemas.openxmlformats.org/officeDocument/2006/relationships/printerSettings" Target="../printerSettings/printerSettings57.bin"/><Relationship Id="rId14" Type="http://schemas.openxmlformats.org/officeDocument/2006/relationships/printerSettings" Target="../printerSettings/printerSettings6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2.bin"/><Relationship Id="rId13" Type="http://schemas.openxmlformats.org/officeDocument/2006/relationships/printerSettings" Target="../printerSettings/printerSettings77.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12" Type="http://schemas.openxmlformats.org/officeDocument/2006/relationships/printerSettings" Target="../printerSettings/printerSettings76.bin"/><Relationship Id="rId2" Type="http://schemas.openxmlformats.org/officeDocument/2006/relationships/printerSettings" Target="../printerSettings/printerSettings66.bin"/><Relationship Id="rId16" Type="http://schemas.openxmlformats.org/officeDocument/2006/relationships/printerSettings" Target="../printerSettings/printerSettings80.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11" Type="http://schemas.openxmlformats.org/officeDocument/2006/relationships/printerSettings" Target="../printerSettings/printerSettings75.bin"/><Relationship Id="rId5" Type="http://schemas.openxmlformats.org/officeDocument/2006/relationships/printerSettings" Target="../printerSettings/printerSettings69.bin"/><Relationship Id="rId15" Type="http://schemas.openxmlformats.org/officeDocument/2006/relationships/printerSettings" Target="../printerSettings/printerSettings79.bin"/><Relationship Id="rId10" Type="http://schemas.openxmlformats.org/officeDocument/2006/relationships/printerSettings" Target="../printerSettings/printerSettings74.bin"/><Relationship Id="rId4" Type="http://schemas.openxmlformats.org/officeDocument/2006/relationships/printerSettings" Target="../printerSettings/printerSettings68.bin"/><Relationship Id="rId9" Type="http://schemas.openxmlformats.org/officeDocument/2006/relationships/printerSettings" Target="../printerSettings/printerSettings73.bin"/><Relationship Id="rId14" Type="http://schemas.openxmlformats.org/officeDocument/2006/relationships/printerSettings" Target="../printerSettings/printerSettings7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04.bin"/><Relationship Id="rId13" Type="http://schemas.openxmlformats.org/officeDocument/2006/relationships/printerSettings" Target="../printerSettings/printerSettings109.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12" Type="http://schemas.openxmlformats.org/officeDocument/2006/relationships/printerSettings" Target="../printerSettings/printerSettings108.bin"/><Relationship Id="rId2" Type="http://schemas.openxmlformats.org/officeDocument/2006/relationships/printerSettings" Target="../printerSettings/printerSettings98.bin"/><Relationship Id="rId16" Type="http://schemas.openxmlformats.org/officeDocument/2006/relationships/printerSettings" Target="../printerSettings/printerSettings112.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rinterSettings" Target="../printerSettings/printerSettings107.bin"/><Relationship Id="rId5" Type="http://schemas.openxmlformats.org/officeDocument/2006/relationships/printerSettings" Target="../printerSettings/printerSettings101.bin"/><Relationship Id="rId15" Type="http://schemas.openxmlformats.org/officeDocument/2006/relationships/printerSettings" Target="../printerSettings/printerSettings111.bin"/><Relationship Id="rId10" Type="http://schemas.openxmlformats.org/officeDocument/2006/relationships/printerSettings" Target="../printerSettings/printerSettings106.bin"/><Relationship Id="rId4" Type="http://schemas.openxmlformats.org/officeDocument/2006/relationships/printerSettings" Target="../printerSettings/printerSettings100.bin"/><Relationship Id="rId9" Type="http://schemas.openxmlformats.org/officeDocument/2006/relationships/printerSettings" Target="../printerSettings/printerSettings105.bin"/><Relationship Id="rId14" Type="http://schemas.openxmlformats.org/officeDocument/2006/relationships/printerSettings" Target="../printerSettings/printerSettings11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0.bin"/><Relationship Id="rId13" Type="http://schemas.openxmlformats.org/officeDocument/2006/relationships/printerSettings" Target="../printerSettings/printerSettings125.bin"/><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12" Type="http://schemas.openxmlformats.org/officeDocument/2006/relationships/printerSettings" Target="../printerSettings/printerSettings124.bin"/><Relationship Id="rId2" Type="http://schemas.openxmlformats.org/officeDocument/2006/relationships/printerSettings" Target="../printerSettings/printerSettings114.bin"/><Relationship Id="rId16" Type="http://schemas.openxmlformats.org/officeDocument/2006/relationships/printerSettings" Target="../printerSettings/printerSettings128.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11" Type="http://schemas.openxmlformats.org/officeDocument/2006/relationships/printerSettings" Target="../printerSettings/printerSettings123.bin"/><Relationship Id="rId5" Type="http://schemas.openxmlformats.org/officeDocument/2006/relationships/printerSettings" Target="../printerSettings/printerSettings117.bin"/><Relationship Id="rId15" Type="http://schemas.openxmlformats.org/officeDocument/2006/relationships/printerSettings" Target="../printerSettings/printerSettings127.bin"/><Relationship Id="rId10" Type="http://schemas.openxmlformats.org/officeDocument/2006/relationships/printerSettings" Target="../printerSettings/printerSettings122.bin"/><Relationship Id="rId4" Type="http://schemas.openxmlformats.org/officeDocument/2006/relationships/printerSettings" Target="../printerSettings/printerSettings116.bin"/><Relationship Id="rId9" Type="http://schemas.openxmlformats.org/officeDocument/2006/relationships/printerSettings" Target="../printerSettings/printerSettings121.bin"/><Relationship Id="rId14" Type="http://schemas.openxmlformats.org/officeDocument/2006/relationships/printerSettings" Target="../printerSettings/printerSettings12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36.bin"/><Relationship Id="rId13" Type="http://schemas.openxmlformats.org/officeDocument/2006/relationships/printerSettings" Target="../printerSettings/printerSettings141.bin"/><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12" Type="http://schemas.openxmlformats.org/officeDocument/2006/relationships/printerSettings" Target="../printerSettings/printerSettings140.bin"/><Relationship Id="rId2" Type="http://schemas.openxmlformats.org/officeDocument/2006/relationships/printerSettings" Target="../printerSettings/printerSettings130.bin"/><Relationship Id="rId16" Type="http://schemas.openxmlformats.org/officeDocument/2006/relationships/printerSettings" Target="../printerSettings/printerSettings144.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11" Type="http://schemas.openxmlformats.org/officeDocument/2006/relationships/printerSettings" Target="../printerSettings/printerSettings139.bin"/><Relationship Id="rId5" Type="http://schemas.openxmlformats.org/officeDocument/2006/relationships/printerSettings" Target="../printerSettings/printerSettings133.bin"/><Relationship Id="rId15" Type="http://schemas.openxmlformats.org/officeDocument/2006/relationships/printerSettings" Target="../printerSettings/printerSettings143.bin"/><Relationship Id="rId10" Type="http://schemas.openxmlformats.org/officeDocument/2006/relationships/printerSettings" Target="../printerSettings/printerSettings138.bin"/><Relationship Id="rId4" Type="http://schemas.openxmlformats.org/officeDocument/2006/relationships/printerSettings" Target="../printerSettings/printerSettings132.bin"/><Relationship Id="rId9" Type="http://schemas.openxmlformats.org/officeDocument/2006/relationships/printerSettings" Target="../printerSettings/printerSettings137.bin"/><Relationship Id="rId14" Type="http://schemas.openxmlformats.org/officeDocument/2006/relationships/printerSettings" Target="../printerSettings/printerSettings14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P39"/>
  <sheetViews>
    <sheetView showGridLines="0" tabSelected="1" showRuler="0" zoomScale="91" zoomScaleNormal="91" zoomScaleSheetLayoutView="100" workbookViewId="0"/>
  </sheetViews>
  <sheetFormatPr defaultColWidth="8.765625" defaultRowHeight="15.5" x14ac:dyDescent="0.35"/>
  <cols>
    <col min="1" max="1" width="2.23046875" style="1046" customWidth="1"/>
    <col min="2" max="2" width="2.53515625" style="1047" customWidth="1"/>
    <col min="3" max="4" width="3.3046875" style="1047" customWidth="1"/>
    <col min="5" max="5" width="11.765625" style="1047" customWidth="1"/>
    <col min="6" max="6" width="10.765625" style="1047" customWidth="1"/>
    <col min="7" max="7" width="6.765625" style="1047" customWidth="1"/>
    <col min="8" max="8" width="2.765625" style="1047" customWidth="1"/>
    <col min="9" max="9" width="4.765625" style="1047" customWidth="1"/>
    <col min="10" max="10" width="9.765625" style="1047" customWidth="1"/>
    <col min="11" max="11" width="11.765625" style="1047" customWidth="1"/>
    <col min="12" max="12" width="5.765625" style="1047" customWidth="1"/>
    <col min="13" max="13" width="13.4609375" style="1047" customWidth="1"/>
    <col min="14" max="14" width="3.69140625" style="1047" customWidth="1"/>
    <col min="15" max="15" width="2.07421875" style="1047" customWidth="1"/>
    <col min="16" max="16" width="2.4609375" style="1045" customWidth="1"/>
    <col min="17" max="17" width="2.4609375" style="1045" hidden="1" customWidth="1"/>
    <col min="18" max="68" width="8.765625" style="1045"/>
    <col min="69" max="16384" width="8.765625" style="1047"/>
  </cols>
  <sheetData>
    <row r="1" spans="1:68" s="1046" customFormat="1" ht="16" thickBot="1" x14ac:dyDescent="0.4">
      <c r="A1" s="229"/>
      <c r="B1" s="229"/>
      <c r="C1" s="229"/>
      <c r="D1" s="229"/>
      <c r="E1" s="229"/>
      <c r="F1" s="229"/>
      <c r="G1" s="229"/>
      <c r="H1" s="229"/>
      <c r="I1" s="229"/>
      <c r="J1" s="229"/>
      <c r="K1" s="229"/>
      <c r="L1" s="229"/>
      <c r="M1" s="229"/>
      <c r="N1" s="229"/>
      <c r="O1" s="229"/>
      <c r="P1" s="229"/>
      <c r="Q1" s="229"/>
      <c r="R1" s="1045"/>
      <c r="S1" s="1045"/>
      <c r="T1" s="1045"/>
      <c r="U1" s="1045"/>
      <c r="V1" s="1045"/>
      <c r="W1" s="1045"/>
      <c r="X1" s="1045"/>
      <c r="Y1" s="1045"/>
      <c r="Z1" s="1045"/>
      <c r="AA1" s="1045"/>
      <c r="AB1" s="1045"/>
      <c r="AC1" s="1045"/>
      <c r="AD1" s="1045"/>
      <c r="AE1" s="1045"/>
      <c r="AF1" s="1045"/>
      <c r="AG1" s="1045"/>
      <c r="AH1" s="1045"/>
      <c r="AI1" s="1045"/>
      <c r="AJ1" s="1045"/>
      <c r="AK1" s="1045"/>
      <c r="AL1" s="1045"/>
      <c r="AM1" s="1045"/>
      <c r="AN1" s="1045"/>
      <c r="AO1" s="1045"/>
      <c r="AP1" s="1045"/>
      <c r="AQ1" s="1045"/>
      <c r="AR1" s="1045"/>
      <c r="AS1" s="1045"/>
      <c r="AT1" s="1045"/>
      <c r="AU1" s="1045"/>
      <c r="AV1" s="1045"/>
      <c r="AW1" s="1045"/>
      <c r="AX1" s="1045"/>
      <c r="AY1" s="1045"/>
      <c r="AZ1" s="1045"/>
      <c r="BA1" s="1045"/>
      <c r="BB1" s="1045"/>
      <c r="BC1" s="1045"/>
      <c r="BD1" s="1045"/>
      <c r="BE1" s="1045"/>
      <c r="BF1" s="1045"/>
      <c r="BG1" s="1045"/>
      <c r="BH1" s="1045"/>
      <c r="BI1" s="1045"/>
      <c r="BJ1" s="1045"/>
      <c r="BK1" s="1045"/>
      <c r="BL1" s="1045"/>
      <c r="BM1" s="1045"/>
      <c r="BN1" s="1045"/>
      <c r="BO1" s="1045"/>
      <c r="BP1" s="1045"/>
    </row>
    <row r="2" spans="1:68" ht="25" customHeight="1" thickBot="1" x14ac:dyDescent="0.4">
      <c r="A2" s="229"/>
      <c r="B2" s="360"/>
      <c r="C2" s="1406" t="str">
        <f>Text!H6</f>
        <v>Revenue Outturn</v>
      </c>
      <c r="D2" s="1407"/>
      <c r="E2" s="1407"/>
      <c r="F2" s="1407"/>
      <c r="G2" s="1407"/>
      <c r="H2" s="1407"/>
      <c r="I2" s="1407"/>
      <c r="J2" s="1407"/>
      <c r="K2" s="361"/>
      <c r="L2" s="1091" t="str">
        <f>"RO "&amp;LEFT(year,4)&amp;"-"&amp;RIGHT(year,2)</f>
        <v>RO 2025-26</v>
      </c>
      <c r="M2" s="1091"/>
      <c r="N2" s="1417">
        <v>1</v>
      </c>
      <c r="O2" s="1418"/>
      <c r="P2" s="229"/>
      <c r="Q2" s="229">
        <f>IF(OR(ISBLANK(E16),ISBLANK(G17),ISBLANK(F18),ISBLANK(K18)),-1,0)</f>
        <v>0</v>
      </c>
    </row>
    <row r="3" spans="1:68" ht="25" customHeight="1" x14ac:dyDescent="0.4">
      <c r="A3" s="229"/>
      <c r="B3" s="362"/>
      <c r="C3" s="66"/>
      <c r="D3" s="72"/>
      <c r="E3" s="291">
        <v>2</v>
      </c>
      <c r="F3" s="66"/>
      <c r="G3" s="66"/>
      <c r="H3" s="66"/>
      <c r="I3" s="66"/>
      <c r="J3" s="66"/>
      <c r="K3" s="66"/>
      <c r="L3" s="73"/>
      <c r="M3" s="73"/>
      <c r="N3" s="66"/>
      <c r="O3" s="363"/>
      <c r="P3" s="229"/>
      <c r="Q3" s="229"/>
    </row>
    <row r="4" spans="1:68" s="1049" customFormat="1" ht="15" customHeight="1" x14ac:dyDescent="0.25">
      <c r="A4" s="231"/>
      <c r="B4" s="364"/>
      <c r="C4" s="74"/>
      <c r="D4" s="74"/>
      <c r="E4" s="74"/>
      <c r="F4" s="203"/>
      <c r="G4" s="203"/>
      <c r="H4" s="203"/>
      <c r="I4" s="203"/>
      <c r="J4" s="203"/>
      <c r="K4" s="203"/>
      <c r="L4" s="204"/>
      <c r="M4" s="204"/>
      <c r="N4" s="203"/>
      <c r="O4" s="365"/>
      <c r="P4" s="230"/>
      <c r="Q4" s="230"/>
      <c r="R4" s="1048"/>
      <c r="S4" s="1048"/>
      <c r="T4" s="1048"/>
      <c r="U4" s="1048"/>
      <c r="V4" s="1048"/>
      <c r="W4" s="1048"/>
      <c r="X4" s="1048"/>
      <c r="Y4" s="1048"/>
      <c r="Z4" s="1048"/>
      <c r="AA4" s="1048"/>
      <c r="AB4" s="1048"/>
      <c r="AC4" s="1048"/>
      <c r="AD4" s="1048"/>
      <c r="AE4" s="1048"/>
      <c r="AF4" s="1048"/>
      <c r="AG4" s="1048"/>
      <c r="AH4" s="1048"/>
      <c r="AI4" s="1048"/>
      <c r="AJ4" s="1048"/>
      <c r="AK4" s="1048"/>
      <c r="AL4" s="1048"/>
      <c r="AM4" s="1048"/>
      <c r="AN4" s="1048"/>
      <c r="AO4" s="1048"/>
      <c r="AP4" s="1048"/>
      <c r="AQ4" s="1048"/>
      <c r="AR4" s="1048"/>
      <c r="AS4" s="1048"/>
      <c r="AT4" s="1048"/>
      <c r="AU4" s="1048"/>
      <c r="AV4" s="1048"/>
      <c r="AW4" s="1048"/>
      <c r="AX4" s="1048"/>
      <c r="AY4" s="1048"/>
      <c r="AZ4" s="1048"/>
      <c r="BA4" s="1048"/>
      <c r="BB4" s="1048"/>
      <c r="BC4" s="1048"/>
      <c r="BD4" s="1048"/>
      <c r="BE4" s="1048"/>
      <c r="BF4" s="1048"/>
      <c r="BG4" s="1048"/>
      <c r="BH4" s="1048"/>
      <c r="BI4" s="1048"/>
      <c r="BJ4" s="1048"/>
      <c r="BK4" s="1048"/>
      <c r="BL4" s="1048"/>
      <c r="BM4" s="1048"/>
      <c r="BN4" s="1048"/>
      <c r="BO4" s="1048"/>
      <c r="BP4" s="1048"/>
    </row>
    <row r="5" spans="1:68" s="1050" customFormat="1" ht="15" customHeight="1" x14ac:dyDescent="0.3">
      <c r="A5" s="230"/>
      <c r="B5" s="353"/>
      <c r="C5" s="241"/>
      <c r="D5" s="366"/>
      <c r="E5" s="367"/>
      <c r="F5" s="367"/>
      <c r="G5" s="368"/>
      <c r="H5" s="368"/>
      <c r="I5" s="242"/>
      <c r="J5" s="63"/>
      <c r="K5" s="63"/>
      <c r="L5" s="205"/>
      <c r="M5" s="205"/>
      <c r="N5" s="206"/>
      <c r="O5" s="369"/>
      <c r="P5" s="230"/>
      <c r="Q5" s="230"/>
      <c r="R5" s="1048"/>
      <c r="S5" s="1048"/>
      <c r="T5" s="1048"/>
      <c r="U5" s="1048"/>
      <c r="V5" s="1048"/>
      <c r="W5" s="1048"/>
      <c r="X5" s="1048"/>
      <c r="Y5" s="1048"/>
      <c r="Z5" s="1048"/>
      <c r="AA5" s="1048"/>
      <c r="AB5" s="1048"/>
      <c r="AC5" s="1048"/>
      <c r="AD5" s="1048"/>
      <c r="AE5" s="1048"/>
      <c r="AF5" s="1048"/>
      <c r="AG5" s="1048"/>
      <c r="AH5" s="1048"/>
      <c r="AI5" s="1048"/>
      <c r="AJ5" s="1048"/>
      <c r="AK5" s="1048"/>
      <c r="AL5" s="1048"/>
      <c r="AM5" s="1048"/>
      <c r="AN5" s="1048"/>
      <c r="AO5" s="1048"/>
      <c r="AP5" s="1048"/>
      <c r="AQ5" s="1048"/>
      <c r="AR5" s="1048"/>
      <c r="AS5" s="1048"/>
      <c r="AT5" s="1048"/>
      <c r="AU5" s="1048"/>
      <c r="AV5" s="1048"/>
      <c r="AW5" s="1048"/>
      <c r="AX5" s="1048"/>
      <c r="AY5" s="1048"/>
      <c r="AZ5" s="1048"/>
      <c r="BA5" s="1048"/>
      <c r="BB5" s="1048"/>
      <c r="BC5" s="1048"/>
      <c r="BD5" s="1048"/>
      <c r="BE5" s="1048"/>
      <c r="BF5" s="1048"/>
      <c r="BG5" s="1048"/>
      <c r="BH5" s="1048"/>
      <c r="BI5" s="1048"/>
      <c r="BJ5" s="1048"/>
      <c r="BK5" s="1048"/>
      <c r="BL5" s="1048"/>
      <c r="BM5" s="1048"/>
      <c r="BN5" s="1048"/>
      <c r="BO5" s="1048"/>
      <c r="BP5" s="1048"/>
    </row>
    <row r="6" spans="1:68" s="1050" customFormat="1" ht="15" customHeight="1" x14ac:dyDescent="0.3">
      <c r="A6" s="230"/>
      <c r="B6" s="353"/>
      <c r="C6" s="64"/>
      <c r="D6" s="228"/>
      <c r="E6" s="227"/>
      <c r="F6" s="227"/>
      <c r="G6" s="63"/>
      <c r="H6" s="63"/>
      <c r="I6" s="67"/>
      <c r="J6" s="63"/>
      <c r="K6" s="63"/>
      <c r="L6" s="205"/>
      <c r="M6" s="205"/>
      <c r="N6" s="206"/>
      <c r="O6" s="369"/>
      <c r="P6" s="230"/>
      <c r="Q6" s="230"/>
      <c r="R6" s="1048"/>
      <c r="S6" s="1048"/>
      <c r="T6" s="1048"/>
      <c r="U6" s="1048"/>
      <c r="V6" s="1048"/>
      <c r="W6" s="1048"/>
      <c r="X6" s="1048"/>
      <c r="Y6" s="1048"/>
      <c r="Z6" s="1048"/>
      <c r="AA6" s="1048"/>
      <c r="AB6" s="1048"/>
      <c r="AC6" s="1048"/>
      <c r="AD6" s="1048"/>
      <c r="AE6" s="1048"/>
      <c r="AF6" s="1048"/>
      <c r="AG6" s="1048"/>
      <c r="AH6" s="1048"/>
      <c r="AI6" s="1048"/>
      <c r="AJ6" s="1048"/>
      <c r="AK6" s="1048"/>
      <c r="AL6" s="1048"/>
      <c r="AM6" s="1048"/>
      <c r="AN6" s="1048"/>
      <c r="AO6" s="1048"/>
      <c r="AP6" s="1048"/>
      <c r="AQ6" s="1048"/>
      <c r="AR6" s="1048"/>
      <c r="AS6" s="1048"/>
      <c r="AT6" s="1048"/>
      <c r="AU6" s="1048"/>
      <c r="AV6" s="1048"/>
      <c r="AW6" s="1048"/>
      <c r="AX6" s="1048"/>
      <c r="AY6" s="1048"/>
      <c r="AZ6" s="1048"/>
      <c r="BA6" s="1048"/>
      <c r="BB6" s="1048"/>
      <c r="BC6" s="1048"/>
      <c r="BD6" s="1048"/>
      <c r="BE6" s="1048"/>
      <c r="BF6" s="1048"/>
      <c r="BG6" s="1048"/>
      <c r="BH6" s="1048"/>
      <c r="BI6" s="1048"/>
      <c r="BJ6" s="1048"/>
      <c r="BK6" s="1048"/>
      <c r="BL6" s="1048"/>
      <c r="BM6" s="1048"/>
      <c r="BN6" s="1048"/>
      <c r="BO6" s="1048"/>
      <c r="BP6" s="1048"/>
    </row>
    <row r="7" spans="1:68" s="1050" customFormat="1" ht="18" customHeight="1" x14ac:dyDescent="0.3">
      <c r="A7" s="230"/>
      <c r="B7" s="353"/>
      <c r="C7" s="243"/>
      <c r="D7" s="292">
        <v>6</v>
      </c>
      <c r="E7" s="244"/>
      <c r="F7" s="244"/>
      <c r="G7" s="244"/>
      <c r="H7" s="244"/>
      <c r="I7" s="245"/>
      <c r="J7" s="63"/>
      <c r="K7" s="63"/>
      <c r="L7" s="205"/>
      <c r="M7" s="205"/>
      <c r="N7" s="206"/>
      <c r="O7" s="369"/>
      <c r="P7" s="230"/>
      <c r="Q7" s="230"/>
      <c r="R7" s="1048"/>
      <c r="S7" s="1048"/>
      <c r="T7" s="1048"/>
      <c r="U7" s="1048"/>
      <c r="V7" s="1048"/>
      <c r="W7" s="1048"/>
      <c r="X7" s="1048"/>
      <c r="Y7" s="1048"/>
      <c r="Z7" s="1048"/>
      <c r="AA7" s="1048"/>
      <c r="AB7" s="1048"/>
      <c r="AC7" s="1048"/>
      <c r="AD7" s="1048"/>
      <c r="AE7" s="1048"/>
      <c r="AF7" s="1048"/>
      <c r="AG7" s="1048"/>
      <c r="AH7" s="1048"/>
      <c r="AI7" s="1048"/>
      <c r="AJ7" s="1048"/>
      <c r="AK7" s="1048"/>
      <c r="AL7" s="1048"/>
      <c r="AM7" s="1048"/>
      <c r="AN7" s="1048"/>
      <c r="AO7" s="1048"/>
      <c r="AP7" s="1048"/>
      <c r="AQ7" s="1048"/>
      <c r="AR7" s="1048"/>
      <c r="AS7" s="1048"/>
      <c r="AT7" s="1048"/>
      <c r="AU7" s="1048"/>
      <c r="AV7" s="1048"/>
      <c r="AW7" s="1048"/>
      <c r="AX7" s="1048"/>
      <c r="AY7" s="1048"/>
      <c r="AZ7" s="1048"/>
      <c r="BA7" s="1048"/>
      <c r="BB7" s="1048"/>
      <c r="BC7" s="1048"/>
      <c r="BD7" s="1048"/>
      <c r="BE7" s="1048"/>
      <c r="BF7" s="1048"/>
      <c r="BG7" s="1048"/>
      <c r="BH7" s="1048"/>
      <c r="BI7" s="1048"/>
      <c r="BJ7" s="1048"/>
      <c r="BK7" s="1048"/>
      <c r="BL7" s="1048"/>
      <c r="BM7" s="1048"/>
      <c r="BN7" s="1048"/>
      <c r="BO7" s="1048"/>
      <c r="BP7" s="1048"/>
    </row>
    <row r="8" spans="1:68" s="1050" customFormat="1" ht="13" x14ac:dyDescent="0.3">
      <c r="A8" s="230"/>
      <c r="B8" s="353"/>
      <c r="C8" s="243"/>
      <c r="D8" s="1052" t="str">
        <f>IF(UACode=1,"",VLOOKUP(UACode,Addresses,8,FALSE))</f>
        <v/>
      </c>
      <c r="E8" s="1055"/>
      <c r="F8" s="1055"/>
      <c r="G8" s="1055"/>
      <c r="H8" s="1055"/>
      <c r="I8" s="1056"/>
      <c r="J8" s="63"/>
      <c r="K8" s="63"/>
      <c r="L8" s="205"/>
      <c r="M8" s="205"/>
      <c r="N8" s="206"/>
      <c r="O8" s="369"/>
      <c r="P8" s="230"/>
      <c r="Q8" s="230"/>
      <c r="R8" s="1048"/>
      <c r="S8" s="1048"/>
      <c r="T8" s="1048"/>
      <c r="U8" s="1048"/>
      <c r="V8" s="1048"/>
      <c r="W8" s="1048"/>
      <c r="X8" s="1048"/>
      <c r="Y8" s="1048"/>
      <c r="Z8" s="1048"/>
      <c r="AA8" s="1048"/>
      <c r="AB8" s="1048"/>
      <c r="AC8" s="1048"/>
      <c r="AD8" s="1048"/>
      <c r="AE8" s="1048"/>
      <c r="AF8" s="1048"/>
      <c r="AG8" s="1048"/>
      <c r="AH8" s="1048"/>
      <c r="AI8" s="1048"/>
      <c r="AJ8" s="1048"/>
      <c r="AK8" s="1048"/>
      <c r="AL8" s="1048"/>
      <c r="AM8" s="1048"/>
      <c r="AN8" s="1048"/>
      <c r="AO8" s="1048"/>
      <c r="AP8" s="1048"/>
      <c r="AQ8" s="1048"/>
      <c r="AR8" s="1048"/>
      <c r="AS8" s="1048"/>
      <c r="AT8" s="1048"/>
      <c r="AU8" s="1048"/>
      <c r="AV8" s="1048"/>
      <c r="AW8" s="1048"/>
      <c r="AX8" s="1048"/>
      <c r="AY8" s="1048"/>
      <c r="AZ8" s="1048"/>
      <c r="BA8" s="1048"/>
      <c r="BB8" s="1048"/>
      <c r="BC8" s="1048"/>
      <c r="BD8" s="1048"/>
      <c r="BE8" s="1048"/>
      <c r="BF8" s="1048"/>
      <c r="BG8" s="1048"/>
      <c r="BH8" s="1048"/>
      <c r="BI8" s="1048"/>
      <c r="BJ8" s="1048"/>
      <c r="BK8" s="1048"/>
      <c r="BL8" s="1048"/>
      <c r="BM8" s="1048"/>
      <c r="BN8" s="1048"/>
      <c r="BO8" s="1048"/>
      <c r="BP8" s="1048"/>
    </row>
    <row r="9" spans="1:68" s="1050" customFormat="1" ht="15" customHeight="1" x14ac:dyDescent="0.3">
      <c r="A9" s="230"/>
      <c r="B9" s="353"/>
      <c r="C9" s="243"/>
      <c r="D9" s="1053" t="str">
        <f>IF(UACode=1,"",VLOOKUP(UACode,Addresses,9,FALSE))</f>
        <v/>
      </c>
      <c r="I9" s="1057"/>
      <c r="J9" s="63"/>
      <c r="K9" s="63"/>
      <c r="L9" s="205"/>
      <c r="M9" s="205"/>
      <c r="N9" s="206"/>
      <c r="O9" s="369"/>
      <c r="P9" s="230"/>
      <c r="Q9" s="230"/>
      <c r="R9" s="1048"/>
      <c r="S9" s="1048"/>
      <c r="T9" s="1048"/>
      <c r="U9" s="1048"/>
      <c r="V9" s="1048"/>
      <c r="W9" s="1048"/>
      <c r="X9" s="1048"/>
      <c r="Y9" s="1048"/>
      <c r="Z9" s="1048"/>
      <c r="AA9" s="1048"/>
      <c r="AB9" s="1048"/>
      <c r="AC9" s="1048"/>
      <c r="AD9" s="1048"/>
      <c r="AE9" s="1048"/>
      <c r="AF9" s="1048"/>
      <c r="AG9" s="1048"/>
      <c r="AH9" s="1048"/>
      <c r="AI9" s="1048"/>
      <c r="AJ9" s="1048"/>
      <c r="AK9" s="1048"/>
      <c r="AL9" s="1048"/>
      <c r="AM9" s="1048"/>
      <c r="AN9" s="1048"/>
      <c r="AO9" s="1048"/>
      <c r="AP9" s="1048"/>
      <c r="AQ9" s="1048"/>
      <c r="AR9" s="1048"/>
      <c r="AS9" s="1048"/>
      <c r="AT9" s="1048"/>
      <c r="AU9" s="1048"/>
      <c r="AV9" s="1048"/>
      <c r="AW9" s="1048"/>
      <c r="AX9" s="1048"/>
      <c r="AY9" s="1048"/>
      <c r="AZ9" s="1048"/>
      <c r="BA9" s="1048"/>
      <c r="BB9" s="1048"/>
      <c r="BC9" s="1048"/>
      <c r="BD9" s="1048"/>
      <c r="BE9" s="1048"/>
      <c r="BF9" s="1048"/>
      <c r="BG9" s="1048"/>
      <c r="BH9" s="1048"/>
      <c r="BI9" s="1048"/>
      <c r="BJ9" s="1048"/>
      <c r="BK9" s="1048"/>
      <c r="BL9" s="1048"/>
      <c r="BM9" s="1048"/>
      <c r="BN9" s="1048"/>
      <c r="BO9" s="1048"/>
      <c r="BP9" s="1048"/>
    </row>
    <row r="10" spans="1:68" s="1050" customFormat="1" ht="15" customHeight="1" x14ac:dyDescent="0.3">
      <c r="A10" s="230"/>
      <c r="B10" s="353"/>
      <c r="C10" s="243"/>
      <c r="D10" s="1053" t="str">
        <f>IF(UACode=1,"",VLOOKUP(UACode,Addresses,10,FALSE))</f>
        <v/>
      </c>
      <c r="I10" s="1057"/>
      <c r="J10" s="63"/>
      <c r="K10" s="63"/>
      <c r="L10" s="205"/>
      <c r="M10" s="205"/>
      <c r="N10" s="206"/>
      <c r="O10" s="369"/>
      <c r="P10" s="230"/>
      <c r="Q10" s="230"/>
      <c r="R10" s="1048"/>
      <c r="S10" s="1048"/>
      <c r="T10" s="1048"/>
      <c r="U10" s="1048"/>
      <c r="V10" s="1048"/>
      <c r="W10" s="1048"/>
      <c r="X10" s="1048"/>
      <c r="Y10" s="1048"/>
      <c r="Z10" s="1048"/>
      <c r="AA10" s="1048"/>
      <c r="AB10" s="1048"/>
      <c r="AC10" s="1048"/>
      <c r="AD10" s="1048"/>
      <c r="AE10" s="1048"/>
      <c r="AF10" s="1048"/>
      <c r="AG10" s="1048"/>
      <c r="AH10" s="1048"/>
      <c r="AI10" s="1048"/>
      <c r="AJ10" s="1048"/>
      <c r="AK10" s="1048"/>
      <c r="AL10" s="1048"/>
      <c r="AM10" s="1048"/>
      <c r="AN10" s="1048"/>
      <c r="AO10" s="1048"/>
      <c r="AP10" s="1048"/>
      <c r="AQ10" s="1048"/>
      <c r="AR10" s="1048"/>
      <c r="AS10" s="1048"/>
      <c r="AT10" s="1048"/>
      <c r="AU10" s="1048"/>
      <c r="AV10" s="1048"/>
      <c r="AW10" s="1048"/>
      <c r="AX10" s="1048"/>
      <c r="AY10" s="1048"/>
      <c r="AZ10" s="1048"/>
      <c r="BA10" s="1048"/>
      <c r="BB10" s="1048"/>
      <c r="BC10" s="1048"/>
      <c r="BD10" s="1048"/>
      <c r="BE10" s="1048"/>
      <c r="BF10" s="1048"/>
      <c r="BG10" s="1048"/>
      <c r="BH10" s="1048"/>
      <c r="BI10" s="1048"/>
      <c r="BJ10" s="1048"/>
      <c r="BK10" s="1048"/>
      <c r="BL10" s="1048"/>
      <c r="BM10" s="1048"/>
      <c r="BN10" s="1048"/>
      <c r="BO10" s="1048"/>
      <c r="BP10" s="1048"/>
    </row>
    <row r="11" spans="1:68" s="1050" customFormat="1" ht="15" customHeight="1" x14ac:dyDescent="0.25">
      <c r="A11" s="230"/>
      <c r="B11" s="353"/>
      <c r="C11" s="243"/>
      <c r="D11" s="1053" t="str">
        <f>IF(UACode=1,"",VLOOKUP(UACode,Addresses,11,FALSE))</f>
        <v/>
      </c>
      <c r="I11" s="1057"/>
      <c r="J11" s="63"/>
      <c r="K11" s="63"/>
      <c r="L11" s="63"/>
      <c r="M11" s="63"/>
      <c r="N11" s="63"/>
      <c r="O11" s="352"/>
      <c r="P11" s="230"/>
      <c r="Q11" s="230"/>
      <c r="R11" s="1048"/>
      <c r="S11" s="1048"/>
      <c r="T11" s="1048"/>
      <c r="U11" s="1048"/>
      <c r="V11" s="1048"/>
      <c r="W11" s="1048"/>
      <c r="X11" s="1048"/>
      <c r="Y11" s="1048"/>
      <c r="Z11" s="1048"/>
      <c r="AA11" s="1048"/>
      <c r="AB11" s="1048"/>
      <c r="AC11" s="1048"/>
      <c r="AD11" s="1048"/>
      <c r="AE11" s="1048"/>
      <c r="AF11" s="1048"/>
      <c r="AG11" s="1048"/>
      <c r="AH11" s="1048"/>
      <c r="AI11" s="1048"/>
      <c r="AJ11" s="1048"/>
      <c r="AK11" s="1048"/>
      <c r="AL11" s="1048"/>
      <c r="AM11" s="1048"/>
      <c r="AN11" s="1048"/>
      <c r="AO11" s="1048"/>
      <c r="AP11" s="1048"/>
      <c r="AQ11" s="1048"/>
      <c r="AR11" s="1048"/>
      <c r="AS11" s="1048"/>
      <c r="AT11" s="1048"/>
      <c r="AU11" s="1048"/>
      <c r="AV11" s="1048"/>
      <c r="AW11" s="1048"/>
      <c r="AX11" s="1048"/>
      <c r="AY11" s="1048"/>
      <c r="AZ11" s="1048"/>
      <c r="BA11" s="1048"/>
      <c r="BB11" s="1048"/>
      <c r="BC11" s="1048"/>
      <c r="BD11" s="1048"/>
      <c r="BE11" s="1048"/>
      <c r="BF11" s="1048"/>
      <c r="BG11" s="1048"/>
      <c r="BH11" s="1048"/>
      <c r="BI11" s="1048"/>
      <c r="BJ11" s="1048"/>
      <c r="BK11" s="1048"/>
      <c r="BL11" s="1048"/>
      <c r="BM11" s="1048"/>
      <c r="BN11" s="1048"/>
      <c r="BO11" s="1048"/>
      <c r="BP11" s="1048"/>
    </row>
    <row r="12" spans="1:68" s="1050" customFormat="1" ht="15" customHeight="1" x14ac:dyDescent="0.3">
      <c r="A12" s="230"/>
      <c r="B12" s="353"/>
      <c r="C12" s="243"/>
      <c r="D12" s="1053" t="str">
        <f>IF(UACode=1,"",VLOOKUP(UACode,Addresses,12,FALSE))</f>
        <v/>
      </c>
      <c r="E12" s="1051"/>
      <c r="I12" s="1057"/>
      <c r="J12" s="207"/>
      <c r="K12" s="207"/>
      <c r="L12" s="208"/>
      <c r="M12" s="208"/>
      <c r="N12" s="63"/>
      <c r="O12" s="352"/>
      <c r="P12" s="230"/>
      <c r="Q12" s="230"/>
      <c r="R12" s="1048"/>
      <c r="S12" s="1048"/>
      <c r="T12" s="1048"/>
      <c r="U12" s="1048"/>
      <c r="V12" s="1048"/>
      <c r="W12" s="1048"/>
      <c r="X12" s="1048"/>
      <c r="Y12" s="1048"/>
      <c r="Z12" s="1048"/>
      <c r="AA12" s="1048"/>
      <c r="AB12" s="1048"/>
      <c r="AC12" s="1048"/>
      <c r="AD12" s="1048"/>
      <c r="AE12" s="1048"/>
      <c r="AF12" s="1048"/>
      <c r="AG12" s="1048"/>
      <c r="AH12" s="1048"/>
      <c r="AI12" s="1048"/>
      <c r="AJ12" s="1048"/>
      <c r="AK12" s="1048"/>
      <c r="AL12" s="1048"/>
      <c r="AM12" s="1048"/>
      <c r="AN12" s="1048"/>
      <c r="AO12" s="1048"/>
      <c r="AP12" s="1048"/>
      <c r="AQ12" s="1048"/>
      <c r="AR12" s="1048"/>
      <c r="AS12" s="1048"/>
      <c r="AT12" s="1048"/>
      <c r="AU12" s="1048"/>
      <c r="AV12" s="1048"/>
      <c r="AW12" s="1048"/>
      <c r="AX12" s="1048"/>
      <c r="AY12" s="1048"/>
      <c r="AZ12" s="1048"/>
      <c r="BA12" s="1048"/>
      <c r="BB12" s="1048"/>
      <c r="BC12" s="1048"/>
      <c r="BD12" s="1048"/>
      <c r="BE12" s="1048"/>
      <c r="BF12" s="1048"/>
      <c r="BG12" s="1048"/>
      <c r="BH12" s="1048"/>
      <c r="BI12" s="1048"/>
      <c r="BJ12" s="1048"/>
      <c r="BK12" s="1048"/>
      <c r="BL12" s="1048"/>
      <c r="BM12" s="1048"/>
      <c r="BN12" s="1048"/>
      <c r="BO12" s="1048"/>
      <c r="BP12" s="1048"/>
    </row>
    <row r="13" spans="1:68" s="1050" customFormat="1" ht="15" customHeight="1" x14ac:dyDescent="0.3">
      <c r="A13" s="230"/>
      <c r="B13" s="353"/>
      <c r="C13" s="246"/>
      <c r="D13" s="1054" t="str">
        <f>IF(UACode=1,"",VLOOKUP(UACode,Addresses,13,FALSE))</f>
        <v/>
      </c>
      <c r="E13" s="1058"/>
      <c r="F13" s="1058"/>
      <c r="G13" s="1058"/>
      <c r="H13" s="1058"/>
      <c r="I13" s="1059"/>
      <c r="J13" s="207"/>
      <c r="K13" s="207"/>
      <c r="L13" s="208"/>
      <c r="M13" s="208"/>
      <c r="N13" s="63"/>
      <c r="O13" s="352"/>
      <c r="P13" s="230"/>
      <c r="Q13" s="230"/>
      <c r="R13" s="1048"/>
      <c r="S13" s="1048"/>
      <c r="T13" s="1048"/>
      <c r="U13" s="1048"/>
      <c r="V13" s="1048"/>
      <c r="W13" s="1048"/>
      <c r="X13" s="1048"/>
      <c r="Y13" s="1048"/>
      <c r="Z13" s="1048"/>
      <c r="AA13" s="1048"/>
      <c r="AB13" s="1048"/>
      <c r="AC13" s="1048"/>
      <c r="AD13" s="1048"/>
      <c r="AE13" s="1048"/>
      <c r="AF13" s="1048"/>
      <c r="AG13" s="1048"/>
      <c r="AH13" s="1048"/>
      <c r="AI13" s="1048"/>
      <c r="AJ13" s="1048"/>
      <c r="AK13" s="1048"/>
      <c r="AL13" s="1048"/>
      <c r="AM13" s="1048"/>
      <c r="AN13" s="1048"/>
      <c r="AO13" s="1048"/>
      <c r="AP13" s="1048"/>
      <c r="AQ13" s="1048"/>
      <c r="AR13" s="1048"/>
      <c r="AS13" s="1048"/>
      <c r="AT13" s="1048"/>
      <c r="AU13" s="1048"/>
      <c r="AV13" s="1048"/>
      <c r="AW13" s="1048"/>
      <c r="AX13" s="1048"/>
      <c r="AY13" s="1048"/>
      <c r="AZ13" s="1048"/>
      <c r="BA13" s="1048"/>
      <c r="BB13" s="1048"/>
      <c r="BC13" s="1048"/>
      <c r="BD13" s="1048"/>
      <c r="BE13" s="1048"/>
      <c r="BF13" s="1048"/>
      <c r="BG13" s="1048"/>
      <c r="BH13" s="1048"/>
      <c r="BI13" s="1048"/>
      <c r="BJ13" s="1048"/>
      <c r="BK13" s="1048"/>
      <c r="BL13" s="1048"/>
      <c r="BM13" s="1048"/>
      <c r="BN13" s="1048"/>
      <c r="BO13" s="1048"/>
      <c r="BP13" s="1048"/>
    </row>
    <row r="14" spans="1:68" s="1050" customFormat="1" ht="9.75" customHeight="1" x14ac:dyDescent="0.25">
      <c r="A14" s="230"/>
      <c r="B14" s="353"/>
      <c r="C14" s="63"/>
      <c r="D14" s="63"/>
      <c r="E14" s="63"/>
      <c r="F14" s="63"/>
      <c r="G14" s="63"/>
      <c r="H14" s="63"/>
      <c r="I14" s="63"/>
      <c r="J14" s="63"/>
      <c r="K14" s="63"/>
      <c r="L14" s="63"/>
      <c r="M14" s="63"/>
      <c r="N14" s="63"/>
      <c r="O14" s="352"/>
      <c r="P14" s="230"/>
      <c r="Q14" s="230"/>
      <c r="R14" s="1048"/>
      <c r="S14" s="1048"/>
      <c r="T14" s="1048"/>
      <c r="U14" s="1048"/>
      <c r="V14" s="1048"/>
      <c r="W14" s="1048"/>
      <c r="X14" s="1048"/>
      <c r="Y14" s="1048"/>
      <c r="Z14" s="1048"/>
      <c r="AA14" s="1048"/>
      <c r="AB14" s="1048"/>
      <c r="AC14" s="1048"/>
      <c r="AD14" s="1048"/>
      <c r="AE14" s="1048"/>
      <c r="AF14" s="1048"/>
      <c r="AG14" s="1048"/>
      <c r="AH14" s="1048"/>
      <c r="AI14" s="1048"/>
      <c r="AJ14" s="1048"/>
      <c r="AK14" s="1048"/>
      <c r="AL14" s="1048"/>
      <c r="AM14" s="1048"/>
      <c r="AN14" s="1048"/>
      <c r="AO14" s="1048"/>
      <c r="AP14" s="1048"/>
      <c r="AQ14" s="1048"/>
      <c r="AR14" s="1048"/>
      <c r="AS14" s="1048"/>
      <c r="AT14" s="1048"/>
      <c r="AU14" s="1048"/>
      <c r="AV14" s="1048"/>
      <c r="AW14" s="1048"/>
      <c r="AX14" s="1048"/>
      <c r="AY14" s="1048"/>
      <c r="AZ14" s="1048"/>
      <c r="BA14" s="1048"/>
      <c r="BB14" s="1048"/>
      <c r="BC14" s="1048"/>
      <c r="BD14" s="1048"/>
      <c r="BE14" s="1048"/>
      <c r="BF14" s="1048"/>
      <c r="BG14" s="1048"/>
      <c r="BH14" s="1048"/>
      <c r="BI14" s="1048"/>
      <c r="BJ14" s="1048"/>
      <c r="BK14" s="1048"/>
      <c r="BL14" s="1048"/>
      <c r="BM14" s="1048"/>
      <c r="BN14" s="1048"/>
      <c r="BO14" s="1048"/>
      <c r="BP14" s="1048"/>
    </row>
    <row r="15" spans="1:68" s="1050" customFormat="1" ht="15" customHeight="1" x14ac:dyDescent="0.3">
      <c r="A15" s="230"/>
      <c r="B15" s="353"/>
      <c r="C15" s="75" t="str">
        <f>Text!H8</f>
        <v>Please give the name and telephone number of the person who we may contact in case of queries:-</v>
      </c>
      <c r="D15" s="75"/>
      <c r="E15" s="75"/>
      <c r="F15" s="75"/>
      <c r="G15" s="63"/>
      <c r="H15" s="63"/>
      <c r="I15" s="63"/>
      <c r="J15" s="63"/>
      <c r="K15" s="63"/>
      <c r="L15" s="63"/>
      <c r="M15" s="63"/>
      <c r="N15" s="63"/>
      <c r="O15" s="352"/>
      <c r="P15" s="230"/>
      <c r="Q15" s="230"/>
      <c r="R15" s="1048"/>
      <c r="S15" s="1048"/>
      <c r="T15" s="1048"/>
      <c r="U15" s="1048"/>
      <c r="V15" s="1048"/>
      <c r="W15" s="1048"/>
      <c r="X15" s="1048"/>
      <c r="Y15" s="1048"/>
      <c r="Z15" s="1048"/>
      <c r="AA15" s="1048"/>
      <c r="AB15" s="1048"/>
      <c r="AC15" s="1048"/>
      <c r="AD15" s="1048"/>
      <c r="AE15" s="1048"/>
      <c r="AF15" s="1048"/>
      <c r="AG15" s="1048"/>
      <c r="AH15" s="1048"/>
      <c r="AI15" s="1048"/>
      <c r="AJ15" s="1048"/>
      <c r="AK15" s="1048"/>
      <c r="AL15" s="1048"/>
      <c r="AM15" s="1048"/>
      <c r="AN15" s="1048"/>
      <c r="AO15" s="1048"/>
      <c r="AP15" s="1048"/>
      <c r="AQ15" s="1048"/>
      <c r="AR15" s="1048"/>
      <c r="AS15" s="1048"/>
      <c r="AT15" s="1048"/>
      <c r="AU15" s="1048"/>
      <c r="AV15" s="1048"/>
      <c r="AW15" s="1048"/>
      <c r="AX15" s="1048"/>
      <c r="AY15" s="1048"/>
      <c r="AZ15" s="1048"/>
      <c r="BA15" s="1048"/>
      <c r="BB15" s="1048"/>
      <c r="BC15" s="1048"/>
      <c r="BD15" s="1048"/>
      <c r="BE15" s="1048"/>
      <c r="BF15" s="1048"/>
      <c r="BG15" s="1048"/>
      <c r="BH15" s="1048"/>
      <c r="BI15" s="1048"/>
      <c r="BJ15" s="1048"/>
      <c r="BK15" s="1048"/>
      <c r="BL15" s="1048"/>
      <c r="BM15" s="1048"/>
      <c r="BN15" s="1048"/>
      <c r="BO15" s="1048"/>
      <c r="BP15" s="1048"/>
    </row>
    <row r="16" spans="1:68" ht="25" customHeight="1" x14ac:dyDescent="0.35">
      <c r="A16" s="229"/>
      <c r="B16" s="362"/>
      <c r="C16" s="203" t="str">
        <f>Text!H9</f>
        <v>Name:</v>
      </c>
      <c r="D16" s="207"/>
      <c r="E16" s="1043" t="str">
        <f>IF(UACode=1,"",VLOOKUP(UACode,Addresses,14,FALSE))</f>
        <v/>
      </c>
      <c r="F16" s="1060"/>
      <c r="G16" s="1061"/>
      <c r="H16" s="1061"/>
      <c r="I16" s="1061"/>
      <c r="J16" s="1061"/>
      <c r="K16" s="1061"/>
      <c r="L16" s="1061"/>
      <c r="M16" s="1061"/>
      <c r="N16" s="1062"/>
      <c r="O16" s="363"/>
      <c r="P16" s="229"/>
      <c r="Q16" s="229"/>
    </row>
    <row r="17" spans="1:17" ht="25" customHeight="1" x14ac:dyDescent="0.35">
      <c r="A17" s="229"/>
      <c r="B17" s="362"/>
      <c r="C17" s="203" t="str">
        <f>Text!H10</f>
        <v>E-mail (please enter N/A if unavailable):</v>
      </c>
      <c r="D17" s="63"/>
      <c r="E17" s="63"/>
      <c r="F17" s="1030"/>
      <c r="G17" s="1419" t="str">
        <f>IF(UACode=1,"",VLOOKUP(UACode,Addresses,17,FALSE))</f>
        <v/>
      </c>
      <c r="H17" s="1420"/>
      <c r="I17" s="1420"/>
      <c r="J17" s="1420"/>
      <c r="K17" s="1420"/>
      <c r="L17" s="1420"/>
      <c r="M17" s="1420"/>
      <c r="N17" s="1421"/>
      <c r="O17" s="363"/>
      <c r="P17" s="229"/>
      <c r="Q17" s="229"/>
    </row>
    <row r="18" spans="1:17" ht="25" customHeight="1" x14ac:dyDescent="0.35">
      <c r="A18" s="229"/>
      <c r="B18" s="362"/>
      <c r="C18" s="203" t="str">
        <f>Text!H11</f>
        <v>Telephone: STD code:</v>
      </c>
      <c r="D18" s="203"/>
      <c r="E18" s="204"/>
      <c r="F18" s="1031" t="str">
        <f>IF(UACode=1,"",VLOOKUP(UACode,Addresses,15,FALSE))</f>
        <v/>
      </c>
      <c r="G18" s="1042"/>
      <c r="H18" s="1032"/>
      <c r="I18" s="203"/>
      <c r="J18" s="204" t="str">
        <f>Text!H12</f>
        <v>Number and extension:</v>
      </c>
      <c r="K18" s="1043" t="str">
        <f>IF(UACode=1,"",VLOOKUP(UACode,Addresses,16,FALSE))</f>
        <v/>
      </c>
      <c r="L18" s="1044"/>
      <c r="M18" s="1044"/>
      <c r="N18" s="1063"/>
      <c r="O18" s="363"/>
      <c r="P18" s="229"/>
      <c r="Q18" s="229"/>
    </row>
    <row r="19" spans="1:17" ht="20.25" customHeight="1" x14ac:dyDescent="0.35">
      <c r="A19" s="229"/>
      <c r="B19" s="362"/>
      <c r="C19" s="66"/>
      <c r="D19" s="66"/>
      <c r="E19" s="66"/>
      <c r="F19" s="66"/>
      <c r="G19" s="66"/>
      <c r="H19" s="66"/>
      <c r="I19" s="66"/>
      <c r="J19" s="66"/>
      <c r="K19" s="66"/>
      <c r="L19" s="66"/>
      <c r="M19" s="66"/>
      <c r="N19" s="66"/>
      <c r="O19" s="363"/>
      <c r="P19" s="229"/>
      <c r="Q19" s="229"/>
    </row>
    <row r="20" spans="1:17" ht="33" customHeight="1" x14ac:dyDescent="0.35">
      <c r="A20" s="229"/>
      <c r="B20" s="362"/>
      <c r="C20" s="1414" t="str">
        <f>Text!H13</f>
        <v>Information specified on these returns must be submitted under section 168 of the 1972 Local Government Act.</v>
      </c>
      <c r="D20" s="1415"/>
      <c r="E20" s="1415"/>
      <c r="F20" s="1415"/>
      <c r="G20" s="1415"/>
      <c r="H20" s="1415"/>
      <c r="I20" s="1415"/>
      <c r="J20" s="1415"/>
      <c r="K20" s="1415"/>
      <c r="L20" s="1415"/>
      <c r="M20" s="1415"/>
      <c r="N20" s="1416"/>
      <c r="O20" s="363"/>
      <c r="P20" s="229"/>
      <c r="Q20" s="229"/>
    </row>
    <row r="21" spans="1:17" ht="13.5" customHeight="1" x14ac:dyDescent="0.6">
      <c r="A21" s="229"/>
      <c r="B21" s="362"/>
      <c r="C21" s="76"/>
      <c r="D21" s="66"/>
      <c r="E21" s="66"/>
      <c r="F21" s="66"/>
      <c r="G21" s="66"/>
      <c r="H21" s="66"/>
      <c r="I21" s="66"/>
      <c r="J21" s="66"/>
      <c r="K21" s="66"/>
      <c r="L21" s="66"/>
      <c r="M21" s="66"/>
      <c r="N21" s="66"/>
      <c r="O21" s="363"/>
      <c r="P21" s="229"/>
      <c r="Q21" s="229"/>
    </row>
    <row r="22" spans="1:17" x14ac:dyDescent="0.35">
      <c r="A22" s="229"/>
      <c r="B22" s="362"/>
      <c r="C22" s="66"/>
      <c r="D22" s="66"/>
      <c r="E22" s="66"/>
      <c r="F22" s="1403" t="str">
        <f>Text!H14&amp;Details!C39&amp;" "&amp;Details!E39&amp;" "&amp;LEFT(year+101,4)</f>
        <v>For return by 7 August 2026</v>
      </c>
      <c r="G22" s="1404"/>
      <c r="H22" s="1404"/>
      <c r="I22" s="1404"/>
      <c r="J22" s="1405"/>
      <c r="K22" s="66"/>
      <c r="L22" s="66"/>
      <c r="M22" s="66"/>
      <c r="N22" s="66"/>
      <c r="O22" s="363"/>
      <c r="P22" s="229"/>
      <c r="Q22" s="229"/>
    </row>
    <row r="23" spans="1:17" ht="13.5" customHeight="1" x14ac:dyDescent="0.35">
      <c r="A23" s="229"/>
      <c r="B23" s="362"/>
      <c r="C23" s="66"/>
      <c r="D23" s="66"/>
      <c r="E23" s="66"/>
      <c r="F23" s="66"/>
      <c r="G23" s="66"/>
      <c r="H23" s="66"/>
      <c r="I23" s="66"/>
      <c r="J23" s="66"/>
      <c r="K23" s="66"/>
      <c r="L23" s="66"/>
      <c r="M23" s="66"/>
      <c r="N23" s="66"/>
      <c r="O23" s="363"/>
      <c r="P23" s="229"/>
      <c r="Q23" s="229"/>
    </row>
    <row r="24" spans="1:17" ht="32.25" customHeight="1" x14ac:dyDescent="0.35">
      <c r="A24" s="229"/>
      <c r="B24" s="362"/>
      <c r="C24" s="1408" t="str">
        <f>Text!H15</f>
        <v>Please ensure that all blank cells are populated with zeros.  It is a Welsh Government audit requirement that all cells are completed.</v>
      </c>
      <c r="D24" s="1409"/>
      <c r="E24" s="1409"/>
      <c r="F24" s="1409"/>
      <c r="G24" s="1409"/>
      <c r="H24" s="1409"/>
      <c r="I24" s="1409"/>
      <c r="J24" s="1409"/>
      <c r="K24" s="1409"/>
      <c r="L24" s="1409"/>
      <c r="M24" s="1409"/>
      <c r="N24" s="1410"/>
      <c r="O24" s="363"/>
      <c r="P24" s="229"/>
      <c r="Q24" s="229"/>
    </row>
    <row r="25" spans="1:17" ht="27.75" customHeight="1" x14ac:dyDescent="0.35">
      <c r="A25" s="229"/>
      <c r="B25" s="362"/>
      <c r="C25" s="1411" t="str">
        <f>Text!H16</f>
        <v>Any queries on completion of the form or spreadsheet should be directed to Frank Kelly or Jack Tennant via telephone or e-mail, as detailed below.</v>
      </c>
      <c r="D25" s="1412"/>
      <c r="E25" s="1412"/>
      <c r="F25" s="1412"/>
      <c r="G25" s="1412"/>
      <c r="H25" s="1412"/>
      <c r="I25" s="1412"/>
      <c r="J25" s="1412"/>
      <c r="K25" s="1412"/>
      <c r="L25" s="1412"/>
      <c r="M25" s="1412"/>
      <c r="N25" s="1413"/>
      <c r="O25" s="363"/>
      <c r="P25" s="229"/>
      <c r="Q25" s="229"/>
    </row>
    <row r="26" spans="1:17" ht="17.25" customHeight="1" x14ac:dyDescent="0.35">
      <c r="A26" s="229"/>
      <c r="B26" s="362"/>
      <c r="C26" s="64"/>
      <c r="D26" s="63" t="str">
        <f>Text!H17</f>
        <v>Local Government Financial Statistics Unit,</v>
      </c>
      <c r="E26" s="63"/>
      <c r="F26" s="63"/>
      <c r="G26" s="63"/>
      <c r="H26" s="63"/>
      <c r="I26" s="63"/>
      <c r="J26" s="63"/>
      <c r="K26" s="63"/>
      <c r="L26" s="63"/>
      <c r="M26" s="63"/>
      <c r="N26" s="67"/>
      <c r="O26" s="363"/>
      <c r="P26" s="229"/>
      <c r="Q26" s="229"/>
    </row>
    <row r="27" spans="1:17" x14ac:dyDescent="0.35">
      <c r="A27" s="229"/>
      <c r="B27" s="362"/>
      <c r="C27" s="64"/>
      <c r="D27" s="63" t="str">
        <f>Text!H18</f>
        <v>Knowledge And Analytical Services,</v>
      </c>
      <c r="E27" s="63"/>
      <c r="F27" s="63"/>
      <c r="G27" s="63"/>
      <c r="H27" s="63"/>
      <c r="I27" s="63"/>
      <c r="J27" s="63"/>
      <c r="K27" s="63"/>
      <c r="L27" s="63"/>
      <c r="M27" s="63"/>
      <c r="N27" s="67"/>
      <c r="O27" s="363"/>
      <c r="P27" s="229"/>
      <c r="Q27" s="229"/>
    </row>
    <row r="28" spans="1:17" x14ac:dyDescent="0.35">
      <c r="A28" s="229"/>
      <c r="B28" s="362"/>
      <c r="C28" s="64"/>
      <c r="D28" s="63" t="str">
        <f>Text!H19</f>
        <v>Welsh Government,</v>
      </c>
      <c r="E28" s="63"/>
      <c r="F28" s="63"/>
      <c r="G28" s="63"/>
      <c r="H28" s="63"/>
      <c r="I28" s="63"/>
      <c r="J28" s="63"/>
      <c r="K28" s="63"/>
      <c r="L28" s="63"/>
      <c r="M28" s="63"/>
      <c r="N28" s="67"/>
      <c r="O28" s="363"/>
      <c r="P28" s="229"/>
      <c r="Q28" s="229"/>
    </row>
    <row r="29" spans="1:17" x14ac:dyDescent="0.35">
      <c r="A29" s="229"/>
      <c r="B29" s="362"/>
      <c r="C29" s="64"/>
      <c r="D29" s="63" t="str">
        <f>Text!H20</f>
        <v>Cathays Park,</v>
      </c>
      <c r="E29" s="63"/>
      <c r="F29" s="63"/>
      <c r="G29" s="63"/>
      <c r="H29" s="63"/>
      <c r="I29" s="63"/>
      <c r="J29" s="63"/>
      <c r="K29" s="63"/>
      <c r="L29" s="63"/>
      <c r="M29" s="63"/>
      <c r="N29" s="67"/>
      <c r="O29" s="363"/>
      <c r="P29" s="229"/>
      <c r="Q29" s="229"/>
    </row>
    <row r="30" spans="1:17" x14ac:dyDescent="0.35">
      <c r="A30" s="229"/>
      <c r="B30" s="362"/>
      <c r="C30" s="64"/>
      <c r="D30" s="63" t="str">
        <f>Text!H21</f>
        <v>CARDIFF,</v>
      </c>
      <c r="E30" s="63"/>
      <c r="F30" s="63"/>
      <c r="G30" s="63"/>
      <c r="H30" s="63"/>
      <c r="I30" s="63" t="str">
        <f>Text!H23</f>
        <v>Telephone: 03000 259221</v>
      </c>
      <c r="J30" s="63"/>
      <c r="K30" s="63"/>
      <c r="L30" s="63"/>
      <c r="M30" s="63"/>
      <c r="N30" s="67"/>
      <c r="O30" s="363"/>
      <c r="P30" s="229"/>
      <c r="Q30" s="229"/>
    </row>
    <row r="31" spans="1:17" x14ac:dyDescent="0.35">
      <c r="A31" s="229"/>
      <c r="B31" s="362"/>
      <c r="C31" s="64"/>
      <c r="D31" s="63" t="str">
        <f>Text!H22</f>
        <v>CF10 3NQ.</v>
      </c>
      <c r="E31" s="63"/>
      <c r="F31" s="63"/>
      <c r="G31" s="63"/>
      <c r="H31" s="63"/>
      <c r="I31" s="244" t="str">
        <f>Text!H24</f>
        <v>E-mail: lgfs.transfer@gov.wales</v>
      </c>
      <c r="J31" s="63"/>
      <c r="K31" s="63"/>
      <c r="L31" s="63"/>
      <c r="M31" s="63"/>
      <c r="N31" s="67"/>
      <c r="O31" s="363"/>
      <c r="P31" s="229"/>
      <c r="Q31" s="229"/>
    </row>
    <row r="32" spans="1:17" ht="24.75" customHeight="1" thickBot="1" x14ac:dyDescent="0.4">
      <c r="A32" s="229"/>
      <c r="B32" s="362"/>
      <c r="C32" s="64"/>
      <c r="D32" s="63"/>
      <c r="E32" s="63"/>
      <c r="F32" s="63"/>
      <c r="G32" s="63"/>
      <c r="H32" s="63"/>
      <c r="I32" s="63"/>
      <c r="J32" s="244"/>
      <c r="K32" s="63"/>
      <c r="L32" s="63"/>
      <c r="M32" s="63"/>
      <c r="N32" s="67"/>
      <c r="O32" s="363"/>
      <c r="P32" s="229"/>
      <c r="Q32" s="229"/>
    </row>
    <row r="33" spans="1:17" ht="16" thickTop="1" x14ac:dyDescent="0.35">
      <c r="A33" s="229"/>
      <c r="B33" s="362"/>
      <c r="C33" s="64"/>
      <c r="D33" s="449" t="str">
        <f>Text!H966</f>
        <v>Instructions for Validation Tables</v>
      </c>
      <c r="E33" s="450"/>
      <c r="F33" s="450"/>
      <c r="G33" s="450"/>
      <c r="H33" s="450"/>
      <c r="I33" s="450"/>
      <c r="J33" s="450"/>
      <c r="K33" s="450"/>
      <c r="L33" s="450"/>
      <c r="M33" s="451"/>
      <c r="N33" s="67"/>
      <c r="O33" s="363"/>
      <c r="P33" s="229"/>
      <c r="Q33" s="229"/>
    </row>
    <row r="34" spans="1:17" ht="14.25" customHeight="1" x14ac:dyDescent="0.35">
      <c r="A34" s="229"/>
      <c r="B34" s="362"/>
      <c r="C34" s="64"/>
      <c r="D34" s="357"/>
      <c r="E34" s="356"/>
      <c r="F34" s="356"/>
      <c r="G34" s="356"/>
      <c r="H34" s="356"/>
      <c r="I34" s="356"/>
      <c r="J34" s="356"/>
      <c r="K34" s="356"/>
      <c r="L34" s="356"/>
      <c r="M34" s="358"/>
      <c r="N34" s="67"/>
      <c r="O34" s="363"/>
      <c r="P34" s="229"/>
      <c r="Q34" s="229"/>
    </row>
    <row r="35" spans="1:17" ht="145.5" customHeight="1" x14ac:dyDescent="0.35">
      <c r="A35" s="229"/>
      <c r="B35" s="362"/>
      <c r="C35" s="64"/>
      <c r="D35" s="1397" t="str">
        <f>Text!H967</f>
        <v>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v>
      </c>
      <c r="E35" s="1398"/>
      <c r="F35" s="1398"/>
      <c r="G35" s="1398"/>
      <c r="H35" s="1398"/>
      <c r="I35" s="1398"/>
      <c r="J35" s="1398"/>
      <c r="K35" s="1398"/>
      <c r="L35" s="1398"/>
      <c r="M35" s="1399"/>
      <c r="N35" s="67"/>
      <c r="O35" s="363"/>
      <c r="P35" s="229"/>
      <c r="Q35" s="229"/>
    </row>
    <row r="36" spans="1:17" ht="92.25" customHeight="1" thickBot="1" x14ac:dyDescent="0.4">
      <c r="A36" s="229"/>
      <c r="B36" s="362"/>
      <c r="C36" s="64"/>
      <c r="D36" s="1400"/>
      <c r="E36" s="1401"/>
      <c r="F36" s="1401"/>
      <c r="G36" s="1401"/>
      <c r="H36" s="1401"/>
      <c r="I36" s="1401"/>
      <c r="J36" s="1401"/>
      <c r="K36" s="1401"/>
      <c r="L36" s="1401"/>
      <c r="M36" s="1402"/>
      <c r="N36" s="67"/>
      <c r="O36" s="352"/>
      <c r="P36" s="229"/>
      <c r="Q36" s="229"/>
    </row>
    <row r="37" spans="1:17" ht="18" customHeight="1" thickTop="1" x14ac:dyDescent="0.35">
      <c r="A37" s="229"/>
      <c r="B37" s="362"/>
      <c r="C37" s="359"/>
      <c r="D37" s="68"/>
      <c r="E37" s="65"/>
      <c r="F37" s="65"/>
      <c r="G37" s="69"/>
      <c r="H37" s="69"/>
      <c r="I37" s="69"/>
      <c r="J37" s="69"/>
      <c r="K37" s="69"/>
      <c r="L37" s="69"/>
      <c r="M37" s="69"/>
      <c r="N37" s="70"/>
      <c r="O37" s="363"/>
      <c r="P37" s="229"/>
      <c r="Q37" s="229"/>
    </row>
    <row r="38" spans="1:17" ht="12" customHeight="1" thickBot="1" x14ac:dyDescent="0.4">
      <c r="A38" s="229"/>
      <c r="B38" s="370"/>
      <c r="C38" s="354"/>
      <c r="D38" s="354"/>
      <c r="E38" s="354"/>
      <c r="F38" s="354"/>
      <c r="G38" s="354"/>
      <c r="H38" s="354"/>
      <c r="I38" s="354"/>
      <c r="J38" s="354"/>
      <c r="K38" s="354"/>
      <c r="L38" s="354"/>
      <c r="M38" s="354"/>
      <c r="N38" s="354"/>
      <c r="O38" s="355"/>
      <c r="P38" s="229"/>
      <c r="Q38" s="229"/>
    </row>
    <row r="39" spans="1:17" ht="17.25" customHeight="1" x14ac:dyDescent="0.35">
      <c r="A39" s="1045"/>
      <c r="B39" s="1045"/>
      <c r="C39" s="1045"/>
      <c r="D39" s="1045"/>
      <c r="E39" s="1045"/>
      <c r="F39" s="1045"/>
      <c r="G39" s="1045"/>
      <c r="H39" s="1045"/>
      <c r="I39" s="1045"/>
      <c r="J39" s="1045"/>
      <c r="K39" s="1045"/>
      <c r="L39" s="1045"/>
      <c r="M39" s="1045"/>
      <c r="N39" s="1045"/>
      <c r="O39" s="1045"/>
    </row>
  </sheetData>
  <sheetProtection sheet="1" objects="1" scenarios="1"/>
  <customSheetViews>
    <customSheetView guid="{764D3237-7C33-45E7-BB40-543D5EB8B70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
      <headerFooter alignWithMargins="0">
        <oddFooter>&amp;L&amp;10&amp;D &amp;T&amp;R&amp;10Local Government Financial Statistics Unit</oddFooter>
      </headerFooter>
    </customSheetView>
    <customSheetView guid="{E9D2BC57-6299-4BCD-8EB6-3FED8DC17AB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2"/>
      <headerFooter alignWithMargins="0">
        <oddFooter>&amp;L&amp;10&amp;D &amp;T&amp;R&amp;10Local Government Financial Statistics Unit</oddFooter>
      </headerFooter>
    </customSheetView>
    <customSheetView guid="{22CC2B12-98B0-4880-B81F-4299C1253267}"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3"/>
      <headerFooter alignWithMargins="0">
        <oddFooter>&amp;L&amp;10&amp;D &amp;T&amp;R&amp;10Local Government Financial Statistics Unit</oddFooter>
      </headerFooter>
    </customSheetView>
    <customSheetView guid="{81E504F4-D492-4006-B8AE-BA9D99F9C79A}"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4"/>
      <headerFooter alignWithMargins="0">
        <oddFooter>&amp;L&amp;10&amp;D &amp;T&amp;R&amp;10Local Government Financial Statistics Unit</oddFooter>
      </headerFooter>
    </customSheetView>
    <customSheetView guid="{25E99193-3C10-4A65-946C-BFF1AEB7046A}"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5"/>
      <headerFooter alignWithMargins="0">
        <oddFooter>&amp;L&amp;10&amp;D &amp;T&amp;R&amp;10Local Government Financial Statistics Unit</oddFooter>
      </headerFooter>
    </customSheetView>
    <customSheetView guid="{6338AFB1-DA2C-4FBD-A04F-B25B289D0763}"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6"/>
      <headerFooter alignWithMargins="0">
        <oddFooter>&amp;L&amp;10&amp;D &amp;T&amp;R&amp;10Local Government Financial Statistics Unit</oddFooter>
      </headerFooter>
    </customSheetView>
    <customSheetView guid="{EE0C0DAB-6509-4FCB-931B-B44EAF3210C4}"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7"/>
      <headerFooter alignWithMargins="0">
        <oddFooter>&amp;L&amp;10&amp;D &amp;T&amp;R&amp;10Local Government Financial Statistics Unit</oddFooter>
      </headerFooter>
    </customSheetView>
    <customSheetView guid="{DABAD580-1B4C-45B4-88EA-D94BBED1EA31}"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8"/>
      <headerFooter alignWithMargins="0">
        <oddFooter>&amp;L&amp;10&amp;D &amp;T&amp;R&amp;10Local Government Financial Statistics Unit</oddFooter>
      </headerFooter>
    </customSheetView>
    <customSheetView guid="{57E65792-88BB-4551-AD2F-6857319D48EE}"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9"/>
      <headerFooter alignWithMargins="0">
        <oddFooter>&amp;L&amp;10&amp;D &amp;T&amp;R&amp;10Local Government Financial Statistics Unit</oddFooter>
      </headerFooter>
    </customSheetView>
    <customSheetView guid="{1099CFAD-42BD-4A21-8C9A-BC5DC40461E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0"/>
      <headerFooter alignWithMargins="0">
        <oddFooter>&amp;L&amp;10&amp;D &amp;T&amp;R&amp;10Local Government Financial Statistics Unit</oddFooter>
      </headerFooter>
    </customSheetView>
    <customSheetView guid="{AB11B16C-0FEC-4685-A1F7-AF538A4FE199}"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1"/>
      <headerFooter alignWithMargins="0">
        <oddFooter>&amp;L&amp;10&amp;D &amp;T&amp;R&amp;10Local Government Financial Statistics Unit</oddFooter>
      </headerFooter>
    </customSheetView>
    <customSheetView guid="{668B7D87-BC61-4737-964A-4E2681FF7B56}"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2"/>
      <headerFooter alignWithMargins="0">
        <oddFooter>&amp;L&amp;10&amp;D &amp;T&amp;R&amp;10Local Government Financial Statistics Unit</oddFooter>
      </headerFooter>
    </customSheetView>
    <customSheetView guid="{34EAD24B-E074-4930-B9C5-F62ADDA84BBB}" showGridLines="0" fitToPage="1" hiddenRows="1" hiddenColumns="1">
      <pageMargins left="0.03" right="7158278.8200000003" top="0.22" bottom="0.54" header="0.03" footer="0.12"/>
      <printOptions horizontalCentered="1"/>
      <pageSetup paperSize="9" orientation="portrait" r:id="rId13"/>
      <headerFooter alignWithMargins="0">
        <oddFooter>&amp;L&amp;10&amp;D &amp;T&amp;R&amp;10Local Government Financial Statistics Unit</oddFooter>
      </headerFooter>
    </customSheetView>
    <customSheetView guid="{465030FF-47D6-48CF-8E12-D512EE00A625}" showPageBreaks="1" showGridLines="0" fitToPage="1" printArea="1" hiddenRows="1" hiddenColumns="1">
      <pageMargins left="0.03" right="7158278.8200000003" top="0.22" bottom="0.54" header="0.03" footer="0.12"/>
      <printOptions horizontalCentered="1"/>
      <pageSetup paperSize="9" orientation="portrait" r:id="rId14"/>
      <headerFooter alignWithMargins="0">
        <oddFooter>&amp;L&amp;10&amp;D &amp;T&amp;R&amp;10Local Government Financial Statistics Unit</oddFooter>
      </headerFooter>
    </customSheetView>
    <customSheetView guid="{3ABB6F66-4D29-436C-B62E-67D2BCB1138B}" showPageBreaks="1" showGridLines="0" fitToPage="1" printArea="1" hiddenRows="1" hiddenColumns="1">
      <pageMargins left="0.03" right="7158278.8200000003" top="0.22" bottom="0.54" header="0.03" footer="0.12"/>
      <printOptions horizontalCentered="1"/>
      <pageSetup paperSize="9" orientation="portrait" r:id="rId15"/>
      <headerFooter alignWithMargins="0">
        <oddFooter>&amp;L&amp;10&amp;D &amp;T&amp;R&amp;10Local Government Financial Statistics Unit</oddFooter>
      </headerFooter>
    </customSheetView>
  </customSheetViews>
  <mergeCells count="8">
    <mergeCell ref="D35:M36"/>
    <mergeCell ref="F22:J22"/>
    <mergeCell ref="C2:J2"/>
    <mergeCell ref="C24:N24"/>
    <mergeCell ref="C25:N25"/>
    <mergeCell ref="C20:N20"/>
    <mergeCell ref="N2:O2"/>
    <mergeCell ref="G17:N17"/>
  </mergeCells>
  <phoneticPr fontId="14" type="noConversion"/>
  <conditionalFormatting sqref="C5:I13">
    <cfRule type="expression" dxfId="78" priority="189" stopIfTrue="1">
      <formula>#REF!=0</formula>
    </cfRule>
  </conditionalFormatting>
  <printOptions horizontalCentered="1"/>
  <pageMargins left="0.03" right="7158278.8200000003" top="0.22" bottom="0.54" header="0.03" footer="0.12"/>
  <pageSetup paperSize="9" scale="94" orientation="portrait" r:id="rId16"/>
  <headerFooter alignWithMargins="0">
    <oddFooter>&amp;L&amp;10&amp;D &amp;T&amp;R&amp;10Local Government Financial Statistics Unit</oddFooter>
  </headerFooter>
  <drawing r:id="rId17"/>
  <legacyDrawing r:id="rId18"/>
  <mc:AlternateContent xmlns:mc="http://schemas.openxmlformats.org/markup-compatibility/2006">
    <mc:Choice Requires="x14">
      <controls>
        <mc:AlternateContent xmlns:mc="http://schemas.openxmlformats.org/markup-compatibility/2006">
          <mc:Choice Requires="x14">
            <control shapeId="2054" r:id="rId19" name="Drop Down 6">
              <controlPr defaultSize="0" autoLine="0" autoPict="0" altText="Select authority">
                <anchor moveWithCells="1">
                  <from>
                    <xdr:col>2</xdr:col>
                    <xdr:colOff>279400</xdr:colOff>
                    <xdr:row>5</xdr:row>
                    <xdr:rowOff>88900</xdr:rowOff>
                  </from>
                  <to>
                    <xdr:col>8</xdr:col>
                    <xdr:colOff>317500</xdr:colOff>
                    <xdr:row>6</xdr:row>
                    <xdr:rowOff>133350</xdr:rowOff>
                  </to>
                </anchor>
              </controlPr>
            </control>
          </mc:Choice>
        </mc:AlternateContent>
        <mc:AlternateContent xmlns:mc="http://schemas.openxmlformats.org/markup-compatibility/2006">
          <mc:Choice Requires="x14">
            <control shapeId="34036" r:id="rId20" name="Drop Down 1268">
              <controlPr locked="0" defaultSize="0" autoLine="0" autoPict="0" altText="Select language">
                <anchor moveWithCells="1">
                  <from>
                    <xdr:col>2</xdr:col>
                    <xdr:colOff>12700</xdr:colOff>
                    <xdr:row>2</xdr:row>
                    <xdr:rowOff>95250</xdr:rowOff>
                  </from>
                  <to>
                    <xdr:col>5</xdr:col>
                    <xdr:colOff>857250</xdr:colOff>
                    <xdr:row>3</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1"/>
  <dimension ref="A1:S239"/>
  <sheetViews>
    <sheetView showGridLines="0" zoomScaleNormal="100" workbookViewId="0">
      <selection activeCell="A92" sqref="A92"/>
    </sheetView>
  </sheetViews>
  <sheetFormatPr defaultColWidth="8.84375" defaultRowHeight="14" x14ac:dyDescent="0.3"/>
  <cols>
    <col min="1" max="1" width="3.84375" style="41" customWidth="1"/>
    <col min="2" max="2" width="4.69140625" style="42" customWidth="1"/>
    <col min="3" max="3" width="68.84375" style="43" customWidth="1"/>
    <col min="4" max="4" width="11.765625" style="41" customWidth="1"/>
    <col min="5" max="5" width="13.07421875" style="41" customWidth="1"/>
    <col min="6" max="7" width="1.3046875" style="41" customWidth="1"/>
    <col min="8" max="8" width="4.765625" style="41" bestFit="1" customWidth="1"/>
    <col min="9" max="10" width="1.3046875" style="41" customWidth="1"/>
    <col min="11" max="11" width="1.69140625" style="41" customWidth="1"/>
    <col min="12" max="14" width="0" style="41" hidden="1" customWidth="1"/>
    <col min="15" max="15" width="8.84375" style="41"/>
    <col min="16" max="16" width="8.84375" style="1080"/>
    <col min="17" max="16384" width="8.84375" style="41"/>
  </cols>
  <sheetData>
    <row r="1" spans="1:18" s="5" customFormat="1" ht="30" customHeight="1" x14ac:dyDescent="0.25">
      <c r="A1" s="223" t="s">
        <v>93</v>
      </c>
      <c r="B1" s="248" t="str">
        <f>Text!H699&amp;", "&amp;LEFT(year,4)&amp;"-"&amp;RIGHT(year,2)</f>
        <v>Revenue Grants, 2025-26</v>
      </c>
      <c r="C1" s="248"/>
      <c r="D1" s="17" t="str">
        <f>Text!H27</f>
        <v>Enter data in £ thousands</v>
      </c>
      <c r="E1" s="1"/>
      <c r="G1" s="32"/>
      <c r="H1" s="32"/>
      <c r="I1" s="32"/>
      <c r="J1" s="32"/>
      <c r="K1" s="32"/>
      <c r="L1" s="32"/>
      <c r="M1" s="32"/>
      <c r="N1" s="32"/>
      <c r="O1" s="32"/>
      <c r="P1" s="295"/>
    </row>
    <row r="2" spans="1:18" s="1" customFormat="1" ht="30" customHeight="1" x14ac:dyDescent="0.25">
      <c r="A2" s="481">
        <f>'RO1'!A2</f>
        <v>0</v>
      </c>
      <c r="B2" s="481" t="str">
        <f>'RO1'!B2</f>
        <v>Please select your authority from the dropdown box on the FrontPage</v>
      </c>
      <c r="D2" s="1395" t="str">
        <f>"** "&amp;Text!H30&amp;" **"</f>
        <v>** Record as negative **</v>
      </c>
      <c r="E2" s="1380"/>
      <c r="G2" s="111"/>
      <c r="H2" s="111"/>
      <c r="I2" s="111"/>
      <c r="J2" s="111"/>
      <c r="K2" s="111"/>
      <c r="M2" s="111"/>
      <c r="N2" s="111"/>
      <c r="O2" s="111"/>
      <c r="P2" s="25"/>
    </row>
    <row r="3" spans="1:18" s="1" customFormat="1" ht="51.65" customHeight="1" x14ac:dyDescent="0.25">
      <c r="A3" s="481"/>
      <c r="B3" s="1378"/>
      <c r="C3" s="1379"/>
      <c r="D3" s="1396" t="str">
        <f>Text!H844</f>
        <v>Current grants</v>
      </c>
      <c r="E3" s="1396" t="str">
        <f>Text!H845</f>
        <v>Capital financing grants and capital element of PFI</v>
      </c>
      <c r="G3" s="111"/>
      <c r="H3" s="111"/>
      <c r="I3" s="111"/>
      <c r="J3" s="111"/>
      <c r="K3" s="111"/>
      <c r="M3" s="111"/>
      <c r="N3" s="111"/>
      <c r="O3" s="111"/>
      <c r="P3" s="25"/>
    </row>
    <row r="4" spans="1:18" s="5" customFormat="1" ht="31.5" customHeight="1" x14ac:dyDescent="0.25">
      <c r="B4" s="1382" t="str">
        <f>Text!H846</f>
        <v>Please read the grants guidance (RG) on this to ensure you are filling in the correct lines and only use the flexible funding lines if you are in the pathfinder group.</v>
      </c>
      <c r="C4" s="1381"/>
      <c r="D4" s="1089"/>
      <c r="E4" s="1089"/>
      <c r="G4" s="32"/>
      <c r="H4" s="32"/>
      <c r="I4" s="111"/>
      <c r="J4" s="32"/>
      <c r="K4" s="32"/>
      <c r="L4" s="1437"/>
      <c r="M4" s="1437"/>
      <c r="N4" s="1437"/>
      <c r="O4" s="1437"/>
      <c r="P4" s="1437"/>
    </row>
    <row r="5" spans="1:18" s="5" customFormat="1" ht="29.25" customHeight="1" x14ac:dyDescent="0.25">
      <c r="B5" s="1383" t="str">
        <f>Text!H700</f>
        <v>Please note "other" lines - 198, 298 etc. are now automatically populated from the specification list at the bottom of the page.</v>
      </c>
      <c r="C5" s="1384"/>
      <c r="D5" s="1090" t="s">
        <v>545</v>
      </c>
      <c r="E5" s="1090" t="s">
        <v>546</v>
      </c>
      <c r="G5" s="32"/>
      <c r="H5" s="32"/>
      <c r="I5" s="32"/>
      <c r="J5" s="32"/>
      <c r="K5" s="32"/>
      <c r="L5" s="32"/>
      <c r="M5" s="32"/>
      <c r="N5" s="32"/>
      <c r="O5" s="32"/>
      <c r="P5" s="295"/>
    </row>
    <row r="6" spans="1:18" s="5" customFormat="1" ht="13" x14ac:dyDescent="0.3">
      <c r="B6" s="124" t="str">
        <f>Text!H35</f>
        <v>Service</v>
      </c>
      <c r="C6" s="35"/>
      <c r="M6" s="1076" t="s">
        <v>157</v>
      </c>
      <c r="N6" s="1076" t="s">
        <v>159</v>
      </c>
      <c r="P6" s="295"/>
    </row>
    <row r="7" spans="1:18" s="5" customFormat="1" ht="13" x14ac:dyDescent="0.3">
      <c r="A7" s="210"/>
      <c r="B7" s="209" t="str">
        <f>Text!H701</f>
        <v>Education</v>
      </c>
      <c r="C7" s="126"/>
      <c r="D7" s="127"/>
      <c r="E7" s="128"/>
      <c r="L7" s="5" t="s">
        <v>87</v>
      </c>
      <c r="M7" s="1077">
        <f>-(10^20)</f>
        <v>-1E+20</v>
      </c>
      <c r="N7" s="1077">
        <f>(10^20)</f>
        <v>1E+20</v>
      </c>
      <c r="P7" s="295"/>
    </row>
    <row r="8" spans="1:18" s="5" customFormat="1" ht="13" x14ac:dyDescent="0.3">
      <c r="A8" s="210"/>
      <c r="B8" s="130">
        <v>114</v>
      </c>
      <c r="C8" s="130" t="str">
        <f>Text!H705</f>
        <v>Post-16 provision in schools</v>
      </c>
      <c r="D8" s="913">
        <v>0</v>
      </c>
      <c r="E8" s="942"/>
      <c r="G8" s="32"/>
      <c r="I8" s="32"/>
      <c r="J8" s="32"/>
      <c r="K8" s="32"/>
      <c r="L8" s="303"/>
      <c r="M8" s="304"/>
      <c r="N8" s="304"/>
      <c r="O8" s="32"/>
      <c r="P8" s="305"/>
      <c r="Q8" s="294"/>
      <c r="R8" s="294"/>
    </row>
    <row r="9" spans="1:18" s="5" customFormat="1" ht="13" x14ac:dyDescent="0.3">
      <c r="A9" s="210"/>
      <c r="B9" s="1269">
        <v>132.1</v>
      </c>
      <c r="C9" s="1346" t="str">
        <f>Text!H728</f>
        <v>Local Authority Education Grant - Schools Standards</v>
      </c>
      <c r="D9" s="913">
        <v>0</v>
      </c>
      <c r="E9" s="1270"/>
      <c r="G9" s="32"/>
      <c r="I9" s="32"/>
      <c r="J9" s="32"/>
      <c r="K9" s="32"/>
      <c r="L9" s="303"/>
      <c r="M9" s="304"/>
      <c r="N9" s="304"/>
      <c r="O9" s="32"/>
      <c r="P9" s="305"/>
      <c r="Q9" s="294"/>
      <c r="R9" s="294"/>
    </row>
    <row r="10" spans="1:18" s="5" customFormat="1" ht="13" x14ac:dyDescent="0.3">
      <c r="A10" s="210"/>
      <c r="B10" s="1269">
        <v>132.19999999999999</v>
      </c>
      <c r="C10" s="1346" t="str">
        <f>Text!H729</f>
        <v>Local Authority Education Grant - Equity</v>
      </c>
      <c r="D10" s="913">
        <v>0</v>
      </c>
      <c r="E10" s="1270"/>
      <c r="G10" s="32"/>
      <c r="I10" s="32"/>
      <c r="J10" s="32"/>
      <c r="K10" s="32"/>
      <c r="L10" s="303"/>
      <c r="M10" s="304"/>
      <c r="N10" s="304"/>
      <c r="O10" s="32"/>
      <c r="P10" s="305"/>
      <c r="Q10" s="294"/>
      <c r="R10" s="294"/>
    </row>
    <row r="11" spans="1:18" s="5" customFormat="1" ht="13" x14ac:dyDescent="0.3">
      <c r="A11" s="210"/>
      <c r="B11" s="1269">
        <v>132.30000000000001</v>
      </c>
      <c r="C11" s="1346" t="str">
        <f>Text!H730</f>
        <v>Local Authority Education Grant - Reform</v>
      </c>
      <c r="D11" s="913">
        <v>0</v>
      </c>
      <c r="E11" s="1270"/>
      <c r="G11" s="32"/>
      <c r="I11" s="32"/>
      <c r="J11" s="32"/>
      <c r="K11" s="32"/>
      <c r="L11" s="303"/>
      <c r="M11" s="304"/>
      <c r="N11" s="304"/>
      <c r="O11" s="32"/>
      <c r="P11" s="305"/>
      <c r="Q11" s="294"/>
      <c r="R11" s="294"/>
    </row>
    <row r="12" spans="1:18" s="5" customFormat="1" ht="13" x14ac:dyDescent="0.3">
      <c r="A12" s="210"/>
      <c r="B12" s="1269">
        <v>132.4</v>
      </c>
      <c r="C12" s="1346" t="str">
        <f>Text!H731</f>
        <v>Local Authority Education Grant - Cymraeg 2050</v>
      </c>
      <c r="D12" s="913">
        <v>0</v>
      </c>
      <c r="E12" s="1270"/>
      <c r="G12" s="32"/>
      <c r="I12" s="32"/>
      <c r="J12" s="32"/>
      <c r="K12" s="32"/>
      <c r="L12" s="303"/>
      <c r="M12" s="304"/>
      <c r="N12" s="304"/>
      <c r="O12" s="32"/>
      <c r="P12" s="305"/>
      <c r="Q12" s="294"/>
      <c r="R12" s="294"/>
    </row>
    <row r="13" spans="1:18" s="5" customFormat="1" ht="13" x14ac:dyDescent="0.3">
      <c r="A13" s="210"/>
      <c r="B13" s="130">
        <v>139</v>
      </c>
      <c r="C13" s="130" t="str">
        <f>Text!H713</f>
        <v>Youth service</v>
      </c>
      <c r="D13" s="913">
        <v>0</v>
      </c>
      <c r="E13" s="941"/>
      <c r="G13" s="32"/>
      <c r="I13" s="32"/>
      <c r="J13" s="32"/>
      <c r="K13" s="32"/>
      <c r="L13" s="303"/>
      <c r="M13" s="304"/>
      <c r="N13" s="304"/>
      <c r="O13" s="32"/>
      <c r="P13" s="305"/>
      <c r="Q13" s="294"/>
      <c r="R13" s="294"/>
    </row>
    <row r="14" spans="1:18" s="5" customFormat="1" ht="13" x14ac:dyDescent="0.3">
      <c r="A14" s="210"/>
      <c r="B14" s="130">
        <v>161</v>
      </c>
      <c r="C14" s="130" t="str">
        <f>Text!H725</f>
        <v>Children and Communities Grant (formerly Flexible Funding - education)</v>
      </c>
      <c r="D14" s="913">
        <v>0</v>
      </c>
      <c r="E14" s="943"/>
      <c r="F14" s="32"/>
      <c r="G14" s="32"/>
      <c r="H14" s="1083"/>
      <c r="I14" s="304"/>
      <c r="J14" s="304"/>
      <c r="K14" s="32"/>
      <c r="L14" s="305"/>
      <c r="M14" s="294"/>
      <c r="N14" s="294"/>
    </row>
    <row r="15" spans="1:18" s="5" customFormat="1" ht="13" x14ac:dyDescent="0.3">
      <c r="A15" s="210"/>
      <c r="B15" s="1346">
        <v>174</v>
      </c>
      <c r="C15" s="130" t="str">
        <f>Text!H737</f>
        <v>Universal Primary Free School Meals</v>
      </c>
      <c r="D15" s="913">
        <v>0</v>
      </c>
      <c r="E15" s="1349"/>
      <c r="F15" s="32"/>
      <c r="G15" s="32"/>
      <c r="H15" s="1083"/>
      <c r="I15" s="304"/>
      <c r="J15" s="304"/>
      <c r="K15" s="32"/>
      <c r="L15" s="305"/>
      <c r="M15" s="294"/>
      <c r="N15" s="294"/>
    </row>
    <row r="16" spans="1:18" s="5" customFormat="1" ht="13" x14ac:dyDescent="0.25">
      <c r="A16" s="210"/>
      <c r="B16" s="130">
        <v>198</v>
      </c>
      <c r="C16" s="130" t="str">
        <f>Text!H738</f>
        <v>Other education (please specify)</v>
      </c>
      <c r="D16" s="944">
        <f>SUMIF(number,B16,Grant)</f>
        <v>0</v>
      </c>
      <c r="E16" s="944">
        <f>SUMIF(number,B16,CapGrant)</f>
        <v>0</v>
      </c>
      <c r="F16" s="32"/>
      <c r="G16" s="32"/>
      <c r="H16" s="303"/>
      <c r="I16" s="304"/>
      <c r="J16" s="304"/>
      <c r="K16" s="32"/>
      <c r="L16" s="305"/>
      <c r="M16" s="1078"/>
      <c r="N16" s="294"/>
    </row>
    <row r="17" spans="1:18" s="5" customFormat="1" ht="13" x14ac:dyDescent="0.3">
      <c r="A17" s="210"/>
      <c r="B17" s="139">
        <v>199</v>
      </c>
      <c r="C17" s="132" t="str">
        <f>Text!H739</f>
        <v>Total Education</v>
      </c>
      <c r="D17" s="945">
        <f>SUM(D8:D16)</f>
        <v>0</v>
      </c>
      <c r="E17" s="945">
        <f>SUM(E8:E16)</f>
        <v>0</v>
      </c>
      <c r="F17" s="32"/>
      <c r="G17" s="32"/>
      <c r="H17" s="303"/>
      <c r="I17" s="304"/>
      <c r="J17" s="304"/>
      <c r="K17" s="32"/>
      <c r="L17" s="305"/>
      <c r="M17" s="1078"/>
      <c r="N17" s="294"/>
    </row>
    <row r="18" spans="1:18" s="5" customFormat="1" ht="13" x14ac:dyDescent="0.25">
      <c r="B18" s="1192"/>
      <c r="C18" s="52"/>
      <c r="D18" s="946"/>
      <c r="E18" s="946"/>
      <c r="G18" s="32"/>
      <c r="H18" s="32"/>
      <c r="I18" s="32"/>
      <c r="J18" s="32"/>
      <c r="K18" s="32"/>
      <c r="L18" s="303"/>
      <c r="M18" s="304"/>
      <c r="N18" s="304"/>
      <c r="O18" s="32"/>
      <c r="P18" s="305"/>
      <c r="Q18" s="1078"/>
      <c r="R18" s="294"/>
    </row>
    <row r="19" spans="1:18" s="5" customFormat="1" ht="13" x14ac:dyDescent="0.25">
      <c r="A19" s="210"/>
      <c r="B19" s="133" t="str">
        <f>Text!H740</f>
        <v>Highways, Roads and Transport</v>
      </c>
      <c r="C19" s="134"/>
      <c r="D19" s="947"/>
      <c r="E19" s="948"/>
      <c r="G19" s="32"/>
      <c r="H19" s="32"/>
      <c r="I19" s="32"/>
      <c r="J19" s="32"/>
      <c r="K19" s="32"/>
      <c r="L19" s="303"/>
      <c r="M19" s="304"/>
      <c r="N19" s="304"/>
      <c r="O19" s="32"/>
      <c r="P19" s="305"/>
      <c r="Q19" s="1078"/>
      <c r="R19" s="294"/>
    </row>
    <row r="20" spans="1:18" s="5" customFormat="1" ht="13" x14ac:dyDescent="0.3">
      <c r="A20" s="210"/>
      <c r="B20" s="130">
        <v>201</v>
      </c>
      <c r="C20" s="130" t="str">
        <f>Text!H741</f>
        <v>Concessionary fares re-imbursement grant</v>
      </c>
      <c r="D20" s="913">
        <v>0</v>
      </c>
      <c r="E20" s="941"/>
      <c r="G20" s="32"/>
      <c r="H20" s="32"/>
      <c r="I20" s="32"/>
      <c r="J20" s="32"/>
      <c r="K20" s="32"/>
      <c r="L20" s="303"/>
      <c r="M20" s="304"/>
      <c r="N20" s="304"/>
      <c r="O20" s="32"/>
      <c r="P20" s="305"/>
      <c r="Q20" s="1078"/>
      <c r="R20" s="294"/>
    </row>
    <row r="21" spans="1:18" s="5" customFormat="1" ht="13" x14ac:dyDescent="0.3">
      <c r="A21" s="210"/>
      <c r="B21" s="130">
        <v>208</v>
      </c>
      <c r="C21" s="130" t="str">
        <f>Text!H742</f>
        <v>Bus Services Support</v>
      </c>
      <c r="D21" s="913">
        <v>0</v>
      </c>
      <c r="E21" s="941"/>
      <c r="G21" s="32"/>
      <c r="I21" s="32"/>
      <c r="J21" s="32"/>
      <c r="K21" s="32"/>
      <c r="L21" s="303"/>
      <c r="M21" s="304"/>
      <c r="N21" s="304"/>
      <c r="O21" s="32"/>
      <c r="P21" s="305"/>
      <c r="Q21" s="1078"/>
      <c r="R21" s="294"/>
    </row>
    <row r="22" spans="1:18" s="5" customFormat="1" ht="12.5" x14ac:dyDescent="0.25">
      <c r="A22" s="210"/>
      <c r="B22" s="129">
        <v>298</v>
      </c>
      <c r="C22" s="130" t="str">
        <f>Text!H749</f>
        <v>Other highways, roads and transport (please specify)</v>
      </c>
      <c r="D22" s="944">
        <f>SUMIF(number,B22,Grant)</f>
        <v>0</v>
      </c>
      <c r="E22" s="944">
        <f>SUMIF(number,B22,CapGrant)</f>
        <v>0</v>
      </c>
      <c r="G22" s="32"/>
      <c r="H22" s="32"/>
      <c r="I22" s="304"/>
      <c r="J22" s="304"/>
      <c r="K22" s="32"/>
      <c r="L22" s="32"/>
      <c r="M22" s="304"/>
      <c r="N22" s="306"/>
      <c r="O22" s="32"/>
      <c r="P22" s="305"/>
    </row>
    <row r="23" spans="1:18" s="5" customFormat="1" ht="13" x14ac:dyDescent="0.3">
      <c r="A23" s="210"/>
      <c r="B23" s="131">
        <v>299</v>
      </c>
      <c r="C23" s="135" t="str">
        <f>Text!H750</f>
        <v>Total Highways, Roads and Transport</v>
      </c>
      <c r="D23" s="945">
        <f>SUM(D20:D22)</f>
        <v>0</v>
      </c>
      <c r="E23" s="945">
        <f>SUM(E20:E22)</f>
        <v>0</v>
      </c>
      <c r="G23" s="32"/>
      <c r="H23" s="303"/>
      <c r="I23" s="304"/>
      <c r="J23" s="304"/>
      <c r="K23" s="32"/>
      <c r="L23" s="32"/>
      <c r="M23" s="304"/>
      <c r="N23" s="306"/>
      <c r="O23" s="32"/>
      <c r="P23" s="305"/>
    </row>
    <row r="24" spans="1:18" s="5" customFormat="1" ht="12.5" x14ac:dyDescent="0.25">
      <c r="A24" s="1"/>
      <c r="B24" s="1"/>
      <c r="C24" s="1"/>
      <c r="D24" s="902"/>
      <c r="E24" s="902"/>
      <c r="G24" s="32"/>
      <c r="H24" s="303"/>
      <c r="I24" s="32"/>
      <c r="J24" s="32"/>
      <c r="K24" s="32"/>
      <c r="L24" s="32"/>
      <c r="M24" s="32"/>
      <c r="N24" s="32"/>
      <c r="O24" s="32"/>
      <c r="P24" s="305"/>
    </row>
    <row r="25" spans="1:18" s="5" customFormat="1" ht="13" x14ac:dyDescent="0.3">
      <c r="B25" s="1190" t="str">
        <f>Text!H751</f>
        <v>Social Services</v>
      </c>
      <c r="C25" s="126"/>
      <c r="D25" s="949"/>
      <c r="E25" s="950"/>
      <c r="G25" s="32"/>
      <c r="H25" s="303"/>
      <c r="I25" s="32"/>
      <c r="J25" s="32"/>
      <c r="K25" s="32"/>
      <c r="L25" s="32"/>
      <c r="M25" s="32"/>
      <c r="N25" s="32"/>
      <c r="O25" s="32"/>
      <c r="P25" s="305"/>
      <c r="Q25" s="124"/>
      <c r="R25" s="39"/>
    </row>
    <row r="26" spans="1:18" s="5" customFormat="1" ht="13" x14ac:dyDescent="0.3">
      <c r="B26" s="1188">
        <v>318</v>
      </c>
      <c r="C26" s="130" t="str">
        <f>Text!H754</f>
        <v>Housing Support Grant (formerly Supporting People - Social Services)</v>
      </c>
      <c r="D26" s="913">
        <v>0</v>
      </c>
      <c r="E26" s="893"/>
      <c r="G26" s="32"/>
      <c r="H26" s="303"/>
      <c r="I26" s="32"/>
      <c r="J26" s="32"/>
      <c r="K26" s="303"/>
      <c r="L26" s="32"/>
      <c r="M26" s="32"/>
      <c r="N26" s="32"/>
      <c r="O26" s="32"/>
      <c r="P26" s="305"/>
      <c r="Q26" s="39"/>
      <c r="R26" s="39"/>
    </row>
    <row r="27" spans="1:18" s="5" customFormat="1" ht="13" x14ac:dyDescent="0.3">
      <c r="B27" s="1188">
        <v>332</v>
      </c>
      <c r="C27" s="130" t="str">
        <f>Text!H757</f>
        <v>Substance Misuse Action Fund (SMAF)</v>
      </c>
      <c r="D27" s="913">
        <v>0</v>
      </c>
      <c r="E27" s="942"/>
      <c r="G27" s="32"/>
      <c r="H27" s="303"/>
      <c r="I27" s="32"/>
      <c r="J27" s="32"/>
      <c r="K27" s="32"/>
      <c r="L27" s="32"/>
      <c r="M27" s="32"/>
      <c r="N27" s="32"/>
      <c r="O27" s="32"/>
      <c r="P27" s="305"/>
      <c r="Q27" s="39"/>
      <c r="R27" s="39"/>
    </row>
    <row r="28" spans="1:18" s="5" customFormat="1" ht="13" x14ac:dyDescent="0.3">
      <c r="B28" s="1188">
        <v>333</v>
      </c>
      <c r="C28" s="130" t="str">
        <f>Text!H760</f>
        <v>Domestic Abuse Service Grant - DAC &amp; IDVA</v>
      </c>
      <c r="D28" s="913">
        <v>0</v>
      </c>
      <c r="E28" s="942"/>
      <c r="G28" s="32"/>
      <c r="H28" s="303"/>
      <c r="I28" s="32"/>
      <c r="J28" s="32"/>
      <c r="K28" s="32"/>
      <c r="L28" s="32"/>
      <c r="M28" s="32"/>
      <c r="N28" s="32"/>
      <c r="O28" s="32"/>
      <c r="P28" s="305"/>
      <c r="Q28" s="39"/>
      <c r="R28" s="39"/>
    </row>
    <row r="29" spans="1:18" s="5" customFormat="1" ht="13" x14ac:dyDescent="0.3">
      <c r="B29" s="1188">
        <v>346</v>
      </c>
      <c r="C29" s="130" t="str">
        <f>Text!H768</f>
        <v>ChildCare Offer</v>
      </c>
      <c r="D29" s="913">
        <v>0</v>
      </c>
      <c r="E29" s="897"/>
      <c r="G29" s="32"/>
      <c r="H29" s="303"/>
      <c r="I29" s="32"/>
      <c r="J29" s="32"/>
      <c r="K29" s="32"/>
      <c r="L29" s="32"/>
      <c r="M29" s="32"/>
      <c r="N29" s="32"/>
      <c r="O29" s="32"/>
      <c r="P29" s="305"/>
      <c r="Q29" s="37"/>
      <c r="R29" s="9"/>
    </row>
    <row r="30" spans="1:18" s="5" customFormat="1" ht="13" x14ac:dyDescent="0.3">
      <c r="B30" s="1188">
        <v>347</v>
      </c>
      <c r="C30" s="130" t="str">
        <f>Text!H769</f>
        <v>Children and Communities Grant (formerly Flexible Funding - social services)</v>
      </c>
      <c r="D30" s="913">
        <v>0</v>
      </c>
      <c r="E30" s="897"/>
      <c r="G30" s="32"/>
      <c r="H30" s="303"/>
      <c r="I30" s="32"/>
      <c r="J30" s="32"/>
      <c r="K30" s="32"/>
      <c r="L30" s="303"/>
      <c r="M30" s="32"/>
      <c r="N30" s="32"/>
      <c r="O30" s="32"/>
      <c r="P30" s="305"/>
      <c r="Q30" s="39"/>
      <c r="R30" s="39"/>
    </row>
    <row r="31" spans="1:18" s="5" customFormat="1" ht="13" x14ac:dyDescent="0.3">
      <c r="B31" s="1188">
        <v>348</v>
      </c>
      <c r="C31" s="130" t="str">
        <f>Text!H770</f>
        <v>Social Care Workforce</v>
      </c>
      <c r="D31" s="913">
        <v>0</v>
      </c>
      <c r="E31" s="897"/>
      <c r="G31" s="32"/>
      <c r="H31" s="303"/>
      <c r="I31" s="32"/>
      <c r="J31" s="32"/>
      <c r="K31" s="32"/>
      <c r="L31" s="303"/>
      <c r="M31" s="32"/>
      <c r="N31" s="32"/>
      <c r="O31" s="32"/>
      <c r="P31" s="305"/>
      <c r="Q31" s="39"/>
      <c r="R31" s="39"/>
    </row>
    <row r="32" spans="1:18" s="5" customFormat="1" ht="13" x14ac:dyDescent="0.3">
      <c r="B32" s="1191">
        <v>349.1</v>
      </c>
      <c r="C32" s="1127" t="str">
        <f>Text!H772</f>
        <v>Transformation Fund</v>
      </c>
      <c r="D32" s="1093">
        <v>0</v>
      </c>
      <c r="E32" s="1101"/>
      <c r="G32" s="32"/>
      <c r="H32" s="303"/>
      <c r="I32" s="32"/>
      <c r="J32" s="32"/>
      <c r="K32" s="32"/>
      <c r="L32" s="303"/>
      <c r="M32" s="32"/>
      <c r="N32" s="32"/>
      <c r="O32" s="32"/>
      <c r="P32" s="305"/>
      <c r="Q32" s="39"/>
      <c r="R32" s="39"/>
    </row>
    <row r="33" spans="1:18" s="5" customFormat="1" ht="13" x14ac:dyDescent="0.3">
      <c r="B33" s="1271">
        <v>349.3</v>
      </c>
      <c r="C33" s="1127" t="str">
        <f>Text!H774</f>
        <v>Homelessness - No One Left Approach</v>
      </c>
      <c r="D33" s="1093">
        <v>0</v>
      </c>
      <c r="E33" s="1270"/>
      <c r="G33" s="32"/>
      <c r="H33" s="303"/>
      <c r="I33" s="32"/>
      <c r="J33" s="32"/>
      <c r="K33" s="32"/>
      <c r="L33" s="303"/>
      <c r="M33" s="32"/>
      <c r="N33" s="32"/>
      <c r="O33" s="32"/>
      <c r="P33" s="305"/>
      <c r="Q33" s="39"/>
      <c r="R33" s="39"/>
    </row>
    <row r="34" spans="1:18" s="5" customFormat="1" ht="13" x14ac:dyDescent="0.3">
      <c r="B34" s="1271">
        <v>349.4</v>
      </c>
      <c r="C34" s="1127" t="str">
        <f>Text!H775</f>
        <v>Homelessness - Discretionary Homelessness Convention</v>
      </c>
      <c r="D34" s="1093">
        <v>0</v>
      </c>
      <c r="E34" s="1270"/>
      <c r="G34" s="32"/>
      <c r="H34" s="303"/>
      <c r="I34" s="32"/>
      <c r="J34" s="32"/>
      <c r="K34" s="32"/>
      <c r="L34" s="303"/>
      <c r="M34" s="32"/>
      <c r="N34" s="32"/>
      <c r="O34" s="32"/>
      <c r="P34" s="305"/>
      <c r="Q34" s="39"/>
      <c r="R34" s="39"/>
    </row>
    <row r="35" spans="1:18" s="5" customFormat="1" ht="13" x14ac:dyDescent="0.3">
      <c r="B35" s="1271">
        <v>349.5</v>
      </c>
      <c r="C35" s="1127" t="str">
        <f>Text!H776</f>
        <v>Support proposals relating to eliminating profit from the care of looked after children</v>
      </c>
      <c r="D35" s="1093">
        <v>0</v>
      </c>
      <c r="E35" s="1270"/>
      <c r="G35" s="32"/>
      <c r="H35" s="303"/>
      <c r="I35" s="32"/>
      <c r="J35" s="32"/>
      <c r="K35" s="32"/>
      <c r="L35" s="303"/>
      <c r="M35" s="32"/>
      <c r="N35" s="32"/>
      <c r="O35" s="32"/>
      <c r="P35" s="305"/>
      <c r="Q35" s="39"/>
      <c r="R35" s="39"/>
    </row>
    <row r="36" spans="1:18" s="5" customFormat="1" ht="13" x14ac:dyDescent="0.3">
      <c r="B36" s="1271">
        <v>349.6</v>
      </c>
      <c r="C36" s="1127" t="str">
        <f>Text!H777</f>
        <v>Support proposals relating to radical reform of the care of looked after children</v>
      </c>
      <c r="D36" s="1093">
        <v>0</v>
      </c>
      <c r="E36" s="1270"/>
      <c r="G36" s="32"/>
      <c r="H36" s="303"/>
      <c r="I36" s="32"/>
      <c r="J36" s="32"/>
      <c r="K36" s="32"/>
      <c r="L36" s="303"/>
      <c r="M36" s="32"/>
      <c r="N36" s="32"/>
      <c r="O36" s="32"/>
      <c r="P36" s="305"/>
      <c r="Q36" s="39"/>
      <c r="R36" s="39"/>
    </row>
    <row r="37" spans="1:18" s="5" customFormat="1" ht="12.5" x14ac:dyDescent="0.25">
      <c r="B37" s="1082">
        <v>398</v>
      </c>
      <c r="C37" s="468" t="str">
        <f>Text!H782</f>
        <v>Other social service (including Bellwin scheme covering social service expenditure) (please specify)</v>
      </c>
      <c r="D37" s="944">
        <f>SUMIF(number,B37,Grant)</f>
        <v>0</v>
      </c>
      <c r="E37" s="944">
        <f>SUMIF(number,B37,CapGrant)</f>
        <v>0</v>
      </c>
      <c r="G37" s="32"/>
      <c r="H37" s="303"/>
      <c r="I37" s="32"/>
      <c r="J37" s="32"/>
      <c r="K37" s="32"/>
      <c r="L37" s="32"/>
      <c r="M37" s="32"/>
      <c r="N37" s="32"/>
      <c r="O37" s="32"/>
      <c r="P37" s="305"/>
      <c r="Q37" s="39"/>
      <c r="R37" s="39"/>
    </row>
    <row r="38" spans="1:18" s="5" customFormat="1" ht="13" x14ac:dyDescent="0.3">
      <c r="B38" s="131">
        <v>399</v>
      </c>
      <c r="C38" s="132" t="str">
        <f>Text!H783</f>
        <v>Total Social Services</v>
      </c>
      <c r="D38" s="945">
        <f>SUM(D26:D37)</f>
        <v>0</v>
      </c>
      <c r="E38" s="945">
        <f>SUM(E26:E37)</f>
        <v>0</v>
      </c>
      <c r="G38" s="32"/>
      <c r="H38" s="303"/>
      <c r="I38" s="32"/>
      <c r="J38" s="32"/>
      <c r="K38" s="32"/>
      <c r="L38" s="32"/>
      <c r="M38" s="32"/>
      <c r="N38" s="32"/>
      <c r="O38" s="32"/>
      <c r="P38" s="305"/>
      <c r="Q38" s="124"/>
      <c r="R38" s="124"/>
    </row>
    <row r="39" spans="1:18" s="5" customFormat="1" ht="12.5" x14ac:dyDescent="0.25">
      <c r="B39" s="1"/>
      <c r="C39" s="1"/>
      <c r="D39" s="902"/>
      <c r="E39" s="902"/>
      <c r="G39" s="32"/>
      <c r="H39" s="303"/>
      <c r="I39" s="32"/>
      <c r="J39" s="32"/>
      <c r="K39" s="32"/>
      <c r="L39" s="32"/>
      <c r="M39" s="32"/>
      <c r="N39" s="32"/>
      <c r="O39" s="32"/>
      <c r="P39" s="305"/>
      <c r="Q39" s="9"/>
      <c r="R39" s="9"/>
    </row>
    <row r="40" spans="1:18" s="5" customFormat="1" ht="13" x14ac:dyDescent="0.3">
      <c r="A40" s="210"/>
      <c r="B40" s="125" t="str">
        <f>Text!H784</f>
        <v>Housing</v>
      </c>
      <c r="C40" s="136"/>
      <c r="D40" s="952"/>
      <c r="E40" s="950"/>
      <c r="G40" s="32"/>
      <c r="H40" s="32"/>
      <c r="I40" s="32"/>
      <c r="J40" s="32"/>
      <c r="K40" s="32"/>
      <c r="L40" s="32"/>
      <c r="M40" s="32"/>
      <c r="N40" s="32"/>
      <c r="O40" s="32"/>
      <c r="P40" s="305"/>
      <c r="Q40" s="39"/>
      <c r="R40" s="39"/>
    </row>
    <row r="41" spans="1:18" s="6" customFormat="1" ht="13" x14ac:dyDescent="0.3">
      <c r="A41" s="210"/>
      <c r="B41" s="130">
        <v>404</v>
      </c>
      <c r="C41" s="130" t="str">
        <f>Text!H785</f>
        <v>Housing benefit administration grant</v>
      </c>
      <c r="D41" s="913">
        <v>0</v>
      </c>
      <c r="E41" s="942"/>
      <c r="G41" s="30"/>
      <c r="H41" s="30"/>
      <c r="I41" s="30"/>
      <c r="J41" s="30"/>
      <c r="K41" s="30"/>
      <c r="L41" s="30"/>
      <c r="M41" s="30"/>
      <c r="N41" s="30"/>
      <c r="O41" s="30"/>
      <c r="P41" s="305"/>
      <c r="Q41" s="39"/>
      <c r="R41" s="39"/>
    </row>
    <row r="42" spans="1:18" s="1" customFormat="1" ht="13" x14ac:dyDescent="0.3">
      <c r="A42" s="210"/>
      <c r="B42" s="130">
        <v>406</v>
      </c>
      <c r="C42" s="130" t="str">
        <f>Text!H786</f>
        <v>Mandatory rent allowances</v>
      </c>
      <c r="D42" s="913">
        <v>0</v>
      </c>
      <c r="E42" s="951"/>
      <c r="G42" s="111"/>
      <c r="H42" s="111"/>
      <c r="I42" s="111"/>
      <c r="J42" s="111"/>
      <c r="K42" s="111"/>
      <c r="L42" s="111"/>
      <c r="M42" s="111"/>
      <c r="N42" s="111"/>
      <c r="O42" s="111"/>
      <c r="P42" s="305"/>
      <c r="Q42" s="39"/>
      <c r="R42" s="39"/>
    </row>
    <row r="43" spans="1:18" s="5" customFormat="1" ht="13" x14ac:dyDescent="0.3">
      <c r="A43" s="210"/>
      <c r="B43" s="130">
        <v>407</v>
      </c>
      <c r="C43" s="130" t="str">
        <f>Text!H787</f>
        <v>Rent Rebates Granted To HRA Tenants</v>
      </c>
      <c r="D43" s="913">
        <v>0</v>
      </c>
      <c r="E43" s="941"/>
      <c r="G43" s="32"/>
      <c r="H43" s="32"/>
      <c r="I43" s="32"/>
      <c r="J43" s="32"/>
      <c r="K43" s="32"/>
      <c r="L43" s="32"/>
      <c r="M43" s="32"/>
      <c r="N43" s="32"/>
      <c r="O43" s="32"/>
      <c r="P43" s="305"/>
      <c r="Q43" s="39"/>
      <c r="R43" s="39"/>
    </row>
    <row r="44" spans="1:18" s="5" customFormat="1" ht="13" x14ac:dyDescent="0.3">
      <c r="A44" s="210"/>
      <c r="B44" s="130">
        <v>408</v>
      </c>
      <c r="C44" s="130" t="str">
        <f>Text!H788</f>
        <v>Housing Support Grant (formerly supporting people - housing)</v>
      </c>
      <c r="D44" s="913">
        <v>0</v>
      </c>
      <c r="E44" s="951"/>
      <c r="G44" s="32"/>
      <c r="H44" s="32"/>
      <c r="I44" s="32"/>
      <c r="J44" s="32"/>
      <c r="K44" s="32"/>
      <c r="L44" s="32"/>
      <c r="M44" s="32"/>
      <c r="N44" s="32"/>
      <c r="O44" s="32"/>
      <c r="P44" s="305"/>
      <c r="Q44" s="39"/>
      <c r="R44" s="39"/>
    </row>
    <row r="45" spans="1:18" s="5" customFormat="1" ht="13" x14ac:dyDescent="0.3">
      <c r="A45" s="210"/>
      <c r="B45" s="130">
        <v>414</v>
      </c>
      <c r="C45" s="130" t="str">
        <f>Text!H790</f>
        <v>Children and Communities Grant (formerly Flexible Funding - housing)</v>
      </c>
      <c r="D45" s="913">
        <v>0</v>
      </c>
      <c r="E45" s="951"/>
      <c r="G45" s="32"/>
      <c r="H45" s="32"/>
      <c r="I45" s="32"/>
      <c r="J45" s="32"/>
      <c r="K45" s="32"/>
      <c r="L45" s="32"/>
      <c r="M45" s="32"/>
      <c r="N45" s="32"/>
      <c r="O45" s="32"/>
      <c r="P45" s="305"/>
      <c r="Q45" s="39"/>
      <c r="R45" s="39"/>
    </row>
    <row r="46" spans="1:18" s="5" customFormat="1" ht="12.5" x14ac:dyDescent="0.25">
      <c r="B46" s="129">
        <v>498</v>
      </c>
      <c r="C46" s="130" t="str">
        <f>Text!H794</f>
        <v>Other housing (including Bellwin scheme grants covering housing expenditure) (please specify)</v>
      </c>
      <c r="D46" s="944">
        <f>SUMIF(number,B46,Grant)</f>
        <v>0</v>
      </c>
      <c r="E46" s="944">
        <f>SUMIF(number,B46,CapGrant)</f>
        <v>0</v>
      </c>
      <c r="G46" s="32"/>
      <c r="H46" s="32"/>
      <c r="I46" s="32"/>
      <c r="J46" s="32"/>
      <c r="K46" s="32"/>
      <c r="L46" s="32"/>
      <c r="M46" s="32"/>
      <c r="N46" s="32"/>
      <c r="O46" s="32"/>
      <c r="P46" s="305"/>
      <c r="Q46" s="39"/>
      <c r="R46" s="39"/>
    </row>
    <row r="47" spans="1:18" s="5" customFormat="1" ht="13" x14ac:dyDescent="0.3">
      <c r="B47" s="131">
        <v>499</v>
      </c>
      <c r="C47" s="132" t="str">
        <f>Text!H795</f>
        <v>Total Housing</v>
      </c>
      <c r="D47" s="945">
        <f>SUM(D41:D46)</f>
        <v>0</v>
      </c>
      <c r="E47" s="945">
        <f>SUM(E41:E46)</f>
        <v>0</v>
      </c>
      <c r="G47" s="32"/>
      <c r="H47" s="32"/>
      <c r="I47" s="32"/>
      <c r="J47" s="32"/>
      <c r="K47" s="32"/>
      <c r="L47" s="32"/>
      <c r="M47" s="32"/>
      <c r="N47" s="32"/>
      <c r="O47" s="32"/>
      <c r="P47" s="305"/>
      <c r="Q47" s="39"/>
      <c r="R47" s="39"/>
    </row>
    <row r="48" spans="1:18" s="5" customFormat="1" ht="12.5" x14ac:dyDescent="0.25">
      <c r="B48" s="1"/>
      <c r="C48" s="1"/>
      <c r="D48" s="902"/>
      <c r="E48" s="902"/>
      <c r="G48" s="32"/>
      <c r="H48" s="32"/>
      <c r="I48" s="32"/>
      <c r="J48" s="32"/>
      <c r="K48" s="32"/>
      <c r="L48" s="32"/>
      <c r="M48" s="32"/>
      <c r="N48" s="32"/>
      <c r="O48" s="32"/>
      <c r="P48" s="305"/>
      <c r="Q48" s="39"/>
      <c r="R48" s="39"/>
    </row>
    <row r="49" spans="1:19" s="5" customFormat="1" ht="13" customHeight="1" x14ac:dyDescent="0.3">
      <c r="B49" s="125" t="str">
        <f>Text!H796</f>
        <v>Police and Home Office</v>
      </c>
      <c r="C49" s="136"/>
      <c r="D49" s="952"/>
      <c r="E49" s="950"/>
      <c r="G49" s="32"/>
      <c r="H49" s="32"/>
      <c r="I49" s="32"/>
      <c r="J49" s="32"/>
      <c r="K49" s="32"/>
      <c r="L49" s="32"/>
      <c r="M49" s="32"/>
      <c r="N49" s="32"/>
      <c r="O49" s="32"/>
      <c r="P49" s="305"/>
      <c r="Q49" s="39"/>
      <c r="R49" s="39"/>
    </row>
    <row r="50" spans="1:19" s="5" customFormat="1" ht="13" x14ac:dyDescent="0.3">
      <c r="A50" s="210"/>
      <c r="B50" s="130">
        <v>510</v>
      </c>
      <c r="C50" s="130" t="str">
        <f>Text!H797</f>
        <v>Dedicated security posts (police authorities only)</v>
      </c>
      <c r="D50" s="913">
        <v>0</v>
      </c>
      <c r="E50" s="893"/>
      <c r="G50" s="32"/>
      <c r="H50" s="32"/>
      <c r="I50" s="32"/>
      <c r="J50" s="32"/>
      <c r="K50" s="32"/>
      <c r="L50" s="32"/>
      <c r="M50" s="32"/>
      <c r="N50" s="32"/>
      <c r="O50" s="32"/>
      <c r="P50" s="305"/>
      <c r="Q50" s="39"/>
      <c r="R50" s="39"/>
    </row>
    <row r="51" spans="1:19" s="5" customFormat="1" ht="13" x14ac:dyDescent="0.3">
      <c r="A51" s="1084"/>
      <c r="B51" s="130">
        <v>511</v>
      </c>
      <c r="C51" s="130" t="str">
        <f>Text!H798</f>
        <v>National police coordination centre (police authorities only)</v>
      </c>
      <c r="D51" s="913">
        <v>0</v>
      </c>
      <c r="E51" s="893"/>
      <c r="G51" s="32"/>
      <c r="H51" s="32"/>
      <c r="I51" s="32"/>
      <c r="J51" s="32"/>
      <c r="K51" s="32"/>
      <c r="L51" s="32"/>
      <c r="M51" s="32"/>
      <c r="N51" s="32"/>
      <c r="O51" s="32"/>
      <c r="P51" s="305"/>
    </row>
    <row r="52" spans="1:19" s="5" customFormat="1" ht="13" x14ac:dyDescent="0.3">
      <c r="A52" s="210"/>
      <c r="B52" s="130">
        <v>513</v>
      </c>
      <c r="C52" s="130" t="str">
        <f>Text!H799</f>
        <v>Police community support officers grant from the Welsh Government (police only)</v>
      </c>
      <c r="D52" s="913">
        <v>0</v>
      </c>
      <c r="E52" s="893"/>
      <c r="G52" s="32"/>
      <c r="H52" s="32"/>
      <c r="I52" s="32"/>
      <c r="J52" s="32"/>
      <c r="K52" s="32"/>
      <c r="L52" s="32"/>
      <c r="M52" s="32"/>
      <c r="N52" s="32"/>
      <c r="O52" s="32"/>
      <c r="P52" s="305"/>
      <c r="Q52" s="37"/>
      <c r="R52" s="9"/>
    </row>
    <row r="53" spans="1:19" s="5" customFormat="1" ht="25" x14ac:dyDescent="0.25">
      <c r="B53" s="1085">
        <v>598</v>
      </c>
      <c r="C53" s="469" t="str">
        <f>Text!H801</f>
        <v>Other Home Office, Department for Constitutional Affairs and Unified Courts Administration (specify on last page)</v>
      </c>
      <c r="D53" s="944">
        <f>SUMIF(number,B53,Grant)</f>
        <v>0</v>
      </c>
      <c r="E53" s="944">
        <f>SUMIF(number,B53,CapGrant)</f>
        <v>0</v>
      </c>
      <c r="G53" s="32"/>
      <c r="H53" s="32"/>
      <c r="I53" s="32"/>
      <c r="J53" s="32"/>
      <c r="K53" s="32"/>
      <c r="L53" s="32"/>
      <c r="M53" s="32"/>
      <c r="N53" s="32"/>
      <c r="O53" s="32"/>
      <c r="P53" s="305"/>
      <c r="Q53" s="39"/>
      <c r="R53" s="39"/>
    </row>
    <row r="54" spans="1:19" s="5" customFormat="1" ht="13" x14ac:dyDescent="0.3">
      <c r="B54" s="131">
        <v>599</v>
      </c>
      <c r="C54" s="132" t="str">
        <f>Text!H802</f>
        <v>Total Home Office, Department for Constitutional Affairs and Unified Courts Administration</v>
      </c>
      <c r="D54" s="945">
        <f>SUM(D50:D53)</f>
        <v>0</v>
      </c>
      <c r="E54" s="945">
        <f>SUM(E50:E53)</f>
        <v>0</v>
      </c>
      <c r="G54" s="32"/>
      <c r="H54" s="32"/>
      <c r="I54" s="32"/>
      <c r="J54" s="32"/>
      <c r="K54" s="32"/>
      <c r="L54" s="32"/>
      <c r="M54" s="32"/>
      <c r="N54" s="32"/>
      <c r="O54" s="32"/>
      <c r="P54" s="305"/>
      <c r="Q54" s="39"/>
      <c r="R54" s="39"/>
    </row>
    <row r="55" spans="1:19" s="5" customFormat="1" ht="12.5" x14ac:dyDescent="0.25">
      <c r="B55" s="1"/>
      <c r="C55" s="1"/>
      <c r="D55" s="902"/>
      <c r="E55" s="902"/>
      <c r="G55" s="32"/>
      <c r="H55" s="32"/>
      <c r="I55" s="32"/>
      <c r="J55" s="32"/>
      <c r="K55" s="32"/>
      <c r="L55" s="32"/>
      <c r="M55" s="32"/>
      <c r="N55" s="32"/>
      <c r="O55" s="32"/>
      <c r="P55" s="305"/>
      <c r="Q55" s="39"/>
      <c r="R55" s="39"/>
    </row>
    <row r="56" spans="1:19" s="5" customFormat="1" ht="13" x14ac:dyDescent="0.25">
      <c r="B56" s="125" t="str">
        <f>Text!H803</f>
        <v>Other Services</v>
      </c>
      <c r="C56" s="137"/>
      <c r="D56" s="948"/>
      <c r="E56" s="948"/>
      <c r="G56" s="32"/>
      <c r="H56" s="32"/>
      <c r="I56" s="32"/>
      <c r="J56" s="32"/>
      <c r="K56" s="32"/>
      <c r="L56" s="32"/>
      <c r="M56" s="32"/>
      <c r="N56" s="32"/>
      <c r="O56" s="32"/>
      <c r="P56" s="305"/>
      <c r="Q56" s="39"/>
      <c r="R56" s="39"/>
      <c r="S56" s="1"/>
    </row>
    <row r="57" spans="1:19" s="5" customFormat="1" ht="13" x14ac:dyDescent="0.3">
      <c r="A57" s="210"/>
      <c r="B57" s="130">
        <v>602</v>
      </c>
      <c r="C57" s="130" t="str">
        <f>Text!H804</f>
        <v>Natural Resources Wales (formerly Countryside Council for Wales)</v>
      </c>
      <c r="D57" s="913">
        <v>0</v>
      </c>
      <c r="E57" s="951"/>
      <c r="G57" s="32"/>
      <c r="H57" s="32"/>
      <c r="I57" s="32"/>
      <c r="J57" s="32"/>
      <c r="K57" s="32"/>
      <c r="L57" s="32"/>
      <c r="M57" s="32"/>
      <c r="N57" s="32"/>
      <c r="O57" s="32"/>
      <c r="P57" s="305"/>
      <c r="Q57" s="39"/>
      <c r="R57" s="39"/>
    </row>
    <row r="58" spans="1:19" s="5" customFormat="1" ht="13" x14ac:dyDescent="0.3">
      <c r="A58" s="210"/>
      <c r="B58" s="130">
        <v>603</v>
      </c>
      <c r="C58" s="130" t="str">
        <f>Text!H805</f>
        <v>Culture and Heritage (including CyMAL Innovation and Development Grants)</v>
      </c>
      <c r="D58" s="913">
        <v>0</v>
      </c>
      <c r="E58" s="893"/>
      <c r="G58" s="32"/>
      <c r="H58" s="32"/>
      <c r="I58" s="32"/>
      <c r="J58" s="32"/>
      <c r="K58" s="32"/>
      <c r="L58" s="32"/>
      <c r="M58" s="32"/>
      <c r="N58" s="32"/>
      <c r="O58" s="32"/>
      <c r="P58" s="305"/>
      <c r="Q58" s="39"/>
      <c r="R58" s="39"/>
    </row>
    <row r="59" spans="1:19" s="5" customFormat="1" ht="13" x14ac:dyDescent="0.3">
      <c r="B59" s="1188">
        <v>608</v>
      </c>
      <c r="C59" s="130" t="str">
        <f>Text!H807</f>
        <v>European community grants for other local services (Objective 1 etc.)</v>
      </c>
      <c r="D59" s="913">
        <v>0</v>
      </c>
      <c r="E59" s="941"/>
      <c r="G59" s="32"/>
      <c r="H59" s="32"/>
      <c r="I59" s="32"/>
      <c r="J59" s="32"/>
      <c r="K59" s="32"/>
      <c r="L59" s="32"/>
      <c r="M59" s="32"/>
      <c r="N59" s="32"/>
      <c r="O59" s="32"/>
      <c r="P59" s="305"/>
      <c r="Q59" s="39"/>
      <c r="R59" s="39"/>
    </row>
    <row r="60" spans="1:19" s="5" customFormat="1" ht="13" x14ac:dyDescent="0.3">
      <c r="B60" s="1188">
        <v>611</v>
      </c>
      <c r="C60" s="130" t="str">
        <f>Text!H808</f>
        <v>National Parks' revenue grant (national park authorities only)</v>
      </c>
      <c r="D60" s="913">
        <v>0</v>
      </c>
      <c r="E60" s="941"/>
      <c r="G60" s="32"/>
      <c r="H60" s="32"/>
      <c r="I60" s="32"/>
      <c r="J60" s="32"/>
      <c r="K60" s="32"/>
      <c r="L60" s="32"/>
      <c r="M60" s="32"/>
      <c r="N60" s="32"/>
      <c r="O60" s="32"/>
      <c r="P60" s="305"/>
      <c r="Q60" s="39"/>
      <c r="R60" s="39"/>
    </row>
    <row r="61" spans="1:19" s="5" customFormat="1" ht="13" x14ac:dyDescent="0.3">
      <c r="B61" s="1188">
        <v>614</v>
      </c>
      <c r="C61" s="130" t="str">
        <f>Text!H811</f>
        <v>Recreation and sport (including sports council)</v>
      </c>
      <c r="D61" s="913">
        <v>0</v>
      </c>
      <c r="E61" s="893"/>
      <c r="G61" s="32"/>
      <c r="H61" s="32"/>
      <c r="I61" s="32"/>
      <c r="J61" s="32"/>
      <c r="K61" s="32"/>
      <c r="L61" s="32"/>
      <c r="M61" s="32"/>
      <c r="N61" s="32"/>
      <c r="O61" s="32"/>
      <c r="P61" s="305"/>
      <c r="Q61" s="39"/>
      <c r="R61" s="39"/>
    </row>
    <row r="62" spans="1:19" s="5" customFormat="1" ht="13" x14ac:dyDescent="0.3">
      <c r="B62" s="1188">
        <v>635</v>
      </c>
      <c r="C62" s="130" t="str">
        <f>Text!H816</f>
        <v>Community fire safety (fire authorities only)</v>
      </c>
      <c r="D62" s="913">
        <v>0</v>
      </c>
      <c r="E62" s="893"/>
      <c r="G62" s="32"/>
      <c r="H62" s="32"/>
      <c r="I62" s="32"/>
      <c r="J62" s="32"/>
      <c r="K62" s="32"/>
      <c r="L62" s="32"/>
      <c r="M62" s="32"/>
      <c r="N62" s="32"/>
      <c r="O62" s="32"/>
      <c r="P62" s="305"/>
      <c r="Q62" s="39"/>
      <c r="R62" s="39"/>
    </row>
    <row r="63" spans="1:19" s="5" customFormat="1" ht="13" x14ac:dyDescent="0.3">
      <c r="B63" s="1188">
        <v>639</v>
      </c>
      <c r="C63" s="130" t="str">
        <f>Text!H818</f>
        <v>Lead Local Flood Authorities (LLFA) Grant</v>
      </c>
      <c r="D63" s="913">
        <v>0</v>
      </c>
      <c r="E63" s="893"/>
      <c r="G63" s="32"/>
      <c r="H63" s="32"/>
      <c r="I63" s="32"/>
      <c r="J63" s="32"/>
      <c r="K63" s="32"/>
      <c r="L63" s="32"/>
      <c r="M63" s="32"/>
      <c r="N63" s="32"/>
      <c r="O63" s="32"/>
      <c r="P63" s="305"/>
      <c r="Q63" s="39"/>
      <c r="R63" s="39"/>
    </row>
    <row r="64" spans="1:19" s="5" customFormat="1" ht="13" x14ac:dyDescent="0.3">
      <c r="B64" s="1188">
        <v>640</v>
      </c>
      <c r="C64" s="130" t="str">
        <f>Text!H819</f>
        <v>Waste Infrastructure Procurement Programme - Gate Fee Contributions</v>
      </c>
      <c r="D64" s="913">
        <v>0</v>
      </c>
      <c r="E64" s="953"/>
      <c r="G64" s="32"/>
      <c r="H64" s="32"/>
      <c r="I64" s="32"/>
      <c r="J64" s="32"/>
      <c r="K64" s="32"/>
      <c r="L64" s="32"/>
      <c r="M64" s="32"/>
      <c r="N64" s="32"/>
      <c r="O64" s="32"/>
      <c r="P64" s="305"/>
      <c r="Q64" s="39"/>
      <c r="R64" s="39"/>
    </row>
    <row r="65" spans="1:18" s="5" customFormat="1" ht="13" x14ac:dyDescent="0.3">
      <c r="B65" s="1189">
        <v>640.1</v>
      </c>
      <c r="C65" s="130" t="str">
        <f>Text!H820</f>
        <v>Sustainable Waste Management Grant</v>
      </c>
      <c r="D65" s="1093">
        <v>0</v>
      </c>
      <c r="E65" s="1070"/>
      <c r="G65" s="32"/>
      <c r="H65" s="32"/>
      <c r="I65" s="32"/>
      <c r="J65" s="32"/>
      <c r="K65" s="32"/>
      <c r="L65" s="32"/>
      <c r="M65" s="32"/>
      <c r="N65" s="32"/>
      <c r="O65" s="32"/>
      <c r="P65" s="305"/>
      <c r="Q65" s="39"/>
      <c r="R65" s="39"/>
    </row>
    <row r="66" spans="1:18" s="5" customFormat="1" ht="13" x14ac:dyDescent="0.3">
      <c r="B66" s="1188">
        <v>646</v>
      </c>
      <c r="C66" s="130" t="str">
        <f>Text!H831</f>
        <v>Children and Communities Grant (formerly Flexible Funding - other)</v>
      </c>
      <c r="D66" s="913">
        <v>0</v>
      </c>
      <c r="E66" s="893"/>
      <c r="G66" s="32"/>
      <c r="H66" s="32"/>
      <c r="I66" s="32"/>
      <c r="J66" s="32"/>
      <c r="K66" s="32"/>
      <c r="L66" s="32"/>
      <c r="M66" s="32"/>
      <c r="N66" s="32"/>
      <c r="O66" s="32"/>
      <c r="P66" s="305"/>
      <c r="Q66" s="39"/>
      <c r="R66" s="39"/>
    </row>
    <row r="67" spans="1:18" s="5" customFormat="1" ht="13" customHeight="1" x14ac:dyDescent="0.3">
      <c r="B67" s="1189">
        <v>647.1</v>
      </c>
      <c r="C67" s="1128" t="str">
        <f>Text!H833</f>
        <v>Food and Residual Waste Treatment Gate Fee Support</v>
      </c>
      <c r="D67" s="1093">
        <v>0</v>
      </c>
      <c r="E67" s="1070"/>
      <c r="G67" s="32"/>
      <c r="H67" s="32"/>
      <c r="I67" s="32"/>
      <c r="J67" s="32"/>
      <c r="K67" s="32"/>
      <c r="L67" s="32"/>
      <c r="M67" s="32"/>
      <c r="N67" s="32"/>
      <c r="O67" s="32"/>
      <c r="P67" s="305"/>
      <c r="Q67" s="39"/>
      <c r="R67" s="39"/>
    </row>
    <row r="68" spans="1:18" s="5" customFormat="1" ht="12.5" x14ac:dyDescent="0.25">
      <c r="B68" s="1188">
        <v>698</v>
      </c>
      <c r="C68" s="138" t="str">
        <f>Text!H836</f>
        <v>Other (please specify)</v>
      </c>
      <c r="D68" s="944">
        <f>SUMIF(number,B68,Grant)</f>
        <v>0</v>
      </c>
      <c r="E68" s="944">
        <f>SUMIF(number,B68,CapGrant)</f>
        <v>0</v>
      </c>
      <c r="G68" s="32"/>
      <c r="H68" s="32"/>
      <c r="I68" s="32"/>
      <c r="J68" s="32"/>
      <c r="K68" s="32"/>
      <c r="L68" s="32"/>
      <c r="M68" s="32"/>
      <c r="N68" s="32"/>
      <c r="O68" s="32"/>
      <c r="P68" s="305"/>
      <c r="Q68" s="9"/>
      <c r="R68" s="9"/>
    </row>
    <row r="69" spans="1:18" s="5" customFormat="1" ht="13" x14ac:dyDescent="0.3">
      <c r="A69" s="1"/>
      <c r="B69" s="131">
        <v>699</v>
      </c>
      <c r="C69" s="139" t="str">
        <f>Text!H837</f>
        <v>Total Other Services</v>
      </c>
      <c r="D69" s="945">
        <f>SUM(D57:D68)</f>
        <v>0</v>
      </c>
      <c r="E69" s="945">
        <f>SUM(E57:E68)</f>
        <v>0</v>
      </c>
      <c r="G69" s="32"/>
      <c r="H69" s="32"/>
      <c r="I69" s="32"/>
      <c r="J69" s="32"/>
      <c r="K69" s="32"/>
      <c r="L69" s="32"/>
      <c r="M69" s="32"/>
      <c r="N69" s="32"/>
      <c r="O69" s="32"/>
      <c r="P69" s="305"/>
    </row>
    <row r="70" spans="1:18" s="5" customFormat="1" ht="13" x14ac:dyDescent="0.3">
      <c r="B70" s="1"/>
      <c r="C70" s="1"/>
      <c r="D70" s="902"/>
      <c r="E70" s="902"/>
      <c r="G70" s="32"/>
      <c r="H70" s="32"/>
      <c r="I70" s="32"/>
      <c r="J70" s="32"/>
      <c r="K70" s="32"/>
      <c r="L70" s="32"/>
      <c r="M70" s="32"/>
      <c r="N70" s="32"/>
      <c r="O70" s="32"/>
      <c r="P70" s="305"/>
      <c r="Q70" s="124"/>
      <c r="R70" s="39"/>
    </row>
    <row r="71" spans="1:18" s="1" customFormat="1" ht="13" x14ac:dyDescent="0.3">
      <c r="A71" s="5"/>
      <c r="B71" s="141">
        <v>700</v>
      </c>
      <c r="C71" s="142" t="str">
        <f>Text!H838</f>
        <v>Total of all grants</v>
      </c>
      <c r="D71" s="954">
        <f>D17+D23+D38+D47+D54+D69</f>
        <v>0</v>
      </c>
      <c r="E71" s="945">
        <f>E17+E23+E38+E47+E54+E69</f>
        <v>0</v>
      </c>
      <c r="G71" s="111"/>
      <c r="H71" s="111"/>
      <c r="I71" s="111"/>
      <c r="J71" s="111"/>
      <c r="K71" s="111"/>
      <c r="L71" s="111"/>
      <c r="M71" s="111"/>
      <c r="N71" s="111"/>
      <c r="O71" s="111"/>
      <c r="P71" s="305"/>
      <c r="Q71" s="39"/>
      <c r="R71" s="39"/>
    </row>
    <row r="72" spans="1:18" s="5" customFormat="1" ht="12.5" x14ac:dyDescent="0.25">
      <c r="B72" s="1"/>
      <c r="C72" s="1"/>
      <c r="D72" s="902"/>
      <c r="E72" s="902"/>
      <c r="G72" s="32"/>
      <c r="H72" s="32"/>
      <c r="I72" s="32"/>
      <c r="J72" s="32"/>
      <c r="K72" s="32"/>
      <c r="L72" s="32"/>
      <c r="M72" s="32"/>
      <c r="N72" s="32"/>
      <c r="O72" s="32"/>
      <c r="P72" s="305"/>
      <c r="Q72" s="39"/>
      <c r="R72" s="39"/>
    </row>
    <row r="73" spans="1:18" s="5" customFormat="1" ht="13" x14ac:dyDescent="0.3">
      <c r="B73" s="1" t="str">
        <f>Text!H59</f>
        <v>To be transferred to revenue summary form</v>
      </c>
      <c r="C73" s="35"/>
      <c r="D73" s="908"/>
      <c r="E73" s="908"/>
      <c r="G73" s="32"/>
      <c r="H73" s="32"/>
      <c r="I73" s="32"/>
      <c r="J73" s="32"/>
      <c r="K73" s="32"/>
      <c r="L73" s="32"/>
      <c r="M73" s="32"/>
      <c r="N73" s="32"/>
      <c r="O73" s="32"/>
      <c r="P73" s="305"/>
      <c r="Q73" s="39"/>
      <c r="R73" s="39"/>
    </row>
    <row r="74" spans="1:18" s="5" customFormat="1" ht="13" x14ac:dyDescent="0.25">
      <c r="B74" s="143" t="str">
        <f>Text!H839</f>
        <v>Specification of other grants</v>
      </c>
      <c r="C74" s="144"/>
      <c r="D74" s="955"/>
      <c r="E74" s="955"/>
      <c r="G74" s="32"/>
      <c r="H74" s="32"/>
      <c r="I74" s="32"/>
      <c r="J74" s="32"/>
      <c r="K74" s="32"/>
      <c r="L74" s="32"/>
      <c r="M74" s="32"/>
      <c r="N74" s="32"/>
      <c r="O74" s="32"/>
      <c r="P74" s="305"/>
      <c r="Q74" s="39"/>
      <c r="R74" s="39"/>
    </row>
    <row r="75" spans="1:18" s="5" customFormat="1" ht="13" x14ac:dyDescent="0.25">
      <c r="B75" s="143"/>
      <c r="C75" s="144"/>
      <c r="D75" s="955"/>
      <c r="E75" s="955"/>
      <c r="G75" s="32"/>
      <c r="H75" s="32"/>
      <c r="I75" s="32"/>
      <c r="J75" s="32"/>
      <c r="K75" s="32"/>
      <c r="L75" s="32"/>
      <c r="M75" s="32"/>
      <c r="N75" s="32"/>
      <c r="O75" s="32"/>
      <c r="P75" s="305"/>
      <c r="Q75" s="39"/>
      <c r="R75" s="39"/>
    </row>
    <row r="76" spans="1:18" s="5" customFormat="1" ht="13" x14ac:dyDescent="0.25">
      <c r="B76" s="1071"/>
      <c r="C76" s="144" t="str">
        <f>Text!H848</f>
        <v>New</v>
      </c>
      <c r="D76" s="955"/>
      <c r="E76" s="955"/>
      <c r="G76" s="32"/>
      <c r="H76" s="32"/>
      <c r="I76" s="32"/>
      <c r="J76" s="32"/>
      <c r="K76" s="32"/>
      <c r="L76" s="32"/>
      <c r="M76" s="32"/>
      <c r="N76" s="32"/>
      <c r="O76" s="32"/>
      <c r="P76" s="305"/>
      <c r="Q76" s="39"/>
      <c r="R76" s="39"/>
    </row>
    <row r="77" spans="1:18" s="5" customFormat="1" ht="13" x14ac:dyDescent="0.25">
      <c r="B77" s="143"/>
      <c r="C77" s="144"/>
      <c r="D77" s="955"/>
      <c r="E77" s="955"/>
      <c r="G77" s="32"/>
      <c r="H77" s="32"/>
      <c r="I77" s="32"/>
      <c r="J77" s="32"/>
      <c r="K77" s="32"/>
      <c r="L77" s="32"/>
      <c r="M77" s="32"/>
      <c r="N77" s="32"/>
      <c r="O77" s="32"/>
      <c r="P77" s="305"/>
      <c r="Q77" s="39"/>
      <c r="R77" s="39"/>
    </row>
    <row r="78" spans="1:18" s="5" customFormat="1" ht="13" x14ac:dyDescent="0.25">
      <c r="C78" s="144"/>
      <c r="D78" s="902"/>
      <c r="E78" s="955"/>
      <c r="G78" s="32"/>
      <c r="H78" s="32"/>
      <c r="I78" s="32"/>
      <c r="J78" s="32"/>
      <c r="K78" s="32"/>
      <c r="L78" s="32"/>
      <c r="M78" s="32"/>
      <c r="N78" s="32"/>
      <c r="O78" s="32"/>
      <c r="P78" s="305"/>
      <c r="Q78" s="39"/>
      <c r="R78" s="39"/>
    </row>
    <row r="79" spans="1:18" s="5" customFormat="1" ht="52" x14ac:dyDescent="0.25">
      <c r="B79" s="145" t="str">
        <f>Text!H840</f>
        <v>RG row</v>
      </c>
      <c r="C79" s="146" t="str">
        <f>Text!H841</f>
        <v>Details of grants</v>
      </c>
      <c r="D79" s="956" t="str">
        <f>Text!H842</f>
        <v>Revenue grants</v>
      </c>
      <c r="E79" s="956" t="str">
        <f>Text!H843</f>
        <v>Capital financing grants and capital element of PFI</v>
      </c>
      <c r="G79" s="32"/>
      <c r="H79" s="32"/>
      <c r="I79" s="32"/>
      <c r="J79" s="32"/>
      <c r="K79" s="32"/>
      <c r="L79" s="32"/>
      <c r="M79" s="32"/>
      <c r="N79" s="32"/>
      <c r="O79" s="32"/>
      <c r="P79" s="305"/>
      <c r="Q79" s="39"/>
      <c r="R79" s="39"/>
    </row>
    <row r="80" spans="1:18" s="5" customFormat="1" ht="12.5" x14ac:dyDescent="0.25">
      <c r="B80" s="147"/>
      <c r="C80" s="147"/>
      <c r="D80" s="913"/>
      <c r="E80" s="913"/>
      <c r="G80" s="32"/>
      <c r="H80" s="32"/>
      <c r="I80" s="32"/>
      <c r="J80" s="32"/>
      <c r="K80" s="32"/>
      <c r="L80" s="32"/>
      <c r="M80" s="32"/>
      <c r="N80" s="32"/>
      <c r="O80" s="32"/>
      <c r="P80" s="305"/>
      <c r="Q80" s="39"/>
      <c r="R80" s="39"/>
    </row>
    <row r="81" spans="1:18" s="5" customFormat="1" ht="12.5" x14ac:dyDescent="0.25">
      <c r="B81" s="147"/>
      <c r="C81" s="147"/>
      <c r="D81" s="913"/>
      <c r="E81" s="913"/>
      <c r="G81" s="32"/>
      <c r="H81" s="32"/>
      <c r="I81" s="32"/>
      <c r="J81" s="32"/>
      <c r="K81" s="32"/>
      <c r="L81" s="32"/>
      <c r="M81" s="32"/>
      <c r="N81" s="32"/>
      <c r="O81" s="32"/>
      <c r="P81" s="305"/>
      <c r="Q81" s="39"/>
      <c r="R81" s="39"/>
    </row>
    <row r="82" spans="1:18" s="5" customFormat="1" ht="12.5" x14ac:dyDescent="0.25">
      <c r="A82" s="210"/>
      <c r="B82" s="147"/>
      <c r="C82" s="147"/>
      <c r="D82" s="913"/>
      <c r="E82" s="913"/>
      <c r="G82" s="32"/>
      <c r="H82" s="32"/>
      <c r="I82" s="32"/>
      <c r="J82" s="32"/>
      <c r="K82" s="32"/>
      <c r="L82" s="32"/>
      <c r="M82" s="32"/>
      <c r="N82" s="32"/>
      <c r="O82" s="32"/>
      <c r="P82" s="305"/>
      <c r="Q82" s="296"/>
      <c r="R82" s="296"/>
    </row>
    <row r="83" spans="1:18" s="5" customFormat="1" ht="12.5" x14ac:dyDescent="0.25">
      <c r="A83" s="210"/>
      <c r="B83" s="147"/>
      <c r="C83" s="147"/>
      <c r="D83" s="913"/>
      <c r="E83" s="913"/>
      <c r="G83" s="32"/>
      <c r="H83" s="32"/>
      <c r="I83" s="32"/>
      <c r="J83" s="32"/>
      <c r="K83" s="32"/>
      <c r="L83" s="32"/>
      <c r="M83" s="32"/>
      <c r="N83" s="32"/>
      <c r="O83" s="32"/>
      <c r="P83" s="305"/>
      <c r="Q83" s="296"/>
      <c r="R83" s="296"/>
    </row>
    <row r="84" spans="1:18" s="5" customFormat="1" ht="12.5" x14ac:dyDescent="0.25">
      <c r="B84" s="147"/>
      <c r="C84" s="147"/>
      <c r="D84" s="913"/>
      <c r="E84" s="913"/>
      <c r="G84" s="32"/>
      <c r="H84" s="32"/>
      <c r="I84" s="32"/>
      <c r="J84" s="32"/>
      <c r="K84" s="32"/>
      <c r="L84" s="32"/>
      <c r="M84" s="32"/>
      <c r="N84" s="32"/>
      <c r="O84" s="32"/>
      <c r="P84" s="305"/>
      <c r="Q84" s="296"/>
      <c r="R84" s="296"/>
    </row>
    <row r="85" spans="1:18" s="5" customFormat="1" ht="12.5" x14ac:dyDescent="0.25">
      <c r="B85" s="147"/>
      <c r="C85" s="147"/>
      <c r="D85" s="913"/>
      <c r="E85" s="913"/>
      <c r="G85" s="32"/>
      <c r="H85" s="32"/>
      <c r="I85" s="32"/>
      <c r="J85" s="32"/>
      <c r="K85" s="32"/>
      <c r="L85" s="32"/>
      <c r="M85" s="32"/>
      <c r="N85" s="32"/>
      <c r="O85" s="32"/>
      <c r="P85" s="305"/>
      <c r="Q85" s="296"/>
      <c r="R85" s="296"/>
    </row>
    <row r="86" spans="1:18" s="5" customFormat="1" ht="12.5" x14ac:dyDescent="0.25">
      <c r="B86" s="147"/>
      <c r="C86" s="147"/>
      <c r="D86" s="913"/>
      <c r="E86" s="913"/>
      <c r="G86" s="32"/>
      <c r="H86" s="32"/>
      <c r="I86" s="32"/>
      <c r="J86" s="32"/>
      <c r="K86" s="32"/>
      <c r="L86" s="32"/>
      <c r="M86" s="32"/>
      <c r="N86" s="32"/>
      <c r="O86" s="32"/>
      <c r="P86" s="305"/>
      <c r="Q86" s="296"/>
      <c r="R86" s="296"/>
    </row>
    <row r="87" spans="1:18" s="5" customFormat="1" ht="12.5" x14ac:dyDescent="0.25">
      <c r="B87" s="147"/>
      <c r="C87" s="147"/>
      <c r="D87" s="913"/>
      <c r="E87" s="913"/>
      <c r="G87" s="32"/>
      <c r="H87" s="32"/>
      <c r="I87" s="32"/>
      <c r="J87" s="32"/>
      <c r="K87" s="32"/>
      <c r="L87" s="32"/>
      <c r="M87" s="32"/>
      <c r="N87" s="32"/>
      <c r="O87" s="32"/>
      <c r="P87" s="305"/>
      <c r="Q87" s="296"/>
      <c r="R87" s="296"/>
    </row>
    <row r="88" spans="1:18" s="5" customFormat="1" ht="12.5" x14ac:dyDescent="0.25">
      <c r="B88" s="147"/>
      <c r="C88" s="147"/>
      <c r="D88" s="913"/>
      <c r="E88" s="913"/>
      <c r="G88" s="32"/>
      <c r="H88" s="32"/>
      <c r="I88" s="32"/>
      <c r="J88" s="32"/>
      <c r="K88" s="32"/>
      <c r="L88" s="32"/>
      <c r="M88" s="32"/>
      <c r="N88" s="32"/>
      <c r="O88" s="32"/>
      <c r="P88" s="305"/>
      <c r="Q88" s="296"/>
      <c r="R88" s="296"/>
    </row>
    <row r="89" spans="1:18" s="5" customFormat="1" ht="12.5" x14ac:dyDescent="0.25">
      <c r="A89" s="1"/>
      <c r="B89" s="147"/>
      <c r="C89" s="147"/>
      <c r="D89" s="913"/>
      <c r="E89" s="913"/>
      <c r="G89" s="32"/>
      <c r="H89" s="32"/>
      <c r="I89" s="32"/>
      <c r="J89" s="32"/>
      <c r="K89" s="32"/>
      <c r="L89" s="32"/>
      <c r="M89" s="32"/>
      <c r="N89" s="32"/>
      <c r="O89" s="32"/>
      <c r="P89" s="305"/>
    </row>
    <row r="90" spans="1:18" s="5" customFormat="1" ht="13" x14ac:dyDescent="0.3">
      <c r="A90" s="140" t="s">
        <v>630</v>
      </c>
      <c r="B90" s="147"/>
      <c r="C90" s="147"/>
      <c r="D90" s="913"/>
      <c r="E90" s="913"/>
      <c r="G90" s="32"/>
      <c r="H90" s="32"/>
      <c r="I90" s="32"/>
      <c r="J90" s="32"/>
      <c r="K90" s="32"/>
      <c r="L90" s="32"/>
      <c r="M90" s="32"/>
      <c r="N90" s="32"/>
      <c r="O90" s="32"/>
      <c r="P90" s="305"/>
    </row>
    <row r="91" spans="1:18" s="5" customFormat="1" ht="12.5" x14ac:dyDescent="0.25">
      <c r="A91" s="114"/>
      <c r="B91" s="147"/>
      <c r="C91" s="147"/>
      <c r="D91" s="913"/>
      <c r="E91" s="913"/>
      <c r="G91" s="32"/>
      <c r="H91" s="32"/>
      <c r="I91" s="32"/>
      <c r="J91" s="32"/>
      <c r="K91" s="32"/>
      <c r="L91" s="32"/>
      <c r="M91" s="32"/>
      <c r="N91" s="32"/>
      <c r="O91" s="32"/>
      <c r="P91" s="305"/>
    </row>
    <row r="92" spans="1:18" s="5" customFormat="1" ht="12.5" x14ac:dyDescent="0.25">
      <c r="A92" s="114" t="s">
        <v>630</v>
      </c>
      <c r="B92" s="147"/>
      <c r="C92" s="147"/>
      <c r="D92" s="913"/>
      <c r="E92" s="913"/>
      <c r="G92" s="32"/>
      <c r="H92" s="32"/>
      <c r="I92" s="32"/>
      <c r="J92" s="32"/>
      <c r="K92" s="32"/>
      <c r="L92" s="32"/>
      <c r="M92" s="32"/>
      <c r="N92" s="32"/>
      <c r="O92" s="32"/>
      <c r="P92" s="305"/>
    </row>
    <row r="93" spans="1:18" s="5" customFormat="1" ht="12.5" x14ac:dyDescent="0.25">
      <c r="B93" s="147"/>
      <c r="C93" s="147"/>
      <c r="D93" s="913"/>
      <c r="E93" s="913"/>
      <c r="G93" s="32"/>
      <c r="H93" s="32"/>
      <c r="I93" s="32"/>
      <c r="J93" s="32"/>
      <c r="K93" s="32"/>
      <c r="L93" s="32"/>
      <c r="M93" s="32"/>
      <c r="N93" s="32"/>
      <c r="O93" s="32"/>
      <c r="P93" s="305"/>
    </row>
    <row r="94" spans="1:18" s="5" customFormat="1" ht="12.5" x14ac:dyDescent="0.25">
      <c r="B94" s="147"/>
      <c r="C94" s="147"/>
      <c r="D94" s="913"/>
      <c r="E94" s="913"/>
      <c r="G94" s="32"/>
      <c r="H94" s="32"/>
      <c r="I94" s="32"/>
      <c r="J94" s="32"/>
      <c r="K94" s="32"/>
      <c r="L94" s="32"/>
      <c r="M94" s="32"/>
      <c r="N94" s="32"/>
      <c r="O94" s="32"/>
      <c r="P94" s="305"/>
    </row>
    <row r="95" spans="1:18" s="5" customFormat="1" ht="12.5" x14ac:dyDescent="0.25">
      <c r="B95" s="147"/>
      <c r="C95" s="147"/>
      <c r="D95" s="913"/>
      <c r="E95" s="913"/>
      <c r="G95" s="32"/>
      <c r="H95" s="32"/>
      <c r="I95" s="32"/>
      <c r="J95" s="32"/>
      <c r="K95" s="32"/>
      <c r="L95" s="32"/>
      <c r="M95" s="32"/>
      <c r="N95" s="32"/>
      <c r="O95" s="32"/>
      <c r="P95" s="305"/>
    </row>
    <row r="96" spans="1:18" s="5" customFormat="1" ht="12.5" x14ac:dyDescent="0.25">
      <c r="B96" s="147"/>
      <c r="C96" s="147"/>
      <c r="D96" s="913"/>
      <c r="E96" s="913"/>
      <c r="G96" s="32"/>
      <c r="H96" s="32"/>
      <c r="I96" s="32"/>
      <c r="J96" s="32"/>
      <c r="K96" s="32"/>
      <c r="L96" s="32"/>
      <c r="M96" s="32"/>
      <c r="N96" s="32"/>
      <c r="O96" s="32"/>
      <c r="P96" s="305"/>
    </row>
    <row r="97" spans="1:16" s="5" customFormat="1" ht="12.5" x14ac:dyDescent="0.25">
      <c r="B97" s="147"/>
      <c r="C97" s="147"/>
      <c r="D97" s="913"/>
      <c r="E97" s="913"/>
      <c r="G97" s="32"/>
      <c r="H97" s="32"/>
      <c r="I97" s="32"/>
      <c r="J97" s="32"/>
      <c r="K97" s="32"/>
      <c r="L97" s="32"/>
      <c r="M97" s="32"/>
      <c r="N97" s="32"/>
      <c r="O97" s="32"/>
      <c r="P97" s="305"/>
    </row>
    <row r="98" spans="1:16" s="5" customFormat="1" ht="12.5" x14ac:dyDescent="0.25">
      <c r="B98" s="147"/>
      <c r="C98" s="147"/>
      <c r="D98" s="913"/>
      <c r="E98" s="913"/>
      <c r="G98" s="32"/>
      <c r="H98" s="32"/>
      <c r="I98" s="32"/>
      <c r="J98" s="32"/>
      <c r="K98" s="32"/>
      <c r="L98" s="32"/>
      <c r="M98" s="32"/>
      <c r="N98" s="32"/>
      <c r="O98" s="32"/>
      <c r="P98" s="305"/>
    </row>
    <row r="99" spans="1:16" s="1" customFormat="1" ht="12.75" customHeight="1" x14ac:dyDescent="0.25">
      <c r="A99" s="5"/>
      <c r="B99" s="147"/>
      <c r="C99" s="147"/>
      <c r="D99" s="913"/>
      <c r="E99" s="913"/>
      <c r="G99" s="111"/>
      <c r="H99" s="111"/>
      <c r="I99" s="111"/>
      <c r="J99" s="111"/>
      <c r="K99" s="111"/>
      <c r="L99" s="111"/>
      <c r="M99" s="111"/>
      <c r="N99" s="111"/>
      <c r="O99" s="111"/>
      <c r="P99" s="300"/>
    </row>
    <row r="100" spans="1:16" s="6" customFormat="1" ht="12.75" customHeight="1" x14ac:dyDescent="0.3">
      <c r="A100" s="5"/>
      <c r="B100" s="147"/>
      <c r="C100" s="147"/>
      <c r="D100" s="913"/>
      <c r="E100" s="913"/>
      <c r="G100" s="30"/>
      <c r="H100" s="30"/>
      <c r="I100" s="30"/>
      <c r="J100" s="30"/>
      <c r="K100" s="30"/>
      <c r="L100" s="30"/>
      <c r="M100" s="30"/>
      <c r="N100" s="30"/>
      <c r="O100" s="30"/>
      <c r="P100" s="1079"/>
    </row>
    <row r="101" spans="1:16" s="1" customFormat="1" ht="12.75" customHeight="1" x14ac:dyDescent="0.25">
      <c r="A101" s="5"/>
      <c r="B101" s="147"/>
      <c r="C101" s="147"/>
      <c r="D101" s="913"/>
      <c r="E101" s="913"/>
      <c r="G101" s="111"/>
      <c r="H101" s="111"/>
      <c r="I101" s="111"/>
      <c r="J101" s="111"/>
      <c r="K101" s="111"/>
      <c r="L101" s="111"/>
      <c r="M101" s="111"/>
      <c r="N101" s="111"/>
      <c r="O101" s="111"/>
      <c r="P101" s="300"/>
    </row>
    <row r="102" spans="1:16" s="5" customFormat="1" ht="12.75" customHeight="1" x14ac:dyDescent="0.25">
      <c r="B102" s="147"/>
      <c r="C102" s="147"/>
      <c r="D102" s="913"/>
      <c r="E102" s="913"/>
      <c r="G102" s="32"/>
      <c r="H102" s="32"/>
      <c r="I102" s="32"/>
      <c r="J102" s="32"/>
      <c r="K102" s="32"/>
      <c r="L102" s="32"/>
      <c r="M102" s="32"/>
      <c r="N102" s="32"/>
      <c r="O102" s="32"/>
      <c r="P102" s="305"/>
    </row>
    <row r="103" spans="1:16" s="5" customFormat="1" ht="12.75" customHeight="1" x14ac:dyDescent="0.25">
      <c r="B103" s="147"/>
      <c r="C103" s="147"/>
      <c r="D103" s="913"/>
      <c r="E103" s="913"/>
      <c r="G103" s="32"/>
      <c r="H103" s="32"/>
      <c r="I103" s="32"/>
      <c r="J103" s="32"/>
      <c r="K103" s="32"/>
      <c r="L103" s="32"/>
      <c r="M103" s="32"/>
      <c r="N103" s="32"/>
      <c r="O103" s="32"/>
      <c r="P103" s="305"/>
    </row>
    <row r="104" spans="1:16" s="5" customFormat="1" ht="12.75" customHeight="1" x14ac:dyDescent="0.25">
      <c r="B104" s="147"/>
      <c r="C104" s="147"/>
      <c r="D104" s="913"/>
      <c r="E104" s="913"/>
      <c r="G104" s="32"/>
      <c r="H104" s="32"/>
      <c r="I104" s="32"/>
      <c r="J104" s="32"/>
      <c r="K104" s="32"/>
      <c r="L104" s="32"/>
      <c r="M104" s="32"/>
      <c r="N104" s="32"/>
      <c r="O104" s="32"/>
      <c r="P104" s="305"/>
    </row>
    <row r="105" spans="1:16" s="5" customFormat="1" ht="12.75" customHeight="1" x14ac:dyDescent="0.25">
      <c r="B105" s="147"/>
      <c r="C105" s="147"/>
      <c r="D105" s="913"/>
      <c r="E105" s="913"/>
      <c r="G105" s="32"/>
      <c r="H105" s="32"/>
      <c r="I105" s="32"/>
      <c r="J105" s="32"/>
      <c r="K105" s="32"/>
      <c r="L105" s="32"/>
      <c r="M105" s="32"/>
      <c r="N105" s="32"/>
      <c r="O105" s="32"/>
      <c r="P105" s="305"/>
    </row>
    <row r="106" spans="1:16" s="5" customFormat="1" ht="12.75" customHeight="1" x14ac:dyDescent="0.25">
      <c r="B106" s="147"/>
      <c r="C106" s="147"/>
      <c r="D106" s="913"/>
      <c r="E106" s="913"/>
      <c r="G106" s="32"/>
      <c r="H106" s="32"/>
      <c r="I106" s="32"/>
      <c r="J106" s="32"/>
      <c r="K106" s="32"/>
      <c r="L106" s="32"/>
      <c r="M106" s="32"/>
      <c r="N106" s="32"/>
      <c r="O106" s="32"/>
      <c r="P106" s="305"/>
    </row>
    <row r="107" spans="1:16" s="5" customFormat="1" ht="12.75" customHeight="1" x14ac:dyDescent="0.25">
      <c r="B107" s="147"/>
      <c r="C107" s="147"/>
      <c r="D107" s="913"/>
      <c r="E107" s="913"/>
      <c r="G107" s="32"/>
      <c r="H107" s="32"/>
      <c r="I107" s="32"/>
      <c r="J107" s="32"/>
      <c r="K107" s="32"/>
      <c r="L107" s="32"/>
      <c r="M107" s="32"/>
      <c r="N107" s="32"/>
      <c r="O107" s="32"/>
      <c r="P107" s="305"/>
    </row>
    <row r="108" spans="1:16" s="5" customFormat="1" ht="12.75" customHeight="1" x14ac:dyDescent="0.25">
      <c r="B108" s="147"/>
      <c r="C108" s="147"/>
      <c r="D108" s="913"/>
      <c r="E108" s="913"/>
      <c r="G108" s="32"/>
      <c r="H108" s="32"/>
      <c r="I108" s="32"/>
      <c r="J108" s="32"/>
      <c r="K108" s="32"/>
      <c r="L108" s="32"/>
      <c r="M108" s="32"/>
      <c r="N108" s="32"/>
      <c r="O108" s="32"/>
      <c r="P108" s="305"/>
    </row>
    <row r="109" spans="1:16" s="5" customFormat="1" ht="12.75" customHeight="1" x14ac:dyDescent="0.25">
      <c r="B109" s="147"/>
      <c r="C109" s="147"/>
      <c r="D109" s="913"/>
      <c r="E109" s="913"/>
      <c r="F109" s="5">
        <v>198</v>
      </c>
      <c r="G109" s="32"/>
      <c r="H109" s="32"/>
      <c r="I109" s="32"/>
      <c r="J109" s="32"/>
      <c r="K109" s="32"/>
      <c r="L109" s="32"/>
      <c r="M109" s="32"/>
      <c r="N109" s="32"/>
      <c r="O109" s="32"/>
      <c r="P109" s="305"/>
    </row>
    <row r="110" spans="1:16" s="5" customFormat="1" ht="12.75" customHeight="1" x14ac:dyDescent="0.25">
      <c r="B110" s="147"/>
      <c r="C110" s="147"/>
      <c r="D110" s="913"/>
      <c r="E110" s="913"/>
      <c r="F110" s="5">
        <v>298</v>
      </c>
      <c r="G110" s="32"/>
      <c r="H110" s="32"/>
      <c r="I110" s="32"/>
      <c r="J110" s="32"/>
      <c r="K110" s="32"/>
      <c r="L110" s="32"/>
      <c r="M110" s="32"/>
      <c r="N110" s="32"/>
      <c r="O110" s="32"/>
      <c r="P110" s="305"/>
    </row>
    <row r="111" spans="1:16" s="5" customFormat="1" ht="12.75" customHeight="1" x14ac:dyDescent="0.25">
      <c r="B111" s="147"/>
      <c r="C111" s="147"/>
      <c r="D111" s="913"/>
      <c r="E111" s="913"/>
      <c r="F111" s="5">
        <v>398</v>
      </c>
      <c r="G111" s="32"/>
      <c r="H111" s="32"/>
      <c r="I111" s="32"/>
      <c r="J111" s="32"/>
      <c r="K111" s="32"/>
      <c r="L111" s="32"/>
      <c r="M111" s="32"/>
      <c r="N111" s="32"/>
      <c r="O111" s="32"/>
      <c r="P111" s="305"/>
    </row>
    <row r="112" spans="1:16" s="5" customFormat="1" ht="12.75" customHeight="1" x14ac:dyDescent="0.25">
      <c r="B112" s="147"/>
      <c r="C112" s="147"/>
      <c r="D112" s="913"/>
      <c r="E112" s="913"/>
      <c r="F112" s="5">
        <v>498</v>
      </c>
      <c r="G112" s="32"/>
      <c r="H112" s="32"/>
      <c r="I112" s="32"/>
      <c r="J112" s="32"/>
      <c r="K112" s="32"/>
      <c r="L112" s="32"/>
      <c r="M112" s="32"/>
      <c r="N112" s="32"/>
      <c r="O112" s="32"/>
      <c r="P112" s="305"/>
    </row>
    <row r="113" spans="2:16" s="5" customFormat="1" ht="12.75" customHeight="1" x14ac:dyDescent="0.25">
      <c r="B113" s="147"/>
      <c r="C113" s="147"/>
      <c r="D113" s="913"/>
      <c r="E113" s="913"/>
      <c r="F113" s="5">
        <v>598</v>
      </c>
      <c r="G113" s="32"/>
      <c r="H113" s="32"/>
      <c r="I113" s="32"/>
      <c r="J113" s="32"/>
      <c r="K113" s="32"/>
      <c r="L113" s="32"/>
      <c r="M113" s="32"/>
      <c r="N113" s="32"/>
      <c r="O113" s="32"/>
      <c r="P113" s="305"/>
    </row>
    <row r="114" spans="2:16" s="5" customFormat="1" ht="12.75" customHeight="1" x14ac:dyDescent="0.25">
      <c r="B114" s="147"/>
      <c r="C114" s="147"/>
      <c r="D114" s="913"/>
      <c r="E114" s="913"/>
      <c r="F114" s="5">
        <v>698</v>
      </c>
      <c r="G114" s="32"/>
      <c r="H114" s="32"/>
      <c r="I114" s="32"/>
      <c r="J114" s="32"/>
      <c r="K114" s="32"/>
      <c r="L114" s="32"/>
      <c r="M114" s="32"/>
      <c r="N114" s="32"/>
      <c r="O114" s="32"/>
      <c r="P114" s="305"/>
    </row>
    <row r="115" spans="2:16" s="5" customFormat="1" ht="12.75" customHeight="1" x14ac:dyDescent="0.25">
      <c r="B115" s="147"/>
      <c r="C115" s="147"/>
      <c r="D115" s="913"/>
      <c r="E115" s="913"/>
      <c r="G115" s="32"/>
      <c r="H115" s="32"/>
      <c r="I115" s="32"/>
      <c r="J115" s="32"/>
      <c r="K115" s="32"/>
      <c r="L115" s="32"/>
      <c r="M115" s="32"/>
      <c r="N115" s="32"/>
      <c r="O115" s="32"/>
      <c r="P115" s="305"/>
    </row>
    <row r="116" spans="2:16" s="5" customFormat="1" ht="12.75" customHeight="1" x14ac:dyDescent="0.25">
      <c r="B116" s="147"/>
      <c r="C116" s="147"/>
      <c r="D116" s="913"/>
      <c r="E116" s="913"/>
      <c r="G116" s="32"/>
      <c r="H116" s="32"/>
      <c r="I116" s="32"/>
      <c r="J116" s="32"/>
      <c r="K116" s="32"/>
      <c r="L116" s="32"/>
      <c r="M116" s="32"/>
      <c r="N116" s="32"/>
      <c r="O116" s="32"/>
      <c r="P116" s="305"/>
    </row>
    <row r="117" spans="2:16" s="5" customFormat="1" ht="12.75" customHeight="1" x14ac:dyDescent="0.25">
      <c r="B117" s="147"/>
      <c r="C117" s="147"/>
      <c r="D117" s="913"/>
      <c r="E117" s="913"/>
      <c r="G117" s="32"/>
      <c r="H117" s="32"/>
      <c r="I117" s="32"/>
      <c r="J117" s="32"/>
      <c r="K117" s="32"/>
      <c r="L117" s="32"/>
      <c r="M117" s="32"/>
      <c r="N117" s="32"/>
      <c r="O117" s="32"/>
      <c r="P117" s="305"/>
    </row>
    <row r="118" spans="2:16" s="5" customFormat="1" ht="12.75" customHeight="1" x14ac:dyDescent="0.25">
      <c r="B118" s="147"/>
      <c r="C118" s="147"/>
      <c r="D118" s="913"/>
      <c r="E118" s="913"/>
      <c r="G118" s="32"/>
      <c r="H118" s="32"/>
      <c r="I118" s="32"/>
      <c r="J118" s="32"/>
      <c r="K118" s="32"/>
      <c r="L118" s="32"/>
      <c r="M118" s="32"/>
      <c r="N118" s="32"/>
      <c r="O118" s="32"/>
      <c r="P118" s="305"/>
    </row>
    <row r="119" spans="2:16" s="5" customFormat="1" ht="12.75" customHeight="1" x14ac:dyDescent="0.25">
      <c r="B119" s="147"/>
      <c r="C119" s="147"/>
      <c r="D119" s="913"/>
      <c r="E119" s="913"/>
      <c r="G119" s="32"/>
      <c r="H119" s="32"/>
      <c r="I119" s="32"/>
      <c r="J119" s="32"/>
      <c r="K119" s="32"/>
      <c r="L119" s="32"/>
      <c r="M119" s="32"/>
      <c r="N119" s="32"/>
      <c r="O119" s="32"/>
      <c r="P119" s="305"/>
    </row>
    <row r="120" spans="2:16" s="5" customFormat="1" ht="12.75" customHeight="1" x14ac:dyDescent="0.25">
      <c r="B120" s="147"/>
      <c r="C120" s="147"/>
      <c r="D120" s="913"/>
      <c r="E120" s="913"/>
      <c r="G120" s="32"/>
      <c r="H120" s="32"/>
      <c r="I120" s="32"/>
      <c r="J120" s="32"/>
      <c r="K120" s="32"/>
      <c r="L120" s="32"/>
      <c r="M120" s="32"/>
      <c r="N120" s="32"/>
      <c r="O120" s="32"/>
      <c r="P120" s="305"/>
    </row>
    <row r="121" spans="2:16" s="5" customFormat="1" ht="12.75" customHeight="1" x14ac:dyDescent="0.25">
      <c r="B121" s="147"/>
      <c r="C121" s="147"/>
      <c r="D121" s="913"/>
      <c r="E121" s="913"/>
      <c r="G121" s="32"/>
      <c r="H121" s="32"/>
      <c r="I121" s="32"/>
      <c r="J121" s="32"/>
      <c r="K121" s="32"/>
      <c r="L121" s="32"/>
      <c r="M121" s="32"/>
      <c r="N121" s="32"/>
      <c r="O121" s="32"/>
      <c r="P121" s="305"/>
    </row>
    <row r="122" spans="2:16" s="5" customFormat="1" ht="12.75" customHeight="1" x14ac:dyDescent="0.25">
      <c r="B122" s="147"/>
      <c r="C122" s="147"/>
      <c r="D122" s="913"/>
      <c r="E122" s="913"/>
      <c r="G122" s="32"/>
      <c r="H122" s="32"/>
      <c r="I122" s="32"/>
      <c r="J122" s="32"/>
      <c r="K122" s="32"/>
      <c r="L122" s="32"/>
      <c r="M122" s="32"/>
      <c r="N122" s="32"/>
      <c r="O122" s="32"/>
      <c r="P122" s="305"/>
    </row>
    <row r="123" spans="2:16" s="5" customFormat="1" ht="12.75" customHeight="1" x14ac:dyDescent="0.25">
      <c r="B123" s="147"/>
      <c r="C123" s="147"/>
      <c r="D123" s="913"/>
      <c r="E123" s="913"/>
      <c r="G123" s="32"/>
      <c r="H123" s="32"/>
      <c r="I123" s="32"/>
      <c r="J123" s="32"/>
      <c r="K123" s="32"/>
      <c r="L123" s="32"/>
      <c r="M123" s="32"/>
      <c r="N123" s="32"/>
      <c r="O123" s="32"/>
      <c r="P123" s="305"/>
    </row>
    <row r="124" spans="2:16" s="5" customFormat="1" ht="12.75" customHeight="1" x14ac:dyDescent="0.25">
      <c r="B124" s="147"/>
      <c r="C124" s="147"/>
      <c r="D124" s="913"/>
      <c r="E124" s="913"/>
      <c r="G124" s="32"/>
      <c r="H124" s="32"/>
      <c r="I124" s="32"/>
      <c r="J124" s="32"/>
      <c r="K124" s="32"/>
      <c r="L124" s="32"/>
      <c r="M124" s="32"/>
      <c r="N124" s="32"/>
      <c r="O124" s="32"/>
      <c r="P124" s="305"/>
    </row>
    <row r="125" spans="2:16" s="5" customFormat="1" ht="12.75" customHeight="1" x14ac:dyDescent="0.25">
      <c r="B125" s="147"/>
      <c r="C125" s="147"/>
      <c r="D125" s="913"/>
      <c r="E125" s="913"/>
      <c r="G125" s="32"/>
      <c r="H125" s="32"/>
      <c r="I125" s="32"/>
      <c r="J125" s="32"/>
      <c r="K125" s="32"/>
      <c r="L125" s="32"/>
      <c r="M125" s="32"/>
      <c r="N125" s="32"/>
      <c r="O125" s="32"/>
      <c r="P125" s="305"/>
    </row>
    <row r="126" spans="2:16" s="5" customFormat="1" ht="12.75" customHeight="1" x14ac:dyDescent="0.25">
      <c r="B126" s="147"/>
      <c r="C126" s="147"/>
      <c r="D126" s="913"/>
      <c r="E126" s="913"/>
      <c r="G126" s="32"/>
      <c r="H126" s="32"/>
      <c r="I126" s="32"/>
      <c r="J126" s="32"/>
      <c r="K126" s="32"/>
      <c r="L126" s="32"/>
      <c r="M126" s="32"/>
      <c r="N126" s="32"/>
      <c r="O126" s="32"/>
      <c r="P126" s="305"/>
    </row>
    <row r="127" spans="2:16" s="5" customFormat="1" ht="12.75" customHeight="1" x14ac:dyDescent="0.25">
      <c r="B127" s="147"/>
      <c r="C127" s="147"/>
      <c r="D127" s="913"/>
      <c r="E127" s="913"/>
      <c r="G127" s="32"/>
      <c r="H127" s="32"/>
      <c r="I127" s="32"/>
      <c r="J127" s="32"/>
      <c r="K127" s="32"/>
      <c r="L127" s="32"/>
      <c r="M127" s="32"/>
      <c r="N127" s="32"/>
      <c r="O127" s="32"/>
      <c r="P127" s="305"/>
    </row>
    <row r="128" spans="2:16" s="5" customFormat="1" ht="12.75" customHeight="1" x14ac:dyDescent="0.25">
      <c r="B128" s="147"/>
      <c r="C128" s="147"/>
      <c r="D128" s="913"/>
      <c r="E128" s="913"/>
      <c r="G128" s="32"/>
      <c r="H128" s="32"/>
      <c r="I128" s="32"/>
      <c r="J128" s="32"/>
      <c r="K128" s="32"/>
      <c r="L128" s="32"/>
      <c r="M128" s="32"/>
      <c r="N128" s="32"/>
      <c r="O128" s="32"/>
      <c r="P128" s="305"/>
    </row>
    <row r="129" spans="2:16" s="5" customFormat="1" ht="12.75" customHeight="1" x14ac:dyDescent="0.25">
      <c r="B129" s="147"/>
      <c r="C129" s="147"/>
      <c r="D129" s="913"/>
      <c r="E129" s="913"/>
      <c r="G129" s="32"/>
      <c r="H129" s="32"/>
      <c r="I129" s="32"/>
      <c r="J129" s="32"/>
      <c r="K129" s="32"/>
      <c r="L129" s="32"/>
      <c r="M129" s="32"/>
      <c r="N129" s="32"/>
      <c r="O129" s="32"/>
      <c r="P129" s="305"/>
    </row>
    <row r="130" spans="2:16" s="5" customFormat="1" ht="12.75" customHeight="1" x14ac:dyDescent="0.25">
      <c r="B130" s="147"/>
      <c r="C130" s="147"/>
      <c r="D130" s="913"/>
      <c r="E130" s="913"/>
      <c r="G130" s="32"/>
      <c r="H130" s="32"/>
      <c r="I130" s="32"/>
      <c r="J130" s="32"/>
      <c r="K130" s="32"/>
      <c r="L130" s="32"/>
      <c r="M130" s="32"/>
      <c r="N130" s="32"/>
      <c r="O130" s="32"/>
      <c r="P130" s="305"/>
    </row>
    <row r="131" spans="2:16" s="5" customFormat="1" ht="12.75" customHeight="1" x14ac:dyDescent="0.25">
      <c r="B131" s="147"/>
      <c r="C131" s="147"/>
      <c r="D131" s="913"/>
      <c r="E131" s="913"/>
      <c r="G131" s="32"/>
      <c r="H131" s="32"/>
      <c r="I131" s="32"/>
      <c r="J131" s="32"/>
      <c r="K131" s="32"/>
      <c r="L131" s="32"/>
      <c r="M131" s="32"/>
      <c r="N131" s="32"/>
      <c r="O131" s="32"/>
      <c r="P131" s="305"/>
    </row>
    <row r="132" spans="2:16" s="5" customFormat="1" ht="12.75" customHeight="1" x14ac:dyDescent="0.25">
      <c r="B132" s="147"/>
      <c r="C132" s="147"/>
      <c r="D132" s="913"/>
      <c r="E132" s="913"/>
      <c r="G132" s="32"/>
      <c r="H132" s="32"/>
      <c r="I132" s="32"/>
      <c r="J132" s="32"/>
      <c r="K132" s="32"/>
      <c r="L132" s="32"/>
      <c r="M132" s="32"/>
      <c r="N132" s="32"/>
      <c r="O132" s="32"/>
      <c r="P132" s="305"/>
    </row>
    <row r="133" spans="2:16" s="5" customFormat="1" ht="12.75" customHeight="1" x14ac:dyDescent="0.25">
      <c r="B133" s="147"/>
      <c r="C133" s="147"/>
      <c r="D133" s="913"/>
      <c r="E133" s="913"/>
      <c r="G133" s="32"/>
      <c r="H133" s="32"/>
      <c r="I133" s="32"/>
      <c r="J133" s="32"/>
      <c r="K133" s="32"/>
      <c r="L133" s="32"/>
      <c r="M133" s="32"/>
      <c r="N133" s="32"/>
      <c r="O133" s="32"/>
      <c r="P133" s="305"/>
    </row>
    <row r="134" spans="2:16" s="5" customFormat="1" ht="12.75" customHeight="1" x14ac:dyDescent="0.25">
      <c r="B134" s="147"/>
      <c r="C134" s="147"/>
      <c r="D134" s="913"/>
      <c r="E134" s="913"/>
      <c r="G134" s="32"/>
      <c r="H134" s="32"/>
      <c r="I134" s="32"/>
      <c r="J134" s="32"/>
      <c r="K134" s="32"/>
      <c r="L134" s="32"/>
      <c r="M134" s="32"/>
      <c r="N134" s="32"/>
      <c r="O134" s="32"/>
      <c r="P134" s="305"/>
    </row>
    <row r="135" spans="2:16" s="5" customFormat="1" ht="12.75" customHeight="1" x14ac:dyDescent="0.25">
      <c r="B135" s="147"/>
      <c r="C135" s="147"/>
      <c r="D135" s="913"/>
      <c r="E135" s="913"/>
      <c r="G135" s="32"/>
      <c r="H135" s="32"/>
      <c r="I135" s="32"/>
      <c r="J135" s="32"/>
      <c r="K135" s="32"/>
      <c r="L135" s="32"/>
      <c r="M135" s="32"/>
      <c r="N135" s="32"/>
      <c r="O135" s="32"/>
      <c r="P135" s="305"/>
    </row>
    <row r="136" spans="2:16" s="5" customFormat="1" ht="12.75" customHeight="1" x14ac:dyDescent="0.25">
      <c r="B136" s="147"/>
      <c r="C136" s="147"/>
      <c r="D136" s="913"/>
      <c r="E136" s="913"/>
      <c r="G136" s="32"/>
      <c r="H136" s="32"/>
      <c r="I136" s="32"/>
      <c r="J136" s="32"/>
      <c r="K136" s="32"/>
      <c r="L136" s="32"/>
      <c r="M136" s="32"/>
      <c r="N136" s="32"/>
      <c r="O136" s="32"/>
      <c r="P136" s="305"/>
    </row>
    <row r="137" spans="2:16" s="5" customFormat="1" ht="12.75" customHeight="1" x14ac:dyDescent="0.25">
      <c r="B137" s="147"/>
      <c r="C137" s="147"/>
      <c r="D137" s="913"/>
      <c r="E137" s="913"/>
      <c r="G137" s="32"/>
      <c r="H137" s="32"/>
      <c r="I137" s="32"/>
      <c r="J137" s="32"/>
      <c r="K137" s="32"/>
      <c r="L137" s="32"/>
      <c r="M137" s="32"/>
      <c r="N137" s="32"/>
      <c r="O137" s="32"/>
      <c r="P137" s="305"/>
    </row>
    <row r="138" spans="2:16" s="5" customFormat="1" ht="12.75" customHeight="1" x14ac:dyDescent="0.25">
      <c r="B138" s="147"/>
      <c r="C138" s="147"/>
      <c r="D138" s="913"/>
      <c r="E138" s="913"/>
      <c r="G138" s="32"/>
      <c r="H138" s="32"/>
      <c r="I138" s="32"/>
      <c r="J138" s="32"/>
      <c r="K138" s="32"/>
      <c r="L138" s="32"/>
      <c r="M138" s="32"/>
      <c r="N138" s="32"/>
      <c r="O138" s="32"/>
      <c r="P138" s="305"/>
    </row>
    <row r="139" spans="2:16" s="5" customFormat="1" ht="12.75" customHeight="1" x14ac:dyDescent="0.25">
      <c r="B139" s="147"/>
      <c r="C139" s="147"/>
      <c r="D139" s="913"/>
      <c r="E139" s="913"/>
      <c r="G139" s="32"/>
      <c r="H139" s="32"/>
      <c r="I139" s="32"/>
      <c r="J139" s="32"/>
      <c r="K139" s="32"/>
      <c r="L139" s="32"/>
      <c r="M139" s="32"/>
      <c r="N139" s="32"/>
      <c r="O139" s="32"/>
      <c r="P139" s="305"/>
    </row>
    <row r="140" spans="2:16" s="5" customFormat="1" ht="12.75" customHeight="1" x14ac:dyDescent="0.25">
      <c r="B140" s="147"/>
      <c r="C140" s="147"/>
      <c r="D140" s="913"/>
      <c r="E140" s="913"/>
      <c r="G140" s="32"/>
      <c r="H140" s="32"/>
      <c r="I140" s="32"/>
      <c r="J140" s="32"/>
      <c r="K140" s="32"/>
      <c r="L140" s="32"/>
      <c r="M140" s="32"/>
      <c r="N140" s="32"/>
      <c r="O140" s="32"/>
      <c r="P140" s="305"/>
    </row>
    <row r="141" spans="2:16" s="5" customFormat="1" ht="12.75" customHeight="1" x14ac:dyDescent="0.25">
      <c r="B141" s="147"/>
      <c r="C141" s="147"/>
      <c r="D141" s="913"/>
      <c r="E141" s="913"/>
      <c r="G141" s="32"/>
      <c r="H141" s="32"/>
      <c r="I141" s="32"/>
      <c r="J141" s="32"/>
      <c r="K141" s="32"/>
      <c r="L141" s="32"/>
      <c r="M141" s="32"/>
      <c r="N141" s="32"/>
      <c r="O141" s="32"/>
      <c r="P141" s="305"/>
    </row>
    <row r="142" spans="2:16" s="5" customFormat="1" ht="12.75" customHeight="1" x14ac:dyDescent="0.25">
      <c r="B142" s="147"/>
      <c r="C142" s="147"/>
      <c r="D142" s="913"/>
      <c r="E142" s="913"/>
      <c r="G142" s="32"/>
      <c r="H142" s="32"/>
      <c r="I142" s="32"/>
      <c r="J142" s="32"/>
      <c r="K142" s="32"/>
      <c r="L142" s="32"/>
      <c r="M142" s="32"/>
      <c r="N142" s="32"/>
      <c r="O142" s="32"/>
      <c r="P142" s="305"/>
    </row>
    <row r="143" spans="2:16" s="5" customFormat="1" ht="12.75" customHeight="1" x14ac:dyDescent="0.25">
      <c r="B143" s="147"/>
      <c r="C143" s="147"/>
      <c r="D143" s="913"/>
      <c r="E143" s="913"/>
      <c r="G143" s="32"/>
      <c r="H143" s="32"/>
      <c r="I143" s="32"/>
      <c r="J143" s="32"/>
      <c r="K143" s="32"/>
      <c r="L143" s="32"/>
      <c r="M143" s="32"/>
      <c r="N143" s="32"/>
      <c r="O143" s="32"/>
      <c r="P143" s="305"/>
    </row>
    <row r="144" spans="2:16" s="5" customFormat="1" ht="12.75" customHeight="1" x14ac:dyDescent="0.25">
      <c r="B144" s="147"/>
      <c r="C144" s="147"/>
      <c r="D144" s="913"/>
      <c r="E144" s="913"/>
      <c r="G144" s="32"/>
      <c r="H144" s="32"/>
      <c r="I144" s="32"/>
      <c r="J144" s="32"/>
      <c r="K144" s="32"/>
      <c r="L144" s="32"/>
      <c r="M144" s="32"/>
      <c r="N144" s="32"/>
      <c r="O144" s="32"/>
      <c r="P144" s="305"/>
    </row>
    <row r="145" spans="2:16" s="5" customFormat="1" ht="12.75" customHeight="1" x14ac:dyDescent="0.25">
      <c r="B145" s="147"/>
      <c r="C145" s="147"/>
      <c r="D145" s="913"/>
      <c r="E145" s="913"/>
      <c r="G145" s="32"/>
      <c r="H145" s="32"/>
      <c r="I145" s="32"/>
      <c r="J145" s="32"/>
      <c r="K145" s="32"/>
      <c r="L145" s="32"/>
      <c r="M145" s="32"/>
      <c r="N145" s="32"/>
      <c r="O145" s="32"/>
      <c r="P145" s="305"/>
    </row>
    <row r="146" spans="2:16" s="5" customFormat="1" ht="12.75" customHeight="1" x14ac:dyDescent="0.25">
      <c r="B146" s="147"/>
      <c r="C146" s="147"/>
      <c r="D146" s="913"/>
      <c r="E146" s="913"/>
      <c r="G146" s="32"/>
      <c r="H146" s="32"/>
      <c r="I146" s="32"/>
      <c r="J146" s="32"/>
      <c r="K146" s="32"/>
      <c r="L146" s="32"/>
      <c r="M146" s="32"/>
      <c r="N146" s="32"/>
      <c r="O146" s="32"/>
      <c r="P146" s="305"/>
    </row>
    <row r="147" spans="2:16" s="5" customFormat="1" ht="12.75" customHeight="1" x14ac:dyDescent="0.25">
      <c r="B147" s="147"/>
      <c r="C147" s="147"/>
      <c r="D147" s="913"/>
      <c r="E147" s="913"/>
      <c r="G147" s="32"/>
      <c r="H147" s="32"/>
      <c r="I147" s="32"/>
      <c r="J147" s="32"/>
      <c r="K147" s="32"/>
      <c r="L147" s="32"/>
      <c r="M147" s="32"/>
      <c r="N147" s="32"/>
      <c r="O147" s="32"/>
      <c r="P147" s="305"/>
    </row>
    <row r="148" spans="2:16" s="5" customFormat="1" ht="12.75" customHeight="1" x14ac:dyDescent="0.25">
      <c r="B148" s="147"/>
      <c r="C148" s="147"/>
      <c r="D148" s="913"/>
      <c r="E148" s="913"/>
      <c r="G148" s="32"/>
      <c r="H148" s="32"/>
      <c r="I148" s="32"/>
      <c r="J148" s="32"/>
      <c r="K148" s="32"/>
      <c r="L148" s="32"/>
      <c r="M148" s="32"/>
      <c r="N148" s="32"/>
      <c r="O148" s="32"/>
      <c r="P148" s="305"/>
    </row>
    <row r="149" spans="2:16" s="5" customFormat="1" ht="12.75" customHeight="1" x14ac:dyDescent="0.25">
      <c r="B149" s="147"/>
      <c r="C149" s="147"/>
      <c r="D149" s="913"/>
      <c r="E149" s="913"/>
      <c r="G149" s="32"/>
      <c r="H149" s="32"/>
      <c r="I149" s="32"/>
      <c r="J149" s="32"/>
      <c r="K149" s="32"/>
      <c r="L149" s="32"/>
      <c r="M149" s="32"/>
      <c r="N149" s="32"/>
      <c r="O149" s="32"/>
      <c r="P149" s="305"/>
    </row>
    <row r="150" spans="2:16" s="5" customFormat="1" ht="12.75" customHeight="1" x14ac:dyDescent="0.25">
      <c r="B150" s="147"/>
      <c r="C150" s="147"/>
      <c r="D150" s="913"/>
      <c r="E150" s="913"/>
      <c r="G150" s="32"/>
      <c r="H150" s="32"/>
      <c r="I150" s="32"/>
      <c r="J150" s="32"/>
      <c r="K150" s="32"/>
      <c r="L150" s="32"/>
      <c r="M150" s="32"/>
      <c r="N150" s="32"/>
      <c r="O150" s="32"/>
      <c r="P150" s="305"/>
    </row>
    <row r="151" spans="2:16" s="5" customFormat="1" ht="12.75" customHeight="1" x14ac:dyDescent="0.25">
      <c r="B151" s="147"/>
      <c r="C151" s="147"/>
      <c r="D151" s="913"/>
      <c r="E151" s="913"/>
      <c r="G151" s="32"/>
      <c r="H151" s="32"/>
      <c r="I151" s="32"/>
      <c r="J151" s="32"/>
      <c r="K151" s="32"/>
      <c r="L151" s="32"/>
      <c r="M151" s="32"/>
      <c r="N151" s="32"/>
      <c r="O151" s="32"/>
      <c r="P151" s="305"/>
    </row>
    <row r="152" spans="2:16" s="5" customFormat="1" ht="12.75" customHeight="1" x14ac:dyDescent="0.25">
      <c r="B152" s="147"/>
      <c r="C152" s="147"/>
      <c r="D152" s="913"/>
      <c r="E152" s="913"/>
      <c r="G152" s="32"/>
      <c r="H152" s="32"/>
      <c r="I152" s="32"/>
      <c r="J152" s="32"/>
      <c r="K152" s="32"/>
      <c r="L152" s="32"/>
      <c r="M152" s="32"/>
      <c r="N152" s="32"/>
      <c r="O152" s="32"/>
      <c r="P152" s="305"/>
    </row>
    <row r="153" spans="2:16" s="5" customFormat="1" ht="12.75" customHeight="1" x14ac:dyDescent="0.25">
      <c r="B153" s="147"/>
      <c r="C153" s="147"/>
      <c r="D153" s="913"/>
      <c r="E153" s="913"/>
      <c r="G153" s="32"/>
      <c r="H153" s="32"/>
      <c r="I153" s="32"/>
      <c r="J153" s="32"/>
      <c r="K153" s="32"/>
      <c r="L153" s="32"/>
      <c r="M153" s="32"/>
      <c r="N153" s="32"/>
      <c r="O153" s="32"/>
      <c r="P153" s="305"/>
    </row>
    <row r="154" spans="2:16" s="5" customFormat="1" ht="12.75" customHeight="1" x14ac:dyDescent="0.25">
      <c r="B154" s="147"/>
      <c r="C154" s="147"/>
      <c r="D154" s="913"/>
      <c r="E154" s="913"/>
      <c r="G154" s="32"/>
      <c r="H154" s="32"/>
      <c r="I154" s="32"/>
      <c r="J154" s="32"/>
      <c r="K154" s="32"/>
      <c r="L154" s="32"/>
      <c r="M154" s="32"/>
      <c r="N154" s="32"/>
      <c r="O154" s="32"/>
      <c r="P154" s="305"/>
    </row>
    <row r="155" spans="2:16" s="5" customFormat="1" ht="12.75" customHeight="1" x14ac:dyDescent="0.25">
      <c r="B155" s="147"/>
      <c r="C155" s="147"/>
      <c r="D155" s="913"/>
      <c r="E155" s="913"/>
      <c r="G155" s="32"/>
      <c r="H155" s="32"/>
      <c r="I155" s="32"/>
      <c r="J155" s="32"/>
      <c r="K155" s="32"/>
      <c r="L155" s="32"/>
      <c r="M155" s="32"/>
      <c r="N155" s="32"/>
      <c r="O155" s="32"/>
      <c r="P155" s="305"/>
    </row>
    <row r="156" spans="2:16" s="5" customFormat="1" ht="12.75" customHeight="1" x14ac:dyDescent="0.25">
      <c r="B156" s="147"/>
      <c r="C156" s="147"/>
      <c r="D156" s="913"/>
      <c r="E156" s="913"/>
      <c r="G156" s="32"/>
      <c r="H156" s="32"/>
      <c r="I156" s="32"/>
      <c r="J156" s="32"/>
      <c r="K156" s="32"/>
      <c r="L156" s="32"/>
      <c r="M156" s="32"/>
      <c r="N156" s="32"/>
      <c r="O156" s="32"/>
      <c r="P156" s="305"/>
    </row>
    <row r="157" spans="2:16" s="5" customFormat="1" ht="12.75" customHeight="1" x14ac:dyDescent="0.25">
      <c r="B157" s="147"/>
      <c r="C157" s="147"/>
      <c r="D157" s="913"/>
      <c r="E157" s="913"/>
      <c r="G157" s="32"/>
      <c r="H157" s="32"/>
      <c r="I157" s="32"/>
      <c r="J157" s="32"/>
      <c r="K157" s="32"/>
      <c r="L157" s="32"/>
      <c r="M157" s="32"/>
      <c r="N157" s="32"/>
      <c r="O157" s="32"/>
      <c r="P157" s="305"/>
    </row>
    <row r="158" spans="2:16" s="5" customFormat="1" ht="12.75" customHeight="1" x14ac:dyDescent="0.25">
      <c r="B158" s="147"/>
      <c r="C158" s="147"/>
      <c r="D158" s="913"/>
      <c r="E158" s="913"/>
      <c r="G158" s="32"/>
      <c r="H158" s="32"/>
      <c r="I158" s="32"/>
      <c r="J158" s="32"/>
      <c r="K158" s="32"/>
      <c r="L158" s="32"/>
      <c r="M158" s="32"/>
      <c r="N158" s="32"/>
      <c r="O158" s="32"/>
      <c r="P158" s="305"/>
    </row>
    <row r="159" spans="2:16" s="5" customFormat="1" ht="12.75" customHeight="1" x14ac:dyDescent="0.25">
      <c r="B159" s="147"/>
      <c r="C159" s="147"/>
      <c r="D159" s="913"/>
      <c r="E159" s="913"/>
      <c r="G159" s="32"/>
      <c r="H159" s="32"/>
      <c r="I159" s="32"/>
      <c r="J159" s="32"/>
      <c r="K159" s="32"/>
      <c r="L159" s="32"/>
      <c r="M159" s="32"/>
      <c r="N159" s="32"/>
      <c r="O159" s="32"/>
      <c r="P159" s="305"/>
    </row>
    <row r="160" spans="2:16" s="5" customFormat="1" ht="12.75" customHeight="1" x14ac:dyDescent="0.25">
      <c r="B160" s="147"/>
      <c r="C160" s="147"/>
      <c r="D160" s="913"/>
      <c r="E160" s="913"/>
      <c r="G160" s="32"/>
      <c r="H160" s="32"/>
      <c r="I160" s="32"/>
      <c r="J160" s="32"/>
      <c r="K160" s="32"/>
      <c r="L160" s="32"/>
      <c r="M160" s="32"/>
      <c r="N160" s="32"/>
      <c r="O160" s="32"/>
      <c r="P160" s="305"/>
    </row>
    <row r="161" spans="2:16" s="5" customFormat="1" ht="12.75" customHeight="1" x14ac:dyDescent="0.25">
      <c r="B161" s="147"/>
      <c r="C161" s="147"/>
      <c r="D161" s="913"/>
      <c r="E161" s="913"/>
      <c r="G161" s="32"/>
      <c r="H161" s="32"/>
      <c r="I161" s="32"/>
      <c r="J161" s="32"/>
      <c r="K161" s="32"/>
      <c r="L161" s="32"/>
      <c r="M161" s="32"/>
      <c r="N161" s="32"/>
      <c r="O161" s="32"/>
      <c r="P161" s="305"/>
    </row>
    <row r="162" spans="2:16" s="5" customFormat="1" ht="12.75" customHeight="1" x14ac:dyDescent="0.25">
      <c r="B162" s="147"/>
      <c r="C162" s="147"/>
      <c r="D162" s="913"/>
      <c r="E162" s="913"/>
      <c r="G162" s="32"/>
      <c r="H162" s="32"/>
      <c r="I162" s="32"/>
      <c r="J162" s="32"/>
      <c r="K162" s="32"/>
      <c r="L162" s="32"/>
      <c r="M162" s="32"/>
      <c r="N162" s="32"/>
      <c r="O162" s="32"/>
      <c r="P162" s="305"/>
    </row>
    <row r="163" spans="2:16" s="5" customFormat="1" ht="12.75" customHeight="1" x14ac:dyDescent="0.25">
      <c r="B163" s="147"/>
      <c r="C163" s="147"/>
      <c r="D163" s="913"/>
      <c r="E163" s="913"/>
      <c r="G163" s="32"/>
      <c r="H163" s="32"/>
      <c r="I163" s="32"/>
      <c r="J163" s="32"/>
      <c r="K163" s="32"/>
      <c r="L163" s="32"/>
      <c r="M163" s="32"/>
      <c r="N163" s="32"/>
      <c r="O163" s="32"/>
      <c r="P163" s="305"/>
    </row>
    <row r="164" spans="2:16" s="5" customFormat="1" ht="12.75" customHeight="1" x14ac:dyDescent="0.25">
      <c r="B164" s="147"/>
      <c r="C164" s="147"/>
      <c r="D164" s="913"/>
      <c r="E164" s="913"/>
      <c r="G164" s="32"/>
      <c r="H164" s="32"/>
      <c r="I164" s="32"/>
      <c r="J164" s="32"/>
      <c r="K164" s="32"/>
      <c r="L164" s="32"/>
      <c r="M164" s="32"/>
      <c r="N164" s="32"/>
      <c r="O164" s="32"/>
      <c r="P164" s="305"/>
    </row>
    <row r="165" spans="2:16" s="5" customFormat="1" ht="12.75" customHeight="1" x14ac:dyDescent="0.25">
      <c r="B165" s="147"/>
      <c r="C165" s="147"/>
      <c r="D165" s="913"/>
      <c r="E165" s="913"/>
      <c r="G165" s="32"/>
      <c r="H165" s="32"/>
      <c r="I165" s="32"/>
      <c r="J165" s="32"/>
      <c r="K165" s="32"/>
      <c r="L165" s="32"/>
      <c r="M165" s="32"/>
      <c r="N165" s="32"/>
      <c r="O165" s="32"/>
      <c r="P165" s="305"/>
    </row>
    <row r="166" spans="2:16" s="5" customFormat="1" ht="12.75" customHeight="1" x14ac:dyDescent="0.25">
      <c r="B166" s="147"/>
      <c r="C166" s="147"/>
      <c r="D166" s="913"/>
      <c r="E166" s="913"/>
      <c r="G166" s="32"/>
      <c r="H166" s="32"/>
      <c r="I166" s="32"/>
      <c r="J166" s="32"/>
      <c r="K166" s="32"/>
      <c r="L166" s="32"/>
      <c r="M166" s="32"/>
      <c r="N166" s="32"/>
      <c r="O166" s="32"/>
      <c r="P166" s="305"/>
    </row>
    <row r="167" spans="2:16" s="5" customFormat="1" ht="12.75" customHeight="1" x14ac:dyDescent="0.25">
      <c r="B167" s="147"/>
      <c r="C167" s="147"/>
      <c r="D167" s="913"/>
      <c r="E167" s="913"/>
      <c r="G167" s="32"/>
      <c r="H167" s="32"/>
      <c r="I167" s="32"/>
      <c r="J167" s="32"/>
      <c r="K167" s="32"/>
      <c r="L167" s="32"/>
      <c r="M167" s="32"/>
      <c r="N167" s="32"/>
      <c r="O167" s="32"/>
      <c r="P167" s="305"/>
    </row>
    <row r="168" spans="2:16" s="5" customFormat="1" ht="12.75" customHeight="1" x14ac:dyDescent="0.25">
      <c r="B168" s="147"/>
      <c r="C168" s="147"/>
      <c r="D168" s="913"/>
      <c r="E168" s="913"/>
      <c r="G168" s="32"/>
      <c r="H168" s="32"/>
      <c r="I168" s="32"/>
      <c r="J168" s="32"/>
      <c r="K168" s="32"/>
      <c r="L168" s="32"/>
      <c r="M168" s="32"/>
      <c r="N168" s="32"/>
      <c r="O168" s="32"/>
      <c r="P168" s="305"/>
    </row>
    <row r="169" spans="2:16" s="5" customFormat="1" ht="12.75" customHeight="1" x14ac:dyDescent="0.25">
      <c r="B169" s="147"/>
      <c r="C169" s="147"/>
      <c r="D169" s="913"/>
      <c r="E169" s="913"/>
      <c r="G169" s="32"/>
      <c r="H169" s="32"/>
      <c r="I169" s="32"/>
      <c r="J169" s="32"/>
      <c r="K169" s="32"/>
      <c r="L169" s="32"/>
      <c r="M169" s="32"/>
      <c r="N169" s="32"/>
      <c r="O169" s="32"/>
      <c r="P169" s="305"/>
    </row>
    <row r="170" spans="2:16" s="5" customFormat="1" ht="12.75" customHeight="1" x14ac:dyDescent="0.25">
      <c r="B170" s="147"/>
      <c r="C170" s="147"/>
      <c r="D170" s="913"/>
      <c r="E170" s="913"/>
      <c r="G170" s="32"/>
      <c r="H170" s="32"/>
      <c r="I170" s="32"/>
      <c r="J170" s="32"/>
      <c r="K170" s="32"/>
      <c r="L170" s="32"/>
      <c r="M170" s="32"/>
      <c r="N170" s="32"/>
      <c r="O170" s="32"/>
      <c r="P170" s="305"/>
    </row>
    <row r="171" spans="2:16" s="5" customFormat="1" ht="12.75" customHeight="1" x14ac:dyDescent="0.25">
      <c r="B171" s="147"/>
      <c r="C171" s="147"/>
      <c r="D171" s="913"/>
      <c r="E171" s="913"/>
      <c r="G171" s="32"/>
      <c r="H171" s="32"/>
      <c r="I171" s="32"/>
      <c r="J171" s="32"/>
      <c r="K171" s="32"/>
      <c r="L171" s="32"/>
      <c r="M171" s="32"/>
      <c r="N171" s="32"/>
      <c r="O171" s="32"/>
      <c r="P171" s="305"/>
    </row>
    <row r="172" spans="2:16" s="5" customFormat="1" ht="12.75" customHeight="1" x14ac:dyDescent="0.25">
      <c r="B172" s="147"/>
      <c r="C172" s="147"/>
      <c r="D172" s="913"/>
      <c r="E172" s="913"/>
      <c r="G172" s="32"/>
      <c r="H172" s="32"/>
      <c r="I172" s="32"/>
      <c r="J172" s="32"/>
      <c r="K172" s="32"/>
      <c r="L172" s="32"/>
      <c r="M172" s="32"/>
      <c r="N172" s="32"/>
      <c r="O172" s="32"/>
      <c r="P172" s="305"/>
    </row>
    <row r="173" spans="2:16" s="5" customFormat="1" ht="12.75" customHeight="1" x14ac:dyDescent="0.25">
      <c r="B173" s="147"/>
      <c r="C173" s="147"/>
      <c r="D173" s="913"/>
      <c r="E173" s="913"/>
      <c r="G173" s="32"/>
      <c r="H173" s="32"/>
      <c r="I173" s="32"/>
      <c r="J173" s="32"/>
      <c r="K173" s="32"/>
      <c r="L173" s="32"/>
      <c r="M173" s="32"/>
      <c r="N173" s="32"/>
      <c r="O173" s="32"/>
      <c r="P173" s="305"/>
    </row>
    <row r="174" spans="2:16" s="5" customFormat="1" ht="12.75" customHeight="1" x14ac:dyDescent="0.25">
      <c r="B174" s="147"/>
      <c r="C174" s="147"/>
      <c r="D174" s="913"/>
      <c r="E174" s="913"/>
      <c r="G174" s="32"/>
      <c r="H174" s="32"/>
      <c r="I174" s="32"/>
      <c r="J174" s="32"/>
      <c r="K174" s="32"/>
      <c r="L174" s="32"/>
      <c r="M174" s="32"/>
      <c r="N174" s="32"/>
      <c r="O174" s="32"/>
      <c r="P174" s="305"/>
    </row>
    <row r="175" spans="2:16" s="5" customFormat="1" ht="12.75" customHeight="1" x14ac:dyDescent="0.25">
      <c r="B175" s="147"/>
      <c r="C175" s="147"/>
      <c r="D175" s="913"/>
      <c r="E175" s="913"/>
      <c r="G175" s="32"/>
      <c r="H175" s="32"/>
      <c r="I175" s="32"/>
      <c r="J175" s="32"/>
      <c r="K175" s="32"/>
      <c r="L175" s="32"/>
      <c r="M175" s="32"/>
      <c r="N175" s="32"/>
      <c r="O175" s="32"/>
      <c r="P175" s="305"/>
    </row>
    <row r="176" spans="2:16" s="5" customFormat="1" ht="12.75" customHeight="1" x14ac:dyDescent="0.25">
      <c r="B176" s="147"/>
      <c r="C176" s="147"/>
      <c r="D176" s="913"/>
      <c r="E176" s="913"/>
      <c r="G176" s="32"/>
      <c r="H176" s="32"/>
      <c r="I176" s="32"/>
      <c r="J176" s="32"/>
      <c r="K176" s="32"/>
      <c r="L176" s="32"/>
      <c r="M176" s="32"/>
      <c r="N176" s="32"/>
      <c r="O176" s="32"/>
      <c r="P176" s="305"/>
    </row>
    <row r="177" spans="2:16" s="5" customFormat="1" ht="12.75" customHeight="1" x14ac:dyDescent="0.25">
      <c r="B177" s="147"/>
      <c r="C177" s="147"/>
      <c r="D177" s="913"/>
      <c r="E177" s="913"/>
      <c r="G177" s="32"/>
      <c r="H177" s="32"/>
      <c r="I177" s="32"/>
      <c r="J177" s="32"/>
      <c r="K177" s="32"/>
      <c r="L177" s="32"/>
      <c r="M177" s="32"/>
      <c r="N177" s="32"/>
      <c r="O177" s="32"/>
      <c r="P177" s="305"/>
    </row>
    <row r="178" spans="2:16" s="5" customFormat="1" ht="12.75" customHeight="1" x14ac:dyDescent="0.25">
      <c r="B178" s="147"/>
      <c r="C178" s="147"/>
      <c r="D178" s="913"/>
      <c r="E178" s="913"/>
      <c r="G178" s="32"/>
      <c r="H178" s="32"/>
      <c r="I178" s="32"/>
      <c r="J178" s="32"/>
      <c r="K178" s="32"/>
      <c r="L178" s="32"/>
      <c r="M178" s="32"/>
      <c r="N178" s="32"/>
      <c r="O178" s="32"/>
      <c r="P178" s="305"/>
    </row>
    <row r="179" spans="2:16" s="5" customFormat="1" ht="12.75" customHeight="1" x14ac:dyDescent="0.25">
      <c r="B179" s="147"/>
      <c r="C179" s="147"/>
      <c r="D179" s="913"/>
      <c r="E179" s="913"/>
      <c r="G179" s="32"/>
      <c r="H179" s="32"/>
      <c r="I179" s="32"/>
      <c r="J179" s="32"/>
      <c r="K179" s="32"/>
      <c r="L179" s="32"/>
      <c r="M179" s="32"/>
      <c r="N179" s="32"/>
      <c r="O179" s="32"/>
      <c r="P179" s="305"/>
    </row>
    <row r="180" spans="2:16" s="5" customFormat="1" ht="12.75" customHeight="1" x14ac:dyDescent="0.25">
      <c r="B180" s="39"/>
      <c r="C180" s="35"/>
      <c r="G180" s="32"/>
      <c r="H180" s="32"/>
      <c r="I180" s="32"/>
      <c r="J180" s="32"/>
      <c r="K180" s="32"/>
      <c r="L180" s="32"/>
      <c r="M180" s="32"/>
      <c r="N180" s="32"/>
      <c r="O180" s="32"/>
      <c r="P180" s="305"/>
    </row>
    <row r="181" spans="2:16" s="5" customFormat="1" ht="12.75" customHeight="1" x14ac:dyDescent="0.25">
      <c r="B181" s="39"/>
      <c r="C181" s="35"/>
      <c r="G181" s="32"/>
      <c r="H181" s="32"/>
      <c r="I181" s="32"/>
      <c r="J181" s="32"/>
      <c r="K181" s="32"/>
      <c r="L181" s="32"/>
      <c r="M181" s="32"/>
      <c r="N181" s="32"/>
      <c r="O181" s="32"/>
      <c r="P181" s="305"/>
    </row>
    <row r="182" spans="2:16" s="5" customFormat="1" ht="12.75" customHeight="1" x14ac:dyDescent="0.25">
      <c r="B182" s="39"/>
      <c r="C182" s="35"/>
      <c r="G182" s="32"/>
      <c r="H182" s="32"/>
      <c r="I182" s="32"/>
      <c r="J182" s="32"/>
      <c r="K182" s="32"/>
      <c r="L182" s="32"/>
      <c r="M182" s="32"/>
      <c r="N182" s="32"/>
      <c r="O182" s="32"/>
      <c r="P182" s="305"/>
    </row>
    <row r="183" spans="2:16" s="5" customFormat="1" ht="12.75" customHeight="1" x14ac:dyDescent="0.25">
      <c r="B183" s="39"/>
      <c r="C183" s="35"/>
      <c r="G183" s="32"/>
      <c r="H183" s="32"/>
      <c r="I183" s="32"/>
      <c r="J183" s="32"/>
      <c r="K183" s="32"/>
      <c r="L183" s="32"/>
      <c r="M183" s="32"/>
      <c r="N183" s="32"/>
      <c r="O183" s="32"/>
      <c r="P183" s="305"/>
    </row>
    <row r="184" spans="2:16" s="5" customFormat="1" ht="12.75" customHeight="1" x14ac:dyDescent="0.25">
      <c r="B184" s="39"/>
      <c r="C184" s="35"/>
      <c r="G184" s="32"/>
      <c r="H184" s="32"/>
      <c r="I184" s="32"/>
      <c r="J184" s="32"/>
      <c r="K184" s="32"/>
      <c r="L184" s="32"/>
      <c r="M184" s="32"/>
      <c r="N184" s="32"/>
      <c r="O184" s="32"/>
      <c r="P184" s="305"/>
    </row>
    <row r="185" spans="2:16" s="5" customFormat="1" ht="12.75" customHeight="1" x14ac:dyDescent="0.25">
      <c r="B185" s="39"/>
      <c r="C185" s="35"/>
      <c r="G185" s="32"/>
      <c r="H185" s="32"/>
      <c r="I185" s="32"/>
      <c r="J185" s="32"/>
      <c r="K185" s="32"/>
      <c r="L185" s="32"/>
      <c r="M185" s="32"/>
      <c r="N185" s="32"/>
      <c r="O185" s="32"/>
      <c r="P185" s="305"/>
    </row>
    <row r="186" spans="2:16" s="5" customFormat="1" ht="12.75" customHeight="1" x14ac:dyDescent="0.25">
      <c r="B186" s="39"/>
      <c r="C186" s="35"/>
      <c r="G186" s="32"/>
      <c r="H186" s="32"/>
      <c r="I186" s="32"/>
      <c r="J186" s="32"/>
      <c r="K186" s="32"/>
      <c r="L186" s="32"/>
      <c r="M186" s="32"/>
      <c r="N186" s="32"/>
      <c r="O186" s="32"/>
      <c r="P186" s="305"/>
    </row>
    <row r="187" spans="2:16" s="5" customFormat="1" ht="12.75" customHeight="1" x14ac:dyDescent="0.25">
      <c r="B187" s="39"/>
      <c r="C187" s="35"/>
      <c r="G187" s="32"/>
      <c r="H187" s="32"/>
      <c r="I187" s="32"/>
      <c r="J187" s="32"/>
      <c r="K187" s="32"/>
      <c r="L187" s="32"/>
      <c r="M187" s="32"/>
      <c r="N187" s="32"/>
      <c r="O187" s="32"/>
      <c r="P187" s="305"/>
    </row>
    <row r="188" spans="2:16" s="5" customFormat="1" ht="12.75" customHeight="1" x14ac:dyDescent="0.25">
      <c r="B188" s="39"/>
      <c r="C188" s="35"/>
      <c r="G188" s="32"/>
      <c r="H188" s="32"/>
      <c r="I188" s="32"/>
      <c r="J188" s="32"/>
      <c r="K188" s="32"/>
      <c r="L188" s="32"/>
      <c r="M188" s="32"/>
      <c r="N188" s="32"/>
      <c r="O188" s="32"/>
      <c r="P188" s="305"/>
    </row>
    <row r="189" spans="2:16" s="5" customFormat="1" ht="12.75" customHeight="1" x14ac:dyDescent="0.25">
      <c r="B189" s="39"/>
      <c r="C189" s="35"/>
      <c r="G189" s="32"/>
      <c r="H189" s="32"/>
      <c r="I189" s="32"/>
      <c r="J189" s="32"/>
      <c r="K189" s="32"/>
      <c r="L189" s="32"/>
      <c r="M189" s="32"/>
      <c r="N189" s="32"/>
      <c r="O189" s="32"/>
      <c r="P189" s="305"/>
    </row>
    <row r="190" spans="2:16" s="5" customFormat="1" ht="12.75" customHeight="1" x14ac:dyDescent="0.25">
      <c r="B190" s="39"/>
      <c r="C190" s="35"/>
      <c r="G190" s="32"/>
      <c r="H190" s="32"/>
      <c r="I190" s="32"/>
      <c r="J190" s="32"/>
      <c r="K190" s="32"/>
      <c r="L190" s="32"/>
      <c r="M190" s="32"/>
      <c r="N190" s="32"/>
      <c r="O190" s="32"/>
      <c r="P190" s="305"/>
    </row>
    <row r="191" spans="2:16" s="5" customFormat="1" ht="12.75" customHeight="1" x14ac:dyDescent="0.25">
      <c r="B191" s="39"/>
      <c r="C191" s="35"/>
      <c r="G191" s="32"/>
      <c r="H191" s="32"/>
      <c r="I191" s="32"/>
      <c r="J191" s="32"/>
      <c r="K191" s="32"/>
      <c r="L191" s="32"/>
      <c r="M191" s="32"/>
      <c r="N191" s="32"/>
      <c r="O191" s="32"/>
      <c r="P191" s="305"/>
    </row>
    <row r="192" spans="2:16" s="5" customFormat="1" ht="12.75" customHeight="1" x14ac:dyDescent="0.25">
      <c r="B192" s="39"/>
      <c r="C192" s="35"/>
      <c r="G192" s="32"/>
      <c r="H192" s="32"/>
      <c r="I192" s="32"/>
      <c r="J192" s="32"/>
      <c r="K192" s="32"/>
      <c r="L192" s="32"/>
      <c r="M192" s="32"/>
      <c r="N192" s="32"/>
      <c r="O192" s="32"/>
      <c r="P192" s="305"/>
    </row>
    <row r="193" spans="2:16" s="5" customFormat="1" ht="12.75" customHeight="1" x14ac:dyDescent="0.25">
      <c r="B193" s="39"/>
      <c r="C193" s="35"/>
      <c r="G193" s="32"/>
      <c r="H193" s="32"/>
      <c r="I193" s="32"/>
      <c r="J193" s="32"/>
      <c r="K193" s="32"/>
      <c r="L193" s="32"/>
      <c r="M193" s="32"/>
      <c r="N193" s="32"/>
      <c r="O193" s="32"/>
      <c r="P193" s="305"/>
    </row>
    <row r="194" spans="2:16" s="5" customFormat="1" ht="12.75" customHeight="1" x14ac:dyDescent="0.25">
      <c r="B194" s="39"/>
      <c r="C194" s="35"/>
      <c r="G194" s="32"/>
      <c r="H194" s="32"/>
      <c r="I194" s="32"/>
      <c r="J194" s="32"/>
      <c r="K194" s="32"/>
      <c r="L194" s="32"/>
      <c r="M194" s="32"/>
      <c r="N194" s="32"/>
      <c r="O194" s="32"/>
      <c r="P194" s="305"/>
    </row>
    <row r="195" spans="2:16" s="5" customFormat="1" ht="12.75" customHeight="1" x14ac:dyDescent="0.25">
      <c r="B195" s="39"/>
      <c r="C195" s="35"/>
      <c r="G195" s="32"/>
      <c r="H195" s="32"/>
      <c r="I195" s="32"/>
      <c r="J195" s="32"/>
      <c r="K195" s="32"/>
      <c r="L195" s="32"/>
      <c r="M195" s="32"/>
      <c r="N195" s="32"/>
      <c r="O195" s="32"/>
      <c r="P195" s="305"/>
    </row>
    <row r="196" spans="2:16" s="5" customFormat="1" ht="12.75" customHeight="1" x14ac:dyDescent="0.25">
      <c r="B196" s="39"/>
      <c r="C196" s="35"/>
      <c r="G196" s="32"/>
      <c r="H196" s="32"/>
      <c r="I196" s="32"/>
      <c r="J196" s="32"/>
      <c r="K196" s="32"/>
      <c r="L196" s="32"/>
      <c r="M196" s="32"/>
      <c r="N196" s="32"/>
      <c r="O196" s="32"/>
      <c r="P196" s="305"/>
    </row>
    <row r="197" spans="2:16" s="5" customFormat="1" ht="12.75" customHeight="1" x14ac:dyDescent="0.25">
      <c r="B197" s="39"/>
      <c r="C197" s="35"/>
      <c r="G197" s="32"/>
      <c r="H197" s="32"/>
      <c r="I197" s="32"/>
      <c r="J197" s="32"/>
      <c r="K197" s="32"/>
      <c r="L197" s="32"/>
      <c r="M197" s="32"/>
      <c r="N197" s="32"/>
      <c r="O197" s="32"/>
      <c r="P197" s="305"/>
    </row>
    <row r="198" spans="2:16" s="5" customFormat="1" ht="12.75" customHeight="1" x14ac:dyDescent="0.25">
      <c r="B198" s="39"/>
      <c r="C198" s="35"/>
      <c r="G198" s="32"/>
      <c r="H198" s="32"/>
      <c r="I198" s="32"/>
      <c r="J198" s="32"/>
      <c r="K198" s="32"/>
      <c r="L198" s="32"/>
      <c r="M198" s="32"/>
      <c r="N198" s="32"/>
      <c r="O198" s="32"/>
      <c r="P198" s="305"/>
    </row>
    <row r="199" spans="2:16" s="5" customFormat="1" ht="12.5" x14ac:dyDescent="0.25">
      <c r="B199" s="39"/>
      <c r="C199" s="35"/>
      <c r="P199" s="295"/>
    </row>
    <row r="200" spans="2:16" s="5" customFormat="1" ht="12.5" x14ac:dyDescent="0.25">
      <c r="B200" s="39"/>
      <c r="C200" s="35"/>
      <c r="P200" s="295"/>
    </row>
    <row r="201" spans="2:16" s="5" customFormat="1" ht="12.5" x14ac:dyDescent="0.25">
      <c r="B201" s="39"/>
      <c r="C201" s="35"/>
      <c r="P201" s="295"/>
    </row>
    <row r="202" spans="2:16" s="5" customFormat="1" ht="12.5" x14ac:dyDescent="0.25">
      <c r="B202" s="39"/>
      <c r="C202" s="35"/>
      <c r="P202" s="295"/>
    </row>
    <row r="203" spans="2:16" s="5" customFormat="1" ht="12.5" x14ac:dyDescent="0.25">
      <c r="B203" s="39"/>
      <c r="C203" s="35"/>
      <c r="P203" s="295"/>
    </row>
    <row r="204" spans="2:16" s="5" customFormat="1" ht="12.5" x14ac:dyDescent="0.25">
      <c r="B204" s="39"/>
      <c r="C204" s="35"/>
      <c r="P204" s="295"/>
    </row>
    <row r="205" spans="2:16" s="5" customFormat="1" ht="12.5" x14ac:dyDescent="0.25">
      <c r="B205" s="39"/>
      <c r="C205" s="35"/>
      <c r="P205" s="295"/>
    </row>
    <row r="206" spans="2:16" s="5" customFormat="1" ht="12.5" x14ac:dyDescent="0.25">
      <c r="B206" s="39"/>
      <c r="C206" s="35"/>
      <c r="P206" s="295"/>
    </row>
    <row r="207" spans="2:16" s="5" customFormat="1" ht="12.5" x14ac:dyDescent="0.25">
      <c r="B207" s="39"/>
      <c r="C207" s="35"/>
      <c r="P207" s="295"/>
    </row>
    <row r="208" spans="2:16" s="5" customFormat="1" ht="12.5" x14ac:dyDescent="0.25">
      <c r="B208" s="39"/>
      <c r="C208" s="35"/>
      <c r="P208" s="295"/>
    </row>
    <row r="209" spans="2:16" s="5" customFormat="1" ht="12.5" x14ac:dyDescent="0.25">
      <c r="B209" s="39"/>
      <c r="C209" s="35"/>
      <c r="P209" s="295"/>
    </row>
    <row r="210" spans="2:16" s="5" customFormat="1" ht="12.5" x14ac:dyDescent="0.25">
      <c r="B210" s="39"/>
      <c r="C210" s="35"/>
      <c r="P210" s="295"/>
    </row>
    <row r="211" spans="2:16" s="5" customFormat="1" ht="12.5" x14ac:dyDescent="0.25">
      <c r="B211" s="39"/>
      <c r="C211" s="35"/>
      <c r="P211" s="295"/>
    </row>
    <row r="212" spans="2:16" s="5" customFormat="1" ht="12.5" x14ac:dyDescent="0.25">
      <c r="B212" s="39"/>
      <c r="C212" s="35"/>
      <c r="P212" s="295"/>
    </row>
    <row r="213" spans="2:16" s="5" customFormat="1" ht="12.5" x14ac:dyDescent="0.25">
      <c r="B213" s="39"/>
      <c r="C213" s="35"/>
      <c r="P213" s="295"/>
    </row>
    <row r="214" spans="2:16" s="5" customFormat="1" ht="12.5" x14ac:dyDescent="0.25">
      <c r="B214" s="39"/>
      <c r="C214" s="35"/>
      <c r="P214" s="295"/>
    </row>
    <row r="215" spans="2:16" s="5" customFormat="1" ht="12.5" x14ac:dyDescent="0.25">
      <c r="B215" s="39"/>
      <c r="C215" s="35"/>
      <c r="P215" s="295"/>
    </row>
    <row r="216" spans="2:16" s="5" customFormat="1" ht="12.5" x14ac:dyDescent="0.25">
      <c r="B216" s="39"/>
      <c r="C216" s="35"/>
      <c r="P216" s="295"/>
    </row>
    <row r="217" spans="2:16" s="5" customFormat="1" ht="12.5" x14ac:dyDescent="0.25">
      <c r="B217" s="39"/>
      <c r="C217" s="35"/>
      <c r="P217" s="295"/>
    </row>
    <row r="218" spans="2:16" s="5" customFormat="1" ht="12.5" x14ac:dyDescent="0.25">
      <c r="B218" s="39"/>
      <c r="C218" s="35"/>
      <c r="P218" s="295"/>
    </row>
    <row r="219" spans="2:16" s="5" customFormat="1" ht="12.5" x14ac:dyDescent="0.25">
      <c r="B219" s="39"/>
      <c r="C219" s="35"/>
      <c r="P219" s="295"/>
    </row>
    <row r="220" spans="2:16" s="5" customFormat="1" ht="12.5" x14ac:dyDescent="0.25">
      <c r="B220" s="39"/>
      <c r="C220" s="35"/>
      <c r="P220" s="295"/>
    </row>
    <row r="221" spans="2:16" s="5" customFormat="1" x14ac:dyDescent="0.3">
      <c r="B221" s="42"/>
      <c r="C221" s="43"/>
      <c r="D221" s="41"/>
      <c r="E221" s="41"/>
      <c r="P221" s="295"/>
    </row>
    <row r="222" spans="2:16" s="5" customFormat="1" x14ac:dyDescent="0.3">
      <c r="B222" s="42"/>
      <c r="C222" s="43"/>
      <c r="D222" s="41"/>
      <c r="E222" s="41"/>
      <c r="P222" s="295"/>
    </row>
    <row r="223" spans="2:16" s="5" customFormat="1" x14ac:dyDescent="0.3">
      <c r="B223" s="42"/>
      <c r="C223" s="43"/>
      <c r="D223" s="41"/>
      <c r="E223" s="41"/>
      <c r="P223" s="295"/>
    </row>
    <row r="224" spans="2:16" s="5" customFormat="1" x14ac:dyDescent="0.3">
      <c r="B224" s="42"/>
      <c r="C224" s="43"/>
      <c r="D224" s="41"/>
      <c r="E224" s="41"/>
      <c r="P224" s="295"/>
    </row>
    <row r="225" spans="2:16" s="5" customFormat="1" x14ac:dyDescent="0.3">
      <c r="B225" s="42"/>
      <c r="C225" s="43"/>
      <c r="D225" s="41"/>
      <c r="E225" s="41"/>
      <c r="P225" s="295"/>
    </row>
    <row r="226" spans="2:16" s="5" customFormat="1" x14ac:dyDescent="0.3">
      <c r="B226" s="42"/>
      <c r="C226" s="43"/>
      <c r="D226" s="41"/>
      <c r="E226" s="41"/>
      <c r="P226" s="295"/>
    </row>
    <row r="227" spans="2:16" s="5" customFormat="1" x14ac:dyDescent="0.3">
      <c r="B227" s="42"/>
      <c r="C227" s="43"/>
      <c r="D227" s="41"/>
      <c r="E227" s="41"/>
      <c r="P227" s="295"/>
    </row>
    <row r="228" spans="2:16" s="5" customFormat="1" x14ac:dyDescent="0.3">
      <c r="B228" s="42"/>
      <c r="C228" s="43"/>
      <c r="D228" s="41"/>
      <c r="E228" s="41"/>
      <c r="P228" s="295"/>
    </row>
    <row r="229" spans="2:16" s="5" customFormat="1" x14ac:dyDescent="0.3">
      <c r="B229" s="42"/>
      <c r="C229" s="43"/>
      <c r="D229" s="41"/>
      <c r="E229" s="41"/>
      <c r="P229" s="295"/>
    </row>
    <row r="230" spans="2:16" s="5" customFormat="1" x14ac:dyDescent="0.3">
      <c r="B230" s="42"/>
      <c r="C230" s="43"/>
      <c r="D230" s="41"/>
      <c r="E230" s="41"/>
      <c r="P230" s="295"/>
    </row>
    <row r="231" spans="2:16" s="5" customFormat="1" x14ac:dyDescent="0.3">
      <c r="B231" s="42"/>
      <c r="C231" s="43"/>
      <c r="D231" s="41"/>
      <c r="E231" s="41"/>
      <c r="P231" s="295"/>
    </row>
    <row r="232" spans="2:16" s="5" customFormat="1" x14ac:dyDescent="0.3">
      <c r="B232" s="42"/>
      <c r="C232" s="43"/>
      <c r="D232" s="41"/>
      <c r="E232" s="41"/>
      <c r="P232" s="295"/>
    </row>
    <row r="233" spans="2:16" s="5" customFormat="1" x14ac:dyDescent="0.3">
      <c r="B233" s="42"/>
      <c r="C233" s="43"/>
      <c r="D233" s="41"/>
      <c r="E233" s="41"/>
      <c r="P233" s="295"/>
    </row>
    <row r="234" spans="2:16" s="5" customFormat="1" x14ac:dyDescent="0.3">
      <c r="B234" s="42"/>
      <c r="C234" s="43"/>
      <c r="D234" s="41"/>
      <c r="E234" s="41"/>
      <c r="P234" s="295"/>
    </row>
    <row r="235" spans="2:16" s="5" customFormat="1" x14ac:dyDescent="0.3">
      <c r="B235" s="42"/>
      <c r="C235" s="43"/>
      <c r="D235" s="41"/>
      <c r="E235" s="41"/>
      <c r="P235" s="295"/>
    </row>
    <row r="236" spans="2:16" s="5" customFormat="1" x14ac:dyDescent="0.3">
      <c r="B236" s="42"/>
      <c r="C236" s="43"/>
      <c r="D236" s="41"/>
      <c r="E236" s="41"/>
      <c r="P236" s="295"/>
    </row>
    <row r="237" spans="2:16" s="5" customFormat="1" x14ac:dyDescent="0.3">
      <c r="B237" s="42"/>
      <c r="C237" s="43"/>
      <c r="D237" s="41"/>
      <c r="E237" s="41"/>
      <c r="P237" s="295"/>
    </row>
    <row r="238" spans="2:16" s="5" customFormat="1" x14ac:dyDescent="0.3">
      <c r="B238" s="42"/>
      <c r="C238" s="43"/>
      <c r="D238" s="41"/>
      <c r="E238" s="41"/>
      <c r="P238" s="295"/>
    </row>
    <row r="239" spans="2:16" s="5" customFormat="1" x14ac:dyDescent="0.3">
      <c r="B239" s="42"/>
      <c r="C239" s="43"/>
      <c r="D239" s="41"/>
      <c r="E239" s="41"/>
      <c r="P239" s="295"/>
    </row>
  </sheetData>
  <sheetProtection sheet="1" formatColumns="0" formatRows="0"/>
  <dataConsolidate topLabels="1" link="1"/>
  <customSheetViews>
    <customSheetView guid="{764D3237-7C33-45E7-BB40-543D5EB8B708}"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1"/>
      <headerFooter alignWithMargins="0"/>
    </customSheetView>
    <customSheetView guid="{E9D2BC57-6299-4BCD-8EB6-3FED8DC17AB8}"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2"/>
      <headerFooter alignWithMargins="0"/>
    </customSheetView>
    <customSheetView guid="{22CC2B12-98B0-4880-B81F-4299C1253267}"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3"/>
      <headerFooter alignWithMargins="0"/>
    </customSheetView>
    <customSheetView guid="{81E504F4-D492-4006-B8AE-BA9D99F9C79A}"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4"/>
      <headerFooter alignWithMargins="0"/>
    </customSheetView>
    <customSheetView guid="{25E99193-3C10-4A65-946C-BFF1AEB7046A}"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5"/>
      <headerFooter alignWithMargins="0"/>
    </customSheetView>
    <customSheetView guid="{6338AFB1-DA2C-4FBD-A04F-B25B289D0763}"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6"/>
      <headerFooter alignWithMargins="0"/>
    </customSheetView>
    <customSheetView guid="{EE0C0DAB-6509-4FCB-931B-B44EAF3210C4}"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7"/>
      <headerFooter alignWithMargins="0"/>
    </customSheetView>
    <customSheetView guid="{DABAD580-1B4C-45B4-88EA-D94BBED1EA31}" showPageBreaks="1" showGridLines="0" fitToPage="1" printArea="1" showRuler="0" topLeftCell="A91">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8"/>
      <headerFooter alignWithMargins="0"/>
    </customSheetView>
    <customSheetView guid="{57E65792-88BB-4551-AD2F-6857319D48EE}"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9"/>
      <headerFooter alignWithMargins="0"/>
    </customSheetView>
    <customSheetView guid="{1099CFAD-42BD-4A21-8C9A-BC5DC40461E8}"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0"/>
      <headerFooter alignWithMargins="0"/>
    </customSheetView>
    <customSheetView guid="{AB11B16C-0FEC-4685-A1F7-AF538A4FE199}"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1"/>
      <headerFooter alignWithMargins="0"/>
    </customSheetView>
    <customSheetView guid="{668B7D87-BC61-4737-964A-4E2681FF7B56}"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2"/>
      <headerFooter alignWithMargins="0"/>
    </customSheetView>
    <customSheetView guid="{34EAD24B-E074-4930-B9C5-F62ADDA84BBB}"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13"/>
      <headerFooter alignWithMargins="0"/>
    </customSheetView>
    <customSheetView guid="{465030FF-47D6-48CF-8E12-D512EE00A625}"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14"/>
      <headerFooter alignWithMargins="0"/>
    </customSheetView>
    <customSheetView guid="{3ABB6F66-4D29-436C-B62E-67D2BCB1138B}"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15"/>
      <headerFooter alignWithMargins="0"/>
    </customSheetView>
  </customSheetViews>
  <mergeCells count="1">
    <mergeCell ref="L4:P4"/>
  </mergeCells>
  <phoneticPr fontId="14" type="noConversion"/>
  <dataValidations count="7">
    <dataValidation type="decimal" operator="lessThanOrEqual" allowBlank="1" showInputMessage="1" showErrorMessage="1" errorTitle="Stop" error="Please enter a negative figure or zero." sqref="D80:E179" xr:uid="{00000000-0002-0000-0900-000000000000}">
      <formula1>0</formula1>
    </dataValidation>
    <dataValidation type="list" allowBlank="1" showInputMessage="1" showErrorMessage="1" sqref="B80:B179" xr:uid="{00000000-0002-0000-0900-000001000000}">
      <formula1>$F$109:$F$114</formula1>
    </dataValidation>
    <dataValidation type="decimal" allowBlank="1" showInputMessage="1" showErrorMessage="1" errorTitle="Stop" error="This cell is for county and county borough councils only, who should record a negative figure or zero.  All other authority types should record zero." sqref="D40 E56:E57 D56 D7 D19 E24 D49 E59:E60 D24:D25 E41:E45 E13:E15" xr:uid="{00000000-0002-0000-0900-000002000000}">
      <formula1>#REF!</formula1>
      <formula2>0</formula2>
    </dataValidation>
    <dataValidation allowBlank="1" showDropDown="1" showInputMessage="1" showErrorMessage="1" error="This cell contains a fomula. Please enter figures into the bottom of sheet." prompt="This cell contains a fomula. Please enter figures into the bottom of sheet." sqref="D68 D53 D46 D37 D16 D22" xr:uid="{00000000-0002-0000-0900-000003000000}"/>
    <dataValidation allowBlank="1" showInputMessage="1" showErrorMessage="1" prompt="This cell contains a fomula. Please enter figures into the bottom of sheet." sqref="E68 E53 E46 E37 E16 E22" xr:uid="{00000000-0002-0000-0900-000004000000}"/>
    <dataValidation allowBlank="1" showDropDown="1" showInputMessage="1" showErrorMessage="1" error="This cell contains a fomula. Please enter figures into the bottom of sheet." prompt="This cell contains a fomula." sqref="D69:E69 D38:E38 D47:E47 D54:E54 D71:E71 D23:E23 D17:E17" xr:uid="{00000000-0002-0000-0900-000005000000}"/>
    <dataValidation type="decimal" operator="lessThanOrEqual" allowBlank="1" showInputMessage="1" showErrorMessage="1" errorTitle="Stop" error="This cell is for county and county borough councils only, who should record a negative figure or zero.  All other authority types should record zero." sqref="D50:D52 D20:D21 D41:D45 D57:D67 D26:D36 D8:D15" xr:uid="{00000000-0002-0000-0900-000006000000}">
      <formula1>0</formula1>
    </dataValidation>
  </dataValidations>
  <pageMargins left="0.23622047244094491" right="0.23622047244094491" top="0.39370078740157483" bottom="0.31496062992125984" header="0" footer="0.19685039370078741"/>
  <pageSetup paperSize="9" scale="85" fitToHeight="5" orientation="portrait" horizontalDpi="1200" verticalDpi="1200" r:id="rId16"/>
  <headerFooter alignWithMargins="0"/>
  <rowBreaks count="1" manualBreakCount="1">
    <brk id="5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2">
    <tabColor rgb="FFFFC000"/>
    <pageSetUpPr fitToPage="1"/>
  </sheetPr>
  <dimension ref="A1:AI116"/>
  <sheetViews>
    <sheetView showGridLines="0" zoomScaleNormal="100" zoomScaleSheetLayoutView="65" workbookViewId="0">
      <pane xSplit="8" ySplit="11" topLeftCell="L12" activePane="bottomRight" state="frozen"/>
      <selection activeCell="U23" sqref="U23:U24"/>
      <selection pane="topRight" activeCell="U23" sqref="U23:U24"/>
      <selection pane="bottomLeft" activeCell="U23" sqref="U23:U24"/>
      <selection pane="bottomRight" activeCell="D4" sqref="D4"/>
    </sheetView>
  </sheetViews>
  <sheetFormatPr defaultColWidth="8.84375" defaultRowHeight="14.25" customHeight="1" x14ac:dyDescent="0.3"/>
  <cols>
    <col min="1" max="1" width="1.53515625" style="5" customWidth="1"/>
    <col min="2" max="2" width="5.07421875" style="42" customWidth="1"/>
    <col min="3" max="3" width="38.23046875" style="42" customWidth="1"/>
    <col min="4" max="4" width="20.4609375" style="35" customWidth="1"/>
    <col min="5" max="5" width="9" style="43" customWidth="1"/>
    <col min="6" max="6" width="8.765625" style="43" customWidth="1"/>
    <col min="7" max="7" width="10.69140625" style="43" customWidth="1"/>
    <col min="8" max="8" width="19.4609375" style="41" bestFit="1" customWidth="1"/>
    <col min="9" max="9" width="10.84375" style="112" hidden="1" customWidth="1"/>
    <col min="10" max="10" width="24.69140625" style="104" hidden="1" customWidth="1"/>
    <col min="11" max="11" width="28.53515625" style="113" hidden="1" customWidth="1"/>
    <col min="12" max="12" width="2.84375" style="384" customWidth="1"/>
    <col min="13" max="13" width="3.765625" style="384" customWidth="1"/>
    <col min="14" max="14" width="0.23046875" style="113" customWidth="1"/>
    <col min="15" max="15" width="14.07421875" style="104" customWidth="1"/>
    <col min="16" max="16" width="10.84375" style="104" bestFit="1" customWidth="1"/>
    <col min="17" max="17" width="10.84375" style="104" customWidth="1"/>
    <col min="18" max="18" width="10.23046875" style="104" customWidth="1"/>
    <col min="19" max="19" width="6.4609375" style="104" customWidth="1"/>
    <col min="20" max="20" width="4.23046875" style="5" customWidth="1"/>
    <col min="21" max="21" width="2.84375" style="5" hidden="1" customWidth="1"/>
    <col min="22" max="22" width="2.69140625" style="5" hidden="1" customWidth="1"/>
    <col min="23" max="23" width="3.07421875" style="5" hidden="1" customWidth="1"/>
    <col min="24" max="24" width="63.3046875" style="5" customWidth="1"/>
    <col min="25" max="25" width="28" style="5" hidden="1" customWidth="1"/>
    <col min="26" max="26" width="5.53515625" style="5" hidden="1" customWidth="1"/>
    <col min="27" max="27" width="7.07421875" style="5" hidden="1" customWidth="1"/>
    <col min="28" max="28" width="1.84375" style="5" hidden="1" customWidth="1"/>
    <col min="29" max="29" width="4.69140625" style="295" hidden="1" customWidth="1"/>
    <col min="30" max="30" width="5.07421875" style="295" hidden="1" customWidth="1"/>
    <col min="31" max="31" width="1.69140625" style="5" hidden="1" customWidth="1"/>
    <col min="32" max="33" width="8.84375" style="5" hidden="1" customWidth="1"/>
    <col min="34" max="34" width="6.69140625" style="5" hidden="1" customWidth="1"/>
    <col min="35" max="35" width="8.84375" style="5" hidden="1" customWidth="1"/>
    <col min="36" max="36" width="8.84375" style="5" customWidth="1"/>
    <col min="37" max="16384" width="8.84375" style="5"/>
  </cols>
  <sheetData>
    <row r="1" spans="1:35" ht="24" customHeight="1" x14ac:dyDescent="0.4">
      <c r="B1" s="482" t="s">
        <v>92</v>
      </c>
      <c r="C1" s="482" t="str">
        <f>Text!H580&amp;", "&amp;LEFT(year,4)&amp;"-"&amp;RIGHT(year,2)</f>
        <v>Revenue expenditure summary, 2025-26</v>
      </c>
      <c r="D1" s="482"/>
      <c r="E1" s="222"/>
      <c r="F1" s="222"/>
      <c r="G1" s="5"/>
      <c r="H1" s="5"/>
      <c r="I1" s="104"/>
      <c r="J1" s="323"/>
      <c r="K1" s="5"/>
      <c r="O1" s="371" t="str">
        <f>Text!H992&amp;B1</f>
        <v>Year-on-year Validations Table for RS</v>
      </c>
      <c r="P1" s="1"/>
      <c r="Q1" s="5"/>
      <c r="R1" s="5"/>
      <c r="S1" s="5"/>
      <c r="T1" s="1"/>
      <c r="U1" s="1"/>
      <c r="V1" s="1"/>
      <c r="W1" s="1"/>
      <c r="Y1" s="1"/>
      <c r="Z1" s="1"/>
      <c r="AA1" s="1"/>
    </row>
    <row r="2" spans="1:35" ht="18" customHeight="1" x14ac:dyDescent="0.4">
      <c r="A2" s="478"/>
      <c r="B2" s="478"/>
      <c r="C2" s="222"/>
      <c r="D2" s="222"/>
      <c r="E2" s="222"/>
      <c r="F2" s="222"/>
      <c r="G2" s="5"/>
      <c r="H2" s="5"/>
      <c r="I2" s="104"/>
      <c r="J2" s="323"/>
      <c r="K2" s="5"/>
      <c r="O2" s="480" t="str">
        <f>Text!H1026</f>
        <v>Tolerance Table</v>
      </c>
      <c r="P2" s="1"/>
      <c r="Q2" s="1280" t="str">
        <f>Text!H1027</f>
        <v>Enter values below:</v>
      </c>
      <c r="R2" s="5"/>
      <c r="S2" s="5"/>
      <c r="T2" s="1281" t="str">
        <f>Text!H1028</f>
        <v>Enter col no below:</v>
      </c>
      <c r="U2" s="1"/>
      <c r="V2" s="1"/>
      <c r="W2" s="1"/>
      <c r="X2" s="371"/>
      <c r="Y2" s="1"/>
      <c r="Z2" s="1"/>
      <c r="AA2" s="1"/>
    </row>
    <row r="3" spans="1:35" ht="3" customHeight="1" thickBot="1" x14ac:dyDescent="0.45">
      <c r="A3" s="478"/>
      <c r="B3" s="478"/>
      <c r="C3" s="222"/>
      <c r="D3" s="222"/>
      <c r="E3" s="222"/>
      <c r="F3" s="222"/>
      <c r="G3" s="5"/>
      <c r="H3" s="5"/>
      <c r="I3" s="104"/>
      <c r="J3" s="323"/>
      <c r="K3" s="5"/>
      <c r="O3" s="480"/>
      <c r="P3" s="1"/>
      <c r="Q3" s="5"/>
      <c r="R3" s="5"/>
      <c r="S3" s="5"/>
      <c r="T3" s="1"/>
      <c r="U3" s="1"/>
      <c r="V3" s="1"/>
      <c r="W3" s="1"/>
      <c r="X3" s="371"/>
      <c r="Y3" s="1"/>
      <c r="Z3" s="1"/>
      <c r="AA3" s="1"/>
    </row>
    <row r="4" spans="1:35" ht="24.75" customHeight="1" thickBot="1" x14ac:dyDescent="0.45">
      <c r="B4" s="481">
        <f>'RO1'!A2</f>
        <v>0</v>
      </c>
      <c r="C4" s="481" t="str">
        <f>'RO1'!B2</f>
        <v>Please select your authority from the dropdown box on the FrontPage</v>
      </c>
      <c r="D4" s="222"/>
      <c r="E4" s="222"/>
      <c r="F4" s="222"/>
      <c r="G4" s="144"/>
      <c r="H4" s="1199"/>
      <c r="I4" s="104"/>
      <c r="J4" s="323"/>
      <c r="K4" s="479"/>
      <c r="O4" s="1441" t="str">
        <f>Text!H1029</f>
        <v>Default</v>
      </c>
      <c r="P4" s="1442"/>
      <c r="Q4" s="1441" t="str">
        <f>Text!H1030</f>
        <v>Manual</v>
      </c>
      <c r="R4" s="1442"/>
      <c r="S4" s="33"/>
      <c r="T4" s="734" t="str">
        <f>Text!H979</f>
        <v>column</v>
      </c>
      <c r="U4" s="733"/>
      <c r="V4" s="733"/>
      <c r="X4" s="371"/>
      <c r="Y4" s="1"/>
      <c r="Z4" s="1"/>
      <c r="AA4" s="1"/>
    </row>
    <row r="5" spans="1:35" ht="16.5" customHeight="1" x14ac:dyDescent="0.4">
      <c r="A5" s="481"/>
      <c r="B5" s="481"/>
      <c r="C5" s="222"/>
      <c r="D5" s="222"/>
      <c r="E5" s="222"/>
      <c r="F5" s="222"/>
      <c r="G5" s="144"/>
      <c r="H5" s="1199"/>
      <c r="I5" s="104"/>
      <c r="J5" s="323"/>
      <c r="K5" s="479"/>
      <c r="O5" s="485" t="str">
        <f>R9</f>
        <v>£ thousand</v>
      </c>
      <c r="P5" s="486" t="str">
        <f>S9</f>
        <v>percent</v>
      </c>
      <c r="Q5" s="485" t="str">
        <f>R9</f>
        <v>£ thousand</v>
      </c>
      <c r="R5" s="486" t="str">
        <f>S9</f>
        <v>percent</v>
      </c>
      <c r="S5" s="33"/>
      <c r="T5" s="1443">
        <v>4</v>
      </c>
      <c r="U5" s="1438"/>
      <c r="V5" s="1438"/>
      <c r="X5" s="371"/>
      <c r="Y5" s="1"/>
      <c r="Z5" s="1"/>
      <c r="AA5" s="1"/>
    </row>
    <row r="6" spans="1:35" ht="16.5" customHeight="1" thickBot="1" x14ac:dyDescent="0.45">
      <c r="B6" s="5"/>
      <c r="C6" s="222"/>
      <c r="D6" s="222"/>
      <c r="E6" s="222"/>
      <c r="F6" s="222"/>
      <c r="G6" s="144"/>
      <c r="H6" s="1199"/>
      <c r="I6" s="104"/>
      <c r="J6" s="323"/>
      <c r="K6" s="383"/>
      <c r="O6" s="483">
        <v>500</v>
      </c>
      <c r="P6" s="484">
        <v>10</v>
      </c>
      <c r="Q6" s="758"/>
      <c r="R6" s="759"/>
      <c r="S6" s="33"/>
      <c r="T6" s="1444"/>
      <c r="U6" s="1438"/>
      <c r="V6" s="1438"/>
      <c r="W6" s="1"/>
      <c r="X6" s="371"/>
      <c r="Y6" s="1"/>
      <c r="Z6" s="1"/>
      <c r="AA6" s="1"/>
    </row>
    <row r="7" spans="1:35" ht="6" customHeight="1" thickBot="1" x14ac:dyDescent="0.45">
      <c r="A7" s="478"/>
      <c r="B7" s="5"/>
      <c r="C7" s="222"/>
      <c r="D7" s="222"/>
      <c r="E7" s="222"/>
      <c r="F7" s="222"/>
      <c r="G7" s="144"/>
      <c r="H7" s="120"/>
      <c r="I7" s="104"/>
      <c r="J7" s="323"/>
      <c r="K7" s="383"/>
      <c r="O7" s="479"/>
      <c r="P7" s="1"/>
      <c r="Q7" s="17"/>
      <c r="R7" s="33"/>
      <c r="S7" s="33"/>
      <c r="T7" s="1"/>
      <c r="U7" s="1"/>
      <c r="V7" s="1"/>
      <c r="W7" s="1"/>
      <c r="X7" s="371"/>
      <c r="Y7" s="1"/>
      <c r="Z7" s="1"/>
      <c r="AA7" s="1"/>
    </row>
    <row r="8" spans="1:35" ht="19.5" customHeight="1" thickBot="1" x14ac:dyDescent="0.3">
      <c r="B8" s="760" t="str">
        <f>Text!H35</f>
        <v>Service</v>
      </c>
      <c r="C8" s="143"/>
      <c r="D8" s="144"/>
      <c r="E8" s="212"/>
      <c r="F8" s="213"/>
      <c r="G8" s="5"/>
      <c r="H8" s="120" t="str">
        <f>Text!H27</f>
        <v>Enter data in £ thousands</v>
      </c>
      <c r="I8" s="104"/>
      <c r="J8" s="491"/>
      <c r="K8" s="492"/>
      <c r="M8" s="385"/>
      <c r="N8" s="111"/>
      <c r="O8" s="5"/>
      <c r="P8" s="17"/>
      <c r="Q8" s="5"/>
      <c r="R8" s="489" t="str">
        <f>Text!H981</f>
        <v>differences:</v>
      </c>
      <c r="S8" s="490"/>
      <c r="T8" s="321">
        <f ca="1">SUM(T12:T114)</f>
        <v>0</v>
      </c>
      <c r="U8" s="321">
        <f>SUM(U12:U114)</f>
        <v>0</v>
      </c>
      <c r="V8" s="321">
        <f>SUM(V12:V114)</f>
        <v>0</v>
      </c>
      <c r="W8" s="1"/>
      <c r="X8" s="1"/>
      <c r="Y8" s="1"/>
      <c r="Z8" s="1"/>
      <c r="AA8" s="1"/>
    </row>
    <row r="9" spans="1:35" ht="48.75" customHeight="1" thickBot="1" x14ac:dyDescent="0.35">
      <c r="B9" s="1385" t="str">
        <f>Text!H28</f>
        <v>This form should be completed on a non-FRS17 and PFI "Off Balance Sheet" basis.</v>
      </c>
      <c r="C9" s="1385"/>
      <c r="D9" s="214"/>
      <c r="E9" s="268" t="str">
        <f>Text!H683</f>
        <v>Gross Expenditure</v>
      </c>
      <c r="F9" s="268" t="str">
        <f>Text!H684</f>
        <v>Total Income</v>
      </c>
      <c r="G9" s="268" t="str">
        <f>Text!H685</f>
        <v>Net Current Expenditure</v>
      </c>
      <c r="H9" s="269" t="str">
        <f>Text!H686</f>
        <v>Specific &amp; special govt grants</v>
      </c>
      <c r="I9" s="104"/>
      <c r="J9" s="178" t="s">
        <v>140</v>
      </c>
      <c r="K9" s="386" t="s">
        <v>141</v>
      </c>
      <c r="M9" s="387" t="s">
        <v>3223</v>
      </c>
      <c r="N9" s="324" t="str">
        <f>Text!H978</f>
        <v>row</v>
      </c>
      <c r="O9" s="487">
        <f>year-202</f>
        <v>202324</v>
      </c>
      <c r="P9" s="487">
        <f>year-101</f>
        <v>202425</v>
      </c>
      <c r="Q9" s="487">
        <f>year</f>
        <v>202526</v>
      </c>
      <c r="R9" s="487" t="str">
        <f>Text!H982</f>
        <v>£ thousand</v>
      </c>
      <c r="S9" s="487" t="str">
        <f>Text!H983</f>
        <v>percent</v>
      </c>
      <c r="T9" s="475" t="str">
        <f>Text!H984</f>
        <v>Auto</v>
      </c>
      <c r="U9" s="475" t="str">
        <f>Text!H985</f>
        <v>Mark</v>
      </c>
      <c r="V9" s="476" t="str">
        <f>Text!H986</f>
        <v>Check</v>
      </c>
      <c r="W9" s="488" t="str">
        <f>Text!H987</f>
        <v>Status</v>
      </c>
      <c r="X9" s="735" t="str">
        <f>Text!H988</f>
        <v>Your Comments</v>
      </c>
      <c r="Y9" s="736" t="str">
        <f>Text!H989</f>
        <v>Our Comments</v>
      </c>
      <c r="Z9" s="737" t="str">
        <f>Text!H990</f>
        <v>Initials</v>
      </c>
      <c r="AA9" s="738" t="str">
        <f>Text!H991</f>
        <v>Date</v>
      </c>
      <c r="AC9" s="295" t="s">
        <v>3281</v>
      </c>
      <c r="AD9" s="295" t="s">
        <v>3277</v>
      </c>
    </row>
    <row r="10" spans="1:35" ht="12.75" customHeight="1" x14ac:dyDescent="0.3">
      <c r="B10" s="1364"/>
      <c r="C10" s="1364"/>
      <c r="D10" s="215"/>
      <c r="E10" s="216" t="s">
        <v>545</v>
      </c>
      <c r="F10" s="216" t="s">
        <v>546</v>
      </c>
      <c r="G10" s="216" t="s">
        <v>550</v>
      </c>
      <c r="H10" s="217" t="s">
        <v>551</v>
      </c>
      <c r="I10" s="104"/>
      <c r="J10" s="179" t="s">
        <v>555</v>
      </c>
      <c r="K10" s="388"/>
      <c r="L10" s="5"/>
      <c r="M10" s="1342" t="s">
        <v>556</v>
      </c>
      <c r="N10" s="180"/>
    </row>
    <row r="11" spans="1:35" ht="13.5" thickBot="1" x14ac:dyDescent="0.35">
      <c r="B11" s="124"/>
      <c r="C11" s="124"/>
      <c r="E11" s="35"/>
      <c r="F11" s="35"/>
      <c r="G11" s="35"/>
      <c r="H11" s="211"/>
      <c r="I11" s="104"/>
      <c r="J11" s="181"/>
      <c r="K11" s="389"/>
      <c r="L11" s="5"/>
      <c r="M11" s="389"/>
      <c r="N11" s="1296" t="s">
        <v>3172</v>
      </c>
      <c r="O11" s="1287" t="s">
        <v>3173</v>
      </c>
      <c r="P11" s="1287" t="s">
        <v>3174</v>
      </c>
      <c r="Q11" s="1287" t="s">
        <v>3175</v>
      </c>
      <c r="R11" s="1287" t="s">
        <v>3176</v>
      </c>
      <c r="S11" s="1287" t="s">
        <v>3177</v>
      </c>
      <c r="T11" s="1287" t="s">
        <v>3178</v>
      </c>
      <c r="U11" s="587" t="s">
        <v>3179</v>
      </c>
      <c r="V11" s="587" t="s">
        <v>3180</v>
      </c>
      <c r="W11" s="587" t="s">
        <v>3181</v>
      </c>
      <c r="X11" s="1288" t="s">
        <v>3182</v>
      </c>
      <c r="Y11" s="739" t="s">
        <v>3183</v>
      </c>
      <c r="Z11" s="587" t="s">
        <v>3184</v>
      </c>
      <c r="AA11" s="740" t="s">
        <v>3185</v>
      </c>
    </row>
    <row r="12" spans="1:35" ht="25" x14ac:dyDescent="0.3">
      <c r="B12" s="130">
        <v>1</v>
      </c>
      <c r="C12" s="835" t="str">
        <f>Text!H581</f>
        <v>Schools expenditure (including delegated and non-delegated funding)</v>
      </c>
      <c r="D12" s="149" t="str">
        <f>IF(FrontPage!$E$3=1,Text!G581,Text!E581)</f>
        <v>RO1, line 435</v>
      </c>
      <c r="E12" s="1204">
        <f>IF(AND(UANumber&gt;=512,UANumber&lt;=552),'RO1'!I173,0)</f>
        <v>0</v>
      </c>
      <c r="F12" s="1204">
        <f>IF(AND(UANumber&gt;=512,UANumber&lt;=552),'RO1'!M173,0)</f>
        <v>0</v>
      </c>
      <c r="G12" s="1204">
        <f>IF(AND(UANumber&gt;=512,UANumber&lt;=552),'RO1'!N173,0)</f>
        <v>0</v>
      </c>
      <c r="H12" s="1204">
        <f>IF(AND(UANumber&gt;=512,UANumber&lt;=552),'RO1'!O173,0)</f>
        <v>0</v>
      </c>
      <c r="I12" s="957"/>
      <c r="J12" s="957"/>
      <c r="K12" s="958"/>
      <c r="L12" s="959"/>
      <c r="M12" s="959"/>
      <c r="N12" s="960">
        <f>IF(M12="L","",B12)</f>
        <v>1</v>
      </c>
      <c r="O12" s="1202" t="str">
        <f>IF(ISERROR(VLOOKUP($B$4&amp;"_"&amp;$B$1&amp;"_"&amp;$N12&amp;"_"&amp;$T$5&amp;"_"&amp;O$9,tblRO[],7,FALSE)),"",VLOOKUP($B$4&amp;"_"&amp;$B$1&amp;"_"&amp;$N12&amp;"_"&amp;$T$5&amp;"_"&amp;O$9,tblRO[],7,FALSE))</f>
        <v/>
      </c>
      <c r="P12" s="1202" t="str">
        <f>IF(ISERROR(VLOOKUP($B$4&amp;"_"&amp;$B$1&amp;"_"&amp;$N12&amp;"_"&amp;$T$5&amp;"_"&amp;P$9,tblRO[],7,FALSE)),"",VLOOKUP($B$4&amp;"_"&amp;$B$1&amp;"_"&amp;$N12&amp;"_"&amp;$T$5&amp;"_"&amp;P$9,tblRO[],7,FALSE))</f>
        <v/>
      </c>
      <c r="Q12" s="1202">
        <f t="shared" ref="Q12:Q43" ca="1" si="0">IF(M12="E","",IF(ISERROR(VLOOKUP($B$1&amp;N12&amp;$T$5,TIndex,7,FALSE)),"",VLOOKUP($B$1&amp;N12&amp;$T$5,TIndex,7,FALSE)))</f>
        <v>0</v>
      </c>
      <c r="R12" s="1202" t="str">
        <f t="shared" ref="R12:R43" ca="1" si="1">IF(ISERROR(Q12-P12),"",Q12-P12)</f>
        <v/>
      </c>
      <c r="S12" s="741" t="str">
        <f t="shared" ref="S12:S43" ca="1" si="2">IF(ISERROR(R12/P12),"",IF(OR(P12=0,Q12=0),"",(R12/P12)*100))</f>
        <v/>
      </c>
      <c r="T12" s="742" t="str">
        <f ca="1">IF(OR(M12="T",M12="E",R12="",S12=""),"",IF(AND(ABS(R12)&gt;AC12,ABS(S12)&gt;AD12),1,""))</f>
        <v/>
      </c>
      <c r="U12" s="743"/>
      <c r="V12" s="744" t="str">
        <f t="shared" ref="V12:V43" si="3">IF(U12="","",IF(OR(M12="T",M12="E",R12="",S12=""),"",IF(OR(W12="C",W12="T"),"",IF(U12=1,1,""))))</f>
        <v/>
      </c>
      <c r="W12" s="745"/>
      <c r="X12" s="1340"/>
      <c r="Y12" s="1338"/>
      <c r="Z12" s="746"/>
      <c r="AA12" s="747"/>
      <c r="AC12" s="295">
        <f>IF($Q$6="",$O$6,$Q$6)</f>
        <v>500</v>
      </c>
      <c r="AD12" s="295">
        <f>IF($R$6="",$P$6,$R$6)</f>
        <v>10</v>
      </c>
      <c r="AF12" s="5" t="s">
        <v>3264</v>
      </c>
    </row>
    <row r="13" spans="1:35" ht="15.5" x14ac:dyDescent="0.35">
      <c r="B13" s="130">
        <v>2</v>
      </c>
      <c r="C13" s="835" t="str">
        <f>Text!H582</f>
        <v>Non-school education expenditure</v>
      </c>
      <c r="D13" s="130" t="str">
        <f>IF(FrontPage!$E$3=1,Text!G582,Text!E582)</f>
        <v>RO1, line 108</v>
      </c>
      <c r="E13" s="1205">
        <f>IF(AND(UANumber&gt;=512,UANumber&lt;=552),'RO1'!I189,0)</f>
        <v>0</v>
      </c>
      <c r="F13" s="1205">
        <f>IF(AND(UANumber&gt;=512,UANumber&lt;=552),'RO1'!M189,0)</f>
        <v>0</v>
      </c>
      <c r="G13" s="1205">
        <f>IF(AND(UANumber&gt;=512,UANumber&lt;=552),'RO1'!N189,0)</f>
        <v>0</v>
      </c>
      <c r="H13" s="1205">
        <f>IF(AND(UANumber&gt;=512,UANumber&lt;=552),'RO1'!O189,0)</f>
        <v>0</v>
      </c>
      <c r="I13" s="957"/>
      <c r="J13" s="957"/>
      <c r="K13" s="958"/>
      <c r="L13" s="959"/>
      <c r="M13" s="959"/>
      <c r="N13" s="961">
        <f t="shared" ref="N13:N76" si="4">IF(M13="L","",B13)</f>
        <v>2</v>
      </c>
      <c r="O13" s="1201" t="str">
        <f>IF(ISERROR(VLOOKUP($B$4&amp;"_"&amp;$B$1&amp;"_"&amp;$N13&amp;"_"&amp;$T$5&amp;"_"&amp;O$9,tblRO[],7,FALSE)),"",VLOOKUP($B$4&amp;"_"&amp;$B$1&amp;"_"&amp;$N13&amp;"_"&amp;$T$5&amp;"_"&amp;O$9,tblRO[],7,FALSE))</f>
        <v/>
      </c>
      <c r="P13" s="1201" t="str">
        <f>IF(ISERROR(VLOOKUP($B$4&amp;"_"&amp;$B$1&amp;"_"&amp;$N13&amp;"_"&amp;$T$5&amp;"_"&amp;P$9,tblRO[],7,FALSE)),"",VLOOKUP($B$4&amp;"_"&amp;$B$1&amp;"_"&amp;$N13&amp;"_"&amp;$T$5&amp;"_"&amp;P$9,tblRO[],7,FALSE))</f>
        <v/>
      </c>
      <c r="Q13" s="1201">
        <f t="shared" ca="1" si="0"/>
        <v>0</v>
      </c>
      <c r="R13" s="1201" t="str">
        <f t="shared" ca="1" si="1"/>
        <v/>
      </c>
      <c r="S13" s="748" t="str">
        <f t="shared" ca="1" si="2"/>
        <v/>
      </c>
      <c r="T13" s="749" t="str">
        <f t="shared" ref="T13:T76" ca="1" si="5">IF(OR(M13="T",M13="E",R13="",S13=""),"",IF(AND(ABS(R13)&gt;AC13,ABS(S13)&gt;AD13),1,""))</f>
        <v/>
      </c>
      <c r="U13" s="750"/>
      <c r="V13" s="751" t="str">
        <f t="shared" si="3"/>
        <v/>
      </c>
      <c r="W13" s="752"/>
      <c r="X13" s="1340"/>
      <c r="Y13" s="1339"/>
      <c r="Z13" s="753"/>
      <c r="AA13" s="754"/>
      <c r="AC13" s="295">
        <f t="shared" ref="AC13:AC76" si="6">IF($Q$6="",$O$6,$Q$6)</f>
        <v>500</v>
      </c>
      <c r="AD13" s="295">
        <f t="shared" ref="AD13:AD76" si="7">IF($R$6="",$P$6,$R$6)</f>
        <v>10</v>
      </c>
      <c r="AF13" s="462"/>
      <c r="AG13" s="463" t="s">
        <v>157</v>
      </c>
      <c r="AH13" s="384" t="s">
        <v>159</v>
      </c>
    </row>
    <row r="14" spans="1:35" ht="15.5" x14ac:dyDescent="0.35">
      <c r="B14" s="130">
        <v>3</v>
      </c>
      <c r="C14" s="835" t="str">
        <f>Text!H583</f>
        <v>Transport planning, policy and strategy</v>
      </c>
      <c r="D14" s="130" t="str">
        <f>IF(FrontPage!$E$3=1,Text!G583,Text!E583)</f>
        <v>RO2, line 1</v>
      </c>
      <c r="E14" s="1205">
        <f>IF(AND(UANumber&gt;=512,UANumber&lt;=552),'RO2'!I6,0)</f>
        <v>0</v>
      </c>
      <c r="F14" s="1205">
        <f>IF(AND(UANumber&gt;=512,UANumber&lt;=552),'RO2'!M6,0)</f>
        <v>0</v>
      </c>
      <c r="G14" s="1205">
        <f>IF(AND(UANumber&gt;=512,UANumber&lt;=552),'RO2'!N6,0)</f>
        <v>0</v>
      </c>
      <c r="H14" s="1205">
        <f>IF(AND(UANumber&gt;=512,UANumber&lt;=552),'RO2'!O6,0)</f>
        <v>0</v>
      </c>
      <c r="I14" s="957"/>
      <c r="J14" s="957"/>
      <c r="K14" s="958"/>
      <c r="L14" s="959"/>
      <c r="M14" s="959"/>
      <c r="N14" s="961">
        <f t="shared" si="4"/>
        <v>3</v>
      </c>
      <c r="O14" s="1201" t="str">
        <f>IF(ISERROR(VLOOKUP($B$4&amp;"_"&amp;$B$1&amp;"_"&amp;$N14&amp;"_"&amp;$T$5&amp;"_"&amp;O$9,tblRO[],7,FALSE)),"",VLOOKUP($B$4&amp;"_"&amp;$B$1&amp;"_"&amp;$N14&amp;"_"&amp;$T$5&amp;"_"&amp;O$9,tblRO[],7,FALSE))</f>
        <v/>
      </c>
      <c r="P14" s="1201" t="str">
        <f>IF(ISERROR(VLOOKUP($B$4&amp;"_"&amp;$B$1&amp;"_"&amp;$N14&amp;"_"&amp;$T$5&amp;"_"&amp;P$9,tblRO[],7,FALSE)),"",VLOOKUP($B$4&amp;"_"&amp;$B$1&amp;"_"&amp;$N14&amp;"_"&amp;$T$5&amp;"_"&amp;P$9,tblRO[],7,FALSE))</f>
        <v/>
      </c>
      <c r="Q14" s="1201">
        <f t="shared" ca="1" si="0"/>
        <v>0</v>
      </c>
      <c r="R14" s="1201" t="str">
        <f t="shared" ca="1" si="1"/>
        <v/>
      </c>
      <c r="S14" s="748" t="str">
        <f t="shared" ca="1" si="2"/>
        <v/>
      </c>
      <c r="T14" s="749" t="str">
        <f t="shared" ca="1" si="5"/>
        <v/>
      </c>
      <c r="U14" s="750"/>
      <c r="V14" s="751" t="str">
        <f t="shared" si="3"/>
        <v/>
      </c>
      <c r="W14" s="752"/>
      <c r="X14" s="1340"/>
      <c r="Y14" s="1339"/>
      <c r="Z14" s="753"/>
      <c r="AA14" s="754"/>
      <c r="AC14" s="295">
        <f t="shared" si="6"/>
        <v>500</v>
      </c>
      <c r="AD14" s="295">
        <f t="shared" si="7"/>
        <v>10</v>
      </c>
      <c r="AF14" s="462" t="s">
        <v>87</v>
      </c>
      <c r="AG14" s="470">
        <f>-(10^20)</f>
        <v>-1E+20</v>
      </c>
      <c r="AH14" s="470">
        <f>(10^20)</f>
        <v>1E+20</v>
      </c>
      <c r="AI14" s="462"/>
    </row>
    <row r="15" spans="1:35" ht="15.5" x14ac:dyDescent="0.35">
      <c r="B15" s="130">
        <v>4</v>
      </c>
      <c r="C15" s="835" t="str">
        <f>Text!H584</f>
        <v>Highways and roads</v>
      </c>
      <c r="D15" s="130" t="str">
        <f>IF(FrontPage!$E$3=1,Text!G584,Text!E584)</f>
        <v>RO2, line 21</v>
      </c>
      <c r="E15" s="1205">
        <f>IF(AND(UANumber&gt;=512,UANumber&lt;=552),'RO2'!I24,0)</f>
        <v>0</v>
      </c>
      <c r="F15" s="1205">
        <f>IF(AND(UANumber&gt;=512,UANumber&lt;=552),'RO2'!M24,0)</f>
        <v>0</v>
      </c>
      <c r="G15" s="1205">
        <f>IF(AND(UANumber&gt;=512,UANumber&lt;=552),'RO2'!N24,0)</f>
        <v>0</v>
      </c>
      <c r="H15" s="1205">
        <f>IF(AND(UANumber&gt;=512,UANumber&lt;=552),'RO2'!O24,0)</f>
        <v>0</v>
      </c>
      <c r="I15" s="957"/>
      <c r="J15" s="957"/>
      <c r="K15" s="958"/>
      <c r="L15" s="959"/>
      <c r="M15" s="959"/>
      <c r="N15" s="961">
        <f t="shared" si="4"/>
        <v>4</v>
      </c>
      <c r="O15" s="1201" t="str">
        <f>IF(ISERROR(VLOOKUP($B$4&amp;"_"&amp;$B$1&amp;"_"&amp;$N15&amp;"_"&amp;$T$5&amp;"_"&amp;O$9,tblRO[],7,FALSE)),"",VLOOKUP($B$4&amp;"_"&amp;$B$1&amp;"_"&amp;$N15&amp;"_"&amp;$T$5&amp;"_"&amp;O$9,tblRO[],7,FALSE))</f>
        <v/>
      </c>
      <c r="P15" s="1201" t="str">
        <f>IF(ISERROR(VLOOKUP($B$4&amp;"_"&amp;$B$1&amp;"_"&amp;$N15&amp;"_"&amp;$T$5&amp;"_"&amp;P$9,tblRO[],7,FALSE)),"",VLOOKUP($B$4&amp;"_"&amp;$B$1&amp;"_"&amp;$N15&amp;"_"&amp;$T$5&amp;"_"&amp;P$9,tblRO[],7,FALSE))</f>
        <v/>
      </c>
      <c r="Q15" s="1201">
        <f t="shared" ca="1" si="0"/>
        <v>0</v>
      </c>
      <c r="R15" s="1201" t="str">
        <f t="shared" ca="1" si="1"/>
        <v/>
      </c>
      <c r="S15" s="748" t="str">
        <f t="shared" ca="1" si="2"/>
        <v/>
      </c>
      <c r="T15" s="749" t="str">
        <f t="shared" ca="1" si="5"/>
        <v/>
      </c>
      <c r="U15" s="750"/>
      <c r="V15" s="751" t="str">
        <f t="shared" si="3"/>
        <v/>
      </c>
      <c r="W15" s="752"/>
      <c r="X15" s="1340"/>
      <c r="Y15" s="1339"/>
      <c r="Z15" s="753"/>
      <c r="AA15" s="754"/>
      <c r="AC15" s="295">
        <f t="shared" si="6"/>
        <v>500</v>
      </c>
      <c r="AD15" s="295">
        <f t="shared" si="7"/>
        <v>10</v>
      </c>
      <c r="AF15" s="464" t="s">
        <v>91</v>
      </c>
      <c r="AG15" s="470">
        <f>IF(AND(UANumber&gt;=512,UANumber&lt;=552),-(10^20),0)</f>
        <v>0</v>
      </c>
      <c r="AH15" s="470">
        <f>IF(AND(UANumber&gt;=512,UANumber&lt;=552),(10^20),0)</f>
        <v>0</v>
      </c>
      <c r="AI15" s="462">
        <f>IF(UANumber=0,0,IF(UANumber&lt;=552,1,0))</f>
        <v>0</v>
      </c>
    </row>
    <row r="16" spans="1:35" ht="15.5" x14ac:dyDescent="0.35">
      <c r="B16" s="130">
        <v>5</v>
      </c>
      <c r="C16" s="835" t="str">
        <f>Text!H585</f>
        <v>Transport</v>
      </c>
      <c r="D16" s="130" t="str">
        <f>IF(FrontPage!$E$3=1,Text!G585,Text!E585)</f>
        <v>RO2, line 34</v>
      </c>
      <c r="E16" s="1205">
        <f>IF(AND(UANumber&gt;=512,UANumber&lt;=552),'RO2'!I32,0)</f>
        <v>0</v>
      </c>
      <c r="F16" s="1205">
        <f>IF(AND(UANumber&gt;=512,UANumber&lt;=552),'RO2'!M32,0)</f>
        <v>0</v>
      </c>
      <c r="G16" s="1205">
        <f>IF(AND(UANumber&gt;=512,UANumber&lt;=552),'RO2'!N32,0)</f>
        <v>0</v>
      </c>
      <c r="H16" s="1205">
        <f>IF(AND(UANumber&gt;=512,UANumber&lt;=552),'RO2'!O32,0)</f>
        <v>0</v>
      </c>
      <c r="I16" s="957"/>
      <c r="J16" s="957"/>
      <c r="K16" s="958"/>
      <c r="L16" s="959"/>
      <c r="M16" s="959"/>
      <c r="N16" s="961">
        <f t="shared" si="4"/>
        <v>5</v>
      </c>
      <c r="O16" s="1201" t="str">
        <f>IF(ISERROR(VLOOKUP($B$4&amp;"_"&amp;$B$1&amp;"_"&amp;$N16&amp;"_"&amp;$T$5&amp;"_"&amp;O$9,tblRO[],7,FALSE)),"",VLOOKUP($B$4&amp;"_"&amp;$B$1&amp;"_"&amp;$N16&amp;"_"&amp;$T$5&amp;"_"&amp;O$9,tblRO[],7,FALSE))</f>
        <v/>
      </c>
      <c r="P16" s="1201" t="str">
        <f>IF(ISERROR(VLOOKUP($B$4&amp;"_"&amp;$B$1&amp;"_"&amp;$N16&amp;"_"&amp;$T$5&amp;"_"&amp;P$9,tblRO[],7,FALSE)),"",VLOOKUP($B$4&amp;"_"&amp;$B$1&amp;"_"&amp;$N16&amp;"_"&amp;$T$5&amp;"_"&amp;P$9,tblRO[],7,FALSE))</f>
        <v/>
      </c>
      <c r="Q16" s="1201">
        <f t="shared" ca="1" si="0"/>
        <v>0</v>
      </c>
      <c r="R16" s="1201" t="str">
        <f t="shared" ca="1" si="1"/>
        <v/>
      </c>
      <c r="S16" s="748" t="str">
        <f t="shared" ca="1" si="2"/>
        <v/>
      </c>
      <c r="T16" s="749" t="str">
        <f t="shared" ca="1" si="5"/>
        <v/>
      </c>
      <c r="U16" s="750"/>
      <c r="V16" s="751" t="str">
        <f t="shared" si="3"/>
        <v/>
      </c>
      <c r="W16" s="752"/>
      <c r="X16" s="1340"/>
      <c r="Y16" s="1339"/>
      <c r="Z16" s="753"/>
      <c r="AA16" s="754"/>
      <c r="AC16" s="295">
        <f t="shared" si="6"/>
        <v>500</v>
      </c>
      <c r="AD16" s="295">
        <f t="shared" si="7"/>
        <v>10</v>
      </c>
      <c r="AF16" s="464" t="s">
        <v>90</v>
      </c>
      <c r="AG16" s="470">
        <f>IF(AND(UANumber&gt;=562,UANumber&lt;=568),-(10^20),0)</f>
        <v>0</v>
      </c>
      <c r="AH16" s="470">
        <f>IF(AND(UANumber&gt;=562,UANumber&lt;=568),(10^20),0)</f>
        <v>0</v>
      </c>
      <c r="AI16" s="462">
        <f>IF(AND(UANumber&gt;=562,UANumber&lt;=568),1,0)</f>
        <v>0</v>
      </c>
    </row>
    <row r="17" spans="2:35" ht="15.5" x14ac:dyDescent="0.35">
      <c r="B17" s="130">
        <v>6</v>
      </c>
      <c r="C17" s="835" t="str">
        <f>Text!H586</f>
        <v>Social services - children and families services</v>
      </c>
      <c r="D17" s="149" t="str">
        <f>IF(FrontPage!$E$3=1,Text!G586,Text!E586)</f>
        <v>RO3, line 26</v>
      </c>
      <c r="E17" s="1204">
        <f>IF(AND(UANumber&gt;=512,UANumber&lt;=552),'RO3'!J45,0)</f>
        <v>0</v>
      </c>
      <c r="F17" s="1204">
        <f>IF(AND(UANumber&gt;=512,UANumber&lt;=552),'RO3'!N45,0)</f>
        <v>0</v>
      </c>
      <c r="G17" s="1204">
        <f>IF(AND(UANumber&gt;=512,UANumber&lt;=552),'RO3'!O45,0)</f>
        <v>0</v>
      </c>
      <c r="H17" s="1204">
        <f>IF(AND(UANumber&gt;=512,UANumber&lt;=552),'RO3'!P45,0)</f>
        <v>0</v>
      </c>
      <c r="I17" s="957"/>
      <c r="J17" s="957"/>
      <c r="K17" s="958"/>
      <c r="L17" s="959"/>
      <c r="M17" s="959"/>
      <c r="N17" s="961">
        <f t="shared" si="4"/>
        <v>6</v>
      </c>
      <c r="O17" s="1201" t="str">
        <f>IF(ISERROR(VLOOKUP($B$4&amp;"_"&amp;$B$1&amp;"_"&amp;$N17&amp;"_"&amp;$T$5&amp;"_"&amp;O$9,tblRO[],7,FALSE)),"",VLOOKUP($B$4&amp;"_"&amp;$B$1&amp;"_"&amp;$N17&amp;"_"&amp;$T$5&amp;"_"&amp;O$9,tblRO[],7,FALSE))</f>
        <v/>
      </c>
      <c r="P17" s="1201" t="str">
        <f>IF(ISERROR(VLOOKUP($B$4&amp;"_"&amp;$B$1&amp;"_"&amp;$N17&amp;"_"&amp;$T$5&amp;"_"&amp;P$9,tblRO[],7,FALSE)),"",VLOOKUP($B$4&amp;"_"&amp;$B$1&amp;"_"&amp;$N17&amp;"_"&amp;$T$5&amp;"_"&amp;P$9,tblRO[],7,FALSE))</f>
        <v/>
      </c>
      <c r="Q17" s="1201">
        <f t="shared" ca="1" si="0"/>
        <v>0</v>
      </c>
      <c r="R17" s="1201" t="str">
        <f t="shared" ca="1" si="1"/>
        <v/>
      </c>
      <c r="S17" s="748" t="str">
        <f t="shared" ca="1" si="2"/>
        <v/>
      </c>
      <c r="T17" s="749" t="str">
        <f t="shared" ca="1" si="5"/>
        <v/>
      </c>
      <c r="U17" s="750"/>
      <c r="V17" s="751" t="str">
        <f t="shared" si="3"/>
        <v/>
      </c>
      <c r="W17" s="752"/>
      <c r="X17" s="1340"/>
      <c r="Y17" s="1339"/>
      <c r="Z17" s="753"/>
      <c r="AA17" s="754"/>
      <c r="AC17" s="295">
        <f t="shared" si="6"/>
        <v>500</v>
      </c>
      <c r="AD17" s="295">
        <f t="shared" si="7"/>
        <v>10</v>
      </c>
      <c r="AF17" s="464" t="s">
        <v>89</v>
      </c>
      <c r="AG17" s="470">
        <f>IF(AND(UANumber&gt;=572,UANumber&lt;=576),-(10^20),0)</f>
        <v>0</v>
      </c>
      <c r="AH17" s="470">
        <f>IF(AND(UANumber&gt;=572,UANumber&lt;=576),(10^20),0)</f>
        <v>0</v>
      </c>
      <c r="AI17" s="462">
        <f>IF(AND(UANumber&gt;=572,UANumber&lt;=576),1,0)</f>
        <v>0</v>
      </c>
    </row>
    <row r="18" spans="2:35" ht="15.5" x14ac:dyDescent="0.35">
      <c r="B18" s="148">
        <v>6.5</v>
      </c>
      <c r="C18" s="835" t="str">
        <f>Text!H587</f>
        <v>Service strategy adult services</v>
      </c>
      <c r="D18" s="130" t="str">
        <f>IF(FrontPage!$E$3=1,Text!G587,Text!E587)</f>
        <v>RO3, line 26.5</v>
      </c>
      <c r="E18" s="1205">
        <f>IF(AND(UANumber&gt;=512,UANumber&lt;=552),'RO3'!J47,0)</f>
        <v>0</v>
      </c>
      <c r="F18" s="1205">
        <f>IF(AND(UANumber&gt;=512,UANumber&lt;=552),'RO3'!N47,0)</f>
        <v>0</v>
      </c>
      <c r="G18" s="1205">
        <f>IF(AND(UANumber&gt;=512,UANumber&lt;=552),'RO3'!O47,0)</f>
        <v>0</v>
      </c>
      <c r="H18" s="1205">
        <f>IF(AND(UANumber&gt;=512,UANumber&lt;=552),'RO3'!P47,0)</f>
        <v>0</v>
      </c>
      <c r="I18" s="957"/>
      <c r="J18" s="957"/>
      <c r="K18" s="958"/>
      <c r="L18" s="959"/>
      <c r="M18" s="959"/>
      <c r="N18" s="961">
        <f t="shared" si="4"/>
        <v>6.5</v>
      </c>
      <c r="O18" s="1201" t="str">
        <f>IF(ISERROR(VLOOKUP($B$4&amp;"_"&amp;$B$1&amp;"_"&amp;$N18&amp;"_"&amp;$T$5&amp;"_"&amp;O$9,tblRO[],7,FALSE)),"",VLOOKUP($B$4&amp;"_"&amp;$B$1&amp;"_"&amp;$N18&amp;"_"&amp;$T$5&amp;"_"&amp;O$9,tblRO[],7,FALSE))</f>
        <v/>
      </c>
      <c r="P18" s="1201" t="str">
        <f>IF(ISERROR(VLOOKUP($B$4&amp;"_"&amp;$B$1&amp;"_"&amp;$N18&amp;"_"&amp;$T$5&amp;"_"&amp;P$9,tblRO[],7,FALSE)),"",VLOOKUP($B$4&amp;"_"&amp;$B$1&amp;"_"&amp;$N18&amp;"_"&amp;$T$5&amp;"_"&amp;P$9,tblRO[],7,FALSE))</f>
        <v/>
      </c>
      <c r="Q18" s="1201">
        <f t="shared" ca="1" si="0"/>
        <v>0</v>
      </c>
      <c r="R18" s="1201" t="str">
        <f ca="1">IF(ISERROR(Q18-P18),"",Q18-P18)</f>
        <v/>
      </c>
      <c r="S18" s="748" t="str">
        <f t="shared" ca="1" si="2"/>
        <v/>
      </c>
      <c r="T18" s="749" t="str">
        <f t="shared" ca="1" si="5"/>
        <v/>
      </c>
      <c r="U18" s="750"/>
      <c r="V18" s="751" t="str">
        <f t="shared" si="3"/>
        <v/>
      </c>
      <c r="W18" s="752"/>
      <c r="X18" s="1341"/>
      <c r="Y18" s="1339"/>
      <c r="Z18" s="753"/>
      <c r="AA18" s="755"/>
      <c r="AC18" s="295">
        <f t="shared" si="6"/>
        <v>500</v>
      </c>
      <c r="AD18" s="295">
        <f t="shared" si="7"/>
        <v>10</v>
      </c>
      <c r="AF18" s="462" t="s">
        <v>88</v>
      </c>
      <c r="AG18" s="471">
        <f>IF(AND(UANumber&gt;=582,UANumber&lt;=586),-(10^20),0)</f>
        <v>0</v>
      </c>
      <c r="AH18" s="471">
        <f>IF(AND(UANumber&gt;=582,UANumber&lt;=586),(10^20),0)</f>
        <v>0</v>
      </c>
      <c r="AI18" s="462">
        <f>IF(AND(UANumber&gt;=582,UANumber&lt;=586),1,0)</f>
        <v>0</v>
      </c>
    </row>
    <row r="19" spans="2:35" ht="15.5" x14ac:dyDescent="0.35">
      <c r="B19" s="130">
        <v>7</v>
      </c>
      <c r="C19" s="835" t="str">
        <f>Text!H588</f>
        <v>Social services - older people</v>
      </c>
      <c r="D19" s="130" t="str">
        <f>IF(FrontPage!$E$3=1,Text!G588,Text!E588)</f>
        <v>RO3, line 37</v>
      </c>
      <c r="E19" s="1205">
        <f>IF(AND(UANumber&gt;=512,UANumber&lt;=552),'RO3'!J59,0)</f>
        <v>0</v>
      </c>
      <c r="F19" s="1205">
        <f>IF(AND(UANumber&gt;=512,UANumber&lt;=552),'RO3'!N59,0)</f>
        <v>0</v>
      </c>
      <c r="G19" s="1205">
        <f>IF(AND(UANumber&gt;=512,UANumber&lt;=552),'RO3'!O59,0)</f>
        <v>0</v>
      </c>
      <c r="H19" s="1205">
        <f>IF(AND(UANumber&gt;=512,UANumber&lt;=552),'RO3'!P59,0)</f>
        <v>0</v>
      </c>
      <c r="I19" s="957"/>
      <c r="J19" s="957"/>
      <c r="K19" s="958"/>
      <c r="L19" s="959"/>
      <c r="M19" s="959"/>
      <c r="N19" s="961">
        <f t="shared" si="4"/>
        <v>7</v>
      </c>
      <c r="O19" s="1201" t="str">
        <f>IF(ISERROR(VLOOKUP($B$4&amp;"_"&amp;$B$1&amp;"_"&amp;$N19&amp;"_"&amp;$T$5&amp;"_"&amp;O$9,tblRO[],7,FALSE)),"",VLOOKUP($B$4&amp;"_"&amp;$B$1&amp;"_"&amp;$N19&amp;"_"&amp;$T$5&amp;"_"&amp;O$9,tblRO[],7,FALSE))</f>
        <v/>
      </c>
      <c r="P19" s="1201" t="str">
        <f>IF(ISERROR(VLOOKUP($B$4&amp;"_"&amp;$B$1&amp;"_"&amp;$N19&amp;"_"&amp;$T$5&amp;"_"&amp;P$9,tblRO[],7,FALSE)),"",VLOOKUP($B$4&amp;"_"&amp;$B$1&amp;"_"&amp;$N19&amp;"_"&amp;$T$5&amp;"_"&amp;P$9,tblRO[],7,FALSE))</f>
        <v/>
      </c>
      <c r="Q19" s="1201">
        <f t="shared" ca="1" si="0"/>
        <v>0</v>
      </c>
      <c r="R19" s="1201" t="str">
        <f t="shared" ca="1" si="1"/>
        <v/>
      </c>
      <c r="S19" s="748" t="str">
        <f t="shared" ca="1" si="2"/>
        <v/>
      </c>
      <c r="T19" s="749" t="str">
        <f t="shared" ca="1" si="5"/>
        <v/>
      </c>
      <c r="U19" s="750"/>
      <c r="V19" s="751" t="str">
        <f t="shared" si="3"/>
        <v/>
      </c>
      <c r="W19" s="752"/>
      <c r="X19" s="1341"/>
      <c r="Y19" s="1339"/>
      <c r="Z19" s="753"/>
      <c r="AA19" s="754"/>
      <c r="AC19" s="295">
        <f t="shared" si="6"/>
        <v>500</v>
      </c>
      <c r="AD19" s="295">
        <f t="shared" si="7"/>
        <v>10</v>
      </c>
      <c r="AF19" s="462" t="s">
        <v>158</v>
      </c>
      <c r="AG19" s="471">
        <f>IF(OR(AND(UANumber&gt;=512,UANumber&lt;=552),AND(UANumber&gt;=582,UANumber&lt;=586)),-(10^20),0)</f>
        <v>0</v>
      </c>
      <c r="AH19" s="471">
        <f>IF(OR(AND(UANumber&gt;=512,UANumber&lt;=552),AND(UANumber&gt;=582,UANumber&lt;=586)),(10^20),0)</f>
        <v>0</v>
      </c>
      <c r="AI19" s="462">
        <f>IF(OR(AND(UANumber&gt;=512,UANumber&lt;=552),AND(UANumber&gt;=582,UANumber&lt;=586)),1,0)</f>
        <v>0</v>
      </c>
    </row>
    <row r="20" spans="2:35" ht="15.5" x14ac:dyDescent="0.35">
      <c r="B20" s="130">
        <v>8</v>
      </c>
      <c r="C20" s="835" t="str">
        <f>Text!H589</f>
        <v xml:space="preserve">Social services - adults aged under 65 </v>
      </c>
      <c r="D20" s="130" t="str">
        <f>IF(FrontPage!$E$3=1,Text!G589,Text!E589)</f>
        <v>RO3, line 82</v>
      </c>
      <c r="E20" s="1205">
        <f>IF(AND(UANumber&gt;=512,UANumber&lt;=552),'RO3'!J104,0)</f>
        <v>0</v>
      </c>
      <c r="F20" s="1205">
        <f>IF(AND(UANumber&gt;=512,UANumber&lt;=552),'RO3'!N104,0)</f>
        <v>0</v>
      </c>
      <c r="G20" s="1205">
        <f>IF(AND(UANumber&gt;=512,UANumber&lt;=552),'RO3'!O104,0)</f>
        <v>0</v>
      </c>
      <c r="H20" s="1205">
        <f>IF(AND(UANumber&gt;=512,UANumber&lt;=552),'RO3'!P104,0)</f>
        <v>0</v>
      </c>
      <c r="I20" s="957"/>
      <c r="J20" s="957"/>
      <c r="K20" s="958"/>
      <c r="L20" s="959"/>
      <c r="M20" s="959"/>
      <c r="N20" s="961">
        <f t="shared" si="4"/>
        <v>8</v>
      </c>
      <c r="O20" s="1201" t="str">
        <f>IF(ISERROR(VLOOKUP($B$4&amp;"_"&amp;$B$1&amp;"_"&amp;$N20&amp;"_"&amp;$T$5&amp;"_"&amp;O$9,tblRO[],7,FALSE)),"",VLOOKUP($B$4&amp;"_"&amp;$B$1&amp;"_"&amp;$N20&amp;"_"&amp;$T$5&amp;"_"&amp;O$9,tblRO[],7,FALSE))</f>
        <v/>
      </c>
      <c r="P20" s="1201" t="str">
        <f>IF(ISERROR(VLOOKUP($B$4&amp;"_"&amp;$B$1&amp;"_"&amp;$N20&amp;"_"&amp;$T$5&amp;"_"&amp;P$9,tblRO[],7,FALSE)),"",VLOOKUP($B$4&amp;"_"&amp;$B$1&amp;"_"&amp;$N20&amp;"_"&amp;$T$5&amp;"_"&amp;P$9,tblRO[],7,FALSE))</f>
        <v/>
      </c>
      <c r="Q20" s="1201">
        <f t="shared" ca="1" si="0"/>
        <v>0</v>
      </c>
      <c r="R20" s="1201" t="str">
        <f t="shared" ca="1" si="1"/>
        <v/>
      </c>
      <c r="S20" s="748" t="str">
        <f t="shared" ca="1" si="2"/>
        <v/>
      </c>
      <c r="T20" s="749" t="str">
        <f t="shared" ca="1" si="5"/>
        <v/>
      </c>
      <c r="U20" s="750"/>
      <c r="V20" s="751" t="str">
        <f t="shared" si="3"/>
        <v/>
      </c>
      <c r="W20" s="752"/>
      <c r="X20" s="1341"/>
      <c r="Y20" s="1339"/>
      <c r="Z20" s="756"/>
      <c r="AA20" s="757"/>
      <c r="AC20" s="295">
        <f t="shared" si="6"/>
        <v>500</v>
      </c>
      <c r="AD20" s="295">
        <f t="shared" si="7"/>
        <v>10</v>
      </c>
      <c r="AF20" s="462" t="s">
        <v>205</v>
      </c>
      <c r="AG20" s="471">
        <f>IF(OR(AND(UANumber&gt;=512,UANumber&lt;=552),AND(UANumber&gt;=562,UANumber&lt;=568)),-(10^20),0)</f>
        <v>0</v>
      </c>
      <c r="AH20" s="471">
        <f>IF(OR(AND(UANumber&gt;=512,UANumber&lt;=552),AND(UANumber&gt;=562,UANumber&lt;=568)),(10^20),0)</f>
        <v>0</v>
      </c>
      <c r="AI20" s="462">
        <f>IF(OR(AND(UANumber&gt;=512,UANumber&lt;=552),AND(UANumber&gt;=562,UANumber&lt;=568)),1,0)</f>
        <v>0</v>
      </c>
    </row>
    <row r="21" spans="2:35" ht="15.5" x14ac:dyDescent="0.35">
      <c r="B21" s="130">
        <v>10</v>
      </c>
      <c r="C21" s="835" t="str">
        <f>Text!H590</f>
        <v>Cultural and heritage services</v>
      </c>
      <c r="D21" s="130" t="str">
        <f>IF(FrontPage!$E$3=1,Text!G590,Text!E590)</f>
        <v>RO4, line 6</v>
      </c>
      <c r="E21" s="1205">
        <f>IF(AND(UANumber&gt;=512,UANumber&lt;=552),'RO4'!I11,0)</f>
        <v>0</v>
      </c>
      <c r="F21" s="1205">
        <f>IF(AND(UANumber&gt;=512,UANumber&lt;=552),'RO4'!M11,0)</f>
        <v>0</v>
      </c>
      <c r="G21" s="1205">
        <f>IF(AND(UANumber&gt;=512,UANumber&lt;=552),'RO4'!N11,0)</f>
        <v>0</v>
      </c>
      <c r="H21" s="1205">
        <f>IF(AND(UANumber&gt;=512,UANumber&lt;=552),'RO4'!O11,0)</f>
        <v>0</v>
      </c>
      <c r="I21" s="957"/>
      <c r="J21" s="902"/>
      <c r="K21" s="963"/>
      <c r="L21" s="964"/>
      <c r="M21" s="964"/>
      <c r="N21" s="961">
        <f t="shared" si="4"/>
        <v>10</v>
      </c>
      <c r="O21" s="1201" t="str">
        <f>IF(ISERROR(VLOOKUP($B$4&amp;"_"&amp;$B$1&amp;"_"&amp;$N21&amp;"_"&amp;$T$5&amp;"_"&amp;O$9,tblRO[],7,FALSE)),"",VLOOKUP($B$4&amp;"_"&amp;$B$1&amp;"_"&amp;$N21&amp;"_"&amp;$T$5&amp;"_"&amp;O$9,tblRO[],7,FALSE))</f>
        <v/>
      </c>
      <c r="P21" s="1201" t="str">
        <f>IF(ISERROR(VLOOKUP($B$4&amp;"_"&amp;$B$1&amp;"_"&amp;$N21&amp;"_"&amp;$T$5&amp;"_"&amp;P$9,tblRO[],7,FALSE)),"",VLOOKUP($B$4&amp;"_"&amp;$B$1&amp;"_"&amp;$N21&amp;"_"&amp;$T$5&amp;"_"&amp;P$9,tblRO[],7,FALSE))</f>
        <v/>
      </c>
      <c r="Q21" s="1201">
        <f t="shared" ca="1" si="0"/>
        <v>0</v>
      </c>
      <c r="R21" s="1201" t="str">
        <f t="shared" ca="1" si="1"/>
        <v/>
      </c>
      <c r="S21" s="748" t="str">
        <f t="shared" ca="1" si="2"/>
        <v/>
      </c>
      <c r="T21" s="749" t="str">
        <f t="shared" ca="1" si="5"/>
        <v/>
      </c>
      <c r="U21" s="750"/>
      <c r="V21" s="751" t="str">
        <f t="shared" si="3"/>
        <v/>
      </c>
      <c r="W21" s="752"/>
      <c r="X21" s="1341"/>
      <c r="Y21" s="1339"/>
      <c r="Z21" s="753"/>
      <c r="AA21" s="755"/>
      <c r="AC21" s="295">
        <f t="shared" si="6"/>
        <v>500</v>
      </c>
      <c r="AD21" s="295">
        <f t="shared" si="7"/>
        <v>10</v>
      </c>
      <c r="AF21" s="462" t="s">
        <v>206</v>
      </c>
      <c r="AG21" s="471">
        <f>IF(OR(AND(UANumber&gt;=512,UANumber&lt;=552),AND(UANumber&gt;=572,UANumber&lt;=576)),-(10^20),0)</f>
        <v>0</v>
      </c>
      <c r="AH21" s="471">
        <f>IF(OR(AND(UANumber&gt;=512,UANumber&lt;=552),AND(UANumber&gt;=572,UANumber&lt;=576)),(10^20),0)</f>
        <v>0</v>
      </c>
      <c r="AI21" s="462">
        <f>IF(OR(AND(UANumber&gt;=512,UANumber&lt;=552),AND(UANumber&gt;=572,UANumber&lt;=576)),1,0)</f>
        <v>0</v>
      </c>
    </row>
    <row r="22" spans="2:35" ht="15.5" x14ac:dyDescent="0.35">
      <c r="B22" s="130">
        <v>11</v>
      </c>
      <c r="C22" s="835" t="str">
        <f>Text!H591</f>
        <v>Library service</v>
      </c>
      <c r="D22" s="130" t="str">
        <f>IF(FrontPage!$E$3=1,Text!G591,Text!E591)</f>
        <v>RO4, line 7</v>
      </c>
      <c r="E22" s="1205">
        <f>IF(AND(UANumber&gt;=512,UANumber&lt;=552),'RO4'!I12,0)</f>
        <v>0</v>
      </c>
      <c r="F22" s="1205">
        <f>IF(AND(UANumber&gt;=512,UANumber&lt;=552),'RO4'!M12,0)</f>
        <v>0</v>
      </c>
      <c r="G22" s="1205">
        <f>IF(AND(UANumber&gt;=512,UANumber&lt;=552),'RO4'!N12,0)</f>
        <v>0</v>
      </c>
      <c r="H22" s="1205">
        <f>IF(AND(UANumber&gt;=512,UANumber&lt;=552),'RO4'!O12,0)</f>
        <v>0</v>
      </c>
      <c r="I22" s="965"/>
      <c r="J22" s="966"/>
      <c r="K22" s="967"/>
      <c r="L22" s="964"/>
      <c r="M22" s="964"/>
      <c r="N22" s="961">
        <f t="shared" si="4"/>
        <v>11</v>
      </c>
      <c r="O22" s="1201" t="str">
        <f>IF(ISERROR(VLOOKUP($B$4&amp;"_"&amp;$B$1&amp;"_"&amp;$N22&amp;"_"&amp;$T$5&amp;"_"&amp;O$9,tblRO[],7,FALSE)),"",VLOOKUP($B$4&amp;"_"&amp;$B$1&amp;"_"&amp;$N22&amp;"_"&amp;$T$5&amp;"_"&amp;O$9,tblRO[],7,FALSE))</f>
        <v/>
      </c>
      <c r="P22" s="1201" t="str">
        <f>IF(ISERROR(VLOOKUP($B$4&amp;"_"&amp;$B$1&amp;"_"&amp;$N22&amp;"_"&amp;$T$5&amp;"_"&amp;P$9,tblRO[],7,FALSE)),"",VLOOKUP($B$4&amp;"_"&amp;$B$1&amp;"_"&amp;$N22&amp;"_"&amp;$T$5&amp;"_"&amp;P$9,tblRO[],7,FALSE))</f>
        <v/>
      </c>
      <c r="Q22" s="1201">
        <f t="shared" ca="1" si="0"/>
        <v>0</v>
      </c>
      <c r="R22" s="1201" t="str">
        <f t="shared" ca="1" si="1"/>
        <v/>
      </c>
      <c r="S22" s="748" t="str">
        <f t="shared" ca="1" si="2"/>
        <v/>
      </c>
      <c r="T22" s="749" t="str">
        <f t="shared" ca="1" si="5"/>
        <v/>
      </c>
      <c r="U22" s="750"/>
      <c r="V22" s="751" t="str">
        <f t="shared" si="3"/>
        <v/>
      </c>
      <c r="W22" s="752"/>
      <c r="X22" s="1341"/>
      <c r="Y22" s="1339"/>
      <c r="Z22" s="753"/>
      <c r="AA22" s="755"/>
      <c r="AC22" s="295">
        <f t="shared" si="6"/>
        <v>500</v>
      </c>
      <c r="AD22" s="295">
        <f t="shared" si="7"/>
        <v>10</v>
      </c>
    </row>
    <row r="23" spans="2:35" ht="15.5" x14ac:dyDescent="0.35">
      <c r="B23" s="130">
        <v>12</v>
      </c>
      <c r="C23" s="835" t="str">
        <f>Text!H592</f>
        <v>Recreation and sport</v>
      </c>
      <c r="D23" s="130" t="str">
        <f>IF(FrontPage!$E$3=1,Text!G592,Text!E592)</f>
        <v>RO4, line 10</v>
      </c>
      <c r="E23" s="1205">
        <f>IF(AND(UANumber&gt;=512,UANumber&lt;=552),'RO4'!I13,0)</f>
        <v>0</v>
      </c>
      <c r="F23" s="1205">
        <f>IF(AND(UANumber&gt;=512,UANumber&lt;=552),'RO4'!M13,0)</f>
        <v>0</v>
      </c>
      <c r="G23" s="1205">
        <f>IF(AND(UANumber&gt;=512,UANumber&lt;=552),'RO4'!N13,0)</f>
        <v>0</v>
      </c>
      <c r="H23" s="1205">
        <f>IF(AND(UANumber&gt;=512,UANumber&lt;=552),'RO4'!O13,0)</f>
        <v>0</v>
      </c>
      <c r="I23" s="965"/>
      <c r="J23" s="966"/>
      <c r="K23" s="967"/>
      <c r="L23" s="964"/>
      <c r="M23" s="964"/>
      <c r="N23" s="961">
        <f t="shared" si="4"/>
        <v>12</v>
      </c>
      <c r="O23" s="1201" t="str">
        <f>IF(ISERROR(VLOOKUP($B$4&amp;"_"&amp;$B$1&amp;"_"&amp;$N23&amp;"_"&amp;$T$5&amp;"_"&amp;O$9,tblRO[],7,FALSE)),"",VLOOKUP($B$4&amp;"_"&amp;$B$1&amp;"_"&amp;$N23&amp;"_"&amp;$T$5&amp;"_"&amp;O$9,tblRO[],7,FALSE))</f>
        <v/>
      </c>
      <c r="P23" s="1201" t="str">
        <f>IF(ISERROR(VLOOKUP($B$4&amp;"_"&amp;$B$1&amp;"_"&amp;$N23&amp;"_"&amp;$T$5&amp;"_"&amp;P$9,tblRO[],7,FALSE)),"",VLOOKUP($B$4&amp;"_"&amp;$B$1&amp;"_"&amp;$N23&amp;"_"&amp;$T$5&amp;"_"&amp;P$9,tblRO[],7,FALSE))</f>
        <v/>
      </c>
      <c r="Q23" s="1201">
        <f t="shared" ca="1" si="0"/>
        <v>0</v>
      </c>
      <c r="R23" s="1201" t="str">
        <f t="shared" ca="1" si="1"/>
        <v/>
      </c>
      <c r="S23" s="748" t="str">
        <f t="shared" ca="1" si="2"/>
        <v/>
      </c>
      <c r="T23" s="749" t="str">
        <f t="shared" ca="1" si="5"/>
        <v/>
      </c>
      <c r="U23" s="750"/>
      <c r="V23" s="751" t="str">
        <f t="shared" si="3"/>
        <v/>
      </c>
      <c r="W23" s="752"/>
      <c r="X23" s="1341"/>
      <c r="Y23" s="1339"/>
      <c r="Z23" s="756"/>
      <c r="AA23" s="757"/>
      <c r="AC23" s="295">
        <f t="shared" si="6"/>
        <v>500</v>
      </c>
      <c r="AD23" s="295">
        <f t="shared" si="7"/>
        <v>10</v>
      </c>
    </row>
    <row r="24" spans="2:35" ht="15.5" x14ac:dyDescent="0.35">
      <c r="B24" s="130">
        <v>13</v>
      </c>
      <c r="C24" s="835" t="str">
        <f>Text!H593</f>
        <v>Open spaces</v>
      </c>
      <c r="D24" s="130" t="str">
        <f>IF(FrontPage!$E$3=1,Text!G593,Text!E593)</f>
        <v>RO4, line 11</v>
      </c>
      <c r="E24" s="1205">
        <f>IF(AND(UANumber&gt;=512,UANumber&lt;=552),'RO4'!I14,0)</f>
        <v>0</v>
      </c>
      <c r="F24" s="1205">
        <f>IF(AND(UANumber&gt;=512,UANumber&lt;=552),'RO4'!M14,0)</f>
        <v>0</v>
      </c>
      <c r="G24" s="1205">
        <f>IF(AND(UANumber&gt;=512,UANumber&lt;=552),'RO4'!N14,0)</f>
        <v>0</v>
      </c>
      <c r="H24" s="1205">
        <f>IF(AND(UANumber&gt;=512,UANumber&lt;=552),'RO4'!O14,0)</f>
        <v>0</v>
      </c>
      <c r="I24" s="965"/>
      <c r="J24" s="966"/>
      <c r="K24" s="967"/>
      <c r="L24" s="964"/>
      <c r="M24" s="964"/>
      <c r="N24" s="961">
        <f t="shared" si="4"/>
        <v>13</v>
      </c>
      <c r="O24" s="1201" t="str">
        <f>IF(ISERROR(VLOOKUP($B$4&amp;"_"&amp;$B$1&amp;"_"&amp;$N24&amp;"_"&amp;$T$5&amp;"_"&amp;O$9,tblRO[],7,FALSE)),"",VLOOKUP($B$4&amp;"_"&amp;$B$1&amp;"_"&amp;$N24&amp;"_"&amp;$T$5&amp;"_"&amp;O$9,tblRO[],7,FALSE))</f>
        <v/>
      </c>
      <c r="P24" s="1201" t="str">
        <f>IF(ISERROR(VLOOKUP($B$4&amp;"_"&amp;$B$1&amp;"_"&amp;$N24&amp;"_"&amp;$T$5&amp;"_"&amp;P$9,tblRO[],7,FALSE)),"",VLOOKUP($B$4&amp;"_"&amp;$B$1&amp;"_"&amp;$N24&amp;"_"&amp;$T$5&amp;"_"&amp;P$9,tblRO[],7,FALSE))</f>
        <v/>
      </c>
      <c r="Q24" s="1201">
        <f t="shared" ca="1" si="0"/>
        <v>0</v>
      </c>
      <c r="R24" s="1201" t="str">
        <f t="shared" ca="1" si="1"/>
        <v/>
      </c>
      <c r="S24" s="748" t="str">
        <f t="shared" ca="1" si="2"/>
        <v/>
      </c>
      <c r="T24" s="749" t="str">
        <f t="shared" ca="1" si="5"/>
        <v/>
      </c>
      <c r="U24" s="750"/>
      <c r="V24" s="751" t="str">
        <f t="shared" si="3"/>
        <v/>
      </c>
      <c r="W24" s="752"/>
      <c r="X24" s="1341"/>
      <c r="Y24" s="1339"/>
      <c r="Z24" s="753"/>
      <c r="AA24" s="755"/>
      <c r="AC24" s="295">
        <f t="shared" si="6"/>
        <v>500</v>
      </c>
      <c r="AD24" s="295">
        <f t="shared" si="7"/>
        <v>10</v>
      </c>
    </row>
    <row r="25" spans="2:35" ht="15.5" x14ac:dyDescent="0.35">
      <c r="B25" s="130">
        <v>14</v>
      </c>
      <c r="C25" s="835" t="str">
        <f>Text!H594</f>
        <v>Tourism</v>
      </c>
      <c r="D25" s="130" t="str">
        <f>IF(FrontPage!$E$3=1,Text!G594,Text!E594)</f>
        <v>RO4, line 12</v>
      </c>
      <c r="E25" s="1205">
        <f>IF(AND(UANumber&gt;=512,UANumber&lt;=552),'RO4'!I15,0)</f>
        <v>0</v>
      </c>
      <c r="F25" s="1205">
        <f>IF(AND(UANumber&gt;=512,UANumber&lt;=552),'RO4'!M15,0)</f>
        <v>0</v>
      </c>
      <c r="G25" s="1205">
        <f>IF(AND(UANumber&gt;=512,UANumber&lt;=552),'RO4'!N15,0)</f>
        <v>0</v>
      </c>
      <c r="H25" s="1205">
        <f>IF(AND(UANumber&gt;=512,UANumber&lt;=552),'RO4'!O15,0)</f>
        <v>0</v>
      </c>
      <c r="I25" s="965"/>
      <c r="J25" s="966"/>
      <c r="K25" s="967"/>
      <c r="L25" s="964"/>
      <c r="M25" s="964"/>
      <c r="N25" s="961">
        <f t="shared" si="4"/>
        <v>14</v>
      </c>
      <c r="O25" s="1201" t="str">
        <f>IF(ISERROR(VLOOKUP($B$4&amp;"_"&amp;$B$1&amp;"_"&amp;$N25&amp;"_"&amp;$T$5&amp;"_"&amp;O$9,tblRO[],7,FALSE)),"",VLOOKUP($B$4&amp;"_"&amp;$B$1&amp;"_"&amp;$N25&amp;"_"&amp;$T$5&amp;"_"&amp;O$9,tblRO[],7,FALSE))</f>
        <v/>
      </c>
      <c r="P25" s="1201" t="str">
        <f>IF(ISERROR(VLOOKUP($B$4&amp;"_"&amp;$B$1&amp;"_"&amp;$N25&amp;"_"&amp;$T$5&amp;"_"&amp;P$9,tblRO[],7,FALSE)),"",VLOOKUP($B$4&amp;"_"&amp;$B$1&amp;"_"&amp;$N25&amp;"_"&amp;$T$5&amp;"_"&amp;P$9,tblRO[],7,FALSE))</f>
        <v/>
      </c>
      <c r="Q25" s="1201">
        <f t="shared" ca="1" si="0"/>
        <v>0</v>
      </c>
      <c r="R25" s="1201" t="str">
        <f t="shared" ca="1" si="1"/>
        <v/>
      </c>
      <c r="S25" s="748" t="str">
        <f t="shared" ca="1" si="2"/>
        <v/>
      </c>
      <c r="T25" s="749" t="str">
        <f t="shared" ca="1" si="5"/>
        <v/>
      </c>
      <c r="U25" s="750"/>
      <c r="V25" s="751" t="str">
        <f t="shared" si="3"/>
        <v/>
      </c>
      <c r="W25" s="752"/>
      <c r="X25" s="1341"/>
      <c r="Y25" s="1339"/>
      <c r="Z25" s="753"/>
      <c r="AA25" s="755"/>
      <c r="AC25" s="295">
        <f t="shared" si="6"/>
        <v>500</v>
      </c>
      <c r="AD25" s="295">
        <f t="shared" si="7"/>
        <v>10</v>
      </c>
    </row>
    <row r="26" spans="2:35" ht="15.5" x14ac:dyDescent="0.35">
      <c r="B26" s="130">
        <v>15</v>
      </c>
      <c r="C26" s="835" t="str">
        <f>Text!H595</f>
        <v>Cemetery, cremation and mortuary services</v>
      </c>
      <c r="D26" s="130" t="str">
        <f>IF(FrontPage!$E$3=1,Text!G595,Text!E595)</f>
        <v>RO5, line 1</v>
      </c>
      <c r="E26" s="1205">
        <f>IF(AND(UANumber&gt;=512,UANumber&lt;=552),'RO5'!J6,0)</f>
        <v>0</v>
      </c>
      <c r="F26" s="1205">
        <f>IF(AND(UANumber&gt;=512,UANumber&lt;=552),'RO5'!N6,0)</f>
        <v>0</v>
      </c>
      <c r="G26" s="1205">
        <f>IF(AND(UANumber&gt;=512,UANumber&lt;=552),'RO5'!O6,0)</f>
        <v>0</v>
      </c>
      <c r="H26" s="1205">
        <f>IF(AND(UANumber&gt;=512,UANumber&lt;=552),'RO5'!P6,0)</f>
        <v>0</v>
      </c>
      <c r="I26" s="965"/>
      <c r="J26" s="965"/>
      <c r="K26" s="968"/>
      <c r="L26" s="959"/>
      <c r="M26" s="959"/>
      <c r="N26" s="961">
        <f t="shared" si="4"/>
        <v>15</v>
      </c>
      <c r="O26" s="1201" t="str">
        <f>IF(ISERROR(VLOOKUP($B$4&amp;"_"&amp;$B$1&amp;"_"&amp;$N26&amp;"_"&amp;$T$5&amp;"_"&amp;O$9,tblRO[],7,FALSE)),"",VLOOKUP($B$4&amp;"_"&amp;$B$1&amp;"_"&amp;$N26&amp;"_"&amp;$T$5&amp;"_"&amp;O$9,tblRO[],7,FALSE))</f>
        <v/>
      </c>
      <c r="P26" s="1201" t="str">
        <f>IF(ISERROR(VLOOKUP($B$4&amp;"_"&amp;$B$1&amp;"_"&amp;$N26&amp;"_"&amp;$T$5&amp;"_"&amp;P$9,tblRO[],7,FALSE)),"",VLOOKUP($B$4&amp;"_"&amp;$B$1&amp;"_"&amp;$N26&amp;"_"&amp;$T$5&amp;"_"&amp;P$9,tblRO[],7,FALSE))</f>
        <v/>
      </c>
      <c r="Q26" s="1201">
        <f t="shared" ca="1" si="0"/>
        <v>0</v>
      </c>
      <c r="R26" s="1201" t="str">
        <f t="shared" ca="1" si="1"/>
        <v/>
      </c>
      <c r="S26" s="748" t="str">
        <f t="shared" ca="1" si="2"/>
        <v/>
      </c>
      <c r="T26" s="749" t="str">
        <f t="shared" ca="1" si="5"/>
        <v/>
      </c>
      <c r="U26" s="750"/>
      <c r="V26" s="751" t="str">
        <f t="shared" si="3"/>
        <v/>
      </c>
      <c r="W26" s="752"/>
      <c r="X26" s="1341"/>
      <c r="Y26" s="1339"/>
      <c r="Z26" s="753"/>
      <c r="AA26" s="755"/>
      <c r="AC26" s="295">
        <f t="shared" si="6"/>
        <v>500</v>
      </c>
      <c r="AD26" s="295">
        <f t="shared" si="7"/>
        <v>10</v>
      </c>
    </row>
    <row r="27" spans="2:35" ht="15.5" x14ac:dyDescent="0.35">
      <c r="B27" s="130">
        <v>16</v>
      </c>
      <c r="C27" s="835" t="str">
        <f>Text!H596</f>
        <v>Coast protection</v>
      </c>
      <c r="D27" s="130" t="str">
        <f>IF(FrontPage!$E$3=1,Text!G596,Text!E596)</f>
        <v>RO5, line 2</v>
      </c>
      <c r="E27" s="1205">
        <f>IF(AND(UANumber&gt;=512,UANumber&lt;=552),'RO5'!J7,0)</f>
        <v>0</v>
      </c>
      <c r="F27" s="1205">
        <f>IF(AND(UANumber&gt;=512,UANumber&lt;=552),'RO5'!N7,0)</f>
        <v>0</v>
      </c>
      <c r="G27" s="1205">
        <f>IF(AND(UANumber&gt;=512,UANumber&lt;=552),'RO5'!O7,0)</f>
        <v>0</v>
      </c>
      <c r="H27" s="1205">
        <f>IF(AND(UANumber&gt;=512,UANumber&lt;=552),'RO5'!P7,0)</f>
        <v>0</v>
      </c>
      <c r="I27" s="965"/>
      <c r="J27" s="965"/>
      <c r="K27" s="968"/>
      <c r="L27" s="959"/>
      <c r="M27" s="959"/>
      <c r="N27" s="961">
        <f t="shared" si="4"/>
        <v>16</v>
      </c>
      <c r="O27" s="1201" t="str">
        <f>IF(ISERROR(VLOOKUP($B$4&amp;"_"&amp;$B$1&amp;"_"&amp;$N27&amp;"_"&amp;$T$5&amp;"_"&amp;O$9,tblRO[],7,FALSE)),"",VLOOKUP($B$4&amp;"_"&amp;$B$1&amp;"_"&amp;$N27&amp;"_"&amp;$T$5&amp;"_"&amp;O$9,tblRO[],7,FALSE))</f>
        <v/>
      </c>
      <c r="P27" s="1201" t="str">
        <f>IF(ISERROR(VLOOKUP($B$4&amp;"_"&amp;$B$1&amp;"_"&amp;$N27&amp;"_"&amp;$T$5&amp;"_"&amp;P$9,tblRO[],7,FALSE)),"",VLOOKUP($B$4&amp;"_"&amp;$B$1&amp;"_"&amp;$N27&amp;"_"&amp;$T$5&amp;"_"&amp;P$9,tblRO[],7,FALSE))</f>
        <v/>
      </c>
      <c r="Q27" s="1201">
        <f t="shared" ca="1" si="0"/>
        <v>0</v>
      </c>
      <c r="R27" s="1201" t="str">
        <f t="shared" ca="1" si="1"/>
        <v/>
      </c>
      <c r="S27" s="748" t="str">
        <f t="shared" ca="1" si="2"/>
        <v/>
      </c>
      <c r="T27" s="749" t="str">
        <f t="shared" ca="1" si="5"/>
        <v/>
      </c>
      <c r="U27" s="750"/>
      <c r="V27" s="751" t="str">
        <f t="shared" si="3"/>
        <v/>
      </c>
      <c r="W27" s="752"/>
      <c r="X27" s="1341"/>
      <c r="Y27" s="1339"/>
      <c r="Z27" s="756"/>
      <c r="AA27" s="757"/>
      <c r="AC27" s="295">
        <f t="shared" si="6"/>
        <v>500</v>
      </c>
      <c r="AD27" s="295">
        <f t="shared" si="7"/>
        <v>10</v>
      </c>
    </row>
    <row r="28" spans="2:35" ht="15.5" x14ac:dyDescent="0.35">
      <c r="B28" s="130">
        <v>17</v>
      </c>
      <c r="C28" s="835" t="str">
        <f>Text!H597</f>
        <v>Environmental health</v>
      </c>
      <c r="D28" s="130" t="str">
        <f>IF(FrontPage!$E$3=1,Text!G597,Text!E597)</f>
        <v>RO5, line 7</v>
      </c>
      <c r="E28" s="1205">
        <f>IF(AND(UANumber&gt;=512,UANumber&lt;=552),'RO5'!J10,0)</f>
        <v>0</v>
      </c>
      <c r="F28" s="1205">
        <f>IF(AND(UANumber&gt;=512,UANumber&lt;=552),'RO5'!N10,0)</f>
        <v>0</v>
      </c>
      <c r="G28" s="1205">
        <f>IF(AND(UANumber&gt;=512,UANumber&lt;=552),'RO5'!O10,0)</f>
        <v>0</v>
      </c>
      <c r="H28" s="1205">
        <f>IF(AND(UANumber&gt;=512,UANumber&lt;=552),'RO5'!P10,0)</f>
        <v>0</v>
      </c>
      <c r="I28" s="965"/>
      <c r="J28" s="965"/>
      <c r="K28" s="968"/>
      <c r="L28" s="959"/>
      <c r="M28" s="959"/>
      <c r="N28" s="961">
        <f t="shared" si="4"/>
        <v>17</v>
      </c>
      <c r="O28" s="1201" t="str">
        <f>IF(ISERROR(VLOOKUP($B$4&amp;"_"&amp;$B$1&amp;"_"&amp;$N28&amp;"_"&amp;$T$5&amp;"_"&amp;O$9,tblRO[],7,FALSE)),"",VLOOKUP($B$4&amp;"_"&amp;$B$1&amp;"_"&amp;$N28&amp;"_"&amp;$T$5&amp;"_"&amp;O$9,tblRO[],7,FALSE))</f>
        <v/>
      </c>
      <c r="P28" s="1201" t="str">
        <f>IF(ISERROR(VLOOKUP($B$4&amp;"_"&amp;$B$1&amp;"_"&amp;$N28&amp;"_"&amp;$T$5&amp;"_"&amp;P$9,tblRO[],7,FALSE)),"",VLOOKUP($B$4&amp;"_"&amp;$B$1&amp;"_"&amp;$N28&amp;"_"&amp;$T$5&amp;"_"&amp;P$9,tblRO[],7,FALSE))</f>
        <v/>
      </c>
      <c r="Q28" s="1201">
        <f t="shared" ca="1" si="0"/>
        <v>0</v>
      </c>
      <c r="R28" s="1201" t="str">
        <f t="shared" ca="1" si="1"/>
        <v/>
      </c>
      <c r="S28" s="748" t="str">
        <f t="shared" ca="1" si="2"/>
        <v/>
      </c>
      <c r="T28" s="749" t="str">
        <f t="shared" ca="1" si="5"/>
        <v/>
      </c>
      <c r="U28" s="750"/>
      <c r="V28" s="751" t="str">
        <f t="shared" si="3"/>
        <v/>
      </c>
      <c r="W28" s="752"/>
      <c r="X28" s="1341"/>
      <c r="Y28" s="1339"/>
      <c r="Z28" s="753"/>
      <c r="AA28" s="755"/>
      <c r="AC28" s="295">
        <f t="shared" si="6"/>
        <v>500</v>
      </c>
      <c r="AD28" s="295">
        <f t="shared" si="7"/>
        <v>10</v>
      </c>
    </row>
    <row r="29" spans="2:35" ht="15.5" x14ac:dyDescent="0.35">
      <c r="B29" s="130">
        <v>18</v>
      </c>
      <c r="C29" s="835" t="str">
        <f>Text!H598</f>
        <v>Street cleansing (not chargeable to highways)</v>
      </c>
      <c r="D29" s="130" t="str">
        <f>IF(FrontPage!$E$3=1,Text!G598,Text!E598)</f>
        <v>RO5, line 8</v>
      </c>
      <c r="E29" s="1205">
        <f>IF(AND(UANumber&gt;=512,UANumber&lt;=552),'RO5'!J12,0)</f>
        <v>0</v>
      </c>
      <c r="F29" s="1205">
        <f>IF(AND(UANumber&gt;=512,UANumber&lt;=552),'RO5'!N12,0)</f>
        <v>0</v>
      </c>
      <c r="G29" s="1205">
        <f>IF(AND(UANumber&gt;=512,UANumber&lt;=552),'RO5'!O12,0)</f>
        <v>0</v>
      </c>
      <c r="H29" s="1205">
        <f>IF(AND(UANumber&gt;=512,UANumber&lt;=552),'RO5'!P12,0)</f>
        <v>0</v>
      </c>
      <c r="I29" s="965"/>
      <c r="J29" s="965"/>
      <c r="K29" s="968"/>
      <c r="L29" s="959"/>
      <c r="M29" s="959"/>
      <c r="N29" s="961">
        <f t="shared" si="4"/>
        <v>18</v>
      </c>
      <c r="O29" s="1201" t="str">
        <f>IF(ISERROR(VLOOKUP($B$4&amp;"_"&amp;$B$1&amp;"_"&amp;$N29&amp;"_"&amp;$T$5&amp;"_"&amp;O$9,tblRO[],7,FALSE)),"",VLOOKUP($B$4&amp;"_"&amp;$B$1&amp;"_"&amp;$N29&amp;"_"&amp;$T$5&amp;"_"&amp;O$9,tblRO[],7,FALSE))</f>
        <v/>
      </c>
      <c r="P29" s="1201" t="str">
        <f>IF(ISERROR(VLOOKUP($B$4&amp;"_"&amp;$B$1&amp;"_"&amp;$N29&amp;"_"&amp;$T$5&amp;"_"&amp;P$9,tblRO[],7,FALSE)),"",VLOOKUP($B$4&amp;"_"&amp;$B$1&amp;"_"&amp;$N29&amp;"_"&amp;$T$5&amp;"_"&amp;P$9,tblRO[],7,FALSE))</f>
        <v/>
      </c>
      <c r="Q29" s="1201">
        <f t="shared" ca="1" si="0"/>
        <v>0</v>
      </c>
      <c r="R29" s="1201" t="str">
        <f t="shared" ca="1" si="1"/>
        <v/>
      </c>
      <c r="S29" s="748" t="str">
        <f t="shared" ca="1" si="2"/>
        <v/>
      </c>
      <c r="T29" s="749" t="str">
        <f t="shared" ca="1" si="5"/>
        <v/>
      </c>
      <c r="U29" s="750"/>
      <c r="V29" s="751" t="str">
        <f t="shared" si="3"/>
        <v/>
      </c>
      <c r="W29" s="752"/>
      <c r="X29" s="1341"/>
      <c r="Y29" s="1339"/>
      <c r="Z29" s="753"/>
      <c r="AA29" s="755"/>
      <c r="AC29" s="295">
        <f t="shared" si="6"/>
        <v>500</v>
      </c>
      <c r="AD29" s="295">
        <f t="shared" si="7"/>
        <v>10</v>
      </c>
    </row>
    <row r="30" spans="2:35" ht="15.5" x14ac:dyDescent="0.35">
      <c r="B30" s="130">
        <v>19</v>
      </c>
      <c r="C30" s="835" t="str">
        <f>Text!H599</f>
        <v>Community safety</v>
      </c>
      <c r="D30" s="130" t="str">
        <f>IF(FrontPage!$E$3=1,Text!G599,Text!E599)</f>
        <v>RO5, line 13</v>
      </c>
      <c r="E30" s="1205">
        <f>IF(AND(UANumber&gt;=512,UANumber&lt;=552),'RO5'!J16,0)</f>
        <v>0</v>
      </c>
      <c r="F30" s="1205">
        <f>IF(AND(UANumber&gt;=512,UANumber&lt;=552),'RO5'!N16,0)</f>
        <v>0</v>
      </c>
      <c r="G30" s="1205">
        <f>IF(AND(UANumber&gt;=512,UANumber&lt;=552),'RO5'!O16,0)</f>
        <v>0</v>
      </c>
      <c r="H30" s="1205">
        <f>IF(AND(UANumber&gt;=512,UANumber&lt;=552),'RO5'!P16,0)</f>
        <v>0</v>
      </c>
      <c r="I30" s="965"/>
      <c r="J30" s="965"/>
      <c r="K30" s="968"/>
      <c r="L30" s="959"/>
      <c r="M30" s="959"/>
      <c r="N30" s="961">
        <f t="shared" si="4"/>
        <v>19</v>
      </c>
      <c r="O30" s="1201" t="str">
        <f>IF(ISERROR(VLOOKUP($B$4&amp;"_"&amp;$B$1&amp;"_"&amp;$N30&amp;"_"&amp;$T$5&amp;"_"&amp;O$9,tblRO[],7,FALSE)),"",VLOOKUP($B$4&amp;"_"&amp;$B$1&amp;"_"&amp;$N30&amp;"_"&amp;$T$5&amp;"_"&amp;O$9,tblRO[],7,FALSE))</f>
        <v/>
      </c>
      <c r="P30" s="1201" t="str">
        <f>IF(ISERROR(VLOOKUP($B$4&amp;"_"&amp;$B$1&amp;"_"&amp;$N30&amp;"_"&amp;$T$5&amp;"_"&amp;P$9,tblRO[],7,FALSE)),"",VLOOKUP($B$4&amp;"_"&amp;$B$1&amp;"_"&amp;$N30&amp;"_"&amp;$T$5&amp;"_"&amp;P$9,tblRO[],7,FALSE))</f>
        <v/>
      </c>
      <c r="Q30" s="1201">
        <f t="shared" ca="1" si="0"/>
        <v>0</v>
      </c>
      <c r="R30" s="1201" t="str">
        <f t="shared" ca="1" si="1"/>
        <v/>
      </c>
      <c r="S30" s="748" t="str">
        <f t="shared" ca="1" si="2"/>
        <v/>
      </c>
      <c r="T30" s="749" t="str">
        <f t="shared" ca="1" si="5"/>
        <v/>
      </c>
      <c r="U30" s="750"/>
      <c r="V30" s="751" t="str">
        <f t="shared" si="3"/>
        <v/>
      </c>
      <c r="W30" s="752"/>
      <c r="X30" s="1341"/>
      <c r="Y30" s="1339"/>
      <c r="Z30" s="753"/>
      <c r="AA30" s="755"/>
      <c r="AC30" s="295">
        <f t="shared" si="6"/>
        <v>500</v>
      </c>
      <c r="AD30" s="295">
        <f t="shared" si="7"/>
        <v>10</v>
      </c>
    </row>
    <row r="31" spans="2:35" ht="15.5" x14ac:dyDescent="0.35">
      <c r="B31" s="130">
        <v>20</v>
      </c>
      <c r="C31" s="835" t="str">
        <f>Text!H600</f>
        <v>Own flood defence and land drainage services</v>
      </c>
      <c r="D31" s="130" t="str">
        <f>IF(FrontPage!$E$3=1,Text!G600,Text!E600)</f>
        <v>RO5, line 14</v>
      </c>
      <c r="E31" s="1205">
        <f>IF(AND(UANumber&gt;=512,UANumber&lt;=552),'RO5'!J17,0)</f>
        <v>0</v>
      </c>
      <c r="F31" s="1205">
        <f>IF(AND(UANumber&gt;=512,UANumber&lt;=552),'RO5'!N17,0)</f>
        <v>0</v>
      </c>
      <c r="G31" s="1205">
        <f>IF(AND(UANumber&gt;=512,UANumber&lt;=552),'RO5'!O17,0)</f>
        <v>0</v>
      </c>
      <c r="H31" s="1205">
        <f>IF(AND(UANumber&gt;=512,UANumber&lt;=552),'RO5'!P17,0)</f>
        <v>0</v>
      </c>
      <c r="I31" s="965"/>
      <c r="J31" s="965"/>
      <c r="K31" s="968"/>
      <c r="L31" s="959"/>
      <c r="M31" s="959"/>
      <c r="N31" s="961">
        <f t="shared" si="4"/>
        <v>20</v>
      </c>
      <c r="O31" s="1201" t="str">
        <f>IF(ISERROR(VLOOKUP($B$4&amp;"_"&amp;$B$1&amp;"_"&amp;$N31&amp;"_"&amp;$T$5&amp;"_"&amp;O$9,tblRO[],7,FALSE)),"",VLOOKUP($B$4&amp;"_"&amp;$B$1&amp;"_"&amp;$N31&amp;"_"&amp;$T$5&amp;"_"&amp;O$9,tblRO[],7,FALSE))</f>
        <v/>
      </c>
      <c r="P31" s="1201" t="str">
        <f>IF(ISERROR(VLOOKUP($B$4&amp;"_"&amp;$B$1&amp;"_"&amp;$N31&amp;"_"&amp;$T$5&amp;"_"&amp;P$9,tblRO[],7,FALSE)),"",VLOOKUP($B$4&amp;"_"&amp;$B$1&amp;"_"&amp;$N31&amp;"_"&amp;$T$5&amp;"_"&amp;P$9,tblRO[],7,FALSE))</f>
        <v/>
      </c>
      <c r="Q31" s="1201">
        <f t="shared" ca="1" si="0"/>
        <v>0</v>
      </c>
      <c r="R31" s="1201" t="str">
        <f t="shared" ca="1" si="1"/>
        <v/>
      </c>
      <c r="S31" s="748" t="str">
        <f t="shared" ca="1" si="2"/>
        <v/>
      </c>
      <c r="T31" s="749" t="str">
        <f t="shared" ca="1" si="5"/>
        <v/>
      </c>
      <c r="U31" s="750"/>
      <c r="V31" s="751" t="str">
        <f t="shared" si="3"/>
        <v/>
      </c>
      <c r="W31" s="752"/>
      <c r="X31" s="1341"/>
      <c r="Y31" s="1339"/>
      <c r="Z31" s="756"/>
      <c r="AA31" s="757"/>
      <c r="AC31" s="295">
        <f t="shared" si="6"/>
        <v>500</v>
      </c>
      <c r="AD31" s="295">
        <f t="shared" si="7"/>
        <v>10</v>
      </c>
    </row>
    <row r="32" spans="2:35" ht="15.5" x14ac:dyDescent="0.35">
      <c r="B32" s="130">
        <v>21</v>
      </c>
      <c r="C32" s="835" t="str">
        <f>Text!H601</f>
        <v>Own agriculture and fisheries services</v>
      </c>
      <c r="D32" s="130" t="str">
        <f>IF(FrontPage!$E$3=1,Text!G601,Text!E601)</f>
        <v>RO5, line 19</v>
      </c>
      <c r="E32" s="1205">
        <f>IF(AND(UANumber&gt;=512,UANumber&lt;=552),'RO5'!J18,0)</f>
        <v>0</v>
      </c>
      <c r="F32" s="1205">
        <f>IF(AND(UANumber&gt;=512,UANumber&lt;=552),'RO5'!N18,0)</f>
        <v>0</v>
      </c>
      <c r="G32" s="1205">
        <f>IF(AND(UANumber&gt;=512,UANumber&lt;=552),'RO5'!O18,0)</f>
        <v>0</v>
      </c>
      <c r="H32" s="1205">
        <f>IF(AND(UANumber&gt;=512,UANumber&lt;=552),'RO5'!P18,0)</f>
        <v>0</v>
      </c>
      <c r="I32" s="965"/>
      <c r="J32" s="965"/>
      <c r="K32" s="968"/>
      <c r="L32" s="959"/>
      <c r="M32" s="959"/>
      <c r="N32" s="961">
        <f t="shared" si="4"/>
        <v>21</v>
      </c>
      <c r="O32" s="1201" t="str">
        <f>IF(ISERROR(VLOOKUP($B$4&amp;"_"&amp;$B$1&amp;"_"&amp;$N32&amp;"_"&amp;$T$5&amp;"_"&amp;O$9,tblRO[],7,FALSE)),"",VLOOKUP($B$4&amp;"_"&amp;$B$1&amp;"_"&amp;$N32&amp;"_"&amp;$T$5&amp;"_"&amp;O$9,tblRO[],7,FALSE))</f>
        <v/>
      </c>
      <c r="P32" s="1201" t="str">
        <f>IF(ISERROR(VLOOKUP($B$4&amp;"_"&amp;$B$1&amp;"_"&amp;$N32&amp;"_"&amp;$T$5&amp;"_"&amp;P$9,tblRO[],7,FALSE)),"",VLOOKUP($B$4&amp;"_"&amp;$B$1&amp;"_"&amp;$N32&amp;"_"&amp;$T$5&amp;"_"&amp;P$9,tblRO[],7,FALSE))</f>
        <v/>
      </c>
      <c r="Q32" s="1201">
        <f t="shared" ca="1" si="0"/>
        <v>0</v>
      </c>
      <c r="R32" s="1201" t="str">
        <f t="shared" ca="1" si="1"/>
        <v/>
      </c>
      <c r="S32" s="748" t="str">
        <f t="shared" ca="1" si="2"/>
        <v/>
      </c>
      <c r="T32" s="749" t="str">
        <f t="shared" ca="1" si="5"/>
        <v/>
      </c>
      <c r="U32" s="750"/>
      <c r="V32" s="751" t="str">
        <f t="shared" si="3"/>
        <v/>
      </c>
      <c r="W32" s="752"/>
      <c r="X32" s="1341"/>
      <c r="Y32" s="1339"/>
      <c r="Z32" s="753"/>
      <c r="AA32" s="755"/>
      <c r="AC32" s="295">
        <f t="shared" si="6"/>
        <v>500</v>
      </c>
      <c r="AD32" s="295">
        <f t="shared" si="7"/>
        <v>10</v>
      </c>
    </row>
    <row r="33" spans="2:30" ht="15.5" x14ac:dyDescent="0.35">
      <c r="B33" s="130">
        <v>22</v>
      </c>
      <c r="C33" s="835" t="str">
        <f>Text!H602</f>
        <v>Trading standards</v>
      </c>
      <c r="D33" s="130" t="str">
        <f>IF(FrontPage!$E$3=1,Text!G602,Text!E602)</f>
        <v>RO5, line 22</v>
      </c>
      <c r="E33" s="1205">
        <f>IF(AND(UANumber&gt;=512,UANumber&lt;=552),'RO5'!J19,0)</f>
        <v>0</v>
      </c>
      <c r="F33" s="1205">
        <f>IF(AND(UANumber&gt;=512,UANumber&lt;=552),'RO5'!N19,0)</f>
        <v>0</v>
      </c>
      <c r="G33" s="1205">
        <f>IF(AND(UANumber&gt;=512,UANumber&lt;=552),'RO5'!O19,0)</f>
        <v>0</v>
      </c>
      <c r="H33" s="1205">
        <f>IF(AND(UANumber&gt;=512,UANumber&lt;=552),'RO5'!P19,0)</f>
        <v>0</v>
      </c>
      <c r="I33" s="965"/>
      <c r="J33" s="965"/>
      <c r="K33" s="968"/>
      <c r="L33" s="959"/>
      <c r="M33" s="959"/>
      <c r="N33" s="961">
        <f t="shared" si="4"/>
        <v>22</v>
      </c>
      <c r="O33" s="1201" t="str">
        <f>IF(ISERROR(VLOOKUP($B$4&amp;"_"&amp;$B$1&amp;"_"&amp;$N33&amp;"_"&amp;$T$5&amp;"_"&amp;O$9,tblRO[],7,FALSE)),"",VLOOKUP($B$4&amp;"_"&amp;$B$1&amp;"_"&amp;$N33&amp;"_"&amp;$T$5&amp;"_"&amp;O$9,tblRO[],7,FALSE))</f>
        <v/>
      </c>
      <c r="P33" s="1201" t="str">
        <f>IF(ISERROR(VLOOKUP($B$4&amp;"_"&amp;$B$1&amp;"_"&amp;$N33&amp;"_"&amp;$T$5&amp;"_"&amp;P$9,tblRO[],7,FALSE)),"",VLOOKUP($B$4&amp;"_"&amp;$B$1&amp;"_"&amp;$N33&amp;"_"&amp;$T$5&amp;"_"&amp;P$9,tblRO[],7,FALSE))</f>
        <v/>
      </c>
      <c r="Q33" s="1201">
        <f t="shared" ca="1" si="0"/>
        <v>0</v>
      </c>
      <c r="R33" s="1201" t="str">
        <f t="shared" ca="1" si="1"/>
        <v/>
      </c>
      <c r="S33" s="748" t="str">
        <f t="shared" ca="1" si="2"/>
        <v/>
      </c>
      <c r="T33" s="749" t="str">
        <f t="shared" ca="1" si="5"/>
        <v/>
      </c>
      <c r="U33" s="750"/>
      <c r="V33" s="751" t="str">
        <f t="shared" si="3"/>
        <v/>
      </c>
      <c r="W33" s="752"/>
      <c r="X33" s="1341"/>
      <c r="Y33" s="1339"/>
      <c r="Z33" s="753"/>
      <c r="AA33" s="755"/>
      <c r="AC33" s="295">
        <f t="shared" si="6"/>
        <v>500</v>
      </c>
      <c r="AD33" s="295">
        <f t="shared" si="7"/>
        <v>10</v>
      </c>
    </row>
    <row r="34" spans="2:30" ht="15.5" x14ac:dyDescent="0.35">
      <c r="B34" s="148">
        <v>23.1</v>
      </c>
      <c r="C34" s="835" t="str">
        <f>Text!H603</f>
        <v>Waste</v>
      </c>
      <c r="D34" s="130" t="str">
        <f>IF(FrontPage!$E$3=1,Text!G603,Text!E603)</f>
        <v>RO5, line 25.6</v>
      </c>
      <c r="E34" s="1205">
        <f>IF(AND(UANumber&gt;=512,UANumber&lt;=552),'RO5'!J26,0)</f>
        <v>0</v>
      </c>
      <c r="F34" s="1205">
        <f>IF(AND(UANumber&gt;=512,UANumber&lt;=552),'RO5'!N26,0)</f>
        <v>0</v>
      </c>
      <c r="G34" s="1205">
        <f>IF(AND(UANumber&gt;=512,UANumber&lt;=552),'RO5'!O26,0)</f>
        <v>0</v>
      </c>
      <c r="H34" s="1205">
        <f>IF(AND(UANumber&gt;=512,UANumber&lt;=552),'RO5'!P26,0)</f>
        <v>0</v>
      </c>
      <c r="I34" s="965"/>
      <c r="J34" s="965"/>
      <c r="K34" s="968"/>
      <c r="L34" s="959"/>
      <c r="M34" s="959"/>
      <c r="N34" s="961">
        <f t="shared" si="4"/>
        <v>23.1</v>
      </c>
      <c r="O34" s="1201" t="str">
        <f>IF(ISERROR(VLOOKUP($B$4&amp;"_"&amp;$B$1&amp;"_"&amp;$N34&amp;"_"&amp;$T$5&amp;"_"&amp;O$9,tblRO[],7,FALSE)),"",VLOOKUP($B$4&amp;"_"&amp;$B$1&amp;"_"&amp;$N34&amp;"_"&amp;$T$5&amp;"_"&amp;O$9,tblRO[],7,FALSE))</f>
        <v/>
      </c>
      <c r="P34" s="1201" t="str">
        <f>IF(ISERROR(VLOOKUP($B$4&amp;"_"&amp;$B$1&amp;"_"&amp;$N34&amp;"_"&amp;$T$5&amp;"_"&amp;P$9,tblRO[],7,FALSE)),"",VLOOKUP($B$4&amp;"_"&amp;$B$1&amp;"_"&amp;$N34&amp;"_"&amp;$T$5&amp;"_"&amp;P$9,tblRO[],7,FALSE))</f>
        <v/>
      </c>
      <c r="Q34" s="1201">
        <f t="shared" ca="1" si="0"/>
        <v>0</v>
      </c>
      <c r="R34" s="1201" t="str">
        <f t="shared" ca="1" si="1"/>
        <v/>
      </c>
      <c r="S34" s="748" t="str">
        <f t="shared" ca="1" si="2"/>
        <v/>
      </c>
      <c r="T34" s="749" t="str">
        <f t="shared" ca="1" si="5"/>
        <v/>
      </c>
      <c r="U34" s="750"/>
      <c r="V34" s="751" t="str">
        <f t="shared" si="3"/>
        <v/>
      </c>
      <c r="W34" s="752"/>
      <c r="X34" s="1341"/>
      <c r="Y34" s="1339"/>
      <c r="Z34" s="753"/>
      <c r="AA34" s="755"/>
      <c r="AC34" s="295">
        <f t="shared" si="6"/>
        <v>500</v>
      </c>
      <c r="AD34" s="295">
        <f t="shared" si="7"/>
        <v>10</v>
      </c>
    </row>
    <row r="35" spans="2:30" ht="15.5" x14ac:dyDescent="0.35">
      <c r="B35" s="130">
        <v>25</v>
      </c>
      <c r="C35" s="835" t="str">
        <f>Text!H604</f>
        <v>Building control</v>
      </c>
      <c r="D35" s="130" t="str">
        <f>IF(FrontPage!$E$3=1,Text!G604,Text!E604)</f>
        <v>RO6, line 1</v>
      </c>
      <c r="E35" s="1205">
        <f>IF(AND(UANumber&gt;=512,UANumber&lt;=552),'RO6'!I6,0)</f>
        <v>0</v>
      </c>
      <c r="F35" s="1205">
        <f>IF(AND(UANumber&gt;=512,UANumber&lt;=552),'RO6'!M6,0)</f>
        <v>0</v>
      </c>
      <c r="G35" s="1205">
        <f>IF(AND(UANumber&gt;=512,UANumber&lt;=552),'RO6'!N6,0)</f>
        <v>0</v>
      </c>
      <c r="H35" s="1205">
        <f>IF(AND(UANumber&gt;=512,UANumber&lt;=552),'RO6'!O6,0)</f>
        <v>0</v>
      </c>
      <c r="I35" s="965"/>
      <c r="J35" s="965"/>
      <c r="K35" s="968"/>
      <c r="L35" s="959"/>
      <c r="M35" s="959"/>
      <c r="N35" s="961">
        <f t="shared" si="4"/>
        <v>25</v>
      </c>
      <c r="O35" s="1201" t="str">
        <f>IF(ISERROR(VLOOKUP($B$4&amp;"_"&amp;$B$1&amp;"_"&amp;$N35&amp;"_"&amp;$T$5&amp;"_"&amp;O$9,tblRO[],7,FALSE)),"",VLOOKUP($B$4&amp;"_"&amp;$B$1&amp;"_"&amp;$N35&amp;"_"&amp;$T$5&amp;"_"&amp;O$9,tblRO[],7,FALSE))</f>
        <v/>
      </c>
      <c r="P35" s="1201" t="str">
        <f>IF(ISERROR(VLOOKUP($B$4&amp;"_"&amp;$B$1&amp;"_"&amp;$N35&amp;"_"&amp;$T$5&amp;"_"&amp;P$9,tblRO[],7,FALSE)),"",VLOOKUP($B$4&amp;"_"&amp;$B$1&amp;"_"&amp;$N35&amp;"_"&amp;$T$5&amp;"_"&amp;P$9,tblRO[],7,FALSE))</f>
        <v/>
      </c>
      <c r="Q35" s="1201">
        <f t="shared" ca="1" si="0"/>
        <v>0</v>
      </c>
      <c r="R35" s="1201" t="str">
        <f t="shared" ca="1" si="1"/>
        <v/>
      </c>
      <c r="S35" s="748" t="str">
        <f t="shared" ca="1" si="2"/>
        <v/>
      </c>
      <c r="T35" s="749" t="str">
        <f t="shared" ca="1" si="5"/>
        <v/>
      </c>
      <c r="U35" s="750"/>
      <c r="V35" s="751" t="str">
        <f t="shared" si="3"/>
        <v/>
      </c>
      <c r="W35" s="752"/>
      <c r="X35" s="1341"/>
      <c r="Y35" s="1339"/>
      <c r="Z35" s="753"/>
      <c r="AA35" s="755"/>
      <c r="AC35" s="295">
        <f t="shared" si="6"/>
        <v>500</v>
      </c>
      <c r="AD35" s="295">
        <f t="shared" si="7"/>
        <v>10</v>
      </c>
    </row>
    <row r="36" spans="2:30" ht="15.5" x14ac:dyDescent="0.35">
      <c r="B36" s="130">
        <v>26</v>
      </c>
      <c r="C36" s="835" t="str">
        <f>Text!H605</f>
        <v>Development control</v>
      </c>
      <c r="D36" s="130" t="str">
        <f>IF(FrontPage!$E$3=1,Text!G605,Text!E605)</f>
        <v>RO6, line 4</v>
      </c>
      <c r="E36" s="1205">
        <f>IF(AND(UANumber&gt;=512,UANumber&lt;=552),'RO6'!I7,0)</f>
        <v>0</v>
      </c>
      <c r="F36" s="1205">
        <f>IF(AND(UANumber&gt;=512,UANumber&lt;=552),'RO6'!M7,0)</f>
        <v>0</v>
      </c>
      <c r="G36" s="1205">
        <f>IF(AND(UANumber&gt;=512,UANumber&lt;=552),'RO6'!N7,0)</f>
        <v>0</v>
      </c>
      <c r="H36" s="1205">
        <f>IF(AND(UANumber&gt;=512,UANumber&lt;=552),'RO6'!O7,0)</f>
        <v>0</v>
      </c>
      <c r="I36" s="965"/>
      <c r="J36" s="965"/>
      <c r="K36" s="968"/>
      <c r="L36" s="959"/>
      <c r="M36" s="959"/>
      <c r="N36" s="961">
        <f t="shared" si="4"/>
        <v>26</v>
      </c>
      <c r="O36" s="1201" t="str">
        <f>IF(ISERROR(VLOOKUP($B$4&amp;"_"&amp;$B$1&amp;"_"&amp;$N36&amp;"_"&amp;$T$5&amp;"_"&amp;O$9,tblRO[],7,FALSE)),"",VLOOKUP($B$4&amp;"_"&amp;$B$1&amp;"_"&amp;$N36&amp;"_"&amp;$T$5&amp;"_"&amp;O$9,tblRO[],7,FALSE))</f>
        <v/>
      </c>
      <c r="P36" s="1201" t="str">
        <f>IF(ISERROR(VLOOKUP($B$4&amp;"_"&amp;$B$1&amp;"_"&amp;$N36&amp;"_"&amp;$T$5&amp;"_"&amp;P$9,tblRO[],7,FALSE)),"",VLOOKUP($B$4&amp;"_"&amp;$B$1&amp;"_"&amp;$N36&amp;"_"&amp;$T$5&amp;"_"&amp;P$9,tblRO[],7,FALSE))</f>
        <v/>
      </c>
      <c r="Q36" s="1201">
        <f t="shared" ca="1" si="0"/>
        <v>0</v>
      </c>
      <c r="R36" s="1201" t="str">
        <f t="shared" ca="1" si="1"/>
        <v/>
      </c>
      <c r="S36" s="748" t="str">
        <f t="shared" ca="1" si="2"/>
        <v/>
      </c>
      <c r="T36" s="749" t="str">
        <f t="shared" ca="1" si="5"/>
        <v/>
      </c>
      <c r="U36" s="750"/>
      <c r="V36" s="751" t="str">
        <f t="shared" si="3"/>
        <v/>
      </c>
      <c r="W36" s="752"/>
      <c r="X36" s="1341"/>
      <c r="Y36" s="1339"/>
      <c r="Z36" s="753"/>
      <c r="AA36" s="755"/>
      <c r="AC36" s="295">
        <f t="shared" si="6"/>
        <v>500</v>
      </c>
      <c r="AD36" s="295">
        <f t="shared" si="7"/>
        <v>10</v>
      </c>
    </row>
    <row r="37" spans="2:30" ht="15.5" x14ac:dyDescent="0.35">
      <c r="B37" s="130">
        <v>27</v>
      </c>
      <c r="C37" s="835" t="str">
        <f>Text!H606</f>
        <v>Planning policy</v>
      </c>
      <c r="D37" s="130" t="str">
        <f>IF(FrontPage!$E$3=1,Text!G606,Text!E606)</f>
        <v>RO6, line 7</v>
      </c>
      <c r="E37" s="1205">
        <f>IF(AND(UANumber&gt;=512,UANumber&lt;=552),'RO6'!I8,0)</f>
        <v>0</v>
      </c>
      <c r="F37" s="1205">
        <f>IF(AND(UANumber&gt;=512,UANumber&lt;=552),'RO6'!M8,0)</f>
        <v>0</v>
      </c>
      <c r="G37" s="1205">
        <f>IF(AND(UANumber&gt;=512,UANumber&lt;=552),'RO6'!N8,0)</f>
        <v>0</v>
      </c>
      <c r="H37" s="1205">
        <f>IF(AND(UANumber&gt;=512,UANumber&lt;=552),'RO6'!O8,0)</f>
        <v>0</v>
      </c>
      <c r="I37" s="965"/>
      <c r="J37" s="965"/>
      <c r="K37" s="968"/>
      <c r="L37" s="959"/>
      <c r="M37" s="959"/>
      <c r="N37" s="961">
        <f t="shared" si="4"/>
        <v>27</v>
      </c>
      <c r="O37" s="1201" t="str">
        <f>IF(ISERROR(VLOOKUP($B$4&amp;"_"&amp;$B$1&amp;"_"&amp;$N37&amp;"_"&amp;$T$5&amp;"_"&amp;O$9,tblRO[],7,FALSE)),"",VLOOKUP($B$4&amp;"_"&amp;$B$1&amp;"_"&amp;$N37&amp;"_"&amp;$T$5&amp;"_"&amp;O$9,tblRO[],7,FALSE))</f>
        <v/>
      </c>
      <c r="P37" s="1201" t="str">
        <f>IF(ISERROR(VLOOKUP($B$4&amp;"_"&amp;$B$1&amp;"_"&amp;$N37&amp;"_"&amp;$T$5&amp;"_"&amp;P$9,tblRO[],7,FALSE)),"",VLOOKUP($B$4&amp;"_"&amp;$B$1&amp;"_"&amp;$N37&amp;"_"&amp;$T$5&amp;"_"&amp;P$9,tblRO[],7,FALSE))</f>
        <v/>
      </c>
      <c r="Q37" s="1201">
        <f t="shared" ca="1" si="0"/>
        <v>0</v>
      </c>
      <c r="R37" s="1201" t="str">
        <f t="shared" ca="1" si="1"/>
        <v/>
      </c>
      <c r="S37" s="748" t="str">
        <f t="shared" ca="1" si="2"/>
        <v/>
      </c>
      <c r="T37" s="749" t="str">
        <f t="shared" ca="1" si="5"/>
        <v/>
      </c>
      <c r="U37" s="750"/>
      <c r="V37" s="751" t="str">
        <f t="shared" si="3"/>
        <v/>
      </c>
      <c r="W37" s="752"/>
      <c r="X37" s="1341"/>
      <c r="Y37" s="1339"/>
      <c r="Z37" s="753"/>
      <c r="AA37" s="755"/>
      <c r="AC37" s="295">
        <f t="shared" si="6"/>
        <v>500</v>
      </c>
      <c r="AD37" s="295">
        <f t="shared" si="7"/>
        <v>10</v>
      </c>
    </row>
    <row r="38" spans="2:30" ht="15.5" x14ac:dyDescent="0.35">
      <c r="B38" s="130">
        <v>28</v>
      </c>
      <c r="C38" s="835" t="str">
        <f>Text!H607</f>
        <v>Environmental initiatives</v>
      </c>
      <c r="D38" s="130" t="str">
        <f>IF(FrontPage!$E$3=1,Text!G607,Text!E607)</f>
        <v>RO6, line 8</v>
      </c>
      <c r="E38" s="1205">
        <f>IF(AND(UANumber&gt;=512,UANumber&lt;=552),'RO6'!I9,0)</f>
        <v>0</v>
      </c>
      <c r="F38" s="1205">
        <f>IF(AND(UANumber&gt;=512,UANumber&lt;=552),'RO6'!M9,0)</f>
        <v>0</v>
      </c>
      <c r="G38" s="1205">
        <f>IF(AND(UANumber&gt;=512,UANumber&lt;=552),'RO6'!N9,0)</f>
        <v>0</v>
      </c>
      <c r="H38" s="1205">
        <f>IF(AND(UANumber&gt;=512,UANumber&lt;=552),'RO6'!O9,0)</f>
        <v>0</v>
      </c>
      <c r="I38" s="965"/>
      <c r="J38" s="965"/>
      <c r="K38" s="968"/>
      <c r="L38" s="959"/>
      <c r="M38" s="959"/>
      <c r="N38" s="961">
        <f t="shared" si="4"/>
        <v>28</v>
      </c>
      <c r="O38" s="1201" t="str">
        <f>IF(ISERROR(VLOOKUP($B$4&amp;"_"&amp;$B$1&amp;"_"&amp;$N38&amp;"_"&amp;$T$5&amp;"_"&amp;O$9,tblRO[],7,FALSE)),"",VLOOKUP($B$4&amp;"_"&amp;$B$1&amp;"_"&amp;$N38&amp;"_"&amp;$T$5&amp;"_"&amp;O$9,tblRO[],7,FALSE))</f>
        <v/>
      </c>
      <c r="P38" s="1201" t="str">
        <f>IF(ISERROR(VLOOKUP($B$4&amp;"_"&amp;$B$1&amp;"_"&amp;$N38&amp;"_"&amp;$T$5&amp;"_"&amp;P$9,tblRO[],7,FALSE)),"",VLOOKUP($B$4&amp;"_"&amp;$B$1&amp;"_"&amp;$N38&amp;"_"&amp;$T$5&amp;"_"&amp;P$9,tblRO[],7,FALSE))</f>
        <v/>
      </c>
      <c r="Q38" s="1201">
        <f t="shared" ca="1" si="0"/>
        <v>0</v>
      </c>
      <c r="R38" s="1201" t="str">
        <f t="shared" ca="1" si="1"/>
        <v/>
      </c>
      <c r="S38" s="748" t="str">
        <f t="shared" ca="1" si="2"/>
        <v/>
      </c>
      <c r="T38" s="749" t="str">
        <f t="shared" ca="1" si="5"/>
        <v/>
      </c>
      <c r="U38" s="750"/>
      <c r="V38" s="751" t="str">
        <f t="shared" si="3"/>
        <v/>
      </c>
      <c r="W38" s="752"/>
      <c r="X38" s="1341"/>
      <c r="Y38" s="1339"/>
      <c r="Z38" s="753"/>
      <c r="AA38" s="755"/>
      <c r="AC38" s="295">
        <f t="shared" si="6"/>
        <v>500</v>
      </c>
      <c r="AD38" s="295">
        <f t="shared" si="7"/>
        <v>10</v>
      </c>
    </row>
    <row r="39" spans="2:30" ht="15.5" x14ac:dyDescent="0.35">
      <c r="B39" s="148">
        <v>28.2</v>
      </c>
      <c r="C39" s="835" t="str">
        <f>Text!H608</f>
        <v>Business support</v>
      </c>
      <c r="D39" s="130" t="str">
        <f>IF(FrontPage!$E$3=1,Text!G608,Text!E608)</f>
        <v>RO6, line 9</v>
      </c>
      <c r="E39" s="1205">
        <f>IF(AND(UANumber&gt;=512,UANumber&lt;=552),'RO6'!I10,0)</f>
        <v>0</v>
      </c>
      <c r="F39" s="1205">
        <f>IF(AND(UANumber&gt;=512,UANumber&lt;=552),'RO6'!M10,0)</f>
        <v>0</v>
      </c>
      <c r="G39" s="1205">
        <f>IF(AND(UANumber&gt;=512,UANumber&lt;=552),'RO6'!N10,0)</f>
        <v>0</v>
      </c>
      <c r="H39" s="1205">
        <f>IF(AND(UANumber&gt;=512,UANumber&lt;=552),'RO6'!O10,0)</f>
        <v>0</v>
      </c>
      <c r="I39" s="965"/>
      <c r="J39" s="965"/>
      <c r="K39" s="968"/>
      <c r="L39" s="959"/>
      <c r="M39" s="959"/>
      <c r="N39" s="961">
        <f t="shared" si="4"/>
        <v>28.2</v>
      </c>
      <c r="O39" s="1201" t="str">
        <f>IF(ISERROR(VLOOKUP($B$4&amp;"_"&amp;$B$1&amp;"_"&amp;$N39&amp;"_"&amp;$T$5&amp;"_"&amp;O$9,tblRO[],7,FALSE)),"",VLOOKUP($B$4&amp;"_"&amp;$B$1&amp;"_"&amp;$N39&amp;"_"&amp;$T$5&amp;"_"&amp;O$9,tblRO[],7,FALSE))</f>
        <v/>
      </c>
      <c r="P39" s="1201" t="str">
        <f>IF(ISERROR(VLOOKUP($B$4&amp;"_"&amp;$B$1&amp;"_"&amp;$N39&amp;"_"&amp;$T$5&amp;"_"&amp;P$9,tblRO[],7,FALSE)),"",VLOOKUP($B$4&amp;"_"&amp;$B$1&amp;"_"&amp;$N39&amp;"_"&amp;$T$5&amp;"_"&amp;P$9,tblRO[],7,FALSE))</f>
        <v/>
      </c>
      <c r="Q39" s="1201">
        <f t="shared" ca="1" si="0"/>
        <v>0</v>
      </c>
      <c r="R39" s="1201" t="str">
        <f t="shared" ca="1" si="1"/>
        <v/>
      </c>
      <c r="S39" s="748" t="str">
        <f t="shared" ca="1" si="2"/>
        <v/>
      </c>
      <c r="T39" s="749" t="str">
        <f t="shared" ca="1" si="5"/>
        <v/>
      </c>
      <c r="U39" s="750"/>
      <c r="V39" s="751" t="str">
        <f t="shared" si="3"/>
        <v/>
      </c>
      <c r="W39" s="752"/>
      <c r="X39" s="1341"/>
      <c r="Y39" s="1339"/>
      <c r="Z39" s="753"/>
      <c r="AA39" s="755"/>
      <c r="AC39" s="295">
        <f t="shared" si="6"/>
        <v>500</v>
      </c>
      <c r="AD39" s="295">
        <f t="shared" si="7"/>
        <v>10</v>
      </c>
    </row>
    <row r="40" spans="2:30" ht="15.5" x14ac:dyDescent="0.35">
      <c r="B40" s="148">
        <v>28.4</v>
      </c>
      <c r="C40" s="835" t="str">
        <f>Text!H609</f>
        <v>Economic research</v>
      </c>
      <c r="D40" s="130" t="str">
        <f>IF(FrontPage!$E$3=1,Text!G609,Text!E609)</f>
        <v>RO6, line 10</v>
      </c>
      <c r="E40" s="1205">
        <f>IF(AND(UANumber&gt;=512,UANumber&lt;=552),'RO6'!I11,0)</f>
        <v>0</v>
      </c>
      <c r="F40" s="1205">
        <f>IF(AND(UANumber&gt;=512,UANumber&lt;=552),'RO6'!M11,0)</f>
        <v>0</v>
      </c>
      <c r="G40" s="1205">
        <f>IF(AND(UANumber&gt;=512,UANumber&lt;=552),'RO6'!N11,0)</f>
        <v>0</v>
      </c>
      <c r="H40" s="1205">
        <f>IF(AND(UANumber&gt;=512,UANumber&lt;=552),'RO6'!O11,0)</f>
        <v>0</v>
      </c>
      <c r="I40" s="965"/>
      <c r="J40" s="965"/>
      <c r="K40" s="968"/>
      <c r="L40" s="959"/>
      <c r="M40" s="959"/>
      <c r="N40" s="961">
        <f t="shared" si="4"/>
        <v>28.4</v>
      </c>
      <c r="O40" s="1201" t="str">
        <f>IF(ISERROR(VLOOKUP($B$4&amp;"_"&amp;$B$1&amp;"_"&amp;$N40&amp;"_"&amp;$T$5&amp;"_"&amp;O$9,tblRO[],7,FALSE)),"",VLOOKUP($B$4&amp;"_"&amp;$B$1&amp;"_"&amp;$N40&amp;"_"&amp;$T$5&amp;"_"&amp;O$9,tblRO[],7,FALSE))</f>
        <v/>
      </c>
      <c r="P40" s="1201" t="str">
        <f>IF(ISERROR(VLOOKUP($B$4&amp;"_"&amp;$B$1&amp;"_"&amp;$N40&amp;"_"&amp;$T$5&amp;"_"&amp;P$9,tblRO[],7,FALSE)),"",VLOOKUP($B$4&amp;"_"&amp;$B$1&amp;"_"&amp;$N40&amp;"_"&amp;$T$5&amp;"_"&amp;P$9,tblRO[],7,FALSE))</f>
        <v/>
      </c>
      <c r="Q40" s="1201">
        <f t="shared" ca="1" si="0"/>
        <v>0</v>
      </c>
      <c r="R40" s="1201" t="str">
        <f t="shared" ca="1" si="1"/>
        <v/>
      </c>
      <c r="S40" s="748" t="str">
        <f t="shared" ca="1" si="2"/>
        <v/>
      </c>
      <c r="T40" s="749" t="str">
        <f t="shared" ca="1" si="5"/>
        <v/>
      </c>
      <c r="U40" s="750"/>
      <c r="V40" s="751" t="str">
        <f t="shared" si="3"/>
        <v/>
      </c>
      <c r="W40" s="752"/>
      <c r="X40" s="1341"/>
      <c r="Y40" s="1339"/>
      <c r="Z40" s="753"/>
      <c r="AA40" s="755"/>
      <c r="AC40" s="295">
        <f t="shared" si="6"/>
        <v>500</v>
      </c>
      <c r="AD40" s="295">
        <f t="shared" si="7"/>
        <v>10</v>
      </c>
    </row>
    <row r="41" spans="2:30" ht="15.5" x14ac:dyDescent="0.35">
      <c r="B41" s="130">
        <v>29</v>
      </c>
      <c r="C41" s="835" t="str">
        <f>Text!H610</f>
        <v>Economic development</v>
      </c>
      <c r="D41" s="130" t="str">
        <f>IF(FrontPage!$E$3=1,Text!G610,Text!E610)</f>
        <v>RO6, line 12</v>
      </c>
      <c r="E41" s="1205">
        <f>IF(AND(UANumber&gt;=512,UANumber&lt;=552),'RO6'!I12,0)</f>
        <v>0</v>
      </c>
      <c r="F41" s="1205">
        <f>IF(AND(UANumber&gt;=512,UANumber&lt;=552),'RO6'!M12,0)</f>
        <v>0</v>
      </c>
      <c r="G41" s="1205">
        <f>IF(AND(UANumber&gt;=512,UANumber&lt;=552),'RO6'!N12,0)</f>
        <v>0</v>
      </c>
      <c r="H41" s="1205">
        <f>IF(AND(UANumber&gt;=512,UANumber&lt;=552),'RO6'!O12,0)</f>
        <v>0</v>
      </c>
      <c r="I41" s="965"/>
      <c r="J41" s="965"/>
      <c r="K41" s="968"/>
      <c r="L41" s="959"/>
      <c r="M41" s="959"/>
      <c r="N41" s="961">
        <f t="shared" si="4"/>
        <v>29</v>
      </c>
      <c r="O41" s="1201" t="str">
        <f>IF(ISERROR(VLOOKUP($B$4&amp;"_"&amp;$B$1&amp;"_"&amp;$N41&amp;"_"&amp;$T$5&amp;"_"&amp;O$9,tblRO[],7,FALSE)),"",VLOOKUP($B$4&amp;"_"&amp;$B$1&amp;"_"&amp;$N41&amp;"_"&amp;$T$5&amp;"_"&amp;O$9,tblRO[],7,FALSE))</f>
        <v/>
      </c>
      <c r="P41" s="1201" t="str">
        <f>IF(ISERROR(VLOOKUP($B$4&amp;"_"&amp;$B$1&amp;"_"&amp;$N41&amp;"_"&amp;$T$5&amp;"_"&amp;P$9,tblRO[],7,FALSE)),"",VLOOKUP($B$4&amp;"_"&amp;$B$1&amp;"_"&amp;$N41&amp;"_"&amp;$T$5&amp;"_"&amp;P$9,tblRO[],7,FALSE))</f>
        <v/>
      </c>
      <c r="Q41" s="1201">
        <f t="shared" ca="1" si="0"/>
        <v>0</v>
      </c>
      <c r="R41" s="1201" t="str">
        <f t="shared" ca="1" si="1"/>
        <v/>
      </c>
      <c r="S41" s="748" t="str">
        <f t="shared" ca="1" si="2"/>
        <v/>
      </c>
      <c r="T41" s="749" t="str">
        <f t="shared" ca="1" si="5"/>
        <v/>
      </c>
      <c r="U41" s="750"/>
      <c r="V41" s="751" t="str">
        <f t="shared" si="3"/>
        <v/>
      </c>
      <c r="W41" s="752"/>
      <c r="X41" s="1341"/>
      <c r="Y41" s="1339"/>
      <c r="Z41" s="753"/>
      <c r="AA41" s="755"/>
      <c r="AC41" s="295">
        <f t="shared" si="6"/>
        <v>500</v>
      </c>
      <c r="AD41" s="295">
        <f t="shared" si="7"/>
        <v>10</v>
      </c>
    </row>
    <row r="42" spans="2:30" ht="25" x14ac:dyDescent="0.35">
      <c r="B42" s="130">
        <v>30</v>
      </c>
      <c r="C42" s="835" t="str">
        <f>Text!H611</f>
        <v>Community development (county and county borough councils)</v>
      </c>
      <c r="D42" s="149" t="str">
        <f>IF(FrontPage!$E$3=1,Text!G611,Text!E611)</f>
        <v>RO6, line 13</v>
      </c>
      <c r="E42" s="1204">
        <f>IF(AND(UANumber&gt;=512,UANumber&lt;=552),'RO6'!I13,0)</f>
        <v>0</v>
      </c>
      <c r="F42" s="1204">
        <f>IF(AND(UANumber&gt;=512,UANumber&lt;=552),'RO6'!M13,0)</f>
        <v>0</v>
      </c>
      <c r="G42" s="1204">
        <f>IF(AND(UANumber&gt;=512,UANumber&lt;=552),'RO6'!N13,0)</f>
        <v>0</v>
      </c>
      <c r="H42" s="1204">
        <f>IF(AND(UANumber&gt;=512,UANumber&lt;=552),'RO6'!O13,0)</f>
        <v>0</v>
      </c>
      <c r="I42" s="965"/>
      <c r="J42" s="965"/>
      <c r="K42" s="968"/>
      <c r="L42" s="959"/>
      <c r="M42" s="959"/>
      <c r="N42" s="961">
        <f t="shared" si="4"/>
        <v>30</v>
      </c>
      <c r="O42" s="1201" t="str">
        <f>IF(ISERROR(VLOOKUP($B$4&amp;"_"&amp;$B$1&amp;"_"&amp;$N42&amp;"_"&amp;$T$5&amp;"_"&amp;O$9,tblRO[],7,FALSE)),"",VLOOKUP($B$4&amp;"_"&amp;$B$1&amp;"_"&amp;$N42&amp;"_"&amp;$T$5&amp;"_"&amp;O$9,tblRO[],7,FALSE))</f>
        <v/>
      </c>
      <c r="P42" s="1201" t="str">
        <f>IF(ISERROR(VLOOKUP($B$4&amp;"_"&amp;$B$1&amp;"_"&amp;$N42&amp;"_"&amp;$T$5&amp;"_"&amp;P$9,tblRO[],7,FALSE)),"",VLOOKUP($B$4&amp;"_"&amp;$B$1&amp;"_"&amp;$N42&amp;"_"&amp;$T$5&amp;"_"&amp;P$9,tblRO[],7,FALSE))</f>
        <v/>
      </c>
      <c r="Q42" s="1201">
        <f t="shared" ca="1" si="0"/>
        <v>0</v>
      </c>
      <c r="R42" s="1201" t="str">
        <f t="shared" ca="1" si="1"/>
        <v/>
      </c>
      <c r="S42" s="748" t="str">
        <f t="shared" ca="1" si="2"/>
        <v/>
      </c>
      <c r="T42" s="749" t="str">
        <f t="shared" ca="1" si="5"/>
        <v/>
      </c>
      <c r="U42" s="750"/>
      <c r="V42" s="751" t="str">
        <f t="shared" si="3"/>
        <v/>
      </c>
      <c r="W42" s="752"/>
      <c r="X42" s="1341"/>
      <c r="Y42" s="1339"/>
      <c r="Z42" s="753"/>
      <c r="AA42" s="755"/>
      <c r="AC42" s="295">
        <f t="shared" si="6"/>
        <v>500</v>
      </c>
      <c r="AD42" s="295">
        <f t="shared" si="7"/>
        <v>10</v>
      </c>
    </row>
    <row r="43" spans="2:30" ht="15.5" x14ac:dyDescent="0.35">
      <c r="B43" s="130">
        <v>32</v>
      </c>
      <c r="C43" s="835" t="str">
        <f>Text!H612</f>
        <v>Coroners' and other courts services</v>
      </c>
      <c r="D43" s="130" t="str">
        <f>IF(FrontPage!$E$3=1,Text!G612,Text!E612)</f>
        <v>RO6, line 17</v>
      </c>
      <c r="E43" s="1205">
        <f>IF(AND(UANumber&gt;=512,UANumber&lt;=552),'RO6'!I18,0)</f>
        <v>0</v>
      </c>
      <c r="F43" s="1205">
        <f>IF(AND(UANumber&gt;=512,UANumber&lt;=552),'RO6'!M18,0)</f>
        <v>0</v>
      </c>
      <c r="G43" s="1205">
        <f>IF(AND(UANumber&gt;=512,UANumber&lt;=552),'RO6'!N18,0)</f>
        <v>0</v>
      </c>
      <c r="H43" s="1205">
        <f>IF(AND(UANumber&gt;=512,UANumber&lt;=552),'RO6'!O18,0)</f>
        <v>0</v>
      </c>
      <c r="I43" s="965"/>
      <c r="J43" s="965"/>
      <c r="K43" s="968"/>
      <c r="L43" s="959"/>
      <c r="M43" s="959"/>
      <c r="N43" s="961">
        <f t="shared" si="4"/>
        <v>32</v>
      </c>
      <c r="O43" s="1201" t="str">
        <f>IF(ISERROR(VLOOKUP($B$4&amp;"_"&amp;$B$1&amp;"_"&amp;$N43&amp;"_"&amp;$T$5&amp;"_"&amp;O$9,tblRO[],7,FALSE)),"",VLOOKUP($B$4&amp;"_"&amp;$B$1&amp;"_"&amp;$N43&amp;"_"&amp;$T$5&amp;"_"&amp;O$9,tblRO[],7,FALSE))</f>
        <v/>
      </c>
      <c r="P43" s="1201" t="str">
        <f>IF(ISERROR(VLOOKUP($B$4&amp;"_"&amp;$B$1&amp;"_"&amp;$N43&amp;"_"&amp;$T$5&amp;"_"&amp;P$9,tblRO[],7,FALSE)),"",VLOOKUP($B$4&amp;"_"&amp;$B$1&amp;"_"&amp;$N43&amp;"_"&amp;$T$5&amp;"_"&amp;P$9,tblRO[],7,FALSE))</f>
        <v/>
      </c>
      <c r="Q43" s="1201">
        <f t="shared" ca="1" si="0"/>
        <v>0</v>
      </c>
      <c r="R43" s="1201" t="str">
        <f t="shared" ca="1" si="1"/>
        <v/>
      </c>
      <c r="S43" s="748" t="str">
        <f t="shared" ca="1" si="2"/>
        <v/>
      </c>
      <c r="T43" s="749" t="str">
        <f t="shared" ca="1" si="5"/>
        <v/>
      </c>
      <c r="U43" s="750"/>
      <c r="V43" s="751" t="str">
        <f t="shared" si="3"/>
        <v/>
      </c>
      <c r="W43" s="752"/>
      <c r="X43" s="1341"/>
      <c r="Y43" s="1339"/>
      <c r="Z43" s="753"/>
      <c r="AA43" s="755"/>
      <c r="AC43" s="295">
        <f t="shared" si="6"/>
        <v>500</v>
      </c>
      <c r="AD43" s="295">
        <f t="shared" si="7"/>
        <v>10</v>
      </c>
    </row>
    <row r="44" spans="2:30" ht="15.5" x14ac:dyDescent="0.35">
      <c r="B44" s="148">
        <v>39.5</v>
      </c>
      <c r="C44" s="835" t="str">
        <f>Text!H613</f>
        <v>Housing Council Fund</v>
      </c>
      <c r="D44" s="130" t="str">
        <f>IF(FrontPage!$E$3=1,Text!G613,Text!E613)</f>
        <v>RO8, line 18.5</v>
      </c>
      <c r="E44" s="1205">
        <f>IF(AND(UANumber&gt;=512,UANumber&lt;=552),'RO8'!I16,0)</f>
        <v>0</v>
      </c>
      <c r="F44" s="1205">
        <f>IF(AND(UANumber&gt;=512,UANumber&lt;=552),'RO8'!M16,0)</f>
        <v>0</v>
      </c>
      <c r="G44" s="1205">
        <f>IF(AND(UANumber&gt;=512,UANumber&lt;=552),'RO8'!N16,0)</f>
        <v>0</v>
      </c>
      <c r="H44" s="1205">
        <f>IF(AND(UANumber&gt;=512,UANumber&lt;=552),'RO8'!O16,0)</f>
        <v>0</v>
      </c>
      <c r="I44" s="965"/>
      <c r="J44" s="965"/>
      <c r="K44" s="968"/>
      <c r="L44" s="959"/>
      <c r="M44" s="959"/>
      <c r="N44" s="961">
        <f t="shared" si="4"/>
        <v>39.5</v>
      </c>
      <c r="O44" s="1201" t="str">
        <f>IF(ISERROR(VLOOKUP($B$4&amp;"_"&amp;$B$1&amp;"_"&amp;$N44&amp;"_"&amp;$T$5&amp;"_"&amp;O$9,tblRO[],7,FALSE)),"",VLOOKUP($B$4&amp;"_"&amp;$B$1&amp;"_"&amp;$N44&amp;"_"&amp;$T$5&amp;"_"&amp;O$9,tblRO[],7,FALSE))</f>
        <v/>
      </c>
      <c r="P44" s="1201" t="str">
        <f>IF(ISERROR(VLOOKUP($B$4&amp;"_"&amp;$B$1&amp;"_"&amp;$N44&amp;"_"&amp;$T$5&amp;"_"&amp;P$9,tblRO[],7,FALSE)),"",VLOOKUP($B$4&amp;"_"&amp;$B$1&amp;"_"&amp;$N44&amp;"_"&amp;$T$5&amp;"_"&amp;P$9,tblRO[],7,FALSE))</f>
        <v/>
      </c>
      <c r="Q44" s="1201">
        <f t="shared" ref="Q44:Q75" ca="1" si="8">IF(M44="E","",IF(ISERROR(VLOOKUP($B$1&amp;N44&amp;$T$5,TIndex,7,FALSE)),"",VLOOKUP($B$1&amp;N44&amp;$T$5,TIndex,7,FALSE)))</f>
        <v>0</v>
      </c>
      <c r="R44" s="1201" t="str">
        <f t="shared" ref="R44:R75" ca="1" si="9">IF(ISERROR(Q44-P44),"",Q44-P44)</f>
        <v/>
      </c>
      <c r="S44" s="748" t="str">
        <f t="shared" ref="S44:S75" ca="1" si="10">IF(ISERROR(R44/P44),"",IF(OR(P44=0,Q44=0),"",(R44/P44)*100))</f>
        <v/>
      </c>
      <c r="T44" s="749" t="str">
        <f t="shared" ca="1" si="5"/>
        <v/>
      </c>
      <c r="U44" s="750"/>
      <c r="V44" s="751" t="str">
        <f t="shared" ref="V44:V75" si="11">IF(U44="","",IF(OR(M44="T",M44="E",R44="",S44=""),"",IF(OR(W44="C",W44="T"),"",IF(U44=1,1,""))))</f>
        <v/>
      </c>
      <c r="W44" s="752"/>
      <c r="X44" s="1341"/>
      <c r="Y44" s="1339"/>
      <c r="Z44" s="753"/>
      <c r="AA44" s="755"/>
      <c r="AC44" s="295">
        <f t="shared" si="6"/>
        <v>500</v>
      </c>
      <c r="AD44" s="295">
        <f t="shared" si="7"/>
        <v>10</v>
      </c>
    </row>
    <row r="45" spans="2:30" ht="15.5" x14ac:dyDescent="0.35">
      <c r="B45" s="130">
        <v>41</v>
      </c>
      <c r="C45" s="835" t="str">
        <f>Text!H614</f>
        <v>Other council fund housing</v>
      </c>
      <c r="D45" s="130" t="str">
        <f>IF(FrontPage!$E$3=1,Text!G614,Text!E614)</f>
        <v>RO8, line 25</v>
      </c>
      <c r="E45" s="1205">
        <f>IF(AND(UANumber&gt;=512,UANumber&lt;=552),'RO8'!I22,0)</f>
        <v>0</v>
      </c>
      <c r="F45" s="1205">
        <f>IF(AND(UANumber&gt;=512,UANumber&lt;=552),'RO8'!M22,0)</f>
        <v>0</v>
      </c>
      <c r="G45" s="1205">
        <f>IF(AND(UANumber&gt;=512,UANumber&lt;=552),'RO8'!N22,0)</f>
        <v>0</v>
      </c>
      <c r="H45" s="1205">
        <f>IF(AND(UANumber&gt;=512,UANumber&lt;=552),'RO8'!O22,0)</f>
        <v>0</v>
      </c>
      <c r="I45" s="965"/>
      <c r="J45" s="965"/>
      <c r="K45" s="968"/>
      <c r="L45" s="959"/>
      <c r="M45" s="959"/>
      <c r="N45" s="961">
        <f t="shared" si="4"/>
        <v>41</v>
      </c>
      <c r="O45" s="1201" t="str">
        <f>IF(ISERROR(VLOOKUP($B$4&amp;"_"&amp;$B$1&amp;"_"&amp;$N45&amp;"_"&amp;$T$5&amp;"_"&amp;O$9,tblRO[],7,FALSE)),"",VLOOKUP($B$4&amp;"_"&amp;$B$1&amp;"_"&amp;$N45&amp;"_"&amp;$T$5&amp;"_"&amp;O$9,tblRO[],7,FALSE))</f>
        <v/>
      </c>
      <c r="P45" s="1201" t="str">
        <f>IF(ISERROR(VLOOKUP($B$4&amp;"_"&amp;$B$1&amp;"_"&amp;$N45&amp;"_"&amp;$T$5&amp;"_"&amp;P$9,tblRO[],7,FALSE)),"",VLOOKUP($B$4&amp;"_"&amp;$B$1&amp;"_"&amp;$N45&amp;"_"&amp;$T$5&amp;"_"&amp;P$9,tblRO[],7,FALSE))</f>
        <v/>
      </c>
      <c r="Q45" s="1201">
        <f t="shared" ca="1" si="8"/>
        <v>0</v>
      </c>
      <c r="R45" s="1201" t="str">
        <f t="shared" ca="1" si="9"/>
        <v/>
      </c>
      <c r="S45" s="748" t="str">
        <f t="shared" ca="1" si="10"/>
        <v/>
      </c>
      <c r="T45" s="749" t="str">
        <f t="shared" ca="1" si="5"/>
        <v/>
      </c>
      <c r="U45" s="750"/>
      <c r="V45" s="751" t="str">
        <f t="shared" si="11"/>
        <v/>
      </c>
      <c r="W45" s="752"/>
      <c r="X45" s="1341"/>
      <c r="Y45" s="1339"/>
      <c r="Z45" s="753"/>
      <c r="AA45" s="755"/>
      <c r="AC45" s="295">
        <f t="shared" si="6"/>
        <v>500</v>
      </c>
      <c r="AD45" s="295">
        <f t="shared" si="7"/>
        <v>10</v>
      </c>
    </row>
    <row r="46" spans="2:30" ht="15.5" x14ac:dyDescent="0.35">
      <c r="B46" s="130">
        <v>43</v>
      </c>
      <c r="C46" s="835" t="str">
        <f>Text!H615</f>
        <v>Local tax collection</v>
      </c>
      <c r="D46" s="130" t="str">
        <f>IF(FrontPage!$E$3=1,Text!G615,Text!E615)</f>
        <v>RO9, line 7</v>
      </c>
      <c r="E46" s="1205">
        <f>IF(AND(UANumber&gt;=512,UANumber&lt;=552),'RO9'!I11,0)</f>
        <v>0</v>
      </c>
      <c r="F46" s="1205">
        <f>IF(AND(UANumber&gt;=512,UANumber&lt;=552),'RO9'!M11,0)</f>
        <v>0</v>
      </c>
      <c r="G46" s="1205">
        <f>IF(AND(UANumber&gt;=512,UANumber&lt;=552),'RO9'!N11,0)</f>
        <v>0</v>
      </c>
      <c r="H46" s="1205">
        <f>IF(AND(UANumber&gt;=512,UANumber&lt;=552),'RO9'!O11,0)</f>
        <v>0</v>
      </c>
      <c r="I46" s="965"/>
      <c r="J46" s="965"/>
      <c r="K46" s="968"/>
      <c r="L46" s="959"/>
      <c r="M46" s="959"/>
      <c r="N46" s="961">
        <f t="shared" si="4"/>
        <v>43</v>
      </c>
      <c r="O46" s="1201" t="str">
        <f>IF(ISERROR(VLOOKUP($B$4&amp;"_"&amp;$B$1&amp;"_"&amp;$N46&amp;"_"&amp;$T$5&amp;"_"&amp;O$9,tblRO[],7,FALSE)),"",VLOOKUP($B$4&amp;"_"&amp;$B$1&amp;"_"&amp;$N46&amp;"_"&amp;$T$5&amp;"_"&amp;O$9,tblRO[],7,FALSE))</f>
        <v/>
      </c>
      <c r="P46" s="1201" t="str">
        <f>IF(ISERROR(VLOOKUP($B$4&amp;"_"&amp;$B$1&amp;"_"&amp;$N46&amp;"_"&amp;$T$5&amp;"_"&amp;P$9,tblRO[],7,FALSE)),"",VLOOKUP($B$4&amp;"_"&amp;$B$1&amp;"_"&amp;$N46&amp;"_"&amp;$T$5&amp;"_"&amp;P$9,tblRO[],7,FALSE))</f>
        <v/>
      </c>
      <c r="Q46" s="1201">
        <f t="shared" ca="1" si="8"/>
        <v>0</v>
      </c>
      <c r="R46" s="1201" t="str">
        <f t="shared" ca="1" si="9"/>
        <v/>
      </c>
      <c r="S46" s="748" t="str">
        <f t="shared" ca="1" si="10"/>
        <v/>
      </c>
      <c r="T46" s="749" t="str">
        <f t="shared" ca="1" si="5"/>
        <v/>
      </c>
      <c r="U46" s="750"/>
      <c r="V46" s="751" t="str">
        <f t="shared" si="11"/>
        <v/>
      </c>
      <c r="W46" s="752"/>
      <c r="X46" s="1341"/>
      <c r="Y46" s="1339"/>
      <c r="Z46" s="753"/>
      <c r="AA46" s="755"/>
      <c r="AC46" s="295">
        <f t="shared" si="6"/>
        <v>500</v>
      </c>
      <c r="AD46" s="295">
        <f t="shared" si="7"/>
        <v>10</v>
      </c>
    </row>
    <row r="47" spans="2:30" ht="15.5" x14ac:dyDescent="0.35">
      <c r="B47" s="130">
        <v>46</v>
      </c>
      <c r="C47" s="835" t="str">
        <f>Text!H616</f>
        <v>Other central services to the public</v>
      </c>
      <c r="D47" s="130" t="str">
        <f>IF(FrontPage!$E$3=1,Text!G616,Text!E616)</f>
        <v>RO9, line 15</v>
      </c>
      <c r="E47" s="1205">
        <f>IF(AND(UANumber&gt;=512,UANumber&lt;=552),'RO9'!I19,0)</f>
        <v>0</v>
      </c>
      <c r="F47" s="1205">
        <f>IF(AND(UANumber&gt;=512,UANumber&lt;=552),'RO9'!M19,0)</f>
        <v>0</v>
      </c>
      <c r="G47" s="1205">
        <f>IF(AND(UANumber&gt;=512,UANumber&lt;=552),'RO9'!N19,0)</f>
        <v>0</v>
      </c>
      <c r="H47" s="1205">
        <f>IF(AND(UANumber&gt;=512,UANumber&lt;=552),'RO9'!O19,0)</f>
        <v>0</v>
      </c>
      <c r="I47" s="965"/>
      <c r="J47" s="965"/>
      <c r="K47" s="968"/>
      <c r="L47" s="959"/>
      <c r="M47" s="959"/>
      <c r="N47" s="961">
        <f t="shared" si="4"/>
        <v>46</v>
      </c>
      <c r="O47" s="1201" t="str">
        <f>IF(ISERROR(VLOOKUP($B$4&amp;"_"&amp;$B$1&amp;"_"&amp;$N47&amp;"_"&amp;$T$5&amp;"_"&amp;O$9,tblRO[],7,FALSE)),"",VLOOKUP($B$4&amp;"_"&amp;$B$1&amp;"_"&amp;$N47&amp;"_"&amp;$T$5&amp;"_"&amp;O$9,tblRO[],7,FALSE))</f>
        <v/>
      </c>
      <c r="P47" s="1201" t="str">
        <f>IF(ISERROR(VLOOKUP($B$4&amp;"_"&amp;$B$1&amp;"_"&amp;$N47&amp;"_"&amp;$T$5&amp;"_"&amp;P$9,tblRO[],7,FALSE)),"",VLOOKUP($B$4&amp;"_"&amp;$B$1&amp;"_"&amp;$N47&amp;"_"&amp;$T$5&amp;"_"&amp;P$9,tblRO[],7,FALSE))</f>
        <v/>
      </c>
      <c r="Q47" s="1201">
        <f t="shared" ca="1" si="8"/>
        <v>0</v>
      </c>
      <c r="R47" s="1201" t="str">
        <f t="shared" ca="1" si="9"/>
        <v/>
      </c>
      <c r="S47" s="748" t="str">
        <f t="shared" ca="1" si="10"/>
        <v/>
      </c>
      <c r="T47" s="749" t="str">
        <f t="shared" ca="1" si="5"/>
        <v/>
      </c>
      <c r="U47" s="750"/>
      <c r="V47" s="751" t="str">
        <f t="shared" si="11"/>
        <v/>
      </c>
      <c r="W47" s="752"/>
      <c r="X47" s="1341"/>
      <c r="Y47" s="1339"/>
      <c r="Z47" s="753"/>
      <c r="AA47" s="755"/>
      <c r="AC47" s="295">
        <f t="shared" si="6"/>
        <v>500</v>
      </c>
      <c r="AD47" s="295">
        <f t="shared" si="7"/>
        <v>10</v>
      </c>
    </row>
    <row r="48" spans="2:30" ht="15.5" x14ac:dyDescent="0.35">
      <c r="B48" s="130">
        <v>47</v>
      </c>
      <c r="C48" s="835" t="str">
        <f>Text!H617</f>
        <v>Police services</v>
      </c>
      <c r="D48" s="130" t="str">
        <f>IF(FrontPage!$E$3=1,Text!G617,Text!E617)</f>
        <v>RO(P), line 6</v>
      </c>
      <c r="E48" s="1205">
        <f>IF(AND(UANumber&gt;=562,UANumber&lt;=568),ROP!I6,0)</f>
        <v>0</v>
      </c>
      <c r="F48" s="1205">
        <f>IF(AND(UANumber&gt;=562,UANumber&lt;=568),ROP!M6,0)</f>
        <v>0</v>
      </c>
      <c r="G48" s="1205">
        <f>IF(AND(UANumber&gt;=562,UANumber&lt;=568),ROP!N6,0)</f>
        <v>0</v>
      </c>
      <c r="H48" s="1205">
        <f>IF(AND(UANumber&gt;=562,UANumber&lt;=568),ROP!O6,0)</f>
        <v>0</v>
      </c>
      <c r="I48" s="965"/>
      <c r="J48" s="965"/>
      <c r="K48" s="968"/>
      <c r="L48" s="959"/>
      <c r="M48" s="959"/>
      <c r="N48" s="961">
        <f t="shared" si="4"/>
        <v>47</v>
      </c>
      <c r="O48" s="1201" t="str">
        <f>IF(ISERROR(VLOOKUP($B$4&amp;"_"&amp;$B$1&amp;"_"&amp;$N48&amp;"_"&amp;$T$5&amp;"_"&amp;O$9,tblRO[],7,FALSE)),"",VLOOKUP($B$4&amp;"_"&amp;$B$1&amp;"_"&amp;$N48&amp;"_"&amp;$T$5&amp;"_"&amp;O$9,tblRO[],7,FALSE))</f>
        <v/>
      </c>
      <c r="P48" s="1201" t="str">
        <f>IF(ISERROR(VLOOKUP($B$4&amp;"_"&amp;$B$1&amp;"_"&amp;$N48&amp;"_"&amp;$T$5&amp;"_"&amp;P$9,tblRO[],7,FALSE)),"",VLOOKUP($B$4&amp;"_"&amp;$B$1&amp;"_"&amp;$N48&amp;"_"&amp;$T$5&amp;"_"&amp;P$9,tblRO[],7,FALSE))</f>
        <v/>
      </c>
      <c r="Q48" s="1201">
        <f t="shared" ca="1" si="8"/>
        <v>0</v>
      </c>
      <c r="R48" s="1201" t="str">
        <f t="shared" ca="1" si="9"/>
        <v/>
      </c>
      <c r="S48" s="748" t="str">
        <f t="shared" ca="1" si="10"/>
        <v/>
      </c>
      <c r="T48" s="749" t="str">
        <f t="shared" ca="1" si="5"/>
        <v/>
      </c>
      <c r="U48" s="750"/>
      <c r="V48" s="751" t="str">
        <f t="shared" si="11"/>
        <v/>
      </c>
      <c r="W48" s="752"/>
      <c r="X48" s="1341"/>
      <c r="Y48" s="1339"/>
      <c r="Z48" s="753"/>
      <c r="AA48" s="755"/>
      <c r="AC48" s="295">
        <f t="shared" si="6"/>
        <v>500</v>
      </c>
      <c r="AD48" s="295">
        <f t="shared" si="7"/>
        <v>10</v>
      </c>
    </row>
    <row r="49" spans="2:30" ht="15.5" x14ac:dyDescent="0.35">
      <c r="B49" s="148">
        <v>47.8</v>
      </c>
      <c r="C49" s="835" t="str">
        <f>Text!H618</f>
        <v>Fire services</v>
      </c>
      <c r="D49" s="130" t="str">
        <f>IF(FrontPage!$E$3=1,Text!G618,Text!E618)</f>
        <v>RO(F), line 6</v>
      </c>
      <c r="E49" s="1205">
        <f>IF(AND(UANumber&gt;=572,UANumber&lt;=576),ROF!H6,0)</f>
        <v>0</v>
      </c>
      <c r="F49" s="1205">
        <f>IF(AND(UANumber&gt;=572,UANumber&lt;=576),ROF!L6,0)</f>
        <v>0</v>
      </c>
      <c r="G49" s="1205">
        <f>IF(AND(UANumber&gt;=572,UANumber&lt;=576),ROF!M6,0)</f>
        <v>0</v>
      </c>
      <c r="H49" s="1205">
        <f>IF(AND(UANumber&gt;=572,UANumber&lt;=576),ROF!N6,0)</f>
        <v>0</v>
      </c>
      <c r="I49" s="965"/>
      <c r="J49" s="965"/>
      <c r="K49" s="968"/>
      <c r="L49" s="959"/>
      <c r="M49" s="959"/>
      <c r="N49" s="961">
        <f t="shared" si="4"/>
        <v>47.8</v>
      </c>
      <c r="O49" s="1201" t="str">
        <f>IF(ISERROR(VLOOKUP($B$4&amp;"_"&amp;$B$1&amp;"_"&amp;$N49&amp;"_"&amp;$T$5&amp;"_"&amp;O$9,tblRO[],7,FALSE)),"",VLOOKUP($B$4&amp;"_"&amp;$B$1&amp;"_"&amp;$N49&amp;"_"&amp;$T$5&amp;"_"&amp;O$9,tblRO[],7,FALSE))</f>
        <v/>
      </c>
      <c r="P49" s="1201" t="str">
        <f>IF(ISERROR(VLOOKUP($B$4&amp;"_"&amp;$B$1&amp;"_"&amp;$N49&amp;"_"&amp;$T$5&amp;"_"&amp;P$9,tblRO[],7,FALSE)),"",VLOOKUP($B$4&amp;"_"&amp;$B$1&amp;"_"&amp;$N49&amp;"_"&amp;$T$5&amp;"_"&amp;P$9,tblRO[],7,FALSE))</f>
        <v/>
      </c>
      <c r="Q49" s="1201">
        <f t="shared" ca="1" si="8"/>
        <v>0</v>
      </c>
      <c r="R49" s="1201" t="str">
        <f t="shared" ca="1" si="9"/>
        <v/>
      </c>
      <c r="S49" s="748" t="str">
        <f t="shared" ca="1" si="10"/>
        <v/>
      </c>
      <c r="T49" s="749" t="str">
        <f t="shared" ca="1" si="5"/>
        <v/>
      </c>
      <c r="U49" s="750"/>
      <c r="V49" s="751" t="str">
        <f t="shared" si="11"/>
        <v/>
      </c>
      <c r="W49" s="752"/>
      <c r="X49" s="1341"/>
      <c r="Y49" s="1339"/>
      <c r="Z49" s="753"/>
      <c r="AA49" s="755"/>
      <c r="AC49" s="295">
        <f t="shared" si="6"/>
        <v>500</v>
      </c>
      <c r="AD49" s="295">
        <f t="shared" si="7"/>
        <v>10</v>
      </c>
    </row>
    <row r="50" spans="2:30" ht="15.5" x14ac:dyDescent="0.35">
      <c r="B50" s="148">
        <v>50.1</v>
      </c>
      <c r="C50" s="835" t="str">
        <f>Text!H619</f>
        <v>National parks services</v>
      </c>
      <c r="D50" s="130" t="str">
        <f>IF(FrontPage!$E$3=1,Text!G619,Text!E619)</f>
        <v>RO(N), line 14</v>
      </c>
      <c r="E50" s="1205">
        <f>IF(AND(UANumber&gt;=582,UANumber&lt;=586),RON!H16,0)</f>
        <v>0</v>
      </c>
      <c r="F50" s="1205">
        <f>IF(AND(UANumber&gt;=582,UANumber&lt;=586),RON!L16,0)</f>
        <v>0</v>
      </c>
      <c r="G50" s="1205">
        <f>IF(AND(UANumber&gt;=582,UANumber&lt;=586),RON!M16,0)</f>
        <v>0</v>
      </c>
      <c r="H50" s="1205">
        <f>IF(AND(UANumber&gt;=582,UANumber&lt;=586),RON!N16,0)</f>
        <v>0</v>
      </c>
      <c r="I50" s="965"/>
      <c r="J50" s="965"/>
      <c r="K50" s="968"/>
      <c r="L50" s="959"/>
      <c r="M50" s="959"/>
      <c r="N50" s="961">
        <f t="shared" si="4"/>
        <v>50.1</v>
      </c>
      <c r="O50" s="1201" t="str">
        <f>IF(ISERROR(VLOOKUP($B$4&amp;"_"&amp;$B$1&amp;"_"&amp;$N50&amp;"_"&amp;$T$5&amp;"_"&amp;O$9,tblRO[],7,FALSE)),"",VLOOKUP($B$4&amp;"_"&amp;$B$1&amp;"_"&amp;$N50&amp;"_"&amp;$T$5&amp;"_"&amp;O$9,tblRO[],7,FALSE))</f>
        <v/>
      </c>
      <c r="P50" s="1201" t="str">
        <f>IF(ISERROR(VLOOKUP($B$4&amp;"_"&amp;$B$1&amp;"_"&amp;$N50&amp;"_"&amp;$T$5&amp;"_"&amp;P$9,tblRO[],7,FALSE)),"",VLOOKUP($B$4&amp;"_"&amp;$B$1&amp;"_"&amp;$N50&amp;"_"&amp;$T$5&amp;"_"&amp;P$9,tblRO[],7,FALSE))</f>
        <v/>
      </c>
      <c r="Q50" s="1201">
        <f t="shared" ca="1" si="8"/>
        <v>0</v>
      </c>
      <c r="R50" s="1201" t="str">
        <f t="shared" ca="1" si="9"/>
        <v/>
      </c>
      <c r="S50" s="748" t="str">
        <f t="shared" ca="1" si="10"/>
        <v/>
      </c>
      <c r="T50" s="749" t="str">
        <f t="shared" ca="1" si="5"/>
        <v/>
      </c>
      <c r="U50" s="750"/>
      <c r="V50" s="751" t="str">
        <f t="shared" si="11"/>
        <v/>
      </c>
      <c r="W50" s="752"/>
      <c r="X50" s="1341"/>
      <c r="Y50" s="1339"/>
      <c r="Z50" s="753"/>
      <c r="AA50" s="755"/>
      <c r="AC50" s="295">
        <f t="shared" si="6"/>
        <v>500</v>
      </c>
      <c r="AD50" s="295">
        <f t="shared" si="7"/>
        <v>10</v>
      </c>
    </row>
    <row r="51" spans="2:30" ht="15.5" x14ac:dyDescent="0.35">
      <c r="B51" s="130">
        <v>57</v>
      </c>
      <c r="C51" s="835" t="str">
        <f>Text!H620</f>
        <v>Corporate and democratic core</v>
      </c>
      <c r="D51" s="130" t="str">
        <f>IF(FrontPage!$E$3=1,Text!G620,Text!E620)</f>
        <v>RO9 / RO(P) / RO(F) / RO(N)</v>
      </c>
      <c r="E51" s="1205" t="b">
        <f>IF(AND(UANumber&gt;=512,UANumber&lt;=552),'RO9'!I25,IF(AND(UANumber&gt;=562,UANumber&lt;=568),ROP!I8,IF(AND(UANumber&gt;=572,UANumber&lt;=576),ROF!H10,IF(AND(UANumber&gt;=582,UANumber&lt;=586),RON!H20))))</f>
        <v>0</v>
      </c>
      <c r="F51" s="1205" t="b">
        <f>IF(AND(UANumber&gt;=512,UANumber&lt;=552),'RO9'!M25,IF(AND(UANumber&gt;=562,UANumber&lt;=568),ROP!M8,IF(AND(UANumber&gt;=572,UANumber&lt;=576),ROF!L10,IF(AND(UANumber&gt;=582,UANumber&lt;=586),RON!L20))))</f>
        <v>0</v>
      </c>
      <c r="G51" s="1205" t="b">
        <f>IF(AND(UANumber&gt;=512,UANumber&lt;=552),'RO9'!N25,IF(AND(UANumber&gt;=562,UANumber&lt;=568),ROP!N8,IF(AND(UANumber&gt;=572,UANumber&lt;=576),ROF!M10,IF(AND(UANumber&gt;=582,UANumber&lt;=586),RON!M20))))</f>
        <v>0</v>
      </c>
      <c r="H51" s="1205" t="b">
        <f>IF(AND(UANumber&gt;=512,UANumber&lt;=552),'RO9'!O25,IF(AND(UANumber&gt;=562,UANumber&lt;=568),ROP!O8,IF(AND(UANumber&gt;=572,UANumber&lt;=576),ROF!N10,IF(AND(UANumber&gt;=582,UANumber&lt;=586),RON!N20))))</f>
        <v>0</v>
      </c>
      <c r="I51" s="965"/>
      <c r="J51" s="965"/>
      <c r="K51" s="968"/>
      <c r="L51" s="959"/>
      <c r="M51" s="959"/>
      <c r="N51" s="961">
        <f t="shared" si="4"/>
        <v>57</v>
      </c>
      <c r="O51" s="1201" t="str">
        <f>IF(ISERROR(VLOOKUP($B$4&amp;"_"&amp;$B$1&amp;"_"&amp;$N51&amp;"_"&amp;$T$5&amp;"_"&amp;O$9,tblRO[],7,FALSE)),"",VLOOKUP($B$4&amp;"_"&amp;$B$1&amp;"_"&amp;$N51&amp;"_"&amp;$T$5&amp;"_"&amp;O$9,tblRO[],7,FALSE))</f>
        <v/>
      </c>
      <c r="P51" s="1201" t="str">
        <f>IF(ISERROR(VLOOKUP($B$4&amp;"_"&amp;$B$1&amp;"_"&amp;$N51&amp;"_"&amp;$T$5&amp;"_"&amp;P$9,tblRO[],7,FALSE)),"",VLOOKUP($B$4&amp;"_"&amp;$B$1&amp;"_"&amp;$N51&amp;"_"&amp;$T$5&amp;"_"&amp;P$9,tblRO[],7,FALSE))</f>
        <v/>
      </c>
      <c r="Q51" s="1201">
        <f t="shared" ca="1" si="8"/>
        <v>0</v>
      </c>
      <c r="R51" s="1201" t="str">
        <f t="shared" ca="1" si="9"/>
        <v/>
      </c>
      <c r="S51" s="748" t="str">
        <f t="shared" ca="1" si="10"/>
        <v/>
      </c>
      <c r="T51" s="749" t="str">
        <f t="shared" ca="1" si="5"/>
        <v/>
      </c>
      <c r="U51" s="750"/>
      <c r="V51" s="751" t="str">
        <f t="shared" si="11"/>
        <v/>
      </c>
      <c r="W51" s="752"/>
      <c r="X51" s="1341"/>
      <c r="Y51" s="1339"/>
      <c r="Z51" s="756"/>
      <c r="AA51" s="757"/>
      <c r="AC51" s="295">
        <f t="shared" si="6"/>
        <v>500</v>
      </c>
      <c r="AD51" s="295">
        <f t="shared" si="7"/>
        <v>10</v>
      </c>
    </row>
    <row r="52" spans="2:30" ht="15.5" x14ac:dyDescent="0.35">
      <c r="B52" s="130">
        <v>58</v>
      </c>
      <c r="C52" s="835" t="str">
        <f>Text!H621</f>
        <v>Non distributed costs</v>
      </c>
      <c r="D52" s="130" t="str">
        <f>IF(FrontPage!$E$3=1,Text!G621,Text!E621)</f>
        <v>RO9 / RO(P) / RO(F) / RO(N)</v>
      </c>
      <c r="E52" s="1205" t="b">
        <f>IF(AND(UANumber&gt;=512,UANumber&lt;=552),'RO9'!I39,IF(AND(UANumber&gt;=562,UANumber&lt;=568),ROP!I9,IF(AND(UANumber&gt;=572,UANumber&lt;=576),ROF!H12,IF(AND(UANumber&gt;=582,UANumber&lt;=586),RON!H22))))</f>
        <v>0</v>
      </c>
      <c r="F52" s="1205" t="b">
        <f>IF(AND(UANumber&gt;=512,UANumber&lt;=552),'RO9'!M39,IF(AND(UANumber&gt;=562,UANumber&lt;=568),ROP!M9,IF(AND(UANumber&gt;=572,UANumber&lt;=576),ROF!L12,IF(AND(UANumber&gt;=582,UANumber&lt;=586),RON!L22))))</f>
        <v>0</v>
      </c>
      <c r="G52" s="1205" t="b">
        <f>IF(AND(UANumber&gt;=512,UANumber&lt;=552),'RO9'!N39,IF(AND(UANumber&gt;=562,UANumber&lt;=568),ROP!N9,IF(AND(UANumber&gt;=572,UANumber&lt;=576),ROF!M12,IF(AND(UANumber&gt;=582,UANumber&lt;=586),RON!M22))))</f>
        <v>0</v>
      </c>
      <c r="H52" s="1205" t="b">
        <f>IF(AND(UANumber&gt;=512,UANumber&lt;=552),'RO9'!O39,IF(AND(UANumber&gt;=562,UANumber&lt;=568),ROP!O9,IF(AND(UANumber&gt;=572,UANumber&lt;=576),ROF!N12,IF(AND(UANumber&gt;=582,UANumber&lt;=586),RON!N22))))</f>
        <v>0</v>
      </c>
      <c r="I52" s="965"/>
      <c r="J52" s="965"/>
      <c r="K52" s="968"/>
      <c r="L52" s="959"/>
      <c r="M52" s="959"/>
      <c r="N52" s="961">
        <f t="shared" si="4"/>
        <v>58</v>
      </c>
      <c r="O52" s="1201" t="str">
        <f>IF(ISERROR(VLOOKUP($B$4&amp;"_"&amp;$B$1&amp;"_"&amp;$N52&amp;"_"&amp;$T$5&amp;"_"&amp;O$9,tblRO[],7,FALSE)),"",VLOOKUP($B$4&amp;"_"&amp;$B$1&amp;"_"&amp;$N52&amp;"_"&amp;$T$5&amp;"_"&amp;O$9,tblRO[],7,FALSE))</f>
        <v/>
      </c>
      <c r="P52" s="1201" t="str">
        <f>IF(ISERROR(VLOOKUP($B$4&amp;"_"&amp;$B$1&amp;"_"&amp;$N52&amp;"_"&amp;$T$5&amp;"_"&amp;P$9,tblRO[],7,FALSE)),"",VLOOKUP($B$4&amp;"_"&amp;$B$1&amp;"_"&amp;$N52&amp;"_"&amp;$T$5&amp;"_"&amp;P$9,tblRO[],7,FALSE))</f>
        <v/>
      </c>
      <c r="Q52" s="1201">
        <f t="shared" ca="1" si="8"/>
        <v>0</v>
      </c>
      <c r="R52" s="1201" t="str">
        <f t="shared" ca="1" si="9"/>
        <v/>
      </c>
      <c r="S52" s="748" t="str">
        <f t="shared" ca="1" si="10"/>
        <v/>
      </c>
      <c r="T52" s="749" t="str">
        <f t="shared" ca="1" si="5"/>
        <v/>
      </c>
      <c r="U52" s="750"/>
      <c r="V52" s="751" t="str">
        <f t="shared" si="11"/>
        <v/>
      </c>
      <c r="W52" s="752"/>
      <c r="X52" s="1341"/>
      <c r="Y52" s="1339"/>
      <c r="Z52" s="753"/>
      <c r="AA52" s="755"/>
      <c r="AC52" s="295">
        <f t="shared" si="6"/>
        <v>500</v>
      </c>
      <c r="AD52" s="295">
        <f t="shared" si="7"/>
        <v>10</v>
      </c>
    </row>
    <row r="53" spans="2:30" ht="16" thickBot="1" x14ac:dyDescent="0.4">
      <c r="B53" s="130">
        <v>59</v>
      </c>
      <c r="C53" s="835" t="str">
        <f>Text!H622</f>
        <v>Other central costs</v>
      </c>
      <c r="D53" s="130" t="str">
        <f>IF(FrontPage!$E$3=1,Text!G622,Text!E622)</f>
        <v>RO9 / RO(P) / RO(F) / RO(N)</v>
      </c>
      <c r="E53" s="1206" t="b">
        <f>IF(AND(UANumber&gt;=512,UANumber&lt;=552),'RO9'!I41,IF(AND(UANumber&gt;=562,UANumber&lt;=568),ROP!I10,IF(AND(UANumber&gt;=572,UANumber&lt;=576),ROF!H13,IF(AND(UANumber&gt;=582,UANumber&lt;=586),RON!H23))))</f>
        <v>0</v>
      </c>
      <c r="F53" s="1206" t="b">
        <f>IF(AND(UANumber&gt;=512,UANumber&lt;=552),'RO9'!M41,IF(AND(UANumber&gt;=562,UANumber&lt;=568),ROP!M10,IF(AND(UANumber&gt;=572,UANumber&lt;=576),ROF!L13,IF(AND(UANumber&gt;=582,UANumber&lt;=586),RON!L23))))</f>
        <v>0</v>
      </c>
      <c r="G53" s="1206" t="b">
        <f>IF(AND(UANumber&gt;=512,UANumber&lt;=552),'RO9'!N41,IF(AND(UANumber&gt;=562,UANumber&lt;=568),ROP!N10,IF(AND(UANumber&gt;=572,UANumber&lt;=576),ROF!M13,IF(AND(UANumber&gt;=582,UANumber&lt;=586),RON!M23))))</f>
        <v>0</v>
      </c>
      <c r="H53" s="1206" t="b">
        <f>IF(AND(UANumber&gt;=512,UANumber&lt;=552),'RO9'!O41,IF(AND(UANumber&gt;=562,UANumber&lt;=568),ROP!O10,IF(AND(UANumber&gt;=572,UANumber&lt;=576),ROF!N13,IF(AND(UANumber&gt;=582,UANumber&lt;=586),RON!N23))))</f>
        <v>0</v>
      </c>
      <c r="I53" s="1439" t="str">
        <f>Text!H687</f>
        <v>(£K 3 decimals)</v>
      </c>
      <c r="J53" s="1440"/>
      <c r="K53" s="958"/>
      <c r="L53" s="959"/>
      <c r="M53" s="959"/>
      <c r="N53" s="961">
        <f t="shared" si="4"/>
        <v>59</v>
      </c>
      <c r="O53" s="1201" t="str">
        <f>IF(ISERROR(VLOOKUP($B$4&amp;"_"&amp;$B$1&amp;"_"&amp;$N53&amp;"_"&amp;$T$5&amp;"_"&amp;O$9,tblRO[],7,FALSE)),"",VLOOKUP($B$4&amp;"_"&amp;$B$1&amp;"_"&amp;$N53&amp;"_"&amp;$T$5&amp;"_"&amp;O$9,tblRO[],7,FALSE))</f>
        <v/>
      </c>
      <c r="P53" s="1201" t="str">
        <f>IF(ISERROR(VLOOKUP($B$4&amp;"_"&amp;$B$1&amp;"_"&amp;$N53&amp;"_"&amp;$T$5&amp;"_"&amp;P$9,tblRO[],7,FALSE)),"",VLOOKUP($B$4&amp;"_"&amp;$B$1&amp;"_"&amp;$N53&amp;"_"&amp;$T$5&amp;"_"&amp;P$9,tblRO[],7,FALSE))</f>
        <v/>
      </c>
      <c r="Q53" s="1201">
        <f t="shared" ca="1" si="8"/>
        <v>0</v>
      </c>
      <c r="R53" s="1201" t="str">
        <f t="shared" ca="1" si="9"/>
        <v/>
      </c>
      <c r="S53" s="748" t="str">
        <f t="shared" ca="1" si="10"/>
        <v/>
      </c>
      <c r="T53" s="749" t="str">
        <f t="shared" ca="1" si="5"/>
        <v/>
      </c>
      <c r="U53" s="750"/>
      <c r="V53" s="751" t="str">
        <f t="shared" si="11"/>
        <v/>
      </c>
      <c r="W53" s="752"/>
      <c r="X53" s="1341"/>
      <c r="Y53" s="1339"/>
      <c r="Z53" s="753"/>
      <c r="AA53" s="755"/>
      <c r="AC53" s="295">
        <f t="shared" si="6"/>
        <v>500</v>
      </c>
      <c r="AD53" s="295">
        <f t="shared" si="7"/>
        <v>10</v>
      </c>
    </row>
    <row r="54" spans="2:30" ht="16" thickBot="1" x14ac:dyDescent="0.4">
      <c r="B54" s="19">
        <v>60</v>
      </c>
      <c r="C54" s="19" t="str">
        <f>Text!H624</f>
        <v>Total service expenditure (lines 1 to 59)</v>
      </c>
      <c r="D54" s="171"/>
      <c r="E54" s="1207">
        <f>SUM(E12:E53)</f>
        <v>0</v>
      </c>
      <c r="F54" s="1207">
        <f>SUM(F12:F53)</f>
        <v>0</v>
      </c>
      <c r="G54" s="1207">
        <f>SUM(G12:G53)</f>
        <v>0</v>
      </c>
      <c r="H54" s="1207">
        <f>SUM(H12:H53)</f>
        <v>0</v>
      </c>
      <c r="I54" s="970" t="str">
        <f>Text!H688</f>
        <v>For information</v>
      </c>
      <c r="J54" s="970" t="str">
        <f>Text!H689</f>
        <v>Difference</v>
      </c>
      <c r="K54" s="958"/>
      <c r="L54" s="959"/>
      <c r="M54" s="959" t="s">
        <v>3222</v>
      </c>
      <c r="N54" s="961">
        <f t="shared" si="4"/>
        <v>60</v>
      </c>
      <c r="O54" s="1201" t="str">
        <f>IF(ISERROR(VLOOKUP($B$4&amp;"_"&amp;$B$1&amp;"_"&amp;$N54&amp;"_"&amp;$T$5&amp;"_"&amp;O$9,tblRO[],7,FALSE)),"",VLOOKUP($B$4&amp;"_"&amp;$B$1&amp;"_"&amp;$N54&amp;"_"&amp;$T$5&amp;"_"&amp;O$9,tblRO[],7,FALSE))</f>
        <v/>
      </c>
      <c r="P54" s="1201" t="str">
        <f>IF(ISERROR(VLOOKUP($B$4&amp;"_"&amp;$B$1&amp;"_"&amp;$N54&amp;"_"&amp;$T$5&amp;"_"&amp;P$9,tblRO[],7,FALSE)),"",VLOOKUP($B$4&amp;"_"&amp;$B$1&amp;"_"&amp;$N54&amp;"_"&amp;$T$5&amp;"_"&amp;P$9,tblRO[],7,FALSE))</f>
        <v/>
      </c>
      <c r="Q54" s="1201">
        <f t="shared" ca="1" si="8"/>
        <v>0</v>
      </c>
      <c r="R54" s="1201" t="str">
        <f t="shared" ca="1" si="9"/>
        <v/>
      </c>
      <c r="S54" s="748" t="str">
        <f t="shared" ca="1" si="10"/>
        <v/>
      </c>
      <c r="T54" s="749" t="str">
        <f t="shared" ca="1" si="5"/>
        <v/>
      </c>
      <c r="U54" s="750"/>
      <c r="V54" s="751" t="str">
        <f t="shared" si="11"/>
        <v/>
      </c>
      <c r="W54" s="752"/>
      <c r="X54" s="1341"/>
      <c r="Y54" s="1339"/>
      <c r="Z54" s="756"/>
      <c r="AA54" s="757"/>
      <c r="AC54" s="295">
        <f t="shared" si="6"/>
        <v>500</v>
      </c>
      <c r="AD54" s="295">
        <f t="shared" si="7"/>
        <v>10</v>
      </c>
    </row>
    <row r="55" spans="2:30" ht="15.5" x14ac:dyDescent="0.35">
      <c r="B55" s="130">
        <v>61</v>
      </c>
      <c r="C55" s="130" t="str">
        <f>Text!H625</f>
        <v>Community council precepts</v>
      </c>
      <c r="D55" s="149" t="str">
        <f>IF(FrontPage!$E$3=1,Text!G625,Text!E625)</f>
        <v>BR1 form, line 15</v>
      </c>
      <c r="E55" s="971"/>
      <c r="F55" s="971"/>
      <c r="G55" s="1208">
        <v>0</v>
      </c>
      <c r="H55" s="972"/>
      <c r="I55" s="320" t="str">
        <f>IF(UANumber=0,Text!H697,IF(UANumber &lt;553,VLOOKUP(UANumber&amp;"15.0001.00"&amp;year,BRData,3,FALSE)/1000,))</f>
        <v>select your authority</v>
      </c>
      <c r="J55" s="973" t="str">
        <f>IF(J58=0,Text!H695,IF(ROUND(G55-I55,3)=0,Text!H695,G55-I55))</f>
        <v>OK</v>
      </c>
      <c r="K55" s="974" t="str">
        <f>Text!H690</f>
        <v>Unitary authorities only</v>
      </c>
      <c r="L55" s="975"/>
      <c r="M55" s="959"/>
      <c r="N55" s="961">
        <f t="shared" si="4"/>
        <v>61</v>
      </c>
      <c r="O55" s="1201" t="str">
        <f>IF(ISERROR(VLOOKUP($B$4&amp;"_"&amp;$B$1&amp;"_"&amp;$N55&amp;"_"&amp;$T$5&amp;"_"&amp;O$9,tblRO[],7,FALSE)),"",VLOOKUP($B$4&amp;"_"&amp;$B$1&amp;"_"&amp;$N55&amp;"_"&amp;$T$5&amp;"_"&amp;O$9,tblRO[],7,FALSE))</f>
        <v/>
      </c>
      <c r="P55" s="1201" t="str">
        <f>IF(ISERROR(VLOOKUP($B$4&amp;"_"&amp;$B$1&amp;"_"&amp;$N55&amp;"_"&amp;$T$5&amp;"_"&amp;P$9,tblRO[],7,FALSE)),"",VLOOKUP($B$4&amp;"_"&amp;$B$1&amp;"_"&amp;$N55&amp;"_"&amp;$T$5&amp;"_"&amp;P$9,tblRO[],7,FALSE))</f>
        <v/>
      </c>
      <c r="Q55" s="1201">
        <f t="shared" ca="1" si="8"/>
        <v>0</v>
      </c>
      <c r="R55" s="1201" t="str">
        <f t="shared" ca="1" si="9"/>
        <v/>
      </c>
      <c r="S55" s="748" t="str">
        <f t="shared" ca="1" si="10"/>
        <v/>
      </c>
      <c r="T55" s="749" t="str">
        <f t="shared" ca="1" si="5"/>
        <v/>
      </c>
      <c r="U55" s="750"/>
      <c r="V55" s="751" t="str">
        <f t="shared" si="11"/>
        <v/>
      </c>
      <c r="W55" s="752"/>
      <c r="X55" s="1341"/>
      <c r="Y55" s="1339"/>
      <c r="Z55" s="753"/>
      <c r="AA55" s="755"/>
      <c r="AC55" s="295">
        <f t="shared" si="6"/>
        <v>500</v>
      </c>
      <c r="AD55" s="295">
        <f t="shared" si="7"/>
        <v>10</v>
      </c>
    </row>
    <row r="56" spans="2:30" ht="15.5" x14ac:dyDescent="0.35">
      <c r="B56" s="149">
        <v>62</v>
      </c>
      <c r="C56" s="149" t="str">
        <f>Text!H626</f>
        <v>Payments to/from fire authorities</v>
      </c>
      <c r="D56" s="149"/>
      <c r="E56" s="976"/>
      <c r="F56" s="976"/>
      <c r="G56" s="1209">
        <v>0</v>
      </c>
      <c r="H56" s="972"/>
      <c r="I56" s="837">
        <f>IF(J58=0,0,IF(UANumber&lt;553,VLOOKUP(UANumber,FIRE,2,FALSE),IF(AND(UANumber&gt;=572,UANumber&lt;=578),ROF!K28,0)))</f>
        <v>0</v>
      </c>
      <c r="J56" s="977" t="str">
        <f>IF(J58=0,Text!H695,IF(ROUND(G56-I56,3)=0,Text!H695,G56-I56))</f>
        <v>OK</v>
      </c>
      <c r="K56" s="978" t="str">
        <f>Text!H691</f>
        <v>Unitary and Fire authorities only</v>
      </c>
      <c r="L56" s="975"/>
      <c r="M56" s="959"/>
      <c r="N56" s="961">
        <f t="shared" si="4"/>
        <v>62</v>
      </c>
      <c r="O56" s="1201" t="str">
        <f>IF(ISERROR(VLOOKUP($B$4&amp;"_"&amp;$B$1&amp;"_"&amp;$N56&amp;"_"&amp;$T$5&amp;"_"&amp;O$9,tblRO[],7,FALSE)),"",VLOOKUP($B$4&amp;"_"&amp;$B$1&amp;"_"&amp;$N56&amp;"_"&amp;$T$5&amp;"_"&amp;O$9,tblRO[],7,FALSE))</f>
        <v/>
      </c>
      <c r="P56" s="1201" t="str">
        <f>IF(ISERROR(VLOOKUP($B$4&amp;"_"&amp;$B$1&amp;"_"&amp;$N56&amp;"_"&amp;$T$5&amp;"_"&amp;P$9,tblRO[],7,FALSE)),"",VLOOKUP($B$4&amp;"_"&amp;$B$1&amp;"_"&amp;$N56&amp;"_"&amp;$T$5&amp;"_"&amp;P$9,tblRO[],7,FALSE))</f>
        <v/>
      </c>
      <c r="Q56" s="1201">
        <f t="shared" ca="1" si="8"/>
        <v>0</v>
      </c>
      <c r="R56" s="1201" t="str">
        <f t="shared" ca="1" si="9"/>
        <v/>
      </c>
      <c r="S56" s="748" t="str">
        <f t="shared" ca="1" si="10"/>
        <v/>
      </c>
      <c r="T56" s="749" t="str">
        <f t="shared" ca="1" si="5"/>
        <v/>
      </c>
      <c r="U56" s="750"/>
      <c r="V56" s="751" t="str">
        <f t="shared" si="11"/>
        <v/>
      </c>
      <c r="W56" s="752"/>
      <c r="X56" s="1341"/>
      <c r="Y56" s="1339"/>
      <c r="Z56" s="753"/>
      <c r="AA56" s="755"/>
      <c r="AC56" s="295">
        <f t="shared" si="6"/>
        <v>500</v>
      </c>
      <c r="AD56" s="295">
        <f t="shared" si="7"/>
        <v>10</v>
      </c>
    </row>
    <row r="57" spans="2:30" ht="26" x14ac:dyDescent="0.35">
      <c r="B57" s="149">
        <v>63</v>
      </c>
      <c r="C57" s="149" t="str">
        <f>Text!H627</f>
        <v>Levies to/from national parks</v>
      </c>
      <c r="D57" s="149"/>
      <c r="E57" s="976"/>
      <c r="F57" s="976"/>
      <c r="G57" s="1209">
        <v>0</v>
      </c>
      <c r="H57" s="972"/>
      <c r="I57" s="837">
        <f>IF(J58=0,0,IF(UANumber&lt;553,VLOOKUP(UANumber,NAT,2,FALSE),IF(UANumber&gt;=582,RON!K35,0)))</f>
        <v>0</v>
      </c>
      <c r="J57" s="977" t="str">
        <f>IF(J58=0,Text!H695,IF(ROUND(G57-I57,3)=0,Text!H695,G57-I57))</f>
        <v>OK</v>
      </c>
      <c r="K57" s="978" t="str">
        <f>Text!H692</f>
        <v>Unitary and National Park authorities only</v>
      </c>
      <c r="L57" s="975"/>
      <c r="M57" s="959"/>
      <c r="N57" s="961">
        <f t="shared" si="4"/>
        <v>63</v>
      </c>
      <c r="O57" s="1201" t="str">
        <f>IF(ISERROR(VLOOKUP($B$4&amp;"_"&amp;$B$1&amp;"_"&amp;$N57&amp;"_"&amp;$T$5&amp;"_"&amp;O$9,tblRO[],7,FALSE)),"",VLOOKUP($B$4&amp;"_"&amp;$B$1&amp;"_"&amp;$N57&amp;"_"&amp;$T$5&amp;"_"&amp;O$9,tblRO[],7,FALSE))</f>
        <v/>
      </c>
      <c r="P57" s="1201" t="str">
        <f>IF(ISERROR(VLOOKUP($B$4&amp;"_"&amp;$B$1&amp;"_"&amp;$N57&amp;"_"&amp;$T$5&amp;"_"&amp;P$9,tblRO[],7,FALSE)),"",VLOOKUP($B$4&amp;"_"&amp;$B$1&amp;"_"&amp;$N57&amp;"_"&amp;$T$5&amp;"_"&amp;P$9,tblRO[],7,FALSE))</f>
        <v/>
      </c>
      <c r="Q57" s="1201">
        <f t="shared" ca="1" si="8"/>
        <v>0</v>
      </c>
      <c r="R57" s="1201" t="str">
        <f t="shared" ca="1" si="9"/>
        <v/>
      </c>
      <c r="S57" s="748" t="str">
        <f t="shared" ca="1" si="10"/>
        <v/>
      </c>
      <c r="T57" s="749" t="str">
        <f t="shared" ca="1" si="5"/>
        <v/>
      </c>
      <c r="U57" s="750"/>
      <c r="V57" s="751" t="str">
        <f t="shared" si="11"/>
        <v/>
      </c>
      <c r="W57" s="752"/>
      <c r="X57" s="1341"/>
      <c r="Y57" s="1339"/>
      <c r="Z57" s="753"/>
      <c r="AA57" s="755"/>
      <c r="AC57" s="295">
        <f t="shared" si="6"/>
        <v>500</v>
      </c>
      <c r="AD57" s="295">
        <f t="shared" si="7"/>
        <v>10</v>
      </c>
    </row>
    <row r="58" spans="2:30" ht="25.5" customHeight="1" x14ac:dyDescent="0.35">
      <c r="B58" s="149">
        <v>64</v>
      </c>
      <c r="C58" s="1358" t="str">
        <f>Text!H628</f>
        <v>Levies paid to the Environment Agency in respect of Local Flood Defence Committees</v>
      </c>
      <c r="D58" s="1359"/>
      <c r="E58" s="976"/>
      <c r="F58" s="976"/>
      <c r="G58" s="1209">
        <v>0</v>
      </c>
      <c r="H58" s="902"/>
      <c r="I58" s="957"/>
      <c r="J58" s="946">
        <f>UANumber</f>
        <v>0</v>
      </c>
      <c r="K58" s="958"/>
      <c r="L58" s="959"/>
      <c r="M58" s="959"/>
      <c r="N58" s="961">
        <f t="shared" si="4"/>
        <v>64</v>
      </c>
      <c r="O58" s="1201" t="str">
        <f>IF(ISERROR(VLOOKUP($B$4&amp;"_"&amp;$B$1&amp;"_"&amp;$N58&amp;"_"&amp;$T$5&amp;"_"&amp;O$9,tblRO[],7,FALSE)),"",VLOOKUP($B$4&amp;"_"&amp;$B$1&amp;"_"&amp;$N58&amp;"_"&amp;$T$5&amp;"_"&amp;O$9,tblRO[],7,FALSE))</f>
        <v/>
      </c>
      <c r="P58" s="1201" t="str">
        <f>IF(ISERROR(VLOOKUP($B$4&amp;"_"&amp;$B$1&amp;"_"&amp;$N58&amp;"_"&amp;$T$5&amp;"_"&amp;P$9,tblRO[],7,FALSE)),"",VLOOKUP($B$4&amp;"_"&amp;$B$1&amp;"_"&amp;$N58&amp;"_"&amp;$T$5&amp;"_"&amp;P$9,tblRO[],7,FALSE))</f>
        <v/>
      </c>
      <c r="Q58" s="1201">
        <f t="shared" ca="1" si="8"/>
        <v>0</v>
      </c>
      <c r="R58" s="1201" t="str">
        <f t="shared" ca="1" si="9"/>
        <v/>
      </c>
      <c r="S58" s="748" t="str">
        <f t="shared" ca="1" si="10"/>
        <v/>
      </c>
      <c r="T58" s="749" t="str">
        <f t="shared" ca="1" si="5"/>
        <v/>
      </c>
      <c r="U58" s="750"/>
      <c r="V58" s="751" t="str">
        <f t="shared" si="11"/>
        <v/>
      </c>
      <c r="W58" s="752"/>
      <c r="X58" s="1341"/>
      <c r="Y58" s="1339"/>
      <c r="Z58" s="753"/>
      <c r="AA58" s="755"/>
      <c r="AC58" s="295">
        <f t="shared" si="6"/>
        <v>500</v>
      </c>
      <c r="AD58" s="295">
        <f t="shared" si="7"/>
        <v>10</v>
      </c>
    </row>
    <row r="59" spans="2:30" ht="15.5" x14ac:dyDescent="0.35">
      <c r="B59" s="130">
        <v>65</v>
      </c>
      <c r="C59" s="130" t="str">
        <f>Text!H629</f>
        <v>Levies paid to the Internal Drainage Boards</v>
      </c>
      <c r="D59" s="149"/>
      <c r="E59" s="976"/>
      <c r="F59" s="976"/>
      <c r="G59" s="1210">
        <v>0</v>
      </c>
      <c r="H59" s="902"/>
      <c r="I59" s="965"/>
      <c r="J59" s="965"/>
      <c r="K59" s="968"/>
      <c r="L59" s="959"/>
      <c r="M59" s="959"/>
      <c r="N59" s="961">
        <f t="shared" si="4"/>
        <v>65</v>
      </c>
      <c r="O59" s="1201" t="str">
        <f>IF(ISERROR(VLOOKUP($B$4&amp;"_"&amp;$B$1&amp;"_"&amp;$N59&amp;"_"&amp;$T$5&amp;"_"&amp;O$9,tblRO[],7,FALSE)),"",VLOOKUP($B$4&amp;"_"&amp;$B$1&amp;"_"&amp;$N59&amp;"_"&amp;$T$5&amp;"_"&amp;O$9,tblRO[],7,FALSE))</f>
        <v/>
      </c>
      <c r="P59" s="1201" t="str">
        <f>IF(ISERROR(VLOOKUP($B$4&amp;"_"&amp;$B$1&amp;"_"&amp;$N59&amp;"_"&amp;$T$5&amp;"_"&amp;P$9,tblRO[],7,FALSE)),"",VLOOKUP($B$4&amp;"_"&amp;$B$1&amp;"_"&amp;$N59&amp;"_"&amp;$T$5&amp;"_"&amp;P$9,tblRO[],7,FALSE))</f>
        <v/>
      </c>
      <c r="Q59" s="1201">
        <f t="shared" ca="1" si="8"/>
        <v>0</v>
      </c>
      <c r="R59" s="1201" t="str">
        <f t="shared" ca="1" si="9"/>
        <v/>
      </c>
      <c r="S59" s="748" t="str">
        <f t="shared" ca="1" si="10"/>
        <v/>
      </c>
      <c r="T59" s="749" t="str">
        <f t="shared" ca="1" si="5"/>
        <v/>
      </c>
      <c r="U59" s="750"/>
      <c r="V59" s="751" t="str">
        <f t="shared" si="11"/>
        <v/>
      </c>
      <c r="W59" s="752"/>
      <c r="X59" s="1341"/>
      <c r="Y59" s="1339"/>
      <c r="Z59" s="753"/>
      <c r="AA59" s="755"/>
      <c r="AC59" s="295">
        <f t="shared" si="6"/>
        <v>500</v>
      </c>
      <c r="AD59" s="295">
        <f t="shared" si="7"/>
        <v>10</v>
      </c>
    </row>
    <row r="60" spans="2:30" ht="15.5" x14ac:dyDescent="0.35">
      <c r="B60" s="130">
        <v>66</v>
      </c>
      <c r="C60" s="130" t="str">
        <f>Text!H630</f>
        <v>Levies paid to the Environment Agency acting as an Internal Drainage Board</v>
      </c>
      <c r="D60" s="149"/>
      <c r="E60" s="976"/>
      <c r="F60" s="976"/>
      <c r="G60" s="1210">
        <v>0</v>
      </c>
      <c r="H60" s="902"/>
      <c r="I60" s="965"/>
      <c r="J60" s="965"/>
      <c r="K60" s="968"/>
      <c r="L60" s="959"/>
      <c r="M60" s="959"/>
      <c r="N60" s="961">
        <f t="shared" si="4"/>
        <v>66</v>
      </c>
      <c r="O60" s="1201" t="str">
        <f>IF(ISERROR(VLOOKUP($B$4&amp;"_"&amp;$B$1&amp;"_"&amp;$N60&amp;"_"&amp;$T$5&amp;"_"&amp;O$9,tblRO[],7,FALSE)),"",VLOOKUP($B$4&amp;"_"&amp;$B$1&amp;"_"&amp;$N60&amp;"_"&amp;$T$5&amp;"_"&amp;O$9,tblRO[],7,FALSE))</f>
        <v/>
      </c>
      <c r="P60" s="1201" t="str">
        <f>IF(ISERROR(VLOOKUP($B$4&amp;"_"&amp;$B$1&amp;"_"&amp;$N60&amp;"_"&amp;$T$5&amp;"_"&amp;P$9,tblRO[],7,FALSE)),"",VLOOKUP($B$4&amp;"_"&amp;$B$1&amp;"_"&amp;$N60&amp;"_"&amp;$T$5&amp;"_"&amp;P$9,tblRO[],7,FALSE))</f>
        <v/>
      </c>
      <c r="Q60" s="1201">
        <f t="shared" ca="1" si="8"/>
        <v>0</v>
      </c>
      <c r="R60" s="1201" t="str">
        <f t="shared" ca="1" si="9"/>
        <v/>
      </c>
      <c r="S60" s="748" t="str">
        <f t="shared" ca="1" si="10"/>
        <v/>
      </c>
      <c r="T60" s="749" t="str">
        <f t="shared" ca="1" si="5"/>
        <v/>
      </c>
      <c r="U60" s="750"/>
      <c r="V60" s="751" t="str">
        <f t="shared" si="11"/>
        <v/>
      </c>
      <c r="W60" s="752"/>
      <c r="X60" s="1341"/>
      <c r="Y60" s="1339"/>
      <c r="Z60" s="753"/>
      <c r="AA60" s="755"/>
      <c r="AC60" s="295">
        <f t="shared" si="6"/>
        <v>500</v>
      </c>
      <c r="AD60" s="295">
        <f t="shared" si="7"/>
        <v>10</v>
      </c>
    </row>
    <row r="61" spans="2:30" ht="15.5" x14ac:dyDescent="0.35">
      <c r="B61" s="130">
        <v>68</v>
      </c>
      <c r="C61" s="130" t="str">
        <f>Text!H631</f>
        <v>Levies (Police)</v>
      </c>
      <c r="D61" s="149"/>
      <c r="E61" s="976"/>
      <c r="F61" s="976"/>
      <c r="G61" s="1211">
        <v>0</v>
      </c>
      <c r="H61" s="979" t="str">
        <f>Text!H693</f>
        <v>OPCCs only</v>
      </c>
      <c r="I61" s="980"/>
      <c r="J61" s="965"/>
      <c r="K61" s="968"/>
      <c r="L61" s="959"/>
      <c r="M61" s="959"/>
      <c r="N61" s="961">
        <f t="shared" si="4"/>
        <v>68</v>
      </c>
      <c r="O61" s="1201" t="str">
        <f>IF(ISERROR(VLOOKUP($B$4&amp;"_"&amp;$B$1&amp;"_"&amp;$N61&amp;"_"&amp;$T$5&amp;"_"&amp;O$9,tblRO[],7,FALSE)),"",VLOOKUP($B$4&amp;"_"&amp;$B$1&amp;"_"&amp;$N61&amp;"_"&amp;$T$5&amp;"_"&amp;O$9,tblRO[],7,FALSE))</f>
        <v/>
      </c>
      <c r="P61" s="1201" t="str">
        <f>IF(ISERROR(VLOOKUP($B$4&amp;"_"&amp;$B$1&amp;"_"&amp;$N61&amp;"_"&amp;$T$5&amp;"_"&amp;P$9,tblRO[],7,FALSE)),"",VLOOKUP($B$4&amp;"_"&amp;$B$1&amp;"_"&amp;$N61&amp;"_"&amp;$T$5&amp;"_"&amp;P$9,tblRO[],7,FALSE))</f>
        <v/>
      </c>
      <c r="Q61" s="1201">
        <f t="shared" ca="1" si="8"/>
        <v>0</v>
      </c>
      <c r="R61" s="1201" t="str">
        <f t="shared" ca="1" si="9"/>
        <v/>
      </c>
      <c r="S61" s="748" t="str">
        <f t="shared" ca="1" si="10"/>
        <v/>
      </c>
      <c r="T61" s="749" t="str">
        <f t="shared" ca="1" si="5"/>
        <v/>
      </c>
      <c r="U61" s="750"/>
      <c r="V61" s="751" t="str">
        <f t="shared" si="11"/>
        <v/>
      </c>
      <c r="W61" s="752"/>
      <c r="X61" s="1341"/>
      <c r="Y61" s="1339"/>
      <c r="Z61" s="753"/>
      <c r="AA61" s="755"/>
      <c r="AC61" s="295">
        <f t="shared" si="6"/>
        <v>500</v>
      </c>
      <c r="AD61" s="295">
        <f t="shared" si="7"/>
        <v>10</v>
      </c>
    </row>
    <row r="62" spans="2:30" ht="15.5" x14ac:dyDescent="0.35">
      <c r="B62" s="130">
        <v>69</v>
      </c>
      <c r="C62" s="130" t="str">
        <f>Text!H632</f>
        <v>Other levies</v>
      </c>
      <c r="D62" s="149"/>
      <c r="E62" s="976"/>
      <c r="F62" s="976"/>
      <c r="G62" s="1211">
        <v>0</v>
      </c>
      <c r="H62" s="902"/>
      <c r="I62" s="965"/>
      <c r="J62" s="965"/>
      <c r="K62" s="968"/>
      <c r="L62" s="959"/>
      <c r="M62" s="959"/>
      <c r="N62" s="961">
        <f t="shared" si="4"/>
        <v>69</v>
      </c>
      <c r="O62" s="1201" t="str">
        <f>IF(ISERROR(VLOOKUP($B$4&amp;"_"&amp;$B$1&amp;"_"&amp;$N62&amp;"_"&amp;$T$5&amp;"_"&amp;O$9,tblRO[],7,FALSE)),"",VLOOKUP($B$4&amp;"_"&amp;$B$1&amp;"_"&amp;$N62&amp;"_"&amp;$T$5&amp;"_"&amp;O$9,tblRO[],7,FALSE))</f>
        <v/>
      </c>
      <c r="P62" s="1201" t="str">
        <f>IF(ISERROR(VLOOKUP($B$4&amp;"_"&amp;$B$1&amp;"_"&amp;$N62&amp;"_"&amp;$T$5&amp;"_"&amp;P$9,tblRO[],7,FALSE)),"",VLOOKUP($B$4&amp;"_"&amp;$B$1&amp;"_"&amp;$N62&amp;"_"&amp;$T$5&amp;"_"&amp;P$9,tblRO[],7,FALSE))</f>
        <v/>
      </c>
      <c r="Q62" s="1201">
        <f t="shared" ca="1" si="8"/>
        <v>0</v>
      </c>
      <c r="R62" s="1201" t="str">
        <f t="shared" ca="1" si="9"/>
        <v/>
      </c>
      <c r="S62" s="748" t="str">
        <f t="shared" ca="1" si="10"/>
        <v/>
      </c>
      <c r="T62" s="749" t="str">
        <f t="shared" ca="1" si="5"/>
        <v/>
      </c>
      <c r="U62" s="750"/>
      <c r="V62" s="751" t="str">
        <f t="shared" si="11"/>
        <v/>
      </c>
      <c r="W62" s="752"/>
      <c r="X62" s="1341"/>
      <c r="Y62" s="1339"/>
      <c r="Z62" s="753"/>
      <c r="AA62" s="755"/>
      <c r="AC62" s="295">
        <f t="shared" si="6"/>
        <v>500</v>
      </c>
      <c r="AD62" s="295">
        <f t="shared" si="7"/>
        <v>10</v>
      </c>
    </row>
    <row r="63" spans="2:30" ht="27" customHeight="1" x14ac:dyDescent="0.35">
      <c r="B63" s="130">
        <v>70</v>
      </c>
      <c r="C63" s="1360" t="str">
        <f>Text!H633</f>
        <v>(Non-significant) surpluses/deficits on internal trading accounts not disaggregated to services</v>
      </c>
      <c r="D63" s="1361"/>
      <c r="E63" s="976"/>
      <c r="F63" s="976"/>
      <c r="G63" s="1211">
        <v>0</v>
      </c>
      <c r="H63" s="902"/>
      <c r="I63" s="965"/>
      <c r="J63" s="965"/>
      <c r="K63" s="965"/>
      <c r="L63" s="959"/>
      <c r="M63" s="959"/>
      <c r="N63" s="961">
        <f t="shared" si="4"/>
        <v>70</v>
      </c>
      <c r="O63" s="1201" t="str">
        <f>IF(ISERROR(VLOOKUP($B$4&amp;"_"&amp;$B$1&amp;"_"&amp;$N63&amp;"_"&amp;$T$5&amp;"_"&amp;O$9,tblRO[],7,FALSE)),"",VLOOKUP($B$4&amp;"_"&amp;$B$1&amp;"_"&amp;$N63&amp;"_"&amp;$T$5&amp;"_"&amp;O$9,tblRO[],7,FALSE))</f>
        <v/>
      </c>
      <c r="P63" s="1201" t="str">
        <f>IF(ISERROR(VLOOKUP($B$4&amp;"_"&amp;$B$1&amp;"_"&amp;$N63&amp;"_"&amp;$T$5&amp;"_"&amp;P$9,tblRO[],7,FALSE)),"",VLOOKUP($B$4&amp;"_"&amp;$B$1&amp;"_"&amp;$N63&amp;"_"&amp;$T$5&amp;"_"&amp;P$9,tblRO[],7,FALSE))</f>
        <v/>
      </c>
      <c r="Q63" s="1201">
        <f t="shared" ca="1" si="8"/>
        <v>0</v>
      </c>
      <c r="R63" s="1201" t="str">
        <f t="shared" ca="1" si="9"/>
        <v/>
      </c>
      <c r="S63" s="748" t="str">
        <f t="shared" ca="1" si="10"/>
        <v/>
      </c>
      <c r="T63" s="749" t="str">
        <f t="shared" ca="1" si="5"/>
        <v/>
      </c>
      <c r="U63" s="750"/>
      <c r="V63" s="751" t="str">
        <f t="shared" si="11"/>
        <v/>
      </c>
      <c r="W63" s="752"/>
      <c r="X63" s="1341"/>
      <c r="Y63" s="1339"/>
      <c r="Z63" s="753"/>
      <c r="AA63" s="755"/>
      <c r="AC63" s="295">
        <f t="shared" si="6"/>
        <v>500</v>
      </c>
      <c r="AD63" s="295">
        <f t="shared" si="7"/>
        <v>10</v>
      </c>
    </row>
    <row r="64" spans="2:30" ht="16" thickBot="1" x14ac:dyDescent="0.4">
      <c r="B64" s="130">
        <v>71</v>
      </c>
      <c r="C64" s="130" t="str">
        <f>Text!H634</f>
        <v>Other adjustments to net current expenditure</v>
      </c>
      <c r="D64" s="149"/>
      <c r="E64" s="981"/>
      <c r="F64" s="981"/>
      <c r="G64" s="1211">
        <v>0</v>
      </c>
      <c r="H64" s="902"/>
      <c r="I64" s="965"/>
      <c r="J64" s="965"/>
      <c r="K64" s="968"/>
      <c r="L64" s="959"/>
      <c r="M64" s="959"/>
      <c r="N64" s="961">
        <f t="shared" si="4"/>
        <v>71</v>
      </c>
      <c r="O64" s="1201" t="str">
        <f>IF(ISERROR(VLOOKUP($B$4&amp;"_"&amp;$B$1&amp;"_"&amp;$N64&amp;"_"&amp;$T$5&amp;"_"&amp;O$9,tblRO[],7,FALSE)),"",VLOOKUP($B$4&amp;"_"&amp;$B$1&amp;"_"&amp;$N64&amp;"_"&amp;$T$5&amp;"_"&amp;O$9,tblRO[],7,FALSE))</f>
        <v/>
      </c>
      <c r="P64" s="1201" t="str">
        <f>IF(ISERROR(VLOOKUP($B$4&amp;"_"&amp;$B$1&amp;"_"&amp;$N64&amp;"_"&amp;$T$5&amp;"_"&amp;P$9,tblRO[],7,FALSE)),"",VLOOKUP($B$4&amp;"_"&amp;$B$1&amp;"_"&amp;$N64&amp;"_"&amp;$T$5&amp;"_"&amp;P$9,tblRO[],7,FALSE))</f>
        <v/>
      </c>
      <c r="Q64" s="1201">
        <f t="shared" ca="1" si="8"/>
        <v>0</v>
      </c>
      <c r="R64" s="1201" t="str">
        <f t="shared" ca="1" si="9"/>
        <v/>
      </c>
      <c r="S64" s="748" t="str">
        <f t="shared" ca="1" si="10"/>
        <v/>
      </c>
      <c r="T64" s="749" t="str">
        <f t="shared" ca="1" si="5"/>
        <v/>
      </c>
      <c r="U64" s="750"/>
      <c r="V64" s="751" t="str">
        <f t="shared" si="11"/>
        <v/>
      </c>
      <c r="W64" s="752"/>
      <c r="X64" s="1341"/>
      <c r="Y64" s="1339"/>
      <c r="Z64" s="756"/>
      <c r="AA64" s="757"/>
      <c r="AC64" s="295">
        <f t="shared" si="6"/>
        <v>500</v>
      </c>
      <c r="AD64" s="295">
        <f t="shared" si="7"/>
        <v>10</v>
      </c>
    </row>
    <row r="65" spans="2:30" ht="16" thickBot="1" x14ac:dyDescent="0.4">
      <c r="B65" s="19">
        <v>72</v>
      </c>
      <c r="C65" s="19" t="str">
        <f>Text!H635</f>
        <v>Net current expenditure (lines 60 to 71)</v>
      </c>
      <c r="D65" s="171"/>
      <c r="E65" s="982"/>
      <c r="F65" s="982"/>
      <c r="G65" s="1212">
        <f>SUM(G54,G55:G64)</f>
        <v>0</v>
      </c>
      <c r="H65" s="969">
        <f>H54</f>
        <v>0</v>
      </c>
      <c r="I65" s="965"/>
      <c r="J65" s="965"/>
      <c r="K65" s="968"/>
      <c r="L65" s="959"/>
      <c r="M65" s="959" t="s">
        <v>3222</v>
      </c>
      <c r="N65" s="961">
        <f t="shared" si="4"/>
        <v>72</v>
      </c>
      <c r="O65" s="1201" t="str">
        <f>IF(ISERROR(VLOOKUP($B$4&amp;"_"&amp;$B$1&amp;"_"&amp;$N65&amp;"_"&amp;$T$5&amp;"_"&amp;O$9,tblRO[],7,FALSE)),"",VLOOKUP($B$4&amp;"_"&amp;$B$1&amp;"_"&amp;$N65&amp;"_"&amp;$T$5&amp;"_"&amp;O$9,tblRO[],7,FALSE))</f>
        <v/>
      </c>
      <c r="P65" s="1201" t="str">
        <f>IF(ISERROR(VLOOKUP($B$4&amp;"_"&amp;$B$1&amp;"_"&amp;$N65&amp;"_"&amp;$T$5&amp;"_"&amp;P$9,tblRO[],7,FALSE)),"",VLOOKUP($B$4&amp;"_"&amp;$B$1&amp;"_"&amp;$N65&amp;"_"&amp;$T$5&amp;"_"&amp;P$9,tblRO[],7,FALSE))</f>
        <v/>
      </c>
      <c r="Q65" s="1201">
        <f t="shared" ca="1" si="8"/>
        <v>0</v>
      </c>
      <c r="R65" s="1201" t="str">
        <f t="shared" ca="1" si="9"/>
        <v/>
      </c>
      <c r="S65" s="748" t="str">
        <f t="shared" ca="1" si="10"/>
        <v/>
      </c>
      <c r="T65" s="749" t="str">
        <f t="shared" ca="1" si="5"/>
        <v/>
      </c>
      <c r="U65" s="750"/>
      <c r="V65" s="751" t="str">
        <f t="shared" si="11"/>
        <v/>
      </c>
      <c r="W65" s="752"/>
      <c r="X65" s="1341"/>
      <c r="Y65" s="1339"/>
      <c r="Z65" s="753"/>
      <c r="AA65" s="755"/>
      <c r="AC65" s="295">
        <f t="shared" si="6"/>
        <v>500</v>
      </c>
      <c r="AD65" s="295">
        <f t="shared" si="7"/>
        <v>10</v>
      </c>
    </row>
    <row r="66" spans="2:30" ht="15.5" x14ac:dyDescent="0.35">
      <c r="B66" s="149">
        <v>73</v>
      </c>
      <c r="C66" s="130" t="str">
        <f>Text!H636</f>
        <v>Bad debt 'provision'</v>
      </c>
      <c r="D66" s="149"/>
      <c r="E66" s="971"/>
      <c r="F66" s="971"/>
      <c r="G66" s="1208">
        <v>0</v>
      </c>
      <c r="H66" s="902"/>
      <c r="I66" s="965"/>
      <c r="J66" s="965"/>
      <c r="K66" s="968"/>
      <c r="L66" s="959"/>
      <c r="M66" s="959"/>
      <c r="N66" s="961">
        <f t="shared" si="4"/>
        <v>73</v>
      </c>
      <c r="O66" s="1201" t="str">
        <f>IF(ISERROR(VLOOKUP($B$4&amp;"_"&amp;$B$1&amp;"_"&amp;$N66&amp;"_"&amp;$T$5&amp;"_"&amp;O$9,tblRO[],7,FALSE)),"",VLOOKUP($B$4&amp;"_"&amp;$B$1&amp;"_"&amp;$N66&amp;"_"&amp;$T$5&amp;"_"&amp;O$9,tblRO[],7,FALSE))</f>
        <v/>
      </c>
      <c r="P66" s="1201" t="str">
        <f>IF(ISERROR(VLOOKUP($B$4&amp;"_"&amp;$B$1&amp;"_"&amp;$N66&amp;"_"&amp;$T$5&amp;"_"&amp;P$9,tblRO[],7,FALSE)),"",VLOOKUP($B$4&amp;"_"&amp;$B$1&amp;"_"&amp;$N66&amp;"_"&amp;$T$5&amp;"_"&amp;P$9,tblRO[],7,FALSE))</f>
        <v/>
      </c>
      <c r="Q66" s="1201">
        <f t="shared" ca="1" si="8"/>
        <v>0</v>
      </c>
      <c r="R66" s="1201" t="str">
        <f t="shared" ca="1" si="9"/>
        <v/>
      </c>
      <c r="S66" s="748" t="str">
        <f t="shared" ca="1" si="10"/>
        <v/>
      </c>
      <c r="T66" s="749" t="str">
        <f t="shared" ca="1" si="5"/>
        <v/>
      </c>
      <c r="U66" s="750"/>
      <c r="V66" s="751" t="str">
        <f t="shared" si="11"/>
        <v/>
      </c>
      <c r="W66" s="752"/>
      <c r="X66" s="1341"/>
      <c r="Y66" s="1339"/>
      <c r="Z66" s="753"/>
      <c r="AA66" s="755"/>
      <c r="AC66" s="295">
        <f t="shared" si="6"/>
        <v>500</v>
      </c>
      <c r="AD66" s="295">
        <f t="shared" si="7"/>
        <v>10</v>
      </c>
    </row>
    <row r="67" spans="2:30" ht="15.5" x14ac:dyDescent="0.35">
      <c r="B67" s="149">
        <v>74</v>
      </c>
      <c r="C67" s="130" t="str">
        <f>Text!H637</f>
        <v>Provision for repayment of principal (before application of the commutation adjustment)</v>
      </c>
      <c r="D67" s="149"/>
      <c r="E67" s="976"/>
      <c r="F67" s="976"/>
      <c r="G67" s="1210">
        <v>0</v>
      </c>
      <c r="H67" s="902"/>
      <c r="I67" s="965"/>
      <c r="J67" s="965"/>
      <c r="K67" s="968"/>
      <c r="L67" s="959"/>
      <c r="M67" s="959"/>
      <c r="N67" s="961">
        <f t="shared" si="4"/>
        <v>74</v>
      </c>
      <c r="O67" s="1201" t="str">
        <f>IF(ISERROR(VLOOKUP($B$4&amp;"_"&amp;$B$1&amp;"_"&amp;$N67&amp;"_"&amp;$T$5&amp;"_"&amp;O$9,tblRO[],7,FALSE)),"",VLOOKUP($B$4&amp;"_"&amp;$B$1&amp;"_"&amp;$N67&amp;"_"&amp;$T$5&amp;"_"&amp;O$9,tblRO[],7,FALSE))</f>
        <v/>
      </c>
      <c r="P67" s="1201" t="str">
        <f>IF(ISERROR(VLOOKUP($B$4&amp;"_"&amp;$B$1&amp;"_"&amp;$N67&amp;"_"&amp;$T$5&amp;"_"&amp;P$9,tblRO[],7,FALSE)),"",VLOOKUP($B$4&amp;"_"&amp;$B$1&amp;"_"&amp;$N67&amp;"_"&amp;$T$5&amp;"_"&amp;P$9,tblRO[],7,FALSE))</f>
        <v/>
      </c>
      <c r="Q67" s="1201">
        <f t="shared" ca="1" si="8"/>
        <v>0</v>
      </c>
      <c r="R67" s="1201" t="str">
        <f t="shared" ca="1" si="9"/>
        <v/>
      </c>
      <c r="S67" s="748" t="str">
        <f t="shared" ca="1" si="10"/>
        <v/>
      </c>
      <c r="T67" s="749" t="str">
        <f t="shared" ca="1" si="5"/>
        <v/>
      </c>
      <c r="U67" s="750"/>
      <c r="V67" s="751" t="str">
        <f t="shared" si="11"/>
        <v/>
      </c>
      <c r="W67" s="752"/>
      <c r="X67" s="1341"/>
      <c r="Y67" s="1339"/>
      <c r="Z67" s="753"/>
      <c r="AA67" s="755"/>
      <c r="AC67" s="295">
        <f t="shared" si="6"/>
        <v>500</v>
      </c>
      <c r="AD67" s="295">
        <f t="shared" si="7"/>
        <v>10</v>
      </c>
    </row>
    <row r="68" spans="2:30" ht="26.25" customHeight="1" x14ac:dyDescent="0.35">
      <c r="B68" s="149">
        <v>75</v>
      </c>
      <c r="C68" s="1360" t="str">
        <f>Text!H638</f>
        <v>Commutation adjustment (enter as a negative any adjustment which reduces MRP and vice versa)</v>
      </c>
      <c r="D68" s="1361"/>
      <c r="E68" s="976"/>
      <c r="F68" s="976"/>
      <c r="G68" s="1209">
        <v>0</v>
      </c>
      <c r="H68" s="902"/>
      <c r="I68" s="965"/>
      <c r="J68" s="965"/>
      <c r="K68" s="968"/>
      <c r="L68" s="959"/>
      <c r="M68" s="959"/>
      <c r="N68" s="961">
        <f t="shared" si="4"/>
        <v>75</v>
      </c>
      <c r="O68" s="1201" t="str">
        <f>IF(ISERROR(VLOOKUP($B$4&amp;"_"&amp;$B$1&amp;"_"&amp;$N68&amp;"_"&amp;$T$5&amp;"_"&amp;O$9,tblRO[],7,FALSE)),"",VLOOKUP($B$4&amp;"_"&amp;$B$1&amp;"_"&amp;$N68&amp;"_"&amp;$T$5&amp;"_"&amp;O$9,tblRO[],7,FALSE))</f>
        <v/>
      </c>
      <c r="P68" s="1201" t="str">
        <f>IF(ISERROR(VLOOKUP($B$4&amp;"_"&amp;$B$1&amp;"_"&amp;$N68&amp;"_"&amp;$T$5&amp;"_"&amp;P$9,tblRO[],7,FALSE)),"",VLOOKUP($B$4&amp;"_"&amp;$B$1&amp;"_"&amp;$N68&amp;"_"&amp;$T$5&amp;"_"&amp;P$9,tblRO[],7,FALSE))</f>
        <v/>
      </c>
      <c r="Q68" s="1201">
        <f t="shared" ca="1" si="8"/>
        <v>0</v>
      </c>
      <c r="R68" s="1201" t="str">
        <f t="shared" ca="1" si="9"/>
        <v/>
      </c>
      <c r="S68" s="748" t="str">
        <f t="shared" ca="1" si="10"/>
        <v/>
      </c>
      <c r="T68" s="749" t="str">
        <f t="shared" ca="1" si="5"/>
        <v/>
      </c>
      <c r="U68" s="750"/>
      <c r="V68" s="751" t="str">
        <f t="shared" si="11"/>
        <v/>
      </c>
      <c r="W68" s="752"/>
      <c r="X68" s="1341"/>
      <c r="Y68" s="1339"/>
      <c r="Z68" s="753"/>
      <c r="AA68" s="755"/>
      <c r="AC68" s="295">
        <f t="shared" si="6"/>
        <v>500</v>
      </c>
      <c r="AD68" s="295">
        <f t="shared" si="7"/>
        <v>10</v>
      </c>
    </row>
    <row r="69" spans="2:30" ht="15.5" x14ac:dyDescent="0.35">
      <c r="B69" s="149">
        <v>76</v>
      </c>
      <c r="C69" s="130" t="str">
        <f>Text!H639</f>
        <v>External interest payments excluding any premia and discounts on debt rescheduling</v>
      </c>
      <c r="D69" s="149"/>
      <c r="E69" s="976"/>
      <c r="F69" s="976"/>
      <c r="G69" s="1210">
        <v>0</v>
      </c>
      <c r="H69" s="902"/>
      <c r="I69" s="965"/>
      <c r="J69" s="965"/>
      <c r="K69" s="968"/>
      <c r="L69" s="959"/>
      <c r="M69" s="959"/>
      <c r="N69" s="961">
        <f t="shared" si="4"/>
        <v>76</v>
      </c>
      <c r="O69" s="1201" t="str">
        <f>IF(ISERROR(VLOOKUP($B$4&amp;"_"&amp;$B$1&amp;"_"&amp;$N69&amp;"_"&amp;$T$5&amp;"_"&amp;O$9,tblRO[],7,FALSE)),"",VLOOKUP($B$4&amp;"_"&amp;$B$1&amp;"_"&amp;$N69&amp;"_"&amp;$T$5&amp;"_"&amp;O$9,tblRO[],7,FALSE))</f>
        <v/>
      </c>
      <c r="P69" s="1201" t="str">
        <f>IF(ISERROR(VLOOKUP($B$4&amp;"_"&amp;$B$1&amp;"_"&amp;$N69&amp;"_"&amp;$T$5&amp;"_"&amp;P$9,tblRO[],7,FALSE)),"",VLOOKUP($B$4&amp;"_"&amp;$B$1&amp;"_"&amp;$N69&amp;"_"&amp;$T$5&amp;"_"&amp;P$9,tblRO[],7,FALSE))</f>
        <v/>
      </c>
      <c r="Q69" s="1201">
        <f t="shared" ca="1" si="8"/>
        <v>0</v>
      </c>
      <c r="R69" s="1201" t="str">
        <f t="shared" ca="1" si="9"/>
        <v/>
      </c>
      <c r="S69" s="748" t="str">
        <f t="shared" ca="1" si="10"/>
        <v/>
      </c>
      <c r="T69" s="749" t="str">
        <f t="shared" ca="1" si="5"/>
        <v/>
      </c>
      <c r="U69" s="750"/>
      <c r="V69" s="751" t="str">
        <f t="shared" si="11"/>
        <v/>
      </c>
      <c r="W69" s="752"/>
      <c r="X69" s="1341"/>
      <c r="Y69" s="1339"/>
      <c r="Z69" s="753"/>
      <c r="AA69" s="755"/>
      <c r="AC69" s="295">
        <f t="shared" si="6"/>
        <v>500</v>
      </c>
      <c r="AD69" s="295">
        <f t="shared" si="7"/>
        <v>10</v>
      </c>
    </row>
    <row r="70" spans="2:30" ht="15.5" x14ac:dyDescent="0.35">
      <c r="B70" s="149">
        <v>77</v>
      </c>
      <c r="C70" s="130" t="str">
        <f>Text!H640</f>
        <v>Premia and discounts on debt rescheduling</v>
      </c>
      <c r="D70" s="149"/>
      <c r="E70" s="913">
        <v>0</v>
      </c>
      <c r="F70" s="913">
        <v>0</v>
      </c>
      <c r="G70" s="1213">
        <f>E70+F70</f>
        <v>0</v>
      </c>
      <c r="H70" s="902"/>
      <c r="I70" s="965"/>
      <c r="J70" s="965"/>
      <c r="K70" s="968"/>
      <c r="L70" s="959"/>
      <c r="M70" s="959"/>
      <c r="N70" s="961">
        <f t="shared" si="4"/>
        <v>77</v>
      </c>
      <c r="O70" s="1201" t="str">
        <f>IF(ISERROR(VLOOKUP($B$4&amp;"_"&amp;$B$1&amp;"_"&amp;$N70&amp;"_"&amp;$T$5&amp;"_"&amp;O$9,tblRO[],7,FALSE)),"",VLOOKUP($B$4&amp;"_"&amp;$B$1&amp;"_"&amp;$N70&amp;"_"&amp;$T$5&amp;"_"&amp;O$9,tblRO[],7,FALSE))</f>
        <v/>
      </c>
      <c r="P70" s="1201" t="str">
        <f>IF(ISERROR(VLOOKUP($B$4&amp;"_"&amp;$B$1&amp;"_"&amp;$N70&amp;"_"&amp;$T$5&amp;"_"&amp;P$9,tblRO[],7,FALSE)),"",VLOOKUP($B$4&amp;"_"&amp;$B$1&amp;"_"&amp;$N70&amp;"_"&amp;$T$5&amp;"_"&amp;P$9,tblRO[],7,FALSE))</f>
        <v/>
      </c>
      <c r="Q70" s="1201">
        <f t="shared" ca="1" si="8"/>
        <v>0</v>
      </c>
      <c r="R70" s="1201" t="str">
        <f t="shared" ca="1" si="9"/>
        <v/>
      </c>
      <c r="S70" s="748" t="str">
        <f t="shared" ca="1" si="10"/>
        <v/>
      </c>
      <c r="T70" s="749" t="str">
        <f t="shared" ca="1" si="5"/>
        <v/>
      </c>
      <c r="U70" s="750"/>
      <c r="V70" s="751" t="str">
        <f t="shared" si="11"/>
        <v/>
      </c>
      <c r="W70" s="752"/>
      <c r="X70" s="1341"/>
      <c r="Y70" s="1339"/>
      <c r="Z70" s="756"/>
      <c r="AA70" s="757"/>
      <c r="AC70" s="295">
        <f t="shared" si="6"/>
        <v>500</v>
      </c>
      <c r="AD70" s="295">
        <f t="shared" si="7"/>
        <v>10</v>
      </c>
    </row>
    <row r="71" spans="2:30" ht="16" thickBot="1" x14ac:dyDescent="0.4">
      <c r="B71" s="149">
        <v>78</v>
      </c>
      <c r="C71" s="130" t="str">
        <f>Text!H641</f>
        <v xml:space="preserve">HRA 'item 8' interest payments/receipts </v>
      </c>
      <c r="D71" s="149"/>
      <c r="E71" s="913">
        <v>0</v>
      </c>
      <c r="F71" s="913">
        <v>0</v>
      </c>
      <c r="G71" s="1213">
        <f>E71+F71</f>
        <v>0</v>
      </c>
      <c r="H71" s="902"/>
      <c r="I71" s="965"/>
      <c r="J71" s="965"/>
      <c r="K71" s="968"/>
      <c r="L71" s="959"/>
      <c r="M71" s="959"/>
      <c r="N71" s="961">
        <f t="shared" si="4"/>
        <v>78</v>
      </c>
      <c r="O71" s="1201" t="str">
        <f>IF(ISERROR(VLOOKUP($B$4&amp;"_"&amp;$B$1&amp;"_"&amp;$N71&amp;"_"&amp;$T$5&amp;"_"&amp;O$9,tblRO[],7,FALSE)),"",VLOOKUP($B$4&amp;"_"&amp;$B$1&amp;"_"&amp;$N71&amp;"_"&amp;$T$5&amp;"_"&amp;O$9,tblRO[],7,FALSE))</f>
        <v/>
      </c>
      <c r="P71" s="1201" t="str">
        <f>IF(ISERROR(VLOOKUP($B$4&amp;"_"&amp;$B$1&amp;"_"&amp;$N71&amp;"_"&amp;$T$5&amp;"_"&amp;P$9,tblRO[],7,FALSE)),"",VLOOKUP($B$4&amp;"_"&amp;$B$1&amp;"_"&amp;$N71&amp;"_"&amp;$T$5&amp;"_"&amp;P$9,tblRO[],7,FALSE))</f>
        <v/>
      </c>
      <c r="Q71" s="1201">
        <f t="shared" ca="1" si="8"/>
        <v>0</v>
      </c>
      <c r="R71" s="1201" t="str">
        <f t="shared" ca="1" si="9"/>
        <v/>
      </c>
      <c r="S71" s="748" t="str">
        <f t="shared" ca="1" si="10"/>
        <v/>
      </c>
      <c r="T71" s="749" t="str">
        <f t="shared" ca="1" si="5"/>
        <v/>
      </c>
      <c r="U71" s="750"/>
      <c r="V71" s="751" t="str">
        <f t="shared" si="11"/>
        <v/>
      </c>
      <c r="W71" s="752"/>
      <c r="X71" s="1341"/>
      <c r="Y71" s="1339"/>
      <c r="Z71" s="753"/>
      <c r="AA71" s="755"/>
      <c r="AC71" s="295">
        <f t="shared" si="6"/>
        <v>500</v>
      </c>
      <c r="AD71" s="295">
        <f t="shared" si="7"/>
        <v>10</v>
      </c>
    </row>
    <row r="72" spans="2:30" ht="16" thickBot="1" x14ac:dyDescent="0.4">
      <c r="B72" s="149">
        <v>79</v>
      </c>
      <c r="C72" s="130" t="str">
        <f>Text!H642</f>
        <v>Debt financing grants</v>
      </c>
      <c r="D72" s="149" t="str">
        <f>IF(FrontPage!$E$3=1,Text!G642,Text!E642)</f>
        <v>RG, line 700, col 2</v>
      </c>
      <c r="E72" s="976"/>
      <c r="F72" s="976"/>
      <c r="G72" s="1214"/>
      <c r="H72" s="969">
        <f>RG!E71</f>
        <v>0</v>
      </c>
      <c r="I72" s="965"/>
      <c r="J72" s="965"/>
      <c r="K72" s="968"/>
      <c r="L72" s="959"/>
      <c r="M72" s="959" t="s">
        <v>3282</v>
      </c>
      <c r="N72" s="961">
        <f t="shared" si="4"/>
        <v>79</v>
      </c>
      <c r="O72" s="1201" t="str">
        <f>IF(ISERROR(VLOOKUP($B$4&amp;"_"&amp;$B$1&amp;"_"&amp;$N72&amp;"_"&amp;$T$5&amp;"_"&amp;O$9,tblRO[],7,FALSE)),"",VLOOKUP($B$4&amp;"_"&amp;$B$1&amp;"_"&amp;$N72&amp;"_"&amp;$T$5&amp;"_"&amp;O$9,tblRO[],7,FALSE))</f>
        <v/>
      </c>
      <c r="P72" s="1201" t="str">
        <f>IF(ISERROR(VLOOKUP($B$4&amp;"_"&amp;$B$1&amp;"_"&amp;$N72&amp;"_"&amp;$T$5&amp;"_"&amp;P$9,tblRO[],7,FALSE)),"",VLOOKUP($B$4&amp;"_"&amp;$B$1&amp;"_"&amp;$N72&amp;"_"&amp;$T$5&amp;"_"&amp;P$9,tblRO[],7,FALSE))</f>
        <v/>
      </c>
      <c r="Q72" s="1201" t="str">
        <f t="shared" si="8"/>
        <v/>
      </c>
      <c r="R72" s="1201" t="str">
        <f t="shared" si="9"/>
        <v/>
      </c>
      <c r="S72" s="748" t="str">
        <f t="shared" si="10"/>
        <v/>
      </c>
      <c r="T72" s="749" t="str">
        <f t="shared" si="5"/>
        <v/>
      </c>
      <c r="U72" s="750"/>
      <c r="V72" s="751" t="str">
        <f t="shared" si="11"/>
        <v/>
      </c>
      <c r="W72" s="752"/>
      <c r="X72" s="1341"/>
      <c r="Y72" s="1339"/>
      <c r="Z72" s="753"/>
      <c r="AA72" s="755"/>
      <c r="AC72" s="295">
        <f t="shared" si="6"/>
        <v>500</v>
      </c>
      <c r="AD72" s="295">
        <f t="shared" si="7"/>
        <v>10</v>
      </c>
    </row>
    <row r="73" spans="2:30" ht="15.5" x14ac:dyDescent="0.35">
      <c r="B73" s="149">
        <v>80</v>
      </c>
      <c r="C73" s="130" t="str">
        <f>Text!H643</f>
        <v>Capital financing element within Private Finance Initiative (PFI) schemes</v>
      </c>
      <c r="D73" s="149"/>
      <c r="E73" s="976"/>
      <c r="F73" s="976"/>
      <c r="G73" s="1209">
        <v>0</v>
      </c>
      <c r="H73" s="902"/>
      <c r="I73" s="965"/>
      <c r="J73" s="965"/>
      <c r="K73" s="968"/>
      <c r="L73" s="959"/>
      <c r="M73" s="959"/>
      <c r="N73" s="961">
        <f t="shared" si="4"/>
        <v>80</v>
      </c>
      <c r="O73" s="1201" t="str">
        <f>IF(ISERROR(VLOOKUP($B$4&amp;"_"&amp;$B$1&amp;"_"&amp;$N73&amp;"_"&amp;$T$5&amp;"_"&amp;O$9,tblRO[],7,FALSE)),"",VLOOKUP($B$4&amp;"_"&amp;$B$1&amp;"_"&amp;$N73&amp;"_"&amp;$T$5&amp;"_"&amp;O$9,tblRO[],7,FALSE))</f>
        <v/>
      </c>
      <c r="P73" s="1201" t="str">
        <f>IF(ISERROR(VLOOKUP($B$4&amp;"_"&amp;$B$1&amp;"_"&amp;$N73&amp;"_"&amp;$T$5&amp;"_"&amp;P$9,tblRO[],7,FALSE)),"",VLOOKUP($B$4&amp;"_"&amp;$B$1&amp;"_"&amp;$N73&amp;"_"&amp;$T$5&amp;"_"&amp;P$9,tblRO[],7,FALSE))</f>
        <v/>
      </c>
      <c r="Q73" s="1201">
        <f t="shared" ca="1" si="8"/>
        <v>0</v>
      </c>
      <c r="R73" s="1201" t="str">
        <f t="shared" ca="1" si="9"/>
        <v/>
      </c>
      <c r="S73" s="748" t="str">
        <f t="shared" ca="1" si="10"/>
        <v/>
      </c>
      <c r="T73" s="749" t="str">
        <f t="shared" ca="1" si="5"/>
        <v/>
      </c>
      <c r="U73" s="750"/>
      <c r="V73" s="751" t="str">
        <f t="shared" si="11"/>
        <v/>
      </c>
      <c r="W73" s="752"/>
      <c r="X73" s="1341"/>
      <c r="Y73" s="1339"/>
      <c r="Z73" s="753"/>
      <c r="AA73" s="755"/>
      <c r="AC73" s="295">
        <f t="shared" si="6"/>
        <v>500</v>
      </c>
      <c r="AD73" s="295">
        <f t="shared" si="7"/>
        <v>10</v>
      </c>
    </row>
    <row r="74" spans="2:30" ht="15.5" x14ac:dyDescent="0.35">
      <c r="B74" s="149">
        <v>81</v>
      </c>
      <c r="C74" s="130" t="str">
        <f>Text!H644</f>
        <v>Leasing payments (excluding any capital financing element within PFI schemes)</v>
      </c>
      <c r="D74" s="149"/>
      <c r="E74" s="976"/>
      <c r="F74" s="976"/>
      <c r="G74" s="1209">
        <v>0</v>
      </c>
      <c r="H74" s="902"/>
      <c r="I74" s="965"/>
      <c r="J74" s="965"/>
      <c r="K74" s="968"/>
      <c r="L74" s="959"/>
      <c r="M74" s="959"/>
      <c r="N74" s="961">
        <f t="shared" si="4"/>
        <v>81</v>
      </c>
      <c r="O74" s="1201" t="str">
        <f>IF(ISERROR(VLOOKUP($B$4&amp;"_"&amp;$B$1&amp;"_"&amp;$N74&amp;"_"&amp;$T$5&amp;"_"&amp;O$9,tblRO[],7,FALSE)),"",VLOOKUP($B$4&amp;"_"&amp;$B$1&amp;"_"&amp;$N74&amp;"_"&amp;$T$5&amp;"_"&amp;O$9,tblRO[],7,FALSE))</f>
        <v/>
      </c>
      <c r="P74" s="1201" t="str">
        <f>IF(ISERROR(VLOOKUP($B$4&amp;"_"&amp;$B$1&amp;"_"&amp;$N74&amp;"_"&amp;$T$5&amp;"_"&amp;P$9,tblRO[],7,FALSE)),"",VLOOKUP($B$4&amp;"_"&amp;$B$1&amp;"_"&amp;$N74&amp;"_"&amp;$T$5&amp;"_"&amp;P$9,tblRO[],7,FALSE))</f>
        <v/>
      </c>
      <c r="Q74" s="1201">
        <f t="shared" ca="1" si="8"/>
        <v>0</v>
      </c>
      <c r="R74" s="1201" t="str">
        <f t="shared" ca="1" si="9"/>
        <v/>
      </c>
      <c r="S74" s="748" t="str">
        <f t="shared" ca="1" si="10"/>
        <v/>
      </c>
      <c r="T74" s="749" t="str">
        <f t="shared" ca="1" si="5"/>
        <v/>
      </c>
      <c r="U74" s="750"/>
      <c r="V74" s="751" t="str">
        <f t="shared" si="11"/>
        <v/>
      </c>
      <c r="W74" s="752"/>
      <c r="X74" s="1341"/>
      <c r="Y74" s="1339"/>
      <c r="Z74" s="753"/>
      <c r="AA74" s="755"/>
      <c r="AC74" s="295">
        <f t="shared" si="6"/>
        <v>500</v>
      </c>
      <c r="AD74" s="295">
        <f t="shared" si="7"/>
        <v>10</v>
      </c>
    </row>
    <row r="75" spans="2:30" ht="15.5" x14ac:dyDescent="0.35">
      <c r="B75" s="149">
        <v>82</v>
      </c>
      <c r="C75" s="130" t="str">
        <f>Text!H645</f>
        <v>Capital expenditure charged to revenue account (CERA)</v>
      </c>
      <c r="D75" s="149"/>
      <c r="E75" s="976"/>
      <c r="F75" s="976"/>
      <c r="G75" s="1209">
        <v>0</v>
      </c>
      <c r="H75" s="902"/>
      <c r="I75" s="965"/>
      <c r="J75" s="965"/>
      <c r="K75" s="968"/>
      <c r="L75" s="959"/>
      <c r="M75" s="959"/>
      <c r="N75" s="961">
        <f t="shared" si="4"/>
        <v>82</v>
      </c>
      <c r="O75" s="1201" t="str">
        <f>IF(ISERROR(VLOOKUP($B$4&amp;"_"&amp;$B$1&amp;"_"&amp;$N75&amp;"_"&amp;$T$5&amp;"_"&amp;O$9,tblRO[],7,FALSE)),"",VLOOKUP($B$4&amp;"_"&amp;$B$1&amp;"_"&amp;$N75&amp;"_"&amp;$T$5&amp;"_"&amp;O$9,tblRO[],7,FALSE))</f>
        <v/>
      </c>
      <c r="P75" s="1201" t="str">
        <f>IF(ISERROR(VLOOKUP($B$4&amp;"_"&amp;$B$1&amp;"_"&amp;$N75&amp;"_"&amp;$T$5&amp;"_"&amp;P$9,tblRO[],7,FALSE)),"",VLOOKUP($B$4&amp;"_"&amp;$B$1&amp;"_"&amp;$N75&amp;"_"&amp;$T$5&amp;"_"&amp;P$9,tblRO[],7,FALSE))</f>
        <v/>
      </c>
      <c r="Q75" s="1201">
        <f t="shared" ca="1" si="8"/>
        <v>0</v>
      </c>
      <c r="R75" s="1201" t="str">
        <f t="shared" ca="1" si="9"/>
        <v/>
      </c>
      <c r="S75" s="748" t="str">
        <f t="shared" ca="1" si="10"/>
        <v/>
      </c>
      <c r="T75" s="749" t="str">
        <f t="shared" ca="1" si="5"/>
        <v/>
      </c>
      <c r="U75" s="750"/>
      <c r="V75" s="751" t="str">
        <f t="shared" si="11"/>
        <v/>
      </c>
      <c r="W75" s="752"/>
      <c r="X75" s="1341"/>
      <c r="Y75" s="1339"/>
      <c r="Z75" s="753"/>
      <c r="AA75" s="755"/>
      <c r="AC75" s="295">
        <f t="shared" si="6"/>
        <v>500</v>
      </c>
      <c r="AD75" s="295">
        <f t="shared" si="7"/>
        <v>10</v>
      </c>
    </row>
    <row r="76" spans="2:30" ht="15.5" x14ac:dyDescent="0.35">
      <c r="B76" s="151">
        <v>83.3</v>
      </c>
      <c r="C76" s="130" t="str">
        <f>Text!H646</f>
        <v>Appropriations to(+) / from(-) financial instruments adjustment account</v>
      </c>
      <c r="D76" s="149"/>
      <c r="E76" s="976"/>
      <c r="F76" s="976"/>
      <c r="G76" s="1209">
        <v>0</v>
      </c>
      <c r="H76" s="902"/>
      <c r="I76" s="965"/>
      <c r="J76" s="965"/>
      <c r="K76" s="968"/>
      <c r="L76" s="959"/>
      <c r="M76" s="959"/>
      <c r="N76" s="961">
        <f t="shared" si="4"/>
        <v>83.3</v>
      </c>
      <c r="O76" s="1201" t="str">
        <f>IF(ISERROR(VLOOKUP($B$4&amp;"_"&amp;$B$1&amp;"_"&amp;$N76&amp;"_"&amp;$T$5&amp;"_"&amp;O$9,tblRO[],7,FALSE)),"",VLOOKUP($B$4&amp;"_"&amp;$B$1&amp;"_"&amp;$N76&amp;"_"&amp;$T$5&amp;"_"&amp;O$9,tblRO[],7,FALSE))</f>
        <v/>
      </c>
      <c r="P76" s="1201" t="str">
        <f>IF(ISERROR(VLOOKUP($B$4&amp;"_"&amp;$B$1&amp;"_"&amp;$N76&amp;"_"&amp;$T$5&amp;"_"&amp;P$9,tblRO[],7,FALSE)),"",VLOOKUP($B$4&amp;"_"&amp;$B$1&amp;"_"&amp;$N76&amp;"_"&amp;$T$5&amp;"_"&amp;P$9,tblRO[],7,FALSE))</f>
        <v/>
      </c>
      <c r="Q76" s="1201">
        <f t="shared" ref="Q76:Q107" ca="1" si="12">IF(M76="E","",IF(ISERROR(VLOOKUP($B$1&amp;N76&amp;$T$5,TIndex,7,FALSE)),"",VLOOKUP($B$1&amp;N76&amp;$T$5,TIndex,7,FALSE)))</f>
        <v>0</v>
      </c>
      <c r="R76" s="1201" t="str">
        <f t="shared" ref="R76:R107" ca="1" si="13">IF(ISERROR(Q76-P76),"",Q76-P76)</f>
        <v/>
      </c>
      <c r="S76" s="748" t="str">
        <f t="shared" ref="S76:S107" ca="1" si="14">IF(ISERROR(R76/P76),"",IF(OR(P76=0,Q76=0),"",(R76/P76)*100))</f>
        <v/>
      </c>
      <c r="T76" s="749" t="str">
        <f t="shared" ca="1" si="5"/>
        <v/>
      </c>
      <c r="U76" s="750"/>
      <c r="V76" s="751" t="str">
        <f t="shared" ref="V76:V107" si="15">IF(U76="","",IF(OR(M76="T",M76="E",R76="",S76=""),"",IF(OR(W76="C",W76="T"),"",IF(U76=1,1,""))))</f>
        <v/>
      </c>
      <c r="W76" s="752"/>
      <c r="X76" s="1341"/>
      <c r="Y76" s="1339"/>
      <c r="Z76" s="753"/>
      <c r="AA76" s="755"/>
      <c r="AC76" s="295">
        <f t="shared" si="6"/>
        <v>500</v>
      </c>
      <c r="AD76" s="295">
        <f t="shared" si="7"/>
        <v>10</v>
      </c>
    </row>
    <row r="77" spans="2:30" ht="15.5" x14ac:dyDescent="0.35">
      <c r="B77" s="151">
        <v>83.4</v>
      </c>
      <c r="C77" s="130" t="str">
        <f>Text!H647</f>
        <v>Appropriations to(+) / from(-) unequal pay back pay account</v>
      </c>
      <c r="D77" s="149"/>
      <c r="E77" s="976"/>
      <c r="F77" s="976"/>
      <c r="G77" s="1209">
        <v>0</v>
      </c>
      <c r="H77" s="902"/>
      <c r="I77" s="965"/>
      <c r="J77" s="965"/>
      <c r="K77" s="968"/>
      <c r="L77" s="959"/>
      <c r="M77" s="959"/>
      <c r="N77" s="961">
        <f t="shared" ref="N77:N114" si="16">IF(M77="L","",B77)</f>
        <v>83.4</v>
      </c>
      <c r="O77" s="1201" t="str">
        <f>IF(ISERROR(VLOOKUP($B$4&amp;"_"&amp;$B$1&amp;"_"&amp;$N77&amp;"_"&amp;$T$5&amp;"_"&amp;O$9,tblRO[],7,FALSE)),"",VLOOKUP($B$4&amp;"_"&amp;$B$1&amp;"_"&amp;$N77&amp;"_"&amp;$T$5&amp;"_"&amp;O$9,tblRO[],7,FALSE))</f>
        <v/>
      </c>
      <c r="P77" s="1201" t="str">
        <f>IF(ISERROR(VLOOKUP($B$4&amp;"_"&amp;$B$1&amp;"_"&amp;$N77&amp;"_"&amp;$T$5&amp;"_"&amp;P$9,tblRO[],7,FALSE)),"",VLOOKUP($B$4&amp;"_"&amp;$B$1&amp;"_"&amp;$N77&amp;"_"&amp;$T$5&amp;"_"&amp;P$9,tblRO[],7,FALSE))</f>
        <v/>
      </c>
      <c r="Q77" s="1201">
        <f t="shared" ca="1" si="12"/>
        <v>0</v>
      </c>
      <c r="R77" s="1201" t="str">
        <f t="shared" ca="1" si="13"/>
        <v/>
      </c>
      <c r="S77" s="748" t="str">
        <f t="shared" ca="1" si="14"/>
        <v/>
      </c>
      <c r="T77" s="749" t="str">
        <f t="shared" ref="T77:T114" ca="1" si="17">IF(OR(M77="T",M77="E",R77="",S77=""),"",IF(AND(ABS(R77)&gt;AC77,ABS(S77)&gt;AD77),1,""))</f>
        <v/>
      </c>
      <c r="U77" s="750"/>
      <c r="V77" s="751" t="str">
        <f t="shared" si="15"/>
        <v/>
      </c>
      <c r="W77" s="752"/>
      <c r="X77" s="1341"/>
      <c r="Y77" s="1339"/>
      <c r="Z77" s="753"/>
      <c r="AA77" s="755"/>
      <c r="AC77" s="295">
        <f t="shared" ref="AC77:AC114" si="18">IF($Q$6="",$O$6,$Q$6)</f>
        <v>500</v>
      </c>
      <c r="AD77" s="295">
        <f t="shared" ref="AD77:AD114" si="19">IF($R$6="",$P$6,$R$6)</f>
        <v>10</v>
      </c>
    </row>
    <row r="78" spans="2:30" ht="15.5" x14ac:dyDescent="0.35">
      <c r="B78" s="151">
        <v>83.5</v>
      </c>
      <c r="C78" s="130" t="str">
        <f>Text!H648</f>
        <v>Appropriations to(+) / from(-) Accumulated Absences Account</v>
      </c>
      <c r="D78" s="149"/>
      <c r="E78" s="976"/>
      <c r="F78" s="976"/>
      <c r="G78" s="1209">
        <v>0</v>
      </c>
      <c r="H78" s="902"/>
      <c r="I78" s="965"/>
      <c r="J78" s="965"/>
      <c r="K78" s="968"/>
      <c r="L78" s="959"/>
      <c r="M78" s="959"/>
      <c r="N78" s="961">
        <f t="shared" si="16"/>
        <v>83.5</v>
      </c>
      <c r="O78" s="1201" t="str">
        <f>IF(ISERROR(VLOOKUP($B$4&amp;"_"&amp;$B$1&amp;"_"&amp;$N78&amp;"_"&amp;$T$5&amp;"_"&amp;O$9,tblRO[],7,FALSE)),"",VLOOKUP($B$4&amp;"_"&amp;$B$1&amp;"_"&amp;$N78&amp;"_"&amp;$T$5&amp;"_"&amp;O$9,tblRO[],7,FALSE))</f>
        <v/>
      </c>
      <c r="P78" s="1201" t="str">
        <f>IF(ISERROR(VLOOKUP($B$4&amp;"_"&amp;$B$1&amp;"_"&amp;$N78&amp;"_"&amp;$T$5&amp;"_"&amp;P$9,tblRO[],7,FALSE)),"",VLOOKUP($B$4&amp;"_"&amp;$B$1&amp;"_"&amp;$N78&amp;"_"&amp;$T$5&amp;"_"&amp;P$9,tblRO[],7,FALSE))</f>
        <v/>
      </c>
      <c r="Q78" s="1201">
        <f t="shared" ca="1" si="12"/>
        <v>0</v>
      </c>
      <c r="R78" s="1201" t="str">
        <f t="shared" ca="1" si="13"/>
        <v/>
      </c>
      <c r="S78" s="748" t="str">
        <f t="shared" ca="1" si="14"/>
        <v/>
      </c>
      <c r="T78" s="749" t="str">
        <f t="shared" ca="1" si="17"/>
        <v/>
      </c>
      <c r="U78" s="750"/>
      <c r="V78" s="751" t="str">
        <f t="shared" si="15"/>
        <v/>
      </c>
      <c r="W78" s="752"/>
      <c r="X78" s="1341"/>
      <c r="Y78" s="1339"/>
      <c r="Z78" s="753"/>
      <c r="AA78" s="755"/>
      <c r="AC78" s="295">
        <f t="shared" si="18"/>
        <v>500</v>
      </c>
      <c r="AD78" s="295">
        <f t="shared" si="19"/>
        <v>10</v>
      </c>
    </row>
    <row r="79" spans="2:30" ht="15.5" x14ac:dyDescent="0.35">
      <c r="B79" s="149">
        <v>84</v>
      </c>
      <c r="C79" s="130" t="str">
        <f>Text!H649</f>
        <v>External interest receipts on non-HRA balances</v>
      </c>
      <c r="D79" s="149"/>
      <c r="E79" s="976"/>
      <c r="F79" s="976"/>
      <c r="G79" s="1209">
        <v>0</v>
      </c>
      <c r="H79" s="902"/>
      <c r="I79" s="965"/>
      <c r="J79" s="965"/>
      <c r="K79" s="968"/>
      <c r="L79" s="959"/>
      <c r="M79" s="959"/>
      <c r="N79" s="961">
        <f t="shared" si="16"/>
        <v>84</v>
      </c>
      <c r="O79" s="1201" t="str">
        <f>IF(ISERROR(VLOOKUP($B$4&amp;"_"&amp;$B$1&amp;"_"&amp;$N79&amp;"_"&amp;$T$5&amp;"_"&amp;O$9,tblRO[],7,FALSE)),"",VLOOKUP($B$4&amp;"_"&amp;$B$1&amp;"_"&amp;$N79&amp;"_"&amp;$T$5&amp;"_"&amp;O$9,tblRO[],7,FALSE))</f>
        <v/>
      </c>
      <c r="P79" s="1201" t="str">
        <f>IF(ISERROR(VLOOKUP($B$4&amp;"_"&amp;$B$1&amp;"_"&amp;$N79&amp;"_"&amp;$T$5&amp;"_"&amp;P$9,tblRO[],7,FALSE)),"",VLOOKUP($B$4&amp;"_"&amp;$B$1&amp;"_"&amp;$N79&amp;"_"&amp;$T$5&amp;"_"&amp;P$9,tblRO[],7,FALSE))</f>
        <v/>
      </c>
      <c r="Q79" s="1201">
        <f t="shared" ca="1" si="12"/>
        <v>0</v>
      </c>
      <c r="R79" s="1201" t="str">
        <f t="shared" ca="1" si="13"/>
        <v/>
      </c>
      <c r="S79" s="748" t="str">
        <f t="shared" ca="1" si="14"/>
        <v/>
      </c>
      <c r="T79" s="749" t="str">
        <f t="shared" ca="1" si="17"/>
        <v/>
      </c>
      <c r="U79" s="750"/>
      <c r="V79" s="751" t="str">
        <f t="shared" si="15"/>
        <v/>
      </c>
      <c r="W79" s="752"/>
      <c r="X79" s="1341"/>
      <c r="Y79" s="1339"/>
      <c r="Z79" s="753"/>
      <c r="AA79" s="755"/>
      <c r="AC79" s="295">
        <f t="shared" si="18"/>
        <v>500</v>
      </c>
      <c r="AD79" s="295">
        <f t="shared" si="19"/>
        <v>10</v>
      </c>
    </row>
    <row r="80" spans="2:30" ht="15.5" x14ac:dyDescent="0.35">
      <c r="B80" s="349">
        <v>85</v>
      </c>
      <c r="C80" s="350" t="str">
        <f>Text!H650</f>
        <v>External interest receipts on HRA balances</v>
      </c>
      <c r="D80" s="351"/>
      <c r="E80" s="983"/>
      <c r="F80" s="983"/>
      <c r="G80" s="1209">
        <v>0</v>
      </c>
      <c r="H80" s="902"/>
      <c r="I80" s="965"/>
      <c r="J80" s="965"/>
      <c r="K80" s="968"/>
      <c r="L80" s="959"/>
      <c r="M80" s="959"/>
      <c r="N80" s="961">
        <f t="shared" si="16"/>
        <v>85</v>
      </c>
      <c r="O80" s="1201" t="str">
        <f>IF(ISERROR(VLOOKUP($B$4&amp;"_"&amp;$B$1&amp;"_"&amp;$N80&amp;"_"&amp;$T$5&amp;"_"&amp;O$9,tblRO[],7,FALSE)),"",VLOOKUP($B$4&amp;"_"&amp;$B$1&amp;"_"&amp;$N80&amp;"_"&amp;$T$5&amp;"_"&amp;O$9,tblRO[],7,FALSE))</f>
        <v/>
      </c>
      <c r="P80" s="1201" t="str">
        <f>IF(ISERROR(VLOOKUP($B$4&amp;"_"&amp;$B$1&amp;"_"&amp;$N80&amp;"_"&amp;$T$5&amp;"_"&amp;P$9,tblRO[],7,FALSE)),"",VLOOKUP($B$4&amp;"_"&amp;$B$1&amp;"_"&amp;$N80&amp;"_"&amp;$T$5&amp;"_"&amp;P$9,tblRO[],7,FALSE))</f>
        <v/>
      </c>
      <c r="Q80" s="1201">
        <f t="shared" ca="1" si="12"/>
        <v>0</v>
      </c>
      <c r="R80" s="1201" t="str">
        <f t="shared" ca="1" si="13"/>
        <v/>
      </c>
      <c r="S80" s="748" t="str">
        <f t="shared" ca="1" si="14"/>
        <v/>
      </c>
      <c r="T80" s="749" t="str">
        <f t="shared" ca="1" si="17"/>
        <v/>
      </c>
      <c r="U80" s="750"/>
      <c r="V80" s="751" t="str">
        <f t="shared" si="15"/>
        <v/>
      </c>
      <c r="W80" s="752"/>
      <c r="X80" s="1341"/>
      <c r="Y80" s="1339"/>
      <c r="Z80" s="753"/>
      <c r="AA80" s="755"/>
      <c r="AC80" s="295">
        <f t="shared" si="18"/>
        <v>500</v>
      </c>
      <c r="AD80" s="295">
        <f t="shared" si="19"/>
        <v>10</v>
      </c>
    </row>
    <row r="81" spans="2:30" ht="16" thickBot="1" x14ac:dyDescent="0.4">
      <c r="B81" s="335">
        <v>85.5</v>
      </c>
      <c r="C81" s="350" t="str">
        <f>Text!H651</f>
        <v>Community Infrastructure Levy</v>
      </c>
      <c r="D81" s="39"/>
      <c r="E81" s="981"/>
      <c r="F81" s="981"/>
      <c r="G81" s="1209">
        <v>0</v>
      </c>
      <c r="H81" s="902"/>
      <c r="I81" s="965"/>
      <c r="J81" s="965"/>
      <c r="K81" s="968"/>
      <c r="L81" s="959"/>
      <c r="M81" s="959"/>
      <c r="N81" s="961">
        <f t="shared" si="16"/>
        <v>85.5</v>
      </c>
      <c r="O81" s="1201" t="str">
        <f>IF(ISERROR(VLOOKUP($B$4&amp;"_"&amp;$B$1&amp;"_"&amp;$N81&amp;"_"&amp;$T$5&amp;"_"&amp;O$9,tblRO[],7,FALSE)),"",VLOOKUP($B$4&amp;"_"&amp;$B$1&amp;"_"&amp;$N81&amp;"_"&amp;$T$5&amp;"_"&amp;O$9,tblRO[],7,FALSE))</f>
        <v/>
      </c>
      <c r="P81" s="1201" t="str">
        <f>IF(ISERROR(VLOOKUP($B$4&amp;"_"&amp;$B$1&amp;"_"&amp;$N81&amp;"_"&amp;$T$5&amp;"_"&amp;P$9,tblRO[],7,FALSE)),"",VLOOKUP($B$4&amp;"_"&amp;$B$1&amp;"_"&amp;$N81&amp;"_"&amp;$T$5&amp;"_"&amp;P$9,tblRO[],7,FALSE))</f>
        <v/>
      </c>
      <c r="Q81" s="1201">
        <f t="shared" ca="1" si="12"/>
        <v>0</v>
      </c>
      <c r="R81" s="1201" t="str">
        <f t="shared" ca="1" si="13"/>
        <v/>
      </c>
      <c r="S81" s="748" t="str">
        <f t="shared" ca="1" si="14"/>
        <v/>
      </c>
      <c r="T81" s="749" t="str">
        <f t="shared" ca="1" si="17"/>
        <v/>
      </c>
      <c r="U81" s="750"/>
      <c r="V81" s="751" t="str">
        <f t="shared" si="15"/>
        <v/>
      </c>
      <c r="W81" s="752"/>
      <c r="X81" s="1341"/>
      <c r="Y81" s="1339"/>
      <c r="Z81" s="753"/>
      <c r="AA81" s="755"/>
      <c r="AC81" s="295">
        <f t="shared" si="18"/>
        <v>500</v>
      </c>
      <c r="AD81" s="295">
        <f t="shared" si="19"/>
        <v>10</v>
      </c>
    </row>
    <row r="82" spans="2:30" ht="16" thickBot="1" x14ac:dyDescent="0.4">
      <c r="B82" s="19">
        <v>86</v>
      </c>
      <c r="C82" s="19" t="str">
        <f>Text!H652</f>
        <v>Gross revenue expenditure</v>
      </c>
      <c r="D82" s="171"/>
      <c r="E82" s="902"/>
      <c r="F82" s="902"/>
      <c r="G82" s="1212">
        <f>SUM(G65:G81)</f>
        <v>0</v>
      </c>
      <c r="H82" s="969">
        <f>SUM(H65:H81)</f>
        <v>0</v>
      </c>
      <c r="I82" s="965"/>
      <c r="J82" s="965"/>
      <c r="K82" s="968"/>
      <c r="L82" s="959"/>
      <c r="M82" s="959" t="s">
        <v>3222</v>
      </c>
      <c r="N82" s="961">
        <f t="shared" si="16"/>
        <v>86</v>
      </c>
      <c r="O82" s="1201" t="str">
        <f>IF(ISERROR(VLOOKUP($B$4&amp;"_"&amp;$B$1&amp;"_"&amp;$N82&amp;"_"&amp;$T$5&amp;"_"&amp;O$9,tblRO[],7,FALSE)),"",VLOOKUP($B$4&amp;"_"&amp;$B$1&amp;"_"&amp;$N82&amp;"_"&amp;$T$5&amp;"_"&amp;O$9,tblRO[],7,FALSE))</f>
        <v/>
      </c>
      <c r="P82" s="1201" t="str">
        <f>IF(ISERROR(VLOOKUP($B$4&amp;"_"&amp;$B$1&amp;"_"&amp;$N82&amp;"_"&amp;$T$5&amp;"_"&amp;P$9,tblRO[],7,FALSE)),"",VLOOKUP($B$4&amp;"_"&amp;$B$1&amp;"_"&amp;$N82&amp;"_"&amp;$T$5&amp;"_"&amp;P$9,tblRO[],7,FALSE))</f>
        <v/>
      </c>
      <c r="Q82" s="1201">
        <f t="shared" ca="1" si="12"/>
        <v>0</v>
      </c>
      <c r="R82" s="1201" t="str">
        <f t="shared" ca="1" si="13"/>
        <v/>
      </c>
      <c r="S82" s="748" t="str">
        <f t="shared" ca="1" si="14"/>
        <v/>
      </c>
      <c r="T82" s="749" t="str">
        <f t="shared" ca="1" si="17"/>
        <v/>
      </c>
      <c r="U82" s="750"/>
      <c r="V82" s="751" t="str">
        <f t="shared" si="15"/>
        <v/>
      </c>
      <c r="W82" s="752"/>
      <c r="X82" s="1341"/>
      <c r="Y82" s="1339"/>
      <c r="Z82" s="756"/>
      <c r="AA82" s="757"/>
      <c r="AC82" s="295">
        <f t="shared" si="18"/>
        <v>500</v>
      </c>
      <c r="AD82" s="295">
        <f t="shared" si="19"/>
        <v>10</v>
      </c>
    </row>
    <row r="83" spans="2:30" ht="16" thickBot="1" x14ac:dyDescent="0.4">
      <c r="B83" s="152">
        <v>89.5</v>
      </c>
      <c r="C83" s="130" t="str">
        <f>Text!H653</f>
        <v>less specific and special grants (excluding council tax reduction scheme grant)</v>
      </c>
      <c r="D83" s="40"/>
      <c r="E83" s="902"/>
      <c r="F83" s="902"/>
      <c r="G83" s="1215">
        <f>RG!D71+RG!E71</f>
        <v>0</v>
      </c>
      <c r="H83" s="984">
        <f>G83</f>
        <v>0</v>
      </c>
      <c r="I83" s="965"/>
      <c r="J83" s="965"/>
      <c r="K83" s="968"/>
      <c r="L83" s="959"/>
      <c r="M83" s="959"/>
      <c r="N83" s="961">
        <f t="shared" si="16"/>
        <v>89.5</v>
      </c>
      <c r="O83" s="1201" t="str">
        <f>IF(ISERROR(VLOOKUP($B$4&amp;"_"&amp;$B$1&amp;"_"&amp;$N83&amp;"_"&amp;$T$5&amp;"_"&amp;O$9,tblRO[],7,FALSE)),"",VLOOKUP($B$4&amp;"_"&amp;$B$1&amp;"_"&amp;$N83&amp;"_"&amp;$T$5&amp;"_"&amp;O$9,tblRO[],7,FALSE))</f>
        <v/>
      </c>
      <c r="P83" s="1201" t="str">
        <f>IF(ISERROR(VLOOKUP($B$4&amp;"_"&amp;$B$1&amp;"_"&amp;$N83&amp;"_"&amp;$T$5&amp;"_"&amp;P$9,tblRO[],7,FALSE)),"",VLOOKUP($B$4&amp;"_"&amp;$B$1&amp;"_"&amp;$N83&amp;"_"&amp;$T$5&amp;"_"&amp;P$9,tblRO[],7,FALSE))</f>
        <v/>
      </c>
      <c r="Q83" s="1201">
        <f t="shared" ca="1" si="12"/>
        <v>0</v>
      </c>
      <c r="R83" s="1201" t="str">
        <f t="shared" ca="1" si="13"/>
        <v/>
      </c>
      <c r="S83" s="748" t="str">
        <f t="shared" ca="1" si="14"/>
        <v/>
      </c>
      <c r="T83" s="749" t="str">
        <f t="shared" ca="1" si="17"/>
        <v/>
      </c>
      <c r="U83" s="750"/>
      <c r="V83" s="751" t="str">
        <f t="shared" si="15"/>
        <v/>
      </c>
      <c r="W83" s="752"/>
      <c r="X83" s="1341"/>
      <c r="Y83" s="1339"/>
      <c r="Z83" s="753"/>
      <c r="AA83" s="755"/>
      <c r="AC83" s="295">
        <f t="shared" si="18"/>
        <v>500</v>
      </c>
      <c r="AD83" s="295">
        <f t="shared" si="19"/>
        <v>10</v>
      </c>
    </row>
    <row r="84" spans="2:30" ht="16" thickBot="1" x14ac:dyDescent="0.4">
      <c r="B84" s="19">
        <v>90</v>
      </c>
      <c r="C84" s="19" t="str">
        <f>Text!H654</f>
        <v>Net revenue expenditure (lines 86 and 89.5)</v>
      </c>
      <c r="D84" s="171"/>
      <c r="E84" s="902"/>
      <c r="F84" s="902"/>
      <c r="G84" s="1216">
        <f>G82+G83</f>
        <v>0</v>
      </c>
      <c r="H84" s="969">
        <f>H82-H83+RG!D60</f>
        <v>0</v>
      </c>
      <c r="I84" s="965"/>
      <c r="J84" s="965"/>
      <c r="K84" s="968"/>
      <c r="L84" s="959"/>
      <c r="M84" s="959" t="s">
        <v>3222</v>
      </c>
      <c r="N84" s="961">
        <f t="shared" si="16"/>
        <v>90</v>
      </c>
      <c r="O84" s="1201" t="str">
        <f>IF(ISERROR(VLOOKUP($B$4&amp;"_"&amp;$B$1&amp;"_"&amp;$N84&amp;"_"&amp;$T$5&amp;"_"&amp;O$9,tblRO[],7,FALSE)),"",VLOOKUP($B$4&amp;"_"&amp;$B$1&amp;"_"&amp;$N84&amp;"_"&amp;$T$5&amp;"_"&amp;O$9,tblRO[],7,FALSE))</f>
        <v/>
      </c>
      <c r="P84" s="1201" t="str">
        <f>IF(ISERROR(VLOOKUP($B$4&amp;"_"&amp;$B$1&amp;"_"&amp;$N84&amp;"_"&amp;$T$5&amp;"_"&amp;P$9,tblRO[],7,FALSE)),"",VLOOKUP($B$4&amp;"_"&amp;$B$1&amp;"_"&amp;$N84&amp;"_"&amp;$T$5&amp;"_"&amp;P$9,tblRO[],7,FALSE))</f>
        <v/>
      </c>
      <c r="Q84" s="1201">
        <f t="shared" ca="1" si="12"/>
        <v>0</v>
      </c>
      <c r="R84" s="1201" t="str">
        <f t="shared" ca="1" si="13"/>
        <v/>
      </c>
      <c r="S84" s="748" t="str">
        <f t="shared" ca="1" si="14"/>
        <v/>
      </c>
      <c r="T84" s="749" t="str">
        <f t="shared" ca="1" si="17"/>
        <v/>
      </c>
      <c r="U84" s="750"/>
      <c r="V84" s="751" t="str">
        <f t="shared" si="15"/>
        <v/>
      </c>
      <c r="W84" s="752"/>
      <c r="X84" s="1341"/>
      <c r="Y84" s="1339"/>
      <c r="Z84" s="753"/>
      <c r="AA84" s="755"/>
      <c r="AC84" s="295">
        <f t="shared" si="18"/>
        <v>500</v>
      </c>
      <c r="AD84" s="295">
        <f t="shared" si="19"/>
        <v>10</v>
      </c>
    </row>
    <row r="85" spans="2:30" ht="15.5" x14ac:dyDescent="0.35">
      <c r="B85" s="151">
        <v>90.5</v>
      </c>
      <c r="C85" s="130" t="str">
        <f>Text!H655</f>
        <v>In year council tax collection – difference from budget</v>
      </c>
      <c r="D85" s="40"/>
      <c r="E85" s="902"/>
      <c r="F85" s="902"/>
      <c r="G85" s="1217">
        <v>0</v>
      </c>
      <c r="H85" s="902"/>
      <c r="I85" s="965"/>
      <c r="J85" s="965"/>
      <c r="K85" s="968"/>
      <c r="L85" s="959"/>
      <c r="M85" s="959"/>
      <c r="N85" s="961">
        <f t="shared" si="16"/>
        <v>90.5</v>
      </c>
      <c r="O85" s="1201" t="str">
        <f>IF(ISERROR(VLOOKUP($B$4&amp;"_"&amp;$B$1&amp;"_"&amp;$N85&amp;"_"&amp;$T$5&amp;"_"&amp;O$9,tblRO[],7,FALSE)),"",VLOOKUP($B$4&amp;"_"&amp;$B$1&amp;"_"&amp;$N85&amp;"_"&amp;$T$5&amp;"_"&amp;O$9,tblRO[],7,FALSE))</f>
        <v/>
      </c>
      <c r="P85" s="1201" t="str">
        <f>IF(ISERROR(VLOOKUP($B$4&amp;"_"&amp;$B$1&amp;"_"&amp;$N85&amp;"_"&amp;$T$5&amp;"_"&amp;P$9,tblRO[],7,FALSE)),"",VLOOKUP($B$4&amp;"_"&amp;$B$1&amp;"_"&amp;$N85&amp;"_"&amp;$T$5&amp;"_"&amp;P$9,tblRO[],7,FALSE))</f>
        <v/>
      </c>
      <c r="Q85" s="1201">
        <f t="shared" ca="1" si="12"/>
        <v>0</v>
      </c>
      <c r="R85" s="1201" t="str">
        <f t="shared" ca="1" si="13"/>
        <v/>
      </c>
      <c r="S85" s="748" t="str">
        <f t="shared" ca="1" si="14"/>
        <v/>
      </c>
      <c r="T85" s="749" t="str">
        <f t="shared" ca="1" si="17"/>
        <v/>
      </c>
      <c r="U85" s="750"/>
      <c r="V85" s="751" t="str">
        <f t="shared" si="15"/>
        <v/>
      </c>
      <c r="W85" s="752"/>
      <c r="X85" s="1341"/>
      <c r="Y85" s="1339"/>
      <c r="Z85" s="756"/>
      <c r="AA85" s="757"/>
      <c r="AC85" s="295">
        <f t="shared" si="18"/>
        <v>500</v>
      </c>
      <c r="AD85" s="295">
        <f t="shared" si="19"/>
        <v>10</v>
      </c>
    </row>
    <row r="86" spans="2:30" ht="15.5" x14ac:dyDescent="0.35">
      <c r="B86" s="149">
        <v>91</v>
      </c>
      <c r="C86" s="130" t="str">
        <f>Text!H656</f>
        <v>Adjustments</v>
      </c>
      <c r="D86" s="40"/>
      <c r="E86" s="902"/>
      <c r="F86" s="902"/>
      <c r="G86" s="1210">
        <v>0</v>
      </c>
      <c r="H86" s="902"/>
      <c r="I86" s="965"/>
      <c r="J86" s="965"/>
      <c r="K86" s="968"/>
      <c r="L86" s="959"/>
      <c r="M86" s="959"/>
      <c r="N86" s="961">
        <f t="shared" si="16"/>
        <v>91</v>
      </c>
      <c r="O86" s="1201" t="str">
        <f>IF(ISERROR(VLOOKUP($B$4&amp;"_"&amp;$B$1&amp;"_"&amp;$N86&amp;"_"&amp;$T$5&amp;"_"&amp;O$9,tblRO[],7,FALSE)),"",VLOOKUP($B$4&amp;"_"&amp;$B$1&amp;"_"&amp;$N86&amp;"_"&amp;$T$5&amp;"_"&amp;O$9,tblRO[],7,FALSE))</f>
        <v/>
      </c>
      <c r="P86" s="1201" t="str">
        <f>IF(ISERROR(VLOOKUP($B$4&amp;"_"&amp;$B$1&amp;"_"&amp;$N86&amp;"_"&amp;$T$5&amp;"_"&amp;P$9,tblRO[],7,FALSE)),"",VLOOKUP($B$4&amp;"_"&amp;$B$1&amp;"_"&amp;$N86&amp;"_"&amp;$T$5&amp;"_"&amp;P$9,tblRO[],7,FALSE))</f>
        <v/>
      </c>
      <c r="Q86" s="1201">
        <f t="shared" ca="1" si="12"/>
        <v>0</v>
      </c>
      <c r="R86" s="1201" t="str">
        <f t="shared" ca="1" si="13"/>
        <v/>
      </c>
      <c r="S86" s="748" t="str">
        <f t="shared" ca="1" si="14"/>
        <v/>
      </c>
      <c r="T86" s="749" t="str">
        <f t="shared" ca="1" si="17"/>
        <v/>
      </c>
      <c r="U86" s="750"/>
      <c r="V86" s="751" t="str">
        <f t="shared" si="15"/>
        <v/>
      </c>
      <c r="W86" s="752"/>
      <c r="X86" s="1341"/>
      <c r="Y86" s="1339"/>
      <c r="Z86" s="756"/>
      <c r="AA86" s="757"/>
      <c r="AC86" s="295">
        <f t="shared" si="18"/>
        <v>500</v>
      </c>
      <c r="AD86" s="295">
        <f t="shared" si="19"/>
        <v>10</v>
      </c>
    </row>
    <row r="87" spans="2:30" ht="25.5" customHeight="1" x14ac:dyDescent="0.35">
      <c r="B87" s="149">
        <v>92</v>
      </c>
      <c r="C87" s="1362" t="str">
        <f>Text!H657</f>
        <v>Appropriations to(+) / from(-) earmarked financial reserves (excluding schools' financial reserves)</v>
      </c>
      <c r="D87" s="1363"/>
      <c r="E87" s="902"/>
      <c r="F87" s="902"/>
      <c r="G87" s="1210">
        <v>0</v>
      </c>
      <c r="H87" s="902"/>
      <c r="I87" s="957"/>
      <c r="J87" s="957"/>
      <c r="K87" s="958"/>
      <c r="L87" s="959"/>
      <c r="M87" s="959"/>
      <c r="N87" s="961">
        <f t="shared" si="16"/>
        <v>92</v>
      </c>
      <c r="O87" s="1201" t="str">
        <f>IF(ISERROR(VLOOKUP($B$4&amp;"_"&amp;$B$1&amp;"_"&amp;$N87&amp;"_"&amp;$T$5&amp;"_"&amp;O$9,tblRO[],7,FALSE)),"",VLOOKUP($B$4&amp;"_"&amp;$B$1&amp;"_"&amp;$N87&amp;"_"&amp;$T$5&amp;"_"&amp;O$9,tblRO[],7,FALSE))</f>
        <v/>
      </c>
      <c r="P87" s="1201" t="str">
        <f>IF(ISERROR(VLOOKUP($B$4&amp;"_"&amp;$B$1&amp;"_"&amp;$N87&amp;"_"&amp;$T$5&amp;"_"&amp;P$9,tblRO[],7,FALSE)),"",VLOOKUP($B$4&amp;"_"&amp;$B$1&amp;"_"&amp;$N87&amp;"_"&amp;$T$5&amp;"_"&amp;P$9,tblRO[],7,FALSE))</f>
        <v/>
      </c>
      <c r="Q87" s="1201">
        <f t="shared" ca="1" si="12"/>
        <v>0</v>
      </c>
      <c r="R87" s="1201" t="str">
        <f t="shared" ca="1" si="13"/>
        <v/>
      </c>
      <c r="S87" s="748" t="str">
        <f t="shared" ca="1" si="14"/>
        <v/>
      </c>
      <c r="T87" s="749" t="str">
        <f t="shared" ca="1" si="17"/>
        <v/>
      </c>
      <c r="U87" s="750"/>
      <c r="V87" s="751" t="str">
        <f t="shared" si="15"/>
        <v/>
      </c>
      <c r="W87" s="752"/>
      <c r="X87" s="1341"/>
      <c r="Y87" s="1339"/>
      <c r="Z87" s="753"/>
      <c r="AA87" s="755"/>
      <c r="AC87" s="295">
        <f t="shared" si="18"/>
        <v>500</v>
      </c>
      <c r="AD87" s="295">
        <f t="shared" si="19"/>
        <v>10</v>
      </c>
    </row>
    <row r="88" spans="2:30" ht="16" thickBot="1" x14ac:dyDescent="0.4">
      <c r="B88" s="150">
        <v>93</v>
      </c>
      <c r="C88" s="149" t="str">
        <f>Text!H658</f>
        <v>Appropriations to(+) / from(-) unallocated financial reserves</v>
      </c>
      <c r="D88" s="40"/>
      <c r="E88" s="902"/>
      <c r="F88" s="902"/>
      <c r="G88" s="1209">
        <v>0</v>
      </c>
      <c r="H88" s="1067" t="str">
        <f>Text!H688</f>
        <v>For information</v>
      </c>
      <c r="I88" s="970" t="str">
        <f>Text!H689</f>
        <v>Difference</v>
      </c>
      <c r="J88" s="957"/>
      <c r="K88" s="958"/>
      <c r="L88" s="959"/>
      <c r="M88" s="959"/>
      <c r="N88" s="961">
        <f t="shared" si="16"/>
        <v>93</v>
      </c>
      <c r="O88" s="1201" t="str">
        <f>IF(ISERROR(VLOOKUP($B$4&amp;"_"&amp;$B$1&amp;"_"&amp;$N88&amp;"_"&amp;$T$5&amp;"_"&amp;O$9,tblRO[],7,FALSE)),"",VLOOKUP($B$4&amp;"_"&amp;$B$1&amp;"_"&amp;$N88&amp;"_"&amp;$T$5&amp;"_"&amp;O$9,tblRO[],7,FALSE))</f>
        <v/>
      </c>
      <c r="P88" s="1203" t="str">
        <f>IF(ISERROR(VLOOKUP($B$4&amp;"_"&amp;$B$1&amp;"_"&amp;$N88&amp;"_"&amp;$T$5&amp;"_"&amp;P$9,tblRO[],7,FALSE)),"",VLOOKUP($B$4&amp;"_"&amp;$B$1&amp;"_"&amp;$N88&amp;"_"&amp;$T$5&amp;"_"&amp;P$9,tblRO[],7,FALSE))</f>
        <v/>
      </c>
      <c r="Q88" s="1203">
        <f t="shared" ca="1" si="12"/>
        <v>0</v>
      </c>
      <c r="R88" s="1203" t="str">
        <f t="shared" ca="1" si="13"/>
        <v/>
      </c>
      <c r="S88" s="748" t="str">
        <f t="shared" ca="1" si="14"/>
        <v/>
      </c>
      <c r="T88" s="749" t="str">
        <f t="shared" ca="1" si="17"/>
        <v/>
      </c>
      <c r="U88" s="750"/>
      <c r="V88" s="751" t="str">
        <f t="shared" si="15"/>
        <v/>
      </c>
      <c r="W88" s="752"/>
      <c r="X88" s="1341"/>
      <c r="Y88" s="1339"/>
      <c r="Z88" s="753"/>
      <c r="AA88" s="755"/>
      <c r="AC88" s="295">
        <f t="shared" si="18"/>
        <v>500</v>
      </c>
      <c r="AD88" s="295">
        <f t="shared" si="19"/>
        <v>10</v>
      </c>
    </row>
    <row r="89" spans="2:30" ht="16" thickBot="1" x14ac:dyDescent="0.4">
      <c r="B89" s="852">
        <v>93.5</v>
      </c>
      <c r="C89" s="130" t="str">
        <f>Text!H659</f>
        <v>Council tax reduction scheme (including RSG element)</v>
      </c>
      <c r="D89" s="40"/>
      <c r="E89" s="902"/>
      <c r="F89" s="902"/>
      <c r="G89" s="1218">
        <v>0</v>
      </c>
      <c r="H89" s="986" t="str">
        <f>IF(UANumber=0,Text!H697,IF(ISNA(VLOOKUP(UANumber,tblCTRS[],4,FALSE)),"",VLOOKUP(UANumber,tblCTRS[],4,FALSE)))</f>
        <v>select your authority</v>
      </c>
      <c r="I89" s="987" t="str">
        <f>IF(OR(UANumber=0,H89=""),"",IF(ROUND(G89-H89,3)=0,Text!H695,G89-H89))</f>
        <v/>
      </c>
      <c r="J89" s="979" t="str">
        <f>Text!H690</f>
        <v>Unitary authorities only</v>
      </c>
      <c r="K89" s="958"/>
      <c r="L89" s="959"/>
      <c r="M89" s="959"/>
      <c r="N89" s="961">
        <f t="shared" si="16"/>
        <v>93.5</v>
      </c>
      <c r="O89" s="1201" t="str">
        <f>IF(ISERROR(VLOOKUP($B$4&amp;"_"&amp;$B$1&amp;"_"&amp;$N89&amp;"_"&amp;$T$5&amp;"_"&amp;O$9,tblRO[],7,FALSE)),"",VLOOKUP($B$4&amp;"_"&amp;$B$1&amp;"_"&amp;$N89&amp;"_"&amp;$T$5&amp;"_"&amp;O$9,tblRO[],7,FALSE))</f>
        <v/>
      </c>
      <c r="P89" s="1203" t="str">
        <f>IF(ISERROR(VLOOKUP($B$4&amp;"_"&amp;$B$1&amp;"_"&amp;$N89&amp;"_"&amp;$T$5&amp;"_"&amp;P$9,tblRO[],7,FALSE)),"",VLOOKUP($B$4&amp;"_"&amp;$B$1&amp;"_"&amp;$N89&amp;"_"&amp;$T$5&amp;"_"&amp;P$9,tblRO[],7,FALSE))</f>
        <v/>
      </c>
      <c r="Q89" s="1203">
        <f t="shared" ca="1" si="12"/>
        <v>0</v>
      </c>
      <c r="R89" s="1203" t="str">
        <f t="shared" ca="1" si="13"/>
        <v/>
      </c>
      <c r="S89" s="748" t="str">
        <f t="shared" ca="1" si="14"/>
        <v/>
      </c>
      <c r="T89" s="749" t="str">
        <f t="shared" ca="1" si="17"/>
        <v/>
      </c>
      <c r="U89" s="750"/>
      <c r="V89" s="751" t="str">
        <f t="shared" si="15"/>
        <v/>
      </c>
      <c r="W89" s="752"/>
      <c r="X89" s="1341"/>
      <c r="Y89" s="1339"/>
      <c r="Z89" s="753"/>
      <c r="AA89" s="755"/>
      <c r="AC89" s="295">
        <f t="shared" si="18"/>
        <v>500</v>
      </c>
      <c r="AD89" s="295">
        <f t="shared" si="19"/>
        <v>10</v>
      </c>
    </row>
    <row r="90" spans="2:30" ht="16" thickBot="1" x14ac:dyDescent="0.4">
      <c r="B90" s="19">
        <v>94</v>
      </c>
      <c r="C90" s="19" t="str">
        <f>Text!H660</f>
        <v>Budget requirement (lines 90 to 93)</v>
      </c>
      <c r="D90" s="271" t="str">
        <f>IF(FrontPage!$E$3=1,Text!G660,Text!E660)</f>
        <v>To equal BR1/2 form, line 1</v>
      </c>
      <c r="E90" s="902"/>
      <c r="F90" s="902"/>
      <c r="G90" s="1212">
        <f>SUM(G84,G85:G89)</f>
        <v>0</v>
      </c>
      <c r="H90" s="988" t="str">
        <f>IF(UANumber=0,Text!H697,IF(UANumber&lt;569,VLOOKUP(UANumber&amp;"1.0001.00"&amp;year,BRData,3,FALSE)/1000,0))</f>
        <v>select your authority</v>
      </c>
      <c r="I90" s="973" t="str">
        <f>IF(UANumber=0,"",IF(ROUND(G90-H90,3)=0,Text!H695,G90-H90))</f>
        <v/>
      </c>
      <c r="J90" s="979" t="str">
        <f>Text!H696</f>
        <v>Unitary authorities and OPCCs only</v>
      </c>
      <c r="K90" s="958"/>
      <c r="L90" s="959"/>
      <c r="M90" s="959" t="s">
        <v>3222</v>
      </c>
      <c r="N90" s="961">
        <f t="shared" si="16"/>
        <v>94</v>
      </c>
      <c r="O90" s="1201" t="str">
        <f>IF(ISERROR(VLOOKUP($B$4&amp;"_"&amp;$B$1&amp;"_"&amp;$N90&amp;"_"&amp;$T$5&amp;"_"&amp;O$9,tblRO[],7,FALSE)),"",VLOOKUP($B$4&amp;"_"&amp;$B$1&amp;"_"&amp;$N90&amp;"_"&amp;$T$5&amp;"_"&amp;O$9,tblRO[],7,FALSE))</f>
        <v/>
      </c>
      <c r="P90" s="1203" t="str">
        <f>IF(ISERROR(VLOOKUP($B$4&amp;"_"&amp;$B$1&amp;"_"&amp;$N90&amp;"_"&amp;$T$5&amp;"_"&amp;P$9,tblRO[],7,FALSE)),"",VLOOKUP($B$4&amp;"_"&amp;$B$1&amp;"_"&amp;$N90&amp;"_"&amp;$T$5&amp;"_"&amp;P$9,tblRO[],7,FALSE))</f>
        <v/>
      </c>
      <c r="Q90" s="1203">
        <f t="shared" ca="1" si="12"/>
        <v>0</v>
      </c>
      <c r="R90" s="1203" t="str">
        <f t="shared" ca="1" si="13"/>
        <v/>
      </c>
      <c r="S90" s="748" t="str">
        <f t="shared" ca="1" si="14"/>
        <v/>
      </c>
      <c r="T90" s="749" t="str">
        <f t="shared" ca="1" si="17"/>
        <v/>
      </c>
      <c r="U90" s="750"/>
      <c r="V90" s="751" t="str">
        <f t="shared" si="15"/>
        <v/>
      </c>
      <c r="W90" s="752"/>
      <c r="X90" s="1341"/>
      <c r="Y90" s="1339"/>
      <c r="Z90" s="753"/>
      <c r="AA90" s="755"/>
      <c r="AC90" s="295">
        <f t="shared" si="18"/>
        <v>500</v>
      </c>
      <c r="AD90" s="295">
        <f t="shared" si="19"/>
        <v>10</v>
      </c>
    </row>
    <row r="91" spans="2:30" ht="25.5" thickBot="1" x14ac:dyDescent="0.4">
      <c r="B91" s="153">
        <v>99</v>
      </c>
      <c r="C91" s="835" t="str">
        <f>Text!H661</f>
        <v>Budgeted net discretionary non-domestic rate (NDR) relief paid for by council fund</v>
      </c>
      <c r="D91" s="836" t="str">
        <f>IF(FrontPage!$E$3=1,Text!G661,Text!E661)</f>
        <v>BR1 form, line 2</v>
      </c>
      <c r="E91" s="902"/>
      <c r="F91" s="902"/>
      <c r="G91" s="1218">
        <v>0</v>
      </c>
      <c r="H91" s="988" t="str">
        <f>IF(UANumber=0,Text!H697,IF(UANumber &lt;553,VLOOKUP(UANumber&amp;"2.0001.00"&amp;year,BRData,3,FALSE)/1000,))</f>
        <v>select your authority</v>
      </c>
      <c r="I91" s="973" t="str">
        <f>IF(UANumber=0,"",IF(ROUND(G91-H91,3)=0,Text!H695,G91-H91))</f>
        <v/>
      </c>
      <c r="J91" s="979" t="str">
        <f>Text!H690</f>
        <v>Unitary authorities only</v>
      </c>
      <c r="K91" s="958"/>
      <c r="L91" s="959"/>
      <c r="M91" s="959"/>
      <c r="N91" s="961">
        <f t="shared" si="16"/>
        <v>99</v>
      </c>
      <c r="O91" s="1201" t="str">
        <f>IF(ISERROR(VLOOKUP($B$4&amp;"_"&amp;$B$1&amp;"_"&amp;$N91&amp;"_"&amp;$T$5&amp;"_"&amp;O$9,tblRO[],7,FALSE)),"",VLOOKUP($B$4&amp;"_"&amp;$B$1&amp;"_"&amp;$N91&amp;"_"&amp;$T$5&amp;"_"&amp;O$9,tblRO[],7,FALSE))</f>
        <v/>
      </c>
      <c r="P91" s="1203" t="str">
        <f>IF(ISERROR(VLOOKUP($B$4&amp;"_"&amp;$B$1&amp;"_"&amp;$N91&amp;"_"&amp;$T$5&amp;"_"&amp;P$9,tblRO[],7,FALSE)),"",VLOOKUP($B$4&amp;"_"&amp;$B$1&amp;"_"&amp;$N91&amp;"_"&amp;$T$5&amp;"_"&amp;P$9,tblRO[],7,FALSE))</f>
        <v/>
      </c>
      <c r="Q91" s="1203">
        <f t="shared" ca="1" si="12"/>
        <v>0</v>
      </c>
      <c r="R91" s="1203" t="str">
        <f t="shared" ca="1" si="13"/>
        <v/>
      </c>
      <c r="S91" s="748" t="str">
        <f t="shared" ca="1" si="14"/>
        <v/>
      </c>
      <c r="T91" s="749" t="str">
        <f t="shared" ca="1" si="17"/>
        <v/>
      </c>
      <c r="U91" s="750"/>
      <c r="V91" s="751" t="str">
        <f t="shared" si="15"/>
        <v/>
      </c>
      <c r="W91" s="752"/>
      <c r="X91" s="1341"/>
      <c r="Y91" s="1339"/>
      <c r="Z91" s="753"/>
      <c r="AA91" s="755"/>
      <c r="AC91" s="295">
        <f t="shared" si="18"/>
        <v>500</v>
      </c>
      <c r="AD91" s="295">
        <f t="shared" si="19"/>
        <v>10</v>
      </c>
    </row>
    <row r="92" spans="2:30" ht="16" thickBot="1" x14ac:dyDescent="0.4">
      <c r="B92" s="19">
        <v>100</v>
      </c>
      <c r="C92" s="19" t="str">
        <f>Text!H662</f>
        <v>Budget requirement plus net discretionary NDR relief</v>
      </c>
      <c r="D92" s="171"/>
      <c r="E92" s="902"/>
      <c r="F92" s="902"/>
      <c r="G92" s="1212">
        <f>SUM(G90,G91)</f>
        <v>0</v>
      </c>
      <c r="H92" s="989"/>
      <c r="I92" s="990"/>
      <c r="J92" s="957"/>
      <c r="K92" s="958"/>
      <c r="L92" s="959"/>
      <c r="M92" s="991" t="s">
        <v>3222</v>
      </c>
      <c r="N92" s="961">
        <f t="shared" si="16"/>
        <v>100</v>
      </c>
      <c r="O92" s="1201" t="str">
        <f>IF(ISERROR(VLOOKUP($B$4&amp;"_"&amp;$B$1&amp;"_"&amp;$N92&amp;"_"&amp;$T$5&amp;"_"&amp;O$9,tblRO[],7,FALSE)),"",VLOOKUP($B$4&amp;"_"&amp;$B$1&amp;"_"&amp;$N92&amp;"_"&amp;$T$5&amp;"_"&amp;O$9,tblRO[],7,FALSE))</f>
        <v/>
      </c>
      <c r="P92" s="1201" t="str">
        <f>IF(ISERROR(VLOOKUP($B$4&amp;"_"&amp;$B$1&amp;"_"&amp;$N92&amp;"_"&amp;$T$5&amp;"_"&amp;P$9,tblRO[],7,FALSE)),"",VLOOKUP($B$4&amp;"_"&amp;$B$1&amp;"_"&amp;$N92&amp;"_"&amp;$T$5&amp;"_"&amp;P$9,tblRO[],7,FALSE))</f>
        <v/>
      </c>
      <c r="Q92" s="1201">
        <f t="shared" ca="1" si="12"/>
        <v>0</v>
      </c>
      <c r="R92" s="1201" t="str">
        <f t="shared" ca="1" si="13"/>
        <v/>
      </c>
      <c r="S92" s="748" t="str">
        <f t="shared" ca="1" si="14"/>
        <v/>
      </c>
      <c r="T92" s="749" t="str">
        <f t="shared" ca="1" si="17"/>
        <v/>
      </c>
      <c r="U92" s="750"/>
      <c r="V92" s="751" t="str">
        <f t="shared" si="15"/>
        <v/>
      </c>
      <c r="W92" s="752"/>
      <c r="X92" s="1341"/>
      <c r="Y92" s="1339"/>
      <c r="Z92" s="753"/>
      <c r="AA92" s="755"/>
      <c r="AC92" s="295">
        <f t="shared" si="18"/>
        <v>500</v>
      </c>
      <c r="AD92" s="295">
        <f t="shared" si="19"/>
        <v>10</v>
      </c>
    </row>
    <row r="93" spans="2:30" ht="15.5" x14ac:dyDescent="0.35">
      <c r="B93" s="149">
        <v>102</v>
      </c>
      <c r="C93" s="1068" t="str">
        <f>Text!H663</f>
        <v>less police grant allocation under principal formula</v>
      </c>
      <c r="D93" s="40" t="str">
        <f>IF(FrontPage!$E$3=1,Text!G663,Text!E663)</f>
        <v>BR2, line 4</v>
      </c>
      <c r="E93" s="902"/>
      <c r="F93" s="902"/>
      <c r="G93" s="1219">
        <v>0</v>
      </c>
      <c r="H93" s="1200" t="str">
        <f>IF(UANumber=0,Text!H697,VLOOKUP(UANumber,BRData_2,4,FALSE)/1000*-1)</f>
        <v>select your authority</v>
      </c>
      <c r="I93" s="973" t="str">
        <f>IF(UANumber=0,"",IF(ROUND(G93-H93,3)=0,Text!H695,G93-H93))</f>
        <v/>
      </c>
      <c r="J93" s="979" t="str">
        <f>Text!H693</f>
        <v>OPCCs only</v>
      </c>
      <c r="K93" s="958"/>
      <c r="L93" s="959"/>
      <c r="M93" s="959"/>
      <c r="N93" s="961">
        <f t="shared" si="16"/>
        <v>102</v>
      </c>
      <c r="O93" s="1201" t="str">
        <f>IF(ISERROR(VLOOKUP($B$4&amp;"_"&amp;$B$1&amp;"_"&amp;$N93&amp;"_"&amp;$T$5&amp;"_"&amp;O$9,tblRO[],7,FALSE)),"",VLOOKUP($B$4&amp;"_"&amp;$B$1&amp;"_"&amp;$N93&amp;"_"&amp;$T$5&amp;"_"&amp;O$9,tblRO[],7,FALSE))</f>
        <v/>
      </c>
      <c r="P93" s="1201" t="str">
        <f>IF(ISERROR(VLOOKUP($B$4&amp;"_"&amp;$B$1&amp;"_"&amp;$N93&amp;"_"&amp;$T$5&amp;"_"&amp;P$9,tblRO[],7,FALSE)),"",VLOOKUP($B$4&amp;"_"&amp;$B$1&amp;"_"&amp;$N93&amp;"_"&amp;$T$5&amp;"_"&amp;P$9,tblRO[],7,FALSE))</f>
        <v/>
      </c>
      <c r="Q93" s="1201">
        <f t="shared" ca="1" si="12"/>
        <v>0</v>
      </c>
      <c r="R93" s="1201" t="str">
        <f t="shared" ca="1" si="13"/>
        <v/>
      </c>
      <c r="S93" s="748" t="str">
        <f t="shared" ca="1" si="14"/>
        <v/>
      </c>
      <c r="T93" s="749" t="str">
        <f t="shared" ca="1" si="17"/>
        <v/>
      </c>
      <c r="U93" s="750"/>
      <c r="V93" s="751" t="str">
        <f t="shared" si="15"/>
        <v/>
      </c>
      <c r="W93" s="752"/>
      <c r="X93" s="1341"/>
      <c r="Y93" s="1339"/>
      <c r="Z93" s="753"/>
      <c r="AA93" s="755"/>
      <c r="AC93" s="295">
        <f t="shared" si="18"/>
        <v>500</v>
      </c>
      <c r="AD93" s="295">
        <f t="shared" si="19"/>
        <v>10</v>
      </c>
    </row>
    <row r="94" spans="2:30" ht="15.65" customHeight="1" x14ac:dyDescent="0.35">
      <c r="B94" s="150">
        <v>103</v>
      </c>
      <c r="C94" s="149" t="str">
        <f>Text!H664</f>
        <v>less revenue support grant</v>
      </c>
      <c r="D94" s="834" t="str">
        <f>IF(FrontPage!$E$3=1,Text!G664,Text!E664)</f>
        <v>BR1 form, line 4 / BR2, line 3</v>
      </c>
      <c r="E94" s="902"/>
      <c r="F94" s="902"/>
      <c r="G94" s="1220">
        <v>0</v>
      </c>
      <c r="H94" s="1200" t="str">
        <f>IF(UANumber=0,Text!H697,VLOOKUP(UANumber,BRData_2,2,FALSE)/1000*-1)</f>
        <v>select your authority</v>
      </c>
      <c r="I94" s="973" t="str">
        <f>IF(UANumber=0,"",IF(ROUND(G94-H94,3)=0,Text!H695,G94-H94))</f>
        <v/>
      </c>
      <c r="J94" s="979" t="str">
        <f>Text!H696</f>
        <v>Unitary authorities and OPCCs only</v>
      </c>
      <c r="K94" s="958"/>
      <c r="L94" s="959"/>
      <c r="M94" s="959"/>
      <c r="N94" s="961">
        <f t="shared" si="16"/>
        <v>103</v>
      </c>
      <c r="O94" s="1201" t="str">
        <f>IF(ISERROR(VLOOKUP($B$4&amp;"_"&amp;$B$1&amp;"_"&amp;$N94&amp;"_"&amp;$T$5&amp;"_"&amp;O$9,tblRO[],7,FALSE)),"",VLOOKUP($B$4&amp;"_"&amp;$B$1&amp;"_"&amp;$N94&amp;"_"&amp;$T$5&amp;"_"&amp;O$9,tblRO[],7,FALSE))</f>
        <v/>
      </c>
      <c r="P94" s="1201" t="str">
        <f>IF(ISERROR(VLOOKUP($B$4&amp;"_"&amp;$B$1&amp;"_"&amp;$N94&amp;"_"&amp;$T$5&amp;"_"&amp;P$9,tblRO[],7,FALSE)),"",VLOOKUP($B$4&amp;"_"&amp;$B$1&amp;"_"&amp;$N94&amp;"_"&amp;$T$5&amp;"_"&amp;P$9,tblRO[],7,FALSE))</f>
        <v/>
      </c>
      <c r="Q94" s="1201">
        <f t="shared" ca="1" si="12"/>
        <v>0</v>
      </c>
      <c r="R94" s="1201" t="str">
        <f t="shared" ca="1" si="13"/>
        <v/>
      </c>
      <c r="S94" s="748" t="str">
        <f t="shared" ca="1" si="14"/>
        <v/>
      </c>
      <c r="T94" s="749" t="str">
        <f t="shared" ca="1" si="17"/>
        <v/>
      </c>
      <c r="U94" s="750"/>
      <c r="V94" s="751" t="str">
        <f t="shared" si="15"/>
        <v/>
      </c>
      <c r="W94" s="752"/>
      <c r="X94" s="1341"/>
      <c r="Y94" s="1339"/>
      <c r="Z94" s="753"/>
      <c r="AA94" s="755"/>
      <c r="AC94" s="295">
        <f t="shared" si="18"/>
        <v>500</v>
      </c>
      <c r="AD94" s="295">
        <f t="shared" si="19"/>
        <v>10</v>
      </c>
    </row>
    <row r="95" spans="2:30" ht="15.65" customHeight="1" thickBot="1" x14ac:dyDescent="0.4">
      <c r="B95" s="150">
        <v>104</v>
      </c>
      <c r="C95" s="149" t="str">
        <f>Text!H666</f>
        <v>less redistributed non-domestic rates income</v>
      </c>
      <c r="D95" s="834" t="str">
        <f>IF(FrontPage!$E$3=1,Text!G666,Text!E666)</f>
        <v>BR1 form, line 3 / BR2, line 2</v>
      </c>
      <c r="E95" s="902"/>
      <c r="F95" s="902"/>
      <c r="G95" s="1221">
        <v>0</v>
      </c>
      <c r="H95" s="1200" t="str">
        <f>IF(UANumber=0,Text!H697,VLOOKUP(UANumber,BRData_2,3,FALSE)/1000*-1)</f>
        <v>select your authority</v>
      </c>
      <c r="I95" s="973" t="str">
        <f>IF(UANumber=0,"",IF(ROUND(G95-H95,3)=0,Text!H695,G95-H95))</f>
        <v/>
      </c>
      <c r="J95" s="979" t="str">
        <f>Text!H696</f>
        <v>Unitary authorities and OPCCs only</v>
      </c>
      <c r="K95" s="958"/>
      <c r="L95" s="959"/>
      <c r="M95" s="959"/>
      <c r="N95" s="961">
        <f t="shared" si="16"/>
        <v>104</v>
      </c>
      <c r="O95" s="1201" t="str">
        <f>IF(ISERROR(VLOOKUP($B$4&amp;"_"&amp;$B$1&amp;"_"&amp;$N95&amp;"_"&amp;$T$5&amp;"_"&amp;O$9,tblRO[],7,FALSE)),"",VLOOKUP($B$4&amp;"_"&amp;$B$1&amp;"_"&amp;$N95&amp;"_"&amp;$T$5&amp;"_"&amp;O$9,tblRO[],7,FALSE))</f>
        <v/>
      </c>
      <c r="P95" s="1201" t="str">
        <f>IF(ISERROR(VLOOKUP($B$4&amp;"_"&amp;$B$1&amp;"_"&amp;$N95&amp;"_"&amp;$T$5&amp;"_"&amp;P$9,tblRO[],7,FALSE)),"",VLOOKUP($B$4&amp;"_"&amp;$B$1&amp;"_"&amp;$N95&amp;"_"&amp;$T$5&amp;"_"&amp;P$9,tblRO[],7,FALSE))</f>
        <v/>
      </c>
      <c r="Q95" s="1201">
        <f t="shared" ca="1" si="12"/>
        <v>0</v>
      </c>
      <c r="R95" s="1201" t="str">
        <f t="shared" ca="1" si="13"/>
        <v/>
      </c>
      <c r="S95" s="748" t="str">
        <f t="shared" ca="1" si="14"/>
        <v/>
      </c>
      <c r="T95" s="749" t="str">
        <f t="shared" ca="1" si="17"/>
        <v/>
      </c>
      <c r="U95" s="750"/>
      <c r="V95" s="751" t="str">
        <f t="shared" si="15"/>
        <v/>
      </c>
      <c r="W95" s="752"/>
      <c r="X95" s="1341"/>
      <c r="Y95" s="1339"/>
      <c r="Z95" s="753"/>
      <c r="AA95" s="755"/>
      <c r="AC95" s="295">
        <f t="shared" si="18"/>
        <v>500</v>
      </c>
      <c r="AD95" s="295">
        <f t="shared" si="19"/>
        <v>10</v>
      </c>
    </row>
    <row r="96" spans="2:30" ht="30.75" customHeight="1" thickBot="1" x14ac:dyDescent="0.4">
      <c r="B96" s="36">
        <v>106</v>
      </c>
      <c r="C96" s="1069" t="str">
        <f>Text!H667</f>
        <v>Aggregate of council tax precepts (lines 100 to 104)</v>
      </c>
      <c r="D96" s="1140" t="str">
        <f>IF(FrontPage!$E$3=1,Text!G667,Text!E667)</f>
        <v>To equal BR1, line 5 / BR2, line 6</v>
      </c>
      <c r="E96" s="902"/>
      <c r="F96" s="902"/>
      <c r="G96" s="1212">
        <f>SUM(G92:G95)</f>
        <v>0</v>
      </c>
      <c r="H96" s="1222" t="str">
        <f>IF(UANumber=0,Text!H697,IF(UANumber&gt;568,0,IF(UANumber&lt;553,VLOOKUP(UANumber&amp;"5.0001.00"&amp;year,BRData,3,FALSE)/1000,VLOOKUP(UANumber&amp;"6.0001.00"&amp;year,BRData,3,FALSE)/1000)))</f>
        <v>select your authority</v>
      </c>
      <c r="I96" s="992" t="str">
        <f>IF(UANumber=0,"",IF(ROUND(G96-H96,3)=0,Text!H695,G96-H96))</f>
        <v/>
      </c>
      <c r="J96" s="979" t="str">
        <f>Text!H696</f>
        <v>Unitary authorities and OPCCs only</v>
      </c>
      <c r="K96" s="958"/>
      <c r="L96" s="959"/>
      <c r="M96" s="959" t="s">
        <v>3222</v>
      </c>
      <c r="N96" s="961">
        <f t="shared" si="16"/>
        <v>106</v>
      </c>
      <c r="O96" s="1201" t="str">
        <f>IF(ISERROR(VLOOKUP($B$4&amp;"_"&amp;$B$1&amp;"_"&amp;$N96&amp;"_"&amp;$T$5&amp;"_"&amp;O$9,tblRO[],7,FALSE)),"",VLOOKUP($B$4&amp;"_"&amp;$B$1&amp;"_"&amp;$N96&amp;"_"&amp;$T$5&amp;"_"&amp;O$9,tblRO[],7,FALSE))</f>
        <v/>
      </c>
      <c r="P96" s="1201" t="str">
        <f>IF(ISERROR(VLOOKUP($B$4&amp;"_"&amp;$B$1&amp;"_"&amp;$N96&amp;"_"&amp;$T$5&amp;"_"&amp;P$9,tblRO[],7,FALSE)),"",VLOOKUP($B$4&amp;"_"&amp;$B$1&amp;"_"&amp;$N96&amp;"_"&amp;$T$5&amp;"_"&amp;P$9,tblRO[],7,FALSE))</f>
        <v/>
      </c>
      <c r="Q96" s="1201">
        <f t="shared" ca="1" si="12"/>
        <v>0</v>
      </c>
      <c r="R96" s="1201" t="str">
        <f t="shared" ca="1" si="13"/>
        <v/>
      </c>
      <c r="S96" s="748" t="str">
        <f t="shared" ca="1" si="14"/>
        <v/>
      </c>
      <c r="T96" s="749" t="str">
        <f t="shared" ca="1" si="17"/>
        <v/>
      </c>
      <c r="U96" s="750"/>
      <c r="V96" s="751" t="str">
        <f t="shared" si="15"/>
        <v/>
      </c>
      <c r="W96" s="752"/>
      <c r="X96" s="1341"/>
      <c r="Y96" s="1339"/>
      <c r="Z96" s="753"/>
      <c r="AA96" s="755"/>
      <c r="AC96" s="295">
        <f t="shared" si="18"/>
        <v>500</v>
      </c>
      <c r="AD96" s="295">
        <f t="shared" si="19"/>
        <v>10</v>
      </c>
    </row>
    <row r="97" spans="2:30" ht="28.5" customHeight="1" thickBot="1" x14ac:dyDescent="0.4">
      <c r="B97" s="150">
        <v>107</v>
      </c>
      <c r="C97" s="1356" t="str">
        <f>Text!H668</f>
        <v>less council tax reduction scheme (including RSG element)</v>
      </c>
      <c r="D97" s="1357"/>
      <c r="E97" s="902"/>
      <c r="F97" s="902"/>
      <c r="G97" s="1212">
        <f>G89*-1</f>
        <v>0</v>
      </c>
      <c r="H97" s="919"/>
      <c r="I97" s="990"/>
      <c r="J97" s="979" t="str">
        <f>Text!H690</f>
        <v>Unitary authorities only</v>
      </c>
      <c r="K97" s="958"/>
      <c r="L97" s="959"/>
      <c r="M97" s="959"/>
      <c r="N97" s="961">
        <f t="shared" si="16"/>
        <v>107</v>
      </c>
      <c r="O97" s="1201" t="str">
        <f>IF(ISERROR(VLOOKUP($B$4&amp;"_"&amp;$B$1&amp;"_"&amp;$N97&amp;"_"&amp;$T$5&amp;"_"&amp;O$9,tblRO[],7,FALSE)),"",VLOOKUP($B$4&amp;"_"&amp;$B$1&amp;"_"&amp;$N97&amp;"_"&amp;$T$5&amp;"_"&amp;O$9,tblRO[],7,FALSE))</f>
        <v/>
      </c>
      <c r="P97" s="1201" t="str">
        <f>IF(ISERROR(VLOOKUP($B$4&amp;"_"&amp;$B$1&amp;"_"&amp;$N97&amp;"_"&amp;$T$5&amp;"_"&amp;P$9,tblRO[],7,FALSE)),"",VLOOKUP($B$4&amp;"_"&amp;$B$1&amp;"_"&amp;$N97&amp;"_"&amp;$T$5&amp;"_"&amp;P$9,tblRO[],7,FALSE))</f>
        <v/>
      </c>
      <c r="Q97" s="1201">
        <f t="shared" ca="1" si="12"/>
        <v>0</v>
      </c>
      <c r="R97" s="1201" t="str">
        <f t="shared" ca="1" si="13"/>
        <v/>
      </c>
      <c r="S97" s="748" t="str">
        <f t="shared" ca="1" si="14"/>
        <v/>
      </c>
      <c r="T97" s="749" t="str">
        <f t="shared" ca="1" si="17"/>
        <v/>
      </c>
      <c r="U97" s="750"/>
      <c r="V97" s="751" t="str">
        <f t="shared" si="15"/>
        <v/>
      </c>
      <c r="W97" s="752"/>
      <c r="X97" s="1341"/>
      <c r="Y97" s="1339"/>
      <c r="Z97" s="753"/>
      <c r="AA97" s="755"/>
      <c r="AC97" s="295">
        <f t="shared" si="18"/>
        <v>500</v>
      </c>
      <c r="AD97" s="295">
        <f t="shared" si="19"/>
        <v>10</v>
      </c>
    </row>
    <row r="98" spans="2:30" ht="16" thickBot="1" x14ac:dyDescent="0.4">
      <c r="B98" s="19">
        <v>108</v>
      </c>
      <c r="C98" s="19" t="str">
        <f>Text!H669</f>
        <v>Amount to be raised from council tax payers (lines 106 and 107)</v>
      </c>
      <c r="D98" s="271"/>
      <c r="E98" s="902"/>
      <c r="F98" s="902"/>
      <c r="G98" s="1212">
        <f>SUM(G96,G97)</f>
        <v>0</v>
      </c>
      <c r="H98" s="993"/>
      <c r="I98" s="957"/>
      <c r="J98" s="957"/>
      <c r="K98" s="958"/>
      <c r="L98" s="959"/>
      <c r="M98" s="959" t="s">
        <v>3222</v>
      </c>
      <c r="N98" s="961">
        <f t="shared" si="16"/>
        <v>108</v>
      </c>
      <c r="O98" s="1201" t="str">
        <f>IF(ISERROR(VLOOKUP($B$4&amp;"_"&amp;$B$1&amp;"_"&amp;$N98&amp;"_"&amp;$T$5&amp;"_"&amp;O$9,tblRO[],7,FALSE)),"",VLOOKUP($B$4&amp;"_"&amp;$B$1&amp;"_"&amp;$N98&amp;"_"&amp;$T$5&amp;"_"&amp;O$9,tblRO[],7,FALSE))</f>
        <v/>
      </c>
      <c r="P98" s="1201" t="str">
        <f>IF(ISERROR(VLOOKUP($B$4&amp;"_"&amp;$B$1&amp;"_"&amp;$N98&amp;"_"&amp;$T$5&amp;"_"&amp;P$9,tblRO[],7,FALSE)),"",VLOOKUP($B$4&amp;"_"&amp;$B$1&amp;"_"&amp;$N98&amp;"_"&amp;$T$5&amp;"_"&amp;P$9,tblRO[],7,FALSE))</f>
        <v/>
      </c>
      <c r="Q98" s="1201">
        <f t="shared" ca="1" si="12"/>
        <v>0</v>
      </c>
      <c r="R98" s="1201" t="str">
        <f t="shared" ca="1" si="13"/>
        <v/>
      </c>
      <c r="S98" s="748" t="str">
        <f t="shared" ca="1" si="14"/>
        <v/>
      </c>
      <c r="T98" s="749" t="str">
        <f t="shared" ca="1" si="17"/>
        <v/>
      </c>
      <c r="U98" s="750"/>
      <c r="V98" s="751" t="str">
        <f t="shared" si="15"/>
        <v/>
      </c>
      <c r="W98" s="752"/>
      <c r="X98" s="1341"/>
      <c r="Y98" s="1339"/>
      <c r="Z98" s="753"/>
      <c r="AA98" s="755"/>
      <c r="AC98" s="295">
        <f t="shared" si="18"/>
        <v>500</v>
      </c>
      <c r="AD98" s="295">
        <f t="shared" si="19"/>
        <v>10</v>
      </c>
    </row>
    <row r="99" spans="2:30" ht="30" customHeight="1" thickBot="1" x14ac:dyDescent="0.4">
      <c r="B99" s="124" t="str">
        <f>Text!H60</f>
        <v>MEMORANDUM ITEMS</v>
      </c>
      <c r="C99" s="124"/>
      <c r="D99" s="154"/>
      <c r="E99" s="902"/>
      <c r="F99" s="902"/>
      <c r="G99" s="908"/>
      <c r="H99" s="994"/>
      <c r="I99" s="965"/>
      <c r="J99" s="965"/>
      <c r="K99" s="968"/>
      <c r="L99" s="959"/>
      <c r="M99" s="959" t="s">
        <v>3282</v>
      </c>
      <c r="N99" s="961" t="str">
        <f t="shared" si="16"/>
        <v>MEMORANDUM ITEMS</v>
      </c>
      <c r="O99" s="962" t="str">
        <f>IF(ISERROR(VLOOKUP($B$4&amp;"_"&amp;$B$1&amp;"_"&amp;$N99&amp;"_"&amp;$T$5&amp;"_"&amp;O$9,tblRO[],7,FALSE)),"",VLOOKUP($B$4&amp;"_"&amp;$B$1&amp;"_"&amp;$N99&amp;"_"&amp;$T$5&amp;"_"&amp;O$9,tblRO[],7,FALSE))</f>
        <v/>
      </c>
      <c r="P99" s="962" t="str">
        <f>IF(ISERROR(VLOOKUP($B$4&amp;"_"&amp;$B$1&amp;"_"&amp;$N99&amp;"_"&amp;$T$5&amp;"_"&amp;P$9,tblRO[],7,FALSE)),"",VLOOKUP($B$4&amp;"_"&amp;$B$1&amp;"_"&amp;$N99&amp;"_"&amp;$T$5&amp;"_"&amp;P$9,tblRO[],7,FALSE))</f>
        <v/>
      </c>
      <c r="Q99" s="962" t="str">
        <f t="shared" si="12"/>
        <v/>
      </c>
      <c r="R99" s="962" t="str">
        <f t="shared" si="13"/>
        <v/>
      </c>
      <c r="S99" s="748" t="str">
        <f t="shared" si="14"/>
        <v/>
      </c>
      <c r="T99" s="749" t="str">
        <f t="shared" si="17"/>
        <v/>
      </c>
      <c r="U99" s="750"/>
      <c r="V99" s="751" t="str">
        <f t="shared" si="15"/>
        <v/>
      </c>
      <c r="W99" s="752"/>
      <c r="X99" s="1341"/>
      <c r="Y99" s="1339"/>
      <c r="Z99" s="753"/>
      <c r="AA99" s="755"/>
      <c r="AC99" s="295">
        <f t="shared" si="18"/>
        <v>500</v>
      </c>
      <c r="AD99" s="295">
        <f t="shared" si="19"/>
        <v>10</v>
      </c>
    </row>
    <row r="100" spans="2:30" ht="15" customHeight="1" thickBot="1" x14ac:dyDescent="0.4">
      <c r="B100" s="124" t="str">
        <f>Text!H670</f>
        <v>Revised general central support (after council tax was set)</v>
      </c>
      <c r="C100" s="124"/>
      <c r="D100" s="154"/>
      <c r="E100" s="902"/>
      <c r="F100" s="902"/>
      <c r="G100" s="995" t="str">
        <f>Text!H694</f>
        <v>£ thousand</v>
      </c>
      <c r="H100" s="994"/>
      <c r="I100" s="965"/>
      <c r="J100" s="965"/>
      <c r="K100" s="968"/>
      <c r="L100" s="959"/>
      <c r="M100" s="959" t="s">
        <v>3282</v>
      </c>
      <c r="N100" s="961" t="str">
        <f t="shared" si="16"/>
        <v>Revised general central support (after council tax was set)</v>
      </c>
      <c r="O100" s="962" t="str">
        <f>IF(ISERROR(VLOOKUP($B$4&amp;"_"&amp;$B$1&amp;"_"&amp;$N100&amp;"_"&amp;$T$5&amp;"_"&amp;O$9,tblRO[],7,FALSE)),"",VLOOKUP($B$4&amp;"_"&amp;$B$1&amp;"_"&amp;$N100&amp;"_"&amp;$T$5&amp;"_"&amp;O$9,tblRO[],7,FALSE))</f>
        <v/>
      </c>
      <c r="P100" s="962" t="str">
        <f>IF(ISERROR(VLOOKUP($B$4&amp;"_"&amp;$B$1&amp;"_"&amp;$N100&amp;"_"&amp;$T$5&amp;"_"&amp;P$9,tblRO[],7,FALSE)),"",VLOOKUP($B$4&amp;"_"&amp;$B$1&amp;"_"&amp;$N100&amp;"_"&amp;$T$5&amp;"_"&amp;P$9,tblRO[],7,FALSE))</f>
        <v/>
      </c>
      <c r="Q100" s="962" t="str">
        <f t="shared" si="12"/>
        <v/>
      </c>
      <c r="R100" s="962" t="str">
        <f t="shared" si="13"/>
        <v/>
      </c>
      <c r="S100" s="748" t="str">
        <f t="shared" si="14"/>
        <v/>
      </c>
      <c r="T100" s="749" t="str">
        <f t="shared" si="17"/>
        <v/>
      </c>
      <c r="U100" s="750"/>
      <c r="V100" s="751" t="str">
        <f t="shared" si="15"/>
        <v/>
      </c>
      <c r="W100" s="752"/>
      <c r="X100" s="1341"/>
      <c r="Y100" s="1339"/>
      <c r="Z100" s="753"/>
      <c r="AA100" s="755"/>
      <c r="AC100" s="295">
        <f t="shared" si="18"/>
        <v>500</v>
      </c>
      <c r="AD100" s="295">
        <f t="shared" si="19"/>
        <v>10</v>
      </c>
    </row>
    <row r="101" spans="2:30" ht="15" customHeight="1" x14ac:dyDescent="0.35">
      <c r="B101" s="130">
        <v>110</v>
      </c>
      <c r="C101" s="130" t="str">
        <f>Text!H671</f>
        <v>Revised police grant allocation under principal formula (after council tax was set)</v>
      </c>
      <c r="D101" s="40"/>
      <c r="E101" s="924"/>
      <c r="F101" s="902"/>
      <c r="G101" s="985">
        <v>0</v>
      </c>
      <c r="H101" s="994"/>
      <c r="I101" s="965"/>
      <c r="J101" s="965"/>
      <c r="K101" s="968"/>
      <c r="L101" s="959"/>
      <c r="M101" s="959"/>
      <c r="N101" s="961">
        <f t="shared" si="16"/>
        <v>110</v>
      </c>
      <c r="O101" s="962" t="str">
        <f>IF(ISERROR(VLOOKUP($B$4&amp;"_"&amp;$B$1&amp;"_"&amp;$N101&amp;"_"&amp;$T$5&amp;"_"&amp;O$9,tblRO[],7,FALSE)),"",VLOOKUP($B$4&amp;"_"&amp;$B$1&amp;"_"&amp;$N101&amp;"_"&amp;$T$5&amp;"_"&amp;O$9,tblRO[],7,FALSE))</f>
        <v/>
      </c>
      <c r="P101" s="962" t="str">
        <f>IF(ISERROR(VLOOKUP($B$4&amp;"_"&amp;$B$1&amp;"_"&amp;$N101&amp;"_"&amp;$T$5&amp;"_"&amp;P$9,tblRO[],7,FALSE)),"",VLOOKUP($B$4&amp;"_"&amp;$B$1&amp;"_"&amp;$N101&amp;"_"&amp;$T$5&amp;"_"&amp;P$9,tblRO[],7,FALSE))</f>
        <v/>
      </c>
      <c r="Q101" s="962">
        <f t="shared" ca="1" si="12"/>
        <v>0</v>
      </c>
      <c r="R101" s="962" t="str">
        <f t="shared" ca="1" si="13"/>
        <v/>
      </c>
      <c r="S101" s="748" t="str">
        <f t="shared" ca="1" si="14"/>
        <v/>
      </c>
      <c r="T101" s="749" t="str">
        <f t="shared" ca="1" si="17"/>
        <v/>
      </c>
      <c r="U101" s="750"/>
      <c r="V101" s="751" t="str">
        <f t="shared" si="15"/>
        <v/>
      </c>
      <c r="W101" s="752"/>
      <c r="X101" s="1341"/>
      <c r="Y101" s="1339"/>
      <c r="Z101" s="753"/>
      <c r="AA101" s="755"/>
      <c r="AC101" s="295">
        <f t="shared" si="18"/>
        <v>500</v>
      </c>
      <c r="AD101" s="295">
        <f t="shared" si="19"/>
        <v>10</v>
      </c>
    </row>
    <row r="102" spans="2:30" ht="15" customHeight="1" x14ac:dyDescent="0.35">
      <c r="B102" s="130">
        <v>111</v>
      </c>
      <c r="C102" s="130" t="str">
        <f>Text!H672</f>
        <v>Revised revenue support grant (after council tax was set)</v>
      </c>
      <c r="D102" s="40"/>
      <c r="E102" s="902"/>
      <c r="F102" s="902"/>
      <c r="G102" s="996">
        <v>0</v>
      </c>
      <c r="H102" s="994"/>
      <c r="I102" s="965"/>
      <c r="J102" s="965"/>
      <c r="K102" s="968"/>
      <c r="L102" s="959"/>
      <c r="M102" s="959"/>
      <c r="N102" s="961">
        <f t="shared" si="16"/>
        <v>111</v>
      </c>
      <c r="O102" s="962" t="str">
        <f>IF(ISERROR(VLOOKUP($B$4&amp;"_"&amp;$B$1&amp;"_"&amp;$N102&amp;"_"&amp;$T$5&amp;"_"&amp;O$9,tblRO[],7,FALSE)),"",VLOOKUP($B$4&amp;"_"&amp;$B$1&amp;"_"&amp;$N102&amp;"_"&amp;$T$5&amp;"_"&amp;O$9,tblRO[],7,FALSE))</f>
        <v/>
      </c>
      <c r="P102" s="962" t="str">
        <f>IF(ISERROR(VLOOKUP($B$4&amp;"_"&amp;$B$1&amp;"_"&amp;$N102&amp;"_"&amp;$T$5&amp;"_"&amp;P$9,tblRO[],7,FALSE)),"",VLOOKUP($B$4&amp;"_"&amp;$B$1&amp;"_"&amp;$N102&amp;"_"&amp;$T$5&amp;"_"&amp;P$9,tblRO[],7,FALSE))</f>
        <v/>
      </c>
      <c r="Q102" s="962">
        <f t="shared" ca="1" si="12"/>
        <v>0</v>
      </c>
      <c r="R102" s="962" t="str">
        <f t="shared" ca="1" si="13"/>
        <v/>
      </c>
      <c r="S102" s="748" t="str">
        <f t="shared" ca="1" si="14"/>
        <v/>
      </c>
      <c r="T102" s="749" t="str">
        <f t="shared" ca="1" si="17"/>
        <v/>
      </c>
      <c r="U102" s="750"/>
      <c r="V102" s="751" t="str">
        <f t="shared" si="15"/>
        <v/>
      </c>
      <c r="W102" s="752"/>
      <c r="X102" s="1341"/>
      <c r="Y102" s="1339"/>
      <c r="Z102" s="753"/>
      <c r="AA102" s="755"/>
      <c r="AC102" s="295">
        <f t="shared" si="18"/>
        <v>500</v>
      </c>
      <c r="AD102" s="295">
        <f t="shared" si="19"/>
        <v>10</v>
      </c>
    </row>
    <row r="103" spans="2:30" ht="18" customHeight="1" thickBot="1" x14ac:dyDescent="0.4">
      <c r="B103" s="153">
        <v>112</v>
      </c>
      <c r="C103" s="155" t="str">
        <f>Text!H673</f>
        <v>Revised redistributed non-domestic rates income (after council tax was set)</v>
      </c>
      <c r="D103" s="270"/>
      <c r="E103" s="902"/>
      <c r="F103" s="902"/>
      <c r="G103" s="997">
        <v>0</v>
      </c>
      <c r="H103" s="994"/>
      <c r="I103" s="965"/>
      <c r="J103" s="965"/>
      <c r="K103" s="968"/>
      <c r="L103" s="959"/>
      <c r="M103" s="959"/>
      <c r="N103" s="961">
        <f t="shared" si="16"/>
        <v>112</v>
      </c>
      <c r="O103" s="962" t="str">
        <f>IF(ISERROR(VLOOKUP($B$4&amp;"_"&amp;$B$1&amp;"_"&amp;$N103&amp;"_"&amp;$T$5&amp;"_"&amp;O$9,tblRO[],7,FALSE)),"",VLOOKUP($B$4&amp;"_"&amp;$B$1&amp;"_"&amp;$N103&amp;"_"&amp;$T$5&amp;"_"&amp;O$9,tblRO[],7,FALSE))</f>
        <v/>
      </c>
      <c r="P103" s="962" t="str">
        <f>IF(ISERROR(VLOOKUP($B$4&amp;"_"&amp;$B$1&amp;"_"&amp;$N103&amp;"_"&amp;$T$5&amp;"_"&amp;P$9,tblRO[],7,FALSE)),"",VLOOKUP($B$4&amp;"_"&amp;$B$1&amp;"_"&amp;$N103&amp;"_"&amp;$T$5&amp;"_"&amp;P$9,tblRO[],7,FALSE))</f>
        <v/>
      </c>
      <c r="Q103" s="962">
        <f t="shared" ca="1" si="12"/>
        <v>0</v>
      </c>
      <c r="R103" s="962" t="str">
        <f t="shared" ca="1" si="13"/>
        <v/>
      </c>
      <c r="S103" s="748" t="str">
        <f t="shared" ca="1" si="14"/>
        <v/>
      </c>
      <c r="T103" s="749" t="str">
        <f t="shared" ca="1" si="17"/>
        <v/>
      </c>
      <c r="U103" s="750"/>
      <c r="V103" s="751" t="str">
        <f t="shared" si="15"/>
        <v/>
      </c>
      <c r="W103" s="752"/>
      <c r="X103" s="1341"/>
      <c r="Y103" s="1339"/>
      <c r="Z103" s="753"/>
      <c r="AA103" s="755"/>
      <c r="AC103" s="295">
        <f t="shared" si="18"/>
        <v>500</v>
      </c>
      <c r="AD103" s="295">
        <f t="shared" si="19"/>
        <v>10</v>
      </c>
    </row>
    <row r="104" spans="2:30" ht="15" customHeight="1" thickBot="1" x14ac:dyDescent="0.4">
      <c r="B104" s="39"/>
      <c r="C104" s="144"/>
      <c r="D104" s="39"/>
      <c r="E104" s="902"/>
      <c r="F104" s="902"/>
      <c r="G104" s="925"/>
      <c r="H104" s="994"/>
      <c r="I104" s="965"/>
      <c r="J104" s="965"/>
      <c r="K104" s="968"/>
      <c r="L104" s="959"/>
      <c r="M104" s="959" t="s">
        <v>3282</v>
      </c>
      <c r="N104" s="961">
        <f t="shared" si="16"/>
        <v>0</v>
      </c>
      <c r="O104" s="962" t="str">
        <f>IF(ISERROR(VLOOKUP($B$4&amp;"_"&amp;$B$1&amp;"_"&amp;$N104&amp;"_"&amp;$T$5&amp;"_"&amp;O$9,tblRO[],7,FALSE)),"",VLOOKUP($B$4&amp;"_"&amp;$B$1&amp;"_"&amp;$N104&amp;"_"&amp;$T$5&amp;"_"&amp;O$9,tblRO[],7,FALSE))</f>
        <v/>
      </c>
      <c r="P104" s="962" t="str">
        <f>IF(ISERROR(VLOOKUP($B$4&amp;"_"&amp;$B$1&amp;"_"&amp;$N104&amp;"_"&amp;$T$5&amp;"_"&amp;P$9,tblRO[],7,FALSE)),"",VLOOKUP($B$4&amp;"_"&amp;$B$1&amp;"_"&amp;$N104&amp;"_"&amp;$T$5&amp;"_"&amp;P$9,tblRO[],7,FALSE))</f>
        <v/>
      </c>
      <c r="Q104" s="962" t="str">
        <f t="shared" si="12"/>
        <v/>
      </c>
      <c r="R104" s="962" t="str">
        <f t="shared" si="13"/>
        <v/>
      </c>
      <c r="S104" s="748" t="str">
        <f t="shared" si="14"/>
        <v/>
      </c>
      <c r="T104" s="749" t="str">
        <f t="shared" si="17"/>
        <v/>
      </c>
      <c r="U104" s="750"/>
      <c r="V104" s="751" t="str">
        <f t="shared" si="15"/>
        <v/>
      </c>
      <c r="W104" s="752"/>
      <c r="X104" s="1341"/>
      <c r="Y104" s="1339"/>
      <c r="Z104" s="753"/>
      <c r="AA104" s="755"/>
      <c r="AC104" s="295">
        <f t="shared" si="18"/>
        <v>500</v>
      </c>
      <c r="AD104" s="295">
        <f t="shared" si="19"/>
        <v>10</v>
      </c>
    </row>
    <row r="105" spans="2:30" ht="15" customHeight="1" thickBot="1" x14ac:dyDescent="0.4">
      <c r="B105" s="853">
        <v>113.5</v>
      </c>
      <c r="C105" s="155" t="str">
        <f>Text!H675</f>
        <v>Community Infrastructure Levy expenditure not included in row 85.5</v>
      </c>
      <c r="D105" s="270"/>
      <c r="E105" s="902"/>
      <c r="F105" s="902"/>
      <c r="G105" s="998">
        <v>0</v>
      </c>
      <c r="H105" s="994"/>
      <c r="I105" s="965"/>
      <c r="J105" s="965"/>
      <c r="K105" s="968"/>
      <c r="L105" s="959"/>
      <c r="M105" s="959"/>
      <c r="N105" s="961">
        <f t="shared" si="16"/>
        <v>113.5</v>
      </c>
      <c r="O105" s="962" t="str">
        <f>IF(ISERROR(VLOOKUP($B$4&amp;"_"&amp;$B$1&amp;"_"&amp;$N105&amp;"_"&amp;$T$5&amp;"_"&amp;O$9,tblRO[],7,FALSE)),"",VLOOKUP($B$4&amp;"_"&amp;$B$1&amp;"_"&amp;$N105&amp;"_"&amp;$T$5&amp;"_"&amp;O$9,tblRO[],7,FALSE))</f>
        <v/>
      </c>
      <c r="P105" s="962" t="str">
        <f>IF(ISERROR(VLOOKUP($B$4&amp;"_"&amp;$B$1&amp;"_"&amp;$N105&amp;"_"&amp;$T$5&amp;"_"&amp;P$9,tblRO[],7,FALSE)),"",VLOOKUP($B$4&amp;"_"&amp;$B$1&amp;"_"&amp;$N105&amp;"_"&amp;$T$5&amp;"_"&amp;P$9,tblRO[],7,FALSE))</f>
        <v/>
      </c>
      <c r="Q105" s="962">
        <f t="shared" ca="1" si="12"/>
        <v>0</v>
      </c>
      <c r="R105" s="962" t="str">
        <f t="shared" ca="1" si="13"/>
        <v/>
      </c>
      <c r="S105" s="748" t="str">
        <f t="shared" ca="1" si="14"/>
        <v/>
      </c>
      <c r="T105" s="749" t="str">
        <f t="shared" ca="1" si="17"/>
        <v/>
      </c>
      <c r="U105" s="750"/>
      <c r="V105" s="751" t="str">
        <f t="shared" si="15"/>
        <v/>
      </c>
      <c r="W105" s="752"/>
      <c r="X105" s="1341"/>
      <c r="Y105" s="1339"/>
      <c r="Z105" s="753"/>
      <c r="AA105" s="755"/>
      <c r="AC105" s="295">
        <f t="shared" si="18"/>
        <v>500</v>
      </c>
      <c r="AD105" s="295">
        <f t="shared" si="19"/>
        <v>10</v>
      </c>
    </row>
    <row r="106" spans="2:30" ht="14.25" customHeight="1" thickBot="1" x14ac:dyDescent="0.4">
      <c r="B106" s="144"/>
      <c r="C106" s="144"/>
      <c r="D106" s="39"/>
      <c r="E106" s="909"/>
      <c r="F106" s="909"/>
      <c r="G106" s="924"/>
      <c r="H106" s="925"/>
      <c r="I106" s="965"/>
      <c r="J106" s="965"/>
      <c r="K106" s="968"/>
      <c r="L106" s="959"/>
      <c r="M106" s="959" t="s">
        <v>3282</v>
      </c>
      <c r="N106" s="961">
        <f t="shared" si="16"/>
        <v>0</v>
      </c>
      <c r="O106" s="962" t="str">
        <f>IF(ISERROR(VLOOKUP($B$4&amp;"_"&amp;$B$1&amp;"_"&amp;$N106&amp;"_"&amp;$T$5&amp;"_"&amp;O$9,tblRO[],7,FALSE)),"",VLOOKUP($B$4&amp;"_"&amp;$B$1&amp;"_"&amp;$N106&amp;"_"&amp;$T$5&amp;"_"&amp;O$9,tblRO[],7,FALSE))</f>
        <v/>
      </c>
      <c r="P106" s="962" t="str">
        <f>IF(ISERROR(VLOOKUP($B$4&amp;"_"&amp;$B$1&amp;"_"&amp;$N106&amp;"_"&amp;$T$5&amp;"_"&amp;P$9,tblRO[],7,FALSE)),"",VLOOKUP($B$4&amp;"_"&amp;$B$1&amp;"_"&amp;$N106&amp;"_"&amp;$T$5&amp;"_"&amp;P$9,tblRO[],7,FALSE))</f>
        <v/>
      </c>
      <c r="Q106" s="962" t="str">
        <f t="shared" si="12"/>
        <v/>
      </c>
      <c r="R106" s="962" t="str">
        <f t="shared" si="13"/>
        <v/>
      </c>
      <c r="S106" s="748" t="str">
        <f t="shared" si="14"/>
        <v/>
      </c>
      <c r="T106" s="749" t="str">
        <f t="shared" si="17"/>
        <v/>
      </c>
      <c r="U106" s="750"/>
      <c r="V106" s="751" t="str">
        <f t="shared" si="15"/>
        <v/>
      </c>
      <c r="W106" s="752"/>
      <c r="X106" s="1341"/>
      <c r="Y106" s="1339"/>
      <c r="Z106" s="753"/>
      <c r="AA106" s="755"/>
      <c r="AC106" s="295">
        <f t="shared" si="18"/>
        <v>500</v>
      </c>
      <c r="AD106" s="295">
        <f t="shared" si="19"/>
        <v>10</v>
      </c>
    </row>
    <row r="107" spans="2:30" ht="14.25" customHeight="1" x14ac:dyDescent="0.35">
      <c r="B107" s="124" t="str">
        <f>Text!H674</f>
        <v>Equal pay costs</v>
      </c>
      <c r="C107" s="1"/>
      <c r="D107" s="1"/>
      <c r="E107" s="902"/>
      <c r="F107" s="902"/>
      <c r="G107" s="999" t="str">
        <f>Text!H694</f>
        <v>£ thousand</v>
      </c>
      <c r="H107" s="925"/>
      <c r="I107" s="965"/>
      <c r="J107" s="965"/>
      <c r="K107" s="968"/>
      <c r="L107" s="959"/>
      <c r="M107" s="959" t="s">
        <v>3282</v>
      </c>
      <c r="N107" s="961" t="str">
        <f t="shared" si="16"/>
        <v>Equal pay costs</v>
      </c>
      <c r="O107" s="962" t="str">
        <f>IF(ISERROR(VLOOKUP($B$4&amp;"_"&amp;$B$1&amp;"_"&amp;$N107&amp;"_"&amp;$T$5&amp;"_"&amp;O$9,tblRO[],7,FALSE)),"",VLOOKUP($B$4&amp;"_"&amp;$B$1&amp;"_"&amp;$N107&amp;"_"&amp;$T$5&amp;"_"&amp;O$9,tblRO[],7,FALSE))</f>
        <v/>
      </c>
      <c r="P107" s="962" t="str">
        <f>IF(ISERROR(VLOOKUP($B$4&amp;"_"&amp;$B$1&amp;"_"&amp;$N107&amp;"_"&amp;$T$5&amp;"_"&amp;P$9,tblRO[],7,FALSE)),"",VLOOKUP($B$4&amp;"_"&amp;$B$1&amp;"_"&amp;$N107&amp;"_"&amp;$T$5&amp;"_"&amp;P$9,tblRO[],7,FALSE))</f>
        <v/>
      </c>
      <c r="Q107" s="962" t="str">
        <f t="shared" si="12"/>
        <v/>
      </c>
      <c r="R107" s="962" t="str">
        <f t="shared" si="13"/>
        <v/>
      </c>
      <c r="S107" s="748" t="str">
        <f t="shared" si="14"/>
        <v/>
      </c>
      <c r="T107" s="749" t="str">
        <f t="shared" si="17"/>
        <v/>
      </c>
      <c r="U107" s="750"/>
      <c r="V107" s="751" t="str">
        <f t="shared" si="15"/>
        <v/>
      </c>
      <c r="W107" s="752"/>
      <c r="X107" s="1341"/>
      <c r="Y107" s="1339"/>
      <c r="Z107" s="753"/>
      <c r="AA107" s="755"/>
      <c r="AC107" s="295">
        <f t="shared" si="18"/>
        <v>500</v>
      </c>
      <c r="AD107" s="295">
        <f t="shared" si="19"/>
        <v>10</v>
      </c>
    </row>
    <row r="108" spans="2:30" ht="14.25" customHeight="1" x14ac:dyDescent="0.35">
      <c r="B108" s="130">
        <v>130</v>
      </c>
      <c r="C108" s="130" t="str">
        <f>Text!H676</f>
        <v>One off equal pay costs  - falling on the schools budget</v>
      </c>
      <c r="D108" s="130"/>
      <c r="E108" s="1000"/>
      <c r="F108" s="1000"/>
      <c r="G108" s="996">
        <v>0</v>
      </c>
      <c r="H108" s="925"/>
      <c r="I108" s="965"/>
      <c r="J108" s="965"/>
      <c r="K108" s="968"/>
      <c r="L108" s="959"/>
      <c r="M108" s="959"/>
      <c r="N108" s="961">
        <f t="shared" si="16"/>
        <v>130</v>
      </c>
      <c r="O108" s="962" t="str">
        <f>IF(ISERROR(VLOOKUP($B$4&amp;"_"&amp;$B$1&amp;"_"&amp;$N108&amp;"_"&amp;$T$5&amp;"_"&amp;O$9,tblRO[],7,FALSE)),"",VLOOKUP($B$4&amp;"_"&amp;$B$1&amp;"_"&amp;$N108&amp;"_"&amp;$T$5&amp;"_"&amp;O$9,tblRO[],7,FALSE))</f>
        <v/>
      </c>
      <c r="P108" s="962" t="str">
        <f>IF(ISERROR(VLOOKUP($B$4&amp;"_"&amp;$B$1&amp;"_"&amp;$N108&amp;"_"&amp;$T$5&amp;"_"&amp;P$9,tblRO[],7,FALSE)),"",VLOOKUP($B$4&amp;"_"&amp;$B$1&amp;"_"&amp;$N108&amp;"_"&amp;$T$5&amp;"_"&amp;P$9,tblRO[],7,FALSE))</f>
        <v/>
      </c>
      <c r="Q108" s="962">
        <f t="shared" ref="Q108:Q114" ca="1" si="20">IF(M108="E","",IF(ISERROR(VLOOKUP($B$1&amp;N108&amp;$T$5,TIndex,7,FALSE)),"",VLOOKUP($B$1&amp;N108&amp;$T$5,TIndex,7,FALSE)))</f>
        <v>0</v>
      </c>
      <c r="R108" s="962" t="str">
        <f t="shared" ref="R108:R114" ca="1" si="21">IF(ISERROR(Q108-P108),"",Q108-P108)</f>
        <v/>
      </c>
      <c r="S108" s="748" t="str">
        <f t="shared" ref="S108:S114" ca="1" si="22">IF(ISERROR(R108/P108),"",IF(OR(P108=0,Q108=0),"",(R108/P108)*100))</f>
        <v/>
      </c>
      <c r="T108" s="749" t="str">
        <f t="shared" ca="1" si="17"/>
        <v/>
      </c>
      <c r="U108" s="750"/>
      <c r="V108" s="751" t="str">
        <f t="shared" ref="V108:V114" si="23">IF(U108="","",IF(OR(M108="T",M108="E",R108="",S108=""),"",IF(OR(W108="C",W108="T"),"",IF(U108=1,1,""))))</f>
        <v/>
      </c>
      <c r="W108" s="752"/>
      <c r="X108" s="1341"/>
      <c r="Y108" s="1339"/>
      <c r="Z108" s="753"/>
      <c r="AA108" s="755"/>
      <c r="AC108" s="295">
        <f t="shared" si="18"/>
        <v>500</v>
      </c>
      <c r="AD108" s="295">
        <f t="shared" si="19"/>
        <v>10</v>
      </c>
    </row>
    <row r="109" spans="2:30" ht="14.25" customHeight="1" thickBot="1" x14ac:dyDescent="0.4">
      <c r="B109" s="153">
        <v>131</v>
      </c>
      <c r="C109" s="155" t="str">
        <f>Text!H677</f>
        <v>One off equal pay costs - chargeable to any other revenue account</v>
      </c>
      <c r="D109" s="153"/>
      <c r="E109" s="1001"/>
      <c r="F109" s="1001"/>
      <c r="G109" s="1002">
        <v>0</v>
      </c>
      <c r="H109" s="925"/>
      <c r="I109" s="965"/>
      <c r="J109" s="965"/>
      <c r="K109" s="968"/>
      <c r="L109" s="959"/>
      <c r="M109" s="959"/>
      <c r="N109" s="961">
        <f t="shared" si="16"/>
        <v>131</v>
      </c>
      <c r="O109" s="962" t="str">
        <f>IF(ISERROR(VLOOKUP($B$4&amp;"_"&amp;$B$1&amp;"_"&amp;$N109&amp;"_"&amp;$T$5&amp;"_"&amp;O$9,tblRO[],7,FALSE)),"",VLOOKUP($B$4&amp;"_"&amp;$B$1&amp;"_"&amp;$N109&amp;"_"&amp;$T$5&amp;"_"&amp;O$9,tblRO[],7,FALSE))</f>
        <v/>
      </c>
      <c r="P109" s="962" t="str">
        <f>IF(ISERROR(VLOOKUP($B$4&amp;"_"&amp;$B$1&amp;"_"&amp;$N109&amp;"_"&amp;$T$5&amp;"_"&amp;P$9,tblRO[],7,FALSE)),"",VLOOKUP($B$4&amp;"_"&amp;$B$1&amp;"_"&amp;$N109&amp;"_"&amp;$T$5&amp;"_"&amp;P$9,tblRO[],7,FALSE))</f>
        <v/>
      </c>
      <c r="Q109" s="962">
        <f t="shared" ca="1" si="20"/>
        <v>0</v>
      </c>
      <c r="R109" s="962" t="str">
        <f t="shared" ca="1" si="21"/>
        <v/>
      </c>
      <c r="S109" s="748" t="str">
        <f t="shared" ca="1" si="22"/>
        <v/>
      </c>
      <c r="T109" s="749" t="str">
        <f t="shared" ca="1" si="17"/>
        <v/>
      </c>
      <c r="U109" s="750"/>
      <c r="V109" s="751" t="str">
        <f t="shared" si="23"/>
        <v/>
      </c>
      <c r="W109" s="752"/>
      <c r="X109" s="1341"/>
      <c r="Y109" s="1339"/>
      <c r="Z109" s="753"/>
      <c r="AA109" s="755"/>
      <c r="AC109" s="295">
        <f t="shared" si="18"/>
        <v>500</v>
      </c>
      <c r="AD109" s="295">
        <f t="shared" si="19"/>
        <v>10</v>
      </c>
    </row>
    <row r="110" spans="2:30" ht="14.25" customHeight="1" thickBot="1" x14ac:dyDescent="0.4">
      <c r="B110" s="39"/>
      <c r="C110" s="39"/>
      <c r="E110" s="924"/>
      <c r="F110" s="924"/>
      <c r="G110" s="924"/>
      <c r="H110" s="925"/>
      <c r="I110" s="965"/>
      <c r="J110" s="965"/>
      <c r="K110" s="968"/>
      <c r="L110" s="959"/>
      <c r="M110" s="959" t="s">
        <v>3282</v>
      </c>
      <c r="N110" s="961">
        <f t="shared" si="16"/>
        <v>0</v>
      </c>
      <c r="O110" s="962" t="str">
        <f>IF(ISERROR(VLOOKUP($B$4&amp;"_"&amp;$B$1&amp;"_"&amp;$N110&amp;"_"&amp;$T$5&amp;"_"&amp;O$9,tblRO[],7,FALSE)),"",VLOOKUP($B$4&amp;"_"&amp;$B$1&amp;"_"&amp;$N110&amp;"_"&amp;$T$5&amp;"_"&amp;O$9,tblRO[],7,FALSE))</f>
        <v/>
      </c>
      <c r="P110" s="962" t="str">
        <f>IF(ISERROR(VLOOKUP($B$4&amp;"_"&amp;$B$1&amp;"_"&amp;$N110&amp;"_"&amp;$T$5&amp;"_"&amp;P$9,tblRO[],7,FALSE)),"",VLOOKUP($B$4&amp;"_"&amp;$B$1&amp;"_"&amp;$N110&amp;"_"&amp;$T$5&amp;"_"&amp;P$9,tblRO[],7,FALSE))</f>
        <v/>
      </c>
      <c r="Q110" s="962" t="str">
        <f t="shared" si="20"/>
        <v/>
      </c>
      <c r="R110" s="962" t="str">
        <f t="shared" si="21"/>
        <v/>
      </c>
      <c r="S110" s="748" t="str">
        <f t="shared" si="22"/>
        <v/>
      </c>
      <c r="T110" s="749" t="str">
        <f t="shared" si="17"/>
        <v/>
      </c>
      <c r="U110" s="750"/>
      <c r="V110" s="751" t="str">
        <f t="shared" si="23"/>
        <v/>
      </c>
      <c r="W110" s="752"/>
      <c r="X110" s="1341"/>
      <c r="Y110" s="1339"/>
      <c r="Z110" s="753"/>
      <c r="AA110" s="755"/>
      <c r="AC110" s="295">
        <f t="shared" si="18"/>
        <v>500</v>
      </c>
      <c r="AD110" s="295">
        <f t="shared" si="19"/>
        <v>10</v>
      </c>
    </row>
    <row r="111" spans="2:30" ht="14.25" customHeight="1" x14ac:dyDescent="0.35">
      <c r="B111" s="124" t="str">
        <f>Text!H678</f>
        <v>Icelandic bank impairment</v>
      </c>
      <c r="C111" s="1"/>
      <c r="D111" s="1"/>
      <c r="E111" s="902"/>
      <c r="F111" s="902"/>
      <c r="G111" s="999" t="str">
        <f>Text!H694</f>
        <v>£ thousand</v>
      </c>
      <c r="H111" s="925"/>
      <c r="I111" s="965"/>
      <c r="J111" s="965"/>
      <c r="K111" s="968"/>
      <c r="L111" s="959"/>
      <c r="M111" s="959" t="s">
        <v>3282</v>
      </c>
      <c r="N111" s="961" t="str">
        <f t="shared" si="16"/>
        <v>Icelandic bank impairment</v>
      </c>
      <c r="O111" s="962" t="str">
        <f>IF(ISERROR(VLOOKUP($B$4&amp;"_"&amp;$B$1&amp;"_"&amp;$N111&amp;"_"&amp;$T$5&amp;"_"&amp;O$9,tblRO[],7,FALSE)),"",VLOOKUP($B$4&amp;"_"&amp;$B$1&amp;"_"&amp;$N111&amp;"_"&amp;$T$5&amp;"_"&amp;O$9,tblRO[],7,FALSE))</f>
        <v/>
      </c>
      <c r="P111" s="962" t="str">
        <f>IF(ISERROR(VLOOKUP($B$4&amp;"_"&amp;$B$1&amp;"_"&amp;$N111&amp;"_"&amp;$T$5&amp;"_"&amp;P$9,tblRO[],7,FALSE)),"",VLOOKUP($B$4&amp;"_"&amp;$B$1&amp;"_"&amp;$N111&amp;"_"&amp;$T$5&amp;"_"&amp;P$9,tblRO[],7,FALSE))</f>
        <v/>
      </c>
      <c r="Q111" s="962" t="str">
        <f t="shared" si="20"/>
        <v/>
      </c>
      <c r="R111" s="962" t="str">
        <f t="shared" si="21"/>
        <v/>
      </c>
      <c r="S111" s="748" t="str">
        <f t="shared" si="22"/>
        <v/>
      </c>
      <c r="T111" s="749" t="str">
        <f t="shared" si="17"/>
        <v/>
      </c>
      <c r="U111" s="750"/>
      <c r="V111" s="751" t="str">
        <f t="shared" si="23"/>
        <v/>
      </c>
      <c r="W111" s="752"/>
      <c r="X111" s="1341"/>
      <c r="Y111" s="1339"/>
      <c r="Z111" s="753"/>
      <c r="AA111" s="755"/>
      <c r="AC111" s="295">
        <f t="shared" si="18"/>
        <v>500</v>
      </c>
      <c r="AD111" s="295">
        <f t="shared" si="19"/>
        <v>10</v>
      </c>
    </row>
    <row r="112" spans="2:30" ht="14.25" customHeight="1" x14ac:dyDescent="0.35">
      <c r="B112" s="130">
        <v>140</v>
      </c>
      <c r="C112" s="130" t="str">
        <f>Text!H679</f>
        <v>External interest payments excluding any premia and discounts on debt rescheduling</v>
      </c>
      <c r="D112" s="130"/>
      <c r="E112" s="1000"/>
      <c r="F112" s="1000"/>
      <c r="G112" s="996">
        <v>0</v>
      </c>
      <c r="H112" s="925"/>
      <c r="I112" s="965"/>
      <c r="J112" s="965"/>
      <c r="K112" s="968"/>
      <c r="L112" s="959"/>
      <c r="M112" s="959"/>
      <c r="N112" s="961">
        <f t="shared" si="16"/>
        <v>140</v>
      </c>
      <c r="O112" s="962" t="str">
        <f>IF(ISERROR(VLOOKUP($B$4&amp;"_"&amp;$B$1&amp;"_"&amp;$N112&amp;"_"&amp;$T$5&amp;"_"&amp;O$9,tblRO[],7,FALSE)),"",VLOOKUP($B$4&amp;"_"&amp;$B$1&amp;"_"&amp;$N112&amp;"_"&amp;$T$5&amp;"_"&amp;O$9,tblRO[],7,FALSE))</f>
        <v/>
      </c>
      <c r="P112" s="962" t="str">
        <f>IF(ISERROR(VLOOKUP($B$4&amp;"_"&amp;$B$1&amp;"_"&amp;$N112&amp;"_"&amp;$T$5&amp;"_"&amp;P$9,tblRO[],7,FALSE)),"",VLOOKUP($B$4&amp;"_"&amp;$B$1&amp;"_"&amp;$N112&amp;"_"&amp;$T$5&amp;"_"&amp;P$9,tblRO[],7,FALSE))</f>
        <v/>
      </c>
      <c r="Q112" s="962">
        <f t="shared" ca="1" si="20"/>
        <v>0</v>
      </c>
      <c r="R112" s="962" t="str">
        <f t="shared" ca="1" si="21"/>
        <v/>
      </c>
      <c r="S112" s="748" t="str">
        <f t="shared" ca="1" si="22"/>
        <v/>
      </c>
      <c r="T112" s="749" t="str">
        <f t="shared" ca="1" si="17"/>
        <v/>
      </c>
      <c r="U112" s="750"/>
      <c r="V112" s="751" t="str">
        <f t="shared" si="23"/>
        <v/>
      </c>
      <c r="W112" s="752"/>
      <c r="X112" s="1341"/>
      <c r="Y112" s="1339"/>
      <c r="Z112" s="753"/>
      <c r="AA112" s="755"/>
      <c r="AC112" s="295">
        <f t="shared" si="18"/>
        <v>500</v>
      </c>
      <c r="AD112" s="295">
        <f t="shared" si="19"/>
        <v>10</v>
      </c>
    </row>
    <row r="113" spans="2:30" ht="14.25" customHeight="1" x14ac:dyDescent="0.35">
      <c r="B113" s="130">
        <v>141</v>
      </c>
      <c r="C113" s="130" t="str">
        <f>Text!H680</f>
        <v>External interest receipts on non-HRA balances</v>
      </c>
      <c r="D113" s="130"/>
      <c r="E113" s="1000"/>
      <c r="F113" s="1000"/>
      <c r="G113" s="996">
        <v>0</v>
      </c>
      <c r="H113" s="925"/>
      <c r="I113" s="965"/>
      <c r="J113" s="965"/>
      <c r="K113" s="968"/>
      <c r="L113" s="959"/>
      <c r="M113" s="959"/>
      <c r="N113" s="961">
        <f t="shared" si="16"/>
        <v>141</v>
      </c>
      <c r="O113" s="962" t="str">
        <f>IF(ISERROR(VLOOKUP($B$4&amp;"_"&amp;$B$1&amp;"_"&amp;$N113&amp;"_"&amp;$T$5&amp;"_"&amp;O$9,tblRO[],7,FALSE)),"",VLOOKUP($B$4&amp;"_"&amp;$B$1&amp;"_"&amp;$N113&amp;"_"&amp;$T$5&amp;"_"&amp;O$9,tblRO[],7,FALSE))</f>
        <v/>
      </c>
      <c r="P113" s="962" t="str">
        <f>IF(ISERROR(VLOOKUP($B$4&amp;"_"&amp;$B$1&amp;"_"&amp;$N113&amp;"_"&amp;$T$5&amp;"_"&amp;P$9,tblRO[],7,FALSE)),"",VLOOKUP($B$4&amp;"_"&amp;$B$1&amp;"_"&amp;$N113&amp;"_"&amp;$T$5&amp;"_"&amp;P$9,tblRO[],7,FALSE))</f>
        <v/>
      </c>
      <c r="Q113" s="962">
        <f t="shared" ca="1" si="20"/>
        <v>0</v>
      </c>
      <c r="R113" s="962" t="str">
        <f t="shared" ca="1" si="21"/>
        <v/>
      </c>
      <c r="S113" s="748" t="str">
        <f t="shared" ca="1" si="22"/>
        <v/>
      </c>
      <c r="T113" s="749" t="str">
        <f t="shared" ca="1" si="17"/>
        <v/>
      </c>
      <c r="U113" s="750"/>
      <c r="V113" s="751" t="str">
        <f t="shared" si="23"/>
        <v/>
      </c>
      <c r="W113" s="752"/>
      <c r="X113" s="1341"/>
      <c r="Y113" s="1339"/>
      <c r="Z113" s="753"/>
      <c r="AA113" s="755"/>
      <c r="AC113" s="295">
        <f t="shared" si="18"/>
        <v>500</v>
      </c>
      <c r="AD113" s="295">
        <f t="shared" si="19"/>
        <v>10</v>
      </c>
    </row>
    <row r="114" spans="2:30" ht="14.25" customHeight="1" thickBot="1" x14ac:dyDescent="0.4">
      <c r="B114" s="153">
        <v>142</v>
      </c>
      <c r="C114" s="155" t="str">
        <f>Text!H681</f>
        <v>Appropriations to(+)/ from(-) financial instruments adjustment account</v>
      </c>
      <c r="D114" s="153"/>
      <c r="E114" s="1001"/>
      <c r="F114" s="1001"/>
      <c r="G114" s="1002">
        <v>0</v>
      </c>
      <c r="H114" s="925"/>
      <c r="I114" s="965"/>
      <c r="J114" s="965"/>
      <c r="K114" s="968"/>
      <c r="L114" s="959"/>
      <c r="M114" s="959"/>
      <c r="N114" s="961">
        <f t="shared" si="16"/>
        <v>142</v>
      </c>
      <c r="O114" s="962" t="str">
        <f>IF(ISERROR(VLOOKUP($B$4&amp;"_"&amp;$B$1&amp;"_"&amp;$N114&amp;"_"&amp;$T$5&amp;"_"&amp;O$9,tblRO[],7,FALSE)),"",VLOOKUP($B$4&amp;"_"&amp;$B$1&amp;"_"&amp;$N114&amp;"_"&amp;$T$5&amp;"_"&amp;O$9,tblRO[],7,FALSE))</f>
        <v/>
      </c>
      <c r="P114" s="962" t="str">
        <f>IF(ISERROR(VLOOKUP($B$4&amp;"_"&amp;$B$1&amp;"_"&amp;$N114&amp;"_"&amp;$T$5&amp;"_"&amp;P$9,tblRO[],7,FALSE)),"",VLOOKUP($B$4&amp;"_"&amp;$B$1&amp;"_"&amp;$N114&amp;"_"&amp;$T$5&amp;"_"&amp;P$9,tblRO[],7,FALSE))</f>
        <v/>
      </c>
      <c r="Q114" s="962">
        <f t="shared" ca="1" si="20"/>
        <v>0</v>
      </c>
      <c r="R114" s="962" t="str">
        <f t="shared" ca="1" si="21"/>
        <v/>
      </c>
      <c r="S114" s="748" t="str">
        <f t="shared" ca="1" si="22"/>
        <v/>
      </c>
      <c r="T114" s="749" t="str">
        <f t="shared" ca="1" si="17"/>
        <v/>
      </c>
      <c r="U114" s="750"/>
      <c r="V114" s="751" t="str">
        <f t="shared" si="23"/>
        <v/>
      </c>
      <c r="W114" s="752"/>
      <c r="X114" s="1341"/>
      <c r="Y114" s="1339"/>
      <c r="Z114" s="753"/>
      <c r="AA114" s="755"/>
      <c r="AC114" s="295">
        <f t="shared" si="18"/>
        <v>500</v>
      </c>
      <c r="AD114" s="295">
        <f t="shared" si="19"/>
        <v>10</v>
      </c>
    </row>
    <row r="115" spans="2:30" ht="14.25" customHeight="1" x14ac:dyDescent="0.3">
      <c r="B115" s="1279" t="str">
        <f>Text!H682</f>
        <v>NOTE: Only include components relating to Icelandic bank impairment on lines 140 to 142.</v>
      </c>
      <c r="C115" s="39"/>
      <c r="E115" s="35"/>
      <c r="F115" s="35"/>
      <c r="G115" s="35"/>
      <c r="H115" s="5"/>
      <c r="I115" s="104"/>
      <c r="K115" s="104"/>
      <c r="L115" s="390"/>
      <c r="M115" s="390"/>
      <c r="N115" s="5"/>
      <c r="O115" s="5"/>
      <c r="P115" s="5"/>
      <c r="Q115" s="5"/>
      <c r="R115" s="5"/>
      <c r="S115" s="5"/>
    </row>
    <row r="116" spans="2:30" ht="14.25" customHeight="1" x14ac:dyDescent="0.25">
      <c r="B116" s="39"/>
      <c r="C116" s="39"/>
      <c r="E116" s="35"/>
      <c r="F116" s="35"/>
      <c r="G116" s="35"/>
      <c r="H116" s="5"/>
      <c r="I116" s="104"/>
      <c r="K116" s="104"/>
      <c r="L116" s="390"/>
      <c r="M116" s="390"/>
      <c r="N116" s="5"/>
      <c r="O116" s="5"/>
      <c r="P116" s="5"/>
      <c r="Q116" s="5"/>
      <c r="R116" s="5"/>
      <c r="S116" s="5"/>
    </row>
  </sheetData>
  <sheetProtection sheet="1" formatColumns="0" formatRows="0"/>
  <dataConsolidate topLabels="1" link="1"/>
  <customSheetViews>
    <customSheetView guid="{764D3237-7C33-45E7-BB40-543D5EB8B708}" scale="75" showGridLines="0" showRuler="0">
      <rowBreaks count="1" manualBreakCount="1">
        <brk id="89" max="8" man="1"/>
      </rowBreaks>
      <pageMargins left="0.23622047244094491" right="0.27559055118110237" top="0.25" bottom="0.25" header="0.25" footer="0.23622047244094491"/>
      <pageSetup paperSize="9" scale="53" fitToHeight="2" orientation="portrait" r:id="rId1"/>
      <headerFooter alignWithMargins="0"/>
    </customSheetView>
    <customSheetView guid="{E9D2BC57-6299-4BCD-8EB6-3FED8DC17AB8}" scale="75" showGridLines="0" showRuler="0">
      <rowBreaks count="1" manualBreakCount="1">
        <brk id="89" max="8" man="1"/>
      </rowBreaks>
      <pageMargins left="0.23622047244094491" right="0.27559055118110237" top="0.25" bottom="0.25" header="0.25" footer="0.23622047244094491"/>
      <pageSetup paperSize="9" scale="53" fitToHeight="2" orientation="portrait" r:id="rId2"/>
      <headerFooter alignWithMargins="0"/>
    </customSheetView>
    <customSheetView guid="{22CC2B12-98B0-4880-B81F-4299C1253267}" scale="75" showGridLines="0" showRuler="0">
      <rowBreaks count="1" manualBreakCount="1">
        <brk id="89" max="8" man="1"/>
      </rowBreaks>
      <pageMargins left="0.23622047244094491" right="0.27559055118110237" top="0.25" bottom="0.25" header="0.25" footer="0.23622047244094491"/>
      <pageSetup paperSize="9" scale="53" fitToHeight="2" orientation="portrait" r:id="rId3"/>
      <headerFooter alignWithMargins="0"/>
    </customSheetView>
    <customSheetView guid="{81E504F4-D492-4006-B8AE-BA9D99F9C79A}"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4"/>
      <headerFooter alignWithMargins="0"/>
    </customSheetView>
    <customSheetView guid="{25E99193-3C10-4A65-946C-BFF1AEB7046A}"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5"/>
      <headerFooter alignWithMargins="0"/>
    </customSheetView>
    <customSheetView guid="{6338AFB1-DA2C-4FBD-A04F-B25B289D0763}"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6"/>
      <headerFooter alignWithMargins="0"/>
    </customSheetView>
    <customSheetView guid="{EE0C0DAB-6509-4FCB-931B-B44EAF3210C4}"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7"/>
      <headerFooter alignWithMargins="0"/>
    </customSheetView>
    <customSheetView guid="{DABAD580-1B4C-45B4-88EA-D94BBED1EA31}"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8"/>
      <headerFooter alignWithMargins="0"/>
    </customSheetView>
    <customSheetView guid="{57E65792-88BB-4551-AD2F-6857319D48EE}"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9"/>
      <headerFooter alignWithMargins="0"/>
    </customSheetView>
    <customSheetView guid="{1099CFAD-42BD-4A21-8C9A-BC5DC40461E8}"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0"/>
      <headerFooter alignWithMargins="0"/>
    </customSheetView>
    <customSheetView guid="{AB11B16C-0FEC-4685-A1F7-AF538A4FE199}"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1"/>
      <headerFooter alignWithMargins="0"/>
    </customSheetView>
    <customSheetView guid="{668B7D87-BC61-4737-964A-4E2681FF7B56}"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2"/>
      <headerFooter alignWithMargins="0"/>
    </customSheetView>
    <customSheetView guid="{34EAD24B-E074-4930-B9C5-F62ADDA84BBB}" showGridLines="0">
      <rowBreaks count="1" manualBreakCount="1">
        <brk id="90" max="16383" man="1"/>
      </rowBreaks>
      <pageMargins left="0.23622047244094491" right="0.27559055118110237" top="0.25" bottom="0.25" header="0.25" footer="0.23622047244094491"/>
      <pageSetup paperSize="9" scale="53" fitToHeight="2" orientation="portrait" r:id="rId13"/>
      <headerFooter alignWithMargins="0"/>
    </customSheetView>
    <customSheetView guid="{465030FF-47D6-48CF-8E12-D512EE00A625}" showGridLines="0">
      <rowBreaks count="1" manualBreakCount="1">
        <brk id="90" max="16383" man="1"/>
      </rowBreaks>
      <pageMargins left="0.23622047244094491" right="0.27559055118110237" top="0.25" bottom="0.25" header="0.25" footer="0.23622047244094491"/>
      <pageSetup paperSize="9" scale="53" fitToHeight="2" orientation="portrait" r:id="rId14"/>
      <headerFooter alignWithMargins="0"/>
    </customSheetView>
    <customSheetView guid="{3ABB6F66-4D29-436C-B62E-67D2BCB1138B}" showGridLines="0">
      <rowBreaks count="1" manualBreakCount="1">
        <brk id="90" max="16383" man="1"/>
      </rowBreaks>
      <pageMargins left="0.23622047244094491" right="0.27559055118110237" top="0.25" bottom="0.25" header="0.25" footer="0.23622047244094491"/>
      <pageSetup paperSize="9" scale="53" fitToHeight="2" orientation="portrait" r:id="rId15"/>
      <headerFooter alignWithMargins="0"/>
    </customSheetView>
  </customSheetViews>
  <mergeCells count="6">
    <mergeCell ref="V5:V6"/>
    <mergeCell ref="I53:J53"/>
    <mergeCell ref="O4:P4"/>
    <mergeCell ref="Q4:R4"/>
    <mergeCell ref="T5:T6"/>
    <mergeCell ref="U5:U6"/>
  </mergeCells>
  <phoneticPr fontId="14" type="noConversion"/>
  <conditionalFormatting sqref="I89:I91">
    <cfRule type="cellIs" dxfId="28" priority="23" stopIfTrue="1" operator="equal">
      <formula>$I$92</formula>
    </cfRule>
  </conditionalFormatting>
  <conditionalFormatting sqref="I93:I96 J55:J57">
    <cfRule type="cellIs" dxfId="25" priority="25" stopIfTrue="1" operator="equal">
      <formula>$I$92</formula>
    </cfRule>
  </conditionalFormatting>
  <conditionalFormatting sqref="T12:T114 V12:V114">
    <cfRule type="cellIs" dxfId="24" priority="15" operator="equal">
      <formula>1</formula>
    </cfRule>
  </conditionalFormatting>
  <conditionalFormatting sqref="T12:T114">
    <cfRule type="cellIs" dxfId="23" priority="3" operator="equal">
      <formula>"Z"</formula>
    </cfRule>
  </conditionalFormatting>
  <dataValidations xWindow="1275" yWindow="614" count="11">
    <dataValidation type="decimal" allowBlank="1" showInputMessage="1" showErrorMessage="1" errorTitle="Stop" error="Only county and county borough councils should enter a figure in this cell, which should be positive or zero.  All other authority types should enter zero." sqref="E71" xr:uid="{00000000-0002-0000-0A00-000000000000}">
      <formula1>0</formula1>
      <formula2>AH14</formula2>
    </dataValidation>
    <dataValidation type="decimal" allowBlank="1" showInputMessage="1" showErrorMessage="1" errorTitle="Stop" error="Please enter a positive figure or zero." sqref="E70" xr:uid="{00000000-0002-0000-0A00-000001000000}">
      <formula1>0</formula1>
      <formula2>AH14</formula2>
    </dataValidation>
    <dataValidation type="decimal" allowBlank="1" showInputMessage="1" showErrorMessage="1" error="For use by Police Authorities only" sqref="G93" xr:uid="{00000000-0002-0000-0A00-000002000000}">
      <formula1>AG16</formula1>
      <formula2>0</formula2>
    </dataValidation>
    <dataValidation type="decimal" allowBlank="1" showInputMessage="1" showErrorMessage="1" errorTitle="Stop" error="Please enter a negative figure or zero." sqref="F70" xr:uid="{00000000-0002-0000-0A00-000003000000}">
      <formula1>$AG$14</formula1>
      <formula2>0</formula2>
    </dataValidation>
    <dataValidation type="decimal" allowBlank="1" showInputMessage="1" showErrorMessage="1" errorTitle="Stop" error="Only county and county borough councils should enter a figure in this cell, which should be negative or zero.  All other authority types should enter zero." sqref="F71" xr:uid="{00000000-0002-0000-0A00-000004000000}">
      <formula1>$AG$15</formula1>
      <formula2>0</formula2>
    </dataValidation>
    <dataValidation type="decimal" allowBlank="1" showInputMessage="1" showErrorMessage="1" error="This cell is for police services only." sqref="I48" xr:uid="{00000000-0002-0000-0A00-000005000000}">
      <formula1>$AG$16</formula1>
      <formula2>#REF!</formula2>
    </dataValidation>
    <dataValidation type="decimal" allowBlank="1" showInputMessage="1" showErrorMessage="1" error="This cell is for fire services only." sqref="I49" xr:uid="{00000000-0002-0000-0A00-000006000000}">
      <formula1>$AG$17</formula1>
      <formula2>#REF!</formula2>
    </dataValidation>
    <dataValidation type="decimal" allowBlank="1" showInputMessage="1" showErrorMessage="1" error="This cell is for national park services only." sqref="I50" xr:uid="{00000000-0002-0000-0A00-000007000000}">
      <formula1>$AG$18</formula1>
      <formula2>#REF!</formula2>
    </dataValidation>
    <dataValidation type="decimal" allowBlank="1" showErrorMessage="1" error="Unitary authority or fire authority only" prompt="_x000a_" sqref="G56" xr:uid="{00000000-0002-0000-0A00-000008000000}">
      <formula1>AG21</formula1>
      <formula2>AH21</formula2>
    </dataValidation>
    <dataValidation type="decimal" allowBlank="1" showInputMessage="1" showErrorMessage="1" error="Unitary authority or national park authority only" sqref="G57" xr:uid="{00000000-0002-0000-0A00-000009000000}">
      <formula1>AG19</formula1>
      <formula2>AH19</formula2>
    </dataValidation>
    <dataValidation type="decimal" allowBlank="1" showInputMessage="1" showErrorMessage="1" error="Police Authorities Only" sqref="G61" xr:uid="{00000000-0002-0000-0A00-00000A000000}">
      <formula1>AG16</formula1>
      <formula2>AH16</formula2>
    </dataValidation>
  </dataValidations>
  <pageMargins left="0.23622047244094491" right="0.27559055118110237" top="0.25" bottom="0.25" header="0.25" footer="0.23622047244094491"/>
  <pageSetup paperSize="9" scale="81" fitToHeight="0" orientation="portrait" r:id="rId16"/>
  <headerFooter alignWithMargins="0"/>
  <rowBreaks count="1" manualBreakCount="1">
    <brk id="98" max="16383" man="1"/>
  </rowBreaks>
  <tableParts count="1">
    <tablePart r:id="rId17"/>
  </tableParts>
  <extLst>
    <ext xmlns:x14="http://schemas.microsoft.com/office/spreadsheetml/2009/9/main" uri="{78C0D931-6437-407d-A8EE-F0AAD7539E65}">
      <x14:conditionalFormattings>
        <x14:conditionalFormatting xmlns:xm="http://schemas.microsoft.com/office/excel/2006/main">
          <x14:cfRule type="cellIs" priority="1" operator="equal" id="{52E9A88E-A7C9-4A03-8186-AAAA3396E0CD}">
            <xm:f>Text!$H$695</xm:f>
            <x14:dxf>
              <fill>
                <patternFill>
                  <bgColor rgb="FF92D050"/>
                </patternFill>
              </fill>
            </x14:dxf>
          </x14:cfRule>
          <x14:cfRule type="expression" priority="2" id="{1371569B-66DE-4F94-9CB0-352F797A0BF6}">
            <xm:f>AND(ABS(I89)&gt;0,I89&lt;&gt;"",I89&lt;&gt;Text!$H$695)</xm:f>
            <x14:dxf>
              <font>
                <b/>
                <i val="0"/>
                <color theme="0"/>
              </font>
              <fill>
                <patternFill>
                  <bgColor rgb="FFFF0000"/>
                </patternFill>
              </fill>
            </x14:dxf>
          </x14:cfRule>
          <xm:sqref>I89:I96</xm:sqref>
        </x14:conditionalFormatting>
      </x14:conditionalFormattings>
    </ext>
    <ext xmlns:x14="http://schemas.microsoft.com/office/spreadsheetml/2009/9/main" uri="{CCE6A557-97BC-4b89-ADB6-D9C93CAAB3DF}">
      <x14:dataValidations xmlns:xm="http://schemas.microsoft.com/office/excel/2006/main" xWindow="1275" yWindow="614" count="1">
        <x14:dataValidation type="list" allowBlank="1" showInputMessage="1" showErrorMessage="1" xr:uid="{00000000-0002-0000-0A00-00000B000000}">
          <x14:formula1>
            <xm:f>Details!$A$48:$A$53</xm:f>
          </x14:formula1>
          <xm:sqref>W12:W114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rgb="FFFFC000"/>
    <pageSetUpPr fitToPage="1"/>
  </sheetPr>
  <dimension ref="A1:AG433"/>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5.5" x14ac:dyDescent="0.35"/>
  <cols>
    <col min="1" max="1" width="4.4609375" style="1" bestFit="1" customWidth="1"/>
    <col min="2" max="2" width="1.23046875" style="1" customWidth="1"/>
    <col min="3" max="3" width="3.84375" style="9" customWidth="1"/>
    <col min="4" max="4" width="3.765625" style="9" customWidth="1"/>
    <col min="5" max="5" width="38.84375" style="8" customWidth="1"/>
    <col min="6" max="15" width="12.765625" style="1" customWidth="1"/>
    <col min="16" max="16" width="0" style="1" hidden="1" customWidth="1"/>
    <col min="17" max="17" width="1.765625" style="111" customWidth="1"/>
    <col min="18" max="18" width="8.84375" style="111" hidden="1" customWidth="1"/>
    <col min="19" max="19" width="2.4609375" style="373" hidden="1" customWidth="1"/>
    <col min="20" max="20" width="4.765625" style="111" customWidth="1"/>
    <col min="21" max="22" width="8.84375" style="1" bestFit="1" customWidth="1"/>
    <col min="23" max="23" width="8.69140625" style="1" customWidth="1"/>
    <col min="24" max="24" width="9.4609375" style="1" customWidth="1"/>
    <col min="25" max="25" width="8.69140625" style="1" customWidth="1"/>
    <col min="26" max="26" width="3" style="1" customWidth="1"/>
    <col min="27" max="27" width="4.3046875" style="1" hidden="1" customWidth="1"/>
    <col min="28" max="28" width="4.23046875" style="1" hidden="1" customWidth="1"/>
    <col min="29" max="29" width="3.765625" style="1" hidden="1" customWidth="1"/>
    <col min="30" max="30" width="73.84375" style="1" customWidth="1"/>
    <col min="31" max="31" width="52" style="1" hidden="1" customWidth="1"/>
    <col min="32" max="32" width="5.3046875" style="1" hidden="1" customWidth="1"/>
    <col min="33" max="33" width="6.3046875" style="1" hidden="1" customWidth="1"/>
    <col min="34" max="16384" width="8.84375" style="1"/>
  </cols>
  <sheetData>
    <row r="1" spans="1:33" ht="30" customHeight="1" thickBot="1" x14ac:dyDescent="0.45">
      <c r="A1" s="247" t="s">
        <v>229</v>
      </c>
      <c r="B1" s="220"/>
      <c r="C1" s="247" t="str">
        <f>Text!H850&amp;", "&amp;LEFT(year,4)&amp;"-"&amp;RIGHT(year,2)</f>
        <v>Police services, 2025-26</v>
      </c>
      <c r="D1" s="221"/>
      <c r="E1" s="221"/>
      <c r="F1" s="17" t="str">
        <f>Text!H27</f>
        <v>Enter data in £ thousands</v>
      </c>
      <c r="G1" s="218"/>
      <c r="I1" s="1277" t="str">
        <f>Text!H28</f>
        <v>This form should be completed on a non-FRS17 and PFI "Off Balance Sheet" basis.</v>
      </c>
      <c r="R1" s="391"/>
      <c r="S1" s="392"/>
      <c r="T1" s="384"/>
      <c r="U1" s="393" t="str">
        <f>Text!H979</f>
        <v>column</v>
      </c>
      <c r="V1" s="391"/>
      <c r="W1" s="394" t="str">
        <f>Text!H980</f>
        <v>tolerances:</v>
      </c>
      <c r="X1" s="395">
        <v>100</v>
      </c>
      <c r="Y1" s="396">
        <v>10</v>
      </c>
      <c r="Z1" s="391"/>
      <c r="AA1" s="391"/>
      <c r="AB1" s="391"/>
      <c r="AC1" s="391"/>
      <c r="AD1" s="397" t="str">
        <f>Text!H992&amp;A1</f>
        <v>Year-on-year Validations Table for ROP</v>
      </c>
      <c r="AE1" s="391"/>
      <c r="AF1" s="391"/>
      <c r="AG1" s="391"/>
    </row>
    <row r="2" spans="1:33" ht="30" customHeight="1" thickBot="1" x14ac:dyDescent="0.4">
      <c r="A2" s="481">
        <f>'RO1'!A2</f>
        <v>0</v>
      </c>
      <c r="B2" s="481" t="str">
        <f>'RO1'!B2</f>
        <v>Please select your authority from the dropdown box on the FrontPage</v>
      </c>
      <c r="C2" s="481"/>
      <c r="D2" s="13"/>
      <c r="E2" s="13"/>
      <c r="H2" s="184" t="str">
        <f>"** "&amp;Text!H30&amp;" **"</f>
        <v>** Record as negative **</v>
      </c>
      <c r="I2" s="34"/>
      <c r="J2" s="1422" t="str">
        <f>"** "&amp;Text!H30&amp;" **"</f>
        <v>** Record as negative **</v>
      </c>
      <c r="K2" s="1431"/>
      <c r="L2" s="1431"/>
      <c r="M2" s="1432"/>
      <c r="N2" s="34"/>
      <c r="O2" s="184" t="str">
        <f>"** "&amp;Text!H30&amp;" **"</f>
        <v>** Record as negative **</v>
      </c>
      <c r="R2" s="391"/>
      <c r="S2" s="392"/>
      <c r="T2" s="391"/>
      <c r="U2" s="1282">
        <v>10</v>
      </c>
      <c r="V2" s="391"/>
      <c r="W2" s="391"/>
      <c r="X2" s="398" t="str">
        <f>Text!H981</f>
        <v>differences:</v>
      </c>
      <c r="Y2" s="399"/>
      <c r="Z2" s="1102">
        <f>SUM(Z6:Z11)</f>
        <v>0</v>
      </c>
      <c r="AA2" s="1102">
        <f>SUM(AA6:AA11)</f>
        <v>0</v>
      </c>
      <c r="AB2" s="1102">
        <f>SUM(AB6:AB11)</f>
        <v>0</v>
      </c>
      <c r="AC2" s="391"/>
      <c r="AD2" s="391"/>
      <c r="AE2" s="391"/>
      <c r="AF2" s="391"/>
      <c r="AG2" s="391"/>
    </row>
    <row r="3" spans="1:33" ht="72.75" customHeight="1" thickBot="1" x14ac:dyDescent="0.35">
      <c r="C3" s="37"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6" t="str">
        <f>Text!H419</f>
        <v>TOTAL INCOME(6.1)+(6.2)+(7)</v>
      </c>
      <c r="N3" s="38" t="str">
        <f>Text!H420</f>
        <v>NET CURRENT EXPENDITURE(5)+(8)</v>
      </c>
      <c r="O3" s="49" t="str">
        <f>Text!H421</f>
        <v>Specific and special government grants</v>
      </c>
      <c r="R3" s="391"/>
      <c r="S3" s="400" t="s">
        <v>3223</v>
      </c>
      <c r="T3" s="324" t="str">
        <f>Text!H978</f>
        <v>row</v>
      </c>
      <c r="U3" s="325">
        <f>year-202</f>
        <v>202324</v>
      </c>
      <c r="V3" s="325">
        <f>year-101</f>
        <v>202425</v>
      </c>
      <c r="W3" s="325">
        <f>year</f>
        <v>202526</v>
      </c>
      <c r="X3" s="325" t="str">
        <f>Text!H982</f>
        <v>£ thousand</v>
      </c>
      <c r="Y3" s="325" t="str">
        <f>Text!H983</f>
        <v>percent</v>
      </c>
      <c r="Z3" s="475" t="str">
        <f>Text!H984</f>
        <v>Auto</v>
      </c>
      <c r="AA3" s="475" t="str">
        <f>Text!H985</f>
        <v>Mark</v>
      </c>
      <c r="AB3" s="476" t="str">
        <f>Text!H986</f>
        <v>Check</v>
      </c>
      <c r="AC3" s="828" t="str">
        <f>Text!H987</f>
        <v>Status</v>
      </c>
      <c r="AD3" s="324" t="str">
        <f>Text!H988</f>
        <v>Your Comments</v>
      </c>
      <c r="AE3" s="401" t="str">
        <f>Text!H989</f>
        <v>Our Comments</v>
      </c>
      <c r="AF3" s="455" t="str">
        <f>Text!H990</f>
        <v>Initials</v>
      </c>
      <c r="AG3" s="402" t="str">
        <f>Text!H991</f>
        <v>Date</v>
      </c>
    </row>
    <row r="4" spans="1:33" ht="16" thickBot="1" x14ac:dyDescent="0.4">
      <c r="C4" s="1"/>
      <c r="D4" s="1"/>
      <c r="E4" s="1"/>
      <c r="F4" s="198" t="s">
        <v>545</v>
      </c>
      <c r="G4" s="187" t="s">
        <v>546</v>
      </c>
      <c r="H4" s="187" t="s">
        <v>549</v>
      </c>
      <c r="I4" s="200" t="s">
        <v>551</v>
      </c>
      <c r="J4" s="187" t="s">
        <v>552</v>
      </c>
      <c r="K4" s="199" t="s">
        <v>553</v>
      </c>
      <c r="L4" s="187" t="s">
        <v>554</v>
      </c>
      <c r="M4" s="200" t="s">
        <v>555</v>
      </c>
      <c r="N4" s="198" t="s">
        <v>557</v>
      </c>
      <c r="O4" s="187" t="s">
        <v>558</v>
      </c>
      <c r="P4" s="54" t="s">
        <v>8</v>
      </c>
      <c r="R4" s="391"/>
      <c r="S4" s="403"/>
      <c r="T4" s="391"/>
      <c r="U4" s="391"/>
      <c r="V4" s="391"/>
      <c r="W4" s="391"/>
      <c r="X4" s="391"/>
      <c r="Y4" s="391"/>
      <c r="Z4" s="391"/>
      <c r="AA4" s="391"/>
      <c r="AB4" s="391"/>
      <c r="AC4" s="391"/>
      <c r="AD4" s="391"/>
      <c r="AE4" s="391"/>
      <c r="AF4" s="391"/>
      <c r="AG4" s="391"/>
    </row>
    <row r="5" spans="1:33" ht="18.75" customHeight="1" thickBot="1" x14ac:dyDescent="0.4">
      <c r="A5" s="114"/>
      <c r="C5" s="37"/>
      <c r="D5" s="37"/>
      <c r="F5" s="14"/>
      <c r="G5" s="14"/>
      <c r="H5" s="14"/>
      <c r="I5" s="14"/>
      <c r="J5" s="14"/>
      <c r="K5" s="14"/>
      <c r="L5" s="14"/>
      <c r="M5" s="14"/>
      <c r="N5" s="14"/>
      <c r="O5" s="12"/>
      <c r="R5" s="391"/>
      <c r="S5" s="404"/>
      <c r="T5" s="1289" t="s">
        <v>3172</v>
      </c>
      <c r="U5" s="1290" t="s">
        <v>3173</v>
      </c>
      <c r="V5" s="1290" t="s">
        <v>3174</v>
      </c>
      <c r="W5" s="1290" t="s">
        <v>3175</v>
      </c>
      <c r="X5" s="1290" t="s">
        <v>3176</v>
      </c>
      <c r="Y5" s="1290" t="s">
        <v>3177</v>
      </c>
      <c r="Z5" s="1290" t="s">
        <v>3178</v>
      </c>
      <c r="AA5" s="1175" t="s">
        <v>3179</v>
      </c>
      <c r="AB5" s="1175" t="s">
        <v>3180</v>
      </c>
      <c r="AC5" s="1175" t="s">
        <v>3181</v>
      </c>
      <c r="AD5" s="1291" t="s">
        <v>3182</v>
      </c>
      <c r="AE5" s="406" t="s">
        <v>3183</v>
      </c>
      <c r="AF5" s="405" t="s">
        <v>3184</v>
      </c>
      <c r="AG5" s="407" t="s">
        <v>3185</v>
      </c>
    </row>
    <row r="6" spans="1:33" x14ac:dyDescent="0.35">
      <c r="A6" s="114" t="s">
        <v>630</v>
      </c>
      <c r="C6" s="2">
        <v>6</v>
      </c>
      <c r="D6" s="80" t="str">
        <f>Text!H862</f>
        <v>Police services</v>
      </c>
      <c r="E6" s="84"/>
      <c r="F6" s="913">
        <v>0</v>
      </c>
      <c r="G6" s="913">
        <v>0</v>
      </c>
      <c r="H6" s="913">
        <v>0</v>
      </c>
      <c r="I6" s="892">
        <f>SUM(F6:H6)</f>
        <v>0</v>
      </c>
      <c r="J6" s="913">
        <v>0</v>
      </c>
      <c r="K6" s="913">
        <v>0</v>
      </c>
      <c r="L6" s="913">
        <v>0</v>
      </c>
      <c r="M6" s="892">
        <f>SUM(J6:L6)</f>
        <v>0</v>
      </c>
      <c r="N6" s="892">
        <f>I6+M6</f>
        <v>0</v>
      </c>
      <c r="O6" s="913">
        <v>0</v>
      </c>
      <c r="R6" s="391"/>
      <c r="S6" s="404"/>
      <c r="T6" s="1176">
        <f>IF(S6="E","",C6)</f>
        <v>6</v>
      </c>
      <c r="U6" s="1177" t="str">
        <f>IF(ISERROR(VLOOKUP($A$2&amp;"_"&amp;$A$1&amp;"_"&amp;$T6&amp;"_"&amp;$U$2&amp;"_"&amp;U$3,tblRO[],7,FALSE)),"",VLOOKUP($A$2&amp;"_"&amp;$A$1&amp;"_"&amp;$T6&amp;"_"&amp;$U$2&amp;"_"&amp;U$3,tblRO[],7,FALSE))</f>
        <v/>
      </c>
      <c r="V6" s="1177" t="str">
        <f>IF(ISERROR(VLOOKUP($A$2&amp;"_"&amp;$A$1&amp;"_"&amp;$T6&amp;"_"&amp;$U$2&amp;"_"&amp;V$3,tblRO[],7,FALSE)),"",VLOOKUP($A$2&amp;"_"&amp;$A$1&amp;"_"&amp;$T6&amp;"_"&amp;$U$2&amp;"_"&amp;V$3,tblRO[],7,FALSE))</f>
        <v/>
      </c>
      <c r="W6" s="1177">
        <f>IF(S6="E","",N6)</f>
        <v>0</v>
      </c>
      <c r="X6" s="1177" t="str">
        <f>IF(ISERROR(W6-V6),"",W6-V6)</f>
        <v/>
      </c>
      <c r="Y6" s="1178" t="str">
        <f>IF(ISERROR(X6/V6),"",IF(OR(V6=0,W6=0),"",(X6/V6)*100))</f>
        <v/>
      </c>
      <c r="Z6" s="1179" t="str">
        <f>IF(OR(S6="T",S6="E",X6="",Y6=""),"",IF(AND(ABS(X6)&gt;$X$1,ABS(Y6)&gt;$Y$1),1,""))</f>
        <v/>
      </c>
      <c r="AA6" s="1180"/>
      <c r="AB6" s="1181" t="str">
        <f>IF(AA6="","",IF(OR(S6="T",S6="E",V6="",W6=""),"",IF(AC6="C","",IF(AA65=1,1,""))))</f>
        <v/>
      </c>
      <c r="AC6" s="1182"/>
      <c r="AD6" s="1165"/>
      <c r="AE6" s="1164" t="str">
        <f>IF(OR(S6="T",S6="L",X6="",Y6=""),"",IF(ISERROR(VLOOKUP($A$1&amp;"_"&amp;$T6&amp;"_"&amp;$U$2,#REF!,8,FALSE)),"",IF(VLOOKUP($A$1&amp;"_"&amp;$T6&amp;"_"&amp;$U$2,#REF!,8,FALSE)=0,"",VLOOKUP($A$1&amp;"_"&amp;$T6&amp;"_"&amp;$U$2,#REF!,8,FALSE))))</f>
        <v/>
      </c>
      <c r="AF6" s="1112" t="str">
        <f>IF(OR(T6="T",T6="E",Y6="",Z6=""),"",IF(ISERROR(VLOOKUP($A$1&amp;"_"&amp;$T6&amp;"_"&amp;$U$2,#REF!,9,FALSE)),"",IF(VLOOKUP($A$1&amp;"_"&amp;$T6&amp;"_"&amp;$U$2,#REF!,9,FALSE)=0,"",VLOOKUP($A$1&amp;"_"&amp;$T6&amp;"_"&amp;$U$2,#REF!,9,FALSE))))</f>
        <v/>
      </c>
      <c r="AG6" s="1114" t="str">
        <f>IF(OR(U6="T",U6="E",Z6="",AA6=""),"",IF(ISERROR(VLOOKUP($A$1&amp;"_"&amp;$T6&amp;"_"&amp;$U$2,#REF!,10,FALSE)),"",IF(VLOOKUP($A$1&amp;"_"&amp;$T6&amp;"_"&amp;$U$2,#REF!,10,FALSE)=0,"",VLOOKUP($A$1&amp;"_"&amp;$T6&amp;"_"&amp;$U$2,#REF!,10,FALSE))))</f>
        <v/>
      </c>
    </row>
    <row r="7" spans="1:33" ht="26.25" customHeight="1" x14ac:dyDescent="0.35">
      <c r="A7" s="114"/>
      <c r="C7" s="37" t="str">
        <f>Text!H864</f>
        <v>Central services</v>
      </c>
      <c r="D7" s="13"/>
      <c r="F7" s="902"/>
      <c r="G7" s="902"/>
      <c r="H7" s="902"/>
      <c r="I7" s="902"/>
      <c r="J7" s="902"/>
      <c r="K7" s="902"/>
      <c r="L7" s="902"/>
      <c r="M7" s="902"/>
      <c r="N7" s="902"/>
      <c r="O7" s="902"/>
      <c r="R7" s="391"/>
      <c r="S7" s="392" t="s">
        <v>3282</v>
      </c>
      <c r="T7" s="1172" t="str">
        <f t="shared" ref="T7:T11" si="0">IF(S7="E","",C7)</f>
        <v/>
      </c>
      <c r="U7" s="1173" t="str">
        <f>IF(ISERROR(VLOOKUP($A$2&amp;"_"&amp;$A$1&amp;"_"&amp;$T7&amp;"_"&amp;$U$2&amp;"_"&amp;U$3,tblRO[],7,FALSE)),"",VLOOKUP($A$2&amp;"_"&amp;$A$1&amp;"_"&amp;$T7&amp;"_"&amp;$U$2&amp;"_"&amp;U$3,tblRO[],7,FALSE))</f>
        <v/>
      </c>
      <c r="V7" s="1173" t="str">
        <f>IF(ISERROR(VLOOKUP($A$2&amp;"_"&amp;$A$1&amp;"_"&amp;$T7&amp;"_"&amp;$U$2&amp;"_"&amp;V$3,tblRO[],7,FALSE)),"",VLOOKUP($A$2&amp;"_"&amp;$A$1&amp;"_"&amp;$T7&amp;"_"&amp;$U$2&amp;"_"&amp;V$3,tblRO[],7,FALSE))</f>
        <v/>
      </c>
      <c r="W7" s="1173" t="str">
        <f t="shared" ref="W7:W11" si="1">IF(S7="E","",N7)</f>
        <v/>
      </c>
      <c r="X7" s="1173" t="str">
        <f t="shared" ref="X7:X11" si="2">IF(ISERROR(W7-V7),"",W7-V7)</f>
        <v/>
      </c>
      <c r="Y7" s="1174" t="str">
        <f t="shared" ref="Y7:Y11" si="3">IF(ISERROR(X7/V7),"",IF(OR(V7=0,W7=0),"",(X7/V7)*100))</f>
        <v/>
      </c>
      <c r="Z7" s="1174" t="str">
        <f t="shared" ref="Z7" si="4">IF(ISERROR(Y7/W7),"",IF(OR(W7=0,X7=0),"",(Y7/W7)*100))</f>
        <v/>
      </c>
      <c r="AA7" s="1174" t="str">
        <f t="shared" ref="AA7" si="5">IF(ISERROR(Z7/X7),"",IF(OR(X7=0,Y7=0),"",(Z7/X7)*100))</f>
        <v/>
      </c>
      <c r="AB7" s="1174" t="str">
        <f t="shared" ref="AB7" si="6">IF(ISERROR(AA7/Y7),"",IF(OR(Y7=0,Z7=0),"",(AA7/Y7)*100))</f>
        <v/>
      </c>
      <c r="AC7" s="1174" t="str">
        <f t="shared" ref="AC7" si="7">IF(ISERROR(AB7/Z7),"",IF(OR(Z7=0,AA7=0),"",(AB7/Z7)*100))</f>
        <v/>
      </c>
      <c r="AD7" s="1163"/>
      <c r="AE7" s="1161" t="str">
        <f>IF(OR(S7="T",S7="L",X7="",Y7=""),"",IF(ISERROR(VLOOKUP($A$1&amp;"_"&amp;$T7&amp;"_"&amp;$U$2,#REF!,8,FALSE)),"",IF(VLOOKUP($A$1&amp;"_"&amp;$T7&amp;"_"&amp;$U$2,#REF!,8,FALSE)=0,"",VLOOKUP($A$1&amp;"_"&amp;$T7&amp;"_"&amp;$U$2,#REF!,8,FALSE))))</f>
        <v/>
      </c>
      <c r="AF7" s="825" t="str">
        <f>IF(OR(T7="T",T7="E",Y7="",Z7=""),"",IF(ISERROR(VLOOKUP($A$1&amp;"_"&amp;$T7&amp;"_"&amp;$U$2,#REF!,9,FALSE)),"",IF(VLOOKUP($A$1&amp;"_"&amp;$T7&amp;"_"&amp;$U$2,#REF!,9,FALSE)=0,"",VLOOKUP($A$1&amp;"_"&amp;$T7&amp;"_"&amp;$U$2,#REF!,9,FALSE))))</f>
        <v/>
      </c>
      <c r="AG7" s="418" t="str">
        <f>IF(OR(U7="T",U7="E",Z7="",AA7=""),"",IF(ISERROR(VLOOKUP($A$1&amp;"_"&amp;$T7&amp;"_"&amp;$U$2,#REF!,10,FALSE)),"",IF(VLOOKUP($A$1&amp;"_"&amp;$T7&amp;"_"&amp;$U$2,#REF!,10,FALSE)=0,"",VLOOKUP($A$1&amp;"_"&amp;$T7&amp;"_"&amp;$U$2,#REF!,10,FALSE))))</f>
        <v/>
      </c>
    </row>
    <row r="8" spans="1:33" x14ac:dyDescent="0.35">
      <c r="A8" s="114" t="s">
        <v>630</v>
      </c>
      <c r="C8" s="2">
        <v>7</v>
      </c>
      <c r="D8" s="80" t="str">
        <f>Text!H865</f>
        <v>Corporate and democratic core</v>
      </c>
      <c r="E8" s="84"/>
      <c r="F8" s="913">
        <v>0</v>
      </c>
      <c r="G8" s="913">
        <v>0</v>
      </c>
      <c r="H8" s="913">
        <v>0</v>
      </c>
      <c r="I8" s="892">
        <f t="shared" ref="I8:I10" si="8">SUM(F8:H8)</f>
        <v>0</v>
      </c>
      <c r="J8" s="913">
        <v>0</v>
      </c>
      <c r="K8" s="913">
        <v>0</v>
      </c>
      <c r="L8" s="913">
        <v>0</v>
      </c>
      <c r="M8" s="892">
        <f t="shared" ref="M8:M9" si="9">SUM(J8:L8)</f>
        <v>0</v>
      </c>
      <c r="N8" s="892">
        <f t="shared" ref="N8:N9" si="10">I8+M8</f>
        <v>0</v>
      </c>
      <c r="O8" s="913">
        <v>0</v>
      </c>
      <c r="R8" s="391"/>
      <c r="S8" s="392"/>
      <c r="T8" s="1176">
        <f t="shared" si="0"/>
        <v>7</v>
      </c>
      <c r="U8" s="1177" t="str">
        <f>IF(ISERROR(VLOOKUP($A$2&amp;"_"&amp;$A$1&amp;"_"&amp;$T8&amp;"_"&amp;$U$2&amp;"_"&amp;U$3,tblRO[],7,FALSE)),"",VLOOKUP($A$2&amp;"_"&amp;$A$1&amp;"_"&amp;$T8&amp;"_"&amp;$U$2&amp;"_"&amp;U$3,tblRO[],7,FALSE))</f>
        <v/>
      </c>
      <c r="V8" s="1177" t="str">
        <f>IF(ISERROR(VLOOKUP($A$2&amp;"_"&amp;$A$1&amp;"_"&amp;$T8&amp;"_"&amp;$U$2&amp;"_"&amp;V$3,tblRO[],7,FALSE)),"",VLOOKUP($A$2&amp;"_"&amp;$A$1&amp;"_"&amp;$T8&amp;"_"&amp;$U$2&amp;"_"&amp;V$3,tblRO[],7,FALSE))</f>
        <v/>
      </c>
      <c r="W8" s="1177">
        <f t="shared" si="1"/>
        <v>0</v>
      </c>
      <c r="X8" s="1177" t="str">
        <f t="shared" si="2"/>
        <v/>
      </c>
      <c r="Y8" s="1178" t="str">
        <f t="shared" si="3"/>
        <v/>
      </c>
      <c r="Z8" s="1184" t="str">
        <f t="shared" ref="Z8:Z11" si="11">IF(OR(S8="T",S8="E",X8="",Y8=""),"",IF(AND(ABS(X8)&gt;$X$1,ABS(Y8)&gt;$Y$1),1,""))</f>
        <v/>
      </c>
      <c r="AA8" s="1185"/>
      <c r="AB8" s="1186" t="str">
        <f t="shared" ref="AB8:AB11" si="12">IF(AA8="","",IF(OR(S8="T",S8="E",V8="",W8=""),"",IF(OR(AC8="C",AC8="T"),"",IF(AA8=1,1,""))))</f>
        <v/>
      </c>
      <c r="AC8" s="1187"/>
      <c r="AD8" s="1165"/>
      <c r="AE8" s="1161" t="str">
        <f>IF(OR(S8="T",S8="L",X8="",Y8=""),"",IF(ISERROR(VLOOKUP($A$1&amp;"_"&amp;$T8&amp;"_"&amp;$U$2,#REF!,8,FALSE)),"",IF(VLOOKUP($A$1&amp;"_"&amp;$T8&amp;"_"&amp;$U$2,#REF!,8,FALSE)=0,"",VLOOKUP($A$1&amp;"_"&amp;$T8&amp;"_"&amp;$U$2,#REF!,8,FALSE))))</f>
        <v/>
      </c>
      <c r="AF8" s="824" t="str">
        <f>IF(OR(T8="T",T8="E",Y8="",Z8=""),"",IF(ISERROR(VLOOKUP($A$1&amp;"_"&amp;$T8&amp;"_"&amp;$U$2,#REF!,9,FALSE)),"",IF(VLOOKUP($A$1&amp;"_"&amp;$T8&amp;"_"&amp;$U$2,#REF!,9,FALSE)=0,"",VLOOKUP($A$1&amp;"_"&amp;$T8&amp;"_"&amp;$U$2,#REF!,9,FALSE))))</f>
        <v/>
      </c>
      <c r="AG8" s="417" t="str">
        <f>IF(OR(U8="T",U8="E",Z8="",AA8=""),"",IF(ISERROR(VLOOKUP($A$1&amp;"_"&amp;$T8&amp;"_"&amp;$U$2,#REF!,10,FALSE)),"",IF(VLOOKUP($A$1&amp;"_"&amp;$T8&amp;"_"&amp;$U$2,#REF!,10,FALSE)=0,"",VLOOKUP($A$1&amp;"_"&amp;$T8&amp;"_"&amp;$U$2,#REF!,10,FALSE))))</f>
        <v/>
      </c>
    </row>
    <row r="9" spans="1:33" x14ac:dyDescent="0.35">
      <c r="A9" s="114" t="s">
        <v>630</v>
      </c>
      <c r="C9" s="2">
        <v>8</v>
      </c>
      <c r="D9" s="80" t="str">
        <f>Text!H866</f>
        <v>Non distributed costs</v>
      </c>
      <c r="E9" s="84"/>
      <c r="F9" s="913">
        <v>0</v>
      </c>
      <c r="G9" s="913">
        <v>0</v>
      </c>
      <c r="H9" s="913">
        <v>0</v>
      </c>
      <c r="I9" s="892">
        <f t="shared" si="8"/>
        <v>0</v>
      </c>
      <c r="J9" s="913">
        <v>0</v>
      </c>
      <c r="K9" s="913">
        <v>0</v>
      </c>
      <c r="L9" s="913">
        <v>0</v>
      </c>
      <c r="M9" s="892">
        <f t="shared" si="9"/>
        <v>0</v>
      </c>
      <c r="N9" s="892">
        <f t="shared" si="10"/>
        <v>0</v>
      </c>
      <c r="O9" s="913">
        <v>0</v>
      </c>
      <c r="R9" s="391"/>
      <c r="S9" s="392"/>
      <c r="T9" s="1166">
        <f t="shared" si="0"/>
        <v>8</v>
      </c>
      <c r="U9" s="1167" t="str">
        <f>IF(ISERROR(VLOOKUP($A$2&amp;"_"&amp;$A$1&amp;"_"&amp;$T9&amp;"_"&amp;$U$2&amp;"_"&amp;U$3,tblRO[],7,FALSE)),"",VLOOKUP($A$2&amp;"_"&amp;$A$1&amp;"_"&amp;$T9&amp;"_"&amp;$U$2&amp;"_"&amp;U$3,tblRO[],7,FALSE))</f>
        <v/>
      </c>
      <c r="V9" s="1167" t="str">
        <f>IF(ISERROR(VLOOKUP($A$2&amp;"_"&amp;$A$1&amp;"_"&amp;$T9&amp;"_"&amp;$U$2&amp;"_"&amp;V$3,tblRO[],7,FALSE)),"",VLOOKUP($A$2&amp;"_"&amp;$A$1&amp;"_"&amp;$T9&amp;"_"&amp;$U$2&amp;"_"&amp;V$3,tblRO[],7,FALSE))</f>
        <v/>
      </c>
      <c r="W9" s="1167">
        <f t="shared" si="1"/>
        <v>0</v>
      </c>
      <c r="X9" s="1167" t="str">
        <f t="shared" si="2"/>
        <v/>
      </c>
      <c r="Y9" s="1168" t="str">
        <f t="shared" si="3"/>
        <v/>
      </c>
      <c r="Z9" s="1169" t="str">
        <f t="shared" si="11"/>
        <v/>
      </c>
      <c r="AA9" s="1170"/>
      <c r="AB9" s="1171" t="str">
        <f t="shared" si="12"/>
        <v/>
      </c>
      <c r="AC9" s="1183"/>
      <c r="AD9" s="1162"/>
      <c r="AE9" s="823" t="str">
        <f>IF(OR(S9="T",S9="L",X9="",Y9=""),"",IF(ISERROR(VLOOKUP($A$1&amp;"_"&amp;$T9&amp;"_"&amp;$U$2,#REF!,8,FALSE)),"",IF(VLOOKUP($A$1&amp;"_"&amp;$T9&amp;"_"&amp;$U$2,#REF!,8,FALSE)=0,"",VLOOKUP($A$1&amp;"_"&amp;$T9&amp;"_"&amp;$U$2,#REF!,8,FALSE))))</f>
        <v/>
      </c>
      <c r="AF9" s="824" t="str">
        <f>IF(OR(T9="T",T9="E",Y9="",Z9=""),"",IF(ISERROR(VLOOKUP($A$1&amp;"_"&amp;$T9&amp;"_"&amp;$U$2,#REF!,9,FALSE)),"",IF(VLOOKUP($A$1&amp;"_"&amp;$T9&amp;"_"&amp;$U$2,#REF!,9,FALSE)=0,"",VLOOKUP($A$1&amp;"_"&amp;$T9&amp;"_"&amp;$U$2,#REF!,9,FALSE))))</f>
        <v/>
      </c>
      <c r="AG9" s="417" t="str">
        <f>IF(OR(U9="T",U9="E",Z9="",AA9=""),"",IF(ISERROR(VLOOKUP($A$1&amp;"_"&amp;$T9&amp;"_"&amp;$U$2,#REF!,10,FALSE)),"",IF(VLOOKUP($A$1&amp;"_"&amp;$T9&amp;"_"&amp;$U$2,#REF!,10,FALSE)=0,"",VLOOKUP($A$1&amp;"_"&amp;$T9&amp;"_"&amp;$U$2,#REF!,10,FALSE))))</f>
        <v/>
      </c>
    </row>
    <row r="10" spans="1:33" ht="16" thickBot="1" x14ac:dyDescent="0.4">
      <c r="A10" s="114" t="s">
        <v>630</v>
      </c>
      <c r="C10" s="2">
        <v>9</v>
      </c>
      <c r="D10" s="80" t="str">
        <f>Text!H868</f>
        <v>Other central costs</v>
      </c>
      <c r="E10" s="84"/>
      <c r="F10" s="890">
        <v>0</v>
      </c>
      <c r="G10" s="890">
        <v>0</v>
      </c>
      <c r="H10" s="890">
        <v>0</v>
      </c>
      <c r="I10" s="892">
        <f t="shared" si="8"/>
        <v>0</v>
      </c>
      <c r="J10" s="890">
        <v>0</v>
      </c>
      <c r="K10" s="890">
        <v>0</v>
      </c>
      <c r="L10" s="890">
        <v>0</v>
      </c>
      <c r="M10" s="892">
        <f t="shared" ref="M10" si="13">SUM(J10:L10)</f>
        <v>0</v>
      </c>
      <c r="N10" s="892">
        <f t="shared" ref="N10" si="14">I10+M10</f>
        <v>0</v>
      </c>
      <c r="O10" s="913">
        <v>0</v>
      </c>
      <c r="R10" s="391"/>
      <c r="S10" s="392"/>
      <c r="T10" s="408">
        <f>IF(S10="E","",C10)</f>
        <v>9</v>
      </c>
      <c r="U10" s="1103" t="str">
        <f>IF(ISERROR(VLOOKUP($A$2&amp;"_"&amp;$A$1&amp;"_"&amp;$T10&amp;"_"&amp;$U$2&amp;"_"&amp;U$3,tblRO[],7,FALSE)),"",VLOOKUP($A$2&amp;"_"&amp;$A$1&amp;"_"&amp;$T10&amp;"_"&amp;$U$2&amp;"_"&amp;U$3,tblRO[],7,FALSE))</f>
        <v/>
      </c>
      <c r="V10" s="1103" t="str">
        <f>IF(ISERROR(VLOOKUP($A$2&amp;"_"&amp;$A$1&amp;"_"&amp;$T10&amp;"_"&amp;$U$2&amp;"_"&amp;V$3,tblRO[],7,FALSE)),"",VLOOKUP($A$2&amp;"_"&amp;$A$1&amp;"_"&amp;$T10&amp;"_"&amp;$U$2&amp;"_"&amp;V$3,tblRO[],7,FALSE))</f>
        <v/>
      </c>
      <c r="W10" s="1103">
        <f>IF(S10="E","",N10)</f>
        <v>0</v>
      </c>
      <c r="X10" s="1103" t="str">
        <f>IF(ISERROR(W10-V10),"",W10-V10)</f>
        <v/>
      </c>
      <c r="Y10" s="1104" t="str">
        <f>IF(ISERROR(X10/V10),"",IF(OR(V10=0,W10=0),"",(X10/V10)*100))</f>
        <v/>
      </c>
      <c r="Z10" s="1113" t="str">
        <f>IF(OR(S10="T",S10="E",X10="",Y10=""),"",IF(AND(ABS(X10)&gt;$X$1,ABS(Y10)&gt;$Y$1),1,""))</f>
        <v/>
      </c>
      <c r="AA10" s="1105"/>
      <c r="AB10" s="1106" t="str">
        <f>IF(AA10="","",IF(OR(S10="T",S10="E",V10="",W10=""),"",IF(AC10="C","",IF(AA72=1,1,""))))</f>
        <v/>
      </c>
      <c r="AC10" s="1107"/>
      <c r="AD10" s="1108"/>
      <c r="AE10" s="1109" t="str">
        <f>IF(OR(S10="T",S10="L",X10="",Y10=""),"",IF(ISERROR(VLOOKUP($A$1&amp;"_"&amp;$T10&amp;"_"&amp;$U$2,#REF!,8,FALSE)),"",IF(VLOOKUP($A$1&amp;"_"&amp;$T10&amp;"_"&amp;$U$2,#REF!,8,FALSE)=0,"",VLOOKUP($A$1&amp;"_"&amp;$T10&amp;"_"&amp;$U$2,#REF!,8,FALSE))))</f>
        <v/>
      </c>
      <c r="AF10" s="1110" t="str">
        <f>IF(OR(T10="T",T10="E",Y10="",Z10=""),"",IF(ISERROR(VLOOKUP($A$1&amp;"_"&amp;$T10&amp;"_"&amp;$U$2,#REF!,9,FALSE)),"",IF(VLOOKUP($A$1&amp;"_"&amp;$T10&amp;"_"&amp;$U$2,#REF!,9,FALSE)=0,"",VLOOKUP($A$1&amp;"_"&amp;$T10&amp;"_"&amp;$U$2,#REF!,9,FALSE))))</f>
        <v/>
      </c>
      <c r="AG10" s="1111" t="str">
        <f>IF(OR(U10="T",U10="E",Z10="",AA10=""),"",IF(ISERROR(VLOOKUP($A$1&amp;"_"&amp;$T10&amp;"_"&amp;$U$2,#REF!,10,FALSE)),"",IF(VLOOKUP($A$1&amp;"_"&amp;$T10&amp;"_"&amp;$U$2,#REF!,10,FALSE)=0,"",VLOOKUP($A$1&amp;"_"&amp;$T10&amp;"_"&amp;$U$2,#REF!,10,FALSE))))</f>
        <v/>
      </c>
    </row>
    <row r="11" spans="1:33" ht="16" thickBot="1" x14ac:dyDescent="0.4">
      <c r="A11" s="114"/>
      <c r="C11" s="36">
        <v>11</v>
      </c>
      <c r="D11" s="91" t="str">
        <f>Text!H871</f>
        <v>Total central services (lines 7 to 10)</v>
      </c>
      <c r="E11" s="87"/>
      <c r="F11" s="898">
        <f t="shared" ref="F11:O11" si="15">SUM(F8:F10)</f>
        <v>0</v>
      </c>
      <c r="G11" s="898">
        <f t="shared" si="15"/>
        <v>0</v>
      </c>
      <c r="H11" s="898">
        <f t="shared" si="15"/>
        <v>0</v>
      </c>
      <c r="I11" s="898">
        <f t="shared" si="15"/>
        <v>0</v>
      </c>
      <c r="J11" s="898">
        <f t="shared" si="15"/>
        <v>0</v>
      </c>
      <c r="K11" s="898">
        <f t="shared" si="15"/>
        <v>0</v>
      </c>
      <c r="L11" s="898">
        <f t="shared" si="15"/>
        <v>0</v>
      </c>
      <c r="M11" s="898">
        <f t="shared" si="15"/>
        <v>0</v>
      </c>
      <c r="N11" s="898">
        <f t="shared" si="15"/>
        <v>0</v>
      </c>
      <c r="O11" s="898">
        <f t="shared" si="15"/>
        <v>0</v>
      </c>
      <c r="P11" s="120"/>
      <c r="R11" s="391"/>
      <c r="S11" s="392" t="s">
        <v>3222</v>
      </c>
      <c r="T11" s="408">
        <f t="shared" si="0"/>
        <v>11</v>
      </c>
      <c r="U11" s="1004" t="str">
        <f>IF(ISERROR(VLOOKUP($A$2&amp;"_"&amp;$A$1&amp;"_"&amp;$T11&amp;"_"&amp;$U$2&amp;"_"&amp;U$3,tblRO[],7,FALSE)),"",VLOOKUP($A$2&amp;"_"&amp;$A$1&amp;"_"&amp;$T11&amp;"_"&amp;$U$2&amp;"_"&amp;U$3,tblRO[],7,FALSE))</f>
        <v/>
      </c>
      <c r="V11" s="1004" t="str">
        <f>IF(ISERROR(VLOOKUP($A$2&amp;"_"&amp;$A$1&amp;"_"&amp;$T11&amp;"_"&amp;$U$2&amp;"_"&amp;V$3,tblRO[],7,FALSE)),"",VLOOKUP($A$2&amp;"_"&amp;$A$1&amp;"_"&amp;$T11&amp;"_"&amp;$U$2&amp;"_"&amp;V$3,tblRO[],7,FALSE))</f>
        <v/>
      </c>
      <c r="W11" s="1004">
        <f t="shared" si="1"/>
        <v>0</v>
      </c>
      <c r="X11" s="1004" t="str">
        <f t="shared" si="2"/>
        <v/>
      </c>
      <c r="Y11" s="410" t="str">
        <f t="shared" si="3"/>
        <v/>
      </c>
      <c r="Z11" s="411" t="str">
        <f t="shared" si="11"/>
        <v/>
      </c>
      <c r="AA11" s="412"/>
      <c r="AB11" s="413" t="str">
        <f t="shared" si="12"/>
        <v/>
      </c>
      <c r="AC11" s="822"/>
      <c r="AD11" s="876"/>
      <c r="AE11" s="823" t="str">
        <f>IF(OR(S11="T",S11="L",X11="",Y11=""),"",IF(ISERROR(VLOOKUP($A$1&amp;"_"&amp;$T11&amp;"_"&amp;$U$2,#REF!,8,FALSE)),"",IF(VLOOKUP($A$1&amp;"_"&amp;$T11&amp;"_"&amp;$U$2,#REF!,8,FALSE)=0,"",VLOOKUP($A$1&amp;"_"&amp;$T11&amp;"_"&amp;$U$2,#REF!,8,FALSE))))</f>
        <v/>
      </c>
      <c r="AF11" s="824" t="str">
        <f>IF(OR(T11="T",T11="E",Y11="",Z11=""),"",IF(ISERROR(VLOOKUP($A$1&amp;"_"&amp;$T11&amp;"_"&amp;$U$2,#REF!,9,FALSE)),"",IF(VLOOKUP($A$1&amp;"_"&amp;$T11&amp;"_"&amp;$U$2,#REF!,9,FALSE)=0,"",VLOOKUP($A$1&amp;"_"&amp;$T11&amp;"_"&amp;$U$2,#REF!,9,FALSE))))</f>
        <v/>
      </c>
      <c r="AG11" s="417" t="str">
        <f>IF(OR(U11="T",U11="E",Z11="",AA11=""),"",IF(ISERROR(VLOOKUP($A$1&amp;"_"&amp;$T11&amp;"_"&amp;$U$2,#REF!,10,FALSE)),"",IF(VLOOKUP($A$1&amp;"_"&amp;$T11&amp;"_"&amp;$U$2,#REF!,10,FALSE)=0,"",VLOOKUP($A$1&amp;"_"&amp;$T11&amp;"_"&amp;$U$2,#REF!,10,FALSE))))</f>
        <v/>
      </c>
    </row>
    <row r="12" spans="1:33" ht="30" customHeight="1" x14ac:dyDescent="0.35">
      <c r="A12" s="114"/>
      <c r="C12" s="37" t="str">
        <f>Text!H60</f>
        <v>MEMORANDUM ITEMS</v>
      </c>
      <c r="F12" s="902"/>
      <c r="G12" s="902"/>
      <c r="H12" s="902"/>
      <c r="I12" s="902"/>
      <c r="J12" s="902"/>
      <c r="K12" s="902"/>
      <c r="L12" s="902"/>
      <c r="M12" s="902"/>
      <c r="N12" s="902"/>
      <c r="O12" s="902"/>
      <c r="S12" s="378"/>
    </row>
    <row r="13" spans="1:33" ht="20.149999999999999" customHeight="1" x14ac:dyDescent="0.35">
      <c r="A13" s="114"/>
      <c r="C13" s="34" t="str">
        <f>Text!H872</f>
        <v>Subjective breakdown of gross expenditure on police services</v>
      </c>
      <c r="D13" s="1"/>
      <c r="E13" s="1"/>
      <c r="F13" s="902"/>
      <c r="G13" s="902"/>
      <c r="H13" s="902"/>
      <c r="I13" s="902"/>
      <c r="J13" s="902"/>
      <c r="K13" s="902"/>
      <c r="L13" s="902"/>
      <c r="M13" s="902"/>
      <c r="N13" s="902"/>
      <c r="O13" s="902"/>
      <c r="S13" s="378"/>
    </row>
    <row r="14" spans="1:33" x14ac:dyDescent="0.35">
      <c r="A14" s="114"/>
      <c r="C14" s="2">
        <v>12</v>
      </c>
      <c r="D14" s="2" t="str">
        <f>Text!H873</f>
        <v>Employee costs (included in lines 6 and 11, column 1)</v>
      </c>
      <c r="E14" s="94"/>
      <c r="F14" s="890">
        <v>0</v>
      </c>
      <c r="G14" s="902"/>
      <c r="H14" s="902"/>
      <c r="I14" s="902"/>
      <c r="J14" s="902"/>
      <c r="K14" s="902"/>
      <c r="L14" s="902"/>
      <c r="M14" s="902"/>
      <c r="N14" s="902"/>
      <c r="O14" s="902"/>
      <c r="P14" s="22">
        <f>+F14</f>
        <v>0</v>
      </c>
      <c r="S14" s="378"/>
    </row>
    <row r="15" spans="1:33" ht="30" customHeight="1" x14ac:dyDescent="0.35">
      <c r="A15" s="114" t="s">
        <v>630</v>
      </c>
      <c r="C15" s="1" t="str">
        <f>Text!H59</f>
        <v>To be transferred to revenue summary form</v>
      </c>
      <c r="F15" s="474"/>
      <c r="S15" s="378"/>
    </row>
    <row r="16" spans="1:33" ht="20.149999999999999" customHeight="1" x14ac:dyDescent="0.35">
      <c r="A16" s="114"/>
      <c r="S16" s="378"/>
    </row>
    <row r="17" spans="1:19" ht="15" customHeight="1" x14ac:dyDescent="0.35">
      <c r="A17" s="114"/>
      <c r="S17" s="378"/>
    </row>
    <row r="18" spans="1:19" x14ac:dyDescent="0.35">
      <c r="S18" s="378"/>
    </row>
    <row r="19" spans="1:19" x14ac:dyDescent="0.35">
      <c r="S19" s="378"/>
    </row>
    <row r="20" spans="1:19" x14ac:dyDescent="0.35">
      <c r="S20" s="378"/>
    </row>
    <row r="21" spans="1:19" x14ac:dyDescent="0.35">
      <c r="S21" s="378"/>
    </row>
    <row r="22" spans="1:19" x14ac:dyDescent="0.35">
      <c r="S22" s="378"/>
    </row>
    <row r="23" spans="1:19" x14ac:dyDescent="0.35">
      <c r="S23" s="378"/>
    </row>
    <row r="24" spans="1:19" x14ac:dyDescent="0.35">
      <c r="S24" s="378"/>
    </row>
    <row r="25" spans="1:19" x14ac:dyDescent="0.35">
      <c r="S25" s="378"/>
    </row>
    <row r="26" spans="1:19" x14ac:dyDescent="0.35">
      <c r="S26" s="378"/>
    </row>
    <row r="27" spans="1:19" x14ac:dyDescent="0.35">
      <c r="S27" s="378"/>
    </row>
    <row r="28" spans="1:19" x14ac:dyDescent="0.35">
      <c r="S28" s="378"/>
    </row>
    <row r="29" spans="1:19" x14ac:dyDescent="0.35">
      <c r="S29" s="378"/>
    </row>
    <row r="30" spans="1:19" x14ac:dyDescent="0.35">
      <c r="S30" s="378"/>
    </row>
    <row r="31" spans="1:19" x14ac:dyDescent="0.35">
      <c r="S31" s="378"/>
    </row>
    <row r="32" spans="1:19" x14ac:dyDescent="0.35">
      <c r="S32" s="378"/>
    </row>
    <row r="33" spans="19:19" x14ac:dyDescent="0.35">
      <c r="S33" s="378"/>
    </row>
    <row r="34" spans="19:19" x14ac:dyDescent="0.35">
      <c r="S34" s="378"/>
    </row>
    <row r="35" spans="19:19" x14ac:dyDescent="0.35">
      <c r="S35" s="378"/>
    </row>
    <row r="41" spans="19:19" x14ac:dyDescent="0.35">
      <c r="S41" s="379"/>
    </row>
    <row r="42" spans="19:19" x14ac:dyDescent="0.35">
      <c r="S42" s="380"/>
    </row>
    <row r="43" spans="19:19" x14ac:dyDescent="0.35">
      <c r="S43" s="380"/>
    </row>
    <row r="44" spans="19:19" x14ac:dyDescent="0.35">
      <c r="S44" s="378"/>
    </row>
    <row r="45" spans="19:19" x14ac:dyDescent="0.35">
      <c r="S45" s="380"/>
    </row>
    <row r="46" spans="19:19" x14ac:dyDescent="0.35">
      <c r="S46" s="380"/>
    </row>
    <row r="47" spans="19:19" x14ac:dyDescent="0.35">
      <c r="S47" s="380"/>
    </row>
    <row r="48" spans="19:19" x14ac:dyDescent="0.35">
      <c r="S48" s="380"/>
    </row>
    <row r="49" spans="19:19" x14ac:dyDescent="0.35">
      <c r="S49" s="380"/>
    </row>
    <row r="50" spans="19:19" x14ac:dyDescent="0.35">
      <c r="S50" s="380"/>
    </row>
    <row r="51" spans="19:19" x14ac:dyDescent="0.35">
      <c r="S51" s="380"/>
    </row>
    <row r="52" spans="19:19" x14ac:dyDescent="0.35">
      <c r="S52" s="380"/>
    </row>
    <row r="53" spans="19:19" x14ac:dyDescent="0.35">
      <c r="S53" s="380"/>
    </row>
    <row r="54" spans="19:19" x14ac:dyDescent="0.35">
      <c r="S54" s="380"/>
    </row>
    <row r="55" spans="19:19" x14ac:dyDescent="0.35">
      <c r="S55" s="380"/>
    </row>
    <row r="56" spans="19:19" x14ac:dyDescent="0.35">
      <c r="S56" s="380"/>
    </row>
    <row r="57" spans="19:19" x14ac:dyDescent="0.35">
      <c r="S57" s="380"/>
    </row>
    <row r="58" spans="19:19" x14ac:dyDescent="0.35">
      <c r="S58" s="380"/>
    </row>
    <row r="59" spans="19:19" x14ac:dyDescent="0.35">
      <c r="S59" s="380"/>
    </row>
    <row r="60" spans="19:19" x14ac:dyDescent="0.35">
      <c r="S60" s="380"/>
    </row>
    <row r="61" spans="19:19" x14ac:dyDescent="0.35">
      <c r="S61" s="380"/>
    </row>
    <row r="62" spans="19:19" x14ac:dyDescent="0.35">
      <c r="S62" s="380"/>
    </row>
    <row r="63" spans="19:19" x14ac:dyDescent="0.35">
      <c r="S63" s="380"/>
    </row>
    <row r="64" spans="19:19" x14ac:dyDescent="0.35">
      <c r="S64" s="380"/>
    </row>
    <row r="65" spans="19:19" x14ac:dyDescent="0.35">
      <c r="S65" s="380"/>
    </row>
    <row r="66" spans="19:19" x14ac:dyDescent="0.35">
      <c r="S66" s="380"/>
    </row>
    <row r="67" spans="19:19" x14ac:dyDescent="0.35">
      <c r="S67" s="380"/>
    </row>
    <row r="68" spans="19:19" x14ac:dyDescent="0.35">
      <c r="S68" s="380"/>
    </row>
    <row r="69" spans="19:19" x14ac:dyDescent="0.35">
      <c r="S69" s="380"/>
    </row>
    <row r="70" spans="19:19" x14ac:dyDescent="0.35">
      <c r="S70" s="379"/>
    </row>
    <row r="71" spans="19:19" x14ac:dyDescent="0.35">
      <c r="S71" s="379"/>
    </row>
    <row r="75" spans="19:19" x14ac:dyDescent="0.35">
      <c r="S75" s="375"/>
    </row>
    <row r="81" spans="19:19" x14ac:dyDescent="0.35">
      <c r="S81" s="379"/>
    </row>
    <row r="82" spans="19:19" x14ac:dyDescent="0.35">
      <c r="S82" s="380"/>
    </row>
    <row r="83" spans="19:19" x14ac:dyDescent="0.35">
      <c r="S83" s="380"/>
    </row>
    <row r="84" spans="19:19" x14ac:dyDescent="0.35">
      <c r="S84" s="380"/>
    </row>
    <row r="85" spans="19:19" x14ac:dyDescent="0.35">
      <c r="S85" s="380"/>
    </row>
    <row r="86" spans="19:19" x14ac:dyDescent="0.35">
      <c r="S86" s="380"/>
    </row>
    <row r="87" spans="19:19" x14ac:dyDescent="0.35">
      <c r="S87" s="380"/>
    </row>
    <row r="88" spans="19:19" x14ac:dyDescent="0.35">
      <c r="S88" s="380"/>
    </row>
    <row r="89" spans="19:19" x14ac:dyDescent="0.35">
      <c r="S89" s="378"/>
    </row>
    <row r="90" spans="19:19" x14ac:dyDescent="0.35">
      <c r="S90" s="378"/>
    </row>
    <row r="91" spans="19:19" x14ac:dyDescent="0.35">
      <c r="S91" s="378"/>
    </row>
    <row r="92" spans="19:19" x14ac:dyDescent="0.35">
      <c r="S92" s="378"/>
    </row>
    <row r="93" spans="19:19" x14ac:dyDescent="0.35">
      <c r="S93" s="378"/>
    </row>
    <row r="94" spans="19:19" x14ac:dyDescent="0.35">
      <c r="S94" s="378"/>
    </row>
    <row r="95" spans="19:19" x14ac:dyDescent="0.35">
      <c r="S95" s="378"/>
    </row>
    <row r="96" spans="19:19" x14ac:dyDescent="0.35">
      <c r="S96" s="378"/>
    </row>
    <row r="97" spans="19:19" x14ac:dyDescent="0.35">
      <c r="S97" s="378"/>
    </row>
    <row r="98" spans="19:19" x14ac:dyDescent="0.35">
      <c r="S98" s="375"/>
    </row>
    <row r="99" spans="19:19" x14ac:dyDescent="0.35">
      <c r="S99" s="375"/>
    </row>
    <row r="106" spans="19:19" x14ac:dyDescent="0.35">
      <c r="S106" s="375"/>
    </row>
    <row r="107" spans="19:19" x14ac:dyDescent="0.35">
      <c r="S107" s="375"/>
    </row>
    <row r="108" spans="19:19" x14ac:dyDescent="0.35">
      <c r="S108" s="375"/>
    </row>
    <row r="109" spans="19:19" x14ac:dyDescent="0.35">
      <c r="S109" s="375"/>
    </row>
    <row r="110" spans="19:19" x14ac:dyDescent="0.35">
      <c r="S110" s="375"/>
    </row>
    <row r="111" spans="19:19" x14ac:dyDescent="0.35">
      <c r="S111" s="375"/>
    </row>
    <row r="112" spans="19:19" x14ac:dyDescent="0.35">
      <c r="S112" s="375"/>
    </row>
    <row r="113" spans="19:19" x14ac:dyDescent="0.35">
      <c r="S113" s="375"/>
    </row>
    <row r="114" spans="19:19" x14ac:dyDescent="0.35">
      <c r="S114" s="375"/>
    </row>
    <row r="115" spans="19:19" x14ac:dyDescent="0.35">
      <c r="S115" s="375"/>
    </row>
    <row r="116" spans="19:19" x14ac:dyDescent="0.35">
      <c r="S116" s="375"/>
    </row>
    <row r="117" spans="19:19" x14ac:dyDescent="0.35">
      <c r="S117" s="375"/>
    </row>
    <row r="118" spans="19:19" x14ac:dyDescent="0.35">
      <c r="S118" s="375"/>
    </row>
    <row r="119" spans="19:19" x14ac:dyDescent="0.35">
      <c r="S119" s="375"/>
    </row>
    <row r="120" spans="19:19" x14ac:dyDescent="0.35">
      <c r="S120" s="375"/>
    </row>
    <row r="121" spans="19:19" x14ac:dyDescent="0.35">
      <c r="S121" s="375"/>
    </row>
    <row r="122" spans="19:19" x14ac:dyDescent="0.35">
      <c r="S122" s="375"/>
    </row>
    <row r="123" spans="19:19" x14ac:dyDescent="0.35">
      <c r="S123" s="375"/>
    </row>
    <row r="124" spans="19:19" x14ac:dyDescent="0.35">
      <c r="S124" s="375"/>
    </row>
    <row r="125" spans="19:19" x14ac:dyDescent="0.35">
      <c r="S125" s="375"/>
    </row>
    <row r="126" spans="19:19" x14ac:dyDescent="0.35">
      <c r="S126" s="375"/>
    </row>
    <row r="127" spans="19:19" x14ac:dyDescent="0.35">
      <c r="S127" s="375"/>
    </row>
    <row r="128" spans="19:19" x14ac:dyDescent="0.35">
      <c r="S128" s="375"/>
    </row>
    <row r="129" spans="19:19" x14ac:dyDescent="0.35">
      <c r="S129" s="375"/>
    </row>
    <row r="130" spans="19:19" x14ac:dyDescent="0.35">
      <c r="S130" s="375"/>
    </row>
    <row r="131" spans="19:19" x14ac:dyDescent="0.35">
      <c r="S131" s="375"/>
    </row>
    <row r="132" spans="19:19" x14ac:dyDescent="0.35">
      <c r="S132" s="375"/>
    </row>
    <row r="133" spans="19:19" x14ac:dyDescent="0.35">
      <c r="S133" s="375"/>
    </row>
    <row r="134" spans="19:19" x14ac:dyDescent="0.35">
      <c r="S134" s="375"/>
    </row>
    <row r="135" spans="19:19" x14ac:dyDescent="0.35">
      <c r="S135" s="375"/>
    </row>
    <row r="136" spans="19:19" x14ac:dyDescent="0.35">
      <c r="S136" s="375"/>
    </row>
    <row r="137" spans="19:19" x14ac:dyDescent="0.35">
      <c r="S137" s="375"/>
    </row>
    <row r="138" spans="19:19" x14ac:dyDescent="0.35">
      <c r="S138" s="375"/>
    </row>
    <row r="139" spans="19:19" x14ac:dyDescent="0.35">
      <c r="S139" s="375"/>
    </row>
    <row r="140" spans="19:19" x14ac:dyDescent="0.35">
      <c r="S140" s="375"/>
    </row>
    <row r="141" spans="19:19" x14ac:dyDescent="0.35">
      <c r="S141" s="375"/>
    </row>
    <row r="142" spans="19:19" x14ac:dyDescent="0.35">
      <c r="S142" s="375"/>
    </row>
    <row r="143" spans="19:19" x14ac:dyDescent="0.35">
      <c r="S143" s="375"/>
    </row>
    <row r="144" spans="19:19" x14ac:dyDescent="0.35">
      <c r="S144" s="375"/>
    </row>
    <row r="145" spans="19:19" x14ac:dyDescent="0.35">
      <c r="S145" s="375"/>
    </row>
    <row r="146" spans="19:19" x14ac:dyDescent="0.35">
      <c r="S146" s="375"/>
    </row>
    <row r="147" spans="19:19" x14ac:dyDescent="0.35">
      <c r="S147" s="375"/>
    </row>
    <row r="148" spans="19:19" x14ac:dyDescent="0.35">
      <c r="S148" s="375"/>
    </row>
    <row r="149" spans="19:19" x14ac:dyDescent="0.35">
      <c r="S149" s="375"/>
    </row>
    <row r="150" spans="19:19" x14ac:dyDescent="0.35">
      <c r="S150" s="375"/>
    </row>
    <row r="151" spans="19:19" x14ac:dyDescent="0.35">
      <c r="S151" s="375"/>
    </row>
    <row r="152" spans="19:19" x14ac:dyDescent="0.35">
      <c r="S152" s="375"/>
    </row>
    <row r="153" spans="19:19" x14ac:dyDescent="0.35">
      <c r="S153" s="375"/>
    </row>
    <row r="154" spans="19:19" x14ac:dyDescent="0.35">
      <c r="S154" s="375"/>
    </row>
    <row r="155" spans="19:19" x14ac:dyDescent="0.35">
      <c r="S155" s="375"/>
    </row>
    <row r="156" spans="19:19" x14ac:dyDescent="0.35">
      <c r="S156" s="375"/>
    </row>
    <row r="157" spans="19:19" x14ac:dyDescent="0.35">
      <c r="S157" s="375"/>
    </row>
    <row r="158" spans="19:19" x14ac:dyDescent="0.35">
      <c r="S158" s="375"/>
    </row>
    <row r="159" spans="19:19" x14ac:dyDescent="0.35">
      <c r="S159" s="375"/>
    </row>
    <row r="160" spans="19:19" x14ac:dyDescent="0.35">
      <c r="S160" s="375"/>
    </row>
    <row r="161" spans="19:19" x14ac:dyDescent="0.35">
      <c r="S161" s="375"/>
    </row>
    <row r="162" spans="19:19" x14ac:dyDescent="0.35">
      <c r="S162" s="375"/>
    </row>
    <row r="163" spans="19:19" x14ac:dyDescent="0.35">
      <c r="S163" s="375"/>
    </row>
    <row r="164" spans="19:19" x14ac:dyDescent="0.35">
      <c r="S164" s="375"/>
    </row>
    <row r="165" spans="19:19" x14ac:dyDescent="0.35">
      <c r="S165" s="375"/>
    </row>
    <row r="166" spans="19:19" x14ac:dyDescent="0.35">
      <c r="S166" s="375"/>
    </row>
    <row r="167" spans="19:19" x14ac:dyDescent="0.35">
      <c r="S167" s="375"/>
    </row>
    <row r="168" spans="19:19" x14ac:dyDescent="0.35">
      <c r="S168" s="375"/>
    </row>
    <row r="169" spans="19:19" x14ac:dyDescent="0.35">
      <c r="S169" s="375"/>
    </row>
    <row r="170" spans="19:19" x14ac:dyDescent="0.35">
      <c r="S170" s="375"/>
    </row>
    <row r="171" spans="19:19" x14ac:dyDescent="0.35">
      <c r="S171" s="375"/>
    </row>
    <row r="172" spans="19:19" x14ac:dyDescent="0.35">
      <c r="S172" s="375"/>
    </row>
    <row r="173" spans="19:19" x14ac:dyDescent="0.35">
      <c r="S173" s="375"/>
    </row>
    <row r="174" spans="19:19" x14ac:dyDescent="0.35">
      <c r="S174" s="375"/>
    </row>
    <row r="175" spans="19:19" x14ac:dyDescent="0.35">
      <c r="S175" s="375"/>
    </row>
    <row r="176" spans="19:19" x14ac:dyDescent="0.35">
      <c r="S176" s="375"/>
    </row>
    <row r="177" spans="19:19" x14ac:dyDescent="0.35">
      <c r="S177" s="375"/>
    </row>
    <row r="178" spans="19:19" x14ac:dyDescent="0.35">
      <c r="S178" s="375"/>
    </row>
    <row r="179" spans="19:19" x14ac:dyDescent="0.35">
      <c r="S179" s="375"/>
    </row>
    <row r="180" spans="19:19" x14ac:dyDescent="0.35">
      <c r="S180" s="375"/>
    </row>
    <row r="181" spans="19:19" x14ac:dyDescent="0.35">
      <c r="S181" s="375"/>
    </row>
    <row r="182" spans="19:19" x14ac:dyDescent="0.35">
      <c r="S182" s="375"/>
    </row>
    <row r="183" spans="19:19" x14ac:dyDescent="0.35">
      <c r="S183" s="375"/>
    </row>
    <row r="184" spans="19:19" x14ac:dyDescent="0.35">
      <c r="S184" s="375"/>
    </row>
    <row r="185" spans="19:19" x14ac:dyDescent="0.35">
      <c r="S185" s="375"/>
    </row>
    <row r="186" spans="19:19" x14ac:dyDescent="0.35">
      <c r="S186" s="375"/>
    </row>
    <row r="187" spans="19:19" x14ac:dyDescent="0.35">
      <c r="S187" s="375"/>
    </row>
    <row r="188" spans="19:19" x14ac:dyDescent="0.35">
      <c r="S188" s="375"/>
    </row>
    <row r="189" spans="19:19" x14ac:dyDescent="0.35">
      <c r="S189" s="375"/>
    </row>
    <row r="190" spans="19:19" x14ac:dyDescent="0.35">
      <c r="S190" s="375"/>
    </row>
    <row r="191" spans="19:19" x14ac:dyDescent="0.35">
      <c r="S191" s="375"/>
    </row>
    <row r="192" spans="19:19" x14ac:dyDescent="0.35">
      <c r="S192" s="375"/>
    </row>
    <row r="193" spans="19:19" x14ac:dyDescent="0.35">
      <c r="S193" s="375"/>
    </row>
    <row r="194" spans="19:19" x14ac:dyDescent="0.35">
      <c r="S194" s="375"/>
    </row>
    <row r="195" spans="19:19" x14ac:dyDescent="0.35">
      <c r="S195" s="375"/>
    </row>
    <row r="196" spans="19:19" x14ac:dyDescent="0.35">
      <c r="S196" s="375"/>
    </row>
    <row r="197" spans="19:19" x14ac:dyDescent="0.35">
      <c r="S197" s="375"/>
    </row>
    <row r="198" spans="19:19" x14ac:dyDescent="0.35">
      <c r="S198" s="375"/>
    </row>
    <row r="199" spans="19:19" x14ac:dyDescent="0.35">
      <c r="S199" s="375"/>
    </row>
    <row r="200" spans="19:19" x14ac:dyDescent="0.35">
      <c r="S200" s="375"/>
    </row>
    <row r="201" spans="19:19" x14ac:dyDescent="0.35">
      <c r="S201" s="375"/>
    </row>
    <row r="202" spans="19:19" x14ac:dyDescent="0.35">
      <c r="S202" s="375"/>
    </row>
    <row r="203" spans="19:19" x14ac:dyDescent="0.35">
      <c r="S203" s="375"/>
    </row>
    <row r="204" spans="19:19" x14ac:dyDescent="0.35">
      <c r="S204" s="375"/>
    </row>
    <row r="205" spans="19:19" x14ac:dyDescent="0.35">
      <c r="S205" s="375"/>
    </row>
    <row r="206" spans="19:19" x14ac:dyDescent="0.35">
      <c r="S206" s="375"/>
    </row>
    <row r="207" spans="19:19" x14ac:dyDescent="0.35">
      <c r="S207" s="375"/>
    </row>
    <row r="208" spans="19:19" x14ac:dyDescent="0.35">
      <c r="S208" s="375"/>
    </row>
    <row r="209" spans="19:19" x14ac:dyDescent="0.35">
      <c r="S209" s="375"/>
    </row>
    <row r="210" spans="19:19" x14ac:dyDescent="0.35">
      <c r="S210" s="375"/>
    </row>
    <row r="211" spans="19:19" x14ac:dyDescent="0.35">
      <c r="S211" s="375"/>
    </row>
    <row r="212" spans="19:19" x14ac:dyDescent="0.35">
      <c r="S212" s="375"/>
    </row>
    <row r="213" spans="19:19" x14ac:dyDescent="0.35">
      <c r="S213" s="375"/>
    </row>
    <row r="214" spans="19:19" x14ac:dyDescent="0.35">
      <c r="S214" s="375"/>
    </row>
    <row r="215" spans="19:19" x14ac:dyDescent="0.35">
      <c r="S215" s="375"/>
    </row>
    <row r="216" spans="19:19" x14ac:dyDescent="0.35">
      <c r="S216" s="375"/>
    </row>
    <row r="217" spans="19:19" x14ac:dyDescent="0.35">
      <c r="S217" s="375"/>
    </row>
    <row r="218" spans="19:19" x14ac:dyDescent="0.35">
      <c r="S218" s="375"/>
    </row>
    <row r="219" spans="19:19" x14ac:dyDescent="0.35">
      <c r="S219" s="375"/>
    </row>
    <row r="220" spans="19:19" x14ac:dyDescent="0.35">
      <c r="S220" s="375"/>
    </row>
    <row r="221" spans="19:19" x14ac:dyDescent="0.35">
      <c r="S221" s="375"/>
    </row>
    <row r="222" spans="19:19" x14ac:dyDescent="0.35">
      <c r="S222" s="375"/>
    </row>
    <row r="223" spans="19:19" x14ac:dyDescent="0.35">
      <c r="S223" s="375"/>
    </row>
    <row r="224" spans="19:19" x14ac:dyDescent="0.35">
      <c r="S224" s="375"/>
    </row>
    <row r="225" spans="19:19" x14ac:dyDescent="0.35">
      <c r="S225" s="375"/>
    </row>
    <row r="226" spans="19:19" x14ac:dyDescent="0.35">
      <c r="S226" s="375"/>
    </row>
    <row r="227" spans="19:19" x14ac:dyDescent="0.35">
      <c r="S227" s="375"/>
    </row>
    <row r="228" spans="19:19" x14ac:dyDescent="0.35">
      <c r="S228" s="375"/>
    </row>
    <row r="229" spans="19:19" x14ac:dyDescent="0.35">
      <c r="S229" s="375"/>
    </row>
    <row r="230" spans="19:19" x14ac:dyDescent="0.35">
      <c r="S230" s="375"/>
    </row>
    <row r="231" spans="19:19" x14ac:dyDescent="0.35">
      <c r="S231" s="375"/>
    </row>
    <row r="232" spans="19:19" x14ac:dyDescent="0.35">
      <c r="S232" s="375"/>
    </row>
    <row r="233" spans="19:19" x14ac:dyDescent="0.35">
      <c r="S233" s="375"/>
    </row>
    <row r="234" spans="19:19" x14ac:dyDescent="0.35">
      <c r="S234" s="375"/>
    </row>
    <row r="235" spans="19:19" x14ac:dyDescent="0.35">
      <c r="S235" s="375"/>
    </row>
    <row r="236" spans="19:19" x14ac:dyDescent="0.35">
      <c r="S236" s="375"/>
    </row>
    <row r="237" spans="19:19" x14ac:dyDescent="0.35">
      <c r="S237" s="375"/>
    </row>
    <row r="238" spans="19:19" x14ac:dyDescent="0.35">
      <c r="S238" s="375"/>
    </row>
    <row r="239" spans="19:19" x14ac:dyDescent="0.35">
      <c r="S239" s="375"/>
    </row>
    <row r="240" spans="19:19" x14ac:dyDescent="0.35">
      <c r="S240" s="375"/>
    </row>
    <row r="241" spans="19:19" x14ac:dyDescent="0.35">
      <c r="S241" s="375"/>
    </row>
    <row r="242" spans="19:19" x14ac:dyDescent="0.35">
      <c r="S242" s="375"/>
    </row>
    <row r="243" spans="19:19" x14ac:dyDescent="0.35">
      <c r="S243" s="375"/>
    </row>
    <row r="244" spans="19:19" x14ac:dyDescent="0.35">
      <c r="S244" s="375"/>
    </row>
    <row r="245" spans="19:19" x14ac:dyDescent="0.35">
      <c r="S245" s="375"/>
    </row>
    <row r="246" spans="19:19" x14ac:dyDescent="0.35">
      <c r="S246" s="375"/>
    </row>
    <row r="247" spans="19:19" x14ac:dyDescent="0.35">
      <c r="S247" s="375"/>
    </row>
    <row r="248" spans="19:19" x14ac:dyDescent="0.35">
      <c r="S248" s="375"/>
    </row>
    <row r="249" spans="19:19" x14ac:dyDescent="0.35">
      <c r="S249" s="375"/>
    </row>
    <row r="250" spans="19:19" x14ac:dyDescent="0.35">
      <c r="S250" s="375"/>
    </row>
    <row r="251" spans="19:19" x14ac:dyDescent="0.35">
      <c r="S251" s="375"/>
    </row>
    <row r="252" spans="19:19" x14ac:dyDescent="0.35">
      <c r="S252" s="375"/>
    </row>
    <row r="253" spans="19:19" x14ac:dyDescent="0.35">
      <c r="S253" s="375"/>
    </row>
    <row r="254" spans="19:19" x14ac:dyDescent="0.35">
      <c r="S254" s="375"/>
    </row>
    <row r="255" spans="19:19" x14ac:dyDescent="0.35">
      <c r="S255" s="375"/>
    </row>
    <row r="256" spans="19:19" x14ac:dyDescent="0.35">
      <c r="S256" s="375"/>
    </row>
    <row r="257" spans="19:19" x14ac:dyDescent="0.35">
      <c r="S257" s="375"/>
    </row>
    <row r="258" spans="19:19" x14ac:dyDescent="0.35">
      <c r="S258" s="375"/>
    </row>
    <row r="259" spans="19:19" x14ac:dyDescent="0.35">
      <c r="S259" s="375"/>
    </row>
    <row r="260" spans="19:19" x14ac:dyDescent="0.35">
      <c r="S260" s="375"/>
    </row>
    <row r="261" spans="19:19" x14ac:dyDescent="0.35">
      <c r="S261" s="375"/>
    </row>
    <row r="262" spans="19:19" x14ac:dyDescent="0.35">
      <c r="S262" s="375"/>
    </row>
    <row r="263" spans="19:19" x14ac:dyDescent="0.35">
      <c r="S263" s="375"/>
    </row>
    <row r="264" spans="19:19" x14ac:dyDescent="0.35">
      <c r="S264" s="375"/>
    </row>
    <row r="265" spans="19:19" x14ac:dyDescent="0.35">
      <c r="S265" s="375"/>
    </row>
    <row r="266" spans="19:19" x14ac:dyDescent="0.35">
      <c r="S266" s="375"/>
    </row>
    <row r="267" spans="19:19" x14ac:dyDescent="0.35">
      <c r="S267" s="375"/>
    </row>
    <row r="268" spans="19:19" x14ac:dyDescent="0.35">
      <c r="S268" s="375"/>
    </row>
    <row r="269" spans="19:19" x14ac:dyDescent="0.35">
      <c r="S269" s="375"/>
    </row>
    <row r="270" spans="19:19" x14ac:dyDescent="0.35">
      <c r="S270" s="375"/>
    </row>
    <row r="271" spans="19:19" x14ac:dyDescent="0.35">
      <c r="S271" s="375"/>
    </row>
    <row r="272" spans="19:19" x14ac:dyDescent="0.35">
      <c r="S272" s="375"/>
    </row>
    <row r="273" spans="19:19" x14ac:dyDescent="0.35">
      <c r="S273" s="375"/>
    </row>
    <row r="274" spans="19:19" x14ac:dyDescent="0.35">
      <c r="S274" s="375"/>
    </row>
    <row r="275" spans="19:19" x14ac:dyDescent="0.35">
      <c r="S275" s="375"/>
    </row>
    <row r="276" spans="19:19" x14ac:dyDescent="0.35">
      <c r="S276" s="375"/>
    </row>
    <row r="277" spans="19:19" x14ac:dyDescent="0.35">
      <c r="S277" s="375"/>
    </row>
    <row r="278" spans="19:19" x14ac:dyDescent="0.35">
      <c r="S278" s="375"/>
    </row>
    <row r="279" spans="19:19" x14ac:dyDescent="0.35">
      <c r="S279" s="375"/>
    </row>
    <row r="280" spans="19:19" x14ac:dyDescent="0.35">
      <c r="S280" s="375"/>
    </row>
    <row r="281" spans="19:19" x14ac:dyDescent="0.35">
      <c r="S281" s="375"/>
    </row>
    <row r="282" spans="19:19" x14ac:dyDescent="0.35">
      <c r="S282" s="375"/>
    </row>
    <row r="283" spans="19:19" x14ac:dyDescent="0.35">
      <c r="S283" s="375"/>
    </row>
    <row r="284" spans="19:19" x14ac:dyDescent="0.35">
      <c r="S284" s="375"/>
    </row>
    <row r="285" spans="19:19" x14ac:dyDescent="0.35">
      <c r="S285" s="375"/>
    </row>
    <row r="286" spans="19:19" x14ac:dyDescent="0.35">
      <c r="S286" s="375"/>
    </row>
    <row r="287" spans="19:19" x14ac:dyDescent="0.35">
      <c r="S287" s="375"/>
    </row>
    <row r="288" spans="19:19" x14ac:dyDescent="0.35">
      <c r="S288" s="375"/>
    </row>
    <row r="289" spans="19:19" x14ac:dyDescent="0.35">
      <c r="S289" s="375"/>
    </row>
    <row r="290" spans="19:19" x14ac:dyDescent="0.35">
      <c r="S290" s="375"/>
    </row>
    <row r="291" spans="19:19" x14ac:dyDescent="0.35">
      <c r="S291" s="375"/>
    </row>
    <row r="292" spans="19:19" x14ac:dyDescent="0.35">
      <c r="S292" s="375"/>
    </row>
    <row r="293" spans="19:19" x14ac:dyDescent="0.35">
      <c r="S293" s="375"/>
    </row>
    <row r="294" spans="19:19" x14ac:dyDescent="0.35">
      <c r="S294" s="375"/>
    </row>
    <row r="295" spans="19:19" x14ac:dyDescent="0.35">
      <c r="S295" s="375"/>
    </row>
    <row r="296" spans="19:19" x14ac:dyDescent="0.35">
      <c r="S296" s="375"/>
    </row>
    <row r="297" spans="19:19" x14ac:dyDescent="0.35">
      <c r="S297" s="375"/>
    </row>
    <row r="298" spans="19:19" x14ac:dyDescent="0.35">
      <c r="S298" s="375"/>
    </row>
    <row r="299" spans="19:19" x14ac:dyDescent="0.35">
      <c r="S299" s="375"/>
    </row>
    <row r="300" spans="19:19" x14ac:dyDescent="0.35">
      <c r="S300" s="375"/>
    </row>
    <row r="301" spans="19:19" x14ac:dyDescent="0.35">
      <c r="S301" s="375"/>
    </row>
    <row r="302" spans="19:19" x14ac:dyDescent="0.35">
      <c r="S302" s="375"/>
    </row>
    <row r="303" spans="19:19" x14ac:dyDescent="0.35">
      <c r="S303" s="375"/>
    </row>
    <row r="304" spans="19:19" x14ac:dyDescent="0.35">
      <c r="S304" s="375"/>
    </row>
    <row r="305" spans="19:19" x14ac:dyDescent="0.35">
      <c r="S305" s="375"/>
    </row>
    <row r="306" spans="19:19" x14ac:dyDescent="0.35">
      <c r="S306" s="375"/>
    </row>
    <row r="307" spans="19:19" x14ac:dyDescent="0.35">
      <c r="S307" s="375"/>
    </row>
    <row r="308" spans="19:19" x14ac:dyDescent="0.35">
      <c r="S308" s="375"/>
    </row>
    <row r="309" spans="19:19" x14ac:dyDescent="0.35">
      <c r="S309" s="375"/>
    </row>
    <row r="310" spans="19:19" x14ac:dyDescent="0.35">
      <c r="S310" s="375"/>
    </row>
    <row r="311" spans="19:19" x14ac:dyDescent="0.35">
      <c r="S311" s="375"/>
    </row>
    <row r="312" spans="19:19" x14ac:dyDescent="0.35">
      <c r="S312" s="375"/>
    </row>
    <row r="313" spans="19:19" x14ac:dyDescent="0.35">
      <c r="S313" s="375"/>
    </row>
    <row r="314" spans="19:19" x14ac:dyDescent="0.35">
      <c r="S314" s="375"/>
    </row>
    <row r="315" spans="19:19" x14ac:dyDescent="0.35">
      <c r="S315" s="375"/>
    </row>
    <row r="316" spans="19:19" x14ac:dyDescent="0.35">
      <c r="S316" s="375"/>
    </row>
    <row r="317" spans="19:19" x14ac:dyDescent="0.35">
      <c r="S317" s="375"/>
    </row>
    <row r="318" spans="19:19" x14ac:dyDescent="0.35">
      <c r="S318" s="375"/>
    </row>
    <row r="319" spans="19:19" x14ac:dyDescent="0.35">
      <c r="S319" s="375"/>
    </row>
    <row r="320" spans="19:19" x14ac:dyDescent="0.35">
      <c r="S320" s="375"/>
    </row>
    <row r="321" spans="19:19" x14ac:dyDescent="0.35">
      <c r="S321" s="375"/>
    </row>
    <row r="322" spans="19:19" x14ac:dyDescent="0.35">
      <c r="S322" s="375"/>
    </row>
    <row r="323" spans="19:19" x14ac:dyDescent="0.35">
      <c r="S323" s="375"/>
    </row>
    <row r="324" spans="19:19" x14ac:dyDescent="0.35">
      <c r="S324" s="375"/>
    </row>
    <row r="325" spans="19:19" x14ac:dyDescent="0.35">
      <c r="S325" s="375"/>
    </row>
    <row r="326" spans="19:19" x14ac:dyDescent="0.35">
      <c r="S326" s="375"/>
    </row>
    <row r="327" spans="19:19" x14ac:dyDescent="0.35">
      <c r="S327" s="375"/>
    </row>
    <row r="328" spans="19:19" x14ac:dyDescent="0.35">
      <c r="S328" s="375"/>
    </row>
    <row r="329" spans="19:19" x14ac:dyDescent="0.35">
      <c r="S329" s="375"/>
    </row>
    <row r="330" spans="19:19" x14ac:dyDescent="0.35">
      <c r="S330" s="375"/>
    </row>
    <row r="331" spans="19:19" x14ac:dyDescent="0.35">
      <c r="S331" s="375"/>
    </row>
    <row r="332" spans="19:19" x14ac:dyDescent="0.35">
      <c r="S332" s="375"/>
    </row>
    <row r="333" spans="19:19" x14ac:dyDescent="0.35">
      <c r="S333" s="375"/>
    </row>
    <row r="334" spans="19:19" x14ac:dyDescent="0.35">
      <c r="S334" s="375"/>
    </row>
    <row r="335" spans="19:19" x14ac:dyDescent="0.35">
      <c r="S335" s="375"/>
    </row>
    <row r="336" spans="19:19" x14ac:dyDescent="0.35">
      <c r="S336" s="375"/>
    </row>
    <row r="337" spans="19:19" x14ac:dyDescent="0.35">
      <c r="S337" s="375"/>
    </row>
    <row r="338" spans="19:19" x14ac:dyDescent="0.35">
      <c r="S338" s="375"/>
    </row>
    <row r="339" spans="19:19" x14ac:dyDescent="0.35">
      <c r="S339" s="375"/>
    </row>
    <row r="340" spans="19:19" x14ac:dyDescent="0.35">
      <c r="S340" s="375"/>
    </row>
    <row r="341" spans="19:19" x14ac:dyDescent="0.35">
      <c r="S341" s="375"/>
    </row>
    <row r="342" spans="19:19" x14ac:dyDescent="0.35">
      <c r="S342" s="375"/>
    </row>
    <row r="343" spans="19:19" x14ac:dyDescent="0.35">
      <c r="S343" s="375"/>
    </row>
    <row r="344" spans="19:19" x14ac:dyDescent="0.35">
      <c r="S344" s="375"/>
    </row>
    <row r="345" spans="19:19" x14ac:dyDescent="0.35">
      <c r="S345" s="375"/>
    </row>
    <row r="346" spans="19:19" x14ac:dyDescent="0.35">
      <c r="S346" s="375"/>
    </row>
    <row r="347" spans="19:19" x14ac:dyDescent="0.35">
      <c r="S347" s="375"/>
    </row>
    <row r="348" spans="19:19" x14ac:dyDescent="0.35">
      <c r="S348" s="375"/>
    </row>
    <row r="349" spans="19:19" x14ac:dyDescent="0.35">
      <c r="S349" s="375"/>
    </row>
    <row r="350" spans="19:19" x14ac:dyDescent="0.35">
      <c r="S350" s="375"/>
    </row>
    <row r="351" spans="19:19" x14ac:dyDescent="0.35">
      <c r="S351" s="375"/>
    </row>
    <row r="352" spans="19:19" x14ac:dyDescent="0.35">
      <c r="S352" s="375"/>
    </row>
    <row r="353" spans="19:19" x14ac:dyDescent="0.35">
      <c r="S353" s="375"/>
    </row>
    <row r="354" spans="19:19" x14ac:dyDescent="0.35">
      <c r="S354" s="375"/>
    </row>
    <row r="355" spans="19:19" x14ac:dyDescent="0.35">
      <c r="S355" s="375"/>
    </row>
    <row r="356" spans="19:19" x14ac:dyDescent="0.35">
      <c r="S356" s="375"/>
    </row>
    <row r="357" spans="19:19" x14ac:dyDescent="0.35">
      <c r="S357" s="375"/>
    </row>
    <row r="358" spans="19:19" x14ac:dyDescent="0.35">
      <c r="S358" s="375"/>
    </row>
    <row r="359" spans="19:19" x14ac:dyDescent="0.35">
      <c r="S359" s="375"/>
    </row>
    <row r="360" spans="19:19" x14ac:dyDescent="0.35">
      <c r="S360" s="375"/>
    </row>
    <row r="361" spans="19:19" x14ac:dyDescent="0.35">
      <c r="S361" s="375"/>
    </row>
    <row r="362" spans="19:19" x14ac:dyDescent="0.35">
      <c r="S362" s="375"/>
    </row>
    <row r="363" spans="19:19" x14ac:dyDescent="0.35">
      <c r="S363" s="375"/>
    </row>
    <row r="364" spans="19:19" x14ac:dyDescent="0.35">
      <c r="S364" s="375"/>
    </row>
    <row r="365" spans="19:19" x14ac:dyDescent="0.35">
      <c r="S365" s="375"/>
    </row>
    <row r="366" spans="19:19" x14ac:dyDescent="0.35">
      <c r="S366" s="375"/>
    </row>
    <row r="367" spans="19:19" x14ac:dyDescent="0.35">
      <c r="S367" s="375"/>
    </row>
    <row r="368" spans="19:19" x14ac:dyDescent="0.35">
      <c r="S368" s="375"/>
    </row>
    <row r="369" spans="19:19" x14ac:dyDescent="0.35">
      <c r="S369" s="375"/>
    </row>
    <row r="370" spans="19:19" x14ac:dyDescent="0.35">
      <c r="S370" s="375"/>
    </row>
    <row r="371" spans="19:19" x14ac:dyDescent="0.35">
      <c r="S371" s="375"/>
    </row>
    <row r="372" spans="19:19" x14ac:dyDescent="0.35">
      <c r="S372" s="375"/>
    </row>
    <row r="373" spans="19:19" x14ac:dyDescent="0.35">
      <c r="S373" s="375"/>
    </row>
    <row r="374" spans="19:19" x14ac:dyDescent="0.35">
      <c r="S374" s="375"/>
    </row>
    <row r="375" spans="19:19" x14ac:dyDescent="0.35">
      <c r="S375" s="375"/>
    </row>
    <row r="376" spans="19:19" x14ac:dyDescent="0.35">
      <c r="S376" s="375"/>
    </row>
    <row r="377" spans="19:19" x14ac:dyDescent="0.35">
      <c r="S377" s="375"/>
    </row>
    <row r="378" spans="19:19" x14ac:dyDescent="0.35">
      <c r="S378" s="375"/>
    </row>
    <row r="379" spans="19:19" x14ac:dyDescent="0.35">
      <c r="S379" s="375"/>
    </row>
    <row r="380" spans="19:19" x14ac:dyDescent="0.35">
      <c r="S380" s="375"/>
    </row>
    <row r="381" spans="19:19" x14ac:dyDescent="0.35">
      <c r="S381" s="375"/>
    </row>
    <row r="382" spans="19:19" x14ac:dyDescent="0.35">
      <c r="S382" s="375"/>
    </row>
    <row r="383" spans="19:19" x14ac:dyDescent="0.35">
      <c r="S383" s="375"/>
    </row>
    <row r="384" spans="19:19" x14ac:dyDescent="0.35">
      <c r="S384" s="375"/>
    </row>
    <row r="385" spans="19:19" x14ac:dyDescent="0.35">
      <c r="S385" s="375"/>
    </row>
    <row r="386" spans="19:19" x14ac:dyDescent="0.35">
      <c r="S386" s="375"/>
    </row>
    <row r="387" spans="19:19" x14ac:dyDescent="0.35">
      <c r="S387" s="375"/>
    </row>
    <row r="388" spans="19:19" x14ac:dyDescent="0.35">
      <c r="S388" s="375"/>
    </row>
    <row r="389" spans="19:19" x14ac:dyDescent="0.35">
      <c r="S389" s="375"/>
    </row>
    <row r="390" spans="19:19" x14ac:dyDescent="0.35">
      <c r="S390" s="375"/>
    </row>
    <row r="391" spans="19:19" x14ac:dyDescent="0.35">
      <c r="S391" s="375"/>
    </row>
    <row r="392" spans="19:19" x14ac:dyDescent="0.35">
      <c r="S392" s="375"/>
    </row>
    <row r="393" spans="19:19" x14ac:dyDescent="0.35">
      <c r="S393" s="375"/>
    </row>
    <row r="394" spans="19:19" x14ac:dyDescent="0.35">
      <c r="S394" s="375"/>
    </row>
    <row r="395" spans="19:19" x14ac:dyDescent="0.35">
      <c r="S395" s="375"/>
    </row>
    <row r="396" spans="19:19" x14ac:dyDescent="0.35">
      <c r="S396" s="375"/>
    </row>
    <row r="397" spans="19:19" x14ac:dyDescent="0.35">
      <c r="S397" s="375"/>
    </row>
    <row r="398" spans="19:19" x14ac:dyDescent="0.35">
      <c r="S398" s="375"/>
    </row>
    <row r="399" spans="19:19" x14ac:dyDescent="0.35">
      <c r="S399" s="375"/>
    </row>
    <row r="400" spans="19:19" x14ac:dyDescent="0.35">
      <c r="S400" s="375"/>
    </row>
    <row r="401" spans="19:19" x14ac:dyDescent="0.35">
      <c r="S401" s="375"/>
    </row>
    <row r="402" spans="19:19" x14ac:dyDescent="0.35">
      <c r="S402" s="375"/>
    </row>
    <row r="403" spans="19:19" x14ac:dyDescent="0.35">
      <c r="S403" s="375"/>
    </row>
    <row r="404" spans="19:19" x14ac:dyDescent="0.35">
      <c r="S404" s="375"/>
    </row>
    <row r="405" spans="19:19" x14ac:dyDescent="0.35">
      <c r="S405" s="375"/>
    </row>
    <row r="406" spans="19:19" x14ac:dyDescent="0.35">
      <c r="S406" s="375"/>
    </row>
    <row r="407" spans="19:19" x14ac:dyDescent="0.35">
      <c r="S407" s="375"/>
    </row>
    <row r="408" spans="19:19" x14ac:dyDescent="0.35">
      <c r="S408" s="375"/>
    </row>
    <row r="409" spans="19:19" x14ac:dyDescent="0.35">
      <c r="S409" s="375"/>
    </row>
    <row r="410" spans="19:19" x14ac:dyDescent="0.35">
      <c r="S410" s="375"/>
    </row>
    <row r="411" spans="19:19" x14ac:dyDescent="0.35">
      <c r="S411" s="375"/>
    </row>
    <row r="412" spans="19:19" x14ac:dyDescent="0.35">
      <c r="S412" s="375"/>
    </row>
    <row r="413" spans="19:19" x14ac:dyDescent="0.35">
      <c r="S413" s="375"/>
    </row>
    <row r="414" spans="19:19" x14ac:dyDescent="0.35">
      <c r="S414" s="375"/>
    </row>
    <row r="415" spans="19:19" x14ac:dyDescent="0.35">
      <c r="S415" s="375"/>
    </row>
    <row r="416" spans="19:19" x14ac:dyDescent="0.35">
      <c r="S416" s="375"/>
    </row>
    <row r="417" spans="19:19" x14ac:dyDescent="0.35">
      <c r="S417" s="375"/>
    </row>
    <row r="418" spans="19:19" x14ac:dyDescent="0.35">
      <c r="S418" s="375"/>
    </row>
    <row r="419" spans="19:19" x14ac:dyDescent="0.35">
      <c r="S419" s="375"/>
    </row>
    <row r="420" spans="19:19" x14ac:dyDescent="0.35">
      <c r="S420" s="375"/>
    </row>
    <row r="421" spans="19:19" x14ac:dyDescent="0.35">
      <c r="S421" s="375"/>
    </row>
    <row r="422" spans="19:19" x14ac:dyDescent="0.35">
      <c r="S422" s="375"/>
    </row>
    <row r="423" spans="19:19" x14ac:dyDescent="0.35">
      <c r="S423" s="375"/>
    </row>
    <row r="424" spans="19:19" x14ac:dyDescent="0.35">
      <c r="S424" s="375"/>
    </row>
    <row r="425" spans="19:19" x14ac:dyDescent="0.35">
      <c r="S425" s="375"/>
    </row>
    <row r="426" spans="19:19" x14ac:dyDescent="0.35">
      <c r="S426" s="375"/>
    </row>
    <row r="427" spans="19:19" x14ac:dyDescent="0.35">
      <c r="S427" s="375"/>
    </row>
    <row r="428" spans="19:19" x14ac:dyDescent="0.35">
      <c r="S428" s="375"/>
    </row>
    <row r="429" spans="19:19" x14ac:dyDescent="0.35">
      <c r="S429" s="375"/>
    </row>
    <row r="430" spans="19:19" x14ac:dyDescent="0.35">
      <c r="S430" s="375"/>
    </row>
    <row r="431" spans="19:19" x14ac:dyDescent="0.35">
      <c r="S431" s="375"/>
    </row>
    <row r="432" spans="19:19" x14ac:dyDescent="0.35">
      <c r="S432" s="375"/>
    </row>
    <row r="433" spans="19:19" x14ac:dyDescent="0.35">
      <c r="S433" s="375"/>
    </row>
  </sheetData>
  <sheetProtection sheet="1" formatColumns="0" formatRows="0"/>
  <customSheetViews>
    <customSheetView guid="{764D3237-7C33-45E7-BB40-543D5EB8B708}" scale="75" showGridLines="0" showRuler="0">
      <pageMargins left="0.25" right="0.25" top="0.27" bottom="0.24" header="0" footer="0"/>
      <pageSetup paperSize="9" scale="51" fitToHeight="0" orientation="landscape" horizontalDpi="300" r:id="rId1"/>
      <headerFooter alignWithMargins="0"/>
    </customSheetView>
    <customSheetView guid="{E9D2BC57-6299-4BCD-8EB6-3FED8DC17AB8}" scale="75" showGridLines="0" showRuler="0">
      <pageMargins left="0.25" right="0.25" top="0.27" bottom="0.24" header="0" footer="0"/>
      <pageSetup paperSize="9" scale="51" fitToHeight="0" orientation="landscape" horizontalDpi="300" r:id="rId2"/>
      <headerFooter alignWithMargins="0"/>
    </customSheetView>
    <customSheetView guid="{22CC2B12-98B0-4880-B81F-4299C1253267}" scale="75" showGridLines="0" showRuler="0">
      <pageMargins left="0.25" right="0.25" top="0.27" bottom="0.24" header="0" footer="0"/>
      <pageSetup paperSize="9" scale="51" fitToHeight="0" orientation="landscape" horizontalDpi="300" r:id="rId3"/>
      <headerFooter alignWithMargins="0"/>
    </customSheetView>
    <customSheetView guid="{81E504F4-D492-4006-B8AE-BA9D99F9C79A}" scale="75" showPageBreaks="1" showGridLines="0" printArea="1" showRuler="0">
      <pageMargins left="0.25" right="0.25" top="0.27" bottom="0.24" header="0" footer="0"/>
      <pageSetup paperSize="9" scale="51" fitToHeight="0" orientation="landscape" horizontalDpi="300" r:id="rId4"/>
      <headerFooter alignWithMargins="0"/>
    </customSheetView>
    <customSheetView guid="{25E99193-3C10-4A65-946C-BFF1AEB7046A}" scale="75" showPageBreaks="1" showGridLines="0" printArea="1" showRuler="0">
      <pageMargins left="0.25" right="0.25" top="0.27" bottom="0.24" header="0" footer="0"/>
      <pageSetup paperSize="9" scale="51" fitToHeight="0" orientation="landscape" horizontalDpi="300" r:id="rId5"/>
      <headerFooter alignWithMargins="0"/>
    </customSheetView>
    <customSheetView guid="{6338AFB1-DA2C-4FBD-A04F-B25B289D0763}" scale="75" showPageBreaks="1" showGridLines="0" printArea="1" showRuler="0">
      <pageMargins left="0.25" right="0.25" top="0.27" bottom="0.24" header="0" footer="0"/>
      <pageSetup paperSize="9" scale="51" fitToHeight="0" orientation="landscape" horizontalDpi="300" r:id="rId6"/>
      <headerFooter alignWithMargins="0"/>
    </customSheetView>
    <customSheetView guid="{EE0C0DAB-6509-4FCB-931B-B44EAF3210C4}" scale="75" showPageBreaks="1" showGridLines="0" printArea="1" showRuler="0">
      <pageMargins left="0.25" right="0.25" top="0.27" bottom="0.24" header="0" footer="0"/>
      <pageSetup paperSize="9" scale="51" fitToHeight="0" orientation="landscape" horizontalDpi="300" r:id="rId7"/>
      <headerFooter alignWithMargins="0"/>
    </customSheetView>
    <customSheetView guid="{DABAD580-1B4C-45B4-88EA-D94BBED1EA31}" scale="75" showPageBreaks="1" showGridLines="0" printArea="1" showRuler="0">
      <pageMargins left="0.25" right="0.25" top="0.27" bottom="0.24" header="0" footer="0"/>
      <pageSetup paperSize="9" scale="51" fitToHeight="0" orientation="landscape" horizontalDpi="300" r:id="rId8"/>
      <headerFooter alignWithMargins="0"/>
    </customSheetView>
    <customSheetView guid="{57E65792-88BB-4551-AD2F-6857319D48EE}" scale="75" showPageBreaks="1" showGridLines="0" printArea="1" showRuler="0">
      <pageMargins left="0.25" right="0.25" top="0.27" bottom="0.24" header="0" footer="0"/>
      <pageSetup paperSize="9" scale="51" fitToHeight="0" orientation="landscape" horizontalDpi="300" r:id="rId9"/>
      <headerFooter alignWithMargins="0"/>
    </customSheetView>
    <customSheetView guid="{1099CFAD-42BD-4A21-8C9A-BC5DC40461E8}" scale="75" showPageBreaks="1" showGridLines="0" printArea="1" showRuler="0">
      <pageMargins left="0.25" right="0.25" top="0.27" bottom="0.24" header="0" footer="0"/>
      <pageSetup paperSize="9" scale="51" fitToHeight="0" orientation="landscape" horizontalDpi="300" r:id="rId10"/>
      <headerFooter alignWithMargins="0"/>
    </customSheetView>
    <customSheetView guid="{AB11B16C-0FEC-4685-A1F7-AF538A4FE199}" scale="75" showPageBreaks="1" showGridLines="0" printArea="1" showRuler="0">
      <pageMargins left="0.25" right="0.25" top="0.27" bottom="0.24" header="0" footer="0"/>
      <pageSetup paperSize="9" scale="51" fitToHeight="0" orientation="landscape" horizontalDpi="300" r:id="rId11"/>
      <headerFooter alignWithMargins="0"/>
    </customSheetView>
    <customSheetView guid="{668B7D87-BC61-4737-964A-4E2681FF7B56}" scale="75" showPageBreaks="1" showGridLines="0" printArea="1" showRuler="0">
      <pageMargins left="0.25" right="0.25" top="0.27" bottom="0.24" header="0" footer="0"/>
      <pageSetup paperSize="9" scale="51" fitToHeight="0" orientation="landscape" horizontalDpi="300" r:id="rId12"/>
      <headerFooter alignWithMargins="0"/>
    </customSheetView>
    <customSheetView guid="{34EAD24B-E074-4930-B9C5-F62ADDA84BBB}" showGridLines="0" hiddenColumns="1">
      <pageMargins left="0.25" right="0.25" top="0.27" bottom="0.24" header="0" footer="0"/>
      <pageSetup paperSize="9" scale="51" fitToHeight="0" orientation="landscape" horizontalDpi="300" r:id="rId13"/>
      <headerFooter alignWithMargins="0"/>
    </customSheetView>
    <customSheetView guid="{465030FF-47D6-48CF-8E12-D512EE00A625}" showGridLines="0" hiddenColumns="1">
      <pageMargins left="0.25" right="0.25" top="0.27" bottom="0.24" header="0" footer="0"/>
      <pageSetup paperSize="9" scale="51" fitToHeight="0" orientation="landscape" horizontalDpi="300" r:id="rId14"/>
      <headerFooter alignWithMargins="0"/>
    </customSheetView>
    <customSheetView guid="{3ABB6F66-4D29-436C-B62E-67D2BCB1138B}" showGridLines="0" hiddenColumns="1">
      <pageMargins left="0.25" right="0.25" top="0.27" bottom="0.24" header="0" footer="0"/>
      <pageSetup paperSize="9" scale="51" fitToHeight="0" orientation="landscape" horizontalDpi="300" r:id="rId15"/>
      <headerFooter alignWithMargins="0"/>
    </customSheetView>
  </customSheetViews>
  <mergeCells count="1">
    <mergeCell ref="J2:M2"/>
  </mergeCells>
  <phoneticPr fontId="14" type="noConversion"/>
  <conditionalFormatting sqref="Z6 Z8:Z11">
    <cfRule type="cellIs" dxfId="22" priority="1" operator="equal">
      <formula>"Z"</formula>
    </cfRule>
  </conditionalFormatting>
  <conditionalFormatting sqref="Z6 AB6 Z8:Z11 AB8:AB11">
    <cfRule type="cellIs" dxfId="21" priority="2" operator="equal">
      <formula>1</formula>
    </cfRule>
  </conditionalFormatting>
  <dataValidations count="1">
    <dataValidation type="decimal" allowBlank="1" showInputMessage="1" showErrorMessage="1" errorTitle="Stop" error="Please enter a negative figure or zero." sqref="J8:L10 H8:H10 O7:O10" xr:uid="{00000000-0002-0000-0B00-000000000000}">
      <formula1>-100000000000000000000</formula1>
      <formula2>0</formula2>
    </dataValidation>
  </dataValidations>
  <pageMargins left="0.25" right="0.25" top="0.27" bottom="0.24" header="0" footer="0"/>
  <pageSetup paperSize="9" scale="66" fitToHeight="0" orientation="landscape" horizontalDpi="300" r:id="rId16"/>
  <headerFooter alignWithMargins="0"/>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Details!$A$48:$A$53</xm:f>
          </x14:formula1>
          <xm:sqref>AC6 AC8:AC11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rgb="FFFFC000"/>
    <pageSetUpPr fitToPage="1"/>
  </sheetPr>
  <dimension ref="A1:AF33"/>
  <sheetViews>
    <sheetView showGridLines="0" zoomScaleNormal="100" workbookViewId="0">
      <pane xSplit="4" ySplit="4" topLeftCell="E5" activePane="bottomRight" state="frozen"/>
      <selection activeCell="U23" sqref="U23:U24"/>
      <selection pane="topRight" activeCell="U23" sqref="U23:U24"/>
      <selection pane="bottomLeft" activeCell="U23" sqref="U23:U24"/>
      <selection pane="bottomRight" activeCell="E6" sqref="E6"/>
    </sheetView>
  </sheetViews>
  <sheetFormatPr defaultColWidth="8.84375" defaultRowHeight="12.5" x14ac:dyDescent="0.25"/>
  <cols>
    <col min="1" max="1" width="4.3046875" style="1" bestFit="1" customWidth="1"/>
    <col min="2" max="3" width="3.765625" style="9" customWidth="1"/>
    <col min="4" max="4" width="51" style="8" customWidth="1"/>
    <col min="5" max="13" width="12.765625" style="1" customWidth="1"/>
    <col min="14" max="14" width="13.69140625" style="1" customWidth="1"/>
    <col min="15" max="15" width="0" style="1" hidden="1" customWidth="1"/>
    <col min="16" max="16" width="1.69140625" style="111" customWidth="1"/>
    <col min="17" max="17" width="8.84375" style="111" hidden="1" customWidth="1"/>
    <col min="18" max="18" width="2.4609375" style="111" hidden="1" customWidth="1"/>
    <col min="19" max="19" width="4.84375" style="111" customWidth="1"/>
    <col min="20" max="20" width="8.69140625" style="111" customWidth="1"/>
    <col min="21" max="22" width="8.69140625" style="1" customWidth="1"/>
    <col min="23" max="23" width="9.4609375" style="1" customWidth="1"/>
    <col min="24" max="24" width="8.69140625" style="1" customWidth="1"/>
    <col min="25" max="25" width="3" style="1" customWidth="1"/>
    <col min="26" max="26" width="6.07421875" style="1" hidden="1" customWidth="1"/>
    <col min="27" max="27" width="4.4609375" style="1" hidden="1" customWidth="1"/>
    <col min="28" max="28" width="4.23046875" style="1" hidden="1" customWidth="1"/>
    <col min="29" max="29" width="49.07421875" style="1" customWidth="1"/>
    <col min="30" max="30" width="51.765625" style="1" hidden="1" customWidth="1"/>
    <col min="31" max="31" width="5.4609375" style="1" hidden="1" customWidth="1"/>
    <col min="32" max="32" width="6" style="1" hidden="1" customWidth="1"/>
    <col min="33" max="16384" width="8.84375" style="1"/>
  </cols>
  <sheetData>
    <row r="1" spans="1:32" ht="30" customHeight="1" thickBot="1" x14ac:dyDescent="0.45">
      <c r="A1" s="247" t="s">
        <v>227</v>
      </c>
      <c r="B1" s="247" t="str">
        <f>Text!H875&amp;", "&amp;LEFT(year,4)&amp;"-"&amp;RIGHT(year,2)</f>
        <v>Fire and rescue services, 2025-26</v>
      </c>
      <c r="C1" s="221"/>
      <c r="D1" s="221"/>
      <c r="E1" s="17" t="str">
        <f>Text!H27</f>
        <v>Enter data in £ thousands</v>
      </c>
      <c r="F1" s="218"/>
      <c r="H1" s="1277" t="str">
        <f>Text!H28</f>
        <v>This form should be completed on a non-FRS17 and PFI "Off Balance Sheet" basis.</v>
      </c>
      <c r="R1" s="373"/>
      <c r="S1" s="384"/>
      <c r="T1" s="393" t="str">
        <f>Text!H979</f>
        <v>column</v>
      </c>
      <c r="U1" s="391"/>
      <c r="V1" s="394" t="str">
        <f>Text!H980</f>
        <v>tolerances:</v>
      </c>
      <c r="W1" s="395">
        <v>100</v>
      </c>
      <c r="X1" s="396">
        <v>10</v>
      </c>
      <c r="Y1" s="391"/>
      <c r="Z1" s="391"/>
      <c r="AA1" s="391"/>
      <c r="AB1" s="391"/>
      <c r="AC1" s="397" t="str">
        <f>Text!H992&amp;A1</f>
        <v>Year-on-year Validations Table for ROF</v>
      </c>
      <c r="AD1" s="391"/>
      <c r="AE1" s="391"/>
      <c r="AF1" s="391"/>
    </row>
    <row r="2" spans="1:32" ht="26.5" thickBot="1" x14ac:dyDescent="0.4">
      <c r="A2" s="481">
        <f>'RO1'!A2</f>
        <v>0</v>
      </c>
      <c r="B2" s="481" t="str">
        <f>'RO1'!B2</f>
        <v>Please select your authority from the dropdown box on the FrontPage</v>
      </c>
      <c r="C2" s="13"/>
      <c r="D2" s="13"/>
      <c r="G2" s="184" t="str">
        <f>"** "&amp;Text!H30&amp;" **"</f>
        <v>** Record as negative **</v>
      </c>
      <c r="H2" s="34"/>
      <c r="I2" s="1422" t="str">
        <f>"** "&amp;Text!H30&amp;" **"</f>
        <v>** Record as negative **</v>
      </c>
      <c r="J2" s="1431"/>
      <c r="K2" s="1431"/>
      <c r="L2" s="1432"/>
      <c r="M2" s="34"/>
      <c r="N2" s="184" t="str">
        <f>"** "&amp;Text!H30&amp;" **"</f>
        <v>** Record as negative **</v>
      </c>
      <c r="R2" s="373"/>
      <c r="S2" s="391"/>
      <c r="T2" s="1282">
        <v>10</v>
      </c>
      <c r="U2" s="391"/>
      <c r="V2" s="391"/>
      <c r="W2" s="398" t="str">
        <f>Text!H981</f>
        <v>differences:</v>
      </c>
      <c r="X2" s="399"/>
      <c r="Y2" s="1102">
        <f>SUM(Y6:Y16)</f>
        <v>0</v>
      </c>
      <c r="Z2" s="1102">
        <f>SUM(Z6:Z16)</f>
        <v>0</v>
      </c>
      <c r="AA2" s="1102">
        <f>SUM(AA6:AA16)</f>
        <v>0</v>
      </c>
      <c r="AB2" s="391"/>
      <c r="AC2" s="391"/>
      <c r="AD2" s="391"/>
      <c r="AE2" s="391"/>
      <c r="AF2" s="391"/>
    </row>
    <row r="3" spans="1:32" ht="72.75" customHeight="1" thickBot="1" x14ac:dyDescent="0.35">
      <c r="B3" s="37" t="str">
        <f>Text!H35</f>
        <v>Service</v>
      </c>
      <c r="C3" s="95"/>
      <c r="D3" s="185"/>
      <c r="E3" s="50" t="str">
        <f>Text!H291</f>
        <v>Direct spend (employee costs and running costs)</v>
      </c>
      <c r="F3" s="49" t="str">
        <f>Text!H413</f>
        <v>Central and departmental support services costs</v>
      </c>
      <c r="G3" s="49" t="str">
        <f>Text!H414</f>
        <v>Income from joint arrangements with other local authorities</v>
      </c>
      <c r="H3" s="27" t="str">
        <f>Text!H415</f>
        <v>GROSS EXPENDITURE(1.1)+(1.2)+(2)+(3)</v>
      </c>
      <c r="I3" s="49" t="str">
        <f>Text!H416</f>
        <v>Income from sales, fees and charges</v>
      </c>
      <c r="J3" s="38" t="str">
        <f>Text!H417</f>
        <v>Other income (excluding joint arrangements)</v>
      </c>
      <c r="K3" s="49" t="str">
        <f>Text!H418</f>
        <v>Income from joint arrangements with non-local authority bodies</v>
      </c>
      <c r="L3" s="26" t="str">
        <f>Text!H419</f>
        <v>TOTAL INCOME(6.1)+(6.2)+(7)</v>
      </c>
      <c r="M3" s="27" t="str">
        <f>Text!H420</f>
        <v>NET CURRENT EXPENDITURE(5)+(8)</v>
      </c>
      <c r="N3" s="27" t="str">
        <f>Text!H421</f>
        <v>Specific and special government grants</v>
      </c>
      <c r="R3" s="372" t="s">
        <v>3223</v>
      </c>
      <c r="S3" s="324" t="str">
        <f>Text!H978</f>
        <v>row</v>
      </c>
      <c r="T3" s="325">
        <f>year-202</f>
        <v>202324</v>
      </c>
      <c r="U3" s="325">
        <f>year-101</f>
        <v>202425</v>
      </c>
      <c r="V3" s="325">
        <f>year</f>
        <v>202526</v>
      </c>
      <c r="W3" s="325" t="str">
        <f>Text!H982</f>
        <v>£ thousand</v>
      </c>
      <c r="X3" s="325" t="str">
        <f>Text!H983</f>
        <v>percent</v>
      </c>
      <c r="Y3" s="475" t="str">
        <f>Text!H984</f>
        <v>Auto</v>
      </c>
      <c r="Z3" s="475" t="str">
        <f>Text!H985</f>
        <v>Mark</v>
      </c>
      <c r="AA3" s="476" t="str">
        <f>Text!H986</f>
        <v>Check</v>
      </c>
      <c r="AB3" s="828" t="str">
        <f>Text!H987</f>
        <v>Status</v>
      </c>
      <c r="AC3" s="324" t="str">
        <f>Text!H988</f>
        <v>Your Comments</v>
      </c>
      <c r="AD3" s="401" t="str">
        <f>Text!H989</f>
        <v>Our Comments</v>
      </c>
      <c r="AE3" s="455" t="str">
        <f>Text!H990</f>
        <v>Initials</v>
      </c>
      <c r="AF3" s="402" t="str">
        <f>Text!H991</f>
        <v>Date</v>
      </c>
    </row>
    <row r="4" spans="1:32" ht="26.25" customHeight="1" thickBot="1" x14ac:dyDescent="0.4">
      <c r="B4" s="1"/>
      <c r="C4" s="37"/>
      <c r="E4" s="198" t="s">
        <v>545</v>
      </c>
      <c r="F4" s="187" t="s">
        <v>546</v>
      </c>
      <c r="G4" s="187" t="s">
        <v>549</v>
      </c>
      <c r="H4" s="200" t="s">
        <v>551</v>
      </c>
      <c r="I4" s="187" t="s">
        <v>552</v>
      </c>
      <c r="J4" s="199" t="s">
        <v>553</v>
      </c>
      <c r="K4" s="187" t="s">
        <v>554</v>
      </c>
      <c r="L4" s="200" t="s">
        <v>555</v>
      </c>
      <c r="M4" s="187" t="s">
        <v>557</v>
      </c>
      <c r="N4" s="187" t="s">
        <v>558</v>
      </c>
      <c r="O4" s="54" t="s">
        <v>8</v>
      </c>
      <c r="R4" s="374"/>
      <c r="S4" s="391"/>
      <c r="T4" s="391"/>
      <c r="U4" s="391"/>
      <c r="V4" s="391"/>
      <c r="W4" s="391"/>
      <c r="X4" s="391"/>
      <c r="Y4" s="391"/>
      <c r="Z4" s="391"/>
      <c r="AA4" s="391"/>
      <c r="AB4" s="391"/>
      <c r="AC4" s="391"/>
      <c r="AD4" s="391"/>
      <c r="AE4" s="391"/>
      <c r="AF4" s="391"/>
    </row>
    <row r="5" spans="1:32" ht="16" thickBot="1" x14ac:dyDescent="0.4">
      <c r="B5" s="37"/>
      <c r="C5" s="37"/>
      <c r="E5" s="14"/>
      <c r="F5" s="14"/>
      <c r="G5" s="14"/>
      <c r="H5" s="14"/>
      <c r="I5" s="14"/>
      <c r="J5" s="14"/>
      <c r="K5" s="14"/>
      <c r="L5" s="14"/>
      <c r="M5" s="14"/>
      <c r="N5" s="12"/>
      <c r="R5" s="375"/>
      <c r="S5" s="1292" t="s">
        <v>3172</v>
      </c>
      <c r="T5" s="1293" t="s">
        <v>3173</v>
      </c>
      <c r="U5" s="1293" t="s">
        <v>3174</v>
      </c>
      <c r="V5" s="1293" t="s">
        <v>3175</v>
      </c>
      <c r="W5" s="1293" t="s">
        <v>3176</v>
      </c>
      <c r="X5" s="1293" t="s">
        <v>3177</v>
      </c>
      <c r="Y5" s="1293" t="s">
        <v>3178</v>
      </c>
      <c r="Z5" s="405" t="s">
        <v>3179</v>
      </c>
      <c r="AA5" s="405" t="s">
        <v>3180</v>
      </c>
      <c r="AB5" s="405" t="s">
        <v>3181</v>
      </c>
      <c r="AC5" s="1294" t="s">
        <v>3182</v>
      </c>
      <c r="AD5" s="406" t="s">
        <v>3183</v>
      </c>
      <c r="AE5" s="405" t="s">
        <v>3184</v>
      </c>
      <c r="AF5" s="407" t="s">
        <v>3185</v>
      </c>
    </row>
    <row r="6" spans="1:32" ht="15.5" x14ac:dyDescent="0.35">
      <c r="A6" s="1" t="s">
        <v>630</v>
      </c>
      <c r="B6" s="1143">
        <v>6</v>
      </c>
      <c r="C6" s="1144" t="str">
        <f>Text!H882</f>
        <v>Fire services</v>
      </c>
      <c r="D6" s="1145"/>
      <c r="E6" s="913">
        <v>0</v>
      </c>
      <c r="F6" s="913">
        <v>0</v>
      </c>
      <c r="G6" s="913">
        <v>0</v>
      </c>
      <c r="H6" s="892">
        <f>SUM(E6:G6)</f>
        <v>0</v>
      </c>
      <c r="I6" s="913">
        <v>0</v>
      </c>
      <c r="J6" s="913">
        <v>0</v>
      </c>
      <c r="K6" s="913">
        <v>0</v>
      </c>
      <c r="L6" s="892">
        <f>SUM(I6:K6)</f>
        <v>0</v>
      </c>
      <c r="M6" s="892">
        <f>H6+L6</f>
        <v>0</v>
      </c>
      <c r="N6" s="913">
        <v>0</v>
      </c>
      <c r="O6" s="120"/>
      <c r="R6" s="376"/>
      <c r="S6" s="408">
        <f t="shared" ref="S6:S16" si="0">IF(R6="E","",B6)</f>
        <v>6</v>
      </c>
      <c r="T6" s="1004" t="str">
        <f>IF(ISERROR(VLOOKUP($A$2&amp;"_"&amp;$A$1&amp;"_"&amp;$S6&amp;"_"&amp;$T$2&amp;"_"&amp;T$3,tblRO[],7,FALSE)),"",VLOOKUP($A$2&amp;"_"&amp;$A$1&amp;"_"&amp;$S6&amp;"_"&amp;$T$2&amp;"_"&amp;T$3,tblRO[],7,FALSE))</f>
        <v/>
      </c>
      <c r="U6" s="1004" t="str">
        <f>IF(ISERROR(VLOOKUP($A$2&amp;"_"&amp;$A$1&amp;"_"&amp;$S6&amp;"_"&amp;$T$2&amp;"_"&amp;U$3,tblRO[],7,FALSE)),"",VLOOKUP($A$2&amp;"_"&amp;$A$1&amp;"_"&amp;$S6&amp;"_"&amp;$T$2&amp;"_"&amp;U$3,tblRO[],7,FALSE))</f>
        <v/>
      </c>
      <c r="V6" s="1004">
        <f t="shared" ref="V6:V16" si="1">IF(R6="E","",M6)</f>
        <v>0</v>
      </c>
      <c r="W6" s="1004" t="str">
        <f t="shared" ref="W6:W16" si="2">IF(ISERROR(V6-U6),"",V6-U6)</f>
        <v/>
      </c>
      <c r="X6" s="410" t="str">
        <f t="shared" ref="X6:X16" si="3">IF(ISERROR(W6/U6),"",IF(OR(U6=0,V6=0),"",(W6/U6)*100))</f>
        <v/>
      </c>
      <c r="Y6" s="411" t="str">
        <f t="shared" ref="Y6:Y16" si="4">IF(OR(R6="T",R6="E",W6="",X6=""),"",IF(AND(ABS(W6)&gt;$W$1,ABS(X6)&gt;$X$1),1,""))</f>
        <v/>
      </c>
      <c r="Z6" s="412"/>
      <c r="AA6" s="413" t="str">
        <f t="shared" ref="AA6:AA16" si="5">IF(Z6="","",IF(OR(R6="T",R6="E",U6="",V6=""),"",IF(OR(AB6="C",AB6="T"),"",IF(Z6=1,1,""))))</f>
        <v/>
      </c>
      <c r="AB6" s="822"/>
      <c r="AC6" s="876"/>
      <c r="AD6" s="823" t="str">
        <f>IF(OR(R6="T",R6="E",W6="",X6=""),"",IF(ISERROR(VLOOKUP($A$1&amp;"_"&amp;$S6&amp;"_"&amp;$T$2,#REF!,8,FALSE)),"",IF(VLOOKUP($A$1&amp;"_"&amp;$S6&amp;"_"&amp;$T$2,#REF!,8,FALSE)=0,"",VLOOKUP($A$1&amp;"_"&amp;$S6&amp;"_"&amp;$T$2,#REF!,8,FALSE))))</f>
        <v/>
      </c>
      <c r="AE6" s="824" t="str">
        <f>IF(OR(S6="T",S6="E",X6="",Y6=""),"",IF(ISERROR(VLOOKUP($A$1&amp;"_"&amp;$S6&amp;"_"&amp;$T$2,#REF!,9,FALSE)),"",IF(VLOOKUP($A$1&amp;"_"&amp;$S6&amp;"_"&amp;$T$2,#REF!,9,FALSE)=0,"",VLOOKUP($A$1&amp;"_"&amp;$S6&amp;"_"&amp;$T$2,#REF!,9,FALSE))))</f>
        <v/>
      </c>
      <c r="AF6" s="826" t="str">
        <f>IF(OR(T6="T",T6="E",Y6="",Z6=""),"",IF(ISERROR(VLOOKUP($A$1&amp;"_"&amp;$S6&amp;"_"&amp;$T$2,#REF!,10,FALSE)),"",IF(VLOOKUP($A$1&amp;"_"&amp;$S6&amp;"_"&amp;$T$2,#REF!,10,FALSE)=0,"",VLOOKUP($A$1&amp;"_"&amp;$S6&amp;"_"&amp;$T$2,#REF!,10,FALSE))))</f>
        <v/>
      </c>
    </row>
    <row r="7" spans="1:32" ht="30" customHeight="1" x14ac:dyDescent="0.35">
      <c r="B7" s="37" t="str">
        <f>Text!H883</f>
        <v>Corporate and democratic core</v>
      </c>
      <c r="C7" s="37"/>
      <c r="E7" s="940"/>
      <c r="F7" s="940"/>
      <c r="G7" s="940"/>
      <c r="H7" s="940"/>
      <c r="I7" s="940"/>
      <c r="J7" s="940"/>
      <c r="K7" s="940"/>
      <c r="L7" s="940"/>
      <c r="M7" s="940"/>
      <c r="N7" s="940"/>
      <c r="R7" s="376" t="s">
        <v>3282</v>
      </c>
      <c r="S7" s="408" t="str">
        <f t="shared" si="0"/>
        <v/>
      </c>
      <c r="T7" s="1004" t="str">
        <f>IF(ISERROR(VLOOKUP($A$2&amp;"_"&amp;$A$1&amp;"_"&amp;$S7&amp;"_"&amp;$T$2&amp;"_"&amp;T$3,tblRO[],7,FALSE)),"",VLOOKUP($A$2&amp;"_"&amp;$A$1&amp;"_"&amp;$S7&amp;"_"&amp;$T$2&amp;"_"&amp;T$3,tblRO[],7,FALSE))</f>
        <v/>
      </c>
      <c r="U7" s="1004" t="str">
        <f>IF(ISERROR(VLOOKUP($A$2&amp;"_"&amp;$A$1&amp;"_"&amp;$S7&amp;"_"&amp;$T$2&amp;"_"&amp;U$3,tblRO[],7,FALSE)),"",VLOOKUP($A$2&amp;"_"&amp;$A$1&amp;"_"&amp;$S7&amp;"_"&amp;$T$2&amp;"_"&amp;U$3,tblRO[],7,FALSE))</f>
        <v/>
      </c>
      <c r="V7" s="1004"/>
      <c r="W7" s="1004" t="str">
        <f t="shared" si="2"/>
        <v/>
      </c>
      <c r="X7" s="410" t="str">
        <f t="shared" si="3"/>
        <v/>
      </c>
      <c r="Y7" s="411" t="str">
        <f t="shared" si="4"/>
        <v/>
      </c>
      <c r="Z7" s="412"/>
      <c r="AA7" s="413" t="str">
        <f t="shared" si="5"/>
        <v/>
      </c>
      <c r="AB7" s="822"/>
      <c r="AC7" s="876"/>
      <c r="AD7" s="823" t="str">
        <f>IF(OR(R7="T",R7="E",W7="",X7=""),"",IF(ISERROR(VLOOKUP($A$1&amp;"_"&amp;$S7&amp;"_"&amp;$T$2,#REF!,8,FALSE)),"",IF(VLOOKUP($A$1&amp;"_"&amp;$S7&amp;"_"&amp;$T$2,#REF!,8,FALSE)=0,"",VLOOKUP($A$1&amp;"_"&amp;$S7&amp;"_"&amp;$T$2,#REF!,8,FALSE))))</f>
        <v/>
      </c>
      <c r="AE7" s="824" t="str">
        <f>IF(OR(S7="T",S7="E",X7="",Y7=""),"",IF(ISERROR(VLOOKUP($A$1&amp;"_"&amp;$S7&amp;"_"&amp;$T$2,#REF!,9,FALSE)),"",IF(VLOOKUP($A$1&amp;"_"&amp;$S7&amp;"_"&amp;$T$2,#REF!,9,FALSE)=0,"",VLOOKUP($A$1&amp;"_"&amp;$S7&amp;"_"&amp;$T$2,#REF!,9,FALSE))))</f>
        <v/>
      </c>
      <c r="AF7" s="826" t="str">
        <f>IF(OR(T7="T",T7="E",Y7="",Z7=""),"",IF(ISERROR(VLOOKUP($A$1&amp;"_"&amp;$S7&amp;"_"&amp;$T$2,#REF!,10,FALSE)),"",IF(VLOOKUP($A$1&amp;"_"&amp;$S7&amp;"_"&amp;$T$2,#REF!,10,FALSE)=0,"",VLOOKUP($A$1&amp;"_"&amp;$S7&amp;"_"&amp;$T$2,#REF!,10,FALSE))))</f>
        <v/>
      </c>
    </row>
    <row r="8" spans="1:32" ht="15.5" x14ac:dyDescent="0.35">
      <c r="B8" s="2">
        <v>7</v>
      </c>
      <c r="C8" s="80" t="str">
        <f>Text!H884</f>
        <v>Corporate management</v>
      </c>
      <c r="D8" s="84"/>
      <c r="E8" s="913">
        <v>0</v>
      </c>
      <c r="F8" s="913">
        <v>0</v>
      </c>
      <c r="G8" s="913">
        <v>0</v>
      </c>
      <c r="H8" s="892">
        <f>SUM(E8:G8)</f>
        <v>0</v>
      </c>
      <c r="I8" s="913">
        <v>0</v>
      </c>
      <c r="J8" s="913">
        <v>0</v>
      </c>
      <c r="K8" s="913">
        <v>0</v>
      </c>
      <c r="L8" s="892">
        <f>SUM(I8:K8)</f>
        <v>0</v>
      </c>
      <c r="M8" s="892">
        <f>H8+L8</f>
        <v>0</v>
      </c>
      <c r="N8" s="913">
        <v>0</v>
      </c>
      <c r="R8" s="377"/>
      <c r="S8" s="408">
        <f t="shared" si="0"/>
        <v>7</v>
      </c>
      <c r="T8" s="1004" t="str">
        <f>IF(ISERROR(VLOOKUP($A$2&amp;"_"&amp;$A$1&amp;"_"&amp;$S8&amp;"_"&amp;$T$2&amp;"_"&amp;T$3,tblRO[],7,FALSE)),"",VLOOKUP($A$2&amp;"_"&amp;$A$1&amp;"_"&amp;$S8&amp;"_"&amp;$T$2&amp;"_"&amp;T$3,tblRO[],7,FALSE))</f>
        <v/>
      </c>
      <c r="U8" s="1004" t="str">
        <f>IF(ISERROR(VLOOKUP($A$2&amp;"_"&amp;$A$1&amp;"_"&amp;$S8&amp;"_"&amp;$T$2&amp;"_"&amp;U$3,tblRO[],7,FALSE)),"",VLOOKUP($A$2&amp;"_"&amp;$A$1&amp;"_"&amp;$S8&amp;"_"&amp;$T$2&amp;"_"&amp;U$3,tblRO[],7,FALSE))</f>
        <v/>
      </c>
      <c r="V8" s="1004">
        <f t="shared" si="1"/>
        <v>0</v>
      </c>
      <c r="W8" s="1004" t="str">
        <f t="shared" si="2"/>
        <v/>
      </c>
      <c r="X8" s="410" t="str">
        <f t="shared" si="3"/>
        <v/>
      </c>
      <c r="Y8" s="411" t="str">
        <f t="shared" si="4"/>
        <v/>
      </c>
      <c r="Z8" s="412"/>
      <c r="AA8" s="413" t="str">
        <f t="shared" si="5"/>
        <v/>
      </c>
      <c r="AB8" s="822"/>
      <c r="AC8" s="876"/>
      <c r="AD8" s="823" t="str">
        <f>IF(OR(R8="T",R8="E",W8="",X8=""),"",IF(ISERROR(VLOOKUP($A$1&amp;"_"&amp;$S8&amp;"_"&amp;$T$2,#REF!,8,FALSE)),"",IF(VLOOKUP($A$1&amp;"_"&amp;$S8&amp;"_"&amp;$T$2,#REF!,8,FALSE)=0,"",VLOOKUP($A$1&amp;"_"&amp;$S8&amp;"_"&amp;$T$2,#REF!,8,FALSE))))</f>
        <v/>
      </c>
      <c r="AE8" s="824" t="str">
        <f>IF(OR(S8="T",S8="E",X8="",Y8=""),"",IF(ISERROR(VLOOKUP($A$1&amp;"_"&amp;$S8&amp;"_"&amp;$T$2,#REF!,9,FALSE)),"",IF(VLOOKUP($A$1&amp;"_"&amp;$S8&amp;"_"&amp;$T$2,#REF!,9,FALSE)=0,"",VLOOKUP($A$1&amp;"_"&amp;$S8&amp;"_"&amp;$T$2,#REF!,9,FALSE))))</f>
        <v/>
      </c>
      <c r="AF8" s="826" t="str">
        <f>IF(OR(T8="T",T8="E",Y8="",Z8=""),"",IF(ISERROR(VLOOKUP($A$1&amp;"_"&amp;$S8&amp;"_"&amp;$T$2,#REF!,10,FALSE)),"",IF(VLOOKUP($A$1&amp;"_"&amp;$S8&amp;"_"&amp;$T$2,#REF!,10,FALSE)=0,"",VLOOKUP($A$1&amp;"_"&amp;$S8&amp;"_"&amp;$T$2,#REF!,10,FALSE))))</f>
        <v/>
      </c>
    </row>
    <row r="9" spans="1:32" ht="16" thickBot="1" x14ac:dyDescent="0.4">
      <c r="B9" s="7">
        <v>8</v>
      </c>
      <c r="C9" s="80" t="str">
        <f>Text!H885</f>
        <v>Democratic representation and management</v>
      </c>
      <c r="D9" s="86"/>
      <c r="E9" s="1005">
        <v>0</v>
      </c>
      <c r="F9" s="1005">
        <v>0</v>
      </c>
      <c r="G9" s="1005">
        <v>0</v>
      </c>
      <c r="H9" s="910">
        <f>SUM(E9:G9)</f>
        <v>0</v>
      </c>
      <c r="I9" s="1005">
        <v>0</v>
      </c>
      <c r="J9" s="1005">
        <v>0</v>
      </c>
      <c r="K9" s="1005">
        <v>0</v>
      </c>
      <c r="L9" s="910">
        <f>SUM(I9:K9)</f>
        <v>0</v>
      </c>
      <c r="M9" s="910">
        <f>H9+L9</f>
        <v>0</v>
      </c>
      <c r="N9" s="913">
        <v>0</v>
      </c>
      <c r="R9" s="377"/>
      <c r="S9" s="408">
        <f t="shared" si="0"/>
        <v>8</v>
      </c>
      <c r="T9" s="1004" t="str">
        <f>IF(ISERROR(VLOOKUP($A$2&amp;"_"&amp;$A$1&amp;"_"&amp;$S9&amp;"_"&amp;$T$2&amp;"_"&amp;T$3,tblRO[],7,FALSE)),"",VLOOKUP($A$2&amp;"_"&amp;$A$1&amp;"_"&amp;$S9&amp;"_"&amp;$T$2&amp;"_"&amp;T$3,tblRO[],7,FALSE))</f>
        <v/>
      </c>
      <c r="U9" s="1004" t="str">
        <f>IF(ISERROR(VLOOKUP($A$2&amp;"_"&amp;$A$1&amp;"_"&amp;$S9&amp;"_"&amp;$T$2&amp;"_"&amp;U$3,tblRO[],7,FALSE)),"",VLOOKUP($A$2&amp;"_"&amp;$A$1&amp;"_"&amp;$S9&amp;"_"&amp;$T$2&amp;"_"&amp;U$3,tblRO[],7,FALSE))</f>
        <v/>
      </c>
      <c r="V9" s="1004">
        <f t="shared" si="1"/>
        <v>0</v>
      </c>
      <c r="W9" s="1004" t="str">
        <f t="shared" si="2"/>
        <v/>
      </c>
      <c r="X9" s="410" t="str">
        <f t="shared" si="3"/>
        <v/>
      </c>
      <c r="Y9" s="411" t="str">
        <f t="shared" si="4"/>
        <v/>
      </c>
      <c r="Z9" s="412"/>
      <c r="AA9" s="413" t="str">
        <f t="shared" si="5"/>
        <v/>
      </c>
      <c r="AB9" s="822"/>
      <c r="AC9" s="876"/>
      <c r="AD9" s="823" t="str">
        <f>IF(OR(R9="T",R9="E",W9="",X9=""),"",IF(ISERROR(VLOOKUP($A$1&amp;"_"&amp;$S9&amp;"_"&amp;$T$2,#REF!,8,FALSE)),"",IF(VLOOKUP($A$1&amp;"_"&amp;$S9&amp;"_"&amp;$T$2,#REF!,8,FALSE)=0,"",VLOOKUP($A$1&amp;"_"&amp;$S9&amp;"_"&amp;$T$2,#REF!,8,FALSE))))</f>
        <v/>
      </c>
      <c r="AE9" s="824" t="str">
        <f>IF(OR(S9="T",S9="E",X9="",Y9=""),"",IF(ISERROR(VLOOKUP($A$1&amp;"_"&amp;$S9&amp;"_"&amp;$T$2,#REF!,9,FALSE)),"",IF(VLOOKUP($A$1&amp;"_"&amp;$S9&amp;"_"&amp;$T$2,#REF!,9,FALSE)=0,"",VLOOKUP($A$1&amp;"_"&amp;$S9&amp;"_"&amp;$T$2,#REF!,9,FALSE))))</f>
        <v/>
      </c>
      <c r="AF9" s="824" t="str">
        <f>IF(OR(T9="T",T9="E",Y9="",Z9=""),"",IF(ISERROR(VLOOKUP($A$1&amp;"_"&amp;$S9&amp;"_"&amp;$T$2,#REF!,10,FALSE)),"",IF(VLOOKUP($A$1&amp;"_"&amp;$S9&amp;"_"&amp;$T$2,#REF!,10,FALSE)=0,"",VLOOKUP($A$1&amp;"_"&amp;$S9&amp;"_"&amp;$T$2,#REF!,10,FALSE))))</f>
        <v/>
      </c>
    </row>
    <row r="10" spans="1:32" ht="16" thickBot="1" x14ac:dyDescent="0.4">
      <c r="A10" s="1" t="s">
        <v>630</v>
      </c>
      <c r="B10" s="36">
        <v>9</v>
      </c>
      <c r="C10" s="91" t="str">
        <f>Text!H886</f>
        <v>Total corporate and democratic core (lines 7+8)</v>
      </c>
      <c r="D10" s="87"/>
      <c r="E10" s="898">
        <f t="shared" ref="E10:N10" si="6">SUM(E8:E9)</f>
        <v>0</v>
      </c>
      <c r="F10" s="898">
        <f t="shared" si="6"/>
        <v>0</v>
      </c>
      <c r="G10" s="898">
        <f t="shared" si="6"/>
        <v>0</v>
      </c>
      <c r="H10" s="898">
        <f t="shared" si="6"/>
        <v>0</v>
      </c>
      <c r="I10" s="898">
        <f t="shared" si="6"/>
        <v>0</v>
      </c>
      <c r="J10" s="898">
        <f t="shared" si="6"/>
        <v>0</v>
      </c>
      <c r="K10" s="898">
        <f t="shared" si="6"/>
        <v>0</v>
      </c>
      <c r="L10" s="898">
        <f t="shared" si="6"/>
        <v>0</v>
      </c>
      <c r="M10" s="898">
        <f t="shared" si="6"/>
        <v>0</v>
      </c>
      <c r="N10" s="898">
        <f t="shared" si="6"/>
        <v>0</v>
      </c>
      <c r="O10" s="120"/>
      <c r="R10" s="377"/>
      <c r="S10" s="408">
        <f t="shared" si="0"/>
        <v>9</v>
      </c>
      <c r="T10" s="1004" t="str">
        <f>IF(ISERROR(VLOOKUP($A$2&amp;"_"&amp;$A$1&amp;"_"&amp;$S10&amp;"_"&amp;$T$2&amp;"_"&amp;T$3,tblRO[],7,FALSE)),"",VLOOKUP($A$2&amp;"_"&amp;$A$1&amp;"_"&amp;$S10&amp;"_"&amp;$T$2&amp;"_"&amp;T$3,tblRO[],7,FALSE))</f>
        <v/>
      </c>
      <c r="U10" s="1004" t="str">
        <f>IF(ISERROR(VLOOKUP($A$2&amp;"_"&amp;$A$1&amp;"_"&amp;$S10&amp;"_"&amp;$T$2&amp;"_"&amp;U$3,tblRO[],7,FALSE)),"",VLOOKUP($A$2&amp;"_"&amp;$A$1&amp;"_"&amp;$S10&amp;"_"&amp;$T$2&amp;"_"&amp;U$3,tblRO[],7,FALSE))</f>
        <v/>
      </c>
      <c r="V10" s="1004">
        <f t="shared" si="1"/>
        <v>0</v>
      </c>
      <c r="W10" s="1004" t="str">
        <f t="shared" si="2"/>
        <v/>
      </c>
      <c r="X10" s="410" t="str">
        <f t="shared" si="3"/>
        <v/>
      </c>
      <c r="Y10" s="411" t="str">
        <f t="shared" si="4"/>
        <v/>
      </c>
      <c r="Z10" s="412"/>
      <c r="AA10" s="413" t="str">
        <f t="shared" si="5"/>
        <v/>
      </c>
      <c r="AB10" s="822"/>
      <c r="AC10" s="876"/>
      <c r="AD10" s="823" t="str">
        <f>IF(OR(R10="T",R10="E",W10="",X10=""),"",IF(ISERROR(VLOOKUP($A$1&amp;"_"&amp;$S10&amp;"_"&amp;$T$2,#REF!,8,FALSE)),"",IF(VLOOKUP($A$1&amp;"_"&amp;$S10&amp;"_"&amp;$T$2,#REF!,8,FALSE)=0,"",VLOOKUP($A$1&amp;"_"&amp;$S10&amp;"_"&amp;$T$2,#REF!,8,FALSE))))</f>
        <v/>
      </c>
      <c r="AE10" s="824" t="str">
        <f>IF(OR(S10="T",S10="E",X10="",Y10=""),"",IF(ISERROR(VLOOKUP($A$1&amp;"_"&amp;$S10&amp;"_"&amp;$T$2,#REF!,9,FALSE)),"",IF(VLOOKUP($A$1&amp;"_"&amp;$S10&amp;"_"&amp;$T$2,#REF!,9,FALSE)=0,"",VLOOKUP($A$1&amp;"_"&amp;$S10&amp;"_"&amp;$T$2,#REF!,9,FALSE))))</f>
        <v/>
      </c>
      <c r="AF10" s="826" t="str">
        <f>IF(OR(T10="T",T10="E",Y10="",Z10=""),"",IF(ISERROR(VLOOKUP($A$1&amp;"_"&amp;$S10&amp;"_"&amp;$T$2,#REF!,10,FALSE)),"",IF(VLOOKUP($A$1&amp;"_"&amp;$S10&amp;"_"&amp;$T$2,#REF!,10,FALSE)=0,"",VLOOKUP($A$1&amp;"_"&amp;$S10&amp;"_"&amp;$T$2,#REF!,10,FALSE))))</f>
        <v/>
      </c>
    </row>
    <row r="11" spans="1:32" ht="30" customHeight="1" x14ac:dyDescent="0.35">
      <c r="B11" s="37" t="str">
        <f>Text!H887</f>
        <v>Other central costs</v>
      </c>
      <c r="C11" s="37"/>
      <c r="E11" s="901"/>
      <c r="F11" s="901"/>
      <c r="G11" s="901"/>
      <c r="H11" s="901"/>
      <c r="I11" s="901"/>
      <c r="J11" s="901"/>
      <c r="K11" s="901"/>
      <c r="L11" s="901"/>
      <c r="M11" s="901"/>
      <c r="N11" s="901"/>
      <c r="R11" s="377" t="s">
        <v>3282</v>
      </c>
      <c r="S11" s="408" t="str">
        <f t="shared" si="0"/>
        <v/>
      </c>
      <c r="T11" s="1004" t="str">
        <f>IF(ISERROR(VLOOKUP($A$2&amp;"_"&amp;$A$1&amp;"_"&amp;$S11&amp;"_"&amp;$T$2&amp;"_"&amp;T$3,tblRO[],7,FALSE)),"",VLOOKUP($A$2&amp;"_"&amp;$A$1&amp;"_"&amp;$S11&amp;"_"&amp;$T$2&amp;"_"&amp;T$3,tblRO[],7,FALSE))</f>
        <v/>
      </c>
      <c r="U11" s="1004" t="str">
        <f>IF(ISERROR(VLOOKUP($A$2&amp;"_"&amp;$A$1&amp;"_"&amp;$S11&amp;"_"&amp;$T$2&amp;"_"&amp;U$3,tblRO[],7,FALSE)),"",VLOOKUP($A$2&amp;"_"&amp;$A$1&amp;"_"&amp;$S11&amp;"_"&amp;$T$2&amp;"_"&amp;U$3,tblRO[],7,FALSE))</f>
        <v/>
      </c>
      <c r="V11" s="1004" t="str">
        <f t="shared" si="1"/>
        <v/>
      </c>
      <c r="W11" s="1004" t="str">
        <f t="shared" si="2"/>
        <v/>
      </c>
      <c r="X11" s="410" t="str">
        <f t="shared" si="3"/>
        <v/>
      </c>
      <c r="Y11" s="411" t="str">
        <f t="shared" si="4"/>
        <v/>
      </c>
      <c r="Z11" s="412"/>
      <c r="AA11" s="413" t="str">
        <f t="shared" si="5"/>
        <v/>
      </c>
      <c r="AB11" s="822"/>
      <c r="AC11" s="876"/>
      <c r="AD11" s="823" t="str">
        <f>IF(OR(R11="T",R11="E",W11="",X11=""),"",IF(ISERROR(VLOOKUP($A$1&amp;"_"&amp;$S11&amp;"_"&amp;$T$2,#REF!,8,FALSE)),"",IF(VLOOKUP($A$1&amp;"_"&amp;$S11&amp;"_"&amp;$T$2,#REF!,8,FALSE)=0,"",VLOOKUP($A$1&amp;"_"&amp;$S11&amp;"_"&amp;$T$2,#REF!,8,FALSE))))</f>
        <v/>
      </c>
      <c r="AE11" s="825" t="str">
        <f>IF(OR(S11="T",S11="E",X11="",Y11=""),"",IF(ISERROR(VLOOKUP($A$1&amp;"_"&amp;$S11&amp;"_"&amp;$T$2,#REF!,9,FALSE)),"",IF(VLOOKUP($A$1&amp;"_"&amp;$S11&amp;"_"&amp;$T$2,#REF!,9,FALSE)=0,"",VLOOKUP($A$1&amp;"_"&amp;$S11&amp;"_"&amp;$T$2,#REF!,9,FALSE))))</f>
        <v/>
      </c>
      <c r="AF11" s="825" t="str">
        <f>IF(OR(T11="T",T11="E",Y11="",Z11=""),"",IF(ISERROR(VLOOKUP($A$1&amp;"_"&amp;$S11&amp;"_"&amp;$T$2,#REF!,10,FALSE)),"",IF(VLOOKUP($A$1&amp;"_"&amp;$S11&amp;"_"&amp;$T$2,#REF!,10,FALSE)=0,"",VLOOKUP($A$1&amp;"_"&amp;$S11&amp;"_"&amp;$T$2,#REF!,10,FALSE))))</f>
        <v/>
      </c>
    </row>
    <row r="12" spans="1:32" ht="15.5" x14ac:dyDescent="0.35">
      <c r="A12" s="1" t="s">
        <v>630</v>
      </c>
      <c r="B12" s="2">
        <v>10</v>
      </c>
      <c r="C12" s="80" t="str">
        <f>Text!H888</f>
        <v>Non distributed costs</v>
      </c>
      <c r="D12" s="84"/>
      <c r="E12" s="913">
        <v>0</v>
      </c>
      <c r="F12" s="913">
        <v>0</v>
      </c>
      <c r="G12" s="913">
        <v>0</v>
      </c>
      <c r="H12" s="892">
        <f>SUM(E12:G12)</f>
        <v>0</v>
      </c>
      <c r="I12" s="913">
        <v>0</v>
      </c>
      <c r="J12" s="913">
        <v>0</v>
      </c>
      <c r="K12" s="913">
        <v>0</v>
      </c>
      <c r="L12" s="892">
        <f>SUM(I12:K12)</f>
        <v>0</v>
      </c>
      <c r="M12" s="892">
        <f>H12+L12</f>
        <v>0</v>
      </c>
      <c r="N12" s="913">
        <v>0</v>
      </c>
      <c r="R12" s="373"/>
      <c r="S12" s="408">
        <f t="shared" si="0"/>
        <v>10</v>
      </c>
      <c r="T12" s="1004" t="str">
        <f>IF(ISERROR(VLOOKUP($A$2&amp;"_"&amp;$A$1&amp;"_"&amp;$S12&amp;"_"&amp;$T$2&amp;"_"&amp;T$3,tblRO[],7,FALSE)),"",VLOOKUP($A$2&amp;"_"&amp;$A$1&amp;"_"&amp;$S12&amp;"_"&amp;$T$2&amp;"_"&amp;T$3,tblRO[],7,FALSE))</f>
        <v/>
      </c>
      <c r="U12" s="1004" t="str">
        <f>IF(ISERROR(VLOOKUP($A$2&amp;"_"&amp;$A$1&amp;"_"&amp;$S12&amp;"_"&amp;$T$2&amp;"_"&amp;U$3,tblRO[],7,FALSE)),"",VLOOKUP($A$2&amp;"_"&amp;$A$1&amp;"_"&amp;$S12&amp;"_"&amp;$T$2&amp;"_"&amp;U$3,tblRO[],7,FALSE))</f>
        <v/>
      </c>
      <c r="V12" s="1004">
        <f t="shared" si="1"/>
        <v>0</v>
      </c>
      <c r="W12" s="1004" t="str">
        <f t="shared" si="2"/>
        <v/>
      </c>
      <c r="X12" s="410" t="str">
        <f t="shared" si="3"/>
        <v/>
      </c>
      <c r="Y12" s="411" t="str">
        <f t="shared" si="4"/>
        <v/>
      </c>
      <c r="Z12" s="412"/>
      <c r="AA12" s="413" t="str">
        <f t="shared" si="5"/>
        <v/>
      </c>
      <c r="AB12" s="822"/>
      <c r="AC12" s="876"/>
      <c r="AD12" s="823" t="str">
        <f>IF(OR(R12="T",R12="E",W12="",X12=""),"",IF(ISERROR(VLOOKUP($A$1&amp;"_"&amp;$S12&amp;"_"&amp;$T$2,#REF!,8,FALSE)),"",IF(VLOOKUP($A$1&amp;"_"&amp;$S12&amp;"_"&amp;$T$2,#REF!,8,FALSE)=0,"",VLOOKUP($A$1&amp;"_"&amp;$S12&amp;"_"&amp;$T$2,#REF!,8,FALSE))))</f>
        <v/>
      </c>
      <c r="AE12" s="824" t="str">
        <f>IF(OR(S12="T",S12="E",X12="",Y12=""),"",IF(ISERROR(VLOOKUP($A$1&amp;"_"&amp;$S12&amp;"_"&amp;$T$2,#REF!,9,FALSE)),"",IF(VLOOKUP($A$1&amp;"_"&amp;$S12&amp;"_"&amp;$T$2,#REF!,9,FALSE)=0,"",VLOOKUP($A$1&amp;"_"&amp;$S12&amp;"_"&amp;$T$2,#REF!,9,FALSE))))</f>
        <v/>
      </c>
      <c r="AF12" s="824" t="str">
        <f>IF(OR(T12="T",T12="E",Y12="",Z12=""),"",IF(ISERROR(VLOOKUP($A$1&amp;"_"&amp;$S12&amp;"_"&amp;$T$2,#REF!,10,FALSE)),"",IF(VLOOKUP($A$1&amp;"_"&amp;$S12&amp;"_"&amp;$T$2,#REF!,10,FALSE)=0,"",VLOOKUP($A$1&amp;"_"&amp;$S12&amp;"_"&amp;$T$2,#REF!,10,FALSE))))</f>
        <v/>
      </c>
    </row>
    <row r="13" spans="1:32" ht="16" thickBot="1" x14ac:dyDescent="0.4">
      <c r="A13" s="1" t="s">
        <v>630</v>
      </c>
      <c r="B13" s="7">
        <v>11</v>
      </c>
      <c r="C13" s="80" t="str">
        <f>Text!H890</f>
        <v>Other central costs</v>
      </c>
      <c r="D13" s="86"/>
      <c r="E13" s="1005">
        <v>0</v>
      </c>
      <c r="F13" s="1005">
        <v>0</v>
      </c>
      <c r="G13" s="1005">
        <v>0</v>
      </c>
      <c r="H13" s="910">
        <f>SUM(E13:G13)</f>
        <v>0</v>
      </c>
      <c r="I13" s="1005">
        <v>0</v>
      </c>
      <c r="J13" s="1005">
        <v>0</v>
      </c>
      <c r="K13" s="1005">
        <v>0</v>
      </c>
      <c r="L13" s="910">
        <f>SUM(I13:K13)</f>
        <v>0</v>
      </c>
      <c r="M13" s="910">
        <f>H13+L13</f>
        <v>0</v>
      </c>
      <c r="N13" s="1005">
        <v>0</v>
      </c>
      <c r="R13" s="378"/>
      <c r="S13" s="408">
        <f t="shared" si="0"/>
        <v>11</v>
      </c>
      <c r="T13" s="1004" t="str">
        <f>IF(ISERROR(VLOOKUP($A$2&amp;"_"&amp;$A$1&amp;"_"&amp;$S13&amp;"_"&amp;$T$2&amp;"_"&amp;T$3,tblRO[],7,FALSE)),"",VLOOKUP($A$2&amp;"_"&amp;$A$1&amp;"_"&amp;$S13&amp;"_"&amp;$T$2&amp;"_"&amp;T$3,tblRO[],7,FALSE))</f>
        <v/>
      </c>
      <c r="U13" s="1004" t="str">
        <f>IF(ISERROR(VLOOKUP($A$2&amp;"_"&amp;$A$1&amp;"_"&amp;$S13&amp;"_"&amp;$T$2&amp;"_"&amp;U$3,tblRO[],7,FALSE)),"",VLOOKUP($A$2&amp;"_"&amp;$A$1&amp;"_"&amp;$S13&amp;"_"&amp;$T$2&amp;"_"&amp;U$3,tblRO[],7,FALSE))</f>
        <v/>
      </c>
      <c r="V13" s="1004">
        <f t="shared" si="1"/>
        <v>0</v>
      </c>
      <c r="W13" s="1004" t="str">
        <f t="shared" si="2"/>
        <v/>
      </c>
      <c r="X13" s="410" t="str">
        <f t="shared" si="3"/>
        <v/>
      </c>
      <c r="Y13" s="411" t="str">
        <f t="shared" si="4"/>
        <v/>
      </c>
      <c r="Z13" s="412"/>
      <c r="AA13" s="413" t="str">
        <f t="shared" si="5"/>
        <v/>
      </c>
      <c r="AB13" s="822"/>
      <c r="AC13" s="876"/>
      <c r="AD13" s="823" t="str">
        <f>IF(OR(R13="T",R13="E",W13="",X13=""),"",IF(ISERROR(VLOOKUP($A$1&amp;"_"&amp;$S13&amp;"_"&amp;$T$2,#REF!,8,FALSE)),"",IF(VLOOKUP($A$1&amp;"_"&amp;$S13&amp;"_"&amp;$T$2,#REF!,8,FALSE)=0,"",VLOOKUP($A$1&amp;"_"&amp;$S13&amp;"_"&amp;$T$2,#REF!,8,FALSE))))</f>
        <v/>
      </c>
      <c r="AE13" s="824" t="str">
        <f>IF(OR(S13="T",S13="E",X13="",Y13=""),"",IF(ISERROR(VLOOKUP($A$1&amp;"_"&amp;$S13&amp;"_"&amp;$T$2,#REF!,9,FALSE)),"",IF(VLOOKUP($A$1&amp;"_"&amp;$S13&amp;"_"&amp;$T$2,#REF!,9,FALSE)=0,"",VLOOKUP($A$1&amp;"_"&amp;$S13&amp;"_"&amp;$T$2,#REF!,9,FALSE))))</f>
        <v/>
      </c>
      <c r="AF13" s="824" t="str">
        <f>IF(OR(T13="T",T13="E",Y13="",Z13=""),"",IF(ISERROR(VLOOKUP($A$1&amp;"_"&amp;$S13&amp;"_"&amp;$T$2,#REF!,10,FALSE)),"",IF(VLOOKUP($A$1&amp;"_"&amp;$S13&amp;"_"&amp;$T$2,#REF!,10,FALSE)=0,"",VLOOKUP($A$1&amp;"_"&amp;$S13&amp;"_"&amp;$T$2,#REF!,10,FALSE))))</f>
        <v/>
      </c>
    </row>
    <row r="14" spans="1:32" ht="16" thickBot="1" x14ac:dyDescent="0.4">
      <c r="B14" s="36">
        <v>12</v>
      </c>
      <c r="C14" s="91" t="str">
        <f>Text!H891</f>
        <v>Total other central costs (lines 10+11)</v>
      </c>
      <c r="D14" s="87"/>
      <c r="E14" s="898">
        <f t="shared" ref="E14:N14" si="7">SUM(E12:E13)</f>
        <v>0</v>
      </c>
      <c r="F14" s="898">
        <f t="shared" si="7"/>
        <v>0</v>
      </c>
      <c r="G14" s="898">
        <f t="shared" si="7"/>
        <v>0</v>
      </c>
      <c r="H14" s="898">
        <f t="shared" si="7"/>
        <v>0</v>
      </c>
      <c r="I14" s="898">
        <f t="shared" si="7"/>
        <v>0</v>
      </c>
      <c r="J14" s="898">
        <f t="shared" si="7"/>
        <v>0</v>
      </c>
      <c r="K14" s="898">
        <f t="shared" si="7"/>
        <v>0</v>
      </c>
      <c r="L14" s="898">
        <f t="shared" si="7"/>
        <v>0</v>
      </c>
      <c r="M14" s="898">
        <f t="shared" si="7"/>
        <v>0</v>
      </c>
      <c r="N14" s="898">
        <f t="shared" si="7"/>
        <v>0</v>
      </c>
      <c r="O14" s="120"/>
      <c r="R14" s="378"/>
      <c r="S14" s="408">
        <f t="shared" si="0"/>
        <v>12</v>
      </c>
      <c r="T14" s="1004" t="str">
        <f>IF(ISERROR(VLOOKUP($A$2&amp;"_"&amp;$A$1&amp;"_"&amp;$S14&amp;"_"&amp;$T$2&amp;"_"&amp;T$3,tblRO[],7,FALSE)),"",VLOOKUP($A$2&amp;"_"&amp;$A$1&amp;"_"&amp;$S14&amp;"_"&amp;$T$2&amp;"_"&amp;T$3,tblRO[],7,FALSE))</f>
        <v/>
      </c>
      <c r="U14" s="1004" t="str">
        <f>IF(ISERROR(VLOOKUP($A$2&amp;"_"&amp;$A$1&amp;"_"&amp;$S14&amp;"_"&amp;$T$2&amp;"_"&amp;U$3,tblRO[],7,FALSE)),"",VLOOKUP($A$2&amp;"_"&amp;$A$1&amp;"_"&amp;$S14&amp;"_"&amp;$T$2&amp;"_"&amp;U$3,tblRO[],7,FALSE))</f>
        <v/>
      </c>
      <c r="V14" s="1004">
        <f t="shared" si="1"/>
        <v>0</v>
      </c>
      <c r="W14" s="1004" t="str">
        <f t="shared" si="2"/>
        <v/>
      </c>
      <c r="X14" s="410" t="str">
        <f t="shared" si="3"/>
        <v/>
      </c>
      <c r="Y14" s="411" t="str">
        <f t="shared" si="4"/>
        <v/>
      </c>
      <c r="Z14" s="412"/>
      <c r="AA14" s="413" t="str">
        <f t="shared" si="5"/>
        <v/>
      </c>
      <c r="AB14" s="822"/>
      <c r="AC14" s="876"/>
      <c r="AD14" s="823" t="str">
        <f>IF(OR(R14="T",R14="E",W14="",X14=""),"",IF(ISERROR(VLOOKUP($A$1&amp;"_"&amp;$S14&amp;"_"&amp;$T$2,#REF!,8,FALSE)),"",IF(VLOOKUP($A$1&amp;"_"&amp;$S14&amp;"_"&amp;$T$2,#REF!,8,FALSE)=0,"",VLOOKUP($A$1&amp;"_"&amp;$S14&amp;"_"&amp;$T$2,#REF!,8,FALSE))))</f>
        <v/>
      </c>
      <c r="AE14" s="825" t="str">
        <f>IF(OR(S14="T",S14="E",X14="",Y14=""),"",IF(ISERROR(VLOOKUP($A$1&amp;"_"&amp;$S14&amp;"_"&amp;$T$2,#REF!,9,FALSE)),"",IF(VLOOKUP($A$1&amp;"_"&amp;$S14&amp;"_"&amp;$T$2,#REF!,9,FALSE)=0,"",VLOOKUP($A$1&amp;"_"&amp;$S14&amp;"_"&amp;$T$2,#REF!,9,FALSE))))</f>
        <v/>
      </c>
      <c r="AF14" s="825" t="str">
        <f>IF(OR(T14="T",T14="E",Y14="",Z14=""),"",IF(ISERROR(VLOOKUP($A$1&amp;"_"&amp;$S14&amp;"_"&amp;$T$2,#REF!,10,FALSE)),"",IF(VLOOKUP($A$1&amp;"_"&amp;$S14&amp;"_"&amp;$T$2,#REF!,10,FALSE)=0,"",VLOOKUP($A$1&amp;"_"&amp;$S14&amp;"_"&amp;$T$2,#REF!,10,FALSE))))</f>
        <v/>
      </c>
    </row>
    <row r="15" spans="1:32" ht="10.5" customHeight="1" thickBot="1" x14ac:dyDescent="0.4">
      <c r="B15" s="1"/>
      <c r="D15" s="10"/>
      <c r="E15" s="919"/>
      <c r="F15" s="919"/>
      <c r="G15" s="919"/>
      <c r="H15" s="908"/>
      <c r="I15" s="919"/>
      <c r="J15" s="919"/>
      <c r="K15" s="919"/>
      <c r="L15" s="908"/>
      <c r="M15" s="908"/>
      <c r="N15" s="908"/>
      <c r="R15" s="378" t="s">
        <v>3282</v>
      </c>
      <c r="S15" s="408" t="str">
        <f t="shared" si="0"/>
        <v/>
      </c>
      <c r="T15" s="1004" t="str">
        <f>IF(ISERROR(VLOOKUP($A$2&amp;"_"&amp;$A$1&amp;"_"&amp;$S15&amp;"_"&amp;$T$2&amp;"_"&amp;T$3,tblRO[],7,FALSE)),"",VLOOKUP($A$2&amp;"_"&amp;$A$1&amp;"_"&amp;$S15&amp;"_"&amp;$T$2&amp;"_"&amp;T$3,tblRO[],7,FALSE))</f>
        <v/>
      </c>
      <c r="U15" s="1004" t="str">
        <f>IF(ISERROR(VLOOKUP($A$2&amp;"_"&amp;$A$1&amp;"_"&amp;$S15&amp;"_"&amp;$T$2&amp;"_"&amp;U$3,tblRO[],7,FALSE)),"",VLOOKUP($A$2&amp;"_"&amp;$A$1&amp;"_"&amp;$S15&amp;"_"&amp;$T$2&amp;"_"&amp;U$3,tblRO[],7,FALSE))</f>
        <v/>
      </c>
      <c r="V15" s="1004" t="str">
        <f t="shared" si="1"/>
        <v/>
      </c>
      <c r="W15" s="1004" t="str">
        <f t="shared" si="2"/>
        <v/>
      </c>
      <c r="X15" s="410" t="str">
        <f t="shared" si="3"/>
        <v/>
      </c>
      <c r="Y15" s="411" t="str">
        <f t="shared" si="4"/>
        <v/>
      </c>
      <c r="Z15" s="412"/>
      <c r="AA15" s="413" t="str">
        <f t="shared" si="5"/>
        <v/>
      </c>
      <c r="AB15" s="822"/>
      <c r="AC15" s="876"/>
      <c r="AD15" s="823" t="str">
        <f>IF(OR(R15="T",R15="E",W15="",X15=""),"",IF(ISERROR(VLOOKUP($A$1&amp;"_"&amp;$S15&amp;"_"&amp;$T$2,#REF!,8,FALSE)),"",IF(VLOOKUP($A$1&amp;"_"&amp;$S15&amp;"_"&amp;$T$2,#REF!,8,FALSE)=0,"",VLOOKUP($A$1&amp;"_"&amp;$S15&amp;"_"&amp;$T$2,#REF!,8,FALSE))))</f>
        <v/>
      </c>
      <c r="AE15" s="824" t="str">
        <f>IF(OR(S15="T",S15="E",X15="",Y15=""),"",IF(ISERROR(VLOOKUP($A$1&amp;"_"&amp;$S15&amp;"_"&amp;$T$2,#REF!,9,FALSE)),"",IF(VLOOKUP($A$1&amp;"_"&amp;$S15&amp;"_"&amp;$T$2,#REF!,9,FALSE)=0,"",VLOOKUP($A$1&amp;"_"&amp;$S15&amp;"_"&amp;$T$2,#REF!,9,FALSE))))</f>
        <v/>
      </c>
      <c r="AF15" s="824" t="str">
        <f>IF(OR(T15="T",T15="E",Y15="",Z15=""),"",IF(ISERROR(VLOOKUP($A$1&amp;"_"&amp;$S15&amp;"_"&amp;$T$2,#REF!,10,FALSE)),"",IF(VLOOKUP($A$1&amp;"_"&amp;$S15&amp;"_"&amp;$T$2,#REF!,10,FALSE)=0,"",VLOOKUP($A$1&amp;"_"&amp;$S15&amp;"_"&amp;$T$2,#REF!,10,FALSE))))</f>
        <v/>
      </c>
    </row>
    <row r="16" spans="1:32" ht="16" thickBot="1" x14ac:dyDescent="0.4">
      <c r="B16" s="19">
        <v>13</v>
      </c>
      <c r="C16" s="81" t="str">
        <f>Text!H892</f>
        <v>Total fire services including central costs (lines 6+9+12)</v>
      </c>
      <c r="D16" s="87"/>
      <c r="E16" s="898">
        <f t="shared" ref="E16:N16" si="8">E6+E10+E14</f>
        <v>0</v>
      </c>
      <c r="F16" s="898">
        <f t="shared" si="8"/>
        <v>0</v>
      </c>
      <c r="G16" s="898">
        <f t="shared" si="8"/>
        <v>0</v>
      </c>
      <c r="H16" s="898">
        <f t="shared" si="8"/>
        <v>0</v>
      </c>
      <c r="I16" s="898">
        <f t="shared" si="8"/>
        <v>0</v>
      </c>
      <c r="J16" s="898">
        <f t="shared" si="8"/>
        <v>0</v>
      </c>
      <c r="K16" s="898">
        <f t="shared" si="8"/>
        <v>0</v>
      </c>
      <c r="L16" s="898">
        <f t="shared" si="8"/>
        <v>0</v>
      </c>
      <c r="M16" s="898">
        <f t="shared" si="8"/>
        <v>0</v>
      </c>
      <c r="N16" s="898">
        <f t="shared" si="8"/>
        <v>0</v>
      </c>
      <c r="O16" s="120"/>
      <c r="R16" s="378"/>
      <c r="S16" s="408">
        <f t="shared" si="0"/>
        <v>13</v>
      </c>
      <c r="T16" s="1004" t="str">
        <f>IF(ISERROR(VLOOKUP($A$2&amp;"_"&amp;$A$1&amp;"_"&amp;$S16&amp;"_"&amp;$T$2&amp;"_"&amp;T$3,tblRO[],7,FALSE)),"",VLOOKUP($A$2&amp;"_"&amp;$A$1&amp;"_"&amp;$S16&amp;"_"&amp;$T$2&amp;"_"&amp;T$3,tblRO[],7,FALSE))</f>
        <v/>
      </c>
      <c r="U16" s="1004" t="str">
        <f>IF(ISERROR(VLOOKUP($A$2&amp;"_"&amp;$A$1&amp;"_"&amp;$S16&amp;"_"&amp;$T$2&amp;"_"&amp;U$3,tblRO[],7,FALSE)),"",VLOOKUP($A$2&amp;"_"&amp;$A$1&amp;"_"&amp;$S16&amp;"_"&amp;$T$2&amp;"_"&amp;U$3,tblRO[],7,FALSE))</f>
        <v/>
      </c>
      <c r="V16" s="1004">
        <f t="shared" si="1"/>
        <v>0</v>
      </c>
      <c r="W16" s="1004" t="str">
        <f t="shared" si="2"/>
        <v/>
      </c>
      <c r="X16" s="410" t="str">
        <f t="shared" si="3"/>
        <v/>
      </c>
      <c r="Y16" s="411" t="str">
        <f t="shared" si="4"/>
        <v/>
      </c>
      <c r="Z16" s="412"/>
      <c r="AA16" s="413" t="str">
        <f t="shared" si="5"/>
        <v/>
      </c>
      <c r="AB16" s="822"/>
      <c r="AC16" s="876"/>
      <c r="AD16" s="823" t="str">
        <f>IF(OR(R16="T",R16="E",W16="",X16=""),"",IF(ISERROR(VLOOKUP($A$1&amp;"_"&amp;$S16&amp;"_"&amp;$T$2,#REF!,8,FALSE)),"",IF(VLOOKUP($A$1&amp;"_"&amp;$S16&amp;"_"&amp;$T$2,#REF!,8,FALSE)=0,"",VLOOKUP($A$1&amp;"_"&amp;$S16&amp;"_"&amp;$T$2,#REF!,8,FALSE))))</f>
        <v/>
      </c>
      <c r="AE16" s="824" t="str">
        <f>IF(OR(S16="T",S16="E",X16="",Y16=""),"",IF(ISERROR(VLOOKUP($A$1&amp;"_"&amp;$S16&amp;"_"&amp;$T$2,#REF!,9,FALSE)),"",IF(VLOOKUP($A$1&amp;"_"&amp;$S16&amp;"_"&amp;$T$2,#REF!,9,FALSE)=0,"",VLOOKUP($A$1&amp;"_"&amp;$S16&amp;"_"&amp;$T$2,#REF!,9,FALSE))))</f>
        <v/>
      </c>
      <c r="AF16" s="824" t="str">
        <f>IF(OR(T16="T",T16="E",Y16="",Z16=""),"",IF(ISERROR(VLOOKUP($A$1&amp;"_"&amp;$S16&amp;"_"&amp;$T$2,#REF!,10,FALSE)),"",IF(VLOOKUP($A$1&amp;"_"&amp;$S16&amp;"_"&amp;$T$2,#REF!,10,FALSE)=0,"",VLOOKUP($A$1&amp;"_"&amp;$S16&amp;"_"&amp;$T$2,#REF!,10,FALSE))))</f>
        <v/>
      </c>
    </row>
    <row r="17" spans="1:20" ht="30" customHeight="1" x14ac:dyDescent="0.35">
      <c r="B17" s="37" t="str">
        <f>Text!H893</f>
        <v>Levies income from contributing County and County Borough Councils</v>
      </c>
      <c r="C17" s="37"/>
      <c r="E17" s="901"/>
      <c r="F17" s="901"/>
      <c r="G17" s="901"/>
      <c r="H17" s="901"/>
      <c r="I17" s="901"/>
      <c r="J17" s="1006" t="s">
        <v>3450</v>
      </c>
      <c r="K17" s="1007" t="s">
        <v>3449</v>
      </c>
      <c r="L17" s="1007" t="s">
        <v>756</v>
      </c>
      <c r="M17" s="901"/>
      <c r="N17" s="902"/>
      <c r="O17" s="111"/>
      <c r="Q17" s="378" t="s">
        <v>3282</v>
      </c>
      <c r="T17" s="1"/>
    </row>
    <row r="18" spans="1:20" ht="15.5" x14ac:dyDescent="0.35">
      <c r="A18" s="1315">
        <v>2</v>
      </c>
      <c r="B18" s="2">
        <v>14</v>
      </c>
      <c r="C18" s="122" t="str">
        <f>IF(E18="",Text!$H$922,IF(E18&gt;511,IF(FrontPage!$E$3=1,VLOOKUP(E18,AuthorityCode,3,FALSE),VLOOKUP(E18,AuthorityCode,2,FALSE)),Text!$H$922))</f>
        <v>not used</v>
      </c>
      <c r="D18" s="98"/>
      <c r="E18" s="904">
        <f>IF(RS!$AI$17=1,HLOOKUP(UANumber,AuthorityLookup,A18,FALSE),0)</f>
        <v>0</v>
      </c>
      <c r="F18" s="1008"/>
      <c r="G18" s="1009"/>
      <c r="H18" s="1010"/>
      <c r="I18" s="907"/>
      <c r="J18" s="1011">
        <f t="shared" ref="J18:J27" si="9">IF(E18=0,0,(VLOOKUP(E18,FIRE,2,FALSE))*-1)</f>
        <v>0</v>
      </c>
      <c r="K18" s="1012">
        <f t="shared" ref="K18:K27" si="10">IF(E18=0,0,(VLOOKUP(E18,FIRE,2,FALSE))*-1)</f>
        <v>0</v>
      </c>
      <c r="L18" s="1013">
        <f t="shared" ref="L18:L28" si="11">J18-K18</f>
        <v>0</v>
      </c>
      <c r="M18" s="907"/>
      <c r="N18" s="902"/>
      <c r="O18" s="111"/>
      <c r="Q18" s="378"/>
      <c r="T18" s="1"/>
    </row>
    <row r="19" spans="1:20" ht="15.5" x14ac:dyDescent="0.35">
      <c r="A19" s="1315">
        <v>3</v>
      </c>
      <c r="B19" s="2">
        <v>15</v>
      </c>
      <c r="C19" s="122" t="str">
        <f>IF(E19="",Text!$H$922,IF(E19&gt;511,IF(FrontPage!$E$3=1,VLOOKUP(E19,AuthorityCode,3,FALSE),VLOOKUP(E19,AuthorityCode,2,FALSE)),Text!$H$922))</f>
        <v>not used</v>
      </c>
      <c r="D19" s="98"/>
      <c r="E19" s="904">
        <f>IF(RS!$AI$17=1,HLOOKUP(UANumber,AuthorityLookup,A19,FALSE),0)</f>
        <v>0</v>
      </c>
      <c r="F19" s="1014"/>
      <c r="G19" s="1015"/>
      <c r="H19" s="1016"/>
      <c r="I19" s="1017"/>
      <c r="J19" s="1011">
        <f t="shared" si="9"/>
        <v>0</v>
      </c>
      <c r="K19" s="1012">
        <f t="shared" si="10"/>
        <v>0</v>
      </c>
      <c r="L19" s="1013">
        <f t="shared" si="11"/>
        <v>0</v>
      </c>
      <c r="M19" s="1017"/>
      <c r="N19" s="902"/>
      <c r="O19" s="111"/>
      <c r="Q19" s="378"/>
      <c r="T19" s="1"/>
    </row>
    <row r="20" spans="1:20" ht="13" x14ac:dyDescent="0.3">
      <c r="A20" s="1315">
        <v>4</v>
      </c>
      <c r="B20" s="2">
        <v>16</v>
      </c>
      <c r="C20" s="122" t="str">
        <f>IF(E20="",Text!$H$922,IF(E20&gt;511,IF(FrontPage!$E$3=1,VLOOKUP(E20,AuthorityCode,3,FALSE),VLOOKUP(E20,AuthorityCode,2,FALSE)),Text!$H$922))</f>
        <v>not used</v>
      </c>
      <c r="D20" s="98"/>
      <c r="E20" s="904">
        <f>IF(RS!$AI$17=1,HLOOKUP(UANumber,AuthorityLookup,A20,FALSE),0)</f>
        <v>0</v>
      </c>
      <c r="F20" s="1014"/>
      <c r="G20" s="1015"/>
      <c r="H20" s="1016"/>
      <c r="I20" s="1017"/>
      <c r="J20" s="1011">
        <f t="shared" si="9"/>
        <v>0</v>
      </c>
      <c r="K20" s="1012">
        <f t="shared" si="10"/>
        <v>0</v>
      </c>
      <c r="L20" s="1013">
        <f t="shared" si="11"/>
        <v>0</v>
      </c>
      <c r="M20" s="1017"/>
      <c r="N20" s="902"/>
      <c r="O20" s="111"/>
      <c r="T20" s="1"/>
    </row>
    <row r="21" spans="1:20" ht="13" x14ac:dyDescent="0.3">
      <c r="A21" s="1315">
        <v>5</v>
      </c>
      <c r="B21" s="2">
        <v>17</v>
      </c>
      <c r="C21" s="122" t="str">
        <f>IF(E21="",Text!$H$922,IF(E21&gt;511,IF(FrontPage!$E$3=1,VLOOKUP(E21,AuthorityCode,3,FALSE),VLOOKUP(E21,AuthorityCode,2,FALSE)),Text!$H$922))</f>
        <v>not used</v>
      </c>
      <c r="D21" s="98"/>
      <c r="E21" s="904">
        <f>IF(RS!$AI$17=1,HLOOKUP(UANumber,AuthorityLookup,A21,FALSE),0)</f>
        <v>0</v>
      </c>
      <c r="F21" s="1014"/>
      <c r="G21" s="1015"/>
      <c r="H21" s="1016"/>
      <c r="I21" s="1017"/>
      <c r="J21" s="1011">
        <f t="shared" si="9"/>
        <v>0</v>
      </c>
      <c r="K21" s="1012">
        <f t="shared" si="10"/>
        <v>0</v>
      </c>
      <c r="L21" s="1013">
        <f t="shared" si="11"/>
        <v>0</v>
      </c>
      <c r="M21" s="1017"/>
      <c r="N21" s="902"/>
      <c r="O21" s="111"/>
      <c r="T21" s="1"/>
    </row>
    <row r="22" spans="1:20" ht="13" x14ac:dyDescent="0.3">
      <c r="A22" s="1315">
        <v>6</v>
      </c>
      <c r="B22" s="2">
        <v>18</v>
      </c>
      <c r="C22" s="122" t="str">
        <f>IF(E22="",Text!$H$922,IF(E22&gt;511,IF(FrontPage!$E$3=1,VLOOKUP(E22,AuthorityCode,3,FALSE),VLOOKUP(E22,AuthorityCode,2,FALSE)),Text!$H$922))</f>
        <v>not used</v>
      </c>
      <c r="D22" s="98"/>
      <c r="E22" s="904">
        <f>IF(RS!$AI$17=1,HLOOKUP(UANumber,AuthorityLookup,A22,FALSE),0)</f>
        <v>0</v>
      </c>
      <c r="F22" s="1014"/>
      <c r="G22" s="1015"/>
      <c r="H22" s="1016"/>
      <c r="I22" s="1017"/>
      <c r="J22" s="1011">
        <f t="shared" si="9"/>
        <v>0</v>
      </c>
      <c r="K22" s="1012">
        <f t="shared" si="10"/>
        <v>0</v>
      </c>
      <c r="L22" s="1013">
        <f t="shared" si="11"/>
        <v>0</v>
      </c>
      <c r="M22" s="1017"/>
      <c r="N22" s="902"/>
      <c r="O22" s="111"/>
      <c r="T22" s="1"/>
    </row>
    <row r="23" spans="1:20" ht="13" x14ac:dyDescent="0.3">
      <c r="A23" s="1315">
        <v>7</v>
      </c>
      <c r="B23" s="2">
        <v>19</v>
      </c>
      <c r="C23" s="122" t="str">
        <f>IF(E23="",Text!$H$922,IF(E23&gt;511,IF(FrontPage!$E$3=1,VLOOKUP(E23,AuthorityCode,3,FALSE),VLOOKUP(E23,AuthorityCode,2,FALSE)),Text!$H$922))</f>
        <v>not used</v>
      </c>
      <c r="D23" s="98"/>
      <c r="E23" s="904">
        <f>IF(RS!$AI$17=1,HLOOKUP(UANumber,AuthorityLookup,A23,FALSE),0)</f>
        <v>0</v>
      </c>
      <c r="F23" s="1014"/>
      <c r="G23" s="1015"/>
      <c r="H23" s="1016"/>
      <c r="I23" s="1017"/>
      <c r="J23" s="1011">
        <f t="shared" si="9"/>
        <v>0</v>
      </c>
      <c r="K23" s="1012">
        <f t="shared" si="10"/>
        <v>0</v>
      </c>
      <c r="L23" s="1013">
        <f t="shared" si="11"/>
        <v>0</v>
      </c>
      <c r="M23" s="1017"/>
      <c r="N23" s="902"/>
      <c r="O23" s="111"/>
      <c r="T23" s="1"/>
    </row>
    <row r="24" spans="1:20" ht="13" x14ac:dyDescent="0.3">
      <c r="A24" s="1315">
        <v>8</v>
      </c>
      <c r="B24" s="2">
        <v>20</v>
      </c>
      <c r="C24" s="122" t="str">
        <f>IF(E24="",Text!$H$922,IF(E24&gt;511,IF(FrontPage!$E$3=1,VLOOKUP(E24,AuthorityCode,3,FALSE),VLOOKUP(E24,AuthorityCode,2,FALSE)),Text!$H$922))</f>
        <v>not used</v>
      </c>
      <c r="D24" s="98"/>
      <c r="E24" s="904">
        <f>IF(RS!$AI$17=1,HLOOKUP(UANumber,AuthorityLookup,A24,FALSE),0)</f>
        <v>0</v>
      </c>
      <c r="F24" s="1014"/>
      <c r="G24" s="1015"/>
      <c r="H24" s="1016"/>
      <c r="I24" s="1017"/>
      <c r="J24" s="1011">
        <f t="shared" si="9"/>
        <v>0</v>
      </c>
      <c r="K24" s="1012">
        <f t="shared" si="10"/>
        <v>0</v>
      </c>
      <c r="L24" s="1013">
        <f t="shared" si="11"/>
        <v>0</v>
      </c>
      <c r="M24" s="1017"/>
      <c r="N24" s="902"/>
      <c r="O24" s="111"/>
      <c r="T24" s="1"/>
    </row>
    <row r="25" spans="1:20" ht="13" x14ac:dyDescent="0.3">
      <c r="A25" s="1315">
        <v>9</v>
      </c>
      <c r="B25" s="2">
        <v>21</v>
      </c>
      <c r="C25" s="122" t="str">
        <f>IF(E25="",Text!$H$922,IF(E25&gt;511,IF(FrontPage!$E$3=1,VLOOKUP(E25,AuthorityCode,3,FALSE),VLOOKUP(E25,AuthorityCode,2,FALSE)),Text!$H$922))</f>
        <v>not used</v>
      </c>
      <c r="D25" s="98"/>
      <c r="E25" s="904">
        <f>IF(RS!$AI$17=1,HLOOKUP(UANumber,AuthorityLookup,A25,FALSE),0)</f>
        <v>0</v>
      </c>
      <c r="F25" s="1014"/>
      <c r="G25" s="1015"/>
      <c r="H25" s="1016"/>
      <c r="I25" s="1017"/>
      <c r="J25" s="1011">
        <f t="shared" si="9"/>
        <v>0</v>
      </c>
      <c r="K25" s="1012">
        <f t="shared" si="10"/>
        <v>0</v>
      </c>
      <c r="L25" s="1013">
        <f t="shared" si="11"/>
        <v>0</v>
      </c>
      <c r="M25" s="1017"/>
      <c r="N25" s="902"/>
      <c r="O25" s="111"/>
      <c r="T25" s="1"/>
    </row>
    <row r="26" spans="1:20" ht="13" x14ac:dyDescent="0.3">
      <c r="A26" s="1315">
        <v>10</v>
      </c>
      <c r="B26" s="2">
        <v>22</v>
      </c>
      <c r="C26" s="122" t="str">
        <f>IF(E26="",Text!$H$922,IF(E26&gt;511,IF(FrontPage!$E$3=1,VLOOKUP(E26,AuthorityCode,3,FALSE),VLOOKUP(E26,AuthorityCode,2,FALSE)),Text!$H$922))</f>
        <v>not used</v>
      </c>
      <c r="D26" s="98"/>
      <c r="E26" s="904">
        <f>IF(RS!$AI$17=1,HLOOKUP(UANumber,AuthorityLookup,A26,FALSE),0)</f>
        <v>0</v>
      </c>
      <c r="F26" s="1014"/>
      <c r="G26" s="1015"/>
      <c r="H26" s="1016"/>
      <c r="I26" s="1017"/>
      <c r="J26" s="1011">
        <f t="shared" si="9"/>
        <v>0</v>
      </c>
      <c r="K26" s="1012">
        <f t="shared" si="10"/>
        <v>0</v>
      </c>
      <c r="L26" s="1013">
        <f t="shared" si="11"/>
        <v>0</v>
      </c>
      <c r="M26" s="1017"/>
      <c r="N26" s="902"/>
      <c r="O26" s="111"/>
      <c r="T26" s="1"/>
    </row>
    <row r="27" spans="1:20" ht="13.5" thickBot="1" x14ac:dyDescent="0.35">
      <c r="A27" s="1315">
        <v>11</v>
      </c>
      <c r="B27" s="7">
        <v>23</v>
      </c>
      <c r="C27" s="122" t="str">
        <f>IF(E27="",Text!$H$922,IF(E27&gt;511,IF(FrontPage!$E$3=1,VLOOKUP(E27,AuthorityCode,3,FALSE),VLOOKUP(E27,AuthorityCode,2,FALSE)),Text!$H$922))</f>
        <v>not used</v>
      </c>
      <c r="D27" s="99"/>
      <c r="E27" s="1008">
        <f>IF(RS!$AI$17=1,HLOOKUP(UANumber,AuthorityLookup,A27,FALSE),0)</f>
        <v>0</v>
      </c>
      <c r="F27" s="1014"/>
      <c r="G27" s="1015"/>
      <c r="H27" s="1016"/>
      <c r="I27" s="1017"/>
      <c r="J27" s="1018">
        <f t="shared" si="9"/>
        <v>0</v>
      </c>
      <c r="K27" s="1012">
        <f t="shared" si="10"/>
        <v>0</v>
      </c>
      <c r="L27" s="1013">
        <f t="shared" si="11"/>
        <v>0</v>
      </c>
      <c r="M27" s="1017"/>
      <c r="N27" s="902"/>
      <c r="O27" s="111"/>
      <c r="T27" s="1"/>
    </row>
    <row r="28" spans="1:20" ht="13.5" thickBot="1" x14ac:dyDescent="0.35">
      <c r="B28" s="19">
        <v>24</v>
      </c>
      <c r="C28" s="81" t="str">
        <f>Text!H894</f>
        <v>Total contributing councils (lines 14 to 23)</v>
      </c>
      <c r="D28" s="100"/>
      <c r="E28" s="893"/>
      <c r="F28" s="1019"/>
      <c r="G28" s="1019"/>
      <c r="H28" s="1019"/>
      <c r="I28" s="1019"/>
      <c r="J28" s="969">
        <f>SUM(J18:J27)</f>
        <v>0</v>
      </c>
      <c r="K28" s="1020">
        <f>SUM(K18:K27)</f>
        <v>0</v>
      </c>
      <c r="L28" s="1013">
        <f t="shared" si="11"/>
        <v>0</v>
      </c>
      <c r="M28" s="1021"/>
      <c r="N28" s="1022"/>
      <c r="O28" s="111"/>
      <c r="T28" s="1"/>
    </row>
    <row r="29" spans="1:20" ht="30" customHeight="1" x14ac:dyDescent="0.3">
      <c r="B29" s="37" t="str">
        <f>Text!H60</f>
        <v>MEMORANDUM ITEMS</v>
      </c>
      <c r="E29" s="902"/>
      <c r="F29" s="902"/>
      <c r="G29" s="902"/>
      <c r="H29" s="902"/>
      <c r="I29" s="902"/>
      <c r="J29" s="1023" t="str">
        <f>Text!H687</f>
        <v>(£K 3 decimals)</v>
      </c>
      <c r="K29" s="902"/>
      <c r="L29" s="902"/>
      <c r="M29" s="902"/>
      <c r="N29" s="902"/>
    </row>
    <row r="30" spans="1:20" ht="13" x14ac:dyDescent="0.3">
      <c r="B30" s="34" t="str">
        <f>Text!H895</f>
        <v>Subjective breakdown of gross expenditure on fire services</v>
      </c>
      <c r="C30" s="1"/>
      <c r="D30" s="1"/>
      <c r="E30" s="902"/>
      <c r="F30" s="902"/>
      <c r="G30" s="902"/>
      <c r="H30" s="902"/>
      <c r="I30" s="902"/>
      <c r="J30" s="902"/>
      <c r="K30" s="902"/>
      <c r="L30" s="902"/>
      <c r="M30" s="902"/>
      <c r="N30" s="902"/>
    </row>
    <row r="31" spans="1:20" x14ac:dyDescent="0.25">
      <c r="B31" s="2">
        <v>25</v>
      </c>
      <c r="C31" s="2" t="str">
        <f>Text!H896</f>
        <v>Employee costs (included in line 13 , column 1)</v>
      </c>
      <c r="D31" s="3"/>
      <c r="E31" s="1024">
        <v>0</v>
      </c>
      <c r="F31" s="902"/>
      <c r="G31" s="902"/>
      <c r="H31" s="902"/>
      <c r="I31" s="902"/>
      <c r="J31" s="902"/>
      <c r="K31" s="902"/>
      <c r="L31" s="902"/>
      <c r="M31" s="902"/>
      <c r="N31" s="902"/>
      <c r="O31" s="22">
        <f>+E31</f>
        <v>0</v>
      </c>
      <c r="P31" s="1330">
        <f>E31</f>
        <v>0</v>
      </c>
    </row>
    <row r="32" spans="1:20" ht="30" customHeight="1" x14ac:dyDescent="0.25">
      <c r="A32" s="1" t="s">
        <v>630</v>
      </c>
      <c r="B32" s="1" t="str">
        <f>Text!H59</f>
        <v>To be transferred to revenue summary form</v>
      </c>
    </row>
    <row r="33" spans="2:3" x14ac:dyDescent="0.25">
      <c r="B33" s="1"/>
      <c r="C33" s="1"/>
    </row>
  </sheetData>
  <sheetProtection sheet="1" formatColumns="0" formatRows="0"/>
  <customSheetViews>
    <customSheetView guid="{764D3237-7C33-45E7-BB40-543D5EB8B708}" scale="75" showGridLines="0" fitToPage="1" showRuler="0">
      <pageMargins left="0.25" right="0.25" top="0.25" bottom="0.15" header="0" footer="0.15"/>
      <pageSetup paperSize="9" scale="51" fitToHeight="0" orientation="landscape" horizontalDpi="300" r:id="rId1"/>
      <headerFooter alignWithMargins="0"/>
    </customSheetView>
    <customSheetView guid="{E9D2BC57-6299-4BCD-8EB6-3FED8DC17AB8}" scale="75" showGridLines="0" fitToPage="1" showRuler="0">
      <pageMargins left="0.25" right="0.25" top="0.25" bottom="0.15" header="0" footer="0.15"/>
      <pageSetup paperSize="9" scale="51" fitToHeight="0" orientation="landscape" horizontalDpi="300" r:id="rId2"/>
      <headerFooter alignWithMargins="0"/>
    </customSheetView>
    <customSheetView guid="{22CC2B12-98B0-4880-B81F-4299C1253267}" scale="75" showGridLines="0" fitToPage="1" showRuler="0">
      <pageMargins left="0.25" right="0.25" top="0.25" bottom="0.15" header="0" footer="0.15"/>
      <pageSetup paperSize="9" scale="51" fitToHeight="0" orientation="landscape" horizontalDpi="300" r:id="rId3"/>
      <headerFooter alignWithMargins="0"/>
    </customSheetView>
    <customSheetView guid="{81E504F4-D492-4006-B8AE-BA9D99F9C79A}" scale="75" showPageBreaks="1" showGridLines="0" fitToPage="1" printArea="1" showRuler="0">
      <pageMargins left="0.25" right="0.25" top="0.25" bottom="0.15" header="0" footer="0.15"/>
      <pageSetup paperSize="9" scale="52" fitToHeight="0" orientation="landscape" horizontalDpi="300" r:id="rId4"/>
      <headerFooter alignWithMargins="0"/>
    </customSheetView>
    <customSheetView guid="{25E99193-3C10-4A65-946C-BFF1AEB7046A}" scale="75" showPageBreaks="1" showGridLines="0" fitToPage="1" printArea="1" showRuler="0">
      <pageMargins left="0.25" right="0.25" top="0.25" bottom="0.15" header="0" footer="0.15"/>
      <pageSetup paperSize="9" scale="52" fitToHeight="0" orientation="landscape" horizontalDpi="300" r:id="rId5"/>
      <headerFooter alignWithMargins="0"/>
    </customSheetView>
    <customSheetView guid="{6338AFB1-DA2C-4FBD-A04F-B25B289D0763}" scale="75" showPageBreaks="1" showGridLines="0" fitToPage="1" printArea="1" showRuler="0">
      <pageMargins left="0.25" right="0.25" top="0.25" bottom="0.15" header="0" footer="0.15"/>
      <pageSetup paperSize="9" scale="52" fitToHeight="0" orientation="landscape" horizontalDpi="300" r:id="rId6"/>
      <headerFooter alignWithMargins="0"/>
    </customSheetView>
    <customSheetView guid="{EE0C0DAB-6509-4FCB-931B-B44EAF3210C4}" scale="75" showPageBreaks="1" showGridLines="0" fitToPage="1" printArea="1" showRuler="0">
      <pageMargins left="0.25" right="0.25" top="0.25" bottom="0.15" header="0" footer="0.15"/>
      <pageSetup paperSize="9" scale="52" fitToHeight="0" orientation="landscape" horizontalDpi="300" r:id="rId7"/>
      <headerFooter alignWithMargins="0"/>
    </customSheetView>
    <customSheetView guid="{DABAD580-1B4C-45B4-88EA-D94BBED1EA31}" scale="75" showPageBreaks="1" showGridLines="0" fitToPage="1" printArea="1" showRuler="0">
      <pageMargins left="0.25" right="0.25" top="0.25" bottom="0.15" header="0" footer="0.15"/>
      <pageSetup paperSize="9" scale="52" fitToHeight="0" orientation="landscape" horizontalDpi="300" r:id="rId8"/>
      <headerFooter alignWithMargins="0"/>
    </customSheetView>
    <customSheetView guid="{57E65792-88BB-4551-AD2F-6857319D48EE}" scale="75" showPageBreaks="1" showGridLines="0" fitToPage="1" printArea="1" showRuler="0">
      <pageMargins left="0.25" right="0.25" top="0.25" bottom="0.15" header="0" footer="0.15"/>
      <pageSetup paperSize="9" scale="52" fitToHeight="0" orientation="landscape" horizontalDpi="300" r:id="rId9"/>
      <headerFooter alignWithMargins="0"/>
    </customSheetView>
    <customSheetView guid="{1099CFAD-42BD-4A21-8C9A-BC5DC40461E8}" scale="75" showPageBreaks="1" showGridLines="0" fitToPage="1" printArea="1" showRuler="0">
      <pageMargins left="0.25" right="0.25" top="0.25" bottom="0.15" header="0" footer="0.15"/>
      <pageSetup paperSize="9" scale="52" fitToHeight="0" orientation="landscape" horizontalDpi="300" r:id="rId10"/>
      <headerFooter alignWithMargins="0"/>
    </customSheetView>
    <customSheetView guid="{AB11B16C-0FEC-4685-A1F7-AF538A4FE199}" scale="75" showPageBreaks="1" showGridLines="0" fitToPage="1" printArea="1" showRuler="0">
      <pageMargins left="0.25" right="0.25" top="0.25" bottom="0.15" header="0" footer="0.15"/>
      <pageSetup paperSize="9" scale="52" fitToHeight="0" orientation="landscape" horizontalDpi="300" r:id="rId11"/>
      <headerFooter alignWithMargins="0"/>
    </customSheetView>
    <customSheetView guid="{668B7D87-BC61-4737-964A-4E2681FF7B56}" scale="75" showPageBreaks="1" showGridLines="0" fitToPage="1" printArea="1" showRuler="0">
      <pageMargins left="0.25" right="0.25" top="0.25" bottom="0.15" header="0" footer="0.15"/>
      <pageSetup paperSize="9" scale="52" fitToHeight="0" orientation="landscape" horizontalDpi="300" r:id="rId12"/>
      <headerFooter alignWithMargins="0"/>
    </customSheetView>
    <customSheetView guid="{34EAD24B-E074-4930-B9C5-F62ADDA84BBB}" showGridLines="0" fitToPage="1" hiddenColumns="1">
      <pageMargins left="0.25" right="0.25" top="0.25" bottom="0.15" header="0" footer="0.15"/>
      <pageSetup paperSize="9" scale="59" fitToHeight="0" orientation="landscape" horizontalDpi="300" r:id="rId13"/>
      <headerFooter alignWithMargins="0"/>
    </customSheetView>
    <customSheetView guid="{465030FF-47D6-48CF-8E12-D512EE00A625}" showGridLines="0" fitToPage="1" hiddenColumns="1">
      <pageMargins left="0.25" right="0.25" top="0.25" bottom="0.15" header="0" footer="0.15"/>
      <pageSetup paperSize="9" scale="59" fitToHeight="0" orientation="landscape" horizontalDpi="300" r:id="rId14"/>
      <headerFooter alignWithMargins="0"/>
    </customSheetView>
    <customSheetView guid="{3ABB6F66-4D29-436C-B62E-67D2BCB1138B}" showGridLines="0" fitToPage="1" hiddenColumns="1">
      <pageMargins left="0.25" right="0.25" top="0.25" bottom="0.15" header="0" footer="0.15"/>
      <pageSetup paperSize="9" scale="59" fitToHeight="0" orientation="landscape" horizontalDpi="300" r:id="rId15"/>
      <headerFooter alignWithMargins="0"/>
    </customSheetView>
  </customSheetViews>
  <mergeCells count="1">
    <mergeCell ref="I2:L2"/>
  </mergeCells>
  <phoneticPr fontId="14" type="noConversion"/>
  <conditionalFormatting sqref="E18:E27">
    <cfRule type="cellIs" dxfId="20" priority="11" stopIfTrue="1" operator="equal">
      <formula>0</formula>
    </cfRule>
  </conditionalFormatting>
  <conditionalFormatting sqref="J18:J27">
    <cfRule type="cellIs" dxfId="19" priority="10" stopIfTrue="1" operator="equal">
      <formula>0</formula>
    </cfRule>
  </conditionalFormatting>
  <conditionalFormatting sqref="K18:K27">
    <cfRule type="cellIs" dxfId="18" priority="2" operator="equal">
      <formula>0</formula>
    </cfRule>
  </conditionalFormatting>
  <conditionalFormatting sqref="L18:L28">
    <cfRule type="cellIs" dxfId="17" priority="1" operator="equal">
      <formula>0</formula>
    </cfRule>
    <cfRule type="cellIs" dxfId="16" priority="3" operator="notEqual">
      <formula>0</formula>
    </cfRule>
  </conditionalFormatting>
  <conditionalFormatting sqref="Y6:Y16 AA6:AA16">
    <cfRule type="cellIs" dxfId="15" priority="7" operator="equal">
      <formula>1</formula>
    </cfRule>
  </conditionalFormatting>
  <conditionalFormatting sqref="Y6:Y16">
    <cfRule type="cellIs" dxfId="14" priority="6" operator="equal">
      <formula>"Z"</formula>
    </cfRule>
  </conditionalFormatting>
  <dataValidations count="1">
    <dataValidation type="decimal" allowBlank="1" showInputMessage="1" showErrorMessage="1" errorTitle="Stop" error="Please enter a negative figure or zero." sqref="I8:K9 J18:J27 G8:G9 M17 N6:N9 N15 I12:K13 G12:G13 N11:N13 G6 I6:K6" xr:uid="{00000000-0002-0000-0C00-000000000000}">
      <formula1>-100000000000000000000</formula1>
      <formula2>0</formula2>
    </dataValidation>
  </dataValidations>
  <pageMargins left="0.25" right="0.25" top="0.25" bottom="0.15" header="0" footer="0.15"/>
  <pageSetup paperSize="9" scale="62" fitToHeight="0" orientation="landscape" horizontalDpi="300" r:id="rId16"/>
  <headerFooter alignWithMargins="0"/>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Details!$A$48:$A$53</xm:f>
          </x14:formula1>
          <xm:sqref>AB6:AB16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C000"/>
    <pageSetUpPr fitToPage="1"/>
  </sheetPr>
  <dimension ref="A1:AF45"/>
  <sheetViews>
    <sheetView showGridLines="0" zoomScaleNormal="100" workbookViewId="0">
      <pane xSplit="4" ySplit="4" topLeftCell="E5" activePane="bottomRight" state="frozen"/>
      <selection activeCell="U23" sqref="U23:U24"/>
      <selection pane="topRight" activeCell="U23" sqref="U23:U24"/>
      <selection pane="bottomLeft" activeCell="U23" sqref="U23:U24"/>
      <selection pane="bottomRight" activeCell="E6" sqref="E6"/>
    </sheetView>
  </sheetViews>
  <sheetFormatPr defaultColWidth="8.84375" defaultRowHeight="12.5" x14ac:dyDescent="0.25"/>
  <cols>
    <col min="1" max="1" width="4.53515625" style="1" customWidth="1"/>
    <col min="2" max="3" width="3.765625" style="9" customWidth="1"/>
    <col min="4" max="4" width="47.4609375" style="8" customWidth="1"/>
    <col min="5" max="14" width="12.765625" style="1" customWidth="1"/>
    <col min="15" max="15" width="2.84375" style="1" hidden="1" customWidth="1"/>
    <col min="16" max="16" width="1.69140625" style="1" customWidth="1"/>
    <col min="17" max="17" width="8.84375" style="1" hidden="1" customWidth="1"/>
    <col min="18" max="18" width="2.4609375" style="1" hidden="1" customWidth="1"/>
    <col min="19" max="19" width="4" style="1" customWidth="1"/>
    <col min="20" max="22" width="8.69140625" style="1" customWidth="1"/>
    <col min="23" max="23" width="9.4609375" style="1" customWidth="1"/>
    <col min="24" max="24" width="8.69140625" style="1" customWidth="1"/>
    <col min="25" max="25" width="4" style="1" customWidth="1"/>
    <col min="26" max="28" width="4" style="1" hidden="1" customWidth="1"/>
    <col min="29" max="29" width="48.23046875" style="1" customWidth="1"/>
    <col min="30" max="30" width="53.765625" style="1" hidden="1" customWidth="1"/>
    <col min="31" max="31" width="5.4609375" style="1" hidden="1" customWidth="1"/>
    <col min="32" max="32" width="6" style="1" hidden="1" customWidth="1"/>
    <col min="33" max="16384" width="8.84375" style="1"/>
  </cols>
  <sheetData>
    <row r="1" spans="1:32" ht="30" customHeight="1" thickBot="1" x14ac:dyDescent="0.45">
      <c r="A1" s="247" t="s">
        <v>228</v>
      </c>
      <c r="B1" s="247" t="str">
        <f>Text!H899&amp;", "&amp;LEFT(year,4)&amp;"-"&amp;RIGHT(year,2)</f>
        <v>National parks services, 2025-26</v>
      </c>
      <c r="C1" s="221"/>
      <c r="D1" s="221"/>
      <c r="E1" s="17" t="str">
        <f>Text!H27</f>
        <v>Enter data in £ thousands</v>
      </c>
      <c r="F1" s="218"/>
      <c r="H1" s="1277" t="str">
        <f>Text!H28</f>
        <v>This form should be completed on a non-FRS17 and PFI "Off Balance Sheet" basis.</v>
      </c>
      <c r="Q1" s="391"/>
      <c r="R1" s="392"/>
      <c r="S1" s="384"/>
      <c r="T1" s="393" t="str">
        <f>Text!H979</f>
        <v>column</v>
      </c>
      <c r="U1" s="391"/>
      <c r="V1" s="394" t="str">
        <f>Text!H980</f>
        <v>tolerances:</v>
      </c>
      <c r="W1" s="395">
        <v>100</v>
      </c>
      <c r="X1" s="396">
        <v>10</v>
      </c>
      <c r="Y1" s="391"/>
      <c r="Z1" s="391"/>
      <c r="AA1" s="391"/>
      <c r="AB1" s="391"/>
      <c r="AC1" s="397" t="str">
        <f>Text!H992&amp;A1</f>
        <v>Year-on-year Validations Table for RON</v>
      </c>
      <c r="AD1" s="391"/>
      <c r="AE1" s="391"/>
      <c r="AF1" s="391"/>
    </row>
    <row r="2" spans="1:32" ht="30" customHeight="1" thickBot="1" x14ac:dyDescent="0.4">
      <c r="A2" s="481">
        <f>'RO1'!A2</f>
        <v>0</v>
      </c>
      <c r="B2" s="481" t="str">
        <f>'RO1'!B2</f>
        <v>Please select your authority from the dropdown box on the FrontPage</v>
      </c>
      <c r="C2" s="13"/>
      <c r="D2" s="13"/>
      <c r="G2" s="184" t="str">
        <f>"** "&amp;Text!H30&amp;" **"</f>
        <v>** Record as negative **</v>
      </c>
      <c r="H2" s="34"/>
      <c r="I2" s="1422" t="str">
        <f>"** "&amp;Text!H30&amp;" **"</f>
        <v>** Record as negative **</v>
      </c>
      <c r="J2" s="1431"/>
      <c r="K2" s="1431"/>
      <c r="L2" s="1432"/>
      <c r="M2" s="34"/>
      <c r="N2" s="184" t="str">
        <f>"** "&amp;Text!H30&amp;" **"</f>
        <v>** Record as negative **</v>
      </c>
      <c r="Q2" s="391"/>
      <c r="R2" s="392"/>
      <c r="S2" s="391"/>
      <c r="T2" s="1282">
        <v>10</v>
      </c>
      <c r="U2" s="391"/>
      <c r="V2" s="391"/>
      <c r="W2" s="398" t="str">
        <f>Text!H981</f>
        <v>differences:</v>
      </c>
      <c r="X2" s="399"/>
      <c r="Y2" s="381">
        <f>SUM(Y6:Y26)</f>
        <v>0</v>
      </c>
      <c r="Z2" s="854"/>
      <c r="AA2" s="854"/>
      <c r="AB2" s="854"/>
      <c r="AC2" s="391"/>
      <c r="AD2" s="391"/>
      <c r="AE2" s="391"/>
      <c r="AF2" s="391"/>
    </row>
    <row r="3" spans="1:32" ht="72.75" customHeight="1" thickBot="1" x14ac:dyDescent="0.35">
      <c r="B3" s="37" t="str">
        <f>Text!H35</f>
        <v>Service</v>
      </c>
      <c r="C3" s="95"/>
      <c r="D3" s="185"/>
      <c r="E3" s="50" t="str">
        <f>Text!H291</f>
        <v>Direct spend (employee costs and running costs)</v>
      </c>
      <c r="F3" s="49" t="str">
        <f>Text!H413</f>
        <v>Central and departmental support services costs</v>
      </c>
      <c r="G3" s="49" t="str">
        <f>Text!H414</f>
        <v>Income from joint arrangements with other local authorities</v>
      </c>
      <c r="H3" s="27" t="str">
        <f>Text!H415</f>
        <v>GROSS EXPENDITURE(1.1)+(1.2)+(2)+(3)</v>
      </c>
      <c r="I3" s="49" t="str">
        <f>Text!H416</f>
        <v>Income from sales, fees and charges</v>
      </c>
      <c r="J3" s="38" t="str">
        <f>Text!H417</f>
        <v>Other income (excluding joint arrangements)</v>
      </c>
      <c r="K3" s="49" t="str">
        <f>Text!H418</f>
        <v>Income from joint arrangements with non-local authority bodies</v>
      </c>
      <c r="L3" s="27" t="str">
        <f>Text!H419</f>
        <v>TOTAL INCOME(6.1)+(6.2)+(7)</v>
      </c>
      <c r="M3" s="27" t="str">
        <f>Text!H420</f>
        <v>NET CURRENT EXPENDITURE(5)+(8)</v>
      </c>
      <c r="N3" s="27" t="str">
        <f>Text!H421</f>
        <v>Specific and special government grants</v>
      </c>
      <c r="Q3" s="391"/>
      <c r="R3" s="400" t="s">
        <v>3223</v>
      </c>
      <c r="S3" s="324" t="str">
        <f>Text!H978</f>
        <v>row</v>
      </c>
      <c r="T3" s="325">
        <f>year-202</f>
        <v>202324</v>
      </c>
      <c r="U3" s="325">
        <f>year-101</f>
        <v>202425</v>
      </c>
      <c r="V3" s="325">
        <f>year</f>
        <v>202526</v>
      </c>
      <c r="W3" s="325" t="str">
        <f>Text!H982</f>
        <v>£ thousand</v>
      </c>
      <c r="X3" s="325" t="str">
        <f>Text!H983</f>
        <v>percent</v>
      </c>
      <c r="Y3" s="475" t="str">
        <f>Text!H984</f>
        <v>Auto</v>
      </c>
      <c r="Z3" s="475" t="s">
        <v>3189</v>
      </c>
      <c r="AA3" s="476" t="s">
        <v>3169</v>
      </c>
      <c r="AB3" s="475" t="s">
        <v>3190</v>
      </c>
      <c r="AC3" s="324" t="str">
        <f>Text!H988</f>
        <v>Your Comments</v>
      </c>
      <c r="AD3" s="401" t="str">
        <f>Text!H989</f>
        <v>Our Comments</v>
      </c>
      <c r="AE3" s="455" t="str">
        <f>Text!H990</f>
        <v>Initials</v>
      </c>
      <c r="AF3" s="402" t="str">
        <f>Text!H991</f>
        <v>Date</v>
      </c>
    </row>
    <row r="4" spans="1:32" ht="16" thickBot="1" x14ac:dyDescent="0.4">
      <c r="B4" s="1"/>
      <c r="C4" s="37"/>
      <c r="E4" s="198" t="s">
        <v>545</v>
      </c>
      <c r="F4" s="187" t="s">
        <v>546</v>
      </c>
      <c r="G4" s="187" t="s">
        <v>549</v>
      </c>
      <c r="H4" s="200" t="s">
        <v>551</v>
      </c>
      <c r="I4" s="187" t="s">
        <v>552</v>
      </c>
      <c r="J4" s="199" t="s">
        <v>553</v>
      </c>
      <c r="K4" s="187" t="s">
        <v>554</v>
      </c>
      <c r="L4" s="200" t="s">
        <v>555</v>
      </c>
      <c r="M4" s="187" t="s">
        <v>557</v>
      </c>
      <c r="N4" s="187" t="s">
        <v>558</v>
      </c>
      <c r="O4" s="54" t="s">
        <v>8</v>
      </c>
      <c r="Q4" s="391"/>
      <c r="R4" s="403"/>
      <c r="S4" s="391"/>
      <c r="T4" s="391"/>
      <c r="U4" s="391"/>
      <c r="V4" s="391"/>
      <c r="W4" s="391"/>
      <c r="X4" s="391"/>
      <c r="Y4" s="391"/>
      <c r="Z4" s="391"/>
      <c r="AA4" s="391"/>
      <c r="AB4" s="391"/>
      <c r="AC4" s="391"/>
      <c r="AD4" s="391"/>
      <c r="AE4" s="391"/>
      <c r="AF4" s="391"/>
    </row>
    <row r="5" spans="1:32" ht="17.25" customHeight="1" thickBot="1" x14ac:dyDescent="0.4">
      <c r="B5" s="37" t="str">
        <f>Text!H900</f>
        <v>Conservation</v>
      </c>
      <c r="C5" s="37"/>
      <c r="D5" s="119"/>
      <c r="E5" s="5"/>
      <c r="F5" s="5"/>
      <c r="G5" s="5"/>
      <c r="H5" s="5"/>
      <c r="I5" s="5"/>
      <c r="J5" s="5"/>
      <c r="K5" s="5"/>
      <c r="L5" s="5"/>
      <c r="M5" s="5"/>
      <c r="N5" s="5"/>
      <c r="Q5" s="391"/>
      <c r="R5" s="404"/>
      <c r="S5" s="1292" t="s">
        <v>3172</v>
      </c>
      <c r="T5" s="1293" t="s">
        <v>3173</v>
      </c>
      <c r="U5" s="1293" t="s">
        <v>3174</v>
      </c>
      <c r="V5" s="1293" t="s">
        <v>3175</v>
      </c>
      <c r="W5" s="1293" t="s">
        <v>3176</v>
      </c>
      <c r="X5" s="1293" t="s">
        <v>3177</v>
      </c>
      <c r="Y5" s="1293" t="s">
        <v>3178</v>
      </c>
      <c r="Z5" s="405" t="s">
        <v>3179</v>
      </c>
      <c r="AA5" s="405" t="s">
        <v>3180</v>
      </c>
      <c r="AB5" s="405" t="s">
        <v>3181</v>
      </c>
      <c r="AC5" s="1294" t="s">
        <v>3182</v>
      </c>
      <c r="AD5" s="406" t="s">
        <v>3183</v>
      </c>
      <c r="AE5" s="405" t="s">
        <v>3184</v>
      </c>
      <c r="AF5" s="407" t="s">
        <v>3185</v>
      </c>
    </row>
    <row r="6" spans="1:32" ht="15.5" x14ac:dyDescent="0.35">
      <c r="B6" s="2">
        <v>1</v>
      </c>
      <c r="C6" s="80" t="str">
        <f>Text!H901</f>
        <v>Conservation of the natural environment</v>
      </c>
      <c r="D6" s="84"/>
      <c r="E6" s="913">
        <v>0</v>
      </c>
      <c r="F6" s="913">
        <v>0</v>
      </c>
      <c r="G6" s="913">
        <v>0</v>
      </c>
      <c r="H6" s="892">
        <f>SUM(E6:G6)</f>
        <v>0</v>
      </c>
      <c r="I6" s="913">
        <v>0</v>
      </c>
      <c r="J6" s="913">
        <v>0</v>
      </c>
      <c r="K6" s="913">
        <v>0</v>
      </c>
      <c r="L6" s="892">
        <f>SUM(I6:K6)</f>
        <v>0</v>
      </c>
      <c r="M6" s="892">
        <f>H6+L6</f>
        <v>0</v>
      </c>
      <c r="N6" s="913">
        <v>0</v>
      </c>
      <c r="Q6" s="391"/>
      <c r="R6" s="392"/>
      <c r="S6" s="408">
        <f t="shared" ref="S6:S26" si="0">IF(R6="E","",B6)</f>
        <v>1</v>
      </c>
      <c r="T6" s="409" t="str">
        <f>IF(ISERROR(VLOOKUP($A$2&amp;"_"&amp;$A$1&amp;"_"&amp;$S6&amp;"_"&amp;$T$2&amp;"_"&amp;T$3,tblRO[],7,FALSE)),"",VLOOKUP($A$2&amp;"_"&amp;$A$1&amp;"_"&amp;$S6&amp;"_"&amp;$T$2&amp;"_"&amp;T$3,tblRO[],7,FALSE))</f>
        <v/>
      </c>
      <c r="U6" s="409" t="str">
        <f>IF(ISERROR(VLOOKUP($A$2&amp;"_"&amp;$A$1&amp;"_"&amp;$S6&amp;"_"&amp;$T$2&amp;"_"&amp;U$3,tblRO[],7,FALSE)),"",VLOOKUP($A$2&amp;"_"&amp;$A$1&amp;"_"&amp;$S6&amp;"_"&amp;$T$2&amp;"_"&amp;U$3,tblRO[],7,FALSE))</f>
        <v/>
      </c>
      <c r="V6" s="409">
        <f t="shared" ref="V6:V26" si="1">IF(R6="E","",M6)</f>
        <v>0</v>
      </c>
      <c r="W6" s="409" t="str">
        <f t="shared" ref="W6" si="2">IF(ISERROR(V6-U6),"",V6-U6)</f>
        <v/>
      </c>
      <c r="X6" s="410" t="str">
        <f t="shared" ref="X6" si="3">IF(ISERROR(W6/U6),"",IF(OR(U6=0,V6=0),"",(W6/U6)*100))</f>
        <v/>
      </c>
      <c r="Y6" s="411" t="str">
        <f t="shared" ref="Y6" si="4">IF(OR(R6="T",R6="E",W6="",X6=""),"",IF(AND(ABS(W6)&gt;$W$1,ABS(X6)&gt;$X$1),1,""))</f>
        <v/>
      </c>
      <c r="Z6" s="412"/>
      <c r="AA6" s="413" t="str">
        <f t="shared" ref="AA6:AA26" si="5">IF(Z6="","",IF(OR(R6="T",R6="E",U6="",V6=""),"",IF(OR(AB6="C",AB6="T"),"",IF(Z6=1,1,""))))</f>
        <v/>
      </c>
      <c r="AB6" s="822"/>
      <c r="AC6" s="877"/>
      <c r="AD6" s="827"/>
      <c r="AE6" s="824"/>
      <c r="AF6" s="416"/>
    </row>
    <row r="7" spans="1:32" ht="16" thickBot="1" x14ac:dyDescent="0.4">
      <c r="B7" s="7">
        <v>2</v>
      </c>
      <c r="C7" s="80" t="str">
        <f>Text!H902</f>
        <v>Conservation of cultural heritage</v>
      </c>
      <c r="D7" s="86"/>
      <c r="E7" s="913">
        <v>0</v>
      </c>
      <c r="F7" s="913">
        <v>0</v>
      </c>
      <c r="G7" s="913">
        <v>0</v>
      </c>
      <c r="H7" s="910">
        <f>SUM(E7:G7)</f>
        <v>0</v>
      </c>
      <c r="I7" s="1005">
        <v>0</v>
      </c>
      <c r="J7" s="1005">
        <v>0</v>
      </c>
      <c r="K7" s="1005">
        <v>0</v>
      </c>
      <c r="L7" s="910">
        <f>SUM(I7:K7)</f>
        <v>0</v>
      </c>
      <c r="M7" s="910">
        <f>H7+L7</f>
        <v>0</v>
      </c>
      <c r="N7" s="1005">
        <v>0</v>
      </c>
      <c r="Q7" s="391"/>
      <c r="R7" s="414"/>
      <c r="S7" s="408">
        <f t="shared" si="0"/>
        <v>2</v>
      </c>
      <c r="T7" s="409" t="str">
        <f>IF(ISERROR(VLOOKUP($A$2&amp;"_"&amp;$A$1&amp;"_"&amp;$S7&amp;"_"&amp;$T$2&amp;"_"&amp;T$3,tblRO[],7,FALSE)),"",VLOOKUP($A$2&amp;"_"&amp;$A$1&amp;"_"&amp;$S7&amp;"_"&amp;$T$2&amp;"_"&amp;T$3,tblRO[],7,FALSE))</f>
        <v/>
      </c>
      <c r="U7" s="409" t="str">
        <f>IF(ISERROR(VLOOKUP($A$2&amp;"_"&amp;$A$1&amp;"_"&amp;$S7&amp;"_"&amp;$T$2&amp;"_"&amp;U$3,tblRO[],7,FALSE)),"",VLOOKUP($A$2&amp;"_"&amp;$A$1&amp;"_"&amp;$S7&amp;"_"&amp;$T$2&amp;"_"&amp;U$3,tblRO[],7,FALSE))</f>
        <v/>
      </c>
      <c r="V7" s="409">
        <f t="shared" si="1"/>
        <v>0</v>
      </c>
      <c r="W7" s="409" t="str">
        <f t="shared" ref="W7:W26" si="6">IF(ISERROR(V7-U7),"",V7-U7)</f>
        <v/>
      </c>
      <c r="X7" s="410" t="str">
        <f t="shared" ref="X7:X26" si="7">IF(ISERROR(W7/U7),"",IF(OR(U7=0,V7=0),"",(W7/U7)*100))</f>
        <v/>
      </c>
      <c r="Y7" s="411" t="str">
        <f t="shared" ref="Y7:Y26" si="8">IF(OR(R7="T",R7="E",W7="",X7=""),"",IF(AND(ABS(W7)&gt;$W$1,ABS(X7)&gt;$X$1),1,""))</f>
        <v/>
      </c>
      <c r="Z7" s="412"/>
      <c r="AA7" s="413" t="str">
        <f t="shared" si="5"/>
        <v/>
      </c>
      <c r="AB7" s="822"/>
      <c r="AC7" s="877"/>
      <c r="AD7" s="827"/>
      <c r="AE7" s="824"/>
      <c r="AF7" s="416"/>
    </row>
    <row r="8" spans="1:32" ht="16" thickBot="1" x14ac:dyDescent="0.4">
      <c r="B8" s="36">
        <v>3</v>
      </c>
      <c r="C8" s="91" t="str">
        <f>Text!H903</f>
        <v>Total conservation (lines 1 +2)</v>
      </c>
      <c r="D8" s="87"/>
      <c r="E8" s="898">
        <f t="shared" ref="E8:M8" si="9">SUM(E6:E7)</f>
        <v>0</v>
      </c>
      <c r="F8" s="898">
        <f t="shared" si="9"/>
        <v>0</v>
      </c>
      <c r="G8" s="898">
        <f t="shared" si="9"/>
        <v>0</v>
      </c>
      <c r="H8" s="898">
        <f t="shared" si="9"/>
        <v>0</v>
      </c>
      <c r="I8" s="898">
        <f t="shared" si="9"/>
        <v>0</v>
      </c>
      <c r="J8" s="898">
        <f t="shared" si="9"/>
        <v>0</v>
      </c>
      <c r="K8" s="898">
        <f t="shared" si="9"/>
        <v>0</v>
      </c>
      <c r="L8" s="898">
        <f t="shared" si="9"/>
        <v>0</v>
      </c>
      <c r="M8" s="898">
        <f t="shared" si="9"/>
        <v>0</v>
      </c>
      <c r="N8" s="898">
        <f>SUM(N6:N7)</f>
        <v>0</v>
      </c>
      <c r="O8" s="120"/>
      <c r="Q8" s="391"/>
      <c r="R8" s="414"/>
      <c r="S8" s="408">
        <f t="shared" si="0"/>
        <v>3</v>
      </c>
      <c r="T8" s="409" t="str">
        <f>IF(ISERROR(VLOOKUP($A$2&amp;"_"&amp;$A$1&amp;"_"&amp;$S8&amp;"_"&amp;$T$2&amp;"_"&amp;T$3,tblRO[],7,FALSE)),"",VLOOKUP($A$2&amp;"_"&amp;$A$1&amp;"_"&amp;$S8&amp;"_"&amp;$T$2&amp;"_"&amp;T$3,tblRO[],7,FALSE))</f>
        <v/>
      </c>
      <c r="U8" s="409" t="str">
        <f>IF(ISERROR(VLOOKUP($A$2&amp;"_"&amp;$A$1&amp;"_"&amp;$S8&amp;"_"&amp;$T$2&amp;"_"&amp;U$3,tblRO[],7,FALSE)),"",VLOOKUP($A$2&amp;"_"&amp;$A$1&amp;"_"&amp;$S8&amp;"_"&amp;$T$2&amp;"_"&amp;U$3,tblRO[],7,FALSE))</f>
        <v/>
      </c>
      <c r="V8" s="409">
        <f t="shared" si="1"/>
        <v>0</v>
      </c>
      <c r="W8" s="409" t="str">
        <f t="shared" si="6"/>
        <v/>
      </c>
      <c r="X8" s="410" t="str">
        <f t="shared" si="7"/>
        <v/>
      </c>
      <c r="Y8" s="411" t="str">
        <f t="shared" si="8"/>
        <v/>
      </c>
      <c r="Z8" s="412"/>
      <c r="AA8" s="413" t="str">
        <f t="shared" si="5"/>
        <v/>
      </c>
      <c r="AB8" s="822"/>
      <c r="AC8" s="877"/>
      <c r="AD8" s="827"/>
      <c r="AE8" s="824"/>
      <c r="AF8" s="416"/>
    </row>
    <row r="9" spans="1:32" ht="15" customHeight="1" x14ac:dyDescent="0.35">
      <c r="B9" s="37"/>
      <c r="C9" s="37"/>
      <c r="E9" s="901"/>
      <c r="F9" s="901"/>
      <c r="G9" s="901"/>
      <c r="H9" s="1025"/>
      <c r="I9" s="901"/>
      <c r="J9" s="901"/>
      <c r="K9" s="901"/>
      <c r="L9" s="901"/>
      <c r="M9" s="901"/>
      <c r="N9" s="901"/>
      <c r="Q9" s="391"/>
      <c r="R9" s="414" t="s">
        <v>3282</v>
      </c>
      <c r="S9" s="408" t="str">
        <f t="shared" si="0"/>
        <v/>
      </c>
      <c r="T9" s="409" t="str">
        <f>IF(ISERROR(VLOOKUP($A$2&amp;"_"&amp;$A$1&amp;"_"&amp;$S9&amp;"_"&amp;$T$2&amp;"_"&amp;T$3,tblRO[],7,FALSE)),"",VLOOKUP($A$2&amp;"_"&amp;$A$1&amp;"_"&amp;$S9&amp;"_"&amp;$T$2&amp;"_"&amp;T$3,tblRO[],7,FALSE))</f>
        <v/>
      </c>
      <c r="U9" s="409" t="str">
        <f>IF(ISERROR(VLOOKUP($A$2&amp;"_"&amp;$A$1&amp;"_"&amp;$S9&amp;"_"&amp;$T$2&amp;"_"&amp;U$3,tblRO[],7,FALSE)),"",VLOOKUP($A$2&amp;"_"&amp;$A$1&amp;"_"&amp;$S9&amp;"_"&amp;$T$2&amp;"_"&amp;U$3,tblRO[],7,FALSE))</f>
        <v/>
      </c>
      <c r="V9" s="409" t="str">
        <f t="shared" si="1"/>
        <v/>
      </c>
      <c r="W9" s="409" t="str">
        <f t="shared" si="6"/>
        <v/>
      </c>
      <c r="X9" s="410" t="str">
        <f t="shared" si="7"/>
        <v/>
      </c>
      <c r="Y9" s="411" t="str">
        <f t="shared" si="8"/>
        <v/>
      </c>
      <c r="Z9" s="412"/>
      <c r="AA9" s="413" t="str">
        <f t="shared" si="5"/>
        <v/>
      </c>
      <c r="AB9" s="822"/>
      <c r="AC9" s="877"/>
      <c r="AD9" s="827"/>
      <c r="AE9" s="824"/>
      <c r="AF9" s="416"/>
    </row>
    <row r="10" spans="1:32" ht="15.5" x14ac:dyDescent="0.35">
      <c r="B10" s="2">
        <v>4.0999999999999996</v>
      </c>
      <c r="C10" s="80" t="str">
        <f>Text!H904</f>
        <v>Recreation management and transport</v>
      </c>
      <c r="D10" s="84"/>
      <c r="E10" s="890">
        <v>0</v>
      </c>
      <c r="F10" s="890">
        <v>0</v>
      </c>
      <c r="G10" s="913">
        <v>0</v>
      </c>
      <c r="H10" s="892">
        <f t="shared" ref="H10:H15" si="10">SUM(E10:G10)</f>
        <v>0</v>
      </c>
      <c r="I10" s="913">
        <v>0</v>
      </c>
      <c r="J10" s="913">
        <v>0</v>
      </c>
      <c r="K10" s="913">
        <v>0</v>
      </c>
      <c r="L10" s="892">
        <f t="shared" ref="L10:L15" si="11">SUM(I10:K10)</f>
        <v>0</v>
      </c>
      <c r="M10" s="892">
        <f t="shared" ref="M10:M15" si="12">H10+L10</f>
        <v>0</v>
      </c>
      <c r="N10" s="913">
        <v>0</v>
      </c>
      <c r="Q10" s="391"/>
      <c r="R10" s="414"/>
      <c r="S10" s="408">
        <f t="shared" si="0"/>
        <v>4.0999999999999996</v>
      </c>
      <c r="T10" s="409" t="str">
        <f>IF(ISERROR(VLOOKUP($A$2&amp;"_"&amp;$A$1&amp;"_"&amp;$S10&amp;"_"&amp;$T$2&amp;"_"&amp;T$3,tblRO[],7,FALSE)),"",VLOOKUP($A$2&amp;"_"&amp;$A$1&amp;"_"&amp;$S10&amp;"_"&amp;$T$2&amp;"_"&amp;T$3,tblRO[],7,FALSE))</f>
        <v/>
      </c>
      <c r="U10" s="409" t="str">
        <f>IF(ISERROR(VLOOKUP($A$2&amp;"_"&amp;$A$1&amp;"_"&amp;$S10&amp;"_"&amp;$T$2&amp;"_"&amp;U$3,tblRO[],7,FALSE)),"",VLOOKUP($A$2&amp;"_"&amp;$A$1&amp;"_"&amp;$S10&amp;"_"&amp;$T$2&amp;"_"&amp;U$3,tblRO[],7,FALSE))</f>
        <v/>
      </c>
      <c r="V10" s="409">
        <f t="shared" si="1"/>
        <v>0</v>
      </c>
      <c r="W10" s="409" t="str">
        <f t="shared" si="6"/>
        <v/>
      </c>
      <c r="X10" s="410" t="str">
        <f t="shared" si="7"/>
        <v/>
      </c>
      <c r="Y10" s="411" t="str">
        <f t="shared" si="8"/>
        <v/>
      </c>
      <c r="Z10" s="412"/>
      <c r="AA10" s="413" t="str">
        <f t="shared" si="5"/>
        <v/>
      </c>
      <c r="AB10" s="822"/>
      <c r="AC10" s="877"/>
      <c r="AD10" s="827"/>
      <c r="AE10" s="824"/>
      <c r="AF10" s="416"/>
    </row>
    <row r="11" spans="1:32" ht="15.5" x14ac:dyDescent="0.35">
      <c r="B11" s="2">
        <v>4.2</v>
      </c>
      <c r="C11" s="80" t="str">
        <f>Text!H905</f>
        <v>Rangers, estates and volunteers</v>
      </c>
      <c r="D11" s="84"/>
      <c r="E11" s="890">
        <v>0</v>
      </c>
      <c r="F11" s="890">
        <v>0</v>
      </c>
      <c r="G11" s="913">
        <v>0</v>
      </c>
      <c r="H11" s="892">
        <f t="shared" si="10"/>
        <v>0</v>
      </c>
      <c r="I11" s="913">
        <v>0</v>
      </c>
      <c r="J11" s="913">
        <v>0</v>
      </c>
      <c r="K11" s="913">
        <v>0</v>
      </c>
      <c r="L11" s="892">
        <f t="shared" si="11"/>
        <v>0</v>
      </c>
      <c r="M11" s="892">
        <f t="shared" si="12"/>
        <v>0</v>
      </c>
      <c r="N11" s="913">
        <v>0</v>
      </c>
      <c r="Q11" s="391"/>
      <c r="R11" s="415"/>
      <c r="S11" s="408">
        <f t="shared" si="0"/>
        <v>4.2</v>
      </c>
      <c r="T11" s="409" t="str">
        <f>IF(ISERROR(VLOOKUP($A$2&amp;"_"&amp;$A$1&amp;"_"&amp;$S11&amp;"_"&amp;$T$2&amp;"_"&amp;T$3,tblRO[],7,FALSE)),"",VLOOKUP($A$2&amp;"_"&amp;$A$1&amp;"_"&amp;$S11&amp;"_"&amp;$T$2&amp;"_"&amp;T$3,tblRO[],7,FALSE))</f>
        <v/>
      </c>
      <c r="U11" s="409" t="str">
        <f>IF(ISERROR(VLOOKUP($A$2&amp;"_"&amp;$A$1&amp;"_"&amp;$S11&amp;"_"&amp;$T$2&amp;"_"&amp;U$3,tblRO[],7,FALSE)),"",VLOOKUP($A$2&amp;"_"&amp;$A$1&amp;"_"&amp;$S11&amp;"_"&amp;$T$2&amp;"_"&amp;U$3,tblRO[],7,FALSE))</f>
        <v/>
      </c>
      <c r="V11" s="409">
        <f t="shared" si="1"/>
        <v>0</v>
      </c>
      <c r="W11" s="409" t="str">
        <f t="shared" si="6"/>
        <v/>
      </c>
      <c r="X11" s="410" t="str">
        <f t="shared" si="7"/>
        <v/>
      </c>
      <c r="Y11" s="411" t="str">
        <f t="shared" si="8"/>
        <v/>
      </c>
      <c r="Z11" s="412"/>
      <c r="AA11" s="413" t="str">
        <f t="shared" si="5"/>
        <v/>
      </c>
      <c r="AB11" s="822"/>
      <c r="AC11" s="877"/>
      <c r="AD11" s="827"/>
      <c r="AE11" s="824"/>
      <c r="AF11" s="416"/>
    </row>
    <row r="12" spans="1:32" ht="15.5" x14ac:dyDescent="0.35">
      <c r="B12" s="2">
        <v>4.3</v>
      </c>
      <c r="C12" s="80" t="str">
        <f>Text!H906</f>
        <v>Development control</v>
      </c>
      <c r="D12" s="84"/>
      <c r="E12" s="890">
        <v>0</v>
      </c>
      <c r="F12" s="890">
        <v>0</v>
      </c>
      <c r="G12" s="913">
        <v>0</v>
      </c>
      <c r="H12" s="892">
        <f t="shared" si="10"/>
        <v>0</v>
      </c>
      <c r="I12" s="913">
        <v>0</v>
      </c>
      <c r="J12" s="913">
        <v>0</v>
      </c>
      <c r="K12" s="913">
        <v>0</v>
      </c>
      <c r="L12" s="892">
        <f t="shared" si="11"/>
        <v>0</v>
      </c>
      <c r="M12" s="892">
        <f t="shared" si="12"/>
        <v>0</v>
      </c>
      <c r="N12" s="913">
        <v>0</v>
      </c>
      <c r="Q12" s="391"/>
      <c r="R12" s="415"/>
      <c r="S12" s="408">
        <f t="shared" si="0"/>
        <v>4.3</v>
      </c>
      <c r="T12" s="409" t="str">
        <f>IF(ISERROR(VLOOKUP($A$2&amp;"_"&amp;$A$1&amp;"_"&amp;$S12&amp;"_"&amp;$T$2&amp;"_"&amp;T$3,tblRO[],7,FALSE)),"",VLOOKUP($A$2&amp;"_"&amp;$A$1&amp;"_"&amp;$S12&amp;"_"&amp;$T$2&amp;"_"&amp;T$3,tblRO[],7,FALSE))</f>
        <v/>
      </c>
      <c r="U12" s="409" t="str">
        <f>IF(ISERROR(VLOOKUP($A$2&amp;"_"&amp;$A$1&amp;"_"&amp;$S12&amp;"_"&amp;$T$2&amp;"_"&amp;U$3,tblRO[],7,FALSE)),"",VLOOKUP($A$2&amp;"_"&amp;$A$1&amp;"_"&amp;$S12&amp;"_"&amp;$T$2&amp;"_"&amp;U$3,tblRO[],7,FALSE))</f>
        <v/>
      </c>
      <c r="V12" s="409">
        <f t="shared" si="1"/>
        <v>0</v>
      </c>
      <c r="W12" s="409" t="str">
        <f t="shared" si="6"/>
        <v/>
      </c>
      <c r="X12" s="410" t="str">
        <f t="shared" si="7"/>
        <v/>
      </c>
      <c r="Y12" s="411" t="str">
        <f t="shared" si="8"/>
        <v/>
      </c>
      <c r="Z12" s="412"/>
      <c r="AA12" s="413" t="str">
        <f t="shared" si="5"/>
        <v/>
      </c>
      <c r="AB12" s="822"/>
      <c r="AC12" s="877"/>
      <c r="AD12" s="827"/>
      <c r="AE12" s="824"/>
      <c r="AF12" s="417"/>
    </row>
    <row r="13" spans="1:32" ht="15.5" x14ac:dyDescent="0.35">
      <c r="B13" s="2">
        <v>4.4000000000000004</v>
      </c>
      <c r="C13" s="80" t="str">
        <f>Text!H907</f>
        <v>Forward planning and communities</v>
      </c>
      <c r="D13" s="84"/>
      <c r="E13" s="890">
        <v>0</v>
      </c>
      <c r="F13" s="890">
        <v>0</v>
      </c>
      <c r="G13" s="913">
        <v>0</v>
      </c>
      <c r="H13" s="892">
        <f t="shared" si="10"/>
        <v>0</v>
      </c>
      <c r="I13" s="913">
        <v>0</v>
      </c>
      <c r="J13" s="913">
        <v>0</v>
      </c>
      <c r="K13" s="913">
        <v>0</v>
      </c>
      <c r="L13" s="892">
        <f t="shared" si="11"/>
        <v>0</v>
      </c>
      <c r="M13" s="892">
        <f t="shared" si="12"/>
        <v>0</v>
      </c>
      <c r="N13" s="913">
        <v>0</v>
      </c>
      <c r="Q13" s="391"/>
      <c r="R13" s="415"/>
      <c r="S13" s="408">
        <f t="shared" si="0"/>
        <v>4.4000000000000004</v>
      </c>
      <c r="T13" s="409" t="str">
        <f>IF(ISERROR(VLOOKUP($A$2&amp;"_"&amp;$A$1&amp;"_"&amp;$S13&amp;"_"&amp;$T$2&amp;"_"&amp;T$3,tblRO[],7,FALSE)),"",VLOOKUP($A$2&amp;"_"&amp;$A$1&amp;"_"&amp;$S13&amp;"_"&amp;$T$2&amp;"_"&amp;T$3,tblRO[],7,FALSE))</f>
        <v/>
      </c>
      <c r="U13" s="409" t="str">
        <f>IF(ISERROR(VLOOKUP($A$2&amp;"_"&amp;$A$1&amp;"_"&amp;$S13&amp;"_"&amp;$T$2&amp;"_"&amp;U$3,tblRO[],7,FALSE)),"",VLOOKUP($A$2&amp;"_"&amp;$A$1&amp;"_"&amp;$S13&amp;"_"&amp;$T$2&amp;"_"&amp;U$3,tblRO[],7,FALSE))</f>
        <v/>
      </c>
      <c r="V13" s="409">
        <f t="shared" si="1"/>
        <v>0</v>
      </c>
      <c r="W13" s="409" t="str">
        <f t="shared" si="6"/>
        <v/>
      </c>
      <c r="X13" s="410" t="str">
        <f t="shared" si="7"/>
        <v/>
      </c>
      <c r="Y13" s="411" t="str">
        <f t="shared" si="8"/>
        <v/>
      </c>
      <c r="Z13" s="412"/>
      <c r="AA13" s="413" t="str">
        <f t="shared" si="5"/>
        <v/>
      </c>
      <c r="AB13" s="822"/>
      <c r="AC13" s="877"/>
      <c r="AD13" s="827"/>
      <c r="AE13" s="824"/>
      <c r="AF13" s="416"/>
    </row>
    <row r="14" spans="1:32" ht="15.5" x14ac:dyDescent="0.35">
      <c r="B14" s="2">
        <v>4.5</v>
      </c>
      <c r="C14" s="80" t="str">
        <f>Text!H908</f>
        <v>Specialist ring fenced accounts</v>
      </c>
      <c r="D14" s="84"/>
      <c r="E14" s="890">
        <v>0</v>
      </c>
      <c r="F14" s="890">
        <v>0</v>
      </c>
      <c r="G14" s="913">
        <v>0</v>
      </c>
      <c r="H14" s="892">
        <f t="shared" si="10"/>
        <v>0</v>
      </c>
      <c r="I14" s="913">
        <v>0</v>
      </c>
      <c r="J14" s="913">
        <v>0</v>
      </c>
      <c r="K14" s="913">
        <v>0</v>
      </c>
      <c r="L14" s="892">
        <f t="shared" si="11"/>
        <v>0</v>
      </c>
      <c r="M14" s="892">
        <f t="shared" si="12"/>
        <v>0</v>
      </c>
      <c r="N14" s="913">
        <v>0</v>
      </c>
      <c r="Q14" s="391"/>
      <c r="R14" s="415"/>
      <c r="S14" s="408">
        <f t="shared" si="0"/>
        <v>4.5</v>
      </c>
      <c r="T14" s="409" t="str">
        <f>IF(ISERROR(VLOOKUP($A$2&amp;"_"&amp;$A$1&amp;"_"&amp;$S14&amp;"_"&amp;$T$2&amp;"_"&amp;T$3,tblRO[],7,FALSE)),"",VLOOKUP($A$2&amp;"_"&amp;$A$1&amp;"_"&amp;$S14&amp;"_"&amp;$T$2&amp;"_"&amp;T$3,tblRO[],7,FALSE))</f>
        <v/>
      </c>
      <c r="U14" s="409" t="str">
        <f>IF(ISERROR(VLOOKUP($A$2&amp;"_"&amp;$A$1&amp;"_"&amp;$S14&amp;"_"&amp;$T$2&amp;"_"&amp;U$3,tblRO[],7,FALSE)),"",VLOOKUP($A$2&amp;"_"&amp;$A$1&amp;"_"&amp;$S14&amp;"_"&amp;$T$2&amp;"_"&amp;U$3,tblRO[],7,FALSE))</f>
        <v/>
      </c>
      <c r="V14" s="409">
        <f t="shared" si="1"/>
        <v>0</v>
      </c>
      <c r="W14" s="409" t="str">
        <f t="shared" si="6"/>
        <v/>
      </c>
      <c r="X14" s="410" t="str">
        <f t="shared" si="7"/>
        <v/>
      </c>
      <c r="Y14" s="411" t="str">
        <f t="shared" si="8"/>
        <v/>
      </c>
      <c r="Z14" s="412"/>
      <c r="AA14" s="413" t="str">
        <f t="shared" si="5"/>
        <v/>
      </c>
      <c r="AB14" s="822"/>
      <c r="AC14" s="878"/>
      <c r="AD14" s="827"/>
      <c r="AE14" s="825"/>
      <c r="AF14" s="418"/>
    </row>
    <row r="15" spans="1:32" ht="16" thickBot="1" x14ac:dyDescent="0.4">
      <c r="B15" s="7">
        <v>13</v>
      </c>
      <c r="C15" s="80" t="str">
        <f>Text!H909</f>
        <v>Promoting understanding</v>
      </c>
      <c r="D15" s="86"/>
      <c r="E15" s="890">
        <v>0</v>
      </c>
      <c r="F15" s="890">
        <v>0</v>
      </c>
      <c r="G15" s="913">
        <v>0</v>
      </c>
      <c r="H15" s="910">
        <f t="shared" si="10"/>
        <v>0</v>
      </c>
      <c r="I15" s="913">
        <v>0</v>
      </c>
      <c r="J15" s="913">
        <v>0</v>
      </c>
      <c r="K15" s="913">
        <v>0</v>
      </c>
      <c r="L15" s="910">
        <f t="shared" si="11"/>
        <v>0</v>
      </c>
      <c r="M15" s="910">
        <f t="shared" si="12"/>
        <v>0</v>
      </c>
      <c r="N15" s="913">
        <v>0</v>
      </c>
      <c r="Q15" s="391"/>
      <c r="R15" s="392"/>
      <c r="S15" s="408">
        <f t="shared" si="0"/>
        <v>13</v>
      </c>
      <c r="T15" s="409" t="str">
        <f>IF(ISERROR(VLOOKUP($A$2&amp;"_"&amp;$A$1&amp;"_"&amp;$S15&amp;"_"&amp;$T$2&amp;"_"&amp;T$3,tblRO[],7,FALSE)),"",VLOOKUP($A$2&amp;"_"&amp;$A$1&amp;"_"&amp;$S15&amp;"_"&amp;$T$2&amp;"_"&amp;T$3,tblRO[],7,FALSE))</f>
        <v/>
      </c>
      <c r="U15" s="409" t="str">
        <f>IF(ISERROR(VLOOKUP($A$2&amp;"_"&amp;$A$1&amp;"_"&amp;$S15&amp;"_"&amp;$T$2&amp;"_"&amp;U$3,tblRO[],7,FALSE)),"",VLOOKUP($A$2&amp;"_"&amp;$A$1&amp;"_"&amp;$S15&amp;"_"&amp;$T$2&amp;"_"&amp;U$3,tblRO[],7,FALSE))</f>
        <v/>
      </c>
      <c r="V15" s="409">
        <f t="shared" si="1"/>
        <v>0</v>
      </c>
      <c r="W15" s="409" t="str">
        <f t="shared" si="6"/>
        <v/>
      </c>
      <c r="X15" s="410" t="str">
        <f t="shared" si="7"/>
        <v/>
      </c>
      <c r="Y15" s="411" t="str">
        <f t="shared" si="8"/>
        <v/>
      </c>
      <c r="Z15" s="412"/>
      <c r="AA15" s="413" t="str">
        <f t="shared" si="5"/>
        <v/>
      </c>
      <c r="AB15" s="822"/>
      <c r="AC15" s="877"/>
      <c r="AD15" s="827"/>
      <c r="AE15" s="824"/>
      <c r="AF15" s="417"/>
    </row>
    <row r="16" spans="1:32" ht="16" thickBot="1" x14ac:dyDescent="0.4">
      <c r="A16" s="1" t="s">
        <v>630</v>
      </c>
      <c r="B16" s="36">
        <v>14</v>
      </c>
      <c r="C16" s="91" t="str">
        <f>Text!H910</f>
        <v>Total national park services (lines 3+4.1 to 4.5+13)</v>
      </c>
      <c r="D16" s="87"/>
      <c r="E16" s="898">
        <f t="shared" ref="E16:N16" si="13">E8+SUM(E10:E15)</f>
        <v>0</v>
      </c>
      <c r="F16" s="898">
        <f t="shared" si="13"/>
        <v>0</v>
      </c>
      <c r="G16" s="898">
        <f t="shared" si="13"/>
        <v>0</v>
      </c>
      <c r="H16" s="898">
        <f t="shared" si="13"/>
        <v>0</v>
      </c>
      <c r="I16" s="898">
        <f t="shared" si="13"/>
        <v>0</v>
      </c>
      <c r="J16" s="898">
        <f t="shared" si="13"/>
        <v>0</v>
      </c>
      <c r="K16" s="898">
        <f t="shared" si="13"/>
        <v>0</v>
      </c>
      <c r="L16" s="898">
        <f t="shared" si="13"/>
        <v>0</v>
      </c>
      <c r="M16" s="898">
        <f t="shared" si="13"/>
        <v>0</v>
      </c>
      <c r="N16" s="898">
        <f t="shared" si="13"/>
        <v>0</v>
      </c>
      <c r="O16" s="120"/>
      <c r="Q16" s="391"/>
      <c r="R16" s="392"/>
      <c r="S16" s="408">
        <f t="shared" si="0"/>
        <v>14</v>
      </c>
      <c r="T16" s="409" t="str">
        <f>IF(ISERROR(VLOOKUP($A$2&amp;"_"&amp;$A$1&amp;"_"&amp;$S16&amp;"_"&amp;$T$2&amp;"_"&amp;T$3,tblRO[],7,FALSE)),"",VLOOKUP($A$2&amp;"_"&amp;$A$1&amp;"_"&amp;$S16&amp;"_"&amp;$T$2&amp;"_"&amp;T$3,tblRO[],7,FALSE))</f>
        <v/>
      </c>
      <c r="U16" s="409" t="str">
        <f>IF(ISERROR(VLOOKUP($A$2&amp;"_"&amp;$A$1&amp;"_"&amp;$S16&amp;"_"&amp;$T$2&amp;"_"&amp;U$3,tblRO[],7,FALSE)),"",VLOOKUP($A$2&amp;"_"&amp;$A$1&amp;"_"&amp;$S16&amp;"_"&amp;$T$2&amp;"_"&amp;U$3,tblRO[],7,FALSE))</f>
        <v/>
      </c>
      <c r="V16" s="409">
        <f t="shared" si="1"/>
        <v>0</v>
      </c>
      <c r="W16" s="409" t="str">
        <f t="shared" si="6"/>
        <v/>
      </c>
      <c r="X16" s="410" t="str">
        <f t="shared" si="7"/>
        <v/>
      </c>
      <c r="Y16" s="411" t="str">
        <f t="shared" si="8"/>
        <v/>
      </c>
      <c r="Z16" s="412"/>
      <c r="AA16" s="413" t="str">
        <f t="shared" si="5"/>
        <v/>
      </c>
      <c r="AB16" s="822"/>
      <c r="AC16" s="877"/>
      <c r="AD16" s="827"/>
      <c r="AE16" s="824"/>
      <c r="AF16" s="417"/>
    </row>
    <row r="17" spans="1:32" ht="30" customHeight="1" x14ac:dyDescent="0.35">
      <c r="B17" s="37" t="str">
        <f>Text!H911</f>
        <v>CORPORATE AND DEMOCRATIC CORE</v>
      </c>
      <c r="C17" s="37"/>
      <c r="E17" s="940"/>
      <c r="F17" s="940"/>
      <c r="G17" s="940"/>
      <c r="H17" s="940"/>
      <c r="I17" s="940"/>
      <c r="J17" s="940"/>
      <c r="K17" s="940"/>
      <c r="L17" s="940"/>
      <c r="M17" s="940"/>
      <c r="N17" s="940"/>
      <c r="Q17" s="391"/>
      <c r="R17" s="392" t="s">
        <v>3282</v>
      </c>
      <c r="S17" s="408" t="str">
        <f t="shared" si="0"/>
        <v/>
      </c>
      <c r="T17" s="409" t="str">
        <f>IF(ISERROR(VLOOKUP($A$2&amp;"_"&amp;$A$1&amp;"_"&amp;$S17&amp;"_"&amp;$T$2&amp;"_"&amp;T$3,tblRO[],7,FALSE)),"",VLOOKUP($A$2&amp;"_"&amp;$A$1&amp;"_"&amp;$S17&amp;"_"&amp;$T$2&amp;"_"&amp;T$3,tblRO[],7,FALSE))</f>
        <v/>
      </c>
      <c r="U17" s="409" t="str">
        <f>IF(ISERROR(VLOOKUP($A$2&amp;"_"&amp;$A$1&amp;"_"&amp;$S17&amp;"_"&amp;$T$2&amp;"_"&amp;U$3,tblRO[],7,FALSE)),"",VLOOKUP($A$2&amp;"_"&amp;$A$1&amp;"_"&amp;$S17&amp;"_"&amp;$T$2&amp;"_"&amp;U$3,tblRO[],7,FALSE))</f>
        <v/>
      </c>
      <c r="V17" s="409" t="str">
        <f t="shared" si="1"/>
        <v/>
      </c>
      <c r="W17" s="409" t="str">
        <f t="shared" si="6"/>
        <v/>
      </c>
      <c r="X17" s="410" t="str">
        <f t="shared" si="7"/>
        <v/>
      </c>
      <c r="Y17" s="411" t="str">
        <f t="shared" si="8"/>
        <v/>
      </c>
      <c r="Z17" s="412"/>
      <c r="AA17" s="413" t="str">
        <f t="shared" si="5"/>
        <v/>
      </c>
      <c r="AB17" s="822"/>
      <c r="AC17" s="878"/>
      <c r="AD17" s="827"/>
      <c r="AE17" s="825"/>
      <c r="AF17" s="418"/>
    </row>
    <row r="18" spans="1:32" ht="15.5" x14ac:dyDescent="0.35">
      <c r="B18" s="2">
        <v>15</v>
      </c>
      <c r="C18" s="80" t="str">
        <f>Text!H912</f>
        <v>Corporate management</v>
      </c>
      <c r="D18" s="84"/>
      <c r="E18" s="890">
        <v>0</v>
      </c>
      <c r="F18" s="890">
        <v>0</v>
      </c>
      <c r="G18" s="913">
        <v>0</v>
      </c>
      <c r="H18" s="892">
        <f>SUM(E18:G18)</f>
        <v>0</v>
      </c>
      <c r="I18" s="913">
        <v>0</v>
      </c>
      <c r="J18" s="913">
        <v>0</v>
      </c>
      <c r="K18" s="913">
        <v>0</v>
      </c>
      <c r="L18" s="892">
        <f>SUM(I18:K18)</f>
        <v>0</v>
      </c>
      <c r="M18" s="892">
        <f>H18+L18</f>
        <v>0</v>
      </c>
      <c r="N18" s="913">
        <v>0</v>
      </c>
      <c r="Q18" s="391"/>
      <c r="R18" s="392"/>
      <c r="S18" s="408">
        <f t="shared" si="0"/>
        <v>15</v>
      </c>
      <c r="T18" s="409" t="str">
        <f>IF(ISERROR(VLOOKUP($A$2&amp;"_"&amp;$A$1&amp;"_"&amp;$S18&amp;"_"&amp;$T$2&amp;"_"&amp;T$3,tblRO[],7,FALSE)),"",VLOOKUP($A$2&amp;"_"&amp;$A$1&amp;"_"&amp;$S18&amp;"_"&amp;$T$2&amp;"_"&amp;T$3,tblRO[],7,FALSE))</f>
        <v/>
      </c>
      <c r="U18" s="409" t="str">
        <f>IF(ISERROR(VLOOKUP($A$2&amp;"_"&amp;$A$1&amp;"_"&amp;$S18&amp;"_"&amp;$T$2&amp;"_"&amp;U$3,tblRO[],7,FALSE)),"",VLOOKUP($A$2&amp;"_"&amp;$A$1&amp;"_"&amp;$S18&amp;"_"&amp;$T$2&amp;"_"&amp;U$3,tblRO[],7,FALSE))</f>
        <v/>
      </c>
      <c r="V18" s="409">
        <f t="shared" si="1"/>
        <v>0</v>
      </c>
      <c r="W18" s="409" t="str">
        <f t="shared" si="6"/>
        <v/>
      </c>
      <c r="X18" s="410" t="str">
        <f t="shared" si="7"/>
        <v/>
      </c>
      <c r="Y18" s="411" t="str">
        <f t="shared" si="8"/>
        <v/>
      </c>
      <c r="Z18" s="412"/>
      <c r="AA18" s="413" t="str">
        <f t="shared" si="5"/>
        <v/>
      </c>
      <c r="AB18" s="822"/>
      <c r="AC18" s="877"/>
      <c r="AD18" s="827"/>
      <c r="AE18" s="824"/>
      <c r="AF18" s="417"/>
    </row>
    <row r="19" spans="1:32" ht="16" thickBot="1" x14ac:dyDescent="0.4">
      <c r="B19" s="7">
        <v>16</v>
      </c>
      <c r="C19" s="80" t="str">
        <f>Text!H913</f>
        <v>Democratic representation and management</v>
      </c>
      <c r="D19" s="86"/>
      <c r="E19" s="1026">
        <v>0</v>
      </c>
      <c r="F19" s="1026">
        <v>0</v>
      </c>
      <c r="G19" s="1005">
        <v>0</v>
      </c>
      <c r="H19" s="910">
        <f>SUM(E19:G19)</f>
        <v>0</v>
      </c>
      <c r="I19" s="1005">
        <v>0</v>
      </c>
      <c r="J19" s="1005">
        <v>0</v>
      </c>
      <c r="K19" s="1005">
        <v>0</v>
      </c>
      <c r="L19" s="910">
        <f>SUM(I19:K19)</f>
        <v>0</v>
      </c>
      <c r="M19" s="910">
        <f>H19+L19</f>
        <v>0</v>
      </c>
      <c r="N19" s="1005">
        <v>0</v>
      </c>
      <c r="Q19" s="391"/>
      <c r="R19" s="392"/>
      <c r="S19" s="408">
        <f t="shared" si="0"/>
        <v>16</v>
      </c>
      <c r="T19" s="409" t="str">
        <f>IF(ISERROR(VLOOKUP($A$2&amp;"_"&amp;$A$1&amp;"_"&amp;$S19&amp;"_"&amp;$T$2&amp;"_"&amp;T$3,tblRO[],7,FALSE)),"",VLOOKUP($A$2&amp;"_"&amp;$A$1&amp;"_"&amp;$S19&amp;"_"&amp;$T$2&amp;"_"&amp;T$3,tblRO[],7,FALSE))</f>
        <v/>
      </c>
      <c r="U19" s="409" t="str">
        <f>IF(ISERROR(VLOOKUP($A$2&amp;"_"&amp;$A$1&amp;"_"&amp;$S19&amp;"_"&amp;$T$2&amp;"_"&amp;U$3,tblRO[],7,FALSE)),"",VLOOKUP($A$2&amp;"_"&amp;$A$1&amp;"_"&amp;$S19&amp;"_"&amp;$T$2&amp;"_"&amp;U$3,tblRO[],7,FALSE))</f>
        <v/>
      </c>
      <c r="V19" s="409">
        <f t="shared" si="1"/>
        <v>0</v>
      </c>
      <c r="W19" s="409" t="str">
        <f t="shared" si="6"/>
        <v/>
      </c>
      <c r="X19" s="410" t="str">
        <f t="shared" si="7"/>
        <v/>
      </c>
      <c r="Y19" s="411" t="str">
        <f t="shared" si="8"/>
        <v/>
      </c>
      <c r="Z19" s="412"/>
      <c r="AA19" s="413" t="str">
        <f t="shared" si="5"/>
        <v/>
      </c>
      <c r="AB19" s="822"/>
      <c r="AC19" s="877"/>
      <c r="AD19" s="827"/>
      <c r="AE19" s="824"/>
      <c r="AF19" s="417"/>
    </row>
    <row r="20" spans="1:32" ht="16" thickBot="1" x14ac:dyDescent="0.4">
      <c r="A20" s="1" t="s">
        <v>630</v>
      </c>
      <c r="B20" s="36">
        <v>17</v>
      </c>
      <c r="C20" s="91" t="str">
        <f>Text!H914</f>
        <v>Total corporate and democratic core (lines 15+16)</v>
      </c>
      <c r="D20" s="87"/>
      <c r="E20" s="898">
        <f t="shared" ref="E20:N20" si="14">SUM(E18:E19)</f>
        <v>0</v>
      </c>
      <c r="F20" s="898">
        <f t="shared" si="14"/>
        <v>0</v>
      </c>
      <c r="G20" s="898">
        <f t="shared" si="14"/>
        <v>0</v>
      </c>
      <c r="H20" s="898">
        <f t="shared" si="14"/>
        <v>0</v>
      </c>
      <c r="I20" s="898">
        <f t="shared" si="14"/>
        <v>0</v>
      </c>
      <c r="J20" s="898">
        <f t="shared" si="14"/>
        <v>0</v>
      </c>
      <c r="K20" s="898">
        <f t="shared" si="14"/>
        <v>0</v>
      </c>
      <c r="L20" s="898">
        <f t="shared" si="14"/>
        <v>0</v>
      </c>
      <c r="M20" s="898">
        <f t="shared" si="14"/>
        <v>0</v>
      </c>
      <c r="N20" s="898">
        <f t="shared" si="14"/>
        <v>0</v>
      </c>
      <c r="O20" s="120"/>
      <c r="Q20" s="391"/>
      <c r="R20" s="392"/>
      <c r="S20" s="408">
        <f t="shared" si="0"/>
        <v>17</v>
      </c>
      <c r="T20" s="409" t="str">
        <f>IF(ISERROR(VLOOKUP($A$2&amp;"_"&amp;$A$1&amp;"_"&amp;$S20&amp;"_"&amp;$T$2&amp;"_"&amp;T$3,tblRO[],7,FALSE)),"",VLOOKUP($A$2&amp;"_"&amp;$A$1&amp;"_"&amp;$S20&amp;"_"&amp;$T$2&amp;"_"&amp;T$3,tblRO[],7,FALSE))</f>
        <v/>
      </c>
      <c r="U20" s="409" t="str">
        <f>IF(ISERROR(VLOOKUP($A$2&amp;"_"&amp;$A$1&amp;"_"&amp;$S20&amp;"_"&amp;$T$2&amp;"_"&amp;U$3,tblRO[],7,FALSE)),"",VLOOKUP($A$2&amp;"_"&amp;$A$1&amp;"_"&amp;$S20&amp;"_"&amp;$T$2&amp;"_"&amp;U$3,tblRO[],7,FALSE))</f>
        <v/>
      </c>
      <c r="V20" s="409">
        <f t="shared" si="1"/>
        <v>0</v>
      </c>
      <c r="W20" s="409" t="str">
        <f t="shared" si="6"/>
        <v/>
      </c>
      <c r="X20" s="410" t="str">
        <f t="shared" si="7"/>
        <v/>
      </c>
      <c r="Y20" s="411" t="str">
        <f t="shared" si="8"/>
        <v/>
      </c>
      <c r="Z20" s="412"/>
      <c r="AA20" s="413" t="str">
        <f t="shared" si="5"/>
        <v/>
      </c>
      <c r="AB20" s="822"/>
      <c r="AC20" s="877"/>
      <c r="AD20" s="827"/>
      <c r="AE20" s="824"/>
      <c r="AF20" s="417"/>
    </row>
    <row r="21" spans="1:32" ht="30" customHeight="1" x14ac:dyDescent="0.35">
      <c r="B21" s="37" t="str">
        <f>Text!H915</f>
        <v>OTHER CENTRAL COSTS</v>
      </c>
      <c r="C21" s="37"/>
      <c r="E21" s="901"/>
      <c r="F21" s="901"/>
      <c r="G21" s="901"/>
      <c r="H21" s="901"/>
      <c r="I21" s="901"/>
      <c r="J21" s="901"/>
      <c r="K21" s="901"/>
      <c r="L21" s="901"/>
      <c r="M21" s="901"/>
      <c r="N21" s="901"/>
      <c r="Q21" s="391"/>
      <c r="R21" s="392" t="s">
        <v>3282</v>
      </c>
      <c r="S21" s="408" t="str">
        <f t="shared" si="0"/>
        <v/>
      </c>
      <c r="T21" s="409" t="str">
        <f>IF(ISERROR(VLOOKUP($A$2&amp;"_"&amp;$A$1&amp;"_"&amp;$S21&amp;"_"&amp;$T$2&amp;"_"&amp;T$3,tblRO[],7,FALSE)),"",VLOOKUP($A$2&amp;"_"&amp;$A$1&amp;"_"&amp;$S21&amp;"_"&amp;$T$2&amp;"_"&amp;T$3,tblRO[],7,FALSE))</f>
        <v/>
      </c>
      <c r="U21" s="409" t="str">
        <f>IF(ISERROR(VLOOKUP($A$2&amp;"_"&amp;$A$1&amp;"_"&amp;$S21&amp;"_"&amp;$T$2&amp;"_"&amp;U$3,tblRO[],7,FALSE)),"",VLOOKUP($A$2&amp;"_"&amp;$A$1&amp;"_"&amp;$S21&amp;"_"&amp;$T$2&amp;"_"&amp;U$3,tblRO[],7,FALSE))</f>
        <v/>
      </c>
      <c r="V21" s="409" t="str">
        <f t="shared" si="1"/>
        <v/>
      </c>
      <c r="W21" s="409" t="str">
        <f t="shared" si="6"/>
        <v/>
      </c>
      <c r="X21" s="410" t="str">
        <f t="shared" si="7"/>
        <v/>
      </c>
      <c r="Y21" s="411" t="str">
        <f t="shared" si="8"/>
        <v/>
      </c>
      <c r="Z21" s="412"/>
      <c r="AA21" s="413" t="str">
        <f t="shared" si="5"/>
        <v/>
      </c>
      <c r="AB21" s="822"/>
      <c r="AC21" s="878"/>
      <c r="AD21" s="827"/>
      <c r="AE21" s="825"/>
      <c r="AF21" s="418"/>
    </row>
    <row r="22" spans="1:32" ht="15.5" x14ac:dyDescent="0.35">
      <c r="A22" s="1" t="s">
        <v>630</v>
      </c>
      <c r="B22" s="2">
        <v>18</v>
      </c>
      <c r="C22" s="80" t="str">
        <f>Text!H916</f>
        <v>Non distributed costs</v>
      </c>
      <c r="D22" s="84"/>
      <c r="E22" s="890">
        <v>0</v>
      </c>
      <c r="F22" s="890">
        <v>0</v>
      </c>
      <c r="G22" s="913">
        <v>0</v>
      </c>
      <c r="H22" s="892">
        <f>SUM(E22:G22)</f>
        <v>0</v>
      </c>
      <c r="I22" s="913">
        <v>0</v>
      </c>
      <c r="J22" s="913">
        <v>0</v>
      </c>
      <c r="K22" s="913">
        <v>0</v>
      </c>
      <c r="L22" s="892">
        <f>SUM(I22:K22)</f>
        <v>0</v>
      </c>
      <c r="M22" s="892">
        <f>H22+L22</f>
        <v>0</v>
      </c>
      <c r="N22" s="913">
        <v>0</v>
      </c>
      <c r="Q22" s="391"/>
      <c r="R22" s="392"/>
      <c r="S22" s="408">
        <f t="shared" si="0"/>
        <v>18</v>
      </c>
      <c r="T22" s="409" t="str">
        <f>IF(ISERROR(VLOOKUP($A$2&amp;"_"&amp;$A$1&amp;"_"&amp;$S22&amp;"_"&amp;$T$2&amp;"_"&amp;T$3,tblRO[],7,FALSE)),"",VLOOKUP($A$2&amp;"_"&amp;$A$1&amp;"_"&amp;$S22&amp;"_"&amp;$T$2&amp;"_"&amp;T$3,tblRO[],7,FALSE))</f>
        <v/>
      </c>
      <c r="U22" s="409" t="str">
        <f>IF(ISERROR(VLOOKUP($A$2&amp;"_"&amp;$A$1&amp;"_"&amp;$S22&amp;"_"&amp;$T$2&amp;"_"&amp;U$3,tblRO[],7,FALSE)),"",VLOOKUP($A$2&amp;"_"&amp;$A$1&amp;"_"&amp;$S22&amp;"_"&amp;$T$2&amp;"_"&amp;U$3,tblRO[],7,FALSE))</f>
        <v/>
      </c>
      <c r="V22" s="409">
        <f t="shared" si="1"/>
        <v>0</v>
      </c>
      <c r="W22" s="409" t="str">
        <f t="shared" si="6"/>
        <v/>
      </c>
      <c r="X22" s="410" t="str">
        <f t="shared" si="7"/>
        <v/>
      </c>
      <c r="Y22" s="411" t="str">
        <f t="shared" si="8"/>
        <v/>
      </c>
      <c r="Z22" s="412"/>
      <c r="AA22" s="413" t="str">
        <f t="shared" si="5"/>
        <v/>
      </c>
      <c r="AB22" s="822"/>
      <c r="AC22" s="877"/>
      <c r="AD22" s="827"/>
      <c r="AE22" s="824"/>
      <c r="AF22" s="417"/>
    </row>
    <row r="23" spans="1:32" ht="16" thickBot="1" x14ac:dyDescent="0.4">
      <c r="A23" s="1" t="s">
        <v>630</v>
      </c>
      <c r="B23" s="7">
        <v>19</v>
      </c>
      <c r="C23" s="80" t="str">
        <f>Text!H918</f>
        <v>Other central costs</v>
      </c>
      <c r="D23" s="86"/>
      <c r="E23" s="1026">
        <v>0</v>
      </c>
      <c r="F23" s="1026">
        <v>0</v>
      </c>
      <c r="G23" s="1005">
        <v>0</v>
      </c>
      <c r="H23" s="910">
        <f>SUM(E23:G23)</f>
        <v>0</v>
      </c>
      <c r="I23" s="1005">
        <v>0</v>
      </c>
      <c r="J23" s="1005">
        <v>0</v>
      </c>
      <c r="K23" s="1005">
        <v>0</v>
      </c>
      <c r="L23" s="910">
        <f>SUM(I23:K23)</f>
        <v>0</v>
      </c>
      <c r="M23" s="910">
        <f>H23+L23</f>
        <v>0</v>
      </c>
      <c r="N23" s="1005">
        <v>0</v>
      </c>
      <c r="Q23" s="391"/>
      <c r="R23" s="391"/>
      <c r="S23" s="408">
        <f t="shared" si="0"/>
        <v>19</v>
      </c>
      <c r="T23" s="409" t="str">
        <f>IF(ISERROR(VLOOKUP($A$2&amp;"_"&amp;$A$1&amp;"_"&amp;$S23&amp;"_"&amp;$T$2&amp;"_"&amp;T$3,tblRO[],7,FALSE)),"",VLOOKUP($A$2&amp;"_"&amp;$A$1&amp;"_"&amp;$S23&amp;"_"&amp;$T$2&amp;"_"&amp;T$3,tblRO[],7,FALSE))</f>
        <v/>
      </c>
      <c r="U23" s="409" t="str">
        <f>IF(ISERROR(VLOOKUP($A$2&amp;"_"&amp;$A$1&amp;"_"&amp;$S23&amp;"_"&amp;$T$2&amp;"_"&amp;U$3,tblRO[],7,FALSE)),"",VLOOKUP($A$2&amp;"_"&amp;$A$1&amp;"_"&amp;$S23&amp;"_"&amp;$T$2&amp;"_"&amp;U$3,tblRO[],7,FALSE))</f>
        <v/>
      </c>
      <c r="V23" s="409">
        <f t="shared" si="1"/>
        <v>0</v>
      </c>
      <c r="W23" s="409" t="str">
        <f t="shared" si="6"/>
        <v/>
      </c>
      <c r="X23" s="410" t="str">
        <f t="shared" si="7"/>
        <v/>
      </c>
      <c r="Y23" s="411" t="str">
        <f t="shared" si="8"/>
        <v/>
      </c>
      <c r="Z23" s="412"/>
      <c r="AA23" s="413" t="str">
        <f t="shared" si="5"/>
        <v/>
      </c>
      <c r="AB23" s="822"/>
      <c r="AC23" s="877"/>
      <c r="AD23" s="827"/>
      <c r="AE23" s="824"/>
      <c r="AF23" s="417"/>
    </row>
    <row r="24" spans="1:32" ht="16" thickBot="1" x14ac:dyDescent="0.4">
      <c r="B24" s="36">
        <v>20</v>
      </c>
      <c r="C24" s="91" t="str">
        <f>Text!H919</f>
        <v>Total other central costs (lines 18+19)</v>
      </c>
      <c r="D24" s="87"/>
      <c r="E24" s="898">
        <f t="shared" ref="E24:N24" si="15">SUM(E22:E23)</f>
        <v>0</v>
      </c>
      <c r="F24" s="898">
        <f t="shared" si="15"/>
        <v>0</v>
      </c>
      <c r="G24" s="898">
        <f t="shared" si="15"/>
        <v>0</v>
      </c>
      <c r="H24" s="898">
        <f t="shared" si="15"/>
        <v>0</v>
      </c>
      <c r="I24" s="898">
        <f t="shared" si="15"/>
        <v>0</v>
      </c>
      <c r="J24" s="898">
        <f t="shared" si="15"/>
        <v>0</v>
      </c>
      <c r="K24" s="898">
        <f t="shared" si="15"/>
        <v>0</v>
      </c>
      <c r="L24" s="898">
        <f t="shared" si="15"/>
        <v>0</v>
      </c>
      <c r="M24" s="898">
        <f t="shared" si="15"/>
        <v>0</v>
      </c>
      <c r="N24" s="898">
        <f t="shared" si="15"/>
        <v>0</v>
      </c>
      <c r="O24" s="120"/>
      <c r="Q24" s="391"/>
      <c r="R24" s="391"/>
      <c r="S24" s="408">
        <f t="shared" si="0"/>
        <v>20</v>
      </c>
      <c r="T24" s="409" t="str">
        <f>IF(ISERROR(VLOOKUP($A$2&amp;"_"&amp;$A$1&amp;"_"&amp;$S24&amp;"_"&amp;$T$2&amp;"_"&amp;T$3,tblRO[],7,FALSE)),"",VLOOKUP($A$2&amp;"_"&amp;$A$1&amp;"_"&amp;$S24&amp;"_"&amp;$T$2&amp;"_"&amp;T$3,tblRO[],7,FALSE))</f>
        <v/>
      </c>
      <c r="U24" s="409" t="str">
        <f>IF(ISERROR(VLOOKUP($A$2&amp;"_"&amp;$A$1&amp;"_"&amp;$S24&amp;"_"&amp;$T$2&amp;"_"&amp;U$3,tblRO[],7,FALSE)),"",VLOOKUP($A$2&amp;"_"&amp;$A$1&amp;"_"&amp;$S24&amp;"_"&amp;$T$2&amp;"_"&amp;U$3,tblRO[],7,FALSE))</f>
        <v/>
      </c>
      <c r="V24" s="409">
        <f t="shared" si="1"/>
        <v>0</v>
      </c>
      <c r="W24" s="409" t="str">
        <f t="shared" si="6"/>
        <v/>
      </c>
      <c r="X24" s="410" t="str">
        <f t="shared" si="7"/>
        <v/>
      </c>
      <c r="Y24" s="411" t="str">
        <f t="shared" si="8"/>
        <v/>
      </c>
      <c r="Z24" s="412"/>
      <c r="AA24" s="413" t="str">
        <f t="shared" si="5"/>
        <v/>
      </c>
      <c r="AB24" s="822"/>
      <c r="AC24" s="877"/>
      <c r="AD24" s="827"/>
      <c r="AE24" s="824"/>
      <c r="AF24" s="417"/>
    </row>
    <row r="25" spans="1:32" ht="10.5" customHeight="1" thickBot="1" x14ac:dyDescent="0.4">
      <c r="E25" s="902"/>
      <c r="F25" s="902"/>
      <c r="G25" s="902"/>
      <c r="H25" s="902"/>
      <c r="I25" s="902"/>
      <c r="J25" s="902"/>
      <c r="K25" s="902"/>
      <c r="L25" s="902"/>
      <c r="M25" s="902"/>
      <c r="N25" s="902"/>
      <c r="Q25" s="391"/>
      <c r="R25" s="391" t="s">
        <v>3282</v>
      </c>
      <c r="S25" s="408" t="str">
        <f t="shared" si="0"/>
        <v/>
      </c>
      <c r="T25" s="409" t="str">
        <f>IF(ISERROR(VLOOKUP($A$2&amp;"_"&amp;$A$1&amp;"_"&amp;$S25&amp;"_"&amp;$T$2&amp;"_"&amp;T$3,tblRO[],7,FALSE)),"",VLOOKUP($A$2&amp;"_"&amp;$A$1&amp;"_"&amp;$S25&amp;"_"&amp;$T$2&amp;"_"&amp;T$3,tblRO[],7,FALSE))</f>
        <v/>
      </c>
      <c r="U25" s="409" t="str">
        <f>IF(ISERROR(VLOOKUP($A$2&amp;"_"&amp;$A$1&amp;"_"&amp;$S25&amp;"_"&amp;$T$2&amp;"_"&amp;U$3,tblRO[],7,FALSE)),"",VLOOKUP($A$2&amp;"_"&amp;$A$1&amp;"_"&amp;$S25&amp;"_"&amp;$T$2&amp;"_"&amp;U$3,tblRO[],7,FALSE))</f>
        <v/>
      </c>
      <c r="V25" s="409" t="str">
        <f t="shared" si="1"/>
        <v/>
      </c>
      <c r="W25" s="409" t="str">
        <f t="shared" si="6"/>
        <v/>
      </c>
      <c r="X25" s="410" t="str">
        <f t="shared" si="7"/>
        <v/>
      </c>
      <c r="Y25" s="411" t="str">
        <f t="shared" si="8"/>
        <v/>
      </c>
      <c r="Z25" s="412"/>
      <c r="AA25" s="413" t="str">
        <f t="shared" si="5"/>
        <v/>
      </c>
      <c r="AB25" s="822"/>
      <c r="AC25" s="877"/>
      <c r="AD25" s="827"/>
      <c r="AE25" s="824"/>
      <c r="AF25" s="417"/>
    </row>
    <row r="26" spans="1:32" ht="27.75" customHeight="1" thickBot="1" x14ac:dyDescent="0.4">
      <c r="B26" s="19">
        <v>21</v>
      </c>
      <c r="C26" s="1445" t="str">
        <f>Text!H920</f>
        <v>Total national park services including central costs (lines 14+17+20)</v>
      </c>
      <c r="D26" s="1446"/>
      <c r="E26" s="898">
        <f t="shared" ref="E26:N26" si="16">E16+E20+E24</f>
        <v>0</v>
      </c>
      <c r="F26" s="898">
        <f t="shared" si="16"/>
        <v>0</v>
      </c>
      <c r="G26" s="898">
        <f t="shared" si="16"/>
        <v>0</v>
      </c>
      <c r="H26" s="898">
        <f t="shared" si="16"/>
        <v>0</v>
      </c>
      <c r="I26" s="898">
        <f t="shared" si="16"/>
        <v>0</v>
      </c>
      <c r="J26" s="898">
        <f t="shared" si="16"/>
        <v>0</v>
      </c>
      <c r="K26" s="898">
        <f t="shared" si="16"/>
        <v>0</v>
      </c>
      <c r="L26" s="898">
        <f t="shared" si="16"/>
        <v>0</v>
      </c>
      <c r="M26" s="898">
        <f t="shared" si="16"/>
        <v>0</v>
      </c>
      <c r="N26" s="898">
        <f t="shared" si="16"/>
        <v>0</v>
      </c>
      <c r="O26" s="120"/>
      <c r="Q26" s="391"/>
      <c r="R26" s="391"/>
      <c r="S26" s="408">
        <f t="shared" si="0"/>
        <v>21</v>
      </c>
      <c r="T26" s="409" t="str">
        <f>IF(ISERROR(VLOOKUP($A$2&amp;"_"&amp;$A$1&amp;"_"&amp;$S26&amp;"_"&amp;$T$2&amp;"_"&amp;T$3,tblRO[],7,FALSE)),"",VLOOKUP($A$2&amp;"_"&amp;$A$1&amp;"_"&amp;$S26&amp;"_"&amp;$T$2&amp;"_"&amp;T$3,tblRO[],7,FALSE))</f>
        <v/>
      </c>
      <c r="U26" s="409" t="str">
        <f>IF(ISERROR(VLOOKUP($A$2&amp;"_"&amp;$A$1&amp;"_"&amp;$S26&amp;"_"&amp;$T$2&amp;"_"&amp;U$3,tblRO[],7,FALSE)),"",VLOOKUP($A$2&amp;"_"&amp;$A$1&amp;"_"&amp;$S26&amp;"_"&amp;$T$2&amp;"_"&amp;U$3,tblRO[],7,FALSE))</f>
        <v/>
      </c>
      <c r="V26" s="409">
        <f t="shared" si="1"/>
        <v>0</v>
      </c>
      <c r="W26" s="409" t="str">
        <f t="shared" si="6"/>
        <v/>
      </c>
      <c r="X26" s="410" t="str">
        <f t="shared" si="7"/>
        <v/>
      </c>
      <c r="Y26" s="411" t="str">
        <f t="shared" si="8"/>
        <v/>
      </c>
      <c r="Z26" s="412"/>
      <c r="AA26" s="413" t="str">
        <f t="shared" si="5"/>
        <v/>
      </c>
      <c r="AB26" s="822"/>
      <c r="AC26" s="877"/>
      <c r="AD26" s="827"/>
      <c r="AE26" s="824"/>
      <c r="AF26" s="417"/>
    </row>
    <row r="27" spans="1:32" ht="30" customHeight="1" x14ac:dyDescent="0.3">
      <c r="B27" s="37" t="str">
        <f>Text!H921</f>
        <v>LEVIES INCOME FROM CONTRIBUTING COUNTY AND COUNTY BOROUGH COUNCILS</v>
      </c>
      <c r="C27" s="37"/>
      <c r="E27" s="901"/>
      <c r="F27" s="901"/>
      <c r="G27" s="901"/>
      <c r="H27" s="901"/>
      <c r="I27" s="901"/>
      <c r="J27" s="1006" t="s">
        <v>3450</v>
      </c>
      <c r="K27" s="1007" t="s">
        <v>3449</v>
      </c>
      <c r="L27" s="1007" t="s">
        <v>756</v>
      </c>
      <c r="M27" s="901"/>
      <c r="N27" s="901"/>
    </row>
    <row r="28" spans="1:32" ht="13" x14ac:dyDescent="0.3">
      <c r="A28" s="1315">
        <v>2</v>
      </c>
      <c r="B28" s="2">
        <v>22</v>
      </c>
      <c r="C28" s="122" t="str">
        <f>IF(E28="",Text!$H$922,IF(E28&gt;511,IF(FrontPage!$E$3=1,VLOOKUP(E28,AuthorityCode,3,FALSE),VLOOKUP(E28,AuthorityCode,2,FALSE)),Text!$H$922))</f>
        <v>not used</v>
      </c>
      <c r="D28" s="98"/>
      <c r="E28" s="904">
        <f>IF(RS!$AI$18=1,HLOOKUP(UANumber,AuthorityLookup,A28,FALSE),0)</f>
        <v>0</v>
      </c>
      <c r="F28" s="1008"/>
      <c r="G28" s="1009"/>
      <c r="H28" s="1010"/>
      <c r="I28" s="907"/>
      <c r="J28" s="1011">
        <f t="shared" ref="J28:J34" si="17">IF(E28=0,0,(VLOOKUP(E28,NAT,2,FALSE))*-1)</f>
        <v>0</v>
      </c>
      <c r="K28" s="1012">
        <f t="shared" ref="K28:K34" si="18">IF(E28=0,0,(VLOOKUP(E28,NAT,2,FALSE))*-1)</f>
        <v>0</v>
      </c>
      <c r="L28" s="1013">
        <f>J28-K28</f>
        <v>0</v>
      </c>
      <c r="M28" s="1009"/>
      <c r="N28" s="907"/>
    </row>
    <row r="29" spans="1:32" ht="13" x14ac:dyDescent="0.3">
      <c r="A29" s="1315">
        <v>3</v>
      </c>
      <c r="B29" s="2">
        <v>23</v>
      </c>
      <c r="C29" s="122" t="str">
        <f>IF(E29="",Text!$H$922,IF(E29&gt;511,IF(FrontPage!$E$3=1,VLOOKUP(E29,AuthorityCode,3,FALSE),VLOOKUP(E29,AuthorityCode,2,FALSE)),Text!$H$922))</f>
        <v>not used</v>
      </c>
      <c r="D29" s="98"/>
      <c r="E29" s="904">
        <f>IF(RS!$AI$18=1,HLOOKUP(UANumber,AuthorityLookup,A29,FALSE),0)</f>
        <v>0</v>
      </c>
      <c r="F29" s="1014"/>
      <c r="G29" s="1015"/>
      <c r="H29" s="1016"/>
      <c r="I29" s="1017"/>
      <c r="J29" s="1011">
        <f t="shared" si="17"/>
        <v>0</v>
      </c>
      <c r="K29" s="1012">
        <f t="shared" si="18"/>
        <v>0</v>
      </c>
      <c r="L29" s="1013">
        <f t="shared" ref="L29:L35" si="19">J29-K29</f>
        <v>0</v>
      </c>
      <c r="M29" s="1015"/>
      <c r="N29" s="1017"/>
    </row>
    <row r="30" spans="1:32" ht="13" x14ac:dyDescent="0.3">
      <c r="A30" s="1315">
        <v>4</v>
      </c>
      <c r="B30" s="2">
        <v>24</v>
      </c>
      <c r="C30" s="122" t="str">
        <f>IF(E30="",Text!$H$922,IF(E30&gt;511,IF(FrontPage!$E$3=1,VLOOKUP(E30,AuthorityCode,3,FALSE),VLOOKUP(E30,AuthorityCode,2,FALSE)),Text!$H$922))</f>
        <v>not used</v>
      </c>
      <c r="D30" s="98"/>
      <c r="E30" s="904">
        <f>IF(RS!$AI$18=1,HLOOKUP(UANumber,AuthorityLookup,A30,FALSE),0)</f>
        <v>0</v>
      </c>
      <c r="F30" s="1014"/>
      <c r="G30" s="1015"/>
      <c r="H30" s="1016"/>
      <c r="I30" s="1017"/>
      <c r="J30" s="1011">
        <f t="shared" si="17"/>
        <v>0</v>
      </c>
      <c r="K30" s="1012">
        <f t="shared" si="18"/>
        <v>0</v>
      </c>
      <c r="L30" s="1013">
        <f t="shared" si="19"/>
        <v>0</v>
      </c>
      <c r="M30" s="1015"/>
      <c r="N30" s="1017"/>
    </row>
    <row r="31" spans="1:32" ht="13" x14ac:dyDescent="0.3">
      <c r="A31" s="1315">
        <v>5</v>
      </c>
      <c r="B31" s="2">
        <v>25</v>
      </c>
      <c r="C31" s="122" t="str">
        <f>IF(E31="",Text!$H$922,IF(E31&gt;511,IF(FrontPage!$E$3=1,VLOOKUP(E31,AuthorityCode,3,FALSE),VLOOKUP(E31,AuthorityCode,2,FALSE)),Text!$H$922))</f>
        <v>not used</v>
      </c>
      <c r="D31" s="98"/>
      <c r="E31" s="904">
        <f>IF(RS!$AI$18=1,HLOOKUP(UANumber,AuthorityLookup,A31,FALSE),0)</f>
        <v>0</v>
      </c>
      <c r="F31" s="1014"/>
      <c r="G31" s="1015"/>
      <c r="H31" s="1016"/>
      <c r="I31" s="1017"/>
      <c r="J31" s="1011">
        <f t="shared" si="17"/>
        <v>0</v>
      </c>
      <c r="K31" s="1012">
        <f t="shared" si="18"/>
        <v>0</v>
      </c>
      <c r="L31" s="1013">
        <f t="shared" si="19"/>
        <v>0</v>
      </c>
      <c r="M31" s="1015"/>
      <c r="N31" s="1017"/>
    </row>
    <row r="32" spans="1:32" ht="13" x14ac:dyDescent="0.3">
      <c r="A32" s="1315">
        <v>6</v>
      </c>
      <c r="B32" s="2">
        <v>26</v>
      </c>
      <c r="C32" s="122" t="str">
        <f>IF(E32="",Text!$H$922,IF(E32&gt;511,IF(FrontPage!$E$3=1,VLOOKUP(E32,AuthorityCode,3,FALSE),VLOOKUP(E32,AuthorityCode,2,FALSE)),Text!$H$922))</f>
        <v>not used</v>
      </c>
      <c r="D32" s="98"/>
      <c r="E32" s="904">
        <f>IF(RS!$AI$18=1,HLOOKUP(UANumber,AuthorityLookup,A32,FALSE),0)</f>
        <v>0</v>
      </c>
      <c r="F32" s="1014"/>
      <c r="G32" s="1015"/>
      <c r="H32" s="1016"/>
      <c r="I32" s="1017"/>
      <c r="J32" s="1011">
        <f t="shared" si="17"/>
        <v>0</v>
      </c>
      <c r="K32" s="1012">
        <f t="shared" si="18"/>
        <v>0</v>
      </c>
      <c r="L32" s="1013">
        <f t="shared" si="19"/>
        <v>0</v>
      </c>
      <c r="M32" s="1015"/>
      <c r="N32" s="1017"/>
    </row>
    <row r="33" spans="1:16" ht="13" x14ac:dyDescent="0.3">
      <c r="A33" s="1315">
        <v>7</v>
      </c>
      <c r="B33" s="2">
        <v>27</v>
      </c>
      <c r="C33" s="122" t="str">
        <f>IF(E33="",Text!$H$922,IF(E33&gt;511,IF(FrontPage!$E$3=1,VLOOKUP(E33,AuthorityCode,3,FALSE),VLOOKUP(E33,AuthorityCode,2,FALSE)),Text!$H$922))</f>
        <v>not used</v>
      </c>
      <c r="D33" s="98"/>
      <c r="E33" s="904">
        <f>IF(RS!$AI$18=1,HLOOKUP(UANumber,AuthorityLookup,A33,FALSE),0)</f>
        <v>0</v>
      </c>
      <c r="F33" s="1014"/>
      <c r="G33" s="1015"/>
      <c r="H33" s="1016"/>
      <c r="I33" s="1017"/>
      <c r="J33" s="1011">
        <f t="shared" si="17"/>
        <v>0</v>
      </c>
      <c r="K33" s="1012">
        <f t="shared" si="18"/>
        <v>0</v>
      </c>
      <c r="L33" s="1013">
        <f t="shared" si="19"/>
        <v>0</v>
      </c>
      <c r="M33" s="1015"/>
      <c r="N33" s="1017"/>
    </row>
    <row r="34" spans="1:16" ht="13.5" thickBot="1" x14ac:dyDescent="0.35">
      <c r="A34" s="1315">
        <v>8</v>
      </c>
      <c r="B34" s="7">
        <v>28</v>
      </c>
      <c r="C34" s="122" t="str">
        <f>IF(E34="",Text!$H$922,IF(E34&gt;511,IF(FrontPage!$E$3=1,VLOOKUP(E34,AuthorityCode,3,FALSE),VLOOKUP(E34,AuthorityCode,2,FALSE)),Text!$H$922))</f>
        <v>not used</v>
      </c>
      <c r="D34" s="99"/>
      <c r="E34" s="904">
        <f>IF(RS!$AI$18=1,HLOOKUP(UANumber,AuthorityLookup,A34,FALSE),0)</f>
        <v>0</v>
      </c>
      <c r="F34" s="1014"/>
      <c r="G34" s="1015"/>
      <c r="H34" s="1016"/>
      <c r="I34" s="1017"/>
      <c r="J34" s="1018">
        <f t="shared" si="17"/>
        <v>0</v>
      </c>
      <c r="K34" s="1012">
        <f t="shared" si="18"/>
        <v>0</v>
      </c>
      <c r="L34" s="1013">
        <f t="shared" si="19"/>
        <v>0</v>
      </c>
      <c r="M34" s="1015"/>
      <c r="N34" s="1017"/>
    </row>
    <row r="35" spans="1:16" ht="13.5" thickBot="1" x14ac:dyDescent="0.35">
      <c r="B35" s="19">
        <v>29</v>
      </c>
      <c r="C35" s="81" t="str">
        <f>Text!H923</f>
        <v>Total contributing councils (lines 22 to 28)</v>
      </c>
      <c r="D35" s="101"/>
      <c r="E35" s="1027"/>
      <c r="F35" s="1028"/>
      <c r="G35" s="1019"/>
      <c r="H35" s="1019"/>
      <c r="I35" s="1019"/>
      <c r="J35" s="969">
        <f>SUM(J28:J34)</f>
        <v>0</v>
      </c>
      <c r="K35" s="969">
        <f>SUM(K28:K34)</f>
        <v>0</v>
      </c>
      <c r="L35" s="1013">
        <f t="shared" si="19"/>
        <v>0</v>
      </c>
      <c r="M35" s="1019"/>
      <c r="N35" s="1021"/>
      <c r="O35" s="120"/>
    </row>
    <row r="36" spans="1:16" ht="20.25" customHeight="1" x14ac:dyDescent="0.25">
      <c r="E36" s="902"/>
      <c r="F36" s="902"/>
      <c r="G36" s="902"/>
      <c r="H36" s="902"/>
      <c r="I36" s="902"/>
      <c r="J36" s="1025" t="str">
        <f>Text!H687</f>
        <v>(£K 3 decimals)</v>
      </c>
      <c r="K36" s="902"/>
      <c r="L36" s="902"/>
      <c r="M36" s="902"/>
      <c r="N36" s="902"/>
    </row>
    <row r="37" spans="1:16" ht="20.25" customHeight="1" x14ac:dyDescent="0.3">
      <c r="B37" s="37" t="str">
        <f>Text!H60</f>
        <v>MEMORANDUM ITEMS</v>
      </c>
      <c r="E37" s="902"/>
      <c r="F37" s="902"/>
      <c r="G37" s="902"/>
      <c r="H37" s="902"/>
      <c r="I37" s="902"/>
      <c r="J37" s="902"/>
      <c r="K37" s="902"/>
      <c r="L37" s="902"/>
      <c r="M37" s="902"/>
      <c r="N37" s="902"/>
    </row>
    <row r="38" spans="1:16" ht="20.25" customHeight="1" thickBot="1" x14ac:dyDescent="0.35">
      <c r="B38" s="37" t="str">
        <f>Text!H924</f>
        <v>Expenditure supported by the Environment Development Fund</v>
      </c>
      <c r="C38" s="37"/>
      <c r="E38" s="901"/>
      <c r="F38" s="901"/>
      <c r="G38" s="901"/>
      <c r="H38" s="901"/>
      <c r="I38" s="901"/>
      <c r="J38" s="901"/>
      <c r="K38" s="901"/>
      <c r="L38" s="901"/>
      <c r="M38" s="901"/>
      <c r="N38" s="901"/>
    </row>
    <row r="39" spans="1:16" ht="13.5" thickBot="1" x14ac:dyDescent="0.35">
      <c r="B39" s="83">
        <v>30</v>
      </c>
      <c r="C39" s="88" t="str">
        <f>Text!H925</f>
        <v>Expenditure supported by the Environment Development Fund</v>
      </c>
      <c r="D39" s="85"/>
      <c r="E39" s="1003">
        <v>0</v>
      </c>
      <c r="F39" s="1003">
        <v>0</v>
      </c>
      <c r="G39" s="1003">
        <v>0</v>
      </c>
      <c r="H39" s="898">
        <f>SUM(E39:G39)</f>
        <v>0</v>
      </c>
      <c r="I39" s="1003">
        <v>0</v>
      </c>
      <c r="J39" s="1003">
        <v>0</v>
      </c>
      <c r="K39" s="1003">
        <v>0</v>
      </c>
      <c r="L39" s="898">
        <f>SUM(I39:K39)</f>
        <v>0</v>
      </c>
      <c r="M39" s="898">
        <f>H39+L39</f>
        <v>0</v>
      </c>
      <c r="N39" s="1029">
        <v>0</v>
      </c>
      <c r="O39" s="123"/>
    </row>
    <row r="40" spans="1:16" ht="20.25" customHeight="1" x14ac:dyDescent="0.25">
      <c r="E40" s="902"/>
      <c r="F40" s="902"/>
      <c r="G40" s="902"/>
      <c r="H40" s="902"/>
      <c r="I40" s="902"/>
      <c r="J40" s="902"/>
      <c r="K40" s="902"/>
      <c r="L40" s="902"/>
      <c r="M40" s="902"/>
      <c r="N40" s="902"/>
    </row>
    <row r="41" spans="1:16" ht="20.25" customHeight="1" x14ac:dyDescent="0.3">
      <c r="B41" s="34" t="str">
        <f>Text!H926</f>
        <v>Subjective breakdown of gross expenditure on national parks' services</v>
      </c>
      <c r="C41" s="1"/>
      <c r="D41" s="1"/>
      <c r="E41" s="902"/>
      <c r="F41" s="902"/>
      <c r="G41" s="902"/>
      <c r="H41" s="902"/>
      <c r="I41" s="902"/>
      <c r="J41" s="902"/>
      <c r="K41" s="902"/>
      <c r="L41" s="902"/>
      <c r="M41" s="902"/>
      <c r="N41" s="902"/>
    </row>
    <row r="42" spans="1:16" x14ac:dyDescent="0.25">
      <c r="B42" s="2">
        <v>31</v>
      </c>
      <c r="C42" s="2" t="str">
        <f>Text!H927</f>
        <v>Employee costs (included in line 21, column 1)</v>
      </c>
      <c r="D42" s="94"/>
      <c r="E42" s="890">
        <v>0</v>
      </c>
      <c r="F42" s="902"/>
      <c r="G42" s="902"/>
      <c r="H42" s="902"/>
      <c r="I42" s="902"/>
      <c r="J42" s="902"/>
      <c r="K42" s="902"/>
      <c r="L42" s="902"/>
      <c r="M42" s="902"/>
      <c r="N42" s="902"/>
      <c r="O42" s="22">
        <f>+E42</f>
        <v>0</v>
      </c>
      <c r="P42" s="1330">
        <f>E42</f>
        <v>0</v>
      </c>
    </row>
    <row r="43" spans="1:16" ht="20.25" customHeight="1" x14ac:dyDescent="0.25">
      <c r="B43" s="1"/>
      <c r="C43" s="1"/>
      <c r="D43" s="1"/>
    </row>
    <row r="44" spans="1:16" ht="20.25" customHeight="1" x14ac:dyDescent="0.25">
      <c r="A44" s="1" t="s">
        <v>630</v>
      </c>
      <c r="B44" s="1" t="str">
        <f>Text!H59</f>
        <v>To be transferred to revenue summary form</v>
      </c>
    </row>
    <row r="45" spans="1:16" ht="15" customHeight="1" x14ac:dyDescent="0.25"/>
  </sheetData>
  <sheetProtection sheet="1" formatColumns="0" formatRows="0"/>
  <customSheetViews>
    <customSheetView guid="{764D3237-7C33-45E7-BB40-543D5EB8B708}"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
      <headerFooter alignWithMargins="0"/>
    </customSheetView>
    <customSheetView guid="{E9D2BC57-6299-4BCD-8EB6-3FED8DC17AB8}"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2"/>
      <headerFooter alignWithMargins="0"/>
    </customSheetView>
    <customSheetView guid="{22CC2B12-98B0-4880-B81F-4299C1253267}"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3"/>
      <headerFooter alignWithMargins="0"/>
    </customSheetView>
    <customSheetView guid="{81E504F4-D492-4006-B8AE-BA9D99F9C79A}"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4"/>
      <headerFooter alignWithMargins="0"/>
    </customSheetView>
    <customSheetView guid="{25E99193-3C10-4A65-946C-BFF1AEB7046A}"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5"/>
      <headerFooter alignWithMargins="0"/>
    </customSheetView>
    <customSheetView guid="{6338AFB1-DA2C-4FBD-A04F-B25B289D0763}"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6"/>
      <headerFooter alignWithMargins="0"/>
    </customSheetView>
    <customSheetView guid="{EE0C0DAB-6509-4FCB-931B-B44EAF3210C4}"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7"/>
      <headerFooter alignWithMargins="0"/>
    </customSheetView>
    <customSheetView guid="{DABAD580-1B4C-45B4-88EA-D94BBED1EA31}"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8"/>
      <headerFooter alignWithMargins="0"/>
    </customSheetView>
    <customSheetView guid="{57E65792-88BB-4551-AD2F-6857319D48EE}"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9"/>
      <headerFooter alignWithMargins="0"/>
    </customSheetView>
    <customSheetView guid="{1099CFAD-42BD-4A21-8C9A-BC5DC40461E8}"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0"/>
      <headerFooter alignWithMargins="0"/>
    </customSheetView>
    <customSheetView guid="{AB11B16C-0FEC-4685-A1F7-AF538A4FE199}"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1"/>
      <headerFooter alignWithMargins="0"/>
    </customSheetView>
    <customSheetView guid="{668B7D87-BC61-4737-964A-4E2681FF7B56}"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2"/>
      <headerFooter alignWithMargins="0"/>
    </customSheetView>
    <customSheetView guid="{34EAD24B-E074-4930-B9C5-F62ADDA84BBB}"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13"/>
      <headerFooter alignWithMargins="0"/>
    </customSheetView>
    <customSheetView guid="{465030FF-47D6-48CF-8E12-D512EE00A625}"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14"/>
      <headerFooter alignWithMargins="0"/>
    </customSheetView>
    <customSheetView guid="{3ABB6F66-4D29-436C-B62E-67D2BCB1138B}"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15"/>
      <headerFooter alignWithMargins="0"/>
    </customSheetView>
  </customSheetViews>
  <mergeCells count="2">
    <mergeCell ref="I2:L2"/>
    <mergeCell ref="C26:D26"/>
  </mergeCells>
  <phoneticPr fontId="14" type="noConversion"/>
  <conditionalFormatting sqref="E28:E34">
    <cfRule type="cellIs" dxfId="13" priority="17" stopIfTrue="1" operator="equal">
      <formula>0</formula>
    </cfRule>
  </conditionalFormatting>
  <conditionalFormatting sqref="J28:J34">
    <cfRule type="cellIs" dxfId="12" priority="16" stopIfTrue="1" operator="equal">
      <formula>0</formula>
    </cfRule>
  </conditionalFormatting>
  <conditionalFormatting sqref="K28:K34">
    <cfRule type="cellIs" dxfId="11" priority="4" operator="equal">
      <formula>0</formula>
    </cfRule>
  </conditionalFormatting>
  <conditionalFormatting sqref="L28:L35">
    <cfRule type="cellIs" dxfId="10" priority="1" operator="equal">
      <formula>0</formula>
    </cfRule>
    <cfRule type="cellIs" dxfId="9" priority="2" operator="notEqual">
      <formula>0</formula>
    </cfRule>
  </conditionalFormatting>
  <conditionalFormatting sqref="Y6:Y26 AA6:AA26">
    <cfRule type="cellIs" dxfId="8" priority="11" operator="equal">
      <formula>1</formula>
    </cfRule>
  </conditionalFormatting>
  <conditionalFormatting sqref="Y6:Y26">
    <cfRule type="cellIs" dxfId="7" priority="10" operator="equal">
      <formula>"Z"</formula>
    </cfRule>
  </conditionalFormatting>
  <dataValidations count="1">
    <dataValidation type="decimal" allowBlank="1" showInputMessage="1" showErrorMessage="1" errorTitle="Stop" error="Please enter a negative figure or zero." sqref="N36:N39 N6:N15 G18:G19 I10:K15 G10:G15 G6:G7 I39:K39 J28:K34 I6:K7 I18:K19 N17:N19 N25:N27 N21:N23 I22:K23 G22:G23" xr:uid="{00000000-0002-0000-0D00-000000000000}">
      <formula1>-100000000000000000000</formula1>
      <formula2>0</formula2>
    </dataValidation>
  </dataValidations>
  <pageMargins left="0.23622047244094491" right="0.23622047244094491" top="0.19685039370078741" bottom="0.35433070866141736" header="0" footer="0.23622047244094491"/>
  <pageSetup paperSize="9" scale="63" fitToHeight="0" orientation="landscape" r:id="rId16"/>
  <headerFooter alignWithMargins="0"/>
  <rowBreaks count="1" manualBreakCount="1">
    <brk id="42" max="15" man="1"/>
  </rowBreaks>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Details!$A$48:$A$53</xm:f>
          </x14:formula1>
          <xm:sqref>AB6:AB26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FFC000"/>
  </sheetPr>
  <dimension ref="A1:AO135"/>
  <sheetViews>
    <sheetView topLeftCell="B1" zoomScale="85" zoomScaleNormal="85" workbookViewId="0">
      <selection activeCell="K120" sqref="K120"/>
    </sheetView>
  </sheetViews>
  <sheetFormatPr defaultColWidth="8.84375" defaultRowHeight="15.5" x14ac:dyDescent="0.35"/>
  <cols>
    <col min="1" max="1" width="8.84375" hidden="1" customWidth="1"/>
    <col min="2" max="2" width="1.4609375" customWidth="1"/>
    <col min="3" max="3" width="5.4609375" customWidth="1"/>
    <col min="4" max="4" width="5.765625" customWidth="1"/>
    <col min="5" max="5" width="6" customWidth="1"/>
    <col min="6" max="6" width="6.69140625" customWidth="1"/>
    <col min="7" max="7" width="52" customWidth="1"/>
    <col min="8" max="8" width="6.84375" customWidth="1"/>
    <col min="9" max="9" width="10.4609375" customWidth="1"/>
    <col min="10" max="10" width="9.69140625" customWidth="1"/>
    <col min="11" max="12" width="7.765625" customWidth="1"/>
    <col min="13" max="13" width="6.4609375" customWidth="1"/>
    <col min="14" max="14" width="10.07421875" customWidth="1"/>
    <col min="15" max="15" width="8.69140625" bestFit="1" customWidth="1"/>
    <col min="16" max="17" width="3.53515625" customWidth="1"/>
    <col min="18" max="18" width="4.53515625" customWidth="1"/>
    <col min="19" max="19" width="52" customWidth="1"/>
    <col min="20" max="20" width="24.84375" style="818" customWidth="1"/>
    <col min="21" max="21" width="6.4609375" customWidth="1"/>
    <col min="22" max="22" width="6.3046875" customWidth="1"/>
    <col min="23" max="23" width="2.3046875" customWidth="1"/>
    <col min="24" max="24" width="8.84375" hidden="1" customWidth="1"/>
    <col min="25" max="25" width="2.4609375" hidden="1" customWidth="1"/>
    <col min="26" max="27" width="8.84375" style="776" hidden="1" customWidth="1"/>
    <col min="28" max="41" width="8.84375" hidden="1" customWidth="1"/>
    <col min="42" max="43" width="8.84375" customWidth="1"/>
  </cols>
  <sheetData>
    <row r="1" spans="1:41" ht="20.5" thickBot="1" x14ac:dyDescent="0.45">
      <c r="B1" s="495" t="str">
        <f>Text!H1023&amp;", "&amp;year</f>
        <v>Consistency and comparison checks, 202526</v>
      </c>
      <c r="C1" s="496"/>
      <c r="D1" s="496"/>
      <c r="E1" s="497"/>
      <c r="F1" s="496"/>
      <c r="G1" s="496"/>
      <c r="H1" s="496"/>
      <c r="I1" s="498"/>
      <c r="J1" s="496"/>
      <c r="K1" s="496"/>
      <c r="L1" s="496"/>
      <c r="M1" s="499"/>
      <c r="N1" s="499"/>
      <c r="O1" s="500"/>
      <c r="P1" s="496"/>
      <c r="Q1" s="496"/>
      <c r="R1" s="496"/>
      <c r="S1" s="501"/>
      <c r="T1" s="502"/>
      <c r="U1" s="496"/>
      <c r="V1" s="503"/>
      <c r="W1" s="496"/>
      <c r="X1" s="496"/>
      <c r="Y1" s="103"/>
      <c r="Z1" s="715"/>
      <c r="AA1" s="776" t="s">
        <v>3316</v>
      </c>
    </row>
    <row r="2" spans="1:41" ht="20.5" thickBot="1" x14ac:dyDescent="0.45">
      <c r="B2" s="495"/>
      <c r="C2" s="496"/>
      <c r="D2" s="496"/>
      <c r="E2" s="497"/>
      <c r="F2" s="496"/>
      <c r="G2" s="496"/>
      <c r="H2" s="496"/>
      <c r="I2" s="496"/>
      <c r="J2" s="496"/>
      <c r="K2" s="496"/>
      <c r="L2" s="496"/>
      <c r="M2" s="499"/>
      <c r="N2" s="499"/>
      <c r="O2" s="500"/>
      <c r="P2" s="496"/>
      <c r="Q2" s="496"/>
      <c r="R2" s="496"/>
      <c r="S2" s="501"/>
      <c r="T2" s="502"/>
      <c r="U2" s="496"/>
      <c r="V2" s="503"/>
      <c r="W2" s="496"/>
      <c r="X2" s="496"/>
      <c r="Y2" s="103"/>
      <c r="Z2" s="715"/>
      <c r="AA2" s="777" t="s">
        <v>3315</v>
      </c>
      <c r="AB2" s="778"/>
      <c r="AC2" s="778"/>
      <c r="AD2" s="779"/>
    </row>
    <row r="3" spans="1:41" ht="18.5" thickBot="1" x14ac:dyDescent="0.4">
      <c r="B3" s="496"/>
      <c r="C3" s="496"/>
      <c r="D3" s="504">
        <f>UANumber</f>
        <v>0</v>
      </c>
      <c r="E3" s="496"/>
      <c r="F3" s="1447" t="str">
        <f>'RO1'!B2</f>
        <v>Please select your authority from the dropdown box on the FrontPage</v>
      </c>
      <c r="G3" s="1448"/>
      <c r="H3" s="1448"/>
      <c r="I3" s="1449"/>
      <c r="J3" s="496"/>
      <c r="K3" s="496"/>
      <c r="L3" s="496"/>
      <c r="M3" s="712"/>
      <c r="N3" s="713" t="str">
        <f>Text!H1011</f>
        <v xml:space="preserve">The total number of checks =  </v>
      </c>
      <c r="O3" s="714" t="e">
        <f ca="1">SUM(O6,O47,O69,O80,O88,O116)</f>
        <v>#N/A</v>
      </c>
      <c r="P3" s="714" t="e">
        <f t="shared" ref="P3:Q3" si="0">SUM(P6,P47,P69,P80,P88,P116)</f>
        <v>#REF!</v>
      </c>
      <c r="Q3" s="720" t="e">
        <f t="shared" si="0"/>
        <v>#REF!</v>
      </c>
      <c r="R3" s="496"/>
      <c r="S3" s="506"/>
      <c r="T3" s="502"/>
      <c r="U3" s="496"/>
      <c r="V3" s="503"/>
      <c r="W3" s="496"/>
      <c r="X3" s="496"/>
      <c r="Y3" s="103"/>
      <c r="Z3" s="715"/>
      <c r="AA3" s="780" t="s">
        <v>3317</v>
      </c>
      <c r="AB3" s="781"/>
      <c r="AC3" s="781"/>
      <c r="AD3" s="782"/>
    </row>
    <row r="4" spans="1:41" ht="13.5" customHeight="1" x14ac:dyDescent="0.35">
      <c r="B4" s="496"/>
      <c r="C4" s="507"/>
      <c r="D4" s="496"/>
      <c r="E4" s="508"/>
      <c r="F4" s="496"/>
      <c r="G4" s="509"/>
      <c r="H4" s="496"/>
      <c r="I4" s="505"/>
      <c r="J4" s="496"/>
      <c r="K4" s="496"/>
      <c r="L4" s="496"/>
      <c r="M4" s="499"/>
      <c r="N4" s="499"/>
      <c r="O4" s="500"/>
      <c r="P4" s="496"/>
      <c r="Q4" s="496"/>
      <c r="R4" s="496"/>
      <c r="S4" s="501"/>
      <c r="T4" s="502"/>
      <c r="U4" s="496"/>
      <c r="V4" s="503"/>
      <c r="W4" s="496"/>
      <c r="X4" s="496"/>
      <c r="Y4" s="103"/>
      <c r="Z4" s="715"/>
      <c r="AA4" s="783" t="s">
        <v>3314</v>
      </c>
      <c r="AH4" s="784">
        <v>6</v>
      </c>
      <c r="AJ4" s="784">
        <v>7</v>
      </c>
      <c r="AL4" s="784">
        <v>8</v>
      </c>
      <c r="AM4" s="784">
        <v>9</v>
      </c>
      <c r="AN4" s="784">
        <v>10</v>
      </c>
      <c r="AO4" s="252" t="s">
        <v>3319</v>
      </c>
    </row>
    <row r="5" spans="1:41" ht="10.5" customHeight="1" thickBot="1" x14ac:dyDescent="0.4">
      <c r="B5" s="496"/>
      <c r="C5" s="496"/>
      <c r="D5" s="496"/>
      <c r="E5" s="496"/>
      <c r="F5" s="496"/>
      <c r="G5" s="496"/>
      <c r="H5" s="510"/>
      <c r="I5" s="510"/>
      <c r="J5" s="511"/>
      <c r="K5" s="496"/>
      <c r="L5" s="496"/>
      <c r="M5" s="499"/>
      <c r="N5" s="499"/>
      <c r="O5" s="500"/>
      <c r="P5" s="496"/>
      <c r="Q5" s="496"/>
      <c r="R5" s="496"/>
      <c r="S5" s="512"/>
      <c r="T5" s="502"/>
      <c r="U5" s="496"/>
      <c r="V5" s="503"/>
      <c r="W5" s="496"/>
      <c r="X5" s="496"/>
      <c r="Y5" s="103"/>
      <c r="Z5" s="715"/>
      <c r="AO5" s="55"/>
    </row>
    <row r="6" spans="1:41" ht="19" thickTop="1" thickBot="1" x14ac:dyDescent="0.4">
      <c r="B6" s="496"/>
      <c r="C6" s="513">
        <v>1</v>
      </c>
      <c r="D6" s="514" t="str">
        <f>Text!H1012</f>
        <v>Grants - compare RG totals with form totals - UNITARIES ONLY</v>
      </c>
      <c r="E6" s="515"/>
      <c r="F6" s="515"/>
      <c r="G6" s="515"/>
      <c r="H6" s="515"/>
      <c r="I6" s="515"/>
      <c r="J6" s="516"/>
      <c r="K6" s="496"/>
      <c r="L6" s="496"/>
      <c r="M6" s="499"/>
      <c r="N6" s="499"/>
      <c r="O6" s="517">
        <f ca="1">SUM(O10:O44)</f>
        <v>0</v>
      </c>
      <c r="P6" s="517">
        <f t="shared" ref="P6:Q6" si="1">SUM(P10:P44)</f>
        <v>0</v>
      </c>
      <c r="Q6" s="517">
        <f t="shared" si="1"/>
        <v>0</v>
      </c>
      <c r="R6" s="496"/>
      <c r="S6" s="501"/>
      <c r="T6" s="502"/>
      <c r="U6" s="496"/>
      <c r="V6" s="503"/>
      <c r="W6" s="496"/>
      <c r="X6" s="496"/>
      <c r="Y6" s="103"/>
      <c r="Z6" s="715"/>
      <c r="AA6" s="785">
        <v>1</v>
      </c>
      <c r="AB6" s="786">
        <v>2</v>
      </c>
      <c r="AC6" s="786">
        <v>3</v>
      </c>
      <c r="AD6" s="786">
        <v>4</v>
      </c>
      <c r="AE6" s="786">
        <v>5</v>
      </c>
      <c r="AF6" s="786">
        <v>6</v>
      </c>
      <c r="AG6" s="786">
        <v>7</v>
      </c>
      <c r="AH6" s="786">
        <v>8</v>
      </c>
      <c r="AI6" s="786">
        <v>9</v>
      </c>
      <c r="AJ6" s="786">
        <v>10</v>
      </c>
      <c r="AK6" s="786">
        <v>11</v>
      </c>
      <c r="AL6" s="786">
        <v>12</v>
      </c>
      <c r="AM6" s="786">
        <v>13</v>
      </c>
      <c r="AN6" s="786">
        <v>14</v>
      </c>
      <c r="AO6" s="252" t="s">
        <v>3318</v>
      </c>
    </row>
    <row r="7" spans="1:41" ht="16.5" thickTop="1" thickBot="1" x14ac:dyDescent="0.4">
      <c r="B7" s="496"/>
      <c r="C7" s="496"/>
      <c r="D7" s="518"/>
      <c r="E7" s="519"/>
      <c r="F7" s="518"/>
      <c r="G7" s="519"/>
      <c r="H7" s="496"/>
      <c r="I7" s="496"/>
      <c r="J7" s="496"/>
      <c r="K7" s="1450" t="str">
        <f>Text!H1021</f>
        <v>Figures</v>
      </c>
      <c r="L7" s="1451"/>
      <c r="M7" s="499"/>
      <c r="N7" s="499"/>
      <c r="O7" s="500"/>
      <c r="P7" s="496"/>
      <c r="Q7" s="496"/>
      <c r="R7" s="496"/>
      <c r="S7" s="501"/>
      <c r="T7" s="502"/>
      <c r="U7" s="496"/>
      <c r="V7" s="503"/>
      <c r="W7" s="496"/>
      <c r="X7" s="496"/>
      <c r="Y7" s="103"/>
      <c r="Z7" s="715"/>
      <c r="AA7" s="776">
        <f t="shared" ref="AA7" si="2">C7</f>
        <v>0</v>
      </c>
      <c r="AB7" s="787" t="str">
        <f t="shared" ref="AB7" si="3">K7</f>
        <v>Figures</v>
      </c>
      <c r="AC7" s="788">
        <f t="shared" ref="AC7" si="4">L7</f>
        <v>0</v>
      </c>
      <c r="AD7">
        <f>N7</f>
        <v>0</v>
      </c>
      <c r="AF7">
        <f t="shared" ref="AF7" si="5">M7</f>
        <v>0</v>
      </c>
      <c r="AG7">
        <f t="shared" ref="AG7" si="6">O7</f>
        <v>0</v>
      </c>
      <c r="AH7">
        <f t="shared" ref="AH7" si="7">P7</f>
        <v>0</v>
      </c>
      <c r="AI7">
        <f t="shared" ref="AI7" si="8">Q7</f>
        <v>0</v>
      </c>
      <c r="AJ7">
        <f t="shared" ref="AJ7" si="9">R7</f>
        <v>0</v>
      </c>
      <c r="AK7">
        <f t="shared" ref="AK7" si="10">S7</f>
        <v>0</v>
      </c>
      <c r="AL7">
        <f t="shared" ref="AL7" si="11">T7</f>
        <v>0</v>
      </c>
      <c r="AM7">
        <f t="shared" ref="AM7" si="12">U7</f>
        <v>0</v>
      </c>
      <c r="AN7">
        <f t="shared" ref="AN7" si="13">V7</f>
        <v>0</v>
      </c>
    </row>
    <row r="8" spans="1:41" ht="48" customHeight="1" thickBot="1" x14ac:dyDescent="0.4">
      <c r="B8" s="496"/>
      <c r="C8" s="1136" t="str">
        <f>Text!H994</f>
        <v>Val No</v>
      </c>
      <c r="D8" s="1137" t="str">
        <f>Text!H995</f>
        <v>Form1 Ref</v>
      </c>
      <c r="E8" s="1137" t="str">
        <f>Text!H996</f>
        <v>Form1 Row</v>
      </c>
      <c r="F8" s="1137" t="str">
        <f>Text!H997</f>
        <v>Form1 Col</v>
      </c>
      <c r="G8" s="1137" t="str">
        <f>Text!H998</f>
        <v>Validation Description</v>
      </c>
      <c r="H8" s="1137" t="str">
        <f>Text!H999</f>
        <v>Form2 Ref</v>
      </c>
      <c r="I8" s="1137" t="str">
        <f>Text!H1000</f>
        <v>Form2 Row</v>
      </c>
      <c r="J8" s="1137" t="str">
        <f>Text!H1001</f>
        <v>Form2 Col</v>
      </c>
      <c r="K8" s="1138" t="str">
        <f>Text!H1002</f>
        <v>Form1</v>
      </c>
      <c r="L8" s="1138" t="str">
        <f>Text!H1003</f>
        <v>Form2</v>
      </c>
      <c r="M8" s="605" t="str">
        <f>Text!H980</f>
        <v>tolerances:</v>
      </c>
      <c r="N8" s="1139" t="str">
        <f>Text!H981</f>
        <v>differences:</v>
      </c>
      <c r="O8" s="665" t="s">
        <v>3188</v>
      </c>
      <c r="P8" s="665" t="str">
        <f>Text!H985</f>
        <v>Mark</v>
      </c>
      <c r="Q8" s="666" t="str">
        <f>Text!H986</f>
        <v>Check</v>
      </c>
      <c r="R8" s="667" t="str">
        <f>Text!H987</f>
        <v>Status</v>
      </c>
      <c r="S8" s="1132" t="str">
        <f>Text!H988</f>
        <v>Your Comments</v>
      </c>
      <c r="T8" s="1133" t="str">
        <f>Text!H989</f>
        <v>Our Comments</v>
      </c>
      <c r="U8" s="1134" t="str">
        <f>Text!H990</f>
        <v>Initials</v>
      </c>
      <c r="V8" s="1135" t="str">
        <f>Text!H991</f>
        <v>Date</v>
      </c>
      <c r="W8" s="496"/>
      <c r="X8" s="496"/>
      <c r="Y8" s="103"/>
      <c r="Z8" s="717" t="s">
        <v>3312</v>
      </c>
      <c r="AA8" s="776" t="str">
        <f>C8</f>
        <v>Val No</v>
      </c>
      <c r="AB8" s="789" t="str">
        <f>K8</f>
        <v>Form1</v>
      </c>
      <c r="AC8" s="789" t="str">
        <f>L8</f>
        <v>Form2</v>
      </c>
      <c r="AD8" s="790" t="str">
        <f>N8</f>
        <v>differences:</v>
      </c>
      <c r="AE8" s="790"/>
      <c r="AF8" s="790" t="str">
        <f>M8</f>
        <v>tolerances:</v>
      </c>
      <c r="AG8" s="789" t="str">
        <f t="shared" ref="AG8:AN8" si="14">O8</f>
        <v>Auto</v>
      </c>
      <c r="AH8" s="791" t="str">
        <f t="shared" si="14"/>
        <v>Mark</v>
      </c>
      <c r="AI8" s="789" t="str">
        <f t="shared" si="14"/>
        <v>Check</v>
      </c>
      <c r="AJ8" s="791" t="str">
        <f t="shared" si="14"/>
        <v>Status</v>
      </c>
      <c r="AK8" s="789" t="str">
        <f t="shared" si="14"/>
        <v>Your Comments</v>
      </c>
      <c r="AL8" s="791" t="str">
        <f t="shared" si="14"/>
        <v>Our Comments</v>
      </c>
      <c r="AM8" s="791" t="str">
        <f t="shared" si="14"/>
        <v>Initials</v>
      </c>
      <c r="AN8" s="791" t="str">
        <f t="shared" si="14"/>
        <v>Date</v>
      </c>
    </row>
    <row r="9" spans="1:41" ht="17.25" customHeight="1" thickBot="1" x14ac:dyDescent="0.4">
      <c r="A9" s="829" t="s">
        <v>266</v>
      </c>
      <c r="B9" s="496"/>
      <c r="C9" s="1300" t="s">
        <v>3267</v>
      </c>
      <c r="D9" s="1301" t="s">
        <v>3293</v>
      </c>
      <c r="E9" s="1301" t="s">
        <v>3287</v>
      </c>
      <c r="F9" s="1301" t="s">
        <v>3288</v>
      </c>
      <c r="G9" s="1302" t="s">
        <v>3289</v>
      </c>
      <c r="H9" s="1302" t="s">
        <v>3294</v>
      </c>
      <c r="I9" s="1302" t="s">
        <v>3291</v>
      </c>
      <c r="J9" s="1302" t="s">
        <v>3292</v>
      </c>
      <c r="K9" s="1301" t="s">
        <v>3297</v>
      </c>
      <c r="L9" s="1301" t="s">
        <v>3298</v>
      </c>
      <c r="M9" s="1301" t="s">
        <v>2611</v>
      </c>
      <c r="N9" s="1302" t="s">
        <v>756</v>
      </c>
      <c r="O9" s="1303" t="s">
        <v>3188</v>
      </c>
      <c r="P9" s="1303" t="s">
        <v>3189</v>
      </c>
      <c r="Q9" s="1302" t="s">
        <v>3295</v>
      </c>
      <c r="R9" s="1302" t="s">
        <v>3190</v>
      </c>
      <c r="S9" s="1304" t="s">
        <v>3192</v>
      </c>
      <c r="T9" s="1295" t="s">
        <v>3191</v>
      </c>
      <c r="U9" s="1296" t="s">
        <v>3296</v>
      </c>
      <c r="V9" s="1297" t="s">
        <v>3193</v>
      </c>
      <c r="W9" s="496"/>
      <c r="X9" s="496"/>
      <c r="Y9" s="103"/>
      <c r="Z9" s="716"/>
      <c r="AA9" s="792"/>
      <c r="AB9" s="793"/>
      <c r="AC9" s="793"/>
      <c r="AD9" s="793"/>
      <c r="AE9" s="793"/>
      <c r="AF9" s="793"/>
      <c r="AG9" s="793"/>
      <c r="AH9" s="793"/>
      <c r="AI9" s="793"/>
      <c r="AJ9" s="858"/>
      <c r="AK9" s="793"/>
      <c r="AL9" s="793"/>
      <c r="AM9" s="793"/>
      <c r="AN9" s="862"/>
    </row>
    <row r="10" spans="1:41" ht="15.75" customHeight="1" thickBot="1" x14ac:dyDescent="0.4">
      <c r="A10" t="str">
        <f>D10&amp;"_"&amp;E10</f>
        <v>RO2_26</v>
      </c>
      <c r="B10" s="496"/>
      <c r="C10" s="525">
        <v>1</v>
      </c>
      <c r="D10" s="526" t="s">
        <v>35</v>
      </c>
      <c r="E10" s="526">
        <v>26</v>
      </c>
      <c r="F10" s="526">
        <v>11</v>
      </c>
      <c r="G10" s="527" t="str">
        <f>VLOOKUP(A10,TransText,8,FALSE)</f>
        <v>Concessionary fares</v>
      </c>
      <c r="H10" s="526" t="s">
        <v>93</v>
      </c>
      <c r="I10" s="526">
        <v>201</v>
      </c>
      <c r="J10" s="526">
        <v>1</v>
      </c>
      <c r="K10" s="761">
        <f ca="1">VLOOKUP($D10&amp;$E10&amp;$F10,TIndex,7,FALSE)</f>
        <v>0</v>
      </c>
      <c r="L10" s="761">
        <f ca="1">VLOOKUP($H10&amp;$I10&amp;$J10,TIndex,7,FALSE)</f>
        <v>0</v>
      </c>
      <c r="M10" s="528">
        <v>5</v>
      </c>
      <c r="N10" s="769">
        <f ca="1">IF(OR(K10="",L10=""),"",L10-K10)</f>
        <v>0</v>
      </c>
      <c r="O10" s="530" t="str">
        <f ca="1">IF(ABS(N10)&gt;M10,1,"")</f>
        <v/>
      </c>
      <c r="P10" s="530"/>
      <c r="Q10" s="531" t="str">
        <f>IF(AND(P10=1,R10&lt;&gt;"C"),1,"")</f>
        <v/>
      </c>
      <c r="R10" s="532"/>
      <c r="S10" s="678"/>
      <c r="T10" s="675"/>
      <c r="U10" s="794"/>
      <c r="V10" s="795"/>
      <c r="W10" s="496"/>
      <c r="X10" s="496"/>
      <c r="Y10" s="103"/>
      <c r="Z10" s="718">
        <v>1</v>
      </c>
      <c r="AA10" s="796">
        <f>C10</f>
        <v>1</v>
      </c>
      <c r="AB10" s="797">
        <f t="shared" ref="AB10:AB19" ca="1" si="15">K10</f>
        <v>0</v>
      </c>
      <c r="AC10" s="797">
        <f t="shared" ref="AC10:AC19" ca="1" si="16">L10</f>
        <v>0</v>
      </c>
      <c r="AD10" s="797">
        <f t="shared" ref="AD10:AD41" ca="1" si="17">N10</f>
        <v>0</v>
      </c>
      <c r="AE10" s="797"/>
      <c r="AF10" s="797">
        <f t="shared" ref="AF10:AF19" si="18">M10</f>
        <v>5</v>
      </c>
      <c r="AG10" s="797" t="str">
        <f t="shared" ref="AG10:AG19" ca="1" si="19">O10</f>
        <v/>
      </c>
      <c r="AH10" s="797">
        <f>VLOOKUP("ROComp"&amp;"_"&amp;$AA10,ValComp[],11,FALSE)</f>
        <v>0</v>
      </c>
      <c r="AI10" s="798" t="str">
        <f t="shared" ref="AI10" si="20">Q10</f>
        <v/>
      </c>
      <c r="AJ10" s="799">
        <f>VLOOKUP("ROComp"&amp;"_"&amp;$AA10,ValComp[],13,FALSE)</f>
        <v>0</v>
      </c>
      <c r="AK10" s="798">
        <f t="shared" ref="AK10" si="21">S10</f>
        <v>0</v>
      </c>
      <c r="AL10" s="797">
        <f>VLOOKUP("ROComp"&amp;"_"&amp;$AA10,ValComp[],15,FALSE)</f>
        <v>0</v>
      </c>
      <c r="AM10" s="797">
        <f>VLOOKUP("ROComp"&amp;"_"&amp;$AA10,ValComp[],16,FALSE)</f>
        <v>0</v>
      </c>
      <c r="AN10" s="863">
        <f>VLOOKUP("ROComp"&amp;"_"&amp;$AA10,ValComp[],17,FALSE)</f>
        <v>0</v>
      </c>
    </row>
    <row r="11" spans="1:41" ht="16" thickBot="1" x14ac:dyDescent="0.4">
      <c r="A11" t="str">
        <f t="shared" ref="A11:A72" si="22">D11&amp;"_"&amp;E11</f>
        <v>_</v>
      </c>
      <c r="B11" s="496"/>
      <c r="C11" s="533"/>
      <c r="D11" s="534"/>
      <c r="E11" s="534"/>
      <c r="F11" s="535"/>
      <c r="G11" s="535"/>
      <c r="H11" s="534"/>
      <c r="I11" s="534"/>
      <c r="J11" s="534"/>
      <c r="K11" s="536"/>
      <c r="L11" s="536"/>
      <c r="M11" s="537"/>
      <c r="N11" s="538"/>
      <c r="O11" s="534"/>
      <c r="P11" s="534"/>
      <c r="Q11" s="539"/>
      <c r="R11" s="539"/>
      <c r="S11" s="679"/>
      <c r="T11" s="541"/>
      <c r="U11" s="542"/>
      <c r="V11" s="613"/>
      <c r="W11" s="496"/>
      <c r="X11" s="496"/>
      <c r="Y11" s="103"/>
      <c r="Z11" s="715"/>
      <c r="AA11" s="800"/>
      <c r="AB11">
        <f t="shared" si="15"/>
        <v>0</v>
      </c>
      <c r="AC11">
        <f t="shared" si="16"/>
        <v>0</v>
      </c>
      <c r="AD11">
        <f t="shared" si="17"/>
        <v>0</v>
      </c>
      <c r="AF11">
        <f t="shared" si="18"/>
        <v>0</v>
      </c>
      <c r="AG11">
        <f t="shared" si="19"/>
        <v>0</v>
      </c>
      <c r="AH11" t="e">
        <f>IF(ISNA(VLOOKUP("ROComp"&amp;"_"&amp;$AA11&amp;"_"&amp;$Z11,#REF!,6,FALSE)),"",VLOOKUP("ROComp"&amp;"_"&amp;$AA11&amp;"_"&amp;$Z11,#REF!,6,FALSE))</f>
        <v>#REF!</v>
      </c>
      <c r="AI11" s="801">
        <f t="shared" ref="AI11:AI74" si="23">Q11</f>
        <v>0</v>
      </c>
      <c r="AJ11" s="859" t="e">
        <f>IF(ISNA(VLOOKUP("ROComp"&amp;"_"&amp;$AA11&amp;"_"&amp;$Z11,#REF!,7,FALSE)),"",VLOOKUP("ROComp"&amp;"_"&amp;$AA11&amp;"_"&amp;$Z11,#REF!,7,FALSE))</f>
        <v>#REF!</v>
      </c>
      <c r="AK11" s="801">
        <f t="shared" ref="AK11:AK74" si="24">S11</f>
        <v>0</v>
      </c>
      <c r="AN11" s="864"/>
    </row>
    <row r="12" spans="1:41" x14ac:dyDescent="0.35">
      <c r="A12" t="str">
        <f t="shared" si="22"/>
        <v>RO2_1</v>
      </c>
      <c r="B12" s="496"/>
      <c r="C12" s="544"/>
      <c r="D12" s="545" t="s">
        <v>35</v>
      </c>
      <c r="E12" s="545">
        <v>1</v>
      </c>
      <c r="F12" s="545">
        <v>11</v>
      </c>
      <c r="G12" s="546" t="str">
        <f>VLOOKUP(A12,TransText,8,FALSE)</f>
        <v>Transport planning, policy and strategy</v>
      </c>
      <c r="H12" s="545"/>
      <c r="I12" s="545"/>
      <c r="J12" s="545"/>
      <c r="K12" s="547">
        <f ca="1">VLOOKUP($D12&amp;$E12&amp;$F12,TIndex,7,FALSE)</f>
        <v>0</v>
      </c>
      <c r="L12" s="548"/>
      <c r="M12" s="549"/>
      <c r="N12" s="550"/>
      <c r="O12" s="545"/>
      <c r="P12" s="545"/>
      <c r="Q12" s="545"/>
      <c r="R12" s="551"/>
      <c r="S12" s="680"/>
      <c r="T12" s="553"/>
      <c r="U12" s="552"/>
      <c r="V12" s="611"/>
      <c r="W12" s="496"/>
      <c r="X12" s="496"/>
      <c r="Y12" s="103"/>
      <c r="Z12" s="715"/>
      <c r="AA12" s="800"/>
      <c r="AB12">
        <f t="shared" ca="1" si="15"/>
        <v>0</v>
      </c>
      <c r="AC12">
        <f t="shared" si="16"/>
        <v>0</v>
      </c>
      <c r="AD12">
        <f t="shared" si="17"/>
        <v>0</v>
      </c>
      <c r="AF12">
        <f t="shared" si="18"/>
        <v>0</v>
      </c>
      <c r="AG12">
        <f t="shared" si="19"/>
        <v>0</v>
      </c>
      <c r="AH12" t="e">
        <f>IF(ISNA(VLOOKUP("ROComp"&amp;"_"&amp;$AA12&amp;"_"&amp;$Z12,#REF!,6,FALSE)),"",VLOOKUP("ROComp"&amp;"_"&amp;$AA12&amp;"_"&amp;$Z12,#REF!,6,FALSE))</f>
        <v>#REF!</v>
      </c>
      <c r="AI12" s="801">
        <f t="shared" si="23"/>
        <v>0</v>
      </c>
      <c r="AJ12" s="859" t="e">
        <f>IF(ISNA(VLOOKUP("ROComp"&amp;"_"&amp;$AA12&amp;"_"&amp;$Z12,#REF!,7,FALSE)),"",VLOOKUP("ROComp"&amp;"_"&amp;$AA12&amp;"_"&amp;$Z12,#REF!,7,FALSE))</f>
        <v>#REF!</v>
      </c>
      <c r="AK12" s="801">
        <f t="shared" si="24"/>
        <v>0</v>
      </c>
      <c r="AN12" s="864"/>
    </row>
    <row r="13" spans="1:41" x14ac:dyDescent="0.35">
      <c r="A13" t="str">
        <f t="shared" si="22"/>
        <v>RO2_21</v>
      </c>
      <c r="B13" s="496"/>
      <c r="C13" s="555"/>
      <c r="D13" s="110" t="s">
        <v>35</v>
      </c>
      <c r="E13" s="110">
        <v>21</v>
      </c>
      <c r="F13" s="110">
        <v>11</v>
      </c>
      <c r="G13" s="556" t="str">
        <f>VLOOKUP(A13,TransText,8,FALSE)</f>
        <v>Total highways and roads (lines 2+3+13+14+15+19)</v>
      </c>
      <c r="H13" s="110"/>
      <c r="I13" s="110"/>
      <c r="J13" s="110"/>
      <c r="K13" s="557">
        <f ca="1">VLOOKUP($D13&amp;$E13&amp;$F13,TIndex,7,FALSE)</f>
        <v>0</v>
      </c>
      <c r="L13" s="558"/>
      <c r="M13" s="559"/>
      <c r="N13" s="560"/>
      <c r="O13" s="110"/>
      <c r="P13" s="110"/>
      <c r="Q13" s="110"/>
      <c r="R13" s="29"/>
      <c r="S13" s="681"/>
      <c r="T13" s="562"/>
      <c r="U13" s="563"/>
      <c r="V13" s="612"/>
      <c r="W13" s="496"/>
      <c r="X13" s="496"/>
      <c r="Y13" s="103"/>
      <c r="Z13" s="715"/>
      <c r="AA13" s="800"/>
      <c r="AB13">
        <f t="shared" ca="1" si="15"/>
        <v>0</v>
      </c>
      <c r="AC13">
        <f t="shared" si="16"/>
        <v>0</v>
      </c>
      <c r="AD13">
        <f t="shared" si="17"/>
        <v>0</v>
      </c>
      <c r="AF13">
        <f t="shared" si="18"/>
        <v>0</v>
      </c>
      <c r="AG13">
        <f t="shared" si="19"/>
        <v>0</v>
      </c>
      <c r="AH13" t="e">
        <f>IF(ISNA(VLOOKUP("ROComp"&amp;"_"&amp;$AA13&amp;"_"&amp;$Z13,#REF!,6,FALSE)),"",VLOOKUP("ROComp"&amp;"_"&amp;$AA13&amp;"_"&amp;$Z13,#REF!,6,FALSE))</f>
        <v>#REF!</v>
      </c>
      <c r="AI13" s="801">
        <f t="shared" si="23"/>
        <v>0</v>
      </c>
      <c r="AJ13" s="859" t="e">
        <f>IF(ISNA(VLOOKUP("ROComp"&amp;"_"&amp;$AA13&amp;"_"&amp;$Z13,#REF!,7,FALSE)),"",VLOOKUP("ROComp"&amp;"_"&amp;$AA13&amp;"_"&amp;$Z13,#REF!,7,FALSE))</f>
        <v>#REF!</v>
      </c>
      <c r="AK13" s="801">
        <f t="shared" si="24"/>
        <v>0</v>
      </c>
      <c r="AN13" s="864"/>
    </row>
    <row r="14" spans="1:41" x14ac:dyDescent="0.35">
      <c r="A14" t="str">
        <f t="shared" si="22"/>
        <v>RO2_34</v>
      </c>
      <c r="B14" s="496"/>
      <c r="C14" s="555"/>
      <c r="D14" s="110" t="s">
        <v>35</v>
      </c>
      <c r="E14" s="110">
        <v>34</v>
      </c>
      <c r="F14" s="110">
        <v>11</v>
      </c>
      <c r="G14" s="556" t="str">
        <f>VLOOKUP(A14,TransText,8,FALSE)</f>
        <v>Total transport (lines 24+32+33)</v>
      </c>
      <c r="H14" s="110"/>
      <c r="I14" s="110"/>
      <c r="J14" s="110"/>
      <c r="K14" s="557">
        <f ca="1">VLOOKUP($D14&amp;$E14&amp;$F14,TIndex,7,FALSE)</f>
        <v>0</v>
      </c>
      <c r="L14" s="558"/>
      <c r="M14" s="559"/>
      <c r="N14" s="560"/>
      <c r="O14" s="110"/>
      <c r="P14" s="110"/>
      <c r="Q14" s="110"/>
      <c r="R14" s="29"/>
      <c r="S14" s="681"/>
      <c r="T14" s="562"/>
      <c r="U14" s="563"/>
      <c r="V14" s="612"/>
      <c r="W14" s="496"/>
      <c r="X14" s="496"/>
      <c r="Y14" s="103"/>
      <c r="Z14" s="715"/>
      <c r="AA14" s="800"/>
      <c r="AB14">
        <f t="shared" ca="1" si="15"/>
        <v>0</v>
      </c>
      <c r="AC14">
        <f t="shared" si="16"/>
        <v>0</v>
      </c>
      <c r="AD14">
        <f t="shared" si="17"/>
        <v>0</v>
      </c>
      <c r="AF14">
        <f t="shared" si="18"/>
        <v>0</v>
      </c>
      <c r="AG14">
        <f t="shared" si="19"/>
        <v>0</v>
      </c>
      <c r="AH14" t="e">
        <f>IF(ISNA(VLOOKUP("ROComp"&amp;"_"&amp;$AA14&amp;"_"&amp;$Z14,#REF!,6,FALSE)),"",VLOOKUP("ROComp"&amp;"_"&amp;$AA14&amp;"_"&amp;$Z14,#REF!,6,FALSE))</f>
        <v>#REF!</v>
      </c>
      <c r="AI14" s="801">
        <f t="shared" si="23"/>
        <v>0</v>
      </c>
      <c r="AJ14" s="859" t="e">
        <f>IF(ISNA(VLOOKUP("ROComp"&amp;"_"&amp;$AA14&amp;"_"&amp;$Z14,#REF!,7,FALSE)),"",VLOOKUP("ROComp"&amp;"_"&amp;$AA14&amp;"_"&amp;$Z14,#REF!,7,FALSE))</f>
        <v>#REF!</v>
      </c>
      <c r="AK14" s="801">
        <f t="shared" si="24"/>
        <v>0</v>
      </c>
      <c r="AN14" s="864"/>
    </row>
    <row r="15" spans="1:41" ht="16" thickBot="1" x14ac:dyDescent="0.4">
      <c r="A15" t="str">
        <f t="shared" si="22"/>
        <v>_</v>
      </c>
      <c r="B15" s="496"/>
      <c r="C15" s="555"/>
      <c r="D15" s="110"/>
      <c r="E15" s="110"/>
      <c r="F15" s="110"/>
      <c r="G15" s="565" t="str">
        <f>Text!H1022</f>
        <v>Total of above rows</v>
      </c>
      <c r="H15" s="110"/>
      <c r="I15" s="110"/>
      <c r="J15" s="110"/>
      <c r="K15" s="566">
        <f ca="1">SUM(K12:K14)</f>
        <v>0</v>
      </c>
      <c r="L15" s="558"/>
      <c r="M15" s="559"/>
      <c r="N15" s="560"/>
      <c r="O15" s="110"/>
      <c r="P15" s="110"/>
      <c r="Q15" s="110"/>
      <c r="R15" s="29"/>
      <c r="S15" s="681"/>
      <c r="T15" s="562"/>
      <c r="U15" s="563"/>
      <c r="V15" s="612"/>
      <c r="W15" s="496"/>
      <c r="X15" s="496"/>
      <c r="Y15" s="103"/>
      <c r="Z15" s="715"/>
      <c r="AA15" s="800"/>
      <c r="AB15">
        <f t="shared" ca="1" si="15"/>
        <v>0</v>
      </c>
      <c r="AC15">
        <f t="shared" si="16"/>
        <v>0</v>
      </c>
      <c r="AD15">
        <f t="shared" si="17"/>
        <v>0</v>
      </c>
      <c r="AF15">
        <f t="shared" si="18"/>
        <v>0</v>
      </c>
      <c r="AG15">
        <f t="shared" si="19"/>
        <v>0</v>
      </c>
      <c r="AH15" t="e">
        <f>IF(ISNA(VLOOKUP("ROComp"&amp;"_"&amp;$AA15&amp;"_"&amp;$Z15,#REF!,6,FALSE)),"",VLOOKUP("ROComp"&amp;"_"&amp;$AA15&amp;"_"&amp;$Z15,#REF!,6,FALSE))</f>
        <v>#REF!</v>
      </c>
      <c r="AI15" s="801">
        <f t="shared" si="23"/>
        <v>0</v>
      </c>
      <c r="AJ15" s="859" t="e">
        <f>IF(ISNA(VLOOKUP("ROComp"&amp;"_"&amp;$AA15&amp;"_"&amp;$Z15,#REF!,7,FALSE)),"",VLOOKUP("ROComp"&amp;"_"&amp;$AA15&amp;"_"&amp;$Z15,#REF!,7,FALSE))</f>
        <v>#REF!</v>
      </c>
      <c r="AK15" s="801">
        <f t="shared" si="24"/>
        <v>0</v>
      </c>
      <c r="AN15" s="864"/>
    </row>
    <row r="16" spans="1:41" ht="15.75" customHeight="1" thickBot="1" x14ac:dyDescent="0.4">
      <c r="A16" t="str">
        <f t="shared" si="22"/>
        <v>RO2_35</v>
      </c>
      <c r="B16" s="496"/>
      <c r="C16" s="567">
        <v>2</v>
      </c>
      <c r="D16" s="568" t="s">
        <v>35</v>
      </c>
      <c r="E16" s="568">
        <v>35</v>
      </c>
      <c r="F16" s="568">
        <v>11</v>
      </c>
      <c r="G16" s="569" t="str">
        <f>VLOOKUP(A16,TransText,8,FALSE)</f>
        <v>Total transport planning, highways, roads and transport (lines 1+21+34)</v>
      </c>
      <c r="H16" s="568" t="s">
        <v>93</v>
      </c>
      <c r="I16" s="568">
        <v>299</v>
      </c>
      <c r="J16" s="568">
        <v>1</v>
      </c>
      <c r="K16" s="761">
        <f ca="1">VLOOKUP($D16&amp;$E16&amp;$F16,TIndex,7,FALSE)</f>
        <v>0</v>
      </c>
      <c r="L16" s="761">
        <f ca="1">VLOOKUP($H16&amp;$I16&amp;$J16,TIndex,7,FALSE)</f>
        <v>0</v>
      </c>
      <c r="M16" s="528">
        <v>5</v>
      </c>
      <c r="N16" s="764">
        <f ca="1">IF(OR(K16="",L16=""),"",L16-K16)</f>
        <v>0</v>
      </c>
      <c r="O16" s="570" t="str">
        <f ca="1">IF(ABS(N16)&gt;M16,1,"")</f>
        <v/>
      </c>
      <c r="P16" s="530"/>
      <c r="Q16" s="531" t="str">
        <f>IF(AND(P16=1,R16&lt;&gt;"C"),1,"")</f>
        <v/>
      </c>
      <c r="R16" s="571"/>
      <c r="S16" s="678"/>
      <c r="T16" s="638"/>
      <c r="U16" s="794"/>
      <c r="V16" s="795"/>
      <c r="W16" s="496"/>
      <c r="X16" s="496"/>
      <c r="Y16" s="103"/>
      <c r="Z16" s="718">
        <v>1</v>
      </c>
      <c r="AA16" s="796">
        <f>C16</f>
        <v>2</v>
      </c>
      <c r="AB16" s="797">
        <f t="shared" ca="1" si="15"/>
        <v>0</v>
      </c>
      <c r="AC16" s="797">
        <f t="shared" ca="1" si="16"/>
        <v>0</v>
      </c>
      <c r="AD16" s="797">
        <f t="shared" ca="1" si="17"/>
        <v>0</v>
      </c>
      <c r="AE16" s="797"/>
      <c r="AF16" s="797">
        <f t="shared" si="18"/>
        <v>5</v>
      </c>
      <c r="AG16" s="797" t="str">
        <f t="shared" ca="1" si="19"/>
        <v/>
      </c>
      <c r="AH16" s="797">
        <f>VLOOKUP("ROComp"&amp;"_"&amp;$AA16,ValComp[],11,FALSE)</f>
        <v>1</v>
      </c>
      <c r="AI16" s="798" t="str">
        <f t="shared" si="23"/>
        <v/>
      </c>
      <c r="AJ16" s="860" t="str">
        <f>VLOOKUP("ROComp"&amp;"_"&amp;$AA16,ValComp[],13,FALSE)</f>
        <v>S</v>
      </c>
      <c r="AK16" s="798">
        <f t="shared" si="24"/>
        <v>0</v>
      </c>
      <c r="AL16" s="797" t="str">
        <f>VLOOKUP("ROComp"&amp;"_"&amp;$AA16,ValComp[],15,FALSE)</f>
        <v>Please try and balance</v>
      </c>
      <c r="AM16" s="797">
        <f>VLOOKUP("ROComp"&amp;"_"&amp;$AA16,ValComp[],16,FALSE)</f>
        <v>0</v>
      </c>
      <c r="AN16" s="865">
        <f>VLOOKUP("ROComp"&amp;"_"&amp;$AA16,ValComp[],17,FALSE)</f>
        <v>0</v>
      </c>
    </row>
    <row r="17" spans="1:40" ht="16" thickBot="1" x14ac:dyDescent="0.4">
      <c r="A17" t="str">
        <f t="shared" si="22"/>
        <v>_</v>
      </c>
      <c r="B17" s="496"/>
      <c r="C17" s="533"/>
      <c r="D17" s="534"/>
      <c r="E17" s="534"/>
      <c r="F17" s="535"/>
      <c r="G17" s="535"/>
      <c r="H17" s="534"/>
      <c r="I17" s="534"/>
      <c r="J17" s="534"/>
      <c r="K17" s="536"/>
      <c r="L17" s="536"/>
      <c r="M17" s="537"/>
      <c r="N17" s="538"/>
      <c r="O17" s="534"/>
      <c r="P17" s="534"/>
      <c r="Q17" s="534"/>
      <c r="R17" s="539"/>
      <c r="S17" s="679"/>
      <c r="T17" s="638"/>
      <c r="U17" s="542"/>
      <c r="V17" s="613"/>
      <c r="W17" s="496"/>
      <c r="X17" s="496"/>
      <c r="Y17" s="103"/>
      <c r="Z17" s="715"/>
      <c r="AA17" s="800"/>
      <c r="AB17">
        <f t="shared" si="15"/>
        <v>0</v>
      </c>
      <c r="AC17">
        <f t="shared" si="16"/>
        <v>0</v>
      </c>
      <c r="AD17">
        <f t="shared" si="17"/>
        <v>0</v>
      </c>
      <c r="AF17">
        <f t="shared" si="18"/>
        <v>0</v>
      </c>
      <c r="AG17">
        <f t="shared" si="19"/>
        <v>0</v>
      </c>
      <c r="AH17" t="e">
        <f>IF(ISNA(VLOOKUP("ROComp"&amp;"_"&amp;$AA17&amp;"_"&amp;$Z17,#REF!,6,FALSE)),"",VLOOKUP("ROComp"&amp;"_"&amp;$AA17&amp;"_"&amp;$Z17,#REF!,6,FALSE))</f>
        <v>#REF!</v>
      </c>
      <c r="AI17" s="801">
        <f t="shared" si="23"/>
        <v>0</v>
      </c>
      <c r="AJ17" s="859" t="e">
        <f>IF(ISNA(VLOOKUP("ROComp"&amp;"_"&amp;$AA17&amp;"_"&amp;$Z17,#REF!,7,FALSE)),"",VLOOKUP("ROComp"&amp;"_"&amp;$AA17&amp;"_"&amp;$Z17,#REF!,7,FALSE))</f>
        <v>#REF!</v>
      </c>
      <c r="AK17" s="801">
        <f t="shared" si="24"/>
        <v>0</v>
      </c>
      <c r="AN17" s="864"/>
    </row>
    <row r="18" spans="1:40" ht="15.75" customHeight="1" thickBot="1" x14ac:dyDescent="0.4">
      <c r="A18" t="str">
        <f t="shared" si="22"/>
        <v>RO8_18</v>
      </c>
      <c r="B18" s="496"/>
      <c r="C18" s="525">
        <v>3</v>
      </c>
      <c r="D18" s="526" t="s">
        <v>257</v>
      </c>
      <c r="E18" s="526">
        <v>18</v>
      </c>
      <c r="F18" s="526">
        <v>11</v>
      </c>
      <c r="G18" s="573" t="str">
        <f>VLOOKUP(A18,TransText,8,FALSE)</f>
        <v>Housing benefit administration</v>
      </c>
      <c r="H18" s="526" t="s">
        <v>93</v>
      </c>
      <c r="I18" s="526">
        <v>404</v>
      </c>
      <c r="J18" s="526">
        <v>1</v>
      </c>
      <c r="K18" s="761">
        <f ca="1">VLOOKUP($D18&amp;$E18&amp;$F18,TIndex,7,FALSE)</f>
        <v>0</v>
      </c>
      <c r="L18" s="761">
        <f ca="1">VLOOKUP($H18&amp;$I18&amp;$J18,TIndex,7,FALSE)</f>
        <v>0</v>
      </c>
      <c r="M18" s="528">
        <v>5</v>
      </c>
      <c r="N18" s="769">
        <f t="shared" ref="N18:N19" ca="1" si="25">IF(OR(K18="",L18=""),"",L18-K18)</f>
        <v>0</v>
      </c>
      <c r="O18" s="530" t="str">
        <f t="shared" ref="O18:O19" ca="1" si="26">IF(ABS(N18)&gt;M18,1,"")</f>
        <v/>
      </c>
      <c r="P18" s="530"/>
      <c r="Q18" s="574" t="str">
        <f t="shared" ref="Q18:Q19" si="27">IF(AND(P18=1,R18&lt;&gt;"C"),1,"")</f>
        <v/>
      </c>
      <c r="R18" s="575"/>
      <c r="S18" s="678"/>
      <c r="T18" s="638"/>
      <c r="U18" s="794"/>
      <c r="V18" s="795"/>
      <c r="W18" s="496"/>
      <c r="X18" s="496"/>
      <c r="Y18" s="103"/>
      <c r="Z18" s="718">
        <v>1</v>
      </c>
      <c r="AA18" s="796">
        <f>C18</f>
        <v>3</v>
      </c>
      <c r="AB18" s="797">
        <f t="shared" ca="1" si="15"/>
        <v>0</v>
      </c>
      <c r="AC18" s="797">
        <f t="shared" ca="1" si="16"/>
        <v>0</v>
      </c>
      <c r="AD18" s="797">
        <f t="shared" ca="1" si="17"/>
        <v>0</v>
      </c>
      <c r="AE18" s="797"/>
      <c r="AF18" s="797">
        <f t="shared" si="18"/>
        <v>5</v>
      </c>
      <c r="AG18" s="797" t="str">
        <f t="shared" ca="1" si="19"/>
        <v/>
      </c>
      <c r="AH18" s="797">
        <f>VLOOKUP("ROComp"&amp;"_"&amp;$AA18,ValComp[],11,FALSE)</f>
        <v>1</v>
      </c>
      <c r="AI18" s="798" t="str">
        <f t="shared" si="23"/>
        <v/>
      </c>
      <c r="AJ18" s="860" t="str">
        <f>VLOOKUP("ROComp"&amp;"_"&amp;$AA18,ValComp[],13,FALSE)</f>
        <v>S</v>
      </c>
      <c r="AK18" s="798">
        <f t="shared" si="24"/>
        <v>0</v>
      </c>
      <c r="AL18" s="797" t="str">
        <f>VLOOKUP("ROComp"&amp;"_"&amp;$AA18,ValComp[],15,FALSE)</f>
        <v>Please try and balance</v>
      </c>
      <c r="AM18" s="797">
        <f>VLOOKUP("ROComp"&amp;"_"&amp;$AA18,ValComp[],16,FALSE)</f>
        <v>0</v>
      </c>
      <c r="AN18" s="865">
        <f>VLOOKUP("ROComp"&amp;"_"&amp;$AA18,ValComp[],17,FALSE)</f>
        <v>0</v>
      </c>
    </row>
    <row r="19" spans="1:40" ht="15.75" customHeight="1" thickBot="1" x14ac:dyDescent="0.4">
      <c r="A19" t="str">
        <f t="shared" si="22"/>
        <v>RO8_21</v>
      </c>
      <c r="B19" s="496"/>
      <c r="C19" s="525">
        <v>4</v>
      </c>
      <c r="D19" s="526" t="s">
        <v>257</v>
      </c>
      <c r="E19" s="526">
        <v>21</v>
      </c>
      <c r="F19" s="526">
        <v>11</v>
      </c>
      <c r="G19" s="573" t="str">
        <f>VLOOKUP(A19,TransText,8,FALSE)</f>
        <v>Supporting People</v>
      </c>
      <c r="H19" s="526" t="s">
        <v>93</v>
      </c>
      <c r="I19" s="526">
        <v>408</v>
      </c>
      <c r="J19" s="526">
        <v>1</v>
      </c>
      <c r="K19" s="761">
        <f ca="1">VLOOKUP($D19&amp;$E19&amp;$F19,TIndex,7,FALSE)</f>
        <v>0</v>
      </c>
      <c r="L19" s="761">
        <f ca="1">VLOOKUP($H19&amp;$I19&amp;$J19,TIndex,7,FALSE)</f>
        <v>0</v>
      </c>
      <c r="M19" s="528">
        <v>5</v>
      </c>
      <c r="N19" s="769">
        <f t="shared" ca="1" si="25"/>
        <v>0</v>
      </c>
      <c r="O19" s="530" t="str">
        <f t="shared" ca="1" si="26"/>
        <v/>
      </c>
      <c r="P19" s="530"/>
      <c r="Q19" s="574" t="str">
        <f t="shared" si="27"/>
        <v/>
      </c>
      <c r="R19" s="575"/>
      <c r="S19" s="678"/>
      <c r="T19" s="638"/>
      <c r="U19" s="794"/>
      <c r="V19" s="795"/>
      <c r="W19" s="496"/>
      <c r="X19" s="496"/>
      <c r="Y19" s="103"/>
      <c r="Z19" s="718">
        <v>1</v>
      </c>
      <c r="AA19" s="796">
        <f>C19</f>
        <v>4</v>
      </c>
      <c r="AB19" s="797">
        <f t="shared" ca="1" si="15"/>
        <v>0</v>
      </c>
      <c r="AC19" s="797">
        <f t="shared" ca="1" si="16"/>
        <v>0</v>
      </c>
      <c r="AD19" s="797">
        <f t="shared" ca="1" si="17"/>
        <v>0</v>
      </c>
      <c r="AE19" s="797"/>
      <c r="AF19" s="797">
        <f t="shared" si="18"/>
        <v>5</v>
      </c>
      <c r="AG19" s="797" t="str">
        <f t="shared" ca="1" si="19"/>
        <v/>
      </c>
      <c r="AH19" s="797">
        <f>VLOOKUP("ROComp"&amp;"_"&amp;$AA19,ValComp[],11,FALSE)</f>
        <v>0</v>
      </c>
      <c r="AI19" s="798" t="str">
        <f t="shared" si="23"/>
        <v/>
      </c>
      <c r="AJ19" s="860">
        <f>VLOOKUP("ROComp"&amp;"_"&amp;$AA19,ValComp[],13,FALSE)</f>
        <v>0</v>
      </c>
      <c r="AK19" s="798">
        <f t="shared" si="24"/>
        <v>0</v>
      </c>
      <c r="AL19" s="797" t="str">
        <f>VLOOKUP("ROComp"&amp;"_"&amp;$AA19,ValComp[],15,FALSE)</f>
        <v/>
      </c>
      <c r="AM19" s="797">
        <f>VLOOKUP("ROComp"&amp;"_"&amp;$AA19,ValComp[],16,FALSE)</f>
        <v>0</v>
      </c>
      <c r="AN19" s="865">
        <f>VLOOKUP("ROComp"&amp;"_"&amp;$AA19,ValComp[],17,FALSE)</f>
        <v>0</v>
      </c>
    </row>
    <row r="20" spans="1:40" ht="16" thickBot="1" x14ac:dyDescent="0.4">
      <c r="A20" t="str">
        <f t="shared" si="22"/>
        <v>_</v>
      </c>
      <c r="B20" s="496"/>
      <c r="C20" s="533"/>
      <c r="D20" s="534"/>
      <c r="E20" s="534"/>
      <c r="F20" s="535"/>
      <c r="G20" s="535"/>
      <c r="H20" s="534"/>
      <c r="I20" s="534"/>
      <c r="J20" s="534"/>
      <c r="K20" s="536"/>
      <c r="L20" s="536"/>
      <c r="M20" s="537"/>
      <c r="N20" s="538"/>
      <c r="O20" s="534"/>
      <c r="P20" s="534"/>
      <c r="Q20" s="534"/>
      <c r="R20" s="539"/>
      <c r="S20" s="679"/>
      <c r="T20" s="638"/>
      <c r="U20" s="542"/>
      <c r="V20" s="613"/>
      <c r="W20" s="496"/>
      <c r="X20" s="496"/>
      <c r="Y20" s="103"/>
      <c r="Z20" s="715"/>
      <c r="AA20" s="800"/>
      <c r="AB20">
        <f t="shared" ref="AB20:AB48" si="28">K20</f>
        <v>0</v>
      </c>
      <c r="AC20">
        <f t="shared" ref="AC20:AC48" si="29">L20</f>
        <v>0</v>
      </c>
      <c r="AD20">
        <f t="shared" si="17"/>
        <v>0</v>
      </c>
      <c r="AF20">
        <f t="shared" ref="AF20:AF48" si="30">M20</f>
        <v>0</v>
      </c>
      <c r="AG20">
        <f t="shared" ref="AG20:AG48" si="31">O20</f>
        <v>0</v>
      </c>
      <c r="AH20" t="e">
        <f>IF(ISNA(VLOOKUP("ROComp"&amp;"_"&amp;$AA20&amp;"_"&amp;$Z20,#REF!,6,FALSE)),"",VLOOKUP("ROComp"&amp;"_"&amp;$AA20&amp;"_"&amp;$Z20,#REF!,6,FALSE))</f>
        <v>#REF!</v>
      </c>
      <c r="AI20" s="801">
        <f t="shared" si="23"/>
        <v>0</v>
      </c>
      <c r="AJ20" s="859" t="e">
        <f>VLOOKUP("ROComp"&amp;"_"&amp;$AA20,ValComp[],13,FALSE)</f>
        <v>#N/A</v>
      </c>
      <c r="AK20" s="801">
        <f t="shared" si="24"/>
        <v>0</v>
      </c>
      <c r="AN20" s="864"/>
    </row>
    <row r="21" spans="1:40" x14ac:dyDescent="0.35">
      <c r="A21" t="str">
        <f t="shared" si="22"/>
        <v>RO8_18.5</v>
      </c>
      <c r="B21" s="496"/>
      <c r="C21" s="544"/>
      <c r="D21" s="545" t="s">
        <v>257</v>
      </c>
      <c r="E21" s="545">
        <v>18.5</v>
      </c>
      <c r="F21" s="545">
        <v>11</v>
      </c>
      <c r="G21" s="546" t="str">
        <f>VLOOKUP(A21,TransText,8,FALSE)</f>
        <v>Total housing council fund (lines 1 to 18)</v>
      </c>
      <c r="H21" s="545"/>
      <c r="I21" s="545"/>
      <c r="J21" s="545"/>
      <c r="K21" s="547">
        <f ca="1">VLOOKUP($D21&amp;$E21&amp;$F21,TIndex,7,FALSE)</f>
        <v>0</v>
      </c>
      <c r="L21" s="548"/>
      <c r="M21" s="549"/>
      <c r="N21" s="550"/>
      <c r="O21" s="545"/>
      <c r="P21" s="545"/>
      <c r="Q21" s="545"/>
      <c r="R21" s="551"/>
      <c r="S21" s="680"/>
      <c r="T21" s="638"/>
      <c r="U21" s="552"/>
      <c r="V21" s="611"/>
      <c r="W21" s="496"/>
      <c r="X21" s="496"/>
      <c r="Y21" s="103"/>
      <c r="Z21" s="715"/>
      <c r="AA21" s="800"/>
      <c r="AB21">
        <f t="shared" ca="1" si="28"/>
        <v>0</v>
      </c>
      <c r="AC21">
        <f t="shared" si="29"/>
        <v>0</v>
      </c>
      <c r="AD21">
        <f t="shared" si="17"/>
        <v>0</v>
      </c>
      <c r="AF21">
        <f t="shared" si="30"/>
        <v>0</v>
      </c>
      <c r="AG21">
        <f t="shared" si="31"/>
        <v>0</v>
      </c>
      <c r="AH21" t="e">
        <f>IF(ISNA(VLOOKUP("ROComp"&amp;"_"&amp;$AA21&amp;"_"&amp;$Z21,#REF!,6,FALSE)),"",VLOOKUP("ROComp"&amp;"_"&amp;$AA21&amp;"_"&amp;$Z21,#REF!,6,FALSE))</f>
        <v>#REF!</v>
      </c>
      <c r="AI21" s="801">
        <f t="shared" si="23"/>
        <v>0</v>
      </c>
      <c r="AJ21" s="859" t="e">
        <f>VLOOKUP("ROComp"&amp;"_"&amp;$AA21,ValComp[],13,FALSE)</f>
        <v>#N/A</v>
      </c>
      <c r="AK21" s="801">
        <f t="shared" si="24"/>
        <v>0</v>
      </c>
      <c r="AN21" s="864"/>
    </row>
    <row r="22" spans="1:40" x14ac:dyDescent="0.35">
      <c r="A22" t="str">
        <f t="shared" si="22"/>
        <v>RO8_25</v>
      </c>
      <c r="B22" s="496"/>
      <c r="C22" s="576"/>
      <c r="D22" s="110" t="s">
        <v>257</v>
      </c>
      <c r="E22" s="110">
        <v>25</v>
      </c>
      <c r="F22" s="110">
        <v>11</v>
      </c>
      <c r="G22" s="556" t="str">
        <f>VLOOKUP(A22,TransText,8,FALSE)</f>
        <v>Total other council fund housing services (lines 19 to 24)</v>
      </c>
      <c r="H22" s="110"/>
      <c r="I22" s="110"/>
      <c r="J22" s="110"/>
      <c r="K22" s="557">
        <f ca="1">VLOOKUP($D22&amp;$E22&amp;$F22,TIndex,7,FALSE)</f>
        <v>0</v>
      </c>
      <c r="L22" s="558"/>
      <c r="M22" s="559"/>
      <c r="N22" s="560"/>
      <c r="O22" s="110"/>
      <c r="P22" s="110"/>
      <c r="Q22" s="110"/>
      <c r="R22" s="29"/>
      <c r="S22" s="681"/>
      <c r="T22" s="638"/>
      <c r="U22" s="561"/>
      <c r="V22" s="612"/>
      <c r="W22" s="496"/>
      <c r="X22" s="496"/>
      <c r="Y22" s="103"/>
      <c r="Z22" s="715"/>
      <c r="AA22" s="800"/>
      <c r="AB22">
        <f t="shared" ca="1" si="28"/>
        <v>0</v>
      </c>
      <c r="AC22">
        <f t="shared" si="29"/>
        <v>0</v>
      </c>
      <c r="AD22">
        <f t="shared" si="17"/>
        <v>0</v>
      </c>
      <c r="AF22">
        <f t="shared" si="30"/>
        <v>0</v>
      </c>
      <c r="AG22">
        <f t="shared" si="31"/>
        <v>0</v>
      </c>
      <c r="AH22" t="e">
        <f>IF(ISNA(VLOOKUP("ROComp"&amp;"_"&amp;$AA22&amp;"_"&amp;$Z22,#REF!,6,FALSE)),"",VLOOKUP("ROComp"&amp;"_"&amp;$AA22&amp;"_"&amp;$Z22,#REF!,6,FALSE))</f>
        <v>#REF!</v>
      </c>
      <c r="AI22" s="801">
        <f t="shared" si="23"/>
        <v>0</v>
      </c>
      <c r="AJ22" s="859" t="e">
        <f>VLOOKUP("ROComp"&amp;"_"&amp;$AA22,ValComp[],13,FALSE)</f>
        <v>#N/A</v>
      </c>
      <c r="AK22" s="801">
        <f t="shared" si="24"/>
        <v>0</v>
      </c>
      <c r="AN22" s="864"/>
    </row>
    <row r="23" spans="1:40" ht="16" thickBot="1" x14ac:dyDescent="0.4">
      <c r="A23" t="str">
        <f t="shared" si="22"/>
        <v>_</v>
      </c>
      <c r="B23" s="496"/>
      <c r="C23" s="555"/>
      <c r="D23" s="110"/>
      <c r="E23" s="110"/>
      <c r="F23" s="110"/>
      <c r="G23" s="565" t="str">
        <f>Text!H1022</f>
        <v>Total of above rows</v>
      </c>
      <c r="H23" s="110"/>
      <c r="I23" s="110"/>
      <c r="J23" s="110"/>
      <c r="K23" s="566">
        <f ca="1">SUM(K21:K22)</f>
        <v>0</v>
      </c>
      <c r="L23" s="558"/>
      <c r="M23" s="559"/>
      <c r="N23" s="560"/>
      <c r="O23" s="110"/>
      <c r="P23" s="110"/>
      <c r="Q23" s="110"/>
      <c r="R23" s="29"/>
      <c r="S23" s="681"/>
      <c r="T23" s="638"/>
      <c r="U23" s="563"/>
      <c r="V23" s="612"/>
      <c r="W23" s="496"/>
      <c r="X23" s="496"/>
      <c r="Y23" s="103"/>
      <c r="Z23" s="715"/>
      <c r="AA23" s="800"/>
      <c r="AB23">
        <f t="shared" ca="1" si="28"/>
        <v>0</v>
      </c>
      <c r="AC23">
        <f t="shared" si="29"/>
        <v>0</v>
      </c>
      <c r="AD23">
        <f t="shared" si="17"/>
        <v>0</v>
      </c>
      <c r="AF23">
        <f t="shared" si="30"/>
        <v>0</v>
      </c>
      <c r="AG23">
        <f t="shared" si="31"/>
        <v>0</v>
      </c>
      <c r="AH23" t="e">
        <f>IF(ISNA(VLOOKUP("ROComp"&amp;"_"&amp;$AA23&amp;"_"&amp;$Z23,#REF!,6,FALSE)),"",VLOOKUP("ROComp"&amp;"_"&amp;$AA23&amp;"_"&amp;$Z23,#REF!,6,FALSE))</f>
        <v>#REF!</v>
      </c>
      <c r="AI23" s="801">
        <f t="shared" si="23"/>
        <v>0</v>
      </c>
      <c r="AJ23" s="859" t="e">
        <f>VLOOKUP("ROComp"&amp;"_"&amp;$AA23,ValComp[],13,FALSE)</f>
        <v>#N/A</v>
      </c>
      <c r="AK23" s="801">
        <f t="shared" si="24"/>
        <v>0</v>
      </c>
      <c r="AN23" s="864"/>
    </row>
    <row r="24" spans="1:40" ht="15.75" customHeight="1" thickBot="1" x14ac:dyDescent="0.4">
      <c r="A24" t="str">
        <f t="shared" si="22"/>
        <v>RO8_26</v>
      </c>
      <c r="B24" s="496"/>
      <c r="C24" s="567">
        <v>5</v>
      </c>
      <c r="D24" s="568" t="s">
        <v>257</v>
      </c>
      <c r="E24" s="568">
        <v>26</v>
      </c>
      <c r="F24" s="568">
        <v>11</v>
      </c>
      <c r="G24" s="569" t="str">
        <f>VLOOKUP(A24,TransText,8,FALSE)</f>
        <v>Total council fund housing (lines 18.5+25)</v>
      </c>
      <c r="H24" s="568" t="s">
        <v>93</v>
      </c>
      <c r="I24" s="568">
        <v>499</v>
      </c>
      <c r="J24" s="568">
        <v>1</v>
      </c>
      <c r="K24" s="761">
        <f ca="1">VLOOKUP($D24&amp;$E24&amp;$F24,TIndex,7,FALSE)</f>
        <v>0</v>
      </c>
      <c r="L24" s="761">
        <f ca="1">VLOOKUP($H24&amp;$I24&amp;$J24,TIndex,7,FALSE)</f>
        <v>0</v>
      </c>
      <c r="M24" s="528">
        <v>5</v>
      </c>
      <c r="N24" s="764">
        <f ca="1">IF(OR(K24="",L24=""),"",L24-K24)</f>
        <v>0</v>
      </c>
      <c r="O24" s="570" t="str">
        <f ca="1">IF(ABS(N24)&gt;M24,1,"")</f>
        <v/>
      </c>
      <c r="P24" s="530"/>
      <c r="Q24" s="531" t="str">
        <f>IF(AND(P24=1,R24&lt;&gt;"C"),1,"")</f>
        <v/>
      </c>
      <c r="R24" s="532"/>
      <c r="S24" s="678"/>
      <c r="T24" s="638"/>
      <c r="U24" s="794"/>
      <c r="V24" s="795"/>
      <c r="W24" s="496"/>
      <c r="X24" s="496"/>
      <c r="Y24" s="103"/>
      <c r="Z24" s="718">
        <v>1</v>
      </c>
      <c r="AA24" s="796">
        <f>C24</f>
        <v>5</v>
      </c>
      <c r="AB24" s="797">
        <f t="shared" ca="1" si="28"/>
        <v>0</v>
      </c>
      <c r="AC24" s="797">
        <f t="shared" ca="1" si="29"/>
        <v>0</v>
      </c>
      <c r="AD24" s="797">
        <f t="shared" ca="1" si="17"/>
        <v>0</v>
      </c>
      <c r="AE24" s="797"/>
      <c r="AF24" s="797">
        <f t="shared" si="30"/>
        <v>5</v>
      </c>
      <c r="AG24" s="797" t="str">
        <f t="shared" ca="1" si="31"/>
        <v/>
      </c>
      <c r="AH24" s="797">
        <f>VLOOKUP("ROComp"&amp;"_"&amp;$AA24,ValComp[],11,FALSE)</f>
        <v>1</v>
      </c>
      <c r="AI24" s="798" t="str">
        <f t="shared" si="23"/>
        <v/>
      </c>
      <c r="AJ24" s="860" t="str">
        <f>VLOOKUP("ROComp"&amp;"_"&amp;$AA24,ValComp[],13,FALSE)</f>
        <v>S</v>
      </c>
      <c r="AK24" s="798">
        <f t="shared" si="24"/>
        <v>0</v>
      </c>
      <c r="AL24" s="797" t="str">
        <f>VLOOKUP("ROComp"&amp;"_"&amp;$AA24,ValComp[],15,FALSE)</f>
        <v>Please try and balance</v>
      </c>
      <c r="AM24" s="797">
        <f>VLOOKUP("ROComp"&amp;"_"&amp;$AA24,ValComp[],16,FALSE)</f>
        <v>0</v>
      </c>
      <c r="AN24" s="865">
        <f>VLOOKUP("ROComp"&amp;"_"&amp;$AA24,ValComp[],17,FALSE)</f>
        <v>0</v>
      </c>
    </row>
    <row r="25" spans="1:40" ht="16" thickBot="1" x14ac:dyDescent="0.4">
      <c r="A25" t="str">
        <f t="shared" si="22"/>
        <v>_</v>
      </c>
      <c r="B25" s="496"/>
      <c r="C25" s="533"/>
      <c r="D25" s="534"/>
      <c r="E25" s="534"/>
      <c r="F25" s="535"/>
      <c r="G25" s="535"/>
      <c r="H25" s="534"/>
      <c r="I25" s="534"/>
      <c r="J25" s="534"/>
      <c r="K25" s="536"/>
      <c r="L25" s="536"/>
      <c r="M25" s="537"/>
      <c r="N25" s="538"/>
      <c r="O25" s="534"/>
      <c r="P25" s="534"/>
      <c r="Q25" s="534"/>
      <c r="R25" s="539"/>
      <c r="S25" s="679"/>
      <c r="T25" s="638"/>
      <c r="U25" s="542"/>
      <c r="V25" s="613"/>
      <c r="W25" s="496"/>
      <c r="X25" s="496"/>
      <c r="Y25" s="103"/>
      <c r="Z25" s="715"/>
      <c r="AA25" s="800"/>
      <c r="AB25">
        <f t="shared" si="28"/>
        <v>0</v>
      </c>
      <c r="AC25">
        <f t="shared" si="29"/>
        <v>0</v>
      </c>
      <c r="AD25">
        <f t="shared" si="17"/>
        <v>0</v>
      </c>
      <c r="AF25">
        <f t="shared" si="30"/>
        <v>0</v>
      </c>
      <c r="AG25">
        <f t="shared" si="31"/>
        <v>0</v>
      </c>
      <c r="AH25" t="e">
        <f>IF(ISNA(VLOOKUP("ROComp"&amp;"_"&amp;$AA25&amp;"_"&amp;$Z25,#REF!,6,FALSE)),"",VLOOKUP("ROComp"&amp;"_"&amp;$AA25&amp;"_"&amp;$Z25,#REF!,6,FALSE))</f>
        <v>#REF!</v>
      </c>
      <c r="AI25" s="801">
        <f t="shared" si="23"/>
        <v>0</v>
      </c>
      <c r="AJ25" s="859" t="e">
        <f>VLOOKUP("ROComp"&amp;"_"&amp;$AA25,ValComp[],13,FALSE)</f>
        <v>#N/A</v>
      </c>
      <c r="AK25" s="801">
        <f t="shared" si="24"/>
        <v>0</v>
      </c>
      <c r="AN25" s="864"/>
    </row>
    <row r="26" spans="1:40" x14ac:dyDescent="0.35">
      <c r="A26" t="str">
        <f t="shared" si="22"/>
        <v>RO1_435</v>
      </c>
      <c r="B26" s="496"/>
      <c r="C26" s="544"/>
      <c r="D26" s="545" t="s">
        <v>264</v>
      </c>
      <c r="E26" s="545">
        <v>435</v>
      </c>
      <c r="F26" s="545">
        <v>11</v>
      </c>
      <c r="G26" s="546" t="str">
        <f>VLOOKUP(A26,TransText,8,FALSE)</f>
        <v>Total school expenditure</v>
      </c>
      <c r="H26" s="545"/>
      <c r="I26" s="545"/>
      <c r="J26" s="545"/>
      <c r="K26" s="547">
        <f ca="1">VLOOKUP($D26&amp;$E26&amp;$F26,TIndex,7,FALSE)</f>
        <v>0</v>
      </c>
      <c r="L26" s="548"/>
      <c r="M26" s="549"/>
      <c r="N26" s="550"/>
      <c r="O26" s="545"/>
      <c r="P26" s="545"/>
      <c r="Q26" s="545"/>
      <c r="R26" s="551"/>
      <c r="S26" s="680"/>
      <c r="T26" s="638"/>
      <c r="U26" s="552"/>
      <c r="V26" s="611"/>
      <c r="W26" s="496"/>
      <c r="X26" s="496"/>
      <c r="Y26" s="103"/>
      <c r="Z26" s="715"/>
      <c r="AA26" s="800"/>
      <c r="AB26">
        <f t="shared" ca="1" si="28"/>
        <v>0</v>
      </c>
      <c r="AC26">
        <f t="shared" si="29"/>
        <v>0</v>
      </c>
      <c r="AD26">
        <f t="shared" si="17"/>
        <v>0</v>
      </c>
      <c r="AF26">
        <f t="shared" si="30"/>
        <v>0</v>
      </c>
      <c r="AG26">
        <f t="shared" si="31"/>
        <v>0</v>
      </c>
      <c r="AH26" t="e">
        <f>IF(ISNA(VLOOKUP("ROComp"&amp;"_"&amp;$AA26&amp;"_"&amp;$Z26,#REF!,6,FALSE)),"",VLOOKUP("ROComp"&amp;"_"&amp;$AA26&amp;"_"&amp;$Z26,#REF!,6,FALSE))</f>
        <v>#REF!</v>
      </c>
      <c r="AI26" s="801">
        <f t="shared" si="23"/>
        <v>0</v>
      </c>
      <c r="AJ26" s="859" t="e">
        <f>VLOOKUP("ROComp"&amp;"_"&amp;$AA26,ValComp[],13,FALSE)</f>
        <v>#N/A</v>
      </c>
      <c r="AK26" s="801">
        <f t="shared" si="24"/>
        <v>0</v>
      </c>
      <c r="AN26" s="864"/>
    </row>
    <row r="27" spans="1:40" x14ac:dyDescent="0.35">
      <c r="A27" t="str">
        <f t="shared" si="22"/>
        <v>RO1_108</v>
      </c>
      <c r="B27" s="496"/>
      <c r="C27" s="555"/>
      <c r="D27" s="110" t="s">
        <v>264</v>
      </c>
      <c r="E27" s="110">
        <v>108</v>
      </c>
      <c r="F27" s="110">
        <v>11</v>
      </c>
      <c r="G27" s="556" t="str">
        <f>VLOOKUP(A27,TransText,8,FALSE)</f>
        <v>Total non-school education expenditure (lines 97 to 107.5)</v>
      </c>
      <c r="H27" s="110"/>
      <c r="I27" s="110"/>
      <c r="J27" s="110"/>
      <c r="K27" s="557">
        <f ca="1">VLOOKUP($D27&amp;$E27&amp;$F27,TIndex,7,FALSE)</f>
        <v>0</v>
      </c>
      <c r="L27" s="558"/>
      <c r="M27" s="559"/>
      <c r="N27" s="560"/>
      <c r="O27" s="110"/>
      <c r="P27" s="110"/>
      <c r="Q27" s="110"/>
      <c r="R27" s="29"/>
      <c r="S27" s="681"/>
      <c r="T27" s="638"/>
      <c r="U27" s="563"/>
      <c r="V27" s="612"/>
      <c r="W27" s="496"/>
      <c r="X27" s="496"/>
      <c r="Y27" s="103"/>
      <c r="Z27" s="715"/>
      <c r="AA27" s="800"/>
      <c r="AB27">
        <f t="shared" ca="1" si="28"/>
        <v>0</v>
      </c>
      <c r="AC27">
        <f t="shared" si="29"/>
        <v>0</v>
      </c>
      <c r="AD27">
        <f t="shared" si="17"/>
        <v>0</v>
      </c>
      <c r="AF27">
        <f t="shared" si="30"/>
        <v>0</v>
      </c>
      <c r="AG27">
        <f t="shared" si="31"/>
        <v>0</v>
      </c>
      <c r="AH27" t="e">
        <f>IF(ISNA(VLOOKUP("ROComp"&amp;"_"&amp;$AA27&amp;"_"&amp;$Z27,#REF!,6,FALSE)),"",VLOOKUP("ROComp"&amp;"_"&amp;$AA27&amp;"_"&amp;$Z27,#REF!,6,FALSE))</f>
        <v>#REF!</v>
      </c>
      <c r="AI27" s="801">
        <f t="shared" si="23"/>
        <v>0</v>
      </c>
      <c r="AJ27" s="859" t="e">
        <f>VLOOKUP("ROComp"&amp;"_"&amp;$AA27,ValComp[],13,FALSE)</f>
        <v>#N/A</v>
      </c>
      <c r="AK27" s="801">
        <f t="shared" si="24"/>
        <v>0</v>
      </c>
      <c r="AN27" s="864"/>
    </row>
    <row r="28" spans="1:40" ht="16" thickBot="1" x14ac:dyDescent="0.4">
      <c r="A28" t="str">
        <f t="shared" si="22"/>
        <v>_</v>
      </c>
      <c r="B28" s="496"/>
      <c r="C28" s="555"/>
      <c r="D28" s="110"/>
      <c r="E28" s="110"/>
      <c r="F28" s="577"/>
      <c r="G28" s="578" t="str">
        <f>Text!H1022</f>
        <v>Total of above rows</v>
      </c>
      <c r="H28" s="110"/>
      <c r="I28" s="110"/>
      <c r="J28" s="110"/>
      <c r="K28" s="566">
        <f ca="1">SUM(K26:K27)</f>
        <v>0</v>
      </c>
      <c r="L28" s="558"/>
      <c r="M28" s="559"/>
      <c r="N28" s="560"/>
      <c r="O28" s="110"/>
      <c r="P28" s="110"/>
      <c r="Q28" s="110"/>
      <c r="R28" s="29"/>
      <c r="S28" s="681"/>
      <c r="T28" s="638"/>
      <c r="U28" s="563"/>
      <c r="V28" s="612"/>
      <c r="W28" s="496"/>
      <c r="X28" s="496"/>
      <c r="Y28" s="103"/>
      <c r="Z28" s="715"/>
      <c r="AA28" s="800"/>
      <c r="AB28">
        <f t="shared" ca="1" si="28"/>
        <v>0</v>
      </c>
      <c r="AC28">
        <f t="shared" si="29"/>
        <v>0</v>
      </c>
      <c r="AD28">
        <f t="shared" si="17"/>
        <v>0</v>
      </c>
      <c r="AF28">
        <f t="shared" si="30"/>
        <v>0</v>
      </c>
      <c r="AG28">
        <f t="shared" si="31"/>
        <v>0</v>
      </c>
      <c r="AH28" t="e">
        <f>IF(ISNA(VLOOKUP("ROComp"&amp;"_"&amp;$AA28&amp;"_"&amp;$Z28,#REF!,6,FALSE)),"",VLOOKUP("ROComp"&amp;"_"&amp;$AA28&amp;"_"&amp;$Z28,#REF!,6,FALSE))</f>
        <v>#REF!</v>
      </c>
      <c r="AI28" s="801">
        <f t="shared" si="23"/>
        <v>0</v>
      </c>
      <c r="AJ28" s="859" t="e">
        <f>VLOOKUP("ROComp"&amp;"_"&amp;$AA28,ValComp[],13,FALSE)</f>
        <v>#N/A</v>
      </c>
      <c r="AK28" s="801">
        <f t="shared" si="24"/>
        <v>0</v>
      </c>
      <c r="AN28" s="864"/>
    </row>
    <row r="29" spans="1:40" ht="15.75" customHeight="1" thickBot="1" x14ac:dyDescent="0.4">
      <c r="A29" t="str">
        <f t="shared" si="22"/>
        <v>RO1_109</v>
      </c>
      <c r="B29" s="496"/>
      <c r="C29" s="567">
        <v>6</v>
      </c>
      <c r="D29" s="568" t="s">
        <v>264</v>
      </c>
      <c r="E29" s="568">
        <v>109</v>
      </c>
      <c r="F29" s="568">
        <v>11</v>
      </c>
      <c r="G29" s="569" t="str">
        <f>VLOOKUP(A29,TransText,8,FALSE)</f>
        <v>Total education revenue expenditure (lines 435+108)</v>
      </c>
      <c r="H29" s="568" t="s">
        <v>93</v>
      </c>
      <c r="I29" s="568">
        <v>199</v>
      </c>
      <c r="J29" s="568">
        <v>1</v>
      </c>
      <c r="K29" s="761">
        <f ca="1">VLOOKUP($D29&amp;$E29&amp;$F29,TIndex,7,FALSE)</f>
        <v>0</v>
      </c>
      <c r="L29" s="761">
        <f ca="1">VLOOKUP($H29&amp;$I29&amp;$J29,TIndex,7,FALSE)</f>
        <v>0</v>
      </c>
      <c r="M29" s="528">
        <v>5</v>
      </c>
      <c r="N29" s="764">
        <f ca="1">IF(OR(K29="",L29=""),"",L29-K29)</f>
        <v>0</v>
      </c>
      <c r="O29" s="570" t="str">
        <f ca="1">IF(ABS(N29)&gt;M29,1,"")</f>
        <v/>
      </c>
      <c r="P29" s="530"/>
      <c r="Q29" s="531" t="str">
        <f>IF(AND(P29=1,R29&lt;&gt;"C"),1,"")</f>
        <v/>
      </c>
      <c r="R29" s="532"/>
      <c r="S29" s="678"/>
      <c r="T29" s="638"/>
      <c r="U29" s="794"/>
      <c r="V29" s="795"/>
      <c r="W29" s="496"/>
      <c r="X29" s="496"/>
      <c r="Y29" s="103"/>
      <c r="Z29" s="718">
        <v>1</v>
      </c>
      <c r="AA29" s="796">
        <f>C29</f>
        <v>6</v>
      </c>
      <c r="AB29" s="797">
        <f t="shared" ca="1" si="28"/>
        <v>0</v>
      </c>
      <c r="AC29" s="797">
        <f t="shared" ca="1" si="29"/>
        <v>0</v>
      </c>
      <c r="AD29" s="797">
        <f t="shared" ca="1" si="17"/>
        <v>0</v>
      </c>
      <c r="AE29" s="797"/>
      <c r="AF29" s="797">
        <f t="shared" si="30"/>
        <v>5</v>
      </c>
      <c r="AG29" s="797" t="str">
        <f t="shared" ca="1" si="31"/>
        <v/>
      </c>
      <c r="AH29" s="797">
        <f>VLOOKUP("ROComp"&amp;"_"&amp;$AA29,ValComp[],11,FALSE)</f>
        <v>0</v>
      </c>
      <c r="AI29" s="798" t="str">
        <f t="shared" si="23"/>
        <v/>
      </c>
      <c r="AJ29" s="860">
        <f>VLOOKUP("ROComp"&amp;"_"&amp;$AA29,ValComp[],13,FALSE)</f>
        <v>0</v>
      </c>
      <c r="AK29" s="798">
        <f t="shared" si="24"/>
        <v>0</v>
      </c>
      <c r="AL29" s="797" t="str">
        <f>VLOOKUP("ROComp"&amp;"_"&amp;$AA29,ValComp[],15,FALSE)</f>
        <v/>
      </c>
      <c r="AM29" s="797">
        <f>VLOOKUP("ROComp"&amp;"_"&amp;$AA29,ValComp[],16,FALSE)</f>
        <v>0</v>
      </c>
      <c r="AN29" s="865">
        <f>VLOOKUP("ROComp"&amp;"_"&amp;$AA29,ValComp[],17,FALSE)</f>
        <v>0</v>
      </c>
    </row>
    <row r="30" spans="1:40" ht="16" thickBot="1" x14ac:dyDescent="0.4">
      <c r="A30" t="str">
        <f t="shared" si="22"/>
        <v>_</v>
      </c>
      <c r="B30" s="496"/>
      <c r="C30" s="533"/>
      <c r="D30" s="534"/>
      <c r="E30" s="534"/>
      <c r="F30" s="535"/>
      <c r="G30" s="535"/>
      <c r="H30" s="534"/>
      <c r="I30" s="534"/>
      <c r="J30" s="534"/>
      <c r="K30" s="536"/>
      <c r="L30" s="536"/>
      <c r="M30" s="537"/>
      <c r="N30" s="538"/>
      <c r="O30" s="534"/>
      <c r="P30" s="534"/>
      <c r="Q30" s="534"/>
      <c r="R30" s="539"/>
      <c r="S30" s="679"/>
      <c r="T30" s="638"/>
      <c r="U30" s="542"/>
      <c r="V30" s="613"/>
      <c r="W30" s="496"/>
      <c r="X30" s="496"/>
      <c r="Y30" s="103"/>
      <c r="Z30" s="715"/>
      <c r="AA30" s="800"/>
      <c r="AB30">
        <f t="shared" si="28"/>
        <v>0</v>
      </c>
      <c r="AC30">
        <f t="shared" si="29"/>
        <v>0</v>
      </c>
      <c r="AD30">
        <f t="shared" si="17"/>
        <v>0</v>
      </c>
      <c r="AF30">
        <f t="shared" si="30"/>
        <v>0</v>
      </c>
      <c r="AG30">
        <f t="shared" si="31"/>
        <v>0</v>
      </c>
      <c r="AH30" t="e">
        <f>IF(ISNA(VLOOKUP("ROComp"&amp;"_"&amp;$AA30&amp;"_"&amp;$Z30,#REF!,6,FALSE)),"",VLOOKUP("ROComp"&amp;"_"&amp;$AA30&amp;"_"&amp;$Z30,#REF!,6,FALSE))</f>
        <v>#REF!</v>
      </c>
      <c r="AI30" s="801">
        <f t="shared" si="23"/>
        <v>0</v>
      </c>
      <c r="AJ30" s="859" t="e">
        <f>VLOOKUP("ROComp"&amp;"_"&amp;$AA30,ValComp[],13,FALSE)</f>
        <v>#N/A</v>
      </c>
      <c r="AK30" s="801">
        <f t="shared" si="24"/>
        <v>0</v>
      </c>
      <c r="AN30" s="864"/>
    </row>
    <row r="31" spans="1:40" x14ac:dyDescent="0.35">
      <c r="A31" t="str">
        <f t="shared" si="22"/>
        <v>RO3_26</v>
      </c>
      <c r="B31" s="496"/>
      <c r="C31" s="544"/>
      <c r="D31" s="545" t="s">
        <v>6</v>
      </c>
      <c r="E31" s="545">
        <v>26</v>
      </c>
      <c r="F31" s="545">
        <v>11</v>
      </c>
      <c r="G31" s="546" t="str">
        <f>VLOOKUP(A31,TransText,8,FALSE)</f>
        <v>Total children's and families' services (lines 1.1+10+17+21+21.7+25+25.49+25.8)</v>
      </c>
      <c r="H31" s="545"/>
      <c r="I31" s="545"/>
      <c r="J31" s="545"/>
      <c r="K31" s="547">
        <f ca="1">VLOOKUP($D31&amp;$E31&amp;$F31,TIndex,7,FALSE)</f>
        <v>0</v>
      </c>
      <c r="L31" s="548"/>
      <c r="M31" s="549"/>
      <c r="N31" s="550"/>
      <c r="O31" s="545"/>
      <c r="P31" s="545"/>
      <c r="Q31" s="545"/>
      <c r="R31" s="551"/>
      <c r="S31" s="680"/>
      <c r="T31" s="638"/>
      <c r="U31" s="552"/>
      <c r="V31" s="611"/>
      <c r="W31" s="496"/>
      <c r="X31" s="496"/>
      <c r="Y31" s="103"/>
      <c r="Z31" s="715"/>
      <c r="AA31" s="800"/>
      <c r="AB31">
        <f t="shared" ca="1" si="28"/>
        <v>0</v>
      </c>
      <c r="AC31">
        <f t="shared" si="29"/>
        <v>0</v>
      </c>
      <c r="AD31">
        <f t="shared" si="17"/>
        <v>0</v>
      </c>
      <c r="AF31">
        <f t="shared" si="30"/>
        <v>0</v>
      </c>
      <c r="AG31">
        <f t="shared" si="31"/>
        <v>0</v>
      </c>
      <c r="AH31" t="e">
        <f>IF(ISNA(VLOOKUP("ROComp"&amp;"_"&amp;$AA31&amp;"_"&amp;$Z31,#REF!,6,FALSE)),"",VLOOKUP("ROComp"&amp;"_"&amp;$AA31&amp;"_"&amp;$Z31,#REF!,6,FALSE))</f>
        <v>#REF!</v>
      </c>
      <c r="AI31" s="801">
        <f t="shared" si="23"/>
        <v>0</v>
      </c>
      <c r="AJ31" s="859" t="e">
        <f>VLOOKUP("ROComp"&amp;"_"&amp;$AA31,ValComp[],13,FALSE)</f>
        <v>#N/A</v>
      </c>
      <c r="AK31" s="801">
        <f t="shared" si="24"/>
        <v>0</v>
      </c>
      <c r="AN31" s="864"/>
    </row>
    <row r="32" spans="1:40" x14ac:dyDescent="0.35">
      <c r="A32" t="str">
        <f t="shared" si="22"/>
        <v>RO3_26.5</v>
      </c>
      <c r="B32" s="496"/>
      <c r="C32" s="555"/>
      <c r="D32" s="110" t="s">
        <v>6</v>
      </c>
      <c r="E32" s="110">
        <v>26.5</v>
      </c>
      <c r="F32" s="110">
        <v>11</v>
      </c>
      <c r="G32" s="556" t="str">
        <f>VLOOKUP(A32,TransText,8,FALSE)</f>
        <v>Service strategy - adult services</v>
      </c>
      <c r="H32" s="110"/>
      <c r="I32" s="110"/>
      <c r="J32" s="110"/>
      <c r="K32" s="557">
        <f ca="1">VLOOKUP($D32&amp;$E32&amp;$F32,TIndex,7,FALSE)</f>
        <v>0</v>
      </c>
      <c r="L32" s="558"/>
      <c r="M32" s="559"/>
      <c r="N32" s="560"/>
      <c r="O32" s="110"/>
      <c r="P32" s="110"/>
      <c r="Q32" s="110"/>
      <c r="R32" s="29"/>
      <c r="S32" s="681"/>
      <c r="T32" s="638"/>
      <c r="U32" s="563"/>
      <c r="V32" s="612"/>
      <c r="W32" s="496"/>
      <c r="X32" s="496"/>
      <c r="Y32" s="103"/>
      <c r="Z32" s="715"/>
      <c r="AA32" s="800"/>
      <c r="AB32">
        <f t="shared" ca="1" si="28"/>
        <v>0</v>
      </c>
      <c r="AC32">
        <f t="shared" si="29"/>
        <v>0</v>
      </c>
      <c r="AD32">
        <f t="shared" si="17"/>
        <v>0</v>
      </c>
      <c r="AF32">
        <f t="shared" si="30"/>
        <v>0</v>
      </c>
      <c r="AG32">
        <f t="shared" si="31"/>
        <v>0</v>
      </c>
      <c r="AH32" t="e">
        <f>IF(ISNA(VLOOKUP("ROComp"&amp;"_"&amp;$AA32&amp;"_"&amp;$Z32,#REF!,6,FALSE)),"",VLOOKUP("ROComp"&amp;"_"&amp;$AA32&amp;"_"&amp;$Z32,#REF!,6,FALSE))</f>
        <v>#REF!</v>
      </c>
      <c r="AI32" s="801">
        <f t="shared" si="23"/>
        <v>0</v>
      </c>
      <c r="AJ32" s="859" t="e">
        <f>VLOOKUP("ROComp"&amp;"_"&amp;$AA32,ValComp[],13,FALSE)</f>
        <v>#N/A</v>
      </c>
      <c r="AK32" s="801">
        <f t="shared" si="24"/>
        <v>0</v>
      </c>
      <c r="AN32" s="864"/>
    </row>
    <row r="33" spans="1:40" x14ac:dyDescent="0.35">
      <c r="A33" t="str">
        <f t="shared" si="22"/>
        <v>RO3_37</v>
      </c>
      <c r="B33" s="496"/>
      <c r="C33" s="576"/>
      <c r="D33" s="110" t="s">
        <v>6</v>
      </c>
      <c r="E33" s="110">
        <v>37</v>
      </c>
      <c r="F33" s="110">
        <v>11</v>
      </c>
      <c r="G33" s="556" t="str">
        <f>VLOOKUP(A33,TransText,8,FALSE)</f>
        <v>Total older people (aged 65 and over) (lines 27 to 36)</v>
      </c>
      <c r="H33" s="110"/>
      <c r="I33" s="110"/>
      <c r="J33" s="110"/>
      <c r="K33" s="557">
        <f ca="1">VLOOKUP($D33&amp;$E33&amp;$F33,TIndex,7,FALSE)</f>
        <v>0</v>
      </c>
      <c r="L33" s="558"/>
      <c r="M33" s="559"/>
      <c r="N33" s="560"/>
      <c r="O33" s="110"/>
      <c r="P33" s="110"/>
      <c r="Q33" s="110"/>
      <c r="R33" s="29"/>
      <c r="S33" s="681"/>
      <c r="T33" s="638"/>
      <c r="U33" s="561"/>
      <c r="V33" s="612"/>
      <c r="W33" s="496"/>
      <c r="X33" s="496"/>
      <c r="Y33" s="103"/>
      <c r="Z33" s="715"/>
      <c r="AA33" s="800"/>
      <c r="AB33">
        <f t="shared" ca="1" si="28"/>
        <v>0</v>
      </c>
      <c r="AC33">
        <f t="shared" si="29"/>
        <v>0</v>
      </c>
      <c r="AD33">
        <f t="shared" si="17"/>
        <v>0</v>
      </c>
      <c r="AF33">
        <f t="shared" si="30"/>
        <v>0</v>
      </c>
      <c r="AG33">
        <f t="shared" si="31"/>
        <v>0</v>
      </c>
      <c r="AH33" t="e">
        <f>IF(ISNA(VLOOKUP("ROComp"&amp;"_"&amp;$AA33&amp;"_"&amp;$Z33,#REF!,6,FALSE)),"",VLOOKUP("ROComp"&amp;"_"&amp;$AA33&amp;"_"&amp;$Z33,#REF!,6,FALSE))</f>
        <v>#REF!</v>
      </c>
      <c r="AI33" s="801">
        <f t="shared" si="23"/>
        <v>0</v>
      </c>
      <c r="AJ33" s="859" t="e">
        <f>VLOOKUP("ROComp"&amp;"_"&amp;$AA33,ValComp[],13,FALSE)</f>
        <v>#N/A</v>
      </c>
      <c r="AK33" s="801">
        <f t="shared" si="24"/>
        <v>0</v>
      </c>
      <c r="AN33" s="864"/>
    </row>
    <row r="34" spans="1:40" x14ac:dyDescent="0.35">
      <c r="A34" t="str">
        <f t="shared" si="22"/>
        <v>RO3_82</v>
      </c>
      <c r="B34" s="496"/>
      <c r="C34" s="555"/>
      <c r="D34" s="110" t="s">
        <v>6</v>
      </c>
      <c r="E34" s="110">
        <v>82</v>
      </c>
      <c r="F34" s="110">
        <v>11</v>
      </c>
      <c r="G34" s="556" t="str">
        <f>VLOOKUP(A34,TransText,8,FALSE)</f>
        <v>Total social services for adults aged under 65 (lines 48+59+70+81)</v>
      </c>
      <c r="H34" s="110"/>
      <c r="I34" s="110"/>
      <c r="J34" s="110"/>
      <c r="K34" s="557">
        <f ca="1">VLOOKUP($D34&amp;$E34&amp;$F34,TIndex,7,FALSE)</f>
        <v>0</v>
      </c>
      <c r="L34" s="558"/>
      <c r="M34" s="559"/>
      <c r="N34" s="560"/>
      <c r="O34" s="110"/>
      <c r="P34" s="110"/>
      <c r="Q34" s="110"/>
      <c r="R34" s="29"/>
      <c r="S34" s="681"/>
      <c r="T34" s="638"/>
      <c r="U34" s="563"/>
      <c r="V34" s="612"/>
      <c r="W34" s="496"/>
      <c r="X34" s="496"/>
      <c r="Y34" s="103"/>
      <c r="Z34" s="715"/>
      <c r="AA34" s="800"/>
      <c r="AB34">
        <f t="shared" ca="1" si="28"/>
        <v>0</v>
      </c>
      <c r="AC34">
        <f t="shared" si="29"/>
        <v>0</v>
      </c>
      <c r="AD34">
        <f t="shared" si="17"/>
        <v>0</v>
      </c>
      <c r="AF34">
        <f t="shared" si="30"/>
        <v>0</v>
      </c>
      <c r="AG34">
        <f t="shared" si="31"/>
        <v>0</v>
      </c>
      <c r="AH34" t="e">
        <f>IF(ISNA(VLOOKUP("ROComp"&amp;"_"&amp;$AA34&amp;"_"&amp;$Z34,#REF!,6,FALSE)),"",VLOOKUP("ROComp"&amp;"_"&amp;$AA34&amp;"_"&amp;$Z34,#REF!,6,FALSE))</f>
        <v>#REF!</v>
      </c>
      <c r="AI34" s="801">
        <f t="shared" si="23"/>
        <v>0</v>
      </c>
      <c r="AJ34" s="859" t="e">
        <f>VLOOKUP("ROComp"&amp;"_"&amp;$AA34,ValComp[],13,FALSE)</f>
        <v>#N/A</v>
      </c>
      <c r="AK34" s="801">
        <f t="shared" si="24"/>
        <v>0</v>
      </c>
      <c r="AN34" s="864"/>
    </row>
    <row r="35" spans="1:40" ht="16" thickBot="1" x14ac:dyDescent="0.4">
      <c r="A35" t="str">
        <f t="shared" si="22"/>
        <v>_</v>
      </c>
      <c r="B35" s="496"/>
      <c r="C35" s="555"/>
      <c r="D35" s="110"/>
      <c r="E35" s="110"/>
      <c r="F35" s="110"/>
      <c r="G35" s="578" t="str">
        <f>Text!H1022</f>
        <v>Total of above rows</v>
      </c>
      <c r="H35" s="110"/>
      <c r="I35" s="110"/>
      <c r="J35" s="110"/>
      <c r="K35" s="566">
        <f ca="1">SUM(K31:K34)</f>
        <v>0</v>
      </c>
      <c r="L35" s="558"/>
      <c r="M35" s="559"/>
      <c r="N35" s="560"/>
      <c r="O35" s="110"/>
      <c r="P35" s="110"/>
      <c r="Q35" s="110"/>
      <c r="R35" s="29"/>
      <c r="S35" s="681"/>
      <c r="T35" s="638"/>
      <c r="U35" s="563"/>
      <c r="V35" s="612"/>
      <c r="W35" s="496"/>
      <c r="X35" s="496"/>
      <c r="Y35" s="103"/>
      <c r="Z35" s="715"/>
      <c r="AA35" s="800"/>
      <c r="AB35">
        <f t="shared" ca="1" si="28"/>
        <v>0</v>
      </c>
      <c r="AC35">
        <f t="shared" si="29"/>
        <v>0</v>
      </c>
      <c r="AD35">
        <f t="shared" si="17"/>
        <v>0</v>
      </c>
      <c r="AF35">
        <f t="shared" si="30"/>
        <v>0</v>
      </c>
      <c r="AG35">
        <f t="shared" si="31"/>
        <v>0</v>
      </c>
      <c r="AH35" t="e">
        <f>IF(ISNA(VLOOKUP("ROComp"&amp;"_"&amp;$AA35&amp;"_"&amp;$Z35,#REF!,6,FALSE)),"",VLOOKUP("ROComp"&amp;"_"&amp;$AA35&amp;"_"&amp;$Z35,#REF!,6,FALSE))</f>
        <v>#REF!</v>
      </c>
      <c r="AI35" s="801">
        <f t="shared" si="23"/>
        <v>0</v>
      </c>
      <c r="AJ35" s="859" t="e">
        <f>VLOOKUP("ROComp"&amp;"_"&amp;$AA35,ValComp[],13,FALSE)</f>
        <v>#N/A</v>
      </c>
      <c r="AK35" s="801">
        <f t="shared" si="24"/>
        <v>0</v>
      </c>
      <c r="AN35" s="864"/>
    </row>
    <row r="36" spans="1:40" ht="15.75" customHeight="1" thickBot="1" x14ac:dyDescent="0.4">
      <c r="A36" t="str">
        <f t="shared" si="22"/>
        <v>RO3_84</v>
      </c>
      <c r="B36" s="496"/>
      <c r="C36" s="567">
        <v>7</v>
      </c>
      <c r="D36" s="568" t="s">
        <v>6</v>
      </c>
      <c r="E36" s="568">
        <v>84</v>
      </c>
      <c r="F36" s="568">
        <v>11</v>
      </c>
      <c r="G36" s="569" t="str">
        <f>VLOOKUP(A36,TransText,8,FALSE)</f>
        <v>Total social services (lines 26+26.5+37+82)</v>
      </c>
      <c r="H36" s="568" t="s">
        <v>93</v>
      </c>
      <c r="I36" s="568">
        <v>399</v>
      </c>
      <c r="J36" s="568">
        <v>1</v>
      </c>
      <c r="K36" s="761">
        <f ca="1">VLOOKUP($D36&amp;$E36&amp;$F36,TIndex,7,FALSE)</f>
        <v>0</v>
      </c>
      <c r="L36" s="761">
        <f ca="1">VLOOKUP($H36&amp;$I36&amp;$J36,TIndex,7,FALSE)</f>
        <v>0</v>
      </c>
      <c r="M36" s="528">
        <v>5</v>
      </c>
      <c r="N36" s="764">
        <f ca="1">IF(OR(K36="",L36=""),"",L36-K36)</f>
        <v>0</v>
      </c>
      <c r="O36" s="570" t="str">
        <f ca="1">IF(ABS(N36)&gt;M36,1,"")</f>
        <v/>
      </c>
      <c r="P36" s="530"/>
      <c r="Q36" s="531" t="str">
        <f>IF(AND(P36=1,R36&lt;&gt;"C"),1,"")</f>
        <v/>
      </c>
      <c r="R36" s="532"/>
      <c r="S36" s="678"/>
      <c r="T36" s="638"/>
      <c r="U36" s="794"/>
      <c r="V36" s="795"/>
      <c r="W36" s="496"/>
      <c r="X36" s="496"/>
      <c r="Y36" s="103"/>
      <c r="Z36" s="718">
        <v>1</v>
      </c>
      <c r="AA36" s="796">
        <f>C36</f>
        <v>7</v>
      </c>
      <c r="AB36" s="797">
        <f t="shared" ca="1" si="28"/>
        <v>0</v>
      </c>
      <c r="AC36" s="797">
        <f t="shared" ca="1" si="29"/>
        <v>0</v>
      </c>
      <c r="AD36" s="797">
        <f t="shared" ca="1" si="17"/>
        <v>0</v>
      </c>
      <c r="AE36" s="797"/>
      <c r="AF36" s="797">
        <f t="shared" si="30"/>
        <v>5</v>
      </c>
      <c r="AG36" s="797" t="str">
        <f t="shared" ca="1" si="31"/>
        <v/>
      </c>
      <c r="AH36" s="797">
        <f>VLOOKUP("ROComp"&amp;"_"&amp;$AA36,ValComp[],11,FALSE)</f>
        <v>1</v>
      </c>
      <c r="AI36" s="798" t="str">
        <f t="shared" si="23"/>
        <v/>
      </c>
      <c r="AJ36" s="860" t="str">
        <f>VLOOKUP("ROComp"&amp;"_"&amp;$AA36,ValComp[],13,FALSE)</f>
        <v>S</v>
      </c>
      <c r="AK36" s="798">
        <f t="shared" si="24"/>
        <v>0</v>
      </c>
      <c r="AL36" s="797" t="str">
        <f>VLOOKUP("ROComp"&amp;"_"&amp;$AA36,ValComp[],15,FALSE)</f>
        <v>Please try and balance</v>
      </c>
      <c r="AM36" s="797">
        <f>VLOOKUP("ROComp"&amp;"_"&amp;$AA36,ValComp[],16,FALSE)</f>
        <v>0</v>
      </c>
      <c r="AN36" s="865">
        <f>VLOOKUP("ROComp"&amp;"_"&amp;$AA36,ValComp[],17,FALSE)</f>
        <v>0</v>
      </c>
    </row>
    <row r="37" spans="1:40" ht="16" thickBot="1" x14ac:dyDescent="0.4">
      <c r="A37" t="str">
        <f t="shared" si="22"/>
        <v>_</v>
      </c>
      <c r="B37" s="496"/>
      <c r="C37" s="533"/>
      <c r="D37" s="534"/>
      <c r="E37" s="534"/>
      <c r="F37" s="534"/>
      <c r="G37" s="535"/>
      <c r="H37" s="534"/>
      <c r="I37" s="534"/>
      <c r="J37" s="534"/>
      <c r="K37" s="536"/>
      <c r="L37" s="536"/>
      <c r="M37" s="537"/>
      <c r="N37" s="538"/>
      <c r="O37" s="534"/>
      <c r="P37" s="534"/>
      <c r="Q37" s="534"/>
      <c r="R37" s="539"/>
      <c r="S37" s="679"/>
      <c r="T37" s="541"/>
      <c r="U37" s="542"/>
      <c r="V37" s="613"/>
      <c r="W37" s="496"/>
      <c r="X37" s="496"/>
      <c r="Y37" s="103"/>
      <c r="Z37" s="715"/>
      <c r="AA37" s="800"/>
      <c r="AB37">
        <f t="shared" si="28"/>
        <v>0</v>
      </c>
      <c r="AC37">
        <f t="shared" si="29"/>
        <v>0</v>
      </c>
      <c r="AD37">
        <f t="shared" si="17"/>
        <v>0</v>
      </c>
      <c r="AF37">
        <f t="shared" si="30"/>
        <v>0</v>
      </c>
      <c r="AG37">
        <f t="shared" si="31"/>
        <v>0</v>
      </c>
      <c r="AH37" t="e">
        <f>IF(ISNA(VLOOKUP("ROComp"&amp;"_"&amp;$AA37&amp;"_"&amp;$Z37,#REF!,6,FALSE)),"",VLOOKUP("ROComp"&amp;"_"&amp;$AA37&amp;"_"&amp;$Z37,#REF!,6,FALSE))</f>
        <v>#REF!</v>
      </c>
      <c r="AI37" s="801">
        <f t="shared" si="23"/>
        <v>0</v>
      </c>
      <c r="AJ37" s="859" t="e">
        <f>VLOOKUP("ROComp"&amp;"_"&amp;$AA37,ValComp[],13,FALSE)</f>
        <v>#N/A</v>
      </c>
      <c r="AK37" s="801">
        <f t="shared" si="24"/>
        <v>0</v>
      </c>
      <c r="AN37" s="864"/>
    </row>
    <row r="38" spans="1:40" x14ac:dyDescent="0.35">
      <c r="A38" t="str">
        <f t="shared" si="22"/>
        <v>RO4_1</v>
      </c>
      <c r="B38" s="496"/>
      <c r="C38" s="544"/>
      <c r="D38" s="545" t="s">
        <v>254</v>
      </c>
      <c r="E38" s="545">
        <v>1</v>
      </c>
      <c r="F38" s="545">
        <v>11</v>
      </c>
      <c r="G38" s="546" t="str">
        <f>VLOOKUP(A38,TransText,8,FALSE)</f>
        <v>Archives</v>
      </c>
      <c r="H38" s="545"/>
      <c r="I38" s="545"/>
      <c r="J38" s="545"/>
      <c r="K38" s="547">
        <f ca="1">VLOOKUP($D38&amp;$E38&amp;$F38,TIndex,7,FALSE)</f>
        <v>0</v>
      </c>
      <c r="L38" s="548"/>
      <c r="M38" s="549"/>
      <c r="N38" s="550"/>
      <c r="O38" s="545"/>
      <c r="P38" s="545"/>
      <c r="Q38" s="545"/>
      <c r="R38" s="551"/>
      <c r="S38" s="680"/>
      <c r="T38" s="553"/>
      <c r="U38" s="552"/>
      <c r="V38" s="611"/>
      <c r="W38" s="496"/>
      <c r="X38" s="496"/>
      <c r="Y38" s="103"/>
      <c r="Z38" s="715"/>
      <c r="AA38" s="800"/>
      <c r="AB38">
        <f t="shared" ca="1" si="28"/>
        <v>0</v>
      </c>
      <c r="AC38">
        <f t="shared" si="29"/>
        <v>0</v>
      </c>
      <c r="AD38">
        <f t="shared" si="17"/>
        <v>0</v>
      </c>
      <c r="AF38">
        <f t="shared" si="30"/>
        <v>0</v>
      </c>
      <c r="AG38">
        <f t="shared" si="31"/>
        <v>0</v>
      </c>
      <c r="AH38" t="e">
        <f>IF(ISNA(VLOOKUP("ROComp"&amp;"_"&amp;$AA38&amp;"_"&amp;$Z38,#REF!,6,FALSE)),"",VLOOKUP("ROComp"&amp;"_"&amp;$AA38&amp;"_"&amp;$Z38,#REF!,6,FALSE))</f>
        <v>#REF!</v>
      </c>
      <c r="AI38" s="801">
        <f t="shared" si="23"/>
        <v>0</v>
      </c>
      <c r="AJ38" s="859" t="e">
        <f>VLOOKUP("ROComp"&amp;"_"&amp;$AA38,ValComp[],13,FALSE)</f>
        <v>#N/A</v>
      </c>
      <c r="AK38" s="801">
        <f t="shared" si="24"/>
        <v>0</v>
      </c>
      <c r="AN38" s="864"/>
    </row>
    <row r="39" spans="1:40" x14ac:dyDescent="0.35">
      <c r="A39" t="str">
        <f t="shared" si="22"/>
        <v>RO4_2</v>
      </c>
      <c r="B39" s="496"/>
      <c r="C39" s="555"/>
      <c r="D39" s="110" t="s">
        <v>254</v>
      </c>
      <c r="E39" s="110">
        <v>2</v>
      </c>
      <c r="F39" s="110">
        <v>11</v>
      </c>
      <c r="G39" s="556" t="str">
        <f>VLOOKUP(A39,TransText,8,FALSE)</f>
        <v>Arts development and support</v>
      </c>
      <c r="H39" s="110"/>
      <c r="I39" s="110"/>
      <c r="J39" s="110"/>
      <c r="K39" s="557">
        <f ca="1">VLOOKUP($D39&amp;$E39&amp;$F39,TIndex,7,FALSE)</f>
        <v>0</v>
      </c>
      <c r="L39" s="558"/>
      <c r="M39" s="559"/>
      <c r="N39" s="560"/>
      <c r="O39" s="110"/>
      <c r="P39" s="110"/>
      <c r="Q39" s="110"/>
      <c r="R39" s="29"/>
      <c r="S39" s="681"/>
      <c r="T39" s="562"/>
      <c r="U39" s="563"/>
      <c r="V39" s="612"/>
      <c r="W39" s="496"/>
      <c r="X39" s="496"/>
      <c r="Y39" s="103"/>
      <c r="Z39" s="715"/>
      <c r="AA39" s="800"/>
      <c r="AB39">
        <f t="shared" ca="1" si="28"/>
        <v>0</v>
      </c>
      <c r="AC39">
        <f t="shared" si="29"/>
        <v>0</v>
      </c>
      <c r="AD39">
        <f t="shared" si="17"/>
        <v>0</v>
      </c>
      <c r="AF39">
        <f t="shared" si="30"/>
        <v>0</v>
      </c>
      <c r="AG39">
        <f t="shared" si="31"/>
        <v>0</v>
      </c>
      <c r="AH39" t="e">
        <f>IF(ISNA(VLOOKUP("ROComp"&amp;"_"&amp;$AA39&amp;"_"&amp;$Z39,#REF!,6,FALSE)),"",VLOOKUP("ROComp"&amp;"_"&amp;$AA39&amp;"_"&amp;$Z39,#REF!,6,FALSE))</f>
        <v>#REF!</v>
      </c>
      <c r="AI39" s="801">
        <f t="shared" si="23"/>
        <v>0</v>
      </c>
      <c r="AJ39" s="859" t="e">
        <f>VLOOKUP("ROComp"&amp;"_"&amp;$AA39,ValComp[],13,FALSE)</f>
        <v>#N/A</v>
      </c>
      <c r="AK39" s="801">
        <f t="shared" si="24"/>
        <v>0</v>
      </c>
      <c r="AN39" s="864"/>
    </row>
    <row r="40" spans="1:40" x14ac:dyDescent="0.35">
      <c r="A40" t="str">
        <f t="shared" si="22"/>
        <v>RO4_3</v>
      </c>
      <c r="B40" s="496"/>
      <c r="C40" s="555"/>
      <c r="D40" s="110" t="s">
        <v>254</v>
      </c>
      <c r="E40" s="110">
        <v>3</v>
      </c>
      <c r="F40" s="110">
        <v>11</v>
      </c>
      <c r="G40" s="556" t="str">
        <f>VLOOKUP(A40,TransText,8,FALSE)</f>
        <v>Theatres and public entertainment</v>
      </c>
      <c r="H40" s="110"/>
      <c r="I40" s="110"/>
      <c r="J40" s="110"/>
      <c r="K40" s="557">
        <f ca="1">VLOOKUP($D40&amp;$E40&amp;$F40,TIndex,7,FALSE)</f>
        <v>0</v>
      </c>
      <c r="L40" s="558"/>
      <c r="M40" s="559"/>
      <c r="N40" s="560"/>
      <c r="O40" s="110"/>
      <c r="P40" s="110"/>
      <c r="Q40" s="110"/>
      <c r="R40" s="29"/>
      <c r="S40" s="681"/>
      <c r="T40" s="562"/>
      <c r="U40" s="563"/>
      <c r="V40" s="612"/>
      <c r="W40" s="496"/>
      <c r="X40" s="496"/>
      <c r="Y40" s="103"/>
      <c r="Z40" s="715"/>
      <c r="AA40" s="800"/>
      <c r="AB40">
        <f t="shared" ca="1" si="28"/>
        <v>0</v>
      </c>
      <c r="AC40">
        <f t="shared" si="29"/>
        <v>0</v>
      </c>
      <c r="AD40">
        <f t="shared" si="17"/>
        <v>0</v>
      </c>
      <c r="AF40">
        <f t="shared" si="30"/>
        <v>0</v>
      </c>
      <c r="AG40">
        <f t="shared" si="31"/>
        <v>0</v>
      </c>
      <c r="AH40" t="e">
        <f>IF(ISNA(VLOOKUP("ROComp"&amp;"_"&amp;$AA40&amp;"_"&amp;$Z40,#REF!,6,FALSE)),"",VLOOKUP("ROComp"&amp;"_"&amp;$AA40&amp;"_"&amp;$Z40,#REF!,6,FALSE))</f>
        <v>#REF!</v>
      </c>
      <c r="AI40" s="801">
        <f t="shared" si="23"/>
        <v>0</v>
      </c>
      <c r="AJ40" s="859" t="e">
        <f>VLOOKUP("ROComp"&amp;"_"&amp;$AA40,ValComp[],13,FALSE)</f>
        <v>#N/A</v>
      </c>
      <c r="AK40" s="801">
        <f t="shared" si="24"/>
        <v>0</v>
      </c>
      <c r="AN40" s="864"/>
    </row>
    <row r="41" spans="1:40" x14ac:dyDescent="0.35">
      <c r="A41" t="str">
        <f t="shared" si="22"/>
        <v>RO4_4</v>
      </c>
      <c r="B41" s="496"/>
      <c r="C41" s="555"/>
      <c r="D41" s="110" t="s">
        <v>254</v>
      </c>
      <c r="E41" s="110">
        <v>4</v>
      </c>
      <c r="F41" s="110">
        <v>11</v>
      </c>
      <c r="G41" s="556" t="str">
        <f>VLOOKUP(A41,TransText,8,FALSE)</f>
        <v>Heritage</v>
      </c>
      <c r="H41" s="110"/>
      <c r="I41" s="110"/>
      <c r="J41" s="110"/>
      <c r="K41" s="557">
        <f ca="1">VLOOKUP($D41&amp;$E41&amp;$F41,TIndex,7,FALSE)</f>
        <v>0</v>
      </c>
      <c r="L41" s="558"/>
      <c r="M41" s="559"/>
      <c r="N41" s="560"/>
      <c r="O41" s="110"/>
      <c r="P41" s="110"/>
      <c r="Q41" s="110"/>
      <c r="R41" s="29"/>
      <c r="S41" s="681"/>
      <c r="T41" s="562"/>
      <c r="U41" s="563"/>
      <c r="V41" s="612"/>
      <c r="W41" s="496"/>
      <c r="X41" s="496"/>
      <c r="Y41" s="103"/>
      <c r="Z41" s="715"/>
      <c r="AA41" s="800"/>
      <c r="AB41">
        <f t="shared" ca="1" si="28"/>
        <v>0</v>
      </c>
      <c r="AC41">
        <f t="shared" si="29"/>
        <v>0</v>
      </c>
      <c r="AD41">
        <f t="shared" si="17"/>
        <v>0</v>
      </c>
      <c r="AF41">
        <f t="shared" si="30"/>
        <v>0</v>
      </c>
      <c r="AG41">
        <f t="shared" si="31"/>
        <v>0</v>
      </c>
      <c r="AH41" t="e">
        <f>IF(ISNA(VLOOKUP("ROComp"&amp;"_"&amp;$AA41&amp;"_"&amp;$Z41,#REF!,6,FALSE)),"",VLOOKUP("ROComp"&amp;"_"&amp;$AA41&amp;"_"&amp;$Z41,#REF!,6,FALSE))</f>
        <v>#REF!</v>
      </c>
      <c r="AI41" s="801">
        <f t="shared" si="23"/>
        <v>0</v>
      </c>
      <c r="AJ41" s="859" t="e">
        <f>VLOOKUP("ROComp"&amp;"_"&amp;$AA41,ValComp[],13,FALSE)</f>
        <v>#N/A</v>
      </c>
      <c r="AK41" s="801">
        <f t="shared" si="24"/>
        <v>0</v>
      </c>
      <c r="AN41" s="864"/>
    </row>
    <row r="42" spans="1:40" x14ac:dyDescent="0.35">
      <c r="A42" t="str">
        <f t="shared" si="22"/>
        <v>RO4_5</v>
      </c>
      <c r="B42" s="496"/>
      <c r="C42" s="555"/>
      <c r="D42" s="110" t="s">
        <v>254</v>
      </c>
      <c r="E42" s="110">
        <v>5</v>
      </c>
      <c r="F42" s="110">
        <v>11</v>
      </c>
      <c r="G42" s="556" t="str">
        <f>VLOOKUP(A42,TransText,8,FALSE)</f>
        <v>Museums and galleries</v>
      </c>
      <c r="H42" s="110"/>
      <c r="I42" s="110"/>
      <c r="J42" s="110"/>
      <c r="K42" s="557">
        <f ca="1">VLOOKUP($D42&amp;$E42&amp;$F42,TIndex,7,FALSE)</f>
        <v>0</v>
      </c>
      <c r="L42" s="558"/>
      <c r="M42" s="559"/>
      <c r="N42" s="560"/>
      <c r="O42" s="110"/>
      <c r="P42" s="110"/>
      <c r="Q42" s="110"/>
      <c r="R42" s="29"/>
      <c r="S42" s="681"/>
      <c r="T42" s="562"/>
      <c r="U42" s="563"/>
      <c r="V42" s="612"/>
      <c r="W42" s="496"/>
      <c r="X42" s="496"/>
      <c r="Y42" s="103"/>
      <c r="Z42" s="715"/>
      <c r="AA42" s="800"/>
      <c r="AB42">
        <f t="shared" ca="1" si="28"/>
        <v>0</v>
      </c>
      <c r="AC42">
        <f t="shared" si="29"/>
        <v>0</v>
      </c>
      <c r="AD42">
        <f t="shared" ref="AD42:AD73" si="32">N42</f>
        <v>0</v>
      </c>
      <c r="AF42">
        <f t="shared" si="30"/>
        <v>0</v>
      </c>
      <c r="AG42">
        <f t="shared" si="31"/>
        <v>0</v>
      </c>
      <c r="AH42" t="e">
        <f>IF(ISNA(VLOOKUP("ROComp"&amp;"_"&amp;$AA42&amp;"_"&amp;$Z42,#REF!,6,FALSE)),"",VLOOKUP("ROComp"&amp;"_"&amp;$AA42&amp;"_"&amp;$Z42,#REF!,6,FALSE))</f>
        <v>#REF!</v>
      </c>
      <c r="AI42" s="801">
        <f t="shared" si="23"/>
        <v>0</v>
      </c>
      <c r="AJ42" s="859" t="e">
        <f>VLOOKUP("ROComp"&amp;"_"&amp;$AA42,ValComp[],13,FALSE)</f>
        <v>#N/A</v>
      </c>
      <c r="AK42" s="801">
        <f t="shared" si="24"/>
        <v>0</v>
      </c>
      <c r="AN42" s="864"/>
    </row>
    <row r="43" spans="1:40" ht="16" thickBot="1" x14ac:dyDescent="0.4">
      <c r="A43" t="str">
        <f t="shared" si="22"/>
        <v>_</v>
      </c>
      <c r="B43" s="496"/>
      <c r="C43" s="555"/>
      <c r="D43" s="110"/>
      <c r="E43" s="110"/>
      <c r="F43" s="110"/>
      <c r="G43" s="578" t="str">
        <f>Text!H1022</f>
        <v>Total of above rows</v>
      </c>
      <c r="H43" s="110"/>
      <c r="I43" s="110"/>
      <c r="J43" s="110"/>
      <c r="K43" s="566">
        <f ca="1">SUM(K38:K42)</f>
        <v>0</v>
      </c>
      <c r="L43" s="558"/>
      <c r="M43" s="559"/>
      <c r="N43" s="560"/>
      <c r="O43" s="110"/>
      <c r="P43" s="110"/>
      <c r="Q43" s="110"/>
      <c r="R43" s="29"/>
      <c r="S43" s="681"/>
      <c r="T43" s="562"/>
      <c r="U43" s="563"/>
      <c r="V43" s="612"/>
      <c r="W43" s="496"/>
      <c r="X43" s="496"/>
      <c r="Y43" s="103"/>
      <c r="Z43" s="715"/>
      <c r="AA43" s="800"/>
      <c r="AB43">
        <f t="shared" ca="1" si="28"/>
        <v>0</v>
      </c>
      <c r="AC43">
        <f t="shared" si="29"/>
        <v>0</v>
      </c>
      <c r="AD43">
        <f t="shared" si="32"/>
        <v>0</v>
      </c>
      <c r="AF43">
        <f t="shared" si="30"/>
        <v>0</v>
      </c>
      <c r="AG43">
        <f t="shared" si="31"/>
        <v>0</v>
      </c>
      <c r="AH43" t="e">
        <f>IF(ISNA(VLOOKUP("ROComp"&amp;"_"&amp;$AA43&amp;"_"&amp;$Z43,#REF!,6,FALSE)),"",VLOOKUP("ROComp"&amp;"_"&amp;$AA43&amp;"_"&amp;$Z43,#REF!,6,FALSE))</f>
        <v>#REF!</v>
      </c>
      <c r="AI43" s="801">
        <f t="shared" si="23"/>
        <v>0</v>
      </c>
      <c r="AJ43" s="859" t="e">
        <f>VLOOKUP("ROComp"&amp;"_"&amp;$AA43,ValComp[],13,FALSE)</f>
        <v>#N/A</v>
      </c>
      <c r="AK43" s="801">
        <f t="shared" si="24"/>
        <v>0</v>
      </c>
      <c r="AN43" s="864"/>
    </row>
    <row r="44" spans="1:40" ht="15.75" customHeight="1" thickBot="1" x14ac:dyDescent="0.4">
      <c r="A44" t="str">
        <f t="shared" si="22"/>
        <v>RO4_6</v>
      </c>
      <c r="B44" s="496"/>
      <c r="C44" s="579">
        <v>8</v>
      </c>
      <c r="D44" s="580" t="s">
        <v>254</v>
      </c>
      <c r="E44" s="580">
        <v>6</v>
      </c>
      <c r="F44" s="580">
        <v>11</v>
      </c>
      <c r="G44" s="581" t="str">
        <f>VLOOKUP(A44,TransText,8,FALSE)</f>
        <v>Total culture and heritage (lines 1 to 5)</v>
      </c>
      <c r="H44" s="580" t="s">
        <v>93</v>
      </c>
      <c r="I44" s="580">
        <v>603</v>
      </c>
      <c r="J44" s="580">
        <v>1</v>
      </c>
      <c r="K44" s="761">
        <f ca="1">VLOOKUP($D44&amp;$E44&amp;$F44,TIndex,7,FALSE)</f>
        <v>0</v>
      </c>
      <c r="L44" s="761">
        <f ca="1">VLOOKUP($H44&amp;$I44&amp;$J44,TIndex,7,FALSE)</f>
        <v>0</v>
      </c>
      <c r="M44" s="582">
        <v>5</v>
      </c>
      <c r="N44" s="770">
        <f ca="1">IF(OR(K44="",L44=""),"",L44-K44)</f>
        <v>0</v>
      </c>
      <c r="O44" s="583" t="str">
        <f ca="1">IF(ABS(N44)&gt;M44,1,"")</f>
        <v/>
      </c>
      <c r="P44" s="584"/>
      <c r="Q44" s="585" t="str">
        <f>IF(AND(P44=1,R44&lt;&gt;"C"),1,"")</f>
        <v/>
      </c>
      <c r="R44" s="586"/>
      <c r="S44" s="682"/>
      <c r="T44" s="676"/>
      <c r="U44" s="802"/>
      <c r="V44" s="803"/>
      <c r="W44" s="496"/>
      <c r="X44" s="496"/>
      <c r="Y44" s="103"/>
      <c r="Z44" s="718">
        <v>1</v>
      </c>
      <c r="AA44" s="796">
        <f>C44</f>
        <v>8</v>
      </c>
      <c r="AB44" s="797">
        <f t="shared" ca="1" si="28"/>
        <v>0</v>
      </c>
      <c r="AC44" s="797">
        <f t="shared" ca="1" si="29"/>
        <v>0</v>
      </c>
      <c r="AD44" s="797">
        <f t="shared" ca="1" si="32"/>
        <v>0</v>
      </c>
      <c r="AE44" s="797"/>
      <c r="AF44" s="797">
        <f t="shared" si="30"/>
        <v>5</v>
      </c>
      <c r="AG44" s="797" t="str">
        <f t="shared" ca="1" si="31"/>
        <v/>
      </c>
      <c r="AH44" s="797">
        <f>VLOOKUP("ROComp"&amp;"_"&amp;$AA44,ValComp[],11,FALSE)</f>
        <v>0</v>
      </c>
      <c r="AI44" s="798" t="str">
        <f t="shared" si="23"/>
        <v/>
      </c>
      <c r="AJ44" s="860">
        <f>VLOOKUP("ROComp"&amp;"_"&amp;$AA44,ValComp[],13,FALSE)</f>
        <v>0</v>
      </c>
      <c r="AK44" s="798">
        <f t="shared" si="24"/>
        <v>0</v>
      </c>
      <c r="AL44" s="797" t="str">
        <f>VLOOKUP("ROComp"&amp;"_"&amp;$AA44,ValComp[],15,FALSE)</f>
        <v/>
      </c>
      <c r="AM44" s="797">
        <f>VLOOKUP("ROComp"&amp;"_"&amp;$AA44,ValComp[],16,FALSE)</f>
        <v>0</v>
      </c>
      <c r="AN44" s="865">
        <f>VLOOKUP("ROComp"&amp;"_"&amp;$AA44,ValComp[],17,FALSE)</f>
        <v>0</v>
      </c>
    </row>
    <row r="45" spans="1:40" x14ac:dyDescent="0.35">
      <c r="A45" t="str">
        <f t="shared" si="22"/>
        <v>_</v>
      </c>
      <c r="B45" s="496"/>
      <c r="C45" s="496"/>
      <c r="D45" s="496"/>
      <c r="E45" s="496"/>
      <c r="F45" s="496"/>
      <c r="G45" s="496"/>
      <c r="H45" s="496"/>
      <c r="I45" s="496"/>
      <c r="J45" s="496"/>
      <c r="K45" s="496"/>
      <c r="L45" s="496"/>
      <c r="M45" s="499"/>
      <c r="N45" s="499"/>
      <c r="O45" s="500"/>
      <c r="P45" s="496"/>
      <c r="Q45" s="534"/>
      <c r="R45" s="496"/>
      <c r="S45" s="501"/>
      <c r="T45" s="502"/>
      <c r="U45" s="496"/>
      <c r="V45" s="503"/>
      <c r="W45" s="496"/>
      <c r="X45" s="496"/>
      <c r="Y45" s="103"/>
      <c r="Z45" s="715"/>
      <c r="AA45" s="800"/>
      <c r="AB45">
        <f t="shared" si="28"/>
        <v>0</v>
      </c>
      <c r="AC45">
        <f t="shared" si="29"/>
        <v>0</v>
      </c>
      <c r="AD45">
        <f t="shared" si="32"/>
        <v>0</v>
      </c>
      <c r="AF45">
        <f t="shared" si="30"/>
        <v>0</v>
      </c>
      <c r="AG45">
        <f t="shared" si="31"/>
        <v>0</v>
      </c>
      <c r="AH45" t="e">
        <f>IF(ISNA(VLOOKUP("ROComp"&amp;"_"&amp;$AA45&amp;"_"&amp;$Z45,#REF!,6,FALSE)),"",VLOOKUP("ROComp"&amp;"_"&amp;$AA45&amp;"_"&amp;$Z45,#REF!,6,FALSE))</f>
        <v>#REF!</v>
      </c>
      <c r="AI45" s="801">
        <f t="shared" si="23"/>
        <v>0</v>
      </c>
      <c r="AJ45" s="859" t="e">
        <f>VLOOKUP("ROComp"&amp;"_"&amp;$AA45,ValComp[],13,FALSE)</f>
        <v>#N/A</v>
      </c>
      <c r="AK45" s="801">
        <f t="shared" si="24"/>
        <v>0</v>
      </c>
      <c r="AN45" s="864"/>
    </row>
    <row r="46" spans="1:40" ht="16" thickBot="1" x14ac:dyDescent="0.4">
      <c r="A46" t="str">
        <f t="shared" si="22"/>
        <v>_</v>
      </c>
      <c r="B46" s="496"/>
      <c r="C46" s="534"/>
      <c r="D46" s="534"/>
      <c r="E46" s="534"/>
      <c r="F46" s="535"/>
      <c r="G46" s="534"/>
      <c r="H46" s="536"/>
      <c r="I46" s="536"/>
      <c r="J46" s="536"/>
      <c r="K46" s="534"/>
      <c r="L46" s="534"/>
      <c r="M46" s="539"/>
      <c r="N46" s="600"/>
      <c r="O46" s="601"/>
      <c r="P46" s="599"/>
      <c r="Q46" s="534"/>
      <c r="R46" s="599"/>
      <c r="S46" s="501"/>
      <c r="T46" s="502"/>
      <c r="U46" s="496"/>
      <c r="V46" s="503"/>
      <c r="W46" s="496"/>
      <c r="X46" s="496"/>
      <c r="Y46" s="103"/>
      <c r="Z46" s="715"/>
      <c r="AA46" s="800"/>
      <c r="AB46">
        <f t="shared" si="28"/>
        <v>0</v>
      </c>
      <c r="AC46">
        <f t="shared" si="29"/>
        <v>0</v>
      </c>
      <c r="AD46">
        <f t="shared" si="32"/>
        <v>0</v>
      </c>
      <c r="AF46">
        <f t="shared" si="30"/>
        <v>0</v>
      </c>
      <c r="AG46">
        <f t="shared" si="31"/>
        <v>0</v>
      </c>
      <c r="AH46" t="e">
        <f>IF(ISNA(VLOOKUP("ROComp"&amp;"_"&amp;$AA46&amp;"_"&amp;$Z46,#REF!,6,FALSE)),"",VLOOKUP("ROComp"&amp;"_"&amp;$AA46&amp;"_"&amp;$Z46,#REF!,6,FALSE))</f>
        <v>#REF!</v>
      </c>
      <c r="AI46" s="801">
        <f t="shared" si="23"/>
        <v>0</v>
      </c>
      <c r="AJ46" s="859" t="e">
        <f>VLOOKUP("ROComp"&amp;"_"&amp;$AA46,ValComp[],13,FALSE)</f>
        <v>#N/A</v>
      </c>
      <c r="AK46" s="801">
        <f t="shared" si="24"/>
        <v>0</v>
      </c>
      <c r="AN46" s="864"/>
    </row>
    <row r="47" spans="1:40" ht="19" thickTop="1" thickBot="1" x14ac:dyDescent="0.4">
      <c r="A47" t="str">
        <f t="shared" si="22"/>
        <v>Check all lines balance to zero or are within tolerance_</v>
      </c>
      <c r="B47" s="496"/>
      <c r="C47" s="513">
        <v>5</v>
      </c>
      <c r="D47" s="514" t="str">
        <f>Text!H1013</f>
        <v>Check all lines balance to zero or are within tolerance</v>
      </c>
      <c r="E47" s="515"/>
      <c r="F47" s="515"/>
      <c r="G47" s="515"/>
      <c r="H47" s="515"/>
      <c r="I47" s="516"/>
      <c r="J47" s="496"/>
      <c r="K47" s="496"/>
      <c r="L47" s="496"/>
      <c r="M47" s="499"/>
      <c r="N47" s="499"/>
      <c r="O47" s="517">
        <f ca="1">SUM(O59:O66)</f>
        <v>0</v>
      </c>
      <c r="P47" s="517">
        <f t="shared" ref="P47:Q47" si="33">SUM(P51:P66)</f>
        <v>0</v>
      </c>
      <c r="Q47" s="517">
        <f t="shared" si="33"/>
        <v>0</v>
      </c>
      <c r="R47" s="496"/>
      <c r="S47" s="501"/>
      <c r="T47" s="502"/>
      <c r="U47" s="496"/>
      <c r="V47" s="503"/>
      <c r="W47" s="496"/>
      <c r="X47" s="496"/>
      <c r="Y47" s="103"/>
      <c r="Z47" s="715"/>
      <c r="AA47" s="800"/>
      <c r="AB47">
        <f t="shared" si="28"/>
        <v>0</v>
      </c>
      <c r="AC47">
        <f t="shared" si="29"/>
        <v>0</v>
      </c>
      <c r="AD47">
        <f t="shared" si="32"/>
        <v>0</v>
      </c>
      <c r="AF47">
        <f t="shared" si="30"/>
        <v>0</v>
      </c>
      <c r="AG47">
        <f t="shared" ca="1" si="31"/>
        <v>0</v>
      </c>
      <c r="AH47" t="e">
        <f>IF(ISNA(VLOOKUP("ROComp"&amp;"_"&amp;$AA47&amp;"_"&amp;$Z47,#REF!,6,FALSE)),"",VLOOKUP("ROComp"&amp;"_"&amp;$AA47&amp;"_"&amp;$Z47,#REF!,6,FALSE))</f>
        <v>#REF!</v>
      </c>
      <c r="AI47" s="801">
        <f t="shared" si="23"/>
        <v>0</v>
      </c>
      <c r="AJ47" s="859" t="e">
        <f>VLOOKUP("ROComp"&amp;"_"&amp;$AA47,ValComp[],13,FALSE)</f>
        <v>#N/A</v>
      </c>
      <c r="AK47" s="801">
        <f t="shared" si="24"/>
        <v>0</v>
      </c>
      <c r="AN47" s="864"/>
    </row>
    <row r="48" spans="1:40" ht="16.5" thickTop="1" thickBot="1" x14ac:dyDescent="0.4">
      <c r="A48" t="str">
        <f t="shared" si="22"/>
        <v>_</v>
      </c>
      <c r="B48" s="496"/>
      <c r="C48" s="496"/>
      <c r="D48" s="518"/>
      <c r="E48" s="519"/>
      <c r="F48" s="518"/>
      <c r="G48" s="519"/>
      <c r="H48" s="496"/>
      <c r="I48" s="496"/>
      <c r="J48" s="496"/>
      <c r="K48" s="1452"/>
      <c r="L48" s="1453"/>
      <c r="M48" s="499"/>
      <c r="N48" s="499"/>
      <c r="O48" s="500"/>
      <c r="P48" s="496"/>
      <c r="Q48" s="499"/>
      <c r="R48" s="496"/>
      <c r="S48" s="501"/>
      <c r="T48" s="502"/>
      <c r="U48" s="496"/>
      <c r="V48" s="503"/>
      <c r="W48" s="496"/>
      <c r="X48" s="496"/>
      <c r="Y48" s="103"/>
      <c r="Z48" s="715"/>
      <c r="AA48" s="800"/>
      <c r="AB48">
        <f t="shared" si="28"/>
        <v>0</v>
      </c>
      <c r="AC48">
        <f t="shared" si="29"/>
        <v>0</v>
      </c>
      <c r="AD48">
        <f t="shared" si="32"/>
        <v>0</v>
      </c>
      <c r="AF48">
        <f t="shared" si="30"/>
        <v>0</v>
      </c>
      <c r="AG48">
        <f t="shared" si="31"/>
        <v>0</v>
      </c>
      <c r="AH48" t="e">
        <f>IF(ISNA(VLOOKUP("ROComp"&amp;"_"&amp;$AA48&amp;"_"&amp;$Z48,#REF!,6,FALSE)),"",VLOOKUP("ROComp"&amp;"_"&amp;$AA48&amp;"_"&amp;$Z48,#REF!,6,FALSE))</f>
        <v>#REF!</v>
      </c>
      <c r="AI48" s="801">
        <f t="shared" si="23"/>
        <v>0</v>
      </c>
      <c r="AJ48" s="859" t="e">
        <f>VLOOKUP("ROComp"&amp;"_"&amp;$AA48,ValComp[],13,FALSE)</f>
        <v>#N/A</v>
      </c>
      <c r="AK48" s="801">
        <f t="shared" si="24"/>
        <v>0</v>
      </c>
      <c r="AN48" s="864"/>
    </row>
    <row r="49" spans="1:40" ht="35" x14ac:dyDescent="0.35">
      <c r="A49" t="str">
        <f t="shared" si="22"/>
        <v>Form1 Ref_Form1 Row</v>
      </c>
      <c r="B49" s="496"/>
      <c r="C49" s="602" t="str">
        <f>C8</f>
        <v>Val No</v>
      </c>
      <c r="D49" s="603" t="str">
        <f t="shared" ref="D49:K49" si="34">D8</f>
        <v>Form1 Ref</v>
      </c>
      <c r="E49" s="603" t="str">
        <f t="shared" si="34"/>
        <v>Form1 Row</v>
      </c>
      <c r="F49" s="603" t="str">
        <f t="shared" si="34"/>
        <v>Form1 Col</v>
      </c>
      <c r="G49" s="603" t="str">
        <f t="shared" si="34"/>
        <v>Validation Description</v>
      </c>
      <c r="H49" s="604"/>
      <c r="I49" s="603"/>
      <c r="J49" s="603"/>
      <c r="K49" s="772" t="str">
        <f t="shared" si="34"/>
        <v>Form1</v>
      </c>
      <c r="L49" s="772"/>
      <c r="M49" s="605" t="str">
        <f>Text!H980</f>
        <v>tolerances:</v>
      </c>
      <c r="N49" s="771" t="str">
        <f>Text!H981</f>
        <v>differences:</v>
      </c>
      <c r="O49" s="606" t="s">
        <v>3188</v>
      </c>
      <c r="P49" s="606" t="str">
        <f>Text!H985</f>
        <v>Mark</v>
      </c>
      <c r="Q49" s="607" t="str">
        <f>Text!H986</f>
        <v>Check</v>
      </c>
      <c r="R49" s="608" t="str">
        <f>Text!H987</f>
        <v>Status</v>
      </c>
      <c r="S49" s="677" t="str">
        <f>Text!H988</f>
        <v>Your Comments</v>
      </c>
      <c r="T49" s="674" t="str">
        <f>Text!H989</f>
        <v>Our Comments</v>
      </c>
      <c r="U49" s="609" t="str">
        <f>Text!H990</f>
        <v>Initials</v>
      </c>
      <c r="V49" s="610" t="str">
        <f>Text!H991</f>
        <v>Date</v>
      </c>
      <c r="W49" s="496"/>
      <c r="X49" s="496"/>
      <c r="Y49" s="103"/>
      <c r="Z49" s="715"/>
      <c r="AA49" s="800"/>
      <c r="AB49" t="str">
        <f>K49</f>
        <v>Form1</v>
      </c>
      <c r="AC49">
        <f>L49</f>
        <v>0</v>
      </c>
      <c r="AD49" t="str">
        <f t="shared" si="32"/>
        <v>differences:</v>
      </c>
      <c r="AF49" t="str">
        <f>M49</f>
        <v>tolerances:</v>
      </c>
      <c r="AG49" t="str">
        <f t="shared" ref="AG49" si="35">O49</f>
        <v>Auto</v>
      </c>
      <c r="AH49" t="e">
        <f>IF(ISNA(VLOOKUP("ROComp"&amp;"_"&amp;$AA49&amp;"_"&amp;$Z49,#REF!,6,FALSE)),"",VLOOKUP("ROComp"&amp;"_"&amp;$AA49&amp;"_"&amp;$Z49,#REF!,6,FALSE))</f>
        <v>#REF!</v>
      </c>
      <c r="AI49" s="801" t="str">
        <f t="shared" si="23"/>
        <v>Check</v>
      </c>
      <c r="AJ49" s="859" t="e">
        <f>VLOOKUP("ROComp"&amp;"_"&amp;$AA49,ValComp[],13,FALSE)</f>
        <v>#N/A</v>
      </c>
      <c r="AK49" s="801" t="str">
        <f t="shared" si="24"/>
        <v>Your Comments</v>
      </c>
      <c r="AN49" s="864"/>
    </row>
    <row r="50" spans="1:40" ht="17.25" customHeight="1" x14ac:dyDescent="0.35">
      <c r="A50" t="str">
        <f t="shared" si="22"/>
        <v>Form1_Form1 Row</v>
      </c>
      <c r="B50" s="496"/>
      <c r="C50" s="1305" t="s">
        <v>3267</v>
      </c>
      <c r="D50" s="1301" t="s">
        <v>3293</v>
      </c>
      <c r="E50" s="1301" t="s">
        <v>3287</v>
      </c>
      <c r="F50" s="1301" t="s">
        <v>3288</v>
      </c>
      <c r="G50" s="1302" t="s">
        <v>3289</v>
      </c>
      <c r="H50" s="1302" t="s">
        <v>3294</v>
      </c>
      <c r="I50" s="1302" t="s">
        <v>3291</v>
      </c>
      <c r="J50" s="1302" t="s">
        <v>3292</v>
      </c>
      <c r="K50" s="1301" t="s">
        <v>3297</v>
      </c>
      <c r="L50" s="1301" t="s">
        <v>3298</v>
      </c>
      <c r="M50" s="1301" t="s">
        <v>2611</v>
      </c>
      <c r="N50" s="1302" t="s">
        <v>756</v>
      </c>
      <c r="O50" s="1303" t="s">
        <v>3188</v>
      </c>
      <c r="P50" s="1303" t="s">
        <v>3189</v>
      </c>
      <c r="Q50" s="1327" t="s">
        <v>3295</v>
      </c>
      <c r="R50" s="1302" t="s">
        <v>3190</v>
      </c>
      <c r="S50" s="1301" t="s">
        <v>3192</v>
      </c>
      <c r="T50" s="1295" t="s">
        <v>3191</v>
      </c>
      <c r="U50" s="1296" t="s">
        <v>3296</v>
      </c>
      <c r="V50" s="1297" t="s">
        <v>3193</v>
      </c>
      <c r="W50" s="496"/>
      <c r="X50" s="496"/>
      <c r="Y50" s="103"/>
      <c r="Z50" s="715"/>
      <c r="AA50" s="800"/>
      <c r="AB50" t="str">
        <f t="shared" ref="AB50:AB113" si="36">K50</f>
        <v>Form12</v>
      </c>
      <c r="AC50" t="str">
        <f t="shared" ref="AC50:AC113" si="37">L50</f>
        <v>Form23</v>
      </c>
      <c r="AD50" t="str">
        <f t="shared" si="32"/>
        <v>Difference</v>
      </c>
      <c r="AF50" t="str">
        <f t="shared" ref="AF50:AF113" si="38">M50</f>
        <v>Tolerance</v>
      </c>
      <c r="AG50" t="str">
        <f t="shared" ref="AG50:AG113" si="39">O50</f>
        <v>Auto</v>
      </c>
      <c r="AH50" t="e">
        <f>IF(ISNA(VLOOKUP("ROComp"&amp;"_"&amp;$AA50&amp;"_"&amp;$Z50,#REF!,6,FALSE)),"",VLOOKUP("ROComp"&amp;"_"&amp;$AA50&amp;"_"&amp;$Z50,#REF!,6,FALSE))</f>
        <v>#REF!</v>
      </c>
      <c r="AI50" s="801" t="str">
        <f t="shared" si="23"/>
        <v>Checks</v>
      </c>
      <c r="AJ50" s="859" t="e">
        <f>VLOOKUP("ROComp"&amp;"_"&amp;$AA50,ValComp[],13,FALSE)</f>
        <v>#N/A</v>
      </c>
      <c r="AK50" s="801" t="str">
        <f t="shared" si="24"/>
        <v>Your Comments</v>
      </c>
      <c r="AN50" s="864"/>
    </row>
    <row r="51" spans="1:40" hidden="1" x14ac:dyDescent="0.35">
      <c r="A51" t="str">
        <f t="shared" si="22"/>
        <v>RO8_27</v>
      </c>
      <c r="B51" s="496"/>
      <c r="C51" s="545"/>
      <c r="D51" s="545" t="s">
        <v>257</v>
      </c>
      <c r="E51" s="545">
        <v>27</v>
      </c>
      <c r="F51" s="545">
        <v>10</v>
      </c>
      <c r="G51" s="546" t="str">
        <f>VLOOKUP(A51,TransText,8,FALSE)</f>
        <v>HRA expenditure and income (excluding interactions with the council fund)</v>
      </c>
      <c r="H51" s="545"/>
      <c r="I51" s="545"/>
      <c r="J51" s="545"/>
      <c r="K51" s="547" t="e">
        <f>VLOOKUP($D51&amp;$E51&amp;$F51,TIndex,7,FALSE)</f>
        <v>#N/A</v>
      </c>
      <c r="L51" s="548"/>
      <c r="M51" s="549"/>
      <c r="N51" s="550" t="s">
        <v>231</v>
      </c>
      <c r="O51" s="545"/>
      <c r="P51" s="545"/>
      <c r="Q51" s="545"/>
      <c r="R51" s="551"/>
      <c r="S51" s="552"/>
      <c r="T51" s="553"/>
      <c r="U51" s="552"/>
      <c r="V51" s="611"/>
      <c r="W51" s="496"/>
      <c r="X51" s="496"/>
      <c r="Y51" s="103"/>
      <c r="Z51" s="715"/>
      <c r="AA51" s="800"/>
      <c r="AB51" t="e">
        <f t="shared" si="36"/>
        <v>#N/A</v>
      </c>
      <c r="AC51">
        <f t="shared" si="37"/>
        <v>0</v>
      </c>
      <c r="AD51" t="str">
        <f t="shared" si="32"/>
        <v/>
      </c>
      <c r="AF51">
        <f t="shared" si="38"/>
        <v>0</v>
      </c>
      <c r="AG51">
        <f t="shared" si="39"/>
        <v>0</v>
      </c>
      <c r="AH51" t="e">
        <f>IF(ISNA(VLOOKUP("ROComp"&amp;"_"&amp;$AA51&amp;"_"&amp;$Z51,#REF!,6,FALSE)),"",VLOOKUP("ROComp"&amp;"_"&amp;$AA51&amp;"_"&amp;$Z51,#REF!,6,FALSE))</f>
        <v>#REF!</v>
      </c>
      <c r="AI51" s="801">
        <f t="shared" si="23"/>
        <v>0</v>
      </c>
      <c r="AJ51" s="859" t="e">
        <f>VLOOKUP("ROComp"&amp;"_"&amp;$AA51,ValComp[],13,FALSE)</f>
        <v>#N/A</v>
      </c>
      <c r="AK51" s="801">
        <f t="shared" si="24"/>
        <v>0</v>
      </c>
      <c r="AN51" s="864"/>
    </row>
    <row r="52" spans="1:40" hidden="1" x14ac:dyDescent="0.35">
      <c r="A52" t="str">
        <f t="shared" si="22"/>
        <v>RO8_28</v>
      </c>
      <c r="B52" s="496"/>
      <c r="C52" s="577"/>
      <c r="D52" s="110" t="s">
        <v>257</v>
      </c>
      <c r="E52" s="110">
        <v>28</v>
      </c>
      <c r="F52" s="110">
        <v>10</v>
      </c>
      <c r="G52" s="556" t="str">
        <f>VLOOKUP(A52,TransText,8,FALSE)</f>
        <v>HRA corporate and democratic core costs</v>
      </c>
      <c r="H52" s="110"/>
      <c r="I52" s="110"/>
      <c r="J52" s="110"/>
      <c r="K52" s="557" t="e">
        <f>VLOOKUP($D52&amp;$E52&amp;$F52,TIndex,7,FALSE)</f>
        <v>#N/A</v>
      </c>
      <c r="L52" s="558"/>
      <c r="M52" s="559"/>
      <c r="N52" s="560" t="s">
        <v>231</v>
      </c>
      <c r="O52" s="110"/>
      <c r="P52" s="110"/>
      <c r="Q52" s="110"/>
      <c r="R52" s="29"/>
      <c r="S52" s="561"/>
      <c r="T52" s="562"/>
      <c r="U52" s="563"/>
      <c r="V52" s="612"/>
      <c r="W52" s="496"/>
      <c r="X52" s="496"/>
      <c r="Y52" s="103"/>
      <c r="Z52" s="715"/>
      <c r="AA52" s="800"/>
      <c r="AB52" t="e">
        <f t="shared" si="36"/>
        <v>#N/A</v>
      </c>
      <c r="AC52">
        <f t="shared" si="37"/>
        <v>0</v>
      </c>
      <c r="AD52" t="str">
        <f t="shared" si="32"/>
        <v/>
      </c>
      <c r="AF52">
        <f t="shared" si="38"/>
        <v>0</v>
      </c>
      <c r="AG52">
        <f t="shared" si="39"/>
        <v>0</v>
      </c>
      <c r="AH52" t="e">
        <f>IF(ISNA(VLOOKUP("ROComp"&amp;"_"&amp;$AA52&amp;"_"&amp;$Z52,#REF!,6,FALSE)),"",VLOOKUP("ROComp"&amp;"_"&amp;$AA52&amp;"_"&amp;$Z52,#REF!,6,FALSE))</f>
        <v>#REF!</v>
      </c>
      <c r="AI52" s="801">
        <f t="shared" si="23"/>
        <v>0</v>
      </c>
      <c r="AJ52" s="859" t="e">
        <f>VLOOKUP("ROComp"&amp;"_"&amp;$AA52,ValComp[],13,FALSE)</f>
        <v>#N/A</v>
      </c>
      <c r="AK52" s="801">
        <f t="shared" si="24"/>
        <v>0</v>
      </c>
      <c r="AN52" s="864"/>
    </row>
    <row r="53" spans="1:40" hidden="1" x14ac:dyDescent="0.35">
      <c r="A53" t="str">
        <f t="shared" si="22"/>
        <v>RO8_29</v>
      </c>
      <c r="B53" s="496"/>
      <c r="C53" s="577"/>
      <c r="D53" s="110" t="s">
        <v>257</v>
      </c>
      <c r="E53" s="110">
        <v>29</v>
      </c>
      <c r="F53" s="110">
        <v>10</v>
      </c>
      <c r="G53" s="556" t="str">
        <f>VLOOKUP(A53,TransText,8,FALSE)</f>
        <v>HRA unapportionable central overheads costs</v>
      </c>
      <c r="H53" s="110"/>
      <c r="I53" s="110"/>
      <c r="J53" s="110"/>
      <c r="K53" s="557" t="e">
        <f>VLOOKUP($D53&amp;$E53&amp;$F53,TIndex,7,FALSE)</f>
        <v>#N/A</v>
      </c>
      <c r="L53" s="558"/>
      <c r="M53" s="559"/>
      <c r="N53" s="560" t="s">
        <v>231</v>
      </c>
      <c r="O53" s="110"/>
      <c r="P53" s="110"/>
      <c r="Q53" s="110"/>
      <c r="R53" s="29"/>
      <c r="S53" s="561"/>
      <c r="T53" s="562"/>
      <c r="U53" s="563"/>
      <c r="V53" s="612"/>
      <c r="W53" s="496"/>
      <c r="X53" s="496"/>
      <c r="Y53" s="103"/>
      <c r="Z53" s="715"/>
      <c r="AA53" s="800"/>
      <c r="AB53" t="e">
        <f t="shared" si="36"/>
        <v>#N/A</v>
      </c>
      <c r="AC53">
        <f t="shared" si="37"/>
        <v>0</v>
      </c>
      <c r="AD53" t="str">
        <f t="shared" si="32"/>
        <v/>
      </c>
      <c r="AF53">
        <f t="shared" si="38"/>
        <v>0</v>
      </c>
      <c r="AG53">
        <f t="shared" si="39"/>
        <v>0</v>
      </c>
      <c r="AH53" t="e">
        <f>IF(ISNA(VLOOKUP("ROComp"&amp;"_"&amp;$AA53&amp;"_"&amp;$Z53,#REF!,6,FALSE)),"",VLOOKUP("ROComp"&amp;"_"&amp;$AA53&amp;"_"&amp;$Z53,#REF!,6,FALSE))</f>
        <v>#REF!</v>
      </c>
      <c r="AI53" s="801">
        <f t="shared" si="23"/>
        <v>0</v>
      </c>
      <c r="AJ53" s="859" t="e">
        <f>VLOOKUP("ROComp"&amp;"_"&amp;$AA53,ValComp[],13,FALSE)</f>
        <v>#N/A</v>
      </c>
      <c r="AK53" s="801">
        <f t="shared" si="24"/>
        <v>0</v>
      </c>
      <c r="AN53" s="864"/>
    </row>
    <row r="54" spans="1:40" hidden="1" x14ac:dyDescent="0.35">
      <c r="A54" t="str">
        <f t="shared" si="22"/>
        <v>RO8_30</v>
      </c>
      <c r="B54" s="496"/>
      <c r="C54" s="577"/>
      <c r="D54" s="110" t="s">
        <v>257</v>
      </c>
      <c r="E54" s="110">
        <v>30</v>
      </c>
      <c r="F54" s="110">
        <v>10</v>
      </c>
      <c r="G54" s="556" t="str">
        <f>VLOOKUP(A54,TransText,8,FALSE)</f>
        <v>Contribution from(+) / to(-) HRA to(+) / from(-) council fund (- line 24)</v>
      </c>
      <c r="H54" s="110"/>
      <c r="I54" s="110"/>
      <c r="J54" s="110"/>
      <c r="K54" s="557" t="e">
        <f>VLOOKUP($D54&amp;$E54&amp;$F54,TIndex,7,FALSE)</f>
        <v>#N/A</v>
      </c>
      <c r="L54" s="558"/>
      <c r="M54" s="559"/>
      <c r="N54" s="560" t="s">
        <v>231</v>
      </c>
      <c r="O54" s="110"/>
      <c r="P54" s="110"/>
      <c r="Q54" s="110"/>
      <c r="R54" s="29"/>
      <c r="S54" s="561"/>
      <c r="T54" s="562"/>
      <c r="U54" s="563"/>
      <c r="V54" s="612"/>
      <c r="W54" s="496"/>
      <c r="X54" s="496"/>
      <c r="Y54" s="103"/>
      <c r="Z54" s="715"/>
      <c r="AA54" s="800"/>
      <c r="AB54" t="e">
        <f t="shared" si="36"/>
        <v>#N/A</v>
      </c>
      <c r="AC54">
        <f t="shared" si="37"/>
        <v>0</v>
      </c>
      <c r="AD54" t="str">
        <f t="shared" si="32"/>
        <v/>
      </c>
      <c r="AF54">
        <f t="shared" si="38"/>
        <v>0</v>
      </c>
      <c r="AG54">
        <f t="shared" si="39"/>
        <v>0</v>
      </c>
      <c r="AH54" t="e">
        <f>IF(ISNA(VLOOKUP("ROComp"&amp;"_"&amp;$AA54&amp;"_"&amp;$Z54,#REF!,6,FALSE)),"",VLOOKUP("ROComp"&amp;"_"&amp;$AA54&amp;"_"&amp;$Z54,#REF!,6,FALSE))</f>
        <v>#REF!</v>
      </c>
      <c r="AI54" s="801">
        <f t="shared" si="23"/>
        <v>0</v>
      </c>
      <c r="AJ54" s="859" t="e">
        <f>VLOOKUP("ROComp"&amp;"_"&amp;$AA54,ValComp[],13,FALSE)</f>
        <v>#N/A</v>
      </c>
      <c r="AK54" s="801">
        <f t="shared" si="24"/>
        <v>0</v>
      </c>
      <c r="AN54" s="864"/>
    </row>
    <row r="55" spans="1:40" hidden="1" x14ac:dyDescent="0.35">
      <c r="A55" t="str">
        <f t="shared" si="22"/>
        <v>RO8_31</v>
      </c>
      <c r="B55" s="496"/>
      <c r="C55" s="577"/>
      <c r="D55" s="110" t="s">
        <v>257</v>
      </c>
      <c r="E55" s="110">
        <v>31</v>
      </c>
      <c r="F55" s="110">
        <v>10</v>
      </c>
      <c r="G55" s="556" t="str">
        <f>VLOOKUP(A55,TransText,8,FALSE)</f>
        <v>Transfer to HRA balance (column 1) or from (column 6b) HRA balance</v>
      </c>
      <c r="H55" s="110"/>
      <c r="I55" s="110"/>
      <c r="J55" s="110"/>
      <c r="K55" s="557" t="e">
        <f>VLOOKUP($D55&amp;$E55&amp;$F55,TIndex,7,FALSE)</f>
        <v>#N/A</v>
      </c>
      <c r="L55" s="558"/>
      <c r="M55" s="559"/>
      <c r="N55" s="560" t="s">
        <v>231</v>
      </c>
      <c r="O55" s="110"/>
      <c r="P55" s="110"/>
      <c r="Q55" s="110"/>
      <c r="R55" s="29"/>
      <c r="S55" s="561"/>
      <c r="T55" s="562"/>
      <c r="U55" s="563"/>
      <c r="V55" s="612"/>
      <c r="W55" s="496"/>
      <c r="X55" s="496"/>
      <c r="Y55" s="103"/>
      <c r="Z55" s="715"/>
      <c r="AA55" s="800"/>
      <c r="AB55" t="e">
        <f t="shared" si="36"/>
        <v>#N/A</v>
      </c>
      <c r="AC55">
        <f t="shared" si="37"/>
        <v>0</v>
      </c>
      <c r="AD55" t="str">
        <f t="shared" si="32"/>
        <v/>
      </c>
      <c r="AF55">
        <f t="shared" si="38"/>
        <v>0</v>
      </c>
      <c r="AG55">
        <f t="shared" si="39"/>
        <v>0</v>
      </c>
      <c r="AH55" t="e">
        <f>IF(ISNA(VLOOKUP("ROComp"&amp;"_"&amp;$AA55&amp;"_"&amp;$Z55,#REF!,6,FALSE)),"",VLOOKUP("ROComp"&amp;"_"&amp;$AA55&amp;"_"&amp;$Z55,#REF!,6,FALSE))</f>
        <v>#REF!</v>
      </c>
      <c r="AI55" s="801">
        <f t="shared" si="23"/>
        <v>0</v>
      </c>
      <c r="AJ55" s="859" t="e">
        <f>VLOOKUP("ROComp"&amp;"_"&amp;$AA55,ValComp[],13,FALSE)</f>
        <v>#N/A</v>
      </c>
      <c r="AK55" s="801">
        <f t="shared" si="24"/>
        <v>0</v>
      </c>
      <c r="AN55" s="864"/>
    </row>
    <row r="56" spans="1:40" ht="16" hidden="1" thickBot="1" x14ac:dyDescent="0.4">
      <c r="A56" t="str">
        <f t="shared" si="22"/>
        <v>_</v>
      </c>
      <c r="B56" s="496"/>
      <c r="C56" s="577"/>
      <c r="D56" s="110"/>
      <c r="E56" s="110"/>
      <c r="F56" s="110"/>
      <c r="G56" s="565" t="str">
        <f>Text!H1022</f>
        <v>Total of above rows</v>
      </c>
      <c r="H56" s="110"/>
      <c r="I56" s="110"/>
      <c r="J56" s="110"/>
      <c r="K56" s="566" t="e">
        <f>SUM(K51:K55)</f>
        <v>#N/A</v>
      </c>
      <c r="L56" s="558"/>
      <c r="M56" s="559"/>
      <c r="N56" s="560" t="s">
        <v>231</v>
      </c>
      <c r="O56" s="110"/>
      <c r="P56" s="110"/>
      <c r="Q56" s="110"/>
      <c r="R56" s="29"/>
      <c r="S56" s="561"/>
      <c r="T56" s="562"/>
      <c r="U56" s="563"/>
      <c r="V56" s="612"/>
      <c r="W56" s="496"/>
      <c r="X56" s="496"/>
      <c r="Y56" s="103"/>
      <c r="Z56" s="715"/>
      <c r="AA56" s="800"/>
      <c r="AB56" t="e">
        <f t="shared" si="36"/>
        <v>#N/A</v>
      </c>
      <c r="AC56">
        <f t="shared" si="37"/>
        <v>0</v>
      </c>
      <c r="AD56" t="str">
        <f t="shared" si="32"/>
        <v/>
      </c>
      <c r="AF56">
        <f t="shared" si="38"/>
        <v>0</v>
      </c>
      <c r="AG56">
        <f t="shared" si="39"/>
        <v>0</v>
      </c>
      <c r="AH56" t="e">
        <f>IF(ISNA(VLOOKUP("ROComp"&amp;"_"&amp;$AA56&amp;"_"&amp;$Z56,#REF!,6,FALSE)),"",VLOOKUP("ROComp"&amp;"_"&amp;$AA56&amp;"_"&amp;$Z56,#REF!,6,FALSE))</f>
        <v>#REF!</v>
      </c>
      <c r="AI56" s="801">
        <f t="shared" si="23"/>
        <v>0</v>
      </c>
      <c r="AJ56" s="859" t="e">
        <f>VLOOKUP("ROComp"&amp;"_"&amp;$AA56,ValComp[],13,FALSE)</f>
        <v>#N/A</v>
      </c>
      <c r="AK56" s="801">
        <f t="shared" si="24"/>
        <v>0</v>
      </c>
      <c r="AN56" s="864"/>
    </row>
    <row r="57" spans="1:40" ht="15.75" hidden="1" customHeight="1" thickBot="1" x14ac:dyDescent="0.4">
      <c r="A57" t="str">
        <f t="shared" si="22"/>
        <v>RO8_32</v>
      </c>
      <c r="B57" s="496"/>
      <c r="C57" s="568">
        <v>9</v>
      </c>
      <c r="D57" s="568" t="s">
        <v>257</v>
      </c>
      <c r="E57" s="568">
        <v>32</v>
      </c>
      <c r="F57" s="568">
        <v>10</v>
      </c>
      <c r="G57" s="569" t="str">
        <f>VLOOKUP(A57,TransText,8,FALSE)</f>
        <v>Check net expenditure balances to zero (column 10, lines 27 to 31)</v>
      </c>
      <c r="H57" s="568"/>
      <c r="I57" s="568"/>
      <c r="J57" s="568"/>
      <c r="K57" s="761" t="e">
        <f>VLOOKUP($D57&amp;$E57&amp;$F57,TIndex,7,FALSE)</f>
        <v>#N/A</v>
      </c>
      <c r="L57" s="761" t="e">
        <f t="shared" ref="L57:L66" si="40">K56</f>
        <v>#N/A</v>
      </c>
      <c r="M57" s="528">
        <v>0</v>
      </c>
      <c r="N57" s="764" t="e">
        <f>IF(OR(K57="",L57=""),"",L57-K57)</f>
        <v>#N/A</v>
      </c>
      <c r="O57" s="570" t="e">
        <f>IF(ABS(N57)&gt;M57,1,"")</f>
        <v>#N/A</v>
      </c>
      <c r="P57" s="530"/>
      <c r="Q57" s="531" t="str">
        <f>IF(AND(P57=1,R57&lt;&gt;"C"),1,"")</f>
        <v/>
      </c>
      <c r="R57" s="532"/>
      <c r="S57" s="686"/>
      <c r="T57" s="572"/>
      <c r="U57" s="794"/>
      <c r="V57" s="795"/>
      <c r="W57" s="496"/>
      <c r="X57" s="496"/>
      <c r="Y57" s="103"/>
      <c r="Z57" s="718">
        <v>5</v>
      </c>
      <c r="AA57" s="796">
        <f>C57</f>
        <v>9</v>
      </c>
      <c r="AB57" s="797" t="e">
        <f t="shared" si="36"/>
        <v>#N/A</v>
      </c>
      <c r="AC57" s="797" t="e">
        <f t="shared" si="37"/>
        <v>#N/A</v>
      </c>
      <c r="AD57" s="797" t="e">
        <f t="shared" si="32"/>
        <v>#N/A</v>
      </c>
      <c r="AE57" s="797"/>
      <c r="AF57" s="797">
        <f t="shared" si="38"/>
        <v>0</v>
      </c>
      <c r="AG57" s="797" t="e">
        <f t="shared" si="39"/>
        <v>#N/A</v>
      </c>
      <c r="AH57" s="797" t="e">
        <f>VLOOKUP("ROComp"&amp;"_"&amp;$AA57,ValComp[],11,FALSE)</f>
        <v>#N/A</v>
      </c>
      <c r="AI57" s="798" t="str">
        <f t="shared" si="23"/>
        <v/>
      </c>
      <c r="AJ57" s="860" t="e">
        <f>VLOOKUP("ROComp"&amp;"_"&amp;$AA57,ValComp[],13,FALSE)</f>
        <v>#N/A</v>
      </c>
      <c r="AK57" s="798">
        <f t="shared" si="24"/>
        <v>0</v>
      </c>
      <c r="AL57" s="797" t="e">
        <f>VLOOKUP("ROComp"&amp;"_"&amp;$AA57,ValComp[],15,FALSE)</f>
        <v>#N/A</v>
      </c>
      <c r="AM57" s="797" t="e">
        <f>VLOOKUP("ROComp"&amp;"_"&amp;$AA57,ValComp[],16,FALSE)</f>
        <v>#N/A</v>
      </c>
      <c r="AN57" s="865" t="e">
        <f>VLOOKUP("ROComp"&amp;"_"&amp;$AA57,ValComp[],17,FALSE)</f>
        <v>#N/A</v>
      </c>
    </row>
    <row r="58" spans="1:40" ht="16" thickBot="1" x14ac:dyDescent="0.4">
      <c r="A58" t="str">
        <f t="shared" si="22"/>
        <v>_</v>
      </c>
      <c r="B58" s="496"/>
      <c r="C58" s="535"/>
      <c r="D58" s="534"/>
      <c r="E58" s="534"/>
      <c r="F58" s="534"/>
      <c r="G58" s="535"/>
      <c r="H58" s="534"/>
      <c r="I58" s="534"/>
      <c r="J58" s="534"/>
      <c r="K58" s="536"/>
      <c r="L58" s="536"/>
      <c r="M58" s="537"/>
      <c r="N58" s="538"/>
      <c r="O58" s="534"/>
      <c r="P58" s="534"/>
      <c r="Q58" s="534"/>
      <c r="R58" s="539"/>
      <c r="S58" s="540"/>
      <c r="T58" s="541"/>
      <c r="U58" s="542"/>
      <c r="V58" s="613"/>
      <c r="W58" s="496"/>
      <c r="X58" s="496"/>
      <c r="Y58" s="103"/>
      <c r="Z58" s="715"/>
      <c r="AA58" s="800"/>
      <c r="AB58">
        <f t="shared" si="36"/>
        <v>0</v>
      </c>
      <c r="AC58">
        <f t="shared" si="37"/>
        <v>0</v>
      </c>
      <c r="AD58">
        <f t="shared" si="32"/>
        <v>0</v>
      </c>
      <c r="AF58">
        <f t="shared" si="38"/>
        <v>0</v>
      </c>
      <c r="AG58">
        <f t="shared" si="39"/>
        <v>0</v>
      </c>
      <c r="AH58" t="e">
        <f>IF(ISNA(VLOOKUP("ROComp"&amp;"_"&amp;$AA58&amp;"_"&amp;$Z58,#REF!,6,FALSE)),"",VLOOKUP("ROComp"&amp;"_"&amp;$AA58&amp;"_"&amp;$Z58,#REF!,6,FALSE))</f>
        <v>#REF!</v>
      </c>
      <c r="AI58" s="801">
        <f t="shared" si="23"/>
        <v>0</v>
      </c>
      <c r="AJ58" s="859" t="e">
        <f>VLOOKUP("ROComp"&amp;"_"&amp;$AA58,ValComp[],13,FALSE)</f>
        <v>#N/A</v>
      </c>
      <c r="AK58" s="801">
        <f t="shared" si="24"/>
        <v>0</v>
      </c>
      <c r="AN58" s="864"/>
    </row>
    <row r="59" spans="1:40" ht="15.75" customHeight="1" thickBot="1" x14ac:dyDescent="0.4">
      <c r="A59" t="str">
        <f t="shared" si="22"/>
        <v>RS_70</v>
      </c>
      <c r="B59" s="496"/>
      <c r="C59" s="614">
        <v>10</v>
      </c>
      <c r="D59" s="526" t="s">
        <v>92</v>
      </c>
      <c r="E59" s="526">
        <v>70</v>
      </c>
      <c r="F59" s="526">
        <v>4</v>
      </c>
      <c r="G59" s="573" t="str">
        <f>VLOOKUP(A59,TransText,8,FALSE)</f>
        <v>(Non-significant) surpluses/deficits on internal trading accounts not disaggregated to services</v>
      </c>
      <c r="H59" s="526"/>
      <c r="I59" s="526"/>
      <c r="J59" s="526"/>
      <c r="K59" s="529">
        <f ca="1">VLOOKUP($D59&amp;$E59&amp;$F59,TIndex,7,FALSE)</f>
        <v>0</v>
      </c>
      <c r="L59" s="529"/>
      <c r="M59" s="528">
        <v>500</v>
      </c>
      <c r="N59" s="769"/>
      <c r="O59" s="530" t="str">
        <f ca="1">IF(ABS(K59)&gt;M59,1,"")</f>
        <v/>
      </c>
      <c r="P59" s="530"/>
      <c r="Q59" s="574" t="str">
        <f>IF(AND(P59=1,R59&lt;&gt;"C"),1,"")</f>
        <v/>
      </c>
      <c r="R59" s="477"/>
      <c r="S59" s="686"/>
      <c r="T59" s="572"/>
      <c r="U59" s="794"/>
      <c r="V59" s="795"/>
      <c r="W59" s="496"/>
      <c r="X59" s="496"/>
      <c r="Y59" s="103"/>
      <c r="Z59" s="718">
        <v>5</v>
      </c>
      <c r="AA59" s="796">
        <f>C59</f>
        <v>10</v>
      </c>
      <c r="AB59" s="797">
        <f t="shared" ca="1" si="36"/>
        <v>0</v>
      </c>
      <c r="AC59" s="797">
        <f t="shared" si="37"/>
        <v>0</v>
      </c>
      <c r="AD59" s="797">
        <f t="shared" si="32"/>
        <v>0</v>
      </c>
      <c r="AE59" s="797"/>
      <c r="AF59" s="797">
        <f t="shared" si="38"/>
        <v>500</v>
      </c>
      <c r="AG59" s="797" t="str">
        <f t="shared" ca="1" si="39"/>
        <v/>
      </c>
      <c r="AH59" s="797">
        <f>VLOOKUP("ROComp"&amp;"_"&amp;$AA59,ValComp[],11,FALSE)</f>
        <v>0</v>
      </c>
      <c r="AI59" s="798" t="str">
        <f t="shared" si="23"/>
        <v/>
      </c>
      <c r="AJ59" s="860">
        <f>VLOOKUP("ROComp"&amp;"_"&amp;$AA59,ValComp[],13,FALSE)</f>
        <v>0</v>
      </c>
      <c r="AK59" s="798">
        <f t="shared" si="24"/>
        <v>0</v>
      </c>
      <c r="AL59" s="797" t="str">
        <f>VLOOKUP("ROComp"&amp;"_"&amp;$AA59,ValComp[],15,FALSE)</f>
        <v/>
      </c>
      <c r="AM59" s="797">
        <f>VLOOKUP("ROComp"&amp;"_"&amp;$AA59,ValComp[],16,FALSE)</f>
        <v>0</v>
      </c>
      <c r="AN59" s="865">
        <f>VLOOKUP("ROComp"&amp;"_"&amp;$AA59,ValComp[],17,FALSE)</f>
        <v>0</v>
      </c>
    </row>
    <row r="60" spans="1:40" ht="16" thickBot="1" x14ac:dyDescent="0.4">
      <c r="A60" t="str">
        <f t="shared" si="22"/>
        <v>_</v>
      </c>
      <c r="B60" s="496"/>
      <c r="C60" s="535"/>
      <c r="D60" s="534"/>
      <c r="E60" s="534"/>
      <c r="F60" s="534"/>
      <c r="G60" s="535"/>
      <c r="H60" s="534"/>
      <c r="I60" s="534"/>
      <c r="J60" s="534"/>
      <c r="K60" s="536"/>
      <c r="L60" s="536"/>
      <c r="M60" s="537"/>
      <c r="N60" s="538"/>
      <c r="O60" s="534"/>
      <c r="P60" s="534"/>
      <c r="Q60" s="534"/>
      <c r="R60" s="534"/>
      <c r="S60" s="540"/>
      <c r="T60" s="541"/>
      <c r="U60" s="542"/>
      <c r="V60" s="613"/>
      <c r="W60" s="496"/>
      <c r="X60" s="496"/>
      <c r="Y60" s="103"/>
      <c r="Z60" s="715"/>
      <c r="AA60" s="800"/>
      <c r="AB60">
        <f t="shared" si="36"/>
        <v>0</v>
      </c>
      <c r="AC60">
        <f t="shared" si="37"/>
        <v>0</v>
      </c>
      <c r="AD60">
        <f t="shared" si="32"/>
        <v>0</v>
      </c>
      <c r="AF60">
        <f t="shared" si="38"/>
        <v>0</v>
      </c>
      <c r="AG60">
        <f t="shared" si="39"/>
        <v>0</v>
      </c>
      <c r="AH60" t="e">
        <f>IF(ISNA(VLOOKUP("ROComp"&amp;"_"&amp;$AA60&amp;"_"&amp;$Z60,#REF!,6,FALSE)),"",VLOOKUP("ROComp"&amp;"_"&amp;$AA60&amp;"_"&amp;$Z60,#REF!,6,FALSE))</f>
        <v>#REF!</v>
      </c>
      <c r="AI60" s="801">
        <f t="shared" si="23"/>
        <v>0</v>
      </c>
      <c r="AJ60" s="859" t="e">
        <f>VLOOKUP("ROComp"&amp;"_"&amp;$AA60,ValComp[],13,FALSE)</f>
        <v>#N/A</v>
      </c>
      <c r="AK60" s="801">
        <f t="shared" si="24"/>
        <v>0</v>
      </c>
      <c r="AN60" s="864"/>
    </row>
    <row r="61" spans="1:40" x14ac:dyDescent="0.35">
      <c r="A61" t="str">
        <f t="shared" si="22"/>
        <v>RS_86</v>
      </c>
      <c r="B61" s="496"/>
      <c r="C61" s="545"/>
      <c r="D61" s="545" t="s">
        <v>92</v>
      </c>
      <c r="E61" s="545">
        <v>86</v>
      </c>
      <c r="F61" s="545">
        <v>4</v>
      </c>
      <c r="G61" s="546" t="str">
        <f>VLOOKUP(A61,TransText,8,FALSE)</f>
        <v>Gross revenue expenditure</v>
      </c>
      <c r="H61" s="545"/>
      <c r="I61" s="545"/>
      <c r="J61" s="545"/>
      <c r="K61" s="547">
        <f ca="1">VLOOKUP($D61&amp;$E61&amp;$F61,TIndex,7,FALSE)</f>
        <v>0</v>
      </c>
      <c r="L61" s="548"/>
      <c r="M61" s="549"/>
      <c r="N61" s="550" t="s">
        <v>231</v>
      </c>
      <c r="O61" s="545"/>
      <c r="P61" s="545"/>
      <c r="Q61" s="545"/>
      <c r="R61" s="551"/>
      <c r="S61" s="552"/>
      <c r="T61" s="553"/>
      <c r="U61" s="552"/>
      <c r="V61" s="611"/>
      <c r="W61" s="496"/>
      <c r="X61" s="496"/>
      <c r="Y61" s="103"/>
      <c r="Z61" s="715"/>
      <c r="AA61" s="800"/>
      <c r="AB61">
        <f t="shared" ca="1" si="36"/>
        <v>0</v>
      </c>
      <c r="AC61">
        <f t="shared" si="37"/>
        <v>0</v>
      </c>
      <c r="AD61" t="str">
        <f t="shared" si="32"/>
        <v/>
      </c>
      <c r="AF61">
        <f t="shared" si="38"/>
        <v>0</v>
      </c>
      <c r="AG61">
        <f t="shared" si="39"/>
        <v>0</v>
      </c>
      <c r="AH61" t="e">
        <f>IF(ISNA(VLOOKUP("ROComp"&amp;"_"&amp;$AA61&amp;"_"&amp;$Z61,#REF!,6,FALSE)),"",VLOOKUP("ROComp"&amp;"_"&amp;$AA61&amp;"_"&amp;$Z61,#REF!,6,FALSE))</f>
        <v>#REF!</v>
      </c>
      <c r="AI61" s="801">
        <f t="shared" si="23"/>
        <v>0</v>
      </c>
      <c r="AJ61" s="859" t="e">
        <f>VLOOKUP("ROComp"&amp;"_"&amp;$AA61,ValComp[],13,FALSE)</f>
        <v>#N/A</v>
      </c>
      <c r="AK61" s="801">
        <f t="shared" si="24"/>
        <v>0</v>
      </c>
      <c r="AN61" s="864"/>
    </row>
    <row r="62" spans="1:40" x14ac:dyDescent="0.35">
      <c r="A62" t="str">
        <f t="shared" si="22"/>
        <v>RS_89.5</v>
      </c>
      <c r="B62" s="496"/>
      <c r="C62" s="577"/>
      <c r="D62" s="110" t="s">
        <v>92</v>
      </c>
      <c r="E62" s="110">
        <v>89.5</v>
      </c>
      <c r="F62" s="110">
        <v>4</v>
      </c>
      <c r="G62" s="556" t="str">
        <f>VLOOKUP(A62,TransText,8,FALSE)</f>
        <v>less specific and special grants (excluding council tax reduction scheme grant)</v>
      </c>
      <c r="H62" s="110"/>
      <c r="I62" s="110"/>
      <c r="J62" s="110"/>
      <c r="K62" s="557">
        <f ca="1">VLOOKUP($D62&amp;$E62&amp;$F62,TIndex,7,FALSE)</f>
        <v>0</v>
      </c>
      <c r="L62" s="558"/>
      <c r="M62" s="559"/>
      <c r="N62" s="560" t="s">
        <v>231</v>
      </c>
      <c r="O62" s="110"/>
      <c r="P62" s="110"/>
      <c r="Q62" s="110"/>
      <c r="R62" s="29"/>
      <c r="S62" s="561"/>
      <c r="T62" s="562"/>
      <c r="U62" s="563"/>
      <c r="V62" s="612"/>
      <c r="W62" s="496"/>
      <c r="X62" s="496"/>
      <c r="Y62" s="103"/>
      <c r="Z62" s="715"/>
      <c r="AA62" s="800"/>
      <c r="AB62">
        <f t="shared" ca="1" si="36"/>
        <v>0</v>
      </c>
      <c r="AC62">
        <f t="shared" si="37"/>
        <v>0</v>
      </c>
      <c r="AD62" t="str">
        <f t="shared" si="32"/>
        <v/>
      </c>
      <c r="AF62">
        <f t="shared" si="38"/>
        <v>0</v>
      </c>
      <c r="AG62">
        <f t="shared" si="39"/>
        <v>0</v>
      </c>
      <c r="AH62" t="e">
        <f>IF(ISNA(VLOOKUP("ROComp"&amp;"_"&amp;$AA62&amp;"_"&amp;$Z62,#REF!,6,FALSE)),"",VLOOKUP("ROComp"&amp;"_"&amp;$AA62&amp;"_"&amp;$Z62,#REF!,6,FALSE))</f>
        <v>#REF!</v>
      </c>
      <c r="AI62" s="801">
        <f t="shared" si="23"/>
        <v>0</v>
      </c>
      <c r="AJ62" s="859" t="e">
        <f>VLOOKUP("ROComp"&amp;"_"&amp;$AA62,ValComp[],13,FALSE)</f>
        <v>#N/A</v>
      </c>
      <c r="AK62" s="801">
        <f t="shared" si="24"/>
        <v>0</v>
      </c>
      <c r="AN62" s="864"/>
    </row>
    <row r="63" spans="1:40" ht="16" thickBot="1" x14ac:dyDescent="0.4">
      <c r="A63" t="str">
        <f t="shared" si="22"/>
        <v>_</v>
      </c>
      <c r="B63" s="496"/>
      <c r="C63" s="577"/>
      <c r="D63" s="110"/>
      <c r="E63" s="110"/>
      <c r="F63" s="110"/>
      <c r="G63" s="565" t="str">
        <f>Text!H1022</f>
        <v>Total of above rows</v>
      </c>
      <c r="H63" s="110"/>
      <c r="I63" s="110"/>
      <c r="J63" s="110"/>
      <c r="K63" s="566">
        <f ca="1">SUM(K61:K62)</f>
        <v>0</v>
      </c>
      <c r="L63" s="558"/>
      <c r="M63" s="559"/>
      <c r="N63" s="560" t="s">
        <v>231</v>
      </c>
      <c r="O63" s="110"/>
      <c r="P63" s="110"/>
      <c r="Q63" s="110"/>
      <c r="R63" s="29"/>
      <c r="S63" s="561"/>
      <c r="T63" s="562"/>
      <c r="U63" s="563"/>
      <c r="V63" s="612"/>
      <c r="W63" s="496"/>
      <c r="X63" s="496"/>
      <c r="Y63" s="103"/>
      <c r="Z63" s="715"/>
      <c r="AA63" s="800"/>
      <c r="AB63">
        <f t="shared" ca="1" si="36"/>
        <v>0</v>
      </c>
      <c r="AC63">
        <f t="shared" si="37"/>
        <v>0</v>
      </c>
      <c r="AD63" t="str">
        <f t="shared" si="32"/>
        <v/>
      </c>
      <c r="AF63">
        <f t="shared" si="38"/>
        <v>0</v>
      </c>
      <c r="AG63">
        <f t="shared" si="39"/>
        <v>0</v>
      </c>
      <c r="AH63" t="e">
        <f>IF(ISNA(VLOOKUP("ROComp"&amp;"_"&amp;$AA63&amp;"_"&amp;$Z63,#REF!,6,FALSE)),"",VLOOKUP("ROComp"&amp;"_"&amp;$AA63&amp;"_"&amp;$Z63,#REF!,6,FALSE))</f>
        <v>#REF!</v>
      </c>
      <c r="AI63" s="801">
        <f t="shared" si="23"/>
        <v>0</v>
      </c>
      <c r="AJ63" s="859" t="e">
        <f>VLOOKUP("ROComp"&amp;"_"&amp;$AA63,ValComp[],13,FALSE)</f>
        <v>#N/A</v>
      </c>
      <c r="AK63" s="801">
        <f t="shared" si="24"/>
        <v>0</v>
      </c>
      <c r="AN63" s="864"/>
    </row>
    <row r="64" spans="1:40" ht="15.75" customHeight="1" thickBot="1" x14ac:dyDescent="0.4">
      <c r="A64" t="str">
        <f t="shared" si="22"/>
        <v>RS_90</v>
      </c>
      <c r="B64" s="496"/>
      <c r="C64" s="568">
        <v>11</v>
      </c>
      <c r="D64" s="568" t="s">
        <v>92</v>
      </c>
      <c r="E64" s="568">
        <v>90</v>
      </c>
      <c r="F64" s="568">
        <v>4</v>
      </c>
      <c r="G64" s="569" t="str">
        <f>VLOOKUP(A64,TransText,8,FALSE)</f>
        <v>Net revenue expenditure (lines 86 and 89.5)</v>
      </c>
      <c r="H64" s="568"/>
      <c r="I64" s="568"/>
      <c r="J64" s="568"/>
      <c r="K64" s="761">
        <f ca="1">VLOOKUP($D64&amp;$E64&amp;$F64,TIndex,7,FALSE)</f>
        <v>0</v>
      </c>
      <c r="L64" s="761">
        <f t="shared" ca="1" si="40"/>
        <v>0</v>
      </c>
      <c r="M64" s="528">
        <v>0</v>
      </c>
      <c r="N64" s="764">
        <f ca="1">IF(OR(K64="",L64=""),"",L64-K64)</f>
        <v>0</v>
      </c>
      <c r="O64" s="570" t="str">
        <f ca="1">IF(ABS(N64)&gt;M64,1,"")</f>
        <v/>
      </c>
      <c r="P64" s="530"/>
      <c r="Q64" s="531" t="str">
        <f>IF(AND(P64=1,R64&lt;&gt;"C"),1,"")</f>
        <v/>
      </c>
      <c r="R64" s="532"/>
      <c r="S64" s="686"/>
      <c r="T64" s="572"/>
      <c r="U64" s="794"/>
      <c r="V64" s="795"/>
      <c r="W64" s="496"/>
      <c r="X64" s="496"/>
      <c r="Y64" s="103"/>
      <c r="Z64" s="718">
        <v>5</v>
      </c>
      <c r="AA64" s="796">
        <f>C64</f>
        <v>11</v>
      </c>
      <c r="AB64" s="797">
        <f t="shared" ca="1" si="36"/>
        <v>0</v>
      </c>
      <c r="AC64" s="797">
        <f t="shared" ca="1" si="37"/>
        <v>0</v>
      </c>
      <c r="AD64" s="797">
        <f t="shared" ca="1" si="32"/>
        <v>0</v>
      </c>
      <c r="AE64" s="797"/>
      <c r="AF64" s="797">
        <f t="shared" si="38"/>
        <v>0</v>
      </c>
      <c r="AG64" s="797" t="str">
        <f t="shared" ca="1" si="39"/>
        <v/>
      </c>
      <c r="AH64" s="797">
        <f>VLOOKUP("ROComp"&amp;"_"&amp;$AA64,ValComp[],11,FALSE)</f>
        <v>0</v>
      </c>
      <c r="AI64" s="798" t="str">
        <f t="shared" si="23"/>
        <v/>
      </c>
      <c r="AJ64" s="860">
        <f>VLOOKUP("ROComp"&amp;"_"&amp;$AA64,ValComp[],13,FALSE)</f>
        <v>0</v>
      </c>
      <c r="AK64" s="798">
        <f t="shared" si="24"/>
        <v>0</v>
      </c>
      <c r="AL64" s="797" t="str">
        <f>VLOOKUP("ROComp"&amp;"_"&amp;$AA64,ValComp[],15,FALSE)</f>
        <v/>
      </c>
      <c r="AM64" s="797">
        <f>VLOOKUP("ROComp"&amp;"_"&amp;$AA64,ValComp[],16,FALSE)</f>
        <v>0</v>
      </c>
      <c r="AN64" s="865">
        <f>VLOOKUP("ROComp"&amp;"_"&amp;$AA64,ValComp[],17,FALSE)</f>
        <v>0</v>
      </c>
    </row>
    <row r="65" spans="1:40" ht="16" thickBot="1" x14ac:dyDescent="0.4">
      <c r="A65" t="str">
        <f t="shared" si="22"/>
        <v>_</v>
      </c>
      <c r="B65" s="496"/>
      <c r="C65" s="535"/>
      <c r="D65" s="534"/>
      <c r="E65" s="534"/>
      <c r="F65" s="534"/>
      <c r="G65" s="535"/>
      <c r="H65" s="534"/>
      <c r="I65" s="534"/>
      <c r="J65" s="534"/>
      <c r="K65" s="536"/>
      <c r="L65" s="536"/>
      <c r="M65" s="537"/>
      <c r="N65" s="538"/>
      <c r="O65" s="534"/>
      <c r="P65" s="534"/>
      <c r="Q65" s="534"/>
      <c r="R65" s="539"/>
      <c r="S65" s="540"/>
      <c r="T65" s="541"/>
      <c r="U65" s="542"/>
      <c r="V65" s="613"/>
      <c r="W65" s="496"/>
      <c r="X65" s="496"/>
      <c r="Y65" s="103"/>
      <c r="Z65" s="715"/>
      <c r="AA65" s="800"/>
      <c r="AB65">
        <f t="shared" si="36"/>
        <v>0</v>
      </c>
      <c r="AC65">
        <f t="shared" si="37"/>
        <v>0</v>
      </c>
      <c r="AD65">
        <f t="shared" si="32"/>
        <v>0</v>
      </c>
      <c r="AF65">
        <f t="shared" si="38"/>
        <v>0</v>
      </c>
      <c r="AG65">
        <f t="shared" si="39"/>
        <v>0</v>
      </c>
      <c r="AH65" t="e">
        <f>IF(ISNA(VLOOKUP("ROComp"&amp;"_"&amp;$AA65&amp;"_"&amp;$Z65,#REF!,6,FALSE)),"",VLOOKUP("ROComp"&amp;"_"&amp;$AA65&amp;"_"&amp;$Z65,#REF!,6,FALSE))</f>
        <v>#REF!</v>
      </c>
      <c r="AI65" s="801">
        <f t="shared" si="23"/>
        <v>0</v>
      </c>
      <c r="AJ65" s="859" t="e">
        <f>VLOOKUP("ROComp"&amp;"_"&amp;$AA65,ValComp[],13,FALSE)</f>
        <v>#N/A</v>
      </c>
      <c r="AK65" s="801">
        <f t="shared" si="24"/>
        <v>0</v>
      </c>
      <c r="AN65" s="864"/>
    </row>
    <row r="66" spans="1:40" ht="15.75" customHeight="1" thickBot="1" x14ac:dyDescent="0.4">
      <c r="A66" t="str">
        <f t="shared" si="22"/>
        <v>RS_91</v>
      </c>
      <c r="B66" s="496"/>
      <c r="C66" s="687">
        <v>12</v>
      </c>
      <c r="D66" s="688" t="s">
        <v>92</v>
      </c>
      <c r="E66" s="688">
        <v>91</v>
      </c>
      <c r="F66" s="688">
        <v>4</v>
      </c>
      <c r="G66" s="689" t="str">
        <f>VLOOKUP(A66,TransText,8,FALSE)</f>
        <v>Adjustments</v>
      </c>
      <c r="H66" s="688"/>
      <c r="I66" s="688"/>
      <c r="J66" s="688"/>
      <c r="K66" s="761">
        <f ca="1">VLOOKUP($D66&amp;$E66&amp;$F66,TIndex,7,FALSE)</f>
        <v>0</v>
      </c>
      <c r="L66" s="761">
        <f t="shared" si="40"/>
        <v>0</v>
      </c>
      <c r="M66" s="670">
        <v>10</v>
      </c>
      <c r="N66" s="768"/>
      <c r="O66" s="642" t="str">
        <f>IF(ABS(N66)&gt;M66,1,"")</f>
        <v/>
      </c>
      <c r="P66" s="642"/>
      <c r="Q66" s="643" t="str">
        <f>IF(AND(P66=1,R66&lt;&gt;"C"),1,"")</f>
        <v/>
      </c>
      <c r="R66" s="690"/>
      <c r="S66" s="691"/>
      <c r="T66" s="663"/>
      <c r="U66" s="804"/>
      <c r="V66" s="805"/>
      <c r="W66" s="496"/>
      <c r="X66" s="496"/>
      <c r="Y66" s="103"/>
      <c r="Z66" s="718">
        <v>5</v>
      </c>
      <c r="AA66" s="796">
        <f>C66</f>
        <v>12</v>
      </c>
      <c r="AB66" s="797">
        <f t="shared" ca="1" si="36"/>
        <v>0</v>
      </c>
      <c r="AC66" s="797">
        <f t="shared" si="37"/>
        <v>0</v>
      </c>
      <c r="AD66" s="797">
        <f t="shared" si="32"/>
        <v>0</v>
      </c>
      <c r="AE66" s="797"/>
      <c r="AF66" s="797">
        <f t="shared" si="38"/>
        <v>10</v>
      </c>
      <c r="AG66" s="797" t="str">
        <f t="shared" si="39"/>
        <v/>
      </c>
      <c r="AH66" s="797">
        <f>VLOOKUP("ROComp"&amp;"_"&amp;$AA66,ValComp[],11,FALSE)</f>
        <v>0</v>
      </c>
      <c r="AI66" s="798" t="str">
        <f t="shared" si="23"/>
        <v/>
      </c>
      <c r="AJ66" s="860">
        <f>VLOOKUP("ROComp"&amp;"_"&amp;$AA66,ValComp[],13,FALSE)</f>
        <v>0</v>
      </c>
      <c r="AK66" s="798">
        <f t="shared" si="24"/>
        <v>0</v>
      </c>
      <c r="AL66" s="797" t="str">
        <f>VLOOKUP("ROComp"&amp;"_"&amp;$AA66,ValComp[],15,FALSE)</f>
        <v/>
      </c>
      <c r="AM66" s="797">
        <f>VLOOKUP("ROComp"&amp;"_"&amp;$AA66,ValComp[],16,FALSE)</f>
        <v>0</v>
      </c>
      <c r="AN66" s="865">
        <f>VLOOKUP("ROComp"&amp;"_"&amp;$AA66,ValComp[],17,FALSE)</f>
        <v>0</v>
      </c>
    </row>
    <row r="67" spans="1:40" ht="16" thickBot="1" x14ac:dyDescent="0.4">
      <c r="A67" t="str">
        <f t="shared" si="22"/>
        <v>_</v>
      </c>
      <c r="B67" s="496"/>
      <c r="C67" s="534"/>
      <c r="D67" s="534"/>
      <c r="E67" s="534"/>
      <c r="F67" s="535"/>
      <c r="G67" s="534"/>
      <c r="H67" s="537"/>
      <c r="I67" s="536"/>
      <c r="J67" s="538"/>
      <c r="K67" s="534"/>
      <c r="L67" s="534"/>
      <c r="M67" s="539"/>
      <c r="N67" s="539"/>
      <c r="O67" s="598"/>
      <c r="P67" s="599"/>
      <c r="Q67" s="534"/>
      <c r="R67" s="599"/>
      <c r="S67" s="501"/>
      <c r="T67" s="502"/>
      <c r="U67" s="496"/>
      <c r="V67" s="503"/>
      <c r="W67" s="496"/>
      <c r="X67" s="496"/>
      <c r="Y67" s="103"/>
      <c r="Z67" s="715"/>
      <c r="AA67" s="800"/>
      <c r="AB67">
        <f t="shared" si="36"/>
        <v>0</v>
      </c>
      <c r="AC67">
        <f t="shared" si="37"/>
        <v>0</v>
      </c>
      <c r="AD67">
        <f t="shared" si="32"/>
        <v>0</v>
      </c>
      <c r="AF67">
        <f t="shared" si="38"/>
        <v>0</v>
      </c>
      <c r="AG67">
        <f t="shared" si="39"/>
        <v>0</v>
      </c>
      <c r="AH67" t="e">
        <f>IF(ISNA(VLOOKUP("ROComp"&amp;"_"&amp;$AA67&amp;"_"&amp;$Z67,#REF!,6,FALSE)),"",VLOOKUP("ROComp"&amp;"_"&amp;$AA67&amp;"_"&amp;$Z67,#REF!,6,FALSE))</f>
        <v>#REF!</v>
      </c>
      <c r="AI67" s="801">
        <f t="shared" si="23"/>
        <v>0</v>
      </c>
      <c r="AJ67" s="859" t="e">
        <f>VLOOKUP("ROComp"&amp;"_"&amp;$AA67,ValComp[],13,FALSE)</f>
        <v>#N/A</v>
      </c>
      <c r="AK67" s="801">
        <f t="shared" si="24"/>
        <v>0</v>
      </c>
      <c r="AN67" s="864"/>
    </row>
    <row r="68" spans="1:40" ht="16" hidden="1" thickBot="1" x14ac:dyDescent="0.4">
      <c r="A68" t="str">
        <f t="shared" si="22"/>
        <v>_</v>
      </c>
      <c r="B68" s="496"/>
      <c r="C68" s="496"/>
      <c r="D68" s="496"/>
      <c r="E68" s="496"/>
      <c r="F68" s="496"/>
      <c r="G68" s="496"/>
      <c r="H68" s="496"/>
      <c r="I68" s="496"/>
      <c r="J68" s="496"/>
      <c r="K68" s="496"/>
      <c r="L68" s="496"/>
      <c r="M68" s="499"/>
      <c r="N68" s="499"/>
      <c r="O68" s="500"/>
      <c r="P68" s="496"/>
      <c r="Q68" s="534"/>
      <c r="R68" s="496"/>
      <c r="S68" s="501"/>
      <c r="T68" s="502"/>
      <c r="U68" s="496"/>
      <c r="V68" s="503"/>
      <c r="W68" s="496"/>
      <c r="X68" s="496"/>
      <c r="Y68" s="103"/>
      <c r="Z68" s="715"/>
      <c r="AA68" s="800"/>
      <c r="AB68">
        <f t="shared" si="36"/>
        <v>0</v>
      </c>
      <c r="AC68">
        <f t="shared" si="37"/>
        <v>0</v>
      </c>
      <c r="AD68">
        <f t="shared" si="32"/>
        <v>0</v>
      </c>
      <c r="AF68">
        <f t="shared" si="38"/>
        <v>0</v>
      </c>
      <c r="AG68">
        <f t="shared" si="39"/>
        <v>0</v>
      </c>
      <c r="AH68" t="e">
        <f>IF(ISNA(VLOOKUP("ROComp"&amp;"_"&amp;$AA68&amp;"_"&amp;$Z68,#REF!,6,FALSE)),"",VLOOKUP("ROComp"&amp;"_"&amp;$AA68&amp;"_"&amp;$Z68,#REF!,6,FALSE))</f>
        <v>#REF!</v>
      </c>
      <c r="AI68" s="801">
        <f t="shared" si="23"/>
        <v>0</v>
      </c>
      <c r="AJ68" s="859" t="e">
        <f>VLOOKUP("ROComp"&amp;"_"&amp;$AA68,ValComp[],13,FALSE)</f>
        <v>#N/A</v>
      </c>
      <c r="AK68" s="801">
        <f t="shared" si="24"/>
        <v>0</v>
      </c>
      <c r="AN68" s="864"/>
    </row>
    <row r="69" spans="1:40" ht="19" hidden="1" thickTop="1" thickBot="1" x14ac:dyDescent="0.4">
      <c r="A69" t="str">
        <f t="shared" si="22"/>
        <v>Council Tax Collection - UNITARIES ONLY_</v>
      </c>
      <c r="B69" s="496"/>
      <c r="C69" s="513">
        <v>6</v>
      </c>
      <c r="D69" s="514" t="str">
        <f>Text!H1014</f>
        <v>Council Tax Collection - UNITARIES ONLY</v>
      </c>
      <c r="E69" s="515"/>
      <c r="F69" s="515"/>
      <c r="G69" s="515"/>
      <c r="H69" s="516"/>
      <c r="I69" s="496"/>
      <c r="J69" s="496"/>
      <c r="K69" s="496"/>
      <c r="L69" s="496"/>
      <c r="M69" s="499"/>
      <c r="N69" s="499"/>
      <c r="O69" s="517"/>
      <c r="P69" s="517" t="e">
        <f t="shared" ref="P69:Q69" si="41">P77</f>
        <v>#REF!</v>
      </c>
      <c r="Q69" s="517" t="e">
        <f t="shared" si="41"/>
        <v>#REF!</v>
      </c>
      <c r="R69" s="496"/>
      <c r="S69" s="501"/>
      <c r="T69" s="502"/>
      <c r="U69" s="496"/>
      <c r="V69" s="503"/>
      <c r="W69" s="496"/>
      <c r="X69" s="496"/>
      <c r="Y69" s="103"/>
      <c r="Z69" s="715"/>
      <c r="AA69" s="800"/>
      <c r="AB69">
        <f t="shared" si="36"/>
        <v>0</v>
      </c>
      <c r="AC69">
        <f t="shared" si="37"/>
        <v>0</v>
      </c>
      <c r="AD69">
        <f t="shared" si="32"/>
        <v>0</v>
      </c>
      <c r="AF69">
        <f t="shared" si="38"/>
        <v>0</v>
      </c>
      <c r="AG69">
        <f t="shared" si="39"/>
        <v>0</v>
      </c>
      <c r="AH69" t="e">
        <f>IF(ISNA(VLOOKUP("ROComp"&amp;"_"&amp;$AA69&amp;"_"&amp;$Z69,#REF!,6,FALSE)),"",VLOOKUP("ROComp"&amp;"_"&amp;$AA69&amp;"_"&amp;$Z69,#REF!,6,FALSE))</f>
        <v>#REF!</v>
      </c>
      <c r="AI69" s="801" t="e">
        <f t="shared" si="23"/>
        <v>#REF!</v>
      </c>
      <c r="AJ69" s="859" t="e">
        <f>VLOOKUP("ROComp"&amp;"_"&amp;$AA69,ValComp[],13,FALSE)</f>
        <v>#N/A</v>
      </c>
      <c r="AK69" s="801">
        <f t="shared" si="24"/>
        <v>0</v>
      </c>
      <c r="AN69" s="864"/>
    </row>
    <row r="70" spans="1:40" ht="16.5" hidden="1" thickTop="1" thickBot="1" x14ac:dyDescent="0.4">
      <c r="A70" t="str">
        <f t="shared" si="22"/>
        <v>_</v>
      </c>
      <c r="B70" s="496"/>
      <c r="C70" s="496"/>
      <c r="D70" s="518"/>
      <c r="E70" s="519"/>
      <c r="F70" s="518"/>
      <c r="G70" s="519"/>
      <c r="H70" s="496"/>
      <c r="I70" s="496"/>
      <c r="J70" s="496"/>
      <c r="K70" s="1450" t="str">
        <f>Text!H1021</f>
        <v>Figures</v>
      </c>
      <c r="L70" s="1451"/>
      <c r="M70" s="499"/>
      <c r="N70" s="499"/>
      <c r="O70" s="500"/>
      <c r="P70" s="496"/>
      <c r="Q70" s="534"/>
      <c r="R70" s="496"/>
      <c r="S70" s="501"/>
      <c r="T70" s="502"/>
      <c r="U70" s="496"/>
      <c r="V70" s="503"/>
      <c r="W70" s="496"/>
      <c r="X70" s="496"/>
      <c r="Y70" s="103"/>
      <c r="Z70" s="715"/>
      <c r="AA70" s="800"/>
      <c r="AB70" t="str">
        <f t="shared" si="36"/>
        <v>Figures</v>
      </c>
      <c r="AC70">
        <f t="shared" si="37"/>
        <v>0</v>
      </c>
      <c r="AD70">
        <f t="shared" si="32"/>
        <v>0</v>
      </c>
      <c r="AF70">
        <f t="shared" si="38"/>
        <v>0</v>
      </c>
      <c r="AG70">
        <f t="shared" si="39"/>
        <v>0</v>
      </c>
      <c r="AH70" t="e">
        <f>IF(ISNA(VLOOKUP("ROComp"&amp;"_"&amp;$AA70&amp;"_"&amp;$Z70,#REF!,6,FALSE)),"",VLOOKUP("ROComp"&amp;"_"&amp;$AA70&amp;"_"&amp;$Z70,#REF!,6,FALSE))</f>
        <v>#REF!</v>
      </c>
      <c r="AI70" s="801">
        <f t="shared" si="23"/>
        <v>0</v>
      </c>
      <c r="AJ70" s="859" t="e">
        <f>VLOOKUP("ROComp"&amp;"_"&amp;$AA70,ValComp[],13,FALSE)</f>
        <v>#N/A</v>
      </c>
      <c r="AK70" s="801">
        <f t="shared" si="24"/>
        <v>0</v>
      </c>
      <c r="AN70" s="864"/>
    </row>
    <row r="71" spans="1:40" ht="35" hidden="1" x14ac:dyDescent="0.35">
      <c r="A71" t="str">
        <f t="shared" si="22"/>
        <v>Form_Row</v>
      </c>
      <c r="B71" s="496"/>
      <c r="C71" s="602" t="str">
        <f>C8</f>
        <v>Val No</v>
      </c>
      <c r="D71" s="603" t="str">
        <f>Text!H1004</f>
        <v>Form</v>
      </c>
      <c r="E71" s="603" t="str">
        <f>Text!H1005</f>
        <v>Row</v>
      </c>
      <c r="F71" s="603" t="str">
        <f>Text!H1006</f>
        <v>Col</v>
      </c>
      <c r="G71" s="603" t="str">
        <f>G8</f>
        <v>Validation Description</v>
      </c>
      <c r="H71" s="603" t="str">
        <f>Text!H1007</f>
        <v>Add Form</v>
      </c>
      <c r="I71" s="603" t="str">
        <f>Text!H1008</f>
        <v>Add Rows</v>
      </c>
      <c r="J71" s="603" t="str">
        <f>Text!H1009</f>
        <v>Add Cols</v>
      </c>
      <c r="K71" s="772" t="s">
        <v>93</v>
      </c>
      <c r="L71" s="772" t="str">
        <f>Text!H1010</f>
        <v>Add</v>
      </c>
      <c r="M71" s="605" t="str">
        <f>Text!H980</f>
        <v>tolerances:</v>
      </c>
      <c r="N71" s="771" t="str">
        <f>Text!H981</f>
        <v>differences:</v>
      </c>
      <c r="O71" s="606" t="s">
        <v>3188</v>
      </c>
      <c r="P71" s="606" t="str">
        <f>Text!H985</f>
        <v>Mark</v>
      </c>
      <c r="Q71" s="607" t="str">
        <f>Text!H986</f>
        <v>Check</v>
      </c>
      <c r="R71" s="608" t="str">
        <f>Text!H987</f>
        <v>Status</v>
      </c>
      <c r="S71" s="677" t="str">
        <f>Text!H988</f>
        <v>Your Comments</v>
      </c>
      <c r="T71" s="674" t="str">
        <f>Text!H989</f>
        <v>Our Comments</v>
      </c>
      <c r="U71" s="609" t="str">
        <f>Text!H990</f>
        <v>Initials</v>
      </c>
      <c r="V71" s="610" t="str">
        <f>Text!H991</f>
        <v>Date</v>
      </c>
      <c r="W71" s="496"/>
      <c r="X71" s="496"/>
      <c r="Y71" s="103"/>
      <c r="Z71" s="715"/>
      <c r="AA71" s="800"/>
      <c r="AB71" t="str">
        <f t="shared" si="36"/>
        <v>RG</v>
      </c>
      <c r="AC71" t="str">
        <f t="shared" si="37"/>
        <v>Add</v>
      </c>
      <c r="AD71" t="str">
        <f t="shared" si="32"/>
        <v>differences:</v>
      </c>
      <c r="AF71" t="str">
        <f t="shared" si="38"/>
        <v>tolerances:</v>
      </c>
      <c r="AG71" t="str">
        <f t="shared" si="39"/>
        <v>Auto</v>
      </c>
      <c r="AH71" t="e">
        <f>IF(ISNA(VLOOKUP("ROComp"&amp;"_"&amp;$AA71&amp;"_"&amp;$Z71,#REF!,6,FALSE)),"",VLOOKUP("ROComp"&amp;"_"&amp;$AA71&amp;"_"&amp;$Z71,#REF!,6,FALSE))</f>
        <v>#REF!</v>
      </c>
      <c r="AI71" s="801" t="str">
        <f t="shared" si="23"/>
        <v>Check</v>
      </c>
      <c r="AJ71" s="859" t="e">
        <f>VLOOKUP("ROComp"&amp;"_"&amp;$AA71,ValComp[],13,FALSE)</f>
        <v>#N/A</v>
      </c>
      <c r="AK71" s="801" t="str">
        <f t="shared" si="24"/>
        <v>Your Comments</v>
      </c>
      <c r="AN71" s="864"/>
    </row>
    <row r="72" spans="1:40" ht="15.75" hidden="1" customHeight="1" thickBot="1" x14ac:dyDescent="0.4">
      <c r="A72" t="str">
        <f t="shared" si="22"/>
        <v>Form1_Form1 Row</v>
      </c>
      <c r="B72" s="496"/>
      <c r="C72" s="692" t="s">
        <v>3267</v>
      </c>
      <c r="D72" s="693" t="s">
        <v>3293</v>
      </c>
      <c r="E72" s="693" t="s">
        <v>3287</v>
      </c>
      <c r="F72" s="694" t="s">
        <v>3288</v>
      </c>
      <c r="G72" s="693" t="s">
        <v>3289</v>
      </c>
      <c r="H72" s="693" t="s">
        <v>3294</v>
      </c>
      <c r="I72" s="693" t="s">
        <v>3291</v>
      </c>
      <c r="J72" s="693" t="s">
        <v>3292</v>
      </c>
      <c r="K72" s="694" t="s">
        <v>3297</v>
      </c>
      <c r="L72" s="694" t="s">
        <v>3298</v>
      </c>
      <c r="M72" s="694" t="s">
        <v>2611</v>
      </c>
      <c r="N72" s="693" t="s">
        <v>756</v>
      </c>
      <c r="O72" s="695" t="s">
        <v>3188</v>
      </c>
      <c r="P72" s="695" t="s">
        <v>3189</v>
      </c>
      <c r="Q72" s="696" t="s">
        <v>3295</v>
      </c>
      <c r="R72" s="693" t="s">
        <v>3190</v>
      </c>
      <c r="S72" s="694" t="s">
        <v>3192</v>
      </c>
      <c r="T72" s="522" t="s">
        <v>3191</v>
      </c>
      <c r="U72" s="523" t="s">
        <v>3296</v>
      </c>
      <c r="V72" s="524" t="s">
        <v>3193</v>
      </c>
      <c r="W72" s="496"/>
      <c r="X72" s="496"/>
      <c r="Y72" s="103"/>
      <c r="Z72" s="715"/>
      <c r="AA72" s="800"/>
      <c r="AB72" t="str">
        <f t="shared" si="36"/>
        <v>Form12</v>
      </c>
      <c r="AC72" t="str">
        <f t="shared" si="37"/>
        <v>Form23</v>
      </c>
      <c r="AD72" t="str">
        <f t="shared" si="32"/>
        <v>Difference</v>
      </c>
      <c r="AF72" t="str">
        <f t="shared" si="38"/>
        <v>Tolerance</v>
      </c>
      <c r="AG72" t="str">
        <f t="shared" si="39"/>
        <v>Auto</v>
      </c>
      <c r="AH72" t="e">
        <f>IF(ISNA(VLOOKUP("ROComp"&amp;"_"&amp;$AA72&amp;"_"&amp;$Z72,#REF!,6,FALSE)),"",VLOOKUP("ROComp"&amp;"_"&amp;$AA72&amp;"_"&amp;$Z72,#REF!,6,FALSE))</f>
        <v>#REF!</v>
      </c>
      <c r="AI72" s="801" t="str">
        <f t="shared" si="23"/>
        <v>Checks</v>
      </c>
      <c r="AJ72" s="859" t="e">
        <f>VLOOKUP("ROComp"&amp;"_"&amp;$AA72,ValComp[],13,FALSE)</f>
        <v>#N/A</v>
      </c>
      <c r="AK72" s="801" t="str">
        <f t="shared" si="24"/>
        <v>Your Comments</v>
      </c>
      <c r="AN72" s="864"/>
    </row>
    <row r="73" spans="1:40" hidden="1" x14ac:dyDescent="0.35">
      <c r="A73" t="str">
        <f>H73&amp;"_"&amp;I73</f>
        <v>RO9_7</v>
      </c>
      <c r="B73" s="496"/>
      <c r="C73" s="545"/>
      <c r="D73" s="545"/>
      <c r="E73" s="545"/>
      <c r="F73" s="545"/>
      <c r="G73" s="546" t="str">
        <f>VLOOKUP(A73,TransText,8,FALSE)</f>
        <v>Total local tax collection (lines 1 to 6)</v>
      </c>
      <c r="H73" s="545" t="s">
        <v>258</v>
      </c>
      <c r="I73" s="545">
        <v>7</v>
      </c>
      <c r="J73" s="545">
        <v>11</v>
      </c>
      <c r="K73" s="550"/>
      <c r="L73" s="615">
        <f ca="1">VLOOKUP($H73&amp;$I73&amp;$J73,TIndex,7,FALSE)</f>
        <v>0</v>
      </c>
      <c r="M73" s="549"/>
      <c r="N73" s="550"/>
      <c r="O73" s="545"/>
      <c r="P73" s="545"/>
      <c r="Q73" s="545"/>
      <c r="R73" s="551"/>
      <c r="S73" s="552"/>
      <c r="T73" s="553"/>
      <c r="U73" s="552"/>
      <c r="V73" s="554"/>
      <c r="W73" s="496"/>
      <c r="X73" s="496"/>
      <c r="Y73" s="103"/>
      <c r="Z73" s="715"/>
      <c r="AA73" s="800"/>
      <c r="AB73">
        <f t="shared" si="36"/>
        <v>0</v>
      </c>
      <c r="AC73">
        <f t="shared" ca="1" si="37"/>
        <v>0</v>
      </c>
      <c r="AD73">
        <f t="shared" si="32"/>
        <v>0</v>
      </c>
      <c r="AF73">
        <f t="shared" si="38"/>
        <v>0</v>
      </c>
      <c r="AG73">
        <f t="shared" si="39"/>
        <v>0</v>
      </c>
      <c r="AH73" t="e">
        <f>IF(ISNA(VLOOKUP("ROComp"&amp;"_"&amp;$AA73&amp;"_"&amp;$Z73,#REF!,6,FALSE)),"",VLOOKUP("ROComp"&amp;"_"&amp;$AA73&amp;"_"&amp;$Z73,#REF!,6,FALSE))</f>
        <v>#REF!</v>
      </c>
      <c r="AI73" s="801">
        <f t="shared" si="23"/>
        <v>0</v>
      </c>
      <c r="AJ73" s="859" t="e">
        <f>VLOOKUP("ROComp"&amp;"_"&amp;$AA73,ValComp[],13,FALSE)</f>
        <v>#N/A</v>
      </c>
      <c r="AK73" s="801">
        <f t="shared" si="24"/>
        <v>0</v>
      </c>
      <c r="AN73" s="864"/>
    </row>
    <row r="74" spans="1:40" hidden="1" x14ac:dyDescent="0.35">
      <c r="A74" t="str">
        <f t="shared" ref="A74:A75" si="42">H74&amp;"_"&amp;I74</f>
        <v>RO8_26</v>
      </c>
      <c r="B74" s="496"/>
      <c r="C74" s="110"/>
      <c r="D74" s="110"/>
      <c r="E74" s="110"/>
      <c r="F74" s="110"/>
      <c r="G74" s="577" t="str">
        <f>VLOOKUP(A74,TransText,8,FALSE)</f>
        <v>Total council fund housing (lines 18.5+25)</v>
      </c>
      <c r="H74" s="110" t="s">
        <v>257</v>
      </c>
      <c r="I74" s="110">
        <v>26</v>
      </c>
      <c r="J74" s="110">
        <v>11</v>
      </c>
      <c r="K74" s="560"/>
      <c r="L74" s="616">
        <f ca="1">VLOOKUP($H74&amp;$I74&amp;$J74,TIndex,7,FALSE)</f>
        <v>0</v>
      </c>
      <c r="M74" s="559"/>
      <c r="N74" s="560"/>
      <c r="O74" s="110"/>
      <c r="P74" s="110"/>
      <c r="Q74" s="110"/>
      <c r="R74" s="33"/>
      <c r="S74" s="561"/>
      <c r="T74" s="562"/>
      <c r="U74" s="561"/>
      <c r="V74" s="564"/>
      <c r="W74" s="496"/>
      <c r="X74" s="496"/>
      <c r="Y74" s="103"/>
      <c r="Z74" s="715"/>
      <c r="AA74" s="800"/>
      <c r="AB74">
        <f t="shared" si="36"/>
        <v>0</v>
      </c>
      <c r="AC74">
        <f t="shared" ca="1" si="37"/>
        <v>0</v>
      </c>
      <c r="AD74">
        <f t="shared" ref="AD74:AD105" si="43">N74</f>
        <v>0</v>
      </c>
      <c r="AF74">
        <f t="shared" si="38"/>
        <v>0</v>
      </c>
      <c r="AG74">
        <f t="shared" si="39"/>
        <v>0</v>
      </c>
      <c r="AH74" t="e">
        <f>IF(ISNA(VLOOKUP("ROComp"&amp;"_"&amp;$AA74&amp;"_"&amp;$Z74,#REF!,6,FALSE)),"",VLOOKUP("ROComp"&amp;"_"&amp;$AA74&amp;"_"&amp;$Z74,#REF!,6,FALSE))</f>
        <v>#REF!</v>
      </c>
      <c r="AI74" s="801">
        <f t="shared" si="23"/>
        <v>0</v>
      </c>
      <c r="AJ74" s="859" t="e">
        <f>VLOOKUP("ROComp"&amp;"_"&amp;$AA74,ValComp[],13,FALSE)</f>
        <v>#N/A</v>
      </c>
      <c r="AK74" s="801">
        <f t="shared" si="24"/>
        <v>0</v>
      </c>
      <c r="AN74" s="864"/>
    </row>
    <row r="75" spans="1:40" hidden="1" x14ac:dyDescent="0.35">
      <c r="A75" t="str">
        <f t="shared" si="42"/>
        <v>RO9_4</v>
      </c>
      <c r="B75" s="496"/>
      <c r="C75" s="110"/>
      <c r="D75" s="110"/>
      <c r="E75" s="110"/>
      <c r="F75" s="110"/>
      <c r="G75" s="577" t="str">
        <f>VLOOKUP(A75,TransText,8,FALSE)</f>
        <v>Council tax collection</v>
      </c>
      <c r="H75" s="110" t="s">
        <v>258</v>
      </c>
      <c r="I75" s="110">
        <v>4</v>
      </c>
      <c r="J75" s="110">
        <v>11</v>
      </c>
      <c r="K75" s="560"/>
      <c r="L75" s="616">
        <f ca="1">VLOOKUP($H75&amp;$I75&amp;$J75,TIndex,7,FALSE)</f>
        <v>0</v>
      </c>
      <c r="M75" s="559"/>
      <c r="N75" s="560"/>
      <c r="O75" s="110"/>
      <c r="P75" s="617"/>
      <c r="Q75" s="110"/>
      <c r="R75" s="618"/>
      <c r="S75" s="561"/>
      <c r="T75" s="562"/>
      <c r="U75" s="561"/>
      <c r="V75" s="564"/>
      <c r="W75" s="496"/>
      <c r="X75" s="496"/>
      <c r="Y75" s="103"/>
      <c r="Z75" s="715"/>
      <c r="AA75" s="800"/>
      <c r="AB75">
        <f t="shared" si="36"/>
        <v>0</v>
      </c>
      <c r="AC75">
        <f t="shared" ca="1" si="37"/>
        <v>0</v>
      </c>
      <c r="AD75">
        <f t="shared" si="43"/>
        <v>0</v>
      </c>
      <c r="AF75">
        <f t="shared" si="38"/>
        <v>0</v>
      </c>
      <c r="AG75">
        <f t="shared" si="39"/>
        <v>0</v>
      </c>
      <c r="AH75" t="e">
        <f>IF(ISNA(VLOOKUP("ROComp"&amp;"_"&amp;$AA75&amp;"_"&amp;$Z75,#REF!,6,FALSE)),"",VLOOKUP("ROComp"&amp;"_"&amp;$AA75&amp;"_"&amp;$Z75,#REF!,6,FALSE))</f>
        <v>#REF!</v>
      </c>
      <c r="AI75" s="801">
        <f t="shared" ref="AI75:AI132" si="44">Q75</f>
        <v>0</v>
      </c>
      <c r="AJ75" s="859" t="e">
        <f>VLOOKUP("ROComp"&amp;"_"&amp;$AA75,ValComp[],13,FALSE)</f>
        <v>#N/A</v>
      </c>
      <c r="AK75" s="801">
        <f t="shared" ref="AK75:AK132" si="45">S75</f>
        <v>0</v>
      </c>
      <c r="AN75" s="864"/>
    </row>
    <row r="76" spans="1:40" ht="16" hidden="1" thickBot="1" x14ac:dyDescent="0.4">
      <c r="A76" t="str">
        <f t="shared" ref="A76:A132" si="46">D76&amp;"_"&amp;E76</f>
        <v>_</v>
      </c>
      <c r="B76" s="496"/>
      <c r="C76" s="110"/>
      <c r="D76" s="110"/>
      <c r="E76" s="110"/>
      <c r="F76" s="110"/>
      <c r="G76" s="578" t="str">
        <f>Text!H1022</f>
        <v>Total of above rows</v>
      </c>
      <c r="H76" s="110"/>
      <c r="I76" s="110"/>
      <c r="J76" s="110"/>
      <c r="K76" s="560"/>
      <c r="L76" s="619">
        <f ca="1">SUM(L73:L75)</f>
        <v>0</v>
      </c>
      <c r="M76" s="559"/>
      <c r="N76" s="560"/>
      <c r="O76" s="620"/>
      <c r="P76" s="621"/>
      <c r="Q76" s="620"/>
      <c r="R76" s="622"/>
      <c r="S76" s="623"/>
      <c r="T76" s="624"/>
      <c r="U76" s="623"/>
      <c r="V76" s="625"/>
      <c r="W76" s="496"/>
      <c r="X76" s="496"/>
      <c r="Y76" s="103"/>
      <c r="Z76" s="715"/>
      <c r="AA76" s="800"/>
      <c r="AB76">
        <f t="shared" si="36"/>
        <v>0</v>
      </c>
      <c r="AC76">
        <f t="shared" ca="1" si="37"/>
        <v>0</v>
      </c>
      <c r="AD76">
        <f t="shared" si="43"/>
        <v>0</v>
      </c>
      <c r="AF76">
        <f t="shared" si="38"/>
        <v>0</v>
      </c>
      <c r="AG76">
        <f t="shared" si="39"/>
        <v>0</v>
      </c>
      <c r="AH76" t="e">
        <f>IF(ISNA(VLOOKUP("ROComp"&amp;"_"&amp;$AA76&amp;"_"&amp;$Z76,#REF!,6,FALSE)),"",VLOOKUP("ROComp"&amp;"_"&amp;$AA76&amp;"_"&amp;$Z76,#REF!,6,FALSE))</f>
        <v>#REF!</v>
      </c>
      <c r="AI76" s="801">
        <f t="shared" si="44"/>
        <v>0</v>
      </c>
      <c r="AJ76" s="859" t="e">
        <f>VLOOKUP("ROComp"&amp;"_"&amp;$AA76,ValComp[],13,FALSE)</f>
        <v>#N/A</v>
      </c>
      <c r="AK76" s="801">
        <f t="shared" si="45"/>
        <v>0</v>
      </c>
      <c r="AN76" s="864"/>
    </row>
    <row r="77" spans="1:40" ht="15.75" hidden="1" customHeight="1" thickBot="1" x14ac:dyDescent="0.4">
      <c r="A77" t="str">
        <f t="shared" si="46"/>
        <v>RG_499</v>
      </c>
      <c r="B77" s="496"/>
      <c r="C77" s="668">
        <v>13</v>
      </c>
      <c r="D77" s="668" t="s">
        <v>93</v>
      </c>
      <c r="E77" s="668">
        <v>499</v>
      </c>
      <c r="F77" s="668">
        <v>1</v>
      </c>
      <c r="G77" s="669" t="str">
        <f>VLOOKUP(A77,TransText,8,FALSE)</f>
        <v>Total Housing</v>
      </c>
      <c r="H77" s="668"/>
      <c r="I77" s="668"/>
      <c r="J77" s="668"/>
      <c r="K77" s="761">
        <f ca="1">VLOOKUP($D77&amp;$E77&amp;$F77,TIndex,7,FALSE)</f>
        <v>0</v>
      </c>
      <c r="L77" s="761">
        <f ca="1">L76</f>
        <v>0</v>
      </c>
      <c r="M77" s="670">
        <v>0</v>
      </c>
      <c r="N77" s="765">
        <f t="shared" ref="N77" ca="1" si="47">IF(OR(K77="",L77=""),"",L77-K77)</f>
        <v>0</v>
      </c>
      <c r="O77" s="671" t="str">
        <f t="shared" ref="O77" ca="1" si="48">IF(ABS(N77)&gt;M77,1,"")</f>
        <v/>
      </c>
      <c r="P77" s="642" t="e">
        <f>IF(ISNA(AH77),"",IF(AH77=0,"",AH77))</f>
        <v>#REF!</v>
      </c>
      <c r="Q77" s="672" t="e">
        <f t="shared" ref="Q77" si="49">IF(AND(P77=1,R77&lt;&gt;"C"),1,"")</f>
        <v>#REF!</v>
      </c>
      <c r="R77" s="673" t="str">
        <f>IF(ISNA(AJ77),"",IF(AJ77=0,"",AJ77))</f>
        <v/>
      </c>
      <c r="S77" s="691"/>
      <c r="T77" s="683" t="str">
        <f>IF(ISNA(AL77),"",IF(AL77=0,"",AL77))</f>
        <v/>
      </c>
      <c r="U77" s="804" t="str">
        <f>IF(ISNA(AM77),"",IF(AM77=0,"",AM77))</f>
        <v/>
      </c>
      <c r="V77" s="806" t="str">
        <f>IF(ISNA(AN77),"",IF(AN77=0,"",AN77))</f>
        <v/>
      </c>
      <c r="W77" s="496"/>
      <c r="X77" s="496"/>
      <c r="Y77" s="103"/>
      <c r="Z77" s="718">
        <v>6</v>
      </c>
      <c r="AA77" s="796">
        <f>C77</f>
        <v>13</v>
      </c>
      <c r="AB77" s="797">
        <f t="shared" ca="1" si="36"/>
        <v>0</v>
      </c>
      <c r="AC77" s="797">
        <f t="shared" ca="1" si="37"/>
        <v>0</v>
      </c>
      <c r="AD77" s="797">
        <f t="shared" ca="1" si="43"/>
        <v>0</v>
      </c>
      <c r="AE77" s="797"/>
      <c r="AF77" s="797">
        <f t="shared" si="38"/>
        <v>0</v>
      </c>
      <c r="AG77" s="797" t="str">
        <f t="shared" ca="1" si="39"/>
        <v/>
      </c>
      <c r="AH77" s="797" t="e">
        <f>IF(ISNA(VLOOKUP("ROComp"&amp;"_"&amp;$AA77&amp;"_"&amp;$Z77,#REF!,6,FALSE)),"",VLOOKUP("ROComp"&amp;"_"&amp;$AA77&amp;"_"&amp;$Z77,#REF!,6,FALSE))</f>
        <v>#REF!</v>
      </c>
      <c r="AI77" s="798" t="e">
        <f t="shared" si="44"/>
        <v>#REF!</v>
      </c>
      <c r="AJ77" s="860">
        <f>VLOOKUP("ROComp"&amp;"_"&amp;$AA77,ValComp[],13,FALSE)</f>
        <v>0</v>
      </c>
      <c r="AK77" s="798">
        <f t="shared" si="45"/>
        <v>0</v>
      </c>
      <c r="AL77" s="797"/>
      <c r="AM77" s="797"/>
      <c r="AN77" s="865"/>
    </row>
    <row r="78" spans="1:40" hidden="1" x14ac:dyDescent="0.35">
      <c r="A78" t="str">
        <f t="shared" si="46"/>
        <v>_</v>
      </c>
      <c r="B78" s="496"/>
      <c r="C78" s="496"/>
      <c r="D78" s="496"/>
      <c r="E78" s="496"/>
      <c r="F78" s="496"/>
      <c r="G78" s="496"/>
      <c r="H78" s="496"/>
      <c r="I78" s="496"/>
      <c r="J78" s="496"/>
      <c r="K78" s="496"/>
      <c r="L78" s="496"/>
      <c r="M78" s="499"/>
      <c r="N78" s="499"/>
      <c r="O78" s="500"/>
      <c r="P78" s="496"/>
      <c r="Q78" s="534"/>
      <c r="R78" s="496"/>
      <c r="S78" s="501"/>
      <c r="T78" s="502"/>
      <c r="U78" s="496"/>
      <c r="V78" s="503"/>
      <c r="W78" s="496"/>
      <c r="X78" s="496"/>
      <c r="Y78" s="103"/>
      <c r="Z78" s="715"/>
      <c r="AA78" s="800"/>
      <c r="AB78">
        <f t="shared" si="36"/>
        <v>0</v>
      </c>
      <c r="AC78">
        <f t="shared" si="37"/>
        <v>0</v>
      </c>
      <c r="AD78">
        <f t="shared" si="43"/>
        <v>0</v>
      </c>
      <c r="AF78">
        <f t="shared" si="38"/>
        <v>0</v>
      </c>
      <c r="AG78">
        <f t="shared" si="39"/>
        <v>0</v>
      </c>
      <c r="AH78" t="e">
        <f>IF(ISNA(VLOOKUP("ROComp"&amp;"_"&amp;$AA78&amp;"_"&amp;$Z78,#REF!,6,FALSE)),"",VLOOKUP("ROComp"&amp;"_"&amp;$AA78&amp;"_"&amp;$Z78,#REF!,6,FALSE))</f>
        <v>#REF!</v>
      </c>
      <c r="AI78" s="801">
        <f t="shared" si="44"/>
        <v>0</v>
      </c>
      <c r="AJ78" s="859" t="e">
        <f>VLOOKUP("ROComp"&amp;"_"&amp;$AA78,ValComp[],13,FALSE)</f>
        <v>#N/A</v>
      </c>
      <c r="AK78" s="801">
        <f t="shared" si="45"/>
        <v>0</v>
      </c>
      <c r="AN78" s="864"/>
    </row>
    <row r="79" spans="1:40" ht="16" hidden="1" thickBot="1" x14ac:dyDescent="0.4">
      <c r="A79" t="str">
        <f t="shared" si="46"/>
        <v>_</v>
      </c>
      <c r="B79" s="496"/>
      <c r="C79" s="496"/>
      <c r="D79" s="496"/>
      <c r="E79" s="496"/>
      <c r="F79" s="496"/>
      <c r="G79" s="496"/>
      <c r="H79" s="496"/>
      <c r="I79" s="496"/>
      <c r="J79" s="496"/>
      <c r="K79" s="496"/>
      <c r="L79" s="496"/>
      <c r="M79" s="499"/>
      <c r="N79" s="499"/>
      <c r="O79" s="500"/>
      <c r="P79" s="496"/>
      <c r="Q79" s="534"/>
      <c r="R79" s="496"/>
      <c r="S79" s="501"/>
      <c r="T79" s="502"/>
      <c r="U79" s="496"/>
      <c r="V79" s="503"/>
      <c r="W79" s="496"/>
      <c r="X79" s="496"/>
      <c r="Y79" s="103"/>
      <c r="Z79" s="715"/>
      <c r="AA79" s="800"/>
      <c r="AB79">
        <f t="shared" si="36"/>
        <v>0</v>
      </c>
      <c r="AC79">
        <f t="shared" si="37"/>
        <v>0</v>
      </c>
      <c r="AD79">
        <f t="shared" si="43"/>
        <v>0</v>
      </c>
      <c r="AF79">
        <f t="shared" si="38"/>
        <v>0</v>
      </c>
      <c r="AG79">
        <f t="shared" si="39"/>
        <v>0</v>
      </c>
      <c r="AH79" t="e">
        <f>IF(ISNA(VLOOKUP("ROComp"&amp;"_"&amp;$AA79&amp;"_"&amp;$Z79,#REF!,6,FALSE)),"",VLOOKUP("ROComp"&amp;"_"&amp;$AA79&amp;"_"&amp;$Z79,#REF!,6,FALSE))</f>
        <v>#REF!</v>
      </c>
      <c r="AI79" s="801">
        <f t="shared" si="44"/>
        <v>0</v>
      </c>
      <c r="AJ79" s="859" t="e">
        <f>VLOOKUP("ROComp"&amp;"_"&amp;$AA79,ValComp[],13,FALSE)</f>
        <v>#N/A</v>
      </c>
      <c r="AK79" s="801">
        <f t="shared" si="45"/>
        <v>0</v>
      </c>
      <c r="AN79" s="864"/>
    </row>
    <row r="80" spans="1:40" ht="19" thickTop="1" thickBot="1" x14ac:dyDescent="0.4">
      <c r="A80" t="str">
        <f t="shared" si="46"/>
        <v>Compare Spend limits (RS) as a % of Total Spend (line 60)_</v>
      </c>
      <c r="B80" s="496"/>
      <c r="C80" s="513">
        <v>7</v>
      </c>
      <c r="D80" s="514" t="str">
        <f>Text!H1015</f>
        <v>Compare Spend limits (RS) as a % of Total Spend (line 60)</v>
      </c>
      <c r="E80" s="515"/>
      <c r="F80" s="515"/>
      <c r="G80" s="515"/>
      <c r="H80" s="516"/>
      <c r="I80" s="496"/>
      <c r="J80" s="496"/>
      <c r="K80" s="496"/>
      <c r="L80" s="496"/>
      <c r="M80" s="499"/>
      <c r="N80" s="499"/>
      <c r="O80" s="517">
        <f ca="1">SUM(O84:O85)</f>
        <v>0</v>
      </c>
      <c r="P80" s="517">
        <f t="shared" ref="P80:Q80" si="50">SUM(P84:P85)</f>
        <v>0</v>
      </c>
      <c r="Q80" s="517">
        <f t="shared" si="50"/>
        <v>0</v>
      </c>
      <c r="R80" s="496"/>
      <c r="S80" s="501"/>
      <c r="T80" s="502"/>
      <c r="U80" s="496"/>
      <c r="V80" s="503"/>
      <c r="W80" s="496"/>
      <c r="X80" s="496"/>
      <c r="Y80" s="103"/>
      <c r="Z80" s="715"/>
      <c r="AA80" s="800"/>
      <c r="AB80">
        <f t="shared" si="36"/>
        <v>0</v>
      </c>
      <c r="AC80">
        <f t="shared" si="37"/>
        <v>0</v>
      </c>
      <c r="AD80">
        <f t="shared" si="43"/>
        <v>0</v>
      </c>
      <c r="AF80">
        <f t="shared" si="38"/>
        <v>0</v>
      </c>
      <c r="AG80">
        <f t="shared" ca="1" si="39"/>
        <v>0</v>
      </c>
      <c r="AH80" t="e">
        <f>IF(ISNA(VLOOKUP("ROComp"&amp;"_"&amp;$AA80&amp;"_"&amp;$Z80,#REF!,6,FALSE)),"",VLOOKUP("ROComp"&amp;"_"&amp;$AA80&amp;"_"&amp;$Z80,#REF!,6,FALSE))</f>
        <v>#REF!</v>
      </c>
      <c r="AI80" s="801">
        <f t="shared" si="44"/>
        <v>0</v>
      </c>
      <c r="AJ80" s="859" t="e">
        <f>VLOOKUP("ROComp"&amp;"_"&amp;$AA80,ValComp[],13,FALSE)</f>
        <v>#N/A</v>
      </c>
      <c r="AK80" s="801">
        <f t="shared" si="45"/>
        <v>0</v>
      </c>
      <c r="AN80" s="864"/>
    </row>
    <row r="81" spans="1:40" ht="16.5" thickTop="1" thickBot="1" x14ac:dyDescent="0.4">
      <c r="A81" t="str">
        <f t="shared" si="46"/>
        <v>_</v>
      </c>
      <c r="B81" s="496"/>
      <c r="C81" s="496"/>
      <c r="D81" s="518"/>
      <c r="E81" s="519"/>
      <c r="F81" s="518"/>
      <c r="G81" s="519"/>
      <c r="H81" s="496"/>
      <c r="I81" s="496"/>
      <c r="J81" s="496"/>
      <c r="K81" s="1450" t="str">
        <f>Text!H1021</f>
        <v>Figures</v>
      </c>
      <c r="L81" s="1451"/>
      <c r="M81" s="499"/>
      <c r="N81" s="499"/>
      <c r="O81" s="500"/>
      <c r="P81" s="496"/>
      <c r="Q81" s="534"/>
      <c r="R81" s="496"/>
      <c r="S81" s="501"/>
      <c r="T81" s="502"/>
      <c r="U81" s="496"/>
      <c r="V81" s="503"/>
      <c r="W81" s="496"/>
      <c r="X81" s="496"/>
      <c r="Y81" s="103"/>
      <c r="Z81" s="715"/>
      <c r="AA81" s="800"/>
      <c r="AB81" t="str">
        <f t="shared" si="36"/>
        <v>Figures</v>
      </c>
      <c r="AC81">
        <f t="shared" si="37"/>
        <v>0</v>
      </c>
      <c r="AD81">
        <f t="shared" si="43"/>
        <v>0</v>
      </c>
      <c r="AF81">
        <f t="shared" si="38"/>
        <v>0</v>
      </c>
      <c r="AG81">
        <f t="shared" si="39"/>
        <v>0</v>
      </c>
      <c r="AH81" t="e">
        <f>IF(ISNA(VLOOKUP("ROComp"&amp;"_"&amp;$AA81&amp;"_"&amp;$Z81,#REF!,6,FALSE)),"",VLOOKUP("ROComp"&amp;"_"&amp;$AA81&amp;"_"&amp;$Z81,#REF!,6,FALSE))</f>
        <v>#REF!</v>
      </c>
      <c r="AI81" s="801">
        <f t="shared" si="44"/>
        <v>0</v>
      </c>
      <c r="AJ81" s="859" t="e">
        <f>VLOOKUP("ROComp"&amp;"_"&amp;$AA81,ValComp[],13,FALSE)</f>
        <v>#N/A</v>
      </c>
      <c r="AK81" s="801">
        <f t="shared" si="45"/>
        <v>0</v>
      </c>
      <c r="AN81" s="864"/>
    </row>
    <row r="82" spans="1:40" ht="35.5" thickBot="1" x14ac:dyDescent="0.4">
      <c r="A82" t="str">
        <f t="shared" si="46"/>
        <v>Form1 Ref_Form1 Row</v>
      </c>
      <c r="B82" s="496"/>
      <c r="C82" s="602" t="str">
        <f>C8</f>
        <v>Val No</v>
      </c>
      <c r="D82" s="603" t="str">
        <f t="shared" ref="D82:L82" si="51">D8</f>
        <v>Form1 Ref</v>
      </c>
      <c r="E82" s="603" t="str">
        <f t="shared" si="51"/>
        <v>Form1 Row</v>
      </c>
      <c r="F82" s="603" t="str">
        <f t="shared" si="51"/>
        <v>Form1 Col</v>
      </c>
      <c r="G82" s="603" t="str">
        <f t="shared" si="51"/>
        <v>Validation Description</v>
      </c>
      <c r="H82" s="603" t="str">
        <f t="shared" si="51"/>
        <v>Form2 Ref</v>
      </c>
      <c r="I82" s="603" t="str">
        <f t="shared" si="51"/>
        <v>Form2 Row</v>
      </c>
      <c r="J82" s="603" t="str">
        <f t="shared" si="51"/>
        <v>Form2 Col</v>
      </c>
      <c r="K82" s="772" t="str">
        <f t="shared" si="51"/>
        <v>Form1</v>
      </c>
      <c r="L82" s="772" t="str">
        <f t="shared" si="51"/>
        <v>Form2</v>
      </c>
      <c r="M82" s="605" t="str">
        <f>Text!H980</f>
        <v>tolerances:</v>
      </c>
      <c r="N82" s="771" t="str">
        <f>Text!H981</f>
        <v>differences:</v>
      </c>
      <c r="O82" s="606" t="s">
        <v>3188</v>
      </c>
      <c r="P82" s="606" t="str">
        <f>Text!H985</f>
        <v>Mark</v>
      </c>
      <c r="Q82" s="607" t="str">
        <f>Text!H986</f>
        <v>Check</v>
      </c>
      <c r="R82" s="608" t="str">
        <f>Text!H987</f>
        <v>Status</v>
      </c>
      <c r="S82" s="677" t="str">
        <f>Text!H988</f>
        <v>Your Comments</v>
      </c>
      <c r="T82" s="684" t="str">
        <f>Text!H989</f>
        <v>Our Comments</v>
      </c>
      <c r="U82" s="520" t="str">
        <f>Text!H990</f>
        <v>Initials</v>
      </c>
      <c r="V82" s="521" t="str">
        <f>Text!H991</f>
        <v>Date</v>
      </c>
      <c r="W82" s="496"/>
      <c r="X82" s="496"/>
      <c r="Y82" s="103"/>
      <c r="Z82" s="715"/>
      <c r="AA82" s="800"/>
      <c r="AB82" t="str">
        <f t="shared" si="36"/>
        <v>Form1</v>
      </c>
      <c r="AC82" t="str">
        <f t="shared" si="37"/>
        <v>Form2</v>
      </c>
      <c r="AD82" t="str">
        <f t="shared" si="43"/>
        <v>differences:</v>
      </c>
      <c r="AF82" t="str">
        <f t="shared" si="38"/>
        <v>tolerances:</v>
      </c>
      <c r="AG82" t="str">
        <f t="shared" si="39"/>
        <v>Auto</v>
      </c>
      <c r="AH82" t="e">
        <f>IF(ISNA(VLOOKUP("ROComp"&amp;"_"&amp;$AA82&amp;"_"&amp;$Z82,#REF!,6,FALSE)),"",VLOOKUP("ROComp"&amp;"_"&amp;$AA82&amp;"_"&amp;$Z82,#REF!,6,FALSE))</f>
        <v>#REF!</v>
      </c>
      <c r="AI82" s="801" t="str">
        <f t="shared" si="44"/>
        <v>Check</v>
      </c>
      <c r="AJ82" s="859" t="e">
        <f>VLOOKUP("ROComp"&amp;"_"&amp;$AA82,ValComp[],13,FALSE)</f>
        <v>#N/A</v>
      </c>
      <c r="AK82" s="801" t="str">
        <f t="shared" si="45"/>
        <v>Your Comments</v>
      </c>
      <c r="AN82" s="864"/>
    </row>
    <row r="83" spans="1:40" ht="15" customHeight="1" thickBot="1" x14ac:dyDescent="0.4">
      <c r="A83" t="str">
        <f t="shared" si="46"/>
        <v>Form1_Form1 Row</v>
      </c>
      <c r="B83" s="496"/>
      <c r="C83" s="1305" t="s">
        <v>3267</v>
      </c>
      <c r="D83" s="1306" t="s">
        <v>3293</v>
      </c>
      <c r="E83" s="1306" t="s">
        <v>3287</v>
      </c>
      <c r="F83" s="1306" t="s">
        <v>3288</v>
      </c>
      <c r="G83" s="1307" t="s">
        <v>3289</v>
      </c>
      <c r="H83" s="1307" t="s">
        <v>3294</v>
      </c>
      <c r="I83" s="1307" t="s">
        <v>3291</v>
      </c>
      <c r="J83" s="1307" t="s">
        <v>3292</v>
      </c>
      <c r="K83" s="1306" t="s">
        <v>3297</v>
      </c>
      <c r="L83" s="1306" t="s">
        <v>3298</v>
      </c>
      <c r="M83" s="1306" t="s">
        <v>2611</v>
      </c>
      <c r="N83" s="1307" t="s">
        <v>756</v>
      </c>
      <c r="O83" s="1287" t="s">
        <v>3188</v>
      </c>
      <c r="P83" s="1287" t="s">
        <v>3189</v>
      </c>
      <c r="Q83" s="1328" t="s">
        <v>3295</v>
      </c>
      <c r="R83" s="1307" t="s">
        <v>3190</v>
      </c>
      <c r="S83" s="1306" t="s">
        <v>3192</v>
      </c>
      <c r="T83" s="1295" t="s">
        <v>3191</v>
      </c>
      <c r="U83" s="1288" t="s">
        <v>3296</v>
      </c>
      <c r="V83" s="1298" t="s">
        <v>3193</v>
      </c>
      <c r="W83" s="496"/>
      <c r="X83" s="496"/>
      <c r="Y83" s="103"/>
      <c r="Z83" s="715"/>
      <c r="AA83" s="800"/>
      <c r="AB83" t="str">
        <f t="shared" si="36"/>
        <v>Form12</v>
      </c>
      <c r="AC83" t="str">
        <f t="shared" si="37"/>
        <v>Form23</v>
      </c>
      <c r="AD83" t="str">
        <f t="shared" si="43"/>
        <v>Difference</v>
      </c>
      <c r="AF83" t="str">
        <f t="shared" si="38"/>
        <v>Tolerance</v>
      </c>
      <c r="AG83" t="str">
        <f t="shared" si="39"/>
        <v>Auto</v>
      </c>
      <c r="AH83" t="e">
        <f>IF(ISNA(VLOOKUP("ROComp"&amp;"_"&amp;$AA83&amp;"_"&amp;$Z83,#REF!,6,FALSE)),"",VLOOKUP("ROComp"&amp;"_"&amp;$AA83&amp;"_"&amp;$Z83,#REF!,6,FALSE))</f>
        <v>#REF!</v>
      </c>
      <c r="AI83" s="801" t="str">
        <f t="shared" si="44"/>
        <v>Checks</v>
      </c>
      <c r="AJ83" s="859" t="e">
        <f>VLOOKUP("ROComp"&amp;"_"&amp;$AA83,ValComp[],13,FALSE)</f>
        <v>#N/A</v>
      </c>
      <c r="AK83" s="801" t="str">
        <f t="shared" si="45"/>
        <v>Your Comments</v>
      </c>
      <c r="AN83" s="864"/>
    </row>
    <row r="84" spans="1:40" ht="15.75" customHeight="1" thickBot="1" x14ac:dyDescent="0.4">
      <c r="A84" t="str">
        <f t="shared" si="46"/>
        <v>RS_58</v>
      </c>
      <c r="B84" s="496"/>
      <c r="C84" s="697">
        <v>14</v>
      </c>
      <c r="D84" s="588" t="s">
        <v>92</v>
      </c>
      <c r="E84" s="588">
        <v>58</v>
      </c>
      <c r="F84" s="588">
        <v>4</v>
      </c>
      <c r="G84" s="833" t="str">
        <f>VLOOKUP(A84,TransText,8,FALSE)</f>
        <v>Non distributed costs</v>
      </c>
      <c r="H84" s="588" t="s">
        <v>92</v>
      </c>
      <c r="I84" s="588">
        <v>60</v>
      </c>
      <c r="J84" s="588">
        <v>4</v>
      </c>
      <c r="K84" s="761">
        <f ca="1">VLOOKUP($D84&amp;$E84&amp;$F84,TIndex,7,FALSE)</f>
        <v>0</v>
      </c>
      <c r="L84" s="761">
        <f ca="1">VLOOKUP($H84&amp;$I84&amp;$J84,TIndex,7,FALSE)</f>
        <v>0</v>
      </c>
      <c r="M84" s="589">
        <v>1</v>
      </c>
      <c r="N84" s="766">
        <f ca="1">IF(OR(K84="",L84=""),"",IF(K84=0,0,K84/L84*100))</f>
        <v>0</v>
      </c>
      <c r="O84" s="590" t="str">
        <f t="shared" ref="O84:O85" ca="1" si="52">IF(ABS(N84)&gt;M84,1,"")</f>
        <v/>
      </c>
      <c r="P84" s="590"/>
      <c r="Q84" s="591" t="str">
        <f t="shared" ref="Q84:Q85" si="53">IF(AND(P84=1,R84&lt;&gt;"C"),1,"")</f>
        <v/>
      </c>
      <c r="R84" s="592"/>
      <c r="S84" s="698"/>
      <c r="T84" s="553"/>
      <c r="U84" s="807"/>
      <c r="V84" s="808"/>
      <c r="W84" s="496"/>
      <c r="X84" s="496"/>
      <c r="Y84" s="103"/>
      <c r="Z84" s="718">
        <v>7</v>
      </c>
      <c r="AA84" s="796">
        <f>C84</f>
        <v>14</v>
      </c>
      <c r="AB84" s="797">
        <f t="shared" ca="1" si="36"/>
        <v>0</v>
      </c>
      <c r="AC84" s="797">
        <f t="shared" ca="1" si="37"/>
        <v>0</v>
      </c>
      <c r="AD84" s="797">
        <f t="shared" ca="1" si="43"/>
        <v>0</v>
      </c>
      <c r="AE84" s="797"/>
      <c r="AF84" s="797">
        <f t="shared" si="38"/>
        <v>1</v>
      </c>
      <c r="AG84" s="797" t="str">
        <f t="shared" ca="1" si="39"/>
        <v/>
      </c>
      <c r="AH84" s="797">
        <f>VLOOKUP("ROComp"&amp;"_"&amp;$AA84,ValComp[],11,FALSE)</f>
        <v>0</v>
      </c>
      <c r="AI84" s="798" t="str">
        <f t="shared" si="44"/>
        <v/>
      </c>
      <c r="AJ84" s="860">
        <f>VLOOKUP("ROComp"&amp;"_"&amp;$AA84,ValComp[],13,FALSE)</f>
        <v>0</v>
      </c>
      <c r="AK84" s="798">
        <f t="shared" si="45"/>
        <v>0</v>
      </c>
      <c r="AL84" s="797" t="str">
        <f>VLOOKUP("ROComp"&amp;"_"&amp;$AA84,ValComp[],15,FALSE)</f>
        <v/>
      </c>
      <c r="AM84" s="797">
        <f>VLOOKUP("ROComp"&amp;"_"&amp;$AA84,ValComp[],16,FALSE)</f>
        <v>0</v>
      </c>
      <c r="AN84" s="865">
        <f>VLOOKUP("ROComp"&amp;"_"&amp;$AA84,ValComp[],17,FALSE)</f>
        <v>0</v>
      </c>
    </row>
    <row r="85" spans="1:40" ht="16" thickBot="1" x14ac:dyDescent="0.4">
      <c r="A85" t="str">
        <f t="shared" si="46"/>
        <v>RS_59</v>
      </c>
      <c r="B85" s="496"/>
      <c r="C85" s="699">
        <v>15</v>
      </c>
      <c r="D85" s="588" t="s">
        <v>92</v>
      </c>
      <c r="E85" s="593">
        <v>59</v>
      </c>
      <c r="F85" s="593">
        <v>4</v>
      </c>
      <c r="G85" s="700" t="str">
        <f>VLOOKUP(A85,TransText,8,FALSE)</f>
        <v>Other central costs</v>
      </c>
      <c r="H85" s="593" t="s">
        <v>92</v>
      </c>
      <c r="I85" s="593">
        <v>60</v>
      </c>
      <c r="J85" s="593">
        <v>4</v>
      </c>
      <c r="K85" s="761">
        <f ca="1">VLOOKUP($D85&amp;$E85&amp;$F85,TIndex,7,FALSE)</f>
        <v>0</v>
      </c>
      <c r="L85" s="761">
        <f ca="1">VLOOKUP($H85&amp;$I85&amp;$J85,TIndex,7,FALSE)</f>
        <v>0</v>
      </c>
      <c r="M85" s="594">
        <v>5</v>
      </c>
      <c r="N85" s="767">
        <f ca="1">IF(OR(K85="",L85=""),"",IF(K85=0,0,K85/L85*100))</f>
        <v>0</v>
      </c>
      <c r="O85" s="595" t="str">
        <f t="shared" ca="1" si="52"/>
        <v/>
      </c>
      <c r="P85" s="595"/>
      <c r="Q85" s="596" t="str">
        <f t="shared" si="53"/>
        <v/>
      </c>
      <c r="R85" s="597"/>
      <c r="S85" s="701"/>
      <c r="T85" s="685"/>
      <c r="U85" s="809"/>
      <c r="V85" s="810"/>
      <c r="W85" s="496"/>
      <c r="X85" s="496"/>
      <c r="Y85" s="103"/>
      <c r="Z85" s="718">
        <v>7</v>
      </c>
      <c r="AA85" s="796">
        <f>C85</f>
        <v>15</v>
      </c>
      <c r="AB85" s="797">
        <f t="shared" ca="1" si="36"/>
        <v>0</v>
      </c>
      <c r="AC85" s="797">
        <f t="shared" ca="1" si="37"/>
        <v>0</v>
      </c>
      <c r="AD85" s="797">
        <f t="shared" ca="1" si="43"/>
        <v>0</v>
      </c>
      <c r="AE85" s="797"/>
      <c r="AF85" s="797">
        <f t="shared" si="38"/>
        <v>5</v>
      </c>
      <c r="AG85" s="797" t="str">
        <f t="shared" ca="1" si="39"/>
        <v/>
      </c>
      <c r="AH85" s="797">
        <f>VLOOKUP("ROComp"&amp;"_"&amp;$AA85,ValComp[],11,FALSE)</f>
        <v>0</v>
      </c>
      <c r="AI85" s="798" t="str">
        <f t="shared" si="44"/>
        <v/>
      </c>
      <c r="AJ85" s="860">
        <f>VLOOKUP("ROComp"&amp;"_"&amp;$AA85,ValComp[],13,FALSE)</f>
        <v>0</v>
      </c>
      <c r="AK85" s="798">
        <f t="shared" si="45"/>
        <v>0</v>
      </c>
      <c r="AL85" s="797" t="str">
        <f>VLOOKUP("ROComp"&amp;"_"&amp;$AA85,ValComp[],15,FALSE)</f>
        <v/>
      </c>
      <c r="AM85" s="797">
        <f>VLOOKUP("ROComp"&amp;"_"&amp;$AA85,ValComp[],16,FALSE)</f>
        <v>0</v>
      </c>
      <c r="AN85" s="865">
        <f>VLOOKUP("ROComp"&amp;"_"&amp;$AA85,ValComp[],17,FALSE)</f>
        <v>0</v>
      </c>
    </row>
    <row r="86" spans="1:40" x14ac:dyDescent="0.35">
      <c r="A86" t="str">
        <f t="shared" si="46"/>
        <v>_</v>
      </c>
      <c r="B86" s="496"/>
      <c r="C86" s="496"/>
      <c r="D86" s="496"/>
      <c r="E86" s="496"/>
      <c r="F86" s="496"/>
      <c r="G86" s="496"/>
      <c r="H86" s="496"/>
      <c r="I86" s="496"/>
      <c r="J86" s="496"/>
      <c r="K86" s="496"/>
      <c r="L86" s="496"/>
      <c r="M86" s="499"/>
      <c r="N86" s="499"/>
      <c r="O86" s="500"/>
      <c r="P86" s="496"/>
      <c r="Q86" s="534"/>
      <c r="R86" s="496"/>
      <c r="S86" s="501"/>
      <c r="T86" s="502"/>
      <c r="U86" s="496"/>
      <c r="V86" s="503"/>
      <c r="W86" s="496"/>
      <c r="X86" s="496"/>
      <c r="Y86" s="103"/>
      <c r="Z86" s="715"/>
      <c r="AA86" s="800"/>
      <c r="AB86">
        <f t="shared" si="36"/>
        <v>0</v>
      </c>
      <c r="AC86">
        <f t="shared" si="37"/>
        <v>0</v>
      </c>
      <c r="AD86">
        <f t="shared" si="43"/>
        <v>0</v>
      </c>
      <c r="AF86">
        <f t="shared" si="38"/>
        <v>0</v>
      </c>
      <c r="AG86">
        <f t="shared" si="39"/>
        <v>0</v>
      </c>
      <c r="AH86" t="e">
        <f>IF(ISNA(VLOOKUP("ROComp"&amp;"_"&amp;$AA86&amp;"_"&amp;$Z86,#REF!,6,FALSE)),"",VLOOKUP("ROComp"&amp;"_"&amp;$AA86&amp;"_"&amp;$Z86,#REF!,6,FALSE))</f>
        <v>#REF!</v>
      </c>
      <c r="AI86" s="801">
        <f t="shared" si="44"/>
        <v>0</v>
      </c>
      <c r="AJ86" s="859" t="e">
        <f>VLOOKUP("ROComp"&amp;"_"&amp;$AA86,ValComp[],13,FALSE)</f>
        <v>#N/A</v>
      </c>
      <c r="AK86" s="801">
        <f t="shared" si="45"/>
        <v>0</v>
      </c>
      <c r="AN86" s="864"/>
    </row>
    <row r="87" spans="1:40" ht="16" thickBot="1" x14ac:dyDescent="0.4">
      <c r="A87" t="str">
        <f t="shared" si="46"/>
        <v>_</v>
      </c>
      <c r="B87" s="496"/>
      <c r="C87" s="496"/>
      <c r="D87" s="496"/>
      <c r="E87" s="496"/>
      <c r="F87" s="496"/>
      <c r="G87" s="496"/>
      <c r="H87" s="496"/>
      <c r="I87" s="496"/>
      <c r="J87" s="496"/>
      <c r="K87" s="496"/>
      <c r="L87" s="496"/>
      <c r="M87" s="499"/>
      <c r="N87" s="499"/>
      <c r="O87" s="500"/>
      <c r="P87" s="496"/>
      <c r="Q87" s="534"/>
      <c r="R87" s="496"/>
      <c r="S87" s="501"/>
      <c r="T87" s="502"/>
      <c r="U87" s="496"/>
      <c r="V87" s="503"/>
      <c r="W87" s="496"/>
      <c r="X87" s="496"/>
      <c r="Y87" s="103"/>
      <c r="Z87" s="715"/>
      <c r="AA87" s="800"/>
      <c r="AB87">
        <f t="shared" si="36"/>
        <v>0</v>
      </c>
      <c r="AC87">
        <f t="shared" si="37"/>
        <v>0</v>
      </c>
      <c r="AD87">
        <f t="shared" si="43"/>
        <v>0</v>
      </c>
      <c r="AF87">
        <f t="shared" si="38"/>
        <v>0</v>
      </c>
      <c r="AG87">
        <f t="shared" si="39"/>
        <v>0</v>
      </c>
      <c r="AH87" t="e">
        <f>IF(ISNA(VLOOKUP("ROComp"&amp;"_"&amp;$AA87&amp;"_"&amp;$Z87,#REF!,6,FALSE)),"",VLOOKUP("ROComp"&amp;"_"&amp;$AA87&amp;"_"&amp;$Z87,#REF!,6,FALSE))</f>
        <v>#REF!</v>
      </c>
      <c r="AI87" s="801">
        <f t="shared" si="44"/>
        <v>0</v>
      </c>
      <c r="AJ87" s="859" t="e">
        <f>VLOOKUP("ROComp"&amp;"_"&amp;$AA87,ValComp[],13,FALSE)</f>
        <v>#N/A</v>
      </c>
      <c r="AK87" s="801">
        <f t="shared" si="45"/>
        <v>0</v>
      </c>
      <c r="AN87" s="864"/>
    </row>
    <row r="88" spans="1:40" ht="19" thickTop="1" thickBot="1" x14ac:dyDescent="0.4">
      <c r="A88" t="str">
        <f t="shared" si="46"/>
        <v>Summation of RS Rows against RG Totals for each service area_</v>
      </c>
      <c r="B88" s="496"/>
      <c r="C88" s="513">
        <v>8</v>
      </c>
      <c r="D88" s="514" t="str">
        <f>Text!H1018</f>
        <v>Summation of RS Rows against RG Totals for each service area</v>
      </c>
      <c r="E88" s="515"/>
      <c r="F88" s="515"/>
      <c r="G88" s="515"/>
      <c r="H88" s="516"/>
      <c r="I88" s="496"/>
      <c r="J88" s="496"/>
      <c r="K88" s="496"/>
      <c r="L88" s="496"/>
      <c r="M88" s="499"/>
      <c r="N88" s="499"/>
      <c r="O88" s="517">
        <v>1</v>
      </c>
      <c r="P88" s="517">
        <f t="shared" ref="P88:Q88" si="54">SUM(P95:P113)</f>
        <v>0</v>
      </c>
      <c r="Q88" s="517">
        <f t="shared" si="54"/>
        <v>0</v>
      </c>
      <c r="R88" s="496"/>
      <c r="S88" s="501"/>
      <c r="T88" s="502"/>
      <c r="U88" s="496"/>
      <c r="V88" s="503"/>
      <c r="W88" s="496"/>
      <c r="X88" s="496"/>
      <c r="Y88" s="103"/>
      <c r="Z88" s="715"/>
      <c r="AA88" s="800"/>
      <c r="AB88">
        <f t="shared" si="36"/>
        <v>0</v>
      </c>
      <c r="AC88">
        <f t="shared" si="37"/>
        <v>0</v>
      </c>
      <c r="AD88">
        <f t="shared" si="43"/>
        <v>0</v>
      </c>
      <c r="AF88">
        <f t="shared" si="38"/>
        <v>0</v>
      </c>
      <c r="AG88">
        <f t="shared" si="39"/>
        <v>1</v>
      </c>
      <c r="AH88" t="e">
        <f>IF(ISNA(VLOOKUP("ROComp"&amp;"_"&amp;$AA88&amp;"_"&amp;$Z88,#REF!,6,FALSE)),"",VLOOKUP("ROComp"&amp;"_"&amp;$AA88&amp;"_"&amp;$Z88,#REF!,6,FALSE))</f>
        <v>#REF!</v>
      </c>
      <c r="AI88" s="801">
        <f t="shared" si="44"/>
        <v>0</v>
      </c>
      <c r="AJ88" s="859" t="e">
        <f>VLOOKUP("ROComp"&amp;"_"&amp;$AA88,ValComp[],13,FALSE)</f>
        <v>#N/A</v>
      </c>
      <c r="AK88" s="801">
        <f t="shared" si="45"/>
        <v>0</v>
      </c>
      <c r="AN88" s="864"/>
    </row>
    <row r="89" spans="1:40" ht="16.5" thickTop="1" thickBot="1" x14ac:dyDescent="0.4">
      <c r="A89" t="str">
        <f t="shared" si="46"/>
        <v>_</v>
      </c>
      <c r="B89" s="496"/>
      <c r="C89" s="496"/>
      <c r="D89" s="518"/>
      <c r="E89" s="519"/>
      <c r="F89" s="518"/>
      <c r="G89" s="519"/>
      <c r="H89" s="496"/>
      <c r="I89" s="496"/>
      <c r="J89" s="496"/>
      <c r="K89" s="1450" t="str">
        <f>Text!H1021</f>
        <v>Figures</v>
      </c>
      <c r="L89" s="1451"/>
      <c r="M89" s="499"/>
      <c r="N89" s="499"/>
      <c r="O89" s="500"/>
      <c r="P89" s="496"/>
      <c r="Q89" s="534"/>
      <c r="R89" s="496"/>
      <c r="S89" s="501"/>
      <c r="T89" s="502"/>
      <c r="U89" s="496"/>
      <c r="V89" s="503"/>
      <c r="W89" s="496"/>
      <c r="X89" s="496"/>
      <c r="Y89" s="103"/>
      <c r="Z89" s="715"/>
      <c r="AA89" s="800"/>
      <c r="AB89" t="str">
        <f t="shared" si="36"/>
        <v>Figures</v>
      </c>
      <c r="AC89">
        <f t="shared" si="37"/>
        <v>0</v>
      </c>
      <c r="AD89">
        <f t="shared" si="43"/>
        <v>0</v>
      </c>
      <c r="AF89">
        <f t="shared" si="38"/>
        <v>0</v>
      </c>
      <c r="AG89">
        <f t="shared" si="39"/>
        <v>0</v>
      </c>
      <c r="AH89" t="e">
        <f>IF(ISNA(VLOOKUP("ROComp"&amp;"_"&amp;$AA89&amp;"_"&amp;$Z89,#REF!,6,FALSE)),"",VLOOKUP("ROComp"&amp;"_"&amp;$AA89&amp;"_"&amp;$Z89,#REF!,6,FALSE))</f>
        <v>#REF!</v>
      </c>
      <c r="AI89" s="801">
        <f t="shared" si="44"/>
        <v>0</v>
      </c>
      <c r="AJ89" s="859" t="e">
        <f>VLOOKUP("ROComp"&amp;"_"&amp;$AA89,ValComp[],13,FALSE)</f>
        <v>#N/A</v>
      </c>
      <c r="AK89" s="801">
        <f t="shared" si="45"/>
        <v>0</v>
      </c>
      <c r="AN89" s="864"/>
    </row>
    <row r="90" spans="1:40" ht="35" x14ac:dyDescent="0.35">
      <c r="A90" t="str">
        <f t="shared" si="46"/>
        <v>Form1 Ref_Form1 Row</v>
      </c>
      <c r="B90" s="496"/>
      <c r="C90" s="602" t="str">
        <f>C8</f>
        <v>Val No</v>
      </c>
      <c r="D90" s="603" t="str">
        <f>D8</f>
        <v>Form1 Ref</v>
      </c>
      <c r="E90" s="603" t="str">
        <f t="shared" ref="E90:F90" si="55">E8</f>
        <v>Form1 Row</v>
      </c>
      <c r="F90" s="603" t="str">
        <f t="shared" si="55"/>
        <v>Form1 Col</v>
      </c>
      <c r="G90" s="603" t="str">
        <f>G8</f>
        <v>Validation Description</v>
      </c>
      <c r="H90" s="603" t="str">
        <f>H71</f>
        <v>Add Form</v>
      </c>
      <c r="I90" s="603" t="str">
        <f>I71</f>
        <v>Add Rows</v>
      </c>
      <c r="J90" s="603" t="str">
        <f>J71</f>
        <v>Add Cols</v>
      </c>
      <c r="K90" s="772" t="s">
        <v>93</v>
      </c>
      <c r="L90" s="772" t="str">
        <f>L71</f>
        <v>Add</v>
      </c>
      <c r="M90" s="605" t="str">
        <f>Text!H980</f>
        <v>tolerances:</v>
      </c>
      <c r="N90" s="771" t="str">
        <f>Text!H981</f>
        <v>differences:</v>
      </c>
      <c r="O90" s="606" t="s">
        <v>3188</v>
      </c>
      <c r="P90" s="606" t="str">
        <f>Text!H985</f>
        <v>Mark</v>
      </c>
      <c r="Q90" s="607" t="str">
        <f>Text!H986</f>
        <v>Check</v>
      </c>
      <c r="R90" s="608" t="str">
        <f>Text!H987</f>
        <v>Status</v>
      </c>
      <c r="S90" s="677" t="str">
        <f>Text!H988</f>
        <v>Your Comments</v>
      </c>
      <c r="T90" s="674" t="str">
        <f>Text!H989</f>
        <v>Our Comments</v>
      </c>
      <c r="U90" s="609" t="str">
        <f>Text!H990</f>
        <v>Initials</v>
      </c>
      <c r="V90" s="610" t="str">
        <f>Text!H991</f>
        <v>Date</v>
      </c>
      <c r="W90" s="496"/>
      <c r="X90" s="496"/>
      <c r="Y90" s="103"/>
      <c r="Z90" s="715"/>
      <c r="AA90" s="800"/>
      <c r="AB90" t="str">
        <f t="shared" si="36"/>
        <v>RG</v>
      </c>
      <c r="AC90" t="str">
        <f t="shared" si="37"/>
        <v>Add</v>
      </c>
      <c r="AD90" t="str">
        <f t="shared" si="43"/>
        <v>differences:</v>
      </c>
      <c r="AF90" t="str">
        <f t="shared" si="38"/>
        <v>tolerances:</v>
      </c>
      <c r="AG90" t="str">
        <f t="shared" si="39"/>
        <v>Auto</v>
      </c>
      <c r="AH90" t="e">
        <f>IF(ISNA(VLOOKUP("ROComp"&amp;"_"&amp;$AA90&amp;"_"&amp;$Z90,#REF!,6,FALSE)),"",VLOOKUP("ROComp"&amp;"_"&amp;$AA90&amp;"_"&amp;$Z90,#REF!,6,FALSE))</f>
        <v>#REF!</v>
      </c>
      <c r="AI90" s="801" t="str">
        <f t="shared" si="44"/>
        <v>Check</v>
      </c>
      <c r="AJ90" s="859" t="e">
        <f>VLOOKUP("ROComp"&amp;"_"&amp;$AA90,ValComp[],13,FALSE)</f>
        <v>#N/A</v>
      </c>
      <c r="AK90" s="801" t="str">
        <f t="shared" si="45"/>
        <v>Your Comments</v>
      </c>
      <c r="AN90" s="864"/>
    </row>
    <row r="91" spans="1:40" ht="16.5" customHeight="1" thickBot="1" x14ac:dyDescent="0.4">
      <c r="A91" t="str">
        <f t="shared" si="46"/>
        <v>Form1_Form1 Row</v>
      </c>
      <c r="B91" s="496"/>
      <c r="C91" s="1308" t="s">
        <v>3267</v>
      </c>
      <c r="D91" s="1309" t="s">
        <v>3293</v>
      </c>
      <c r="E91" s="1309" t="s">
        <v>3287</v>
      </c>
      <c r="F91" s="1310" t="s">
        <v>3288</v>
      </c>
      <c r="G91" s="1309" t="s">
        <v>3289</v>
      </c>
      <c r="H91" s="1309" t="s">
        <v>3294</v>
      </c>
      <c r="I91" s="1309" t="s">
        <v>3291</v>
      </c>
      <c r="J91" s="1309" t="s">
        <v>3292</v>
      </c>
      <c r="K91" s="1310" t="s">
        <v>3297</v>
      </c>
      <c r="L91" s="1310" t="s">
        <v>3298</v>
      </c>
      <c r="M91" s="1310" t="s">
        <v>2611</v>
      </c>
      <c r="N91" s="1309" t="s">
        <v>756</v>
      </c>
      <c r="O91" s="1311" t="s">
        <v>3188</v>
      </c>
      <c r="P91" s="1311" t="s">
        <v>3189</v>
      </c>
      <c r="Q91" s="1329" t="s">
        <v>3295</v>
      </c>
      <c r="R91" s="1309" t="s">
        <v>3190</v>
      </c>
      <c r="S91" s="1310" t="s">
        <v>3192</v>
      </c>
      <c r="T91" s="1295" t="s">
        <v>3191</v>
      </c>
      <c r="U91" s="1296" t="s">
        <v>3296</v>
      </c>
      <c r="V91" s="1299" t="s">
        <v>3193</v>
      </c>
      <c r="W91" s="496"/>
      <c r="X91" s="496"/>
      <c r="Y91" s="103"/>
      <c r="Z91" s="715"/>
      <c r="AA91" s="800"/>
      <c r="AB91" t="str">
        <f t="shared" si="36"/>
        <v>Form12</v>
      </c>
      <c r="AC91" t="str">
        <f t="shared" si="37"/>
        <v>Form23</v>
      </c>
      <c r="AD91" t="str">
        <f t="shared" si="43"/>
        <v>Difference</v>
      </c>
      <c r="AF91" t="str">
        <f t="shared" si="38"/>
        <v>Tolerance</v>
      </c>
      <c r="AG91" t="str">
        <f t="shared" si="39"/>
        <v>Auto</v>
      </c>
      <c r="AH91" t="e">
        <f>IF(ISNA(VLOOKUP("ROComp"&amp;"_"&amp;$AA91&amp;"_"&amp;$Z91,#REF!,6,FALSE)),"",VLOOKUP("ROComp"&amp;"_"&amp;$AA91&amp;"_"&amp;$Z91,#REF!,6,FALSE))</f>
        <v>#REF!</v>
      </c>
      <c r="AI91" s="801" t="str">
        <f t="shared" si="44"/>
        <v>Checks</v>
      </c>
      <c r="AJ91" s="859" t="e">
        <f>VLOOKUP("ROComp"&amp;"_"&amp;$AA91,ValComp[],13,FALSE)</f>
        <v>#N/A</v>
      </c>
      <c r="AK91" s="801" t="str">
        <f t="shared" si="45"/>
        <v>Your Comments</v>
      </c>
      <c r="AN91" s="864"/>
    </row>
    <row r="92" spans="1:40" x14ac:dyDescent="0.35">
      <c r="A92" t="str">
        <f>H92&amp;"_"&amp;I92</f>
        <v>RS_1</v>
      </c>
      <c r="B92" s="496"/>
      <c r="C92" s="545"/>
      <c r="D92" s="545"/>
      <c r="E92" s="545"/>
      <c r="F92" s="545"/>
      <c r="G92" s="626" t="str">
        <f>VLOOKUP(A92,TransText,8,FALSE)</f>
        <v>Schools expenditure (including delegated and non-delegated funding)</v>
      </c>
      <c r="H92" s="627" t="s">
        <v>92</v>
      </c>
      <c r="I92" s="627">
        <v>1</v>
      </c>
      <c r="J92" s="627">
        <v>5</v>
      </c>
      <c r="K92" s="615"/>
      <c r="L92" s="615">
        <f ca="1">VLOOKUP($H92&amp;$I92&amp;$J92,TIndex,7,FALSE)</f>
        <v>0</v>
      </c>
      <c r="M92" s="549"/>
      <c r="N92" s="550"/>
      <c r="O92" s="545"/>
      <c r="P92" s="545"/>
      <c r="Q92" s="545"/>
      <c r="R92" s="551"/>
      <c r="S92" s="552"/>
      <c r="T92" s="553"/>
      <c r="U92" s="552"/>
      <c r="V92" s="554"/>
      <c r="W92" s="496"/>
      <c r="X92" s="496"/>
      <c r="Y92" s="103"/>
      <c r="Z92" s="715"/>
      <c r="AA92" s="800"/>
      <c r="AB92">
        <f t="shared" si="36"/>
        <v>0</v>
      </c>
      <c r="AC92">
        <f t="shared" ca="1" si="37"/>
        <v>0</v>
      </c>
      <c r="AD92">
        <f t="shared" si="43"/>
        <v>0</v>
      </c>
      <c r="AF92">
        <f t="shared" si="38"/>
        <v>0</v>
      </c>
      <c r="AG92">
        <f t="shared" si="39"/>
        <v>0</v>
      </c>
      <c r="AH92" t="e">
        <f>IF(ISNA(VLOOKUP("ROComp"&amp;"_"&amp;$AA92&amp;"_"&amp;$Z92,#REF!,6,FALSE)),"",VLOOKUP("ROComp"&amp;"_"&amp;$AA92&amp;"_"&amp;$Z92,#REF!,6,FALSE))</f>
        <v>#REF!</v>
      </c>
      <c r="AI92" s="801">
        <f t="shared" si="44"/>
        <v>0</v>
      </c>
      <c r="AJ92" s="859" t="e">
        <f>VLOOKUP("ROComp"&amp;"_"&amp;$AA92,ValComp[],13,FALSE)</f>
        <v>#N/A</v>
      </c>
      <c r="AK92" s="801">
        <f t="shared" si="45"/>
        <v>0</v>
      </c>
      <c r="AN92" s="864"/>
    </row>
    <row r="93" spans="1:40" x14ac:dyDescent="0.35">
      <c r="A93" t="str">
        <f t="shared" ref="A93:A94" si="56">H93&amp;"_"&amp;I93</f>
        <v>RS_2</v>
      </c>
      <c r="B93" s="496"/>
      <c r="C93" s="110"/>
      <c r="D93" s="110"/>
      <c r="E93" s="110"/>
      <c r="F93" s="110"/>
      <c r="G93" s="628" t="str">
        <f>VLOOKUP(A93,TransText,8,FALSE)</f>
        <v>Non-school education expenditure</v>
      </c>
      <c r="H93" s="629" t="s">
        <v>92</v>
      </c>
      <c r="I93" s="629">
        <v>2</v>
      </c>
      <c r="J93" s="629">
        <v>5</v>
      </c>
      <c r="K93" s="616"/>
      <c r="L93" s="616">
        <f ca="1">VLOOKUP($H93&amp;$I93&amp;$J93,TIndex,7,FALSE)</f>
        <v>0</v>
      </c>
      <c r="M93" s="559"/>
      <c r="N93" s="560"/>
      <c r="O93" s="110"/>
      <c r="P93" s="110"/>
      <c r="Q93" s="110"/>
      <c r="R93" s="33"/>
      <c r="S93" s="561"/>
      <c r="T93" s="562"/>
      <c r="U93" s="561"/>
      <c r="V93" s="564"/>
      <c r="W93" s="496"/>
      <c r="X93" s="496"/>
      <c r="Y93" s="103"/>
      <c r="Z93" s="715"/>
      <c r="AA93" s="800"/>
      <c r="AB93">
        <f t="shared" si="36"/>
        <v>0</v>
      </c>
      <c r="AC93">
        <f t="shared" ca="1" si="37"/>
        <v>0</v>
      </c>
      <c r="AD93">
        <f t="shared" si="43"/>
        <v>0</v>
      </c>
      <c r="AF93">
        <f t="shared" si="38"/>
        <v>0</v>
      </c>
      <c r="AG93">
        <f t="shared" si="39"/>
        <v>0</v>
      </c>
      <c r="AH93" t="e">
        <f>IF(ISNA(VLOOKUP("ROComp"&amp;"_"&amp;$AA93&amp;"_"&amp;$Z93,#REF!,6,FALSE)),"",VLOOKUP("ROComp"&amp;"_"&amp;$AA93&amp;"_"&amp;$Z93,#REF!,6,FALSE))</f>
        <v>#REF!</v>
      </c>
      <c r="AI93" s="801">
        <f t="shared" si="44"/>
        <v>0</v>
      </c>
      <c r="AJ93" s="859" t="e">
        <f>VLOOKUP("ROComp"&amp;"_"&amp;$AA93,ValComp[],13,FALSE)</f>
        <v>#N/A</v>
      </c>
      <c r="AK93" s="801">
        <f t="shared" si="45"/>
        <v>0</v>
      </c>
      <c r="AN93" s="864"/>
    </row>
    <row r="94" spans="1:40" ht="16" thickBot="1" x14ac:dyDescent="0.4">
      <c r="A94" t="str">
        <f t="shared" si="56"/>
        <v>_</v>
      </c>
      <c r="B94" s="496"/>
      <c r="C94" s="110"/>
      <c r="D94" s="110"/>
      <c r="E94" s="110"/>
      <c r="F94" s="110"/>
      <c r="G94" s="630" t="str">
        <f>Text!H1022</f>
        <v>Total of above rows</v>
      </c>
      <c r="H94" s="629"/>
      <c r="I94" s="629"/>
      <c r="J94" s="629"/>
      <c r="K94" s="616"/>
      <c r="L94" s="619">
        <f ca="1">SUM(L92:L93)</f>
        <v>0</v>
      </c>
      <c r="M94" s="559"/>
      <c r="N94" s="560"/>
      <c r="O94" s="110"/>
      <c r="P94" s="617"/>
      <c r="Q94" s="110"/>
      <c r="R94" s="618"/>
      <c r="S94" s="561"/>
      <c r="T94" s="562"/>
      <c r="U94" s="561"/>
      <c r="V94" s="564"/>
      <c r="W94" s="496"/>
      <c r="X94" s="496"/>
      <c r="Y94" s="103"/>
      <c r="Z94" s="715"/>
      <c r="AA94" s="800"/>
      <c r="AB94">
        <f t="shared" si="36"/>
        <v>0</v>
      </c>
      <c r="AC94">
        <f t="shared" ca="1" si="37"/>
        <v>0</v>
      </c>
      <c r="AD94">
        <f t="shared" si="43"/>
        <v>0</v>
      </c>
      <c r="AF94">
        <f t="shared" si="38"/>
        <v>0</v>
      </c>
      <c r="AG94">
        <f t="shared" si="39"/>
        <v>0</v>
      </c>
      <c r="AH94" t="e">
        <f>IF(ISNA(VLOOKUP("ROComp"&amp;"_"&amp;$AA94&amp;"_"&amp;$Z94,#REF!,6,FALSE)),"",VLOOKUP("ROComp"&amp;"_"&amp;$AA94&amp;"_"&amp;$Z94,#REF!,6,FALSE))</f>
        <v>#REF!</v>
      </c>
      <c r="AI94" s="801">
        <f t="shared" si="44"/>
        <v>0</v>
      </c>
      <c r="AJ94" s="859" t="e">
        <f>VLOOKUP("ROComp"&amp;"_"&amp;$AA94,ValComp[],13,FALSE)</f>
        <v>#N/A</v>
      </c>
      <c r="AK94" s="801">
        <f t="shared" si="45"/>
        <v>0</v>
      </c>
      <c r="AN94" s="864"/>
    </row>
    <row r="95" spans="1:40" ht="15.75" customHeight="1" thickBot="1" x14ac:dyDescent="0.4">
      <c r="A95" t="str">
        <f t="shared" si="46"/>
        <v>RG_199</v>
      </c>
      <c r="B95" s="496"/>
      <c r="C95" s="568">
        <v>16</v>
      </c>
      <c r="D95" s="568" t="s">
        <v>93</v>
      </c>
      <c r="E95" s="568">
        <v>199</v>
      </c>
      <c r="F95" s="568">
        <v>1</v>
      </c>
      <c r="G95" s="569" t="str">
        <f>VLOOKUP(A95,TransText,8,FALSE)</f>
        <v>Total Education</v>
      </c>
      <c r="H95" s="568"/>
      <c r="I95" s="568"/>
      <c r="J95" s="568"/>
      <c r="K95" s="761">
        <f ca="1">VLOOKUP($D95&amp;$E95&amp;$F95,TIndex,7,FALSE)</f>
        <v>0</v>
      </c>
      <c r="L95" s="761">
        <f ca="1">L94</f>
        <v>0</v>
      </c>
      <c r="M95" s="631">
        <v>0</v>
      </c>
      <c r="N95" s="764">
        <f ca="1">IF(OR(K95="",L95=""),"",ROUND(L95-K95,2))</f>
        <v>0</v>
      </c>
      <c r="O95" s="570" t="str">
        <f t="shared" ref="O95" ca="1" si="57">IF(ABS(N95)&gt;M95,1,"")</f>
        <v/>
      </c>
      <c r="P95" s="530"/>
      <c r="Q95" s="531" t="str">
        <f>IF(AND(P95=1,R95&lt;&gt;"C"),1,"")</f>
        <v/>
      </c>
      <c r="R95" s="532"/>
      <c r="S95" s="686"/>
      <c r="T95" s="572"/>
      <c r="U95" s="794"/>
      <c r="V95" s="811"/>
      <c r="W95" s="496"/>
      <c r="X95" s="496"/>
      <c r="Y95" s="103"/>
      <c r="Z95" s="718">
        <v>8</v>
      </c>
      <c r="AA95" s="796">
        <f>C95</f>
        <v>16</v>
      </c>
      <c r="AB95" s="797">
        <f t="shared" ca="1" si="36"/>
        <v>0</v>
      </c>
      <c r="AC95" s="797">
        <f t="shared" ca="1" si="37"/>
        <v>0</v>
      </c>
      <c r="AD95" s="797">
        <f t="shared" ca="1" si="43"/>
        <v>0</v>
      </c>
      <c r="AE95" s="797"/>
      <c r="AF95" s="797">
        <f t="shared" si="38"/>
        <v>0</v>
      </c>
      <c r="AG95" s="797" t="str">
        <f t="shared" ca="1" si="39"/>
        <v/>
      </c>
      <c r="AH95" s="797">
        <f>VLOOKUP("ROComp"&amp;"_"&amp;$AA95,ValComp[],11,FALSE)</f>
        <v>0</v>
      </c>
      <c r="AI95" s="798" t="str">
        <f t="shared" si="44"/>
        <v/>
      </c>
      <c r="AJ95" s="860">
        <f>VLOOKUP("ROComp"&amp;"_"&amp;$AA95,ValComp[],13,FALSE)</f>
        <v>0</v>
      </c>
      <c r="AK95" s="798">
        <f t="shared" si="45"/>
        <v>0</v>
      </c>
      <c r="AL95" s="797" t="str">
        <f>VLOOKUP("ROComp"&amp;"_"&amp;$AA95,ValComp[],15,FALSE)</f>
        <v/>
      </c>
      <c r="AM95" s="797">
        <f>VLOOKUP("ROComp"&amp;"_"&amp;$AA95,ValComp[],16,FALSE)</f>
        <v>0</v>
      </c>
      <c r="AN95" s="865">
        <f>VLOOKUP("ROComp"&amp;"_"&amp;$AA95,ValComp[],17,FALSE)</f>
        <v>0</v>
      </c>
    </row>
    <row r="96" spans="1:40" ht="16" thickBot="1" x14ac:dyDescent="0.4">
      <c r="A96" t="str">
        <f t="shared" si="46"/>
        <v>_</v>
      </c>
      <c r="B96" s="496"/>
      <c r="C96" s="534"/>
      <c r="D96" s="534"/>
      <c r="E96" s="534"/>
      <c r="F96" s="534"/>
      <c r="G96" s="535"/>
      <c r="H96" s="534"/>
      <c r="I96" s="534"/>
      <c r="J96" s="534"/>
      <c r="K96" s="538"/>
      <c r="L96" s="538"/>
      <c r="M96" s="537"/>
      <c r="N96" s="538"/>
      <c r="O96" s="534" t="s">
        <v>231</v>
      </c>
      <c r="P96" s="534"/>
      <c r="Q96" s="534"/>
      <c r="R96" s="539"/>
      <c r="S96" s="540"/>
      <c r="T96" s="541"/>
      <c r="U96" s="540"/>
      <c r="V96" s="543"/>
      <c r="W96" s="496"/>
      <c r="X96" s="496"/>
      <c r="Y96" s="103"/>
      <c r="Z96" s="715"/>
      <c r="AA96" s="800"/>
      <c r="AB96">
        <f t="shared" si="36"/>
        <v>0</v>
      </c>
      <c r="AC96">
        <f t="shared" si="37"/>
        <v>0</v>
      </c>
      <c r="AD96">
        <f t="shared" si="43"/>
        <v>0</v>
      </c>
      <c r="AF96">
        <f t="shared" si="38"/>
        <v>0</v>
      </c>
      <c r="AG96" t="str">
        <f t="shared" si="39"/>
        <v/>
      </c>
      <c r="AH96" t="e">
        <f>IF(ISNA(VLOOKUP("ROComp"&amp;"_"&amp;$AA96&amp;"_"&amp;$Z96,#REF!,6,FALSE)),"",VLOOKUP("ROComp"&amp;"_"&amp;$AA96&amp;"_"&amp;$Z96,#REF!,6,FALSE))</f>
        <v>#REF!</v>
      </c>
      <c r="AI96" s="801">
        <f t="shared" si="44"/>
        <v>0</v>
      </c>
      <c r="AJ96" s="859" t="e">
        <f>VLOOKUP("ROComp"&amp;"_"&amp;$AA96,ValComp[],13,FALSE)</f>
        <v>#N/A</v>
      </c>
      <c r="AK96" s="801">
        <f t="shared" si="45"/>
        <v>0</v>
      </c>
      <c r="AN96" s="864"/>
    </row>
    <row r="97" spans="1:40" x14ac:dyDescent="0.35">
      <c r="A97" t="str">
        <f>H97&amp;"_"&amp;I97</f>
        <v>RS_3</v>
      </c>
      <c r="B97" s="496"/>
      <c r="C97" s="545"/>
      <c r="D97" s="545"/>
      <c r="E97" s="545"/>
      <c r="F97" s="545"/>
      <c r="G97" s="546" t="str">
        <f>VLOOKUP(A97,TransText,8,FALSE)</f>
        <v>Transport planning, policy and strategy</v>
      </c>
      <c r="H97" s="545" t="s">
        <v>92</v>
      </c>
      <c r="I97" s="545">
        <v>3</v>
      </c>
      <c r="J97" s="545">
        <v>5</v>
      </c>
      <c r="K97" s="550"/>
      <c r="L97" s="615">
        <f ca="1">VLOOKUP($H97&amp;$I97&amp;$J97,TIndex,7,FALSE)</f>
        <v>0</v>
      </c>
      <c r="M97" s="549"/>
      <c r="N97" s="550"/>
      <c r="O97" s="545"/>
      <c r="P97" s="545"/>
      <c r="Q97" s="545"/>
      <c r="R97" s="551"/>
      <c r="S97" s="552"/>
      <c r="T97" s="553"/>
      <c r="U97" s="552"/>
      <c r="V97" s="554"/>
      <c r="W97" s="496"/>
      <c r="X97" s="496"/>
      <c r="Y97" s="103"/>
      <c r="Z97" s="715"/>
      <c r="AA97" s="800"/>
      <c r="AB97">
        <f t="shared" si="36"/>
        <v>0</v>
      </c>
      <c r="AC97">
        <f t="shared" ca="1" si="37"/>
        <v>0</v>
      </c>
      <c r="AD97">
        <f t="shared" si="43"/>
        <v>0</v>
      </c>
      <c r="AF97">
        <f t="shared" si="38"/>
        <v>0</v>
      </c>
      <c r="AG97">
        <f t="shared" si="39"/>
        <v>0</v>
      </c>
      <c r="AH97" t="e">
        <f>IF(ISNA(VLOOKUP("ROComp"&amp;"_"&amp;$AA97&amp;"_"&amp;$Z97,#REF!,6,FALSE)),"",VLOOKUP("ROComp"&amp;"_"&amp;$AA97&amp;"_"&amp;$Z97,#REF!,6,FALSE))</f>
        <v>#REF!</v>
      </c>
      <c r="AI97" s="801">
        <f t="shared" si="44"/>
        <v>0</v>
      </c>
      <c r="AJ97" s="859" t="e">
        <f>VLOOKUP("ROComp"&amp;"_"&amp;$AA97,ValComp[],13,FALSE)</f>
        <v>#N/A</v>
      </c>
      <c r="AK97" s="801">
        <f t="shared" si="45"/>
        <v>0</v>
      </c>
      <c r="AN97" s="864"/>
    </row>
    <row r="98" spans="1:40" x14ac:dyDescent="0.35">
      <c r="A98" t="str">
        <f t="shared" ref="A98:A99" si="58">H98&amp;"_"&amp;I98</f>
        <v>RS_4</v>
      </c>
      <c r="B98" s="496"/>
      <c r="C98" s="110"/>
      <c r="D98" s="110"/>
      <c r="E98" s="110"/>
      <c r="F98" s="110"/>
      <c r="G98" s="577" t="str">
        <f>VLOOKUP(A98,TransText,8,FALSE)</f>
        <v>Highways and roads</v>
      </c>
      <c r="H98" s="110" t="s">
        <v>92</v>
      </c>
      <c r="I98" s="110">
        <v>4</v>
      </c>
      <c r="J98" s="110">
        <v>5</v>
      </c>
      <c r="K98" s="560"/>
      <c r="L98" s="616">
        <f ca="1">VLOOKUP($H98&amp;$I98&amp;$J98,TIndex,7,FALSE)</f>
        <v>0</v>
      </c>
      <c r="M98" s="559"/>
      <c r="N98" s="560"/>
      <c r="O98" s="110"/>
      <c r="P98" s="110"/>
      <c r="Q98" s="110"/>
      <c r="R98" s="33"/>
      <c r="S98" s="561"/>
      <c r="T98" s="562"/>
      <c r="U98" s="561"/>
      <c r="V98" s="564"/>
      <c r="W98" s="496"/>
      <c r="X98" s="496"/>
      <c r="Y98" s="103"/>
      <c r="Z98" s="715"/>
      <c r="AA98" s="800"/>
      <c r="AB98">
        <f t="shared" si="36"/>
        <v>0</v>
      </c>
      <c r="AC98">
        <f t="shared" ca="1" si="37"/>
        <v>0</v>
      </c>
      <c r="AD98">
        <f t="shared" si="43"/>
        <v>0</v>
      </c>
      <c r="AF98">
        <f t="shared" si="38"/>
        <v>0</v>
      </c>
      <c r="AG98">
        <f t="shared" si="39"/>
        <v>0</v>
      </c>
      <c r="AH98" t="e">
        <f>IF(ISNA(VLOOKUP("ROComp"&amp;"_"&amp;$AA98&amp;"_"&amp;$Z98,#REF!,6,FALSE)),"",VLOOKUP("ROComp"&amp;"_"&amp;$AA98&amp;"_"&amp;$Z98,#REF!,6,FALSE))</f>
        <v>#REF!</v>
      </c>
      <c r="AI98" s="801">
        <f t="shared" si="44"/>
        <v>0</v>
      </c>
      <c r="AJ98" s="859" t="e">
        <f>VLOOKUP("ROComp"&amp;"_"&amp;$AA98,ValComp[],13,FALSE)</f>
        <v>#N/A</v>
      </c>
      <c r="AK98" s="801">
        <f t="shared" si="45"/>
        <v>0</v>
      </c>
      <c r="AN98" s="864"/>
    </row>
    <row r="99" spans="1:40" x14ac:dyDescent="0.35">
      <c r="A99" t="str">
        <f t="shared" si="58"/>
        <v>RS_5</v>
      </c>
      <c r="B99" s="496"/>
      <c r="C99" s="110"/>
      <c r="D99" s="110"/>
      <c r="E99" s="110"/>
      <c r="F99" s="110"/>
      <c r="G99" s="577" t="str">
        <f>VLOOKUP(A99,TransText,8,FALSE)</f>
        <v>Transport</v>
      </c>
      <c r="H99" s="110" t="s">
        <v>92</v>
      </c>
      <c r="I99" s="110">
        <v>5</v>
      </c>
      <c r="J99" s="110">
        <v>5</v>
      </c>
      <c r="K99" s="560"/>
      <c r="L99" s="616">
        <f ca="1">VLOOKUP($H99&amp;$I99&amp;$J99,TIndex,7,FALSE)</f>
        <v>0</v>
      </c>
      <c r="M99" s="559"/>
      <c r="N99" s="560"/>
      <c r="O99" s="110"/>
      <c r="P99" s="617"/>
      <c r="Q99" s="110"/>
      <c r="R99" s="618"/>
      <c r="S99" s="561"/>
      <c r="T99" s="562"/>
      <c r="U99" s="561"/>
      <c r="V99" s="564"/>
      <c r="W99" s="496"/>
      <c r="X99" s="496"/>
      <c r="Y99" s="103"/>
      <c r="Z99" s="715"/>
      <c r="AA99" s="800"/>
      <c r="AB99">
        <f t="shared" si="36"/>
        <v>0</v>
      </c>
      <c r="AC99">
        <f t="shared" ca="1" si="37"/>
        <v>0</v>
      </c>
      <c r="AD99">
        <f t="shared" si="43"/>
        <v>0</v>
      </c>
      <c r="AF99">
        <f t="shared" si="38"/>
        <v>0</v>
      </c>
      <c r="AG99">
        <f t="shared" si="39"/>
        <v>0</v>
      </c>
      <c r="AH99" t="e">
        <f>IF(ISNA(VLOOKUP("ROComp"&amp;"_"&amp;$AA99&amp;"_"&amp;$Z99,#REF!,6,FALSE)),"",VLOOKUP("ROComp"&amp;"_"&amp;$AA99&amp;"_"&amp;$Z99,#REF!,6,FALSE))</f>
        <v>#REF!</v>
      </c>
      <c r="AI99" s="801">
        <f t="shared" si="44"/>
        <v>0</v>
      </c>
      <c r="AJ99" s="859" t="e">
        <f>VLOOKUP("ROComp"&amp;"_"&amp;$AA99,ValComp[],13,FALSE)</f>
        <v>#N/A</v>
      </c>
      <c r="AK99" s="801">
        <f t="shared" si="45"/>
        <v>0</v>
      </c>
      <c r="AN99" s="864"/>
    </row>
    <row r="100" spans="1:40" ht="16" thickBot="1" x14ac:dyDescent="0.4">
      <c r="A100" t="str">
        <f t="shared" si="46"/>
        <v>_</v>
      </c>
      <c r="B100" s="496"/>
      <c r="C100" s="110"/>
      <c r="D100" s="110"/>
      <c r="E100" s="110"/>
      <c r="F100" s="110"/>
      <c r="G100" s="578" t="str">
        <f>Text!H1022</f>
        <v>Total of above rows</v>
      </c>
      <c r="H100" s="110"/>
      <c r="I100" s="110"/>
      <c r="J100" s="110"/>
      <c r="K100" s="560"/>
      <c r="L100" s="619">
        <f ca="1">SUM(L97:L99)</f>
        <v>0</v>
      </c>
      <c r="M100" s="559"/>
      <c r="N100" s="560"/>
      <c r="O100" s="620"/>
      <c r="P100" s="621"/>
      <c r="Q100" s="620"/>
      <c r="R100" s="622"/>
      <c r="S100" s="623"/>
      <c r="T100" s="624"/>
      <c r="U100" s="623"/>
      <c r="V100" s="625"/>
      <c r="W100" s="496"/>
      <c r="X100" s="496"/>
      <c r="Y100" s="103"/>
      <c r="Z100" s="715"/>
      <c r="AA100" s="800"/>
      <c r="AB100">
        <f t="shared" si="36"/>
        <v>0</v>
      </c>
      <c r="AC100">
        <f t="shared" ca="1" si="37"/>
        <v>0</v>
      </c>
      <c r="AD100">
        <f t="shared" si="43"/>
        <v>0</v>
      </c>
      <c r="AF100">
        <f t="shared" si="38"/>
        <v>0</v>
      </c>
      <c r="AG100">
        <f t="shared" si="39"/>
        <v>0</v>
      </c>
      <c r="AH100" t="e">
        <f>IF(ISNA(VLOOKUP("ROComp"&amp;"_"&amp;$AA100&amp;"_"&amp;$Z100,#REF!,6,FALSE)),"",VLOOKUP("ROComp"&amp;"_"&amp;$AA100&amp;"_"&amp;$Z100,#REF!,6,FALSE))</f>
        <v>#REF!</v>
      </c>
      <c r="AI100" s="801">
        <f t="shared" si="44"/>
        <v>0</v>
      </c>
      <c r="AJ100" s="859" t="e">
        <f>VLOOKUP("ROComp"&amp;"_"&amp;$AA100,ValComp[],13,FALSE)</f>
        <v>#N/A</v>
      </c>
      <c r="AK100" s="801">
        <f t="shared" si="45"/>
        <v>0</v>
      </c>
      <c r="AN100" s="864"/>
    </row>
    <row r="101" spans="1:40" ht="15.75" customHeight="1" thickBot="1" x14ac:dyDescent="0.4">
      <c r="A101" t="str">
        <f t="shared" si="46"/>
        <v>RG_299</v>
      </c>
      <c r="B101" s="496"/>
      <c r="C101" s="568">
        <v>17</v>
      </c>
      <c r="D101" s="568" t="s">
        <v>93</v>
      </c>
      <c r="E101" s="568">
        <v>299</v>
      </c>
      <c r="F101" s="568">
        <v>1</v>
      </c>
      <c r="G101" s="569" t="str">
        <f>VLOOKUP(A101,TransText,8,FALSE)</f>
        <v>Total Highways, Roads and Transport</v>
      </c>
      <c r="H101" s="568"/>
      <c r="I101" s="568"/>
      <c r="J101" s="568"/>
      <c r="K101" s="761">
        <f ca="1">VLOOKUP($D101&amp;$E101&amp;$F101,TIndex,7,FALSE)</f>
        <v>0</v>
      </c>
      <c r="L101" s="761">
        <f ca="1">L100</f>
        <v>0</v>
      </c>
      <c r="M101" s="528">
        <v>0</v>
      </c>
      <c r="N101" s="764">
        <f ca="1">IF(OR(K101="",L101=""),"",ROUND(L101-K101,2))</f>
        <v>0</v>
      </c>
      <c r="O101" s="570" t="str">
        <f t="shared" ref="O101" ca="1" si="59">IF(ABS(N101)&gt;M101,1,"")</f>
        <v/>
      </c>
      <c r="P101" s="530"/>
      <c r="Q101" s="531" t="str">
        <f>IF(AND(P101=1,R101&lt;&gt;"C"),1,"")</f>
        <v/>
      </c>
      <c r="R101" s="532"/>
      <c r="S101" s="686"/>
      <c r="T101" s="572"/>
      <c r="U101" s="794"/>
      <c r="V101" s="811"/>
      <c r="W101" s="496"/>
      <c r="X101" s="496"/>
      <c r="Y101" s="103"/>
      <c r="Z101" s="718">
        <v>8</v>
      </c>
      <c r="AA101" s="796">
        <f>C101</f>
        <v>17</v>
      </c>
      <c r="AB101" s="797">
        <f t="shared" ca="1" si="36"/>
        <v>0</v>
      </c>
      <c r="AC101" s="797">
        <f t="shared" ca="1" si="37"/>
        <v>0</v>
      </c>
      <c r="AD101" s="797">
        <f t="shared" ca="1" si="43"/>
        <v>0</v>
      </c>
      <c r="AE101" s="797"/>
      <c r="AF101" s="797">
        <f t="shared" si="38"/>
        <v>0</v>
      </c>
      <c r="AG101" s="797" t="str">
        <f t="shared" ca="1" si="39"/>
        <v/>
      </c>
      <c r="AH101" s="797" t="e">
        <f>IF(ISNA(VLOOKUP("ROComp"&amp;"_"&amp;$AA101&amp;"_"&amp;$Z101,#REF!,6,FALSE)),"",VLOOKUP("ROComp"&amp;"_"&amp;$AA101&amp;"_"&amp;$Z101,#REF!,6,FALSE))</f>
        <v>#REF!</v>
      </c>
      <c r="AI101" s="798" t="str">
        <f t="shared" si="44"/>
        <v/>
      </c>
      <c r="AJ101" s="860">
        <f>VLOOKUP("ROComp"&amp;"_"&amp;$AA101,ValComp[],13,FALSE)</f>
        <v>0</v>
      </c>
      <c r="AK101" s="798">
        <f t="shared" si="45"/>
        <v>0</v>
      </c>
      <c r="AL101" s="797"/>
      <c r="AM101" s="797"/>
      <c r="AN101" s="865"/>
    </row>
    <row r="102" spans="1:40" ht="16" thickBot="1" x14ac:dyDescent="0.4">
      <c r="A102" t="str">
        <f t="shared" si="46"/>
        <v>_</v>
      </c>
      <c r="B102" s="496"/>
      <c r="C102" s="534"/>
      <c r="D102" s="534"/>
      <c r="E102" s="534"/>
      <c r="F102" s="534"/>
      <c r="G102" s="535"/>
      <c r="H102" s="534"/>
      <c r="I102" s="534"/>
      <c r="J102" s="534"/>
      <c r="K102" s="538"/>
      <c r="L102" s="538"/>
      <c r="M102" s="537"/>
      <c r="N102" s="538"/>
      <c r="O102" s="534" t="s">
        <v>231</v>
      </c>
      <c r="P102" s="534"/>
      <c r="Q102" s="534"/>
      <c r="R102" s="539"/>
      <c r="S102" s="540"/>
      <c r="T102" s="541"/>
      <c r="U102" s="540"/>
      <c r="V102" s="543"/>
      <c r="W102" s="496"/>
      <c r="X102" s="496"/>
      <c r="Y102" s="103"/>
      <c r="Z102" s="715"/>
      <c r="AA102" s="800"/>
      <c r="AB102">
        <f t="shared" si="36"/>
        <v>0</v>
      </c>
      <c r="AC102">
        <f t="shared" si="37"/>
        <v>0</v>
      </c>
      <c r="AD102">
        <f t="shared" si="43"/>
        <v>0</v>
      </c>
      <c r="AF102">
        <f t="shared" si="38"/>
        <v>0</v>
      </c>
      <c r="AG102" t="str">
        <f t="shared" si="39"/>
        <v/>
      </c>
      <c r="AH102" t="e">
        <f>IF(ISNA(VLOOKUP("ROComp"&amp;"_"&amp;$AA102&amp;"_"&amp;$Z102,#REF!,6,FALSE)),"",VLOOKUP("ROComp"&amp;"_"&amp;$AA102&amp;"_"&amp;$Z102,#REF!,6,FALSE))</f>
        <v>#REF!</v>
      </c>
      <c r="AI102" s="801">
        <f t="shared" si="44"/>
        <v>0</v>
      </c>
      <c r="AJ102" s="859" t="e">
        <f>VLOOKUP("ROComp"&amp;"_"&amp;$AA102,ValComp[],13,FALSE)</f>
        <v>#N/A</v>
      </c>
      <c r="AK102" s="801">
        <f t="shared" si="45"/>
        <v>0</v>
      </c>
      <c r="AN102" s="864"/>
    </row>
    <row r="103" spans="1:40" x14ac:dyDescent="0.35">
      <c r="A103" t="str">
        <f>H103&amp;"_"&amp;I103</f>
        <v>RS_6</v>
      </c>
      <c r="B103" s="496"/>
      <c r="C103" s="545"/>
      <c r="D103" s="545"/>
      <c r="E103" s="545"/>
      <c r="F103" s="545"/>
      <c r="G103" s="546" t="str">
        <f>VLOOKUP(A103,TransText,8,FALSE)</f>
        <v>Social services - children and families services</v>
      </c>
      <c r="H103" s="545" t="s">
        <v>92</v>
      </c>
      <c r="I103" s="545">
        <v>6</v>
      </c>
      <c r="J103" s="545">
        <v>5</v>
      </c>
      <c r="K103" s="550"/>
      <c r="L103" s="615">
        <f ca="1">VLOOKUP($H103&amp;$I103&amp;$J103,TIndex,7,FALSE)</f>
        <v>0</v>
      </c>
      <c r="M103" s="549"/>
      <c r="N103" s="550"/>
      <c r="O103" s="545"/>
      <c r="P103" s="545"/>
      <c r="Q103" s="545"/>
      <c r="R103" s="551"/>
      <c r="S103" s="552"/>
      <c r="T103" s="553"/>
      <c r="U103" s="552"/>
      <c r="V103" s="554"/>
      <c r="W103" s="496"/>
      <c r="X103" s="496"/>
      <c r="Y103" s="103"/>
      <c r="Z103" s="715"/>
      <c r="AA103" s="800"/>
      <c r="AB103">
        <f t="shared" si="36"/>
        <v>0</v>
      </c>
      <c r="AC103">
        <f t="shared" ca="1" si="37"/>
        <v>0</v>
      </c>
      <c r="AD103">
        <f t="shared" si="43"/>
        <v>0</v>
      </c>
      <c r="AF103">
        <f t="shared" si="38"/>
        <v>0</v>
      </c>
      <c r="AG103">
        <f t="shared" si="39"/>
        <v>0</v>
      </c>
      <c r="AH103" t="e">
        <f>IF(ISNA(VLOOKUP("ROComp"&amp;"_"&amp;$AA103&amp;"_"&amp;$Z103,#REF!,6,FALSE)),"",VLOOKUP("ROComp"&amp;"_"&amp;$AA103&amp;"_"&amp;$Z103,#REF!,6,FALSE))</f>
        <v>#REF!</v>
      </c>
      <c r="AI103" s="801">
        <f t="shared" si="44"/>
        <v>0</v>
      </c>
      <c r="AJ103" s="859" t="e">
        <f>VLOOKUP("ROComp"&amp;"_"&amp;$AA103,ValComp[],13,FALSE)</f>
        <v>#N/A</v>
      </c>
      <c r="AK103" s="801">
        <f t="shared" si="45"/>
        <v>0</v>
      </c>
      <c r="AN103" s="864"/>
    </row>
    <row r="104" spans="1:40" x14ac:dyDescent="0.35">
      <c r="A104" t="str">
        <f t="shared" ref="A104:A106" si="60">H104&amp;"_"&amp;I104</f>
        <v>RS_6.5</v>
      </c>
      <c r="B104" s="496"/>
      <c r="C104" s="110"/>
      <c r="D104" s="110"/>
      <c r="E104" s="110"/>
      <c r="F104" s="110"/>
      <c r="G104" s="577" t="str">
        <f>VLOOKUP(A104,TransText,8,FALSE)</f>
        <v>Service strategy adult services</v>
      </c>
      <c r="H104" s="110" t="s">
        <v>92</v>
      </c>
      <c r="I104" s="110">
        <v>6.5</v>
      </c>
      <c r="J104" s="110">
        <v>5</v>
      </c>
      <c r="K104" s="560"/>
      <c r="L104" s="616">
        <f ca="1">VLOOKUP($H104&amp;$I104&amp;$J104,TIndex,7,FALSE)</f>
        <v>0</v>
      </c>
      <c r="M104" s="559"/>
      <c r="N104" s="560"/>
      <c r="O104" s="110"/>
      <c r="P104" s="110"/>
      <c r="Q104" s="110"/>
      <c r="R104" s="33"/>
      <c r="S104" s="561"/>
      <c r="T104" s="562"/>
      <c r="U104" s="561"/>
      <c r="V104" s="564"/>
      <c r="W104" s="496"/>
      <c r="X104" s="496"/>
      <c r="Y104" s="103"/>
      <c r="Z104" s="715"/>
      <c r="AA104" s="800"/>
      <c r="AB104">
        <f t="shared" si="36"/>
        <v>0</v>
      </c>
      <c r="AC104">
        <f t="shared" ca="1" si="37"/>
        <v>0</v>
      </c>
      <c r="AD104">
        <f t="shared" si="43"/>
        <v>0</v>
      </c>
      <c r="AF104">
        <f t="shared" si="38"/>
        <v>0</v>
      </c>
      <c r="AG104">
        <f t="shared" si="39"/>
        <v>0</v>
      </c>
      <c r="AH104" t="e">
        <f>IF(ISNA(VLOOKUP("ROComp"&amp;"_"&amp;$AA104&amp;"_"&amp;$Z104,#REF!,6,FALSE)),"",VLOOKUP("ROComp"&amp;"_"&amp;$AA104&amp;"_"&amp;$Z104,#REF!,6,FALSE))</f>
        <v>#REF!</v>
      </c>
      <c r="AI104" s="801">
        <f t="shared" si="44"/>
        <v>0</v>
      </c>
      <c r="AJ104" s="859" t="e">
        <f>VLOOKUP("ROComp"&amp;"_"&amp;$AA104,ValComp[],13,FALSE)</f>
        <v>#N/A</v>
      </c>
      <c r="AK104" s="801">
        <f t="shared" si="45"/>
        <v>0</v>
      </c>
      <c r="AN104" s="864"/>
    </row>
    <row r="105" spans="1:40" x14ac:dyDescent="0.35">
      <c r="A105" t="str">
        <f t="shared" si="60"/>
        <v>RS_7</v>
      </c>
      <c r="B105" s="496"/>
      <c r="C105" s="110"/>
      <c r="D105" s="110"/>
      <c r="E105" s="110"/>
      <c r="F105" s="110"/>
      <c r="G105" s="577" t="str">
        <f>VLOOKUP(A105,TransText,8,FALSE)</f>
        <v>Social services - older people</v>
      </c>
      <c r="H105" s="110" t="s">
        <v>92</v>
      </c>
      <c r="I105" s="110">
        <v>7</v>
      </c>
      <c r="J105" s="110">
        <v>5</v>
      </c>
      <c r="K105" s="560"/>
      <c r="L105" s="616">
        <f ca="1">VLOOKUP($H105&amp;$I105&amp;$J105,TIndex,7,FALSE)</f>
        <v>0</v>
      </c>
      <c r="M105" s="559"/>
      <c r="N105" s="560"/>
      <c r="O105" s="110"/>
      <c r="P105" s="617"/>
      <c r="Q105" s="110"/>
      <c r="R105" s="618"/>
      <c r="S105" s="561"/>
      <c r="T105" s="562"/>
      <c r="U105" s="561"/>
      <c r="V105" s="564"/>
      <c r="W105" s="496"/>
      <c r="X105" s="496"/>
      <c r="Y105" s="103"/>
      <c r="Z105" s="715"/>
      <c r="AA105" s="800"/>
      <c r="AB105">
        <f t="shared" si="36"/>
        <v>0</v>
      </c>
      <c r="AC105">
        <f t="shared" ca="1" si="37"/>
        <v>0</v>
      </c>
      <c r="AD105">
        <f t="shared" si="43"/>
        <v>0</v>
      </c>
      <c r="AF105">
        <f t="shared" si="38"/>
        <v>0</v>
      </c>
      <c r="AG105">
        <f t="shared" si="39"/>
        <v>0</v>
      </c>
      <c r="AH105" t="e">
        <f>IF(ISNA(VLOOKUP("ROComp"&amp;"_"&amp;$AA105&amp;"_"&amp;$Z105,#REF!,6,FALSE)),"",VLOOKUP("ROComp"&amp;"_"&amp;$AA105&amp;"_"&amp;$Z105,#REF!,6,FALSE))</f>
        <v>#REF!</v>
      </c>
      <c r="AI105" s="801">
        <f t="shared" si="44"/>
        <v>0</v>
      </c>
      <c r="AJ105" s="859" t="e">
        <f>VLOOKUP("ROComp"&amp;"_"&amp;$AA105,ValComp[],13,FALSE)</f>
        <v>#N/A</v>
      </c>
      <c r="AK105" s="801">
        <f t="shared" si="45"/>
        <v>0</v>
      </c>
      <c r="AN105" s="864"/>
    </row>
    <row r="106" spans="1:40" x14ac:dyDescent="0.35">
      <c r="A106" t="str">
        <f t="shared" si="60"/>
        <v>RS_8</v>
      </c>
      <c r="B106" s="496"/>
      <c r="C106" s="110"/>
      <c r="D106" s="110"/>
      <c r="E106" s="110"/>
      <c r="F106" s="110"/>
      <c r="G106" s="577" t="str">
        <f>VLOOKUP(A106,TransText,8,FALSE)</f>
        <v xml:space="preserve">Social services - adults aged under 65 </v>
      </c>
      <c r="H106" s="110" t="s">
        <v>92</v>
      </c>
      <c r="I106" s="110">
        <v>8</v>
      </c>
      <c r="J106" s="110">
        <v>5</v>
      </c>
      <c r="K106" s="560"/>
      <c r="L106" s="616">
        <f ca="1">VLOOKUP($H106&amp;$I106&amp;$J106,TIndex,7,FALSE)</f>
        <v>0</v>
      </c>
      <c r="M106" s="559"/>
      <c r="N106" s="560"/>
      <c r="O106" s="110"/>
      <c r="P106" s="110"/>
      <c r="Q106" s="110"/>
      <c r="R106" s="33"/>
      <c r="S106" s="561"/>
      <c r="T106" s="562"/>
      <c r="U106" s="561"/>
      <c r="V106" s="564"/>
      <c r="W106" s="496"/>
      <c r="X106" s="496"/>
      <c r="Y106" s="103"/>
      <c r="Z106" s="715"/>
      <c r="AA106" s="800"/>
      <c r="AB106">
        <f t="shared" si="36"/>
        <v>0</v>
      </c>
      <c r="AC106">
        <f t="shared" ca="1" si="37"/>
        <v>0</v>
      </c>
      <c r="AD106">
        <f t="shared" ref="AD106:AD132" si="61">N106</f>
        <v>0</v>
      </c>
      <c r="AF106">
        <f t="shared" si="38"/>
        <v>0</v>
      </c>
      <c r="AG106">
        <f t="shared" si="39"/>
        <v>0</v>
      </c>
      <c r="AH106" t="e">
        <f>IF(ISNA(VLOOKUP("ROComp"&amp;"_"&amp;$AA106&amp;"_"&amp;$Z106,#REF!,6,FALSE)),"",VLOOKUP("ROComp"&amp;"_"&amp;$AA106&amp;"_"&amp;$Z106,#REF!,6,FALSE))</f>
        <v>#REF!</v>
      </c>
      <c r="AI106" s="801">
        <f t="shared" si="44"/>
        <v>0</v>
      </c>
      <c r="AJ106" s="859" t="e">
        <f>VLOOKUP("ROComp"&amp;"_"&amp;$AA106,ValComp[],13,FALSE)</f>
        <v>#N/A</v>
      </c>
      <c r="AK106" s="801">
        <f t="shared" si="45"/>
        <v>0</v>
      </c>
      <c r="AN106" s="864"/>
    </row>
    <row r="107" spans="1:40" ht="16" thickBot="1" x14ac:dyDescent="0.4">
      <c r="A107" t="str">
        <f t="shared" si="46"/>
        <v>_</v>
      </c>
      <c r="B107" s="496"/>
      <c r="C107" s="110"/>
      <c r="D107" s="110"/>
      <c r="E107" s="110"/>
      <c r="F107" s="110"/>
      <c r="G107" s="578" t="str">
        <f>Text!H1022</f>
        <v>Total of above rows</v>
      </c>
      <c r="H107" s="110"/>
      <c r="I107" s="110"/>
      <c r="J107" s="110"/>
      <c r="K107" s="560"/>
      <c r="L107" s="619">
        <f ca="1">SUM(L103:L106)</f>
        <v>0</v>
      </c>
      <c r="M107" s="559"/>
      <c r="N107" s="560"/>
      <c r="O107" s="110"/>
      <c r="P107" s="617"/>
      <c r="Q107" s="110"/>
      <c r="R107" s="618"/>
      <c r="S107" s="561"/>
      <c r="T107" s="562"/>
      <c r="U107" s="561"/>
      <c r="V107" s="564"/>
      <c r="W107" s="496"/>
      <c r="X107" s="496"/>
      <c r="Y107" s="103"/>
      <c r="Z107" s="715"/>
      <c r="AA107" s="800"/>
      <c r="AB107">
        <f t="shared" si="36"/>
        <v>0</v>
      </c>
      <c r="AC107">
        <f t="shared" ca="1" si="37"/>
        <v>0</v>
      </c>
      <c r="AD107">
        <f t="shared" si="61"/>
        <v>0</v>
      </c>
      <c r="AF107">
        <f t="shared" si="38"/>
        <v>0</v>
      </c>
      <c r="AG107">
        <f t="shared" si="39"/>
        <v>0</v>
      </c>
      <c r="AH107" t="e">
        <f>IF(ISNA(VLOOKUP("ROComp"&amp;"_"&amp;$AA107&amp;"_"&amp;$Z107,#REF!,6,FALSE)),"",VLOOKUP("ROComp"&amp;"_"&amp;$AA107&amp;"_"&amp;$Z107,#REF!,6,FALSE))</f>
        <v>#REF!</v>
      </c>
      <c r="AI107" s="801">
        <f t="shared" si="44"/>
        <v>0</v>
      </c>
      <c r="AJ107" s="859" t="e">
        <f>VLOOKUP("ROComp"&amp;"_"&amp;$AA107,ValComp[],13,FALSE)</f>
        <v>#N/A</v>
      </c>
      <c r="AK107" s="801">
        <f t="shared" si="45"/>
        <v>0</v>
      </c>
      <c r="AN107" s="864"/>
    </row>
    <row r="108" spans="1:40" ht="15.75" customHeight="1" thickBot="1" x14ac:dyDescent="0.4">
      <c r="A108" t="str">
        <f t="shared" si="46"/>
        <v>RG_399</v>
      </c>
      <c r="B108" s="496"/>
      <c r="C108" s="568">
        <v>18</v>
      </c>
      <c r="D108" s="568" t="s">
        <v>93</v>
      </c>
      <c r="E108" s="568">
        <v>399</v>
      </c>
      <c r="F108" s="568">
        <v>1</v>
      </c>
      <c r="G108" s="569" t="str">
        <f>VLOOKUP(A108,TransText,8,FALSE)</f>
        <v>Total Social Services</v>
      </c>
      <c r="H108" s="568"/>
      <c r="I108" s="568"/>
      <c r="J108" s="568"/>
      <c r="K108" s="761">
        <f ca="1">VLOOKUP($D108&amp;$E108&amp;$F108,TIndex,7,FALSE)</f>
        <v>0</v>
      </c>
      <c r="L108" s="761">
        <f ca="1">L107</f>
        <v>0</v>
      </c>
      <c r="M108" s="528">
        <v>0</v>
      </c>
      <c r="N108" s="764">
        <f ca="1">IF(OR(K108="",L108=""),"",ROUND(L108-K108,2))</f>
        <v>0</v>
      </c>
      <c r="O108" s="570" t="str">
        <f t="shared" ref="O108" ca="1" si="62">IF(ABS(N108)&gt;M108,1,"")</f>
        <v/>
      </c>
      <c r="P108" s="530"/>
      <c r="Q108" s="531" t="str">
        <f>IF(AND(P108=1,R108&lt;&gt;"C"),1,"")</f>
        <v/>
      </c>
      <c r="R108" s="532"/>
      <c r="S108" s="686"/>
      <c r="T108" s="683"/>
      <c r="U108" s="794"/>
      <c r="V108" s="811"/>
      <c r="W108" s="496"/>
      <c r="X108" s="496"/>
      <c r="Y108" s="103"/>
      <c r="Z108" s="718">
        <v>8</v>
      </c>
      <c r="AA108" s="796">
        <f>C108</f>
        <v>18</v>
      </c>
      <c r="AB108" s="797">
        <f t="shared" ca="1" si="36"/>
        <v>0</v>
      </c>
      <c r="AC108" s="797">
        <f t="shared" ca="1" si="37"/>
        <v>0</v>
      </c>
      <c r="AD108" s="797">
        <f t="shared" ca="1" si="61"/>
        <v>0</v>
      </c>
      <c r="AE108" s="797"/>
      <c r="AF108" s="797">
        <f t="shared" si="38"/>
        <v>0</v>
      </c>
      <c r="AG108" s="797" t="str">
        <f t="shared" ca="1" si="39"/>
        <v/>
      </c>
      <c r="AH108" s="797">
        <f>VLOOKUP("ROComp"&amp;"_"&amp;$AA108,ValComp[],11,FALSE)</f>
        <v>1</v>
      </c>
      <c r="AI108" s="798" t="str">
        <f t="shared" si="44"/>
        <v/>
      </c>
      <c r="AJ108" s="860" t="str">
        <f>VLOOKUP("ROComp"&amp;"_"&amp;$AA108,ValComp[],13,FALSE)</f>
        <v>S</v>
      </c>
      <c r="AK108" s="798">
        <f t="shared" si="45"/>
        <v>0</v>
      </c>
      <c r="AL108" s="797" t="str">
        <f>VLOOKUP("ROComp"&amp;"_"&amp;$AA108,ValComp[],15,FALSE)</f>
        <v>Please try and balance</v>
      </c>
      <c r="AM108" s="797">
        <f>VLOOKUP("ROComp"&amp;"_"&amp;$AA108,ValComp[],16,FALSE)</f>
        <v>0</v>
      </c>
      <c r="AN108" s="865">
        <f>VLOOKUP("ROComp"&amp;"_"&amp;$AA108,ValComp[],17,FALSE)</f>
        <v>0</v>
      </c>
    </row>
    <row r="109" spans="1:40" ht="16" thickBot="1" x14ac:dyDescent="0.4">
      <c r="A109" t="str">
        <f t="shared" si="46"/>
        <v>_</v>
      </c>
      <c r="B109" s="496"/>
      <c r="C109" s="534"/>
      <c r="D109" s="534"/>
      <c r="E109" s="534"/>
      <c r="F109" s="534"/>
      <c r="G109" s="535"/>
      <c r="H109" s="534"/>
      <c r="I109" s="534"/>
      <c r="J109" s="534"/>
      <c r="K109" s="538"/>
      <c r="L109" s="538"/>
      <c r="M109" s="537"/>
      <c r="N109" s="538"/>
      <c r="O109" s="534" t="s">
        <v>231</v>
      </c>
      <c r="P109" s="534"/>
      <c r="Q109" s="534"/>
      <c r="R109" s="539"/>
      <c r="S109" s="540"/>
      <c r="T109" s="541"/>
      <c r="U109" s="540"/>
      <c r="V109" s="543"/>
      <c r="W109" s="496"/>
      <c r="X109" s="496"/>
      <c r="Y109" s="103"/>
      <c r="Z109" s="715"/>
      <c r="AA109" s="800"/>
      <c r="AB109">
        <f t="shared" si="36"/>
        <v>0</v>
      </c>
      <c r="AC109">
        <f t="shared" si="37"/>
        <v>0</v>
      </c>
      <c r="AD109">
        <f t="shared" si="61"/>
        <v>0</v>
      </c>
      <c r="AF109">
        <f t="shared" si="38"/>
        <v>0</v>
      </c>
      <c r="AG109" t="str">
        <f t="shared" si="39"/>
        <v/>
      </c>
      <c r="AH109" t="e">
        <f>IF(ISNA(VLOOKUP("ROComp"&amp;"_"&amp;$AA109&amp;"_"&amp;$Z109,#REF!,6,FALSE)),"",VLOOKUP("ROComp"&amp;"_"&amp;$AA109&amp;"_"&amp;$Z109,#REF!,6,FALSE))</f>
        <v>#REF!</v>
      </c>
      <c r="AI109" s="801">
        <f t="shared" si="44"/>
        <v>0</v>
      </c>
      <c r="AJ109" s="859" t="e">
        <f>VLOOKUP("ROComp"&amp;"_"&amp;$AA109,ValComp[],13,FALSE)</f>
        <v>#N/A</v>
      </c>
      <c r="AK109" s="801">
        <f t="shared" si="45"/>
        <v>0</v>
      </c>
      <c r="AN109" s="864"/>
    </row>
    <row r="110" spans="1:40" x14ac:dyDescent="0.35">
      <c r="A110" t="str">
        <f>H110&amp;"_"&amp;I110</f>
        <v>ROP_6</v>
      </c>
      <c r="B110" s="496"/>
      <c r="C110" s="545"/>
      <c r="D110" s="545"/>
      <c r="E110" s="545"/>
      <c r="F110" s="545"/>
      <c r="G110" s="632" t="str">
        <f>VLOOKUP(A110,TransText,8,FALSE)</f>
        <v>Total police services (lines 5.5 to 5.6)</v>
      </c>
      <c r="H110" s="545" t="s">
        <v>229</v>
      </c>
      <c r="I110" s="545">
        <v>6</v>
      </c>
      <c r="J110" s="545">
        <v>11</v>
      </c>
      <c r="K110" s="550"/>
      <c r="L110" s="550">
        <f ca="1">VLOOKUP($H110&amp;$I110&amp;$J110,TIndex,7,FALSE)</f>
        <v>0</v>
      </c>
      <c r="M110" s="549"/>
      <c r="N110" s="550"/>
      <c r="O110" s="545"/>
      <c r="P110" s="545"/>
      <c r="Q110" s="545"/>
      <c r="R110" s="633"/>
      <c r="S110" s="552"/>
      <c r="T110" s="553"/>
      <c r="U110" s="552"/>
      <c r="V110" s="554"/>
      <c r="W110" s="496"/>
      <c r="X110" s="496"/>
      <c r="Y110" s="103"/>
      <c r="Z110" s="715"/>
      <c r="AA110" s="800"/>
      <c r="AB110">
        <f t="shared" si="36"/>
        <v>0</v>
      </c>
      <c r="AC110">
        <f t="shared" ca="1" si="37"/>
        <v>0</v>
      </c>
      <c r="AD110">
        <f t="shared" si="61"/>
        <v>0</v>
      </c>
      <c r="AF110">
        <f t="shared" si="38"/>
        <v>0</v>
      </c>
      <c r="AG110">
        <f t="shared" si="39"/>
        <v>0</v>
      </c>
      <c r="AH110" t="e">
        <f>IF(ISNA(VLOOKUP("ROComp"&amp;"_"&amp;$AA110&amp;"_"&amp;$Z110,#REF!,6,FALSE)),"",VLOOKUP("ROComp"&amp;"_"&amp;$AA110&amp;"_"&amp;$Z110,#REF!,6,FALSE))</f>
        <v>#REF!</v>
      </c>
      <c r="AI110" s="801">
        <f t="shared" si="44"/>
        <v>0</v>
      </c>
      <c r="AJ110" s="859" t="e">
        <f>VLOOKUP("ROComp"&amp;"_"&amp;$AA110,ValComp[],13,FALSE)</f>
        <v>#N/A</v>
      </c>
      <c r="AK110" s="801">
        <f t="shared" si="45"/>
        <v>0</v>
      </c>
      <c r="AN110" s="864"/>
    </row>
    <row r="111" spans="1:40" x14ac:dyDescent="0.35">
      <c r="A111" t="str">
        <f>H111&amp;"_"&amp;I111</f>
        <v>ROP_11</v>
      </c>
      <c r="B111" s="496"/>
      <c r="C111" s="110"/>
      <c r="D111" s="110"/>
      <c r="E111" s="110"/>
      <c r="F111" s="110"/>
      <c r="G111" s="577" t="str">
        <f>VLOOKUP(A111,TransText,8,FALSE)</f>
        <v>Total central services (lines 7 to 10)</v>
      </c>
      <c r="H111" s="110" t="s">
        <v>229</v>
      </c>
      <c r="I111" s="110">
        <v>11</v>
      </c>
      <c r="J111" s="110">
        <v>11</v>
      </c>
      <c r="K111" s="560"/>
      <c r="L111" s="560">
        <f ca="1">VLOOKUP($H111&amp;$I111&amp;$J111,TIndex,7,FALSE)</f>
        <v>0</v>
      </c>
      <c r="M111" s="559"/>
      <c r="N111" s="560"/>
      <c r="O111" s="110"/>
      <c r="P111" s="110"/>
      <c r="Q111" s="110"/>
      <c r="R111" s="29"/>
      <c r="S111" s="561"/>
      <c r="T111" s="562"/>
      <c r="U111" s="561"/>
      <c r="V111" s="564"/>
      <c r="W111" s="496"/>
      <c r="X111" s="496"/>
      <c r="Y111" s="103"/>
      <c r="Z111" s="715"/>
      <c r="AA111" s="800"/>
      <c r="AB111">
        <f t="shared" si="36"/>
        <v>0</v>
      </c>
      <c r="AC111">
        <f t="shared" ca="1" si="37"/>
        <v>0</v>
      </c>
      <c r="AD111">
        <f t="shared" si="61"/>
        <v>0</v>
      </c>
      <c r="AF111">
        <f t="shared" si="38"/>
        <v>0</v>
      </c>
      <c r="AG111">
        <f t="shared" si="39"/>
        <v>0</v>
      </c>
      <c r="AH111" t="e">
        <f>IF(ISNA(VLOOKUP("ROComp"&amp;"_"&amp;$AA111&amp;"_"&amp;$Z111,#REF!,6,FALSE)),"",VLOOKUP("ROComp"&amp;"_"&amp;$AA111&amp;"_"&amp;$Z111,#REF!,6,FALSE))</f>
        <v>#REF!</v>
      </c>
      <c r="AI111" s="801">
        <f t="shared" si="44"/>
        <v>0</v>
      </c>
      <c r="AJ111" s="859" t="e">
        <f>VLOOKUP("ROComp"&amp;"_"&amp;$AA111,ValComp[],13,FALSE)</f>
        <v>#N/A</v>
      </c>
      <c r="AK111" s="801">
        <f t="shared" si="45"/>
        <v>0</v>
      </c>
      <c r="AN111" s="864"/>
    </row>
    <row r="112" spans="1:40" ht="16" thickBot="1" x14ac:dyDescent="0.4">
      <c r="A112" t="str">
        <f t="shared" si="46"/>
        <v>_</v>
      </c>
      <c r="B112" s="496"/>
      <c r="C112" s="110"/>
      <c r="D112" s="110"/>
      <c r="E112" s="110"/>
      <c r="F112" s="110"/>
      <c r="G112" s="578" t="str">
        <f>Text!H1022</f>
        <v>Total of above rows</v>
      </c>
      <c r="H112" s="110"/>
      <c r="I112" s="110"/>
      <c r="J112" s="110"/>
      <c r="K112" s="560"/>
      <c r="L112" s="560">
        <f ca="1">SUM(L110:L111)</f>
        <v>0</v>
      </c>
      <c r="M112" s="559"/>
      <c r="N112" s="560"/>
      <c r="O112" s="110"/>
      <c r="P112" s="617"/>
      <c r="Q112" s="110"/>
      <c r="R112" s="618"/>
      <c r="S112" s="561"/>
      <c r="T112" s="562"/>
      <c r="U112" s="561"/>
      <c r="V112" s="564"/>
      <c r="W112" s="496"/>
      <c r="X112" s="496"/>
      <c r="Y112" s="103"/>
      <c r="Z112" s="715"/>
      <c r="AA112" s="800"/>
      <c r="AB112">
        <f t="shared" si="36"/>
        <v>0</v>
      </c>
      <c r="AC112">
        <f t="shared" ca="1" si="37"/>
        <v>0</v>
      </c>
      <c r="AD112">
        <f t="shared" si="61"/>
        <v>0</v>
      </c>
      <c r="AF112">
        <f t="shared" si="38"/>
        <v>0</v>
      </c>
      <c r="AG112">
        <f t="shared" si="39"/>
        <v>0</v>
      </c>
      <c r="AH112" t="e">
        <f>IF(ISNA(VLOOKUP("ROComp"&amp;"_"&amp;$AA112&amp;"_"&amp;$Z112,#REF!,6,FALSE)),"",VLOOKUP("ROComp"&amp;"_"&amp;$AA112&amp;"_"&amp;$Z112,#REF!,6,FALSE))</f>
        <v>#REF!</v>
      </c>
      <c r="AI112" s="801">
        <f t="shared" si="44"/>
        <v>0</v>
      </c>
      <c r="AJ112" s="859" t="e">
        <f>VLOOKUP("ROComp"&amp;"_"&amp;$AA112,ValComp[],13,FALSE)</f>
        <v>#N/A</v>
      </c>
      <c r="AK112" s="801">
        <f t="shared" si="45"/>
        <v>0</v>
      </c>
      <c r="AN112" s="864"/>
    </row>
    <row r="113" spans="1:40" ht="15.75" customHeight="1" thickBot="1" x14ac:dyDescent="0.4">
      <c r="A113" t="str">
        <f t="shared" si="46"/>
        <v>RG_599</v>
      </c>
      <c r="B113" s="496"/>
      <c r="C113" s="668">
        <v>19</v>
      </c>
      <c r="D113" s="668" t="s">
        <v>93</v>
      </c>
      <c r="E113" s="668">
        <v>599</v>
      </c>
      <c r="F113" s="668">
        <v>1</v>
      </c>
      <c r="G113" s="702" t="str">
        <f>VLOOKUP(A113,TransText,8,FALSE)</f>
        <v>Total Home Office, Department for Constitutional Affairs and Unified Courts Administration</v>
      </c>
      <c r="H113" s="668"/>
      <c r="I113" s="668"/>
      <c r="J113" s="668"/>
      <c r="K113" s="761">
        <f ca="1">VLOOKUP($D113&amp;$E113&amp;$F113,TIndex,7,FALSE)</f>
        <v>0</v>
      </c>
      <c r="L113" s="761">
        <f ca="1">L112</f>
        <v>0</v>
      </c>
      <c r="M113" s="670">
        <v>0</v>
      </c>
      <c r="N113" s="765">
        <f ca="1">IF(OR(K113="",L113=""),"",ROUND(L113-K113,2))</f>
        <v>0</v>
      </c>
      <c r="O113" s="671" t="str">
        <f t="shared" ref="O113" ca="1" si="63">IF(ABS(N113)&gt;M113,1,"")</f>
        <v/>
      </c>
      <c r="P113" s="642"/>
      <c r="Q113" s="643" t="str">
        <f>IF(AND(P113=1,R113&lt;&gt;"C"),1,"")</f>
        <v/>
      </c>
      <c r="R113" s="703"/>
      <c r="S113" s="691"/>
      <c r="T113" s="663" t="str">
        <f>IF(ISNA(AL113),"",IF(AL113=0,"",AL113))</f>
        <v/>
      </c>
      <c r="U113" s="804" t="str">
        <f>IF(ISNA(AM113),"",IF(AM113=0,"",AM113))</f>
        <v/>
      </c>
      <c r="V113" s="806" t="str">
        <f>IF(ISNA(AN113),"",IF(AN113=0,"",AN113))</f>
        <v/>
      </c>
      <c r="W113" s="496"/>
      <c r="X113" s="496"/>
      <c r="Y113" s="103"/>
      <c r="Z113" s="718">
        <v>8</v>
      </c>
      <c r="AA113" s="796">
        <f>C113</f>
        <v>19</v>
      </c>
      <c r="AB113" s="797">
        <f t="shared" ca="1" si="36"/>
        <v>0</v>
      </c>
      <c r="AC113" s="797">
        <f t="shared" ca="1" si="37"/>
        <v>0</v>
      </c>
      <c r="AD113" s="797">
        <f t="shared" ca="1" si="61"/>
        <v>0</v>
      </c>
      <c r="AE113" s="797"/>
      <c r="AF113" s="797">
        <f t="shared" si="38"/>
        <v>0</v>
      </c>
      <c r="AG113" s="797" t="str">
        <f t="shared" ca="1" si="39"/>
        <v/>
      </c>
      <c r="AH113" s="797">
        <f>VLOOKUP("ROComp"&amp;"_"&amp;$AA113,ValComp[],11,FALSE)</f>
        <v>0</v>
      </c>
      <c r="AI113" s="798" t="str">
        <f t="shared" si="44"/>
        <v/>
      </c>
      <c r="AJ113" s="860">
        <f>VLOOKUP("ROComp"&amp;"_"&amp;$AA113,ValComp[],13,FALSE)</f>
        <v>0</v>
      </c>
      <c r="AK113" s="798">
        <f t="shared" si="45"/>
        <v>0</v>
      </c>
      <c r="AL113" s="797" t="str">
        <f>VLOOKUP("ROComp"&amp;"_"&amp;$AA113,ValComp[],15,FALSE)</f>
        <v/>
      </c>
      <c r="AM113" s="797">
        <f>VLOOKUP("ROComp"&amp;"_"&amp;$AA113,ValComp[],16,FALSE)</f>
        <v>0</v>
      </c>
      <c r="AN113" s="865">
        <f>VLOOKUP("ROComp"&amp;"_"&amp;$AA113,ValComp[],17,FALSE)</f>
        <v>0</v>
      </c>
    </row>
    <row r="114" spans="1:40" x14ac:dyDescent="0.35">
      <c r="A114" t="str">
        <f t="shared" si="46"/>
        <v>_</v>
      </c>
      <c r="B114" s="496"/>
      <c r="C114" s="496"/>
      <c r="D114" s="496"/>
      <c r="E114" s="496"/>
      <c r="F114" s="496"/>
      <c r="G114" s="496"/>
      <c r="H114" s="496"/>
      <c r="I114" s="496"/>
      <c r="J114" s="496"/>
      <c r="K114" s="496"/>
      <c r="L114" s="496"/>
      <c r="M114" s="499"/>
      <c r="N114" s="499"/>
      <c r="O114" s="500"/>
      <c r="P114" s="496"/>
      <c r="Q114" s="534"/>
      <c r="R114" s="496"/>
      <c r="S114" s="501"/>
      <c r="T114" s="502"/>
      <c r="U114" s="496"/>
      <c r="V114" s="503"/>
      <c r="W114" s="496"/>
      <c r="X114" s="496"/>
      <c r="Y114" s="103"/>
      <c r="Z114" s="715"/>
      <c r="AA114" s="800"/>
      <c r="AB114">
        <f t="shared" ref="AB114:AB132" si="64">K114</f>
        <v>0</v>
      </c>
      <c r="AC114">
        <f t="shared" ref="AC114:AC132" si="65">L114</f>
        <v>0</v>
      </c>
      <c r="AD114">
        <f t="shared" si="61"/>
        <v>0</v>
      </c>
      <c r="AF114">
        <f t="shared" ref="AF114:AF132" si="66">M114</f>
        <v>0</v>
      </c>
      <c r="AG114">
        <f t="shared" ref="AG114:AG132" si="67">O114</f>
        <v>0</v>
      </c>
      <c r="AH114" t="e">
        <f>IF(ISNA(VLOOKUP("ROComp"&amp;"_"&amp;$AA114&amp;"_"&amp;$Z114,#REF!,6,FALSE)),"",VLOOKUP("ROComp"&amp;"_"&amp;$AA114&amp;"_"&amp;$Z114,#REF!,6,FALSE))</f>
        <v>#REF!</v>
      </c>
      <c r="AI114" s="801">
        <f t="shared" si="44"/>
        <v>0</v>
      </c>
      <c r="AJ114" s="859" t="e">
        <f>VLOOKUP("ROComp"&amp;"_"&amp;$AA114,ValComp[],13,FALSE)</f>
        <v>#N/A</v>
      </c>
      <c r="AK114" s="801">
        <f t="shared" si="45"/>
        <v>0</v>
      </c>
      <c r="AN114" s="864"/>
    </row>
    <row r="115" spans="1:40" ht="16" thickBot="1" x14ac:dyDescent="0.4">
      <c r="A115" t="str">
        <f t="shared" si="46"/>
        <v>_</v>
      </c>
      <c r="B115" s="496"/>
      <c r="C115" s="496"/>
      <c r="D115" s="496"/>
      <c r="E115" s="496"/>
      <c r="F115" s="496"/>
      <c r="G115" s="496"/>
      <c r="H115" s="496"/>
      <c r="I115" s="496"/>
      <c r="J115" s="496"/>
      <c r="K115" s="496"/>
      <c r="L115" s="496"/>
      <c r="M115" s="499"/>
      <c r="N115" s="499"/>
      <c r="O115" s="500"/>
      <c r="P115" s="496"/>
      <c r="Q115" s="534"/>
      <c r="R115" s="496"/>
      <c r="S115" s="501"/>
      <c r="T115" s="502"/>
      <c r="U115" s="496"/>
      <c r="V115" s="503"/>
      <c r="W115" s="496"/>
      <c r="X115" s="496"/>
      <c r="Y115" s="103"/>
      <c r="Z115" s="715"/>
      <c r="AA115" s="800"/>
      <c r="AB115">
        <f t="shared" si="64"/>
        <v>0</v>
      </c>
      <c r="AC115">
        <f t="shared" si="65"/>
        <v>0</v>
      </c>
      <c r="AD115">
        <f t="shared" si="61"/>
        <v>0</v>
      </c>
      <c r="AF115">
        <f t="shared" si="66"/>
        <v>0</v>
      </c>
      <c r="AG115">
        <f t="shared" si="67"/>
        <v>0</v>
      </c>
      <c r="AH115" t="e">
        <f>IF(ISNA(VLOOKUP("ROComp"&amp;"_"&amp;$AA115&amp;"_"&amp;$Z115,#REF!,6,FALSE)),"",VLOOKUP("ROComp"&amp;"_"&amp;$AA115&amp;"_"&amp;$Z115,#REF!,6,FALSE))</f>
        <v>#REF!</v>
      </c>
      <c r="AI115" s="801">
        <f t="shared" si="44"/>
        <v>0</v>
      </c>
      <c r="AJ115" s="859" t="e">
        <f>VLOOKUP("ROComp"&amp;"_"&amp;$AA115,ValComp[],13,FALSE)</f>
        <v>#N/A</v>
      </c>
      <c r="AK115" s="801">
        <f t="shared" si="45"/>
        <v>0</v>
      </c>
      <c r="AN115" s="864"/>
    </row>
    <row r="116" spans="1:40" ht="19" thickTop="1" thickBot="1" x14ac:dyDescent="0.4">
      <c r="A116" t="str">
        <f t="shared" si="46"/>
        <v>Employee Costs - Check &gt;0_</v>
      </c>
      <c r="B116" s="496"/>
      <c r="C116" s="513">
        <v>9</v>
      </c>
      <c r="D116" s="514" t="str">
        <f>Text!H1019</f>
        <v>Employee Costs - Check &gt;0</v>
      </c>
      <c r="E116" s="515"/>
      <c r="F116" s="515"/>
      <c r="G116" s="515"/>
      <c r="H116" s="516"/>
      <c r="I116" s="496"/>
      <c r="J116" s="496"/>
      <c r="K116" s="496"/>
      <c r="L116" s="496"/>
      <c r="M116" s="499"/>
      <c r="N116" s="499"/>
      <c r="O116" s="517" t="e">
        <f ca="1">SUM(O120:O132)</f>
        <v>#N/A</v>
      </c>
      <c r="P116" s="517">
        <f t="shared" ref="P116:Q116" si="68">SUM(P120:P132)</f>
        <v>0</v>
      </c>
      <c r="Q116" s="517">
        <f t="shared" si="68"/>
        <v>0</v>
      </c>
      <c r="R116" s="496"/>
      <c r="S116" s="501"/>
      <c r="T116" s="502"/>
      <c r="U116" s="496"/>
      <c r="V116" s="503"/>
      <c r="W116" s="496"/>
      <c r="X116" s="496"/>
      <c r="Y116" s="103"/>
      <c r="Z116" s="715"/>
      <c r="AA116" s="800"/>
      <c r="AB116">
        <f t="shared" si="64"/>
        <v>0</v>
      </c>
      <c r="AC116">
        <f t="shared" si="65"/>
        <v>0</v>
      </c>
      <c r="AD116">
        <f t="shared" si="61"/>
        <v>0</v>
      </c>
      <c r="AF116">
        <f t="shared" si="66"/>
        <v>0</v>
      </c>
      <c r="AG116" t="e">
        <f t="shared" ca="1" si="67"/>
        <v>#N/A</v>
      </c>
      <c r="AH116" t="e">
        <f>IF(ISNA(VLOOKUP("ROComp"&amp;"_"&amp;$AA116&amp;"_"&amp;$Z116,#REF!,6,FALSE)),"",VLOOKUP("ROComp"&amp;"_"&amp;$AA116&amp;"_"&amp;$Z116,#REF!,6,FALSE))</f>
        <v>#REF!</v>
      </c>
      <c r="AI116" s="801">
        <f t="shared" si="44"/>
        <v>0</v>
      </c>
      <c r="AJ116" s="859" t="e">
        <f>VLOOKUP("ROComp"&amp;"_"&amp;$AA116,ValComp[],13,FALSE)</f>
        <v>#N/A</v>
      </c>
      <c r="AK116" s="801">
        <f t="shared" si="45"/>
        <v>0</v>
      </c>
      <c r="AN116" s="864"/>
    </row>
    <row r="117" spans="1:40" ht="16.5" thickTop="1" thickBot="1" x14ac:dyDescent="0.4">
      <c r="A117" t="str">
        <f t="shared" si="46"/>
        <v>_</v>
      </c>
      <c r="B117" s="496"/>
      <c r="C117" s="496"/>
      <c r="D117" s="496"/>
      <c r="E117" s="496"/>
      <c r="F117" s="496"/>
      <c r="G117" s="496"/>
      <c r="H117" s="496"/>
      <c r="I117" s="496"/>
      <c r="J117" s="496"/>
      <c r="K117" s="496"/>
      <c r="L117" s="496"/>
      <c r="M117" s="499"/>
      <c r="N117" s="499"/>
      <c r="O117" s="500"/>
      <c r="P117" s="496"/>
      <c r="Q117" s="534"/>
      <c r="R117" s="496"/>
      <c r="S117" s="501"/>
      <c r="T117" s="502"/>
      <c r="U117" s="496"/>
      <c r="V117" s="503"/>
      <c r="W117" s="496"/>
      <c r="X117" s="496"/>
      <c r="Y117" s="103"/>
      <c r="Z117" s="715"/>
      <c r="AA117" s="800"/>
      <c r="AB117">
        <f t="shared" si="64"/>
        <v>0</v>
      </c>
      <c r="AC117">
        <f t="shared" si="65"/>
        <v>0</v>
      </c>
      <c r="AD117">
        <f t="shared" si="61"/>
        <v>0</v>
      </c>
      <c r="AF117">
        <f t="shared" si="66"/>
        <v>0</v>
      </c>
      <c r="AG117">
        <f t="shared" si="67"/>
        <v>0</v>
      </c>
      <c r="AH117" t="e">
        <f>IF(ISNA(VLOOKUP("ROComp"&amp;"_"&amp;$AA117&amp;"_"&amp;$Z117,#REF!,6,FALSE)),"",VLOOKUP("ROComp"&amp;"_"&amp;$AA117&amp;"_"&amp;$Z117,#REF!,6,FALSE))</f>
        <v>#REF!</v>
      </c>
      <c r="AI117" s="801">
        <f t="shared" si="44"/>
        <v>0</v>
      </c>
      <c r="AJ117" s="859" t="e">
        <f>VLOOKUP("ROComp"&amp;"_"&amp;$AA117,ValComp[],13,FALSE)</f>
        <v>#N/A</v>
      </c>
      <c r="AK117" s="801">
        <f t="shared" si="45"/>
        <v>0</v>
      </c>
      <c r="AN117" s="864"/>
    </row>
    <row r="118" spans="1:40" ht="35" x14ac:dyDescent="0.35">
      <c r="A118" t="str">
        <f t="shared" si="46"/>
        <v>Form1 Ref_Form1 Row</v>
      </c>
      <c r="B118" s="496"/>
      <c r="C118" s="602" t="str">
        <f>C8</f>
        <v>Val No</v>
      </c>
      <c r="D118" s="603" t="str">
        <f t="shared" ref="D118:G118" si="69">D8</f>
        <v>Form1 Ref</v>
      </c>
      <c r="E118" s="603" t="str">
        <f t="shared" si="69"/>
        <v>Form1 Row</v>
      </c>
      <c r="F118" s="603" t="str">
        <f t="shared" si="69"/>
        <v>Form1 Col</v>
      </c>
      <c r="G118" s="603" t="str">
        <f t="shared" si="69"/>
        <v>Validation Description</v>
      </c>
      <c r="H118" s="604"/>
      <c r="I118" s="603"/>
      <c r="J118" s="603">
        <f>year-202</f>
        <v>202324</v>
      </c>
      <c r="K118" s="772">
        <f>year-101</f>
        <v>202425</v>
      </c>
      <c r="L118" s="772">
        <f>year</f>
        <v>202526</v>
      </c>
      <c r="M118" s="605" t="str">
        <f>Text!H980</f>
        <v>tolerances:</v>
      </c>
      <c r="N118" s="771" t="str">
        <f>Text!H981</f>
        <v>differences:</v>
      </c>
      <c r="O118" s="606" t="s">
        <v>3188</v>
      </c>
      <c r="P118" s="606" t="str">
        <f>Text!H985</f>
        <v>Mark</v>
      </c>
      <c r="Q118" s="607" t="str">
        <f>Text!H986</f>
        <v>Check</v>
      </c>
      <c r="R118" s="608" t="str">
        <f>Text!H987</f>
        <v>Status</v>
      </c>
      <c r="S118" s="677" t="str">
        <f>Text!H988</f>
        <v>Your Comments</v>
      </c>
      <c r="T118" s="674" t="str">
        <f>Text!H989</f>
        <v>Our Comments</v>
      </c>
      <c r="U118" s="609" t="str">
        <f>Text!H990</f>
        <v>Initials</v>
      </c>
      <c r="V118" s="610" t="str">
        <f>Text!H991</f>
        <v>Date</v>
      </c>
      <c r="W118" s="496"/>
      <c r="X118" s="496"/>
      <c r="Y118" s="103"/>
      <c r="Z118" s="715"/>
      <c r="AA118" s="800"/>
      <c r="AB118">
        <f t="shared" si="64"/>
        <v>202425</v>
      </c>
      <c r="AC118">
        <f t="shared" si="65"/>
        <v>202526</v>
      </c>
      <c r="AD118" t="str">
        <f t="shared" si="61"/>
        <v>differences:</v>
      </c>
      <c r="AF118" t="str">
        <f t="shared" si="66"/>
        <v>tolerances:</v>
      </c>
      <c r="AG118" t="str">
        <f t="shared" si="67"/>
        <v>Auto</v>
      </c>
      <c r="AH118" t="e">
        <f>IF(ISNA(VLOOKUP("ROComp"&amp;"_"&amp;$AA118&amp;"_"&amp;$Z118,#REF!,6,FALSE)),"",VLOOKUP("ROComp"&amp;"_"&amp;$AA118&amp;"_"&amp;$Z118,#REF!,6,FALSE))</f>
        <v>#REF!</v>
      </c>
      <c r="AI118" s="801" t="str">
        <f t="shared" si="44"/>
        <v>Check</v>
      </c>
      <c r="AJ118" s="859" t="e">
        <f>VLOOKUP("ROComp"&amp;"_"&amp;$AA118,ValComp[],13,FALSE)</f>
        <v>#N/A</v>
      </c>
      <c r="AK118" s="801" t="str">
        <f t="shared" si="45"/>
        <v>Your Comments</v>
      </c>
      <c r="AN118" s="864"/>
    </row>
    <row r="119" spans="1:40" ht="15.75" customHeight="1" thickBot="1" x14ac:dyDescent="0.4">
      <c r="A119" t="str">
        <f t="shared" si="46"/>
        <v>Form1_Form1 Row</v>
      </c>
      <c r="B119" s="496"/>
      <c r="C119" s="1305" t="s">
        <v>3267</v>
      </c>
      <c r="D119" s="1301" t="s">
        <v>3293</v>
      </c>
      <c r="E119" s="1301" t="s">
        <v>3287</v>
      </c>
      <c r="F119" s="1301" t="s">
        <v>3288</v>
      </c>
      <c r="G119" s="1302" t="s">
        <v>3289</v>
      </c>
      <c r="H119" s="1302" t="s">
        <v>3294</v>
      </c>
      <c r="I119" s="1302" t="s">
        <v>3291</v>
      </c>
      <c r="J119" s="1302" t="s">
        <v>3292</v>
      </c>
      <c r="K119" s="1301" t="s">
        <v>3297</v>
      </c>
      <c r="L119" s="1301" t="s">
        <v>3298</v>
      </c>
      <c r="M119" s="1301" t="s">
        <v>2611</v>
      </c>
      <c r="N119" s="1302" t="s">
        <v>756</v>
      </c>
      <c r="O119" s="1303" t="s">
        <v>3188</v>
      </c>
      <c r="P119" s="1303" t="s">
        <v>3189</v>
      </c>
      <c r="Q119" s="1327" t="s">
        <v>3295</v>
      </c>
      <c r="R119" s="1302" t="s">
        <v>3190</v>
      </c>
      <c r="S119" s="1301" t="s">
        <v>3192</v>
      </c>
      <c r="T119" s="1295" t="s">
        <v>3191</v>
      </c>
      <c r="U119" s="1296" t="s">
        <v>3296</v>
      </c>
      <c r="V119" s="1299" t="s">
        <v>3193</v>
      </c>
      <c r="W119" s="496"/>
      <c r="X119" s="496"/>
      <c r="Y119" s="103"/>
      <c r="Z119" s="715"/>
      <c r="AA119" s="800"/>
      <c r="AB119" t="str">
        <f t="shared" si="64"/>
        <v>Form12</v>
      </c>
      <c r="AC119" t="str">
        <f t="shared" si="65"/>
        <v>Form23</v>
      </c>
      <c r="AD119" t="str">
        <f t="shared" si="61"/>
        <v>Difference</v>
      </c>
      <c r="AF119" t="str">
        <f t="shared" si="66"/>
        <v>Tolerance</v>
      </c>
      <c r="AG119" t="str">
        <f t="shared" si="67"/>
        <v>Auto</v>
      </c>
      <c r="AH119" t="e">
        <f>IF(ISNA(VLOOKUP("ROComp"&amp;"_"&amp;$AA119&amp;"_"&amp;$Z119,#REF!,6,FALSE)),"",VLOOKUP("ROComp"&amp;"_"&amp;$AA119&amp;"_"&amp;$Z119,#REF!,6,FALSE))</f>
        <v>#REF!</v>
      </c>
      <c r="AI119" s="801" t="str">
        <f t="shared" si="44"/>
        <v>Checks</v>
      </c>
      <c r="AJ119" s="859" t="e">
        <f>VLOOKUP("ROComp"&amp;"_"&amp;$AA119,ValComp[],13,FALSE)</f>
        <v>#N/A</v>
      </c>
      <c r="AK119" s="801" t="str">
        <f t="shared" si="45"/>
        <v>Your Comments</v>
      </c>
      <c r="AN119" s="864"/>
    </row>
    <row r="120" spans="1:40" x14ac:dyDescent="0.35">
      <c r="A120" t="str">
        <f t="shared" si="46"/>
        <v>RO1_125</v>
      </c>
      <c r="B120" s="496"/>
      <c r="C120" s="704">
        <v>20</v>
      </c>
      <c r="D120" s="634" t="s">
        <v>264</v>
      </c>
      <c r="E120" s="634">
        <v>125</v>
      </c>
      <c r="F120" s="634">
        <v>1.1000000000000001</v>
      </c>
      <c r="G120" s="635" t="str">
        <f t="shared" ref="G120:G128" si="70">VLOOKUP(A120,TransText,8,FALSE)</f>
        <v>Other employee costs  (included in line 109, column 1.20)</v>
      </c>
      <c r="H120" s="634"/>
      <c r="I120" s="634"/>
      <c r="J120" s="636" t="e">
        <f>VLOOKUP(UANumber&amp;"_"&amp;$D120&amp;"_"&amp;$E120&amp;"_"&amp;$F120&amp;"_"&amp;J$118,tblRO[],7,FALSE)</f>
        <v>#N/A</v>
      </c>
      <c r="K120" s="773" t="e">
        <f>VLOOKUP(UANumber&amp;"_"&amp;$D120&amp;"_"&amp;$E120&amp;"_"&amp;$F120&amp;"_"&amp;K$118,tblRO[],7,FALSE)</f>
        <v>#N/A</v>
      </c>
      <c r="L120" s="773">
        <f t="shared" ref="L120:L128" ca="1" si="71">VLOOKUP($D120&amp;$E120&amp;$F120,TIndex,7,FALSE)</f>
        <v>0</v>
      </c>
      <c r="M120" s="637">
        <v>10</v>
      </c>
      <c r="N120" s="762" t="e">
        <f ca="1">IF(OR(K120="",L120=""),"",IF(OR(K120=0,L120=0),0,(L120-K120)/K120*100))</f>
        <v>#N/A</v>
      </c>
      <c r="O120" s="1343" t="e">
        <f ca="1">IF(OR(ABS(N120)&gt;M120,L120=0),1,"")</f>
        <v>#N/A</v>
      </c>
      <c r="P120" s="1343"/>
      <c r="Q120" s="531" t="str">
        <f t="shared" ref="Q120:Q128" si="72">IF(AND(P120=1,R120&lt;&gt;"C"),1,"")</f>
        <v/>
      </c>
      <c r="R120" s="571"/>
      <c r="S120" s="698"/>
      <c r="T120" s="638"/>
      <c r="U120" s="794"/>
      <c r="V120" s="811"/>
      <c r="W120" s="496"/>
      <c r="X120" s="496"/>
      <c r="Y120" s="103"/>
      <c r="Z120" s="718">
        <v>9</v>
      </c>
      <c r="AA120" s="796">
        <f t="shared" ref="AA120:AA128" si="73">C120</f>
        <v>20</v>
      </c>
      <c r="AB120" s="797" t="e">
        <f t="shared" si="64"/>
        <v>#N/A</v>
      </c>
      <c r="AC120" s="797">
        <f t="shared" ca="1" si="65"/>
        <v>0</v>
      </c>
      <c r="AD120" s="797" t="e">
        <f t="shared" ca="1" si="61"/>
        <v>#N/A</v>
      </c>
      <c r="AE120" s="797"/>
      <c r="AF120" s="797">
        <f t="shared" si="66"/>
        <v>10</v>
      </c>
      <c r="AG120" s="797" t="e">
        <f t="shared" ca="1" si="67"/>
        <v>#N/A</v>
      </c>
      <c r="AH120" s="797">
        <f>VLOOKUP("ROComp"&amp;"_"&amp;$AA120,ValComp[],11,FALSE)</f>
        <v>0</v>
      </c>
      <c r="AI120" s="798" t="str">
        <f t="shared" si="44"/>
        <v/>
      </c>
      <c r="AJ120" s="860">
        <f>VLOOKUP("ROComp"&amp;"_"&amp;$AA120,ValComp[],13,FALSE)</f>
        <v>0</v>
      </c>
      <c r="AK120" s="798">
        <f t="shared" si="45"/>
        <v>0</v>
      </c>
      <c r="AL120" s="797" t="str">
        <f>VLOOKUP("ROComp"&amp;"_"&amp;$AA120,ValComp[],15,FALSE)</f>
        <v/>
      </c>
      <c r="AM120" s="797">
        <f>VLOOKUP("ROComp"&amp;"_"&amp;$AA120,ValComp[],16,FALSE)</f>
        <v>0</v>
      </c>
      <c r="AN120" s="865">
        <f>VLOOKUP("ROComp"&amp;"_"&amp;$AA120,ValComp[],17,FALSE)</f>
        <v>0</v>
      </c>
    </row>
    <row r="121" spans="1:40" x14ac:dyDescent="0.35">
      <c r="A121" t="str">
        <f t="shared" si="46"/>
        <v>RO2_36</v>
      </c>
      <c r="B121" s="496"/>
      <c r="C121" s="704">
        <v>21</v>
      </c>
      <c r="D121" s="634" t="s">
        <v>35</v>
      </c>
      <c r="E121" s="634">
        <v>36</v>
      </c>
      <c r="F121" s="634">
        <v>12</v>
      </c>
      <c r="G121" s="635" t="str">
        <f t="shared" si="70"/>
        <v>Employee costs  (included in line 35, column 1)</v>
      </c>
      <c r="H121" s="634"/>
      <c r="I121" s="634"/>
      <c r="J121" s="636" t="e">
        <f>VLOOKUP(UANumber&amp;"_"&amp;$D121&amp;"_"&amp;$E121&amp;"_"&amp;$F121&amp;"_"&amp;J$118,tblRO[],7,FALSE)</f>
        <v>#N/A</v>
      </c>
      <c r="K121" s="773" t="e">
        <f>VLOOKUP(UANumber&amp;"_"&amp;$D121&amp;"_"&amp;$E121&amp;"_"&amp;$F121&amp;"_"&amp;K$118,tblRO[],7,FALSE)</f>
        <v>#N/A</v>
      </c>
      <c r="L121" s="773">
        <f t="shared" ca="1" si="71"/>
        <v>0</v>
      </c>
      <c r="M121" s="637">
        <v>10</v>
      </c>
      <c r="N121" s="762" t="e">
        <f t="shared" ref="N121:N128" ca="1" si="74">IF(OR(K121="",L121=""),"",IF(OR(K121=0,L121=0),0,(L121-K121)/K121*100))</f>
        <v>#N/A</v>
      </c>
      <c r="O121" s="1343" t="e">
        <f t="shared" ref="O121:O128" ca="1" si="75">IF(OR(ABS(N121)&gt;M121,L121=0),1,"")</f>
        <v>#N/A</v>
      </c>
      <c r="P121" s="1343"/>
      <c r="Q121" s="574" t="str">
        <f t="shared" si="72"/>
        <v/>
      </c>
      <c r="R121" s="639"/>
      <c r="S121" s="707"/>
      <c r="T121" s="638"/>
      <c r="U121" s="794"/>
      <c r="V121" s="811"/>
      <c r="W121" s="496"/>
      <c r="X121" s="496"/>
      <c r="Y121" s="103"/>
      <c r="Z121" s="718">
        <v>9</v>
      </c>
      <c r="AA121" s="796">
        <f t="shared" si="73"/>
        <v>21</v>
      </c>
      <c r="AB121" s="797" t="e">
        <f t="shared" si="64"/>
        <v>#N/A</v>
      </c>
      <c r="AC121" s="797">
        <f t="shared" ca="1" si="65"/>
        <v>0</v>
      </c>
      <c r="AD121" s="797" t="e">
        <f t="shared" ca="1" si="61"/>
        <v>#N/A</v>
      </c>
      <c r="AE121" s="797"/>
      <c r="AF121" s="797">
        <f t="shared" si="66"/>
        <v>10</v>
      </c>
      <c r="AG121" s="797" t="e">
        <f t="shared" ca="1" si="67"/>
        <v>#N/A</v>
      </c>
      <c r="AH121" s="797">
        <f>VLOOKUP("ROComp"&amp;"_"&amp;$AA121,ValComp[],11,FALSE)</f>
        <v>0</v>
      </c>
      <c r="AI121" s="798" t="str">
        <f t="shared" si="44"/>
        <v/>
      </c>
      <c r="AJ121" s="860">
        <f>VLOOKUP("ROComp"&amp;"_"&amp;$AA121,ValComp[],13,FALSE)</f>
        <v>0</v>
      </c>
      <c r="AK121" s="798">
        <f t="shared" si="45"/>
        <v>0</v>
      </c>
      <c r="AL121" s="797" t="str">
        <f>VLOOKUP("ROComp"&amp;"_"&amp;$AA121,ValComp[],15,FALSE)</f>
        <v/>
      </c>
      <c r="AM121" s="797">
        <f>VLOOKUP("ROComp"&amp;"_"&amp;$AA121,ValComp[],16,FALSE)</f>
        <v>0</v>
      </c>
      <c r="AN121" s="865">
        <f>VLOOKUP("ROComp"&amp;"_"&amp;$AA121,ValComp[],17,FALSE)</f>
        <v>0</v>
      </c>
    </row>
    <row r="122" spans="1:40" x14ac:dyDescent="0.35">
      <c r="A122" t="str">
        <f t="shared" si="46"/>
        <v>RO3_85</v>
      </c>
      <c r="B122" s="496"/>
      <c r="C122" s="704">
        <v>22</v>
      </c>
      <c r="D122" s="634" t="s">
        <v>6</v>
      </c>
      <c r="E122" s="634">
        <v>85</v>
      </c>
      <c r="F122" s="634">
        <v>12</v>
      </c>
      <c r="G122" s="635" t="str">
        <f t="shared" si="70"/>
        <v>Employee costs  (included in line 84, columns 1a and 1b)</v>
      </c>
      <c r="H122" s="634"/>
      <c r="I122" s="634"/>
      <c r="J122" s="636" t="e">
        <f>VLOOKUP(UANumber&amp;"_"&amp;$D122&amp;"_"&amp;$E122&amp;"_"&amp;$F122&amp;"_"&amp;J$118,tblRO[],7,FALSE)</f>
        <v>#N/A</v>
      </c>
      <c r="K122" s="773" t="e">
        <f>VLOOKUP(UANumber&amp;"_"&amp;$D122&amp;"_"&amp;$E122&amp;"_"&amp;$F122&amp;"_"&amp;K$118,tblRO[],7,FALSE)</f>
        <v>#N/A</v>
      </c>
      <c r="L122" s="773">
        <f t="shared" ca="1" si="71"/>
        <v>0</v>
      </c>
      <c r="M122" s="637">
        <v>10</v>
      </c>
      <c r="N122" s="762" t="e">
        <f t="shared" ca="1" si="74"/>
        <v>#N/A</v>
      </c>
      <c r="O122" s="1343" t="e">
        <f t="shared" ca="1" si="75"/>
        <v>#N/A</v>
      </c>
      <c r="P122" s="1343"/>
      <c r="Q122" s="574" t="str">
        <f t="shared" si="72"/>
        <v/>
      </c>
      <c r="R122" s="640"/>
      <c r="S122" s="707"/>
      <c r="T122" s="638"/>
      <c r="U122" s="794"/>
      <c r="V122" s="811"/>
      <c r="W122" s="496"/>
      <c r="X122" s="496"/>
      <c r="Y122" s="103"/>
      <c r="Z122" s="718">
        <v>9</v>
      </c>
      <c r="AA122" s="796">
        <f t="shared" si="73"/>
        <v>22</v>
      </c>
      <c r="AB122" s="797" t="e">
        <f t="shared" si="64"/>
        <v>#N/A</v>
      </c>
      <c r="AC122" s="797">
        <f t="shared" ca="1" si="65"/>
        <v>0</v>
      </c>
      <c r="AD122" s="797" t="e">
        <f t="shared" ca="1" si="61"/>
        <v>#N/A</v>
      </c>
      <c r="AE122" s="797"/>
      <c r="AF122" s="797">
        <f t="shared" si="66"/>
        <v>10</v>
      </c>
      <c r="AG122" s="797" t="e">
        <f t="shared" ca="1" si="67"/>
        <v>#N/A</v>
      </c>
      <c r="AH122" s="797">
        <f>VLOOKUP("ROComp"&amp;"_"&amp;$AA122,ValComp[],11,FALSE)</f>
        <v>1</v>
      </c>
      <c r="AI122" s="798" t="str">
        <f t="shared" si="44"/>
        <v/>
      </c>
      <c r="AJ122" s="860" t="str">
        <f>VLOOKUP("ROComp"&amp;"_"&amp;$AA122,ValComp[],13,FALSE)</f>
        <v>S</v>
      </c>
      <c r="AK122" s="798">
        <f t="shared" si="45"/>
        <v>0</v>
      </c>
      <c r="AL122" s="797" t="str">
        <f>VLOOKUP("ROComp"&amp;"_"&amp;$AA122,ValComp[],15,FALSE)</f>
        <v>Please comment</v>
      </c>
      <c r="AM122" s="797">
        <f>VLOOKUP("ROComp"&amp;"_"&amp;$AA122,ValComp[],16,FALSE)</f>
        <v>0</v>
      </c>
      <c r="AN122" s="865">
        <f>VLOOKUP("ROComp"&amp;"_"&amp;$AA122,ValComp[],17,FALSE)</f>
        <v>0</v>
      </c>
    </row>
    <row r="123" spans="1:40" x14ac:dyDescent="0.35">
      <c r="A123" t="str">
        <f t="shared" si="46"/>
        <v>RO4_14</v>
      </c>
      <c r="B123" s="496"/>
      <c r="C123" s="704">
        <v>23</v>
      </c>
      <c r="D123" s="634" t="s">
        <v>254</v>
      </c>
      <c r="E123" s="634">
        <v>14</v>
      </c>
      <c r="F123" s="634">
        <v>12</v>
      </c>
      <c r="G123" s="635" t="str">
        <f t="shared" si="70"/>
        <v>Employee costs (included in line 13, column 1)</v>
      </c>
      <c r="H123" s="634"/>
      <c r="I123" s="634"/>
      <c r="J123" s="636" t="e">
        <f>VLOOKUP(UANumber&amp;"_"&amp;$D123&amp;"_"&amp;$E123&amp;"_"&amp;$F123&amp;"_"&amp;J$118,tblRO[],7,FALSE)</f>
        <v>#N/A</v>
      </c>
      <c r="K123" s="773" t="e">
        <f>VLOOKUP(UANumber&amp;"_"&amp;$D123&amp;"_"&amp;$E123&amp;"_"&amp;$F123&amp;"_"&amp;K$118,tblRO[],7,FALSE)</f>
        <v>#N/A</v>
      </c>
      <c r="L123" s="773">
        <f t="shared" ca="1" si="71"/>
        <v>0</v>
      </c>
      <c r="M123" s="637">
        <v>10</v>
      </c>
      <c r="N123" s="762" t="e">
        <f t="shared" ca="1" si="74"/>
        <v>#N/A</v>
      </c>
      <c r="O123" s="1343" t="e">
        <f t="shared" ca="1" si="75"/>
        <v>#N/A</v>
      </c>
      <c r="P123" s="1343"/>
      <c r="Q123" s="574" t="str">
        <f t="shared" si="72"/>
        <v/>
      </c>
      <c r="R123" s="640"/>
      <c r="S123" s="707"/>
      <c r="T123" s="638"/>
      <c r="U123" s="794"/>
      <c r="V123" s="811"/>
      <c r="W123" s="496"/>
      <c r="X123" s="496"/>
      <c r="Y123" s="103"/>
      <c r="Z123" s="718">
        <v>9</v>
      </c>
      <c r="AA123" s="796">
        <f t="shared" si="73"/>
        <v>23</v>
      </c>
      <c r="AB123" s="797" t="e">
        <f t="shared" si="64"/>
        <v>#N/A</v>
      </c>
      <c r="AC123" s="797">
        <f t="shared" ca="1" si="65"/>
        <v>0</v>
      </c>
      <c r="AD123" s="797" t="e">
        <f t="shared" ca="1" si="61"/>
        <v>#N/A</v>
      </c>
      <c r="AE123" s="797"/>
      <c r="AF123" s="797">
        <f t="shared" si="66"/>
        <v>10</v>
      </c>
      <c r="AG123" s="797" t="e">
        <f t="shared" ca="1" si="67"/>
        <v>#N/A</v>
      </c>
      <c r="AH123" s="797">
        <f>VLOOKUP("ROComp"&amp;"_"&amp;$AA123,ValComp[],11,FALSE)</f>
        <v>0</v>
      </c>
      <c r="AI123" s="798" t="str">
        <f t="shared" si="44"/>
        <v/>
      </c>
      <c r="AJ123" s="860">
        <f>VLOOKUP("ROComp"&amp;"_"&amp;$AA123,ValComp[],13,FALSE)</f>
        <v>0</v>
      </c>
      <c r="AK123" s="798">
        <f t="shared" si="45"/>
        <v>0</v>
      </c>
      <c r="AL123" s="797" t="str">
        <f>VLOOKUP("ROComp"&amp;"_"&amp;$AA123,ValComp[],15,FALSE)</f>
        <v/>
      </c>
      <c r="AM123" s="797">
        <f>VLOOKUP("ROComp"&amp;"_"&amp;$AA123,ValComp[],16,FALSE)</f>
        <v>0</v>
      </c>
      <c r="AN123" s="865">
        <f>VLOOKUP("ROComp"&amp;"_"&amp;$AA123,ValComp[],17,FALSE)</f>
        <v>0</v>
      </c>
    </row>
    <row r="124" spans="1:40" x14ac:dyDescent="0.35">
      <c r="A124" t="str">
        <f t="shared" si="46"/>
        <v>RO5_31</v>
      </c>
      <c r="B124" s="496"/>
      <c r="C124" s="704">
        <v>24</v>
      </c>
      <c r="D124" s="634" t="s">
        <v>255</v>
      </c>
      <c r="E124" s="634">
        <v>31</v>
      </c>
      <c r="F124" s="634">
        <v>12</v>
      </c>
      <c r="G124" s="635" t="str">
        <f t="shared" si="70"/>
        <v>Employee costs (included in line 29, column 1)</v>
      </c>
      <c r="H124" s="634"/>
      <c r="I124" s="634"/>
      <c r="J124" s="636" t="e">
        <f>VLOOKUP(UANumber&amp;"_"&amp;$D124&amp;"_"&amp;$E124&amp;"_"&amp;$F124&amp;"_"&amp;J$118,tblRO[],7,FALSE)</f>
        <v>#N/A</v>
      </c>
      <c r="K124" s="773" t="e">
        <f>VLOOKUP(UANumber&amp;"_"&amp;$D124&amp;"_"&amp;$E124&amp;"_"&amp;$F124&amp;"_"&amp;K$118,tblRO[],7,FALSE)</f>
        <v>#N/A</v>
      </c>
      <c r="L124" s="773">
        <f t="shared" ca="1" si="71"/>
        <v>0</v>
      </c>
      <c r="M124" s="637">
        <v>10</v>
      </c>
      <c r="N124" s="762" t="e">
        <f t="shared" ca="1" si="74"/>
        <v>#N/A</v>
      </c>
      <c r="O124" s="1343" t="e">
        <f t="shared" ca="1" si="75"/>
        <v>#N/A</v>
      </c>
      <c r="P124" s="1343"/>
      <c r="Q124" s="574" t="str">
        <f t="shared" si="72"/>
        <v/>
      </c>
      <c r="R124" s="640"/>
      <c r="S124" s="707"/>
      <c r="T124" s="638"/>
      <c r="U124" s="794"/>
      <c r="V124" s="811"/>
      <c r="W124" s="496"/>
      <c r="X124" s="496"/>
      <c r="Y124" s="103"/>
      <c r="Z124" s="718">
        <v>9</v>
      </c>
      <c r="AA124" s="796">
        <f t="shared" si="73"/>
        <v>24</v>
      </c>
      <c r="AB124" s="797" t="e">
        <f t="shared" si="64"/>
        <v>#N/A</v>
      </c>
      <c r="AC124" s="797">
        <f t="shared" ca="1" si="65"/>
        <v>0</v>
      </c>
      <c r="AD124" s="797" t="e">
        <f t="shared" ca="1" si="61"/>
        <v>#N/A</v>
      </c>
      <c r="AE124" s="797"/>
      <c r="AF124" s="797">
        <f t="shared" si="66"/>
        <v>10</v>
      </c>
      <c r="AG124" s="797" t="e">
        <f t="shared" ca="1" si="67"/>
        <v>#N/A</v>
      </c>
      <c r="AH124" s="797">
        <f>VLOOKUP("ROComp"&amp;"_"&amp;$AA124,ValComp[],11,FALSE)</f>
        <v>0</v>
      </c>
      <c r="AI124" s="798" t="str">
        <f t="shared" si="44"/>
        <v/>
      </c>
      <c r="AJ124" s="860">
        <f>VLOOKUP("ROComp"&amp;"_"&amp;$AA124,ValComp[],13,FALSE)</f>
        <v>0</v>
      </c>
      <c r="AK124" s="798">
        <f t="shared" si="45"/>
        <v>0</v>
      </c>
      <c r="AL124" s="797" t="str">
        <f>VLOOKUP("ROComp"&amp;"_"&amp;$AA124,ValComp[],15,FALSE)</f>
        <v/>
      </c>
      <c r="AM124" s="797">
        <f>VLOOKUP("ROComp"&amp;"_"&amp;$AA124,ValComp[],16,FALSE)</f>
        <v>0</v>
      </c>
      <c r="AN124" s="865">
        <f>VLOOKUP("ROComp"&amp;"_"&amp;$AA124,ValComp[],17,FALSE)</f>
        <v>0</v>
      </c>
    </row>
    <row r="125" spans="1:40" x14ac:dyDescent="0.35">
      <c r="A125" t="str">
        <f t="shared" si="46"/>
        <v>RO6_18</v>
      </c>
      <c r="B125" s="496"/>
      <c r="C125" s="704">
        <v>25</v>
      </c>
      <c r="D125" s="634" t="s">
        <v>256</v>
      </c>
      <c r="E125" s="634">
        <v>18</v>
      </c>
      <c r="F125" s="634">
        <v>12</v>
      </c>
      <c r="G125" s="635" t="str">
        <f t="shared" si="70"/>
        <v>Employee costs  (included in line 14, column 1)</v>
      </c>
      <c r="H125" s="634"/>
      <c r="I125" s="634"/>
      <c r="J125" s="636" t="e">
        <f>VLOOKUP(UANumber&amp;"_"&amp;$D125&amp;"_"&amp;$E125&amp;"_"&amp;$F125&amp;"_"&amp;J$118,tblRO[],7,FALSE)</f>
        <v>#N/A</v>
      </c>
      <c r="K125" s="773" t="e">
        <f>VLOOKUP(UANumber&amp;"_"&amp;$D125&amp;"_"&amp;$E125&amp;"_"&amp;$F125&amp;"_"&amp;K$118,tblRO[],7,FALSE)</f>
        <v>#N/A</v>
      </c>
      <c r="L125" s="773">
        <f t="shared" ca="1" si="71"/>
        <v>0</v>
      </c>
      <c r="M125" s="637">
        <v>10</v>
      </c>
      <c r="N125" s="762" t="e">
        <f t="shared" ca="1" si="74"/>
        <v>#N/A</v>
      </c>
      <c r="O125" s="1343" t="e">
        <f t="shared" ca="1" si="75"/>
        <v>#N/A</v>
      </c>
      <c r="P125" s="1343"/>
      <c r="Q125" s="574" t="str">
        <f t="shared" si="72"/>
        <v/>
      </c>
      <c r="R125" s="640"/>
      <c r="S125" s="707"/>
      <c r="T125" s="638"/>
      <c r="U125" s="794"/>
      <c r="V125" s="811"/>
      <c r="W125" s="496"/>
      <c r="X125" s="496"/>
      <c r="Y125" s="103"/>
      <c r="Z125" s="718">
        <v>9</v>
      </c>
      <c r="AA125" s="796">
        <f t="shared" si="73"/>
        <v>25</v>
      </c>
      <c r="AB125" s="797" t="e">
        <f t="shared" si="64"/>
        <v>#N/A</v>
      </c>
      <c r="AC125" s="797">
        <f t="shared" ca="1" si="65"/>
        <v>0</v>
      </c>
      <c r="AD125" s="797" t="e">
        <f t="shared" ca="1" si="61"/>
        <v>#N/A</v>
      </c>
      <c r="AE125" s="797"/>
      <c r="AF125" s="797">
        <f t="shared" si="66"/>
        <v>10</v>
      </c>
      <c r="AG125" s="797" t="e">
        <f t="shared" ca="1" si="67"/>
        <v>#N/A</v>
      </c>
      <c r="AH125" s="797">
        <f>VLOOKUP("ROComp"&amp;"_"&amp;$AA125,ValComp[],11,FALSE)</f>
        <v>1</v>
      </c>
      <c r="AI125" s="798" t="str">
        <f t="shared" si="44"/>
        <v/>
      </c>
      <c r="AJ125" s="860" t="str">
        <f>VLOOKUP("ROComp"&amp;"_"&amp;$AA125,ValComp[],13,FALSE)</f>
        <v>S</v>
      </c>
      <c r="AK125" s="798">
        <f t="shared" si="45"/>
        <v>0</v>
      </c>
      <c r="AL125" s="797" t="str">
        <f>VLOOKUP("ROComp"&amp;"_"&amp;$AA125,ValComp[],15,FALSE)</f>
        <v>Please comment</v>
      </c>
      <c r="AM125" s="797">
        <f>VLOOKUP("ROComp"&amp;"_"&amp;$AA125,ValComp[],16,FALSE)</f>
        <v>0</v>
      </c>
      <c r="AN125" s="865">
        <f>VLOOKUP("ROComp"&amp;"_"&amp;$AA125,ValComp[],17,FALSE)</f>
        <v>0</v>
      </c>
    </row>
    <row r="126" spans="1:40" x14ac:dyDescent="0.35">
      <c r="A126" t="str">
        <f t="shared" si="46"/>
        <v>RO6_19</v>
      </c>
      <c r="B126" s="496"/>
      <c r="C126" s="704">
        <v>26</v>
      </c>
      <c r="D126" s="634" t="s">
        <v>256</v>
      </c>
      <c r="E126" s="634">
        <v>19</v>
      </c>
      <c r="F126" s="634">
        <v>12</v>
      </c>
      <c r="G126" s="635" t="str">
        <f t="shared" si="70"/>
        <v>Employee costs  (included in line 17, column 1)</v>
      </c>
      <c r="H126" s="634"/>
      <c r="I126" s="634"/>
      <c r="J126" s="636" t="e">
        <f>VLOOKUP(UANumber&amp;"_"&amp;$D126&amp;"_"&amp;$E126&amp;"_"&amp;$F126&amp;"_"&amp;J$118,tblRO[],7,FALSE)</f>
        <v>#N/A</v>
      </c>
      <c r="K126" s="773" t="e">
        <f>VLOOKUP(UANumber&amp;"_"&amp;$D126&amp;"_"&amp;$E126&amp;"_"&amp;$F126&amp;"_"&amp;K$118,tblRO[],7,FALSE)</f>
        <v>#N/A</v>
      </c>
      <c r="L126" s="773">
        <f t="shared" ca="1" si="71"/>
        <v>0</v>
      </c>
      <c r="M126" s="637">
        <v>10</v>
      </c>
      <c r="N126" s="762" t="e">
        <f t="shared" ca="1" si="74"/>
        <v>#N/A</v>
      </c>
      <c r="O126" s="1343" t="e">
        <f t="shared" ca="1" si="75"/>
        <v>#N/A</v>
      </c>
      <c r="P126" s="1343"/>
      <c r="Q126" s="574" t="str">
        <f t="shared" si="72"/>
        <v/>
      </c>
      <c r="R126" s="640"/>
      <c r="S126" s="707"/>
      <c r="T126" s="638"/>
      <c r="U126" s="794"/>
      <c r="V126" s="811"/>
      <c r="W126" s="496"/>
      <c r="X126" s="496"/>
      <c r="Y126" s="103"/>
      <c r="Z126" s="718">
        <v>9</v>
      </c>
      <c r="AA126" s="796">
        <f t="shared" si="73"/>
        <v>26</v>
      </c>
      <c r="AB126" s="797" t="e">
        <f t="shared" si="64"/>
        <v>#N/A</v>
      </c>
      <c r="AC126" s="797">
        <f t="shared" ca="1" si="65"/>
        <v>0</v>
      </c>
      <c r="AD126" s="797" t="e">
        <f t="shared" ca="1" si="61"/>
        <v>#N/A</v>
      </c>
      <c r="AE126" s="797"/>
      <c r="AF126" s="797">
        <f t="shared" si="66"/>
        <v>10</v>
      </c>
      <c r="AG126" s="797" t="e">
        <f t="shared" ca="1" si="67"/>
        <v>#N/A</v>
      </c>
      <c r="AH126" s="797">
        <f>VLOOKUP("ROComp"&amp;"_"&amp;$AA126,ValComp[],11,FALSE)</f>
        <v>0</v>
      </c>
      <c r="AI126" s="798" t="str">
        <f t="shared" si="44"/>
        <v/>
      </c>
      <c r="AJ126" s="860">
        <f>VLOOKUP("ROComp"&amp;"_"&amp;$AA126,ValComp[],13,FALSE)</f>
        <v>0</v>
      </c>
      <c r="AK126" s="798">
        <f t="shared" si="45"/>
        <v>0</v>
      </c>
      <c r="AL126" s="797" t="str">
        <f>VLOOKUP("ROComp"&amp;"_"&amp;$AA126,ValComp[],15,FALSE)</f>
        <v/>
      </c>
      <c r="AM126" s="797">
        <f>VLOOKUP("ROComp"&amp;"_"&amp;$AA126,ValComp[],16,FALSE)</f>
        <v>0</v>
      </c>
      <c r="AN126" s="865">
        <f>VLOOKUP("ROComp"&amp;"_"&amp;$AA126,ValComp[],17,FALSE)</f>
        <v>0</v>
      </c>
    </row>
    <row r="127" spans="1:40" x14ac:dyDescent="0.35">
      <c r="A127" t="str">
        <f t="shared" si="46"/>
        <v>RO8_33</v>
      </c>
      <c r="B127" s="496"/>
      <c r="C127" s="704">
        <v>27</v>
      </c>
      <c r="D127" s="634" t="s">
        <v>257</v>
      </c>
      <c r="E127" s="634">
        <v>33</v>
      </c>
      <c r="F127" s="634">
        <v>12</v>
      </c>
      <c r="G127" s="635" t="str">
        <f t="shared" si="70"/>
        <v>Employee costs  (included in line 26, column 1)</v>
      </c>
      <c r="H127" s="634"/>
      <c r="I127" s="634"/>
      <c r="J127" s="636" t="e">
        <f>VLOOKUP(UANumber&amp;"_"&amp;$D127&amp;"_"&amp;$E127&amp;"_"&amp;$F127&amp;"_"&amp;J$118,tblRO[],7,FALSE)</f>
        <v>#N/A</v>
      </c>
      <c r="K127" s="773" t="e">
        <f>VLOOKUP(UANumber&amp;"_"&amp;$D127&amp;"_"&amp;$E127&amp;"_"&amp;$F127&amp;"_"&amp;K$118,tblRO[],7,FALSE)</f>
        <v>#N/A</v>
      </c>
      <c r="L127" s="773">
        <f t="shared" ca="1" si="71"/>
        <v>0</v>
      </c>
      <c r="M127" s="637">
        <v>10</v>
      </c>
      <c r="N127" s="762" t="e">
        <f t="shared" ca="1" si="74"/>
        <v>#N/A</v>
      </c>
      <c r="O127" s="1343" t="e">
        <f t="shared" ca="1" si="75"/>
        <v>#N/A</v>
      </c>
      <c r="P127" s="1343"/>
      <c r="Q127" s="574" t="str">
        <f t="shared" si="72"/>
        <v/>
      </c>
      <c r="R127" s="640"/>
      <c r="S127" s="707"/>
      <c r="T127" s="638"/>
      <c r="U127" s="794"/>
      <c r="V127" s="811"/>
      <c r="W127" s="496"/>
      <c r="X127" s="496"/>
      <c r="Y127" s="103"/>
      <c r="Z127" s="718">
        <v>9</v>
      </c>
      <c r="AA127" s="796">
        <f t="shared" si="73"/>
        <v>27</v>
      </c>
      <c r="AB127" s="797" t="e">
        <f t="shared" si="64"/>
        <v>#N/A</v>
      </c>
      <c r="AC127" s="797">
        <f t="shared" ca="1" si="65"/>
        <v>0</v>
      </c>
      <c r="AD127" s="797" t="e">
        <f t="shared" ca="1" si="61"/>
        <v>#N/A</v>
      </c>
      <c r="AE127" s="797"/>
      <c r="AF127" s="797">
        <f t="shared" si="66"/>
        <v>10</v>
      </c>
      <c r="AG127" s="797" t="e">
        <f t="shared" ca="1" si="67"/>
        <v>#N/A</v>
      </c>
      <c r="AH127" s="797">
        <f>VLOOKUP("ROComp"&amp;"_"&amp;$AA127,ValComp[],11,FALSE)</f>
        <v>1</v>
      </c>
      <c r="AI127" s="798" t="str">
        <f t="shared" si="44"/>
        <v/>
      </c>
      <c r="AJ127" s="860" t="str">
        <f>VLOOKUP("ROComp"&amp;"_"&amp;$AA127,ValComp[],13,FALSE)</f>
        <v>S</v>
      </c>
      <c r="AK127" s="798">
        <f t="shared" si="45"/>
        <v>0</v>
      </c>
      <c r="AL127" s="797" t="str">
        <f>VLOOKUP("ROComp"&amp;"_"&amp;$AA127,ValComp[],15,FALSE)</f>
        <v>Please comment</v>
      </c>
      <c r="AM127" s="797">
        <f>VLOOKUP("ROComp"&amp;"_"&amp;$AA127,ValComp[],16,FALSE)</f>
        <v>0</v>
      </c>
      <c r="AN127" s="865">
        <f>VLOOKUP("ROComp"&amp;"_"&amp;$AA127,ValComp[],17,FALSE)</f>
        <v>0</v>
      </c>
    </row>
    <row r="128" spans="1:40" ht="16" thickBot="1" x14ac:dyDescent="0.4">
      <c r="A128" t="str">
        <f t="shared" si="46"/>
        <v>RO9_42</v>
      </c>
      <c r="B128" s="496"/>
      <c r="C128" s="704">
        <v>28</v>
      </c>
      <c r="D128" s="641" t="s">
        <v>258</v>
      </c>
      <c r="E128" s="641">
        <v>42</v>
      </c>
      <c r="F128" s="641">
        <v>12</v>
      </c>
      <c r="G128" s="635" t="str">
        <f t="shared" si="70"/>
        <v>Employee costs (included in lines 16, 19, 29 and 30, column 1)</v>
      </c>
      <c r="H128" s="641"/>
      <c r="I128" s="641"/>
      <c r="J128" s="636" t="e">
        <f>VLOOKUP(UANumber&amp;"_"&amp;$D128&amp;"_"&amp;$E128&amp;"_"&amp;$F128&amp;"_"&amp;J$118,tblRO[],7,FALSE)</f>
        <v>#N/A</v>
      </c>
      <c r="K128" s="773" t="e">
        <f>VLOOKUP(UANumber&amp;"_"&amp;$D128&amp;"_"&amp;$E128&amp;"_"&amp;$F128&amp;"_"&amp;K$118,tblRO[],7,FALSE)</f>
        <v>#N/A</v>
      </c>
      <c r="L128" s="773">
        <f t="shared" ca="1" si="71"/>
        <v>0</v>
      </c>
      <c r="M128" s="637">
        <v>10</v>
      </c>
      <c r="N128" s="762" t="e">
        <f t="shared" ca="1" si="74"/>
        <v>#N/A</v>
      </c>
      <c r="O128" s="1343" t="e">
        <f t="shared" ca="1" si="75"/>
        <v>#N/A</v>
      </c>
      <c r="P128" s="1344"/>
      <c r="Q128" s="643" t="str">
        <f t="shared" si="72"/>
        <v/>
      </c>
      <c r="R128" s="644"/>
      <c r="S128" s="708"/>
      <c r="T128" s="645"/>
      <c r="U128" s="802"/>
      <c r="V128" s="812"/>
      <c r="W128" s="496"/>
      <c r="X128" s="496"/>
      <c r="Y128" s="103"/>
      <c r="Z128" s="718">
        <v>9</v>
      </c>
      <c r="AA128" s="796">
        <f t="shared" si="73"/>
        <v>28</v>
      </c>
      <c r="AB128" s="797" t="e">
        <f t="shared" si="64"/>
        <v>#N/A</v>
      </c>
      <c r="AC128" s="797">
        <f t="shared" ca="1" si="65"/>
        <v>0</v>
      </c>
      <c r="AD128" s="797" t="e">
        <f t="shared" ca="1" si="61"/>
        <v>#N/A</v>
      </c>
      <c r="AE128" s="797"/>
      <c r="AF128" s="797">
        <f t="shared" si="66"/>
        <v>10</v>
      </c>
      <c r="AG128" s="797" t="e">
        <f t="shared" ca="1" si="67"/>
        <v>#N/A</v>
      </c>
      <c r="AH128" s="797">
        <f>VLOOKUP("ROComp"&amp;"_"&amp;$AA128,ValComp[],11,FALSE)</f>
        <v>1</v>
      </c>
      <c r="AI128" s="798" t="str">
        <f t="shared" si="44"/>
        <v/>
      </c>
      <c r="AJ128" s="860" t="str">
        <f>VLOOKUP("ROComp"&amp;"_"&amp;$AA128,ValComp[],13,FALSE)</f>
        <v>S</v>
      </c>
      <c r="AK128" s="798">
        <f t="shared" si="45"/>
        <v>0</v>
      </c>
      <c r="AL128" s="797" t="str">
        <f>VLOOKUP("ROComp"&amp;"_"&amp;$AA128,ValComp[],15,FALSE)</f>
        <v>Please comment</v>
      </c>
      <c r="AM128" s="797">
        <f>VLOOKUP("ROComp"&amp;"_"&amp;$AA128,ValComp[],16,FALSE)</f>
        <v>0</v>
      </c>
      <c r="AN128" s="865">
        <f>VLOOKUP("ROComp"&amp;"_"&amp;$AA128,ValComp[],17,FALSE)</f>
        <v>0</v>
      </c>
    </row>
    <row r="129" spans="1:40" ht="16" thickBot="1" x14ac:dyDescent="0.4">
      <c r="B129" s="496"/>
      <c r="C129" s="648"/>
      <c r="D129" s="646" t="str">
        <f>Text!H1020</f>
        <v>POLICE, FIRE AND NATIONAL PARKS ONLY</v>
      </c>
      <c r="E129" s="647"/>
      <c r="F129" s="648"/>
      <c r="G129" s="648"/>
      <c r="H129" s="648"/>
      <c r="I129" s="648"/>
      <c r="J129" s="649"/>
      <c r="K129" s="649"/>
      <c r="L129" s="649"/>
      <c r="M129" s="650"/>
      <c r="N129" s="650"/>
      <c r="O129" s="650"/>
      <c r="P129" s="651"/>
      <c r="Q129" s="651"/>
      <c r="R129" s="651"/>
      <c r="S129" s="652"/>
      <c r="T129" s="653"/>
      <c r="U129" s="654"/>
      <c r="V129" s="655"/>
      <c r="W129" s="496"/>
      <c r="X129" s="496"/>
      <c r="Y129" s="103"/>
      <c r="Z129" s="715"/>
      <c r="AA129" s="800"/>
      <c r="AB129">
        <f t="shared" si="64"/>
        <v>0</v>
      </c>
      <c r="AC129">
        <f t="shared" si="65"/>
        <v>0</v>
      </c>
      <c r="AD129">
        <f t="shared" si="61"/>
        <v>0</v>
      </c>
      <c r="AF129">
        <f t="shared" si="66"/>
        <v>0</v>
      </c>
      <c r="AG129">
        <f t="shared" si="67"/>
        <v>0</v>
      </c>
      <c r="AH129" t="e">
        <f>IF(ISNA(VLOOKUP("ROComp"&amp;"_"&amp;$AA129&amp;"_"&amp;$Z129,#REF!,6,FALSE)),"",VLOOKUP("ROComp"&amp;"_"&amp;$AA129&amp;"_"&amp;$Z129,#REF!,6,FALSE))</f>
        <v>#REF!</v>
      </c>
      <c r="AI129" s="801">
        <f t="shared" si="44"/>
        <v>0</v>
      </c>
      <c r="AJ129" s="859" t="e">
        <f>IF(ISNA(VLOOKUP("ROComp"&amp;"_"&amp;$AA129&amp;"_"&amp;$Z129,#REF!,7,FALSE)),"",VLOOKUP("ROComp"&amp;"_"&amp;$AA129&amp;"_"&amp;$Z129,#REF!,7,FALSE))</f>
        <v>#REF!</v>
      </c>
      <c r="AK129" s="801">
        <f t="shared" si="45"/>
        <v>0</v>
      </c>
      <c r="AN129" s="864"/>
    </row>
    <row r="130" spans="1:40" x14ac:dyDescent="0.35">
      <c r="A130" t="str">
        <f t="shared" si="46"/>
        <v>ROP_12</v>
      </c>
      <c r="B130" s="496"/>
      <c r="C130" s="706">
        <v>29</v>
      </c>
      <c r="D130" s="656" t="s">
        <v>229</v>
      </c>
      <c r="E130" s="656">
        <v>12</v>
      </c>
      <c r="F130" s="656">
        <v>12</v>
      </c>
      <c r="G130" s="657" t="str">
        <f>VLOOKUP(A130,TransText,8,FALSE)</f>
        <v>Employee costs (included in lines 6 and 11, column 1)</v>
      </c>
      <c r="H130" s="656"/>
      <c r="I130" s="656"/>
      <c r="J130" s="658" t="e">
        <f>VLOOKUP(UANumber&amp;"_"&amp;$D130&amp;"_"&amp;$E130&amp;"_"&amp;$F130&amp;"_"&amp;J$118,tblRO[],7,FALSE)</f>
        <v>#N/A</v>
      </c>
      <c r="K130" s="774" t="e">
        <f>VLOOKUP(UANumber&amp;"_"&amp;$D130&amp;"_"&amp;$E130&amp;"_"&amp;$F130&amp;"_"&amp;K$118,tblRO[],7,FALSE)</f>
        <v>#N/A</v>
      </c>
      <c r="L130" s="774">
        <f ca="1">VLOOKUP($D130&amp;$E130&amp;$F130,TIndex,7,FALSE)</f>
        <v>0</v>
      </c>
      <c r="M130" s="659">
        <v>10</v>
      </c>
      <c r="N130" s="762" t="e">
        <f t="shared" ref="N130:N132" ca="1" si="76">IF(OR(K130="",L130=""),"",IF(OR(K130=0,L130=0),0,(L130-K130)/K130*100))</f>
        <v>#N/A</v>
      </c>
      <c r="O130" s="1343" t="e">
        <f t="shared" ref="O130:O132" ca="1" si="77">IF(OR(ABS(N130)&gt;M130,L130=0),1,"")</f>
        <v>#N/A</v>
      </c>
      <c r="P130" s="1345"/>
      <c r="Q130" s="660" t="str">
        <f t="shared" ref="Q130:Q132" si="78">IF(AND(P130=1,R130&lt;&gt;"C"),1,"")</f>
        <v/>
      </c>
      <c r="R130" s="661"/>
      <c r="S130" s="698"/>
      <c r="T130" s="662" t="str">
        <f t="shared" ref="T130:V132" si="79">IF(ISNA(AL130),"",IF(AL130=0,"",AL130))</f>
        <v/>
      </c>
      <c r="U130" s="813" t="str">
        <f t="shared" si="79"/>
        <v/>
      </c>
      <c r="V130" s="814" t="str">
        <f t="shared" si="79"/>
        <v/>
      </c>
      <c r="W130" s="496"/>
      <c r="X130" s="496"/>
      <c r="Y130" s="103"/>
      <c r="Z130" s="718">
        <v>9</v>
      </c>
      <c r="AA130" s="796">
        <f>C130</f>
        <v>29</v>
      </c>
      <c r="AB130" s="797" t="e">
        <f t="shared" si="64"/>
        <v>#N/A</v>
      </c>
      <c r="AC130" s="797">
        <f t="shared" ca="1" si="65"/>
        <v>0</v>
      </c>
      <c r="AD130" s="797" t="e">
        <f t="shared" ca="1" si="61"/>
        <v>#N/A</v>
      </c>
      <c r="AE130" s="797"/>
      <c r="AF130" s="797">
        <f t="shared" si="66"/>
        <v>10</v>
      </c>
      <c r="AG130" s="797" t="e">
        <f t="shared" ca="1" si="67"/>
        <v>#N/A</v>
      </c>
      <c r="AH130" s="797">
        <f>VLOOKUP("ROComp"&amp;"_"&amp;$AA130,ValComp[],11,FALSE)</f>
        <v>0</v>
      </c>
      <c r="AI130" s="798" t="str">
        <f t="shared" si="44"/>
        <v/>
      </c>
      <c r="AJ130" s="860" t="e">
        <f>IF(ISNA(VLOOKUP("ROComp"&amp;"_"&amp;$AA130&amp;"_"&amp;$Z130,#REF!,7,FALSE)),"",VLOOKUP("ROComp"&amp;"_"&amp;$AA130&amp;"_"&amp;$Z130,#REF!,7,FALSE))</f>
        <v>#REF!</v>
      </c>
      <c r="AK130" s="798">
        <f t="shared" si="45"/>
        <v>0</v>
      </c>
      <c r="AL130" s="797" t="str">
        <f>VLOOKUP("ROComp"&amp;"_"&amp;$AA130,ValComp[],15,FALSE)</f>
        <v/>
      </c>
      <c r="AM130" s="797">
        <f>VLOOKUP("ROComp"&amp;"_"&amp;$AA130,ValComp[],16,FALSE)</f>
        <v>0</v>
      </c>
      <c r="AN130" s="865">
        <f>VLOOKUP("ROComp"&amp;"_"&amp;$AA130,ValComp[],17,FALSE)</f>
        <v>0</v>
      </c>
    </row>
    <row r="131" spans="1:40" x14ac:dyDescent="0.35">
      <c r="A131" t="str">
        <f t="shared" si="46"/>
        <v>ROF_25</v>
      </c>
      <c r="B131" s="496"/>
      <c r="C131" s="704">
        <v>30</v>
      </c>
      <c r="D131" s="634" t="s">
        <v>227</v>
      </c>
      <c r="E131" s="634">
        <v>25</v>
      </c>
      <c r="F131" s="634">
        <v>12</v>
      </c>
      <c r="G131" s="657" t="str">
        <f>VLOOKUP(A131,TransText,8,FALSE)</f>
        <v>Employee costs (included in line 13 , column 1)</v>
      </c>
      <c r="H131" s="634"/>
      <c r="I131" s="634"/>
      <c r="J131" s="658" t="e">
        <f>VLOOKUP(UANumber&amp;"_"&amp;$D131&amp;"_"&amp;$E131&amp;"_"&amp;$F131&amp;"_"&amp;J$118,tblRO[],7,FALSE)</f>
        <v>#N/A</v>
      </c>
      <c r="K131" s="774" t="e">
        <f>VLOOKUP(UANumber&amp;"_"&amp;$D131&amp;"_"&amp;$E131&amp;"_"&amp;$F131&amp;"_"&amp;K$118,tblRO[],7,FALSE)</f>
        <v>#N/A</v>
      </c>
      <c r="L131" s="774">
        <f ca="1">VLOOKUP($D131&amp;$E131&amp;$F131,TIndex,7,FALSE)</f>
        <v>0</v>
      </c>
      <c r="M131" s="637">
        <v>10</v>
      </c>
      <c r="N131" s="762" t="e">
        <f t="shared" ca="1" si="76"/>
        <v>#N/A</v>
      </c>
      <c r="O131" s="1343" t="e">
        <f t="shared" ca="1" si="77"/>
        <v>#N/A</v>
      </c>
      <c r="P131" s="1343"/>
      <c r="Q131" s="574" t="str">
        <f t="shared" si="78"/>
        <v/>
      </c>
      <c r="R131" s="640"/>
      <c r="S131" s="707"/>
      <c r="T131" s="572" t="str">
        <f t="shared" si="79"/>
        <v/>
      </c>
      <c r="U131" s="794" t="str">
        <f t="shared" si="79"/>
        <v/>
      </c>
      <c r="V131" s="811" t="str">
        <f t="shared" si="79"/>
        <v/>
      </c>
      <c r="W131" s="496"/>
      <c r="X131" s="496"/>
      <c r="Y131" s="103"/>
      <c r="Z131" s="718">
        <v>9</v>
      </c>
      <c r="AA131" s="796">
        <f>C131</f>
        <v>30</v>
      </c>
      <c r="AB131" s="797" t="e">
        <f t="shared" si="64"/>
        <v>#N/A</v>
      </c>
      <c r="AC131" s="797">
        <f t="shared" ca="1" si="65"/>
        <v>0</v>
      </c>
      <c r="AD131" s="797" t="e">
        <f t="shared" ca="1" si="61"/>
        <v>#N/A</v>
      </c>
      <c r="AE131" s="797"/>
      <c r="AF131" s="797">
        <f t="shared" si="66"/>
        <v>10</v>
      </c>
      <c r="AG131" s="797" t="e">
        <f t="shared" ca="1" si="67"/>
        <v>#N/A</v>
      </c>
      <c r="AH131" s="797">
        <f>VLOOKUP("ROComp"&amp;"_"&amp;$AA131,ValComp[],11,FALSE)</f>
        <v>0</v>
      </c>
      <c r="AI131" s="798" t="str">
        <f t="shared" si="44"/>
        <v/>
      </c>
      <c r="AJ131" s="860" t="e">
        <f>IF(ISNA(VLOOKUP("ROComp"&amp;"_"&amp;$AA131&amp;"_"&amp;$Z131,#REF!,7,FALSE)),"",VLOOKUP("ROComp"&amp;"_"&amp;$AA131&amp;"_"&amp;$Z131,#REF!,7,FALSE))</f>
        <v>#REF!</v>
      </c>
      <c r="AK131" s="798">
        <f t="shared" si="45"/>
        <v>0</v>
      </c>
      <c r="AL131" s="797" t="str">
        <f>VLOOKUP("ROComp"&amp;"_"&amp;$AA131,ValComp[],15,FALSE)</f>
        <v/>
      </c>
      <c r="AM131" s="797">
        <f>VLOOKUP("ROComp"&amp;"_"&amp;$AA131,ValComp[],16,FALSE)</f>
        <v>0</v>
      </c>
      <c r="AN131" s="865">
        <f>VLOOKUP("ROComp"&amp;"_"&amp;$AA131,ValComp[],17,FALSE)</f>
        <v>0</v>
      </c>
    </row>
    <row r="132" spans="1:40" ht="16" thickBot="1" x14ac:dyDescent="0.4">
      <c r="A132" t="str">
        <f t="shared" si="46"/>
        <v>RON_31</v>
      </c>
      <c r="B132" s="496"/>
      <c r="C132" s="705">
        <v>31</v>
      </c>
      <c r="D132" s="641" t="s">
        <v>228</v>
      </c>
      <c r="E132" s="641">
        <v>31</v>
      </c>
      <c r="F132" s="641">
        <v>12</v>
      </c>
      <c r="G132" s="709" t="str">
        <f>VLOOKUP(A132,TransText,8,FALSE)</f>
        <v>Employee costs (included in line 21, column 1)</v>
      </c>
      <c r="H132" s="641"/>
      <c r="I132" s="641"/>
      <c r="J132" s="710" t="e">
        <f>VLOOKUP(UANumber&amp;"_"&amp;$D132&amp;"_"&amp;$E132&amp;"_"&amp;$F132&amp;"_"&amp;J$118,tblRO[],7,FALSE)</f>
        <v>#N/A</v>
      </c>
      <c r="K132" s="775" t="e">
        <f>VLOOKUP(UANumber&amp;"_"&amp;$D132&amp;"_"&amp;$E132&amp;"_"&amp;$F132&amp;"_"&amp;K$118,tblRO[],7,FALSE)</f>
        <v>#N/A</v>
      </c>
      <c r="L132" s="775">
        <f ca="1">VLOOKUP($D132&amp;$E132&amp;$F132,TIndex,7,FALSE)</f>
        <v>0</v>
      </c>
      <c r="M132" s="711">
        <v>10</v>
      </c>
      <c r="N132" s="763" t="e">
        <f t="shared" ca="1" si="76"/>
        <v>#N/A</v>
      </c>
      <c r="O132" s="1344" t="e">
        <f t="shared" ca="1" si="77"/>
        <v>#N/A</v>
      </c>
      <c r="P132" s="1344"/>
      <c r="Q132" s="643" t="str">
        <f t="shared" si="78"/>
        <v/>
      </c>
      <c r="R132" s="644"/>
      <c r="S132" s="701"/>
      <c r="T132" s="663" t="str">
        <f t="shared" si="79"/>
        <v/>
      </c>
      <c r="U132" s="804" t="str">
        <f t="shared" si="79"/>
        <v/>
      </c>
      <c r="V132" s="806" t="str">
        <f t="shared" si="79"/>
        <v/>
      </c>
      <c r="W132" s="496"/>
      <c r="X132" s="496"/>
      <c r="Y132" s="103"/>
      <c r="Z132" s="718">
        <v>9</v>
      </c>
      <c r="AA132" s="815">
        <f>C132</f>
        <v>31</v>
      </c>
      <c r="AB132" s="816" t="e">
        <f t="shared" si="64"/>
        <v>#N/A</v>
      </c>
      <c r="AC132" s="816">
        <f t="shared" ca="1" si="65"/>
        <v>0</v>
      </c>
      <c r="AD132" s="816" t="e">
        <f t="shared" ca="1" si="61"/>
        <v>#N/A</v>
      </c>
      <c r="AE132" s="816"/>
      <c r="AF132" s="816">
        <f t="shared" si="66"/>
        <v>10</v>
      </c>
      <c r="AG132" s="816" t="e">
        <f t="shared" ca="1" si="67"/>
        <v>#N/A</v>
      </c>
      <c r="AH132" s="816">
        <f>VLOOKUP("ROComp"&amp;"_"&amp;$AA132,ValComp[],11,FALSE)</f>
        <v>0</v>
      </c>
      <c r="AI132" s="817" t="str">
        <f t="shared" si="44"/>
        <v/>
      </c>
      <c r="AJ132" s="861" t="e">
        <f>IF(ISNA(VLOOKUP("ROComp"&amp;"_"&amp;$AA132&amp;"_"&amp;$Z132,#REF!,7,FALSE)),"",VLOOKUP("ROComp"&amp;"_"&amp;$AA132&amp;"_"&amp;$Z132,#REF!,7,FALSE))</f>
        <v>#REF!</v>
      </c>
      <c r="AK132" s="817">
        <f t="shared" si="45"/>
        <v>0</v>
      </c>
      <c r="AL132" s="816" t="str">
        <f>VLOOKUP("ROComp"&amp;"_"&amp;$AA132,ValComp[],15,FALSE)</f>
        <v/>
      </c>
      <c r="AM132" s="816">
        <f>VLOOKUP("ROComp"&amp;"_"&amp;$AA132,ValComp[],16,FALSE)</f>
        <v>0</v>
      </c>
      <c r="AN132" s="866">
        <f>VLOOKUP("ROComp"&amp;"_"&amp;$AA132,ValComp[],17,FALSE)</f>
        <v>0</v>
      </c>
    </row>
    <row r="133" spans="1:40" x14ac:dyDescent="0.35">
      <c r="B133" s="496"/>
      <c r="C133" s="496"/>
      <c r="D133" s="496"/>
      <c r="E133" s="496"/>
      <c r="F133" s="496"/>
      <c r="G133" s="496"/>
      <c r="H133" s="496"/>
      <c r="I133" s="496"/>
      <c r="J133" s="496"/>
      <c r="K133" s="496"/>
      <c r="L133" s="496"/>
      <c r="M133" s="499"/>
      <c r="N133" s="499"/>
      <c r="O133" s="500"/>
      <c r="P133" s="496"/>
      <c r="Q133" s="496"/>
      <c r="R133" s="496"/>
      <c r="S133" s="501"/>
      <c r="T133" s="502"/>
      <c r="U133" s="496"/>
      <c r="V133" s="503"/>
      <c r="W133" s="496"/>
      <c r="X133" s="496"/>
      <c r="Y133" s="103"/>
      <c r="Z133" s="715"/>
    </row>
    <row r="134" spans="1:40" x14ac:dyDescent="0.35">
      <c r="B134" s="496"/>
      <c r="C134" s="496"/>
      <c r="D134" s="496"/>
      <c r="E134" s="496"/>
      <c r="F134" s="496"/>
      <c r="G134" s="496"/>
      <c r="H134" s="496"/>
      <c r="I134" s="496"/>
      <c r="J134" s="496"/>
      <c r="K134" s="496"/>
      <c r="L134" s="496"/>
      <c r="M134" s="499"/>
      <c r="N134" s="499"/>
      <c r="O134" s="500"/>
      <c r="P134" s="496"/>
      <c r="Q134" s="496"/>
      <c r="R134" s="496"/>
      <c r="S134" s="501"/>
      <c r="T134" s="502"/>
      <c r="U134" s="496"/>
      <c r="V134" s="503"/>
      <c r="W134" s="496"/>
      <c r="X134" s="496"/>
      <c r="Y134" s="103"/>
      <c r="Z134" s="715"/>
    </row>
    <row r="135" spans="1:40" x14ac:dyDescent="0.35">
      <c r="B135" s="496"/>
      <c r="C135" s="496"/>
      <c r="D135" s="496"/>
      <c r="E135" s="496"/>
      <c r="F135" s="496"/>
      <c r="G135" s="496"/>
      <c r="H135" s="496"/>
      <c r="I135" s="496"/>
      <c r="J135" s="496"/>
      <c r="K135" s="496"/>
      <c r="L135" s="496"/>
      <c r="M135" s="499"/>
      <c r="N135" s="499"/>
      <c r="O135" s="500"/>
      <c r="P135" s="496"/>
      <c r="Q135" s="496"/>
      <c r="R135" s="496"/>
      <c r="S135" s="501"/>
      <c r="T135" s="502"/>
      <c r="U135" s="496"/>
      <c r="V135" s="503"/>
      <c r="W135" s="496"/>
      <c r="X135" s="496"/>
      <c r="Y135" s="103"/>
      <c r="Z135" s="715"/>
    </row>
  </sheetData>
  <sheetProtection sheet="1" formatCells="0" formatColumns="0" formatRows="0" autoFilter="0"/>
  <mergeCells count="6">
    <mergeCell ref="F3:I3"/>
    <mergeCell ref="K70:L70"/>
    <mergeCell ref="K81:L81"/>
    <mergeCell ref="K89:L89"/>
    <mergeCell ref="K7:L7"/>
    <mergeCell ref="K48:L48"/>
  </mergeCells>
  <conditionalFormatting sqref="O10 O16 O18:O19 O24 O29 O36 O44 O57 O59 O64 O66 O77 O84:O85 O95 O101 O108 O113 O120:O128 O130:O132">
    <cfRule type="cellIs" dxfId="6" priority="2" operator="equal">
      <formula>1</formula>
    </cfRule>
  </conditionalFormatting>
  <conditionalFormatting sqref="Q10:Q132">
    <cfRule type="cellIs" dxfId="5" priority="1" operator="equal">
      <formula>1</formula>
    </cfRule>
  </conditionalFormatting>
  <pageMargins left="0.24" right="0.24" top="0.75" bottom="0.75" header="0.3" footer="0.3"/>
  <pageSetup paperSize="9" scale="58" orientation="landscape" horizontalDpi="300" verticalDpi="300" r:id="rId1"/>
  <rowBreaks count="2" manualBreakCount="2">
    <brk id="45" max="16383" man="1"/>
    <brk id="86" max="16383" man="1"/>
  </rowBreaks>
  <colBreaks count="1" manualBreakCount="1">
    <brk id="19" max="1048575" man="1"/>
  </colBreaks>
  <tableParts count="6">
    <tablePart r:id="rId2"/>
    <tablePart r:id="rId3"/>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indexed="42"/>
  </sheetPr>
  <dimension ref="A1:L31"/>
  <sheetViews>
    <sheetView showGridLines="0" zoomScaleNormal="100" workbookViewId="0">
      <selection activeCell="C10" sqref="C10"/>
    </sheetView>
  </sheetViews>
  <sheetFormatPr defaultColWidth="0" defaultRowHeight="15.5" zeroHeight="1" x14ac:dyDescent="0.35"/>
  <cols>
    <col min="1" max="1" width="1.84375" style="61" customWidth="1"/>
    <col min="2" max="2" width="2.4609375" style="60" customWidth="1"/>
    <col min="3" max="3" width="10.23046875" style="60" customWidth="1"/>
    <col min="4" max="7" width="7.07421875" style="60" customWidth="1"/>
    <col min="8" max="8" width="2.53515625" style="60" customWidth="1"/>
    <col min="9" max="9" width="18.4609375" style="60" customWidth="1"/>
    <col min="10" max="10" width="2.07421875" style="60" customWidth="1"/>
    <col min="11" max="11" width="2.07421875" style="61" customWidth="1"/>
    <col min="12" max="12" width="1.84375" style="61" hidden="1" customWidth="1"/>
    <col min="13" max="16384" width="7.07421875" style="61" hidden="1"/>
  </cols>
  <sheetData>
    <row r="1" spans="1:11" customFormat="1" ht="13.5" customHeight="1" x14ac:dyDescent="0.35">
      <c r="A1" s="61"/>
      <c r="B1" s="61"/>
      <c r="C1" s="61"/>
      <c r="D1" s="61"/>
      <c r="E1" s="61"/>
      <c r="F1" s="61"/>
      <c r="G1" s="61"/>
      <c r="H1" s="61"/>
      <c r="I1" s="61"/>
      <c r="J1" s="61"/>
      <c r="K1" s="61"/>
    </row>
    <row r="2" spans="1:11" ht="22.5" customHeight="1" x14ac:dyDescent="0.35">
      <c r="B2" s="431"/>
      <c r="C2" s="432" t="str">
        <f>+FrontPage!C2</f>
        <v>Revenue Outturn</v>
      </c>
      <c r="D2" s="433"/>
      <c r="E2" s="433"/>
      <c r="F2" s="433"/>
      <c r="G2" s="433"/>
      <c r="H2" s="433"/>
      <c r="I2" s="433" t="str">
        <f>+FrontPage!L2</f>
        <v>RO 2025-26</v>
      </c>
      <c r="J2" s="434"/>
    </row>
    <row r="3" spans="1:11" ht="15" customHeight="1" x14ac:dyDescent="0.35">
      <c r="B3" s="435"/>
      <c r="C3" s="1064">
        <f>+'RO1'!A2</f>
        <v>0</v>
      </c>
      <c r="D3" s="1066" t="str">
        <f>+'RO1'!B2</f>
        <v>Please select your authority from the dropdown box on the FrontPage</v>
      </c>
      <c r="E3" s="436"/>
      <c r="F3" s="436"/>
      <c r="G3" s="436"/>
      <c r="H3" s="437"/>
      <c r="I3" s="1065"/>
      <c r="J3" s="438"/>
    </row>
    <row r="4" spans="1:11" ht="3.75" customHeight="1" x14ac:dyDescent="0.35">
      <c r="B4" s="435"/>
      <c r="C4" s="436"/>
      <c r="D4" s="436"/>
      <c r="E4" s="436"/>
      <c r="F4" s="436"/>
      <c r="G4" s="436"/>
      <c r="H4" s="437"/>
      <c r="I4" s="437"/>
      <c r="J4" s="438"/>
    </row>
    <row r="5" spans="1:11" x14ac:dyDescent="0.35">
      <c r="B5" s="435"/>
      <c r="C5" s="439" t="str">
        <f>Text!H951</f>
        <v>Survey Response Burden</v>
      </c>
      <c r="D5" s="437"/>
      <c r="E5" s="437"/>
      <c r="F5" s="437"/>
      <c r="G5" s="437"/>
      <c r="H5" s="437"/>
      <c r="I5" s="437"/>
      <c r="J5" s="438"/>
    </row>
    <row r="6" spans="1:11" s="62" customFormat="1" ht="38.25" customHeight="1" x14ac:dyDescent="0.25">
      <c r="B6" s="435"/>
      <c r="C6" s="1389" t="str">
        <f>Text!H952</f>
        <v xml:space="preserve">The Welsh Government are monitoring the burden of completing this data collection form. </v>
      </c>
      <c r="D6" s="1389"/>
      <c r="E6" s="1389"/>
      <c r="F6" s="1389"/>
      <c r="G6" s="1389"/>
      <c r="H6" s="1389"/>
      <c r="I6" s="1389"/>
      <c r="J6" s="440"/>
    </row>
    <row r="7" spans="1:11" s="62" customFormat="1" ht="29.25" customHeight="1" x14ac:dyDescent="0.25">
      <c r="B7" s="435"/>
      <c r="C7" s="1389" t="str">
        <f>Text!H953</f>
        <v>Please enter the time it has taken you (and any colleagues) to prepare and send the return.</v>
      </c>
      <c r="D7" s="1389"/>
      <c r="E7" s="1389"/>
      <c r="F7" s="1389"/>
      <c r="G7" s="1389"/>
      <c r="H7" s="1389"/>
      <c r="I7" s="1389"/>
      <c r="J7" s="440"/>
    </row>
    <row r="8" spans="1:11" s="62" customFormat="1" ht="12.75" customHeight="1" x14ac:dyDescent="0.25">
      <c r="B8" s="435"/>
      <c r="C8" s="1389" t="str">
        <f>Text!H954</f>
        <v>Please only include time spent on activities to prepare and send this return, such as:</v>
      </c>
      <c r="D8" s="1389"/>
      <c r="E8" s="1389"/>
      <c r="F8" s="1389"/>
      <c r="G8" s="1389"/>
      <c r="H8" s="1389"/>
      <c r="I8" s="1389"/>
      <c r="J8" s="440"/>
    </row>
    <row r="9" spans="1:11" s="62" customFormat="1" ht="12.75" customHeight="1" x14ac:dyDescent="0.25">
      <c r="B9" s="435"/>
      <c r="C9" s="1389" t="str">
        <f>"● "&amp;Text!H955</f>
        <v>● collection, analysis and aggregation of records and data required;</v>
      </c>
      <c r="D9" s="1389"/>
      <c r="E9" s="1389"/>
      <c r="F9" s="1389"/>
      <c r="G9" s="1389"/>
      <c r="H9" s="1389"/>
      <c r="I9" s="1389"/>
      <c r="J9" s="440"/>
    </row>
    <row r="10" spans="1:11" s="62" customFormat="1" ht="12.75" customHeight="1" x14ac:dyDescent="0.25">
      <c r="B10" s="435"/>
      <c r="C10" s="1389" t="str">
        <f>"● "&amp;Text!H956</f>
        <v>● completing, checking, amending and approving the form.</v>
      </c>
      <c r="D10" s="1389"/>
      <c r="E10" s="1389"/>
      <c r="F10" s="1389"/>
      <c r="G10" s="1389"/>
      <c r="H10" s="1389"/>
      <c r="I10" s="1389"/>
      <c r="J10" s="440"/>
    </row>
    <row r="11" spans="1:11" s="62" customFormat="1" ht="12.5" x14ac:dyDescent="0.25">
      <c r="B11" s="435"/>
      <c r="C11" s="441"/>
      <c r="D11" s="441"/>
      <c r="E11" s="441"/>
      <c r="F11" s="441"/>
      <c r="G11" s="441"/>
      <c r="H11" s="441"/>
      <c r="I11" s="441"/>
      <c r="J11" s="440"/>
    </row>
    <row r="12" spans="1:11" s="62" customFormat="1" ht="12.5" x14ac:dyDescent="0.25">
      <c r="B12" s="435"/>
      <c r="C12" s="442" t="str">
        <f>Text!H957</f>
        <v>Hours taken</v>
      </c>
      <c r="D12" s="59"/>
      <c r="E12" s="443"/>
      <c r="F12" s="443"/>
      <c r="G12" s="444"/>
      <c r="H12" s="444"/>
      <c r="I12" s="424"/>
      <c r="J12" s="445"/>
    </row>
    <row r="13" spans="1:11" s="62" customFormat="1" ht="12.5" x14ac:dyDescent="0.25">
      <c r="B13" s="435"/>
      <c r="C13" s="442"/>
      <c r="D13" s="424"/>
      <c r="E13" s="443"/>
      <c r="F13" s="443"/>
      <c r="G13" s="444"/>
      <c r="H13" s="444"/>
      <c r="I13" s="424"/>
      <c r="J13" s="445"/>
    </row>
    <row r="14" spans="1:11" s="62" customFormat="1" ht="19.5" customHeight="1" x14ac:dyDescent="0.25">
      <c r="B14" s="435"/>
      <c r="C14" s="437" t="str">
        <f>Text!H958</f>
        <v>Please feel free to add any comments</v>
      </c>
      <c r="D14" s="437"/>
      <c r="E14" s="437"/>
      <c r="F14" s="437"/>
      <c r="G14" s="437"/>
      <c r="H14" s="437"/>
      <c r="I14" s="437"/>
      <c r="J14" s="438"/>
    </row>
    <row r="15" spans="1:11" s="62" customFormat="1" ht="72.75" customHeight="1" x14ac:dyDescent="0.25">
      <c r="B15" s="435"/>
      <c r="C15" s="1386"/>
      <c r="D15" s="1387"/>
      <c r="E15" s="1387"/>
      <c r="F15" s="1387"/>
      <c r="G15" s="1387"/>
      <c r="H15" s="1387"/>
      <c r="I15" s="1388"/>
      <c r="J15" s="438"/>
    </row>
    <row r="16" spans="1:11" s="62" customFormat="1" ht="12.5" x14ac:dyDescent="0.25">
      <c r="B16" s="446"/>
      <c r="C16" s="447"/>
      <c r="D16" s="447"/>
      <c r="E16" s="447"/>
      <c r="F16" s="447"/>
      <c r="G16" s="447"/>
      <c r="H16" s="447"/>
      <c r="I16" s="447"/>
      <c r="J16" s="448"/>
    </row>
    <row r="17" ht="15" hidden="1" customHeight="1" x14ac:dyDescent="0.35"/>
    <row r="18" ht="23.25" hidden="1" customHeight="1" x14ac:dyDescent="0.35"/>
    <row r="19" ht="23.25" hidden="1" customHeight="1" x14ac:dyDescent="0.35"/>
    <row r="20" ht="12.75" hidden="1" customHeight="1" x14ac:dyDescent="0.35"/>
    <row r="21" ht="12.75" hidden="1" customHeight="1" x14ac:dyDescent="0.35"/>
    <row r="22" ht="15" hidden="1" customHeight="1" x14ac:dyDescent="0.35"/>
    <row r="23" ht="15" hidden="1" customHeight="1" x14ac:dyDescent="0.35"/>
    <row r="24" ht="15" hidden="1" customHeight="1" x14ac:dyDescent="0.35"/>
    <row r="25" ht="15" hidden="1" customHeight="1" x14ac:dyDescent="0.35"/>
    <row r="26" ht="15" hidden="1" customHeight="1" x14ac:dyDescent="0.35"/>
    <row r="27" ht="15" hidden="1" customHeight="1" x14ac:dyDescent="0.35"/>
    <row r="28" ht="15" hidden="1" customHeight="1" x14ac:dyDescent="0.35"/>
    <row r="29" ht="15" hidden="1" customHeight="1" x14ac:dyDescent="0.35"/>
    <row r="30" ht="15" hidden="1" customHeight="1" x14ac:dyDescent="0.35"/>
    <row r="31" ht="15" hidden="1" customHeight="1" x14ac:dyDescent="0.35"/>
  </sheetData>
  <sheetProtection sheet="1" formatCells="0" formatColumns="0" formatRows="0"/>
  <customSheetViews>
    <customSheetView guid="{764D3237-7C33-45E7-BB40-543D5EB8B708}" showGridLines="0" showRowCol="0" hiddenRows="1" hiddenColumns="1" showRuler="0">
      <pageMargins left="0.75" right="0.75" top="0.51" bottom="1" header="0.5" footer="0.5"/>
      <pageSetup paperSize="9" orientation="portrait" r:id="rId1"/>
      <headerFooter alignWithMargins="0"/>
    </customSheetView>
    <customSheetView guid="{E9D2BC57-6299-4BCD-8EB6-3FED8DC17AB8}" showGridLines="0" showRowCol="0" hiddenRows="1" hiddenColumns="1" showRuler="0">
      <pageMargins left="0.75" right="0.75" top="0.51" bottom="1" header="0.5" footer="0.5"/>
      <pageSetup paperSize="9" orientation="portrait" r:id="rId2"/>
      <headerFooter alignWithMargins="0"/>
    </customSheetView>
    <customSheetView guid="{22CC2B12-98B0-4880-B81F-4299C1253267}" showGridLines="0" showRowCol="0" hiddenRows="1" hiddenColumns="1" showRuler="0">
      <pageMargins left="0.75" right="0.75" top="0.51" bottom="1" header="0.5" footer="0.5"/>
      <pageSetup paperSize="9" orientation="portrait" r:id="rId3"/>
      <headerFooter alignWithMargins="0"/>
    </customSheetView>
    <customSheetView guid="{81E504F4-D492-4006-B8AE-BA9D99F9C79A}" showPageBreaks="1" showGridLines="0" showRowCol="0" printArea="1" hiddenRows="1" hiddenColumns="1" showRuler="0">
      <pageMargins left="0.75" right="0.75" top="0.51" bottom="1" header="0.5" footer="0.5"/>
      <pageSetup paperSize="9" orientation="portrait" r:id="rId4"/>
      <headerFooter alignWithMargins="0"/>
    </customSheetView>
    <customSheetView guid="{25E99193-3C10-4A65-946C-BFF1AEB7046A}" showPageBreaks="1" showGridLines="0" showRowCol="0" printArea="1" hiddenRows="1" hiddenColumns="1" showRuler="0">
      <pageMargins left="0.75" right="0.75" top="0.51" bottom="1" header="0.5" footer="0.5"/>
      <pageSetup paperSize="9" orientation="portrait" r:id="rId5"/>
      <headerFooter alignWithMargins="0"/>
    </customSheetView>
    <customSheetView guid="{6338AFB1-DA2C-4FBD-A04F-B25B289D0763}" showPageBreaks="1" showGridLines="0" showRowCol="0" printArea="1" hiddenRows="1" hiddenColumns="1" showRuler="0">
      <pageMargins left="0.75" right="0.75" top="0.51" bottom="1" header="0.5" footer="0.5"/>
      <pageSetup paperSize="9" orientation="portrait" r:id="rId6"/>
      <headerFooter alignWithMargins="0"/>
    </customSheetView>
    <customSheetView guid="{EE0C0DAB-6509-4FCB-931B-B44EAF3210C4}" showPageBreaks="1" showGridLines="0" showRowCol="0" printArea="1" hiddenRows="1" hiddenColumns="1" showRuler="0">
      <pageMargins left="0.75" right="0.75" top="0.51" bottom="1" header="0.5" footer="0.5"/>
      <pageSetup paperSize="9" orientation="portrait" r:id="rId7"/>
      <headerFooter alignWithMargins="0"/>
    </customSheetView>
    <customSheetView guid="{DABAD580-1B4C-45B4-88EA-D94BBED1EA31}" showPageBreaks="1" showGridLines="0" showRowCol="0" printArea="1" hiddenRows="1" hiddenColumns="1" showRuler="0">
      <pageMargins left="0.75" right="0.75" top="0.51" bottom="1" header="0.5" footer="0.5"/>
      <pageSetup paperSize="9" orientation="portrait" r:id="rId8"/>
      <headerFooter alignWithMargins="0"/>
    </customSheetView>
    <customSheetView guid="{57E65792-88BB-4551-AD2F-6857319D48EE}" showPageBreaks="1" showGridLines="0" showRowCol="0" printArea="1" hiddenRows="1" hiddenColumns="1" showRuler="0">
      <pageMargins left="0.75" right="0.75" top="0.51" bottom="1" header="0.5" footer="0.5"/>
      <pageSetup paperSize="9" orientation="portrait" r:id="rId9"/>
      <headerFooter alignWithMargins="0"/>
    </customSheetView>
    <customSheetView guid="{1099CFAD-42BD-4A21-8C9A-BC5DC40461E8}" showPageBreaks="1" showGridLines="0" showRowCol="0" printArea="1" hiddenRows="1" hiddenColumns="1" showRuler="0">
      <pageMargins left="0.75" right="0.75" top="0.51" bottom="1" header="0.5" footer="0.5"/>
      <pageSetup paperSize="9" orientation="portrait" r:id="rId10"/>
      <headerFooter alignWithMargins="0"/>
    </customSheetView>
    <customSheetView guid="{AB11B16C-0FEC-4685-A1F7-AF538A4FE199}" showPageBreaks="1" showGridLines="0" showRowCol="0" printArea="1" hiddenRows="1" hiddenColumns="1" showRuler="0">
      <pageMargins left="0.75" right="0.75" top="0.51" bottom="1" header="0.5" footer="0.5"/>
      <pageSetup paperSize="9" orientation="portrait" r:id="rId11"/>
      <headerFooter alignWithMargins="0"/>
    </customSheetView>
    <customSheetView guid="{668B7D87-BC61-4737-964A-4E2681FF7B56}" showPageBreaks="1" showGridLines="0" showRowCol="0" printArea="1" hiddenRows="1" hiddenColumns="1" showRuler="0">
      <pageMargins left="0.75" right="0.75" top="0.51" bottom="1" header="0.5" footer="0.5"/>
      <pageSetup paperSize="9" orientation="portrait" r:id="rId12"/>
      <headerFooter alignWithMargins="0"/>
    </customSheetView>
    <customSheetView guid="{34EAD24B-E074-4930-B9C5-F62ADDA84BBB}" showGridLines="0" showRowCol="0" hiddenRows="1" hiddenColumns="1">
      <pageMargins left="0.75" right="0.75" top="0.51" bottom="1" header="0.5" footer="0.5"/>
      <pageSetup paperSize="9" orientation="portrait" r:id="rId13"/>
      <headerFooter alignWithMargins="0"/>
    </customSheetView>
    <customSheetView guid="{465030FF-47D6-48CF-8E12-D512EE00A625}" showGridLines="0" showRowCol="0" hiddenRows="1" hiddenColumns="1">
      <pageMargins left="0.75" right="0.75" top="0.51" bottom="1" header="0.5" footer="0.5"/>
      <pageSetup paperSize="9" orientation="portrait" r:id="rId14"/>
      <headerFooter alignWithMargins="0"/>
    </customSheetView>
    <customSheetView guid="{3ABB6F66-4D29-436C-B62E-67D2BCB1138B}" showGridLines="0" showRowCol="0" hiddenRows="1" hiddenColumns="1">
      <pageMargins left="0.75" right="0.75" top="0.51" bottom="1" header="0.5" footer="0.5"/>
      <pageSetup paperSize="9" orientation="portrait" r:id="rId15"/>
      <headerFooter alignWithMargins="0"/>
    </customSheetView>
  </customSheetViews>
  <phoneticPr fontId="14" type="noConversion"/>
  <conditionalFormatting sqref="J12:J13">
    <cfRule type="cellIs" dxfId="4" priority="1" stopIfTrue="1" operator="equal">
      <formula>"ü"</formula>
    </cfRule>
    <cfRule type="cellIs" dxfId="3" priority="2" stopIfTrue="1" operator="equal">
      <formula>"û"</formula>
    </cfRule>
    <cfRule type="cellIs" dxfId="2" priority="3" stopIfTrue="1" operator="equal">
      <formula>"!"</formula>
    </cfRule>
  </conditionalFormatting>
  <pageMargins left="0.75" right="0.75" top="0.51" bottom="1" header="0.5" footer="0.5"/>
  <pageSetup paperSize="9" orientation="portrait" r:id="rId16"/>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tabColor indexed="42"/>
  </sheetPr>
  <dimension ref="A1:I19"/>
  <sheetViews>
    <sheetView showGridLines="0" showRowColHeaders="0" workbookViewId="0">
      <selection activeCell="H6" sqref="H6"/>
    </sheetView>
  </sheetViews>
  <sheetFormatPr defaultColWidth="0" defaultRowHeight="0" customHeight="1" zeroHeight="1" x14ac:dyDescent="0.35"/>
  <cols>
    <col min="1" max="1" width="1.84375" style="58" customWidth="1"/>
    <col min="2" max="2" width="3.07421875" style="56" customWidth="1"/>
    <col min="3" max="3" width="17.4609375" style="56" customWidth="1"/>
    <col min="4" max="4" width="13.84375" style="56" bestFit="1" customWidth="1"/>
    <col min="5" max="5" width="8.84375" style="56" customWidth="1"/>
    <col min="6" max="6" width="6" style="56" bestFit="1" customWidth="1"/>
    <col min="7" max="8" width="8.84375" style="56" customWidth="1"/>
    <col min="9" max="9" width="2.4609375" style="58" customWidth="1"/>
    <col min="10" max="16384" width="8.765625" style="55" hidden="1"/>
  </cols>
  <sheetData>
    <row r="1" spans="1:9" ht="16" thickBot="1" x14ac:dyDescent="0.4">
      <c r="A1" s="57"/>
      <c r="B1" s="57"/>
      <c r="C1" s="57"/>
      <c r="D1" s="57"/>
      <c r="E1" s="57"/>
      <c r="F1" s="57"/>
      <c r="G1" s="57"/>
      <c r="H1" s="57"/>
      <c r="I1" s="57"/>
    </row>
    <row r="2" spans="1:9" s="56" customFormat="1" ht="22.5" customHeight="1" x14ac:dyDescent="0.35">
      <c r="A2" s="57"/>
      <c r="B2" s="419"/>
      <c r="C2" s="420" t="str">
        <f>'Survey Response Burden'!C2</f>
        <v>Revenue Outturn</v>
      </c>
      <c r="D2" s="421"/>
      <c r="E2" s="421"/>
      <c r="F2" s="421"/>
      <c r="G2" s="421" t="str">
        <f>'Survey Response Burden'!I2</f>
        <v>RO 2025-26</v>
      </c>
      <c r="H2" s="422"/>
      <c r="I2" s="57"/>
    </row>
    <row r="3" spans="1:9" s="56" customFormat="1" ht="22.5" customHeight="1" x14ac:dyDescent="0.35">
      <c r="A3" s="57"/>
      <c r="B3" s="423"/>
      <c r="C3" s="1092">
        <f>+'RO1'!A2</f>
        <v>0</v>
      </c>
      <c r="D3" s="1390" t="str">
        <f>+'RO1'!B2</f>
        <v>Please select your authority from the dropdown box on the FrontPage</v>
      </c>
      <c r="E3" s="1390"/>
      <c r="F3" s="1390"/>
      <c r="G3" s="1390"/>
      <c r="H3" s="1391"/>
      <c r="I3" s="57"/>
    </row>
    <row r="4" spans="1:9" s="56" customFormat="1" ht="22.5" customHeight="1" x14ac:dyDescent="0.35">
      <c r="A4" s="57"/>
      <c r="B4" s="423"/>
      <c r="C4" s="1065"/>
      <c r="D4" s="1365"/>
      <c r="E4" s="1365"/>
      <c r="F4" s="1365"/>
      <c r="G4" s="1365"/>
      <c r="H4" s="1366"/>
      <c r="I4" s="57"/>
    </row>
    <row r="5" spans="1:9" s="56" customFormat="1" ht="55.5" customHeight="1" x14ac:dyDescent="0.35">
      <c r="A5" s="57"/>
      <c r="B5" s="423"/>
      <c r="C5" s="424"/>
      <c r="D5" s="424"/>
      <c r="E5" s="424"/>
      <c r="F5" s="424"/>
      <c r="G5" s="424"/>
      <c r="H5" s="425"/>
      <c r="I5" s="57"/>
    </row>
    <row r="6" spans="1:9" s="56" customFormat="1" ht="24" customHeight="1" x14ac:dyDescent="0.35">
      <c r="A6" s="57"/>
      <c r="B6" s="423"/>
      <c r="C6" s="426" t="str">
        <f>Text!H963</f>
        <v>Form Design</v>
      </c>
      <c r="D6" s="424"/>
      <c r="E6" s="424"/>
      <c r="F6" s="424"/>
      <c r="G6" s="424"/>
      <c r="H6" s="425"/>
      <c r="I6" s="57"/>
    </row>
    <row r="7" spans="1:9" s="56" customFormat="1" ht="102" customHeight="1" x14ac:dyDescent="0.35">
      <c r="A7" s="57"/>
      <c r="B7" s="423"/>
      <c r="C7" s="424"/>
      <c r="D7" s="424"/>
      <c r="E7" s="424"/>
      <c r="F7" s="424"/>
      <c r="G7" s="424"/>
      <c r="H7" s="425"/>
      <c r="I7" s="57"/>
    </row>
    <row r="8" spans="1:9" s="56" customFormat="1" ht="9" customHeight="1" x14ac:dyDescent="0.35">
      <c r="A8" s="57"/>
      <c r="B8" s="423"/>
      <c r="C8" s="424"/>
      <c r="D8" s="424"/>
      <c r="E8" s="424"/>
      <c r="F8" s="424"/>
      <c r="G8" s="424"/>
      <c r="H8" s="425"/>
      <c r="I8" s="57"/>
    </row>
    <row r="9" spans="1:9" s="56" customFormat="1" ht="15.5" x14ac:dyDescent="0.35">
      <c r="A9" s="57"/>
      <c r="B9" s="423"/>
      <c r="C9" s="426" t="str">
        <f>Text!H964</f>
        <v>Validation</v>
      </c>
      <c r="D9" s="424"/>
      <c r="E9" s="424"/>
      <c r="F9" s="424"/>
      <c r="G9" s="424"/>
      <c r="H9" s="425"/>
      <c r="I9" s="57"/>
    </row>
    <row r="10" spans="1:9" s="56" customFormat="1" ht="102" customHeight="1" x14ac:dyDescent="0.35">
      <c r="A10" s="57"/>
      <c r="B10" s="423"/>
      <c r="C10" s="424"/>
      <c r="D10" s="424"/>
      <c r="E10" s="424"/>
      <c r="F10" s="424"/>
      <c r="G10" s="424"/>
      <c r="H10" s="425"/>
      <c r="I10" s="57"/>
    </row>
    <row r="11" spans="1:9" s="56" customFormat="1" ht="9" customHeight="1" x14ac:dyDescent="0.35">
      <c r="A11" s="57"/>
      <c r="B11" s="423"/>
      <c r="C11" s="424"/>
      <c r="D11" s="424"/>
      <c r="E11" s="424"/>
      <c r="F11" s="424"/>
      <c r="G11" s="424"/>
      <c r="H11" s="425"/>
      <c r="I11" s="57"/>
    </row>
    <row r="12" spans="1:9" s="56" customFormat="1" ht="15.5" x14ac:dyDescent="0.35">
      <c r="A12" s="57"/>
      <c r="B12" s="423"/>
      <c r="C12" s="426" t="str">
        <f>Text!H965</f>
        <v>Documentation</v>
      </c>
      <c r="D12" s="424"/>
      <c r="E12" s="424"/>
      <c r="F12" s="424"/>
      <c r="G12" s="424"/>
      <c r="H12" s="425"/>
      <c r="I12" s="57"/>
    </row>
    <row r="13" spans="1:9" s="56" customFormat="1" ht="102" customHeight="1" x14ac:dyDescent="0.35">
      <c r="A13" s="57"/>
      <c r="B13" s="423"/>
      <c r="C13" s="424"/>
      <c r="D13" s="424"/>
      <c r="E13" s="424"/>
      <c r="F13" s="424"/>
      <c r="G13" s="424"/>
      <c r="H13" s="425"/>
      <c r="I13" s="57"/>
    </row>
    <row r="14" spans="1:9" s="56" customFormat="1" ht="9" customHeight="1" x14ac:dyDescent="0.35">
      <c r="A14" s="57"/>
      <c r="B14" s="423"/>
      <c r="C14" s="424"/>
      <c r="D14" s="424"/>
      <c r="E14" s="424"/>
      <c r="F14" s="424"/>
      <c r="G14" s="424"/>
      <c r="H14" s="427"/>
      <c r="I14" s="57"/>
    </row>
    <row r="15" spans="1:9" s="56" customFormat="1" ht="15.5" x14ac:dyDescent="0.35">
      <c r="A15" s="57"/>
      <c r="B15" s="423"/>
      <c r="C15" s="426" t="str">
        <f>Text!H959</f>
        <v>Comments</v>
      </c>
      <c r="D15" s="424"/>
      <c r="E15" s="424"/>
      <c r="F15" s="424"/>
      <c r="G15" s="424"/>
      <c r="H15" s="427"/>
      <c r="I15" s="57"/>
    </row>
    <row r="16" spans="1:9" s="56" customFormat="1" ht="102" customHeight="1" x14ac:dyDescent="0.35">
      <c r="A16" s="57"/>
      <c r="B16" s="423"/>
      <c r="C16" s="424"/>
      <c r="D16" s="424"/>
      <c r="E16" s="424"/>
      <c r="F16" s="424"/>
      <c r="G16" s="424"/>
      <c r="H16" s="427"/>
      <c r="I16" s="57"/>
    </row>
    <row r="17" spans="1:9" s="56" customFormat="1" ht="16" thickBot="1" x14ac:dyDescent="0.4">
      <c r="A17" s="57"/>
      <c r="B17" s="428"/>
      <c r="C17" s="429"/>
      <c r="D17" s="429"/>
      <c r="E17" s="429"/>
      <c r="F17" s="429"/>
      <c r="G17" s="429"/>
      <c r="H17" s="430"/>
      <c r="I17" s="57"/>
    </row>
    <row r="18" spans="1:9" s="56" customFormat="1" ht="15" customHeight="1" x14ac:dyDescent="0.35">
      <c r="A18" s="57"/>
      <c r="B18" s="57"/>
      <c r="C18" s="57"/>
      <c r="D18" s="57"/>
      <c r="E18" s="57"/>
      <c r="F18" s="57"/>
      <c r="G18" s="57"/>
      <c r="H18" s="57"/>
      <c r="I18" s="57"/>
    </row>
    <row r="19" spans="1:9" ht="15" hidden="1" customHeight="1" x14ac:dyDescent="0.35">
      <c r="A19" s="57"/>
    </row>
  </sheetData>
  <sheetProtection sheet="1" formatCells="0" formatColumns="0" formatRows="0"/>
  <customSheetViews>
    <customSheetView guid="{764D3237-7C33-45E7-BB40-543D5EB8B708}" showGridLines="0" showRowCol="0" hiddenRows="1" hiddenColumns="1" showRuler="0">
      <pageMargins left="0.78740157480314965" right="0.78740157480314965" top="0.78740157480314965" bottom="0.78740157480314965" header="0.51181102362204722" footer="0.51181102362204722"/>
      <pageSetup paperSize="9" orientation="portrait" r:id="rId1"/>
      <headerFooter alignWithMargins="0"/>
    </customSheetView>
    <customSheetView guid="{E9D2BC57-6299-4BCD-8EB6-3FED8DC17AB8}" showGridLines="0" showRowCol="0" hiddenRows="1" hiddenColumns="1" showRuler="0">
      <pageMargins left="0.78740157480314965" right="0.78740157480314965" top="0.78740157480314965" bottom="0.78740157480314965" header="0.51181102362204722" footer="0.51181102362204722"/>
      <pageSetup paperSize="9" orientation="portrait" r:id="rId2"/>
      <headerFooter alignWithMargins="0"/>
    </customSheetView>
    <customSheetView guid="{22CC2B12-98B0-4880-B81F-4299C1253267}" showGridLines="0" showRowCol="0" hiddenRows="1" hiddenColumns="1" showRuler="0">
      <pageMargins left="0.78740157480314965" right="0.78740157480314965" top="0.78740157480314965" bottom="0.78740157480314965" header="0.51181102362204722" footer="0.51181102362204722"/>
      <pageSetup paperSize="9" orientation="portrait" r:id="rId3"/>
      <headerFooter alignWithMargins="0"/>
    </customSheetView>
    <customSheetView guid="{81E504F4-D492-4006-B8AE-BA9D99F9C79A}"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4"/>
      <headerFooter alignWithMargins="0"/>
    </customSheetView>
    <customSheetView guid="{25E99193-3C10-4A65-946C-BFF1AEB7046A}"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5"/>
      <headerFooter alignWithMargins="0"/>
    </customSheetView>
    <customSheetView guid="{6338AFB1-DA2C-4FBD-A04F-B25B289D0763}"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6"/>
      <headerFooter alignWithMargins="0"/>
    </customSheetView>
    <customSheetView guid="{EE0C0DAB-6509-4FCB-931B-B44EAF3210C4}"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7"/>
      <headerFooter alignWithMargins="0"/>
    </customSheetView>
    <customSheetView guid="{DABAD580-1B4C-45B4-88EA-D94BBED1EA31}"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8"/>
      <headerFooter alignWithMargins="0"/>
    </customSheetView>
    <customSheetView guid="{57E65792-88BB-4551-AD2F-6857319D48EE}"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9"/>
      <headerFooter alignWithMargins="0"/>
    </customSheetView>
    <customSheetView guid="{1099CFAD-42BD-4A21-8C9A-BC5DC40461E8}"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0"/>
      <headerFooter alignWithMargins="0"/>
    </customSheetView>
    <customSheetView guid="{AB11B16C-0FEC-4685-A1F7-AF538A4FE199}"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1"/>
      <headerFooter alignWithMargins="0"/>
    </customSheetView>
    <customSheetView guid="{668B7D87-BC61-4737-964A-4E2681FF7B56}"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2"/>
      <headerFooter alignWithMargins="0"/>
    </customSheetView>
    <customSheetView guid="{34EAD24B-E074-4930-B9C5-F62ADDA84BBB}" showGridLines="0" showRowCol="0" hiddenRows="1" hiddenColumns="1">
      <pageMargins left="0.78740157480314965" right="0.78740157480314965" top="0.78740157480314965" bottom="0.78740157480314965" header="0.51181102362204722" footer="0.51181102362204722"/>
      <pageSetup paperSize="9" orientation="portrait" r:id="rId13"/>
      <headerFooter alignWithMargins="0"/>
    </customSheetView>
    <customSheetView guid="{465030FF-47D6-48CF-8E12-D512EE00A625}" showGridLines="0" showRowCol="0" hiddenRows="1" hiddenColumns="1">
      <pageMargins left="0.78740157480314965" right="0.78740157480314965" top="0.78740157480314965" bottom="0.78740157480314965" header="0.51181102362204722" footer="0.51181102362204722"/>
      <pageSetup paperSize="9" orientation="portrait" r:id="rId14"/>
      <headerFooter alignWithMargins="0"/>
    </customSheetView>
    <customSheetView guid="{3ABB6F66-4D29-436C-B62E-67D2BCB1138B}" showGridLines="0" showRowCol="0" hiddenRows="1" hiddenColumns="1">
      <pageMargins left="0.78740157480314965" right="0.78740157480314965" top="0.78740157480314965" bottom="0.78740157480314965" header="0.51181102362204722" footer="0.51181102362204722"/>
      <pageSetup paperSize="9" orientation="portrait" r:id="rId15"/>
      <headerFooter alignWithMargins="0"/>
    </customSheetView>
  </customSheetViews>
  <phoneticPr fontId="14" type="noConversion"/>
  <pageMargins left="0.78740157480314965" right="0.78740157480314965" top="0.78740157480314965" bottom="0.78740157480314965" header="0.51181102362204722" footer="0.51181102362204722"/>
  <pageSetup paperSize="9" orientation="portrait" r:id="rId16"/>
  <headerFooter alignWithMargins="0"/>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tabColor indexed="10"/>
    <pageSetUpPr fitToPage="1"/>
  </sheetPr>
  <dimension ref="A1:BS4314"/>
  <sheetViews>
    <sheetView zoomScaleNormal="100" workbookViewId="0">
      <selection activeCell="T15" sqref="T15"/>
    </sheetView>
  </sheetViews>
  <sheetFormatPr defaultColWidth="8.84375" defaultRowHeight="12.75" customHeight="1" x14ac:dyDescent="0.35"/>
  <cols>
    <col min="1" max="1" width="3.84375" style="18" customWidth="1"/>
    <col min="2" max="2" width="7.84375" style="18" bestFit="1" customWidth="1"/>
    <col min="3" max="3" width="5.84375" style="18" customWidth="1"/>
    <col min="4" max="4" width="5.53515625" style="18" customWidth="1"/>
    <col min="5" max="5" width="5.4609375" style="18" customWidth="1"/>
    <col min="6" max="6" width="5.765625" style="18" customWidth="1"/>
    <col min="7" max="7" width="6.53515625" style="18" customWidth="1"/>
    <col min="8" max="8" width="7.53515625" style="18" customWidth="1"/>
    <col min="9" max="9" width="3.53515625" style="18" customWidth="1"/>
    <col min="10" max="10" width="3.07421875" style="77" customWidth="1"/>
    <col min="11" max="11" width="4.4609375" style="77" customWidth="1"/>
    <col min="12" max="13" width="3.07421875" style="77" customWidth="1"/>
    <col min="14" max="14" width="4" style="18" customWidth="1"/>
    <col min="15" max="15" width="7.84375" style="18" customWidth="1"/>
    <col min="16" max="16" width="30.4609375" style="18" customWidth="1"/>
    <col min="17" max="17" width="1.765625" style="18" customWidth="1"/>
    <col min="18" max="18" width="4.4609375" style="18" bestFit="1" customWidth="1"/>
    <col min="19" max="19" width="8.4609375" style="18" customWidth="1"/>
    <col min="20" max="20" width="10.765625" style="18" customWidth="1"/>
    <col min="21" max="21" width="10" style="18" bestFit="1" customWidth="1"/>
    <col min="22" max="22" width="9.69140625" style="18" customWidth="1"/>
    <col min="23" max="23" width="1.765625" style="18" customWidth="1"/>
    <col min="24" max="24" width="6.69140625" bestFit="1" customWidth="1"/>
    <col min="25" max="25" width="5.69140625" bestFit="1" customWidth="1"/>
    <col min="26" max="26" width="5.3046875" bestFit="1" customWidth="1"/>
    <col min="27" max="27" width="7.07421875" bestFit="1" customWidth="1"/>
    <col min="28" max="28" width="6.69140625" bestFit="1" customWidth="1"/>
    <col min="29" max="29" width="8.07421875" bestFit="1" customWidth="1"/>
    <col min="30" max="30" width="1.765625" customWidth="1"/>
    <col min="31" max="31" width="7.23046875" customWidth="1"/>
    <col min="32" max="32" width="6" bestFit="1" customWidth="1"/>
    <col min="33" max="33" width="2.23046875" bestFit="1" customWidth="1"/>
    <col min="34" max="34" width="3.69140625" bestFit="1" customWidth="1"/>
    <col min="35" max="35" width="1.53515625" bestFit="1" customWidth="1"/>
    <col min="36" max="36" width="5.84375" bestFit="1" customWidth="1"/>
    <col min="37" max="37" width="2.765625" style="18" customWidth="1"/>
    <col min="38" max="38" width="5.84375" style="18" customWidth="1"/>
    <col min="39" max="41" width="4.07421875" style="18" customWidth="1"/>
    <col min="42" max="42" width="4.765625" style="18" customWidth="1"/>
    <col min="43" max="43" width="7.3046875" style="332" customWidth="1"/>
    <col min="44" max="45" width="7.3046875" style="18" customWidth="1"/>
    <col min="46" max="46" width="5.53515625" style="18" customWidth="1"/>
    <col min="47" max="47" width="8.84375" style="18"/>
    <col min="48" max="49" width="6.765625" style="18" customWidth="1"/>
    <col min="50" max="50" width="13.69140625" style="18" customWidth="1"/>
    <col min="51" max="51" width="13" style="18" customWidth="1"/>
    <col min="52" max="52" width="4" style="18" customWidth="1"/>
    <col min="53" max="53" width="5.84375" style="18" customWidth="1"/>
    <col min="54" max="54" width="1.69140625" style="18" customWidth="1"/>
    <col min="55" max="55" width="8.84375" style="18"/>
    <col min="56" max="56" width="9.07421875" style="18" customWidth="1"/>
    <col min="57" max="57" width="8.23046875" style="18" customWidth="1"/>
    <col min="58" max="58" width="7.69140625" style="18" customWidth="1"/>
    <col min="59" max="59" width="10" style="18" customWidth="1"/>
    <col min="60" max="60" width="9.23046875" style="18" customWidth="1"/>
    <col min="61" max="63" width="8.84375" style="18"/>
    <col min="64" max="64" width="5.69140625" style="18" customWidth="1"/>
    <col min="65" max="65" width="6" style="18" customWidth="1"/>
    <col min="66" max="67" width="6.765625" style="18" customWidth="1"/>
    <col min="68" max="68" width="13.69140625" style="18" customWidth="1"/>
    <col min="69" max="69" width="13" style="18" customWidth="1"/>
    <col min="70" max="70" width="6.84375" style="18" customWidth="1"/>
    <col min="71" max="71" width="6.23046875" style="18" customWidth="1"/>
    <col min="72" max="16384" width="8.84375" style="18"/>
  </cols>
  <sheetData>
    <row r="1" spans="1:71" ht="20.25" customHeight="1" thickBot="1" x14ac:dyDescent="0.4">
      <c r="A1" s="1087" t="s">
        <v>3512</v>
      </c>
      <c r="B1" s="1088"/>
      <c r="C1" s="337" t="s">
        <v>3207</v>
      </c>
      <c r="D1" s="327"/>
      <c r="E1" s="327"/>
      <c r="F1" s="327"/>
      <c r="G1" s="327"/>
      <c r="H1" s="327"/>
      <c r="J1" s="884"/>
      <c r="K1" s="1122"/>
      <c r="L1" s="1122"/>
      <c r="M1" s="1122"/>
      <c r="N1" s="250" t="s">
        <v>3477</v>
      </c>
      <c r="O1" s="107"/>
      <c r="P1" s="250"/>
      <c r="R1" s="338" t="s">
        <v>3208</v>
      </c>
      <c r="S1" s="339"/>
      <c r="T1" s="339"/>
      <c r="U1" s="339"/>
      <c r="V1" s="340"/>
      <c r="AK1" s="723"/>
      <c r="AL1" s="336" t="s">
        <v>3209</v>
      </c>
      <c r="AM1" s="326"/>
      <c r="AN1" s="326"/>
      <c r="AO1" s="326"/>
      <c r="AP1" s="326"/>
      <c r="AQ1" s="1333" t="s">
        <v>3321</v>
      </c>
      <c r="AR1" s="326"/>
      <c r="AS1" s="326"/>
      <c r="AT1" s="326"/>
      <c r="AU1" s="326"/>
      <c r="AV1" s="326"/>
      <c r="AW1" s="326"/>
      <c r="AX1" s="326"/>
      <c r="AY1" s="326"/>
      <c r="AZ1" s="326"/>
      <c r="BA1" s="326"/>
      <c r="BC1" s="1283" t="s">
        <v>3328</v>
      </c>
    </row>
    <row r="2" spans="1:71" ht="15.5" x14ac:dyDescent="0.35">
      <c r="A2" s="311" t="s">
        <v>3400</v>
      </c>
      <c r="B2" s="311" t="s">
        <v>266</v>
      </c>
      <c r="C2" s="311" t="s">
        <v>260</v>
      </c>
      <c r="D2" s="1146" t="s">
        <v>261</v>
      </c>
      <c r="E2" s="1146" t="s">
        <v>262</v>
      </c>
      <c r="F2" s="311" t="s">
        <v>24</v>
      </c>
      <c r="G2" s="1146" t="s">
        <v>263</v>
      </c>
      <c r="H2" s="1146" t="s">
        <v>210</v>
      </c>
      <c r="I2" s="1147" t="s">
        <v>9</v>
      </c>
      <c r="N2" s="883"/>
      <c r="O2" s="467" t="s">
        <v>121</v>
      </c>
      <c r="P2" s="331"/>
      <c r="R2" s="341"/>
      <c r="S2" s="327" t="s">
        <v>3167</v>
      </c>
      <c r="T2" s="327" t="s">
        <v>3168</v>
      </c>
      <c r="U2" s="327" t="s">
        <v>3169</v>
      </c>
      <c r="V2" s="342"/>
      <c r="AL2" s="1318" t="s">
        <v>260</v>
      </c>
      <c r="AM2" s="1319" t="s">
        <v>261</v>
      </c>
      <c r="AN2" s="1319" t="s">
        <v>262</v>
      </c>
      <c r="AO2" s="1319" t="s">
        <v>24</v>
      </c>
      <c r="AP2" s="1320" t="s">
        <v>263</v>
      </c>
      <c r="AQ2" s="1316" t="s">
        <v>3226</v>
      </c>
      <c r="AR2" s="1317" t="s">
        <v>3227</v>
      </c>
      <c r="AS2" s="1317" t="s">
        <v>3228</v>
      </c>
      <c r="AT2" s="1321" t="s">
        <v>3188</v>
      </c>
      <c r="AU2" s="1320" t="s">
        <v>3189</v>
      </c>
      <c r="AV2" s="1320" t="s">
        <v>3169</v>
      </c>
      <c r="AW2" s="1320" t="s">
        <v>3190</v>
      </c>
      <c r="AX2" s="1320" t="s">
        <v>3192</v>
      </c>
      <c r="AY2" s="1320" t="s">
        <v>3191</v>
      </c>
      <c r="AZ2" s="1320" t="s">
        <v>3210</v>
      </c>
      <c r="BA2" s="1322" t="s">
        <v>3193</v>
      </c>
      <c r="BC2" s="1325" t="s">
        <v>266</v>
      </c>
      <c r="BD2" s="1325" t="s">
        <v>260</v>
      </c>
      <c r="BE2" s="1325" t="s">
        <v>261</v>
      </c>
      <c r="BF2" s="1325" t="s">
        <v>262</v>
      </c>
      <c r="BG2" s="1325" t="s">
        <v>24</v>
      </c>
      <c r="BH2" s="1325" t="s">
        <v>263</v>
      </c>
      <c r="BI2" s="1323" t="s">
        <v>3226</v>
      </c>
      <c r="BJ2" s="1324" t="s">
        <v>3227</v>
      </c>
      <c r="BK2" s="1324" t="s">
        <v>3228</v>
      </c>
      <c r="BL2" s="1326" t="s">
        <v>3188</v>
      </c>
      <c r="BM2" s="1325" t="s">
        <v>3189</v>
      </c>
      <c r="BN2" s="1325" t="s">
        <v>3169</v>
      </c>
      <c r="BO2" s="1325" t="s">
        <v>3190</v>
      </c>
      <c r="BP2" s="1325" t="s">
        <v>3192</v>
      </c>
      <c r="BQ2" s="1325" t="s">
        <v>3191</v>
      </c>
      <c r="BR2" s="1325" t="s">
        <v>3210</v>
      </c>
      <c r="BS2" s="1325" t="s">
        <v>3193</v>
      </c>
    </row>
    <row r="3" spans="1:71" ht="12.75" customHeight="1" x14ac:dyDescent="0.35">
      <c r="A3" s="311">
        <f>FrontPage!$N$2</f>
        <v>1</v>
      </c>
      <c r="B3" s="311" t="str">
        <f>D3&amp;E3&amp;I3</f>
        <v>RG1141</v>
      </c>
      <c r="C3" s="311">
        <f t="shared" ref="C3:C47" si="0">year</f>
        <v>202526</v>
      </c>
      <c r="D3" s="1148" t="str">
        <f>R13</f>
        <v>RG</v>
      </c>
      <c r="E3" s="311">
        <v>114</v>
      </c>
      <c r="F3" s="311" t="s">
        <v>545</v>
      </c>
      <c r="G3" s="1149">
        <f t="shared" ref="G3:G20" si="1">UANumber</f>
        <v>0</v>
      </c>
      <c r="H3" s="1150">
        <f ca="1">IF(UANumber = 0,0,IF(VLOOKUP(E3,INDIRECT("_"&amp;D3),MATCH(F3,INDIRECT("_"&amp;D3&amp;$I$2),0),FALSE)="",0,VLOOKUP(E3,INDIRECT("_"&amp;D3),MATCH(F3,INDIRECT("_"&amp;D3&amp;$I$2),0),FALSE)))</f>
        <v>0</v>
      </c>
      <c r="I3" s="311">
        <f t="shared" ref="I3:I56" si="2">VLOOKUP(F3,CIndex,2,FALSE)</f>
        <v>1</v>
      </c>
      <c r="J3" s="885" t="str">
        <f>R13</f>
        <v>RG</v>
      </c>
      <c r="L3" s="885"/>
      <c r="M3" s="885"/>
      <c r="N3" s="328">
        <f t="shared" ref="N3:N7" si="3">IF(D3="RG",E3,"")</f>
        <v>114</v>
      </c>
      <c r="O3" s="1264">
        <f>RG!B8</f>
        <v>114</v>
      </c>
      <c r="P3" s="1086" t="str">
        <f>RG!C8</f>
        <v>Post-16 provision in schools</v>
      </c>
      <c r="R3" s="341" t="s">
        <v>754</v>
      </c>
      <c r="S3" s="343">
        <f>SUM(S4:S16)</f>
        <v>0</v>
      </c>
      <c r="T3" s="343">
        <f ca="1">SUM(T4:T16)</f>
        <v>0</v>
      </c>
      <c r="U3" s="348">
        <f ca="1">S3-T3</f>
        <v>0</v>
      </c>
      <c r="V3" s="342"/>
      <c r="AL3" s="724">
        <f t="shared" ref="AL3:AL34" si="4">year</f>
        <v>202526</v>
      </c>
      <c r="AM3" s="725" t="s">
        <v>92</v>
      </c>
      <c r="AN3" s="725">
        <v>1</v>
      </c>
      <c r="AO3" s="725">
        <v>4</v>
      </c>
      <c r="AP3" s="725">
        <f t="shared" ref="AP3:AP34" si="5">UANumber</f>
        <v>0</v>
      </c>
      <c r="AQ3" s="820">
        <f t="shared" ref="AQ3:AQ66" ca="1" si="6">IF(VLOOKUP($AN3,INDIRECT($AM3&amp;"Val"),2,FALSE)="",0,VLOOKUP($AN3,INDIRECT($AM3&amp;"Val"),2,FALSE))</f>
        <v>0</v>
      </c>
      <c r="AR3" s="820">
        <f t="shared" ref="AR3:AR66" ca="1" si="7">IF(VLOOKUP($AN3,INDIRECT($AM3&amp;"Val"),3,FALSE)="",0,VLOOKUP($AN3,INDIRECT($AM3&amp;"Val"),3,FALSE))</f>
        <v>0</v>
      </c>
      <c r="AS3" s="820">
        <f t="shared" ref="AS3:AS66" ca="1" si="8">IF(VLOOKUP($AN3,INDIRECT($AM3&amp;"Val"),4,FALSE)="",0,VLOOKUP($AN3,INDIRECT($AM3&amp;"Val"),4,FALSE))</f>
        <v>0</v>
      </c>
      <c r="AT3" s="726" t="str">
        <f t="shared" ref="AT3:AT66" ca="1" si="9">IF(VLOOKUP($AN3,INDIRECT($AM3&amp;"Val"),7,FALSE)="","",VLOOKUP($AN3,INDIRECT($AM3&amp;"Val"),7,FALSE))</f>
        <v/>
      </c>
      <c r="AU3" s="726" t="str">
        <f t="shared" ref="AU3:AU66" ca="1" si="10">IF(VLOOKUP($AN3,INDIRECT($AM3&amp;"Val"),8,FALSE)="","",VLOOKUP($AN3,INDIRECT($AM3&amp;"Val"),8,FALSE))</f>
        <v/>
      </c>
      <c r="AV3" s="726" t="str">
        <f t="shared" ref="AV3:AV66" ca="1" si="11">IF(VLOOKUP($AN3,INDIRECT($AM3&amp;"Val"),9,FALSE)="","",VLOOKUP($AN3,INDIRECT($AM3&amp;"Val"),9,FALSE))</f>
        <v/>
      </c>
      <c r="AW3" s="819" t="str">
        <f ca="1">IF(VLOOKUP($AN3,INDIRECT($AM3&amp;"Val"),10,FALSE)=0,"",VLOOKUP($AN3,INDIRECT($AM3&amp;"Val"),10,FALSE))</f>
        <v/>
      </c>
      <c r="AX3" s="819" t="str">
        <f ca="1">IF(VLOOKUP($AN3,INDIRECT($AM3&amp;"Val"),11,FALSE)=0,"",VLOOKUP($AN3,INDIRECT($AM3&amp;"Val"),11,FALSE))</f>
        <v/>
      </c>
      <c r="AY3" s="819" t="str">
        <f ca="1">IF(VLOOKUP($AN3,INDIRECT($AM3&amp;"Val"),12,FALSE)=0,"",VLOOKUP($AN3,INDIRECT($AM3&amp;"Val"),12,FALSE))</f>
        <v/>
      </c>
      <c r="AZ3" s="819" t="str">
        <f ca="1">IF(VLOOKUP($AN3,INDIRECT($AM3&amp;"Val"),13,FALSE)=0,"",VLOOKUP($AN3,INDIRECT($AM3&amp;"Val"),13,FALSE))</f>
        <v/>
      </c>
      <c r="BA3" s="727" t="str">
        <f ca="1">IF(VLOOKUP($AN3,INDIRECT($AM3&amp;"Val"),14,FALSE)=0,"",VLOOKUP($AN3,INDIRECT($AM3&amp;"Val"),14,FALSE))</f>
        <v/>
      </c>
      <c r="BC3" s="857" t="str">
        <f t="shared" ref="BC3:BC32" si="12">BE3&amp;"_"&amp;BF3</f>
        <v>ROComp_1</v>
      </c>
      <c r="BD3" s="729">
        <v>201718</v>
      </c>
      <c r="BE3" s="729" t="s">
        <v>3313</v>
      </c>
      <c r="BF3" s="729">
        <v>1</v>
      </c>
      <c r="BG3" s="729">
        <v>1</v>
      </c>
      <c r="BH3" s="729">
        <f t="shared" ref="BH3:BH32" si="13">UANumber</f>
        <v>0</v>
      </c>
      <c r="BI3" s="730">
        <f t="shared" ref="BI3:BI32" ca="1" si="14">IF(VLOOKUP($BF3,INDIRECT($BE3&amp;"Val"),2,FALSE)="",0,VLOOKUP($BF3,INDIRECT($BE3&amp;"Val"),2,FALSE))</f>
        <v>0</v>
      </c>
      <c r="BJ3" s="730">
        <f t="shared" ref="BJ3:BJ32" ca="1" si="15">IF(VLOOKUP($BF3,INDIRECT($BE3&amp;"Val"),3,FALSE)="",0,VLOOKUP($BF3,INDIRECT($BE3&amp;"Val"),3,FALSE))</f>
        <v>0</v>
      </c>
      <c r="BK3" s="730">
        <f t="shared" ref="BK3:BK32" ca="1" si="16">IF(VLOOKUP($BF3,INDIRECT($BE3&amp;"Val"),4,FALSE)="",0,VLOOKUP($BF3,INDIRECT($BE3&amp;"Val"),4,FALSE))</f>
        <v>0</v>
      </c>
      <c r="BL3" s="731" t="str">
        <f t="shared" ref="BL3:BL32" ca="1" si="17">IF(VLOOKUP($BF3,INDIRECT($BE3&amp;"Val"),7,FALSE)="","",VLOOKUP($BF3,INDIRECT($BE3&amp;"Val"),7,FALSE))</f>
        <v/>
      </c>
      <c r="BM3" s="731"/>
      <c r="BN3" s="731" t="str">
        <f t="shared" ref="BN3:BN32" ca="1" si="18">IF(VLOOKUP($BF3,INDIRECT($BE3&amp;"Val"),9,FALSE)="","",VLOOKUP($BF3,INDIRECT($BE3&amp;"Val"),9,FALSE))</f>
        <v/>
      </c>
      <c r="BO3" s="731"/>
      <c r="BP3" s="729">
        <f t="shared" ref="BP3:BP32" ca="1" si="19">IF(VLOOKUP($BF3,INDIRECT($BE3&amp;"Val"),11,FALSE)="","",VLOOKUP($BF3,INDIRECT($BE3&amp;"Val"),11,FALSE))</f>
        <v>0</v>
      </c>
      <c r="BQ3" s="729"/>
      <c r="BR3" s="729"/>
      <c r="BS3" s="855"/>
    </row>
    <row r="4" spans="1:71" ht="12.75" customHeight="1" x14ac:dyDescent="0.35">
      <c r="A4" s="311">
        <f>FrontPage!$N$2</f>
        <v>1</v>
      </c>
      <c r="B4" s="311" t="str">
        <f t="shared" ref="B4:B10" si="20">D4&amp;E4&amp;I4</f>
        <v>RG132.11</v>
      </c>
      <c r="C4" s="311">
        <f t="shared" si="0"/>
        <v>202526</v>
      </c>
      <c r="D4" s="1148" t="str">
        <f t="shared" ref="D4:D67" si="21">D3</f>
        <v>RG</v>
      </c>
      <c r="E4" s="311">
        <v>132.1</v>
      </c>
      <c r="F4" s="311" t="s">
        <v>545</v>
      </c>
      <c r="G4" s="1149">
        <f t="shared" si="1"/>
        <v>0</v>
      </c>
      <c r="H4" s="1150">
        <f t="shared" ref="H4:H17" ca="1" si="22">IF(UANumber = 0,0,IF(VLOOKUP(E4,INDIRECT("_"&amp;D4),MATCH(F4,INDIRECT("_"&amp;D4&amp;$I$2),0),FALSE)="",0,VLOOKUP(E4,INDIRECT("_"&amp;D4),MATCH(F4,INDIRECT("_"&amp;D4&amp;$I$2),0),FALSE)))</f>
        <v>0</v>
      </c>
      <c r="I4" s="311">
        <f t="shared" si="2"/>
        <v>1</v>
      </c>
      <c r="J4" s="1151">
        <f>IF(I4=1,1,"")</f>
        <v>1</v>
      </c>
      <c r="N4" s="1351">
        <f t="shared" si="3"/>
        <v>132.1</v>
      </c>
      <c r="O4" s="1352">
        <f>RG!B9</f>
        <v>132.1</v>
      </c>
      <c r="P4" s="1350" t="str">
        <f>RG!C9</f>
        <v>Local Authority Education Grant - Schools Standards</v>
      </c>
      <c r="R4" s="344" t="s">
        <v>264</v>
      </c>
      <c r="S4" s="343">
        <f>SUM('RO1'!E7:O199)</f>
        <v>0</v>
      </c>
      <c r="T4" s="327">
        <f ca="1">SUM(H69:H1388)</f>
        <v>0</v>
      </c>
      <c r="U4" s="348">
        <f t="shared" ref="U4:U16" ca="1" si="23">S4-T4</f>
        <v>0</v>
      </c>
      <c r="V4" s="342"/>
      <c r="W4" s="316"/>
      <c r="AL4" s="728">
        <f t="shared" si="4"/>
        <v>202526</v>
      </c>
      <c r="AM4" s="729" t="s">
        <v>92</v>
      </c>
      <c r="AN4" s="729">
        <v>2</v>
      </c>
      <c r="AO4" s="729">
        <v>4</v>
      </c>
      <c r="AP4" s="729">
        <f t="shared" si="5"/>
        <v>0</v>
      </c>
      <c r="AQ4" s="821">
        <f t="shared" ca="1" si="6"/>
        <v>0</v>
      </c>
      <c r="AR4" s="821">
        <f t="shared" ca="1" si="7"/>
        <v>0</v>
      </c>
      <c r="AS4" s="821">
        <f t="shared" ca="1" si="8"/>
        <v>0</v>
      </c>
      <c r="AT4" s="730" t="str">
        <f t="shared" ca="1" si="9"/>
        <v/>
      </c>
      <c r="AU4" s="730" t="str">
        <f t="shared" ca="1" si="10"/>
        <v/>
      </c>
      <c r="AV4" s="730" t="str">
        <f t="shared" ca="1" si="11"/>
        <v/>
      </c>
      <c r="AW4" s="819" t="str">
        <f t="shared" ref="AW4:AW67" ca="1" si="24">IF(VLOOKUP($AN4,INDIRECT($AM4&amp;"Val"),10,FALSE)=0,"",VLOOKUP($AN4,INDIRECT($AM4&amp;"Val"),10,FALSE))</f>
        <v/>
      </c>
      <c r="AX4" s="819" t="str">
        <f t="shared" ref="AX4:AX67" ca="1" si="25">IF(VLOOKUP($AN4,INDIRECT($AM4&amp;"Val"),11,FALSE)=0,"",VLOOKUP($AN4,INDIRECT($AM4&amp;"Val"),11,FALSE))</f>
        <v/>
      </c>
      <c r="AY4" s="819" t="str">
        <f t="shared" ref="AY4:AY67" ca="1" si="26">IF(VLOOKUP($AN4,INDIRECT($AM4&amp;"Val"),12,FALSE)=0,"",VLOOKUP($AN4,INDIRECT($AM4&amp;"Val"),12,FALSE))</f>
        <v/>
      </c>
      <c r="AZ4" s="819" t="str">
        <f t="shared" ref="AZ4:AZ67" ca="1" si="27">IF(VLOOKUP($AN4,INDIRECT($AM4&amp;"Val"),13,FALSE)=0,"",VLOOKUP($AN4,INDIRECT($AM4&amp;"Val"),13,FALSE))</f>
        <v/>
      </c>
      <c r="BA4" s="727" t="str">
        <f t="shared" ref="BA4:BA67" ca="1" si="28">IF(VLOOKUP($AN4,INDIRECT($AM4&amp;"Val"),14,FALSE)=0,"",VLOOKUP($AN4,INDIRECT($AM4&amp;"Val"),14,FALSE))</f>
        <v/>
      </c>
      <c r="BC4" s="857" t="str">
        <f t="shared" si="12"/>
        <v>ROComp_2</v>
      </c>
      <c r="BD4" s="725">
        <f t="shared" ref="BD4:BD32" si="29">year</f>
        <v>202526</v>
      </c>
      <c r="BE4" s="725" t="s">
        <v>3313</v>
      </c>
      <c r="BF4" s="725">
        <v>2</v>
      </c>
      <c r="BG4" s="725">
        <v>1</v>
      </c>
      <c r="BH4" s="725">
        <f t="shared" si="13"/>
        <v>0</v>
      </c>
      <c r="BI4" s="730">
        <f t="shared" ca="1" si="14"/>
        <v>0</v>
      </c>
      <c r="BJ4" s="730">
        <f t="shared" ca="1" si="15"/>
        <v>0</v>
      </c>
      <c r="BK4" s="730">
        <f t="shared" ca="1" si="16"/>
        <v>0</v>
      </c>
      <c r="BL4" s="732" t="str">
        <f t="shared" ca="1" si="17"/>
        <v/>
      </c>
      <c r="BM4" s="732">
        <v>1</v>
      </c>
      <c r="BN4" s="732" t="str">
        <f t="shared" ca="1" si="18"/>
        <v/>
      </c>
      <c r="BO4" s="732" t="s">
        <v>3388</v>
      </c>
      <c r="BP4" s="725">
        <f t="shared" ca="1" si="19"/>
        <v>0</v>
      </c>
      <c r="BQ4" s="725" t="s">
        <v>3389</v>
      </c>
      <c r="BR4" s="725"/>
      <c r="BS4" s="856"/>
    </row>
    <row r="5" spans="1:71" ht="12.75" customHeight="1" x14ac:dyDescent="0.35">
      <c r="A5" s="311">
        <f>FrontPage!$N$2</f>
        <v>1</v>
      </c>
      <c r="B5" s="311" t="str">
        <f t="shared" si="20"/>
        <v>RG132.21</v>
      </c>
      <c r="C5" s="311">
        <f t="shared" si="0"/>
        <v>202526</v>
      </c>
      <c r="D5" s="1148" t="str">
        <f t="shared" si="21"/>
        <v>RG</v>
      </c>
      <c r="E5" s="311">
        <v>132.19999999999999</v>
      </c>
      <c r="F5" s="311" t="s">
        <v>545</v>
      </c>
      <c r="G5" s="1149">
        <f t="shared" si="1"/>
        <v>0</v>
      </c>
      <c r="H5" s="1150">
        <f t="shared" ca="1" si="22"/>
        <v>0</v>
      </c>
      <c r="I5" s="311">
        <f t="shared" si="2"/>
        <v>1</v>
      </c>
      <c r="J5" s="1151">
        <f t="shared" ref="J5:J58" si="30">IF(I5=1,1,"")</f>
        <v>1</v>
      </c>
      <c r="N5" s="1351">
        <f t="shared" si="3"/>
        <v>132.19999999999999</v>
      </c>
      <c r="O5" s="1352">
        <f>RG!B10</f>
        <v>132.19999999999999</v>
      </c>
      <c r="P5" s="1350" t="str">
        <f>RG!C10</f>
        <v>Local Authority Education Grant - Equity</v>
      </c>
      <c r="R5" s="344" t="s">
        <v>35</v>
      </c>
      <c r="S5" s="343">
        <f>SUM('RO2'!CheckHigh)</f>
        <v>0</v>
      </c>
      <c r="T5" s="343">
        <f ca="1">SUM(H1389:H1639)</f>
        <v>0</v>
      </c>
      <c r="U5" s="348">
        <f t="shared" ca="1" si="23"/>
        <v>0</v>
      </c>
      <c r="V5" s="342"/>
      <c r="W5" s="316"/>
      <c r="AL5" s="724">
        <f t="shared" si="4"/>
        <v>202526</v>
      </c>
      <c r="AM5" s="725" t="s">
        <v>92</v>
      </c>
      <c r="AN5" s="725">
        <v>3</v>
      </c>
      <c r="AO5" s="725">
        <v>4</v>
      </c>
      <c r="AP5" s="725">
        <f t="shared" si="5"/>
        <v>0</v>
      </c>
      <c r="AQ5" s="820">
        <f t="shared" ca="1" si="6"/>
        <v>0</v>
      </c>
      <c r="AR5" s="820">
        <f t="shared" ca="1" si="7"/>
        <v>0</v>
      </c>
      <c r="AS5" s="820">
        <f t="shared" ca="1" si="8"/>
        <v>0</v>
      </c>
      <c r="AT5" s="726" t="str">
        <f t="shared" ca="1" si="9"/>
        <v/>
      </c>
      <c r="AU5" s="726" t="str">
        <f t="shared" ca="1" si="10"/>
        <v/>
      </c>
      <c r="AV5" s="726" t="str">
        <f t="shared" ca="1" si="11"/>
        <v/>
      </c>
      <c r="AW5" s="819" t="str">
        <f t="shared" ca="1" si="24"/>
        <v/>
      </c>
      <c r="AX5" s="819" t="str">
        <f t="shared" ca="1" si="25"/>
        <v/>
      </c>
      <c r="AY5" s="819" t="str">
        <f t="shared" ca="1" si="26"/>
        <v/>
      </c>
      <c r="AZ5" s="819" t="str">
        <f t="shared" ca="1" si="27"/>
        <v/>
      </c>
      <c r="BA5" s="727" t="str">
        <f t="shared" ca="1" si="28"/>
        <v/>
      </c>
      <c r="BC5" s="857" t="str">
        <f t="shared" si="12"/>
        <v>ROComp_3</v>
      </c>
      <c r="BD5" s="729">
        <f t="shared" si="29"/>
        <v>202526</v>
      </c>
      <c r="BE5" s="729" t="s">
        <v>3313</v>
      </c>
      <c r="BF5" s="729">
        <v>3</v>
      </c>
      <c r="BG5" s="729">
        <v>1</v>
      </c>
      <c r="BH5" s="729">
        <f t="shared" si="13"/>
        <v>0</v>
      </c>
      <c r="BI5" s="730">
        <f t="shared" ca="1" si="14"/>
        <v>0</v>
      </c>
      <c r="BJ5" s="730">
        <f t="shared" ca="1" si="15"/>
        <v>0</v>
      </c>
      <c r="BK5" s="730">
        <f t="shared" ca="1" si="16"/>
        <v>0</v>
      </c>
      <c r="BL5" s="731" t="str">
        <f t="shared" ca="1" si="17"/>
        <v/>
      </c>
      <c r="BM5" s="731">
        <v>1</v>
      </c>
      <c r="BN5" s="731" t="str">
        <f t="shared" ca="1" si="18"/>
        <v/>
      </c>
      <c r="BO5" s="731" t="s">
        <v>3388</v>
      </c>
      <c r="BP5" s="729">
        <f t="shared" ca="1" si="19"/>
        <v>0</v>
      </c>
      <c r="BQ5" s="729" t="s">
        <v>3389</v>
      </c>
      <c r="BR5" s="729"/>
      <c r="BS5" s="855"/>
    </row>
    <row r="6" spans="1:71" ht="12.75" customHeight="1" x14ac:dyDescent="0.35">
      <c r="A6" s="311">
        <f>FrontPage!$N$2</f>
        <v>1</v>
      </c>
      <c r="B6" s="311" t="str">
        <f t="shared" si="20"/>
        <v>RG132.31</v>
      </c>
      <c r="C6" s="311">
        <f t="shared" si="0"/>
        <v>202526</v>
      </c>
      <c r="D6" s="1148" t="str">
        <f t="shared" si="21"/>
        <v>RG</v>
      </c>
      <c r="E6" s="311">
        <v>132.30000000000001</v>
      </c>
      <c r="F6" s="311" t="s">
        <v>545</v>
      </c>
      <c r="G6" s="1149">
        <f t="shared" si="1"/>
        <v>0</v>
      </c>
      <c r="H6" s="1150">
        <f t="shared" ca="1" si="22"/>
        <v>0</v>
      </c>
      <c r="I6" s="311">
        <f t="shared" si="2"/>
        <v>1</v>
      </c>
      <c r="J6" s="1151">
        <f t="shared" si="30"/>
        <v>1</v>
      </c>
      <c r="N6" s="1351">
        <f t="shared" si="3"/>
        <v>132.30000000000001</v>
      </c>
      <c r="O6" s="1352">
        <f>RG!B11</f>
        <v>132.30000000000001</v>
      </c>
      <c r="P6" s="1350" t="str">
        <f>RG!C11</f>
        <v>Local Authority Education Grant - Reform</v>
      </c>
      <c r="R6" s="344" t="s">
        <v>6</v>
      </c>
      <c r="S6" s="343">
        <f>SUM('RO3'!F6:P109)</f>
        <v>0</v>
      </c>
      <c r="T6" s="343">
        <f ca="1">SUM(H1640:H2566)</f>
        <v>0</v>
      </c>
      <c r="U6" s="348">
        <f t="shared" ca="1" si="23"/>
        <v>0</v>
      </c>
      <c r="V6" s="342"/>
      <c r="W6" s="316"/>
      <c r="AL6" s="728">
        <f t="shared" si="4"/>
        <v>202526</v>
      </c>
      <c r="AM6" s="729" t="s">
        <v>92</v>
      </c>
      <c r="AN6" s="729">
        <v>4</v>
      </c>
      <c r="AO6" s="729">
        <v>4</v>
      </c>
      <c r="AP6" s="729">
        <f t="shared" si="5"/>
        <v>0</v>
      </c>
      <c r="AQ6" s="821">
        <f t="shared" ca="1" si="6"/>
        <v>0</v>
      </c>
      <c r="AR6" s="821">
        <f t="shared" ca="1" si="7"/>
        <v>0</v>
      </c>
      <c r="AS6" s="821">
        <f t="shared" ca="1" si="8"/>
        <v>0</v>
      </c>
      <c r="AT6" s="730" t="str">
        <f t="shared" ca="1" si="9"/>
        <v/>
      </c>
      <c r="AU6" s="730" t="str">
        <f t="shared" ca="1" si="10"/>
        <v/>
      </c>
      <c r="AV6" s="730" t="str">
        <f t="shared" ca="1" si="11"/>
        <v/>
      </c>
      <c r="AW6" s="819" t="str">
        <f t="shared" ca="1" si="24"/>
        <v/>
      </c>
      <c r="AX6" s="819" t="str">
        <f t="shared" ca="1" si="25"/>
        <v/>
      </c>
      <c r="AY6" s="819" t="str">
        <f t="shared" ca="1" si="26"/>
        <v/>
      </c>
      <c r="AZ6" s="819" t="str">
        <f t="shared" ca="1" si="27"/>
        <v/>
      </c>
      <c r="BA6" s="727" t="str">
        <f t="shared" ca="1" si="28"/>
        <v/>
      </c>
      <c r="BC6" s="857" t="str">
        <f t="shared" si="12"/>
        <v>ROComp_4</v>
      </c>
      <c r="BD6" s="725">
        <f t="shared" si="29"/>
        <v>202526</v>
      </c>
      <c r="BE6" s="725" t="s">
        <v>3313</v>
      </c>
      <c r="BF6" s="725">
        <v>4</v>
      </c>
      <c r="BG6" s="725">
        <v>1</v>
      </c>
      <c r="BH6" s="725">
        <f t="shared" si="13"/>
        <v>0</v>
      </c>
      <c r="BI6" s="730">
        <f t="shared" ca="1" si="14"/>
        <v>0</v>
      </c>
      <c r="BJ6" s="730">
        <f t="shared" ca="1" si="15"/>
        <v>0</v>
      </c>
      <c r="BK6" s="730">
        <f t="shared" ca="1" si="16"/>
        <v>0</v>
      </c>
      <c r="BL6" s="732" t="str">
        <f t="shared" ca="1" si="17"/>
        <v/>
      </c>
      <c r="BM6" s="732"/>
      <c r="BN6" s="732" t="str">
        <f t="shared" ca="1" si="18"/>
        <v/>
      </c>
      <c r="BO6" s="732"/>
      <c r="BP6" s="725">
        <f t="shared" ca="1" si="19"/>
        <v>0</v>
      </c>
      <c r="BQ6" s="725" t="s">
        <v>231</v>
      </c>
      <c r="BR6" s="725"/>
      <c r="BS6" s="856"/>
    </row>
    <row r="7" spans="1:71" ht="12.75" customHeight="1" x14ac:dyDescent="0.35">
      <c r="A7" s="311">
        <f>FrontPage!$N$2</f>
        <v>1</v>
      </c>
      <c r="B7" s="311" t="str">
        <f t="shared" si="20"/>
        <v>RG132.41</v>
      </c>
      <c r="C7" s="311">
        <f t="shared" si="0"/>
        <v>202526</v>
      </c>
      <c r="D7" s="1148" t="str">
        <f t="shared" si="21"/>
        <v>RG</v>
      </c>
      <c r="E7" s="311">
        <v>132.4</v>
      </c>
      <c r="F7" s="311" t="s">
        <v>545</v>
      </c>
      <c r="G7" s="1149">
        <f t="shared" si="1"/>
        <v>0</v>
      </c>
      <c r="H7" s="1150">
        <f t="shared" ca="1" si="22"/>
        <v>0</v>
      </c>
      <c r="I7" s="311">
        <f t="shared" si="2"/>
        <v>1</v>
      </c>
      <c r="J7" s="1151">
        <f t="shared" si="30"/>
        <v>1</v>
      </c>
      <c r="N7" s="1351">
        <f t="shared" si="3"/>
        <v>132.4</v>
      </c>
      <c r="O7" s="1352">
        <f>RG!B12</f>
        <v>132.4</v>
      </c>
      <c r="P7" s="1350" t="str">
        <f>RG!C12</f>
        <v>Local Authority Education Grant - Cymraeg 2050</v>
      </c>
      <c r="R7" s="344" t="s">
        <v>254</v>
      </c>
      <c r="S7" s="343">
        <f>SUM('RO4'!F6:O19)</f>
        <v>0</v>
      </c>
      <c r="T7" s="343">
        <f ca="1">SUM(H2567:H2677)</f>
        <v>0</v>
      </c>
      <c r="U7" s="348">
        <f t="shared" ca="1" si="23"/>
        <v>0</v>
      </c>
      <c r="V7" s="342"/>
      <c r="W7" s="316"/>
      <c r="AL7" s="724">
        <f t="shared" si="4"/>
        <v>202526</v>
      </c>
      <c r="AM7" s="725" t="s">
        <v>92</v>
      </c>
      <c r="AN7" s="725">
        <v>5</v>
      </c>
      <c r="AO7" s="725">
        <v>4</v>
      </c>
      <c r="AP7" s="725">
        <f t="shared" si="5"/>
        <v>0</v>
      </c>
      <c r="AQ7" s="820">
        <f t="shared" ca="1" si="6"/>
        <v>0</v>
      </c>
      <c r="AR7" s="820">
        <f t="shared" ca="1" si="7"/>
        <v>0</v>
      </c>
      <c r="AS7" s="820">
        <f t="shared" ca="1" si="8"/>
        <v>0</v>
      </c>
      <c r="AT7" s="726" t="str">
        <f t="shared" ca="1" si="9"/>
        <v/>
      </c>
      <c r="AU7" s="726" t="str">
        <f t="shared" ca="1" si="10"/>
        <v/>
      </c>
      <c r="AV7" s="726" t="str">
        <f t="shared" ca="1" si="11"/>
        <v/>
      </c>
      <c r="AW7" s="819" t="str">
        <f t="shared" ca="1" si="24"/>
        <v/>
      </c>
      <c r="AX7" s="819" t="str">
        <f t="shared" ca="1" si="25"/>
        <v/>
      </c>
      <c r="AY7" s="819" t="str">
        <f t="shared" ca="1" si="26"/>
        <v/>
      </c>
      <c r="AZ7" s="819" t="str">
        <f t="shared" ca="1" si="27"/>
        <v/>
      </c>
      <c r="BA7" s="727" t="str">
        <f t="shared" ca="1" si="28"/>
        <v/>
      </c>
      <c r="BC7" s="857" t="str">
        <f t="shared" si="12"/>
        <v>ROComp_5</v>
      </c>
      <c r="BD7" s="729">
        <f t="shared" si="29"/>
        <v>202526</v>
      </c>
      <c r="BE7" s="729" t="s">
        <v>3313</v>
      </c>
      <c r="BF7" s="729">
        <v>5</v>
      </c>
      <c r="BG7" s="729">
        <v>1</v>
      </c>
      <c r="BH7" s="729">
        <f t="shared" si="13"/>
        <v>0</v>
      </c>
      <c r="BI7" s="730">
        <f t="shared" ca="1" si="14"/>
        <v>0</v>
      </c>
      <c r="BJ7" s="730">
        <f t="shared" ca="1" si="15"/>
        <v>0</v>
      </c>
      <c r="BK7" s="730">
        <f t="shared" ca="1" si="16"/>
        <v>0</v>
      </c>
      <c r="BL7" s="731" t="str">
        <f t="shared" ca="1" si="17"/>
        <v/>
      </c>
      <c r="BM7" s="731">
        <v>1</v>
      </c>
      <c r="BN7" s="731" t="str">
        <f t="shared" ca="1" si="18"/>
        <v/>
      </c>
      <c r="BO7" s="731" t="s">
        <v>3388</v>
      </c>
      <c r="BP7" s="729">
        <f t="shared" ca="1" si="19"/>
        <v>0</v>
      </c>
      <c r="BQ7" s="729" t="s">
        <v>3389</v>
      </c>
      <c r="BR7" s="729"/>
      <c r="BS7" s="855"/>
    </row>
    <row r="8" spans="1:71" ht="12.75" customHeight="1" x14ac:dyDescent="0.35">
      <c r="A8" s="311">
        <f>FrontPage!$N$2</f>
        <v>1</v>
      </c>
      <c r="B8" s="311" t="str">
        <f t="shared" si="20"/>
        <v>RG1391</v>
      </c>
      <c r="C8" s="311">
        <f t="shared" si="0"/>
        <v>202526</v>
      </c>
      <c r="D8" s="1148" t="str">
        <f t="shared" si="21"/>
        <v>RG</v>
      </c>
      <c r="E8" s="311">
        <v>139</v>
      </c>
      <c r="F8" s="311" t="s">
        <v>545</v>
      </c>
      <c r="G8" s="1149">
        <f t="shared" si="1"/>
        <v>0</v>
      </c>
      <c r="H8" s="1150">
        <f t="shared" ca="1" si="22"/>
        <v>0</v>
      </c>
      <c r="I8" s="311">
        <f t="shared" si="2"/>
        <v>1</v>
      </c>
      <c r="J8" s="1151">
        <f t="shared" si="30"/>
        <v>1</v>
      </c>
      <c r="N8" s="328">
        <f t="shared" ref="N8:N10" si="31">IF(D8="RG",E8,"")</f>
        <v>139</v>
      </c>
      <c r="O8" s="1264">
        <f>RG!B13</f>
        <v>139</v>
      </c>
      <c r="P8" s="1086" t="str">
        <f>RG!C13</f>
        <v>Youth service</v>
      </c>
      <c r="R8" s="344" t="s">
        <v>255</v>
      </c>
      <c r="S8" s="343">
        <f>SUM('RO5'!CheckEnv)</f>
        <v>0</v>
      </c>
      <c r="T8" s="343">
        <f ca="1">SUM(H2678:H2909)</f>
        <v>0</v>
      </c>
      <c r="U8" s="348">
        <f t="shared" ca="1" si="23"/>
        <v>0</v>
      </c>
      <c r="V8" s="342"/>
      <c r="W8" s="316"/>
      <c r="AL8" s="728">
        <f t="shared" si="4"/>
        <v>202526</v>
      </c>
      <c r="AM8" s="729" t="s">
        <v>92</v>
      </c>
      <c r="AN8" s="729">
        <v>6</v>
      </c>
      <c r="AO8" s="729">
        <v>4</v>
      </c>
      <c r="AP8" s="729">
        <f t="shared" si="5"/>
        <v>0</v>
      </c>
      <c r="AQ8" s="821">
        <f t="shared" ca="1" si="6"/>
        <v>0</v>
      </c>
      <c r="AR8" s="821">
        <f t="shared" ca="1" si="7"/>
        <v>0</v>
      </c>
      <c r="AS8" s="821">
        <f t="shared" ca="1" si="8"/>
        <v>0</v>
      </c>
      <c r="AT8" s="730" t="str">
        <f t="shared" ca="1" si="9"/>
        <v/>
      </c>
      <c r="AU8" s="730" t="str">
        <f t="shared" ca="1" si="10"/>
        <v/>
      </c>
      <c r="AV8" s="730" t="str">
        <f t="shared" ca="1" si="11"/>
        <v/>
      </c>
      <c r="AW8" s="819" t="str">
        <f t="shared" ca="1" si="24"/>
        <v/>
      </c>
      <c r="AX8" s="819" t="str">
        <f t="shared" ca="1" si="25"/>
        <v/>
      </c>
      <c r="AY8" s="819" t="str">
        <f t="shared" ca="1" si="26"/>
        <v/>
      </c>
      <c r="AZ8" s="819" t="str">
        <f t="shared" ca="1" si="27"/>
        <v/>
      </c>
      <c r="BA8" s="727" t="str">
        <f t="shared" ca="1" si="28"/>
        <v/>
      </c>
      <c r="BC8" s="857" t="str">
        <f t="shared" si="12"/>
        <v>ROComp_6</v>
      </c>
      <c r="BD8" s="725">
        <f t="shared" si="29"/>
        <v>202526</v>
      </c>
      <c r="BE8" s="725" t="s">
        <v>3313</v>
      </c>
      <c r="BF8" s="725">
        <v>6</v>
      </c>
      <c r="BG8" s="725">
        <v>1</v>
      </c>
      <c r="BH8" s="725">
        <f t="shared" si="13"/>
        <v>0</v>
      </c>
      <c r="BI8" s="730">
        <f t="shared" ca="1" si="14"/>
        <v>0</v>
      </c>
      <c r="BJ8" s="730">
        <f t="shared" ca="1" si="15"/>
        <v>0</v>
      </c>
      <c r="BK8" s="730">
        <f t="shared" ca="1" si="16"/>
        <v>0</v>
      </c>
      <c r="BL8" s="732" t="str">
        <f t="shared" ca="1" si="17"/>
        <v/>
      </c>
      <c r="BM8" s="732"/>
      <c r="BN8" s="732" t="str">
        <f t="shared" ca="1" si="18"/>
        <v/>
      </c>
      <c r="BO8" s="732"/>
      <c r="BP8" s="725">
        <f t="shared" ca="1" si="19"/>
        <v>0</v>
      </c>
      <c r="BQ8" s="725" t="s">
        <v>231</v>
      </c>
      <c r="BR8" s="725"/>
      <c r="BS8" s="856"/>
    </row>
    <row r="9" spans="1:71" ht="12.75" customHeight="1" x14ac:dyDescent="0.35">
      <c r="A9" s="311">
        <f>FrontPage!$N$2</f>
        <v>1</v>
      </c>
      <c r="B9" s="311" t="str">
        <f t="shared" si="20"/>
        <v>RG1611</v>
      </c>
      <c r="C9" s="311">
        <f t="shared" si="0"/>
        <v>202526</v>
      </c>
      <c r="D9" s="1148" t="str">
        <f t="shared" si="21"/>
        <v>RG</v>
      </c>
      <c r="E9" s="311">
        <v>161</v>
      </c>
      <c r="F9" s="311" t="s">
        <v>545</v>
      </c>
      <c r="G9" s="1149">
        <f t="shared" si="1"/>
        <v>0</v>
      </c>
      <c r="H9" s="1150">
        <f t="shared" ca="1" si="22"/>
        <v>0</v>
      </c>
      <c r="I9" s="311">
        <f t="shared" si="2"/>
        <v>1</v>
      </c>
      <c r="J9" s="1151">
        <f t="shared" si="30"/>
        <v>1</v>
      </c>
      <c r="N9" s="328">
        <f t="shared" si="31"/>
        <v>161</v>
      </c>
      <c r="O9" s="1264">
        <f>RG!B14</f>
        <v>161</v>
      </c>
      <c r="P9" s="1086" t="str">
        <f>RG!C14</f>
        <v>Children and Communities Grant (formerly Flexible Funding - education)</v>
      </c>
      <c r="R9" s="344" t="s">
        <v>256</v>
      </c>
      <c r="S9" s="343">
        <f>SUM('RO6'!F6:O22)</f>
        <v>0</v>
      </c>
      <c r="T9" s="343">
        <f ca="1">SUM(H2910:H3031)</f>
        <v>0</v>
      </c>
      <c r="U9" s="348">
        <f t="shared" ca="1" si="23"/>
        <v>0</v>
      </c>
      <c r="V9" s="342"/>
      <c r="W9" s="316"/>
      <c r="AL9" s="724">
        <f t="shared" si="4"/>
        <v>202526</v>
      </c>
      <c r="AM9" s="725" t="s">
        <v>92</v>
      </c>
      <c r="AN9" s="725">
        <v>6.5</v>
      </c>
      <c r="AO9" s="725">
        <v>4</v>
      </c>
      <c r="AP9" s="725">
        <f t="shared" si="5"/>
        <v>0</v>
      </c>
      <c r="AQ9" s="820">
        <f t="shared" ca="1" si="6"/>
        <v>0</v>
      </c>
      <c r="AR9" s="820">
        <f t="shared" ca="1" si="7"/>
        <v>0</v>
      </c>
      <c r="AS9" s="820">
        <f t="shared" ca="1" si="8"/>
        <v>0</v>
      </c>
      <c r="AT9" s="726" t="str">
        <f t="shared" ca="1" si="9"/>
        <v/>
      </c>
      <c r="AU9" s="726" t="str">
        <f t="shared" ca="1" si="10"/>
        <v/>
      </c>
      <c r="AV9" s="726" t="str">
        <f t="shared" ca="1" si="11"/>
        <v/>
      </c>
      <c r="AW9" s="819" t="str">
        <f t="shared" ca="1" si="24"/>
        <v/>
      </c>
      <c r="AX9" s="819" t="str">
        <f t="shared" ca="1" si="25"/>
        <v/>
      </c>
      <c r="AY9" s="819" t="str">
        <f t="shared" ca="1" si="26"/>
        <v/>
      </c>
      <c r="AZ9" s="819" t="str">
        <f t="shared" ca="1" si="27"/>
        <v/>
      </c>
      <c r="BA9" s="727" t="str">
        <f t="shared" ca="1" si="28"/>
        <v/>
      </c>
      <c r="BC9" s="857" t="str">
        <f t="shared" si="12"/>
        <v>ROComp_7</v>
      </c>
      <c r="BD9" s="729">
        <f t="shared" si="29"/>
        <v>202526</v>
      </c>
      <c r="BE9" s="729" t="s">
        <v>3313</v>
      </c>
      <c r="BF9" s="729">
        <v>7</v>
      </c>
      <c r="BG9" s="729">
        <v>1</v>
      </c>
      <c r="BH9" s="729">
        <f t="shared" si="13"/>
        <v>0</v>
      </c>
      <c r="BI9" s="730">
        <f t="shared" ca="1" si="14"/>
        <v>0</v>
      </c>
      <c r="BJ9" s="730">
        <f t="shared" ca="1" si="15"/>
        <v>0</v>
      </c>
      <c r="BK9" s="730">
        <f t="shared" ca="1" si="16"/>
        <v>0</v>
      </c>
      <c r="BL9" s="731" t="str">
        <f t="shared" ca="1" si="17"/>
        <v/>
      </c>
      <c r="BM9" s="731">
        <v>1</v>
      </c>
      <c r="BN9" s="731" t="str">
        <f t="shared" ca="1" si="18"/>
        <v/>
      </c>
      <c r="BO9" s="731" t="s">
        <v>3388</v>
      </c>
      <c r="BP9" s="729">
        <f t="shared" ca="1" si="19"/>
        <v>0</v>
      </c>
      <c r="BQ9" s="729" t="s">
        <v>3389</v>
      </c>
      <c r="BR9" s="729"/>
      <c r="BS9" s="855"/>
    </row>
    <row r="10" spans="1:71" ht="12.75" customHeight="1" x14ac:dyDescent="0.35">
      <c r="A10" s="311">
        <f>FrontPage!$N$2</f>
        <v>1</v>
      </c>
      <c r="B10" s="311" t="str">
        <f t="shared" si="20"/>
        <v>RG1741</v>
      </c>
      <c r="C10" s="311">
        <f t="shared" si="0"/>
        <v>202526</v>
      </c>
      <c r="D10" s="1148" t="str">
        <f t="shared" si="21"/>
        <v>RG</v>
      </c>
      <c r="E10" s="311">
        <v>174</v>
      </c>
      <c r="F10" s="311" t="s">
        <v>545</v>
      </c>
      <c r="G10" s="1149">
        <f t="shared" si="1"/>
        <v>0</v>
      </c>
      <c r="H10" s="1150">
        <f t="shared" ca="1" si="22"/>
        <v>0</v>
      </c>
      <c r="I10" s="311">
        <f t="shared" si="2"/>
        <v>1</v>
      </c>
      <c r="J10" s="1151">
        <f t="shared" si="30"/>
        <v>1</v>
      </c>
      <c r="N10" s="1351">
        <f t="shared" si="31"/>
        <v>174</v>
      </c>
      <c r="O10" s="1352">
        <f>RG!B15</f>
        <v>174</v>
      </c>
      <c r="P10" s="1350" t="str">
        <f>RG!C15</f>
        <v>Universal Primary Free School Meals</v>
      </c>
      <c r="R10" s="344" t="s">
        <v>257</v>
      </c>
      <c r="S10" s="343">
        <f>SUM('RO8'!F6:O54)</f>
        <v>0</v>
      </c>
      <c r="T10" s="343">
        <f ca="1">SUM(H3032:H3216)</f>
        <v>0</v>
      </c>
      <c r="U10" s="348">
        <f t="shared" ca="1" si="23"/>
        <v>0</v>
      </c>
      <c r="V10" s="342"/>
      <c r="W10" s="316"/>
      <c r="AL10" s="728">
        <f t="shared" si="4"/>
        <v>202526</v>
      </c>
      <c r="AM10" s="729" t="s">
        <v>92</v>
      </c>
      <c r="AN10" s="729">
        <v>7</v>
      </c>
      <c r="AO10" s="729">
        <v>4</v>
      </c>
      <c r="AP10" s="729">
        <f t="shared" si="5"/>
        <v>0</v>
      </c>
      <c r="AQ10" s="821">
        <f t="shared" ca="1" si="6"/>
        <v>0</v>
      </c>
      <c r="AR10" s="821">
        <f t="shared" ca="1" si="7"/>
        <v>0</v>
      </c>
      <c r="AS10" s="821">
        <f t="shared" ca="1" si="8"/>
        <v>0</v>
      </c>
      <c r="AT10" s="730" t="str">
        <f t="shared" ca="1" si="9"/>
        <v/>
      </c>
      <c r="AU10" s="730" t="str">
        <f t="shared" ca="1" si="10"/>
        <v/>
      </c>
      <c r="AV10" s="730" t="str">
        <f t="shared" ca="1" si="11"/>
        <v/>
      </c>
      <c r="AW10" s="819" t="str">
        <f t="shared" ca="1" si="24"/>
        <v/>
      </c>
      <c r="AX10" s="819" t="str">
        <f t="shared" ca="1" si="25"/>
        <v/>
      </c>
      <c r="AY10" s="819" t="str">
        <f t="shared" ca="1" si="26"/>
        <v/>
      </c>
      <c r="AZ10" s="819" t="str">
        <f t="shared" ca="1" si="27"/>
        <v/>
      </c>
      <c r="BA10" s="727" t="str">
        <f t="shared" ca="1" si="28"/>
        <v/>
      </c>
      <c r="BC10" s="857" t="str">
        <f t="shared" si="12"/>
        <v>ROComp_8</v>
      </c>
      <c r="BD10" s="725">
        <f t="shared" si="29"/>
        <v>202526</v>
      </c>
      <c r="BE10" s="725" t="s">
        <v>3313</v>
      </c>
      <c r="BF10" s="725">
        <v>8</v>
      </c>
      <c r="BG10" s="725">
        <v>1</v>
      </c>
      <c r="BH10" s="725">
        <f t="shared" si="13"/>
        <v>0</v>
      </c>
      <c r="BI10" s="730">
        <f t="shared" ca="1" si="14"/>
        <v>0</v>
      </c>
      <c r="BJ10" s="730">
        <f t="shared" ca="1" si="15"/>
        <v>0</v>
      </c>
      <c r="BK10" s="730">
        <f t="shared" ca="1" si="16"/>
        <v>0</v>
      </c>
      <c r="BL10" s="732" t="str">
        <f t="shared" ca="1" si="17"/>
        <v/>
      </c>
      <c r="BM10" s="732"/>
      <c r="BN10" s="732" t="str">
        <f t="shared" ca="1" si="18"/>
        <v/>
      </c>
      <c r="BO10" s="732"/>
      <c r="BP10" s="725">
        <f t="shared" ca="1" si="19"/>
        <v>0</v>
      </c>
      <c r="BQ10" s="725" t="s">
        <v>231</v>
      </c>
      <c r="BR10" s="725"/>
      <c r="BS10" s="856"/>
    </row>
    <row r="11" spans="1:71" ht="12.75" customHeight="1" x14ac:dyDescent="0.35">
      <c r="A11" s="311">
        <f>FrontPage!$N$2</f>
        <v>1</v>
      </c>
      <c r="B11" s="311" t="str">
        <f t="shared" ref="B11:B62" si="32">D11&amp;E11&amp;I11</f>
        <v>RG1981</v>
      </c>
      <c r="C11" s="311">
        <f t="shared" si="0"/>
        <v>202526</v>
      </c>
      <c r="D11" s="1148" t="str">
        <f t="shared" si="21"/>
        <v>RG</v>
      </c>
      <c r="E11" s="1152">
        <v>198</v>
      </c>
      <c r="F11" s="311" t="s">
        <v>545</v>
      </c>
      <c r="G11" s="1149">
        <f t="shared" si="1"/>
        <v>0</v>
      </c>
      <c r="H11" s="1150">
        <f t="shared" ca="1" si="22"/>
        <v>0</v>
      </c>
      <c r="I11" s="311">
        <f t="shared" si="2"/>
        <v>1</v>
      </c>
      <c r="J11" s="1151">
        <f t="shared" si="30"/>
        <v>1</v>
      </c>
      <c r="N11" s="328">
        <f t="shared" ref="N11:N42" si="33">IF(D11="RG",E11,"")</f>
        <v>198</v>
      </c>
      <c r="O11" s="1264">
        <f>RG!B16</f>
        <v>198</v>
      </c>
      <c r="P11" s="1086" t="str">
        <f>RG!C16</f>
        <v>Other education (please specify)</v>
      </c>
      <c r="R11" s="344" t="s">
        <v>258</v>
      </c>
      <c r="S11" s="343">
        <f>SUM('RO9'!F6:O44)</f>
        <v>0</v>
      </c>
      <c r="T11" s="343">
        <f ca="1">SUM(H3217:H3509)</f>
        <v>0</v>
      </c>
      <c r="U11" s="348">
        <f t="shared" ca="1" si="23"/>
        <v>0</v>
      </c>
      <c r="V11" s="342"/>
      <c r="W11" s="316"/>
      <c r="AL11" s="724">
        <f t="shared" si="4"/>
        <v>202526</v>
      </c>
      <c r="AM11" s="725" t="s">
        <v>92</v>
      </c>
      <c r="AN11" s="725">
        <v>8</v>
      </c>
      <c r="AO11" s="725">
        <v>4</v>
      </c>
      <c r="AP11" s="725">
        <f t="shared" si="5"/>
        <v>0</v>
      </c>
      <c r="AQ11" s="820">
        <f t="shared" ca="1" si="6"/>
        <v>0</v>
      </c>
      <c r="AR11" s="820">
        <f t="shared" ca="1" si="7"/>
        <v>0</v>
      </c>
      <c r="AS11" s="820">
        <f t="shared" ca="1" si="8"/>
        <v>0</v>
      </c>
      <c r="AT11" s="726" t="str">
        <f t="shared" ca="1" si="9"/>
        <v/>
      </c>
      <c r="AU11" s="726" t="str">
        <f t="shared" ca="1" si="10"/>
        <v/>
      </c>
      <c r="AV11" s="726" t="str">
        <f t="shared" ca="1" si="11"/>
        <v/>
      </c>
      <c r="AW11" s="819" t="str">
        <f t="shared" ca="1" si="24"/>
        <v/>
      </c>
      <c r="AX11" s="819" t="str">
        <f t="shared" ca="1" si="25"/>
        <v/>
      </c>
      <c r="AY11" s="819" t="str">
        <f t="shared" ca="1" si="26"/>
        <v/>
      </c>
      <c r="AZ11" s="819" t="str">
        <f t="shared" ca="1" si="27"/>
        <v/>
      </c>
      <c r="BA11" s="727" t="str">
        <f t="shared" ca="1" si="28"/>
        <v/>
      </c>
      <c r="BC11" s="857" t="str">
        <f t="shared" si="12"/>
        <v>ROComp_10</v>
      </c>
      <c r="BD11" s="725">
        <f t="shared" si="29"/>
        <v>202526</v>
      </c>
      <c r="BE11" s="725" t="s">
        <v>3313</v>
      </c>
      <c r="BF11" s="725">
        <v>10</v>
      </c>
      <c r="BG11" s="725">
        <v>5</v>
      </c>
      <c r="BH11" s="725">
        <f t="shared" si="13"/>
        <v>0</v>
      </c>
      <c r="BI11" s="730">
        <f t="shared" ca="1" si="14"/>
        <v>0</v>
      </c>
      <c r="BJ11" s="730">
        <f t="shared" ca="1" si="15"/>
        <v>0</v>
      </c>
      <c r="BK11" s="730">
        <f t="shared" ca="1" si="16"/>
        <v>0</v>
      </c>
      <c r="BL11" s="732" t="str">
        <f t="shared" ca="1" si="17"/>
        <v/>
      </c>
      <c r="BM11" s="732"/>
      <c r="BN11" s="732" t="str">
        <f t="shared" ca="1" si="18"/>
        <v/>
      </c>
      <c r="BO11" s="732"/>
      <c r="BP11" s="725">
        <f t="shared" ca="1" si="19"/>
        <v>0</v>
      </c>
      <c r="BQ11" s="725" t="s">
        <v>231</v>
      </c>
      <c r="BR11" s="725"/>
      <c r="BS11" s="856"/>
    </row>
    <row r="12" spans="1:71" ht="12.75" customHeight="1" x14ac:dyDescent="0.35">
      <c r="A12" s="311">
        <f>FrontPage!$N$2</f>
        <v>1</v>
      </c>
      <c r="B12" s="311" t="str">
        <f t="shared" si="32"/>
        <v>RG1982</v>
      </c>
      <c r="C12" s="311">
        <f t="shared" si="0"/>
        <v>202526</v>
      </c>
      <c r="D12" s="1148" t="str">
        <f t="shared" si="21"/>
        <v>RG</v>
      </c>
      <c r="E12" s="1152">
        <v>198</v>
      </c>
      <c r="F12" s="311" t="s">
        <v>546</v>
      </c>
      <c r="G12" s="1149">
        <f t="shared" si="1"/>
        <v>0</v>
      </c>
      <c r="H12" s="1150">
        <f t="shared" ca="1" si="22"/>
        <v>0</v>
      </c>
      <c r="I12" s="311">
        <f t="shared" si="2"/>
        <v>2</v>
      </c>
      <c r="J12" s="1151" t="str">
        <f t="shared" si="30"/>
        <v/>
      </c>
      <c r="N12" s="328">
        <f t="shared" si="33"/>
        <v>198</v>
      </c>
      <c r="O12" s="1264">
        <f>RG!B17</f>
        <v>199</v>
      </c>
      <c r="P12" s="1086" t="str">
        <f>RG!C17</f>
        <v>Total Education</v>
      </c>
      <c r="R12" s="341" t="s">
        <v>92</v>
      </c>
      <c r="S12" s="343">
        <f>SUM(RS!E12:H54)+SUM(RS!E55:G114)+SUM(RS!H65:H84)</f>
        <v>0</v>
      </c>
      <c r="T12" s="343">
        <f ca="1">SUM(H3842:H4074)</f>
        <v>0</v>
      </c>
      <c r="U12" s="348">
        <f t="shared" ca="1" si="23"/>
        <v>0</v>
      </c>
      <c r="V12" s="342"/>
      <c r="W12" s="316"/>
      <c r="AL12" s="728">
        <f t="shared" si="4"/>
        <v>202526</v>
      </c>
      <c r="AM12" s="729" t="s">
        <v>92</v>
      </c>
      <c r="AN12" s="729">
        <v>10</v>
      </c>
      <c r="AO12" s="729">
        <v>4</v>
      </c>
      <c r="AP12" s="729">
        <f t="shared" si="5"/>
        <v>0</v>
      </c>
      <c r="AQ12" s="821">
        <f t="shared" ca="1" si="6"/>
        <v>0</v>
      </c>
      <c r="AR12" s="821">
        <f t="shared" ca="1" si="7"/>
        <v>0</v>
      </c>
      <c r="AS12" s="821">
        <f t="shared" ca="1" si="8"/>
        <v>0</v>
      </c>
      <c r="AT12" s="730" t="str">
        <f t="shared" ca="1" si="9"/>
        <v/>
      </c>
      <c r="AU12" s="730" t="str">
        <f t="shared" ca="1" si="10"/>
        <v/>
      </c>
      <c r="AV12" s="730" t="str">
        <f t="shared" ca="1" si="11"/>
        <v/>
      </c>
      <c r="AW12" s="819" t="str">
        <f t="shared" ca="1" si="24"/>
        <v/>
      </c>
      <c r="AX12" s="819" t="str">
        <f t="shared" ca="1" si="25"/>
        <v/>
      </c>
      <c r="AY12" s="819" t="str">
        <f t="shared" ca="1" si="26"/>
        <v/>
      </c>
      <c r="AZ12" s="819" t="str">
        <f t="shared" ca="1" si="27"/>
        <v/>
      </c>
      <c r="BA12" s="727" t="str">
        <f t="shared" ca="1" si="28"/>
        <v/>
      </c>
      <c r="BC12" s="857" t="str">
        <f t="shared" si="12"/>
        <v>ROComp_11</v>
      </c>
      <c r="BD12" s="729">
        <f t="shared" si="29"/>
        <v>202526</v>
      </c>
      <c r="BE12" s="729" t="s">
        <v>3313</v>
      </c>
      <c r="BF12" s="729">
        <v>11</v>
      </c>
      <c r="BG12" s="729">
        <v>5</v>
      </c>
      <c r="BH12" s="729">
        <f t="shared" si="13"/>
        <v>0</v>
      </c>
      <c r="BI12" s="730">
        <f t="shared" ca="1" si="14"/>
        <v>0</v>
      </c>
      <c r="BJ12" s="730">
        <f t="shared" ca="1" si="15"/>
        <v>0</v>
      </c>
      <c r="BK12" s="730">
        <f t="shared" ca="1" si="16"/>
        <v>0</v>
      </c>
      <c r="BL12" s="731" t="str">
        <f t="shared" ca="1" si="17"/>
        <v/>
      </c>
      <c r="BM12" s="731"/>
      <c r="BN12" s="731" t="str">
        <f t="shared" ca="1" si="18"/>
        <v/>
      </c>
      <c r="BO12" s="731"/>
      <c r="BP12" s="729">
        <f t="shared" ca="1" si="19"/>
        <v>0</v>
      </c>
      <c r="BQ12" s="729" t="s">
        <v>231</v>
      </c>
      <c r="BR12" s="729"/>
      <c r="BS12" s="855"/>
    </row>
    <row r="13" spans="1:71" ht="12.75" customHeight="1" x14ac:dyDescent="0.35">
      <c r="A13" s="311">
        <f>FrontPage!$N$2</f>
        <v>1</v>
      </c>
      <c r="B13" s="311" t="str">
        <f t="shared" si="32"/>
        <v>RG1991</v>
      </c>
      <c r="C13" s="311">
        <f t="shared" si="0"/>
        <v>202526</v>
      </c>
      <c r="D13" s="1148" t="str">
        <f t="shared" si="21"/>
        <v>RG</v>
      </c>
      <c r="E13" s="1152">
        <v>199</v>
      </c>
      <c r="F13" s="311" t="s">
        <v>545</v>
      </c>
      <c r="G13" s="1149">
        <f t="shared" si="1"/>
        <v>0</v>
      </c>
      <c r="H13" s="1150">
        <f t="shared" ca="1" si="22"/>
        <v>0</v>
      </c>
      <c r="I13" s="311">
        <f t="shared" si="2"/>
        <v>1</v>
      </c>
      <c r="J13" s="1151">
        <f t="shared" si="30"/>
        <v>1</v>
      </c>
      <c r="N13" s="328">
        <f t="shared" si="33"/>
        <v>199</v>
      </c>
      <c r="O13" s="1264">
        <f>RG!B18</f>
        <v>0</v>
      </c>
      <c r="P13" s="1086">
        <f>RG!C18</f>
        <v>0</v>
      </c>
      <c r="R13" s="344" t="s">
        <v>93</v>
      </c>
      <c r="S13" s="343">
        <f>SUM(RG!D8:E71)</f>
        <v>0</v>
      </c>
      <c r="T13" s="343">
        <f ca="1">SUM(H3:H68)</f>
        <v>0</v>
      </c>
      <c r="U13" s="348">
        <f t="shared" ca="1" si="23"/>
        <v>0</v>
      </c>
      <c r="V13" s="342"/>
      <c r="W13" s="316"/>
      <c r="AL13" s="724">
        <f t="shared" si="4"/>
        <v>202526</v>
      </c>
      <c r="AM13" s="725" t="s">
        <v>92</v>
      </c>
      <c r="AN13" s="725">
        <v>11</v>
      </c>
      <c r="AO13" s="725">
        <v>4</v>
      </c>
      <c r="AP13" s="725">
        <f t="shared" si="5"/>
        <v>0</v>
      </c>
      <c r="AQ13" s="820">
        <f t="shared" ca="1" si="6"/>
        <v>0</v>
      </c>
      <c r="AR13" s="820">
        <f t="shared" ca="1" si="7"/>
        <v>0</v>
      </c>
      <c r="AS13" s="820">
        <f t="shared" ca="1" si="8"/>
        <v>0</v>
      </c>
      <c r="AT13" s="726" t="str">
        <f t="shared" ca="1" si="9"/>
        <v/>
      </c>
      <c r="AU13" s="726" t="str">
        <f t="shared" ca="1" si="10"/>
        <v/>
      </c>
      <c r="AV13" s="726" t="str">
        <f t="shared" ca="1" si="11"/>
        <v/>
      </c>
      <c r="AW13" s="819" t="str">
        <f t="shared" ca="1" si="24"/>
        <v/>
      </c>
      <c r="AX13" s="819" t="str">
        <f t="shared" ca="1" si="25"/>
        <v/>
      </c>
      <c r="AY13" s="819" t="str">
        <f t="shared" ca="1" si="26"/>
        <v/>
      </c>
      <c r="AZ13" s="819" t="str">
        <f t="shared" ca="1" si="27"/>
        <v/>
      </c>
      <c r="BA13" s="727" t="str">
        <f t="shared" ca="1" si="28"/>
        <v/>
      </c>
      <c r="BC13" s="857" t="str">
        <f t="shared" si="12"/>
        <v>ROComp_12</v>
      </c>
      <c r="BD13" s="725">
        <f t="shared" si="29"/>
        <v>202526</v>
      </c>
      <c r="BE13" s="725" t="s">
        <v>3313</v>
      </c>
      <c r="BF13" s="725">
        <v>12</v>
      </c>
      <c r="BG13" s="725">
        <v>5</v>
      </c>
      <c r="BH13" s="725">
        <f t="shared" si="13"/>
        <v>0</v>
      </c>
      <c r="BI13" s="730">
        <f t="shared" ca="1" si="14"/>
        <v>0</v>
      </c>
      <c r="BJ13" s="730">
        <f t="shared" ca="1" si="15"/>
        <v>0</v>
      </c>
      <c r="BK13" s="730">
        <f t="shared" ca="1" si="16"/>
        <v>0</v>
      </c>
      <c r="BL13" s="732" t="str">
        <f t="shared" ca="1" si="17"/>
        <v/>
      </c>
      <c r="BM13" s="732"/>
      <c r="BN13" s="732" t="str">
        <f t="shared" ca="1" si="18"/>
        <v/>
      </c>
      <c r="BO13" s="732"/>
      <c r="BP13" s="725">
        <f t="shared" ca="1" si="19"/>
        <v>0</v>
      </c>
      <c r="BQ13" s="725" t="s">
        <v>231</v>
      </c>
      <c r="BR13" s="725"/>
      <c r="BS13" s="856"/>
    </row>
    <row r="14" spans="1:71" ht="12.75" customHeight="1" x14ac:dyDescent="0.35">
      <c r="A14" s="311">
        <f>FrontPage!$N$2</f>
        <v>1</v>
      </c>
      <c r="B14" s="311" t="str">
        <f t="shared" si="32"/>
        <v>RG1992</v>
      </c>
      <c r="C14" s="311">
        <f t="shared" si="0"/>
        <v>202526</v>
      </c>
      <c r="D14" s="1148" t="str">
        <f t="shared" si="21"/>
        <v>RG</v>
      </c>
      <c r="E14" s="1152">
        <v>199</v>
      </c>
      <c r="F14" s="311" t="s">
        <v>546</v>
      </c>
      <c r="G14" s="1149">
        <f t="shared" si="1"/>
        <v>0</v>
      </c>
      <c r="H14" s="1150">
        <f t="shared" ca="1" si="22"/>
        <v>0</v>
      </c>
      <c r="I14" s="311">
        <f t="shared" si="2"/>
        <v>2</v>
      </c>
      <c r="J14" s="1151" t="str">
        <f t="shared" si="30"/>
        <v/>
      </c>
      <c r="N14" s="328">
        <f t="shared" si="33"/>
        <v>199</v>
      </c>
      <c r="O14" s="191" t="str">
        <f>RG!B19</f>
        <v>Highways, Roads and Transport</v>
      </c>
      <c r="P14" s="1086">
        <f>RG!C19</f>
        <v>0</v>
      </c>
      <c r="R14" s="344" t="s">
        <v>229</v>
      </c>
      <c r="S14" s="343">
        <f>SUM(ROP!F7:O14)</f>
        <v>0</v>
      </c>
      <c r="T14" s="343">
        <f ca="1">SUM(H3791:H3841)</f>
        <v>0</v>
      </c>
      <c r="U14" s="348">
        <f t="shared" ca="1" si="23"/>
        <v>0</v>
      </c>
      <c r="V14" s="342"/>
      <c r="W14" s="316"/>
      <c r="AL14" s="728">
        <f t="shared" si="4"/>
        <v>202526</v>
      </c>
      <c r="AM14" s="729" t="s">
        <v>92</v>
      </c>
      <c r="AN14" s="729">
        <v>12</v>
      </c>
      <c r="AO14" s="729">
        <v>4</v>
      </c>
      <c r="AP14" s="729">
        <f t="shared" si="5"/>
        <v>0</v>
      </c>
      <c r="AQ14" s="821">
        <f t="shared" ca="1" si="6"/>
        <v>0</v>
      </c>
      <c r="AR14" s="821">
        <f t="shared" ca="1" si="7"/>
        <v>0</v>
      </c>
      <c r="AS14" s="821">
        <f t="shared" ca="1" si="8"/>
        <v>0</v>
      </c>
      <c r="AT14" s="730" t="str">
        <f t="shared" ca="1" si="9"/>
        <v/>
      </c>
      <c r="AU14" s="730" t="str">
        <f t="shared" ca="1" si="10"/>
        <v/>
      </c>
      <c r="AV14" s="730" t="str">
        <f t="shared" ca="1" si="11"/>
        <v/>
      </c>
      <c r="AW14" s="819" t="str">
        <f t="shared" ca="1" si="24"/>
        <v/>
      </c>
      <c r="AX14" s="819" t="str">
        <f t="shared" ca="1" si="25"/>
        <v/>
      </c>
      <c r="AY14" s="819" t="str">
        <f t="shared" ca="1" si="26"/>
        <v/>
      </c>
      <c r="AZ14" s="819" t="str">
        <f t="shared" ca="1" si="27"/>
        <v/>
      </c>
      <c r="BA14" s="727" t="str">
        <f t="shared" ca="1" si="28"/>
        <v/>
      </c>
      <c r="BC14" s="857" t="str">
        <f t="shared" si="12"/>
        <v>ROComp_13</v>
      </c>
      <c r="BD14" s="729">
        <f t="shared" si="29"/>
        <v>202526</v>
      </c>
      <c r="BE14" s="729" t="s">
        <v>3313</v>
      </c>
      <c r="BF14" s="729">
        <v>13</v>
      </c>
      <c r="BG14" s="729">
        <v>6</v>
      </c>
      <c r="BH14" s="729">
        <f t="shared" si="13"/>
        <v>0</v>
      </c>
      <c r="BI14" s="730">
        <f t="shared" ca="1" si="14"/>
        <v>0</v>
      </c>
      <c r="BJ14" s="730">
        <f t="shared" ca="1" si="15"/>
        <v>0</v>
      </c>
      <c r="BK14" s="730">
        <f t="shared" ca="1" si="16"/>
        <v>0</v>
      </c>
      <c r="BL14" s="731" t="str">
        <f t="shared" ca="1" si="17"/>
        <v/>
      </c>
      <c r="BM14" s="731"/>
      <c r="BN14" s="731" t="e">
        <f t="shared" ca="1" si="18"/>
        <v>#REF!</v>
      </c>
      <c r="BO14" s="731"/>
      <c r="BP14" s="729">
        <f t="shared" ca="1" si="19"/>
        <v>0</v>
      </c>
      <c r="BQ14" s="729" t="s">
        <v>231</v>
      </c>
      <c r="BR14" s="729"/>
      <c r="BS14" s="855"/>
    </row>
    <row r="15" spans="1:71" ht="12.75" customHeight="1" x14ac:dyDescent="0.35">
      <c r="A15" s="311">
        <f>FrontPage!$N$2</f>
        <v>1</v>
      </c>
      <c r="B15" s="311" t="str">
        <f t="shared" si="32"/>
        <v>RG2011</v>
      </c>
      <c r="C15" s="311">
        <f t="shared" si="0"/>
        <v>202526</v>
      </c>
      <c r="D15" s="1148" t="str">
        <f t="shared" si="21"/>
        <v>RG</v>
      </c>
      <c r="E15" s="311">
        <v>201</v>
      </c>
      <c r="F15" s="311" t="s">
        <v>545</v>
      </c>
      <c r="G15" s="1149">
        <f t="shared" si="1"/>
        <v>0</v>
      </c>
      <c r="H15" s="1150">
        <f t="shared" ca="1" si="22"/>
        <v>0</v>
      </c>
      <c r="I15" s="311">
        <f t="shared" si="2"/>
        <v>1</v>
      </c>
      <c r="J15" s="1151">
        <f t="shared" si="30"/>
        <v>1</v>
      </c>
      <c r="N15" s="328">
        <f t="shared" si="33"/>
        <v>201</v>
      </c>
      <c r="O15" s="191">
        <f>RG!B20</f>
        <v>201</v>
      </c>
      <c r="P15" s="1086" t="str">
        <f>RG!C20</f>
        <v>Concessionary fares re-imbursement grant</v>
      </c>
      <c r="R15" s="344" t="s">
        <v>227</v>
      </c>
      <c r="S15" s="343">
        <f>SUM(ROF!E6:N31)</f>
        <v>0</v>
      </c>
      <c r="T15" s="343">
        <f ca="1">SUM(H3510:H3601)</f>
        <v>0</v>
      </c>
      <c r="U15" s="348">
        <f t="shared" ca="1" si="23"/>
        <v>0</v>
      </c>
      <c r="V15" s="342"/>
      <c r="W15" s="316"/>
      <c r="AL15" s="724">
        <f t="shared" si="4"/>
        <v>202526</v>
      </c>
      <c r="AM15" s="725" t="s">
        <v>92</v>
      </c>
      <c r="AN15" s="725">
        <v>13</v>
      </c>
      <c r="AO15" s="725">
        <v>4</v>
      </c>
      <c r="AP15" s="725">
        <f t="shared" si="5"/>
        <v>0</v>
      </c>
      <c r="AQ15" s="820">
        <f t="shared" ca="1" si="6"/>
        <v>0</v>
      </c>
      <c r="AR15" s="820">
        <f t="shared" ca="1" si="7"/>
        <v>0</v>
      </c>
      <c r="AS15" s="820">
        <f t="shared" ca="1" si="8"/>
        <v>0</v>
      </c>
      <c r="AT15" s="726" t="str">
        <f t="shared" ca="1" si="9"/>
        <v/>
      </c>
      <c r="AU15" s="726" t="str">
        <f t="shared" ca="1" si="10"/>
        <v/>
      </c>
      <c r="AV15" s="726" t="str">
        <f t="shared" ca="1" si="11"/>
        <v/>
      </c>
      <c r="AW15" s="819" t="str">
        <f t="shared" ca="1" si="24"/>
        <v/>
      </c>
      <c r="AX15" s="819" t="str">
        <f t="shared" ca="1" si="25"/>
        <v/>
      </c>
      <c r="AY15" s="819" t="str">
        <f t="shared" ca="1" si="26"/>
        <v/>
      </c>
      <c r="AZ15" s="819" t="str">
        <f t="shared" ca="1" si="27"/>
        <v/>
      </c>
      <c r="BA15" s="727" t="str">
        <f t="shared" ca="1" si="28"/>
        <v/>
      </c>
      <c r="BC15" s="857" t="str">
        <f t="shared" si="12"/>
        <v>ROComp_14</v>
      </c>
      <c r="BD15" s="725">
        <f t="shared" si="29"/>
        <v>202526</v>
      </c>
      <c r="BE15" s="725" t="s">
        <v>3313</v>
      </c>
      <c r="BF15" s="725">
        <v>14</v>
      </c>
      <c r="BG15" s="725">
        <v>7</v>
      </c>
      <c r="BH15" s="725">
        <f t="shared" si="13"/>
        <v>0</v>
      </c>
      <c r="BI15" s="730">
        <f t="shared" ca="1" si="14"/>
        <v>0</v>
      </c>
      <c r="BJ15" s="730">
        <f t="shared" ca="1" si="15"/>
        <v>0</v>
      </c>
      <c r="BK15" s="730">
        <f t="shared" ca="1" si="16"/>
        <v>0</v>
      </c>
      <c r="BL15" s="732" t="str">
        <f t="shared" ca="1" si="17"/>
        <v/>
      </c>
      <c r="BM15" s="732"/>
      <c r="BN15" s="732" t="str">
        <f t="shared" ca="1" si="18"/>
        <v/>
      </c>
      <c r="BO15" s="732"/>
      <c r="BP15" s="725">
        <f t="shared" ca="1" si="19"/>
        <v>0</v>
      </c>
      <c r="BQ15" s="725" t="s">
        <v>231</v>
      </c>
      <c r="BR15" s="725"/>
      <c r="BS15" s="856"/>
    </row>
    <row r="16" spans="1:71" ht="12.75" customHeight="1" x14ac:dyDescent="0.35">
      <c r="A16" s="311">
        <f>FrontPage!$N$2</f>
        <v>1</v>
      </c>
      <c r="B16" s="311" t="str">
        <f t="shared" si="32"/>
        <v>RG2081</v>
      </c>
      <c r="C16" s="311">
        <f t="shared" si="0"/>
        <v>202526</v>
      </c>
      <c r="D16" s="1148" t="str">
        <f t="shared" si="21"/>
        <v>RG</v>
      </c>
      <c r="E16" s="311">
        <v>208</v>
      </c>
      <c r="F16" s="311" t="s">
        <v>545</v>
      </c>
      <c r="G16" s="1149">
        <f t="shared" si="1"/>
        <v>0</v>
      </c>
      <c r="H16" s="1150">
        <f t="shared" ca="1" si="22"/>
        <v>0</v>
      </c>
      <c r="I16" s="311">
        <f t="shared" si="2"/>
        <v>1</v>
      </c>
      <c r="J16" s="1151">
        <f t="shared" si="30"/>
        <v>1</v>
      </c>
      <c r="N16" s="328">
        <f t="shared" si="33"/>
        <v>208</v>
      </c>
      <c r="O16" s="191">
        <f>RG!B21</f>
        <v>208</v>
      </c>
      <c r="P16" s="1086" t="str">
        <f>RG!C21</f>
        <v>Bus Services Support</v>
      </c>
      <c r="R16" s="344" t="s">
        <v>228</v>
      </c>
      <c r="S16" s="343">
        <f>SUM(RON!E6:N42)-SUM(RON!E28:E34)</f>
        <v>0</v>
      </c>
      <c r="T16" s="343">
        <f ca="1">SUM(H3602:H3790)+SUM(RON!K28:K35)</f>
        <v>0</v>
      </c>
      <c r="U16" s="348">
        <f t="shared" ca="1" si="23"/>
        <v>0</v>
      </c>
      <c r="V16" s="342"/>
      <c r="W16" s="316"/>
      <c r="AL16" s="728">
        <f t="shared" si="4"/>
        <v>202526</v>
      </c>
      <c r="AM16" s="729" t="s">
        <v>92</v>
      </c>
      <c r="AN16" s="729">
        <v>14</v>
      </c>
      <c r="AO16" s="729">
        <v>4</v>
      </c>
      <c r="AP16" s="729">
        <f t="shared" si="5"/>
        <v>0</v>
      </c>
      <c r="AQ16" s="821">
        <f t="shared" ca="1" si="6"/>
        <v>0</v>
      </c>
      <c r="AR16" s="821">
        <f t="shared" ca="1" si="7"/>
        <v>0</v>
      </c>
      <c r="AS16" s="821">
        <f t="shared" ca="1" si="8"/>
        <v>0</v>
      </c>
      <c r="AT16" s="730" t="str">
        <f t="shared" ca="1" si="9"/>
        <v/>
      </c>
      <c r="AU16" s="730" t="str">
        <f t="shared" ca="1" si="10"/>
        <v/>
      </c>
      <c r="AV16" s="730" t="str">
        <f t="shared" ca="1" si="11"/>
        <v/>
      </c>
      <c r="AW16" s="819" t="str">
        <f t="shared" ca="1" si="24"/>
        <v/>
      </c>
      <c r="AX16" s="819" t="str">
        <f t="shared" ca="1" si="25"/>
        <v/>
      </c>
      <c r="AY16" s="819" t="str">
        <f t="shared" ca="1" si="26"/>
        <v/>
      </c>
      <c r="AZ16" s="819" t="str">
        <f t="shared" ca="1" si="27"/>
        <v/>
      </c>
      <c r="BA16" s="727" t="str">
        <f t="shared" ca="1" si="28"/>
        <v/>
      </c>
      <c r="BC16" s="857" t="str">
        <f t="shared" si="12"/>
        <v>ROComp_15</v>
      </c>
      <c r="BD16" s="729">
        <f t="shared" si="29"/>
        <v>202526</v>
      </c>
      <c r="BE16" s="729" t="s">
        <v>3313</v>
      </c>
      <c r="BF16" s="729">
        <v>15</v>
      </c>
      <c r="BG16" s="729">
        <v>7</v>
      </c>
      <c r="BH16" s="729">
        <f t="shared" si="13"/>
        <v>0</v>
      </c>
      <c r="BI16" s="730">
        <f t="shared" ca="1" si="14"/>
        <v>0</v>
      </c>
      <c r="BJ16" s="730">
        <f t="shared" ca="1" si="15"/>
        <v>0</v>
      </c>
      <c r="BK16" s="730">
        <f t="shared" ca="1" si="16"/>
        <v>0</v>
      </c>
      <c r="BL16" s="731" t="str">
        <f t="shared" ca="1" si="17"/>
        <v/>
      </c>
      <c r="BM16" s="731"/>
      <c r="BN16" s="731" t="str">
        <f t="shared" ca="1" si="18"/>
        <v/>
      </c>
      <c r="BO16" s="731"/>
      <c r="BP16" s="729">
        <f t="shared" ca="1" si="19"/>
        <v>0</v>
      </c>
      <c r="BQ16" s="729" t="s">
        <v>231</v>
      </c>
      <c r="BR16" s="729"/>
      <c r="BS16" s="855"/>
    </row>
    <row r="17" spans="1:71" ht="12.75" customHeight="1" thickBot="1" x14ac:dyDescent="0.4">
      <c r="A17" s="311">
        <f>FrontPage!$N$2</f>
        <v>1</v>
      </c>
      <c r="B17" s="311" t="str">
        <f t="shared" si="32"/>
        <v>RG2981</v>
      </c>
      <c r="C17" s="311">
        <f t="shared" si="0"/>
        <v>202526</v>
      </c>
      <c r="D17" s="1148" t="str">
        <f t="shared" si="21"/>
        <v>RG</v>
      </c>
      <c r="E17" s="1152">
        <v>298</v>
      </c>
      <c r="F17" s="311" t="s">
        <v>545</v>
      </c>
      <c r="G17" s="1149">
        <f t="shared" si="1"/>
        <v>0</v>
      </c>
      <c r="H17" s="1150">
        <f t="shared" ca="1" si="22"/>
        <v>0</v>
      </c>
      <c r="I17" s="311">
        <f t="shared" si="2"/>
        <v>1</v>
      </c>
      <c r="J17" s="1151">
        <f t="shared" si="30"/>
        <v>1</v>
      </c>
      <c r="N17" s="328">
        <f t="shared" si="33"/>
        <v>298</v>
      </c>
      <c r="O17" s="191">
        <f>RG!B22</f>
        <v>298</v>
      </c>
      <c r="P17" s="1086" t="str">
        <f>RG!C22</f>
        <v>Other highways, roads and transport (please specify)</v>
      </c>
      <c r="R17" s="345"/>
      <c r="S17" s="346"/>
      <c r="T17" s="346"/>
      <c r="U17" s="346"/>
      <c r="V17" s="347"/>
      <c r="W17" s="316"/>
      <c r="AL17" s="724">
        <f t="shared" si="4"/>
        <v>202526</v>
      </c>
      <c r="AM17" s="725" t="s">
        <v>92</v>
      </c>
      <c r="AN17" s="725">
        <v>15</v>
      </c>
      <c r="AO17" s="725">
        <v>4</v>
      </c>
      <c r="AP17" s="725">
        <f t="shared" si="5"/>
        <v>0</v>
      </c>
      <c r="AQ17" s="820">
        <f t="shared" ca="1" si="6"/>
        <v>0</v>
      </c>
      <c r="AR17" s="820">
        <f t="shared" ca="1" si="7"/>
        <v>0</v>
      </c>
      <c r="AS17" s="820">
        <f t="shared" ca="1" si="8"/>
        <v>0</v>
      </c>
      <c r="AT17" s="726" t="str">
        <f t="shared" ca="1" si="9"/>
        <v/>
      </c>
      <c r="AU17" s="726" t="str">
        <f t="shared" ca="1" si="10"/>
        <v/>
      </c>
      <c r="AV17" s="726" t="str">
        <f t="shared" ca="1" si="11"/>
        <v/>
      </c>
      <c r="AW17" s="819" t="str">
        <f t="shared" ca="1" si="24"/>
        <v/>
      </c>
      <c r="AX17" s="819" t="str">
        <f t="shared" ca="1" si="25"/>
        <v/>
      </c>
      <c r="AY17" s="819" t="str">
        <f t="shared" ca="1" si="26"/>
        <v/>
      </c>
      <c r="AZ17" s="819" t="str">
        <f t="shared" ca="1" si="27"/>
        <v/>
      </c>
      <c r="BA17" s="727" t="str">
        <f t="shared" ca="1" si="28"/>
        <v/>
      </c>
      <c r="BC17" s="857" t="str">
        <f t="shared" si="12"/>
        <v>ROComp_16</v>
      </c>
      <c r="BD17" s="725">
        <f t="shared" si="29"/>
        <v>202526</v>
      </c>
      <c r="BE17" s="725" t="s">
        <v>3313</v>
      </c>
      <c r="BF17" s="725">
        <v>16</v>
      </c>
      <c r="BG17" s="725">
        <v>8</v>
      </c>
      <c r="BH17" s="725">
        <f t="shared" si="13"/>
        <v>0</v>
      </c>
      <c r="BI17" s="730">
        <f t="shared" ca="1" si="14"/>
        <v>0</v>
      </c>
      <c r="BJ17" s="730">
        <f t="shared" ca="1" si="15"/>
        <v>0</v>
      </c>
      <c r="BK17" s="730">
        <f t="shared" ca="1" si="16"/>
        <v>0</v>
      </c>
      <c r="BL17" s="732" t="str">
        <f t="shared" ca="1" si="17"/>
        <v/>
      </c>
      <c r="BM17" s="732"/>
      <c r="BN17" s="732" t="str">
        <f t="shared" ca="1" si="18"/>
        <v/>
      </c>
      <c r="BO17" s="732"/>
      <c r="BP17" s="725">
        <f t="shared" ca="1" si="19"/>
        <v>0</v>
      </c>
      <c r="BQ17" s="725" t="s">
        <v>231</v>
      </c>
      <c r="BR17" s="725"/>
      <c r="BS17" s="856"/>
    </row>
    <row r="18" spans="1:71" ht="12.75" customHeight="1" x14ac:dyDescent="0.35">
      <c r="A18" s="311">
        <f>FrontPage!$N$2</f>
        <v>1</v>
      </c>
      <c r="B18" s="311" t="str">
        <f t="shared" si="32"/>
        <v>RG2982</v>
      </c>
      <c r="C18" s="311">
        <f t="shared" si="0"/>
        <v>202526</v>
      </c>
      <c r="D18" s="1148" t="str">
        <f t="shared" si="21"/>
        <v>RG</v>
      </c>
      <c r="E18" s="1152">
        <v>298</v>
      </c>
      <c r="F18" s="311" t="s">
        <v>546</v>
      </c>
      <c r="G18" s="1149">
        <f t="shared" si="1"/>
        <v>0</v>
      </c>
      <c r="H18" s="1150">
        <f t="shared" ref="H18:H20" ca="1" si="34">IF(UANumber = 0,0,IF(VLOOKUP(E18,INDIRECT("_"&amp;D18),MATCH(F18,INDIRECT("_"&amp;D18&amp;$I$2),0),FALSE)="",0,VLOOKUP(E18,INDIRECT("_"&amp;D18),MATCH(F18,INDIRECT("_"&amp;D18&amp;$I$2),0),FALSE)))</f>
        <v>0</v>
      </c>
      <c r="I18" s="311">
        <f t="shared" si="2"/>
        <v>2</v>
      </c>
      <c r="J18" s="1151" t="str">
        <f t="shared" si="30"/>
        <v/>
      </c>
      <c r="N18" s="328">
        <f t="shared" si="33"/>
        <v>298</v>
      </c>
      <c r="O18" s="191">
        <f>RG!B23</f>
        <v>299</v>
      </c>
      <c r="P18" s="1086" t="str">
        <f>RG!C23</f>
        <v>Total Highways, Roads and Transport</v>
      </c>
      <c r="W18" s="316"/>
      <c r="AL18" s="728">
        <f t="shared" si="4"/>
        <v>202526</v>
      </c>
      <c r="AM18" s="729" t="s">
        <v>92</v>
      </c>
      <c r="AN18" s="729">
        <v>16</v>
      </c>
      <c r="AO18" s="729">
        <v>4</v>
      </c>
      <c r="AP18" s="729">
        <f t="shared" si="5"/>
        <v>0</v>
      </c>
      <c r="AQ18" s="821">
        <f t="shared" ca="1" si="6"/>
        <v>0</v>
      </c>
      <c r="AR18" s="821">
        <f t="shared" ca="1" si="7"/>
        <v>0</v>
      </c>
      <c r="AS18" s="821">
        <f t="shared" ca="1" si="8"/>
        <v>0</v>
      </c>
      <c r="AT18" s="730" t="str">
        <f t="shared" ca="1" si="9"/>
        <v/>
      </c>
      <c r="AU18" s="730" t="str">
        <f t="shared" ca="1" si="10"/>
        <v/>
      </c>
      <c r="AV18" s="730" t="str">
        <f t="shared" ca="1" si="11"/>
        <v/>
      </c>
      <c r="AW18" s="819" t="str">
        <f t="shared" ca="1" si="24"/>
        <v/>
      </c>
      <c r="AX18" s="819" t="str">
        <f t="shared" ca="1" si="25"/>
        <v/>
      </c>
      <c r="AY18" s="819" t="str">
        <f t="shared" ca="1" si="26"/>
        <v/>
      </c>
      <c r="AZ18" s="819" t="str">
        <f t="shared" ca="1" si="27"/>
        <v/>
      </c>
      <c r="BA18" s="727" t="str">
        <f t="shared" ca="1" si="28"/>
        <v/>
      </c>
      <c r="BC18" s="857" t="str">
        <f t="shared" si="12"/>
        <v>ROComp_17</v>
      </c>
      <c r="BD18" s="729">
        <f t="shared" si="29"/>
        <v>202526</v>
      </c>
      <c r="BE18" s="729" t="s">
        <v>3313</v>
      </c>
      <c r="BF18" s="729">
        <v>17</v>
      </c>
      <c r="BG18" s="729">
        <v>8</v>
      </c>
      <c r="BH18" s="729">
        <f t="shared" si="13"/>
        <v>0</v>
      </c>
      <c r="BI18" s="730">
        <f t="shared" ca="1" si="14"/>
        <v>0</v>
      </c>
      <c r="BJ18" s="730">
        <f t="shared" ca="1" si="15"/>
        <v>0</v>
      </c>
      <c r="BK18" s="730">
        <f t="shared" ca="1" si="16"/>
        <v>0</v>
      </c>
      <c r="BL18" s="731" t="str">
        <f t="shared" ca="1" si="17"/>
        <v/>
      </c>
      <c r="BM18" s="731"/>
      <c r="BN18" s="731" t="str">
        <f t="shared" ca="1" si="18"/>
        <v/>
      </c>
      <c r="BO18" s="731"/>
      <c r="BP18" s="729">
        <f t="shared" ca="1" si="19"/>
        <v>0</v>
      </c>
      <c r="BQ18" s="729" t="s">
        <v>231</v>
      </c>
      <c r="BR18" s="729"/>
      <c r="BS18" s="855"/>
    </row>
    <row r="19" spans="1:71" ht="12.75" customHeight="1" x14ac:dyDescent="0.35">
      <c r="A19" s="311">
        <f>FrontPage!$N$2</f>
        <v>1</v>
      </c>
      <c r="B19" s="311" t="str">
        <f t="shared" si="32"/>
        <v>RG2991</v>
      </c>
      <c r="C19" s="311">
        <f t="shared" si="0"/>
        <v>202526</v>
      </c>
      <c r="D19" s="1148" t="str">
        <f t="shared" si="21"/>
        <v>RG</v>
      </c>
      <c r="E19" s="1152">
        <v>299</v>
      </c>
      <c r="F19" s="311" t="s">
        <v>545</v>
      </c>
      <c r="G19" s="1149">
        <f t="shared" si="1"/>
        <v>0</v>
      </c>
      <c r="H19" s="1150">
        <f t="shared" ca="1" si="34"/>
        <v>0</v>
      </c>
      <c r="I19" s="311">
        <f t="shared" si="2"/>
        <v>1</v>
      </c>
      <c r="J19" s="1151">
        <f t="shared" si="30"/>
        <v>1</v>
      </c>
      <c r="N19" s="328">
        <f t="shared" si="33"/>
        <v>299</v>
      </c>
      <c r="O19" s="191">
        <f>RG!B24</f>
        <v>0</v>
      </c>
      <c r="P19" s="1086">
        <f>RG!C24</f>
        <v>0</v>
      </c>
      <c r="W19" s="316"/>
      <c r="AL19" s="724">
        <f t="shared" si="4"/>
        <v>202526</v>
      </c>
      <c r="AM19" s="725" t="s">
        <v>92</v>
      </c>
      <c r="AN19" s="725">
        <v>17</v>
      </c>
      <c r="AO19" s="725">
        <v>4</v>
      </c>
      <c r="AP19" s="725">
        <f t="shared" si="5"/>
        <v>0</v>
      </c>
      <c r="AQ19" s="820">
        <f t="shared" ca="1" si="6"/>
        <v>0</v>
      </c>
      <c r="AR19" s="820">
        <f t="shared" ca="1" si="7"/>
        <v>0</v>
      </c>
      <c r="AS19" s="820">
        <f t="shared" ca="1" si="8"/>
        <v>0</v>
      </c>
      <c r="AT19" s="726" t="str">
        <f t="shared" ca="1" si="9"/>
        <v/>
      </c>
      <c r="AU19" s="726" t="str">
        <f t="shared" ca="1" si="10"/>
        <v/>
      </c>
      <c r="AV19" s="726" t="str">
        <f t="shared" ca="1" si="11"/>
        <v/>
      </c>
      <c r="AW19" s="819" t="str">
        <f t="shared" ca="1" si="24"/>
        <v/>
      </c>
      <c r="AX19" s="819" t="str">
        <f t="shared" ca="1" si="25"/>
        <v/>
      </c>
      <c r="AY19" s="819" t="str">
        <f t="shared" ca="1" si="26"/>
        <v/>
      </c>
      <c r="AZ19" s="819" t="str">
        <f t="shared" ca="1" si="27"/>
        <v/>
      </c>
      <c r="BA19" s="727" t="str">
        <f t="shared" ca="1" si="28"/>
        <v/>
      </c>
      <c r="BC19" s="857" t="str">
        <f t="shared" si="12"/>
        <v>ROComp_18</v>
      </c>
      <c r="BD19" s="725">
        <f t="shared" si="29"/>
        <v>202526</v>
      </c>
      <c r="BE19" s="725" t="s">
        <v>3313</v>
      </c>
      <c r="BF19" s="725">
        <v>18</v>
      </c>
      <c r="BG19" s="725">
        <v>8</v>
      </c>
      <c r="BH19" s="725">
        <f t="shared" si="13"/>
        <v>0</v>
      </c>
      <c r="BI19" s="730">
        <f t="shared" ca="1" si="14"/>
        <v>0</v>
      </c>
      <c r="BJ19" s="730">
        <f t="shared" ca="1" si="15"/>
        <v>0</v>
      </c>
      <c r="BK19" s="730">
        <f t="shared" ca="1" si="16"/>
        <v>0</v>
      </c>
      <c r="BL19" s="732" t="str">
        <f t="shared" ca="1" si="17"/>
        <v/>
      </c>
      <c r="BM19" s="732">
        <v>1</v>
      </c>
      <c r="BN19" s="732" t="str">
        <f t="shared" ca="1" si="18"/>
        <v/>
      </c>
      <c r="BO19" s="732" t="s">
        <v>3388</v>
      </c>
      <c r="BP19" s="725">
        <f t="shared" ca="1" si="19"/>
        <v>0</v>
      </c>
      <c r="BQ19" s="725" t="s">
        <v>3389</v>
      </c>
      <c r="BR19" s="725"/>
      <c r="BS19" s="856"/>
    </row>
    <row r="20" spans="1:71" ht="12.75" customHeight="1" thickBot="1" x14ac:dyDescent="0.4">
      <c r="A20" s="311">
        <f>FrontPage!$N$2</f>
        <v>1</v>
      </c>
      <c r="B20" s="311" t="str">
        <f t="shared" si="32"/>
        <v>RG2992</v>
      </c>
      <c r="C20" s="311">
        <f t="shared" si="0"/>
        <v>202526</v>
      </c>
      <c r="D20" s="1148" t="str">
        <f t="shared" si="21"/>
        <v>RG</v>
      </c>
      <c r="E20" s="1152">
        <v>299</v>
      </c>
      <c r="F20" s="311" t="s">
        <v>546</v>
      </c>
      <c r="G20" s="1149">
        <f t="shared" si="1"/>
        <v>0</v>
      </c>
      <c r="H20" s="1150">
        <f t="shared" ca="1" si="34"/>
        <v>0</v>
      </c>
      <c r="I20" s="311">
        <f t="shared" si="2"/>
        <v>2</v>
      </c>
      <c r="J20" s="1151" t="str">
        <f t="shared" si="30"/>
        <v/>
      </c>
      <c r="N20" s="328">
        <f t="shared" si="33"/>
        <v>299</v>
      </c>
      <c r="O20" s="191" t="str">
        <f>RG!B25</f>
        <v>Social Services</v>
      </c>
      <c r="P20" s="1086">
        <f>RG!C25</f>
        <v>0</v>
      </c>
      <c r="W20" s="316"/>
      <c r="AL20" s="728">
        <f t="shared" si="4"/>
        <v>202526</v>
      </c>
      <c r="AM20" s="729" t="s">
        <v>92</v>
      </c>
      <c r="AN20" s="729">
        <v>18</v>
      </c>
      <c r="AO20" s="729">
        <v>4</v>
      </c>
      <c r="AP20" s="729">
        <f t="shared" si="5"/>
        <v>0</v>
      </c>
      <c r="AQ20" s="821">
        <f t="shared" ca="1" si="6"/>
        <v>0</v>
      </c>
      <c r="AR20" s="821">
        <f t="shared" ca="1" si="7"/>
        <v>0</v>
      </c>
      <c r="AS20" s="821">
        <f t="shared" ca="1" si="8"/>
        <v>0</v>
      </c>
      <c r="AT20" s="730" t="str">
        <f t="shared" ca="1" si="9"/>
        <v/>
      </c>
      <c r="AU20" s="730" t="str">
        <f t="shared" ca="1" si="10"/>
        <v/>
      </c>
      <c r="AV20" s="730" t="str">
        <f t="shared" ca="1" si="11"/>
        <v/>
      </c>
      <c r="AW20" s="819" t="str">
        <f t="shared" ca="1" si="24"/>
        <v/>
      </c>
      <c r="AX20" s="819" t="str">
        <f t="shared" ca="1" si="25"/>
        <v/>
      </c>
      <c r="AY20" s="819" t="str">
        <f t="shared" ca="1" si="26"/>
        <v/>
      </c>
      <c r="AZ20" s="819" t="str">
        <f t="shared" ca="1" si="27"/>
        <v/>
      </c>
      <c r="BA20" s="727" t="str">
        <f t="shared" ca="1" si="28"/>
        <v/>
      </c>
      <c r="BC20" s="857" t="str">
        <f t="shared" si="12"/>
        <v>ROComp_19</v>
      </c>
      <c r="BD20" s="729">
        <f t="shared" si="29"/>
        <v>202526</v>
      </c>
      <c r="BE20" s="729" t="s">
        <v>3313</v>
      </c>
      <c r="BF20" s="729">
        <v>19</v>
      </c>
      <c r="BG20" s="729">
        <v>8</v>
      </c>
      <c r="BH20" s="729">
        <f t="shared" si="13"/>
        <v>0</v>
      </c>
      <c r="BI20" s="730">
        <f t="shared" ca="1" si="14"/>
        <v>0</v>
      </c>
      <c r="BJ20" s="730">
        <f t="shared" ca="1" si="15"/>
        <v>0</v>
      </c>
      <c r="BK20" s="730">
        <f t="shared" ca="1" si="16"/>
        <v>0</v>
      </c>
      <c r="BL20" s="731" t="str">
        <f t="shared" ca="1" si="17"/>
        <v/>
      </c>
      <c r="BM20" s="731"/>
      <c r="BN20" s="731" t="str">
        <f t="shared" ca="1" si="18"/>
        <v/>
      </c>
      <c r="BO20" s="731"/>
      <c r="BP20" s="729">
        <f t="shared" ca="1" si="19"/>
        <v>0</v>
      </c>
      <c r="BQ20" s="729" t="s">
        <v>231</v>
      </c>
      <c r="BR20" s="729"/>
      <c r="BS20" s="855"/>
    </row>
    <row r="21" spans="1:71" ht="12.75" customHeight="1" x14ac:dyDescent="0.35">
      <c r="A21" s="311">
        <f>FrontPage!$N$2</f>
        <v>1</v>
      </c>
      <c r="B21" s="311" t="str">
        <f t="shared" si="32"/>
        <v>RG3181</v>
      </c>
      <c r="C21" s="311">
        <f t="shared" si="0"/>
        <v>202526</v>
      </c>
      <c r="D21" s="1148" t="str">
        <f t="shared" si="21"/>
        <v>RG</v>
      </c>
      <c r="E21" s="311">
        <v>318</v>
      </c>
      <c r="F21" s="311" t="s">
        <v>545</v>
      </c>
      <c r="G21" s="311">
        <f t="shared" ref="G21:G47" si="35">UANumber</f>
        <v>0</v>
      </c>
      <c r="H21" s="1150">
        <f t="shared" ref="H21:H47" ca="1" si="36">IF(UANumber = 0,0,IF(VLOOKUP(E21,INDIRECT("_"&amp;D21),MATCH(F21,INDIRECT("_"&amp;D21&amp;$I$2),0),FALSE)="",0,VLOOKUP(E21,INDIRECT("_"&amp;D21),MATCH(F21,INDIRECT("_"&amp;D21&amp;$I$2),0),FALSE)))</f>
        <v>0</v>
      </c>
      <c r="I21" s="311">
        <f t="shared" si="2"/>
        <v>1</v>
      </c>
      <c r="J21" s="1151">
        <f t="shared" si="30"/>
        <v>1</v>
      </c>
      <c r="N21" s="328">
        <f t="shared" si="33"/>
        <v>318</v>
      </c>
      <c r="O21" s="191">
        <f>RG!B26</f>
        <v>318</v>
      </c>
      <c r="P21" s="1086" t="str">
        <f>RG!C26</f>
        <v>Housing Support Grant (formerly Supporting People - Social Services)</v>
      </c>
      <c r="R21" s="330" t="s">
        <v>3283</v>
      </c>
      <c r="S21" s="331"/>
      <c r="T21" s="493" t="s">
        <v>3197</v>
      </c>
      <c r="U21" s="107"/>
      <c r="W21" s="316"/>
      <c r="AL21" s="724">
        <f t="shared" si="4"/>
        <v>202526</v>
      </c>
      <c r="AM21" s="725" t="s">
        <v>92</v>
      </c>
      <c r="AN21" s="725">
        <v>19</v>
      </c>
      <c r="AO21" s="725">
        <v>4</v>
      </c>
      <c r="AP21" s="725">
        <f t="shared" si="5"/>
        <v>0</v>
      </c>
      <c r="AQ21" s="820">
        <f t="shared" ca="1" si="6"/>
        <v>0</v>
      </c>
      <c r="AR21" s="820">
        <f t="shared" ca="1" si="7"/>
        <v>0</v>
      </c>
      <c r="AS21" s="820">
        <f t="shared" ca="1" si="8"/>
        <v>0</v>
      </c>
      <c r="AT21" s="726" t="str">
        <f t="shared" ca="1" si="9"/>
        <v/>
      </c>
      <c r="AU21" s="726" t="str">
        <f t="shared" ca="1" si="10"/>
        <v/>
      </c>
      <c r="AV21" s="726" t="str">
        <f t="shared" ca="1" si="11"/>
        <v/>
      </c>
      <c r="AW21" s="819" t="str">
        <f t="shared" ca="1" si="24"/>
        <v/>
      </c>
      <c r="AX21" s="819" t="str">
        <f t="shared" ca="1" si="25"/>
        <v/>
      </c>
      <c r="AY21" s="819" t="str">
        <f t="shared" ca="1" si="26"/>
        <v/>
      </c>
      <c r="AZ21" s="819" t="str">
        <f t="shared" ca="1" si="27"/>
        <v/>
      </c>
      <c r="BA21" s="727" t="str">
        <f t="shared" ca="1" si="28"/>
        <v/>
      </c>
      <c r="BC21" s="857" t="str">
        <f t="shared" si="12"/>
        <v>ROComp_20</v>
      </c>
      <c r="BD21" s="725">
        <f t="shared" si="29"/>
        <v>202526</v>
      </c>
      <c r="BE21" s="725" t="s">
        <v>3313</v>
      </c>
      <c r="BF21" s="725">
        <v>20</v>
      </c>
      <c r="BG21" s="725">
        <v>9</v>
      </c>
      <c r="BH21" s="725">
        <f t="shared" si="13"/>
        <v>0</v>
      </c>
      <c r="BI21" s="730" t="e">
        <f t="shared" ca="1" si="14"/>
        <v>#N/A</v>
      </c>
      <c r="BJ21" s="730">
        <f t="shared" ca="1" si="15"/>
        <v>0</v>
      </c>
      <c r="BK21" s="730" t="e">
        <f t="shared" ca="1" si="16"/>
        <v>#N/A</v>
      </c>
      <c r="BL21" s="732" t="e">
        <f t="shared" ca="1" si="17"/>
        <v>#N/A</v>
      </c>
      <c r="BM21" s="732"/>
      <c r="BN21" s="732" t="str">
        <f t="shared" ca="1" si="18"/>
        <v/>
      </c>
      <c r="BO21" s="732"/>
      <c r="BP21" s="725">
        <f t="shared" ca="1" si="19"/>
        <v>0</v>
      </c>
      <c r="BQ21" s="725" t="s">
        <v>231</v>
      </c>
      <c r="BR21" s="725"/>
      <c r="BS21" s="856"/>
    </row>
    <row r="22" spans="1:71" ht="12.75" customHeight="1" x14ac:dyDescent="0.35">
      <c r="A22" s="311">
        <f>FrontPage!$N$2</f>
        <v>1</v>
      </c>
      <c r="B22" s="311" t="str">
        <f t="shared" si="32"/>
        <v>RG3321</v>
      </c>
      <c r="C22" s="311">
        <f t="shared" si="0"/>
        <v>202526</v>
      </c>
      <c r="D22" s="1148" t="str">
        <f t="shared" si="21"/>
        <v>RG</v>
      </c>
      <c r="E22" s="311">
        <v>332</v>
      </c>
      <c r="F22" s="311" t="s">
        <v>545</v>
      </c>
      <c r="G22" s="311">
        <f t="shared" si="35"/>
        <v>0</v>
      </c>
      <c r="H22" s="1150">
        <f t="shared" ca="1" si="36"/>
        <v>0</v>
      </c>
      <c r="I22" s="311">
        <f t="shared" si="2"/>
        <v>1</v>
      </c>
      <c r="J22" s="1151">
        <f t="shared" si="30"/>
        <v>1</v>
      </c>
      <c r="N22" s="328">
        <f t="shared" si="33"/>
        <v>332</v>
      </c>
      <c r="O22" s="191">
        <f>RG!B27</f>
        <v>332</v>
      </c>
      <c r="P22" s="1086" t="str">
        <f>RG!C27</f>
        <v>Substance Misuse Action Fund (SMAF)</v>
      </c>
      <c r="R22" s="328" t="s">
        <v>545</v>
      </c>
      <c r="S22" s="494">
        <v>1</v>
      </c>
      <c r="W22" s="316"/>
      <c r="AL22" s="728">
        <f t="shared" si="4"/>
        <v>202526</v>
      </c>
      <c r="AM22" s="729" t="s">
        <v>92</v>
      </c>
      <c r="AN22" s="729">
        <v>20</v>
      </c>
      <c r="AO22" s="729">
        <v>4</v>
      </c>
      <c r="AP22" s="729">
        <f t="shared" si="5"/>
        <v>0</v>
      </c>
      <c r="AQ22" s="821">
        <f t="shared" ca="1" si="6"/>
        <v>0</v>
      </c>
      <c r="AR22" s="821">
        <f t="shared" ca="1" si="7"/>
        <v>0</v>
      </c>
      <c r="AS22" s="821">
        <f t="shared" ca="1" si="8"/>
        <v>0</v>
      </c>
      <c r="AT22" s="730" t="str">
        <f t="shared" ca="1" si="9"/>
        <v/>
      </c>
      <c r="AU22" s="730" t="str">
        <f t="shared" ca="1" si="10"/>
        <v/>
      </c>
      <c r="AV22" s="730" t="str">
        <f t="shared" ca="1" si="11"/>
        <v/>
      </c>
      <c r="AW22" s="819" t="str">
        <f t="shared" ca="1" si="24"/>
        <v/>
      </c>
      <c r="AX22" s="819" t="str">
        <f t="shared" ca="1" si="25"/>
        <v/>
      </c>
      <c r="AY22" s="819" t="str">
        <f t="shared" ca="1" si="26"/>
        <v/>
      </c>
      <c r="AZ22" s="819" t="str">
        <f t="shared" ca="1" si="27"/>
        <v/>
      </c>
      <c r="BA22" s="727" t="str">
        <f t="shared" ca="1" si="28"/>
        <v/>
      </c>
      <c r="BC22" s="857" t="str">
        <f t="shared" si="12"/>
        <v>ROComp_21</v>
      </c>
      <c r="BD22" s="729">
        <f t="shared" si="29"/>
        <v>202526</v>
      </c>
      <c r="BE22" s="729" t="s">
        <v>3313</v>
      </c>
      <c r="BF22" s="729">
        <v>21</v>
      </c>
      <c r="BG22" s="729">
        <v>9</v>
      </c>
      <c r="BH22" s="729">
        <f t="shared" si="13"/>
        <v>0</v>
      </c>
      <c r="BI22" s="730" t="e">
        <f t="shared" ca="1" si="14"/>
        <v>#N/A</v>
      </c>
      <c r="BJ22" s="730">
        <f t="shared" ca="1" si="15"/>
        <v>0</v>
      </c>
      <c r="BK22" s="730" t="e">
        <f t="shared" ca="1" si="16"/>
        <v>#N/A</v>
      </c>
      <c r="BL22" s="731" t="e">
        <f t="shared" ca="1" si="17"/>
        <v>#N/A</v>
      </c>
      <c r="BM22" s="731"/>
      <c r="BN22" s="731" t="str">
        <f t="shared" ca="1" si="18"/>
        <v/>
      </c>
      <c r="BO22" s="731"/>
      <c r="BP22" s="729">
        <f t="shared" ca="1" si="19"/>
        <v>0</v>
      </c>
      <c r="BQ22" s="729" t="s">
        <v>231</v>
      </c>
      <c r="BR22" s="729"/>
      <c r="BS22" s="855"/>
    </row>
    <row r="23" spans="1:71" ht="12.75" customHeight="1" x14ac:dyDescent="0.35">
      <c r="A23" s="311">
        <f>FrontPage!$N$2</f>
        <v>1</v>
      </c>
      <c r="B23" s="311" t="str">
        <f t="shared" si="32"/>
        <v>RG3331</v>
      </c>
      <c r="C23" s="311">
        <f t="shared" si="0"/>
        <v>202526</v>
      </c>
      <c r="D23" s="1148" t="str">
        <f t="shared" si="21"/>
        <v>RG</v>
      </c>
      <c r="E23" s="311">
        <v>333</v>
      </c>
      <c r="F23" s="311" t="s">
        <v>545</v>
      </c>
      <c r="G23" s="311">
        <f t="shared" si="35"/>
        <v>0</v>
      </c>
      <c r="H23" s="1150">
        <f t="shared" ca="1" si="36"/>
        <v>0</v>
      </c>
      <c r="I23" s="311">
        <f t="shared" si="2"/>
        <v>1</v>
      </c>
      <c r="J23" s="1151">
        <f t="shared" si="30"/>
        <v>1</v>
      </c>
      <c r="N23" s="328">
        <f t="shared" si="33"/>
        <v>333</v>
      </c>
      <c r="O23" s="191">
        <f>RG!B28</f>
        <v>333</v>
      </c>
      <c r="P23" s="1086" t="str">
        <f>RG!C28</f>
        <v>Domestic Abuse Service Grant - DAC &amp; IDVA</v>
      </c>
      <c r="R23" s="328" t="s">
        <v>547</v>
      </c>
      <c r="S23" s="494">
        <v>1.1000000000000001</v>
      </c>
      <c r="W23" s="316"/>
      <c r="AL23" s="724">
        <f t="shared" si="4"/>
        <v>202526</v>
      </c>
      <c r="AM23" s="725" t="s">
        <v>92</v>
      </c>
      <c r="AN23" s="725">
        <v>21</v>
      </c>
      <c r="AO23" s="725">
        <v>4</v>
      </c>
      <c r="AP23" s="725">
        <f t="shared" si="5"/>
        <v>0</v>
      </c>
      <c r="AQ23" s="820">
        <f t="shared" ca="1" si="6"/>
        <v>0</v>
      </c>
      <c r="AR23" s="820">
        <f t="shared" ca="1" si="7"/>
        <v>0</v>
      </c>
      <c r="AS23" s="820">
        <f t="shared" ca="1" si="8"/>
        <v>0</v>
      </c>
      <c r="AT23" s="726" t="str">
        <f t="shared" ca="1" si="9"/>
        <v/>
      </c>
      <c r="AU23" s="726" t="str">
        <f t="shared" ca="1" si="10"/>
        <v/>
      </c>
      <c r="AV23" s="726" t="str">
        <f t="shared" ca="1" si="11"/>
        <v/>
      </c>
      <c r="AW23" s="819" t="str">
        <f t="shared" ca="1" si="24"/>
        <v/>
      </c>
      <c r="AX23" s="819" t="str">
        <f t="shared" ca="1" si="25"/>
        <v/>
      </c>
      <c r="AY23" s="819" t="str">
        <f t="shared" ca="1" si="26"/>
        <v/>
      </c>
      <c r="AZ23" s="819" t="str">
        <f t="shared" ca="1" si="27"/>
        <v/>
      </c>
      <c r="BA23" s="727" t="str">
        <f t="shared" ca="1" si="28"/>
        <v/>
      </c>
      <c r="BC23" s="857" t="str">
        <f t="shared" si="12"/>
        <v>ROComp_22</v>
      </c>
      <c r="BD23" s="725">
        <f t="shared" si="29"/>
        <v>202526</v>
      </c>
      <c r="BE23" s="725" t="s">
        <v>3313</v>
      </c>
      <c r="BF23" s="725">
        <v>22</v>
      </c>
      <c r="BG23" s="725">
        <v>9</v>
      </c>
      <c r="BH23" s="725">
        <f t="shared" si="13"/>
        <v>0</v>
      </c>
      <c r="BI23" s="730" t="e">
        <f t="shared" ca="1" si="14"/>
        <v>#N/A</v>
      </c>
      <c r="BJ23" s="730">
        <f t="shared" ca="1" si="15"/>
        <v>0</v>
      </c>
      <c r="BK23" s="730" t="e">
        <f t="shared" ca="1" si="16"/>
        <v>#N/A</v>
      </c>
      <c r="BL23" s="732" t="e">
        <f t="shared" ca="1" si="17"/>
        <v>#N/A</v>
      </c>
      <c r="BM23" s="732">
        <v>1</v>
      </c>
      <c r="BN23" s="732" t="str">
        <f t="shared" ca="1" si="18"/>
        <v/>
      </c>
      <c r="BO23" s="732" t="s">
        <v>3388</v>
      </c>
      <c r="BP23" s="725">
        <f t="shared" ca="1" si="19"/>
        <v>0</v>
      </c>
      <c r="BQ23" s="725" t="s">
        <v>2145</v>
      </c>
      <c r="BR23" s="725"/>
      <c r="BS23" s="856"/>
    </row>
    <row r="24" spans="1:71" ht="12.75" customHeight="1" x14ac:dyDescent="0.35">
      <c r="A24" s="311">
        <f>FrontPage!$N$2</f>
        <v>1</v>
      </c>
      <c r="B24" s="311" t="str">
        <f t="shared" si="32"/>
        <v>RG3461</v>
      </c>
      <c r="C24" s="311">
        <f t="shared" si="0"/>
        <v>202526</v>
      </c>
      <c r="D24" s="1148" t="str">
        <f t="shared" si="21"/>
        <v>RG</v>
      </c>
      <c r="E24" s="311">
        <v>346</v>
      </c>
      <c r="F24" s="311" t="s">
        <v>545</v>
      </c>
      <c r="G24" s="311">
        <f t="shared" si="35"/>
        <v>0</v>
      </c>
      <c r="H24" s="1150">
        <f t="shared" ca="1" si="36"/>
        <v>0</v>
      </c>
      <c r="I24" s="311">
        <f t="shared" si="2"/>
        <v>1</v>
      </c>
      <c r="J24" s="1151">
        <f t="shared" si="30"/>
        <v>1</v>
      </c>
      <c r="N24" s="328">
        <f t="shared" si="33"/>
        <v>346</v>
      </c>
      <c r="O24" s="191">
        <f>RG!B29</f>
        <v>346</v>
      </c>
      <c r="P24" s="1086" t="str">
        <f>RG!C29</f>
        <v>ChildCare Offer</v>
      </c>
      <c r="R24" s="328" t="s">
        <v>548</v>
      </c>
      <c r="S24" s="494">
        <v>1.2</v>
      </c>
      <c r="T24" s="18" t="e">
        <f>VLOOKUP(UANumber,BRData_2,3)</f>
        <v>#N/A</v>
      </c>
      <c r="W24" s="316"/>
      <c r="AL24" s="728">
        <f t="shared" si="4"/>
        <v>202526</v>
      </c>
      <c r="AM24" s="729" t="s">
        <v>92</v>
      </c>
      <c r="AN24" s="729">
        <v>22</v>
      </c>
      <c r="AO24" s="729">
        <v>4</v>
      </c>
      <c r="AP24" s="729">
        <f t="shared" si="5"/>
        <v>0</v>
      </c>
      <c r="AQ24" s="821">
        <f t="shared" ca="1" si="6"/>
        <v>0</v>
      </c>
      <c r="AR24" s="821">
        <f t="shared" ca="1" si="7"/>
        <v>0</v>
      </c>
      <c r="AS24" s="821">
        <f t="shared" ca="1" si="8"/>
        <v>0</v>
      </c>
      <c r="AT24" s="730" t="str">
        <f t="shared" ca="1" si="9"/>
        <v/>
      </c>
      <c r="AU24" s="730" t="str">
        <f t="shared" ca="1" si="10"/>
        <v/>
      </c>
      <c r="AV24" s="730" t="str">
        <f t="shared" ca="1" si="11"/>
        <v/>
      </c>
      <c r="AW24" s="819" t="str">
        <f t="shared" ca="1" si="24"/>
        <v/>
      </c>
      <c r="AX24" s="819" t="str">
        <f t="shared" ca="1" si="25"/>
        <v/>
      </c>
      <c r="AY24" s="819" t="str">
        <f t="shared" ca="1" si="26"/>
        <v/>
      </c>
      <c r="AZ24" s="819" t="str">
        <f t="shared" ca="1" si="27"/>
        <v/>
      </c>
      <c r="BA24" s="727" t="str">
        <f t="shared" ca="1" si="28"/>
        <v/>
      </c>
      <c r="BC24" s="857" t="str">
        <f t="shared" si="12"/>
        <v>ROComp_23</v>
      </c>
      <c r="BD24" s="729">
        <f t="shared" si="29"/>
        <v>202526</v>
      </c>
      <c r="BE24" s="729" t="s">
        <v>3313</v>
      </c>
      <c r="BF24" s="729">
        <v>23</v>
      </c>
      <c r="BG24" s="729">
        <v>9</v>
      </c>
      <c r="BH24" s="729">
        <f t="shared" si="13"/>
        <v>0</v>
      </c>
      <c r="BI24" s="730" t="e">
        <f t="shared" ca="1" si="14"/>
        <v>#N/A</v>
      </c>
      <c r="BJ24" s="730">
        <f t="shared" ca="1" si="15"/>
        <v>0</v>
      </c>
      <c r="BK24" s="730" t="e">
        <f t="shared" ca="1" si="16"/>
        <v>#N/A</v>
      </c>
      <c r="BL24" s="731" t="e">
        <f t="shared" ca="1" si="17"/>
        <v>#N/A</v>
      </c>
      <c r="BM24" s="731"/>
      <c r="BN24" s="731" t="str">
        <f t="shared" ca="1" si="18"/>
        <v/>
      </c>
      <c r="BO24" s="731"/>
      <c r="BP24" s="729">
        <f t="shared" ca="1" si="19"/>
        <v>0</v>
      </c>
      <c r="BQ24" s="729" t="s">
        <v>231</v>
      </c>
      <c r="BR24" s="729"/>
      <c r="BS24" s="855"/>
    </row>
    <row r="25" spans="1:71" ht="12.75" customHeight="1" x14ac:dyDescent="0.35">
      <c r="A25" s="311">
        <f>FrontPage!$N$2</f>
        <v>1</v>
      </c>
      <c r="B25" s="311" t="str">
        <f t="shared" si="32"/>
        <v>RG3471</v>
      </c>
      <c r="C25" s="311">
        <f t="shared" si="0"/>
        <v>202526</v>
      </c>
      <c r="D25" s="1148" t="str">
        <f t="shared" si="21"/>
        <v>RG</v>
      </c>
      <c r="E25" s="311">
        <v>347</v>
      </c>
      <c r="F25" s="311" t="s">
        <v>545</v>
      </c>
      <c r="G25" s="311">
        <f t="shared" si="35"/>
        <v>0</v>
      </c>
      <c r="H25" s="1150">
        <f t="shared" ca="1" si="36"/>
        <v>0</v>
      </c>
      <c r="I25" s="311">
        <f t="shared" si="2"/>
        <v>1</v>
      </c>
      <c r="J25" s="1151">
        <f t="shared" si="30"/>
        <v>1</v>
      </c>
      <c r="N25" s="328">
        <f t="shared" si="33"/>
        <v>347</v>
      </c>
      <c r="O25" s="191">
        <f>RG!B30</f>
        <v>347</v>
      </c>
      <c r="P25" s="1086" t="str">
        <f>RG!C30</f>
        <v>Children and Communities Grant (formerly Flexible Funding - social services)</v>
      </c>
      <c r="R25" s="328" t="s">
        <v>546</v>
      </c>
      <c r="S25" s="494">
        <v>2</v>
      </c>
      <c r="W25" s="316"/>
      <c r="AL25" s="724">
        <f t="shared" si="4"/>
        <v>202526</v>
      </c>
      <c r="AM25" s="725" t="s">
        <v>92</v>
      </c>
      <c r="AN25" s="725">
        <v>23.1</v>
      </c>
      <c r="AO25" s="725">
        <v>4</v>
      </c>
      <c r="AP25" s="725">
        <f t="shared" si="5"/>
        <v>0</v>
      </c>
      <c r="AQ25" s="820">
        <f t="shared" ca="1" si="6"/>
        <v>0</v>
      </c>
      <c r="AR25" s="820">
        <f t="shared" ca="1" si="7"/>
        <v>0</v>
      </c>
      <c r="AS25" s="820">
        <f t="shared" ca="1" si="8"/>
        <v>0</v>
      </c>
      <c r="AT25" s="726" t="str">
        <f t="shared" ca="1" si="9"/>
        <v/>
      </c>
      <c r="AU25" s="726" t="str">
        <f t="shared" ca="1" si="10"/>
        <v/>
      </c>
      <c r="AV25" s="726" t="str">
        <f t="shared" ca="1" si="11"/>
        <v/>
      </c>
      <c r="AW25" s="819" t="str">
        <f t="shared" ca="1" si="24"/>
        <v/>
      </c>
      <c r="AX25" s="819" t="str">
        <f t="shared" ca="1" si="25"/>
        <v/>
      </c>
      <c r="AY25" s="819" t="str">
        <f t="shared" ca="1" si="26"/>
        <v/>
      </c>
      <c r="AZ25" s="819" t="str">
        <f t="shared" ca="1" si="27"/>
        <v/>
      </c>
      <c r="BA25" s="727" t="str">
        <f t="shared" ca="1" si="28"/>
        <v/>
      </c>
      <c r="BC25" s="857" t="str">
        <f t="shared" si="12"/>
        <v>ROComp_24</v>
      </c>
      <c r="BD25" s="725">
        <f t="shared" si="29"/>
        <v>202526</v>
      </c>
      <c r="BE25" s="725" t="s">
        <v>3313</v>
      </c>
      <c r="BF25" s="725">
        <v>24</v>
      </c>
      <c r="BG25" s="725">
        <v>9</v>
      </c>
      <c r="BH25" s="725">
        <f t="shared" si="13"/>
        <v>0</v>
      </c>
      <c r="BI25" s="730" t="e">
        <f t="shared" ca="1" si="14"/>
        <v>#N/A</v>
      </c>
      <c r="BJ25" s="730">
        <f t="shared" ca="1" si="15"/>
        <v>0</v>
      </c>
      <c r="BK25" s="730" t="e">
        <f t="shared" ca="1" si="16"/>
        <v>#N/A</v>
      </c>
      <c r="BL25" s="732" t="e">
        <f t="shared" ca="1" si="17"/>
        <v>#N/A</v>
      </c>
      <c r="BM25" s="732"/>
      <c r="BN25" s="732" t="str">
        <f t="shared" ca="1" si="18"/>
        <v/>
      </c>
      <c r="BO25" s="732"/>
      <c r="BP25" s="725">
        <f t="shared" ca="1" si="19"/>
        <v>0</v>
      </c>
      <c r="BQ25" s="725" t="s">
        <v>231</v>
      </c>
      <c r="BR25" s="725"/>
      <c r="BS25" s="856"/>
    </row>
    <row r="26" spans="1:71" ht="12.75" customHeight="1" x14ac:dyDescent="0.35">
      <c r="A26" s="311">
        <f>FrontPage!$N$2</f>
        <v>1</v>
      </c>
      <c r="B26" s="311" t="str">
        <f t="shared" si="32"/>
        <v>RG3481</v>
      </c>
      <c r="C26" s="311">
        <f t="shared" si="0"/>
        <v>202526</v>
      </c>
      <c r="D26" s="1148" t="str">
        <f t="shared" si="21"/>
        <v>RG</v>
      </c>
      <c r="E26" s="311">
        <v>348</v>
      </c>
      <c r="F26" s="311" t="s">
        <v>545</v>
      </c>
      <c r="G26" s="1149">
        <f t="shared" si="35"/>
        <v>0</v>
      </c>
      <c r="H26" s="1150">
        <f t="shared" ca="1" si="36"/>
        <v>0</v>
      </c>
      <c r="I26" s="311">
        <f t="shared" si="2"/>
        <v>1</v>
      </c>
      <c r="J26" s="1151">
        <f t="shared" si="30"/>
        <v>1</v>
      </c>
      <c r="N26" s="328">
        <f t="shared" si="33"/>
        <v>348</v>
      </c>
      <c r="O26" s="191">
        <f>RG!B31</f>
        <v>348</v>
      </c>
      <c r="P26" s="1086" t="str">
        <f>RG!C31</f>
        <v>Social Care Workforce</v>
      </c>
      <c r="R26" s="328" t="s">
        <v>549</v>
      </c>
      <c r="S26" s="494">
        <v>3</v>
      </c>
      <c r="W26" s="316"/>
      <c r="AL26" s="728">
        <f t="shared" si="4"/>
        <v>202526</v>
      </c>
      <c r="AM26" s="729" t="s">
        <v>92</v>
      </c>
      <c r="AN26" s="729">
        <v>25</v>
      </c>
      <c r="AO26" s="729">
        <v>4</v>
      </c>
      <c r="AP26" s="729">
        <f t="shared" si="5"/>
        <v>0</v>
      </c>
      <c r="AQ26" s="821">
        <f t="shared" ca="1" si="6"/>
        <v>0</v>
      </c>
      <c r="AR26" s="821">
        <f t="shared" ca="1" si="7"/>
        <v>0</v>
      </c>
      <c r="AS26" s="821">
        <f t="shared" ca="1" si="8"/>
        <v>0</v>
      </c>
      <c r="AT26" s="730" t="str">
        <f t="shared" ca="1" si="9"/>
        <v/>
      </c>
      <c r="AU26" s="730" t="str">
        <f t="shared" ca="1" si="10"/>
        <v/>
      </c>
      <c r="AV26" s="730" t="str">
        <f t="shared" ca="1" si="11"/>
        <v/>
      </c>
      <c r="AW26" s="819" t="str">
        <f t="shared" ca="1" si="24"/>
        <v/>
      </c>
      <c r="AX26" s="819" t="str">
        <f t="shared" ca="1" si="25"/>
        <v/>
      </c>
      <c r="AY26" s="819" t="str">
        <f t="shared" ca="1" si="26"/>
        <v/>
      </c>
      <c r="AZ26" s="819" t="str">
        <f t="shared" ca="1" si="27"/>
        <v/>
      </c>
      <c r="BA26" s="727" t="str">
        <f t="shared" ca="1" si="28"/>
        <v/>
      </c>
      <c r="BC26" s="857" t="str">
        <f t="shared" si="12"/>
        <v>ROComp_25</v>
      </c>
      <c r="BD26" s="729">
        <f t="shared" si="29"/>
        <v>202526</v>
      </c>
      <c r="BE26" s="729" t="s">
        <v>3313</v>
      </c>
      <c r="BF26" s="729">
        <v>25</v>
      </c>
      <c r="BG26" s="729">
        <v>9</v>
      </c>
      <c r="BH26" s="729">
        <f t="shared" si="13"/>
        <v>0</v>
      </c>
      <c r="BI26" s="730" t="e">
        <f t="shared" ca="1" si="14"/>
        <v>#N/A</v>
      </c>
      <c r="BJ26" s="730">
        <f t="shared" ca="1" si="15"/>
        <v>0</v>
      </c>
      <c r="BK26" s="730" t="e">
        <f t="shared" ca="1" si="16"/>
        <v>#N/A</v>
      </c>
      <c r="BL26" s="731" t="e">
        <f t="shared" ca="1" si="17"/>
        <v>#N/A</v>
      </c>
      <c r="BM26" s="731">
        <v>1</v>
      </c>
      <c r="BN26" s="731" t="str">
        <f t="shared" ca="1" si="18"/>
        <v/>
      </c>
      <c r="BO26" s="731" t="s">
        <v>3388</v>
      </c>
      <c r="BP26" s="729">
        <f t="shared" ca="1" si="19"/>
        <v>0</v>
      </c>
      <c r="BQ26" s="729" t="s">
        <v>2145</v>
      </c>
      <c r="BR26" s="729"/>
      <c r="BS26" s="855"/>
    </row>
    <row r="27" spans="1:71" ht="12.75" customHeight="1" x14ac:dyDescent="0.35">
      <c r="A27" s="311">
        <f>FrontPage!$N$2</f>
        <v>1</v>
      </c>
      <c r="B27" s="311" t="str">
        <f t="shared" si="32"/>
        <v>RG349.11</v>
      </c>
      <c r="C27" s="311">
        <f t="shared" si="0"/>
        <v>202526</v>
      </c>
      <c r="D27" s="1148" t="str">
        <f t="shared" si="21"/>
        <v>RG</v>
      </c>
      <c r="E27" s="311">
        <v>349.1</v>
      </c>
      <c r="F27" s="311" t="s">
        <v>545</v>
      </c>
      <c r="G27" s="1149">
        <f t="shared" si="35"/>
        <v>0</v>
      </c>
      <c r="H27" s="1150">
        <f ca="1">IF(UANumber = 0,0,IF(VLOOKUP(E27,INDIRECT("_"&amp;D27),MATCH(F27,INDIRECT("_"&amp;D27&amp;$I$2),0),FALSE)="",0,VLOOKUP(E27,INDIRECT("_"&amp;D27),MATCH(F27,INDIRECT("_"&amp;D27&amp;$I$2),0),FALSE)))</f>
        <v>0</v>
      </c>
      <c r="I27" s="311">
        <f t="shared" ref="I27" si="37">VLOOKUP(F27,CIndex,2,FALSE)</f>
        <v>1</v>
      </c>
      <c r="J27" s="1151">
        <f t="shared" si="30"/>
        <v>1</v>
      </c>
      <c r="N27" s="328">
        <f t="shared" si="33"/>
        <v>349.1</v>
      </c>
      <c r="O27" s="191">
        <f>RG!B32</f>
        <v>349.1</v>
      </c>
      <c r="P27" s="1086" t="str">
        <f>RG!C32</f>
        <v>Transformation Fund</v>
      </c>
      <c r="R27" s="328" t="s">
        <v>550</v>
      </c>
      <c r="S27" s="494">
        <v>4</v>
      </c>
      <c r="W27" s="316"/>
      <c r="AL27" s="724">
        <f t="shared" si="4"/>
        <v>202526</v>
      </c>
      <c r="AM27" s="725" t="s">
        <v>92</v>
      </c>
      <c r="AN27" s="725">
        <v>26</v>
      </c>
      <c r="AO27" s="725">
        <v>4</v>
      </c>
      <c r="AP27" s="725">
        <f t="shared" si="5"/>
        <v>0</v>
      </c>
      <c r="AQ27" s="820">
        <f t="shared" ca="1" si="6"/>
        <v>0</v>
      </c>
      <c r="AR27" s="820">
        <f t="shared" ca="1" si="7"/>
        <v>0</v>
      </c>
      <c r="AS27" s="820">
        <f t="shared" ca="1" si="8"/>
        <v>0</v>
      </c>
      <c r="AT27" s="726" t="str">
        <f t="shared" ca="1" si="9"/>
        <v/>
      </c>
      <c r="AU27" s="726" t="str">
        <f t="shared" ca="1" si="10"/>
        <v/>
      </c>
      <c r="AV27" s="726" t="str">
        <f t="shared" ca="1" si="11"/>
        <v/>
      </c>
      <c r="AW27" s="819" t="str">
        <f t="shared" ca="1" si="24"/>
        <v/>
      </c>
      <c r="AX27" s="819" t="str">
        <f t="shared" ca="1" si="25"/>
        <v/>
      </c>
      <c r="AY27" s="819" t="str">
        <f t="shared" ca="1" si="26"/>
        <v/>
      </c>
      <c r="AZ27" s="819" t="str">
        <f t="shared" ca="1" si="27"/>
        <v/>
      </c>
      <c r="BA27" s="727" t="str">
        <f t="shared" ca="1" si="28"/>
        <v/>
      </c>
      <c r="BC27" s="857" t="str">
        <f t="shared" si="12"/>
        <v>ROComp_26</v>
      </c>
      <c r="BD27" s="725">
        <f t="shared" si="29"/>
        <v>202526</v>
      </c>
      <c r="BE27" s="725" t="s">
        <v>3313</v>
      </c>
      <c r="BF27" s="725">
        <v>26</v>
      </c>
      <c r="BG27" s="725">
        <v>9</v>
      </c>
      <c r="BH27" s="725">
        <f t="shared" si="13"/>
        <v>0</v>
      </c>
      <c r="BI27" s="730" t="e">
        <f t="shared" ca="1" si="14"/>
        <v>#N/A</v>
      </c>
      <c r="BJ27" s="730">
        <f t="shared" ca="1" si="15"/>
        <v>0</v>
      </c>
      <c r="BK27" s="730" t="e">
        <f t="shared" ca="1" si="16"/>
        <v>#N/A</v>
      </c>
      <c r="BL27" s="732" t="e">
        <f t="shared" ca="1" si="17"/>
        <v>#N/A</v>
      </c>
      <c r="BM27" s="732"/>
      <c r="BN27" s="732" t="str">
        <f t="shared" ca="1" si="18"/>
        <v/>
      </c>
      <c r="BO27" s="732"/>
      <c r="BP27" s="725">
        <f t="shared" ca="1" si="19"/>
        <v>0</v>
      </c>
      <c r="BQ27" s="725" t="s">
        <v>231</v>
      </c>
      <c r="BR27" s="725"/>
      <c r="BS27" s="856"/>
    </row>
    <row r="28" spans="1:71" ht="12.75" customHeight="1" x14ac:dyDescent="0.35">
      <c r="A28" s="311">
        <f>FrontPage!$N$2</f>
        <v>1</v>
      </c>
      <c r="B28" s="311" t="str">
        <f t="shared" si="32"/>
        <v>RG349.31</v>
      </c>
      <c r="C28" s="311">
        <f t="shared" si="0"/>
        <v>202526</v>
      </c>
      <c r="D28" s="1148" t="str">
        <f t="shared" si="21"/>
        <v>RG</v>
      </c>
      <c r="E28" s="311">
        <v>349.3</v>
      </c>
      <c r="F28" s="311" t="s">
        <v>545</v>
      </c>
      <c r="G28" s="1149">
        <f t="shared" si="35"/>
        <v>0</v>
      </c>
      <c r="H28" s="1150">
        <f t="shared" ca="1" si="36"/>
        <v>0</v>
      </c>
      <c r="I28" s="311">
        <f t="shared" ref="I28:I31" si="38">VLOOKUP(F28,CIndex,2,FALSE)</f>
        <v>1</v>
      </c>
      <c r="J28" s="1151">
        <f t="shared" ref="J28:J31" si="39">IF(I28=1,1,"")</f>
        <v>1</v>
      </c>
      <c r="N28" s="328">
        <f t="shared" si="33"/>
        <v>349.3</v>
      </c>
      <c r="O28" s="191">
        <f>RG!B33</f>
        <v>349.3</v>
      </c>
      <c r="P28" s="1086" t="str">
        <f>RG!C33</f>
        <v>Homelessness - No One Left Approach</v>
      </c>
      <c r="R28" s="328" t="s">
        <v>551</v>
      </c>
      <c r="S28" s="494">
        <v>5</v>
      </c>
      <c r="W28" s="316"/>
      <c r="AL28" s="728">
        <f t="shared" si="4"/>
        <v>202526</v>
      </c>
      <c r="AM28" s="729" t="s">
        <v>92</v>
      </c>
      <c r="AN28" s="729">
        <v>27</v>
      </c>
      <c r="AO28" s="729">
        <v>4</v>
      </c>
      <c r="AP28" s="729">
        <f t="shared" si="5"/>
        <v>0</v>
      </c>
      <c r="AQ28" s="821">
        <f t="shared" ca="1" si="6"/>
        <v>0</v>
      </c>
      <c r="AR28" s="821">
        <f t="shared" ca="1" si="7"/>
        <v>0</v>
      </c>
      <c r="AS28" s="821">
        <f t="shared" ca="1" si="8"/>
        <v>0</v>
      </c>
      <c r="AT28" s="730" t="str">
        <f t="shared" ca="1" si="9"/>
        <v/>
      </c>
      <c r="AU28" s="730" t="str">
        <f t="shared" ca="1" si="10"/>
        <v/>
      </c>
      <c r="AV28" s="730" t="str">
        <f t="shared" ca="1" si="11"/>
        <v/>
      </c>
      <c r="AW28" s="819" t="str">
        <f t="shared" ca="1" si="24"/>
        <v/>
      </c>
      <c r="AX28" s="819" t="str">
        <f t="shared" ca="1" si="25"/>
        <v/>
      </c>
      <c r="AY28" s="819" t="str">
        <f t="shared" ca="1" si="26"/>
        <v/>
      </c>
      <c r="AZ28" s="819" t="str">
        <f t="shared" ca="1" si="27"/>
        <v/>
      </c>
      <c r="BA28" s="727" t="str">
        <f t="shared" ca="1" si="28"/>
        <v/>
      </c>
      <c r="BC28" s="857" t="str">
        <f t="shared" si="12"/>
        <v>ROComp_27</v>
      </c>
      <c r="BD28" s="729">
        <f t="shared" si="29"/>
        <v>202526</v>
      </c>
      <c r="BE28" s="729" t="s">
        <v>3313</v>
      </c>
      <c r="BF28" s="729">
        <v>27</v>
      </c>
      <c r="BG28" s="729">
        <v>9</v>
      </c>
      <c r="BH28" s="729">
        <f t="shared" si="13"/>
        <v>0</v>
      </c>
      <c r="BI28" s="730" t="e">
        <f t="shared" ca="1" si="14"/>
        <v>#N/A</v>
      </c>
      <c r="BJ28" s="730">
        <f t="shared" ca="1" si="15"/>
        <v>0</v>
      </c>
      <c r="BK28" s="730" t="e">
        <f t="shared" ca="1" si="16"/>
        <v>#N/A</v>
      </c>
      <c r="BL28" s="731" t="e">
        <f t="shared" ca="1" si="17"/>
        <v>#N/A</v>
      </c>
      <c r="BM28" s="731">
        <v>1</v>
      </c>
      <c r="BN28" s="731" t="str">
        <f t="shared" ca="1" si="18"/>
        <v/>
      </c>
      <c r="BO28" s="731" t="s">
        <v>3388</v>
      </c>
      <c r="BP28" s="729">
        <f t="shared" ca="1" si="19"/>
        <v>0</v>
      </c>
      <c r="BQ28" s="729" t="s">
        <v>2145</v>
      </c>
      <c r="BR28" s="729"/>
      <c r="BS28" s="855"/>
    </row>
    <row r="29" spans="1:71" ht="12.75" customHeight="1" x14ac:dyDescent="0.35">
      <c r="A29" s="311">
        <f>FrontPage!$N$2</f>
        <v>1</v>
      </c>
      <c r="B29" s="311" t="str">
        <f t="shared" si="32"/>
        <v>RG349.41</v>
      </c>
      <c r="C29" s="311">
        <f t="shared" si="0"/>
        <v>202526</v>
      </c>
      <c r="D29" s="1148" t="str">
        <f t="shared" si="21"/>
        <v>RG</v>
      </c>
      <c r="E29" s="311">
        <v>349.4</v>
      </c>
      <c r="F29" s="311" t="s">
        <v>545</v>
      </c>
      <c r="G29" s="1149">
        <f t="shared" si="35"/>
        <v>0</v>
      </c>
      <c r="H29" s="1150">
        <f t="shared" ca="1" si="36"/>
        <v>0</v>
      </c>
      <c r="I29" s="311">
        <f t="shared" si="38"/>
        <v>1</v>
      </c>
      <c r="J29" s="1151">
        <f t="shared" si="39"/>
        <v>1</v>
      </c>
      <c r="N29" s="328">
        <f t="shared" si="33"/>
        <v>349.4</v>
      </c>
      <c r="O29" s="191">
        <f>RG!B34</f>
        <v>349.4</v>
      </c>
      <c r="P29" s="1086" t="str">
        <f>RG!C34</f>
        <v>Homelessness - Discretionary Homelessness Convention</v>
      </c>
      <c r="R29" s="328" t="s">
        <v>552</v>
      </c>
      <c r="S29" s="494">
        <v>6.1</v>
      </c>
      <c r="W29" s="316"/>
      <c r="AL29" s="724">
        <f t="shared" si="4"/>
        <v>202526</v>
      </c>
      <c r="AM29" s="725" t="s">
        <v>92</v>
      </c>
      <c r="AN29" s="725">
        <v>28</v>
      </c>
      <c r="AO29" s="725">
        <v>4</v>
      </c>
      <c r="AP29" s="725">
        <f t="shared" si="5"/>
        <v>0</v>
      </c>
      <c r="AQ29" s="820">
        <f t="shared" ca="1" si="6"/>
        <v>0</v>
      </c>
      <c r="AR29" s="820">
        <f t="shared" ca="1" si="7"/>
        <v>0</v>
      </c>
      <c r="AS29" s="820">
        <f t="shared" ca="1" si="8"/>
        <v>0</v>
      </c>
      <c r="AT29" s="726" t="str">
        <f t="shared" ca="1" si="9"/>
        <v/>
      </c>
      <c r="AU29" s="726" t="str">
        <f t="shared" ca="1" si="10"/>
        <v/>
      </c>
      <c r="AV29" s="726" t="str">
        <f t="shared" ca="1" si="11"/>
        <v/>
      </c>
      <c r="AW29" s="819" t="str">
        <f t="shared" ca="1" si="24"/>
        <v/>
      </c>
      <c r="AX29" s="819" t="str">
        <f t="shared" ca="1" si="25"/>
        <v/>
      </c>
      <c r="AY29" s="819" t="str">
        <f t="shared" ca="1" si="26"/>
        <v/>
      </c>
      <c r="AZ29" s="819" t="str">
        <f t="shared" ca="1" si="27"/>
        <v/>
      </c>
      <c r="BA29" s="727" t="str">
        <f t="shared" ca="1" si="28"/>
        <v/>
      </c>
      <c r="BC29" s="857" t="str">
        <f t="shared" si="12"/>
        <v>ROComp_28</v>
      </c>
      <c r="BD29" s="725">
        <f t="shared" si="29"/>
        <v>202526</v>
      </c>
      <c r="BE29" s="725" t="s">
        <v>3313</v>
      </c>
      <c r="BF29" s="725">
        <v>28</v>
      </c>
      <c r="BG29" s="725">
        <v>9</v>
      </c>
      <c r="BH29" s="725">
        <f t="shared" si="13"/>
        <v>0</v>
      </c>
      <c r="BI29" s="730" t="e">
        <f t="shared" ca="1" si="14"/>
        <v>#N/A</v>
      </c>
      <c r="BJ29" s="730">
        <f t="shared" ca="1" si="15"/>
        <v>0</v>
      </c>
      <c r="BK29" s="730" t="e">
        <f t="shared" ca="1" si="16"/>
        <v>#N/A</v>
      </c>
      <c r="BL29" s="732" t="e">
        <f t="shared" ca="1" si="17"/>
        <v>#N/A</v>
      </c>
      <c r="BM29" s="732">
        <v>1</v>
      </c>
      <c r="BN29" s="732" t="str">
        <f t="shared" ca="1" si="18"/>
        <v/>
      </c>
      <c r="BO29" s="732" t="s">
        <v>3388</v>
      </c>
      <c r="BP29" s="725">
        <f t="shared" ca="1" si="19"/>
        <v>0</v>
      </c>
      <c r="BQ29" s="725" t="s">
        <v>2145</v>
      </c>
      <c r="BR29" s="725"/>
      <c r="BS29" s="856"/>
    </row>
    <row r="30" spans="1:71" ht="12.75" customHeight="1" x14ac:dyDescent="0.35">
      <c r="A30" s="311">
        <f>FrontPage!$N$2</f>
        <v>1</v>
      </c>
      <c r="B30" s="311" t="str">
        <f t="shared" si="32"/>
        <v>RG349.51</v>
      </c>
      <c r="C30" s="311">
        <f t="shared" si="0"/>
        <v>202526</v>
      </c>
      <c r="D30" s="1148" t="str">
        <f t="shared" si="21"/>
        <v>RG</v>
      </c>
      <c r="E30" s="311">
        <v>349.5</v>
      </c>
      <c r="F30" s="311" t="s">
        <v>545</v>
      </c>
      <c r="G30" s="1149">
        <f t="shared" si="35"/>
        <v>0</v>
      </c>
      <c r="H30" s="1150">
        <f t="shared" ca="1" si="36"/>
        <v>0</v>
      </c>
      <c r="I30" s="311">
        <f t="shared" si="38"/>
        <v>1</v>
      </c>
      <c r="J30" s="1151">
        <f t="shared" si="39"/>
        <v>1</v>
      </c>
      <c r="N30" s="328">
        <f t="shared" si="33"/>
        <v>349.5</v>
      </c>
      <c r="O30" s="191">
        <f>RG!B35</f>
        <v>349.5</v>
      </c>
      <c r="P30" s="1086" t="str">
        <f>RG!C35</f>
        <v>Support proposals relating to eliminating profit from the care of looked after children</v>
      </c>
      <c r="R30" s="328" t="s">
        <v>553</v>
      </c>
      <c r="S30" s="494">
        <v>6.2</v>
      </c>
      <c r="W30" s="316"/>
      <c r="AL30" s="728">
        <f t="shared" si="4"/>
        <v>202526</v>
      </c>
      <c r="AM30" s="729" t="s">
        <v>92</v>
      </c>
      <c r="AN30" s="729">
        <v>28.2</v>
      </c>
      <c r="AO30" s="729">
        <v>4</v>
      </c>
      <c r="AP30" s="729">
        <f t="shared" si="5"/>
        <v>0</v>
      </c>
      <c r="AQ30" s="821">
        <f t="shared" ca="1" si="6"/>
        <v>0</v>
      </c>
      <c r="AR30" s="821">
        <f t="shared" ca="1" si="7"/>
        <v>0</v>
      </c>
      <c r="AS30" s="821">
        <f t="shared" ca="1" si="8"/>
        <v>0</v>
      </c>
      <c r="AT30" s="730" t="str">
        <f t="shared" ca="1" si="9"/>
        <v/>
      </c>
      <c r="AU30" s="730" t="str">
        <f t="shared" ca="1" si="10"/>
        <v/>
      </c>
      <c r="AV30" s="730" t="str">
        <f t="shared" ca="1" si="11"/>
        <v/>
      </c>
      <c r="AW30" s="819" t="str">
        <f t="shared" ca="1" si="24"/>
        <v/>
      </c>
      <c r="AX30" s="819" t="str">
        <f t="shared" ca="1" si="25"/>
        <v/>
      </c>
      <c r="AY30" s="819" t="str">
        <f t="shared" ca="1" si="26"/>
        <v/>
      </c>
      <c r="AZ30" s="819" t="str">
        <f t="shared" ca="1" si="27"/>
        <v/>
      </c>
      <c r="BA30" s="727" t="str">
        <f t="shared" ca="1" si="28"/>
        <v/>
      </c>
      <c r="BC30" s="857" t="str">
        <f t="shared" si="12"/>
        <v>ROComp_29</v>
      </c>
      <c r="BD30" s="729">
        <f t="shared" si="29"/>
        <v>202526</v>
      </c>
      <c r="BE30" s="729" t="s">
        <v>3313</v>
      </c>
      <c r="BF30" s="729">
        <v>29</v>
      </c>
      <c r="BG30" s="729">
        <v>9</v>
      </c>
      <c r="BH30" s="729">
        <f t="shared" si="13"/>
        <v>0</v>
      </c>
      <c r="BI30" s="730" t="e">
        <f t="shared" ca="1" si="14"/>
        <v>#N/A</v>
      </c>
      <c r="BJ30" s="730">
        <f t="shared" ca="1" si="15"/>
        <v>0</v>
      </c>
      <c r="BK30" s="730" t="e">
        <f t="shared" ca="1" si="16"/>
        <v>#N/A</v>
      </c>
      <c r="BL30" s="731" t="e">
        <f t="shared" ca="1" si="17"/>
        <v>#N/A</v>
      </c>
      <c r="BM30" s="731"/>
      <c r="BN30" s="731" t="str">
        <f t="shared" ca="1" si="18"/>
        <v/>
      </c>
      <c r="BO30" s="731"/>
      <c r="BP30" s="729">
        <f t="shared" ca="1" si="19"/>
        <v>0</v>
      </c>
      <c r="BQ30" s="729" t="s">
        <v>231</v>
      </c>
      <c r="BR30" s="729"/>
      <c r="BS30" s="855"/>
    </row>
    <row r="31" spans="1:71" ht="12.75" customHeight="1" x14ac:dyDescent="0.35">
      <c r="A31" s="311">
        <f>FrontPage!$N$2</f>
        <v>1</v>
      </c>
      <c r="B31" s="311" t="str">
        <f t="shared" si="32"/>
        <v>RG349.61</v>
      </c>
      <c r="C31" s="311">
        <f t="shared" si="0"/>
        <v>202526</v>
      </c>
      <c r="D31" s="1148" t="str">
        <f t="shared" si="21"/>
        <v>RG</v>
      </c>
      <c r="E31" s="311">
        <v>349.6</v>
      </c>
      <c r="F31" s="311" t="s">
        <v>545</v>
      </c>
      <c r="G31" s="1149">
        <f t="shared" si="35"/>
        <v>0</v>
      </c>
      <c r="H31" s="1150">
        <f t="shared" ca="1" si="36"/>
        <v>0</v>
      </c>
      <c r="I31" s="311">
        <f t="shared" si="38"/>
        <v>1</v>
      </c>
      <c r="J31" s="1151">
        <f t="shared" si="39"/>
        <v>1</v>
      </c>
      <c r="N31" s="328">
        <f t="shared" si="33"/>
        <v>349.6</v>
      </c>
      <c r="O31" s="191">
        <f>RG!B36</f>
        <v>349.6</v>
      </c>
      <c r="P31" s="1086" t="str">
        <f>RG!C36</f>
        <v>Support proposals relating to radical reform of the care of looked after children</v>
      </c>
      <c r="R31" s="328" t="s">
        <v>554</v>
      </c>
      <c r="S31" s="494">
        <v>7</v>
      </c>
      <c r="W31" s="316"/>
      <c r="AL31" s="724">
        <f t="shared" si="4"/>
        <v>202526</v>
      </c>
      <c r="AM31" s="725" t="s">
        <v>92</v>
      </c>
      <c r="AN31" s="725">
        <v>28.4</v>
      </c>
      <c r="AO31" s="725">
        <v>4</v>
      </c>
      <c r="AP31" s="725">
        <f t="shared" si="5"/>
        <v>0</v>
      </c>
      <c r="AQ31" s="820">
        <f t="shared" ca="1" si="6"/>
        <v>0</v>
      </c>
      <c r="AR31" s="820">
        <f t="shared" ca="1" si="7"/>
        <v>0</v>
      </c>
      <c r="AS31" s="820">
        <f t="shared" ca="1" si="8"/>
        <v>0</v>
      </c>
      <c r="AT31" s="726" t="str">
        <f t="shared" ca="1" si="9"/>
        <v/>
      </c>
      <c r="AU31" s="726" t="str">
        <f t="shared" ca="1" si="10"/>
        <v/>
      </c>
      <c r="AV31" s="726" t="str">
        <f t="shared" ca="1" si="11"/>
        <v/>
      </c>
      <c r="AW31" s="819" t="str">
        <f t="shared" ca="1" si="24"/>
        <v/>
      </c>
      <c r="AX31" s="819" t="str">
        <f t="shared" ca="1" si="25"/>
        <v/>
      </c>
      <c r="AY31" s="819" t="str">
        <f t="shared" ca="1" si="26"/>
        <v/>
      </c>
      <c r="AZ31" s="819" t="str">
        <f t="shared" ca="1" si="27"/>
        <v/>
      </c>
      <c r="BA31" s="727" t="str">
        <f t="shared" ca="1" si="28"/>
        <v/>
      </c>
      <c r="BC31" s="857" t="str">
        <f t="shared" si="12"/>
        <v>ROComp_30</v>
      </c>
      <c r="BD31" s="725">
        <f t="shared" si="29"/>
        <v>202526</v>
      </c>
      <c r="BE31" s="725" t="s">
        <v>3313</v>
      </c>
      <c r="BF31" s="725">
        <v>30</v>
      </c>
      <c r="BG31" s="725">
        <v>9</v>
      </c>
      <c r="BH31" s="725">
        <f t="shared" si="13"/>
        <v>0</v>
      </c>
      <c r="BI31" s="730" t="e">
        <f t="shared" ca="1" si="14"/>
        <v>#N/A</v>
      </c>
      <c r="BJ31" s="730">
        <f t="shared" ca="1" si="15"/>
        <v>0</v>
      </c>
      <c r="BK31" s="730" t="e">
        <f t="shared" ca="1" si="16"/>
        <v>#N/A</v>
      </c>
      <c r="BL31" s="732" t="e">
        <f t="shared" ca="1" si="17"/>
        <v>#N/A</v>
      </c>
      <c r="BM31" s="732"/>
      <c r="BN31" s="732" t="str">
        <f t="shared" ca="1" si="18"/>
        <v/>
      </c>
      <c r="BO31" s="732"/>
      <c r="BP31" s="725">
        <f t="shared" ca="1" si="19"/>
        <v>0</v>
      </c>
      <c r="BQ31" s="725" t="s">
        <v>231</v>
      </c>
      <c r="BR31" s="725"/>
      <c r="BS31" s="856"/>
    </row>
    <row r="32" spans="1:71" ht="12.75" customHeight="1" x14ac:dyDescent="0.35">
      <c r="A32" s="311">
        <f>FrontPage!$N$2</f>
        <v>1</v>
      </c>
      <c r="B32" s="311" t="str">
        <f t="shared" si="32"/>
        <v>RG3981</v>
      </c>
      <c r="C32" s="311">
        <f t="shared" si="0"/>
        <v>202526</v>
      </c>
      <c r="D32" s="1148" t="str">
        <f t="shared" si="21"/>
        <v>RG</v>
      </c>
      <c r="E32" s="1152">
        <v>398</v>
      </c>
      <c r="F32" s="311" t="s">
        <v>545</v>
      </c>
      <c r="G32" s="311">
        <f t="shared" si="35"/>
        <v>0</v>
      </c>
      <c r="H32" s="1150">
        <f t="shared" ca="1" si="36"/>
        <v>0</v>
      </c>
      <c r="I32" s="311">
        <f t="shared" si="2"/>
        <v>1</v>
      </c>
      <c r="J32" s="1151">
        <f t="shared" si="30"/>
        <v>1</v>
      </c>
      <c r="N32" s="328">
        <f t="shared" si="33"/>
        <v>398</v>
      </c>
      <c r="O32" s="191">
        <f>RG!B37</f>
        <v>398</v>
      </c>
      <c r="P32" s="1086" t="str">
        <f>RG!C37</f>
        <v>Other social service (including Bellwin scheme covering social service expenditure) (please specify)</v>
      </c>
      <c r="R32" s="328" t="s">
        <v>555</v>
      </c>
      <c r="S32" s="494">
        <v>8</v>
      </c>
      <c r="W32" s="316"/>
      <c r="AL32" s="728">
        <f t="shared" si="4"/>
        <v>202526</v>
      </c>
      <c r="AM32" s="729" t="s">
        <v>92</v>
      </c>
      <c r="AN32" s="729">
        <v>29</v>
      </c>
      <c r="AO32" s="729">
        <v>4</v>
      </c>
      <c r="AP32" s="729">
        <f t="shared" si="5"/>
        <v>0</v>
      </c>
      <c r="AQ32" s="821">
        <f t="shared" ca="1" si="6"/>
        <v>0</v>
      </c>
      <c r="AR32" s="821">
        <f t="shared" ca="1" si="7"/>
        <v>0</v>
      </c>
      <c r="AS32" s="821">
        <f t="shared" ca="1" si="8"/>
        <v>0</v>
      </c>
      <c r="AT32" s="730" t="str">
        <f t="shared" ca="1" si="9"/>
        <v/>
      </c>
      <c r="AU32" s="730" t="str">
        <f t="shared" ca="1" si="10"/>
        <v/>
      </c>
      <c r="AV32" s="730" t="str">
        <f t="shared" ca="1" si="11"/>
        <v/>
      </c>
      <c r="AW32" s="819" t="str">
        <f t="shared" ca="1" si="24"/>
        <v/>
      </c>
      <c r="AX32" s="819" t="str">
        <f t="shared" ca="1" si="25"/>
        <v/>
      </c>
      <c r="AY32" s="819" t="str">
        <f t="shared" ca="1" si="26"/>
        <v/>
      </c>
      <c r="AZ32" s="819" t="str">
        <f t="shared" ca="1" si="27"/>
        <v/>
      </c>
      <c r="BA32" s="727" t="str">
        <f t="shared" ca="1" si="28"/>
        <v/>
      </c>
      <c r="BC32" s="857" t="str">
        <f t="shared" si="12"/>
        <v>ROComp_31</v>
      </c>
      <c r="BD32" s="729">
        <f t="shared" si="29"/>
        <v>202526</v>
      </c>
      <c r="BE32" s="729" t="s">
        <v>3313</v>
      </c>
      <c r="BF32" s="729">
        <v>31</v>
      </c>
      <c r="BG32" s="729">
        <v>9</v>
      </c>
      <c r="BH32" s="729">
        <f t="shared" si="13"/>
        <v>0</v>
      </c>
      <c r="BI32" s="730" t="e">
        <f t="shared" ca="1" si="14"/>
        <v>#N/A</v>
      </c>
      <c r="BJ32" s="730">
        <f t="shared" ca="1" si="15"/>
        <v>0</v>
      </c>
      <c r="BK32" s="730" t="e">
        <f t="shared" ca="1" si="16"/>
        <v>#N/A</v>
      </c>
      <c r="BL32" s="731" t="e">
        <f t="shared" ca="1" si="17"/>
        <v>#N/A</v>
      </c>
      <c r="BM32" s="731"/>
      <c r="BN32" s="731" t="str">
        <f t="shared" ca="1" si="18"/>
        <v/>
      </c>
      <c r="BO32" s="731"/>
      <c r="BP32" s="729">
        <f t="shared" ca="1" si="19"/>
        <v>0</v>
      </c>
      <c r="BQ32" s="729" t="s">
        <v>231</v>
      </c>
      <c r="BR32" s="729"/>
      <c r="BS32" s="855"/>
    </row>
    <row r="33" spans="1:53" ht="12.75" customHeight="1" x14ac:dyDescent="0.35">
      <c r="A33" s="311">
        <f>FrontPage!$N$2</f>
        <v>1</v>
      </c>
      <c r="B33" s="311" t="str">
        <f t="shared" si="32"/>
        <v>RG3982</v>
      </c>
      <c r="C33" s="311">
        <f t="shared" si="0"/>
        <v>202526</v>
      </c>
      <c r="D33" s="1148" t="str">
        <f t="shared" si="21"/>
        <v>RG</v>
      </c>
      <c r="E33" s="1152">
        <v>398</v>
      </c>
      <c r="F33" s="311" t="s">
        <v>546</v>
      </c>
      <c r="G33" s="311">
        <f t="shared" si="35"/>
        <v>0</v>
      </c>
      <c r="H33" s="1150">
        <f t="shared" ca="1" si="36"/>
        <v>0</v>
      </c>
      <c r="I33" s="311">
        <f t="shared" si="2"/>
        <v>2</v>
      </c>
      <c r="J33" s="1151" t="str">
        <f t="shared" si="30"/>
        <v/>
      </c>
      <c r="N33" s="328">
        <f t="shared" si="33"/>
        <v>398</v>
      </c>
      <c r="O33" s="191">
        <f>RG!B38</f>
        <v>399</v>
      </c>
      <c r="P33" s="1086" t="str">
        <f>RG!C38</f>
        <v>Total Social Services</v>
      </c>
      <c r="R33" s="328" t="s">
        <v>557</v>
      </c>
      <c r="S33" s="494">
        <v>10</v>
      </c>
      <c r="W33" s="316"/>
      <c r="AL33" s="724">
        <f t="shared" si="4"/>
        <v>202526</v>
      </c>
      <c r="AM33" s="725" t="s">
        <v>92</v>
      </c>
      <c r="AN33" s="725">
        <v>30</v>
      </c>
      <c r="AO33" s="725">
        <v>4</v>
      </c>
      <c r="AP33" s="725">
        <f t="shared" si="5"/>
        <v>0</v>
      </c>
      <c r="AQ33" s="820">
        <f t="shared" ca="1" si="6"/>
        <v>0</v>
      </c>
      <c r="AR33" s="820">
        <f t="shared" ca="1" si="7"/>
        <v>0</v>
      </c>
      <c r="AS33" s="820">
        <f t="shared" ca="1" si="8"/>
        <v>0</v>
      </c>
      <c r="AT33" s="726" t="str">
        <f t="shared" ca="1" si="9"/>
        <v/>
      </c>
      <c r="AU33" s="726" t="str">
        <f t="shared" ca="1" si="10"/>
        <v/>
      </c>
      <c r="AV33" s="726" t="str">
        <f t="shared" ca="1" si="11"/>
        <v/>
      </c>
      <c r="AW33" s="819" t="str">
        <f t="shared" ca="1" si="24"/>
        <v/>
      </c>
      <c r="AX33" s="819" t="str">
        <f t="shared" ca="1" si="25"/>
        <v/>
      </c>
      <c r="AY33" s="819" t="str">
        <f t="shared" ca="1" si="26"/>
        <v/>
      </c>
      <c r="AZ33" s="819" t="str">
        <f t="shared" ca="1" si="27"/>
        <v/>
      </c>
      <c r="BA33" s="727" t="str">
        <f t="shared" ca="1" si="28"/>
        <v/>
      </c>
    </row>
    <row r="34" spans="1:53" ht="12.75" customHeight="1" x14ac:dyDescent="0.35">
      <c r="A34" s="311">
        <f>FrontPage!$N$2</f>
        <v>1</v>
      </c>
      <c r="B34" s="311" t="str">
        <f t="shared" si="32"/>
        <v>RG3991</v>
      </c>
      <c r="C34" s="311">
        <f t="shared" si="0"/>
        <v>202526</v>
      </c>
      <c r="D34" s="1148" t="str">
        <f t="shared" si="21"/>
        <v>RG</v>
      </c>
      <c r="E34" s="1152">
        <v>399</v>
      </c>
      <c r="F34" s="311" t="s">
        <v>545</v>
      </c>
      <c r="G34" s="311">
        <f t="shared" si="35"/>
        <v>0</v>
      </c>
      <c r="H34" s="1150">
        <f t="shared" ca="1" si="36"/>
        <v>0</v>
      </c>
      <c r="I34" s="311">
        <f t="shared" si="2"/>
        <v>1</v>
      </c>
      <c r="J34" s="1151">
        <f t="shared" si="30"/>
        <v>1</v>
      </c>
      <c r="N34" s="328">
        <f t="shared" si="33"/>
        <v>399</v>
      </c>
      <c r="O34" s="191">
        <f>RG!B39</f>
        <v>0</v>
      </c>
      <c r="P34" s="1086">
        <f>RG!C39</f>
        <v>0</v>
      </c>
      <c r="R34" s="328" t="s">
        <v>558</v>
      </c>
      <c r="S34" s="494">
        <v>11</v>
      </c>
      <c r="W34" s="316"/>
      <c r="AL34" s="728">
        <f t="shared" si="4"/>
        <v>202526</v>
      </c>
      <c r="AM34" s="729" t="s">
        <v>92</v>
      </c>
      <c r="AN34" s="729">
        <v>32</v>
      </c>
      <c r="AO34" s="729">
        <v>4</v>
      </c>
      <c r="AP34" s="729">
        <f t="shared" si="5"/>
        <v>0</v>
      </c>
      <c r="AQ34" s="821">
        <f t="shared" ca="1" si="6"/>
        <v>0</v>
      </c>
      <c r="AR34" s="821">
        <f t="shared" ca="1" si="7"/>
        <v>0</v>
      </c>
      <c r="AS34" s="821">
        <f t="shared" ca="1" si="8"/>
        <v>0</v>
      </c>
      <c r="AT34" s="730" t="str">
        <f t="shared" ca="1" si="9"/>
        <v/>
      </c>
      <c r="AU34" s="730" t="str">
        <f t="shared" ca="1" si="10"/>
        <v/>
      </c>
      <c r="AV34" s="730" t="str">
        <f t="shared" ca="1" si="11"/>
        <v/>
      </c>
      <c r="AW34" s="819" t="str">
        <f t="shared" ca="1" si="24"/>
        <v/>
      </c>
      <c r="AX34" s="819" t="str">
        <f t="shared" ca="1" si="25"/>
        <v/>
      </c>
      <c r="AY34" s="819" t="str">
        <f t="shared" ca="1" si="26"/>
        <v/>
      </c>
      <c r="AZ34" s="819" t="str">
        <f t="shared" ca="1" si="27"/>
        <v/>
      </c>
      <c r="BA34" s="727" t="str">
        <f t="shared" ca="1" si="28"/>
        <v/>
      </c>
    </row>
    <row r="35" spans="1:53" ht="12.75" customHeight="1" thickBot="1" x14ac:dyDescent="0.4">
      <c r="A35" s="311">
        <f>FrontPage!$N$2</f>
        <v>1</v>
      </c>
      <c r="B35" s="311" t="str">
        <f t="shared" si="32"/>
        <v>RG3992</v>
      </c>
      <c r="C35" s="311">
        <f t="shared" si="0"/>
        <v>202526</v>
      </c>
      <c r="D35" s="1148" t="str">
        <f t="shared" si="21"/>
        <v>RG</v>
      </c>
      <c r="E35" s="1152">
        <v>399</v>
      </c>
      <c r="F35" s="311" t="s">
        <v>546</v>
      </c>
      <c r="G35" s="311">
        <f t="shared" si="35"/>
        <v>0</v>
      </c>
      <c r="H35" s="1150">
        <f t="shared" ca="1" si="36"/>
        <v>0</v>
      </c>
      <c r="I35" s="311">
        <f t="shared" si="2"/>
        <v>2</v>
      </c>
      <c r="J35" s="1151" t="str">
        <f t="shared" si="30"/>
        <v/>
      </c>
      <c r="N35" s="328">
        <f t="shared" si="33"/>
        <v>399</v>
      </c>
      <c r="O35" s="191" t="str">
        <f>RG!B40</f>
        <v>Housing</v>
      </c>
      <c r="P35" s="1086">
        <f>RG!C40</f>
        <v>0</v>
      </c>
      <c r="R35" s="329" t="s">
        <v>8</v>
      </c>
      <c r="S35" s="848">
        <v>12</v>
      </c>
      <c r="W35" s="316"/>
      <c r="AL35" s="724">
        <f t="shared" ref="AL35:AL66" si="40">year</f>
        <v>202526</v>
      </c>
      <c r="AM35" s="725" t="s">
        <v>92</v>
      </c>
      <c r="AN35" s="725">
        <v>39.5</v>
      </c>
      <c r="AO35" s="725">
        <v>4</v>
      </c>
      <c r="AP35" s="725">
        <f t="shared" ref="AP35:AP66" si="41">UANumber</f>
        <v>0</v>
      </c>
      <c r="AQ35" s="820">
        <f t="shared" ca="1" si="6"/>
        <v>0</v>
      </c>
      <c r="AR35" s="820">
        <f t="shared" ca="1" si="7"/>
        <v>0</v>
      </c>
      <c r="AS35" s="820">
        <f t="shared" ca="1" si="8"/>
        <v>0</v>
      </c>
      <c r="AT35" s="726" t="str">
        <f t="shared" ca="1" si="9"/>
        <v/>
      </c>
      <c r="AU35" s="726" t="str">
        <f t="shared" ca="1" si="10"/>
        <v/>
      </c>
      <c r="AV35" s="726" t="str">
        <f t="shared" ca="1" si="11"/>
        <v/>
      </c>
      <c r="AW35" s="819" t="str">
        <f t="shared" ca="1" si="24"/>
        <v/>
      </c>
      <c r="AX35" s="819" t="str">
        <f t="shared" ca="1" si="25"/>
        <v/>
      </c>
      <c r="AY35" s="819" t="str">
        <f t="shared" ca="1" si="26"/>
        <v/>
      </c>
      <c r="AZ35" s="819" t="str">
        <f t="shared" ca="1" si="27"/>
        <v/>
      </c>
      <c r="BA35" s="727" t="str">
        <f t="shared" ca="1" si="28"/>
        <v/>
      </c>
    </row>
    <row r="36" spans="1:53" ht="12.75" customHeight="1" x14ac:dyDescent="0.35">
      <c r="A36" s="311">
        <f>FrontPage!$N$2</f>
        <v>1</v>
      </c>
      <c r="B36" s="311" t="str">
        <f t="shared" si="32"/>
        <v>RG4041</v>
      </c>
      <c r="C36" s="311">
        <f t="shared" si="0"/>
        <v>202526</v>
      </c>
      <c r="D36" s="1148" t="str">
        <f t="shared" si="21"/>
        <v>RG</v>
      </c>
      <c r="E36" s="311">
        <v>404</v>
      </c>
      <c r="F36" s="311" t="s">
        <v>545</v>
      </c>
      <c r="G36" s="311">
        <f t="shared" si="35"/>
        <v>0</v>
      </c>
      <c r="H36" s="1150">
        <f t="shared" ca="1" si="36"/>
        <v>0</v>
      </c>
      <c r="I36" s="311">
        <f t="shared" si="2"/>
        <v>1</v>
      </c>
      <c r="J36" s="1151">
        <f t="shared" si="30"/>
        <v>1</v>
      </c>
      <c r="N36" s="328">
        <f t="shared" si="33"/>
        <v>404</v>
      </c>
      <c r="O36" s="191">
        <f>RG!B41</f>
        <v>404</v>
      </c>
      <c r="P36" s="1086" t="str">
        <f>RG!C41</f>
        <v>Housing benefit administration grant</v>
      </c>
      <c r="W36" s="316"/>
      <c r="AL36" s="728">
        <f t="shared" si="40"/>
        <v>202526</v>
      </c>
      <c r="AM36" s="729" t="s">
        <v>92</v>
      </c>
      <c r="AN36" s="729">
        <v>41</v>
      </c>
      <c r="AO36" s="729">
        <v>4</v>
      </c>
      <c r="AP36" s="729">
        <f t="shared" si="41"/>
        <v>0</v>
      </c>
      <c r="AQ36" s="821">
        <f t="shared" ca="1" si="6"/>
        <v>0</v>
      </c>
      <c r="AR36" s="821">
        <f t="shared" ca="1" si="7"/>
        <v>0</v>
      </c>
      <c r="AS36" s="821">
        <f t="shared" ca="1" si="8"/>
        <v>0</v>
      </c>
      <c r="AT36" s="730" t="str">
        <f t="shared" ca="1" si="9"/>
        <v/>
      </c>
      <c r="AU36" s="730" t="str">
        <f t="shared" ca="1" si="10"/>
        <v/>
      </c>
      <c r="AV36" s="730" t="str">
        <f t="shared" ca="1" si="11"/>
        <v/>
      </c>
      <c r="AW36" s="819" t="str">
        <f t="shared" ca="1" si="24"/>
        <v/>
      </c>
      <c r="AX36" s="819" t="str">
        <f t="shared" ca="1" si="25"/>
        <v/>
      </c>
      <c r="AY36" s="819" t="str">
        <f t="shared" ca="1" si="26"/>
        <v/>
      </c>
      <c r="AZ36" s="819" t="str">
        <f t="shared" ca="1" si="27"/>
        <v/>
      </c>
      <c r="BA36" s="727" t="str">
        <f t="shared" ca="1" si="28"/>
        <v/>
      </c>
    </row>
    <row r="37" spans="1:53" ht="12.75" customHeight="1" x14ac:dyDescent="0.35">
      <c r="A37" s="311">
        <f>FrontPage!$N$2</f>
        <v>1</v>
      </c>
      <c r="B37" s="311" t="str">
        <f t="shared" si="32"/>
        <v>RG4061</v>
      </c>
      <c r="C37" s="311">
        <f t="shared" si="0"/>
        <v>202526</v>
      </c>
      <c r="D37" s="1148" t="str">
        <f t="shared" si="21"/>
        <v>RG</v>
      </c>
      <c r="E37" s="311">
        <v>406</v>
      </c>
      <c r="F37" s="311" t="s">
        <v>545</v>
      </c>
      <c r="G37" s="311">
        <f t="shared" si="35"/>
        <v>0</v>
      </c>
      <c r="H37" s="1150">
        <f t="shared" ca="1" si="36"/>
        <v>0</v>
      </c>
      <c r="I37" s="311">
        <f t="shared" si="2"/>
        <v>1</v>
      </c>
      <c r="J37" s="1151">
        <f t="shared" si="30"/>
        <v>1</v>
      </c>
      <c r="N37" s="328">
        <f t="shared" si="33"/>
        <v>406</v>
      </c>
      <c r="O37" s="191">
        <f>RG!B42</f>
        <v>406</v>
      </c>
      <c r="P37" s="1086" t="str">
        <f>RG!C42</f>
        <v>Mandatory rent allowances</v>
      </c>
      <c r="W37" s="316"/>
      <c r="AL37" s="724">
        <f t="shared" si="40"/>
        <v>202526</v>
      </c>
      <c r="AM37" s="725" t="s">
        <v>92</v>
      </c>
      <c r="AN37" s="725">
        <v>43</v>
      </c>
      <c r="AO37" s="725">
        <v>4</v>
      </c>
      <c r="AP37" s="725">
        <f t="shared" si="41"/>
        <v>0</v>
      </c>
      <c r="AQ37" s="820">
        <f t="shared" ca="1" si="6"/>
        <v>0</v>
      </c>
      <c r="AR37" s="820">
        <f t="shared" ca="1" si="7"/>
        <v>0</v>
      </c>
      <c r="AS37" s="820">
        <f t="shared" ca="1" si="8"/>
        <v>0</v>
      </c>
      <c r="AT37" s="726" t="str">
        <f t="shared" ca="1" si="9"/>
        <v/>
      </c>
      <c r="AU37" s="726" t="str">
        <f t="shared" ca="1" si="10"/>
        <v/>
      </c>
      <c r="AV37" s="726" t="str">
        <f t="shared" ca="1" si="11"/>
        <v/>
      </c>
      <c r="AW37" s="819" t="str">
        <f t="shared" ca="1" si="24"/>
        <v/>
      </c>
      <c r="AX37" s="819" t="str">
        <f t="shared" ca="1" si="25"/>
        <v/>
      </c>
      <c r="AY37" s="819" t="str">
        <f t="shared" ca="1" si="26"/>
        <v/>
      </c>
      <c r="AZ37" s="819" t="str">
        <f t="shared" ca="1" si="27"/>
        <v/>
      </c>
      <c r="BA37" s="727" t="str">
        <f t="shared" ca="1" si="28"/>
        <v/>
      </c>
    </row>
    <row r="38" spans="1:53" ht="12.75" customHeight="1" x14ac:dyDescent="0.35">
      <c r="A38" s="311">
        <f>FrontPage!$N$2</f>
        <v>1</v>
      </c>
      <c r="B38" s="311" t="str">
        <f t="shared" si="32"/>
        <v>RG4071</v>
      </c>
      <c r="C38" s="311">
        <f t="shared" si="0"/>
        <v>202526</v>
      </c>
      <c r="D38" s="1148" t="str">
        <f t="shared" si="21"/>
        <v>RG</v>
      </c>
      <c r="E38" s="311">
        <v>407</v>
      </c>
      <c r="F38" s="311" t="s">
        <v>545</v>
      </c>
      <c r="G38" s="311">
        <f t="shared" si="35"/>
        <v>0</v>
      </c>
      <c r="H38" s="1150">
        <f t="shared" ca="1" si="36"/>
        <v>0</v>
      </c>
      <c r="I38" s="311">
        <f t="shared" si="2"/>
        <v>1</v>
      </c>
      <c r="J38" s="1151">
        <f t="shared" si="30"/>
        <v>1</v>
      </c>
      <c r="N38" s="328">
        <f t="shared" si="33"/>
        <v>407</v>
      </c>
      <c r="O38" s="191">
        <f>RG!B43</f>
        <v>407</v>
      </c>
      <c r="P38" s="1086" t="str">
        <f>RG!C43</f>
        <v>Rent Rebates Granted To HRA Tenants</v>
      </c>
      <c r="W38" s="316"/>
      <c r="AL38" s="728">
        <f t="shared" si="40"/>
        <v>202526</v>
      </c>
      <c r="AM38" s="729" t="s">
        <v>92</v>
      </c>
      <c r="AN38" s="729">
        <v>46</v>
      </c>
      <c r="AO38" s="729">
        <v>4</v>
      </c>
      <c r="AP38" s="729">
        <f t="shared" si="41"/>
        <v>0</v>
      </c>
      <c r="AQ38" s="821">
        <f t="shared" ca="1" si="6"/>
        <v>0</v>
      </c>
      <c r="AR38" s="821">
        <f t="shared" ca="1" si="7"/>
        <v>0</v>
      </c>
      <c r="AS38" s="821">
        <f t="shared" ca="1" si="8"/>
        <v>0</v>
      </c>
      <c r="AT38" s="730" t="str">
        <f t="shared" ca="1" si="9"/>
        <v/>
      </c>
      <c r="AU38" s="730" t="str">
        <f t="shared" ca="1" si="10"/>
        <v/>
      </c>
      <c r="AV38" s="730" t="str">
        <f t="shared" ca="1" si="11"/>
        <v/>
      </c>
      <c r="AW38" s="819" t="str">
        <f t="shared" ca="1" si="24"/>
        <v/>
      </c>
      <c r="AX38" s="819" t="str">
        <f t="shared" ca="1" si="25"/>
        <v/>
      </c>
      <c r="AY38" s="819" t="str">
        <f t="shared" ca="1" si="26"/>
        <v/>
      </c>
      <c r="AZ38" s="819" t="str">
        <f t="shared" ca="1" si="27"/>
        <v/>
      </c>
      <c r="BA38" s="727" t="str">
        <f t="shared" ca="1" si="28"/>
        <v/>
      </c>
    </row>
    <row r="39" spans="1:53" ht="12.75" customHeight="1" x14ac:dyDescent="0.35">
      <c r="A39" s="311">
        <f>FrontPage!$N$2</f>
        <v>1</v>
      </c>
      <c r="B39" s="311" t="str">
        <f t="shared" si="32"/>
        <v>RG4081</v>
      </c>
      <c r="C39" s="311">
        <f t="shared" si="0"/>
        <v>202526</v>
      </c>
      <c r="D39" s="1148" t="str">
        <f t="shared" si="21"/>
        <v>RG</v>
      </c>
      <c r="E39" s="311">
        <v>408</v>
      </c>
      <c r="F39" s="311" t="s">
        <v>545</v>
      </c>
      <c r="G39" s="311">
        <f t="shared" si="35"/>
        <v>0</v>
      </c>
      <c r="H39" s="1150">
        <f t="shared" ca="1" si="36"/>
        <v>0</v>
      </c>
      <c r="I39" s="311">
        <f t="shared" si="2"/>
        <v>1</v>
      </c>
      <c r="J39" s="1151">
        <f t="shared" si="30"/>
        <v>1</v>
      </c>
      <c r="N39" s="328">
        <f t="shared" si="33"/>
        <v>408</v>
      </c>
      <c r="O39" s="191">
        <f>RG!B44</f>
        <v>408</v>
      </c>
      <c r="P39" s="1086" t="str">
        <f>RG!C44</f>
        <v>Housing Support Grant (formerly supporting people - housing)</v>
      </c>
      <c r="W39" s="316"/>
      <c r="AL39" s="724">
        <f t="shared" si="40"/>
        <v>202526</v>
      </c>
      <c r="AM39" s="725" t="s">
        <v>92</v>
      </c>
      <c r="AN39" s="725">
        <v>47</v>
      </c>
      <c r="AO39" s="725">
        <v>4</v>
      </c>
      <c r="AP39" s="725">
        <f t="shared" si="41"/>
        <v>0</v>
      </c>
      <c r="AQ39" s="820">
        <f t="shared" ca="1" si="6"/>
        <v>0</v>
      </c>
      <c r="AR39" s="820">
        <f t="shared" ca="1" si="7"/>
        <v>0</v>
      </c>
      <c r="AS39" s="820">
        <f t="shared" ca="1" si="8"/>
        <v>0</v>
      </c>
      <c r="AT39" s="726" t="str">
        <f t="shared" ca="1" si="9"/>
        <v/>
      </c>
      <c r="AU39" s="726" t="str">
        <f t="shared" ca="1" si="10"/>
        <v/>
      </c>
      <c r="AV39" s="726" t="str">
        <f t="shared" ca="1" si="11"/>
        <v/>
      </c>
      <c r="AW39" s="819" t="str">
        <f t="shared" ca="1" si="24"/>
        <v/>
      </c>
      <c r="AX39" s="819" t="str">
        <f t="shared" ca="1" si="25"/>
        <v/>
      </c>
      <c r="AY39" s="819" t="str">
        <f t="shared" ca="1" si="26"/>
        <v/>
      </c>
      <c r="AZ39" s="819" t="str">
        <f t="shared" ca="1" si="27"/>
        <v/>
      </c>
      <c r="BA39" s="727" t="str">
        <f t="shared" ca="1" si="28"/>
        <v/>
      </c>
    </row>
    <row r="40" spans="1:53" ht="12.75" customHeight="1" x14ac:dyDescent="0.35">
      <c r="A40" s="311">
        <f>FrontPage!$N$2</f>
        <v>1</v>
      </c>
      <c r="B40" s="311" t="str">
        <f t="shared" si="32"/>
        <v>RG4141</v>
      </c>
      <c r="C40" s="311">
        <f t="shared" si="0"/>
        <v>202526</v>
      </c>
      <c r="D40" s="1148" t="str">
        <f t="shared" si="21"/>
        <v>RG</v>
      </c>
      <c r="E40" s="311">
        <v>414</v>
      </c>
      <c r="F40" s="311" t="s">
        <v>545</v>
      </c>
      <c r="G40" s="311">
        <f t="shared" si="35"/>
        <v>0</v>
      </c>
      <c r="H40" s="1150">
        <f t="shared" ca="1" si="36"/>
        <v>0</v>
      </c>
      <c r="I40" s="311">
        <f t="shared" si="2"/>
        <v>1</v>
      </c>
      <c r="J40" s="1151">
        <f t="shared" si="30"/>
        <v>1</v>
      </c>
      <c r="N40" s="328">
        <f t="shared" si="33"/>
        <v>414</v>
      </c>
      <c r="O40" s="191">
        <f>RG!B45</f>
        <v>414</v>
      </c>
      <c r="P40" s="1086" t="str">
        <f>RG!C45</f>
        <v>Children and Communities Grant (formerly Flexible Funding - housing)</v>
      </c>
      <c r="W40" s="316"/>
      <c r="AL40" s="728">
        <f t="shared" si="40"/>
        <v>202526</v>
      </c>
      <c r="AM40" s="729" t="s">
        <v>92</v>
      </c>
      <c r="AN40" s="729">
        <v>47.8</v>
      </c>
      <c r="AO40" s="729">
        <v>4</v>
      </c>
      <c r="AP40" s="729">
        <f t="shared" si="41"/>
        <v>0</v>
      </c>
      <c r="AQ40" s="821">
        <f t="shared" ca="1" si="6"/>
        <v>0</v>
      </c>
      <c r="AR40" s="821">
        <f t="shared" ca="1" si="7"/>
        <v>0</v>
      </c>
      <c r="AS40" s="821">
        <f t="shared" ca="1" si="8"/>
        <v>0</v>
      </c>
      <c r="AT40" s="730" t="str">
        <f t="shared" ca="1" si="9"/>
        <v/>
      </c>
      <c r="AU40" s="730" t="str">
        <f t="shared" ca="1" si="10"/>
        <v/>
      </c>
      <c r="AV40" s="730" t="str">
        <f t="shared" ca="1" si="11"/>
        <v/>
      </c>
      <c r="AW40" s="819" t="str">
        <f t="shared" ca="1" si="24"/>
        <v/>
      </c>
      <c r="AX40" s="819" t="str">
        <f t="shared" ca="1" si="25"/>
        <v/>
      </c>
      <c r="AY40" s="819" t="str">
        <f t="shared" ca="1" si="26"/>
        <v/>
      </c>
      <c r="AZ40" s="819" t="str">
        <f t="shared" ca="1" si="27"/>
        <v/>
      </c>
      <c r="BA40" s="727" t="str">
        <f t="shared" ca="1" si="28"/>
        <v/>
      </c>
    </row>
    <row r="41" spans="1:53" ht="12.75" customHeight="1" x14ac:dyDescent="0.35">
      <c r="A41" s="311">
        <f>FrontPage!$N$2</f>
        <v>1</v>
      </c>
      <c r="B41" s="311" t="str">
        <f t="shared" si="32"/>
        <v>RG4981</v>
      </c>
      <c r="C41" s="311">
        <f t="shared" si="0"/>
        <v>202526</v>
      </c>
      <c r="D41" s="1148" t="str">
        <f t="shared" si="21"/>
        <v>RG</v>
      </c>
      <c r="E41" s="1152">
        <v>498</v>
      </c>
      <c r="F41" s="311" t="s">
        <v>545</v>
      </c>
      <c r="G41" s="311">
        <f t="shared" si="35"/>
        <v>0</v>
      </c>
      <c r="H41" s="1150">
        <f t="shared" ca="1" si="36"/>
        <v>0</v>
      </c>
      <c r="I41" s="311">
        <f t="shared" si="2"/>
        <v>1</v>
      </c>
      <c r="J41" s="1151">
        <f t="shared" si="30"/>
        <v>1</v>
      </c>
      <c r="N41" s="328">
        <f t="shared" si="33"/>
        <v>498</v>
      </c>
      <c r="O41" s="191">
        <f>RG!B46</f>
        <v>498</v>
      </c>
      <c r="P41" s="1086" t="str">
        <f>RG!C46</f>
        <v>Other housing (including Bellwin scheme grants covering housing expenditure) (please specify)</v>
      </c>
      <c r="W41" s="316"/>
      <c r="AL41" s="724">
        <f t="shared" si="40"/>
        <v>202526</v>
      </c>
      <c r="AM41" s="725" t="s">
        <v>92</v>
      </c>
      <c r="AN41" s="725">
        <v>50.1</v>
      </c>
      <c r="AO41" s="725">
        <v>4</v>
      </c>
      <c r="AP41" s="725">
        <f t="shared" si="41"/>
        <v>0</v>
      </c>
      <c r="AQ41" s="820">
        <f t="shared" ca="1" si="6"/>
        <v>0</v>
      </c>
      <c r="AR41" s="820">
        <f t="shared" ca="1" si="7"/>
        <v>0</v>
      </c>
      <c r="AS41" s="820">
        <f t="shared" ca="1" si="8"/>
        <v>0</v>
      </c>
      <c r="AT41" s="726" t="str">
        <f t="shared" ca="1" si="9"/>
        <v/>
      </c>
      <c r="AU41" s="726" t="str">
        <f t="shared" ca="1" si="10"/>
        <v/>
      </c>
      <c r="AV41" s="726" t="str">
        <f t="shared" ca="1" si="11"/>
        <v/>
      </c>
      <c r="AW41" s="819" t="str">
        <f t="shared" ca="1" si="24"/>
        <v/>
      </c>
      <c r="AX41" s="819" t="str">
        <f t="shared" ca="1" si="25"/>
        <v/>
      </c>
      <c r="AY41" s="819" t="str">
        <f t="shared" ca="1" si="26"/>
        <v/>
      </c>
      <c r="AZ41" s="819" t="str">
        <f t="shared" ca="1" si="27"/>
        <v/>
      </c>
      <c r="BA41" s="727" t="str">
        <f t="shared" ca="1" si="28"/>
        <v/>
      </c>
    </row>
    <row r="42" spans="1:53" ht="12.75" customHeight="1" x14ac:dyDescent="0.35">
      <c r="A42" s="311">
        <f>FrontPage!$N$2</f>
        <v>1</v>
      </c>
      <c r="B42" s="311" t="str">
        <f t="shared" si="32"/>
        <v>RG4982</v>
      </c>
      <c r="C42" s="311">
        <f t="shared" si="0"/>
        <v>202526</v>
      </c>
      <c r="D42" s="1148" t="str">
        <f t="shared" si="21"/>
        <v>RG</v>
      </c>
      <c r="E42" s="1152">
        <v>498</v>
      </c>
      <c r="F42" s="311" t="s">
        <v>546</v>
      </c>
      <c r="G42" s="311">
        <f t="shared" si="35"/>
        <v>0</v>
      </c>
      <c r="H42" s="1150">
        <f t="shared" ca="1" si="36"/>
        <v>0</v>
      </c>
      <c r="I42" s="311">
        <f t="shared" si="2"/>
        <v>2</v>
      </c>
      <c r="J42" s="1151" t="str">
        <f t="shared" si="30"/>
        <v/>
      </c>
      <c r="N42" s="328">
        <f t="shared" si="33"/>
        <v>498</v>
      </c>
      <c r="O42" s="191">
        <f>RG!B47</f>
        <v>499</v>
      </c>
      <c r="P42" s="1086" t="str">
        <f>RG!C47</f>
        <v>Total Housing</v>
      </c>
      <c r="W42" s="316"/>
      <c r="AL42" s="728">
        <f t="shared" si="40"/>
        <v>202526</v>
      </c>
      <c r="AM42" s="729" t="s">
        <v>92</v>
      </c>
      <c r="AN42" s="729">
        <v>57</v>
      </c>
      <c r="AO42" s="729">
        <v>4</v>
      </c>
      <c r="AP42" s="729">
        <f t="shared" si="41"/>
        <v>0</v>
      </c>
      <c r="AQ42" s="821">
        <f t="shared" ca="1" si="6"/>
        <v>0</v>
      </c>
      <c r="AR42" s="821">
        <f t="shared" ca="1" si="7"/>
        <v>0</v>
      </c>
      <c r="AS42" s="820">
        <f t="shared" ca="1" si="8"/>
        <v>0</v>
      </c>
      <c r="AT42" s="730" t="str">
        <f t="shared" ca="1" si="9"/>
        <v/>
      </c>
      <c r="AU42" s="730" t="str">
        <f t="shared" ca="1" si="10"/>
        <v/>
      </c>
      <c r="AV42" s="730" t="str">
        <f t="shared" ca="1" si="11"/>
        <v/>
      </c>
      <c r="AW42" s="819" t="str">
        <f t="shared" ca="1" si="24"/>
        <v/>
      </c>
      <c r="AX42" s="819" t="str">
        <f t="shared" ca="1" si="25"/>
        <v/>
      </c>
      <c r="AY42" s="819" t="str">
        <f t="shared" ca="1" si="26"/>
        <v/>
      </c>
      <c r="AZ42" s="819" t="str">
        <f t="shared" ca="1" si="27"/>
        <v/>
      </c>
      <c r="BA42" s="727" t="str">
        <f t="shared" ca="1" si="28"/>
        <v/>
      </c>
    </row>
    <row r="43" spans="1:53" ht="12.75" customHeight="1" x14ac:dyDescent="0.35">
      <c r="A43" s="311">
        <f>FrontPage!$N$2</f>
        <v>1</v>
      </c>
      <c r="B43" s="311" t="str">
        <f t="shared" si="32"/>
        <v>RG4991</v>
      </c>
      <c r="C43" s="311">
        <f t="shared" si="0"/>
        <v>202526</v>
      </c>
      <c r="D43" s="1148" t="str">
        <f t="shared" si="21"/>
        <v>RG</v>
      </c>
      <c r="E43" s="1152">
        <v>499</v>
      </c>
      <c r="F43" s="311" t="s">
        <v>545</v>
      </c>
      <c r="G43" s="311">
        <f t="shared" si="35"/>
        <v>0</v>
      </c>
      <c r="H43" s="1150">
        <f t="shared" ca="1" si="36"/>
        <v>0</v>
      </c>
      <c r="I43" s="311">
        <f t="shared" si="2"/>
        <v>1</v>
      </c>
      <c r="J43" s="1151">
        <f t="shared" si="30"/>
        <v>1</v>
      </c>
      <c r="N43" s="328">
        <f t="shared" ref="N43:N68" si="42">IF(D43="RG",E43,"")</f>
        <v>499</v>
      </c>
      <c r="O43" s="191">
        <f>RG!B48</f>
        <v>0</v>
      </c>
      <c r="P43" s="1086">
        <f>RG!C48</f>
        <v>0</v>
      </c>
      <c r="W43" s="316"/>
      <c r="AL43" s="724">
        <f t="shared" si="40"/>
        <v>202526</v>
      </c>
      <c r="AM43" s="725" t="s">
        <v>92</v>
      </c>
      <c r="AN43" s="725">
        <v>58</v>
      </c>
      <c r="AO43" s="725">
        <v>4</v>
      </c>
      <c r="AP43" s="725">
        <f t="shared" si="41"/>
        <v>0</v>
      </c>
      <c r="AQ43" s="820">
        <f t="shared" ca="1" si="6"/>
        <v>0</v>
      </c>
      <c r="AR43" s="820">
        <f t="shared" ca="1" si="7"/>
        <v>0</v>
      </c>
      <c r="AS43" s="820">
        <f t="shared" ca="1" si="8"/>
        <v>0</v>
      </c>
      <c r="AT43" s="726" t="str">
        <f t="shared" ca="1" si="9"/>
        <v/>
      </c>
      <c r="AU43" s="726" t="str">
        <f t="shared" ca="1" si="10"/>
        <v/>
      </c>
      <c r="AV43" s="726" t="str">
        <f t="shared" ca="1" si="11"/>
        <v/>
      </c>
      <c r="AW43" s="819" t="str">
        <f t="shared" ca="1" si="24"/>
        <v/>
      </c>
      <c r="AX43" s="819" t="str">
        <f t="shared" ca="1" si="25"/>
        <v/>
      </c>
      <c r="AY43" s="819" t="str">
        <f t="shared" ca="1" si="26"/>
        <v/>
      </c>
      <c r="AZ43" s="819" t="str">
        <f t="shared" ca="1" si="27"/>
        <v/>
      </c>
      <c r="BA43" s="727" t="str">
        <f t="shared" ca="1" si="28"/>
        <v/>
      </c>
    </row>
    <row r="44" spans="1:53" ht="12.75" customHeight="1" x14ac:dyDescent="0.35">
      <c r="A44" s="311">
        <f>FrontPage!$N$2</f>
        <v>1</v>
      </c>
      <c r="B44" s="311" t="str">
        <f t="shared" si="32"/>
        <v>RG4992</v>
      </c>
      <c r="C44" s="311">
        <f t="shared" si="0"/>
        <v>202526</v>
      </c>
      <c r="D44" s="1148" t="str">
        <f t="shared" si="21"/>
        <v>RG</v>
      </c>
      <c r="E44" s="1152">
        <v>499</v>
      </c>
      <c r="F44" s="311" t="s">
        <v>546</v>
      </c>
      <c r="G44" s="311">
        <f t="shared" si="35"/>
        <v>0</v>
      </c>
      <c r="H44" s="1150">
        <f t="shared" ca="1" si="36"/>
        <v>0</v>
      </c>
      <c r="I44" s="311">
        <f t="shared" si="2"/>
        <v>2</v>
      </c>
      <c r="J44" s="1151" t="str">
        <f t="shared" si="30"/>
        <v/>
      </c>
      <c r="N44" s="328">
        <f t="shared" si="42"/>
        <v>499</v>
      </c>
      <c r="O44" s="191" t="str">
        <f>RG!B49</f>
        <v>Police and Home Office</v>
      </c>
      <c r="P44" s="1086">
        <f>RG!C49</f>
        <v>0</v>
      </c>
      <c r="W44" s="316"/>
      <c r="AL44" s="728">
        <f t="shared" si="40"/>
        <v>202526</v>
      </c>
      <c r="AM44" s="729" t="s">
        <v>92</v>
      </c>
      <c r="AN44" s="729">
        <v>59</v>
      </c>
      <c r="AO44" s="729">
        <v>4</v>
      </c>
      <c r="AP44" s="729">
        <f t="shared" si="41"/>
        <v>0</v>
      </c>
      <c r="AQ44" s="821">
        <f t="shared" ca="1" si="6"/>
        <v>0</v>
      </c>
      <c r="AR44" s="821">
        <f t="shared" ca="1" si="7"/>
        <v>0</v>
      </c>
      <c r="AS44" s="820">
        <f t="shared" ca="1" si="8"/>
        <v>0</v>
      </c>
      <c r="AT44" s="730" t="str">
        <f t="shared" ca="1" si="9"/>
        <v/>
      </c>
      <c r="AU44" s="730" t="str">
        <f t="shared" ca="1" si="10"/>
        <v/>
      </c>
      <c r="AV44" s="730" t="str">
        <f t="shared" ca="1" si="11"/>
        <v/>
      </c>
      <c r="AW44" s="819" t="str">
        <f t="shared" ca="1" si="24"/>
        <v/>
      </c>
      <c r="AX44" s="819" t="str">
        <f t="shared" ca="1" si="25"/>
        <v/>
      </c>
      <c r="AY44" s="819" t="str">
        <f t="shared" ca="1" si="26"/>
        <v/>
      </c>
      <c r="AZ44" s="819" t="str">
        <f t="shared" ca="1" si="27"/>
        <v/>
      </c>
      <c r="BA44" s="727" t="str">
        <f t="shared" ca="1" si="28"/>
        <v/>
      </c>
    </row>
    <row r="45" spans="1:53" ht="12.75" customHeight="1" x14ac:dyDescent="0.35">
      <c r="A45" s="311">
        <f>FrontPage!$N$2</f>
        <v>1</v>
      </c>
      <c r="B45" s="311" t="str">
        <f t="shared" si="32"/>
        <v>RG5101</v>
      </c>
      <c r="C45" s="311">
        <f t="shared" si="0"/>
        <v>202526</v>
      </c>
      <c r="D45" s="1148" t="str">
        <f t="shared" si="21"/>
        <v>RG</v>
      </c>
      <c r="E45" s="311">
        <v>510</v>
      </c>
      <c r="F45" s="311" t="s">
        <v>545</v>
      </c>
      <c r="G45" s="311">
        <f t="shared" si="35"/>
        <v>0</v>
      </c>
      <c r="H45" s="1150">
        <f t="shared" ca="1" si="36"/>
        <v>0</v>
      </c>
      <c r="I45" s="311">
        <f t="shared" si="2"/>
        <v>1</v>
      </c>
      <c r="J45" s="1151">
        <f t="shared" si="30"/>
        <v>1</v>
      </c>
      <c r="N45" s="328">
        <f t="shared" si="42"/>
        <v>510</v>
      </c>
      <c r="O45" s="191">
        <f>RG!B50</f>
        <v>510</v>
      </c>
      <c r="P45" s="1086" t="str">
        <f>RG!C50</f>
        <v>Dedicated security posts (police authorities only)</v>
      </c>
      <c r="W45" s="316"/>
      <c r="AL45" s="724">
        <f t="shared" si="40"/>
        <v>202526</v>
      </c>
      <c r="AM45" s="725" t="s">
        <v>92</v>
      </c>
      <c r="AN45" s="725">
        <v>60</v>
      </c>
      <c r="AO45" s="725">
        <v>4</v>
      </c>
      <c r="AP45" s="725">
        <f t="shared" si="41"/>
        <v>0</v>
      </c>
      <c r="AQ45" s="820">
        <f t="shared" ca="1" si="6"/>
        <v>0</v>
      </c>
      <c r="AR45" s="820">
        <f t="shared" ca="1" si="7"/>
        <v>0</v>
      </c>
      <c r="AS45" s="820">
        <f t="shared" ca="1" si="8"/>
        <v>0</v>
      </c>
      <c r="AT45" s="726" t="str">
        <f t="shared" ca="1" si="9"/>
        <v/>
      </c>
      <c r="AU45" s="726" t="str">
        <f t="shared" ca="1" si="10"/>
        <v/>
      </c>
      <c r="AV45" s="726" t="str">
        <f t="shared" ca="1" si="11"/>
        <v/>
      </c>
      <c r="AW45" s="819" t="str">
        <f t="shared" ca="1" si="24"/>
        <v/>
      </c>
      <c r="AX45" s="819" t="str">
        <f t="shared" ca="1" si="25"/>
        <v/>
      </c>
      <c r="AY45" s="819" t="str">
        <f t="shared" ca="1" si="26"/>
        <v/>
      </c>
      <c r="AZ45" s="819" t="str">
        <f t="shared" ca="1" si="27"/>
        <v/>
      </c>
      <c r="BA45" s="727" t="str">
        <f t="shared" ca="1" si="28"/>
        <v/>
      </c>
    </row>
    <row r="46" spans="1:53" ht="12.75" customHeight="1" x14ac:dyDescent="0.35">
      <c r="A46" s="311">
        <f>FrontPage!$N$2</f>
        <v>1</v>
      </c>
      <c r="B46" s="311" t="str">
        <f t="shared" si="32"/>
        <v>RG5111</v>
      </c>
      <c r="C46" s="311">
        <f t="shared" si="0"/>
        <v>202526</v>
      </c>
      <c r="D46" s="1148" t="str">
        <f t="shared" si="21"/>
        <v>RG</v>
      </c>
      <c r="E46" s="311">
        <v>511</v>
      </c>
      <c r="F46" s="311" t="s">
        <v>545</v>
      </c>
      <c r="G46" s="311">
        <f t="shared" si="35"/>
        <v>0</v>
      </c>
      <c r="H46" s="1150">
        <f t="shared" ca="1" si="36"/>
        <v>0</v>
      </c>
      <c r="I46" s="311">
        <f t="shared" si="2"/>
        <v>1</v>
      </c>
      <c r="J46" s="1151">
        <f t="shared" si="30"/>
        <v>1</v>
      </c>
      <c r="N46" s="328">
        <f t="shared" si="42"/>
        <v>511</v>
      </c>
      <c r="O46" s="191">
        <f>RG!B51</f>
        <v>511</v>
      </c>
      <c r="P46" s="1086" t="str">
        <f>RG!C51</f>
        <v>National police coordination centre (police authorities only)</v>
      </c>
      <c r="W46" s="316"/>
      <c r="AL46" s="728">
        <f t="shared" si="40"/>
        <v>202526</v>
      </c>
      <c r="AM46" s="729" t="s">
        <v>92</v>
      </c>
      <c r="AN46" s="729">
        <v>61</v>
      </c>
      <c r="AO46" s="729">
        <v>4</v>
      </c>
      <c r="AP46" s="729">
        <f t="shared" si="41"/>
        <v>0</v>
      </c>
      <c r="AQ46" s="821">
        <f t="shared" ca="1" si="6"/>
        <v>0</v>
      </c>
      <c r="AR46" s="821">
        <f t="shared" ca="1" si="7"/>
        <v>0</v>
      </c>
      <c r="AS46" s="820">
        <f t="shared" ca="1" si="8"/>
        <v>0</v>
      </c>
      <c r="AT46" s="730" t="str">
        <f t="shared" ca="1" si="9"/>
        <v/>
      </c>
      <c r="AU46" s="730" t="str">
        <f t="shared" ca="1" si="10"/>
        <v/>
      </c>
      <c r="AV46" s="730" t="str">
        <f t="shared" ca="1" si="11"/>
        <v/>
      </c>
      <c r="AW46" s="819" t="str">
        <f t="shared" ca="1" si="24"/>
        <v/>
      </c>
      <c r="AX46" s="819" t="str">
        <f t="shared" ca="1" si="25"/>
        <v/>
      </c>
      <c r="AY46" s="819" t="str">
        <f t="shared" ca="1" si="26"/>
        <v/>
      </c>
      <c r="AZ46" s="819" t="str">
        <f t="shared" ca="1" si="27"/>
        <v/>
      </c>
      <c r="BA46" s="727" t="str">
        <f t="shared" ca="1" si="28"/>
        <v/>
      </c>
    </row>
    <row r="47" spans="1:53" ht="12.75" customHeight="1" x14ac:dyDescent="0.35">
      <c r="A47" s="311">
        <f>FrontPage!$N$2</f>
        <v>1</v>
      </c>
      <c r="B47" s="311" t="str">
        <f t="shared" si="32"/>
        <v>RG5131</v>
      </c>
      <c r="C47" s="311">
        <f t="shared" si="0"/>
        <v>202526</v>
      </c>
      <c r="D47" s="1148" t="str">
        <f t="shared" si="21"/>
        <v>RG</v>
      </c>
      <c r="E47" s="311">
        <v>513</v>
      </c>
      <c r="F47" s="311" t="s">
        <v>545</v>
      </c>
      <c r="G47" s="311">
        <f t="shared" si="35"/>
        <v>0</v>
      </c>
      <c r="H47" s="1150">
        <f t="shared" ca="1" si="36"/>
        <v>0</v>
      </c>
      <c r="I47" s="311">
        <f t="shared" si="2"/>
        <v>1</v>
      </c>
      <c r="J47" s="1151">
        <f t="shared" si="30"/>
        <v>1</v>
      </c>
      <c r="N47" s="328">
        <f t="shared" si="42"/>
        <v>513</v>
      </c>
      <c r="O47" s="191">
        <f>RG!B52</f>
        <v>513</v>
      </c>
      <c r="P47" s="1086" t="str">
        <f>RG!C52</f>
        <v>Police community support officers grant from the Welsh Government (police only)</v>
      </c>
      <c r="AL47" s="724">
        <f t="shared" si="40"/>
        <v>202526</v>
      </c>
      <c r="AM47" s="725" t="s">
        <v>92</v>
      </c>
      <c r="AN47" s="725">
        <v>62</v>
      </c>
      <c r="AO47" s="725">
        <v>4</v>
      </c>
      <c r="AP47" s="725">
        <f t="shared" si="41"/>
        <v>0</v>
      </c>
      <c r="AQ47" s="820">
        <f t="shared" ca="1" si="6"/>
        <v>0</v>
      </c>
      <c r="AR47" s="820">
        <f t="shared" ca="1" si="7"/>
        <v>0</v>
      </c>
      <c r="AS47" s="820">
        <f t="shared" ca="1" si="8"/>
        <v>0</v>
      </c>
      <c r="AT47" s="726" t="str">
        <f t="shared" ca="1" si="9"/>
        <v/>
      </c>
      <c r="AU47" s="726" t="str">
        <f t="shared" ca="1" si="10"/>
        <v/>
      </c>
      <c r="AV47" s="726" t="str">
        <f t="shared" ca="1" si="11"/>
        <v/>
      </c>
      <c r="AW47" s="819" t="str">
        <f t="shared" ca="1" si="24"/>
        <v/>
      </c>
      <c r="AX47" s="819" t="str">
        <f t="shared" ca="1" si="25"/>
        <v/>
      </c>
      <c r="AY47" s="819" t="str">
        <f t="shared" ca="1" si="26"/>
        <v/>
      </c>
      <c r="AZ47" s="819" t="str">
        <f t="shared" ca="1" si="27"/>
        <v/>
      </c>
      <c r="BA47" s="727" t="str">
        <f t="shared" ca="1" si="28"/>
        <v/>
      </c>
    </row>
    <row r="48" spans="1:53" ht="12.75" customHeight="1" x14ac:dyDescent="0.35">
      <c r="A48" s="311">
        <f>FrontPage!$N$2</f>
        <v>1</v>
      </c>
      <c r="B48" s="311" t="str">
        <f t="shared" si="32"/>
        <v>RG5981</v>
      </c>
      <c r="C48" s="311">
        <f t="shared" ref="C48:C68" si="43">year</f>
        <v>202526</v>
      </c>
      <c r="D48" s="1148" t="str">
        <f t="shared" si="21"/>
        <v>RG</v>
      </c>
      <c r="E48" s="1152">
        <v>598</v>
      </c>
      <c r="F48" s="311" t="s">
        <v>545</v>
      </c>
      <c r="G48" s="311">
        <f t="shared" ref="G48:G68" si="44">UANumber</f>
        <v>0</v>
      </c>
      <c r="H48" s="1150">
        <f t="shared" ref="H48:H108" ca="1" si="45">IF(UANumber = 0,0,IF(VLOOKUP(E48,INDIRECT("_"&amp;D48),MATCH(F48,INDIRECT("_"&amp;D48&amp;$I$2),0),FALSE)="",0,VLOOKUP(E48,INDIRECT("_"&amp;D48),MATCH(F48,INDIRECT("_"&amp;D48&amp;$I$2),0),FALSE)))</f>
        <v>0</v>
      </c>
      <c r="I48" s="311">
        <f t="shared" si="2"/>
        <v>1</v>
      </c>
      <c r="J48" s="1151">
        <f t="shared" si="30"/>
        <v>1</v>
      </c>
      <c r="N48" s="328">
        <f t="shared" si="42"/>
        <v>598</v>
      </c>
      <c r="O48" s="191">
        <f>RG!B53</f>
        <v>598</v>
      </c>
      <c r="P48" s="1086" t="str">
        <f>RG!C53</f>
        <v>Other Home Office, Department for Constitutional Affairs and Unified Courts Administration (specify on last page)</v>
      </c>
      <c r="AL48" s="728">
        <f t="shared" si="40"/>
        <v>202526</v>
      </c>
      <c r="AM48" s="729" t="s">
        <v>92</v>
      </c>
      <c r="AN48" s="729">
        <v>63</v>
      </c>
      <c r="AO48" s="729">
        <v>4</v>
      </c>
      <c r="AP48" s="729">
        <f t="shared" si="41"/>
        <v>0</v>
      </c>
      <c r="AQ48" s="821">
        <f t="shared" ca="1" si="6"/>
        <v>0</v>
      </c>
      <c r="AR48" s="821">
        <f t="shared" ca="1" si="7"/>
        <v>0</v>
      </c>
      <c r="AS48" s="820">
        <f t="shared" ca="1" si="8"/>
        <v>0</v>
      </c>
      <c r="AT48" s="730" t="str">
        <f t="shared" ca="1" si="9"/>
        <v/>
      </c>
      <c r="AU48" s="730" t="str">
        <f t="shared" ca="1" si="10"/>
        <v/>
      </c>
      <c r="AV48" s="730" t="str">
        <f t="shared" ca="1" si="11"/>
        <v/>
      </c>
      <c r="AW48" s="819" t="str">
        <f t="shared" ca="1" si="24"/>
        <v/>
      </c>
      <c r="AX48" s="819" t="str">
        <f t="shared" ca="1" si="25"/>
        <v/>
      </c>
      <c r="AY48" s="819" t="str">
        <f t="shared" ca="1" si="26"/>
        <v/>
      </c>
      <c r="AZ48" s="819" t="str">
        <f t="shared" ca="1" si="27"/>
        <v/>
      </c>
      <c r="BA48" s="727" t="str">
        <f t="shared" ca="1" si="28"/>
        <v/>
      </c>
    </row>
    <row r="49" spans="1:53" ht="12.75" customHeight="1" x14ac:dyDescent="0.35">
      <c r="A49" s="311">
        <f>FrontPage!$N$2</f>
        <v>1</v>
      </c>
      <c r="B49" s="311" t="str">
        <f t="shared" si="32"/>
        <v>RG5982</v>
      </c>
      <c r="C49" s="311">
        <f t="shared" si="43"/>
        <v>202526</v>
      </c>
      <c r="D49" s="1148" t="str">
        <f t="shared" si="21"/>
        <v>RG</v>
      </c>
      <c r="E49" s="1152">
        <v>598</v>
      </c>
      <c r="F49" s="311" t="s">
        <v>546</v>
      </c>
      <c r="G49" s="311">
        <f t="shared" si="44"/>
        <v>0</v>
      </c>
      <c r="H49" s="1150">
        <f t="shared" ca="1" si="45"/>
        <v>0</v>
      </c>
      <c r="I49" s="311">
        <f t="shared" si="2"/>
        <v>2</v>
      </c>
      <c r="J49" s="1151" t="str">
        <f t="shared" si="30"/>
        <v/>
      </c>
      <c r="N49" s="328">
        <f t="shared" si="42"/>
        <v>598</v>
      </c>
      <c r="O49" s="191">
        <f>RG!B54</f>
        <v>599</v>
      </c>
      <c r="P49" s="1086" t="str">
        <f>RG!C54</f>
        <v>Total Home Office, Department for Constitutional Affairs and Unified Courts Administration</v>
      </c>
      <c r="AL49" s="724">
        <f t="shared" si="40"/>
        <v>202526</v>
      </c>
      <c r="AM49" s="725" t="s">
        <v>92</v>
      </c>
      <c r="AN49" s="725">
        <v>64</v>
      </c>
      <c r="AO49" s="725">
        <v>4</v>
      </c>
      <c r="AP49" s="725">
        <f t="shared" si="41"/>
        <v>0</v>
      </c>
      <c r="AQ49" s="820">
        <f t="shared" ca="1" si="6"/>
        <v>0</v>
      </c>
      <c r="AR49" s="820">
        <f t="shared" ca="1" si="7"/>
        <v>0</v>
      </c>
      <c r="AS49" s="820">
        <f t="shared" ca="1" si="8"/>
        <v>0</v>
      </c>
      <c r="AT49" s="726" t="str">
        <f t="shared" ca="1" si="9"/>
        <v/>
      </c>
      <c r="AU49" s="726" t="str">
        <f t="shared" ca="1" si="10"/>
        <v/>
      </c>
      <c r="AV49" s="726" t="str">
        <f t="shared" ca="1" si="11"/>
        <v/>
      </c>
      <c r="AW49" s="819" t="str">
        <f t="shared" ca="1" si="24"/>
        <v/>
      </c>
      <c r="AX49" s="819" t="str">
        <f t="shared" ca="1" si="25"/>
        <v/>
      </c>
      <c r="AY49" s="819" t="str">
        <f t="shared" ca="1" si="26"/>
        <v/>
      </c>
      <c r="AZ49" s="819" t="str">
        <f t="shared" ca="1" si="27"/>
        <v/>
      </c>
      <c r="BA49" s="727" t="str">
        <f t="shared" ca="1" si="28"/>
        <v/>
      </c>
    </row>
    <row r="50" spans="1:53" ht="12.75" customHeight="1" x14ac:dyDescent="0.35">
      <c r="A50" s="311">
        <f>FrontPage!$N$2</f>
        <v>1</v>
      </c>
      <c r="B50" s="311" t="str">
        <f t="shared" si="32"/>
        <v>RG5991</v>
      </c>
      <c r="C50" s="311">
        <f t="shared" si="43"/>
        <v>202526</v>
      </c>
      <c r="D50" s="1148" t="str">
        <f t="shared" si="21"/>
        <v>RG</v>
      </c>
      <c r="E50" s="1152">
        <v>599</v>
      </c>
      <c r="F50" s="311" t="s">
        <v>545</v>
      </c>
      <c r="G50" s="311">
        <f t="shared" si="44"/>
        <v>0</v>
      </c>
      <c r="H50" s="1150">
        <f t="shared" ca="1" si="45"/>
        <v>0</v>
      </c>
      <c r="I50" s="311">
        <f t="shared" si="2"/>
        <v>1</v>
      </c>
      <c r="J50" s="1151">
        <f t="shared" si="30"/>
        <v>1</v>
      </c>
      <c r="N50" s="328">
        <f t="shared" si="42"/>
        <v>599</v>
      </c>
      <c r="O50" s="191">
        <f>RG!B55</f>
        <v>0</v>
      </c>
      <c r="P50" s="1086">
        <f>RG!C55</f>
        <v>0</v>
      </c>
      <c r="AL50" s="728">
        <f t="shared" si="40"/>
        <v>202526</v>
      </c>
      <c r="AM50" s="729" t="s">
        <v>92</v>
      </c>
      <c r="AN50" s="729">
        <v>65</v>
      </c>
      <c r="AO50" s="729">
        <v>4</v>
      </c>
      <c r="AP50" s="729">
        <f t="shared" si="41"/>
        <v>0</v>
      </c>
      <c r="AQ50" s="821">
        <f t="shared" ca="1" si="6"/>
        <v>0</v>
      </c>
      <c r="AR50" s="821">
        <f t="shared" ca="1" si="7"/>
        <v>0</v>
      </c>
      <c r="AS50" s="820">
        <f t="shared" ca="1" si="8"/>
        <v>0</v>
      </c>
      <c r="AT50" s="730" t="str">
        <f t="shared" ca="1" si="9"/>
        <v/>
      </c>
      <c r="AU50" s="730" t="str">
        <f t="shared" ca="1" si="10"/>
        <v/>
      </c>
      <c r="AV50" s="730" t="str">
        <f t="shared" ca="1" si="11"/>
        <v/>
      </c>
      <c r="AW50" s="819" t="str">
        <f t="shared" ca="1" si="24"/>
        <v/>
      </c>
      <c r="AX50" s="819" t="str">
        <f t="shared" ca="1" si="25"/>
        <v/>
      </c>
      <c r="AY50" s="819" t="str">
        <f t="shared" ca="1" si="26"/>
        <v/>
      </c>
      <c r="AZ50" s="819" t="str">
        <f t="shared" ca="1" si="27"/>
        <v/>
      </c>
      <c r="BA50" s="727" t="str">
        <f t="shared" ca="1" si="28"/>
        <v/>
      </c>
    </row>
    <row r="51" spans="1:53" ht="12.75" customHeight="1" x14ac:dyDescent="0.35">
      <c r="A51" s="311">
        <f>FrontPage!$N$2</f>
        <v>1</v>
      </c>
      <c r="B51" s="311" t="str">
        <f t="shared" si="32"/>
        <v>RG5992</v>
      </c>
      <c r="C51" s="311">
        <f t="shared" si="43"/>
        <v>202526</v>
      </c>
      <c r="D51" s="1148" t="str">
        <f t="shared" si="21"/>
        <v>RG</v>
      </c>
      <c r="E51" s="1152">
        <v>599</v>
      </c>
      <c r="F51" s="311" t="s">
        <v>546</v>
      </c>
      <c r="G51" s="311">
        <f t="shared" si="44"/>
        <v>0</v>
      </c>
      <c r="H51" s="1150">
        <f t="shared" ca="1" si="45"/>
        <v>0</v>
      </c>
      <c r="I51" s="311">
        <f t="shared" si="2"/>
        <v>2</v>
      </c>
      <c r="J51" s="1151" t="str">
        <f t="shared" si="30"/>
        <v/>
      </c>
      <c r="N51" s="328">
        <f t="shared" si="42"/>
        <v>599</v>
      </c>
      <c r="O51" s="191" t="str">
        <f>RG!B56</f>
        <v>Other Services</v>
      </c>
      <c r="P51" s="1086">
        <f>RG!C56</f>
        <v>0</v>
      </c>
      <c r="AL51" s="724">
        <f t="shared" si="40"/>
        <v>202526</v>
      </c>
      <c r="AM51" s="725" t="s">
        <v>92</v>
      </c>
      <c r="AN51" s="725">
        <v>66</v>
      </c>
      <c r="AO51" s="725">
        <v>4</v>
      </c>
      <c r="AP51" s="725">
        <f t="shared" si="41"/>
        <v>0</v>
      </c>
      <c r="AQ51" s="820">
        <f t="shared" ca="1" si="6"/>
        <v>0</v>
      </c>
      <c r="AR51" s="820">
        <f t="shared" ca="1" si="7"/>
        <v>0</v>
      </c>
      <c r="AS51" s="820">
        <f t="shared" ca="1" si="8"/>
        <v>0</v>
      </c>
      <c r="AT51" s="726" t="str">
        <f t="shared" ca="1" si="9"/>
        <v/>
      </c>
      <c r="AU51" s="726" t="str">
        <f t="shared" ca="1" si="10"/>
        <v/>
      </c>
      <c r="AV51" s="726" t="str">
        <f t="shared" ca="1" si="11"/>
        <v/>
      </c>
      <c r="AW51" s="819" t="str">
        <f t="shared" ca="1" si="24"/>
        <v/>
      </c>
      <c r="AX51" s="819" t="str">
        <f t="shared" ca="1" si="25"/>
        <v/>
      </c>
      <c r="AY51" s="819" t="str">
        <f t="shared" ca="1" si="26"/>
        <v/>
      </c>
      <c r="AZ51" s="819" t="str">
        <f t="shared" ca="1" si="27"/>
        <v/>
      </c>
      <c r="BA51" s="727" t="str">
        <f t="shared" ca="1" si="28"/>
        <v/>
      </c>
    </row>
    <row r="52" spans="1:53" ht="12.75" customHeight="1" x14ac:dyDescent="0.35">
      <c r="A52" s="311">
        <f>FrontPage!$N$2</f>
        <v>1</v>
      </c>
      <c r="B52" s="311" t="str">
        <f t="shared" si="32"/>
        <v>RG6021</v>
      </c>
      <c r="C52" s="311">
        <f t="shared" si="43"/>
        <v>202526</v>
      </c>
      <c r="D52" s="1148" t="str">
        <f t="shared" si="21"/>
        <v>RG</v>
      </c>
      <c r="E52" s="311">
        <v>602</v>
      </c>
      <c r="F52" s="311" t="s">
        <v>545</v>
      </c>
      <c r="G52" s="311">
        <f t="shared" si="44"/>
        <v>0</v>
      </c>
      <c r="H52" s="1150">
        <f t="shared" ca="1" si="45"/>
        <v>0</v>
      </c>
      <c r="I52" s="311">
        <f t="shared" si="2"/>
        <v>1</v>
      </c>
      <c r="J52" s="1151">
        <f t="shared" si="30"/>
        <v>1</v>
      </c>
      <c r="N52" s="328">
        <f t="shared" si="42"/>
        <v>602</v>
      </c>
      <c r="O52" s="191">
        <f>RG!B57</f>
        <v>602</v>
      </c>
      <c r="P52" s="1086" t="str">
        <f>RG!C57</f>
        <v>Natural Resources Wales (formerly Countryside Council for Wales)</v>
      </c>
      <c r="AL52" s="728">
        <f t="shared" si="40"/>
        <v>202526</v>
      </c>
      <c r="AM52" s="729" t="s">
        <v>92</v>
      </c>
      <c r="AN52" s="729">
        <v>68</v>
      </c>
      <c r="AO52" s="729">
        <v>4</v>
      </c>
      <c r="AP52" s="729">
        <f t="shared" si="41"/>
        <v>0</v>
      </c>
      <c r="AQ52" s="821">
        <f t="shared" ca="1" si="6"/>
        <v>0</v>
      </c>
      <c r="AR52" s="821">
        <f t="shared" ca="1" si="7"/>
        <v>0</v>
      </c>
      <c r="AS52" s="820">
        <f t="shared" ca="1" si="8"/>
        <v>0</v>
      </c>
      <c r="AT52" s="730" t="str">
        <f t="shared" ca="1" si="9"/>
        <v/>
      </c>
      <c r="AU52" s="730" t="str">
        <f t="shared" ca="1" si="10"/>
        <v/>
      </c>
      <c r="AV52" s="730" t="str">
        <f t="shared" ca="1" si="11"/>
        <v/>
      </c>
      <c r="AW52" s="819" t="str">
        <f t="shared" ca="1" si="24"/>
        <v/>
      </c>
      <c r="AX52" s="819" t="str">
        <f t="shared" ca="1" si="25"/>
        <v/>
      </c>
      <c r="AY52" s="819" t="str">
        <f t="shared" ca="1" si="26"/>
        <v/>
      </c>
      <c r="AZ52" s="819" t="str">
        <f t="shared" ca="1" si="27"/>
        <v/>
      </c>
      <c r="BA52" s="727" t="str">
        <f t="shared" ca="1" si="28"/>
        <v/>
      </c>
    </row>
    <row r="53" spans="1:53" ht="12.75" customHeight="1" x14ac:dyDescent="0.35">
      <c r="A53" s="311">
        <f>FrontPage!$N$2</f>
        <v>1</v>
      </c>
      <c r="B53" s="311" t="str">
        <f t="shared" si="32"/>
        <v>RG6031</v>
      </c>
      <c r="C53" s="311">
        <f t="shared" si="43"/>
        <v>202526</v>
      </c>
      <c r="D53" s="1148" t="str">
        <f t="shared" si="21"/>
        <v>RG</v>
      </c>
      <c r="E53" s="311">
        <v>603</v>
      </c>
      <c r="F53" s="311" t="s">
        <v>545</v>
      </c>
      <c r="G53" s="311">
        <f t="shared" si="44"/>
        <v>0</v>
      </c>
      <c r="H53" s="1150">
        <f t="shared" ca="1" si="45"/>
        <v>0</v>
      </c>
      <c r="I53" s="311">
        <f t="shared" si="2"/>
        <v>1</v>
      </c>
      <c r="J53" s="1151">
        <f t="shared" si="30"/>
        <v>1</v>
      </c>
      <c r="N53" s="328">
        <f t="shared" si="42"/>
        <v>603</v>
      </c>
      <c r="O53" s="191">
        <f>RG!B58</f>
        <v>603</v>
      </c>
      <c r="P53" s="1086" t="str">
        <f>RG!C58</f>
        <v>Culture and Heritage (including CyMAL Innovation and Development Grants)</v>
      </c>
      <c r="AL53" s="724">
        <f t="shared" si="40"/>
        <v>202526</v>
      </c>
      <c r="AM53" s="725" t="s">
        <v>92</v>
      </c>
      <c r="AN53" s="725">
        <v>69</v>
      </c>
      <c r="AO53" s="725">
        <v>4</v>
      </c>
      <c r="AP53" s="725">
        <f t="shared" si="41"/>
        <v>0</v>
      </c>
      <c r="AQ53" s="820">
        <f t="shared" ca="1" si="6"/>
        <v>0</v>
      </c>
      <c r="AR53" s="820">
        <f t="shared" ca="1" si="7"/>
        <v>0</v>
      </c>
      <c r="AS53" s="820">
        <f t="shared" ca="1" si="8"/>
        <v>0</v>
      </c>
      <c r="AT53" s="726" t="str">
        <f t="shared" ca="1" si="9"/>
        <v/>
      </c>
      <c r="AU53" s="726" t="str">
        <f t="shared" ca="1" si="10"/>
        <v/>
      </c>
      <c r="AV53" s="726" t="str">
        <f t="shared" ca="1" si="11"/>
        <v/>
      </c>
      <c r="AW53" s="819" t="str">
        <f t="shared" ca="1" si="24"/>
        <v/>
      </c>
      <c r="AX53" s="819" t="str">
        <f t="shared" ca="1" si="25"/>
        <v/>
      </c>
      <c r="AY53" s="819" t="str">
        <f t="shared" ca="1" si="26"/>
        <v/>
      </c>
      <c r="AZ53" s="819" t="str">
        <f t="shared" ca="1" si="27"/>
        <v/>
      </c>
      <c r="BA53" s="727" t="str">
        <f t="shared" ca="1" si="28"/>
        <v/>
      </c>
    </row>
    <row r="54" spans="1:53" ht="12.75" customHeight="1" x14ac:dyDescent="0.35">
      <c r="A54" s="311">
        <f>FrontPage!$N$2</f>
        <v>1</v>
      </c>
      <c r="B54" s="311" t="str">
        <f t="shared" si="32"/>
        <v>RG6081</v>
      </c>
      <c r="C54" s="311">
        <f t="shared" si="43"/>
        <v>202526</v>
      </c>
      <c r="D54" s="1148" t="str">
        <f t="shared" si="21"/>
        <v>RG</v>
      </c>
      <c r="E54" s="311">
        <v>608</v>
      </c>
      <c r="F54" s="311" t="s">
        <v>545</v>
      </c>
      <c r="G54" s="311">
        <f t="shared" si="44"/>
        <v>0</v>
      </c>
      <c r="H54" s="1150">
        <f t="shared" ca="1" si="45"/>
        <v>0</v>
      </c>
      <c r="I54" s="311">
        <f t="shared" si="2"/>
        <v>1</v>
      </c>
      <c r="J54" s="1151">
        <f t="shared" si="30"/>
        <v>1</v>
      </c>
      <c r="N54" s="328">
        <f t="shared" si="42"/>
        <v>608</v>
      </c>
      <c r="O54" s="191">
        <f>RG!B59</f>
        <v>608</v>
      </c>
      <c r="P54" s="1086" t="str">
        <f>RG!C59</f>
        <v>European community grants for other local services (Objective 1 etc.)</v>
      </c>
      <c r="AL54" s="728">
        <f t="shared" si="40"/>
        <v>202526</v>
      </c>
      <c r="AM54" s="729" t="s">
        <v>92</v>
      </c>
      <c r="AN54" s="729">
        <v>70</v>
      </c>
      <c r="AO54" s="729">
        <v>4</v>
      </c>
      <c r="AP54" s="729">
        <f t="shared" si="41"/>
        <v>0</v>
      </c>
      <c r="AQ54" s="821">
        <f t="shared" ca="1" si="6"/>
        <v>0</v>
      </c>
      <c r="AR54" s="821">
        <f t="shared" ca="1" si="7"/>
        <v>0</v>
      </c>
      <c r="AS54" s="820">
        <f t="shared" ca="1" si="8"/>
        <v>0</v>
      </c>
      <c r="AT54" s="730" t="str">
        <f t="shared" ca="1" si="9"/>
        <v/>
      </c>
      <c r="AU54" s="730" t="str">
        <f t="shared" ca="1" si="10"/>
        <v/>
      </c>
      <c r="AV54" s="730" t="str">
        <f t="shared" ca="1" si="11"/>
        <v/>
      </c>
      <c r="AW54" s="819" t="str">
        <f t="shared" ca="1" si="24"/>
        <v/>
      </c>
      <c r="AX54" s="819" t="str">
        <f t="shared" ca="1" si="25"/>
        <v/>
      </c>
      <c r="AY54" s="819" t="str">
        <f t="shared" ca="1" si="26"/>
        <v/>
      </c>
      <c r="AZ54" s="819" t="str">
        <f t="shared" ca="1" si="27"/>
        <v/>
      </c>
      <c r="BA54" s="727" t="str">
        <f t="shared" ca="1" si="28"/>
        <v/>
      </c>
    </row>
    <row r="55" spans="1:53" ht="12.75" customHeight="1" x14ac:dyDescent="0.35">
      <c r="A55" s="311">
        <f>FrontPage!$N$2</f>
        <v>1</v>
      </c>
      <c r="B55" s="311" t="str">
        <f t="shared" si="32"/>
        <v>RG6111</v>
      </c>
      <c r="C55" s="311">
        <f t="shared" si="43"/>
        <v>202526</v>
      </c>
      <c r="D55" s="1148" t="str">
        <f t="shared" si="21"/>
        <v>RG</v>
      </c>
      <c r="E55" s="311">
        <v>611</v>
      </c>
      <c r="F55" s="311" t="s">
        <v>545</v>
      </c>
      <c r="G55" s="311">
        <f t="shared" si="44"/>
        <v>0</v>
      </c>
      <c r="H55" s="1150">
        <f t="shared" ca="1" si="45"/>
        <v>0</v>
      </c>
      <c r="I55" s="311">
        <f t="shared" si="2"/>
        <v>1</v>
      </c>
      <c r="J55" s="1151">
        <f t="shared" si="30"/>
        <v>1</v>
      </c>
      <c r="N55" s="328">
        <f t="shared" si="42"/>
        <v>611</v>
      </c>
      <c r="O55" s="191">
        <f>RG!B60</f>
        <v>611</v>
      </c>
      <c r="P55" s="1086" t="str">
        <f>RG!C60</f>
        <v>National Parks' revenue grant (national park authorities only)</v>
      </c>
      <c r="AL55" s="724">
        <f t="shared" si="40"/>
        <v>202526</v>
      </c>
      <c r="AM55" s="725" t="s">
        <v>92</v>
      </c>
      <c r="AN55" s="725">
        <v>71</v>
      </c>
      <c r="AO55" s="725">
        <v>4</v>
      </c>
      <c r="AP55" s="725">
        <f t="shared" si="41"/>
        <v>0</v>
      </c>
      <c r="AQ55" s="820">
        <f t="shared" ca="1" si="6"/>
        <v>0</v>
      </c>
      <c r="AR55" s="820">
        <f t="shared" ca="1" si="7"/>
        <v>0</v>
      </c>
      <c r="AS55" s="820">
        <f t="shared" ca="1" si="8"/>
        <v>0</v>
      </c>
      <c r="AT55" s="726" t="str">
        <f t="shared" ca="1" si="9"/>
        <v/>
      </c>
      <c r="AU55" s="726" t="str">
        <f t="shared" ca="1" si="10"/>
        <v/>
      </c>
      <c r="AV55" s="726" t="str">
        <f t="shared" ca="1" si="11"/>
        <v/>
      </c>
      <c r="AW55" s="819" t="str">
        <f t="shared" ca="1" si="24"/>
        <v/>
      </c>
      <c r="AX55" s="819" t="str">
        <f t="shared" ca="1" si="25"/>
        <v/>
      </c>
      <c r="AY55" s="819" t="str">
        <f t="shared" ca="1" si="26"/>
        <v/>
      </c>
      <c r="AZ55" s="819" t="str">
        <f t="shared" ca="1" si="27"/>
        <v/>
      </c>
      <c r="BA55" s="727" t="str">
        <f t="shared" ca="1" si="28"/>
        <v/>
      </c>
    </row>
    <row r="56" spans="1:53" ht="12.75" customHeight="1" x14ac:dyDescent="0.35">
      <c r="A56" s="311">
        <f>FrontPage!$N$2</f>
        <v>1</v>
      </c>
      <c r="B56" s="311" t="str">
        <f t="shared" si="32"/>
        <v>RG6141</v>
      </c>
      <c r="C56" s="311">
        <f t="shared" si="43"/>
        <v>202526</v>
      </c>
      <c r="D56" s="1148" t="str">
        <f t="shared" si="21"/>
        <v>RG</v>
      </c>
      <c r="E56" s="311">
        <v>614</v>
      </c>
      <c r="F56" s="311" t="s">
        <v>545</v>
      </c>
      <c r="G56" s="311">
        <f t="shared" si="44"/>
        <v>0</v>
      </c>
      <c r="H56" s="1150">
        <f t="shared" ca="1" si="45"/>
        <v>0</v>
      </c>
      <c r="I56" s="311">
        <f t="shared" si="2"/>
        <v>1</v>
      </c>
      <c r="J56" s="1151">
        <f t="shared" si="30"/>
        <v>1</v>
      </c>
      <c r="N56" s="328">
        <f t="shared" si="42"/>
        <v>614</v>
      </c>
      <c r="O56" s="191">
        <f>RG!B61</f>
        <v>614</v>
      </c>
      <c r="P56" s="1086" t="str">
        <f>RG!C61</f>
        <v>Recreation and sport (including sports council)</v>
      </c>
      <c r="AL56" s="728">
        <f t="shared" si="40"/>
        <v>202526</v>
      </c>
      <c r="AM56" s="729" t="s">
        <v>92</v>
      </c>
      <c r="AN56" s="729">
        <v>72</v>
      </c>
      <c r="AO56" s="729">
        <v>4</v>
      </c>
      <c r="AP56" s="729">
        <f t="shared" si="41"/>
        <v>0</v>
      </c>
      <c r="AQ56" s="821">
        <f t="shared" ca="1" si="6"/>
        <v>0</v>
      </c>
      <c r="AR56" s="821">
        <f t="shared" ca="1" si="7"/>
        <v>0</v>
      </c>
      <c r="AS56" s="820">
        <f t="shared" ca="1" si="8"/>
        <v>0</v>
      </c>
      <c r="AT56" s="730" t="str">
        <f t="shared" ca="1" si="9"/>
        <v/>
      </c>
      <c r="AU56" s="730" t="str">
        <f t="shared" ca="1" si="10"/>
        <v/>
      </c>
      <c r="AV56" s="730" t="str">
        <f t="shared" ca="1" si="11"/>
        <v/>
      </c>
      <c r="AW56" s="819" t="str">
        <f t="shared" ca="1" si="24"/>
        <v/>
      </c>
      <c r="AX56" s="819" t="str">
        <f t="shared" ca="1" si="25"/>
        <v/>
      </c>
      <c r="AY56" s="819" t="str">
        <f t="shared" ca="1" si="26"/>
        <v/>
      </c>
      <c r="AZ56" s="819" t="str">
        <f t="shared" ca="1" si="27"/>
        <v/>
      </c>
      <c r="BA56" s="727" t="str">
        <f t="shared" ca="1" si="28"/>
        <v/>
      </c>
    </row>
    <row r="57" spans="1:53" ht="12.75" customHeight="1" x14ac:dyDescent="0.35">
      <c r="A57" s="311">
        <f>FrontPage!$N$2</f>
        <v>1</v>
      </c>
      <c r="B57" s="311" t="str">
        <f t="shared" si="32"/>
        <v>RG6351</v>
      </c>
      <c r="C57" s="311">
        <f t="shared" si="43"/>
        <v>202526</v>
      </c>
      <c r="D57" s="1148" t="str">
        <f t="shared" si="21"/>
        <v>RG</v>
      </c>
      <c r="E57" s="311">
        <v>635</v>
      </c>
      <c r="F57" s="311" t="s">
        <v>545</v>
      </c>
      <c r="G57" s="311">
        <f t="shared" si="44"/>
        <v>0</v>
      </c>
      <c r="H57" s="1150">
        <f t="shared" ca="1" si="45"/>
        <v>0</v>
      </c>
      <c r="I57" s="311">
        <f t="shared" ref="I57:I118" si="46">VLOOKUP(F57,CIndex,2,FALSE)</f>
        <v>1</v>
      </c>
      <c r="J57" s="1151">
        <f t="shared" si="30"/>
        <v>1</v>
      </c>
      <c r="N57" s="328">
        <f t="shared" si="42"/>
        <v>635</v>
      </c>
      <c r="O57" s="191">
        <f>RG!B62</f>
        <v>635</v>
      </c>
      <c r="P57" s="1086" t="str">
        <f>RG!C62</f>
        <v>Community fire safety (fire authorities only)</v>
      </c>
      <c r="AL57" s="724">
        <f t="shared" si="40"/>
        <v>202526</v>
      </c>
      <c r="AM57" s="725" t="s">
        <v>92</v>
      </c>
      <c r="AN57" s="725">
        <v>73</v>
      </c>
      <c r="AO57" s="725">
        <v>4</v>
      </c>
      <c r="AP57" s="725">
        <f t="shared" si="41"/>
        <v>0</v>
      </c>
      <c r="AQ57" s="820">
        <f t="shared" ca="1" si="6"/>
        <v>0</v>
      </c>
      <c r="AR57" s="820">
        <f t="shared" ca="1" si="7"/>
        <v>0</v>
      </c>
      <c r="AS57" s="820">
        <f t="shared" ca="1" si="8"/>
        <v>0</v>
      </c>
      <c r="AT57" s="726" t="str">
        <f t="shared" ca="1" si="9"/>
        <v/>
      </c>
      <c r="AU57" s="726" t="str">
        <f t="shared" ca="1" si="10"/>
        <v/>
      </c>
      <c r="AV57" s="726" t="str">
        <f t="shared" ca="1" si="11"/>
        <v/>
      </c>
      <c r="AW57" s="819" t="str">
        <f t="shared" ca="1" si="24"/>
        <v/>
      </c>
      <c r="AX57" s="819" t="str">
        <f t="shared" ca="1" si="25"/>
        <v/>
      </c>
      <c r="AY57" s="819" t="str">
        <f t="shared" ca="1" si="26"/>
        <v/>
      </c>
      <c r="AZ57" s="819" t="str">
        <f t="shared" ca="1" si="27"/>
        <v/>
      </c>
      <c r="BA57" s="727" t="str">
        <f t="shared" ca="1" si="28"/>
        <v/>
      </c>
    </row>
    <row r="58" spans="1:53" ht="12.75" customHeight="1" x14ac:dyDescent="0.35">
      <c r="A58" s="311">
        <f>FrontPage!$N$2</f>
        <v>1</v>
      </c>
      <c r="B58" s="311" t="str">
        <f t="shared" si="32"/>
        <v>RG6391</v>
      </c>
      <c r="C58" s="311">
        <f t="shared" si="43"/>
        <v>202526</v>
      </c>
      <c r="D58" s="1148" t="str">
        <f t="shared" si="21"/>
        <v>RG</v>
      </c>
      <c r="E58" s="311">
        <v>639</v>
      </c>
      <c r="F58" s="311" t="s">
        <v>545</v>
      </c>
      <c r="G58" s="311">
        <f t="shared" si="44"/>
        <v>0</v>
      </c>
      <c r="H58" s="1150">
        <f t="shared" ca="1" si="45"/>
        <v>0</v>
      </c>
      <c r="I58" s="311">
        <f t="shared" si="46"/>
        <v>1</v>
      </c>
      <c r="J58" s="1151">
        <f t="shared" si="30"/>
        <v>1</v>
      </c>
      <c r="N58" s="328">
        <f t="shared" si="42"/>
        <v>639</v>
      </c>
      <c r="O58" s="191">
        <f>RG!B63</f>
        <v>639</v>
      </c>
      <c r="P58" s="1086" t="str">
        <f>RG!C63</f>
        <v>Lead Local Flood Authorities (LLFA) Grant</v>
      </c>
      <c r="AL58" s="728">
        <f t="shared" si="40"/>
        <v>202526</v>
      </c>
      <c r="AM58" s="729" t="s">
        <v>92</v>
      </c>
      <c r="AN58" s="729">
        <v>74</v>
      </c>
      <c r="AO58" s="729">
        <v>4</v>
      </c>
      <c r="AP58" s="729">
        <f t="shared" si="41"/>
        <v>0</v>
      </c>
      <c r="AQ58" s="821">
        <f t="shared" ca="1" si="6"/>
        <v>0</v>
      </c>
      <c r="AR58" s="821">
        <f t="shared" ca="1" si="7"/>
        <v>0</v>
      </c>
      <c r="AS58" s="820">
        <f t="shared" ca="1" si="8"/>
        <v>0</v>
      </c>
      <c r="AT58" s="730" t="str">
        <f t="shared" ca="1" si="9"/>
        <v/>
      </c>
      <c r="AU58" s="730" t="str">
        <f t="shared" ca="1" si="10"/>
        <v/>
      </c>
      <c r="AV58" s="730" t="str">
        <f t="shared" ca="1" si="11"/>
        <v/>
      </c>
      <c r="AW58" s="819" t="str">
        <f t="shared" ca="1" si="24"/>
        <v/>
      </c>
      <c r="AX58" s="819" t="str">
        <f t="shared" ca="1" si="25"/>
        <v/>
      </c>
      <c r="AY58" s="819" t="str">
        <f t="shared" ca="1" si="26"/>
        <v/>
      </c>
      <c r="AZ58" s="819" t="str">
        <f t="shared" ca="1" si="27"/>
        <v/>
      </c>
      <c r="BA58" s="727" t="str">
        <f t="shared" ca="1" si="28"/>
        <v/>
      </c>
    </row>
    <row r="59" spans="1:53" ht="12.75" customHeight="1" x14ac:dyDescent="0.35">
      <c r="A59" s="311">
        <f>FrontPage!$N$2</f>
        <v>1</v>
      </c>
      <c r="B59" s="311" t="str">
        <f t="shared" si="32"/>
        <v>RG6401</v>
      </c>
      <c r="C59" s="311">
        <f t="shared" si="43"/>
        <v>202526</v>
      </c>
      <c r="D59" s="1148" t="str">
        <f t="shared" si="21"/>
        <v>RG</v>
      </c>
      <c r="E59" s="311">
        <v>640</v>
      </c>
      <c r="F59" s="311" t="s">
        <v>545</v>
      </c>
      <c r="G59" s="311">
        <f t="shared" si="44"/>
        <v>0</v>
      </c>
      <c r="H59" s="1150">
        <f t="shared" ca="1" si="45"/>
        <v>0</v>
      </c>
      <c r="I59" s="311">
        <f t="shared" si="46"/>
        <v>1</v>
      </c>
      <c r="J59" s="1151">
        <f t="shared" ref="J59:J71" si="47">IF(I59=1,1,"")</f>
        <v>1</v>
      </c>
      <c r="N59" s="328">
        <f t="shared" si="42"/>
        <v>640</v>
      </c>
      <c r="O59" s="191">
        <f>RG!B64</f>
        <v>640</v>
      </c>
      <c r="P59" s="1086" t="str">
        <f>RG!C64</f>
        <v>Waste Infrastructure Procurement Programme - Gate Fee Contributions</v>
      </c>
      <c r="AL59" s="724">
        <f t="shared" si="40"/>
        <v>202526</v>
      </c>
      <c r="AM59" s="725" t="s">
        <v>92</v>
      </c>
      <c r="AN59" s="725">
        <v>75</v>
      </c>
      <c r="AO59" s="725">
        <v>4</v>
      </c>
      <c r="AP59" s="725">
        <f t="shared" si="41"/>
        <v>0</v>
      </c>
      <c r="AQ59" s="820">
        <f t="shared" ca="1" si="6"/>
        <v>0</v>
      </c>
      <c r="AR59" s="820">
        <f t="shared" ca="1" si="7"/>
        <v>0</v>
      </c>
      <c r="AS59" s="820">
        <f t="shared" ca="1" si="8"/>
        <v>0</v>
      </c>
      <c r="AT59" s="726" t="str">
        <f t="shared" ca="1" si="9"/>
        <v/>
      </c>
      <c r="AU59" s="726" t="str">
        <f t="shared" ca="1" si="10"/>
        <v/>
      </c>
      <c r="AV59" s="726" t="str">
        <f t="shared" ca="1" si="11"/>
        <v/>
      </c>
      <c r="AW59" s="819" t="str">
        <f t="shared" ca="1" si="24"/>
        <v/>
      </c>
      <c r="AX59" s="819" t="str">
        <f t="shared" ca="1" si="25"/>
        <v/>
      </c>
      <c r="AY59" s="819" t="str">
        <f t="shared" ca="1" si="26"/>
        <v/>
      </c>
      <c r="AZ59" s="819" t="str">
        <f t="shared" ca="1" si="27"/>
        <v/>
      </c>
      <c r="BA59" s="727" t="str">
        <f t="shared" ca="1" si="28"/>
        <v/>
      </c>
    </row>
    <row r="60" spans="1:53" ht="12.75" customHeight="1" x14ac:dyDescent="0.35">
      <c r="A60" s="311">
        <f>FrontPage!$N$2</f>
        <v>1</v>
      </c>
      <c r="B60" s="311" t="str">
        <f t="shared" si="32"/>
        <v>RG640.11</v>
      </c>
      <c r="C60" s="311">
        <f t="shared" si="43"/>
        <v>202526</v>
      </c>
      <c r="D60" s="1148" t="str">
        <f t="shared" si="21"/>
        <v>RG</v>
      </c>
      <c r="E60" s="311">
        <v>640.1</v>
      </c>
      <c r="F60" s="311" t="s">
        <v>545</v>
      </c>
      <c r="G60" s="311">
        <f t="shared" si="44"/>
        <v>0</v>
      </c>
      <c r="H60" s="1150">
        <f t="shared" ref="H60" ca="1" si="48">IF(UANumber = 0,0,IF(VLOOKUP(E60,INDIRECT("_"&amp;D60),MATCH(F60,INDIRECT("_"&amp;D60&amp;$I$2),0),FALSE)="",0,VLOOKUP(E60,INDIRECT("_"&amp;D60),MATCH(F60,INDIRECT("_"&amp;D60&amp;$I$2),0),FALSE)))</f>
        <v>0</v>
      </c>
      <c r="I60" s="311">
        <f t="shared" ref="I60" si="49">VLOOKUP(F60,CIndex,2,FALSE)</f>
        <v>1</v>
      </c>
      <c r="J60" s="1151">
        <f t="shared" si="47"/>
        <v>1</v>
      </c>
      <c r="N60" s="328">
        <f t="shared" si="42"/>
        <v>640.1</v>
      </c>
      <c r="O60" s="191">
        <f>RG!B65</f>
        <v>640.1</v>
      </c>
      <c r="P60" s="1086" t="str">
        <f>RG!C65</f>
        <v>Sustainable Waste Management Grant</v>
      </c>
      <c r="AL60" s="728">
        <f t="shared" si="40"/>
        <v>202526</v>
      </c>
      <c r="AM60" s="729" t="s">
        <v>92</v>
      </c>
      <c r="AN60" s="729">
        <v>76</v>
      </c>
      <c r="AO60" s="729">
        <v>4</v>
      </c>
      <c r="AP60" s="729">
        <f t="shared" si="41"/>
        <v>0</v>
      </c>
      <c r="AQ60" s="821">
        <f t="shared" ca="1" si="6"/>
        <v>0</v>
      </c>
      <c r="AR60" s="821">
        <f t="shared" ca="1" si="7"/>
        <v>0</v>
      </c>
      <c r="AS60" s="820">
        <f t="shared" ca="1" si="8"/>
        <v>0</v>
      </c>
      <c r="AT60" s="730" t="str">
        <f t="shared" ca="1" si="9"/>
        <v/>
      </c>
      <c r="AU60" s="730" t="str">
        <f t="shared" ca="1" si="10"/>
        <v/>
      </c>
      <c r="AV60" s="730" t="str">
        <f t="shared" ca="1" si="11"/>
        <v/>
      </c>
      <c r="AW60" s="819" t="str">
        <f t="shared" ca="1" si="24"/>
        <v/>
      </c>
      <c r="AX60" s="819" t="str">
        <f t="shared" ca="1" si="25"/>
        <v/>
      </c>
      <c r="AY60" s="819" t="str">
        <f t="shared" ca="1" si="26"/>
        <v/>
      </c>
      <c r="AZ60" s="819" t="str">
        <f t="shared" ca="1" si="27"/>
        <v/>
      </c>
      <c r="BA60" s="727" t="str">
        <f t="shared" ca="1" si="28"/>
        <v/>
      </c>
    </row>
    <row r="61" spans="1:53" ht="12.75" customHeight="1" x14ac:dyDescent="0.35">
      <c r="A61" s="311">
        <f>FrontPage!$N$2</f>
        <v>1</v>
      </c>
      <c r="B61" s="311" t="str">
        <f t="shared" si="32"/>
        <v>RG6461</v>
      </c>
      <c r="C61" s="311">
        <f t="shared" si="43"/>
        <v>202526</v>
      </c>
      <c r="D61" s="1148" t="str">
        <f t="shared" si="21"/>
        <v>RG</v>
      </c>
      <c r="E61" s="311">
        <v>646</v>
      </c>
      <c r="F61" s="311" t="s">
        <v>545</v>
      </c>
      <c r="G61" s="311">
        <f t="shared" si="44"/>
        <v>0</v>
      </c>
      <c r="H61" s="1150">
        <f t="shared" ca="1" si="45"/>
        <v>0</v>
      </c>
      <c r="I61" s="311">
        <f t="shared" si="46"/>
        <v>1</v>
      </c>
      <c r="J61" s="1151">
        <f t="shared" si="47"/>
        <v>1</v>
      </c>
      <c r="N61" s="328">
        <f t="shared" si="42"/>
        <v>646</v>
      </c>
      <c r="O61" s="191">
        <f>RG!B66</f>
        <v>646</v>
      </c>
      <c r="P61" s="1086" t="str">
        <f>RG!C66</f>
        <v>Children and Communities Grant (formerly Flexible Funding - other)</v>
      </c>
      <c r="AL61" s="724">
        <f t="shared" si="40"/>
        <v>202526</v>
      </c>
      <c r="AM61" s="725" t="s">
        <v>92</v>
      </c>
      <c r="AN61" s="725">
        <v>77</v>
      </c>
      <c r="AO61" s="725">
        <v>4</v>
      </c>
      <c r="AP61" s="725">
        <f t="shared" si="41"/>
        <v>0</v>
      </c>
      <c r="AQ61" s="820">
        <f t="shared" ca="1" si="6"/>
        <v>0</v>
      </c>
      <c r="AR61" s="820">
        <f t="shared" ca="1" si="7"/>
        <v>0</v>
      </c>
      <c r="AS61" s="820">
        <f t="shared" ca="1" si="8"/>
        <v>0</v>
      </c>
      <c r="AT61" s="726" t="str">
        <f t="shared" ca="1" si="9"/>
        <v/>
      </c>
      <c r="AU61" s="726" t="str">
        <f t="shared" ca="1" si="10"/>
        <v/>
      </c>
      <c r="AV61" s="726" t="str">
        <f t="shared" ca="1" si="11"/>
        <v/>
      </c>
      <c r="AW61" s="819" t="str">
        <f t="shared" ca="1" si="24"/>
        <v/>
      </c>
      <c r="AX61" s="819" t="str">
        <f t="shared" ca="1" si="25"/>
        <v/>
      </c>
      <c r="AY61" s="819" t="str">
        <f t="shared" ca="1" si="26"/>
        <v/>
      </c>
      <c r="AZ61" s="819" t="str">
        <f t="shared" ca="1" si="27"/>
        <v/>
      </c>
      <c r="BA61" s="727" t="str">
        <f t="shared" ca="1" si="28"/>
        <v/>
      </c>
    </row>
    <row r="62" spans="1:53" ht="12.75" customHeight="1" x14ac:dyDescent="0.35">
      <c r="A62" s="311">
        <f>FrontPage!$N$2</f>
        <v>1</v>
      </c>
      <c r="B62" s="311" t="str">
        <f t="shared" si="32"/>
        <v>RG647.11</v>
      </c>
      <c r="C62" s="311">
        <f t="shared" si="43"/>
        <v>202526</v>
      </c>
      <c r="D62" s="1148" t="str">
        <f t="shared" si="21"/>
        <v>RG</v>
      </c>
      <c r="E62" s="311">
        <v>647.1</v>
      </c>
      <c r="F62" s="311" t="s">
        <v>545</v>
      </c>
      <c r="G62" s="311">
        <f t="shared" si="44"/>
        <v>0</v>
      </c>
      <c r="H62" s="1150">
        <f t="shared" ref="H62" ca="1" si="50">IF(UANumber = 0,0,IF(VLOOKUP(E62,INDIRECT("_"&amp;D62),MATCH(F62,INDIRECT("_"&amp;D62&amp;$I$2),0),FALSE)="",0,VLOOKUP(E62,INDIRECT("_"&amp;D62),MATCH(F62,INDIRECT("_"&amp;D62&amp;$I$2),0),FALSE)))</f>
        <v>0</v>
      </c>
      <c r="I62" s="311">
        <f t="shared" ref="I62" si="51">VLOOKUP(F62,CIndex,2,FALSE)</f>
        <v>1</v>
      </c>
      <c r="J62" s="1151">
        <f t="shared" si="47"/>
        <v>1</v>
      </c>
      <c r="N62" s="328">
        <f t="shared" si="42"/>
        <v>647.1</v>
      </c>
      <c r="O62" s="191">
        <f>RG!B67</f>
        <v>647.1</v>
      </c>
      <c r="P62" s="1086" t="str">
        <f>RG!C67</f>
        <v>Food and Residual Waste Treatment Gate Fee Support</v>
      </c>
      <c r="AL62" s="728">
        <f t="shared" si="40"/>
        <v>202526</v>
      </c>
      <c r="AM62" s="729" t="s">
        <v>92</v>
      </c>
      <c r="AN62" s="729">
        <v>78</v>
      </c>
      <c r="AO62" s="729">
        <v>4</v>
      </c>
      <c r="AP62" s="729">
        <f t="shared" si="41"/>
        <v>0</v>
      </c>
      <c r="AQ62" s="821">
        <f t="shared" ca="1" si="6"/>
        <v>0</v>
      </c>
      <c r="AR62" s="821">
        <f t="shared" ca="1" si="7"/>
        <v>0</v>
      </c>
      <c r="AS62" s="820">
        <f t="shared" ca="1" si="8"/>
        <v>0</v>
      </c>
      <c r="AT62" s="730" t="str">
        <f t="shared" ca="1" si="9"/>
        <v/>
      </c>
      <c r="AU62" s="730" t="str">
        <f t="shared" ca="1" si="10"/>
        <v/>
      </c>
      <c r="AV62" s="730" t="str">
        <f t="shared" ca="1" si="11"/>
        <v/>
      </c>
      <c r="AW62" s="819" t="str">
        <f t="shared" ca="1" si="24"/>
        <v/>
      </c>
      <c r="AX62" s="819" t="str">
        <f t="shared" ca="1" si="25"/>
        <v/>
      </c>
      <c r="AY62" s="819" t="str">
        <f t="shared" ca="1" si="26"/>
        <v/>
      </c>
      <c r="AZ62" s="819" t="str">
        <f t="shared" ca="1" si="27"/>
        <v/>
      </c>
      <c r="BA62" s="727" t="str">
        <f t="shared" ca="1" si="28"/>
        <v/>
      </c>
    </row>
    <row r="63" spans="1:53" ht="12.75" customHeight="1" x14ac:dyDescent="0.35">
      <c r="A63" s="311">
        <f>FrontPage!$N$2</f>
        <v>1</v>
      </c>
      <c r="B63" s="311" t="str">
        <f t="shared" ref="B63:B126" si="52">D63&amp;E63&amp;I63</f>
        <v>RG6981</v>
      </c>
      <c r="C63" s="311">
        <f t="shared" si="43"/>
        <v>202526</v>
      </c>
      <c r="D63" s="1148" t="str">
        <f t="shared" si="21"/>
        <v>RG</v>
      </c>
      <c r="E63" s="1152">
        <v>698</v>
      </c>
      <c r="F63" s="311" t="s">
        <v>545</v>
      </c>
      <c r="G63" s="311">
        <f t="shared" si="44"/>
        <v>0</v>
      </c>
      <c r="H63" s="1150">
        <f t="shared" ca="1" si="45"/>
        <v>0</v>
      </c>
      <c r="I63" s="311">
        <f t="shared" si="46"/>
        <v>1</v>
      </c>
      <c r="J63" s="1151">
        <f t="shared" si="47"/>
        <v>1</v>
      </c>
      <c r="N63" s="328">
        <f t="shared" si="42"/>
        <v>698</v>
      </c>
      <c r="O63" s="191">
        <f>RG!B68</f>
        <v>698</v>
      </c>
      <c r="P63" s="1086" t="str">
        <f>RG!C68</f>
        <v>Other (please specify)</v>
      </c>
      <c r="AL63" s="724">
        <f t="shared" si="40"/>
        <v>202526</v>
      </c>
      <c r="AM63" s="725" t="s">
        <v>92</v>
      </c>
      <c r="AN63" s="725">
        <v>80</v>
      </c>
      <c r="AO63" s="725">
        <v>4</v>
      </c>
      <c r="AP63" s="725">
        <f t="shared" si="41"/>
        <v>0</v>
      </c>
      <c r="AQ63" s="820">
        <f t="shared" ca="1" si="6"/>
        <v>0</v>
      </c>
      <c r="AR63" s="820">
        <f t="shared" ca="1" si="7"/>
        <v>0</v>
      </c>
      <c r="AS63" s="820">
        <f t="shared" ca="1" si="8"/>
        <v>0</v>
      </c>
      <c r="AT63" s="726" t="str">
        <f t="shared" ca="1" si="9"/>
        <v/>
      </c>
      <c r="AU63" s="726" t="str">
        <f t="shared" ca="1" si="10"/>
        <v/>
      </c>
      <c r="AV63" s="726" t="str">
        <f t="shared" ca="1" si="11"/>
        <v/>
      </c>
      <c r="AW63" s="819" t="str">
        <f t="shared" ca="1" si="24"/>
        <v/>
      </c>
      <c r="AX63" s="819" t="str">
        <f t="shared" ca="1" si="25"/>
        <v/>
      </c>
      <c r="AY63" s="819" t="str">
        <f t="shared" ca="1" si="26"/>
        <v/>
      </c>
      <c r="AZ63" s="819" t="str">
        <f t="shared" ca="1" si="27"/>
        <v/>
      </c>
      <c r="BA63" s="727" t="str">
        <f t="shared" ca="1" si="28"/>
        <v/>
      </c>
    </row>
    <row r="64" spans="1:53" ht="12.75" customHeight="1" x14ac:dyDescent="0.35">
      <c r="A64" s="311">
        <f>FrontPage!$N$2</f>
        <v>1</v>
      </c>
      <c r="B64" s="311" t="str">
        <f t="shared" si="52"/>
        <v>RG6982</v>
      </c>
      <c r="C64" s="311">
        <f t="shared" si="43"/>
        <v>202526</v>
      </c>
      <c r="D64" s="1148" t="str">
        <f t="shared" si="21"/>
        <v>RG</v>
      </c>
      <c r="E64" s="1152">
        <v>698</v>
      </c>
      <c r="F64" s="311" t="s">
        <v>546</v>
      </c>
      <c r="G64" s="311">
        <f t="shared" si="44"/>
        <v>0</v>
      </c>
      <c r="H64" s="1150">
        <f t="shared" ca="1" si="45"/>
        <v>0</v>
      </c>
      <c r="I64" s="311">
        <f t="shared" si="46"/>
        <v>2</v>
      </c>
      <c r="J64" s="1151" t="str">
        <f t="shared" si="47"/>
        <v/>
      </c>
      <c r="N64" s="328">
        <f t="shared" si="42"/>
        <v>698</v>
      </c>
      <c r="O64" s="191">
        <f>RG!B69</f>
        <v>699</v>
      </c>
      <c r="P64" s="1086" t="str">
        <f>RG!C69</f>
        <v>Total Other Services</v>
      </c>
      <c r="AL64" s="728">
        <f t="shared" si="40"/>
        <v>202526</v>
      </c>
      <c r="AM64" s="729" t="s">
        <v>92</v>
      </c>
      <c r="AN64" s="729">
        <v>81</v>
      </c>
      <c r="AO64" s="729">
        <v>4</v>
      </c>
      <c r="AP64" s="729">
        <f t="shared" si="41"/>
        <v>0</v>
      </c>
      <c r="AQ64" s="821">
        <f t="shared" ca="1" si="6"/>
        <v>0</v>
      </c>
      <c r="AR64" s="821">
        <f t="shared" ca="1" si="7"/>
        <v>0</v>
      </c>
      <c r="AS64" s="820">
        <f t="shared" ca="1" si="8"/>
        <v>0</v>
      </c>
      <c r="AT64" s="730" t="str">
        <f t="shared" ca="1" si="9"/>
        <v/>
      </c>
      <c r="AU64" s="730" t="str">
        <f t="shared" ca="1" si="10"/>
        <v/>
      </c>
      <c r="AV64" s="730" t="str">
        <f t="shared" ca="1" si="11"/>
        <v/>
      </c>
      <c r="AW64" s="819" t="str">
        <f t="shared" ca="1" si="24"/>
        <v/>
      </c>
      <c r="AX64" s="819" t="str">
        <f t="shared" ca="1" si="25"/>
        <v/>
      </c>
      <c r="AY64" s="819" t="str">
        <f t="shared" ca="1" si="26"/>
        <v/>
      </c>
      <c r="AZ64" s="819" t="str">
        <f t="shared" ca="1" si="27"/>
        <v/>
      </c>
      <c r="BA64" s="727" t="str">
        <f t="shared" ca="1" si="28"/>
        <v/>
      </c>
    </row>
    <row r="65" spans="1:53" ht="12.75" customHeight="1" x14ac:dyDescent="0.35">
      <c r="A65" s="311">
        <f>FrontPage!$N$2</f>
        <v>1</v>
      </c>
      <c r="B65" s="311" t="str">
        <f t="shared" si="52"/>
        <v>RG6991</v>
      </c>
      <c r="C65" s="311">
        <f t="shared" si="43"/>
        <v>202526</v>
      </c>
      <c r="D65" s="1148" t="str">
        <f t="shared" si="21"/>
        <v>RG</v>
      </c>
      <c r="E65" s="1152">
        <v>699</v>
      </c>
      <c r="F65" s="311" t="s">
        <v>545</v>
      </c>
      <c r="G65" s="311">
        <f t="shared" si="44"/>
        <v>0</v>
      </c>
      <c r="H65" s="1150">
        <f t="shared" ca="1" si="45"/>
        <v>0</v>
      </c>
      <c r="I65" s="311">
        <f t="shared" si="46"/>
        <v>1</v>
      </c>
      <c r="J65" s="1151">
        <f t="shared" si="47"/>
        <v>1</v>
      </c>
      <c r="N65" s="328">
        <f t="shared" si="42"/>
        <v>699</v>
      </c>
      <c r="O65" s="191">
        <f>RG!B70</f>
        <v>0</v>
      </c>
      <c r="P65" s="1086">
        <f>RG!C70</f>
        <v>0</v>
      </c>
      <c r="AL65" s="724">
        <f t="shared" si="40"/>
        <v>202526</v>
      </c>
      <c r="AM65" s="725" t="s">
        <v>92</v>
      </c>
      <c r="AN65" s="725">
        <v>82</v>
      </c>
      <c r="AO65" s="725">
        <v>4</v>
      </c>
      <c r="AP65" s="725">
        <f t="shared" si="41"/>
        <v>0</v>
      </c>
      <c r="AQ65" s="820">
        <f t="shared" ca="1" si="6"/>
        <v>0</v>
      </c>
      <c r="AR65" s="820">
        <f t="shared" ca="1" si="7"/>
        <v>0</v>
      </c>
      <c r="AS65" s="820">
        <f t="shared" ca="1" si="8"/>
        <v>0</v>
      </c>
      <c r="AT65" s="726" t="str">
        <f t="shared" ca="1" si="9"/>
        <v/>
      </c>
      <c r="AU65" s="726" t="str">
        <f t="shared" ca="1" si="10"/>
        <v/>
      </c>
      <c r="AV65" s="726" t="str">
        <f t="shared" ca="1" si="11"/>
        <v/>
      </c>
      <c r="AW65" s="819" t="str">
        <f t="shared" ca="1" si="24"/>
        <v/>
      </c>
      <c r="AX65" s="819" t="str">
        <f t="shared" ca="1" si="25"/>
        <v/>
      </c>
      <c r="AY65" s="819" t="str">
        <f t="shared" ca="1" si="26"/>
        <v/>
      </c>
      <c r="AZ65" s="819" t="str">
        <f t="shared" ca="1" si="27"/>
        <v/>
      </c>
      <c r="BA65" s="727" t="str">
        <f t="shared" ca="1" si="28"/>
        <v/>
      </c>
    </row>
    <row r="66" spans="1:53" ht="12.75" customHeight="1" x14ac:dyDescent="0.35">
      <c r="A66" s="311">
        <f>FrontPage!$N$2</f>
        <v>1</v>
      </c>
      <c r="B66" s="311" t="str">
        <f t="shared" si="52"/>
        <v>RG6992</v>
      </c>
      <c r="C66" s="311">
        <f t="shared" si="43"/>
        <v>202526</v>
      </c>
      <c r="D66" s="1148" t="str">
        <f t="shared" si="21"/>
        <v>RG</v>
      </c>
      <c r="E66" s="1152">
        <v>699</v>
      </c>
      <c r="F66" s="311" t="s">
        <v>546</v>
      </c>
      <c r="G66" s="311">
        <f t="shared" si="44"/>
        <v>0</v>
      </c>
      <c r="H66" s="1150">
        <f t="shared" ca="1" si="45"/>
        <v>0</v>
      </c>
      <c r="I66" s="311">
        <f t="shared" si="46"/>
        <v>2</v>
      </c>
      <c r="J66" s="1151" t="str">
        <f t="shared" si="47"/>
        <v/>
      </c>
      <c r="N66" s="328">
        <f t="shared" si="42"/>
        <v>699</v>
      </c>
      <c r="O66" s="191">
        <f>RG!B71</f>
        <v>700</v>
      </c>
      <c r="P66" s="1086" t="str">
        <f>RG!C71</f>
        <v>Total of all grants</v>
      </c>
      <c r="AL66" s="728">
        <f t="shared" si="40"/>
        <v>202526</v>
      </c>
      <c r="AM66" s="729" t="s">
        <v>92</v>
      </c>
      <c r="AN66" s="729">
        <v>83.3</v>
      </c>
      <c r="AO66" s="729">
        <v>4</v>
      </c>
      <c r="AP66" s="729">
        <f t="shared" si="41"/>
        <v>0</v>
      </c>
      <c r="AQ66" s="821">
        <f t="shared" ca="1" si="6"/>
        <v>0</v>
      </c>
      <c r="AR66" s="821">
        <f t="shared" ca="1" si="7"/>
        <v>0</v>
      </c>
      <c r="AS66" s="820">
        <f t="shared" ca="1" si="8"/>
        <v>0</v>
      </c>
      <c r="AT66" s="730" t="str">
        <f t="shared" ca="1" si="9"/>
        <v/>
      </c>
      <c r="AU66" s="730" t="str">
        <f t="shared" ca="1" si="10"/>
        <v/>
      </c>
      <c r="AV66" s="730" t="str">
        <f t="shared" ca="1" si="11"/>
        <v/>
      </c>
      <c r="AW66" s="819" t="str">
        <f t="shared" ca="1" si="24"/>
        <v/>
      </c>
      <c r="AX66" s="819" t="str">
        <f t="shared" ca="1" si="25"/>
        <v/>
      </c>
      <c r="AY66" s="819" t="str">
        <f t="shared" ca="1" si="26"/>
        <v/>
      </c>
      <c r="AZ66" s="819" t="str">
        <f t="shared" ca="1" si="27"/>
        <v/>
      </c>
      <c r="BA66" s="727" t="str">
        <f t="shared" ca="1" si="28"/>
        <v/>
      </c>
    </row>
    <row r="67" spans="1:53" ht="12.75" customHeight="1" x14ac:dyDescent="0.35">
      <c r="A67" s="311">
        <f>FrontPage!$N$2</f>
        <v>1</v>
      </c>
      <c r="B67" s="311" t="str">
        <f t="shared" si="52"/>
        <v>RG7001</v>
      </c>
      <c r="C67" s="311">
        <f t="shared" si="43"/>
        <v>202526</v>
      </c>
      <c r="D67" s="1148" t="str">
        <f t="shared" si="21"/>
        <v>RG</v>
      </c>
      <c r="E67" s="1152">
        <v>700</v>
      </c>
      <c r="F67" s="311" t="s">
        <v>545</v>
      </c>
      <c r="G67" s="311">
        <f t="shared" si="44"/>
        <v>0</v>
      </c>
      <c r="H67" s="1150">
        <f t="shared" ca="1" si="45"/>
        <v>0</v>
      </c>
      <c r="I67" s="311">
        <f t="shared" si="46"/>
        <v>1</v>
      </c>
      <c r="J67" s="1151">
        <f t="shared" si="47"/>
        <v>1</v>
      </c>
      <c r="N67" s="328">
        <f t="shared" si="42"/>
        <v>700</v>
      </c>
      <c r="O67" s="191">
        <f>RG!B72</f>
        <v>0</v>
      </c>
      <c r="P67" s="1086">
        <f>RG!C72</f>
        <v>0</v>
      </c>
      <c r="AL67" s="724">
        <f t="shared" ref="AL67:AL97" si="53">year</f>
        <v>202526</v>
      </c>
      <c r="AM67" s="725" t="s">
        <v>92</v>
      </c>
      <c r="AN67" s="725">
        <v>83.4</v>
      </c>
      <c r="AO67" s="725">
        <v>4</v>
      </c>
      <c r="AP67" s="725">
        <f t="shared" ref="AP67:AP97" si="54">UANumber</f>
        <v>0</v>
      </c>
      <c r="AQ67" s="820">
        <f t="shared" ref="AQ67:AQ122" ca="1" si="55">IF(VLOOKUP($AN67,INDIRECT($AM67&amp;"Val"),2,FALSE)="",0,VLOOKUP($AN67,INDIRECT($AM67&amp;"Val"),2,FALSE))</f>
        <v>0</v>
      </c>
      <c r="AR67" s="820">
        <f t="shared" ref="AR67:AR122" ca="1" si="56">IF(VLOOKUP($AN67,INDIRECT($AM67&amp;"Val"),3,FALSE)="",0,VLOOKUP($AN67,INDIRECT($AM67&amp;"Val"),3,FALSE))</f>
        <v>0</v>
      </c>
      <c r="AS67" s="820">
        <f t="shared" ref="AS67:AS122" ca="1" si="57">IF(VLOOKUP($AN67,INDIRECT($AM67&amp;"Val"),4,FALSE)="",0,VLOOKUP($AN67,INDIRECT($AM67&amp;"Val"),4,FALSE))</f>
        <v>0</v>
      </c>
      <c r="AT67" s="726" t="str">
        <f t="shared" ref="AT67:AT122" ca="1" si="58">IF(VLOOKUP($AN67,INDIRECT($AM67&amp;"Val"),7,FALSE)="","",VLOOKUP($AN67,INDIRECT($AM67&amp;"Val"),7,FALSE))</f>
        <v/>
      </c>
      <c r="AU67" s="726" t="str">
        <f t="shared" ref="AU67:AU122" ca="1" si="59">IF(VLOOKUP($AN67,INDIRECT($AM67&amp;"Val"),8,FALSE)="","",VLOOKUP($AN67,INDIRECT($AM67&amp;"Val"),8,FALSE))</f>
        <v/>
      </c>
      <c r="AV67" s="726" t="str">
        <f t="shared" ref="AV67:AV122" ca="1" si="60">IF(VLOOKUP($AN67,INDIRECT($AM67&amp;"Val"),9,FALSE)="","",VLOOKUP($AN67,INDIRECT($AM67&amp;"Val"),9,FALSE))</f>
        <v/>
      </c>
      <c r="AW67" s="819" t="str">
        <f t="shared" ca="1" si="24"/>
        <v/>
      </c>
      <c r="AX67" s="819" t="str">
        <f t="shared" ca="1" si="25"/>
        <v/>
      </c>
      <c r="AY67" s="819" t="str">
        <f t="shared" ca="1" si="26"/>
        <v/>
      </c>
      <c r="AZ67" s="819" t="str">
        <f t="shared" ca="1" si="27"/>
        <v/>
      </c>
      <c r="BA67" s="727" t="str">
        <f t="shared" ca="1" si="28"/>
        <v/>
      </c>
    </row>
    <row r="68" spans="1:53" ht="12.75" customHeight="1" x14ac:dyDescent="0.35">
      <c r="A68" s="311">
        <f>FrontPage!$N$2</f>
        <v>1</v>
      </c>
      <c r="B68" s="311" t="str">
        <f t="shared" si="52"/>
        <v>RG7002</v>
      </c>
      <c r="C68" s="311">
        <f t="shared" si="43"/>
        <v>202526</v>
      </c>
      <c r="D68" s="1148" t="str">
        <f t="shared" ref="D68" si="61">D67</f>
        <v>RG</v>
      </c>
      <c r="E68" s="1152">
        <v>700</v>
      </c>
      <c r="F68" s="311" t="s">
        <v>546</v>
      </c>
      <c r="G68" s="311">
        <f t="shared" si="44"/>
        <v>0</v>
      </c>
      <c r="H68" s="1150">
        <f t="shared" ca="1" si="45"/>
        <v>0</v>
      </c>
      <c r="I68" s="311">
        <f t="shared" si="46"/>
        <v>2</v>
      </c>
      <c r="J68" s="1151" t="str">
        <f t="shared" si="47"/>
        <v/>
      </c>
      <c r="N68" s="328">
        <f t="shared" si="42"/>
        <v>700</v>
      </c>
      <c r="O68" s="191" t="str">
        <f>RG!B73</f>
        <v>To be transferred to revenue summary form</v>
      </c>
      <c r="P68" s="1086">
        <f>RG!C73</f>
        <v>0</v>
      </c>
      <c r="AL68" s="728">
        <f t="shared" si="53"/>
        <v>202526</v>
      </c>
      <c r="AM68" s="729" t="s">
        <v>92</v>
      </c>
      <c r="AN68" s="729">
        <v>83.5</v>
      </c>
      <c r="AO68" s="729">
        <v>4</v>
      </c>
      <c r="AP68" s="729">
        <f t="shared" si="54"/>
        <v>0</v>
      </c>
      <c r="AQ68" s="821">
        <f t="shared" ca="1" si="55"/>
        <v>0</v>
      </c>
      <c r="AR68" s="821">
        <f t="shared" ca="1" si="56"/>
        <v>0</v>
      </c>
      <c r="AS68" s="820">
        <f t="shared" ca="1" si="57"/>
        <v>0</v>
      </c>
      <c r="AT68" s="730" t="str">
        <f t="shared" ca="1" si="58"/>
        <v/>
      </c>
      <c r="AU68" s="730" t="str">
        <f t="shared" ca="1" si="59"/>
        <v/>
      </c>
      <c r="AV68" s="730" t="str">
        <f t="shared" ca="1" si="60"/>
        <v/>
      </c>
      <c r="AW68" s="819" t="str">
        <f t="shared" ref="AW68:AW122" ca="1" si="62">IF(VLOOKUP($AN68,INDIRECT($AM68&amp;"Val"),10,FALSE)=0,"",VLOOKUP($AN68,INDIRECT($AM68&amp;"Val"),10,FALSE))</f>
        <v/>
      </c>
      <c r="AX68" s="819" t="str">
        <f t="shared" ref="AX68:AX122" ca="1" si="63">IF(VLOOKUP($AN68,INDIRECT($AM68&amp;"Val"),11,FALSE)=0,"",VLOOKUP($AN68,INDIRECT($AM68&amp;"Val"),11,FALSE))</f>
        <v/>
      </c>
      <c r="AY68" s="819" t="str">
        <f t="shared" ref="AY68:AY122" ca="1" si="64">IF(VLOOKUP($AN68,INDIRECT($AM68&amp;"Val"),12,FALSE)=0,"",VLOOKUP($AN68,INDIRECT($AM68&amp;"Val"),12,FALSE))</f>
        <v/>
      </c>
      <c r="AZ68" s="819" t="str">
        <f t="shared" ref="AZ68:AZ122" ca="1" si="65">IF(VLOOKUP($AN68,INDIRECT($AM68&amp;"Val"),13,FALSE)=0,"",VLOOKUP($AN68,INDIRECT($AM68&amp;"Val"),13,FALSE))</f>
        <v/>
      </c>
      <c r="BA68" s="727" t="str">
        <f t="shared" ref="BA68:BA122" ca="1" si="66">IF(VLOOKUP($AN68,INDIRECT($AM68&amp;"Val"),14,FALSE)=0,"",VLOOKUP($AN68,INDIRECT($AM68&amp;"Val"),14,FALSE))</f>
        <v/>
      </c>
    </row>
    <row r="69" spans="1:53" ht="12.75" customHeight="1" x14ac:dyDescent="0.35">
      <c r="A69" s="311">
        <f>FrontPage!$N$2</f>
        <v>1</v>
      </c>
      <c r="B69" s="311" t="str">
        <f t="shared" si="52"/>
        <v>RO111.1</v>
      </c>
      <c r="C69" s="311">
        <f t="shared" ref="C69:C120" si="67">year</f>
        <v>202526</v>
      </c>
      <c r="D69" s="1148" t="s">
        <v>264</v>
      </c>
      <c r="E69" s="311">
        <v>1</v>
      </c>
      <c r="F69" s="311" t="s">
        <v>547</v>
      </c>
      <c r="G69" s="311">
        <f t="shared" ref="G69:G97" si="68">UANumber</f>
        <v>0</v>
      </c>
      <c r="H69" s="1153">
        <f t="shared" ca="1" si="45"/>
        <v>0</v>
      </c>
      <c r="I69" s="311">
        <f t="shared" si="46"/>
        <v>1.1000000000000001</v>
      </c>
      <c r="J69" s="1151" t="str">
        <f t="shared" si="47"/>
        <v/>
      </c>
      <c r="N69" s="328"/>
      <c r="O69" s="191"/>
      <c r="P69" s="1086"/>
      <c r="AL69" s="724">
        <f t="shared" si="53"/>
        <v>202526</v>
      </c>
      <c r="AM69" s="725" t="s">
        <v>92</v>
      </c>
      <c r="AN69" s="725">
        <v>84</v>
      </c>
      <c r="AO69" s="725">
        <v>4</v>
      </c>
      <c r="AP69" s="725">
        <f t="shared" si="54"/>
        <v>0</v>
      </c>
      <c r="AQ69" s="820">
        <f t="shared" ca="1" si="55"/>
        <v>0</v>
      </c>
      <c r="AR69" s="820">
        <f t="shared" ca="1" si="56"/>
        <v>0</v>
      </c>
      <c r="AS69" s="820">
        <f t="shared" ca="1" si="57"/>
        <v>0</v>
      </c>
      <c r="AT69" s="726" t="str">
        <f t="shared" ca="1" si="58"/>
        <v/>
      </c>
      <c r="AU69" s="726" t="str">
        <f t="shared" ca="1" si="59"/>
        <v/>
      </c>
      <c r="AV69" s="726" t="str">
        <f t="shared" ca="1" si="60"/>
        <v/>
      </c>
      <c r="AW69" s="819" t="str">
        <f t="shared" ca="1" si="62"/>
        <v/>
      </c>
      <c r="AX69" s="819" t="str">
        <f t="shared" ca="1" si="63"/>
        <v/>
      </c>
      <c r="AY69" s="819" t="str">
        <f t="shared" ca="1" si="64"/>
        <v/>
      </c>
      <c r="AZ69" s="819" t="str">
        <f t="shared" ca="1" si="65"/>
        <v/>
      </c>
      <c r="BA69" s="727" t="str">
        <f t="shared" ca="1" si="66"/>
        <v/>
      </c>
    </row>
    <row r="70" spans="1:53" ht="12.75" customHeight="1" x14ac:dyDescent="0.35">
      <c r="A70" s="311">
        <f>FrontPage!$N$2</f>
        <v>1</v>
      </c>
      <c r="B70" s="311" t="str">
        <f t="shared" si="52"/>
        <v>RO115</v>
      </c>
      <c r="C70" s="311">
        <f t="shared" si="67"/>
        <v>202526</v>
      </c>
      <c r="D70" s="1148" t="s">
        <v>264</v>
      </c>
      <c r="E70" s="311">
        <v>1</v>
      </c>
      <c r="F70" s="311" t="s">
        <v>551</v>
      </c>
      <c r="G70" s="311">
        <f t="shared" si="68"/>
        <v>0</v>
      </c>
      <c r="H70" s="1153">
        <f t="shared" ca="1" si="45"/>
        <v>0</v>
      </c>
      <c r="I70" s="311">
        <f t="shared" si="46"/>
        <v>5</v>
      </c>
      <c r="J70" s="1151" t="str">
        <f t="shared" si="47"/>
        <v/>
      </c>
      <c r="N70" s="328"/>
      <c r="O70" s="191"/>
      <c r="P70" s="1086"/>
      <c r="AL70" s="728">
        <f t="shared" si="53"/>
        <v>202526</v>
      </c>
      <c r="AM70" s="729" t="s">
        <v>92</v>
      </c>
      <c r="AN70" s="729">
        <v>85</v>
      </c>
      <c r="AO70" s="729">
        <v>4</v>
      </c>
      <c r="AP70" s="729">
        <f t="shared" si="54"/>
        <v>0</v>
      </c>
      <c r="AQ70" s="821">
        <f t="shared" ca="1" si="55"/>
        <v>0</v>
      </c>
      <c r="AR70" s="821">
        <f t="shared" ca="1" si="56"/>
        <v>0</v>
      </c>
      <c r="AS70" s="820">
        <f t="shared" ca="1" si="57"/>
        <v>0</v>
      </c>
      <c r="AT70" s="730" t="str">
        <f t="shared" ca="1" si="58"/>
        <v/>
      </c>
      <c r="AU70" s="730" t="str">
        <f t="shared" ca="1" si="59"/>
        <v/>
      </c>
      <c r="AV70" s="730" t="str">
        <f t="shared" ca="1" si="60"/>
        <v/>
      </c>
      <c r="AW70" s="819" t="str">
        <f t="shared" ca="1" si="62"/>
        <v/>
      </c>
      <c r="AX70" s="819" t="str">
        <f t="shared" ca="1" si="63"/>
        <v/>
      </c>
      <c r="AY70" s="819" t="str">
        <f t="shared" ca="1" si="64"/>
        <v/>
      </c>
      <c r="AZ70" s="819" t="str">
        <f t="shared" ca="1" si="65"/>
        <v/>
      </c>
      <c r="BA70" s="727" t="str">
        <f t="shared" ca="1" si="66"/>
        <v/>
      </c>
    </row>
    <row r="71" spans="1:53" ht="12.75" customHeight="1" x14ac:dyDescent="0.35">
      <c r="A71" s="311">
        <f>FrontPage!$N$2</f>
        <v>1</v>
      </c>
      <c r="B71" s="311" t="str">
        <f t="shared" si="52"/>
        <v>RO121.2</v>
      </c>
      <c r="C71" s="311">
        <f t="shared" si="67"/>
        <v>202526</v>
      </c>
      <c r="D71" s="1148" t="s">
        <v>264</v>
      </c>
      <c r="E71" s="311">
        <v>2</v>
      </c>
      <c r="F71" s="311" t="s">
        <v>548</v>
      </c>
      <c r="G71" s="311">
        <f t="shared" si="68"/>
        <v>0</v>
      </c>
      <c r="H71" s="1153">
        <f t="shared" ca="1" si="45"/>
        <v>0</v>
      </c>
      <c r="I71" s="311">
        <f t="shared" si="46"/>
        <v>1.2</v>
      </c>
      <c r="J71" s="1151" t="str">
        <f t="shared" si="47"/>
        <v/>
      </c>
      <c r="N71" s="328"/>
      <c r="O71" s="191"/>
      <c r="P71" s="1086"/>
      <c r="AL71" s="724">
        <f t="shared" si="53"/>
        <v>202526</v>
      </c>
      <c r="AM71" s="725" t="s">
        <v>92</v>
      </c>
      <c r="AN71" s="725">
        <v>85.5</v>
      </c>
      <c r="AO71" s="725">
        <v>4</v>
      </c>
      <c r="AP71" s="725">
        <f t="shared" si="54"/>
        <v>0</v>
      </c>
      <c r="AQ71" s="820">
        <f t="shared" ca="1" si="55"/>
        <v>0</v>
      </c>
      <c r="AR71" s="820">
        <f t="shared" ca="1" si="56"/>
        <v>0</v>
      </c>
      <c r="AS71" s="820">
        <f t="shared" ca="1" si="57"/>
        <v>0</v>
      </c>
      <c r="AT71" s="726" t="str">
        <f t="shared" ca="1" si="58"/>
        <v/>
      </c>
      <c r="AU71" s="726" t="str">
        <f t="shared" ca="1" si="59"/>
        <v/>
      </c>
      <c r="AV71" s="726" t="str">
        <f t="shared" ca="1" si="60"/>
        <v/>
      </c>
      <c r="AW71" s="819" t="str">
        <f t="shared" ca="1" si="62"/>
        <v/>
      </c>
      <c r="AX71" s="819" t="str">
        <f t="shared" ca="1" si="63"/>
        <v/>
      </c>
      <c r="AY71" s="819" t="str">
        <f t="shared" ca="1" si="64"/>
        <v/>
      </c>
      <c r="AZ71" s="819" t="str">
        <f t="shared" ca="1" si="65"/>
        <v/>
      </c>
      <c r="BA71" s="727" t="str">
        <f t="shared" ca="1" si="66"/>
        <v/>
      </c>
    </row>
    <row r="72" spans="1:53" ht="12.75" customHeight="1" x14ac:dyDescent="0.35">
      <c r="A72" s="311">
        <f>FrontPage!$N$2</f>
        <v>1</v>
      </c>
      <c r="B72" s="311" t="str">
        <f t="shared" si="52"/>
        <v>RO125</v>
      </c>
      <c r="C72" s="311">
        <f t="shared" si="67"/>
        <v>202526</v>
      </c>
      <c r="D72" s="1148" t="s">
        <v>264</v>
      </c>
      <c r="E72" s="311">
        <v>2</v>
      </c>
      <c r="F72" s="311" t="s">
        <v>551</v>
      </c>
      <c r="G72" s="311">
        <f t="shared" si="68"/>
        <v>0</v>
      </c>
      <c r="H72" s="1153">
        <f t="shared" ca="1" si="45"/>
        <v>0</v>
      </c>
      <c r="I72" s="311">
        <f t="shared" si="46"/>
        <v>5</v>
      </c>
      <c r="J72" s="1151"/>
      <c r="N72" s="328"/>
      <c r="O72" s="191"/>
      <c r="P72" s="1086"/>
      <c r="AL72" s="728">
        <f t="shared" si="53"/>
        <v>202526</v>
      </c>
      <c r="AM72" s="729" t="s">
        <v>92</v>
      </c>
      <c r="AN72" s="729">
        <v>86</v>
      </c>
      <c r="AO72" s="729">
        <v>4</v>
      </c>
      <c r="AP72" s="729">
        <f t="shared" si="54"/>
        <v>0</v>
      </c>
      <c r="AQ72" s="821">
        <f t="shared" ca="1" si="55"/>
        <v>0</v>
      </c>
      <c r="AR72" s="821">
        <f t="shared" ca="1" si="56"/>
        <v>0</v>
      </c>
      <c r="AS72" s="820">
        <f t="shared" ca="1" si="57"/>
        <v>0</v>
      </c>
      <c r="AT72" s="730" t="str">
        <f t="shared" ca="1" si="58"/>
        <v/>
      </c>
      <c r="AU72" s="730" t="str">
        <f t="shared" ca="1" si="59"/>
        <v/>
      </c>
      <c r="AV72" s="730" t="str">
        <f t="shared" ca="1" si="60"/>
        <v/>
      </c>
      <c r="AW72" s="819" t="str">
        <f t="shared" ca="1" si="62"/>
        <v/>
      </c>
      <c r="AX72" s="819" t="str">
        <f t="shared" ca="1" si="63"/>
        <v/>
      </c>
      <c r="AY72" s="819" t="str">
        <f t="shared" ca="1" si="64"/>
        <v/>
      </c>
      <c r="AZ72" s="819" t="str">
        <f t="shared" ca="1" si="65"/>
        <v/>
      </c>
      <c r="BA72" s="727" t="str">
        <f t="shared" ca="1" si="66"/>
        <v/>
      </c>
    </row>
    <row r="73" spans="1:53" ht="12.75" customHeight="1" x14ac:dyDescent="0.35">
      <c r="A73" s="311">
        <f>FrontPage!$N$2</f>
        <v>1</v>
      </c>
      <c r="B73" s="311" t="str">
        <f t="shared" si="52"/>
        <v>RO131.1</v>
      </c>
      <c r="C73" s="311">
        <f t="shared" si="67"/>
        <v>202526</v>
      </c>
      <c r="D73" s="1148" t="s">
        <v>264</v>
      </c>
      <c r="E73" s="311">
        <v>3</v>
      </c>
      <c r="F73" s="311" t="s">
        <v>547</v>
      </c>
      <c r="G73" s="311">
        <f t="shared" si="68"/>
        <v>0</v>
      </c>
      <c r="H73" s="1153">
        <f t="shared" ca="1" si="45"/>
        <v>0</v>
      </c>
      <c r="I73" s="311">
        <f t="shared" si="46"/>
        <v>1.1000000000000001</v>
      </c>
      <c r="J73" s="1151"/>
      <c r="N73" s="328"/>
      <c r="O73" s="191"/>
      <c r="P73" s="1086"/>
      <c r="AL73" s="724">
        <f t="shared" si="53"/>
        <v>202526</v>
      </c>
      <c r="AM73" s="725" t="s">
        <v>92</v>
      </c>
      <c r="AN73" s="725">
        <v>89.5</v>
      </c>
      <c r="AO73" s="725">
        <v>4</v>
      </c>
      <c r="AP73" s="725">
        <f t="shared" si="54"/>
        <v>0</v>
      </c>
      <c r="AQ73" s="820">
        <f t="shared" ca="1" si="55"/>
        <v>0</v>
      </c>
      <c r="AR73" s="820">
        <f t="shared" ca="1" si="56"/>
        <v>0</v>
      </c>
      <c r="AS73" s="820">
        <f t="shared" ca="1" si="57"/>
        <v>0</v>
      </c>
      <c r="AT73" s="726" t="str">
        <f t="shared" ca="1" si="58"/>
        <v/>
      </c>
      <c r="AU73" s="726" t="str">
        <f t="shared" ca="1" si="59"/>
        <v/>
      </c>
      <c r="AV73" s="726" t="str">
        <f t="shared" ca="1" si="60"/>
        <v/>
      </c>
      <c r="AW73" s="819" t="str">
        <f t="shared" ca="1" si="62"/>
        <v/>
      </c>
      <c r="AX73" s="819" t="str">
        <f t="shared" ca="1" si="63"/>
        <v/>
      </c>
      <c r="AY73" s="819" t="str">
        <f t="shared" ca="1" si="64"/>
        <v/>
      </c>
      <c r="AZ73" s="819" t="str">
        <f t="shared" ca="1" si="65"/>
        <v/>
      </c>
      <c r="BA73" s="727" t="str">
        <f t="shared" ca="1" si="66"/>
        <v/>
      </c>
    </row>
    <row r="74" spans="1:53" ht="12.75" customHeight="1" x14ac:dyDescent="0.35">
      <c r="A74" s="311">
        <f>FrontPage!$N$2</f>
        <v>1</v>
      </c>
      <c r="B74" s="311" t="str">
        <f t="shared" si="52"/>
        <v>RO131.2</v>
      </c>
      <c r="C74" s="311">
        <f t="shared" si="67"/>
        <v>202526</v>
      </c>
      <c r="D74" s="1148" t="s">
        <v>264</v>
      </c>
      <c r="E74" s="311">
        <v>3</v>
      </c>
      <c r="F74" s="311" t="s">
        <v>548</v>
      </c>
      <c r="G74" s="311">
        <f t="shared" si="68"/>
        <v>0</v>
      </c>
      <c r="H74" s="1153">
        <f t="shared" ca="1" si="45"/>
        <v>0</v>
      </c>
      <c r="I74" s="311">
        <f t="shared" si="46"/>
        <v>1.2</v>
      </c>
      <c r="J74" s="1151"/>
      <c r="N74" s="328"/>
      <c r="O74" s="191"/>
      <c r="P74" s="1086"/>
      <c r="AL74" s="728">
        <f t="shared" si="53"/>
        <v>202526</v>
      </c>
      <c r="AM74" s="729" t="s">
        <v>92</v>
      </c>
      <c r="AN74" s="729">
        <v>90</v>
      </c>
      <c r="AO74" s="729">
        <v>4</v>
      </c>
      <c r="AP74" s="729">
        <f t="shared" si="54"/>
        <v>0</v>
      </c>
      <c r="AQ74" s="821">
        <f t="shared" ca="1" si="55"/>
        <v>0</v>
      </c>
      <c r="AR74" s="821">
        <f t="shared" ca="1" si="56"/>
        <v>0</v>
      </c>
      <c r="AS74" s="820">
        <f t="shared" ca="1" si="57"/>
        <v>0</v>
      </c>
      <c r="AT74" s="730" t="str">
        <f t="shared" ca="1" si="58"/>
        <v/>
      </c>
      <c r="AU74" s="730" t="str">
        <f t="shared" ca="1" si="59"/>
        <v/>
      </c>
      <c r="AV74" s="730" t="str">
        <f t="shared" ca="1" si="60"/>
        <v/>
      </c>
      <c r="AW74" s="819" t="str">
        <f t="shared" ca="1" si="62"/>
        <v/>
      </c>
      <c r="AX74" s="819" t="str">
        <f t="shared" ca="1" si="63"/>
        <v/>
      </c>
      <c r="AY74" s="819" t="str">
        <f t="shared" ca="1" si="64"/>
        <v/>
      </c>
      <c r="AZ74" s="819" t="str">
        <f t="shared" ca="1" si="65"/>
        <v/>
      </c>
      <c r="BA74" s="727" t="str">
        <f t="shared" ca="1" si="66"/>
        <v/>
      </c>
    </row>
    <row r="75" spans="1:53" ht="12.75" customHeight="1" x14ac:dyDescent="0.35">
      <c r="A75" s="311">
        <f>FrontPage!$N$2</f>
        <v>1</v>
      </c>
      <c r="B75" s="311" t="str">
        <f t="shared" si="52"/>
        <v>RO135</v>
      </c>
      <c r="C75" s="311">
        <f t="shared" si="67"/>
        <v>202526</v>
      </c>
      <c r="D75" s="1148" t="s">
        <v>264</v>
      </c>
      <c r="E75" s="311">
        <v>3</v>
      </c>
      <c r="F75" s="311" t="s">
        <v>551</v>
      </c>
      <c r="G75" s="311">
        <f t="shared" si="68"/>
        <v>0</v>
      </c>
      <c r="H75" s="1153">
        <f t="shared" ca="1" si="45"/>
        <v>0</v>
      </c>
      <c r="I75" s="311">
        <f t="shared" si="46"/>
        <v>5</v>
      </c>
      <c r="J75" s="1151"/>
      <c r="N75" s="328"/>
      <c r="O75" s="191"/>
      <c r="P75" s="1086"/>
      <c r="AL75" s="724">
        <f t="shared" si="53"/>
        <v>202526</v>
      </c>
      <c r="AM75" s="725" t="s">
        <v>92</v>
      </c>
      <c r="AN75" s="725">
        <v>90.5</v>
      </c>
      <c r="AO75" s="725">
        <v>4</v>
      </c>
      <c r="AP75" s="725">
        <f t="shared" si="54"/>
        <v>0</v>
      </c>
      <c r="AQ75" s="820">
        <f t="shared" ca="1" si="55"/>
        <v>0</v>
      </c>
      <c r="AR75" s="820">
        <f t="shared" ca="1" si="56"/>
        <v>0</v>
      </c>
      <c r="AS75" s="820">
        <f t="shared" ca="1" si="57"/>
        <v>0</v>
      </c>
      <c r="AT75" s="726" t="str">
        <f t="shared" ca="1" si="58"/>
        <v/>
      </c>
      <c r="AU75" s="726" t="str">
        <f t="shared" ca="1" si="59"/>
        <v/>
      </c>
      <c r="AV75" s="726" t="str">
        <f t="shared" ca="1" si="60"/>
        <v/>
      </c>
      <c r="AW75" s="819" t="str">
        <f t="shared" ca="1" si="62"/>
        <v/>
      </c>
      <c r="AX75" s="819" t="str">
        <f t="shared" ca="1" si="63"/>
        <v/>
      </c>
      <c r="AY75" s="819" t="str">
        <f t="shared" ca="1" si="64"/>
        <v/>
      </c>
      <c r="AZ75" s="819" t="str">
        <f t="shared" ca="1" si="65"/>
        <v/>
      </c>
      <c r="BA75" s="727" t="str">
        <f t="shared" ca="1" si="66"/>
        <v/>
      </c>
    </row>
    <row r="76" spans="1:53" ht="12.75" customHeight="1" x14ac:dyDescent="0.35">
      <c r="A76" s="311">
        <f>FrontPage!$N$2</f>
        <v>1</v>
      </c>
      <c r="B76" s="311" t="str">
        <f t="shared" si="52"/>
        <v>RO141.2</v>
      </c>
      <c r="C76" s="311">
        <f t="shared" si="67"/>
        <v>202526</v>
      </c>
      <c r="D76" s="1148" t="s">
        <v>264</v>
      </c>
      <c r="E76" s="311">
        <v>4</v>
      </c>
      <c r="F76" s="311" t="s">
        <v>548</v>
      </c>
      <c r="G76" s="311">
        <f t="shared" si="68"/>
        <v>0</v>
      </c>
      <c r="H76" s="1153">
        <f t="shared" ca="1" si="45"/>
        <v>0</v>
      </c>
      <c r="I76" s="311">
        <f t="shared" si="46"/>
        <v>1.2</v>
      </c>
      <c r="J76" s="1151"/>
      <c r="N76" s="328"/>
      <c r="O76" s="191"/>
      <c r="P76" s="1086"/>
      <c r="AL76" s="728">
        <f t="shared" si="53"/>
        <v>202526</v>
      </c>
      <c r="AM76" s="729" t="s">
        <v>92</v>
      </c>
      <c r="AN76" s="729">
        <v>91</v>
      </c>
      <c r="AO76" s="729">
        <v>4</v>
      </c>
      <c r="AP76" s="729">
        <f t="shared" si="54"/>
        <v>0</v>
      </c>
      <c r="AQ76" s="821">
        <f t="shared" ca="1" si="55"/>
        <v>0</v>
      </c>
      <c r="AR76" s="821">
        <f t="shared" ca="1" si="56"/>
        <v>0</v>
      </c>
      <c r="AS76" s="820">
        <f t="shared" ca="1" si="57"/>
        <v>0</v>
      </c>
      <c r="AT76" s="730" t="str">
        <f t="shared" ca="1" si="58"/>
        <v/>
      </c>
      <c r="AU76" s="730" t="str">
        <f t="shared" ca="1" si="59"/>
        <v/>
      </c>
      <c r="AV76" s="730" t="str">
        <f t="shared" ca="1" si="60"/>
        <v/>
      </c>
      <c r="AW76" s="819" t="str">
        <f t="shared" ca="1" si="62"/>
        <v/>
      </c>
      <c r="AX76" s="819" t="str">
        <f t="shared" ca="1" si="63"/>
        <v/>
      </c>
      <c r="AY76" s="819" t="str">
        <f t="shared" ca="1" si="64"/>
        <v/>
      </c>
      <c r="AZ76" s="819" t="str">
        <f t="shared" ca="1" si="65"/>
        <v/>
      </c>
      <c r="BA76" s="727" t="str">
        <f t="shared" ca="1" si="66"/>
        <v/>
      </c>
    </row>
    <row r="77" spans="1:53" ht="12.75" customHeight="1" x14ac:dyDescent="0.35">
      <c r="A77" s="311">
        <f>FrontPage!$N$2</f>
        <v>1</v>
      </c>
      <c r="B77" s="311" t="str">
        <f t="shared" si="52"/>
        <v>RO145</v>
      </c>
      <c r="C77" s="311">
        <f t="shared" si="67"/>
        <v>202526</v>
      </c>
      <c r="D77" s="1148" t="s">
        <v>264</v>
      </c>
      <c r="E77" s="311">
        <v>4</v>
      </c>
      <c r="F77" s="311" t="s">
        <v>551</v>
      </c>
      <c r="G77" s="311">
        <f t="shared" si="68"/>
        <v>0</v>
      </c>
      <c r="H77" s="1153">
        <f t="shared" ca="1" si="45"/>
        <v>0</v>
      </c>
      <c r="I77" s="311">
        <f t="shared" si="46"/>
        <v>5</v>
      </c>
      <c r="J77" s="1151"/>
      <c r="N77" s="328"/>
      <c r="O77" s="191"/>
      <c r="P77" s="1086"/>
      <c r="AL77" s="724">
        <f t="shared" si="53"/>
        <v>202526</v>
      </c>
      <c r="AM77" s="725" t="s">
        <v>92</v>
      </c>
      <c r="AN77" s="725">
        <v>92</v>
      </c>
      <c r="AO77" s="725">
        <v>4</v>
      </c>
      <c r="AP77" s="725">
        <f t="shared" si="54"/>
        <v>0</v>
      </c>
      <c r="AQ77" s="820">
        <f t="shared" ca="1" si="55"/>
        <v>0</v>
      </c>
      <c r="AR77" s="820">
        <f t="shared" ca="1" si="56"/>
        <v>0</v>
      </c>
      <c r="AS77" s="820">
        <f t="shared" ca="1" si="57"/>
        <v>0</v>
      </c>
      <c r="AT77" s="726" t="str">
        <f t="shared" ca="1" si="58"/>
        <v/>
      </c>
      <c r="AU77" s="726" t="str">
        <f t="shared" ca="1" si="59"/>
        <v/>
      </c>
      <c r="AV77" s="726" t="str">
        <f t="shared" ca="1" si="60"/>
        <v/>
      </c>
      <c r="AW77" s="819" t="str">
        <f t="shared" ca="1" si="62"/>
        <v/>
      </c>
      <c r="AX77" s="819" t="str">
        <f t="shared" ca="1" si="63"/>
        <v/>
      </c>
      <c r="AY77" s="819" t="str">
        <f t="shared" ca="1" si="64"/>
        <v/>
      </c>
      <c r="AZ77" s="819" t="str">
        <f t="shared" ca="1" si="65"/>
        <v/>
      </c>
      <c r="BA77" s="727" t="str">
        <f t="shared" ca="1" si="66"/>
        <v/>
      </c>
    </row>
    <row r="78" spans="1:53" ht="12.75" customHeight="1" x14ac:dyDescent="0.35">
      <c r="A78" s="311">
        <f>FrontPage!$N$2</f>
        <v>1</v>
      </c>
      <c r="B78" s="311" t="str">
        <f t="shared" si="52"/>
        <v>RO151.2</v>
      </c>
      <c r="C78" s="311">
        <f t="shared" si="67"/>
        <v>202526</v>
      </c>
      <c r="D78" s="1148" t="s">
        <v>264</v>
      </c>
      <c r="E78" s="311">
        <v>5</v>
      </c>
      <c r="F78" s="311" t="s">
        <v>548</v>
      </c>
      <c r="G78" s="311">
        <f t="shared" si="68"/>
        <v>0</v>
      </c>
      <c r="H78" s="1153">
        <f t="shared" ca="1" si="45"/>
        <v>0</v>
      </c>
      <c r="I78" s="311">
        <f t="shared" si="46"/>
        <v>1.2</v>
      </c>
      <c r="J78" s="1151"/>
      <c r="AL78" s="728">
        <f t="shared" si="53"/>
        <v>202526</v>
      </c>
      <c r="AM78" s="729" t="s">
        <v>92</v>
      </c>
      <c r="AN78" s="729">
        <v>93</v>
      </c>
      <c r="AO78" s="729">
        <v>4</v>
      </c>
      <c r="AP78" s="729">
        <f t="shared" si="54"/>
        <v>0</v>
      </c>
      <c r="AQ78" s="821">
        <f t="shared" ca="1" si="55"/>
        <v>0</v>
      </c>
      <c r="AR78" s="821">
        <f t="shared" ca="1" si="56"/>
        <v>0</v>
      </c>
      <c r="AS78" s="820">
        <f t="shared" ca="1" si="57"/>
        <v>0</v>
      </c>
      <c r="AT78" s="730" t="str">
        <f t="shared" ca="1" si="58"/>
        <v/>
      </c>
      <c r="AU78" s="730" t="str">
        <f t="shared" ca="1" si="59"/>
        <v/>
      </c>
      <c r="AV78" s="730" t="str">
        <f t="shared" ca="1" si="60"/>
        <v/>
      </c>
      <c r="AW78" s="819" t="str">
        <f t="shared" ca="1" si="62"/>
        <v/>
      </c>
      <c r="AX78" s="819" t="str">
        <f t="shared" ca="1" si="63"/>
        <v/>
      </c>
      <c r="AY78" s="819" t="str">
        <f t="shared" ca="1" si="64"/>
        <v/>
      </c>
      <c r="AZ78" s="819" t="str">
        <f t="shared" ca="1" si="65"/>
        <v/>
      </c>
      <c r="BA78" s="727" t="str">
        <f t="shared" ca="1" si="66"/>
        <v/>
      </c>
    </row>
    <row r="79" spans="1:53" ht="12.75" customHeight="1" x14ac:dyDescent="0.35">
      <c r="A79" s="311">
        <f>FrontPage!$N$2</f>
        <v>1</v>
      </c>
      <c r="B79" s="311" t="str">
        <f t="shared" si="52"/>
        <v>RO155</v>
      </c>
      <c r="C79" s="311">
        <f t="shared" si="67"/>
        <v>202526</v>
      </c>
      <c r="D79" s="1148" t="s">
        <v>264</v>
      </c>
      <c r="E79" s="311">
        <v>5</v>
      </c>
      <c r="F79" s="311" t="s">
        <v>551</v>
      </c>
      <c r="G79" s="311">
        <f t="shared" si="68"/>
        <v>0</v>
      </c>
      <c r="H79" s="1153">
        <f t="shared" ca="1" si="45"/>
        <v>0</v>
      </c>
      <c r="I79" s="311">
        <f t="shared" si="46"/>
        <v>5</v>
      </c>
      <c r="J79" s="1151"/>
      <c r="AL79" s="724">
        <f t="shared" si="53"/>
        <v>202526</v>
      </c>
      <c r="AM79" s="725" t="s">
        <v>92</v>
      </c>
      <c r="AN79" s="725">
        <v>93.5</v>
      </c>
      <c r="AO79" s="725">
        <v>4</v>
      </c>
      <c r="AP79" s="725">
        <f t="shared" si="54"/>
        <v>0</v>
      </c>
      <c r="AQ79" s="820">
        <f t="shared" ca="1" si="55"/>
        <v>0</v>
      </c>
      <c r="AR79" s="820">
        <f t="shared" ca="1" si="56"/>
        <v>0</v>
      </c>
      <c r="AS79" s="820">
        <f t="shared" ca="1" si="57"/>
        <v>0</v>
      </c>
      <c r="AT79" s="726" t="str">
        <f t="shared" ca="1" si="58"/>
        <v/>
      </c>
      <c r="AU79" s="726" t="str">
        <f t="shared" ca="1" si="59"/>
        <v/>
      </c>
      <c r="AV79" s="726" t="str">
        <f t="shared" ca="1" si="60"/>
        <v/>
      </c>
      <c r="AW79" s="819" t="str">
        <f t="shared" ca="1" si="62"/>
        <v/>
      </c>
      <c r="AX79" s="819" t="str">
        <f t="shared" ca="1" si="63"/>
        <v/>
      </c>
      <c r="AY79" s="819" t="str">
        <f t="shared" ca="1" si="64"/>
        <v/>
      </c>
      <c r="AZ79" s="819" t="str">
        <f t="shared" ca="1" si="65"/>
        <v/>
      </c>
      <c r="BA79" s="727" t="str">
        <f t="shared" ca="1" si="66"/>
        <v/>
      </c>
    </row>
    <row r="80" spans="1:53" ht="12.75" customHeight="1" x14ac:dyDescent="0.35">
      <c r="A80" s="311">
        <f>FrontPage!$N$2</f>
        <v>1</v>
      </c>
      <c r="B80" s="311" t="str">
        <f t="shared" si="52"/>
        <v>RO161.2</v>
      </c>
      <c r="C80" s="311">
        <f t="shared" si="67"/>
        <v>202526</v>
      </c>
      <c r="D80" s="1148" t="s">
        <v>264</v>
      </c>
      <c r="E80" s="311">
        <v>6</v>
      </c>
      <c r="F80" s="311" t="s">
        <v>548</v>
      </c>
      <c r="G80" s="311">
        <f t="shared" si="68"/>
        <v>0</v>
      </c>
      <c r="H80" s="1153">
        <f t="shared" ca="1" si="45"/>
        <v>0</v>
      </c>
      <c r="I80" s="311">
        <f t="shared" si="46"/>
        <v>1.2</v>
      </c>
      <c r="J80" s="1151"/>
      <c r="AL80" s="728">
        <f t="shared" si="53"/>
        <v>202526</v>
      </c>
      <c r="AM80" s="729" t="s">
        <v>92</v>
      </c>
      <c r="AN80" s="729">
        <v>94</v>
      </c>
      <c r="AO80" s="729">
        <v>4</v>
      </c>
      <c r="AP80" s="729">
        <f t="shared" si="54"/>
        <v>0</v>
      </c>
      <c r="AQ80" s="821">
        <f t="shared" ca="1" si="55"/>
        <v>0</v>
      </c>
      <c r="AR80" s="821">
        <f t="shared" ca="1" si="56"/>
        <v>0</v>
      </c>
      <c r="AS80" s="820">
        <f t="shared" ca="1" si="57"/>
        <v>0</v>
      </c>
      <c r="AT80" s="730" t="str">
        <f t="shared" ca="1" si="58"/>
        <v/>
      </c>
      <c r="AU80" s="730" t="str">
        <f t="shared" ca="1" si="59"/>
        <v/>
      </c>
      <c r="AV80" s="730" t="str">
        <f t="shared" ca="1" si="60"/>
        <v/>
      </c>
      <c r="AW80" s="819" t="str">
        <f t="shared" ca="1" si="62"/>
        <v/>
      </c>
      <c r="AX80" s="819" t="str">
        <f t="shared" ca="1" si="63"/>
        <v/>
      </c>
      <c r="AY80" s="819" t="str">
        <f t="shared" ca="1" si="64"/>
        <v/>
      </c>
      <c r="AZ80" s="819" t="str">
        <f t="shared" ca="1" si="65"/>
        <v/>
      </c>
      <c r="BA80" s="727" t="str">
        <f t="shared" ca="1" si="66"/>
        <v/>
      </c>
    </row>
    <row r="81" spans="1:53" ht="12.75" customHeight="1" x14ac:dyDescent="0.35">
      <c r="A81" s="311">
        <f>FrontPage!$N$2</f>
        <v>1</v>
      </c>
      <c r="B81" s="311" t="str">
        <f t="shared" si="52"/>
        <v>RO165</v>
      </c>
      <c r="C81" s="311">
        <f t="shared" si="67"/>
        <v>202526</v>
      </c>
      <c r="D81" s="1148" t="s">
        <v>264</v>
      </c>
      <c r="E81" s="311">
        <v>6</v>
      </c>
      <c r="F81" s="311" t="s">
        <v>551</v>
      </c>
      <c r="G81" s="311">
        <f t="shared" si="68"/>
        <v>0</v>
      </c>
      <c r="H81" s="1153">
        <f t="shared" ca="1" si="45"/>
        <v>0</v>
      </c>
      <c r="I81" s="311">
        <f t="shared" si="46"/>
        <v>5</v>
      </c>
      <c r="J81" s="1151"/>
      <c r="AL81" s="724">
        <f t="shared" si="53"/>
        <v>202526</v>
      </c>
      <c r="AM81" s="725" t="s">
        <v>92</v>
      </c>
      <c r="AN81" s="725">
        <v>99</v>
      </c>
      <c r="AO81" s="725">
        <v>4</v>
      </c>
      <c r="AP81" s="725">
        <f t="shared" si="54"/>
        <v>0</v>
      </c>
      <c r="AQ81" s="820">
        <f t="shared" ca="1" si="55"/>
        <v>0</v>
      </c>
      <c r="AR81" s="820">
        <f t="shared" ca="1" si="56"/>
        <v>0</v>
      </c>
      <c r="AS81" s="820">
        <f t="shared" ca="1" si="57"/>
        <v>0</v>
      </c>
      <c r="AT81" s="726" t="str">
        <f t="shared" ca="1" si="58"/>
        <v/>
      </c>
      <c r="AU81" s="726" t="str">
        <f t="shared" ca="1" si="59"/>
        <v/>
      </c>
      <c r="AV81" s="726" t="str">
        <f t="shared" ca="1" si="60"/>
        <v/>
      </c>
      <c r="AW81" s="819" t="str">
        <f t="shared" ca="1" si="62"/>
        <v/>
      </c>
      <c r="AX81" s="819" t="str">
        <f t="shared" ca="1" si="63"/>
        <v/>
      </c>
      <c r="AY81" s="819" t="str">
        <f t="shared" ca="1" si="64"/>
        <v/>
      </c>
      <c r="AZ81" s="819" t="str">
        <f t="shared" ca="1" si="65"/>
        <v/>
      </c>
      <c r="BA81" s="727" t="str">
        <f t="shared" ca="1" si="66"/>
        <v/>
      </c>
    </row>
    <row r="82" spans="1:53" ht="12.75" customHeight="1" x14ac:dyDescent="0.35">
      <c r="A82" s="311">
        <f>FrontPage!$N$2</f>
        <v>1</v>
      </c>
      <c r="B82" s="311" t="str">
        <f t="shared" si="52"/>
        <v>RO171.2</v>
      </c>
      <c r="C82" s="311">
        <f t="shared" si="67"/>
        <v>202526</v>
      </c>
      <c r="D82" s="1148" t="s">
        <v>264</v>
      </c>
      <c r="E82" s="311">
        <v>7</v>
      </c>
      <c r="F82" s="311" t="s">
        <v>548</v>
      </c>
      <c r="G82" s="311">
        <f t="shared" si="68"/>
        <v>0</v>
      </c>
      <c r="H82" s="1153">
        <f t="shared" ca="1" si="45"/>
        <v>0</v>
      </c>
      <c r="I82" s="311">
        <f t="shared" si="46"/>
        <v>1.2</v>
      </c>
      <c r="J82" s="1151"/>
      <c r="AL82" s="728">
        <f t="shared" si="53"/>
        <v>202526</v>
      </c>
      <c r="AM82" s="729" t="s">
        <v>92</v>
      </c>
      <c r="AN82" s="729">
        <v>100</v>
      </c>
      <c r="AO82" s="729">
        <v>4</v>
      </c>
      <c r="AP82" s="729">
        <f t="shared" si="54"/>
        <v>0</v>
      </c>
      <c r="AQ82" s="821">
        <f t="shared" ca="1" si="55"/>
        <v>0</v>
      </c>
      <c r="AR82" s="821">
        <f t="shared" ca="1" si="56"/>
        <v>0</v>
      </c>
      <c r="AS82" s="820">
        <f t="shared" ca="1" si="57"/>
        <v>0</v>
      </c>
      <c r="AT82" s="730" t="str">
        <f t="shared" ca="1" si="58"/>
        <v/>
      </c>
      <c r="AU82" s="730" t="str">
        <f t="shared" ca="1" si="59"/>
        <v/>
      </c>
      <c r="AV82" s="730" t="str">
        <f t="shared" ca="1" si="60"/>
        <v/>
      </c>
      <c r="AW82" s="819" t="str">
        <f t="shared" ca="1" si="62"/>
        <v/>
      </c>
      <c r="AX82" s="819" t="str">
        <f t="shared" ca="1" si="63"/>
        <v/>
      </c>
      <c r="AY82" s="819" t="str">
        <f t="shared" ca="1" si="64"/>
        <v/>
      </c>
      <c r="AZ82" s="819" t="str">
        <f t="shared" ca="1" si="65"/>
        <v/>
      </c>
      <c r="BA82" s="727" t="str">
        <f t="shared" ca="1" si="66"/>
        <v/>
      </c>
    </row>
    <row r="83" spans="1:53" ht="12.75" customHeight="1" x14ac:dyDescent="0.35">
      <c r="A83" s="311">
        <f>FrontPage!$N$2</f>
        <v>1</v>
      </c>
      <c r="B83" s="311" t="str">
        <f t="shared" si="52"/>
        <v>RO175</v>
      </c>
      <c r="C83" s="311">
        <f t="shared" si="67"/>
        <v>202526</v>
      </c>
      <c r="D83" s="1148" t="s">
        <v>264</v>
      </c>
      <c r="E83" s="311">
        <v>7</v>
      </c>
      <c r="F83" s="311" t="s">
        <v>551</v>
      </c>
      <c r="G83" s="311">
        <f t="shared" si="68"/>
        <v>0</v>
      </c>
      <c r="H83" s="1153">
        <f t="shared" ca="1" si="45"/>
        <v>0</v>
      </c>
      <c r="I83" s="311">
        <f t="shared" si="46"/>
        <v>5</v>
      </c>
      <c r="J83" s="1151"/>
      <c r="AL83" s="724">
        <f t="shared" si="53"/>
        <v>202526</v>
      </c>
      <c r="AM83" s="725" t="s">
        <v>92</v>
      </c>
      <c r="AN83" s="725">
        <v>102</v>
      </c>
      <c r="AO83" s="725">
        <v>4</v>
      </c>
      <c r="AP83" s="725">
        <f t="shared" si="54"/>
        <v>0</v>
      </c>
      <c r="AQ83" s="820">
        <f t="shared" ca="1" si="55"/>
        <v>0</v>
      </c>
      <c r="AR83" s="820">
        <f t="shared" ca="1" si="56"/>
        <v>0</v>
      </c>
      <c r="AS83" s="820">
        <f t="shared" ca="1" si="57"/>
        <v>0</v>
      </c>
      <c r="AT83" s="726" t="str">
        <f t="shared" ca="1" si="58"/>
        <v/>
      </c>
      <c r="AU83" s="726" t="str">
        <f t="shared" ca="1" si="59"/>
        <v/>
      </c>
      <c r="AV83" s="726" t="str">
        <f t="shared" ca="1" si="60"/>
        <v/>
      </c>
      <c r="AW83" s="819" t="str">
        <f t="shared" ca="1" si="62"/>
        <v/>
      </c>
      <c r="AX83" s="819" t="str">
        <f t="shared" ca="1" si="63"/>
        <v/>
      </c>
      <c r="AY83" s="819" t="str">
        <f t="shared" ca="1" si="64"/>
        <v/>
      </c>
      <c r="AZ83" s="819" t="str">
        <f t="shared" ca="1" si="65"/>
        <v/>
      </c>
      <c r="BA83" s="727" t="str">
        <f t="shared" ca="1" si="66"/>
        <v/>
      </c>
    </row>
    <row r="84" spans="1:53" ht="12.75" customHeight="1" x14ac:dyDescent="0.35">
      <c r="A84" s="311">
        <f>FrontPage!$N$2</f>
        <v>1</v>
      </c>
      <c r="B84" s="311" t="str">
        <f t="shared" si="52"/>
        <v>RO176.1</v>
      </c>
      <c r="C84" s="311">
        <f t="shared" si="67"/>
        <v>202526</v>
      </c>
      <c r="D84" s="1148" t="s">
        <v>264</v>
      </c>
      <c r="E84" s="311">
        <v>7</v>
      </c>
      <c r="F84" s="311" t="s">
        <v>552</v>
      </c>
      <c r="G84" s="311">
        <f t="shared" si="68"/>
        <v>0</v>
      </c>
      <c r="H84" s="1153">
        <f t="shared" ca="1" si="45"/>
        <v>0</v>
      </c>
      <c r="I84" s="311">
        <f t="shared" si="46"/>
        <v>6.1</v>
      </c>
      <c r="J84" s="1151"/>
      <c r="AL84" s="728">
        <f t="shared" si="53"/>
        <v>202526</v>
      </c>
      <c r="AM84" s="729" t="s">
        <v>92</v>
      </c>
      <c r="AN84" s="729">
        <v>103</v>
      </c>
      <c r="AO84" s="729">
        <v>4</v>
      </c>
      <c r="AP84" s="729">
        <f t="shared" si="54"/>
        <v>0</v>
      </c>
      <c r="AQ84" s="821">
        <f t="shared" ca="1" si="55"/>
        <v>0</v>
      </c>
      <c r="AR84" s="821">
        <f t="shared" ca="1" si="56"/>
        <v>0</v>
      </c>
      <c r="AS84" s="820">
        <f t="shared" ca="1" si="57"/>
        <v>0</v>
      </c>
      <c r="AT84" s="730" t="str">
        <f t="shared" ca="1" si="58"/>
        <v/>
      </c>
      <c r="AU84" s="730" t="str">
        <f t="shared" ca="1" si="59"/>
        <v/>
      </c>
      <c r="AV84" s="730" t="str">
        <f t="shared" ca="1" si="60"/>
        <v/>
      </c>
      <c r="AW84" s="819" t="str">
        <f t="shared" ca="1" si="62"/>
        <v/>
      </c>
      <c r="AX84" s="819" t="str">
        <f t="shared" ca="1" si="63"/>
        <v/>
      </c>
      <c r="AY84" s="819" t="str">
        <f t="shared" ca="1" si="64"/>
        <v/>
      </c>
      <c r="AZ84" s="819" t="str">
        <f t="shared" ca="1" si="65"/>
        <v/>
      </c>
      <c r="BA84" s="727" t="str">
        <f t="shared" ca="1" si="66"/>
        <v/>
      </c>
    </row>
    <row r="85" spans="1:53" ht="12.75" customHeight="1" x14ac:dyDescent="0.35">
      <c r="A85" s="311">
        <f>FrontPage!$N$2</f>
        <v>1</v>
      </c>
      <c r="B85" s="311" t="str">
        <f t="shared" si="52"/>
        <v>RO178</v>
      </c>
      <c r="C85" s="311">
        <f t="shared" si="67"/>
        <v>202526</v>
      </c>
      <c r="D85" s="1148" t="s">
        <v>264</v>
      </c>
      <c r="E85" s="311">
        <v>7</v>
      </c>
      <c r="F85" s="311" t="s">
        <v>555</v>
      </c>
      <c r="G85" s="311">
        <f t="shared" si="68"/>
        <v>0</v>
      </c>
      <c r="H85" s="1153">
        <f t="shared" ca="1" si="45"/>
        <v>0</v>
      </c>
      <c r="I85" s="311">
        <f t="shared" si="46"/>
        <v>8</v>
      </c>
      <c r="J85" s="1151"/>
      <c r="AL85" s="724">
        <f t="shared" si="53"/>
        <v>202526</v>
      </c>
      <c r="AM85" s="725" t="s">
        <v>92</v>
      </c>
      <c r="AN85" s="725">
        <v>104</v>
      </c>
      <c r="AO85" s="725">
        <v>4</v>
      </c>
      <c r="AP85" s="725">
        <f t="shared" si="54"/>
        <v>0</v>
      </c>
      <c r="AQ85" s="820">
        <f t="shared" ca="1" si="55"/>
        <v>0</v>
      </c>
      <c r="AR85" s="820">
        <f t="shared" ca="1" si="56"/>
        <v>0</v>
      </c>
      <c r="AS85" s="820">
        <f t="shared" ca="1" si="57"/>
        <v>0</v>
      </c>
      <c r="AT85" s="726" t="str">
        <f t="shared" ca="1" si="58"/>
        <v/>
      </c>
      <c r="AU85" s="726" t="str">
        <f t="shared" ca="1" si="59"/>
        <v/>
      </c>
      <c r="AV85" s="726" t="str">
        <f t="shared" ca="1" si="60"/>
        <v/>
      </c>
      <c r="AW85" s="819" t="str">
        <f t="shared" ca="1" si="62"/>
        <v/>
      </c>
      <c r="AX85" s="819" t="str">
        <f t="shared" ca="1" si="63"/>
        <v/>
      </c>
      <c r="AY85" s="819" t="str">
        <f t="shared" ca="1" si="64"/>
        <v/>
      </c>
      <c r="AZ85" s="819" t="str">
        <f t="shared" ca="1" si="65"/>
        <v/>
      </c>
      <c r="BA85" s="727" t="str">
        <f t="shared" ca="1" si="66"/>
        <v/>
      </c>
    </row>
    <row r="86" spans="1:53" ht="12.75" customHeight="1" x14ac:dyDescent="0.35">
      <c r="A86" s="311">
        <f>FrontPage!$N$2</f>
        <v>1</v>
      </c>
      <c r="B86" s="311" t="str">
        <f t="shared" si="52"/>
        <v>RO181.2</v>
      </c>
      <c r="C86" s="311">
        <f t="shared" si="67"/>
        <v>202526</v>
      </c>
      <c r="D86" s="1148" t="s">
        <v>264</v>
      </c>
      <c r="E86" s="311">
        <v>8</v>
      </c>
      <c r="F86" s="311" t="s">
        <v>548</v>
      </c>
      <c r="G86" s="311">
        <f t="shared" si="68"/>
        <v>0</v>
      </c>
      <c r="H86" s="1153">
        <f t="shared" ca="1" si="45"/>
        <v>0</v>
      </c>
      <c r="I86" s="311">
        <f t="shared" si="46"/>
        <v>1.2</v>
      </c>
      <c r="J86" s="1151"/>
      <c r="AL86" s="728">
        <f t="shared" si="53"/>
        <v>202526</v>
      </c>
      <c r="AM86" s="729" t="s">
        <v>92</v>
      </c>
      <c r="AN86" s="729">
        <v>106</v>
      </c>
      <c r="AO86" s="729">
        <v>4</v>
      </c>
      <c r="AP86" s="729">
        <f t="shared" si="54"/>
        <v>0</v>
      </c>
      <c r="AQ86" s="821">
        <f t="shared" ca="1" si="55"/>
        <v>0</v>
      </c>
      <c r="AR86" s="821">
        <f t="shared" ca="1" si="56"/>
        <v>0</v>
      </c>
      <c r="AS86" s="820">
        <f t="shared" ca="1" si="57"/>
        <v>0</v>
      </c>
      <c r="AT86" s="730" t="str">
        <f t="shared" ca="1" si="58"/>
        <v/>
      </c>
      <c r="AU86" s="730" t="str">
        <f t="shared" ca="1" si="59"/>
        <v/>
      </c>
      <c r="AV86" s="730" t="str">
        <f t="shared" ca="1" si="60"/>
        <v/>
      </c>
      <c r="AW86" s="819" t="str">
        <f t="shared" ca="1" si="62"/>
        <v/>
      </c>
      <c r="AX86" s="819" t="str">
        <f t="shared" ca="1" si="63"/>
        <v/>
      </c>
      <c r="AY86" s="819" t="str">
        <f t="shared" ca="1" si="64"/>
        <v/>
      </c>
      <c r="AZ86" s="819" t="str">
        <f t="shared" ca="1" si="65"/>
        <v/>
      </c>
      <c r="BA86" s="727" t="str">
        <f t="shared" ca="1" si="66"/>
        <v/>
      </c>
    </row>
    <row r="87" spans="1:53" ht="12.75" customHeight="1" x14ac:dyDescent="0.35">
      <c r="A87" s="311">
        <f>FrontPage!$N$2</f>
        <v>1</v>
      </c>
      <c r="B87" s="311" t="str">
        <f t="shared" si="52"/>
        <v>RO185</v>
      </c>
      <c r="C87" s="311">
        <f t="shared" si="67"/>
        <v>202526</v>
      </c>
      <c r="D87" s="1148" t="s">
        <v>264</v>
      </c>
      <c r="E87" s="311">
        <v>8</v>
      </c>
      <c r="F87" s="311" t="s">
        <v>551</v>
      </c>
      <c r="G87" s="311">
        <f t="shared" si="68"/>
        <v>0</v>
      </c>
      <c r="H87" s="1153">
        <f t="shared" ca="1" si="45"/>
        <v>0</v>
      </c>
      <c r="I87" s="311">
        <f t="shared" si="46"/>
        <v>5</v>
      </c>
      <c r="J87" s="1151"/>
      <c r="AL87" s="724">
        <f t="shared" si="53"/>
        <v>202526</v>
      </c>
      <c r="AM87" s="725" t="s">
        <v>92</v>
      </c>
      <c r="AN87" s="725">
        <v>107</v>
      </c>
      <c r="AO87" s="725">
        <v>4</v>
      </c>
      <c r="AP87" s="725">
        <f t="shared" si="54"/>
        <v>0</v>
      </c>
      <c r="AQ87" s="820">
        <f t="shared" ca="1" si="55"/>
        <v>0</v>
      </c>
      <c r="AR87" s="820">
        <f t="shared" ca="1" si="56"/>
        <v>0</v>
      </c>
      <c r="AS87" s="820">
        <f t="shared" ca="1" si="57"/>
        <v>0</v>
      </c>
      <c r="AT87" s="726" t="str">
        <f t="shared" ca="1" si="58"/>
        <v/>
      </c>
      <c r="AU87" s="726" t="str">
        <f t="shared" ca="1" si="59"/>
        <v/>
      </c>
      <c r="AV87" s="726" t="str">
        <f t="shared" ca="1" si="60"/>
        <v/>
      </c>
      <c r="AW87" s="819" t="str">
        <f t="shared" ca="1" si="62"/>
        <v/>
      </c>
      <c r="AX87" s="819" t="str">
        <f t="shared" ca="1" si="63"/>
        <v/>
      </c>
      <c r="AY87" s="819" t="str">
        <f t="shared" ca="1" si="64"/>
        <v/>
      </c>
      <c r="AZ87" s="819" t="str">
        <f t="shared" ca="1" si="65"/>
        <v/>
      </c>
      <c r="BA87" s="727" t="str">
        <f t="shared" ca="1" si="66"/>
        <v/>
      </c>
    </row>
    <row r="88" spans="1:53" ht="12.75" customHeight="1" x14ac:dyDescent="0.35">
      <c r="A88" s="311">
        <f>FrontPage!$N$2</f>
        <v>1</v>
      </c>
      <c r="B88" s="311" t="str">
        <f t="shared" si="52"/>
        <v>RO196.1</v>
      </c>
      <c r="C88" s="311">
        <f t="shared" si="67"/>
        <v>202526</v>
      </c>
      <c r="D88" s="1148" t="s">
        <v>264</v>
      </c>
      <c r="E88" s="311">
        <v>9</v>
      </c>
      <c r="F88" s="311" t="s">
        <v>552</v>
      </c>
      <c r="G88" s="311">
        <f t="shared" si="68"/>
        <v>0</v>
      </c>
      <c r="H88" s="1153">
        <f t="shared" ca="1" si="45"/>
        <v>0</v>
      </c>
      <c r="I88" s="311">
        <f t="shared" si="46"/>
        <v>6.1</v>
      </c>
      <c r="J88" s="1151"/>
      <c r="AL88" s="728">
        <f t="shared" si="53"/>
        <v>202526</v>
      </c>
      <c r="AM88" s="729" t="s">
        <v>92</v>
      </c>
      <c r="AN88" s="729">
        <v>108</v>
      </c>
      <c r="AO88" s="729">
        <v>4</v>
      </c>
      <c r="AP88" s="729">
        <f t="shared" si="54"/>
        <v>0</v>
      </c>
      <c r="AQ88" s="821">
        <f t="shared" ca="1" si="55"/>
        <v>0</v>
      </c>
      <c r="AR88" s="821">
        <f t="shared" ca="1" si="56"/>
        <v>0</v>
      </c>
      <c r="AS88" s="820">
        <f t="shared" ca="1" si="57"/>
        <v>0</v>
      </c>
      <c r="AT88" s="730" t="str">
        <f t="shared" ca="1" si="58"/>
        <v/>
      </c>
      <c r="AU88" s="730" t="str">
        <f t="shared" ca="1" si="59"/>
        <v/>
      </c>
      <c r="AV88" s="730" t="str">
        <f t="shared" ca="1" si="60"/>
        <v/>
      </c>
      <c r="AW88" s="819" t="str">
        <f t="shared" ca="1" si="62"/>
        <v/>
      </c>
      <c r="AX88" s="819" t="str">
        <f t="shared" ca="1" si="63"/>
        <v/>
      </c>
      <c r="AY88" s="819" t="str">
        <f t="shared" ca="1" si="64"/>
        <v/>
      </c>
      <c r="AZ88" s="819" t="str">
        <f t="shared" ca="1" si="65"/>
        <v/>
      </c>
      <c r="BA88" s="727" t="str">
        <f t="shared" ca="1" si="66"/>
        <v/>
      </c>
    </row>
    <row r="89" spans="1:53" ht="12.75" customHeight="1" x14ac:dyDescent="0.35">
      <c r="A89" s="311">
        <f>FrontPage!$N$2</f>
        <v>1</v>
      </c>
      <c r="B89" s="311" t="str">
        <f t="shared" si="52"/>
        <v>RO196.2</v>
      </c>
      <c r="C89" s="311">
        <f t="shared" si="67"/>
        <v>202526</v>
      </c>
      <c r="D89" s="1148" t="s">
        <v>264</v>
      </c>
      <c r="E89" s="311">
        <v>9</v>
      </c>
      <c r="F89" s="311" t="s">
        <v>553</v>
      </c>
      <c r="G89" s="311">
        <f t="shared" si="68"/>
        <v>0</v>
      </c>
      <c r="H89" s="1153">
        <f t="shared" ca="1" si="45"/>
        <v>0</v>
      </c>
      <c r="I89" s="311">
        <f t="shared" si="46"/>
        <v>6.2</v>
      </c>
      <c r="J89" s="1151"/>
      <c r="AL89" s="724">
        <f t="shared" si="53"/>
        <v>202526</v>
      </c>
      <c r="AM89" s="725" t="s">
        <v>92</v>
      </c>
      <c r="AN89" s="725">
        <v>110</v>
      </c>
      <c r="AO89" s="725">
        <v>4</v>
      </c>
      <c r="AP89" s="725">
        <f t="shared" si="54"/>
        <v>0</v>
      </c>
      <c r="AQ89" s="820">
        <f t="shared" ca="1" si="55"/>
        <v>0</v>
      </c>
      <c r="AR89" s="820">
        <f t="shared" ca="1" si="56"/>
        <v>0</v>
      </c>
      <c r="AS89" s="820">
        <f t="shared" ca="1" si="57"/>
        <v>0</v>
      </c>
      <c r="AT89" s="726" t="str">
        <f t="shared" ca="1" si="58"/>
        <v/>
      </c>
      <c r="AU89" s="726" t="str">
        <f t="shared" ca="1" si="59"/>
        <v/>
      </c>
      <c r="AV89" s="726" t="str">
        <f t="shared" ca="1" si="60"/>
        <v/>
      </c>
      <c r="AW89" s="819" t="str">
        <f t="shared" ca="1" si="62"/>
        <v/>
      </c>
      <c r="AX89" s="819" t="str">
        <f t="shared" ca="1" si="63"/>
        <v/>
      </c>
      <c r="AY89" s="819" t="str">
        <f t="shared" ca="1" si="64"/>
        <v/>
      </c>
      <c r="AZ89" s="819" t="str">
        <f t="shared" ca="1" si="65"/>
        <v/>
      </c>
      <c r="BA89" s="727" t="str">
        <f t="shared" ca="1" si="66"/>
        <v/>
      </c>
    </row>
    <row r="90" spans="1:53" ht="12.75" customHeight="1" x14ac:dyDescent="0.35">
      <c r="A90" s="311">
        <f>FrontPage!$N$2</f>
        <v>1</v>
      </c>
      <c r="B90" s="311" t="str">
        <f t="shared" si="52"/>
        <v>RO198</v>
      </c>
      <c r="C90" s="311">
        <f t="shared" si="67"/>
        <v>202526</v>
      </c>
      <c r="D90" s="1148" t="s">
        <v>264</v>
      </c>
      <c r="E90" s="311">
        <v>9</v>
      </c>
      <c r="F90" s="311" t="s">
        <v>555</v>
      </c>
      <c r="G90" s="311">
        <f t="shared" si="68"/>
        <v>0</v>
      </c>
      <c r="H90" s="1153">
        <f t="shared" ca="1" si="45"/>
        <v>0</v>
      </c>
      <c r="I90" s="311">
        <f t="shared" si="46"/>
        <v>8</v>
      </c>
      <c r="J90" s="1151"/>
      <c r="AL90" s="728">
        <f t="shared" si="53"/>
        <v>202526</v>
      </c>
      <c r="AM90" s="729" t="s">
        <v>92</v>
      </c>
      <c r="AN90" s="729">
        <v>111</v>
      </c>
      <c r="AO90" s="729">
        <v>4</v>
      </c>
      <c r="AP90" s="729">
        <f t="shared" si="54"/>
        <v>0</v>
      </c>
      <c r="AQ90" s="821">
        <f t="shared" ca="1" si="55"/>
        <v>0</v>
      </c>
      <c r="AR90" s="821">
        <f t="shared" ca="1" si="56"/>
        <v>0</v>
      </c>
      <c r="AS90" s="820">
        <f t="shared" ca="1" si="57"/>
        <v>0</v>
      </c>
      <c r="AT90" s="730" t="str">
        <f t="shared" ca="1" si="58"/>
        <v/>
      </c>
      <c r="AU90" s="730" t="str">
        <f t="shared" ca="1" si="59"/>
        <v/>
      </c>
      <c r="AV90" s="730" t="str">
        <f t="shared" ca="1" si="60"/>
        <v/>
      </c>
      <c r="AW90" s="819" t="str">
        <f t="shared" ca="1" si="62"/>
        <v/>
      </c>
      <c r="AX90" s="819" t="str">
        <f t="shared" ca="1" si="63"/>
        <v/>
      </c>
      <c r="AY90" s="819" t="str">
        <f t="shared" ca="1" si="64"/>
        <v/>
      </c>
      <c r="AZ90" s="819" t="str">
        <f t="shared" ca="1" si="65"/>
        <v/>
      </c>
      <c r="BA90" s="727" t="str">
        <f t="shared" ca="1" si="66"/>
        <v/>
      </c>
    </row>
    <row r="91" spans="1:53" ht="12.75" customHeight="1" x14ac:dyDescent="0.35">
      <c r="A91" s="311">
        <f>FrontPage!$N$2</f>
        <v>1</v>
      </c>
      <c r="B91" s="311" t="str">
        <f t="shared" si="52"/>
        <v>RO1101.2</v>
      </c>
      <c r="C91" s="311">
        <f t="shared" si="67"/>
        <v>202526</v>
      </c>
      <c r="D91" s="1148" t="s">
        <v>264</v>
      </c>
      <c r="E91" s="311">
        <v>10</v>
      </c>
      <c r="F91" s="311" t="s">
        <v>548</v>
      </c>
      <c r="G91" s="311">
        <f t="shared" si="68"/>
        <v>0</v>
      </c>
      <c r="H91" s="1153">
        <f t="shared" ca="1" si="45"/>
        <v>0</v>
      </c>
      <c r="I91" s="311">
        <f t="shared" si="46"/>
        <v>1.2</v>
      </c>
      <c r="J91" s="1151"/>
      <c r="AL91" s="724">
        <f t="shared" si="53"/>
        <v>202526</v>
      </c>
      <c r="AM91" s="725" t="s">
        <v>92</v>
      </c>
      <c r="AN91" s="725">
        <v>112</v>
      </c>
      <c r="AO91" s="725">
        <v>4</v>
      </c>
      <c r="AP91" s="725">
        <f t="shared" si="54"/>
        <v>0</v>
      </c>
      <c r="AQ91" s="820">
        <f t="shared" ca="1" si="55"/>
        <v>0</v>
      </c>
      <c r="AR91" s="820">
        <f t="shared" ca="1" si="56"/>
        <v>0</v>
      </c>
      <c r="AS91" s="820">
        <f t="shared" ca="1" si="57"/>
        <v>0</v>
      </c>
      <c r="AT91" s="726" t="str">
        <f t="shared" ca="1" si="58"/>
        <v/>
      </c>
      <c r="AU91" s="726" t="str">
        <f t="shared" ca="1" si="59"/>
        <v/>
      </c>
      <c r="AV91" s="726" t="str">
        <f t="shared" ca="1" si="60"/>
        <v/>
      </c>
      <c r="AW91" s="819" t="str">
        <f t="shared" ca="1" si="62"/>
        <v/>
      </c>
      <c r="AX91" s="819" t="str">
        <f t="shared" ca="1" si="63"/>
        <v/>
      </c>
      <c r="AY91" s="819" t="str">
        <f t="shared" ca="1" si="64"/>
        <v/>
      </c>
      <c r="AZ91" s="819" t="str">
        <f t="shared" ca="1" si="65"/>
        <v/>
      </c>
      <c r="BA91" s="727" t="str">
        <f t="shared" ca="1" si="66"/>
        <v/>
      </c>
    </row>
    <row r="92" spans="1:53" ht="12.75" customHeight="1" x14ac:dyDescent="0.35">
      <c r="A92" s="311">
        <f>FrontPage!$N$2</f>
        <v>1</v>
      </c>
      <c r="B92" s="311" t="str">
        <f t="shared" si="52"/>
        <v>RO1105</v>
      </c>
      <c r="C92" s="311">
        <f t="shared" si="67"/>
        <v>202526</v>
      </c>
      <c r="D92" s="1148" t="s">
        <v>264</v>
      </c>
      <c r="E92" s="311">
        <v>10</v>
      </c>
      <c r="F92" s="311" t="s">
        <v>551</v>
      </c>
      <c r="G92" s="311">
        <f t="shared" si="68"/>
        <v>0</v>
      </c>
      <c r="H92" s="1153">
        <f t="shared" ca="1" si="45"/>
        <v>0</v>
      </c>
      <c r="I92" s="311">
        <f t="shared" si="46"/>
        <v>5</v>
      </c>
      <c r="J92" s="1151"/>
      <c r="AL92" s="728">
        <f t="shared" si="53"/>
        <v>202526</v>
      </c>
      <c r="AM92" s="729" t="s">
        <v>92</v>
      </c>
      <c r="AN92" s="729">
        <v>113.5</v>
      </c>
      <c r="AO92" s="729">
        <v>4</v>
      </c>
      <c r="AP92" s="729">
        <f t="shared" si="54"/>
        <v>0</v>
      </c>
      <c r="AQ92" s="821">
        <f t="shared" ca="1" si="55"/>
        <v>0</v>
      </c>
      <c r="AR92" s="821">
        <f t="shared" ca="1" si="56"/>
        <v>0</v>
      </c>
      <c r="AS92" s="820">
        <f t="shared" ca="1" si="57"/>
        <v>0</v>
      </c>
      <c r="AT92" s="730" t="str">
        <f t="shared" ca="1" si="58"/>
        <v/>
      </c>
      <c r="AU92" s="730" t="str">
        <f t="shared" ca="1" si="59"/>
        <v/>
      </c>
      <c r="AV92" s="730" t="str">
        <f t="shared" ca="1" si="60"/>
        <v/>
      </c>
      <c r="AW92" s="819" t="str">
        <f t="shared" ca="1" si="62"/>
        <v/>
      </c>
      <c r="AX92" s="819" t="str">
        <f t="shared" ca="1" si="63"/>
        <v/>
      </c>
      <c r="AY92" s="819" t="str">
        <f t="shared" ca="1" si="64"/>
        <v/>
      </c>
      <c r="AZ92" s="819" t="str">
        <f t="shared" ca="1" si="65"/>
        <v/>
      </c>
      <c r="BA92" s="727" t="str">
        <f t="shared" ca="1" si="66"/>
        <v/>
      </c>
    </row>
    <row r="93" spans="1:53" ht="12.75" customHeight="1" x14ac:dyDescent="0.35">
      <c r="A93" s="311">
        <f>FrontPage!$N$2</f>
        <v>1</v>
      </c>
      <c r="B93" s="311" t="str">
        <f t="shared" si="52"/>
        <v>RO1106.2</v>
      </c>
      <c r="C93" s="311">
        <f t="shared" si="67"/>
        <v>202526</v>
      </c>
      <c r="D93" s="1148" t="s">
        <v>264</v>
      </c>
      <c r="E93" s="311">
        <v>10</v>
      </c>
      <c r="F93" s="311" t="s">
        <v>553</v>
      </c>
      <c r="G93" s="311">
        <f t="shared" si="68"/>
        <v>0</v>
      </c>
      <c r="H93" s="1153">
        <f t="shared" ca="1" si="45"/>
        <v>0</v>
      </c>
      <c r="I93" s="311">
        <f t="shared" si="46"/>
        <v>6.2</v>
      </c>
      <c r="J93" s="1151"/>
      <c r="AL93" s="724">
        <f t="shared" si="53"/>
        <v>202526</v>
      </c>
      <c r="AM93" s="725" t="s">
        <v>92</v>
      </c>
      <c r="AN93" s="725">
        <v>130</v>
      </c>
      <c r="AO93" s="725">
        <v>4</v>
      </c>
      <c r="AP93" s="725">
        <f t="shared" si="54"/>
        <v>0</v>
      </c>
      <c r="AQ93" s="820">
        <f t="shared" ca="1" si="55"/>
        <v>0</v>
      </c>
      <c r="AR93" s="820">
        <f t="shared" ca="1" si="56"/>
        <v>0</v>
      </c>
      <c r="AS93" s="820">
        <f t="shared" ca="1" si="57"/>
        <v>0</v>
      </c>
      <c r="AT93" s="726" t="str">
        <f t="shared" ca="1" si="58"/>
        <v/>
      </c>
      <c r="AU93" s="726" t="str">
        <f t="shared" ca="1" si="59"/>
        <v/>
      </c>
      <c r="AV93" s="726" t="str">
        <f t="shared" ca="1" si="60"/>
        <v/>
      </c>
      <c r="AW93" s="819" t="str">
        <f t="shared" ca="1" si="62"/>
        <v/>
      </c>
      <c r="AX93" s="819" t="str">
        <f t="shared" ca="1" si="63"/>
        <v/>
      </c>
      <c r="AY93" s="819" t="str">
        <f t="shared" ca="1" si="64"/>
        <v/>
      </c>
      <c r="AZ93" s="819" t="str">
        <f t="shared" ca="1" si="65"/>
        <v/>
      </c>
      <c r="BA93" s="727" t="str">
        <f t="shared" ca="1" si="66"/>
        <v/>
      </c>
    </row>
    <row r="94" spans="1:53" ht="12.75" customHeight="1" x14ac:dyDescent="0.35">
      <c r="A94" s="311">
        <f>FrontPage!$N$2</f>
        <v>1</v>
      </c>
      <c r="B94" s="311" t="str">
        <f t="shared" si="52"/>
        <v>RO1108</v>
      </c>
      <c r="C94" s="311">
        <f t="shared" si="67"/>
        <v>202526</v>
      </c>
      <c r="D94" s="1148" t="s">
        <v>264</v>
      </c>
      <c r="E94" s="311">
        <v>10</v>
      </c>
      <c r="F94" s="311" t="s">
        <v>555</v>
      </c>
      <c r="G94" s="311">
        <f t="shared" si="68"/>
        <v>0</v>
      </c>
      <c r="H94" s="1153">
        <f t="shared" ca="1" si="45"/>
        <v>0</v>
      </c>
      <c r="I94" s="311">
        <f t="shared" si="46"/>
        <v>8</v>
      </c>
      <c r="J94" s="1151"/>
      <c r="AL94" s="728">
        <f t="shared" si="53"/>
        <v>202526</v>
      </c>
      <c r="AM94" s="729" t="s">
        <v>92</v>
      </c>
      <c r="AN94" s="729">
        <v>131</v>
      </c>
      <c r="AO94" s="729">
        <v>4</v>
      </c>
      <c r="AP94" s="729">
        <f t="shared" si="54"/>
        <v>0</v>
      </c>
      <c r="AQ94" s="821">
        <f t="shared" ca="1" si="55"/>
        <v>0</v>
      </c>
      <c r="AR94" s="821">
        <f t="shared" ca="1" si="56"/>
        <v>0</v>
      </c>
      <c r="AS94" s="820">
        <f t="shared" ca="1" si="57"/>
        <v>0</v>
      </c>
      <c r="AT94" s="730" t="str">
        <f t="shared" ca="1" si="58"/>
        <v/>
      </c>
      <c r="AU94" s="730" t="str">
        <f t="shared" ca="1" si="59"/>
        <v/>
      </c>
      <c r="AV94" s="730" t="str">
        <f t="shared" ca="1" si="60"/>
        <v/>
      </c>
      <c r="AW94" s="819" t="str">
        <f t="shared" ca="1" si="62"/>
        <v/>
      </c>
      <c r="AX94" s="819" t="str">
        <f t="shared" ca="1" si="63"/>
        <v/>
      </c>
      <c r="AY94" s="819" t="str">
        <f t="shared" ca="1" si="64"/>
        <v/>
      </c>
      <c r="AZ94" s="819" t="str">
        <f t="shared" ca="1" si="65"/>
        <v/>
      </c>
      <c r="BA94" s="727" t="str">
        <f t="shared" ca="1" si="66"/>
        <v/>
      </c>
    </row>
    <row r="95" spans="1:53" ht="12.75" customHeight="1" x14ac:dyDescent="0.35">
      <c r="A95" s="311">
        <f>FrontPage!$N$2</f>
        <v>1</v>
      </c>
      <c r="B95" s="311" t="str">
        <f t="shared" si="52"/>
        <v>RO1111.1</v>
      </c>
      <c r="C95" s="311">
        <f t="shared" si="67"/>
        <v>202526</v>
      </c>
      <c r="D95" s="1148" t="s">
        <v>264</v>
      </c>
      <c r="E95" s="311">
        <v>11</v>
      </c>
      <c r="F95" s="311" t="s">
        <v>547</v>
      </c>
      <c r="G95" s="311">
        <f t="shared" si="68"/>
        <v>0</v>
      </c>
      <c r="H95" s="1153">
        <f t="shared" ca="1" si="45"/>
        <v>0</v>
      </c>
      <c r="I95" s="311">
        <f t="shared" si="46"/>
        <v>1.1000000000000001</v>
      </c>
      <c r="J95" s="1151"/>
      <c r="AL95" s="724">
        <f t="shared" si="53"/>
        <v>202526</v>
      </c>
      <c r="AM95" s="725" t="s">
        <v>92</v>
      </c>
      <c r="AN95" s="725">
        <v>140</v>
      </c>
      <c r="AO95" s="725">
        <v>4</v>
      </c>
      <c r="AP95" s="725">
        <f t="shared" si="54"/>
        <v>0</v>
      </c>
      <c r="AQ95" s="820">
        <f t="shared" ca="1" si="55"/>
        <v>0</v>
      </c>
      <c r="AR95" s="820">
        <f t="shared" ca="1" si="56"/>
        <v>0</v>
      </c>
      <c r="AS95" s="820">
        <f t="shared" ca="1" si="57"/>
        <v>0</v>
      </c>
      <c r="AT95" s="726" t="str">
        <f t="shared" ca="1" si="58"/>
        <v/>
      </c>
      <c r="AU95" s="726" t="str">
        <f t="shared" ca="1" si="59"/>
        <v/>
      </c>
      <c r="AV95" s="726" t="str">
        <f t="shared" ca="1" si="60"/>
        <v/>
      </c>
      <c r="AW95" s="819" t="str">
        <f t="shared" ca="1" si="62"/>
        <v/>
      </c>
      <c r="AX95" s="819" t="str">
        <f t="shared" ca="1" si="63"/>
        <v/>
      </c>
      <c r="AY95" s="819" t="str">
        <f t="shared" ca="1" si="64"/>
        <v/>
      </c>
      <c r="AZ95" s="819" t="str">
        <f t="shared" ca="1" si="65"/>
        <v/>
      </c>
      <c r="BA95" s="727" t="str">
        <f t="shared" ca="1" si="66"/>
        <v/>
      </c>
    </row>
    <row r="96" spans="1:53" ht="12.75" customHeight="1" x14ac:dyDescent="0.35">
      <c r="A96" s="311">
        <f>FrontPage!$N$2</f>
        <v>1</v>
      </c>
      <c r="B96" s="311" t="str">
        <f t="shared" si="52"/>
        <v>RO1111.2</v>
      </c>
      <c r="C96" s="311">
        <f t="shared" si="67"/>
        <v>202526</v>
      </c>
      <c r="D96" s="1148" t="s">
        <v>264</v>
      </c>
      <c r="E96" s="311">
        <v>11</v>
      </c>
      <c r="F96" s="311" t="s">
        <v>548</v>
      </c>
      <c r="G96" s="311">
        <f t="shared" si="68"/>
        <v>0</v>
      </c>
      <c r="H96" s="1153">
        <f t="shared" ca="1" si="45"/>
        <v>0</v>
      </c>
      <c r="I96" s="311">
        <f t="shared" si="46"/>
        <v>1.2</v>
      </c>
      <c r="J96" s="1151"/>
      <c r="AL96" s="728">
        <f t="shared" si="53"/>
        <v>202526</v>
      </c>
      <c r="AM96" s="729" t="s">
        <v>92</v>
      </c>
      <c r="AN96" s="729">
        <v>141</v>
      </c>
      <c r="AO96" s="729">
        <v>4</v>
      </c>
      <c r="AP96" s="729">
        <f t="shared" si="54"/>
        <v>0</v>
      </c>
      <c r="AQ96" s="821">
        <f t="shared" ca="1" si="55"/>
        <v>0</v>
      </c>
      <c r="AR96" s="821">
        <f t="shared" ca="1" si="56"/>
        <v>0</v>
      </c>
      <c r="AS96" s="820">
        <f t="shared" ca="1" si="57"/>
        <v>0</v>
      </c>
      <c r="AT96" s="730" t="str">
        <f t="shared" ca="1" si="58"/>
        <v/>
      </c>
      <c r="AU96" s="730" t="str">
        <f t="shared" ca="1" si="59"/>
        <v/>
      </c>
      <c r="AV96" s="730" t="str">
        <f t="shared" ca="1" si="60"/>
        <v/>
      </c>
      <c r="AW96" s="819" t="str">
        <f t="shared" ca="1" si="62"/>
        <v/>
      </c>
      <c r="AX96" s="819" t="str">
        <f t="shared" ca="1" si="63"/>
        <v/>
      </c>
      <c r="AY96" s="819" t="str">
        <f t="shared" ca="1" si="64"/>
        <v/>
      </c>
      <c r="AZ96" s="819" t="str">
        <f t="shared" ca="1" si="65"/>
        <v/>
      </c>
      <c r="BA96" s="727" t="str">
        <f t="shared" ca="1" si="66"/>
        <v/>
      </c>
    </row>
    <row r="97" spans="1:53" ht="12.75" customHeight="1" x14ac:dyDescent="0.35">
      <c r="A97" s="311">
        <f>FrontPage!$N$2</f>
        <v>1</v>
      </c>
      <c r="B97" s="311" t="str">
        <f t="shared" si="52"/>
        <v>RO1112</v>
      </c>
      <c r="C97" s="311">
        <f t="shared" si="67"/>
        <v>202526</v>
      </c>
      <c r="D97" s="1148" t="s">
        <v>264</v>
      </c>
      <c r="E97" s="311">
        <v>11</v>
      </c>
      <c r="F97" s="311" t="s">
        <v>546</v>
      </c>
      <c r="G97" s="311">
        <f t="shared" si="68"/>
        <v>0</v>
      </c>
      <c r="H97" s="1153">
        <f t="shared" ca="1" si="45"/>
        <v>0</v>
      </c>
      <c r="I97" s="311">
        <f t="shared" si="46"/>
        <v>2</v>
      </c>
      <c r="J97" s="1151"/>
      <c r="AL97" s="724">
        <f t="shared" si="53"/>
        <v>202526</v>
      </c>
      <c r="AM97" s="725" t="s">
        <v>92</v>
      </c>
      <c r="AN97" s="725">
        <v>142</v>
      </c>
      <c r="AO97" s="725">
        <v>4</v>
      </c>
      <c r="AP97" s="725">
        <f t="shared" si="54"/>
        <v>0</v>
      </c>
      <c r="AQ97" s="820">
        <f t="shared" ca="1" si="55"/>
        <v>0</v>
      </c>
      <c r="AR97" s="820">
        <f t="shared" ca="1" si="56"/>
        <v>0</v>
      </c>
      <c r="AS97" s="820">
        <f t="shared" ca="1" si="57"/>
        <v>0</v>
      </c>
      <c r="AT97" s="726" t="str">
        <f t="shared" ca="1" si="58"/>
        <v/>
      </c>
      <c r="AU97" s="726" t="str">
        <f t="shared" ca="1" si="59"/>
        <v/>
      </c>
      <c r="AV97" s="726" t="str">
        <f t="shared" ca="1" si="60"/>
        <v/>
      </c>
      <c r="AW97" s="819" t="str">
        <f t="shared" ca="1" si="62"/>
        <v/>
      </c>
      <c r="AX97" s="819" t="str">
        <f t="shared" ca="1" si="63"/>
        <v/>
      </c>
      <c r="AY97" s="819" t="str">
        <f t="shared" ca="1" si="64"/>
        <v/>
      </c>
      <c r="AZ97" s="819" t="str">
        <f t="shared" ca="1" si="65"/>
        <v/>
      </c>
      <c r="BA97" s="727" t="str">
        <f t="shared" ca="1" si="66"/>
        <v/>
      </c>
    </row>
    <row r="98" spans="1:53" ht="12.75" customHeight="1" x14ac:dyDescent="0.35">
      <c r="A98" s="311">
        <f>FrontPage!$N$2</f>
        <v>1</v>
      </c>
      <c r="B98" s="311" t="str">
        <f t="shared" si="52"/>
        <v>RO1115</v>
      </c>
      <c r="C98" s="311">
        <f t="shared" si="67"/>
        <v>202526</v>
      </c>
      <c r="D98" s="1148" t="s">
        <v>264</v>
      </c>
      <c r="E98" s="311">
        <v>11</v>
      </c>
      <c r="F98" s="311" t="s">
        <v>551</v>
      </c>
      <c r="G98" s="311">
        <f t="shared" ref="G98:G161" si="69">UANumber</f>
        <v>0</v>
      </c>
      <c r="H98" s="1153">
        <f t="shared" ca="1" si="45"/>
        <v>0</v>
      </c>
      <c r="I98" s="311">
        <f t="shared" si="46"/>
        <v>5</v>
      </c>
      <c r="J98" s="1151"/>
      <c r="AL98" s="724">
        <f t="shared" ref="AL98:AL122" si="70">year</f>
        <v>202526</v>
      </c>
      <c r="AM98" s="725" t="s">
        <v>227</v>
      </c>
      <c r="AN98" s="725">
        <v>6</v>
      </c>
      <c r="AO98" s="725">
        <v>10</v>
      </c>
      <c r="AP98" s="725">
        <f t="shared" ref="AP98:AP122" si="71">UANumber</f>
        <v>0</v>
      </c>
      <c r="AQ98" s="820">
        <f t="shared" ca="1" si="55"/>
        <v>0</v>
      </c>
      <c r="AR98" s="820">
        <f t="shared" ca="1" si="56"/>
        <v>0</v>
      </c>
      <c r="AS98" s="820">
        <f t="shared" ca="1" si="57"/>
        <v>0</v>
      </c>
      <c r="AT98" s="726" t="str">
        <f t="shared" ca="1" si="58"/>
        <v/>
      </c>
      <c r="AU98" s="726" t="str">
        <f t="shared" ca="1" si="59"/>
        <v/>
      </c>
      <c r="AV98" s="726" t="str">
        <f t="shared" ca="1" si="60"/>
        <v/>
      </c>
      <c r="AW98" s="819" t="str">
        <f t="shared" ca="1" si="62"/>
        <v/>
      </c>
      <c r="AX98" s="819" t="str">
        <f t="shared" ca="1" si="63"/>
        <v/>
      </c>
      <c r="AY98" s="819" t="str">
        <f t="shared" ca="1" si="64"/>
        <v/>
      </c>
      <c r="AZ98" s="819" t="str">
        <f t="shared" ca="1" si="65"/>
        <v/>
      </c>
      <c r="BA98" s="727" t="str">
        <f t="shared" ca="1" si="66"/>
        <v/>
      </c>
    </row>
    <row r="99" spans="1:53" ht="12.75" customHeight="1" x14ac:dyDescent="0.35">
      <c r="A99" s="311">
        <f>FrontPage!$N$2</f>
        <v>1</v>
      </c>
      <c r="B99" s="311" t="str">
        <f t="shared" si="52"/>
        <v>RO1116.1</v>
      </c>
      <c r="C99" s="311">
        <f t="shared" si="67"/>
        <v>202526</v>
      </c>
      <c r="D99" s="1148" t="s">
        <v>264</v>
      </c>
      <c r="E99" s="311">
        <v>11</v>
      </c>
      <c r="F99" s="311" t="s">
        <v>552</v>
      </c>
      <c r="G99" s="311">
        <f t="shared" si="69"/>
        <v>0</v>
      </c>
      <c r="H99" s="1153">
        <f t="shared" ca="1" si="45"/>
        <v>0</v>
      </c>
      <c r="I99" s="311">
        <f t="shared" si="46"/>
        <v>6.1</v>
      </c>
      <c r="J99" s="1151"/>
      <c r="AL99" s="728">
        <f t="shared" si="70"/>
        <v>202526</v>
      </c>
      <c r="AM99" s="729" t="s">
        <v>227</v>
      </c>
      <c r="AN99" s="729">
        <v>7</v>
      </c>
      <c r="AO99" s="729">
        <v>10</v>
      </c>
      <c r="AP99" s="729">
        <f t="shared" si="71"/>
        <v>0</v>
      </c>
      <c r="AQ99" s="821">
        <f t="shared" ca="1" si="55"/>
        <v>0</v>
      </c>
      <c r="AR99" s="821">
        <f t="shared" ca="1" si="56"/>
        <v>0</v>
      </c>
      <c r="AS99" s="820">
        <f t="shared" ca="1" si="57"/>
        <v>0</v>
      </c>
      <c r="AT99" s="730" t="str">
        <f t="shared" ca="1" si="58"/>
        <v/>
      </c>
      <c r="AU99" s="730" t="str">
        <f t="shared" ca="1" si="59"/>
        <v/>
      </c>
      <c r="AV99" s="730" t="str">
        <f t="shared" ca="1" si="60"/>
        <v/>
      </c>
      <c r="AW99" s="819" t="str">
        <f t="shared" ca="1" si="62"/>
        <v/>
      </c>
      <c r="AX99" s="819" t="str">
        <f t="shared" ca="1" si="63"/>
        <v/>
      </c>
      <c r="AY99" s="819" t="str">
        <f t="shared" ca="1" si="64"/>
        <v/>
      </c>
      <c r="AZ99" s="819" t="str">
        <f t="shared" ca="1" si="65"/>
        <v/>
      </c>
      <c r="BA99" s="727" t="str">
        <f t="shared" ca="1" si="66"/>
        <v/>
      </c>
    </row>
    <row r="100" spans="1:53" ht="12.75" customHeight="1" x14ac:dyDescent="0.35">
      <c r="A100" s="311">
        <f>FrontPage!$N$2</f>
        <v>1</v>
      </c>
      <c r="B100" s="311" t="str">
        <f t="shared" si="52"/>
        <v>RO1116.2</v>
      </c>
      <c r="C100" s="311">
        <f t="shared" si="67"/>
        <v>202526</v>
      </c>
      <c r="D100" s="1148" t="s">
        <v>264</v>
      </c>
      <c r="E100" s="311">
        <v>11</v>
      </c>
      <c r="F100" s="311" t="s">
        <v>553</v>
      </c>
      <c r="G100" s="311">
        <f t="shared" si="69"/>
        <v>0</v>
      </c>
      <c r="H100" s="1153">
        <f t="shared" ca="1" si="45"/>
        <v>0</v>
      </c>
      <c r="I100" s="311">
        <f t="shared" si="46"/>
        <v>6.2</v>
      </c>
      <c r="J100" s="1151"/>
      <c r="AL100" s="724">
        <f t="shared" si="70"/>
        <v>202526</v>
      </c>
      <c r="AM100" s="725" t="s">
        <v>227</v>
      </c>
      <c r="AN100" s="725">
        <v>8</v>
      </c>
      <c r="AO100" s="725">
        <v>10</v>
      </c>
      <c r="AP100" s="725">
        <f t="shared" si="71"/>
        <v>0</v>
      </c>
      <c r="AQ100" s="820">
        <f t="shared" ca="1" si="55"/>
        <v>0</v>
      </c>
      <c r="AR100" s="820">
        <f t="shared" ca="1" si="56"/>
        <v>0</v>
      </c>
      <c r="AS100" s="820">
        <f t="shared" ca="1" si="57"/>
        <v>0</v>
      </c>
      <c r="AT100" s="726" t="str">
        <f t="shared" ca="1" si="58"/>
        <v/>
      </c>
      <c r="AU100" s="726" t="str">
        <f t="shared" ca="1" si="59"/>
        <v/>
      </c>
      <c r="AV100" s="726" t="str">
        <f t="shared" ca="1" si="60"/>
        <v/>
      </c>
      <c r="AW100" s="819" t="str">
        <f t="shared" ca="1" si="62"/>
        <v/>
      </c>
      <c r="AX100" s="819" t="str">
        <f t="shared" ca="1" si="63"/>
        <v/>
      </c>
      <c r="AY100" s="819" t="str">
        <f t="shared" ca="1" si="64"/>
        <v/>
      </c>
      <c r="AZ100" s="819" t="str">
        <f t="shared" ca="1" si="65"/>
        <v/>
      </c>
      <c r="BA100" s="727" t="str">
        <f t="shared" ca="1" si="66"/>
        <v/>
      </c>
    </row>
    <row r="101" spans="1:53" ht="12.75" customHeight="1" x14ac:dyDescent="0.35">
      <c r="A101" s="311">
        <f>FrontPage!$N$2</f>
        <v>1</v>
      </c>
      <c r="B101" s="311" t="str">
        <f t="shared" si="52"/>
        <v>RO1118</v>
      </c>
      <c r="C101" s="311">
        <f t="shared" si="67"/>
        <v>202526</v>
      </c>
      <c r="D101" s="1148" t="s">
        <v>264</v>
      </c>
      <c r="E101" s="311">
        <v>11</v>
      </c>
      <c r="F101" s="311" t="s">
        <v>555</v>
      </c>
      <c r="G101" s="311">
        <f t="shared" si="69"/>
        <v>0</v>
      </c>
      <c r="H101" s="1153">
        <f t="shared" ca="1" si="45"/>
        <v>0</v>
      </c>
      <c r="I101" s="311">
        <f t="shared" si="46"/>
        <v>8</v>
      </c>
      <c r="J101" s="1151"/>
      <c r="AL101" s="728">
        <f t="shared" si="70"/>
        <v>202526</v>
      </c>
      <c r="AM101" s="729" t="s">
        <v>227</v>
      </c>
      <c r="AN101" s="729">
        <v>9</v>
      </c>
      <c r="AO101" s="729">
        <v>10</v>
      </c>
      <c r="AP101" s="729">
        <f t="shared" si="71"/>
        <v>0</v>
      </c>
      <c r="AQ101" s="821">
        <f t="shared" ca="1" si="55"/>
        <v>0</v>
      </c>
      <c r="AR101" s="821">
        <f t="shared" ca="1" si="56"/>
        <v>0</v>
      </c>
      <c r="AS101" s="820">
        <f t="shared" ca="1" si="57"/>
        <v>0</v>
      </c>
      <c r="AT101" s="730" t="str">
        <f t="shared" ca="1" si="58"/>
        <v/>
      </c>
      <c r="AU101" s="730" t="str">
        <f t="shared" ca="1" si="59"/>
        <v/>
      </c>
      <c r="AV101" s="730" t="str">
        <f t="shared" ca="1" si="60"/>
        <v/>
      </c>
      <c r="AW101" s="819" t="str">
        <f t="shared" ca="1" si="62"/>
        <v/>
      </c>
      <c r="AX101" s="819" t="str">
        <f t="shared" ca="1" si="63"/>
        <v/>
      </c>
      <c r="AY101" s="819" t="str">
        <f t="shared" ca="1" si="64"/>
        <v/>
      </c>
      <c r="AZ101" s="819" t="str">
        <f t="shared" ca="1" si="65"/>
        <v/>
      </c>
      <c r="BA101" s="727" t="str">
        <f t="shared" ca="1" si="66"/>
        <v/>
      </c>
    </row>
    <row r="102" spans="1:53" ht="12.75" customHeight="1" x14ac:dyDescent="0.35">
      <c r="A102" s="311">
        <f>FrontPage!$N$2</f>
        <v>1</v>
      </c>
      <c r="B102" s="311" t="str">
        <f t="shared" si="52"/>
        <v>RO11110</v>
      </c>
      <c r="C102" s="311">
        <f t="shared" si="67"/>
        <v>202526</v>
      </c>
      <c r="D102" s="1148" t="s">
        <v>264</v>
      </c>
      <c r="E102" s="311">
        <v>11</v>
      </c>
      <c r="F102" s="311" t="s">
        <v>557</v>
      </c>
      <c r="G102" s="311">
        <f t="shared" si="69"/>
        <v>0</v>
      </c>
      <c r="H102" s="1153">
        <f t="shared" ca="1" si="45"/>
        <v>0</v>
      </c>
      <c r="I102" s="311">
        <f t="shared" si="46"/>
        <v>10</v>
      </c>
      <c r="J102" s="1151"/>
      <c r="AL102" s="724">
        <f t="shared" si="70"/>
        <v>202526</v>
      </c>
      <c r="AM102" s="725" t="s">
        <v>227</v>
      </c>
      <c r="AN102" s="725">
        <v>10</v>
      </c>
      <c r="AO102" s="725">
        <v>10</v>
      </c>
      <c r="AP102" s="725">
        <f t="shared" si="71"/>
        <v>0</v>
      </c>
      <c r="AQ102" s="820">
        <f t="shared" ca="1" si="55"/>
        <v>0</v>
      </c>
      <c r="AR102" s="820">
        <f t="shared" ca="1" si="56"/>
        <v>0</v>
      </c>
      <c r="AS102" s="820">
        <f t="shared" ca="1" si="57"/>
        <v>0</v>
      </c>
      <c r="AT102" s="726" t="str">
        <f t="shared" ca="1" si="58"/>
        <v/>
      </c>
      <c r="AU102" s="726" t="str">
        <f t="shared" ca="1" si="59"/>
        <v/>
      </c>
      <c r="AV102" s="726" t="str">
        <f t="shared" ca="1" si="60"/>
        <v/>
      </c>
      <c r="AW102" s="819" t="str">
        <f t="shared" ca="1" si="62"/>
        <v/>
      </c>
      <c r="AX102" s="819" t="str">
        <f t="shared" ca="1" si="63"/>
        <v/>
      </c>
      <c r="AY102" s="819" t="str">
        <f t="shared" ca="1" si="64"/>
        <v/>
      </c>
      <c r="AZ102" s="819" t="str">
        <f t="shared" ca="1" si="65"/>
        <v/>
      </c>
      <c r="BA102" s="727" t="str">
        <f t="shared" ca="1" si="66"/>
        <v/>
      </c>
    </row>
    <row r="103" spans="1:53" ht="12.75" customHeight="1" x14ac:dyDescent="0.35">
      <c r="A103" s="311">
        <f>FrontPage!$N$2</f>
        <v>1</v>
      </c>
      <c r="B103" s="311" t="str">
        <f t="shared" si="52"/>
        <v>RO11111</v>
      </c>
      <c r="C103" s="311">
        <f t="shared" si="67"/>
        <v>202526</v>
      </c>
      <c r="D103" s="1148" t="s">
        <v>264</v>
      </c>
      <c r="E103" s="311">
        <v>11</v>
      </c>
      <c r="F103" s="311" t="s">
        <v>558</v>
      </c>
      <c r="G103" s="311">
        <f t="shared" si="69"/>
        <v>0</v>
      </c>
      <c r="H103" s="1153">
        <f t="shared" ca="1" si="45"/>
        <v>0</v>
      </c>
      <c r="I103" s="311">
        <f t="shared" si="46"/>
        <v>11</v>
      </c>
      <c r="J103" s="1151"/>
      <c r="AL103" s="728">
        <f t="shared" si="70"/>
        <v>202526</v>
      </c>
      <c r="AM103" s="729" t="s">
        <v>227</v>
      </c>
      <c r="AN103" s="729">
        <v>11</v>
      </c>
      <c r="AO103" s="729">
        <v>10</v>
      </c>
      <c r="AP103" s="729">
        <f t="shared" si="71"/>
        <v>0</v>
      </c>
      <c r="AQ103" s="821">
        <f t="shared" ca="1" si="55"/>
        <v>0</v>
      </c>
      <c r="AR103" s="821">
        <f t="shared" ca="1" si="56"/>
        <v>0</v>
      </c>
      <c r="AS103" s="820">
        <f t="shared" ca="1" si="57"/>
        <v>0</v>
      </c>
      <c r="AT103" s="730" t="str">
        <f t="shared" ca="1" si="58"/>
        <v/>
      </c>
      <c r="AU103" s="730" t="str">
        <f t="shared" ca="1" si="59"/>
        <v/>
      </c>
      <c r="AV103" s="730" t="str">
        <f t="shared" ca="1" si="60"/>
        <v/>
      </c>
      <c r="AW103" s="819" t="str">
        <f t="shared" ca="1" si="62"/>
        <v/>
      </c>
      <c r="AX103" s="819" t="str">
        <f t="shared" ca="1" si="63"/>
        <v/>
      </c>
      <c r="AY103" s="819" t="str">
        <f t="shared" ca="1" si="64"/>
        <v/>
      </c>
      <c r="AZ103" s="819" t="str">
        <f t="shared" ca="1" si="65"/>
        <v/>
      </c>
      <c r="BA103" s="727" t="str">
        <f t="shared" ca="1" si="66"/>
        <v/>
      </c>
    </row>
    <row r="104" spans="1:53" ht="12.75" customHeight="1" x14ac:dyDescent="0.35">
      <c r="A104" s="311">
        <f>FrontPage!$N$2</f>
        <v>1</v>
      </c>
      <c r="B104" s="311" t="str">
        <f t="shared" si="52"/>
        <v>RO1121.1</v>
      </c>
      <c r="C104" s="311">
        <f t="shared" si="67"/>
        <v>202526</v>
      </c>
      <c r="D104" s="1148" t="s">
        <v>264</v>
      </c>
      <c r="E104" s="311">
        <v>12</v>
      </c>
      <c r="F104" s="311" t="s">
        <v>547</v>
      </c>
      <c r="G104" s="311">
        <f t="shared" si="69"/>
        <v>0</v>
      </c>
      <c r="H104" s="1153">
        <f t="shared" ca="1" si="45"/>
        <v>0</v>
      </c>
      <c r="I104" s="311">
        <f t="shared" si="46"/>
        <v>1.1000000000000001</v>
      </c>
      <c r="J104" s="1151"/>
      <c r="AL104" s="724">
        <f t="shared" si="70"/>
        <v>202526</v>
      </c>
      <c r="AM104" s="725" t="s">
        <v>227</v>
      </c>
      <c r="AN104" s="725">
        <v>12</v>
      </c>
      <c r="AO104" s="725">
        <v>10</v>
      </c>
      <c r="AP104" s="725">
        <f t="shared" si="71"/>
        <v>0</v>
      </c>
      <c r="AQ104" s="820">
        <f t="shared" ca="1" si="55"/>
        <v>0</v>
      </c>
      <c r="AR104" s="820">
        <f t="shared" ca="1" si="56"/>
        <v>0</v>
      </c>
      <c r="AS104" s="820">
        <f t="shared" ca="1" si="57"/>
        <v>0</v>
      </c>
      <c r="AT104" s="726" t="str">
        <f t="shared" ca="1" si="58"/>
        <v/>
      </c>
      <c r="AU104" s="726" t="str">
        <f t="shared" ca="1" si="59"/>
        <v/>
      </c>
      <c r="AV104" s="726" t="str">
        <f t="shared" ca="1" si="60"/>
        <v/>
      </c>
      <c r="AW104" s="819" t="str">
        <f t="shared" ca="1" si="62"/>
        <v/>
      </c>
      <c r="AX104" s="819" t="str">
        <f t="shared" ca="1" si="63"/>
        <v/>
      </c>
      <c r="AY104" s="819" t="str">
        <f t="shared" ca="1" si="64"/>
        <v/>
      </c>
      <c r="AZ104" s="819" t="str">
        <f t="shared" ca="1" si="65"/>
        <v/>
      </c>
      <c r="BA104" s="727" t="str">
        <f t="shared" ca="1" si="66"/>
        <v/>
      </c>
    </row>
    <row r="105" spans="1:53" ht="12.75" customHeight="1" x14ac:dyDescent="0.35">
      <c r="A105" s="311">
        <f>FrontPage!$N$2</f>
        <v>1</v>
      </c>
      <c r="B105" s="311" t="str">
        <f t="shared" si="52"/>
        <v>RO1125</v>
      </c>
      <c r="C105" s="311">
        <f t="shared" si="67"/>
        <v>202526</v>
      </c>
      <c r="D105" s="1148" t="s">
        <v>264</v>
      </c>
      <c r="E105" s="311">
        <v>12</v>
      </c>
      <c r="F105" s="311" t="s">
        <v>551</v>
      </c>
      <c r="G105" s="311">
        <f t="shared" si="69"/>
        <v>0</v>
      </c>
      <c r="H105" s="1153">
        <f t="shared" ca="1" si="45"/>
        <v>0</v>
      </c>
      <c r="I105" s="311">
        <f t="shared" si="46"/>
        <v>5</v>
      </c>
      <c r="J105" s="1151"/>
      <c r="AL105" s="728">
        <f t="shared" si="70"/>
        <v>202526</v>
      </c>
      <c r="AM105" s="729" t="s">
        <v>227</v>
      </c>
      <c r="AN105" s="729">
        <v>13</v>
      </c>
      <c r="AO105" s="729">
        <v>10</v>
      </c>
      <c r="AP105" s="729">
        <f t="shared" si="71"/>
        <v>0</v>
      </c>
      <c r="AQ105" s="821">
        <f t="shared" ca="1" si="55"/>
        <v>0</v>
      </c>
      <c r="AR105" s="821">
        <f t="shared" ca="1" si="56"/>
        <v>0</v>
      </c>
      <c r="AS105" s="820">
        <f t="shared" ca="1" si="57"/>
        <v>0</v>
      </c>
      <c r="AT105" s="730" t="str">
        <f t="shared" ca="1" si="58"/>
        <v/>
      </c>
      <c r="AU105" s="730" t="str">
        <f t="shared" ca="1" si="59"/>
        <v/>
      </c>
      <c r="AV105" s="730" t="str">
        <f t="shared" ca="1" si="60"/>
        <v/>
      </c>
      <c r="AW105" s="819" t="str">
        <f t="shared" ca="1" si="62"/>
        <v/>
      </c>
      <c r="AX105" s="819" t="str">
        <f t="shared" ca="1" si="63"/>
        <v/>
      </c>
      <c r="AY105" s="819" t="str">
        <f t="shared" ca="1" si="64"/>
        <v/>
      </c>
      <c r="AZ105" s="819" t="str">
        <f t="shared" ca="1" si="65"/>
        <v/>
      </c>
      <c r="BA105" s="727" t="str">
        <f t="shared" ca="1" si="66"/>
        <v/>
      </c>
    </row>
    <row r="106" spans="1:53" ht="12.75" customHeight="1" x14ac:dyDescent="0.35">
      <c r="A106" s="311">
        <f>FrontPage!$N$2</f>
        <v>1</v>
      </c>
      <c r="B106" s="311" t="str">
        <f t="shared" si="52"/>
        <v>RO1131.2</v>
      </c>
      <c r="C106" s="311">
        <f t="shared" si="67"/>
        <v>202526</v>
      </c>
      <c r="D106" s="1148" t="s">
        <v>264</v>
      </c>
      <c r="E106" s="311">
        <v>13</v>
      </c>
      <c r="F106" s="311" t="s">
        <v>548</v>
      </c>
      <c r="G106" s="311">
        <f t="shared" si="69"/>
        <v>0</v>
      </c>
      <c r="H106" s="1153">
        <f t="shared" ca="1" si="45"/>
        <v>0</v>
      </c>
      <c r="I106" s="311">
        <f t="shared" si="46"/>
        <v>1.2</v>
      </c>
      <c r="J106" s="1151"/>
      <c r="AL106" s="724">
        <f t="shared" si="70"/>
        <v>202526</v>
      </c>
      <c r="AM106" s="725" t="s">
        <v>228</v>
      </c>
      <c r="AN106" s="725">
        <v>1</v>
      </c>
      <c r="AO106" s="725">
        <v>10</v>
      </c>
      <c r="AP106" s="725">
        <f t="shared" si="71"/>
        <v>0</v>
      </c>
      <c r="AQ106" s="820">
        <f t="shared" ca="1" si="55"/>
        <v>0</v>
      </c>
      <c r="AR106" s="820">
        <f t="shared" ca="1" si="56"/>
        <v>0</v>
      </c>
      <c r="AS106" s="820">
        <f t="shared" ca="1" si="57"/>
        <v>0</v>
      </c>
      <c r="AT106" s="726" t="str">
        <f t="shared" ca="1" si="58"/>
        <v/>
      </c>
      <c r="AU106" s="726" t="str">
        <f t="shared" ca="1" si="59"/>
        <v/>
      </c>
      <c r="AV106" s="726" t="str">
        <f t="shared" ca="1" si="60"/>
        <v/>
      </c>
      <c r="AW106" s="819" t="str">
        <f t="shared" ca="1" si="62"/>
        <v/>
      </c>
      <c r="AX106" s="819" t="str">
        <f t="shared" ca="1" si="63"/>
        <v/>
      </c>
      <c r="AY106" s="819" t="str">
        <f t="shared" ca="1" si="64"/>
        <v/>
      </c>
      <c r="AZ106" s="819" t="str">
        <f t="shared" ca="1" si="65"/>
        <v/>
      </c>
      <c r="BA106" s="727" t="str">
        <f t="shared" ca="1" si="66"/>
        <v/>
      </c>
    </row>
    <row r="107" spans="1:53" ht="12.75" customHeight="1" x14ac:dyDescent="0.35">
      <c r="A107" s="311">
        <f>FrontPage!$N$2</f>
        <v>1</v>
      </c>
      <c r="B107" s="311" t="str">
        <f t="shared" si="52"/>
        <v>RO1135</v>
      </c>
      <c r="C107" s="311">
        <f t="shared" si="67"/>
        <v>202526</v>
      </c>
      <c r="D107" s="1148" t="s">
        <v>264</v>
      </c>
      <c r="E107" s="311">
        <v>13</v>
      </c>
      <c r="F107" s="311" t="s">
        <v>551</v>
      </c>
      <c r="G107" s="311">
        <f t="shared" si="69"/>
        <v>0</v>
      </c>
      <c r="H107" s="1153">
        <f t="shared" ca="1" si="45"/>
        <v>0</v>
      </c>
      <c r="I107" s="311">
        <f t="shared" si="46"/>
        <v>5</v>
      </c>
      <c r="J107" s="1151"/>
      <c r="AL107" s="728">
        <f t="shared" si="70"/>
        <v>202526</v>
      </c>
      <c r="AM107" s="729" t="s">
        <v>228</v>
      </c>
      <c r="AN107" s="729">
        <v>2</v>
      </c>
      <c r="AO107" s="729">
        <v>10</v>
      </c>
      <c r="AP107" s="729">
        <f t="shared" si="71"/>
        <v>0</v>
      </c>
      <c r="AQ107" s="821">
        <f t="shared" ca="1" si="55"/>
        <v>0</v>
      </c>
      <c r="AR107" s="821">
        <f t="shared" ca="1" si="56"/>
        <v>0</v>
      </c>
      <c r="AS107" s="820">
        <f t="shared" ca="1" si="57"/>
        <v>0</v>
      </c>
      <c r="AT107" s="730" t="str">
        <f t="shared" ca="1" si="58"/>
        <v/>
      </c>
      <c r="AU107" s="730" t="str">
        <f t="shared" ca="1" si="59"/>
        <v/>
      </c>
      <c r="AV107" s="730" t="str">
        <f t="shared" ca="1" si="60"/>
        <v/>
      </c>
      <c r="AW107" s="819" t="str">
        <f t="shared" ca="1" si="62"/>
        <v/>
      </c>
      <c r="AX107" s="819" t="str">
        <f t="shared" ca="1" si="63"/>
        <v/>
      </c>
      <c r="AY107" s="819" t="str">
        <f t="shared" ca="1" si="64"/>
        <v/>
      </c>
      <c r="AZ107" s="819" t="str">
        <f t="shared" ca="1" si="65"/>
        <v/>
      </c>
      <c r="BA107" s="727" t="str">
        <f t="shared" ca="1" si="66"/>
        <v/>
      </c>
    </row>
    <row r="108" spans="1:53" ht="12.75" customHeight="1" x14ac:dyDescent="0.35">
      <c r="A108" s="311">
        <f>FrontPage!$N$2</f>
        <v>1</v>
      </c>
      <c r="B108" s="311" t="str">
        <f t="shared" si="52"/>
        <v>RO1141.1</v>
      </c>
      <c r="C108" s="311">
        <f t="shared" si="67"/>
        <v>202526</v>
      </c>
      <c r="D108" s="1148" t="s">
        <v>264</v>
      </c>
      <c r="E108" s="311">
        <v>14</v>
      </c>
      <c r="F108" s="311" t="s">
        <v>547</v>
      </c>
      <c r="G108" s="311">
        <f t="shared" si="69"/>
        <v>0</v>
      </c>
      <c r="H108" s="1153">
        <f t="shared" ca="1" si="45"/>
        <v>0</v>
      </c>
      <c r="I108" s="311">
        <f t="shared" si="46"/>
        <v>1.1000000000000001</v>
      </c>
      <c r="J108" s="1151"/>
      <c r="AL108" s="724">
        <f t="shared" si="70"/>
        <v>202526</v>
      </c>
      <c r="AM108" s="725" t="s">
        <v>228</v>
      </c>
      <c r="AN108" s="725">
        <v>3</v>
      </c>
      <c r="AO108" s="725">
        <v>10</v>
      </c>
      <c r="AP108" s="725">
        <f t="shared" si="71"/>
        <v>0</v>
      </c>
      <c r="AQ108" s="820">
        <f t="shared" ca="1" si="55"/>
        <v>0</v>
      </c>
      <c r="AR108" s="820">
        <f t="shared" ca="1" si="56"/>
        <v>0</v>
      </c>
      <c r="AS108" s="820">
        <f t="shared" ca="1" si="57"/>
        <v>0</v>
      </c>
      <c r="AT108" s="726" t="str">
        <f t="shared" ca="1" si="58"/>
        <v/>
      </c>
      <c r="AU108" s="726" t="str">
        <f t="shared" ca="1" si="59"/>
        <v/>
      </c>
      <c r="AV108" s="726" t="str">
        <f t="shared" ca="1" si="60"/>
        <v/>
      </c>
      <c r="AW108" s="819" t="str">
        <f t="shared" ca="1" si="62"/>
        <v/>
      </c>
      <c r="AX108" s="819" t="str">
        <f t="shared" ca="1" si="63"/>
        <v/>
      </c>
      <c r="AY108" s="819" t="str">
        <f t="shared" ca="1" si="64"/>
        <v/>
      </c>
      <c r="AZ108" s="819" t="str">
        <f t="shared" ca="1" si="65"/>
        <v/>
      </c>
      <c r="BA108" s="727" t="str">
        <f t="shared" ca="1" si="66"/>
        <v/>
      </c>
    </row>
    <row r="109" spans="1:53" ht="12.75" customHeight="1" x14ac:dyDescent="0.35">
      <c r="A109" s="311">
        <f>FrontPage!$N$2</f>
        <v>1</v>
      </c>
      <c r="B109" s="311" t="str">
        <f t="shared" si="52"/>
        <v>RO1141.2</v>
      </c>
      <c r="C109" s="311">
        <f t="shared" si="67"/>
        <v>202526</v>
      </c>
      <c r="D109" s="1148" t="s">
        <v>264</v>
      </c>
      <c r="E109" s="311">
        <v>14</v>
      </c>
      <c r="F109" s="311" t="s">
        <v>548</v>
      </c>
      <c r="G109" s="311">
        <f t="shared" si="69"/>
        <v>0</v>
      </c>
      <c r="H109" s="1153">
        <f t="shared" ref="H109:H172" ca="1" si="72">IF(UANumber = 0,0,IF(VLOOKUP(E109,INDIRECT("_"&amp;D109),MATCH(F109,INDIRECT("_"&amp;D109&amp;$I$2),0),FALSE)="",0,VLOOKUP(E109,INDIRECT("_"&amp;D109),MATCH(F109,INDIRECT("_"&amp;D109&amp;$I$2),0),FALSE)))</f>
        <v>0</v>
      </c>
      <c r="I109" s="311">
        <f t="shared" si="46"/>
        <v>1.2</v>
      </c>
      <c r="J109" s="1151"/>
      <c r="AL109" s="728">
        <f t="shared" si="70"/>
        <v>202526</v>
      </c>
      <c r="AM109" s="729" t="s">
        <v>228</v>
      </c>
      <c r="AN109" s="729">
        <v>4.0999999999999996</v>
      </c>
      <c r="AO109" s="729">
        <v>10</v>
      </c>
      <c r="AP109" s="729">
        <f t="shared" si="71"/>
        <v>0</v>
      </c>
      <c r="AQ109" s="821">
        <f t="shared" ca="1" si="55"/>
        <v>0</v>
      </c>
      <c r="AR109" s="821">
        <f t="shared" ca="1" si="56"/>
        <v>0</v>
      </c>
      <c r="AS109" s="820">
        <f t="shared" ca="1" si="57"/>
        <v>0</v>
      </c>
      <c r="AT109" s="730" t="str">
        <f t="shared" ca="1" si="58"/>
        <v/>
      </c>
      <c r="AU109" s="730" t="str">
        <f t="shared" ca="1" si="59"/>
        <v/>
      </c>
      <c r="AV109" s="730" t="str">
        <f t="shared" ca="1" si="60"/>
        <v/>
      </c>
      <c r="AW109" s="819" t="str">
        <f t="shared" ca="1" si="62"/>
        <v/>
      </c>
      <c r="AX109" s="819" t="str">
        <f t="shared" ca="1" si="63"/>
        <v/>
      </c>
      <c r="AY109" s="819" t="str">
        <f t="shared" ca="1" si="64"/>
        <v/>
      </c>
      <c r="AZ109" s="819" t="str">
        <f t="shared" ca="1" si="65"/>
        <v/>
      </c>
      <c r="BA109" s="727" t="str">
        <f t="shared" ca="1" si="66"/>
        <v/>
      </c>
    </row>
    <row r="110" spans="1:53" ht="12.75" customHeight="1" x14ac:dyDescent="0.35">
      <c r="A110" s="311">
        <f>FrontPage!$N$2</f>
        <v>1</v>
      </c>
      <c r="B110" s="311" t="str">
        <f t="shared" si="52"/>
        <v>RO1145</v>
      </c>
      <c r="C110" s="311">
        <f t="shared" si="67"/>
        <v>202526</v>
      </c>
      <c r="D110" s="1148" t="s">
        <v>264</v>
      </c>
      <c r="E110" s="311">
        <v>14</v>
      </c>
      <c r="F110" s="311" t="s">
        <v>551</v>
      </c>
      <c r="G110" s="311">
        <f t="shared" si="69"/>
        <v>0</v>
      </c>
      <c r="H110" s="1153">
        <f t="shared" ca="1" si="72"/>
        <v>0</v>
      </c>
      <c r="I110" s="311">
        <f t="shared" si="46"/>
        <v>5</v>
      </c>
      <c r="J110" s="1151"/>
      <c r="AL110" s="724">
        <f t="shared" si="70"/>
        <v>202526</v>
      </c>
      <c r="AM110" s="725" t="s">
        <v>228</v>
      </c>
      <c r="AN110" s="725">
        <v>4.2</v>
      </c>
      <c r="AO110" s="725">
        <v>10</v>
      </c>
      <c r="AP110" s="725">
        <f t="shared" si="71"/>
        <v>0</v>
      </c>
      <c r="AQ110" s="820">
        <f t="shared" ca="1" si="55"/>
        <v>0</v>
      </c>
      <c r="AR110" s="820">
        <f t="shared" ca="1" si="56"/>
        <v>0</v>
      </c>
      <c r="AS110" s="820">
        <f t="shared" ca="1" si="57"/>
        <v>0</v>
      </c>
      <c r="AT110" s="726" t="str">
        <f t="shared" ca="1" si="58"/>
        <v/>
      </c>
      <c r="AU110" s="726" t="str">
        <f t="shared" ca="1" si="59"/>
        <v/>
      </c>
      <c r="AV110" s="726" t="str">
        <f t="shared" ca="1" si="60"/>
        <v/>
      </c>
      <c r="AW110" s="819" t="str">
        <f t="shared" ca="1" si="62"/>
        <v/>
      </c>
      <c r="AX110" s="819" t="str">
        <f t="shared" ca="1" si="63"/>
        <v/>
      </c>
      <c r="AY110" s="819" t="str">
        <f t="shared" ca="1" si="64"/>
        <v/>
      </c>
      <c r="AZ110" s="819" t="str">
        <f t="shared" ca="1" si="65"/>
        <v/>
      </c>
      <c r="BA110" s="727" t="str">
        <f t="shared" ca="1" si="66"/>
        <v/>
      </c>
    </row>
    <row r="111" spans="1:53" ht="12.75" customHeight="1" x14ac:dyDescent="0.35">
      <c r="A111" s="311">
        <f>FrontPage!$N$2</f>
        <v>1</v>
      </c>
      <c r="B111" s="311" t="str">
        <f t="shared" si="52"/>
        <v>RO1151.2</v>
      </c>
      <c r="C111" s="311">
        <f t="shared" si="67"/>
        <v>202526</v>
      </c>
      <c r="D111" s="1148" t="s">
        <v>264</v>
      </c>
      <c r="E111" s="311">
        <v>15</v>
      </c>
      <c r="F111" s="311" t="s">
        <v>548</v>
      </c>
      <c r="G111" s="311">
        <f t="shared" si="69"/>
        <v>0</v>
      </c>
      <c r="H111" s="1153">
        <f t="shared" ca="1" si="72"/>
        <v>0</v>
      </c>
      <c r="I111" s="311">
        <f t="shared" si="46"/>
        <v>1.2</v>
      </c>
      <c r="J111" s="1151"/>
      <c r="AL111" s="728">
        <f t="shared" si="70"/>
        <v>202526</v>
      </c>
      <c r="AM111" s="729" t="s">
        <v>228</v>
      </c>
      <c r="AN111" s="729">
        <v>4.3</v>
      </c>
      <c r="AO111" s="729">
        <v>10</v>
      </c>
      <c r="AP111" s="729">
        <f t="shared" si="71"/>
        <v>0</v>
      </c>
      <c r="AQ111" s="821">
        <f t="shared" ca="1" si="55"/>
        <v>0</v>
      </c>
      <c r="AR111" s="821">
        <f t="shared" ca="1" si="56"/>
        <v>0</v>
      </c>
      <c r="AS111" s="820">
        <f t="shared" ca="1" si="57"/>
        <v>0</v>
      </c>
      <c r="AT111" s="730" t="str">
        <f t="shared" ca="1" si="58"/>
        <v/>
      </c>
      <c r="AU111" s="730" t="str">
        <f t="shared" ca="1" si="59"/>
        <v/>
      </c>
      <c r="AV111" s="730" t="str">
        <f t="shared" ca="1" si="60"/>
        <v/>
      </c>
      <c r="AW111" s="819" t="str">
        <f t="shared" ca="1" si="62"/>
        <v/>
      </c>
      <c r="AX111" s="819" t="str">
        <f t="shared" ca="1" si="63"/>
        <v/>
      </c>
      <c r="AY111" s="819" t="str">
        <f t="shared" ca="1" si="64"/>
        <v/>
      </c>
      <c r="AZ111" s="819" t="str">
        <f t="shared" ca="1" si="65"/>
        <v/>
      </c>
      <c r="BA111" s="727" t="str">
        <f t="shared" ca="1" si="66"/>
        <v/>
      </c>
    </row>
    <row r="112" spans="1:53" ht="12.75" customHeight="1" x14ac:dyDescent="0.35">
      <c r="A112" s="311">
        <f>FrontPage!$N$2</f>
        <v>1</v>
      </c>
      <c r="B112" s="311" t="str">
        <f t="shared" si="52"/>
        <v>RO1155</v>
      </c>
      <c r="C112" s="311">
        <f t="shared" si="67"/>
        <v>202526</v>
      </c>
      <c r="D112" s="1148" t="s">
        <v>264</v>
      </c>
      <c r="E112" s="311">
        <v>15</v>
      </c>
      <c r="F112" s="311" t="s">
        <v>551</v>
      </c>
      <c r="G112" s="311">
        <f t="shared" si="69"/>
        <v>0</v>
      </c>
      <c r="H112" s="1153">
        <f t="shared" ca="1" si="72"/>
        <v>0</v>
      </c>
      <c r="I112" s="311">
        <f t="shared" si="46"/>
        <v>5</v>
      </c>
      <c r="J112" s="1151"/>
      <c r="AL112" s="724">
        <f t="shared" si="70"/>
        <v>202526</v>
      </c>
      <c r="AM112" s="725" t="s">
        <v>228</v>
      </c>
      <c r="AN112" s="725">
        <v>4.4000000000000004</v>
      </c>
      <c r="AO112" s="725">
        <v>10</v>
      </c>
      <c r="AP112" s="725">
        <f t="shared" si="71"/>
        <v>0</v>
      </c>
      <c r="AQ112" s="820">
        <f t="shared" ca="1" si="55"/>
        <v>0</v>
      </c>
      <c r="AR112" s="820">
        <f t="shared" ca="1" si="56"/>
        <v>0</v>
      </c>
      <c r="AS112" s="820">
        <f t="shared" ca="1" si="57"/>
        <v>0</v>
      </c>
      <c r="AT112" s="726" t="str">
        <f t="shared" ca="1" si="58"/>
        <v/>
      </c>
      <c r="AU112" s="726" t="str">
        <f t="shared" ca="1" si="59"/>
        <v/>
      </c>
      <c r="AV112" s="726" t="str">
        <f t="shared" ca="1" si="60"/>
        <v/>
      </c>
      <c r="AW112" s="819" t="str">
        <f t="shared" ca="1" si="62"/>
        <v/>
      </c>
      <c r="AX112" s="819" t="str">
        <f t="shared" ca="1" si="63"/>
        <v/>
      </c>
      <c r="AY112" s="819" t="str">
        <f t="shared" ca="1" si="64"/>
        <v/>
      </c>
      <c r="AZ112" s="819" t="str">
        <f t="shared" ca="1" si="65"/>
        <v/>
      </c>
      <c r="BA112" s="727" t="str">
        <f t="shared" ca="1" si="66"/>
        <v/>
      </c>
    </row>
    <row r="113" spans="1:53" ht="12.75" customHeight="1" x14ac:dyDescent="0.35">
      <c r="A113" s="311">
        <f>FrontPage!$N$2</f>
        <v>1</v>
      </c>
      <c r="B113" s="311" t="str">
        <f t="shared" si="52"/>
        <v>RO1161.2</v>
      </c>
      <c r="C113" s="311">
        <f t="shared" si="67"/>
        <v>202526</v>
      </c>
      <c r="D113" s="1148" t="s">
        <v>264</v>
      </c>
      <c r="E113" s="311">
        <v>16</v>
      </c>
      <c r="F113" s="311" t="s">
        <v>548</v>
      </c>
      <c r="G113" s="311">
        <f t="shared" si="69"/>
        <v>0</v>
      </c>
      <c r="H113" s="1153">
        <f t="shared" ca="1" si="72"/>
        <v>0</v>
      </c>
      <c r="I113" s="311">
        <f t="shared" si="46"/>
        <v>1.2</v>
      </c>
      <c r="J113" s="1151"/>
      <c r="AL113" s="728">
        <f t="shared" si="70"/>
        <v>202526</v>
      </c>
      <c r="AM113" s="729" t="s">
        <v>228</v>
      </c>
      <c r="AN113" s="729">
        <v>4.5</v>
      </c>
      <c r="AO113" s="729">
        <v>10</v>
      </c>
      <c r="AP113" s="729">
        <f t="shared" si="71"/>
        <v>0</v>
      </c>
      <c r="AQ113" s="821">
        <f t="shared" ca="1" si="55"/>
        <v>0</v>
      </c>
      <c r="AR113" s="821">
        <f t="shared" ca="1" si="56"/>
        <v>0</v>
      </c>
      <c r="AS113" s="820">
        <f t="shared" ca="1" si="57"/>
        <v>0</v>
      </c>
      <c r="AT113" s="730" t="str">
        <f t="shared" ca="1" si="58"/>
        <v/>
      </c>
      <c r="AU113" s="730" t="str">
        <f t="shared" ca="1" si="59"/>
        <v/>
      </c>
      <c r="AV113" s="730" t="str">
        <f t="shared" ca="1" si="60"/>
        <v/>
      </c>
      <c r="AW113" s="819" t="str">
        <f t="shared" ca="1" si="62"/>
        <v/>
      </c>
      <c r="AX113" s="819" t="str">
        <f t="shared" ca="1" si="63"/>
        <v/>
      </c>
      <c r="AY113" s="819" t="str">
        <f t="shared" ca="1" si="64"/>
        <v/>
      </c>
      <c r="AZ113" s="819" t="str">
        <f t="shared" ca="1" si="65"/>
        <v/>
      </c>
      <c r="BA113" s="727" t="str">
        <f t="shared" ca="1" si="66"/>
        <v/>
      </c>
    </row>
    <row r="114" spans="1:53" ht="12.75" customHeight="1" x14ac:dyDescent="0.35">
      <c r="A114" s="311">
        <f>FrontPage!$N$2</f>
        <v>1</v>
      </c>
      <c r="B114" s="311" t="str">
        <f t="shared" si="52"/>
        <v>RO1165</v>
      </c>
      <c r="C114" s="311">
        <f t="shared" si="67"/>
        <v>202526</v>
      </c>
      <c r="D114" s="1148" t="s">
        <v>264</v>
      </c>
      <c r="E114" s="311">
        <v>16</v>
      </c>
      <c r="F114" s="311" t="s">
        <v>551</v>
      </c>
      <c r="G114" s="311">
        <f t="shared" si="69"/>
        <v>0</v>
      </c>
      <c r="H114" s="1153">
        <f t="shared" ca="1" si="72"/>
        <v>0</v>
      </c>
      <c r="I114" s="311">
        <f t="shared" si="46"/>
        <v>5</v>
      </c>
      <c r="J114" s="1151"/>
      <c r="AL114" s="724">
        <f t="shared" si="70"/>
        <v>202526</v>
      </c>
      <c r="AM114" s="725" t="s">
        <v>228</v>
      </c>
      <c r="AN114" s="725">
        <v>13</v>
      </c>
      <c r="AO114" s="725">
        <v>10</v>
      </c>
      <c r="AP114" s="725">
        <f t="shared" si="71"/>
        <v>0</v>
      </c>
      <c r="AQ114" s="820">
        <f t="shared" ca="1" si="55"/>
        <v>0</v>
      </c>
      <c r="AR114" s="820">
        <f t="shared" ca="1" si="56"/>
        <v>0</v>
      </c>
      <c r="AS114" s="820">
        <f t="shared" ca="1" si="57"/>
        <v>0</v>
      </c>
      <c r="AT114" s="726" t="str">
        <f t="shared" ca="1" si="58"/>
        <v/>
      </c>
      <c r="AU114" s="726" t="str">
        <f t="shared" ca="1" si="59"/>
        <v/>
      </c>
      <c r="AV114" s="726" t="str">
        <f t="shared" ca="1" si="60"/>
        <v/>
      </c>
      <c r="AW114" s="819" t="str">
        <f t="shared" ca="1" si="62"/>
        <v/>
      </c>
      <c r="AX114" s="819" t="str">
        <f t="shared" ca="1" si="63"/>
        <v/>
      </c>
      <c r="AY114" s="819" t="str">
        <f t="shared" ca="1" si="64"/>
        <v/>
      </c>
      <c r="AZ114" s="819" t="str">
        <f t="shared" ca="1" si="65"/>
        <v/>
      </c>
      <c r="BA114" s="727" t="str">
        <f t="shared" ca="1" si="66"/>
        <v/>
      </c>
    </row>
    <row r="115" spans="1:53" ht="12.75" customHeight="1" x14ac:dyDescent="0.35">
      <c r="A115" s="311">
        <f>FrontPage!$N$2</f>
        <v>1</v>
      </c>
      <c r="B115" s="311" t="str">
        <f t="shared" si="52"/>
        <v>RO1171.2</v>
      </c>
      <c r="C115" s="311">
        <f t="shared" si="67"/>
        <v>202526</v>
      </c>
      <c r="D115" s="1148" t="s">
        <v>264</v>
      </c>
      <c r="E115" s="311">
        <v>17</v>
      </c>
      <c r="F115" s="311" t="s">
        <v>548</v>
      </c>
      <c r="G115" s="311">
        <f t="shared" si="69"/>
        <v>0</v>
      </c>
      <c r="H115" s="1153">
        <f t="shared" ca="1" si="72"/>
        <v>0</v>
      </c>
      <c r="I115" s="311">
        <f t="shared" si="46"/>
        <v>1.2</v>
      </c>
      <c r="J115" s="1151"/>
      <c r="AL115" s="728">
        <f t="shared" si="70"/>
        <v>202526</v>
      </c>
      <c r="AM115" s="729" t="s">
        <v>228</v>
      </c>
      <c r="AN115" s="729">
        <v>14</v>
      </c>
      <c r="AO115" s="729">
        <v>10</v>
      </c>
      <c r="AP115" s="729">
        <f t="shared" si="71"/>
        <v>0</v>
      </c>
      <c r="AQ115" s="821">
        <f t="shared" ca="1" si="55"/>
        <v>0</v>
      </c>
      <c r="AR115" s="821">
        <f t="shared" ca="1" si="56"/>
        <v>0</v>
      </c>
      <c r="AS115" s="820">
        <f t="shared" ca="1" si="57"/>
        <v>0</v>
      </c>
      <c r="AT115" s="730" t="str">
        <f t="shared" ca="1" si="58"/>
        <v/>
      </c>
      <c r="AU115" s="730" t="str">
        <f t="shared" ca="1" si="59"/>
        <v/>
      </c>
      <c r="AV115" s="730" t="str">
        <f t="shared" ca="1" si="60"/>
        <v/>
      </c>
      <c r="AW115" s="819" t="str">
        <f t="shared" ca="1" si="62"/>
        <v/>
      </c>
      <c r="AX115" s="819" t="str">
        <f t="shared" ca="1" si="63"/>
        <v/>
      </c>
      <c r="AY115" s="819" t="str">
        <f t="shared" ca="1" si="64"/>
        <v/>
      </c>
      <c r="AZ115" s="819" t="str">
        <f t="shared" ca="1" si="65"/>
        <v/>
      </c>
      <c r="BA115" s="727" t="str">
        <f t="shared" ca="1" si="66"/>
        <v/>
      </c>
    </row>
    <row r="116" spans="1:53" ht="12.75" customHeight="1" x14ac:dyDescent="0.35">
      <c r="A116" s="311">
        <f>FrontPage!$N$2</f>
        <v>1</v>
      </c>
      <c r="B116" s="311" t="str">
        <f t="shared" si="52"/>
        <v>RO1175</v>
      </c>
      <c r="C116" s="311">
        <f t="shared" si="67"/>
        <v>202526</v>
      </c>
      <c r="D116" s="1148" t="s">
        <v>264</v>
      </c>
      <c r="E116" s="311">
        <v>17</v>
      </c>
      <c r="F116" s="311" t="s">
        <v>551</v>
      </c>
      <c r="G116" s="311">
        <f t="shared" si="69"/>
        <v>0</v>
      </c>
      <c r="H116" s="1153">
        <f t="shared" ca="1" si="72"/>
        <v>0</v>
      </c>
      <c r="I116" s="311">
        <f t="shared" si="46"/>
        <v>5</v>
      </c>
      <c r="J116" s="1151"/>
      <c r="AL116" s="724">
        <f t="shared" si="70"/>
        <v>202526</v>
      </c>
      <c r="AM116" s="725" t="s">
        <v>228</v>
      </c>
      <c r="AN116" s="725">
        <v>15</v>
      </c>
      <c r="AO116" s="725">
        <v>10</v>
      </c>
      <c r="AP116" s="725">
        <f t="shared" si="71"/>
        <v>0</v>
      </c>
      <c r="AQ116" s="820">
        <f t="shared" ca="1" si="55"/>
        <v>0</v>
      </c>
      <c r="AR116" s="820">
        <f t="shared" ca="1" si="56"/>
        <v>0</v>
      </c>
      <c r="AS116" s="820">
        <f t="shared" ca="1" si="57"/>
        <v>0</v>
      </c>
      <c r="AT116" s="726" t="str">
        <f t="shared" ca="1" si="58"/>
        <v/>
      </c>
      <c r="AU116" s="726" t="str">
        <f t="shared" ca="1" si="59"/>
        <v/>
      </c>
      <c r="AV116" s="726" t="str">
        <f t="shared" ca="1" si="60"/>
        <v/>
      </c>
      <c r="AW116" s="819" t="str">
        <f t="shared" ca="1" si="62"/>
        <v/>
      </c>
      <c r="AX116" s="819" t="str">
        <f t="shared" ca="1" si="63"/>
        <v/>
      </c>
      <c r="AY116" s="819" t="str">
        <f t="shared" ca="1" si="64"/>
        <v/>
      </c>
      <c r="AZ116" s="819" t="str">
        <f t="shared" ca="1" si="65"/>
        <v/>
      </c>
      <c r="BA116" s="727" t="str">
        <f t="shared" ca="1" si="66"/>
        <v/>
      </c>
    </row>
    <row r="117" spans="1:53" ht="12.75" customHeight="1" x14ac:dyDescent="0.35">
      <c r="A117" s="311">
        <f>FrontPage!$N$2</f>
        <v>1</v>
      </c>
      <c r="B117" s="311" t="str">
        <f t="shared" si="52"/>
        <v>RO1181.2</v>
      </c>
      <c r="C117" s="311">
        <f t="shared" si="67"/>
        <v>202526</v>
      </c>
      <c r="D117" s="1148" t="s">
        <v>264</v>
      </c>
      <c r="E117" s="311">
        <v>18</v>
      </c>
      <c r="F117" s="311" t="s">
        <v>548</v>
      </c>
      <c r="G117" s="311">
        <f t="shared" si="69"/>
        <v>0</v>
      </c>
      <c r="H117" s="1153">
        <f t="shared" ca="1" si="72"/>
        <v>0</v>
      </c>
      <c r="I117" s="311">
        <f t="shared" si="46"/>
        <v>1.2</v>
      </c>
      <c r="J117" s="1151"/>
      <c r="AL117" s="728">
        <f t="shared" si="70"/>
        <v>202526</v>
      </c>
      <c r="AM117" s="729" t="s">
        <v>228</v>
      </c>
      <c r="AN117" s="729">
        <v>16</v>
      </c>
      <c r="AO117" s="729">
        <v>10</v>
      </c>
      <c r="AP117" s="729">
        <f t="shared" si="71"/>
        <v>0</v>
      </c>
      <c r="AQ117" s="821">
        <f t="shared" ca="1" si="55"/>
        <v>0</v>
      </c>
      <c r="AR117" s="821">
        <f t="shared" ca="1" si="56"/>
        <v>0</v>
      </c>
      <c r="AS117" s="820">
        <f t="shared" ca="1" si="57"/>
        <v>0</v>
      </c>
      <c r="AT117" s="730" t="str">
        <f t="shared" ca="1" si="58"/>
        <v/>
      </c>
      <c r="AU117" s="730" t="str">
        <f t="shared" ca="1" si="59"/>
        <v/>
      </c>
      <c r="AV117" s="730" t="str">
        <f t="shared" ca="1" si="60"/>
        <v/>
      </c>
      <c r="AW117" s="819" t="str">
        <f t="shared" ca="1" si="62"/>
        <v/>
      </c>
      <c r="AX117" s="819" t="str">
        <f t="shared" ca="1" si="63"/>
        <v/>
      </c>
      <c r="AY117" s="819" t="str">
        <f t="shared" ca="1" si="64"/>
        <v/>
      </c>
      <c r="AZ117" s="819" t="str">
        <f t="shared" ca="1" si="65"/>
        <v/>
      </c>
      <c r="BA117" s="727" t="str">
        <f t="shared" ca="1" si="66"/>
        <v/>
      </c>
    </row>
    <row r="118" spans="1:53" ht="12.75" customHeight="1" x14ac:dyDescent="0.35">
      <c r="A118" s="311">
        <f>FrontPage!$N$2</f>
        <v>1</v>
      </c>
      <c r="B118" s="311" t="str">
        <f t="shared" si="52"/>
        <v>RO1185</v>
      </c>
      <c r="C118" s="311">
        <f t="shared" si="67"/>
        <v>202526</v>
      </c>
      <c r="D118" s="1148" t="s">
        <v>264</v>
      </c>
      <c r="E118" s="311">
        <v>18</v>
      </c>
      <c r="F118" s="311" t="s">
        <v>551</v>
      </c>
      <c r="G118" s="311">
        <f t="shared" si="69"/>
        <v>0</v>
      </c>
      <c r="H118" s="1153">
        <f t="shared" ca="1" si="72"/>
        <v>0</v>
      </c>
      <c r="I118" s="311">
        <f t="shared" si="46"/>
        <v>5</v>
      </c>
      <c r="J118" s="1151"/>
      <c r="AL118" s="724">
        <f t="shared" si="70"/>
        <v>202526</v>
      </c>
      <c r="AM118" s="725" t="s">
        <v>228</v>
      </c>
      <c r="AN118" s="725">
        <v>17</v>
      </c>
      <c r="AO118" s="725">
        <v>10</v>
      </c>
      <c r="AP118" s="725">
        <f t="shared" si="71"/>
        <v>0</v>
      </c>
      <c r="AQ118" s="820">
        <f t="shared" ca="1" si="55"/>
        <v>0</v>
      </c>
      <c r="AR118" s="820">
        <f t="shared" ca="1" si="56"/>
        <v>0</v>
      </c>
      <c r="AS118" s="820">
        <f t="shared" ca="1" si="57"/>
        <v>0</v>
      </c>
      <c r="AT118" s="726" t="str">
        <f t="shared" ca="1" si="58"/>
        <v/>
      </c>
      <c r="AU118" s="726" t="str">
        <f t="shared" ca="1" si="59"/>
        <v/>
      </c>
      <c r="AV118" s="726" t="str">
        <f t="shared" ca="1" si="60"/>
        <v/>
      </c>
      <c r="AW118" s="819" t="str">
        <f t="shared" ca="1" si="62"/>
        <v/>
      </c>
      <c r="AX118" s="819" t="str">
        <f t="shared" ca="1" si="63"/>
        <v/>
      </c>
      <c r="AY118" s="819" t="str">
        <f t="shared" ca="1" si="64"/>
        <v/>
      </c>
      <c r="AZ118" s="819" t="str">
        <f t="shared" ca="1" si="65"/>
        <v/>
      </c>
      <c r="BA118" s="727" t="str">
        <f t="shared" ca="1" si="66"/>
        <v/>
      </c>
    </row>
    <row r="119" spans="1:53" ht="12.75" customHeight="1" x14ac:dyDescent="0.35">
      <c r="A119" s="311">
        <f>FrontPage!$N$2</f>
        <v>1</v>
      </c>
      <c r="B119" s="311" t="str">
        <f t="shared" si="52"/>
        <v>RO1186.1</v>
      </c>
      <c r="C119" s="311">
        <f t="shared" si="67"/>
        <v>202526</v>
      </c>
      <c r="D119" s="1148" t="s">
        <v>264</v>
      </c>
      <c r="E119" s="311">
        <v>18</v>
      </c>
      <c r="F119" s="311" t="s">
        <v>552</v>
      </c>
      <c r="G119" s="311">
        <f t="shared" si="69"/>
        <v>0</v>
      </c>
      <c r="H119" s="1153">
        <f t="shared" ca="1" si="72"/>
        <v>0</v>
      </c>
      <c r="I119" s="311">
        <f t="shared" ref="I119:I182" si="73">VLOOKUP(F119,CIndex,2,FALSE)</f>
        <v>6.1</v>
      </c>
      <c r="J119" s="1151"/>
      <c r="AL119" s="728">
        <f t="shared" si="70"/>
        <v>202526</v>
      </c>
      <c r="AM119" s="729" t="s">
        <v>228</v>
      </c>
      <c r="AN119" s="729">
        <v>18</v>
      </c>
      <c r="AO119" s="729">
        <v>10</v>
      </c>
      <c r="AP119" s="729">
        <f t="shared" si="71"/>
        <v>0</v>
      </c>
      <c r="AQ119" s="821">
        <f t="shared" ca="1" si="55"/>
        <v>0</v>
      </c>
      <c r="AR119" s="821">
        <f t="shared" ca="1" si="56"/>
        <v>0</v>
      </c>
      <c r="AS119" s="820">
        <f t="shared" ca="1" si="57"/>
        <v>0</v>
      </c>
      <c r="AT119" s="730" t="str">
        <f t="shared" ca="1" si="58"/>
        <v/>
      </c>
      <c r="AU119" s="730" t="str">
        <f t="shared" ca="1" si="59"/>
        <v/>
      </c>
      <c r="AV119" s="730" t="str">
        <f t="shared" ca="1" si="60"/>
        <v/>
      </c>
      <c r="AW119" s="819" t="str">
        <f t="shared" ca="1" si="62"/>
        <v/>
      </c>
      <c r="AX119" s="819" t="str">
        <f t="shared" ca="1" si="63"/>
        <v/>
      </c>
      <c r="AY119" s="819" t="str">
        <f t="shared" ca="1" si="64"/>
        <v/>
      </c>
      <c r="AZ119" s="819" t="str">
        <f t="shared" ca="1" si="65"/>
        <v/>
      </c>
      <c r="BA119" s="727" t="str">
        <f t="shared" ca="1" si="66"/>
        <v/>
      </c>
    </row>
    <row r="120" spans="1:53" ht="12.75" customHeight="1" x14ac:dyDescent="0.35">
      <c r="A120" s="311">
        <f>FrontPage!$N$2</f>
        <v>1</v>
      </c>
      <c r="B120" s="311" t="str">
        <f t="shared" si="52"/>
        <v>RO1188</v>
      </c>
      <c r="C120" s="311">
        <f t="shared" si="67"/>
        <v>202526</v>
      </c>
      <c r="D120" s="1148" t="s">
        <v>264</v>
      </c>
      <c r="E120" s="311">
        <v>18</v>
      </c>
      <c r="F120" s="311" t="s">
        <v>555</v>
      </c>
      <c r="G120" s="311">
        <f t="shared" si="69"/>
        <v>0</v>
      </c>
      <c r="H120" s="1153">
        <f t="shared" ca="1" si="72"/>
        <v>0</v>
      </c>
      <c r="I120" s="311">
        <f t="shared" si="73"/>
        <v>8</v>
      </c>
      <c r="J120" s="1151"/>
      <c r="AL120" s="724">
        <f t="shared" si="70"/>
        <v>202526</v>
      </c>
      <c r="AM120" s="725" t="s">
        <v>228</v>
      </c>
      <c r="AN120" s="725">
        <v>19</v>
      </c>
      <c r="AO120" s="725">
        <v>10</v>
      </c>
      <c r="AP120" s="725">
        <f t="shared" si="71"/>
        <v>0</v>
      </c>
      <c r="AQ120" s="820">
        <f t="shared" ca="1" si="55"/>
        <v>0</v>
      </c>
      <c r="AR120" s="820">
        <f t="shared" ca="1" si="56"/>
        <v>0</v>
      </c>
      <c r="AS120" s="820">
        <f t="shared" ca="1" si="57"/>
        <v>0</v>
      </c>
      <c r="AT120" s="726" t="str">
        <f t="shared" ca="1" si="58"/>
        <v/>
      </c>
      <c r="AU120" s="726" t="str">
        <f t="shared" ca="1" si="59"/>
        <v/>
      </c>
      <c r="AV120" s="726" t="str">
        <f t="shared" ca="1" si="60"/>
        <v/>
      </c>
      <c r="AW120" s="819" t="str">
        <f t="shared" ca="1" si="62"/>
        <v/>
      </c>
      <c r="AX120" s="819" t="str">
        <f t="shared" ca="1" si="63"/>
        <v/>
      </c>
      <c r="AY120" s="819" t="str">
        <f t="shared" ca="1" si="64"/>
        <v/>
      </c>
      <c r="AZ120" s="819" t="str">
        <f t="shared" ca="1" si="65"/>
        <v/>
      </c>
      <c r="BA120" s="727" t="str">
        <f t="shared" ca="1" si="66"/>
        <v/>
      </c>
    </row>
    <row r="121" spans="1:53" ht="12.75" customHeight="1" x14ac:dyDescent="0.35">
      <c r="A121" s="311">
        <f>FrontPage!$N$2</f>
        <v>1</v>
      </c>
      <c r="B121" s="311" t="str">
        <f t="shared" si="52"/>
        <v>RO1191.2</v>
      </c>
      <c r="C121" s="311">
        <f t="shared" ref="C121:C184" si="74">year</f>
        <v>202526</v>
      </c>
      <c r="D121" s="1148" t="s">
        <v>264</v>
      </c>
      <c r="E121" s="311">
        <v>19</v>
      </c>
      <c r="F121" s="311" t="s">
        <v>548</v>
      </c>
      <c r="G121" s="311">
        <f t="shared" si="69"/>
        <v>0</v>
      </c>
      <c r="H121" s="1153">
        <f t="shared" ca="1" si="72"/>
        <v>0</v>
      </c>
      <c r="I121" s="311">
        <f t="shared" si="73"/>
        <v>1.2</v>
      </c>
      <c r="J121" s="1151"/>
      <c r="AL121" s="728">
        <f t="shared" si="70"/>
        <v>202526</v>
      </c>
      <c r="AM121" s="729" t="s">
        <v>228</v>
      </c>
      <c r="AN121" s="729">
        <v>20</v>
      </c>
      <c r="AO121" s="729">
        <v>10</v>
      </c>
      <c r="AP121" s="729">
        <f t="shared" si="71"/>
        <v>0</v>
      </c>
      <c r="AQ121" s="821">
        <f t="shared" ca="1" si="55"/>
        <v>0</v>
      </c>
      <c r="AR121" s="821">
        <f t="shared" ca="1" si="56"/>
        <v>0</v>
      </c>
      <c r="AS121" s="820">
        <f t="shared" ca="1" si="57"/>
        <v>0</v>
      </c>
      <c r="AT121" s="730" t="str">
        <f t="shared" ca="1" si="58"/>
        <v/>
      </c>
      <c r="AU121" s="730" t="str">
        <f t="shared" ca="1" si="59"/>
        <v/>
      </c>
      <c r="AV121" s="730" t="str">
        <f t="shared" ca="1" si="60"/>
        <v/>
      </c>
      <c r="AW121" s="819" t="str">
        <f t="shared" ca="1" si="62"/>
        <v/>
      </c>
      <c r="AX121" s="819" t="str">
        <f t="shared" ca="1" si="63"/>
        <v/>
      </c>
      <c r="AY121" s="819" t="str">
        <f t="shared" ca="1" si="64"/>
        <v/>
      </c>
      <c r="AZ121" s="819" t="str">
        <f t="shared" ca="1" si="65"/>
        <v/>
      </c>
      <c r="BA121" s="727" t="str">
        <f t="shared" ca="1" si="66"/>
        <v/>
      </c>
    </row>
    <row r="122" spans="1:53" ht="12.75" customHeight="1" x14ac:dyDescent="0.35">
      <c r="A122" s="311">
        <f>FrontPage!$N$2</f>
        <v>1</v>
      </c>
      <c r="B122" s="311" t="str">
        <f t="shared" si="52"/>
        <v>RO1195</v>
      </c>
      <c r="C122" s="311">
        <f t="shared" si="74"/>
        <v>202526</v>
      </c>
      <c r="D122" s="1148" t="s">
        <v>264</v>
      </c>
      <c r="E122" s="311">
        <v>19</v>
      </c>
      <c r="F122" s="311" t="s">
        <v>551</v>
      </c>
      <c r="G122" s="311">
        <f t="shared" si="69"/>
        <v>0</v>
      </c>
      <c r="H122" s="1153">
        <f t="shared" ca="1" si="72"/>
        <v>0</v>
      </c>
      <c r="I122" s="311">
        <f t="shared" si="73"/>
        <v>5</v>
      </c>
      <c r="J122" s="1151"/>
      <c r="AL122" s="724">
        <f t="shared" si="70"/>
        <v>202526</v>
      </c>
      <c r="AM122" s="725" t="s">
        <v>228</v>
      </c>
      <c r="AN122" s="725">
        <v>21</v>
      </c>
      <c r="AO122" s="725">
        <v>10</v>
      </c>
      <c r="AP122" s="725">
        <f t="shared" si="71"/>
        <v>0</v>
      </c>
      <c r="AQ122" s="820">
        <f t="shared" ca="1" si="55"/>
        <v>0</v>
      </c>
      <c r="AR122" s="820">
        <f t="shared" ca="1" si="56"/>
        <v>0</v>
      </c>
      <c r="AS122" s="820">
        <f t="shared" ca="1" si="57"/>
        <v>0</v>
      </c>
      <c r="AT122" s="726" t="str">
        <f t="shared" ca="1" si="58"/>
        <v/>
      </c>
      <c r="AU122" s="726" t="str">
        <f t="shared" ca="1" si="59"/>
        <v/>
      </c>
      <c r="AV122" s="726" t="str">
        <f t="shared" ca="1" si="60"/>
        <v/>
      </c>
      <c r="AW122" s="819" t="str">
        <f t="shared" ca="1" si="62"/>
        <v/>
      </c>
      <c r="AX122" s="819" t="str">
        <f t="shared" ca="1" si="63"/>
        <v/>
      </c>
      <c r="AY122" s="819" t="str">
        <f t="shared" ca="1" si="64"/>
        <v/>
      </c>
      <c r="AZ122" s="819" t="str">
        <f t="shared" ca="1" si="65"/>
        <v/>
      </c>
      <c r="BA122" s="727" t="str">
        <f t="shared" ca="1" si="66"/>
        <v/>
      </c>
    </row>
    <row r="123" spans="1:53" ht="12.75" customHeight="1" x14ac:dyDescent="0.35">
      <c r="A123" s="311">
        <f>FrontPage!$N$2</f>
        <v>1</v>
      </c>
      <c r="B123" s="311" t="str">
        <f t="shared" si="52"/>
        <v>RO1206.1</v>
      </c>
      <c r="C123" s="311">
        <f t="shared" si="74"/>
        <v>202526</v>
      </c>
      <c r="D123" s="1148" t="s">
        <v>264</v>
      </c>
      <c r="E123" s="311">
        <v>20</v>
      </c>
      <c r="F123" s="311" t="s">
        <v>552</v>
      </c>
      <c r="G123" s="311">
        <f t="shared" si="69"/>
        <v>0</v>
      </c>
      <c r="H123" s="1153">
        <f t="shared" ca="1" si="72"/>
        <v>0</v>
      </c>
      <c r="I123" s="311">
        <f t="shared" si="73"/>
        <v>6.1</v>
      </c>
      <c r="J123" s="1151"/>
      <c r="AL123" s="728">
        <f t="shared" ref="AL123:AL127" si="75">year</f>
        <v>202526</v>
      </c>
      <c r="AM123" s="729" t="s">
        <v>229</v>
      </c>
      <c r="AN123" s="729">
        <v>6</v>
      </c>
      <c r="AO123" s="729">
        <v>10</v>
      </c>
      <c r="AP123" s="729">
        <f t="shared" ref="AP123:AP127" si="76">UANumber</f>
        <v>0</v>
      </c>
      <c r="AQ123" s="821">
        <f t="shared" ref="AQ123:AQ127" ca="1" si="77">IF(VLOOKUP($AN123,INDIRECT($AM123&amp;"Val"),2,FALSE)="",0,VLOOKUP($AN123,INDIRECT($AM123&amp;"Val"),2,FALSE))</f>
        <v>0</v>
      </c>
      <c r="AR123" s="821">
        <f t="shared" ref="AR123:AR127" ca="1" si="78">IF(VLOOKUP($AN123,INDIRECT($AM123&amp;"Val"),3,FALSE)="",0,VLOOKUP($AN123,INDIRECT($AM123&amp;"Val"),3,FALSE))</f>
        <v>0</v>
      </c>
      <c r="AS123" s="820">
        <f t="shared" ref="AS123:AS127" ca="1" si="79">IF(VLOOKUP($AN123,INDIRECT($AM123&amp;"Val"),4,FALSE)="",0,VLOOKUP($AN123,INDIRECT($AM123&amp;"Val"),4,FALSE))</f>
        <v>0</v>
      </c>
      <c r="AT123" s="730" t="str">
        <f t="shared" ref="AT123:AT127" ca="1" si="80">IF(VLOOKUP($AN123,INDIRECT($AM123&amp;"Val"),7,FALSE)="","",VLOOKUP($AN123,INDIRECT($AM123&amp;"Val"),7,FALSE))</f>
        <v/>
      </c>
      <c r="AU123" s="730" t="str">
        <f t="shared" ref="AU123:AU127" ca="1" si="81">IF(VLOOKUP($AN123,INDIRECT($AM123&amp;"Val"),8,FALSE)="","",VLOOKUP($AN123,INDIRECT($AM123&amp;"Val"),8,FALSE))</f>
        <v/>
      </c>
      <c r="AV123" s="730" t="str">
        <f t="shared" ref="AV123:AV127" ca="1" si="82">IF(VLOOKUP($AN123,INDIRECT($AM123&amp;"Val"),9,FALSE)="","",VLOOKUP($AN123,INDIRECT($AM123&amp;"Val"),9,FALSE))</f>
        <v/>
      </c>
      <c r="AW123" s="819" t="str">
        <f t="shared" ref="AW123:AW126" ca="1" si="83">IF(VLOOKUP($AN123,INDIRECT($AM123&amp;"Val"),10,FALSE)=0,"",VLOOKUP($AN123,INDIRECT($AM123&amp;"Val"),10,FALSE))</f>
        <v/>
      </c>
      <c r="AX123" s="819" t="str">
        <f t="shared" ref="AX123:AX126" ca="1" si="84">IF(VLOOKUP($AN123,INDIRECT($AM123&amp;"Val"),11,FALSE)=0,"",VLOOKUP($AN123,INDIRECT($AM123&amp;"Val"),11,FALSE))</f>
        <v/>
      </c>
      <c r="AY123" s="819" t="str">
        <f t="shared" ref="AY123:AY126" ca="1" si="85">IF(VLOOKUP($AN123,INDIRECT($AM123&amp;"Val"),12,FALSE)=0,"",VLOOKUP($AN123,INDIRECT($AM123&amp;"Val"),12,FALSE))</f>
        <v/>
      </c>
      <c r="AZ123" s="819" t="str">
        <f t="shared" ref="AZ123:AZ126" ca="1" si="86">IF(VLOOKUP($AN123,INDIRECT($AM123&amp;"Val"),13,FALSE)=0,"",VLOOKUP($AN123,INDIRECT($AM123&amp;"Val"),13,FALSE))</f>
        <v/>
      </c>
      <c r="BA123" s="727" t="str">
        <f t="shared" ref="BA123:BA126" ca="1" si="87">IF(VLOOKUP($AN123,INDIRECT($AM123&amp;"Val"),14,FALSE)=0,"",VLOOKUP($AN123,INDIRECT($AM123&amp;"Val"),14,FALSE))</f>
        <v/>
      </c>
    </row>
    <row r="124" spans="1:53" ht="12.75" customHeight="1" x14ac:dyDescent="0.35">
      <c r="A124" s="311">
        <f>FrontPage!$N$2</f>
        <v>1</v>
      </c>
      <c r="B124" s="311" t="str">
        <f t="shared" si="52"/>
        <v>RO1206.2</v>
      </c>
      <c r="C124" s="311">
        <f t="shared" si="74"/>
        <v>202526</v>
      </c>
      <c r="D124" s="1148" t="s">
        <v>264</v>
      </c>
      <c r="E124" s="311">
        <v>20</v>
      </c>
      <c r="F124" s="311" t="s">
        <v>553</v>
      </c>
      <c r="G124" s="311">
        <f t="shared" si="69"/>
        <v>0</v>
      </c>
      <c r="H124" s="1153">
        <f t="shared" ca="1" si="72"/>
        <v>0</v>
      </c>
      <c r="I124" s="311">
        <f t="shared" si="73"/>
        <v>6.2</v>
      </c>
      <c r="J124" s="1151"/>
      <c r="AL124" s="724">
        <f t="shared" si="75"/>
        <v>202526</v>
      </c>
      <c r="AM124" s="725" t="s">
        <v>229</v>
      </c>
      <c r="AN124" s="725">
        <v>7</v>
      </c>
      <c r="AO124" s="725">
        <v>10</v>
      </c>
      <c r="AP124" s="725">
        <f t="shared" si="76"/>
        <v>0</v>
      </c>
      <c r="AQ124" s="820">
        <f t="shared" ca="1" si="77"/>
        <v>0</v>
      </c>
      <c r="AR124" s="820">
        <f t="shared" ca="1" si="78"/>
        <v>0</v>
      </c>
      <c r="AS124" s="820">
        <f t="shared" ca="1" si="79"/>
        <v>0</v>
      </c>
      <c r="AT124" s="726" t="str">
        <f t="shared" ca="1" si="80"/>
        <v/>
      </c>
      <c r="AU124" s="726" t="str">
        <f t="shared" ca="1" si="81"/>
        <v/>
      </c>
      <c r="AV124" s="726" t="str">
        <f t="shared" ca="1" si="82"/>
        <v/>
      </c>
      <c r="AW124" s="819" t="str">
        <f t="shared" ca="1" si="83"/>
        <v/>
      </c>
      <c r="AX124" s="819" t="str">
        <f t="shared" ca="1" si="84"/>
        <v/>
      </c>
      <c r="AY124" s="819" t="str">
        <f t="shared" ca="1" si="85"/>
        <v/>
      </c>
      <c r="AZ124" s="819" t="str">
        <f t="shared" ca="1" si="86"/>
        <v/>
      </c>
      <c r="BA124" s="727" t="str">
        <f t="shared" ca="1" si="87"/>
        <v/>
      </c>
    </row>
    <row r="125" spans="1:53" ht="12.75" customHeight="1" x14ac:dyDescent="0.35">
      <c r="A125" s="311">
        <f>FrontPage!$N$2</f>
        <v>1</v>
      </c>
      <c r="B125" s="311" t="str">
        <f t="shared" si="52"/>
        <v>RO1208</v>
      </c>
      <c r="C125" s="311">
        <f t="shared" si="74"/>
        <v>202526</v>
      </c>
      <c r="D125" s="1148" t="s">
        <v>264</v>
      </c>
      <c r="E125" s="311">
        <v>20</v>
      </c>
      <c r="F125" s="311" t="s">
        <v>555</v>
      </c>
      <c r="G125" s="311">
        <f t="shared" si="69"/>
        <v>0</v>
      </c>
      <c r="H125" s="1153">
        <f t="shared" ca="1" si="72"/>
        <v>0</v>
      </c>
      <c r="I125" s="311">
        <f t="shared" si="73"/>
        <v>8</v>
      </c>
      <c r="J125" s="1151"/>
      <c r="AL125" s="728">
        <f t="shared" si="75"/>
        <v>202526</v>
      </c>
      <c r="AM125" s="729" t="s">
        <v>229</v>
      </c>
      <c r="AN125" s="729">
        <v>8</v>
      </c>
      <c r="AO125" s="729">
        <v>10</v>
      </c>
      <c r="AP125" s="729">
        <f t="shared" si="76"/>
        <v>0</v>
      </c>
      <c r="AQ125" s="821">
        <f t="shared" ca="1" si="77"/>
        <v>0</v>
      </c>
      <c r="AR125" s="821">
        <f t="shared" ca="1" si="78"/>
        <v>0</v>
      </c>
      <c r="AS125" s="820">
        <f t="shared" ca="1" si="79"/>
        <v>0</v>
      </c>
      <c r="AT125" s="730" t="str">
        <f t="shared" ca="1" si="80"/>
        <v/>
      </c>
      <c r="AU125" s="730" t="str">
        <f t="shared" ca="1" si="81"/>
        <v/>
      </c>
      <c r="AV125" s="730" t="str">
        <f t="shared" ca="1" si="82"/>
        <v/>
      </c>
      <c r="AW125" s="819" t="str">
        <f t="shared" ca="1" si="83"/>
        <v/>
      </c>
      <c r="AX125" s="819" t="str">
        <f t="shared" ca="1" si="84"/>
        <v/>
      </c>
      <c r="AY125" s="819" t="str">
        <f t="shared" ca="1" si="85"/>
        <v/>
      </c>
      <c r="AZ125" s="819" t="str">
        <f t="shared" ca="1" si="86"/>
        <v/>
      </c>
      <c r="BA125" s="727" t="str">
        <f t="shared" ca="1" si="87"/>
        <v/>
      </c>
    </row>
    <row r="126" spans="1:53" ht="12.75" customHeight="1" x14ac:dyDescent="0.35">
      <c r="A126" s="311">
        <f>FrontPage!$N$2</f>
        <v>1</v>
      </c>
      <c r="B126" s="311" t="str">
        <f t="shared" si="52"/>
        <v>RO1211.2</v>
      </c>
      <c r="C126" s="311">
        <f t="shared" si="74"/>
        <v>202526</v>
      </c>
      <c r="D126" s="1148" t="s">
        <v>264</v>
      </c>
      <c r="E126" s="311">
        <v>21</v>
      </c>
      <c r="F126" s="311" t="s">
        <v>548</v>
      </c>
      <c r="G126" s="311">
        <f t="shared" si="69"/>
        <v>0</v>
      </c>
      <c r="H126" s="1153">
        <f t="shared" ca="1" si="72"/>
        <v>0</v>
      </c>
      <c r="I126" s="311">
        <f t="shared" si="73"/>
        <v>1.2</v>
      </c>
      <c r="J126" s="1151"/>
      <c r="AL126" s="724">
        <f t="shared" si="75"/>
        <v>202526</v>
      </c>
      <c r="AM126" s="725" t="s">
        <v>229</v>
      </c>
      <c r="AN126" s="725">
        <v>9</v>
      </c>
      <c r="AO126" s="725">
        <v>10</v>
      </c>
      <c r="AP126" s="725">
        <f t="shared" si="76"/>
        <v>0</v>
      </c>
      <c r="AQ126" s="820">
        <f t="shared" ca="1" si="77"/>
        <v>0</v>
      </c>
      <c r="AR126" s="820">
        <f t="shared" ca="1" si="78"/>
        <v>0</v>
      </c>
      <c r="AS126" s="820">
        <f t="shared" ca="1" si="79"/>
        <v>0</v>
      </c>
      <c r="AT126" s="726" t="str">
        <f t="shared" ca="1" si="80"/>
        <v/>
      </c>
      <c r="AU126" s="726" t="str">
        <f t="shared" ca="1" si="81"/>
        <v/>
      </c>
      <c r="AV126" s="726" t="str">
        <f t="shared" ca="1" si="82"/>
        <v/>
      </c>
      <c r="AW126" s="819" t="str">
        <f t="shared" ca="1" si="83"/>
        <v/>
      </c>
      <c r="AX126" s="819" t="str">
        <f t="shared" ca="1" si="84"/>
        <v/>
      </c>
      <c r="AY126" s="819" t="str">
        <f t="shared" ca="1" si="85"/>
        <v/>
      </c>
      <c r="AZ126" s="819" t="str">
        <f t="shared" ca="1" si="86"/>
        <v/>
      </c>
      <c r="BA126" s="727" t="str">
        <f t="shared" ca="1" si="87"/>
        <v/>
      </c>
    </row>
    <row r="127" spans="1:53" ht="12.75" customHeight="1" x14ac:dyDescent="0.35">
      <c r="A127" s="311">
        <f>FrontPage!$N$2</f>
        <v>1</v>
      </c>
      <c r="B127" s="311" t="str">
        <f t="shared" ref="B127:B190" si="88">D127&amp;E127&amp;I127</f>
        <v>RO1215</v>
      </c>
      <c r="C127" s="311">
        <f t="shared" si="74"/>
        <v>202526</v>
      </c>
      <c r="D127" s="1148" t="s">
        <v>264</v>
      </c>
      <c r="E127" s="311">
        <v>21</v>
      </c>
      <c r="F127" s="311" t="s">
        <v>551</v>
      </c>
      <c r="G127" s="311">
        <f t="shared" si="69"/>
        <v>0</v>
      </c>
      <c r="H127" s="1153">
        <f t="shared" ca="1" si="72"/>
        <v>0</v>
      </c>
      <c r="I127" s="311">
        <f t="shared" si="73"/>
        <v>5</v>
      </c>
      <c r="J127" s="1151"/>
      <c r="AK127" s="722"/>
      <c r="AL127" s="724">
        <f t="shared" si="75"/>
        <v>202526</v>
      </c>
      <c r="AM127" s="725" t="s">
        <v>229</v>
      </c>
      <c r="AN127" s="725">
        <v>11</v>
      </c>
      <c r="AO127" s="725">
        <v>10</v>
      </c>
      <c r="AP127" s="725">
        <f t="shared" si="76"/>
        <v>0</v>
      </c>
      <c r="AQ127" s="820">
        <f t="shared" ca="1" si="77"/>
        <v>0</v>
      </c>
      <c r="AR127" s="820">
        <f t="shared" ca="1" si="78"/>
        <v>0</v>
      </c>
      <c r="AS127" s="820">
        <f t="shared" ca="1" si="79"/>
        <v>0</v>
      </c>
      <c r="AT127" s="726" t="str">
        <f t="shared" ca="1" si="80"/>
        <v/>
      </c>
      <c r="AU127" s="726" t="str">
        <f t="shared" ca="1" si="81"/>
        <v/>
      </c>
      <c r="AV127" s="726" t="str">
        <f t="shared" ca="1" si="82"/>
        <v/>
      </c>
      <c r="AW127" s="819" t="str">
        <f t="shared" ref="AW127" ca="1" si="89">IF(VLOOKUP($AN127,INDIRECT($AM127&amp;"Val"),10,FALSE)="","",VLOOKUP($AN127,INDIRECT($AM127&amp;"Val"),10,FALSE))</f>
        <v/>
      </c>
      <c r="AX127" s="819" t="str">
        <f t="shared" ref="AX127" ca="1" si="90">IF(VLOOKUP($AN127,INDIRECT($AM127&amp;"Val"),11,FALSE)="","",VLOOKUP($AN127,INDIRECT($AM127&amp;"Val"),11,FALSE))</f>
        <v/>
      </c>
      <c r="AY127" s="819" t="str">
        <f t="shared" ref="AY127" ca="1" si="91">IF(VLOOKUP($AN127,INDIRECT($AM127&amp;"Val"),12,FALSE)="","",VLOOKUP($AN127,INDIRECT($AM127&amp;"Val"),12,FALSE))</f>
        <v/>
      </c>
      <c r="AZ127" s="819" t="str">
        <f t="shared" ref="AZ127" ca="1" si="92">IF(VLOOKUP($AN127,INDIRECT($AM127&amp;"Val"),13,FALSE)="","",VLOOKUP($AN127,INDIRECT($AM127&amp;"Val"),13,FALSE))</f>
        <v/>
      </c>
      <c r="BA127" s="727" t="str">
        <f t="shared" ref="BA127" ca="1" si="93">IF(VLOOKUP($AN127,INDIRECT($AM127&amp;"Val"),14,FALSE)="","",VLOOKUP($AN127,INDIRECT($AM127&amp;"Val"),14,FALSE))</f>
        <v/>
      </c>
    </row>
    <row r="128" spans="1:53" ht="12.75" customHeight="1" x14ac:dyDescent="0.35">
      <c r="A128" s="311">
        <f>FrontPage!$N$2</f>
        <v>1</v>
      </c>
      <c r="B128" s="311" t="str">
        <f t="shared" si="88"/>
        <v>RO1216.2</v>
      </c>
      <c r="C128" s="311">
        <f t="shared" si="74"/>
        <v>202526</v>
      </c>
      <c r="D128" s="1148" t="s">
        <v>264</v>
      </c>
      <c r="E128" s="311">
        <v>21</v>
      </c>
      <c r="F128" s="311" t="s">
        <v>553</v>
      </c>
      <c r="G128" s="311">
        <f t="shared" si="69"/>
        <v>0</v>
      </c>
      <c r="H128" s="1153">
        <f t="shared" ca="1" si="72"/>
        <v>0</v>
      </c>
      <c r="I128" s="311">
        <f t="shared" si="73"/>
        <v>6.2</v>
      </c>
      <c r="J128" s="1151"/>
    </row>
    <row r="129" spans="1:47" ht="12.75" customHeight="1" x14ac:dyDescent="0.35">
      <c r="A129" s="311">
        <f>FrontPage!$N$2</f>
        <v>1</v>
      </c>
      <c r="B129" s="311" t="str">
        <f t="shared" si="88"/>
        <v>RO1218</v>
      </c>
      <c r="C129" s="311">
        <f t="shared" si="74"/>
        <v>202526</v>
      </c>
      <c r="D129" s="1148" t="s">
        <v>264</v>
      </c>
      <c r="E129" s="311">
        <v>21</v>
      </c>
      <c r="F129" s="311" t="s">
        <v>555</v>
      </c>
      <c r="G129" s="311">
        <f t="shared" si="69"/>
        <v>0</v>
      </c>
      <c r="H129" s="1153">
        <f t="shared" ca="1" si="72"/>
        <v>0</v>
      </c>
      <c r="I129" s="311">
        <f t="shared" si="73"/>
        <v>8</v>
      </c>
      <c r="J129" s="1151"/>
    </row>
    <row r="130" spans="1:47" ht="12.75" customHeight="1" x14ac:dyDescent="0.35">
      <c r="A130" s="311">
        <f>FrontPage!$N$2</f>
        <v>1</v>
      </c>
      <c r="B130" s="311" t="str">
        <f t="shared" si="88"/>
        <v>RO1221.1</v>
      </c>
      <c r="C130" s="311">
        <f t="shared" si="74"/>
        <v>202526</v>
      </c>
      <c r="D130" s="1148" t="s">
        <v>264</v>
      </c>
      <c r="E130" s="311">
        <v>22</v>
      </c>
      <c r="F130" s="311" t="s">
        <v>547</v>
      </c>
      <c r="G130" s="311">
        <f t="shared" si="69"/>
        <v>0</v>
      </c>
      <c r="H130" s="1153">
        <f t="shared" ca="1" si="72"/>
        <v>0</v>
      </c>
      <c r="I130" s="311">
        <f t="shared" si="73"/>
        <v>1.1000000000000001</v>
      </c>
      <c r="J130" s="1151"/>
    </row>
    <row r="131" spans="1:47" ht="12.75" customHeight="1" x14ac:dyDescent="0.35">
      <c r="A131" s="311">
        <f>FrontPage!$N$2</f>
        <v>1</v>
      </c>
      <c r="B131" s="311" t="str">
        <f t="shared" si="88"/>
        <v>RO1221.2</v>
      </c>
      <c r="C131" s="311">
        <f t="shared" si="74"/>
        <v>202526</v>
      </c>
      <c r="D131" s="1148" t="s">
        <v>264</v>
      </c>
      <c r="E131" s="311">
        <v>22</v>
      </c>
      <c r="F131" s="311" t="s">
        <v>548</v>
      </c>
      <c r="G131" s="311">
        <f t="shared" si="69"/>
        <v>0</v>
      </c>
      <c r="H131" s="1153">
        <f t="shared" ca="1" si="72"/>
        <v>0</v>
      </c>
      <c r="I131" s="311">
        <f t="shared" si="73"/>
        <v>1.2</v>
      </c>
      <c r="J131" s="1151"/>
    </row>
    <row r="132" spans="1:47" ht="12.75" customHeight="1" x14ac:dyDescent="0.35">
      <c r="A132" s="311">
        <f>FrontPage!$N$2</f>
        <v>1</v>
      </c>
      <c r="B132" s="311" t="str">
        <f t="shared" si="88"/>
        <v>RO1222</v>
      </c>
      <c r="C132" s="311">
        <f t="shared" si="74"/>
        <v>202526</v>
      </c>
      <c r="D132" s="1148" t="s">
        <v>264</v>
      </c>
      <c r="E132" s="311">
        <v>22</v>
      </c>
      <c r="F132" s="311" t="s">
        <v>546</v>
      </c>
      <c r="G132" s="311">
        <f t="shared" si="69"/>
        <v>0</v>
      </c>
      <c r="H132" s="1153">
        <f t="shared" ca="1" si="72"/>
        <v>0</v>
      </c>
      <c r="I132" s="311">
        <f t="shared" si="73"/>
        <v>2</v>
      </c>
      <c r="J132" s="1151"/>
    </row>
    <row r="133" spans="1:47" ht="12.75" customHeight="1" x14ac:dyDescent="0.35">
      <c r="A133" s="311">
        <f>FrontPage!$N$2</f>
        <v>1</v>
      </c>
      <c r="B133" s="311" t="str">
        <f t="shared" si="88"/>
        <v>RO1225</v>
      </c>
      <c r="C133" s="311">
        <f t="shared" si="74"/>
        <v>202526</v>
      </c>
      <c r="D133" s="1148" t="s">
        <v>264</v>
      </c>
      <c r="E133" s="311">
        <v>22</v>
      </c>
      <c r="F133" s="311" t="s">
        <v>551</v>
      </c>
      <c r="G133" s="311">
        <f t="shared" si="69"/>
        <v>0</v>
      </c>
      <c r="H133" s="1153">
        <f t="shared" ca="1" si="72"/>
        <v>0</v>
      </c>
      <c r="I133" s="311">
        <f t="shared" si="73"/>
        <v>5</v>
      </c>
      <c r="J133" s="1151"/>
    </row>
    <row r="134" spans="1:47" ht="12.75" customHeight="1" x14ac:dyDescent="0.35">
      <c r="A134" s="311">
        <f>FrontPage!$N$2</f>
        <v>1</v>
      </c>
      <c r="B134" s="311" t="str">
        <f t="shared" si="88"/>
        <v>RO1226.1</v>
      </c>
      <c r="C134" s="311">
        <f t="shared" si="74"/>
        <v>202526</v>
      </c>
      <c r="D134" s="1148" t="s">
        <v>264</v>
      </c>
      <c r="E134" s="311">
        <v>22</v>
      </c>
      <c r="F134" s="311" t="s">
        <v>552</v>
      </c>
      <c r="G134" s="311">
        <f t="shared" si="69"/>
        <v>0</v>
      </c>
      <c r="H134" s="1153">
        <f t="shared" ca="1" si="72"/>
        <v>0</v>
      </c>
      <c r="I134" s="311">
        <f t="shared" si="73"/>
        <v>6.1</v>
      </c>
      <c r="J134" s="1151"/>
    </row>
    <row r="135" spans="1:47" ht="12.75" customHeight="1" x14ac:dyDescent="0.35">
      <c r="A135" s="311">
        <f>FrontPage!$N$2</f>
        <v>1</v>
      </c>
      <c r="B135" s="311" t="str">
        <f t="shared" si="88"/>
        <v>RO1226.2</v>
      </c>
      <c r="C135" s="311">
        <f t="shared" si="74"/>
        <v>202526</v>
      </c>
      <c r="D135" s="1148" t="s">
        <v>264</v>
      </c>
      <c r="E135" s="311">
        <v>22</v>
      </c>
      <c r="F135" s="311" t="s">
        <v>553</v>
      </c>
      <c r="G135" s="311">
        <f t="shared" si="69"/>
        <v>0</v>
      </c>
      <c r="H135" s="1153">
        <f t="shared" ca="1" si="72"/>
        <v>0</v>
      </c>
      <c r="I135" s="311">
        <f t="shared" si="73"/>
        <v>6.2</v>
      </c>
      <c r="J135" s="1151"/>
    </row>
    <row r="136" spans="1:47" ht="12.75" customHeight="1" x14ac:dyDescent="0.35">
      <c r="A136" s="311">
        <f>FrontPage!$N$2</f>
        <v>1</v>
      </c>
      <c r="B136" s="311" t="str">
        <f t="shared" si="88"/>
        <v>RO1228</v>
      </c>
      <c r="C136" s="311">
        <f t="shared" si="74"/>
        <v>202526</v>
      </c>
      <c r="D136" s="1148" t="s">
        <v>264</v>
      </c>
      <c r="E136" s="311">
        <v>22</v>
      </c>
      <c r="F136" s="311" t="s">
        <v>555</v>
      </c>
      <c r="G136" s="311">
        <f t="shared" si="69"/>
        <v>0</v>
      </c>
      <c r="H136" s="1153">
        <f t="shared" ca="1" si="72"/>
        <v>0</v>
      </c>
      <c r="I136" s="311">
        <f t="shared" si="73"/>
        <v>8</v>
      </c>
      <c r="J136" s="1151"/>
    </row>
    <row r="137" spans="1:47" ht="12.75" customHeight="1" x14ac:dyDescent="0.35">
      <c r="A137" s="311">
        <f>FrontPage!$N$2</f>
        <v>1</v>
      </c>
      <c r="B137" s="311" t="str">
        <f t="shared" si="88"/>
        <v>RO12210</v>
      </c>
      <c r="C137" s="311">
        <f t="shared" si="74"/>
        <v>202526</v>
      </c>
      <c r="D137" s="1148" t="s">
        <v>264</v>
      </c>
      <c r="E137" s="311">
        <v>22</v>
      </c>
      <c r="F137" s="311" t="s">
        <v>557</v>
      </c>
      <c r="G137" s="311">
        <f t="shared" si="69"/>
        <v>0</v>
      </c>
      <c r="H137" s="1153">
        <f t="shared" ca="1" si="72"/>
        <v>0</v>
      </c>
      <c r="I137" s="311">
        <f t="shared" si="73"/>
        <v>10</v>
      </c>
      <c r="J137" s="1151"/>
    </row>
    <row r="138" spans="1:47" ht="12.75" customHeight="1" x14ac:dyDescent="0.35">
      <c r="A138" s="311">
        <f>FrontPage!$N$2</f>
        <v>1</v>
      </c>
      <c r="B138" s="311" t="str">
        <f t="shared" si="88"/>
        <v>RO12211</v>
      </c>
      <c r="C138" s="311">
        <f t="shared" si="74"/>
        <v>202526</v>
      </c>
      <c r="D138" s="1148" t="s">
        <v>264</v>
      </c>
      <c r="E138" s="311">
        <v>22</v>
      </c>
      <c r="F138" s="311" t="s">
        <v>558</v>
      </c>
      <c r="G138" s="311">
        <f t="shared" si="69"/>
        <v>0</v>
      </c>
      <c r="H138" s="1153">
        <f t="shared" ca="1" si="72"/>
        <v>0</v>
      </c>
      <c r="I138" s="311">
        <f t="shared" si="73"/>
        <v>11</v>
      </c>
      <c r="J138" s="1151"/>
    </row>
    <row r="139" spans="1:47" ht="12.75" customHeight="1" x14ac:dyDescent="0.35">
      <c r="A139" s="311">
        <f>FrontPage!$N$2</f>
        <v>1</v>
      </c>
      <c r="B139" s="311" t="str">
        <f t="shared" si="88"/>
        <v>RO1231.1</v>
      </c>
      <c r="C139" s="311">
        <f t="shared" si="74"/>
        <v>202526</v>
      </c>
      <c r="D139" s="1148" t="s">
        <v>264</v>
      </c>
      <c r="E139" s="311">
        <v>23</v>
      </c>
      <c r="F139" s="311" t="s">
        <v>547</v>
      </c>
      <c r="G139" s="311">
        <f t="shared" si="69"/>
        <v>0</v>
      </c>
      <c r="H139" s="1153">
        <f t="shared" ca="1" si="72"/>
        <v>0</v>
      </c>
      <c r="I139" s="311">
        <f t="shared" si="73"/>
        <v>1.1000000000000001</v>
      </c>
      <c r="J139" s="1151"/>
    </row>
    <row r="140" spans="1:47" ht="12.75" customHeight="1" x14ac:dyDescent="0.35">
      <c r="A140" s="311">
        <f>FrontPage!$N$2</f>
        <v>1</v>
      </c>
      <c r="B140" s="311" t="str">
        <f t="shared" si="88"/>
        <v>RO1235</v>
      </c>
      <c r="C140" s="311">
        <f t="shared" si="74"/>
        <v>202526</v>
      </c>
      <c r="D140" s="1148" t="s">
        <v>264</v>
      </c>
      <c r="E140" s="311">
        <v>23</v>
      </c>
      <c r="F140" s="311" t="s">
        <v>551</v>
      </c>
      <c r="G140" s="311">
        <f t="shared" si="69"/>
        <v>0</v>
      </c>
      <c r="H140" s="1153">
        <f t="shared" ca="1" si="72"/>
        <v>0</v>
      </c>
      <c r="I140" s="311">
        <f t="shared" si="73"/>
        <v>5</v>
      </c>
      <c r="J140" s="1151"/>
    </row>
    <row r="141" spans="1:47" ht="12.75" customHeight="1" x14ac:dyDescent="0.35">
      <c r="A141" s="311">
        <f>FrontPage!$N$2</f>
        <v>1</v>
      </c>
      <c r="B141" s="311" t="str">
        <f t="shared" si="88"/>
        <v>RO1241.2</v>
      </c>
      <c r="C141" s="311">
        <f t="shared" si="74"/>
        <v>202526</v>
      </c>
      <c r="D141" s="1148" t="s">
        <v>264</v>
      </c>
      <c r="E141" s="311">
        <v>24</v>
      </c>
      <c r="F141" s="311" t="s">
        <v>548</v>
      </c>
      <c r="G141" s="311">
        <f t="shared" si="69"/>
        <v>0</v>
      </c>
      <c r="H141" s="1153">
        <f t="shared" ca="1" si="72"/>
        <v>0</v>
      </c>
      <c r="I141" s="311">
        <f t="shared" si="73"/>
        <v>1.2</v>
      </c>
      <c r="J141" s="1151"/>
    </row>
    <row r="142" spans="1:47" ht="12.75" customHeight="1" x14ac:dyDescent="0.35">
      <c r="A142" s="311">
        <f>FrontPage!$N$2</f>
        <v>1</v>
      </c>
      <c r="B142" s="311" t="str">
        <f t="shared" si="88"/>
        <v>RO1245</v>
      </c>
      <c r="C142" s="311">
        <f t="shared" si="74"/>
        <v>202526</v>
      </c>
      <c r="D142" s="1148" t="s">
        <v>264</v>
      </c>
      <c r="E142" s="311">
        <v>24</v>
      </c>
      <c r="F142" s="311" t="s">
        <v>551</v>
      </c>
      <c r="G142" s="311">
        <f t="shared" si="69"/>
        <v>0</v>
      </c>
      <c r="H142" s="1153">
        <f t="shared" ca="1" si="72"/>
        <v>0</v>
      </c>
      <c r="I142" s="311">
        <f t="shared" si="73"/>
        <v>5</v>
      </c>
      <c r="J142" s="1151"/>
    </row>
    <row r="143" spans="1:47" ht="12.75" customHeight="1" x14ac:dyDescent="0.35">
      <c r="A143" s="311">
        <f>FrontPage!$N$2</f>
        <v>1</v>
      </c>
      <c r="B143" s="311" t="str">
        <f t="shared" si="88"/>
        <v>RO1251.1</v>
      </c>
      <c r="C143" s="311">
        <f t="shared" si="74"/>
        <v>202526</v>
      </c>
      <c r="D143" s="1148" t="s">
        <v>264</v>
      </c>
      <c r="E143" s="311">
        <v>25</v>
      </c>
      <c r="F143" s="311" t="s">
        <v>547</v>
      </c>
      <c r="G143" s="311">
        <f t="shared" si="69"/>
        <v>0</v>
      </c>
      <c r="H143" s="1153">
        <f t="shared" ca="1" si="72"/>
        <v>0</v>
      </c>
      <c r="I143" s="311">
        <f t="shared" si="73"/>
        <v>1.1000000000000001</v>
      </c>
      <c r="J143" s="1151"/>
    </row>
    <row r="144" spans="1:47" ht="12.75" customHeight="1" x14ac:dyDescent="0.35">
      <c r="A144" s="311">
        <f>FrontPage!$N$2</f>
        <v>1</v>
      </c>
      <c r="B144" s="311" t="str">
        <f t="shared" si="88"/>
        <v>RO1251.2</v>
      </c>
      <c r="C144" s="311">
        <f t="shared" si="74"/>
        <v>202526</v>
      </c>
      <c r="D144" s="1148" t="s">
        <v>264</v>
      </c>
      <c r="E144" s="311">
        <v>25</v>
      </c>
      <c r="F144" s="311" t="s">
        <v>548</v>
      </c>
      <c r="G144" s="311">
        <f t="shared" si="69"/>
        <v>0</v>
      </c>
      <c r="H144" s="1153">
        <f t="shared" ca="1" si="72"/>
        <v>0</v>
      </c>
      <c r="I144" s="311">
        <f t="shared" si="73"/>
        <v>1.2</v>
      </c>
      <c r="J144" s="1151"/>
      <c r="AL144"/>
      <c r="AM144"/>
      <c r="AN144"/>
      <c r="AO144"/>
      <c r="AP144"/>
      <c r="AQ144" s="333"/>
      <c r="AR144"/>
      <c r="AS144"/>
      <c r="AT144"/>
      <c r="AU144"/>
    </row>
    <row r="145" spans="1:47" ht="12.75" customHeight="1" x14ac:dyDescent="0.35">
      <c r="A145" s="311">
        <f>FrontPage!$N$2</f>
        <v>1</v>
      </c>
      <c r="B145" s="311" t="str">
        <f t="shared" si="88"/>
        <v>RO1255</v>
      </c>
      <c r="C145" s="311">
        <f t="shared" si="74"/>
        <v>202526</v>
      </c>
      <c r="D145" s="1148" t="s">
        <v>264</v>
      </c>
      <c r="E145" s="311">
        <v>25</v>
      </c>
      <c r="F145" s="311" t="s">
        <v>551</v>
      </c>
      <c r="G145" s="311">
        <f t="shared" si="69"/>
        <v>0</v>
      </c>
      <c r="H145" s="1153">
        <f t="shared" ca="1" si="72"/>
        <v>0</v>
      </c>
      <c r="I145" s="311">
        <f t="shared" si="73"/>
        <v>5</v>
      </c>
      <c r="J145" s="1151"/>
      <c r="AL145"/>
      <c r="AM145"/>
      <c r="AN145"/>
      <c r="AO145"/>
      <c r="AP145"/>
      <c r="AQ145" s="333"/>
      <c r="AR145"/>
      <c r="AS145"/>
      <c r="AT145"/>
      <c r="AU145"/>
    </row>
    <row r="146" spans="1:47" ht="12.75" customHeight="1" x14ac:dyDescent="0.35">
      <c r="A146" s="311">
        <f>FrontPage!$N$2</f>
        <v>1</v>
      </c>
      <c r="B146" s="311" t="str">
        <f t="shared" si="88"/>
        <v>RO1261.2</v>
      </c>
      <c r="C146" s="311">
        <f t="shared" si="74"/>
        <v>202526</v>
      </c>
      <c r="D146" s="1148" t="s">
        <v>264</v>
      </c>
      <c r="E146" s="311">
        <v>26</v>
      </c>
      <c r="F146" s="311" t="s">
        <v>548</v>
      </c>
      <c r="G146" s="311">
        <f t="shared" si="69"/>
        <v>0</v>
      </c>
      <c r="H146" s="1153">
        <f t="shared" ca="1" si="72"/>
        <v>0</v>
      </c>
      <c r="I146" s="311">
        <f t="shared" si="73"/>
        <v>1.2</v>
      </c>
      <c r="J146" s="1151"/>
      <c r="AL146"/>
      <c r="AM146"/>
      <c r="AN146"/>
      <c r="AO146"/>
      <c r="AP146"/>
      <c r="AQ146" s="333"/>
      <c r="AR146"/>
      <c r="AS146"/>
      <c r="AT146"/>
      <c r="AU146"/>
    </row>
    <row r="147" spans="1:47" ht="12.75" customHeight="1" x14ac:dyDescent="0.35">
      <c r="A147" s="311">
        <f>FrontPage!$N$2</f>
        <v>1</v>
      </c>
      <c r="B147" s="311" t="str">
        <f t="shared" si="88"/>
        <v>RO1265</v>
      </c>
      <c r="C147" s="311">
        <f t="shared" si="74"/>
        <v>202526</v>
      </c>
      <c r="D147" s="1148" t="s">
        <v>264</v>
      </c>
      <c r="E147" s="311">
        <v>26</v>
      </c>
      <c r="F147" s="311" t="s">
        <v>551</v>
      </c>
      <c r="G147" s="311">
        <f t="shared" si="69"/>
        <v>0</v>
      </c>
      <c r="H147" s="1153">
        <f t="shared" ca="1" si="72"/>
        <v>0</v>
      </c>
      <c r="I147" s="311">
        <f t="shared" si="73"/>
        <v>5</v>
      </c>
      <c r="J147" s="1151"/>
      <c r="AL147"/>
      <c r="AM147"/>
      <c r="AN147"/>
      <c r="AO147"/>
      <c r="AP147"/>
      <c r="AQ147" s="333"/>
      <c r="AR147"/>
      <c r="AS147"/>
      <c r="AT147"/>
      <c r="AU147"/>
    </row>
    <row r="148" spans="1:47" ht="12.75" customHeight="1" x14ac:dyDescent="0.35">
      <c r="A148" s="311">
        <f>FrontPage!$N$2</f>
        <v>1</v>
      </c>
      <c r="B148" s="311" t="str">
        <f t="shared" si="88"/>
        <v>RO1271.2</v>
      </c>
      <c r="C148" s="311">
        <f t="shared" si="74"/>
        <v>202526</v>
      </c>
      <c r="D148" s="1148" t="s">
        <v>264</v>
      </c>
      <c r="E148" s="311">
        <v>27</v>
      </c>
      <c r="F148" s="311" t="s">
        <v>548</v>
      </c>
      <c r="G148" s="311">
        <f t="shared" si="69"/>
        <v>0</v>
      </c>
      <c r="H148" s="1153">
        <f t="shared" ca="1" si="72"/>
        <v>0</v>
      </c>
      <c r="I148" s="311">
        <f t="shared" si="73"/>
        <v>1.2</v>
      </c>
      <c r="J148" s="1151"/>
      <c r="AL148"/>
      <c r="AM148"/>
      <c r="AN148"/>
      <c r="AO148"/>
      <c r="AP148"/>
      <c r="AQ148" s="333"/>
      <c r="AR148"/>
      <c r="AS148"/>
      <c r="AT148"/>
      <c r="AU148"/>
    </row>
    <row r="149" spans="1:47" ht="12.75" customHeight="1" x14ac:dyDescent="0.35">
      <c r="A149" s="311">
        <f>FrontPage!$N$2</f>
        <v>1</v>
      </c>
      <c r="B149" s="311" t="str">
        <f t="shared" si="88"/>
        <v>RO1275</v>
      </c>
      <c r="C149" s="311">
        <f t="shared" si="74"/>
        <v>202526</v>
      </c>
      <c r="D149" s="1148" t="s">
        <v>264</v>
      </c>
      <c r="E149" s="311">
        <v>27</v>
      </c>
      <c r="F149" s="311" t="s">
        <v>551</v>
      </c>
      <c r="G149" s="311">
        <f t="shared" si="69"/>
        <v>0</v>
      </c>
      <c r="H149" s="1153">
        <f t="shared" ca="1" si="72"/>
        <v>0</v>
      </c>
      <c r="I149" s="311">
        <f t="shared" si="73"/>
        <v>5</v>
      </c>
      <c r="J149" s="1151"/>
      <c r="AL149"/>
      <c r="AM149"/>
      <c r="AN149"/>
      <c r="AO149"/>
      <c r="AP149"/>
      <c r="AQ149" s="333"/>
      <c r="AR149"/>
      <c r="AS149"/>
      <c r="AT149"/>
      <c r="AU149"/>
    </row>
    <row r="150" spans="1:47" ht="12.75" customHeight="1" x14ac:dyDescent="0.35">
      <c r="A150" s="311">
        <f>FrontPage!$N$2</f>
        <v>1</v>
      </c>
      <c r="B150" s="311" t="str">
        <f t="shared" si="88"/>
        <v>RO1281.2</v>
      </c>
      <c r="C150" s="311">
        <f t="shared" si="74"/>
        <v>202526</v>
      </c>
      <c r="D150" s="1148" t="s">
        <v>264</v>
      </c>
      <c r="E150" s="311">
        <v>28</v>
      </c>
      <c r="F150" s="311" t="s">
        <v>548</v>
      </c>
      <c r="G150" s="311">
        <f t="shared" si="69"/>
        <v>0</v>
      </c>
      <c r="H150" s="1153">
        <f t="shared" ca="1" si="72"/>
        <v>0</v>
      </c>
      <c r="I150" s="311">
        <f t="shared" si="73"/>
        <v>1.2</v>
      </c>
      <c r="J150" s="1151"/>
      <c r="AL150"/>
      <c r="AM150"/>
      <c r="AN150"/>
      <c r="AO150"/>
      <c r="AP150"/>
      <c r="AQ150" s="333"/>
      <c r="AR150"/>
      <c r="AS150"/>
      <c r="AT150"/>
      <c r="AU150"/>
    </row>
    <row r="151" spans="1:47" ht="12.75" customHeight="1" x14ac:dyDescent="0.35">
      <c r="A151" s="311">
        <f>FrontPage!$N$2</f>
        <v>1</v>
      </c>
      <c r="B151" s="311" t="str">
        <f t="shared" si="88"/>
        <v>RO1285</v>
      </c>
      <c r="C151" s="311">
        <f t="shared" si="74"/>
        <v>202526</v>
      </c>
      <c r="D151" s="1148" t="s">
        <v>264</v>
      </c>
      <c r="E151" s="311">
        <v>28</v>
      </c>
      <c r="F151" s="311" t="s">
        <v>551</v>
      </c>
      <c r="G151" s="311">
        <f t="shared" si="69"/>
        <v>0</v>
      </c>
      <c r="H151" s="1153">
        <f t="shared" ca="1" si="72"/>
        <v>0</v>
      </c>
      <c r="I151" s="311">
        <f t="shared" si="73"/>
        <v>5</v>
      </c>
      <c r="J151" s="1151"/>
      <c r="AL151"/>
      <c r="AM151"/>
      <c r="AN151"/>
      <c r="AO151"/>
      <c r="AP151"/>
      <c r="AQ151" s="333"/>
      <c r="AR151"/>
      <c r="AS151"/>
      <c r="AT151"/>
      <c r="AU151"/>
    </row>
    <row r="152" spans="1:47" ht="12.75" customHeight="1" x14ac:dyDescent="0.35">
      <c r="A152" s="311">
        <f>FrontPage!$N$2</f>
        <v>1</v>
      </c>
      <c r="B152" s="311" t="str">
        <f t="shared" si="88"/>
        <v>RO1291.2</v>
      </c>
      <c r="C152" s="311">
        <f t="shared" si="74"/>
        <v>202526</v>
      </c>
      <c r="D152" s="1148" t="s">
        <v>264</v>
      </c>
      <c r="E152" s="311">
        <v>29</v>
      </c>
      <c r="F152" s="311" t="s">
        <v>548</v>
      </c>
      <c r="G152" s="311">
        <f t="shared" si="69"/>
        <v>0</v>
      </c>
      <c r="H152" s="1153">
        <f t="shared" ca="1" si="72"/>
        <v>0</v>
      </c>
      <c r="I152" s="311">
        <f t="shared" si="73"/>
        <v>1.2</v>
      </c>
      <c r="J152" s="1151"/>
      <c r="AL152"/>
      <c r="AM152"/>
      <c r="AN152"/>
      <c r="AO152"/>
      <c r="AP152"/>
      <c r="AQ152" s="333"/>
      <c r="AR152"/>
      <c r="AS152"/>
      <c r="AT152"/>
      <c r="AU152"/>
    </row>
    <row r="153" spans="1:47" ht="12.75" customHeight="1" x14ac:dyDescent="0.35">
      <c r="A153" s="311">
        <f>FrontPage!$N$2</f>
        <v>1</v>
      </c>
      <c r="B153" s="311" t="str">
        <f t="shared" si="88"/>
        <v>RO1295</v>
      </c>
      <c r="C153" s="311">
        <f t="shared" si="74"/>
        <v>202526</v>
      </c>
      <c r="D153" s="1148" t="s">
        <v>264</v>
      </c>
      <c r="E153" s="311">
        <v>29</v>
      </c>
      <c r="F153" s="311" t="s">
        <v>551</v>
      </c>
      <c r="G153" s="311">
        <f t="shared" si="69"/>
        <v>0</v>
      </c>
      <c r="H153" s="1153">
        <f t="shared" ca="1" si="72"/>
        <v>0</v>
      </c>
      <c r="I153" s="311">
        <f t="shared" si="73"/>
        <v>5</v>
      </c>
      <c r="J153" s="1151"/>
      <c r="AL153"/>
      <c r="AM153"/>
      <c r="AN153"/>
      <c r="AO153"/>
      <c r="AP153"/>
      <c r="AQ153" s="333"/>
      <c r="AR153"/>
      <c r="AS153"/>
      <c r="AT153"/>
      <c r="AU153"/>
    </row>
    <row r="154" spans="1:47" ht="12.75" customHeight="1" x14ac:dyDescent="0.35">
      <c r="A154" s="311">
        <f>FrontPage!$N$2</f>
        <v>1</v>
      </c>
      <c r="B154" s="311" t="str">
        <f t="shared" si="88"/>
        <v>RO1296.1</v>
      </c>
      <c r="C154" s="311">
        <f t="shared" si="74"/>
        <v>202526</v>
      </c>
      <c r="D154" s="1148" t="s">
        <v>264</v>
      </c>
      <c r="E154" s="311">
        <v>29</v>
      </c>
      <c r="F154" s="311" t="s">
        <v>552</v>
      </c>
      <c r="G154" s="311">
        <f t="shared" si="69"/>
        <v>0</v>
      </c>
      <c r="H154" s="1153">
        <f t="shared" ca="1" si="72"/>
        <v>0</v>
      </c>
      <c r="I154" s="311">
        <f t="shared" si="73"/>
        <v>6.1</v>
      </c>
      <c r="J154" s="1151"/>
      <c r="AL154"/>
      <c r="AM154"/>
      <c r="AN154"/>
      <c r="AO154"/>
      <c r="AP154"/>
      <c r="AQ154" s="333"/>
      <c r="AR154"/>
      <c r="AS154"/>
      <c r="AT154"/>
      <c r="AU154"/>
    </row>
    <row r="155" spans="1:47" ht="12.75" customHeight="1" x14ac:dyDescent="0.35">
      <c r="A155" s="311">
        <f>FrontPage!$N$2</f>
        <v>1</v>
      </c>
      <c r="B155" s="311" t="str">
        <f t="shared" si="88"/>
        <v>RO1298</v>
      </c>
      <c r="C155" s="311">
        <f t="shared" si="74"/>
        <v>202526</v>
      </c>
      <c r="D155" s="1148" t="s">
        <v>264</v>
      </c>
      <c r="E155" s="311">
        <v>29</v>
      </c>
      <c r="F155" s="311" t="s">
        <v>555</v>
      </c>
      <c r="G155" s="311">
        <f t="shared" si="69"/>
        <v>0</v>
      </c>
      <c r="H155" s="1153">
        <f t="shared" ca="1" si="72"/>
        <v>0</v>
      </c>
      <c r="I155" s="311">
        <f t="shared" si="73"/>
        <v>8</v>
      </c>
      <c r="J155" s="1151"/>
      <c r="AL155"/>
      <c r="AM155"/>
      <c r="AN155"/>
      <c r="AO155"/>
      <c r="AP155"/>
      <c r="AQ155" s="333"/>
      <c r="AR155"/>
      <c r="AS155"/>
      <c r="AT155"/>
      <c r="AU155"/>
    </row>
    <row r="156" spans="1:47" ht="12.75" customHeight="1" x14ac:dyDescent="0.35">
      <c r="A156" s="311">
        <f>FrontPage!$N$2</f>
        <v>1</v>
      </c>
      <c r="B156" s="311" t="str">
        <f t="shared" si="88"/>
        <v>RO1301.2</v>
      </c>
      <c r="C156" s="311">
        <f t="shared" si="74"/>
        <v>202526</v>
      </c>
      <c r="D156" s="1148" t="s">
        <v>264</v>
      </c>
      <c r="E156" s="311">
        <v>30</v>
      </c>
      <c r="F156" s="311" t="s">
        <v>548</v>
      </c>
      <c r="G156" s="311">
        <f t="shared" si="69"/>
        <v>0</v>
      </c>
      <c r="H156" s="1153">
        <f t="shared" ca="1" si="72"/>
        <v>0</v>
      </c>
      <c r="I156" s="311">
        <f t="shared" si="73"/>
        <v>1.2</v>
      </c>
      <c r="J156" s="1151"/>
      <c r="AL156"/>
      <c r="AM156"/>
      <c r="AN156"/>
      <c r="AO156"/>
      <c r="AP156"/>
      <c r="AQ156" s="333"/>
      <c r="AR156"/>
      <c r="AS156"/>
      <c r="AT156"/>
      <c r="AU156"/>
    </row>
    <row r="157" spans="1:47" ht="12.75" customHeight="1" x14ac:dyDescent="0.35">
      <c r="A157" s="311">
        <f>FrontPage!$N$2</f>
        <v>1</v>
      </c>
      <c r="B157" s="311" t="str">
        <f t="shared" si="88"/>
        <v>RO1305</v>
      </c>
      <c r="C157" s="311">
        <f t="shared" si="74"/>
        <v>202526</v>
      </c>
      <c r="D157" s="1148" t="s">
        <v>264</v>
      </c>
      <c r="E157" s="311">
        <v>30</v>
      </c>
      <c r="F157" s="311" t="s">
        <v>551</v>
      </c>
      <c r="G157" s="311">
        <f t="shared" si="69"/>
        <v>0</v>
      </c>
      <c r="H157" s="1153">
        <f t="shared" ca="1" si="72"/>
        <v>0</v>
      </c>
      <c r="I157" s="311">
        <f t="shared" si="73"/>
        <v>5</v>
      </c>
      <c r="J157" s="1151"/>
      <c r="AL157"/>
      <c r="AM157"/>
      <c r="AN157"/>
      <c r="AO157"/>
      <c r="AP157"/>
      <c r="AQ157" s="333"/>
      <c r="AR157"/>
      <c r="AS157"/>
      <c r="AT157"/>
      <c r="AU157"/>
    </row>
    <row r="158" spans="1:47" ht="12.75" customHeight="1" x14ac:dyDescent="0.35">
      <c r="A158" s="311">
        <f>FrontPage!$N$2</f>
        <v>1</v>
      </c>
      <c r="B158" s="311" t="str">
        <f t="shared" si="88"/>
        <v>RO1316.1</v>
      </c>
      <c r="C158" s="311">
        <f t="shared" si="74"/>
        <v>202526</v>
      </c>
      <c r="D158" s="1148" t="s">
        <v>264</v>
      </c>
      <c r="E158" s="311">
        <v>31</v>
      </c>
      <c r="F158" s="311" t="s">
        <v>552</v>
      </c>
      <c r="G158" s="311">
        <f t="shared" si="69"/>
        <v>0</v>
      </c>
      <c r="H158" s="1153">
        <f t="shared" ca="1" si="72"/>
        <v>0</v>
      </c>
      <c r="I158" s="311">
        <f t="shared" si="73"/>
        <v>6.1</v>
      </c>
      <c r="J158" s="1151"/>
      <c r="AL158"/>
      <c r="AM158"/>
      <c r="AN158"/>
      <c r="AO158"/>
      <c r="AP158"/>
      <c r="AQ158" s="333"/>
      <c r="AR158"/>
      <c r="AS158"/>
      <c r="AT158"/>
      <c r="AU158"/>
    </row>
    <row r="159" spans="1:47" ht="12.75" customHeight="1" x14ac:dyDescent="0.35">
      <c r="A159" s="311">
        <f>FrontPage!$N$2</f>
        <v>1</v>
      </c>
      <c r="B159" s="311" t="str">
        <f t="shared" si="88"/>
        <v>RO1316.2</v>
      </c>
      <c r="C159" s="311">
        <f t="shared" si="74"/>
        <v>202526</v>
      </c>
      <c r="D159" s="1148" t="s">
        <v>264</v>
      </c>
      <c r="E159" s="311">
        <v>31</v>
      </c>
      <c r="F159" s="311" t="s">
        <v>553</v>
      </c>
      <c r="G159" s="311">
        <f t="shared" si="69"/>
        <v>0</v>
      </c>
      <c r="H159" s="1153">
        <f t="shared" ca="1" si="72"/>
        <v>0</v>
      </c>
      <c r="I159" s="311">
        <f t="shared" si="73"/>
        <v>6.2</v>
      </c>
      <c r="J159" s="1151"/>
      <c r="AL159"/>
      <c r="AM159"/>
      <c r="AN159"/>
      <c r="AO159"/>
      <c r="AP159"/>
      <c r="AQ159" s="333"/>
      <c r="AR159"/>
      <c r="AS159"/>
      <c r="AT159"/>
      <c r="AU159"/>
    </row>
    <row r="160" spans="1:47" ht="12.75" customHeight="1" x14ac:dyDescent="0.35">
      <c r="A160" s="311">
        <f>FrontPage!$N$2</f>
        <v>1</v>
      </c>
      <c r="B160" s="311" t="str">
        <f t="shared" si="88"/>
        <v>RO1318</v>
      </c>
      <c r="C160" s="311">
        <f t="shared" si="74"/>
        <v>202526</v>
      </c>
      <c r="D160" s="1148" t="s">
        <v>264</v>
      </c>
      <c r="E160" s="311">
        <v>31</v>
      </c>
      <c r="F160" s="311" t="s">
        <v>555</v>
      </c>
      <c r="G160" s="311">
        <f t="shared" si="69"/>
        <v>0</v>
      </c>
      <c r="H160" s="1153">
        <f t="shared" ca="1" si="72"/>
        <v>0</v>
      </c>
      <c r="I160" s="311">
        <f t="shared" si="73"/>
        <v>8</v>
      </c>
      <c r="J160" s="1151"/>
      <c r="AL160"/>
      <c r="AM160"/>
      <c r="AN160"/>
      <c r="AO160"/>
      <c r="AP160"/>
      <c r="AQ160" s="333"/>
      <c r="AR160"/>
      <c r="AS160"/>
      <c r="AT160"/>
      <c r="AU160"/>
    </row>
    <row r="161" spans="1:47" ht="12.75" customHeight="1" x14ac:dyDescent="0.35">
      <c r="A161" s="311">
        <f>FrontPage!$N$2</f>
        <v>1</v>
      </c>
      <c r="B161" s="311" t="str">
        <f t="shared" si="88"/>
        <v>RO1321.2</v>
      </c>
      <c r="C161" s="311">
        <f t="shared" si="74"/>
        <v>202526</v>
      </c>
      <c r="D161" s="1148" t="s">
        <v>264</v>
      </c>
      <c r="E161" s="311">
        <v>32</v>
      </c>
      <c r="F161" s="311" t="s">
        <v>548</v>
      </c>
      <c r="G161" s="311">
        <f t="shared" si="69"/>
        <v>0</v>
      </c>
      <c r="H161" s="1153">
        <f t="shared" ca="1" si="72"/>
        <v>0</v>
      </c>
      <c r="I161" s="311">
        <f t="shared" si="73"/>
        <v>1.2</v>
      </c>
      <c r="J161" s="1151"/>
      <c r="AL161"/>
      <c r="AM161"/>
      <c r="AN161"/>
      <c r="AO161"/>
      <c r="AP161"/>
      <c r="AQ161" s="333"/>
      <c r="AR161"/>
      <c r="AS161"/>
      <c r="AT161"/>
      <c r="AU161"/>
    </row>
    <row r="162" spans="1:47" ht="12.75" customHeight="1" x14ac:dyDescent="0.35">
      <c r="A162" s="311">
        <f>FrontPage!$N$2</f>
        <v>1</v>
      </c>
      <c r="B162" s="311" t="str">
        <f t="shared" si="88"/>
        <v>RO1325</v>
      </c>
      <c r="C162" s="311">
        <f t="shared" si="74"/>
        <v>202526</v>
      </c>
      <c r="D162" s="1148" t="s">
        <v>264</v>
      </c>
      <c r="E162" s="311">
        <v>32</v>
      </c>
      <c r="F162" s="311" t="s">
        <v>551</v>
      </c>
      <c r="G162" s="311">
        <f t="shared" ref="G162:G225" si="94">UANumber</f>
        <v>0</v>
      </c>
      <c r="H162" s="1153">
        <f t="shared" ca="1" si="72"/>
        <v>0</v>
      </c>
      <c r="I162" s="311">
        <f t="shared" si="73"/>
        <v>5</v>
      </c>
      <c r="J162" s="1151"/>
      <c r="AL162"/>
      <c r="AM162"/>
      <c r="AN162"/>
      <c r="AO162"/>
      <c r="AP162"/>
      <c r="AQ162" s="333"/>
      <c r="AR162"/>
      <c r="AS162"/>
      <c r="AT162"/>
      <c r="AU162"/>
    </row>
    <row r="163" spans="1:47" ht="12.75" customHeight="1" x14ac:dyDescent="0.35">
      <c r="A163" s="311">
        <f>FrontPage!$N$2</f>
        <v>1</v>
      </c>
      <c r="B163" s="311" t="str">
        <f t="shared" si="88"/>
        <v>RO1326.2</v>
      </c>
      <c r="C163" s="311">
        <f t="shared" si="74"/>
        <v>202526</v>
      </c>
      <c r="D163" s="1148" t="s">
        <v>264</v>
      </c>
      <c r="E163" s="311">
        <v>32</v>
      </c>
      <c r="F163" s="311" t="s">
        <v>553</v>
      </c>
      <c r="G163" s="311">
        <f t="shared" si="94"/>
        <v>0</v>
      </c>
      <c r="H163" s="1153">
        <f t="shared" ca="1" si="72"/>
        <v>0</v>
      </c>
      <c r="I163" s="311">
        <f t="shared" si="73"/>
        <v>6.2</v>
      </c>
      <c r="J163" s="1151"/>
      <c r="AL163"/>
      <c r="AM163"/>
      <c r="AN163"/>
      <c r="AO163"/>
      <c r="AP163"/>
      <c r="AQ163" s="333"/>
      <c r="AR163"/>
      <c r="AS163"/>
      <c r="AT163"/>
      <c r="AU163"/>
    </row>
    <row r="164" spans="1:47" ht="12.75" customHeight="1" x14ac:dyDescent="0.35">
      <c r="A164" s="311">
        <f>FrontPage!$N$2</f>
        <v>1</v>
      </c>
      <c r="B164" s="311" t="str">
        <f t="shared" si="88"/>
        <v>RO1328</v>
      </c>
      <c r="C164" s="311">
        <f t="shared" si="74"/>
        <v>202526</v>
      </c>
      <c r="D164" s="1148" t="s">
        <v>264</v>
      </c>
      <c r="E164" s="311">
        <v>32</v>
      </c>
      <c r="F164" s="311" t="s">
        <v>555</v>
      </c>
      <c r="G164" s="311">
        <f t="shared" si="94"/>
        <v>0</v>
      </c>
      <c r="H164" s="1153">
        <f t="shared" ca="1" si="72"/>
        <v>0</v>
      </c>
      <c r="I164" s="311">
        <f t="shared" si="73"/>
        <v>8</v>
      </c>
      <c r="J164" s="1151"/>
      <c r="AL164"/>
      <c r="AM164"/>
      <c r="AN164"/>
      <c r="AO164"/>
      <c r="AP164"/>
      <c r="AQ164" s="333"/>
      <c r="AR164"/>
      <c r="AS164"/>
      <c r="AT164"/>
      <c r="AU164"/>
    </row>
    <row r="165" spans="1:47" ht="12.75" customHeight="1" x14ac:dyDescent="0.35">
      <c r="A165" s="311">
        <f>FrontPage!$N$2</f>
        <v>1</v>
      </c>
      <c r="B165" s="311" t="str">
        <f t="shared" si="88"/>
        <v>RO1331.1</v>
      </c>
      <c r="C165" s="311">
        <f t="shared" si="74"/>
        <v>202526</v>
      </c>
      <c r="D165" s="1148" t="s">
        <v>264</v>
      </c>
      <c r="E165" s="311">
        <v>33</v>
      </c>
      <c r="F165" s="311" t="s">
        <v>547</v>
      </c>
      <c r="G165" s="311">
        <f t="shared" si="94"/>
        <v>0</v>
      </c>
      <c r="H165" s="1153">
        <f t="shared" ca="1" si="72"/>
        <v>0</v>
      </c>
      <c r="I165" s="311">
        <f t="shared" si="73"/>
        <v>1.1000000000000001</v>
      </c>
      <c r="J165" s="1151"/>
      <c r="AL165"/>
      <c r="AM165"/>
      <c r="AN165"/>
      <c r="AO165"/>
      <c r="AP165"/>
      <c r="AQ165" s="333"/>
      <c r="AR165"/>
      <c r="AS165"/>
      <c r="AT165"/>
      <c r="AU165"/>
    </row>
    <row r="166" spans="1:47" ht="12.75" customHeight="1" x14ac:dyDescent="0.35">
      <c r="A166" s="311">
        <f>FrontPage!$N$2</f>
        <v>1</v>
      </c>
      <c r="B166" s="311" t="str">
        <f t="shared" si="88"/>
        <v>RO1331.2</v>
      </c>
      <c r="C166" s="311">
        <f t="shared" si="74"/>
        <v>202526</v>
      </c>
      <c r="D166" s="1148" t="s">
        <v>264</v>
      </c>
      <c r="E166" s="311">
        <v>33</v>
      </c>
      <c r="F166" s="311" t="s">
        <v>548</v>
      </c>
      <c r="G166" s="311">
        <f t="shared" si="94"/>
        <v>0</v>
      </c>
      <c r="H166" s="1153">
        <f t="shared" ca="1" si="72"/>
        <v>0</v>
      </c>
      <c r="I166" s="311">
        <f t="shared" si="73"/>
        <v>1.2</v>
      </c>
      <c r="J166" s="1151"/>
      <c r="AL166"/>
      <c r="AM166"/>
      <c r="AN166"/>
      <c r="AO166"/>
      <c r="AP166"/>
      <c r="AQ166" s="333"/>
      <c r="AR166"/>
      <c r="AS166"/>
      <c r="AT166"/>
      <c r="AU166"/>
    </row>
    <row r="167" spans="1:47" ht="12.75" customHeight="1" x14ac:dyDescent="0.35">
      <c r="A167" s="311">
        <f>FrontPage!$N$2</f>
        <v>1</v>
      </c>
      <c r="B167" s="311" t="str">
        <f t="shared" si="88"/>
        <v>RO1332</v>
      </c>
      <c r="C167" s="311">
        <f t="shared" si="74"/>
        <v>202526</v>
      </c>
      <c r="D167" s="1148" t="s">
        <v>264</v>
      </c>
      <c r="E167" s="311">
        <v>33</v>
      </c>
      <c r="F167" s="311" t="s">
        <v>546</v>
      </c>
      <c r="G167" s="311">
        <f t="shared" si="94"/>
        <v>0</v>
      </c>
      <c r="H167" s="1153">
        <f t="shared" ca="1" si="72"/>
        <v>0</v>
      </c>
      <c r="I167" s="311">
        <f t="shared" si="73"/>
        <v>2</v>
      </c>
      <c r="J167" s="1151"/>
      <c r="AL167"/>
      <c r="AM167"/>
      <c r="AN167"/>
      <c r="AO167"/>
      <c r="AP167"/>
      <c r="AQ167" s="333"/>
      <c r="AR167"/>
      <c r="AS167"/>
      <c r="AT167"/>
      <c r="AU167"/>
    </row>
    <row r="168" spans="1:47" ht="12.75" customHeight="1" x14ac:dyDescent="0.35">
      <c r="A168" s="311">
        <f>FrontPage!$N$2</f>
        <v>1</v>
      </c>
      <c r="B168" s="311" t="str">
        <f t="shared" si="88"/>
        <v>RO1335</v>
      </c>
      <c r="C168" s="311">
        <f t="shared" si="74"/>
        <v>202526</v>
      </c>
      <c r="D168" s="1148" t="s">
        <v>264</v>
      </c>
      <c r="E168" s="311">
        <v>33</v>
      </c>
      <c r="F168" s="311" t="s">
        <v>551</v>
      </c>
      <c r="G168" s="311">
        <f t="shared" si="94"/>
        <v>0</v>
      </c>
      <c r="H168" s="1153">
        <f t="shared" ca="1" si="72"/>
        <v>0</v>
      </c>
      <c r="I168" s="311">
        <f t="shared" si="73"/>
        <v>5</v>
      </c>
      <c r="J168" s="1151"/>
      <c r="AL168"/>
      <c r="AM168"/>
      <c r="AN168"/>
      <c r="AO168"/>
      <c r="AP168"/>
      <c r="AQ168" s="333"/>
      <c r="AR168"/>
      <c r="AS168"/>
      <c r="AT168"/>
      <c r="AU168"/>
    </row>
    <row r="169" spans="1:47" ht="12.75" customHeight="1" x14ac:dyDescent="0.35">
      <c r="A169" s="311">
        <f>FrontPage!$N$2</f>
        <v>1</v>
      </c>
      <c r="B169" s="311" t="str">
        <f t="shared" si="88"/>
        <v>RO1336.1</v>
      </c>
      <c r="C169" s="311">
        <f t="shared" si="74"/>
        <v>202526</v>
      </c>
      <c r="D169" s="1148" t="s">
        <v>264</v>
      </c>
      <c r="E169" s="311">
        <v>33</v>
      </c>
      <c r="F169" s="311" t="s">
        <v>552</v>
      </c>
      <c r="G169" s="311">
        <f t="shared" si="94"/>
        <v>0</v>
      </c>
      <c r="H169" s="1153">
        <f t="shared" ca="1" si="72"/>
        <v>0</v>
      </c>
      <c r="I169" s="311">
        <f t="shared" si="73"/>
        <v>6.1</v>
      </c>
      <c r="J169" s="1151"/>
      <c r="AL169"/>
      <c r="AM169"/>
      <c r="AN169"/>
      <c r="AO169"/>
      <c r="AP169"/>
      <c r="AQ169" s="333"/>
      <c r="AR169"/>
      <c r="AS169"/>
      <c r="AT169"/>
      <c r="AU169"/>
    </row>
    <row r="170" spans="1:47" ht="12.75" customHeight="1" x14ac:dyDescent="0.35">
      <c r="A170" s="311">
        <f>FrontPage!$N$2</f>
        <v>1</v>
      </c>
      <c r="B170" s="311" t="str">
        <f t="shared" si="88"/>
        <v>RO1336.2</v>
      </c>
      <c r="C170" s="311">
        <f t="shared" si="74"/>
        <v>202526</v>
      </c>
      <c r="D170" s="1148" t="s">
        <v>264</v>
      </c>
      <c r="E170" s="311">
        <v>33</v>
      </c>
      <c r="F170" s="311" t="s">
        <v>553</v>
      </c>
      <c r="G170" s="311">
        <f t="shared" si="94"/>
        <v>0</v>
      </c>
      <c r="H170" s="1153">
        <f t="shared" ca="1" si="72"/>
        <v>0</v>
      </c>
      <c r="I170" s="311">
        <f t="shared" si="73"/>
        <v>6.2</v>
      </c>
      <c r="J170" s="1151"/>
      <c r="AL170"/>
      <c r="AM170"/>
      <c r="AN170"/>
      <c r="AO170"/>
      <c r="AP170"/>
      <c r="AQ170" s="333"/>
      <c r="AR170"/>
      <c r="AS170"/>
      <c r="AT170"/>
      <c r="AU170"/>
    </row>
    <row r="171" spans="1:47" ht="12.75" customHeight="1" x14ac:dyDescent="0.35">
      <c r="A171" s="311">
        <f>FrontPage!$N$2</f>
        <v>1</v>
      </c>
      <c r="B171" s="311" t="str">
        <f t="shared" si="88"/>
        <v>RO1338</v>
      </c>
      <c r="C171" s="311">
        <f t="shared" si="74"/>
        <v>202526</v>
      </c>
      <c r="D171" s="1148" t="s">
        <v>264</v>
      </c>
      <c r="E171" s="311">
        <v>33</v>
      </c>
      <c r="F171" s="311" t="s">
        <v>555</v>
      </c>
      <c r="G171" s="311">
        <f t="shared" si="94"/>
        <v>0</v>
      </c>
      <c r="H171" s="1153">
        <f t="shared" ca="1" si="72"/>
        <v>0</v>
      </c>
      <c r="I171" s="311">
        <f t="shared" si="73"/>
        <v>8</v>
      </c>
      <c r="J171" s="1151"/>
      <c r="AL171"/>
      <c r="AM171"/>
      <c r="AN171"/>
      <c r="AO171"/>
      <c r="AP171"/>
      <c r="AQ171" s="333"/>
      <c r="AR171"/>
      <c r="AS171"/>
      <c r="AT171"/>
      <c r="AU171"/>
    </row>
    <row r="172" spans="1:47" ht="12.75" customHeight="1" x14ac:dyDescent="0.35">
      <c r="A172" s="311">
        <f>FrontPage!$N$2</f>
        <v>1</v>
      </c>
      <c r="B172" s="311" t="str">
        <f t="shared" si="88"/>
        <v>RO13310</v>
      </c>
      <c r="C172" s="311">
        <f t="shared" si="74"/>
        <v>202526</v>
      </c>
      <c r="D172" s="1148" t="s">
        <v>264</v>
      </c>
      <c r="E172" s="311">
        <v>33</v>
      </c>
      <c r="F172" s="311" t="s">
        <v>557</v>
      </c>
      <c r="G172" s="311">
        <f t="shared" si="94"/>
        <v>0</v>
      </c>
      <c r="H172" s="1153">
        <f t="shared" ca="1" si="72"/>
        <v>0</v>
      </c>
      <c r="I172" s="311">
        <f t="shared" si="73"/>
        <v>10</v>
      </c>
      <c r="J172" s="1151"/>
      <c r="AL172"/>
      <c r="AM172"/>
      <c r="AN172"/>
      <c r="AO172"/>
      <c r="AP172"/>
      <c r="AQ172" s="333"/>
      <c r="AR172"/>
      <c r="AS172"/>
      <c r="AT172"/>
      <c r="AU172"/>
    </row>
    <row r="173" spans="1:47" ht="12.75" customHeight="1" x14ac:dyDescent="0.35">
      <c r="A173" s="311">
        <f>FrontPage!$N$2</f>
        <v>1</v>
      </c>
      <c r="B173" s="311" t="str">
        <f t="shared" si="88"/>
        <v>RO13311</v>
      </c>
      <c r="C173" s="311">
        <f t="shared" si="74"/>
        <v>202526</v>
      </c>
      <c r="D173" s="1148" t="s">
        <v>264</v>
      </c>
      <c r="E173" s="311">
        <v>33</v>
      </c>
      <c r="F173" s="311" t="s">
        <v>558</v>
      </c>
      <c r="G173" s="311">
        <f t="shared" si="94"/>
        <v>0</v>
      </c>
      <c r="H173" s="1153">
        <f t="shared" ref="H173:H236" ca="1" si="95">IF(UANumber = 0,0,IF(VLOOKUP(E173,INDIRECT("_"&amp;D173),MATCH(F173,INDIRECT("_"&amp;D173&amp;$I$2),0),FALSE)="",0,VLOOKUP(E173,INDIRECT("_"&amp;D173),MATCH(F173,INDIRECT("_"&amp;D173&amp;$I$2),0),FALSE)))</f>
        <v>0</v>
      </c>
      <c r="I173" s="311">
        <f t="shared" si="73"/>
        <v>11</v>
      </c>
      <c r="J173" s="1151"/>
      <c r="AL173"/>
      <c r="AM173"/>
      <c r="AN173"/>
      <c r="AO173"/>
      <c r="AP173"/>
      <c r="AQ173" s="333"/>
      <c r="AR173"/>
      <c r="AS173"/>
      <c r="AT173"/>
      <c r="AU173"/>
    </row>
    <row r="174" spans="1:47" ht="12.75" customHeight="1" x14ac:dyDescent="0.35">
      <c r="A174" s="311">
        <f>FrontPage!$N$2</f>
        <v>1</v>
      </c>
      <c r="B174" s="311" t="str">
        <f t="shared" si="88"/>
        <v>RO1341.1</v>
      </c>
      <c r="C174" s="311">
        <f t="shared" si="74"/>
        <v>202526</v>
      </c>
      <c r="D174" s="1148" t="s">
        <v>264</v>
      </c>
      <c r="E174" s="311">
        <v>34</v>
      </c>
      <c r="F174" s="311" t="s">
        <v>547</v>
      </c>
      <c r="G174" s="311">
        <f t="shared" si="94"/>
        <v>0</v>
      </c>
      <c r="H174" s="1153">
        <f t="shared" ca="1" si="95"/>
        <v>0</v>
      </c>
      <c r="I174" s="311">
        <f t="shared" si="73"/>
        <v>1.1000000000000001</v>
      </c>
      <c r="J174" s="1151"/>
      <c r="AL174"/>
      <c r="AM174"/>
      <c r="AN174"/>
      <c r="AO174"/>
      <c r="AP174"/>
      <c r="AQ174" s="333"/>
      <c r="AR174"/>
      <c r="AS174"/>
      <c r="AT174"/>
      <c r="AU174"/>
    </row>
    <row r="175" spans="1:47" ht="12.75" customHeight="1" x14ac:dyDescent="0.35">
      <c r="A175" s="311">
        <f>FrontPage!$N$2</f>
        <v>1</v>
      </c>
      <c r="B175" s="311" t="str">
        <f t="shared" si="88"/>
        <v>RO1341.2</v>
      </c>
      <c r="C175" s="311">
        <f t="shared" si="74"/>
        <v>202526</v>
      </c>
      <c r="D175" s="1148" t="s">
        <v>264</v>
      </c>
      <c r="E175" s="311">
        <v>34</v>
      </c>
      <c r="F175" s="311" t="s">
        <v>548</v>
      </c>
      <c r="G175" s="311">
        <f t="shared" si="94"/>
        <v>0</v>
      </c>
      <c r="H175" s="1153">
        <f t="shared" ca="1" si="95"/>
        <v>0</v>
      </c>
      <c r="I175" s="311">
        <f t="shared" si="73"/>
        <v>1.2</v>
      </c>
      <c r="J175" s="1151"/>
      <c r="AL175"/>
      <c r="AM175"/>
      <c r="AN175"/>
      <c r="AO175"/>
      <c r="AP175"/>
      <c r="AQ175" s="333"/>
      <c r="AR175"/>
      <c r="AS175"/>
      <c r="AT175"/>
      <c r="AU175"/>
    </row>
    <row r="176" spans="1:47" ht="12.75" customHeight="1" x14ac:dyDescent="0.35">
      <c r="A176" s="311">
        <f>FrontPage!$N$2</f>
        <v>1</v>
      </c>
      <c r="B176" s="311" t="str">
        <f t="shared" si="88"/>
        <v>RO1342</v>
      </c>
      <c r="C176" s="311">
        <f t="shared" si="74"/>
        <v>202526</v>
      </c>
      <c r="D176" s="1148" t="s">
        <v>264</v>
      </c>
      <c r="E176" s="311">
        <v>34</v>
      </c>
      <c r="F176" s="311" t="s">
        <v>546</v>
      </c>
      <c r="G176" s="311">
        <f t="shared" si="94"/>
        <v>0</v>
      </c>
      <c r="H176" s="1153">
        <f t="shared" ca="1" si="95"/>
        <v>0</v>
      </c>
      <c r="I176" s="311">
        <f t="shared" si="73"/>
        <v>2</v>
      </c>
      <c r="J176" s="1151"/>
      <c r="AL176"/>
      <c r="AM176"/>
      <c r="AN176"/>
      <c r="AO176"/>
      <c r="AP176"/>
      <c r="AQ176" s="333"/>
      <c r="AR176"/>
      <c r="AS176"/>
      <c r="AT176"/>
      <c r="AU176"/>
    </row>
    <row r="177" spans="1:47" ht="12.75" customHeight="1" x14ac:dyDescent="0.35">
      <c r="A177" s="311">
        <f>FrontPage!$N$2</f>
        <v>1</v>
      </c>
      <c r="B177" s="311" t="str">
        <f t="shared" si="88"/>
        <v>RO1345</v>
      </c>
      <c r="C177" s="311">
        <f t="shared" si="74"/>
        <v>202526</v>
      </c>
      <c r="D177" s="1148" t="s">
        <v>264</v>
      </c>
      <c r="E177" s="311">
        <v>34</v>
      </c>
      <c r="F177" s="311" t="s">
        <v>551</v>
      </c>
      <c r="G177" s="311">
        <f t="shared" si="94"/>
        <v>0</v>
      </c>
      <c r="H177" s="1153">
        <f t="shared" ca="1" si="95"/>
        <v>0</v>
      </c>
      <c r="I177" s="311">
        <f t="shared" si="73"/>
        <v>5</v>
      </c>
      <c r="J177" s="1151"/>
      <c r="AL177"/>
      <c r="AM177"/>
      <c r="AN177"/>
      <c r="AO177"/>
      <c r="AP177"/>
      <c r="AQ177" s="333"/>
      <c r="AR177"/>
      <c r="AS177"/>
      <c r="AT177"/>
      <c r="AU177"/>
    </row>
    <row r="178" spans="1:47" ht="12.75" customHeight="1" x14ac:dyDescent="0.35">
      <c r="A178" s="311">
        <f>FrontPage!$N$2</f>
        <v>1</v>
      </c>
      <c r="B178" s="311" t="str">
        <f t="shared" si="88"/>
        <v>RO1346.1</v>
      </c>
      <c r="C178" s="311">
        <f t="shared" si="74"/>
        <v>202526</v>
      </c>
      <c r="D178" s="1148" t="s">
        <v>264</v>
      </c>
      <c r="E178" s="311">
        <v>34</v>
      </c>
      <c r="F178" s="311" t="s">
        <v>552</v>
      </c>
      <c r="G178" s="311">
        <f t="shared" si="94"/>
        <v>0</v>
      </c>
      <c r="H178" s="1153">
        <f t="shared" ca="1" si="95"/>
        <v>0</v>
      </c>
      <c r="I178" s="311">
        <f t="shared" si="73"/>
        <v>6.1</v>
      </c>
      <c r="J178" s="1151"/>
      <c r="AL178"/>
      <c r="AM178"/>
      <c r="AN178"/>
      <c r="AO178"/>
      <c r="AP178"/>
      <c r="AQ178" s="333"/>
      <c r="AR178"/>
      <c r="AS178"/>
      <c r="AT178"/>
      <c r="AU178"/>
    </row>
    <row r="179" spans="1:47" ht="12.75" customHeight="1" x14ac:dyDescent="0.35">
      <c r="A179" s="311">
        <f>FrontPage!$N$2</f>
        <v>1</v>
      </c>
      <c r="B179" s="311" t="str">
        <f t="shared" si="88"/>
        <v>RO1346.2</v>
      </c>
      <c r="C179" s="311">
        <f t="shared" si="74"/>
        <v>202526</v>
      </c>
      <c r="D179" s="1148" t="s">
        <v>264</v>
      </c>
      <c r="E179" s="311">
        <v>34</v>
      </c>
      <c r="F179" s="311" t="s">
        <v>553</v>
      </c>
      <c r="G179" s="311">
        <f t="shared" si="94"/>
        <v>0</v>
      </c>
      <c r="H179" s="1153">
        <f t="shared" ca="1" si="95"/>
        <v>0</v>
      </c>
      <c r="I179" s="311">
        <f t="shared" si="73"/>
        <v>6.2</v>
      </c>
      <c r="J179" s="1151"/>
      <c r="AL179"/>
      <c r="AM179"/>
      <c r="AN179"/>
      <c r="AO179"/>
      <c r="AP179"/>
      <c r="AQ179" s="333"/>
      <c r="AR179"/>
      <c r="AS179"/>
      <c r="AT179"/>
      <c r="AU179"/>
    </row>
    <row r="180" spans="1:47" ht="12.75" customHeight="1" x14ac:dyDescent="0.35">
      <c r="A180" s="311">
        <f>FrontPage!$N$2</f>
        <v>1</v>
      </c>
      <c r="B180" s="311" t="str">
        <f t="shared" si="88"/>
        <v>RO1348</v>
      </c>
      <c r="C180" s="311">
        <f t="shared" si="74"/>
        <v>202526</v>
      </c>
      <c r="D180" s="1148" t="s">
        <v>264</v>
      </c>
      <c r="E180" s="311">
        <v>34</v>
      </c>
      <c r="F180" s="311" t="s">
        <v>555</v>
      </c>
      <c r="G180" s="311">
        <f t="shared" si="94"/>
        <v>0</v>
      </c>
      <c r="H180" s="1153">
        <f t="shared" ca="1" si="95"/>
        <v>0</v>
      </c>
      <c r="I180" s="311">
        <f t="shared" si="73"/>
        <v>8</v>
      </c>
      <c r="J180" s="1151"/>
      <c r="AL180"/>
      <c r="AM180"/>
      <c r="AN180"/>
      <c r="AO180"/>
      <c r="AP180"/>
      <c r="AQ180" s="333"/>
      <c r="AR180"/>
      <c r="AS180"/>
      <c r="AT180"/>
      <c r="AU180"/>
    </row>
    <row r="181" spans="1:47" ht="12.75" customHeight="1" x14ac:dyDescent="0.35">
      <c r="A181" s="311">
        <f>FrontPage!$N$2</f>
        <v>1</v>
      </c>
      <c r="B181" s="311" t="str">
        <f t="shared" si="88"/>
        <v>RO13410</v>
      </c>
      <c r="C181" s="311">
        <f t="shared" si="74"/>
        <v>202526</v>
      </c>
      <c r="D181" s="1148" t="s">
        <v>264</v>
      </c>
      <c r="E181" s="311">
        <v>34</v>
      </c>
      <c r="F181" s="311" t="s">
        <v>557</v>
      </c>
      <c r="G181" s="311">
        <f t="shared" si="94"/>
        <v>0</v>
      </c>
      <c r="H181" s="1153">
        <f t="shared" ca="1" si="95"/>
        <v>0</v>
      </c>
      <c r="I181" s="311">
        <f t="shared" si="73"/>
        <v>10</v>
      </c>
      <c r="J181" s="1151"/>
      <c r="AL181"/>
      <c r="AM181"/>
      <c r="AN181"/>
      <c r="AO181"/>
      <c r="AP181"/>
      <c r="AQ181" s="333"/>
      <c r="AR181"/>
      <c r="AS181"/>
      <c r="AT181"/>
      <c r="AU181"/>
    </row>
    <row r="182" spans="1:47" ht="12.75" customHeight="1" x14ac:dyDescent="0.35">
      <c r="A182" s="311">
        <f>FrontPage!$N$2</f>
        <v>1</v>
      </c>
      <c r="B182" s="311" t="str">
        <f t="shared" si="88"/>
        <v>RO13411</v>
      </c>
      <c r="C182" s="311">
        <f t="shared" si="74"/>
        <v>202526</v>
      </c>
      <c r="D182" s="1148" t="s">
        <v>264</v>
      </c>
      <c r="E182" s="311">
        <v>34</v>
      </c>
      <c r="F182" s="311" t="s">
        <v>558</v>
      </c>
      <c r="G182" s="311">
        <f t="shared" si="94"/>
        <v>0</v>
      </c>
      <c r="H182" s="1153">
        <f t="shared" ca="1" si="95"/>
        <v>0</v>
      </c>
      <c r="I182" s="311">
        <f t="shared" si="73"/>
        <v>11</v>
      </c>
      <c r="J182" s="1151"/>
      <c r="AL182"/>
      <c r="AM182"/>
      <c r="AN182"/>
      <c r="AO182"/>
      <c r="AP182"/>
      <c r="AQ182" s="333"/>
      <c r="AR182"/>
      <c r="AS182"/>
      <c r="AT182"/>
      <c r="AU182"/>
    </row>
    <row r="183" spans="1:47" ht="12.75" customHeight="1" x14ac:dyDescent="0.35">
      <c r="A183" s="311">
        <f>FrontPage!$N$2</f>
        <v>1</v>
      </c>
      <c r="B183" s="311" t="str">
        <f t="shared" si="88"/>
        <v>RO1971.1</v>
      </c>
      <c r="C183" s="311">
        <f t="shared" si="74"/>
        <v>202526</v>
      </c>
      <c r="D183" s="1148" t="s">
        <v>264</v>
      </c>
      <c r="E183" s="311">
        <v>97</v>
      </c>
      <c r="F183" s="311" t="s">
        <v>547</v>
      </c>
      <c r="G183" s="311">
        <f t="shared" si="94"/>
        <v>0</v>
      </c>
      <c r="H183" s="1153">
        <f t="shared" ca="1" si="95"/>
        <v>0</v>
      </c>
      <c r="I183" s="311">
        <f t="shared" ref="I183:I246" si="96">VLOOKUP(F183,CIndex,2,FALSE)</f>
        <v>1.1000000000000001</v>
      </c>
      <c r="J183" s="1151"/>
      <c r="AL183"/>
      <c r="AM183"/>
      <c r="AN183"/>
      <c r="AO183"/>
      <c r="AP183"/>
      <c r="AQ183" s="333"/>
      <c r="AR183"/>
      <c r="AS183"/>
      <c r="AT183"/>
      <c r="AU183"/>
    </row>
    <row r="184" spans="1:47" ht="12.75" customHeight="1" x14ac:dyDescent="0.35">
      <c r="A184" s="311">
        <f>FrontPage!$N$2</f>
        <v>1</v>
      </c>
      <c r="B184" s="311" t="str">
        <f t="shared" si="88"/>
        <v>RO1971.2</v>
      </c>
      <c r="C184" s="311">
        <f t="shared" si="74"/>
        <v>202526</v>
      </c>
      <c r="D184" s="1148" t="s">
        <v>264</v>
      </c>
      <c r="E184" s="311">
        <v>97</v>
      </c>
      <c r="F184" s="311" t="s">
        <v>548</v>
      </c>
      <c r="G184" s="311">
        <f t="shared" si="94"/>
        <v>0</v>
      </c>
      <c r="H184" s="1153">
        <f t="shared" ca="1" si="95"/>
        <v>0</v>
      </c>
      <c r="I184" s="311">
        <f t="shared" si="96"/>
        <v>1.2</v>
      </c>
      <c r="J184" s="1151"/>
      <c r="AL184"/>
      <c r="AM184"/>
      <c r="AN184"/>
      <c r="AO184"/>
      <c r="AP184"/>
      <c r="AQ184" s="333"/>
      <c r="AR184"/>
      <c r="AS184"/>
      <c r="AT184"/>
      <c r="AU184"/>
    </row>
    <row r="185" spans="1:47" ht="12.75" customHeight="1" x14ac:dyDescent="0.35">
      <c r="A185" s="311">
        <f>FrontPage!$N$2</f>
        <v>1</v>
      </c>
      <c r="B185" s="311" t="str">
        <f t="shared" si="88"/>
        <v>RO1972</v>
      </c>
      <c r="C185" s="311">
        <f t="shared" ref="C185:C248" si="97">year</f>
        <v>202526</v>
      </c>
      <c r="D185" s="1148" t="s">
        <v>264</v>
      </c>
      <c r="E185" s="311">
        <v>97</v>
      </c>
      <c r="F185" s="311" t="s">
        <v>546</v>
      </c>
      <c r="G185" s="311">
        <f t="shared" si="94"/>
        <v>0</v>
      </c>
      <c r="H185" s="1153">
        <f t="shared" ca="1" si="95"/>
        <v>0</v>
      </c>
      <c r="I185" s="311">
        <f t="shared" si="96"/>
        <v>2</v>
      </c>
      <c r="J185" s="1151"/>
      <c r="AL185"/>
      <c r="AM185"/>
      <c r="AN185"/>
      <c r="AO185"/>
      <c r="AP185"/>
      <c r="AQ185" s="333"/>
      <c r="AR185"/>
      <c r="AS185"/>
      <c r="AT185"/>
      <c r="AU185"/>
    </row>
    <row r="186" spans="1:47" ht="12.75" customHeight="1" x14ac:dyDescent="0.35">
      <c r="A186" s="311">
        <f>FrontPage!$N$2</f>
        <v>1</v>
      </c>
      <c r="B186" s="311" t="str">
        <f t="shared" si="88"/>
        <v>RO1973</v>
      </c>
      <c r="C186" s="311">
        <f t="shared" si="97"/>
        <v>202526</v>
      </c>
      <c r="D186" s="1148" t="s">
        <v>264</v>
      </c>
      <c r="E186" s="311">
        <v>97</v>
      </c>
      <c r="F186" s="311" t="s">
        <v>549</v>
      </c>
      <c r="G186" s="311">
        <f t="shared" si="94"/>
        <v>0</v>
      </c>
      <c r="H186" s="1153">
        <f t="shared" ca="1" si="95"/>
        <v>0</v>
      </c>
      <c r="I186" s="311">
        <f t="shared" si="96"/>
        <v>3</v>
      </c>
      <c r="J186" s="1151"/>
      <c r="AL186"/>
      <c r="AM186"/>
      <c r="AN186"/>
      <c r="AO186"/>
      <c r="AP186"/>
      <c r="AQ186" s="333"/>
      <c r="AR186"/>
      <c r="AS186"/>
      <c r="AT186"/>
      <c r="AU186"/>
    </row>
    <row r="187" spans="1:47" ht="12.75" customHeight="1" x14ac:dyDescent="0.35">
      <c r="A187" s="311">
        <f>FrontPage!$N$2</f>
        <v>1</v>
      </c>
      <c r="B187" s="311" t="str">
        <f t="shared" si="88"/>
        <v>RO1975</v>
      </c>
      <c r="C187" s="311">
        <f t="shared" si="97"/>
        <v>202526</v>
      </c>
      <c r="D187" s="1148" t="s">
        <v>264</v>
      </c>
      <c r="E187" s="311">
        <v>97</v>
      </c>
      <c r="F187" s="311" t="s">
        <v>551</v>
      </c>
      <c r="G187" s="311">
        <f t="shared" si="94"/>
        <v>0</v>
      </c>
      <c r="H187" s="1153">
        <f t="shared" ca="1" si="95"/>
        <v>0</v>
      </c>
      <c r="I187" s="311">
        <f t="shared" si="96"/>
        <v>5</v>
      </c>
      <c r="J187" s="1151"/>
      <c r="AL187"/>
      <c r="AM187"/>
      <c r="AN187"/>
      <c r="AO187"/>
      <c r="AP187"/>
      <c r="AQ187" s="333"/>
      <c r="AR187"/>
      <c r="AS187"/>
      <c r="AT187"/>
      <c r="AU187"/>
    </row>
    <row r="188" spans="1:47" ht="12.75" customHeight="1" x14ac:dyDescent="0.35">
      <c r="A188" s="311">
        <f>FrontPage!$N$2</f>
        <v>1</v>
      </c>
      <c r="B188" s="311" t="str">
        <f t="shared" si="88"/>
        <v>RO1976.1</v>
      </c>
      <c r="C188" s="311">
        <f t="shared" si="97"/>
        <v>202526</v>
      </c>
      <c r="D188" s="1148" t="s">
        <v>264</v>
      </c>
      <c r="E188" s="311">
        <v>97</v>
      </c>
      <c r="F188" s="311" t="s">
        <v>552</v>
      </c>
      <c r="G188" s="311">
        <f t="shared" si="94"/>
        <v>0</v>
      </c>
      <c r="H188" s="1153">
        <f t="shared" ca="1" si="95"/>
        <v>0</v>
      </c>
      <c r="I188" s="311">
        <f t="shared" si="96"/>
        <v>6.1</v>
      </c>
      <c r="J188" s="1151"/>
      <c r="AL188"/>
      <c r="AM188"/>
      <c r="AN188"/>
      <c r="AO188"/>
      <c r="AP188"/>
      <c r="AQ188" s="333"/>
      <c r="AR188"/>
      <c r="AS188"/>
      <c r="AT188"/>
      <c r="AU188"/>
    </row>
    <row r="189" spans="1:47" ht="12.75" customHeight="1" x14ac:dyDescent="0.35">
      <c r="A189" s="311">
        <f>FrontPage!$N$2</f>
        <v>1</v>
      </c>
      <c r="B189" s="311" t="str">
        <f t="shared" si="88"/>
        <v>RO1976.2</v>
      </c>
      <c r="C189" s="311">
        <f t="shared" si="97"/>
        <v>202526</v>
      </c>
      <c r="D189" s="1148" t="s">
        <v>264</v>
      </c>
      <c r="E189" s="311">
        <v>97</v>
      </c>
      <c r="F189" s="311" t="s">
        <v>553</v>
      </c>
      <c r="G189" s="311">
        <f t="shared" si="94"/>
        <v>0</v>
      </c>
      <c r="H189" s="1153">
        <f t="shared" ca="1" si="95"/>
        <v>0</v>
      </c>
      <c r="I189" s="311">
        <f t="shared" si="96"/>
        <v>6.2</v>
      </c>
      <c r="J189" s="1151"/>
      <c r="AL189"/>
      <c r="AM189"/>
      <c r="AN189"/>
      <c r="AO189"/>
      <c r="AP189"/>
      <c r="AQ189" s="333"/>
      <c r="AR189"/>
      <c r="AS189"/>
      <c r="AT189"/>
      <c r="AU189"/>
    </row>
    <row r="190" spans="1:47" ht="12.75" customHeight="1" x14ac:dyDescent="0.35">
      <c r="A190" s="311">
        <f>FrontPage!$N$2</f>
        <v>1</v>
      </c>
      <c r="B190" s="311" t="str">
        <f t="shared" si="88"/>
        <v>RO1977</v>
      </c>
      <c r="C190" s="311">
        <f t="shared" si="97"/>
        <v>202526</v>
      </c>
      <c r="D190" s="1148" t="s">
        <v>264</v>
      </c>
      <c r="E190" s="311">
        <v>97</v>
      </c>
      <c r="F190" s="311" t="s">
        <v>554</v>
      </c>
      <c r="G190" s="311">
        <f t="shared" si="94"/>
        <v>0</v>
      </c>
      <c r="H190" s="1153">
        <f t="shared" ca="1" si="95"/>
        <v>0</v>
      </c>
      <c r="I190" s="311">
        <f t="shared" si="96"/>
        <v>7</v>
      </c>
      <c r="J190" s="1151"/>
      <c r="AL190"/>
      <c r="AM190"/>
      <c r="AN190"/>
      <c r="AO190"/>
      <c r="AP190"/>
      <c r="AQ190" s="333"/>
      <c r="AR190"/>
      <c r="AS190"/>
      <c r="AT190"/>
      <c r="AU190"/>
    </row>
    <row r="191" spans="1:47" ht="12.75" customHeight="1" x14ac:dyDescent="0.35">
      <c r="A191" s="311">
        <f>FrontPage!$N$2</f>
        <v>1</v>
      </c>
      <c r="B191" s="311" t="str">
        <f t="shared" ref="B191:B254" si="98">D191&amp;E191&amp;I191</f>
        <v>RO1978</v>
      </c>
      <c r="C191" s="311">
        <f t="shared" si="97"/>
        <v>202526</v>
      </c>
      <c r="D191" s="1148" t="s">
        <v>264</v>
      </c>
      <c r="E191" s="311">
        <v>97</v>
      </c>
      <c r="F191" s="311" t="s">
        <v>555</v>
      </c>
      <c r="G191" s="311">
        <f t="shared" si="94"/>
        <v>0</v>
      </c>
      <c r="H191" s="1153">
        <f t="shared" ca="1" si="95"/>
        <v>0</v>
      </c>
      <c r="I191" s="311">
        <f t="shared" si="96"/>
        <v>8</v>
      </c>
      <c r="J191" s="1151"/>
      <c r="AL191"/>
      <c r="AM191"/>
      <c r="AN191"/>
      <c r="AO191"/>
      <c r="AP191"/>
      <c r="AQ191" s="333"/>
      <c r="AR191"/>
      <c r="AS191"/>
      <c r="AT191"/>
      <c r="AU191"/>
    </row>
    <row r="192" spans="1:47" ht="12.75" customHeight="1" x14ac:dyDescent="0.35">
      <c r="A192" s="311">
        <f>FrontPage!$N$2</f>
        <v>1</v>
      </c>
      <c r="B192" s="311" t="str">
        <f t="shared" si="98"/>
        <v>RO19710</v>
      </c>
      <c r="C192" s="311">
        <f t="shared" si="97"/>
        <v>202526</v>
      </c>
      <c r="D192" s="1148" t="s">
        <v>264</v>
      </c>
      <c r="E192" s="311">
        <v>97</v>
      </c>
      <c r="F192" s="311" t="s">
        <v>557</v>
      </c>
      <c r="G192" s="311">
        <f t="shared" si="94"/>
        <v>0</v>
      </c>
      <c r="H192" s="1153">
        <f t="shared" ca="1" si="95"/>
        <v>0</v>
      </c>
      <c r="I192" s="311">
        <f t="shared" si="96"/>
        <v>10</v>
      </c>
      <c r="J192" s="1151"/>
      <c r="AL192"/>
      <c r="AM192"/>
      <c r="AN192"/>
      <c r="AO192"/>
      <c r="AP192"/>
      <c r="AQ192" s="333"/>
      <c r="AR192"/>
      <c r="AS192"/>
      <c r="AT192"/>
      <c r="AU192"/>
    </row>
    <row r="193" spans="1:47" ht="12.75" customHeight="1" x14ac:dyDescent="0.35">
      <c r="A193" s="311">
        <f>FrontPage!$N$2</f>
        <v>1</v>
      </c>
      <c r="B193" s="311" t="str">
        <f t="shared" si="98"/>
        <v>RO19711</v>
      </c>
      <c r="C193" s="311">
        <f t="shared" si="97"/>
        <v>202526</v>
      </c>
      <c r="D193" s="1148" t="s">
        <v>264</v>
      </c>
      <c r="E193" s="311">
        <v>97</v>
      </c>
      <c r="F193" s="311" t="s">
        <v>558</v>
      </c>
      <c r="G193" s="311">
        <f t="shared" si="94"/>
        <v>0</v>
      </c>
      <c r="H193" s="1153">
        <f t="shared" ca="1" si="95"/>
        <v>0</v>
      </c>
      <c r="I193" s="311">
        <f t="shared" si="96"/>
        <v>11</v>
      </c>
      <c r="J193" s="1151"/>
      <c r="AL193"/>
      <c r="AM193"/>
      <c r="AN193"/>
      <c r="AO193"/>
      <c r="AP193"/>
      <c r="AQ193" s="333"/>
      <c r="AR193"/>
      <c r="AS193"/>
      <c r="AT193"/>
      <c r="AU193"/>
    </row>
    <row r="194" spans="1:47" ht="12.75" customHeight="1" x14ac:dyDescent="0.35">
      <c r="A194" s="311">
        <f>FrontPage!$N$2</f>
        <v>1</v>
      </c>
      <c r="B194" s="311" t="str">
        <f t="shared" si="98"/>
        <v>RO197.61.1</v>
      </c>
      <c r="C194" s="311">
        <f t="shared" si="97"/>
        <v>202526</v>
      </c>
      <c r="D194" s="1148" t="s">
        <v>264</v>
      </c>
      <c r="E194" s="311">
        <v>97.6</v>
      </c>
      <c r="F194" s="311" t="s">
        <v>547</v>
      </c>
      <c r="G194" s="311">
        <f t="shared" si="94"/>
        <v>0</v>
      </c>
      <c r="H194" s="1153">
        <f t="shared" ca="1" si="95"/>
        <v>0</v>
      </c>
      <c r="I194" s="311">
        <f t="shared" si="96"/>
        <v>1.1000000000000001</v>
      </c>
      <c r="J194" s="1151"/>
      <c r="AL194"/>
      <c r="AM194"/>
      <c r="AN194"/>
      <c r="AO194"/>
      <c r="AP194"/>
      <c r="AQ194" s="333"/>
      <c r="AR194"/>
      <c r="AS194"/>
      <c r="AT194"/>
      <c r="AU194"/>
    </row>
    <row r="195" spans="1:47" ht="12.75" customHeight="1" x14ac:dyDescent="0.35">
      <c r="A195" s="311">
        <f>FrontPage!$N$2</f>
        <v>1</v>
      </c>
      <c r="B195" s="311" t="str">
        <f t="shared" si="98"/>
        <v>RO197.61.2</v>
      </c>
      <c r="C195" s="311">
        <f t="shared" si="97"/>
        <v>202526</v>
      </c>
      <c r="D195" s="1148" t="s">
        <v>264</v>
      </c>
      <c r="E195" s="311">
        <v>97.6</v>
      </c>
      <c r="F195" s="311" t="s">
        <v>548</v>
      </c>
      <c r="G195" s="311">
        <f t="shared" si="94"/>
        <v>0</v>
      </c>
      <c r="H195" s="1153">
        <f t="shared" ca="1" si="95"/>
        <v>0</v>
      </c>
      <c r="I195" s="311">
        <f t="shared" si="96"/>
        <v>1.2</v>
      </c>
      <c r="J195" s="1151"/>
      <c r="AL195"/>
      <c r="AM195"/>
      <c r="AN195"/>
      <c r="AO195"/>
      <c r="AP195"/>
      <c r="AQ195" s="333"/>
      <c r="AR195"/>
      <c r="AS195"/>
      <c r="AT195"/>
      <c r="AU195"/>
    </row>
    <row r="196" spans="1:47" ht="12.75" customHeight="1" x14ac:dyDescent="0.35">
      <c r="A196" s="311">
        <f>FrontPage!$N$2</f>
        <v>1</v>
      </c>
      <c r="B196" s="311" t="str">
        <f t="shared" si="98"/>
        <v>RO197.62</v>
      </c>
      <c r="C196" s="311">
        <f t="shared" si="97"/>
        <v>202526</v>
      </c>
      <c r="D196" s="1148" t="s">
        <v>264</v>
      </c>
      <c r="E196" s="311">
        <v>97.6</v>
      </c>
      <c r="F196" s="311" t="s">
        <v>546</v>
      </c>
      <c r="G196" s="311">
        <f t="shared" si="94"/>
        <v>0</v>
      </c>
      <c r="H196" s="1153">
        <f t="shared" ca="1" si="95"/>
        <v>0</v>
      </c>
      <c r="I196" s="311">
        <f t="shared" si="96"/>
        <v>2</v>
      </c>
      <c r="J196" s="1151"/>
      <c r="AL196"/>
      <c r="AM196"/>
      <c r="AN196"/>
      <c r="AO196"/>
      <c r="AP196"/>
      <c r="AQ196" s="333"/>
      <c r="AR196"/>
      <c r="AS196"/>
      <c r="AT196"/>
      <c r="AU196"/>
    </row>
    <row r="197" spans="1:47" ht="12.75" customHeight="1" x14ac:dyDescent="0.35">
      <c r="A197" s="311">
        <f>FrontPage!$N$2</f>
        <v>1</v>
      </c>
      <c r="B197" s="311" t="str">
        <f t="shared" si="98"/>
        <v>RO197.63</v>
      </c>
      <c r="C197" s="311">
        <f t="shared" si="97"/>
        <v>202526</v>
      </c>
      <c r="D197" s="1148" t="s">
        <v>264</v>
      </c>
      <c r="E197" s="311">
        <v>97.6</v>
      </c>
      <c r="F197" s="311" t="s">
        <v>549</v>
      </c>
      <c r="G197" s="311">
        <f t="shared" si="94"/>
        <v>0</v>
      </c>
      <c r="H197" s="1153">
        <f t="shared" ca="1" si="95"/>
        <v>0</v>
      </c>
      <c r="I197" s="311">
        <f t="shared" si="96"/>
        <v>3</v>
      </c>
      <c r="J197" s="1151"/>
      <c r="AL197"/>
      <c r="AM197"/>
      <c r="AN197"/>
      <c r="AO197"/>
      <c r="AP197"/>
      <c r="AQ197" s="333"/>
      <c r="AR197"/>
      <c r="AS197"/>
      <c r="AT197"/>
      <c r="AU197"/>
    </row>
    <row r="198" spans="1:47" ht="12.75" customHeight="1" x14ac:dyDescent="0.35">
      <c r="A198" s="311">
        <f>FrontPage!$N$2</f>
        <v>1</v>
      </c>
      <c r="B198" s="311" t="str">
        <f t="shared" si="98"/>
        <v>RO197.65</v>
      </c>
      <c r="C198" s="311">
        <f t="shared" si="97"/>
        <v>202526</v>
      </c>
      <c r="D198" s="1148" t="s">
        <v>264</v>
      </c>
      <c r="E198" s="311">
        <v>97.6</v>
      </c>
      <c r="F198" s="311" t="s">
        <v>551</v>
      </c>
      <c r="G198" s="311">
        <f t="shared" si="94"/>
        <v>0</v>
      </c>
      <c r="H198" s="1153">
        <f t="shared" ca="1" si="95"/>
        <v>0</v>
      </c>
      <c r="I198" s="311">
        <f t="shared" si="96"/>
        <v>5</v>
      </c>
      <c r="J198" s="1151"/>
      <c r="AL198"/>
      <c r="AM198"/>
      <c r="AN198"/>
      <c r="AO198"/>
      <c r="AP198"/>
      <c r="AQ198" s="333"/>
      <c r="AR198"/>
      <c r="AS198"/>
      <c r="AT198"/>
      <c r="AU198"/>
    </row>
    <row r="199" spans="1:47" ht="12.75" customHeight="1" x14ac:dyDescent="0.35">
      <c r="A199" s="311">
        <f>FrontPage!$N$2</f>
        <v>1</v>
      </c>
      <c r="B199" s="311" t="str">
        <f t="shared" si="98"/>
        <v>RO197.66.1</v>
      </c>
      <c r="C199" s="311">
        <f t="shared" si="97"/>
        <v>202526</v>
      </c>
      <c r="D199" s="1148" t="s">
        <v>264</v>
      </c>
      <c r="E199" s="311">
        <v>97.6</v>
      </c>
      <c r="F199" s="311" t="s">
        <v>552</v>
      </c>
      <c r="G199" s="311">
        <f t="shared" si="94"/>
        <v>0</v>
      </c>
      <c r="H199" s="1153">
        <f t="shared" ca="1" si="95"/>
        <v>0</v>
      </c>
      <c r="I199" s="311">
        <f t="shared" si="96"/>
        <v>6.1</v>
      </c>
      <c r="J199" s="1151"/>
      <c r="AL199"/>
      <c r="AM199"/>
      <c r="AN199"/>
      <c r="AO199"/>
      <c r="AP199"/>
      <c r="AQ199" s="333"/>
      <c r="AR199"/>
      <c r="AS199"/>
      <c r="AT199"/>
      <c r="AU199"/>
    </row>
    <row r="200" spans="1:47" ht="12.75" customHeight="1" x14ac:dyDescent="0.35">
      <c r="A200" s="311">
        <f>FrontPage!$N$2</f>
        <v>1</v>
      </c>
      <c r="B200" s="311" t="str">
        <f t="shared" si="98"/>
        <v>RO197.66.2</v>
      </c>
      <c r="C200" s="311">
        <f t="shared" si="97"/>
        <v>202526</v>
      </c>
      <c r="D200" s="1148" t="s">
        <v>264</v>
      </c>
      <c r="E200" s="311">
        <v>97.6</v>
      </c>
      <c r="F200" s="311" t="s">
        <v>553</v>
      </c>
      <c r="G200" s="311">
        <f t="shared" si="94"/>
        <v>0</v>
      </c>
      <c r="H200" s="1153">
        <f t="shared" ca="1" si="95"/>
        <v>0</v>
      </c>
      <c r="I200" s="311">
        <f t="shared" si="96"/>
        <v>6.2</v>
      </c>
      <c r="J200" s="1151"/>
      <c r="AL200"/>
      <c r="AM200"/>
      <c r="AN200"/>
      <c r="AO200"/>
      <c r="AP200"/>
      <c r="AQ200" s="333"/>
      <c r="AR200"/>
      <c r="AS200"/>
      <c r="AT200"/>
      <c r="AU200"/>
    </row>
    <row r="201" spans="1:47" ht="12.75" customHeight="1" x14ac:dyDescent="0.35">
      <c r="A201" s="311">
        <f>FrontPage!$N$2</f>
        <v>1</v>
      </c>
      <c r="B201" s="311" t="str">
        <f t="shared" si="98"/>
        <v>RO197.67</v>
      </c>
      <c r="C201" s="311">
        <f t="shared" si="97"/>
        <v>202526</v>
      </c>
      <c r="D201" s="1148" t="s">
        <v>264</v>
      </c>
      <c r="E201" s="311">
        <v>97.6</v>
      </c>
      <c r="F201" s="311" t="s">
        <v>554</v>
      </c>
      <c r="G201" s="311">
        <f t="shared" si="94"/>
        <v>0</v>
      </c>
      <c r="H201" s="1153">
        <f t="shared" ca="1" si="95"/>
        <v>0</v>
      </c>
      <c r="I201" s="311">
        <f t="shared" si="96"/>
        <v>7</v>
      </c>
      <c r="J201" s="1151"/>
      <c r="AL201"/>
      <c r="AM201"/>
      <c r="AN201"/>
      <c r="AO201"/>
      <c r="AP201"/>
      <c r="AQ201" s="333"/>
      <c r="AR201"/>
      <c r="AS201"/>
      <c r="AT201"/>
      <c r="AU201"/>
    </row>
    <row r="202" spans="1:47" ht="12.75" customHeight="1" x14ac:dyDescent="0.35">
      <c r="A202" s="311">
        <f>FrontPage!$N$2</f>
        <v>1</v>
      </c>
      <c r="B202" s="311" t="str">
        <f t="shared" si="98"/>
        <v>RO197.68</v>
      </c>
      <c r="C202" s="311">
        <f t="shared" si="97"/>
        <v>202526</v>
      </c>
      <c r="D202" s="1148" t="s">
        <v>264</v>
      </c>
      <c r="E202" s="311">
        <v>97.6</v>
      </c>
      <c r="F202" s="311" t="s">
        <v>555</v>
      </c>
      <c r="G202" s="311">
        <f t="shared" si="94"/>
        <v>0</v>
      </c>
      <c r="H202" s="1153">
        <f t="shared" ca="1" si="95"/>
        <v>0</v>
      </c>
      <c r="I202" s="311">
        <f t="shared" si="96"/>
        <v>8</v>
      </c>
      <c r="J202" s="1151"/>
      <c r="AL202"/>
      <c r="AM202"/>
      <c r="AN202"/>
      <c r="AO202"/>
      <c r="AP202"/>
      <c r="AQ202" s="333"/>
      <c r="AR202"/>
      <c r="AS202"/>
      <c r="AT202"/>
      <c r="AU202"/>
    </row>
    <row r="203" spans="1:47" ht="12.75" customHeight="1" x14ac:dyDescent="0.35">
      <c r="A203" s="311">
        <f>FrontPage!$N$2</f>
        <v>1</v>
      </c>
      <c r="B203" s="311" t="str">
        <f t="shared" si="98"/>
        <v>RO197.610</v>
      </c>
      <c r="C203" s="311">
        <f t="shared" si="97"/>
        <v>202526</v>
      </c>
      <c r="D203" s="1148" t="s">
        <v>264</v>
      </c>
      <c r="E203" s="311">
        <v>97.6</v>
      </c>
      <c r="F203" s="311" t="s">
        <v>557</v>
      </c>
      <c r="G203" s="311">
        <f t="shared" si="94"/>
        <v>0</v>
      </c>
      <c r="H203" s="1153">
        <f t="shared" ca="1" si="95"/>
        <v>0</v>
      </c>
      <c r="I203" s="311">
        <f t="shared" si="96"/>
        <v>10</v>
      </c>
      <c r="J203" s="1151"/>
      <c r="AL203"/>
      <c r="AM203"/>
      <c r="AN203"/>
      <c r="AO203"/>
      <c r="AP203"/>
      <c r="AQ203" s="333"/>
      <c r="AR203"/>
      <c r="AS203"/>
      <c r="AT203"/>
      <c r="AU203"/>
    </row>
    <row r="204" spans="1:47" ht="12.75" customHeight="1" x14ac:dyDescent="0.35">
      <c r="A204" s="311">
        <f>FrontPage!$N$2</f>
        <v>1</v>
      </c>
      <c r="B204" s="311" t="str">
        <f t="shared" si="98"/>
        <v>RO197.611</v>
      </c>
      <c r="C204" s="311">
        <f t="shared" si="97"/>
        <v>202526</v>
      </c>
      <c r="D204" s="1148" t="s">
        <v>264</v>
      </c>
      <c r="E204" s="311">
        <v>97.6</v>
      </c>
      <c r="F204" s="311" t="s">
        <v>558</v>
      </c>
      <c r="G204" s="311">
        <f t="shared" si="94"/>
        <v>0</v>
      </c>
      <c r="H204" s="1153">
        <f t="shared" ca="1" si="95"/>
        <v>0</v>
      </c>
      <c r="I204" s="311">
        <f t="shared" si="96"/>
        <v>11</v>
      </c>
      <c r="J204" s="1151"/>
      <c r="AL204"/>
      <c r="AM204"/>
      <c r="AN204"/>
      <c r="AO204"/>
      <c r="AP204"/>
      <c r="AQ204" s="333"/>
      <c r="AR204"/>
      <c r="AS204"/>
      <c r="AT204"/>
      <c r="AU204"/>
    </row>
    <row r="205" spans="1:47" ht="12.75" customHeight="1" x14ac:dyDescent="0.35">
      <c r="A205" s="311">
        <f>FrontPage!$N$2</f>
        <v>1</v>
      </c>
      <c r="B205" s="311" t="str">
        <f t="shared" si="98"/>
        <v>RO1981.1</v>
      </c>
      <c r="C205" s="311">
        <f t="shared" si="97"/>
        <v>202526</v>
      </c>
      <c r="D205" s="1148" t="s">
        <v>264</v>
      </c>
      <c r="E205" s="311">
        <v>98</v>
      </c>
      <c r="F205" s="311" t="s">
        <v>547</v>
      </c>
      <c r="G205" s="311">
        <f t="shared" si="94"/>
        <v>0</v>
      </c>
      <c r="H205" s="1153">
        <f t="shared" ca="1" si="95"/>
        <v>0</v>
      </c>
      <c r="I205" s="311">
        <f t="shared" si="96"/>
        <v>1.1000000000000001</v>
      </c>
      <c r="J205" s="1151"/>
      <c r="AL205"/>
      <c r="AM205"/>
      <c r="AN205"/>
      <c r="AO205"/>
      <c r="AP205"/>
      <c r="AQ205" s="333"/>
      <c r="AR205"/>
      <c r="AS205"/>
      <c r="AT205"/>
      <c r="AU205"/>
    </row>
    <row r="206" spans="1:47" ht="12.75" customHeight="1" x14ac:dyDescent="0.35">
      <c r="A206" s="311">
        <f>FrontPage!$N$2</f>
        <v>1</v>
      </c>
      <c r="B206" s="311" t="str">
        <f t="shared" si="98"/>
        <v>RO1981.2</v>
      </c>
      <c r="C206" s="311">
        <f t="shared" si="97"/>
        <v>202526</v>
      </c>
      <c r="D206" s="1148" t="s">
        <v>264</v>
      </c>
      <c r="E206" s="311">
        <v>98</v>
      </c>
      <c r="F206" s="311" t="s">
        <v>548</v>
      </c>
      <c r="G206" s="311">
        <f t="shared" si="94"/>
        <v>0</v>
      </c>
      <c r="H206" s="1153">
        <f t="shared" ca="1" si="95"/>
        <v>0</v>
      </c>
      <c r="I206" s="311">
        <f t="shared" si="96"/>
        <v>1.2</v>
      </c>
      <c r="J206" s="1151"/>
      <c r="AL206"/>
      <c r="AM206"/>
      <c r="AN206"/>
      <c r="AO206"/>
      <c r="AP206"/>
      <c r="AQ206" s="333"/>
      <c r="AR206"/>
      <c r="AS206"/>
      <c r="AT206"/>
      <c r="AU206"/>
    </row>
    <row r="207" spans="1:47" ht="12.75" customHeight="1" x14ac:dyDescent="0.35">
      <c r="A207" s="311">
        <f>FrontPage!$N$2</f>
        <v>1</v>
      </c>
      <c r="B207" s="311" t="str">
        <f t="shared" si="98"/>
        <v>RO1982</v>
      </c>
      <c r="C207" s="311">
        <f t="shared" si="97"/>
        <v>202526</v>
      </c>
      <c r="D207" s="1148" t="s">
        <v>264</v>
      </c>
      <c r="E207" s="311">
        <v>98</v>
      </c>
      <c r="F207" s="311" t="s">
        <v>546</v>
      </c>
      <c r="G207" s="311">
        <f t="shared" si="94"/>
        <v>0</v>
      </c>
      <c r="H207" s="1153">
        <f t="shared" ca="1" si="95"/>
        <v>0</v>
      </c>
      <c r="I207" s="311">
        <f t="shared" si="96"/>
        <v>2</v>
      </c>
      <c r="J207" s="1151"/>
      <c r="AL207"/>
      <c r="AM207"/>
      <c r="AN207"/>
      <c r="AO207"/>
      <c r="AP207"/>
      <c r="AQ207" s="333"/>
      <c r="AR207"/>
      <c r="AS207"/>
      <c r="AT207"/>
      <c r="AU207"/>
    </row>
    <row r="208" spans="1:47" ht="12.75" customHeight="1" x14ac:dyDescent="0.35">
      <c r="A208" s="311">
        <f>FrontPage!$N$2</f>
        <v>1</v>
      </c>
      <c r="B208" s="311" t="str">
        <f t="shared" si="98"/>
        <v>RO1983</v>
      </c>
      <c r="C208" s="311">
        <f t="shared" si="97"/>
        <v>202526</v>
      </c>
      <c r="D208" s="1148" t="s">
        <v>264</v>
      </c>
      <c r="E208" s="311">
        <v>98</v>
      </c>
      <c r="F208" s="311" t="s">
        <v>549</v>
      </c>
      <c r="G208" s="311">
        <f t="shared" si="94"/>
        <v>0</v>
      </c>
      <c r="H208" s="1153">
        <f t="shared" ca="1" si="95"/>
        <v>0</v>
      </c>
      <c r="I208" s="311">
        <f t="shared" si="96"/>
        <v>3</v>
      </c>
      <c r="J208" s="1151"/>
      <c r="AL208"/>
      <c r="AM208"/>
      <c r="AN208"/>
      <c r="AO208"/>
      <c r="AP208"/>
      <c r="AQ208" s="333"/>
      <c r="AR208"/>
      <c r="AS208"/>
      <c r="AT208"/>
      <c r="AU208"/>
    </row>
    <row r="209" spans="1:47" ht="12.75" customHeight="1" x14ac:dyDescent="0.35">
      <c r="A209" s="311">
        <f>FrontPage!$N$2</f>
        <v>1</v>
      </c>
      <c r="B209" s="311" t="str">
        <f t="shared" si="98"/>
        <v>RO1985</v>
      </c>
      <c r="C209" s="311">
        <f t="shared" si="97"/>
        <v>202526</v>
      </c>
      <c r="D209" s="1148" t="s">
        <v>264</v>
      </c>
      <c r="E209" s="311">
        <v>98</v>
      </c>
      <c r="F209" s="311" t="s">
        <v>551</v>
      </c>
      <c r="G209" s="311">
        <f t="shared" si="94"/>
        <v>0</v>
      </c>
      <c r="H209" s="1153">
        <f t="shared" ca="1" si="95"/>
        <v>0</v>
      </c>
      <c r="I209" s="311">
        <f t="shared" si="96"/>
        <v>5</v>
      </c>
      <c r="J209" s="1151"/>
      <c r="AL209"/>
      <c r="AM209"/>
      <c r="AN209"/>
      <c r="AO209"/>
      <c r="AP209"/>
      <c r="AQ209" s="333"/>
      <c r="AR209"/>
      <c r="AS209"/>
      <c r="AT209"/>
      <c r="AU209"/>
    </row>
    <row r="210" spans="1:47" ht="12.75" customHeight="1" x14ac:dyDescent="0.35">
      <c r="A210" s="311">
        <f>FrontPage!$N$2</f>
        <v>1</v>
      </c>
      <c r="B210" s="311" t="str">
        <f t="shared" si="98"/>
        <v>RO1986.1</v>
      </c>
      <c r="C210" s="311">
        <f t="shared" si="97"/>
        <v>202526</v>
      </c>
      <c r="D210" s="1148" t="s">
        <v>264</v>
      </c>
      <c r="E210" s="311">
        <v>98</v>
      </c>
      <c r="F210" s="311" t="s">
        <v>552</v>
      </c>
      <c r="G210" s="311">
        <f t="shared" si="94"/>
        <v>0</v>
      </c>
      <c r="H210" s="1153">
        <f t="shared" ca="1" si="95"/>
        <v>0</v>
      </c>
      <c r="I210" s="311">
        <f t="shared" si="96"/>
        <v>6.1</v>
      </c>
      <c r="J210" s="1151"/>
      <c r="AL210"/>
      <c r="AM210"/>
      <c r="AN210"/>
      <c r="AO210"/>
      <c r="AP210"/>
      <c r="AQ210" s="333"/>
      <c r="AR210"/>
      <c r="AS210"/>
      <c r="AT210"/>
      <c r="AU210"/>
    </row>
    <row r="211" spans="1:47" ht="12.75" customHeight="1" x14ac:dyDescent="0.35">
      <c r="A211" s="311">
        <f>FrontPage!$N$2</f>
        <v>1</v>
      </c>
      <c r="B211" s="311" t="str">
        <f t="shared" si="98"/>
        <v>RO1986.2</v>
      </c>
      <c r="C211" s="311">
        <f t="shared" si="97"/>
        <v>202526</v>
      </c>
      <c r="D211" s="1148" t="s">
        <v>264</v>
      </c>
      <c r="E211" s="311">
        <v>98</v>
      </c>
      <c r="F211" s="311" t="s">
        <v>553</v>
      </c>
      <c r="G211" s="311">
        <f t="shared" si="94"/>
        <v>0</v>
      </c>
      <c r="H211" s="1153">
        <f t="shared" ca="1" si="95"/>
        <v>0</v>
      </c>
      <c r="I211" s="311">
        <f t="shared" si="96"/>
        <v>6.2</v>
      </c>
      <c r="J211" s="1151"/>
      <c r="AL211"/>
      <c r="AM211"/>
      <c r="AN211"/>
      <c r="AO211"/>
      <c r="AP211"/>
      <c r="AQ211" s="333"/>
      <c r="AR211"/>
      <c r="AS211"/>
      <c r="AT211"/>
      <c r="AU211"/>
    </row>
    <row r="212" spans="1:47" ht="12.75" customHeight="1" x14ac:dyDescent="0.35">
      <c r="A212" s="311">
        <f>FrontPage!$N$2</f>
        <v>1</v>
      </c>
      <c r="B212" s="311" t="str">
        <f t="shared" si="98"/>
        <v>RO1987</v>
      </c>
      <c r="C212" s="311">
        <f t="shared" si="97"/>
        <v>202526</v>
      </c>
      <c r="D212" s="1148" t="s">
        <v>264</v>
      </c>
      <c r="E212" s="311">
        <v>98</v>
      </c>
      <c r="F212" s="311" t="s">
        <v>554</v>
      </c>
      <c r="G212" s="311">
        <f t="shared" si="94"/>
        <v>0</v>
      </c>
      <c r="H212" s="1153">
        <f t="shared" ca="1" si="95"/>
        <v>0</v>
      </c>
      <c r="I212" s="311">
        <f t="shared" si="96"/>
        <v>7</v>
      </c>
      <c r="J212" s="1151"/>
      <c r="AL212"/>
      <c r="AM212"/>
      <c r="AN212"/>
      <c r="AO212"/>
      <c r="AP212"/>
      <c r="AQ212" s="333"/>
      <c r="AR212"/>
      <c r="AS212"/>
      <c r="AT212"/>
      <c r="AU212"/>
    </row>
    <row r="213" spans="1:47" ht="12.75" customHeight="1" x14ac:dyDescent="0.35">
      <c r="A213" s="311">
        <f>FrontPage!$N$2</f>
        <v>1</v>
      </c>
      <c r="B213" s="311" t="str">
        <f t="shared" si="98"/>
        <v>RO1988</v>
      </c>
      <c r="C213" s="311">
        <f t="shared" si="97"/>
        <v>202526</v>
      </c>
      <c r="D213" s="1148" t="s">
        <v>264</v>
      </c>
      <c r="E213" s="311">
        <v>98</v>
      </c>
      <c r="F213" s="311" t="s">
        <v>555</v>
      </c>
      <c r="G213" s="311">
        <f t="shared" si="94"/>
        <v>0</v>
      </c>
      <c r="H213" s="1153">
        <f t="shared" ca="1" si="95"/>
        <v>0</v>
      </c>
      <c r="I213" s="311">
        <f t="shared" si="96"/>
        <v>8</v>
      </c>
      <c r="J213" s="1151"/>
      <c r="AL213"/>
      <c r="AM213"/>
      <c r="AN213"/>
      <c r="AO213"/>
      <c r="AP213"/>
      <c r="AQ213" s="333"/>
      <c r="AR213"/>
      <c r="AS213"/>
      <c r="AT213"/>
      <c r="AU213"/>
    </row>
    <row r="214" spans="1:47" ht="12.75" customHeight="1" x14ac:dyDescent="0.35">
      <c r="A214" s="311">
        <f>FrontPage!$N$2</f>
        <v>1</v>
      </c>
      <c r="B214" s="311" t="str">
        <f t="shared" si="98"/>
        <v>RO19810</v>
      </c>
      <c r="C214" s="311">
        <f t="shared" si="97"/>
        <v>202526</v>
      </c>
      <c r="D214" s="1148" t="s">
        <v>264</v>
      </c>
      <c r="E214" s="311">
        <v>98</v>
      </c>
      <c r="F214" s="311" t="s">
        <v>557</v>
      </c>
      <c r="G214" s="311">
        <f t="shared" si="94"/>
        <v>0</v>
      </c>
      <c r="H214" s="1153">
        <f t="shared" ca="1" si="95"/>
        <v>0</v>
      </c>
      <c r="I214" s="311">
        <f t="shared" si="96"/>
        <v>10</v>
      </c>
      <c r="J214" s="1151"/>
      <c r="AL214"/>
      <c r="AM214"/>
      <c r="AN214"/>
      <c r="AO214"/>
      <c r="AP214"/>
      <c r="AQ214" s="333"/>
      <c r="AR214"/>
      <c r="AS214"/>
      <c r="AT214"/>
      <c r="AU214"/>
    </row>
    <row r="215" spans="1:47" ht="12.75" customHeight="1" x14ac:dyDescent="0.35">
      <c r="A215" s="311">
        <f>FrontPage!$N$2</f>
        <v>1</v>
      </c>
      <c r="B215" s="311" t="str">
        <f t="shared" si="98"/>
        <v>RO19811</v>
      </c>
      <c r="C215" s="311">
        <f t="shared" si="97"/>
        <v>202526</v>
      </c>
      <c r="D215" s="1148" t="s">
        <v>264</v>
      </c>
      <c r="E215" s="311">
        <v>98</v>
      </c>
      <c r="F215" s="311" t="s">
        <v>558</v>
      </c>
      <c r="G215" s="311">
        <f t="shared" si="94"/>
        <v>0</v>
      </c>
      <c r="H215" s="1153">
        <f t="shared" ca="1" si="95"/>
        <v>0</v>
      </c>
      <c r="I215" s="311">
        <f t="shared" si="96"/>
        <v>11</v>
      </c>
      <c r="J215" s="1151"/>
      <c r="AL215"/>
      <c r="AM215"/>
      <c r="AN215"/>
      <c r="AO215"/>
      <c r="AP215"/>
      <c r="AQ215" s="333"/>
      <c r="AR215"/>
      <c r="AS215"/>
      <c r="AT215"/>
      <c r="AU215"/>
    </row>
    <row r="216" spans="1:47" ht="12.75" customHeight="1" x14ac:dyDescent="0.35">
      <c r="A216" s="311">
        <f>FrontPage!$N$2</f>
        <v>1</v>
      </c>
      <c r="B216" s="311" t="str">
        <f t="shared" si="98"/>
        <v>RO1991.1</v>
      </c>
      <c r="C216" s="311">
        <f t="shared" si="97"/>
        <v>202526</v>
      </c>
      <c r="D216" s="1148" t="s">
        <v>264</v>
      </c>
      <c r="E216" s="311">
        <v>99</v>
      </c>
      <c r="F216" s="311" t="s">
        <v>547</v>
      </c>
      <c r="G216" s="311">
        <f t="shared" si="94"/>
        <v>0</v>
      </c>
      <c r="H216" s="1153">
        <f t="shared" ca="1" si="95"/>
        <v>0</v>
      </c>
      <c r="I216" s="311">
        <f t="shared" si="96"/>
        <v>1.1000000000000001</v>
      </c>
      <c r="J216" s="1151"/>
      <c r="AL216"/>
      <c r="AM216"/>
      <c r="AN216"/>
      <c r="AO216"/>
      <c r="AP216"/>
      <c r="AQ216" s="333"/>
      <c r="AR216"/>
      <c r="AS216"/>
      <c r="AT216"/>
      <c r="AU216"/>
    </row>
    <row r="217" spans="1:47" ht="12.75" customHeight="1" x14ac:dyDescent="0.35">
      <c r="A217" s="311">
        <f>FrontPage!$N$2</f>
        <v>1</v>
      </c>
      <c r="B217" s="311" t="str">
        <f t="shared" si="98"/>
        <v>RO1991.2</v>
      </c>
      <c r="C217" s="311">
        <f t="shared" si="97"/>
        <v>202526</v>
      </c>
      <c r="D217" s="1148" t="s">
        <v>264</v>
      </c>
      <c r="E217" s="311">
        <v>99</v>
      </c>
      <c r="F217" s="311" t="s">
        <v>548</v>
      </c>
      <c r="G217" s="311">
        <f t="shared" si="94"/>
        <v>0</v>
      </c>
      <c r="H217" s="1153">
        <f t="shared" ca="1" si="95"/>
        <v>0</v>
      </c>
      <c r="I217" s="311">
        <f t="shared" si="96"/>
        <v>1.2</v>
      </c>
      <c r="J217" s="1151"/>
      <c r="AL217"/>
      <c r="AM217"/>
      <c r="AN217"/>
      <c r="AO217"/>
      <c r="AP217"/>
      <c r="AQ217" s="333"/>
      <c r="AR217"/>
      <c r="AS217"/>
      <c r="AT217"/>
      <c r="AU217"/>
    </row>
    <row r="218" spans="1:47" ht="12.75" customHeight="1" x14ac:dyDescent="0.35">
      <c r="A218" s="311">
        <f>FrontPage!$N$2</f>
        <v>1</v>
      </c>
      <c r="B218" s="311" t="str">
        <f t="shared" si="98"/>
        <v>RO1992</v>
      </c>
      <c r="C218" s="311">
        <f t="shared" si="97"/>
        <v>202526</v>
      </c>
      <c r="D218" s="1148" t="s">
        <v>264</v>
      </c>
      <c r="E218" s="311">
        <v>99</v>
      </c>
      <c r="F218" s="311" t="s">
        <v>546</v>
      </c>
      <c r="G218" s="311">
        <f t="shared" si="94"/>
        <v>0</v>
      </c>
      <c r="H218" s="1153">
        <f t="shared" ca="1" si="95"/>
        <v>0</v>
      </c>
      <c r="I218" s="311">
        <f t="shared" si="96"/>
        <v>2</v>
      </c>
      <c r="J218" s="1151"/>
      <c r="AL218"/>
      <c r="AM218"/>
      <c r="AN218"/>
      <c r="AO218"/>
      <c r="AP218"/>
      <c r="AQ218" s="333"/>
      <c r="AR218"/>
      <c r="AS218"/>
      <c r="AT218"/>
      <c r="AU218"/>
    </row>
    <row r="219" spans="1:47" ht="12.75" customHeight="1" x14ac:dyDescent="0.35">
      <c r="A219" s="311">
        <f>FrontPage!$N$2</f>
        <v>1</v>
      </c>
      <c r="B219" s="311" t="str">
        <f t="shared" si="98"/>
        <v>RO1993</v>
      </c>
      <c r="C219" s="311">
        <f t="shared" si="97"/>
        <v>202526</v>
      </c>
      <c r="D219" s="1148" t="s">
        <v>264</v>
      </c>
      <c r="E219" s="311">
        <v>99</v>
      </c>
      <c r="F219" s="311" t="s">
        <v>549</v>
      </c>
      <c r="G219" s="311">
        <f t="shared" si="94"/>
        <v>0</v>
      </c>
      <c r="H219" s="1153">
        <f t="shared" ca="1" si="95"/>
        <v>0</v>
      </c>
      <c r="I219" s="311">
        <f t="shared" si="96"/>
        <v>3</v>
      </c>
      <c r="J219" s="1151"/>
      <c r="AL219"/>
      <c r="AM219"/>
      <c r="AN219"/>
      <c r="AO219"/>
      <c r="AP219"/>
      <c r="AQ219" s="333"/>
      <c r="AR219"/>
      <c r="AS219"/>
      <c r="AT219"/>
      <c r="AU219"/>
    </row>
    <row r="220" spans="1:47" ht="12.75" customHeight="1" x14ac:dyDescent="0.35">
      <c r="A220" s="311">
        <f>FrontPage!$N$2</f>
        <v>1</v>
      </c>
      <c r="B220" s="311" t="str">
        <f t="shared" si="98"/>
        <v>RO1995</v>
      </c>
      <c r="C220" s="311">
        <f t="shared" si="97"/>
        <v>202526</v>
      </c>
      <c r="D220" s="1148" t="s">
        <v>264</v>
      </c>
      <c r="E220" s="311">
        <v>99</v>
      </c>
      <c r="F220" s="311" t="s">
        <v>551</v>
      </c>
      <c r="G220" s="311">
        <f t="shared" si="94"/>
        <v>0</v>
      </c>
      <c r="H220" s="1153">
        <f t="shared" ca="1" si="95"/>
        <v>0</v>
      </c>
      <c r="I220" s="311">
        <f t="shared" si="96"/>
        <v>5</v>
      </c>
      <c r="J220" s="1151"/>
      <c r="AL220"/>
      <c r="AM220"/>
      <c r="AN220"/>
      <c r="AO220"/>
      <c r="AP220"/>
      <c r="AQ220" s="333"/>
      <c r="AR220"/>
      <c r="AS220"/>
      <c r="AT220"/>
      <c r="AU220"/>
    </row>
    <row r="221" spans="1:47" ht="12.75" customHeight="1" x14ac:dyDescent="0.35">
      <c r="A221" s="311">
        <f>FrontPage!$N$2</f>
        <v>1</v>
      </c>
      <c r="B221" s="311" t="str">
        <f t="shared" si="98"/>
        <v>RO1996.1</v>
      </c>
      <c r="C221" s="311">
        <f t="shared" si="97"/>
        <v>202526</v>
      </c>
      <c r="D221" s="1148" t="s">
        <v>264</v>
      </c>
      <c r="E221" s="311">
        <v>99</v>
      </c>
      <c r="F221" s="311" t="s">
        <v>552</v>
      </c>
      <c r="G221" s="311">
        <f t="shared" si="94"/>
        <v>0</v>
      </c>
      <c r="H221" s="1153">
        <f t="shared" ca="1" si="95"/>
        <v>0</v>
      </c>
      <c r="I221" s="311">
        <f t="shared" si="96"/>
        <v>6.1</v>
      </c>
      <c r="J221" s="1151"/>
      <c r="AL221"/>
      <c r="AM221"/>
      <c r="AN221"/>
      <c r="AO221"/>
      <c r="AP221"/>
      <c r="AQ221" s="333"/>
      <c r="AR221"/>
      <c r="AS221"/>
      <c r="AT221"/>
      <c r="AU221"/>
    </row>
    <row r="222" spans="1:47" ht="12.75" customHeight="1" x14ac:dyDescent="0.35">
      <c r="A222" s="311">
        <f>FrontPage!$N$2</f>
        <v>1</v>
      </c>
      <c r="B222" s="311" t="str">
        <f t="shared" si="98"/>
        <v>RO1996.2</v>
      </c>
      <c r="C222" s="311">
        <f t="shared" si="97"/>
        <v>202526</v>
      </c>
      <c r="D222" s="1148" t="s">
        <v>264</v>
      </c>
      <c r="E222" s="311">
        <v>99</v>
      </c>
      <c r="F222" s="311" t="s">
        <v>553</v>
      </c>
      <c r="G222" s="311">
        <f t="shared" si="94"/>
        <v>0</v>
      </c>
      <c r="H222" s="1153">
        <f t="shared" ca="1" si="95"/>
        <v>0</v>
      </c>
      <c r="I222" s="311">
        <f t="shared" si="96"/>
        <v>6.2</v>
      </c>
      <c r="J222" s="1151"/>
      <c r="AL222"/>
      <c r="AM222"/>
      <c r="AN222"/>
      <c r="AO222"/>
      <c r="AP222"/>
      <c r="AQ222" s="333"/>
      <c r="AR222"/>
      <c r="AS222"/>
      <c r="AT222"/>
      <c r="AU222"/>
    </row>
    <row r="223" spans="1:47" ht="12.75" customHeight="1" x14ac:dyDescent="0.35">
      <c r="A223" s="311">
        <f>FrontPage!$N$2</f>
        <v>1</v>
      </c>
      <c r="B223" s="311" t="str">
        <f t="shared" si="98"/>
        <v>RO1997</v>
      </c>
      <c r="C223" s="311">
        <f t="shared" si="97"/>
        <v>202526</v>
      </c>
      <c r="D223" s="1148" t="s">
        <v>264</v>
      </c>
      <c r="E223" s="311">
        <v>99</v>
      </c>
      <c r="F223" s="311" t="s">
        <v>554</v>
      </c>
      <c r="G223" s="311">
        <f t="shared" si="94"/>
        <v>0</v>
      </c>
      <c r="H223" s="1153">
        <f t="shared" ca="1" si="95"/>
        <v>0</v>
      </c>
      <c r="I223" s="311">
        <f t="shared" si="96"/>
        <v>7</v>
      </c>
      <c r="J223" s="1151"/>
      <c r="AL223"/>
      <c r="AM223"/>
      <c r="AN223"/>
      <c r="AO223"/>
      <c r="AP223"/>
      <c r="AQ223" s="333"/>
      <c r="AR223"/>
      <c r="AS223"/>
      <c r="AT223"/>
      <c r="AU223"/>
    </row>
    <row r="224" spans="1:47" ht="12.75" customHeight="1" x14ac:dyDescent="0.35">
      <c r="A224" s="311">
        <f>FrontPage!$N$2</f>
        <v>1</v>
      </c>
      <c r="B224" s="311" t="str">
        <f t="shared" si="98"/>
        <v>RO1998</v>
      </c>
      <c r="C224" s="311">
        <f t="shared" si="97"/>
        <v>202526</v>
      </c>
      <c r="D224" s="1148" t="s">
        <v>264</v>
      </c>
      <c r="E224" s="311">
        <v>99</v>
      </c>
      <c r="F224" s="311" t="s">
        <v>555</v>
      </c>
      <c r="G224" s="311">
        <f t="shared" si="94"/>
        <v>0</v>
      </c>
      <c r="H224" s="1153">
        <f t="shared" ca="1" si="95"/>
        <v>0</v>
      </c>
      <c r="I224" s="311">
        <f t="shared" si="96"/>
        <v>8</v>
      </c>
      <c r="J224" s="1151"/>
      <c r="AL224"/>
      <c r="AM224"/>
      <c r="AN224"/>
      <c r="AO224"/>
      <c r="AP224"/>
      <c r="AQ224" s="333"/>
      <c r="AR224"/>
      <c r="AS224"/>
      <c r="AT224"/>
      <c r="AU224"/>
    </row>
    <row r="225" spans="1:47" ht="12.75" customHeight="1" x14ac:dyDescent="0.35">
      <c r="A225" s="311">
        <f>FrontPage!$N$2</f>
        <v>1</v>
      </c>
      <c r="B225" s="311" t="str">
        <f t="shared" si="98"/>
        <v>RO19910</v>
      </c>
      <c r="C225" s="311">
        <f t="shared" si="97"/>
        <v>202526</v>
      </c>
      <c r="D225" s="1148" t="s">
        <v>264</v>
      </c>
      <c r="E225" s="311">
        <v>99</v>
      </c>
      <c r="F225" s="311" t="s">
        <v>557</v>
      </c>
      <c r="G225" s="311">
        <f t="shared" si="94"/>
        <v>0</v>
      </c>
      <c r="H225" s="1153">
        <f t="shared" ca="1" si="95"/>
        <v>0</v>
      </c>
      <c r="I225" s="311">
        <f t="shared" si="96"/>
        <v>10</v>
      </c>
      <c r="J225" s="1151"/>
      <c r="AL225"/>
      <c r="AM225"/>
      <c r="AN225"/>
      <c r="AO225"/>
      <c r="AP225"/>
      <c r="AQ225" s="333"/>
      <c r="AR225"/>
      <c r="AS225"/>
      <c r="AT225"/>
      <c r="AU225"/>
    </row>
    <row r="226" spans="1:47" ht="12.75" customHeight="1" x14ac:dyDescent="0.35">
      <c r="A226" s="311">
        <f>FrontPage!$N$2</f>
        <v>1</v>
      </c>
      <c r="B226" s="311" t="str">
        <f t="shared" si="98"/>
        <v>RO19911</v>
      </c>
      <c r="C226" s="311">
        <f t="shared" si="97"/>
        <v>202526</v>
      </c>
      <c r="D226" s="1148" t="s">
        <v>264</v>
      </c>
      <c r="E226" s="311">
        <v>99</v>
      </c>
      <c r="F226" s="311" t="s">
        <v>558</v>
      </c>
      <c r="G226" s="311">
        <f t="shared" ref="G226:G289" si="99">UANumber</f>
        <v>0</v>
      </c>
      <c r="H226" s="1153">
        <f t="shared" ca="1" si="95"/>
        <v>0</v>
      </c>
      <c r="I226" s="311">
        <f t="shared" si="96"/>
        <v>11</v>
      </c>
      <c r="J226" s="1151"/>
      <c r="AL226"/>
      <c r="AM226"/>
      <c r="AN226"/>
      <c r="AO226"/>
      <c r="AP226"/>
      <c r="AQ226" s="333"/>
      <c r="AR226"/>
      <c r="AS226"/>
      <c r="AT226"/>
      <c r="AU226"/>
    </row>
    <row r="227" spans="1:47" ht="12.75" customHeight="1" x14ac:dyDescent="0.35">
      <c r="A227" s="311">
        <f>FrontPage!$N$2</f>
        <v>1</v>
      </c>
      <c r="B227" s="311" t="str">
        <f t="shared" si="98"/>
        <v>RO11001.1</v>
      </c>
      <c r="C227" s="311">
        <f t="shared" si="97"/>
        <v>202526</v>
      </c>
      <c r="D227" s="1148" t="s">
        <v>264</v>
      </c>
      <c r="E227" s="311">
        <v>100</v>
      </c>
      <c r="F227" s="311" t="s">
        <v>547</v>
      </c>
      <c r="G227" s="311">
        <f t="shared" si="99"/>
        <v>0</v>
      </c>
      <c r="H227" s="1153">
        <f t="shared" ca="1" si="95"/>
        <v>0</v>
      </c>
      <c r="I227" s="311">
        <f t="shared" si="96"/>
        <v>1.1000000000000001</v>
      </c>
      <c r="J227" s="1151"/>
      <c r="AL227"/>
      <c r="AM227"/>
      <c r="AN227"/>
      <c r="AO227"/>
      <c r="AP227"/>
      <c r="AQ227" s="333"/>
      <c r="AR227"/>
      <c r="AS227"/>
      <c r="AT227"/>
      <c r="AU227"/>
    </row>
    <row r="228" spans="1:47" ht="12.75" customHeight="1" x14ac:dyDescent="0.35">
      <c r="A228" s="311">
        <f>FrontPage!$N$2</f>
        <v>1</v>
      </c>
      <c r="B228" s="311" t="str">
        <f t="shared" si="98"/>
        <v>RO11001.2</v>
      </c>
      <c r="C228" s="311">
        <f t="shared" si="97"/>
        <v>202526</v>
      </c>
      <c r="D228" s="1148" t="s">
        <v>264</v>
      </c>
      <c r="E228" s="311">
        <v>100</v>
      </c>
      <c r="F228" s="311" t="s">
        <v>548</v>
      </c>
      <c r="G228" s="311">
        <f t="shared" si="99"/>
        <v>0</v>
      </c>
      <c r="H228" s="1153">
        <f t="shared" ca="1" si="95"/>
        <v>0</v>
      </c>
      <c r="I228" s="311">
        <f t="shared" si="96"/>
        <v>1.2</v>
      </c>
      <c r="J228" s="1151"/>
      <c r="AL228"/>
      <c r="AM228"/>
      <c r="AN228"/>
      <c r="AO228"/>
      <c r="AP228"/>
      <c r="AQ228" s="333"/>
      <c r="AR228"/>
      <c r="AS228"/>
      <c r="AT228"/>
      <c r="AU228"/>
    </row>
    <row r="229" spans="1:47" ht="12.75" customHeight="1" x14ac:dyDescent="0.35">
      <c r="A229" s="311">
        <f>FrontPage!$N$2</f>
        <v>1</v>
      </c>
      <c r="B229" s="311" t="str">
        <f t="shared" si="98"/>
        <v>RO11002</v>
      </c>
      <c r="C229" s="311">
        <f t="shared" si="97"/>
        <v>202526</v>
      </c>
      <c r="D229" s="1148" t="s">
        <v>264</v>
      </c>
      <c r="E229" s="311">
        <v>100</v>
      </c>
      <c r="F229" s="311" t="s">
        <v>546</v>
      </c>
      <c r="G229" s="311">
        <f t="shared" si="99"/>
        <v>0</v>
      </c>
      <c r="H229" s="1153">
        <f t="shared" ca="1" si="95"/>
        <v>0</v>
      </c>
      <c r="I229" s="311">
        <f t="shared" si="96"/>
        <v>2</v>
      </c>
      <c r="J229" s="1151"/>
      <c r="AL229"/>
      <c r="AM229"/>
      <c r="AN229"/>
      <c r="AO229"/>
      <c r="AP229"/>
      <c r="AQ229" s="333"/>
      <c r="AR229"/>
      <c r="AS229"/>
      <c r="AT229"/>
      <c r="AU229"/>
    </row>
    <row r="230" spans="1:47" ht="12.75" customHeight="1" x14ac:dyDescent="0.35">
      <c r="A230" s="311">
        <f>FrontPage!$N$2</f>
        <v>1</v>
      </c>
      <c r="B230" s="311" t="str">
        <f t="shared" si="98"/>
        <v>RO11003</v>
      </c>
      <c r="C230" s="311">
        <f t="shared" si="97"/>
        <v>202526</v>
      </c>
      <c r="D230" s="1148" t="s">
        <v>264</v>
      </c>
      <c r="E230" s="311">
        <v>100</v>
      </c>
      <c r="F230" s="311" t="s">
        <v>549</v>
      </c>
      <c r="G230" s="311">
        <f t="shared" si="99"/>
        <v>0</v>
      </c>
      <c r="H230" s="1153">
        <f t="shared" ca="1" si="95"/>
        <v>0</v>
      </c>
      <c r="I230" s="311">
        <f t="shared" si="96"/>
        <v>3</v>
      </c>
      <c r="J230" s="1151"/>
      <c r="AL230"/>
      <c r="AM230"/>
      <c r="AN230"/>
      <c r="AO230"/>
      <c r="AP230"/>
      <c r="AQ230" s="333"/>
      <c r="AR230"/>
      <c r="AS230"/>
      <c r="AT230"/>
      <c r="AU230"/>
    </row>
    <row r="231" spans="1:47" ht="12.75" customHeight="1" x14ac:dyDescent="0.35">
      <c r="A231" s="311">
        <f>FrontPage!$N$2</f>
        <v>1</v>
      </c>
      <c r="B231" s="311" t="str">
        <f t="shared" si="98"/>
        <v>RO11005</v>
      </c>
      <c r="C231" s="311">
        <f t="shared" si="97"/>
        <v>202526</v>
      </c>
      <c r="D231" s="1148" t="s">
        <v>264</v>
      </c>
      <c r="E231" s="311">
        <v>100</v>
      </c>
      <c r="F231" s="311" t="s">
        <v>551</v>
      </c>
      <c r="G231" s="311">
        <f t="shared" si="99"/>
        <v>0</v>
      </c>
      <c r="H231" s="1153">
        <f t="shared" ca="1" si="95"/>
        <v>0</v>
      </c>
      <c r="I231" s="311">
        <f t="shared" si="96"/>
        <v>5</v>
      </c>
      <c r="J231" s="1151"/>
      <c r="AL231"/>
      <c r="AM231"/>
      <c r="AN231"/>
      <c r="AO231"/>
      <c r="AP231"/>
      <c r="AQ231" s="333"/>
      <c r="AR231"/>
      <c r="AS231"/>
      <c r="AT231"/>
      <c r="AU231"/>
    </row>
    <row r="232" spans="1:47" ht="12.75" customHeight="1" x14ac:dyDescent="0.35">
      <c r="A232" s="311">
        <f>FrontPage!$N$2</f>
        <v>1</v>
      </c>
      <c r="B232" s="311" t="str">
        <f t="shared" si="98"/>
        <v>RO11006.1</v>
      </c>
      <c r="C232" s="311">
        <f t="shared" si="97"/>
        <v>202526</v>
      </c>
      <c r="D232" s="1148" t="s">
        <v>264</v>
      </c>
      <c r="E232" s="311">
        <v>100</v>
      </c>
      <c r="F232" s="311" t="s">
        <v>552</v>
      </c>
      <c r="G232" s="311">
        <f t="shared" si="99"/>
        <v>0</v>
      </c>
      <c r="H232" s="1153">
        <f t="shared" ca="1" si="95"/>
        <v>0</v>
      </c>
      <c r="I232" s="311">
        <f t="shared" si="96"/>
        <v>6.1</v>
      </c>
      <c r="J232" s="1151"/>
      <c r="AL232"/>
      <c r="AM232"/>
      <c r="AN232"/>
      <c r="AO232"/>
      <c r="AP232"/>
      <c r="AQ232" s="333"/>
      <c r="AR232"/>
      <c r="AS232"/>
      <c r="AT232"/>
      <c r="AU232"/>
    </row>
    <row r="233" spans="1:47" ht="12.75" customHeight="1" x14ac:dyDescent="0.35">
      <c r="A233" s="311">
        <f>FrontPage!$N$2</f>
        <v>1</v>
      </c>
      <c r="B233" s="311" t="str">
        <f t="shared" si="98"/>
        <v>RO11006.2</v>
      </c>
      <c r="C233" s="311">
        <f t="shared" si="97"/>
        <v>202526</v>
      </c>
      <c r="D233" s="1148" t="s">
        <v>264</v>
      </c>
      <c r="E233" s="311">
        <v>100</v>
      </c>
      <c r="F233" s="311" t="s">
        <v>553</v>
      </c>
      <c r="G233" s="311">
        <f t="shared" si="99"/>
        <v>0</v>
      </c>
      <c r="H233" s="1153">
        <f t="shared" ca="1" si="95"/>
        <v>0</v>
      </c>
      <c r="I233" s="311">
        <f t="shared" si="96"/>
        <v>6.2</v>
      </c>
      <c r="J233" s="1151"/>
      <c r="AL233"/>
      <c r="AM233"/>
      <c r="AN233"/>
      <c r="AO233"/>
      <c r="AP233"/>
      <c r="AQ233" s="333"/>
      <c r="AR233"/>
      <c r="AS233"/>
      <c r="AT233"/>
      <c r="AU233"/>
    </row>
    <row r="234" spans="1:47" ht="12.75" customHeight="1" x14ac:dyDescent="0.35">
      <c r="A234" s="311">
        <f>FrontPage!$N$2</f>
        <v>1</v>
      </c>
      <c r="B234" s="311" t="str">
        <f t="shared" si="98"/>
        <v>RO11007</v>
      </c>
      <c r="C234" s="311">
        <f t="shared" si="97"/>
        <v>202526</v>
      </c>
      <c r="D234" s="1148" t="s">
        <v>264</v>
      </c>
      <c r="E234" s="311">
        <v>100</v>
      </c>
      <c r="F234" s="311" t="s">
        <v>554</v>
      </c>
      <c r="G234" s="311">
        <f t="shared" si="99"/>
        <v>0</v>
      </c>
      <c r="H234" s="1153">
        <f t="shared" ca="1" si="95"/>
        <v>0</v>
      </c>
      <c r="I234" s="311">
        <f t="shared" si="96"/>
        <v>7</v>
      </c>
      <c r="J234" s="1151"/>
      <c r="AL234"/>
      <c r="AM234"/>
      <c r="AN234"/>
      <c r="AO234"/>
      <c r="AP234"/>
      <c r="AQ234" s="333"/>
      <c r="AR234"/>
      <c r="AS234"/>
      <c r="AT234"/>
      <c r="AU234"/>
    </row>
    <row r="235" spans="1:47" ht="12.75" customHeight="1" x14ac:dyDescent="0.35">
      <c r="A235" s="311">
        <f>FrontPage!$N$2</f>
        <v>1</v>
      </c>
      <c r="B235" s="311" t="str">
        <f t="shared" si="98"/>
        <v>RO11008</v>
      </c>
      <c r="C235" s="311">
        <f t="shared" si="97"/>
        <v>202526</v>
      </c>
      <c r="D235" s="1148" t="s">
        <v>264</v>
      </c>
      <c r="E235" s="311">
        <v>100</v>
      </c>
      <c r="F235" s="311" t="s">
        <v>555</v>
      </c>
      <c r="G235" s="311">
        <f t="shared" si="99"/>
        <v>0</v>
      </c>
      <c r="H235" s="1153">
        <f t="shared" ca="1" si="95"/>
        <v>0</v>
      </c>
      <c r="I235" s="311">
        <f t="shared" si="96"/>
        <v>8</v>
      </c>
      <c r="J235" s="1151"/>
      <c r="AL235"/>
      <c r="AM235"/>
      <c r="AN235"/>
      <c r="AO235"/>
      <c r="AP235"/>
      <c r="AQ235" s="333"/>
      <c r="AR235"/>
      <c r="AS235"/>
      <c r="AT235"/>
      <c r="AU235"/>
    </row>
    <row r="236" spans="1:47" ht="12.75" customHeight="1" x14ac:dyDescent="0.35">
      <c r="A236" s="311">
        <f>FrontPage!$N$2</f>
        <v>1</v>
      </c>
      <c r="B236" s="311" t="str">
        <f t="shared" si="98"/>
        <v>RO110010</v>
      </c>
      <c r="C236" s="311">
        <f t="shared" si="97"/>
        <v>202526</v>
      </c>
      <c r="D236" s="1148" t="s">
        <v>264</v>
      </c>
      <c r="E236" s="311">
        <v>100</v>
      </c>
      <c r="F236" s="311" t="s">
        <v>557</v>
      </c>
      <c r="G236" s="311">
        <f t="shared" si="99"/>
        <v>0</v>
      </c>
      <c r="H236" s="1153">
        <f t="shared" ca="1" si="95"/>
        <v>0</v>
      </c>
      <c r="I236" s="311">
        <f t="shared" si="96"/>
        <v>10</v>
      </c>
      <c r="J236" s="1151"/>
      <c r="AL236"/>
      <c r="AM236"/>
      <c r="AN236"/>
      <c r="AO236"/>
      <c r="AP236"/>
      <c r="AQ236" s="333"/>
      <c r="AR236"/>
      <c r="AS236"/>
      <c r="AT236"/>
      <c r="AU236"/>
    </row>
    <row r="237" spans="1:47" ht="12.75" customHeight="1" x14ac:dyDescent="0.35">
      <c r="A237" s="311">
        <f>FrontPage!$N$2</f>
        <v>1</v>
      </c>
      <c r="B237" s="311" t="str">
        <f t="shared" si="98"/>
        <v>RO110011</v>
      </c>
      <c r="C237" s="311">
        <f t="shared" si="97"/>
        <v>202526</v>
      </c>
      <c r="D237" s="1148" t="s">
        <v>264</v>
      </c>
      <c r="E237" s="311">
        <v>100</v>
      </c>
      <c r="F237" s="311" t="s">
        <v>558</v>
      </c>
      <c r="G237" s="311">
        <f t="shared" si="99"/>
        <v>0</v>
      </c>
      <c r="H237" s="1153">
        <f t="shared" ref="H237:H300" ca="1" si="100">IF(UANumber = 0,0,IF(VLOOKUP(E237,INDIRECT("_"&amp;D237),MATCH(F237,INDIRECT("_"&amp;D237&amp;$I$2),0),FALSE)="",0,VLOOKUP(E237,INDIRECT("_"&amp;D237),MATCH(F237,INDIRECT("_"&amp;D237&amp;$I$2),0),FALSE)))</f>
        <v>0</v>
      </c>
      <c r="I237" s="311">
        <f t="shared" si="96"/>
        <v>11</v>
      </c>
      <c r="J237" s="1151"/>
      <c r="AL237"/>
      <c r="AM237"/>
      <c r="AN237"/>
      <c r="AO237"/>
      <c r="AP237"/>
      <c r="AQ237" s="333"/>
      <c r="AR237"/>
      <c r="AS237"/>
      <c r="AT237"/>
      <c r="AU237"/>
    </row>
    <row r="238" spans="1:47" ht="12.75" customHeight="1" x14ac:dyDescent="0.35">
      <c r="A238" s="311">
        <f>FrontPage!$N$2</f>
        <v>1</v>
      </c>
      <c r="B238" s="311" t="str">
        <f t="shared" si="98"/>
        <v>RO11011.1</v>
      </c>
      <c r="C238" s="311">
        <f t="shared" si="97"/>
        <v>202526</v>
      </c>
      <c r="D238" s="1148" t="s">
        <v>264</v>
      </c>
      <c r="E238" s="311">
        <v>101</v>
      </c>
      <c r="F238" s="311" t="s">
        <v>547</v>
      </c>
      <c r="G238" s="311">
        <f t="shared" si="99"/>
        <v>0</v>
      </c>
      <c r="H238" s="1153">
        <f t="shared" ca="1" si="100"/>
        <v>0</v>
      </c>
      <c r="I238" s="311">
        <f t="shared" si="96"/>
        <v>1.1000000000000001</v>
      </c>
      <c r="J238" s="1151"/>
      <c r="AL238"/>
      <c r="AM238"/>
      <c r="AN238"/>
      <c r="AO238"/>
      <c r="AP238"/>
      <c r="AQ238" s="333"/>
      <c r="AR238"/>
      <c r="AS238"/>
      <c r="AT238"/>
      <c r="AU238"/>
    </row>
    <row r="239" spans="1:47" ht="12.75" customHeight="1" x14ac:dyDescent="0.35">
      <c r="A239" s="311">
        <f>FrontPage!$N$2</f>
        <v>1</v>
      </c>
      <c r="B239" s="311" t="str">
        <f t="shared" si="98"/>
        <v>RO11011.2</v>
      </c>
      <c r="C239" s="311">
        <f t="shared" si="97"/>
        <v>202526</v>
      </c>
      <c r="D239" s="1148" t="s">
        <v>264</v>
      </c>
      <c r="E239" s="311">
        <v>101</v>
      </c>
      <c r="F239" s="311" t="s">
        <v>548</v>
      </c>
      <c r="G239" s="311">
        <f t="shared" si="99"/>
        <v>0</v>
      </c>
      <c r="H239" s="1153">
        <f t="shared" ca="1" si="100"/>
        <v>0</v>
      </c>
      <c r="I239" s="311">
        <f t="shared" si="96"/>
        <v>1.2</v>
      </c>
      <c r="J239" s="1151"/>
      <c r="AL239"/>
      <c r="AM239"/>
      <c r="AN239"/>
      <c r="AO239"/>
      <c r="AP239"/>
      <c r="AQ239" s="333"/>
      <c r="AR239"/>
      <c r="AS239"/>
      <c r="AT239"/>
      <c r="AU239"/>
    </row>
    <row r="240" spans="1:47" ht="12.75" customHeight="1" x14ac:dyDescent="0.35">
      <c r="A240" s="311">
        <f>FrontPage!$N$2</f>
        <v>1</v>
      </c>
      <c r="B240" s="311" t="str">
        <f t="shared" si="98"/>
        <v>RO11012</v>
      </c>
      <c r="C240" s="311">
        <f t="shared" si="97"/>
        <v>202526</v>
      </c>
      <c r="D240" s="1148" t="s">
        <v>264</v>
      </c>
      <c r="E240" s="311">
        <v>101</v>
      </c>
      <c r="F240" s="311" t="s">
        <v>546</v>
      </c>
      <c r="G240" s="311">
        <f t="shared" si="99"/>
        <v>0</v>
      </c>
      <c r="H240" s="1153">
        <f t="shared" ca="1" si="100"/>
        <v>0</v>
      </c>
      <c r="I240" s="311">
        <f t="shared" si="96"/>
        <v>2</v>
      </c>
      <c r="J240" s="1151"/>
      <c r="AL240"/>
      <c r="AM240"/>
      <c r="AN240"/>
      <c r="AO240"/>
      <c r="AP240"/>
      <c r="AQ240" s="333"/>
      <c r="AR240"/>
      <c r="AS240"/>
      <c r="AT240"/>
      <c r="AU240"/>
    </row>
    <row r="241" spans="1:47" ht="12.75" customHeight="1" x14ac:dyDescent="0.35">
      <c r="A241" s="311">
        <f>FrontPage!$N$2</f>
        <v>1</v>
      </c>
      <c r="B241" s="311" t="str">
        <f t="shared" si="98"/>
        <v>RO11013</v>
      </c>
      <c r="C241" s="311">
        <f t="shared" si="97"/>
        <v>202526</v>
      </c>
      <c r="D241" s="1148" t="s">
        <v>264</v>
      </c>
      <c r="E241" s="311">
        <v>101</v>
      </c>
      <c r="F241" s="311" t="s">
        <v>549</v>
      </c>
      <c r="G241" s="311">
        <f t="shared" si="99"/>
        <v>0</v>
      </c>
      <c r="H241" s="1153">
        <f t="shared" ca="1" si="100"/>
        <v>0</v>
      </c>
      <c r="I241" s="311">
        <f t="shared" si="96"/>
        <v>3</v>
      </c>
      <c r="J241" s="1151"/>
      <c r="AL241"/>
      <c r="AM241"/>
      <c r="AN241"/>
      <c r="AO241"/>
      <c r="AP241"/>
      <c r="AQ241" s="333"/>
      <c r="AR241"/>
      <c r="AS241"/>
      <c r="AT241"/>
      <c r="AU241"/>
    </row>
    <row r="242" spans="1:47" ht="12.75" customHeight="1" x14ac:dyDescent="0.35">
      <c r="A242" s="311">
        <f>FrontPage!$N$2</f>
        <v>1</v>
      </c>
      <c r="B242" s="311" t="str">
        <f t="shared" si="98"/>
        <v>RO11015</v>
      </c>
      <c r="C242" s="311">
        <f t="shared" si="97"/>
        <v>202526</v>
      </c>
      <c r="D242" s="1148" t="s">
        <v>264</v>
      </c>
      <c r="E242" s="311">
        <v>101</v>
      </c>
      <c r="F242" s="311" t="s">
        <v>551</v>
      </c>
      <c r="G242" s="311">
        <f t="shared" si="99"/>
        <v>0</v>
      </c>
      <c r="H242" s="1153">
        <f t="shared" ca="1" si="100"/>
        <v>0</v>
      </c>
      <c r="I242" s="311">
        <f t="shared" si="96"/>
        <v>5</v>
      </c>
      <c r="J242" s="1151"/>
      <c r="AL242"/>
      <c r="AM242"/>
      <c r="AN242"/>
      <c r="AO242"/>
      <c r="AP242"/>
      <c r="AQ242" s="333"/>
      <c r="AR242"/>
      <c r="AS242"/>
      <c r="AT242"/>
      <c r="AU242"/>
    </row>
    <row r="243" spans="1:47" ht="12.75" customHeight="1" x14ac:dyDescent="0.35">
      <c r="A243" s="311">
        <f>FrontPage!$N$2</f>
        <v>1</v>
      </c>
      <c r="B243" s="311" t="str">
        <f t="shared" si="98"/>
        <v>RO11016.1</v>
      </c>
      <c r="C243" s="311">
        <f t="shared" si="97"/>
        <v>202526</v>
      </c>
      <c r="D243" s="1148" t="s">
        <v>264</v>
      </c>
      <c r="E243" s="311">
        <v>101</v>
      </c>
      <c r="F243" s="311" t="s">
        <v>552</v>
      </c>
      <c r="G243" s="311">
        <f t="shared" si="99"/>
        <v>0</v>
      </c>
      <c r="H243" s="1153">
        <f t="shared" ca="1" si="100"/>
        <v>0</v>
      </c>
      <c r="I243" s="311">
        <f t="shared" si="96"/>
        <v>6.1</v>
      </c>
      <c r="J243" s="1151"/>
      <c r="AL243"/>
      <c r="AM243"/>
      <c r="AN243"/>
      <c r="AO243"/>
      <c r="AP243"/>
      <c r="AQ243" s="333"/>
      <c r="AR243"/>
      <c r="AS243"/>
      <c r="AT243"/>
      <c r="AU243"/>
    </row>
    <row r="244" spans="1:47" ht="12.75" customHeight="1" x14ac:dyDescent="0.35">
      <c r="A244" s="311">
        <f>FrontPage!$N$2</f>
        <v>1</v>
      </c>
      <c r="B244" s="311" t="str">
        <f t="shared" si="98"/>
        <v>RO11016.2</v>
      </c>
      <c r="C244" s="311">
        <f t="shared" si="97"/>
        <v>202526</v>
      </c>
      <c r="D244" s="1148" t="s">
        <v>264</v>
      </c>
      <c r="E244" s="311">
        <v>101</v>
      </c>
      <c r="F244" s="311" t="s">
        <v>553</v>
      </c>
      <c r="G244" s="311">
        <f t="shared" si="99"/>
        <v>0</v>
      </c>
      <c r="H244" s="1153">
        <f t="shared" ca="1" si="100"/>
        <v>0</v>
      </c>
      <c r="I244" s="311">
        <f t="shared" si="96"/>
        <v>6.2</v>
      </c>
      <c r="J244" s="1151"/>
      <c r="AL244"/>
      <c r="AM244"/>
      <c r="AN244"/>
      <c r="AO244"/>
      <c r="AP244"/>
      <c r="AQ244" s="333"/>
      <c r="AR244"/>
      <c r="AS244"/>
      <c r="AT244"/>
      <c r="AU244"/>
    </row>
    <row r="245" spans="1:47" ht="12.75" customHeight="1" x14ac:dyDescent="0.35">
      <c r="A245" s="311">
        <f>FrontPage!$N$2</f>
        <v>1</v>
      </c>
      <c r="B245" s="311" t="str">
        <f t="shared" si="98"/>
        <v>RO11017</v>
      </c>
      <c r="C245" s="311">
        <f t="shared" si="97"/>
        <v>202526</v>
      </c>
      <c r="D245" s="1148" t="s">
        <v>264</v>
      </c>
      <c r="E245" s="311">
        <v>101</v>
      </c>
      <c r="F245" s="311" t="s">
        <v>554</v>
      </c>
      <c r="G245" s="311">
        <f t="shared" si="99"/>
        <v>0</v>
      </c>
      <c r="H245" s="1153">
        <f t="shared" ca="1" si="100"/>
        <v>0</v>
      </c>
      <c r="I245" s="311">
        <f t="shared" si="96"/>
        <v>7</v>
      </c>
      <c r="J245" s="1151"/>
      <c r="AL245"/>
      <c r="AM245"/>
      <c r="AN245"/>
      <c r="AO245"/>
      <c r="AP245"/>
      <c r="AQ245" s="333"/>
      <c r="AR245"/>
      <c r="AS245"/>
      <c r="AT245"/>
      <c r="AU245"/>
    </row>
    <row r="246" spans="1:47" ht="12.75" customHeight="1" x14ac:dyDescent="0.35">
      <c r="A246" s="311">
        <f>FrontPage!$N$2</f>
        <v>1</v>
      </c>
      <c r="B246" s="311" t="str">
        <f t="shared" si="98"/>
        <v>RO11018</v>
      </c>
      <c r="C246" s="311">
        <f t="shared" si="97"/>
        <v>202526</v>
      </c>
      <c r="D246" s="1148" t="s">
        <v>264</v>
      </c>
      <c r="E246" s="311">
        <v>101</v>
      </c>
      <c r="F246" s="311" t="s">
        <v>555</v>
      </c>
      <c r="G246" s="311">
        <f t="shared" si="99"/>
        <v>0</v>
      </c>
      <c r="H246" s="1153">
        <f t="shared" ca="1" si="100"/>
        <v>0</v>
      </c>
      <c r="I246" s="311">
        <f t="shared" si="96"/>
        <v>8</v>
      </c>
      <c r="J246" s="1151"/>
      <c r="AL246"/>
      <c r="AM246"/>
      <c r="AN246"/>
      <c r="AO246"/>
      <c r="AP246"/>
      <c r="AQ246" s="333"/>
      <c r="AR246"/>
      <c r="AS246"/>
      <c r="AT246"/>
      <c r="AU246"/>
    </row>
    <row r="247" spans="1:47" ht="12.75" customHeight="1" x14ac:dyDescent="0.35">
      <c r="A247" s="311">
        <f>FrontPage!$N$2</f>
        <v>1</v>
      </c>
      <c r="B247" s="311" t="str">
        <f t="shared" si="98"/>
        <v>RO110110</v>
      </c>
      <c r="C247" s="311">
        <f t="shared" si="97"/>
        <v>202526</v>
      </c>
      <c r="D247" s="1148" t="s">
        <v>264</v>
      </c>
      <c r="E247" s="311">
        <v>101</v>
      </c>
      <c r="F247" s="311" t="s">
        <v>557</v>
      </c>
      <c r="G247" s="311">
        <f t="shared" si="99"/>
        <v>0</v>
      </c>
      <c r="H247" s="1153">
        <f t="shared" ca="1" si="100"/>
        <v>0</v>
      </c>
      <c r="I247" s="311">
        <f t="shared" ref="I247:I309" si="101">VLOOKUP(F247,CIndex,2,FALSE)</f>
        <v>10</v>
      </c>
      <c r="J247" s="1151"/>
      <c r="AL247"/>
      <c r="AM247"/>
      <c r="AN247"/>
      <c r="AO247"/>
      <c r="AP247"/>
      <c r="AQ247" s="333"/>
      <c r="AR247"/>
      <c r="AS247"/>
      <c r="AT247"/>
      <c r="AU247"/>
    </row>
    <row r="248" spans="1:47" ht="12.75" customHeight="1" x14ac:dyDescent="0.35">
      <c r="A248" s="311">
        <f>FrontPage!$N$2</f>
        <v>1</v>
      </c>
      <c r="B248" s="311" t="str">
        <f t="shared" si="98"/>
        <v>RO110111</v>
      </c>
      <c r="C248" s="311">
        <f t="shared" si="97"/>
        <v>202526</v>
      </c>
      <c r="D248" s="1148" t="s">
        <v>264</v>
      </c>
      <c r="E248" s="311">
        <v>101</v>
      </c>
      <c r="F248" s="311" t="s">
        <v>558</v>
      </c>
      <c r="G248" s="311">
        <f t="shared" si="99"/>
        <v>0</v>
      </c>
      <c r="H248" s="1153">
        <f t="shared" ca="1" si="100"/>
        <v>0</v>
      </c>
      <c r="I248" s="311">
        <f t="shared" si="101"/>
        <v>11</v>
      </c>
      <c r="J248" s="1151"/>
      <c r="AL248"/>
      <c r="AM248"/>
      <c r="AN248"/>
      <c r="AO248"/>
      <c r="AP248"/>
      <c r="AQ248" s="333"/>
      <c r="AR248"/>
      <c r="AS248"/>
      <c r="AT248"/>
      <c r="AU248"/>
    </row>
    <row r="249" spans="1:47" ht="12.75" customHeight="1" x14ac:dyDescent="0.35">
      <c r="A249" s="311">
        <f>FrontPage!$N$2</f>
        <v>1</v>
      </c>
      <c r="B249" s="311" t="str">
        <f t="shared" si="98"/>
        <v>RO11021.2</v>
      </c>
      <c r="C249" s="311">
        <f t="shared" ref="C249:C312" si="102">year</f>
        <v>202526</v>
      </c>
      <c r="D249" s="1148" t="s">
        <v>264</v>
      </c>
      <c r="E249" s="311">
        <v>102</v>
      </c>
      <c r="F249" s="311" t="s">
        <v>548</v>
      </c>
      <c r="G249" s="311">
        <f t="shared" si="99"/>
        <v>0</v>
      </c>
      <c r="H249" s="1153">
        <f t="shared" ca="1" si="100"/>
        <v>0</v>
      </c>
      <c r="I249" s="311">
        <f t="shared" si="101"/>
        <v>1.2</v>
      </c>
      <c r="J249" s="1151"/>
      <c r="AL249"/>
      <c r="AM249"/>
      <c r="AN249"/>
      <c r="AO249"/>
      <c r="AP249"/>
      <c r="AQ249" s="333"/>
      <c r="AR249"/>
      <c r="AS249"/>
      <c r="AT249"/>
      <c r="AU249"/>
    </row>
    <row r="250" spans="1:47" ht="12.75" customHeight="1" x14ac:dyDescent="0.35">
      <c r="A250" s="311">
        <f>FrontPage!$N$2</f>
        <v>1</v>
      </c>
      <c r="B250" s="311" t="str">
        <f t="shared" si="98"/>
        <v>RO11022</v>
      </c>
      <c r="C250" s="311">
        <f t="shared" si="102"/>
        <v>202526</v>
      </c>
      <c r="D250" s="1148" t="s">
        <v>264</v>
      </c>
      <c r="E250" s="311">
        <v>102</v>
      </c>
      <c r="F250" s="311" t="s">
        <v>546</v>
      </c>
      <c r="G250" s="311">
        <f t="shared" si="99"/>
        <v>0</v>
      </c>
      <c r="H250" s="1153">
        <f t="shared" ca="1" si="100"/>
        <v>0</v>
      </c>
      <c r="I250" s="311">
        <f t="shared" si="101"/>
        <v>2</v>
      </c>
      <c r="J250" s="1151"/>
      <c r="AL250"/>
      <c r="AM250"/>
      <c r="AN250"/>
      <c r="AO250"/>
      <c r="AP250"/>
      <c r="AQ250" s="333"/>
      <c r="AR250"/>
      <c r="AS250"/>
      <c r="AT250"/>
      <c r="AU250"/>
    </row>
    <row r="251" spans="1:47" ht="12.75" customHeight="1" x14ac:dyDescent="0.35">
      <c r="A251" s="311">
        <f>FrontPage!$N$2</f>
        <v>1</v>
      </c>
      <c r="B251" s="311" t="str">
        <f t="shared" si="98"/>
        <v>RO11023</v>
      </c>
      <c r="C251" s="311">
        <f t="shared" si="102"/>
        <v>202526</v>
      </c>
      <c r="D251" s="1148" t="s">
        <v>264</v>
      </c>
      <c r="E251" s="311">
        <v>102</v>
      </c>
      <c r="F251" s="311" t="s">
        <v>549</v>
      </c>
      <c r="G251" s="311">
        <f t="shared" si="99"/>
        <v>0</v>
      </c>
      <c r="H251" s="1153">
        <f t="shared" ca="1" si="100"/>
        <v>0</v>
      </c>
      <c r="I251" s="311">
        <f t="shared" si="101"/>
        <v>3</v>
      </c>
      <c r="J251" s="1151"/>
      <c r="AL251"/>
      <c r="AM251"/>
      <c r="AN251"/>
      <c r="AO251"/>
      <c r="AP251"/>
      <c r="AQ251" s="333"/>
      <c r="AR251"/>
      <c r="AS251"/>
      <c r="AT251"/>
      <c r="AU251"/>
    </row>
    <row r="252" spans="1:47" ht="12.75" customHeight="1" x14ac:dyDescent="0.35">
      <c r="A252" s="311">
        <f>FrontPage!$N$2</f>
        <v>1</v>
      </c>
      <c r="B252" s="311" t="str">
        <f t="shared" si="98"/>
        <v>RO11025</v>
      </c>
      <c r="C252" s="311">
        <f t="shared" si="102"/>
        <v>202526</v>
      </c>
      <c r="D252" s="1148" t="s">
        <v>264</v>
      </c>
      <c r="E252" s="311">
        <v>102</v>
      </c>
      <c r="F252" s="311" t="s">
        <v>551</v>
      </c>
      <c r="G252" s="311">
        <f t="shared" si="99"/>
        <v>0</v>
      </c>
      <c r="H252" s="1153">
        <f t="shared" ca="1" si="100"/>
        <v>0</v>
      </c>
      <c r="I252" s="311">
        <f t="shared" si="101"/>
        <v>5</v>
      </c>
      <c r="J252" s="1151"/>
      <c r="AL252"/>
      <c r="AM252"/>
      <c r="AN252"/>
      <c r="AO252"/>
      <c r="AP252"/>
      <c r="AQ252" s="333"/>
      <c r="AR252"/>
      <c r="AS252"/>
      <c r="AT252"/>
      <c r="AU252"/>
    </row>
    <row r="253" spans="1:47" ht="12.75" customHeight="1" x14ac:dyDescent="0.35">
      <c r="A253" s="311">
        <f>FrontPage!$N$2</f>
        <v>1</v>
      </c>
      <c r="B253" s="311" t="str">
        <f t="shared" si="98"/>
        <v>RO11026.1</v>
      </c>
      <c r="C253" s="311">
        <f t="shared" si="102"/>
        <v>202526</v>
      </c>
      <c r="D253" s="1148" t="s">
        <v>264</v>
      </c>
      <c r="E253" s="311">
        <v>102</v>
      </c>
      <c r="F253" s="311" t="s">
        <v>552</v>
      </c>
      <c r="G253" s="311">
        <f t="shared" si="99"/>
        <v>0</v>
      </c>
      <c r="H253" s="1153">
        <f t="shared" ca="1" si="100"/>
        <v>0</v>
      </c>
      <c r="I253" s="311">
        <f t="shared" si="101"/>
        <v>6.1</v>
      </c>
      <c r="J253" s="1151"/>
      <c r="AL253"/>
      <c r="AM253"/>
      <c r="AN253"/>
      <c r="AO253"/>
      <c r="AP253"/>
      <c r="AQ253" s="333"/>
      <c r="AR253"/>
      <c r="AS253"/>
      <c r="AT253"/>
      <c r="AU253"/>
    </row>
    <row r="254" spans="1:47" ht="12.75" customHeight="1" x14ac:dyDescent="0.35">
      <c r="A254" s="311">
        <f>FrontPage!$N$2</f>
        <v>1</v>
      </c>
      <c r="B254" s="311" t="str">
        <f t="shared" si="98"/>
        <v>RO11026.2</v>
      </c>
      <c r="C254" s="311">
        <f t="shared" si="102"/>
        <v>202526</v>
      </c>
      <c r="D254" s="1148" t="s">
        <v>264</v>
      </c>
      <c r="E254" s="311">
        <v>102</v>
      </c>
      <c r="F254" s="311" t="s">
        <v>553</v>
      </c>
      <c r="G254" s="311">
        <f t="shared" si="99"/>
        <v>0</v>
      </c>
      <c r="H254" s="1153">
        <f t="shared" ca="1" si="100"/>
        <v>0</v>
      </c>
      <c r="I254" s="311">
        <f t="shared" si="101"/>
        <v>6.2</v>
      </c>
      <c r="J254" s="1151"/>
      <c r="AL254"/>
      <c r="AM254"/>
      <c r="AN254"/>
      <c r="AO254"/>
      <c r="AP254"/>
      <c r="AQ254" s="333"/>
      <c r="AR254"/>
      <c r="AS254"/>
      <c r="AT254"/>
      <c r="AU254"/>
    </row>
    <row r="255" spans="1:47" ht="12.75" customHeight="1" x14ac:dyDescent="0.35">
      <c r="A255" s="311">
        <f>FrontPage!$N$2</f>
        <v>1</v>
      </c>
      <c r="B255" s="311" t="str">
        <f t="shared" ref="B255:B318" si="103">D255&amp;E255&amp;I255</f>
        <v>RO11027</v>
      </c>
      <c r="C255" s="311">
        <f t="shared" si="102"/>
        <v>202526</v>
      </c>
      <c r="D255" s="1148" t="s">
        <v>264</v>
      </c>
      <c r="E255" s="311">
        <v>102</v>
      </c>
      <c r="F255" s="311" t="s">
        <v>554</v>
      </c>
      <c r="G255" s="311">
        <f t="shared" si="99"/>
        <v>0</v>
      </c>
      <c r="H255" s="1153">
        <f t="shared" ca="1" si="100"/>
        <v>0</v>
      </c>
      <c r="I255" s="311">
        <f t="shared" si="101"/>
        <v>7</v>
      </c>
      <c r="J255" s="1151"/>
      <c r="AL255"/>
      <c r="AM255"/>
      <c r="AN255"/>
      <c r="AO255"/>
      <c r="AP255"/>
      <c r="AQ255" s="333"/>
      <c r="AR255"/>
      <c r="AS255"/>
      <c r="AT255"/>
      <c r="AU255"/>
    </row>
    <row r="256" spans="1:47" ht="12.75" customHeight="1" x14ac:dyDescent="0.35">
      <c r="A256" s="311">
        <f>FrontPage!$N$2</f>
        <v>1</v>
      </c>
      <c r="B256" s="311" t="str">
        <f t="shared" si="103"/>
        <v>RO11028</v>
      </c>
      <c r="C256" s="311">
        <f t="shared" si="102"/>
        <v>202526</v>
      </c>
      <c r="D256" s="1148" t="s">
        <v>264</v>
      </c>
      <c r="E256" s="311">
        <v>102</v>
      </c>
      <c r="F256" s="311" t="s">
        <v>555</v>
      </c>
      <c r="G256" s="311">
        <f t="shared" si="99"/>
        <v>0</v>
      </c>
      <c r="H256" s="1153">
        <f t="shared" ca="1" si="100"/>
        <v>0</v>
      </c>
      <c r="I256" s="311">
        <f t="shared" si="101"/>
        <v>8</v>
      </c>
      <c r="J256" s="1151"/>
      <c r="AL256"/>
      <c r="AM256"/>
      <c r="AN256"/>
      <c r="AO256"/>
      <c r="AP256"/>
      <c r="AQ256" s="333"/>
      <c r="AR256"/>
      <c r="AS256"/>
      <c r="AT256"/>
      <c r="AU256"/>
    </row>
    <row r="257" spans="1:47" ht="12.75" customHeight="1" x14ac:dyDescent="0.35">
      <c r="A257" s="311">
        <f>FrontPage!$N$2</f>
        <v>1</v>
      </c>
      <c r="B257" s="311" t="str">
        <f t="shared" si="103"/>
        <v>RO110210</v>
      </c>
      <c r="C257" s="311">
        <f t="shared" si="102"/>
        <v>202526</v>
      </c>
      <c r="D257" s="1148" t="s">
        <v>264</v>
      </c>
      <c r="E257" s="311">
        <v>102</v>
      </c>
      <c r="F257" s="311" t="s">
        <v>557</v>
      </c>
      <c r="G257" s="311">
        <f t="shared" si="99"/>
        <v>0</v>
      </c>
      <c r="H257" s="1153">
        <f t="shared" ca="1" si="100"/>
        <v>0</v>
      </c>
      <c r="I257" s="311">
        <f t="shared" si="101"/>
        <v>10</v>
      </c>
      <c r="J257" s="1151"/>
      <c r="AL257"/>
      <c r="AM257"/>
      <c r="AN257"/>
      <c r="AO257"/>
      <c r="AP257"/>
      <c r="AQ257" s="333"/>
      <c r="AR257"/>
      <c r="AS257"/>
      <c r="AT257"/>
      <c r="AU257"/>
    </row>
    <row r="258" spans="1:47" ht="12.75" customHeight="1" x14ac:dyDescent="0.35">
      <c r="A258" s="311">
        <f>FrontPage!$N$2</f>
        <v>1</v>
      </c>
      <c r="B258" s="311" t="str">
        <f t="shared" si="103"/>
        <v>RO110211</v>
      </c>
      <c r="C258" s="311">
        <f t="shared" si="102"/>
        <v>202526</v>
      </c>
      <c r="D258" s="1148" t="s">
        <v>264</v>
      </c>
      <c r="E258" s="311">
        <v>102</v>
      </c>
      <c r="F258" s="311" t="s">
        <v>558</v>
      </c>
      <c r="G258" s="311">
        <f t="shared" si="99"/>
        <v>0</v>
      </c>
      <c r="H258" s="1153">
        <f t="shared" ca="1" si="100"/>
        <v>0</v>
      </c>
      <c r="I258" s="311">
        <f t="shared" si="101"/>
        <v>11</v>
      </c>
      <c r="J258" s="1151"/>
      <c r="AL258"/>
      <c r="AM258"/>
      <c r="AN258"/>
      <c r="AO258"/>
      <c r="AP258"/>
      <c r="AQ258" s="333"/>
      <c r="AR258"/>
      <c r="AS258"/>
      <c r="AT258"/>
      <c r="AU258"/>
    </row>
    <row r="259" spans="1:47" ht="12.75" customHeight="1" x14ac:dyDescent="0.35">
      <c r="A259" s="311">
        <f>FrontPage!$N$2</f>
        <v>1</v>
      </c>
      <c r="B259" s="311" t="str">
        <f t="shared" si="103"/>
        <v>RO11031.2</v>
      </c>
      <c r="C259" s="311">
        <f t="shared" si="102"/>
        <v>202526</v>
      </c>
      <c r="D259" s="1148" t="s">
        <v>264</v>
      </c>
      <c r="E259" s="311">
        <v>103</v>
      </c>
      <c r="F259" s="311" t="s">
        <v>548</v>
      </c>
      <c r="G259" s="311">
        <f t="shared" si="99"/>
        <v>0</v>
      </c>
      <c r="H259" s="1153">
        <f t="shared" ca="1" si="100"/>
        <v>0</v>
      </c>
      <c r="I259" s="311">
        <f t="shared" si="101"/>
        <v>1.2</v>
      </c>
      <c r="J259" s="1151"/>
      <c r="AL259"/>
      <c r="AM259"/>
      <c r="AN259"/>
      <c r="AO259"/>
      <c r="AP259"/>
      <c r="AQ259" s="333"/>
      <c r="AR259"/>
      <c r="AS259"/>
      <c r="AT259"/>
      <c r="AU259"/>
    </row>
    <row r="260" spans="1:47" ht="12.75" customHeight="1" x14ac:dyDescent="0.35">
      <c r="A260" s="311">
        <f>FrontPage!$N$2</f>
        <v>1</v>
      </c>
      <c r="B260" s="311" t="str">
        <f t="shared" si="103"/>
        <v>RO11032</v>
      </c>
      <c r="C260" s="311">
        <f t="shared" si="102"/>
        <v>202526</v>
      </c>
      <c r="D260" s="1148" t="s">
        <v>264</v>
      </c>
      <c r="E260" s="311">
        <v>103</v>
      </c>
      <c r="F260" s="311" t="s">
        <v>546</v>
      </c>
      <c r="G260" s="311">
        <f t="shared" si="99"/>
        <v>0</v>
      </c>
      <c r="H260" s="1153">
        <f t="shared" ca="1" si="100"/>
        <v>0</v>
      </c>
      <c r="I260" s="311">
        <f t="shared" si="101"/>
        <v>2</v>
      </c>
      <c r="J260" s="1151"/>
      <c r="AL260"/>
      <c r="AM260"/>
      <c r="AN260"/>
      <c r="AO260"/>
      <c r="AP260"/>
      <c r="AQ260" s="333"/>
      <c r="AR260"/>
      <c r="AS260"/>
      <c r="AT260"/>
      <c r="AU260"/>
    </row>
    <row r="261" spans="1:47" ht="12.75" customHeight="1" x14ac:dyDescent="0.35">
      <c r="A261" s="311">
        <f>FrontPage!$N$2</f>
        <v>1</v>
      </c>
      <c r="B261" s="311" t="str">
        <f t="shared" si="103"/>
        <v>RO11033</v>
      </c>
      <c r="C261" s="311">
        <f t="shared" si="102"/>
        <v>202526</v>
      </c>
      <c r="D261" s="1148" t="s">
        <v>264</v>
      </c>
      <c r="E261" s="311">
        <v>103</v>
      </c>
      <c r="F261" s="311" t="s">
        <v>549</v>
      </c>
      <c r="G261" s="311">
        <f t="shared" si="99"/>
        <v>0</v>
      </c>
      <c r="H261" s="1153">
        <f t="shared" ca="1" si="100"/>
        <v>0</v>
      </c>
      <c r="I261" s="311">
        <f t="shared" si="101"/>
        <v>3</v>
      </c>
      <c r="J261" s="1151"/>
      <c r="AL261"/>
      <c r="AM261"/>
      <c r="AN261"/>
      <c r="AO261"/>
      <c r="AP261"/>
      <c r="AQ261" s="333"/>
      <c r="AR261"/>
      <c r="AS261"/>
      <c r="AT261"/>
      <c r="AU261"/>
    </row>
    <row r="262" spans="1:47" ht="12.75" customHeight="1" x14ac:dyDescent="0.35">
      <c r="A262" s="311">
        <f>FrontPage!$N$2</f>
        <v>1</v>
      </c>
      <c r="B262" s="311" t="str">
        <f t="shared" si="103"/>
        <v>RO11035</v>
      </c>
      <c r="C262" s="311">
        <f t="shared" si="102"/>
        <v>202526</v>
      </c>
      <c r="D262" s="1148" t="s">
        <v>264</v>
      </c>
      <c r="E262" s="311">
        <v>103</v>
      </c>
      <c r="F262" s="311" t="s">
        <v>551</v>
      </c>
      <c r="G262" s="311">
        <f t="shared" si="99"/>
        <v>0</v>
      </c>
      <c r="H262" s="1153">
        <f t="shared" ca="1" si="100"/>
        <v>0</v>
      </c>
      <c r="I262" s="311">
        <f t="shared" si="101"/>
        <v>5</v>
      </c>
      <c r="J262" s="1151"/>
      <c r="AL262"/>
      <c r="AM262"/>
      <c r="AN262"/>
      <c r="AO262"/>
      <c r="AP262"/>
      <c r="AQ262" s="333"/>
      <c r="AR262"/>
      <c r="AS262"/>
      <c r="AT262"/>
      <c r="AU262"/>
    </row>
    <row r="263" spans="1:47" ht="12.75" customHeight="1" x14ac:dyDescent="0.35">
      <c r="A263" s="311">
        <f>FrontPage!$N$2</f>
        <v>1</v>
      </c>
      <c r="B263" s="311" t="str">
        <f t="shared" si="103"/>
        <v>RO11036.1</v>
      </c>
      <c r="C263" s="311">
        <f t="shared" si="102"/>
        <v>202526</v>
      </c>
      <c r="D263" s="1148" t="s">
        <v>264</v>
      </c>
      <c r="E263" s="311">
        <v>103</v>
      </c>
      <c r="F263" s="311" t="s">
        <v>552</v>
      </c>
      <c r="G263" s="311">
        <f t="shared" si="99"/>
        <v>0</v>
      </c>
      <c r="H263" s="1153">
        <f t="shared" ca="1" si="100"/>
        <v>0</v>
      </c>
      <c r="I263" s="311">
        <f t="shared" si="101"/>
        <v>6.1</v>
      </c>
      <c r="J263" s="1151"/>
      <c r="AL263"/>
      <c r="AM263"/>
      <c r="AN263"/>
      <c r="AO263"/>
      <c r="AP263"/>
      <c r="AQ263" s="333"/>
      <c r="AR263"/>
      <c r="AS263"/>
      <c r="AT263"/>
      <c r="AU263"/>
    </row>
    <row r="264" spans="1:47" ht="12.75" customHeight="1" x14ac:dyDescent="0.35">
      <c r="A264" s="311">
        <f>FrontPage!$N$2</f>
        <v>1</v>
      </c>
      <c r="B264" s="311" t="str">
        <f t="shared" si="103"/>
        <v>RO11036.2</v>
      </c>
      <c r="C264" s="311">
        <f t="shared" si="102"/>
        <v>202526</v>
      </c>
      <c r="D264" s="1148" t="s">
        <v>264</v>
      </c>
      <c r="E264" s="311">
        <v>103</v>
      </c>
      <c r="F264" s="311" t="s">
        <v>553</v>
      </c>
      <c r="G264" s="311">
        <f t="shared" si="99"/>
        <v>0</v>
      </c>
      <c r="H264" s="1153">
        <f t="shared" ca="1" si="100"/>
        <v>0</v>
      </c>
      <c r="I264" s="311">
        <f t="shared" si="101"/>
        <v>6.2</v>
      </c>
      <c r="J264" s="1151"/>
      <c r="AL264"/>
      <c r="AM264"/>
      <c r="AN264"/>
      <c r="AO264"/>
      <c r="AP264"/>
      <c r="AQ264" s="333"/>
      <c r="AR264"/>
      <c r="AS264"/>
      <c r="AT264"/>
      <c r="AU264"/>
    </row>
    <row r="265" spans="1:47" ht="12.75" customHeight="1" x14ac:dyDescent="0.35">
      <c r="A265" s="311">
        <f>FrontPage!$N$2</f>
        <v>1</v>
      </c>
      <c r="B265" s="311" t="str">
        <f t="shared" si="103"/>
        <v>RO11037</v>
      </c>
      <c r="C265" s="311">
        <f t="shared" si="102"/>
        <v>202526</v>
      </c>
      <c r="D265" s="1148" t="s">
        <v>264</v>
      </c>
      <c r="E265" s="311">
        <v>103</v>
      </c>
      <c r="F265" s="311" t="s">
        <v>554</v>
      </c>
      <c r="G265" s="311">
        <f t="shared" si="99"/>
        <v>0</v>
      </c>
      <c r="H265" s="1153">
        <f t="shared" ca="1" si="100"/>
        <v>0</v>
      </c>
      <c r="I265" s="311">
        <f t="shared" si="101"/>
        <v>7</v>
      </c>
      <c r="J265" s="1151"/>
      <c r="AL265"/>
      <c r="AM265"/>
      <c r="AN265"/>
      <c r="AO265"/>
      <c r="AP265"/>
      <c r="AQ265" s="333"/>
      <c r="AR265"/>
      <c r="AS265"/>
      <c r="AT265"/>
      <c r="AU265"/>
    </row>
    <row r="266" spans="1:47" ht="12.75" customHeight="1" x14ac:dyDescent="0.35">
      <c r="A266" s="311">
        <f>FrontPage!$N$2</f>
        <v>1</v>
      </c>
      <c r="B266" s="311" t="str">
        <f t="shared" si="103"/>
        <v>RO11038</v>
      </c>
      <c r="C266" s="311">
        <f t="shared" si="102"/>
        <v>202526</v>
      </c>
      <c r="D266" s="1148" t="s">
        <v>264</v>
      </c>
      <c r="E266" s="311">
        <v>103</v>
      </c>
      <c r="F266" s="311" t="s">
        <v>555</v>
      </c>
      <c r="G266" s="311">
        <f t="shared" si="99"/>
        <v>0</v>
      </c>
      <c r="H266" s="1153">
        <f t="shared" ca="1" si="100"/>
        <v>0</v>
      </c>
      <c r="I266" s="311">
        <f t="shared" si="101"/>
        <v>8</v>
      </c>
      <c r="J266" s="1151"/>
      <c r="AL266"/>
      <c r="AM266"/>
      <c r="AN266"/>
      <c r="AO266"/>
      <c r="AP266"/>
      <c r="AQ266" s="333"/>
      <c r="AR266"/>
      <c r="AS266"/>
      <c r="AT266"/>
      <c r="AU266"/>
    </row>
    <row r="267" spans="1:47" ht="12.75" customHeight="1" x14ac:dyDescent="0.35">
      <c r="A267" s="311">
        <f>FrontPage!$N$2</f>
        <v>1</v>
      </c>
      <c r="B267" s="311" t="str">
        <f t="shared" si="103"/>
        <v>RO110310</v>
      </c>
      <c r="C267" s="311">
        <f t="shared" si="102"/>
        <v>202526</v>
      </c>
      <c r="D267" s="1148" t="s">
        <v>264</v>
      </c>
      <c r="E267" s="311">
        <v>103</v>
      </c>
      <c r="F267" s="311" t="s">
        <v>557</v>
      </c>
      <c r="G267" s="311">
        <f t="shared" si="99"/>
        <v>0</v>
      </c>
      <c r="H267" s="1153">
        <f t="shared" ca="1" si="100"/>
        <v>0</v>
      </c>
      <c r="I267" s="311">
        <f t="shared" si="101"/>
        <v>10</v>
      </c>
      <c r="J267" s="1151"/>
      <c r="AL267"/>
      <c r="AM267"/>
      <c r="AN267"/>
      <c r="AO267"/>
      <c r="AP267"/>
      <c r="AQ267" s="333"/>
      <c r="AR267"/>
      <c r="AS267"/>
      <c r="AT267"/>
      <c r="AU267"/>
    </row>
    <row r="268" spans="1:47" ht="12.75" customHeight="1" x14ac:dyDescent="0.35">
      <c r="A268" s="311">
        <f>FrontPage!$N$2</f>
        <v>1</v>
      </c>
      <c r="B268" s="311" t="str">
        <f t="shared" si="103"/>
        <v>RO110311</v>
      </c>
      <c r="C268" s="311">
        <f t="shared" si="102"/>
        <v>202526</v>
      </c>
      <c r="D268" s="1148" t="s">
        <v>264</v>
      </c>
      <c r="E268" s="311">
        <v>103</v>
      </c>
      <c r="F268" s="311" t="s">
        <v>558</v>
      </c>
      <c r="G268" s="311">
        <f t="shared" si="99"/>
        <v>0</v>
      </c>
      <c r="H268" s="1153">
        <f t="shared" ca="1" si="100"/>
        <v>0</v>
      </c>
      <c r="I268" s="311">
        <f t="shared" si="101"/>
        <v>11</v>
      </c>
      <c r="J268" s="1151"/>
      <c r="AL268"/>
      <c r="AM268"/>
      <c r="AN268"/>
      <c r="AO268"/>
      <c r="AP268"/>
      <c r="AQ268" s="333"/>
      <c r="AR268"/>
      <c r="AS268"/>
      <c r="AT268"/>
      <c r="AU268"/>
    </row>
    <row r="269" spans="1:47" ht="12.75" customHeight="1" x14ac:dyDescent="0.35">
      <c r="A269" s="311">
        <f>FrontPage!$N$2</f>
        <v>1</v>
      </c>
      <c r="B269" s="311" t="str">
        <f t="shared" si="103"/>
        <v>RO1103.11.2</v>
      </c>
      <c r="C269" s="311">
        <f t="shared" si="102"/>
        <v>202526</v>
      </c>
      <c r="D269" s="1148" t="s">
        <v>264</v>
      </c>
      <c r="E269" s="311">
        <v>103.1</v>
      </c>
      <c r="F269" s="311" t="s">
        <v>548</v>
      </c>
      <c r="G269" s="311">
        <f t="shared" si="99"/>
        <v>0</v>
      </c>
      <c r="H269" s="1153">
        <f t="shared" ca="1" si="100"/>
        <v>0</v>
      </c>
      <c r="I269" s="311">
        <f t="shared" si="101"/>
        <v>1.2</v>
      </c>
      <c r="J269" s="1151"/>
      <c r="AL269"/>
      <c r="AM269"/>
      <c r="AN269"/>
      <c r="AO269"/>
      <c r="AP269"/>
      <c r="AQ269" s="333"/>
      <c r="AR269"/>
      <c r="AS269"/>
      <c r="AT269"/>
      <c r="AU269"/>
    </row>
    <row r="270" spans="1:47" ht="12.75" customHeight="1" x14ac:dyDescent="0.35">
      <c r="A270" s="311">
        <f>FrontPage!$N$2</f>
        <v>1</v>
      </c>
      <c r="B270" s="311" t="str">
        <f t="shared" si="103"/>
        <v>RO1103.12</v>
      </c>
      <c r="C270" s="311">
        <f t="shared" si="102"/>
        <v>202526</v>
      </c>
      <c r="D270" s="1148" t="s">
        <v>264</v>
      </c>
      <c r="E270" s="311">
        <v>103.1</v>
      </c>
      <c r="F270" s="311" t="s">
        <v>546</v>
      </c>
      <c r="G270" s="311">
        <f t="shared" si="99"/>
        <v>0</v>
      </c>
      <c r="H270" s="1153">
        <f t="shared" ca="1" si="100"/>
        <v>0</v>
      </c>
      <c r="I270" s="311">
        <f t="shared" si="101"/>
        <v>2</v>
      </c>
      <c r="J270" s="1151"/>
      <c r="AL270"/>
      <c r="AM270"/>
      <c r="AN270"/>
      <c r="AO270"/>
      <c r="AP270"/>
      <c r="AQ270" s="333"/>
      <c r="AR270"/>
      <c r="AS270"/>
      <c r="AT270"/>
      <c r="AU270"/>
    </row>
    <row r="271" spans="1:47" ht="12.75" customHeight="1" x14ac:dyDescent="0.35">
      <c r="A271" s="311">
        <f>FrontPage!$N$2</f>
        <v>1</v>
      </c>
      <c r="B271" s="311" t="str">
        <f t="shared" si="103"/>
        <v>RO1103.13</v>
      </c>
      <c r="C271" s="311">
        <f t="shared" si="102"/>
        <v>202526</v>
      </c>
      <c r="D271" s="1148" t="s">
        <v>264</v>
      </c>
      <c r="E271" s="311">
        <v>103.1</v>
      </c>
      <c r="F271" s="311" t="s">
        <v>549</v>
      </c>
      <c r="G271" s="311">
        <f t="shared" si="99"/>
        <v>0</v>
      </c>
      <c r="H271" s="1153">
        <f t="shared" ca="1" si="100"/>
        <v>0</v>
      </c>
      <c r="I271" s="311">
        <f t="shared" si="101"/>
        <v>3</v>
      </c>
      <c r="J271" s="1151"/>
      <c r="AL271"/>
      <c r="AM271"/>
      <c r="AN271"/>
      <c r="AO271"/>
      <c r="AP271"/>
      <c r="AQ271" s="333"/>
      <c r="AR271"/>
      <c r="AS271"/>
      <c r="AT271"/>
      <c r="AU271"/>
    </row>
    <row r="272" spans="1:47" ht="12.75" customHeight="1" x14ac:dyDescent="0.35">
      <c r="A272" s="311">
        <f>FrontPage!$N$2</f>
        <v>1</v>
      </c>
      <c r="B272" s="311" t="str">
        <f t="shared" si="103"/>
        <v>RO1103.15</v>
      </c>
      <c r="C272" s="311">
        <f t="shared" si="102"/>
        <v>202526</v>
      </c>
      <c r="D272" s="1148" t="s">
        <v>264</v>
      </c>
      <c r="E272" s="311">
        <v>103.1</v>
      </c>
      <c r="F272" s="311" t="s">
        <v>551</v>
      </c>
      <c r="G272" s="311">
        <f t="shared" si="99"/>
        <v>0</v>
      </c>
      <c r="H272" s="1153">
        <f t="shared" ca="1" si="100"/>
        <v>0</v>
      </c>
      <c r="I272" s="311">
        <f t="shared" si="101"/>
        <v>5</v>
      </c>
      <c r="J272" s="1151"/>
      <c r="AL272"/>
      <c r="AM272"/>
      <c r="AN272"/>
      <c r="AO272"/>
      <c r="AP272"/>
      <c r="AQ272" s="333"/>
      <c r="AR272"/>
      <c r="AS272"/>
      <c r="AT272"/>
      <c r="AU272"/>
    </row>
    <row r="273" spans="1:47" ht="12.75" customHeight="1" x14ac:dyDescent="0.35">
      <c r="A273" s="311">
        <f>FrontPage!$N$2</f>
        <v>1</v>
      </c>
      <c r="B273" s="311" t="str">
        <f t="shared" si="103"/>
        <v>RO1103.16.1</v>
      </c>
      <c r="C273" s="311">
        <f t="shared" si="102"/>
        <v>202526</v>
      </c>
      <c r="D273" s="1148" t="s">
        <v>264</v>
      </c>
      <c r="E273" s="311">
        <v>103.1</v>
      </c>
      <c r="F273" s="311" t="s">
        <v>552</v>
      </c>
      <c r="G273" s="311">
        <f t="shared" si="99"/>
        <v>0</v>
      </c>
      <c r="H273" s="1153">
        <f t="shared" ca="1" si="100"/>
        <v>0</v>
      </c>
      <c r="I273" s="311">
        <f t="shared" si="101"/>
        <v>6.1</v>
      </c>
      <c r="J273" s="1151"/>
      <c r="AL273"/>
      <c r="AM273"/>
      <c r="AN273"/>
      <c r="AO273"/>
      <c r="AP273"/>
      <c r="AQ273" s="333"/>
      <c r="AR273"/>
      <c r="AS273"/>
      <c r="AT273"/>
      <c r="AU273"/>
    </row>
    <row r="274" spans="1:47" ht="12.75" customHeight="1" x14ac:dyDescent="0.35">
      <c r="A274" s="311">
        <f>FrontPage!$N$2</f>
        <v>1</v>
      </c>
      <c r="B274" s="311" t="str">
        <f t="shared" si="103"/>
        <v>RO1103.16.2</v>
      </c>
      <c r="C274" s="311">
        <f t="shared" si="102"/>
        <v>202526</v>
      </c>
      <c r="D274" s="1148" t="s">
        <v>264</v>
      </c>
      <c r="E274" s="311">
        <v>103.1</v>
      </c>
      <c r="F274" s="311" t="s">
        <v>553</v>
      </c>
      <c r="G274" s="311">
        <f t="shared" si="99"/>
        <v>0</v>
      </c>
      <c r="H274" s="1153">
        <f t="shared" ca="1" si="100"/>
        <v>0</v>
      </c>
      <c r="I274" s="311">
        <f t="shared" si="101"/>
        <v>6.2</v>
      </c>
      <c r="J274" s="1151"/>
      <c r="AL274"/>
      <c r="AM274"/>
      <c r="AN274"/>
      <c r="AO274"/>
      <c r="AP274"/>
      <c r="AQ274" s="333"/>
      <c r="AR274"/>
      <c r="AS274"/>
      <c r="AT274"/>
      <c r="AU274"/>
    </row>
    <row r="275" spans="1:47" ht="12.75" customHeight="1" x14ac:dyDescent="0.35">
      <c r="A275" s="311">
        <f>FrontPage!$N$2</f>
        <v>1</v>
      </c>
      <c r="B275" s="311" t="str">
        <f t="shared" si="103"/>
        <v>RO1103.17</v>
      </c>
      <c r="C275" s="311">
        <f t="shared" si="102"/>
        <v>202526</v>
      </c>
      <c r="D275" s="1148" t="s">
        <v>264</v>
      </c>
      <c r="E275" s="311">
        <v>103.1</v>
      </c>
      <c r="F275" s="311" t="s">
        <v>554</v>
      </c>
      <c r="G275" s="311">
        <f t="shared" si="99"/>
        <v>0</v>
      </c>
      <c r="H275" s="1153">
        <f t="shared" ca="1" si="100"/>
        <v>0</v>
      </c>
      <c r="I275" s="311">
        <f t="shared" si="101"/>
        <v>7</v>
      </c>
      <c r="J275" s="1151"/>
      <c r="AL275"/>
      <c r="AM275"/>
      <c r="AN275"/>
      <c r="AO275"/>
      <c r="AP275"/>
      <c r="AQ275" s="333"/>
      <c r="AR275"/>
      <c r="AS275"/>
      <c r="AT275"/>
      <c r="AU275"/>
    </row>
    <row r="276" spans="1:47" ht="12.75" customHeight="1" x14ac:dyDescent="0.35">
      <c r="A276" s="311">
        <f>FrontPage!$N$2</f>
        <v>1</v>
      </c>
      <c r="B276" s="311" t="str">
        <f t="shared" si="103"/>
        <v>RO1103.18</v>
      </c>
      <c r="C276" s="311">
        <f t="shared" si="102"/>
        <v>202526</v>
      </c>
      <c r="D276" s="1148" t="s">
        <v>264</v>
      </c>
      <c r="E276" s="311">
        <v>103.1</v>
      </c>
      <c r="F276" s="311" t="s">
        <v>555</v>
      </c>
      <c r="G276" s="311">
        <f t="shared" si="99"/>
        <v>0</v>
      </c>
      <c r="H276" s="1153">
        <f t="shared" ca="1" si="100"/>
        <v>0</v>
      </c>
      <c r="I276" s="311">
        <f t="shared" si="101"/>
        <v>8</v>
      </c>
      <c r="J276" s="1151"/>
      <c r="AL276"/>
      <c r="AM276"/>
      <c r="AN276"/>
      <c r="AO276"/>
      <c r="AP276"/>
      <c r="AQ276" s="333"/>
      <c r="AR276"/>
      <c r="AS276"/>
      <c r="AT276"/>
      <c r="AU276"/>
    </row>
    <row r="277" spans="1:47" ht="12.75" customHeight="1" x14ac:dyDescent="0.35">
      <c r="A277" s="311">
        <f>FrontPage!$N$2</f>
        <v>1</v>
      </c>
      <c r="B277" s="311" t="str">
        <f t="shared" si="103"/>
        <v>RO1103.110</v>
      </c>
      <c r="C277" s="311">
        <f t="shared" si="102"/>
        <v>202526</v>
      </c>
      <c r="D277" s="1148" t="s">
        <v>264</v>
      </c>
      <c r="E277" s="311">
        <v>103.1</v>
      </c>
      <c r="F277" s="311" t="s">
        <v>557</v>
      </c>
      <c r="G277" s="311">
        <f t="shared" si="99"/>
        <v>0</v>
      </c>
      <c r="H277" s="1153">
        <f t="shared" ca="1" si="100"/>
        <v>0</v>
      </c>
      <c r="I277" s="311">
        <f t="shared" si="101"/>
        <v>10</v>
      </c>
      <c r="J277" s="1151"/>
      <c r="AL277"/>
      <c r="AM277"/>
      <c r="AN277"/>
      <c r="AO277"/>
      <c r="AP277"/>
      <c r="AQ277" s="333"/>
      <c r="AR277"/>
      <c r="AS277"/>
      <c r="AT277"/>
      <c r="AU277"/>
    </row>
    <row r="278" spans="1:47" ht="12.75" customHeight="1" x14ac:dyDescent="0.35">
      <c r="A278" s="311">
        <f>FrontPage!$N$2</f>
        <v>1</v>
      </c>
      <c r="B278" s="311" t="str">
        <f t="shared" si="103"/>
        <v>RO1103.111</v>
      </c>
      <c r="C278" s="311">
        <f t="shared" si="102"/>
        <v>202526</v>
      </c>
      <c r="D278" s="1148" t="s">
        <v>264</v>
      </c>
      <c r="E278" s="311">
        <v>103.1</v>
      </c>
      <c r="F278" s="311" t="s">
        <v>558</v>
      </c>
      <c r="G278" s="311">
        <f t="shared" si="99"/>
        <v>0</v>
      </c>
      <c r="H278" s="1153">
        <f t="shared" ca="1" si="100"/>
        <v>0</v>
      </c>
      <c r="I278" s="311">
        <f t="shared" si="101"/>
        <v>11</v>
      </c>
      <c r="J278" s="1151"/>
      <c r="AL278"/>
      <c r="AM278"/>
      <c r="AN278"/>
      <c r="AO278"/>
      <c r="AP278"/>
      <c r="AQ278" s="333"/>
      <c r="AR278"/>
      <c r="AS278"/>
      <c r="AT278"/>
      <c r="AU278"/>
    </row>
    <row r="279" spans="1:47" ht="12.75" customHeight="1" x14ac:dyDescent="0.35">
      <c r="A279" s="311">
        <f>FrontPage!$N$2</f>
        <v>1</v>
      </c>
      <c r="B279" s="311" t="str">
        <f t="shared" si="103"/>
        <v>RO11041.2</v>
      </c>
      <c r="C279" s="311">
        <f t="shared" si="102"/>
        <v>202526</v>
      </c>
      <c r="D279" s="1148" t="s">
        <v>264</v>
      </c>
      <c r="E279" s="311">
        <v>104</v>
      </c>
      <c r="F279" s="311" t="s">
        <v>548</v>
      </c>
      <c r="G279" s="311">
        <f t="shared" si="99"/>
        <v>0</v>
      </c>
      <c r="H279" s="1153">
        <f t="shared" ca="1" si="100"/>
        <v>0</v>
      </c>
      <c r="I279" s="311">
        <f t="shared" si="101"/>
        <v>1.2</v>
      </c>
      <c r="J279" s="1151"/>
      <c r="AL279"/>
      <c r="AM279"/>
      <c r="AN279"/>
      <c r="AO279"/>
      <c r="AP279"/>
      <c r="AQ279" s="333"/>
      <c r="AR279"/>
      <c r="AS279"/>
      <c r="AT279"/>
      <c r="AU279"/>
    </row>
    <row r="280" spans="1:47" ht="12.75" customHeight="1" x14ac:dyDescent="0.35">
      <c r="A280" s="311">
        <f>FrontPage!$N$2</f>
        <v>1</v>
      </c>
      <c r="B280" s="311" t="str">
        <f t="shared" si="103"/>
        <v>RO11042</v>
      </c>
      <c r="C280" s="311">
        <f t="shared" si="102"/>
        <v>202526</v>
      </c>
      <c r="D280" s="1148" t="s">
        <v>264</v>
      </c>
      <c r="E280" s="311">
        <v>104</v>
      </c>
      <c r="F280" s="311" t="s">
        <v>546</v>
      </c>
      <c r="G280" s="311">
        <f t="shared" si="99"/>
        <v>0</v>
      </c>
      <c r="H280" s="1153">
        <f t="shared" ca="1" si="100"/>
        <v>0</v>
      </c>
      <c r="I280" s="311">
        <f t="shared" si="101"/>
        <v>2</v>
      </c>
      <c r="J280" s="1151"/>
      <c r="AL280"/>
      <c r="AM280"/>
      <c r="AN280"/>
      <c r="AO280"/>
      <c r="AP280"/>
      <c r="AQ280" s="333"/>
      <c r="AR280"/>
      <c r="AS280"/>
      <c r="AT280"/>
      <c r="AU280"/>
    </row>
    <row r="281" spans="1:47" ht="12.75" customHeight="1" x14ac:dyDescent="0.35">
      <c r="A281" s="311">
        <f>FrontPage!$N$2</f>
        <v>1</v>
      </c>
      <c r="B281" s="311" t="str">
        <f t="shared" si="103"/>
        <v>RO11043</v>
      </c>
      <c r="C281" s="311">
        <f t="shared" si="102"/>
        <v>202526</v>
      </c>
      <c r="D281" s="1148" t="s">
        <v>264</v>
      </c>
      <c r="E281" s="311">
        <v>104</v>
      </c>
      <c r="F281" s="311" t="s">
        <v>549</v>
      </c>
      <c r="G281" s="311">
        <f t="shared" si="99"/>
        <v>0</v>
      </c>
      <c r="H281" s="1153">
        <f t="shared" ca="1" si="100"/>
        <v>0</v>
      </c>
      <c r="I281" s="311">
        <f t="shared" si="101"/>
        <v>3</v>
      </c>
      <c r="J281" s="1151"/>
      <c r="AL281"/>
      <c r="AM281"/>
      <c r="AN281"/>
      <c r="AO281"/>
      <c r="AP281"/>
      <c r="AQ281" s="333"/>
      <c r="AR281"/>
      <c r="AS281"/>
      <c r="AT281"/>
      <c r="AU281"/>
    </row>
    <row r="282" spans="1:47" ht="12.75" customHeight="1" x14ac:dyDescent="0.35">
      <c r="A282" s="311">
        <f>FrontPage!$N$2</f>
        <v>1</v>
      </c>
      <c r="B282" s="311" t="str">
        <f t="shared" si="103"/>
        <v>RO11045</v>
      </c>
      <c r="C282" s="311">
        <f t="shared" si="102"/>
        <v>202526</v>
      </c>
      <c r="D282" s="1148" t="s">
        <v>264</v>
      </c>
      <c r="E282" s="311">
        <v>104</v>
      </c>
      <c r="F282" s="311" t="s">
        <v>551</v>
      </c>
      <c r="G282" s="311">
        <f t="shared" si="99"/>
        <v>0</v>
      </c>
      <c r="H282" s="1153">
        <f t="shared" ca="1" si="100"/>
        <v>0</v>
      </c>
      <c r="I282" s="311">
        <f t="shared" si="101"/>
        <v>5</v>
      </c>
      <c r="J282" s="1151"/>
      <c r="AL282"/>
      <c r="AM282"/>
      <c r="AN282"/>
      <c r="AO282"/>
      <c r="AP282"/>
      <c r="AQ282" s="333"/>
      <c r="AR282"/>
      <c r="AS282"/>
      <c r="AT282"/>
      <c r="AU282"/>
    </row>
    <row r="283" spans="1:47" ht="12.75" customHeight="1" x14ac:dyDescent="0.35">
      <c r="A283" s="311">
        <f>FrontPage!$N$2</f>
        <v>1</v>
      </c>
      <c r="B283" s="311" t="str">
        <f t="shared" si="103"/>
        <v>RO11046.1</v>
      </c>
      <c r="C283" s="311">
        <f t="shared" si="102"/>
        <v>202526</v>
      </c>
      <c r="D283" s="1148" t="s">
        <v>264</v>
      </c>
      <c r="E283" s="311">
        <v>104</v>
      </c>
      <c r="F283" s="311" t="s">
        <v>552</v>
      </c>
      <c r="G283" s="311">
        <f t="shared" si="99"/>
        <v>0</v>
      </c>
      <c r="H283" s="1153">
        <f t="shared" ca="1" si="100"/>
        <v>0</v>
      </c>
      <c r="I283" s="311">
        <f t="shared" si="101"/>
        <v>6.1</v>
      </c>
      <c r="J283" s="1151"/>
      <c r="AL283"/>
      <c r="AM283"/>
      <c r="AN283"/>
      <c r="AO283"/>
      <c r="AP283"/>
      <c r="AQ283" s="333"/>
      <c r="AR283"/>
      <c r="AS283"/>
      <c r="AT283"/>
      <c r="AU283"/>
    </row>
    <row r="284" spans="1:47" ht="12.75" customHeight="1" x14ac:dyDescent="0.35">
      <c r="A284" s="311">
        <f>FrontPage!$N$2</f>
        <v>1</v>
      </c>
      <c r="B284" s="311" t="str">
        <f t="shared" si="103"/>
        <v>RO11046.2</v>
      </c>
      <c r="C284" s="311">
        <f t="shared" si="102"/>
        <v>202526</v>
      </c>
      <c r="D284" s="1148" t="s">
        <v>264</v>
      </c>
      <c r="E284" s="311">
        <v>104</v>
      </c>
      <c r="F284" s="311" t="s">
        <v>553</v>
      </c>
      <c r="G284" s="311">
        <f t="shared" si="99"/>
        <v>0</v>
      </c>
      <c r="H284" s="1153">
        <f t="shared" ca="1" si="100"/>
        <v>0</v>
      </c>
      <c r="I284" s="311">
        <f t="shared" si="101"/>
        <v>6.2</v>
      </c>
      <c r="J284" s="1151"/>
      <c r="AL284"/>
      <c r="AM284"/>
      <c r="AN284"/>
      <c r="AO284"/>
      <c r="AP284"/>
      <c r="AQ284" s="333"/>
      <c r="AR284"/>
      <c r="AS284"/>
      <c r="AT284"/>
      <c r="AU284"/>
    </row>
    <row r="285" spans="1:47" ht="12.75" customHeight="1" x14ac:dyDescent="0.35">
      <c r="A285" s="311">
        <f>FrontPage!$N$2</f>
        <v>1</v>
      </c>
      <c r="B285" s="311" t="str">
        <f t="shared" si="103"/>
        <v>RO11047</v>
      </c>
      <c r="C285" s="311">
        <f t="shared" si="102"/>
        <v>202526</v>
      </c>
      <c r="D285" s="1148" t="s">
        <v>264</v>
      </c>
      <c r="E285" s="311">
        <v>104</v>
      </c>
      <c r="F285" s="311" t="s">
        <v>554</v>
      </c>
      <c r="G285" s="311">
        <f t="shared" si="99"/>
        <v>0</v>
      </c>
      <c r="H285" s="1153">
        <f t="shared" ca="1" si="100"/>
        <v>0</v>
      </c>
      <c r="I285" s="311">
        <f t="shared" si="101"/>
        <v>7</v>
      </c>
      <c r="J285" s="1151"/>
      <c r="AL285"/>
      <c r="AM285"/>
      <c r="AN285"/>
      <c r="AO285"/>
      <c r="AP285"/>
      <c r="AQ285" s="333"/>
      <c r="AR285"/>
      <c r="AS285"/>
      <c r="AT285"/>
      <c r="AU285"/>
    </row>
    <row r="286" spans="1:47" ht="12.75" customHeight="1" x14ac:dyDescent="0.35">
      <c r="A286" s="311">
        <f>FrontPage!$N$2</f>
        <v>1</v>
      </c>
      <c r="B286" s="311" t="str">
        <f t="shared" si="103"/>
        <v>RO11048</v>
      </c>
      <c r="C286" s="311">
        <f t="shared" si="102"/>
        <v>202526</v>
      </c>
      <c r="D286" s="1148" t="s">
        <v>264</v>
      </c>
      <c r="E286" s="311">
        <v>104</v>
      </c>
      <c r="F286" s="311" t="s">
        <v>555</v>
      </c>
      <c r="G286" s="311">
        <f t="shared" si="99"/>
        <v>0</v>
      </c>
      <c r="H286" s="1153">
        <f t="shared" ca="1" si="100"/>
        <v>0</v>
      </c>
      <c r="I286" s="311">
        <f t="shared" si="101"/>
        <v>8</v>
      </c>
      <c r="J286" s="1151"/>
      <c r="AL286"/>
      <c r="AM286"/>
      <c r="AN286"/>
      <c r="AO286"/>
      <c r="AP286"/>
      <c r="AQ286" s="333"/>
      <c r="AR286"/>
      <c r="AS286"/>
      <c r="AT286"/>
      <c r="AU286"/>
    </row>
    <row r="287" spans="1:47" ht="12.75" customHeight="1" x14ac:dyDescent="0.35">
      <c r="A287" s="311">
        <f>FrontPage!$N$2</f>
        <v>1</v>
      </c>
      <c r="B287" s="311" t="str">
        <f t="shared" si="103"/>
        <v>RO110410</v>
      </c>
      <c r="C287" s="311">
        <f t="shared" si="102"/>
        <v>202526</v>
      </c>
      <c r="D287" s="1148" t="s">
        <v>264</v>
      </c>
      <c r="E287" s="311">
        <v>104</v>
      </c>
      <c r="F287" s="311" t="s">
        <v>557</v>
      </c>
      <c r="G287" s="311">
        <f t="shared" si="99"/>
        <v>0</v>
      </c>
      <c r="H287" s="1153">
        <f t="shared" ca="1" si="100"/>
        <v>0</v>
      </c>
      <c r="I287" s="311">
        <f t="shared" si="101"/>
        <v>10</v>
      </c>
      <c r="J287" s="1151"/>
      <c r="AL287"/>
      <c r="AM287"/>
      <c r="AN287"/>
      <c r="AO287"/>
      <c r="AP287"/>
      <c r="AQ287" s="333"/>
      <c r="AR287"/>
      <c r="AS287"/>
      <c r="AT287"/>
      <c r="AU287"/>
    </row>
    <row r="288" spans="1:47" ht="12.75" customHeight="1" x14ac:dyDescent="0.35">
      <c r="A288" s="311">
        <f>FrontPage!$N$2</f>
        <v>1</v>
      </c>
      <c r="B288" s="311" t="str">
        <f t="shared" si="103"/>
        <v>RO110411</v>
      </c>
      <c r="C288" s="311">
        <f t="shared" si="102"/>
        <v>202526</v>
      </c>
      <c r="D288" s="1148" t="s">
        <v>264</v>
      </c>
      <c r="E288" s="311">
        <v>104</v>
      </c>
      <c r="F288" s="311" t="s">
        <v>558</v>
      </c>
      <c r="G288" s="311">
        <f t="shared" si="99"/>
        <v>0</v>
      </c>
      <c r="H288" s="1153">
        <f t="shared" ca="1" si="100"/>
        <v>0</v>
      </c>
      <c r="I288" s="311">
        <f t="shared" si="101"/>
        <v>11</v>
      </c>
      <c r="J288" s="1151"/>
      <c r="AL288"/>
      <c r="AM288"/>
      <c r="AN288"/>
      <c r="AO288"/>
      <c r="AP288"/>
      <c r="AQ288" s="333"/>
      <c r="AR288"/>
      <c r="AS288"/>
      <c r="AT288"/>
      <c r="AU288"/>
    </row>
    <row r="289" spans="1:47" ht="12.75" customHeight="1" x14ac:dyDescent="0.35">
      <c r="A289" s="311">
        <f>FrontPage!$N$2</f>
        <v>1</v>
      </c>
      <c r="B289" s="311" t="str">
        <f t="shared" si="103"/>
        <v>RO11051.1</v>
      </c>
      <c r="C289" s="311">
        <f t="shared" si="102"/>
        <v>202526</v>
      </c>
      <c r="D289" s="1148" t="s">
        <v>264</v>
      </c>
      <c r="E289" s="311">
        <v>105</v>
      </c>
      <c r="F289" s="311" t="s">
        <v>547</v>
      </c>
      <c r="G289" s="311">
        <f t="shared" si="99"/>
        <v>0</v>
      </c>
      <c r="H289" s="1153">
        <f t="shared" ca="1" si="100"/>
        <v>0</v>
      </c>
      <c r="I289" s="311">
        <f t="shared" si="101"/>
        <v>1.1000000000000001</v>
      </c>
      <c r="J289" s="1151"/>
      <c r="AL289"/>
      <c r="AM289"/>
      <c r="AN289"/>
      <c r="AO289"/>
      <c r="AP289"/>
      <c r="AQ289" s="333"/>
      <c r="AR289"/>
      <c r="AS289"/>
      <c r="AT289"/>
      <c r="AU289"/>
    </row>
    <row r="290" spans="1:47" ht="12.75" customHeight="1" x14ac:dyDescent="0.35">
      <c r="A290" s="311">
        <f>FrontPage!$N$2</f>
        <v>1</v>
      </c>
      <c r="B290" s="311" t="str">
        <f t="shared" si="103"/>
        <v>RO11051.2</v>
      </c>
      <c r="C290" s="311">
        <f t="shared" si="102"/>
        <v>202526</v>
      </c>
      <c r="D290" s="1148" t="s">
        <v>264</v>
      </c>
      <c r="E290" s="311">
        <v>105</v>
      </c>
      <c r="F290" s="311" t="s">
        <v>548</v>
      </c>
      <c r="G290" s="311">
        <f t="shared" ref="G290:G353" si="104">UANumber</f>
        <v>0</v>
      </c>
      <c r="H290" s="1153">
        <f t="shared" ca="1" si="100"/>
        <v>0</v>
      </c>
      <c r="I290" s="311">
        <f t="shared" si="101"/>
        <v>1.2</v>
      </c>
      <c r="J290" s="1151"/>
      <c r="AL290"/>
      <c r="AM290"/>
      <c r="AN290"/>
      <c r="AO290"/>
      <c r="AP290"/>
      <c r="AQ290" s="333"/>
      <c r="AR290"/>
      <c r="AS290"/>
      <c r="AT290"/>
      <c r="AU290"/>
    </row>
    <row r="291" spans="1:47" ht="12.75" customHeight="1" x14ac:dyDescent="0.35">
      <c r="A291" s="311">
        <f>FrontPage!$N$2</f>
        <v>1</v>
      </c>
      <c r="B291" s="311" t="str">
        <f t="shared" si="103"/>
        <v>RO11052</v>
      </c>
      <c r="C291" s="311">
        <f t="shared" si="102"/>
        <v>202526</v>
      </c>
      <c r="D291" s="1148" t="s">
        <v>264</v>
      </c>
      <c r="E291" s="311">
        <v>105</v>
      </c>
      <c r="F291" s="311" t="s">
        <v>546</v>
      </c>
      <c r="G291" s="311">
        <f t="shared" si="104"/>
        <v>0</v>
      </c>
      <c r="H291" s="1153">
        <f t="shared" ca="1" si="100"/>
        <v>0</v>
      </c>
      <c r="I291" s="311">
        <f t="shared" si="101"/>
        <v>2</v>
      </c>
      <c r="J291" s="1151"/>
      <c r="AL291"/>
      <c r="AM291"/>
      <c r="AN291"/>
      <c r="AO291"/>
      <c r="AP291"/>
      <c r="AQ291" s="333"/>
      <c r="AR291"/>
      <c r="AS291"/>
      <c r="AT291"/>
      <c r="AU291"/>
    </row>
    <row r="292" spans="1:47" ht="12.75" customHeight="1" x14ac:dyDescent="0.35">
      <c r="A292" s="311">
        <f>FrontPage!$N$2</f>
        <v>1</v>
      </c>
      <c r="B292" s="311" t="str">
        <f t="shared" si="103"/>
        <v>RO11053</v>
      </c>
      <c r="C292" s="311">
        <f t="shared" si="102"/>
        <v>202526</v>
      </c>
      <c r="D292" s="1148" t="s">
        <v>264</v>
      </c>
      <c r="E292" s="311">
        <v>105</v>
      </c>
      <c r="F292" s="311" t="s">
        <v>549</v>
      </c>
      <c r="G292" s="311">
        <f t="shared" si="104"/>
        <v>0</v>
      </c>
      <c r="H292" s="1153">
        <f t="shared" ca="1" si="100"/>
        <v>0</v>
      </c>
      <c r="I292" s="311">
        <f t="shared" si="101"/>
        <v>3</v>
      </c>
      <c r="J292" s="1151"/>
      <c r="AL292"/>
      <c r="AM292"/>
      <c r="AN292"/>
      <c r="AO292"/>
      <c r="AP292"/>
      <c r="AQ292" s="333"/>
      <c r="AR292"/>
      <c r="AS292"/>
      <c r="AT292"/>
      <c r="AU292"/>
    </row>
    <row r="293" spans="1:47" ht="12.75" customHeight="1" x14ac:dyDescent="0.35">
      <c r="A293" s="311">
        <f>FrontPage!$N$2</f>
        <v>1</v>
      </c>
      <c r="B293" s="311" t="str">
        <f t="shared" si="103"/>
        <v>RO11055</v>
      </c>
      <c r="C293" s="311">
        <f t="shared" si="102"/>
        <v>202526</v>
      </c>
      <c r="D293" s="1148" t="s">
        <v>264</v>
      </c>
      <c r="E293" s="311">
        <v>105</v>
      </c>
      <c r="F293" s="311" t="s">
        <v>551</v>
      </c>
      <c r="G293" s="311">
        <f t="shared" si="104"/>
        <v>0</v>
      </c>
      <c r="H293" s="1153">
        <f t="shared" ca="1" si="100"/>
        <v>0</v>
      </c>
      <c r="I293" s="311">
        <f t="shared" si="101"/>
        <v>5</v>
      </c>
      <c r="J293" s="1151"/>
      <c r="AL293"/>
      <c r="AM293"/>
      <c r="AN293"/>
      <c r="AO293"/>
      <c r="AP293"/>
      <c r="AQ293" s="333"/>
      <c r="AR293"/>
      <c r="AS293"/>
      <c r="AT293"/>
      <c r="AU293"/>
    </row>
    <row r="294" spans="1:47" ht="12.75" customHeight="1" x14ac:dyDescent="0.35">
      <c r="A294" s="311">
        <f>FrontPage!$N$2</f>
        <v>1</v>
      </c>
      <c r="B294" s="311" t="str">
        <f t="shared" si="103"/>
        <v>RO11056.1</v>
      </c>
      <c r="C294" s="311">
        <f t="shared" si="102"/>
        <v>202526</v>
      </c>
      <c r="D294" s="1148" t="s">
        <v>264</v>
      </c>
      <c r="E294" s="311">
        <v>105</v>
      </c>
      <c r="F294" s="311" t="s">
        <v>552</v>
      </c>
      <c r="G294" s="311">
        <f t="shared" si="104"/>
        <v>0</v>
      </c>
      <c r="H294" s="1153">
        <f t="shared" ca="1" si="100"/>
        <v>0</v>
      </c>
      <c r="I294" s="311">
        <f t="shared" si="101"/>
        <v>6.1</v>
      </c>
      <c r="J294" s="1151"/>
      <c r="AL294"/>
      <c r="AM294"/>
      <c r="AN294"/>
      <c r="AO294"/>
      <c r="AP294"/>
      <c r="AQ294" s="333"/>
      <c r="AR294"/>
      <c r="AS294"/>
      <c r="AT294"/>
      <c r="AU294"/>
    </row>
    <row r="295" spans="1:47" ht="12.75" customHeight="1" x14ac:dyDescent="0.35">
      <c r="A295" s="311">
        <f>FrontPage!$N$2</f>
        <v>1</v>
      </c>
      <c r="B295" s="311" t="str">
        <f t="shared" si="103"/>
        <v>RO11056.2</v>
      </c>
      <c r="C295" s="311">
        <f t="shared" si="102"/>
        <v>202526</v>
      </c>
      <c r="D295" s="1148" t="s">
        <v>264</v>
      </c>
      <c r="E295" s="311">
        <v>105</v>
      </c>
      <c r="F295" s="311" t="s">
        <v>553</v>
      </c>
      <c r="G295" s="311">
        <f t="shared" si="104"/>
        <v>0</v>
      </c>
      <c r="H295" s="1153">
        <f t="shared" ca="1" si="100"/>
        <v>0</v>
      </c>
      <c r="I295" s="311">
        <f t="shared" si="101"/>
        <v>6.2</v>
      </c>
      <c r="J295" s="1151"/>
      <c r="AL295"/>
      <c r="AM295"/>
      <c r="AN295"/>
      <c r="AO295"/>
      <c r="AP295"/>
      <c r="AQ295" s="333"/>
      <c r="AR295"/>
      <c r="AS295"/>
      <c r="AT295"/>
      <c r="AU295"/>
    </row>
    <row r="296" spans="1:47" ht="12.75" customHeight="1" x14ac:dyDescent="0.35">
      <c r="A296" s="311">
        <f>FrontPage!$N$2</f>
        <v>1</v>
      </c>
      <c r="B296" s="311" t="str">
        <f t="shared" si="103"/>
        <v>RO11057</v>
      </c>
      <c r="C296" s="311">
        <f t="shared" si="102"/>
        <v>202526</v>
      </c>
      <c r="D296" s="1148" t="s">
        <v>264</v>
      </c>
      <c r="E296" s="311">
        <v>105</v>
      </c>
      <c r="F296" s="311" t="s">
        <v>554</v>
      </c>
      <c r="G296" s="311">
        <f t="shared" si="104"/>
        <v>0</v>
      </c>
      <c r="H296" s="1153">
        <f t="shared" ca="1" si="100"/>
        <v>0</v>
      </c>
      <c r="I296" s="311">
        <f t="shared" si="101"/>
        <v>7</v>
      </c>
      <c r="J296" s="1151"/>
      <c r="AL296"/>
      <c r="AM296"/>
      <c r="AN296"/>
      <c r="AO296"/>
      <c r="AP296"/>
      <c r="AQ296" s="333"/>
      <c r="AR296"/>
      <c r="AS296"/>
      <c r="AT296"/>
      <c r="AU296"/>
    </row>
    <row r="297" spans="1:47" ht="12.75" customHeight="1" x14ac:dyDescent="0.35">
      <c r="A297" s="311">
        <f>FrontPage!$N$2</f>
        <v>1</v>
      </c>
      <c r="B297" s="311" t="str">
        <f t="shared" si="103"/>
        <v>RO11058</v>
      </c>
      <c r="C297" s="311">
        <f t="shared" si="102"/>
        <v>202526</v>
      </c>
      <c r="D297" s="1148" t="s">
        <v>264</v>
      </c>
      <c r="E297" s="311">
        <v>105</v>
      </c>
      <c r="F297" s="311" t="s">
        <v>555</v>
      </c>
      <c r="G297" s="311">
        <f t="shared" si="104"/>
        <v>0</v>
      </c>
      <c r="H297" s="1153">
        <f t="shared" ca="1" si="100"/>
        <v>0</v>
      </c>
      <c r="I297" s="311">
        <f t="shared" si="101"/>
        <v>8</v>
      </c>
      <c r="J297" s="1151"/>
      <c r="AL297"/>
      <c r="AM297"/>
      <c r="AN297"/>
      <c r="AO297"/>
      <c r="AP297"/>
      <c r="AQ297" s="333"/>
      <c r="AR297"/>
      <c r="AS297"/>
      <c r="AT297"/>
      <c r="AU297"/>
    </row>
    <row r="298" spans="1:47" ht="12.75" customHeight="1" x14ac:dyDescent="0.35">
      <c r="A298" s="311">
        <f>FrontPage!$N$2</f>
        <v>1</v>
      </c>
      <c r="B298" s="311" t="str">
        <f t="shared" si="103"/>
        <v>RO110510</v>
      </c>
      <c r="C298" s="311">
        <f t="shared" si="102"/>
        <v>202526</v>
      </c>
      <c r="D298" s="1148" t="s">
        <v>264</v>
      </c>
      <c r="E298" s="311">
        <v>105</v>
      </c>
      <c r="F298" s="311" t="s">
        <v>557</v>
      </c>
      <c r="G298" s="311">
        <f t="shared" si="104"/>
        <v>0</v>
      </c>
      <c r="H298" s="1153">
        <f t="shared" ca="1" si="100"/>
        <v>0</v>
      </c>
      <c r="I298" s="311">
        <f t="shared" si="101"/>
        <v>10</v>
      </c>
      <c r="J298" s="1151"/>
      <c r="AL298"/>
      <c r="AM298"/>
      <c r="AN298"/>
      <c r="AO298"/>
      <c r="AP298"/>
      <c r="AQ298" s="333"/>
      <c r="AR298"/>
      <c r="AS298"/>
      <c r="AT298"/>
      <c r="AU298"/>
    </row>
    <row r="299" spans="1:47" ht="12.75" customHeight="1" x14ac:dyDescent="0.35">
      <c r="A299" s="311">
        <f>FrontPage!$N$2</f>
        <v>1</v>
      </c>
      <c r="B299" s="311" t="str">
        <f t="shared" si="103"/>
        <v>RO110511</v>
      </c>
      <c r="C299" s="311">
        <f t="shared" si="102"/>
        <v>202526</v>
      </c>
      <c r="D299" s="1148" t="s">
        <v>264</v>
      </c>
      <c r="E299" s="311">
        <v>105</v>
      </c>
      <c r="F299" s="311" t="s">
        <v>558</v>
      </c>
      <c r="G299" s="311">
        <f t="shared" si="104"/>
        <v>0</v>
      </c>
      <c r="H299" s="1153">
        <f t="shared" ca="1" si="100"/>
        <v>0</v>
      </c>
      <c r="I299" s="311">
        <f t="shared" si="101"/>
        <v>11</v>
      </c>
      <c r="J299" s="1151"/>
      <c r="AL299"/>
      <c r="AM299"/>
      <c r="AN299"/>
      <c r="AO299"/>
      <c r="AP299"/>
      <c r="AQ299" s="333"/>
      <c r="AR299"/>
      <c r="AS299"/>
      <c r="AT299"/>
      <c r="AU299"/>
    </row>
    <row r="300" spans="1:47" ht="12.75" customHeight="1" x14ac:dyDescent="0.35">
      <c r="A300" s="311">
        <f>FrontPage!$N$2</f>
        <v>1</v>
      </c>
      <c r="B300" s="311" t="str">
        <f t="shared" si="103"/>
        <v>RO11061.1</v>
      </c>
      <c r="C300" s="311">
        <f t="shared" si="102"/>
        <v>202526</v>
      </c>
      <c r="D300" s="1148" t="s">
        <v>264</v>
      </c>
      <c r="E300" s="311">
        <v>106</v>
      </c>
      <c r="F300" s="311" t="s">
        <v>547</v>
      </c>
      <c r="G300" s="311">
        <f t="shared" si="104"/>
        <v>0</v>
      </c>
      <c r="H300" s="1153">
        <f t="shared" ca="1" si="100"/>
        <v>0</v>
      </c>
      <c r="I300" s="311">
        <f t="shared" ref="I300:I310" si="105">VLOOKUP(F300,CIndex,2,FALSE)</f>
        <v>1.1000000000000001</v>
      </c>
      <c r="J300" s="1151"/>
      <c r="AL300"/>
      <c r="AM300"/>
      <c r="AN300"/>
      <c r="AO300"/>
      <c r="AP300"/>
      <c r="AQ300" s="333"/>
      <c r="AR300"/>
      <c r="AS300"/>
      <c r="AT300"/>
      <c r="AU300"/>
    </row>
    <row r="301" spans="1:47" ht="12.75" customHeight="1" x14ac:dyDescent="0.35">
      <c r="A301" s="311">
        <f>FrontPage!$N$2</f>
        <v>1</v>
      </c>
      <c r="B301" s="311" t="str">
        <f t="shared" si="103"/>
        <v>RO11061.2</v>
      </c>
      <c r="C301" s="311">
        <f t="shared" si="102"/>
        <v>202526</v>
      </c>
      <c r="D301" s="1148" t="s">
        <v>264</v>
      </c>
      <c r="E301" s="311">
        <v>106</v>
      </c>
      <c r="F301" s="311" t="s">
        <v>548</v>
      </c>
      <c r="G301" s="311">
        <f t="shared" si="104"/>
        <v>0</v>
      </c>
      <c r="H301" s="1153">
        <f t="shared" ref="H301:H364" ca="1" si="106">IF(UANumber = 0,0,IF(VLOOKUP(E301,INDIRECT("_"&amp;D301),MATCH(F301,INDIRECT("_"&amp;D301&amp;$I$2),0),FALSE)="",0,VLOOKUP(E301,INDIRECT("_"&amp;D301),MATCH(F301,INDIRECT("_"&amp;D301&amp;$I$2),0),FALSE)))</f>
        <v>0</v>
      </c>
      <c r="I301" s="311">
        <f t="shared" si="101"/>
        <v>1.2</v>
      </c>
      <c r="J301" s="1151"/>
      <c r="AL301"/>
      <c r="AM301"/>
      <c r="AN301"/>
      <c r="AO301"/>
      <c r="AP301"/>
      <c r="AQ301" s="333"/>
      <c r="AR301"/>
      <c r="AS301"/>
      <c r="AT301"/>
      <c r="AU301"/>
    </row>
    <row r="302" spans="1:47" ht="12.75" customHeight="1" x14ac:dyDescent="0.35">
      <c r="A302" s="311">
        <f>FrontPage!$N$2</f>
        <v>1</v>
      </c>
      <c r="B302" s="311" t="str">
        <f t="shared" si="103"/>
        <v>RO11062</v>
      </c>
      <c r="C302" s="311">
        <f t="shared" si="102"/>
        <v>202526</v>
      </c>
      <c r="D302" s="1148" t="s">
        <v>264</v>
      </c>
      <c r="E302" s="311">
        <v>106</v>
      </c>
      <c r="F302" s="311" t="s">
        <v>546</v>
      </c>
      <c r="G302" s="311">
        <f t="shared" si="104"/>
        <v>0</v>
      </c>
      <c r="H302" s="1153">
        <f t="shared" ca="1" si="106"/>
        <v>0</v>
      </c>
      <c r="I302" s="311">
        <f t="shared" si="105"/>
        <v>2</v>
      </c>
      <c r="J302" s="1151"/>
      <c r="AL302"/>
      <c r="AM302"/>
      <c r="AN302"/>
      <c r="AO302"/>
      <c r="AP302"/>
      <c r="AQ302" s="333"/>
      <c r="AR302"/>
      <c r="AS302"/>
      <c r="AT302"/>
      <c r="AU302"/>
    </row>
    <row r="303" spans="1:47" ht="12.75" customHeight="1" x14ac:dyDescent="0.35">
      <c r="A303" s="311">
        <f>FrontPage!$N$2</f>
        <v>1</v>
      </c>
      <c r="B303" s="311" t="str">
        <f t="shared" si="103"/>
        <v>RO11063</v>
      </c>
      <c r="C303" s="311">
        <f t="shared" si="102"/>
        <v>202526</v>
      </c>
      <c r="D303" s="1148" t="s">
        <v>264</v>
      </c>
      <c r="E303" s="311">
        <v>106</v>
      </c>
      <c r="F303" s="311" t="s">
        <v>549</v>
      </c>
      <c r="G303" s="311">
        <f t="shared" si="104"/>
        <v>0</v>
      </c>
      <c r="H303" s="1153">
        <f t="shared" ca="1" si="106"/>
        <v>0</v>
      </c>
      <c r="I303" s="311">
        <f t="shared" si="101"/>
        <v>3</v>
      </c>
      <c r="J303" s="1151"/>
      <c r="AL303"/>
      <c r="AM303"/>
      <c r="AN303"/>
      <c r="AO303"/>
      <c r="AP303"/>
      <c r="AQ303" s="333"/>
      <c r="AR303"/>
      <c r="AS303"/>
      <c r="AT303"/>
      <c r="AU303"/>
    </row>
    <row r="304" spans="1:47" ht="12.75" customHeight="1" x14ac:dyDescent="0.35">
      <c r="A304" s="311">
        <f>FrontPage!$N$2</f>
        <v>1</v>
      </c>
      <c r="B304" s="311" t="str">
        <f t="shared" si="103"/>
        <v>RO11065</v>
      </c>
      <c r="C304" s="311">
        <f t="shared" si="102"/>
        <v>202526</v>
      </c>
      <c r="D304" s="1148" t="s">
        <v>264</v>
      </c>
      <c r="E304" s="311">
        <v>106</v>
      </c>
      <c r="F304" s="311" t="s">
        <v>551</v>
      </c>
      <c r="G304" s="311">
        <f t="shared" si="104"/>
        <v>0</v>
      </c>
      <c r="H304" s="1153">
        <f t="shared" ca="1" si="106"/>
        <v>0</v>
      </c>
      <c r="I304" s="311">
        <f t="shared" si="105"/>
        <v>5</v>
      </c>
      <c r="J304" s="1151"/>
      <c r="AL304"/>
      <c r="AM304"/>
      <c r="AN304"/>
      <c r="AO304"/>
      <c r="AP304"/>
      <c r="AQ304" s="333"/>
      <c r="AR304"/>
      <c r="AS304"/>
      <c r="AT304"/>
      <c r="AU304"/>
    </row>
    <row r="305" spans="1:47" ht="12.75" customHeight="1" x14ac:dyDescent="0.35">
      <c r="A305" s="311">
        <f>FrontPage!$N$2</f>
        <v>1</v>
      </c>
      <c r="B305" s="311" t="str">
        <f t="shared" si="103"/>
        <v>RO11066.1</v>
      </c>
      <c r="C305" s="311">
        <f t="shared" si="102"/>
        <v>202526</v>
      </c>
      <c r="D305" s="1148" t="s">
        <v>264</v>
      </c>
      <c r="E305" s="311">
        <v>106</v>
      </c>
      <c r="F305" s="311" t="s">
        <v>552</v>
      </c>
      <c r="G305" s="311">
        <f t="shared" si="104"/>
        <v>0</v>
      </c>
      <c r="H305" s="1153">
        <f t="shared" ca="1" si="106"/>
        <v>0</v>
      </c>
      <c r="I305" s="311">
        <f t="shared" si="101"/>
        <v>6.1</v>
      </c>
      <c r="J305" s="1151"/>
      <c r="AL305"/>
      <c r="AM305"/>
      <c r="AN305"/>
      <c r="AO305"/>
      <c r="AP305"/>
      <c r="AQ305" s="333"/>
      <c r="AR305"/>
      <c r="AS305"/>
      <c r="AT305"/>
      <c r="AU305"/>
    </row>
    <row r="306" spans="1:47" ht="12.75" customHeight="1" x14ac:dyDescent="0.35">
      <c r="A306" s="311">
        <f>FrontPage!$N$2</f>
        <v>1</v>
      </c>
      <c r="B306" s="311" t="str">
        <f t="shared" si="103"/>
        <v>RO11066.2</v>
      </c>
      <c r="C306" s="311">
        <f t="shared" si="102"/>
        <v>202526</v>
      </c>
      <c r="D306" s="1148" t="s">
        <v>264</v>
      </c>
      <c r="E306" s="311">
        <v>106</v>
      </c>
      <c r="F306" s="311" t="s">
        <v>553</v>
      </c>
      <c r="G306" s="311">
        <f t="shared" si="104"/>
        <v>0</v>
      </c>
      <c r="H306" s="1153">
        <f t="shared" ca="1" si="106"/>
        <v>0</v>
      </c>
      <c r="I306" s="311">
        <f t="shared" si="105"/>
        <v>6.2</v>
      </c>
      <c r="J306" s="1151"/>
      <c r="AL306"/>
      <c r="AM306"/>
      <c r="AN306"/>
      <c r="AO306"/>
      <c r="AP306"/>
      <c r="AQ306" s="333"/>
      <c r="AR306"/>
      <c r="AS306"/>
      <c r="AT306"/>
      <c r="AU306"/>
    </row>
    <row r="307" spans="1:47" ht="12.75" customHeight="1" x14ac:dyDescent="0.35">
      <c r="A307" s="311">
        <f>FrontPage!$N$2</f>
        <v>1</v>
      </c>
      <c r="B307" s="311" t="str">
        <f t="shared" si="103"/>
        <v>RO11067</v>
      </c>
      <c r="C307" s="311">
        <f t="shared" si="102"/>
        <v>202526</v>
      </c>
      <c r="D307" s="1148" t="s">
        <v>264</v>
      </c>
      <c r="E307" s="311">
        <v>106</v>
      </c>
      <c r="F307" s="311" t="s">
        <v>554</v>
      </c>
      <c r="G307" s="311">
        <f t="shared" si="104"/>
        <v>0</v>
      </c>
      <c r="H307" s="1153">
        <f t="shared" ca="1" si="106"/>
        <v>0</v>
      </c>
      <c r="I307" s="311">
        <f t="shared" si="101"/>
        <v>7</v>
      </c>
      <c r="J307" s="1151"/>
      <c r="AL307"/>
      <c r="AM307"/>
      <c r="AN307"/>
      <c r="AO307"/>
      <c r="AP307"/>
      <c r="AQ307" s="333"/>
      <c r="AR307"/>
      <c r="AS307"/>
      <c r="AT307"/>
      <c r="AU307"/>
    </row>
    <row r="308" spans="1:47" ht="12.75" customHeight="1" x14ac:dyDescent="0.35">
      <c r="A308" s="311">
        <f>FrontPage!$N$2</f>
        <v>1</v>
      </c>
      <c r="B308" s="311" t="str">
        <f t="shared" si="103"/>
        <v>RO11068</v>
      </c>
      <c r="C308" s="311">
        <f t="shared" si="102"/>
        <v>202526</v>
      </c>
      <c r="D308" s="1148" t="s">
        <v>264</v>
      </c>
      <c r="E308" s="311">
        <v>106</v>
      </c>
      <c r="F308" s="311" t="s">
        <v>555</v>
      </c>
      <c r="G308" s="311">
        <f t="shared" si="104"/>
        <v>0</v>
      </c>
      <c r="H308" s="1153">
        <f t="shared" ca="1" si="106"/>
        <v>0</v>
      </c>
      <c r="I308" s="311">
        <f t="shared" si="105"/>
        <v>8</v>
      </c>
      <c r="J308" s="1151"/>
      <c r="AL308"/>
      <c r="AM308"/>
      <c r="AN308"/>
      <c r="AO308"/>
      <c r="AP308"/>
      <c r="AQ308" s="333"/>
      <c r="AR308"/>
      <c r="AS308"/>
      <c r="AT308"/>
      <c r="AU308"/>
    </row>
    <row r="309" spans="1:47" ht="12.75" customHeight="1" x14ac:dyDescent="0.35">
      <c r="A309" s="311">
        <f>FrontPage!$N$2</f>
        <v>1</v>
      </c>
      <c r="B309" s="311" t="str">
        <f t="shared" si="103"/>
        <v>RO110610</v>
      </c>
      <c r="C309" s="311">
        <f t="shared" si="102"/>
        <v>202526</v>
      </c>
      <c r="D309" s="1148" t="s">
        <v>264</v>
      </c>
      <c r="E309" s="311">
        <v>106</v>
      </c>
      <c r="F309" s="311" t="s">
        <v>557</v>
      </c>
      <c r="G309" s="311">
        <f t="shared" si="104"/>
        <v>0</v>
      </c>
      <c r="H309" s="1153">
        <f t="shared" ca="1" si="106"/>
        <v>0</v>
      </c>
      <c r="I309" s="311">
        <f t="shared" si="101"/>
        <v>10</v>
      </c>
      <c r="J309" s="1151"/>
      <c r="AL309"/>
      <c r="AM309"/>
      <c r="AN309"/>
      <c r="AO309"/>
      <c r="AP309"/>
      <c r="AQ309" s="333"/>
      <c r="AR309"/>
      <c r="AS309"/>
      <c r="AT309"/>
      <c r="AU309"/>
    </row>
    <row r="310" spans="1:47" ht="12.75" customHeight="1" x14ac:dyDescent="0.35">
      <c r="A310" s="311">
        <f>FrontPage!$N$2</f>
        <v>1</v>
      </c>
      <c r="B310" s="311" t="str">
        <f t="shared" si="103"/>
        <v>RO110611</v>
      </c>
      <c r="C310" s="311">
        <f t="shared" si="102"/>
        <v>202526</v>
      </c>
      <c r="D310" s="1148" t="s">
        <v>264</v>
      </c>
      <c r="E310" s="311">
        <v>106</v>
      </c>
      <c r="F310" s="311" t="s">
        <v>558</v>
      </c>
      <c r="G310" s="311">
        <f t="shared" si="104"/>
        <v>0</v>
      </c>
      <c r="H310" s="1153">
        <f t="shared" ca="1" si="106"/>
        <v>0</v>
      </c>
      <c r="I310" s="311">
        <f t="shared" si="105"/>
        <v>11</v>
      </c>
      <c r="J310" s="1151"/>
      <c r="AL310"/>
      <c r="AM310"/>
      <c r="AN310"/>
      <c r="AO310"/>
      <c r="AP310"/>
      <c r="AQ310" s="333"/>
      <c r="AR310"/>
      <c r="AS310"/>
      <c r="AT310"/>
      <c r="AU310"/>
    </row>
    <row r="311" spans="1:47" ht="12.75" customHeight="1" x14ac:dyDescent="0.35">
      <c r="A311" s="311">
        <f>FrontPage!$N$2</f>
        <v>1</v>
      </c>
      <c r="B311" s="311" t="str">
        <f t="shared" si="103"/>
        <v>RO11071.1</v>
      </c>
      <c r="C311" s="311">
        <f t="shared" si="102"/>
        <v>202526</v>
      </c>
      <c r="D311" s="1148" t="s">
        <v>264</v>
      </c>
      <c r="E311" s="311">
        <v>107</v>
      </c>
      <c r="F311" s="311" t="s">
        <v>547</v>
      </c>
      <c r="G311" s="311">
        <f t="shared" si="104"/>
        <v>0</v>
      </c>
      <c r="H311" s="1153">
        <f t="shared" ca="1" si="106"/>
        <v>0</v>
      </c>
      <c r="I311" s="311">
        <f t="shared" ref="I311:I363" si="107">VLOOKUP(F311,CIndex,2,FALSE)</f>
        <v>1.1000000000000001</v>
      </c>
      <c r="J311" s="1151"/>
      <c r="AL311"/>
      <c r="AM311"/>
      <c r="AN311"/>
      <c r="AO311"/>
      <c r="AP311"/>
      <c r="AQ311" s="333"/>
      <c r="AR311"/>
      <c r="AS311"/>
      <c r="AT311"/>
      <c r="AU311"/>
    </row>
    <row r="312" spans="1:47" ht="12.75" customHeight="1" x14ac:dyDescent="0.35">
      <c r="A312" s="311">
        <f>FrontPage!$N$2</f>
        <v>1</v>
      </c>
      <c r="B312" s="311" t="str">
        <f t="shared" si="103"/>
        <v>RO11071.2</v>
      </c>
      <c r="C312" s="311">
        <f t="shared" si="102"/>
        <v>202526</v>
      </c>
      <c r="D312" s="1148" t="s">
        <v>264</v>
      </c>
      <c r="E312" s="311">
        <v>107</v>
      </c>
      <c r="F312" s="311" t="s">
        <v>548</v>
      </c>
      <c r="G312" s="311">
        <f t="shared" si="104"/>
        <v>0</v>
      </c>
      <c r="H312" s="1153">
        <f t="shared" ca="1" si="106"/>
        <v>0</v>
      </c>
      <c r="I312" s="311">
        <f t="shared" si="107"/>
        <v>1.2</v>
      </c>
      <c r="J312" s="1151"/>
      <c r="AL312"/>
      <c r="AM312"/>
      <c r="AN312"/>
      <c r="AO312"/>
      <c r="AP312"/>
      <c r="AQ312" s="333"/>
      <c r="AR312"/>
      <c r="AS312"/>
      <c r="AT312"/>
      <c r="AU312"/>
    </row>
    <row r="313" spans="1:47" ht="12.75" customHeight="1" x14ac:dyDescent="0.35">
      <c r="A313" s="311">
        <f>FrontPage!$N$2</f>
        <v>1</v>
      </c>
      <c r="B313" s="311" t="str">
        <f t="shared" si="103"/>
        <v>RO11072</v>
      </c>
      <c r="C313" s="311">
        <f t="shared" ref="C313:C354" si="108">year</f>
        <v>202526</v>
      </c>
      <c r="D313" s="1148" t="s">
        <v>264</v>
      </c>
      <c r="E313" s="311">
        <v>107</v>
      </c>
      <c r="F313" s="311" t="s">
        <v>546</v>
      </c>
      <c r="G313" s="311">
        <f t="shared" si="104"/>
        <v>0</v>
      </c>
      <c r="H313" s="1153">
        <f t="shared" ca="1" si="106"/>
        <v>0</v>
      </c>
      <c r="I313" s="311">
        <f t="shared" si="107"/>
        <v>2</v>
      </c>
      <c r="J313" s="1151"/>
      <c r="AL313"/>
      <c r="AM313"/>
      <c r="AN313"/>
      <c r="AO313"/>
      <c r="AP313"/>
      <c r="AQ313" s="333"/>
      <c r="AR313"/>
      <c r="AS313"/>
      <c r="AT313"/>
      <c r="AU313"/>
    </row>
    <row r="314" spans="1:47" ht="12.75" customHeight="1" x14ac:dyDescent="0.35">
      <c r="A314" s="311">
        <f>FrontPage!$N$2</f>
        <v>1</v>
      </c>
      <c r="B314" s="311" t="str">
        <f t="shared" si="103"/>
        <v>RO11073</v>
      </c>
      <c r="C314" s="311">
        <f t="shared" si="108"/>
        <v>202526</v>
      </c>
      <c r="D314" s="1148" t="s">
        <v>264</v>
      </c>
      <c r="E314" s="311">
        <v>107</v>
      </c>
      <c r="F314" s="311" t="s">
        <v>549</v>
      </c>
      <c r="G314" s="311">
        <f t="shared" si="104"/>
        <v>0</v>
      </c>
      <c r="H314" s="1153">
        <f t="shared" ca="1" si="106"/>
        <v>0</v>
      </c>
      <c r="I314" s="311">
        <f t="shared" si="107"/>
        <v>3</v>
      </c>
      <c r="J314" s="1151"/>
      <c r="AL314"/>
      <c r="AM314"/>
      <c r="AN314"/>
      <c r="AO314"/>
      <c r="AP314"/>
      <c r="AQ314" s="333"/>
      <c r="AR314"/>
      <c r="AS314"/>
      <c r="AT314"/>
      <c r="AU314"/>
    </row>
    <row r="315" spans="1:47" ht="12.75" customHeight="1" x14ac:dyDescent="0.35">
      <c r="A315" s="311">
        <f>FrontPage!$N$2</f>
        <v>1</v>
      </c>
      <c r="B315" s="311" t="str">
        <f t="shared" si="103"/>
        <v>RO11075</v>
      </c>
      <c r="C315" s="311">
        <f t="shared" si="108"/>
        <v>202526</v>
      </c>
      <c r="D315" s="1148" t="s">
        <v>264</v>
      </c>
      <c r="E315" s="311">
        <v>107</v>
      </c>
      <c r="F315" s="311" t="s">
        <v>551</v>
      </c>
      <c r="G315" s="311">
        <f t="shared" si="104"/>
        <v>0</v>
      </c>
      <c r="H315" s="1153">
        <f t="shared" ca="1" si="106"/>
        <v>0</v>
      </c>
      <c r="I315" s="311">
        <f t="shared" si="107"/>
        <v>5</v>
      </c>
      <c r="J315" s="1151"/>
      <c r="AL315"/>
      <c r="AM315"/>
      <c r="AN315"/>
      <c r="AO315"/>
      <c r="AP315"/>
      <c r="AQ315" s="333"/>
      <c r="AR315"/>
      <c r="AS315"/>
      <c r="AT315"/>
      <c r="AU315"/>
    </row>
    <row r="316" spans="1:47" ht="12.75" customHeight="1" x14ac:dyDescent="0.35">
      <c r="A316" s="311">
        <f>FrontPage!$N$2</f>
        <v>1</v>
      </c>
      <c r="B316" s="311" t="str">
        <f t="shared" si="103"/>
        <v>RO11076.1</v>
      </c>
      <c r="C316" s="311">
        <f t="shared" si="108"/>
        <v>202526</v>
      </c>
      <c r="D316" s="1148" t="s">
        <v>264</v>
      </c>
      <c r="E316" s="311">
        <v>107</v>
      </c>
      <c r="F316" s="311" t="s">
        <v>552</v>
      </c>
      <c r="G316" s="311">
        <f t="shared" si="104"/>
        <v>0</v>
      </c>
      <c r="H316" s="1153">
        <f t="shared" ca="1" si="106"/>
        <v>0</v>
      </c>
      <c r="I316" s="311">
        <f t="shared" si="107"/>
        <v>6.1</v>
      </c>
      <c r="J316" s="1151"/>
      <c r="AL316"/>
      <c r="AM316"/>
      <c r="AN316"/>
      <c r="AO316"/>
      <c r="AP316"/>
      <c r="AQ316" s="333"/>
      <c r="AR316"/>
      <c r="AS316"/>
      <c r="AT316"/>
      <c r="AU316"/>
    </row>
    <row r="317" spans="1:47" ht="12.75" customHeight="1" x14ac:dyDescent="0.35">
      <c r="A317" s="311">
        <f>FrontPage!$N$2</f>
        <v>1</v>
      </c>
      <c r="B317" s="311" t="str">
        <f t="shared" si="103"/>
        <v>RO11076.2</v>
      </c>
      <c r="C317" s="311">
        <f t="shared" si="108"/>
        <v>202526</v>
      </c>
      <c r="D317" s="1148" t="s">
        <v>264</v>
      </c>
      <c r="E317" s="311">
        <v>107</v>
      </c>
      <c r="F317" s="311" t="s">
        <v>553</v>
      </c>
      <c r="G317" s="311">
        <f t="shared" si="104"/>
        <v>0</v>
      </c>
      <c r="H317" s="1153">
        <f t="shared" ca="1" si="106"/>
        <v>0</v>
      </c>
      <c r="I317" s="311">
        <f t="shared" si="107"/>
        <v>6.2</v>
      </c>
      <c r="J317" s="1151"/>
      <c r="AL317"/>
      <c r="AM317"/>
      <c r="AN317"/>
      <c r="AO317"/>
      <c r="AP317"/>
      <c r="AQ317" s="333"/>
      <c r="AR317"/>
      <c r="AS317"/>
      <c r="AT317"/>
      <c r="AU317"/>
    </row>
    <row r="318" spans="1:47" ht="12.75" customHeight="1" x14ac:dyDescent="0.35">
      <c r="A318" s="311">
        <f>FrontPage!$N$2</f>
        <v>1</v>
      </c>
      <c r="B318" s="311" t="str">
        <f t="shared" si="103"/>
        <v>RO11077</v>
      </c>
      <c r="C318" s="311">
        <f t="shared" si="108"/>
        <v>202526</v>
      </c>
      <c r="D318" s="1148" t="s">
        <v>264</v>
      </c>
      <c r="E318" s="311">
        <v>107</v>
      </c>
      <c r="F318" s="311" t="s">
        <v>554</v>
      </c>
      <c r="G318" s="311">
        <f t="shared" si="104"/>
        <v>0</v>
      </c>
      <c r="H318" s="1153">
        <f t="shared" ca="1" si="106"/>
        <v>0</v>
      </c>
      <c r="I318" s="311">
        <f t="shared" si="107"/>
        <v>7</v>
      </c>
      <c r="J318" s="1151"/>
      <c r="AL318"/>
      <c r="AM318"/>
      <c r="AN318"/>
      <c r="AO318"/>
      <c r="AP318"/>
      <c r="AQ318" s="333"/>
      <c r="AR318"/>
      <c r="AS318"/>
      <c r="AT318"/>
      <c r="AU318"/>
    </row>
    <row r="319" spans="1:47" ht="12.75" customHeight="1" x14ac:dyDescent="0.35">
      <c r="A319" s="311">
        <f>FrontPage!$N$2</f>
        <v>1</v>
      </c>
      <c r="B319" s="311" t="str">
        <f t="shared" ref="B319:B371" si="109">D319&amp;E319&amp;I319</f>
        <v>RO11078</v>
      </c>
      <c r="C319" s="311">
        <f t="shared" si="108"/>
        <v>202526</v>
      </c>
      <c r="D319" s="1148" t="s">
        <v>264</v>
      </c>
      <c r="E319" s="311">
        <v>107</v>
      </c>
      <c r="F319" s="311" t="s">
        <v>555</v>
      </c>
      <c r="G319" s="311">
        <f t="shared" si="104"/>
        <v>0</v>
      </c>
      <c r="H319" s="1153">
        <f t="shared" ca="1" si="106"/>
        <v>0</v>
      </c>
      <c r="I319" s="311">
        <f t="shared" si="107"/>
        <v>8</v>
      </c>
      <c r="J319" s="1151"/>
      <c r="AL319"/>
      <c r="AM319"/>
      <c r="AN319"/>
      <c r="AO319"/>
      <c r="AP319"/>
      <c r="AQ319" s="333"/>
      <c r="AR319"/>
      <c r="AS319"/>
      <c r="AT319"/>
      <c r="AU319"/>
    </row>
    <row r="320" spans="1:47" ht="12.75" customHeight="1" x14ac:dyDescent="0.35">
      <c r="A320" s="311">
        <f>FrontPage!$N$2</f>
        <v>1</v>
      </c>
      <c r="B320" s="311" t="str">
        <f t="shared" si="109"/>
        <v>RO110710</v>
      </c>
      <c r="C320" s="311">
        <f t="shared" si="108"/>
        <v>202526</v>
      </c>
      <c r="D320" s="1148" t="s">
        <v>264</v>
      </c>
      <c r="E320" s="311">
        <v>107</v>
      </c>
      <c r="F320" s="311" t="s">
        <v>557</v>
      </c>
      <c r="G320" s="311">
        <f t="shared" si="104"/>
        <v>0</v>
      </c>
      <c r="H320" s="1153">
        <f t="shared" ca="1" si="106"/>
        <v>0</v>
      </c>
      <c r="I320" s="311">
        <f t="shared" si="107"/>
        <v>10</v>
      </c>
      <c r="J320" s="1151"/>
      <c r="AL320"/>
      <c r="AM320"/>
      <c r="AN320"/>
      <c r="AO320"/>
      <c r="AP320"/>
      <c r="AQ320" s="333"/>
      <c r="AR320"/>
      <c r="AS320"/>
      <c r="AT320"/>
      <c r="AU320"/>
    </row>
    <row r="321" spans="1:47" ht="12.75" customHeight="1" x14ac:dyDescent="0.35">
      <c r="A321" s="311">
        <f>FrontPage!$N$2</f>
        <v>1</v>
      </c>
      <c r="B321" s="311" t="str">
        <f t="shared" si="109"/>
        <v>RO110711</v>
      </c>
      <c r="C321" s="311">
        <f t="shared" si="108"/>
        <v>202526</v>
      </c>
      <c r="D321" s="1148" t="s">
        <v>264</v>
      </c>
      <c r="E321" s="311">
        <v>107</v>
      </c>
      <c r="F321" s="311" t="s">
        <v>558</v>
      </c>
      <c r="G321" s="311">
        <f t="shared" si="104"/>
        <v>0</v>
      </c>
      <c r="H321" s="1153">
        <f t="shared" ca="1" si="106"/>
        <v>0</v>
      </c>
      <c r="I321" s="311">
        <f t="shared" si="107"/>
        <v>11</v>
      </c>
      <c r="J321" s="1151"/>
      <c r="AL321"/>
      <c r="AM321"/>
      <c r="AN321"/>
      <c r="AO321"/>
      <c r="AP321"/>
      <c r="AQ321" s="333"/>
      <c r="AR321"/>
      <c r="AS321"/>
      <c r="AT321"/>
      <c r="AU321"/>
    </row>
    <row r="322" spans="1:47" ht="12.75" customHeight="1" x14ac:dyDescent="0.35">
      <c r="A322" s="311">
        <f>FrontPage!$N$2</f>
        <v>1</v>
      </c>
      <c r="B322" s="311" t="str">
        <f t="shared" si="109"/>
        <v>RO1107.51.1</v>
      </c>
      <c r="C322" s="311">
        <f t="shared" si="108"/>
        <v>202526</v>
      </c>
      <c r="D322" s="1148" t="s">
        <v>264</v>
      </c>
      <c r="E322" s="311">
        <v>107.5</v>
      </c>
      <c r="F322" s="311" t="s">
        <v>547</v>
      </c>
      <c r="G322" s="311">
        <f t="shared" si="104"/>
        <v>0</v>
      </c>
      <c r="H322" s="1153">
        <f t="shared" ca="1" si="106"/>
        <v>0</v>
      </c>
      <c r="I322" s="311">
        <f t="shared" si="107"/>
        <v>1.1000000000000001</v>
      </c>
      <c r="J322" s="1151"/>
      <c r="AL322"/>
      <c r="AM322"/>
      <c r="AN322"/>
      <c r="AO322"/>
      <c r="AP322"/>
      <c r="AQ322" s="333"/>
      <c r="AR322"/>
      <c r="AS322"/>
      <c r="AT322"/>
      <c r="AU322"/>
    </row>
    <row r="323" spans="1:47" ht="12.75" customHeight="1" x14ac:dyDescent="0.35">
      <c r="A323" s="311">
        <f>FrontPage!$N$2</f>
        <v>1</v>
      </c>
      <c r="B323" s="311" t="str">
        <f t="shared" si="109"/>
        <v>RO1107.51.2</v>
      </c>
      <c r="C323" s="311">
        <f t="shared" si="108"/>
        <v>202526</v>
      </c>
      <c r="D323" s="1148" t="s">
        <v>264</v>
      </c>
      <c r="E323" s="311">
        <v>107.5</v>
      </c>
      <c r="F323" s="311" t="s">
        <v>548</v>
      </c>
      <c r="G323" s="311">
        <f t="shared" si="104"/>
        <v>0</v>
      </c>
      <c r="H323" s="1153">
        <f t="shared" ca="1" si="106"/>
        <v>0</v>
      </c>
      <c r="I323" s="311">
        <f t="shared" si="107"/>
        <v>1.2</v>
      </c>
      <c r="J323" s="1151"/>
      <c r="AL323"/>
      <c r="AM323"/>
      <c r="AN323"/>
      <c r="AO323"/>
      <c r="AP323"/>
      <c r="AQ323" s="333"/>
      <c r="AR323"/>
      <c r="AS323"/>
      <c r="AT323"/>
      <c r="AU323"/>
    </row>
    <row r="324" spans="1:47" ht="12.75" customHeight="1" x14ac:dyDescent="0.35">
      <c r="A324" s="311">
        <f>FrontPage!$N$2</f>
        <v>1</v>
      </c>
      <c r="B324" s="311" t="str">
        <f t="shared" si="109"/>
        <v>RO1107.52</v>
      </c>
      <c r="C324" s="311">
        <f t="shared" si="108"/>
        <v>202526</v>
      </c>
      <c r="D324" s="1148" t="s">
        <v>264</v>
      </c>
      <c r="E324" s="311">
        <v>107.5</v>
      </c>
      <c r="F324" s="311" t="s">
        <v>546</v>
      </c>
      <c r="G324" s="311">
        <f t="shared" si="104"/>
        <v>0</v>
      </c>
      <c r="H324" s="1153">
        <f t="shared" ca="1" si="106"/>
        <v>0</v>
      </c>
      <c r="I324" s="311">
        <f t="shared" si="107"/>
        <v>2</v>
      </c>
      <c r="J324" s="1151"/>
      <c r="AL324"/>
      <c r="AM324"/>
      <c r="AN324"/>
      <c r="AO324"/>
      <c r="AP324"/>
      <c r="AQ324" s="333"/>
      <c r="AR324"/>
      <c r="AS324"/>
      <c r="AT324"/>
      <c r="AU324"/>
    </row>
    <row r="325" spans="1:47" ht="12.75" customHeight="1" x14ac:dyDescent="0.35">
      <c r="A325" s="311">
        <f>FrontPage!$N$2</f>
        <v>1</v>
      </c>
      <c r="B325" s="311" t="str">
        <f t="shared" si="109"/>
        <v>RO1107.53</v>
      </c>
      <c r="C325" s="311">
        <f t="shared" si="108"/>
        <v>202526</v>
      </c>
      <c r="D325" s="1148" t="s">
        <v>264</v>
      </c>
      <c r="E325" s="311">
        <v>107.5</v>
      </c>
      <c r="F325" s="311" t="s">
        <v>549</v>
      </c>
      <c r="G325" s="311">
        <f t="shared" si="104"/>
        <v>0</v>
      </c>
      <c r="H325" s="1153">
        <f t="shared" ca="1" si="106"/>
        <v>0</v>
      </c>
      <c r="I325" s="311">
        <f t="shared" si="107"/>
        <v>3</v>
      </c>
      <c r="J325" s="1151"/>
      <c r="AL325"/>
      <c r="AM325"/>
      <c r="AN325"/>
      <c r="AO325"/>
      <c r="AP325"/>
      <c r="AQ325" s="333"/>
      <c r="AR325"/>
      <c r="AS325"/>
      <c r="AT325"/>
      <c r="AU325"/>
    </row>
    <row r="326" spans="1:47" ht="12.75" customHeight="1" x14ac:dyDescent="0.35">
      <c r="A326" s="311">
        <f>FrontPage!$N$2</f>
        <v>1</v>
      </c>
      <c r="B326" s="311" t="str">
        <f t="shared" si="109"/>
        <v>RO1107.55</v>
      </c>
      <c r="C326" s="311">
        <f t="shared" si="108"/>
        <v>202526</v>
      </c>
      <c r="D326" s="1148" t="s">
        <v>264</v>
      </c>
      <c r="E326" s="311">
        <v>107.5</v>
      </c>
      <c r="F326" s="311" t="s">
        <v>551</v>
      </c>
      <c r="G326" s="311">
        <f t="shared" si="104"/>
        <v>0</v>
      </c>
      <c r="H326" s="1153">
        <f t="shared" ca="1" si="106"/>
        <v>0</v>
      </c>
      <c r="I326" s="311">
        <f t="shared" si="107"/>
        <v>5</v>
      </c>
      <c r="J326" s="1151"/>
      <c r="AL326"/>
      <c r="AM326"/>
      <c r="AN326"/>
      <c r="AO326"/>
      <c r="AP326"/>
      <c r="AQ326" s="333"/>
      <c r="AR326"/>
      <c r="AS326"/>
      <c r="AT326"/>
      <c r="AU326"/>
    </row>
    <row r="327" spans="1:47" ht="12.75" customHeight="1" x14ac:dyDescent="0.35">
      <c r="A327" s="311">
        <f>FrontPage!$N$2</f>
        <v>1</v>
      </c>
      <c r="B327" s="311" t="str">
        <f t="shared" si="109"/>
        <v>RO1107.56.1</v>
      </c>
      <c r="C327" s="311">
        <f t="shared" si="108"/>
        <v>202526</v>
      </c>
      <c r="D327" s="1148" t="s">
        <v>264</v>
      </c>
      <c r="E327" s="311">
        <v>107.5</v>
      </c>
      <c r="F327" s="311" t="s">
        <v>552</v>
      </c>
      <c r="G327" s="311">
        <f t="shared" si="104"/>
        <v>0</v>
      </c>
      <c r="H327" s="1153">
        <f t="shared" ca="1" si="106"/>
        <v>0</v>
      </c>
      <c r="I327" s="311">
        <f t="shared" si="107"/>
        <v>6.1</v>
      </c>
      <c r="J327" s="1151"/>
      <c r="AL327"/>
      <c r="AM327"/>
      <c r="AN327"/>
      <c r="AO327"/>
      <c r="AP327"/>
      <c r="AQ327" s="333"/>
      <c r="AR327"/>
      <c r="AS327"/>
      <c r="AT327"/>
      <c r="AU327"/>
    </row>
    <row r="328" spans="1:47" ht="12.75" customHeight="1" x14ac:dyDescent="0.35">
      <c r="A328" s="311">
        <f>FrontPage!$N$2</f>
        <v>1</v>
      </c>
      <c r="B328" s="311" t="str">
        <f t="shared" si="109"/>
        <v>RO1107.56.2</v>
      </c>
      <c r="C328" s="311">
        <f t="shared" si="108"/>
        <v>202526</v>
      </c>
      <c r="D328" s="1148" t="s">
        <v>264</v>
      </c>
      <c r="E328" s="311">
        <v>107.5</v>
      </c>
      <c r="F328" s="311" t="s">
        <v>553</v>
      </c>
      <c r="G328" s="311">
        <f t="shared" si="104"/>
        <v>0</v>
      </c>
      <c r="H328" s="1153">
        <f t="shared" ca="1" si="106"/>
        <v>0</v>
      </c>
      <c r="I328" s="311">
        <f t="shared" si="107"/>
        <v>6.2</v>
      </c>
      <c r="J328" s="1151"/>
      <c r="AL328"/>
      <c r="AM328"/>
      <c r="AN328"/>
      <c r="AO328"/>
      <c r="AP328"/>
      <c r="AQ328" s="333"/>
      <c r="AR328"/>
      <c r="AS328"/>
      <c r="AT328"/>
      <c r="AU328"/>
    </row>
    <row r="329" spans="1:47" ht="12.75" customHeight="1" x14ac:dyDescent="0.35">
      <c r="A329" s="311">
        <f>FrontPage!$N$2</f>
        <v>1</v>
      </c>
      <c r="B329" s="311" t="str">
        <f t="shared" si="109"/>
        <v>RO1107.57</v>
      </c>
      <c r="C329" s="311">
        <f t="shared" si="108"/>
        <v>202526</v>
      </c>
      <c r="D329" s="1148" t="s">
        <v>264</v>
      </c>
      <c r="E329" s="311">
        <v>107.5</v>
      </c>
      <c r="F329" s="311" t="s">
        <v>554</v>
      </c>
      <c r="G329" s="311">
        <f t="shared" si="104"/>
        <v>0</v>
      </c>
      <c r="H329" s="1153">
        <f t="shared" ca="1" si="106"/>
        <v>0</v>
      </c>
      <c r="I329" s="311">
        <f t="shared" si="107"/>
        <v>7</v>
      </c>
      <c r="J329" s="1151"/>
      <c r="AL329"/>
      <c r="AM329"/>
      <c r="AN329"/>
      <c r="AO329"/>
      <c r="AP329"/>
      <c r="AQ329" s="333"/>
      <c r="AR329"/>
      <c r="AS329"/>
      <c r="AT329"/>
      <c r="AU329"/>
    </row>
    <row r="330" spans="1:47" ht="12.75" customHeight="1" x14ac:dyDescent="0.35">
      <c r="A330" s="311">
        <f>FrontPage!$N$2</f>
        <v>1</v>
      </c>
      <c r="B330" s="311" t="str">
        <f t="shared" si="109"/>
        <v>RO1107.58</v>
      </c>
      <c r="C330" s="311">
        <f t="shared" si="108"/>
        <v>202526</v>
      </c>
      <c r="D330" s="1148" t="s">
        <v>264</v>
      </c>
      <c r="E330" s="311">
        <v>107.5</v>
      </c>
      <c r="F330" s="311" t="s">
        <v>555</v>
      </c>
      <c r="G330" s="311">
        <f t="shared" si="104"/>
        <v>0</v>
      </c>
      <c r="H330" s="1153">
        <f t="shared" ca="1" si="106"/>
        <v>0</v>
      </c>
      <c r="I330" s="311">
        <f t="shared" si="107"/>
        <v>8</v>
      </c>
      <c r="J330" s="1151"/>
      <c r="AL330"/>
      <c r="AM330"/>
      <c r="AN330"/>
      <c r="AO330"/>
      <c r="AP330"/>
      <c r="AQ330" s="333"/>
      <c r="AR330"/>
      <c r="AS330"/>
      <c r="AT330"/>
      <c r="AU330"/>
    </row>
    <row r="331" spans="1:47" ht="12.75" customHeight="1" x14ac:dyDescent="0.35">
      <c r="A331" s="311">
        <f>FrontPage!$N$2</f>
        <v>1</v>
      </c>
      <c r="B331" s="311" t="str">
        <f t="shared" si="109"/>
        <v>RO1107.510</v>
      </c>
      <c r="C331" s="311">
        <f t="shared" si="108"/>
        <v>202526</v>
      </c>
      <c r="D331" s="1148" t="s">
        <v>264</v>
      </c>
      <c r="E331" s="311">
        <v>107.5</v>
      </c>
      <c r="F331" s="311" t="s">
        <v>557</v>
      </c>
      <c r="G331" s="311">
        <f t="shared" si="104"/>
        <v>0</v>
      </c>
      <c r="H331" s="1153">
        <f t="shared" ca="1" si="106"/>
        <v>0</v>
      </c>
      <c r="I331" s="311">
        <f t="shared" si="107"/>
        <v>10</v>
      </c>
      <c r="J331" s="1151"/>
      <c r="AL331"/>
      <c r="AM331"/>
      <c r="AN331"/>
      <c r="AO331"/>
      <c r="AP331"/>
      <c r="AQ331" s="333"/>
      <c r="AR331"/>
      <c r="AS331"/>
      <c r="AT331"/>
      <c r="AU331"/>
    </row>
    <row r="332" spans="1:47" ht="12.75" customHeight="1" x14ac:dyDescent="0.35">
      <c r="A332" s="311">
        <f>FrontPage!$N$2</f>
        <v>1</v>
      </c>
      <c r="B332" s="311" t="str">
        <f t="shared" si="109"/>
        <v>RO1107.511</v>
      </c>
      <c r="C332" s="311">
        <f t="shared" si="108"/>
        <v>202526</v>
      </c>
      <c r="D332" s="1148" t="s">
        <v>264</v>
      </c>
      <c r="E332" s="311">
        <v>107.5</v>
      </c>
      <c r="F332" s="311" t="s">
        <v>558</v>
      </c>
      <c r="G332" s="311">
        <f t="shared" si="104"/>
        <v>0</v>
      </c>
      <c r="H332" s="1153">
        <f t="shared" ca="1" si="106"/>
        <v>0</v>
      </c>
      <c r="I332" s="311">
        <f t="shared" si="107"/>
        <v>11</v>
      </c>
      <c r="J332" s="1151"/>
      <c r="AL332"/>
      <c r="AM332"/>
      <c r="AN332"/>
      <c r="AO332"/>
      <c r="AP332"/>
      <c r="AQ332" s="333"/>
      <c r="AR332"/>
      <c r="AS332"/>
      <c r="AT332"/>
      <c r="AU332"/>
    </row>
    <row r="333" spans="1:47" ht="12.75" customHeight="1" x14ac:dyDescent="0.35">
      <c r="A333" s="311">
        <f>FrontPage!$N$2</f>
        <v>1</v>
      </c>
      <c r="B333" s="311" t="str">
        <f t="shared" si="109"/>
        <v>RO11081.1</v>
      </c>
      <c r="C333" s="311">
        <f t="shared" si="108"/>
        <v>202526</v>
      </c>
      <c r="D333" s="1148" t="s">
        <v>264</v>
      </c>
      <c r="E333" s="311">
        <v>108</v>
      </c>
      <c r="F333" s="311" t="s">
        <v>547</v>
      </c>
      <c r="G333" s="311">
        <f t="shared" si="104"/>
        <v>0</v>
      </c>
      <c r="H333" s="1153">
        <f t="shared" ca="1" si="106"/>
        <v>0</v>
      </c>
      <c r="I333" s="311">
        <f t="shared" si="107"/>
        <v>1.1000000000000001</v>
      </c>
      <c r="J333" s="1151"/>
      <c r="AL333"/>
      <c r="AM333"/>
      <c r="AN333"/>
      <c r="AO333"/>
      <c r="AP333"/>
      <c r="AQ333" s="333"/>
      <c r="AR333"/>
      <c r="AS333"/>
      <c r="AT333"/>
      <c r="AU333"/>
    </row>
    <row r="334" spans="1:47" ht="12.75" customHeight="1" x14ac:dyDescent="0.35">
      <c r="A334" s="311">
        <f>FrontPage!$N$2</f>
        <v>1</v>
      </c>
      <c r="B334" s="311" t="str">
        <f t="shared" si="109"/>
        <v>RO11081.2</v>
      </c>
      <c r="C334" s="311">
        <f t="shared" si="108"/>
        <v>202526</v>
      </c>
      <c r="D334" s="1148" t="s">
        <v>264</v>
      </c>
      <c r="E334" s="311">
        <v>108</v>
      </c>
      <c r="F334" s="311" t="s">
        <v>548</v>
      </c>
      <c r="G334" s="311">
        <f t="shared" si="104"/>
        <v>0</v>
      </c>
      <c r="H334" s="1153">
        <f t="shared" ca="1" si="106"/>
        <v>0</v>
      </c>
      <c r="I334" s="311">
        <f t="shared" si="107"/>
        <v>1.2</v>
      </c>
      <c r="J334" s="1151"/>
      <c r="AL334"/>
      <c r="AM334"/>
      <c r="AN334"/>
      <c r="AO334"/>
      <c r="AP334"/>
      <c r="AQ334" s="333"/>
      <c r="AR334"/>
      <c r="AS334"/>
      <c r="AT334"/>
      <c r="AU334"/>
    </row>
    <row r="335" spans="1:47" ht="12.75" customHeight="1" x14ac:dyDescent="0.35">
      <c r="A335" s="311">
        <f>FrontPage!$N$2</f>
        <v>1</v>
      </c>
      <c r="B335" s="311" t="str">
        <f t="shared" si="109"/>
        <v>RO11082</v>
      </c>
      <c r="C335" s="311">
        <f t="shared" si="108"/>
        <v>202526</v>
      </c>
      <c r="D335" s="1148" t="s">
        <v>264</v>
      </c>
      <c r="E335" s="311">
        <v>108</v>
      </c>
      <c r="F335" s="311" t="s">
        <v>546</v>
      </c>
      <c r="G335" s="311">
        <f t="shared" si="104"/>
        <v>0</v>
      </c>
      <c r="H335" s="1153">
        <f t="shared" ca="1" si="106"/>
        <v>0</v>
      </c>
      <c r="I335" s="311">
        <f t="shared" si="107"/>
        <v>2</v>
      </c>
      <c r="J335" s="1151"/>
      <c r="AL335"/>
      <c r="AM335"/>
      <c r="AN335"/>
      <c r="AO335"/>
      <c r="AP335"/>
      <c r="AQ335" s="333"/>
      <c r="AR335"/>
      <c r="AS335"/>
      <c r="AT335"/>
      <c r="AU335"/>
    </row>
    <row r="336" spans="1:47" ht="12.75" customHeight="1" x14ac:dyDescent="0.35">
      <c r="A336" s="311">
        <f>FrontPage!$N$2</f>
        <v>1</v>
      </c>
      <c r="B336" s="311" t="str">
        <f t="shared" si="109"/>
        <v>RO11083</v>
      </c>
      <c r="C336" s="311">
        <f t="shared" si="108"/>
        <v>202526</v>
      </c>
      <c r="D336" s="1148" t="s">
        <v>264</v>
      </c>
      <c r="E336" s="311">
        <v>108</v>
      </c>
      <c r="F336" s="311" t="s">
        <v>549</v>
      </c>
      <c r="G336" s="311">
        <f t="shared" si="104"/>
        <v>0</v>
      </c>
      <c r="H336" s="1153">
        <f t="shared" ca="1" si="106"/>
        <v>0</v>
      </c>
      <c r="I336" s="311">
        <f t="shared" si="107"/>
        <v>3</v>
      </c>
      <c r="J336" s="1151"/>
      <c r="AL336"/>
      <c r="AM336"/>
      <c r="AN336"/>
      <c r="AO336"/>
      <c r="AP336"/>
      <c r="AQ336" s="333"/>
      <c r="AR336"/>
      <c r="AS336"/>
      <c r="AT336"/>
      <c r="AU336"/>
    </row>
    <row r="337" spans="1:47" ht="12.75" customHeight="1" x14ac:dyDescent="0.35">
      <c r="A337" s="311">
        <f>FrontPage!$N$2</f>
        <v>1</v>
      </c>
      <c r="B337" s="311" t="str">
        <f t="shared" si="109"/>
        <v>RO11085</v>
      </c>
      <c r="C337" s="311">
        <f t="shared" si="108"/>
        <v>202526</v>
      </c>
      <c r="D337" s="1148" t="s">
        <v>264</v>
      </c>
      <c r="E337" s="311">
        <v>108</v>
      </c>
      <c r="F337" s="311" t="s">
        <v>551</v>
      </c>
      <c r="G337" s="311">
        <f t="shared" si="104"/>
        <v>0</v>
      </c>
      <c r="H337" s="1153">
        <f t="shared" ca="1" si="106"/>
        <v>0</v>
      </c>
      <c r="I337" s="311">
        <f t="shared" si="107"/>
        <v>5</v>
      </c>
      <c r="J337" s="1151"/>
      <c r="AL337"/>
      <c r="AM337"/>
      <c r="AN337"/>
      <c r="AO337"/>
      <c r="AP337"/>
      <c r="AQ337" s="333"/>
      <c r="AR337"/>
      <c r="AS337"/>
      <c r="AT337"/>
      <c r="AU337"/>
    </row>
    <row r="338" spans="1:47" ht="12.75" customHeight="1" x14ac:dyDescent="0.35">
      <c r="A338" s="311">
        <f>FrontPage!$N$2</f>
        <v>1</v>
      </c>
      <c r="B338" s="311" t="str">
        <f t="shared" si="109"/>
        <v>RO11086.1</v>
      </c>
      <c r="C338" s="311">
        <f t="shared" si="108"/>
        <v>202526</v>
      </c>
      <c r="D338" s="1148" t="s">
        <v>264</v>
      </c>
      <c r="E338" s="311">
        <v>108</v>
      </c>
      <c r="F338" s="311" t="s">
        <v>552</v>
      </c>
      <c r="G338" s="311">
        <f t="shared" si="104"/>
        <v>0</v>
      </c>
      <c r="H338" s="1153">
        <f t="shared" ca="1" si="106"/>
        <v>0</v>
      </c>
      <c r="I338" s="311">
        <f t="shared" si="107"/>
        <v>6.1</v>
      </c>
      <c r="J338" s="1151"/>
      <c r="AL338"/>
      <c r="AM338"/>
      <c r="AN338"/>
      <c r="AO338"/>
      <c r="AP338"/>
      <c r="AQ338" s="333"/>
      <c r="AR338"/>
      <c r="AS338"/>
      <c r="AT338"/>
      <c r="AU338"/>
    </row>
    <row r="339" spans="1:47" ht="12.75" customHeight="1" x14ac:dyDescent="0.35">
      <c r="A339" s="311">
        <f>FrontPage!$N$2</f>
        <v>1</v>
      </c>
      <c r="B339" s="311" t="str">
        <f t="shared" si="109"/>
        <v>RO11086.2</v>
      </c>
      <c r="C339" s="311">
        <f t="shared" si="108"/>
        <v>202526</v>
      </c>
      <c r="D339" s="1148" t="s">
        <v>264</v>
      </c>
      <c r="E339" s="311">
        <v>108</v>
      </c>
      <c r="F339" s="311" t="s">
        <v>553</v>
      </c>
      <c r="G339" s="311">
        <f t="shared" si="104"/>
        <v>0</v>
      </c>
      <c r="H339" s="1153">
        <f t="shared" ca="1" si="106"/>
        <v>0</v>
      </c>
      <c r="I339" s="311">
        <f t="shared" si="107"/>
        <v>6.2</v>
      </c>
      <c r="J339" s="1151"/>
      <c r="AL339"/>
      <c r="AM339"/>
      <c r="AN339"/>
      <c r="AO339"/>
      <c r="AP339"/>
      <c r="AQ339" s="333"/>
      <c r="AR339"/>
      <c r="AS339"/>
      <c r="AT339"/>
      <c r="AU339"/>
    </row>
    <row r="340" spans="1:47" ht="12.75" customHeight="1" x14ac:dyDescent="0.35">
      <c r="A340" s="311">
        <f>FrontPage!$N$2</f>
        <v>1</v>
      </c>
      <c r="B340" s="311" t="str">
        <f t="shared" si="109"/>
        <v>RO11087</v>
      </c>
      <c r="C340" s="311">
        <f t="shared" si="108"/>
        <v>202526</v>
      </c>
      <c r="D340" s="1148" t="s">
        <v>264</v>
      </c>
      <c r="E340" s="311">
        <v>108</v>
      </c>
      <c r="F340" s="311" t="s">
        <v>554</v>
      </c>
      <c r="G340" s="311">
        <f t="shared" si="104"/>
        <v>0</v>
      </c>
      <c r="H340" s="1153">
        <f t="shared" ca="1" si="106"/>
        <v>0</v>
      </c>
      <c r="I340" s="311">
        <f t="shared" si="107"/>
        <v>7</v>
      </c>
      <c r="J340" s="1151"/>
      <c r="AL340"/>
      <c r="AM340"/>
      <c r="AN340"/>
      <c r="AO340"/>
      <c r="AP340"/>
      <c r="AQ340" s="333"/>
      <c r="AR340"/>
      <c r="AS340"/>
      <c r="AT340"/>
      <c r="AU340"/>
    </row>
    <row r="341" spans="1:47" ht="12.75" customHeight="1" x14ac:dyDescent="0.35">
      <c r="A341" s="311">
        <f>FrontPage!$N$2</f>
        <v>1</v>
      </c>
      <c r="B341" s="311" t="str">
        <f t="shared" si="109"/>
        <v>RO11088</v>
      </c>
      <c r="C341" s="311">
        <f t="shared" si="108"/>
        <v>202526</v>
      </c>
      <c r="D341" s="1148" t="s">
        <v>264</v>
      </c>
      <c r="E341" s="311">
        <v>108</v>
      </c>
      <c r="F341" s="311" t="s">
        <v>555</v>
      </c>
      <c r="G341" s="311">
        <f t="shared" si="104"/>
        <v>0</v>
      </c>
      <c r="H341" s="1153">
        <f t="shared" ca="1" si="106"/>
        <v>0</v>
      </c>
      <c r="I341" s="311">
        <f t="shared" si="107"/>
        <v>8</v>
      </c>
      <c r="J341" s="1151"/>
      <c r="AL341"/>
      <c r="AM341"/>
      <c r="AN341"/>
      <c r="AO341"/>
      <c r="AP341"/>
      <c r="AQ341" s="333"/>
      <c r="AR341"/>
      <c r="AS341"/>
      <c r="AT341"/>
      <c r="AU341"/>
    </row>
    <row r="342" spans="1:47" ht="12.75" customHeight="1" x14ac:dyDescent="0.35">
      <c r="A342" s="311">
        <f>FrontPage!$N$2</f>
        <v>1</v>
      </c>
      <c r="B342" s="311" t="str">
        <f t="shared" si="109"/>
        <v>RO110810</v>
      </c>
      <c r="C342" s="311">
        <f t="shared" si="108"/>
        <v>202526</v>
      </c>
      <c r="D342" s="1148" t="s">
        <v>264</v>
      </c>
      <c r="E342" s="311">
        <v>108</v>
      </c>
      <c r="F342" s="311" t="s">
        <v>557</v>
      </c>
      <c r="G342" s="311">
        <f t="shared" si="104"/>
        <v>0</v>
      </c>
      <c r="H342" s="1153">
        <f t="shared" ca="1" si="106"/>
        <v>0</v>
      </c>
      <c r="I342" s="311">
        <f t="shared" si="107"/>
        <v>10</v>
      </c>
      <c r="J342" s="1151"/>
      <c r="AL342"/>
      <c r="AM342"/>
      <c r="AN342"/>
      <c r="AO342"/>
      <c r="AP342"/>
      <c r="AQ342" s="333"/>
      <c r="AR342"/>
      <c r="AS342"/>
      <c r="AT342"/>
      <c r="AU342"/>
    </row>
    <row r="343" spans="1:47" ht="12.75" customHeight="1" x14ac:dyDescent="0.35">
      <c r="A343" s="311">
        <f>FrontPage!$N$2</f>
        <v>1</v>
      </c>
      <c r="B343" s="311" t="str">
        <f t="shared" si="109"/>
        <v>RO110811</v>
      </c>
      <c r="C343" s="311">
        <f t="shared" si="108"/>
        <v>202526</v>
      </c>
      <c r="D343" s="1148" t="s">
        <v>264</v>
      </c>
      <c r="E343" s="311">
        <v>108</v>
      </c>
      <c r="F343" s="311" t="s">
        <v>558</v>
      </c>
      <c r="G343" s="311">
        <f t="shared" si="104"/>
        <v>0</v>
      </c>
      <c r="H343" s="1153">
        <f t="shared" ca="1" si="106"/>
        <v>0</v>
      </c>
      <c r="I343" s="311">
        <f t="shared" si="107"/>
        <v>11</v>
      </c>
      <c r="J343" s="1151"/>
      <c r="AL343"/>
      <c r="AM343"/>
      <c r="AN343"/>
      <c r="AO343"/>
      <c r="AP343"/>
      <c r="AQ343" s="333"/>
      <c r="AR343"/>
      <c r="AS343"/>
      <c r="AT343"/>
      <c r="AU343"/>
    </row>
    <row r="344" spans="1:47" ht="12.75" customHeight="1" x14ac:dyDescent="0.35">
      <c r="A344" s="311">
        <f>FrontPage!$N$2</f>
        <v>1</v>
      </c>
      <c r="B344" s="311" t="str">
        <f t="shared" si="109"/>
        <v>RO11091.1</v>
      </c>
      <c r="C344" s="311">
        <f t="shared" si="108"/>
        <v>202526</v>
      </c>
      <c r="D344" s="1148" t="s">
        <v>264</v>
      </c>
      <c r="E344" s="311">
        <v>109</v>
      </c>
      <c r="F344" s="311" t="s">
        <v>547</v>
      </c>
      <c r="G344" s="311">
        <f t="shared" si="104"/>
        <v>0</v>
      </c>
      <c r="H344" s="1153">
        <f t="shared" ca="1" si="106"/>
        <v>0</v>
      </c>
      <c r="I344" s="311">
        <f t="shared" si="107"/>
        <v>1.1000000000000001</v>
      </c>
      <c r="J344" s="1151"/>
      <c r="AL344"/>
      <c r="AM344"/>
      <c r="AN344"/>
      <c r="AO344"/>
      <c r="AP344"/>
      <c r="AQ344" s="333"/>
      <c r="AR344"/>
      <c r="AS344"/>
      <c r="AT344"/>
      <c r="AU344"/>
    </row>
    <row r="345" spans="1:47" ht="12.75" customHeight="1" x14ac:dyDescent="0.35">
      <c r="A345" s="311">
        <f>FrontPage!$N$2</f>
        <v>1</v>
      </c>
      <c r="B345" s="311" t="str">
        <f t="shared" si="109"/>
        <v>RO11091.2</v>
      </c>
      <c r="C345" s="311">
        <f t="shared" si="108"/>
        <v>202526</v>
      </c>
      <c r="D345" s="1148" t="s">
        <v>264</v>
      </c>
      <c r="E345" s="311">
        <v>109</v>
      </c>
      <c r="F345" s="311" t="s">
        <v>548</v>
      </c>
      <c r="G345" s="311">
        <f t="shared" si="104"/>
        <v>0</v>
      </c>
      <c r="H345" s="1153">
        <f t="shared" ca="1" si="106"/>
        <v>0</v>
      </c>
      <c r="I345" s="311">
        <f t="shared" si="107"/>
        <v>1.2</v>
      </c>
      <c r="J345" s="1151"/>
      <c r="AL345"/>
      <c r="AM345"/>
      <c r="AN345"/>
      <c r="AO345"/>
      <c r="AP345"/>
      <c r="AQ345" s="333"/>
      <c r="AR345"/>
      <c r="AS345"/>
      <c r="AT345"/>
      <c r="AU345"/>
    </row>
    <row r="346" spans="1:47" ht="12.75" customHeight="1" x14ac:dyDescent="0.35">
      <c r="A346" s="311">
        <f>FrontPage!$N$2</f>
        <v>1</v>
      </c>
      <c r="B346" s="311" t="str">
        <f t="shared" si="109"/>
        <v>RO11092</v>
      </c>
      <c r="C346" s="311">
        <f t="shared" si="108"/>
        <v>202526</v>
      </c>
      <c r="D346" s="1148" t="s">
        <v>264</v>
      </c>
      <c r="E346" s="311">
        <v>109</v>
      </c>
      <c r="F346" s="311" t="s">
        <v>546</v>
      </c>
      <c r="G346" s="311">
        <f t="shared" si="104"/>
        <v>0</v>
      </c>
      <c r="H346" s="1153">
        <f t="shared" ca="1" si="106"/>
        <v>0</v>
      </c>
      <c r="I346" s="311">
        <f t="shared" si="107"/>
        <v>2</v>
      </c>
      <c r="J346" s="1151"/>
      <c r="AL346"/>
      <c r="AM346"/>
      <c r="AN346"/>
      <c r="AO346"/>
      <c r="AP346"/>
      <c r="AQ346" s="333"/>
      <c r="AR346"/>
      <c r="AS346"/>
      <c r="AT346"/>
      <c r="AU346"/>
    </row>
    <row r="347" spans="1:47" ht="12.75" customHeight="1" x14ac:dyDescent="0.35">
      <c r="A347" s="311">
        <f>FrontPage!$N$2</f>
        <v>1</v>
      </c>
      <c r="B347" s="311" t="str">
        <f t="shared" si="109"/>
        <v>RO11093</v>
      </c>
      <c r="C347" s="311">
        <f t="shared" si="108"/>
        <v>202526</v>
      </c>
      <c r="D347" s="1148" t="s">
        <v>264</v>
      </c>
      <c r="E347" s="311">
        <v>109</v>
      </c>
      <c r="F347" s="311" t="s">
        <v>549</v>
      </c>
      <c r="G347" s="311">
        <f t="shared" si="104"/>
        <v>0</v>
      </c>
      <c r="H347" s="1153">
        <f t="shared" ca="1" si="106"/>
        <v>0</v>
      </c>
      <c r="I347" s="311">
        <f t="shared" si="107"/>
        <v>3</v>
      </c>
      <c r="J347" s="1151"/>
      <c r="AL347"/>
      <c r="AM347"/>
      <c r="AN347"/>
      <c r="AO347"/>
      <c r="AP347"/>
      <c r="AQ347" s="333"/>
      <c r="AR347"/>
      <c r="AS347"/>
      <c r="AT347"/>
      <c r="AU347"/>
    </row>
    <row r="348" spans="1:47" ht="12.75" customHeight="1" x14ac:dyDescent="0.35">
      <c r="A348" s="311">
        <f>FrontPage!$N$2</f>
        <v>1</v>
      </c>
      <c r="B348" s="311" t="str">
        <f t="shared" si="109"/>
        <v>RO11095</v>
      </c>
      <c r="C348" s="311">
        <f t="shared" si="108"/>
        <v>202526</v>
      </c>
      <c r="D348" s="1148" t="s">
        <v>264</v>
      </c>
      <c r="E348" s="311">
        <v>109</v>
      </c>
      <c r="F348" s="311" t="s">
        <v>551</v>
      </c>
      <c r="G348" s="311">
        <f t="shared" si="104"/>
        <v>0</v>
      </c>
      <c r="H348" s="1153">
        <f t="shared" ca="1" si="106"/>
        <v>0</v>
      </c>
      <c r="I348" s="311">
        <f t="shared" si="107"/>
        <v>5</v>
      </c>
      <c r="J348" s="1151"/>
      <c r="AL348"/>
      <c r="AM348"/>
      <c r="AN348"/>
      <c r="AO348"/>
      <c r="AP348"/>
      <c r="AQ348" s="333"/>
      <c r="AR348"/>
      <c r="AS348"/>
      <c r="AT348"/>
      <c r="AU348"/>
    </row>
    <row r="349" spans="1:47" ht="12.75" customHeight="1" x14ac:dyDescent="0.35">
      <c r="A349" s="311">
        <f>FrontPage!$N$2</f>
        <v>1</v>
      </c>
      <c r="B349" s="311" t="str">
        <f t="shared" si="109"/>
        <v>RO11096.1</v>
      </c>
      <c r="C349" s="311">
        <f t="shared" si="108"/>
        <v>202526</v>
      </c>
      <c r="D349" s="1148" t="s">
        <v>264</v>
      </c>
      <c r="E349" s="311">
        <v>109</v>
      </c>
      <c r="F349" s="311" t="s">
        <v>552</v>
      </c>
      <c r="G349" s="311">
        <f t="shared" si="104"/>
        <v>0</v>
      </c>
      <c r="H349" s="1153">
        <f t="shared" ca="1" si="106"/>
        <v>0</v>
      </c>
      <c r="I349" s="311">
        <f t="shared" si="107"/>
        <v>6.1</v>
      </c>
      <c r="J349" s="1151"/>
      <c r="AL349"/>
      <c r="AM349"/>
      <c r="AN349"/>
      <c r="AO349"/>
      <c r="AP349"/>
      <c r="AQ349" s="333"/>
      <c r="AR349"/>
      <c r="AS349"/>
      <c r="AT349"/>
      <c r="AU349"/>
    </row>
    <row r="350" spans="1:47" ht="12.75" customHeight="1" x14ac:dyDescent="0.35">
      <c r="A350" s="311">
        <f>FrontPage!$N$2</f>
        <v>1</v>
      </c>
      <c r="B350" s="311" t="str">
        <f t="shared" si="109"/>
        <v>RO11096.2</v>
      </c>
      <c r="C350" s="311">
        <f t="shared" si="108"/>
        <v>202526</v>
      </c>
      <c r="D350" s="1148" t="s">
        <v>264</v>
      </c>
      <c r="E350" s="311">
        <v>109</v>
      </c>
      <c r="F350" s="311" t="s">
        <v>553</v>
      </c>
      <c r="G350" s="311">
        <f t="shared" si="104"/>
        <v>0</v>
      </c>
      <c r="H350" s="1153">
        <f t="shared" ca="1" si="106"/>
        <v>0</v>
      </c>
      <c r="I350" s="311">
        <f t="shared" si="107"/>
        <v>6.2</v>
      </c>
      <c r="J350" s="1151"/>
      <c r="AL350"/>
      <c r="AM350"/>
      <c r="AN350"/>
      <c r="AO350"/>
      <c r="AP350"/>
      <c r="AQ350" s="333"/>
      <c r="AR350"/>
      <c r="AS350"/>
      <c r="AT350"/>
      <c r="AU350"/>
    </row>
    <row r="351" spans="1:47" ht="12.75" customHeight="1" x14ac:dyDescent="0.35">
      <c r="A351" s="311">
        <f>FrontPage!$N$2</f>
        <v>1</v>
      </c>
      <c r="B351" s="311" t="str">
        <f t="shared" si="109"/>
        <v>RO11097</v>
      </c>
      <c r="C351" s="311">
        <f t="shared" si="108"/>
        <v>202526</v>
      </c>
      <c r="D351" s="1148" t="s">
        <v>264</v>
      </c>
      <c r="E351" s="311">
        <v>109</v>
      </c>
      <c r="F351" s="311" t="s">
        <v>554</v>
      </c>
      <c r="G351" s="311">
        <f t="shared" si="104"/>
        <v>0</v>
      </c>
      <c r="H351" s="1153">
        <f t="shared" ca="1" si="106"/>
        <v>0</v>
      </c>
      <c r="I351" s="311">
        <f t="shared" si="107"/>
        <v>7</v>
      </c>
      <c r="J351" s="1151"/>
      <c r="AL351"/>
      <c r="AM351"/>
      <c r="AN351"/>
      <c r="AO351"/>
      <c r="AP351"/>
      <c r="AQ351" s="333"/>
      <c r="AR351"/>
      <c r="AS351"/>
      <c r="AT351"/>
      <c r="AU351"/>
    </row>
    <row r="352" spans="1:47" ht="12.75" customHeight="1" x14ac:dyDescent="0.35">
      <c r="A352" s="311">
        <f>FrontPage!$N$2</f>
        <v>1</v>
      </c>
      <c r="B352" s="311" t="str">
        <f t="shared" si="109"/>
        <v>RO11098</v>
      </c>
      <c r="C352" s="311">
        <f t="shared" si="108"/>
        <v>202526</v>
      </c>
      <c r="D352" s="1148" t="s">
        <v>264</v>
      </c>
      <c r="E352" s="311">
        <v>109</v>
      </c>
      <c r="F352" s="311" t="s">
        <v>555</v>
      </c>
      <c r="G352" s="311">
        <f t="shared" si="104"/>
        <v>0</v>
      </c>
      <c r="H352" s="1153">
        <f t="shared" ca="1" si="106"/>
        <v>0</v>
      </c>
      <c r="I352" s="311">
        <f t="shared" si="107"/>
        <v>8</v>
      </c>
      <c r="J352" s="1151"/>
      <c r="AL352"/>
      <c r="AM352"/>
      <c r="AN352"/>
      <c r="AO352"/>
      <c r="AP352"/>
      <c r="AQ352" s="333"/>
      <c r="AR352"/>
      <c r="AS352"/>
      <c r="AT352"/>
      <c r="AU352"/>
    </row>
    <row r="353" spans="1:47" ht="12.75" customHeight="1" x14ac:dyDescent="0.35">
      <c r="A353" s="311">
        <f>FrontPage!$N$2</f>
        <v>1</v>
      </c>
      <c r="B353" s="311" t="str">
        <f t="shared" si="109"/>
        <v>RO110910</v>
      </c>
      <c r="C353" s="311">
        <f t="shared" si="108"/>
        <v>202526</v>
      </c>
      <c r="D353" s="1148" t="s">
        <v>264</v>
      </c>
      <c r="E353" s="311">
        <v>109</v>
      </c>
      <c r="F353" s="311" t="s">
        <v>557</v>
      </c>
      <c r="G353" s="311">
        <f t="shared" si="104"/>
        <v>0</v>
      </c>
      <c r="H353" s="1153">
        <f t="shared" ca="1" si="106"/>
        <v>0</v>
      </c>
      <c r="I353" s="311">
        <f t="shared" si="107"/>
        <v>10</v>
      </c>
      <c r="J353" s="1151"/>
      <c r="AL353"/>
      <c r="AM353"/>
      <c r="AN353"/>
      <c r="AO353"/>
      <c r="AP353"/>
      <c r="AQ353" s="333"/>
      <c r="AR353"/>
      <c r="AS353"/>
      <c r="AT353"/>
      <c r="AU353"/>
    </row>
    <row r="354" spans="1:47" ht="12.75" customHeight="1" x14ac:dyDescent="0.35">
      <c r="A354" s="311">
        <f>FrontPage!$N$2</f>
        <v>1</v>
      </c>
      <c r="B354" s="311" t="str">
        <f t="shared" si="109"/>
        <v>RO110911</v>
      </c>
      <c r="C354" s="311">
        <f t="shared" si="108"/>
        <v>202526</v>
      </c>
      <c r="D354" s="1148" t="s">
        <v>264</v>
      </c>
      <c r="E354" s="311">
        <v>109</v>
      </c>
      <c r="F354" s="311" t="s">
        <v>558</v>
      </c>
      <c r="G354" s="311">
        <f t="shared" ref="G354:G393" si="110">UANumber</f>
        <v>0</v>
      </c>
      <c r="H354" s="1153">
        <f t="shared" ca="1" si="106"/>
        <v>0</v>
      </c>
      <c r="I354" s="311">
        <f t="shared" si="107"/>
        <v>11</v>
      </c>
      <c r="J354" s="1151"/>
      <c r="AL354"/>
      <c r="AM354"/>
      <c r="AN354"/>
      <c r="AO354"/>
      <c r="AP354"/>
      <c r="AQ354" s="333"/>
      <c r="AR354"/>
      <c r="AS354"/>
      <c r="AT354"/>
      <c r="AU354"/>
    </row>
    <row r="355" spans="1:47" ht="12.75" customHeight="1" x14ac:dyDescent="0.35">
      <c r="A355" s="311">
        <f>FrontPage!$N$2</f>
        <v>1</v>
      </c>
      <c r="B355" s="311" t="str">
        <f t="shared" si="109"/>
        <v>RO11241.1</v>
      </c>
      <c r="C355" s="311">
        <f t="shared" ref="C355:C416" si="111">year</f>
        <v>202526</v>
      </c>
      <c r="D355" s="1148" t="s">
        <v>264</v>
      </c>
      <c r="E355" s="311">
        <v>124</v>
      </c>
      <c r="F355" s="311" t="s">
        <v>547</v>
      </c>
      <c r="G355" s="311">
        <f t="shared" si="110"/>
        <v>0</v>
      </c>
      <c r="H355" s="1153">
        <f t="shared" ca="1" si="106"/>
        <v>0</v>
      </c>
      <c r="I355" s="311">
        <f t="shared" si="107"/>
        <v>1.1000000000000001</v>
      </c>
      <c r="J355" s="1151"/>
      <c r="AL355"/>
      <c r="AM355"/>
      <c r="AN355"/>
      <c r="AO355"/>
      <c r="AP355"/>
      <c r="AQ355" s="333"/>
      <c r="AR355"/>
      <c r="AS355"/>
      <c r="AT355"/>
      <c r="AU355"/>
    </row>
    <row r="356" spans="1:47" ht="12.75" customHeight="1" x14ac:dyDescent="0.35">
      <c r="A356" s="311">
        <f>FrontPage!$N$2</f>
        <v>1</v>
      </c>
      <c r="B356" s="311" t="str">
        <f t="shared" si="109"/>
        <v>RO11251.1</v>
      </c>
      <c r="C356" s="311">
        <f t="shared" si="111"/>
        <v>202526</v>
      </c>
      <c r="D356" s="1148" t="s">
        <v>264</v>
      </c>
      <c r="E356" s="311">
        <v>125</v>
      </c>
      <c r="F356" s="311" t="s">
        <v>547</v>
      </c>
      <c r="G356" s="311">
        <f t="shared" si="110"/>
        <v>0</v>
      </c>
      <c r="H356" s="1153">
        <f t="shared" ca="1" si="106"/>
        <v>0</v>
      </c>
      <c r="I356" s="311">
        <f t="shared" si="107"/>
        <v>1.1000000000000001</v>
      </c>
      <c r="J356" s="1151"/>
      <c r="AL356"/>
      <c r="AM356"/>
      <c r="AN356"/>
      <c r="AO356"/>
      <c r="AP356"/>
      <c r="AQ356" s="333"/>
      <c r="AR356"/>
      <c r="AS356"/>
      <c r="AT356"/>
      <c r="AU356"/>
    </row>
    <row r="357" spans="1:47" ht="12.75" customHeight="1" x14ac:dyDescent="0.35">
      <c r="A357" s="311">
        <f>FrontPage!$N$2</f>
        <v>1</v>
      </c>
      <c r="B357" s="311" t="str">
        <f t="shared" si="109"/>
        <v>RO11261.1</v>
      </c>
      <c r="C357" s="311">
        <f t="shared" si="111"/>
        <v>202526</v>
      </c>
      <c r="D357" s="1148" t="s">
        <v>264</v>
      </c>
      <c r="E357" s="311">
        <v>126</v>
      </c>
      <c r="F357" s="311" t="s">
        <v>547</v>
      </c>
      <c r="G357" s="311">
        <f t="shared" si="110"/>
        <v>0</v>
      </c>
      <c r="H357" s="1153">
        <f t="shared" ca="1" si="106"/>
        <v>0</v>
      </c>
      <c r="I357" s="311">
        <f t="shared" si="107"/>
        <v>1.1000000000000001</v>
      </c>
      <c r="J357" s="1151"/>
      <c r="AL357"/>
      <c r="AM357"/>
      <c r="AN357"/>
      <c r="AO357"/>
      <c r="AP357"/>
      <c r="AQ357" s="333"/>
      <c r="AR357"/>
      <c r="AS357"/>
      <c r="AT357"/>
      <c r="AU357"/>
    </row>
    <row r="358" spans="1:47" ht="12.75" customHeight="1" x14ac:dyDescent="0.35">
      <c r="A358" s="311">
        <f>FrontPage!$N$2</f>
        <v>1</v>
      </c>
      <c r="B358" s="311" t="str">
        <f t="shared" si="109"/>
        <v>RO11271.1</v>
      </c>
      <c r="C358" s="311">
        <f t="shared" si="111"/>
        <v>202526</v>
      </c>
      <c r="D358" s="1148" t="s">
        <v>264</v>
      </c>
      <c r="E358" s="311">
        <v>127</v>
      </c>
      <c r="F358" s="311" t="s">
        <v>547</v>
      </c>
      <c r="G358" s="311">
        <f t="shared" si="110"/>
        <v>0</v>
      </c>
      <c r="H358" s="1153">
        <f t="shared" ca="1" si="106"/>
        <v>0</v>
      </c>
      <c r="I358" s="311">
        <f t="shared" si="107"/>
        <v>1.1000000000000001</v>
      </c>
      <c r="J358" s="1151"/>
      <c r="AL358"/>
      <c r="AM358"/>
      <c r="AN358"/>
      <c r="AO358"/>
      <c r="AP358"/>
      <c r="AQ358" s="333"/>
      <c r="AR358"/>
      <c r="AS358"/>
      <c r="AT358"/>
      <c r="AU358"/>
    </row>
    <row r="359" spans="1:47" ht="12.75" customHeight="1" x14ac:dyDescent="0.35">
      <c r="A359" s="311">
        <f>FrontPage!$N$2</f>
        <v>1</v>
      </c>
      <c r="B359" s="311" t="str">
        <f t="shared" si="109"/>
        <v>RO12001.1</v>
      </c>
      <c r="C359" s="311">
        <f t="shared" si="111"/>
        <v>202526</v>
      </c>
      <c r="D359" s="1148" t="s">
        <v>264</v>
      </c>
      <c r="E359" s="311">
        <v>200</v>
      </c>
      <c r="F359" s="311" t="s">
        <v>547</v>
      </c>
      <c r="G359" s="311">
        <f t="shared" si="110"/>
        <v>0</v>
      </c>
      <c r="H359" s="1153">
        <f t="shared" ca="1" si="106"/>
        <v>0</v>
      </c>
      <c r="I359" s="311">
        <f t="shared" si="107"/>
        <v>1.1000000000000001</v>
      </c>
      <c r="J359" s="1151"/>
      <c r="AL359"/>
      <c r="AM359"/>
      <c r="AN359"/>
      <c r="AO359"/>
      <c r="AP359"/>
      <c r="AQ359" s="333"/>
      <c r="AR359"/>
      <c r="AS359"/>
      <c r="AT359"/>
      <c r="AU359"/>
    </row>
    <row r="360" spans="1:47" ht="12.75" customHeight="1" x14ac:dyDescent="0.35">
      <c r="A360" s="311">
        <f>FrontPage!$N$2</f>
        <v>1</v>
      </c>
      <c r="B360" s="311" t="str">
        <f t="shared" si="109"/>
        <v>RO12005</v>
      </c>
      <c r="C360" s="311">
        <f t="shared" si="111"/>
        <v>202526</v>
      </c>
      <c r="D360" s="1148" t="s">
        <v>264</v>
      </c>
      <c r="E360" s="311">
        <v>200</v>
      </c>
      <c r="F360" s="311" t="s">
        <v>551</v>
      </c>
      <c r="G360" s="311">
        <f t="shared" si="110"/>
        <v>0</v>
      </c>
      <c r="H360" s="1153">
        <f t="shared" ca="1" si="106"/>
        <v>0</v>
      </c>
      <c r="I360" s="311">
        <f t="shared" si="107"/>
        <v>5</v>
      </c>
      <c r="J360" s="1151"/>
      <c r="AL360"/>
      <c r="AM360"/>
      <c r="AN360"/>
      <c r="AO360"/>
      <c r="AP360"/>
      <c r="AQ360" s="333"/>
      <c r="AR360"/>
      <c r="AS360"/>
      <c r="AT360"/>
      <c r="AU360"/>
    </row>
    <row r="361" spans="1:47" ht="12.75" customHeight="1" x14ac:dyDescent="0.35">
      <c r="A361" s="311">
        <f>FrontPage!$N$2</f>
        <v>1</v>
      </c>
      <c r="B361" s="311" t="str">
        <f t="shared" si="109"/>
        <v>RO12011.2</v>
      </c>
      <c r="C361" s="311">
        <f t="shared" si="111"/>
        <v>202526</v>
      </c>
      <c r="D361" s="1148" t="s">
        <v>264</v>
      </c>
      <c r="E361" s="311">
        <v>201</v>
      </c>
      <c r="F361" s="311" t="s">
        <v>548</v>
      </c>
      <c r="G361" s="311">
        <f t="shared" si="110"/>
        <v>0</v>
      </c>
      <c r="H361" s="1153">
        <f t="shared" ca="1" si="106"/>
        <v>0</v>
      </c>
      <c r="I361" s="311">
        <f t="shared" si="107"/>
        <v>1.2</v>
      </c>
      <c r="J361" s="1151"/>
      <c r="AL361"/>
      <c r="AM361"/>
      <c r="AN361"/>
      <c r="AO361"/>
      <c r="AP361"/>
      <c r="AQ361" s="333"/>
      <c r="AR361"/>
      <c r="AS361"/>
      <c r="AT361"/>
      <c r="AU361"/>
    </row>
    <row r="362" spans="1:47" ht="12.75" customHeight="1" x14ac:dyDescent="0.35">
      <c r="A362" s="311">
        <f>FrontPage!$N$2</f>
        <v>1</v>
      </c>
      <c r="B362" s="311" t="str">
        <f t="shared" si="109"/>
        <v>RO12015</v>
      </c>
      <c r="C362" s="311">
        <f t="shared" si="111"/>
        <v>202526</v>
      </c>
      <c r="D362" s="1148" t="s">
        <v>264</v>
      </c>
      <c r="E362" s="311">
        <v>201</v>
      </c>
      <c r="F362" s="311" t="s">
        <v>551</v>
      </c>
      <c r="G362" s="311">
        <f t="shared" si="110"/>
        <v>0</v>
      </c>
      <c r="H362" s="1153">
        <f t="shared" ca="1" si="106"/>
        <v>0</v>
      </c>
      <c r="I362" s="311">
        <f t="shared" si="107"/>
        <v>5</v>
      </c>
      <c r="J362" s="1151"/>
      <c r="AL362"/>
      <c r="AM362"/>
      <c r="AN362"/>
      <c r="AO362"/>
      <c r="AP362"/>
      <c r="AQ362" s="333"/>
      <c r="AR362"/>
      <c r="AS362"/>
      <c r="AT362"/>
      <c r="AU362"/>
    </row>
    <row r="363" spans="1:47" ht="12.75" customHeight="1" x14ac:dyDescent="0.35">
      <c r="A363" s="311">
        <f>FrontPage!$N$2</f>
        <v>1</v>
      </c>
      <c r="B363" s="311" t="str">
        <f t="shared" si="109"/>
        <v>RO12021.1</v>
      </c>
      <c r="C363" s="311">
        <f t="shared" si="111"/>
        <v>202526</v>
      </c>
      <c r="D363" s="1148" t="s">
        <v>264</v>
      </c>
      <c r="E363" s="311">
        <v>202</v>
      </c>
      <c r="F363" s="311" t="s">
        <v>547</v>
      </c>
      <c r="G363" s="311">
        <f t="shared" si="110"/>
        <v>0</v>
      </c>
      <c r="H363" s="1153">
        <f t="shared" ca="1" si="106"/>
        <v>0</v>
      </c>
      <c r="I363" s="311">
        <f t="shared" si="107"/>
        <v>1.1000000000000001</v>
      </c>
      <c r="J363" s="1151"/>
      <c r="AL363"/>
      <c r="AM363"/>
      <c r="AN363"/>
      <c r="AO363"/>
      <c r="AP363"/>
      <c r="AQ363" s="333"/>
      <c r="AR363"/>
      <c r="AS363"/>
      <c r="AT363"/>
      <c r="AU363"/>
    </row>
    <row r="364" spans="1:47" ht="12.75" customHeight="1" x14ac:dyDescent="0.35">
      <c r="A364" s="311">
        <f>FrontPage!$N$2</f>
        <v>1</v>
      </c>
      <c r="B364" s="311" t="str">
        <f t="shared" si="109"/>
        <v>RO12021.2</v>
      </c>
      <c r="C364" s="311">
        <f t="shared" si="111"/>
        <v>202526</v>
      </c>
      <c r="D364" s="1148" t="s">
        <v>264</v>
      </c>
      <c r="E364" s="311">
        <v>202</v>
      </c>
      <c r="F364" s="311" t="s">
        <v>548</v>
      </c>
      <c r="G364" s="311">
        <f t="shared" si="110"/>
        <v>0</v>
      </c>
      <c r="H364" s="1153">
        <f t="shared" ca="1" si="106"/>
        <v>0</v>
      </c>
      <c r="I364" s="311">
        <f t="shared" ref="I364:I427" si="112">VLOOKUP(F364,CIndex,2,FALSE)</f>
        <v>1.2</v>
      </c>
      <c r="J364" s="1151"/>
      <c r="AL364"/>
      <c r="AM364"/>
      <c r="AN364"/>
      <c r="AO364"/>
      <c r="AP364"/>
      <c r="AQ364" s="333"/>
      <c r="AR364"/>
      <c r="AS364"/>
      <c r="AT364"/>
      <c r="AU364"/>
    </row>
    <row r="365" spans="1:47" ht="12.75" customHeight="1" x14ac:dyDescent="0.35">
      <c r="A365" s="311">
        <f>FrontPage!$N$2</f>
        <v>1</v>
      </c>
      <c r="B365" s="311" t="str">
        <f t="shared" si="109"/>
        <v>RO12025</v>
      </c>
      <c r="C365" s="311">
        <f t="shared" si="111"/>
        <v>202526</v>
      </c>
      <c r="D365" s="1148" t="s">
        <v>264</v>
      </c>
      <c r="E365" s="311">
        <v>202</v>
      </c>
      <c r="F365" s="311" t="s">
        <v>551</v>
      </c>
      <c r="G365" s="311">
        <f t="shared" si="110"/>
        <v>0</v>
      </c>
      <c r="H365" s="1153">
        <f t="shared" ref="H365:H428" ca="1" si="113">IF(UANumber = 0,0,IF(VLOOKUP(E365,INDIRECT("_"&amp;D365),MATCH(F365,INDIRECT("_"&amp;D365&amp;$I$2),0),FALSE)="",0,VLOOKUP(E365,INDIRECT("_"&amp;D365),MATCH(F365,INDIRECT("_"&amp;D365&amp;$I$2),0),FALSE)))</f>
        <v>0</v>
      </c>
      <c r="I365" s="311">
        <f t="shared" si="112"/>
        <v>5</v>
      </c>
      <c r="J365" s="1151"/>
      <c r="AL365"/>
      <c r="AM365"/>
      <c r="AN365"/>
      <c r="AO365"/>
      <c r="AP365"/>
      <c r="AQ365" s="333"/>
      <c r="AR365"/>
      <c r="AS365"/>
      <c r="AT365"/>
      <c r="AU365"/>
    </row>
    <row r="366" spans="1:47" ht="12.75" customHeight="1" x14ac:dyDescent="0.35">
      <c r="A366" s="311">
        <f>FrontPage!$N$2</f>
        <v>1</v>
      </c>
      <c r="B366" s="311" t="str">
        <f t="shared" si="109"/>
        <v>RO12031.2</v>
      </c>
      <c r="C366" s="311">
        <f t="shared" si="111"/>
        <v>202526</v>
      </c>
      <c r="D366" s="1148" t="s">
        <v>264</v>
      </c>
      <c r="E366" s="311">
        <v>203</v>
      </c>
      <c r="F366" s="311" t="s">
        <v>548</v>
      </c>
      <c r="G366" s="311">
        <f t="shared" si="110"/>
        <v>0</v>
      </c>
      <c r="H366" s="1153">
        <f t="shared" ca="1" si="113"/>
        <v>0</v>
      </c>
      <c r="I366" s="311">
        <f t="shared" si="112"/>
        <v>1.2</v>
      </c>
      <c r="J366" s="1151"/>
      <c r="AL366"/>
      <c r="AM366"/>
      <c r="AN366"/>
      <c r="AO366"/>
      <c r="AP366"/>
      <c r="AQ366" s="333"/>
      <c r="AR366"/>
      <c r="AS366"/>
      <c r="AT366"/>
      <c r="AU366"/>
    </row>
    <row r="367" spans="1:47" ht="12.75" customHeight="1" x14ac:dyDescent="0.35">
      <c r="A367" s="311">
        <f>FrontPage!$N$2</f>
        <v>1</v>
      </c>
      <c r="B367" s="311" t="str">
        <f t="shared" si="109"/>
        <v>RO12035</v>
      </c>
      <c r="C367" s="311">
        <f t="shared" si="111"/>
        <v>202526</v>
      </c>
      <c r="D367" s="1148" t="s">
        <v>264</v>
      </c>
      <c r="E367" s="311">
        <v>203</v>
      </c>
      <c r="F367" s="311" t="s">
        <v>551</v>
      </c>
      <c r="G367" s="311">
        <f t="shared" si="110"/>
        <v>0</v>
      </c>
      <c r="H367" s="1153">
        <f t="shared" ca="1" si="113"/>
        <v>0</v>
      </c>
      <c r="I367" s="311">
        <f t="shared" si="112"/>
        <v>5</v>
      </c>
      <c r="J367" s="1151"/>
      <c r="AL367"/>
      <c r="AM367"/>
      <c r="AN367"/>
      <c r="AO367"/>
      <c r="AP367"/>
      <c r="AQ367" s="333"/>
      <c r="AR367"/>
      <c r="AS367"/>
      <c r="AT367"/>
      <c r="AU367"/>
    </row>
    <row r="368" spans="1:47" ht="12.75" customHeight="1" x14ac:dyDescent="0.35">
      <c r="A368" s="311">
        <f>FrontPage!$N$2</f>
        <v>1</v>
      </c>
      <c r="B368" s="311" t="str">
        <f t="shared" si="109"/>
        <v>RO12041.2</v>
      </c>
      <c r="C368" s="311">
        <f t="shared" si="111"/>
        <v>202526</v>
      </c>
      <c r="D368" s="1148" t="s">
        <v>264</v>
      </c>
      <c r="E368" s="311">
        <v>204</v>
      </c>
      <c r="F368" s="311" t="s">
        <v>548</v>
      </c>
      <c r="G368" s="311">
        <f t="shared" si="110"/>
        <v>0</v>
      </c>
      <c r="H368" s="1153">
        <f t="shared" ca="1" si="113"/>
        <v>0</v>
      </c>
      <c r="I368" s="311">
        <f t="shared" si="112"/>
        <v>1.2</v>
      </c>
      <c r="J368" s="1151"/>
      <c r="AL368"/>
      <c r="AM368"/>
      <c r="AN368"/>
      <c r="AO368"/>
      <c r="AP368"/>
      <c r="AQ368" s="333"/>
      <c r="AR368"/>
      <c r="AS368"/>
      <c r="AT368"/>
      <c r="AU368"/>
    </row>
    <row r="369" spans="1:47" ht="12.75" customHeight="1" x14ac:dyDescent="0.35">
      <c r="A369" s="311">
        <f>FrontPage!$N$2</f>
        <v>1</v>
      </c>
      <c r="B369" s="311" t="str">
        <f t="shared" si="109"/>
        <v>RO12045</v>
      </c>
      <c r="C369" s="311">
        <f t="shared" si="111"/>
        <v>202526</v>
      </c>
      <c r="D369" s="1148" t="s">
        <v>264</v>
      </c>
      <c r="E369" s="311">
        <v>204</v>
      </c>
      <c r="F369" s="311" t="s">
        <v>551</v>
      </c>
      <c r="G369" s="311">
        <f t="shared" si="110"/>
        <v>0</v>
      </c>
      <c r="H369" s="1153">
        <f t="shared" ca="1" si="113"/>
        <v>0</v>
      </c>
      <c r="I369" s="311">
        <f t="shared" si="112"/>
        <v>5</v>
      </c>
      <c r="J369" s="1151"/>
      <c r="AL369"/>
      <c r="AM369"/>
      <c r="AN369"/>
      <c r="AO369"/>
      <c r="AP369"/>
      <c r="AQ369" s="333"/>
      <c r="AR369"/>
      <c r="AS369"/>
      <c r="AT369"/>
      <c r="AU369"/>
    </row>
    <row r="370" spans="1:47" ht="12.75" customHeight="1" x14ac:dyDescent="0.35">
      <c r="A370" s="311">
        <f>FrontPage!$N$2</f>
        <v>1</v>
      </c>
      <c r="B370" s="311" t="str">
        <f t="shared" si="109"/>
        <v>RO12051.2</v>
      </c>
      <c r="C370" s="311">
        <f t="shared" si="111"/>
        <v>202526</v>
      </c>
      <c r="D370" s="1148" t="s">
        <v>264</v>
      </c>
      <c r="E370" s="311">
        <v>205</v>
      </c>
      <c r="F370" s="311" t="s">
        <v>548</v>
      </c>
      <c r="G370" s="311">
        <f t="shared" si="110"/>
        <v>0</v>
      </c>
      <c r="H370" s="1153">
        <f t="shared" ca="1" si="113"/>
        <v>0</v>
      </c>
      <c r="I370" s="311">
        <f t="shared" si="112"/>
        <v>1.2</v>
      </c>
      <c r="J370" s="1151"/>
      <c r="AL370"/>
      <c r="AM370"/>
      <c r="AN370"/>
      <c r="AO370"/>
      <c r="AP370"/>
      <c r="AQ370" s="333"/>
      <c r="AR370"/>
      <c r="AS370"/>
      <c r="AT370"/>
      <c r="AU370"/>
    </row>
    <row r="371" spans="1:47" ht="12.75" customHeight="1" x14ac:dyDescent="0.35">
      <c r="A371" s="311">
        <f>FrontPage!$N$2</f>
        <v>1</v>
      </c>
      <c r="B371" s="311" t="str">
        <f t="shared" si="109"/>
        <v>RO12055</v>
      </c>
      <c r="C371" s="311">
        <f t="shared" si="111"/>
        <v>202526</v>
      </c>
      <c r="D371" s="1148" t="s">
        <v>264</v>
      </c>
      <c r="E371" s="311">
        <v>205</v>
      </c>
      <c r="F371" s="311" t="s">
        <v>551</v>
      </c>
      <c r="G371" s="311">
        <f t="shared" si="110"/>
        <v>0</v>
      </c>
      <c r="H371" s="1153">
        <f t="shared" ca="1" si="113"/>
        <v>0</v>
      </c>
      <c r="I371" s="311">
        <f t="shared" si="112"/>
        <v>5</v>
      </c>
      <c r="J371" s="1151"/>
      <c r="AL371"/>
      <c r="AM371"/>
      <c r="AN371"/>
      <c r="AO371"/>
      <c r="AP371"/>
      <c r="AQ371" s="333"/>
      <c r="AR371"/>
      <c r="AS371"/>
      <c r="AT371"/>
      <c r="AU371"/>
    </row>
    <row r="372" spans="1:47" ht="12.75" customHeight="1" x14ac:dyDescent="0.35">
      <c r="A372" s="311">
        <f>FrontPage!$N$2</f>
        <v>1</v>
      </c>
      <c r="B372" s="311" t="str">
        <f t="shared" ref="B372:B435" si="114">D372&amp;E372&amp;I372</f>
        <v>RO12061.2</v>
      </c>
      <c r="C372" s="311">
        <f t="shared" si="111"/>
        <v>202526</v>
      </c>
      <c r="D372" s="1148" t="s">
        <v>264</v>
      </c>
      <c r="E372" s="311">
        <v>206</v>
      </c>
      <c r="F372" s="311" t="s">
        <v>548</v>
      </c>
      <c r="G372" s="311">
        <f t="shared" si="110"/>
        <v>0</v>
      </c>
      <c r="H372" s="1153">
        <f t="shared" ca="1" si="113"/>
        <v>0</v>
      </c>
      <c r="I372" s="311">
        <f t="shared" si="112"/>
        <v>1.2</v>
      </c>
      <c r="J372" s="1151"/>
      <c r="AL372"/>
      <c r="AM372"/>
      <c r="AN372"/>
      <c r="AO372"/>
      <c r="AP372"/>
      <c r="AQ372" s="333"/>
      <c r="AR372"/>
      <c r="AS372"/>
      <c r="AT372"/>
      <c r="AU372"/>
    </row>
    <row r="373" spans="1:47" ht="12.75" customHeight="1" x14ac:dyDescent="0.35">
      <c r="A373" s="311">
        <f>FrontPage!$N$2</f>
        <v>1</v>
      </c>
      <c r="B373" s="311" t="str">
        <f t="shared" si="114"/>
        <v>RO12065</v>
      </c>
      <c r="C373" s="311">
        <f t="shared" si="111"/>
        <v>202526</v>
      </c>
      <c r="D373" s="1148" t="s">
        <v>264</v>
      </c>
      <c r="E373" s="311">
        <v>206</v>
      </c>
      <c r="F373" s="311" t="s">
        <v>551</v>
      </c>
      <c r="G373" s="311">
        <f t="shared" si="110"/>
        <v>0</v>
      </c>
      <c r="H373" s="1153">
        <f t="shared" ca="1" si="113"/>
        <v>0</v>
      </c>
      <c r="I373" s="311">
        <f t="shared" si="112"/>
        <v>5</v>
      </c>
      <c r="J373" s="1151"/>
      <c r="AL373"/>
      <c r="AM373"/>
      <c r="AN373"/>
      <c r="AO373"/>
      <c r="AP373"/>
      <c r="AQ373" s="333"/>
      <c r="AR373"/>
      <c r="AS373"/>
      <c r="AT373"/>
      <c r="AU373"/>
    </row>
    <row r="374" spans="1:47" ht="12.75" customHeight="1" x14ac:dyDescent="0.35">
      <c r="A374" s="311">
        <f>FrontPage!$N$2</f>
        <v>1</v>
      </c>
      <c r="B374" s="311" t="str">
        <f t="shared" si="114"/>
        <v>RO12066.1</v>
      </c>
      <c r="C374" s="311">
        <f t="shared" si="111"/>
        <v>202526</v>
      </c>
      <c r="D374" s="1148" t="s">
        <v>264</v>
      </c>
      <c r="E374" s="311">
        <v>206</v>
      </c>
      <c r="F374" s="311" t="s">
        <v>552</v>
      </c>
      <c r="G374" s="311">
        <f t="shared" si="110"/>
        <v>0</v>
      </c>
      <c r="H374" s="1153">
        <f t="shared" ca="1" si="113"/>
        <v>0</v>
      </c>
      <c r="I374" s="311">
        <f t="shared" si="112"/>
        <v>6.1</v>
      </c>
      <c r="J374" s="1151"/>
      <c r="AL374"/>
      <c r="AM374"/>
      <c r="AN374"/>
      <c r="AO374"/>
      <c r="AP374"/>
      <c r="AQ374" s="333"/>
      <c r="AR374"/>
      <c r="AS374"/>
      <c r="AT374"/>
      <c r="AU374"/>
    </row>
    <row r="375" spans="1:47" ht="12.75" customHeight="1" x14ac:dyDescent="0.35">
      <c r="A375" s="311">
        <f>FrontPage!$N$2</f>
        <v>1</v>
      </c>
      <c r="B375" s="311" t="str">
        <f t="shared" si="114"/>
        <v>RO12068</v>
      </c>
      <c r="C375" s="311">
        <f t="shared" si="111"/>
        <v>202526</v>
      </c>
      <c r="D375" s="1148" t="s">
        <v>264</v>
      </c>
      <c r="E375" s="311">
        <v>206</v>
      </c>
      <c r="F375" s="311" t="s">
        <v>555</v>
      </c>
      <c r="G375" s="311">
        <f t="shared" si="110"/>
        <v>0</v>
      </c>
      <c r="H375" s="1153">
        <f t="shared" ca="1" si="113"/>
        <v>0</v>
      </c>
      <c r="I375" s="311">
        <f t="shared" si="112"/>
        <v>8</v>
      </c>
      <c r="J375" s="1151"/>
      <c r="AL375"/>
      <c r="AM375"/>
      <c r="AN375"/>
      <c r="AO375"/>
      <c r="AP375"/>
      <c r="AQ375" s="333"/>
      <c r="AR375"/>
      <c r="AS375"/>
      <c r="AT375"/>
      <c r="AU375"/>
    </row>
    <row r="376" spans="1:47" ht="12.75" customHeight="1" x14ac:dyDescent="0.35">
      <c r="A376" s="311">
        <f>FrontPage!$N$2</f>
        <v>1</v>
      </c>
      <c r="B376" s="311" t="str">
        <f t="shared" si="114"/>
        <v>RO12071.2</v>
      </c>
      <c r="C376" s="311">
        <f t="shared" si="111"/>
        <v>202526</v>
      </c>
      <c r="D376" s="1148" t="s">
        <v>264</v>
      </c>
      <c r="E376" s="311">
        <v>207</v>
      </c>
      <c r="F376" s="311" t="s">
        <v>548</v>
      </c>
      <c r="G376" s="311">
        <f t="shared" si="110"/>
        <v>0</v>
      </c>
      <c r="H376" s="1153">
        <f t="shared" ca="1" si="113"/>
        <v>0</v>
      </c>
      <c r="I376" s="311">
        <f t="shared" si="112"/>
        <v>1.2</v>
      </c>
      <c r="J376" s="1151"/>
      <c r="AL376"/>
      <c r="AM376"/>
      <c r="AN376"/>
      <c r="AO376"/>
      <c r="AP376"/>
      <c r="AQ376" s="333"/>
      <c r="AR376"/>
      <c r="AS376"/>
      <c r="AT376"/>
      <c r="AU376"/>
    </row>
    <row r="377" spans="1:47" ht="12.75" customHeight="1" x14ac:dyDescent="0.35">
      <c r="A377" s="311">
        <f>FrontPage!$N$2</f>
        <v>1</v>
      </c>
      <c r="B377" s="311" t="str">
        <f t="shared" si="114"/>
        <v>RO12075</v>
      </c>
      <c r="C377" s="311">
        <f t="shared" si="111"/>
        <v>202526</v>
      </c>
      <c r="D377" s="1148" t="s">
        <v>264</v>
      </c>
      <c r="E377" s="311">
        <v>207</v>
      </c>
      <c r="F377" s="311" t="s">
        <v>551</v>
      </c>
      <c r="G377" s="311">
        <f t="shared" si="110"/>
        <v>0</v>
      </c>
      <c r="H377" s="1153">
        <f t="shared" ca="1" si="113"/>
        <v>0</v>
      </c>
      <c r="I377" s="311">
        <f t="shared" si="112"/>
        <v>5</v>
      </c>
      <c r="J377" s="1151"/>
      <c r="AL377"/>
      <c r="AM377"/>
      <c r="AN377"/>
      <c r="AO377"/>
      <c r="AP377"/>
      <c r="AQ377" s="333"/>
      <c r="AR377"/>
      <c r="AS377"/>
      <c r="AT377"/>
      <c r="AU377"/>
    </row>
    <row r="378" spans="1:47" ht="12.75" customHeight="1" x14ac:dyDescent="0.35">
      <c r="A378" s="311">
        <f>FrontPage!$N$2</f>
        <v>1</v>
      </c>
      <c r="B378" s="311" t="str">
        <f t="shared" si="114"/>
        <v>RO12086.1</v>
      </c>
      <c r="C378" s="311">
        <f t="shared" si="111"/>
        <v>202526</v>
      </c>
      <c r="D378" s="1148" t="s">
        <v>264</v>
      </c>
      <c r="E378" s="311">
        <v>208</v>
      </c>
      <c r="F378" s="311" t="s">
        <v>552</v>
      </c>
      <c r="G378" s="311">
        <f t="shared" si="110"/>
        <v>0</v>
      </c>
      <c r="H378" s="1153">
        <f t="shared" ca="1" si="113"/>
        <v>0</v>
      </c>
      <c r="I378" s="311">
        <f t="shared" si="112"/>
        <v>6.1</v>
      </c>
      <c r="J378" s="1151"/>
      <c r="AL378"/>
      <c r="AM378"/>
      <c r="AN378"/>
      <c r="AO378"/>
      <c r="AP378"/>
      <c r="AQ378" s="333"/>
      <c r="AR378"/>
      <c r="AS378"/>
      <c r="AT378"/>
      <c r="AU378"/>
    </row>
    <row r="379" spans="1:47" ht="12.75" customHeight="1" x14ac:dyDescent="0.35">
      <c r="A379" s="311">
        <f>FrontPage!$N$2</f>
        <v>1</v>
      </c>
      <c r="B379" s="311" t="str">
        <f t="shared" si="114"/>
        <v>RO12086.2</v>
      </c>
      <c r="C379" s="311">
        <f t="shared" si="111"/>
        <v>202526</v>
      </c>
      <c r="D379" s="1148" t="s">
        <v>264</v>
      </c>
      <c r="E379" s="311">
        <v>208</v>
      </c>
      <c r="F379" s="311" t="s">
        <v>553</v>
      </c>
      <c r="G379" s="311">
        <f t="shared" si="110"/>
        <v>0</v>
      </c>
      <c r="H379" s="1153">
        <f t="shared" ca="1" si="113"/>
        <v>0</v>
      </c>
      <c r="I379" s="311">
        <f t="shared" si="112"/>
        <v>6.2</v>
      </c>
      <c r="J379" s="1151"/>
      <c r="AL379"/>
      <c r="AM379"/>
      <c r="AN379"/>
      <c r="AO379"/>
      <c r="AP379"/>
      <c r="AQ379" s="333"/>
      <c r="AR379"/>
      <c r="AS379"/>
      <c r="AT379"/>
      <c r="AU379"/>
    </row>
    <row r="380" spans="1:47" ht="12.75" customHeight="1" x14ac:dyDescent="0.35">
      <c r="A380" s="311">
        <f>FrontPage!$N$2</f>
        <v>1</v>
      </c>
      <c r="B380" s="311" t="str">
        <f t="shared" si="114"/>
        <v>RO12088</v>
      </c>
      <c r="C380" s="311">
        <f t="shared" si="111"/>
        <v>202526</v>
      </c>
      <c r="D380" s="1148" t="s">
        <v>264</v>
      </c>
      <c r="E380" s="311">
        <v>208</v>
      </c>
      <c r="F380" s="311" t="s">
        <v>555</v>
      </c>
      <c r="G380" s="311">
        <f t="shared" si="110"/>
        <v>0</v>
      </c>
      <c r="H380" s="1153">
        <f t="shared" ca="1" si="113"/>
        <v>0</v>
      </c>
      <c r="I380" s="311">
        <f t="shared" si="112"/>
        <v>8</v>
      </c>
      <c r="J380" s="1151"/>
      <c r="AL380"/>
      <c r="AM380"/>
      <c r="AN380"/>
      <c r="AO380"/>
      <c r="AP380"/>
      <c r="AQ380" s="333"/>
      <c r="AR380"/>
      <c r="AS380"/>
      <c r="AT380"/>
      <c r="AU380"/>
    </row>
    <row r="381" spans="1:47" ht="12.75" customHeight="1" x14ac:dyDescent="0.35">
      <c r="A381" s="311">
        <f>FrontPage!$N$2</f>
        <v>1</v>
      </c>
      <c r="B381" s="311" t="str">
        <f t="shared" si="114"/>
        <v>RO12091.2</v>
      </c>
      <c r="C381" s="311">
        <f t="shared" si="111"/>
        <v>202526</v>
      </c>
      <c r="D381" s="1148" t="s">
        <v>264</v>
      </c>
      <c r="E381" s="311">
        <v>209</v>
      </c>
      <c r="F381" s="311" t="s">
        <v>548</v>
      </c>
      <c r="G381" s="311">
        <f t="shared" si="110"/>
        <v>0</v>
      </c>
      <c r="H381" s="1153">
        <f t="shared" ca="1" si="113"/>
        <v>0</v>
      </c>
      <c r="I381" s="311">
        <f t="shared" si="112"/>
        <v>1.2</v>
      </c>
      <c r="J381" s="1151"/>
      <c r="AL381"/>
      <c r="AM381"/>
      <c r="AN381"/>
      <c r="AO381"/>
      <c r="AP381"/>
      <c r="AQ381" s="333"/>
      <c r="AR381"/>
      <c r="AS381"/>
      <c r="AT381"/>
      <c r="AU381"/>
    </row>
    <row r="382" spans="1:47" ht="12.75" customHeight="1" x14ac:dyDescent="0.35">
      <c r="A382" s="311">
        <f>FrontPage!$N$2</f>
        <v>1</v>
      </c>
      <c r="B382" s="311" t="str">
        <f t="shared" si="114"/>
        <v>RO12095</v>
      </c>
      <c r="C382" s="311">
        <f t="shared" si="111"/>
        <v>202526</v>
      </c>
      <c r="D382" s="1148" t="s">
        <v>264</v>
      </c>
      <c r="E382" s="311">
        <v>209</v>
      </c>
      <c r="F382" s="311" t="s">
        <v>551</v>
      </c>
      <c r="G382" s="311">
        <f t="shared" si="110"/>
        <v>0</v>
      </c>
      <c r="H382" s="1153">
        <f t="shared" ca="1" si="113"/>
        <v>0</v>
      </c>
      <c r="I382" s="311">
        <f t="shared" si="112"/>
        <v>5</v>
      </c>
      <c r="J382" s="1151"/>
      <c r="AL382"/>
      <c r="AM382"/>
      <c r="AN382"/>
      <c r="AO382"/>
      <c r="AP382"/>
      <c r="AQ382" s="333"/>
      <c r="AR382"/>
      <c r="AS382"/>
      <c r="AT382"/>
      <c r="AU382"/>
    </row>
    <row r="383" spans="1:47" ht="12.75" customHeight="1" x14ac:dyDescent="0.35">
      <c r="A383" s="311">
        <f>FrontPage!$N$2</f>
        <v>1</v>
      </c>
      <c r="B383" s="311" t="str">
        <f t="shared" si="114"/>
        <v>RO12096.2</v>
      </c>
      <c r="C383" s="311">
        <f t="shared" si="111"/>
        <v>202526</v>
      </c>
      <c r="D383" s="1148" t="s">
        <v>264</v>
      </c>
      <c r="E383" s="311">
        <v>209</v>
      </c>
      <c r="F383" s="311" t="s">
        <v>553</v>
      </c>
      <c r="G383" s="311">
        <f t="shared" si="110"/>
        <v>0</v>
      </c>
      <c r="H383" s="1153">
        <f t="shared" ca="1" si="113"/>
        <v>0</v>
      </c>
      <c r="I383" s="311">
        <f t="shared" si="112"/>
        <v>6.2</v>
      </c>
      <c r="J383" s="1151"/>
      <c r="AL383"/>
      <c r="AM383"/>
      <c r="AN383"/>
      <c r="AO383"/>
      <c r="AP383"/>
      <c r="AQ383" s="333"/>
      <c r="AR383"/>
      <c r="AS383"/>
      <c r="AT383"/>
      <c r="AU383"/>
    </row>
    <row r="384" spans="1:47" ht="12.75" customHeight="1" x14ac:dyDescent="0.35">
      <c r="A384" s="311">
        <f>FrontPage!$N$2</f>
        <v>1</v>
      </c>
      <c r="B384" s="311" t="str">
        <f t="shared" si="114"/>
        <v>RO12098</v>
      </c>
      <c r="C384" s="311">
        <f t="shared" si="111"/>
        <v>202526</v>
      </c>
      <c r="D384" s="1148" t="s">
        <v>264</v>
      </c>
      <c r="E384" s="311">
        <v>209</v>
      </c>
      <c r="F384" s="311" t="s">
        <v>555</v>
      </c>
      <c r="G384" s="311">
        <f t="shared" si="110"/>
        <v>0</v>
      </c>
      <c r="H384" s="1153">
        <f t="shared" ca="1" si="113"/>
        <v>0</v>
      </c>
      <c r="I384" s="311">
        <f t="shared" si="112"/>
        <v>8</v>
      </c>
      <c r="J384" s="1151"/>
      <c r="AL384"/>
      <c r="AM384"/>
      <c r="AN384"/>
      <c r="AO384"/>
      <c r="AP384"/>
      <c r="AQ384" s="333"/>
      <c r="AR384"/>
      <c r="AS384"/>
      <c r="AT384"/>
      <c r="AU384"/>
    </row>
    <row r="385" spans="1:47" ht="12.75" customHeight="1" x14ac:dyDescent="0.35">
      <c r="A385" s="311">
        <f>FrontPage!$N$2</f>
        <v>1</v>
      </c>
      <c r="B385" s="311" t="str">
        <f t="shared" si="114"/>
        <v>RO12101.1</v>
      </c>
      <c r="C385" s="311">
        <f t="shared" si="111"/>
        <v>202526</v>
      </c>
      <c r="D385" s="1148" t="s">
        <v>264</v>
      </c>
      <c r="E385" s="311">
        <v>210</v>
      </c>
      <c r="F385" s="311" t="s">
        <v>547</v>
      </c>
      <c r="G385" s="311">
        <f t="shared" si="110"/>
        <v>0</v>
      </c>
      <c r="H385" s="1153">
        <f t="shared" ca="1" si="113"/>
        <v>0</v>
      </c>
      <c r="I385" s="311">
        <f t="shared" si="112"/>
        <v>1.1000000000000001</v>
      </c>
      <c r="J385" s="1151"/>
      <c r="AL385"/>
      <c r="AM385"/>
      <c r="AN385"/>
      <c r="AO385"/>
      <c r="AP385"/>
      <c r="AQ385" s="333"/>
      <c r="AR385"/>
      <c r="AS385"/>
      <c r="AT385"/>
      <c r="AU385"/>
    </row>
    <row r="386" spans="1:47" ht="12.75" customHeight="1" x14ac:dyDescent="0.35">
      <c r="A386" s="311">
        <f>FrontPage!$N$2</f>
        <v>1</v>
      </c>
      <c r="B386" s="311" t="str">
        <f t="shared" si="114"/>
        <v>RO12101.2</v>
      </c>
      <c r="C386" s="311">
        <f t="shared" si="111"/>
        <v>202526</v>
      </c>
      <c r="D386" s="1148" t="s">
        <v>264</v>
      </c>
      <c r="E386" s="311">
        <v>210</v>
      </c>
      <c r="F386" s="311" t="s">
        <v>548</v>
      </c>
      <c r="G386" s="311">
        <f t="shared" si="110"/>
        <v>0</v>
      </c>
      <c r="H386" s="1153">
        <f t="shared" ca="1" si="113"/>
        <v>0</v>
      </c>
      <c r="I386" s="311">
        <f t="shared" si="112"/>
        <v>1.2</v>
      </c>
      <c r="J386" s="1151"/>
      <c r="AL386"/>
      <c r="AM386"/>
      <c r="AN386"/>
      <c r="AO386"/>
      <c r="AP386"/>
      <c r="AQ386" s="333"/>
      <c r="AR386"/>
      <c r="AS386"/>
      <c r="AT386"/>
      <c r="AU386"/>
    </row>
    <row r="387" spans="1:47" ht="12.75" customHeight="1" x14ac:dyDescent="0.35">
      <c r="A387" s="311">
        <f>FrontPage!$N$2</f>
        <v>1</v>
      </c>
      <c r="B387" s="311" t="str">
        <f t="shared" si="114"/>
        <v>RO12102</v>
      </c>
      <c r="C387" s="311">
        <f t="shared" si="111"/>
        <v>202526</v>
      </c>
      <c r="D387" s="1148" t="s">
        <v>264</v>
      </c>
      <c r="E387" s="311">
        <v>210</v>
      </c>
      <c r="F387" s="311" t="s">
        <v>546</v>
      </c>
      <c r="G387" s="311">
        <f t="shared" si="110"/>
        <v>0</v>
      </c>
      <c r="H387" s="1153">
        <f t="shared" ca="1" si="113"/>
        <v>0</v>
      </c>
      <c r="I387" s="311">
        <f t="shared" si="112"/>
        <v>2</v>
      </c>
      <c r="J387" s="1151"/>
      <c r="AL387"/>
      <c r="AM387"/>
      <c r="AN387"/>
      <c r="AO387"/>
      <c r="AP387"/>
      <c r="AQ387" s="333"/>
      <c r="AR387"/>
      <c r="AS387"/>
      <c r="AT387"/>
      <c r="AU387"/>
    </row>
    <row r="388" spans="1:47" ht="12.75" customHeight="1" x14ac:dyDescent="0.35">
      <c r="A388" s="311">
        <f>FrontPage!$N$2</f>
        <v>1</v>
      </c>
      <c r="B388" s="311" t="str">
        <f t="shared" si="114"/>
        <v>RO12105</v>
      </c>
      <c r="C388" s="311">
        <f t="shared" si="111"/>
        <v>202526</v>
      </c>
      <c r="D388" s="1148" t="s">
        <v>264</v>
      </c>
      <c r="E388" s="311">
        <v>210</v>
      </c>
      <c r="F388" s="311" t="s">
        <v>551</v>
      </c>
      <c r="G388" s="311">
        <f t="shared" si="110"/>
        <v>0</v>
      </c>
      <c r="H388" s="1153">
        <f t="shared" ca="1" si="113"/>
        <v>0</v>
      </c>
      <c r="I388" s="311">
        <f t="shared" si="112"/>
        <v>5</v>
      </c>
      <c r="J388" s="1151"/>
      <c r="AL388"/>
      <c r="AM388"/>
      <c r="AN388"/>
      <c r="AO388"/>
      <c r="AP388"/>
      <c r="AQ388" s="333"/>
      <c r="AR388"/>
      <c r="AS388"/>
      <c r="AT388"/>
      <c r="AU388"/>
    </row>
    <row r="389" spans="1:47" ht="12.75" customHeight="1" x14ac:dyDescent="0.35">
      <c r="A389" s="311">
        <f>FrontPage!$N$2</f>
        <v>1</v>
      </c>
      <c r="B389" s="311" t="str">
        <f t="shared" si="114"/>
        <v>RO12106.1</v>
      </c>
      <c r="C389" s="311">
        <f t="shared" si="111"/>
        <v>202526</v>
      </c>
      <c r="D389" s="1148" t="s">
        <v>264</v>
      </c>
      <c r="E389" s="311">
        <v>210</v>
      </c>
      <c r="F389" s="311" t="s">
        <v>552</v>
      </c>
      <c r="G389" s="311">
        <f t="shared" si="110"/>
        <v>0</v>
      </c>
      <c r="H389" s="1153">
        <f t="shared" ca="1" si="113"/>
        <v>0</v>
      </c>
      <c r="I389" s="311">
        <f t="shared" si="112"/>
        <v>6.1</v>
      </c>
      <c r="J389" s="1151"/>
      <c r="AL389"/>
      <c r="AM389"/>
      <c r="AN389"/>
      <c r="AO389"/>
      <c r="AP389"/>
      <c r="AQ389" s="333"/>
      <c r="AR389"/>
      <c r="AS389"/>
      <c r="AT389"/>
      <c r="AU389"/>
    </row>
    <row r="390" spans="1:47" ht="12.75" customHeight="1" x14ac:dyDescent="0.35">
      <c r="A390" s="311">
        <f>FrontPage!$N$2</f>
        <v>1</v>
      </c>
      <c r="B390" s="311" t="str">
        <f t="shared" si="114"/>
        <v>RO12106.2</v>
      </c>
      <c r="C390" s="311">
        <f t="shared" si="111"/>
        <v>202526</v>
      </c>
      <c r="D390" s="1148" t="s">
        <v>264</v>
      </c>
      <c r="E390" s="311">
        <v>210</v>
      </c>
      <c r="F390" s="311" t="s">
        <v>553</v>
      </c>
      <c r="G390" s="311">
        <f t="shared" si="110"/>
        <v>0</v>
      </c>
      <c r="H390" s="1153">
        <f t="shared" ca="1" si="113"/>
        <v>0</v>
      </c>
      <c r="I390" s="311">
        <f t="shared" si="112"/>
        <v>6.2</v>
      </c>
      <c r="J390" s="1151"/>
      <c r="AL390"/>
      <c r="AM390"/>
      <c r="AN390"/>
      <c r="AO390"/>
      <c r="AP390"/>
      <c r="AQ390" s="333"/>
      <c r="AR390"/>
      <c r="AS390"/>
      <c r="AT390"/>
      <c r="AU390"/>
    </row>
    <row r="391" spans="1:47" ht="12.75" customHeight="1" x14ac:dyDescent="0.35">
      <c r="A391" s="311">
        <f>FrontPage!$N$2</f>
        <v>1</v>
      </c>
      <c r="B391" s="311" t="str">
        <f t="shared" si="114"/>
        <v>RO12108</v>
      </c>
      <c r="C391" s="311">
        <f t="shared" si="111"/>
        <v>202526</v>
      </c>
      <c r="D391" s="1148" t="s">
        <v>264</v>
      </c>
      <c r="E391" s="311">
        <v>210</v>
      </c>
      <c r="F391" s="311" t="s">
        <v>555</v>
      </c>
      <c r="G391" s="311">
        <f t="shared" si="110"/>
        <v>0</v>
      </c>
      <c r="H391" s="1153">
        <f t="shared" ca="1" si="113"/>
        <v>0</v>
      </c>
      <c r="I391" s="311">
        <f t="shared" si="112"/>
        <v>8</v>
      </c>
      <c r="J391" s="1151"/>
      <c r="AL391"/>
      <c r="AM391"/>
      <c r="AN391"/>
      <c r="AO391"/>
      <c r="AP391"/>
      <c r="AQ391" s="333"/>
      <c r="AR391"/>
      <c r="AS391"/>
      <c r="AT391"/>
      <c r="AU391"/>
    </row>
    <row r="392" spans="1:47" ht="12.75" customHeight="1" x14ac:dyDescent="0.35">
      <c r="A392" s="311">
        <f>FrontPage!$N$2</f>
        <v>1</v>
      </c>
      <c r="B392" s="311" t="str">
        <f t="shared" si="114"/>
        <v>RO121010</v>
      </c>
      <c r="C392" s="311">
        <f t="shared" si="111"/>
        <v>202526</v>
      </c>
      <c r="D392" s="1148" t="s">
        <v>264</v>
      </c>
      <c r="E392" s="311">
        <v>210</v>
      </c>
      <c r="F392" s="311" t="s">
        <v>557</v>
      </c>
      <c r="G392" s="311">
        <f t="shared" si="110"/>
        <v>0</v>
      </c>
      <c r="H392" s="1153">
        <f t="shared" ca="1" si="113"/>
        <v>0</v>
      </c>
      <c r="I392" s="311">
        <f t="shared" si="112"/>
        <v>10</v>
      </c>
      <c r="J392" s="1151"/>
      <c r="AL392"/>
      <c r="AM392"/>
      <c r="AN392"/>
      <c r="AO392"/>
      <c r="AP392"/>
      <c r="AQ392" s="333"/>
      <c r="AR392"/>
      <c r="AS392"/>
      <c r="AT392"/>
      <c r="AU392"/>
    </row>
    <row r="393" spans="1:47" ht="12.75" customHeight="1" x14ac:dyDescent="0.35">
      <c r="A393" s="311">
        <f>FrontPage!$N$2</f>
        <v>1</v>
      </c>
      <c r="B393" s="311" t="str">
        <f t="shared" si="114"/>
        <v>RO121011</v>
      </c>
      <c r="C393" s="311">
        <f t="shared" si="111"/>
        <v>202526</v>
      </c>
      <c r="D393" s="1148" t="s">
        <v>264</v>
      </c>
      <c r="E393" s="311">
        <v>210</v>
      </c>
      <c r="F393" s="311" t="s">
        <v>558</v>
      </c>
      <c r="G393" s="311">
        <f t="shared" si="110"/>
        <v>0</v>
      </c>
      <c r="H393" s="1153">
        <f t="shared" ca="1" si="113"/>
        <v>0</v>
      </c>
      <c r="I393" s="311">
        <f t="shared" si="112"/>
        <v>11</v>
      </c>
      <c r="J393" s="1151"/>
      <c r="AL393"/>
      <c r="AM393"/>
      <c r="AN393"/>
      <c r="AO393"/>
      <c r="AP393"/>
      <c r="AQ393" s="333"/>
      <c r="AR393"/>
      <c r="AS393"/>
      <c r="AT393"/>
      <c r="AU393"/>
    </row>
    <row r="394" spans="1:47" ht="12.75" customHeight="1" x14ac:dyDescent="0.35">
      <c r="A394" s="311">
        <f>FrontPage!$N$2</f>
        <v>1</v>
      </c>
      <c r="B394" s="311" t="str">
        <f t="shared" si="114"/>
        <v>RO12501.1</v>
      </c>
      <c r="C394" s="311">
        <f t="shared" si="111"/>
        <v>202526</v>
      </c>
      <c r="D394" s="1148" t="s">
        <v>264</v>
      </c>
      <c r="E394" s="311">
        <v>250</v>
      </c>
      <c r="F394" s="311" t="s">
        <v>547</v>
      </c>
      <c r="G394" s="311">
        <f t="shared" ref="G394:G457" si="115">UANumber</f>
        <v>0</v>
      </c>
      <c r="H394" s="1153">
        <f t="shared" ca="1" si="113"/>
        <v>0</v>
      </c>
      <c r="I394" s="311">
        <f t="shared" si="112"/>
        <v>1.1000000000000001</v>
      </c>
      <c r="J394" s="1151"/>
      <c r="AL394"/>
      <c r="AM394"/>
      <c r="AN394"/>
      <c r="AO394"/>
      <c r="AP394"/>
      <c r="AQ394" s="333"/>
      <c r="AR394"/>
      <c r="AS394"/>
      <c r="AT394"/>
      <c r="AU394"/>
    </row>
    <row r="395" spans="1:47" ht="12.75" customHeight="1" x14ac:dyDescent="0.35">
      <c r="A395" s="311">
        <f>FrontPage!$N$2</f>
        <v>1</v>
      </c>
      <c r="B395" s="311" t="str">
        <f t="shared" si="114"/>
        <v>RO12505</v>
      </c>
      <c r="C395" s="311">
        <f t="shared" si="111"/>
        <v>202526</v>
      </c>
      <c r="D395" s="1148" t="s">
        <v>264</v>
      </c>
      <c r="E395" s="311">
        <v>250</v>
      </c>
      <c r="F395" s="311" t="s">
        <v>551</v>
      </c>
      <c r="G395" s="311">
        <f t="shared" si="115"/>
        <v>0</v>
      </c>
      <c r="H395" s="1153">
        <f t="shared" ca="1" si="113"/>
        <v>0</v>
      </c>
      <c r="I395" s="311">
        <f t="shared" si="112"/>
        <v>5</v>
      </c>
      <c r="J395" s="1151"/>
      <c r="AL395"/>
      <c r="AM395"/>
      <c r="AN395"/>
      <c r="AO395"/>
      <c r="AP395"/>
      <c r="AQ395" s="333"/>
      <c r="AR395"/>
      <c r="AS395"/>
      <c r="AT395"/>
      <c r="AU395"/>
    </row>
    <row r="396" spans="1:47" ht="12.75" customHeight="1" x14ac:dyDescent="0.35">
      <c r="A396" s="311">
        <f>FrontPage!$N$2</f>
        <v>1</v>
      </c>
      <c r="B396" s="311" t="str">
        <f t="shared" si="114"/>
        <v>RO12511.2</v>
      </c>
      <c r="C396" s="311">
        <f t="shared" si="111"/>
        <v>202526</v>
      </c>
      <c r="D396" s="1148" t="s">
        <v>264</v>
      </c>
      <c r="E396" s="311">
        <v>251</v>
      </c>
      <c r="F396" s="311" t="s">
        <v>548</v>
      </c>
      <c r="G396" s="311">
        <f t="shared" si="115"/>
        <v>0</v>
      </c>
      <c r="H396" s="1153">
        <f t="shared" ca="1" si="113"/>
        <v>0</v>
      </c>
      <c r="I396" s="311">
        <f t="shared" si="112"/>
        <v>1.2</v>
      </c>
      <c r="J396" s="1151"/>
      <c r="AL396"/>
      <c r="AM396"/>
      <c r="AN396"/>
      <c r="AO396"/>
      <c r="AP396"/>
      <c r="AQ396" s="333"/>
      <c r="AR396"/>
      <c r="AS396"/>
      <c r="AT396"/>
      <c r="AU396"/>
    </row>
    <row r="397" spans="1:47" ht="12.75" customHeight="1" x14ac:dyDescent="0.35">
      <c r="A397" s="311">
        <f>FrontPage!$N$2</f>
        <v>1</v>
      </c>
      <c r="B397" s="311" t="str">
        <f t="shared" si="114"/>
        <v>RO12515</v>
      </c>
      <c r="C397" s="311">
        <f t="shared" si="111"/>
        <v>202526</v>
      </c>
      <c r="D397" s="1148" t="s">
        <v>264</v>
      </c>
      <c r="E397" s="311">
        <v>251</v>
      </c>
      <c r="F397" s="311" t="s">
        <v>551</v>
      </c>
      <c r="G397" s="311">
        <f t="shared" si="115"/>
        <v>0</v>
      </c>
      <c r="H397" s="1153">
        <f t="shared" ca="1" si="113"/>
        <v>0</v>
      </c>
      <c r="I397" s="311">
        <f t="shared" si="112"/>
        <v>5</v>
      </c>
      <c r="J397" s="1151"/>
      <c r="AL397"/>
      <c r="AM397"/>
      <c r="AN397"/>
      <c r="AO397"/>
      <c r="AP397"/>
      <c r="AQ397" s="333"/>
      <c r="AR397"/>
      <c r="AS397"/>
      <c r="AT397"/>
      <c r="AU397"/>
    </row>
    <row r="398" spans="1:47" ht="12.75" customHeight="1" x14ac:dyDescent="0.35">
      <c r="A398" s="311">
        <f>FrontPage!$N$2</f>
        <v>1</v>
      </c>
      <c r="B398" s="311" t="str">
        <f t="shared" si="114"/>
        <v>RO12521.1</v>
      </c>
      <c r="C398" s="311">
        <f t="shared" si="111"/>
        <v>202526</v>
      </c>
      <c r="D398" s="1148" t="s">
        <v>264</v>
      </c>
      <c r="E398" s="311">
        <v>252</v>
      </c>
      <c r="F398" s="311" t="s">
        <v>547</v>
      </c>
      <c r="G398" s="311">
        <f t="shared" si="115"/>
        <v>0</v>
      </c>
      <c r="H398" s="1153">
        <f t="shared" ca="1" si="113"/>
        <v>0</v>
      </c>
      <c r="I398" s="311">
        <f t="shared" si="112"/>
        <v>1.1000000000000001</v>
      </c>
      <c r="J398" s="1151"/>
      <c r="AL398"/>
      <c r="AM398"/>
      <c r="AN398"/>
      <c r="AO398"/>
      <c r="AP398"/>
      <c r="AQ398" s="333"/>
      <c r="AR398"/>
      <c r="AS398"/>
      <c r="AT398"/>
      <c r="AU398"/>
    </row>
    <row r="399" spans="1:47" ht="12.75" customHeight="1" x14ac:dyDescent="0.35">
      <c r="A399" s="311">
        <f>FrontPage!$N$2</f>
        <v>1</v>
      </c>
      <c r="B399" s="311" t="str">
        <f t="shared" si="114"/>
        <v>RO12521.2</v>
      </c>
      <c r="C399" s="311">
        <f t="shared" si="111"/>
        <v>202526</v>
      </c>
      <c r="D399" s="1148" t="s">
        <v>264</v>
      </c>
      <c r="E399" s="311">
        <v>252</v>
      </c>
      <c r="F399" s="311" t="s">
        <v>548</v>
      </c>
      <c r="G399" s="311">
        <f t="shared" si="115"/>
        <v>0</v>
      </c>
      <c r="H399" s="1153">
        <f t="shared" ca="1" si="113"/>
        <v>0</v>
      </c>
      <c r="I399" s="311">
        <f t="shared" si="112"/>
        <v>1.2</v>
      </c>
      <c r="J399" s="1151"/>
      <c r="AL399"/>
      <c r="AM399"/>
      <c r="AN399"/>
      <c r="AO399"/>
      <c r="AP399"/>
      <c r="AQ399" s="333"/>
      <c r="AR399"/>
      <c r="AS399"/>
      <c r="AT399"/>
      <c r="AU399"/>
    </row>
    <row r="400" spans="1:47" ht="12.75" customHeight="1" x14ac:dyDescent="0.35">
      <c r="A400" s="311">
        <f>FrontPage!$N$2</f>
        <v>1</v>
      </c>
      <c r="B400" s="311" t="str">
        <f t="shared" si="114"/>
        <v>RO12525</v>
      </c>
      <c r="C400" s="311">
        <f t="shared" si="111"/>
        <v>202526</v>
      </c>
      <c r="D400" s="1148" t="s">
        <v>264</v>
      </c>
      <c r="E400" s="311">
        <v>252</v>
      </c>
      <c r="F400" s="311" t="s">
        <v>551</v>
      </c>
      <c r="G400" s="311">
        <f t="shared" si="115"/>
        <v>0</v>
      </c>
      <c r="H400" s="1153">
        <f t="shared" ca="1" si="113"/>
        <v>0</v>
      </c>
      <c r="I400" s="311">
        <f t="shared" si="112"/>
        <v>5</v>
      </c>
      <c r="J400" s="1151"/>
      <c r="AL400"/>
      <c r="AM400"/>
      <c r="AN400"/>
      <c r="AO400"/>
      <c r="AP400"/>
      <c r="AQ400" s="333"/>
      <c r="AR400"/>
      <c r="AS400"/>
      <c r="AT400"/>
      <c r="AU400"/>
    </row>
    <row r="401" spans="1:47" ht="12.75" customHeight="1" x14ac:dyDescent="0.35">
      <c r="A401" s="311">
        <f>FrontPage!$N$2</f>
        <v>1</v>
      </c>
      <c r="B401" s="311" t="str">
        <f t="shared" si="114"/>
        <v>RO12531.2</v>
      </c>
      <c r="C401" s="311">
        <f t="shared" si="111"/>
        <v>202526</v>
      </c>
      <c r="D401" s="1148" t="s">
        <v>264</v>
      </c>
      <c r="E401" s="311">
        <v>253</v>
      </c>
      <c r="F401" s="311" t="s">
        <v>548</v>
      </c>
      <c r="G401" s="311">
        <f t="shared" si="115"/>
        <v>0</v>
      </c>
      <c r="H401" s="1153">
        <f t="shared" ca="1" si="113"/>
        <v>0</v>
      </c>
      <c r="I401" s="311">
        <f t="shared" si="112"/>
        <v>1.2</v>
      </c>
      <c r="J401" s="1151"/>
      <c r="AL401"/>
      <c r="AM401"/>
      <c r="AN401"/>
      <c r="AO401"/>
      <c r="AP401"/>
      <c r="AQ401" s="333"/>
      <c r="AR401"/>
      <c r="AS401"/>
      <c r="AT401"/>
      <c r="AU401"/>
    </row>
    <row r="402" spans="1:47" ht="12.75" customHeight="1" x14ac:dyDescent="0.35">
      <c r="A402" s="311">
        <f>FrontPage!$N$2</f>
        <v>1</v>
      </c>
      <c r="B402" s="311" t="str">
        <f t="shared" si="114"/>
        <v>RO12535</v>
      </c>
      <c r="C402" s="311">
        <f t="shared" si="111"/>
        <v>202526</v>
      </c>
      <c r="D402" s="1148" t="s">
        <v>264</v>
      </c>
      <c r="E402" s="311">
        <v>253</v>
      </c>
      <c r="F402" s="311" t="s">
        <v>551</v>
      </c>
      <c r="G402" s="311">
        <f t="shared" si="115"/>
        <v>0</v>
      </c>
      <c r="H402" s="1153">
        <f t="shared" ca="1" si="113"/>
        <v>0</v>
      </c>
      <c r="I402" s="311">
        <f t="shared" si="112"/>
        <v>5</v>
      </c>
      <c r="J402" s="1151"/>
      <c r="AL402"/>
      <c r="AM402"/>
      <c r="AN402"/>
      <c r="AO402"/>
      <c r="AP402"/>
      <c r="AQ402" s="333"/>
      <c r="AR402"/>
      <c r="AS402"/>
      <c r="AT402"/>
      <c r="AU402"/>
    </row>
    <row r="403" spans="1:47" ht="12.75" customHeight="1" x14ac:dyDescent="0.35">
      <c r="A403" s="311">
        <f>FrontPage!$N$2</f>
        <v>1</v>
      </c>
      <c r="B403" s="311" t="str">
        <f t="shared" si="114"/>
        <v>RO12541.2</v>
      </c>
      <c r="C403" s="311">
        <f t="shared" si="111"/>
        <v>202526</v>
      </c>
      <c r="D403" s="1148" t="s">
        <v>264</v>
      </c>
      <c r="E403" s="311">
        <v>254</v>
      </c>
      <c r="F403" s="311" t="s">
        <v>548</v>
      </c>
      <c r="G403" s="311">
        <f t="shared" si="115"/>
        <v>0</v>
      </c>
      <c r="H403" s="1153">
        <f t="shared" ca="1" si="113"/>
        <v>0</v>
      </c>
      <c r="I403" s="311">
        <f t="shared" si="112"/>
        <v>1.2</v>
      </c>
      <c r="J403" s="1151"/>
      <c r="AL403"/>
      <c r="AM403"/>
      <c r="AN403"/>
      <c r="AO403"/>
      <c r="AP403"/>
      <c r="AQ403" s="333"/>
      <c r="AR403"/>
      <c r="AS403"/>
      <c r="AT403"/>
      <c r="AU403"/>
    </row>
    <row r="404" spans="1:47" ht="12.75" customHeight="1" x14ac:dyDescent="0.35">
      <c r="A404" s="311">
        <f>FrontPage!$N$2</f>
        <v>1</v>
      </c>
      <c r="B404" s="311" t="str">
        <f t="shared" si="114"/>
        <v>RO12545</v>
      </c>
      <c r="C404" s="311">
        <f t="shared" si="111"/>
        <v>202526</v>
      </c>
      <c r="D404" s="1148" t="s">
        <v>264</v>
      </c>
      <c r="E404" s="311">
        <v>254</v>
      </c>
      <c r="F404" s="311" t="s">
        <v>551</v>
      </c>
      <c r="G404" s="311">
        <f t="shared" si="115"/>
        <v>0</v>
      </c>
      <c r="H404" s="1153">
        <f t="shared" ca="1" si="113"/>
        <v>0</v>
      </c>
      <c r="I404" s="311">
        <f t="shared" si="112"/>
        <v>5</v>
      </c>
      <c r="J404" s="1151"/>
      <c r="AL404"/>
      <c r="AM404"/>
      <c r="AN404"/>
      <c r="AO404"/>
      <c r="AP404"/>
      <c r="AQ404" s="333"/>
      <c r="AR404"/>
      <c r="AS404"/>
      <c r="AT404"/>
      <c r="AU404"/>
    </row>
    <row r="405" spans="1:47" ht="12.75" customHeight="1" x14ac:dyDescent="0.35">
      <c r="A405" s="311">
        <f>FrontPage!$N$2</f>
        <v>1</v>
      </c>
      <c r="B405" s="311" t="str">
        <f t="shared" si="114"/>
        <v>RO12551.2</v>
      </c>
      <c r="C405" s="311">
        <f t="shared" si="111"/>
        <v>202526</v>
      </c>
      <c r="D405" s="1148" t="s">
        <v>264</v>
      </c>
      <c r="E405" s="311">
        <v>255</v>
      </c>
      <c r="F405" s="311" t="s">
        <v>548</v>
      </c>
      <c r="G405" s="311">
        <f t="shared" si="115"/>
        <v>0</v>
      </c>
      <c r="H405" s="1153">
        <f t="shared" ca="1" si="113"/>
        <v>0</v>
      </c>
      <c r="I405" s="311">
        <f t="shared" si="112"/>
        <v>1.2</v>
      </c>
      <c r="J405" s="1151"/>
      <c r="AL405"/>
      <c r="AM405"/>
      <c r="AN405"/>
      <c r="AO405"/>
      <c r="AP405"/>
      <c r="AQ405" s="333"/>
      <c r="AR405"/>
      <c r="AS405"/>
      <c r="AT405"/>
      <c r="AU405"/>
    </row>
    <row r="406" spans="1:47" ht="12.75" customHeight="1" x14ac:dyDescent="0.35">
      <c r="A406" s="311">
        <f>FrontPage!$N$2</f>
        <v>1</v>
      </c>
      <c r="B406" s="311" t="str">
        <f t="shared" si="114"/>
        <v>RO12555</v>
      </c>
      <c r="C406" s="311">
        <f t="shared" si="111"/>
        <v>202526</v>
      </c>
      <c r="D406" s="1148" t="s">
        <v>264</v>
      </c>
      <c r="E406" s="311">
        <v>255</v>
      </c>
      <c r="F406" s="311" t="s">
        <v>551</v>
      </c>
      <c r="G406" s="311">
        <f t="shared" si="115"/>
        <v>0</v>
      </c>
      <c r="H406" s="1153">
        <f t="shared" ca="1" si="113"/>
        <v>0</v>
      </c>
      <c r="I406" s="311">
        <f t="shared" si="112"/>
        <v>5</v>
      </c>
      <c r="J406" s="1151"/>
      <c r="AL406"/>
      <c r="AM406"/>
      <c r="AN406"/>
      <c r="AO406"/>
      <c r="AP406"/>
      <c r="AQ406" s="333"/>
      <c r="AR406"/>
      <c r="AS406"/>
      <c r="AT406"/>
      <c r="AU406"/>
    </row>
    <row r="407" spans="1:47" ht="12.75" customHeight="1" x14ac:dyDescent="0.35">
      <c r="A407" s="311">
        <f>FrontPage!$N$2</f>
        <v>1</v>
      </c>
      <c r="B407" s="311" t="str">
        <f t="shared" si="114"/>
        <v>RO12561.2</v>
      </c>
      <c r="C407" s="311">
        <f t="shared" si="111"/>
        <v>202526</v>
      </c>
      <c r="D407" s="1148" t="s">
        <v>264</v>
      </c>
      <c r="E407" s="311">
        <v>256</v>
      </c>
      <c r="F407" s="311" t="s">
        <v>548</v>
      </c>
      <c r="G407" s="311">
        <f t="shared" si="115"/>
        <v>0</v>
      </c>
      <c r="H407" s="1153">
        <f t="shared" ca="1" si="113"/>
        <v>0</v>
      </c>
      <c r="I407" s="311">
        <f t="shared" si="112"/>
        <v>1.2</v>
      </c>
      <c r="J407" s="1151"/>
      <c r="AL407"/>
      <c r="AM407"/>
      <c r="AN407"/>
      <c r="AO407"/>
      <c r="AP407"/>
      <c r="AQ407" s="333"/>
      <c r="AR407"/>
      <c r="AS407"/>
      <c r="AT407"/>
      <c r="AU407"/>
    </row>
    <row r="408" spans="1:47" ht="12.75" customHeight="1" x14ac:dyDescent="0.35">
      <c r="A408" s="311">
        <f>FrontPage!$N$2</f>
        <v>1</v>
      </c>
      <c r="B408" s="311" t="str">
        <f t="shared" si="114"/>
        <v>RO12565</v>
      </c>
      <c r="C408" s="311">
        <f t="shared" si="111"/>
        <v>202526</v>
      </c>
      <c r="D408" s="1148" t="s">
        <v>264</v>
      </c>
      <c r="E408" s="311">
        <v>256</v>
      </c>
      <c r="F408" s="311" t="s">
        <v>551</v>
      </c>
      <c r="G408" s="311">
        <f t="shared" si="115"/>
        <v>0</v>
      </c>
      <c r="H408" s="1153">
        <f t="shared" ca="1" si="113"/>
        <v>0</v>
      </c>
      <c r="I408" s="311">
        <f t="shared" si="112"/>
        <v>5</v>
      </c>
      <c r="J408" s="1151"/>
      <c r="AL408"/>
      <c r="AM408"/>
      <c r="AN408"/>
      <c r="AO408"/>
      <c r="AP408"/>
      <c r="AQ408" s="333"/>
      <c r="AR408"/>
      <c r="AS408"/>
      <c r="AT408"/>
      <c r="AU408"/>
    </row>
    <row r="409" spans="1:47" ht="12.75" customHeight="1" x14ac:dyDescent="0.35">
      <c r="A409" s="311">
        <f>FrontPage!$N$2</f>
        <v>1</v>
      </c>
      <c r="B409" s="311" t="str">
        <f t="shared" si="114"/>
        <v>RO12566.1</v>
      </c>
      <c r="C409" s="311">
        <f t="shared" si="111"/>
        <v>202526</v>
      </c>
      <c r="D409" s="1148" t="s">
        <v>264</v>
      </c>
      <c r="E409" s="311">
        <v>256</v>
      </c>
      <c r="F409" s="311" t="s">
        <v>552</v>
      </c>
      <c r="G409" s="311">
        <f t="shared" si="115"/>
        <v>0</v>
      </c>
      <c r="H409" s="1153">
        <f t="shared" ca="1" si="113"/>
        <v>0</v>
      </c>
      <c r="I409" s="311">
        <f t="shared" si="112"/>
        <v>6.1</v>
      </c>
      <c r="J409" s="1151"/>
      <c r="AL409"/>
      <c r="AM409"/>
      <c r="AN409"/>
      <c r="AO409"/>
      <c r="AP409"/>
      <c r="AQ409" s="333"/>
      <c r="AR409"/>
      <c r="AS409"/>
      <c r="AT409"/>
      <c r="AU409"/>
    </row>
    <row r="410" spans="1:47" ht="12.75" customHeight="1" x14ac:dyDescent="0.35">
      <c r="A410" s="311">
        <f>FrontPage!$N$2</f>
        <v>1</v>
      </c>
      <c r="B410" s="311" t="str">
        <f t="shared" si="114"/>
        <v>RO12568</v>
      </c>
      <c r="C410" s="311">
        <f t="shared" si="111"/>
        <v>202526</v>
      </c>
      <c r="D410" s="1148" t="s">
        <v>264</v>
      </c>
      <c r="E410" s="311">
        <v>256</v>
      </c>
      <c r="F410" s="311" t="s">
        <v>555</v>
      </c>
      <c r="G410" s="311">
        <f t="shared" si="115"/>
        <v>0</v>
      </c>
      <c r="H410" s="1153">
        <f t="shared" ca="1" si="113"/>
        <v>0</v>
      </c>
      <c r="I410" s="311">
        <f t="shared" si="112"/>
        <v>8</v>
      </c>
      <c r="J410" s="1151"/>
      <c r="AL410"/>
      <c r="AM410"/>
      <c r="AN410"/>
      <c r="AO410"/>
      <c r="AP410"/>
      <c r="AQ410" s="333"/>
      <c r="AR410"/>
      <c r="AS410"/>
      <c r="AT410"/>
      <c r="AU410"/>
    </row>
    <row r="411" spans="1:47" ht="12.75" customHeight="1" x14ac:dyDescent="0.35">
      <c r="A411" s="311">
        <f>FrontPage!$N$2</f>
        <v>1</v>
      </c>
      <c r="B411" s="311" t="str">
        <f t="shared" si="114"/>
        <v>RO12571.2</v>
      </c>
      <c r="C411" s="311">
        <f t="shared" si="111"/>
        <v>202526</v>
      </c>
      <c r="D411" s="1148" t="s">
        <v>264</v>
      </c>
      <c r="E411" s="311">
        <v>257</v>
      </c>
      <c r="F411" s="311" t="s">
        <v>548</v>
      </c>
      <c r="G411" s="311">
        <f t="shared" si="115"/>
        <v>0</v>
      </c>
      <c r="H411" s="1153">
        <f t="shared" ca="1" si="113"/>
        <v>0</v>
      </c>
      <c r="I411" s="311">
        <f t="shared" si="112"/>
        <v>1.2</v>
      </c>
      <c r="J411" s="1151"/>
      <c r="AL411"/>
      <c r="AM411"/>
      <c r="AN411"/>
      <c r="AO411"/>
      <c r="AP411"/>
      <c r="AQ411" s="333"/>
      <c r="AR411"/>
      <c r="AS411"/>
      <c r="AT411"/>
      <c r="AU411"/>
    </row>
    <row r="412" spans="1:47" ht="12.75" customHeight="1" x14ac:dyDescent="0.35">
      <c r="A412" s="311">
        <f>FrontPage!$N$2</f>
        <v>1</v>
      </c>
      <c r="B412" s="311" t="str">
        <f t="shared" si="114"/>
        <v>RO12575</v>
      </c>
      <c r="C412" s="311">
        <f t="shared" si="111"/>
        <v>202526</v>
      </c>
      <c r="D412" s="1148" t="s">
        <v>264</v>
      </c>
      <c r="E412" s="311">
        <v>257</v>
      </c>
      <c r="F412" s="311" t="s">
        <v>551</v>
      </c>
      <c r="G412" s="311">
        <f t="shared" si="115"/>
        <v>0</v>
      </c>
      <c r="H412" s="1153">
        <f t="shared" ca="1" si="113"/>
        <v>0</v>
      </c>
      <c r="I412" s="311">
        <f t="shared" si="112"/>
        <v>5</v>
      </c>
      <c r="J412" s="1151"/>
      <c r="AL412"/>
      <c r="AM412"/>
      <c r="AN412"/>
      <c r="AO412"/>
      <c r="AP412"/>
      <c r="AQ412" s="333"/>
      <c r="AR412"/>
      <c r="AS412"/>
      <c r="AT412"/>
      <c r="AU412"/>
    </row>
    <row r="413" spans="1:47" ht="12.75" customHeight="1" x14ac:dyDescent="0.35">
      <c r="A413" s="311">
        <f>FrontPage!$N$2</f>
        <v>1</v>
      </c>
      <c r="B413" s="311" t="str">
        <f t="shared" si="114"/>
        <v>RO12586.1</v>
      </c>
      <c r="C413" s="311">
        <f t="shared" si="111"/>
        <v>202526</v>
      </c>
      <c r="D413" s="1148" t="s">
        <v>264</v>
      </c>
      <c r="E413" s="311">
        <v>258</v>
      </c>
      <c r="F413" s="311" t="s">
        <v>552</v>
      </c>
      <c r="G413" s="311">
        <f t="shared" si="115"/>
        <v>0</v>
      </c>
      <c r="H413" s="1153">
        <f t="shared" ca="1" si="113"/>
        <v>0</v>
      </c>
      <c r="I413" s="311">
        <f t="shared" si="112"/>
        <v>6.1</v>
      </c>
      <c r="J413" s="1151"/>
      <c r="AL413"/>
      <c r="AM413"/>
      <c r="AN413"/>
      <c r="AO413"/>
      <c r="AP413"/>
      <c r="AQ413" s="333"/>
      <c r="AR413"/>
      <c r="AS413"/>
      <c r="AT413"/>
      <c r="AU413"/>
    </row>
    <row r="414" spans="1:47" ht="12.75" customHeight="1" x14ac:dyDescent="0.35">
      <c r="A414" s="311">
        <f>FrontPage!$N$2</f>
        <v>1</v>
      </c>
      <c r="B414" s="311" t="str">
        <f t="shared" si="114"/>
        <v>RO12586.2</v>
      </c>
      <c r="C414" s="311">
        <f t="shared" si="111"/>
        <v>202526</v>
      </c>
      <c r="D414" s="1148" t="s">
        <v>264</v>
      </c>
      <c r="E414" s="311">
        <v>258</v>
      </c>
      <c r="F414" s="311" t="s">
        <v>553</v>
      </c>
      <c r="G414" s="311">
        <f t="shared" si="115"/>
        <v>0</v>
      </c>
      <c r="H414" s="1153">
        <f t="shared" ca="1" si="113"/>
        <v>0</v>
      </c>
      <c r="I414" s="311">
        <f t="shared" si="112"/>
        <v>6.2</v>
      </c>
      <c r="J414" s="1151"/>
      <c r="AL414"/>
      <c r="AM414"/>
      <c r="AN414"/>
      <c r="AO414"/>
      <c r="AP414"/>
      <c r="AQ414" s="333"/>
      <c r="AR414"/>
      <c r="AS414"/>
      <c r="AT414"/>
      <c r="AU414"/>
    </row>
    <row r="415" spans="1:47" ht="12.75" customHeight="1" x14ac:dyDescent="0.35">
      <c r="A415" s="311">
        <f>FrontPage!$N$2</f>
        <v>1</v>
      </c>
      <c r="B415" s="311" t="str">
        <f t="shared" si="114"/>
        <v>RO12588</v>
      </c>
      <c r="C415" s="311">
        <f t="shared" si="111"/>
        <v>202526</v>
      </c>
      <c r="D415" s="1148" t="s">
        <v>264</v>
      </c>
      <c r="E415" s="311">
        <v>258</v>
      </c>
      <c r="F415" s="311" t="s">
        <v>555</v>
      </c>
      <c r="G415" s="311">
        <f t="shared" si="115"/>
        <v>0</v>
      </c>
      <c r="H415" s="1153">
        <f t="shared" ca="1" si="113"/>
        <v>0</v>
      </c>
      <c r="I415" s="311">
        <f t="shared" si="112"/>
        <v>8</v>
      </c>
      <c r="J415" s="1151"/>
      <c r="AL415"/>
      <c r="AM415"/>
      <c r="AN415"/>
      <c r="AO415"/>
      <c r="AP415"/>
      <c r="AQ415" s="333"/>
      <c r="AR415"/>
      <c r="AS415"/>
      <c r="AT415"/>
      <c r="AU415"/>
    </row>
    <row r="416" spans="1:47" ht="12.75" customHeight="1" x14ac:dyDescent="0.35">
      <c r="A416" s="311">
        <f>FrontPage!$N$2</f>
        <v>1</v>
      </c>
      <c r="B416" s="311" t="str">
        <f t="shared" si="114"/>
        <v>RO12591.2</v>
      </c>
      <c r="C416" s="311">
        <f t="shared" si="111"/>
        <v>202526</v>
      </c>
      <c r="D416" s="1148" t="s">
        <v>264</v>
      </c>
      <c r="E416" s="311">
        <v>259</v>
      </c>
      <c r="F416" s="311" t="s">
        <v>548</v>
      </c>
      <c r="G416" s="311">
        <f t="shared" si="115"/>
        <v>0</v>
      </c>
      <c r="H416" s="1153">
        <f t="shared" ca="1" si="113"/>
        <v>0</v>
      </c>
      <c r="I416" s="311">
        <f t="shared" si="112"/>
        <v>1.2</v>
      </c>
      <c r="J416" s="1151"/>
      <c r="AL416"/>
      <c r="AM416"/>
      <c r="AN416"/>
      <c r="AO416"/>
      <c r="AP416"/>
      <c r="AQ416" s="333"/>
      <c r="AR416"/>
      <c r="AS416"/>
      <c r="AT416"/>
      <c r="AU416"/>
    </row>
    <row r="417" spans="1:47" ht="12.75" customHeight="1" x14ac:dyDescent="0.35">
      <c r="A417" s="311">
        <f>FrontPage!$N$2</f>
        <v>1</v>
      </c>
      <c r="B417" s="311" t="str">
        <f t="shared" si="114"/>
        <v>RO12595</v>
      </c>
      <c r="C417" s="311">
        <f t="shared" ref="C417:C480" si="116">year</f>
        <v>202526</v>
      </c>
      <c r="D417" s="1148" t="s">
        <v>264</v>
      </c>
      <c r="E417" s="311">
        <v>259</v>
      </c>
      <c r="F417" s="311" t="s">
        <v>551</v>
      </c>
      <c r="G417" s="311">
        <f t="shared" si="115"/>
        <v>0</v>
      </c>
      <c r="H417" s="1153">
        <f t="shared" ca="1" si="113"/>
        <v>0</v>
      </c>
      <c r="I417" s="311">
        <f t="shared" si="112"/>
        <v>5</v>
      </c>
      <c r="J417" s="1151"/>
      <c r="AL417"/>
      <c r="AM417"/>
      <c r="AN417"/>
      <c r="AO417"/>
      <c r="AP417"/>
      <c r="AQ417" s="333"/>
      <c r="AR417"/>
      <c r="AS417"/>
      <c r="AT417"/>
      <c r="AU417"/>
    </row>
    <row r="418" spans="1:47" ht="12.75" customHeight="1" x14ac:dyDescent="0.35">
      <c r="A418" s="311">
        <f>FrontPage!$N$2</f>
        <v>1</v>
      </c>
      <c r="B418" s="311" t="str">
        <f t="shared" si="114"/>
        <v>RO12596.2</v>
      </c>
      <c r="C418" s="311">
        <f t="shared" si="116"/>
        <v>202526</v>
      </c>
      <c r="D418" s="1148" t="s">
        <v>264</v>
      </c>
      <c r="E418" s="311">
        <v>259</v>
      </c>
      <c r="F418" s="311" t="s">
        <v>553</v>
      </c>
      <c r="G418" s="311">
        <f t="shared" si="115"/>
        <v>0</v>
      </c>
      <c r="H418" s="1153">
        <f t="shared" ca="1" si="113"/>
        <v>0</v>
      </c>
      <c r="I418" s="311">
        <f t="shared" si="112"/>
        <v>6.2</v>
      </c>
      <c r="J418" s="1151"/>
      <c r="AL418"/>
      <c r="AM418"/>
      <c r="AN418"/>
      <c r="AO418"/>
      <c r="AP418"/>
      <c r="AQ418" s="333"/>
      <c r="AR418"/>
      <c r="AS418"/>
      <c r="AT418"/>
      <c r="AU418"/>
    </row>
    <row r="419" spans="1:47" ht="12.75" customHeight="1" x14ac:dyDescent="0.35">
      <c r="A419" s="311">
        <f>FrontPage!$N$2</f>
        <v>1</v>
      </c>
      <c r="B419" s="311" t="str">
        <f t="shared" si="114"/>
        <v>RO12598</v>
      </c>
      <c r="C419" s="311">
        <f t="shared" si="116"/>
        <v>202526</v>
      </c>
      <c r="D419" s="1148" t="s">
        <v>264</v>
      </c>
      <c r="E419" s="311">
        <v>259</v>
      </c>
      <c r="F419" s="311" t="s">
        <v>555</v>
      </c>
      <c r="G419" s="311">
        <f t="shared" si="115"/>
        <v>0</v>
      </c>
      <c r="H419" s="1153">
        <f t="shared" ca="1" si="113"/>
        <v>0</v>
      </c>
      <c r="I419" s="311">
        <f t="shared" si="112"/>
        <v>8</v>
      </c>
      <c r="J419" s="1151"/>
      <c r="AL419"/>
      <c r="AM419"/>
      <c r="AN419"/>
      <c r="AO419"/>
      <c r="AP419"/>
      <c r="AQ419" s="333"/>
      <c r="AR419"/>
      <c r="AS419"/>
      <c r="AT419"/>
      <c r="AU419"/>
    </row>
    <row r="420" spans="1:47" ht="12.75" customHeight="1" x14ac:dyDescent="0.35">
      <c r="A420" s="311">
        <f>FrontPage!$N$2</f>
        <v>1</v>
      </c>
      <c r="B420" s="311" t="str">
        <f t="shared" si="114"/>
        <v>RO12601.1</v>
      </c>
      <c r="C420" s="311">
        <f t="shared" si="116"/>
        <v>202526</v>
      </c>
      <c r="D420" s="1148" t="s">
        <v>264</v>
      </c>
      <c r="E420" s="311">
        <v>260</v>
      </c>
      <c r="F420" s="311" t="s">
        <v>547</v>
      </c>
      <c r="G420" s="311">
        <f t="shared" si="115"/>
        <v>0</v>
      </c>
      <c r="H420" s="1153">
        <f t="shared" ca="1" si="113"/>
        <v>0</v>
      </c>
      <c r="I420" s="311">
        <f t="shared" si="112"/>
        <v>1.1000000000000001</v>
      </c>
      <c r="J420" s="1151"/>
      <c r="AL420"/>
      <c r="AM420"/>
      <c r="AN420"/>
      <c r="AO420"/>
      <c r="AP420"/>
      <c r="AQ420" s="333"/>
      <c r="AR420"/>
      <c r="AS420"/>
      <c r="AT420"/>
      <c r="AU420"/>
    </row>
    <row r="421" spans="1:47" ht="12.75" customHeight="1" x14ac:dyDescent="0.35">
      <c r="A421" s="311">
        <f>FrontPage!$N$2</f>
        <v>1</v>
      </c>
      <c r="B421" s="311" t="str">
        <f t="shared" si="114"/>
        <v>RO12601.2</v>
      </c>
      <c r="C421" s="311">
        <f t="shared" si="116"/>
        <v>202526</v>
      </c>
      <c r="D421" s="1148" t="s">
        <v>264</v>
      </c>
      <c r="E421" s="311">
        <v>260</v>
      </c>
      <c r="F421" s="311" t="s">
        <v>548</v>
      </c>
      <c r="G421" s="311">
        <f t="shared" si="115"/>
        <v>0</v>
      </c>
      <c r="H421" s="1153">
        <f t="shared" ca="1" si="113"/>
        <v>0</v>
      </c>
      <c r="I421" s="311">
        <f t="shared" si="112"/>
        <v>1.2</v>
      </c>
      <c r="J421" s="1151"/>
      <c r="AL421"/>
      <c r="AM421"/>
      <c r="AN421"/>
      <c r="AO421"/>
      <c r="AP421"/>
      <c r="AQ421" s="333"/>
      <c r="AR421"/>
      <c r="AS421"/>
      <c r="AT421"/>
      <c r="AU421"/>
    </row>
    <row r="422" spans="1:47" ht="12.75" customHeight="1" x14ac:dyDescent="0.35">
      <c r="A422" s="311">
        <f>FrontPage!$N$2</f>
        <v>1</v>
      </c>
      <c r="B422" s="311" t="str">
        <f t="shared" si="114"/>
        <v>RO12602</v>
      </c>
      <c r="C422" s="311">
        <f t="shared" si="116"/>
        <v>202526</v>
      </c>
      <c r="D422" s="1148" t="s">
        <v>264</v>
      </c>
      <c r="E422" s="311">
        <v>260</v>
      </c>
      <c r="F422" s="311" t="s">
        <v>546</v>
      </c>
      <c r="G422" s="311">
        <f t="shared" si="115"/>
        <v>0</v>
      </c>
      <c r="H422" s="1153">
        <f t="shared" ca="1" si="113"/>
        <v>0</v>
      </c>
      <c r="I422" s="311">
        <f t="shared" si="112"/>
        <v>2</v>
      </c>
      <c r="J422" s="1151"/>
      <c r="AL422"/>
      <c r="AM422"/>
      <c r="AN422"/>
      <c r="AO422"/>
      <c r="AP422"/>
      <c r="AQ422" s="333"/>
      <c r="AR422"/>
      <c r="AS422"/>
      <c r="AT422"/>
      <c r="AU422"/>
    </row>
    <row r="423" spans="1:47" ht="12.75" customHeight="1" x14ac:dyDescent="0.35">
      <c r="A423" s="311">
        <f>FrontPage!$N$2</f>
        <v>1</v>
      </c>
      <c r="B423" s="311" t="str">
        <f t="shared" si="114"/>
        <v>RO12605</v>
      </c>
      <c r="C423" s="311">
        <f t="shared" si="116"/>
        <v>202526</v>
      </c>
      <c r="D423" s="1148" t="s">
        <v>264</v>
      </c>
      <c r="E423" s="311">
        <v>260</v>
      </c>
      <c r="F423" s="311" t="s">
        <v>551</v>
      </c>
      <c r="G423" s="311">
        <f t="shared" si="115"/>
        <v>0</v>
      </c>
      <c r="H423" s="1153">
        <f t="shared" ca="1" si="113"/>
        <v>0</v>
      </c>
      <c r="I423" s="311">
        <f t="shared" si="112"/>
        <v>5</v>
      </c>
      <c r="J423" s="1151"/>
      <c r="AL423"/>
      <c r="AM423"/>
      <c r="AN423"/>
      <c r="AO423"/>
      <c r="AP423"/>
      <c r="AQ423" s="333"/>
      <c r="AR423"/>
      <c r="AS423"/>
      <c r="AT423"/>
      <c r="AU423"/>
    </row>
    <row r="424" spans="1:47" ht="12.75" customHeight="1" x14ac:dyDescent="0.35">
      <c r="A424" s="311">
        <f>FrontPage!$N$2</f>
        <v>1</v>
      </c>
      <c r="B424" s="311" t="str">
        <f t="shared" si="114"/>
        <v>RO12606.1</v>
      </c>
      <c r="C424" s="311">
        <f t="shared" si="116"/>
        <v>202526</v>
      </c>
      <c r="D424" s="1148" t="s">
        <v>264</v>
      </c>
      <c r="E424" s="311">
        <v>260</v>
      </c>
      <c r="F424" s="311" t="s">
        <v>552</v>
      </c>
      <c r="G424" s="311">
        <f t="shared" si="115"/>
        <v>0</v>
      </c>
      <c r="H424" s="1153">
        <f t="shared" ca="1" si="113"/>
        <v>0</v>
      </c>
      <c r="I424" s="311">
        <f t="shared" si="112"/>
        <v>6.1</v>
      </c>
      <c r="J424" s="1151"/>
      <c r="AL424"/>
      <c r="AM424"/>
      <c r="AN424"/>
      <c r="AO424"/>
      <c r="AP424"/>
      <c r="AQ424" s="333"/>
      <c r="AR424"/>
      <c r="AS424"/>
      <c r="AT424"/>
      <c r="AU424"/>
    </row>
    <row r="425" spans="1:47" ht="12.75" customHeight="1" x14ac:dyDescent="0.35">
      <c r="A425" s="311">
        <f>FrontPage!$N$2</f>
        <v>1</v>
      </c>
      <c r="B425" s="311" t="str">
        <f t="shared" si="114"/>
        <v>RO12606.2</v>
      </c>
      <c r="C425" s="311">
        <f t="shared" si="116"/>
        <v>202526</v>
      </c>
      <c r="D425" s="1148" t="s">
        <v>264</v>
      </c>
      <c r="E425" s="311">
        <v>260</v>
      </c>
      <c r="F425" s="311" t="s">
        <v>553</v>
      </c>
      <c r="G425" s="311">
        <f t="shared" si="115"/>
        <v>0</v>
      </c>
      <c r="H425" s="1153">
        <f t="shared" ca="1" si="113"/>
        <v>0</v>
      </c>
      <c r="I425" s="311">
        <f t="shared" si="112"/>
        <v>6.2</v>
      </c>
      <c r="J425" s="1151"/>
      <c r="AL425"/>
      <c r="AM425"/>
      <c r="AN425"/>
      <c r="AO425"/>
      <c r="AP425"/>
      <c r="AQ425" s="333"/>
      <c r="AR425"/>
      <c r="AS425"/>
      <c r="AT425"/>
      <c r="AU425"/>
    </row>
    <row r="426" spans="1:47" ht="12.75" customHeight="1" x14ac:dyDescent="0.35">
      <c r="A426" s="311">
        <f>FrontPage!$N$2</f>
        <v>1</v>
      </c>
      <c r="B426" s="311" t="str">
        <f t="shared" si="114"/>
        <v>RO12608</v>
      </c>
      <c r="C426" s="311">
        <f t="shared" si="116"/>
        <v>202526</v>
      </c>
      <c r="D426" s="1148" t="s">
        <v>264</v>
      </c>
      <c r="E426" s="311">
        <v>260</v>
      </c>
      <c r="F426" s="311" t="s">
        <v>555</v>
      </c>
      <c r="G426" s="311">
        <f t="shared" si="115"/>
        <v>0</v>
      </c>
      <c r="H426" s="1153">
        <f t="shared" ca="1" si="113"/>
        <v>0</v>
      </c>
      <c r="I426" s="311">
        <f t="shared" si="112"/>
        <v>8</v>
      </c>
      <c r="J426" s="1151"/>
      <c r="AL426"/>
      <c r="AM426"/>
      <c r="AN426"/>
      <c r="AO426"/>
      <c r="AP426"/>
      <c r="AQ426" s="333"/>
      <c r="AR426"/>
      <c r="AS426"/>
      <c r="AT426"/>
      <c r="AU426"/>
    </row>
    <row r="427" spans="1:47" ht="12.75" customHeight="1" x14ac:dyDescent="0.35">
      <c r="A427" s="311">
        <f>FrontPage!$N$2</f>
        <v>1</v>
      </c>
      <c r="B427" s="311" t="str">
        <f t="shared" si="114"/>
        <v>RO126010</v>
      </c>
      <c r="C427" s="311">
        <f t="shared" si="116"/>
        <v>202526</v>
      </c>
      <c r="D427" s="1148" t="s">
        <v>264</v>
      </c>
      <c r="E427" s="311">
        <v>260</v>
      </c>
      <c r="F427" s="311" t="s">
        <v>557</v>
      </c>
      <c r="G427" s="311">
        <f t="shared" si="115"/>
        <v>0</v>
      </c>
      <c r="H427" s="1153">
        <f t="shared" ca="1" si="113"/>
        <v>0</v>
      </c>
      <c r="I427" s="311">
        <f t="shared" si="112"/>
        <v>10</v>
      </c>
      <c r="J427" s="1151"/>
      <c r="AL427"/>
      <c r="AM427"/>
      <c r="AN427"/>
      <c r="AO427"/>
      <c r="AP427"/>
      <c r="AQ427" s="333"/>
      <c r="AR427"/>
      <c r="AS427"/>
      <c r="AT427"/>
      <c r="AU427"/>
    </row>
    <row r="428" spans="1:47" ht="12.75" customHeight="1" x14ac:dyDescent="0.35">
      <c r="A428" s="311">
        <f>FrontPage!$N$2</f>
        <v>1</v>
      </c>
      <c r="B428" s="311" t="str">
        <f t="shared" si="114"/>
        <v>RO126011</v>
      </c>
      <c r="C428" s="311">
        <f t="shared" si="116"/>
        <v>202526</v>
      </c>
      <c r="D428" s="1148" t="s">
        <v>264</v>
      </c>
      <c r="E428" s="311">
        <v>260</v>
      </c>
      <c r="F428" s="311" t="s">
        <v>558</v>
      </c>
      <c r="G428" s="311">
        <f t="shared" si="115"/>
        <v>0</v>
      </c>
      <c r="H428" s="1153">
        <f t="shared" ca="1" si="113"/>
        <v>0</v>
      </c>
      <c r="I428" s="311">
        <f t="shared" ref="I428:I491" si="117">VLOOKUP(F428,CIndex,2,FALSE)</f>
        <v>11</v>
      </c>
      <c r="J428" s="1151"/>
      <c r="AL428"/>
      <c r="AM428"/>
      <c r="AN428"/>
      <c r="AO428"/>
      <c r="AP428"/>
      <c r="AQ428" s="333"/>
      <c r="AR428"/>
      <c r="AS428"/>
      <c r="AT428"/>
      <c r="AU428"/>
    </row>
    <row r="429" spans="1:47" ht="12.75" customHeight="1" x14ac:dyDescent="0.35">
      <c r="A429" s="311">
        <f>FrontPage!$N$2</f>
        <v>1</v>
      </c>
      <c r="B429" s="311" t="str">
        <f t="shared" si="114"/>
        <v>RO13001.1</v>
      </c>
      <c r="C429" s="311">
        <f t="shared" si="116"/>
        <v>202526</v>
      </c>
      <c r="D429" s="1148" t="s">
        <v>264</v>
      </c>
      <c r="E429" s="311">
        <v>300</v>
      </c>
      <c r="F429" s="311" t="s">
        <v>547</v>
      </c>
      <c r="G429" s="311">
        <f t="shared" si="115"/>
        <v>0</v>
      </c>
      <c r="H429" s="1153">
        <f t="shared" ref="H429:H492" ca="1" si="118">IF(UANumber = 0,0,IF(VLOOKUP(E429,INDIRECT("_"&amp;D429),MATCH(F429,INDIRECT("_"&amp;D429&amp;$I$2),0),FALSE)="",0,VLOOKUP(E429,INDIRECT("_"&amp;D429),MATCH(F429,INDIRECT("_"&amp;D429&amp;$I$2),0),FALSE)))</f>
        <v>0</v>
      </c>
      <c r="I429" s="311">
        <f t="shared" si="117"/>
        <v>1.1000000000000001</v>
      </c>
      <c r="J429" s="1151"/>
      <c r="AL429"/>
      <c r="AM429"/>
      <c r="AN429"/>
      <c r="AO429"/>
      <c r="AP429"/>
      <c r="AQ429" s="333"/>
      <c r="AR429"/>
      <c r="AS429"/>
      <c r="AT429"/>
      <c r="AU429"/>
    </row>
    <row r="430" spans="1:47" ht="12.75" customHeight="1" x14ac:dyDescent="0.35">
      <c r="A430" s="311">
        <f>FrontPage!$N$2</f>
        <v>1</v>
      </c>
      <c r="B430" s="311" t="str">
        <f t="shared" si="114"/>
        <v>RO13001.2</v>
      </c>
      <c r="C430" s="311">
        <f t="shared" si="116"/>
        <v>202526</v>
      </c>
      <c r="D430" s="1148" t="s">
        <v>264</v>
      </c>
      <c r="E430" s="311">
        <v>300</v>
      </c>
      <c r="F430" s="311" t="s">
        <v>548</v>
      </c>
      <c r="G430" s="311">
        <f t="shared" si="115"/>
        <v>0</v>
      </c>
      <c r="H430" s="1153">
        <f t="shared" ca="1" si="118"/>
        <v>0</v>
      </c>
      <c r="I430" s="311">
        <f t="shared" si="117"/>
        <v>1.2</v>
      </c>
      <c r="J430" s="1151"/>
      <c r="AL430"/>
      <c r="AM430"/>
      <c r="AN430"/>
      <c r="AO430"/>
      <c r="AP430"/>
      <c r="AQ430" s="333"/>
      <c r="AR430"/>
      <c r="AS430"/>
      <c r="AT430"/>
      <c r="AU430"/>
    </row>
    <row r="431" spans="1:47" ht="12.75" customHeight="1" x14ac:dyDescent="0.35">
      <c r="A431" s="311">
        <f>FrontPage!$N$2</f>
        <v>1</v>
      </c>
      <c r="B431" s="311" t="str">
        <f t="shared" si="114"/>
        <v>RO13002</v>
      </c>
      <c r="C431" s="311">
        <f t="shared" si="116"/>
        <v>202526</v>
      </c>
      <c r="D431" s="1148" t="s">
        <v>264</v>
      </c>
      <c r="E431" s="311">
        <v>300</v>
      </c>
      <c r="F431" s="311" t="s">
        <v>546</v>
      </c>
      <c r="G431" s="311">
        <f t="shared" si="115"/>
        <v>0</v>
      </c>
      <c r="H431" s="1153">
        <f t="shared" ca="1" si="118"/>
        <v>0</v>
      </c>
      <c r="I431" s="311">
        <f t="shared" si="117"/>
        <v>2</v>
      </c>
      <c r="J431" s="1151"/>
      <c r="AL431"/>
      <c r="AM431"/>
      <c r="AN431"/>
      <c r="AO431"/>
      <c r="AP431"/>
      <c r="AQ431" s="333"/>
      <c r="AR431"/>
      <c r="AS431"/>
      <c r="AT431"/>
      <c r="AU431"/>
    </row>
    <row r="432" spans="1:47" ht="12.75" customHeight="1" x14ac:dyDescent="0.35">
      <c r="A432" s="311">
        <f>FrontPage!$N$2</f>
        <v>1</v>
      </c>
      <c r="B432" s="311" t="str">
        <f t="shared" si="114"/>
        <v>RO13003</v>
      </c>
      <c r="C432" s="311">
        <f t="shared" si="116"/>
        <v>202526</v>
      </c>
      <c r="D432" s="1148" t="s">
        <v>264</v>
      </c>
      <c r="E432" s="311">
        <v>300</v>
      </c>
      <c r="F432" s="311" t="s">
        <v>549</v>
      </c>
      <c r="G432" s="311">
        <f t="shared" si="115"/>
        <v>0</v>
      </c>
      <c r="H432" s="1153">
        <f t="shared" ca="1" si="118"/>
        <v>0</v>
      </c>
      <c r="I432" s="311">
        <f t="shared" si="117"/>
        <v>3</v>
      </c>
      <c r="J432" s="1151"/>
      <c r="AL432"/>
      <c r="AM432"/>
      <c r="AN432"/>
      <c r="AO432"/>
      <c r="AP432"/>
      <c r="AQ432" s="333"/>
      <c r="AR432"/>
      <c r="AS432"/>
      <c r="AT432"/>
      <c r="AU432"/>
    </row>
    <row r="433" spans="1:47" ht="12.75" customHeight="1" x14ac:dyDescent="0.35">
      <c r="A433" s="311">
        <f>FrontPage!$N$2</f>
        <v>1</v>
      </c>
      <c r="B433" s="311" t="str">
        <f t="shared" si="114"/>
        <v>RO13005</v>
      </c>
      <c r="C433" s="311">
        <f t="shared" si="116"/>
        <v>202526</v>
      </c>
      <c r="D433" s="1148" t="s">
        <v>264</v>
      </c>
      <c r="E433" s="311">
        <v>300</v>
      </c>
      <c r="F433" s="311" t="s">
        <v>551</v>
      </c>
      <c r="G433" s="311">
        <f t="shared" si="115"/>
        <v>0</v>
      </c>
      <c r="H433" s="1153">
        <f t="shared" ca="1" si="118"/>
        <v>0</v>
      </c>
      <c r="I433" s="311">
        <f t="shared" si="117"/>
        <v>5</v>
      </c>
      <c r="J433" s="1151"/>
      <c r="AL433"/>
      <c r="AM433"/>
      <c r="AN433"/>
      <c r="AO433"/>
      <c r="AP433"/>
      <c r="AQ433" s="333"/>
      <c r="AR433"/>
      <c r="AS433"/>
      <c r="AT433"/>
      <c r="AU433"/>
    </row>
    <row r="434" spans="1:47" ht="12.75" customHeight="1" x14ac:dyDescent="0.35">
      <c r="A434" s="311">
        <f>FrontPage!$N$2</f>
        <v>1</v>
      </c>
      <c r="B434" s="311" t="str">
        <f t="shared" si="114"/>
        <v>RO13006.1</v>
      </c>
      <c r="C434" s="311">
        <f t="shared" si="116"/>
        <v>202526</v>
      </c>
      <c r="D434" s="1148" t="s">
        <v>264</v>
      </c>
      <c r="E434" s="311">
        <v>300</v>
      </c>
      <c r="F434" s="311" t="s">
        <v>552</v>
      </c>
      <c r="G434" s="311">
        <f t="shared" si="115"/>
        <v>0</v>
      </c>
      <c r="H434" s="1153">
        <f t="shared" ca="1" si="118"/>
        <v>0</v>
      </c>
      <c r="I434" s="311">
        <f t="shared" si="117"/>
        <v>6.1</v>
      </c>
      <c r="J434" s="1151"/>
      <c r="AL434"/>
      <c r="AM434"/>
      <c r="AN434"/>
      <c r="AO434"/>
      <c r="AP434"/>
      <c r="AQ434" s="333"/>
      <c r="AR434"/>
      <c r="AS434"/>
      <c r="AT434"/>
      <c r="AU434"/>
    </row>
    <row r="435" spans="1:47" ht="12.75" customHeight="1" x14ac:dyDescent="0.35">
      <c r="A435" s="311">
        <f>FrontPage!$N$2</f>
        <v>1</v>
      </c>
      <c r="B435" s="311" t="str">
        <f t="shared" si="114"/>
        <v>RO13006.2</v>
      </c>
      <c r="C435" s="311">
        <f t="shared" si="116"/>
        <v>202526</v>
      </c>
      <c r="D435" s="1148" t="s">
        <v>264</v>
      </c>
      <c r="E435" s="311">
        <v>300</v>
      </c>
      <c r="F435" s="311" t="s">
        <v>553</v>
      </c>
      <c r="G435" s="311">
        <f t="shared" si="115"/>
        <v>0</v>
      </c>
      <c r="H435" s="1153">
        <f t="shared" ca="1" si="118"/>
        <v>0</v>
      </c>
      <c r="I435" s="311">
        <f t="shared" si="117"/>
        <v>6.2</v>
      </c>
      <c r="J435" s="1151"/>
      <c r="AL435"/>
      <c r="AM435"/>
      <c r="AN435"/>
      <c r="AO435"/>
      <c r="AP435"/>
      <c r="AQ435" s="333"/>
      <c r="AR435"/>
      <c r="AS435"/>
      <c r="AT435"/>
      <c r="AU435"/>
    </row>
    <row r="436" spans="1:47" ht="12.75" customHeight="1" x14ac:dyDescent="0.35">
      <c r="A436" s="311">
        <f>FrontPage!$N$2</f>
        <v>1</v>
      </c>
      <c r="B436" s="311" t="str">
        <f t="shared" ref="B436:B499" si="119">D436&amp;E436&amp;I436</f>
        <v>RO13007</v>
      </c>
      <c r="C436" s="311">
        <f t="shared" si="116"/>
        <v>202526</v>
      </c>
      <c r="D436" s="1148" t="s">
        <v>264</v>
      </c>
      <c r="E436" s="311">
        <v>300</v>
      </c>
      <c r="F436" s="311" t="s">
        <v>554</v>
      </c>
      <c r="G436" s="311">
        <f t="shared" si="115"/>
        <v>0</v>
      </c>
      <c r="H436" s="1153">
        <f t="shared" ca="1" si="118"/>
        <v>0</v>
      </c>
      <c r="I436" s="311">
        <f t="shared" si="117"/>
        <v>7</v>
      </c>
      <c r="J436" s="1151"/>
      <c r="AL436"/>
      <c r="AM436"/>
      <c r="AN436"/>
      <c r="AO436"/>
      <c r="AP436"/>
      <c r="AQ436" s="333"/>
      <c r="AR436"/>
      <c r="AS436"/>
      <c r="AT436"/>
      <c r="AU436"/>
    </row>
    <row r="437" spans="1:47" ht="12.75" customHeight="1" x14ac:dyDescent="0.35">
      <c r="A437" s="311">
        <f>FrontPage!$N$2</f>
        <v>1</v>
      </c>
      <c r="B437" s="311" t="str">
        <f t="shared" si="119"/>
        <v>RO13008</v>
      </c>
      <c r="C437" s="311">
        <f t="shared" si="116"/>
        <v>202526</v>
      </c>
      <c r="D437" s="1148" t="s">
        <v>264</v>
      </c>
      <c r="E437" s="311">
        <v>300</v>
      </c>
      <c r="F437" s="311" t="s">
        <v>555</v>
      </c>
      <c r="G437" s="311">
        <f t="shared" si="115"/>
        <v>0</v>
      </c>
      <c r="H437" s="1153">
        <f t="shared" ca="1" si="118"/>
        <v>0</v>
      </c>
      <c r="I437" s="311">
        <f t="shared" si="117"/>
        <v>8</v>
      </c>
      <c r="J437" s="1151"/>
      <c r="AL437"/>
      <c r="AM437"/>
      <c r="AN437"/>
      <c r="AO437"/>
      <c r="AP437"/>
      <c r="AQ437" s="333"/>
      <c r="AR437"/>
      <c r="AS437"/>
      <c r="AT437"/>
      <c r="AU437"/>
    </row>
    <row r="438" spans="1:47" ht="12.75" customHeight="1" x14ac:dyDescent="0.35">
      <c r="A438" s="311">
        <f>FrontPage!$N$2</f>
        <v>1</v>
      </c>
      <c r="B438" s="311" t="str">
        <f t="shared" si="119"/>
        <v>RO130010</v>
      </c>
      <c r="C438" s="311">
        <f t="shared" si="116"/>
        <v>202526</v>
      </c>
      <c r="D438" s="1148" t="s">
        <v>264</v>
      </c>
      <c r="E438" s="311">
        <v>300</v>
      </c>
      <c r="F438" s="311" t="s">
        <v>557</v>
      </c>
      <c r="G438" s="311">
        <f t="shared" si="115"/>
        <v>0</v>
      </c>
      <c r="H438" s="1153">
        <f t="shared" ca="1" si="118"/>
        <v>0</v>
      </c>
      <c r="I438" s="311">
        <f t="shared" si="117"/>
        <v>10</v>
      </c>
      <c r="J438" s="1151"/>
      <c r="AL438"/>
      <c r="AM438"/>
      <c r="AN438"/>
      <c r="AO438"/>
      <c r="AP438"/>
      <c r="AQ438" s="333"/>
      <c r="AR438"/>
      <c r="AS438"/>
      <c r="AT438"/>
      <c r="AU438"/>
    </row>
    <row r="439" spans="1:47" ht="12.75" customHeight="1" x14ac:dyDescent="0.35">
      <c r="A439" s="311">
        <f>FrontPage!$N$2</f>
        <v>1</v>
      </c>
      <c r="B439" s="311" t="str">
        <f t="shared" si="119"/>
        <v>RO130011</v>
      </c>
      <c r="C439" s="311">
        <f t="shared" si="116"/>
        <v>202526</v>
      </c>
      <c r="D439" s="1148" t="s">
        <v>264</v>
      </c>
      <c r="E439" s="311">
        <v>300</v>
      </c>
      <c r="F439" s="311" t="s">
        <v>558</v>
      </c>
      <c r="G439" s="311">
        <f t="shared" si="115"/>
        <v>0</v>
      </c>
      <c r="H439" s="1153">
        <f t="shared" ca="1" si="118"/>
        <v>0</v>
      </c>
      <c r="I439" s="311">
        <f t="shared" si="117"/>
        <v>11</v>
      </c>
      <c r="J439" s="1151"/>
      <c r="AL439"/>
      <c r="AM439"/>
      <c r="AN439"/>
      <c r="AO439"/>
      <c r="AP439"/>
      <c r="AQ439" s="333"/>
      <c r="AR439"/>
      <c r="AS439"/>
      <c r="AT439"/>
      <c r="AU439"/>
    </row>
    <row r="440" spans="1:47" ht="12.75" customHeight="1" x14ac:dyDescent="0.35">
      <c r="A440" s="311">
        <f>FrontPage!$N$2</f>
        <v>1</v>
      </c>
      <c r="B440" s="311" t="str">
        <f t="shared" si="119"/>
        <v>RO13011.1</v>
      </c>
      <c r="C440" s="311">
        <f t="shared" si="116"/>
        <v>202526</v>
      </c>
      <c r="D440" s="1148" t="s">
        <v>264</v>
      </c>
      <c r="E440" s="311">
        <v>301</v>
      </c>
      <c r="F440" s="311" t="s">
        <v>547</v>
      </c>
      <c r="G440" s="311">
        <f t="shared" si="115"/>
        <v>0</v>
      </c>
      <c r="H440" s="1153">
        <f t="shared" ca="1" si="118"/>
        <v>0</v>
      </c>
      <c r="I440" s="311">
        <f t="shared" si="117"/>
        <v>1.1000000000000001</v>
      </c>
      <c r="J440" s="1151"/>
      <c r="AL440"/>
      <c r="AM440"/>
      <c r="AN440"/>
      <c r="AO440"/>
      <c r="AP440"/>
      <c r="AQ440" s="333"/>
      <c r="AR440"/>
      <c r="AS440"/>
      <c r="AT440"/>
      <c r="AU440"/>
    </row>
    <row r="441" spans="1:47" ht="12.75" customHeight="1" x14ac:dyDescent="0.35">
      <c r="A441" s="311">
        <f>FrontPage!$N$2</f>
        <v>1</v>
      </c>
      <c r="B441" s="311" t="str">
        <f t="shared" si="119"/>
        <v>RO13011.2</v>
      </c>
      <c r="C441" s="311">
        <f t="shared" si="116"/>
        <v>202526</v>
      </c>
      <c r="D441" s="1148" t="s">
        <v>264</v>
      </c>
      <c r="E441" s="311">
        <v>301</v>
      </c>
      <c r="F441" s="311" t="s">
        <v>548</v>
      </c>
      <c r="G441" s="311">
        <f t="shared" si="115"/>
        <v>0</v>
      </c>
      <c r="H441" s="1153">
        <f t="shared" ca="1" si="118"/>
        <v>0</v>
      </c>
      <c r="I441" s="311">
        <f t="shared" si="117"/>
        <v>1.2</v>
      </c>
      <c r="J441" s="1151"/>
      <c r="AL441"/>
      <c r="AM441"/>
      <c r="AN441"/>
      <c r="AO441"/>
      <c r="AP441"/>
      <c r="AQ441" s="333"/>
      <c r="AR441"/>
      <c r="AS441"/>
      <c r="AT441"/>
      <c r="AU441"/>
    </row>
    <row r="442" spans="1:47" ht="12.75" customHeight="1" x14ac:dyDescent="0.35">
      <c r="A442" s="311">
        <f>FrontPage!$N$2</f>
        <v>1</v>
      </c>
      <c r="B442" s="311" t="str">
        <f t="shared" si="119"/>
        <v>RO13012</v>
      </c>
      <c r="C442" s="311">
        <f t="shared" si="116"/>
        <v>202526</v>
      </c>
      <c r="D442" s="1148" t="s">
        <v>264</v>
      </c>
      <c r="E442" s="311">
        <v>301</v>
      </c>
      <c r="F442" s="311" t="s">
        <v>546</v>
      </c>
      <c r="G442" s="311">
        <f t="shared" si="115"/>
        <v>0</v>
      </c>
      <c r="H442" s="1153">
        <f t="shared" ca="1" si="118"/>
        <v>0</v>
      </c>
      <c r="I442" s="311">
        <f t="shared" si="117"/>
        <v>2</v>
      </c>
      <c r="J442" s="1151"/>
      <c r="AL442"/>
      <c r="AM442"/>
      <c r="AN442"/>
      <c r="AO442"/>
      <c r="AP442"/>
      <c r="AQ442" s="333"/>
      <c r="AR442"/>
      <c r="AS442"/>
      <c r="AT442"/>
      <c r="AU442"/>
    </row>
    <row r="443" spans="1:47" ht="12.75" customHeight="1" x14ac:dyDescent="0.35">
      <c r="A443" s="311">
        <f>FrontPage!$N$2</f>
        <v>1</v>
      </c>
      <c r="B443" s="311" t="str">
        <f t="shared" si="119"/>
        <v>RO13013</v>
      </c>
      <c r="C443" s="311">
        <f t="shared" si="116"/>
        <v>202526</v>
      </c>
      <c r="D443" s="1148" t="s">
        <v>264</v>
      </c>
      <c r="E443" s="311">
        <v>301</v>
      </c>
      <c r="F443" s="311" t="s">
        <v>549</v>
      </c>
      <c r="G443" s="311">
        <f t="shared" si="115"/>
        <v>0</v>
      </c>
      <c r="H443" s="1153">
        <f t="shared" ca="1" si="118"/>
        <v>0</v>
      </c>
      <c r="I443" s="311">
        <f t="shared" si="117"/>
        <v>3</v>
      </c>
      <c r="J443" s="1151"/>
      <c r="AL443"/>
      <c r="AM443"/>
      <c r="AN443"/>
      <c r="AO443"/>
      <c r="AP443"/>
      <c r="AQ443" s="333"/>
      <c r="AR443"/>
      <c r="AS443"/>
      <c r="AT443"/>
      <c r="AU443"/>
    </row>
    <row r="444" spans="1:47" ht="12.75" customHeight="1" x14ac:dyDescent="0.35">
      <c r="A444" s="311">
        <f>FrontPage!$N$2</f>
        <v>1</v>
      </c>
      <c r="B444" s="311" t="str">
        <f t="shared" si="119"/>
        <v>RO13015</v>
      </c>
      <c r="C444" s="311">
        <f t="shared" si="116"/>
        <v>202526</v>
      </c>
      <c r="D444" s="1148" t="s">
        <v>264</v>
      </c>
      <c r="E444" s="311">
        <v>301</v>
      </c>
      <c r="F444" s="311" t="s">
        <v>551</v>
      </c>
      <c r="G444" s="311">
        <f t="shared" si="115"/>
        <v>0</v>
      </c>
      <c r="H444" s="1153">
        <f t="shared" ca="1" si="118"/>
        <v>0</v>
      </c>
      <c r="I444" s="311">
        <f t="shared" si="117"/>
        <v>5</v>
      </c>
      <c r="J444" s="1151"/>
      <c r="AL444"/>
      <c r="AM444"/>
      <c r="AN444"/>
      <c r="AO444"/>
      <c r="AP444"/>
      <c r="AQ444" s="333"/>
      <c r="AR444"/>
      <c r="AS444"/>
      <c r="AT444"/>
      <c r="AU444"/>
    </row>
    <row r="445" spans="1:47" ht="12.75" customHeight="1" x14ac:dyDescent="0.35">
      <c r="A445" s="311">
        <f>FrontPage!$N$2</f>
        <v>1</v>
      </c>
      <c r="B445" s="311" t="str">
        <f t="shared" si="119"/>
        <v>RO13016.1</v>
      </c>
      <c r="C445" s="311">
        <f t="shared" si="116"/>
        <v>202526</v>
      </c>
      <c r="D445" s="1148" t="s">
        <v>264</v>
      </c>
      <c r="E445" s="311">
        <v>301</v>
      </c>
      <c r="F445" s="311" t="s">
        <v>552</v>
      </c>
      <c r="G445" s="311">
        <f t="shared" si="115"/>
        <v>0</v>
      </c>
      <c r="H445" s="1153">
        <f t="shared" ca="1" si="118"/>
        <v>0</v>
      </c>
      <c r="I445" s="311">
        <f t="shared" si="117"/>
        <v>6.1</v>
      </c>
      <c r="J445" s="1151"/>
      <c r="AL445"/>
      <c r="AM445"/>
      <c r="AN445"/>
      <c r="AO445"/>
      <c r="AP445"/>
      <c r="AQ445" s="333"/>
      <c r="AR445"/>
      <c r="AS445"/>
      <c r="AT445"/>
      <c r="AU445"/>
    </row>
    <row r="446" spans="1:47" ht="12.75" customHeight="1" x14ac:dyDescent="0.35">
      <c r="A446" s="311">
        <f>FrontPage!$N$2</f>
        <v>1</v>
      </c>
      <c r="B446" s="311" t="str">
        <f t="shared" si="119"/>
        <v>RO13016.2</v>
      </c>
      <c r="C446" s="311">
        <f t="shared" si="116"/>
        <v>202526</v>
      </c>
      <c r="D446" s="1148" t="s">
        <v>264</v>
      </c>
      <c r="E446" s="311">
        <v>301</v>
      </c>
      <c r="F446" s="311" t="s">
        <v>553</v>
      </c>
      <c r="G446" s="311">
        <f t="shared" si="115"/>
        <v>0</v>
      </c>
      <c r="H446" s="1153">
        <f t="shared" ca="1" si="118"/>
        <v>0</v>
      </c>
      <c r="I446" s="311">
        <f t="shared" si="117"/>
        <v>6.2</v>
      </c>
      <c r="J446" s="1151"/>
      <c r="AL446"/>
      <c r="AM446"/>
      <c r="AN446"/>
      <c r="AO446"/>
      <c r="AP446"/>
      <c r="AQ446" s="333"/>
      <c r="AR446"/>
      <c r="AS446"/>
      <c r="AT446"/>
      <c r="AU446"/>
    </row>
    <row r="447" spans="1:47" ht="12.75" customHeight="1" x14ac:dyDescent="0.35">
      <c r="A447" s="311">
        <f>FrontPage!$N$2</f>
        <v>1</v>
      </c>
      <c r="B447" s="311" t="str">
        <f t="shared" si="119"/>
        <v>RO13017</v>
      </c>
      <c r="C447" s="311">
        <f t="shared" si="116"/>
        <v>202526</v>
      </c>
      <c r="D447" s="1148" t="s">
        <v>264</v>
      </c>
      <c r="E447" s="311">
        <v>301</v>
      </c>
      <c r="F447" s="311" t="s">
        <v>554</v>
      </c>
      <c r="G447" s="311">
        <f t="shared" si="115"/>
        <v>0</v>
      </c>
      <c r="H447" s="1153">
        <f t="shared" ca="1" si="118"/>
        <v>0</v>
      </c>
      <c r="I447" s="311">
        <f t="shared" si="117"/>
        <v>7</v>
      </c>
      <c r="J447" s="1151"/>
      <c r="AL447"/>
      <c r="AM447"/>
      <c r="AN447"/>
      <c r="AO447"/>
      <c r="AP447"/>
      <c r="AQ447" s="333"/>
      <c r="AR447"/>
      <c r="AS447"/>
      <c r="AT447"/>
      <c r="AU447"/>
    </row>
    <row r="448" spans="1:47" ht="12.75" customHeight="1" x14ac:dyDescent="0.35">
      <c r="A448" s="311">
        <f>FrontPage!$N$2</f>
        <v>1</v>
      </c>
      <c r="B448" s="311" t="str">
        <f t="shared" si="119"/>
        <v>RO13018</v>
      </c>
      <c r="C448" s="311">
        <f t="shared" si="116"/>
        <v>202526</v>
      </c>
      <c r="D448" s="1148" t="s">
        <v>264</v>
      </c>
      <c r="E448" s="311">
        <v>301</v>
      </c>
      <c r="F448" s="311" t="s">
        <v>555</v>
      </c>
      <c r="G448" s="311">
        <f t="shared" si="115"/>
        <v>0</v>
      </c>
      <c r="H448" s="1153">
        <f t="shared" ca="1" si="118"/>
        <v>0</v>
      </c>
      <c r="I448" s="311">
        <f t="shared" si="117"/>
        <v>8</v>
      </c>
      <c r="J448" s="1151"/>
      <c r="AL448"/>
      <c r="AM448"/>
      <c r="AN448"/>
      <c r="AO448"/>
      <c r="AP448"/>
      <c r="AQ448" s="333"/>
      <c r="AR448"/>
      <c r="AS448"/>
      <c r="AT448"/>
      <c r="AU448"/>
    </row>
    <row r="449" spans="1:47" ht="12.75" customHeight="1" x14ac:dyDescent="0.35">
      <c r="A449" s="311">
        <f>FrontPage!$N$2</f>
        <v>1</v>
      </c>
      <c r="B449" s="311" t="str">
        <f t="shared" si="119"/>
        <v>RO130110</v>
      </c>
      <c r="C449" s="311">
        <f t="shared" si="116"/>
        <v>202526</v>
      </c>
      <c r="D449" s="1148" t="s">
        <v>264</v>
      </c>
      <c r="E449" s="311">
        <v>301</v>
      </c>
      <c r="F449" s="311" t="s">
        <v>557</v>
      </c>
      <c r="G449" s="311">
        <f t="shared" si="115"/>
        <v>0</v>
      </c>
      <c r="H449" s="1153">
        <f t="shared" ca="1" si="118"/>
        <v>0</v>
      </c>
      <c r="I449" s="311">
        <f t="shared" si="117"/>
        <v>10</v>
      </c>
      <c r="J449" s="1151"/>
      <c r="AL449"/>
      <c r="AM449"/>
      <c r="AN449"/>
      <c r="AO449"/>
      <c r="AP449"/>
      <c r="AQ449" s="333"/>
      <c r="AR449"/>
      <c r="AS449"/>
      <c r="AT449"/>
      <c r="AU449"/>
    </row>
    <row r="450" spans="1:47" ht="12.75" customHeight="1" x14ac:dyDescent="0.35">
      <c r="A450" s="311">
        <f>FrontPage!$N$2</f>
        <v>1</v>
      </c>
      <c r="B450" s="311" t="str">
        <f t="shared" si="119"/>
        <v>RO130111</v>
      </c>
      <c r="C450" s="311">
        <f t="shared" si="116"/>
        <v>202526</v>
      </c>
      <c r="D450" s="1148" t="s">
        <v>264</v>
      </c>
      <c r="E450" s="311">
        <v>301</v>
      </c>
      <c r="F450" s="311" t="s">
        <v>558</v>
      </c>
      <c r="G450" s="311">
        <f t="shared" si="115"/>
        <v>0</v>
      </c>
      <c r="H450" s="1153">
        <f t="shared" ca="1" si="118"/>
        <v>0</v>
      </c>
      <c r="I450" s="311">
        <f t="shared" si="117"/>
        <v>11</v>
      </c>
      <c r="J450" s="1151"/>
      <c r="AL450"/>
      <c r="AM450"/>
      <c r="AN450"/>
      <c r="AO450"/>
      <c r="AP450"/>
      <c r="AQ450" s="333"/>
      <c r="AR450"/>
      <c r="AS450"/>
      <c r="AT450"/>
      <c r="AU450"/>
    </row>
    <row r="451" spans="1:47" ht="12.75" customHeight="1" x14ac:dyDescent="0.35">
      <c r="A451" s="311">
        <f>FrontPage!$N$2</f>
        <v>1</v>
      </c>
      <c r="B451" s="311" t="str">
        <f t="shared" si="119"/>
        <v>RO13021.1</v>
      </c>
      <c r="C451" s="311">
        <f t="shared" si="116"/>
        <v>202526</v>
      </c>
      <c r="D451" s="1148" t="s">
        <v>264</v>
      </c>
      <c r="E451" s="311">
        <v>302</v>
      </c>
      <c r="F451" s="311" t="s">
        <v>547</v>
      </c>
      <c r="G451" s="311">
        <f t="shared" si="115"/>
        <v>0</v>
      </c>
      <c r="H451" s="1153">
        <f t="shared" ca="1" si="118"/>
        <v>0</v>
      </c>
      <c r="I451" s="311">
        <f t="shared" si="117"/>
        <v>1.1000000000000001</v>
      </c>
      <c r="J451" s="1151"/>
      <c r="AL451"/>
      <c r="AM451"/>
      <c r="AN451"/>
      <c r="AO451"/>
      <c r="AP451"/>
      <c r="AQ451" s="333"/>
      <c r="AR451"/>
      <c r="AS451"/>
      <c r="AT451"/>
      <c r="AU451"/>
    </row>
    <row r="452" spans="1:47" ht="12.75" customHeight="1" x14ac:dyDescent="0.35">
      <c r="A452" s="311">
        <f>FrontPage!$N$2</f>
        <v>1</v>
      </c>
      <c r="B452" s="311" t="str">
        <f t="shared" si="119"/>
        <v>RO13021.2</v>
      </c>
      <c r="C452" s="311">
        <f t="shared" si="116"/>
        <v>202526</v>
      </c>
      <c r="D452" s="1148" t="s">
        <v>264</v>
      </c>
      <c r="E452" s="311">
        <v>302</v>
      </c>
      <c r="F452" s="311" t="s">
        <v>548</v>
      </c>
      <c r="G452" s="311">
        <f t="shared" si="115"/>
        <v>0</v>
      </c>
      <c r="H452" s="1153">
        <f t="shared" ca="1" si="118"/>
        <v>0</v>
      </c>
      <c r="I452" s="311">
        <f t="shared" si="117"/>
        <v>1.2</v>
      </c>
      <c r="J452" s="1151"/>
      <c r="AL452"/>
      <c r="AM452"/>
      <c r="AN452"/>
      <c r="AO452"/>
      <c r="AP452"/>
      <c r="AQ452" s="333"/>
      <c r="AR452"/>
      <c r="AS452"/>
      <c r="AT452"/>
      <c r="AU452"/>
    </row>
    <row r="453" spans="1:47" ht="12.75" customHeight="1" x14ac:dyDescent="0.35">
      <c r="A453" s="311">
        <f>FrontPage!$N$2</f>
        <v>1</v>
      </c>
      <c r="B453" s="311" t="str">
        <f t="shared" si="119"/>
        <v>RO13022</v>
      </c>
      <c r="C453" s="311">
        <f t="shared" si="116"/>
        <v>202526</v>
      </c>
      <c r="D453" s="1148" t="s">
        <v>264</v>
      </c>
      <c r="E453" s="311">
        <v>302</v>
      </c>
      <c r="F453" s="311" t="s">
        <v>546</v>
      </c>
      <c r="G453" s="311">
        <f t="shared" si="115"/>
        <v>0</v>
      </c>
      <c r="H453" s="1153">
        <f t="shared" ca="1" si="118"/>
        <v>0</v>
      </c>
      <c r="I453" s="311">
        <f t="shared" si="117"/>
        <v>2</v>
      </c>
      <c r="J453" s="1151"/>
      <c r="AL453"/>
      <c r="AM453"/>
      <c r="AN453"/>
      <c r="AO453"/>
      <c r="AP453"/>
      <c r="AQ453" s="333"/>
      <c r="AR453"/>
      <c r="AS453"/>
      <c r="AT453"/>
      <c r="AU453"/>
    </row>
    <row r="454" spans="1:47" ht="12.75" customHeight="1" x14ac:dyDescent="0.35">
      <c r="A454" s="311">
        <f>FrontPage!$N$2</f>
        <v>1</v>
      </c>
      <c r="B454" s="311" t="str">
        <f t="shared" si="119"/>
        <v>RO13023</v>
      </c>
      <c r="C454" s="311">
        <f t="shared" si="116"/>
        <v>202526</v>
      </c>
      <c r="D454" s="1148" t="s">
        <v>264</v>
      </c>
      <c r="E454" s="311">
        <v>302</v>
      </c>
      <c r="F454" s="311" t="s">
        <v>549</v>
      </c>
      <c r="G454" s="311">
        <f t="shared" si="115"/>
        <v>0</v>
      </c>
      <c r="H454" s="1153">
        <f t="shared" ca="1" si="118"/>
        <v>0</v>
      </c>
      <c r="I454" s="311">
        <f t="shared" si="117"/>
        <v>3</v>
      </c>
      <c r="J454" s="1151"/>
      <c r="AL454"/>
      <c r="AM454"/>
      <c r="AN454"/>
      <c r="AO454"/>
      <c r="AP454"/>
      <c r="AQ454" s="333"/>
      <c r="AR454"/>
      <c r="AS454"/>
      <c r="AT454"/>
      <c r="AU454"/>
    </row>
    <row r="455" spans="1:47" ht="12.75" customHeight="1" x14ac:dyDescent="0.35">
      <c r="A455" s="311">
        <f>FrontPage!$N$2</f>
        <v>1</v>
      </c>
      <c r="B455" s="311" t="str">
        <f t="shared" si="119"/>
        <v>RO13025</v>
      </c>
      <c r="C455" s="311">
        <f t="shared" si="116"/>
        <v>202526</v>
      </c>
      <c r="D455" s="1148" t="s">
        <v>264</v>
      </c>
      <c r="E455" s="311">
        <v>302</v>
      </c>
      <c r="F455" s="311" t="s">
        <v>551</v>
      </c>
      <c r="G455" s="311">
        <f t="shared" si="115"/>
        <v>0</v>
      </c>
      <c r="H455" s="1153">
        <f t="shared" ca="1" si="118"/>
        <v>0</v>
      </c>
      <c r="I455" s="311">
        <f t="shared" si="117"/>
        <v>5</v>
      </c>
      <c r="J455" s="1151"/>
      <c r="AL455"/>
      <c r="AM455"/>
      <c r="AN455"/>
      <c r="AO455"/>
      <c r="AP455"/>
      <c r="AQ455" s="333"/>
      <c r="AR455"/>
      <c r="AS455"/>
      <c r="AT455"/>
      <c r="AU455"/>
    </row>
    <row r="456" spans="1:47" ht="12.75" customHeight="1" x14ac:dyDescent="0.35">
      <c r="A456" s="311">
        <f>FrontPage!$N$2</f>
        <v>1</v>
      </c>
      <c r="B456" s="311" t="str">
        <f t="shared" si="119"/>
        <v>RO13026.1</v>
      </c>
      <c r="C456" s="311">
        <f t="shared" si="116"/>
        <v>202526</v>
      </c>
      <c r="D456" s="1148" t="s">
        <v>264</v>
      </c>
      <c r="E456" s="311">
        <v>302</v>
      </c>
      <c r="F456" s="311" t="s">
        <v>552</v>
      </c>
      <c r="G456" s="311">
        <f t="shared" si="115"/>
        <v>0</v>
      </c>
      <c r="H456" s="1153">
        <f t="shared" ca="1" si="118"/>
        <v>0</v>
      </c>
      <c r="I456" s="311">
        <f t="shared" si="117"/>
        <v>6.1</v>
      </c>
      <c r="J456" s="1151"/>
      <c r="AL456"/>
      <c r="AM456"/>
      <c r="AN456"/>
      <c r="AO456"/>
      <c r="AP456"/>
      <c r="AQ456" s="333"/>
      <c r="AR456"/>
      <c r="AS456"/>
      <c r="AT456"/>
      <c r="AU456"/>
    </row>
    <row r="457" spans="1:47" ht="12.75" customHeight="1" x14ac:dyDescent="0.35">
      <c r="A457" s="311">
        <f>FrontPage!$N$2</f>
        <v>1</v>
      </c>
      <c r="B457" s="311" t="str">
        <f t="shared" si="119"/>
        <v>RO13026.2</v>
      </c>
      <c r="C457" s="311">
        <f t="shared" si="116"/>
        <v>202526</v>
      </c>
      <c r="D457" s="1148" t="s">
        <v>264</v>
      </c>
      <c r="E457" s="311">
        <v>302</v>
      </c>
      <c r="F457" s="311" t="s">
        <v>553</v>
      </c>
      <c r="G457" s="311">
        <f t="shared" si="115"/>
        <v>0</v>
      </c>
      <c r="H457" s="1153">
        <f t="shared" ca="1" si="118"/>
        <v>0</v>
      </c>
      <c r="I457" s="311">
        <f t="shared" si="117"/>
        <v>6.2</v>
      </c>
      <c r="J457" s="1151"/>
      <c r="AL457"/>
      <c r="AM457"/>
      <c r="AN457"/>
      <c r="AO457"/>
      <c r="AP457"/>
      <c r="AQ457" s="333"/>
      <c r="AR457"/>
      <c r="AS457"/>
      <c r="AT457"/>
      <c r="AU457"/>
    </row>
    <row r="458" spans="1:47" ht="12.75" customHeight="1" x14ac:dyDescent="0.35">
      <c r="A458" s="311">
        <f>FrontPage!$N$2</f>
        <v>1</v>
      </c>
      <c r="B458" s="311" t="str">
        <f t="shared" si="119"/>
        <v>RO13027</v>
      </c>
      <c r="C458" s="311">
        <f t="shared" si="116"/>
        <v>202526</v>
      </c>
      <c r="D458" s="1148" t="s">
        <v>264</v>
      </c>
      <c r="E458" s="311">
        <v>302</v>
      </c>
      <c r="F458" s="311" t="s">
        <v>554</v>
      </c>
      <c r="G458" s="311">
        <f t="shared" ref="G458:G521" si="120">UANumber</f>
        <v>0</v>
      </c>
      <c r="H458" s="1153">
        <f t="shared" ca="1" si="118"/>
        <v>0</v>
      </c>
      <c r="I458" s="311">
        <f t="shared" si="117"/>
        <v>7</v>
      </c>
      <c r="J458" s="1151"/>
      <c r="AL458"/>
      <c r="AM458"/>
      <c r="AN458"/>
      <c r="AO458"/>
      <c r="AP458"/>
      <c r="AQ458" s="333"/>
      <c r="AR458"/>
      <c r="AS458"/>
      <c r="AT458"/>
      <c r="AU458"/>
    </row>
    <row r="459" spans="1:47" ht="12.75" customHeight="1" x14ac:dyDescent="0.35">
      <c r="A459" s="311">
        <f>FrontPage!$N$2</f>
        <v>1</v>
      </c>
      <c r="B459" s="311" t="str">
        <f t="shared" si="119"/>
        <v>RO13028</v>
      </c>
      <c r="C459" s="311">
        <f t="shared" si="116"/>
        <v>202526</v>
      </c>
      <c r="D459" s="1148" t="s">
        <v>264</v>
      </c>
      <c r="E459" s="311">
        <v>302</v>
      </c>
      <c r="F459" s="311" t="s">
        <v>555</v>
      </c>
      <c r="G459" s="311">
        <f t="shared" si="120"/>
        <v>0</v>
      </c>
      <c r="H459" s="1153">
        <f t="shared" ca="1" si="118"/>
        <v>0</v>
      </c>
      <c r="I459" s="311">
        <f t="shared" si="117"/>
        <v>8</v>
      </c>
      <c r="J459" s="1151"/>
      <c r="AL459"/>
      <c r="AM459"/>
      <c r="AN459"/>
      <c r="AO459"/>
      <c r="AP459"/>
      <c r="AQ459" s="333"/>
      <c r="AR459"/>
      <c r="AS459"/>
      <c r="AT459"/>
      <c r="AU459"/>
    </row>
    <row r="460" spans="1:47" ht="12.75" customHeight="1" x14ac:dyDescent="0.35">
      <c r="A460" s="311">
        <f>FrontPage!$N$2</f>
        <v>1</v>
      </c>
      <c r="B460" s="311" t="str">
        <f t="shared" si="119"/>
        <v>RO130210</v>
      </c>
      <c r="C460" s="311">
        <f t="shared" si="116"/>
        <v>202526</v>
      </c>
      <c r="D460" s="1148" t="s">
        <v>264</v>
      </c>
      <c r="E460" s="311">
        <v>302</v>
      </c>
      <c r="F460" s="311" t="s">
        <v>557</v>
      </c>
      <c r="G460" s="311">
        <f t="shared" si="120"/>
        <v>0</v>
      </c>
      <c r="H460" s="1153">
        <f t="shared" ca="1" si="118"/>
        <v>0</v>
      </c>
      <c r="I460" s="311">
        <f t="shared" si="117"/>
        <v>10</v>
      </c>
      <c r="J460" s="1151"/>
      <c r="AL460"/>
      <c r="AM460"/>
      <c r="AN460"/>
      <c r="AO460"/>
      <c r="AP460"/>
      <c r="AQ460" s="333"/>
      <c r="AR460"/>
      <c r="AS460"/>
      <c r="AT460"/>
      <c r="AU460"/>
    </row>
    <row r="461" spans="1:47" ht="12.75" customHeight="1" x14ac:dyDescent="0.35">
      <c r="A461" s="311">
        <f>FrontPage!$N$2</f>
        <v>1</v>
      </c>
      <c r="B461" s="311" t="str">
        <f t="shared" si="119"/>
        <v>RO130211</v>
      </c>
      <c r="C461" s="311">
        <f t="shared" si="116"/>
        <v>202526</v>
      </c>
      <c r="D461" s="1148" t="s">
        <v>264</v>
      </c>
      <c r="E461" s="311">
        <v>302</v>
      </c>
      <c r="F461" s="311" t="s">
        <v>558</v>
      </c>
      <c r="G461" s="311">
        <f t="shared" si="120"/>
        <v>0</v>
      </c>
      <c r="H461" s="1153">
        <f t="shared" ca="1" si="118"/>
        <v>0</v>
      </c>
      <c r="I461" s="311">
        <f t="shared" si="117"/>
        <v>11</v>
      </c>
      <c r="J461" s="1151"/>
      <c r="AL461"/>
      <c r="AM461"/>
      <c r="AN461"/>
      <c r="AO461"/>
      <c r="AP461"/>
      <c r="AQ461" s="333"/>
      <c r="AR461"/>
      <c r="AS461"/>
      <c r="AT461"/>
      <c r="AU461"/>
    </row>
    <row r="462" spans="1:47" ht="12.75" customHeight="1" x14ac:dyDescent="0.35">
      <c r="A462" s="311">
        <f>FrontPage!$N$2</f>
        <v>1</v>
      </c>
      <c r="B462" s="311" t="str">
        <f t="shared" si="119"/>
        <v>RO13031.1</v>
      </c>
      <c r="C462" s="311">
        <f t="shared" si="116"/>
        <v>202526</v>
      </c>
      <c r="D462" s="1148" t="s">
        <v>264</v>
      </c>
      <c r="E462" s="311">
        <v>303</v>
      </c>
      <c r="F462" s="311" t="s">
        <v>547</v>
      </c>
      <c r="G462" s="311">
        <f t="shared" si="120"/>
        <v>0</v>
      </c>
      <c r="H462" s="1153">
        <f t="shared" ca="1" si="118"/>
        <v>0</v>
      </c>
      <c r="I462" s="311">
        <f t="shared" si="117"/>
        <v>1.1000000000000001</v>
      </c>
      <c r="J462" s="1151"/>
      <c r="AL462"/>
      <c r="AM462"/>
      <c r="AN462"/>
      <c r="AO462"/>
      <c r="AP462"/>
      <c r="AQ462" s="333"/>
      <c r="AR462"/>
      <c r="AS462"/>
      <c r="AT462"/>
      <c r="AU462"/>
    </row>
    <row r="463" spans="1:47" ht="12.75" customHeight="1" x14ac:dyDescent="0.35">
      <c r="A463" s="311">
        <f>FrontPage!$N$2</f>
        <v>1</v>
      </c>
      <c r="B463" s="311" t="str">
        <f t="shared" si="119"/>
        <v>RO13031.2</v>
      </c>
      <c r="C463" s="311">
        <f t="shared" si="116"/>
        <v>202526</v>
      </c>
      <c r="D463" s="1148" t="s">
        <v>264</v>
      </c>
      <c r="E463" s="311">
        <v>303</v>
      </c>
      <c r="F463" s="311" t="s">
        <v>548</v>
      </c>
      <c r="G463" s="311">
        <f t="shared" si="120"/>
        <v>0</v>
      </c>
      <c r="H463" s="1153">
        <f t="shared" ca="1" si="118"/>
        <v>0</v>
      </c>
      <c r="I463" s="311">
        <f t="shared" si="117"/>
        <v>1.2</v>
      </c>
      <c r="J463" s="1151"/>
      <c r="AL463"/>
      <c r="AM463"/>
      <c r="AN463"/>
      <c r="AO463"/>
      <c r="AP463"/>
      <c r="AQ463" s="333"/>
      <c r="AR463"/>
      <c r="AS463"/>
      <c r="AT463"/>
      <c r="AU463"/>
    </row>
    <row r="464" spans="1:47" ht="12.75" customHeight="1" x14ac:dyDescent="0.35">
      <c r="A464" s="311">
        <f>FrontPage!$N$2</f>
        <v>1</v>
      </c>
      <c r="B464" s="311" t="str">
        <f t="shared" si="119"/>
        <v>RO13032</v>
      </c>
      <c r="C464" s="311">
        <f t="shared" si="116"/>
        <v>202526</v>
      </c>
      <c r="D464" s="1148" t="s">
        <v>264</v>
      </c>
      <c r="E464" s="311">
        <v>303</v>
      </c>
      <c r="F464" s="311" t="s">
        <v>546</v>
      </c>
      <c r="G464" s="311">
        <f t="shared" si="120"/>
        <v>0</v>
      </c>
      <c r="H464" s="1153">
        <f t="shared" ca="1" si="118"/>
        <v>0</v>
      </c>
      <c r="I464" s="311">
        <f t="shared" si="117"/>
        <v>2</v>
      </c>
      <c r="J464" s="1151"/>
      <c r="AL464"/>
      <c r="AM464"/>
      <c r="AN464"/>
      <c r="AO464"/>
      <c r="AP464"/>
      <c r="AQ464" s="333"/>
      <c r="AR464"/>
      <c r="AS464"/>
      <c r="AT464"/>
      <c r="AU464"/>
    </row>
    <row r="465" spans="1:47" ht="12.75" customHeight="1" x14ac:dyDescent="0.35">
      <c r="A465" s="311">
        <f>FrontPage!$N$2</f>
        <v>1</v>
      </c>
      <c r="B465" s="311" t="str">
        <f t="shared" si="119"/>
        <v>RO13033</v>
      </c>
      <c r="C465" s="311">
        <f t="shared" si="116"/>
        <v>202526</v>
      </c>
      <c r="D465" s="1148" t="s">
        <v>264</v>
      </c>
      <c r="E465" s="311">
        <v>303</v>
      </c>
      <c r="F465" s="311" t="s">
        <v>549</v>
      </c>
      <c r="G465" s="311">
        <f t="shared" si="120"/>
        <v>0</v>
      </c>
      <c r="H465" s="1153">
        <f t="shared" ca="1" si="118"/>
        <v>0</v>
      </c>
      <c r="I465" s="311">
        <f t="shared" si="117"/>
        <v>3</v>
      </c>
      <c r="J465" s="1151"/>
      <c r="AL465"/>
      <c r="AM465"/>
      <c r="AN465"/>
      <c r="AO465"/>
      <c r="AP465"/>
      <c r="AQ465" s="333"/>
      <c r="AR465"/>
      <c r="AS465"/>
      <c r="AT465"/>
      <c r="AU465"/>
    </row>
    <row r="466" spans="1:47" ht="12.75" customHeight="1" x14ac:dyDescent="0.35">
      <c r="A466" s="311">
        <f>FrontPage!$N$2</f>
        <v>1</v>
      </c>
      <c r="B466" s="311" t="str">
        <f t="shared" si="119"/>
        <v>RO13035</v>
      </c>
      <c r="C466" s="311">
        <f t="shared" si="116"/>
        <v>202526</v>
      </c>
      <c r="D466" s="1148" t="s">
        <v>264</v>
      </c>
      <c r="E466" s="311">
        <v>303</v>
      </c>
      <c r="F466" s="311" t="s">
        <v>551</v>
      </c>
      <c r="G466" s="311">
        <f t="shared" si="120"/>
        <v>0</v>
      </c>
      <c r="H466" s="1153">
        <f t="shared" ca="1" si="118"/>
        <v>0</v>
      </c>
      <c r="I466" s="311">
        <f t="shared" si="117"/>
        <v>5</v>
      </c>
      <c r="J466" s="1151"/>
      <c r="AL466"/>
      <c r="AM466"/>
      <c r="AN466"/>
      <c r="AO466"/>
      <c r="AP466"/>
      <c r="AQ466" s="333"/>
      <c r="AR466"/>
      <c r="AS466"/>
      <c r="AT466"/>
      <c r="AU466"/>
    </row>
    <row r="467" spans="1:47" ht="12.75" customHeight="1" x14ac:dyDescent="0.35">
      <c r="A467" s="311">
        <f>FrontPage!$N$2</f>
        <v>1</v>
      </c>
      <c r="B467" s="311" t="str">
        <f t="shared" si="119"/>
        <v>RO13036.1</v>
      </c>
      <c r="C467" s="311">
        <f t="shared" si="116"/>
        <v>202526</v>
      </c>
      <c r="D467" s="1148" t="s">
        <v>264</v>
      </c>
      <c r="E467" s="311">
        <v>303</v>
      </c>
      <c r="F467" s="311" t="s">
        <v>552</v>
      </c>
      <c r="G467" s="311">
        <f t="shared" si="120"/>
        <v>0</v>
      </c>
      <c r="H467" s="1153">
        <f t="shared" ca="1" si="118"/>
        <v>0</v>
      </c>
      <c r="I467" s="311">
        <f t="shared" si="117"/>
        <v>6.1</v>
      </c>
      <c r="J467" s="1151"/>
      <c r="AL467"/>
      <c r="AM467"/>
      <c r="AN467"/>
      <c r="AO467"/>
      <c r="AP467"/>
      <c r="AQ467" s="333"/>
      <c r="AR467"/>
      <c r="AS467"/>
      <c r="AT467"/>
      <c r="AU467"/>
    </row>
    <row r="468" spans="1:47" ht="12.75" customHeight="1" x14ac:dyDescent="0.35">
      <c r="A468" s="311">
        <f>FrontPage!$N$2</f>
        <v>1</v>
      </c>
      <c r="B468" s="311" t="str">
        <f t="shared" si="119"/>
        <v>RO13036.2</v>
      </c>
      <c r="C468" s="311">
        <f t="shared" si="116"/>
        <v>202526</v>
      </c>
      <c r="D468" s="1148" t="s">
        <v>264</v>
      </c>
      <c r="E468" s="311">
        <v>303</v>
      </c>
      <c r="F468" s="311" t="s">
        <v>553</v>
      </c>
      <c r="G468" s="311">
        <f t="shared" si="120"/>
        <v>0</v>
      </c>
      <c r="H468" s="1153">
        <f t="shared" ca="1" si="118"/>
        <v>0</v>
      </c>
      <c r="I468" s="311">
        <f t="shared" si="117"/>
        <v>6.2</v>
      </c>
      <c r="J468" s="1151"/>
      <c r="AL468"/>
      <c r="AM468"/>
      <c r="AN468"/>
      <c r="AO468"/>
      <c r="AP468"/>
      <c r="AQ468" s="333"/>
      <c r="AR468"/>
      <c r="AS468"/>
      <c r="AT468"/>
      <c r="AU468"/>
    </row>
    <row r="469" spans="1:47" ht="12.75" customHeight="1" x14ac:dyDescent="0.35">
      <c r="A469" s="311">
        <f>FrontPage!$N$2</f>
        <v>1</v>
      </c>
      <c r="B469" s="311" t="str">
        <f t="shared" si="119"/>
        <v>RO13037</v>
      </c>
      <c r="C469" s="311">
        <f t="shared" si="116"/>
        <v>202526</v>
      </c>
      <c r="D469" s="1148" t="s">
        <v>264</v>
      </c>
      <c r="E469" s="311">
        <v>303</v>
      </c>
      <c r="F469" s="311" t="s">
        <v>554</v>
      </c>
      <c r="G469" s="311">
        <f t="shared" si="120"/>
        <v>0</v>
      </c>
      <c r="H469" s="1153">
        <f t="shared" ca="1" si="118"/>
        <v>0</v>
      </c>
      <c r="I469" s="311">
        <f t="shared" si="117"/>
        <v>7</v>
      </c>
      <c r="J469" s="1151"/>
      <c r="AL469"/>
      <c r="AM469"/>
      <c r="AN469"/>
      <c r="AO469"/>
      <c r="AP469"/>
      <c r="AQ469" s="333"/>
      <c r="AR469"/>
      <c r="AS469"/>
      <c r="AT469"/>
      <c r="AU469"/>
    </row>
    <row r="470" spans="1:47" ht="12.75" customHeight="1" x14ac:dyDescent="0.35">
      <c r="A470" s="311">
        <f>FrontPage!$N$2</f>
        <v>1</v>
      </c>
      <c r="B470" s="311" t="str">
        <f t="shared" si="119"/>
        <v>RO13038</v>
      </c>
      <c r="C470" s="311">
        <f t="shared" si="116"/>
        <v>202526</v>
      </c>
      <c r="D470" s="1148" t="s">
        <v>264</v>
      </c>
      <c r="E470" s="311">
        <v>303</v>
      </c>
      <c r="F470" s="311" t="s">
        <v>555</v>
      </c>
      <c r="G470" s="311">
        <f t="shared" si="120"/>
        <v>0</v>
      </c>
      <c r="H470" s="1153">
        <f t="shared" ca="1" si="118"/>
        <v>0</v>
      </c>
      <c r="I470" s="311">
        <f t="shared" si="117"/>
        <v>8</v>
      </c>
      <c r="J470" s="1151"/>
      <c r="AL470"/>
      <c r="AM470"/>
      <c r="AN470"/>
      <c r="AO470"/>
      <c r="AP470"/>
      <c r="AQ470" s="333"/>
      <c r="AR470"/>
      <c r="AS470"/>
      <c r="AT470"/>
      <c r="AU470"/>
    </row>
    <row r="471" spans="1:47" ht="12.75" customHeight="1" x14ac:dyDescent="0.35">
      <c r="A471" s="311">
        <f>FrontPage!$N$2</f>
        <v>1</v>
      </c>
      <c r="B471" s="311" t="str">
        <f t="shared" si="119"/>
        <v>RO130310</v>
      </c>
      <c r="C471" s="311">
        <f t="shared" si="116"/>
        <v>202526</v>
      </c>
      <c r="D471" s="1148" t="s">
        <v>264</v>
      </c>
      <c r="E471" s="311">
        <v>303</v>
      </c>
      <c r="F471" s="311" t="s">
        <v>557</v>
      </c>
      <c r="G471" s="311">
        <f t="shared" si="120"/>
        <v>0</v>
      </c>
      <c r="H471" s="1153">
        <f t="shared" ca="1" si="118"/>
        <v>0</v>
      </c>
      <c r="I471" s="311">
        <f t="shared" si="117"/>
        <v>10</v>
      </c>
      <c r="J471" s="1151"/>
      <c r="AL471"/>
      <c r="AM471"/>
      <c r="AN471"/>
      <c r="AO471"/>
      <c r="AP471"/>
      <c r="AQ471" s="333"/>
      <c r="AR471"/>
      <c r="AS471"/>
      <c r="AT471"/>
      <c r="AU471"/>
    </row>
    <row r="472" spans="1:47" ht="12.75" customHeight="1" x14ac:dyDescent="0.35">
      <c r="A472" s="311">
        <f>FrontPage!$N$2</f>
        <v>1</v>
      </c>
      <c r="B472" s="311" t="str">
        <f t="shared" si="119"/>
        <v>RO130311</v>
      </c>
      <c r="C472" s="311">
        <f t="shared" si="116"/>
        <v>202526</v>
      </c>
      <c r="D472" s="1148" t="s">
        <v>264</v>
      </c>
      <c r="E472" s="311">
        <v>303</v>
      </c>
      <c r="F472" s="311" t="s">
        <v>558</v>
      </c>
      <c r="G472" s="311">
        <f t="shared" si="120"/>
        <v>0</v>
      </c>
      <c r="H472" s="1153">
        <f t="shared" ca="1" si="118"/>
        <v>0</v>
      </c>
      <c r="I472" s="311">
        <f t="shared" si="117"/>
        <v>11</v>
      </c>
      <c r="J472" s="1151"/>
      <c r="AL472"/>
      <c r="AM472"/>
      <c r="AN472"/>
      <c r="AO472"/>
      <c r="AP472"/>
      <c r="AQ472" s="333"/>
      <c r="AR472"/>
      <c r="AS472"/>
      <c r="AT472"/>
      <c r="AU472"/>
    </row>
    <row r="473" spans="1:47" ht="12.75" customHeight="1" x14ac:dyDescent="0.35">
      <c r="A473" s="311">
        <f>FrontPage!$N$2</f>
        <v>1</v>
      </c>
      <c r="B473" s="311" t="str">
        <f t="shared" si="119"/>
        <v>RO13041.1</v>
      </c>
      <c r="C473" s="311">
        <f t="shared" si="116"/>
        <v>202526</v>
      </c>
      <c r="D473" s="1148" t="s">
        <v>264</v>
      </c>
      <c r="E473" s="311">
        <v>304</v>
      </c>
      <c r="F473" s="311" t="s">
        <v>547</v>
      </c>
      <c r="G473" s="311">
        <f t="shared" si="120"/>
        <v>0</v>
      </c>
      <c r="H473" s="1153">
        <f t="shared" ca="1" si="118"/>
        <v>0</v>
      </c>
      <c r="I473" s="311">
        <f t="shared" si="117"/>
        <v>1.1000000000000001</v>
      </c>
      <c r="J473" s="1151"/>
      <c r="AL473"/>
      <c r="AM473"/>
      <c r="AN473"/>
      <c r="AO473"/>
      <c r="AP473"/>
      <c r="AQ473" s="333"/>
      <c r="AR473"/>
      <c r="AS473"/>
      <c r="AT473"/>
      <c r="AU473"/>
    </row>
    <row r="474" spans="1:47" ht="12.75" customHeight="1" x14ac:dyDescent="0.35">
      <c r="A474" s="311">
        <f>FrontPage!$N$2</f>
        <v>1</v>
      </c>
      <c r="B474" s="311" t="str">
        <f t="shared" si="119"/>
        <v>RO13041.2</v>
      </c>
      <c r="C474" s="311">
        <f t="shared" si="116"/>
        <v>202526</v>
      </c>
      <c r="D474" s="1148" t="s">
        <v>264</v>
      </c>
      <c r="E474" s="311">
        <v>304</v>
      </c>
      <c r="F474" s="311" t="s">
        <v>548</v>
      </c>
      <c r="G474" s="311">
        <f t="shared" si="120"/>
        <v>0</v>
      </c>
      <c r="H474" s="1153">
        <f t="shared" ca="1" si="118"/>
        <v>0</v>
      </c>
      <c r="I474" s="311">
        <f t="shared" si="117"/>
        <v>1.2</v>
      </c>
      <c r="J474" s="1151"/>
      <c r="AL474"/>
      <c r="AM474"/>
      <c r="AN474"/>
      <c r="AO474"/>
      <c r="AP474"/>
      <c r="AQ474" s="333"/>
      <c r="AR474"/>
      <c r="AS474"/>
      <c r="AT474"/>
      <c r="AU474"/>
    </row>
    <row r="475" spans="1:47" ht="12.75" customHeight="1" x14ac:dyDescent="0.35">
      <c r="A475" s="311">
        <f>FrontPage!$N$2</f>
        <v>1</v>
      </c>
      <c r="B475" s="311" t="str">
        <f t="shared" si="119"/>
        <v>RO13042</v>
      </c>
      <c r="C475" s="311">
        <f t="shared" si="116"/>
        <v>202526</v>
      </c>
      <c r="D475" s="1148" t="s">
        <v>264</v>
      </c>
      <c r="E475" s="311">
        <v>304</v>
      </c>
      <c r="F475" s="311" t="s">
        <v>546</v>
      </c>
      <c r="G475" s="311">
        <f t="shared" si="120"/>
        <v>0</v>
      </c>
      <c r="H475" s="1153">
        <f t="shared" ca="1" si="118"/>
        <v>0</v>
      </c>
      <c r="I475" s="311">
        <f t="shared" si="117"/>
        <v>2</v>
      </c>
      <c r="J475" s="1151"/>
      <c r="AL475"/>
      <c r="AM475"/>
      <c r="AN475"/>
      <c r="AO475"/>
      <c r="AP475"/>
      <c r="AQ475" s="333"/>
      <c r="AR475"/>
      <c r="AS475"/>
      <c r="AT475"/>
      <c r="AU475"/>
    </row>
    <row r="476" spans="1:47" ht="12.75" customHeight="1" x14ac:dyDescent="0.35">
      <c r="A476" s="311">
        <f>FrontPage!$N$2</f>
        <v>1</v>
      </c>
      <c r="B476" s="311" t="str">
        <f t="shared" si="119"/>
        <v>RO13043</v>
      </c>
      <c r="C476" s="311">
        <f t="shared" si="116"/>
        <v>202526</v>
      </c>
      <c r="D476" s="1148" t="s">
        <v>264</v>
      </c>
      <c r="E476" s="311">
        <v>304</v>
      </c>
      <c r="F476" s="311" t="s">
        <v>549</v>
      </c>
      <c r="G476" s="311">
        <f t="shared" si="120"/>
        <v>0</v>
      </c>
      <c r="H476" s="1153">
        <f t="shared" ca="1" si="118"/>
        <v>0</v>
      </c>
      <c r="I476" s="311">
        <f t="shared" si="117"/>
        <v>3</v>
      </c>
      <c r="J476" s="1151"/>
      <c r="AL476"/>
      <c r="AM476"/>
      <c r="AN476"/>
      <c r="AO476"/>
      <c r="AP476"/>
      <c r="AQ476" s="333"/>
      <c r="AR476"/>
      <c r="AS476"/>
      <c r="AT476"/>
      <c r="AU476"/>
    </row>
    <row r="477" spans="1:47" ht="12.75" customHeight="1" x14ac:dyDescent="0.35">
      <c r="A477" s="311">
        <f>FrontPage!$N$2</f>
        <v>1</v>
      </c>
      <c r="B477" s="311" t="str">
        <f t="shared" si="119"/>
        <v>RO13045</v>
      </c>
      <c r="C477" s="311">
        <f t="shared" si="116"/>
        <v>202526</v>
      </c>
      <c r="D477" s="1148" t="s">
        <v>264</v>
      </c>
      <c r="E477" s="311">
        <v>304</v>
      </c>
      <c r="F477" s="311" t="s">
        <v>551</v>
      </c>
      <c r="G477" s="311">
        <f t="shared" si="120"/>
        <v>0</v>
      </c>
      <c r="H477" s="1153">
        <f t="shared" ca="1" si="118"/>
        <v>0</v>
      </c>
      <c r="I477" s="311">
        <f t="shared" si="117"/>
        <v>5</v>
      </c>
      <c r="J477" s="1151"/>
      <c r="AL477"/>
      <c r="AM477"/>
      <c r="AN477"/>
      <c r="AO477"/>
      <c r="AP477"/>
      <c r="AQ477" s="333"/>
      <c r="AR477"/>
      <c r="AS477"/>
      <c r="AT477"/>
      <c r="AU477"/>
    </row>
    <row r="478" spans="1:47" ht="12.75" customHeight="1" x14ac:dyDescent="0.35">
      <c r="A478" s="311">
        <f>FrontPage!$N$2</f>
        <v>1</v>
      </c>
      <c r="B478" s="311" t="str">
        <f t="shared" si="119"/>
        <v>RO13046.1</v>
      </c>
      <c r="C478" s="311">
        <f t="shared" si="116"/>
        <v>202526</v>
      </c>
      <c r="D478" s="1148" t="s">
        <v>264</v>
      </c>
      <c r="E478" s="311">
        <v>304</v>
      </c>
      <c r="F478" s="311" t="s">
        <v>552</v>
      </c>
      <c r="G478" s="311">
        <f t="shared" si="120"/>
        <v>0</v>
      </c>
      <c r="H478" s="1153">
        <f t="shared" ca="1" si="118"/>
        <v>0</v>
      </c>
      <c r="I478" s="311">
        <f t="shared" si="117"/>
        <v>6.1</v>
      </c>
      <c r="J478" s="1151"/>
      <c r="AL478"/>
      <c r="AM478"/>
      <c r="AN478"/>
      <c r="AO478"/>
      <c r="AP478"/>
      <c r="AQ478" s="333"/>
      <c r="AR478"/>
      <c r="AS478"/>
      <c r="AT478"/>
      <c r="AU478"/>
    </row>
    <row r="479" spans="1:47" ht="12.75" customHeight="1" x14ac:dyDescent="0.35">
      <c r="A479" s="311">
        <f>FrontPage!$N$2</f>
        <v>1</v>
      </c>
      <c r="B479" s="311" t="str">
        <f t="shared" si="119"/>
        <v>RO13046.2</v>
      </c>
      <c r="C479" s="311">
        <f t="shared" si="116"/>
        <v>202526</v>
      </c>
      <c r="D479" s="1148" t="s">
        <v>264</v>
      </c>
      <c r="E479" s="311">
        <v>304</v>
      </c>
      <c r="F479" s="311" t="s">
        <v>553</v>
      </c>
      <c r="G479" s="311">
        <f t="shared" si="120"/>
        <v>0</v>
      </c>
      <c r="H479" s="1153">
        <f t="shared" ca="1" si="118"/>
        <v>0</v>
      </c>
      <c r="I479" s="311">
        <f t="shared" si="117"/>
        <v>6.2</v>
      </c>
      <c r="J479" s="1151"/>
      <c r="AL479"/>
      <c r="AM479"/>
      <c r="AN479"/>
      <c r="AO479"/>
      <c r="AP479"/>
      <c r="AQ479" s="333"/>
      <c r="AR479"/>
      <c r="AS479"/>
      <c r="AT479"/>
      <c r="AU479"/>
    </row>
    <row r="480" spans="1:47" ht="12.75" customHeight="1" x14ac:dyDescent="0.35">
      <c r="A480" s="311">
        <f>FrontPage!$N$2</f>
        <v>1</v>
      </c>
      <c r="B480" s="311" t="str">
        <f t="shared" si="119"/>
        <v>RO13047</v>
      </c>
      <c r="C480" s="311">
        <f t="shared" si="116"/>
        <v>202526</v>
      </c>
      <c r="D480" s="1148" t="s">
        <v>264</v>
      </c>
      <c r="E480" s="311">
        <v>304</v>
      </c>
      <c r="F480" s="311" t="s">
        <v>554</v>
      </c>
      <c r="G480" s="311">
        <f t="shared" si="120"/>
        <v>0</v>
      </c>
      <c r="H480" s="1153">
        <f t="shared" ca="1" si="118"/>
        <v>0</v>
      </c>
      <c r="I480" s="311">
        <f t="shared" si="117"/>
        <v>7</v>
      </c>
      <c r="J480" s="1151"/>
      <c r="AL480"/>
      <c r="AM480"/>
      <c r="AN480"/>
      <c r="AO480"/>
      <c r="AP480"/>
      <c r="AQ480" s="333"/>
      <c r="AR480"/>
      <c r="AS480"/>
      <c r="AT480"/>
      <c r="AU480"/>
    </row>
    <row r="481" spans="1:47" ht="12.75" customHeight="1" x14ac:dyDescent="0.35">
      <c r="A481" s="311">
        <f>FrontPage!$N$2</f>
        <v>1</v>
      </c>
      <c r="B481" s="311" t="str">
        <f t="shared" si="119"/>
        <v>RO13048</v>
      </c>
      <c r="C481" s="311">
        <f t="shared" ref="C481:C544" si="121">year</f>
        <v>202526</v>
      </c>
      <c r="D481" s="1148" t="s">
        <v>264</v>
      </c>
      <c r="E481" s="311">
        <v>304</v>
      </c>
      <c r="F481" s="311" t="s">
        <v>555</v>
      </c>
      <c r="G481" s="311">
        <f t="shared" si="120"/>
        <v>0</v>
      </c>
      <c r="H481" s="1153">
        <f t="shared" ca="1" si="118"/>
        <v>0</v>
      </c>
      <c r="I481" s="311">
        <f t="shared" si="117"/>
        <v>8</v>
      </c>
      <c r="J481" s="1151"/>
      <c r="AL481"/>
      <c r="AM481"/>
      <c r="AN481"/>
      <c r="AO481"/>
      <c r="AP481"/>
      <c r="AQ481" s="333"/>
      <c r="AR481"/>
      <c r="AS481"/>
      <c r="AT481"/>
      <c r="AU481"/>
    </row>
    <row r="482" spans="1:47" ht="12.75" customHeight="1" x14ac:dyDescent="0.35">
      <c r="A482" s="311">
        <f>FrontPage!$N$2</f>
        <v>1</v>
      </c>
      <c r="B482" s="311" t="str">
        <f t="shared" si="119"/>
        <v>RO130410</v>
      </c>
      <c r="C482" s="311">
        <f t="shared" si="121"/>
        <v>202526</v>
      </c>
      <c r="D482" s="1148" t="s">
        <v>264</v>
      </c>
      <c r="E482" s="311">
        <v>304</v>
      </c>
      <c r="F482" s="311" t="s">
        <v>557</v>
      </c>
      <c r="G482" s="311">
        <f t="shared" si="120"/>
        <v>0</v>
      </c>
      <c r="H482" s="1153">
        <f t="shared" ca="1" si="118"/>
        <v>0</v>
      </c>
      <c r="I482" s="311">
        <f t="shared" si="117"/>
        <v>10</v>
      </c>
      <c r="J482" s="1151"/>
      <c r="AL482"/>
      <c r="AM482"/>
      <c r="AN482"/>
      <c r="AO482"/>
      <c r="AP482"/>
      <c r="AQ482" s="333"/>
      <c r="AR482"/>
      <c r="AS482"/>
      <c r="AT482"/>
      <c r="AU482"/>
    </row>
    <row r="483" spans="1:47" ht="12.75" customHeight="1" x14ac:dyDescent="0.35">
      <c r="A483" s="311">
        <f>FrontPage!$N$2</f>
        <v>1</v>
      </c>
      <c r="B483" s="311" t="str">
        <f t="shared" si="119"/>
        <v>RO130411</v>
      </c>
      <c r="C483" s="311">
        <f t="shared" si="121"/>
        <v>202526</v>
      </c>
      <c r="D483" s="1148" t="s">
        <v>264</v>
      </c>
      <c r="E483" s="311">
        <v>304</v>
      </c>
      <c r="F483" s="311" t="s">
        <v>558</v>
      </c>
      <c r="G483" s="311">
        <f t="shared" si="120"/>
        <v>0</v>
      </c>
      <c r="H483" s="1153">
        <f t="shared" ca="1" si="118"/>
        <v>0</v>
      </c>
      <c r="I483" s="311">
        <f t="shared" si="117"/>
        <v>11</v>
      </c>
      <c r="J483" s="1151"/>
      <c r="AL483"/>
      <c r="AM483"/>
      <c r="AN483"/>
      <c r="AO483"/>
      <c r="AP483"/>
      <c r="AQ483" s="333"/>
      <c r="AR483"/>
      <c r="AS483"/>
      <c r="AT483"/>
      <c r="AU483"/>
    </row>
    <row r="484" spans="1:47" ht="12.75" customHeight="1" x14ac:dyDescent="0.35">
      <c r="A484" s="311">
        <f>FrontPage!$N$2</f>
        <v>1</v>
      </c>
      <c r="B484" s="311" t="str">
        <f t="shared" si="119"/>
        <v>RO13051.1</v>
      </c>
      <c r="C484" s="311">
        <f t="shared" si="121"/>
        <v>202526</v>
      </c>
      <c r="D484" s="1148" t="s">
        <v>264</v>
      </c>
      <c r="E484" s="311">
        <v>305</v>
      </c>
      <c r="F484" s="311" t="s">
        <v>547</v>
      </c>
      <c r="G484" s="311">
        <f t="shared" si="120"/>
        <v>0</v>
      </c>
      <c r="H484" s="1153">
        <f t="shared" ca="1" si="118"/>
        <v>0</v>
      </c>
      <c r="I484" s="311">
        <f t="shared" si="117"/>
        <v>1.1000000000000001</v>
      </c>
      <c r="J484" s="1151"/>
      <c r="AL484"/>
      <c r="AM484"/>
      <c r="AN484"/>
      <c r="AO484"/>
      <c r="AP484"/>
      <c r="AQ484" s="333"/>
      <c r="AR484"/>
      <c r="AS484"/>
      <c r="AT484"/>
      <c r="AU484"/>
    </row>
    <row r="485" spans="1:47" ht="12.75" customHeight="1" x14ac:dyDescent="0.35">
      <c r="A485" s="311">
        <f>FrontPage!$N$2</f>
        <v>1</v>
      </c>
      <c r="B485" s="311" t="str">
        <f t="shared" si="119"/>
        <v>RO13051.2</v>
      </c>
      <c r="C485" s="311">
        <f t="shared" si="121"/>
        <v>202526</v>
      </c>
      <c r="D485" s="1148" t="s">
        <v>264</v>
      </c>
      <c r="E485" s="311">
        <v>305</v>
      </c>
      <c r="F485" s="311" t="s">
        <v>548</v>
      </c>
      <c r="G485" s="311">
        <f t="shared" si="120"/>
        <v>0</v>
      </c>
      <c r="H485" s="1153">
        <f t="shared" ca="1" si="118"/>
        <v>0</v>
      </c>
      <c r="I485" s="311">
        <f t="shared" si="117"/>
        <v>1.2</v>
      </c>
      <c r="J485" s="1151"/>
      <c r="AL485"/>
      <c r="AM485"/>
      <c r="AN485"/>
      <c r="AO485"/>
      <c r="AP485"/>
      <c r="AQ485" s="333"/>
      <c r="AR485"/>
      <c r="AS485"/>
      <c r="AT485"/>
      <c r="AU485"/>
    </row>
    <row r="486" spans="1:47" ht="12.75" customHeight="1" x14ac:dyDescent="0.35">
      <c r="A486" s="311">
        <f>FrontPage!$N$2</f>
        <v>1</v>
      </c>
      <c r="B486" s="311" t="str">
        <f t="shared" si="119"/>
        <v>RO13052</v>
      </c>
      <c r="C486" s="311">
        <f t="shared" si="121"/>
        <v>202526</v>
      </c>
      <c r="D486" s="1148" t="s">
        <v>264</v>
      </c>
      <c r="E486" s="311">
        <v>305</v>
      </c>
      <c r="F486" s="311" t="s">
        <v>546</v>
      </c>
      <c r="G486" s="311">
        <f t="shared" si="120"/>
        <v>0</v>
      </c>
      <c r="H486" s="1153">
        <f t="shared" ca="1" si="118"/>
        <v>0</v>
      </c>
      <c r="I486" s="311">
        <f t="shared" si="117"/>
        <v>2</v>
      </c>
      <c r="J486" s="1151"/>
      <c r="AL486"/>
      <c r="AM486"/>
      <c r="AN486"/>
      <c r="AO486"/>
      <c r="AP486"/>
      <c r="AQ486" s="333"/>
      <c r="AR486"/>
      <c r="AS486"/>
      <c r="AT486"/>
      <c r="AU486"/>
    </row>
    <row r="487" spans="1:47" ht="12.75" customHeight="1" x14ac:dyDescent="0.35">
      <c r="A487" s="311">
        <f>FrontPage!$N$2</f>
        <v>1</v>
      </c>
      <c r="B487" s="311" t="str">
        <f t="shared" si="119"/>
        <v>RO13053</v>
      </c>
      <c r="C487" s="311">
        <f t="shared" si="121"/>
        <v>202526</v>
      </c>
      <c r="D487" s="1148" t="s">
        <v>264</v>
      </c>
      <c r="E487" s="311">
        <v>305</v>
      </c>
      <c r="F487" s="311" t="s">
        <v>549</v>
      </c>
      <c r="G487" s="311">
        <f t="shared" si="120"/>
        <v>0</v>
      </c>
      <c r="H487" s="1153">
        <f t="shared" ca="1" si="118"/>
        <v>0</v>
      </c>
      <c r="I487" s="311">
        <f t="shared" si="117"/>
        <v>3</v>
      </c>
      <c r="J487" s="1151"/>
      <c r="AL487"/>
      <c r="AM487"/>
      <c r="AN487"/>
      <c r="AO487"/>
      <c r="AP487"/>
      <c r="AQ487" s="333"/>
      <c r="AR487"/>
      <c r="AS487"/>
      <c r="AT487"/>
      <c r="AU487"/>
    </row>
    <row r="488" spans="1:47" ht="12.75" customHeight="1" x14ac:dyDescent="0.35">
      <c r="A488" s="311">
        <f>FrontPage!$N$2</f>
        <v>1</v>
      </c>
      <c r="B488" s="311" t="str">
        <f t="shared" si="119"/>
        <v>RO13055</v>
      </c>
      <c r="C488" s="311">
        <f t="shared" si="121"/>
        <v>202526</v>
      </c>
      <c r="D488" s="1148" t="s">
        <v>264</v>
      </c>
      <c r="E488" s="311">
        <v>305</v>
      </c>
      <c r="F488" s="311" t="s">
        <v>551</v>
      </c>
      <c r="G488" s="311">
        <f t="shared" si="120"/>
        <v>0</v>
      </c>
      <c r="H488" s="1153">
        <f t="shared" ca="1" si="118"/>
        <v>0</v>
      </c>
      <c r="I488" s="311">
        <f t="shared" si="117"/>
        <v>5</v>
      </c>
      <c r="J488" s="1151"/>
      <c r="AL488"/>
      <c r="AM488"/>
      <c r="AN488"/>
      <c r="AO488"/>
      <c r="AP488"/>
      <c r="AQ488" s="333"/>
      <c r="AR488"/>
      <c r="AS488"/>
      <c r="AT488"/>
      <c r="AU488"/>
    </row>
    <row r="489" spans="1:47" ht="12.75" customHeight="1" x14ac:dyDescent="0.35">
      <c r="A489" s="311">
        <f>FrontPage!$N$2</f>
        <v>1</v>
      </c>
      <c r="B489" s="311" t="str">
        <f t="shared" si="119"/>
        <v>RO13056.1</v>
      </c>
      <c r="C489" s="311">
        <f t="shared" si="121"/>
        <v>202526</v>
      </c>
      <c r="D489" s="1148" t="s">
        <v>264</v>
      </c>
      <c r="E489" s="311">
        <v>305</v>
      </c>
      <c r="F489" s="311" t="s">
        <v>552</v>
      </c>
      <c r="G489" s="311">
        <f t="shared" si="120"/>
        <v>0</v>
      </c>
      <c r="H489" s="1153">
        <f t="shared" ca="1" si="118"/>
        <v>0</v>
      </c>
      <c r="I489" s="311">
        <f t="shared" si="117"/>
        <v>6.1</v>
      </c>
      <c r="J489" s="1151"/>
      <c r="AL489"/>
      <c r="AM489"/>
      <c r="AN489"/>
      <c r="AO489"/>
      <c r="AP489"/>
      <c r="AQ489" s="333"/>
      <c r="AR489"/>
      <c r="AS489"/>
      <c r="AT489"/>
      <c r="AU489"/>
    </row>
    <row r="490" spans="1:47" ht="12.75" customHeight="1" x14ac:dyDescent="0.35">
      <c r="A490" s="311">
        <f>FrontPage!$N$2</f>
        <v>1</v>
      </c>
      <c r="B490" s="311" t="str">
        <f t="shared" si="119"/>
        <v>RO13056.2</v>
      </c>
      <c r="C490" s="311">
        <f t="shared" si="121"/>
        <v>202526</v>
      </c>
      <c r="D490" s="1148" t="s">
        <v>264</v>
      </c>
      <c r="E490" s="311">
        <v>305</v>
      </c>
      <c r="F490" s="311" t="s">
        <v>553</v>
      </c>
      <c r="G490" s="311">
        <f t="shared" si="120"/>
        <v>0</v>
      </c>
      <c r="H490" s="1153">
        <f t="shared" ca="1" si="118"/>
        <v>0</v>
      </c>
      <c r="I490" s="311">
        <f t="shared" si="117"/>
        <v>6.2</v>
      </c>
      <c r="J490" s="1151"/>
      <c r="AL490"/>
      <c r="AM490"/>
      <c r="AN490"/>
      <c r="AO490"/>
      <c r="AP490"/>
      <c r="AQ490" s="333"/>
      <c r="AR490"/>
      <c r="AS490"/>
      <c r="AT490"/>
      <c r="AU490"/>
    </row>
    <row r="491" spans="1:47" ht="12.75" customHeight="1" x14ac:dyDescent="0.35">
      <c r="A491" s="311">
        <f>FrontPage!$N$2</f>
        <v>1</v>
      </c>
      <c r="B491" s="311" t="str">
        <f t="shared" si="119"/>
        <v>RO13057</v>
      </c>
      <c r="C491" s="311">
        <f t="shared" si="121"/>
        <v>202526</v>
      </c>
      <c r="D491" s="1148" t="s">
        <v>264</v>
      </c>
      <c r="E491" s="311">
        <v>305</v>
      </c>
      <c r="F491" s="311" t="s">
        <v>554</v>
      </c>
      <c r="G491" s="311">
        <f t="shared" si="120"/>
        <v>0</v>
      </c>
      <c r="H491" s="1153">
        <f t="shared" ca="1" si="118"/>
        <v>0</v>
      </c>
      <c r="I491" s="311">
        <f t="shared" si="117"/>
        <v>7</v>
      </c>
      <c r="J491" s="1151"/>
      <c r="AL491"/>
      <c r="AM491"/>
      <c r="AN491"/>
      <c r="AO491"/>
      <c r="AP491"/>
      <c r="AQ491" s="333"/>
      <c r="AR491"/>
      <c r="AS491"/>
      <c r="AT491"/>
      <c r="AU491"/>
    </row>
    <row r="492" spans="1:47" ht="12.75" customHeight="1" x14ac:dyDescent="0.35">
      <c r="A492" s="311">
        <f>FrontPage!$N$2</f>
        <v>1</v>
      </c>
      <c r="B492" s="311" t="str">
        <f t="shared" si="119"/>
        <v>RO13058</v>
      </c>
      <c r="C492" s="311">
        <f t="shared" si="121"/>
        <v>202526</v>
      </c>
      <c r="D492" s="1148" t="s">
        <v>264</v>
      </c>
      <c r="E492" s="311">
        <v>305</v>
      </c>
      <c r="F492" s="311" t="s">
        <v>555</v>
      </c>
      <c r="G492" s="311">
        <f t="shared" si="120"/>
        <v>0</v>
      </c>
      <c r="H492" s="1153">
        <f t="shared" ca="1" si="118"/>
        <v>0</v>
      </c>
      <c r="I492" s="311">
        <f t="shared" ref="I492:I555" si="122">VLOOKUP(F492,CIndex,2,FALSE)</f>
        <v>8</v>
      </c>
      <c r="J492" s="1151"/>
      <c r="AL492"/>
      <c r="AM492"/>
      <c r="AN492"/>
      <c r="AO492"/>
      <c r="AP492"/>
      <c r="AQ492" s="333"/>
      <c r="AR492"/>
      <c r="AS492"/>
      <c r="AT492"/>
      <c r="AU492"/>
    </row>
    <row r="493" spans="1:47" ht="12.75" customHeight="1" x14ac:dyDescent="0.35">
      <c r="A493" s="311">
        <f>FrontPage!$N$2</f>
        <v>1</v>
      </c>
      <c r="B493" s="311" t="str">
        <f t="shared" si="119"/>
        <v>RO130510</v>
      </c>
      <c r="C493" s="311">
        <f t="shared" si="121"/>
        <v>202526</v>
      </c>
      <c r="D493" s="1148" t="s">
        <v>264</v>
      </c>
      <c r="E493" s="311">
        <v>305</v>
      </c>
      <c r="F493" s="311" t="s">
        <v>557</v>
      </c>
      <c r="G493" s="311">
        <f t="shared" si="120"/>
        <v>0</v>
      </c>
      <c r="H493" s="1153">
        <f t="shared" ref="H493:H556" ca="1" si="123">IF(UANumber = 0,0,IF(VLOOKUP(E493,INDIRECT("_"&amp;D493),MATCH(F493,INDIRECT("_"&amp;D493&amp;$I$2),0),FALSE)="",0,VLOOKUP(E493,INDIRECT("_"&amp;D493),MATCH(F493,INDIRECT("_"&amp;D493&amp;$I$2),0),FALSE)))</f>
        <v>0</v>
      </c>
      <c r="I493" s="311">
        <f t="shared" si="122"/>
        <v>10</v>
      </c>
      <c r="J493" s="1151"/>
      <c r="AL493"/>
      <c r="AM493"/>
      <c r="AN493"/>
      <c r="AO493"/>
      <c r="AP493"/>
      <c r="AQ493" s="333"/>
      <c r="AR493"/>
      <c r="AS493"/>
      <c r="AT493"/>
      <c r="AU493"/>
    </row>
    <row r="494" spans="1:47" ht="12.75" customHeight="1" x14ac:dyDescent="0.35">
      <c r="A494" s="311">
        <f>FrontPage!$N$2</f>
        <v>1</v>
      </c>
      <c r="B494" s="311" t="str">
        <f t="shared" si="119"/>
        <v>RO130511</v>
      </c>
      <c r="C494" s="311">
        <f t="shared" si="121"/>
        <v>202526</v>
      </c>
      <c r="D494" s="1148" t="s">
        <v>264</v>
      </c>
      <c r="E494" s="311">
        <v>305</v>
      </c>
      <c r="F494" s="311" t="s">
        <v>558</v>
      </c>
      <c r="G494" s="311">
        <f t="shared" si="120"/>
        <v>0</v>
      </c>
      <c r="H494" s="1153">
        <f t="shared" ca="1" si="123"/>
        <v>0</v>
      </c>
      <c r="I494" s="311">
        <f t="shared" si="122"/>
        <v>11</v>
      </c>
      <c r="J494" s="1151"/>
      <c r="AL494"/>
      <c r="AM494"/>
      <c r="AN494"/>
      <c r="AO494"/>
      <c r="AP494"/>
      <c r="AQ494" s="333"/>
      <c r="AR494"/>
      <c r="AS494"/>
      <c r="AT494"/>
      <c r="AU494"/>
    </row>
    <row r="495" spans="1:47" ht="12.75" customHeight="1" x14ac:dyDescent="0.35">
      <c r="A495" s="311">
        <f>FrontPage!$N$2</f>
        <v>1</v>
      </c>
      <c r="B495" s="311" t="str">
        <f t="shared" si="119"/>
        <v>RO13101.2</v>
      </c>
      <c r="C495" s="311">
        <f t="shared" si="121"/>
        <v>202526</v>
      </c>
      <c r="D495" s="1148" t="s">
        <v>264</v>
      </c>
      <c r="E495" s="311">
        <v>310</v>
      </c>
      <c r="F495" s="311" t="s">
        <v>548</v>
      </c>
      <c r="G495" s="311">
        <f t="shared" si="120"/>
        <v>0</v>
      </c>
      <c r="H495" s="1153">
        <f t="shared" ca="1" si="123"/>
        <v>0</v>
      </c>
      <c r="I495" s="311">
        <f t="shared" si="122"/>
        <v>1.2</v>
      </c>
      <c r="J495" s="1151"/>
      <c r="AL495"/>
      <c r="AM495"/>
      <c r="AN495"/>
      <c r="AO495"/>
      <c r="AP495"/>
      <c r="AQ495" s="333"/>
      <c r="AR495"/>
      <c r="AS495"/>
      <c r="AT495"/>
      <c r="AU495"/>
    </row>
    <row r="496" spans="1:47" ht="12.75" customHeight="1" x14ac:dyDescent="0.35">
      <c r="A496" s="311">
        <f>FrontPage!$N$2</f>
        <v>1</v>
      </c>
      <c r="B496" s="311" t="str">
        <f t="shared" si="119"/>
        <v>RO13105</v>
      </c>
      <c r="C496" s="311">
        <f t="shared" si="121"/>
        <v>202526</v>
      </c>
      <c r="D496" s="1148" t="s">
        <v>264</v>
      </c>
      <c r="E496" s="311">
        <v>310</v>
      </c>
      <c r="F496" s="311" t="s">
        <v>551</v>
      </c>
      <c r="G496" s="311">
        <f t="shared" si="120"/>
        <v>0</v>
      </c>
      <c r="H496" s="1153">
        <f t="shared" ca="1" si="123"/>
        <v>0</v>
      </c>
      <c r="I496" s="311">
        <f t="shared" si="122"/>
        <v>5</v>
      </c>
      <c r="J496" s="1151"/>
      <c r="AL496"/>
      <c r="AM496"/>
      <c r="AN496"/>
      <c r="AO496"/>
      <c r="AP496"/>
      <c r="AQ496" s="333"/>
      <c r="AR496"/>
      <c r="AS496"/>
      <c r="AT496"/>
      <c r="AU496"/>
    </row>
    <row r="497" spans="1:47" ht="12.75" customHeight="1" x14ac:dyDescent="0.35">
      <c r="A497" s="311">
        <f>FrontPage!$N$2</f>
        <v>1</v>
      </c>
      <c r="B497" s="311" t="str">
        <f t="shared" si="119"/>
        <v>RO13106.2</v>
      </c>
      <c r="C497" s="311">
        <f t="shared" si="121"/>
        <v>202526</v>
      </c>
      <c r="D497" s="1148" t="s">
        <v>264</v>
      </c>
      <c r="E497" s="311">
        <v>310</v>
      </c>
      <c r="F497" s="311" t="s">
        <v>553</v>
      </c>
      <c r="G497" s="311">
        <f t="shared" si="120"/>
        <v>0</v>
      </c>
      <c r="H497" s="1153">
        <f t="shared" ca="1" si="123"/>
        <v>0</v>
      </c>
      <c r="I497" s="311">
        <f t="shared" si="122"/>
        <v>6.2</v>
      </c>
      <c r="J497" s="1151"/>
      <c r="AL497"/>
      <c r="AM497"/>
      <c r="AN497"/>
      <c r="AO497"/>
      <c r="AP497"/>
      <c r="AQ497" s="333"/>
      <c r="AR497"/>
      <c r="AS497"/>
      <c r="AT497"/>
      <c r="AU497"/>
    </row>
    <row r="498" spans="1:47" ht="12.75" customHeight="1" x14ac:dyDescent="0.35">
      <c r="A498" s="311">
        <f>FrontPage!$N$2</f>
        <v>1</v>
      </c>
      <c r="B498" s="311" t="str">
        <f t="shared" si="119"/>
        <v>RO13108</v>
      </c>
      <c r="C498" s="311">
        <f t="shared" si="121"/>
        <v>202526</v>
      </c>
      <c r="D498" s="1148" t="s">
        <v>264</v>
      </c>
      <c r="E498" s="311">
        <v>310</v>
      </c>
      <c r="F498" s="311" t="s">
        <v>555</v>
      </c>
      <c r="G498" s="311">
        <f t="shared" si="120"/>
        <v>0</v>
      </c>
      <c r="H498" s="1153">
        <f t="shared" ca="1" si="123"/>
        <v>0</v>
      </c>
      <c r="I498" s="311">
        <f t="shared" si="122"/>
        <v>8</v>
      </c>
      <c r="J498" s="1151"/>
      <c r="AL498"/>
      <c r="AM498"/>
      <c r="AN498"/>
      <c r="AO498"/>
      <c r="AP498"/>
      <c r="AQ498" s="333"/>
      <c r="AR498"/>
      <c r="AS498"/>
      <c r="AT498"/>
      <c r="AU498"/>
    </row>
    <row r="499" spans="1:47" ht="12.75" customHeight="1" x14ac:dyDescent="0.35">
      <c r="A499" s="311">
        <f>FrontPage!$N$2</f>
        <v>1</v>
      </c>
      <c r="B499" s="311" t="str">
        <f t="shared" si="119"/>
        <v>RO131010</v>
      </c>
      <c r="C499" s="311">
        <f t="shared" si="121"/>
        <v>202526</v>
      </c>
      <c r="D499" s="1148" t="s">
        <v>264</v>
      </c>
      <c r="E499" s="311">
        <v>310</v>
      </c>
      <c r="F499" s="311" t="s">
        <v>557</v>
      </c>
      <c r="G499" s="311">
        <f t="shared" si="120"/>
        <v>0</v>
      </c>
      <c r="H499" s="1153">
        <f t="shared" ca="1" si="123"/>
        <v>0</v>
      </c>
      <c r="I499" s="311">
        <f t="shared" si="122"/>
        <v>10</v>
      </c>
      <c r="J499" s="1151"/>
      <c r="AL499"/>
      <c r="AM499"/>
      <c r="AN499"/>
      <c r="AO499"/>
      <c r="AP499"/>
      <c r="AQ499" s="333"/>
      <c r="AR499"/>
      <c r="AS499"/>
      <c r="AT499"/>
      <c r="AU499"/>
    </row>
    <row r="500" spans="1:47" ht="12.75" customHeight="1" x14ac:dyDescent="0.35">
      <c r="A500" s="311">
        <f>FrontPage!$N$2</f>
        <v>1</v>
      </c>
      <c r="B500" s="311" t="str">
        <f t="shared" ref="B500:B563" si="124">D500&amp;E500&amp;I500</f>
        <v>RO131011</v>
      </c>
      <c r="C500" s="311">
        <f t="shared" si="121"/>
        <v>202526</v>
      </c>
      <c r="D500" s="1148" t="s">
        <v>264</v>
      </c>
      <c r="E500" s="311">
        <v>310</v>
      </c>
      <c r="F500" s="311" t="s">
        <v>558</v>
      </c>
      <c r="G500" s="311">
        <f t="shared" si="120"/>
        <v>0</v>
      </c>
      <c r="H500" s="1153">
        <f t="shared" ca="1" si="123"/>
        <v>0</v>
      </c>
      <c r="I500" s="311">
        <f t="shared" si="122"/>
        <v>11</v>
      </c>
      <c r="J500" s="1151"/>
      <c r="AL500"/>
      <c r="AM500"/>
      <c r="AN500"/>
      <c r="AO500"/>
      <c r="AP500"/>
      <c r="AQ500" s="333"/>
      <c r="AR500"/>
      <c r="AS500"/>
      <c r="AT500"/>
      <c r="AU500"/>
    </row>
    <row r="501" spans="1:47" ht="12.75" customHeight="1" x14ac:dyDescent="0.35">
      <c r="A501" s="311">
        <f>FrontPage!$N$2</f>
        <v>1</v>
      </c>
      <c r="B501" s="311" t="str">
        <f t="shared" si="124"/>
        <v>RO13111.2</v>
      </c>
      <c r="C501" s="311">
        <f t="shared" si="121"/>
        <v>202526</v>
      </c>
      <c r="D501" s="1148" t="s">
        <v>264</v>
      </c>
      <c r="E501" s="311">
        <v>311</v>
      </c>
      <c r="F501" s="311" t="s">
        <v>548</v>
      </c>
      <c r="G501" s="311">
        <f t="shared" si="120"/>
        <v>0</v>
      </c>
      <c r="H501" s="1153">
        <f t="shared" ca="1" si="123"/>
        <v>0</v>
      </c>
      <c r="I501" s="311">
        <f t="shared" si="122"/>
        <v>1.2</v>
      </c>
      <c r="J501" s="1151"/>
      <c r="AL501"/>
      <c r="AM501"/>
      <c r="AN501"/>
      <c r="AO501"/>
      <c r="AP501"/>
      <c r="AQ501" s="333"/>
      <c r="AR501"/>
      <c r="AS501"/>
      <c r="AT501"/>
      <c r="AU501"/>
    </row>
    <row r="502" spans="1:47" ht="12.75" customHeight="1" x14ac:dyDescent="0.35">
      <c r="A502" s="311">
        <f>FrontPage!$N$2</f>
        <v>1</v>
      </c>
      <c r="B502" s="311" t="str">
        <f t="shared" si="124"/>
        <v>RO13115</v>
      </c>
      <c r="C502" s="311">
        <f t="shared" si="121"/>
        <v>202526</v>
      </c>
      <c r="D502" s="1148" t="s">
        <v>264</v>
      </c>
      <c r="E502" s="311">
        <v>311</v>
      </c>
      <c r="F502" s="311" t="s">
        <v>551</v>
      </c>
      <c r="G502" s="311">
        <f t="shared" si="120"/>
        <v>0</v>
      </c>
      <c r="H502" s="1153">
        <f t="shared" ca="1" si="123"/>
        <v>0</v>
      </c>
      <c r="I502" s="311">
        <f t="shared" si="122"/>
        <v>5</v>
      </c>
      <c r="J502" s="1151"/>
      <c r="AL502"/>
      <c r="AM502"/>
      <c r="AN502"/>
      <c r="AO502"/>
      <c r="AP502"/>
      <c r="AQ502" s="333"/>
      <c r="AR502"/>
      <c r="AS502"/>
      <c r="AT502"/>
      <c r="AU502"/>
    </row>
    <row r="503" spans="1:47" ht="12.75" customHeight="1" x14ac:dyDescent="0.35">
      <c r="A503" s="311">
        <f>FrontPage!$N$2</f>
        <v>1</v>
      </c>
      <c r="B503" s="311" t="str">
        <f t="shared" si="124"/>
        <v>RO13116.2</v>
      </c>
      <c r="C503" s="311">
        <f t="shared" si="121"/>
        <v>202526</v>
      </c>
      <c r="D503" s="1148" t="s">
        <v>264</v>
      </c>
      <c r="E503" s="311">
        <v>311</v>
      </c>
      <c r="F503" s="311" t="s">
        <v>553</v>
      </c>
      <c r="G503" s="311">
        <f t="shared" si="120"/>
        <v>0</v>
      </c>
      <c r="H503" s="1153">
        <f t="shared" ca="1" si="123"/>
        <v>0</v>
      </c>
      <c r="I503" s="311">
        <f t="shared" si="122"/>
        <v>6.2</v>
      </c>
      <c r="J503" s="1151"/>
      <c r="AL503"/>
      <c r="AM503"/>
      <c r="AN503"/>
      <c r="AO503"/>
      <c r="AP503"/>
      <c r="AQ503" s="333"/>
      <c r="AR503"/>
      <c r="AS503"/>
      <c r="AT503"/>
      <c r="AU503"/>
    </row>
    <row r="504" spans="1:47" ht="12.75" customHeight="1" x14ac:dyDescent="0.35">
      <c r="A504" s="311">
        <f>FrontPage!$N$2</f>
        <v>1</v>
      </c>
      <c r="B504" s="311" t="str">
        <f t="shared" si="124"/>
        <v>RO13118</v>
      </c>
      <c r="C504" s="311">
        <f t="shared" si="121"/>
        <v>202526</v>
      </c>
      <c r="D504" s="1148" t="s">
        <v>264</v>
      </c>
      <c r="E504" s="311">
        <v>311</v>
      </c>
      <c r="F504" s="311" t="s">
        <v>555</v>
      </c>
      <c r="G504" s="311">
        <f t="shared" si="120"/>
        <v>0</v>
      </c>
      <c r="H504" s="1153">
        <f t="shared" ca="1" si="123"/>
        <v>0</v>
      </c>
      <c r="I504" s="311">
        <f t="shared" si="122"/>
        <v>8</v>
      </c>
      <c r="J504" s="1151"/>
      <c r="AL504"/>
      <c r="AM504"/>
      <c r="AN504"/>
      <c r="AO504"/>
      <c r="AP504"/>
      <c r="AQ504" s="333"/>
      <c r="AR504"/>
      <c r="AS504"/>
      <c r="AT504"/>
      <c r="AU504"/>
    </row>
    <row r="505" spans="1:47" ht="12.75" customHeight="1" x14ac:dyDescent="0.35">
      <c r="A505" s="311">
        <f>FrontPage!$N$2</f>
        <v>1</v>
      </c>
      <c r="B505" s="311" t="str">
        <f t="shared" si="124"/>
        <v>RO131110</v>
      </c>
      <c r="C505" s="311">
        <f t="shared" si="121"/>
        <v>202526</v>
      </c>
      <c r="D505" s="1148" t="s">
        <v>264</v>
      </c>
      <c r="E505" s="311">
        <v>311</v>
      </c>
      <c r="F505" s="311" t="s">
        <v>557</v>
      </c>
      <c r="G505" s="311">
        <f t="shared" si="120"/>
        <v>0</v>
      </c>
      <c r="H505" s="1153">
        <f t="shared" ca="1" si="123"/>
        <v>0</v>
      </c>
      <c r="I505" s="311">
        <f t="shared" si="122"/>
        <v>10</v>
      </c>
      <c r="J505" s="1151"/>
      <c r="AL505"/>
      <c r="AM505"/>
      <c r="AN505"/>
      <c r="AO505"/>
      <c r="AP505"/>
      <c r="AQ505" s="333"/>
      <c r="AR505"/>
      <c r="AS505"/>
      <c r="AT505"/>
      <c r="AU505"/>
    </row>
    <row r="506" spans="1:47" ht="12.75" customHeight="1" x14ac:dyDescent="0.35">
      <c r="A506" s="311">
        <f>FrontPage!$N$2</f>
        <v>1</v>
      </c>
      <c r="B506" s="311" t="str">
        <f t="shared" si="124"/>
        <v>RO131111</v>
      </c>
      <c r="C506" s="311">
        <f t="shared" si="121"/>
        <v>202526</v>
      </c>
      <c r="D506" s="1148" t="s">
        <v>264</v>
      </c>
      <c r="E506" s="311">
        <v>311</v>
      </c>
      <c r="F506" s="311" t="s">
        <v>558</v>
      </c>
      <c r="G506" s="311">
        <f t="shared" si="120"/>
        <v>0</v>
      </c>
      <c r="H506" s="1153">
        <f t="shared" ca="1" si="123"/>
        <v>0</v>
      </c>
      <c r="I506" s="311">
        <f t="shared" si="122"/>
        <v>11</v>
      </c>
      <c r="J506" s="1151"/>
      <c r="AL506"/>
      <c r="AM506"/>
      <c r="AN506"/>
      <c r="AO506"/>
      <c r="AP506"/>
      <c r="AQ506" s="333"/>
      <c r="AR506"/>
      <c r="AS506"/>
      <c r="AT506"/>
      <c r="AU506"/>
    </row>
    <row r="507" spans="1:47" ht="12.75" customHeight="1" x14ac:dyDescent="0.35">
      <c r="A507" s="311">
        <f>FrontPage!$N$2</f>
        <v>1</v>
      </c>
      <c r="B507" s="311" t="str">
        <f t="shared" si="124"/>
        <v>RO13121.2</v>
      </c>
      <c r="C507" s="311">
        <f t="shared" si="121"/>
        <v>202526</v>
      </c>
      <c r="D507" s="1148" t="s">
        <v>264</v>
      </c>
      <c r="E507" s="311">
        <v>312</v>
      </c>
      <c r="F507" s="311" t="s">
        <v>548</v>
      </c>
      <c r="G507" s="311">
        <f t="shared" si="120"/>
        <v>0</v>
      </c>
      <c r="H507" s="1153">
        <f t="shared" ca="1" si="123"/>
        <v>0</v>
      </c>
      <c r="I507" s="311">
        <f t="shared" si="122"/>
        <v>1.2</v>
      </c>
      <c r="J507" s="1151"/>
      <c r="AL507"/>
      <c r="AM507"/>
      <c r="AN507"/>
      <c r="AO507"/>
      <c r="AP507"/>
      <c r="AQ507" s="333"/>
      <c r="AR507"/>
      <c r="AS507"/>
      <c r="AT507"/>
      <c r="AU507"/>
    </row>
    <row r="508" spans="1:47" ht="12.75" customHeight="1" x14ac:dyDescent="0.35">
      <c r="A508" s="311">
        <f>FrontPage!$N$2</f>
        <v>1</v>
      </c>
      <c r="B508" s="311" t="str">
        <f t="shared" si="124"/>
        <v>RO13125</v>
      </c>
      <c r="C508" s="311">
        <f t="shared" si="121"/>
        <v>202526</v>
      </c>
      <c r="D508" s="1148" t="s">
        <v>264</v>
      </c>
      <c r="E508" s="311">
        <v>312</v>
      </c>
      <c r="F508" s="311" t="s">
        <v>551</v>
      </c>
      <c r="G508" s="311">
        <f t="shared" si="120"/>
        <v>0</v>
      </c>
      <c r="H508" s="1153">
        <f t="shared" ca="1" si="123"/>
        <v>0</v>
      </c>
      <c r="I508" s="311">
        <f t="shared" si="122"/>
        <v>5</v>
      </c>
      <c r="J508" s="1151"/>
      <c r="AL508"/>
      <c r="AM508"/>
      <c r="AN508"/>
      <c r="AO508"/>
      <c r="AP508"/>
      <c r="AQ508" s="333"/>
      <c r="AR508"/>
      <c r="AS508"/>
      <c r="AT508"/>
      <c r="AU508"/>
    </row>
    <row r="509" spans="1:47" ht="12.75" customHeight="1" x14ac:dyDescent="0.35">
      <c r="A509" s="311">
        <f>FrontPage!$N$2</f>
        <v>1</v>
      </c>
      <c r="B509" s="311" t="str">
        <f t="shared" si="124"/>
        <v>RO13126.2</v>
      </c>
      <c r="C509" s="311">
        <f t="shared" si="121"/>
        <v>202526</v>
      </c>
      <c r="D509" s="1148" t="s">
        <v>264</v>
      </c>
      <c r="E509" s="311">
        <v>312</v>
      </c>
      <c r="F509" s="311" t="s">
        <v>553</v>
      </c>
      <c r="G509" s="311">
        <f t="shared" si="120"/>
        <v>0</v>
      </c>
      <c r="H509" s="1153">
        <f t="shared" ca="1" si="123"/>
        <v>0</v>
      </c>
      <c r="I509" s="311">
        <f t="shared" si="122"/>
        <v>6.2</v>
      </c>
      <c r="J509" s="1151"/>
      <c r="AL509"/>
      <c r="AM509"/>
      <c r="AN509"/>
      <c r="AO509"/>
      <c r="AP509"/>
      <c r="AQ509" s="333"/>
      <c r="AR509"/>
      <c r="AS509"/>
      <c r="AT509"/>
      <c r="AU509"/>
    </row>
    <row r="510" spans="1:47" ht="12.75" customHeight="1" x14ac:dyDescent="0.35">
      <c r="A510" s="311">
        <f>FrontPage!$N$2</f>
        <v>1</v>
      </c>
      <c r="B510" s="311" t="str">
        <f t="shared" si="124"/>
        <v>RO13128</v>
      </c>
      <c r="C510" s="311">
        <f t="shared" si="121"/>
        <v>202526</v>
      </c>
      <c r="D510" s="1148" t="s">
        <v>264</v>
      </c>
      <c r="E510" s="311">
        <v>312</v>
      </c>
      <c r="F510" s="311" t="s">
        <v>555</v>
      </c>
      <c r="G510" s="311">
        <f t="shared" si="120"/>
        <v>0</v>
      </c>
      <c r="H510" s="1153">
        <f t="shared" ca="1" si="123"/>
        <v>0</v>
      </c>
      <c r="I510" s="311">
        <f t="shared" si="122"/>
        <v>8</v>
      </c>
      <c r="J510" s="1151"/>
      <c r="AL510"/>
      <c r="AM510"/>
      <c r="AN510"/>
      <c r="AO510"/>
      <c r="AP510"/>
      <c r="AQ510" s="333"/>
      <c r="AR510"/>
      <c r="AS510"/>
      <c r="AT510"/>
      <c r="AU510"/>
    </row>
    <row r="511" spans="1:47" ht="12.75" customHeight="1" x14ac:dyDescent="0.35">
      <c r="A511" s="311">
        <f>FrontPage!$N$2</f>
        <v>1</v>
      </c>
      <c r="B511" s="311" t="str">
        <f t="shared" si="124"/>
        <v>RO131210</v>
      </c>
      <c r="C511" s="311">
        <f t="shared" si="121"/>
        <v>202526</v>
      </c>
      <c r="D511" s="1148" t="s">
        <v>264</v>
      </c>
      <c r="E511" s="311">
        <v>312</v>
      </c>
      <c r="F511" s="311" t="s">
        <v>557</v>
      </c>
      <c r="G511" s="311">
        <f t="shared" si="120"/>
        <v>0</v>
      </c>
      <c r="H511" s="1153">
        <f t="shared" ca="1" si="123"/>
        <v>0</v>
      </c>
      <c r="I511" s="311">
        <f t="shared" si="122"/>
        <v>10</v>
      </c>
      <c r="J511" s="1151"/>
      <c r="AL511"/>
      <c r="AM511"/>
      <c r="AN511"/>
      <c r="AO511"/>
      <c r="AP511"/>
      <c r="AQ511" s="333"/>
      <c r="AR511"/>
      <c r="AS511"/>
      <c r="AT511"/>
      <c r="AU511"/>
    </row>
    <row r="512" spans="1:47" ht="12.75" customHeight="1" x14ac:dyDescent="0.35">
      <c r="A512" s="311">
        <f>FrontPage!$N$2</f>
        <v>1</v>
      </c>
      <c r="B512" s="311" t="str">
        <f t="shared" si="124"/>
        <v>RO131211</v>
      </c>
      <c r="C512" s="311">
        <f t="shared" si="121"/>
        <v>202526</v>
      </c>
      <c r="D512" s="1148" t="s">
        <v>264</v>
      </c>
      <c r="E512" s="311">
        <v>312</v>
      </c>
      <c r="F512" s="311" t="s">
        <v>558</v>
      </c>
      <c r="G512" s="311">
        <f t="shared" si="120"/>
        <v>0</v>
      </c>
      <c r="H512" s="1153">
        <f t="shared" ca="1" si="123"/>
        <v>0</v>
      </c>
      <c r="I512" s="311">
        <f t="shared" si="122"/>
        <v>11</v>
      </c>
      <c r="J512" s="1151"/>
      <c r="AL512"/>
      <c r="AM512"/>
      <c r="AN512"/>
      <c r="AO512"/>
      <c r="AP512"/>
      <c r="AQ512" s="333"/>
      <c r="AR512"/>
      <c r="AS512"/>
      <c r="AT512"/>
      <c r="AU512"/>
    </row>
    <row r="513" spans="1:47" ht="12.75" customHeight="1" x14ac:dyDescent="0.35">
      <c r="A513" s="311">
        <f>FrontPage!$N$2</f>
        <v>1</v>
      </c>
      <c r="B513" s="311" t="str">
        <f t="shared" si="124"/>
        <v>RO13131.2</v>
      </c>
      <c r="C513" s="311">
        <f t="shared" si="121"/>
        <v>202526</v>
      </c>
      <c r="D513" s="1148" t="s">
        <v>264</v>
      </c>
      <c r="E513" s="311">
        <v>313</v>
      </c>
      <c r="F513" s="311" t="s">
        <v>548</v>
      </c>
      <c r="G513" s="311">
        <f t="shared" si="120"/>
        <v>0</v>
      </c>
      <c r="H513" s="1153">
        <f t="shared" ca="1" si="123"/>
        <v>0</v>
      </c>
      <c r="I513" s="311">
        <f t="shared" si="122"/>
        <v>1.2</v>
      </c>
      <c r="J513" s="1151"/>
      <c r="AL513"/>
      <c r="AM513"/>
      <c r="AN513"/>
      <c r="AO513"/>
      <c r="AP513"/>
      <c r="AQ513" s="333"/>
      <c r="AR513"/>
      <c r="AS513"/>
      <c r="AT513"/>
      <c r="AU513"/>
    </row>
    <row r="514" spans="1:47" ht="12.75" customHeight="1" x14ac:dyDescent="0.35">
      <c r="A514" s="311">
        <f>FrontPage!$N$2</f>
        <v>1</v>
      </c>
      <c r="B514" s="311" t="str">
        <f t="shared" si="124"/>
        <v>RO13135</v>
      </c>
      <c r="C514" s="311">
        <f t="shared" si="121"/>
        <v>202526</v>
      </c>
      <c r="D514" s="1148" t="s">
        <v>264</v>
      </c>
      <c r="E514" s="311">
        <v>313</v>
      </c>
      <c r="F514" s="311" t="s">
        <v>551</v>
      </c>
      <c r="G514" s="311">
        <f t="shared" si="120"/>
        <v>0</v>
      </c>
      <c r="H514" s="1153">
        <f t="shared" ca="1" si="123"/>
        <v>0</v>
      </c>
      <c r="I514" s="311">
        <f t="shared" si="122"/>
        <v>5</v>
      </c>
      <c r="J514" s="1151"/>
      <c r="AL514"/>
      <c r="AM514"/>
      <c r="AN514"/>
      <c r="AO514"/>
      <c r="AP514"/>
      <c r="AQ514" s="333"/>
      <c r="AR514"/>
      <c r="AS514"/>
      <c r="AT514"/>
      <c r="AU514"/>
    </row>
    <row r="515" spans="1:47" ht="12.75" customHeight="1" x14ac:dyDescent="0.35">
      <c r="A515" s="311">
        <f>FrontPage!$N$2</f>
        <v>1</v>
      </c>
      <c r="B515" s="311" t="str">
        <f t="shared" si="124"/>
        <v>RO13136.2</v>
      </c>
      <c r="C515" s="311">
        <f t="shared" si="121"/>
        <v>202526</v>
      </c>
      <c r="D515" s="1148" t="s">
        <v>264</v>
      </c>
      <c r="E515" s="311">
        <v>313</v>
      </c>
      <c r="F515" s="311" t="s">
        <v>553</v>
      </c>
      <c r="G515" s="311">
        <f t="shared" si="120"/>
        <v>0</v>
      </c>
      <c r="H515" s="1153">
        <f t="shared" ca="1" si="123"/>
        <v>0</v>
      </c>
      <c r="I515" s="311">
        <f t="shared" si="122"/>
        <v>6.2</v>
      </c>
      <c r="J515" s="1151"/>
      <c r="AL515"/>
      <c r="AM515"/>
      <c r="AN515"/>
      <c r="AO515"/>
      <c r="AP515"/>
      <c r="AQ515" s="333"/>
      <c r="AR515"/>
      <c r="AS515"/>
      <c r="AT515"/>
      <c r="AU515"/>
    </row>
    <row r="516" spans="1:47" ht="12.75" customHeight="1" x14ac:dyDescent="0.35">
      <c r="A516" s="311">
        <f>FrontPage!$N$2</f>
        <v>1</v>
      </c>
      <c r="B516" s="311" t="str">
        <f t="shared" si="124"/>
        <v>RO13138</v>
      </c>
      <c r="C516" s="311">
        <f t="shared" si="121"/>
        <v>202526</v>
      </c>
      <c r="D516" s="1148" t="s">
        <v>264</v>
      </c>
      <c r="E516" s="311">
        <v>313</v>
      </c>
      <c r="F516" s="311" t="s">
        <v>555</v>
      </c>
      <c r="G516" s="311">
        <f t="shared" si="120"/>
        <v>0</v>
      </c>
      <c r="H516" s="1153">
        <f t="shared" ca="1" si="123"/>
        <v>0</v>
      </c>
      <c r="I516" s="311">
        <f t="shared" si="122"/>
        <v>8</v>
      </c>
      <c r="J516" s="1151"/>
      <c r="AL516"/>
      <c r="AM516"/>
      <c r="AN516"/>
      <c r="AO516"/>
      <c r="AP516"/>
      <c r="AQ516" s="333"/>
      <c r="AR516"/>
      <c r="AS516"/>
      <c r="AT516"/>
      <c r="AU516"/>
    </row>
    <row r="517" spans="1:47" ht="12.75" customHeight="1" x14ac:dyDescent="0.35">
      <c r="A517" s="311">
        <f>FrontPage!$N$2</f>
        <v>1</v>
      </c>
      <c r="B517" s="311" t="str">
        <f t="shared" si="124"/>
        <v>RO131310</v>
      </c>
      <c r="C517" s="311">
        <f t="shared" si="121"/>
        <v>202526</v>
      </c>
      <c r="D517" s="1148" t="s">
        <v>264</v>
      </c>
      <c r="E517" s="311">
        <v>313</v>
      </c>
      <c r="F517" s="311" t="s">
        <v>557</v>
      </c>
      <c r="G517" s="311">
        <f t="shared" si="120"/>
        <v>0</v>
      </c>
      <c r="H517" s="1153">
        <f t="shared" ca="1" si="123"/>
        <v>0</v>
      </c>
      <c r="I517" s="311">
        <f t="shared" si="122"/>
        <v>10</v>
      </c>
      <c r="J517" s="1151"/>
      <c r="AL517"/>
      <c r="AM517"/>
      <c r="AN517"/>
      <c r="AO517"/>
      <c r="AP517"/>
      <c r="AQ517" s="333"/>
      <c r="AR517"/>
      <c r="AS517"/>
      <c r="AT517"/>
      <c r="AU517"/>
    </row>
    <row r="518" spans="1:47" ht="12.75" customHeight="1" x14ac:dyDescent="0.35">
      <c r="A518" s="311">
        <f>FrontPage!$N$2</f>
        <v>1</v>
      </c>
      <c r="B518" s="311" t="str">
        <f t="shared" si="124"/>
        <v>RO131311</v>
      </c>
      <c r="C518" s="311">
        <f t="shared" si="121"/>
        <v>202526</v>
      </c>
      <c r="D518" s="1148" t="s">
        <v>264</v>
      </c>
      <c r="E518" s="311">
        <v>313</v>
      </c>
      <c r="F518" s="311" t="s">
        <v>558</v>
      </c>
      <c r="G518" s="311">
        <f t="shared" si="120"/>
        <v>0</v>
      </c>
      <c r="H518" s="1153">
        <f t="shared" ca="1" si="123"/>
        <v>0</v>
      </c>
      <c r="I518" s="311">
        <f t="shared" si="122"/>
        <v>11</v>
      </c>
      <c r="J518" s="1151"/>
      <c r="AL518"/>
      <c r="AM518"/>
      <c r="AN518"/>
      <c r="AO518"/>
      <c r="AP518"/>
      <c r="AQ518" s="333"/>
      <c r="AR518"/>
      <c r="AS518"/>
      <c r="AT518"/>
      <c r="AU518"/>
    </row>
    <row r="519" spans="1:47" ht="12.75" customHeight="1" x14ac:dyDescent="0.35">
      <c r="A519" s="311">
        <f>FrontPage!$N$2</f>
        <v>1</v>
      </c>
      <c r="B519" s="311" t="str">
        <f t="shared" si="124"/>
        <v>RO13141.2</v>
      </c>
      <c r="C519" s="311">
        <f t="shared" si="121"/>
        <v>202526</v>
      </c>
      <c r="D519" s="1148" t="s">
        <v>264</v>
      </c>
      <c r="E519" s="311">
        <v>314</v>
      </c>
      <c r="F519" s="311" t="s">
        <v>548</v>
      </c>
      <c r="G519" s="311">
        <f t="shared" si="120"/>
        <v>0</v>
      </c>
      <c r="H519" s="1153">
        <f t="shared" ca="1" si="123"/>
        <v>0</v>
      </c>
      <c r="I519" s="311">
        <f t="shared" si="122"/>
        <v>1.2</v>
      </c>
      <c r="J519" s="1151"/>
      <c r="AL519"/>
      <c r="AM519"/>
      <c r="AN519"/>
      <c r="AO519"/>
      <c r="AP519"/>
      <c r="AQ519" s="333"/>
      <c r="AR519"/>
      <c r="AS519"/>
      <c r="AT519"/>
      <c r="AU519"/>
    </row>
    <row r="520" spans="1:47" ht="12.75" customHeight="1" x14ac:dyDescent="0.35">
      <c r="A520" s="311">
        <f>FrontPage!$N$2</f>
        <v>1</v>
      </c>
      <c r="B520" s="311" t="str">
        <f t="shared" si="124"/>
        <v>RO13145</v>
      </c>
      <c r="C520" s="311">
        <f t="shared" si="121"/>
        <v>202526</v>
      </c>
      <c r="D520" s="1148" t="s">
        <v>264</v>
      </c>
      <c r="E520" s="311">
        <v>314</v>
      </c>
      <c r="F520" s="311" t="s">
        <v>551</v>
      </c>
      <c r="G520" s="311">
        <f t="shared" si="120"/>
        <v>0</v>
      </c>
      <c r="H520" s="1153">
        <f t="shared" ca="1" si="123"/>
        <v>0</v>
      </c>
      <c r="I520" s="311">
        <f t="shared" si="122"/>
        <v>5</v>
      </c>
      <c r="J520" s="1151"/>
      <c r="AL520"/>
      <c r="AM520"/>
      <c r="AN520"/>
      <c r="AO520"/>
      <c r="AP520"/>
      <c r="AQ520" s="333"/>
      <c r="AR520"/>
      <c r="AS520"/>
      <c r="AT520"/>
      <c r="AU520"/>
    </row>
    <row r="521" spans="1:47" ht="12.75" customHeight="1" x14ac:dyDescent="0.35">
      <c r="A521" s="311">
        <f>FrontPage!$N$2</f>
        <v>1</v>
      </c>
      <c r="B521" s="311" t="str">
        <f t="shared" si="124"/>
        <v>RO13146.2</v>
      </c>
      <c r="C521" s="311">
        <f t="shared" si="121"/>
        <v>202526</v>
      </c>
      <c r="D521" s="1148" t="s">
        <v>264</v>
      </c>
      <c r="E521" s="311">
        <v>314</v>
      </c>
      <c r="F521" s="311" t="s">
        <v>553</v>
      </c>
      <c r="G521" s="311">
        <f t="shared" si="120"/>
        <v>0</v>
      </c>
      <c r="H521" s="1153">
        <f t="shared" ca="1" si="123"/>
        <v>0</v>
      </c>
      <c r="I521" s="311">
        <f t="shared" si="122"/>
        <v>6.2</v>
      </c>
      <c r="J521" s="1151"/>
      <c r="AL521"/>
      <c r="AM521"/>
      <c r="AN521"/>
      <c r="AO521"/>
      <c r="AP521"/>
      <c r="AQ521" s="333"/>
      <c r="AR521"/>
      <c r="AS521"/>
      <c r="AT521"/>
      <c r="AU521"/>
    </row>
    <row r="522" spans="1:47" ht="12.75" customHeight="1" x14ac:dyDescent="0.35">
      <c r="A522" s="311">
        <f>FrontPage!$N$2</f>
        <v>1</v>
      </c>
      <c r="B522" s="311" t="str">
        <f t="shared" si="124"/>
        <v>RO13148</v>
      </c>
      <c r="C522" s="311">
        <f t="shared" si="121"/>
        <v>202526</v>
      </c>
      <c r="D522" s="1148" t="s">
        <v>264</v>
      </c>
      <c r="E522" s="311">
        <v>314</v>
      </c>
      <c r="F522" s="311" t="s">
        <v>555</v>
      </c>
      <c r="G522" s="311">
        <f t="shared" ref="G522:G585" si="125">UANumber</f>
        <v>0</v>
      </c>
      <c r="H522" s="1153">
        <f t="shared" ca="1" si="123"/>
        <v>0</v>
      </c>
      <c r="I522" s="311">
        <f t="shared" si="122"/>
        <v>8</v>
      </c>
      <c r="J522" s="1151"/>
      <c r="AL522"/>
      <c r="AM522"/>
      <c r="AN522"/>
      <c r="AO522"/>
      <c r="AP522"/>
      <c r="AQ522" s="333"/>
      <c r="AR522"/>
      <c r="AS522"/>
      <c r="AT522"/>
      <c r="AU522"/>
    </row>
    <row r="523" spans="1:47" ht="12.75" customHeight="1" x14ac:dyDescent="0.35">
      <c r="A523" s="311">
        <f>FrontPage!$N$2</f>
        <v>1</v>
      </c>
      <c r="B523" s="311" t="str">
        <f t="shared" si="124"/>
        <v>RO131410</v>
      </c>
      <c r="C523" s="311">
        <f t="shared" si="121"/>
        <v>202526</v>
      </c>
      <c r="D523" s="1148" t="s">
        <v>264</v>
      </c>
      <c r="E523" s="311">
        <v>314</v>
      </c>
      <c r="F523" s="311" t="s">
        <v>557</v>
      </c>
      <c r="G523" s="311">
        <f t="shared" si="125"/>
        <v>0</v>
      </c>
      <c r="H523" s="1153">
        <f t="shared" ca="1" si="123"/>
        <v>0</v>
      </c>
      <c r="I523" s="311">
        <f t="shared" si="122"/>
        <v>10</v>
      </c>
      <c r="J523" s="1151"/>
      <c r="AL523"/>
      <c r="AM523"/>
      <c r="AN523"/>
      <c r="AO523"/>
      <c r="AP523"/>
      <c r="AQ523" s="333"/>
      <c r="AR523"/>
      <c r="AS523"/>
      <c r="AT523"/>
      <c r="AU523"/>
    </row>
    <row r="524" spans="1:47" ht="12.75" customHeight="1" x14ac:dyDescent="0.35">
      <c r="A524" s="311">
        <f>FrontPage!$N$2</f>
        <v>1</v>
      </c>
      <c r="B524" s="311" t="str">
        <f t="shared" si="124"/>
        <v>RO131411</v>
      </c>
      <c r="C524" s="311">
        <f t="shared" si="121"/>
        <v>202526</v>
      </c>
      <c r="D524" s="1148" t="s">
        <v>264</v>
      </c>
      <c r="E524" s="311">
        <v>314</v>
      </c>
      <c r="F524" s="311" t="s">
        <v>558</v>
      </c>
      <c r="G524" s="311">
        <f t="shared" si="125"/>
        <v>0</v>
      </c>
      <c r="H524" s="1153">
        <f t="shared" ca="1" si="123"/>
        <v>0</v>
      </c>
      <c r="I524" s="311">
        <f t="shared" si="122"/>
        <v>11</v>
      </c>
      <c r="J524" s="1151"/>
      <c r="AL524"/>
      <c r="AM524"/>
      <c r="AN524"/>
      <c r="AO524"/>
      <c r="AP524"/>
      <c r="AQ524" s="333"/>
      <c r="AR524"/>
      <c r="AS524"/>
      <c r="AT524"/>
      <c r="AU524"/>
    </row>
    <row r="525" spans="1:47" ht="12.75" customHeight="1" x14ac:dyDescent="0.35">
      <c r="A525" s="311">
        <f>FrontPage!$N$2</f>
        <v>1</v>
      </c>
      <c r="B525" s="311" t="str">
        <f t="shared" si="124"/>
        <v>RO13151.2</v>
      </c>
      <c r="C525" s="311">
        <f t="shared" si="121"/>
        <v>202526</v>
      </c>
      <c r="D525" s="1148" t="s">
        <v>264</v>
      </c>
      <c r="E525" s="311">
        <v>315</v>
      </c>
      <c r="F525" s="311" t="s">
        <v>548</v>
      </c>
      <c r="G525" s="311">
        <f t="shared" si="125"/>
        <v>0</v>
      </c>
      <c r="H525" s="1153">
        <f t="shared" ca="1" si="123"/>
        <v>0</v>
      </c>
      <c r="I525" s="311">
        <f t="shared" si="122"/>
        <v>1.2</v>
      </c>
      <c r="J525" s="1151"/>
      <c r="AL525"/>
      <c r="AM525"/>
      <c r="AN525"/>
      <c r="AO525"/>
      <c r="AP525"/>
      <c r="AQ525" s="333"/>
      <c r="AR525"/>
      <c r="AS525"/>
      <c r="AT525"/>
      <c r="AU525"/>
    </row>
    <row r="526" spans="1:47" ht="12.75" customHeight="1" x14ac:dyDescent="0.35">
      <c r="A526" s="311">
        <f>FrontPage!$N$2</f>
        <v>1</v>
      </c>
      <c r="B526" s="311" t="str">
        <f t="shared" si="124"/>
        <v>RO13155</v>
      </c>
      <c r="C526" s="311">
        <f t="shared" si="121"/>
        <v>202526</v>
      </c>
      <c r="D526" s="1148" t="s">
        <v>264</v>
      </c>
      <c r="E526" s="311">
        <v>315</v>
      </c>
      <c r="F526" s="311" t="s">
        <v>551</v>
      </c>
      <c r="G526" s="311">
        <f t="shared" si="125"/>
        <v>0</v>
      </c>
      <c r="H526" s="1153">
        <f t="shared" ca="1" si="123"/>
        <v>0</v>
      </c>
      <c r="I526" s="311">
        <f t="shared" si="122"/>
        <v>5</v>
      </c>
      <c r="J526" s="1151"/>
      <c r="AL526"/>
      <c r="AM526"/>
      <c r="AN526"/>
      <c r="AO526"/>
      <c r="AP526"/>
      <c r="AQ526" s="333"/>
      <c r="AR526"/>
      <c r="AS526"/>
      <c r="AT526"/>
      <c r="AU526"/>
    </row>
    <row r="527" spans="1:47" ht="12.75" customHeight="1" x14ac:dyDescent="0.35">
      <c r="A527" s="311">
        <f>FrontPage!$N$2</f>
        <v>1</v>
      </c>
      <c r="B527" s="311" t="str">
        <f t="shared" si="124"/>
        <v>RO13156.2</v>
      </c>
      <c r="C527" s="311">
        <f t="shared" si="121"/>
        <v>202526</v>
      </c>
      <c r="D527" s="1148" t="s">
        <v>264</v>
      </c>
      <c r="E527" s="311">
        <v>315</v>
      </c>
      <c r="F527" s="311" t="s">
        <v>553</v>
      </c>
      <c r="G527" s="311">
        <f t="shared" si="125"/>
        <v>0</v>
      </c>
      <c r="H527" s="1153">
        <f t="shared" ca="1" si="123"/>
        <v>0</v>
      </c>
      <c r="I527" s="311">
        <f t="shared" si="122"/>
        <v>6.2</v>
      </c>
      <c r="J527" s="1151"/>
      <c r="AL527"/>
      <c r="AM527"/>
      <c r="AN527"/>
      <c r="AO527"/>
      <c r="AP527"/>
      <c r="AQ527" s="333"/>
      <c r="AR527"/>
      <c r="AS527"/>
      <c r="AT527"/>
      <c r="AU527"/>
    </row>
    <row r="528" spans="1:47" ht="12.75" customHeight="1" x14ac:dyDescent="0.35">
      <c r="A528" s="311">
        <f>FrontPage!$N$2</f>
        <v>1</v>
      </c>
      <c r="B528" s="311" t="str">
        <f t="shared" si="124"/>
        <v>RO13158</v>
      </c>
      <c r="C528" s="311">
        <f t="shared" si="121"/>
        <v>202526</v>
      </c>
      <c r="D528" s="1148" t="s">
        <v>264</v>
      </c>
      <c r="E528" s="311">
        <v>315</v>
      </c>
      <c r="F528" s="311" t="s">
        <v>555</v>
      </c>
      <c r="G528" s="311">
        <f t="shared" si="125"/>
        <v>0</v>
      </c>
      <c r="H528" s="1153">
        <f t="shared" ca="1" si="123"/>
        <v>0</v>
      </c>
      <c r="I528" s="311">
        <f t="shared" si="122"/>
        <v>8</v>
      </c>
      <c r="J528" s="1151"/>
      <c r="AL528"/>
      <c r="AM528"/>
      <c r="AN528"/>
      <c r="AO528"/>
      <c r="AP528"/>
      <c r="AQ528" s="333"/>
      <c r="AR528"/>
      <c r="AS528"/>
      <c r="AT528"/>
      <c r="AU528"/>
    </row>
    <row r="529" spans="1:47" ht="12.75" customHeight="1" x14ac:dyDescent="0.35">
      <c r="A529" s="311">
        <f>FrontPage!$N$2</f>
        <v>1</v>
      </c>
      <c r="B529" s="311" t="str">
        <f t="shared" si="124"/>
        <v>RO131510</v>
      </c>
      <c r="C529" s="311">
        <f t="shared" si="121"/>
        <v>202526</v>
      </c>
      <c r="D529" s="1148" t="s">
        <v>264</v>
      </c>
      <c r="E529" s="311">
        <v>315</v>
      </c>
      <c r="F529" s="311" t="s">
        <v>557</v>
      </c>
      <c r="G529" s="311">
        <f t="shared" si="125"/>
        <v>0</v>
      </c>
      <c r="H529" s="1153">
        <f t="shared" ca="1" si="123"/>
        <v>0</v>
      </c>
      <c r="I529" s="311">
        <f t="shared" si="122"/>
        <v>10</v>
      </c>
      <c r="J529" s="1151"/>
      <c r="AL529"/>
      <c r="AM529"/>
      <c r="AN529"/>
      <c r="AO529"/>
      <c r="AP529"/>
      <c r="AQ529" s="333"/>
      <c r="AR529"/>
      <c r="AS529"/>
      <c r="AT529"/>
      <c r="AU529"/>
    </row>
    <row r="530" spans="1:47" ht="12.75" customHeight="1" x14ac:dyDescent="0.35">
      <c r="A530" s="311">
        <f>FrontPage!$N$2</f>
        <v>1</v>
      </c>
      <c r="B530" s="311" t="str">
        <f t="shared" si="124"/>
        <v>RO131511</v>
      </c>
      <c r="C530" s="311">
        <f t="shared" si="121"/>
        <v>202526</v>
      </c>
      <c r="D530" s="1148" t="s">
        <v>264</v>
      </c>
      <c r="E530" s="311">
        <v>315</v>
      </c>
      <c r="F530" s="311" t="s">
        <v>558</v>
      </c>
      <c r="G530" s="311">
        <f t="shared" si="125"/>
        <v>0</v>
      </c>
      <c r="H530" s="1153">
        <f t="shared" ca="1" si="123"/>
        <v>0</v>
      </c>
      <c r="I530" s="311">
        <f t="shared" si="122"/>
        <v>11</v>
      </c>
      <c r="J530" s="1151"/>
      <c r="AL530"/>
      <c r="AM530"/>
      <c r="AN530"/>
      <c r="AO530"/>
      <c r="AP530"/>
      <c r="AQ530" s="333"/>
      <c r="AR530"/>
      <c r="AS530"/>
      <c r="AT530"/>
      <c r="AU530"/>
    </row>
    <row r="531" spans="1:47" ht="12.75" customHeight="1" x14ac:dyDescent="0.35">
      <c r="A531" s="311">
        <f>FrontPage!$N$2</f>
        <v>1</v>
      </c>
      <c r="B531" s="311" t="str">
        <f t="shared" si="124"/>
        <v>RO1316.11.1</v>
      </c>
      <c r="C531" s="311">
        <f t="shared" si="121"/>
        <v>202526</v>
      </c>
      <c r="D531" s="1148" t="s">
        <v>264</v>
      </c>
      <c r="E531" s="311">
        <v>316.10000000000002</v>
      </c>
      <c r="F531" s="311" t="s">
        <v>547</v>
      </c>
      <c r="G531" s="311">
        <f t="shared" si="125"/>
        <v>0</v>
      </c>
      <c r="H531" s="1153">
        <f t="shared" ca="1" si="123"/>
        <v>0</v>
      </c>
      <c r="I531" s="311">
        <f t="shared" si="122"/>
        <v>1.1000000000000001</v>
      </c>
      <c r="J531" s="1151"/>
      <c r="AL531"/>
      <c r="AM531"/>
      <c r="AN531"/>
      <c r="AO531"/>
      <c r="AP531"/>
      <c r="AQ531" s="333"/>
      <c r="AR531"/>
      <c r="AS531"/>
      <c r="AT531"/>
      <c r="AU531"/>
    </row>
    <row r="532" spans="1:47" ht="12.75" customHeight="1" x14ac:dyDescent="0.35">
      <c r="A532" s="311">
        <f>FrontPage!$N$2</f>
        <v>1</v>
      </c>
      <c r="B532" s="311" t="str">
        <f t="shared" si="124"/>
        <v>RO1316.11.2</v>
      </c>
      <c r="C532" s="311">
        <f t="shared" si="121"/>
        <v>202526</v>
      </c>
      <c r="D532" s="1148" t="s">
        <v>264</v>
      </c>
      <c r="E532" s="311">
        <v>316.10000000000002</v>
      </c>
      <c r="F532" s="311" t="s">
        <v>548</v>
      </c>
      <c r="G532" s="311">
        <f t="shared" si="125"/>
        <v>0</v>
      </c>
      <c r="H532" s="1153">
        <f t="shared" ca="1" si="123"/>
        <v>0</v>
      </c>
      <c r="I532" s="311">
        <f t="shared" si="122"/>
        <v>1.2</v>
      </c>
      <c r="J532" s="1151"/>
      <c r="AL532"/>
      <c r="AM532"/>
      <c r="AN532"/>
      <c r="AO532"/>
      <c r="AP532"/>
      <c r="AQ532" s="333"/>
      <c r="AR532"/>
      <c r="AS532"/>
      <c r="AT532"/>
      <c r="AU532"/>
    </row>
    <row r="533" spans="1:47" ht="12.75" customHeight="1" x14ac:dyDescent="0.35">
      <c r="A533" s="311">
        <f>FrontPage!$N$2</f>
        <v>1</v>
      </c>
      <c r="B533" s="311" t="str">
        <f t="shared" si="124"/>
        <v>RO1316.12</v>
      </c>
      <c r="C533" s="311">
        <f t="shared" si="121"/>
        <v>202526</v>
      </c>
      <c r="D533" s="1148" t="s">
        <v>264</v>
      </c>
      <c r="E533" s="311">
        <v>316.10000000000002</v>
      </c>
      <c r="F533" s="311" t="s">
        <v>546</v>
      </c>
      <c r="G533" s="311">
        <f t="shared" si="125"/>
        <v>0</v>
      </c>
      <c r="H533" s="1153">
        <f t="shared" ca="1" si="123"/>
        <v>0</v>
      </c>
      <c r="I533" s="311">
        <f t="shared" si="122"/>
        <v>2</v>
      </c>
      <c r="J533" s="1151"/>
      <c r="AL533"/>
      <c r="AM533"/>
      <c r="AN533"/>
      <c r="AO533"/>
      <c r="AP533"/>
      <c r="AQ533" s="333"/>
      <c r="AR533"/>
      <c r="AS533"/>
      <c r="AT533"/>
      <c r="AU533"/>
    </row>
    <row r="534" spans="1:47" ht="12.75" customHeight="1" x14ac:dyDescent="0.35">
      <c r="A534" s="311">
        <f>FrontPage!$N$2</f>
        <v>1</v>
      </c>
      <c r="B534" s="311" t="str">
        <f t="shared" si="124"/>
        <v>RO1316.13</v>
      </c>
      <c r="C534" s="311">
        <f t="shared" si="121"/>
        <v>202526</v>
      </c>
      <c r="D534" s="1148" t="s">
        <v>264</v>
      </c>
      <c r="E534" s="311">
        <v>316.10000000000002</v>
      </c>
      <c r="F534" s="311" t="s">
        <v>549</v>
      </c>
      <c r="G534" s="311">
        <f t="shared" si="125"/>
        <v>0</v>
      </c>
      <c r="H534" s="1153">
        <f t="shared" ca="1" si="123"/>
        <v>0</v>
      </c>
      <c r="I534" s="311">
        <f t="shared" si="122"/>
        <v>3</v>
      </c>
      <c r="J534" s="1151"/>
      <c r="AL534"/>
      <c r="AM534"/>
      <c r="AN534"/>
      <c r="AO534"/>
      <c r="AP534"/>
      <c r="AQ534" s="333"/>
      <c r="AR534"/>
      <c r="AS534"/>
      <c r="AT534"/>
      <c r="AU534"/>
    </row>
    <row r="535" spans="1:47" ht="12.75" customHeight="1" x14ac:dyDescent="0.35">
      <c r="A535" s="311">
        <f>FrontPage!$N$2</f>
        <v>1</v>
      </c>
      <c r="B535" s="311" t="str">
        <f t="shared" si="124"/>
        <v>RO1316.15</v>
      </c>
      <c r="C535" s="311">
        <f t="shared" si="121"/>
        <v>202526</v>
      </c>
      <c r="D535" s="1148" t="s">
        <v>264</v>
      </c>
      <c r="E535" s="311">
        <v>316.10000000000002</v>
      </c>
      <c r="F535" s="311" t="s">
        <v>551</v>
      </c>
      <c r="G535" s="311">
        <f t="shared" si="125"/>
        <v>0</v>
      </c>
      <c r="H535" s="1153">
        <f t="shared" ca="1" si="123"/>
        <v>0</v>
      </c>
      <c r="I535" s="311">
        <f t="shared" si="122"/>
        <v>5</v>
      </c>
      <c r="J535" s="1151"/>
      <c r="AL535"/>
      <c r="AM535"/>
      <c r="AN535"/>
      <c r="AO535"/>
      <c r="AP535"/>
      <c r="AQ535" s="333"/>
      <c r="AR535"/>
      <c r="AS535"/>
      <c r="AT535"/>
      <c r="AU535"/>
    </row>
    <row r="536" spans="1:47" ht="12.75" customHeight="1" x14ac:dyDescent="0.35">
      <c r="A536" s="311">
        <f>FrontPage!$N$2</f>
        <v>1</v>
      </c>
      <c r="B536" s="311" t="str">
        <f t="shared" si="124"/>
        <v>RO1316.16.1</v>
      </c>
      <c r="C536" s="311">
        <f t="shared" si="121"/>
        <v>202526</v>
      </c>
      <c r="D536" s="1148" t="s">
        <v>264</v>
      </c>
      <c r="E536" s="311">
        <v>316.10000000000002</v>
      </c>
      <c r="F536" s="311" t="s">
        <v>552</v>
      </c>
      <c r="G536" s="311">
        <f t="shared" si="125"/>
        <v>0</v>
      </c>
      <c r="H536" s="1153">
        <f t="shared" ca="1" si="123"/>
        <v>0</v>
      </c>
      <c r="I536" s="311">
        <f t="shared" si="122"/>
        <v>6.1</v>
      </c>
      <c r="J536" s="1151"/>
      <c r="AL536"/>
      <c r="AM536"/>
      <c r="AN536"/>
      <c r="AO536"/>
      <c r="AP536"/>
      <c r="AQ536" s="333"/>
      <c r="AR536"/>
      <c r="AS536"/>
      <c r="AT536"/>
      <c r="AU536"/>
    </row>
    <row r="537" spans="1:47" ht="12.75" customHeight="1" x14ac:dyDescent="0.35">
      <c r="A537" s="311">
        <f>FrontPage!$N$2</f>
        <v>1</v>
      </c>
      <c r="B537" s="311" t="str">
        <f t="shared" si="124"/>
        <v>RO1316.16.2</v>
      </c>
      <c r="C537" s="311">
        <f t="shared" si="121"/>
        <v>202526</v>
      </c>
      <c r="D537" s="1148" t="s">
        <v>264</v>
      </c>
      <c r="E537" s="311">
        <v>316.10000000000002</v>
      </c>
      <c r="F537" s="311" t="s">
        <v>553</v>
      </c>
      <c r="G537" s="311">
        <f t="shared" si="125"/>
        <v>0</v>
      </c>
      <c r="H537" s="1153">
        <f t="shared" ca="1" si="123"/>
        <v>0</v>
      </c>
      <c r="I537" s="311">
        <f t="shared" si="122"/>
        <v>6.2</v>
      </c>
      <c r="J537" s="1151"/>
      <c r="AL537"/>
      <c r="AM537"/>
      <c r="AN537"/>
      <c r="AO537"/>
      <c r="AP537"/>
      <c r="AQ537" s="333"/>
      <c r="AR537"/>
      <c r="AS537"/>
      <c r="AT537"/>
      <c r="AU537"/>
    </row>
    <row r="538" spans="1:47" ht="12.75" customHeight="1" x14ac:dyDescent="0.35">
      <c r="A538" s="311">
        <f>FrontPage!$N$2</f>
        <v>1</v>
      </c>
      <c r="B538" s="311" t="str">
        <f t="shared" si="124"/>
        <v>RO1316.17</v>
      </c>
      <c r="C538" s="311">
        <f t="shared" si="121"/>
        <v>202526</v>
      </c>
      <c r="D538" s="1148" t="s">
        <v>264</v>
      </c>
      <c r="E538" s="311">
        <v>316.10000000000002</v>
      </c>
      <c r="F538" s="311" t="s">
        <v>554</v>
      </c>
      <c r="G538" s="311">
        <f t="shared" si="125"/>
        <v>0</v>
      </c>
      <c r="H538" s="1153">
        <f t="shared" ca="1" si="123"/>
        <v>0</v>
      </c>
      <c r="I538" s="311">
        <f t="shared" si="122"/>
        <v>7</v>
      </c>
      <c r="J538" s="1151"/>
      <c r="AL538"/>
      <c r="AM538"/>
      <c r="AN538"/>
      <c r="AO538"/>
      <c r="AP538"/>
      <c r="AQ538" s="333"/>
      <c r="AR538"/>
      <c r="AS538"/>
      <c r="AT538"/>
      <c r="AU538"/>
    </row>
    <row r="539" spans="1:47" ht="12.75" customHeight="1" x14ac:dyDescent="0.35">
      <c r="A539" s="311">
        <f>FrontPage!$N$2</f>
        <v>1</v>
      </c>
      <c r="B539" s="311" t="str">
        <f t="shared" si="124"/>
        <v>RO1316.18</v>
      </c>
      <c r="C539" s="311">
        <f t="shared" si="121"/>
        <v>202526</v>
      </c>
      <c r="D539" s="1148" t="s">
        <v>264</v>
      </c>
      <c r="E539" s="311">
        <v>316.10000000000002</v>
      </c>
      <c r="F539" s="311" t="s">
        <v>555</v>
      </c>
      <c r="G539" s="311">
        <f t="shared" si="125"/>
        <v>0</v>
      </c>
      <c r="H539" s="1153">
        <f t="shared" ca="1" si="123"/>
        <v>0</v>
      </c>
      <c r="I539" s="311">
        <f t="shared" si="122"/>
        <v>8</v>
      </c>
      <c r="J539" s="1151"/>
      <c r="AL539"/>
      <c r="AM539"/>
      <c r="AN539"/>
      <c r="AO539"/>
      <c r="AP539"/>
      <c r="AQ539" s="333"/>
      <c r="AR539"/>
      <c r="AS539"/>
      <c r="AT539"/>
      <c r="AU539"/>
    </row>
    <row r="540" spans="1:47" ht="12.75" customHeight="1" x14ac:dyDescent="0.35">
      <c r="A540" s="311">
        <f>FrontPage!$N$2</f>
        <v>1</v>
      </c>
      <c r="B540" s="311" t="str">
        <f t="shared" si="124"/>
        <v>RO1316.110</v>
      </c>
      <c r="C540" s="311">
        <f t="shared" si="121"/>
        <v>202526</v>
      </c>
      <c r="D540" s="1148" t="s">
        <v>264</v>
      </c>
      <c r="E540" s="311">
        <v>316.10000000000002</v>
      </c>
      <c r="F540" s="311" t="s">
        <v>557</v>
      </c>
      <c r="G540" s="311">
        <f t="shared" si="125"/>
        <v>0</v>
      </c>
      <c r="H540" s="1153">
        <f t="shared" ca="1" si="123"/>
        <v>0</v>
      </c>
      <c r="I540" s="311">
        <f t="shared" si="122"/>
        <v>10</v>
      </c>
      <c r="J540" s="1151"/>
      <c r="AL540"/>
      <c r="AM540"/>
      <c r="AN540"/>
      <c r="AO540"/>
      <c r="AP540"/>
      <c r="AQ540" s="333"/>
      <c r="AR540"/>
      <c r="AS540"/>
      <c r="AT540"/>
      <c r="AU540"/>
    </row>
    <row r="541" spans="1:47" ht="12.75" customHeight="1" x14ac:dyDescent="0.35">
      <c r="A541" s="311">
        <f>FrontPage!$N$2</f>
        <v>1</v>
      </c>
      <c r="B541" s="311" t="str">
        <f t="shared" si="124"/>
        <v>RO1316.111</v>
      </c>
      <c r="C541" s="311">
        <f t="shared" si="121"/>
        <v>202526</v>
      </c>
      <c r="D541" s="1148" t="s">
        <v>264</v>
      </c>
      <c r="E541" s="311">
        <v>316.10000000000002</v>
      </c>
      <c r="F541" s="311" t="s">
        <v>558</v>
      </c>
      <c r="G541" s="311">
        <f t="shared" si="125"/>
        <v>0</v>
      </c>
      <c r="H541" s="1153">
        <f t="shared" ca="1" si="123"/>
        <v>0</v>
      </c>
      <c r="I541" s="311">
        <f t="shared" si="122"/>
        <v>11</v>
      </c>
      <c r="J541" s="1151"/>
      <c r="AL541"/>
      <c r="AM541"/>
      <c r="AN541"/>
      <c r="AO541"/>
      <c r="AP541"/>
      <c r="AQ541" s="333"/>
      <c r="AR541"/>
      <c r="AS541"/>
      <c r="AT541"/>
      <c r="AU541"/>
    </row>
    <row r="542" spans="1:47" ht="12.75" customHeight="1" x14ac:dyDescent="0.35">
      <c r="A542" s="311">
        <f>FrontPage!$N$2</f>
        <v>1</v>
      </c>
      <c r="B542" s="311" t="str">
        <f t="shared" si="124"/>
        <v>RO1316.21.1</v>
      </c>
      <c r="C542" s="311">
        <f t="shared" si="121"/>
        <v>202526</v>
      </c>
      <c r="D542" s="1148" t="s">
        <v>264</v>
      </c>
      <c r="E542" s="311">
        <v>316.2</v>
      </c>
      <c r="F542" s="311" t="s">
        <v>547</v>
      </c>
      <c r="G542" s="311">
        <f t="shared" si="125"/>
        <v>0</v>
      </c>
      <c r="H542" s="1153">
        <f t="shared" ca="1" si="123"/>
        <v>0</v>
      </c>
      <c r="I542" s="311">
        <f t="shared" si="122"/>
        <v>1.1000000000000001</v>
      </c>
      <c r="J542" s="1151"/>
      <c r="AL542"/>
      <c r="AM542"/>
      <c r="AN542"/>
      <c r="AO542"/>
      <c r="AP542"/>
      <c r="AQ542" s="333"/>
      <c r="AR542"/>
      <c r="AS542"/>
      <c r="AT542"/>
      <c r="AU542"/>
    </row>
    <row r="543" spans="1:47" ht="12.75" customHeight="1" x14ac:dyDescent="0.35">
      <c r="A543" s="311">
        <f>FrontPage!$N$2</f>
        <v>1</v>
      </c>
      <c r="B543" s="311" t="str">
        <f t="shared" si="124"/>
        <v>RO1316.21.2</v>
      </c>
      <c r="C543" s="311">
        <f t="shared" si="121"/>
        <v>202526</v>
      </c>
      <c r="D543" s="1148" t="s">
        <v>264</v>
      </c>
      <c r="E543" s="311">
        <v>316.2</v>
      </c>
      <c r="F543" s="311" t="s">
        <v>548</v>
      </c>
      <c r="G543" s="311">
        <f t="shared" si="125"/>
        <v>0</v>
      </c>
      <c r="H543" s="1153">
        <f t="shared" ca="1" si="123"/>
        <v>0</v>
      </c>
      <c r="I543" s="311">
        <f t="shared" si="122"/>
        <v>1.2</v>
      </c>
      <c r="J543" s="1151"/>
      <c r="AL543"/>
      <c r="AM543"/>
      <c r="AN543"/>
      <c r="AO543"/>
      <c r="AP543"/>
      <c r="AQ543" s="333"/>
      <c r="AR543"/>
      <c r="AS543"/>
      <c r="AT543"/>
      <c r="AU543"/>
    </row>
    <row r="544" spans="1:47" ht="12.75" customHeight="1" x14ac:dyDescent="0.35">
      <c r="A544" s="311">
        <f>FrontPage!$N$2</f>
        <v>1</v>
      </c>
      <c r="B544" s="311" t="str">
        <f t="shared" si="124"/>
        <v>RO1316.22</v>
      </c>
      <c r="C544" s="311">
        <f t="shared" si="121"/>
        <v>202526</v>
      </c>
      <c r="D544" s="1148" t="s">
        <v>264</v>
      </c>
      <c r="E544" s="311">
        <v>316.2</v>
      </c>
      <c r="F544" s="311" t="s">
        <v>546</v>
      </c>
      <c r="G544" s="311">
        <f t="shared" si="125"/>
        <v>0</v>
      </c>
      <c r="H544" s="1153">
        <f t="shared" ca="1" si="123"/>
        <v>0</v>
      </c>
      <c r="I544" s="311">
        <f t="shared" si="122"/>
        <v>2</v>
      </c>
      <c r="J544" s="1151"/>
      <c r="AL544"/>
      <c r="AM544"/>
      <c r="AN544"/>
      <c r="AO544"/>
      <c r="AP544"/>
      <c r="AQ544" s="333"/>
      <c r="AR544"/>
      <c r="AS544"/>
      <c r="AT544"/>
      <c r="AU544"/>
    </row>
    <row r="545" spans="1:47" ht="12.75" customHeight="1" x14ac:dyDescent="0.35">
      <c r="A545" s="311">
        <f>FrontPage!$N$2</f>
        <v>1</v>
      </c>
      <c r="B545" s="311" t="str">
        <f t="shared" si="124"/>
        <v>RO1316.23</v>
      </c>
      <c r="C545" s="311">
        <f t="shared" ref="C545:C608" si="126">year</f>
        <v>202526</v>
      </c>
      <c r="D545" s="1148" t="s">
        <v>264</v>
      </c>
      <c r="E545" s="311">
        <v>316.2</v>
      </c>
      <c r="F545" s="311" t="s">
        <v>549</v>
      </c>
      <c r="G545" s="311">
        <f t="shared" si="125"/>
        <v>0</v>
      </c>
      <c r="H545" s="1153">
        <f t="shared" ca="1" si="123"/>
        <v>0</v>
      </c>
      <c r="I545" s="311">
        <f t="shared" si="122"/>
        <v>3</v>
      </c>
      <c r="J545" s="1151"/>
      <c r="AL545"/>
      <c r="AM545"/>
      <c r="AN545"/>
      <c r="AO545"/>
      <c r="AP545"/>
      <c r="AQ545" s="333"/>
      <c r="AR545"/>
      <c r="AS545"/>
      <c r="AT545"/>
      <c r="AU545"/>
    </row>
    <row r="546" spans="1:47" ht="12.75" customHeight="1" x14ac:dyDescent="0.35">
      <c r="A546" s="311">
        <f>FrontPage!$N$2</f>
        <v>1</v>
      </c>
      <c r="B546" s="311" t="str">
        <f t="shared" si="124"/>
        <v>RO1316.25</v>
      </c>
      <c r="C546" s="311">
        <f t="shared" si="126"/>
        <v>202526</v>
      </c>
      <c r="D546" s="1148" t="s">
        <v>264</v>
      </c>
      <c r="E546" s="311">
        <v>316.2</v>
      </c>
      <c r="F546" s="311" t="s">
        <v>551</v>
      </c>
      <c r="G546" s="311">
        <f t="shared" si="125"/>
        <v>0</v>
      </c>
      <c r="H546" s="1153">
        <f t="shared" ca="1" si="123"/>
        <v>0</v>
      </c>
      <c r="I546" s="311">
        <f t="shared" si="122"/>
        <v>5</v>
      </c>
      <c r="J546" s="1151"/>
      <c r="AL546"/>
      <c r="AM546"/>
      <c r="AN546"/>
      <c r="AO546"/>
      <c r="AP546"/>
      <c r="AQ546" s="333"/>
      <c r="AR546"/>
      <c r="AS546"/>
      <c r="AT546"/>
      <c r="AU546"/>
    </row>
    <row r="547" spans="1:47" ht="12.75" customHeight="1" x14ac:dyDescent="0.35">
      <c r="A547" s="311">
        <f>FrontPage!$N$2</f>
        <v>1</v>
      </c>
      <c r="B547" s="311" t="str">
        <f t="shared" si="124"/>
        <v>RO1316.26.1</v>
      </c>
      <c r="C547" s="311">
        <f t="shared" si="126"/>
        <v>202526</v>
      </c>
      <c r="D547" s="1148" t="s">
        <v>264</v>
      </c>
      <c r="E547" s="311">
        <v>316.2</v>
      </c>
      <c r="F547" s="311" t="s">
        <v>552</v>
      </c>
      <c r="G547" s="311">
        <f t="shared" si="125"/>
        <v>0</v>
      </c>
      <c r="H547" s="1153">
        <f t="shared" ca="1" si="123"/>
        <v>0</v>
      </c>
      <c r="I547" s="311">
        <f t="shared" si="122"/>
        <v>6.1</v>
      </c>
      <c r="J547" s="1151"/>
      <c r="AL547"/>
      <c r="AM547"/>
      <c r="AN547"/>
      <c r="AO547"/>
      <c r="AP547"/>
      <c r="AQ547" s="333"/>
      <c r="AR547"/>
      <c r="AS547"/>
      <c r="AT547"/>
      <c r="AU547"/>
    </row>
    <row r="548" spans="1:47" ht="12.75" customHeight="1" x14ac:dyDescent="0.35">
      <c r="A548" s="311">
        <f>FrontPage!$N$2</f>
        <v>1</v>
      </c>
      <c r="B548" s="311" t="str">
        <f t="shared" si="124"/>
        <v>RO1316.26.2</v>
      </c>
      <c r="C548" s="311">
        <f t="shared" si="126"/>
        <v>202526</v>
      </c>
      <c r="D548" s="1148" t="s">
        <v>264</v>
      </c>
      <c r="E548" s="311">
        <v>316.2</v>
      </c>
      <c r="F548" s="311" t="s">
        <v>553</v>
      </c>
      <c r="G548" s="311">
        <f t="shared" si="125"/>
        <v>0</v>
      </c>
      <c r="H548" s="1153">
        <f t="shared" ca="1" si="123"/>
        <v>0</v>
      </c>
      <c r="I548" s="311">
        <f t="shared" si="122"/>
        <v>6.2</v>
      </c>
      <c r="J548" s="1151"/>
      <c r="AL548"/>
      <c r="AM548"/>
      <c r="AN548"/>
      <c r="AO548"/>
      <c r="AP548"/>
      <c r="AQ548" s="333"/>
      <c r="AR548"/>
      <c r="AS548"/>
      <c r="AT548"/>
      <c r="AU548"/>
    </row>
    <row r="549" spans="1:47" ht="12.75" customHeight="1" x14ac:dyDescent="0.35">
      <c r="A549" s="311">
        <f>FrontPage!$N$2</f>
        <v>1</v>
      </c>
      <c r="B549" s="311" t="str">
        <f t="shared" si="124"/>
        <v>RO1316.27</v>
      </c>
      <c r="C549" s="311">
        <f t="shared" si="126"/>
        <v>202526</v>
      </c>
      <c r="D549" s="1148" t="s">
        <v>264</v>
      </c>
      <c r="E549" s="311">
        <v>316.2</v>
      </c>
      <c r="F549" s="311" t="s">
        <v>554</v>
      </c>
      <c r="G549" s="311">
        <f t="shared" si="125"/>
        <v>0</v>
      </c>
      <c r="H549" s="1153">
        <f t="shared" ca="1" si="123"/>
        <v>0</v>
      </c>
      <c r="I549" s="311">
        <f t="shared" si="122"/>
        <v>7</v>
      </c>
      <c r="J549" s="1151"/>
      <c r="AL549"/>
      <c r="AM549"/>
      <c r="AN549"/>
      <c r="AO549"/>
      <c r="AP549"/>
      <c r="AQ549" s="333"/>
      <c r="AR549"/>
      <c r="AS549"/>
      <c r="AT549"/>
      <c r="AU549"/>
    </row>
    <row r="550" spans="1:47" ht="12.75" customHeight="1" x14ac:dyDescent="0.35">
      <c r="A550" s="311">
        <f>FrontPage!$N$2</f>
        <v>1</v>
      </c>
      <c r="B550" s="311" t="str">
        <f t="shared" si="124"/>
        <v>RO1316.28</v>
      </c>
      <c r="C550" s="311">
        <f t="shared" si="126"/>
        <v>202526</v>
      </c>
      <c r="D550" s="1148" t="s">
        <v>264</v>
      </c>
      <c r="E550" s="311">
        <v>316.2</v>
      </c>
      <c r="F550" s="311" t="s">
        <v>555</v>
      </c>
      <c r="G550" s="311">
        <f t="shared" si="125"/>
        <v>0</v>
      </c>
      <c r="H550" s="1153">
        <f t="shared" ca="1" si="123"/>
        <v>0</v>
      </c>
      <c r="I550" s="311">
        <f t="shared" si="122"/>
        <v>8</v>
      </c>
      <c r="J550" s="1151"/>
      <c r="AL550"/>
      <c r="AM550"/>
      <c r="AN550"/>
      <c r="AO550"/>
      <c r="AP550"/>
      <c r="AQ550" s="333"/>
      <c r="AR550"/>
      <c r="AS550"/>
      <c r="AT550"/>
      <c r="AU550"/>
    </row>
    <row r="551" spans="1:47" ht="12.75" customHeight="1" x14ac:dyDescent="0.35">
      <c r="A551" s="311">
        <f>FrontPage!$N$2</f>
        <v>1</v>
      </c>
      <c r="B551" s="311" t="str">
        <f t="shared" si="124"/>
        <v>RO1316.210</v>
      </c>
      <c r="C551" s="311">
        <f t="shared" si="126"/>
        <v>202526</v>
      </c>
      <c r="D551" s="1148" t="s">
        <v>264</v>
      </c>
      <c r="E551" s="311">
        <v>316.2</v>
      </c>
      <c r="F551" s="311" t="s">
        <v>557</v>
      </c>
      <c r="G551" s="311">
        <f t="shared" si="125"/>
        <v>0</v>
      </c>
      <c r="H551" s="1153">
        <f t="shared" ca="1" si="123"/>
        <v>0</v>
      </c>
      <c r="I551" s="311">
        <f t="shared" si="122"/>
        <v>10</v>
      </c>
      <c r="J551" s="1151"/>
      <c r="AL551"/>
      <c r="AM551"/>
      <c r="AN551"/>
      <c r="AO551"/>
      <c r="AP551"/>
      <c r="AQ551" s="333"/>
      <c r="AR551"/>
      <c r="AS551"/>
      <c r="AT551"/>
      <c r="AU551"/>
    </row>
    <row r="552" spans="1:47" ht="12.75" customHeight="1" x14ac:dyDescent="0.35">
      <c r="A552" s="311">
        <f>FrontPage!$N$2</f>
        <v>1</v>
      </c>
      <c r="B552" s="311" t="str">
        <f t="shared" si="124"/>
        <v>RO1316.211</v>
      </c>
      <c r="C552" s="311">
        <f t="shared" si="126"/>
        <v>202526</v>
      </c>
      <c r="D552" s="1148" t="s">
        <v>264</v>
      </c>
      <c r="E552" s="311">
        <v>316.2</v>
      </c>
      <c r="F552" s="311" t="s">
        <v>558</v>
      </c>
      <c r="G552" s="311">
        <f t="shared" si="125"/>
        <v>0</v>
      </c>
      <c r="H552" s="1153">
        <f t="shared" ca="1" si="123"/>
        <v>0</v>
      </c>
      <c r="I552" s="311">
        <f t="shared" si="122"/>
        <v>11</v>
      </c>
      <c r="J552" s="1151"/>
      <c r="AL552"/>
      <c r="AM552"/>
      <c r="AN552"/>
      <c r="AO552"/>
      <c r="AP552"/>
      <c r="AQ552" s="333"/>
      <c r="AR552"/>
      <c r="AS552"/>
      <c r="AT552"/>
      <c r="AU552"/>
    </row>
    <row r="553" spans="1:47" ht="12.75" customHeight="1" x14ac:dyDescent="0.35">
      <c r="A553" s="311">
        <f>FrontPage!$N$2</f>
        <v>1</v>
      </c>
      <c r="B553" s="311" t="str">
        <f t="shared" si="124"/>
        <v>RO1316.31.1</v>
      </c>
      <c r="C553" s="311">
        <f t="shared" si="126"/>
        <v>202526</v>
      </c>
      <c r="D553" s="1148" t="s">
        <v>264</v>
      </c>
      <c r="E553" s="311">
        <v>316.3</v>
      </c>
      <c r="F553" s="311" t="s">
        <v>547</v>
      </c>
      <c r="G553" s="311">
        <f t="shared" si="125"/>
        <v>0</v>
      </c>
      <c r="H553" s="1153">
        <f t="shared" ca="1" si="123"/>
        <v>0</v>
      </c>
      <c r="I553" s="311">
        <f t="shared" si="122"/>
        <v>1.1000000000000001</v>
      </c>
      <c r="J553" s="1151"/>
      <c r="AL553"/>
      <c r="AM553"/>
      <c r="AN553"/>
      <c r="AO553"/>
      <c r="AP553"/>
      <c r="AQ553" s="333"/>
      <c r="AR553"/>
      <c r="AS553"/>
      <c r="AT553"/>
      <c r="AU553"/>
    </row>
    <row r="554" spans="1:47" ht="12.75" customHeight="1" x14ac:dyDescent="0.35">
      <c r="A554" s="311">
        <f>FrontPage!$N$2</f>
        <v>1</v>
      </c>
      <c r="B554" s="311" t="str">
        <f t="shared" si="124"/>
        <v>RO1316.31.2</v>
      </c>
      <c r="C554" s="311">
        <f t="shared" si="126"/>
        <v>202526</v>
      </c>
      <c r="D554" s="1148" t="s">
        <v>264</v>
      </c>
      <c r="E554" s="311">
        <v>316.3</v>
      </c>
      <c r="F554" s="311" t="s">
        <v>548</v>
      </c>
      <c r="G554" s="311">
        <f t="shared" si="125"/>
        <v>0</v>
      </c>
      <c r="H554" s="1153">
        <f t="shared" ca="1" si="123"/>
        <v>0</v>
      </c>
      <c r="I554" s="311">
        <f t="shared" si="122"/>
        <v>1.2</v>
      </c>
      <c r="J554" s="1151"/>
      <c r="AL554"/>
      <c r="AM554"/>
      <c r="AN554"/>
      <c r="AO554"/>
      <c r="AP554"/>
      <c r="AQ554" s="333"/>
      <c r="AR554"/>
      <c r="AS554"/>
      <c r="AT554"/>
      <c r="AU554"/>
    </row>
    <row r="555" spans="1:47" ht="12.75" customHeight="1" x14ac:dyDescent="0.35">
      <c r="A555" s="311">
        <f>FrontPage!$N$2</f>
        <v>1</v>
      </c>
      <c r="B555" s="311" t="str">
        <f t="shared" si="124"/>
        <v>RO1316.32</v>
      </c>
      <c r="C555" s="311">
        <f t="shared" si="126"/>
        <v>202526</v>
      </c>
      <c r="D555" s="1148" t="s">
        <v>264</v>
      </c>
      <c r="E555" s="311">
        <v>316.3</v>
      </c>
      <c r="F555" s="311" t="s">
        <v>546</v>
      </c>
      <c r="G555" s="311">
        <f t="shared" si="125"/>
        <v>0</v>
      </c>
      <c r="H555" s="1153">
        <f t="shared" ca="1" si="123"/>
        <v>0</v>
      </c>
      <c r="I555" s="311">
        <f t="shared" si="122"/>
        <v>2</v>
      </c>
      <c r="J555" s="1151"/>
      <c r="AL555"/>
      <c r="AM555"/>
      <c r="AN555"/>
      <c r="AO555"/>
      <c r="AP555"/>
      <c r="AQ555" s="333"/>
      <c r="AR555"/>
      <c r="AS555"/>
      <c r="AT555"/>
      <c r="AU555"/>
    </row>
    <row r="556" spans="1:47" ht="12.75" customHeight="1" x14ac:dyDescent="0.35">
      <c r="A556" s="311">
        <f>FrontPage!$N$2</f>
        <v>1</v>
      </c>
      <c r="B556" s="311" t="str">
        <f t="shared" si="124"/>
        <v>RO1316.33</v>
      </c>
      <c r="C556" s="311">
        <f t="shared" si="126"/>
        <v>202526</v>
      </c>
      <c r="D556" s="1148" t="s">
        <v>264</v>
      </c>
      <c r="E556" s="311">
        <v>316.3</v>
      </c>
      <c r="F556" s="311" t="s">
        <v>549</v>
      </c>
      <c r="G556" s="311">
        <f t="shared" si="125"/>
        <v>0</v>
      </c>
      <c r="H556" s="1153">
        <f t="shared" ca="1" si="123"/>
        <v>0</v>
      </c>
      <c r="I556" s="311">
        <f t="shared" ref="I556:I619" si="127">VLOOKUP(F556,CIndex,2,FALSE)</f>
        <v>3</v>
      </c>
      <c r="J556" s="1151"/>
      <c r="AL556"/>
      <c r="AM556"/>
      <c r="AN556"/>
      <c r="AO556"/>
      <c r="AP556"/>
      <c r="AQ556" s="333"/>
      <c r="AR556"/>
      <c r="AS556"/>
      <c r="AT556"/>
      <c r="AU556"/>
    </row>
    <row r="557" spans="1:47" ht="12.75" customHeight="1" x14ac:dyDescent="0.35">
      <c r="A557" s="311">
        <f>FrontPage!$N$2</f>
        <v>1</v>
      </c>
      <c r="B557" s="311" t="str">
        <f t="shared" si="124"/>
        <v>RO1316.35</v>
      </c>
      <c r="C557" s="311">
        <f t="shared" si="126"/>
        <v>202526</v>
      </c>
      <c r="D557" s="1148" t="s">
        <v>264</v>
      </c>
      <c r="E557" s="311">
        <v>316.3</v>
      </c>
      <c r="F557" s="311" t="s">
        <v>551</v>
      </c>
      <c r="G557" s="311">
        <f t="shared" si="125"/>
        <v>0</v>
      </c>
      <c r="H557" s="1153">
        <f t="shared" ref="H557:H620" ca="1" si="128">IF(UANumber = 0,0,IF(VLOOKUP(E557,INDIRECT("_"&amp;D557),MATCH(F557,INDIRECT("_"&amp;D557&amp;$I$2),0),FALSE)="",0,VLOOKUP(E557,INDIRECT("_"&amp;D557),MATCH(F557,INDIRECT("_"&amp;D557&amp;$I$2),0),FALSE)))</f>
        <v>0</v>
      </c>
      <c r="I557" s="311">
        <f t="shared" si="127"/>
        <v>5</v>
      </c>
      <c r="J557" s="1151"/>
      <c r="AL557"/>
      <c r="AM557"/>
      <c r="AN557"/>
      <c r="AO557"/>
      <c r="AP557"/>
      <c r="AQ557" s="333"/>
      <c r="AR557"/>
      <c r="AS557"/>
      <c r="AT557"/>
      <c r="AU557"/>
    </row>
    <row r="558" spans="1:47" ht="12.75" customHeight="1" x14ac:dyDescent="0.35">
      <c r="A558" s="311">
        <f>FrontPage!$N$2</f>
        <v>1</v>
      </c>
      <c r="B558" s="311" t="str">
        <f t="shared" si="124"/>
        <v>RO1316.36.1</v>
      </c>
      <c r="C558" s="311">
        <f t="shared" si="126"/>
        <v>202526</v>
      </c>
      <c r="D558" s="1148" t="s">
        <v>264</v>
      </c>
      <c r="E558" s="311">
        <v>316.3</v>
      </c>
      <c r="F558" s="311" t="s">
        <v>552</v>
      </c>
      <c r="G558" s="311">
        <f t="shared" si="125"/>
        <v>0</v>
      </c>
      <c r="H558" s="1153">
        <f t="shared" ca="1" si="128"/>
        <v>0</v>
      </c>
      <c r="I558" s="311">
        <f t="shared" si="127"/>
        <v>6.1</v>
      </c>
      <c r="J558" s="1151"/>
      <c r="AL558"/>
      <c r="AM558"/>
      <c r="AN558"/>
      <c r="AO558"/>
      <c r="AP558"/>
      <c r="AQ558" s="333"/>
      <c r="AR558"/>
      <c r="AS558"/>
      <c r="AT558"/>
      <c r="AU558"/>
    </row>
    <row r="559" spans="1:47" ht="12.75" customHeight="1" x14ac:dyDescent="0.35">
      <c r="A559" s="311">
        <f>FrontPage!$N$2</f>
        <v>1</v>
      </c>
      <c r="B559" s="311" t="str">
        <f t="shared" si="124"/>
        <v>RO1316.36.2</v>
      </c>
      <c r="C559" s="311">
        <f t="shared" si="126"/>
        <v>202526</v>
      </c>
      <c r="D559" s="1148" t="s">
        <v>264</v>
      </c>
      <c r="E559" s="311">
        <v>316.3</v>
      </c>
      <c r="F559" s="311" t="s">
        <v>553</v>
      </c>
      <c r="G559" s="311">
        <f t="shared" si="125"/>
        <v>0</v>
      </c>
      <c r="H559" s="1153">
        <f t="shared" ca="1" si="128"/>
        <v>0</v>
      </c>
      <c r="I559" s="311">
        <f t="shared" si="127"/>
        <v>6.2</v>
      </c>
      <c r="J559" s="1151"/>
      <c r="AL559"/>
      <c r="AM559"/>
      <c r="AN559"/>
      <c r="AO559"/>
      <c r="AP559"/>
      <c r="AQ559" s="333"/>
      <c r="AR559"/>
      <c r="AS559"/>
      <c r="AT559"/>
      <c r="AU559"/>
    </row>
    <row r="560" spans="1:47" ht="12.75" customHeight="1" x14ac:dyDescent="0.35">
      <c r="A560" s="311">
        <f>FrontPage!$N$2</f>
        <v>1</v>
      </c>
      <c r="B560" s="311" t="str">
        <f t="shared" si="124"/>
        <v>RO1316.37</v>
      </c>
      <c r="C560" s="311">
        <f t="shared" si="126"/>
        <v>202526</v>
      </c>
      <c r="D560" s="1148" t="s">
        <v>264</v>
      </c>
      <c r="E560" s="311">
        <v>316.3</v>
      </c>
      <c r="F560" s="311" t="s">
        <v>554</v>
      </c>
      <c r="G560" s="311">
        <f t="shared" si="125"/>
        <v>0</v>
      </c>
      <c r="H560" s="1153">
        <f t="shared" ca="1" si="128"/>
        <v>0</v>
      </c>
      <c r="I560" s="311">
        <f t="shared" si="127"/>
        <v>7</v>
      </c>
      <c r="J560" s="1151"/>
      <c r="AL560"/>
      <c r="AM560"/>
      <c r="AN560"/>
      <c r="AO560"/>
      <c r="AP560"/>
      <c r="AQ560" s="333"/>
      <c r="AR560"/>
      <c r="AS560"/>
      <c r="AT560"/>
      <c r="AU560"/>
    </row>
    <row r="561" spans="1:47" ht="12.75" customHeight="1" x14ac:dyDescent="0.35">
      <c r="A561" s="311">
        <f>FrontPage!$N$2</f>
        <v>1</v>
      </c>
      <c r="B561" s="311" t="str">
        <f t="shared" si="124"/>
        <v>RO1316.38</v>
      </c>
      <c r="C561" s="311">
        <f t="shared" si="126"/>
        <v>202526</v>
      </c>
      <c r="D561" s="1148" t="s">
        <v>264</v>
      </c>
      <c r="E561" s="311">
        <v>316.3</v>
      </c>
      <c r="F561" s="311" t="s">
        <v>555</v>
      </c>
      <c r="G561" s="311">
        <f t="shared" si="125"/>
        <v>0</v>
      </c>
      <c r="H561" s="1153">
        <f t="shared" ca="1" si="128"/>
        <v>0</v>
      </c>
      <c r="I561" s="311">
        <f t="shared" si="127"/>
        <v>8</v>
      </c>
      <c r="J561" s="1151"/>
      <c r="AL561"/>
      <c r="AM561"/>
      <c r="AN561"/>
      <c r="AO561"/>
      <c r="AP561"/>
      <c r="AQ561" s="333"/>
      <c r="AR561"/>
      <c r="AS561"/>
      <c r="AT561"/>
      <c r="AU561"/>
    </row>
    <row r="562" spans="1:47" ht="12.75" customHeight="1" x14ac:dyDescent="0.35">
      <c r="A562" s="311">
        <f>FrontPage!$N$2</f>
        <v>1</v>
      </c>
      <c r="B562" s="311" t="str">
        <f t="shared" si="124"/>
        <v>RO1316.310</v>
      </c>
      <c r="C562" s="311">
        <f t="shared" si="126"/>
        <v>202526</v>
      </c>
      <c r="D562" s="1148" t="s">
        <v>264</v>
      </c>
      <c r="E562" s="311">
        <v>316.3</v>
      </c>
      <c r="F562" s="311" t="s">
        <v>557</v>
      </c>
      <c r="G562" s="311">
        <f t="shared" si="125"/>
        <v>0</v>
      </c>
      <c r="H562" s="1153">
        <f t="shared" ca="1" si="128"/>
        <v>0</v>
      </c>
      <c r="I562" s="311">
        <f t="shared" si="127"/>
        <v>10</v>
      </c>
      <c r="J562" s="1151"/>
      <c r="AL562"/>
      <c r="AM562"/>
      <c r="AN562"/>
      <c r="AO562"/>
      <c r="AP562"/>
      <c r="AQ562" s="333"/>
      <c r="AR562"/>
      <c r="AS562"/>
      <c r="AT562"/>
      <c r="AU562"/>
    </row>
    <row r="563" spans="1:47" ht="12.75" customHeight="1" x14ac:dyDescent="0.35">
      <c r="A563" s="311">
        <f>FrontPage!$N$2</f>
        <v>1</v>
      </c>
      <c r="B563" s="311" t="str">
        <f t="shared" si="124"/>
        <v>RO1316.311</v>
      </c>
      <c r="C563" s="311">
        <f t="shared" si="126"/>
        <v>202526</v>
      </c>
      <c r="D563" s="1148" t="s">
        <v>264</v>
      </c>
      <c r="E563" s="311">
        <v>316.3</v>
      </c>
      <c r="F563" s="311" t="s">
        <v>558</v>
      </c>
      <c r="G563" s="311">
        <f t="shared" si="125"/>
        <v>0</v>
      </c>
      <c r="H563" s="1153">
        <f t="shared" ca="1" si="128"/>
        <v>0</v>
      </c>
      <c r="I563" s="311">
        <f t="shared" si="127"/>
        <v>11</v>
      </c>
      <c r="J563" s="1151"/>
      <c r="AL563"/>
      <c r="AM563"/>
      <c r="AN563"/>
      <c r="AO563"/>
      <c r="AP563"/>
      <c r="AQ563" s="333"/>
      <c r="AR563"/>
      <c r="AS563"/>
      <c r="AT563"/>
      <c r="AU563"/>
    </row>
    <row r="564" spans="1:47" ht="12.75" customHeight="1" x14ac:dyDescent="0.35">
      <c r="A564" s="311">
        <f>FrontPage!$N$2</f>
        <v>1</v>
      </c>
      <c r="B564" s="311" t="str">
        <f t="shared" ref="B564:B627" si="129">D564&amp;E564&amp;I564</f>
        <v>RO1316.41.1</v>
      </c>
      <c r="C564" s="311">
        <f t="shared" si="126"/>
        <v>202526</v>
      </c>
      <c r="D564" s="1148" t="s">
        <v>264</v>
      </c>
      <c r="E564" s="311">
        <v>316.39999999999998</v>
      </c>
      <c r="F564" s="311" t="s">
        <v>547</v>
      </c>
      <c r="G564" s="311">
        <f t="shared" si="125"/>
        <v>0</v>
      </c>
      <c r="H564" s="1153">
        <f t="shared" ca="1" si="128"/>
        <v>0</v>
      </c>
      <c r="I564" s="311">
        <f t="shared" si="127"/>
        <v>1.1000000000000001</v>
      </c>
      <c r="J564" s="1151"/>
      <c r="AL564"/>
      <c r="AM564"/>
      <c r="AN564"/>
      <c r="AO564"/>
      <c r="AP564"/>
      <c r="AQ564" s="333"/>
      <c r="AR564"/>
      <c r="AS564"/>
      <c r="AT564"/>
      <c r="AU564"/>
    </row>
    <row r="565" spans="1:47" ht="12.75" customHeight="1" x14ac:dyDescent="0.35">
      <c r="A565" s="311">
        <f>FrontPage!$N$2</f>
        <v>1</v>
      </c>
      <c r="B565" s="311" t="str">
        <f t="shared" si="129"/>
        <v>RO1316.41.2</v>
      </c>
      <c r="C565" s="311">
        <f t="shared" si="126"/>
        <v>202526</v>
      </c>
      <c r="D565" s="1148" t="s">
        <v>264</v>
      </c>
      <c r="E565" s="311">
        <v>316.39999999999998</v>
      </c>
      <c r="F565" s="311" t="s">
        <v>548</v>
      </c>
      <c r="G565" s="311">
        <f t="shared" si="125"/>
        <v>0</v>
      </c>
      <c r="H565" s="1153">
        <f t="shared" ca="1" si="128"/>
        <v>0</v>
      </c>
      <c r="I565" s="311">
        <f t="shared" si="127"/>
        <v>1.2</v>
      </c>
      <c r="J565" s="1151"/>
      <c r="AL565"/>
      <c r="AM565"/>
      <c r="AN565"/>
      <c r="AO565"/>
      <c r="AP565"/>
      <c r="AQ565" s="333"/>
      <c r="AR565"/>
      <c r="AS565"/>
      <c r="AT565"/>
      <c r="AU565"/>
    </row>
    <row r="566" spans="1:47" ht="12.75" customHeight="1" x14ac:dyDescent="0.35">
      <c r="A566" s="311">
        <f>FrontPage!$N$2</f>
        <v>1</v>
      </c>
      <c r="B566" s="311" t="str">
        <f t="shared" si="129"/>
        <v>RO1316.42</v>
      </c>
      <c r="C566" s="311">
        <f t="shared" si="126"/>
        <v>202526</v>
      </c>
      <c r="D566" s="1148" t="s">
        <v>264</v>
      </c>
      <c r="E566" s="311">
        <v>316.39999999999998</v>
      </c>
      <c r="F566" s="311" t="s">
        <v>546</v>
      </c>
      <c r="G566" s="311">
        <f t="shared" si="125"/>
        <v>0</v>
      </c>
      <c r="H566" s="1153">
        <f t="shared" ca="1" si="128"/>
        <v>0</v>
      </c>
      <c r="I566" s="311">
        <f t="shared" si="127"/>
        <v>2</v>
      </c>
      <c r="J566" s="1151"/>
      <c r="AL566"/>
      <c r="AM566"/>
      <c r="AN566"/>
      <c r="AO566"/>
      <c r="AP566"/>
      <c r="AQ566" s="333"/>
      <c r="AR566"/>
      <c r="AS566"/>
      <c r="AT566"/>
      <c r="AU566"/>
    </row>
    <row r="567" spans="1:47" ht="12.75" customHeight="1" x14ac:dyDescent="0.35">
      <c r="A567" s="311">
        <f>FrontPage!$N$2</f>
        <v>1</v>
      </c>
      <c r="B567" s="311" t="str">
        <f t="shared" si="129"/>
        <v>RO1316.43</v>
      </c>
      <c r="C567" s="311">
        <f t="shared" si="126"/>
        <v>202526</v>
      </c>
      <c r="D567" s="1148" t="s">
        <v>264</v>
      </c>
      <c r="E567" s="311">
        <v>316.39999999999998</v>
      </c>
      <c r="F567" s="311" t="s">
        <v>549</v>
      </c>
      <c r="G567" s="311">
        <f t="shared" si="125"/>
        <v>0</v>
      </c>
      <c r="H567" s="1153">
        <f t="shared" ca="1" si="128"/>
        <v>0</v>
      </c>
      <c r="I567" s="311">
        <f t="shared" si="127"/>
        <v>3</v>
      </c>
      <c r="J567" s="1151"/>
      <c r="AL567"/>
      <c r="AM567"/>
      <c r="AN567"/>
      <c r="AO567"/>
      <c r="AP567"/>
      <c r="AQ567" s="333"/>
      <c r="AR567"/>
      <c r="AS567"/>
      <c r="AT567"/>
      <c r="AU567"/>
    </row>
    <row r="568" spans="1:47" ht="12.75" customHeight="1" x14ac:dyDescent="0.35">
      <c r="A568" s="311">
        <f>FrontPage!$N$2</f>
        <v>1</v>
      </c>
      <c r="B568" s="311" t="str">
        <f t="shared" si="129"/>
        <v>RO1316.45</v>
      </c>
      <c r="C568" s="311">
        <f t="shared" si="126"/>
        <v>202526</v>
      </c>
      <c r="D568" s="1148" t="s">
        <v>264</v>
      </c>
      <c r="E568" s="311">
        <v>316.39999999999998</v>
      </c>
      <c r="F568" s="311" t="s">
        <v>551</v>
      </c>
      <c r="G568" s="311">
        <f t="shared" si="125"/>
        <v>0</v>
      </c>
      <c r="H568" s="1153">
        <f t="shared" ca="1" si="128"/>
        <v>0</v>
      </c>
      <c r="I568" s="311">
        <f t="shared" si="127"/>
        <v>5</v>
      </c>
      <c r="J568" s="1151"/>
      <c r="AL568"/>
      <c r="AM568"/>
      <c r="AN568"/>
      <c r="AO568"/>
      <c r="AP568"/>
      <c r="AQ568" s="333"/>
      <c r="AR568"/>
      <c r="AS568"/>
      <c r="AT568"/>
      <c r="AU568"/>
    </row>
    <row r="569" spans="1:47" ht="12.75" customHeight="1" x14ac:dyDescent="0.35">
      <c r="A569" s="311">
        <f>FrontPage!$N$2</f>
        <v>1</v>
      </c>
      <c r="B569" s="311" t="str">
        <f t="shared" si="129"/>
        <v>RO1316.46.1</v>
      </c>
      <c r="C569" s="311">
        <f t="shared" si="126"/>
        <v>202526</v>
      </c>
      <c r="D569" s="1148" t="s">
        <v>264</v>
      </c>
      <c r="E569" s="311">
        <v>316.39999999999998</v>
      </c>
      <c r="F569" s="311" t="s">
        <v>552</v>
      </c>
      <c r="G569" s="311">
        <f t="shared" si="125"/>
        <v>0</v>
      </c>
      <c r="H569" s="1153">
        <f t="shared" ca="1" si="128"/>
        <v>0</v>
      </c>
      <c r="I569" s="311">
        <f t="shared" si="127"/>
        <v>6.1</v>
      </c>
      <c r="J569" s="1151"/>
      <c r="AL569"/>
      <c r="AM569"/>
      <c r="AN569"/>
      <c r="AO569"/>
      <c r="AP569"/>
      <c r="AQ569" s="333"/>
      <c r="AR569"/>
      <c r="AS569"/>
      <c r="AT569"/>
      <c r="AU569"/>
    </row>
    <row r="570" spans="1:47" ht="12.75" customHeight="1" x14ac:dyDescent="0.35">
      <c r="A570" s="311">
        <f>FrontPage!$N$2</f>
        <v>1</v>
      </c>
      <c r="B570" s="311" t="str">
        <f t="shared" si="129"/>
        <v>RO1316.46.2</v>
      </c>
      <c r="C570" s="311">
        <f t="shared" si="126"/>
        <v>202526</v>
      </c>
      <c r="D570" s="1148" t="s">
        <v>264</v>
      </c>
      <c r="E570" s="311">
        <v>316.39999999999998</v>
      </c>
      <c r="F570" s="311" t="s">
        <v>553</v>
      </c>
      <c r="G570" s="311">
        <f t="shared" si="125"/>
        <v>0</v>
      </c>
      <c r="H570" s="1153">
        <f t="shared" ca="1" si="128"/>
        <v>0</v>
      </c>
      <c r="I570" s="311">
        <f t="shared" si="127"/>
        <v>6.2</v>
      </c>
      <c r="J570" s="1151"/>
      <c r="AL570"/>
      <c r="AM570"/>
      <c r="AN570"/>
      <c r="AO570"/>
      <c r="AP570"/>
      <c r="AQ570" s="333"/>
      <c r="AR570"/>
      <c r="AS570"/>
      <c r="AT570"/>
      <c r="AU570"/>
    </row>
    <row r="571" spans="1:47" ht="12.75" customHeight="1" x14ac:dyDescent="0.35">
      <c r="A571" s="311">
        <f>FrontPage!$N$2</f>
        <v>1</v>
      </c>
      <c r="B571" s="311" t="str">
        <f t="shared" si="129"/>
        <v>RO1316.47</v>
      </c>
      <c r="C571" s="311">
        <f t="shared" si="126"/>
        <v>202526</v>
      </c>
      <c r="D571" s="1148" t="s">
        <v>264</v>
      </c>
      <c r="E571" s="311">
        <v>316.39999999999998</v>
      </c>
      <c r="F571" s="311" t="s">
        <v>554</v>
      </c>
      <c r="G571" s="311">
        <f t="shared" si="125"/>
        <v>0</v>
      </c>
      <c r="H571" s="1153">
        <f t="shared" ca="1" si="128"/>
        <v>0</v>
      </c>
      <c r="I571" s="311">
        <f t="shared" si="127"/>
        <v>7</v>
      </c>
      <c r="J571" s="1151"/>
      <c r="AL571"/>
      <c r="AM571"/>
      <c r="AN571"/>
      <c r="AO571"/>
      <c r="AP571"/>
      <c r="AQ571" s="333"/>
      <c r="AR571"/>
      <c r="AS571"/>
      <c r="AT571"/>
      <c r="AU571"/>
    </row>
    <row r="572" spans="1:47" ht="12.75" customHeight="1" x14ac:dyDescent="0.35">
      <c r="A572" s="311">
        <f>FrontPage!$N$2</f>
        <v>1</v>
      </c>
      <c r="B572" s="311" t="str">
        <f t="shared" si="129"/>
        <v>RO1316.48</v>
      </c>
      <c r="C572" s="311">
        <f t="shared" si="126"/>
        <v>202526</v>
      </c>
      <c r="D572" s="1148" t="s">
        <v>264</v>
      </c>
      <c r="E572" s="311">
        <v>316.39999999999998</v>
      </c>
      <c r="F572" s="311" t="s">
        <v>555</v>
      </c>
      <c r="G572" s="311">
        <f t="shared" si="125"/>
        <v>0</v>
      </c>
      <c r="H572" s="1153">
        <f t="shared" ca="1" si="128"/>
        <v>0</v>
      </c>
      <c r="I572" s="311">
        <f t="shared" si="127"/>
        <v>8</v>
      </c>
      <c r="J572" s="1151"/>
      <c r="AL572"/>
      <c r="AM572"/>
      <c r="AN572"/>
      <c r="AO572"/>
      <c r="AP572"/>
      <c r="AQ572" s="333"/>
      <c r="AR572"/>
      <c r="AS572"/>
      <c r="AT572"/>
      <c r="AU572"/>
    </row>
    <row r="573" spans="1:47" ht="12.75" customHeight="1" x14ac:dyDescent="0.35">
      <c r="A573" s="311">
        <f>FrontPage!$N$2</f>
        <v>1</v>
      </c>
      <c r="B573" s="311" t="str">
        <f t="shared" si="129"/>
        <v>RO1316.410</v>
      </c>
      <c r="C573" s="311">
        <f t="shared" si="126"/>
        <v>202526</v>
      </c>
      <c r="D573" s="1148" t="s">
        <v>264</v>
      </c>
      <c r="E573" s="311">
        <v>316.39999999999998</v>
      </c>
      <c r="F573" s="311" t="s">
        <v>557</v>
      </c>
      <c r="G573" s="311">
        <f t="shared" si="125"/>
        <v>0</v>
      </c>
      <c r="H573" s="1153">
        <f t="shared" ca="1" si="128"/>
        <v>0</v>
      </c>
      <c r="I573" s="311">
        <f t="shared" si="127"/>
        <v>10</v>
      </c>
      <c r="J573" s="1151"/>
      <c r="AL573"/>
      <c r="AM573"/>
      <c r="AN573"/>
      <c r="AO573"/>
      <c r="AP573"/>
      <c r="AQ573" s="333"/>
      <c r="AR573"/>
      <c r="AS573"/>
      <c r="AT573"/>
      <c r="AU573"/>
    </row>
    <row r="574" spans="1:47" ht="12.75" customHeight="1" x14ac:dyDescent="0.35">
      <c r="A574" s="311">
        <f>FrontPage!$N$2</f>
        <v>1</v>
      </c>
      <c r="B574" s="311" t="str">
        <f t="shared" si="129"/>
        <v>RO1316.411</v>
      </c>
      <c r="C574" s="311">
        <f t="shared" si="126"/>
        <v>202526</v>
      </c>
      <c r="D574" s="1148" t="s">
        <v>264</v>
      </c>
      <c r="E574" s="311">
        <v>316.39999999999998</v>
      </c>
      <c r="F574" s="311" t="s">
        <v>558</v>
      </c>
      <c r="G574" s="311">
        <f t="shared" si="125"/>
        <v>0</v>
      </c>
      <c r="H574" s="1153">
        <f t="shared" ca="1" si="128"/>
        <v>0</v>
      </c>
      <c r="I574" s="311">
        <f t="shared" si="127"/>
        <v>11</v>
      </c>
      <c r="J574" s="1151"/>
      <c r="AL574"/>
      <c r="AM574"/>
      <c r="AN574"/>
      <c r="AO574"/>
      <c r="AP574"/>
      <c r="AQ574" s="333"/>
      <c r="AR574"/>
      <c r="AS574"/>
      <c r="AT574"/>
      <c r="AU574"/>
    </row>
    <row r="575" spans="1:47" ht="12.75" customHeight="1" x14ac:dyDescent="0.35">
      <c r="A575" s="311">
        <f>FrontPage!$N$2</f>
        <v>1</v>
      </c>
      <c r="B575" s="311" t="str">
        <f t="shared" si="129"/>
        <v>RO1316.51.1</v>
      </c>
      <c r="C575" s="311">
        <f t="shared" si="126"/>
        <v>202526</v>
      </c>
      <c r="D575" s="1148" t="s">
        <v>264</v>
      </c>
      <c r="E575" s="311">
        <v>316.5</v>
      </c>
      <c r="F575" s="311" t="s">
        <v>547</v>
      </c>
      <c r="G575" s="311">
        <f t="shared" si="125"/>
        <v>0</v>
      </c>
      <c r="H575" s="1153">
        <f t="shared" ca="1" si="128"/>
        <v>0</v>
      </c>
      <c r="I575" s="311">
        <f t="shared" si="127"/>
        <v>1.1000000000000001</v>
      </c>
      <c r="J575" s="1151"/>
      <c r="AL575"/>
      <c r="AM575"/>
      <c r="AN575"/>
      <c r="AO575"/>
      <c r="AP575"/>
      <c r="AQ575" s="333"/>
      <c r="AR575"/>
      <c r="AS575"/>
      <c r="AT575"/>
      <c r="AU575"/>
    </row>
    <row r="576" spans="1:47" ht="12.75" customHeight="1" x14ac:dyDescent="0.35">
      <c r="A576" s="311">
        <f>FrontPage!$N$2</f>
        <v>1</v>
      </c>
      <c r="B576" s="311" t="str">
        <f t="shared" si="129"/>
        <v>RO1316.51.2</v>
      </c>
      <c r="C576" s="311">
        <f t="shared" si="126"/>
        <v>202526</v>
      </c>
      <c r="D576" s="1148" t="s">
        <v>264</v>
      </c>
      <c r="E576" s="311">
        <v>316.5</v>
      </c>
      <c r="F576" s="311" t="s">
        <v>548</v>
      </c>
      <c r="G576" s="311">
        <f t="shared" si="125"/>
        <v>0</v>
      </c>
      <c r="H576" s="1153">
        <f t="shared" ca="1" si="128"/>
        <v>0</v>
      </c>
      <c r="I576" s="311">
        <f t="shared" si="127"/>
        <v>1.2</v>
      </c>
      <c r="J576" s="1151"/>
      <c r="AL576"/>
      <c r="AM576"/>
      <c r="AN576"/>
      <c r="AO576"/>
      <c r="AP576"/>
      <c r="AQ576" s="333"/>
      <c r="AR576"/>
      <c r="AS576"/>
      <c r="AT576"/>
      <c r="AU576"/>
    </row>
    <row r="577" spans="1:47" ht="12.75" customHeight="1" x14ac:dyDescent="0.35">
      <c r="A577" s="311">
        <f>FrontPage!$N$2</f>
        <v>1</v>
      </c>
      <c r="B577" s="311" t="str">
        <f t="shared" si="129"/>
        <v>RO1316.52</v>
      </c>
      <c r="C577" s="311">
        <f t="shared" si="126"/>
        <v>202526</v>
      </c>
      <c r="D577" s="1148" t="s">
        <v>264</v>
      </c>
      <c r="E577" s="311">
        <v>316.5</v>
      </c>
      <c r="F577" s="311" t="s">
        <v>546</v>
      </c>
      <c r="G577" s="311">
        <f t="shared" si="125"/>
        <v>0</v>
      </c>
      <c r="H577" s="1153">
        <f t="shared" ca="1" si="128"/>
        <v>0</v>
      </c>
      <c r="I577" s="311">
        <f t="shared" si="127"/>
        <v>2</v>
      </c>
      <c r="J577" s="1151"/>
      <c r="AL577"/>
      <c r="AM577"/>
      <c r="AN577"/>
      <c r="AO577"/>
      <c r="AP577"/>
      <c r="AQ577" s="333"/>
      <c r="AR577"/>
      <c r="AS577"/>
      <c r="AT577"/>
      <c r="AU577"/>
    </row>
    <row r="578" spans="1:47" ht="12.75" customHeight="1" x14ac:dyDescent="0.35">
      <c r="A578" s="311">
        <f>FrontPage!$N$2</f>
        <v>1</v>
      </c>
      <c r="B578" s="311" t="str">
        <f t="shared" si="129"/>
        <v>RO1316.53</v>
      </c>
      <c r="C578" s="311">
        <f t="shared" si="126"/>
        <v>202526</v>
      </c>
      <c r="D578" s="1148" t="s">
        <v>264</v>
      </c>
      <c r="E578" s="311">
        <v>316.5</v>
      </c>
      <c r="F578" s="311" t="s">
        <v>549</v>
      </c>
      <c r="G578" s="311">
        <f t="shared" si="125"/>
        <v>0</v>
      </c>
      <c r="H578" s="1153">
        <f t="shared" ca="1" si="128"/>
        <v>0</v>
      </c>
      <c r="I578" s="311">
        <f t="shared" si="127"/>
        <v>3</v>
      </c>
      <c r="J578" s="1151"/>
      <c r="AL578"/>
      <c r="AM578"/>
      <c r="AN578"/>
      <c r="AO578"/>
      <c r="AP578"/>
      <c r="AQ578" s="333"/>
      <c r="AR578"/>
      <c r="AS578"/>
      <c r="AT578"/>
      <c r="AU578"/>
    </row>
    <row r="579" spans="1:47" ht="12.75" customHeight="1" x14ac:dyDescent="0.35">
      <c r="A579" s="311">
        <f>FrontPage!$N$2</f>
        <v>1</v>
      </c>
      <c r="B579" s="311" t="str">
        <f t="shared" si="129"/>
        <v>RO1316.55</v>
      </c>
      <c r="C579" s="311">
        <f t="shared" si="126"/>
        <v>202526</v>
      </c>
      <c r="D579" s="1148" t="s">
        <v>264</v>
      </c>
      <c r="E579" s="311">
        <v>316.5</v>
      </c>
      <c r="F579" s="311" t="s">
        <v>551</v>
      </c>
      <c r="G579" s="311">
        <f t="shared" si="125"/>
        <v>0</v>
      </c>
      <c r="H579" s="1153">
        <f t="shared" ca="1" si="128"/>
        <v>0</v>
      </c>
      <c r="I579" s="311">
        <f t="shared" si="127"/>
        <v>5</v>
      </c>
      <c r="J579" s="1151"/>
      <c r="AL579"/>
      <c r="AM579"/>
      <c r="AN579"/>
      <c r="AO579"/>
      <c r="AP579"/>
      <c r="AQ579" s="333"/>
      <c r="AR579"/>
      <c r="AS579"/>
      <c r="AT579"/>
      <c r="AU579"/>
    </row>
    <row r="580" spans="1:47" ht="12.75" customHeight="1" x14ac:dyDescent="0.35">
      <c r="A580" s="311">
        <f>FrontPage!$N$2</f>
        <v>1</v>
      </c>
      <c r="B580" s="311" t="str">
        <f t="shared" si="129"/>
        <v>RO1316.56.1</v>
      </c>
      <c r="C580" s="311">
        <f t="shared" si="126"/>
        <v>202526</v>
      </c>
      <c r="D580" s="1148" t="s">
        <v>264</v>
      </c>
      <c r="E580" s="311">
        <v>316.5</v>
      </c>
      <c r="F580" s="311" t="s">
        <v>552</v>
      </c>
      <c r="G580" s="311">
        <f t="shared" si="125"/>
        <v>0</v>
      </c>
      <c r="H580" s="1153">
        <f t="shared" ca="1" si="128"/>
        <v>0</v>
      </c>
      <c r="I580" s="311">
        <f t="shared" si="127"/>
        <v>6.1</v>
      </c>
      <c r="J580" s="1151"/>
      <c r="AL580"/>
      <c r="AM580"/>
      <c r="AN580"/>
      <c r="AO580"/>
      <c r="AP580"/>
      <c r="AQ580" s="333"/>
      <c r="AR580"/>
      <c r="AS580"/>
      <c r="AT580"/>
      <c r="AU580"/>
    </row>
    <row r="581" spans="1:47" ht="12.75" customHeight="1" x14ac:dyDescent="0.35">
      <c r="A581" s="311">
        <f>FrontPage!$N$2</f>
        <v>1</v>
      </c>
      <c r="B581" s="311" t="str">
        <f t="shared" si="129"/>
        <v>RO1316.56.2</v>
      </c>
      <c r="C581" s="311">
        <f t="shared" si="126"/>
        <v>202526</v>
      </c>
      <c r="D581" s="1148" t="s">
        <v>264</v>
      </c>
      <c r="E581" s="311">
        <v>316.5</v>
      </c>
      <c r="F581" s="311" t="s">
        <v>553</v>
      </c>
      <c r="G581" s="311">
        <f t="shared" si="125"/>
        <v>0</v>
      </c>
      <c r="H581" s="1153">
        <f t="shared" ca="1" si="128"/>
        <v>0</v>
      </c>
      <c r="I581" s="311">
        <f t="shared" si="127"/>
        <v>6.2</v>
      </c>
      <c r="J581" s="1151"/>
      <c r="AL581"/>
      <c r="AM581"/>
      <c r="AN581"/>
      <c r="AO581"/>
      <c r="AP581"/>
      <c r="AQ581" s="333"/>
      <c r="AR581"/>
      <c r="AS581"/>
      <c r="AT581"/>
      <c r="AU581"/>
    </row>
    <row r="582" spans="1:47" ht="12.75" customHeight="1" x14ac:dyDescent="0.35">
      <c r="A582" s="311">
        <f>FrontPage!$N$2</f>
        <v>1</v>
      </c>
      <c r="B582" s="311" t="str">
        <f t="shared" si="129"/>
        <v>RO1316.57</v>
      </c>
      <c r="C582" s="311">
        <f t="shared" si="126"/>
        <v>202526</v>
      </c>
      <c r="D582" s="1148" t="s">
        <v>264</v>
      </c>
      <c r="E582" s="311">
        <v>316.5</v>
      </c>
      <c r="F582" s="311" t="s">
        <v>554</v>
      </c>
      <c r="G582" s="311">
        <f t="shared" si="125"/>
        <v>0</v>
      </c>
      <c r="H582" s="1153">
        <f t="shared" ca="1" si="128"/>
        <v>0</v>
      </c>
      <c r="I582" s="311">
        <f t="shared" si="127"/>
        <v>7</v>
      </c>
      <c r="J582" s="1151"/>
      <c r="AL582"/>
      <c r="AM582"/>
      <c r="AN582"/>
      <c r="AO582"/>
      <c r="AP582"/>
      <c r="AQ582" s="333"/>
      <c r="AR582"/>
      <c r="AS582"/>
      <c r="AT582"/>
      <c r="AU582"/>
    </row>
    <row r="583" spans="1:47" ht="12.75" customHeight="1" x14ac:dyDescent="0.35">
      <c r="A583" s="311">
        <f>FrontPage!$N$2</f>
        <v>1</v>
      </c>
      <c r="B583" s="311" t="str">
        <f t="shared" si="129"/>
        <v>RO1316.58</v>
      </c>
      <c r="C583" s="311">
        <f t="shared" si="126"/>
        <v>202526</v>
      </c>
      <c r="D583" s="1148" t="s">
        <v>264</v>
      </c>
      <c r="E583" s="311">
        <v>316.5</v>
      </c>
      <c r="F583" s="311" t="s">
        <v>555</v>
      </c>
      <c r="G583" s="311">
        <f t="shared" si="125"/>
        <v>0</v>
      </c>
      <c r="H583" s="1153">
        <f t="shared" ca="1" si="128"/>
        <v>0</v>
      </c>
      <c r="I583" s="311">
        <f t="shared" si="127"/>
        <v>8</v>
      </c>
      <c r="J583" s="1151"/>
      <c r="AL583"/>
      <c r="AM583"/>
      <c r="AN583"/>
      <c r="AO583"/>
      <c r="AP583"/>
      <c r="AQ583" s="333"/>
      <c r="AR583"/>
      <c r="AS583"/>
      <c r="AT583"/>
      <c r="AU583"/>
    </row>
    <row r="584" spans="1:47" ht="12.75" customHeight="1" x14ac:dyDescent="0.35">
      <c r="A584" s="311">
        <f>FrontPage!$N$2</f>
        <v>1</v>
      </c>
      <c r="B584" s="311" t="str">
        <f t="shared" si="129"/>
        <v>RO1316.510</v>
      </c>
      <c r="C584" s="311">
        <f t="shared" si="126"/>
        <v>202526</v>
      </c>
      <c r="D584" s="1148" t="s">
        <v>264</v>
      </c>
      <c r="E584" s="311">
        <v>316.5</v>
      </c>
      <c r="F584" s="311" t="s">
        <v>557</v>
      </c>
      <c r="G584" s="311">
        <f t="shared" si="125"/>
        <v>0</v>
      </c>
      <c r="H584" s="1153">
        <f t="shared" ca="1" si="128"/>
        <v>0</v>
      </c>
      <c r="I584" s="311">
        <f t="shared" si="127"/>
        <v>10</v>
      </c>
      <c r="J584" s="1151"/>
      <c r="AL584"/>
      <c r="AM584"/>
      <c r="AN584"/>
      <c r="AO584"/>
      <c r="AP584"/>
      <c r="AQ584" s="333"/>
      <c r="AR584"/>
      <c r="AS584"/>
      <c r="AT584"/>
      <c r="AU584"/>
    </row>
    <row r="585" spans="1:47" ht="12.75" customHeight="1" x14ac:dyDescent="0.35">
      <c r="A585" s="311">
        <f>FrontPage!$N$2</f>
        <v>1</v>
      </c>
      <c r="B585" s="311" t="str">
        <f t="shared" si="129"/>
        <v>RO1316.511</v>
      </c>
      <c r="C585" s="311">
        <f t="shared" si="126"/>
        <v>202526</v>
      </c>
      <c r="D585" s="1148" t="s">
        <v>264</v>
      </c>
      <c r="E585" s="311">
        <v>316.5</v>
      </c>
      <c r="F585" s="311" t="s">
        <v>558</v>
      </c>
      <c r="G585" s="311">
        <f t="shared" si="125"/>
        <v>0</v>
      </c>
      <c r="H585" s="1153">
        <f t="shared" ca="1" si="128"/>
        <v>0</v>
      </c>
      <c r="I585" s="311">
        <f t="shared" si="127"/>
        <v>11</v>
      </c>
      <c r="J585" s="1151"/>
      <c r="AL585"/>
      <c r="AM585"/>
      <c r="AN585"/>
      <c r="AO585"/>
      <c r="AP585"/>
      <c r="AQ585" s="333"/>
      <c r="AR585"/>
      <c r="AS585"/>
      <c r="AT585"/>
      <c r="AU585"/>
    </row>
    <row r="586" spans="1:47" ht="12.75" customHeight="1" x14ac:dyDescent="0.35">
      <c r="A586" s="311">
        <f>FrontPage!$N$2</f>
        <v>1</v>
      </c>
      <c r="B586" s="311" t="str">
        <f t="shared" si="129"/>
        <v>RO1316.61.1</v>
      </c>
      <c r="C586" s="311">
        <f t="shared" si="126"/>
        <v>202526</v>
      </c>
      <c r="D586" s="1148" t="s">
        <v>264</v>
      </c>
      <c r="E586" s="311">
        <v>316.60000000000002</v>
      </c>
      <c r="F586" s="311" t="s">
        <v>547</v>
      </c>
      <c r="G586" s="311">
        <f t="shared" ref="G586:G649" si="130">UANumber</f>
        <v>0</v>
      </c>
      <c r="H586" s="1153">
        <f t="shared" ca="1" si="128"/>
        <v>0</v>
      </c>
      <c r="I586" s="311">
        <f t="shared" si="127"/>
        <v>1.1000000000000001</v>
      </c>
      <c r="J586" s="1151"/>
      <c r="AL586"/>
      <c r="AM586"/>
      <c r="AN586"/>
      <c r="AO586"/>
      <c r="AP586"/>
      <c r="AQ586" s="333"/>
      <c r="AR586"/>
      <c r="AS586"/>
      <c r="AT586"/>
      <c r="AU586"/>
    </row>
    <row r="587" spans="1:47" ht="12.75" customHeight="1" x14ac:dyDescent="0.35">
      <c r="A587" s="311">
        <f>FrontPage!$N$2</f>
        <v>1</v>
      </c>
      <c r="B587" s="311" t="str">
        <f t="shared" si="129"/>
        <v>RO1316.61.2</v>
      </c>
      <c r="C587" s="311">
        <f t="shared" si="126"/>
        <v>202526</v>
      </c>
      <c r="D587" s="1148" t="s">
        <v>264</v>
      </c>
      <c r="E587" s="311">
        <v>316.60000000000002</v>
      </c>
      <c r="F587" s="311" t="s">
        <v>548</v>
      </c>
      <c r="G587" s="311">
        <f t="shared" si="130"/>
        <v>0</v>
      </c>
      <c r="H587" s="1153">
        <f t="shared" ca="1" si="128"/>
        <v>0</v>
      </c>
      <c r="I587" s="311">
        <f t="shared" si="127"/>
        <v>1.2</v>
      </c>
      <c r="J587" s="1151"/>
      <c r="AL587"/>
      <c r="AM587"/>
      <c r="AN587"/>
      <c r="AO587"/>
      <c r="AP587"/>
      <c r="AQ587" s="333"/>
      <c r="AR587"/>
      <c r="AS587"/>
      <c r="AT587"/>
      <c r="AU587"/>
    </row>
    <row r="588" spans="1:47" ht="12.75" customHeight="1" x14ac:dyDescent="0.35">
      <c r="A588" s="311">
        <f>FrontPage!$N$2</f>
        <v>1</v>
      </c>
      <c r="B588" s="311" t="str">
        <f t="shared" si="129"/>
        <v>RO1316.62</v>
      </c>
      <c r="C588" s="311">
        <f t="shared" si="126"/>
        <v>202526</v>
      </c>
      <c r="D588" s="1148" t="s">
        <v>264</v>
      </c>
      <c r="E588" s="311">
        <v>316.60000000000002</v>
      </c>
      <c r="F588" s="311" t="s">
        <v>546</v>
      </c>
      <c r="G588" s="311">
        <f t="shared" si="130"/>
        <v>0</v>
      </c>
      <c r="H588" s="1153">
        <f t="shared" ca="1" si="128"/>
        <v>0</v>
      </c>
      <c r="I588" s="311">
        <f t="shared" si="127"/>
        <v>2</v>
      </c>
      <c r="J588" s="1151"/>
      <c r="AL588"/>
      <c r="AM588"/>
      <c r="AN588"/>
      <c r="AO588"/>
      <c r="AP588"/>
      <c r="AQ588" s="333"/>
      <c r="AR588"/>
      <c r="AS588"/>
      <c r="AT588"/>
      <c r="AU588"/>
    </row>
    <row r="589" spans="1:47" ht="12.75" customHeight="1" x14ac:dyDescent="0.35">
      <c r="A589" s="311">
        <f>FrontPage!$N$2</f>
        <v>1</v>
      </c>
      <c r="B589" s="311" t="str">
        <f t="shared" si="129"/>
        <v>RO1316.63</v>
      </c>
      <c r="C589" s="311">
        <f t="shared" si="126"/>
        <v>202526</v>
      </c>
      <c r="D589" s="1148" t="s">
        <v>264</v>
      </c>
      <c r="E589" s="311">
        <v>316.60000000000002</v>
      </c>
      <c r="F589" s="311" t="s">
        <v>549</v>
      </c>
      <c r="G589" s="311">
        <f t="shared" si="130"/>
        <v>0</v>
      </c>
      <c r="H589" s="1153">
        <f t="shared" ca="1" si="128"/>
        <v>0</v>
      </c>
      <c r="I589" s="311">
        <f t="shared" si="127"/>
        <v>3</v>
      </c>
      <c r="J589" s="1151"/>
      <c r="AL589"/>
      <c r="AM589"/>
      <c r="AN589"/>
      <c r="AO589"/>
      <c r="AP589"/>
      <c r="AQ589" s="333"/>
      <c r="AR589"/>
      <c r="AS589"/>
      <c r="AT589"/>
      <c r="AU589"/>
    </row>
    <row r="590" spans="1:47" ht="12.75" customHeight="1" x14ac:dyDescent="0.35">
      <c r="A590" s="311">
        <f>FrontPage!$N$2</f>
        <v>1</v>
      </c>
      <c r="B590" s="311" t="str">
        <f t="shared" si="129"/>
        <v>RO1316.65</v>
      </c>
      <c r="C590" s="311">
        <f t="shared" si="126"/>
        <v>202526</v>
      </c>
      <c r="D590" s="1148" t="s">
        <v>264</v>
      </c>
      <c r="E590" s="311">
        <v>316.60000000000002</v>
      </c>
      <c r="F590" s="311" t="s">
        <v>551</v>
      </c>
      <c r="G590" s="311">
        <f t="shared" si="130"/>
        <v>0</v>
      </c>
      <c r="H590" s="1153">
        <f t="shared" ca="1" si="128"/>
        <v>0</v>
      </c>
      <c r="I590" s="311">
        <f t="shared" si="127"/>
        <v>5</v>
      </c>
      <c r="J590" s="1151"/>
      <c r="AL590"/>
      <c r="AM590"/>
      <c r="AN590"/>
      <c r="AO590"/>
      <c r="AP590"/>
      <c r="AQ590" s="333"/>
      <c r="AR590"/>
      <c r="AS590"/>
      <c r="AT590"/>
      <c r="AU590"/>
    </row>
    <row r="591" spans="1:47" ht="12.75" customHeight="1" x14ac:dyDescent="0.35">
      <c r="A591" s="311">
        <f>FrontPage!$N$2</f>
        <v>1</v>
      </c>
      <c r="B591" s="311" t="str">
        <f t="shared" si="129"/>
        <v>RO1316.66.1</v>
      </c>
      <c r="C591" s="311">
        <f t="shared" si="126"/>
        <v>202526</v>
      </c>
      <c r="D591" s="1148" t="s">
        <v>264</v>
      </c>
      <c r="E591" s="311">
        <v>316.60000000000002</v>
      </c>
      <c r="F591" s="311" t="s">
        <v>552</v>
      </c>
      <c r="G591" s="311">
        <f t="shared" si="130"/>
        <v>0</v>
      </c>
      <c r="H591" s="1153">
        <f t="shared" ca="1" si="128"/>
        <v>0</v>
      </c>
      <c r="I591" s="311">
        <f t="shared" si="127"/>
        <v>6.1</v>
      </c>
      <c r="J591" s="1151"/>
      <c r="AL591"/>
      <c r="AM591"/>
      <c r="AN591"/>
      <c r="AO591"/>
      <c r="AP591"/>
      <c r="AQ591" s="333"/>
      <c r="AR591"/>
      <c r="AS591"/>
      <c r="AT591"/>
      <c r="AU591"/>
    </row>
    <row r="592" spans="1:47" ht="12.75" customHeight="1" x14ac:dyDescent="0.35">
      <c r="A592" s="311">
        <f>FrontPage!$N$2</f>
        <v>1</v>
      </c>
      <c r="B592" s="311" t="str">
        <f t="shared" si="129"/>
        <v>RO1316.66.2</v>
      </c>
      <c r="C592" s="311">
        <f t="shared" si="126"/>
        <v>202526</v>
      </c>
      <c r="D592" s="1148" t="s">
        <v>264</v>
      </c>
      <c r="E592" s="311">
        <v>316.60000000000002</v>
      </c>
      <c r="F592" s="311" t="s">
        <v>553</v>
      </c>
      <c r="G592" s="311">
        <f t="shared" si="130"/>
        <v>0</v>
      </c>
      <c r="H592" s="1153">
        <f t="shared" ca="1" si="128"/>
        <v>0</v>
      </c>
      <c r="I592" s="311">
        <f t="shared" si="127"/>
        <v>6.2</v>
      </c>
      <c r="J592" s="1151"/>
      <c r="AL592"/>
      <c r="AM592"/>
      <c r="AN592"/>
      <c r="AO592"/>
      <c r="AP592"/>
      <c r="AQ592" s="333"/>
      <c r="AR592"/>
      <c r="AS592"/>
      <c r="AT592"/>
      <c r="AU592"/>
    </row>
    <row r="593" spans="1:47" ht="12.75" customHeight="1" x14ac:dyDescent="0.35">
      <c r="A593" s="311">
        <f>FrontPage!$N$2</f>
        <v>1</v>
      </c>
      <c r="B593" s="311" t="str">
        <f t="shared" si="129"/>
        <v>RO1316.67</v>
      </c>
      <c r="C593" s="311">
        <f t="shared" si="126"/>
        <v>202526</v>
      </c>
      <c r="D593" s="1148" t="s">
        <v>264</v>
      </c>
      <c r="E593" s="311">
        <v>316.60000000000002</v>
      </c>
      <c r="F593" s="311" t="s">
        <v>554</v>
      </c>
      <c r="G593" s="311">
        <f t="shared" si="130"/>
        <v>0</v>
      </c>
      <c r="H593" s="1153">
        <f t="shared" ca="1" si="128"/>
        <v>0</v>
      </c>
      <c r="I593" s="311">
        <f t="shared" si="127"/>
        <v>7</v>
      </c>
      <c r="J593" s="1151"/>
      <c r="AL593"/>
      <c r="AM593"/>
      <c r="AN593"/>
      <c r="AO593"/>
      <c r="AP593"/>
      <c r="AQ593" s="333"/>
      <c r="AR593"/>
      <c r="AS593"/>
      <c r="AT593"/>
      <c r="AU593"/>
    </row>
    <row r="594" spans="1:47" ht="12.75" customHeight="1" x14ac:dyDescent="0.35">
      <c r="A594" s="311">
        <f>FrontPage!$N$2</f>
        <v>1</v>
      </c>
      <c r="B594" s="311" t="str">
        <f t="shared" si="129"/>
        <v>RO1316.68</v>
      </c>
      <c r="C594" s="311">
        <f t="shared" si="126"/>
        <v>202526</v>
      </c>
      <c r="D594" s="1148" t="s">
        <v>264</v>
      </c>
      <c r="E594" s="311">
        <v>316.60000000000002</v>
      </c>
      <c r="F594" s="311" t="s">
        <v>555</v>
      </c>
      <c r="G594" s="311">
        <f t="shared" si="130"/>
        <v>0</v>
      </c>
      <c r="H594" s="1153">
        <f t="shared" ca="1" si="128"/>
        <v>0</v>
      </c>
      <c r="I594" s="311">
        <f t="shared" si="127"/>
        <v>8</v>
      </c>
      <c r="J594" s="1151"/>
      <c r="AL594"/>
      <c r="AM594"/>
      <c r="AN594"/>
      <c r="AO594"/>
      <c r="AP594"/>
      <c r="AQ594" s="333"/>
      <c r="AR594"/>
      <c r="AS594"/>
      <c r="AT594"/>
      <c r="AU594"/>
    </row>
    <row r="595" spans="1:47" ht="12.75" customHeight="1" x14ac:dyDescent="0.35">
      <c r="A595" s="311">
        <f>FrontPage!$N$2</f>
        <v>1</v>
      </c>
      <c r="B595" s="311" t="str">
        <f t="shared" si="129"/>
        <v>RO1316.610</v>
      </c>
      <c r="C595" s="311">
        <f t="shared" si="126"/>
        <v>202526</v>
      </c>
      <c r="D595" s="1148" t="s">
        <v>264</v>
      </c>
      <c r="E595" s="311">
        <v>316.60000000000002</v>
      </c>
      <c r="F595" s="311" t="s">
        <v>557</v>
      </c>
      <c r="G595" s="311">
        <f t="shared" si="130"/>
        <v>0</v>
      </c>
      <c r="H595" s="1153">
        <f t="shared" ca="1" si="128"/>
        <v>0</v>
      </c>
      <c r="I595" s="311">
        <f t="shared" si="127"/>
        <v>10</v>
      </c>
      <c r="J595" s="1151"/>
      <c r="AL595"/>
      <c r="AM595"/>
      <c r="AN595"/>
      <c r="AO595"/>
      <c r="AP595"/>
      <c r="AQ595" s="333"/>
      <c r="AR595"/>
      <c r="AS595"/>
      <c r="AT595"/>
      <c r="AU595"/>
    </row>
    <row r="596" spans="1:47" ht="12.75" customHeight="1" x14ac:dyDescent="0.35">
      <c r="A596" s="311">
        <f>FrontPage!$N$2</f>
        <v>1</v>
      </c>
      <c r="B596" s="311" t="str">
        <f t="shared" si="129"/>
        <v>RO1316.611</v>
      </c>
      <c r="C596" s="311">
        <f t="shared" si="126"/>
        <v>202526</v>
      </c>
      <c r="D596" s="1148" t="s">
        <v>264</v>
      </c>
      <c r="E596" s="311">
        <v>316.60000000000002</v>
      </c>
      <c r="F596" s="311" t="s">
        <v>558</v>
      </c>
      <c r="G596" s="311">
        <f t="shared" si="130"/>
        <v>0</v>
      </c>
      <c r="H596" s="1153">
        <f t="shared" ca="1" si="128"/>
        <v>0</v>
      </c>
      <c r="I596" s="311">
        <f t="shared" si="127"/>
        <v>11</v>
      </c>
      <c r="J596" s="1151"/>
      <c r="AL596"/>
      <c r="AM596"/>
      <c r="AN596"/>
      <c r="AO596"/>
      <c r="AP596"/>
      <c r="AQ596" s="333"/>
      <c r="AR596"/>
      <c r="AS596"/>
      <c r="AT596"/>
      <c r="AU596"/>
    </row>
    <row r="597" spans="1:47" ht="12.75" customHeight="1" x14ac:dyDescent="0.35">
      <c r="A597" s="311">
        <f>FrontPage!$N$2</f>
        <v>1</v>
      </c>
      <c r="B597" s="311" t="str">
        <f t="shared" si="129"/>
        <v>RO13201.1</v>
      </c>
      <c r="C597" s="311">
        <f t="shared" si="126"/>
        <v>202526</v>
      </c>
      <c r="D597" s="1148" t="s">
        <v>264</v>
      </c>
      <c r="E597" s="311">
        <v>320</v>
      </c>
      <c r="F597" s="311" t="s">
        <v>547</v>
      </c>
      <c r="G597" s="311">
        <f t="shared" si="130"/>
        <v>0</v>
      </c>
      <c r="H597" s="1153">
        <f t="shared" ca="1" si="128"/>
        <v>0</v>
      </c>
      <c r="I597" s="311">
        <f t="shared" si="127"/>
        <v>1.1000000000000001</v>
      </c>
      <c r="J597" s="1151"/>
      <c r="AL597"/>
      <c r="AM597"/>
      <c r="AN597"/>
      <c r="AO597"/>
      <c r="AP597"/>
      <c r="AQ597" s="333"/>
      <c r="AR597"/>
      <c r="AS597"/>
      <c r="AT597"/>
      <c r="AU597"/>
    </row>
    <row r="598" spans="1:47" ht="12.75" customHeight="1" x14ac:dyDescent="0.35">
      <c r="A598" s="311">
        <f>FrontPage!$N$2</f>
        <v>1</v>
      </c>
      <c r="B598" s="311" t="str">
        <f t="shared" si="129"/>
        <v>RO13201.2</v>
      </c>
      <c r="C598" s="311">
        <f t="shared" si="126"/>
        <v>202526</v>
      </c>
      <c r="D598" s="1148" t="s">
        <v>264</v>
      </c>
      <c r="E598" s="311">
        <v>320</v>
      </c>
      <c r="F598" s="311" t="s">
        <v>548</v>
      </c>
      <c r="G598" s="311">
        <f t="shared" si="130"/>
        <v>0</v>
      </c>
      <c r="H598" s="1153">
        <f t="shared" ca="1" si="128"/>
        <v>0</v>
      </c>
      <c r="I598" s="311">
        <f t="shared" si="127"/>
        <v>1.2</v>
      </c>
      <c r="J598" s="1151"/>
      <c r="AL598"/>
      <c r="AM598"/>
      <c r="AN598"/>
      <c r="AO598"/>
      <c r="AP598"/>
      <c r="AQ598" s="333"/>
      <c r="AR598"/>
      <c r="AS598"/>
      <c r="AT598"/>
      <c r="AU598"/>
    </row>
    <row r="599" spans="1:47" ht="12.75" customHeight="1" x14ac:dyDescent="0.35">
      <c r="A599" s="311">
        <f>FrontPage!$N$2</f>
        <v>1</v>
      </c>
      <c r="B599" s="311" t="str">
        <f t="shared" si="129"/>
        <v>RO13202</v>
      </c>
      <c r="C599" s="311">
        <f t="shared" si="126"/>
        <v>202526</v>
      </c>
      <c r="D599" s="1148" t="s">
        <v>264</v>
      </c>
      <c r="E599" s="311">
        <v>320</v>
      </c>
      <c r="F599" s="311" t="s">
        <v>546</v>
      </c>
      <c r="G599" s="311">
        <f t="shared" si="130"/>
        <v>0</v>
      </c>
      <c r="H599" s="1153">
        <f t="shared" ca="1" si="128"/>
        <v>0</v>
      </c>
      <c r="I599" s="311">
        <f t="shared" si="127"/>
        <v>2</v>
      </c>
      <c r="J599" s="1151"/>
      <c r="AL599"/>
      <c r="AM599"/>
      <c r="AN599"/>
      <c r="AO599"/>
      <c r="AP599"/>
      <c r="AQ599" s="333"/>
      <c r="AR599"/>
      <c r="AS599"/>
      <c r="AT599"/>
      <c r="AU599"/>
    </row>
    <row r="600" spans="1:47" ht="12.75" customHeight="1" x14ac:dyDescent="0.35">
      <c r="A600" s="311">
        <f>FrontPage!$N$2</f>
        <v>1</v>
      </c>
      <c r="B600" s="311" t="str">
        <f t="shared" si="129"/>
        <v>RO13203</v>
      </c>
      <c r="C600" s="311">
        <f t="shared" si="126"/>
        <v>202526</v>
      </c>
      <c r="D600" s="1148" t="s">
        <v>264</v>
      </c>
      <c r="E600" s="311">
        <v>320</v>
      </c>
      <c r="F600" s="311" t="s">
        <v>549</v>
      </c>
      <c r="G600" s="311">
        <f t="shared" si="130"/>
        <v>0</v>
      </c>
      <c r="H600" s="1153">
        <f t="shared" ca="1" si="128"/>
        <v>0</v>
      </c>
      <c r="I600" s="311">
        <f t="shared" si="127"/>
        <v>3</v>
      </c>
      <c r="J600" s="1151"/>
      <c r="AL600"/>
      <c r="AM600"/>
      <c r="AN600"/>
      <c r="AO600"/>
      <c r="AP600"/>
      <c r="AQ600" s="333"/>
      <c r="AR600"/>
      <c r="AS600"/>
      <c r="AT600"/>
      <c r="AU600"/>
    </row>
    <row r="601" spans="1:47" ht="12.75" customHeight="1" x14ac:dyDescent="0.35">
      <c r="A601" s="311">
        <f>FrontPage!$N$2</f>
        <v>1</v>
      </c>
      <c r="B601" s="311" t="str">
        <f t="shared" si="129"/>
        <v>RO13205</v>
      </c>
      <c r="C601" s="311">
        <f t="shared" si="126"/>
        <v>202526</v>
      </c>
      <c r="D601" s="1148" t="s">
        <v>264</v>
      </c>
      <c r="E601" s="311">
        <v>320</v>
      </c>
      <c r="F601" s="311" t="s">
        <v>551</v>
      </c>
      <c r="G601" s="311">
        <f t="shared" si="130"/>
        <v>0</v>
      </c>
      <c r="H601" s="1153">
        <f t="shared" ca="1" si="128"/>
        <v>0</v>
      </c>
      <c r="I601" s="311">
        <f t="shared" si="127"/>
        <v>5</v>
      </c>
      <c r="J601" s="1151"/>
      <c r="AL601"/>
      <c r="AM601"/>
      <c r="AN601"/>
      <c r="AO601"/>
      <c r="AP601"/>
      <c r="AQ601" s="333"/>
      <c r="AR601"/>
      <c r="AS601"/>
      <c r="AT601"/>
      <c r="AU601"/>
    </row>
    <row r="602" spans="1:47" ht="12.75" customHeight="1" x14ac:dyDescent="0.35">
      <c r="A602" s="311">
        <f>FrontPage!$N$2</f>
        <v>1</v>
      </c>
      <c r="B602" s="311" t="str">
        <f t="shared" si="129"/>
        <v>RO13206.1</v>
      </c>
      <c r="C602" s="311">
        <f t="shared" si="126"/>
        <v>202526</v>
      </c>
      <c r="D602" s="1148" t="s">
        <v>264</v>
      </c>
      <c r="E602" s="311">
        <v>320</v>
      </c>
      <c r="F602" s="311" t="s">
        <v>552</v>
      </c>
      <c r="G602" s="311">
        <f t="shared" si="130"/>
        <v>0</v>
      </c>
      <c r="H602" s="1153">
        <f t="shared" ca="1" si="128"/>
        <v>0</v>
      </c>
      <c r="I602" s="311">
        <f t="shared" si="127"/>
        <v>6.1</v>
      </c>
      <c r="J602" s="1151"/>
      <c r="AL602"/>
      <c r="AM602"/>
      <c r="AN602"/>
      <c r="AO602"/>
      <c r="AP602"/>
      <c r="AQ602" s="333"/>
      <c r="AR602"/>
      <c r="AS602"/>
      <c r="AT602"/>
      <c r="AU602"/>
    </row>
    <row r="603" spans="1:47" ht="12.75" customHeight="1" x14ac:dyDescent="0.35">
      <c r="A603" s="311">
        <f>FrontPage!$N$2</f>
        <v>1</v>
      </c>
      <c r="B603" s="311" t="str">
        <f t="shared" si="129"/>
        <v>RO13206.2</v>
      </c>
      <c r="C603" s="311">
        <f t="shared" si="126"/>
        <v>202526</v>
      </c>
      <c r="D603" s="1148" t="s">
        <v>264</v>
      </c>
      <c r="E603" s="311">
        <v>320</v>
      </c>
      <c r="F603" s="311" t="s">
        <v>553</v>
      </c>
      <c r="G603" s="311">
        <f t="shared" si="130"/>
        <v>0</v>
      </c>
      <c r="H603" s="1153">
        <f t="shared" ca="1" si="128"/>
        <v>0</v>
      </c>
      <c r="I603" s="311">
        <f t="shared" si="127"/>
        <v>6.2</v>
      </c>
      <c r="J603" s="1151"/>
      <c r="AL603"/>
      <c r="AM603"/>
      <c r="AN603"/>
      <c r="AO603"/>
      <c r="AP603"/>
      <c r="AQ603" s="333"/>
      <c r="AR603"/>
      <c r="AS603"/>
      <c r="AT603"/>
      <c r="AU603"/>
    </row>
    <row r="604" spans="1:47" ht="12.75" customHeight="1" x14ac:dyDescent="0.35">
      <c r="A604" s="311">
        <f>FrontPage!$N$2</f>
        <v>1</v>
      </c>
      <c r="B604" s="311" t="str">
        <f t="shared" si="129"/>
        <v>RO13207</v>
      </c>
      <c r="C604" s="311">
        <f t="shared" si="126"/>
        <v>202526</v>
      </c>
      <c r="D604" s="1148" t="s">
        <v>264</v>
      </c>
      <c r="E604" s="311">
        <v>320</v>
      </c>
      <c r="F604" s="311" t="s">
        <v>554</v>
      </c>
      <c r="G604" s="311">
        <f t="shared" si="130"/>
        <v>0</v>
      </c>
      <c r="H604" s="1153">
        <f t="shared" ca="1" si="128"/>
        <v>0</v>
      </c>
      <c r="I604" s="311">
        <f t="shared" si="127"/>
        <v>7</v>
      </c>
      <c r="J604" s="1151"/>
      <c r="AL604"/>
      <c r="AM604"/>
      <c r="AN604"/>
      <c r="AO604"/>
      <c r="AP604"/>
      <c r="AQ604" s="333"/>
      <c r="AR604"/>
      <c r="AS604"/>
      <c r="AT604"/>
      <c r="AU604"/>
    </row>
    <row r="605" spans="1:47" ht="12.75" customHeight="1" x14ac:dyDescent="0.35">
      <c r="A605" s="311">
        <f>FrontPage!$N$2</f>
        <v>1</v>
      </c>
      <c r="B605" s="311" t="str">
        <f t="shared" si="129"/>
        <v>RO13208</v>
      </c>
      <c r="C605" s="311">
        <f t="shared" si="126"/>
        <v>202526</v>
      </c>
      <c r="D605" s="1148" t="s">
        <v>264</v>
      </c>
      <c r="E605" s="311">
        <v>320</v>
      </c>
      <c r="F605" s="311" t="s">
        <v>555</v>
      </c>
      <c r="G605" s="311">
        <f t="shared" si="130"/>
        <v>0</v>
      </c>
      <c r="H605" s="1153">
        <f t="shared" ca="1" si="128"/>
        <v>0</v>
      </c>
      <c r="I605" s="311">
        <f t="shared" si="127"/>
        <v>8</v>
      </c>
      <c r="J605" s="1151"/>
      <c r="AL605"/>
      <c r="AM605"/>
      <c r="AN605"/>
      <c r="AO605"/>
      <c r="AP605"/>
      <c r="AQ605" s="333"/>
      <c r="AR605"/>
      <c r="AS605"/>
      <c r="AT605"/>
      <c r="AU605"/>
    </row>
    <row r="606" spans="1:47" ht="12.75" customHeight="1" x14ac:dyDescent="0.35">
      <c r="A606" s="311">
        <f>FrontPage!$N$2</f>
        <v>1</v>
      </c>
      <c r="B606" s="311" t="str">
        <f t="shared" si="129"/>
        <v>RO132010</v>
      </c>
      <c r="C606" s="311">
        <f t="shared" si="126"/>
        <v>202526</v>
      </c>
      <c r="D606" s="1148" t="s">
        <v>264</v>
      </c>
      <c r="E606" s="311">
        <v>320</v>
      </c>
      <c r="F606" s="311" t="s">
        <v>557</v>
      </c>
      <c r="G606" s="311">
        <f t="shared" si="130"/>
        <v>0</v>
      </c>
      <c r="H606" s="1153">
        <f t="shared" ca="1" si="128"/>
        <v>0</v>
      </c>
      <c r="I606" s="311">
        <f t="shared" si="127"/>
        <v>10</v>
      </c>
      <c r="J606" s="1151"/>
      <c r="AL606"/>
      <c r="AM606"/>
      <c r="AN606"/>
      <c r="AO606"/>
      <c r="AP606"/>
      <c r="AQ606" s="333"/>
      <c r="AR606"/>
      <c r="AS606"/>
      <c r="AT606"/>
      <c r="AU606"/>
    </row>
    <row r="607" spans="1:47" ht="12.75" customHeight="1" x14ac:dyDescent="0.35">
      <c r="A607" s="311">
        <f>FrontPage!$N$2</f>
        <v>1</v>
      </c>
      <c r="B607" s="311" t="str">
        <f t="shared" si="129"/>
        <v>RO132011</v>
      </c>
      <c r="C607" s="311">
        <f t="shared" si="126"/>
        <v>202526</v>
      </c>
      <c r="D607" s="1148" t="s">
        <v>264</v>
      </c>
      <c r="E607" s="311">
        <v>320</v>
      </c>
      <c r="F607" s="311" t="s">
        <v>558</v>
      </c>
      <c r="G607" s="311">
        <f t="shared" si="130"/>
        <v>0</v>
      </c>
      <c r="H607" s="1153">
        <f t="shared" ca="1" si="128"/>
        <v>0</v>
      </c>
      <c r="I607" s="311">
        <f t="shared" si="127"/>
        <v>11</v>
      </c>
      <c r="J607" s="1151"/>
      <c r="AL607"/>
      <c r="AM607"/>
      <c r="AN607"/>
      <c r="AO607"/>
      <c r="AP607"/>
      <c r="AQ607" s="333"/>
      <c r="AR607"/>
      <c r="AS607"/>
      <c r="AT607"/>
      <c r="AU607"/>
    </row>
    <row r="608" spans="1:47" ht="12.75" customHeight="1" x14ac:dyDescent="0.35">
      <c r="A608" s="311">
        <f>FrontPage!$N$2</f>
        <v>1</v>
      </c>
      <c r="B608" s="311" t="str">
        <f t="shared" si="129"/>
        <v>RO13211.1</v>
      </c>
      <c r="C608" s="311">
        <f t="shared" si="126"/>
        <v>202526</v>
      </c>
      <c r="D608" s="1148" t="s">
        <v>264</v>
      </c>
      <c r="E608" s="311">
        <v>321</v>
      </c>
      <c r="F608" s="311" t="s">
        <v>547</v>
      </c>
      <c r="G608" s="311">
        <f t="shared" si="130"/>
        <v>0</v>
      </c>
      <c r="H608" s="1153">
        <f t="shared" ca="1" si="128"/>
        <v>0</v>
      </c>
      <c r="I608" s="311">
        <f t="shared" si="127"/>
        <v>1.1000000000000001</v>
      </c>
      <c r="J608" s="1151"/>
      <c r="AL608"/>
      <c r="AM608"/>
      <c r="AN608"/>
      <c r="AO608"/>
      <c r="AP608"/>
      <c r="AQ608" s="333"/>
      <c r="AR608"/>
      <c r="AS608"/>
      <c r="AT608"/>
      <c r="AU608"/>
    </row>
    <row r="609" spans="1:47" ht="12.75" customHeight="1" x14ac:dyDescent="0.35">
      <c r="A609" s="311">
        <f>FrontPage!$N$2</f>
        <v>1</v>
      </c>
      <c r="B609" s="311" t="str">
        <f t="shared" si="129"/>
        <v>RO13211.2</v>
      </c>
      <c r="C609" s="311">
        <f t="shared" ref="C609:C672" si="131">year</f>
        <v>202526</v>
      </c>
      <c r="D609" s="1148" t="s">
        <v>264</v>
      </c>
      <c r="E609" s="311">
        <v>321</v>
      </c>
      <c r="F609" s="311" t="s">
        <v>548</v>
      </c>
      <c r="G609" s="311">
        <f t="shared" si="130"/>
        <v>0</v>
      </c>
      <c r="H609" s="1153">
        <f t="shared" ca="1" si="128"/>
        <v>0</v>
      </c>
      <c r="I609" s="311">
        <f t="shared" si="127"/>
        <v>1.2</v>
      </c>
      <c r="J609" s="1151"/>
      <c r="AL609"/>
      <c r="AM609"/>
      <c r="AN609"/>
      <c r="AO609"/>
      <c r="AP609"/>
      <c r="AQ609" s="333"/>
      <c r="AR609"/>
      <c r="AS609"/>
      <c r="AT609"/>
      <c r="AU609"/>
    </row>
    <row r="610" spans="1:47" ht="12.75" customHeight="1" x14ac:dyDescent="0.35">
      <c r="A610" s="311">
        <f>FrontPage!$N$2</f>
        <v>1</v>
      </c>
      <c r="B610" s="311" t="str">
        <f t="shared" si="129"/>
        <v>RO13212</v>
      </c>
      <c r="C610" s="311">
        <f t="shared" si="131"/>
        <v>202526</v>
      </c>
      <c r="D610" s="1148" t="s">
        <v>264</v>
      </c>
      <c r="E610" s="311">
        <v>321</v>
      </c>
      <c r="F610" s="311" t="s">
        <v>546</v>
      </c>
      <c r="G610" s="311">
        <f t="shared" si="130"/>
        <v>0</v>
      </c>
      <c r="H610" s="1153">
        <f t="shared" ca="1" si="128"/>
        <v>0</v>
      </c>
      <c r="I610" s="311">
        <f t="shared" si="127"/>
        <v>2</v>
      </c>
      <c r="J610" s="1151"/>
      <c r="AL610"/>
      <c r="AM610"/>
      <c r="AN610"/>
      <c r="AO610"/>
      <c r="AP610"/>
      <c r="AQ610" s="333"/>
      <c r="AR610"/>
      <c r="AS610"/>
      <c r="AT610"/>
      <c r="AU610"/>
    </row>
    <row r="611" spans="1:47" ht="12.75" customHeight="1" x14ac:dyDescent="0.35">
      <c r="A611" s="311">
        <f>FrontPage!$N$2</f>
        <v>1</v>
      </c>
      <c r="B611" s="311" t="str">
        <f t="shared" si="129"/>
        <v>RO13213</v>
      </c>
      <c r="C611" s="311">
        <f t="shared" si="131"/>
        <v>202526</v>
      </c>
      <c r="D611" s="1148" t="s">
        <v>264</v>
      </c>
      <c r="E611" s="311">
        <v>321</v>
      </c>
      <c r="F611" s="311" t="s">
        <v>549</v>
      </c>
      <c r="G611" s="311">
        <f t="shared" si="130"/>
        <v>0</v>
      </c>
      <c r="H611" s="1153">
        <f t="shared" ca="1" si="128"/>
        <v>0</v>
      </c>
      <c r="I611" s="311">
        <f t="shared" si="127"/>
        <v>3</v>
      </c>
      <c r="J611" s="1151"/>
      <c r="AL611"/>
      <c r="AM611"/>
      <c r="AN611"/>
      <c r="AO611"/>
      <c r="AP611"/>
      <c r="AQ611" s="333"/>
      <c r="AR611"/>
      <c r="AS611"/>
      <c r="AT611"/>
      <c r="AU611"/>
    </row>
    <row r="612" spans="1:47" ht="12.75" customHeight="1" x14ac:dyDescent="0.35">
      <c r="A612" s="311">
        <f>FrontPage!$N$2</f>
        <v>1</v>
      </c>
      <c r="B612" s="311" t="str">
        <f t="shared" si="129"/>
        <v>RO13215</v>
      </c>
      <c r="C612" s="311">
        <f t="shared" si="131"/>
        <v>202526</v>
      </c>
      <c r="D612" s="1148" t="s">
        <v>264</v>
      </c>
      <c r="E612" s="311">
        <v>321</v>
      </c>
      <c r="F612" s="311" t="s">
        <v>551</v>
      </c>
      <c r="G612" s="311">
        <f t="shared" si="130"/>
        <v>0</v>
      </c>
      <c r="H612" s="1153">
        <f t="shared" ca="1" si="128"/>
        <v>0</v>
      </c>
      <c r="I612" s="311">
        <f t="shared" si="127"/>
        <v>5</v>
      </c>
      <c r="J612" s="1151"/>
      <c r="AL612"/>
      <c r="AM612"/>
      <c r="AN612"/>
      <c r="AO612"/>
      <c r="AP612"/>
      <c r="AQ612" s="333"/>
      <c r="AR612"/>
      <c r="AS612"/>
      <c r="AT612"/>
      <c r="AU612"/>
    </row>
    <row r="613" spans="1:47" ht="12.75" customHeight="1" x14ac:dyDescent="0.35">
      <c r="A613" s="311">
        <f>FrontPage!$N$2</f>
        <v>1</v>
      </c>
      <c r="B613" s="311" t="str">
        <f t="shared" si="129"/>
        <v>RO13216.1</v>
      </c>
      <c r="C613" s="311">
        <f t="shared" si="131"/>
        <v>202526</v>
      </c>
      <c r="D613" s="1148" t="s">
        <v>264</v>
      </c>
      <c r="E613" s="311">
        <v>321</v>
      </c>
      <c r="F613" s="311" t="s">
        <v>552</v>
      </c>
      <c r="G613" s="311">
        <f t="shared" si="130"/>
        <v>0</v>
      </c>
      <c r="H613" s="1153">
        <f t="shared" ca="1" si="128"/>
        <v>0</v>
      </c>
      <c r="I613" s="311">
        <f t="shared" si="127"/>
        <v>6.1</v>
      </c>
      <c r="J613" s="1151"/>
      <c r="AL613"/>
      <c r="AM613"/>
      <c r="AN613"/>
      <c r="AO613"/>
      <c r="AP613"/>
      <c r="AQ613" s="333"/>
      <c r="AR613"/>
      <c r="AS613"/>
      <c r="AT613"/>
      <c r="AU613"/>
    </row>
    <row r="614" spans="1:47" ht="12.75" customHeight="1" x14ac:dyDescent="0.35">
      <c r="A614" s="311">
        <f>FrontPage!$N$2</f>
        <v>1</v>
      </c>
      <c r="B614" s="311" t="str">
        <f t="shared" si="129"/>
        <v>RO13216.2</v>
      </c>
      <c r="C614" s="311">
        <f t="shared" si="131"/>
        <v>202526</v>
      </c>
      <c r="D614" s="1148" t="s">
        <v>264</v>
      </c>
      <c r="E614" s="311">
        <v>321</v>
      </c>
      <c r="F614" s="311" t="s">
        <v>553</v>
      </c>
      <c r="G614" s="311">
        <f t="shared" si="130"/>
        <v>0</v>
      </c>
      <c r="H614" s="1153">
        <f t="shared" ca="1" si="128"/>
        <v>0</v>
      </c>
      <c r="I614" s="311">
        <f t="shared" si="127"/>
        <v>6.2</v>
      </c>
      <c r="J614" s="1151"/>
      <c r="AL614"/>
      <c r="AM614"/>
      <c r="AN614"/>
      <c r="AO614"/>
      <c r="AP614"/>
      <c r="AQ614" s="333"/>
      <c r="AR614"/>
      <c r="AS614"/>
      <c r="AT614"/>
      <c r="AU614"/>
    </row>
    <row r="615" spans="1:47" ht="12.75" customHeight="1" x14ac:dyDescent="0.35">
      <c r="A615" s="311">
        <f>FrontPage!$N$2</f>
        <v>1</v>
      </c>
      <c r="B615" s="311" t="str">
        <f t="shared" si="129"/>
        <v>RO13217</v>
      </c>
      <c r="C615" s="311">
        <f t="shared" si="131"/>
        <v>202526</v>
      </c>
      <c r="D615" s="1148" t="s">
        <v>264</v>
      </c>
      <c r="E615" s="311">
        <v>321</v>
      </c>
      <c r="F615" s="311" t="s">
        <v>554</v>
      </c>
      <c r="G615" s="311">
        <f t="shared" si="130"/>
        <v>0</v>
      </c>
      <c r="H615" s="1153">
        <f t="shared" ca="1" si="128"/>
        <v>0</v>
      </c>
      <c r="I615" s="311">
        <f t="shared" si="127"/>
        <v>7</v>
      </c>
      <c r="J615" s="1151"/>
      <c r="AL615"/>
      <c r="AM615"/>
      <c r="AN615"/>
      <c r="AO615"/>
      <c r="AP615"/>
      <c r="AQ615" s="333"/>
      <c r="AR615"/>
      <c r="AS615"/>
      <c r="AT615"/>
      <c r="AU615"/>
    </row>
    <row r="616" spans="1:47" ht="12.75" customHeight="1" x14ac:dyDescent="0.35">
      <c r="A616" s="311">
        <f>FrontPage!$N$2</f>
        <v>1</v>
      </c>
      <c r="B616" s="311" t="str">
        <f t="shared" si="129"/>
        <v>RO13218</v>
      </c>
      <c r="C616" s="311">
        <f t="shared" si="131"/>
        <v>202526</v>
      </c>
      <c r="D616" s="1148" t="s">
        <v>264</v>
      </c>
      <c r="E616" s="311">
        <v>321</v>
      </c>
      <c r="F616" s="311" t="s">
        <v>555</v>
      </c>
      <c r="G616" s="311">
        <f t="shared" si="130"/>
        <v>0</v>
      </c>
      <c r="H616" s="1153">
        <f t="shared" ca="1" si="128"/>
        <v>0</v>
      </c>
      <c r="I616" s="311">
        <f t="shared" si="127"/>
        <v>8</v>
      </c>
      <c r="J616" s="1151"/>
      <c r="AL616"/>
      <c r="AM616"/>
      <c r="AN616"/>
      <c r="AO616"/>
      <c r="AP616"/>
      <c r="AQ616" s="333"/>
      <c r="AR616"/>
      <c r="AS616"/>
      <c r="AT616"/>
      <c r="AU616"/>
    </row>
    <row r="617" spans="1:47" ht="12.75" customHeight="1" x14ac:dyDescent="0.35">
      <c r="A617" s="311">
        <f>FrontPage!$N$2</f>
        <v>1</v>
      </c>
      <c r="B617" s="311" t="str">
        <f t="shared" si="129"/>
        <v>RO132110</v>
      </c>
      <c r="C617" s="311">
        <f t="shared" si="131"/>
        <v>202526</v>
      </c>
      <c r="D617" s="1148" t="s">
        <v>264</v>
      </c>
      <c r="E617" s="311">
        <v>321</v>
      </c>
      <c r="F617" s="311" t="s">
        <v>557</v>
      </c>
      <c r="G617" s="311">
        <f t="shared" si="130"/>
        <v>0</v>
      </c>
      <c r="H617" s="1153">
        <f t="shared" ca="1" si="128"/>
        <v>0</v>
      </c>
      <c r="I617" s="311">
        <f t="shared" si="127"/>
        <v>10</v>
      </c>
      <c r="J617" s="1151"/>
      <c r="AL617"/>
      <c r="AM617"/>
      <c r="AN617"/>
      <c r="AO617"/>
      <c r="AP617"/>
      <c r="AQ617" s="333"/>
      <c r="AR617"/>
      <c r="AS617"/>
      <c r="AT617"/>
      <c r="AU617"/>
    </row>
    <row r="618" spans="1:47" ht="12.75" customHeight="1" x14ac:dyDescent="0.35">
      <c r="A618" s="311">
        <f>FrontPage!$N$2</f>
        <v>1</v>
      </c>
      <c r="B618" s="311" t="str">
        <f t="shared" si="129"/>
        <v>RO132111</v>
      </c>
      <c r="C618" s="311">
        <f t="shared" si="131"/>
        <v>202526</v>
      </c>
      <c r="D618" s="1148" t="s">
        <v>264</v>
      </c>
      <c r="E618" s="311">
        <v>321</v>
      </c>
      <c r="F618" s="311" t="s">
        <v>558</v>
      </c>
      <c r="G618" s="311">
        <f t="shared" si="130"/>
        <v>0</v>
      </c>
      <c r="H618" s="1153">
        <f t="shared" ca="1" si="128"/>
        <v>0</v>
      </c>
      <c r="I618" s="311">
        <f t="shared" si="127"/>
        <v>11</v>
      </c>
      <c r="J618" s="1151"/>
      <c r="AL618"/>
      <c r="AM618"/>
      <c r="AN618"/>
      <c r="AO618"/>
      <c r="AP618"/>
      <c r="AQ618" s="333"/>
      <c r="AR618"/>
      <c r="AS618"/>
      <c r="AT618"/>
      <c r="AU618"/>
    </row>
    <row r="619" spans="1:47" ht="12.75" customHeight="1" x14ac:dyDescent="0.35">
      <c r="A619" s="311">
        <f>FrontPage!$N$2</f>
        <v>1</v>
      </c>
      <c r="B619" s="311" t="str">
        <f t="shared" si="129"/>
        <v>RO13221.1</v>
      </c>
      <c r="C619" s="311">
        <f t="shared" si="131"/>
        <v>202526</v>
      </c>
      <c r="D619" s="1148" t="s">
        <v>264</v>
      </c>
      <c r="E619" s="311">
        <v>322</v>
      </c>
      <c r="F619" s="311" t="s">
        <v>547</v>
      </c>
      <c r="G619" s="311">
        <f t="shared" si="130"/>
        <v>0</v>
      </c>
      <c r="H619" s="1153">
        <f t="shared" ca="1" si="128"/>
        <v>0</v>
      </c>
      <c r="I619" s="311">
        <f t="shared" si="127"/>
        <v>1.1000000000000001</v>
      </c>
      <c r="J619" s="1151"/>
      <c r="AL619"/>
      <c r="AM619"/>
      <c r="AN619"/>
      <c r="AO619"/>
      <c r="AP619"/>
      <c r="AQ619" s="333"/>
      <c r="AR619"/>
      <c r="AS619"/>
      <c r="AT619"/>
      <c r="AU619"/>
    </row>
    <row r="620" spans="1:47" ht="12.75" customHeight="1" x14ac:dyDescent="0.35">
      <c r="A620" s="311">
        <f>FrontPage!$N$2</f>
        <v>1</v>
      </c>
      <c r="B620" s="311" t="str">
        <f t="shared" si="129"/>
        <v>RO13221.2</v>
      </c>
      <c r="C620" s="311">
        <f t="shared" si="131"/>
        <v>202526</v>
      </c>
      <c r="D620" s="1148" t="s">
        <v>264</v>
      </c>
      <c r="E620" s="311">
        <v>322</v>
      </c>
      <c r="F620" s="311" t="s">
        <v>548</v>
      </c>
      <c r="G620" s="311">
        <f t="shared" si="130"/>
        <v>0</v>
      </c>
      <c r="H620" s="1153">
        <f t="shared" ca="1" si="128"/>
        <v>0</v>
      </c>
      <c r="I620" s="311">
        <f t="shared" ref="I620:I683" si="132">VLOOKUP(F620,CIndex,2,FALSE)</f>
        <v>1.2</v>
      </c>
      <c r="J620" s="1151"/>
      <c r="AL620"/>
      <c r="AM620"/>
      <c r="AN620"/>
      <c r="AO620"/>
      <c r="AP620"/>
      <c r="AQ620" s="333"/>
      <c r="AR620"/>
      <c r="AS620"/>
      <c r="AT620"/>
      <c r="AU620"/>
    </row>
    <row r="621" spans="1:47" ht="12.75" customHeight="1" x14ac:dyDescent="0.35">
      <c r="A621" s="311">
        <f>FrontPage!$N$2</f>
        <v>1</v>
      </c>
      <c r="B621" s="311" t="str">
        <f t="shared" si="129"/>
        <v>RO13222</v>
      </c>
      <c r="C621" s="311">
        <f t="shared" si="131"/>
        <v>202526</v>
      </c>
      <c r="D621" s="1148" t="s">
        <v>264</v>
      </c>
      <c r="E621" s="311">
        <v>322</v>
      </c>
      <c r="F621" s="311" t="s">
        <v>546</v>
      </c>
      <c r="G621" s="311">
        <f t="shared" si="130"/>
        <v>0</v>
      </c>
      <c r="H621" s="1153">
        <f t="shared" ref="H621:H684" ca="1" si="133">IF(UANumber = 0,0,IF(VLOOKUP(E621,INDIRECT("_"&amp;D621),MATCH(F621,INDIRECT("_"&amp;D621&amp;$I$2),0),FALSE)="",0,VLOOKUP(E621,INDIRECT("_"&amp;D621),MATCH(F621,INDIRECT("_"&amp;D621&amp;$I$2),0),FALSE)))</f>
        <v>0</v>
      </c>
      <c r="I621" s="311">
        <f t="shared" si="132"/>
        <v>2</v>
      </c>
      <c r="J621" s="1151"/>
      <c r="AL621"/>
      <c r="AM621"/>
      <c r="AN621"/>
      <c r="AO621"/>
      <c r="AP621"/>
      <c r="AQ621" s="333"/>
      <c r="AR621"/>
      <c r="AS621"/>
      <c r="AT621"/>
      <c r="AU621"/>
    </row>
    <row r="622" spans="1:47" ht="12.75" customHeight="1" x14ac:dyDescent="0.35">
      <c r="A622" s="311">
        <f>FrontPage!$N$2</f>
        <v>1</v>
      </c>
      <c r="B622" s="311" t="str">
        <f t="shared" si="129"/>
        <v>RO13223</v>
      </c>
      <c r="C622" s="311">
        <f t="shared" si="131"/>
        <v>202526</v>
      </c>
      <c r="D622" s="1148" t="s">
        <v>264</v>
      </c>
      <c r="E622" s="311">
        <v>322</v>
      </c>
      <c r="F622" s="311" t="s">
        <v>549</v>
      </c>
      <c r="G622" s="311">
        <f t="shared" si="130"/>
        <v>0</v>
      </c>
      <c r="H622" s="1153">
        <f t="shared" ca="1" si="133"/>
        <v>0</v>
      </c>
      <c r="I622" s="311">
        <f t="shared" si="132"/>
        <v>3</v>
      </c>
      <c r="J622" s="1151"/>
      <c r="AL622"/>
      <c r="AM622"/>
      <c r="AN622"/>
      <c r="AO622"/>
      <c r="AP622"/>
      <c r="AQ622" s="333"/>
      <c r="AR622"/>
      <c r="AS622"/>
      <c r="AT622"/>
      <c r="AU622"/>
    </row>
    <row r="623" spans="1:47" ht="12.75" customHeight="1" x14ac:dyDescent="0.35">
      <c r="A623" s="311">
        <f>FrontPage!$N$2</f>
        <v>1</v>
      </c>
      <c r="B623" s="311" t="str">
        <f t="shared" si="129"/>
        <v>RO13225</v>
      </c>
      <c r="C623" s="311">
        <f t="shared" si="131"/>
        <v>202526</v>
      </c>
      <c r="D623" s="1148" t="s">
        <v>264</v>
      </c>
      <c r="E623" s="311">
        <v>322</v>
      </c>
      <c r="F623" s="311" t="s">
        <v>551</v>
      </c>
      <c r="G623" s="311">
        <f t="shared" si="130"/>
        <v>0</v>
      </c>
      <c r="H623" s="1153">
        <f t="shared" ca="1" si="133"/>
        <v>0</v>
      </c>
      <c r="I623" s="311">
        <f t="shared" si="132"/>
        <v>5</v>
      </c>
      <c r="J623" s="1151"/>
      <c r="AL623"/>
      <c r="AM623"/>
      <c r="AN623"/>
      <c r="AO623"/>
      <c r="AP623"/>
      <c r="AQ623" s="333"/>
      <c r="AR623"/>
      <c r="AS623"/>
      <c r="AT623"/>
      <c r="AU623"/>
    </row>
    <row r="624" spans="1:47" ht="12.75" customHeight="1" x14ac:dyDescent="0.35">
      <c r="A624" s="311">
        <f>FrontPage!$N$2</f>
        <v>1</v>
      </c>
      <c r="B624" s="311" t="str">
        <f t="shared" si="129"/>
        <v>RO13226.1</v>
      </c>
      <c r="C624" s="311">
        <f t="shared" si="131"/>
        <v>202526</v>
      </c>
      <c r="D624" s="1148" t="s">
        <v>264</v>
      </c>
      <c r="E624" s="311">
        <v>322</v>
      </c>
      <c r="F624" s="311" t="s">
        <v>552</v>
      </c>
      <c r="G624" s="311">
        <f t="shared" si="130"/>
        <v>0</v>
      </c>
      <c r="H624" s="1153">
        <f t="shared" ca="1" si="133"/>
        <v>0</v>
      </c>
      <c r="I624" s="311">
        <f t="shared" si="132"/>
        <v>6.1</v>
      </c>
      <c r="J624" s="1151"/>
      <c r="AL624"/>
      <c r="AM624"/>
      <c r="AN624"/>
      <c r="AO624"/>
      <c r="AP624"/>
      <c r="AQ624" s="333"/>
      <c r="AR624"/>
      <c r="AS624"/>
      <c r="AT624"/>
      <c r="AU624"/>
    </row>
    <row r="625" spans="1:47" ht="12.75" customHeight="1" x14ac:dyDescent="0.35">
      <c r="A625" s="311">
        <f>FrontPage!$N$2</f>
        <v>1</v>
      </c>
      <c r="B625" s="311" t="str">
        <f t="shared" si="129"/>
        <v>RO13226.2</v>
      </c>
      <c r="C625" s="311">
        <f t="shared" si="131"/>
        <v>202526</v>
      </c>
      <c r="D625" s="1148" t="s">
        <v>264</v>
      </c>
      <c r="E625" s="311">
        <v>322</v>
      </c>
      <c r="F625" s="311" t="s">
        <v>553</v>
      </c>
      <c r="G625" s="311">
        <f t="shared" si="130"/>
        <v>0</v>
      </c>
      <c r="H625" s="1153">
        <f t="shared" ca="1" si="133"/>
        <v>0</v>
      </c>
      <c r="I625" s="311">
        <f t="shared" si="132"/>
        <v>6.2</v>
      </c>
      <c r="J625" s="1151"/>
      <c r="AL625"/>
      <c r="AM625"/>
      <c r="AN625"/>
      <c r="AO625"/>
      <c r="AP625"/>
      <c r="AQ625" s="333"/>
      <c r="AR625"/>
      <c r="AS625"/>
      <c r="AT625"/>
      <c r="AU625"/>
    </row>
    <row r="626" spans="1:47" ht="12.75" customHeight="1" x14ac:dyDescent="0.35">
      <c r="A626" s="311">
        <f>FrontPage!$N$2</f>
        <v>1</v>
      </c>
      <c r="B626" s="311" t="str">
        <f t="shared" si="129"/>
        <v>RO13227</v>
      </c>
      <c r="C626" s="311">
        <f t="shared" si="131"/>
        <v>202526</v>
      </c>
      <c r="D626" s="1148" t="s">
        <v>264</v>
      </c>
      <c r="E626" s="311">
        <v>322</v>
      </c>
      <c r="F626" s="311" t="s">
        <v>554</v>
      </c>
      <c r="G626" s="311">
        <f t="shared" si="130"/>
        <v>0</v>
      </c>
      <c r="H626" s="1153">
        <f t="shared" ca="1" si="133"/>
        <v>0</v>
      </c>
      <c r="I626" s="311">
        <f t="shared" si="132"/>
        <v>7</v>
      </c>
      <c r="J626" s="1151"/>
      <c r="AL626"/>
      <c r="AM626"/>
      <c r="AN626"/>
      <c r="AO626"/>
      <c r="AP626"/>
      <c r="AQ626" s="333"/>
      <c r="AR626"/>
      <c r="AS626"/>
      <c r="AT626"/>
      <c r="AU626"/>
    </row>
    <row r="627" spans="1:47" ht="12.75" customHeight="1" x14ac:dyDescent="0.35">
      <c r="A627" s="311">
        <f>FrontPage!$N$2</f>
        <v>1</v>
      </c>
      <c r="B627" s="311" t="str">
        <f t="shared" si="129"/>
        <v>RO13228</v>
      </c>
      <c r="C627" s="311">
        <f t="shared" si="131"/>
        <v>202526</v>
      </c>
      <c r="D627" s="1148" t="s">
        <v>264</v>
      </c>
      <c r="E627" s="311">
        <v>322</v>
      </c>
      <c r="F627" s="311" t="s">
        <v>555</v>
      </c>
      <c r="G627" s="311">
        <f t="shared" si="130"/>
        <v>0</v>
      </c>
      <c r="H627" s="1153">
        <f t="shared" ca="1" si="133"/>
        <v>0</v>
      </c>
      <c r="I627" s="311">
        <f t="shared" si="132"/>
        <v>8</v>
      </c>
      <c r="J627" s="1151"/>
      <c r="AL627"/>
      <c r="AM627"/>
      <c r="AN627"/>
      <c r="AO627"/>
      <c r="AP627"/>
      <c r="AQ627" s="333"/>
      <c r="AR627"/>
      <c r="AS627"/>
      <c r="AT627"/>
      <c r="AU627"/>
    </row>
    <row r="628" spans="1:47" ht="12.75" customHeight="1" x14ac:dyDescent="0.35">
      <c r="A628" s="311">
        <f>FrontPage!$N$2</f>
        <v>1</v>
      </c>
      <c r="B628" s="311" t="str">
        <f t="shared" ref="B628:B691" si="134">D628&amp;E628&amp;I628</f>
        <v>RO132210</v>
      </c>
      <c r="C628" s="311">
        <f t="shared" si="131"/>
        <v>202526</v>
      </c>
      <c r="D628" s="1148" t="s">
        <v>264</v>
      </c>
      <c r="E628" s="311">
        <v>322</v>
      </c>
      <c r="F628" s="311" t="s">
        <v>557</v>
      </c>
      <c r="G628" s="311">
        <f t="shared" si="130"/>
        <v>0</v>
      </c>
      <c r="H628" s="1153">
        <f t="shared" ca="1" si="133"/>
        <v>0</v>
      </c>
      <c r="I628" s="311">
        <f t="shared" si="132"/>
        <v>10</v>
      </c>
      <c r="J628" s="1151"/>
      <c r="AL628"/>
      <c r="AM628"/>
      <c r="AN628"/>
      <c r="AO628"/>
      <c r="AP628"/>
      <c r="AQ628" s="333"/>
      <c r="AR628"/>
      <c r="AS628"/>
      <c r="AT628"/>
      <c r="AU628"/>
    </row>
    <row r="629" spans="1:47" ht="12.75" customHeight="1" x14ac:dyDescent="0.35">
      <c r="A629" s="311">
        <f>FrontPage!$N$2</f>
        <v>1</v>
      </c>
      <c r="B629" s="311" t="str">
        <f t="shared" si="134"/>
        <v>RO132211</v>
      </c>
      <c r="C629" s="311">
        <f t="shared" si="131"/>
        <v>202526</v>
      </c>
      <c r="D629" s="1148" t="s">
        <v>264</v>
      </c>
      <c r="E629" s="311">
        <v>322</v>
      </c>
      <c r="F629" s="311" t="s">
        <v>558</v>
      </c>
      <c r="G629" s="311">
        <f t="shared" si="130"/>
        <v>0</v>
      </c>
      <c r="H629" s="1153">
        <f t="shared" ca="1" si="133"/>
        <v>0</v>
      </c>
      <c r="I629" s="311">
        <f t="shared" si="132"/>
        <v>11</v>
      </c>
      <c r="J629" s="1151"/>
      <c r="AL629"/>
      <c r="AM629"/>
      <c r="AN629"/>
      <c r="AO629"/>
      <c r="AP629"/>
      <c r="AQ629" s="333"/>
      <c r="AR629"/>
      <c r="AS629"/>
      <c r="AT629"/>
      <c r="AU629"/>
    </row>
    <row r="630" spans="1:47" ht="12.75" customHeight="1" x14ac:dyDescent="0.35">
      <c r="A630" s="311">
        <f>FrontPage!$N$2</f>
        <v>1</v>
      </c>
      <c r="B630" s="311" t="str">
        <f t="shared" si="134"/>
        <v>RO13231.1</v>
      </c>
      <c r="C630" s="311">
        <f t="shared" si="131"/>
        <v>202526</v>
      </c>
      <c r="D630" s="1148" t="s">
        <v>264</v>
      </c>
      <c r="E630" s="311">
        <v>323</v>
      </c>
      <c r="F630" s="311" t="s">
        <v>547</v>
      </c>
      <c r="G630" s="311">
        <f t="shared" si="130"/>
        <v>0</v>
      </c>
      <c r="H630" s="1153">
        <f t="shared" ca="1" si="133"/>
        <v>0</v>
      </c>
      <c r="I630" s="311">
        <f t="shared" si="132"/>
        <v>1.1000000000000001</v>
      </c>
      <c r="J630" s="1151"/>
      <c r="AL630"/>
      <c r="AM630"/>
      <c r="AN630"/>
      <c r="AO630"/>
      <c r="AP630"/>
      <c r="AQ630" s="333"/>
      <c r="AR630"/>
      <c r="AS630"/>
      <c r="AT630"/>
      <c r="AU630"/>
    </row>
    <row r="631" spans="1:47" ht="12.75" customHeight="1" x14ac:dyDescent="0.35">
      <c r="A631" s="311">
        <f>FrontPage!$N$2</f>
        <v>1</v>
      </c>
      <c r="B631" s="311" t="str">
        <f t="shared" si="134"/>
        <v>RO13231.2</v>
      </c>
      <c r="C631" s="311">
        <f t="shared" si="131"/>
        <v>202526</v>
      </c>
      <c r="D631" s="1148" t="s">
        <v>264</v>
      </c>
      <c r="E631" s="311">
        <v>323</v>
      </c>
      <c r="F631" s="311" t="s">
        <v>548</v>
      </c>
      <c r="G631" s="311">
        <f t="shared" si="130"/>
        <v>0</v>
      </c>
      <c r="H631" s="1153">
        <f t="shared" ca="1" si="133"/>
        <v>0</v>
      </c>
      <c r="I631" s="311">
        <f t="shared" si="132"/>
        <v>1.2</v>
      </c>
      <c r="J631" s="1151"/>
      <c r="AL631"/>
      <c r="AM631"/>
      <c r="AN631"/>
      <c r="AO631"/>
      <c r="AP631"/>
      <c r="AQ631" s="333"/>
      <c r="AR631"/>
      <c r="AS631"/>
      <c r="AT631"/>
      <c r="AU631"/>
    </row>
    <row r="632" spans="1:47" ht="12.75" customHeight="1" x14ac:dyDescent="0.35">
      <c r="A632" s="311">
        <f>FrontPage!$N$2</f>
        <v>1</v>
      </c>
      <c r="B632" s="311" t="str">
        <f t="shared" si="134"/>
        <v>RO13232</v>
      </c>
      <c r="C632" s="311">
        <f t="shared" si="131"/>
        <v>202526</v>
      </c>
      <c r="D632" s="1148" t="s">
        <v>264</v>
      </c>
      <c r="E632" s="311">
        <v>323</v>
      </c>
      <c r="F632" s="311" t="s">
        <v>546</v>
      </c>
      <c r="G632" s="311">
        <f t="shared" si="130"/>
        <v>0</v>
      </c>
      <c r="H632" s="1153">
        <f t="shared" ca="1" si="133"/>
        <v>0</v>
      </c>
      <c r="I632" s="311">
        <f t="shared" si="132"/>
        <v>2</v>
      </c>
      <c r="J632" s="1151"/>
      <c r="AL632"/>
      <c r="AM632"/>
      <c r="AN632"/>
      <c r="AO632"/>
      <c r="AP632"/>
      <c r="AQ632" s="333"/>
      <c r="AR632"/>
      <c r="AS632"/>
      <c r="AT632"/>
      <c r="AU632"/>
    </row>
    <row r="633" spans="1:47" ht="12.75" customHeight="1" x14ac:dyDescent="0.35">
      <c r="A633" s="311">
        <f>FrontPage!$N$2</f>
        <v>1</v>
      </c>
      <c r="B633" s="311" t="str">
        <f t="shared" si="134"/>
        <v>RO13233</v>
      </c>
      <c r="C633" s="311">
        <f t="shared" si="131"/>
        <v>202526</v>
      </c>
      <c r="D633" s="1148" t="s">
        <v>264</v>
      </c>
      <c r="E633" s="311">
        <v>323</v>
      </c>
      <c r="F633" s="311" t="s">
        <v>549</v>
      </c>
      <c r="G633" s="311">
        <f t="shared" si="130"/>
        <v>0</v>
      </c>
      <c r="H633" s="1153">
        <f t="shared" ca="1" si="133"/>
        <v>0</v>
      </c>
      <c r="I633" s="311">
        <f t="shared" si="132"/>
        <v>3</v>
      </c>
      <c r="J633" s="1151"/>
      <c r="AL633"/>
      <c r="AM633"/>
      <c r="AN633"/>
      <c r="AO633"/>
      <c r="AP633"/>
      <c r="AQ633" s="333"/>
      <c r="AR633"/>
      <c r="AS633"/>
      <c r="AT633"/>
      <c r="AU633"/>
    </row>
    <row r="634" spans="1:47" ht="12.75" customHeight="1" x14ac:dyDescent="0.35">
      <c r="A634" s="311">
        <f>FrontPage!$N$2</f>
        <v>1</v>
      </c>
      <c r="B634" s="311" t="str">
        <f t="shared" si="134"/>
        <v>RO13235</v>
      </c>
      <c r="C634" s="311">
        <f t="shared" si="131"/>
        <v>202526</v>
      </c>
      <c r="D634" s="1148" t="s">
        <v>264</v>
      </c>
      <c r="E634" s="311">
        <v>323</v>
      </c>
      <c r="F634" s="311" t="s">
        <v>551</v>
      </c>
      <c r="G634" s="311">
        <f t="shared" si="130"/>
        <v>0</v>
      </c>
      <c r="H634" s="1153">
        <f t="shared" ca="1" si="133"/>
        <v>0</v>
      </c>
      <c r="I634" s="311">
        <f t="shared" si="132"/>
        <v>5</v>
      </c>
      <c r="J634" s="1151"/>
      <c r="AL634"/>
      <c r="AM634"/>
      <c r="AN634"/>
      <c r="AO634"/>
      <c r="AP634"/>
      <c r="AQ634" s="333"/>
      <c r="AR634"/>
      <c r="AS634"/>
      <c r="AT634"/>
      <c r="AU634"/>
    </row>
    <row r="635" spans="1:47" ht="12.75" customHeight="1" x14ac:dyDescent="0.35">
      <c r="A635" s="311">
        <f>FrontPage!$N$2</f>
        <v>1</v>
      </c>
      <c r="B635" s="311" t="str">
        <f t="shared" si="134"/>
        <v>RO13236.1</v>
      </c>
      <c r="C635" s="311">
        <f t="shared" si="131"/>
        <v>202526</v>
      </c>
      <c r="D635" s="1148" t="s">
        <v>264</v>
      </c>
      <c r="E635" s="311">
        <v>323</v>
      </c>
      <c r="F635" s="311" t="s">
        <v>552</v>
      </c>
      <c r="G635" s="311">
        <f t="shared" si="130"/>
        <v>0</v>
      </c>
      <c r="H635" s="1153">
        <f t="shared" ca="1" si="133"/>
        <v>0</v>
      </c>
      <c r="I635" s="311">
        <f t="shared" si="132"/>
        <v>6.1</v>
      </c>
      <c r="J635" s="1151"/>
      <c r="AL635"/>
      <c r="AM635"/>
      <c r="AN635"/>
      <c r="AO635"/>
      <c r="AP635"/>
      <c r="AQ635" s="333"/>
      <c r="AR635"/>
      <c r="AS635"/>
      <c r="AT635"/>
      <c r="AU635"/>
    </row>
    <row r="636" spans="1:47" ht="12.75" customHeight="1" x14ac:dyDescent="0.35">
      <c r="A636" s="311">
        <f>FrontPage!$N$2</f>
        <v>1</v>
      </c>
      <c r="B636" s="311" t="str">
        <f t="shared" si="134"/>
        <v>RO13236.2</v>
      </c>
      <c r="C636" s="311">
        <f t="shared" si="131"/>
        <v>202526</v>
      </c>
      <c r="D636" s="1148" t="s">
        <v>264</v>
      </c>
      <c r="E636" s="311">
        <v>323</v>
      </c>
      <c r="F636" s="311" t="s">
        <v>553</v>
      </c>
      <c r="G636" s="311">
        <f t="shared" si="130"/>
        <v>0</v>
      </c>
      <c r="H636" s="1153">
        <f t="shared" ca="1" si="133"/>
        <v>0</v>
      </c>
      <c r="I636" s="311">
        <f t="shared" si="132"/>
        <v>6.2</v>
      </c>
      <c r="J636" s="1151"/>
      <c r="AL636"/>
      <c r="AM636"/>
      <c r="AN636"/>
      <c r="AO636"/>
      <c r="AP636"/>
      <c r="AQ636" s="333"/>
      <c r="AR636"/>
      <c r="AS636"/>
      <c r="AT636"/>
      <c r="AU636"/>
    </row>
    <row r="637" spans="1:47" ht="12.75" customHeight="1" x14ac:dyDescent="0.35">
      <c r="A637" s="311">
        <f>FrontPage!$N$2</f>
        <v>1</v>
      </c>
      <c r="B637" s="311" t="str">
        <f t="shared" si="134"/>
        <v>RO13237</v>
      </c>
      <c r="C637" s="311">
        <f t="shared" si="131"/>
        <v>202526</v>
      </c>
      <c r="D637" s="1148" t="s">
        <v>264</v>
      </c>
      <c r="E637" s="311">
        <v>323</v>
      </c>
      <c r="F637" s="311" t="s">
        <v>554</v>
      </c>
      <c r="G637" s="311">
        <f t="shared" si="130"/>
        <v>0</v>
      </c>
      <c r="H637" s="1153">
        <f t="shared" ca="1" si="133"/>
        <v>0</v>
      </c>
      <c r="I637" s="311">
        <f t="shared" si="132"/>
        <v>7</v>
      </c>
      <c r="J637" s="1151"/>
      <c r="AL637"/>
      <c r="AM637"/>
      <c r="AN637"/>
      <c r="AO637"/>
      <c r="AP637"/>
      <c r="AQ637" s="333"/>
      <c r="AR637"/>
      <c r="AS637"/>
      <c r="AT637"/>
      <c r="AU637"/>
    </row>
    <row r="638" spans="1:47" ht="12.75" customHeight="1" x14ac:dyDescent="0.35">
      <c r="A638" s="311">
        <f>FrontPage!$N$2</f>
        <v>1</v>
      </c>
      <c r="B638" s="311" t="str">
        <f t="shared" si="134"/>
        <v>RO13238</v>
      </c>
      <c r="C638" s="311">
        <f t="shared" si="131"/>
        <v>202526</v>
      </c>
      <c r="D638" s="1148" t="s">
        <v>264</v>
      </c>
      <c r="E638" s="311">
        <v>323</v>
      </c>
      <c r="F638" s="311" t="s">
        <v>555</v>
      </c>
      <c r="G638" s="311">
        <f t="shared" si="130"/>
        <v>0</v>
      </c>
      <c r="H638" s="1153">
        <f t="shared" ca="1" si="133"/>
        <v>0</v>
      </c>
      <c r="I638" s="311">
        <f t="shared" si="132"/>
        <v>8</v>
      </c>
      <c r="J638" s="1151"/>
      <c r="AL638"/>
      <c r="AM638"/>
      <c r="AN638"/>
      <c r="AO638"/>
      <c r="AP638"/>
      <c r="AQ638" s="333"/>
      <c r="AR638"/>
      <c r="AS638"/>
      <c r="AT638"/>
      <c r="AU638"/>
    </row>
    <row r="639" spans="1:47" ht="12.75" customHeight="1" x14ac:dyDescent="0.35">
      <c r="A639" s="311">
        <f>FrontPage!$N$2</f>
        <v>1</v>
      </c>
      <c r="B639" s="311" t="str">
        <f t="shared" si="134"/>
        <v>RO132310</v>
      </c>
      <c r="C639" s="311">
        <f t="shared" si="131"/>
        <v>202526</v>
      </c>
      <c r="D639" s="1148" t="s">
        <v>264</v>
      </c>
      <c r="E639" s="311">
        <v>323</v>
      </c>
      <c r="F639" s="311" t="s">
        <v>557</v>
      </c>
      <c r="G639" s="311">
        <f t="shared" si="130"/>
        <v>0</v>
      </c>
      <c r="H639" s="1153">
        <f t="shared" ca="1" si="133"/>
        <v>0</v>
      </c>
      <c r="I639" s="311">
        <f t="shared" si="132"/>
        <v>10</v>
      </c>
      <c r="J639" s="1151"/>
      <c r="AL639"/>
      <c r="AM639"/>
      <c r="AN639"/>
      <c r="AO639"/>
      <c r="AP639"/>
      <c r="AQ639" s="333"/>
      <c r="AR639"/>
      <c r="AS639"/>
      <c r="AT639"/>
      <c r="AU639"/>
    </row>
    <row r="640" spans="1:47" ht="12.75" customHeight="1" x14ac:dyDescent="0.35">
      <c r="A640" s="311">
        <f>FrontPage!$N$2</f>
        <v>1</v>
      </c>
      <c r="B640" s="311" t="str">
        <f t="shared" si="134"/>
        <v>RO132311</v>
      </c>
      <c r="C640" s="311">
        <f t="shared" si="131"/>
        <v>202526</v>
      </c>
      <c r="D640" s="1148" t="s">
        <v>264</v>
      </c>
      <c r="E640" s="311">
        <v>323</v>
      </c>
      <c r="F640" s="311" t="s">
        <v>558</v>
      </c>
      <c r="G640" s="311">
        <f t="shared" si="130"/>
        <v>0</v>
      </c>
      <c r="H640" s="1153">
        <f t="shared" ca="1" si="133"/>
        <v>0</v>
      </c>
      <c r="I640" s="311">
        <f t="shared" si="132"/>
        <v>11</v>
      </c>
      <c r="J640" s="1151"/>
      <c r="AL640"/>
      <c r="AM640"/>
      <c r="AN640"/>
      <c r="AO640"/>
      <c r="AP640"/>
      <c r="AQ640" s="333"/>
      <c r="AR640"/>
      <c r="AS640"/>
      <c r="AT640"/>
      <c r="AU640"/>
    </row>
    <row r="641" spans="1:47" ht="12.75" customHeight="1" x14ac:dyDescent="0.35">
      <c r="A641" s="311">
        <f>FrontPage!$N$2</f>
        <v>1</v>
      </c>
      <c r="B641" s="311" t="str">
        <f t="shared" si="134"/>
        <v>RO13241.1</v>
      </c>
      <c r="C641" s="311">
        <f t="shared" si="131"/>
        <v>202526</v>
      </c>
      <c r="D641" s="1148" t="s">
        <v>264</v>
      </c>
      <c r="E641" s="311">
        <v>324</v>
      </c>
      <c r="F641" s="311" t="s">
        <v>547</v>
      </c>
      <c r="G641" s="311">
        <f t="shared" si="130"/>
        <v>0</v>
      </c>
      <c r="H641" s="1153">
        <f t="shared" ca="1" si="133"/>
        <v>0</v>
      </c>
      <c r="I641" s="311">
        <f t="shared" si="132"/>
        <v>1.1000000000000001</v>
      </c>
      <c r="J641" s="1151"/>
      <c r="AL641"/>
      <c r="AM641"/>
      <c r="AN641"/>
      <c r="AO641"/>
      <c r="AP641"/>
      <c r="AQ641" s="333"/>
      <c r="AR641"/>
      <c r="AS641"/>
      <c r="AT641"/>
      <c r="AU641"/>
    </row>
    <row r="642" spans="1:47" ht="12.75" customHeight="1" x14ac:dyDescent="0.35">
      <c r="A642" s="311">
        <f>FrontPage!$N$2</f>
        <v>1</v>
      </c>
      <c r="B642" s="311" t="str">
        <f t="shared" si="134"/>
        <v>RO13241.2</v>
      </c>
      <c r="C642" s="311">
        <f t="shared" si="131"/>
        <v>202526</v>
      </c>
      <c r="D642" s="1148" t="s">
        <v>264</v>
      </c>
      <c r="E642" s="311">
        <v>324</v>
      </c>
      <c r="F642" s="311" t="s">
        <v>548</v>
      </c>
      <c r="G642" s="311">
        <f t="shared" si="130"/>
        <v>0</v>
      </c>
      <c r="H642" s="1153">
        <f t="shared" ca="1" si="133"/>
        <v>0</v>
      </c>
      <c r="I642" s="311">
        <f t="shared" si="132"/>
        <v>1.2</v>
      </c>
      <c r="J642" s="1151"/>
      <c r="AL642"/>
      <c r="AM642"/>
      <c r="AN642"/>
      <c r="AO642"/>
      <c r="AP642"/>
      <c r="AQ642" s="333"/>
      <c r="AR642"/>
      <c r="AS642"/>
      <c r="AT642"/>
      <c r="AU642"/>
    </row>
    <row r="643" spans="1:47" ht="12.75" customHeight="1" x14ac:dyDescent="0.35">
      <c r="A643" s="311">
        <f>FrontPage!$N$2</f>
        <v>1</v>
      </c>
      <c r="B643" s="311" t="str">
        <f t="shared" si="134"/>
        <v>RO13242</v>
      </c>
      <c r="C643" s="311">
        <f t="shared" si="131"/>
        <v>202526</v>
      </c>
      <c r="D643" s="1148" t="s">
        <v>264</v>
      </c>
      <c r="E643" s="311">
        <v>324</v>
      </c>
      <c r="F643" s="311" t="s">
        <v>546</v>
      </c>
      <c r="G643" s="311">
        <f t="shared" si="130"/>
        <v>0</v>
      </c>
      <c r="H643" s="1153">
        <f t="shared" ca="1" si="133"/>
        <v>0</v>
      </c>
      <c r="I643" s="311">
        <f t="shared" si="132"/>
        <v>2</v>
      </c>
      <c r="J643" s="1151"/>
      <c r="AL643"/>
      <c r="AM643"/>
      <c r="AN643"/>
      <c r="AO643"/>
      <c r="AP643"/>
      <c r="AQ643" s="333"/>
      <c r="AR643"/>
      <c r="AS643"/>
      <c r="AT643"/>
      <c r="AU643"/>
    </row>
    <row r="644" spans="1:47" ht="12.75" customHeight="1" x14ac:dyDescent="0.35">
      <c r="A644" s="311">
        <f>FrontPage!$N$2</f>
        <v>1</v>
      </c>
      <c r="B644" s="311" t="str">
        <f t="shared" si="134"/>
        <v>RO13243</v>
      </c>
      <c r="C644" s="311">
        <f t="shared" si="131"/>
        <v>202526</v>
      </c>
      <c r="D644" s="1148" t="s">
        <v>264</v>
      </c>
      <c r="E644" s="311">
        <v>324</v>
      </c>
      <c r="F644" s="311" t="s">
        <v>549</v>
      </c>
      <c r="G644" s="311">
        <f t="shared" si="130"/>
        <v>0</v>
      </c>
      <c r="H644" s="1153">
        <f t="shared" ca="1" si="133"/>
        <v>0</v>
      </c>
      <c r="I644" s="311">
        <f t="shared" si="132"/>
        <v>3</v>
      </c>
      <c r="J644" s="1151"/>
      <c r="AL644"/>
      <c r="AM644"/>
      <c r="AN644"/>
      <c r="AO644"/>
      <c r="AP644"/>
      <c r="AQ644" s="333"/>
      <c r="AR644"/>
      <c r="AS644"/>
      <c r="AT644"/>
      <c r="AU644"/>
    </row>
    <row r="645" spans="1:47" ht="12.75" customHeight="1" x14ac:dyDescent="0.35">
      <c r="A645" s="311">
        <f>FrontPage!$N$2</f>
        <v>1</v>
      </c>
      <c r="B645" s="311" t="str">
        <f t="shared" si="134"/>
        <v>RO13245</v>
      </c>
      <c r="C645" s="311">
        <f t="shared" si="131"/>
        <v>202526</v>
      </c>
      <c r="D645" s="1148" t="s">
        <v>264</v>
      </c>
      <c r="E645" s="311">
        <v>324</v>
      </c>
      <c r="F645" s="311" t="s">
        <v>551</v>
      </c>
      <c r="G645" s="311">
        <f t="shared" si="130"/>
        <v>0</v>
      </c>
      <c r="H645" s="1153">
        <f t="shared" ca="1" si="133"/>
        <v>0</v>
      </c>
      <c r="I645" s="311">
        <f t="shared" si="132"/>
        <v>5</v>
      </c>
      <c r="J645" s="1151"/>
      <c r="AL645"/>
      <c r="AM645"/>
      <c r="AN645"/>
      <c r="AO645"/>
      <c r="AP645"/>
      <c r="AQ645" s="333"/>
      <c r="AR645"/>
      <c r="AS645"/>
      <c r="AT645"/>
      <c r="AU645"/>
    </row>
    <row r="646" spans="1:47" ht="12.75" customHeight="1" x14ac:dyDescent="0.35">
      <c r="A646" s="311">
        <f>FrontPage!$N$2</f>
        <v>1</v>
      </c>
      <c r="B646" s="311" t="str">
        <f t="shared" si="134"/>
        <v>RO13246.1</v>
      </c>
      <c r="C646" s="311">
        <f t="shared" si="131"/>
        <v>202526</v>
      </c>
      <c r="D646" s="1148" t="s">
        <v>264</v>
      </c>
      <c r="E646" s="311">
        <v>324</v>
      </c>
      <c r="F646" s="311" t="s">
        <v>552</v>
      </c>
      <c r="G646" s="311">
        <f t="shared" si="130"/>
        <v>0</v>
      </c>
      <c r="H646" s="1153">
        <f t="shared" ca="1" si="133"/>
        <v>0</v>
      </c>
      <c r="I646" s="311">
        <f t="shared" si="132"/>
        <v>6.1</v>
      </c>
      <c r="J646" s="1151"/>
      <c r="AL646"/>
      <c r="AM646"/>
      <c r="AN646"/>
      <c r="AO646"/>
      <c r="AP646"/>
      <c r="AQ646" s="333"/>
      <c r="AR646"/>
      <c r="AS646"/>
      <c r="AT646"/>
      <c r="AU646"/>
    </row>
    <row r="647" spans="1:47" ht="12.75" customHeight="1" x14ac:dyDescent="0.35">
      <c r="A647" s="311">
        <f>FrontPage!$N$2</f>
        <v>1</v>
      </c>
      <c r="B647" s="311" t="str">
        <f t="shared" si="134"/>
        <v>RO13246.2</v>
      </c>
      <c r="C647" s="311">
        <f t="shared" si="131"/>
        <v>202526</v>
      </c>
      <c r="D647" s="1148" t="s">
        <v>264</v>
      </c>
      <c r="E647" s="311">
        <v>324</v>
      </c>
      <c r="F647" s="311" t="s">
        <v>553</v>
      </c>
      <c r="G647" s="311">
        <f t="shared" si="130"/>
        <v>0</v>
      </c>
      <c r="H647" s="1153">
        <f t="shared" ca="1" si="133"/>
        <v>0</v>
      </c>
      <c r="I647" s="311">
        <f t="shared" si="132"/>
        <v>6.2</v>
      </c>
      <c r="J647" s="1151"/>
      <c r="AL647"/>
      <c r="AM647"/>
      <c r="AN647"/>
      <c r="AO647"/>
      <c r="AP647"/>
      <c r="AQ647" s="333"/>
      <c r="AR647"/>
      <c r="AS647"/>
      <c r="AT647"/>
      <c r="AU647"/>
    </row>
    <row r="648" spans="1:47" ht="12.75" customHeight="1" x14ac:dyDescent="0.35">
      <c r="A648" s="311">
        <f>FrontPage!$N$2</f>
        <v>1</v>
      </c>
      <c r="B648" s="311" t="str">
        <f t="shared" si="134"/>
        <v>RO13247</v>
      </c>
      <c r="C648" s="311">
        <f t="shared" si="131"/>
        <v>202526</v>
      </c>
      <c r="D648" s="1148" t="s">
        <v>264</v>
      </c>
      <c r="E648" s="311">
        <v>324</v>
      </c>
      <c r="F648" s="311" t="s">
        <v>554</v>
      </c>
      <c r="G648" s="311">
        <f t="shared" si="130"/>
        <v>0</v>
      </c>
      <c r="H648" s="1153">
        <f t="shared" ca="1" si="133"/>
        <v>0</v>
      </c>
      <c r="I648" s="311">
        <f t="shared" si="132"/>
        <v>7</v>
      </c>
      <c r="J648" s="1151"/>
      <c r="AL648"/>
      <c r="AM648"/>
      <c r="AN648"/>
      <c r="AO648"/>
      <c r="AP648"/>
      <c r="AQ648" s="333"/>
      <c r="AR648"/>
      <c r="AS648"/>
      <c r="AT648"/>
      <c r="AU648"/>
    </row>
    <row r="649" spans="1:47" ht="12.75" customHeight="1" x14ac:dyDescent="0.35">
      <c r="A649" s="311">
        <f>FrontPage!$N$2</f>
        <v>1</v>
      </c>
      <c r="B649" s="311" t="str">
        <f t="shared" si="134"/>
        <v>RO13248</v>
      </c>
      <c r="C649" s="311">
        <f t="shared" si="131"/>
        <v>202526</v>
      </c>
      <c r="D649" s="1148" t="s">
        <v>264</v>
      </c>
      <c r="E649" s="311">
        <v>324</v>
      </c>
      <c r="F649" s="311" t="s">
        <v>555</v>
      </c>
      <c r="G649" s="311">
        <f t="shared" si="130"/>
        <v>0</v>
      </c>
      <c r="H649" s="1153">
        <f t="shared" ca="1" si="133"/>
        <v>0</v>
      </c>
      <c r="I649" s="311">
        <f t="shared" si="132"/>
        <v>8</v>
      </c>
      <c r="J649" s="1151"/>
      <c r="AL649"/>
      <c r="AM649"/>
      <c r="AN649"/>
      <c r="AO649"/>
      <c r="AP649"/>
      <c r="AQ649" s="333"/>
      <c r="AR649"/>
      <c r="AS649"/>
      <c r="AT649"/>
      <c r="AU649"/>
    </row>
    <row r="650" spans="1:47" ht="12.75" customHeight="1" x14ac:dyDescent="0.35">
      <c r="A650" s="311">
        <f>FrontPage!$N$2</f>
        <v>1</v>
      </c>
      <c r="B650" s="311" t="str">
        <f t="shared" si="134"/>
        <v>RO132410</v>
      </c>
      <c r="C650" s="311">
        <f t="shared" si="131"/>
        <v>202526</v>
      </c>
      <c r="D650" s="1148" t="s">
        <v>264</v>
      </c>
      <c r="E650" s="311">
        <v>324</v>
      </c>
      <c r="F650" s="311" t="s">
        <v>557</v>
      </c>
      <c r="G650" s="311">
        <f t="shared" ref="G650:G713" si="135">UANumber</f>
        <v>0</v>
      </c>
      <c r="H650" s="1153">
        <f t="shared" ca="1" si="133"/>
        <v>0</v>
      </c>
      <c r="I650" s="311">
        <f t="shared" si="132"/>
        <v>10</v>
      </c>
      <c r="J650" s="1151"/>
      <c r="AL650"/>
      <c r="AM650"/>
      <c r="AN650"/>
      <c r="AO650"/>
      <c r="AP650"/>
      <c r="AQ650" s="333"/>
      <c r="AR650"/>
      <c r="AS650"/>
      <c r="AT650"/>
      <c r="AU650"/>
    </row>
    <row r="651" spans="1:47" ht="12.75" customHeight="1" x14ac:dyDescent="0.35">
      <c r="A651" s="311">
        <f>FrontPage!$N$2</f>
        <v>1</v>
      </c>
      <c r="B651" s="311" t="str">
        <f t="shared" si="134"/>
        <v>RO132411</v>
      </c>
      <c r="C651" s="311">
        <f t="shared" si="131"/>
        <v>202526</v>
      </c>
      <c r="D651" s="1148" t="s">
        <v>264</v>
      </c>
      <c r="E651" s="311">
        <v>324</v>
      </c>
      <c r="F651" s="311" t="s">
        <v>558</v>
      </c>
      <c r="G651" s="311">
        <f t="shared" si="135"/>
        <v>0</v>
      </c>
      <c r="H651" s="1153">
        <f t="shared" ca="1" si="133"/>
        <v>0</v>
      </c>
      <c r="I651" s="311">
        <f t="shared" si="132"/>
        <v>11</v>
      </c>
      <c r="J651" s="1151"/>
      <c r="AL651"/>
      <c r="AM651"/>
      <c r="AN651"/>
      <c r="AO651"/>
      <c r="AP651"/>
      <c r="AQ651" s="333"/>
      <c r="AR651"/>
      <c r="AS651"/>
      <c r="AT651"/>
      <c r="AU651"/>
    </row>
    <row r="652" spans="1:47" ht="12.75" customHeight="1" x14ac:dyDescent="0.35">
      <c r="A652" s="311">
        <f>FrontPage!$N$2</f>
        <v>1</v>
      </c>
      <c r="B652" s="311" t="str">
        <f t="shared" si="134"/>
        <v>RO13251.1</v>
      </c>
      <c r="C652" s="311">
        <f t="shared" si="131"/>
        <v>202526</v>
      </c>
      <c r="D652" s="1148" t="s">
        <v>264</v>
      </c>
      <c r="E652" s="311">
        <v>325</v>
      </c>
      <c r="F652" s="311" t="s">
        <v>547</v>
      </c>
      <c r="G652" s="311">
        <f t="shared" si="135"/>
        <v>0</v>
      </c>
      <c r="H652" s="1153">
        <f t="shared" ca="1" si="133"/>
        <v>0</v>
      </c>
      <c r="I652" s="311">
        <f t="shared" si="132"/>
        <v>1.1000000000000001</v>
      </c>
      <c r="J652" s="1151"/>
      <c r="AL652"/>
      <c r="AM652"/>
      <c r="AN652"/>
      <c r="AO652"/>
      <c r="AP652"/>
      <c r="AQ652" s="333"/>
      <c r="AR652"/>
      <c r="AS652"/>
      <c r="AT652"/>
      <c r="AU652"/>
    </row>
    <row r="653" spans="1:47" ht="12.75" customHeight="1" x14ac:dyDescent="0.35">
      <c r="A653" s="311">
        <f>FrontPage!$N$2</f>
        <v>1</v>
      </c>
      <c r="B653" s="311" t="str">
        <f t="shared" si="134"/>
        <v>RO13251.2</v>
      </c>
      <c r="C653" s="311">
        <f t="shared" si="131"/>
        <v>202526</v>
      </c>
      <c r="D653" s="1148" t="s">
        <v>264</v>
      </c>
      <c r="E653" s="311">
        <v>325</v>
      </c>
      <c r="F653" s="311" t="s">
        <v>548</v>
      </c>
      <c r="G653" s="311">
        <f t="shared" si="135"/>
        <v>0</v>
      </c>
      <c r="H653" s="1153">
        <f t="shared" ca="1" si="133"/>
        <v>0</v>
      </c>
      <c r="I653" s="311">
        <f t="shared" si="132"/>
        <v>1.2</v>
      </c>
      <c r="J653" s="1151"/>
      <c r="AL653"/>
      <c r="AM653"/>
      <c r="AN653"/>
      <c r="AO653"/>
      <c r="AP653"/>
      <c r="AQ653" s="333"/>
      <c r="AR653"/>
      <c r="AS653"/>
      <c r="AT653"/>
      <c r="AU653"/>
    </row>
    <row r="654" spans="1:47" ht="12.75" customHeight="1" x14ac:dyDescent="0.35">
      <c r="A654" s="311">
        <f>FrontPage!$N$2</f>
        <v>1</v>
      </c>
      <c r="B654" s="311" t="str">
        <f t="shared" si="134"/>
        <v>RO13252</v>
      </c>
      <c r="C654" s="311">
        <f t="shared" si="131"/>
        <v>202526</v>
      </c>
      <c r="D654" s="1148" t="s">
        <v>264</v>
      </c>
      <c r="E654" s="311">
        <v>325</v>
      </c>
      <c r="F654" s="311" t="s">
        <v>546</v>
      </c>
      <c r="G654" s="311">
        <f t="shared" si="135"/>
        <v>0</v>
      </c>
      <c r="H654" s="1153">
        <f t="shared" ca="1" si="133"/>
        <v>0</v>
      </c>
      <c r="I654" s="311">
        <f t="shared" si="132"/>
        <v>2</v>
      </c>
      <c r="J654" s="1151"/>
      <c r="AL654"/>
      <c r="AM654"/>
      <c r="AN654"/>
      <c r="AO654"/>
      <c r="AP654"/>
      <c r="AQ654" s="333"/>
      <c r="AR654"/>
      <c r="AS654"/>
      <c r="AT654"/>
      <c r="AU654"/>
    </row>
    <row r="655" spans="1:47" ht="12.75" customHeight="1" x14ac:dyDescent="0.35">
      <c r="A655" s="311">
        <f>FrontPage!$N$2</f>
        <v>1</v>
      </c>
      <c r="B655" s="311" t="str">
        <f t="shared" si="134"/>
        <v>RO13253</v>
      </c>
      <c r="C655" s="311">
        <f t="shared" si="131"/>
        <v>202526</v>
      </c>
      <c r="D655" s="1148" t="s">
        <v>264</v>
      </c>
      <c r="E655" s="311">
        <v>325</v>
      </c>
      <c r="F655" s="311" t="s">
        <v>549</v>
      </c>
      <c r="G655" s="311">
        <f t="shared" si="135"/>
        <v>0</v>
      </c>
      <c r="H655" s="1153">
        <f t="shared" ca="1" si="133"/>
        <v>0</v>
      </c>
      <c r="I655" s="311">
        <f t="shared" si="132"/>
        <v>3</v>
      </c>
      <c r="J655" s="1151"/>
      <c r="AL655"/>
      <c r="AM655"/>
      <c r="AN655"/>
      <c r="AO655"/>
      <c r="AP655"/>
      <c r="AQ655" s="333"/>
      <c r="AR655"/>
      <c r="AS655"/>
      <c r="AT655"/>
      <c r="AU655"/>
    </row>
    <row r="656" spans="1:47" ht="12.75" customHeight="1" x14ac:dyDescent="0.35">
      <c r="A656" s="311">
        <f>FrontPage!$N$2</f>
        <v>1</v>
      </c>
      <c r="B656" s="311" t="str">
        <f t="shared" si="134"/>
        <v>RO13255</v>
      </c>
      <c r="C656" s="311">
        <f t="shared" si="131"/>
        <v>202526</v>
      </c>
      <c r="D656" s="1148" t="s">
        <v>264</v>
      </c>
      <c r="E656" s="311">
        <v>325</v>
      </c>
      <c r="F656" s="311" t="s">
        <v>551</v>
      </c>
      <c r="G656" s="311">
        <f t="shared" si="135"/>
        <v>0</v>
      </c>
      <c r="H656" s="1153">
        <f t="shared" ca="1" si="133"/>
        <v>0</v>
      </c>
      <c r="I656" s="311">
        <f t="shared" si="132"/>
        <v>5</v>
      </c>
      <c r="J656" s="1151"/>
      <c r="AL656"/>
      <c r="AM656"/>
      <c r="AN656"/>
      <c r="AO656"/>
      <c r="AP656"/>
      <c r="AQ656" s="333"/>
      <c r="AR656"/>
      <c r="AS656"/>
      <c r="AT656"/>
      <c r="AU656"/>
    </row>
    <row r="657" spans="1:47" ht="12.75" customHeight="1" x14ac:dyDescent="0.35">
      <c r="A657" s="311">
        <f>FrontPage!$N$2</f>
        <v>1</v>
      </c>
      <c r="B657" s="311" t="str">
        <f t="shared" si="134"/>
        <v>RO13256.1</v>
      </c>
      <c r="C657" s="311">
        <f t="shared" si="131"/>
        <v>202526</v>
      </c>
      <c r="D657" s="1148" t="s">
        <v>264</v>
      </c>
      <c r="E657" s="311">
        <v>325</v>
      </c>
      <c r="F657" s="311" t="s">
        <v>552</v>
      </c>
      <c r="G657" s="311">
        <f t="shared" si="135"/>
        <v>0</v>
      </c>
      <c r="H657" s="1153">
        <f t="shared" ca="1" si="133"/>
        <v>0</v>
      </c>
      <c r="I657" s="311">
        <f t="shared" si="132"/>
        <v>6.1</v>
      </c>
      <c r="J657" s="1151"/>
      <c r="AL657"/>
      <c r="AM657"/>
      <c r="AN657"/>
      <c r="AO657"/>
      <c r="AP657"/>
      <c r="AQ657" s="333"/>
      <c r="AR657"/>
      <c r="AS657"/>
      <c r="AT657"/>
      <c r="AU657"/>
    </row>
    <row r="658" spans="1:47" ht="12.75" customHeight="1" x14ac:dyDescent="0.35">
      <c r="A658" s="311">
        <f>FrontPage!$N$2</f>
        <v>1</v>
      </c>
      <c r="B658" s="311" t="str">
        <f t="shared" si="134"/>
        <v>RO13256.2</v>
      </c>
      <c r="C658" s="311">
        <f t="shared" si="131"/>
        <v>202526</v>
      </c>
      <c r="D658" s="1148" t="s">
        <v>264</v>
      </c>
      <c r="E658" s="311">
        <v>325</v>
      </c>
      <c r="F658" s="311" t="s">
        <v>553</v>
      </c>
      <c r="G658" s="311">
        <f t="shared" si="135"/>
        <v>0</v>
      </c>
      <c r="H658" s="1153">
        <f t="shared" ca="1" si="133"/>
        <v>0</v>
      </c>
      <c r="I658" s="311">
        <f t="shared" si="132"/>
        <v>6.2</v>
      </c>
      <c r="J658" s="1151"/>
      <c r="AL658"/>
      <c r="AM658"/>
      <c r="AN658"/>
      <c r="AO658"/>
      <c r="AP658"/>
      <c r="AQ658" s="333"/>
      <c r="AR658"/>
      <c r="AS658"/>
      <c r="AT658"/>
      <c r="AU658"/>
    </row>
    <row r="659" spans="1:47" ht="12.75" customHeight="1" x14ac:dyDescent="0.35">
      <c r="A659" s="311">
        <f>FrontPage!$N$2</f>
        <v>1</v>
      </c>
      <c r="B659" s="311" t="str">
        <f t="shared" si="134"/>
        <v>RO13257</v>
      </c>
      <c r="C659" s="311">
        <f t="shared" si="131"/>
        <v>202526</v>
      </c>
      <c r="D659" s="1148" t="s">
        <v>264</v>
      </c>
      <c r="E659" s="311">
        <v>325</v>
      </c>
      <c r="F659" s="311" t="s">
        <v>554</v>
      </c>
      <c r="G659" s="311">
        <f t="shared" si="135"/>
        <v>0</v>
      </c>
      <c r="H659" s="1153">
        <f t="shared" ca="1" si="133"/>
        <v>0</v>
      </c>
      <c r="I659" s="311">
        <f t="shared" si="132"/>
        <v>7</v>
      </c>
      <c r="J659" s="1151"/>
      <c r="AL659"/>
      <c r="AM659"/>
      <c r="AN659"/>
      <c r="AO659"/>
      <c r="AP659"/>
      <c r="AQ659" s="333"/>
      <c r="AR659"/>
      <c r="AS659"/>
      <c r="AT659"/>
      <c r="AU659"/>
    </row>
    <row r="660" spans="1:47" ht="12.75" customHeight="1" x14ac:dyDescent="0.35">
      <c r="A660" s="311">
        <f>FrontPage!$N$2</f>
        <v>1</v>
      </c>
      <c r="B660" s="311" t="str">
        <f t="shared" si="134"/>
        <v>RO13258</v>
      </c>
      <c r="C660" s="311">
        <f t="shared" si="131"/>
        <v>202526</v>
      </c>
      <c r="D660" s="1148" t="s">
        <v>264</v>
      </c>
      <c r="E660" s="311">
        <v>325</v>
      </c>
      <c r="F660" s="311" t="s">
        <v>555</v>
      </c>
      <c r="G660" s="311">
        <f t="shared" si="135"/>
        <v>0</v>
      </c>
      <c r="H660" s="1153">
        <f t="shared" ca="1" si="133"/>
        <v>0</v>
      </c>
      <c r="I660" s="311">
        <f t="shared" si="132"/>
        <v>8</v>
      </c>
      <c r="J660" s="1151"/>
      <c r="AL660"/>
      <c r="AM660"/>
      <c r="AN660"/>
      <c r="AO660"/>
      <c r="AP660"/>
      <c r="AQ660" s="333"/>
      <c r="AR660"/>
      <c r="AS660"/>
      <c r="AT660"/>
      <c r="AU660"/>
    </row>
    <row r="661" spans="1:47" ht="12.75" customHeight="1" x14ac:dyDescent="0.35">
      <c r="A661" s="311">
        <f>FrontPage!$N$2</f>
        <v>1</v>
      </c>
      <c r="B661" s="311" t="str">
        <f t="shared" si="134"/>
        <v>RO132510</v>
      </c>
      <c r="C661" s="311">
        <f t="shared" si="131"/>
        <v>202526</v>
      </c>
      <c r="D661" s="1148" t="s">
        <v>264</v>
      </c>
      <c r="E661" s="311">
        <v>325</v>
      </c>
      <c r="F661" s="311" t="s">
        <v>557</v>
      </c>
      <c r="G661" s="311">
        <f t="shared" si="135"/>
        <v>0</v>
      </c>
      <c r="H661" s="1153">
        <f t="shared" ca="1" si="133"/>
        <v>0</v>
      </c>
      <c r="I661" s="311">
        <f t="shared" si="132"/>
        <v>10</v>
      </c>
      <c r="J661" s="1151"/>
      <c r="AL661"/>
      <c r="AM661"/>
      <c r="AN661"/>
      <c r="AO661"/>
      <c r="AP661"/>
      <c r="AQ661" s="333"/>
      <c r="AR661"/>
      <c r="AS661"/>
      <c r="AT661"/>
      <c r="AU661"/>
    </row>
    <row r="662" spans="1:47" ht="12.75" customHeight="1" x14ac:dyDescent="0.35">
      <c r="A662" s="311">
        <f>FrontPage!$N$2</f>
        <v>1</v>
      </c>
      <c r="B662" s="311" t="str">
        <f t="shared" si="134"/>
        <v>RO132511</v>
      </c>
      <c r="C662" s="311">
        <f t="shared" si="131"/>
        <v>202526</v>
      </c>
      <c r="D662" s="1148" t="s">
        <v>264</v>
      </c>
      <c r="E662" s="311">
        <v>325</v>
      </c>
      <c r="F662" s="311" t="s">
        <v>558</v>
      </c>
      <c r="G662" s="311">
        <f t="shared" si="135"/>
        <v>0</v>
      </c>
      <c r="H662" s="1153">
        <f t="shared" ca="1" si="133"/>
        <v>0</v>
      </c>
      <c r="I662" s="311">
        <f t="shared" si="132"/>
        <v>11</v>
      </c>
      <c r="J662" s="1151"/>
      <c r="AL662"/>
      <c r="AM662"/>
      <c r="AN662"/>
      <c r="AO662"/>
      <c r="AP662"/>
      <c r="AQ662" s="333"/>
      <c r="AR662"/>
      <c r="AS662"/>
      <c r="AT662"/>
      <c r="AU662"/>
    </row>
    <row r="663" spans="1:47" ht="12.75" customHeight="1" x14ac:dyDescent="0.35">
      <c r="A663" s="311">
        <f>FrontPage!$N$2</f>
        <v>1</v>
      </c>
      <c r="B663" s="311" t="str">
        <f t="shared" si="134"/>
        <v>RO13301.1</v>
      </c>
      <c r="C663" s="311">
        <f t="shared" si="131"/>
        <v>202526</v>
      </c>
      <c r="D663" s="1148" t="s">
        <v>264</v>
      </c>
      <c r="E663" s="311">
        <v>330</v>
      </c>
      <c r="F663" s="311" t="s">
        <v>547</v>
      </c>
      <c r="G663" s="311">
        <f t="shared" si="135"/>
        <v>0</v>
      </c>
      <c r="H663" s="1153">
        <f t="shared" ca="1" si="133"/>
        <v>0</v>
      </c>
      <c r="I663" s="311">
        <f t="shared" si="132"/>
        <v>1.1000000000000001</v>
      </c>
      <c r="J663" s="1151"/>
      <c r="AL663"/>
      <c r="AM663"/>
      <c r="AN663"/>
      <c r="AO663"/>
      <c r="AP663"/>
      <c r="AQ663" s="333"/>
      <c r="AR663"/>
      <c r="AS663"/>
      <c r="AT663"/>
      <c r="AU663"/>
    </row>
    <row r="664" spans="1:47" ht="12.75" customHeight="1" x14ac:dyDescent="0.35">
      <c r="A664" s="311">
        <f>FrontPage!$N$2</f>
        <v>1</v>
      </c>
      <c r="B664" s="311" t="str">
        <f t="shared" si="134"/>
        <v>RO13301.2</v>
      </c>
      <c r="C664" s="311">
        <f t="shared" si="131"/>
        <v>202526</v>
      </c>
      <c r="D664" s="1148" t="s">
        <v>264</v>
      </c>
      <c r="E664" s="311">
        <v>330</v>
      </c>
      <c r="F664" s="311" t="s">
        <v>548</v>
      </c>
      <c r="G664" s="311">
        <f t="shared" si="135"/>
        <v>0</v>
      </c>
      <c r="H664" s="1153">
        <f t="shared" ca="1" si="133"/>
        <v>0</v>
      </c>
      <c r="I664" s="311">
        <f t="shared" si="132"/>
        <v>1.2</v>
      </c>
      <c r="J664" s="1151"/>
      <c r="AL664"/>
      <c r="AM664"/>
      <c r="AN664"/>
      <c r="AO664"/>
      <c r="AP664"/>
      <c r="AQ664" s="333"/>
      <c r="AR664"/>
      <c r="AS664"/>
      <c r="AT664"/>
      <c r="AU664"/>
    </row>
    <row r="665" spans="1:47" ht="12.75" customHeight="1" x14ac:dyDescent="0.35">
      <c r="A665" s="311">
        <f>FrontPage!$N$2</f>
        <v>1</v>
      </c>
      <c r="B665" s="311" t="str">
        <f t="shared" si="134"/>
        <v>RO13302</v>
      </c>
      <c r="C665" s="311">
        <f t="shared" si="131"/>
        <v>202526</v>
      </c>
      <c r="D665" s="1148" t="s">
        <v>264</v>
      </c>
      <c r="E665" s="311">
        <v>330</v>
      </c>
      <c r="F665" s="311" t="s">
        <v>546</v>
      </c>
      <c r="G665" s="311">
        <f t="shared" si="135"/>
        <v>0</v>
      </c>
      <c r="H665" s="1153">
        <f t="shared" ca="1" si="133"/>
        <v>0</v>
      </c>
      <c r="I665" s="311">
        <f t="shared" si="132"/>
        <v>2</v>
      </c>
      <c r="J665" s="1151"/>
      <c r="AL665"/>
      <c r="AM665"/>
      <c r="AN665"/>
      <c r="AO665"/>
      <c r="AP665"/>
      <c r="AQ665" s="333"/>
      <c r="AR665"/>
      <c r="AS665"/>
      <c r="AT665"/>
      <c r="AU665"/>
    </row>
    <row r="666" spans="1:47" ht="12.75" customHeight="1" x14ac:dyDescent="0.35">
      <c r="A666" s="311">
        <f>FrontPage!$N$2</f>
        <v>1</v>
      </c>
      <c r="B666" s="311" t="str">
        <f t="shared" si="134"/>
        <v>RO13303</v>
      </c>
      <c r="C666" s="311">
        <f t="shared" si="131"/>
        <v>202526</v>
      </c>
      <c r="D666" s="1148" t="s">
        <v>264</v>
      </c>
      <c r="E666" s="311">
        <v>330</v>
      </c>
      <c r="F666" s="311" t="s">
        <v>549</v>
      </c>
      <c r="G666" s="311">
        <f t="shared" si="135"/>
        <v>0</v>
      </c>
      <c r="H666" s="1153">
        <f t="shared" ca="1" si="133"/>
        <v>0</v>
      </c>
      <c r="I666" s="311">
        <f t="shared" si="132"/>
        <v>3</v>
      </c>
      <c r="J666" s="1151"/>
      <c r="AL666"/>
      <c r="AM666"/>
      <c r="AN666"/>
      <c r="AO666"/>
      <c r="AP666"/>
      <c r="AQ666" s="333"/>
      <c r="AR666"/>
      <c r="AS666"/>
      <c r="AT666"/>
      <c r="AU666"/>
    </row>
    <row r="667" spans="1:47" ht="12.75" customHeight="1" x14ac:dyDescent="0.35">
      <c r="A667" s="311">
        <f>FrontPage!$N$2</f>
        <v>1</v>
      </c>
      <c r="B667" s="311" t="str">
        <f t="shared" si="134"/>
        <v>RO13305</v>
      </c>
      <c r="C667" s="311">
        <f t="shared" si="131"/>
        <v>202526</v>
      </c>
      <c r="D667" s="1148" t="s">
        <v>264</v>
      </c>
      <c r="E667" s="311">
        <v>330</v>
      </c>
      <c r="F667" s="311" t="s">
        <v>551</v>
      </c>
      <c r="G667" s="311">
        <f t="shared" si="135"/>
        <v>0</v>
      </c>
      <c r="H667" s="1153">
        <f t="shared" ca="1" si="133"/>
        <v>0</v>
      </c>
      <c r="I667" s="311">
        <f t="shared" si="132"/>
        <v>5</v>
      </c>
      <c r="J667" s="1151"/>
      <c r="AL667"/>
      <c r="AM667"/>
      <c r="AN667"/>
      <c r="AO667"/>
      <c r="AP667"/>
      <c r="AQ667" s="333"/>
      <c r="AR667"/>
      <c r="AS667"/>
      <c r="AT667"/>
      <c r="AU667"/>
    </row>
    <row r="668" spans="1:47" ht="12.75" customHeight="1" x14ac:dyDescent="0.35">
      <c r="A668" s="311">
        <f>FrontPage!$N$2</f>
        <v>1</v>
      </c>
      <c r="B668" s="311" t="str">
        <f t="shared" si="134"/>
        <v>RO13306.1</v>
      </c>
      <c r="C668" s="311">
        <f t="shared" si="131"/>
        <v>202526</v>
      </c>
      <c r="D668" s="1148" t="s">
        <v>264</v>
      </c>
      <c r="E668" s="311">
        <v>330</v>
      </c>
      <c r="F668" s="311" t="s">
        <v>552</v>
      </c>
      <c r="G668" s="311">
        <f t="shared" si="135"/>
        <v>0</v>
      </c>
      <c r="H668" s="1153">
        <f t="shared" ca="1" si="133"/>
        <v>0</v>
      </c>
      <c r="I668" s="311">
        <f t="shared" si="132"/>
        <v>6.1</v>
      </c>
      <c r="J668" s="1151"/>
      <c r="AL668"/>
      <c r="AM668"/>
      <c r="AN668"/>
      <c r="AO668"/>
      <c r="AP668"/>
      <c r="AQ668" s="333"/>
      <c r="AR668"/>
      <c r="AS668"/>
      <c r="AT668"/>
      <c r="AU668"/>
    </row>
    <row r="669" spans="1:47" ht="12.75" customHeight="1" x14ac:dyDescent="0.35">
      <c r="A669" s="311">
        <f>FrontPage!$N$2</f>
        <v>1</v>
      </c>
      <c r="B669" s="311" t="str">
        <f t="shared" si="134"/>
        <v>RO13306.2</v>
      </c>
      <c r="C669" s="311">
        <f t="shared" si="131"/>
        <v>202526</v>
      </c>
      <c r="D669" s="1148" t="s">
        <v>264</v>
      </c>
      <c r="E669" s="311">
        <v>330</v>
      </c>
      <c r="F669" s="311" t="s">
        <v>553</v>
      </c>
      <c r="G669" s="311">
        <f t="shared" si="135"/>
        <v>0</v>
      </c>
      <c r="H669" s="1153">
        <f t="shared" ca="1" si="133"/>
        <v>0</v>
      </c>
      <c r="I669" s="311">
        <f t="shared" si="132"/>
        <v>6.2</v>
      </c>
      <c r="J669" s="1151"/>
      <c r="AL669"/>
      <c r="AM669"/>
      <c r="AN669"/>
      <c r="AO669"/>
      <c r="AP669"/>
      <c r="AQ669" s="333"/>
      <c r="AR669"/>
      <c r="AS669"/>
      <c r="AT669"/>
      <c r="AU669"/>
    </row>
    <row r="670" spans="1:47" ht="12.75" customHeight="1" x14ac:dyDescent="0.35">
      <c r="A670" s="311">
        <f>FrontPage!$N$2</f>
        <v>1</v>
      </c>
      <c r="B670" s="311" t="str">
        <f t="shared" si="134"/>
        <v>RO13307</v>
      </c>
      <c r="C670" s="311">
        <f t="shared" si="131"/>
        <v>202526</v>
      </c>
      <c r="D670" s="1148" t="s">
        <v>264</v>
      </c>
      <c r="E670" s="311">
        <v>330</v>
      </c>
      <c r="F670" s="311" t="s">
        <v>554</v>
      </c>
      <c r="G670" s="311">
        <f t="shared" si="135"/>
        <v>0</v>
      </c>
      <c r="H670" s="1153">
        <f t="shared" ca="1" si="133"/>
        <v>0</v>
      </c>
      <c r="I670" s="311">
        <f t="shared" si="132"/>
        <v>7</v>
      </c>
      <c r="J670" s="1151"/>
      <c r="AL670"/>
      <c r="AM670"/>
      <c r="AN670"/>
      <c r="AO670"/>
      <c r="AP670"/>
      <c r="AQ670" s="333"/>
      <c r="AR670"/>
      <c r="AS670"/>
      <c r="AT670"/>
      <c r="AU670"/>
    </row>
    <row r="671" spans="1:47" ht="12.75" customHeight="1" x14ac:dyDescent="0.35">
      <c r="A671" s="311">
        <f>FrontPage!$N$2</f>
        <v>1</v>
      </c>
      <c r="B671" s="311" t="str">
        <f t="shared" si="134"/>
        <v>RO13308</v>
      </c>
      <c r="C671" s="311">
        <f t="shared" si="131"/>
        <v>202526</v>
      </c>
      <c r="D671" s="1148" t="s">
        <v>264</v>
      </c>
      <c r="E671" s="311">
        <v>330</v>
      </c>
      <c r="F671" s="311" t="s">
        <v>555</v>
      </c>
      <c r="G671" s="311">
        <f t="shared" si="135"/>
        <v>0</v>
      </c>
      <c r="H671" s="1153">
        <f t="shared" ca="1" si="133"/>
        <v>0</v>
      </c>
      <c r="I671" s="311">
        <f t="shared" si="132"/>
        <v>8</v>
      </c>
      <c r="J671" s="1151"/>
      <c r="AL671"/>
      <c r="AM671"/>
      <c r="AN671"/>
      <c r="AO671"/>
      <c r="AP671"/>
      <c r="AQ671" s="333"/>
      <c r="AR671"/>
      <c r="AS671"/>
      <c r="AT671"/>
      <c r="AU671"/>
    </row>
    <row r="672" spans="1:47" ht="12.75" customHeight="1" x14ac:dyDescent="0.35">
      <c r="A672" s="311">
        <f>FrontPage!$N$2</f>
        <v>1</v>
      </c>
      <c r="B672" s="311" t="str">
        <f t="shared" si="134"/>
        <v>RO133010</v>
      </c>
      <c r="C672" s="311">
        <f t="shared" si="131"/>
        <v>202526</v>
      </c>
      <c r="D672" s="1148" t="s">
        <v>264</v>
      </c>
      <c r="E672" s="311">
        <v>330</v>
      </c>
      <c r="F672" s="311" t="s">
        <v>557</v>
      </c>
      <c r="G672" s="311">
        <f t="shared" si="135"/>
        <v>0</v>
      </c>
      <c r="H672" s="1153">
        <f t="shared" ca="1" si="133"/>
        <v>0</v>
      </c>
      <c r="I672" s="311">
        <f t="shared" si="132"/>
        <v>10</v>
      </c>
      <c r="J672" s="1151"/>
      <c r="AL672"/>
      <c r="AM672"/>
      <c r="AN672"/>
      <c r="AO672"/>
      <c r="AP672"/>
      <c r="AQ672" s="333"/>
      <c r="AR672"/>
      <c r="AS672"/>
      <c r="AT672"/>
      <c r="AU672"/>
    </row>
    <row r="673" spans="1:47" ht="12.75" customHeight="1" x14ac:dyDescent="0.35">
      <c r="A673" s="311">
        <f>FrontPage!$N$2</f>
        <v>1</v>
      </c>
      <c r="B673" s="311" t="str">
        <f t="shared" si="134"/>
        <v>RO133011</v>
      </c>
      <c r="C673" s="311">
        <f t="shared" ref="C673:C736" si="136">year</f>
        <v>202526</v>
      </c>
      <c r="D673" s="1148" t="s">
        <v>264</v>
      </c>
      <c r="E673" s="311">
        <v>330</v>
      </c>
      <c r="F673" s="311" t="s">
        <v>558</v>
      </c>
      <c r="G673" s="311">
        <f t="shared" si="135"/>
        <v>0</v>
      </c>
      <c r="H673" s="1153">
        <f t="shared" ca="1" si="133"/>
        <v>0</v>
      </c>
      <c r="I673" s="311">
        <f t="shared" si="132"/>
        <v>11</v>
      </c>
      <c r="J673" s="1151"/>
      <c r="AL673"/>
      <c r="AM673"/>
      <c r="AN673"/>
      <c r="AO673"/>
      <c r="AP673"/>
      <c r="AQ673" s="333"/>
      <c r="AR673"/>
      <c r="AS673"/>
      <c r="AT673"/>
      <c r="AU673"/>
    </row>
    <row r="674" spans="1:47" ht="12.75" customHeight="1" x14ac:dyDescent="0.35">
      <c r="A674" s="311">
        <f>FrontPage!$N$2</f>
        <v>1</v>
      </c>
      <c r="B674" s="311" t="str">
        <f t="shared" si="134"/>
        <v>RO13311.1</v>
      </c>
      <c r="C674" s="311">
        <f t="shared" si="136"/>
        <v>202526</v>
      </c>
      <c r="D674" s="1148" t="s">
        <v>264</v>
      </c>
      <c r="E674" s="311">
        <v>331</v>
      </c>
      <c r="F674" s="311" t="s">
        <v>547</v>
      </c>
      <c r="G674" s="311">
        <f t="shared" si="135"/>
        <v>0</v>
      </c>
      <c r="H674" s="1153">
        <f t="shared" ca="1" si="133"/>
        <v>0</v>
      </c>
      <c r="I674" s="311">
        <f t="shared" si="132"/>
        <v>1.1000000000000001</v>
      </c>
      <c r="J674" s="1151"/>
      <c r="AL674"/>
      <c r="AM674"/>
      <c r="AN674"/>
      <c r="AO674"/>
      <c r="AP674"/>
      <c r="AQ674" s="333"/>
      <c r="AR674"/>
      <c r="AS674"/>
      <c r="AT674"/>
      <c r="AU674"/>
    </row>
    <row r="675" spans="1:47" ht="12.75" customHeight="1" x14ac:dyDescent="0.35">
      <c r="A675" s="311">
        <f>FrontPage!$N$2</f>
        <v>1</v>
      </c>
      <c r="B675" s="311" t="str">
        <f t="shared" si="134"/>
        <v>RO13311.2</v>
      </c>
      <c r="C675" s="311">
        <f t="shared" si="136"/>
        <v>202526</v>
      </c>
      <c r="D675" s="1148" t="s">
        <v>264</v>
      </c>
      <c r="E675" s="311">
        <v>331</v>
      </c>
      <c r="F675" s="311" t="s">
        <v>548</v>
      </c>
      <c r="G675" s="311">
        <f t="shared" si="135"/>
        <v>0</v>
      </c>
      <c r="H675" s="1153">
        <f t="shared" ca="1" si="133"/>
        <v>0</v>
      </c>
      <c r="I675" s="311">
        <f t="shared" si="132"/>
        <v>1.2</v>
      </c>
      <c r="J675" s="1151"/>
      <c r="AL675"/>
      <c r="AM675"/>
      <c r="AN675"/>
      <c r="AO675"/>
      <c r="AP675"/>
      <c r="AQ675" s="333"/>
      <c r="AR675"/>
      <c r="AS675"/>
      <c r="AT675"/>
      <c r="AU675"/>
    </row>
    <row r="676" spans="1:47" ht="12.75" customHeight="1" x14ac:dyDescent="0.35">
      <c r="A676" s="311">
        <f>FrontPage!$N$2</f>
        <v>1</v>
      </c>
      <c r="B676" s="311" t="str">
        <f t="shared" si="134"/>
        <v>RO13312</v>
      </c>
      <c r="C676" s="311">
        <f t="shared" si="136"/>
        <v>202526</v>
      </c>
      <c r="D676" s="1148" t="s">
        <v>264</v>
      </c>
      <c r="E676" s="311">
        <v>331</v>
      </c>
      <c r="F676" s="311" t="s">
        <v>546</v>
      </c>
      <c r="G676" s="311">
        <f t="shared" si="135"/>
        <v>0</v>
      </c>
      <c r="H676" s="1153">
        <f t="shared" ca="1" si="133"/>
        <v>0</v>
      </c>
      <c r="I676" s="311">
        <f t="shared" si="132"/>
        <v>2</v>
      </c>
      <c r="J676" s="1151"/>
      <c r="AL676"/>
      <c r="AM676"/>
      <c r="AN676"/>
      <c r="AO676"/>
      <c r="AP676"/>
      <c r="AQ676" s="333"/>
      <c r="AR676"/>
      <c r="AS676"/>
      <c r="AT676"/>
      <c r="AU676"/>
    </row>
    <row r="677" spans="1:47" ht="12.75" customHeight="1" x14ac:dyDescent="0.35">
      <c r="A677" s="311">
        <f>FrontPage!$N$2</f>
        <v>1</v>
      </c>
      <c r="B677" s="311" t="str">
        <f t="shared" si="134"/>
        <v>RO13313</v>
      </c>
      <c r="C677" s="311">
        <f t="shared" si="136"/>
        <v>202526</v>
      </c>
      <c r="D677" s="1148" t="s">
        <v>264</v>
      </c>
      <c r="E677" s="311">
        <v>331</v>
      </c>
      <c r="F677" s="311" t="s">
        <v>549</v>
      </c>
      <c r="G677" s="311">
        <f t="shared" si="135"/>
        <v>0</v>
      </c>
      <c r="H677" s="1153">
        <f t="shared" ca="1" si="133"/>
        <v>0</v>
      </c>
      <c r="I677" s="311">
        <f t="shared" si="132"/>
        <v>3</v>
      </c>
      <c r="J677" s="1151"/>
      <c r="AL677"/>
      <c r="AM677"/>
      <c r="AN677"/>
      <c r="AO677"/>
      <c r="AP677"/>
      <c r="AQ677" s="333"/>
      <c r="AR677"/>
      <c r="AS677"/>
      <c r="AT677"/>
      <c r="AU677"/>
    </row>
    <row r="678" spans="1:47" ht="12.75" customHeight="1" x14ac:dyDescent="0.35">
      <c r="A678" s="311">
        <f>FrontPage!$N$2</f>
        <v>1</v>
      </c>
      <c r="B678" s="311" t="str">
        <f t="shared" si="134"/>
        <v>RO13315</v>
      </c>
      <c r="C678" s="311">
        <f t="shared" si="136"/>
        <v>202526</v>
      </c>
      <c r="D678" s="1148" t="s">
        <v>264</v>
      </c>
      <c r="E678" s="311">
        <v>331</v>
      </c>
      <c r="F678" s="311" t="s">
        <v>551</v>
      </c>
      <c r="G678" s="311">
        <f t="shared" si="135"/>
        <v>0</v>
      </c>
      <c r="H678" s="1153">
        <f t="shared" ca="1" si="133"/>
        <v>0</v>
      </c>
      <c r="I678" s="311">
        <f t="shared" si="132"/>
        <v>5</v>
      </c>
      <c r="J678" s="1151"/>
      <c r="AL678"/>
      <c r="AM678"/>
      <c r="AN678"/>
      <c r="AO678"/>
      <c r="AP678"/>
      <c r="AQ678" s="333"/>
      <c r="AR678"/>
      <c r="AS678"/>
      <c r="AT678"/>
      <c r="AU678"/>
    </row>
    <row r="679" spans="1:47" ht="12.75" customHeight="1" x14ac:dyDescent="0.35">
      <c r="A679" s="311">
        <f>FrontPage!$N$2</f>
        <v>1</v>
      </c>
      <c r="B679" s="311" t="str">
        <f t="shared" si="134"/>
        <v>RO13316.1</v>
      </c>
      <c r="C679" s="311">
        <f t="shared" si="136"/>
        <v>202526</v>
      </c>
      <c r="D679" s="1148" t="s">
        <v>264</v>
      </c>
      <c r="E679" s="311">
        <v>331</v>
      </c>
      <c r="F679" s="311" t="s">
        <v>552</v>
      </c>
      <c r="G679" s="311">
        <f t="shared" si="135"/>
        <v>0</v>
      </c>
      <c r="H679" s="1153">
        <f t="shared" ca="1" si="133"/>
        <v>0</v>
      </c>
      <c r="I679" s="311">
        <f t="shared" si="132"/>
        <v>6.1</v>
      </c>
      <c r="J679" s="1151"/>
      <c r="AL679"/>
      <c r="AM679"/>
      <c r="AN679"/>
      <c r="AO679"/>
      <c r="AP679"/>
      <c r="AQ679" s="333"/>
      <c r="AR679"/>
      <c r="AS679"/>
      <c r="AT679"/>
      <c r="AU679"/>
    </row>
    <row r="680" spans="1:47" ht="12.75" customHeight="1" x14ac:dyDescent="0.35">
      <c r="A680" s="311">
        <f>FrontPage!$N$2</f>
        <v>1</v>
      </c>
      <c r="B680" s="311" t="str">
        <f t="shared" si="134"/>
        <v>RO13316.2</v>
      </c>
      <c r="C680" s="311">
        <f t="shared" si="136"/>
        <v>202526</v>
      </c>
      <c r="D680" s="1148" t="s">
        <v>264</v>
      </c>
      <c r="E680" s="311">
        <v>331</v>
      </c>
      <c r="F680" s="311" t="s">
        <v>553</v>
      </c>
      <c r="G680" s="311">
        <f t="shared" si="135"/>
        <v>0</v>
      </c>
      <c r="H680" s="1153">
        <f t="shared" ca="1" si="133"/>
        <v>0</v>
      </c>
      <c r="I680" s="311">
        <f t="shared" si="132"/>
        <v>6.2</v>
      </c>
      <c r="J680" s="1151"/>
      <c r="AL680"/>
      <c r="AM680"/>
      <c r="AN680"/>
      <c r="AO680"/>
      <c r="AP680"/>
      <c r="AQ680" s="333"/>
      <c r="AR680"/>
      <c r="AS680"/>
      <c r="AT680"/>
      <c r="AU680"/>
    </row>
    <row r="681" spans="1:47" ht="12.75" customHeight="1" x14ac:dyDescent="0.35">
      <c r="A681" s="311">
        <f>FrontPage!$N$2</f>
        <v>1</v>
      </c>
      <c r="B681" s="311" t="str">
        <f t="shared" si="134"/>
        <v>RO13317</v>
      </c>
      <c r="C681" s="311">
        <f t="shared" si="136"/>
        <v>202526</v>
      </c>
      <c r="D681" s="1148" t="s">
        <v>264</v>
      </c>
      <c r="E681" s="311">
        <v>331</v>
      </c>
      <c r="F681" s="311" t="s">
        <v>554</v>
      </c>
      <c r="G681" s="311">
        <f t="shared" si="135"/>
        <v>0</v>
      </c>
      <c r="H681" s="1153">
        <f t="shared" ca="1" si="133"/>
        <v>0</v>
      </c>
      <c r="I681" s="311">
        <f t="shared" si="132"/>
        <v>7</v>
      </c>
      <c r="J681" s="1151"/>
      <c r="AL681"/>
      <c r="AM681"/>
      <c r="AN681"/>
      <c r="AO681"/>
      <c r="AP681"/>
      <c r="AQ681" s="333"/>
      <c r="AR681"/>
      <c r="AS681"/>
      <c r="AT681"/>
      <c r="AU681"/>
    </row>
    <row r="682" spans="1:47" ht="12.75" customHeight="1" x14ac:dyDescent="0.35">
      <c r="A682" s="311">
        <f>FrontPage!$N$2</f>
        <v>1</v>
      </c>
      <c r="B682" s="311" t="str">
        <f t="shared" si="134"/>
        <v>RO13318</v>
      </c>
      <c r="C682" s="311">
        <f t="shared" si="136"/>
        <v>202526</v>
      </c>
      <c r="D682" s="1148" t="s">
        <v>264</v>
      </c>
      <c r="E682" s="311">
        <v>331</v>
      </c>
      <c r="F682" s="311" t="s">
        <v>555</v>
      </c>
      <c r="G682" s="311">
        <f t="shared" si="135"/>
        <v>0</v>
      </c>
      <c r="H682" s="1153">
        <f t="shared" ca="1" si="133"/>
        <v>0</v>
      </c>
      <c r="I682" s="311">
        <f t="shared" si="132"/>
        <v>8</v>
      </c>
      <c r="J682" s="1151"/>
      <c r="AL682"/>
      <c r="AM682"/>
      <c r="AN682"/>
      <c r="AO682"/>
      <c r="AP682"/>
      <c r="AQ682" s="333"/>
      <c r="AR682"/>
      <c r="AS682"/>
      <c r="AT682"/>
      <c r="AU682"/>
    </row>
    <row r="683" spans="1:47" ht="12.75" customHeight="1" x14ac:dyDescent="0.35">
      <c r="A683" s="311">
        <f>FrontPage!$N$2</f>
        <v>1</v>
      </c>
      <c r="B683" s="311" t="str">
        <f t="shared" si="134"/>
        <v>RO133110</v>
      </c>
      <c r="C683" s="311">
        <f t="shared" si="136"/>
        <v>202526</v>
      </c>
      <c r="D683" s="1148" t="s">
        <v>264</v>
      </c>
      <c r="E683" s="311">
        <v>331</v>
      </c>
      <c r="F683" s="311" t="s">
        <v>557</v>
      </c>
      <c r="G683" s="311">
        <f t="shared" si="135"/>
        <v>0</v>
      </c>
      <c r="H683" s="1153">
        <f t="shared" ca="1" si="133"/>
        <v>0</v>
      </c>
      <c r="I683" s="311">
        <f t="shared" si="132"/>
        <v>10</v>
      </c>
      <c r="J683" s="1151"/>
      <c r="AL683"/>
      <c r="AM683"/>
      <c r="AN683"/>
      <c r="AO683"/>
      <c r="AP683"/>
      <c r="AQ683" s="333"/>
      <c r="AR683"/>
      <c r="AS683"/>
      <c r="AT683"/>
      <c r="AU683"/>
    </row>
    <row r="684" spans="1:47" ht="12.75" customHeight="1" x14ac:dyDescent="0.35">
      <c r="A684" s="311">
        <f>FrontPage!$N$2</f>
        <v>1</v>
      </c>
      <c r="B684" s="311" t="str">
        <f t="shared" si="134"/>
        <v>RO133111</v>
      </c>
      <c r="C684" s="311">
        <f t="shared" si="136"/>
        <v>202526</v>
      </c>
      <c r="D684" s="1148" t="s">
        <v>264</v>
      </c>
      <c r="E684" s="311">
        <v>331</v>
      </c>
      <c r="F684" s="311" t="s">
        <v>558</v>
      </c>
      <c r="G684" s="311">
        <f t="shared" si="135"/>
        <v>0</v>
      </c>
      <c r="H684" s="1153">
        <f t="shared" ca="1" si="133"/>
        <v>0</v>
      </c>
      <c r="I684" s="311">
        <f t="shared" ref="I684:I747" si="137">VLOOKUP(F684,CIndex,2,FALSE)</f>
        <v>11</v>
      </c>
      <c r="J684" s="1151"/>
      <c r="AL684"/>
      <c r="AM684"/>
      <c r="AN684"/>
      <c r="AO684"/>
      <c r="AP684"/>
      <c r="AQ684" s="333"/>
      <c r="AR684"/>
      <c r="AS684"/>
      <c r="AT684"/>
      <c r="AU684"/>
    </row>
    <row r="685" spans="1:47" ht="12.75" customHeight="1" x14ac:dyDescent="0.35">
      <c r="A685" s="311">
        <f>FrontPage!$N$2</f>
        <v>1</v>
      </c>
      <c r="B685" s="311" t="str">
        <f t="shared" si="134"/>
        <v>RO13321.1</v>
      </c>
      <c r="C685" s="311">
        <f t="shared" si="136"/>
        <v>202526</v>
      </c>
      <c r="D685" s="1148" t="s">
        <v>264</v>
      </c>
      <c r="E685" s="311">
        <v>332</v>
      </c>
      <c r="F685" s="311" t="s">
        <v>547</v>
      </c>
      <c r="G685" s="311">
        <f t="shared" si="135"/>
        <v>0</v>
      </c>
      <c r="H685" s="1153">
        <f t="shared" ref="H685:H748" ca="1" si="138">IF(UANumber = 0,0,IF(VLOOKUP(E685,INDIRECT("_"&amp;D685),MATCH(F685,INDIRECT("_"&amp;D685&amp;$I$2),0),FALSE)="",0,VLOOKUP(E685,INDIRECT("_"&amp;D685),MATCH(F685,INDIRECT("_"&amp;D685&amp;$I$2),0),FALSE)))</f>
        <v>0</v>
      </c>
      <c r="I685" s="311">
        <f t="shared" si="137"/>
        <v>1.1000000000000001</v>
      </c>
      <c r="J685" s="1151"/>
      <c r="AL685"/>
      <c r="AM685"/>
      <c r="AN685"/>
      <c r="AO685"/>
      <c r="AP685"/>
      <c r="AQ685" s="333"/>
      <c r="AR685"/>
      <c r="AS685"/>
      <c r="AT685"/>
      <c r="AU685"/>
    </row>
    <row r="686" spans="1:47" ht="12.75" customHeight="1" x14ac:dyDescent="0.35">
      <c r="A686" s="311">
        <f>FrontPage!$N$2</f>
        <v>1</v>
      </c>
      <c r="B686" s="311" t="str">
        <f t="shared" si="134"/>
        <v>RO13321.2</v>
      </c>
      <c r="C686" s="311">
        <f t="shared" si="136"/>
        <v>202526</v>
      </c>
      <c r="D686" s="1148" t="s">
        <v>264</v>
      </c>
      <c r="E686" s="311">
        <v>332</v>
      </c>
      <c r="F686" s="311" t="s">
        <v>548</v>
      </c>
      <c r="G686" s="311">
        <f t="shared" si="135"/>
        <v>0</v>
      </c>
      <c r="H686" s="1153">
        <f t="shared" ca="1" si="138"/>
        <v>0</v>
      </c>
      <c r="I686" s="311">
        <f t="shared" si="137"/>
        <v>1.2</v>
      </c>
      <c r="J686" s="1151"/>
      <c r="AL686"/>
      <c r="AM686"/>
      <c r="AN686"/>
      <c r="AO686"/>
      <c r="AP686"/>
      <c r="AQ686" s="333"/>
      <c r="AR686"/>
      <c r="AS686"/>
      <c r="AT686"/>
      <c r="AU686"/>
    </row>
    <row r="687" spans="1:47" ht="12.75" customHeight="1" x14ac:dyDescent="0.35">
      <c r="A687" s="311">
        <f>FrontPage!$N$2</f>
        <v>1</v>
      </c>
      <c r="B687" s="311" t="str">
        <f t="shared" si="134"/>
        <v>RO13322</v>
      </c>
      <c r="C687" s="311">
        <f t="shared" si="136"/>
        <v>202526</v>
      </c>
      <c r="D687" s="1148" t="s">
        <v>264</v>
      </c>
      <c r="E687" s="311">
        <v>332</v>
      </c>
      <c r="F687" s="311" t="s">
        <v>546</v>
      </c>
      <c r="G687" s="311">
        <f t="shared" si="135"/>
        <v>0</v>
      </c>
      <c r="H687" s="1153">
        <f t="shared" ca="1" si="138"/>
        <v>0</v>
      </c>
      <c r="I687" s="311">
        <f t="shared" si="137"/>
        <v>2</v>
      </c>
      <c r="J687" s="1151"/>
      <c r="AL687"/>
      <c r="AM687"/>
      <c r="AN687"/>
      <c r="AO687"/>
      <c r="AP687"/>
      <c r="AQ687" s="333"/>
      <c r="AR687"/>
      <c r="AS687"/>
      <c r="AT687"/>
      <c r="AU687"/>
    </row>
    <row r="688" spans="1:47" ht="12.75" customHeight="1" x14ac:dyDescent="0.35">
      <c r="A688" s="311">
        <f>FrontPage!$N$2</f>
        <v>1</v>
      </c>
      <c r="B688" s="311" t="str">
        <f t="shared" si="134"/>
        <v>RO13323</v>
      </c>
      <c r="C688" s="311">
        <f t="shared" si="136"/>
        <v>202526</v>
      </c>
      <c r="D688" s="1148" t="s">
        <v>264</v>
      </c>
      <c r="E688" s="311">
        <v>332</v>
      </c>
      <c r="F688" s="311" t="s">
        <v>549</v>
      </c>
      <c r="G688" s="311">
        <f t="shared" si="135"/>
        <v>0</v>
      </c>
      <c r="H688" s="1153">
        <f t="shared" ca="1" si="138"/>
        <v>0</v>
      </c>
      <c r="I688" s="311">
        <f t="shared" si="137"/>
        <v>3</v>
      </c>
      <c r="J688" s="1151"/>
      <c r="AL688"/>
      <c r="AM688"/>
      <c r="AN688"/>
      <c r="AO688"/>
      <c r="AP688"/>
      <c r="AQ688" s="333"/>
      <c r="AR688"/>
      <c r="AS688"/>
      <c r="AT688"/>
      <c r="AU688"/>
    </row>
    <row r="689" spans="1:47" ht="12.75" customHeight="1" x14ac:dyDescent="0.35">
      <c r="A689" s="311">
        <f>FrontPage!$N$2</f>
        <v>1</v>
      </c>
      <c r="B689" s="311" t="str">
        <f t="shared" si="134"/>
        <v>RO13325</v>
      </c>
      <c r="C689" s="311">
        <f t="shared" si="136"/>
        <v>202526</v>
      </c>
      <c r="D689" s="1148" t="s">
        <v>264</v>
      </c>
      <c r="E689" s="311">
        <v>332</v>
      </c>
      <c r="F689" s="311" t="s">
        <v>551</v>
      </c>
      <c r="G689" s="311">
        <f t="shared" si="135"/>
        <v>0</v>
      </c>
      <c r="H689" s="1153">
        <f t="shared" ca="1" si="138"/>
        <v>0</v>
      </c>
      <c r="I689" s="311">
        <f t="shared" si="137"/>
        <v>5</v>
      </c>
      <c r="J689" s="1151"/>
      <c r="AL689"/>
      <c r="AM689"/>
      <c r="AN689"/>
      <c r="AO689"/>
      <c r="AP689"/>
      <c r="AQ689" s="333"/>
      <c r="AR689"/>
      <c r="AS689"/>
      <c r="AT689"/>
      <c r="AU689"/>
    </row>
    <row r="690" spans="1:47" ht="12.75" customHeight="1" x14ac:dyDescent="0.35">
      <c r="A690" s="311">
        <f>FrontPage!$N$2</f>
        <v>1</v>
      </c>
      <c r="B690" s="311" t="str">
        <f t="shared" si="134"/>
        <v>RO13326.1</v>
      </c>
      <c r="C690" s="311">
        <f t="shared" si="136"/>
        <v>202526</v>
      </c>
      <c r="D690" s="1148" t="s">
        <v>264</v>
      </c>
      <c r="E690" s="311">
        <v>332</v>
      </c>
      <c r="F690" s="311" t="s">
        <v>552</v>
      </c>
      <c r="G690" s="311">
        <f t="shared" si="135"/>
        <v>0</v>
      </c>
      <c r="H690" s="1153">
        <f t="shared" ca="1" si="138"/>
        <v>0</v>
      </c>
      <c r="I690" s="311">
        <f t="shared" si="137"/>
        <v>6.1</v>
      </c>
      <c r="J690" s="1151"/>
      <c r="AL690"/>
      <c r="AM690"/>
      <c r="AN690"/>
      <c r="AO690"/>
      <c r="AP690"/>
      <c r="AQ690" s="333"/>
      <c r="AR690"/>
      <c r="AS690"/>
      <c r="AT690"/>
      <c r="AU690"/>
    </row>
    <row r="691" spans="1:47" ht="12.75" customHeight="1" x14ac:dyDescent="0.35">
      <c r="A691" s="311">
        <f>FrontPage!$N$2</f>
        <v>1</v>
      </c>
      <c r="B691" s="311" t="str">
        <f t="shared" si="134"/>
        <v>RO13326.2</v>
      </c>
      <c r="C691" s="311">
        <f t="shared" si="136"/>
        <v>202526</v>
      </c>
      <c r="D691" s="1148" t="s">
        <v>264</v>
      </c>
      <c r="E691" s="311">
        <v>332</v>
      </c>
      <c r="F691" s="311" t="s">
        <v>553</v>
      </c>
      <c r="G691" s="311">
        <f t="shared" si="135"/>
        <v>0</v>
      </c>
      <c r="H691" s="1153">
        <f t="shared" ca="1" si="138"/>
        <v>0</v>
      </c>
      <c r="I691" s="311">
        <f t="shared" si="137"/>
        <v>6.2</v>
      </c>
      <c r="J691" s="1151"/>
      <c r="AL691"/>
      <c r="AM691"/>
      <c r="AN691"/>
      <c r="AO691"/>
      <c r="AP691"/>
      <c r="AQ691" s="333"/>
      <c r="AR691"/>
      <c r="AS691"/>
      <c r="AT691"/>
      <c r="AU691"/>
    </row>
    <row r="692" spans="1:47" ht="12.75" customHeight="1" x14ac:dyDescent="0.35">
      <c r="A692" s="311">
        <f>FrontPage!$N$2</f>
        <v>1</v>
      </c>
      <c r="B692" s="311" t="str">
        <f t="shared" ref="B692:B755" si="139">D692&amp;E692&amp;I692</f>
        <v>RO13327</v>
      </c>
      <c r="C692" s="311">
        <f t="shared" si="136"/>
        <v>202526</v>
      </c>
      <c r="D692" s="1148" t="s">
        <v>264</v>
      </c>
      <c r="E692" s="311">
        <v>332</v>
      </c>
      <c r="F692" s="311" t="s">
        <v>554</v>
      </c>
      <c r="G692" s="311">
        <f t="shared" si="135"/>
        <v>0</v>
      </c>
      <c r="H692" s="1153">
        <f t="shared" ca="1" si="138"/>
        <v>0</v>
      </c>
      <c r="I692" s="311">
        <f t="shared" si="137"/>
        <v>7</v>
      </c>
      <c r="J692" s="1151"/>
      <c r="AL692"/>
      <c r="AM692"/>
      <c r="AN692"/>
      <c r="AO692"/>
      <c r="AP692"/>
      <c r="AQ692" s="333"/>
      <c r="AR692"/>
      <c r="AS692"/>
      <c r="AT692"/>
      <c r="AU692"/>
    </row>
    <row r="693" spans="1:47" ht="12.75" customHeight="1" x14ac:dyDescent="0.35">
      <c r="A693" s="311">
        <f>FrontPage!$N$2</f>
        <v>1</v>
      </c>
      <c r="B693" s="311" t="str">
        <f t="shared" si="139"/>
        <v>RO13328</v>
      </c>
      <c r="C693" s="311">
        <f t="shared" si="136"/>
        <v>202526</v>
      </c>
      <c r="D693" s="1148" t="s">
        <v>264</v>
      </c>
      <c r="E693" s="311">
        <v>332</v>
      </c>
      <c r="F693" s="311" t="s">
        <v>555</v>
      </c>
      <c r="G693" s="311">
        <f t="shared" si="135"/>
        <v>0</v>
      </c>
      <c r="H693" s="1153">
        <f t="shared" ca="1" si="138"/>
        <v>0</v>
      </c>
      <c r="I693" s="311">
        <f t="shared" si="137"/>
        <v>8</v>
      </c>
      <c r="J693" s="1151"/>
      <c r="AL693"/>
      <c r="AM693"/>
      <c r="AN693"/>
      <c r="AO693"/>
      <c r="AP693"/>
      <c r="AQ693" s="333"/>
      <c r="AR693"/>
      <c r="AS693"/>
      <c r="AT693"/>
      <c r="AU693"/>
    </row>
    <row r="694" spans="1:47" ht="12.75" customHeight="1" x14ac:dyDescent="0.35">
      <c r="A694" s="311">
        <f>FrontPage!$N$2</f>
        <v>1</v>
      </c>
      <c r="B694" s="311" t="str">
        <f t="shared" si="139"/>
        <v>RO133210</v>
      </c>
      <c r="C694" s="311">
        <f t="shared" si="136"/>
        <v>202526</v>
      </c>
      <c r="D694" s="1148" t="s">
        <v>264</v>
      </c>
      <c r="E694" s="311">
        <v>332</v>
      </c>
      <c r="F694" s="311" t="s">
        <v>557</v>
      </c>
      <c r="G694" s="311">
        <f t="shared" si="135"/>
        <v>0</v>
      </c>
      <c r="H694" s="1153">
        <f t="shared" ca="1" si="138"/>
        <v>0</v>
      </c>
      <c r="I694" s="311">
        <f t="shared" si="137"/>
        <v>10</v>
      </c>
      <c r="J694" s="1151"/>
      <c r="AL694"/>
      <c r="AM694"/>
      <c r="AN694"/>
      <c r="AO694"/>
      <c r="AP694"/>
      <c r="AQ694" s="333"/>
      <c r="AR694"/>
      <c r="AS694"/>
      <c r="AT694"/>
      <c r="AU694"/>
    </row>
    <row r="695" spans="1:47" ht="12.75" customHeight="1" x14ac:dyDescent="0.35">
      <c r="A695" s="311">
        <f>FrontPage!$N$2</f>
        <v>1</v>
      </c>
      <c r="B695" s="311" t="str">
        <f t="shared" si="139"/>
        <v>RO133211</v>
      </c>
      <c r="C695" s="311">
        <f t="shared" si="136"/>
        <v>202526</v>
      </c>
      <c r="D695" s="1148" t="s">
        <v>264</v>
      </c>
      <c r="E695" s="311">
        <v>332</v>
      </c>
      <c r="F695" s="311" t="s">
        <v>558</v>
      </c>
      <c r="G695" s="311">
        <f t="shared" si="135"/>
        <v>0</v>
      </c>
      <c r="H695" s="1153">
        <f t="shared" ca="1" si="138"/>
        <v>0</v>
      </c>
      <c r="I695" s="311">
        <f t="shared" si="137"/>
        <v>11</v>
      </c>
      <c r="J695" s="1151"/>
      <c r="AL695"/>
      <c r="AM695"/>
      <c r="AN695"/>
      <c r="AO695"/>
      <c r="AP695"/>
      <c r="AQ695" s="333"/>
      <c r="AR695"/>
      <c r="AS695"/>
      <c r="AT695"/>
      <c r="AU695"/>
    </row>
    <row r="696" spans="1:47" ht="12.75" customHeight="1" x14ac:dyDescent="0.35">
      <c r="A696" s="311">
        <f>FrontPage!$N$2</f>
        <v>1</v>
      </c>
      <c r="B696" s="311" t="str">
        <f t="shared" si="139"/>
        <v>RO13331.1</v>
      </c>
      <c r="C696" s="311">
        <f t="shared" si="136"/>
        <v>202526</v>
      </c>
      <c r="D696" s="1148" t="s">
        <v>264</v>
      </c>
      <c r="E696" s="311">
        <v>333</v>
      </c>
      <c r="F696" s="311" t="s">
        <v>547</v>
      </c>
      <c r="G696" s="311">
        <f t="shared" si="135"/>
        <v>0</v>
      </c>
      <c r="H696" s="1153">
        <f t="shared" ca="1" si="138"/>
        <v>0</v>
      </c>
      <c r="I696" s="311">
        <f t="shared" si="137"/>
        <v>1.1000000000000001</v>
      </c>
      <c r="J696" s="1151"/>
      <c r="AL696"/>
      <c r="AM696"/>
      <c r="AN696"/>
      <c r="AO696"/>
      <c r="AP696"/>
      <c r="AQ696" s="333"/>
      <c r="AR696"/>
      <c r="AS696"/>
      <c r="AT696"/>
      <c r="AU696"/>
    </row>
    <row r="697" spans="1:47" ht="12.75" customHeight="1" x14ac:dyDescent="0.35">
      <c r="A697" s="311">
        <f>FrontPage!$N$2</f>
        <v>1</v>
      </c>
      <c r="B697" s="311" t="str">
        <f t="shared" si="139"/>
        <v>RO13331.2</v>
      </c>
      <c r="C697" s="311">
        <f t="shared" si="136"/>
        <v>202526</v>
      </c>
      <c r="D697" s="1148" t="s">
        <v>264</v>
      </c>
      <c r="E697" s="311">
        <v>333</v>
      </c>
      <c r="F697" s="311" t="s">
        <v>548</v>
      </c>
      <c r="G697" s="311">
        <f t="shared" si="135"/>
        <v>0</v>
      </c>
      <c r="H697" s="1153">
        <f t="shared" ca="1" si="138"/>
        <v>0</v>
      </c>
      <c r="I697" s="311">
        <f t="shared" si="137"/>
        <v>1.2</v>
      </c>
      <c r="J697" s="1151"/>
      <c r="AL697"/>
      <c r="AM697"/>
      <c r="AN697"/>
      <c r="AO697"/>
      <c r="AP697"/>
      <c r="AQ697" s="333"/>
      <c r="AR697"/>
      <c r="AS697"/>
      <c r="AT697"/>
      <c r="AU697"/>
    </row>
    <row r="698" spans="1:47" ht="12.75" customHeight="1" x14ac:dyDescent="0.35">
      <c r="A698" s="311">
        <f>FrontPage!$N$2</f>
        <v>1</v>
      </c>
      <c r="B698" s="311" t="str">
        <f t="shared" si="139"/>
        <v>RO13332</v>
      </c>
      <c r="C698" s="311">
        <f t="shared" si="136"/>
        <v>202526</v>
      </c>
      <c r="D698" s="1148" t="s">
        <v>264</v>
      </c>
      <c r="E698" s="311">
        <v>333</v>
      </c>
      <c r="F698" s="311" t="s">
        <v>546</v>
      </c>
      <c r="G698" s="311">
        <f t="shared" si="135"/>
        <v>0</v>
      </c>
      <c r="H698" s="1153">
        <f t="shared" ca="1" si="138"/>
        <v>0</v>
      </c>
      <c r="I698" s="311">
        <f t="shared" si="137"/>
        <v>2</v>
      </c>
      <c r="J698" s="1151"/>
      <c r="AL698"/>
      <c r="AM698"/>
      <c r="AN698"/>
      <c r="AO698"/>
      <c r="AP698"/>
      <c r="AQ698" s="333"/>
      <c r="AR698"/>
      <c r="AS698"/>
      <c r="AT698"/>
      <c r="AU698"/>
    </row>
    <row r="699" spans="1:47" ht="12.75" customHeight="1" x14ac:dyDescent="0.35">
      <c r="A699" s="311">
        <f>FrontPage!$N$2</f>
        <v>1</v>
      </c>
      <c r="B699" s="311" t="str">
        <f t="shared" si="139"/>
        <v>RO13333</v>
      </c>
      <c r="C699" s="311">
        <f t="shared" si="136"/>
        <v>202526</v>
      </c>
      <c r="D699" s="1148" t="s">
        <v>264</v>
      </c>
      <c r="E699" s="311">
        <v>333</v>
      </c>
      <c r="F699" s="311" t="s">
        <v>549</v>
      </c>
      <c r="G699" s="311">
        <f t="shared" si="135"/>
        <v>0</v>
      </c>
      <c r="H699" s="1153">
        <f t="shared" ca="1" si="138"/>
        <v>0</v>
      </c>
      <c r="I699" s="311">
        <f t="shared" si="137"/>
        <v>3</v>
      </c>
      <c r="J699" s="1151"/>
      <c r="AL699"/>
      <c r="AM699"/>
      <c r="AN699"/>
      <c r="AO699"/>
      <c r="AP699"/>
      <c r="AQ699" s="333"/>
      <c r="AR699"/>
      <c r="AS699"/>
      <c r="AT699"/>
      <c r="AU699"/>
    </row>
    <row r="700" spans="1:47" ht="12.75" customHeight="1" x14ac:dyDescent="0.35">
      <c r="A700" s="311">
        <f>FrontPage!$N$2</f>
        <v>1</v>
      </c>
      <c r="B700" s="311" t="str">
        <f t="shared" si="139"/>
        <v>RO13335</v>
      </c>
      <c r="C700" s="311">
        <f t="shared" si="136"/>
        <v>202526</v>
      </c>
      <c r="D700" s="1148" t="s">
        <v>264</v>
      </c>
      <c r="E700" s="311">
        <v>333</v>
      </c>
      <c r="F700" s="311" t="s">
        <v>551</v>
      </c>
      <c r="G700" s="311">
        <f t="shared" si="135"/>
        <v>0</v>
      </c>
      <c r="H700" s="1153">
        <f t="shared" ca="1" si="138"/>
        <v>0</v>
      </c>
      <c r="I700" s="311">
        <f t="shared" si="137"/>
        <v>5</v>
      </c>
      <c r="J700" s="1151"/>
      <c r="AL700"/>
      <c r="AM700"/>
      <c r="AN700"/>
      <c r="AO700"/>
      <c r="AP700"/>
      <c r="AQ700" s="333"/>
      <c r="AR700"/>
      <c r="AS700"/>
      <c r="AT700"/>
      <c r="AU700"/>
    </row>
    <row r="701" spans="1:47" ht="12.75" customHeight="1" x14ac:dyDescent="0.35">
      <c r="A701" s="311">
        <f>FrontPage!$N$2</f>
        <v>1</v>
      </c>
      <c r="B701" s="311" t="str">
        <f t="shared" si="139"/>
        <v>RO13336.1</v>
      </c>
      <c r="C701" s="311">
        <f t="shared" si="136"/>
        <v>202526</v>
      </c>
      <c r="D701" s="1148" t="s">
        <v>264</v>
      </c>
      <c r="E701" s="311">
        <v>333</v>
      </c>
      <c r="F701" s="311" t="s">
        <v>552</v>
      </c>
      <c r="G701" s="311">
        <f t="shared" si="135"/>
        <v>0</v>
      </c>
      <c r="H701" s="1153">
        <f t="shared" ca="1" si="138"/>
        <v>0</v>
      </c>
      <c r="I701" s="311">
        <f t="shared" si="137"/>
        <v>6.1</v>
      </c>
      <c r="J701" s="1151"/>
      <c r="AL701"/>
      <c r="AM701"/>
      <c r="AN701"/>
      <c r="AO701"/>
      <c r="AP701"/>
      <c r="AQ701" s="333"/>
      <c r="AR701"/>
      <c r="AS701"/>
      <c r="AT701"/>
      <c r="AU701"/>
    </row>
    <row r="702" spans="1:47" ht="12.75" customHeight="1" x14ac:dyDescent="0.35">
      <c r="A702" s="311">
        <f>FrontPage!$N$2</f>
        <v>1</v>
      </c>
      <c r="B702" s="311" t="str">
        <f t="shared" si="139"/>
        <v>RO13336.2</v>
      </c>
      <c r="C702" s="311">
        <f t="shared" si="136"/>
        <v>202526</v>
      </c>
      <c r="D702" s="1148" t="s">
        <v>264</v>
      </c>
      <c r="E702" s="311">
        <v>333</v>
      </c>
      <c r="F702" s="311" t="s">
        <v>553</v>
      </c>
      <c r="G702" s="311">
        <f t="shared" si="135"/>
        <v>0</v>
      </c>
      <c r="H702" s="1153">
        <f t="shared" ca="1" si="138"/>
        <v>0</v>
      </c>
      <c r="I702" s="311">
        <f t="shared" si="137"/>
        <v>6.2</v>
      </c>
      <c r="J702" s="1151"/>
      <c r="AL702"/>
      <c r="AM702"/>
      <c r="AN702"/>
      <c r="AO702"/>
      <c r="AP702"/>
      <c r="AQ702" s="333"/>
      <c r="AR702"/>
      <c r="AS702"/>
      <c r="AT702"/>
      <c r="AU702"/>
    </row>
    <row r="703" spans="1:47" ht="12.75" customHeight="1" x14ac:dyDescent="0.35">
      <c r="A703" s="311">
        <f>FrontPage!$N$2</f>
        <v>1</v>
      </c>
      <c r="B703" s="311" t="str">
        <f t="shared" si="139"/>
        <v>RO13337</v>
      </c>
      <c r="C703" s="311">
        <f t="shared" si="136"/>
        <v>202526</v>
      </c>
      <c r="D703" s="1148" t="s">
        <v>264</v>
      </c>
      <c r="E703" s="311">
        <v>333</v>
      </c>
      <c r="F703" s="311" t="s">
        <v>554</v>
      </c>
      <c r="G703" s="311">
        <f t="shared" si="135"/>
        <v>0</v>
      </c>
      <c r="H703" s="1153">
        <f t="shared" ca="1" si="138"/>
        <v>0</v>
      </c>
      <c r="I703" s="311">
        <f t="shared" si="137"/>
        <v>7</v>
      </c>
      <c r="J703" s="1151"/>
      <c r="AL703"/>
      <c r="AM703"/>
      <c r="AN703"/>
      <c r="AO703"/>
      <c r="AP703"/>
      <c r="AQ703" s="333"/>
      <c r="AR703"/>
      <c r="AS703"/>
      <c r="AT703"/>
      <c r="AU703"/>
    </row>
    <row r="704" spans="1:47" ht="12.75" customHeight="1" x14ac:dyDescent="0.35">
      <c r="A704" s="311">
        <f>FrontPage!$N$2</f>
        <v>1</v>
      </c>
      <c r="B704" s="311" t="str">
        <f t="shared" si="139"/>
        <v>RO13338</v>
      </c>
      <c r="C704" s="311">
        <f t="shared" si="136"/>
        <v>202526</v>
      </c>
      <c r="D704" s="1148" t="s">
        <v>264</v>
      </c>
      <c r="E704" s="311">
        <v>333</v>
      </c>
      <c r="F704" s="311" t="s">
        <v>555</v>
      </c>
      <c r="G704" s="311">
        <f t="shared" si="135"/>
        <v>0</v>
      </c>
      <c r="H704" s="1153">
        <f t="shared" ca="1" si="138"/>
        <v>0</v>
      </c>
      <c r="I704" s="311">
        <f t="shared" si="137"/>
        <v>8</v>
      </c>
      <c r="J704" s="1151"/>
      <c r="AL704"/>
      <c r="AM704"/>
      <c r="AN704"/>
      <c r="AO704"/>
      <c r="AP704"/>
      <c r="AQ704" s="333"/>
      <c r="AR704"/>
      <c r="AS704"/>
      <c r="AT704"/>
      <c r="AU704"/>
    </row>
    <row r="705" spans="1:47" ht="12.75" customHeight="1" x14ac:dyDescent="0.35">
      <c r="A705" s="311">
        <f>FrontPage!$N$2</f>
        <v>1</v>
      </c>
      <c r="B705" s="311" t="str">
        <f t="shared" si="139"/>
        <v>RO133310</v>
      </c>
      <c r="C705" s="311">
        <f t="shared" si="136"/>
        <v>202526</v>
      </c>
      <c r="D705" s="1148" t="s">
        <v>264</v>
      </c>
      <c r="E705" s="311">
        <v>333</v>
      </c>
      <c r="F705" s="311" t="s">
        <v>557</v>
      </c>
      <c r="G705" s="311">
        <f t="shared" si="135"/>
        <v>0</v>
      </c>
      <c r="H705" s="1153">
        <f t="shared" ca="1" si="138"/>
        <v>0</v>
      </c>
      <c r="I705" s="311">
        <f t="shared" si="137"/>
        <v>10</v>
      </c>
      <c r="J705" s="1151"/>
      <c r="AL705"/>
      <c r="AM705"/>
      <c r="AN705"/>
      <c r="AO705"/>
      <c r="AP705"/>
      <c r="AQ705" s="333"/>
      <c r="AR705"/>
      <c r="AS705"/>
      <c r="AT705"/>
      <c r="AU705"/>
    </row>
    <row r="706" spans="1:47" ht="12.75" customHeight="1" x14ac:dyDescent="0.35">
      <c r="A706" s="311">
        <f>FrontPage!$N$2</f>
        <v>1</v>
      </c>
      <c r="B706" s="311" t="str">
        <f t="shared" si="139"/>
        <v>RO133311</v>
      </c>
      <c r="C706" s="311">
        <f t="shared" si="136"/>
        <v>202526</v>
      </c>
      <c r="D706" s="1148" t="s">
        <v>264</v>
      </c>
      <c r="E706" s="311">
        <v>333</v>
      </c>
      <c r="F706" s="311" t="s">
        <v>558</v>
      </c>
      <c r="G706" s="311">
        <f t="shared" si="135"/>
        <v>0</v>
      </c>
      <c r="H706" s="1153">
        <f t="shared" ca="1" si="138"/>
        <v>0</v>
      </c>
      <c r="I706" s="311">
        <f t="shared" si="137"/>
        <v>11</v>
      </c>
      <c r="J706" s="1151"/>
      <c r="AL706"/>
      <c r="AM706"/>
      <c r="AN706"/>
      <c r="AO706"/>
      <c r="AP706"/>
      <c r="AQ706" s="333"/>
      <c r="AR706"/>
      <c r="AS706"/>
      <c r="AT706"/>
      <c r="AU706"/>
    </row>
    <row r="707" spans="1:47" ht="12.75" customHeight="1" x14ac:dyDescent="0.35">
      <c r="A707" s="311">
        <f>FrontPage!$N$2</f>
        <v>1</v>
      </c>
      <c r="B707" s="311" t="str">
        <f t="shared" si="139"/>
        <v>RO13341.1</v>
      </c>
      <c r="C707" s="311">
        <f t="shared" si="136"/>
        <v>202526</v>
      </c>
      <c r="D707" s="1148" t="s">
        <v>264</v>
      </c>
      <c r="E707" s="311">
        <v>334</v>
      </c>
      <c r="F707" s="311" t="s">
        <v>547</v>
      </c>
      <c r="G707" s="311">
        <f t="shared" si="135"/>
        <v>0</v>
      </c>
      <c r="H707" s="1153">
        <f t="shared" ca="1" si="138"/>
        <v>0</v>
      </c>
      <c r="I707" s="311">
        <f t="shared" si="137"/>
        <v>1.1000000000000001</v>
      </c>
      <c r="J707" s="1151"/>
      <c r="AL707"/>
      <c r="AM707"/>
      <c r="AN707"/>
      <c r="AO707"/>
      <c r="AP707"/>
      <c r="AQ707" s="333"/>
      <c r="AR707"/>
      <c r="AS707"/>
      <c r="AT707"/>
      <c r="AU707"/>
    </row>
    <row r="708" spans="1:47" ht="12.75" customHeight="1" x14ac:dyDescent="0.35">
      <c r="A708" s="311">
        <f>FrontPage!$N$2</f>
        <v>1</v>
      </c>
      <c r="B708" s="311" t="str">
        <f t="shared" si="139"/>
        <v>RO13341.2</v>
      </c>
      <c r="C708" s="311">
        <f t="shared" si="136"/>
        <v>202526</v>
      </c>
      <c r="D708" s="1148" t="s">
        <v>264</v>
      </c>
      <c r="E708" s="311">
        <v>334</v>
      </c>
      <c r="F708" s="311" t="s">
        <v>548</v>
      </c>
      <c r="G708" s="311">
        <f t="shared" si="135"/>
        <v>0</v>
      </c>
      <c r="H708" s="1153">
        <f t="shared" ca="1" si="138"/>
        <v>0</v>
      </c>
      <c r="I708" s="311">
        <f t="shared" si="137"/>
        <v>1.2</v>
      </c>
      <c r="J708" s="1151"/>
      <c r="AL708"/>
      <c r="AM708"/>
      <c r="AN708"/>
      <c r="AO708"/>
      <c r="AP708"/>
      <c r="AQ708" s="333"/>
      <c r="AR708"/>
      <c r="AS708"/>
      <c r="AT708"/>
      <c r="AU708"/>
    </row>
    <row r="709" spans="1:47" ht="12.75" customHeight="1" x14ac:dyDescent="0.35">
      <c r="A709" s="311">
        <f>FrontPage!$N$2</f>
        <v>1</v>
      </c>
      <c r="B709" s="311" t="str">
        <f t="shared" si="139"/>
        <v>RO13342</v>
      </c>
      <c r="C709" s="311">
        <f t="shared" si="136"/>
        <v>202526</v>
      </c>
      <c r="D709" s="1148" t="s">
        <v>264</v>
      </c>
      <c r="E709" s="311">
        <v>334</v>
      </c>
      <c r="F709" s="311" t="s">
        <v>546</v>
      </c>
      <c r="G709" s="311">
        <f t="shared" si="135"/>
        <v>0</v>
      </c>
      <c r="H709" s="1153">
        <f t="shared" ca="1" si="138"/>
        <v>0</v>
      </c>
      <c r="I709" s="311">
        <f t="shared" si="137"/>
        <v>2</v>
      </c>
      <c r="J709" s="1151"/>
      <c r="AL709"/>
      <c r="AM709"/>
      <c r="AN709"/>
      <c r="AO709"/>
      <c r="AP709"/>
      <c r="AQ709" s="333"/>
      <c r="AR709"/>
      <c r="AS709"/>
      <c r="AT709"/>
      <c r="AU709"/>
    </row>
    <row r="710" spans="1:47" ht="12.75" customHeight="1" x14ac:dyDescent="0.35">
      <c r="A710" s="311">
        <f>FrontPage!$N$2</f>
        <v>1</v>
      </c>
      <c r="B710" s="311" t="str">
        <f t="shared" si="139"/>
        <v>RO13343</v>
      </c>
      <c r="C710" s="311">
        <f t="shared" si="136"/>
        <v>202526</v>
      </c>
      <c r="D710" s="1148" t="s">
        <v>264</v>
      </c>
      <c r="E710" s="311">
        <v>334</v>
      </c>
      <c r="F710" s="311" t="s">
        <v>549</v>
      </c>
      <c r="G710" s="311">
        <f t="shared" si="135"/>
        <v>0</v>
      </c>
      <c r="H710" s="1153">
        <f t="shared" ca="1" si="138"/>
        <v>0</v>
      </c>
      <c r="I710" s="311">
        <f t="shared" si="137"/>
        <v>3</v>
      </c>
      <c r="J710" s="1151"/>
      <c r="AL710"/>
      <c r="AM710"/>
      <c r="AN710"/>
      <c r="AO710"/>
      <c r="AP710"/>
      <c r="AQ710" s="333"/>
      <c r="AR710"/>
      <c r="AS710"/>
      <c r="AT710"/>
      <c r="AU710"/>
    </row>
    <row r="711" spans="1:47" ht="12.75" customHeight="1" x14ac:dyDescent="0.35">
      <c r="A711" s="311">
        <f>FrontPage!$N$2</f>
        <v>1</v>
      </c>
      <c r="B711" s="311" t="str">
        <f t="shared" si="139"/>
        <v>RO13345</v>
      </c>
      <c r="C711" s="311">
        <f t="shared" si="136"/>
        <v>202526</v>
      </c>
      <c r="D711" s="1148" t="s">
        <v>264</v>
      </c>
      <c r="E711" s="311">
        <v>334</v>
      </c>
      <c r="F711" s="311" t="s">
        <v>551</v>
      </c>
      <c r="G711" s="311">
        <f t="shared" si="135"/>
        <v>0</v>
      </c>
      <c r="H711" s="1153">
        <f t="shared" ca="1" si="138"/>
        <v>0</v>
      </c>
      <c r="I711" s="311">
        <f t="shared" si="137"/>
        <v>5</v>
      </c>
      <c r="J711" s="1151"/>
      <c r="AL711"/>
      <c r="AM711"/>
      <c r="AN711"/>
      <c r="AO711"/>
      <c r="AP711"/>
      <c r="AQ711" s="333"/>
      <c r="AR711"/>
      <c r="AS711"/>
      <c r="AT711"/>
      <c r="AU711"/>
    </row>
    <row r="712" spans="1:47" ht="12.75" customHeight="1" x14ac:dyDescent="0.35">
      <c r="A712" s="311">
        <f>FrontPage!$N$2</f>
        <v>1</v>
      </c>
      <c r="B712" s="311" t="str">
        <f t="shared" si="139"/>
        <v>RO13346.1</v>
      </c>
      <c r="C712" s="311">
        <f t="shared" si="136"/>
        <v>202526</v>
      </c>
      <c r="D712" s="1148" t="s">
        <v>264</v>
      </c>
      <c r="E712" s="311">
        <v>334</v>
      </c>
      <c r="F712" s="311" t="s">
        <v>552</v>
      </c>
      <c r="G712" s="311">
        <f t="shared" si="135"/>
        <v>0</v>
      </c>
      <c r="H712" s="1153">
        <f t="shared" ca="1" si="138"/>
        <v>0</v>
      </c>
      <c r="I712" s="311">
        <f t="shared" si="137"/>
        <v>6.1</v>
      </c>
      <c r="J712" s="1151"/>
      <c r="AL712"/>
      <c r="AM712"/>
      <c r="AN712"/>
      <c r="AO712"/>
      <c r="AP712"/>
      <c r="AQ712" s="333"/>
      <c r="AR712"/>
      <c r="AS712"/>
      <c r="AT712"/>
      <c r="AU712"/>
    </row>
    <row r="713" spans="1:47" ht="12.75" customHeight="1" x14ac:dyDescent="0.35">
      <c r="A713" s="311">
        <f>FrontPage!$N$2</f>
        <v>1</v>
      </c>
      <c r="B713" s="311" t="str">
        <f t="shared" si="139"/>
        <v>RO13346.2</v>
      </c>
      <c r="C713" s="311">
        <f t="shared" si="136"/>
        <v>202526</v>
      </c>
      <c r="D713" s="1148" t="s">
        <v>264</v>
      </c>
      <c r="E713" s="311">
        <v>334</v>
      </c>
      <c r="F713" s="311" t="s">
        <v>553</v>
      </c>
      <c r="G713" s="311">
        <f t="shared" si="135"/>
        <v>0</v>
      </c>
      <c r="H713" s="1153">
        <f t="shared" ca="1" si="138"/>
        <v>0</v>
      </c>
      <c r="I713" s="311">
        <f t="shared" si="137"/>
        <v>6.2</v>
      </c>
      <c r="J713" s="1151"/>
      <c r="AL713"/>
      <c r="AM713"/>
      <c r="AN713"/>
      <c r="AO713"/>
      <c r="AP713"/>
      <c r="AQ713" s="333"/>
      <c r="AR713"/>
      <c r="AS713"/>
      <c r="AT713"/>
      <c r="AU713"/>
    </row>
    <row r="714" spans="1:47" ht="12.75" customHeight="1" x14ac:dyDescent="0.35">
      <c r="A714" s="311">
        <f>FrontPage!$N$2</f>
        <v>1</v>
      </c>
      <c r="B714" s="311" t="str">
        <f t="shared" si="139"/>
        <v>RO13347</v>
      </c>
      <c r="C714" s="311">
        <f t="shared" si="136"/>
        <v>202526</v>
      </c>
      <c r="D714" s="1148" t="s">
        <v>264</v>
      </c>
      <c r="E714" s="311">
        <v>334</v>
      </c>
      <c r="F714" s="311" t="s">
        <v>554</v>
      </c>
      <c r="G714" s="311">
        <f t="shared" ref="G714:G777" si="140">UANumber</f>
        <v>0</v>
      </c>
      <c r="H714" s="1153">
        <f t="shared" ca="1" si="138"/>
        <v>0</v>
      </c>
      <c r="I714" s="311">
        <f t="shared" si="137"/>
        <v>7</v>
      </c>
      <c r="J714" s="1151"/>
      <c r="AL714"/>
      <c r="AM714"/>
      <c r="AN714"/>
      <c r="AO714"/>
      <c r="AP714"/>
      <c r="AQ714" s="333"/>
      <c r="AR714"/>
      <c r="AS714"/>
      <c r="AT714"/>
      <c r="AU714"/>
    </row>
    <row r="715" spans="1:47" ht="12.75" customHeight="1" x14ac:dyDescent="0.35">
      <c r="A715" s="311">
        <f>FrontPage!$N$2</f>
        <v>1</v>
      </c>
      <c r="B715" s="311" t="str">
        <f t="shared" si="139"/>
        <v>RO13348</v>
      </c>
      <c r="C715" s="311">
        <f t="shared" si="136"/>
        <v>202526</v>
      </c>
      <c r="D715" s="1148" t="s">
        <v>264</v>
      </c>
      <c r="E715" s="311">
        <v>334</v>
      </c>
      <c r="F715" s="311" t="s">
        <v>555</v>
      </c>
      <c r="G715" s="311">
        <f t="shared" si="140"/>
        <v>0</v>
      </c>
      <c r="H715" s="1153">
        <f t="shared" ca="1" si="138"/>
        <v>0</v>
      </c>
      <c r="I715" s="311">
        <f t="shared" si="137"/>
        <v>8</v>
      </c>
      <c r="J715" s="1151"/>
      <c r="AL715"/>
      <c r="AM715"/>
      <c r="AN715"/>
      <c r="AO715"/>
      <c r="AP715"/>
      <c r="AQ715" s="333"/>
      <c r="AR715"/>
      <c r="AS715"/>
      <c r="AT715"/>
      <c r="AU715"/>
    </row>
    <row r="716" spans="1:47" ht="12.75" customHeight="1" x14ac:dyDescent="0.35">
      <c r="A716" s="311">
        <f>FrontPage!$N$2</f>
        <v>1</v>
      </c>
      <c r="B716" s="311" t="str">
        <f t="shared" si="139"/>
        <v>RO133410</v>
      </c>
      <c r="C716" s="311">
        <f t="shared" si="136"/>
        <v>202526</v>
      </c>
      <c r="D716" s="1148" t="s">
        <v>264</v>
      </c>
      <c r="E716" s="311">
        <v>334</v>
      </c>
      <c r="F716" s="311" t="s">
        <v>557</v>
      </c>
      <c r="G716" s="311">
        <f t="shared" si="140"/>
        <v>0</v>
      </c>
      <c r="H716" s="1153">
        <f t="shared" ca="1" si="138"/>
        <v>0</v>
      </c>
      <c r="I716" s="311">
        <f t="shared" si="137"/>
        <v>10</v>
      </c>
      <c r="J716" s="1151"/>
      <c r="AL716"/>
      <c r="AM716"/>
      <c r="AN716"/>
      <c r="AO716"/>
      <c r="AP716"/>
      <c r="AQ716" s="333"/>
      <c r="AR716"/>
      <c r="AS716"/>
      <c r="AT716"/>
      <c r="AU716"/>
    </row>
    <row r="717" spans="1:47" ht="12.75" customHeight="1" x14ac:dyDescent="0.35">
      <c r="A717" s="311">
        <f>FrontPage!$N$2</f>
        <v>1</v>
      </c>
      <c r="B717" s="311" t="str">
        <f t="shared" si="139"/>
        <v>RO133411</v>
      </c>
      <c r="C717" s="311">
        <f t="shared" si="136"/>
        <v>202526</v>
      </c>
      <c r="D717" s="1148" t="s">
        <v>264</v>
      </c>
      <c r="E717" s="311">
        <v>334</v>
      </c>
      <c r="F717" s="311" t="s">
        <v>558</v>
      </c>
      <c r="G717" s="311">
        <f t="shared" si="140"/>
        <v>0</v>
      </c>
      <c r="H717" s="1153">
        <f t="shared" ca="1" si="138"/>
        <v>0</v>
      </c>
      <c r="I717" s="311">
        <f t="shared" si="137"/>
        <v>11</v>
      </c>
      <c r="J717" s="1151"/>
      <c r="AL717"/>
      <c r="AM717"/>
      <c r="AN717"/>
      <c r="AO717"/>
      <c r="AP717"/>
      <c r="AQ717" s="333"/>
      <c r="AR717"/>
      <c r="AS717"/>
      <c r="AT717"/>
      <c r="AU717"/>
    </row>
    <row r="718" spans="1:47" ht="12.75" customHeight="1" x14ac:dyDescent="0.35">
      <c r="A718" s="311">
        <f>FrontPage!$N$2</f>
        <v>1</v>
      </c>
      <c r="B718" s="311" t="str">
        <f t="shared" si="139"/>
        <v>RO13351.1</v>
      </c>
      <c r="C718" s="311">
        <f t="shared" si="136"/>
        <v>202526</v>
      </c>
      <c r="D718" s="1148" t="s">
        <v>264</v>
      </c>
      <c r="E718" s="311">
        <v>335</v>
      </c>
      <c r="F718" s="311" t="s">
        <v>547</v>
      </c>
      <c r="G718" s="311">
        <f t="shared" si="140"/>
        <v>0</v>
      </c>
      <c r="H718" s="1153">
        <f t="shared" ca="1" si="138"/>
        <v>0</v>
      </c>
      <c r="I718" s="311">
        <f t="shared" si="137"/>
        <v>1.1000000000000001</v>
      </c>
      <c r="J718" s="1151"/>
      <c r="AL718"/>
      <c r="AM718"/>
      <c r="AN718"/>
      <c r="AO718"/>
      <c r="AP718"/>
      <c r="AQ718" s="333"/>
      <c r="AR718"/>
      <c r="AS718"/>
      <c r="AT718"/>
      <c r="AU718"/>
    </row>
    <row r="719" spans="1:47" ht="12.75" customHeight="1" x14ac:dyDescent="0.35">
      <c r="A719" s="311">
        <f>FrontPage!$N$2</f>
        <v>1</v>
      </c>
      <c r="B719" s="311" t="str">
        <f t="shared" si="139"/>
        <v>RO13351.2</v>
      </c>
      <c r="C719" s="311">
        <f t="shared" si="136"/>
        <v>202526</v>
      </c>
      <c r="D719" s="1148" t="s">
        <v>264</v>
      </c>
      <c r="E719" s="311">
        <v>335</v>
      </c>
      <c r="F719" s="311" t="s">
        <v>548</v>
      </c>
      <c r="G719" s="311">
        <f t="shared" si="140"/>
        <v>0</v>
      </c>
      <c r="H719" s="1153">
        <f t="shared" ca="1" si="138"/>
        <v>0</v>
      </c>
      <c r="I719" s="311">
        <f t="shared" si="137"/>
        <v>1.2</v>
      </c>
      <c r="J719" s="1151"/>
      <c r="AL719"/>
      <c r="AM719"/>
      <c r="AN719"/>
      <c r="AO719"/>
      <c r="AP719"/>
      <c r="AQ719" s="333"/>
      <c r="AR719"/>
      <c r="AS719"/>
      <c r="AT719"/>
      <c r="AU719"/>
    </row>
    <row r="720" spans="1:47" ht="12.75" customHeight="1" x14ac:dyDescent="0.35">
      <c r="A720" s="311">
        <f>FrontPage!$N$2</f>
        <v>1</v>
      </c>
      <c r="B720" s="311" t="str">
        <f t="shared" si="139"/>
        <v>RO13352</v>
      </c>
      <c r="C720" s="311">
        <f t="shared" si="136"/>
        <v>202526</v>
      </c>
      <c r="D720" s="1148" t="s">
        <v>264</v>
      </c>
      <c r="E720" s="311">
        <v>335</v>
      </c>
      <c r="F720" s="311" t="s">
        <v>546</v>
      </c>
      <c r="G720" s="311">
        <f t="shared" si="140"/>
        <v>0</v>
      </c>
      <c r="H720" s="1153">
        <f t="shared" ca="1" si="138"/>
        <v>0</v>
      </c>
      <c r="I720" s="311">
        <f t="shared" si="137"/>
        <v>2</v>
      </c>
      <c r="J720" s="1151"/>
      <c r="AL720"/>
      <c r="AM720"/>
      <c r="AN720"/>
      <c r="AO720"/>
      <c r="AP720"/>
      <c r="AQ720" s="333"/>
      <c r="AR720"/>
      <c r="AS720"/>
      <c r="AT720"/>
      <c r="AU720"/>
    </row>
    <row r="721" spans="1:47" ht="12.75" customHeight="1" x14ac:dyDescent="0.35">
      <c r="A721" s="311">
        <f>FrontPage!$N$2</f>
        <v>1</v>
      </c>
      <c r="B721" s="311" t="str">
        <f t="shared" si="139"/>
        <v>RO13353</v>
      </c>
      <c r="C721" s="311">
        <f t="shared" si="136"/>
        <v>202526</v>
      </c>
      <c r="D721" s="1148" t="s">
        <v>264</v>
      </c>
      <c r="E721" s="311">
        <v>335</v>
      </c>
      <c r="F721" s="311" t="s">
        <v>549</v>
      </c>
      <c r="G721" s="311">
        <f t="shared" si="140"/>
        <v>0</v>
      </c>
      <c r="H721" s="1153">
        <f t="shared" ca="1" si="138"/>
        <v>0</v>
      </c>
      <c r="I721" s="311">
        <f t="shared" si="137"/>
        <v>3</v>
      </c>
      <c r="J721" s="1151"/>
      <c r="AL721"/>
      <c r="AM721"/>
      <c r="AN721"/>
      <c r="AO721"/>
      <c r="AP721"/>
      <c r="AQ721" s="333"/>
      <c r="AR721"/>
      <c r="AS721"/>
      <c r="AT721"/>
      <c r="AU721"/>
    </row>
    <row r="722" spans="1:47" ht="12.75" customHeight="1" x14ac:dyDescent="0.35">
      <c r="A722" s="311">
        <f>FrontPage!$N$2</f>
        <v>1</v>
      </c>
      <c r="B722" s="311" t="str">
        <f t="shared" si="139"/>
        <v>RO13355</v>
      </c>
      <c r="C722" s="311">
        <f t="shared" si="136"/>
        <v>202526</v>
      </c>
      <c r="D722" s="1148" t="s">
        <v>264</v>
      </c>
      <c r="E722" s="311">
        <v>335</v>
      </c>
      <c r="F722" s="311" t="s">
        <v>551</v>
      </c>
      <c r="G722" s="311">
        <f t="shared" si="140"/>
        <v>0</v>
      </c>
      <c r="H722" s="1153">
        <f t="shared" ca="1" si="138"/>
        <v>0</v>
      </c>
      <c r="I722" s="311">
        <f t="shared" si="137"/>
        <v>5</v>
      </c>
      <c r="J722" s="1151"/>
      <c r="AL722"/>
      <c r="AM722"/>
      <c r="AN722"/>
      <c r="AO722"/>
      <c r="AP722"/>
      <c r="AQ722" s="333"/>
      <c r="AR722"/>
      <c r="AS722"/>
      <c r="AT722"/>
      <c r="AU722"/>
    </row>
    <row r="723" spans="1:47" ht="12.75" customHeight="1" x14ac:dyDescent="0.35">
      <c r="A723" s="311">
        <f>FrontPage!$N$2</f>
        <v>1</v>
      </c>
      <c r="B723" s="311" t="str">
        <f t="shared" si="139"/>
        <v>RO13356.1</v>
      </c>
      <c r="C723" s="311">
        <f t="shared" si="136"/>
        <v>202526</v>
      </c>
      <c r="D723" s="1148" t="s">
        <v>264</v>
      </c>
      <c r="E723" s="311">
        <v>335</v>
      </c>
      <c r="F723" s="311" t="s">
        <v>552</v>
      </c>
      <c r="G723" s="311">
        <f t="shared" si="140"/>
        <v>0</v>
      </c>
      <c r="H723" s="1153">
        <f t="shared" ca="1" si="138"/>
        <v>0</v>
      </c>
      <c r="I723" s="311">
        <f t="shared" si="137"/>
        <v>6.1</v>
      </c>
      <c r="J723" s="1151"/>
      <c r="AL723"/>
      <c r="AM723"/>
      <c r="AN723"/>
      <c r="AO723"/>
      <c r="AP723"/>
      <c r="AQ723" s="333"/>
      <c r="AR723"/>
      <c r="AS723"/>
      <c r="AT723"/>
      <c r="AU723"/>
    </row>
    <row r="724" spans="1:47" ht="12.75" customHeight="1" x14ac:dyDescent="0.35">
      <c r="A724" s="311">
        <f>FrontPage!$N$2</f>
        <v>1</v>
      </c>
      <c r="B724" s="311" t="str">
        <f t="shared" si="139"/>
        <v>RO13356.2</v>
      </c>
      <c r="C724" s="311">
        <f t="shared" si="136"/>
        <v>202526</v>
      </c>
      <c r="D724" s="1148" t="s">
        <v>264</v>
      </c>
      <c r="E724" s="311">
        <v>335</v>
      </c>
      <c r="F724" s="311" t="s">
        <v>553</v>
      </c>
      <c r="G724" s="311">
        <f t="shared" si="140"/>
        <v>0</v>
      </c>
      <c r="H724" s="1153">
        <f t="shared" ca="1" si="138"/>
        <v>0</v>
      </c>
      <c r="I724" s="311">
        <f t="shared" si="137"/>
        <v>6.2</v>
      </c>
      <c r="J724" s="1151"/>
      <c r="AL724"/>
      <c r="AM724"/>
      <c r="AN724"/>
      <c r="AO724"/>
      <c r="AP724"/>
      <c r="AQ724" s="333"/>
      <c r="AR724"/>
      <c r="AS724"/>
      <c r="AT724"/>
      <c r="AU724"/>
    </row>
    <row r="725" spans="1:47" ht="12.75" customHeight="1" x14ac:dyDescent="0.35">
      <c r="A725" s="311">
        <f>FrontPage!$N$2</f>
        <v>1</v>
      </c>
      <c r="B725" s="311" t="str">
        <f t="shared" si="139"/>
        <v>RO13357</v>
      </c>
      <c r="C725" s="311">
        <f t="shared" si="136"/>
        <v>202526</v>
      </c>
      <c r="D725" s="1148" t="s">
        <v>264</v>
      </c>
      <c r="E725" s="311">
        <v>335</v>
      </c>
      <c r="F725" s="311" t="s">
        <v>554</v>
      </c>
      <c r="G725" s="311">
        <f t="shared" si="140"/>
        <v>0</v>
      </c>
      <c r="H725" s="1153">
        <f t="shared" ca="1" si="138"/>
        <v>0</v>
      </c>
      <c r="I725" s="311">
        <f t="shared" si="137"/>
        <v>7</v>
      </c>
      <c r="J725" s="1151"/>
      <c r="AL725"/>
      <c r="AM725"/>
      <c r="AN725"/>
      <c r="AO725"/>
      <c r="AP725"/>
      <c r="AQ725" s="333"/>
      <c r="AR725"/>
      <c r="AS725"/>
      <c r="AT725"/>
      <c r="AU725"/>
    </row>
    <row r="726" spans="1:47" ht="12.75" customHeight="1" x14ac:dyDescent="0.35">
      <c r="A726" s="311">
        <f>FrontPage!$N$2</f>
        <v>1</v>
      </c>
      <c r="B726" s="311" t="str">
        <f t="shared" si="139"/>
        <v>RO13358</v>
      </c>
      <c r="C726" s="311">
        <f t="shared" si="136"/>
        <v>202526</v>
      </c>
      <c r="D726" s="1148" t="s">
        <v>264</v>
      </c>
      <c r="E726" s="311">
        <v>335</v>
      </c>
      <c r="F726" s="311" t="s">
        <v>555</v>
      </c>
      <c r="G726" s="311">
        <f t="shared" si="140"/>
        <v>0</v>
      </c>
      <c r="H726" s="1153">
        <f t="shared" ca="1" si="138"/>
        <v>0</v>
      </c>
      <c r="I726" s="311">
        <f t="shared" si="137"/>
        <v>8</v>
      </c>
      <c r="J726" s="1151"/>
      <c r="AL726"/>
      <c r="AM726"/>
      <c r="AN726"/>
      <c r="AO726"/>
      <c r="AP726"/>
      <c r="AQ726" s="333"/>
      <c r="AR726"/>
      <c r="AS726"/>
      <c r="AT726"/>
      <c r="AU726"/>
    </row>
    <row r="727" spans="1:47" ht="12.75" customHeight="1" x14ac:dyDescent="0.35">
      <c r="A727" s="311">
        <f>FrontPage!$N$2</f>
        <v>1</v>
      </c>
      <c r="B727" s="311" t="str">
        <f t="shared" si="139"/>
        <v>RO133510</v>
      </c>
      <c r="C727" s="311">
        <f t="shared" si="136"/>
        <v>202526</v>
      </c>
      <c r="D727" s="1148" t="s">
        <v>264</v>
      </c>
      <c r="E727" s="311">
        <v>335</v>
      </c>
      <c r="F727" s="311" t="s">
        <v>557</v>
      </c>
      <c r="G727" s="311">
        <f t="shared" si="140"/>
        <v>0</v>
      </c>
      <c r="H727" s="1153">
        <f t="shared" ca="1" si="138"/>
        <v>0</v>
      </c>
      <c r="I727" s="311">
        <f t="shared" si="137"/>
        <v>10</v>
      </c>
      <c r="J727" s="1151"/>
      <c r="AL727"/>
      <c r="AM727"/>
      <c r="AN727"/>
      <c r="AO727"/>
      <c r="AP727"/>
      <c r="AQ727" s="333"/>
      <c r="AR727"/>
      <c r="AS727"/>
      <c r="AT727"/>
      <c r="AU727"/>
    </row>
    <row r="728" spans="1:47" ht="12.75" customHeight="1" x14ac:dyDescent="0.35">
      <c r="A728" s="311">
        <f>FrontPage!$N$2</f>
        <v>1</v>
      </c>
      <c r="B728" s="311" t="str">
        <f t="shared" si="139"/>
        <v>RO133511</v>
      </c>
      <c r="C728" s="311">
        <f t="shared" si="136"/>
        <v>202526</v>
      </c>
      <c r="D728" s="1148" t="s">
        <v>264</v>
      </c>
      <c r="E728" s="311">
        <v>335</v>
      </c>
      <c r="F728" s="311" t="s">
        <v>558</v>
      </c>
      <c r="G728" s="311">
        <f t="shared" si="140"/>
        <v>0</v>
      </c>
      <c r="H728" s="1153">
        <f t="shared" ca="1" si="138"/>
        <v>0</v>
      </c>
      <c r="I728" s="311">
        <f t="shared" si="137"/>
        <v>11</v>
      </c>
      <c r="J728" s="1151"/>
      <c r="AL728"/>
      <c r="AM728"/>
      <c r="AN728"/>
      <c r="AO728"/>
      <c r="AP728"/>
      <c r="AQ728" s="333"/>
      <c r="AR728"/>
      <c r="AS728"/>
      <c r="AT728"/>
      <c r="AU728"/>
    </row>
    <row r="729" spans="1:47" ht="12.75" customHeight="1" x14ac:dyDescent="0.35">
      <c r="A729" s="311">
        <f>FrontPage!$N$2</f>
        <v>1</v>
      </c>
      <c r="B729" s="311" t="str">
        <f t="shared" si="139"/>
        <v>RO13401.1</v>
      </c>
      <c r="C729" s="311">
        <f t="shared" si="136"/>
        <v>202526</v>
      </c>
      <c r="D729" s="1148" t="s">
        <v>264</v>
      </c>
      <c r="E729" s="311">
        <v>340</v>
      </c>
      <c r="F729" s="311" t="s">
        <v>547</v>
      </c>
      <c r="G729" s="311">
        <f t="shared" si="140"/>
        <v>0</v>
      </c>
      <c r="H729" s="1153">
        <f t="shared" ca="1" si="138"/>
        <v>0</v>
      </c>
      <c r="I729" s="311">
        <f t="shared" si="137"/>
        <v>1.1000000000000001</v>
      </c>
      <c r="J729" s="1151"/>
      <c r="AL729"/>
      <c r="AM729"/>
      <c r="AN729"/>
      <c r="AO729"/>
      <c r="AP729"/>
      <c r="AQ729" s="333"/>
      <c r="AR729"/>
      <c r="AS729"/>
      <c r="AT729"/>
      <c r="AU729"/>
    </row>
    <row r="730" spans="1:47" ht="12.75" customHeight="1" x14ac:dyDescent="0.35">
      <c r="A730" s="311">
        <f>FrontPage!$N$2</f>
        <v>1</v>
      </c>
      <c r="B730" s="311" t="str">
        <f t="shared" si="139"/>
        <v>RO13401.2</v>
      </c>
      <c r="C730" s="311">
        <f t="shared" si="136"/>
        <v>202526</v>
      </c>
      <c r="D730" s="1148" t="s">
        <v>264</v>
      </c>
      <c r="E730" s="311">
        <v>340</v>
      </c>
      <c r="F730" s="311" t="s">
        <v>548</v>
      </c>
      <c r="G730" s="311">
        <f t="shared" si="140"/>
        <v>0</v>
      </c>
      <c r="H730" s="1153">
        <f t="shared" ca="1" si="138"/>
        <v>0</v>
      </c>
      <c r="I730" s="311">
        <f t="shared" si="137"/>
        <v>1.2</v>
      </c>
      <c r="J730" s="1151"/>
      <c r="AL730"/>
      <c r="AM730"/>
      <c r="AN730"/>
      <c r="AO730"/>
      <c r="AP730"/>
      <c r="AQ730" s="333"/>
      <c r="AR730"/>
      <c r="AS730"/>
      <c r="AT730"/>
      <c r="AU730"/>
    </row>
    <row r="731" spans="1:47" ht="12.75" customHeight="1" x14ac:dyDescent="0.35">
      <c r="A731" s="311">
        <f>FrontPage!$N$2</f>
        <v>1</v>
      </c>
      <c r="B731" s="311" t="str">
        <f t="shared" si="139"/>
        <v>RO13402</v>
      </c>
      <c r="C731" s="311">
        <f t="shared" si="136"/>
        <v>202526</v>
      </c>
      <c r="D731" s="1148" t="s">
        <v>264</v>
      </c>
      <c r="E731" s="311">
        <v>340</v>
      </c>
      <c r="F731" s="311" t="s">
        <v>546</v>
      </c>
      <c r="G731" s="311">
        <f t="shared" si="140"/>
        <v>0</v>
      </c>
      <c r="H731" s="1153">
        <f t="shared" ca="1" si="138"/>
        <v>0</v>
      </c>
      <c r="I731" s="311">
        <f t="shared" si="137"/>
        <v>2</v>
      </c>
      <c r="J731" s="1151"/>
      <c r="AL731"/>
      <c r="AM731"/>
      <c r="AN731"/>
      <c r="AO731"/>
      <c r="AP731"/>
      <c r="AQ731" s="333"/>
      <c r="AR731"/>
      <c r="AS731"/>
      <c r="AT731"/>
      <c r="AU731"/>
    </row>
    <row r="732" spans="1:47" ht="12.75" customHeight="1" x14ac:dyDescent="0.35">
      <c r="A732" s="311">
        <f>FrontPage!$N$2</f>
        <v>1</v>
      </c>
      <c r="B732" s="311" t="str">
        <f t="shared" si="139"/>
        <v>RO13403</v>
      </c>
      <c r="C732" s="311">
        <f t="shared" si="136"/>
        <v>202526</v>
      </c>
      <c r="D732" s="1148" t="s">
        <v>264</v>
      </c>
      <c r="E732" s="311">
        <v>340</v>
      </c>
      <c r="F732" s="311" t="s">
        <v>549</v>
      </c>
      <c r="G732" s="311">
        <f t="shared" si="140"/>
        <v>0</v>
      </c>
      <c r="H732" s="1153">
        <f t="shared" ca="1" si="138"/>
        <v>0</v>
      </c>
      <c r="I732" s="311">
        <f t="shared" si="137"/>
        <v>3</v>
      </c>
      <c r="J732" s="1151"/>
      <c r="AL732"/>
      <c r="AM732"/>
      <c r="AN732"/>
      <c r="AO732"/>
      <c r="AP732"/>
      <c r="AQ732" s="333"/>
      <c r="AR732"/>
      <c r="AS732"/>
      <c r="AT732"/>
      <c r="AU732"/>
    </row>
    <row r="733" spans="1:47" ht="12.75" customHeight="1" x14ac:dyDescent="0.35">
      <c r="A733" s="311">
        <f>FrontPage!$N$2</f>
        <v>1</v>
      </c>
      <c r="B733" s="311" t="str">
        <f t="shared" si="139"/>
        <v>RO13405</v>
      </c>
      <c r="C733" s="311">
        <f t="shared" si="136"/>
        <v>202526</v>
      </c>
      <c r="D733" s="1148" t="s">
        <v>264</v>
      </c>
      <c r="E733" s="311">
        <v>340</v>
      </c>
      <c r="F733" s="311" t="s">
        <v>551</v>
      </c>
      <c r="G733" s="311">
        <f t="shared" si="140"/>
        <v>0</v>
      </c>
      <c r="H733" s="1153">
        <f t="shared" ca="1" si="138"/>
        <v>0</v>
      </c>
      <c r="I733" s="311">
        <f t="shared" si="137"/>
        <v>5</v>
      </c>
      <c r="J733" s="1151"/>
      <c r="AL733"/>
      <c r="AM733"/>
      <c r="AN733"/>
      <c r="AO733"/>
      <c r="AP733"/>
      <c r="AQ733" s="333"/>
      <c r="AR733"/>
      <c r="AS733"/>
      <c r="AT733"/>
      <c r="AU733"/>
    </row>
    <row r="734" spans="1:47" ht="12.75" customHeight="1" x14ac:dyDescent="0.35">
      <c r="A734" s="311">
        <f>FrontPage!$N$2</f>
        <v>1</v>
      </c>
      <c r="B734" s="311" t="str">
        <f t="shared" si="139"/>
        <v>RO13406.1</v>
      </c>
      <c r="C734" s="311">
        <f t="shared" si="136"/>
        <v>202526</v>
      </c>
      <c r="D734" s="1148" t="s">
        <v>264</v>
      </c>
      <c r="E734" s="311">
        <v>340</v>
      </c>
      <c r="F734" s="311" t="s">
        <v>552</v>
      </c>
      <c r="G734" s="311">
        <f t="shared" si="140"/>
        <v>0</v>
      </c>
      <c r="H734" s="1153">
        <f t="shared" ca="1" si="138"/>
        <v>0</v>
      </c>
      <c r="I734" s="311">
        <f t="shared" si="137"/>
        <v>6.1</v>
      </c>
      <c r="J734" s="1151"/>
      <c r="AL734"/>
      <c r="AM734"/>
      <c r="AN734"/>
      <c r="AO734"/>
      <c r="AP734"/>
      <c r="AQ734" s="333"/>
      <c r="AR734"/>
      <c r="AS734"/>
      <c r="AT734"/>
      <c r="AU734"/>
    </row>
    <row r="735" spans="1:47" ht="12.75" customHeight="1" x14ac:dyDescent="0.35">
      <c r="A735" s="311">
        <f>FrontPage!$N$2</f>
        <v>1</v>
      </c>
      <c r="B735" s="311" t="str">
        <f t="shared" si="139"/>
        <v>RO13406.2</v>
      </c>
      <c r="C735" s="311">
        <f t="shared" si="136"/>
        <v>202526</v>
      </c>
      <c r="D735" s="1148" t="s">
        <v>264</v>
      </c>
      <c r="E735" s="311">
        <v>340</v>
      </c>
      <c r="F735" s="311" t="s">
        <v>553</v>
      </c>
      <c r="G735" s="311">
        <f t="shared" si="140"/>
        <v>0</v>
      </c>
      <c r="H735" s="1153">
        <f t="shared" ca="1" si="138"/>
        <v>0</v>
      </c>
      <c r="I735" s="311">
        <f t="shared" si="137"/>
        <v>6.2</v>
      </c>
      <c r="J735" s="1151"/>
      <c r="AL735"/>
      <c r="AM735"/>
      <c r="AN735"/>
      <c r="AO735"/>
      <c r="AP735"/>
      <c r="AQ735" s="333"/>
      <c r="AR735"/>
      <c r="AS735"/>
      <c r="AT735"/>
      <c r="AU735"/>
    </row>
    <row r="736" spans="1:47" ht="12.75" customHeight="1" x14ac:dyDescent="0.35">
      <c r="A736" s="311">
        <f>FrontPage!$N$2</f>
        <v>1</v>
      </c>
      <c r="B736" s="311" t="str">
        <f t="shared" si="139"/>
        <v>RO13407</v>
      </c>
      <c r="C736" s="311">
        <f t="shared" si="136"/>
        <v>202526</v>
      </c>
      <c r="D736" s="1148" t="s">
        <v>264</v>
      </c>
      <c r="E736" s="311">
        <v>340</v>
      </c>
      <c r="F736" s="311" t="s">
        <v>554</v>
      </c>
      <c r="G736" s="311">
        <f t="shared" si="140"/>
        <v>0</v>
      </c>
      <c r="H736" s="1153">
        <f t="shared" ca="1" si="138"/>
        <v>0</v>
      </c>
      <c r="I736" s="311">
        <f t="shared" si="137"/>
        <v>7</v>
      </c>
      <c r="J736" s="1151"/>
      <c r="AL736"/>
      <c r="AM736"/>
      <c r="AN736"/>
      <c r="AO736"/>
      <c r="AP736"/>
      <c r="AQ736" s="333"/>
      <c r="AR736"/>
      <c r="AS736"/>
      <c r="AT736"/>
      <c r="AU736"/>
    </row>
    <row r="737" spans="1:47" ht="12.75" customHeight="1" x14ac:dyDescent="0.35">
      <c r="A737" s="311">
        <f>FrontPage!$N$2</f>
        <v>1</v>
      </c>
      <c r="B737" s="311" t="str">
        <f t="shared" si="139"/>
        <v>RO13408</v>
      </c>
      <c r="C737" s="311">
        <f t="shared" ref="C737:C800" si="141">year</f>
        <v>202526</v>
      </c>
      <c r="D737" s="1148" t="s">
        <v>264</v>
      </c>
      <c r="E737" s="311">
        <v>340</v>
      </c>
      <c r="F737" s="311" t="s">
        <v>555</v>
      </c>
      <c r="G737" s="311">
        <f t="shared" si="140"/>
        <v>0</v>
      </c>
      <c r="H737" s="1153">
        <f t="shared" ca="1" si="138"/>
        <v>0</v>
      </c>
      <c r="I737" s="311">
        <f t="shared" si="137"/>
        <v>8</v>
      </c>
      <c r="J737" s="1151"/>
      <c r="AL737"/>
      <c r="AM737"/>
      <c r="AN737"/>
      <c r="AO737"/>
      <c r="AP737"/>
      <c r="AQ737" s="333"/>
      <c r="AR737"/>
      <c r="AS737"/>
      <c r="AT737"/>
      <c r="AU737"/>
    </row>
    <row r="738" spans="1:47" ht="12.75" customHeight="1" x14ac:dyDescent="0.35">
      <c r="A738" s="311">
        <f>FrontPage!$N$2</f>
        <v>1</v>
      </c>
      <c r="B738" s="311" t="str">
        <f t="shared" si="139"/>
        <v>RO134010</v>
      </c>
      <c r="C738" s="311">
        <f t="shared" si="141"/>
        <v>202526</v>
      </c>
      <c r="D738" s="1148" t="s">
        <v>264</v>
      </c>
      <c r="E738" s="311">
        <v>340</v>
      </c>
      <c r="F738" s="311" t="s">
        <v>557</v>
      </c>
      <c r="G738" s="311">
        <f t="shared" si="140"/>
        <v>0</v>
      </c>
      <c r="H738" s="1153">
        <f t="shared" ca="1" si="138"/>
        <v>0</v>
      </c>
      <c r="I738" s="311">
        <f t="shared" si="137"/>
        <v>10</v>
      </c>
      <c r="J738" s="1151"/>
      <c r="AL738"/>
      <c r="AM738"/>
      <c r="AN738"/>
      <c r="AO738"/>
      <c r="AP738"/>
      <c r="AQ738" s="333"/>
      <c r="AR738"/>
      <c r="AS738"/>
      <c r="AT738"/>
      <c r="AU738"/>
    </row>
    <row r="739" spans="1:47" ht="12.75" customHeight="1" x14ac:dyDescent="0.35">
      <c r="A739" s="311">
        <f>FrontPage!$N$2</f>
        <v>1</v>
      </c>
      <c r="B739" s="311" t="str">
        <f t="shared" si="139"/>
        <v>RO134011</v>
      </c>
      <c r="C739" s="311">
        <f t="shared" si="141"/>
        <v>202526</v>
      </c>
      <c r="D739" s="1148" t="s">
        <v>264</v>
      </c>
      <c r="E739" s="311">
        <v>340</v>
      </c>
      <c r="F739" s="311" t="s">
        <v>558</v>
      </c>
      <c r="G739" s="311">
        <f t="shared" si="140"/>
        <v>0</v>
      </c>
      <c r="H739" s="1153">
        <f t="shared" ca="1" si="138"/>
        <v>0</v>
      </c>
      <c r="I739" s="311">
        <f t="shared" si="137"/>
        <v>11</v>
      </c>
      <c r="J739" s="1151"/>
      <c r="AL739"/>
      <c r="AM739"/>
      <c r="AN739"/>
      <c r="AO739"/>
      <c r="AP739"/>
      <c r="AQ739" s="333"/>
      <c r="AR739"/>
      <c r="AS739"/>
      <c r="AT739"/>
      <c r="AU739"/>
    </row>
    <row r="740" spans="1:47" ht="12.75" customHeight="1" x14ac:dyDescent="0.35">
      <c r="A740" s="311">
        <f>FrontPage!$N$2</f>
        <v>1</v>
      </c>
      <c r="B740" s="311" t="str">
        <f t="shared" si="139"/>
        <v>RO13411.1</v>
      </c>
      <c r="C740" s="311">
        <f t="shared" si="141"/>
        <v>202526</v>
      </c>
      <c r="D740" s="1148" t="s">
        <v>264</v>
      </c>
      <c r="E740" s="311">
        <v>341</v>
      </c>
      <c r="F740" s="311" t="s">
        <v>547</v>
      </c>
      <c r="G740" s="311">
        <f t="shared" si="140"/>
        <v>0</v>
      </c>
      <c r="H740" s="1153">
        <f t="shared" ca="1" si="138"/>
        <v>0</v>
      </c>
      <c r="I740" s="311">
        <f t="shared" si="137"/>
        <v>1.1000000000000001</v>
      </c>
      <c r="J740" s="1151"/>
      <c r="AL740"/>
      <c r="AM740"/>
      <c r="AN740"/>
      <c r="AO740"/>
      <c r="AP740"/>
      <c r="AQ740" s="333"/>
      <c r="AR740"/>
      <c r="AS740"/>
      <c r="AT740"/>
      <c r="AU740"/>
    </row>
    <row r="741" spans="1:47" ht="12.75" customHeight="1" x14ac:dyDescent="0.35">
      <c r="A741" s="311">
        <f>FrontPage!$N$2</f>
        <v>1</v>
      </c>
      <c r="B741" s="311" t="str">
        <f t="shared" si="139"/>
        <v>RO13411.2</v>
      </c>
      <c r="C741" s="311">
        <f t="shared" si="141"/>
        <v>202526</v>
      </c>
      <c r="D741" s="1148" t="s">
        <v>264</v>
      </c>
      <c r="E741" s="311">
        <v>341</v>
      </c>
      <c r="F741" s="311" t="s">
        <v>548</v>
      </c>
      <c r="G741" s="311">
        <f t="shared" si="140"/>
        <v>0</v>
      </c>
      <c r="H741" s="1153">
        <f t="shared" ca="1" si="138"/>
        <v>0</v>
      </c>
      <c r="I741" s="311">
        <f t="shared" si="137"/>
        <v>1.2</v>
      </c>
      <c r="J741" s="1151"/>
      <c r="AL741"/>
      <c r="AM741"/>
      <c r="AN741"/>
      <c r="AO741"/>
      <c r="AP741"/>
      <c r="AQ741" s="333"/>
      <c r="AR741"/>
      <c r="AS741"/>
      <c r="AT741"/>
      <c r="AU741"/>
    </row>
    <row r="742" spans="1:47" ht="12.75" customHeight="1" x14ac:dyDescent="0.35">
      <c r="A742" s="311">
        <f>FrontPage!$N$2</f>
        <v>1</v>
      </c>
      <c r="B742" s="311" t="str">
        <f t="shared" si="139"/>
        <v>RO13412</v>
      </c>
      <c r="C742" s="311">
        <f t="shared" si="141"/>
        <v>202526</v>
      </c>
      <c r="D742" s="1148" t="s">
        <v>264</v>
      </c>
      <c r="E742" s="311">
        <v>341</v>
      </c>
      <c r="F742" s="311" t="s">
        <v>546</v>
      </c>
      <c r="G742" s="311">
        <f t="shared" si="140"/>
        <v>0</v>
      </c>
      <c r="H742" s="1153">
        <f t="shared" ca="1" si="138"/>
        <v>0</v>
      </c>
      <c r="I742" s="311">
        <f t="shared" si="137"/>
        <v>2</v>
      </c>
      <c r="J742" s="1151"/>
      <c r="AL742"/>
      <c r="AM742"/>
      <c r="AN742"/>
      <c r="AO742"/>
      <c r="AP742"/>
      <c r="AQ742" s="333"/>
      <c r="AR742"/>
      <c r="AS742"/>
      <c r="AT742"/>
      <c r="AU742"/>
    </row>
    <row r="743" spans="1:47" ht="12.75" customHeight="1" x14ac:dyDescent="0.35">
      <c r="A743" s="311">
        <f>FrontPage!$N$2</f>
        <v>1</v>
      </c>
      <c r="B743" s="311" t="str">
        <f t="shared" si="139"/>
        <v>RO13413</v>
      </c>
      <c r="C743" s="311">
        <f t="shared" si="141"/>
        <v>202526</v>
      </c>
      <c r="D743" s="1148" t="s">
        <v>264</v>
      </c>
      <c r="E743" s="311">
        <v>341</v>
      </c>
      <c r="F743" s="311" t="s">
        <v>549</v>
      </c>
      <c r="G743" s="311">
        <f t="shared" si="140"/>
        <v>0</v>
      </c>
      <c r="H743" s="1153">
        <f t="shared" ca="1" si="138"/>
        <v>0</v>
      </c>
      <c r="I743" s="311">
        <f t="shared" si="137"/>
        <v>3</v>
      </c>
      <c r="J743" s="1151"/>
      <c r="AL743"/>
      <c r="AM743"/>
      <c r="AN743"/>
      <c r="AO743"/>
      <c r="AP743"/>
      <c r="AQ743" s="333"/>
      <c r="AR743"/>
      <c r="AS743"/>
      <c r="AT743"/>
      <c r="AU743"/>
    </row>
    <row r="744" spans="1:47" ht="12.75" customHeight="1" x14ac:dyDescent="0.35">
      <c r="A744" s="311">
        <f>FrontPage!$N$2</f>
        <v>1</v>
      </c>
      <c r="B744" s="311" t="str">
        <f t="shared" si="139"/>
        <v>RO13415</v>
      </c>
      <c r="C744" s="311">
        <f t="shared" si="141"/>
        <v>202526</v>
      </c>
      <c r="D744" s="1148" t="s">
        <v>264</v>
      </c>
      <c r="E744" s="311">
        <v>341</v>
      </c>
      <c r="F744" s="311" t="s">
        <v>551</v>
      </c>
      <c r="G744" s="311">
        <f t="shared" si="140"/>
        <v>0</v>
      </c>
      <c r="H744" s="1153">
        <f t="shared" ca="1" si="138"/>
        <v>0</v>
      </c>
      <c r="I744" s="311">
        <f t="shared" si="137"/>
        <v>5</v>
      </c>
      <c r="J744" s="1151"/>
      <c r="AL744"/>
      <c r="AM744"/>
      <c r="AN744"/>
      <c r="AO744"/>
      <c r="AP744"/>
      <c r="AQ744" s="333"/>
      <c r="AR744"/>
      <c r="AS744"/>
      <c r="AT744"/>
      <c r="AU744"/>
    </row>
    <row r="745" spans="1:47" ht="12.75" customHeight="1" x14ac:dyDescent="0.35">
      <c r="A745" s="311">
        <f>FrontPage!$N$2</f>
        <v>1</v>
      </c>
      <c r="B745" s="311" t="str">
        <f t="shared" si="139"/>
        <v>RO13416.1</v>
      </c>
      <c r="C745" s="311">
        <f t="shared" si="141"/>
        <v>202526</v>
      </c>
      <c r="D745" s="1148" t="s">
        <v>264</v>
      </c>
      <c r="E745" s="311">
        <v>341</v>
      </c>
      <c r="F745" s="311" t="s">
        <v>552</v>
      </c>
      <c r="G745" s="311">
        <f t="shared" si="140"/>
        <v>0</v>
      </c>
      <c r="H745" s="1153">
        <f t="shared" ca="1" si="138"/>
        <v>0</v>
      </c>
      <c r="I745" s="311">
        <f t="shared" si="137"/>
        <v>6.1</v>
      </c>
      <c r="J745" s="1151"/>
      <c r="AL745"/>
      <c r="AM745"/>
      <c r="AN745"/>
      <c r="AO745"/>
      <c r="AP745"/>
      <c r="AQ745" s="333"/>
      <c r="AR745"/>
      <c r="AS745"/>
      <c r="AT745"/>
      <c r="AU745"/>
    </row>
    <row r="746" spans="1:47" ht="12.75" customHeight="1" x14ac:dyDescent="0.35">
      <c r="A746" s="311">
        <f>FrontPage!$N$2</f>
        <v>1</v>
      </c>
      <c r="B746" s="311" t="str">
        <f t="shared" si="139"/>
        <v>RO13416.2</v>
      </c>
      <c r="C746" s="311">
        <f t="shared" si="141"/>
        <v>202526</v>
      </c>
      <c r="D746" s="1148" t="s">
        <v>264</v>
      </c>
      <c r="E746" s="311">
        <v>341</v>
      </c>
      <c r="F746" s="311" t="s">
        <v>553</v>
      </c>
      <c r="G746" s="311">
        <f t="shared" si="140"/>
        <v>0</v>
      </c>
      <c r="H746" s="1153">
        <f t="shared" ca="1" si="138"/>
        <v>0</v>
      </c>
      <c r="I746" s="311">
        <f t="shared" si="137"/>
        <v>6.2</v>
      </c>
      <c r="J746" s="1151"/>
      <c r="AL746"/>
      <c r="AM746"/>
      <c r="AN746"/>
      <c r="AO746"/>
      <c r="AP746"/>
      <c r="AQ746" s="333"/>
      <c r="AR746"/>
      <c r="AS746"/>
      <c r="AT746"/>
      <c r="AU746"/>
    </row>
    <row r="747" spans="1:47" ht="12.75" customHeight="1" x14ac:dyDescent="0.35">
      <c r="A747" s="311">
        <f>FrontPage!$N$2</f>
        <v>1</v>
      </c>
      <c r="B747" s="311" t="str">
        <f t="shared" si="139"/>
        <v>RO13417</v>
      </c>
      <c r="C747" s="311">
        <f t="shared" si="141"/>
        <v>202526</v>
      </c>
      <c r="D747" s="1148" t="s">
        <v>264</v>
      </c>
      <c r="E747" s="311">
        <v>341</v>
      </c>
      <c r="F747" s="311" t="s">
        <v>554</v>
      </c>
      <c r="G747" s="311">
        <f t="shared" si="140"/>
        <v>0</v>
      </c>
      <c r="H747" s="1153">
        <f t="shared" ca="1" si="138"/>
        <v>0</v>
      </c>
      <c r="I747" s="311">
        <f t="shared" si="137"/>
        <v>7</v>
      </c>
      <c r="J747" s="1151"/>
      <c r="AL747"/>
      <c r="AM747"/>
      <c r="AN747"/>
      <c r="AO747"/>
      <c r="AP747"/>
      <c r="AQ747" s="333"/>
      <c r="AR747"/>
      <c r="AS747"/>
      <c r="AT747"/>
      <c r="AU747"/>
    </row>
    <row r="748" spans="1:47" ht="12.75" customHeight="1" x14ac:dyDescent="0.35">
      <c r="A748" s="311">
        <f>FrontPage!$N$2</f>
        <v>1</v>
      </c>
      <c r="B748" s="311" t="str">
        <f t="shared" si="139"/>
        <v>RO13418</v>
      </c>
      <c r="C748" s="311">
        <f t="shared" si="141"/>
        <v>202526</v>
      </c>
      <c r="D748" s="1148" t="s">
        <v>264</v>
      </c>
      <c r="E748" s="311">
        <v>341</v>
      </c>
      <c r="F748" s="311" t="s">
        <v>555</v>
      </c>
      <c r="G748" s="311">
        <f t="shared" si="140"/>
        <v>0</v>
      </c>
      <c r="H748" s="1153">
        <f t="shared" ca="1" si="138"/>
        <v>0</v>
      </c>
      <c r="I748" s="311">
        <f t="shared" ref="I748:I811" si="142">VLOOKUP(F748,CIndex,2,FALSE)</f>
        <v>8</v>
      </c>
      <c r="J748" s="1151"/>
      <c r="AL748"/>
      <c r="AM748"/>
      <c r="AN748"/>
      <c r="AO748"/>
      <c r="AP748"/>
      <c r="AQ748" s="333"/>
      <c r="AR748"/>
      <c r="AS748"/>
      <c r="AT748"/>
      <c r="AU748"/>
    </row>
    <row r="749" spans="1:47" ht="12.75" customHeight="1" x14ac:dyDescent="0.35">
      <c r="A749" s="311">
        <f>FrontPage!$N$2</f>
        <v>1</v>
      </c>
      <c r="B749" s="311" t="str">
        <f t="shared" si="139"/>
        <v>RO134110</v>
      </c>
      <c r="C749" s="311">
        <f t="shared" si="141"/>
        <v>202526</v>
      </c>
      <c r="D749" s="1148" t="s">
        <v>264</v>
      </c>
      <c r="E749" s="311">
        <v>341</v>
      </c>
      <c r="F749" s="311" t="s">
        <v>557</v>
      </c>
      <c r="G749" s="311">
        <f t="shared" si="140"/>
        <v>0</v>
      </c>
      <c r="H749" s="1153">
        <f t="shared" ref="H749:H812" ca="1" si="143">IF(UANumber = 0,0,IF(VLOOKUP(E749,INDIRECT("_"&amp;D749),MATCH(F749,INDIRECT("_"&amp;D749&amp;$I$2),0),FALSE)="",0,VLOOKUP(E749,INDIRECT("_"&amp;D749),MATCH(F749,INDIRECT("_"&amp;D749&amp;$I$2),0),FALSE)))</f>
        <v>0</v>
      </c>
      <c r="I749" s="311">
        <f t="shared" si="142"/>
        <v>10</v>
      </c>
      <c r="J749" s="1151"/>
      <c r="AL749"/>
      <c r="AM749"/>
      <c r="AN749"/>
      <c r="AO749"/>
      <c r="AP749"/>
      <c r="AQ749" s="333"/>
      <c r="AR749"/>
      <c r="AS749"/>
      <c r="AT749"/>
      <c r="AU749"/>
    </row>
    <row r="750" spans="1:47" ht="12.75" customHeight="1" x14ac:dyDescent="0.35">
      <c r="A750" s="311">
        <f>FrontPage!$N$2</f>
        <v>1</v>
      </c>
      <c r="B750" s="311" t="str">
        <f t="shared" si="139"/>
        <v>RO134111</v>
      </c>
      <c r="C750" s="311">
        <f t="shared" si="141"/>
        <v>202526</v>
      </c>
      <c r="D750" s="1148" t="s">
        <v>264</v>
      </c>
      <c r="E750" s="311">
        <v>341</v>
      </c>
      <c r="F750" s="311" t="s">
        <v>558</v>
      </c>
      <c r="G750" s="311">
        <f t="shared" si="140"/>
        <v>0</v>
      </c>
      <c r="H750" s="1153">
        <f t="shared" ca="1" si="143"/>
        <v>0</v>
      </c>
      <c r="I750" s="311">
        <f t="shared" si="142"/>
        <v>11</v>
      </c>
      <c r="J750" s="1151"/>
      <c r="AL750"/>
      <c r="AM750"/>
      <c r="AN750"/>
      <c r="AO750"/>
      <c r="AP750"/>
      <c r="AQ750" s="333"/>
      <c r="AR750"/>
      <c r="AS750"/>
      <c r="AT750"/>
      <c r="AU750"/>
    </row>
    <row r="751" spans="1:47" ht="12.75" customHeight="1" x14ac:dyDescent="0.35">
      <c r="A751" s="311">
        <f>FrontPage!$N$2</f>
        <v>1</v>
      </c>
      <c r="B751" s="311" t="str">
        <f t="shared" si="139"/>
        <v>RO13421.1</v>
      </c>
      <c r="C751" s="311">
        <f t="shared" si="141"/>
        <v>202526</v>
      </c>
      <c r="D751" s="1148" t="s">
        <v>264</v>
      </c>
      <c r="E751" s="311">
        <v>342</v>
      </c>
      <c r="F751" s="311" t="s">
        <v>547</v>
      </c>
      <c r="G751" s="311">
        <f t="shared" si="140"/>
        <v>0</v>
      </c>
      <c r="H751" s="1153">
        <f t="shared" ca="1" si="143"/>
        <v>0</v>
      </c>
      <c r="I751" s="311">
        <f t="shared" si="142"/>
        <v>1.1000000000000001</v>
      </c>
      <c r="J751" s="1151"/>
      <c r="AL751"/>
      <c r="AM751"/>
      <c r="AN751"/>
      <c r="AO751"/>
      <c r="AP751"/>
      <c r="AQ751" s="333"/>
      <c r="AR751"/>
      <c r="AS751"/>
      <c r="AT751"/>
      <c r="AU751"/>
    </row>
    <row r="752" spans="1:47" ht="12.75" customHeight="1" x14ac:dyDescent="0.35">
      <c r="A752" s="311">
        <f>FrontPage!$N$2</f>
        <v>1</v>
      </c>
      <c r="B752" s="311" t="str">
        <f t="shared" si="139"/>
        <v>RO13421.2</v>
      </c>
      <c r="C752" s="311">
        <f t="shared" si="141"/>
        <v>202526</v>
      </c>
      <c r="D752" s="1148" t="s">
        <v>264</v>
      </c>
      <c r="E752" s="311">
        <v>342</v>
      </c>
      <c r="F752" s="311" t="s">
        <v>548</v>
      </c>
      <c r="G752" s="311">
        <f t="shared" si="140"/>
        <v>0</v>
      </c>
      <c r="H752" s="1153">
        <f t="shared" ca="1" si="143"/>
        <v>0</v>
      </c>
      <c r="I752" s="311">
        <f t="shared" si="142"/>
        <v>1.2</v>
      </c>
      <c r="J752" s="1151"/>
      <c r="AL752"/>
      <c r="AM752"/>
      <c r="AN752"/>
      <c r="AO752"/>
      <c r="AP752"/>
      <c r="AQ752" s="333"/>
      <c r="AR752"/>
      <c r="AS752"/>
      <c r="AT752"/>
      <c r="AU752"/>
    </row>
    <row r="753" spans="1:47" ht="12.75" customHeight="1" x14ac:dyDescent="0.35">
      <c r="A753" s="311">
        <f>FrontPage!$N$2</f>
        <v>1</v>
      </c>
      <c r="B753" s="311" t="str">
        <f t="shared" si="139"/>
        <v>RO13422</v>
      </c>
      <c r="C753" s="311">
        <f t="shared" si="141"/>
        <v>202526</v>
      </c>
      <c r="D753" s="1148" t="s">
        <v>264</v>
      </c>
      <c r="E753" s="311">
        <v>342</v>
      </c>
      <c r="F753" s="311" t="s">
        <v>546</v>
      </c>
      <c r="G753" s="311">
        <f t="shared" si="140"/>
        <v>0</v>
      </c>
      <c r="H753" s="1153">
        <f t="shared" ca="1" si="143"/>
        <v>0</v>
      </c>
      <c r="I753" s="311">
        <f t="shared" si="142"/>
        <v>2</v>
      </c>
      <c r="J753" s="1151"/>
      <c r="AL753"/>
      <c r="AM753"/>
      <c r="AN753"/>
      <c r="AO753"/>
      <c r="AP753"/>
      <c r="AQ753" s="333"/>
      <c r="AR753"/>
      <c r="AS753"/>
      <c r="AT753"/>
      <c r="AU753"/>
    </row>
    <row r="754" spans="1:47" ht="12.75" customHeight="1" x14ac:dyDescent="0.35">
      <c r="A754" s="311">
        <f>FrontPage!$N$2</f>
        <v>1</v>
      </c>
      <c r="B754" s="311" t="str">
        <f t="shared" si="139"/>
        <v>RO13423</v>
      </c>
      <c r="C754" s="311">
        <f t="shared" si="141"/>
        <v>202526</v>
      </c>
      <c r="D754" s="1148" t="s">
        <v>264</v>
      </c>
      <c r="E754" s="311">
        <v>342</v>
      </c>
      <c r="F754" s="311" t="s">
        <v>549</v>
      </c>
      <c r="G754" s="311">
        <f t="shared" si="140"/>
        <v>0</v>
      </c>
      <c r="H754" s="1153">
        <f t="shared" ca="1" si="143"/>
        <v>0</v>
      </c>
      <c r="I754" s="311">
        <f t="shared" si="142"/>
        <v>3</v>
      </c>
      <c r="J754" s="1151"/>
      <c r="AL754"/>
      <c r="AM754"/>
      <c r="AN754"/>
      <c r="AO754"/>
      <c r="AP754"/>
      <c r="AQ754" s="333"/>
      <c r="AR754"/>
      <c r="AS754"/>
      <c r="AT754"/>
      <c r="AU754"/>
    </row>
    <row r="755" spans="1:47" ht="12.75" customHeight="1" x14ac:dyDescent="0.35">
      <c r="A755" s="311">
        <f>FrontPage!$N$2</f>
        <v>1</v>
      </c>
      <c r="B755" s="311" t="str">
        <f t="shared" si="139"/>
        <v>RO13425</v>
      </c>
      <c r="C755" s="311">
        <f t="shared" si="141"/>
        <v>202526</v>
      </c>
      <c r="D755" s="1148" t="s">
        <v>264</v>
      </c>
      <c r="E755" s="311">
        <v>342</v>
      </c>
      <c r="F755" s="311" t="s">
        <v>551</v>
      </c>
      <c r="G755" s="311">
        <f t="shared" si="140"/>
        <v>0</v>
      </c>
      <c r="H755" s="1153">
        <f t="shared" ca="1" si="143"/>
        <v>0</v>
      </c>
      <c r="I755" s="311">
        <f t="shared" si="142"/>
        <v>5</v>
      </c>
      <c r="J755" s="1151"/>
      <c r="AL755"/>
      <c r="AM755"/>
      <c r="AN755"/>
      <c r="AO755"/>
      <c r="AP755"/>
      <c r="AQ755" s="333"/>
      <c r="AR755"/>
      <c r="AS755"/>
      <c r="AT755"/>
      <c r="AU755"/>
    </row>
    <row r="756" spans="1:47" ht="12.75" customHeight="1" x14ac:dyDescent="0.35">
      <c r="A756" s="311">
        <f>FrontPage!$N$2</f>
        <v>1</v>
      </c>
      <c r="B756" s="311" t="str">
        <f t="shared" ref="B756:B819" si="144">D756&amp;E756&amp;I756</f>
        <v>RO13426.1</v>
      </c>
      <c r="C756" s="311">
        <f t="shared" si="141"/>
        <v>202526</v>
      </c>
      <c r="D756" s="1148" t="s">
        <v>264</v>
      </c>
      <c r="E756" s="311">
        <v>342</v>
      </c>
      <c r="F756" s="311" t="s">
        <v>552</v>
      </c>
      <c r="G756" s="311">
        <f t="shared" si="140"/>
        <v>0</v>
      </c>
      <c r="H756" s="1153">
        <f t="shared" ca="1" si="143"/>
        <v>0</v>
      </c>
      <c r="I756" s="311">
        <f t="shared" si="142"/>
        <v>6.1</v>
      </c>
      <c r="J756" s="1151"/>
      <c r="AL756"/>
      <c r="AM756"/>
      <c r="AN756"/>
      <c r="AO756"/>
      <c r="AP756"/>
      <c r="AQ756" s="333"/>
      <c r="AR756"/>
      <c r="AS756"/>
      <c r="AT756"/>
      <c r="AU756"/>
    </row>
    <row r="757" spans="1:47" ht="12.75" customHeight="1" x14ac:dyDescent="0.35">
      <c r="A757" s="311">
        <f>FrontPage!$N$2</f>
        <v>1</v>
      </c>
      <c r="B757" s="311" t="str">
        <f t="shared" si="144"/>
        <v>RO13426.2</v>
      </c>
      <c r="C757" s="311">
        <f t="shared" si="141"/>
        <v>202526</v>
      </c>
      <c r="D757" s="1148" t="s">
        <v>264</v>
      </c>
      <c r="E757" s="311">
        <v>342</v>
      </c>
      <c r="F757" s="311" t="s">
        <v>553</v>
      </c>
      <c r="G757" s="311">
        <f t="shared" si="140"/>
        <v>0</v>
      </c>
      <c r="H757" s="1153">
        <f t="shared" ca="1" si="143"/>
        <v>0</v>
      </c>
      <c r="I757" s="311">
        <f t="shared" si="142"/>
        <v>6.2</v>
      </c>
      <c r="J757" s="1151"/>
      <c r="AL757"/>
      <c r="AM757"/>
      <c r="AN757"/>
      <c r="AO757"/>
      <c r="AP757"/>
      <c r="AQ757" s="333"/>
      <c r="AR757"/>
      <c r="AS757"/>
      <c r="AT757"/>
      <c r="AU757"/>
    </row>
    <row r="758" spans="1:47" ht="12.75" customHeight="1" x14ac:dyDescent="0.35">
      <c r="A758" s="311">
        <f>FrontPage!$N$2</f>
        <v>1</v>
      </c>
      <c r="B758" s="311" t="str">
        <f t="shared" si="144"/>
        <v>RO13427</v>
      </c>
      <c r="C758" s="311">
        <f t="shared" si="141"/>
        <v>202526</v>
      </c>
      <c r="D758" s="1148" t="s">
        <v>264</v>
      </c>
      <c r="E758" s="311">
        <v>342</v>
      </c>
      <c r="F758" s="311" t="s">
        <v>554</v>
      </c>
      <c r="G758" s="311">
        <f t="shared" si="140"/>
        <v>0</v>
      </c>
      <c r="H758" s="1153">
        <f t="shared" ca="1" si="143"/>
        <v>0</v>
      </c>
      <c r="I758" s="311">
        <f t="shared" si="142"/>
        <v>7</v>
      </c>
      <c r="J758" s="1151"/>
      <c r="AL758"/>
      <c r="AM758"/>
      <c r="AN758"/>
      <c r="AO758"/>
      <c r="AP758"/>
      <c r="AQ758" s="333"/>
      <c r="AR758"/>
      <c r="AS758"/>
      <c r="AT758"/>
      <c r="AU758"/>
    </row>
    <row r="759" spans="1:47" ht="12.75" customHeight="1" x14ac:dyDescent="0.35">
      <c r="A759" s="311">
        <f>FrontPage!$N$2</f>
        <v>1</v>
      </c>
      <c r="B759" s="311" t="str">
        <f t="shared" si="144"/>
        <v>RO13428</v>
      </c>
      <c r="C759" s="311">
        <f t="shared" si="141"/>
        <v>202526</v>
      </c>
      <c r="D759" s="1148" t="s">
        <v>264</v>
      </c>
      <c r="E759" s="311">
        <v>342</v>
      </c>
      <c r="F759" s="311" t="s">
        <v>555</v>
      </c>
      <c r="G759" s="311">
        <f t="shared" si="140"/>
        <v>0</v>
      </c>
      <c r="H759" s="1153">
        <f t="shared" ca="1" si="143"/>
        <v>0</v>
      </c>
      <c r="I759" s="311">
        <f t="shared" si="142"/>
        <v>8</v>
      </c>
      <c r="J759" s="1151"/>
      <c r="AL759"/>
      <c r="AM759"/>
      <c r="AN759"/>
      <c r="AO759"/>
      <c r="AP759"/>
      <c r="AQ759" s="333"/>
      <c r="AR759"/>
      <c r="AS759"/>
      <c r="AT759"/>
      <c r="AU759"/>
    </row>
    <row r="760" spans="1:47" ht="12.75" customHeight="1" x14ac:dyDescent="0.35">
      <c r="A760" s="311">
        <f>FrontPage!$N$2</f>
        <v>1</v>
      </c>
      <c r="B760" s="311" t="str">
        <f t="shared" si="144"/>
        <v>RO134210</v>
      </c>
      <c r="C760" s="311">
        <f t="shared" si="141"/>
        <v>202526</v>
      </c>
      <c r="D760" s="1148" t="s">
        <v>264</v>
      </c>
      <c r="E760" s="311">
        <v>342</v>
      </c>
      <c r="F760" s="311" t="s">
        <v>557</v>
      </c>
      <c r="G760" s="311">
        <f t="shared" si="140"/>
        <v>0</v>
      </c>
      <c r="H760" s="1153">
        <f t="shared" ca="1" si="143"/>
        <v>0</v>
      </c>
      <c r="I760" s="311">
        <f t="shared" si="142"/>
        <v>10</v>
      </c>
      <c r="J760" s="1151"/>
      <c r="AL760"/>
      <c r="AM760"/>
      <c r="AN760"/>
      <c r="AO760"/>
      <c r="AP760"/>
      <c r="AQ760" s="333"/>
      <c r="AR760"/>
      <c r="AS760"/>
      <c r="AT760"/>
      <c r="AU760"/>
    </row>
    <row r="761" spans="1:47" ht="12.75" customHeight="1" x14ac:dyDescent="0.35">
      <c r="A761" s="311">
        <f>FrontPage!$N$2</f>
        <v>1</v>
      </c>
      <c r="B761" s="311" t="str">
        <f t="shared" si="144"/>
        <v>RO134211</v>
      </c>
      <c r="C761" s="311">
        <f t="shared" si="141"/>
        <v>202526</v>
      </c>
      <c r="D761" s="1148" t="s">
        <v>264</v>
      </c>
      <c r="E761" s="311">
        <v>342</v>
      </c>
      <c r="F761" s="311" t="s">
        <v>558</v>
      </c>
      <c r="G761" s="311">
        <f t="shared" si="140"/>
        <v>0</v>
      </c>
      <c r="H761" s="1153">
        <f t="shared" ca="1" si="143"/>
        <v>0</v>
      </c>
      <c r="I761" s="311">
        <f t="shared" si="142"/>
        <v>11</v>
      </c>
      <c r="J761" s="1151"/>
      <c r="AL761"/>
      <c r="AM761"/>
      <c r="AN761"/>
      <c r="AO761"/>
      <c r="AP761"/>
      <c r="AQ761" s="333"/>
      <c r="AR761"/>
      <c r="AS761"/>
      <c r="AT761"/>
      <c r="AU761"/>
    </row>
    <row r="762" spans="1:47" ht="12.75" customHeight="1" x14ac:dyDescent="0.35">
      <c r="A762" s="311">
        <f>FrontPage!$N$2</f>
        <v>1</v>
      </c>
      <c r="B762" s="311" t="str">
        <f t="shared" si="144"/>
        <v>RO13431.1</v>
      </c>
      <c r="C762" s="311">
        <f t="shared" si="141"/>
        <v>202526</v>
      </c>
      <c r="D762" s="1148" t="s">
        <v>264</v>
      </c>
      <c r="E762" s="311">
        <v>343</v>
      </c>
      <c r="F762" s="311" t="s">
        <v>547</v>
      </c>
      <c r="G762" s="311">
        <f t="shared" si="140"/>
        <v>0</v>
      </c>
      <c r="H762" s="1153">
        <f t="shared" ca="1" si="143"/>
        <v>0</v>
      </c>
      <c r="I762" s="311">
        <f t="shared" si="142"/>
        <v>1.1000000000000001</v>
      </c>
      <c r="J762" s="1151"/>
      <c r="AL762"/>
      <c r="AM762"/>
      <c r="AN762"/>
      <c r="AO762"/>
      <c r="AP762"/>
      <c r="AQ762" s="333"/>
      <c r="AR762"/>
      <c r="AS762"/>
      <c r="AT762"/>
      <c r="AU762"/>
    </row>
    <row r="763" spans="1:47" ht="12.75" customHeight="1" x14ac:dyDescent="0.35">
      <c r="A763" s="311">
        <f>FrontPage!$N$2</f>
        <v>1</v>
      </c>
      <c r="B763" s="311" t="str">
        <f t="shared" si="144"/>
        <v>RO13431.2</v>
      </c>
      <c r="C763" s="311">
        <f t="shared" si="141"/>
        <v>202526</v>
      </c>
      <c r="D763" s="1148" t="s">
        <v>264</v>
      </c>
      <c r="E763" s="311">
        <v>343</v>
      </c>
      <c r="F763" s="311" t="s">
        <v>548</v>
      </c>
      <c r="G763" s="311">
        <f t="shared" si="140"/>
        <v>0</v>
      </c>
      <c r="H763" s="1153">
        <f t="shared" ca="1" si="143"/>
        <v>0</v>
      </c>
      <c r="I763" s="311">
        <f t="shared" si="142"/>
        <v>1.2</v>
      </c>
      <c r="J763" s="1151"/>
      <c r="AL763"/>
      <c r="AM763"/>
      <c r="AN763"/>
      <c r="AO763"/>
      <c r="AP763"/>
      <c r="AQ763" s="333"/>
      <c r="AR763"/>
      <c r="AS763"/>
      <c r="AT763"/>
      <c r="AU763"/>
    </row>
    <row r="764" spans="1:47" ht="12.75" customHeight="1" x14ac:dyDescent="0.35">
      <c r="A764" s="311">
        <f>FrontPage!$N$2</f>
        <v>1</v>
      </c>
      <c r="B764" s="311" t="str">
        <f t="shared" si="144"/>
        <v>RO13432</v>
      </c>
      <c r="C764" s="311">
        <f t="shared" si="141"/>
        <v>202526</v>
      </c>
      <c r="D764" s="1148" t="s">
        <v>264</v>
      </c>
      <c r="E764" s="311">
        <v>343</v>
      </c>
      <c r="F764" s="311" t="s">
        <v>546</v>
      </c>
      <c r="G764" s="311">
        <f t="shared" si="140"/>
        <v>0</v>
      </c>
      <c r="H764" s="1153">
        <f t="shared" ca="1" si="143"/>
        <v>0</v>
      </c>
      <c r="I764" s="311">
        <f t="shared" si="142"/>
        <v>2</v>
      </c>
      <c r="J764" s="1151"/>
      <c r="AL764"/>
      <c r="AM764"/>
      <c r="AN764"/>
      <c r="AO764"/>
      <c r="AP764"/>
      <c r="AQ764" s="333"/>
      <c r="AR764"/>
      <c r="AS764"/>
      <c r="AT764"/>
      <c r="AU764"/>
    </row>
    <row r="765" spans="1:47" ht="12.75" customHeight="1" x14ac:dyDescent="0.35">
      <c r="A765" s="311">
        <f>FrontPage!$N$2</f>
        <v>1</v>
      </c>
      <c r="B765" s="311" t="str">
        <f t="shared" si="144"/>
        <v>RO13433</v>
      </c>
      <c r="C765" s="311">
        <f t="shared" si="141"/>
        <v>202526</v>
      </c>
      <c r="D765" s="1148" t="s">
        <v>264</v>
      </c>
      <c r="E765" s="311">
        <v>343</v>
      </c>
      <c r="F765" s="311" t="s">
        <v>549</v>
      </c>
      <c r="G765" s="311">
        <f t="shared" si="140"/>
        <v>0</v>
      </c>
      <c r="H765" s="1153">
        <f t="shared" ca="1" si="143"/>
        <v>0</v>
      </c>
      <c r="I765" s="311">
        <f t="shared" si="142"/>
        <v>3</v>
      </c>
      <c r="J765" s="1151"/>
      <c r="AL765"/>
      <c r="AM765"/>
      <c r="AN765"/>
      <c r="AO765"/>
      <c r="AP765"/>
      <c r="AQ765" s="333"/>
      <c r="AR765"/>
      <c r="AS765"/>
      <c r="AT765"/>
      <c r="AU765"/>
    </row>
    <row r="766" spans="1:47" ht="12.75" customHeight="1" x14ac:dyDescent="0.35">
      <c r="A766" s="311">
        <f>FrontPage!$N$2</f>
        <v>1</v>
      </c>
      <c r="B766" s="311" t="str">
        <f t="shared" si="144"/>
        <v>RO13435</v>
      </c>
      <c r="C766" s="311">
        <f t="shared" si="141"/>
        <v>202526</v>
      </c>
      <c r="D766" s="1148" t="s">
        <v>264</v>
      </c>
      <c r="E766" s="311">
        <v>343</v>
      </c>
      <c r="F766" s="311" t="s">
        <v>551</v>
      </c>
      <c r="G766" s="311">
        <f t="shared" si="140"/>
        <v>0</v>
      </c>
      <c r="H766" s="1153">
        <f t="shared" ca="1" si="143"/>
        <v>0</v>
      </c>
      <c r="I766" s="311">
        <f t="shared" si="142"/>
        <v>5</v>
      </c>
      <c r="J766" s="1151"/>
      <c r="AL766"/>
      <c r="AM766"/>
      <c r="AN766"/>
      <c r="AO766"/>
      <c r="AP766"/>
      <c r="AQ766" s="333"/>
      <c r="AR766"/>
      <c r="AS766"/>
      <c r="AT766"/>
      <c r="AU766"/>
    </row>
    <row r="767" spans="1:47" ht="12.75" customHeight="1" x14ac:dyDescent="0.35">
      <c r="A767" s="311">
        <f>FrontPage!$N$2</f>
        <v>1</v>
      </c>
      <c r="B767" s="311" t="str">
        <f t="shared" si="144"/>
        <v>RO13436.1</v>
      </c>
      <c r="C767" s="311">
        <f t="shared" si="141"/>
        <v>202526</v>
      </c>
      <c r="D767" s="1148" t="s">
        <v>264</v>
      </c>
      <c r="E767" s="311">
        <v>343</v>
      </c>
      <c r="F767" s="311" t="s">
        <v>552</v>
      </c>
      <c r="G767" s="311">
        <f t="shared" si="140"/>
        <v>0</v>
      </c>
      <c r="H767" s="1153">
        <f t="shared" ca="1" si="143"/>
        <v>0</v>
      </c>
      <c r="I767" s="311">
        <f t="shared" si="142"/>
        <v>6.1</v>
      </c>
      <c r="J767" s="1151"/>
      <c r="AL767"/>
      <c r="AM767"/>
      <c r="AN767"/>
      <c r="AO767"/>
      <c r="AP767"/>
      <c r="AQ767" s="333"/>
      <c r="AR767"/>
      <c r="AS767"/>
      <c r="AT767"/>
      <c r="AU767"/>
    </row>
    <row r="768" spans="1:47" ht="12.75" customHeight="1" x14ac:dyDescent="0.35">
      <c r="A768" s="311">
        <f>FrontPage!$N$2</f>
        <v>1</v>
      </c>
      <c r="B768" s="311" t="str">
        <f t="shared" si="144"/>
        <v>RO13436.2</v>
      </c>
      <c r="C768" s="311">
        <f t="shared" si="141"/>
        <v>202526</v>
      </c>
      <c r="D768" s="1148" t="s">
        <v>264</v>
      </c>
      <c r="E768" s="311">
        <v>343</v>
      </c>
      <c r="F768" s="311" t="s">
        <v>553</v>
      </c>
      <c r="G768" s="311">
        <f t="shared" si="140"/>
        <v>0</v>
      </c>
      <c r="H768" s="1153">
        <f t="shared" ca="1" si="143"/>
        <v>0</v>
      </c>
      <c r="I768" s="311">
        <f t="shared" si="142"/>
        <v>6.2</v>
      </c>
      <c r="J768" s="1151"/>
      <c r="AL768"/>
      <c r="AM768"/>
      <c r="AN768"/>
      <c r="AO768"/>
      <c r="AP768"/>
      <c r="AQ768" s="333"/>
      <c r="AR768"/>
      <c r="AS768"/>
      <c r="AT768"/>
      <c r="AU768"/>
    </row>
    <row r="769" spans="1:47" ht="12.75" customHeight="1" x14ac:dyDescent="0.35">
      <c r="A769" s="311">
        <f>FrontPage!$N$2</f>
        <v>1</v>
      </c>
      <c r="B769" s="311" t="str">
        <f t="shared" si="144"/>
        <v>RO13437</v>
      </c>
      <c r="C769" s="311">
        <f t="shared" si="141"/>
        <v>202526</v>
      </c>
      <c r="D769" s="1148" t="s">
        <v>264</v>
      </c>
      <c r="E769" s="311">
        <v>343</v>
      </c>
      <c r="F769" s="311" t="s">
        <v>554</v>
      </c>
      <c r="G769" s="311">
        <f t="shared" si="140"/>
        <v>0</v>
      </c>
      <c r="H769" s="1153">
        <f t="shared" ca="1" si="143"/>
        <v>0</v>
      </c>
      <c r="I769" s="311">
        <f t="shared" si="142"/>
        <v>7</v>
      </c>
      <c r="J769" s="1151"/>
      <c r="AL769"/>
      <c r="AM769"/>
      <c r="AN769"/>
      <c r="AO769"/>
      <c r="AP769"/>
      <c r="AQ769" s="333"/>
      <c r="AR769"/>
      <c r="AS769"/>
      <c r="AT769"/>
      <c r="AU769"/>
    </row>
    <row r="770" spans="1:47" ht="12.75" customHeight="1" x14ac:dyDescent="0.35">
      <c r="A770" s="311">
        <f>FrontPage!$N$2</f>
        <v>1</v>
      </c>
      <c r="B770" s="311" t="str">
        <f t="shared" si="144"/>
        <v>RO13438</v>
      </c>
      <c r="C770" s="311">
        <f t="shared" si="141"/>
        <v>202526</v>
      </c>
      <c r="D770" s="1148" t="s">
        <v>264</v>
      </c>
      <c r="E770" s="311">
        <v>343</v>
      </c>
      <c r="F770" s="311" t="s">
        <v>555</v>
      </c>
      <c r="G770" s="311">
        <f t="shared" si="140"/>
        <v>0</v>
      </c>
      <c r="H770" s="1153">
        <f t="shared" ca="1" si="143"/>
        <v>0</v>
      </c>
      <c r="I770" s="311">
        <f t="shared" si="142"/>
        <v>8</v>
      </c>
      <c r="J770" s="1151"/>
      <c r="AL770"/>
      <c r="AM770"/>
      <c r="AN770"/>
      <c r="AO770"/>
      <c r="AP770"/>
      <c r="AQ770" s="333"/>
      <c r="AR770"/>
      <c r="AS770"/>
      <c r="AT770"/>
      <c r="AU770"/>
    </row>
    <row r="771" spans="1:47" ht="12.75" customHeight="1" x14ac:dyDescent="0.35">
      <c r="A771" s="311">
        <f>FrontPage!$N$2</f>
        <v>1</v>
      </c>
      <c r="B771" s="311" t="str">
        <f t="shared" si="144"/>
        <v>RO134310</v>
      </c>
      <c r="C771" s="311">
        <f t="shared" si="141"/>
        <v>202526</v>
      </c>
      <c r="D771" s="1148" t="s">
        <v>264</v>
      </c>
      <c r="E771" s="311">
        <v>343</v>
      </c>
      <c r="F771" s="311" t="s">
        <v>557</v>
      </c>
      <c r="G771" s="311">
        <f t="shared" si="140"/>
        <v>0</v>
      </c>
      <c r="H771" s="1153">
        <f t="shared" ca="1" si="143"/>
        <v>0</v>
      </c>
      <c r="I771" s="311">
        <f t="shared" si="142"/>
        <v>10</v>
      </c>
      <c r="J771" s="1151"/>
      <c r="AL771"/>
      <c r="AM771"/>
      <c r="AN771"/>
      <c r="AO771"/>
      <c r="AP771"/>
      <c r="AQ771" s="333"/>
      <c r="AR771"/>
      <c r="AS771"/>
      <c r="AT771"/>
      <c r="AU771"/>
    </row>
    <row r="772" spans="1:47" ht="12.75" customHeight="1" x14ac:dyDescent="0.35">
      <c r="A772" s="311">
        <f>FrontPage!$N$2</f>
        <v>1</v>
      </c>
      <c r="B772" s="311" t="str">
        <f t="shared" si="144"/>
        <v>RO134311</v>
      </c>
      <c r="C772" s="311">
        <f t="shared" si="141"/>
        <v>202526</v>
      </c>
      <c r="D772" s="1148" t="s">
        <v>264</v>
      </c>
      <c r="E772" s="311">
        <v>343</v>
      </c>
      <c r="F772" s="311" t="s">
        <v>558</v>
      </c>
      <c r="G772" s="311">
        <f t="shared" si="140"/>
        <v>0</v>
      </c>
      <c r="H772" s="1153">
        <f t="shared" ca="1" si="143"/>
        <v>0</v>
      </c>
      <c r="I772" s="311">
        <f t="shared" si="142"/>
        <v>11</v>
      </c>
      <c r="J772" s="1151"/>
      <c r="AL772"/>
      <c r="AM772"/>
      <c r="AN772"/>
      <c r="AO772"/>
      <c r="AP772"/>
      <c r="AQ772" s="333"/>
      <c r="AR772"/>
      <c r="AS772"/>
      <c r="AT772"/>
      <c r="AU772"/>
    </row>
    <row r="773" spans="1:47" ht="12.75" customHeight="1" x14ac:dyDescent="0.35">
      <c r="A773" s="311">
        <f>FrontPage!$N$2</f>
        <v>1</v>
      </c>
      <c r="B773" s="311" t="str">
        <f t="shared" si="144"/>
        <v>RO13441.1</v>
      </c>
      <c r="C773" s="311">
        <f t="shared" si="141"/>
        <v>202526</v>
      </c>
      <c r="D773" s="1148" t="s">
        <v>264</v>
      </c>
      <c r="E773" s="311">
        <v>344</v>
      </c>
      <c r="F773" s="311" t="s">
        <v>547</v>
      </c>
      <c r="G773" s="311">
        <f t="shared" si="140"/>
        <v>0</v>
      </c>
      <c r="H773" s="1153">
        <f t="shared" ca="1" si="143"/>
        <v>0</v>
      </c>
      <c r="I773" s="311">
        <f t="shared" si="142"/>
        <v>1.1000000000000001</v>
      </c>
      <c r="J773" s="1151"/>
      <c r="AL773"/>
      <c r="AM773"/>
      <c r="AN773"/>
      <c r="AO773"/>
      <c r="AP773"/>
      <c r="AQ773" s="333"/>
      <c r="AR773"/>
      <c r="AS773"/>
      <c r="AT773"/>
      <c r="AU773"/>
    </row>
    <row r="774" spans="1:47" ht="12.75" customHeight="1" x14ac:dyDescent="0.35">
      <c r="A774" s="311">
        <f>FrontPage!$N$2</f>
        <v>1</v>
      </c>
      <c r="B774" s="311" t="str">
        <f t="shared" si="144"/>
        <v>RO13441.2</v>
      </c>
      <c r="C774" s="311">
        <f t="shared" si="141"/>
        <v>202526</v>
      </c>
      <c r="D774" s="1148" t="s">
        <v>264</v>
      </c>
      <c r="E774" s="311">
        <v>344</v>
      </c>
      <c r="F774" s="311" t="s">
        <v>548</v>
      </c>
      <c r="G774" s="311">
        <f t="shared" si="140"/>
        <v>0</v>
      </c>
      <c r="H774" s="1153">
        <f t="shared" ca="1" si="143"/>
        <v>0</v>
      </c>
      <c r="I774" s="311">
        <f t="shared" si="142"/>
        <v>1.2</v>
      </c>
      <c r="J774" s="1151"/>
      <c r="AL774"/>
      <c r="AM774"/>
      <c r="AN774"/>
      <c r="AO774"/>
      <c r="AP774"/>
      <c r="AQ774" s="333"/>
      <c r="AR774"/>
      <c r="AS774"/>
      <c r="AT774"/>
      <c r="AU774"/>
    </row>
    <row r="775" spans="1:47" ht="12.75" customHeight="1" x14ac:dyDescent="0.35">
      <c r="A775" s="311">
        <f>FrontPage!$N$2</f>
        <v>1</v>
      </c>
      <c r="B775" s="311" t="str">
        <f t="shared" si="144"/>
        <v>RO13442</v>
      </c>
      <c r="C775" s="311">
        <f t="shared" si="141"/>
        <v>202526</v>
      </c>
      <c r="D775" s="1148" t="s">
        <v>264</v>
      </c>
      <c r="E775" s="311">
        <v>344</v>
      </c>
      <c r="F775" s="311" t="s">
        <v>546</v>
      </c>
      <c r="G775" s="311">
        <f t="shared" si="140"/>
        <v>0</v>
      </c>
      <c r="H775" s="1153">
        <f t="shared" ca="1" si="143"/>
        <v>0</v>
      </c>
      <c r="I775" s="311">
        <f t="shared" si="142"/>
        <v>2</v>
      </c>
      <c r="J775" s="1151"/>
      <c r="AL775"/>
      <c r="AM775"/>
      <c r="AN775"/>
      <c r="AO775"/>
      <c r="AP775"/>
      <c r="AQ775" s="333"/>
      <c r="AR775"/>
      <c r="AS775"/>
      <c r="AT775"/>
      <c r="AU775"/>
    </row>
    <row r="776" spans="1:47" ht="12.75" customHeight="1" x14ac:dyDescent="0.35">
      <c r="A776" s="311">
        <f>FrontPage!$N$2</f>
        <v>1</v>
      </c>
      <c r="B776" s="311" t="str">
        <f t="shared" si="144"/>
        <v>RO13443</v>
      </c>
      <c r="C776" s="311">
        <f t="shared" si="141"/>
        <v>202526</v>
      </c>
      <c r="D776" s="1148" t="s">
        <v>264</v>
      </c>
      <c r="E776" s="311">
        <v>344</v>
      </c>
      <c r="F776" s="311" t="s">
        <v>549</v>
      </c>
      <c r="G776" s="311">
        <f t="shared" si="140"/>
        <v>0</v>
      </c>
      <c r="H776" s="1153">
        <f t="shared" ca="1" si="143"/>
        <v>0</v>
      </c>
      <c r="I776" s="311">
        <f t="shared" si="142"/>
        <v>3</v>
      </c>
      <c r="J776" s="1151"/>
      <c r="AL776"/>
      <c r="AM776"/>
      <c r="AN776"/>
      <c r="AO776"/>
      <c r="AP776"/>
      <c r="AQ776" s="333"/>
      <c r="AR776"/>
      <c r="AS776"/>
      <c r="AT776"/>
      <c r="AU776"/>
    </row>
    <row r="777" spans="1:47" ht="12.75" customHeight="1" x14ac:dyDescent="0.35">
      <c r="A777" s="311">
        <f>FrontPage!$N$2</f>
        <v>1</v>
      </c>
      <c r="B777" s="311" t="str">
        <f t="shared" si="144"/>
        <v>RO13445</v>
      </c>
      <c r="C777" s="311">
        <f t="shared" si="141"/>
        <v>202526</v>
      </c>
      <c r="D777" s="1148" t="s">
        <v>264</v>
      </c>
      <c r="E777" s="311">
        <v>344</v>
      </c>
      <c r="F777" s="311" t="s">
        <v>551</v>
      </c>
      <c r="G777" s="311">
        <f t="shared" si="140"/>
        <v>0</v>
      </c>
      <c r="H777" s="1153">
        <f t="shared" ca="1" si="143"/>
        <v>0</v>
      </c>
      <c r="I777" s="311">
        <f t="shared" si="142"/>
        <v>5</v>
      </c>
      <c r="J777" s="1151"/>
      <c r="AL777"/>
      <c r="AM777"/>
      <c r="AN777"/>
      <c r="AO777"/>
      <c r="AP777"/>
      <c r="AQ777" s="333"/>
      <c r="AR777"/>
      <c r="AS777"/>
      <c r="AT777"/>
      <c r="AU777"/>
    </row>
    <row r="778" spans="1:47" ht="12.75" customHeight="1" x14ac:dyDescent="0.35">
      <c r="A778" s="311">
        <f>FrontPage!$N$2</f>
        <v>1</v>
      </c>
      <c r="B778" s="311" t="str">
        <f t="shared" si="144"/>
        <v>RO13446.1</v>
      </c>
      <c r="C778" s="311">
        <f t="shared" si="141"/>
        <v>202526</v>
      </c>
      <c r="D778" s="1148" t="s">
        <v>264</v>
      </c>
      <c r="E778" s="311">
        <v>344</v>
      </c>
      <c r="F778" s="311" t="s">
        <v>552</v>
      </c>
      <c r="G778" s="311">
        <f t="shared" ref="G778:G841" si="145">UANumber</f>
        <v>0</v>
      </c>
      <c r="H778" s="1153">
        <f t="shared" ca="1" si="143"/>
        <v>0</v>
      </c>
      <c r="I778" s="311">
        <f t="shared" si="142"/>
        <v>6.1</v>
      </c>
      <c r="J778" s="1151"/>
      <c r="AL778"/>
      <c r="AM778"/>
      <c r="AN778"/>
      <c r="AO778"/>
      <c r="AP778"/>
      <c r="AQ778" s="333"/>
      <c r="AR778"/>
      <c r="AS778"/>
      <c r="AT778"/>
      <c r="AU778"/>
    </row>
    <row r="779" spans="1:47" ht="12.75" customHeight="1" x14ac:dyDescent="0.35">
      <c r="A779" s="311">
        <f>FrontPage!$N$2</f>
        <v>1</v>
      </c>
      <c r="B779" s="311" t="str">
        <f t="shared" si="144"/>
        <v>RO13446.2</v>
      </c>
      <c r="C779" s="311">
        <f t="shared" si="141"/>
        <v>202526</v>
      </c>
      <c r="D779" s="1148" t="s">
        <v>264</v>
      </c>
      <c r="E779" s="311">
        <v>344</v>
      </c>
      <c r="F779" s="311" t="s">
        <v>553</v>
      </c>
      <c r="G779" s="311">
        <f t="shared" si="145"/>
        <v>0</v>
      </c>
      <c r="H779" s="1153">
        <f t="shared" ca="1" si="143"/>
        <v>0</v>
      </c>
      <c r="I779" s="311">
        <f t="shared" si="142"/>
        <v>6.2</v>
      </c>
      <c r="J779" s="1151"/>
      <c r="AL779"/>
      <c r="AM779"/>
      <c r="AN779"/>
      <c r="AO779"/>
      <c r="AP779"/>
      <c r="AQ779" s="333"/>
      <c r="AR779"/>
      <c r="AS779"/>
      <c r="AT779"/>
      <c r="AU779"/>
    </row>
    <row r="780" spans="1:47" ht="12.75" customHeight="1" x14ac:dyDescent="0.35">
      <c r="A780" s="311">
        <f>FrontPage!$N$2</f>
        <v>1</v>
      </c>
      <c r="B780" s="311" t="str">
        <f t="shared" si="144"/>
        <v>RO13447</v>
      </c>
      <c r="C780" s="311">
        <f t="shared" si="141"/>
        <v>202526</v>
      </c>
      <c r="D780" s="1148" t="s">
        <v>264</v>
      </c>
      <c r="E780" s="311">
        <v>344</v>
      </c>
      <c r="F780" s="311" t="s">
        <v>554</v>
      </c>
      <c r="G780" s="311">
        <f t="shared" si="145"/>
        <v>0</v>
      </c>
      <c r="H780" s="1153">
        <f t="shared" ca="1" si="143"/>
        <v>0</v>
      </c>
      <c r="I780" s="311">
        <f t="shared" si="142"/>
        <v>7</v>
      </c>
      <c r="J780" s="1151"/>
      <c r="AL780"/>
      <c r="AM780"/>
      <c r="AN780"/>
      <c r="AO780"/>
      <c r="AP780"/>
      <c r="AQ780" s="333"/>
      <c r="AR780"/>
      <c r="AS780"/>
      <c r="AT780"/>
      <c r="AU780"/>
    </row>
    <row r="781" spans="1:47" ht="12.75" customHeight="1" x14ac:dyDescent="0.35">
      <c r="A781" s="311">
        <f>FrontPage!$N$2</f>
        <v>1</v>
      </c>
      <c r="B781" s="311" t="str">
        <f t="shared" si="144"/>
        <v>RO13448</v>
      </c>
      <c r="C781" s="311">
        <f t="shared" si="141"/>
        <v>202526</v>
      </c>
      <c r="D781" s="1148" t="s">
        <v>264</v>
      </c>
      <c r="E781" s="311">
        <v>344</v>
      </c>
      <c r="F781" s="311" t="s">
        <v>555</v>
      </c>
      <c r="G781" s="311">
        <f t="shared" si="145"/>
        <v>0</v>
      </c>
      <c r="H781" s="1153">
        <f t="shared" ca="1" si="143"/>
        <v>0</v>
      </c>
      <c r="I781" s="311">
        <f t="shared" si="142"/>
        <v>8</v>
      </c>
      <c r="J781" s="1151"/>
      <c r="AL781"/>
      <c r="AM781"/>
      <c r="AN781"/>
      <c r="AO781"/>
      <c r="AP781"/>
      <c r="AQ781" s="333"/>
      <c r="AR781"/>
      <c r="AS781"/>
      <c r="AT781"/>
      <c r="AU781"/>
    </row>
    <row r="782" spans="1:47" ht="12.75" customHeight="1" x14ac:dyDescent="0.35">
      <c r="A782" s="311">
        <f>FrontPage!$N$2</f>
        <v>1</v>
      </c>
      <c r="B782" s="311" t="str">
        <f t="shared" si="144"/>
        <v>RO134410</v>
      </c>
      <c r="C782" s="311">
        <f t="shared" si="141"/>
        <v>202526</v>
      </c>
      <c r="D782" s="1148" t="s">
        <v>264</v>
      </c>
      <c r="E782" s="311">
        <v>344</v>
      </c>
      <c r="F782" s="311" t="s">
        <v>557</v>
      </c>
      <c r="G782" s="311">
        <f t="shared" si="145"/>
        <v>0</v>
      </c>
      <c r="H782" s="1153">
        <f t="shared" ca="1" si="143"/>
        <v>0</v>
      </c>
      <c r="I782" s="311">
        <f t="shared" si="142"/>
        <v>10</v>
      </c>
      <c r="J782" s="1151"/>
      <c r="AL782"/>
      <c r="AM782"/>
      <c r="AN782"/>
      <c r="AO782"/>
      <c r="AP782"/>
      <c r="AQ782" s="333"/>
      <c r="AR782"/>
      <c r="AS782"/>
      <c r="AT782"/>
      <c r="AU782"/>
    </row>
    <row r="783" spans="1:47" ht="12.75" customHeight="1" x14ac:dyDescent="0.35">
      <c r="A783" s="311">
        <f>FrontPage!$N$2</f>
        <v>1</v>
      </c>
      <c r="B783" s="311" t="str">
        <f t="shared" si="144"/>
        <v>RO134411</v>
      </c>
      <c r="C783" s="311">
        <f t="shared" si="141"/>
        <v>202526</v>
      </c>
      <c r="D783" s="1148" t="s">
        <v>264</v>
      </c>
      <c r="E783" s="311">
        <v>344</v>
      </c>
      <c r="F783" s="311" t="s">
        <v>558</v>
      </c>
      <c r="G783" s="311">
        <f t="shared" si="145"/>
        <v>0</v>
      </c>
      <c r="H783" s="1153">
        <f t="shared" ca="1" si="143"/>
        <v>0</v>
      </c>
      <c r="I783" s="311">
        <f t="shared" si="142"/>
        <v>11</v>
      </c>
      <c r="J783" s="1151"/>
      <c r="AL783"/>
      <c r="AM783"/>
      <c r="AN783"/>
      <c r="AO783"/>
      <c r="AP783"/>
      <c r="AQ783" s="333"/>
      <c r="AR783"/>
      <c r="AS783"/>
      <c r="AT783"/>
      <c r="AU783"/>
    </row>
    <row r="784" spans="1:47" ht="12.75" customHeight="1" x14ac:dyDescent="0.35">
      <c r="A784" s="311">
        <f>FrontPage!$N$2</f>
        <v>1</v>
      </c>
      <c r="B784" s="311" t="str">
        <f t="shared" si="144"/>
        <v>RO13451.1</v>
      </c>
      <c r="C784" s="311">
        <f t="shared" si="141"/>
        <v>202526</v>
      </c>
      <c r="D784" s="1148" t="s">
        <v>264</v>
      </c>
      <c r="E784" s="311">
        <v>345</v>
      </c>
      <c r="F784" s="311" t="s">
        <v>547</v>
      </c>
      <c r="G784" s="311">
        <f t="shared" si="145"/>
        <v>0</v>
      </c>
      <c r="H784" s="1153">
        <f t="shared" ca="1" si="143"/>
        <v>0</v>
      </c>
      <c r="I784" s="311">
        <f t="shared" si="142"/>
        <v>1.1000000000000001</v>
      </c>
      <c r="J784" s="1151"/>
      <c r="AL784"/>
      <c r="AM784"/>
      <c r="AN784"/>
      <c r="AO784"/>
      <c r="AP784"/>
      <c r="AQ784" s="333"/>
      <c r="AR784"/>
      <c r="AS784"/>
      <c r="AT784"/>
      <c r="AU784"/>
    </row>
    <row r="785" spans="1:47" ht="12.75" customHeight="1" x14ac:dyDescent="0.35">
      <c r="A785" s="311">
        <f>FrontPage!$N$2</f>
        <v>1</v>
      </c>
      <c r="B785" s="311" t="str">
        <f t="shared" si="144"/>
        <v>RO13451.2</v>
      </c>
      <c r="C785" s="311">
        <f t="shared" si="141"/>
        <v>202526</v>
      </c>
      <c r="D785" s="1148" t="s">
        <v>264</v>
      </c>
      <c r="E785" s="311">
        <v>345</v>
      </c>
      <c r="F785" s="311" t="s">
        <v>548</v>
      </c>
      <c r="G785" s="311">
        <f t="shared" si="145"/>
        <v>0</v>
      </c>
      <c r="H785" s="1153">
        <f t="shared" ca="1" si="143"/>
        <v>0</v>
      </c>
      <c r="I785" s="311">
        <f t="shared" si="142"/>
        <v>1.2</v>
      </c>
      <c r="J785" s="1151"/>
      <c r="AL785"/>
      <c r="AM785"/>
      <c r="AN785"/>
      <c r="AO785"/>
      <c r="AP785"/>
      <c r="AQ785" s="333"/>
      <c r="AR785"/>
      <c r="AS785"/>
      <c r="AT785"/>
      <c r="AU785"/>
    </row>
    <row r="786" spans="1:47" ht="12.75" customHeight="1" x14ac:dyDescent="0.35">
      <c r="A786" s="311">
        <f>FrontPage!$N$2</f>
        <v>1</v>
      </c>
      <c r="B786" s="311" t="str">
        <f t="shared" si="144"/>
        <v>RO13452</v>
      </c>
      <c r="C786" s="311">
        <f t="shared" si="141"/>
        <v>202526</v>
      </c>
      <c r="D786" s="1148" t="s">
        <v>264</v>
      </c>
      <c r="E786" s="311">
        <v>345</v>
      </c>
      <c r="F786" s="311" t="s">
        <v>546</v>
      </c>
      <c r="G786" s="311">
        <f t="shared" si="145"/>
        <v>0</v>
      </c>
      <c r="H786" s="1153">
        <f t="shared" ca="1" si="143"/>
        <v>0</v>
      </c>
      <c r="I786" s="311">
        <f t="shared" si="142"/>
        <v>2</v>
      </c>
      <c r="J786" s="1151"/>
      <c r="AL786"/>
      <c r="AM786"/>
      <c r="AN786"/>
      <c r="AO786"/>
      <c r="AP786"/>
      <c r="AQ786" s="333"/>
      <c r="AR786"/>
      <c r="AS786"/>
      <c r="AT786"/>
      <c r="AU786"/>
    </row>
    <row r="787" spans="1:47" ht="12.75" customHeight="1" x14ac:dyDescent="0.35">
      <c r="A787" s="311">
        <f>FrontPage!$N$2</f>
        <v>1</v>
      </c>
      <c r="B787" s="311" t="str">
        <f t="shared" si="144"/>
        <v>RO13453</v>
      </c>
      <c r="C787" s="311">
        <f t="shared" si="141"/>
        <v>202526</v>
      </c>
      <c r="D787" s="1148" t="s">
        <v>264</v>
      </c>
      <c r="E787" s="311">
        <v>345</v>
      </c>
      <c r="F787" s="311" t="s">
        <v>549</v>
      </c>
      <c r="G787" s="311">
        <f t="shared" si="145"/>
        <v>0</v>
      </c>
      <c r="H787" s="1153">
        <f t="shared" ca="1" si="143"/>
        <v>0</v>
      </c>
      <c r="I787" s="311">
        <f t="shared" si="142"/>
        <v>3</v>
      </c>
      <c r="J787" s="1151"/>
      <c r="AL787"/>
      <c r="AM787"/>
      <c r="AN787"/>
      <c r="AO787"/>
      <c r="AP787"/>
      <c r="AQ787" s="333"/>
      <c r="AR787"/>
      <c r="AS787"/>
      <c r="AT787"/>
      <c r="AU787"/>
    </row>
    <row r="788" spans="1:47" ht="12.75" customHeight="1" x14ac:dyDescent="0.35">
      <c r="A788" s="311">
        <f>FrontPage!$N$2</f>
        <v>1</v>
      </c>
      <c r="B788" s="311" t="str">
        <f t="shared" si="144"/>
        <v>RO13455</v>
      </c>
      <c r="C788" s="311">
        <f t="shared" si="141"/>
        <v>202526</v>
      </c>
      <c r="D788" s="1148" t="s">
        <v>264</v>
      </c>
      <c r="E788" s="311">
        <v>345</v>
      </c>
      <c r="F788" s="311" t="s">
        <v>551</v>
      </c>
      <c r="G788" s="311">
        <f t="shared" si="145"/>
        <v>0</v>
      </c>
      <c r="H788" s="1153">
        <f t="shared" ca="1" si="143"/>
        <v>0</v>
      </c>
      <c r="I788" s="311">
        <f t="shared" si="142"/>
        <v>5</v>
      </c>
      <c r="J788" s="1151"/>
      <c r="AL788"/>
      <c r="AM788"/>
      <c r="AN788"/>
      <c r="AO788"/>
      <c r="AP788"/>
      <c r="AQ788" s="333"/>
      <c r="AR788"/>
      <c r="AS788"/>
      <c r="AT788"/>
      <c r="AU788"/>
    </row>
    <row r="789" spans="1:47" ht="12.75" customHeight="1" x14ac:dyDescent="0.35">
      <c r="A789" s="311">
        <f>FrontPage!$N$2</f>
        <v>1</v>
      </c>
      <c r="B789" s="311" t="str">
        <f t="shared" si="144"/>
        <v>RO13456.1</v>
      </c>
      <c r="C789" s="311">
        <f t="shared" si="141"/>
        <v>202526</v>
      </c>
      <c r="D789" s="1148" t="s">
        <v>264</v>
      </c>
      <c r="E789" s="311">
        <v>345</v>
      </c>
      <c r="F789" s="311" t="s">
        <v>552</v>
      </c>
      <c r="G789" s="311">
        <f t="shared" si="145"/>
        <v>0</v>
      </c>
      <c r="H789" s="1153">
        <f t="shared" ca="1" si="143"/>
        <v>0</v>
      </c>
      <c r="I789" s="311">
        <f t="shared" si="142"/>
        <v>6.1</v>
      </c>
      <c r="J789" s="1151"/>
      <c r="AL789"/>
      <c r="AM789"/>
      <c r="AN789"/>
      <c r="AO789"/>
      <c r="AP789"/>
      <c r="AQ789" s="333"/>
      <c r="AR789"/>
      <c r="AS789"/>
      <c r="AT789"/>
      <c r="AU789"/>
    </row>
    <row r="790" spans="1:47" ht="12.75" customHeight="1" x14ac:dyDescent="0.35">
      <c r="A790" s="311">
        <f>FrontPage!$N$2</f>
        <v>1</v>
      </c>
      <c r="B790" s="311" t="str">
        <f t="shared" si="144"/>
        <v>RO13456.2</v>
      </c>
      <c r="C790" s="311">
        <f t="shared" si="141"/>
        <v>202526</v>
      </c>
      <c r="D790" s="1148" t="s">
        <v>264</v>
      </c>
      <c r="E790" s="311">
        <v>345</v>
      </c>
      <c r="F790" s="311" t="s">
        <v>553</v>
      </c>
      <c r="G790" s="311">
        <f t="shared" si="145"/>
        <v>0</v>
      </c>
      <c r="H790" s="1153">
        <f t="shared" ca="1" si="143"/>
        <v>0</v>
      </c>
      <c r="I790" s="311">
        <f t="shared" si="142"/>
        <v>6.2</v>
      </c>
      <c r="J790" s="1151"/>
      <c r="AL790"/>
      <c r="AM790"/>
      <c r="AN790"/>
      <c r="AO790"/>
      <c r="AP790"/>
      <c r="AQ790" s="333"/>
      <c r="AR790"/>
      <c r="AS790"/>
      <c r="AT790"/>
      <c r="AU790"/>
    </row>
    <row r="791" spans="1:47" ht="12.75" customHeight="1" x14ac:dyDescent="0.35">
      <c r="A791" s="311">
        <f>FrontPage!$N$2</f>
        <v>1</v>
      </c>
      <c r="B791" s="311" t="str">
        <f t="shared" si="144"/>
        <v>RO13457</v>
      </c>
      <c r="C791" s="311">
        <f t="shared" si="141"/>
        <v>202526</v>
      </c>
      <c r="D791" s="1148" t="s">
        <v>264</v>
      </c>
      <c r="E791" s="311">
        <v>345</v>
      </c>
      <c r="F791" s="311" t="s">
        <v>554</v>
      </c>
      <c r="G791" s="311">
        <f t="shared" si="145"/>
        <v>0</v>
      </c>
      <c r="H791" s="1153">
        <f t="shared" ca="1" si="143"/>
        <v>0</v>
      </c>
      <c r="I791" s="311">
        <f t="shared" si="142"/>
        <v>7</v>
      </c>
      <c r="J791" s="1151"/>
      <c r="AL791"/>
      <c r="AM791"/>
      <c r="AN791"/>
      <c r="AO791"/>
      <c r="AP791"/>
      <c r="AQ791" s="333"/>
      <c r="AR791"/>
      <c r="AS791"/>
      <c r="AT791"/>
      <c r="AU791"/>
    </row>
    <row r="792" spans="1:47" ht="12.75" customHeight="1" x14ac:dyDescent="0.35">
      <c r="A792" s="311">
        <f>FrontPage!$N$2</f>
        <v>1</v>
      </c>
      <c r="B792" s="311" t="str">
        <f t="shared" si="144"/>
        <v>RO13458</v>
      </c>
      <c r="C792" s="311">
        <f t="shared" si="141"/>
        <v>202526</v>
      </c>
      <c r="D792" s="1148" t="s">
        <v>264</v>
      </c>
      <c r="E792" s="311">
        <v>345</v>
      </c>
      <c r="F792" s="311" t="s">
        <v>555</v>
      </c>
      <c r="G792" s="311">
        <f t="shared" si="145"/>
        <v>0</v>
      </c>
      <c r="H792" s="1153">
        <f t="shared" ca="1" si="143"/>
        <v>0</v>
      </c>
      <c r="I792" s="311">
        <f t="shared" si="142"/>
        <v>8</v>
      </c>
      <c r="J792" s="1151"/>
      <c r="AL792"/>
      <c r="AM792"/>
      <c r="AN792"/>
      <c r="AO792"/>
      <c r="AP792"/>
      <c r="AQ792" s="333"/>
      <c r="AR792"/>
      <c r="AS792"/>
      <c r="AT792"/>
      <c r="AU792"/>
    </row>
    <row r="793" spans="1:47" ht="12.75" customHeight="1" x14ac:dyDescent="0.35">
      <c r="A793" s="311">
        <f>FrontPage!$N$2</f>
        <v>1</v>
      </c>
      <c r="B793" s="311" t="str">
        <f t="shared" si="144"/>
        <v>RO134510</v>
      </c>
      <c r="C793" s="311">
        <f t="shared" si="141"/>
        <v>202526</v>
      </c>
      <c r="D793" s="1148" t="s">
        <v>264</v>
      </c>
      <c r="E793" s="311">
        <v>345</v>
      </c>
      <c r="F793" s="311" t="s">
        <v>557</v>
      </c>
      <c r="G793" s="311">
        <f t="shared" si="145"/>
        <v>0</v>
      </c>
      <c r="H793" s="1153">
        <f t="shared" ca="1" si="143"/>
        <v>0</v>
      </c>
      <c r="I793" s="311">
        <f t="shared" si="142"/>
        <v>10</v>
      </c>
      <c r="J793" s="1151"/>
      <c r="AL793"/>
      <c r="AM793"/>
      <c r="AN793"/>
      <c r="AO793"/>
      <c r="AP793"/>
      <c r="AQ793" s="333"/>
      <c r="AR793"/>
      <c r="AS793"/>
      <c r="AT793"/>
      <c r="AU793"/>
    </row>
    <row r="794" spans="1:47" ht="12.75" customHeight="1" x14ac:dyDescent="0.35">
      <c r="A794" s="311">
        <f>FrontPage!$N$2</f>
        <v>1</v>
      </c>
      <c r="B794" s="311" t="str">
        <f t="shared" si="144"/>
        <v>RO134511</v>
      </c>
      <c r="C794" s="311">
        <f t="shared" si="141"/>
        <v>202526</v>
      </c>
      <c r="D794" s="1148" t="s">
        <v>264</v>
      </c>
      <c r="E794" s="311">
        <v>345</v>
      </c>
      <c r="F794" s="311" t="s">
        <v>558</v>
      </c>
      <c r="G794" s="311">
        <f t="shared" si="145"/>
        <v>0</v>
      </c>
      <c r="H794" s="1153">
        <f t="shared" ca="1" si="143"/>
        <v>0</v>
      </c>
      <c r="I794" s="311">
        <f t="shared" si="142"/>
        <v>11</v>
      </c>
      <c r="J794" s="1151"/>
      <c r="AL794"/>
      <c r="AM794"/>
      <c r="AN794"/>
      <c r="AO794"/>
      <c r="AP794"/>
      <c r="AQ794" s="333"/>
      <c r="AR794"/>
      <c r="AS794"/>
      <c r="AT794"/>
      <c r="AU794"/>
    </row>
    <row r="795" spans="1:47" ht="12.75" customHeight="1" x14ac:dyDescent="0.35">
      <c r="A795" s="311">
        <f>FrontPage!$N$2</f>
        <v>1</v>
      </c>
      <c r="B795" s="311" t="str">
        <f t="shared" si="144"/>
        <v>RO13501.1</v>
      </c>
      <c r="C795" s="311">
        <f t="shared" si="141"/>
        <v>202526</v>
      </c>
      <c r="D795" s="1148" t="s">
        <v>264</v>
      </c>
      <c r="E795" s="311">
        <v>350</v>
      </c>
      <c r="F795" s="311" t="s">
        <v>547</v>
      </c>
      <c r="G795" s="311">
        <f t="shared" si="145"/>
        <v>0</v>
      </c>
      <c r="H795" s="1153">
        <f t="shared" ca="1" si="143"/>
        <v>0</v>
      </c>
      <c r="I795" s="311">
        <f t="shared" si="142"/>
        <v>1.1000000000000001</v>
      </c>
      <c r="J795" s="1151"/>
      <c r="AL795"/>
      <c r="AM795"/>
      <c r="AN795"/>
      <c r="AO795"/>
      <c r="AP795"/>
      <c r="AQ795" s="333"/>
      <c r="AR795"/>
      <c r="AS795"/>
      <c r="AT795"/>
      <c r="AU795"/>
    </row>
    <row r="796" spans="1:47" ht="12.75" customHeight="1" x14ac:dyDescent="0.35">
      <c r="A796" s="311">
        <f>FrontPage!$N$2</f>
        <v>1</v>
      </c>
      <c r="B796" s="311" t="str">
        <f t="shared" si="144"/>
        <v>RO13501.2</v>
      </c>
      <c r="C796" s="311">
        <f t="shared" si="141"/>
        <v>202526</v>
      </c>
      <c r="D796" s="1148" t="s">
        <v>264</v>
      </c>
      <c r="E796" s="311">
        <v>350</v>
      </c>
      <c r="F796" s="311" t="s">
        <v>548</v>
      </c>
      <c r="G796" s="311">
        <f t="shared" si="145"/>
        <v>0</v>
      </c>
      <c r="H796" s="1153">
        <f t="shared" ca="1" si="143"/>
        <v>0</v>
      </c>
      <c r="I796" s="311">
        <f t="shared" si="142"/>
        <v>1.2</v>
      </c>
      <c r="J796" s="1151"/>
      <c r="AL796"/>
      <c r="AM796"/>
      <c r="AN796"/>
      <c r="AO796"/>
      <c r="AP796"/>
      <c r="AQ796" s="333"/>
      <c r="AR796"/>
      <c r="AS796"/>
      <c r="AT796"/>
      <c r="AU796"/>
    </row>
    <row r="797" spans="1:47" ht="12.75" customHeight="1" x14ac:dyDescent="0.35">
      <c r="A797" s="311">
        <f>FrontPage!$N$2</f>
        <v>1</v>
      </c>
      <c r="B797" s="311" t="str">
        <f t="shared" si="144"/>
        <v>RO13502</v>
      </c>
      <c r="C797" s="311">
        <f t="shared" si="141"/>
        <v>202526</v>
      </c>
      <c r="D797" s="1148" t="s">
        <v>264</v>
      </c>
      <c r="E797" s="311">
        <v>350</v>
      </c>
      <c r="F797" s="311" t="s">
        <v>546</v>
      </c>
      <c r="G797" s="311">
        <f t="shared" si="145"/>
        <v>0</v>
      </c>
      <c r="H797" s="1153">
        <f t="shared" ca="1" si="143"/>
        <v>0</v>
      </c>
      <c r="I797" s="311">
        <f t="shared" si="142"/>
        <v>2</v>
      </c>
      <c r="J797" s="1151"/>
      <c r="AL797"/>
      <c r="AM797"/>
      <c r="AN797"/>
      <c r="AO797"/>
      <c r="AP797"/>
      <c r="AQ797" s="333"/>
      <c r="AR797"/>
      <c r="AS797"/>
      <c r="AT797"/>
      <c r="AU797"/>
    </row>
    <row r="798" spans="1:47" ht="12.75" customHeight="1" x14ac:dyDescent="0.35">
      <c r="A798" s="311">
        <f>FrontPage!$N$2</f>
        <v>1</v>
      </c>
      <c r="B798" s="311" t="str">
        <f t="shared" si="144"/>
        <v>RO13503</v>
      </c>
      <c r="C798" s="311">
        <f t="shared" si="141"/>
        <v>202526</v>
      </c>
      <c r="D798" s="1148" t="s">
        <v>264</v>
      </c>
      <c r="E798" s="311">
        <v>350</v>
      </c>
      <c r="F798" s="311" t="s">
        <v>549</v>
      </c>
      <c r="G798" s="311">
        <f t="shared" si="145"/>
        <v>0</v>
      </c>
      <c r="H798" s="1153">
        <f t="shared" ca="1" si="143"/>
        <v>0</v>
      </c>
      <c r="I798" s="311">
        <f t="shared" si="142"/>
        <v>3</v>
      </c>
      <c r="J798" s="1151"/>
      <c r="AL798"/>
      <c r="AM798"/>
      <c r="AN798"/>
      <c r="AO798"/>
      <c r="AP798"/>
      <c r="AQ798" s="333"/>
      <c r="AR798"/>
      <c r="AS798"/>
      <c r="AT798"/>
      <c r="AU798"/>
    </row>
    <row r="799" spans="1:47" ht="12.75" customHeight="1" x14ac:dyDescent="0.35">
      <c r="A799" s="311">
        <f>FrontPage!$N$2</f>
        <v>1</v>
      </c>
      <c r="B799" s="311" t="str">
        <f t="shared" si="144"/>
        <v>RO13505</v>
      </c>
      <c r="C799" s="311">
        <f t="shared" si="141"/>
        <v>202526</v>
      </c>
      <c r="D799" s="1148" t="s">
        <v>264</v>
      </c>
      <c r="E799" s="311">
        <v>350</v>
      </c>
      <c r="F799" s="311" t="s">
        <v>551</v>
      </c>
      <c r="G799" s="311">
        <f t="shared" si="145"/>
        <v>0</v>
      </c>
      <c r="H799" s="1153">
        <f t="shared" ca="1" si="143"/>
        <v>0</v>
      </c>
      <c r="I799" s="311">
        <f t="shared" si="142"/>
        <v>5</v>
      </c>
      <c r="J799" s="1151"/>
      <c r="AL799"/>
      <c r="AM799"/>
      <c r="AN799"/>
      <c r="AO799"/>
      <c r="AP799"/>
      <c r="AQ799" s="333"/>
      <c r="AR799"/>
      <c r="AS799"/>
      <c r="AT799"/>
      <c r="AU799"/>
    </row>
    <row r="800" spans="1:47" ht="12.75" customHeight="1" x14ac:dyDescent="0.35">
      <c r="A800" s="311">
        <f>FrontPage!$N$2</f>
        <v>1</v>
      </c>
      <c r="B800" s="311" t="str">
        <f t="shared" si="144"/>
        <v>RO13506.1</v>
      </c>
      <c r="C800" s="311">
        <f t="shared" si="141"/>
        <v>202526</v>
      </c>
      <c r="D800" s="1148" t="s">
        <v>264</v>
      </c>
      <c r="E800" s="311">
        <v>350</v>
      </c>
      <c r="F800" s="311" t="s">
        <v>552</v>
      </c>
      <c r="G800" s="311">
        <f t="shared" si="145"/>
        <v>0</v>
      </c>
      <c r="H800" s="1153">
        <f t="shared" ca="1" si="143"/>
        <v>0</v>
      </c>
      <c r="I800" s="311">
        <f t="shared" si="142"/>
        <v>6.1</v>
      </c>
      <c r="J800" s="1151"/>
      <c r="AL800"/>
      <c r="AM800"/>
      <c r="AN800"/>
      <c r="AO800"/>
      <c r="AP800"/>
      <c r="AQ800" s="333"/>
      <c r="AR800"/>
      <c r="AS800"/>
      <c r="AT800"/>
      <c r="AU800"/>
    </row>
    <row r="801" spans="1:47" ht="12.75" customHeight="1" x14ac:dyDescent="0.35">
      <c r="A801" s="311">
        <f>FrontPage!$N$2</f>
        <v>1</v>
      </c>
      <c r="B801" s="311" t="str">
        <f t="shared" si="144"/>
        <v>RO13506.2</v>
      </c>
      <c r="C801" s="311">
        <f t="shared" ref="C801:C864" si="146">year</f>
        <v>202526</v>
      </c>
      <c r="D801" s="1148" t="s">
        <v>264</v>
      </c>
      <c r="E801" s="311">
        <v>350</v>
      </c>
      <c r="F801" s="311" t="s">
        <v>553</v>
      </c>
      <c r="G801" s="311">
        <f t="shared" si="145"/>
        <v>0</v>
      </c>
      <c r="H801" s="1153">
        <f t="shared" ca="1" si="143"/>
        <v>0</v>
      </c>
      <c r="I801" s="311">
        <f t="shared" si="142"/>
        <v>6.2</v>
      </c>
      <c r="J801" s="1151"/>
      <c r="AL801"/>
      <c r="AM801"/>
      <c r="AN801"/>
      <c r="AO801"/>
      <c r="AP801"/>
      <c r="AQ801" s="333"/>
      <c r="AR801"/>
      <c r="AS801"/>
      <c r="AT801"/>
      <c r="AU801"/>
    </row>
    <row r="802" spans="1:47" ht="12.75" customHeight="1" x14ac:dyDescent="0.35">
      <c r="A802" s="311">
        <f>FrontPage!$N$2</f>
        <v>1</v>
      </c>
      <c r="B802" s="311" t="str">
        <f t="shared" si="144"/>
        <v>RO13507</v>
      </c>
      <c r="C802" s="311">
        <f t="shared" si="146"/>
        <v>202526</v>
      </c>
      <c r="D802" s="1148" t="s">
        <v>264</v>
      </c>
      <c r="E802" s="311">
        <v>350</v>
      </c>
      <c r="F802" s="311" t="s">
        <v>554</v>
      </c>
      <c r="G802" s="311">
        <f t="shared" si="145"/>
        <v>0</v>
      </c>
      <c r="H802" s="1153">
        <f t="shared" ca="1" si="143"/>
        <v>0</v>
      </c>
      <c r="I802" s="311">
        <f t="shared" si="142"/>
        <v>7</v>
      </c>
      <c r="J802" s="1151"/>
      <c r="AL802"/>
      <c r="AM802"/>
      <c r="AN802"/>
      <c r="AO802"/>
      <c r="AP802"/>
      <c r="AQ802" s="333"/>
      <c r="AR802"/>
      <c r="AS802"/>
      <c r="AT802"/>
      <c r="AU802"/>
    </row>
    <row r="803" spans="1:47" ht="12.75" customHeight="1" x14ac:dyDescent="0.35">
      <c r="A803" s="311">
        <f>FrontPage!$N$2</f>
        <v>1</v>
      </c>
      <c r="B803" s="311" t="str">
        <f t="shared" si="144"/>
        <v>RO13508</v>
      </c>
      <c r="C803" s="311">
        <f t="shared" si="146"/>
        <v>202526</v>
      </c>
      <c r="D803" s="1148" t="s">
        <v>264</v>
      </c>
      <c r="E803" s="311">
        <v>350</v>
      </c>
      <c r="F803" s="311" t="s">
        <v>555</v>
      </c>
      <c r="G803" s="311">
        <f t="shared" si="145"/>
        <v>0</v>
      </c>
      <c r="H803" s="1153">
        <f t="shared" ca="1" si="143"/>
        <v>0</v>
      </c>
      <c r="I803" s="311">
        <f t="shared" si="142"/>
        <v>8</v>
      </c>
      <c r="J803" s="1151"/>
      <c r="AL803"/>
      <c r="AM803"/>
      <c r="AN803"/>
      <c r="AO803"/>
      <c r="AP803"/>
      <c r="AQ803" s="333"/>
      <c r="AR803"/>
      <c r="AS803"/>
      <c r="AT803"/>
      <c r="AU803"/>
    </row>
    <row r="804" spans="1:47" ht="12.75" customHeight="1" x14ac:dyDescent="0.35">
      <c r="A804" s="311">
        <f>FrontPage!$N$2</f>
        <v>1</v>
      </c>
      <c r="B804" s="311" t="str">
        <f t="shared" si="144"/>
        <v>RO135010</v>
      </c>
      <c r="C804" s="311">
        <f t="shared" si="146"/>
        <v>202526</v>
      </c>
      <c r="D804" s="1148" t="s">
        <v>264</v>
      </c>
      <c r="E804" s="311">
        <v>350</v>
      </c>
      <c r="F804" s="311" t="s">
        <v>557</v>
      </c>
      <c r="G804" s="311">
        <f t="shared" si="145"/>
        <v>0</v>
      </c>
      <c r="H804" s="1153">
        <f t="shared" ca="1" si="143"/>
        <v>0</v>
      </c>
      <c r="I804" s="311">
        <f t="shared" si="142"/>
        <v>10</v>
      </c>
      <c r="J804" s="1151"/>
      <c r="AL804"/>
      <c r="AM804"/>
      <c r="AN804"/>
      <c r="AO804"/>
      <c r="AP804"/>
      <c r="AQ804" s="333"/>
      <c r="AR804"/>
      <c r="AS804"/>
      <c r="AT804"/>
      <c r="AU804"/>
    </row>
    <row r="805" spans="1:47" ht="12.75" customHeight="1" x14ac:dyDescent="0.35">
      <c r="A805" s="311">
        <f>FrontPage!$N$2</f>
        <v>1</v>
      </c>
      <c r="B805" s="311" t="str">
        <f t="shared" si="144"/>
        <v>RO135011</v>
      </c>
      <c r="C805" s="311">
        <f t="shared" si="146"/>
        <v>202526</v>
      </c>
      <c r="D805" s="1148" t="s">
        <v>264</v>
      </c>
      <c r="E805" s="311">
        <v>350</v>
      </c>
      <c r="F805" s="311" t="s">
        <v>558</v>
      </c>
      <c r="G805" s="311">
        <f t="shared" si="145"/>
        <v>0</v>
      </c>
      <c r="H805" s="1153">
        <f t="shared" ca="1" si="143"/>
        <v>0</v>
      </c>
      <c r="I805" s="311">
        <f t="shared" si="142"/>
        <v>11</v>
      </c>
      <c r="J805" s="1151"/>
      <c r="AL805"/>
      <c r="AM805"/>
      <c r="AN805"/>
      <c r="AO805"/>
      <c r="AP805"/>
      <c r="AQ805" s="333"/>
      <c r="AR805"/>
      <c r="AS805"/>
      <c r="AT805"/>
      <c r="AU805"/>
    </row>
    <row r="806" spans="1:47" ht="12.75" customHeight="1" x14ac:dyDescent="0.35">
      <c r="A806" s="311">
        <f>FrontPage!$N$2</f>
        <v>1</v>
      </c>
      <c r="B806" s="311" t="str">
        <f t="shared" si="144"/>
        <v>RO13511.1</v>
      </c>
      <c r="C806" s="311">
        <f t="shared" si="146"/>
        <v>202526</v>
      </c>
      <c r="D806" s="1148" t="s">
        <v>264</v>
      </c>
      <c r="E806" s="311">
        <v>351</v>
      </c>
      <c r="F806" s="311" t="s">
        <v>547</v>
      </c>
      <c r="G806" s="311">
        <f t="shared" si="145"/>
        <v>0</v>
      </c>
      <c r="H806" s="1153">
        <f t="shared" ca="1" si="143"/>
        <v>0</v>
      </c>
      <c r="I806" s="311">
        <f t="shared" si="142"/>
        <v>1.1000000000000001</v>
      </c>
      <c r="J806" s="1151"/>
      <c r="AL806"/>
      <c r="AM806"/>
      <c r="AN806"/>
      <c r="AO806"/>
      <c r="AP806"/>
      <c r="AQ806" s="333"/>
      <c r="AR806"/>
      <c r="AS806"/>
      <c r="AT806"/>
      <c r="AU806"/>
    </row>
    <row r="807" spans="1:47" ht="12.75" customHeight="1" x14ac:dyDescent="0.35">
      <c r="A807" s="311">
        <f>FrontPage!$N$2</f>
        <v>1</v>
      </c>
      <c r="B807" s="311" t="str">
        <f t="shared" si="144"/>
        <v>RO13511.2</v>
      </c>
      <c r="C807" s="311">
        <f t="shared" si="146"/>
        <v>202526</v>
      </c>
      <c r="D807" s="1148" t="s">
        <v>264</v>
      </c>
      <c r="E807" s="311">
        <v>351</v>
      </c>
      <c r="F807" s="311" t="s">
        <v>548</v>
      </c>
      <c r="G807" s="311">
        <f t="shared" si="145"/>
        <v>0</v>
      </c>
      <c r="H807" s="1153">
        <f t="shared" ca="1" si="143"/>
        <v>0</v>
      </c>
      <c r="I807" s="311">
        <f t="shared" si="142"/>
        <v>1.2</v>
      </c>
      <c r="J807" s="1151"/>
      <c r="AL807"/>
      <c r="AM807"/>
      <c r="AN807"/>
      <c r="AO807"/>
      <c r="AP807"/>
      <c r="AQ807" s="333"/>
      <c r="AR807"/>
      <c r="AS807"/>
      <c r="AT807"/>
      <c r="AU807"/>
    </row>
    <row r="808" spans="1:47" ht="12.75" customHeight="1" x14ac:dyDescent="0.35">
      <c r="A808" s="311">
        <f>FrontPage!$N$2</f>
        <v>1</v>
      </c>
      <c r="B808" s="311" t="str">
        <f t="shared" si="144"/>
        <v>RO13512</v>
      </c>
      <c r="C808" s="311">
        <f t="shared" si="146"/>
        <v>202526</v>
      </c>
      <c r="D808" s="1148" t="s">
        <v>264</v>
      </c>
      <c r="E808" s="311">
        <v>351</v>
      </c>
      <c r="F808" s="311" t="s">
        <v>546</v>
      </c>
      <c r="G808" s="311">
        <f t="shared" si="145"/>
        <v>0</v>
      </c>
      <c r="H808" s="1153">
        <f t="shared" ca="1" si="143"/>
        <v>0</v>
      </c>
      <c r="I808" s="311">
        <f t="shared" si="142"/>
        <v>2</v>
      </c>
      <c r="J808" s="1151"/>
      <c r="AL808"/>
      <c r="AM808"/>
      <c r="AN808"/>
      <c r="AO808"/>
      <c r="AP808"/>
      <c r="AQ808" s="333"/>
      <c r="AR808"/>
      <c r="AS808"/>
      <c r="AT808"/>
      <c r="AU808"/>
    </row>
    <row r="809" spans="1:47" ht="12.75" customHeight="1" x14ac:dyDescent="0.35">
      <c r="A809" s="311">
        <f>FrontPage!$N$2</f>
        <v>1</v>
      </c>
      <c r="B809" s="311" t="str">
        <f t="shared" si="144"/>
        <v>RO13513</v>
      </c>
      <c r="C809" s="311">
        <f t="shared" si="146"/>
        <v>202526</v>
      </c>
      <c r="D809" s="1148" t="s">
        <v>264</v>
      </c>
      <c r="E809" s="311">
        <v>351</v>
      </c>
      <c r="F809" s="311" t="s">
        <v>549</v>
      </c>
      <c r="G809" s="311">
        <f t="shared" si="145"/>
        <v>0</v>
      </c>
      <c r="H809" s="1153">
        <f t="shared" ca="1" si="143"/>
        <v>0</v>
      </c>
      <c r="I809" s="311">
        <f t="shared" si="142"/>
        <v>3</v>
      </c>
      <c r="J809" s="1151"/>
      <c r="AL809"/>
      <c r="AM809"/>
      <c r="AN809"/>
      <c r="AO809"/>
      <c r="AP809"/>
      <c r="AQ809" s="333"/>
      <c r="AR809"/>
      <c r="AS809"/>
      <c r="AT809"/>
      <c r="AU809"/>
    </row>
    <row r="810" spans="1:47" ht="12.75" customHeight="1" x14ac:dyDescent="0.35">
      <c r="A810" s="311">
        <f>FrontPage!$N$2</f>
        <v>1</v>
      </c>
      <c r="B810" s="311" t="str">
        <f t="shared" si="144"/>
        <v>RO13515</v>
      </c>
      <c r="C810" s="311">
        <f t="shared" si="146"/>
        <v>202526</v>
      </c>
      <c r="D810" s="1148" t="s">
        <v>264</v>
      </c>
      <c r="E810" s="311">
        <v>351</v>
      </c>
      <c r="F810" s="311" t="s">
        <v>551</v>
      </c>
      <c r="G810" s="311">
        <f t="shared" si="145"/>
        <v>0</v>
      </c>
      <c r="H810" s="1153">
        <f t="shared" ca="1" si="143"/>
        <v>0</v>
      </c>
      <c r="I810" s="311">
        <f t="shared" si="142"/>
        <v>5</v>
      </c>
      <c r="J810" s="1151"/>
      <c r="AL810"/>
      <c r="AM810"/>
      <c r="AN810"/>
      <c r="AO810"/>
      <c r="AP810"/>
      <c r="AQ810" s="333"/>
      <c r="AR810"/>
      <c r="AS810"/>
      <c r="AT810"/>
      <c r="AU810"/>
    </row>
    <row r="811" spans="1:47" ht="12.75" customHeight="1" x14ac:dyDescent="0.35">
      <c r="A811" s="311">
        <f>FrontPage!$N$2</f>
        <v>1</v>
      </c>
      <c r="B811" s="311" t="str">
        <f t="shared" si="144"/>
        <v>RO13516.1</v>
      </c>
      <c r="C811" s="311">
        <f t="shared" si="146"/>
        <v>202526</v>
      </c>
      <c r="D811" s="1148" t="s">
        <v>264</v>
      </c>
      <c r="E811" s="311">
        <v>351</v>
      </c>
      <c r="F811" s="311" t="s">
        <v>552</v>
      </c>
      <c r="G811" s="311">
        <f t="shared" si="145"/>
        <v>0</v>
      </c>
      <c r="H811" s="1153">
        <f t="shared" ca="1" si="143"/>
        <v>0</v>
      </c>
      <c r="I811" s="311">
        <f t="shared" si="142"/>
        <v>6.1</v>
      </c>
      <c r="J811" s="1151"/>
      <c r="AL811"/>
      <c r="AM811"/>
      <c r="AN811"/>
      <c r="AO811"/>
      <c r="AP811"/>
      <c r="AQ811" s="333"/>
      <c r="AR811"/>
      <c r="AS811"/>
      <c r="AT811"/>
      <c r="AU811"/>
    </row>
    <row r="812" spans="1:47" ht="12.75" customHeight="1" x14ac:dyDescent="0.35">
      <c r="A812" s="311">
        <f>FrontPage!$N$2</f>
        <v>1</v>
      </c>
      <c r="B812" s="311" t="str">
        <f t="shared" si="144"/>
        <v>RO13516.2</v>
      </c>
      <c r="C812" s="311">
        <f t="shared" si="146"/>
        <v>202526</v>
      </c>
      <c r="D812" s="1148" t="s">
        <v>264</v>
      </c>
      <c r="E812" s="311">
        <v>351</v>
      </c>
      <c r="F812" s="311" t="s">
        <v>553</v>
      </c>
      <c r="G812" s="311">
        <f t="shared" si="145"/>
        <v>0</v>
      </c>
      <c r="H812" s="1153">
        <f t="shared" ca="1" si="143"/>
        <v>0</v>
      </c>
      <c r="I812" s="311">
        <f t="shared" ref="I812:I875" si="147">VLOOKUP(F812,CIndex,2,FALSE)</f>
        <v>6.2</v>
      </c>
      <c r="J812" s="1151"/>
      <c r="AL812"/>
      <c r="AM812"/>
      <c r="AN812"/>
      <c r="AO812"/>
      <c r="AP812"/>
      <c r="AQ812" s="333"/>
      <c r="AR812"/>
      <c r="AS812"/>
      <c r="AT812"/>
      <c r="AU812"/>
    </row>
    <row r="813" spans="1:47" ht="12.75" customHeight="1" x14ac:dyDescent="0.35">
      <c r="A813" s="311">
        <f>FrontPage!$N$2</f>
        <v>1</v>
      </c>
      <c r="B813" s="311" t="str">
        <f t="shared" si="144"/>
        <v>RO13517</v>
      </c>
      <c r="C813" s="311">
        <f t="shared" si="146"/>
        <v>202526</v>
      </c>
      <c r="D813" s="1148" t="s">
        <v>264</v>
      </c>
      <c r="E813" s="311">
        <v>351</v>
      </c>
      <c r="F813" s="311" t="s">
        <v>554</v>
      </c>
      <c r="G813" s="311">
        <f t="shared" si="145"/>
        <v>0</v>
      </c>
      <c r="H813" s="1153">
        <f t="shared" ref="H813:H876" ca="1" si="148">IF(UANumber = 0,0,IF(VLOOKUP(E813,INDIRECT("_"&amp;D813),MATCH(F813,INDIRECT("_"&amp;D813&amp;$I$2),0),FALSE)="",0,VLOOKUP(E813,INDIRECT("_"&amp;D813),MATCH(F813,INDIRECT("_"&amp;D813&amp;$I$2),0),FALSE)))</f>
        <v>0</v>
      </c>
      <c r="I813" s="311">
        <f t="shared" si="147"/>
        <v>7</v>
      </c>
      <c r="J813" s="1151"/>
      <c r="AL813"/>
      <c r="AM813"/>
      <c r="AN813"/>
      <c r="AO813"/>
      <c r="AP813"/>
      <c r="AQ813" s="333"/>
      <c r="AR813"/>
      <c r="AS813"/>
      <c r="AT813"/>
      <c r="AU813"/>
    </row>
    <row r="814" spans="1:47" ht="12.75" customHeight="1" x14ac:dyDescent="0.35">
      <c r="A814" s="311">
        <f>FrontPage!$N$2</f>
        <v>1</v>
      </c>
      <c r="B814" s="311" t="str">
        <f t="shared" si="144"/>
        <v>RO13518</v>
      </c>
      <c r="C814" s="311">
        <f t="shared" si="146"/>
        <v>202526</v>
      </c>
      <c r="D814" s="1148" t="s">
        <v>264</v>
      </c>
      <c r="E814" s="311">
        <v>351</v>
      </c>
      <c r="F814" s="311" t="s">
        <v>555</v>
      </c>
      <c r="G814" s="311">
        <f t="shared" si="145"/>
        <v>0</v>
      </c>
      <c r="H814" s="1153">
        <f t="shared" ca="1" si="148"/>
        <v>0</v>
      </c>
      <c r="I814" s="311">
        <f t="shared" si="147"/>
        <v>8</v>
      </c>
      <c r="J814" s="1151"/>
      <c r="AL814"/>
      <c r="AM814"/>
      <c r="AN814"/>
      <c r="AO814"/>
      <c r="AP814"/>
      <c r="AQ814" s="333"/>
      <c r="AR814"/>
      <c r="AS814"/>
      <c r="AT814"/>
      <c r="AU814"/>
    </row>
    <row r="815" spans="1:47" ht="12.75" customHeight="1" x14ac:dyDescent="0.35">
      <c r="A815" s="311">
        <f>FrontPage!$N$2</f>
        <v>1</v>
      </c>
      <c r="B815" s="311" t="str">
        <f t="shared" si="144"/>
        <v>RO135110</v>
      </c>
      <c r="C815" s="311">
        <f t="shared" si="146"/>
        <v>202526</v>
      </c>
      <c r="D815" s="1148" t="s">
        <v>264</v>
      </c>
      <c r="E815" s="311">
        <v>351</v>
      </c>
      <c r="F815" s="311" t="s">
        <v>557</v>
      </c>
      <c r="G815" s="311">
        <f t="shared" si="145"/>
        <v>0</v>
      </c>
      <c r="H815" s="1153">
        <f t="shared" ca="1" si="148"/>
        <v>0</v>
      </c>
      <c r="I815" s="311">
        <f t="shared" si="147"/>
        <v>10</v>
      </c>
      <c r="J815" s="1151"/>
      <c r="AL815"/>
      <c r="AM815"/>
      <c r="AN815"/>
      <c r="AO815"/>
      <c r="AP815"/>
      <c r="AQ815" s="333"/>
      <c r="AR815"/>
      <c r="AS815"/>
      <c r="AT815"/>
      <c r="AU815"/>
    </row>
    <row r="816" spans="1:47" ht="12.75" customHeight="1" x14ac:dyDescent="0.35">
      <c r="A816" s="311">
        <f>FrontPage!$N$2</f>
        <v>1</v>
      </c>
      <c r="B816" s="311" t="str">
        <f t="shared" si="144"/>
        <v>RO135111</v>
      </c>
      <c r="C816" s="311">
        <f t="shared" si="146"/>
        <v>202526</v>
      </c>
      <c r="D816" s="1148" t="s">
        <v>264</v>
      </c>
      <c r="E816" s="311">
        <v>351</v>
      </c>
      <c r="F816" s="311" t="s">
        <v>558</v>
      </c>
      <c r="G816" s="311">
        <f t="shared" si="145"/>
        <v>0</v>
      </c>
      <c r="H816" s="1153">
        <f t="shared" ca="1" si="148"/>
        <v>0</v>
      </c>
      <c r="I816" s="311">
        <f t="shared" si="147"/>
        <v>11</v>
      </c>
      <c r="J816" s="1151"/>
      <c r="AL816"/>
      <c r="AM816"/>
      <c r="AN816"/>
      <c r="AO816"/>
      <c r="AP816"/>
      <c r="AQ816" s="333"/>
      <c r="AR816"/>
      <c r="AS816"/>
      <c r="AT816"/>
      <c r="AU816"/>
    </row>
    <row r="817" spans="1:47" ht="12.75" customHeight="1" x14ac:dyDescent="0.35">
      <c r="A817" s="311">
        <f>FrontPage!$N$2</f>
        <v>1</v>
      </c>
      <c r="B817" s="311" t="str">
        <f t="shared" si="144"/>
        <v>RO13521.1</v>
      </c>
      <c r="C817" s="311">
        <f t="shared" si="146"/>
        <v>202526</v>
      </c>
      <c r="D817" s="1148" t="s">
        <v>264</v>
      </c>
      <c r="E817" s="311">
        <v>352</v>
      </c>
      <c r="F817" s="311" t="s">
        <v>547</v>
      </c>
      <c r="G817" s="311">
        <f t="shared" si="145"/>
        <v>0</v>
      </c>
      <c r="H817" s="1153">
        <f t="shared" ca="1" si="148"/>
        <v>0</v>
      </c>
      <c r="I817" s="311">
        <f t="shared" si="147"/>
        <v>1.1000000000000001</v>
      </c>
      <c r="J817" s="1151"/>
      <c r="AL817"/>
      <c r="AM817"/>
      <c r="AN817"/>
      <c r="AO817"/>
      <c r="AP817"/>
      <c r="AQ817" s="333"/>
      <c r="AR817"/>
      <c r="AS817"/>
      <c r="AT817"/>
      <c r="AU817"/>
    </row>
    <row r="818" spans="1:47" ht="12.75" customHeight="1" x14ac:dyDescent="0.35">
      <c r="A818" s="311">
        <f>FrontPage!$N$2</f>
        <v>1</v>
      </c>
      <c r="B818" s="311" t="str">
        <f t="shared" si="144"/>
        <v>RO13521.2</v>
      </c>
      <c r="C818" s="311">
        <f t="shared" si="146"/>
        <v>202526</v>
      </c>
      <c r="D818" s="1148" t="s">
        <v>264</v>
      </c>
      <c r="E818" s="311">
        <v>352</v>
      </c>
      <c r="F818" s="311" t="s">
        <v>548</v>
      </c>
      <c r="G818" s="311">
        <f t="shared" si="145"/>
        <v>0</v>
      </c>
      <c r="H818" s="1153">
        <f t="shared" ca="1" si="148"/>
        <v>0</v>
      </c>
      <c r="I818" s="311">
        <f t="shared" si="147"/>
        <v>1.2</v>
      </c>
      <c r="J818" s="1151"/>
      <c r="AL818"/>
      <c r="AM818"/>
      <c r="AN818"/>
      <c r="AO818"/>
      <c r="AP818"/>
      <c r="AQ818" s="333"/>
      <c r="AR818"/>
      <c r="AS818"/>
      <c r="AT818"/>
      <c r="AU818"/>
    </row>
    <row r="819" spans="1:47" ht="12.75" customHeight="1" x14ac:dyDescent="0.35">
      <c r="A819" s="311">
        <f>FrontPage!$N$2</f>
        <v>1</v>
      </c>
      <c r="B819" s="311" t="str">
        <f t="shared" si="144"/>
        <v>RO13522</v>
      </c>
      <c r="C819" s="311">
        <f t="shared" si="146"/>
        <v>202526</v>
      </c>
      <c r="D819" s="1148" t="s">
        <v>264</v>
      </c>
      <c r="E819" s="311">
        <v>352</v>
      </c>
      <c r="F819" s="311" t="s">
        <v>546</v>
      </c>
      <c r="G819" s="311">
        <f t="shared" si="145"/>
        <v>0</v>
      </c>
      <c r="H819" s="1153">
        <f t="shared" ca="1" si="148"/>
        <v>0</v>
      </c>
      <c r="I819" s="311">
        <f t="shared" si="147"/>
        <v>2</v>
      </c>
      <c r="J819" s="1151"/>
      <c r="AL819"/>
      <c r="AM819"/>
      <c r="AN819"/>
      <c r="AO819"/>
      <c r="AP819"/>
      <c r="AQ819" s="333"/>
      <c r="AR819"/>
      <c r="AS819"/>
      <c r="AT819"/>
      <c r="AU819"/>
    </row>
    <row r="820" spans="1:47" ht="12.75" customHeight="1" x14ac:dyDescent="0.35">
      <c r="A820" s="311">
        <f>FrontPage!$N$2</f>
        <v>1</v>
      </c>
      <c r="B820" s="311" t="str">
        <f t="shared" ref="B820:B883" si="149">D820&amp;E820&amp;I820</f>
        <v>RO13523</v>
      </c>
      <c r="C820" s="311">
        <f t="shared" si="146"/>
        <v>202526</v>
      </c>
      <c r="D820" s="1148" t="s">
        <v>264</v>
      </c>
      <c r="E820" s="311">
        <v>352</v>
      </c>
      <c r="F820" s="311" t="s">
        <v>549</v>
      </c>
      <c r="G820" s="311">
        <f t="shared" si="145"/>
        <v>0</v>
      </c>
      <c r="H820" s="1153">
        <f t="shared" ca="1" si="148"/>
        <v>0</v>
      </c>
      <c r="I820" s="311">
        <f t="shared" si="147"/>
        <v>3</v>
      </c>
      <c r="J820" s="1151"/>
      <c r="AL820"/>
      <c r="AM820"/>
      <c r="AN820"/>
      <c r="AO820"/>
      <c r="AP820"/>
      <c r="AQ820" s="333"/>
      <c r="AR820"/>
      <c r="AS820"/>
      <c r="AT820"/>
      <c r="AU820"/>
    </row>
    <row r="821" spans="1:47" ht="12.75" customHeight="1" x14ac:dyDescent="0.35">
      <c r="A821" s="311">
        <f>FrontPage!$N$2</f>
        <v>1</v>
      </c>
      <c r="B821" s="311" t="str">
        <f t="shared" si="149"/>
        <v>RO13525</v>
      </c>
      <c r="C821" s="311">
        <f t="shared" si="146"/>
        <v>202526</v>
      </c>
      <c r="D821" s="1148" t="s">
        <v>264</v>
      </c>
      <c r="E821" s="311">
        <v>352</v>
      </c>
      <c r="F821" s="311" t="s">
        <v>551</v>
      </c>
      <c r="G821" s="311">
        <f t="shared" si="145"/>
        <v>0</v>
      </c>
      <c r="H821" s="1153">
        <f t="shared" ca="1" si="148"/>
        <v>0</v>
      </c>
      <c r="I821" s="311">
        <f t="shared" si="147"/>
        <v>5</v>
      </c>
      <c r="J821" s="1151"/>
      <c r="AL821"/>
      <c r="AM821"/>
      <c r="AN821"/>
      <c r="AO821"/>
      <c r="AP821"/>
      <c r="AQ821" s="333"/>
      <c r="AR821"/>
      <c r="AS821"/>
      <c r="AT821"/>
      <c r="AU821"/>
    </row>
    <row r="822" spans="1:47" ht="12.75" customHeight="1" x14ac:dyDescent="0.35">
      <c r="A822" s="311">
        <f>FrontPage!$N$2</f>
        <v>1</v>
      </c>
      <c r="B822" s="311" t="str">
        <f t="shared" si="149"/>
        <v>RO13526.1</v>
      </c>
      <c r="C822" s="311">
        <f t="shared" si="146"/>
        <v>202526</v>
      </c>
      <c r="D822" s="1148" t="s">
        <v>264</v>
      </c>
      <c r="E822" s="311">
        <v>352</v>
      </c>
      <c r="F822" s="311" t="s">
        <v>552</v>
      </c>
      <c r="G822" s="311">
        <f t="shared" si="145"/>
        <v>0</v>
      </c>
      <c r="H822" s="1153">
        <f t="shared" ca="1" si="148"/>
        <v>0</v>
      </c>
      <c r="I822" s="311">
        <f t="shared" si="147"/>
        <v>6.1</v>
      </c>
      <c r="J822" s="1151"/>
      <c r="AL822"/>
      <c r="AM822"/>
      <c r="AN822"/>
      <c r="AO822"/>
      <c r="AP822"/>
      <c r="AQ822" s="333"/>
      <c r="AR822"/>
      <c r="AS822"/>
      <c r="AT822"/>
      <c r="AU822"/>
    </row>
    <row r="823" spans="1:47" ht="12.75" customHeight="1" x14ac:dyDescent="0.35">
      <c r="A823" s="311">
        <f>FrontPage!$N$2</f>
        <v>1</v>
      </c>
      <c r="B823" s="311" t="str">
        <f t="shared" si="149"/>
        <v>RO13526.2</v>
      </c>
      <c r="C823" s="311">
        <f t="shared" si="146"/>
        <v>202526</v>
      </c>
      <c r="D823" s="1148" t="s">
        <v>264</v>
      </c>
      <c r="E823" s="311">
        <v>352</v>
      </c>
      <c r="F823" s="311" t="s">
        <v>553</v>
      </c>
      <c r="G823" s="311">
        <f t="shared" si="145"/>
        <v>0</v>
      </c>
      <c r="H823" s="1153">
        <f t="shared" ca="1" si="148"/>
        <v>0</v>
      </c>
      <c r="I823" s="311">
        <f t="shared" si="147"/>
        <v>6.2</v>
      </c>
      <c r="J823" s="1151"/>
      <c r="AL823"/>
      <c r="AM823"/>
      <c r="AN823"/>
      <c r="AO823"/>
      <c r="AP823"/>
      <c r="AQ823" s="333"/>
      <c r="AR823"/>
      <c r="AS823"/>
      <c r="AT823"/>
      <c r="AU823"/>
    </row>
    <row r="824" spans="1:47" ht="12.75" customHeight="1" x14ac:dyDescent="0.35">
      <c r="A824" s="311">
        <f>FrontPage!$N$2</f>
        <v>1</v>
      </c>
      <c r="B824" s="311" t="str">
        <f t="shared" si="149"/>
        <v>RO13527</v>
      </c>
      <c r="C824" s="311">
        <f t="shared" si="146"/>
        <v>202526</v>
      </c>
      <c r="D824" s="1148" t="s">
        <v>264</v>
      </c>
      <c r="E824" s="311">
        <v>352</v>
      </c>
      <c r="F824" s="311" t="s">
        <v>554</v>
      </c>
      <c r="G824" s="311">
        <f t="shared" si="145"/>
        <v>0</v>
      </c>
      <c r="H824" s="1153">
        <f t="shared" ca="1" si="148"/>
        <v>0</v>
      </c>
      <c r="I824" s="311">
        <f t="shared" si="147"/>
        <v>7</v>
      </c>
      <c r="J824" s="1151"/>
      <c r="AL824"/>
      <c r="AM824"/>
      <c r="AN824"/>
      <c r="AO824"/>
      <c r="AP824"/>
      <c r="AQ824" s="333"/>
      <c r="AR824"/>
      <c r="AS824"/>
      <c r="AT824"/>
      <c r="AU824"/>
    </row>
    <row r="825" spans="1:47" ht="12.75" customHeight="1" x14ac:dyDescent="0.35">
      <c r="A825" s="311">
        <f>FrontPage!$N$2</f>
        <v>1</v>
      </c>
      <c r="B825" s="311" t="str">
        <f t="shared" si="149"/>
        <v>RO13528</v>
      </c>
      <c r="C825" s="311">
        <f t="shared" si="146"/>
        <v>202526</v>
      </c>
      <c r="D825" s="1148" t="s">
        <v>264</v>
      </c>
      <c r="E825" s="311">
        <v>352</v>
      </c>
      <c r="F825" s="311" t="s">
        <v>555</v>
      </c>
      <c r="G825" s="311">
        <f t="shared" si="145"/>
        <v>0</v>
      </c>
      <c r="H825" s="1153">
        <f t="shared" ca="1" si="148"/>
        <v>0</v>
      </c>
      <c r="I825" s="311">
        <f t="shared" si="147"/>
        <v>8</v>
      </c>
      <c r="J825" s="1151"/>
      <c r="AL825"/>
      <c r="AM825"/>
      <c r="AN825"/>
      <c r="AO825"/>
      <c r="AP825"/>
      <c r="AQ825" s="333"/>
      <c r="AR825"/>
      <c r="AS825"/>
      <c r="AT825"/>
      <c r="AU825"/>
    </row>
    <row r="826" spans="1:47" ht="12.75" customHeight="1" x14ac:dyDescent="0.35">
      <c r="A826" s="311">
        <f>FrontPage!$N$2</f>
        <v>1</v>
      </c>
      <c r="B826" s="311" t="str">
        <f t="shared" si="149"/>
        <v>RO135210</v>
      </c>
      <c r="C826" s="311">
        <f t="shared" si="146"/>
        <v>202526</v>
      </c>
      <c r="D826" s="1148" t="s">
        <v>264</v>
      </c>
      <c r="E826" s="311">
        <v>352</v>
      </c>
      <c r="F826" s="311" t="s">
        <v>557</v>
      </c>
      <c r="G826" s="311">
        <f t="shared" si="145"/>
        <v>0</v>
      </c>
      <c r="H826" s="1153">
        <f t="shared" ca="1" si="148"/>
        <v>0</v>
      </c>
      <c r="I826" s="311">
        <f t="shared" si="147"/>
        <v>10</v>
      </c>
      <c r="J826" s="1151"/>
      <c r="AL826"/>
      <c r="AM826"/>
      <c r="AN826"/>
      <c r="AO826"/>
      <c r="AP826"/>
      <c r="AQ826" s="333"/>
      <c r="AR826"/>
      <c r="AS826"/>
      <c r="AT826"/>
      <c r="AU826"/>
    </row>
    <row r="827" spans="1:47" ht="12.75" customHeight="1" x14ac:dyDescent="0.35">
      <c r="A827" s="311">
        <f>FrontPage!$N$2</f>
        <v>1</v>
      </c>
      <c r="B827" s="311" t="str">
        <f t="shared" si="149"/>
        <v>RO135211</v>
      </c>
      <c r="C827" s="311">
        <f t="shared" si="146"/>
        <v>202526</v>
      </c>
      <c r="D827" s="1148" t="s">
        <v>264</v>
      </c>
      <c r="E827" s="311">
        <v>352</v>
      </c>
      <c r="F827" s="311" t="s">
        <v>558</v>
      </c>
      <c r="G827" s="311">
        <f t="shared" si="145"/>
        <v>0</v>
      </c>
      <c r="H827" s="1153">
        <f t="shared" ca="1" si="148"/>
        <v>0</v>
      </c>
      <c r="I827" s="311">
        <f t="shared" si="147"/>
        <v>11</v>
      </c>
      <c r="J827" s="1151"/>
      <c r="AL827"/>
      <c r="AM827"/>
      <c r="AN827"/>
      <c r="AO827"/>
      <c r="AP827"/>
      <c r="AQ827" s="333"/>
      <c r="AR827"/>
      <c r="AS827"/>
      <c r="AT827"/>
      <c r="AU827"/>
    </row>
    <row r="828" spans="1:47" ht="12.75" customHeight="1" x14ac:dyDescent="0.35">
      <c r="A828" s="311">
        <f>FrontPage!$N$2</f>
        <v>1</v>
      </c>
      <c r="B828" s="311" t="str">
        <f t="shared" si="149"/>
        <v>RO13531.1</v>
      </c>
      <c r="C828" s="311">
        <f t="shared" si="146"/>
        <v>202526</v>
      </c>
      <c r="D828" s="1148" t="s">
        <v>264</v>
      </c>
      <c r="E828" s="311">
        <v>353</v>
      </c>
      <c r="F828" s="311" t="s">
        <v>547</v>
      </c>
      <c r="G828" s="311">
        <f t="shared" si="145"/>
        <v>0</v>
      </c>
      <c r="H828" s="1153">
        <f t="shared" ca="1" si="148"/>
        <v>0</v>
      </c>
      <c r="I828" s="311">
        <f t="shared" si="147"/>
        <v>1.1000000000000001</v>
      </c>
      <c r="J828" s="1151"/>
      <c r="AL828"/>
      <c r="AM828"/>
      <c r="AN828"/>
      <c r="AO828"/>
      <c r="AP828"/>
      <c r="AQ828" s="333"/>
      <c r="AR828"/>
      <c r="AS828"/>
      <c r="AT828"/>
      <c r="AU828"/>
    </row>
    <row r="829" spans="1:47" ht="12.75" customHeight="1" x14ac:dyDescent="0.35">
      <c r="A829" s="311">
        <f>FrontPage!$N$2</f>
        <v>1</v>
      </c>
      <c r="B829" s="311" t="str">
        <f t="shared" si="149"/>
        <v>RO13531.2</v>
      </c>
      <c r="C829" s="311">
        <f t="shared" si="146"/>
        <v>202526</v>
      </c>
      <c r="D829" s="1148" t="s">
        <v>264</v>
      </c>
      <c r="E829" s="311">
        <v>353</v>
      </c>
      <c r="F829" s="311" t="s">
        <v>548</v>
      </c>
      <c r="G829" s="311">
        <f t="shared" si="145"/>
        <v>0</v>
      </c>
      <c r="H829" s="1153">
        <f t="shared" ca="1" si="148"/>
        <v>0</v>
      </c>
      <c r="I829" s="311">
        <f t="shared" si="147"/>
        <v>1.2</v>
      </c>
      <c r="J829" s="1151"/>
      <c r="AL829"/>
      <c r="AM829"/>
      <c r="AN829"/>
      <c r="AO829"/>
      <c r="AP829"/>
      <c r="AQ829" s="333"/>
      <c r="AR829"/>
      <c r="AS829"/>
      <c r="AT829"/>
      <c r="AU829"/>
    </row>
    <row r="830" spans="1:47" ht="12.75" customHeight="1" x14ac:dyDescent="0.35">
      <c r="A830" s="311">
        <f>FrontPage!$N$2</f>
        <v>1</v>
      </c>
      <c r="B830" s="311" t="str">
        <f t="shared" si="149"/>
        <v>RO13532</v>
      </c>
      <c r="C830" s="311">
        <f t="shared" si="146"/>
        <v>202526</v>
      </c>
      <c r="D830" s="1148" t="s">
        <v>264</v>
      </c>
      <c r="E830" s="311">
        <v>353</v>
      </c>
      <c r="F830" s="311" t="s">
        <v>546</v>
      </c>
      <c r="G830" s="311">
        <f t="shared" si="145"/>
        <v>0</v>
      </c>
      <c r="H830" s="1153">
        <f t="shared" ca="1" si="148"/>
        <v>0</v>
      </c>
      <c r="I830" s="311">
        <f t="shared" si="147"/>
        <v>2</v>
      </c>
      <c r="J830" s="1151"/>
      <c r="AL830"/>
      <c r="AM830"/>
      <c r="AN830"/>
      <c r="AO830"/>
      <c r="AP830"/>
      <c r="AQ830" s="333"/>
      <c r="AR830"/>
      <c r="AS830"/>
      <c r="AT830"/>
      <c r="AU830"/>
    </row>
    <row r="831" spans="1:47" ht="12.75" customHeight="1" x14ac:dyDescent="0.35">
      <c r="A831" s="311">
        <f>FrontPage!$N$2</f>
        <v>1</v>
      </c>
      <c r="B831" s="311" t="str">
        <f t="shared" si="149"/>
        <v>RO13533</v>
      </c>
      <c r="C831" s="311">
        <f t="shared" si="146"/>
        <v>202526</v>
      </c>
      <c r="D831" s="1148" t="s">
        <v>264</v>
      </c>
      <c r="E831" s="311">
        <v>353</v>
      </c>
      <c r="F831" s="311" t="s">
        <v>549</v>
      </c>
      <c r="G831" s="311">
        <f t="shared" si="145"/>
        <v>0</v>
      </c>
      <c r="H831" s="1153">
        <f t="shared" ca="1" si="148"/>
        <v>0</v>
      </c>
      <c r="I831" s="311">
        <f t="shared" si="147"/>
        <v>3</v>
      </c>
      <c r="J831" s="1151"/>
      <c r="AL831"/>
      <c r="AM831"/>
      <c r="AN831"/>
      <c r="AO831"/>
      <c r="AP831"/>
      <c r="AQ831" s="333"/>
      <c r="AR831"/>
      <c r="AS831"/>
      <c r="AT831"/>
      <c r="AU831"/>
    </row>
    <row r="832" spans="1:47" ht="12.75" customHeight="1" x14ac:dyDescent="0.35">
      <c r="A832" s="311">
        <f>FrontPage!$N$2</f>
        <v>1</v>
      </c>
      <c r="B832" s="311" t="str">
        <f t="shared" si="149"/>
        <v>RO13535</v>
      </c>
      <c r="C832" s="311">
        <f t="shared" si="146"/>
        <v>202526</v>
      </c>
      <c r="D832" s="1148" t="s">
        <v>264</v>
      </c>
      <c r="E832" s="311">
        <v>353</v>
      </c>
      <c r="F832" s="311" t="s">
        <v>551</v>
      </c>
      <c r="G832" s="311">
        <f t="shared" si="145"/>
        <v>0</v>
      </c>
      <c r="H832" s="1153">
        <f t="shared" ca="1" si="148"/>
        <v>0</v>
      </c>
      <c r="I832" s="311">
        <f t="shared" si="147"/>
        <v>5</v>
      </c>
      <c r="J832" s="1151"/>
      <c r="AL832"/>
      <c r="AM832"/>
      <c r="AN832"/>
      <c r="AO832"/>
      <c r="AP832"/>
      <c r="AQ832" s="333"/>
      <c r="AR832"/>
      <c r="AS832"/>
      <c r="AT832"/>
      <c r="AU832"/>
    </row>
    <row r="833" spans="1:47" ht="12.75" customHeight="1" x14ac:dyDescent="0.35">
      <c r="A833" s="311">
        <f>FrontPage!$N$2</f>
        <v>1</v>
      </c>
      <c r="B833" s="311" t="str">
        <f t="shared" si="149"/>
        <v>RO13536.1</v>
      </c>
      <c r="C833" s="311">
        <f t="shared" si="146"/>
        <v>202526</v>
      </c>
      <c r="D833" s="1148" t="s">
        <v>264</v>
      </c>
      <c r="E833" s="311">
        <v>353</v>
      </c>
      <c r="F833" s="311" t="s">
        <v>552</v>
      </c>
      <c r="G833" s="311">
        <f t="shared" si="145"/>
        <v>0</v>
      </c>
      <c r="H833" s="1153">
        <f t="shared" ca="1" si="148"/>
        <v>0</v>
      </c>
      <c r="I833" s="311">
        <f t="shared" si="147"/>
        <v>6.1</v>
      </c>
      <c r="J833" s="1151"/>
      <c r="AL833"/>
      <c r="AM833"/>
      <c r="AN833"/>
      <c r="AO833"/>
      <c r="AP833"/>
      <c r="AQ833" s="333"/>
      <c r="AR833"/>
      <c r="AS833"/>
      <c r="AT833"/>
      <c r="AU833"/>
    </row>
    <row r="834" spans="1:47" ht="12.75" customHeight="1" x14ac:dyDescent="0.35">
      <c r="A834" s="311">
        <f>FrontPage!$N$2</f>
        <v>1</v>
      </c>
      <c r="B834" s="311" t="str">
        <f t="shared" si="149"/>
        <v>RO13536.2</v>
      </c>
      <c r="C834" s="311">
        <f t="shared" si="146"/>
        <v>202526</v>
      </c>
      <c r="D834" s="1148" t="s">
        <v>264</v>
      </c>
      <c r="E834" s="311">
        <v>353</v>
      </c>
      <c r="F834" s="311" t="s">
        <v>553</v>
      </c>
      <c r="G834" s="311">
        <f t="shared" si="145"/>
        <v>0</v>
      </c>
      <c r="H834" s="1153">
        <f t="shared" ca="1" si="148"/>
        <v>0</v>
      </c>
      <c r="I834" s="311">
        <f t="shared" si="147"/>
        <v>6.2</v>
      </c>
      <c r="J834" s="1151"/>
      <c r="AL834"/>
      <c r="AM834"/>
      <c r="AN834"/>
      <c r="AO834"/>
      <c r="AP834"/>
      <c r="AQ834" s="333"/>
      <c r="AR834"/>
      <c r="AS834"/>
      <c r="AT834"/>
      <c r="AU834"/>
    </row>
    <row r="835" spans="1:47" ht="12.75" customHeight="1" x14ac:dyDescent="0.35">
      <c r="A835" s="311">
        <f>FrontPage!$N$2</f>
        <v>1</v>
      </c>
      <c r="B835" s="311" t="str">
        <f t="shared" si="149"/>
        <v>RO13537</v>
      </c>
      <c r="C835" s="311">
        <f t="shared" si="146"/>
        <v>202526</v>
      </c>
      <c r="D835" s="1148" t="s">
        <v>264</v>
      </c>
      <c r="E835" s="311">
        <v>353</v>
      </c>
      <c r="F835" s="311" t="s">
        <v>554</v>
      </c>
      <c r="G835" s="311">
        <f t="shared" si="145"/>
        <v>0</v>
      </c>
      <c r="H835" s="1153">
        <f t="shared" ca="1" si="148"/>
        <v>0</v>
      </c>
      <c r="I835" s="311">
        <f t="shared" si="147"/>
        <v>7</v>
      </c>
      <c r="J835" s="1151"/>
      <c r="AL835"/>
      <c r="AM835"/>
      <c r="AN835"/>
      <c r="AO835"/>
      <c r="AP835"/>
      <c r="AQ835" s="333"/>
      <c r="AR835"/>
      <c r="AS835"/>
      <c r="AT835"/>
      <c r="AU835"/>
    </row>
    <row r="836" spans="1:47" ht="12.75" customHeight="1" x14ac:dyDescent="0.35">
      <c r="A836" s="311">
        <f>FrontPage!$N$2</f>
        <v>1</v>
      </c>
      <c r="B836" s="311" t="str">
        <f t="shared" si="149"/>
        <v>RO13538</v>
      </c>
      <c r="C836" s="311">
        <f t="shared" si="146"/>
        <v>202526</v>
      </c>
      <c r="D836" s="1148" t="s">
        <v>264</v>
      </c>
      <c r="E836" s="311">
        <v>353</v>
      </c>
      <c r="F836" s="311" t="s">
        <v>555</v>
      </c>
      <c r="G836" s="311">
        <f t="shared" si="145"/>
        <v>0</v>
      </c>
      <c r="H836" s="1153">
        <f t="shared" ca="1" si="148"/>
        <v>0</v>
      </c>
      <c r="I836" s="311">
        <f t="shared" si="147"/>
        <v>8</v>
      </c>
      <c r="J836" s="1151"/>
      <c r="AL836"/>
      <c r="AM836"/>
      <c r="AN836"/>
      <c r="AO836"/>
      <c r="AP836"/>
      <c r="AQ836" s="333"/>
      <c r="AR836"/>
      <c r="AS836"/>
      <c r="AT836"/>
      <c r="AU836"/>
    </row>
    <row r="837" spans="1:47" ht="12.75" customHeight="1" x14ac:dyDescent="0.35">
      <c r="A837" s="311">
        <f>FrontPage!$N$2</f>
        <v>1</v>
      </c>
      <c r="B837" s="311" t="str">
        <f t="shared" si="149"/>
        <v>RO135310</v>
      </c>
      <c r="C837" s="311">
        <f t="shared" si="146"/>
        <v>202526</v>
      </c>
      <c r="D837" s="1148" t="s">
        <v>264</v>
      </c>
      <c r="E837" s="311">
        <v>353</v>
      </c>
      <c r="F837" s="311" t="s">
        <v>557</v>
      </c>
      <c r="G837" s="311">
        <f t="shared" si="145"/>
        <v>0</v>
      </c>
      <c r="H837" s="1153">
        <f t="shared" ca="1" si="148"/>
        <v>0</v>
      </c>
      <c r="I837" s="311">
        <f t="shared" si="147"/>
        <v>10</v>
      </c>
      <c r="J837" s="1151"/>
      <c r="AL837"/>
      <c r="AM837"/>
      <c r="AN837"/>
      <c r="AO837"/>
      <c r="AP837"/>
      <c r="AQ837" s="333"/>
      <c r="AR837"/>
      <c r="AS837"/>
      <c r="AT837"/>
      <c r="AU837"/>
    </row>
    <row r="838" spans="1:47" ht="12.75" customHeight="1" x14ac:dyDescent="0.35">
      <c r="A838" s="311">
        <f>FrontPage!$N$2</f>
        <v>1</v>
      </c>
      <c r="B838" s="311" t="str">
        <f t="shared" si="149"/>
        <v>RO135311</v>
      </c>
      <c r="C838" s="311">
        <f t="shared" si="146"/>
        <v>202526</v>
      </c>
      <c r="D838" s="1148" t="s">
        <v>264</v>
      </c>
      <c r="E838" s="311">
        <v>353</v>
      </c>
      <c r="F838" s="311" t="s">
        <v>558</v>
      </c>
      <c r="G838" s="311">
        <f t="shared" si="145"/>
        <v>0</v>
      </c>
      <c r="H838" s="1153">
        <f t="shared" ca="1" si="148"/>
        <v>0</v>
      </c>
      <c r="I838" s="311">
        <f t="shared" si="147"/>
        <v>11</v>
      </c>
      <c r="J838" s="1151"/>
      <c r="AL838"/>
      <c r="AM838"/>
      <c r="AN838"/>
      <c r="AO838"/>
      <c r="AP838"/>
      <c r="AQ838" s="333"/>
      <c r="AR838"/>
      <c r="AS838"/>
      <c r="AT838"/>
      <c r="AU838"/>
    </row>
    <row r="839" spans="1:47" ht="12.75" customHeight="1" x14ac:dyDescent="0.35">
      <c r="A839" s="311">
        <f>FrontPage!$N$2</f>
        <v>1</v>
      </c>
      <c r="B839" s="311" t="str">
        <f t="shared" si="149"/>
        <v>RO13541.1</v>
      </c>
      <c r="C839" s="311">
        <f t="shared" si="146"/>
        <v>202526</v>
      </c>
      <c r="D839" s="1148" t="s">
        <v>264</v>
      </c>
      <c r="E839" s="311">
        <v>354</v>
      </c>
      <c r="F839" s="311" t="s">
        <v>547</v>
      </c>
      <c r="G839" s="311">
        <f t="shared" si="145"/>
        <v>0</v>
      </c>
      <c r="H839" s="1153">
        <f t="shared" ca="1" si="148"/>
        <v>0</v>
      </c>
      <c r="I839" s="311">
        <f t="shared" si="147"/>
        <v>1.1000000000000001</v>
      </c>
      <c r="J839" s="1151"/>
      <c r="AL839"/>
      <c r="AM839"/>
      <c r="AN839"/>
      <c r="AO839"/>
      <c r="AP839"/>
      <c r="AQ839" s="333"/>
      <c r="AR839"/>
      <c r="AS839"/>
      <c r="AT839"/>
      <c r="AU839"/>
    </row>
    <row r="840" spans="1:47" ht="12.75" customHeight="1" x14ac:dyDescent="0.35">
      <c r="A840" s="311">
        <f>FrontPage!$N$2</f>
        <v>1</v>
      </c>
      <c r="B840" s="311" t="str">
        <f t="shared" si="149"/>
        <v>RO13541.2</v>
      </c>
      <c r="C840" s="311">
        <f t="shared" si="146"/>
        <v>202526</v>
      </c>
      <c r="D840" s="1148" t="s">
        <v>264</v>
      </c>
      <c r="E840" s="311">
        <v>354</v>
      </c>
      <c r="F840" s="311" t="s">
        <v>548</v>
      </c>
      <c r="G840" s="311">
        <f t="shared" si="145"/>
        <v>0</v>
      </c>
      <c r="H840" s="1153">
        <f t="shared" ca="1" si="148"/>
        <v>0</v>
      </c>
      <c r="I840" s="311">
        <f t="shared" si="147"/>
        <v>1.2</v>
      </c>
      <c r="J840" s="1151"/>
      <c r="AL840"/>
      <c r="AM840"/>
      <c r="AN840"/>
      <c r="AO840"/>
      <c r="AP840"/>
      <c r="AQ840" s="333"/>
      <c r="AR840"/>
      <c r="AS840"/>
      <c r="AT840"/>
      <c r="AU840"/>
    </row>
    <row r="841" spans="1:47" ht="12.75" customHeight="1" x14ac:dyDescent="0.35">
      <c r="A841" s="311">
        <f>FrontPage!$N$2</f>
        <v>1</v>
      </c>
      <c r="B841" s="311" t="str">
        <f t="shared" si="149"/>
        <v>RO13542</v>
      </c>
      <c r="C841" s="311">
        <f t="shared" si="146"/>
        <v>202526</v>
      </c>
      <c r="D841" s="1148" t="s">
        <v>264</v>
      </c>
      <c r="E841" s="311">
        <v>354</v>
      </c>
      <c r="F841" s="311" t="s">
        <v>546</v>
      </c>
      <c r="G841" s="311">
        <f t="shared" si="145"/>
        <v>0</v>
      </c>
      <c r="H841" s="1153">
        <f t="shared" ca="1" si="148"/>
        <v>0</v>
      </c>
      <c r="I841" s="311">
        <f t="shared" si="147"/>
        <v>2</v>
      </c>
      <c r="J841" s="1151"/>
      <c r="AL841"/>
      <c r="AM841"/>
      <c r="AN841"/>
      <c r="AO841"/>
      <c r="AP841"/>
      <c r="AQ841" s="333"/>
      <c r="AR841"/>
      <c r="AS841"/>
      <c r="AT841"/>
      <c r="AU841"/>
    </row>
    <row r="842" spans="1:47" ht="12.75" customHeight="1" x14ac:dyDescent="0.35">
      <c r="A842" s="311">
        <f>FrontPage!$N$2</f>
        <v>1</v>
      </c>
      <c r="B842" s="311" t="str">
        <f t="shared" si="149"/>
        <v>RO13543</v>
      </c>
      <c r="C842" s="311">
        <f t="shared" si="146"/>
        <v>202526</v>
      </c>
      <c r="D842" s="1148" t="s">
        <v>264</v>
      </c>
      <c r="E842" s="311">
        <v>354</v>
      </c>
      <c r="F842" s="311" t="s">
        <v>549</v>
      </c>
      <c r="G842" s="311">
        <f t="shared" ref="G842:G905" si="150">UANumber</f>
        <v>0</v>
      </c>
      <c r="H842" s="1153">
        <f t="shared" ca="1" si="148"/>
        <v>0</v>
      </c>
      <c r="I842" s="311">
        <f t="shared" si="147"/>
        <v>3</v>
      </c>
      <c r="J842" s="1151"/>
      <c r="AL842"/>
      <c r="AM842"/>
      <c r="AN842"/>
      <c r="AO842"/>
      <c r="AP842"/>
      <c r="AQ842" s="333"/>
      <c r="AR842"/>
      <c r="AS842"/>
      <c r="AT842"/>
      <c r="AU842"/>
    </row>
    <row r="843" spans="1:47" ht="12.75" customHeight="1" x14ac:dyDescent="0.35">
      <c r="A843" s="311">
        <f>FrontPage!$N$2</f>
        <v>1</v>
      </c>
      <c r="B843" s="311" t="str">
        <f t="shared" si="149"/>
        <v>RO13545</v>
      </c>
      <c r="C843" s="311">
        <f t="shared" si="146"/>
        <v>202526</v>
      </c>
      <c r="D843" s="1148" t="s">
        <v>264</v>
      </c>
      <c r="E843" s="311">
        <v>354</v>
      </c>
      <c r="F843" s="311" t="s">
        <v>551</v>
      </c>
      <c r="G843" s="311">
        <f t="shared" si="150"/>
        <v>0</v>
      </c>
      <c r="H843" s="1153">
        <f t="shared" ca="1" si="148"/>
        <v>0</v>
      </c>
      <c r="I843" s="311">
        <f t="shared" si="147"/>
        <v>5</v>
      </c>
      <c r="J843" s="1151"/>
      <c r="AL843"/>
      <c r="AM843"/>
      <c r="AN843"/>
      <c r="AO843"/>
      <c r="AP843"/>
      <c r="AQ843" s="333"/>
      <c r="AR843"/>
      <c r="AS843"/>
      <c r="AT843"/>
      <c r="AU843"/>
    </row>
    <row r="844" spans="1:47" ht="12.75" customHeight="1" x14ac:dyDescent="0.35">
      <c r="A844" s="311">
        <f>FrontPage!$N$2</f>
        <v>1</v>
      </c>
      <c r="B844" s="311" t="str">
        <f t="shared" si="149"/>
        <v>RO13546.1</v>
      </c>
      <c r="C844" s="311">
        <f t="shared" si="146"/>
        <v>202526</v>
      </c>
      <c r="D844" s="1148" t="s">
        <v>264</v>
      </c>
      <c r="E844" s="311">
        <v>354</v>
      </c>
      <c r="F844" s="311" t="s">
        <v>552</v>
      </c>
      <c r="G844" s="311">
        <f t="shared" si="150"/>
        <v>0</v>
      </c>
      <c r="H844" s="1153">
        <f t="shared" ca="1" si="148"/>
        <v>0</v>
      </c>
      <c r="I844" s="311">
        <f t="shared" si="147"/>
        <v>6.1</v>
      </c>
      <c r="J844" s="1151"/>
      <c r="AL844"/>
      <c r="AM844"/>
      <c r="AN844"/>
      <c r="AO844"/>
      <c r="AP844"/>
      <c r="AQ844" s="333"/>
      <c r="AR844"/>
      <c r="AS844"/>
      <c r="AT844"/>
      <c r="AU844"/>
    </row>
    <row r="845" spans="1:47" ht="12.75" customHeight="1" x14ac:dyDescent="0.35">
      <c r="A845" s="311">
        <f>FrontPage!$N$2</f>
        <v>1</v>
      </c>
      <c r="B845" s="311" t="str">
        <f t="shared" si="149"/>
        <v>RO13546.2</v>
      </c>
      <c r="C845" s="311">
        <f t="shared" si="146"/>
        <v>202526</v>
      </c>
      <c r="D845" s="1148" t="s">
        <v>264</v>
      </c>
      <c r="E845" s="311">
        <v>354</v>
      </c>
      <c r="F845" s="311" t="s">
        <v>553</v>
      </c>
      <c r="G845" s="311">
        <f t="shared" si="150"/>
        <v>0</v>
      </c>
      <c r="H845" s="1153">
        <f t="shared" ca="1" si="148"/>
        <v>0</v>
      </c>
      <c r="I845" s="311">
        <f t="shared" si="147"/>
        <v>6.2</v>
      </c>
      <c r="J845" s="1151"/>
      <c r="AL845"/>
      <c r="AM845"/>
      <c r="AN845"/>
      <c r="AO845"/>
      <c r="AP845"/>
      <c r="AQ845" s="333"/>
      <c r="AR845"/>
      <c r="AS845"/>
      <c r="AT845"/>
      <c r="AU845"/>
    </row>
    <row r="846" spans="1:47" ht="12.75" customHeight="1" x14ac:dyDescent="0.35">
      <c r="A846" s="311">
        <f>FrontPage!$N$2</f>
        <v>1</v>
      </c>
      <c r="B846" s="311" t="str">
        <f t="shared" si="149"/>
        <v>RO13547</v>
      </c>
      <c r="C846" s="311">
        <f t="shared" si="146"/>
        <v>202526</v>
      </c>
      <c r="D846" s="1148" t="s">
        <v>264</v>
      </c>
      <c r="E846" s="311">
        <v>354</v>
      </c>
      <c r="F846" s="311" t="s">
        <v>554</v>
      </c>
      <c r="G846" s="311">
        <f t="shared" si="150"/>
        <v>0</v>
      </c>
      <c r="H846" s="1153">
        <f t="shared" ca="1" si="148"/>
        <v>0</v>
      </c>
      <c r="I846" s="311">
        <f t="shared" si="147"/>
        <v>7</v>
      </c>
      <c r="J846" s="1151"/>
      <c r="AL846"/>
      <c r="AM846"/>
      <c r="AN846"/>
      <c r="AO846"/>
      <c r="AP846"/>
      <c r="AQ846" s="333"/>
      <c r="AR846"/>
      <c r="AS846"/>
      <c r="AT846"/>
      <c r="AU846"/>
    </row>
    <row r="847" spans="1:47" ht="12.75" customHeight="1" x14ac:dyDescent="0.35">
      <c r="A847" s="311">
        <f>FrontPage!$N$2</f>
        <v>1</v>
      </c>
      <c r="B847" s="311" t="str">
        <f t="shared" si="149"/>
        <v>RO13548</v>
      </c>
      <c r="C847" s="311">
        <f t="shared" si="146"/>
        <v>202526</v>
      </c>
      <c r="D847" s="1148" t="s">
        <v>264</v>
      </c>
      <c r="E847" s="311">
        <v>354</v>
      </c>
      <c r="F847" s="311" t="s">
        <v>555</v>
      </c>
      <c r="G847" s="311">
        <f t="shared" si="150"/>
        <v>0</v>
      </c>
      <c r="H847" s="1153">
        <f t="shared" ca="1" si="148"/>
        <v>0</v>
      </c>
      <c r="I847" s="311">
        <f t="shared" si="147"/>
        <v>8</v>
      </c>
      <c r="J847" s="1151"/>
      <c r="AL847"/>
      <c r="AM847"/>
      <c r="AN847"/>
      <c r="AO847"/>
      <c r="AP847"/>
      <c r="AQ847" s="333"/>
      <c r="AR847"/>
      <c r="AS847"/>
      <c r="AT847"/>
      <c r="AU847"/>
    </row>
    <row r="848" spans="1:47" ht="12.75" customHeight="1" x14ac:dyDescent="0.35">
      <c r="A848" s="311">
        <f>FrontPage!$N$2</f>
        <v>1</v>
      </c>
      <c r="B848" s="311" t="str">
        <f t="shared" si="149"/>
        <v>RO135410</v>
      </c>
      <c r="C848" s="311">
        <f t="shared" si="146"/>
        <v>202526</v>
      </c>
      <c r="D848" s="1148" t="s">
        <v>264</v>
      </c>
      <c r="E848" s="311">
        <v>354</v>
      </c>
      <c r="F848" s="311" t="s">
        <v>557</v>
      </c>
      <c r="G848" s="311">
        <f t="shared" si="150"/>
        <v>0</v>
      </c>
      <c r="H848" s="1153">
        <f t="shared" ca="1" si="148"/>
        <v>0</v>
      </c>
      <c r="I848" s="311">
        <f t="shared" si="147"/>
        <v>10</v>
      </c>
      <c r="J848" s="1151"/>
      <c r="AL848"/>
      <c r="AM848"/>
      <c r="AN848"/>
      <c r="AO848"/>
      <c r="AP848"/>
      <c r="AQ848" s="333"/>
      <c r="AR848"/>
      <c r="AS848"/>
      <c r="AT848"/>
      <c r="AU848"/>
    </row>
    <row r="849" spans="1:47" ht="12.75" customHeight="1" x14ac:dyDescent="0.35">
      <c r="A849" s="311">
        <f>FrontPage!$N$2</f>
        <v>1</v>
      </c>
      <c r="B849" s="311" t="str">
        <f t="shared" si="149"/>
        <v>RO135411</v>
      </c>
      <c r="C849" s="311">
        <f t="shared" si="146"/>
        <v>202526</v>
      </c>
      <c r="D849" s="1148" t="s">
        <v>264</v>
      </c>
      <c r="E849" s="311">
        <v>354</v>
      </c>
      <c r="F849" s="311" t="s">
        <v>558</v>
      </c>
      <c r="G849" s="311">
        <f t="shared" si="150"/>
        <v>0</v>
      </c>
      <c r="H849" s="1153">
        <f t="shared" ca="1" si="148"/>
        <v>0</v>
      </c>
      <c r="I849" s="311">
        <f t="shared" si="147"/>
        <v>11</v>
      </c>
      <c r="J849" s="1151"/>
      <c r="AL849"/>
      <c r="AM849"/>
      <c r="AN849"/>
      <c r="AO849"/>
      <c r="AP849"/>
      <c r="AQ849" s="333"/>
      <c r="AR849"/>
      <c r="AS849"/>
      <c r="AT849"/>
      <c r="AU849"/>
    </row>
    <row r="850" spans="1:47" ht="12.75" customHeight="1" x14ac:dyDescent="0.35">
      <c r="A850" s="311">
        <f>FrontPage!$N$2</f>
        <v>1</v>
      </c>
      <c r="B850" s="311" t="str">
        <f t="shared" si="149"/>
        <v>RO13551.1</v>
      </c>
      <c r="C850" s="311">
        <f t="shared" si="146"/>
        <v>202526</v>
      </c>
      <c r="D850" s="1148" t="s">
        <v>264</v>
      </c>
      <c r="E850" s="311">
        <v>355</v>
      </c>
      <c r="F850" s="311" t="s">
        <v>547</v>
      </c>
      <c r="G850" s="311">
        <f t="shared" si="150"/>
        <v>0</v>
      </c>
      <c r="H850" s="1153">
        <f t="shared" ca="1" si="148"/>
        <v>0</v>
      </c>
      <c r="I850" s="311">
        <f t="shared" si="147"/>
        <v>1.1000000000000001</v>
      </c>
      <c r="J850" s="1151"/>
      <c r="AL850"/>
      <c r="AM850"/>
      <c r="AN850"/>
      <c r="AO850"/>
      <c r="AP850"/>
      <c r="AQ850" s="333"/>
      <c r="AR850"/>
      <c r="AS850"/>
      <c r="AT850"/>
      <c r="AU850"/>
    </row>
    <row r="851" spans="1:47" ht="12.75" customHeight="1" x14ac:dyDescent="0.35">
      <c r="A851" s="311">
        <f>FrontPage!$N$2</f>
        <v>1</v>
      </c>
      <c r="B851" s="311" t="str">
        <f t="shared" si="149"/>
        <v>RO13551.2</v>
      </c>
      <c r="C851" s="311">
        <f t="shared" si="146"/>
        <v>202526</v>
      </c>
      <c r="D851" s="1148" t="s">
        <v>264</v>
      </c>
      <c r="E851" s="311">
        <v>355</v>
      </c>
      <c r="F851" s="311" t="s">
        <v>548</v>
      </c>
      <c r="G851" s="311">
        <f t="shared" si="150"/>
        <v>0</v>
      </c>
      <c r="H851" s="1153">
        <f t="shared" ca="1" si="148"/>
        <v>0</v>
      </c>
      <c r="I851" s="311">
        <f t="shared" si="147"/>
        <v>1.2</v>
      </c>
      <c r="J851" s="1151"/>
      <c r="AL851"/>
      <c r="AM851"/>
      <c r="AN851"/>
      <c r="AO851"/>
      <c r="AP851"/>
      <c r="AQ851" s="333"/>
      <c r="AR851"/>
      <c r="AS851"/>
      <c r="AT851"/>
      <c r="AU851"/>
    </row>
    <row r="852" spans="1:47" ht="12.75" customHeight="1" x14ac:dyDescent="0.35">
      <c r="A852" s="311">
        <f>FrontPage!$N$2</f>
        <v>1</v>
      </c>
      <c r="B852" s="311" t="str">
        <f t="shared" si="149"/>
        <v>RO13552</v>
      </c>
      <c r="C852" s="311">
        <f t="shared" si="146"/>
        <v>202526</v>
      </c>
      <c r="D852" s="1148" t="s">
        <v>264</v>
      </c>
      <c r="E852" s="311">
        <v>355</v>
      </c>
      <c r="F852" s="311" t="s">
        <v>546</v>
      </c>
      <c r="G852" s="311">
        <f t="shared" si="150"/>
        <v>0</v>
      </c>
      <c r="H852" s="1153">
        <f t="shared" ca="1" si="148"/>
        <v>0</v>
      </c>
      <c r="I852" s="311">
        <f t="shared" si="147"/>
        <v>2</v>
      </c>
      <c r="J852" s="1151"/>
      <c r="AL852"/>
      <c r="AM852"/>
      <c r="AN852"/>
      <c r="AO852"/>
      <c r="AP852"/>
      <c r="AQ852" s="333"/>
      <c r="AR852"/>
      <c r="AS852"/>
      <c r="AT852"/>
      <c r="AU852"/>
    </row>
    <row r="853" spans="1:47" ht="12.75" customHeight="1" x14ac:dyDescent="0.35">
      <c r="A853" s="311">
        <f>FrontPage!$N$2</f>
        <v>1</v>
      </c>
      <c r="B853" s="311" t="str">
        <f t="shared" si="149"/>
        <v>RO13553</v>
      </c>
      <c r="C853" s="311">
        <f t="shared" si="146"/>
        <v>202526</v>
      </c>
      <c r="D853" s="1148" t="s">
        <v>264</v>
      </c>
      <c r="E853" s="311">
        <v>355</v>
      </c>
      <c r="F853" s="311" t="s">
        <v>549</v>
      </c>
      <c r="G853" s="311">
        <f t="shared" si="150"/>
        <v>0</v>
      </c>
      <c r="H853" s="1153">
        <f t="shared" ca="1" si="148"/>
        <v>0</v>
      </c>
      <c r="I853" s="311">
        <f t="shared" si="147"/>
        <v>3</v>
      </c>
      <c r="J853" s="1151"/>
      <c r="AL853"/>
      <c r="AM853"/>
      <c r="AN853"/>
      <c r="AO853"/>
      <c r="AP853"/>
      <c r="AQ853" s="333"/>
      <c r="AR853"/>
      <c r="AS853"/>
      <c r="AT853"/>
      <c r="AU853"/>
    </row>
    <row r="854" spans="1:47" ht="12.75" customHeight="1" x14ac:dyDescent="0.35">
      <c r="A854" s="311">
        <f>FrontPage!$N$2</f>
        <v>1</v>
      </c>
      <c r="B854" s="311" t="str">
        <f t="shared" si="149"/>
        <v>RO13555</v>
      </c>
      <c r="C854" s="311">
        <f t="shared" si="146"/>
        <v>202526</v>
      </c>
      <c r="D854" s="1148" t="s">
        <v>264</v>
      </c>
      <c r="E854" s="311">
        <v>355</v>
      </c>
      <c r="F854" s="311" t="s">
        <v>551</v>
      </c>
      <c r="G854" s="311">
        <f t="shared" si="150"/>
        <v>0</v>
      </c>
      <c r="H854" s="1153">
        <f t="shared" ca="1" si="148"/>
        <v>0</v>
      </c>
      <c r="I854" s="311">
        <f t="shared" si="147"/>
        <v>5</v>
      </c>
      <c r="J854" s="1151"/>
      <c r="AL854"/>
      <c r="AM854"/>
      <c r="AN854"/>
      <c r="AO854"/>
      <c r="AP854"/>
      <c r="AQ854" s="333"/>
      <c r="AR854"/>
      <c r="AS854"/>
      <c r="AT854"/>
      <c r="AU854"/>
    </row>
    <row r="855" spans="1:47" ht="12.75" customHeight="1" x14ac:dyDescent="0.35">
      <c r="A855" s="311">
        <f>FrontPage!$N$2</f>
        <v>1</v>
      </c>
      <c r="B855" s="311" t="str">
        <f t="shared" si="149"/>
        <v>RO13556.1</v>
      </c>
      <c r="C855" s="311">
        <f t="shared" si="146"/>
        <v>202526</v>
      </c>
      <c r="D855" s="1148" t="s">
        <v>264</v>
      </c>
      <c r="E855" s="311">
        <v>355</v>
      </c>
      <c r="F855" s="311" t="s">
        <v>552</v>
      </c>
      <c r="G855" s="311">
        <f t="shared" si="150"/>
        <v>0</v>
      </c>
      <c r="H855" s="1153">
        <f t="shared" ca="1" si="148"/>
        <v>0</v>
      </c>
      <c r="I855" s="311">
        <f t="shared" si="147"/>
        <v>6.1</v>
      </c>
      <c r="J855" s="1151"/>
      <c r="AL855"/>
      <c r="AM855"/>
      <c r="AN855"/>
      <c r="AO855"/>
      <c r="AP855"/>
      <c r="AQ855" s="333"/>
      <c r="AR855"/>
      <c r="AS855"/>
      <c r="AT855"/>
      <c r="AU855"/>
    </row>
    <row r="856" spans="1:47" ht="12.75" customHeight="1" x14ac:dyDescent="0.35">
      <c r="A856" s="311">
        <f>FrontPage!$N$2</f>
        <v>1</v>
      </c>
      <c r="B856" s="311" t="str">
        <f t="shared" si="149"/>
        <v>RO13556.2</v>
      </c>
      <c r="C856" s="311">
        <f t="shared" si="146"/>
        <v>202526</v>
      </c>
      <c r="D856" s="1148" t="s">
        <v>264</v>
      </c>
      <c r="E856" s="311">
        <v>355</v>
      </c>
      <c r="F856" s="311" t="s">
        <v>553</v>
      </c>
      <c r="G856" s="311">
        <f t="shared" si="150"/>
        <v>0</v>
      </c>
      <c r="H856" s="1153">
        <f t="shared" ca="1" si="148"/>
        <v>0</v>
      </c>
      <c r="I856" s="311">
        <f t="shared" si="147"/>
        <v>6.2</v>
      </c>
      <c r="J856" s="1151"/>
      <c r="AL856"/>
      <c r="AM856"/>
      <c r="AN856"/>
      <c r="AO856"/>
      <c r="AP856"/>
      <c r="AQ856" s="333"/>
      <c r="AR856"/>
      <c r="AS856"/>
      <c r="AT856"/>
      <c r="AU856"/>
    </row>
    <row r="857" spans="1:47" ht="12.75" customHeight="1" x14ac:dyDescent="0.35">
      <c r="A857" s="311">
        <f>FrontPage!$N$2</f>
        <v>1</v>
      </c>
      <c r="B857" s="311" t="str">
        <f t="shared" si="149"/>
        <v>RO13557</v>
      </c>
      <c r="C857" s="311">
        <f t="shared" si="146"/>
        <v>202526</v>
      </c>
      <c r="D857" s="1148" t="s">
        <v>264</v>
      </c>
      <c r="E857" s="311">
        <v>355</v>
      </c>
      <c r="F857" s="311" t="s">
        <v>554</v>
      </c>
      <c r="G857" s="311">
        <f t="shared" si="150"/>
        <v>0</v>
      </c>
      <c r="H857" s="1153">
        <f t="shared" ca="1" si="148"/>
        <v>0</v>
      </c>
      <c r="I857" s="311">
        <f t="shared" si="147"/>
        <v>7</v>
      </c>
      <c r="J857" s="1151"/>
      <c r="AL857"/>
      <c r="AM857"/>
      <c r="AN857"/>
      <c r="AO857"/>
      <c r="AP857"/>
      <c r="AQ857" s="333"/>
      <c r="AR857"/>
      <c r="AS857"/>
      <c r="AT857"/>
      <c r="AU857"/>
    </row>
    <row r="858" spans="1:47" ht="12.75" customHeight="1" x14ac:dyDescent="0.35">
      <c r="A858" s="311">
        <f>FrontPage!$N$2</f>
        <v>1</v>
      </c>
      <c r="B858" s="311" t="str">
        <f t="shared" si="149"/>
        <v>RO13558</v>
      </c>
      <c r="C858" s="311">
        <f t="shared" si="146"/>
        <v>202526</v>
      </c>
      <c r="D858" s="1148" t="s">
        <v>264</v>
      </c>
      <c r="E858" s="311">
        <v>355</v>
      </c>
      <c r="F858" s="311" t="s">
        <v>555</v>
      </c>
      <c r="G858" s="311">
        <f t="shared" si="150"/>
        <v>0</v>
      </c>
      <c r="H858" s="1153">
        <f t="shared" ca="1" si="148"/>
        <v>0</v>
      </c>
      <c r="I858" s="311">
        <f t="shared" si="147"/>
        <v>8</v>
      </c>
      <c r="J858" s="1151"/>
      <c r="AL858"/>
      <c r="AM858"/>
      <c r="AN858"/>
      <c r="AO858"/>
      <c r="AP858"/>
      <c r="AQ858" s="333"/>
      <c r="AR858"/>
      <c r="AS858"/>
      <c r="AT858"/>
      <c r="AU858"/>
    </row>
    <row r="859" spans="1:47" ht="12.75" customHeight="1" x14ac:dyDescent="0.35">
      <c r="A859" s="311">
        <f>FrontPage!$N$2</f>
        <v>1</v>
      </c>
      <c r="B859" s="311" t="str">
        <f t="shared" si="149"/>
        <v>RO135510</v>
      </c>
      <c r="C859" s="311">
        <f t="shared" si="146"/>
        <v>202526</v>
      </c>
      <c r="D859" s="1148" t="s">
        <v>264</v>
      </c>
      <c r="E859" s="311">
        <v>355</v>
      </c>
      <c r="F859" s="311" t="s">
        <v>557</v>
      </c>
      <c r="G859" s="311">
        <f t="shared" si="150"/>
        <v>0</v>
      </c>
      <c r="H859" s="1153">
        <f t="shared" ca="1" si="148"/>
        <v>0</v>
      </c>
      <c r="I859" s="311">
        <f t="shared" si="147"/>
        <v>10</v>
      </c>
      <c r="J859" s="1151"/>
      <c r="AL859"/>
      <c r="AM859"/>
      <c r="AN859"/>
      <c r="AO859"/>
      <c r="AP859"/>
      <c r="AQ859" s="333"/>
      <c r="AR859"/>
      <c r="AS859"/>
      <c r="AT859"/>
      <c r="AU859"/>
    </row>
    <row r="860" spans="1:47" ht="12.75" customHeight="1" x14ac:dyDescent="0.35">
      <c r="A860" s="311">
        <f>FrontPage!$N$2</f>
        <v>1</v>
      </c>
      <c r="B860" s="311" t="str">
        <f t="shared" si="149"/>
        <v>RO135511</v>
      </c>
      <c r="C860" s="311">
        <f t="shared" si="146"/>
        <v>202526</v>
      </c>
      <c r="D860" s="1148" t="s">
        <v>264</v>
      </c>
      <c r="E860" s="311">
        <v>355</v>
      </c>
      <c r="F860" s="311" t="s">
        <v>558</v>
      </c>
      <c r="G860" s="311">
        <f t="shared" si="150"/>
        <v>0</v>
      </c>
      <c r="H860" s="1153">
        <f t="shared" ca="1" si="148"/>
        <v>0</v>
      </c>
      <c r="I860" s="311">
        <f t="shared" si="147"/>
        <v>11</v>
      </c>
      <c r="J860" s="1151"/>
      <c r="AL860"/>
      <c r="AM860"/>
      <c r="AN860"/>
      <c r="AO860"/>
      <c r="AP860"/>
      <c r="AQ860" s="333"/>
      <c r="AR860"/>
      <c r="AS860"/>
      <c r="AT860"/>
      <c r="AU860"/>
    </row>
    <row r="861" spans="1:47" ht="12.75" customHeight="1" x14ac:dyDescent="0.35">
      <c r="A861" s="311">
        <f>FrontPage!$N$2</f>
        <v>1</v>
      </c>
      <c r="B861" s="311" t="str">
        <f t="shared" si="149"/>
        <v>RO13601.1</v>
      </c>
      <c r="C861" s="311">
        <f t="shared" si="146"/>
        <v>202526</v>
      </c>
      <c r="D861" s="1148" t="s">
        <v>264</v>
      </c>
      <c r="E861" s="311">
        <v>360</v>
      </c>
      <c r="F861" s="311" t="s">
        <v>547</v>
      </c>
      <c r="G861" s="311">
        <f t="shared" si="150"/>
        <v>0</v>
      </c>
      <c r="H861" s="1153">
        <f t="shared" ca="1" si="148"/>
        <v>0</v>
      </c>
      <c r="I861" s="311">
        <f t="shared" si="147"/>
        <v>1.1000000000000001</v>
      </c>
      <c r="J861" s="1151"/>
      <c r="AL861"/>
      <c r="AM861"/>
      <c r="AN861"/>
      <c r="AO861"/>
      <c r="AP861"/>
      <c r="AQ861" s="333"/>
      <c r="AR861"/>
      <c r="AS861"/>
      <c r="AT861"/>
      <c r="AU861"/>
    </row>
    <row r="862" spans="1:47" ht="12.75" customHeight="1" x14ac:dyDescent="0.35">
      <c r="A862" s="311">
        <f>FrontPage!$N$2</f>
        <v>1</v>
      </c>
      <c r="B862" s="311" t="str">
        <f t="shared" si="149"/>
        <v>RO13601.2</v>
      </c>
      <c r="C862" s="311">
        <f t="shared" si="146"/>
        <v>202526</v>
      </c>
      <c r="D862" s="1148" t="s">
        <v>264</v>
      </c>
      <c r="E862" s="311">
        <v>360</v>
      </c>
      <c r="F862" s="311" t="s">
        <v>548</v>
      </c>
      <c r="G862" s="311">
        <f t="shared" si="150"/>
        <v>0</v>
      </c>
      <c r="H862" s="1153">
        <f t="shared" ca="1" si="148"/>
        <v>0</v>
      </c>
      <c r="I862" s="311">
        <f t="shared" si="147"/>
        <v>1.2</v>
      </c>
      <c r="J862" s="1151"/>
      <c r="AL862"/>
      <c r="AM862"/>
      <c r="AN862"/>
      <c r="AO862"/>
      <c r="AP862"/>
      <c r="AQ862" s="333"/>
      <c r="AR862"/>
      <c r="AS862"/>
      <c r="AT862"/>
      <c r="AU862"/>
    </row>
    <row r="863" spans="1:47" ht="12.75" customHeight="1" x14ac:dyDescent="0.35">
      <c r="A863" s="311">
        <f>FrontPage!$N$2</f>
        <v>1</v>
      </c>
      <c r="B863" s="311" t="str">
        <f t="shared" si="149"/>
        <v>RO13602</v>
      </c>
      <c r="C863" s="311">
        <f t="shared" si="146"/>
        <v>202526</v>
      </c>
      <c r="D863" s="1148" t="s">
        <v>264</v>
      </c>
      <c r="E863" s="311">
        <v>360</v>
      </c>
      <c r="F863" s="311" t="s">
        <v>546</v>
      </c>
      <c r="G863" s="311">
        <f t="shared" si="150"/>
        <v>0</v>
      </c>
      <c r="H863" s="1153">
        <f t="shared" ca="1" si="148"/>
        <v>0</v>
      </c>
      <c r="I863" s="311">
        <f t="shared" si="147"/>
        <v>2</v>
      </c>
      <c r="J863" s="1151"/>
      <c r="AL863"/>
      <c r="AM863"/>
      <c r="AN863"/>
      <c r="AO863"/>
      <c r="AP863"/>
      <c r="AQ863" s="333"/>
      <c r="AR863"/>
      <c r="AS863"/>
      <c r="AT863"/>
      <c r="AU863"/>
    </row>
    <row r="864" spans="1:47" ht="12.75" customHeight="1" x14ac:dyDescent="0.35">
      <c r="A864" s="311">
        <f>FrontPage!$N$2</f>
        <v>1</v>
      </c>
      <c r="B864" s="311" t="str">
        <f t="shared" si="149"/>
        <v>RO13603</v>
      </c>
      <c r="C864" s="311">
        <f t="shared" si="146"/>
        <v>202526</v>
      </c>
      <c r="D864" s="1148" t="s">
        <v>264</v>
      </c>
      <c r="E864" s="311">
        <v>360</v>
      </c>
      <c r="F864" s="311" t="s">
        <v>549</v>
      </c>
      <c r="G864" s="311">
        <f t="shared" si="150"/>
        <v>0</v>
      </c>
      <c r="H864" s="1153">
        <f t="shared" ca="1" si="148"/>
        <v>0</v>
      </c>
      <c r="I864" s="311">
        <f t="shared" si="147"/>
        <v>3</v>
      </c>
      <c r="J864" s="1151"/>
      <c r="AL864"/>
      <c r="AM864"/>
      <c r="AN864"/>
      <c r="AO864"/>
      <c r="AP864"/>
      <c r="AQ864" s="333"/>
      <c r="AR864"/>
      <c r="AS864"/>
      <c r="AT864"/>
      <c r="AU864"/>
    </row>
    <row r="865" spans="1:47" ht="12.75" customHeight="1" x14ac:dyDescent="0.35">
      <c r="A865" s="311">
        <f>FrontPage!$N$2</f>
        <v>1</v>
      </c>
      <c r="B865" s="311" t="str">
        <f t="shared" si="149"/>
        <v>RO13605</v>
      </c>
      <c r="C865" s="311">
        <f t="shared" ref="C865:C928" si="151">year</f>
        <v>202526</v>
      </c>
      <c r="D865" s="1148" t="s">
        <v>264</v>
      </c>
      <c r="E865" s="311">
        <v>360</v>
      </c>
      <c r="F865" s="311" t="s">
        <v>551</v>
      </c>
      <c r="G865" s="311">
        <f t="shared" si="150"/>
        <v>0</v>
      </c>
      <c r="H865" s="1153">
        <f t="shared" ca="1" si="148"/>
        <v>0</v>
      </c>
      <c r="I865" s="311">
        <f t="shared" si="147"/>
        <v>5</v>
      </c>
      <c r="J865" s="1151"/>
      <c r="AL865"/>
      <c r="AM865"/>
      <c r="AN865"/>
      <c r="AO865"/>
      <c r="AP865"/>
      <c r="AQ865" s="333"/>
      <c r="AR865"/>
      <c r="AS865"/>
      <c r="AT865"/>
      <c r="AU865"/>
    </row>
    <row r="866" spans="1:47" ht="12.75" customHeight="1" x14ac:dyDescent="0.35">
      <c r="A866" s="311">
        <f>FrontPage!$N$2</f>
        <v>1</v>
      </c>
      <c r="B866" s="311" t="str">
        <f t="shared" si="149"/>
        <v>RO13606.1</v>
      </c>
      <c r="C866" s="311">
        <f t="shared" si="151"/>
        <v>202526</v>
      </c>
      <c r="D866" s="1148" t="s">
        <v>264</v>
      </c>
      <c r="E866" s="311">
        <v>360</v>
      </c>
      <c r="F866" s="311" t="s">
        <v>552</v>
      </c>
      <c r="G866" s="311">
        <f t="shared" si="150"/>
        <v>0</v>
      </c>
      <c r="H866" s="1153">
        <f t="shared" ca="1" si="148"/>
        <v>0</v>
      </c>
      <c r="I866" s="311">
        <f t="shared" si="147"/>
        <v>6.1</v>
      </c>
      <c r="J866" s="1151"/>
      <c r="AL866"/>
      <c r="AM866"/>
      <c r="AN866"/>
      <c r="AO866"/>
      <c r="AP866"/>
      <c r="AQ866" s="333"/>
      <c r="AR866"/>
      <c r="AS866"/>
      <c r="AT866"/>
      <c r="AU866"/>
    </row>
    <row r="867" spans="1:47" ht="12.75" customHeight="1" x14ac:dyDescent="0.35">
      <c r="A867" s="311">
        <f>FrontPage!$N$2</f>
        <v>1</v>
      </c>
      <c r="B867" s="311" t="str">
        <f t="shared" si="149"/>
        <v>RO13606.2</v>
      </c>
      <c r="C867" s="311">
        <f t="shared" si="151"/>
        <v>202526</v>
      </c>
      <c r="D867" s="1148" t="s">
        <v>264</v>
      </c>
      <c r="E867" s="311">
        <v>360</v>
      </c>
      <c r="F867" s="311" t="s">
        <v>553</v>
      </c>
      <c r="G867" s="311">
        <f t="shared" si="150"/>
        <v>0</v>
      </c>
      <c r="H867" s="1153">
        <f t="shared" ca="1" si="148"/>
        <v>0</v>
      </c>
      <c r="I867" s="311">
        <f t="shared" si="147"/>
        <v>6.2</v>
      </c>
      <c r="J867" s="1151"/>
      <c r="AL867"/>
      <c r="AM867"/>
      <c r="AN867"/>
      <c r="AO867"/>
      <c r="AP867"/>
      <c r="AQ867" s="333"/>
      <c r="AR867"/>
      <c r="AS867"/>
      <c r="AT867"/>
      <c r="AU867"/>
    </row>
    <row r="868" spans="1:47" ht="12.75" customHeight="1" x14ac:dyDescent="0.35">
      <c r="A868" s="311">
        <f>FrontPage!$N$2</f>
        <v>1</v>
      </c>
      <c r="B868" s="311" t="str">
        <f t="shared" si="149"/>
        <v>RO13607</v>
      </c>
      <c r="C868" s="311">
        <f t="shared" si="151"/>
        <v>202526</v>
      </c>
      <c r="D868" s="1148" t="s">
        <v>264</v>
      </c>
      <c r="E868" s="311">
        <v>360</v>
      </c>
      <c r="F868" s="311" t="s">
        <v>554</v>
      </c>
      <c r="G868" s="311">
        <f t="shared" si="150"/>
        <v>0</v>
      </c>
      <c r="H868" s="1153">
        <f t="shared" ca="1" si="148"/>
        <v>0</v>
      </c>
      <c r="I868" s="311">
        <f t="shared" si="147"/>
        <v>7</v>
      </c>
      <c r="J868" s="1151"/>
      <c r="AL868"/>
      <c r="AM868"/>
      <c r="AN868"/>
      <c r="AO868"/>
      <c r="AP868"/>
      <c r="AQ868" s="333"/>
      <c r="AR868"/>
      <c r="AS868"/>
      <c r="AT868"/>
      <c r="AU868"/>
    </row>
    <row r="869" spans="1:47" ht="12.75" customHeight="1" x14ac:dyDescent="0.35">
      <c r="A869" s="311">
        <f>FrontPage!$N$2</f>
        <v>1</v>
      </c>
      <c r="B869" s="311" t="str">
        <f t="shared" si="149"/>
        <v>RO13608</v>
      </c>
      <c r="C869" s="311">
        <f t="shared" si="151"/>
        <v>202526</v>
      </c>
      <c r="D869" s="1148" t="s">
        <v>264</v>
      </c>
      <c r="E869" s="311">
        <v>360</v>
      </c>
      <c r="F869" s="311" t="s">
        <v>555</v>
      </c>
      <c r="G869" s="311">
        <f t="shared" si="150"/>
        <v>0</v>
      </c>
      <c r="H869" s="1153">
        <f t="shared" ca="1" si="148"/>
        <v>0</v>
      </c>
      <c r="I869" s="311">
        <f t="shared" si="147"/>
        <v>8</v>
      </c>
      <c r="J869" s="1151"/>
      <c r="AL869"/>
      <c r="AM869"/>
      <c r="AN869"/>
      <c r="AO869"/>
      <c r="AP869"/>
      <c r="AQ869" s="333"/>
      <c r="AR869"/>
      <c r="AS869"/>
      <c r="AT869"/>
      <c r="AU869"/>
    </row>
    <row r="870" spans="1:47" ht="12.75" customHeight="1" x14ac:dyDescent="0.35">
      <c r="A870" s="311">
        <f>FrontPage!$N$2</f>
        <v>1</v>
      </c>
      <c r="B870" s="311" t="str">
        <f t="shared" si="149"/>
        <v>RO136010</v>
      </c>
      <c r="C870" s="311">
        <f t="shared" si="151"/>
        <v>202526</v>
      </c>
      <c r="D870" s="1148" t="s">
        <v>264</v>
      </c>
      <c r="E870" s="311">
        <v>360</v>
      </c>
      <c r="F870" s="311" t="s">
        <v>557</v>
      </c>
      <c r="G870" s="311">
        <f t="shared" si="150"/>
        <v>0</v>
      </c>
      <c r="H870" s="1153">
        <f t="shared" ca="1" si="148"/>
        <v>0</v>
      </c>
      <c r="I870" s="311">
        <f t="shared" si="147"/>
        <v>10</v>
      </c>
      <c r="J870" s="1151"/>
      <c r="AL870"/>
      <c r="AM870"/>
      <c r="AN870"/>
      <c r="AO870"/>
      <c r="AP870"/>
      <c r="AQ870" s="333"/>
      <c r="AR870"/>
      <c r="AS870"/>
      <c r="AT870"/>
      <c r="AU870"/>
    </row>
    <row r="871" spans="1:47" ht="12.75" customHeight="1" x14ac:dyDescent="0.35">
      <c r="A871" s="311">
        <f>FrontPage!$N$2</f>
        <v>1</v>
      </c>
      <c r="B871" s="311" t="str">
        <f t="shared" si="149"/>
        <v>RO136011</v>
      </c>
      <c r="C871" s="311">
        <f t="shared" si="151"/>
        <v>202526</v>
      </c>
      <c r="D871" s="1148" t="s">
        <v>264</v>
      </c>
      <c r="E871" s="311">
        <v>360</v>
      </c>
      <c r="F871" s="311" t="s">
        <v>558</v>
      </c>
      <c r="G871" s="311">
        <f t="shared" si="150"/>
        <v>0</v>
      </c>
      <c r="H871" s="1153">
        <f t="shared" ca="1" si="148"/>
        <v>0</v>
      </c>
      <c r="I871" s="311">
        <f t="shared" si="147"/>
        <v>11</v>
      </c>
      <c r="J871" s="1151"/>
      <c r="AL871"/>
      <c r="AM871"/>
      <c r="AN871"/>
      <c r="AO871"/>
      <c r="AP871"/>
      <c r="AQ871" s="333"/>
      <c r="AR871"/>
      <c r="AS871"/>
      <c r="AT871"/>
      <c r="AU871"/>
    </row>
    <row r="872" spans="1:47" ht="12.75" customHeight="1" x14ac:dyDescent="0.35">
      <c r="A872" s="311">
        <f>FrontPage!$N$2</f>
        <v>1</v>
      </c>
      <c r="B872" s="311" t="str">
        <f t="shared" si="149"/>
        <v>RO13611.1</v>
      </c>
      <c r="C872" s="311">
        <f t="shared" si="151"/>
        <v>202526</v>
      </c>
      <c r="D872" s="1148" t="s">
        <v>264</v>
      </c>
      <c r="E872" s="311">
        <v>361</v>
      </c>
      <c r="F872" s="311" t="s">
        <v>547</v>
      </c>
      <c r="G872" s="311">
        <f t="shared" si="150"/>
        <v>0</v>
      </c>
      <c r="H872" s="1153">
        <f t="shared" ca="1" si="148"/>
        <v>0</v>
      </c>
      <c r="I872" s="311">
        <f t="shared" si="147"/>
        <v>1.1000000000000001</v>
      </c>
      <c r="J872" s="1151"/>
      <c r="AL872"/>
      <c r="AM872"/>
      <c r="AN872"/>
      <c r="AO872"/>
      <c r="AP872"/>
      <c r="AQ872" s="333"/>
      <c r="AR872"/>
      <c r="AS872"/>
      <c r="AT872"/>
      <c r="AU872"/>
    </row>
    <row r="873" spans="1:47" ht="12.75" customHeight="1" x14ac:dyDescent="0.35">
      <c r="A873" s="311">
        <f>FrontPage!$N$2</f>
        <v>1</v>
      </c>
      <c r="B873" s="311" t="str">
        <f t="shared" si="149"/>
        <v>RO13611.2</v>
      </c>
      <c r="C873" s="311">
        <f t="shared" si="151"/>
        <v>202526</v>
      </c>
      <c r="D873" s="1148" t="s">
        <v>264</v>
      </c>
      <c r="E873" s="311">
        <v>361</v>
      </c>
      <c r="F873" s="311" t="s">
        <v>548</v>
      </c>
      <c r="G873" s="311">
        <f t="shared" si="150"/>
        <v>0</v>
      </c>
      <c r="H873" s="1153">
        <f t="shared" ca="1" si="148"/>
        <v>0</v>
      </c>
      <c r="I873" s="311">
        <f t="shared" si="147"/>
        <v>1.2</v>
      </c>
      <c r="J873" s="1151"/>
      <c r="AL873"/>
      <c r="AM873"/>
      <c r="AN873"/>
      <c r="AO873"/>
      <c r="AP873"/>
      <c r="AQ873" s="333"/>
      <c r="AR873"/>
      <c r="AS873"/>
      <c r="AT873"/>
      <c r="AU873"/>
    </row>
    <row r="874" spans="1:47" ht="12.75" customHeight="1" x14ac:dyDescent="0.35">
      <c r="A874" s="311">
        <f>FrontPage!$N$2</f>
        <v>1</v>
      </c>
      <c r="B874" s="311" t="str">
        <f t="shared" si="149"/>
        <v>RO13612</v>
      </c>
      <c r="C874" s="311">
        <f t="shared" si="151"/>
        <v>202526</v>
      </c>
      <c r="D874" s="1148" t="s">
        <v>264</v>
      </c>
      <c r="E874" s="311">
        <v>361</v>
      </c>
      <c r="F874" s="311" t="s">
        <v>546</v>
      </c>
      <c r="G874" s="311">
        <f t="shared" si="150"/>
        <v>0</v>
      </c>
      <c r="H874" s="1153">
        <f t="shared" ca="1" si="148"/>
        <v>0</v>
      </c>
      <c r="I874" s="311">
        <f t="shared" si="147"/>
        <v>2</v>
      </c>
      <c r="J874" s="1151"/>
      <c r="AL874"/>
      <c r="AM874"/>
      <c r="AN874"/>
      <c r="AO874"/>
      <c r="AP874"/>
      <c r="AQ874" s="333"/>
      <c r="AR874"/>
      <c r="AS874"/>
      <c r="AT874"/>
      <c r="AU874"/>
    </row>
    <row r="875" spans="1:47" ht="12.75" customHeight="1" x14ac:dyDescent="0.35">
      <c r="A875" s="311">
        <f>FrontPage!$N$2</f>
        <v>1</v>
      </c>
      <c r="B875" s="311" t="str">
        <f t="shared" si="149"/>
        <v>RO13613</v>
      </c>
      <c r="C875" s="311">
        <f t="shared" si="151"/>
        <v>202526</v>
      </c>
      <c r="D875" s="1148" t="s">
        <v>264</v>
      </c>
      <c r="E875" s="311">
        <v>361</v>
      </c>
      <c r="F875" s="311" t="s">
        <v>549</v>
      </c>
      <c r="G875" s="311">
        <f t="shared" si="150"/>
        <v>0</v>
      </c>
      <c r="H875" s="1153">
        <f t="shared" ca="1" si="148"/>
        <v>0</v>
      </c>
      <c r="I875" s="311">
        <f t="shared" si="147"/>
        <v>3</v>
      </c>
      <c r="J875" s="1151"/>
      <c r="AL875"/>
      <c r="AM875"/>
      <c r="AN875"/>
      <c r="AO875"/>
      <c r="AP875"/>
      <c r="AQ875" s="333"/>
      <c r="AR875"/>
      <c r="AS875"/>
      <c r="AT875"/>
      <c r="AU875"/>
    </row>
    <row r="876" spans="1:47" ht="12.75" customHeight="1" x14ac:dyDescent="0.35">
      <c r="A876" s="311">
        <f>FrontPage!$N$2</f>
        <v>1</v>
      </c>
      <c r="B876" s="311" t="str">
        <f t="shared" si="149"/>
        <v>RO13615</v>
      </c>
      <c r="C876" s="311">
        <f t="shared" si="151"/>
        <v>202526</v>
      </c>
      <c r="D876" s="1148" t="s">
        <v>264</v>
      </c>
      <c r="E876" s="311">
        <v>361</v>
      </c>
      <c r="F876" s="311" t="s">
        <v>551</v>
      </c>
      <c r="G876" s="311">
        <f t="shared" si="150"/>
        <v>0</v>
      </c>
      <c r="H876" s="1153">
        <f t="shared" ca="1" si="148"/>
        <v>0</v>
      </c>
      <c r="I876" s="311">
        <f t="shared" ref="I876:I939" si="152">VLOOKUP(F876,CIndex,2,FALSE)</f>
        <v>5</v>
      </c>
      <c r="J876" s="1151"/>
      <c r="AL876"/>
      <c r="AM876"/>
      <c r="AN876"/>
      <c r="AO876"/>
      <c r="AP876"/>
      <c r="AQ876" s="333"/>
      <c r="AR876"/>
      <c r="AS876"/>
      <c r="AT876"/>
      <c r="AU876"/>
    </row>
    <row r="877" spans="1:47" ht="12.75" customHeight="1" x14ac:dyDescent="0.35">
      <c r="A877" s="311">
        <f>FrontPage!$N$2</f>
        <v>1</v>
      </c>
      <c r="B877" s="311" t="str">
        <f t="shared" si="149"/>
        <v>RO13616.1</v>
      </c>
      <c r="C877" s="311">
        <f t="shared" si="151"/>
        <v>202526</v>
      </c>
      <c r="D877" s="1148" t="s">
        <v>264</v>
      </c>
      <c r="E877" s="311">
        <v>361</v>
      </c>
      <c r="F877" s="311" t="s">
        <v>552</v>
      </c>
      <c r="G877" s="311">
        <f t="shared" si="150"/>
        <v>0</v>
      </c>
      <c r="H877" s="1153">
        <f t="shared" ref="H877:H940" ca="1" si="153">IF(UANumber = 0,0,IF(VLOOKUP(E877,INDIRECT("_"&amp;D877),MATCH(F877,INDIRECT("_"&amp;D877&amp;$I$2),0),FALSE)="",0,VLOOKUP(E877,INDIRECT("_"&amp;D877),MATCH(F877,INDIRECT("_"&amp;D877&amp;$I$2),0),FALSE)))</f>
        <v>0</v>
      </c>
      <c r="I877" s="311">
        <f t="shared" si="152"/>
        <v>6.1</v>
      </c>
      <c r="J877" s="1151"/>
      <c r="AL877"/>
      <c r="AM877"/>
      <c r="AN877"/>
      <c r="AO877"/>
      <c r="AP877"/>
      <c r="AQ877" s="333"/>
      <c r="AR877"/>
      <c r="AS877"/>
      <c r="AT877"/>
      <c r="AU877"/>
    </row>
    <row r="878" spans="1:47" ht="12.75" customHeight="1" x14ac:dyDescent="0.35">
      <c r="A878" s="311">
        <f>FrontPage!$N$2</f>
        <v>1</v>
      </c>
      <c r="B878" s="311" t="str">
        <f t="shared" si="149"/>
        <v>RO13616.2</v>
      </c>
      <c r="C878" s="311">
        <f t="shared" si="151"/>
        <v>202526</v>
      </c>
      <c r="D878" s="1148" t="s">
        <v>264</v>
      </c>
      <c r="E878" s="311">
        <v>361</v>
      </c>
      <c r="F878" s="311" t="s">
        <v>553</v>
      </c>
      <c r="G878" s="311">
        <f t="shared" si="150"/>
        <v>0</v>
      </c>
      <c r="H878" s="1153">
        <f t="shared" ca="1" si="153"/>
        <v>0</v>
      </c>
      <c r="I878" s="311">
        <f t="shared" si="152"/>
        <v>6.2</v>
      </c>
      <c r="J878" s="1151"/>
      <c r="AL878"/>
      <c r="AM878"/>
      <c r="AN878"/>
      <c r="AO878"/>
      <c r="AP878"/>
      <c r="AQ878" s="333"/>
      <c r="AR878"/>
      <c r="AS878"/>
      <c r="AT878"/>
      <c r="AU878"/>
    </row>
    <row r="879" spans="1:47" ht="12.75" customHeight="1" x14ac:dyDescent="0.35">
      <c r="A879" s="311">
        <f>FrontPage!$N$2</f>
        <v>1</v>
      </c>
      <c r="B879" s="311" t="str">
        <f t="shared" si="149"/>
        <v>RO13617</v>
      </c>
      <c r="C879" s="311">
        <f t="shared" si="151"/>
        <v>202526</v>
      </c>
      <c r="D879" s="1148" t="s">
        <v>264</v>
      </c>
      <c r="E879" s="311">
        <v>361</v>
      </c>
      <c r="F879" s="311" t="s">
        <v>554</v>
      </c>
      <c r="G879" s="311">
        <f t="shared" si="150"/>
        <v>0</v>
      </c>
      <c r="H879" s="1153">
        <f t="shared" ca="1" si="153"/>
        <v>0</v>
      </c>
      <c r="I879" s="311">
        <f t="shared" si="152"/>
        <v>7</v>
      </c>
      <c r="J879" s="1151"/>
      <c r="AL879"/>
      <c r="AM879"/>
      <c r="AN879"/>
      <c r="AO879"/>
      <c r="AP879"/>
      <c r="AQ879" s="333"/>
      <c r="AR879"/>
      <c r="AS879"/>
      <c r="AT879"/>
      <c r="AU879"/>
    </row>
    <row r="880" spans="1:47" ht="12.75" customHeight="1" x14ac:dyDescent="0.35">
      <c r="A880" s="311">
        <f>FrontPage!$N$2</f>
        <v>1</v>
      </c>
      <c r="B880" s="311" t="str">
        <f t="shared" si="149"/>
        <v>RO13618</v>
      </c>
      <c r="C880" s="311">
        <f t="shared" si="151"/>
        <v>202526</v>
      </c>
      <c r="D880" s="1148" t="s">
        <v>264</v>
      </c>
      <c r="E880" s="311">
        <v>361</v>
      </c>
      <c r="F880" s="311" t="s">
        <v>555</v>
      </c>
      <c r="G880" s="311">
        <f t="shared" si="150"/>
        <v>0</v>
      </c>
      <c r="H880" s="1153">
        <f t="shared" ca="1" si="153"/>
        <v>0</v>
      </c>
      <c r="I880" s="311">
        <f t="shared" si="152"/>
        <v>8</v>
      </c>
      <c r="J880" s="1151"/>
      <c r="AL880"/>
      <c r="AM880"/>
      <c r="AN880"/>
      <c r="AO880"/>
      <c r="AP880"/>
      <c r="AQ880" s="333"/>
      <c r="AR880"/>
      <c r="AS880"/>
      <c r="AT880"/>
      <c r="AU880"/>
    </row>
    <row r="881" spans="1:47" ht="12.75" customHeight="1" x14ac:dyDescent="0.35">
      <c r="A881" s="311">
        <f>FrontPage!$N$2</f>
        <v>1</v>
      </c>
      <c r="B881" s="311" t="str">
        <f t="shared" si="149"/>
        <v>RO136110</v>
      </c>
      <c r="C881" s="311">
        <f t="shared" si="151"/>
        <v>202526</v>
      </c>
      <c r="D881" s="1148" t="s">
        <v>264</v>
      </c>
      <c r="E881" s="311">
        <v>361</v>
      </c>
      <c r="F881" s="311" t="s">
        <v>557</v>
      </c>
      <c r="G881" s="311">
        <f t="shared" si="150"/>
        <v>0</v>
      </c>
      <c r="H881" s="1153">
        <f t="shared" ca="1" si="153"/>
        <v>0</v>
      </c>
      <c r="I881" s="311">
        <f t="shared" si="152"/>
        <v>10</v>
      </c>
      <c r="J881" s="1151"/>
      <c r="AL881"/>
      <c r="AM881"/>
      <c r="AN881"/>
      <c r="AO881"/>
      <c r="AP881"/>
      <c r="AQ881" s="333"/>
      <c r="AR881"/>
      <c r="AS881"/>
      <c r="AT881"/>
      <c r="AU881"/>
    </row>
    <row r="882" spans="1:47" ht="12.75" customHeight="1" x14ac:dyDescent="0.35">
      <c r="A882" s="311">
        <f>FrontPage!$N$2</f>
        <v>1</v>
      </c>
      <c r="B882" s="311" t="str">
        <f t="shared" si="149"/>
        <v>RO136111</v>
      </c>
      <c r="C882" s="311">
        <f t="shared" si="151"/>
        <v>202526</v>
      </c>
      <c r="D882" s="1148" t="s">
        <v>264</v>
      </c>
      <c r="E882" s="311">
        <v>361</v>
      </c>
      <c r="F882" s="311" t="s">
        <v>558</v>
      </c>
      <c r="G882" s="311">
        <f t="shared" si="150"/>
        <v>0</v>
      </c>
      <c r="H882" s="1153">
        <f t="shared" ca="1" si="153"/>
        <v>0</v>
      </c>
      <c r="I882" s="311">
        <f t="shared" si="152"/>
        <v>11</v>
      </c>
      <c r="J882" s="1151"/>
      <c r="AL882"/>
      <c r="AM882"/>
      <c r="AN882"/>
      <c r="AO882"/>
      <c r="AP882"/>
      <c r="AQ882" s="333"/>
      <c r="AR882"/>
      <c r="AS882"/>
      <c r="AT882"/>
      <c r="AU882"/>
    </row>
    <row r="883" spans="1:47" ht="12.75" customHeight="1" x14ac:dyDescent="0.35">
      <c r="A883" s="311">
        <f>FrontPage!$N$2</f>
        <v>1</v>
      </c>
      <c r="B883" s="311" t="str">
        <f t="shared" si="149"/>
        <v>RO13621.1</v>
      </c>
      <c r="C883" s="311">
        <f t="shared" si="151"/>
        <v>202526</v>
      </c>
      <c r="D883" s="1148" t="s">
        <v>264</v>
      </c>
      <c r="E883" s="311">
        <v>362</v>
      </c>
      <c r="F883" s="311" t="s">
        <v>547</v>
      </c>
      <c r="G883" s="311">
        <f t="shared" si="150"/>
        <v>0</v>
      </c>
      <c r="H883" s="1153">
        <f t="shared" ca="1" si="153"/>
        <v>0</v>
      </c>
      <c r="I883" s="311">
        <f t="shared" si="152"/>
        <v>1.1000000000000001</v>
      </c>
      <c r="J883" s="1151"/>
      <c r="AL883"/>
      <c r="AM883"/>
      <c r="AN883"/>
      <c r="AO883"/>
      <c r="AP883"/>
      <c r="AQ883" s="333"/>
      <c r="AR883"/>
      <c r="AS883"/>
      <c r="AT883"/>
      <c r="AU883"/>
    </row>
    <row r="884" spans="1:47" ht="12.75" customHeight="1" x14ac:dyDescent="0.35">
      <c r="A884" s="311">
        <f>FrontPage!$N$2</f>
        <v>1</v>
      </c>
      <c r="B884" s="311" t="str">
        <f t="shared" ref="B884:B947" si="154">D884&amp;E884&amp;I884</f>
        <v>RO13621.2</v>
      </c>
      <c r="C884" s="311">
        <f t="shared" si="151"/>
        <v>202526</v>
      </c>
      <c r="D884" s="1148" t="s">
        <v>264</v>
      </c>
      <c r="E884" s="311">
        <v>362</v>
      </c>
      <c r="F884" s="311" t="s">
        <v>548</v>
      </c>
      <c r="G884" s="311">
        <f t="shared" si="150"/>
        <v>0</v>
      </c>
      <c r="H884" s="1153">
        <f t="shared" ca="1" si="153"/>
        <v>0</v>
      </c>
      <c r="I884" s="311">
        <f t="shared" si="152"/>
        <v>1.2</v>
      </c>
      <c r="J884" s="1151"/>
      <c r="AL884"/>
      <c r="AM884"/>
      <c r="AN884"/>
      <c r="AO884"/>
      <c r="AP884"/>
      <c r="AQ884" s="333"/>
      <c r="AR884"/>
      <c r="AS884"/>
      <c r="AT884"/>
      <c r="AU884"/>
    </row>
    <row r="885" spans="1:47" ht="12.75" customHeight="1" x14ac:dyDescent="0.35">
      <c r="A885" s="311">
        <f>FrontPage!$N$2</f>
        <v>1</v>
      </c>
      <c r="B885" s="311" t="str">
        <f t="shared" si="154"/>
        <v>RO13622</v>
      </c>
      <c r="C885" s="311">
        <f t="shared" si="151"/>
        <v>202526</v>
      </c>
      <c r="D885" s="1148" t="s">
        <v>264</v>
      </c>
      <c r="E885" s="311">
        <v>362</v>
      </c>
      <c r="F885" s="311" t="s">
        <v>546</v>
      </c>
      <c r="G885" s="311">
        <f t="shared" si="150"/>
        <v>0</v>
      </c>
      <c r="H885" s="1153">
        <f t="shared" ca="1" si="153"/>
        <v>0</v>
      </c>
      <c r="I885" s="311">
        <f t="shared" si="152"/>
        <v>2</v>
      </c>
      <c r="J885" s="1151"/>
      <c r="AL885"/>
      <c r="AM885"/>
      <c r="AN885"/>
      <c r="AO885"/>
      <c r="AP885"/>
      <c r="AQ885" s="333"/>
      <c r="AR885"/>
      <c r="AS885"/>
      <c r="AT885"/>
      <c r="AU885"/>
    </row>
    <row r="886" spans="1:47" ht="12.75" customHeight="1" x14ac:dyDescent="0.35">
      <c r="A886" s="311">
        <f>FrontPage!$N$2</f>
        <v>1</v>
      </c>
      <c r="B886" s="311" t="str">
        <f t="shared" si="154"/>
        <v>RO13623</v>
      </c>
      <c r="C886" s="311">
        <f t="shared" si="151"/>
        <v>202526</v>
      </c>
      <c r="D886" s="1148" t="s">
        <v>264</v>
      </c>
      <c r="E886" s="311">
        <v>362</v>
      </c>
      <c r="F886" s="311" t="s">
        <v>549</v>
      </c>
      <c r="G886" s="311">
        <f t="shared" si="150"/>
        <v>0</v>
      </c>
      <c r="H886" s="1153">
        <f t="shared" ca="1" si="153"/>
        <v>0</v>
      </c>
      <c r="I886" s="311">
        <f t="shared" si="152"/>
        <v>3</v>
      </c>
      <c r="J886" s="1151"/>
      <c r="AL886"/>
      <c r="AM886"/>
      <c r="AN886"/>
      <c r="AO886"/>
      <c r="AP886"/>
      <c r="AQ886" s="333"/>
      <c r="AR886"/>
      <c r="AS886"/>
      <c r="AT886"/>
      <c r="AU886"/>
    </row>
    <row r="887" spans="1:47" ht="12.75" customHeight="1" x14ac:dyDescent="0.35">
      <c r="A887" s="311">
        <f>FrontPage!$N$2</f>
        <v>1</v>
      </c>
      <c r="B887" s="311" t="str">
        <f t="shared" si="154"/>
        <v>RO13625</v>
      </c>
      <c r="C887" s="311">
        <f t="shared" si="151"/>
        <v>202526</v>
      </c>
      <c r="D887" s="1148" t="s">
        <v>264</v>
      </c>
      <c r="E887" s="311">
        <v>362</v>
      </c>
      <c r="F887" s="311" t="s">
        <v>551</v>
      </c>
      <c r="G887" s="311">
        <f t="shared" si="150"/>
        <v>0</v>
      </c>
      <c r="H887" s="1153">
        <f t="shared" ca="1" si="153"/>
        <v>0</v>
      </c>
      <c r="I887" s="311">
        <f t="shared" si="152"/>
        <v>5</v>
      </c>
      <c r="J887" s="1151"/>
      <c r="AL887"/>
      <c r="AM887"/>
      <c r="AN887"/>
      <c r="AO887"/>
      <c r="AP887"/>
      <c r="AQ887" s="333"/>
      <c r="AR887"/>
      <c r="AS887"/>
      <c r="AT887"/>
      <c r="AU887"/>
    </row>
    <row r="888" spans="1:47" ht="12.75" customHeight="1" x14ac:dyDescent="0.35">
      <c r="A888" s="311">
        <f>FrontPage!$N$2</f>
        <v>1</v>
      </c>
      <c r="B888" s="311" t="str">
        <f t="shared" si="154"/>
        <v>RO13626.1</v>
      </c>
      <c r="C888" s="311">
        <f t="shared" si="151"/>
        <v>202526</v>
      </c>
      <c r="D888" s="1148" t="s">
        <v>264</v>
      </c>
      <c r="E888" s="311">
        <v>362</v>
      </c>
      <c r="F888" s="311" t="s">
        <v>552</v>
      </c>
      <c r="G888" s="311">
        <f t="shared" si="150"/>
        <v>0</v>
      </c>
      <c r="H888" s="1153">
        <f t="shared" ca="1" si="153"/>
        <v>0</v>
      </c>
      <c r="I888" s="311">
        <f t="shared" si="152"/>
        <v>6.1</v>
      </c>
      <c r="J888" s="1151"/>
      <c r="AL888"/>
      <c r="AM888"/>
      <c r="AN888"/>
      <c r="AO888"/>
      <c r="AP888"/>
      <c r="AQ888" s="333"/>
      <c r="AR888"/>
      <c r="AS888"/>
      <c r="AT888"/>
      <c r="AU888"/>
    </row>
    <row r="889" spans="1:47" ht="12.75" customHeight="1" x14ac:dyDescent="0.35">
      <c r="A889" s="311">
        <f>FrontPage!$N$2</f>
        <v>1</v>
      </c>
      <c r="B889" s="311" t="str">
        <f t="shared" si="154"/>
        <v>RO13626.2</v>
      </c>
      <c r="C889" s="311">
        <f t="shared" si="151"/>
        <v>202526</v>
      </c>
      <c r="D889" s="1148" t="s">
        <v>264</v>
      </c>
      <c r="E889" s="311">
        <v>362</v>
      </c>
      <c r="F889" s="311" t="s">
        <v>553</v>
      </c>
      <c r="G889" s="311">
        <f t="shared" si="150"/>
        <v>0</v>
      </c>
      <c r="H889" s="1153">
        <f t="shared" ca="1" si="153"/>
        <v>0</v>
      </c>
      <c r="I889" s="311">
        <f t="shared" si="152"/>
        <v>6.2</v>
      </c>
      <c r="J889" s="1151"/>
      <c r="AL889"/>
      <c r="AM889"/>
      <c r="AN889"/>
      <c r="AO889"/>
      <c r="AP889"/>
      <c r="AQ889" s="333"/>
      <c r="AR889"/>
      <c r="AS889"/>
      <c r="AT889"/>
      <c r="AU889"/>
    </row>
    <row r="890" spans="1:47" ht="12.75" customHeight="1" x14ac:dyDescent="0.35">
      <c r="A890" s="311">
        <f>FrontPage!$N$2</f>
        <v>1</v>
      </c>
      <c r="B890" s="311" t="str">
        <f t="shared" si="154"/>
        <v>RO13627</v>
      </c>
      <c r="C890" s="311">
        <f t="shared" si="151"/>
        <v>202526</v>
      </c>
      <c r="D890" s="1148" t="s">
        <v>264</v>
      </c>
      <c r="E890" s="311">
        <v>362</v>
      </c>
      <c r="F890" s="311" t="s">
        <v>554</v>
      </c>
      <c r="G890" s="311">
        <f t="shared" si="150"/>
        <v>0</v>
      </c>
      <c r="H890" s="1153">
        <f t="shared" ca="1" si="153"/>
        <v>0</v>
      </c>
      <c r="I890" s="311">
        <f t="shared" si="152"/>
        <v>7</v>
      </c>
      <c r="J890" s="1151"/>
      <c r="AL890"/>
      <c r="AM890"/>
      <c r="AN890"/>
      <c r="AO890"/>
      <c r="AP890"/>
      <c r="AQ890" s="333"/>
      <c r="AR890"/>
      <c r="AS890"/>
      <c r="AT890"/>
      <c r="AU890"/>
    </row>
    <row r="891" spans="1:47" ht="12.75" customHeight="1" x14ac:dyDescent="0.35">
      <c r="A891" s="311">
        <f>FrontPage!$N$2</f>
        <v>1</v>
      </c>
      <c r="B891" s="311" t="str">
        <f t="shared" si="154"/>
        <v>RO13628</v>
      </c>
      <c r="C891" s="311">
        <f t="shared" si="151"/>
        <v>202526</v>
      </c>
      <c r="D891" s="1148" t="s">
        <v>264</v>
      </c>
      <c r="E891" s="311">
        <v>362</v>
      </c>
      <c r="F891" s="311" t="s">
        <v>555</v>
      </c>
      <c r="G891" s="311">
        <f t="shared" si="150"/>
        <v>0</v>
      </c>
      <c r="H891" s="1153">
        <f t="shared" ca="1" si="153"/>
        <v>0</v>
      </c>
      <c r="I891" s="311">
        <f t="shared" si="152"/>
        <v>8</v>
      </c>
      <c r="J891" s="1151"/>
      <c r="AL891"/>
      <c r="AM891"/>
      <c r="AN891"/>
      <c r="AO891"/>
      <c r="AP891"/>
      <c r="AQ891" s="333"/>
      <c r="AR891"/>
      <c r="AS891"/>
      <c r="AT891"/>
      <c r="AU891"/>
    </row>
    <row r="892" spans="1:47" ht="12.75" customHeight="1" x14ac:dyDescent="0.35">
      <c r="A892" s="311">
        <f>FrontPage!$N$2</f>
        <v>1</v>
      </c>
      <c r="B892" s="311" t="str">
        <f t="shared" si="154"/>
        <v>RO136210</v>
      </c>
      <c r="C892" s="311">
        <f t="shared" si="151"/>
        <v>202526</v>
      </c>
      <c r="D892" s="1148" t="s">
        <v>264</v>
      </c>
      <c r="E892" s="311">
        <v>362</v>
      </c>
      <c r="F892" s="311" t="s">
        <v>557</v>
      </c>
      <c r="G892" s="311">
        <f t="shared" si="150"/>
        <v>0</v>
      </c>
      <c r="H892" s="1153">
        <f t="shared" ca="1" si="153"/>
        <v>0</v>
      </c>
      <c r="I892" s="311">
        <f t="shared" si="152"/>
        <v>10</v>
      </c>
      <c r="J892" s="1151"/>
      <c r="AL892"/>
      <c r="AM892"/>
      <c r="AN892"/>
      <c r="AO892"/>
      <c r="AP892"/>
      <c r="AQ892" s="333"/>
      <c r="AR892"/>
      <c r="AS892"/>
      <c r="AT892"/>
      <c r="AU892"/>
    </row>
    <row r="893" spans="1:47" ht="12.75" customHeight="1" x14ac:dyDescent="0.35">
      <c r="A893" s="311">
        <f>FrontPage!$N$2</f>
        <v>1</v>
      </c>
      <c r="B893" s="311" t="str">
        <f t="shared" si="154"/>
        <v>RO136211</v>
      </c>
      <c r="C893" s="311">
        <f t="shared" si="151"/>
        <v>202526</v>
      </c>
      <c r="D893" s="1148" t="s">
        <v>264</v>
      </c>
      <c r="E893" s="311">
        <v>362</v>
      </c>
      <c r="F893" s="311" t="s">
        <v>558</v>
      </c>
      <c r="G893" s="311">
        <f t="shared" si="150"/>
        <v>0</v>
      </c>
      <c r="H893" s="1153">
        <f t="shared" ca="1" si="153"/>
        <v>0</v>
      </c>
      <c r="I893" s="311">
        <f t="shared" si="152"/>
        <v>11</v>
      </c>
      <c r="J893" s="1151"/>
      <c r="AL893"/>
      <c r="AM893"/>
      <c r="AN893"/>
      <c r="AO893"/>
      <c r="AP893"/>
      <c r="AQ893" s="333"/>
      <c r="AR893"/>
      <c r="AS893"/>
      <c r="AT893"/>
      <c r="AU893"/>
    </row>
    <row r="894" spans="1:47" ht="12.75" customHeight="1" x14ac:dyDescent="0.35">
      <c r="A894" s="311">
        <f>FrontPage!$N$2</f>
        <v>1</v>
      </c>
      <c r="B894" s="311" t="str">
        <f t="shared" si="154"/>
        <v>RO13631.1</v>
      </c>
      <c r="C894" s="311">
        <f t="shared" si="151"/>
        <v>202526</v>
      </c>
      <c r="D894" s="1148" t="s">
        <v>264</v>
      </c>
      <c r="E894" s="311">
        <v>363</v>
      </c>
      <c r="F894" s="311" t="s">
        <v>547</v>
      </c>
      <c r="G894" s="311">
        <f t="shared" si="150"/>
        <v>0</v>
      </c>
      <c r="H894" s="1153">
        <f t="shared" ca="1" si="153"/>
        <v>0</v>
      </c>
      <c r="I894" s="311">
        <f t="shared" si="152"/>
        <v>1.1000000000000001</v>
      </c>
      <c r="J894" s="1151"/>
      <c r="AL894"/>
      <c r="AM894"/>
      <c r="AN894"/>
      <c r="AO894"/>
      <c r="AP894"/>
      <c r="AQ894" s="333"/>
      <c r="AR894"/>
      <c r="AS894"/>
      <c r="AT894"/>
      <c r="AU894"/>
    </row>
    <row r="895" spans="1:47" ht="12.75" customHeight="1" x14ac:dyDescent="0.35">
      <c r="A895" s="311">
        <f>FrontPage!$N$2</f>
        <v>1</v>
      </c>
      <c r="B895" s="311" t="str">
        <f t="shared" si="154"/>
        <v>RO13631.2</v>
      </c>
      <c r="C895" s="311">
        <f t="shared" si="151"/>
        <v>202526</v>
      </c>
      <c r="D895" s="1148" t="s">
        <v>264</v>
      </c>
      <c r="E895" s="311">
        <v>363</v>
      </c>
      <c r="F895" s="311" t="s">
        <v>548</v>
      </c>
      <c r="G895" s="311">
        <f t="shared" si="150"/>
        <v>0</v>
      </c>
      <c r="H895" s="1153">
        <f t="shared" ca="1" si="153"/>
        <v>0</v>
      </c>
      <c r="I895" s="311">
        <f t="shared" si="152"/>
        <v>1.2</v>
      </c>
      <c r="J895" s="1151"/>
      <c r="AL895"/>
      <c r="AM895"/>
      <c r="AN895"/>
      <c r="AO895"/>
      <c r="AP895"/>
      <c r="AQ895" s="333"/>
      <c r="AR895"/>
      <c r="AS895"/>
      <c r="AT895"/>
      <c r="AU895"/>
    </row>
    <row r="896" spans="1:47" ht="12.75" customHeight="1" x14ac:dyDescent="0.35">
      <c r="A896" s="311">
        <f>FrontPage!$N$2</f>
        <v>1</v>
      </c>
      <c r="B896" s="311" t="str">
        <f t="shared" si="154"/>
        <v>RO13632</v>
      </c>
      <c r="C896" s="311">
        <f t="shared" si="151"/>
        <v>202526</v>
      </c>
      <c r="D896" s="1148" t="s">
        <v>264</v>
      </c>
      <c r="E896" s="311">
        <v>363</v>
      </c>
      <c r="F896" s="311" t="s">
        <v>546</v>
      </c>
      <c r="G896" s="311">
        <f t="shared" si="150"/>
        <v>0</v>
      </c>
      <c r="H896" s="1153">
        <f t="shared" ca="1" si="153"/>
        <v>0</v>
      </c>
      <c r="I896" s="311">
        <f t="shared" si="152"/>
        <v>2</v>
      </c>
      <c r="J896" s="1151"/>
      <c r="AL896"/>
      <c r="AM896"/>
      <c r="AN896"/>
      <c r="AO896"/>
      <c r="AP896"/>
      <c r="AQ896" s="333"/>
      <c r="AR896"/>
      <c r="AS896"/>
      <c r="AT896"/>
      <c r="AU896"/>
    </row>
    <row r="897" spans="1:47" ht="12.75" customHeight="1" x14ac:dyDescent="0.35">
      <c r="A897" s="311">
        <f>FrontPage!$N$2</f>
        <v>1</v>
      </c>
      <c r="B897" s="311" t="str">
        <f t="shared" si="154"/>
        <v>RO13633</v>
      </c>
      <c r="C897" s="311">
        <f t="shared" si="151"/>
        <v>202526</v>
      </c>
      <c r="D897" s="1148" t="s">
        <v>264</v>
      </c>
      <c r="E897" s="311">
        <v>363</v>
      </c>
      <c r="F897" s="311" t="s">
        <v>549</v>
      </c>
      <c r="G897" s="311">
        <f t="shared" si="150"/>
        <v>0</v>
      </c>
      <c r="H897" s="1153">
        <f t="shared" ca="1" si="153"/>
        <v>0</v>
      </c>
      <c r="I897" s="311">
        <f t="shared" si="152"/>
        <v>3</v>
      </c>
      <c r="J897" s="1151"/>
      <c r="AL897"/>
      <c r="AM897"/>
      <c r="AN897"/>
      <c r="AO897"/>
      <c r="AP897"/>
      <c r="AQ897" s="333"/>
      <c r="AR897"/>
      <c r="AS897"/>
      <c r="AT897"/>
      <c r="AU897"/>
    </row>
    <row r="898" spans="1:47" ht="12.75" customHeight="1" x14ac:dyDescent="0.35">
      <c r="A898" s="311">
        <f>FrontPage!$N$2</f>
        <v>1</v>
      </c>
      <c r="B898" s="311" t="str">
        <f t="shared" si="154"/>
        <v>RO13635</v>
      </c>
      <c r="C898" s="311">
        <f t="shared" si="151"/>
        <v>202526</v>
      </c>
      <c r="D898" s="1148" t="s">
        <v>264</v>
      </c>
      <c r="E898" s="311">
        <v>363</v>
      </c>
      <c r="F898" s="311" t="s">
        <v>551</v>
      </c>
      <c r="G898" s="311">
        <f t="shared" si="150"/>
        <v>0</v>
      </c>
      <c r="H898" s="1153">
        <f t="shared" ca="1" si="153"/>
        <v>0</v>
      </c>
      <c r="I898" s="311">
        <f t="shared" si="152"/>
        <v>5</v>
      </c>
      <c r="J898" s="1151"/>
      <c r="AL898"/>
      <c r="AM898"/>
      <c r="AN898"/>
      <c r="AO898"/>
      <c r="AP898"/>
      <c r="AQ898" s="333"/>
      <c r="AR898"/>
      <c r="AS898"/>
      <c r="AT898"/>
      <c r="AU898"/>
    </row>
    <row r="899" spans="1:47" ht="12.75" customHeight="1" x14ac:dyDescent="0.35">
      <c r="A899" s="311">
        <f>FrontPage!$N$2</f>
        <v>1</v>
      </c>
      <c r="B899" s="311" t="str">
        <f t="shared" si="154"/>
        <v>RO13636.1</v>
      </c>
      <c r="C899" s="311">
        <f t="shared" si="151"/>
        <v>202526</v>
      </c>
      <c r="D899" s="1148" t="s">
        <v>264</v>
      </c>
      <c r="E899" s="311">
        <v>363</v>
      </c>
      <c r="F899" s="311" t="s">
        <v>552</v>
      </c>
      <c r="G899" s="311">
        <f t="shared" si="150"/>
        <v>0</v>
      </c>
      <c r="H899" s="1153">
        <f t="shared" ca="1" si="153"/>
        <v>0</v>
      </c>
      <c r="I899" s="311">
        <f t="shared" si="152"/>
        <v>6.1</v>
      </c>
      <c r="J899" s="1151"/>
      <c r="AL899"/>
      <c r="AM899"/>
      <c r="AN899"/>
      <c r="AO899"/>
      <c r="AP899"/>
      <c r="AQ899" s="333"/>
      <c r="AR899"/>
      <c r="AS899"/>
      <c r="AT899"/>
      <c r="AU899"/>
    </row>
    <row r="900" spans="1:47" ht="12.75" customHeight="1" x14ac:dyDescent="0.35">
      <c r="A900" s="311">
        <f>FrontPage!$N$2</f>
        <v>1</v>
      </c>
      <c r="B900" s="311" t="str">
        <f t="shared" si="154"/>
        <v>RO13636.2</v>
      </c>
      <c r="C900" s="311">
        <f t="shared" si="151"/>
        <v>202526</v>
      </c>
      <c r="D900" s="1148" t="s">
        <v>264</v>
      </c>
      <c r="E900" s="311">
        <v>363</v>
      </c>
      <c r="F900" s="311" t="s">
        <v>553</v>
      </c>
      <c r="G900" s="311">
        <f t="shared" si="150"/>
        <v>0</v>
      </c>
      <c r="H900" s="1153">
        <f t="shared" ca="1" si="153"/>
        <v>0</v>
      </c>
      <c r="I900" s="311">
        <f t="shared" si="152"/>
        <v>6.2</v>
      </c>
      <c r="J900" s="1151"/>
      <c r="AL900"/>
      <c r="AM900"/>
      <c r="AN900"/>
      <c r="AO900"/>
      <c r="AP900"/>
      <c r="AQ900" s="333"/>
      <c r="AR900"/>
      <c r="AS900"/>
      <c r="AT900"/>
      <c r="AU900"/>
    </row>
    <row r="901" spans="1:47" ht="12.75" customHeight="1" x14ac:dyDescent="0.35">
      <c r="A901" s="311">
        <f>FrontPage!$N$2</f>
        <v>1</v>
      </c>
      <c r="B901" s="311" t="str">
        <f t="shared" si="154"/>
        <v>RO13637</v>
      </c>
      <c r="C901" s="311">
        <f t="shared" si="151"/>
        <v>202526</v>
      </c>
      <c r="D901" s="1148" t="s">
        <v>264</v>
      </c>
      <c r="E901" s="311">
        <v>363</v>
      </c>
      <c r="F901" s="311" t="s">
        <v>554</v>
      </c>
      <c r="G901" s="311">
        <f t="shared" si="150"/>
        <v>0</v>
      </c>
      <c r="H901" s="1153">
        <f t="shared" ca="1" si="153"/>
        <v>0</v>
      </c>
      <c r="I901" s="311">
        <f t="shared" si="152"/>
        <v>7</v>
      </c>
      <c r="J901" s="1151"/>
      <c r="AL901"/>
      <c r="AM901"/>
      <c r="AN901"/>
      <c r="AO901"/>
      <c r="AP901"/>
      <c r="AQ901" s="333"/>
      <c r="AR901"/>
      <c r="AS901"/>
      <c r="AT901"/>
      <c r="AU901"/>
    </row>
    <row r="902" spans="1:47" ht="12.75" customHeight="1" x14ac:dyDescent="0.35">
      <c r="A902" s="311">
        <f>FrontPage!$N$2</f>
        <v>1</v>
      </c>
      <c r="B902" s="311" t="str">
        <f t="shared" si="154"/>
        <v>RO13638</v>
      </c>
      <c r="C902" s="311">
        <f t="shared" si="151"/>
        <v>202526</v>
      </c>
      <c r="D902" s="1148" t="s">
        <v>264</v>
      </c>
      <c r="E902" s="311">
        <v>363</v>
      </c>
      <c r="F902" s="311" t="s">
        <v>555</v>
      </c>
      <c r="G902" s="311">
        <f t="shared" si="150"/>
        <v>0</v>
      </c>
      <c r="H902" s="1153">
        <f t="shared" ca="1" si="153"/>
        <v>0</v>
      </c>
      <c r="I902" s="311">
        <f t="shared" si="152"/>
        <v>8</v>
      </c>
      <c r="J902" s="1151"/>
      <c r="AL902"/>
      <c r="AM902"/>
      <c r="AN902"/>
      <c r="AO902"/>
      <c r="AP902"/>
      <c r="AQ902" s="333"/>
      <c r="AR902"/>
      <c r="AS902"/>
      <c r="AT902"/>
      <c r="AU902"/>
    </row>
    <row r="903" spans="1:47" ht="12.75" customHeight="1" x14ac:dyDescent="0.35">
      <c r="A903" s="311">
        <f>FrontPage!$N$2</f>
        <v>1</v>
      </c>
      <c r="B903" s="311" t="str">
        <f t="shared" si="154"/>
        <v>RO136310</v>
      </c>
      <c r="C903" s="311">
        <f t="shared" si="151"/>
        <v>202526</v>
      </c>
      <c r="D903" s="1148" t="s">
        <v>264</v>
      </c>
      <c r="E903" s="311">
        <v>363</v>
      </c>
      <c r="F903" s="311" t="s">
        <v>557</v>
      </c>
      <c r="G903" s="311">
        <f t="shared" si="150"/>
        <v>0</v>
      </c>
      <c r="H903" s="1153">
        <f t="shared" ca="1" si="153"/>
        <v>0</v>
      </c>
      <c r="I903" s="311">
        <f t="shared" si="152"/>
        <v>10</v>
      </c>
      <c r="J903" s="1151"/>
      <c r="AL903"/>
      <c r="AM903"/>
      <c r="AN903"/>
      <c r="AO903"/>
      <c r="AP903"/>
      <c r="AQ903" s="333"/>
      <c r="AR903"/>
      <c r="AS903"/>
      <c r="AT903"/>
      <c r="AU903"/>
    </row>
    <row r="904" spans="1:47" ht="12.75" customHeight="1" x14ac:dyDescent="0.35">
      <c r="A904" s="311">
        <f>FrontPage!$N$2</f>
        <v>1</v>
      </c>
      <c r="B904" s="311" t="str">
        <f t="shared" si="154"/>
        <v>RO136311</v>
      </c>
      <c r="C904" s="311">
        <f t="shared" si="151"/>
        <v>202526</v>
      </c>
      <c r="D904" s="1148" t="s">
        <v>264</v>
      </c>
      <c r="E904" s="311">
        <v>363</v>
      </c>
      <c r="F904" s="311" t="s">
        <v>558</v>
      </c>
      <c r="G904" s="311">
        <f t="shared" si="150"/>
        <v>0</v>
      </c>
      <c r="H904" s="1153">
        <f t="shared" ca="1" si="153"/>
        <v>0</v>
      </c>
      <c r="I904" s="311">
        <f t="shared" si="152"/>
        <v>11</v>
      </c>
      <c r="J904" s="1151"/>
      <c r="AL904"/>
      <c r="AM904"/>
      <c r="AN904"/>
      <c r="AO904"/>
      <c r="AP904"/>
      <c r="AQ904" s="333"/>
      <c r="AR904"/>
      <c r="AS904"/>
      <c r="AT904"/>
      <c r="AU904"/>
    </row>
    <row r="905" spans="1:47" ht="12.75" customHeight="1" x14ac:dyDescent="0.35">
      <c r="A905" s="311">
        <f>FrontPage!$N$2</f>
        <v>1</v>
      </c>
      <c r="B905" s="311" t="str">
        <f t="shared" si="154"/>
        <v>RO13641.1</v>
      </c>
      <c r="C905" s="311">
        <f t="shared" si="151"/>
        <v>202526</v>
      </c>
      <c r="D905" s="1148" t="s">
        <v>264</v>
      </c>
      <c r="E905" s="311">
        <v>364</v>
      </c>
      <c r="F905" s="311" t="s">
        <v>547</v>
      </c>
      <c r="G905" s="311">
        <f t="shared" si="150"/>
        <v>0</v>
      </c>
      <c r="H905" s="1153">
        <f t="shared" ca="1" si="153"/>
        <v>0</v>
      </c>
      <c r="I905" s="311">
        <f t="shared" si="152"/>
        <v>1.1000000000000001</v>
      </c>
      <c r="J905" s="1151"/>
      <c r="AL905"/>
      <c r="AM905"/>
      <c r="AN905"/>
      <c r="AO905"/>
      <c r="AP905"/>
      <c r="AQ905" s="333"/>
      <c r="AR905"/>
      <c r="AS905"/>
      <c r="AT905"/>
      <c r="AU905"/>
    </row>
    <row r="906" spans="1:47" ht="12.75" customHeight="1" x14ac:dyDescent="0.35">
      <c r="A906" s="311">
        <f>FrontPage!$N$2</f>
        <v>1</v>
      </c>
      <c r="B906" s="311" t="str">
        <f t="shared" si="154"/>
        <v>RO13641.2</v>
      </c>
      <c r="C906" s="311">
        <f t="shared" si="151"/>
        <v>202526</v>
      </c>
      <c r="D906" s="1148" t="s">
        <v>264</v>
      </c>
      <c r="E906" s="311">
        <v>364</v>
      </c>
      <c r="F906" s="311" t="s">
        <v>548</v>
      </c>
      <c r="G906" s="311">
        <f t="shared" ref="G906:G969" si="155">UANumber</f>
        <v>0</v>
      </c>
      <c r="H906" s="1153">
        <f t="shared" ca="1" si="153"/>
        <v>0</v>
      </c>
      <c r="I906" s="311">
        <f t="shared" si="152"/>
        <v>1.2</v>
      </c>
      <c r="J906" s="1151"/>
      <c r="AL906"/>
      <c r="AM906"/>
      <c r="AN906"/>
      <c r="AO906"/>
      <c r="AP906"/>
      <c r="AQ906" s="333"/>
      <c r="AR906"/>
      <c r="AS906"/>
      <c r="AT906"/>
      <c r="AU906"/>
    </row>
    <row r="907" spans="1:47" ht="12.75" customHeight="1" x14ac:dyDescent="0.35">
      <c r="A907" s="311">
        <f>FrontPage!$N$2</f>
        <v>1</v>
      </c>
      <c r="B907" s="311" t="str">
        <f t="shared" si="154"/>
        <v>RO13642</v>
      </c>
      <c r="C907" s="311">
        <f t="shared" si="151"/>
        <v>202526</v>
      </c>
      <c r="D907" s="1148" t="s">
        <v>264</v>
      </c>
      <c r="E907" s="311">
        <v>364</v>
      </c>
      <c r="F907" s="311" t="s">
        <v>546</v>
      </c>
      <c r="G907" s="311">
        <f t="shared" si="155"/>
        <v>0</v>
      </c>
      <c r="H907" s="1153">
        <f t="shared" ca="1" si="153"/>
        <v>0</v>
      </c>
      <c r="I907" s="311">
        <f t="shared" si="152"/>
        <v>2</v>
      </c>
      <c r="J907" s="1151"/>
      <c r="AL907"/>
      <c r="AM907"/>
      <c r="AN907"/>
      <c r="AO907"/>
      <c r="AP907"/>
      <c r="AQ907" s="333"/>
      <c r="AR907"/>
      <c r="AS907"/>
      <c r="AT907"/>
      <c r="AU907"/>
    </row>
    <row r="908" spans="1:47" ht="12.75" customHeight="1" x14ac:dyDescent="0.35">
      <c r="A908" s="311">
        <f>FrontPage!$N$2</f>
        <v>1</v>
      </c>
      <c r="B908" s="311" t="str">
        <f t="shared" si="154"/>
        <v>RO13643</v>
      </c>
      <c r="C908" s="311">
        <f t="shared" si="151"/>
        <v>202526</v>
      </c>
      <c r="D908" s="1148" t="s">
        <v>264</v>
      </c>
      <c r="E908" s="311">
        <v>364</v>
      </c>
      <c r="F908" s="311" t="s">
        <v>549</v>
      </c>
      <c r="G908" s="311">
        <f t="shared" si="155"/>
        <v>0</v>
      </c>
      <c r="H908" s="1153">
        <f t="shared" ca="1" si="153"/>
        <v>0</v>
      </c>
      <c r="I908" s="311">
        <f t="shared" si="152"/>
        <v>3</v>
      </c>
      <c r="J908" s="1151"/>
      <c r="AL908"/>
      <c r="AM908"/>
      <c r="AN908"/>
      <c r="AO908"/>
      <c r="AP908"/>
      <c r="AQ908" s="333"/>
      <c r="AR908"/>
      <c r="AS908"/>
      <c r="AT908"/>
      <c r="AU908"/>
    </row>
    <row r="909" spans="1:47" ht="12.75" customHeight="1" x14ac:dyDescent="0.35">
      <c r="A909" s="311">
        <f>FrontPage!$N$2</f>
        <v>1</v>
      </c>
      <c r="B909" s="311" t="str">
        <f t="shared" si="154"/>
        <v>RO13645</v>
      </c>
      <c r="C909" s="311">
        <f t="shared" si="151"/>
        <v>202526</v>
      </c>
      <c r="D909" s="1148" t="s">
        <v>264</v>
      </c>
      <c r="E909" s="311">
        <v>364</v>
      </c>
      <c r="F909" s="311" t="s">
        <v>551</v>
      </c>
      <c r="G909" s="311">
        <f t="shared" si="155"/>
        <v>0</v>
      </c>
      <c r="H909" s="1153">
        <f t="shared" ca="1" si="153"/>
        <v>0</v>
      </c>
      <c r="I909" s="311">
        <f t="shared" si="152"/>
        <v>5</v>
      </c>
      <c r="J909" s="1151"/>
      <c r="AL909"/>
      <c r="AM909"/>
      <c r="AN909"/>
      <c r="AO909"/>
      <c r="AP909"/>
      <c r="AQ909" s="333"/>
      <c r="AR909"/>
      <c r="AS909"/>
      <c r="AT909"/>
      <c r="AU909"/>
    </row>
    <row r="910" spans="1:47" ht="12.75" customHeight="1" x14ac:dyDescent="0.35">
      <c r="A910" s="311">
        <f>FrontPage!$N$2</f>
        <v>1</v>
      </c>
      <c r="B910" s="311" t="str">
        <f t="shared" si="154"/>
        <v>RO13646.1</v>
      </c>
      <c r="C910" s="311">
        <f t="shared" si="151"/>
        <v>202526</v>
      </c>
      <c r="D910" s="1148" t="s">
        <v>264</v>
      </c>
      <c r="E910" s="311">
        <v>364</v>
      </c>
      <c r="F910" s="311" t="s">
        <v>552</v>
      </c>
      <c r="G910" s="311">
        <f t="shared" si="155"/>
        <v>0</v>
      </c>
      <c r="H910" s="1153">
        <f t="shared" ca="1" si="153"/>
        <v>0</v>
      </c>
      <c r="I910" s="311">
        <f t="shared" si="152"/>
        <v>6.1</v>
      </c>
      <c r="J910" s="1151"/>
      <c r="AL910"/>
      <c r="AM910"/>
      <c r="AN910"/>
      <c r="AO910"/>
      <c r="AP910"/>
      <c r="AQ910" s="333"/>
      <c r="AR910"/>
      <c r="AS910"/>
      <c r="AT910"/>
      <c r="AU910"/>
    </row>
    <row r="911" spans="1:47" ht="12.75" customHeight="1" x14ac:dyDescent="0.35">
      <c r="A911" s="311">
        <f>FrontPage!$N$2</f>
        <v>1</v>
      </c>
      <c r="B911" s="311" t="str">
        <f t="shared" si="154"/>
        <v>RO13646.2</v>
      </c>
      <c r="C911" s="311">
        <f t="shared" si="151"/>
        <v>202526</v>
      </c>
      <c r="D911" s="1148" t="s">
        <v>264</v>
      </c>
      <c r="E911" s="311">
        <v>364</v>
      </c>
      <c r="F911" s="311" t="s">
        <v>553</v>
      </c>
      <c r="G911" s="311">
        <f t="shared" si="155"/>
        <v>0</v>
      </c>
      <c r="H911" s="1153">
        <f t="shared" ca="1" si="153"/>
        <v>0</v>
      </c>
      <c r="I911" s="311">
        <f t="shared" si="152"/>
        <v>6.2</v>
      </c>
      <c r="J911" s="1151"/>
      <c r="AL911"/>
      <c r="AM911"/>
      <c r="AN911"/>
      <c r="AO911"/>
      <c r="AP911"/>
      <c r="AQ911" s="333"/>
      <c r="AR911"/>
      <c r="AS911"/>
      <c r="AT911"/>
      <c r="AU911"/>
    </row>
    <row r="912" spans="1:47" ht="12.75" customHeight="1" x14ac:dyDescent="0.35">
      <c r="A912" s="311">
        <f>FrontPage!$N$2</f>
        <v>1</v>
      </c>
      <c r="B912" s="311" t="str">
        <f t="shared" si="154"/>
        <v>RO13647</v>
      </c>
      <c r="C912" s="311">
        <f t="shared" si="151"/>
        <v>202526</v>
      </c>
      <c r="D912" s="1148" t="s">
        <v>264</v>
      </c>
      <c r="E912" s="311">
        <v>364</v>
      </c>
      <c r="F912" s="311" t="s">
        <v>554</v>
      </c>
      <c r="G912" s="311">
        <f t="shared" si="155"/>
        <v>0</v>
      </c>
      <c r="H912" s="1153">
        <f t="shared" ca="1" si="153"/>
        <v>0</v>
      </c>
      <c r="I912" s="311">
        <f t="shared" si="152"/>
        <v>7</v>
      </c>
      <c r="J912" s="1151"/>
      <c r="AL912"/>
      <c r="AM912"/>
      <c r="AN912"/>
      <c r="AO912"/>
      <c r="AP912"/>
      <c r="AQ912" s="333"/>
      <c r="AR912"/>
      <c r="AS912"/>
      <c r="AT912"/>
      <c r="AU912"/>
    </row>
    <row r="913" spans="1:47" ht="12.75" customHeight="1" x14ac:dyDescent="0.35">
      <c r="A913" s="311">
        <f>FrontPage!$N$2</f>
        <v>1</v>
      </c>
      <c r="B913" s="311" t="str">
        <f t="shared" si="154"/>
        <v>RO13648</v>
      </c>
      <c r="C913" s="311">
        <f t="shared" si="151"/>
        <v>202526</v>
      </c>
      <c r="D913" s="1148" t="s">
        <v>264</v>
      </c>
      <c r="E913" s="311">
        <v>364</v>
      </c>
      <c r="F913" s="311" t="s">
        <v>555</v>
      </c>
      <c r="G913" s="311">
        <f t="shared" si="155"/>
        <v>0</v>
      </c>
      <c r="H913" s="1153">
        <f t="shared" ca="1" si="153"/>
        <v>0</v>
      </c>
      <c r="I913" s="311">
        <f t="shared" si="152"/>
        <v>8</v>
      </c>
      <c r="J913" s="1151"/>
      <c r="AL913"/>
      <c r="AM913"/>
      <c r="AN913"/>
      <c r="AO913"/>
      <c r="AP913"/>
      <c r="AQ913" s="333"/>
      <c r="AR913"/>
      <c r="AS913"/>
      <c r="AT913"/>
      <c r="AU913"/>
    </row>
    <row r="914" spans="1:47" ht="12.75" customHeight="1" x14ac:dyDescent="0.35">
      <c r="A914" s="311">
        <f>FrontPage!$N$2</f>
        <v>1</v>
      </c>
      <c r="B914" s="311" t="str">
        <f t="shared" si="154"/>
        <v>RO136410</v>
      </c>
      <c r="C914" s="311">
        <f t="shared" si="151"/>
        <v>202526</v>
      </c>
      <c r="D914" s="1148" t="s">
        <v>264</v>
      </c>
      <c r="E914" s="311">
        <v>364</v>
      </c>
      <c r="F914" s="311" t="s">
        <v>557</v>
      </c>
      <c r="G914" s="311">
        <f t="shared" si="155"/>
        <v>0</v>
      </c>
      <c r="H914" s="1153">
        <f t="shared" ca="1" si="153"/>
        <v>0</v>
      </c>
      <c r="I914" s="311">
        <f t="shared" si="152"/>
        <v>10</v>
      </c>
      <c r="J914" s="1151"/>
      <c r="AL914"/>
      <c r="AM914"/>
      <c r="AN914"/>
      <c r="AO914"/>
      <c r="AP914"/>
      <c r="AQ914" s="333"/>
      <c r="AR914"/>
      <c r="AS914"/>
      <c r="AT914"/>
      <c r="AU914"/>
    </row>
    <row r="915" spans="1:47" ht="12.75" customHeight="1" x14ac:dyDescent="0.35">
      <c r="A915" s="311">
        <f>FrontPage!$N$2</f>
        <v>1</v>
      </c>
      <c r="B915" s="311" t="str">
        <f t="shared" si="154"/>
        <v>RO136411</v>
      </c>
      <c r="C915" s="311">
        <f t="shared" si="151"/>
        <v>202526</v>
      </c>
      <c r="D915" s="1148" t="s">
        <v>264</v>
      </c>
      <c r="E915" s="311">
        <v>364</v>
      </c>
      <c r="F915" s="311" t="s">
        <v>558</v>
      </c>
      <c r="G915" s="311">
        <f t="shared" si="155"/>
        <v>0</v>
      </c>
      <c r="H915" s="1153">
        <f t="shared" ca="1" si="153"/>
        <v>0</v>
      </c>
      <c r="I915" s="311">
        <f t="shared" si="152"/>
        <v>11</v>
      </c>
      <c r="J915" s="1151"/>
      <c r="AL915"/>
      <c r="AM915"/>
      <c r="AN915"/>
      <c r="AO915"/>
      <c r="AP915"/>
      <c r="AQ915" s="333"/>
      <c r="AR915"/>
      <c r="AS915"/>
      <c r="AT915"/>
      <c r="AU915"/>
    </row>
    <row r="916" spans="1:47" ht="12.75" customHeight="1" x14ac:dyDescent="0.35">
      <c r="A916" s="311">
        <f>FrontPage!$N$2</f>
        <v>1</v>
      </c>
      <c r="B916" s="311" t="str">
        <f t="shared" si="154"/>
        <v>RO13651.1</v>
      </c>
      <c r="C916" s="311">
        <f t="shared" si="151"/>
        <v>202526</v>
      </c>
      <c r="D916" s="1148" t="s">
        <v>264</v>
      </c>
      <c r="E916" s="311">
        <v>365</v>
      </c>
      <c r="F916" s="311" t="s">
        <v>547</v>
      </c>
      <c r="G916" s="311">
        <f t="shared" si="155"/>
        <v>0</v>
      </c>
      <c r="H916" s="1153">
        <f t="shared" ca="1" si="153"/>
        <v>0</v>
      </c>
      <c r="I916" s="311">
        <f t="shared" si="152"/>
        <v>1.1000000000000001</v>
      </c>
      <c r="J916" s="1151"/>
      <c r="AL916"/>
      <c r="AM916"/>
      <c r="AN916"/>
      <c r="AO916"/>
      <c r="AP916"/>
      <c r="AQ916" s="333"/>
      <c r="AR916"/>
      <c r="AS916"/>
      <c r="AT916"/>
      <c r="AU916"/>
    </row>
    <row r="917" spans="1:47" ht="12.75" customHeight="1" x14ac:dyDescent="0.35">
      <c r="A917" s="311">
        <f>FrontPage!$N$2</f>
        <v>1</v>
      </c>
      <c r="B917" s="311" t="str">
        <f t="shared" si="154"/>
        <v>RO13651.2</v>
      </c>
      <c r="C917" s="311">
        <f t="shared" si="151"/>
        <v>202526</v>
      </c>
      <c r="D917" s="1148" t="s">
        <v>264</v>
      </c>
      <c r="E917" s="311">
        <v>365</v>
      </c>
      <c r="F917" s="311" t="s">
        <v>548</v>
      </c>
      <c r="G917" s="311">
        <f t="shared" si="155"/>
        <v>0</v>
      </c>
      <c r="H917" s="1153">
        <f t="shared" ca="1" si="153"/>
        <v>0</v>
      </c>
      <c r="I917" s="311">
        <f t="shared" si="152"/>
        <v>1.2</v>
      </c>
      <c r="J917" s="1151"/>
      <c r="AL917"/>
      <c r="AM917"/>
      <c r="AN917"/>
      <c r="AO917"/>
      <c r="AP917"/>
      <c r="AQ917" s="333"/>
      <c r="AR917"/>
      <c r="AS917"/>
      <c r="AT917"/>
      <c r="AU917"/>
    </row>
    <row r="918" spans="1:47" ht="12.75" customHeight="1" x14ac:dyDescent="0.35">
      <c r="A918" s="311">
        <f>FrontPage!$N$2</f>
        <v>1</v>
      </c>
      <c r="B918" s="311" t="str">
        <f t="shared" si="154"/>
        <v>RO13652</v>
      </c>
      <c r="C918" s="311">
        <f t="shared" si="151"/>
        <v>202526</v>
      </c>
      <c r="D918" s="1148" t="s">
        <v>264</v>
      </c>
      <c r="E918" s="311">
        <v>365</v>
      </c>
      <c r="F918" s="311" t="s">
        <v>546</v>
      </c>
      <c r="G918" s="311">
        <f t="shared" si="155"/>
        <v>0</v>
      </c>
      <c r="H918" s="1153">
        <f t="shared" ca="1" si="153"/>
        <v>0</v>
      </c>
      <c r="I918" s="311">
        <f t="shared" si="152"/>
        <v>2</v>
      </c>
      <c r="J918" s="1151"/>
      <c r="AL918"/>
      <c r="AM918"/>
      <c r="AN918"/>
      <c r="AO918"/>
      <c r="AP918"/>
      <c r="AQ918" s="333"/>
      <c r="AR918"/>
      <c r="AS918"/>
      <c r="AT918"/>
      <c r="AU918"/>
    </row>
    <row r="919" spans="1:47" ht="12.75" customHeight="1" x14ac:dyDescent="0.35">
      <c r="A919" s="311">
        <f>FrontPage!$N$2</f>
        <v>1</v>
      </c>
      <c r="B919" s="311" t="str">
        <f t="shared" si="154"/>
        <v>RO13653</v>
      </c>
      <c r="C919" s="311">
        <f t="shared" si="151"/>
        <v>202526</v>
      </c>
      <c r="D919" s="1148" t="s">
        <v>264</v>
      </c>
      <c r="E919" s="311">
        <v>365</v>
      </c>
      <c r="F919" s="311" t="s">
        <v>549</v>
      </c>
      <c r="G919" s="311">
        <f t="shared" si="155"/>
        <v>0</v>
      </c>
      <c r="H919" s="1153">
        <f t="shared" ca="1" si="153"/>
        <v>0</v>
      </c>
      <c r="I919" s="311">
        <f t="shared" si="152"/>
        <v>3</v>
      </c>
      <c r="J919" s="1151"/>
      <c r="AL919"/>
      <c r="AM919"/>
      <c r="AN919"/>
      <c r="AO919"/>
      <c r="AP919"/>
      <c r="AQ919" s="333"/>
      <c r="AR919"/>
      <c r="AS919"/>
      <c r="AT919"/>
      <c r="AU919"/>
    </row>
    <row r="920" spans="1:47" ht="12.75" customHeight="1" x14ac:dyDescent="0.35">
      <c r="A920" s="311">
        <f>FrontPage!$N$2</f>
        <v>1</v>
      </c>
      <c r="B920" s="311" t="str">
        <f t="shared" si="154"/>
        <v>RO13655</v>
      </c>
      <c r="C920" s="311">
        <f t="shared" si="151"/>
        <v>202526</v>
      </c>
      <c r="D920" s="1148" t="s">
        <v>264</v>
      </c>
      <c r="E920" s="311">
        <v>365</v>
      </c>
      <c r="F920" s="311" t="s">
        <v>551</v>
      </c>
      <c r="G920" s="311">
        <f t="shared" si="155"/>
        <v>0</v>
      </c>
      <c r="H920" s="1153">
        <f t="shared" ca="1" si="153"/>
        <v>0</v>
      </c>
      <c r="I920" s="311">
        <f t="shared" si="152"/>
        <v>5</v>
      </c>
      <c r="J920" s="1151"/>
      <c r="AL920"/>
      <c r="AM920"/>
      <c r="AN920"/>
      <c r="AO920"/>
      <c r="AP920"/>
      <c r="AQ920" s="333"/>
      <c r="AR920"/>
      <c r="AS920"/>
      <c r="AT920"/>
      <c r="AU920"/>
    </row>
    <row r="921" spans="1:47" ht="12.75" customHeight="1" x14ac:dyDescent="0.35">
      <c r="A921" s="311">
        <f>FrontPage!$N$2</f>
        <v>1</v>
      </c>
      <c r="B921" s="311" t="str">
        <f t="shared" si="154"/>
        <v>RO13656.1</v>
      </c>
      <c r="C921" s="311">
        <f t="shared" si="151"/>
        <v>202526</v>
      </c>
      <c r="D921" s="1148" t="s">
        <v>264</v>
      </c>
      <c r="E921" s="311">
        <v>365</v>
      </c>
      <c r="F921" s="311" t="s">
        <v>552</v>
      </c>
      <c r="G921" s="311">
        <f t="shared" si="155"/>
        <v>0</v>
      </c>
      <c r="H921" s="1153">
        <f t="shared" ca="1" si="153"/>
        <v>0</v>
      </c>
      <c r="I921" s="311">
        <f t="shared" si="152"/>
        <v>6.1</v>
      </c>
      <c r="J921" s="1151"/>
      <c r="AL921"/>
      <c r="AM921"/>
      <c r="AN921"/>
      <c r="AO921"/>
      <c r="AP921"/>
      <c r="AQ921" s="333"/>
      <c r="AR921"/>
      <c r="AS921"/>
      <c r="AT921"/>
      <c r="AU921"/>
    </row>
    <row r="922" spans="1:47" ht="12.75" customHeight="1" x14ac:dyDescent="0.35">
      <c r="A922" s="311">
        <f>FrontPage!$N$2</f>
        <v>1</v>
      </c>
      <c r="B922" s="311" t="str">
        <f t="shared" si="154"/>
        <v>RO13656.2</v>
      </c>
      <c r="C922" s="311">
        <f t="shared" si="151"/>
        <v>202526</v>
      </c>
      <c r="D922" s="1148" t="s">
        <v>264</v>
      </c>
      <c r="E922" s="311">
        <v>365</v>
      </c>
      <c r="F922" s="311" t="s">
        <v>553</v>
      </c>
      <c r="G922" s="311">
        <f t="shared" si="155"/>
        <v>0</v>
      </c>
      <c r="H922" s="1153">
        <f t="shared" ca="1" si="153"/>
        <v>0</v>
      </c>
      <c r="I922" s="311">
        <f t="shared" si="152"/>
        <v>6.2</v>
      </c>
      <c r="J922" s="1151"/>
      <c r="AL922"/>
      <c r="AM922"/>
      <c r="AN922"/>
      <c r="AO922"/>
      <c r="AP922"/>
      <c r="AQ922" s="333"/>
      <c r="AR922"/>
      <c r="AS922"/>
      <c r="AT922"/>
      <c r="AU922"/>
    </row>
    <row r="923" spans="1:47" ht="12.75" customHeight="1" x14ac:dyDescent="0.35">
      <c r="A923" s="311">
        <f>FrontPage!$N$2</f>
        <v>1</v>
      </c>
      <c r="B923" s="311" t="str">
        <f t="shared" si="154"/>
        <v>RO13657</v>
      </c>
      <c r="C923" s="311">
        <f t="shared" si="151"/>
        <v>202526</v>
      </c>
      <c r="D923" s="1148" t="s">
        <v>264</v>
      </c>
      <c r="E923" s="311">
        <v>365</v>
      </c>
      <c r="F923" s="311" t="s">
        <v>554</v>
      </c>
      <c r="G923" s="311">
        <f t="shared" si="155"/>
        <v>0</v>
      </c>
      <c r="H923" s="1153">
        <f t="shared" ca="1" si="153"/>
        <v>0</v>
      </c>
      <c r="I923" s="311">
        <f t="shared" si="152"/>
        <v>7</v>
      </c>
      <c r="J923" s="1151"/>
      <c r="AL923"/>
      <c r="AM923"/>
      <c r="AN923"/>
      <c r="AO923"/>
      <c r="AP923"/>
      <c r="AQ923" s="333"/>
      <c r="AR923"/>
      <c r="AS923"/>
      <c r="AT923"/>
      <c r="AU923"/>
    </row>
    <row r="924" spans="1:47" ht="12.75" customHeight="1" x14ac:dyDescent="0.35">
      <c r="A924" s="311">
        <f>FrontPage!$N$2</f>
        <v>1</v>
      </c>
      <c r="B924" s="311" t="str">
        <f t="shared" si="154"/>
        <v>RO13658</v>
      </c>
      <c r="C924" s="311">
        <f t="shared" si="151"/>
        <v>202526</v>
      </c>
      <c r="D924" s="1148" t="s">
        <v>264</v>
      </c>
      <c r="E924" s="311">
        <v>365</v>
      </c>
      <c r="F924" s="311" t="s">
        <v>555</v>
      </c>
      <c r="G924" s="311">
        <f t="shared" si="155"/>
        <v>0</v>
      </c>
      <c r="H924" s="1153">
        <f t="shared" ca="1" si="153"/>
        <v>0</v>
      </c>
      <c r="I924" s="311">
        <f t="shared" si="152"/>
        <v>8</v>
      </c>
      <c r="J924" s="1151"/>
      <c r="AL924"/>
      <c r="AM924"/>
      <c r="AN924"/>
      <c r="AO924"/>
      <c r="AP924"/>
      <c r="AQ924" s="333"/>
      <c r="AR924"/>
      <c r="AS924"/>
      <c r="AT924"/>
      <c r="AU924"/>
    </row>
    <row r="925" spans="1:47" ht="12.75" customHeight="1" x14ac:dyDescent="0.35">
      <c r="A925" s="311">
        <f>FrontPage!$N$2</f>
        <v>1</v>
      </c>
      <c r="B925" s="311" t="str">
        <f t="shared" si="154"/>
        <v>RO136510</v>
      </c>
      <c r="C925" s="311">
        <f t="shared" si="151"/>
        <v>202526</v>
      </c>
      <c r="D925" s="1148" t="s">
        <v>264</v>
      </c>
      <c r="E925" s="311">
        <v>365</v>
      </c>
      <c r="F925" s="311" t="s">
        <v>557</v>
      </c>
      <c r="G925" s="311">
        <f t="shared" si="155"/>
        <v>0</v>
      </c>
      <c r="H925" s="1153">
        <f t="shared" ca="1" si="153"/>
        <v>0</v>
      </c>
      <c r="I925" s="311">
        <f t="shared" si="152"/>
        <v>10</v>
      </c>
      <c r="J925" s="1151"/>
      <c r="AL925"/>
      <c r="AM925"/>
      <c r="AN925"/>
      <c r="AO925"/>
      <c r="AP925"/>
      <c r="AQ925" s="333"/>
      <c r="AR925"/>
      <c r="AS925"/>
      <c r="AT925"/>
      <c r="AU925"/>
    </row>
    <row r="926" spans="1:47" ht="12.75" customHeight="1" x14ac:dyDescent="0.35">
      <c r="A926" s="311">
        <f>FrontPage!$N$2</f>
        <v>1</v>
      </c>
      <c r="B926" s="311" t="str">
        <f t="shared" si="154"/>
        <v>RO136511</v>
      </c>
      <c r="C926" s="311">
        <f t="shared" si="151"/>
        <v>202526</v>
      </c>
      <c r="D926" s="1148" t="s">
        <v>264</v>
      </c>
      <c r="E926" s="311">
        <v>365</v>
      </c>
      <c r="F926" s="311" t="s">
        <v>558</v>
      </c>
      <c r="G926" s="311">
        <f t="shared" si="155"/>
        <v>0</v>
      </c>
      <c r="H926" s="1153">
        <f t="shared" ca="1" si="153"/>
        <v>0</v>
      </c>
      <c r="I926" s="311">
        <f t="shared" si="152"/>
        <v>11</v>
      </c>
      <c r="J926" s="1151"/>
      <c r="AL926"/>
      <c r="AM926"/>
      <c r="AN926"/>
      <c r="AO926"/>
      <c r="AP926"/>
      <c r="AQ926" s="333"/>
      <c r="AR926"/>
      <c r="AS926"/>
      <c r="AT926"/>
      <c r="AU926"/>
    </row>
    <row r="927" spans="1:47" ht="12.75" customHeight="1" x14ac:dyDescent="0.35">
      <c r="A927" s="311">
        <f>FrontPage!$N$2</f>
        <v>1</v>
      </c>
      <c r="B927" s="311" t="str">
        <f t="shared" si="154"/>
        <v>RO13701.1</v>
      </c>
      <c r="C927" s="311">
        <f t="shared" si="151"/>
        <v>202526</v>
      </c>
      <c r="D927" s="1148" t="s">
        <v>264</v>
      </c>
      <c r="E927" s="311">
        <v>370</v>
      </c>
      <c r="F927" s="311" t="s">
        <v>547</v>
      </c>
      <c r="G927" s="311">
        <f t="shared" si="155"/>
        <v>0</v>
      </c>
      <c r="H927" s="1153">
        <f t="shared" ca="1" si="153"/>
        <v>0</v>
      </c>
      <c r="I927" s="311">
        <f t="shared" si="152"/>
        <v>1.1000000000000001</v>
      </c>
      <c r="J927" s="1151"/>
      <c r="AL927"/>
      <c r="AM927"/>
      <c r="AN927"/>
      <c r="AO927"/>
      <c r="AP927"/>
      <c r="AQ927" s="333"/>
      <c r="AR927"/>
      <c r="AS927"/>
      <c r="AT927"/>
      <c r="AU927"/>
    </row>
    <row r="928" spans="1:47" ht="12.75" customHeight="1" x14ac:dyDescent="0.35">
      <c r="A928" s="311">
        <f>FrontPage!$N$2</f>
        <v>1</v>
      </c>
      <c r="B928" s="311" t="str">
        <f t="shared" si="154"/>
        <v>RO13701.2</v>
      </c>
      <c r="C928" s="311">
        <f t="shared" si="151"/>
        <v>202526</v>
      </c>
      <c r="D928" s="1148" t="s">
        <v>264</v>
      </c>
      <c r="E928" s="311">
        <v>370</v>
      </c>
      <c r="F928" s="311" t="s">
        <v>548</v>
      </c>
      <c r="G928" s="311">
        <f t="shared" si="155"/>
        <v>0</v>
      </c>
      <c r="H928" s="1153">
        <f t="shared" ca="1" si="153"/>
        <v>0</v>
      </c>
      <c r="I928" s="311">
        <f t="shared" si="152"/>
        <v>1.2</v>
      </c>
      <c r="J928" s="1151"/>
      <c r="AL928"/>
      <c r="AM928"/>
      <c r="AN928"/>
      <c r="AO928"/>
      <c r="AP928"/>
      <c r="AQ928" s="333"/>
      <c r="AR928"/>
      <c r="AS928"/>
      <c r="AT928"/>
      <c r="AU928"/>
    </row>
    <row r="929" spans="1:47" ht="12.75" customHeight="1" x14ac:dyDescent="0.35">
      <c r="A929" s="311">
        <f>FrontPage!$N$2</f>
        <v>1</v>
      </c>
      <c r="B929" s="311" t="str">
        <f t="shared" si="154"/>
        <v>RO13702</v>
      </c>
      <c r="C929" s="311">
        <f t="shared" ref="C929:C992" si="156">year</f>
        <v>202526</v>
      </c>
      <c r="D929" s="1148" t="s">
        <v>264</v>
      </c>
      <c r="E929" s="311">
        <v>370</v>
      </c>
      <c r="F929" s="311" t="s">
        <v>546</v>
      </c>
      <c r="G929" s="311">
        <f t="shared" si="155"/>
        <v>0</v>
      </c>
      <c r="H929" s="1153">
        <f t="shared" ca="1" si="153"/>
        <v>0</v>
      </c>
      <c r="I929" s="311">
        <f t="shared" si="152"/>
        <v>2</v>
      </c>
      <c r="J929" s="1151"/>
      <c r="AL929"/>
      <c r="AM929"/>
      <c r="AN929"/>
      <c r="AO929"/>
      <c r="AP929"/>
      <c r="AQ929" s="333"/>
      <c r="AR929"/>
      <c r="AS929"/>
      <c r="AT929"/>
      <c r="AU929"/>
    </row>
    <row r="930" spans="1:47" ht="12.75" customHeight="1" x14ac:dyDescent="0.35">
      <c r="A930" s="311">
        <f>FrontPage!$N$2</f>
        <v>1</v>
      </c>
      <c r="B930" s="311" t="str">
        <f t="shared" si="154"/>
        <v>RO13703</v>
      </c>
      <c r="C930" s="311">
        <f t="shared" si="156"/>
        <v>202526</v>
      </c>
      <c r="D930" s="1148" t="s">
        <v>264</v>
      </c>
      <c r="E930" s="311">
        <v>370</v>
      </c>
      <c r="F930" s="311" t="s">
        <v>549</v>
      </c>
      <c r="G930" s="311">
        <f t="shared" si="155"/>
        <v>0</v>
      </c>
      <c r="H930" s="1153">
        <f t="shared" ca="1" si="153"/>
        <v>0</v>
      </c>
      <c r="I930" s="311">
        <f t="shared" si="152"/>
        <v>3</v>
      </c>
      <c r="J930" s="1151"/>
      <c r="AL930"/>
      <c r="AM930"/>
      <c r="AN930"/>
      <c r="AO930"/>
      <c r="AP930"/>
      <c r="AQ930" s="333"/>
      <c r="AR930"/>
      <c r="AS930"/>
      <c r="AT930"/>
      <c r="AU930"/>
    </row>
    <row r="931" spans="1:47" ht="12.75" customHeight="1" x14ac:dyDescent="0.35">
      <c r="A931" s="311">
        <f>FrontPage!$N$2</f>
        <v>1</v>
      </c>
      <c r="B931" s="311" t="str">
        <f t="shared" si="154"/>
        <v>RO13705</v>
      </c>
      <c r="C931" s="311">
        <f t="shared" si="156"/>
        <v>202526</v>
      </c>
      <c r="D931" s="1148" t="s">
        <v>264</v>
      </c>
      <c r="E931" s="311">
        <v>370</v>
      </c>
      <c r="F931" s="311" t="s">
        <v>551</v>
      </c>
      <c r="G931" s="311">
        <f t="shared" si="155"/>
        <v>0</v>
      </c>
      <c r="H931" s="1153">
        <f t="shared" ca="1" si="153"/>
        <v>0</v>
      </c>
      <c r="I931" s="311">
        <f t="shared" si="152"/>
        <v>5</v>
      </c>
      <c r="J931" s="1151"/>
      <c r="AL931"/>
      <c r="AM931"/>
      <c r="AN931"/>
      <c r="AO931"/>
      <c r="AP931"/>
      <c r="AQ931" s="333"/>
      <c r="AR931"/>
      <c r="AS931"/>
      <c r="AT931"/>
      <c r="AU931"/>
    </row>
    <row r="932" spans="1:47" ht="12.75" customHeight="1" x14ac:dyDescent="0.35">
      <c r="A932" s="311">
        <f>FrontPage!$N$2</f>
        <v>1</v>
      </c>
      <c r="B932" s="311" t="str">
        <f t="shared" si="154"/>
        <v>RO13706.1</v>
      </c>
      <c r="C932" s="311">
        <f t="shared" si="156"/>
        <v>202526</v>
      </c>
      <c r="D932" s="1148" t="s">
        <v>264</v>
      </c>
      <c r="E932" s="311">
        <v>370</v>
      </c>
      <c r="F932" s="311" t="s">
        <v>552</v>
      </c>
      <c r="G932" s="311">
        <f t="shared" si="155"/>
        <v>0</v>
      </c>
      <c r="H932" s="1153">
        <f t="shared" ca="1" si="153"/>
        <v>0</v>
      </c>
      <c r="I932" s="311">
        <f t="shared" si="152"/>
        <v>6.1</v>
      </c>
      <c r="J932" s="1151"/>
      <c r="AL932"/>
      <c r="AM932"/>
      <c r="AN932"/>
      <c r="AO932"/>
      <c r="AP932"/>
      <c r="AQ932" s="333"/>
      <c r="AR932"/>
      <c r="AS932"/>
      <c r="AT932"/>
      <c r="AU932"/>
    </row>
    <row r="933" spans="1:47" ht="12.75" customHeight="1" x14ac:dyDescent="0.35">
      <c r="A933" s="311">
        <f>FrontPage!$N$2</f>
        <v>1</v>
      </c>
      <c r="B933" s="311" t="str">
        <f t="shared" si="154"/>
        <v>RO13706.2</v>
      </c>
      <c r="C933" s="311">
        <f t="shared" si="156"/>
        <v>202526</v>
      </c>
      <c r="D933" s="1148" t="s">
        <v>264</v>
      </c>
      <c r="E933" s="311">
        <v>370</v>
      </c>
      <c r="F933" s="311" t="s">
        <v>553</v>
      </c>
      <c r="G933" s="311">
        <f t="shared" si="155"/>
        <v>0</v>
      </c>
      <c r="H933" s="1153">
        <f t="shared" ca="1" si="153"/>
        <v>0</v>
      </c>
      <c r="I933" s="311">
        <f t="shared" si="152"/>
        <v>6.2</v>
      </c>
      <c r="J933" s="1151"/>
      <c r="AL933"/>
      <c r="AM933"/>
      <c r="AN933"/>
      <c r="AO933"/>
      <c r="AP933"/>
      <c r="AQ933" s="333"/>
      <c r="AR933"/>
      <c r="AS933"/>
      <c r="AT933"/>
      <c r="AU933"/>
    </row>
    <row r="934" spans="1:47" ht="12.75" customHeight="1" x14ac:dyDescent="0.35">
      <c r="A934" s="311">
        <f>FrontPage!$N$2</f>
        <v>1</v>
      </c>
      <c r="B934" s="311" t="str">
        <f t="shared" si="154"/>
        <v>RO13707</v>
      </c>
      <c r="C934" s="311">
        <f t="shared" si="156"/>
        <v>202526</v>
      </c>
      <c r="D934" s="1148" t="s">
        <v>264</v>
      </c>
      <c r="E934" s="311">
        <v>370</v>
      </c>
      <c r="F934" s="311" t="s">
        <v>554</v>
      </c>
      <c r="G934" s="311">
        <f t="shared" si="155"/>
        <v>0</v>
      </c>
      <c r="H934" s="1153">
        <f t="shared" ca="1" si="153"/>
        <v>0</v>
      </c>
      <c r="I934" s="311">
        <f t="shared" si="152"/>
        <v>7</v>
      </c>
      <c r="J934" s="1151"/>
      <c r="AL934"/>
      <c r="AM934"/>
      <c r="AN934"/>
      <c r="AO934"/>
      <c r="AP934"/>
      <c r="AQ934" s="333"/>
      <c r="AR934"/>
      <c r="AS934"/>
      <c r="AT934"/>
      <c r="AU934"/>
    </row>
    <row r="935" spans="1:47" ht="12.75" customHeight="1" x14ac:dyDescent="0.35">
      <c r="A935" s="311">
        <f>FrontPage!$N$2</f>
        <v>1</v>
      </c>
      <c r="B935" s="311" t="str">
        <f t="shared" si="154"/>
        <v>RO13708</v>
      </c>
      <c r="C935" s="311">
        <f t="shared" si="156"/>
        <v>202526</v>
      </c>
      <c r="D935" s="1148" t="s">
        <v>264</v>
      </c>
      <c r="E935" s="311">
        <v>370</v>
      </c>
      <c r="F935" s="311" t="s">
        <v>555</v>
      </c>
      <c r="G935" s="311">
        <f t="shared" si="155"/>
        <v>0</v>
      </c>
      <c r="H935" s="1153">
        <f t="shared" ca="1" si="153"/>
        <v>0</v>
      </c>
      <c r="I935" s="311">
        <f t="shared" si="152"/>
        <v>8</v>
      </c>
      <c r="J935" s="1151"/>
      <c r="AL935"/>
      <c r="AM935"/>
      <c r="AN935"/>
      <c r="AO935"/>
      <c r="AP935"/>
      <c r="AQ935" s="333"/>
      <c r="AR935"/>
      <c r="AS935"/>
      <c r="AT935"/>
      <c r="AU935"/>
    </row>
    <row r="936" spans="1:47" ht="12.75" customHeight="1" x14ac:dyDescent="0.35">
      <c r="A936" s="311">
        <f>FrontPage!$N$2</f>
        <v>1</v>
      </c>
      <c r="B936" s="311" t="str">
        <f t="shared" si="154"/>
        <v>RO137010</v>
      </c>
      <c r="C936" s="311">
        <f t="shared" si="156"/>
        <v>202526</v>
      </c>
      <c r="D936" s="1148" t="s">
        <v>264</v>
      </c>
      <c r="E936" s="311">
        <v>370</v>
      </c>
      <c r="F936" s="311" t="s">
        <v>557</v>
      </c>
      <c r="G936" s="311">
        <f t="shared" si="155"/>
        <v>0</v>
      </c>
      <c r="H936" s="1153">
        <f t="shared" ca="1" si="153"/>
        <v>0</v>
      </c>
      <c r="I936" s="311">
        <f t="shared" si="152"/>
        <v>10</v>
      </c>
      <c r="J936" s="1151"/>
      <c r="AL936"/>
      <c r="AM936"/>
      <c r="AN936"/>
      <c r="AO936"/>
      <c r="AP936"/>
      <c r="AQ936" s="333"/>
      <c r="AR936"/>
      <c r="AS936"/>
      <c r="AT936"/>
      <c r="AU936"/>
    </row>
    <row r="937" spans="1:47" ht="12.75" customHeight="1" x14ac:dyDescent="0.35">
      <c r="A937" s="311">
        <f>FrontPage!$N$2</f>
        <v>1</v>
      </c>
      <c r="B937" s="311" t="str">
        <f t="shared" si="154"/>
        <v>RO137011</v>
      </c>
      <c r="C937" s="311">
        <f t="shared" si="156"/>
        <v>202526</v>
      </c>
      <c r="D937" s="1148" t="s">
        <v>264</v>
      </c>
      <c r="E937" s="311">
        <v>370</v>
      </c>
      <c r="F937" s="311" t="s">
        <v>558</v>
      </c>
      <c r="G937" s="311">
        <f t="shared" si="155"/>
        <v>0</v>
      </c>
      <c r="H937" s="1153">
        <f t="shared" ca="1" si="153"/>
        <v>0</v>
      </c>
      <c r="I937" s="311">
        <f t="shared" si="152"/>
        <v>11</v>
      </c>
      <c r="J937" s="1151"/>
      <c r="AL937"/>
      <c r="AM937"/>
      <c r="AN937"/>
      <c r="AO937"/>
      <c r="AP937"/>
      <c r="AQ937" s="333"/>
      <c r="AR937"/>
      <c r="AS937"/>
      <c r="AT937"/>
      <c r="AU937"/>
    </row>
    <row r="938" spans="1:47" ht="12.75" customHeight="1" x14ac:dyDescent="0.35">
      <c r="A938" s="311">
        <f>FrontPage!$N$2</f>
        <v>1</v>
      </c>
      <c r="B938" s="311" t="str">
        <f t="shared" si="154"/>
        <v>RO13711.1</v>
      </c>
      <c r="C938" s="311">
        <f t="shared" si="156"/>
        <v>202526</v>
      </c>
      <c r="D938" s="1148" t="s">
        <v>264</v>
      </c>
      <c r="E938" s="311">
        <v>371</v>
      </c>
      <c r="F938" s="311" t="s">
        <v>547</v>
      </c>
      <c r="G938" s="311">
        <f t="shared" si="155"/>
        <v>0</v>
      </c>
      <c r="H938" s="1153">
        <f t="shared" ca="1" si="153"/>
        <v>0</v>
      </c>
      <c r="I938" s="311">
        <f t="shared" si="152"/>
        <v>1.1000000000000001</v>
      </c>
      <c r="J938" s="1151"/>
      <c r="AL938"/>
      <c r="AM938"/>
      <c r="AN938"/>
      <c r="AO938"/>
      <c r="AP938"/>
      <c r="AQ938" s="333"/>
      <c r="AR938"/>
      <c r="AS938"/>
      <c r="AT938"/>
      <c r="AU938"/>
    </row>
    <row r="939" spans="1:47" ht="12.75" customHeight="1" x14ac:dyDescent="0.35">
      <c r="A939" s="311">
        <f>FrontPage!$N$2</f>
        <v>1</v>
      </c>
      <c r="B939" s="311" t="str">
        <f t="shared" si="154"/>
        <v>RO13711.2</v>
      </c>
      <c r="C939" s="311">
        <f t="shared" si="156"/>
        <v>202526</v>
      </c>
      <c r="D939" s="1148" t="s">
        <v>264</v>
      </c>
      <c r="E939" s="311">
        <v>371</v>
      </c>
      <c r="F939" s="311" t="s">
        <v>548</v>
      </c>
      <c r="G939" s="311">
        <f t="shared" si="155"/>
        <v>0</v>
      </c>
      <c r="H939" s="1153">
        <f t="shared" ca="1" si="153"/>
        <v>0</v>
      </c>
      <c r="I939" s="311">
        <f t="shared" si="152"/>
        <v>1.2</v>
      </c>
      <c r="J939" s="1151"/>
      <c r="AL939"/>
      <c r="AM939"/>
      <c r="AN939"/>
      <c r="AO939"/>
      <c r="AP939"/>
      <c r="AQ939" s="333"/>
      <c r="AR939"/>
      <c r="AS939"/>
      <c r="AT939"/>
      <c r="AU939"/>
    </row>
    <row r="940" spans="1:47" ht="12.75" customHeight="1" x14ac:dyDescent="0.35">
      <c r="A940" s="311">
        <f>FrontPage!$N$2</f>
        <v>1</v>
      </c>
      <c r="B940" s="311" t="str">
        <f t="shared" si="154"/>
        <v>RO13712</v>
      </c>
      <c r="C940" s="311">
        <f t="shared" si="156"/>
        <v>202526</v>
      </c>
      <c r="D940" s="1148" t="s">
        <v>264</v>
      </c>
      <c r="E940" s="311">
        <v>371</v>
      </c>
      <c r="F940" s="311" t="s">
        <v>546</v>
      </c>
      <c r="G940" s="311">
        <f t="shared" si="155"/>
        <v>0</v>
      </c>
      <c r="H940" s="1153">
        <f t="shared" ca="1" si="153"/>
        <v>0</v>
      </c>
      <c r="I940" s="311">
        <f t="shared" ref="I940:I1003" si="157">VLOOKUP(F940,CIndex,2,FALSE)</f>
        <v>2</v>
      </c>
      <c r="J940" s="1151"/>
      <c r="AL940"/>
      <c r="AM940"/>
      <c r="AN940"/>
      <c r="AO940"/>
      <c r="AP940"/>
      <c r="AQ940" s="333"/>
      <c r="AR940"/>
      <c r="AS940"/>
      <c r="AT940"/>
      <c r="AU940"/>
    </row>
    <row r="941" spans="1:47" ht="12.75" customHeight="1" x14ac:dyDescent="0.35">
      <c r="A941" s="311">
        <f>FrontPage!$N$2</f>
        <v>1</v>
      </c>
      <c r="B941" s="311" t="str">
        <f t="shared" si="154"/>
        <v>RO13713</v>
      </c>
      <c r="C941" s="311">
        <f t="shared" si="156"/>
        <v>202526</v>
      </c>
      <c r="D941" s="1148" t="s">
        <v>264</v>
      </c>
      <c r="E941" s="311">
        <v>371</v>
      </c>
      <c r="F941" s="311" t="s">
        <v>549</v>
      </c>
      <c r="G941" s="311">
        <f t="shared" si="155"/>
        <v>0</v>
      </c>
      <c r="H941" s="1153">
        <f t="shared" ref="H941:H1004" ca="1" si="158">IF(UANumber = 0,0,IF(VLOOKUP(E941,INDIRECT("_"&amp;D941),MATCH(F941,INDIRECT("_"&amp;D941&amp;$I$2),0),FALSE)="",0,VLOOKUP(E941,INDIRECT("_"&amp;D941),MATCH(F941,INDIRECT("_"&amp;D941&amp;$I$2),0),FALSE)))</f>
        <v>0</v>
      </c>
      <c r="I941" s="311">
        <f t="shared" si="157"/>
        <v>3</v>
      </c>
      <c r="J941" s="1151"/>
      <c r="AL941"/>
      <c r="AM941"/>
      <c r="AN941"/>
      <c r="AO941"/>
      <c r="AP941"/>
      <c r="AQ941" s="333"/>
      <c r="AR941"/>
      <c r="AS941"/>
      <c r="AT941"/>
      <c r="AU941"/>
    </row>
    <row r="942" spans="1:47" ht="12.75" customHeight="1" x14ac:dyDescent="0.35">
      <c r="A942" s="311">
        <f>FrontPage!$N$2</f>
        <v>1</v>
      </c>
      <c r="B942" s="311" t="str">
        <f t="shared" si="154"/>
        <v>RO13715</v>
      </c>
      <c r="C942" s="311">
        <f t="shared" si="156"/>
        <v>202526</v>
      </c>
      <c r="D942" s="1148" t="s">
        <v>264</v>
      </c>
      <c r="E942" s="311">
        <v>371</v>
      </c>
      <c r="F942" s="311" t="s">
        <v>551</v>
      </c>
      <c r="G942" s="311">
        <f t="shared" si="155"/>
        <v>0</v>
      </c>
      <c r="H942" s="1153">
        <f t="shared" ca="1" si="158"/>
        <v>0</v>
      </c>
      <c r="I942" s="311">
        <f t="shared" si="157"/>
        <v>5</v>
      </c>
      <c r="J942" s="1151"/>
      <c r="AL942"/>
      <c r="AM942"/>
      <c r="AN942"/>
      <c r="AO942"/>
      <c r="AP942"/>
      <c r="AQ942" s="333"/>
      <c r="AR942"/>
      <c r="AS942"/>
      <c r="AT942"/>
      <c r="AU942"/>
    </row>
    <row r="943" spans="1:47" ht="12.75" customHeight="1" x14ac:dyDescent="0.35">
      <c r="A943" s="311">
        <f>FrontPage!$N$2</f>
        <v>1</v>
      </c>
      <c r="B943" s="311" t="str">
        <f t="shared" si="154"/>
        <v>RO13716.1</v>
      </c>
      <c r="C943" s="311">
        <f t="shared" si="156"/>
        <v>202526</v>
      </c>
      <c r="D943" s="1148" t="s">
        <v>264</v>
      </c>
      <c r="E943" s="311">
        <v>371</v>
      </c>
      <c r="F943" s="311" t="s">
        <v>552</v>
      </c>
      <c r="G943" s="311">
        <f t="shared" si="155"/>
        <v>0</v>
      </c>
      <c r="H943" s="1153">
        <f t="shared" ca="1" si="158"/>
        <v>0</v>
      </c>
      <c r="I943" s="311">
        <f t="shared" si="157"/>
        <v>6.1</v>
      </c>
      <c r="J943" s="1151"/>
      <c r="AL943"/>
      <c r="AM943"/>
      <c r="AN943"/>
      <c r="AO943"/>
      <c r="AP943"/>
      <c r="AQ943" s="333"/>
      <c r="AR943"/>
      <c r="AS943"/>
      <c r="AT943"/>
      <c r="AU943"/>
    </row>
    <row r="944" spans="1:47" ht="12.75" customHeight="1" x14ac:dyDescent="0.35">
      <c r="A944" s="311">
        <f>FrontPage!$N$2</f>
        <v>1</v>
      </c>
      <c r="B944" s="311" t="str">
        <f t="shared" si="154"/>
        <v>RO13716.2</v>
      </c>
      <c r="C944" s="311">
        <f t="shared" si="156"/>
        <v>202526</v>
      </c>
      <c r="D944" s="1148" t="s">
        <v>264</v>
      </c>
      <c r="E944" s="311">
        <v>371</v>
      </c>
      <c r="F944" s="311" t="s">
        <v>553</v>
      </c>
      <c r="G944" s="311">
        <f t="shared" si="155"/>
        <v>0</v>
      </c>
      <c r="H944" s="1153">
        <f t="shared" ca="1" si="158"/>
        <v>0</v>
      </c>
      <c r="I944" s="311">
        <f t="shared" si="157"/>
        <v>6.2</v>
      </c>
      <c r="J944" s="1151"/>
      <c r="AL944"/>
      <c r="AM944"/>
      <c r="AN944"/>
      <c r="AO944"/>
      <c r="AP944"/>
      <c r="AQ944" s="333"/>
      <c r="AR944"/>
      <c r="AS944"/>
      <c r="AT944"/>
      <c r="AU944"/>
    </row>
    <row r="945" spans="1:47" ht="12.75" customHeight="1" x14ac:dyDescent="0.35">
      <c r="A945" s="311">
        <f>FrontPage!$N$2</f>
        <v>1</v>
      </c>
      <c r="B945" s="311" t="str">
        <f t="shared" si="154"/>
        <v>RO13717</v>
      </c>
      <c r="C945" s="311">
        <f t="shared" si="156"/>
        <v>202526</v>
      </c>
      <c r="D945" s="1148" t="s">
        <v>264</v>
      </c>
      <c r="E945" s="311">
        <v>371</v>
      </c>
      <c r="F945" s="311" t="s">
        <v>554</v>
      </c>
      <c r="G945" s="311">
        <f t="shared" si="155"/>
        <v>0</v>
      </c>
      <c r="H945" s="1153">
        <f t="shared" ca="1" si="158"/>
        <v>0</v>
      </c>
      <c r="I945" s="311">
        <f t="shared" si="157"/>
        <v>7</v>
      </c>
      <c r="J945" s="1151"/>
      <c r="AL945"/>
      <c r="AM945"/>
      <c r="AN945"/>
      <c r="AO945"/>
      <c r="AP945"/>
      <c r="AQ945" s="333"/>
      <c r="AR945"/>
      <c r="AS945"/>
      <c r="AT945"/>
      <c r="AU945"/>
    </row>
    <row r="946" spans="1:47" ht="12.75" customHeight="1" x14ac:dyDescent="0.35">
      <c r="A946" s="311">
        <f>FrontPage!$N$2</f>
        <v>1</v>
      </c>
      <c r="B946" s="311" t="str">
        <f t="shared" si="154"/>
        <v>RO13718</v>
      </c>
      <c r="C946" s="311">
        <f t="shared" si="156"/>
        <v>202526</v>
      </c>
      <c r="D946" s="1148" t="s">
        <v>264</v>
      </c>
      <c r="E946" s="311">
        <v>371</v>
      </c>
      <c r="F946" s="311" t="s">
        <v>555</v>
      </c>
      <c r="G946" s="311">
        <f t="shared" si="155"/>
        <v>0</v>
      </c>
      <c r="H946" s="1153">
        <f t="shared" ca="1" si="158"/>
        <v>0</v>
      </c>
      <c r="I946" s="311">
        <f t="shared" si="157"/>
        <v>8</v>
      </c>
      <c r="J946" s="1151"/>
      <c r="AL946"/>
      <c r="AM946"/>
      <c r="AN946"/>
      <c r="AO946"/>
      <c r="AP946"/>
      <c r="AQ946" s="333"/>
      <c r="AR946"/>
      <c r="AS946"/>
      <c r="AT946"/>
      <c r="AU946"/>
    </row>
    <row r="947" spans="1:47" ht="12.75" customHeight="1" x14ac:dyDescent="0.35">
      <c r="A947" s="311">
        <f>FrontPage!$N$2</f>
        <v>1</v>
      </c>
      <c r="B947" s="311" t="str">
        <f t="shared" si="154"/>
        <v>RO137110</v>
      </c>
      <c r="C947" s="311">
        <f t="shared" si="156"/>
        <v>202526</v>
      </c>
      <c r="D947" s="1148" t="s">
        <v>264</v>
      </c>
      <c r="E947" s="311">
        <v>371</v>
      </c>
      <c r="F947" s="311" t="s">
        <v>557</v>
      </c>
      <c r="G947" s="311">
        <f t="shared" si="155"/>
        <v>0</v>
      </c>
      <c r="H947" s="1153">
        <f t="shared" ca="1" si="158"/>
        <v>0</v>
      </c>
      <c r="I947" s="311">
        <f t="shared" si="157"/>
        <v>10</v>
      </c>
      <c r="J947" s="1151"/>
      <c r="AL947"/>
      <c r="AM947"/>
      <c r="AN947"/>
      <c r="AO947"/>
      <c r="AP947"/>
      <c r="AQ947" s="333"/>
      <c r="AR947"/>
      <c r="AS947"/>
      <c r="AT947"/>
      <c r="AU947"/>
    </row>
    <row r="948" spans="1:47" ht="12.75" customHeight="1" x14ac:dyDescent="0.35">
      <c r="A948" s="311">
        <f>FrontPage!$N$2</f>
        <v>1</v>
      </c>
      <c r="B948" s="311" t="str">
        <f t="shared" ref="B948:B1011" si="159">D948&amp;E948&amp;I948</f>
        <v>RO137111</v>
      </c>
      <c r="C948" s="311">
        <f t="shared" si="156"/>
        <v>202526</v>
      </c>
      <c r="D948" s="1148" t="s">
        <v>264</v>
      </c>
      <c r="E948" s="311">
        <v>371</v>
      </c>
      <c r="F948" s="311" t="s">
        <v>558</v>
      </c>
      <c r="G948" s="311">
        <f t="shared" si="155"/>
        <v>0</v>
      </c>
      <c r="H948" s="1153">
        <f t="shared" ca="1" si="158"/>
        <v>0</v>
      </c>
      <c r="I948" s="311">
        <f t="shared" si="157"/>
        <v>11</v>
      </c>
      <c r="J948" s="1151"/>
      <c r="AL948"/>
      <c r="AM948"/>
      <c r="AN948"/>
      <c r="AO948"/>
      <c r="AP948"/>
      <c r="AQ948" s="333"/>
      <c r="AR948"/>
      <c r="AS948"/>
      <c r="AT948"/>
      <c r="AU948"/>
    </row>
    <row r="949" spans="1:47" ht="12.75" customHeight="1" x14ac:dyDescent="0.35">
      <c r="A949" s="311">
        <f>FrontPage!$N$2</f>
        <v>1</v>
      </c>
      <c r="B949" s="311" t="str">
        <f t="shared" si="159"/>
        <v>RO13721.1</v>
      </c>
      <c r="C949" s="311">
        <f t="shared" si="156"/>
        <v>202526</v>
      </c>
      <c r="D949" s="1148" t="s">
        <v>264</v>
      </c>
      <c r="E949" s="311">
        <v>372</v>
      </c>
      <c r="F949" s="311" t="s">
        <v>547</v>
      </c>
      <c r="G949" s="311">
        <f t="shared" si="155"/>
        <v>0</v>
      </c>
      <c r="H949" s="1153">
        <f t="shared" ca="1" si="158"/>
        <v>0</v>
      </c>
      <c r="I949" s="311">
        <f t="shared" si="157"/>
        <v>1.1000000000000001</v>
      </c>
      <c r="J949" s="1151"/>
      <c r="AL949"/>
      <c r="AM949"/>
      <c r="AN949"/>
      <c r="AO949"/>
      <c r="AP949"/>
      <c r="AQ949" s="333"/>
      <c r="AR949"/>
      <c r="AS949"/>
      <c r="AT949"/>
      <c r="AU949"/>
    </row>
    <row r="950" spans="1:47" ht="12.75" customHeight="1" x14ac:dyDescent="0.35">
      <c r="A950" s="311">
        <f>FrontPage!$N$2</f>
        <v>1</v>
      </c>
      <c r="B950" s="311" t="str">
        <f t="shared" si="159"/>
        <v>RO13721.2</v>
      </c>
      <c r="C950" s="311">
        <f t="shared" si="156"/>
        <v>202526</v>
      </c>
      <c r="D950" s="1148" t="s">
        <v>264</v>
      </c>
      <c r="E950" s="311">
        <v>372</v>
      </c>
      <c r="F950" s="311" t="s">
        <v>548</v>
      </c>
      <c r="G950" s="311">
        <f t="shared" si="155"/>
        <v>0</v>
      </c>
      <c r="H950" s="1153">
        <f t="shared" ca="1" si="158"/>
        <v>0</v>
      </c>
      <c r="I950" s="311">
        <f t="shared" si="157"/>
        <v>1.2</v>
      </c>
      <c r="J950" s="1151"/>
      <c r="AL950"/>
      <c r="AM950"/>
      <c r="AN950"/>
      <c r="AO950"/>
      <c r="AP950"/>
      <c r="AQ950" s="333"/>
      <c r="AR950"/>
      <c r="AS950"/>
      <c r="AT950"/>
      <c r="AU950"/>
    </row>
    <row r="951" spans="1:47" ht="12.75" customHeight="1" x14ac:dyDescent="0.35">
      <c r="A951" s="311">
        <f>FrontPage!$N$2</f>
        <v>1</v>
      </c>
      <c r="B951" s="311" t="str">
        <f t="shared" si="159"/>
        <v>RO13722</v>
      </c>
      <c r="C951" s="311">
        <f t="shared" si="156"/>
        <v>202526</v>
      </c>
      <c r="D951" s="1148" t="s">
        <v>264</v>
      </c>
      <c r="E951" s="311">
        <v>372</v>
      </c>
      <c r="F951" s="311" t="s">
        <v>546</v>
      </c>
      <c r="G951" s="311">
        <f t="shared" si="155"/>
        <v>0</v>
      </c>
      <c r="H951" s="1153">
        <f t="shared" ca="1" si="158"/>
        <v>0</v>
      </c>
      <c r="I951" s="311">
        <f t="shared" si="157"/>
        <v>2</v>
      </c>
      <c r="J951" s="1151"/>
      <c r="AL951"/>
      <c r="AM951"/>
      <c r="AN951"/>
      <c r="AO951"/>
      <c r="AP951"/>
      <c r="AQ951" s="333"/>
      <c r="AR951"/>
      <c r="AS951"/>
      <c r="AT951"/>
      <c r="AU951"/>
    </row>
    <row r="952" spans="1:47" ht="12.75" customHeight="1" x14ac:dyDescent="0.35">
      <c r="A952" s="311">
        <f>FrontPage!$N$2</f>
        <v>1</v>
      </c>
      <c r="B952" s="311" t="str">
        <f t="shared" si="159"/>
        <v>RO13723</v>
      </c>
      <c r="C952" s="311">
        <f t="shared" si="156"/>
        <v>202526</v>
      </c>
      <c r="D952" s="1148" t="s">
        <v>264</v>
      </c>
      <c r="E952" s="311">
        <v>372</v>
      </c>
      <c r="F952" s="311" t="s">
        <v>549</v>
      </c>
      <c r="G952" s="311">
        <f t="shared" si="155"/>
        <v>0</v>
      </c>
      <c r="H952" s="1153">
        <f t="shared" ca="1" si="158"/>
        <v>0</v>
      </c>
      <c r="I952" s="311">
        <f t="shared" si="157"/>
        <v>3</v>
      </c>
      <c r="J952" s="1151"/>
      <c r="AL952"/>
      <c r="AM952"/>
      <c r="AN952"/>
      <c r="AO952"/>
      <c r="AP952"/>
      <c r="AQ952" s="333"/>
      <c r="AR952"/>
      <c r="AS952"/>
      <c r="AT952"/>
      <c r="AU952"/>
    </row>
    <row r="953" spans="1:47" ht="12.75" customHeight="1" x14ac:dyDescent="0.35">
      <c r="A953" s="311">
        <f>FrontPage!$N$2</f>
        <v>1</v>
      </c>
      <c r="B953" s="311" t="str">
        <f t="shared" si="159"/>
        <v>RO13725</v>
      </c>
      <c r="C953" s="311">
        <f t="shared" si="156"/>
        <v>202526</v>
      </c>
      <c r="D953" s="1148" t="s">
        <v>264</v>
      </c>
      <c r="E953" s="311">
        <v>372</v>
      </c>
      <c r="F953" s="311" t="s">
        <v>551</v>
      </c>
      <c r="G953" s="311">
        <f t="shared" si="155"/>
        <v>0</v>
      </c>
      <c r="H953" s="1153">
        <f t="shared" ca="1" si="158"/>
        <v>0</v>
      </c>
      <c r="I953" s="311">
        <f t="shared" si="157"/>
        <v>5</v>
      </c>
      <c r="J953" s="1151"/>
      <c r="AL953"/>
      <c r="AM953"/>
      <c r="AN953"/>
      <c r="AO953"/>
      <c r="AP953"/>
      <c r="AQ953" s="333"/>
      <c r="AR953"/>
      <c r="AS953"/>
      <c r="AT953"/>
      <c r="AU953"/>
    </row>
    <row r="954" spans="1:47" ht="12.75" customHeight="1" x14ac:dyDescent="0.35">
      <c r="A954" s="311">
        <f>FrontPage!$N$2</f>
        <v>1</v>
      </c>
      <c r="B954" s="311" t="str">
        <f t="shared" si="159"/>
        <v>RO13726.1</v>
      </c>
      <c r="C954" s="311">
        <f t="shared" si="156"/>
        <v>202526</v>
      </c>
      <c r="D954" s="1148" t="s">
        <v>264</v>
      </c>
      <c r="E954" s="311">
        <v>372</v>
      </c>
      <c r="F954" s="311" t="s">
        <v>552</v>
      </c>
      <c r="G954" s="311">
        <f t="shared" si="155"/>
        <v>0</v>
      </c>
      <c r="H954" s="1153">
        <f t="shared" ca="1" si="158"/>
        <v>0</v>
      </c>
      <c r="I954" s="311">
        <f t="shared" si="157"/>
        <v>6.1</v>
      </c>
      <c r="J954" s="1151"/>
      <c r="AL954"/>
      <c r="AM954"/>
      <c r="AN954"/>
      <c r="AO954"/>
      <c r="AP954"/>
      <c r="AQ954" s="333"/>
      <c r="AR954"/>
      <c r="AS954"/>
      <c r="AT954"/>
      <c r="AU954"/>
    </row>
    <row r="955" spans="1:47" ht="12.75" customHeight="1" x14ac:dyDescent="0.35">
      <c r="A955" s="311">
        <f>FrontPage!$N$2</f>
        <v>1</v>
      </c>
      <c r="B955" s="311" t="str">
        <f t="shared" si="159"/>
        <v>RO13726.2</v>
      </c>
      <c r="C955" s="311">
        <f t="shared" si="156"/>
        <v>202526</v>
      </c>
      <c r="D955" s="1148" t="s">
        <v>264</v>
      </c>
      <c r="E955" s="311">
        <v>372</v>
      </c>
      <c r="F955" s="311" t="s">
        <v>553</v>
      </c>
      <c r="G955" s="311">
        <f t="shared" si="155"/>
        <v>0</v>
      </c>
      <c r="H955" s="1153">
        <f t="shared" ca="1" si="158"/>
        <v>0</v>
      </c>
      <c r="I955" s="311">
        <f t="shared" si="157"/>
        <v>6.2</v>
      </c>
      <c r="J955" s="1151"/>
      <c r="AL955"/>
      <c r="AM955"/>
      <c r="AN955"/>
      <c r="AO955"/>
      <c r="AP955"/>
      <c r="AQ955" s="333"/>
      <c r="AR955"/>
      <c r="AS955"/>
      <c r="AT955"/>
      <c r="AU955"/>
    </row>
    <row r="956" spans="1:47" ht="12.75" customHeight="1" x14ac:dyDescent="0.35">
      <c r="A956" s="311">
        <f>FrontPage!$N$2</f>
        <v>1</v>
      </c>
      <c r="B956" s="311" t="str">
        <f t="shared" si="159"/>
        <v>RO13727</v>
      </c>
      <c r="C956" s="311">
        <f t="shared" si="156"/>
        <v>202526</v>
      </c>
      <c r="D956" s="1148" t="s">
        <v>264</v>
      </c>
      <c r="E956" s="311">
        <v>372</v>
      </c>
      <c r="F956" s="311" t="s">
        <v>554</v>
      </c>
      <c r="G956" s="311">
        <f t="shared" si="155"/>
        <v>0</v>
      </c>
      <c r="H956" s="1153">
        <f t="shared" ca="1" si="158"/>
        <v>0</v>
      </c>
      <c r="I956" s="311">
        <f t="shared" si="157"/>
        <v>7</v>
      </c>
      <c r="J956" s="1151"/>
      <c r="AL956"/>
      <c r="AM956"/>
      <c r="AN956"/>
      <c r="AO956"/>
      <c r="AP956"/>
      <c r="AQ956" s="333"/>
      <c r="AR956"/>
      <c r="AS956"/>
      <c r="AT956"/>
      <c r="AU956"/>
    </row>
    <row r="957" spans="1:47" ht="12.75" customHeight="1" x14ac:dyDescent="0.35">
      <c r="A957" s="311">
        <f>FrontPage!$N$2</f>
        <v>1</v>
      </c>
      <c r="B957" s="311" t="str">
        <f t="shared" si="159"/>
        <v>RO13728</v>
      </c>
      <c r="C957" s="311">
        <f t="shared" si="156"/>
        <v>202526</v>
      </c>
      <c r="D957" s="1148" t="s">
        <v>264</v>
      </c>
      <c r="E957" s="311">
        <v>372</v>
      </c>
      <c r="F957" s="311" t="s">
        <v>555</v>
      </c>
      <c r="G957" s="311">
        <f t="shared" si="155"/>
        <v>0</v>
      </c>
      <c r="H957" s="1153">
        <f t="shared" ca="1" si="158"/>
        <v>0</v>
      </c>
      <c r="I957" s="311">
        <f t="shared" si="157"/>
        <v>8</v>
      </c>
      <c r="J957" s="1151"/>
      <c r="AL957"/>
      <c r="AM957"/>
      <c r="AN957"/>
      <c r="AO957"/>
      <c r="AP957"/>
      <c r="AQ957" s="333"/>
      <c r="AR957"/>
      <c r="AS957"/>
      <c r="AT957"/>
      <c r="AU957"/>
    </row>
    <row r="958" spans="1:47" ht="12.75" customHeight="1" x14ac:dyDescent="0.35">
      <c r="A958" s="311">
        <f>FrontPage!$N$2</f>
        <v>1</v>
      </c>
      <c r="B958" s="311" t="str">
        <f t="shared" si="159"/>
        <v>RO137210</v>
      </c>
      <c r="C958" s="311">
        <f t="shared" si="156"/>
        <v>202526</v>
      </c>
      <c r="D958" s="1148" t="s">
        <v>264</v>
      </c>
      <c r="E958" s="311">
        <v>372</v>
      </c>
      <c r="F958" s="311" t="s">
        <v>557</v>
      </c>
      <c r="G958" s="311">
        <f t="shared" si="155"/>
        <v>0</v>
      </c>
      <c r="H958" s="1153">
        <f t="shared" ca="1" si="158"/>
        <v>0</v>
      </c>
      <c r="I958" s="311">
        <f t="shared" si="157"/>
        <v>10</v>
      </c>
      <c r="J958" s="1151"/>
      <c r="AL958"/>
      <c r="AM958"/>
      <c r="AN958"/>
      <c r="AO958"/>
      <c r="AP958"/>
      <c r="AQ958" s="333"/>
      <c r="AR958"/>
      <c r="AS958"/>
      <c r="AT958"/>
      <c r="AU958"/>
    </row>
    <row r="959" spans="1:47" ht="12.75" customHeight="1" x14ac:dyDescent="0.35">
      <c r="A959" s="311">
        <f>FrontPage!$N$2</f>
        <v>1</v>
      </c>
      <c r="B959" s="311" t="str">
        <f t="shared" si="159"/>
        <v>RO137211</v>
      </c>
      <c r="C959" s="311">
        <f t="shared" si="156"/>
        <v>202526</v>
      </c>
      <c r="D959" s="1148" t="s">
        <v>264</v>
      </c>
      <c r="E959" s="311">
        <v>372</v>
      </c>
      <c r="F959" s="311" t="s">
        <v>558</v>
      </c>
      <c r="G959" s="311">
        <f t="shared" si="155"/>
        <v>0</v>
      </c>
      <c r="H959" s="1153">
        <f t="shared" ca="1" si="158"/>
        <v>0</v>
      </c>
      <c r="I959" s="311">
        <f t="shared" si="157"/>
        <v>11</v>
      </c>
      <c r="J959" s="1151"/>
      <c r="AL959"/>
      <c r="AM959"/>
      <c r="AN959"/>
      <c r="AO959"/>
      <c r="AP959"/>
      <c r="AQ959" s="333"/>
      <c r="AR959"/>
      <c r="AS959"/>
      <c r="AT959"/>
      <c r="AU959"/>
    </row>
    <row r="960" spans="1:47" ht="12.75" customHeight="1" x14ac:dyDescent="0.35">
      <c r="A960" s="311">
        <f>FrontPage!$N$2</f>
        <v>1</v>
      </c>
      <c r="B960" s="311" t="str">
        <f t="shared" si="159"/>
        <v>RO13731.1</v>
      </c>
      <c r="C960" s="311">
        <f t="shared" si="156"/>
        <v>202526</v>
      </c>
      <c r="D960" s="1148" t="s">
        <v>264</v>
      </c>
      <c r="E960" s="311">
        <v>373</v>
      </c>
      <c r="F960" s="311" t="s">
        <v>547</v>
      </c>
      <c r="G960" s="311">
        <f t="shared" si="155"/>
        <v>0</v>
      </c>
      <c r="H960" s="1153">
        <f t="shared" ca="1" si="158"/>
        <v>0</v>
      </c>
      <c r="I960" s="311">
        <f t="shared" si="157"/>
        <v>1.1000000000000001</v>
      </c>
      <c r="J960" s="1151"/>
      <c r="AL960"/>
      <c r="AM960"/>
      <c r="AN960"/>
      <c r="AO960"/>
      <c r="AP960"/>
      <c r="AQ960" s="333"/>
      <c r="AR960"/>
      <c r="AS960"/>
      <c r="AT960"/>
      <c r="AU960"/>
    </row>
    <row r="961" spans="1:47" ht="12.75" customHeight="1" x14ac:dyDescent="0.35">
      <c r="A961" s="311">
        <f>FrontPage!$N$2</f>
        <v>1</v>
      </c>
      <c r="B961" s="311" t="str">
        <f t="shared" si="159"/>
        <v>RO13731.2</v>
      </c>
      <c r="C961" s="311">
        <f t="shared" si="156"/>
        <v>202526</v>
      </c>
      <c r="D961" s="1148" t="s">
        <v>264</v>
      </c>
      <c r="E961" s="311">
        <v>373</v>
      </c>
      <c r="F961" s="311" t="s">
        <v>548</v>
      </c>
      <c r="G961" s="311">
        <f t="shared" si="155"/>
        <v>0</v>
      </c>
      <c r="H961" s="1153">
        <f t="shared" ca="1" si="158"/>
        <v>0</v>
      </c>
      <c r="I961" s="311">
        <f t="shared" si="157"/>
        <v>1.2</v>
      </c>
      <c r="J961" s="1151"/>
      <c r="AL961"/>
      <c r="AM961"/>
      <c r="AN961"/>
      <c r="AO961"/>
      <c r="AP961"/>
      <c r="AQ961" s="333"/>
      <c r="AR961"/>
      <c r="AS961"/>
      <c r="AT961"/>
      <c r="AU961"/>
    </row>
    <row r="962" spans="1:47" ht="12.75" customHeight="1" x14ac:dyDescent="0.35">
      <c r="A962" s="311">
        <f>FrontPage!$N$2</f>
        <v>1</v>
      </c>
      <c r="B962" s="311" t="str">
        <f t="shared" si="159"/>
        <v>RO13732</v>
      </c>
      <c r="C962" s="311">
        <f t="shared" si="156"/>
        <v>202526</v>
      </c>
      <c r="D962" s="1148" t="s">
        <v>264</v>
      </c>
      <c r="E962" s="311">
        <v>373</v>
      </c>
      <c r="F962" s="311" t="s">
        <v>546</v>
      </c>
      <c r="G962" s="311">
        <f t="shared" si="155"/>
        <v>0</v>
      </c>
      <c r="H962" s="1153">
        <f t="shared" ca="1" si="158"/>
        <v>0</v>
      </c>
      <c r="I962" s="311">
        <f t="shared" si="157"/>
        <v>2</v>
      </c>
      <c r="J962" s="1151"/>
      <c r="AL962"/>
      <c r="AM962"/>
      <c r="AN962"/>
      <c r="AO962"/>
      <c r="AP962"/>
      <c r="AQ962" s="333"/>
      <c r="AR962"/>
      <c r="AS962"/>
      <c r="AT962"/>
      <c r="AU962"/>
    </row>
    <row r="963" spans="1:47" ht="12.75" customHeight="1" x14ac:dyDescent="0.35">
      <c r="A963" s="311">
        <f>FrontPage!$N$2</f>
        <v>1</v>
      </c>
      <c r="B963" s="311" t="str">
        <f t="shared" si="159"/>
        <v>RO13733</v>
      </c>
      <c r="C963" s="311">
        <f t="shared" si="156"/>
        <v>202526</v>
      </c>
      <c r="D963" s="1148" t="s">
        <v>264</v>
      </c>
      <c r="E963" s="311">
        <v>373</v>
      </c>
      <c r="F963" s="311" t="s">
        <v>549</v>
      </c>
      <c r="G963" s="311">
        <f t="shared" si="155"/>
        <v>0</v>
      </c>
      <c r="H963" s="1153">
        <f t="shared" ca="1" si="158"/>
        <v>0</v>
      </c>
      <c r="I963" s="311">
        <f t="shared" si="157"/>
        <v>3</v>
      </c>
      <c r="J963" s="1151"/>
      <c r="AL963"/>
      <c r="AM963"/>
      <c r="AN963"/>
      <c r="AO963"/>
      <c r="AP963"/>
      <c r="AQ963" s="333"/>
      <c r="AR963"/>
      <c r="AS963"/>
      <c r="AT963"/>
      <c r="AU963"/>
    </row>
    <row r="964" spans="1:47" ht="12.75" customHeight="1" x14ac:dyDescent="0.35">
      <c r="A964" s="311">
        <f>FrontPage!$N$2</f>
        <v>1</v>
      </c>
      <c r="B964" s="311" t="str">
        <f t="shared" si="159"/>
        <v>RO13735</v>
      </c>
      <c r="C964" s="311">
        <f t="shared" si="156"/>
        <v>202526</v>
      </c>
      <c r="D964" s="1148" t="s">
        <v>264</v>
      </c>
      <c r="E964" s="311">
        <v>373</v>
      </c>
      <c r="F964" s="311" t="s">
        <v>551</v>
      </c>
      <c r="G964" s="311">
        <f t="shared" si="155"/>
        <v>0</v>
      </c>
      <c r="H964" s="1153">
        <f t="shared" ca="1" si="158"/>
        <v>0</v>
      </c>
      <c r="I964" s="311">
        <f t="shared" si="157"/>
        <v>5</v>
      </c>
      <c r="J964" s="1151"/>
      <c r="AL964"/>
      <c r="AM964"/>
      <c r="AN964"/>
      <c r="AO964"/>
      <c r="AP964"/>
      <c r="AQ964" s="333"/>
      <c r="AR964"/>
      <c r="AS964"/>
      <c r="AT964"/>
      <c r="AU964"/>
    </row>
    <row r="965" spans="1:47" ht="12.75" customHeight="1" x14ac:dyDescent="0.35">
      <c r="A965" s="311">
        <f>FrontPage!$N$2</f>
        <v>1</v>
      </c>
      <c r="B965" s="311" t="str">
        <f t="shared" si="159"/>
        <v>RO13736.1</v>
      </c>
      <c r="C965" s="311">
        <f t="shared" si="156"/>
        <v>202526</v>
      </c>
      <c r="D965" s="1148" t="s">
        <v>264</v>
      </c>
      <c r="E965" s="311">
        <v>373</v>
      </c>
      <c r="F965" s="311" t="s">
        <v>552</v>
      </c>
      <c r="G965" s="311">
        <f t="shared" si="155"/>
        <v>0</v>
      </c>
      <c r="H965" s="1153">
        <f t="shared" ca="1" si="158"/>
        <v>0</v>
      </c>
      <c r="I965" s="311">
        <f t="shared" si="157"/>
        <v>6.1</v>
      </c>
      <c r="J965" s="1151"/>
      <c r="AL965"/>
      <c r="AM965"/>
      <c r="AN965"/>
      <c r="AO965"/>
      <c r="AP965"/>
      <c r="AQ965" s="333"/>
      <c r="AR965"/>
      <c r="AS965"/>
      <c r="AT965"/>
      <c r="AU965"/>
    </row>
    <row r="966" spans="1:47" ht="12.75" customHeight="1" x14ac:dyDescent="0.35">
      <c r="A966" s="311">
        <f>FrontPage!$N$2</f>
        <v>1</v>
      </c>
      <c r="B966" s="311" t="str">
        <f t="shared" si="159"/>
        <v>RO13736.2</v>
      </c>
      <c r="C966" s="311">
        <f t="shared" si="156"/>
        <v>202526</v>
      </c>
      <c r="D966" s="1148" t="s">
        <v>264</v>
      </c>
      <c r="E966" s="311">
        <v>373</v>
      </c>
      <c r="F966" s="311" t="s">
        <v>553</v>
      </c>
      <c r="G966" s="311">
        <f t="shared" si="155"/>
        <v>0</v>
      </c>
      <c r="H966" s="1153">
        <f t="shared" ca="1" si="158"/>
        <v>0</v>
      </c>
      <c r="I966" s="311">
        <f t="shared" si="157"/>
        <v>6.2</v>
      </c>
      <c r="J966" s="1151"/>
      <c r="AL966"/>
      <c r="AM966"/>
      <c r="AN966"/>
      <c r="AO966"/>
      <c r="AP966"/>
      <c r="AQ966" s="333"/>
      <c r="AR966"/>
      <c r="AS966"/>
      <c r="AT966"/>
      <c r="AU966"/>
    </row>
    <row r="967" spans="1:47" ht="12.75" customHeight="1" x14ac:dyDescent="0.35">
      <c r="A967" s="311">
        <f>FrontPage!$N$2</f>
        <v>1</v>
      </c>
      <c r="B967" s="311" t="str">
        <f t="shared" si="159"/>
        <v>RO13737</v>
      </c>
      <c r="C967" s="311">
        <f t="shared" si="156"/>
        <v>202526</v>
      </c>
      <c r="D967" s="1148" t="s">
        <v>264</v>
      </c>
      <c r="E967" s="311">
        <v>373</v>
      </c>
      <c r="F967" s="311" t="s">
        <v>554</v>
      </c>
      <c r="G967" s="311">
        <f t="shared" si="155"/>
        <v>0</v>
      </c>
      <c r="H967" s="1153">
        <f t="shared" ca="1" si="158"/>
        <v>0</v>
      </c>
      <c r="I967" s="311">
        <f t="shared" si="157"/>
        <v>7</v>
      </c>
      <c r="J967" s="1151"/>
      <c r="AL967"/>
      <c r="AM967"/>
      <c r="AN967"/>
      <c r="AO967"/>
      <c r="AP967"/>
      <c r="AQ967" s="333"/>
      <c r="AR967"/>
      <c r="AS967"/>
      <c r="AT967"/>
      <c r="AU967"/>
    </row>
    <row r="968" spans="1:47" ht="12.75" customHeight="1" x14ac:dyDescent="0.35">
      <c r="A968" s="311">
        <f>FrontPage!$N$2</f>
        <v>1</v>
      </c>
      <c r="B968" s="311" t="str">
        <f t="shared" si="159"/>
        <v>RO13738</v>
      </c>
      <c r="C968" s="311">
        <f t="shared" si="156"/>
        <v>202526</v>
      </c>
      <c r="D968" s="1148" t="s">
        <v>264</v>
      </c>
      <c r="E968" s="311">
        <v>373</v>
      </c>
      <c r="F968" s="311" t="s">
        <v>555</v>
      </c>
      <c r="G968" s="311">
        <f t="shared" si="155"/>
        <v>0</v>
      </c>
      <c r="H968" s="1153">
        <f t="shared" ca="1" si="158"/>
        <v>0</v>
      </c>
      <c r="I968" s="311">
        <f t="shared" si="157"/>
        <v>8</v>
      </c>
      <c r="J968" s="1151"/>
      <c r="AL968"/>
      <c r="AM968"/>
      <c r="AN968"/>
      <c r="AO968"/>
      <c r="AP968"/>
      <c r="AQ968" s="333"/>
      <c r="AR968"/>
      <c r="AS968"/>
      <c r="AT968"/>
      <c r="AU968"/>
    </row>
    <row r="969" spans="1:47" ht="12.75" customHeight="1" x14ac:dyDescent="0.35">
      <c r="A969" s="311">
        <f>FrontPage!$N$2</f>
        <v>1</v>
      </c>
      <c r="B969" s="311" t="str">
        <f t="shared" si="159"/>
        <v>RO137310</v>
      </c>
      <c r="C969" s="311">
        <f t="shared" si="156"/>
        <v>202526</v>
      </c>
      <c r="D969" s="1148" t="s">
        <v>264</v>
      </c>
      <c r="E969" s="311">
        <v>373</v>
      </c>
      <c r="F969" s="311" t="s">
        <v>557</v>
      </c>
      <c r="G969" s="311">
        <f t="shared" si="155"/>
        <v>0</v>
      </c>
      <c r="H969" s="1153">
        <f t="shared" ca="1" si="158"/>
        <v>0</v>
      </c>
      <c r="I969" s="311">
        <f t="shared" si="157"/>
        <v>10</v>
      </c>
      <c r="J969" s="1151"/>
      <c r="AL969"/>
      <c r="AM969"/>
      <c r="AN969"/>
      <c r="AO969"/>
      <c r="AP969"/>
      <c r="AQ969" s="333"/>
      <c r="AR969"/>
      <c r="AS969"/>
      <c r="AT969"/>
      <c r="AU969"/>
    </row>
    <row r="970" spans="1:47" ht="12.75" customHeight="1" x14ac:dyDescent="0.35">
      <c r="A970" s="311">
        <f>FrontPage!$N$2</f>
        <v>1</v>
      </c>
      <c r="B970" s="311" t="str">
        <f t="shared" si="159"/>
        <v>RO137311</v>
      </c>
      <c r="C970" s="311">
        <f t="shared" si="156"/>
        <v>202526</v>
      </c>
      <c r="D970" s="1148" t="s">
        <v>264</v>
      </c>
      <c r="E970" s="311">
        <v>373</v>
      </c>
      <c r="F970" s="311" t="s">
        <v>558</v>
      </c>
      <c r="G970" s="311">
        <f t="shared" ref="G970:G1033" si="160">UANumber</f>
        <v>0</v>
      </c>
      <c r="H970" s="1153">
        <f t="shared" ca="1" si="158"/>
        <v>0</v>
      </c>
      <c r="I970" s="311">
        <f t="shared" si="157"/>
        <v>11</v>
      </c>
      <c r="J970" s="1151"/>
      <c r="AL970"/>
      <c r="AM970"/>
      <c r="AN970"/>
      <c r="AO970"/>
      <c r="AP970"/>
      <c r="AQ970" s="333"/>
      <c r="AR970"/>
      <c r="AS970"/>
      <c r="AT970"/>
      <c r="AU970"/>
    </row>
    <row r="971" spans="1:47" ht="12.75" customHeight="1" x14ac:dyDescent="0.35">
      <c r="A971" s="311">
        <f>FrontPage!$N$2</f>
        <v>1</v>
      </c>
      <c r="B971" s="311" t="str">
        <f t="shared" si="159"/>
        <v>RO13741.1</v>
      </c>
      <c r="C971" s="311">
        <f t="shared" si="156"/>
        <v>202526</v>
      </c>
      <c r="D971" s="1148" t="s">
        <v>264</v>
      </c>
      <c r="E971" s="311">
        <v>374</v>
      </c>
      <c r="F971" s="311" t="s">
        <v>547</v>
      </c>
      <c r="G971" s="311">
        <f t="shared" si="160"/>
        <v>0</v>
      </c>
      <c r="H971" s="1153">
        <f t="shared" ca="1" si="158"/>
        <v>0</v>
      </c>
      <c r="I971" s="311">
        <f t="shared" si="157"/>
        <v>1.1000000000000001</v>
      </c>
      <c r="J971" s="1151"/>
      <c r="AL971"/>
      <c r="AM971"/>
      <c r="AN971"/>
      <c r="AO971"/>
      <c r="AP971"/>
      <c r="AQ971" s="333"/>
      <c r="AR971"/>
      <c r="AS971"/>
      <c r="AT971"/>
      <c r="AU971"/>
    </row>
    <row r="972" spans="1:47" ht="12.75" customHeight="1" x14ac:dyDescent="0.35">
      <c r="A972" s="311">
        <f>FrontPage!$N$2</f>
        <v>1</v>
      </c>
      <c r="B972" s="311" t="str">
        <f t="shared" si="159"/>
        <v>RO13741.2</v>
      </c>
      <c r="C972" s="311">
        <f t="shared" si="156"/>
        <v>202526</v>
      </c>
      <c r="D972" s="1148" t="s">
        <v>264</v>
      </c>
      <c r="E972" s="311">
        <v>374</v>
      </c>
      <c r="F972" s="311" t="s">
        <v>548</v>
      </c>
      <c r="G972" s="311">
        <f t="shared" si="160"/>
        <v>0</v>
      </c>
      <c r="H972" s="1153">
        <f t="shared" ca="1" si="158"/>
        <v>0</v>
      </c>
      <c r="I972" s="311">
        <f t="shared" si="157"/>
        <v>1.2</v>
      </c>
      <c r="J972" s="1151"/>
      <c r="AL972"/>
      <c r="AM972"/>
      <c r="AN972"/>
      <c r="AO972"/>
      <c r="AP972"/>
      <c r="AQ972" s="333"/>
      <c r="AR972"/>
      <c r="AS972"/>
      <c r="AT972"/>
      <c r="AU972"/>
    </row>
    <row r="973" spans="1:47" ht="12.75" customHeight="1" x14ac:dyDescent="0.35">
      <c r="A973" s="311">
        <f>FrontPage!$N$2</f>
        <v>1</v>
      </c>
      <c r="B973" s="311" t="str">
        <f t="shared" si="159"/>
        <v>RO13742</v>
      </c>
      <c r="C973" s="311">
        <f t="shared" si="156"/>
        <v>202526</v>
      </c>
      <c r="D973" s="1148" t="s">
        <v>264</v>
      </c>
      <c r="E973" s="311">
        <v>374</v>
      </c>
      <c r="F973" s="311" t="s">
        <v>546</v>
      </c>
      <c r="G973" s="311">
        <f t="shared" si="160"/>
        <v>0</v>
      </c>
      <c r="H973" s="1153">
        <f t="shared" ca="1" si="158"/>
        <v>0</v>
      </c>
      <c r="I973" s="311">
        <f t="shared" si="157"/>
        <v>2</v>
      </c>
      <c r="J973" s="1151"/>
      <c r="AL973"/>
      <c r="AM973"/>
      <c r="AN973"/>
      <c r="AO973"/>
      <c r="AP973"/>
      <c r="AQ973" s="333"/>
      <c r="AR973"/>
      <c r="AS973"/>
      <c r="AT973"/>
      <c r="AU973"/>
    </row>
    <row r="974" spans="1:47" ht="12.75" customHeight="1" x14ac:dyDescent="0.35">
      <c r="A974" s="311">
        <f>FrontPage!$N$2</f>
        <v>1</v>
      </c>
      <c r="B974" s="311" t="str">
        <f t="shared" si="159"/>
        <v>RO13743</v>
      </c>
      <c r="C974" s="311">
        <f t="shared" si="156"/>
        <v>202526</v>
      </c>
      <c r="D974" s="1148" t="s">
        <v>264</v>
      </c>
      <c r="E974" s="311">
        <v>374</v>
      </c>
      <c r="F974" s="311" t="s">
        <v>549</v>
      </c>
      <c r="G974" s="311">
        <f t="shared" si="160"/>
        <v>0</v>
      </c>
      <c r="H974" s="1153">
        <f t="shared" ca="1" si="158"/>
        <v>0</v>
      </c>
      <c r="I974" s="311">
        <f t="shared" si="157"/>
        <v>3</v>
      </c>
      <c r="J974" s="1151"/>
      <c r="AL974"/>
      <c r="AM974"/>
      <c r="AN974"/>
      <c r="AO974"/>
      <c r="AP974"/>
      <c r="AQ974" s="333"/>
      <c r="AR974"/>
      <c r="AS974"/>
      <c r="AT974"/>
      <c r="AU974"/>
    </row>
    <row r="975" spans="1:47" ht="12.75" customHeight="1" x14ac:dyDescent="0.35">
      <c r="A975" s="311">
        <f>FrontPage!$N$2</f>
        <v>1</v>
      </c>
      <c r="B975" s="311" t="str">
        <f t="shared" si="159"/>
        <v>RO13745</v>
      </c>
      <c r="C975" s="311">
        <f t="shared" si="156"/>
        <v>202526</v>
      </c>
      <c r="D975" s="1148" t="s">
        <v>264</v>
      </c>
      <c r="E975" s="311">
        <v>374</v>
      </c>
      <c r="F975" s="311" t="s">
        <v>551</v>
      </c>
      <c r="G975" s="311">
        <f t="shared" si="160"/>
        <v>0</v>
      </c>
      <c r="H975" s="1153">
        <f t="shared" ca="1" si="158"/>
        <v>0</v>
      </c>
      <c r="I975" s="311">
        <f t="shared" si="157"/>
        <v>5</v>
      </c>
      <c r="J975" s="1151"/>
      <c r="AL975"/>
      <c r="AM975"/>
      <c r="AN975"/>
      <c r="AO975"/>
      <c r="AP975"/>
      <c r="AQ975" s="333"/>
      <c r="AR975"/>
      <c r="AS975"/>
      <c r="AT975"/>
      <c r="AU975"/>
    </row>
    <row r="976" spans="1:47" ht="12.75" customHeight="1" x14ac:dyDescent="0.35">
      <c r="A976" s="311">
        <f>FrontPage!$N$2</f>
        <v>1</v>
      </c>
      <c r="B976" s="311" t="str">
        <f t="shared" si="159"/>
        <v>RO13746.1</v>
      </c>
      <c r="C976" s="311">
        <f t="shared" si="156"/>
        <v>202526</v>
      </c>
      <c r="D976" s="1148" t="s">
        <v>264</v>
      </c>
      <c r="E976" s="311">
        <v>374</v>
      </c>
      <c r="F976" s="311" t="s">
        <v>552</v>
      </c>
      <c r="G976" s="311">
        <f t="shared" si="160"/>
        <v>0</v>
      </c>
      <c r="H976" s="1153">
        <f t="shared" ca="1" si="158"/>
        <v>0</v>
      </c>
      <c r="I976" s="311">
        <f t="shared" si="157"/>
        <v>6.1</v>
      </c>
      <c r="J976" s="1151"/>
      <c r="AL976"/>
      <c r="AM976"/>
      <c r="AN976"/>
      <c r="AO976"/>
      <c r="AP976"/>
      <c r="AQ976" s="333"/>
      <c r="AR976"/>
      <c r="AS976"/>
      <c r="AT976"/>
      <c r="AU976"/>
    </row>
    <row r="977" spans="1:47" ht="12.75" customHeight="1" x14ac:dyDescent="0.35">
      <c r="A977" s="311">
        <f>FrontPage!$N$2</f>
        <v>1</v>
      </c>
      <c r="B977" s="311" t="str">
        <f t="shared" si="159"/>
        <v>RO13746.2</v>
      </c>
      <c r="C977" s="311">
        <f t="shared" si="156"/>
        <v>202526</v>
      </c>
      <c r="D977" s="1148" t="s">
        <v>264</v>
      </c>
      <c r="E977" s="311">
        <v>374</v>
      </c>
      <c r="F977" s="311" t="s">
        <v>553</v>
      </c>
      <c r="G977" s="311">
        <f t="shared" si="160"/>
        <v>0</v>
      </c>
      <c r="H977" s="1153">
        <f t="shared" ca="1" si="158"/>
        <v>0</v>
      </c>
      <c r="I977" s="311">
        <f t="shared" si="157"/>
        <v>6.2</v>
      </c>
      <c r="J977" s="1151"/>
      <c r="AL977"/>
      <c r="AM977"/>
      <c r="AN977"/>
      <c r="AO977"/>
      <c r="AP977"/>
      <c r="AQ977" s="333"/>
      <c r="AR977"/>
      <c r="AS977"/>
      <c r="AT977"/>
      <c r="AU977"/>
    </row>
    <row r="978" spans="1:47" ht="12.75" customHeight="1" x14ac:dyDescent="0.35">
      <c r="A978" s="311">
        <f>FrontPage!$N$2</f>
        <v>1</v>
      </c>
      <c r="B978" s="311" t="str">
        <f t="shared" si="159"/>
        <v>RO13747</v>
      </c>
      <c r="C978" s="311">
        <f t="shared" si="156"/>
        <v>202526</v>
      </c>
      <c r="D978" s="1148" t="s">
        <v>264</v>
      </c>
      <c r="E978" s="311">
        <v>374</v>
      </c>
      <c r="F978" s="311" t="s">
        <v>554</v>
      </c>
      <c r="G978" s="311">
        <f t="shared" si="160"/>
        <v>0</v>
      </c>
      <c r="H978" s="1153">
        <f t="shared" ca="1" si="158"/>
        <v>0</v>
      </c>
      <c r="I978" s="311">
        <f t="shared" si="157"/>
        <v>7</v>
      </c>
      <c r="J978" s="1151"/>
      <c r="AL978"/>
      <c r="AM978"/>
      <c r="AN978"/>
      <c r="AO978"/>
      <c r="AP978"/>
      <c r="AQ978" s="333"/>
      <c r="AR978"/>
      <c r="AS978"/>
      <c r="AT978"/>
      <c r="AU978"/>
    </row>
    <row r="979" spans="1:47" ht="12.75" customHeight="1" x14ac:dyDescent="0.35">
      <c r="A979" s="311">
        <f>FrontPage!$N$2</f>
        <v>1</v>
      </c>
      <c r="B979" s="311" t="str">
        <f t="shared" si="159"/>
        <v>RO13748</v>
      </c>
      <c r="C979" s="311">
        <f t="shared" si="156"/>
        <v>202526</v>
      </c>
      <c r="D979" s="1148" t="s">
        <v>264</v>
      </c>
      <c r="E979" s="311">
        <v>374</v>
      </c>
      <c r="F979" s="311" t="s">
        <v>555</v>
      </c>
      <c r="G979" s="311">
        <f t="shared" si="160"/>
        <v>0</v>
      </c>
      <c r="H979" s="1153">
        <f t="shared" ca="1" si="158"/>
        <v>0</v>
      </c>
      <c r="I979" s="311">
        <f t="shared" si="157"/>
        <v>8</v>
      </c>
      <c r="J979" s="1151"/>
      <c r="AL979"/>
      <c r="AM979"/>
      <c r="AN979"/>
      <c r="AO979"/>
      <c r="AP979"/>
      <c r="AQ979" s="333"/>
      <c r="AR979"/>
      <c r="AS979"/>
      <c r="AT979"/>
      <c r="AU979"/>
    </row>
    <row r="980" spans="1:47" ht="12.75" customHeight="1" x14ac:dyDescent="0.35">
      <c r="A980" s="311">
        <f>FrontPage!$N$2</f>
        <v>1</v>
      </c>
      <c r="B980" s="311" t="str">
        <f t="shared" si="159"/>
        <v>RO137410</v>
      </c>
      <c r="C980" s="311">
        <f t="shared" si="156"/>
        <v>202526</v>
      </c>
      <c r="D980" s="1148" t="s">
        <v>264</v>
      </c>
      <c r="E980" s="311">
        <v>374</v>
      </c>
      <c r="F980" s="311" t="s">
        <v>557</v>
      </c>
      <c r="G980" s="311">
        <f t="shared" si="160"/>
        <v>0</v>
      </c>
      <c r="H980" s="1153">
        <f t="shared" ca="1" si="158"/>
        <v>0</v>
      </c>
      <c r="I980" s="311">
        <f t="shared" si="157"/>
        <v>10</v>
      </c>
      <c r="J980" s="1151"/>
      <c r="AL980"/>
      <c r="AM980"/>
      <c r="AN980"/>
      <c r="AO980"/>
      <c r="AP980"/>
      <c r="AQ980" s="333"/>
      <c r="AR980"/>
      <c r="AS980"/>
      <c r="AT980"/>
      <c r="AU980"/>
    </row>
    <row r="981" spans="1:47" ht="12.75" customHeight="1" x14ac:dyDescent="0.35">
      <c r="A981" s="311">
        <f>FrontPage!$N$2</f>
        <v>1</v>
      </c>
      <c r="B981" s="311" t="str">
        <f t="shared" si="159"/>
        <v>RO137411</v>
      </c>
      <c r="C981" s="311">
        <f t="shared" si="156"/>
        <v>202526</v>
      </c>
      <c r="D981" s="1148" t="s">
        <v>264</v>
      </c>
      <c r="E981" s="311">
        <v>374</v>
      </c>
      <c r="F981" s="311" t="s">
        <v>558</v>
      </c>
      <c r="G981" s="311">
        <f t="shared" si="160"/>
        <v>0</v>
      </c>
      <c r="H981" s="1153">
        <f t="shared" ca="1" si="158"/>
        <v>0</v>
      </c>
      <c r="I981" s="311">
        <f t="shared" si="157"/>
        <v>11</v>
      </c>
      <c r="J981" s="1151"/>
      <c r="AL981"/>
      <c r="AM981"/>
      <c r="AN981"/>
      <c r="AO981"/>
      <c r="AP981"/>
      <c r="AQ981" s="333"/>
      <c r="AR981"/>
      <c r="AS981"/>
      <c r="AT981"/>
      <c r="AU981"/>
    </row>
    <row r="982" spans="1:47" ht="12.75" customHeight="1" x14ac:dyDescent="0.35">
      <c r="A982" s="311">
        <f>FrontPage!$N$2</f>
        <v>1</v>
      </c>
      <c r="B982" s="311" t="str">
        <f t="shared" si="159"/>
        <v>RO13751.1</v>
      </c>
      <c r="C982" s="311">
        <f t="shared" si="156"/>
        <v>202526</v>
      </c>
      <c r="D982" s="1148" t="s">
        <v>264</v>
      </c>
      <c r="E982" s="311">
        <v>375</v>
      </c>
      <c r="F982" s="311" t="s">
        <v>547</v>
      </c>
      <c r="G982" s="311">
        <f t="shared" si="160"/>
        <v>0</v>
      </c>
      <c r="H982" s="1153">
        <f t="shared" ca="1" si="158"/>
        <v>0</v>
      </c>
      <c r="I982" s="311">
        <f t="shared" si="157"/>
        <v>1.1000000000000001</v>
      </c>
      <c r="J982" s="1151"/>
      <c r="AL982"/>
      <c r="AM982"/>
      <c r="AN982"/>
      <c r="AO982"/>
      <c r="AP982"/>
      <c r="AQ982" s="333"/>
      <c r="AR982"/>
      <c r="AS982"/>
      <c r="AT982"/>
      <c r="AU982"/>
    </row>
    <row r="983" spans="1:47" ht="12.75" customHeight="1" x14ac:dyDescent="0.35">
      <c r="A983" s="311">
        <f>FrontPage!$N$2</f>
        <v>1</v>
      </c>
      <c r="B983" s="311" t="str">
        <f t="shared" si="159"/>
        <v>RO13751.2</v>
      </c>
      <c r="C983" s="311">
        <f t="shared" si="156"/>
        <v>202526</v>
      </c>
      <c r="D983" s="1148" t="s">
        <v>264</v>
      </c>
      <c r="E983" s="311">
        <v>375</v>
      </c>
      <c r="F983" s="311" t="s">
        <v>548</v>
      </c>
      <c r="G983" s="311">
        <f t="shared" si="160"/>
        <v>0</v>
      </c>
      <c r="H983" s="1153">
        <f t="shared" ca="1" si="158"/>
        <v>0</v>
      </c>
      <c r="I983" s="311">
        <f t="shared" si="157"/>
        <v>1.2</v>
      </c>
      <c r="J983" s="1151"/>
      <c r="AL983"/>
      <c r="AM983"/>
      <c r="AN983"/>
      <c r="AO983"/>
      <c r="AP983"/>
      <c r="AQ983" s="333"/>
      <c r="AR983"/>
      <c r="AS983"/>
      <c r="AT983"/>
      <c r="AU983"/>
    </row>
    <row r="984" spans="1:47" ht="12.75" customHeight="1" x14ac:dyDescent="0.35">
      <c r="A984" s="311">
        <f>FrontPage!$N$2</f>
        <v>1</v>
      </c>
      <c r="B984" s="311" t="str">
        <f t="shared" si="159"/>
        <v>RO13752</v>
      </c>
      <c r="C984" s="311">
        <f t="shared" si="156"/>
        <v>202526</v>
      </c>
      <c r="D984" s="1148" t="s">
        <v>264</v>
      </c>
      <c r="E984" s="311">
        <v>375</v>
      </c>
      <c r="F984" s="311" t="s">
        <v>546</v>
      </c>
      <c r="G984" s="311">
        <f t="shared" si="160"/>
        <v>0</v>
      </c>
      <c r="H984" s="1153">
        <f t="shared" ca="1" si="158"/>
        <v>0</v>
      </c>
      <c r="I984" s="311">
        <f t="shared" si="157"/>
        <v>2</v>
      </c>
      <c r="J984" s="1151"/>
      <c r="AL984"/>
      <c r="AM984"/>
      <c r="AN984"/>
      <c r="AO984"/>
      <c r="AP984"/>
      <c r="AQ984" s="333"/>
      <c r="AR984"/>
      <c r="AS984"/>
      <c r="AT984"/>
      <c r="AU984"/>
    </row>
    <row r="985" spans="1:47" ht="12.75" customHeight="1" x14ac:dyDescent="0.35">
      <c r="A985" s="311">
        <f>FrontPage!$N$2</f>
        <v>1</v>
      </c>
      <c r="B985" s="311" t="str">
        <f t="shared" si="159"/>
        <v>RO13753</v>
      </c>
      <c r="C985" s="311">
        <f t="shared" si="156"/>
        <v>202526</v>
      </c>
      <c r="D985" s="1148" t="s">
        <v>264</v>
      </c>
      <c r="E985" s="311">
        <v>375</v>
      </c>
      <c r="F985" s="311" t="s">
        <v>549</v>
      </c>
      <c r="G985" s="311">
        <f t="shared" si="160"/>
        <v>0</v>
      </c>
      <c r="H985" s="1153">
        <f t="shared" ca="1" si="158"/>
        <v>0</v>
      </c>
      <c r="I985" s="311">
        <f t="shared" si="157"/>
        <v>3</v>
      </c>
      <c r="J985" s="1151"/>
      <c r="AL985"/>
      <c r="AM985"/>
      <c r="AN985"/>
      <c r="AO985"/>
      <c r="AP985"/>
      <c r="AQ985" s="333"/>
      <c r="AR985"/>
      <c r="AS985"/>
      <c r="AT985"/>
      <c r="AU985"/>
    </row>
    <row r="986" spans="1:47" ht="12.75" customHeight="1" x14ac:dyDescent="0.35">
      <c r="A986" s="311">
        <f>FrontPage!$N$2</f>
        <v>1</v>
      </c>
      <c r="B986" s="311" t="str">
        <f t="shared" si="159"/>
        <v>RO13755</v>
      </c>
      <c r="C986" s="311">
        <f t="shared" si="156"/>
        <v>202526</v>
      </c>
      <c r="D986" s="1148" t="s">
        <v>264</v>
      </c>
      <c r="E986" s="311">
        <v>375</v>
      </c>
      <c r="F986" s="311" t="s">
        <v>551</v>
      </c>
      <c r="G986" s="311">
        <f t="shared" si="160"/>
        <v>0</v>
      </c>
      <c r="H986" s="1153">
        <f t="shared" ca="1" si="158"/>
        <v>0</v>
      </c>
      <c r="I986" s="311">
        <f t="shared" si="157"/>
        <v>5</v>
      </c>
      <c r="J986" s="1151"/>
      <c r="AL986"/>
      <c r="AM986"/>
      <c r="AN986"/>
      <c r="AO986"/>
      <c r="AP986"/>
      <c r="AQ986" s="333"/>
      <c r="AR986"/>
      <c r="AS986"/>
      <c r="AT986"/>
      <c r="AU986"/>
    </row>
    <row r="987" spans="1:47" ht="12.75" customHeight="1" x14ac:dyDescent="0.35">
      <c r="A987" s="311">
        <f>FrontPage!$N$2</f>
        <v>1</v>
      </c>
      <c r="B987" s="311" t="str">
        <f t="shared" si="159"/>
        <v>RO13756.1</v>
      </c>
      <c r="C987" s="311">
        <f t="shared" si="156"/>
        <v>202526</v>
      </c>
      <c r="D987" s="1148" t="s">
        <v>264</v>
      </c>
      <c r="E987" s="311">
        <v>375</v>
      </c>
      <c r="F987" s="311" t="s">
        <v>552</v>
      </c>
      <c r="G987" s="311">
        <f t="shared" si="160"/>
        <v>0</v>
      </c>
      <c r="H987" s="1153">
        <f t="shared" ca="1" si="158"/>
        <v>0</v>
      </c>
      <c r="I987" s="311">
        <f t="shared" si="157"/>
        <v>6.1</v>
      </c>
      <c r="J987" s="1151"/>
      <c r="AL987"/>
      <c r="AM987"/>
      <c r="AN987"/>
      <c r="AO987"/>
      <c r="AP987"/>
      <c r="AQ987" s="333"/>
      <c r="AR987"/>
      <c r="AS987"/>
      <c r="AT987"/>
      <c r="AU987"/>
    </row>
    <row r="988" spans="1:47" ht="12.75" customHeight="1" x14ac:dyDescent="0.35">
      <c r="A988" s="311">
        <f>FrontPage!$N$2</f>
        <v>1</v>
      </c>
      <c r="B988" s="311" t="str">
        <f t="shared" si="159"/>
        <v>RO13756.2</v>
      </c>
      <c r="C988" s="311">
        <f t="shared" si="156"/>
        <v>202526</v>
      </c>
      <c r="D988" s="1148" t="s">
        <v>264</v>
      </c>
      <c r="E988" s="311">
        <v>375</v>
      </c>
      <c r="F988" s="311" t="s">
        <v>553</v>
      </c>
      <c r="G988" s="311">
        <f t="shared" si="160"/>
        <v>0</v>
      </c>
      <c r="H988" s="1153">
        <f t="shared" ca="1" si="158"/>
        <v>0</v>
      </c>
      <c r="I988" s="311">
        <f t="shared" si="157"/>
        <v>6.2</v>
      </c>
      <c r="J988" s="1151"/>
      <c r="AL988"/>
      <c r="AM988"/>
      <c r="AN988"/>
      <c r="AO988"/>
      <c r="AP988"/>
      <c r="AQ988" s="333"/>
      <c r="AR988"/>
      <c r="AS988"/>
      <c r="AT988"/>
      <c r="AU988"/>
    </row>
    <row r="989" spans="1:47" ht="12.75" customHeight="1" x14ac:dyDescent="0.35">
      <c r="A989" s="311">
        <f>FrontPage!$N$2</f>
        <v>1</v>
      </c>
      <c r="B989" s="311" t="str">
        <f t="shared" si="159"/>
        <v>RO13757</v>
      </c>
      <c r="C989" s="311">
        <f t="shared" si="156"/>
        <v>202526</v>
      </c>
      <c r="D989" s="1148" t="s">
        <v>264</v>
      </c>
      <c r="E989" s="311">
        <v>375</v>
      </c>
      <c r="F989" s="311" t="s">
        <v>554</v>
      </c>
      <c r="G989" s="311">
        <f t="shared" si="160"/>
        <v>0</v>
      </c>
      <c r="H989" s="1153">
        <f t="shared" ca="1" si="158"/>
        <v>0</v>
      </c>
      <c r="I989" s="311">
        <f t="shared" si="157"/>
        <v>7</v>
      </c>
      <c r="J989" s="1151"/>
      <c r="AL989"/>
      <c r="AM989"/>
      <c r="AN989"/>
      <c r="AO989"/>
      <c r="AP989"/>
      <c r="AQ989" s="333"/>
      <c r="AR989"/>
      <c r="AS989"/>
      <c r="AT989"/>
      <c r="AU989"/>
    </row>
    <row r="990" spans="1:47" ht="12.75" customHeight="1" x14ac:dyDescent="0.35">
      <c r="A990" s="311">
        <f>FrontPage!$N$2</f>
        <v>1</v>
      </c>
      <c r="B990" s="311" t="str">
        <f t="shared" si="159"/>
        <v>RO13758</v>
      </c>
      <c r="C990" s="311">
        <f t="shared" si="156"/>
        <v>202526</v>
      </c>
      <c r="D990" s="1148" t="s">
        <v>264</v>
      </c>
      <c r="E990" s="311">
        <v>375</v>
      </c>
      <c r="F990" s="311" t="s">
        <v>555</v>
      </c>
      <c r="G990" s="311">
        <f t="shared" si="160"/>
        <v>0</v>
      </c>
      <c r="H990" s="1153">
        <f t="shared" ca="1" si="158"/>
        <v>0</v>
      </c>
      <c r="I990" s="311">
        <f t="shared" si="157"/>
        <v>8</v>
      </c>
      <c r="J990" s="1151"/>
      <c r="AL990"/>
      <c r="AM990"/>
      <c r="AN990"/>
      <c r="AO990"/>
      <c r="AP990"/>
      <c r="AQ990" s="333"/>
      <c r="AR990"/>
      <c r="AS990"/>
      <c r="AT990"/>
      <c r="AU990"/>
    </row>
    <row r="991" spans="1:47" ht="12.75" customHeight="1" x14ac:dyDescent="0.35">
      <c r="A991" s="311">
        <f>FrontPage!$N$2</f>
        <v>1</v>
      </c>
      <c r="B991" s="311" t="str">
        <f t="shared" si="159"/>
        <v>RO137510</v>
      </c>
      <c r="C991" s="311">
        <f t="shared" si="156"/>
        <v>202526</v>
      </c>
      <c r="D991" s="1148" t="s">
        <v>264</v>
      </c>
      <c r="E991" s="311">
        <v>375</v>
      </c>
      <c r="F991" s="311" t="s">
        <v>557</v>
      </c>
      <c r="G991" s="311">
        <f t="shared" si="160"/>
        <v>0</v>
      </c>
      <c r="H991" s="1153">
        <f t="shared" ca="1" si="158"/>
        <v>0</v>
      </c>
      <c r="I991" s="311">
        <f t="shared" si="157"/>
        <v>10</v>
      </c>
      <c r="J991" s="1151"/>
      <c r="AL991"/>
      <c r="AM991"/>
      <c r="AN991"/>
      <c r="AO991"/>
      <c r="AP991"/>
      <c r="AQ991" s="333"/>
      <c r="AR991"/>
      <c r="AS991"/>
      <c r="AT991"/>
      <c r="AU991"/>
    </row>
    <row r="992" spans="1:47" ht="12.75" customHeight="1" x14ac:dyDescent="0.35">
      <c r="A992" s="311">
        <f>FrontPage!$N$2</f>
        <v>1</v>
      </c>
      <c r="B992" s="311" t="str">
        <f t="shared" si="159"/>
        <v>RO137511</v>
      </c>
      <c r="C992" s="311">
        <f t="shared" si="156"/>
        <v>202526</v>
      </c>
      <c r="D992" s="1148" t="s">
        <v>264</v>
      </c>
      <c r="E992" s="311">
        <v>375</v>
      </c>
      <c r="F992" s="311" t="s">
        <v>558</v>
      </c>
      <c r="G992" s="311">
        <f t="shared" si="160"/>
        <v>0</v>
      </c>
      <c r="H992" s="1153">
        <f t="shared" ca="1" si="158"/>
        <v>0</v>
      </c>
      <c r="I992" s="311">
        <f t="shared" si="157"/>
        <v>11</v>
      </c>
      <c r="J992" s="1151"/>
      <c r="AL992"/>
      <c r="AM992"/>
      <c r="AN992"/>
      <c r="AO992"/>
      <c r="AP992"/>
      <c r="AQ992" s="333"/>
      <c r="AR992"/>
      <c r="AS992"/>
      <c r="AT992"/>
      <c r="AU992"/>
    </row>
    <row r="993" spans="1:47" ht="12.75" customHeight="1" x14ac:dyDescent="0.35">
      <c r="A993" s="311">
        <f>FrontPage!$N$2</f>
        <v>1</v>
      </c>
      <c r="B993" s="311" t="str">
        <f t="shared" si="159"/>
        <v>RO13801.1</v>
      </c>
      <c r="C993" s="311">
        <f t="shared" ref="C993:C1056" si="161">year</f>
        <v>202526</v>
      </c>
      <c r="D993" s="1148" t="s">
        <v>264</v>
      </c>
      <c r="E993" s="311">
        <v>380</v>
      </c>
      <c r="F993" s="311" t="s">
        <v>547</v>
      </c>
      <c r="G993" s="311">
        <f t="shared" si="160"/>
        <v>0</v>
      </c>
      <c r="H993" s="1153">
        <f t="shared" ca="1" si="158"/>
        <v>0</v>
      </c>
      <c r="I993" s="311">
        <f t="shared" si="157"/>
        <v>1.1000000000000001</v>
      </c>
      <c r="J993" s="1151"/>
      <c r="AL993"/>
      <c r="AM993"/>
      <c r="AN993"/>
      <c r="AO993"/>
      <c r="AP993"/>
      <c r="AQ993" s="333"/>
      <c r="AR993"/>
      <c r="AS993"/>
      <c r="AT993"/>
      <c r="AU993"/>
    </row>
    <row r="994" spans="1:47" ht="12.75" customHeight="1" x14ac:dyDescent="0.35">
      <c r="A994" s="311">
        <f>FrontPage!$N$2</f>
        <v>1</v>
      </c>
      <c r="B994" s="311" t="str">
        <f t="shared" si="159"/>
        <v>RO13801.2</v>
      </c>
      <c r="C994" s="311">
        <f t="shared" si="161"/>
        <v>202526</v>
      </c>
      <c r="D994" s="1148" t="s">
        <v>264</v>
      </c>
      <c r="E994" s="311">
        <v>380</v>
      </c>
      <c r="F994" s="311" t="s">
        <v>548</v>
      </c>
      <c r="G994" s="311">
        <f t="shared" si="160"/>
        <v>0</v>
      </c>
      <c r="H994" s="1153">
        <f t="shared" ca="1" si="158"/>
        <v>0</v>
      </c>
      <c r="I994" s="311">
        <f t="shared" si="157"/>
        <v>1.2</v>
      </c>
      <c r="J994" s="1151"/>
      <c r="AL994"/>
      <c r="AM994"/>
      <c r="AN994"/>
      <c r="AO994"/>
      <c r="AP994"/>
      <c r="AQ994" s="333"/>
      <c r="AR994"/>
      <c r="AS994"/>
      <c r="AT994"/>
      <c r="AU994"/>
    </row>
    <row r="995" spans="1:47" ht="12.75" customHeight="1" x14ac:dyDescent="0.35">
      <c r="A995" s="311">
        <f>FrontPage!$N$2</f>
        <v>1</v>
      </c>
      <c r="B995" s="311" t="str">
        <f t="shared" si="159"/>
        <v>RO13802</v>
      </c>
      <c r="C995" s="311">
        <f t="shared" si="161"/>
        <v>202526</v>
      </c>
      <c r="D995" s="1148" t="s">
        <v>264</v>
      </c>
      <c r="E995" s="311">
        <v>380</v>
      </c>
      <c r="F995" s="311" t="s">
        <v>546</v>
      </c>
      <c r="G995" s="311">
        <f t="shared" si="160"/>
        <v>0</v>
      </c>
      <c r="H995" s="1153">
        <f t="shared" ca="1" si="158"/>
        <v>0</v>
      </c>
      <c r="I995" s="311">
        <f t="shared" si="157"/>
        <v>2</v>
      </c>
      <c r="J995" s="1151"/>
      <c r="AL995"/>
      <c r="AM995"/>
      <c r="AN995"/>
      <c r="AO995"/>
      <c r="AP995"/>
      <c r="AQ995" s="333"/>
      <c r="AR995"/>
      <c r="AS995"/>
      <c r="AT995"/>
      <c r="AU995"/>
    </row>
    <row r="996" spans="1:47" ht="12.75" customHeight="1" x14ac:dyDescent="0.35">
      <c r="A996" s="311">
        <f>FrontPage!$N$2</f>
        <v>1</v>
      </c>
      <c r="B996" s="311" t="str">
        <f t="shared" si="159"/>
        <v>RO13803</v>
      </c>
      <c r="C996" s="311">
        <f t="shared" si="161"/>
        <v>202526</v>
      </c>
      <c r="D996" s="1148" t="s">
        <v>264</v>
      </c>
      <c r="E996" s="311">
        <v>380</v>
      </c>
      <c r="F996" s="311" t="s">
        <v>549</v>
      </c>
      <c r="G996" s="311">
        <f t="shared" si="160"/>
        <v>0</v>
      </c>
      <c r="H996" s="1153">
        <f t="shared" ca="1" si="158"/>
        <v>0</v>
      </c>
      <c r="I996" s="311">
        <f t="shared" si="157"/>
        <v>3</v>
      </c>
      <c r="J996" s="1151"/>
      <c r="AL996"/>
      <c r="AM996"/>
      <c r="AN996"/>
      <c r="AO996"/>
      <c r="AP996"/>
      <c r="AQ996" s="333"/>
      <c r="AR996"/>
      <c r="AS996"/>
      <c r="AT996"/>
      <c r="AU996"/>
    </row>
    <row r="997" spans="1:47" ht="12.75" customHeight="1" x14ac:dyDescent="0.35">
      <c r="A997" s="311">
        <f>FrontPage!$N$2</f>
        <v>1</v>
      </c>
      <c r="B997" s="311" t="str">
        <f t="shared" si="159"/>
        <v>RO13805</v>
      </c>
      <c r="C997" s="311">
        <f t="shared" si="161"/>
        <v>202526</v>
      </c>
      <c r="D997" s="1148" t="s">
        <v>264</v>
      </c>
      <c r="E997" s="311">
        <v>380</v>
      </c>
      <c r="F997" s="311" t="s">
        <v>551</v>
      </c>
      <c r="G997" s="311">
        <f t="shared" si="160"/>
        <v>0</v>
      </c>
      <c r="H997" s="1153">
        <f t="shared" ca="1" si="158"/>
        <v>0</v>
      </c>
      <c r="I997" s="311">
        <f t="shared" si="157"/>
        <v>5</v>
      </c>
      <c r="J997" s="1151"/>
      <c r="AL997"/>
      <c r="AM997"/>
      <c r="AN997"/>
      <c r="AO997"/>
      <c r="AP997"/>
      <c r="AQ997" s="333"/>
      <c r="AR997"/>
      <c r="AS997"/>
      <c r="AT997"/>
      <c r="AU997"/>
    </row>
    <row r="998" spans="1:47" ht="12.75" customHeight="1" x14ac:dyDescent="0.35">
      <c r="A998" s="311">
        <f>FrontPage!$N$2</f>
        <v>1</v>
      </c>
      <c r="B998" s="311" t="str">
        <f t="shared" si="159"/>
        <v>RO13806.1</v>
      </c>
      <c r="C998" s="311">
        <f t="shared" si="161"/>
        <v>202526</v>
      </c>
      <c r="D998" s="1148" t="s">
        <v>264</v>
      </c>
      <c r="E998" s="311">
        <v>380</v>
      </c>
      <c r="F998" s="311" t="s">
        <v>552</v>
      </c>
      <c r="G998" s="311">
        <f t="shared" si="160"/>
        <v>0</v>
      </c>
      <c r="H998" s="1153">
        <f t="shared" ca="1" si="158"/>
        <v>0</v>
      </c>
      <c r="I998" s="311">
        <f t="shared" si="157"/>
        <v>6.1</v>
      </c>
      <c r="J998" s="1151"/>
      <c r="AL998"/>
      <c r="AM998"/>
      <c r="AN998"/>
      <c r="AO998"/>
      <c r="AP998"/>
      <c r="AQ998" s="333"/>
      <c r="AR998"/>
      <c r="AS998"/>
      <c r="AT998"/>
      <c r="AU998"/>
    </row>
    <row r="999" spans="1:47" ht="12.75" customHeight="1" x14ac:dyDescent="0.35">
      <c r="A999" s="311">
        <f>FrontPage!$N$2</f>
        <v>1</v>
      </c>
      <c r="B999" s="311" t="str">
        <f t="shared" si="159"/>
        <v>RO13806.2</v>
      </c>
      <c r="C999" s="311">
        <f t="shared" si="161"/>
        <v>202526</v>
      </c>
      <c r="D999" s="1148" t="s">
        <v>264</v>
      </c>
      <c r="E999" s="311">
        <v>380</v>
      </c>
      <c r="F999" s="311" t="s">
        <v>553</v>
      </c>
      <c r="G999" s="311">
        <f t="shared" si="160"/>
        <v>0</v>
      </c>
      <c r="H999" s="1153">
        <f t="shared" ca="1" si="158"/>
        <v>0</v>
      </c>
      <c r="I999" s="311">
        <f t="shared" si="157"/>
        <v>6.2</v>
      </c>
      <c r="J999" s="1151"/>
      <c r="AL999"/>
      <c r="AM999"/>
      <c r="AN999"/>
      <c r="AO999"/>
      <c r="AP999"/>
      <c r="AQ999" s="333"/>
      <c r="AR999"/>
      <c r="AS999"/>
      <c r="AT999"/>
      <c r="AU999"/>
    </row>
    <row r="1000" spans="1:47" ht="12.75" customHeight="1" x14ac:dyDescent="0.35">
      <c r="A1000" s="311">
        <f>FrontPage!$N$2</f>
        <v>1</v>
      </c>
      <c r="B1000" s="311" t="str">
        <f t="shared" si="159"/>
        <v>RO13807</v>
      </c>
      <c r="C1000" s="311">
        <f t="shared" si="161"/>
        <v>202526</v>
      </c>
      <c r="D1000" s="1148" t="s">
        <v>264</v>
      </c>
      <c r="E1000" s="311">
        <v>380</v>
      </c>
      <c r="F1000" s="311" t="s">
        <v>554</v>
      </c>
      <c r="G1000" s="311">
        <f t="shared" si="160"/>
        <v>0</v>
      </c>
      <c r="H1000" s="1153">
        <f t="shared" ca="1" si="158"/>
        <v>0</v>
      </c>
      <c r="I1000" s="311">
        <f t="shared" si="157"/>
        <v>7</v>
      </c>
      <c r="J1000" s="1151"/>
      <c r="AL1000"/>
      <c r="AM1000"/>
      <c r="AN1000"/>
      <c r="AO1000"/>
      <c r="AP1000"/>
      <c r="AQ1000" s="333"/>
      <c r="AR1000"/>
      <c r="AS1000"/>
      <c r="AT1000"/>
      <c r="AU1000"/>
    </row>
    <row r="1001" spans="1:47" ht="12.75" customHeight="1" x14ac:dyDescent="0.35">
      <c r="A1001" s="311">
        <f>FrontPage!$N$2</f>
        <v>1</v>
      </c>
      <c r="B1001" s="311" t="str">
        <f t="shared" si="159"/>
        <v>RO13808</v>
      </c>
      <c r="C1001" s="311">
        <f t="shared" si="161"/>
        <v>202526</v>
      </c>
      <c r="D1001" s="1148" t="s">
        <v>264</v>
      </c>
      <c r="E1001" s="311">
        <v>380</v>
      </c>
      <c r="F1001" s="311" t="s">
        <v>555</v>
      </c>
      <c r="G1001" s="311">
        <f t="shared" si="160"/>
        <v>0</v>
      </c>
      <c r="H1001" s="1153">
        <f t="shared" ca="1" si="158"/>
        <v>0</v>
      </c>
      <c r="I1001" s="311">
        <f t="shared" si="157"/>
        <v>8</v>
      </c>
      <c r="J1001" s="1151"/>
      <c r="AL1001"/>
      <c r="AM1001"/>
      <c r="AN1001"/>
      <c r="AO1001"/>
      <c r="AP1001"/>
      <c r="AQ1001" s="333"/>
      <c r="AR1001"/>
      <c r="AS1001"/>
      <c r="AT1001"/>
      <c r="AU1001"/>
    </row>
    <row r="1002" spans="1:47" ht="12.75" customHeight="1" x14ac:dyDescent="0.35">
      <c r="A1002" s="311">
        <f>FrontPage!$N$2</f>
        <v>1</v>
      </c>
      <c r="B1002" s="311" t="str">
        <f t="shared" si="159"/>
        <v>RO138010</v>
      </c>
      <c r="C1002" s="311">
        <f t="shared" si="161"/>
        <v>202526</v>
      </c>
      <c r="D1002" s="1148" t="s">
        <v>264</v>
      </c>
      <c r="E1002" s="311">
        <v>380</v>
      </c>
      <c r="F1002" s="311" t="s">
        <v>557</v>
      </c>
      <c r="G1002" s="311">
        <f t="shared" si="160"/>
        <v>0</v>
      </c>
      <c r="H1002" s="1153">
        <f t="shared" ca="1" si="158"/>
        <v>0</v>
      </c>
      <c r="I1002" s="311">
        <f t="shared" si="157"/>
        <v>10</v>
      </c>
      <c r="J1002" s="1151"/>
      <c r="AL1002"/>
      <c r="AM1002"/>
      <c r="AN1002"/>
      <c r="AO1002"/>
      <c r="AP1002"/>
      <c r="AQ1002" s="333"/>
      <c r="AR1002"/>
      <c r="AS1002"/>
      <c r="AT1002"/>
      <c r="AU1002"/>
    </row>
    <row r="1003" spans="1:47" ht="12.75" customHeight="1" x14ac:dyDescent="0.35">
      <c r="A1003" s="311">
        <f>FrontPage!$N$2</f>
        <v>1</v>
      </c>
      <c r="B1003" s="311" t="str">
        <f t="shared" si="159"/>
        <v>RO138011</v>
      </c>
      <c r="C1003" s="311">
        <f t="shared" si="161"/>
        <v>202526</v>
      </c>
      <c r="D1003" s="1148" t="s">
        <v>264</v>
      </c>
      <c r="E1003" s="311">
        <v>380</v>
      </c>
      <c r="F1003" s="311" t="s">
        <v>558</v>
      </c>
      <c r="G1003" s="311">
        <f t="shared" si="160"/>
        <v>0</v>
      </c>
      <c r="H1003" s="1153">
        <f t="shared" ca="1" si="158"/>
        <v>0</v>
      </c>
      <c r="I1003" s="311">
        <f t="shared" si="157"/>
        <v>11</v>
      </c>
      <c r="J1003" s="1151"/>
      <c r="AL1003"/>
      <c r="AM1003"/>
      <c r="AN1003"/>
      <c r="AO1003"/>
      <c r="AP1003"/>
      <c r="AQ1003" s="333"/>
      <c r="AR1003"/>
      <c r="AS1003"/>
      <c r="AT1003"/>
      <c r="AU1003"/>
    </row>
    <row r="1004" spans="1:47" ht="12.75" customHeight="1" x14ac:dyDescent="0.35">
      <c r="A1004" s="311">
        <f>FrontPage!$N$2</f>
        <v>1</v>
      </c>
      <c r="B1004" s="311" t="str">
        <f t="shared" si="159"/>
        <v>RO13811.1</v>
      </c>
      <c r="C1004" s="311">
        <f t="shared" si="161"/>
        <v>202526</v>
      </c>
      <c r="D1004" s="1148" t="s">
        <v>264</v>
      </c>
      <c r="E1004" s="311">
        <v>381</v>
      </c>
      <c r="F1004" s="311" t="s">
        <v>547</v>
      </c>
      <c r="G1004" s="311">
        <f t="shared" si="160"/>
        <v>0</v>
      </c>
      <c r="H1004" s="1153">
        <f t="shared" ca="1" si="158"/>
        <v>0</v>
      </c>
      <c r="I1004" s="311">
        <f t="shared" ref="I1004:I1067" si="162">VLOOKUP(F1004,CIndex,2,FALSE)</f>
        <v>1.1000000000000001</v>
      </c>
      <c r="J1004" s="1151"/>
      <c r="AL1004"/>
      <c r="AM1004"/>
      <c r="AN1004"/>
      <c r="AO1004"/>
      <c r="AP1004"/>
      <c r="AQ1004" s="333"/>
      <c r="AR1004"/>
      <c r="AS1004"/>
      <c r="AT1004"/>
      <c r="AU1004"/>
    </row>
    <row r="1005" spans="1:47" ht="12.75" customHeight="1" x14ac:dyDescent="0.35">
      <c r="A1005" s="311">
        <f>FrontPage!$N$2</f>
        <v>1</v>
      </c>
      <c r="B1005" s="311" t="str">
        <f t="shared" si="159"/>
        <v>RO13811.2</v>
      </c>
      <c r="C1005" s="311">
        <f t="shared" si="161"/>
        <v>202526</v>
      </c>
      <c r="D1005" s="1148" t="s">
        <v>264</v>
      </c>
      <c r="E1005" s="311">
        <v>381</v>
      </c>
      <c r="F1005" s="311" t="s">
        <v>548</v>
      </c>
      <c r="G1005" s="311">
        <f t="shared" si="160"/>
        <v>0</v>
      </c>
      <c r="H1005" s="1153">
        <f t="shared" ref="H1005:H1068" ca="1" si="163">IF(UANumber = 0,0,IF(VLOOKUP(E1005,INDIRECT("_"&amp;D1005),MATCH(F1005,INDIRECT("_"&amp;D1005&amp;$I$2),0),FALSE)="",0,VLOOKUP(E1005,INDIRECT("_"&amp;D1005),MATCH(F1005,INDIRECT("_"&amp;D1005&amp;$I$2),0),FALSE)))</f>
        <v>0</v>
      </c>
      <c r="I1005" s="311">
        <f t="shared" si="162"/>
        <v>1.2</v>
      </c>
      <c r="J1005" s="1151"/>
      <c r="AL1005"/>
      <c r="AM1005"/>
      <c r="AN1005"/>
      <c r="AO1005"/>
      <c r="AP1005"/>
      <c r="AQ1005" s="333"/>
      <c r="AR1005"/>
      <c r="AS1005"/>
      <c r="AT1005"/>
      <c r="AU1005"/>
    </row>
    <row r="1006" spans="1:47" ht="12.75" customHeight="1" x14ac:dyDescent="0.35">
      <c r="A1006" s="311">
        <f>FrontPage!$N$2</f>
        <v>1</v>
      </c>
      <c r="B1006" s="311" t="str">
        <f t="shared" si="159"/>
        <v>RO13812</v>
      </c>
      <c r="C1006" s="311">
        <f t="shared" si="161"/>
        <v>202526</v>
      </c>
      <c r="D1006" s="1148" t="s">
        <v>264</v>
      </c>
      <c r="E1006" s="311">
        <v>381</v>
      </c>
      <c r="F1006" s="311" t="s">
        <v>546</v>
      </c>
      <c r="G1006" s="311">
        <f t="shared" si="160"/>
        <v>0</v>
      </c>
      <c r="H1006" s="1153">
        <f t="shared" ca="1" si="163"/>
        <v>0</v>
      </c>
      <c r="I1006" s="311">
        <f t="shared" si="162"/>
        <v>2</v>
      </c>
      <c r="J1006" s="1151"/>
      <c r="AL1006"/>
      <c r="AM1006"/>
      <c r="AN1006"/>
      <c r="AO1006"/>
      <c r="AP1006"/>
      <c r="AQ1006" s="333"/>
      <c r="AR1006"/>
      <c r="AS1006"/>
      <c r="AT1006"/>
      <c r="AU1006"/>
    </row>
    <row r="1007" spans="1:47" ht="12.75" customHeight="1" x14ac:dyDescent="0.35">
      <c r="A1007" s="311">
        <f>FrontPage!$N$2</f>
        <v>1</v>
      </c>
      <c r="B1007" s="311" t="str">
        <f t="shared" si="159"/>
        <v>RO13813</v>
      </c>
      <c r="C1007" s="311">
        <f t="shared" si="161"/>
        <v>202526</v>
      </c>
      <c r="D1007" s="1148" t="s">
        <v>264</v>
      </c>
      <c r="E1007" s="311">
        <v>381</v>
      </c>
      <c r="F1007" s="311" t="s">
        <v>549</v>
      </c>
      <c r="G1007" s="311">
        <f t="shared" si="160"/>
        <v>0</v>
      </c>
      <c r="H1007" s="1153">
        <f t="shared" ca="1" si="163"/>
        <v>0</v>
      </c>
      <c r="I1007" s="311">
        <f t="shared" si="162"/>
        <v>3</v>
      </c>
      <c r="J1007" s="1151"/>
      <c r="AL1007"/>
      <c r="AM1007"/>
      <c r="AN1007"/>
      <c r="AO1007"/>
      <c r="AP1007"/>
      <c r="AQ1007" s="333"/>
      <c r="AR1007"/>
      <c r="AS1007"/>
      <c r="AT1007"/>
      <c r="AU1007"/>
    </row>
    <row r="1008" spans="1:47" ht="12.75" customHeight="1" x14ac:dyDescent="0.35">
      <c r="A1008" s="311">
        <f>FrontPage!$N$2</f>
        <v>1</v>
      </c>
      <c r="B1008" s="311" t="str">
        <f t="shared" si="159"/>
        <v>RO13815</v>
      </c>
      <c r="C1008" s="311">
        <f t="shared" si="161"/>
        <v>202526</v>
      </c>
      <c r="D1008" s="1148" t="s">
        <v>264</v>
      </c>
      <c r="E1008" s="311">
        <v>381</v>
      </c>
      <c r="F1008" s="311" t="s">
        <v>551</v>
      </c>
      <c r="G1008" s="311">
        <f t="shared" si="160"/>
        <v>0</v>
      </c>
      <c r="H1008" s="1153">
        <f t="shared" ca="1" si="163"/>
        <v>0</v>
      </c>
      <c r="I1008" s="311">
        <f t="shared" si="162"/>
        <v>5</v>
      </c>
      <c r="J1008" s="1151"/>
      <c r="AL1008"/>
      <c r="AM1008"/>
      <c r="AN1008"/>
      <c r="AO1008"/>
      <c r="AP1008"/>
      <c r="AQ1008" s="333"/>
      <c r="AR1008"/>
      <c r="AS1008"/>
      <c r="AT1008"/>
      <c r="AU1008"/>
    </row>
    <row r="1009" spans="1:47" ht="12.75" customHeight="1" x14ac:dyDescent="0.35">
      <c r="A1009" s="311">
        <f>FrontPage!$N$2</f>
        <v>1</v>
      </c>
      <c r="B1009" s="311" t="str">
        <f t="shared" si="159"/>
        <v>RO13816.1</v>
      </c>
      <c r="C1009" s="311">
        <f t="shared" si="161"/>
        <v>202526</v>
      </c>
      <c r="D1009" s="1148" t="s">
        <v>264</v>
      </c>
      <c r="E1009" s="311">
        <v>381</v>
      </c>
      <c r="F1009" s="311" t="s">
        <v>552</v>
      </c>
      <c r="G1009" s="311">
        <f t="shared" si="160"/>
        <v>0</v>
      </c>
      <c r="H1009" s="1153">
        <f t="shared" ca="1" si="163"/>
        <v>0</v>
      </c>
      <c r="I1009" s="311">
        <f t="shared" si="162"/>
        <v>6.1</v>
      </c>
      <c r="J1009" s="1151"/>
      <c r="AL1009"/>
      <c r="AM1009"/>
      <c r="AN1009"/>
      <c r="AO1009"/>
      <c r="AP1009"/>
      <c r="AQ1009" s="333"/>
      <c r="AR1009"/>
      <c r="AS1009"/>
      <c r="AT1009"/>
      <c r="AU1009"/>
    </row>
    <row r="1010" spans="1:47" ht="12.75" customHeight="1" x14ac:dyDescent="0.35">
      <c r="A1010" s="311">
        <f>FrontPage!$N$2</f>
        <v>1</v>
      </c>
      <c r="B1010" s="311" t="str">
        <f t="shared" si="159"/>
        <v>RO13816.2</v>
      </c>
      <c r="C1010" s="311">
        <f t="shared" si="161"/>
        <v>202526</v>
      </c>
      <c r="D1010" s="1148" t="s">
        <v>264</v>
      </c>
      <c r="E1010" s="311">
        <v>381</v>
      </c>
      <c r="F1010" s="311" t="s">
        <v>553</v>
      </c>
      <c r="G1010" s="311">
        <f t="shared" si="160"/>
        <v>0</v>
      </c>
      <c r="H1010" s="1153">
        <f t="shared" ca="1" si="163"/>
        <v>0</v>
      </c>
      <c r="I1010" s="311">
        <f t="shared" si="162"/>
        <v>6.2</v>
      </c>
      <c r="J1010" s="1151"/>
      <c r="AL1010"/>
      <c r="AM1010"/>
      <c r="AN1010"/>
      <c r="AO1010"/>
      <c r="AP1010"/>
      <c r="AQ1010" s="333"/>
      <c r="AR1010"/>
      <c r="AS1010"/>
      <c r="AT1010"/>
      <c r="AU1010"/>
    </row>
    <row r="1011" spans="1:47" ht="12.75" customHeight="1" x14ac:dyDescent="0.35">
      <c r="A1011" s="311">
        <f>FrontPage!$N$2</f>
        <v>1</v>
      </c>
      <c r="B1011" s="311" t="str">
        <f t="shared" si="159"/>
        <v>RO13817</v>
      </c>
      <c r="C1011" s="311">
        <f t="shared" si="161"/>
        <v>202526</v>
      </c>
      <c r="D1011" s="1148" t="s">
        <v>264</v>
      </c>
      <c r="E1011" s="311">
        <v>381</v>
      </c>
      <c r="F1011" s="311" t="s">
        <v>554</v>
      </c>
      <c r="G1011" s="311">
        <f t="shared" si="160"/>
        <v>0</v>
      </c>
      <c r="H1011" s="1153">
        <f t="shared" ca="1" si="163"/>
        <v>0</v>
      </c>
      <c r="I1011" s="311">
        <f t="shared" si="162"/>
        <v>7</v>
      </c>
      <c r="J1011" s="1151"/>
      <c r="AL1011"/>
      <c r="AM1011"/>
      <c r="AN1011"/>
      <c r="AO1011"/>
      <c r="AP1011"/>
      <c r="AQ1011" s="333"/>
      <c r="AR1011"/>
      <c r="AS1011"/>
      <c r="AT1011"/>
      <c r="AU1011"/>
    </row>
    <row r="1012" spans="1:47" ht="12.75" customHeight="1" x14ac:dyDescent="0.35">
      <c r="A1012" s="311">
        <f>FrontPage!$N$2</f>
        <v>1</v>
      </c>
      <c r="B1012" s="311" t="str">
        <f t="shared" ref="B1012:B1075" si="164">D1012&amp;E1012&amp;I1012</f>
        <v>RO13818</v>
      </c>
      <c r="C1012" s="311">
        <f t="shared" si="161"/>
        <v>202526</v>
      </c>
      <c r="D1012" s="1148" t="s">
        <v>264</v>
      </c>
      <c r="E1012" s="311">
        <v>381</v>
      </c>
      <c r="F1012" s="311" t="s">
        <v>555</v>
      </c>
      <c r="G1012" s="311">
        <f t="shared" si="160"/>
        <v>0</v>
      </c>
      <c r="H1012" s="1153">
        <f t="shared" ca="1" si="163"/>
        <v>0</v>
      </c>
      <c r="I1012" s="311">
        <f t="shared" si="162"/>
        <v>8</v>
      </c>
      <c r="J1012" s="1151"/>
      <c r="AL1012"/>
      <c r="AM1012"/>
      <c r="AN1012"/>
      <c r="AO1012"/>
      <c r="AP1012"/>
      <c r="AQ1012" s="333"/>
      <c r="AR1012"/>
      <c r="AS1012"/>
      <c r="AT1012"/>
      <c r="AU1012"/>
    </row>
    <row r="1013" spans="1:47" ht="12.75" customHeight="1" x14ac:dyDescent="0.35">
      <c r="A1013" s="311">
        <f>FrontPage!$N$2</f>
        <v>1</v>
      </c>
      <c r="B1013" s="311" t="str">
        <f t="shared" si="164"/>
        <v>RO138110</v>
      </c>
      <c r="C1013" s="311">
        <f t="shared" si="161"/>
        <v>202526</v>
      </c>
      <c r="D1013" s="1148" t="s">
        <v>264</v>
      </c>
      <c r="E1013" s="311">
        <v>381</v>
      </c>
      <c r="F1013" s="311" t="s">
        <v>557</v>
      </c>
      <c r="G1013" s="311">
        <f t="shared" si="160"/>
        <v>0</v>
      </c>
      <c r="H1013" s="1153">
        <f t="shared" ca="1" si="163"/>
        <v>0</v>
      </c>
      <c r="I1013" s="311">
        <f t="shared" si="162"/>
        <v>10</v>
      </c>
      <c r="J1013" s="1151"/>
      <c r="AL1013"/>
      <c r="AM1013"/>
      <c r="AN1013"/>
      <c r="AO1013"/>
      <c r="AP1013"/>
      <c r="AQ1013" s="333"/>
      <c r="AR1013"/>
      <c r="AS1013"/>
      <c r="AT1013"/>
      <c r="AU1013"/>
    </row>
    <row r="1014" spans="1:47" ht="12.75" customHeight="1" x14ac:dyDescent="0.35">
      <c r="A1014" s="311">
        <f>FrontPage!$N$2</f>
        <v>1</v>
      </c>
      <c r="B1014" s="311" t="str">
        <f t="shared" si="164"/>
        <v>RO138111</v>
      </c>
      <c r="C1014" s="311">
        <f t="shared" si="161"/>
        <v>202526</v>
      </c>
      <c r="D1014" s="1148" t="s">
        <v>264</v>
      </c>
      <c r="E1014" s="311">
        <v>381</v>
      </c>
      <c r="F1014" s="311" t="s">
        <v>558</v>
      </c>
      <c r="G1014" s="311">
        <f t="shared" si="160"/>
        <v>0</v>
      </c>
      <c r="H1014" s="1153">
        <f t="shared" ca="1" si="163"/>
        <v>0</v>
      </c>
      <c r="I1014" s="311">
        <f t="shared" si="162"/>
        <v>11</v>
      </c>
      <c r="J1014" s="1151"/>
      <c r="AL1014"/>
      <c r="AM1014"/>
      <c r="AN1014"/>
      <c r="AO1014"/>
      <c r="AP1014"/>
      <c r="AQ1014" s="333"/>
      <c r="AR1014"/>
      <c r="AS1014"/>
      <c r="AT1014"/>
      <c r="AU1014"/>
    </row>
    <row r="1015" spans="1:47" ht="12.75" customHeight="1" x14ac:dyDescent="0.35">
      <c r="A1015" s="311">
        <f>FrontPage!$N$2</f>
        <v>1</v>
      </c>
      <c r="B1015" s="311" t="str">
        <f t="shared" si="164"/>
        <v>RO13821.1</v>
      </c>
      <c r="C1015" s="311">
        <f t="shared" si="161"/>
        <v>202526</v>
      </c>
      <c r="D1015" s="1148" t="s">
        <v>264</v>
      </c>
      <c r="E1015" s="311">
        <v>382</v>
      </c>
      <c r="F1015" s="311" t="s">
        <v>547</v>
      </c>
      <c r="G1015" s="311">
        <f t="shared" si="160"/>
        <v>0</v>
      </c>
      <c r="H1015" s="1153">
        <f t="shared" ca="1" si="163"/>
        <v>0</v>
      </c>
      <c r="I1015" s="311">
        <f t="shared" si="162"/>
        <v>1.1000000000000001</v>
      </c>
      <c r="J1015" s="1151"/>
      <c r="AL1015"/>
      <c r="AM1015"/>
      <c r="AN1015"/>
      <c r="AO1015"/>
      <c r="AP1015"/>
      <c r="AQ1015" s="333"/>
      <c r="AR1015"/>
      <c r="AS1015"/>
      <c r="AT1015"/>
      <c r="AU1015"/>
    </row>
    <row r="1016" spans="1:47" ht="12.75" customHeight="1" x14ac:dyDescent="0.35">
      <c r="A1016" s="311">
        <f>FrontPage!$N$2</f>
        <v>1</v>
      </c>
      <c r="B1016" s="311" t="str">
        <f t="shared" si="164"/>
        <v>RO13821.2</v>
      </c>
      <c r="C1016" s="311">
        <f t="shared" si="161"/>
        <v>202526</v>
      </c>
      <c r="D1016" s="1148" t="s">
        <v>264</v>
      </c>
      <c r="E1016" s="311">
        <v>382</v>
      </c>
      <c r="F1016" s="311" t="s">
        <v>548</v>
      </c>
      <c r="G1016" s="311">
        <f t="shared" si="160"/>
        <v>0</v>
      </c>
      <c r="H1016" s="1153">
        <f t="shared" ca="1" si="163"/>
        <v>0</v>
      </c>
      <c r="I1016" s="311">
        <f t="shared" si="162"/>
        <v>1.2</v>
      </c>
      <c r="J1016" s="1151"/>
      <c r="AL1016"/>
      <c r="AM1016"/>
      <c r="AN1016"/>
      <c r="AO1016"/>
      <c r="AP1016"/>
      <c r="AQ1016" s="333"/>
      <c r="AR1016"/>
      <c r="AS1016"/>
      <c r="AT1016"/>
      <c r="AU1016"/>
    </row>
    <row r="1017" spans="1:47" ht="12.75" customHeight="1" x14ac:dyDescent="0.35">
      <c r="A1017" s="311">
        <f>FrontPage!$N$2</f>
        <v>1</v>
      </c>
      <c r="B1017" s="311" t="str">
        <f t="shared" si="164"/>
        <v>RO13822</v>
      </c>
      <c r="C1017" s="311">
        <f t="shared" si="161"/>
        <v>202526</v>
      </c>
      <c r="D1017" s="1148" t="s">
        <v>264</v>
      </c>
      <c r="E1017" s="311">
        <v>382</v>
      </c>
      <c r="F1017" s="311" t="s">
        <v>546</v>
      </c>
      <c r="G1017" s="311">
        <f t="shared" si="160"/>
        <v>0</v>
      </c>
      <c r="H1017" s="1153">
        <f t="shared" ca="1" si="163"/>
        <v>0</v>
      </c>
      <c r="I1017" s="311">
        <f t="shared" si="162"/>
        <v>2</v>
      </c>
      <c r="J1017" s="1151"/>
      <c r="AL1017"/>
      <c r="AM1017"/>
      <c r="AN1017"/>
      <c r="AO1017"/>
      <c r="AP1017"/>
      <c r="AQ1017" s="333"/>
      <c r="AR1017"/>
      <c r="AS1017"/>
      <c r="AT1017"/>
      <c r="AU1017"/>
    </row>
    <row r="1018" spans="1:47" ht="12.75" customHeight="1" x14ac:dyDescent="0.35">
      <c r="A1018" s="311">
        <f>FrontPage!$N$2</f>
        <v>1</v>
      </c>
      <c r="B1018" s="311" t="str">
        <f t="shared" si="164"/>
        <v>RO13823</v>
      </c>
      <c r="C1018" s="311">
        <f t="shared" si="161"/>
        <v>202526</v>
      </c>
      <c r="D1018" s="1148" t="s">
        <v>264</v>
      </c>
      <c r="E1018" s="311">
        <v>382</v>
      </c>
      <c r="F1018" s="311" t="s">
        <v>549</v>
      </c>
      <c r="G1018" s="311">
        <f t="shared" si="160"/>
        <v>0</v>
      </c>
      <c r="H1018" s="1153">
        <f t="shared" ca="1" si="163"/>
        <v>0</v>
      </c>
      <c r="I1018" s="311">
        <f t="shared" si="162"/>
        <v>3</v>
      </c>
      <c r="J1018" s="1151"/>
      <c r="AL1018"/>
      <c r="AM1018"/>
      <c r="AN1018"/>
      <c r="AO1018"/>
      <c r="AP1018"/>
      <c r="AQ1018" s="333"/>
      <c r="AR1018"/>
      <c r="AS1018"/>
      <c r="AT1018"/>
      <c r="AU1018"/>
    </row>
    <row r="1019" spans="1:47" ht="12.75" customHeight="1" x14ac:dyDescent="0.35">
      <c r="A1019" s="311">
        <f>FrontPage!$N$2</f>
        <v>1</v>
      </c>
      <c r="B1019" s="311" t="str">
        <f t="shared" si="164"/>
        <v>RO13825</v>
      </c>
      <c r="C1019" s="311">
        <f t="shared" si="161"/>
        <v>202526</v>
      </c>
      <c r="D1019" s="1148" t="s">
        <v>264</v>
      </c>
      <c r="E1019" s="311">
        <v>382</v>
      </c>
      <c r="F1019" s="311" t="s">
        <v>551</v>
      </c>
      <c r="G1019" s="311">
        <f t="shared" si="160"/>
        <v>0</v>
      </c>
      <c r="H1019" s="1153">
        <f t="shared" ca="1" si="163"/>
        <v>0</v>
      </c>
      <c r="I1019" s="311">
        <f t="shared" si="162"/>
        <v>5</v>
      </c>
      <c r="J1019" s="1151"/>
      <c r="AL1019"/>
      <c r="AM1019"/>
      <c r="AN1019"/>
      <c r="AO1019"/>
      <c r="AP1019"/>
      <c r="AQ1019" s="333"/>
      <c r="AR1019"/>
      <c r="AS1019"/>
      <c r="AT1019"/>
      <c r="AU1019"/>
    </row>
    <row r="1020" spans="1:47" ht="12.75" customHeight="1" x14ac:dyDescent="0.35">
      <c r="A1020" s="311">
        <f>FrontPage!$N$2</f>
        <v>1</v>
      </c>
      <c r="B1020" s="311" t="str">
        <f t="shared" si="164"/>
        <v>RO13826.1</v>
      </c>
      <c r="C1020" s="311">
        <f t="shared" si="161"/>
        <v>202526</v>
      </c>
      <c r="D1020" s="1148" t="s">
        <v>264</v>
      </c>
      <c r="E1020" s="311">
        <v>382</v>
      </c>
      <c r="F1020" s="311" t="s">
        <v>552</v>
      </c>
      <c r="G1020" s="311">
        <f t="shared" si="160"/>
        <v>0</v>
      </c>
      <c r="H1020" s="1153">
        <f t="shared" ca="1" si="163"/>
        <v>0</v>
      </c>
      <c r="I1020" s="311">
        <f t="shared" si="162"/>
        <v>6.1</v>
      </c>
      <c r="J1020" s="1151"/>
      <c r="AL1020"/>
      <c r="AM1020"/>
      <c r="AN1020"/>
      <c r="AO1020"/>
      <c r="AP1020"/>
      <c r="AQ1020" s="333"/>
      <c r="AR1020"/>
      <c r="AS1020"/>
      <c r="AT1020"/>
      <c r="AU1020"/>
    </row>
    <row r="1021" spans="1:47" ht="12.75" customHeight="1" x14ac:dyDescent="0.35">
      <c r="A1021" s="311">
        <f>FrontPage!$N$2</f>
        <v>1</v>
      </c>
      <c r="B1021" s="311" t="str">
        <f t="shared" si="164"/>
        <v>RO13826.2</v>
      </c>
      <c r="C1021" s="311">
        <f t="shared" si="161"/>
        <v>202526</v>
      </c>
      <c r="D1021" s="1148" t="s">
        <v>264</v>
      </c>
      <c r="E1021" s="311">
        <v>382</v>
      </c>
      <c r="F1021" s="311" t="s">
        <v>553</v>
      </c>
      <c r="G1021" s="311">
        <f t="shared" si="160"/>
        <v>0</v>
      </c>
      <c r="H1021" s="1153">
        <f t="shared" ca="1" si="163"/>
        <v>0</v>
      </c>
      <c r="I1021" s="311">
        <f t="shared" si="162"/>
        <v>6.2</v>
      </c>
      <c r="J1021" s="1151"/>
      <c r="AL1021"/>
      <c r="AM1021"/>
      <c r="AN1021"/>
      <c r="AO1021"/>
      <c r="AP1021"/>
      <c r="AQ1021" s="333"/>
      <c r="AR1021"/>
      <c r="AS1021"/>
      <c r="AT1021"/>
      <c r="AU1021"/>
    </row>
    <row r="1022" spans="1:47" ht="12.75" customHeight="1" x14ac:dyDescent="0.35">
      <c r="A1022" s="311">
        <f>FrontPage!$N$2</f>
        <v>1</v>
      </c>
      <c r="B1022" s="311" t="str">
        <f t="shared" si="164"/>
        <v>RO13827</v>
      </c>
      <c r="C1022" s="311">
        <f t="shared" si="161"/>
        <v>202526</v>
      </c>
      <c r="D1022" s="1148" t="s">
        <v>264</v>
      </c>
      <c r="E1022" s="311">
        <v>382</v>
      </c>
      <c r="F1022" s="311" t="s">
        <v>554</v>
      </c>
      <c r="G1022" s="311">
        <f t="shared" si="160"/>
        <v>0</v>
      </c>
      <c r="H1022" s="1153">
        <f t="shared" ca="1" si="163"/>
        <v>0</v>
      </c>
      <c r="I1022" s="311">
        <f t="shared" si="162"/>
        <v>7</v>
      </c>
      <c r="J1022" s="1151"/>
      <c r="AL1022"/>
      <c r="AM1022"/>
      <c r="AN1022"/>
      <c r="AO1022"/>
      <c r="AP1022"/>
      <c r="AQ1022" s="333"/>
      <c r="AR1022"/>
      <c r="AS1022"/>
      <c r="AT1022"/>
      <c r="AU1022"/>
    </row>
    <row r="1023" spans="1:47" ht="12.75" customHeight="1" x14ac:dyDescent="0.35">
      <c r="A1023" s="311">
        <f>FrontPage!$N$2</f>
        <v>1</v>
      </c>
      <c r="B1023" s="311" t="str">
        <f t="shared" si="164"/>
        <v>RO13828</v>
      </c>
      <c r="C1023" s="311">
        <f t="shared" si="161"/>
        <v>202526</v>
      </c>
      <c r="D1023" s="1148" t="s">
        <v>264</v>
      </c>
      <c r="E1023" s="311">
        <v>382</v>
      </c>
      <c r="F1023" s="311" t="s">
        <v>555</v>
      </c>
      <c r="G1023" s="311">
        <f t="shared" si="160"/>
        <v>0</v>
      </c>
      <c r="H1023" s="1153">
        <f t="shared" ca="1" si="163"/>
        <v>0</v>
      </c>
      <c r="I1023" s="311">
        <f t="shared" si="162"/>
        <v>8</v>
      </c>
      <c r="J1023" s="1151"/>
      <c r="AL1023"/>
      <c r="AM1023"/>
      <c r="AN1023"/>
      <c r="AO1023"/>
      <c r="AP1023"/>
      <c r="AQ1023" s="333"/>
      <c r="AR1023"/>
      <c r="AS1023"/>
      <c r="AT1023"/>
      <c r="AU1023"/>
    </row>
    <row r="1024" spans="1:47" ht="12.75" customHeight="1" x14ac:dyDescent="0.35">
      <c r="A1024" s="311">
        <f>FrontPage!$N$2</f>
        <v>1</v>
      </c>
      <c r="B1024" s="311" t="str">
        <f t="shared" si="164"/>
        <v>RO138210</v>
      </c>
      <c r="C1024" s="311">
        <f t="shared" si="161"/>
        <v>202526</v>
      </c>
      <c r="D1024" s="1148" t="s">
        <v>264</v>
      </c>
      <c r="E1024" s="311">
        <v>382</v>
      </c>
      <c r="F1024" s="311" t="s">
        <v>557</v>
      </c>
      <c r="G1024" s="311">
        <f t="shared" si="160"/>
        <v>0</v>
      </c>
      <c r="H1024" s="1153">
        <f t="shared" ca="1" si="163"/>
        <v>0</v>
      </c>
      <c r="I1024" s="311">
        <f t="shared" si="162"/>
        <v>10</v>
      </c>
      <c r="J1024" s="1151"/>
      <c r="AL1024"/>
      <c r="AM1024"/>
      <c r="AN1024"/>
      <c r="AO1024"/>
      <c r="AP1024"/>
      <c r="AQ1024" s="333"/>
      <c r="AR1024"/>
      <c r="AS1024"/>
      <c r="AT1024"/>
      <c r="AU1024"/>
    </row>
    <row r="1025" spans="1:47" ht="12.75" customHeight="1" x14ac:dyDescent="0.35">
      <c r="A1025" s="311">
        <f>FrontPage!$N$2</f>
        <v>1</v>
      </c>
      <c r="B1025" s="311" t="str">
        <f t="shared" si="164"/>
        <v>RO138211</v>
      </c>
      <c r="C1025" s="311">
        <f t="shared" si="161"/>
        <v>202526</v>
      </c>
      <c r="D1025" s="1148" t="s">
        <v>264</v>
      </c>
      <c r="E1025" s="311">
        <v>382</v>
      </c>
      <c r="F1025" s="311" t="s">
        <v>558</v>
      </c>
      <c r="G1025" s="311">
        <f t="shared" si="160"/>
        <v>0</v>
      </c>
      <c r="H1025" s="1153">
        <f t="shared" ca="1" si="163"/>
        <v>0</v>
      </c>
      <c r="I1025" s="311">
        <f t="shared" si="162"/>
        <v>11</v>
      </c>
      <c r="J1025" s="1151"/>
      <c r="AL1025"/>
      <c r="AM1025"/>
      <c r="AN1025"/>
      <c r="AO1025"/>
      <c r="AP1025"/>
      <c r="AQ1025" s="333"/>
      <c r="AR1025"/>
      <c r="AS1025"/>
      <c r="AT1025"/>
      <c r="AU1025"/>
    </row>
    <row r="1026" spans="1:47" ht="12.75" customHeight="1" x14ac:dyDescent="0.35">
      <c r="A1026" s="311">
        <f>FrontPage!$N$2</f>
        <v>1</v>
      </c>
      <c r="B1026" s="311" t="str">
        <f t="shared" si="164"/>
        <v>RO13831.1</v>
      </c>
      <c r="C1026" s="311">
        <f t="shared" si="161"/>
        <v>202526</v>
      </c>
      <c r="D1026" s="1148" t="s">
        <v>264</v>
      </c>
      <c r="E1026" s="311">
        <v>383</v>
      </c>
      <c r="F1026" s="311" t="s">
        <v>547</v>
      </c>
      <c r="G1026" s="311">
        <f t="shared" si="160"/>
        <v>0</v>
      </c>
      <c r="H1026" s="1153">
        <f t="shared" ca="1" si="163"/>
        <v>0</v>
      </c>
      <c r="I1026" s="311">
        <f t="shared" si="162"/>
        <v>1.1000000000000001</v>
      </c>
      <c r="J1026" s="1151"/>
      <c r="AL1026"/>
      <c r="AM1026"/>
      <c r="AN1026"/>
      <c r="AO1026"/>
      <c r="AP1026"/>
      <c r="AQ1026" s="333"/>
      <c r="AR1026"/>
      <c r="AS1026"/>
      <c r="AT1026"/>
      <c r="AU1026"/>
    </row>
    <row r="1027" spans="1:47" ht="12.75" customHeight="1" x14ac:dyDescent="0.35">
      <c r="A1027" s="311">
        <f>FrontPage!$N$2</f>
        <v>1</v>
      </c>
      <c r="B1027" s="311" t="str">
        <f t="shared" si="164"/>
        <v>RO13831.2</v>
      </c>
      <c r="C1027" s="311">
        <f t="shared" si="161"/>
        <v>202526</v>
      </c>
      <c r="D1027" s="1148" t="s">
        <v>264</v>
      </c>
      <c r="E1027" s="311">
        <v>383</v>
      </c>
      <c r="F1027" s="311" t="s">
        <v>548</v>
      </c>
      <c r="G1027" s="311">
        <f t="shared" si="160"/>
        <v>0</v>
      </c>
      <c r="H1027" s="1153">
        <f t="shared" ca="1" si="163"/>
        <v>0</v>
      </c>
      <c r="I1027" s="311">
        <f t="shared" si="162"/>
        <v>1.2</v>
      </c>
      <c r="J1027" s="1151"/>
      <c r="AL1027"/>
      <c r="AM1027"/>
      <c r="AN1027"/>
      <c r="AO1027"/>
      <c r="AP1027"/>
      <c r="AQ1027" s="333"/>
      <c r="AR1027"/>
      <c r="AS1027"/>
      <c r="AT1027"/>
      <c r="AU1027"/>
    </row>
    <row r="1028" spans="1:47" ht="12.75" customHeight="1" x14ac:dyDescent="0.35">
      <c r="A1028" s="311">
        <f>FrontPage!$N$2</f>
        <v>1</v>
      </c>
      <c r="B1028" s="311" t="str">
        <f t="shared" si="164"/>
        <v>RO13832</v>
      </c>
      <c r="C1028" s="311">
        <f t="shared" si="161"/>
        <v>202526</v>
      </c>
      <c r="D1028" s="1148" t="s">
        <v>264</v>
      </c>
      <c r="E1028" s="311">
        <v>383</v>
      </c>
      <c r="F1028" s="311" t="s">
        <v>546</v>
      </c>
      <c r="G1028" s="311">
        <f t="shared" si="160"/>
        <v>0</v>
      </c>
      <c r="H1028" s="1153">
        <f t="shared" ca="1" si="163"/>
        <v>0</v>
      </c>
      <c r="I1028" s="311">
        <f t="shared" si="162"/>
        <v>2</v>
      </c>
      <c r="J1028" s="1151"/>
      <c r="AL1028"/>
      <c r="AM1028"/>
      <c r="AN1028"/>
      <c r="AO1028"/>
      <c r="AP1028"/>
      <c r="AQ1028" s="333"/>
      <c r="AR1028"/>
      <c r="AS1028"/>
      <c r="AT1028"/>
      <c r="AU1028"/>
    </row>
    <row r="1029" spans="1:47" ht="12.75" customHeight="1" x14ac:dyDescent="0.35">
      <c r="A1029" s="311">
        <f>FrontPage!$N$2</f>
        <v>1</v>
      </c>
      <c r="B1029" s="311" t="str">
        <f t="shared" si="164"/>
        <v>RO13833</v>
      </c>
      <c r="C1029" s="311">
        <f t="shared" si="161"/>
        <v>202526</v>
      </c>
      <c r="D1029" s="1148" t="s">
        <v>264</v>
      </c>
      <c r="E1029" s="311">
        <v>383</v>
      </c>
      <c r="F1029" s="311" t="s">
        <v>549</v>
      </c>
      <c r="G1029" s="311">
        <f t="shared" si="160"/>
        <v>0</v>
      </c>
      <c r="H1029" s="1153">
        <f t="shared" ca="1" si="163"/>
        <v>0</v>
      </c>
      <c r="I1029" s="311">
        <f t="shared" si="162"/>
        <v>3</v>
      </c>
      <c r="J1029" s="1151"/>
      <c r="AL1029"/>
      <c r="AM1029"/>
      <c r="AN1029"/>
      <c r="AO1029"/>
      <c r="AP1029"/>
      <c r="AQ1029" s="333"/>
      <c r="AR1029"/>
      <c r="AS1029"/>
      <c r="AT1029"/>
      <c r="AU1029"/>
    </row>
    <row r="1030" spans="1:47" ht="12.75" customHeight="1" x14ac:dyDescent="0.35">
      <c r="A1030" s="311">
        <f>FrontPage!$N$2</f>
        <v>1</v>
      </c>
      <c r="B1030" s="311" t="str">
        <f t="shared" si="164"/>
        <v>RO13835</v>
      </c>
      <c r="C1030" s="311">
        <f t="shared" si="161"/>
        <v>202526</v>
      </c>
      <c r="D1030" s="1148" t="s">
        <v>264</v>
      </c>
      <c r="E1030" s="311">
        <v>383</v>
      </c>
      <c r="F1030" s="311" t="s">
        <v>551</v>
      </c>
      <c r="G1030" s="311">
        <f t="shared" si="160"/>
        <v>0</v>
      </c>
      <c r="H1030" s="1153">
        <f t="shared" ca="1" si="163"/>
        <v>0</v>
      </c>
      <c r="I1030" s="311">
        <f t="shared" si="162"/>
        <v>5</v>
      </c>
      <c r="J1030" s="1151"/>
      <c r="AL1030"/>
      <c r="AM1030"/>
      <c r="AN1030"/>
      <c r="AO1030"/>
      <c r="AP1030"/>
      <c r="AQ1030" s="333"/>
      <c r="AR1030"/>
      <c r="AS1030"/>
      <c r="AT1030"/>
      <c r="AU1030"/>
    </row>
    <row r="1031" spans="1:47" ht="12.75" customHeight="1" x14ac:dyDescent="0.35">
      <c r="A1031" s="311">
        <f>FrontPage!$N$2</f>
        <v>1</v>
      </c>
      <c r="B1031" s="311" t="str">
        <f t="shared" si="164"/>
        <v>RO13836.1</v>
      </c>
      <c r="C1031" s="311">
        <f t="shared" si="161"/>
        <v>202526</v>
      </c>
      <c r="D1031" s="1148" t="s">
        <v>264</v>
      </c>
      <c r="E1031" s="311">
        <v>383</v>
      </c>
      <c r="F1031" s="311" t="s">
        <v>552</v>
      </c>
      <c r="G1031" s="311">
        <f t="shared" si="160"/>
        <v>0</v>
      </c>
      <c r="H1031" s="1153">
        <f t="shared" ca="1" si="163"/>
        <v>0</v>
      </c>
      <c r="I1031" s="311">
        <f t="shared" si="162"/>
        <v>6.1</v>
      </c>
      <c r="J1031" s="1151"/>
      <c r="AL1031"/>
      <c r="AM1031"/>
      <c r="AN1031"/>
      <c r="AO1031"/>
      <c r="AP1031"/>
      <c r="AQ1031" s="333"/>
      <c r="AR1031"/>
      <c r="AS1031"/>
      <c r="AT1031"/>
      <c r="AU1031"/>
    </row>
    <row r="1032" spans="1:47" ht="12.75" customHeight="1" x14ac:dyDescent="0.35">
      <c r="A1032" s="311">
        <f>FrontPage!$N$2</f>
        <v>1</v>
      </c>
      <c r="B1032" s="311" t="str">
        <f t="shared" si="164"/>
        <v>RO13836.2</v>
      </c>
      <c r="C1032" s="311">
        <f t="shared" si="161"/>
        <v>202526</v>
      </c>
      <c r="D1032" s="1148" t="s">
        <v>264</v>
      </c>
      <c r="E1032" s="311">
        <v>383</v>
      </c>
      <c r="F1032" s="311" t="s">
        <v>553</v>
      </c>
      <c r="G1032" s="311">
        <f t="shared" si="160"/>
        <v>0</v>
      </c>
      <c r="H1032" s="1153">
        <f t="shared" ca="1" si="163"/>
        <v>0</v>
      </c>
      <c r="I1032" s="311">
        <f t="shared" si="162"/>
        <v>6.2</v>
      </c>
      <c r="J1032" s="1151"/>
      <c r="AL1032"/>
      <c r="AM1032"/>
      <c r="AN1032"/>
      <c r="AO1032"/>
      <c r="AP1032"/>
      <c r="AQ1032" s="333"/>
      <c r="AR1032"/>
      <c r="AS1032"/>
      <c r="AT1032"/>
      <c r="AU1032"/>
    </row>
    <row r="1033" spans="1:47" ht="12.75" customHeight="1" x14ac:dyDescent="0.35">
      <c r="A1033" s="311">
        <f>FrontPage!$N$2</f>
        <v>1</v>
      </c>
      <c r="B1033" s="311" t="str">
        <f t="shared" si="164"/>
        <v>RO13837</v>
      </c>
      <c r="C1033" s="311">
        <f t="shared" si="161"/>
        <v>202526</v>
      </c>
      <c r="D1033" s="1148" t="s">
        <v>264</v>
      </c>
      <c r="E1033" s="311">
        <v>383</v>
      </c>
      <c r="F1033" s="311" t="s">
        <v>554</v>
      </c>
      <c r="G1033" s="311">
        <f t="shared" si="160"/>
        <v>0</v>
      </c>
      <c r="H1033" s="1153">
        <f t="shared" ca="1" si="163"/>
        <v>0</v>
      </c>
      <c r="I1033" s="311">
        <f t="shared" si="162"/>
        <v>7</v>
      </c>
      <c r="J1033" s="1151"/>
      <c r="AL1033"/>
      <c r="AM1033"/>
      <c r="AN1033"/>
      <c r="AO1033"/>
      <c r="AP1033"/>
      <c r="AQ1033" s="333"/>
      <c r="AR1033"/>
      <c r="AS1033"/>
      <c r="AT1033"/>
      <c r="AU1033"/>
    </row>
    <row r="1034" spans="1:47" ht="12.75" customHeight="1" x14ac:dyDescent="0.35">
      <c r="A1034" s="311">
        <f>FrontPage!$N$2</f>
        <v>1</v>
      </c>
      <c r="B1034" s="311" t="str">
        <f t="shared" si="164"/>
        <v>RO13838</v>
      </c>
      <c r="C1034" s="311">
        <f t="shared" si="161"/>
        <v>202526</v>
      </c>
      <c r="D1034" s="1148" t="s">
        <v>264</v>
      </c>
      <c r="E1034" s="311">
        <v>383</v>
      </c>
      <c r="F1034" s="311" t="s">
        <v>555</v>
      </c>
      <c r="G1034" s="311">
        <f t="shared" ref="G1034:G1097" si="165">UANumber</f>
        <v>0</v>
      </c>
      <c r="H1034" s="1153">
        <f t="shared" ca="1" si="163"/>
        <v>0</v>
      </c>
      <c r="I1034" s="311">
        <f t="shared" si="162"/>
        <v>8</v>
      </c>
      <c r="J1034" s="1151"/>
      <c r="AL1034"/>
      <c r="AM1034"/>
      <c r="AN1034"/>
      <c r="AO1034"/>
      <c r="AP1034"/>
      <c r="AQ1034" s="333"/>
      <c r="AR1034"/>
      <c r="AS1034"/>
      <c r="AT1034"/>
      <c r="AU1034"/>
    </row>
    <row r="1035" spans="1:47" ht="12.75" customHeight="1" x14ac:dyDescent="0.35">
      <c r="A1035" s="311">
        <f>FrontPage!$N$2</f>
        <v>1</v>
      </c>
      <c r="B1035" s="311" t="str">
        <f t="shared" si="164"/>
        <v>RO138310</v>
      </c>
      <c r="C1035" s="311">
        <f t="shared" si="161"/>
        <v>202526</v>
      </c>
      <c r="D1035" s="1148" t="s">
        <v>264</v>
      </c>
      <c r="E1035" s="311">
        <v>383</v>
      </c>
      <c r="F1035" s="311" t="s">
        <v>557</v>
      </c>
      <c r="G1035" s="311">
        <f t="shared" si="165"/>
        <v>0</v>
      </c>
      <c r="H1035" s="1153">
        <f t="shared" ca="1" si="163"/>
        <v>0</v>
      </c>
      <c r="I1035" s="311">
        <f t="shared" si="162"/>
        <v>10</v>
      </c>
      <c r="J1035" s="1151"/>
      <c r="AL1035"/>
      <c r="AM1035"/>
      <c r="AN1035"/>
      <c r="AO1035"/>
      <c r="AP1035"/>
      <c r="AQ1035" s="333"/>
      <c r="AR1035"/>
      <c r="AS1035"/>
      <c r="AT1035"/>
      <c r="AU1035"/>
    </row>
    <row r="1036" spans="1:47" ht="12.75" customHeight="1" x14ac:dyDescent="0.35">
      <c r="A1036" s="311">
        <f>FrontPage!$N$2</f>
        <v>1</v>
      </c>
      <c r="B1036" s="311" t="str">
        <f t="shared" si="164"/>
        <v>RO138311</v>
      </c>
      <c r="C1036" s="311">
        <f t="shared" si="161"/>
        <v>202526</v>
      </c>
      <c r="D1036" s="1148" t="s">
        <v>264</v>
      </c>
      <c r="E1036" s="311">
        <v>383</v>
      </c>
      <c r="F1036" s="311" t="s">
        <v>558</v>
      </c>
      <c r="G1036" s="311">
        <f t="shared" si="165"/>
        <v>0</v>
      </c>
      <c r="H1036" s="1153">
        <f t="shared" ca="1" si="163"/>
        <v>0</v>
      </c>
      <c r="I1036" s="311">
        <f t="shared" si="162"/>
        <v>11</v>
      </c>
      <c r="J1036" s="1151"/>
      <c r="AL1036"/>
      <c r="AM1036"/>
      <c r="AN1036"/>
      <c r="AO1036"/>
      <c r="AP1036"/>
      <c r="AQ1036" s="333"/>
      <c r="AR1036"/>
      <c r="AS1036"/>
      <c r="AT1036"/>
      <c r="AU1036"/>
    </row>
    <row r="1037" spans="1:47" ht="12.75" customHeight="1" x14ac:dyDescent="0.35">
      <c r="A1037" s="311">
        <f>FrontPage!$N$2</f>
        <v>1</v>
      </c>
      <c r="B1037" s="311" t="str">
        <f t="shared" si="164"/>
        <v>RO13841.1</v>
      </c>
      <c r="C1037" s="311">
        <f t="shared" si="161"/>
        <v>202526</v>
      </c>
      <c r="D1037" s="1148" t="s">
        <v>264</v>
      </c>
      <c r="E1037" s="311">
        <v>384</v>
      </c>
      <c r="F1037" s="311" t="s">
        <v>547</v>
      </c>
      <c r="G1037" s="311">
        <f t="shared" si="165"/>
        <v>0</v>
      </c>
      <c r="H1037" s="1153">
        <f t="shared" ca="1" si="163"/>
        <v>0</v>
      </c>
      <c r="I1037" s="311">
        <f t="shared" si="162"/>
        <v>1.1000000000000001</v>
      </c>
      <c r="J1037" s="1151"/>
      <c r="AL1037"/>
      <c r="AM1037"/>
      <c r="AN1037"/>
      <c r="AO1037"/>
      <c r="AP1037"/>
      <c r="AQ1037" s="333"/>
      <c r="AR1037"/>
      <c r="AS1037"/>
      <c r="AT1037"/>
      <c r="AU1037"/>
    </row>
    <row r="1038" spans="1:47" ht="12.75" customHeight="1" x14ac:dyDescent="0.35">
      <c r="A1038" s="311">
        <f>FrontPage!$N$2</f>
        <v>1</v>
      </c>
      <c r="B1038" s="311" t="str">
        <f t="shared" si="164"/>
        <v>RO13841.2</v>
      </c>
      <c r="C1038" s="311">
        <f t="shared" si="161"/>
        <v>202526</v>
      </c>
      <c r="D1038" s="1148" t="s">
        <v>264</v>
      </c>
      <c r="E1038" s="311">
        <v>384</v>
      </c>
      <c r="F1038" s="311" t="s">
        <v>548</v>
      </c>
      <c r="G1038" s="311">
        <f t="shared" si="165"/>
        <v>0</v>
      </c>
      <c r="H1038" s="1153">
        <f t="shared" ca="1" si="163"/>
        <v>0</v>
      </c>
      <c r="I1038" s="311">
        <f t="shared" si="162"/>
        <v>1.2</v>
      </c>
      <c r="J1038" s="1151"/>
      <c r="AL1038"/>
      <c r="AM1038"/>
      <c r="AN1038"/>
      <c r="AO1038"/>
      <c r="AP1038"/>
      <c r="AQ1038" s="333"/>
      <c r="AR1038"/>
      <c r="AS1038"/>
      <c r="AT1038"/>
      <c r="AU1038"/>
    </row>
    <row r="1039" spans="1:47" ht="12.75" customHeight="1" x14ac:dyDescent="0.35">
      <c r="A1039" s="311">
        <f>FrontPage!$N$2</f>
        <v>1</v>
      </c>
      <c r="B1039" s="311" t="str">
        <f t="shared" si="164"/>
        <v>RO13842</v>
      </c>
      <c r="C1039" s="311">
        <f t="shared" si="161"/>
        <v>202526</v>
      </c>
      <c r="D1039" s="1148" t="s">
        <v>264</v>
      </c>
      <c r="E1039" s="311">
        <v>384</v>
      </c>
      <c r="F1039" s="311" t="s">
        <v>546</v>
      </c>
      <c r="G1039" s="311">
        <f t="shared" si="165"/>
        <v>0</v>
      </c>
      <c r="H1039" s="1153">
        <f t="shared" ca="1" si="163"/>
        <v>0</v>
      </c>
      <c r="I1039" s="311">
        <f t="shared" si="162"/>
        <v>2</v>
      </c>
      <c r="J1039" s="1151"/>
      <c r="AL1039"/>
      <c r="AM1039"/>
      <c r="AN1039"/>
      <c r="AO1039"/>
      <c r="AP1039"/>
      <c r="AQ1039" s="333"/>
      <c r="AR1039"/>
      <c r="AS1039"/>
      <c r="AT1039"/>
      <c r="AU1039"/>
    </row>
    <row r="1040" spans="1:47" ht="12.75" customHeight="1" x14ac:dyDescent="0.35">
      <c r="A1040" s="311">
        <f>FrontPage!$N$2</f>
        <v>1</v>
      </c>
      <c r="B1040" s="311" t="str">
        <f t="shared" si="164"/>
        <v>RO13843</v>
      </c>
      <c r="C1040" s="311">
        <f t="shared" si="161"/>
        <v>202526</v>
      </c>
      <c r="D1040" s="1148" t="s">
        <v>264</v>
      </c>
      <c r="E1040" s="311">
        <v>384</v>
      </c>
      <c r="F1040" s="311" t="s">
        <v>549</v>
      </c>
      <c r="G1040" s="311">
        <f t="shared" si="165"/>
        <v>0</v>
      </c>
      <c r="H1040" s="1153">
        <f t="shared" ca="1" si="163"/>
        <v>0</v>
      </c>
      <c r="I1040" s="311">
        <f t="shared" si="162"/>
        <v>3</v>
      </c>
      <c r="J1040" s="1151"/>
      <c r="AL1040"/>
      <c r="AM1040"/>
      <c r="AN1040"/>
      <c r="AO1040"/>
      <c r="AP1040"/>
      <c r="AQ1040" s="333"/>
      <c r="AR1040"/>
      <c r="AS1040"/>
      <c r="AT1040"/>
      <c r="AU1040"/>
    </row>
    <row r="1041" spans="1:47" ht="12.75" customHeight="1" x14ac:dyDescent="0.35">
      <c r="A1041" s="311">
        <f>FrontPage!$N$2</f>
        <v>1</v>
      </c>
      <c r="B1041" s="311" t="str">
        <f t="shared" si="164"/>
        <v>RO13845</v>
      </c>
      <c r="C1041" s="311">
        <f t="shared" si="161"/>
        <v>202526</v>
      </c>
      <c r="D1041" s="1148" t="s">
        <v>264</v>
      </c>
      <c r="E1041" s="311">
        <v>384</v>
      </c>
      <c r="F1041" s="311" t="s">
        <v>551</v>
      </c>
      <c r="G1041" s="311">
        <f t="shared" si="165"/>
        <v>0</v>
      </c>
      <c r="H1041" s="1153">
        <f t="shared" ca="1" si="163"/>
        <v>0</v>
      </c>
      <c r="I1041" s="311">
        <f t="shared" si="162"/>
        <v>5</v>
      </c>
      <c r="J1041" s="1151"/>
      <c r="AL1041"/>
      <c r="AM1041"/>
      <c r="AN1041"/>
      <c r="AO1041"/>
      <c r="AP1041"/>
      <c r="AQ1041" s="333"/>
      <c r="AR1041"/>
      <c r="AS1041"/>
      <c r="AT1041"/>
      <c r="AU1041"/>
    </row>
    <row r="1042" spans="1:47" ht="12.75" customHeight="1" x14ac:dyDescent="0.35">
      <c r="A1042" s="311">
        <f>FrontPage!$N$2</f>
        <v>1</v>
      </c>
      <c r="B1042" s="311" t="str">
        <f t="shared" si="164"/>
        <v>RO13846.1</v>
      </c>
      <c r="C1042" s="311">
        <f t="shared" si="161"/>
        <v>202526</v>
      </c>
      <c r="D1042" s="1148" t="s">
        <v>264</v>
      </c>
      <c r="E1042" s="311">
        <v>384</v>
      </c>
      <c r="F1042" s="311" t="s">
        <v>552</v>
      </c>
      <c r="G1042" s="311">
        <f t="shared" si="165"/>
        <v>0</v>
      </c>
      <c r="H1042" s="1153">
        <f t="shared" ca="1" si="163"/>
        <v>0</v>
      </c>
      <c r="I1042" s="311">
        <f t="shared" si="162"/>
        <v>6.1</v>
      </c>
      <c r="J1042" s="1151"/>
      <c r="AL1042"/>
      <c r="AM1042"/>
      <c r="AN1042"/>
      <c r="AO1042"/>
      <c r="AP1042"/>
      <c r="AQ1042" s="333"/>
      <c r="AR1042"/>
      <c r="AS1042"/>
      <c r="AT1042"/>
      <c r="AU1042"/>
    </row>
    <row r="1043" spans="1:47" ht="12.75" customHeight="1" x14ac:dyDescent="0.35">
      <c r="A1043" s="311">
        <f>FrontPage!$N$2</f>
        <v>1</v>
      </c>
      <c r="B1043" s="311" t="str">
        <f t="shared" si="164"/>
        <v>RO13846.2</v>
      </c>
      <c r="C1043" s="311">
        <f t="shared" si="161"/>
        <v>202526</v>
      </c>
      <c r="D1043" s="1148" t="s">
        <v>264</v>
      </c>
      <c r="E1043" s="311">
        <v>384</v>
      </c>
      <c r="F1043" s="311" t="s">
        <v>553</v>
      </c>
      <c r="G1043" s="311">
        <f t="shared" si="165"/>
        <v>0</v>
      </c>
      <c r="H1043" s="1153">
        <f t="shared" ca="1" si="163"/>
        <v>0</v>
      </c>
      <c r="I1043" s="311">
        <f t="shared" si="162"/>
        <v>6.2</v>
      </c>
      <c r="J1043" s="1151"/>
      <c r="AL1043"/>
      <c r="AM1043"/>
      <c r="AN1043"/>
      <c r="AO1043"/>
      <c r="AP1043"/>
      <c r="AQ1043" s="333"/>
      <c r="AR1043"/>
      <c r="AS1043"/>
      <c r="AT1043"/>
      <c r="AU1043"/>
    </row>
    <row r="1044" spans="1:47" ht="12.75" customHeight="1" x14ac:dyDescent="0.35">
      <c r="A1044" s="311">
        <f>FrontPage!$N$2</f>
        <v>1</v>
      </c>
      <c r="B1044" s="311" t="str">
        <f t="shared" si="164"/>
        <v>RO13847</v>
      </c>
      <c r="C1044" s="311">
        <f t="shared" si="161"/>
        <v>202526</v>
      </c>
      <c r="D1044" s="1148" t="s">
        <v>264</v>
      </c>
      <c r="E1044" s="311">
        <v>384</v>
      </c>
      <c r="F1044" s="311" t="s">
        <v>554</v>
      </c>
      <c r="G1044" s="311">
        <f t="shared" si="165"/>
        <v>0</v>
      </c>
      <c r="H1044" s="1153">
        <f t="shared" ca="1" si="163"/>
        <v>0</v>
      </c>
      <c r="I1044" s="311">
        <f t="shared" si="162"/>
        <v>7</v>
      </c>
      <c r="J1044" s="1151"/>
      <c r="AL1044"/>
      <c r="AM1044"/>
      <c r="AN1044"/>
      <c r="AO1044"/>
      <c r="AP1044"/>
      <c r="AQ1044" s="333"/>
      <c r="AR1044"/>
      <c r="AS1044"/>
      <c r="AT1044"/>
      <c r="AU1044"/>
    </row>
    <row r="1045" spans="1:47" ht="12.75" customHeight="1" x14ac:dyDescent="0.35">
      <c r="A1045" s="311">
        <f>FrontPage!$N$2</f>
        <v>1</v>
      </c>
      <c r="B1045" s="311" t="str">
        <f t="shared" si="164"/>
        <v>RO13848</v>
      </c>
      <c r="C1045" s="311">
        <f t="shared" si="161"/>
        <v>202526</v>
      </c>
      <c r="D1045" s="1148" t="s">
        <v>264</v>
      </c>
      <c r="E1045" s="311">
        <v>384</v>
      </c>
      <c r="F1045" s="311" t="s">
        <v>555</v>
      </c>
      <c r="G1045" s="311">
        <f t="shared" si="165"/>
        <v>0</v>
      </c>
      <c r="H1045" s="1153">
        <f t="shared" ca="1" si="163"/>
        <v>0</v>
      </c>
      <c r="I1045" s="311">
        <f t="shared" si="162"/>
        <v>8</v>
      </c>
      <c r="J1045" s="1151"/>
      <c r="AL1045"/>
      <c r="AM1045"/>
      <c r="AN1045"/>
      <c r="AO1045"/>
      <c r="AP1045"/>
      <c r="AQ1045" s="333"/>
      <c r="AR1045"/>
      <c r="AS1045"/>
      <c r="AT1045"/>
      <c r="AU1045"/>
    </row>
    <row r="1046" spans="1:47" ht="12.75" customHeight="1" x14ac:dyDescent="0.35">
      <c r="A1046" s="311">
        <f>FrontPage!$N$2</f>
        <v>1</v>
      </c>
      <c r="B1046" s="311" t="str">
        <f t="shared" si="164"/>
        <v>RO138410</v>
      </c>
      <c r="C1046" s="311">
        <f t="shared" si="161"/>
        <v>202526</v>
      </c>
      <c r="D1046" s="1148" t="s">
        <v>264</v>
      </c>
      <c r="E1046" s="311">
        <v>384</v>
      </c>
      <c r="F1046" s="311" t="s">
        <v>557</v>
      </c>
      <c r="G1046" s="311">
        <f t="shared" si="165"/>
        <v>0</v>
      </c>
      <c r="H1046" s="1153">
        <f t="shared" ca="1" si="163"/>
        <v>0</v>
      </c>
      <c r="I1046" s="311">
        <f t="shared" si="162"/>
        <v>10</v>
      </c>
      <c r="J1046" s="1151"/>
      <c r="AL1046"/>
      <c r="AM1046"/>
      <c r="AN1046"/>
      <c r="AO1046"/>
      <c r="AP1046"/>
      <c r="AQ1046" s="333"/>
      <c r="AR1046"/>
      <c r="AS1046"/>
      <c r="AT1046"/>
      <c r="AU1046"/>
    </row>
    <row r="1047" spans="1:47" ht="12.75" customHeight="1" x14ac:dyDescent="0.35">
      <c r="A1047" s="311">
        <f>FrontPage!$N$2</f>
        <v>1</v>
      </c>
      <c r="B1047" s="311" t="str">
        <f t="shared" si="164"/>
        <v>RO138411</v>
      </c>
      <c r="C1047" s="311">
        <f t="shared" si="161"/>
        <v>202526</v>
      </c>
      <c r="D1047" s="1148" t="s">
        <v>264</v>
      </c>
      <c r="E1047" s="311">
        <v>384</v>
      </c>
      <c r="F1047" s="311" t="s">
        <v>558</v>
      </c>
      <c r="G1047" s="311">
        <f t="shared" si="165"/>
        <v>0</v>
      </c>
      <c r="H1047" s="1153">
        <f t="shared" ca="1" si="163"/>
        <v>0</v>
      </c>
      <c r="I1047" s="311">
        <f t="shared" si="162"/>
        <v>11</v>
      </c>
      <c r="J1047" s="1151"/>
      <c r="AL1047"/>
      <c r="AM1047"/>
      <c r="AN1047"/>
      <c r="AO1047"/>
      <c r="AP1047"/>
      <c r="AQ1047" s="333"/>
      <c r="AR1047"/>
      <c r="AS1047"/>
      <c r="AT1047"/>
      <c r="AU1047"/>
    </row>
    <row r="1048" spans="1:47" ht="12.75" customHeight="1" x14ac:dyDescent="0.35">
      <c r="A1048" s="311">
        <f>FrontPage!$N$2</f>
        <v>1</v>
      </c>
      <c r="B1048" s="311" t="str">
        <f t="shared" si="164"/>
        <v>RO13851.1</v>
      </c>
      <c r="C1048" s="311">
        <f t="shared" si="161"/>
        <v>202526</v>
      </c>
      <c r="D1048" s="1148" t="s">
        <v>264</v>
      </c>
      <c r="E1048" s="311">
        <v>385</v>
      </c>
      <c r="F1048" s="311" t="s">
        <v>547</v>
      </c>
      <c r="G1048" s="311">
        <f t="shared" si="165"/>
        <v>0</v>
      </c>
      <c r="H1048" s="1153">
        <f t="shared" ca="1" si="163"/>
        <v>0</v>
      </c>
      <c r="I1048" s="311">
        <f t="shared" si="162"/>
        <v>1.1000000000000001</v>
      </c>
      <c r="J1048" s="1151"/>
      <c r="AL1048"/>
      <c r="AM1048"/>
      <c r="AN1048"/>
      <c r="AO1048"/>
      <c r="AP1048"/>
      <c r="AQ1048" s="333"/>
      <c r="AR1048"/>
      <c r="AS1048"/>
      <c r="AT1048"/>
      <c r="AU1048"/>
    </row>
    <row r="1049" spans="1:47" ht="12.75" customHeight="1" x14ac:dyDescent="0.35">
      <c r="A1049" s="311">
        <f>FrontPage!$N$2</f>
        <v>1</v>
      </c>
      <c r="B1049" s="311" t="str">
        <f t="shared" si="164"/>
        <v>RO13851.2</v>
      </c>
      <c r="C1049" s="311">
        <f t="shared" si="161"/>
        <v>202526</v>
      </c>
      <c r="D1049" s="1148" t="s">
        <v>264</v>
      </c>
      <c r="E1049" s="311">
        <v>385</v>
      </c>
      <c r="F1049" s="311" t="s">
        <v>548</v>
      </c>
      <c r="G1049" s="311">
        <f t="shared" si="165"/>
        <v>0</v>
      </c>
      <c r="H1049" s="1153">
        <f t="shared" ca="1" si="163"/>
        <v>0</v>
      </c>
      <c r="I1049" s="311">
        <f t="shared" si="162"/>
        <v>1.2</v>
      </c>
      <c r="J1049" s="1151"/>
      <c r="AL1049"/>
      <c r="AM1049"/>
      <c r="AN1049"/>
      <c r="AO1049"/>
      <c r="AP1049"/>
      <c r="AQ1049" s="333"/>
      <c r="AR1049"/>
      <c r="AS1049"/>
      <c r="AT1049"/>
      <c r="AU1049"/>
    </row>
    <row r="1050" spans="1:47" ht="12.75" customHeight="1" x14ac:dyDescent="0.35">
      <c r="A1050" s="311">
        <f>FrontPage!$N$2</f>
        <v>1</v>
      </c>
      <c r="B1050" s="311" t="str">
        <f t="shared" si="164"/>
        <v>RO13852</v>
      </c>
      <c r="C1050" s="311">
        <f t="shared" si="161"/>
        <v>202526</v>
      </c>
      <c r="D1050" s="1148" t="s">
        <v>264</v>
      </c>
      <c r="E1050" s="311">
        <v>385</v>
      </c>
      <c r="F1050" s="311" t="s">
        <v>546</v>
      </c>
      <c r="G1050" s="311">
        <f t="shared" si="165"/>
        <v>0</v>
      </c>
      <c r="H1050" s="1153">
        <f t="shared" ca="1" si="163"/>
        <v>0</v>
      </c>
      <c r="I1050" s="311">
        <f t="shared" si="162"/>
        <v>2</v>
      </c>
      <c r="J1050" s="1151"/>
      <c r="AL1050"/>
      <c r="AM1050"/>
      <c r="AN1050"/>
      <c r="AO1050"/>
      <c r="AP1050"/>
      <c r="AQ1050" s="333"/>
      <c r="AR1050"/>
      <c r="AS1050"/>
      <c r="AT1050"/>
      <c r="AU1050"/>
    </row>
    <row r="1051" spans="1:47" ht="12.75" customHeight="1" x14ac:dyDescent="0.35">
      <c r="A1051" s="311">
        <f>FrontPage!$N$2</f>
        <v>1</v>
      </c>
      <c r="B1051" s="311" t="str">
        <f t="shared" si="164"/>
        <v>RO13853</v>
      </c>
      <c r="C1051" s="311">
        <f t="shared" si="161"/>
        <v>202526</v>
      </c>
      <c r="D1051" s="1148" t="s">
        <v>264</v>
      </c>
      <c r="E1051" s="311">
        <v>385</v>
      </c>
      <c r="F1051" s="311" t="s">
        <v>549</v>
      </c>
      <c r="G1051" s="311">
        <f t="shared" si="165"/>
        <v>0</v>
      </c>
      <c r="H1051" s="1153">
        <f t="shared" ca="1" si="163"/>
        <v>0</v>
      </c>
      <c r="I1051" s="311">
        <f t="shared" si="162"/>
        <v>3</v>
      </c>
      <c r="J1051" s="1151"/>
      <c r="AL1051"/>
      <c r="AM1051"/>
      <c r="AN1051"/>
      <c r="AO1051"/>
      <c r="AP1051"/>
      <c r="AQ1051" s="333"/>
      <c r="AR1051"/>
      <c r="AS1051"/>
      <c r="AT1051"/>
      <c r="AU1051"/>
    </row>
    <row r="1052" spans="1:47" ht="12.75" customHeight="1" x14ac:dyDescent="0.35">
      <c r="A1052" s="311">
        <f>FrontPage!$N$2</f>
        <v>1</v>
      </c>
      <c r="B1052" s="311" t="str">
        <f t="shared" si="164"/>
        <v>RO13855</v>
      </c>
      <c r="C1052" s="311">
        <f t="shared" si="161"/>
        <v>202526</v>
      </c>
      <c r="D1052" s="1148" t="s">
        <v>264</v>
      </c>
      <c r="E1052" s="311">
        <v>385</v>
      </c>
      <c r="F1052" s="311" t="s">
        <v>551</v>
      </c>
      <c r="G1052" s="311">
        <f t="shared" si="165"/>
        <v>0</v>
      </c>
      <c r="H1052" s="1153">
        <f t="shared" ca="1" si="163"/>
        <v>0</v>
      </c>
      <c r="I1052" s="311">
        <f t="shared" si="162"/>
        <v>5</v>
      </c>
      <c r="J1052" s="1151"/>
      <c r="AL1052"/>
      <c r="AM1052"/>
      <c r="AN1052"/>
      <c r="AO1052"/>
      <c r="AP1052"/>
      <c r="AQ1052" s="333"/>
      <c r="AR1052"/>
      <c r="AS1052"/>
      <c r="AT1052"/>
      <c r="AU1052"/>
    </row>
    <row r="1053" spans="1:47" ht="12.75" customHeight="1" x14ac:dyDescent="0.35">
      <c r="A1053" s="311">
        <f>FrontPage!$N$2</f>
        <v>1</v>
      </c>
      <c r="B1053" s="311" t="str">
        <f t="shared" si="164"/>
        <v>RO13856.1</v>
      </c>
      <c r="C1053" s="311">
        <f t="shared" si="161"/>
        <v>202526</v>
      </c>
      <c r="D1053" s="1148" t="s">
        <v>264</v>
      </c>
      <c r="E1053" s="311">
        <v>385</v>
      </c>
      <c r="F1053" s="311" t="s">
        <v>552</v>
      </c>
      <c r="G1053" s="311">
        <f t="shared" si="165"/>
        <v>0</v>
      </c>
      <c r="H1053" s="1153">
        <f t="shared" ca="1" si="163"/>
        <v>0</v>
      </c>
      <c r="I1053" s="311">
        <f t="shared" si="162"/>
        <v>6.1</v>
      </c>
      <c r="J1053" s="1151"/>
      <c r="AL1053"/>
      <c r="AM1053"/>
      <c r="AN1053"/>
      <c r="AO1053"/>
      <c r="AP1053"/>
      <c r="AQ1053" s="333"/>
      <c r="AR1053"/>
      <c r="AS1053"/>
      <c r="AT1053"/>
      <c r="AU1053"/>
    </row>
    <row r="1054" spans="1:47" ht="12.75" customHeight="1" x14ac:dyDescent="0.35">
      <c r="A1054" s="311">
        <f>FrontPage!$N$2</f>
        <v>1</v>
      </c>
      <c r="B1054" s="311" t="str">
        <f t="shared" si="164"/>
        <v>RO13856.2</v>
      </c>
      <c r="C1054" s="311">
        <f t="shared" si="161"/>
        <v>202526</v>
      </c>
      <c r="D1054" s="1148" t="s">
        <v>264</v>
      </c>
      <c r="E1054" s="311">
        <v>385</v>
      </c>
      <c r="F1054" s="311" t="s">
        <v>553</v>
      </c>
      <c r="G1054" s="311">
        <f t="shared" si="165"/>
        <v>0</v>
      </c>
      <c r="H1054" s="1153">
        <f t="shared" ca="1" si="163"/>
        <v>0</v>
      </c>
      <c r="I1054" s="311">
        <f t="shared" si="162"/>
        <v>6.2</v>
      </c>
      <c r="J1054" s="1151"/>
      <c r="AL1054"/>
      <c r="AM1054"/>
      <c r="AN1054"/>
      <c r="AO1054"/>
      <c r="AP1054"/>
      <c r="AQ1054" s="333"/>
      <c r="AR1054"/>
      <c r="AS1054"/>
      <c r="AT1054"/>
      <c r="AU1054"/>
    </row>
    <row r="1055" spans="1:47" ht="12.75" customHeight="1" x14ac:dyDescent="0.35">
      <c r="A1055" s="311">
        <f>FrontPage!$N$2</f>
        <v>1</v>
      </c>
      <c r="B1055" s="311" t="str">
        <f t="shared" si="164"/>
        <v>RO13857</v>
      </c>
      <c r="C1055" s="311">
        <f t="shared" si="161"/>
        <v>202526</v>
      </c>
      <c r="D1055" s="1148" t="s">
        <v>264</v>
      </c>
      <c r="E1055" s="311">
        <v>385</v>
      </c>
      <c r="F1055" s="311" t="s">
        <v>554</v>
      </c>
      <c r="G1055" s="311">
        <f t="shared" si="165"/>
        <v>0</v>
      </c>
      <c r="H1055" s="1153">
        <f t="shared" ca="1" si="163"/>
        <v>0</v>
      </c>
      <c r="I1055" s="311">
        <f t="shared" si="162"/>
        <v>7</v>
      </c>
      <c r="J1055" s="1151"/>
      <c r="AL1055"/>
      <c r="AM1055"/>
      <c r="AN1055"/>
      <c r="AO1055"/>
      <c r="AP1055"/>
      <c r="AQ1055" s="333"/>
      <c r="AR1055"/>
      <c r="AS1055"/>
      <c r="AT1055"/>
      <c r="AU1055"/>
    </row>
    <row r="1056" spans="1:47" ht="12.75" customHeight="1" x14ac:dyDescent="0.35">
      <c r="A1056" s="311">
        <f>FrontPage!$N$2</f>
        <v>1</v>
      </c>
      <c r="B1056" s="311" t="str">
        <f t="shared" si="164"/>
        <v>RO13858</v>
      </c>
      <c r="C1056" s="311">
        <f t="shared" si="161"/>
        <v>202526</v>
      </c>
      <c r="D1056" s="1148" t="s">
        <v>264</v>
      </c>
      <c r="E1056" s="311">
        <v>385</v>
      </c>
      <c r="F1056" s="311" t="s">
        <v>555</v>
      </c>
      <c r="G1056" s="311">
        <f t="shared" si="165"/>
        <v>0</v>
      </c>
      <c r="H1056" s="1153">
        <f t="shared" ca="1" si="163"/>
        <v>0</v>
      </c>
      <c r="I1056" s="311">
        <f t="shared" si="162"/>
        <v>8</v>
      </c>
      <c r="J1056" s="1151"/>
      <c r="AL1056"/>
      <c r="AM1056"/>
      <c r="AN1056"/>
      <c r="AO1056"/>
      <c r="AP1056"/>
      <c r="AQ1056" s="333"/>
      <c r="AR1056"/>
      <c r="AS1056"/>
      <c r="AT1056"/>
      <c r="AU1056"/>
    </row>
    <row r="1057" spans="1:47" ht="12.75" customHeight="1" x14ac:dyDescent="0.35">
      <c r="A1057" s="311">
        <f>FrontPage!$N$2</f>
        <v>1</v>
      </c>
      <c r="B1057" s="311" t="str">
        <f t="shared" si="164"/>
        <v>RO138510</v>
      </c>
      <c r="C1057" s="311">
        <f t="shared" ref="C1057:C1120" si="166">year</f>
        <v>202526</v>
      </c>
      <c r="D1057" s="1148" t="s">
        <v>264</v>
      </c>
      <c r="E1057" s="311">
        <v>385</v>
      </c>
      <c r="F1057" s="311" t="s">
        <v>557</v>
      </c>
      <c r="G1057" s="311">
        <f t="shared" si="165"/>
        <v>0</v>
      </c>
      <c r="H1057" s="1153">
        <f t="shared" ca="1" si="163"/>
        <v>0</v>
      </c>
      <c r="I1057" s="311">
        <f t="shared" si="162"/>
        <v>10</v>
      </c>
      <c r="J1057" s="1151"/>
      <c r="AL1057"/>
      <c r="AM1057"/>
      <c r="AN1057"/>
      <c r="AO1057"/>
      <c r="AP1057"/>
      <c r="AQ1057" s="333"/>
      <c r="AR1057"/>
      <c r="AS1057"/>
      <c r="AT1057"/>
      <c r="AU1057"/>
    </row>
    <row r="1058" spans="1:47" ht="12.75" customHeight="1" x14ac:dyDescent="0.35">
      <c r="A1058" s="311">
        <f>FrontPage!$N$2</f>
        <v>1</v>
      </c>
      <c r="B1058" s="311" t="str">
        <f t="shared" si="164"/>
        <v>RO138511</v>
      </c>
      <c r="C1058" s="311">
        <f t="shared" si="166"/>
        <v>202526</v>
      </c>
      <c r="D1058" s="1148" t="s">
        <v>264</v>
      </c>
      <c r="E1058" s="311">
        <v>385</v>
      </c>
      <c r="F1058" s="311" t="s">
        <v>558</v>
      </c>
      <c r="G1058" s="311">
        <f t="shared" si="165"/>
        <v>0</v>
      </c>
      <c r="H1058" s="1153">
        <f t="shared" ca="1" si="163"/>
        <v>0</v>
      </c>
      <c r="I1058" s="311">
        <f t="shared" si="162"/>
        <v>11</v>
      </c>
      <c r="J1058" s="1151"/>
      <c r="AL1058"/>
      <c r="AM1058"/>
      <c r="AN1058"/>
      <c r="AO1058"/>
      <c r="AP1058"/>
      <c r="AQ1058" s="333"/>
      <c r="AR1058"/>
      <c r="AS1058"/>
      <c r="AT1058"/>
      <c r="AU1058"/>
    </row>
    <row r="1059" spans="1:47" ht="12.75" customHeight="1" x14ac:dyDescent="0.35">
      <c r="A1059" s="311">
        <f>FrontPage!$N$2</f>
        <v>1</v>
      </c>
      <c r="B1059" s="311" t="str">
        <f t="shared" si="164"/>
        <v>RO13901.1</v>
      </c>
      <c r="C1059" s="311">
        <f t="shared" si="166"/>
        <v>202526</v>
      </c>
      <c r="D1059" s="1148" t="s">
        <v>264</v>
      </c>
      <c r="E1059" s="311">
        <v>390</v>
      </c>
      <c r="F1059" s="311" t="s">
        <v>547</v>
      </c>
      <c r="G1059" s="311">
        <f t="shared" si="165"/>
        <v>0</v>
      </c>
      <c r="H1059" s="1153">
        <f t="shared" ca="1" si="163"/>
        <v>0</v>
      </c>
      <c r="I1059" s="311">
        <f t="shared" si="162"/>
        <v>1.1000000000000001</v>
      </c>
      <c r="J1059" s="1151"/>
      <c r="AL1059"/>
      <c r="AM1059"/>
      <c r="AN1059"/>
      <c r="AO1059"/>
      <c r="AP1059"/>
      <c r="AQ1059" s="333"/>
      <c r="AR1059"/>
      <c r="AS1059"/>
      <c r="AT1059"/>
      <c r="AU1059"/>
    </row>
    <row r="1060" spans="1:47" ht="12.75" customHeight="1" x14ac:dyDescent="0.35">
      <c r="A1060" s="311">
        <f>FrontPage!$N$2</f>
        <v>1</v>
      </c>
      <c r="B1060" s="311" t="str">
        <f t="shared" si="164"/>
        <v>RO13901.2</v>
      </c>
      <c r="C1060" s="311">
        <f t="shared" si="166"/>
        <v>202526</v>
      </c>
      <c r="D1060" s="1148" t="s">
        <v>264</v>
      </c>
      <c r="E1060" s="311">
        <v>390</v>
      </c>
      <c r="F1060" s="311" t="s">
        <v>548</v>
      </c>
      <c r="G1060" s="311">
        <f t="shared" si="165"/>
        <v>0</v>
      </c>
      <c r="H1060" s="1153">
        <f t="shared" ca="1" si="163"/>
        <v>0</v>
      </c>
      <c r="I1060" s="311">
        <f t="shared" si="162"/>
        <v>1.2</v>
      </c>
      <c r="J1060" s="1151"/>
      <c r="AL1060"/>
      <c r="AM1060"/>
      <c r="AN1060"/>
      <c r="AO1060"/>
      <c r="AP1060"/>
      <c r="AQ1060" s="333"/>
      <c r="AR1060"/>
      <c r="AS1060"/>
      <c r="AT1060"/>
      <c r="AU1060"/>
    </row>
    <row r="1061" spans="1:47" ht="12.75" customHeight="1" x14ac:dyDescent="0.35">
      <c r="A1061" s="311">
        <f>FrontPage!$N$2</f>
        <v>1</v>
      </c>
      <c r="B1061" s="311" t="str">
        <f t="shared" si="164"/>
        <v>RO13902</v>
      </c>
      <c r="C1061" s="311">
        <f t="shared" si="166"/>
        <v>202526</v>
      </c>
      <c r="D1061" s="1148" t="s">
        <v>264</v>
      </c>
      <c r="E1061" s="311">
        <v>390</v>
      </c>
      <c r="F1061" s="311" t="s">
        <v>546</v>
      </c>
      <c r="G1061" s="311">
        <f t="shared" si="165"/>
        <v>0</v>
      </c>
      <c r="H1061" s="1153">
        <f t="shared" ca="1" si="163"/>
        <v>0</v>
      </c>
      <c r="I1061" s="311">
        <f t="shared" si="162"/>
        <v>2</v>
      </c>
      <c r="J1061" s="1151"/>
      <c r="AL1061"/>
      <c r="AM1061"/>
      <c r="AN1061"/>
      <c r="AO1061"/>
      <c r="AP1061"/>
      <c r="AQ1061" s="333"/>
      <c r="AR1061"/>
      <c r="AS1061"/>
      <c r="AT1061"/>
      <c r="AU1061"/>
    </row>
    <row r="1062" spans="1:47" ht="12.75" customHeight="1" x14ac:dyDescent="0.35">
      <c r="A1062" s="311">
        <f>FrontPage!$N$2</f>
        <v>1</v>
      </c>
      <c r="B1062" s="311" t="str">
        <f t="shared" si="164"/>
        <v>RO13903</v>
      </c>
      <c r="C1062" s="311">
        <f t="shared" si="166"/>
        <v>202526</v>
      </c>
      <c r="D1062" s="1148" t="s">
        <v>264</v>
      </c>
      <c r="E1062" s="311">
        <v>390</v>
      </c>
      <c r="F1062" s="311" t="s">
        <v>549</v>
      </c>
      <c r="G1062" s="311">
        <f t="shared" si="165"/>
        <v>0</v>
      </c>
      <c r="H1062" s="1153">
        <f t="shared" ca="1" si="163"/>
        <v>0</v>
      </c>
      <c r="I1062" s="311">
        <f t="shared" si="162"/>
        <v>3</v>
      </c>
      <c r="J1062" s="1151"/>
      <c r="AL1062"/>
      <c r="AM1062"/>
      <c r="AN1062"/>
      <c r="AO1062"/>
      <c r="AP1062"/>
      <c r="AQ1062" s="333"/>
      <c r="AR1062"/>
      <c r="AS1062"/>
      <c r="AT1062"/>
      <c r="AU1062"/>
    </row>
    <row r="1063" spans="1:47" ht="12.75" customHeight="1" x14ac:dyDescent="0.35">
      <c r="A1063" s="311">
        <f>FrontPage!$N$2</f>
        <v>1</v>
      </c>
      <c r="B1063" s="311" t="str">
        <f t="shared" si="164"/>
        <v>RO13905</v>
      </c>
      <c r="C1063" s="311">
        <f t="shared" si="166"/>
        <v>202526</v>
      </c>
      <c r="D1063" s="1148" t="s">
        <v>264</v>
      </c>
      <c r="E1063" s="311">
        <v>390</v>
      </c>
      <c r="F1063" s="311" t="s">
        <v>551</v>
      </c>
      <c r="G1063" s="311">
        <f t="shared" si="165"/>
        <v>0</v>
      </c>
      <c r="H1063" s="1153">
        <f t="shared" ca="1" si="163"/>
        <v>0</v>
      </c>
      <c r="I1063" s="311">
        <f t="shared" si="162"/>
        <v>5</v>
      </c>
      <c r="J1063" s="1151"/>
      <c r="AL1063"/>
      <c r="AM1063"/>
      <c r="AN1063"/>
      <c r="AO1063"/>
      <c r="AP1063"/>
      <c r="AQ1063" s="333"/>
      <c r="AR1063"/>
      <c r="AS1063"/>
      <c r="AT1063"/>
      <c r="AU1063"/>
    </row>
    <row r="1064" spans="1:47" ht="12.75" customHeight="1" x14ac:dyDescent="0.35">
      <c r="A1064" s="311">
        <f>FrontPage!$N$2</f>
        <v>1</v>
      </c>
      <c r="B1064" s="311" t="str">
        <f t="shared" si="164"/>
        <v>RO13906.1</v>
      </c>
      <c r="C1064" s="311">
        <f t="shared" si="166"/>
        <v>202526</v>
      </c>
      <c r="D1064" s="1148" t="s">
        <v>264</v>
      </c>
      <c r="E1064" s="311">
        <v>390</v>
      </c>
      <c r="F1064" s="311" t="s">
        <v>552</v>
      </c>
      <c r="G1064" s="311">
        <f t="shared" si="165"/>
        <v>0</v>
      </c>
      <c r="H1064" s="1153">
        <f t="shared" ca="1" si="163"/>
        <v>0</v>
      </c>
      <c r="I1064" s="311">
        <f t="shared" si="162"/>
        <v>6.1</v>
      </c>
      <c r="J1064" s="1151"/>
      <c r="AL1064"/>
      <c r="AM1064"/>
      <c r="AN1064"/>
      <c r="AO1064"/>
      <c r="AP1064"/>
      <c r="AQ1064" s="333"/>
      <c r="AR1064"/>
      <c r="AS1064"/>
      <c r="AT1064"/>
      <c r="AU1064"/>
    </row>
    <row r="1065" spans="1:47" ht="12.75" customHeight="1" x14ac:dyDescent="0.35">
      <c r="A1065" s="311">
        <f>FrontPage!$N$2</f>
        <v>1</v>
      </c>
      <c r="B1065" s="311" t="str">
        <f t="shared" si="164"/>
        <v>RO13906.2</v>
      </c>
      <c r="C1065" s="311">
        <f t="shared" si="166"/>
        <v>202526</v>
      </c>
      <c r="D1065" s="1148" t="s">
        <v>264</v>
      </c>
      <c r="E1065" s="311">
        <v>390</v>
      </c>
      <c r="F1065" s="311" t="s">
        <v>553</v>
      </c>
      <c r="G1065" s="311">
        <f t="shared" si="165"/>
        <v>0</v>
      </c>
      <c r="H1065" s="1153">
        <f t="shared" ca="1" si="163"/>
        <v>0</v>
      </c>
      <c r="I1065" s="311">
        <f t="shared" si="162"/>
        <v>6.2</v>
      </c>
      <c r="J1065" s="1151"/>
      <c r="AL1065"/>
      <c r="AM1065"/>
      <c r="AN1065"/>
      <c r="AO1065"/>
      <c r="AP1065"/>
      <c r="AQ1065" s="333"/>
      <c r="AR1065"/>
      <c r="AS1065"/>
      <c r="AT1065"/>
      <c r="AU1065"/>
    </row>
    <row r="1066" spans="1:47" ht="12.75" customHeight="1" x14ac:dyDescent="0.35">
      <c r="A1066" s="311">
        <f>FrontPage!$N$2</f>
        <v>1</v>
      </c>
      <c r="B1066" s="311" t="str">
        <f t="shared" si="164"/>
        <v>RO13907</v>
      </c>
      <c r="C1066" s="311">
        <f t="shared" si="166"/>
        <v>202526</v>
      </c>
      <c r="D1066" s="1148" t="s">
        <v>264</v>
      </c>
      <c r="E1066" s="311">
        <v>390</v>
      </c>
      <c r="F1066" s="311" t="s">
        <v>554</v>
      </c>
      <c r="G1066" s="311">
        <f t="shared" si="165"/>
        <v>0</v>
      </c>
      <c r="H1066" s="1153">
        <f t="shared" ca="1" si="163"/>
        <v>0</v>
      </c>
      <c r="I1066" s="311">
        <f t="shared" si="162"/>
        <v>7</v>
      </c>
      <c r="J1066" s="1151"/>
      <c r="AL1066"/>
      <c r="AM1066"/>
      <c r="AN1066"/>
      <c r="AO1066"/>
      <c r="AP1066"/>
      <c r="AQ1066" s="333"/>
      <c r="AR1066"/>
      <c r="AS1066"/>
      <c r="AT1066"/>
      <c r="AU1066"/>
    </row>
    <row r="1067" spans="1:47" ht="12.75" customHeight="1" x14ac:dyDescent="0.35">
      <c r="A1067" s="311">
        <f>FrontPage!$N$2</f>
        <v>1</v>
      </c>
      <c r="B1067" s="311" t="str">
        <f t="shared" si="164"/>
        <v>RO13908</v>
      </c>
      <c r="C1067" s="311">
        <f t="shared" si="166"/>
        <v>202526</v>
      </c>
      <c r="D1067" s="1148" t="s">
        <v>264</v>
      </c>
      <c r="E1067" s="311">
        <v>390</v>
      </c>
      <c r="F1067" s="311" t="s">
        <v>555</v>
      </c>
      <c r="G1067" s="311">
        <f t="shared" si="165"/>
        <v>0</v>
      </c>
      <c r="H1067" s="1153">
        <f t="shared" ca="1" si="163"/>
        <v>0</v>
      </c>
      <c r="I1067" s="311">
        <f t="shared" si="162"/>
        <v>8</v>
      </c>
      <c r="J1067" s="1151"/>
      <c r="AL1067"/>
      <c r="AM1067"/>
      <c r="AN1067"/>
      <c r="AO1067"/>
      <c r="AP1067"/>
      <c r="AQ1067" s="333"/>
      <c r="AR1067"/>
      <c r="AS1067"/>
      <c r="AT1067"/>
      <c r="AU1067"/>
    </row>
    <row r="1068" spans="1:47" ht="12.75" customHeight="1" x14ac:dyDescent="0.35">
      <c r="A1068" s="311">
        <f>FrontPage!$N$2</f>
        <v>1</v>
      </c>
      <c r="B1068" s="311" t="str">
        <f t="shared" si="164"/>
        <v>RO139010</v>
      </c>
      <c r="C1068" s="311">
        <f t="shared" si="166"/>
        <v>202526</v>
      </c>
      <c r="D1068" s="1148" t="s">
        <v>264</v>
      </c>
      <c r="E1068" s="311">
        <v>390</v>
      </c>
      <c r="F1068" s="311" t="s">
        <v>557</v>
      </c>
      <c r="G1068" s="311">
        <f t="shared" si="165"/>
        <v>0</v>
      </c>
      <c r="H1068" s="1153">
        <f t="shared" ca="1" si="163"/>
        <v>0</v>
      </c>
      <c r="I1068" s="311">
        <f t="shared" ref="I1068:I1131" si="167">VLOOKUP(F1068,CIndex,2,FALSE)</f>
        <v>10</v>
      </c>
      <c r="J1068" s="1151"/>
      <c r="AL1068"/>
      <c r="AM1068"/>
      <c r="AN1068"/>
      <c r="AO1068"/>
      <c r="AP1068"/>
      <c r="AQ1068" s="333"/>
      <c r="AR1068"/>
      <c r="AS1068"/>
      <c r="AT1068"/>
      <c r="AU1068"/>
    </row>
    <row r="1069" spans="1:47" ht="12.75" customHeight="1" x14ac:dyDescent="0.35">
      <c r="A1069" s="311">
        <f>FrontPage!$N$2</f>
        <v>1</v>
      </c>
      <c r="B1069" s="311" t="str">
        <f t="shared" si="164"/>
        <v>RO139011</v>
      </c>
      <c r="C1069" s="311">
        <f t="shared" si="166"/>
        <v>202526</v>
      </c>
      <c r="D1069" s="1148" t="s">
        <v>264</v>
      </c>
      <c r="E1069" s="311">
        <v>390</v>
      </c>
      <c r="F1069" s="311" t="s">
        <v>558</v>
      </c>
      <c r="G1069" s="311">
        <f t="shared" si="165"/>
        <v>0</v>
      </c>
      <c r="H1069" s="1153">
        <f t="shared" ref="H1069:H1132" ca="1" si="168">IF(UANumber = 0,0,IF(VLOOKUP(E1069,INDIRECT("_"&amp;D1069),MATCH(F1069,INDIRECT("_"&amp;D1069&amp;$I$2),0),FALSE)="",0,VLOOKUP(E1069,INDIRECT("_"&amp;D1069),MATCH(F1069,INDIRECT("_"&amp;D1069&amp;$I$2),0),FALSE)))</f>
        <v>0</v>
      </c>
      <c r="I1069" s="311">
        <f t="shared" si="167"/>
        <v>11</v>
      </c>
      <c r="J1069" s="1151"/>
      <c r="AL1069"/>
      <c r="AM1069"/>
      <c r="AN1069"/>
      <c r="AO1069"/>
      <c r="AP1069"/>
      <c r="AQ1069" s="333"/>
      <c r="AR1069"/>
      <c r="AS1069"/>
      <c r="AT1069"/>
      <c r="AU1069"/>
    </row>
    <row r="1070" spans="1:47" ht="12.75" customHeight="1" x14ac:dyDescent="0.35">
      <c r="A1070" s="311">
        <f>FrontPage!$N$2</f>
        <v>1</v>
      </c>
      <c r="B1070" s="311" t="str">
        <f t="shared" si="164"/>
        <v>RO13911.1</v>
      </c>
      <c r="C1070" s="311">
        <f t="shared" si="166"/>
        <v>202526</v>
      </c>
      <c r="D1070" s="1148" t="s">
        <v>264</v>
      </c>
      <c r="E1070" s="311">
        <v>391</v>
      </c>
      <c r="F1070" s="311" t="s">
        <v>547</v>
      </c>
      <c r="G1070" s="311">
        <f t="shared" si="165"/>
        <v>0</v>
      </c>
      <c r="H1070" s="1153">
        <f t="shared" ca="1" si="168"/>
        <v>0</v>
      </c>
      <c r="I1070" s="311">
        <f t="shared" si="167"/>
        <v>1.1000000000000001</v>
      </c>
      <c r="J1070" s="1151"/>
      <c r="AL1070"/>
      <c r="AM1070"/>
      <c r="AN1070"/>
      <c r="AO1070"/>
      <c r="AP1070"/>
      <c r="AQ1070" s="333"/>
      <c r="AR1070"/>
      <c r="AS1070"/>
      <c r="AT1070"/>
      <c r="AU1070"/>
    </row>
    <row r="1071" spans="1:47" ht="12.75" customHeight="1" x14ac:dyDescent="0.35">
      <c r="A1071" s="311">
        <f>FrontPage!$N$2</f>
        <v>1</v>
      </c>
      <c r="B1071" s="311" t="str">
        <f t="shared" si="164"/>
        <v>RO13911.2</v>
      </c>
      <c r="C1071" s="311">
        <f t="shared" si="166"/>
        <v>202526</v>
      </c>
      <c r="D1071" s="1148" t="s">
        <v>264</v>
      </c>
      <c r="E1071" s="311">
        <v>391</v>
      </c>
      <c r="F1071" s="311" t="s">
        <v>548</v>
      </c>
      <c r="G1071" s="311">
        <f t="shared" si="165"/>
        <v>0</v>
      </c>
      <c r="H1071" s="1153">
        <f t="shared" ca="1" si="168"/>
        <v>0</v>
      </c>
      <c r="I1071" s="311">
        <f t="shared" si="167"/>
        <v>1.2</v>
      </c>
      <c r="J1071" s="1151"/>
      <c r="AL1071"/>
      <c r="AM1071"/>
      <c r="AN1071"/>
      <c r="AO1071"/>
      <c r="AP1071"/>
      <c r="AQ1071" s="333"/>
      <c r="AR1071"/>
      <c r="AS1071"/>
      <c r="AT1071"/>
      <c r="AU1071"/>
    </row>
    <row r="1072" spans="1:47" ht="12.75" customHeight="1" x14ac:dyDescent="0.35">
      <c r="A1072" s="311">
        <f>FrontPage!$N$2</f>
        <v>1</v>
      </c>
      <c r="B1072" s="311" t="str">
        <f t="shared" si="164"/>
        <v>RO13912</v>
      </c>
      <c r="C1072" s="311">
        <f t="shared" si="166"/>
        <v>202526</v>
      </c>
      <c r="D1072" s="1148" t="s">
        <v>264</v>
      </c>
      <c r="E1072" s="311">
        <v>391</v>
      </c>
      <c r="F1072" s="311" t="s">
        <v>546</v>
      </c>
      <c r="G1072" s="311">
        <f t="shared" si="165"/>
        <v>0</v>
      </c>
      <c r="H1072" s="1153">
        <f t="shared" ca="1" si="168"/>
        <v>0</v>
      </c>
      <c r="I1072" s="311">
        <f t="shared" si="167"/>
        <v>2</v>
      </c>
      <c r="J1072" s="1151"/>
      <c r="AL1072"/>
      <c r="AM1072"/>
      <c r="AN1072"/>
      <c r="AO1072"/>
      <c r="AP1072"/>
      <c r="AQ1072" s="333"/>
      <c r="AR1072"/>
      <c r="AS1072"/>
      <c r="AT1072"/>
      <c r="AU1072"/>
    </row>
    <row r="1073" spans="1:47" ht="12.75" customHeight="1" x14ac:dyDescent="0.35">
      <c r="A1073" s="311">
        <f>FrontPage!$N$2</f>
        <v>1</v>
      </c>
      <c r="B1073" s="311" t="str">
        <f t="shared" si="164"/>
        <v>RO13913</v>
      </c>
      <c r="C1073" s="311">
        <f t="shared" si="166"/>
        <v>202526</v>
      </c>
      <c r="D1073" s="1148" t="s">
        <v>264</v>
      </c>
      <c r="E1073" s="311">
        <v>391</v>
      </c>
      <c r="F1073" s="311" t="s">
        <v>549</v>
      </c>
      <c r="G1073" s="311">
        <f t="shared" si="165"/>
        <v>0</v>
      </c>
      <c r="H1073" s="1153">
        <f t="shared" ca="1" si="168"/>
        <v>0</v>
      </c>
      <c r="I1073" s="311">
        <f t="shared" si="167"/>
        <v>3</v>
      </c>
      <c r="J1073" s="1151"/>
      <c r="AL1073"/>
      <c r="AM1073"/>
      <c r="AN1073"/>
      <c r="AO1073"/>
      <c r="AP1073"/>
      <c r="AQ1073" s="333"/>
      <c r="AR1073"/>
      <c r="AS1073"/>
      <c r="AT1073"/>
      <c r="AU1073"/>
    </row>
    <row r="1074" spans="1:47" ht="12.75" customHeight="1" x14ac:dyDescent="0.35">
      <c r="A1074" s="311">
        <f>FrontPage!$N$2</f>
        <v>1</v>
      </c>
      <c r="B1074" s="311" t="str">
        <f t="shared" si="164"/>
        <v>RO13915</v>
      </c>
      <c r="C1074" s="311">
        <f t="shared" si="166"/>
        <v>202526</v>
      </c>
      <c r="D1074" s="1148" t="s">
        <v>264</v>
      </c>
      <c r="E1074" s="311">
        <v>391</v>
      </c>
      <c r="F1074" s="311" t="s">
        <v>551</v>
      </c>
      <c r="G1074" s="311">
        <f t="shared" si="165"/>
        <v>0</v>
      </c>
      <c r="H1074" s="1153">
        <f t="shared" ca="1" si="168"/>
        <v>0</v>
      </c>
      <c r="I1074" s="311">
        <f t="shared" si="167"/>
        <v>5</v>
      </c>
      <c r="J1074" s="1151"/>
      <c r="AL1074"/>
      <c r="AM1074"/>
      <c r="AN1074"/>
      <c r="AO1074"/>
      <c r="AP1074"/>
      <c r="AQ1074" s="333"/>
      <c r="AR1074"/>
      <c r="AS1074"/>
      <c r="AT1074"/>
      <c r="AU1074"/>
    </row>
    <row r="1075" spans="1:47" ht="12.75" customHeight="1" x14ac:dyDescent="0.35">
      <c r="A1075" s="311">
        <f>FrontPage!$N$2</f>
        <v>1</v>
      </c>
      <c r="B1075" s="311" t="str">
        <f t="shared" si="164"/>
        <v>RO13916.1</v>
      </c>
      <c r="C1075" s="311">
        <f t="shared" si="166"/>
        <v>202526</v>
      </c>
      <c r="D1075" s="1148" t="s">
        <v>264</v>
      </c>
      <c r="E1075" s="311">
        <v>391</v>
      </c>
      <c r="F1075" s="311" t="s">
        <v>552</v>
      </c>
      <c r="G1075" s="311">
        <f t="shared" si="165"/>
        <v>0</v>
      </c>
      <c r="H1075" s="1153">
        <f t="shared" ca="1" si="168"/>
        <v>0</v>
      </c>
      <c r="I1075" s="311">
        <f t="shared" si="167"/>
        <v>6.1</v>
      </c>
      <c r="J1075" s="1151"/>
      <c r="AL1075"/>
      <c r="AM1075"/>
      <c r="AN1075"/>
      <c r="AO1075"/>
      <c r="AP1075"/>
      <c r="AQ1075" s="333"/>
      <c r="AR1075"/>
      <c r="AS1075"/>
      <c r="AT1075"/>
      <c r="AU1075"/>
    </row>
    <row r="1076" spans="1:47" ht="12.75" customHeight="1" x14ac:dyDescent="0.35">
      <c r="A1076" s="311">
        <f>FrontPage!$N$2</f>
        <v>1</v>
      </c>
      <c r="B1076" s="311" t="str">
        <f t="shared" ref="B1076:B1139" si="169">D1076&amp;E1076&amp;I1076</f>
        <v>RO13916.2</v>
      </c>
      <c r="C1076" s="311">
        <f t="shared" si="166"/>
        <v>202526</v>
      </c>
      <c r="D1076" s="1148" t="s">
        <v>264</v>
      </c>
      <c r="E1076" s="311">
        <v>391</v>
      </c>
      <c r="F1076" s="311" t="s">
        <v>553</v>
      </c>
      <c r="G1076" s="311">
        <f t="shared" si="165"/>
        <v>0</v>
      </c>
      <c r="H1076" s="1153">
        <f t="shared" ca="1" si="168"/>
        <v>0</v>
      </c>
      <c r="I1076" s="311">
        <f t="shared" si="167"/>
        <v>6.2</v>
      </c>
      <c r="J1076" s="1151"/>
      <c r="AL1076"/>
      <c r="AM1076"/>
      <c r="AN1076"/>
      <c r="AO1076"/>
      <c r="AP1076"/>
      <c r="AQ1076" s="333"/>
      <c r="AR1076"/>
      <c r="AS1076"/>
      <c r="AT1076"/>
      <c r="AU1076"/>
    </row>
    <row r="1077" spans="1:47" ht="12.75" customHeight="1" x14ac:dyDescent="0.35">
      <c r="A1077" s="311">
        <f>FrontPage!$N$2</f>
        <v>1</v>
      </c>
      <c r="B1077" s="311" t="str">
        <f t="shared" si="169"/>
        <v>RO13917</v>
      </c>
      <c r="C1077" s="311">
        <f t="shared" si="166"/>
        <v>202526</v>
      </c>
      <c r="D1077" s="1148" t="s">
        <v>264</v>
      </c>
      <c r="E1077" s="311">
        <v>391</v>
      </c>
      <c r="F1077" s="311" t="s">
        <v>554</v>
      </c>
      <c r="G1077" s="311">
        <f t="shared" si="165"/>
        <v>0</v>
      </c>
      <c r="H1077" s="1153">
        <f t="shared" ca="1" si="168"/>
        <v>0</v>
      </c>
      <c r="I1077" s="311">
        <f t="shared" si="167"/>
        <v>7</v>
      </c>
      <c r="J1077" s="1151"/>
      <c r="AL1077"/>
      <c r="AM1077"/>
      <c r="AN1077"/>
      <c r="AO1077"/>
      <c r="AP1077"/>
      <c r="AQ1077" s="333"/>
      <c r="AR1077"/>
      <c r="AS1077"/>
      <c r="AT1077"/>
      <c r="AU1077"/>
    </row>
    <row r="1078" spans="1:47" ht="12.75" customHeight="1" x14ac:dyDescent="0.35">
      <c r="A1078" s="311">
        <f>FrontPage!$N$2</f>
        <v>1</v>
      </c>
      <c r="B1078" s="311" t="str">
        <f t="shared" si="169"/>
        <v>RO13918</v>
      </c>
      <c r="C1078" s="311">
        <f t="shared" si="166"/>
        <v>202526</v>
      </c>
      <c r="D1078" s="1148" t="s">
        <v>264</v>
      </c>
      <c r="E1078" s="311">
        <v>391</v>
      </c>
      <c r="F1078" s="311" t="s">
        <v>555</v>
      </c>
      <c r="G1078" s="311">
        <f t="shared" si="165"/>
        <v>0</v>
      </c>
      <c r="H1078" s="1153">
        <f t="shared" ca="1" si="168"/>
        <v>0</v>
      </c>
      <c r="I1078" s="311">
        <f t="shared" si="167"/>
        <v>8</v>
      </c>
      <c r="J1078" s="1151"/>
      <c r="AL1078"/>
      <c r="AM1078"/>
      <c r="AN1078"/>
      <c r="AO1078"/>
      <c r="AP1078"/>
      <c r="AQ1078" s="333"/>
      <c r="AR1078"/>
      <c r="AS1078"/>
      <c r="AT1078"/>
      <c r="AU1078"/>
    </row>
    <row r="1079" spans="1:47" ht="12.75" customHeight="1" x14ac:dyDescent="0.35">
      <c r="A1079" s="311">
        <f>FrontPage!$N$2</f>
        <v>1</v>
      </c>
      <c r="B1079" s="311" t="str">
        <f t="shared" si="169"/>
        <v>RO139110</v>
      </c>
      <c r="C1079" s="311">
        <f t="shared" si="166"/>
        <v>202526</v>
      </c>
      <c r="D1079" s="1148" t="s">
        <v>264</v>
      </c>
      <c r="E1079" s="311">
        <v>391</v>
      </c>
      <c r="F1079" s="311" t="s">
        <v>557</v>
      </c>
      <c r="G1079" s="311">
        <f t="shared" si="165"/>
        <v>0</v>
      </c>
      <c r="H1079" s="1153">
        <f t="shared" ca="1" si="168"/>
        <v>0</v>
      </c>
      <c r="I1079" s="311">
        <f t="shared" si="167"/>
        <v>10</v>
      </c>
      <c r="J1079" s="1151"/>
      <c r="AL1079"/>
      <c r="AM1079"/>
      <c r="AN1079"/>
      <c r="AO1079"/>
      <c r="AP1079"/>
      <c r="AQ1079" s="333"/>
      <c r="AR1079"/>
      <c r="AS1079"/>
      <c r="AT1079"/>
      <c r="AU1079"/>
    </row>
    <row r="1080" spans="1:47" ht="12.75" customHeight="1" x14ac:dyDescent="0.35">
      <c r="A1080" s="311">
        <f>FrontPage!$N$2</f>
        <v>1</v>
      </c>
      <c r="B1080" s="311" t="str">
        <f t="shared" si="169"/>
        <v>RO139111</v>
      </c>
      <c r="C1080" s="311">
        <f t="shared" si="166"/>
        <v>202526</v>
      </c>
      <c r="D1080" s="1148" t="s">
        <v>264</v>
      </c>
      <c r="E1080" s="311">
        <v>391</v>
      </c>
      <c r="F1080" s="311" t="s">
        <v>558</v>
      </c>
      <c r="G1080" s="311">
        <f t="shared" si="165"/>
        <v>0</v>
      </c>
      <c r="H1080" s="1153">
        <f t="shared" ca="1" si="168"/>
        <v>0</v>
      </c>
      <c r="I1080" s="311">
        <f t="shared" si="167"/>
        <v>11</v>
      </c>
      <c r="J1080" s="1151"/>
      <c r="AL1080"/>
      <c r="AM1080"/>
      <c r="AN1080"/>
      <c r="AO1080"/>
      <c r="AP1080"/>
      <c r="AQ1080" s="333"/>
      <c r="AR1080"/>
      <c r="AS1080"/>
      <c r="AT1080"/>
      <c r="AU1080"/>
    </row>
    <row r="1081" spans="1:47" ht="12.75" customHeight="1" x14ac:dyDescent="0.35">
      <c r="A1081" s="311">
        <f>FrontPage!$N$2</f>
        <v>1</v>
      </c>
      <c r="B1081" s="311" t="str">
        <f t="shared" si="169"/>
        <v>RO13921.1</v>
      </c>
      <c r="C1081" s="311">
        <f t="shared" si="166"/>
        <v>202526</v>
      </c>
      <c r="D1081" s="1148" t="s">
        <v>264</v>
      </c>
      <c r="E1081" s="311">
        <v>392</v>
      </c>
      <c r="F1081" s="311" t="s">
        <v>547</v>
      </c>
      <c r="G1081" s="311">
        <f t="shared" si="165"/>
        <v>0</v>
      </c>
      <c r="H1081" s="1153">
        <f t="shared" ca="1" si="168"/>
        <v>0</v>
      </c>
      <c r="I1081" s="311">
        <f t="shared" si="167"/>
        <v>1.1000000000000001</v>
      </c>
      <c r="J1081" s="1151"/>
      <c r="AL1081"/>
      <c r="AM1081"/>
      <c r="AN1081"/>
      <c r="AO1081"/>
      <c r="AP1081"/>
      <c r="AQ1081" s="333"/>
      <c r="AR1081"/>
      <c r="AS1081"/>
      <c r="AT1081"/>
      <c r="AU1081"/>
    </row>
    <row r="1082" spans="1:47" ht="12.75" customHeight="1" x14ac:dyDescent="0.35">
      <c r="A1082" s="311">
        <f>FrontPage!$N$2</f>
        <v>1</v>
      </c>
      <c r="B1082" s="311" t="str">
        <f t="shared" si="169"/>
        <v>RO13921.2</v>
      </c>
      <c r="C1082" s="311">
        <f t="shared" si="166"/>
        <v>202526</v>
      </c>
      <c r="D1082" s="1148" t="s">
        <v>264</v>
      </c>
      <c r="E1082" s="311">
        <v>392</v>
      </c>
      <c r="F1082" s="311" t="s">
        <v>548</v>
      </c>
      <c r="G1082" s="311">
        <f t="shared" si="165"/>
        <v>0</v>
      </c>
      <c r="H1082" s="1153">
        <f t="shared" ca="1" si="168"/>
        <v>0</v>
      </c>
      <c r="I1082" s="311">
        <f t="shared" si="167"/>
        <v>1.2</v>
      </c>
      <c r="J1082" s="1151"/>
      <c r="AL1082"/>
      <c r="AM1082"/>
      <c r="AN1082"/>
      <c r="AO1082"/>
      <c r="AP1082"/>
      <c r="AQ1082" s="333"/>
      <c r="AR1082"/>
      <c r="AS1082"/>
      <c r="AT1082"/>
      <c r="AU1082"/>
    </row>
    <row r="1083" spans="1:47" ht="12.75" customHeight="1" x14ac:dyDescent="0.35">
      <c r="A1083" s="311">
        <f>FrontPage!$N$2</f>
        <v>1</v>
      </c>
      <c r="B1083" s="311" t="str">
        <f t="shared" si="169"/>
        <v>RO13922</v>
      </c>
      <c r="C1083" s="311">
        <f t="shared" si="166"/>
        <v>202526</v>
      </c>
      <c r="D1083" s="1148" t="s">
        <v>264</v>
      </c>
      <c r="E1083" s="311">
        <v>392</v>
      </c>
      <c r="F1083" s="311" t="s">
        <v>546</v>
      </c>
      <c r="G1083" s="311">
        <f t="shared" si="165"/>
        <v>0</v>
      </c>
      <c r="H1083" s="1153">
        <f t="shared" ca="1" si="168"/>
        <v>0</v>
      </c>
      <c r="I1083" s="311">
        <f t="shared" si="167"/>
        <v>2</v>
      </c>
      <c r="J1083" s="1151"/>
      <c r="AL1083"/>
      <c r="AM1083"/>
      <c r="AN1083"/>
      <c r="AO1083"/>
      <c r="AP1083"/>
      <c r="AQ1083" s="333"/>
      <c r="AR1083"/>
      <c r="AS1083"/>
      <c r="AT1083"/>
      <c r="AU1083"/>
    </row>
    <row r="1084" spans="1:47" ht="12.75" customHeight="1" x14ac:dyDescent="0.35">
      <c r="A1084" s="311">
        <f>FrontPage!$N$2</f>
        <v>1</v>
      </c>
      <c r="B1084" s="311" t="str">
        <f t="shared" si="169"/>
        <v>RO13923</v>
      </c>
      <c r="C1084" s="311">
        <f t="shared" si="166"/>
        <v>202526</v>
      </c>
      <c r="D1084" s="1148" t="s">
        <v>264</v>
      </c>
      <c r="E1084" s="311">
        <v>392</v>
      </c>
      <c r="F1084" s="311" t="s">
        <v>549</v>
      </c>
      <c r="G1084" s="311">
        <f t="shared" si="165"/>
        <v>0</v>
      </c>
      <c r="H1084" s="1153">
        <f t="shared" ca="1" si="168"/>
        <v>0</v>
      </c>
      <c r="I1084" s="311">
        <f t="shared" si="167"/>
        <v>3</v>
      </c>
      <c r="J1084" s="1151"/>
      <c r="AL1084"/>
      <c r="AM1084"/>
      <c r="AN1084"/>
      <c r="AO1084"/>
      <c r="AP1084"/>
      <c r="AQ1084" s="333"/>
      <c r="AR1084"/>
      <c r="AS1084"/>
      <c r="AT1084"/>
      <c r="AU1084"/>
    </row>
    <row r="1085" spans="1:47" ht="12.75" customHeight="1" x14ac:dyDescent="0.35">
      <c r="A1085" s="311">
        <f>FrontPage!$N$2</f>
        <v>1</v>
      </c>
      <c r="B1085" s="311" t="str">
        <f t="shared" si="169"/>
        <v>RO13925</v>
      </c>
      <c r="C1085" s="311">
        <f t="shared" si="166"/>
        <v>202526</v>
      </c>
      <c r="D1085" s="1148" t="s">
        <v>264</v>
      </c>
      <c r="E1085" s="311">
        <v>392</v>
      </c>
      <c r="F1085" s="311" t="s">
        <v>551</v>
      </c>
      <c r="G1085" s="311">
        <f t="shared" si="165"/>
        <v>0</v>
      </c>
      <c r="H1085" s="1153">
        <f t="shared" ca="1" si="168"/>
        <v>0</v>
      </c>
      <c r="I1085" s="311">
        <f t="shared" si="167"/>
        <v>5</v>
      </c>
      <c r="J1085" s="1151"/>
      <c r="AL1085"/>
      <c r="AM1085"/>
      <c r="AN1085"/>
      <c r="AO1085"/>
      <c r="AP1085"/>
      <c r="AQ1085" s="333"/>
      <c r="AR1085"/>
      <c r="AS1085"/>
      <c r="AT1085"/>
      <c r="AU1085"/>
    </row>
    <row r="1086" spans="1:47" ht="12.75" customHeight="1" x14ac:dyDescent="0.35">
      <c r="A1086" s="311">
        <f>FrontPage!$N$2</f>
        <v>1</v>
      </c>
      <c r="B1086" s="311" t="str">
        <f t="shared" si="169"/>
        <v>RO13926.1</v>
      </c>
      <c r="C1086" s="311">
        <f t="shared" si="166"/>
        <v>202526</v>
      </c>
      <c r="D1086" s="1148" t="s">
        <v>264</v>
      </c>
      <c r="E1086" s="311">
        <v>392</v>
      </c>
      <c r="F1086" s="311" t="s">
        <v>552</v>
      </c>
      <c r="G1086" s="311">
        <f t="shared" si="165"/>
        <v>0</v>
      </c>
      <c r="H1086" s="1153">
        <f t="shared" ca="1" si="168"/>
        <v>0</v>
      </c>
      <c r="I1086" s="311">
        <f t="shared" si="167"/>
        <v>6.1</v>
      </c>
      <c r="J1086" s="1151"/>
      <c r="AL1086"/>
      <c r="AM1086"/>
      <c r="AN1086"/>
      <c r="AO1086"/>
      <c r="AP1086"/>
      <c r="AQ1086" s="333"/>
      <c r="AR1086"/>
      <c r="AS1086"/>
      <c r="AT1086"/>
      <c r="AU1086"/>
    </row>
    <row r="1087" spans="1:47" ht="12.75" customHeight="1" x14ac:dyDescent="0.35">
      <c r="A1087" s="311">
        <f>FrontPage!$N$2</f>
        <v>1</v>
      </c>
      <c r="B1087" s="311" t="str">
        <f t="shared" si="169"/>
        <v>RO13926.2</v>
      </c>
      <c r="C1087" s="311">
        <f t="shared" si="166"/>
        <v>202526</v>
      </c>
      <c r="D1087" s="1148" t="s">
        <v>264</v>
      </c>
      <c r="E1087" s="311">
        <v>392</v>
      </c>
      <c r="F1087" s="311" t="s">
        <v>553</v>
      </c>
      <c r="G1087" s="311">
        <f t="shared" si="165"/>
        <v>0</v>
      </c>
      <c r="H1087" s="1153">
        <f t="shared" ca="1" si="168"/>
        <v>0</v>
      </c>
      <c r="I1087" s="311">
        <f t="shared" si="167"/>
        <v>6.2</v>
      </c>
      <c r="J1087" s="1151"/>
      <c r="AL1087"/>
      <c r="AM1087"/>
      <c r="AN1087"/>
      <c r="AO1087"/>
      <c r="AP1087"/>
      <c r="AQ1087" s="333"/>
      <c r="AR1087"/>
      <c r="AS1087"/>
      <c r="AT1087"/>
      <c r="AU1087"/>
    </row>
    <row r="1088" spans="1:47" ht="12.75" customHeight="1" x14ac:dyDescent="0.35">
      <c r="A1088" s="311">
        <f>FrontPage!$N$2</f>
        <v>1</v>
      </c>
      <c r="B1088" s="311" t="str">
        <f t="shared" si="169"/>
        <v>RO13927</v>
      </c>
      <c r="C1088" s="311">
        <f t="shared" si="166"/>
        <v>202526</v>
      </c>
      <c r="D1088" s="1148" t="s">
        <v>264</v>
      </c>
      <c r="E1088" s="311">
        <v>392</v>
      </c>
      <c r="F1088" s="311" t="s">
        <v>554</v>
      </c>
      <c r="G1088" s="311">
        <f t="shared" si="165"/>
        <v>0</v>
      </c>
      <c r="H1088" s="1153">
        <f t="shared" ca="1" si="168"/>
        <v>0</v>
      </c>
      <c r="I1088" s="311">
        <f t="shared" si="167"/>
        <v>7</v>
      </c>
      <c r="J1088" s="1151"/>
      <c r="AL1088"/>
      <c r="AM1088"/>
      <c r="AN1088"/>
      <c r="AO1088"/>
      <c r="AP1088"/>
      <c r="AQ1088" s="333"/>
      <c r="AR1088"/>
      <c r="AS1088"/>
      <c r="AT1088"/>
      <c r="AU1088"/>
    </row>
    <row r="1089" spans="1:47" ht="12.75" customHeight="1" x14ac:dyDescent="0.35">
      <c r="A1089" s="311">
        <f>FrontPage!$N$2</f>
        <v>1</v>
      </c>
      <c r="B1089" s="311" t="str">
        <f t="shared" si="169"/>
        <v>RO13928</v>
      </c>
      <c r="C1089" s="311">
        <f t="shared" si="166"/>
        <v>202526</v>
      </c>
      <c r="D1089" s="1148" t="s">
        <v>264</v>
      </c>
      <c r="E1089" s="311">
        <v>392</v>
      </c>
      <c r="F1089" s="311" t="s">
        <v>555</v>
      </c>
      <c r="G1089" s="311">
        <f t="shared" si="165"/>
        <v>0</v>
      </c>
      <c r="H1089" s="1153">
        <f t="shared" ca="1" si="168"/>
        <v>0</v>
      </c>
      <c r="I1089" s="311">
        <f t="shared" si="167"/>
        <v>8</v>
      </c>
      <c r="J1089" s="1151"/>
      <c r="AL1089"/>
      <c r="AM1089"/>
      <c r="AN1089"/>
      <c r="AO1089"/>
      <c r="AP1089"/>
      <c r="AQ1089" s="333"/>
      <c r="AR1089"/>
      <c r="AS1089"/>
      <c r="AT1089"/>
      <c r="AU1089"/>
    </row>
    <row r="1090" spans="1:47" ht="12.75" customHeight="1" x14ac:dyDescent="0.35">
      <c r="A1090" s="311">
        <f>FrontPage!$N$2</f>
        <v>1</v>
      </c>
      <c r="B1090" s="311" t="str">
        <f t="shared" si="169"/>
        <v>RO139210</v>
      </c>
      <c r="C1090" s="311">
        <f t="shared" si="166"/>
        <v>202526</v>
      </c>
      <c r="D1090" s="1148" t="s">
        <v>264</v>
      </c>
      <c r="E1090" s="311">
        <v>392</v>
      </c>
      <c r="F1090" s="311" t="s">
        <v>557</v>
      </c>
      <c r="G1090" s="311">
        <f t="shared" si="165"/>
        <v>0</v>
      </c>
      <c r="H1090" s="1153">
        <f t="shared" ca="1" si="168"/>
        <v>0</v>
      </c>
      <c r="I1090" s="311">
        <f t="shared" si="167"/>
        <v>10</v>
      </c>
      <c r="J1090" s="1151"/>
      <c r="AL1090"/>
      <c r="AM1090"/>
      <c r="AN1090"/>
      <c r="AO1090"/>
      <c r="AP1090"/>
      <c r="AQ1090" s="333"/>
      <c r="AR1090"/>
      <c r="AS1090"/>
      <c r="AT1090"/>
      <c r="AU1090"/>
    </row>
    <row r="1091" spans="1:47" ht="12.75" customHeight="1" x14ac:dyDescent="0.35">
      <c r="A1091" s="311">
        <f>FrontPage!$N$2</f>
        <v>1</v>
      </c>
      <c r="B1091" s="311" t="str">
        <f t="shared" si="169"/>
        <v>RO139211</v>
      </c>
      <c r="C1091" s="311">
        <f t="shared" si="166"/>
        <v>202526</v>
      </c>
      <c r="D1091" s="1148" t="s">
        <v>264</v>
      </c>
      <c r="E1091" s="311">
        <v>392</v>
      </c>
      <c r="F1091" s="311" t="s">
        <v>558</v>
      </c>
      <c r="G1091" s="311">
        <f t="shared" si="165"/>
        <v>0</v>
      </c>
      <c r="H1091" s="1153">
        <f t="shared" ca="1" si="168"/>
        <v>0</v>
      </c>
      <c r="I1091" s="311">
        <f t="shared" si="167"/>
        <v>11</v>
      </c>
      <c r="J1091" s="1151"/>
      <c r="AL1091"/>
      <c r="AM1091"/>
      <c r="AN1091"/>
      <c r="AO1091"/>
      <c r="AP1091"/>
      <c r="AQ1091" s="333"/>
      <c r="AR1091"/>
      <c r="AS1091"/>
      <c r="AT1091"/>
      <c r="AU1091"/>
    </row>
    <row r="1092" spans="1:47" ht="12.75" customHeight="1" x14ac:dyDescent="0.35">
      <c r="A1092" s="311">
        <f>FrontPage!$N$2</f>
        <v>1</v>
      </c>
      <c r="B1092" s="311" t="str">
        <f t="shared" si="169"/>
        <v>RO13931.1</v>
      </c>
      <c r="C1092" s="311">
        <f t="shared" si="166"/>
        <v>202526</v>
      </c>
      <c r="D1092" s="1148" t="s">
        <v>264</v>
      </c>
      <c r="E1092" s="311">
        <v>393</v>
      </c>
      <c r="F1092" s="311" t="s">
        <v>547</v>
      </c>
      <c r="G1092" s="311">
        <f t="shared" si="165"/>
        <v>0</v>
      </c>
      <c r="H1092" s="1153">
        <f t="shared" ca="1" si="168"/>
        <v>0</v>
      </c>
      <c r="I1092" s="311">
        <f t="shared" si="167"/>
        <v>1.1000000000000001</v>
      </c>
      <c r="J1092" s="1151"/>
      <c r="AL1092"/>
      <c r="AM1092"/>
      <c r="AN1092"/>
      <c r="AO1092"/>
      <c r="AP1092"/>
      <c r="AQ1092" s="333"/>
      <c r="AR1092"/>
      <c r="AS1092"/>
      <c r="AT1092"/>
      <c r="AU1092"/>
    </row>
    <row r="1093" spans="1:47" ht="12.75" customHeight="1" x14ac:dyDescent="0.35">
      <c r="A1093" s="311">
        <f>FrontPage!$N$2</f>
        <v>1</v>
      </c>
      <c r="B1093" s="311" t="str">
        <f t="shared" si="169"/>
        <v>RO13931.2</v>
      </c>
      <c r="C1093" s="311">
        <f t="shared" si="166"/>
        <v>202526</v>
      </c>
      <c r="D1093" s="1148" t="s">
        <v>264</v>
      </c>
      <c r="E1093" s="311">
        <v>393</v>
      </c>
      <c r="F1093" s="311" t="s">
        <v>548</v>
      </c>
      <c r="G1093" s="311">
        <f t="shared" si="165"/>
        <v>0</v>
      </c>
      <c r="H1093" s="1153">
        <f t="shared" ca="1" si="168"/>
        <v>0</v>
      </c>
      <c r="I1093" s="311">
        <f t="shared" si="167"/>
        <v>1.2</v>
      </c>
      <c r="J1093" s="1151"/>
      <c r="AL1093"/>
      <c r="AM1093"/>
      <c r="AN1093"/>
      <c r="AO1093"/>
      <c r="AP1093"/>
      <c r="AQ1093" s="333"/>
      <c r="AR1093"/>
      <c r="AS1093"/>
      <c r="AT1093"/>
      <c r="AU1093"/>
    </row>
    <row r="1094" spans="1:47" ht="12.75" customHeight="1" x14ac:dyDescent="0.35">
      <c r="A1094" s="311">
        <f>FrontPage!$N$2</f>
        <v>1</v>
      </c>
      <c r="B1094" s="311" t="str">
        <f t="shared" si="169"/>
        <v>RO13932</v>
      </c>
      <c r="C1094" s="311">
        <f t="shared" si="166"/>
        <v>202526</v>
      </c>
      <c r="D1094" s="1148" t="s">
        <v>264</v>
      </c>
      <c r="E1094" s="311">
        <v>393</v>
      </c>
      <c r="F1094" s="311" t="s">
        <v>546</v>
      </c>
      <c r="G1094" s="311">
        <f t="shared" si="165"/>
        <v>0</v>
      </c>
      <c r="H1094" s="1153">
        <f t="shared" ca="1" si="168"/>
        <v>0</v>
      </c>
      <c r="I1094" s="311">
        <f t="shared" si="167"/>
        <v>2</v>
      </c>
      <c r="J1094" s="1151"/>
      <c r="AL1094"/>
      <c r="AM1094"/>
      <c r="AN1094"/>
      <c r="AO1094"/>
      <c r="AP1094"/>
      <c r="AQ1094" s="333"/>
      <c r="AR1094"/>
      <c r="AS1094"/>
      <c r="AT1094"/>
      <c r="AU1094"/>
    </row>
    <row r="1095" spans="1:47" ht="12.75" customHeight="1" x14ac:dyDescent="0.35">
      <c r="A1095" s="311">
        <f>FrontPage!$N$2</f>
        <v>1</v>
      </c>
      <c r="B1095" s="311" t="str">
        <f t="shared" si="169"/>
        <v>RO13933</v>
      </c>
      <c r="C1095" s="311">
        <f t="shared" si="166"/>
        <v>202526</v>
      </c>
      <c r="D1095" s="1148" t="s">
        <v>264</v>
      </c>
      <c r="E1095" s="311">
        <v>393</v>
      </c>
      <c r="F1095" s="311" t="s">
        <v>549</v>
      </c>
      <c r="G1095" s="311">
        <f t="shared" si="165"/>
        <v>0</v>
      </c>
      <c r="H1095" s="1153">
        <f t="shared" ca="1" si="168"/>
        <v>0</v>
      </c>
      <c r="I1095" s="311">
        <f t="shared" si="167"/>
        <v>3</v>
      </c>
      <c r="J1095" s="1151"/>
      <c r="AL1095"/>
      <c r="AM1095"/>
      <c r="AN1095"/>
      <c r="AO1095"/>
      <c r="AP1095"/>
      <c r="AQ1095" s="333"/>
      <c r="AR1095"/>
      <c r="AS1095"/>
      <c r="AT1095"/>
      <c r="AU1095"/>
    </row>
    <row r="1096" spans="1:47" ht="12.75" customHeight="1" x14ac:dyDescent="0.35">
      <c r="A1096" s="311">
        <f>FrontPage!$N$2</f>
        <v>1</v>
      </c>
      <c r="B1096" s="311" t="str">
        <f t="shared" si="169"/>
        <v>RO13935</v>
      </c>
      <c r="C1096" s="311">
        <f t="shared" si="166"/>
        <v>202526</v>
      </c>
      <c r="D1096" s="1148" t="s">
        <v>264</v>
      </c>
      <c r="E1096" s="311">
        <v>393</v>
      </c>
      <c r="F1096" s="311" t="s">
        <v>551</v>
      </c>
      <c r="G1096" s="311">
        <f t="shared" si="165"/>
        <v>0</v>
      </c>
      <c r="H1096" s="1153">
        <f t="shared" ca="1" si="168"/>
        <v>0</v>
      </c>
      <c r="I1096" s="311">
        <f t="shared" si="167"/>
        <v>5</v>
      </c>
      <c r="J1096" s="1151"/>
      <c r="AL1096"/>
      <c r="AM1096"/>
      <c r="AN1096"/>
      <c r="AO1096"/>
      <c r="AP1096"/>
      <c r="AQ1096" s="333"/>
      <c r="AR1096"/>
      <c r="AS1096"/>
      <c r="AT1096"/>
      <c r="AU1096"/>
    </row>
    <row r="1097" spans="1:47" ht="12.75" customHeight="1" x14ac:dyDescent="0.35">
      <c r="A1097" s="311">
        <f>FrontPage!$N$2</f>
        <v>1</v>
      </c>
      <c r="B1097" s="311" t="str">
        <f t="shared" si="169"/>
        <v>RO13936.1</v>
      </c>
      <c r="C1097" s="311">
        <f t="shared" si="166"/>
        <v>202526</v>
      </c>
      <c r="D1097" s="1148" t="s">
        <v>264</v>
      </c>
      <c r="E1097" s="311">
        <v>393</v>
      </c>
      <c r="F1097" s="311" t="s">
        <v>552</v>
      </c>
      <c r="G1097" s="311">
        <f t="shared" si="165"/>
        <v>0</v>
      </c>
      <c r="H1097" s="1153">
        <f t="shared" ca="1" si="168"/>
        <v>0</v>
      </c>
      <c r="I1097" s="311">
        <f t="shared" si="167"/>
        <v>6.1</v>
      </c>
      <c r="J1097" s="1151"/>
      <c r="AL1097"/>
      <c r="AM1097"/>
      <c r="AN1097"/>
      <c r="AO1097"/>
      <c r="AP1097"/>
      <c r="AQ1097" s="333"/>
      <c r="AR1097"/>
      <c r="AS1097"/>
      <c r="AT1097"/>
      <c r="AU1097"/>
    </row>
    <row r="1098" spans="1:47" ht="12.75" customHeight="1" x14ac:dyDescent="0.35">
      <c r="A1098" s="311">
        <f>FrontPage!$N$2</f>
        <v>1</v>
      </c>
      <c r="B1098" s="311" t="str">
        <f t="shared" si="169"/>
        <v>RO13936.2</v>
      </c>
      <c r="C1098" s="311">
        <f t="shared" si="166"/>
        <v>202526</v>
      </c>
      <c r="D1098" s="1148" t="s">
        <v>264</v>
      </c>
      <c r="E1098" s="311">
        <v>393</v>
      </c>
      <c r="F1098" s="311" t="s">
        <v>553</v>
      </c>
      <c r="G1098" s="311">
        <f t="shared" ref="G1098:G1161" si="170">UANumber</f>
        <v>0</v>
      </c>
      <c r="H1098" s="1153">
        <f t="shared" ca="1" si="168"/>
        <v>0</v>
      </c>
      <c r="I1098" s="311">
        <f t="shared" si="167"/>
        <v>6.2</v>
      </c>
      <c r="J1098" s="1151"/>
      <c r="AL1098"/>
      <c r="AM1098"/>
      <c r="AN1098"/>
      <c r="AO1098"/>
      <c r="AP1098"/>
      <c r="AQ1098" s="333"/>
      <c r="AR1098"/>
      <c r="AS1098"/>
      <c r="AT1098"/>
      <c r="AU1098"/>
    </row>
    <row r="1099" spans="1:47" ht="12.75" customHeight="1" x14ac:dyDescent="0.35">
      <c r="A1099" s="311">
        <f>FrontPage!$N$2</f>
        <v>1</v>
      </c>
      <c r="B1099" s="311" t="str">
        <f t="shared" si="169"/>
        <v>RO13937</v>
      </c>
      <c r="C1099" s="311">
        <f t="shared" si="166"/>
        <v>202526</v>
      </c>
      <c r="D1099" s="1148" t="s">
        <v>264</v>
      </c>
      <c r="E1099" s="311">
        <v>393</v>
      </c>
      <c r="F1099" s="311" t="s">
        <v>554</v>
      </c>
      <c r="G1099" s="311">
        <f t="shared" si="170"/>
        <v>0</v>
      </c>
      <c r="H1099" s="1153">
        <f t="shared" ca="1" si="168"/>
        <v>0</v>
      </c>
      <c r="I1099" s="311">
        <f t="shared" si="167"/>
        <v>7</v>
      </c>
      <c r="J1099" s="1151"/>
      <c r="AL1099"/>
      <c r="AM1099"/>
      <c r="AN1099"/>
      <c r="AO1099"/>
      <c r="AP1099"/>
      <c r="AQ1099" s="333"/>
      <c r="AR1099"/>
      <c r="AS1099"/>
      <c r="AT1099"/>
      <c r="AU1099"/>
    </row>
    <row r="1100" spans="1:47" ht="12.75" customHeight="1" x14ac:dyDescent="0.35">
      <c r="A1100" s="311">
        <f>FrontPage!$N$2</f>
        <v>1</v>
      </c>
      <c r="B1100" s="311" t="str">
        <f t="shared" si="169"/>
        <v>RO13938</v>
      </c>
      <c r="C1100" s="311">
        <f t="shared" si="166"/>
        <v>202526</v>
      </c>
      <c r="D1100" s="1148" t="s">
        <v>264</v>
      </c>
      <c r="E1100" s="311">
        <v>393</v>
      </c>
      <c r="F1100" s="311" t="s">
        <v>555</v>
      </c>
      <c r="G1100" s="311">
        <f t="shared" si="170"/>
        <v>0</v>
      </c>
      <c r="H1100" s="1153">
        <f t="shared" ca="1" si="168"/>
        <v>0</v>
      </c>
      <c r="I1100" s="311">
        <f t="shared" si="167"/>
        <v>8</v>
      </c>
      <c r="J1100" s="1151"/>
      <c r="AL1100"/>
      <c r="AM1100"/>
      <c r="AN1100"/>
      <c r="AO1100"/>
      <c r="AP1100"/>
      <c r="AQ1100" s="333"/>
      <c r="AR1100"/>
      <c r="AS1100"/>
      <c r="AT1100"/>
      <c r="AU1100"/>
    </row>
    <row r="1101" spans="1:47" ht="12.75" customHeight="1" x14ac:dyDescent="0.35">
      <c r="A1101" s="311">
        <f>FrontPage!$N$2</f>
        <v>1</v>
      </c>
      <c r="B1101" s="311" t="str">
        <f t="shared" si="169"/>
        <v>RO139310</v>
      </c>
      <c r="C1101" s="311">
        <f t="shared" si="166"/>
        <v>202526</v>
      </c>
      <c r="D1101" s="1148" t="s">
        <v>264</v>
      </c>
      <c r="E1101" s="311">
        <v>393</v>
      </c>
      <c r="F1101" s="311" t="s">
        <v>557</v>
      </c>
      <c r="G1101" s="311">
        <f t="shared" si="170"/>
        <v>0</v>
      </c>
      <c r="H1101" s="1153">
        <f t="shared" ca="1" si="168"/>
        <v>0</v>
      </c>
      <c r="I1101" s="311">
        <f t="shared" si="167"/>
        <v>10</v>
      </c>
      <c r="J1101" s="1151"/>
      <c r="AL1101"/>
      <c r="AM1101"/>
      <c r="AN1101"/>
      <c r="AO1101"/>
      <c r="AP1101"/>
      <c r="AQ1101" s="333"/>
      <c r="AR1101"/>
      <c r="AS1101"/>
      <c r="AT1101"/>
      <c r="AU1101"/>
    </row>
    <row r="1102" spans="1:47" ht="12.75" customHeight="1" x14ac:dyDescent="0.35">
      <c r="A1102" s="311">
        <f>FrontPage!$N$2</f>
        <v>1</v>
      </c>
      <c r="B1102" s="311" t="str">
        <f t="shared" si="169"/>
        <v>RO139311</v>
      </c>
      <c r="C1102" s="311">
        <f t="shared" si="166"/>
        <v>202526</v>
      </c>
      <c r="D1102" s="1148" t="s">
        <v>264</v>
      </c>
      <c r="E1102" s="311">
        <v>393</v>
      </c>
      <c r="F1102" s="311" t="s">
        <v>558</v>
      </c>
      <c r="G1102" s="311">
        <f t="shared" si="170"/>
        <v>0</v>
      </c>
      <c r="H1102" s="1153">
        <f t="shared" ca="1" si="168"/>
        <v>0</v>
      </c>
      <c r="I1102" s="311">
        <f t="shared" si="167"/>
        <v>11</v>
      </c>
      <c r="J1102" s="1151"/>
      <c r="AL1102"/>
      <c r="AM1102"/>
      <c r="AN1102"/>
      <c r="AO1102"/>
      <c r="AP1102"/>
      <c r="AQ1102" s="333"/>
      <c r="AR1102"/>
      <c r="AS1102"/>
      <c r="AT1102"/>
      <c r="AU1102"/>
    </row>
    <row r="1103" spans="1:47" ht="12.75" customHeight="1" x14ac:dyDescent="0.35">
      <c r="A1103" s="311">
        <f>FrontPage!$N$2</f>
        <v>1</v>
      </c>
      <c r="B1103" s="311" t="str">
        <f t="shared" si="169"/>
        <v>RO13941.1</v>
      </c>
      <c r="C1103" s="311">
        <f t="shared" si="166"/>
        <v>202526</v>
      </c>
      <c r="D1103" s="1148" t="s">
        <v>264</v>
      </c>
      <c r="E1103" s="311">
        <v>394</v>
      </c>
      <c r="F1103" s="311" t="s">
        <v>547</v>
      </c>
      <c r="G1103" s="311">
        <f t="shared" si="170"/>
        <v>0</v>
      </c>
      <c r="H1103" s="1153">
        <f t="shared" ca="1" si="168"/>
        <v>0</v>
      </c>
      <c r="I1103" s="311">
        <f t="shared" si="167"/>
        <v>1.1000000000000001</v>
      </c>
      <c r="J1103" s="1151"/>
      <c r="AL1103"/>
      <c r="AM1103"/>
      <c r="AN1103"/>
      <c r="AO1103"/>
      <c r="AP1103"/>
      <c r="AQ1103" s="333"/>
      <c r="AR1103"/>
      <c r="AS1103"/>
      <c r="AT1103"/>
      <c r="AU1103"/>
    </row>
    <row r="1104" spans="1:47" ht="12.75" customHeight="1" x14ac:dyDescent="0.35">
      <c r="A1104" s="311">
        <f>FrontPage!$N$2</f>
        <v>1</v>
      </c>
      <c r="B1104" s="311" t="str">
        <f t="shared" si="169"/>
        <v>RO13941.2</v>
      </c>
      <c r="C1104" s="311">
        <f t="shared" si="166"/>
        <v>202526</v>
      </c>
      <c r="D1104" s="1148" t="s">
        <v>264</v>
      </c>
      <c r="E1104" s="311">
        <v>394</v>
      </c>
      <c r="F1104" s="311" t="s">
        <v>548</v>
      </c>
      <c r="G1104" s="311">
        <f t="shared" si="170"/>
        <v>0</v>
      </c>
      <c r="H1104" s="1153">
        <f t="shared" ca="1" si="168"/>
        <v>0</v>
      </c>
      <c r="I1104" s="311">
        <f t="shared" si="167"/>
        <v>1.2</v>
      </c>
      <c r="J1104" s="1151"/>
      <c r="AL1104"/>
      <c r="AM1104"/>
      <c r="AN1104"/>
      <c r="AO1104"/>
      <c r="AP1104"/>
      <c r="AQ1104" s="333"/>
      <c r="AR1104"/>
      <c r="AS1104"/>
      <c r="AT1104"/>
      <c r="AU1104"/>
    </row>
    <row r="1105" spans="1:47" ht="12.75" customHeight="1" x14ac:dyDescent="0.35">
      <c r="A1105" s="311">
        <f>FrontPage!$N$2</f>
        <v>1</v>
      </c>
      <c r="B1105" s="311" t="str">
        <f t="shared" si="169"/>
        <v>RO13942</v>
      </c>
      <c r="C1105" s="311">
        <f t="shared" si="166"/>
        <v>202526</v>
      </c>
      <c r="D1105" s="1148" t="s">
        <v>264</v>
      </c>
      <c r="E1105" s="311">
        <v>394</v>
      </c>
      <c r="F1105" s="311" t="s">
        <v>546</v>
      </c>
      <c r="G1105" s="311">
        <f t="shared" si="170"/>
        <v>0</v>
      </c>
      <c r="H1105" s="1153">
        <f t="shared" ca="1" si="168"/>
        <v>0</v>
      </c>
      <c r="I1105" s="311">
        <f t="shared" si="167"/>
        <v>2</v>
      </c>
      <c r="J1105" s="1151"/>
      <c r="AL1105"/>
      <c r="AM1105"/>
      <c r="AN1105"/>
      <c r="AO1105"/>
      <c r="AP1105"/>
      <c r="AQ1105" s="333"/>
      <c r="AR1105"/>
      <c r="AS1105"/>
      <c r="AT1105"/>
      <c r="AU1105"/>
    </row>
    <row r="1106" spans="1:47" ht="12.75" customHeight="1" x14ac:dyDescent="0.35">
      <c r="A1106" s="311">
        <f>FrontPage!$N$2</f>
        <v>1</v>
      </c>
      <c r="B1106" s="311" t="str">
        <f t="shared" si="169"/>
        <v>RO13943</v>
      </c>
      <c r="C1106" s="311">
        <f t="shared" si="166"/>
        <v>202526</v>
      </c>
      <c r="D1106" s="1148" t="s">
        <v>264</v>
      </c>
      <c r="E1106" s="311">
        <v>394</v>
      </c>
      <c r="F1106" s="311" t="s">
        <v>549</v>
      </c>
      <c r="G1106" s="311">
        <f t="shared" si="170"/>
        <v>0</v>
      </c>
      <c r="H1106" s="1153">
        <f t="shared" ca="1" si="168"/>
        <v>0</v>
      </c>
      <c r="I1106" s="311">
        <f t="shared" si="167"/>
        <v>3</v>
      </c>
      <c r="J1106" s="1151"/>
      <c r="AL1106"/>
      <c r="AM1106"/>
      <c r="AN1106"/>
      <c r="AO1106"/>
      <c r="AP1106"/>
      <c r="AQ1106" s="333"/>
      <c r="AR1106"/>
      <c r="AS1106"/>
      <c r="AT1106"/>
      <c r="AU1106"/>
    </row>
    <row r="1107" spans="1:47" ht="12.75" customHeight="1" x14ac:dyDescent="0.35">
      <c r="A1107" s="311">
        <f>FrontPage!$N$2</f>
        <v>1</v>
      </c>
      <c r="B1107" s="311" t="str">
        <f t="shared" si="169"/>
        <v>RO13945</v>
      </c>
      <c r="C1107" s="311">
        <f t="shared" si="166"/>
        <v>202526</v>
      </c>
      <c r="D1107" s="1148" t="s">
        <v>264</v>
      </c>
      <c r="E1107" s="311">
        <v>394</v>
      </c>
      <c r="F1107" s="311" t="s">
        <v>551</v>
      </c>
      <c r="G1107" s="311">
        <f t="shared" si="170"/>
        <v>0</v>
      </c>
      <c r="H1107" s="1153">
        <f t="shared" ca="1" si="168"/>
        <v>0</v>
      </c>
      <c r="I1107" s="311">
        <f t="shared" si="167"/>
        <v>5</v>
      </c>
      <c r="J1107" s="1151"/>
      <c r="AL1107"/>
      <c r="AM1107"/>
      <c r="AN1107"/>
      <c r="AO1107"/>
      <c r="AP1107"/>
      <c r="AQ1107" s="333"/>
      <c r="AR1107"/>
      <c r="AS1107"/>
      <c r="AT1107"/>
      <c r="AU1107"/>
    </row>
    <row r="1108" spans="1:47" ht="12.75" customHeight="1" x14ac:dyDescent="0.35">
      <c r="A1108" s="311">
        <f>FrontPage!$N$2</f>
        <v>1</v>
      </c>
      <c r="B1108" s="311" t="str">
        <f t="shared" si="169"/>
        <v>RO13946.1</v>
      </c>
      <c r="C1108" s="311">
        <f t="shared" si="166"/>
        <v>202526</v>
      </c>
      <c r="D1108" s="1148" t="s">
        <v>264</v>
      </c>
      <c r="E1108" s="311">
        <v>394</v>
      </c>
      <c r="F1108" s="311" t="s">
        <v>552</v>
      </c>
      <c r="G1108" s="311">
        <f t="shared" si="170"/>
        <v>0</v>
      </c>
      <c r="H1108" s="1153">
        <f t="shared" ca="1" si="168"/>
        <v>0</v>
      </c>
      <c r="I1108" s="311">
        <f t="shared" si="167"/>
        <v>6.1</v>
      </c>
      <c r="J1108" s="1151"/>
      <c r="AL1108"/>
      <c r="AM1108"/>
      <c r="AN1108"/>
      <c r="AO1108"/>
      <c r="AP1108"/>
      <c r="AQ1108" s="333"/>
      <c r="AR1108"/>
      <c r="AS1108"/>
      <c r="AT1108"/>
      <c r="AU1108"/>
    </row>
    <row r="1109" spans="1:47" ht="12.75" customHeight="1" x14ac:dyDescent="0.35">
      <c r="A1109" s="311">
        <f>FrontPage!$N$2</f>
        <v>1</v>
      </c>
      <c r="B1109" s="311" t="str">
        <f t="shared" si="169"/>
        <v>RO13946.2</v>
      </c>
      <c r="C1109" s="311">
        <f t="shared" si="166"/>
        <v>202526</v>
      </c>
      <c r="D1109" s="1148" t="s">
        <v>264</v>
      </c>
      <c r="E1109" s="311">
        <v>394</v>
      </c>
      <c r="F1109" s="311" t="s">
        <v>553</v>
      </c>
      <c r="G1109" s="311">
        <f t="shared" si="170"/>
        <v>0</v>
      </c>
      <c r="H1109" s="1153">
        <f t="shared" ca="1" si="168"/>
        <v>0</v>
      </c>
      <c r="I1109" s="311">
        <f t="shared" si="167"/>
        <v>6.2</v>
      </c>
      <c r="J1109" s="1151"/>
      <c r="AL1109"/>
      <c r="AM1109"/>
      <c r="AN1109"/>
      <c r="AO1109"/>
      <c r="AP1109"/>
      <c r="AQ1109" s="333"/>
      <c r="AR1109"/>
      <c r="AS1109"/>
      <c r="AT1109"/>
      <c r="AU1109"/>
    </row>
    <row r="1110" spans="1:47" ht="12.75" customHeight="1" x14ac:dyDescent="0.35">
      <c r="A1110" s="311">
        <f>FrontPage!$N$2</f>
        <v>1</v>
      </c>
      <c r="B1110" s="311" t="str">
        <f t="shared" si="169"/>
        <v>RO13947</v>
      </c>
      <c r="C1110" s="311">
        <f t="shared" si="166"/>
        <v>202526</v>
      </c>
      <c r="D1110" s="1148" t="s">
        <v>264</v>
      </c>
      <c r="E1110" s="311">
        <v>394</v>
      </c>
      <c r="F1110" s="311" t="s">
        <v>554</v>
      </c>
      <c r="G1110" s="311">
        <f t="shared" si="170"/>
        <v>0</v>
      </c>
      <c r="H1110" s="1153">
        <f t="shared" ca="1" si="168"/>
        <v>0</v>
      </c>
      <c r="I1110" s="311">
        <f t="shared" si="167"/>
        <v>7</v>
      </c>
      <c r="J1110" s="1151"/>
      <c r="AL1110"/>
      <c r="AM1110"/>
      <c r="AN1110"/>
      <c r="AO1110"/>
      <c r="AP1110"/>
      <c r="AQ1110" s="333"/>
      <c r="AR1110"/>
      <c r="AS1110"/>
      <c r="AT1110"/>
      <c r="AU1110"/>
    </row>
    <row r="1111" spans="1:47" ht="12.75" customHeight="1" x14ac:dyDescent="0.35">
      <c r="A1111" s="311">
        <f>FrontPage!$N$2</f>
        <v>1</v>
      </c>
      <c r="B1111" s="311" t="str">
        <f t="shared" si="169"/>
        <v>RO13948</v>
      </c>
      <c r="C1111" s="311">
        <f t="shared" si="166"/>
        <v>202526</v>
      </c>
      <c r="D1111" s="1148" t="s">
        <v>264</v>
      </c>
      <c r="E1111" s="311">
        <v>394</v>
      </c>
      <c r="F1111" s="311" t="s">
        <v>555</v>
      </c>
      <c r="G1111" s="311">
        <f t="shared" si="170"/>
        <v>0</v>
      </c>
      <c r="H1111" s="1153">
        <f t="shared" ca="1" si="168"/>
        <v>0</v>
      </c>
      <c r="I1111" s="311">
        <f t="shared" si="167"/>
        <v>8</v>
      </c>
      <c r="J1111" s="1151"/>
      <c r="AL1111"/>
      <c r="AM1111"/>
      <c r="AN1111"/>
      <c r="AO1111"/>
      <c r="AP1111"/>
      <c r="AQ1111" s="333"/>
      <c r="AR1111"/>
      <c r="AS1111"/>
      <c r="AT1111"/>
      <c r="AU1111"/>
    </row>
    <row r="1112" spans="1:47" ht="12.75" customHeight="1" x14ac:dyDescent="0.35">
      <c r="A1112" s="311">
        <f>FrontPage!$N$2</f>
        <v>1</v>
      </c>
      <c r="B1112" s="311" t="str">
        <f t="shared" si="169"/>
        <v>RO139410</v>
      </c>
      <c r="C1112" s="311">
        <f t="shared" si="166"/>
        <v>202526</v>
      </c>
      <c r="D1112" s="1148" t="s">
        <v>264</v>
      </c>
      <c r="E1112" s="311">
        <v>394</v>
      </c>
      <c r="F1112" s="311" t="s">
        <v>557</v>
      </c>
      <c r="G1112" s="311">
        <f t="shared" si="170"/>
        <v>0</v>
      </c>
      <c r="H1112" s="1153">
        <f t="shared" ca="1" si="168"/>
        <v>0</v>
      </c>
      <c r="I1112" s="311">
        <f t="shared" si="167"/>
        <v>10</v>
      </c>
      <c r="J1112" s="1151"/>
      <c r="AL1112"/>
      <c r="AM1112"/>
      <c r="AN1112"/>
      <c r="AO1112"/>
      <c r="AP1112"/>
      <c r="AQ1112" s="333"/>
      <c r="AR1112"/>
      <c r="AS1112"/>
      <c r="AT1112"/>
      <c r="AU1112"/>
    </row>
    <row r="1113" spans="1:47" ht="12.75" customHeight="1" x14ac:dyDescent="0.35">
      <c r="A1113" s="311">
        <f>FrontPage!$N$2</f>
        <v>1</v>
      </c>
      <c r="B1113" s="311" t="str">
        <f t="shared" si="169"/>
        <v>RO139411</v>
      </c>
      <c r="C1113" s="311">
        <f t="shared" si="166"/>
        <v>202526</v>
      </c>
      <c r="D1113" s="1148" t="s">
        <v>264</v>
      </c>
      <c r="E1113" s="311">
        <v>394</v>
      </c>
      <c r="F1113" s="311" t="s">
        <v>558</v>
      </c>
      <c r="G1113" s="311">
        <f t="shared" si="170"/>
        <v>0</v>
      </c>
      <c r="H1113" s="1153">
        <f t="shared" ca="1" si="168"/>
        <v>0</v>
      </c>
      <c r="I1113" s="311">
        <f t="shared" si="167"/>
        <v>11</v>
      </c>
      <c r="J1113" s="1151"/>
      <c r="AL1113"/>
      <c r="AM1113"/>
      <c r="AN1113"/>
      <c r="AO1113"/>
      <c r="AP1113"/>
      <c r="AQ1113" s="333"/>
      <c r="AR1113"/>
      <c r="AS1113"/>
      <c r="AT1113"/>
      <c r="AU1113"/>
    </row>
    <row r="1114" spans="1:47" ht="12.75" customHeight="1" x14ac:dyDescent="0.35">
      <c r="A1114" s="311">
        <f>FrontPage!$N$2</f>
        <v>1</v>
      </c>
      <c r="B1114" s="311" t="str">
        <f t="shared" si="169"/>
        <v>RO13951.1</v>
      </c>
      <c r="C1114" s="311">
        <f t="shared" si="166"/>
        <v>202526</v>
      </c>
      <c r="D1114" s="1148" t="s">
        <v>264</v>
      </c>
      <c r="E1114" s="311">
        <v>395</v>
      </c>
      <c r="F1114" s="311" t="s">
        <v>547</v>
      </c>
      <c r="G1114" s="311">
        <f t="shared" si="170"/>
        <v>0</v>
      </c>
      <c r="H1114" s="1153">
        <f t="shared" ca="1" si="168"/>
        <v>0</v>
      </c>
      <c r="I1114" s="311">
        <f t="shared" si="167"/>
        <v>1.1000000000000001</v>
      </c>
      <c r="J1114" s="1151"/>
      <c r="AL1114"/>
      <c r="AM1114"/>
      <c r="AN1114"/>
      <c r="AO1114"/>
      <c r="AP1114"/>
      <c r="AQ1114" s="333"/>
      <c r="AR1114"/>
      <c r="AS1114"/>
      <c r="AT1114"/>
      <c r="AU1114"/>
    </row>
    <row r="1115" spans="1:47" ht="12.75" customHeight="1" x14ac:dyDescent="0.35">
      <c r="A1115" s="311">
        <f>FrontPage!$N$2</f>
        <v>1</v>
      </c>
      <c r="B1115" s="311" t="str">
        <f t="shared" si="169"/>
        <v>RO13951.2</v>
      </c>
      <c r="C1115" s="311">
        <f t="shared" si="166"/>
        <v>202526</v>
      </c>
      <c r="D1115" s="1148" t="s">
        <v>264</v>
      </c>
      <c r="E1115" s="311">
        <v>395</v>
      </c>
      <c r="F1115" s="311" t="s">
        <v>548</v>
      </c>
      <c r="G1115" s="311">
        <f t="shared" si="170"/>
        <v>0</v>
      </c>
      <c r="H1115" s="1153">
        <f t="shared" ca="1" si="168"/>
        <v>0</v>
      </c>
      <c r="I1115" s="311">
        <f t="shared" si="167"/>
        <v>1.2</v>
      </c>
      <c r="J1115" s="1151"/>
      <c r="AL1115"/>
      <c r="AM1115"/>
      <c r="AN1115"/>
      <c r="AO1115"/>
      <c r="AP1115"/>
      <c r="AQ1115" s="333"/>
      <c r="AR1115"/>
      <c r="AS1115"/>
      <c r="AT1115"/>
      <c r="AU1115"/>
    </row>
    <row r="1116" spans="1:47" ht="12.75" customHeight="1" x14ac:dyDescent="0.35">
      <c r="A1116" s="311">
        <f>FrontPage!$N$2</f>
        <v>1</v>
      </c>
      <c r="B1116" s="311" t="str">
        <f t="shared" si="169"/>
        <v>RO13952</v>
      </c>
      <c r="C1116" s="311">
        <f t="shared" si="166"/>
        <v>202526</v>
      </c>
      <c r="D1116" s="1148" t="s">
        <v>264</v>
      </c>
      <c r="E1116" s="311">
        <v>395</v>
      </c>
      <c r="F1116" s="311" t="s">
        <v>546</v>
      </c>
      <c r="G1116" s="311">
        <f t="shared" si="170"/>
        <v>0</v>
      </c>
      <c r="H1116" s="1153">
        <f t="shared" ca="1" si="168"/>
        <v>0</v>
      </c>
      <c r="I1116" s="311">
        <f t="shared" si="167"/>
        <v>2</v>
      </c>
      <c r="J1116" s="1151"/>
      <c r="AL1116"/>
      <c r="AM1116"/>
      <c r="AN1116"/>
      <c r="AO1116"/>
      <c r="AP1116"/>
      <c r="AQ1116" s="333"/>
      <c r="AR1116"/>
      <c r="AS1116"/>
      <c r="AT1116"/>
      <c r="AU1116"/>
    </row>
    <row r="1117" spans="1:47" ht="12.75" customHeight="1" x14ac:dyDescent="0.35">
      <c r="A1117" s="311">
        <f>FrontPage!$N$2</f>
        <v>1</v>
      </c>
      <c r="B1117" s="311" t="str">
        <f t="shared" si="169"/>
        <v>RO13953</v>
      </c>
      <c r="C1117" s="311">
        <f t="shared" si="166"/>
        <v>202526</v>
      </c>
      <c r="D1117" s="1148" t="s">
        <v>264</v>
      </c>
      <c r="E1117" s="311">
        <v>395</v>
      </c>
      <c r="F1117" s="311" t="s">
        <v>549</v>
      </c>
      <c r="G1117" s="311">
        <f t="shared" si="170"/>
        <v>0</v>
      </c>
      <c r="H1117" s="1153">
        <f t="shared" ca="1" si="168"/>
        <v>0</v>
      </c>
      <c r="I1117" s="311">
        <f t="shared" si="167"/>
        <v>3</v>
      </c>
      <c r="J1117" s="1151"/>
      <c r="AL1117"/>
      <c r="AM1117"/>
      <c r="AN1117"/>
      <c r="AO1117"/>
      <c r="AP1117"/>
      <c r="AQ1117" s="333"/>
      <c r="AR1117"/>
      <c r="AS1117"/>
      <c r="AT1117"/>
      <c r="AU1117"/>
    </row>
    <row r="1118" spans="1:47" ht="12.75" customHeight="1" x14ac:dyDescent="0.35">
      <c r="A1118" s="311">
        <f>FrontPage!$N$2</f>
        <v>1</v>
      </c>
      <c r="B1118" s="311" t="str">
        <f t="shared" si="169"/>
        <v>RO13955</v>
      </c>
      <c r="C1118" s="311">
        <f t="shared" si="166"/>
        <v>202526</v>
      </c>
      <c r="D1118" s="1148" t="s">
        <v>264</v>
      </c>
      <c r="E1118" s="311">
        <v>395</v>
      </c>
      <c r="F1118" s="311" t="s">
        <v>551</v>
      </c>
      <c r="G1118" s="311">
        <f t="shared" si="170"/>
        <v>0</v>
      </c>
      <c r="H1118" s="1153">
        <f t="shared" ca="1" si="168"/>
        <v>0</v>
      </c>
      <c r="I1118" s="311">
        <f t="shared" si="167"/>
        <v>5</v>
      </c>
      <c r="J1118" s="1151"/>
      <c r="AL1118"/>
      <c r="AM1118"/>
      <c r="AN1118"/>
      <c r="AO1118"/>
      <c r="AP1118"/>
      <c r="AQ1118" s="333"/>
      <c r="AR1118"/>
      <c r="AS1118"/>
      <c r="AT1118"/>
      <c r="AU1118"/>
    </row>
    <row r="1119" spans="1:47" ht="12.75" customHeight="1" x14ac:dyDescent="0.35">
      <c r="A1119" s="311">
        <f>FrontPage!$N$2</f>
        <v>1</v>
      </c>
      <c r="B1119" s="311" t="str">
        <f t="shared" si="169"/>
        <v>RO13956.1</v>
      </c>
      <c r="C1119" s="311">
        <f t="shared" si="166"/>
        <v>202526</v>
      </c>
      <c r="D1119" s="1148" t="s">
        <v>264</v>
      </c>
      <c r="E1119" s="311">
        <v>395</v>
      </c>
      <c r="F1119" s="311" t="s">
        <v>552</v>
      </c>
      <c r="G1119" s="311">
        <f t="shared" si="170"/>
        <v>0</v>
      </c>
      <c r="H1119" s="1153">
        <f t="shared" ca="1" si="168"/>
        <v>0</v>
      </c>
      <c r="I1119" s="311">
        <f t="shared" si="167"/>
        <v>6.1</v>
      </c>
      <c r="J1119" s="1151"/>
      <c r="AL1119"/>
      <c r="AM1119"/>
      <c r="AN1119"/>
      <c r="AO1119"/>
      <c r="AP1119"/>
      <c r="AQ1119" s="333"/>
      <c r="AR1119"/>
      <c r="AS1119"/>
      <c r="AT1119"/>
      <c r="AU1119"/>
    </row>
    <row r="1120" spans="1:47" ht="12.75" customHeight="1" x14ac:dyDescent="0.35">
      <c r="A1120" s="311">
        <f>FrontPage!$N$2</f>
        <v>1</v>
      </c>
      <c r="B1120" s="311" t="str">
        <f t="shared" si="169"/>
        <v>RO13956.2</v>
      </c>
      <c r="C1120" s="311">
        <f t="shared" si="166"/>
        <v>202526</v>
      </c>
      <c r="D1120" s="1148" t="s">
        <v>264</v>
      </c>
      <c r="E1120" s="311">
        <v>395</v>
      </c>
      <c r="F1120" s="311" t="s">
        <v>553</v>
      </c>
      <c r="G1120" s="311">
        <f t="shared" si="170"/>
        <v>0</v>
      </c>
      <c r="H1120" s="1153">
        <f t="shared" ca="1" si="168"/>
        <v>0</v>
      </c>
      <c r="I1120" s="311">
        <f t="shared" si="167"/>
        <v>6.2</v>
      </c>
      <c r="J1120" s="1151"/>
      <c r="AL1120"/>
      <c r="AM1120"/>
      <c r="AN1120"/>
      <c r="AO1120"/>
      <c r="AP1120"/>
      <c r="AQ1120" s="333"/>
      <c r="AR1120"/>
      <c r="AS1120"/>
      <c r="AT1120"/>
      <c r="AU1120"/>
    </row>
    <row r="1121" spans="1:47" ht="12.75" customHeight="1" x14ac:dyDescent="0.35">
      <c r="A1121" s="311">
        <f>FrontPage!$N$2</f>
        <v>1</v>
      </c>
      <c r="B1121" s="311" t="str">
        <f t="shared" si="169"/>
        <v>RO13957</v>
      </c>
      <c r="C1121" s="311">
        <f t="shared" ref="C1121:C1184" si="171">year</f>
        <v>202526</v>
      </c>
      <c r="D1121" s="1148" t="s">
        <v>264</v>
      </c>
      <c r="E1121" s="311">
        <v>395</v>
      </c>
      <c r="F1121" s="311" t="s">
        <v>554</v>
      </c>
      <c r="G1121" s="311">
        <f t="shared" si="170"/>
        <v>0</v>
      </c>
      <c r="H1121" s="1153">
        <f t="shared" ca="1" si="168"/>
        <v>0</v>
      </c>
      <c r="I1121" s="311">
        <f t="shared" si="167"/>
        <v>7</v>
      </c>
      <c r="J1121" s="1151"/>
      <c r="AL1121"/>
      <c r="AM1121"/>
      <c r="AN1121"/>
      <c r="AO1121"/>
      <c r="AP1121"/>
      <c r="AQ1121" s="333"/>
      <c r="AR1121"/>
      <c r="AS1121"/>
      <c r="AT1121"/>
      <c r="AU1121"/>
    </row>
    <row r="1122" spans="1:47" ht="12.75" customHeight="1" x14ac:dyDescent="0.35">
      <c r="A1122" s="311">
        <f>FrontPage!$N$2</f>
        <v>1</v>
      </c>
      <c r="B1122" s="311" t="str">
        <f t="shared" si="169"/>
        <v>RO13958</v>
      </c>
      <c r="C1122" s="311">
        <f t="shared" si="171"/>
        <v>202526</v>
      </c>
      <c r="D1122" s="1148" t="s">
        <v>264</v>
      </c>
      <c r="E1122" s="311">
        <v>395</v>
      </c>
      <c r="F1122" s="311" t="s">
        <v>555</v>
      </c>
      <c r="G1122" s="311">
        <f t="shared" si="170"/>
        <v>0</v>
      </c>
      <c r="H1122" s="1153">
        <f t="shared" ca="1" si="168"/>
        <v>0</v>
      </c>
      <c r="I1122" s="311">
        <f t="shared" si="167"/>
        <v>8</v>
      </c>
      <c r="J1122" s="1151"/>
      <c r="AL1122"/>
      <c r="AM1122"/>
      <c r="AN1122"/>
      <c r="AO1122"/>
      <c r="AP1122"/>
      <c r="AQ1122" s="333"/>
      <c r="AR1122"/>
      <c r="AS1122"/>
      <c r="AT1122"/>
      <c r="AU1122"/>
    </row>
    <row r="1123" spans="1:47" ht="12.75" customHeight="1" x14ac:dyDescent="0.35">
      <c r="A1123" s="311">
        <f>FrontPage!$N$2</f>
        <v>1</v>
      </c>
      <c r="B1123" s="311" t="str">
        <f t="shared" si="169"/>
        <v>RO139510</v>
      </c>
      <c r="C1123" s="311">
        <f t="shared" si="171"/>
        <v>202526</v>
      </c>
      <c r="D1123" s="1148" t="s">
        <v>264</v>
      </c>
      <c r="E1123" s="311">
        <v>395</v>
      </c>
      <c r="F1123" s="311" t="s">
        <v>557</v>
      </c>
      <c r="G1123" s="311">
        <f t="shared" si="170"/>
        <v>0</v>
      </c>
      <c r="H1123" s="1153">
        <f t="shared" ca="1" si="168"/>
        <v>0</v>
      </c>
      <c r="I1123" s="311">
        <f t="shared" si="167"/>
        <v>10</v>
      </c>
      <c r="J1123" s="1151"/>
      <c r="AL1123"/>
      <c r="AM1123"/>
      <c r="AN1123"/>
      <c r="AO1123"/>
      <c r="AP1123"/>
      <c r="AQ1123" s="333"/>
      <c r="AR1123"/>
      <c r="AS1123"/>
      <c r="AT1123"/>
      <c r="AU1123"/>
    </row>
    <row r="1124" spans="1:47" ht="12.75" customHeight="1" x14ac:dyDescent="0.35">
      <c r="A1124" s="311">
        <f>FrontPage!$N$2</f>
        <v>1</v>
      </c>
      <c r="B1124" s="311" t="str">
        <f t="shared" si="169"/>
        <v>RO139511</v>
      </c>
      <c r="C1124" s="311">
        <f t="shared" si="171"/>
        <v>202526</v>
      </c>
      <c r="D1124" s="1148" t="s">
        <v>264</v>
      </c>
      <c r="E1124" s="311">
        <v>395</v>
      </c>
      <c r="F1124" s="311" t="s">
        <v>558</v>
      </c>
      <c r="G1124" s="311">
        <f t="shared" si="170"/>
        <v>0</v>
      </c>
      <c r="H1124" s="1153">
        <f t="shared" ca="1" si="168"/>
        <v>0</v>
      </c>
      <c r="I1124" s="311">
        <f t="shared" si="167"/>
        <v>11</v>
      </c>
      <c r="J1124" s="1151"/>
      <c r="AL1124"/>
      <c r="AM1124"/>
      <c r="AN1124"/>
      <c r="AO1124"/>
      <c r="AP1124"/>
      <c r="AQ1124" s="333"/>
      <c r="AR1124"/>
      <c r="AS1124"/>
      <c r="AT1124"/>
      <c r="AU1124"/>
    </row>
    <row r="1125" spans="1:47" ht="12.75" customHeight="1" x14ac:dyDescent="0.35">
      <c r="A1125" s="311">
        <f>FrontPage!$N$2</f>
        <v>1</v>
      </c>
      <c r="B1125" s="311" t="str">
        <f t="shared" si="169"/>
        <v>RO14001.1</v>
      </c>
      <c r="C1125" s="311">
        <f t="shared" si="171"/>
        <v>202526</v>
      </c>
      <c r="D1125" s="1148" t="s">
        <v>264</v>
      </c>
      <c r="E1125" s="311">
        <v>400</v>
      </c>
      <c r="F1125" s="311" t="s">
        <v>547</v>
      </c>
      <c r="G1125" s="311">
        <f t="shared" si="170"/>
        <v>0</v>
      </c>
      <c r="H1125" s="1153">
        <f t="shared" ca="1" si="168"/>
        <v>0</v>
      </c>
      <c r="I1125" s="311">
        <f t="shared" si="167"/>
        <v>1.1000000000000001</v>
      </c>
      <c r="J1125" s="1151"/>
      <c r="AL1125"/>
      <c r="AM1125"/>
      <c r="AN1125"/>
      <c r="AO1125"/>
      <c r="AP1125"/>
      <c r="AQ1125" s="333"/>
      <c r="AR1125"/>
      <c r="AS1125"/>
      <c r="AT1125"/>
      <c r="AU1125"/>
    </row>
    <row r="1126" spans="1:47" ht="12.75" customHeight="1" x14ac:dyDescent="0.35">
      <c r="A1126" s="311">
        <f>FrontPage!$N$2</f>
        <v>1</v>
      </c>
      <c r="B1126" s="311" t="str">
        <f t="shared" si="169"/>
        <v>RO14001.2</v>
      </c>
      <c r="C1126" s="311">
        <f t="shared" si="171"/>
        <v>202526</v>
      </c>
      <c r="D1126" s="1148" t="s">
        <v>264</v>
      </c>
      <c r="E1126" s="311">
        <v>400</v>
      </c>
      <c r="F1126" s="311" t="s">
        <v>548</v>
      </c>
      <c r="G1126" s="311">
        <f t="shared" si="170"/>
        <v>0</v>
      </c>
      <c r="H1126" s="1153">
        <f t="shared" ca="1" si="168"/>
        <v>0</v>
      </c>
      <c r="I1126" s="311">
        <f t="shared" si="167"/>
        <v>1.2</v>
      </c>
      <c r="J1126" s="1151"/>
      <c r="AL1126"/>
      <c r="AM1126"/>
      <c r="AN1126"/>
      <c r="AO1126"/>
      <c r="AP1126"/>
      <c r="AQ1126" s="333"/>
      <c r="AR1126"/>
      <c r="AS1126"/>
      <c r="AT1126"/>
      <c r="AU1126"/>
    </row>
    <row r="1127" spans="1:47" ht="12.75" customHeight="1" x14ac:dyDescent="0.35">
      <c r="A1127" s="311">
        <f>FrontPage!$N$2</f>
        <v>1</v>
      </c>
      <c r="B1127" s="311" t="str">
        <f t="shared" si="169"/>
        <v>RO14002</v>
      </c>
      <c r="C1127" s="311">
        <f t="shared" si="171"/>
        <v>202526</v>
      </c>
      <c r="D1127" s="1148" t="s">
        <v>264</v>
      </c>
      <c r="E1127" s="311">
        <v>400</v>
      </c>
      <c r="F1127" s="311" t="s">
        <v>546</v>
      </c>
      <c r="G1127" s="311">
        <f t="shared" si="170"/>
        <v>0</v>
      </c>
      <c r="H1127" s="1153">
        <f t="shared" ca="1" si="168"/>
        <v>0</v>
      </c>
      <c r="I1127" s="311">
        <f t="shared" si="167"/>
        <v>2</v>
      </c>
      <c r="J1127" s="1151"/>
      <c r="AL1127"/>
      <c r="AM1127"/>
      <c r="AN1127"/>
      <c r="AO1127"/>
      <c r="AP1127"/>
      <c r="AQ1127" s="333"/>
      <c r="AR1127"/>
      <c r="AS1127"/>
      <c r="AT1127"/>
      <c r="AU1127"/>
    </row>
    <row r="1128" spans="1:47" ht="12.75" customHeight="1" x14ac:dyDescent="0.35">
      <c r="A1128" s="311">
        <f>FrontPage!$N$2</f>
        <v>1</v>
      </c>
      <c r="B1128" s="311" t="str">
        <f t="shared" si="169"/>
        <v>RO14003</v>
      </c>
      <c r="C1128" s="311">
        <f t="shared" si="171"/>
        <v>202526</v>
      </c>
      <c r="D1128" s="1148" t="s">
        <v>264</v>
      </c>
      <c r="E1128" s="311">
        <v>400</v>
      </c>
      <c r="F1128" s="311" t="s">
        <v>549</v>
      </c>
      <c r="G1128" s="311">
        <f t="shared" si="170"/>
        <v>0</v>
      </c>
      <c r="H1128" s="1153">
        <f t="shared" ca="1" si="168"/>
        <v>0</v>
      </c>
      <c r="I1128" s="311">
        <f t="shared" si="167"/>
        <v>3</v>
      </c>
      <c r="J1128" s="1151"/>
      <c r="AL1128"/>
      <c r="AM1128"/>
      <c r="AN1128"/>
      <c r="AO1128"/>
      <c r="AP1128"/>
      <c r="AQ1128" s="333"/>
      <c r="AR1128"/>
      <c r="AS1128"/>
      <c r="AT1128"/>
      <c r="AU1128"/>
    </row>
    <row r="1129" spans="1:47" ht="12.75" customHeight="1" x14ac:dyDescent="0.35">
      <c r="A1129" s="311">
        <f>FrontPage!$N$2</f>
        <v>1</v>
      </c>
      <c r="B1129" s="311" t="str">
        <f t="shared" si="169"/>
        <v>RO14005</v>
      </c>
      <c r="C1129" s="311">
        <f t="shared" si="171"/>
        <v>202526</v>
      </c>
      <c r="D1129" s="1148" t="s">
        <v>264</v>
      </c>
      <c r="E1129" s="311">
        <v>400</v>
      </c>
      <c r="F1129" s="311" t="s">
        <v>551</v>
      </c>
      <c r="G1129" s="311">
        <f t="shared" si="170"/>
        <v>0</v>
      </c>
      <c r="H1129" s="1153">
        <f t="shared" ca="1" si="168"/>
        <v>0</v>
      </c>
      <c r="I1129" s="311">
        <f t="shared" si="167"/>
        <v>5</v>
      </c>
      <c r="J1129" s="1151"/>
      <c r="AL1129"/>
      <c r="AM1129"/>
      <c r="AN1129"/>
      <c r="AO1129"/>
      <c r="AP1129"/>
      <c r="AQ1129" s="333"/>
      <c r="AR1129"/>
      <c r="AS1129"/>
      <c r="AT1129"/>
      <c r="AU1129"/>
    </row>
    <row r="1130" spans="1:47" ht="12.75" customHeight="1" x14ac:dyDescent="0.35">
      <c r="A1130" s="311">
        <f>FrontPage!$N$2</f>
        <v>1</v>
      </c>
      <c r="B1130" s="311" t="str">
        <f t="shared" si="169"/>
        <v>RO14006.1</v>
      </c>
      <c r="C1130" s="311">
        <f t="shared" si="171"/>
        <v>202526</v>
      </c>
      <c r="D1130" s="1148" t="s">
        <v>264</v>
      </c>
      <c r="E1130" s="311">
        <v>400</v>
      </c>
      <c r="F1130" s="311" t="s">
        <v>552</v>
      </c>
      <c r="G1130" s="311">
        <f t="shared" si="170"/>
        <v>0</v>
      </c>
      <c r="H1130" s="1153">
        <f t="shared" ca="1" si="168"/>
        <v>0</v>
      </c>
      <c r="I1130" s="311">
        <f t="shared" si="167"/>
        <v>6.1</v>
      </c>
      <c r="J1130" s="1151"/>
      <c r="AL1130"/>
      <c r="AM1130"/>
      <c r="AN1130"/>
      <c r="AO1130"/>
      <c r="AP1130"/>
      <c r="AQ1130" s="333"/>
      <c r="AR1130"/>
      <c r="AS1130"/>
      <c r="AT1130"/>
      <c r="AU1130"/>
    </row>
    <row r="1131" spans="1:47" ht="12.75" customHeight="1" x14ac:dyDescent="0.35">
      <c r="A1131" s="311">
        <f>FrontPage!$N$2</f>
        <v>1</v>
      </c>
      <c r="B1131" s="311" t="str">
        <f t="shared" si="169"/>
        <v>RO14006.2</v>
      </c>
      <c r="C1131" s="311">
        <f t="shared" si="171"/>
        <v>202526</v>
      </c>
      <c r="D1131" s="1148" t="s">
        <v>264</v>
      </c>
      <c r="E1131" s="311">
        <v>400</v>
      </c>
      <c r="F1131" s="311" t="s">
        <v>553</v>
      </c>
      <c r="G1131" s="311">
        <f t="shared" si="170"/>
        <v>0</v>
      </c>
      <c r="H1131" s="1153">
        <f t="shared" ca="1" si="168"/>
        <v>0</v>
      </c>
      <c r="I1131" s="311">
        <f t="shared" si="167"/>
        <v>6.2</v>
      </c>
      <c r="J1131" s="1151"/>
      <c r="AL1131"/>
      <c r="AM1131"/>
      <c r="AN1131"/>
      <c r="AO1131"/>
      <c r="AP1131"/>
      <c r="AQ1131" s="333"/>
      <c r="AR1131"/>
      <c r="AS1131"/>
      <c r="AT1131"/>
      <c r="AU1131"/>
    </row>
    <row r="1132" spans="1:47" ht="12.75" customHeight="1" x14ac:dyDescent="0.35">
      <c r="A1132" s="311">
        <f>FrontPage!$N$2</f>
        <v>1</v>
      </c>
      <c r="B1132" s="311" t="str">
        <f t="shared" si="169"/>
        <v>RO14007</v>
      </c>
      <c r="C1132" s="311">
        <f t="shared" si="171"/>
        <v>202526</v>
      </c>
      <c r="D1132" s="1148" t="s">
        <v>264</v>
      </c>
      <c r="E1132" s="311">
        <v>400</v>
      </c>
      <c r="F1132" s="311" t="s">
        <v>554</v>
      </c>
      <c r="G1132" s="311">
        <f t="shared" si="170"/>
        <v>0</v>
      </c>
      <c r="H1132" s="1153">
        <f t="shared" ca="1" si="168"/>
        <v>0</v>
      </c>
      <c r="I1132" s="311">
        <f t="shared" ref="I1132:I1195" si="172">VLOOKUP(F1132,CIndex,2,FALSE)</f>
        <v>7</v>
      </c>
      <c r="J1132" s="1151"/>
      <c r="AL1132"/>
      <c r="AM1132"/>
      <c r="AN1132"/>
      <c r="AO1132"/>
      <c r="AP1132"/>
      <c r="AQ1132" s="333"/>
      <c r="AR1132"/>
      <c r="AS1132"/>
      <c r="AT1132"/>
      <c r="AU1132"/>
    </row>
    <row r="1133" spans="1:47" ht="12.75" customHeight="1" x14ac:dyDescent="0.35">
      <c r="A1133" s="311">
        <f>FrontPage!$N$2</f>
        <v>1</v>
      </c>
      <c r="B1133" s="311" t="str">
        <f t="shared" si="169"/>
        <v>RO14008</v>
      </c>
      <c r="C1133" s="311">
        <f t="shared" si="171"/>
        <v>202526</v>
      </c>
      <c r="D1133" s="1148" t="s">
        <v>264</v>
      </c>
      <c r="E1133" s="311">
        <v>400</v>
      </c>
      <c r="F1133" s="311" t="s">
        <v>555</v>
      </c>
      <c r="G1133" s="311">
        <f t="shared" si="170"/>
        <v>0</v>
      </c>
      <c r="H1133" s="1153">
        <f t="shared" ref="H1133:H1196" ca="1" si="173">IF(UANumber = 0,0,IF(VLOOKUP(E1133,INDIRECT("_"&amp;D1133),MATCH(F1133,INDIRECT("_"&amp;D1133&amp;$I$2),0),FALSE)="",0,VLOOKUP(E1133,INDIRECT("_"&amp;D1133),MATCH(F1133,INDIRECT("_"&amp;D1133&amp;$I$2),0),FALSE)))</f>
        <v>0</v>
      </c>
      <c r="I1133" s="311">
        <f t="shared" si="172"/>
        <v>8</v>
      </c>
      <c r="J1133" s="1151"/>
      <c r="AL1133"/>
      <c r="AM1133"/>
      <c r="AN1133"/>
      <c r="AO1133"/>
      <c r="AP1133"/>
      <c r="AQ1133" s="333"/>
      <c r="AR1133"/>
      <c r="AS1133"/>
      <c r="AT1133"/>
      <c r="AU1133"/>
    </row>
    <row r="1134" spans="1:47" ht="12.75" customHeight="1" x14ac:dyDescent="0.35">
      <c r="A1134" s="311">
        <f>FrontPage!$N$2</f>
        <v>1</v>
      </c>
      <c r="B1134" s="311" t="str">
        <f t="shared" si="169"/>
        <v>RO140010</v>
      </c>
      <c r="C1134" s="311">
        <f t="shared" si="171"/>
        <v>202526</v>
      </c>
      <c r="D1134" s="1148" t="s">
        <v>264</v>
      </c>
      <c r="E1134" s="311">
        <v>400</v>
      </c>
      <c r="F1134" s="311" t="s">
        <v>557</v>
      </c>
      <c r="G1134" s="311">
        <f t="shared" si="170"/>
        <v>0</v>
      </c>
      <c r="H1134" s="1153">
        <f t="shared" ca="1" si="173"/>
        <v>0</v>
      </c>
      <c r="I1134" s="311">
        <f t="shared" si="172"/>
        <v>10</v>
      </c>
      <c r="J1134" s="1151"/>
      <c r="AL1134"/>
      <c r="AM1134"/>
      <c r="AN1134"/>
      <c r="AO1134"/>
      <c r="AP1134"/>
      <c r="AQ1134" s="333"/>
      <c r="AR1134"/>
      <c r="AS1134"/>
      <c r="AT1134"/>
      <c r="AU1134"/>
    </row>
    <row r="1135" spans="1:47" ht="12.75" customHeight="1" x14ac:dyDescent="0.35">
      <c r="A1135" s="311">
        <f>FrontPage!$N$2</f>
        <v>1</v>
      </c>
      <c r="B1135" s="311" t="str">
        <f t="shared" si="169"/>
        <v>RO140011</v>
      </c>
      <c r="C1135" s="311">
        <f t="shared" si="171"/>
        <v>202526</v>
      </c>
      <c r="D1135" s="1148" t="s">
        <v>264</v>
      </c>
      <c r="E1135" s="311">
        <v>400</v>
      </c>
      <c r="F1135" s="311" t="s">
        <v>558</v>
      </c>
      <c r="G1135" s="311">
        <f t="shared" si="170"/>
        <v>0</v>
      </c>
      <c r="H1135" s="1153">
        <f t="shared" ca="1" si="173"/>
        <v>0</v>
      </c>
      <c r="I1135" s="311">
        <f t="shared" si="172"/>
        <v>11</v>
      </c>
      <c r="J1135" s="1151"/>
      <c r="AL1135"/>
      <c r="AM1135"/>
      <c r="AN1135"/>
      <c r="AO1135"/>
      <c r="AP1135"/>
      <c r="AQ1135" s="333"/>
      <c r="AR1135"/>
      <c r="AS1135"/>
      <c r="AT1135"/>
      <c r="AU1135"/>
    </row>
    <row r="1136" spans="1:47" ht="12.75" customHeight="1" x14ac:dyDescent="0.35">
      <c r="A1136" s="311">
        <f>FrontPage!$N$2</f>
        <v>1</v>
      </c>
      <c r="B1136" s="311" t="str">
        <f t="shared" si="169"/>
        <v>RO14011.1</v>
      </c>
      <c r="C1136" s="311">
        <f t="shared" si="171"/>
        <v>202526</v>
      </c>
      <c r="D1136" s="1148" t="s">
        <v>264</v>
      </c>
      <c r="E1136" s="311">
        <v>401</v>
      </c>
      <c r="F1136" s="311" t="s">
        <v>547</v>
      </c>
      <c r="G1136" s="311">
        <f t="shared" si="170"/>
        <v>0</v>
      </c>
      <c r="H1136" s="1153">
        <f t="shared" ca="1" si="173"/>
        <v>0</v>
      </c>
      <c r="I1136" s="311">
        <f t="shared" si="172"/>
        <v>1.1000000000000001</v>
      </c>
      <c r="J1136" s="1151"/>
      <c r="AL1136"/>
      <c r="AM1136"/>
      <c r="AN1136"/>
      <c r="AO1136"/>
      <c r="AP1136"/>
      <c r="AQ1136" s="333"/>
      <c r="AR1136"/>
      <c r="AS1136"/>
      <c r="AT1136"/>
      <c r="AU1136"/>
    </row>
    <row r="1137" spans="1:47" ht="12.75" customHeight="1" x14ac:dyDescent="0.35">
      <c r="A1137" s="311">
        <f>FrontPage!$N$2</f>
        <v>1</v>
      </c>
      <c r="B1137" s="311" t="str">
        <f t="shared" si="169"/>
        <v>RO14011.2</v>
      </c>
      <c r="C1137" s="311">
        <f t="shared" si="171"/>
        <v>202526</v>
      </c>
      <c r="D1137" s="1148" t="s">
        <v>264</v>
      </c>
      <c r="E1137" s="311">
        <v>401</v>
      </c>
      <c r="F1137" s="311" t="s">
        <v>548</v>
      </c>
      <c r="G1137" s="311">
        <f t="shared" si="170"/>
        <v>0</v>
      </c>
      <c r="H1137" s="1153">
        <f t="shared" ca="1" si="173"/>
        <v>0</v>
      </c>
      <c r="I1137" s="311">
        <f t="shared" si="172"/>
        <v>1.2</v>
      </c>
      <c r="J1137" s="1151"/>
      <c r="AL1137"/>
      <c r="AM1137"/>
      <c r="AN1137"/>
      <c r="AO1137"/>
      <c r="AP1137"/>
      <c r="AQ1137" s="333"/>
      <c r="AR1137"/>
      <c r="AS1137"/>
      <c r="AT1137"/>
      <c r="AU1137"/>
    </row>
    <row r="1138" spans="1:47" ht="12.75" customHeight="1" x14ac:dyDescent="0.35">
      <c r="A1138" s="311">
        <f>FrontPage!$N$2</f>
        <v>1</v>
      </c>
      <c r="B1138" s="311" t="str">
        <f t="shared" si="169"/>
        <v>RO14012</v>
      </c>
      <c r="C1138" s="311">
        <f t="shared" si="171"/>
        <v>202526</v>
      </c>
      <c r="D1138" s="1148" t="s">
        <v>264</v>
      </c>
      <c r="E1138" s="311">
        <v>401</v>
      </c>
      <c r="F1138" s="311" t="s">
        <v>546</v>
      </c>
      <c r="G1138" s="311">
        <f t="shared" si="170"/>
        <v>0</v>
      </c>
      <c r="H1138" s="1153">
        <f t="shared" ca="1" si="173"/>
        <v>0</v>
      </c>
      <c r="I1138" s="311">
        <f t="shared" si="172"/>
        <v>2</v>
      </c>
      <c r="J1138" s="1151"/>
      <c r="AL1138"/>
      <c r="AM1138"/>
      <c r="AN1138"/>
      <c r="AO1138"/>
      <c r="AP1138"/>
      <c r="AQ1138" s="333"/>
      <c r="AR1138"/>
      <c r="AS1138"/>
      <c r="AT1138"/>
      <c r="AU1138"/>
    </row>
    <row r="1139" spans="1:47" ht="12.75" customHeight="1" x14ac:dyDescent="0.35">
      <c r="A1139" s="311">
        <f>FrontPage!$N$2</f>
        <v>1</v>
      </c>
      <c r="B1139" s="311" t="str">
        <f t="shared" si="169"/>
        <v>RO14013</v>
      </c>
      <c r="C1139" s="311">
        <f t="shared" si="171"/>
        <v>202526</v>
      </c>
      <c r="D1139" s="1148" t="s">
        <v>264</v>
      </c>
      <c r="E1139" s="311">
        <v>401</v>
      </c>
      <c r="F1139" s="311" t="s">
        <v>549</v>
      </c>
      <c r="G1139" s="311">
        <f t="shared" si="170"/>
        <v>0</v>
      </c>
      <c r="H1139" s="1153">
        <f t="shared" ca="1" si="173"/>
        <v>0</v>
      </c>
      <c r="I1139" s="311">
        <f t="shared" si="172"/>
        <v>3</v>
      </c>
      <c r="J1139" s="1151"/>
      <c r="AL1139"/>
      <c r="AM1139"/>
      <c r="AN1139"/>
      <c r="AO1139"/>
      <c r="AP1139"/>
      <c r="AQ1139" s="333"/>
      <c r="AR1139"/>
      <c r="AS1139"/>
      <c r="AT1139"/>
      <c r="AU1139"/>
    </row>
    <row r="1140" spans="1:47" ht="12.75" customHeight="1" x14ac:dyDescent="0.35">
      <c r="A1140" s="311">
        <f>FrontPage!$N$2</f>
        <v>1</v>
      </c>
      <c r="B1140" s="311" t="str">
        <f t="shared" ref="B1140:B1203" si="174">D1140&amp;E1140&amp;I1140</f>
        <v>RO14015</v>
      </c>
      <c r="C1140" s="311">
        <f t="shared" si="171"/>
        <v>202526</v>
      </c>
      <c r="D1140" s="1148" t="s">
        <v>264</v>
      </c>
      <c r="E1140" s="311">
        <v>401</v>
      </c>
      <c r="F1140" s="311" t="s">
        <v>551</v>
      </c>
      <c r="G1140" s="311">
        <f t="shared" si="170"/>
        <v>0</v>
      </c>
      <c r="H1140" s="1153">
        <f t="shared" ca="1" si="173"/>
        <v>0</v>
      </c>
      <c r="I1140" s="311">
        <f t="shared" si="172"/>
        <v>5</v>
      </c>
      <c r="J1140" s="1151"/>
      <c r="AL1140"/>
      <c r="AM1140"/>
      <c r="AN1140"/>
      <c r="AO1140"/>
      <c r="AP1140"/>
      <c r="AQ1140" s="333"/>
      <c r="AR1140"/>
      <c r="AS1140"/>
      <c r="AT1140"/>
      <c r="AU1140"/>
    </row>
    <row r="1141" spans="1:47" ht="12.75" customHeight="1" x14ac:dyDescent="0.35">
      <c r="A1141" s="311">
        <f>FrontPage!$N$2</f>
        <v>1</v>
      </c>
      <c r="B1141" s="311" t="str">
        <f t="shared" si="174"/>
        <v>RO14016.1</v>
      </c>
      <c r="C1141" s="311">
        <f t="shared" si="171"/>
        <v>202526</v>
      </c>
      <c r="D1141" s="1148" t="s">
        <v>264</v>
      </c>
      <c r="E1141" s="311">
        <v>401</v>
      </c>
      <c r="F1141" s="311" t="s">
        <v>552</v>
      </c>
      <c r="G1141" s="311">
        <f t="shared" si="170"/>
        <v>0</v>
      </c>
      <c r="H1141" s="1153">
        <f t="shared" ca="1" si="173"/>
        <v>0</v>
      </c>
      <c r="I1141" s="311">
        <f t="shared" si="172"/>
        <v>6.1</v>
      </c>
      <c r="J1141" s="1151"/>
      <c r="AL1141"/>
      <c r="AM1141"/>
      <c r="AN1141"/>
      <c r="AO1141"/>
      <c r="AP1141"/>
      <c r="AQ1141" s="333"/>
      <c r="AR1141"/>
      <c r="AS1141"/>
      <c r="AT1141"/>
      <c r="AU1141"/>
    </row>
    <row r="1142" spans="1:47" ht="12.75" customHeight="1" x14ac:dyDescent="0.35">
      <c r="A1142" s="311">
        <f>FrontPage!$N$2</f>
        <v>1</v>
      </c>
      <c r="B1142" s="311" t="str">
        <f t="shared" si="174"/>
        <v>RO14016.2</v>
      </c>
      <c r="C1142" s="311">
        <f t="shared" si="171"/>
        <v>202526</v>
      </c>
      <c r="D1142" s="1148" t="s">
        <v>264</v>
      </c>
      <c r="E1142" s="311">
        <v>401</v>
      </c>
      <c r="F1142" s="311" t="s">
        <v>553</v>
      </c>
      <c r="G1142" s="311">
        <f t="shared" si="170"/>
        <v>0</v>
      </c>
      <c r="H1142" s="1153">
        <f t="shared" ca="1" si="173"/>
        <v>0</v>
      </c>
      <c r="I1142" s="311">
        <f t="shared" si="172"/>
        <v>6.2</v>
      </c>
      <c r="J1142" s="1151"/>
      <c r="AL1142"/>
      <c r="AM1142"/>
      <c r="AN1142"/>
      <c r="AO1142"/>
      <c r="AP1142"/>
      <c r="AQ1142" s="333"/>
      <c r="AR1142"/>
      <c r="AS1142"/>
      <c r="AT1142"/>
      <c r="AU1142"/>
    </row>
    <row r="1143" spans="1:47" ht="12.75" customHeight="1" x14ac:dyDescent="0.35">
      <c r="A1143" s="311">
        <f>FrontPage!$N$2</f>
        <v>1</v>
      </c>
      <c r="B1143" s="311" t="str">
        <f t="shared" si="174"/>
        <v>RO14017</v>
      </c>
      <c r="C1143" s="311">
        <f t="shared" si="171"/>
        <v>202526</v>
      </c>
      <c r="D1143" s="1148" t="s">
        <v>264</v>
      </c>
      <c r="E1143" s="311">
        <v>401</v>
      </c>
      <c r="F1143" s="311" t="s">
        <v>554</v>
      </c>
      <c r="G1143" s="311">
        <f t="shared" si="170"/>
        <v>0</v>
      </c>
      <c r="H1143" s="1153">
        <f t="shared" ca="1" si="173"/>
        <v>0</v>
      </c>
      <c r="I1143" s="311">
        <f t="shared" si="172"/>
        <v>7</v>
      </c>
      <c r="J1143" s="1151"/>
      <c r="AL1143"/>
      <c r="AM1143"/>
      <c r="AN1143"/>
      <c r="AO1143"/>
      <c r="AP1143"/>
      <c r="AQ1143" s="333"/>
      <c r="AR1143"/>
      <c r="AS1143"/>
      <c r="AT1143"/>
      <c r="AU1143"/>
    </row>
    <row r="1144" spans="1:47" ht="12.75" customHeight="1" x14ac:dyDescent="0.35">
      <c r="A1144" s="311">
        <f>FrontPage!$N$2</f>
        <v>1</v>
      </c>
      <c r="B1144" s="311" t="str">
        <f t="shared" si="174"/>
        <v>RO14018</v>
      </c>
      <c r="C1144" s="311">
        <f t="shared" si="171"/>
        <v>202526</v>
      </c>
      <c r="D1144" s="1148" t="s">
        <v>264</v>
      </c>
      <c r="E1144" s="311">
        <v>401</v>
      </c>
      <c r="F1144" s="311" t="s">
        <v>555</v>
      </c>
      <c r="G1144" s="311">
        <f t="shared" si="170"/>
        <v>0</v>
      </c>
      <c r="H1144" s="1153">
        <f t="shared" ca="1" si="173"/>
        <v>0</v>
      </c>
      <c r="I1144" s="311">
        <f t="shared" si="172"/>
        <v>8</v>
      </c>
      <c r="J1144" s="1151"/>
      <c r="AL1144"/>
      <c r="AM1144"/>
      <c r="AN1144"/>
      <c r="AO1144"/>
      <c r="AP1144"/>
      <c r="AQ1144" s="333"/>
      <c r="AR1144"/>
      <c r="AS1144"/>
      <c r="AT1144"/>
      <c r="AU1144"/>
    </row>
    <row r="1145" spans="1:47" ht="12.75" customHeight="1" x14ac:dyDescent="0.35">
      <c r="A1145" s="311">
        <f>FrontPage!$N$2</f>
        <v>1</v>
      </c>
      <c r="B1145" s="311" t="str">
        <f t="shared" si="174"/>
        <v>RO140110</v>
      </c>
      <c r="C1145" s="311">
        <f t="shared" si="171"/>
        <v>202526</v>
      </c>
      <c r="D1145" s="1148" t="s">
        <v>264</v>
      </c>
      <c r="E1145" s="311">
        <v>401</v>
      </c>
      <c r="F1145" s="311" t="s">
        <v>557</v>
      </c>
      <c r="G1145" s="311">
        <f t="shared" si="170"/>
        <v>0</v>
      </c>
      <c r="H1145" s="1153">
        <f t="shared" ca="1" si="173"/>
        <v>0</v>
      </c>
      <c r="I1145" s="311">
        <f t="shared" si="172"/>
        <v>10</v>
      </c>
      <c r="J1145" s="1151"/>
      <c r="AL1145"/>
      <c r="AM1145"/>
      <c r="AN1145"/>
      <c r="AO1145"/>
      <c r="AP1145"/>
      <c r="AQ1145" s="333"/>
      <c r="AR1145"/>
      <c r="AS1145"/>
      <c r="AT1145"/>
      <c r="AU1145"/>
    </row>
    <row r="1146" spans="1:47" ht="12.75" customHeight="1" x14ac:dyDescent="0.35">
      <c r="A1146" s="311">
        <f>FrontPage!$N$2</f>
        <v>1</v>
      </c>
      <c r="B1146" s="311" t="str">
        <f t="shared" si="174"/>
        <v>RO140111</v>
      </c>
      <c r="C1146" s="311">
        <f t="shared" si="171"/>
        <v>202526</v>
      </c>
      <c r="D1146" s="1148" t="s">
        <v>264</v>
      </c>
      <c r="E1146" s="311">
        <v>401</v>
      </c>
      <c r="F1146" s="311" t="s">
        <v>558</v>
      </c>
      <c r="G1146" s="311">
        <f t="shared" si="170"/>
        <v>0</v>
      </c>
      <c r="H1146" s="1153">
        <f t="shared" ca="1" si="173"/>
        <v>0</v>
      </c>
      <c r="I1146" s="311">
        <f t="shared" si="172"/>
        <v>11</v>
      </c>
      <c r="J1146" s="1151"/>
      <c r="AL1146"/>
      <c r="AM1146"/>
      <c r="AN1146"/>
      <c r="AO1146"/>
      <c r="AP1146"/>
      <c r="AQ1146" s="333"/>
      <c r="AR1146"/>
      <c r="AS1146"/>
      <c r="AT1146"/>
      <c r="AU1146"/>
    </row>
    <row r="1147" spans="1:47" ht="12.75" customHeight="1" x14ac:dyDescent="0.35">
      <c r="A1147" s="311">
        <f>FrontPage!$N$2</f>
        <v>1</v>
      </c>
      <c r="B1147" s="311" t="str">
        <f t="shared" si="174"/>
        <v>RO14021.1</v>
      </c>
      <c r="C1147" s="311">
        <f t="shared" si="171"/>
        <v>202526</v>
      </c>
      <c r="D1147" s="1148" t="s">
        <v>264</v>
      </c>
      <c r="E1147" s="311">
        <v>402</v>
      </c>
      <c r="F1147" s="311" t="s">
        <v>547</v>
      </c>
      <c r="G1147" s="311">
        <f t="shared" si="170"/>
        <v>0</v>
      </c>
      <c r="H1147" s="1153">
        <f t="shared" ca="1" si="173"/>
        <v>0</v>
      </c>
      <c r="I1147" s="311">
        <f t="shared" si="172"/>
        <v>1.1000000000000001</v>
      </c>
      <c r="J1147" s="1151"/>
      <c r="AL1147"/>
      <c r="AM1147"/>
      <c r="AN1147"/>
      <c r="AO1147"/>
      <c r="AP1147"/>
      <c r="AQ1147" s="333"/>
      <c r="AR1147"/>
      <c r="AS1147"/>
      <c r="AT1147"/>
      <c r="AU1147"/>
    </row>
    <row r="1148" spans="1:47" ht="12.75" customHeight="1" x14ac:dyDescent="0.35">
      <c r="A1148" s="311">
        <f>FrontPage!$N$2</f>
        <v>1</v>
      </c>
      <c r="B1148" s="311" t="str">
        <f t="shared" si="174"/>
        <v>RO14021.2</v>
      </c>
      <c r="C1148" s="311">
        <f t="shared" si="171"/>
        <v>202526</v>
      </c>
      <c r="D1148" s="1148" t="s">
        <v>264</v>
      </c>
      <c r="E1148" s="311">
        <v>402</v>
      </c>
      <c r="F1148" s="311" t="s">
        <v>548</v>
      </c>
      <c r="G1148" s="311">
        <f t="shared" si="170"/>
        <v>0</v>
      </c>
      <c r="H1148" s="1153">
        <f t="shared" ca="1" si="173"/>
        <v>0</v>
      </c>
      <c r="I1148" s="311">
        <f t="shared" si="172"/>
        <v>1.2</v>
      </c>
      <c r="J1148" s="1151"/>
      <c r="AL1148"/>
      <c r="AM1148"/>
      <c r="AN1148"/>
      <c r="AO1148"/>
      <c r="AP1148"/>
      <c r="AQ1148" s="333"/>
      <c r="AR1148"/>
      <c r="AS1148"/>
      <c r="AT1148"/>
      <c r="AU1148"/>
    </row>
    <row r="1149" spans="1:47" ht="12.75" customHeight="1" x14ac:dyDescent="0.35">
      <c r="A1149" s="311">
        <f>FrontPage!$N$2</f>
        <v>1</v>
      </c>
      <c r="B1149" s="311" t="str">
        <f t="shared" si="174"/>
        <v>RO14022</v>
      </c>
      <c r="C1149" s="311">
        <f t="shared" si="171"/>
        <v>202526</v>
      </c>
      <c r="D1149" s="1148" t="s">
        <v>264</v>
      </c>
      <c r="E1149" s="311">
        <v>402</v>
      </c>
      <c r="F1149" s="311" t="s">
        <v>546</v>
      </c>
      <c r="G1149" s="311">
        <f t="shared" si="170"/>
        <v>0</v>
      </c>
      <c r="H1149" s="1153">
        <f t="shared" ca="1" si="173"/>
        <v>0</v>
      </c>
      <c r="I1149" s="311">
        <f t="shared" si="172"/>
        <v>2</v>
      </c>
      <c r="J1149" s="1151"/>
      <c r="AL1149"/>
      <c r="AM1149"/>
      <c r="AN1149"/>
      <c r="AO1149"/>
      <c r="AP1149"/>
      <c r="AQ1149" s="333"/>
      <c r="AR1149"/>
      <c r="AS1149"/>
      <c r="AT1149"/>
      <c r="AU1149"/>
    </row>
    <row r="1150" spans="1:47" ht="12.75" customHeight="1" x14ac:dyDescent="0.35">
      <c r="A1150" s="311">
        <f>FrontPage!$N$2</f>
        <v>1</v>
      </c>
      <c r="B1150" s="311" t="str">
        <f t="shared" si="174"/>
        <v>RO14023</v>
      </c>
      <c r="C1150" s="311">
        <f t="shared" si="171"/>
        <v>202526</v>
      </c>
      <c r="D1150" s="1148" t="s">
        <v>264</v>
      </c>
      <c r="E1150" s="311">
        <v>402</v>
      </c>
      <c r="F1150" s="311" t="s">
        <v>549</v>
      </c>
      <c r="G1150" s="311">
        <f t="shared" si="170"/>
        <v>0</v>
      </c>
      <c r="H1150" s="1153">
        <f t="shared" ca="1" si="173"/>
        <v>0</v>
      </c>
      <c r="I1150" s="311">
        <f t="shared" si="172"/>
        <v>3</v>
      </c>
      <c r="J1150" s="1151"/>
      <c r="AL1150"/>
      <c r="AM1150"/>
      <c r="AN1150"/>
      <c r="AO1150"/>
      <c r="AP1150"/>
      <c r="AQ1150" s="333"/>
      <c r="AR1150"/>
      <c r="AS1150"/>
      <c r="AT1150"/>
      <c r="AU1150"/>
    </row>
    <row r="1151" spans="1:47" ht="12.75" customHeight="1" x14ac:dyDescent="0.35">
      <c r="A1151" s="311">
        <f>FrontPage!$N$2</f>
        <v>1</v>
      </c>
      <c r="B1151" s="311" t="str">
        <f t="shared" si="174"/>
        <v>RO14025</v>
      </c>
      <c r="C1151" s="311">
        <f t="shared" si="171"/>
        <v>202526</v>
      </c>
      <c r="D1151" s="1148" t="s">
        <v>264</v>
      </c>
      <c r="E1151" s="311">
        <v>402</v>
      </c>
      <c r="F1151" s="311" t="s">
        <v>551</v>
      </c>
      <c r="G1151" s="311">
        <f t="shared" si="170"/>
        <v>0</v>
      </c>
      <c r="H1151" s="1153">
        <f t="shared" ca="1" si="173"/>
        <v>0</v>
      </c>
      <c r="I1151" s="311">
        <f t="shared" si="172"/>
        <v>5</v>
      </c>
      <c r="J1151" s="1151"/>
      <c r="AL1151"/>
      <c r="AM1151"/>
      <c r="AN1151"/>
      <c r="AO1151"/>
      <c r="AP1151"/>
      <c r="AQ1151" s="333"/>
      <c r="AR1151"/>
      <c r="AS1151"/>
      <c r="AT1151"/>
      <c r="AU1151"/>
    </row>
    <row r="1152" spans="1:47" ht="12.75" customHeight="1" x14ac:dyDescent="0.35">
      <c r="A1152" s="311">
        <f>FrontPage!$N$2</f>
        <v>1</v>
      </c>
      <c r="B1152" s="311" t="str">
        <f t="shared" si="174"/>
        <v>RO14026.1</v>
      </c>
      <c r="C1152" s="311">
        <f t="shared" si="171"/>
        <v>202526</v>
      </c>
      <c r="D1152" s="1148" t="s">
        <v>264</v>
      </c>
      <c r="E1152" s="311">
        <v>402</v>
      </c>
      <c r="F1152" s="311" t="s">
        <v>552</v>
      </c>
      <c r="G1152" s="311">
        <f t="shared" si="170"/>
        <v>0</v>
      </c>
      <c r="H1152" s="1153">
        <f t="shared" ca="1" si="173"/>
        <v>0</v>
      </c>
      <c r="I1152" s="311">
        <f t="shared" si="172"/>
        <v>6.1</v>
      </c>
      <c r="J1152" s="1151"/>
      <c r="AL1152"/>
      <c r="AM1152"/>
      <c r="AN1152"/>
      <c r="AO1152"/>
      <c r="AP1152"/>
      <c r="AQ1152" s="333"/>
      <c r="AR1152"/>
      <c r="AS1152"/>
      <c r="AT1152"/>
      <c r="AU1152"/>
    </row>
    <row r="1153" spans="1:47" ht="12.75" customHeight="1" x14ac:dyDescent="0.35">
      <c r="A1153" s="311">
        <f>FrontPage!$N$2</f>
        <v>1</v>
      </c>
      <c r="B1153" s="311" t="str">
        <f t="shared" si="174"/>
        <v>RO14026.2</v>
      </c>
      <c r="C1153" s="311">
        <f t="shared" si="171"/>
        <v>202526</v>
      </c>
      <c r="D1153" s="1148" t="s">
        <v>264</v>
      </c>
      <c r="E1153" s="311">
        <v>402</v>
      </c>
      <c r="F1153" s="311" t="s">
        <v>553</v>
      </c>
      <c r="G1153" s="311">
        <f t="shared" si="170"/>
        <v>0</v>
      </c>
      <c r="H1153" s="1153">
        <f t="shared" ca="1" si="173"/>
        <v>0</v>
      </c>
      <c r="I1153" s="311">
        <f t="shared" si="172"/>
        <v>6.2</v>
      </c>
      <c r="J1153" s="1151"/>
      <c r="AL1153"/>
      <c r="AM1153"/>
      <c r="AN1153"/>
      <c r="AO1153"/>
      <c r="AP1153"/>
      <c r="AQ1153" s="333"/>
      <c r="AR1153"/>
      <c r="AS1153"/>
      <c r="AT1153"/>
      <c r="AU1153"/>
    </row>
    <row r="1154" spans="1:47" ht="12.75" customHeight="1" x14ac:dyDescent="0.35">
      <c r="A1154" s="311">
        <f>FrontPage!$N$2</f>
        <v>1</v>
      </c>
      <c r="B1154" s="311" t="str">
        <f t="shared" si="174"/>
        <v>RO14027</v>
      </c>
      <c r="C1154" s="311">
        <f t="shared" si="171"/>
        <v>202526</v>
      </c>
      <c r="D1154" s="1148" t="s">
        <v>264</v>
      </c>
      <c r="E1154" s="311">
        <v>402</v>
      </c>
      <c r="F1154" s="311" t="s">
        <v>554</v>
      </c>
      <c r="G1154" s="311">
        <f t="shared" si="170"/>
        <v>0</v>
      </c>
      <c r="H1154" s="1153">
        <f t="shared" ca="1" si="173"/>
        <v>0</v>
      </c>
      <c r="I1154" s="311">
        <f t="shared" si="172"/>
        <v>7</v>
      </c>
      <c r="J1154" s="1151"/>
      <c r="AL1154"/>
      <c r="AM1154"/>
      <c r="AN1154"/>
      <c r="AO1154"/>
      <c r="AP1154"/>
      <c r="AQ1154" s="333"/>
      <c r="AR1154"/>
      <c r="AS1154"/>
      <c r="AT1154"/>
      <c r="AU1154"/>
    </row>
    <row r="1155" spans="1:47" ht="12.75" customHeight="1" x14ac:dyDescent="0.35">
      <c r="A1155" s="311">
        <f>FrontPage!$N$2</f>
        <v>1</v>
      </c>
      <c r="B1155" s="311" t="str">
        <f t="shared" si="174"/>
        <v>RO14028</v>
      </c>
      <c r="C1155" s="311">
        <f t="shared" si="171"/>
        <v>202526</v>
      </c>
      <c r="D1155" s="1148" t="s">
        <v>264</v>
      </c>
      <c r="E1155" s="311">
        <v>402</v>
      </c>
      <c r="F1155" s="311" t="s">
        <v>555</v>
      </c>
      <c r="G1155" s="311">
        <f t="shared" si="170"/>
        <v>0</v>
      </c>
      <c r="H1155" s="1153">
        <f t="shared" ca="1" si="173"/>
        <v>0</v>
      </c>
      <c r="I1155" s="311">
        <f t="shared" si="172"/>
        <v>8</v>
      </c>
      <c r="J1155" s="1151"/>
      <c r="AL1155"/>
      <c r="AM1155"/>
      <c r="AN1155"/>
      <c r="AO1155"/>
      <c r="AP1155"/>
      <c r="AQ1155" s="333"/>
      <c r="AR1155"/>
      <c r="AS1155"/>
      <c r="AT1155"/>
      <c r="AU1155"/>
    </row>
    <row r="1156" spans="1:47" ht="12.75" customHeight="1" x14ac:dyDescent="0.35">
      <c r="A1156" s="311">
        <f>FrontPage!$N$2</f>
        <v>1</v>
      </c>
      <c r="B1156" s="311" t="str">
        <f t="shared" si="174"/>
        <v>RO140210</v>
      </c>
      <c r="C1156" s="311">
        <f t="shared" si="171"/>
        <v>202526</v>
      </c>
      <c r="D1156" s="1148" t="s">
        <v>264</v>
      </c>
      <c r="E1156" s="311">
        <v>402</v>
      </c>
      <c r="F1156" s="311" t="s">
        <v>557</v>
      </c>
      <c r="G1156" s="311">
        <f t="shared" si="170"/>
        <v>0</v>
      </c>
      <c r="H1156" s="1153">
        <f t="shared" ca="1" si="173"/>
        <v>0</v>
      </c>
      <c r="I1156" s="311">
        <f t="shared" si="172"/>
        <v>10</v>
      </c>
      <c r="J1156" s="1151"/>
      <c r="AL1156"/>
      <c r="AM1156"/>
      <c r="AN1156"/>
      <c r="AO1156"/>
      <c r="AP1156"/>
      <c r="AQ1156" s="333"/>
      <c r="AR1156"/>
      <c r="AS1156"/>
      <c r="AT1156"/>
      <c r="AU1156"/>
    </row>
    <row r="1157" spans="1:47" ht="12.75" customHeight="1" x14ac:dyDescent="0.35">
      <c r="A1157" s="311">
        <f>FrontPage!$N$2</f>
        <v>1</v>
      </c>
      <c r="B1157" s="311" t="str">
        <f t="shared" si="174"/>
        <v>RO140211</v>
      </c>
      <c r="C1157" s="311">
        <f t="shared" si="171"/>
        <v>202526</v>
      </c>
      <c r="D1157" s="1148" t="s">
        <v>264</v>
      </c>
      <c r="E1157" s="311">
        <v>402</v>
      </c>
      <c r="F1157" s="311" t="s">
        <v>558</v>
      </c>
      <c r="G1157" s="311">
        <f t="shared" si="170"/>
        <v>0</v>
      </c>
      <c r="H1157" s="1153">
        <f t="shared" ca="1" si="173"/>
        <v>0</v>
      </c>
      <c r="I1157" s="311">
        <f t="shared" si="172"/>
        <v>11</v>
      </c>
      <c r="J1157" s="1151"/>
      <c r="AL1157"/>
      <c r="AM1157"/>
      <c r="AN1157"/>
      <c r="AO1157"/>
      <c r="AP1157"/>
      <c r="AQ1157" s="333"/>
      <c r="AR1157"/>
      <c r="AS1157"/>
      <c r="AT1157"/>
      <c r="AU1157"/>
    </row>
    <row r="1158" spans="1:47" ht="12.75" customHeight="1" x14ac:dyDescent="0.35">
      <c r="A1158" s="311">
        <f>FrontPage!$N$2</f>
        <v>1</v>
      </c>
      <c r="B1158" s="311" t="str">
        <f t="shared" si="174"/>
        <v>RO14031.1</v>
      </c>
      <c r="C1158" s="311">
        <f t="shared" si="171"/>
        <v>202526</v>
      </c>
      <c r="D1158" s="1148" t="s">
        <v>264</v>
      </c>
      <c r="E1158" s="311">
        <v>403</v>
      </c>
      <c r="F1158" s="311" t="s">
        <v>547</v>
      </c>
      <c r="G1158" s="311">
        <f t="shared" si="170"/>
        <v>0</v>
      </c>
      <c r="H1158" s="1153">
        <f t="shared" ca="1" si="173"/>
        <v>0</v>
      </c>
      <c r="I1158" s="311">
        <f t="shared" si="172"/>
        <v>1.1000000000000001</v>
      </c>
      <c r="J1158" s="1151"/>
      <c r="AL1158"/>
      <c r="AM1158"/>
      <c r="AN1158"/>
      <c r="AO1158"/>
      <c r="AP1158"/>
      <c r="AQ1158" s="333"/>
      <c r="AR1158"/>
      <c r="AS1158"/>
      <c r="AT1158"/>
      <c r="AU1158"/>
    </row>
    <row r="1159" spans="1:47" ht="12.75" customHeight="1" x14ac:dyDescent="0.35">
      <c r="A1159" s="311">
        <f>FrontPage!$N$2</f>
        <v>1</v>
      </c>
      <c r="B1159" s="311" t="str">
        <f t="shared" si="174"/>
        <v>RO14031.2</v>
      </c>
      <c r="C1159" s="311">
        <f t="shared" si="171"/>
        <v>202526</v>
      </c>
      <c r="D1159" s="1148" t="s">
        <v>264</v>
      </c>
      <c r="E1159" s="311">
        <v>403</v>
      </c>
      <c r="F1159" s="311" t="s">
        <v>548</v>
      </c>
      <c r="G1159" s="311">
        <f t="shared" si="170"/>
        <v>0</v>
      </c>
      <c r="H1159" s="1153">
        <f t="shared" ca="1" si="173"/>
        <v>0</v>
      </c>
      <c r="I1159" s="311">
        <f t="shared" si="172"/>
        <v>1.2</v>
      </c>
      <c r="J1159" s="1151"/>
      <c r="AL1159"/>
      <c r="AM1159"/>
      <c r="AN1159"/>
      <c r="AO1159"/>
      <c r="AP1159"/>
      <c r="AQ1159" s="333"/>
      <c r="AR1159"/>
      <c r="AS1159"/>
      <c r="AT1159"/>
      <c r="AU1159"/>
    </row>
    <row r="1160" spans="1:47" ht="12.75" customHeight="1" x14ac:dyDescent="0.35">
      <c r="A1160" s="311">
        <f>FrontPage!$N$2</f>
        <v>1</v>
      </c>
      <c r="B1160" s="311" t="str">
        <f t="shared" si="174"/>
        <v>RO14032</v>
      </c>
      <c r="C1160" s="311">
        <f t="shared" si="171"/>
        <v>202526</v>
      </c>
      <c r="D1160" s="1148" t="s">
        <v>264</v>
      </c>
      <c r="E1160" s="311">
        <v>403</v>
      </c>
      <c r="F1160" s="311" t="s">
        <v>546</v>
      </c>
      <c r="G1160" s="311">
        <f t="shared" si="170"/>
        <v>0</v>
      </c>
      <c r="H1160" s="1153">
        <f t="shared" ca="1" si="173"/>
        <v>0</v>
      </c>
      <c r="I1160" s="311">
        <f t="shared" si="172"/>
        <v>2</v>
      </c>
      <c r="J1160" s="1151"/>
      <c r="AL1160"/>
      <c r="AM1160"/>
      <c r="AN1160"/>
      <c r="AO1160"/>
      <c r="AP1160"/>
      <c r="AQ1160" s="333"/>
      <c r="AR1160"/>
      <c r="AS1160"/>
      <c r="AT1160"/>
      <c r="AU1160"/>
    </row>
    <row r="1161" spans="1:47" ht="12.75" customHeight="1" x14ac:dyDescent="0.35">
      <c r="A1161" s="311">
        <f>FrontPage!$N$2</f>
        <v>1</v>
      </c>
      <c r="B1161" s="311" t="str">
        <f t="shared" si="174"/>
        <v>RO14033</v>
      </c>
      <c r="C1161" s="311">
        <f t="shared" si="171"/>
        <v>202526</v>
      </c>
      <c r="D1161" s="1148" t="s">
        <v>264</v>
      </c>
      <c r="E1161" s="311">
        <v>403</v>
      </c>
      <c r="F1161" s="311" t="s">
        <v>549</v>
      </c>
      <c r="G1161" s="311">
        <f t="shared" si="170"/>
        <v>0</v>
      </c>
      <c r="H1161" s="1153">
        <f t="shared" ca="1" si="173"/>
        <v>0</v>
      </c>
      <c r="I1161" s="311">
        <f t="shared" si="172"/>
        <v>3</v>
      </c>
      <c r="J1161" s="1151"/>
      <c r="AL1161"/>
      <c r="AM1161"/>
      <c r="AN1161"/>
      <c r="AO1161"/>
      <c r="AP1161"/>
      <c r="AQ1161" s="333"/>
      <c r="AR1161"/>
      <c r="AS1161"/>
      <c r="AT1161"/>
      <c r="AU1161"/>
    </row>
    <row r="1162" spans="1:47" ht="12.75" customHeight="1" x14ac:dyDescent="0.35">
      <c r="A1162" s="311">
        <f>FrontPage!$N$2</f>
        <v>1</v>
      </c>
      <c r="B1162" s="311" t="str">
        <f t="shared" si="174"/>
        <v>RO14035</v>
      </c>
      <c r="C1162" s="311">
        <f t="shared" si="171"/>
        <v>202526</v>
      </c>
      <c r="D1162" s="1148" t="s">
        <v>264</v>
      </c>
      <c r="E1162" s="311">
        <v>403</v>
      </c>
      <c r="F1162" s="311" t="s">
        <v>551</v>
      </c>
      <c r="G1162" s="311">
        <f t="shared" ref="G1162:G1225" si="175">UANumber</f>
        <v>0</v>
      </c>
      <c r="H1162" s="1153">
        <f t="shared" ca="1" si="173"/>
        <v>0</v>
      </c>
      <c r="I1162" s="311">
        <f t="shared" si="172"/>
        <v>5</v>
      </c>
      <c r="J1162" s="1151"/>
      <c r="AL1162"/>
      <c r="AM1162"/>
      <c r="AN1162"/>
      <c r="AO1162"/>
      <c r="AP1162"/>
      <c r="AQ1162" s="333"/>
      <c r="AR1162"/>
      <c r="AS1162"/>
      <c r="AT1162"/>
      <c r="AU1162"/>
    </row>
    <row r="1163" spans="1:47" ht="12.75" customHeight="1" x14ac:dyDescent="0.35">
      <c r="A1163" s="311">
        <f>FrontPage!$N$2</f>
        <v>1</v>
      </c>
      <c r="B1163" s="311" t="str">
        <f t="shared" si="174"/>
        <v>RO14036.1</v>
      </c>
      <c r="C1163" s="311">
        <f t="shared" si="171"/>
        <v>202526</v>
      </c>
      <c r="D1163" s="1148" t="s">
        <v>264</v>
      </c>
      <c r="E1163" s="311">
        <v>403</v>
      </c>
      <c r="F1163" s="311" t="s">
        <v>552</v>
      </c>
      <c r="G1163" s="311">
        <f t="shared" si="175"/>
        <v>0</v>
      </c>
      <c r="H1163" s="1153">
        <f t="shared" ca="1" si="173"/>
        <v>0</v>
      </c>
      <c r="I1163" s="311">
        <f t="shared" si="172"/>
        <v>6.1</v>
      </c>
      <c r="J1163" s="1151"/>
      <c r="AL1163"/>
      <c r="AM1163"/>
      <c r="AN1163"/>
      <c r="AO1163"/>
      <c r="AP1163"/>
      <c r="AQ1163" s="333"/>
      <c r="AR1163"/>
      <c r="AS1163"/>
      <c r="AT1163"/>
      <c r="AU1163"/>
    </row>
    <row r="1164" spans="1:47" ht="12.75" customHeight="1" x14ac:dyDescent="0.35">
      <c r="A1164" s="311">
        <f>FrontPage!$N$2</f>
        <v>1</v>
      </c>
      <c r="B1164" s="311" t="str">
        <f t="shared" si="174"/>
        <v>RO14036.2</v>
      </c>
      <c r="C1164" s="311">
        <f t="shared" si="171"/>
        <v>202526</v>
      </c>
      <c r="D1164" s="1148" t="s">
        <v>264</v>
      </c>
      <c r="E1164" s="311">
        <v>403</v>
      </c>
      <c r="F1164" s="311" t="s">
        <v>553</v>
      </c>
      <c r="G1164" s="311">
        <f t="shared" si="175"/>
        <v>0</v>
      </c>
      <c r="H1164" s="1153">
        <f t="shared" ca="1" si="173"/>
        <v>0</v>
      </c>
      <c r="I1164" s="311">
        <f t="shared" si="172"/>
        <v>6.2</v>
      </c>
      <c r="J1164" s="1151"/>
      <c r="AL1164"/>
      <c r="AM1164"/>
      <c r="AN1164"/>
      <c r="AO1164"/>
      <c r="AP1164"/>
      <c r="AQ1164" s="333"/>
      <c r="AR1164"/>
      <c r="AS1164"/>
      <c r="AT1164"/>
      <c r="AU1164"/>
    </row>
    <row r="1165" spans="1:47" ht="12.75" customHeight="1" x14ac:dyDescent="0.35">
      <c r="A1165" s="311">
        <f>FrontPage!$N$2</f>
        <v>1</v>
      </c>
      <c r="B1165" s="311" t="str">
        <f t="shared" si="174"/>
        <v>RO14037</v>
      </c>
      <c r="C1165" s="311">
        <f t="shared" si="171"/>
        <v>202526</v>
      </c>
      <c r="D1165" s="1148" t="s">
        <v>264</v>
      </c>
      <c r="E1165" s="311">
        <v>403</v>
      </c>
      <c r="F1165" s="311" t="s">
        <v>554</v>
      </c>
      <c r="G1165" s="311">
        <f t="shared" si="175"/>
        <v>0</v>
      </c>
      <c r="H1165" s="1153">
        <f t="shared" ca="1" si="173"/>
        <v>0</v>
      </c>
      <c r="I1165" s="311">
        <f t="shared" si="172"/>
        <v>7</v>
      </c>
      <c r="J1165" s="1151"/>
      <c r="AL1165"/>
      <c r="AM1165"/>
      <c r="AN1165"/>
      <c r="AO1165"/>
      <c r="AP1165"/>
      <c r="AQ1165" s="333"/>
      <c r="AR1165"/>
      <c r="AS1165"/>
      <c r="AT1165"/>
      <c r="AU1165"/>
    </row>
    <row r="1166" spans="1:47" ht="12.75" customHeight="1" x14ac:dyDescent="0.35">
      <c r="A1166" s="311">
        <f>FrontPage!$N$2</f>
        <v>1</v>
      </c>
      <c r="B1166" s="311" t="str">
        <f t="shared" si="174"/>
        <v>RO14038</v>
      </c>
      <c r="C1166" s="311">
        <f t="shared" si="171"/>
        <v>202526</v>
      </c>
      <c r="D1166" s="1148" t="s">
        <v>264</v>
      </c>
      <c r="E1166" s="311">
        <v>403</v>
      </c>
      <c r="F1166" s="311" t="s">
        <v>555</v>
      </c>
      <c r="G1166" s="311">
        <f t="shared" si="175"/>
        <v>0</v>
      </c>
      <c r="H1166" s="1153">
        <f t="shared" ca="1" si="173"/>
        <v>0</v>
      </c>
      <c r="I1166" s="311">
        <f t="shared" si="172"/>
        <v>8</v>
      </c>
      <c r="J1166" s="1151"/>
      <c r="AL1166"/>
      <c r="AM1166"/>
      <c r="AN1166"/>
      <c r="AO1166"/>
      <c r="AP1166"/>
      <c r="AQ1166" s="333"/>
      <c r="AR1166"/>
      <c r="AS1166"/>
      <c r="AT1166"/>
      <c r="AU1166"/>
    </row>
    <row r="1167" spans="1:47" ht="12.75" customHeight="1" x14ac:dyDescent="0.35">
      <c r="A1167" s="311">
        <f>FrontPage!$N$2</f>
        <v>1</v>
      </c>
      <c r="B1167" s="311" t="str">
        <f t="shared" si="174"/>
        <v>RO140310</v>
      </c>
      <c r="C1167" s="311">
        <f t="shared" si="171"/>
        <v>202526</v>
      </c>
      <c r="D1167" s="1148" t="s">
        <v>264</v>
      </c>
      <c r="E1167" s="311">
        <v>403</v>
      </c>
      <c r="F1167" s="311" t="s">
        <v>557</v>
      </c>
      <c r="G1167" s="311">
        <f t="shared" si="175"/>
        <v>0</v>
      </c>
      <c r="H1167" s="1153">
        <f t="shared" ca="1" si="173"/>
        <v>0</v>
      </c>
      <c r="I1167" s="311">
        <f t="shared" si="172"/>
        <v>10</v>
      </c>
      <c r="J1167" s="1151"/>
      <c r="AL1167"/>
      <c r="AM1167"/>
      <c r="AN1167"/>
      <c r="AO1167"/>
      <c r="AP1167"/>
      <c r="AQ1167" s="333"/>
      <c r="AR1167"/>
      <c r="AS1167"/>
      <c r="AT1167"/>
      <c r="AU1167"/>
    </row>
    <row r="1168" spans="1:47" ht="12.75" customHeight="1" x14ac:dyDescent="0.35">
      <c r="A1168" s="311">
        <f>FrontPage!$N$2</f>
        <v>1</v>
      </c>
      <c r="B1168" s="311" t="str">
        <f t="shared" si="174"/>
        <v>RO140311</v>
      </c>
      <c r="C1168" s="311">
        <f t="shared" si="171"/>
        <v>202526</v>
      </c>
      <c r="D1168" s="1148" t="s">
        <v>264</v>
      </c>
      <c r="E1168" s="311">
        <v>403</v>
      </c>
      <c r="F1168" s="311" t="s">
        <v>558</v>
      </c>
      <c r="G1168" s="311">
        <f t="shared" si="175"/>
        <v>0</v>
      </c>
      <c r="H1168" s="1153">
        <f t="shared" ca="1" si="173"/>
        <v>0</v>
      </c>
      <c r="I1168" s="311">
        <f t="shared" si="172"/>
        <v>11</v>
      </c>
      <c r="J1168" s="1151"/>
      <c r="AL1168"/>
      <c r="AM1168"/>
      <c r="AN1168"/>
      <c r="AO1168"/>
      <c r="AP1168"/>
      <c r="AQ1168" s="333"/>
      <c r="AR1168"/>
      <c r="AS1168"/>
      <c r="AT1168"/>
      <c r="AU1168"/>
    </row>
    <row r="1169" spans="1:47" ht="12.75" customHeight="1" x14ac:dyDescent="0.35">
      <c r="A1169" s="311">
        <f>FrontPage!$N$2</f>
        <v>1</v>
      </c>
      <c r="B1169" s="311" t="str">
        <f t="shared" si="174"/>
        <v>RO14041.1</v>
      </c>
      <c r="C1169" s="311">
        <f t="shared" si="171"/>
        <v>202526</v>
      </c>
      <c r="D1169" s="1148" t="s">
        <v>264</v>
      </c>
      <c r="E1169" s="311">
        <v>404</v>
      </c>
      <c r="F1169" s="311" t="s">
        <v>547</v>
      </c>
      <c r="G1169" s="311">
        <f t="shared" si="175"/>
        <v>0</v>
      </c>
      <c r="H1169" s="1153">
        <f t="shared" ca="1" si="173"/>
        <v>0</v>
      </c>
      <c r="I1169" s="311">
        <f t="shared" si="172"/>
        <v>1.1000000000000001</v>
      </c>
      <c r="J1169" s="1151"/>
      <c r="AL1169"/>
      <c r="AM1169"/>
      <c r="AN1169"/>
      <c r="AO1169"/>
      <c r="AP1169"/>
      <c r="AQ1169" s="333"/>
      <c r="AR1169"/>
      <c r="AS1169"/>
      <c r="AT1169"/>
      <c r="AU1169"/>
    </row>
    <row r="1170" spans="1:47" ht="12.75" customHeight="1" x14ac:dyDescent="0.35">
      <c r="A1170" s="311">
        <f>FrontPage!$N$2</f>
        <v>1</v>
      </c>
      <c r="B1170" s="311" t="str">
        <f t="shared" si="174"/>
        <v>RO14041.2</v>
      </c>
      <c r="C1170" s="311">
        <f t="shared" si="171"/>
        <v>202526</v>
      </c>
      <c r="D1170" s="1148" t="s">
        <v>264</v>
      </c>
      <c r="E1170" s="311">
        <v>404</v>
      </c>
      <c r="F1170" s="311" t="s">
        <v>548</v>
      </c>
      <c r="G1170" s="311">
        <f t="shared" si="175"/>
        <v>0</v>
      </c>
      <c r="H1170" s="1153">
        <f t="shared" ca="1" si="173"/>
        <v>0</v>
      </c>
      <c r="I1170" s="311">
        <f t="shared" si="172"/>
        <v>1.2</v>
      </c>
      <c r="J1170" s="1151"/>
      <c r="AL1170"/>
      <c r="AM1170"/>
      <c r="AN1170"/>
      <c r="AO1170"/>
      <c r="AP1170"/>
      <c r="AQ1170" s="333"/>
      <c r="AR1170"/>
      <c r="AS1170"/>
      <c r="AT1170"/>
      <c r="AU1170"/>
    </row>
    <row r="1171" spans="1:47" ht="12.75" customHeight="1" x14ac:dyDescent="0.35">
      <c r="A1171" s="311">
        <f>FrontPage!$N$2</f>
        <v>1</v>
      </c>
      <c r="B1171" s="311" t="str">
        <f t="shared" si="174"/>
        <v>RO14042</v>
      </c>
      <c r="C1171" s="311">
        <f t="shared" si="171"/>
        <v>202526</v>
      </c>
      <c r="D1171" s="1148" t="s">
        <v>264</v>
      </c>
      <c r="E1171" s="311">
        <v>404</v>
      </c>
      <c r="F1171" s="311" t="s">
        <v>546</v>
      </c>
      <c r="G1171" s="311">
        <f t="shared" si="175"/>
        <v>0</v>
      </c>
      <c r="H1171" s="1153">
        <f t="shared" ca="1" si="173"/>
        <v>0</v>
      </c>
      <c r="I1171" s="311">
        <f t="shared" si="172"/>
        <v>2</v>
      </c>
      <c r="J1171" s="1151"/>
      <c r="AL1171"/>
      <c r="AM1171"/>
      <c r="AN1171"/>
      <c r="AO1171"/>
      <c r="AP1171"/>
      <c r="AQ1171" s="333"/>
      <c r="AR1171"/>
      <c r="AS1171"/>
      <c r="AT1171"/>
      <c r="AU1171"/>
    </row>
    <row r="1172" spans="1:47" ht="12.75" customHeight="1" x14ac:dyDescent="0.35">
      <c r="A1172" s="311">
        <f>FrontPage!$N$2</f>
        <v>1</v>
      </c>
      <c r="B1172" s="311" t="str">
        <f t="shared" si="174"/>
        <v>RO14043</v>
      </c>
      <c r="C1172" s="311">
        <f t="shared" si="171"/>
        <v>202526</v>
      </c>
      <c r="D1172" s="1148" t="s">
        <v>264</v>
      </c>
      <c r="E1172" s="311">
        <v>404</v>
      </c>
      <c r="F1172" s="311" t="s">
        <v>549</v>
      </c>
      <c r="G1172" s="311">
        <f t="shared" si="175"/>
        <v>0</v>
      </c>
      <c r="H1172" s="1153">
        <f t="shared" ca="1" si="173"/>
        <v>0</v>
      </c>
      <c r="I1172" s="311">
        <f t="shared" si="172"/>
        <v>3</v>
      </c>
      <c r="J1172" s="1151"/>
      <c r="AL1172"/>
      <c r="AM1172"/>
      <c r="AN1172"/>
      <c r="AO1172"/>
      <c r="AP1172"/>
      <c r="AQ1172" s="333"/>
      <c r="AR1172"/>
      <c r="AS1172"/>
      <c r="AT1172"/>
      <c r="AU1172"/>
    </row>
    <row r="1173" spans="1:47" ht="12.75" customHeight="1" x14ac:dyDescent="0.35">
      <c r="A1173" s="311">
        <f>FrontPage!$N$2</f>
        <v>1</v>
      </c>
      <c r="B1173" s="311" t="str">
        <f t="shared" si="174"/>
        <v>RO14045</v>
      </c>
      <c r="C1173" s="311">
        <f t="shared" si="171"/>
        <v>202526</v>
      </c>
      <c r="D1173" s="1148" t="s">
        <v>264</v>
      </c>
      <c r="E1173" s="311">
        <v>404</v>
      </c>
      <c r="F1173" s="311" t="s">
        <v>551</v>
      </c>
      <c r="G1173" s="311">
        <f t="shared" si="175"/>
        <v>0</v>
      </c>
      <c r="H1173" s="1153">
        <f t="shared" ca="1" si="173"/>
        <v>0</v>
      </c>
      <c r="I1173" s="311">
        <f t="shared" si="172"/>
        <v>5</v>
      </c>
      <c r="J1173" s="1151"/>
      <c r="AL1173"/>
      <c r="AM1173"/>
      <c r="AN1173"/>
      <c r="AO1173"/>
      <c r="AP1173"/>
      <c r="AQ1173" s="333"/>
      <c r="AR1173"/>
      <c r="AS1173"/>
      <c r="AT1173"/>
      <c r="AU1173"/>
    </row>
    <row r="1174" spans="1:47" ht="12.75" customHeight="1" x14ac:dyDescent="0.35">
      <c r="A1174" s="311">
        <f>FrontPage!$N$2</f>
        <v>1</v>
      </c>
      <c r="B1174" s="311" t="str">
        <f t="shared" si="174"/>
        <v>RO14046.1</v>
      </c>
      <c r="C1174" s="311">
        <f t="shared" si="171"/>
        <v>202526</v>
      </c>
      <c r="D1174" s="1148" t="s">
        <v>264</v>
      </c>
      <c r="E1174" s="311">
        <v>404</v>
      </c>
      <c r="F1174" s="311" t="s">
        <v>552</v>
      </c>
      <c r="G1174" s="311">
        <f t="shared" si="175"/>
        <v>0</v>
      </c>
      <c r="H1174" s="1153">
        <f t="shared" ca="1" si="173"/>
        <v>0</v>
      </c>
      <c r="I1174" s="311">
        <f t="shared" si="172"/>
        <v>6.1</v>
      </c>
      <c r="J1174" s="1151"/>
      <c r="AL1174"/>
      <c r="AM1174"/>
      <c r="AN1174"/>
      <c r="AO1174"/>
      <c r="AP1174"/>
      <c r="AQ1174" s="333"/>
      <c r="AR1174"/>
      <c r="AS1174"/>
      <c r="AT1174"/>
      <c r="AU1174"/>
    </row>
    <row r="1175" spans="1:47" ht="12.75" customHeight="1" x14ac:dyDescent="0.35">
      <c r="A1175" s="311">
        <f>FrontPage!$N$2</f>
        <v>1</v>
      </c>
      <c r="B1175" s="311" t="str">
        <f t="shared" si="174"/>
        <v>RO14046.2</v>
      </c>
      <c r="C1175" s="311">
        <f t="shared" si="171"/>
        <v>202526</v>
      </c>
      <c r="D1175" s="1148" t="s">
        <v>264</v>
      </c>
      <c r="E1175" s="311">
        <v>404</v>
      </c>
      <c r="F1175" s="311" t="s">
        <v>553</v>
      </c>
      <c r="G1175" s="311">
        <f t="shared" si="175"/>
        <v>0</v>
      </c>
      <c r="H1175" s="1153">
        <f t="shared" ca="1" si="173"/>
        <v>0</v>
      </c>
      <c r="I1175" s="311">
        <f t="shared" si="172"/>
        <v>6.2</v>
      </c>
      <c r="J1175" s="1151"/>
      <c r="AL1175"/>
      <c r="AM1175"/>
      <c r="AN1175"/>
      <c r="AO1175"/>
      <c r="AP1175"/>
      <c r="AQ1175" s="333"/>
      <c r="AR1175"/>
      <c r="AS1175"/>
      <c r="AT1175"/>
      <c r="AU1175"/>
    </row>
    <row r="1176" spans="1:47" ht="12.75" customHeight="1" x14ac:dyDescent="0.35">
      <c r="A1176" s="311">
        <f>FrontPage!$N$2</f>
        <v>1</v>
      </c>
      <c r="B1176" s="311" t="str">
        <f t="shared" si="174"/>
        <v>RO14047</v>
      </c>
      <c r="C1176" s="311">
        <f t="shared" si="171"/>
        <v>202526</v>
      </c>
      <c r="D1176" s="1148" t="s">
        <v>264</v>
      </c>
      <c r="E1176" s="311">
        <v>404</v>
      </c>
      <c r="F1176" s="311" t="s">
        <v>554</v>
      </c>
      <c r="G1176" s="311">
        <f t="shared" si="175"/>
        <v>0</v>
      </c>
      <c r="H1176" s="1153">
        <f t="shared" ca="1" si="173"/>
        <v>0</v>
      </c>
      <c r="I1176" s="311">
        <f t="shared" si="172"/>
        <v>7</v>
      </c>
      <c r="J1176" s="1151"/>
      <c r="AL1176"/>
      <c r="AM1176"/>
      <c r="AN1176"/>
      <c r="AO1176"/>
      <c r="AP1176"/>
      <c r="AQ1176" s="333"/>
      <c r="AR1176"/>
      <c r="AS1176"/>
      <c r="AT1176"/>
      <c r="AU1176"/>
    </row>
    <row r="1177" spans="1:47" ht="12.75" customHeight="1" x14ac:dyDescent="0.35">
      <c r="A1177" s="311">
        <f>FrontPage!$N$2</f>
        <v>1</v>
      </c>
      <c r="B1177" s="311" t="str">
        <f t="shared" si="174"/>
        <v>RO14048</v>
      </c>
      <c r="C1177" s="311">
        <f t="shared" si="171"/>
        <v>202526</v>
      </c>
      <c r="D1177" s="1148" t="s">
        <v>264</v>
      </c>
      <c r="E1177" s="311">
        <v>404</v>
      </c>
      <c r="F1177" s="311" t="s">
        <v>555</v>
      </c>
      <c r="G1177" s="311">
        <f t="shared" si="175"/>
        <v>0</v>
      </c>
      <c r="H1177" s="1153">
        <f t="shared" ca="1" si="173"/>
        <v>0</v>
      </c>
      <c r="I1177" s="311">
        <f t="shared" si="172"/>
        <v>8</v>
      </c>
      <c r="J1177" s="1151"/>
      <c r="AL1177"/>
      <c r="AM1177"/>
      <c r="AN1177"/>
      <c r="AO1177"/>
      <c r="AP1177"/>
      <c r="AQ1177" s="333"/>
      <c r="AR1177"/>
      <c r="AS1177"/>
      <c r="AT1177"/>
      <c r="AU1177"/>
    </row>
    <row r="1178" spans="1:47" ht="12.75" customHeight="1" x14ac:dyDescent="0.35">
      <c r="A1178" s="311">
        <f>FrontPage!$N$2</f>
        <v>1</v>
      </c>
      <c r="B1178" s="311" t="str">
        <f t="shared" si="174"/>
        <v>RO140410</v>
      </c>
      <c r="C1178" s="311">
        <f t="shared" si="171"/>
        <v>202526</v>
      </c>
      <c r="D1178" s="1148" t="s">
        <v>264</v>
      </c>
      <c r="E1178" s="311">
        <v>404</v>
      </c>
      <c r="F1178" s="311" t="s">
        <v>557</v>
      </c>
      <c r="G1178" s="311">
        <f t="shared" si="175"/>
        <v>0</v>
      </c>
      <c r="H1178" s="1153">
        <f t="shared" ca="1" si="173"/>
        <v>0</v>
      </c>
      <c r="I1178" s="311">
        <f t="shared" si="172"/>
        <v>10</v>
      </c>
      <c r="J1178" s="1151"/>
      <c r="AL1178"/>
      <c r="AM1178"/>
      <c r="AN1178"/>
      <c r="AO1178"/>
      <c r="AP1178"/>
      <c r="AQ1178" s="333"/>
      <c r="AR1178"/>
      <c r="AS1178"/>
      <c r="AT1178"/>
      <c r="AU1178"/>
    </row>
    <row r="1179" spans="1:47" ht="12.75" customHeight="1" x14ac:dyDescent="0.35">
      <c r="A1179" s="311">
        <f>FrontPage!$N$2</f>
        <v>1</v>
      </c>
      <c r="B1179" s="311" t="str">
        <f t="shared" si="174"/>
        <v>RO140411</v>
      </c>
      <c r="C1179" s="311">
        <f t="shared" si="171"/>
        <v>202526</v>
      </c>
      <c r="D1179" s="1148" t="s">
        <v>264</v>
      </c>
      <c r="E1179" s="311">
        <v>404</v>
      </c>
      <c r="F1179" s="311" t="s">
        <v>558</v>
      </c>
      <c r="G1179" s="311">
        <f t="shared" si="175"/>
        <v>0</v>
      </c>
      <c r="H1179" s="1153">
        <f t="shared" ca="1" si="173"/>
        <v>0</v>
      </c>
      <c r="I1179" s="311">
        <f t="shared" si="172"/>
        <v>11</v>
      </c>
      <c r="J1179" s="1151"/>
      <c r="AL1179"/>
      <c r="AM1179"/>
      <c r="AN1179"/>
      <c r="AO1179"/>
      <c r="AP1179"/>
      <c r="AQ1179" s="333"/>
      <c r="AR1179"/>
      <c r="AS1179"/>
      <c r="AT1179"/>
      <c r="AU1179"/>
    </row>
    <row r="1180" spans="1:47" ht="12.75" customHeight="1" x14ac:dyDescent="0.35">
      <c r="A1180" s="311">
        <f>FrontPage!$N$2</f>
        <v>1</v>
      </c>
      <c r="B1180" s="311" t="str">
        <f t="shared" si="174"/>
        <v>RO14051.1</v>
      </c>
      <c r="C1180" s="311">
        <f t="shared" si="171"/>
        <v>202526</v>
      </c>
      <c r="D1180" s="1148" t="s">
        <v>264</v>
      </c>
      <c r="E1180" s="311">
        <v>405</v>
      </c>
      <c r="F1180" s="311" t="s">
        <v>547</v>
      </c>
      <c r="G1180" s="311">
        <f t="shared" si="175"/>
        <v>0</v>
      </c>
      <c r="H1180" s="1153">
        <f t="shared" ca="1" si="173"/>
        <v>0</v>
      </c>
      <c r="I1180" s="311">
        <f t="shared" si="172"/>
        <v>1.1000000000000001</v>
      </c>
      <c r="J1180" s="1151"/>
      <c r="AL1180"/>
      <c r="AM1180"/>
      <c r="AN1180"/>
      <c r="AO1180"/>
      <c r="AP1180"/>
      <c r="AQ1180" s="333"/>
      <c r="AR1180"/>
      <c r="AS1180"/>
      <c r="AT1180"/>
      <c r="AU1180"/>
    </row>
    <row r="1181" spans="1:47" ht="12.75" customHeight="1" x14ac:dyDescent="0.35">
      <c r="A1181" s="311">
        <f>FrontPage!$N$2</f>
        <v>1</v>
      </c>
      <c r="B1181" s="311" t="str">
        <f t="shared" si="174"/>
        <v>RO14051.2</v>
      </c>
      <c r="C1181" s="311">
        <f t="shared" si="171"/>
        <v>202526</v>
      </c>
      <c r="D1181" s="1148" t="s">
        <v>264</v>
      </c>
      <c r="E1181" s="311">
        <v>405</v>
      </c>
      <c r="F1181" s="311" t="s">
        <v>548</v>
      </c>
      <c r="G1181" s="311">
        <f t="shared" si="175"/>
        <v>0</v>
      </c>
      <c r="H1181" s="1153">
        <f t="shared" ca="1" si="173"/>
        <v>0</v>
      </c>
      <c r="I1181" s="311">
        <f t="shared" si="172"/>
        <v>1.2</v>
      </c>
      <c r="J1181" s="1151"/>
      <c r="AL1181"/>
      <c r="AM1181"/>
      <c r="AN1181"/>
      <c r="AO1181"/>
      <c r="AP1181"/>
      <c r="AQ1181" s="333"/>
      <c r="AR1181"/>
      <c r="AS1181"/>
      <c r="AT1181"/>
      <c r="AU1181"/>
    </row>
    <row r="1182" spans="1:47" ht="12.75" customHeight="1" x14ac:dyDescent="0.35">
      <c r="A1182" s="311">
        <f>FrontPage!$N$2</f>
        <v>1</v>
      </c>
      <c r="B1182" s="311" t="str">
        <f t="shared" si="174"/>
        <v>RO14052</v>
      </c>
      <c r="C1182" s="311">
        <f t="shared" si="171"/>
        <v>202526</v>
      </c>
      <c r="D1182" s="1148" t="s">
        <v>264</v>
      </c>
      <c r="E1182" s="311">
        <v>405</v>
      </c>
      <c r="F1182" s="311" t="s">
        <v>546</v>
      </c>
      <c r="G1182" s="311">
        <f t="shared" si="175"/>
        <v>0</v>
      </c>
      <c r="H1182" s="1153">
        <f t="shared" ca="1" si="173"/>
        <v>0</v>
      </c>
      <c r="I1182" s="311">
        <f t="shared" si="172"/>
        <v>2</v>
      </c>
      <c r="J1182" s="1151"/>
      <c r="AL1182"/>
      <c r="AM1182"/>
      <c r="AN1182"/>
      <c r="AO1182"/>
      <c r="AP1182"/>
      <c r="AQ1182" s="333"/>
      <c r="AR1182"/>
      <c r="AS1182"/>
      <c r="AT1182"/>
      <c r="AU1182"/>
    </row>
    <row r="1183" spans="1:47" ht="12.75" customHeight="1" x14ac:dyDescent="0.35">
      <c r="A1183" s="311">
        <f>FrontPage!$N$2</f>
        <v>1</v>
      </c>
      <c r="B1183" s="311" t="str">
        <f t="shared" si="174"/>
        <v>RO14053</v>
      </c>
      <c r="C1183" s="311">
        <f t="shared" si="171"/>
        <v>202526</v>
      </c>
      <c r="D1183" s="1148" t="s">
        <v>264</v>
      </c>
      <c r="E1183" s="311">
        <v>405</v>
      </c>
      <c r="F1183" s="311" t="s">
        <v>549</v>
      </c>
      <c r="G1183" s="311">
        <f t="shared" si="175"/>
        <v>0</v>
      </c>
      <c r="H1183" s="1153">
        <f t="shared" ca="1" si="173"/>
        <v>0</v>
      </c>
      <c r="I1183" s="311">
        <f t="shared" si="172"/>
        <v>3</v>
      </c>
      <c r="J1183" s="1151"/>
      <c r="AL1183"/>
      <c r="AM1183"/>
      <c r="AN1183"/>
      <c r="AO1183"/>
      <c r="AP1183"/>
      <c r="AQ1183" s="333"/>
      <c r="AR1183"/>
      <c r="AS1183"/>
      <c r="AT1183"/>
      <c r="AU1183"/>
    </row>
    <row r="1184" spans="1:47" ht="12.75" customHeight="1" x14ac:dyDescent="0.35">
      <c r="A1184" s="311">
        <f>FrontPage!$N$2</f>
        <v>1</v>
      </c>
      <c r="B1184" s="311" t="str">
        <f t="shared" si="174"/>
        <v>RO14055</v>
      </c>
      <c r="C1184" s="311">
        <f t="shared" si="171"/>
        <v>202526</v>
      </c>
      <c r="D1184" s="1148" t="s">
        <v>264</v>
      </c>
      <c r="E1184" s="311">
        <v>405</v>
      </c>
      <c r="F1184" s="311" t="s">
        <v>551</v>
      </c>
      <c r="G1184" s="311">
        <f t="shared" si="175"/>
        <v>0</v>
      </c>
      <c r="H1184" s="1153">
        <f t="shared" ca="1" si="173"/>
        <v>0</v>
      </c>
      <c r="I1184" s="311">
        <f t="shared" si="172"/>
        <v>5</v>
      </c>
      <c r="J1184" s="1151"/>
      <c r="AL1184"/>
      <c r="AM1184"/>
      <c r="AN1184"/>
      <c r="AO1184"/>
      <c r="AP1184"/>
      <c r="AQ1184" s="333"/>
      <c r="AR1184"/>
      <c r="AS1184"/>
      <c r="AT1184"/>
      <c r="AU1184"/>
    </row>
    <row r="1185" spans="1:47" ht="12.75" customHeight="1" x14ac:dyDescent="0.35">
      <c r="A1185" s="311">
        <f>FrontPage!$N$2</f>
        <v>1</v>
      </c>
      <c r="B1185" s="311" t="str">
        <f t="shared" si="174"/>
        <v>RO14056.1</v>
      </c>
      <c r="C1185" s="311">
        <f t="shared" ref="C1185:C1248" si="176">year</f>
        <v>202526</v>
      </c>
      <c r="D1185" s="1148" t="s">
        <v>264</v>
      </c>
      <c r="E1185" s="311">
        <v>405</v>
      </c>
      <c r="F1185" s="311" t="s">
        <v>552</v>
      </c>
      <c r="G1185" s="311">
        <f t="shared" si="175"/>
        <v>0</v>
      </c>
      <c r="H1185" s="1153">
        <f t="shared" ca="1" si="173"/>
        <v>0</v>
      </c>
      <c r="I1185" s="311">
        <f t="shared" si="172"/>
        <v>6.1</v>
      </c>
      <c r="J1185" s="1151"/>
      <c r="AL1185"/>
      <c r="AM1185"/>
      <c r="AN1185"/>
      <c r="AO1185"/>
      <c r="AP1185"/>
      <c r="AQ1185" s="333"/>
      <c r="AR1185"/>
      <c r="AS1185"/>
      <c r="AT1185"/>
      <c r="AU1185"/>
    </row>
    <row r="1186" spans="1:47" ht="12.75" customHeight="1" x14ac:dyDescent="0.35">
      <c r="A1186" s="311">
        <f>FrontPage!$N$2</f>
        <v>1</v>
      </c>
      <c r="B1186" s="311" t="str">
        <f t="shared" si="174"/>
        <v>RO14056.2</v>
      </c>
      <c r="C1186" s="311">
        <f t="shared" si="176"/>
        <v>202526</v>
      </c>
      <c r="D1186" s="1148" t="s">
        <v>264</v>
      </c>
      <c r="E1186" s="311">
        <v>405</v>
      </c>
      <c r="F1186" s="311" t="s">
        <v>553</v>
      </c>
      <c r="G1186" s="311">
        <f t="shared" si="175"/>
        <v>0</v>
      </c>
      <c r="H1186" s="1153">
        <f t="shared" ca="1" si="173"/>
        <v>0</v>
      </c>
      <c r="I1186" s="311">
        <f t="shared" si="172"/>
        <v>6.2</v>
      </c>
      <c r="J1186" s="1151"/>
      <c r="AL1186"/>
      <c r="AM1186"/>
      <c r="AN1186"/>
      <c r="AO1186"/>
      <c r="AP1186"/>
      <c r="AQ1186" s="333"/>
      <c r="AR1186"/>
      <c r="AS1186"/>
      <c r="AT1186"/>
      <c r="AU1186"/>
    </row>
    <row r="1187" spans="1:47" ht="12.75" customHeight="1" x14ac:dyDescent="0.35">
      <c r="A1187" s="311">
        <f>FrontPage!$N$2</f>
        <v>1</v>
      </c>
      <c r="B1187" s="311" t="str">
        <f t="shared" si="174"/>
        <v>RO14057</v>
      </c>
      <c r="C1187" s="311">
        <f t="shared" si="176"/>
        <v>202526</v>
      </c>
      <c r="D1187" s="1148" t="s">
        <v>264</v>
      </c>
      <c r="E1187" s="311">
        <v>405</v>
      </c>
      <c r="F1187" s="311" t="s">
        <v>554</v>
      </c>
      <c r="G1187" s="311">
        <f t="shared" si="175"/>
        <v>0</v>
      </c>
      <c r="H1187" s="1153">
        <f t="shared" ca="1" si="173"/>
        <v>0</v>
      </c>
      <c r="I1187" s="311">
        <f t="shared" si="172"/>
        <v>7</v>
      </c>
      <c r="J1187" s="1151"/>
      <c r="AL1187"/>
      <c r="AM1187"/>
      <c r="AN1187"/>
      <c r="AO1187"/>
      <c r="AP1187"/>
      <c r="AQ1187" s="333"/>
      <c r="AR1187"/>
      <c r="AS1187"/>
      <c r="AT1187"/>
      <c r="AU1187"/>
    </row>
    <row r="1188" spans="1:47" ht="12.75" customHeight="1" x14ac:dyDescent="0.35">
      <c r="A1188" s="311">
        <f>FrontPage!$N$2</f>
        <v>1</v>
      </c>
      <c r="B1188" s="311" t="str">
        <f t="shared" si="174"/>
        <v>RO14058</v>
      </c>
      <c r="C1188" s="311">
        <f t="shared" si="176"/>
        <v>202526</v>
      </c>
      <c r="D1188" s="1148" t="s">
        <v>264</v>
      </c>
      <c r="E1188" s="311">
        <v>405</v>
      </c>
      <c r="F1188" s="311" t="s">
        <v>555</v>
      </c>
      <c r="G1188" s="311">
        <f t="shared" si="175"/>
        <v>0</v>
      </c>
      <c r="H1188" s="1153">
        <f t="shared" ca="1" si="173"/>
        <v>0</v>
      </c>
      <c r="I1188" s="311">
        <f t="shared" si="172"/>
        <v>8</v>
      </c>
      <c r="J1188" s="1151"/>
      <c r="AL1188"/>
      <c r="AM1188"/>
      <c r="AN1188"/>
      <c r="AO1188"/>
      <c r="AP1188"/>
      <c r="AQ1188" s="333"/>
      <c r="AR1188"/>
      <c r="AS1188"/>
      <c r="AT1188"/>
      <c r="AU1188"/>
    </row>
    <row r="1189" spans="1:47" ht="12.75" customHeight="1" x14ac:dyDescent="0.35">
      <c r="A1189" s="311">
        <f>FrontPage!$N$2</f>
        <v>1</v>
      </c>
      <c r="B1189" s="311" t="str">
        <f t="shared" si="174"/>
        <v>RO140510</v>
      </c>
      <c r="C1189" s="311">
        <f t="shared" si="176"/>
        <v>202526</v>
      </c>
      <c r="D1189" s="1148" t="s">
        <v>264</v>
      </c>
      <c r="E1189" s="311">
        <v>405</v>
      </c>
      <c r="F1189" s="311" t="s">
        <v>557</v>
      </c>
      <c r="G1189" s="311">
        <f t="shared" si="175"/>
        <v>0</v>
      </c>
      <c r="H1189" s="1153">
        <f t="shared" ca="1" si="173"/>
        <v>0</v>
      </c>
      <c r="I1189" s="311">
        <f t="shared" si="172"/>
        <v>10</v>
      </c>
      <c r="J1189" s="1151"/>
      <c r="AL1189"/>
      <c r="AM1189"/>
      <c r="AN1189"/>
      <c r="AO1189"/>
      <c r="AP1189"/>
      <c r="AQ1189" s="333"/>
      <c r="AR1189"/>
      <c r="AS1189"/>
      <c r="AT1189"/>
      <c r="AU1189"/>
    </row>
    <row r="1190" spans="1:47" ht="12.75" customHeight="1" x14ac:dyDescent="0.35">
      <c r="A1190" s="311">
        <f>FrontPage!$N$2</f>
        <v>1</v>
      </c>
      <c r="B1190" s="311" t="str">
        <f t="shared" si="174"/>
        <v>RO140511</v>
      </c>
      <c r="C1190" s="311">
        <f t="shared" si="176"/>
        <v>202526</v>
      </c>
      <c r="D1190" s="1148" t="s">
        <v>264</v>
      </c>
      <c r="E1190" s="311">
        <v>405</v>
      </c>
      <c r="F1190" s="311" t="s">
        <v>558</v>
      </c>
      <c r="G1190" s="311">
        <f t="shared" si="175"/>
        <v>0</v>
      </c>
      <c r="H1190" s="1153">
        <f t="shared" ca="1" si="173"/>
        <v>0</v>
      </c>
      <c r="I1190" s="311">
        <f t="shared" si="172"/>
        <v>11</v>
      </c>
      <c r="J1190" s="1151"/>
      <c r="AL1190"/>
      <c r="AM1190"/>
      <c r="AN1190"/>
      <c r="AO1190"/>
      <c r="AP1190"/>
      <c r="AQ1190" s="333"/>
      <c r="AR1190"/>
      <c r="AS1190"/>
      <c r="AT1190"/>
      <c r="AU1190"/>
    </row>
    <row r="1191" spans="1:47" ht="12.75" customHeight="1" x14ac:dyDescent="0.35">
      <c r="A1191" s="311">
        <f>FrontPage!$N$2</f>
        <v>1</v>
      </c>
      <c r="B1191" s="311" t="str">
        <f t="shared" si="174"/>
        <v>RO14101.1</v>
      </c>
      <c r="C1191" s="311">
        <f t="shared" si="176"/>
        <v>202526</v>
      </c>
      <c r="D1191" s="1148" t="s">
        <v>264</v>
      </c>
      <c r="E1191" s="311">
        <v>410</v>
      </c>
      <c r="F1191" s="311" t="s">
        <v>547</v>
      </c>
      <c r="G1191" s="311">
        <f t="shared" si="175"/>
        <v>0</v>
      </c>
      <c r="H1191" s="1153">
        <f t="shared" ca="1" si="173"/>
        <v>0</v>
      </c>
      <c r="I1191" s="311">
        <f t="shared" si="172"/>
        <v>1.1000000000000001</v>
      </c>
      <c r="J1191" s="1151"/>
      <c r="AL1191"/>
      <c r="AM1191"/>
      <c r="AN1191"/>
      <c r="AO1191"/>
      <c r="AP1191"/>
      <c r="AQ1191" s="333"/>
      <c r="AR1191"/>
      <c r="AS1191"/>
      <c r="AT1191"/>
      <c r="AU1191"/>
    </row>
    <row r="1192" spans="1:47" ht="12.75" customHeight="1" x14ac:dyDescent="0.35">
      <c r="A1192" s="311">
        <f>FrontPage!$N$2</f>
        <v>1</v>
      </c>
      <c r="B1192" s="311" t="str">
        <f t="shared" si="174"/>
        <v>RO14101.2</v>
      </c>
      <c r="C1192" s="311">
        <f t="shared" si="176"/>
        <v>202526</v>
      </c>
      <c r="D1192" s="1148" t="s">
        <v>264</v>
      </c>
      <c r="E1192" s="311">
        <v>410</v>
      </c>
      <c r="F1192" s="311" t="s">
        <v>548</v>
      </c>
      <c r="G1192" s="311">
        <f t="shared" si="175"/>
        <v>0</v>
      </c>
      <c r="H1192" s="1153">
        <f t="shared" ca="1" si="173"/>
        <v>0</v>
      </c>
      <c r="I1192" s="311">
        <f t="shared" si="172"/>
        <v>1.2</v>
      </c>
      <c r="J1192" s="1151"/>
      <c r="AL1192"/>
      <c r="AM1192"/>
      <c r="AN1192"/>
      <c r="AO1192"/>
      <c r="AP1192"/>
      <c r="AQ1192" s="333"/>
      <c r="AR1192"/>
      <c r="AS1192"/>
      <c r="AT1192"/>
      <c r="AU1192"/>
    </row>
    <row r="1193" spans="1:47" ht="12.75" customHeight="1" x14ac:dyDescent="0.35">
      <c r="A1193" s="311">
        <f>FrontPage!$N$2</f>
        <v>1</v>
      </c>
      <c r="B1193" s="311" t="str">
        <f t="shared" si="174"/>
        <v>RO14102</v>
      </c>
      <c r="C1193" s="311">
        <f t="shared" si="176"/>
        <v>202526</v>
      </c>
      <c r="D1193" s="1148" t="s">
        <v>264</v>
      </c>
      <c r="E1193" s="311">
        <v>410</v>
      </c>
      <c r="F1193" s="311" t="s">
        <v>546</v>
      </c>
      <c r="G1193" s="311">
        <f t="shared" si="175"/>
        <v>0</v>
      </c>
      <c r="H1193" s="1153">
        <f t="shared" ca="1" si="173"/>
        <v>0</v>
      </c>
      <c r="I1193" s="311">
        <f t="shared" si="172"/>
        <v>2</v>
      </c>
      <c r="J1193" s="1151"/>
      <c r="AL1193"/>
      <c r="AM1193"/>
      <c r="AN1193"/>
      <c r="AO1193"/>
      <c r="AP1193"/>
      <c r="AQ1193" s="333"/>
      <c r="AR1193"/>
      <c r="AS1193"/>
      <c r="AT1193"/>
      <c r="AU1193"/>
    </row>
    <row r="1194" spans="1:47" ht="12.75" customHeight="1" x14ac:dyDescent="0.35">
      <c r="A1194" s="311">
        <f>FrontPage!$N$2</f>
        <v>1</v>
      </c>
      <c r="B1194" s="311" t="str">
        <f t="shared" si="174"/>
        <v>RO14103</v>
      </c>
      <c r="C1194" s="311">
        <f t="shared" si="176"/>
        <v>202526</v>
      </c>
      <c r="D1194" s="1148" t="s">
        <v>264</v>
      </c>
      <c r="E1194" s="311">
        <v>410</v>
      </c>
      <c r="F1194" s="311" t="s">
        <v>549</v>
      </c>
      <c r="G1194" s="311">
        <f t="shared" si="175"/>
        <v>0</v>
      </c>
      <c r="H1194" s="1153">
        <f t="shared" ca="1" si="173"/>
        <v>0</v>
      </c>
      <c r="I1194" s="311">
        <f t="shared" si="172"/>
        <v>3</v>
      </c>
      <c r="J1194" s="1151"/>
      <c r="AL1194"/>
      <c r="AM1194"/>
      <c r="AN1194"/>
      <c r="AO1194"/>
      <c r="AP1194"/>
      <c r="AQ1194" s="333"/>
      <c r="AR1194"/>
      <c r="AS1194"/>
      <c r="AT1194"/>
      <c r="AU1194"/>
    </row>
    <row r="1195" spans="1:47" ht="12.75" customHeight="1" x14ac:dyDescent="0.35">
      <c r="A1195" s="311">
        <f>FrontPage!$N$2</f>
        <v>1</v>
      </c>
      <c r="B1195" s="311" t="str">
        <f t="shared" si="174"/>
        <v>RO14105</v>
      </c>
      <c r="C1195" s="311">
        <f t="shared" si="176"/>
        <v>202526</v>
      </c>
      <c r="D1195" s="1148" t="s">
        <v>264</v>
      </c>
      <c r="E1195" s="311">
        <v>410</v>
      </c>
      <c r="F1195" s="311" t="s">
        <v>551</v>
      </c>
      <c r="G1195" s="311">
        <f t="shared" si="175"/>
        <v>0</v>
      </c>
      <c r="H1195" s="1153">
        <f t="shared" ca="1" si="173"/>
        <v>0</v>
      </c>
      <c r="I1195" s="311">
        <f t="shared" si="172"/>
        <v>5</v>
      </c>
      <c r="J1195" s="1151"/>
      <c r="AL1195"/>
      <c r="AM1195"/>
      <c r="AN1195"/>
      <c r="AO1195"/>
      <c r="AP1195"/>
      <c r="AQ1195" s="333"/>
      <c r="AR1195"/>
      <c r="AS1195"/>
      <c r="AT1195"/>
      <c r="AU1195"/>
    </row>
    <row r="1196" spans="1:47" ht="12.75" customHeight="1" x14ac:dyDescent="0.35">
      <c r="A1196" s="311">
        <f>FrontPage!$N$2</f>
        <v>1</v>
      </c>
      <c r="B1196" s="311" t="str">
        <f t="shared" si="174"/>
        <v>RO14106.1</v>
      </c>
      <c r="C1196" s="311">
        <f t="shared" si="176"/>
        <v>202526</v>
      </c>
      <c r="D1196" s="1148" t="s">
        <v>264</v>
      </c>
      <c r="E1196" s="311">
        <v>410</v>
      </c>
      <c r="F1196" s="311" t="s">
        <v>552</v>
      </c>
      <c r="G1196" s="311">
        <f t="shared" si="175"/>
        <v>0</v>
      </c>
      <c r="H1196" s="1153">
        <f t="shared" ca="1" si="173"/>
        <v>0</v>
      </c>
      <c r="I1196" s="311">
        <f t="shared" ref="I1196:I1259" si="177">VLOOKUP(F1196,CIndex,2,FALSE)</f>
        <v>6.1</v>
      </c>
      <c r="J1196" s="1151"/>
      <c r="AL1196"/>
      <c r="AM1196"/>
      <c r="AN1196"/>
      <c r="AO1196"/>
      <c r="AP1196"/>
      <c r="AQ1196" s="333"/>
      <c r="AR1196"/>
      <c r="AS1196"/>
      <c r="AT1196"/>
      <c r="AU1196"/>
    </row>
    <row r="1197" spans="1:47" ht="12.75" customHeight="1" x14ac:dyDescent="0.35">
      <c r="A1197" s="311">
        <f>FrontPage!$N$2</f>
        <v>1</v>
      </c>
      <c r="B1197" s="311" t="str">
        <f t="shared" si="174"/>
        <v>RO14106.2</v>
      </c>
      <c r="C1197" s="311">
        <f t="shared" si="176"/>
        <v>202526</v>
      </c>
      <c r="D1197" s="1148" t="s">
        <v>264</v>
      </c>
      <c r="E1197" s="311">
        <v>410</v>
      </c>
      <c r="F1197" s="311" t="s">
        <v>553</v>
      </c>
      <c r="G1197" s="311">
        <f t="shared" si="175"/>
        <v>0</v>
      </c>
      <c r="H1197" s="1153">
        <f t="shared" ref="H1197:H1260" ca="1" si="178">IF(UANumber = 0,0,IF(VLOOKUP(E1197,INDIRECT("_"&amp;D1197),MATCH(F1197,INDIRECT("_"&amp;D1197&amp;$I$2),0),FALSE)="",0,VLOOKUP(E1197,INDIRECT("_"&amp;D1197),MATCH(F1197,INDIRECT("_"&amp;D1197&amp;$I$2),0),FALSE)))</f>
        <v>0</v>
      </c>
      <c r="I1197" s="311">
        <f t="shared" si="177"/>
        <v>6.2</v>
      </c>
      <c r="J1197" s="1151"/>
      <c r="AL1197"/>
      <c r="AM1197"/>
      <c r="AN1197"/>
      <c r="AO1197"/>
      <c r="AP1197"/>
      <c r="AQ1197" s="333"/>
      <c r="AR1197"/>
      <c r="AS1197"/>
      <c r="AT1197"/>
      <c r="AU1197"/>
    </row>
    <row r="1198" spans="1:47" ht="12.75" customHeight="1" x14ac:dyDescent="0.35">
      <c r="A1198" s="311">
        <f>FrontPage!$N$2</f>
        <v>1</v>
      </c>
      <c r="B1198" s="311" t="str">
        <f t="shared" si="174"/>
        <v>RO14107</v>
      </c>
      <c r="C1198" s="311">
        <f t="shared" si="176"/>
        <v>202526</v>
      </c>
      <c r="D1198" s="1148" t="s">
        <v>264</v>
      </c>
      <c r="E1198" s="311">
        <v>410</v>
      </c>
      <c r="F1198" s="311" t="s">
        <v>554</v>
      </c>
      <c r="G1198" s="311">
        <f t="shared" si="175"/>
        <v>0</v>
      </c>
      <c r="H1198" s="1153">
        <f t="shared" ca="1" si="178"/>
        <v>0</v>
      </c>
      <c r="I1198" s="311">
        <f t="shared" si="177"/>
        <v>7</v>
      </c>
      <c r="J1198" s="1151"/>
      <c r="AL1198"/>
      <c r="AM1198"/>
      <c r="AN1198"/>
      <c r="AO1198"/>
      <c r="AP1198"/>
      <c r="AQ1198" s="333"/>
      <c r="AR1198"/>
      <c r="AS1198"/>
      <c r="AT1198"/>
      <c r="AU1198"/>
    </row>
    <row r="1199" spans="1:47" ht="12.75" customHeight="1" x14ac:dyDescent="0.35">
      <c r="A1199" s="311">
        <f>FrontPage!$N$2</f>
        <v>1</v>
      </c>
      <c r="B1199" s="311" t="str">
        <f t="shared" si="174"/>
        <v>RO14108</v>
      </c>
      <c r="C1199" s="311">
        <f t="shared" si="176"/>
        <v>202526</v>
      </c>
      <c r="D1199" s="1148" t="s">
        <v>264</v>
      </c>
      <c r="E1199" s="311">
        <v>410</v>
      </c>
      <c r="F1199" s="311" t="s">
        <v>555</v>
      </c>
      <c r="G1199" s="311">
        <f t="shared" si="175"/>
        <v>0</v>
      </c>
      <c r="H1199" s="1153">
        <f t="shared" ca="1" si="178"/>
        <v>0</v>
      </c>
      <c r="I1199" s="311">
        <f t="shared" si="177"/>
        <v>8</v>
      </c>
      <c r="J1199" s="1151"/>
      <c r="AL1199"/>
      <c r="AM1199"/>
      <c r="AN1199"/>
      <c r="AO1199"/>
      <c r="AP1199"/>
      <c r="AQ1199" s="333"/>
      <c r="AR1199"/>
      <c r="AS1199"/>
      <c r="AT1199"/>
      <c r="AU1199"/>
    </row>
    <row r="1200" spans="1:47" ht="12.75" customHeight="1" x14ac:dyDescent="0.35">
      <c r="A1200" s="311">
        <f>FrontPage!$N$2</f>
        <v>1</v>
      </c>
      <c r="B1200" s="311" t="str">
        <f t="shared" si="174"/>
        <v>RO141010</v>
      </c>
      <c r="C1200" s="311">
        <f t="shared" si="176"/>
        <v>202526</v>
      </c>
      <c r="D1200" s="1148" t="s">
        <v>264</v>
      </c>
      <c r="E1200" s="311">
        <v>410</v>
      </c>
      <c r="F1200" s="311" t="s">
        <v>557</v>
      </c>
      <c r="G1200" s="311">
        <f t="shared" si="175"/>
        <v>0</v>
      </c>
      <c r="H1200" s="1153">
        <f t="shared" ca="1" si="178"/>
        <v>0</v>
      </c>
      <c r="I1200" s="311">
        <f t="shared" si="177"/>
        <v>10</v>
      </c>
      <c r="J1200" s="1151"/>
      <c r="AL1200"/>
      <c r="AM1200"/>
      <c r="AN1200"/>
      <c r="AO1200"/>
      <c r="AP1200"/>
      <c r="AQ1200" s="333"/>
      <c r="AR1200"/>
      <c r="AS1200"/>
      <c r="AT1200"/>
      <c r="AU1200"/>
    </row>
    <row r="1201" spans="1:47" ht="12.75" customHeight="1" x14ac:dyDescent="0.35">
      <c r="A1201" s="311">
        <f>FrontPage!$N$2</f>
        <v>1</v>
      </c>
      <c r="B1201" s="311" t="str">
        <f t="shared" si="174"/>
        <v>RO141011</v>
      </c>
      <c r="C1201" s="311">
        <f t="shared" si="176"/>
        <v>202526</v>
      </c>
      <c r="D1201" s="1148" t="s">
        <v>264</v>
      </c>
      <c r="E1201" s="311">
        <v>410</v>
      </c>
      <c r="F1201" s="311" t="s">
        <v>558</v>
      </c>
      <c r="G1201" s="311">
        <f t="shared" si="175"/>
        <v>0</v>
      </c>
      <c r="H1201" s="1153">
        <f t="shared" ca="1" si="178"/>
        <v>0</v>
      </c>
      <c r="I1201" s="311">
        <f t="shared" si="177"/>
        <v>11</v>
      </c>
      <c r="J1201" s="1151"/>
      <c r="AL1201"/>
      <c r="AM1201"/>
      <c r="AN1201"/>
      <c r="AO1201"/>
      <c r="AP1201"/>
      <c r="AQ1201" s="333"/>
      <c r="AR1201"/>
      <c r="AS1201"/>
      <c r="AT1201"/>
      <c r="AU1201"/>
    </row>
    <row r="1202" spans="1:47" ht="12.75" customHeight="1" x14ac:dyDescent="0.35">
      <c r="A1202" s="311">
        <f>FrontPage!$N$2</f>
        <v>1</v>
      </c>
      <c r="B1202" s="311" t="str">
        <f t="shared" si="174"/>
        <v>RO14111.1</v>
      </c>
      <c r="C1202" s="311">
        <f t="shared" si="176"/>
        <v>202526</v>
      </c>
      <c r="D1202" s="1148" t="s">
        <v>264</v>
      </c>
      <c r="E1202" s="311">
        <v>411</v>
      </c>
      <c r="F1202" s="311" t="s">
        <v>547</v>
      </c>
      <c r="G1202" s="311">
        <f t="shared" si="175"/>
        <v>0</v>
      </c>
      <c r="H1202" s="1153">
        <f t="shared" ca="1" si="178"/>
        <v>0</v>
      </c>
      <c r="I1202" s="311">
        <f t="shared" si="177"/>
        <v>1.1000000000000001</v>
      </c>
      <c r="J1202" s="1151"/>
      <c r="AL1202"/>
      <c r="AM1202"/>
      <c r="AN1202"/>
      <c r="AO1202"/>
      <c r="AP1202"/>
      <c r="AQ1202" s="333"/>
      <c r="AR1202"/>
      <c r="AS1202"/>
      <c r="AT1202"/>
      <c r="AU1202"/>
    </row>
    <row r="1203" spans="1:47" ht="12.75" customHeight="1" x14ac:dyDescent="0.35">
      <c r="A1203" s="311">
        <f>FrontPage!$N$2</f>
        <v>1</v>
      </c>
      <c r="B1203" s="311" t="str">
        <f t="shared" si="174"/>
        <v>RO14111.2</v>
      </c>
      <c r="C1203" s="311">
        <f t="shared" si="176"/>
        <v>202526</v>
      </c>
      <c r="D1203" s="1148" t="s">
        <v>264</v>
      </c>
      <c r="E1203" s="311">
        <v>411</v>
      </c>
      <c r="F1203" s="311" t="s">
        <v>548</v>
      </c>
      <c r="G1203" s="311">
        <f t="shared" si="175"/>
        <v>0</v>
      </c>
      <c r="H1203" s="1153">
        <f t="shared" ca="1" si="178"/>
        <v>0</v>
      </c>
      <c r="I1203" s="311">
        <f t="shared" si="177"/>
        <v>1.2</v>
      </c>
      <c r="J1203" s="1151"/>
      <c r="AL1203"/>
      <c r="AM1203"/>
      <c r="AN1203"/>
      <c r="AO1203"/>
      <c r="AP1203"/>
      <c r="AQ1203" s="333"/>
      <c r="AR1203"/>
      <c r="AS1203"/>
      <c r="AT1203"/>
      <c r="AU1203"/>
    </row>
    <row r="1204" spans="1:47" ht="12.75" customHeight="1" x14ac:dyDescent="0.35">
      <c r="A1204" s="311">
        <f>FrontPage!$N$2</f>
        <v>1</v>
      </c>
      <c r="B1204" s="311" t="str">
        <f t="shared" ref="B1204:B1267" si="179">D1204&amp;E1204&amp;I1204</f>
        <v>RO14112</v>
      </c>
      <c r="C1204" s="311">
        <f t="shared" si="176"/>
        <v>202526</v>
      </c>
      <c r="D1204" s="1148" t="s">
        <v>264</v>
      </c>
      <c r="E1204" s="311">
        <v>411</v>
      </c>
      <c r="F1204" s="311" t="s">
        <v>546</v>
      </c>
      <c r="G1204" s="311">
        <f t="shared" si="175"/>
        <v>0</v>
      </c>
      <c r="H1204" s="1153">
        <f t="shared" ca="1" si="178"/>
        <v>0</v>
      </c>
      <c r="I1204" s="311">
        <f t="shared" si="177"/>
        <v>2</v>
      </c>
      <c r="J1204" s="1151"/>
      <c r="AL1204"/>
      <c r="AM1204"/>
      <c r="AN1204"/>
      <c r="AO1204"/>
      <c r="AP1204"/>
      <c r="AQ1204" s="333"/>
      <c r="AR1204"/>
      <c r="AS1204"/>
      <c r="AT1204"/>
      <c r="AU1204"/>
    </row>
    <row r="1205" spans="1:47" ht="12.75" customHeight="1" x14ac:dyDescent="0.35">
      <c r="A1205" s="311">
        <f>FrontPage!$N$2</f>
        <v>1</v>
      </c>
      <c r="B1205" s="311" t="str">
        <f t="shared" si="179"/>
        <v>RO14113</v>
      </c>
      <c r="C1205" s="311">
        <f t="shared" si="176"/>
        <v>202526</v>
      </c>
      <c r="D1205" s="1148" t="s">
        <v>264</v>
      </c>
      <c r="E1205" s="311">
        <v>411</v>
      </c>
      <c r="F1205" s="311" t="s">
        <v>549</v>
      </c>
      <c r="G1205" s="311">
        <f t="shared" si="175"/>
        <v>0</v>
      </c>
      <c r="H1205" s="1153">
        <f t="shared" ca="1" si="178"/>
        <v>0</v>
      </c>
      <c r="I1205" s="311">
        <f t="shared" si="177"/>
        <v>3</v>
      </c>
      <c r="J1205" s="1151"/>
      <c r="AL1205"/>
      <c r="AM1205"/>
      <c r="AN1205"/>
      <c r="AO1205"/>
      <c r="AP1205"/>
      <c r="AQ1205" s="333"/>
      <c r="AR1205"/>
      <c r="AS1205"/>
      <c r="AT1205"/>
      <c r="AU1205"/>
    </row>
    <row r="1206" spans="1:47" ht="12.75" customHeight="1" x14ac:dyDescent="0.35">
      <c r="A1206" s="311">
        <f>FrontPage!$N$2</f>
        <v>1</v>
      </c>
      <c r="B1206" s="311" t="str">
        <f t="shared" si="179"/>
        <v>RO14115</v>
      </c>
      <c r="C1206" s="311">
        <f t="shared" si="176"/>
        <v>202526</v>
      </c>
      <c r="D1206" s="1148" t="s">
        <v>264</v>
      </c>
      <c r="E1206" s="311">
        <v>411</v>
      </c>
      <c r="F1206" s="311" t="s">
        <v>551</v>
      </c>
      <c r="G1206" s="311">
        <f t="shared" si="175"/>
        <v>0</v>
      </c>
      <c r="H1206" s="1153">
        <f t="shared" ca="1" si="178"/>
        <v>0</v>
      </c>
      <c r="I1206" s="311">
        <f t="shared" si="177"/>
        <v>5</v>
      </c>
      <c r="J1206" s="1151"/>
      <c r="AL1206"/>
      <c r="AM1206"/>
      <c r="AN1206"/>
      <c r="AO1206"/>
      <c r="AP1206"/>
      <c r="AQ1206" s="333"/>
      <c r="AR1206"/>
      <c r="AS1206"/>
      <c r="AT1206"/>
      <c r="AU1206"/>
    </row>
    <row r="1207" spans="1:47" ht="12.75" customHeight="1" x14ac:dyDescent="0.35">
      <c r="A1207" s="311">
        <f>FrontPage!$N$2</f>
        <v>1</v>
      </c>
      <c r="B1207" s="311" t="str">
        <f t="shared" si="179"/>
        <v>RO14116.1</v>
      </c>
      <c r="C1207" s="311">
        <f t="shared" si="176"/>
        <v>202526</v>
      </c>
      <c r="D1207" s="1148" t="s">
        <v>264</v>
      </c>
      <c r="E1207" s="311">
        <v>411</v>
      </c>
      <c r="F1207" s="311" t="s">
        <v>552</v>
      </c>
      <c r="G1207" s="311">
        <f t="shared" si="175"/>
        <v>0</v>
      </c>
      <c r="H1207" s="1153">
        <f t="shared" ca="1" si="178"/>
        <v>0</v>
      </c>
      <c r="I1207" s="311">
        <f t="shared" si="177"/>
        <v>6.1</v>
      </c>
      <c r="J1207" s="1151"/>
      <c r="AL1207"/>
      <c r="AM1207"/>
      <c r="AN1207"/>
      <c r="AO1207"/>
      <c r="AP1207"/>
      <c r="AQ1207" s="333"/>
      <c r="AR1207"/>
      <c r="AS1207"/>
      <c r="AT1207"/>
      <c r="AU1207"/>
    </row>
    <row r="1208" spans="1:47" ht="12.75" customHeight="1" x14ac:dyDescent="0.35">
      <c r="A1208" s="311">
        <f>FrontPage!$N$2</f>
        <v>1</v>
      </c>
      <c r="B1208" s="311" t="str">
        <f t="shared" si="179"/>
        <v>RO14116.2</v>
      </c>
      <c r="C1208" s="311">
        <f t="shared" si="176"/>
        <v>202526</v>
      </c>
      <c r="D1208" s="1148" t="s">
        <v>264</v>
      </c>
      <c r="E1208" s="311">
        <v>411</v>
      </c>
      <c r="F1208" s="311" t="s">
        <v>553</v>
      </c>
      <c r="G1208" s="311">
        <f t="shared" si="175"/>
        <v>0</v>
      </c>
      <c r="H1208" s="1153">
        <f t="shared" ca="1" si="178"/>
        <v>0</v>
      </c>
      <c r="I1208" s="311">
        <f t="shared" si="177"/>
        <v>6.2</v>
      </c>
      <c r="J1208" s="1151"/>
      <c r="AL1208"/>
      <c r="AM1208"/>
      <c r="AN1208"/>
      <c r="AO1208"/>
      <c r="AP1208"/>
      <c r="AQ1208" s="333"/>
      <c r="AR1208"/>
      <c r="AS1208"/>
      <c r="AT1208"/>
      <c r="AU1208"/>
    </row>
    <row r="1209" spans="1:47" ht="12.75" customHeight="1" x14ac:dyDescent="0.35">
      <c r="A1209" s="311">
        <f>FrontPage!$N$2</f>
        <v>1</v>
      </c>
      <c r="B1209" s="311" t="str">
        <f t="shared" si="179"/>
        <v>RO14117</v>
      </c>
      <c r="C1209" s="311">
        <f t="shared" si="176"/>
        <v>202526</v>
      </c>
      <c r="D1209" s="1148" t="s">
        <v>264</v>
      </c>
      <c r="E1209" s="311">
        <v>411</v>
      </c>
      <c r="F1209" s="311" t="s">
        <v>554</v>
      </c>
      <c r="G1209" s="311">
        <f t="shared" si="175"/>
        <v>0</v>
      </c>
      <c r="H1209" s="1153">
        <f t="shared" ca="1" si="178"/>
        <v>0</v>
      </c>
      <c r="I1209" s="311">
        <f t="shared" si="177"/>
        <v>7</v>
      </c>
      <c r="J1209" s="1151"/>
      <c r="AL1209"/>
      <c r="AM1209"/>
      <c r="AN1209"/>
      <c r="AO1209"/>
      <c r="AP1209"/>
      <c r="AQ1209" s="333"/>
      <c r="AR1209"/>
      <c r="AS1209"/>
      <c r="AT1209"/>
      <c r="AU1209"/>
    </row>
    <row r="1210" spans="1:47" ht="12.75" customHeight="1" x14ac:dyDescent="0.35">
      <c r="A1210" s="311">
        <f>FrontPage!$N$2</f>
        <v>1</v>
      </c>
      <c r="B1210" s="311" t="str">
        <f t="shared" si="179"/>
        <v>RO14118</v>
      </c>
      <c r="C1210" s="311">
        <f t="shared" si="176"/>
        <v>202526</v>
      </c>
      <c r="D1210" s="1148" t="s">
        <v>264</v>
      </c>
      <c r="E1210" s="311">
        <v>411</v>
      </c>
      <c r="F1210" s="311" t="s">
        <v>555</v>
      </c>
      <c r="G1210" s="311">
        <f t="shared" si="175"/>
        <v>0</v>
      </c>
      <c r="H1210" s="1153">
        <f t="shared" ca="1" si="178"/>
        <v>0</v>
      </c>
      <c r="I1210" s="311">
        <f t="shared" si="177"/>
        <v>8</v>
      </c>
      <c r="J1210" s="1151"/>
      <c r="AL1210"/>
      <c r="AM1210"/>
      <c r="AN1210"/>
      <c r="AO1210"/>
      <c r="AP1210"/>
      <c r="AQ1210" s="333"/>
      <c r="AR1210"/>
      <c r="AS1210"/>
      <c r="AT1210"/>
      <c r="AU1210"/>
    </row>
    <row r="1211" spans="1:47" ht="12.75" customHeight="1" x14ac:dyDescent="0.35">
      <c r="A1211" s="311">
        <f>FrontPage!$N$2</f>
        <v>1</v>
      </c>
      <c r="B1211" s="311" t="str">
        <f t="shared" si="179"/>
        <v>RO141110</v>
      </c>
      <c r="C1211" s="311">
        <f t="shared" si="176"/>
        <v>202526</v>
      </c>
      <c r="D1211" s="1148" t="s">
        <v>264</v>
      </c>
      <c r="E1211" s="311">
        <v>411</v>
      </c>
      <c r="F1211" s="311" t="s">
        <v>557</v>
      </c>
      <c r="G1211" s="311">
        <f t="shared" si="175"/>
        <v>0</v>
      </c>
      <c r="H1211" s="1153">
        <f t="shared" ca="1" si="178"/>
        <v>0</v>
      </c>
      <c r="I1211" s="311">
        <f t="shared" si="177"/>
        <v>10</v>
      </c>
      <c r="J1211" s="1151"/>
      <c r="AL1211"/>
      <c r="AM1211"/>
      <c r="AN1211"/>
      <c r="AO1211"/>
      <c r="AP1211"/>
      <c r="AQ1211" s="333"/>
      <c r="AR1211"/>
      <c r="AS1211"/>
      <c r="AT1211"/>
      <c r="AU1211"/>
    </row>
    <row r="1212" spans="1:47" ht="12.75" customHeight="1" x14ac:dyDescent="0.35">
      <c r="A1212" s="311">
        <f>FrontPage!$N$2</f>
        <v>1</v>
      </c>
      <c r="B1212" s="311" t="str">
        <f t="shared" si="179"/>
        <v>RO141111</v>
      </c>
      <c r="C1212" s="311">
        <f t="shared" si="176"/>
        <v>202526</v>
      </c>
      <c r="D1212" s="1148" t="s">
        <v>264</v>
      </c>
      <c r="E1212" s="311">
        <v>411</v>
      </c>
      <c r="F1212" s="311" t="s">
        <v>558</v>
      </c>
      <c r="G1212" s="311">
        <f t="shared" si="175"/>
        <v>0</v>
      </c>
      <c r="H1212" s="1153">
        <f t="shared" ca="1" si="178"/>
        <v>0</v>
      </c>
      <c r="I1212" s="311">
        <f t="shared" si="177"/>
        <v>11</v>
      </c>
      <c r="J1212" s="1151"/>
      <c r="AL1212"/>
      <c r="AM1212"/>
      <c r="AN1212"/>
      <c r="AO1212"/>
      <c r="AP1212"/>
      <c r="AQ1212" s="333"/>
      <c r="AR1212"/>
      <c r="AS1212"/>
      <c r="AT1212"/>
      <c r="AU1212"/>
    </row>
    <row r="1213" spans="1:47" ht="12.75" customHeight="1" x14ac:dyDescent="0.35">
      <c r="A1213" s="311">
        <f>FrontPage!$N$2</f>
        <v>1</v>
      </c>
      <c r="B1213" s="311" t="str">
        <f t="shared" si="179"/>
        <v>RO14121.1</v>
      </c>
      <c r="C1213" s="311">
        <f t="shared" si="176"/>
        <v>202526</v>
      </c>
      <c r="D1213" s="1148" t="s">
        <v>264</v>
      </c>
      <c r="E1213" s="311">
        <v>412</v>
      </c>
      <c r="F1213" s="311" t="s">
        <v>547</v>
      </c>
      <c r="G1213" s="311">
        <f t="shared" si="175"/>
        <v>0</v>
      </c>
      <c r="H1213" s="1153">
        <f t="shared" ca="1" si="178"/>
        <v>0</v>
      </c>
      <c r="I1213" s="311">
        <f t="shared" si="177"/>
        <v>1.1000000000000001</v>
      </c>
      <c r="J1213" s="1151"/>
      <c r="AL1213"/>
      <c r="AM1213"/>
      <c r="AN1213"/>
      <c r="AO1213"/>
      <c r="AP1213"/>
      <c r="AQ1213" s="333"/>
      <c r="AR1213"/>
      <c r="AS1213"/>
      <c r="AT1213"/>
      <c r="AU1213"/>
    </row>
    <row r="1214" spans="1:47" ht="12.75" customHeight="1" x14ac:dyDescent="0.35">
      <c r="A1214" s="311">
        <f>FrontPage!$N$2</f>
        <v>1</v>
      </c>
      <c r="B1214" s="311" t="str">
        <f t="shared" si="179"/>
        <v>RO14121.2</v>
      </c>
      <c r="C1214" s="311">
        <f t="shared" si="176"/>
        <v>202526</v>
      </c>
      <c r="D1214" s="1148" t="s">
        <v>264</v>
      </c>
      <c r="E1214" s="311">
        <v>412</v>
      </c>
      <c r="F1214" s="311" t="s">
        <v>548</v>
      </c>
      <c r="G1214" s="311">
        <f t="shared" si="175"/>
        <v>0</v>
      </c>
      <c r="H1214" s="1153">
        <f t="shared" ca="1" si="178"/>
        <v>0</v>
      </c>
      <c r="I1214" s="311">
        <f t="shared" si="177"/>
        <v>1.2</v>
      </c>
      <c r="J1214" s="1151"/>
      <c r="AL1214"/>
      <c r="AM1214"/>
      <c r="AN1214"/>
      <c r="AO1214"/>
      <c r="AP1214"/>
      <c r="AQ1214" s="333"/>
      <c r="AR1214"/>
      <c r="AS1214"/>
      <c r="AT1214"/>
      <c r="AU1214"/>
    </row>
    <row r="1215" spans="1:47" ht="12.75" customHeight="1" x14ac:dyDescent="0.35">
      <c r="A1215" s="311">
        <f>FrontPage!$N$2</f>
        <v>1</v>
      </c>
      <c r="B1215" s="311" t="str">
        <f t="shared" si="179"/>
        <v>RO14122</v>
      </c>
      <c r="C1215" s="311">
        <f t="shared" si="176"/>
        <v>202526</v>
      </c>
      <c r="D1215" s="1148" t="s">
        <v>264</v>
      </c>
      <c r="E1215" s="311">
        <v>412</v>
      </c>
      <c r="F1215" s="311" t="s">
        <v>546</v>
      </c>
      <c r="G1215" s="311">
        <f t="shared" si="175"/>
        <v>0</v>
      </c>
      <c r="H1215" s="1153">
        <f t="shared" ca="1" si="178"/>
        <v>0</v>
      </c>
      <c r="I1215" s="311">
        <f t="shared" si="177"/>
        <v>2</v>
      </c>
      <c r="J1215" s="1151"/>
      <c r="AL1215"/>
      <c r="AM1215"/>
      <c r="AN1215"/>
      <c r="AO1215"/>
      <c r="AP1215"/>
      <c r="AQ1215" s="333"/>
      <c r="AR1215"/>
      <c r="AS1215"/>
      <c r="AT1215"/>
      <c r="AU1215"/>
    </row>
    <row r="1216" spans="1:47" ht="12.75" customHeight="1" x14ac:dyDescent="0.35">
      <c r="A1216" s="311">
        <f>FrontPage!$N$2</f>
        <v>1</v>
      </c>
      <c r="B1216" s="311" t="str">
        <f t="shared" si="179"/>
        <v>RO14123</v>
      </c>
      <c r="C1216" s="311">
        <f t="shared" si="176"/>
        <v>202526</v>
      </c>
      <c r="D1216" s="1148" t="s">
        <v>264</v>
      </c>
      <c r="E1216" s="311">
        <v>412</v>
      </c>
      <c r="F1216" s="311" t="s">
        <v>549</v>
      </c>
      <c r="G1216" s="311">
        <f t="shared" si="175"/>
        <v>0</v>
      </c>
      <c r="H1216" s="1153">
        <f t="shared" ca="1" si="178"/>
        <v>0</v>
      </c>
      <c r="I1216" s="311">
        <f t="shared" si="177"/>
        <v>3</v>
      </c>
      <c r="J1216" s="1151"/>
      <c r="AL1216"/>
      <c r="AM1216"/>
      <c r="AN1216"/>
      <c r="AO1216"/>
      <c r="AP1216"/>
      <c r="AQ1216" s="333"/>
      <c r="AR1216"/>
      <c r="AS1216"/>
      <c r="AT1216"/>
      <c r="AU1216"/>
    </row>
    <row r="1217" spans="1:47" ht="12.75" customHeight="1" x14ac:dyDescent="0.35">
      <c r="A1217" s="311">
        <f>FrontPage!$N$2</f>
        <v>1</v>
      </c>
      <c r="B1217" s="311" t="str">
        <f t="shared" si="179"/>
        <v>RO14125</v>
      </c>
      <c r="C1217" s="311">
        <f t="shared" si="176"/>
        <v>202526</v>
      </c>
      <c r="D1217" s="1148" t="s">
        <v>264</v>
      </c>
      <c r="E1217" s="311">
        <v>412</v>
      </c>
      <c r="F1217" s="311" t="s">
        <v>551</v>
      </c>
      <c r="G1217" s="311">
        <f t="shared" si="175"/>
        <v>0</v>
      </c>
      <c r="H1217" s="1153">
        <f t="shared" ca="1" si="178"/>
        <v>0</v>
      </c>
      <c r="I1217" s="311">
        <f t="shared" si="177"/>
        <v>5</v>
      </c>
      <c r="J1217" s="1151"/>
      <c r="AL1217"/>
      <c r="AM1217"/>
      <c r="AN1217"/>
      <c r="AO1217"/>
      <c r="AP1217"/>
      <c r="AQ1217" s="333"/>
      <c r="AR1217"/>
      <c r="AS1217"/>
      <c r="AT1217"/>
      <c r="AU1217"/>
    </row>
    <row r="1218" spans="1:47" ht="12.75" customHeight="1" x14ac:dyDescent="0.35">
      <c r="A1218" s="311">
        <f>FrontPage!$N$2</f>
        <v>1</v>
      </c>
      <c r="B1218" s="311" t="str">
        <f t="shared" si="179"/>
        <v>RO14126.1</v>
      </c>
      <c r="C1218" s="311">
        <f t="shared" si="176"/>
        <v>202526</v>
      </c>
      <c r="D1218" s="1148" t="s">
        <v>264</v>
      </c>
      <c r="E1218" s="311">
        <v>412</v>
      </c>
      <c r="F1218" s="311" t="s">
        <v>552</v>
      </c>
      <c r="G1218" s="311">
        <f t="shared" si="175"/>
        <v>0</v>
      </c>
      <c r="H1218" s="1153">
        <f t="shared" ca="1" si="178"/>
        <v>0</v>
      </c>
      <c r="I1218" s="311">
        <f t="shared" si="177"/>
        <v>6.1</v>
      </c>
      <c r="J1218" s="1151"/>
      <c r="AL1218"/>
      <c r="AM1218"/>
      <c r="AN1218"/>
      <c r="AO1218"/>
      <c r="AP1218"/>
      <c r="AQ1218" s="333"/>
      <c r="AR1218"/>
      <c r="AS1218"/>
      <c r="AT1218"/>
      <c r="AU1218"/>
    </row>
    <row r="1219" spans="1:47" ht="12.75" customHeight="1" x14ac:dyDescent="0.35">
      <c r="A1219" s="311">
        <f>FrontPage!$N$2</f>
        <v>1</v>
      </c>
      <c r="B1219" s="311" t="str">
        <f t="shared" si="179"/>
        <v>RO14126.2</v>
      </c>
      <c r="C1219" s="311">
        <f t="shared" si="176"/>
        <v>202526</v>
      </c>
      <c r="D1219" s="1148" t="s">
        <v>264</v>
      </c>
      <c r="E1219" s="311">
        <v>412</v>
      </c>
      <c r="F1219" s="311" t="s">
        <v>553</v>
      </c>
      <c r="G1219" s="311">
        <f t="shared" si="175"/>
        <v>0</v>
      </c>
      <c r="H1219" s="1153">
        <f t="shared" ca="1" si="178"/>
        <v>0</v>
      </c>
      <c r="I1219" s="311">
        <f t="shared" si="177"/>
        <v>6.2</v>
      </c>
      <c r="J1219" s="1151"/>
      <c r="AL1219"/>
      <c r="AM1219"/>
      <c r="AN1219"/>
      <c r="AO1219"/>
      <c r="AP1219"/>
      <c r="AQ1219" s="333"/>
      <c r="AR1219"/>
      <c r="AS1219"/>
      <c r="AT1219"/>
      <c r="AU1219"/>
    </row>
    <row r="1220" spans="1:47" ht="12.75" customHeight="1" x14ac:dyDescent="0.35">
      <c r="A1220" s="311">
        <f>FrontPage!$N$2</f>
        <v>1</v>
      </c>
      <c r="B1220" s="311" t="str">
        <f t="shared" si="179"/>
        <v>RO14127</v>
      </c>
      <c r="C1220" s="311">
        <f t="shared" si="176"/>
        <v>202526</v>
      </c>
      <c r="D1220" s="1148" t="s">
        <v>264</v>
      </c>
      <c r="E1220" s="311">
        <v>412</v>
      </c>
      <c r="F1220" s="311" t="s">
        <v>554</v>
      </c>
      <c r="G1220" s="311">
        <f t="shared" si="175"/>
        <v>0</v>
      </c>
      <c r="H1220" s="1153">
        <f t="shared" ca="1" si="178"/>
        <v>0</v>
      </c>
      <c r="I1220" s="311">
        <f t="shared" si="177"/>
        <v>7</v>
      </c>
      <c r="J1220" s="1151"/>
      <c r="AL1220"/>
      <c r="AM1220"/>
      <c r="AN1220"/>
      <c r="AO1220"/>
      <c r="AP1220"/>
      <c r="AQ1220" s="333"/>
      <c r="AR1220"/>
      <c r="AS1220"/>
      <c r="AT1220"/>
      <c r="AU1220"/>
    </row>
    <row r="1221" spans="1:47" ht="12.75" customHeight="1" x14ac:dyDescent="0.35">
      <c r="A1221" s="311">
        <f>FrontPage!$N$2</f>
        <v>1</v>
      </c>
      <c r="B1221" s="311" t="str">
        <f t="shared" si="179"/>
        <v>RO14128</v>
      </c>
      <c r="C1221" s="311">
        <f t="shared" si="176"/>
        <v>202526</v>
      </c>
      <c r="D1221" s="1148" t="s">
        <v>264</v>
      </c>
      <c r="E1221" s="311">
        <v>412</v>
      </c>
      <c r="F1221" s="311" t="s">
        <v>555</v>
      </c>
      <c r="G1221" s="311">
        <f t="shared" si="175"/>
        <v>0</v>
      </c>
      <c r="H1221" s="1153">
        <f t="shared" ca="1" si="178"/>
        <v>0</v>
      </c>
      <c r="I1221" s="311">
        <f t="shared" si="177"/>
        <v>8</v>
      </c>
      <c r="J1221" s="1151"/>
      <c r="AL1221"/>
      <c r="AM1221"/>
      <c r="AN1221"/>
      <c r="AO1221"/>
      <c r="AP1221"/>
      <c r="AQ1221" s="333"/>
      <c r="AR1221"/>
      <c r="AS1221"/>
      <c r="AT1221"/>
      <c r="AU1221"/>
    </row>
    <row r="1222" spans="1:47" ht="12.75" customHeight="1" x14ac:dyDescent="0.35">
      <c r="A1222" s="311">
        <f>FrontPage!$N$2</f>
        <v>1</v>
      </c>
      <c r="B1222" s="311" t="str">
        <f t="shared" si="179"/>
        <v>RO141210</v>
      </c>
      <c r="C1222" s="311">
        <f t="shared" si="176"/>
        <v>202526</v>
      </c>
      <c r="D1222" s="1148" t="s">
        <v>264</v>
      </c>
      <c r="E1222" s="311">
        <v>412</v>
      </c>
      <c r="F1222" s="311" t="s">
        <v>557</v>
      </c>
      <c r="G1222" s="311">
        <f t="shared" si="175"/>
        <v>0</v>
      </c>
      <c r="H1222" s="1153">
        <f t="shared" ca="1" si="178"/>
        <v>0</v>
      </c>
      <c r="I1222" s="311">
        <f t="shared" si="177"/>
        <v>10</v>
      </c>
      <c r="J1222" s="1151"/>
      <c r="AL1222"/>
      <c r="AM1222"/>
      <c r="AN1222"/>
      <c r="AO1222"/>
      <c r="AP1222"/>
      <c r="AQ1222" s="333"/>
      <c r="AR1222"/>
      <c r="AS1222"/>
      <c r="AT1222"/>
      <c r="AU1222"/>
    </row>
    <row r="1223" spans="1:47" ht="12.75" customHeight="1" x14ac:dyDescent="0.35">
      <c r="A1223" s="311">
        <f>FrontPage!$N$2</f>
        <v>1</v>
      </c>
      <c r="B1223" s="311" t="str">
        <f t="shared" si="179"/>
        <v>RO141211</v>
      </c>
      <c r="C1223" s="311">
        <f t="shared" si="176"/>
        <v>202526</v>
      </c>
      <c r="D1223" s="1148" t="s">
        <v>264</v>
      </c>
      <c r="E1223" s="311">
        <v>412</v>
      </c>
      <c r="F1223" s="311" t="s">
        <v>558</v>
      </c>
      <c r="G1223" s="311">
        <f t="shared" si="175"/>
        <v>0</v>
      </c>
      <c r="H1223" s="1153">
        <f t="shared" ca="1" si="178"/>
        <v>0</v>
      </c>
      <c r="I1223" s="311">
        <f t="shared" si="177"/>
        <v>11</v>
      </c>
      <c r="J1223" s="1151"/>
      <c r="AL1223"/>
      <c r="AM1223"/>
      <c r="AN1223"/>
      <c r="AO1223"/>
      <c r="AP1223"/>
      <c r="AQ1223" s="333"/>
      <c r="AR1223"/>
      <c r="AS1223"/>
      <c r="AT1223"/>
      <c r="AU1223"/>
    </row>
    <row r="1224" spans="1:47" ht="12.75" customHeight="1" x14ac:dyDescent="0.35">
      <c r="A1224" s="311">
        <f>FrontPage!$N$2</f>
        <v>1</v>
      </c>
      <c r="B1224" s="311" t="str">
        <f t="shared" si="179"/>
        <v>RO14131.1</v>
      </c>
      <c r="C1224" s="311">
        <f t="shared" si="176"/>
        <v>202526</v>
      </c>
      <c r="D1224" s="1148" t="s">
        <v>264</v>
      </c>
      <c r="E1224" s="311">
        <v>413</v>
      </c>
      <c r="F1224" s="311" t="s">
        <v>547</v>
      </c>
      <c r="G1224" s="311">
        <f t="shared" si="175"/>
        <v>0</v>
      </c>
      <c r="H1224" s="1153">
        <f t="shared" ca="1" si="178"/>
        <v>0</v>
      </c>
      <c r="I1224" s="311">
        <f t="shared" si="177"/>
        <v>1.1000000000000001</v>
      </c>
      <c r="J1224" s="1151"/>
      <c r="AL1224"/>
      <c r="AM1224"/>
      <c r="AN1224"/>
      <c r="AO1224"/>
      <c r="AP1224"/>
      <c r="AQ1224" s="333"/>
      <c r="AR1224"/>
      <c r="AS1224"/>
      <c r="AT1224"/>
      <c r="AU1224"/>
    </row>
    <row r="1225" spans="1:47" ht="12.75" customHeight="1" x14ac:dyDescent="0.35">
      <c r="A1225" s="311">
        <f>FrontPage!$N$2</f>
        <v>1</v>
      </c>
      <c r="B1225" s="311" t="str">
        <f t="shared" si="179"/>
        <v>RO14131.2</v>
      </c>
      <c r="C1225" s="311">
        <f t="shared" si="176"/>
        <v>202526</v>
      </c>
      <c r="D1225" s="1148" t="s">
        <v>264</v>
      </c>
      <c r="E1225" s="311">
        <v>413</v>
      </c>
      <c r="F1225" s="311" t="s">
        <v>548</v>
      </c>
      <c r="G1225" s="311">
        <f t="shared" si="175"/>
        <v>0</v>
      </c>
      <c r="H1225" s="1153">
        <f t="shared" ca="1" si="178"/>
        <v>0</v>
      </c>
      <c r="I1225" s="311">
        <f t="shared" si="177"/>
        <v>1.2</v>
      </c>
      <c r="J1225" s="1151"/>
      <c r="AL1225"/>
      <c r="AM1225"/>
      <c r="AN1225"/>
      <c r="AO1225"/>
      <c r="AP1225"/>
      <c r="AQ1225" s="333"/>
      <c r="AR1225"/>
      <c r="AS1225"/>
      <c r="AT1225"/>
      <c r="AU1225"/>
    </row>
    <row r="1226" spans="1:47" ht="12.75" customHeight="1" x14ac:dyDescent="0.35">
      <c r="A1226" s="311">
        <f>FrontPage!$N$2</f>
        <v>1</v>
      </c>
      <c r="B1226" s="311" t="str">
        <f t="shared" si="179"/>
        <v>RO14132</v>
      </c>
      <c r="C1226" s="311">
        <f t="shared" si="176"/>
        <v>202526</v>
      </c>
      <c r="D1226" s="1148" t="s">
        <v>264</v>
      </c>
      <c r="E1226" s="311">
        <v>413</v>
      </c>
      <c r="F1226" s="311" t="s">
        <v>546</v>
      </c>
      <c r="G1226" s="311">
        <f t="shared" ref="G1226:G1289" si="180">UANumber</f>
        <v>0</v>
      </c>
      <c r="H1226" s="1153">
        <f t="shared" ca="1" si="178"/>
        <v>0</v>
      </c>
      <c r="I1226" s="311">
        <f t="shared" si="177"/>
        <v>2</v>
      </c>
      <c r="J1226" s="1151"/>
      <c r="AL1226"/>
      <c r="AM1226"/>
      <c r="AN1226"/>
      <c r="AO1226"/>
      <c r="AP1226"/>
      <c r="AQ1226" s="333"/>
      <c r="AR1226"/>
      <c r="AS1226"/>
      <c r="AT1226"/>
      <c r="AU1226"/>
    </row>
    <row r="1227" spans="1:47" ht="12.75" customHeight="1" x14ac:dyDescent="0.35">
      <c r="A1227" s="311">
        <f>FrontPage!$N$2</f>
        <v>1</v>
      </c>
      <c r="B1227" s="311" t="str">
        <f t="shared" si="179"/>
        <v>RO14133</v>
      </c>
      <c r="C1227" s="311">
        <f t="shared" si="176"/>
        <v>202526</v>
      </c>
      <c r="D1227" s="1148" t="s">
        <v>264</v>
      </c>
      <c r="E1227" s="311">
        <v>413</v>
      </c>
      <c r="F1227" s="311" t="s">
        <v>549</v>
      </c>
      <c r="G1227" s="311">
        <f t="shared" si="180"/>
        <v>0</v>
      </c>
      <c r="H1227" s="1153">
        <f t="shared" ca="1" si="178"/>
        <v>0</v>
      </c>
      <c r="I1227" s="311">
        <f t="shared" si="177"/>
        <v>3</v>
      </c>
      <c r="J1227" s="1151"/>
      <c r="AL1227"/>
      <c r="AM1227"/>
      <c r="AN1227"/>
      <c r="AO1227"/>
      <c r="AP1227"/>
      <c r="AQ1227" s="333"/>
      <c r="AR1227"/>
      <c r="AS1227"/>
      <c r="AT1227"/>
      <c r="AU1227"/>
    </row>
    <row r="1228" spans="1:47" ht="12.75" customHeight="1" x14ac:dyDescent="0.35">
      <c r="A1228" s="311">
        <f>FrontPage!$N$2</f>
        <v>1</v>
      </c>
      <c r="B1228" s="311" t="str">
        <f t="shared" si="179"/>
        <v>RO14135</v>
      </c>
      <c r="C1228" s="311">
        <f t="shared" si="176"/>
        <v>202526</v>
      </c>
      <c r="D1228" s="1148" t="s">
        <v>264</v>
      </c>
      <c r="E1228" s="311">
        <v>413</v>
      </c>
      <c r="F1228" s="311" t="s">
        <v>551</v>
      </c>
      <c r="G1228" s="311">
        <f t="shared" si="180"/>
        <v>0</v>
      </c>
      <c r="H1228" s="1153">
        <f t="shared" ca="1" si="178"/>
        <v>0</v>
      </c>
      <c r="I1228" s="311">
        <f t="shared" si="177"/>
        <v>5</v>
      </c>
      <c r="J1228" s="1151"/>
      <c r="AL1228"/>
      <c r="AM1228"/>
      <c r="AN1228"/>
      <c r="AO1228"/>
      <c r="AP1228"/>
      <c r="AQ1228" s="333"/>
      <c r="AR1228"/>
      <c r="AS1228"/>
      <c r="AT1228"/>
      <c r="AU1228"/>
    </row>
    <row r="1229" spans="1:47" ht="12.75" customHeight="1" x14ac:dyDescent="0.35">
      <c r="A1229" s="311">
        <f>FrontPage!$N$2</f>
        <v>1</v>
      </c>
      <c r="B1229" s="311" t="str">
        <f t="shared" si="179"/>
        <v>RO14136.1</v>
      </c>
      <c r="C1229" s="311">
        <f t="shared" si="176"/>
        <v>202526</v>
      </c>
      <c r="D1229" s="1148" t="s">
        <v>264</v>
      </c>
      <c r="E1229" s="311">
        <v>413</v>
      </c>
      <c r="F1229" s="311" t="s">
        <v>552</v>
      </c>
      <c r="G1229" s="311">
        <f t="shared" si="180"/>
        <v>0</v>
      </c>
      <c r="H1229" s="1153">
        <f t="shared" ca="1" si="178"/>
        <v>0</v>
      </c>
      <c r="I1229" s="311">
        <f t="shared" si="177"/>
        <v>6.1</v>
      </c>
      <c r="J1229" s="1151"/>
      <c r="AL1229"/>
      <c r="AM1229"/>
      <c r="AN1229"/>
      <c r="AO1229"/>
      <c r="AP1229"/>
      <c r="AQ1229" s="333"/>
      <c r="AR1229"/>
      <c r="AS1229"/>
      <c r="AT1229"/>
      <c r="AU1229"/>
    </row>
    <row r="1230" spans="1:47" ht="12.75" customHeight="1" x14ac:dyDescent="0.35">
      <c r="A1230" s="311">
        <f>FrontPage!$N$2</f>
        <v>1</v>
      </c>
      <c r="B1230" s="311" t="str">
        <f t="shared" si="179"/>
        <v>RO14136.2</v>
      </c>
      <c r="C1230" s="311">
        <f t="shared" si="176"/>
        <v>202526</v>
      </c>
      <c r="D1230" s="1148" t="s">
        <v>264</v>
      </c>
      <c r="E1230" s="311">
        <v>413</v>
      </c>
      <c r="F1230" s="311" t="s">
        <v>553</v>
      </c>
      <c r="G1230" s="311">
        <f t="shared" si="180"/>
        <v>0</v>
      </c>
      <c r="H1230" s="1153">
        <f t="shared" ca="1" si="178"/>
        <v>0</v>
      </c>
      <c r="I1230" s="311">
        <f t="shared" si="177"/>
        <v>6.2</v>
      </c>
      <c r="J1230" s="1151"/>
      <c r="AL1230"/>
      <c r="AM1230"/>
      <c r="AN1230"/>
      <c r="AO1230"/>
      <c r="AP1230"/>
      <c r="AQ1230" s="333"/>
      <c r="AR1230"/>
      <c r="AS1230"/>
      <c r="AT1230"/>
      <c r="AU1230"/>
    </row>
    <row r="1231" spans="1:47" ht="12.75" customHeight="1" x14ac:dyDescent="0.35">
      <c r="A1231" s="311">
        <f>FrontPage!$N$2</f>
        <v>1</v>
      </c>
      <c r="B1231" s="311" t="str">
        <f t="shared" si="179"/>
        <v>RO14137</v>
      </c>
      <c r="C1231" s="311">
        <f t="shared" si="176"/>
        <v>202526</v>
      </c>
      <c r="D1231" s="1148" t="s">
        <v>264</v>
      </c>
      <c r="E1231" s="311">
        <v>413</v>
      </c>
      <c r="F1231" s="311" t="s">
        <v>554</v>
      </c>
      <c r="G1231" s="311">
        <f t="shared" si="180"/>
        <v>0</v>
      </c>
      <c r="H1231" s="1153">
        <f t="shared" ca="1" si="178"/>
        <v>0</v>
      </c>
      <c r="I1231" s="311">
        <f t="shared" si="177"/>
        <v>7</v>
      </c>
      <c r="J1231" s="1151"/>
      <c r="AL1231"/>
      <c r="AM1231"/>
      <c r="AN1231"/>
      <c r="AO1231"/>
      <c r="AP1231"/>
      <c r="AQ1231" s="333"/>
      <c r="AR1231"/>
      <c r="AS1231"/>
      <c r="AT1231"/>
      <c r="AU1231"/>
    </row>
    <row r="1232" spans="1:47" ht="12.75" customHeight="1" x14ac:dyDescent="0.35">
      <c r="A1232" s="311">
        <f>FrontPage!$N$2</f>
        <v>1</v>
      </c>
      <c r="B1232" s="311" t="str">
        <f t="shared" si="179"/>
        <v>RO14138</v>
      </c>
      <c r="C1232" s="311">
        <f t="shared" si="176"/>
        <v>202526</v>
      </c>
      <c r="D1232" s="1148" t="s">
        <v>264</v>
      </c>
      <c r="E1232" s="311">
        <v>413</v>
      </c>
      <c r="F1232" s="311" t="s">
        <v>555</v>
      </c>
      <c r="G1232" s="311">
        <f t="shared" si="180"/>
        <v>0</v>
      </c>
      <c r="H1232" s="1153">
        <f t="shared" ca="1" si="178"/>
        <v>0</v>
      </c>
      <c r="I1232" s="311">
        <f t="shared" si="177"/>
        <v>8</v>
      </c>
      <c r="J1232" s="1151"/>
      <c r="AL1232"/>
      <c r="AM1232"/>
      <c r="AN1232"/>
      <c r="AO1232"/>
      <c r="AP1232"/>
      <c r="AQ1232" s="333"/>
      <c r="AR1232"/>
      <c r="AS1232"/>
      <c r="AT1232"/>
      <c r="AU1232"/>
    </row>
    <row r="1233" spans="1:47" ht="12.75" customHeight="1" x14ac:dyDescent="0.35">
      <c r="A1233" s="311">
        <f>FrontPage!$N$2</f>
        <v>1</v>
      </c>
      <c r="B1233" s="311" t="str">
        <f t="shared" si="179"/>
        <v>RO141310</v>
      </c>
      <c r="C1233" s="311">
        <f t="shared" si="176"/>
        <v>202526</v>
      </c>
      <c r="D1233" s="1148" t="s">
        <v>264</v>
      </c>
      <c r="E1233" s="311">
        <v>413</v>
      </c>
      <c r="F1233" s="311" t="s">
        <v>557</v>
      </c>
      <c r="G1233" s="311">
        <f t="shared" si="180"/>
        <v>0</v>
      </c>
      <c r="H1233" s="1153">
        <f t="shared" ca="1" si="178"/>
        <v>0</v>
      </c>
      <c r="I1233" s="311">
        <f t="shared" si="177"/>
        <v>10</v>
      </c>
      <c r="J1233" s="1151"/>
      <c r="AL1233"/>
      <c r="AM1233"/>
      <c r="AN1233"/>
      <c r="AO1233"/>
      <c r="AP1233"/>
      <c r="AQ1233" s="333"/>
      <c r="AR1233"/>
      <c r="AS1233"/>
      <c r="AT1233"/>
      <c r="AU1233"/>
    </row>
    <row r="1234" spans="1:47" ht="12.75" customHeight="1" x14ac:dyDescent="0.35">
      <c r="A1234" s="311">
        <f>FrontPage!$N$2</f>
        <v>1</v>
      </c>
      <c r="B1234" s="311" t="str">
        <f t="shared" si="179"/>
        <v>RO141311</v>
      </c>
      <c r="C1234" s="311">
        <f t="shared" si="176"/>
        <v>202526</v>
      </c>
      <c r="D1234" s="1148" t="s">
        <v>264</v>
      </c>
      <c r="E1234" s="311">
        <v>413</v>
      </c>
      <c r="F1234" s="311" t="s">
        <v>558</v>
      </c>
      <c r="G1234" s="311">
        <f t="shared" si="180"/>
        <v>0</v>
      </c>
      <c r="H1234" s="1153">
        <f t="shared" ca="1" si="178"/>
        <v>0</v>
      </c>
      <c r="I1234" s="311">
        <f t="shared" si="177"/>
        <v>11</v>
      </c>
      <c r="J1234" s="1151"/>
      <c r="AL1234"/>
      <c r="AM1234"/>
      <c r="AN1234"/>
      <c r="AO1234"/>
      <c r="AP1234"/>
      <c r="AQ1234" s="333"/>
      <c r="AR1234"/>
      <c r="AS1234"/>
      <c r="AT1234"/>
      <c r="AU1234"/>
    </row>
    <row r="1235" spans="1:47" ht="12.75" customHeight="1" x14ac:dyDescent="0.35">
      <c r="A1235" s="311">
        <f>FrontPage!$N$2</f>
        <v>1</v>
      </c>
      <c r="B1235" s="311" t="str">
        <f t="shared" si="179"/>
        <v>RO14141.1</v>
      </c>
      <c r="C1235" s="311">
        <f t="shared" si="176"/>
        <v>202526</v>
      </c>
      <c r="D1235" s="1148" t="s">
        <v>264</v>
      </c>
      <c r="E1235" s="311">
        <v>414</v>
      </c>
      <c r="F1235" s="311" t="s">
        <v>547</v>
      </c>
      <c r="G1235" s="311">
        <f t="shared" si="180"/>
        <v>0</v>
      </c>
      <c r="H1235" s="1153">
        <f t="shared" ca="1" si="178"/>
        <v>0</v>
      </c>
      <c r="I1235" s="311">
        <f t="shared" si="177"/>
        <v>1.1000000000000001</v>
      </c>
      <c r="J1235" s="1151"/>
      <c r="AL1235"/>
      <c r="AM1235"/>
      <c r="AN1235"/>
      <c r="AO1235"/>
      <c r="AP1235"/>
      <c r="AQ1235" s="333"/>
      <c r="AR1235"/>
      <c r="AS1235"/>
      <c r="AT1235"/>
      <c r="AU1235"/>
    </row>
    <row r="1236" spans="1:47" ht="12.75" customHeight="1" x14ac:dyDescent="0.35">
      <c r="A1236" s="311">
        <f>FrontPage!$N$2</f>
        <v>1</v>
      </c>
      <c r="B1236" s="311" t="str">
        <f t="shared" si="179"/>
        <v>RO14141.2</v>
      </c>
      <c r="C1236" s="311">
        <f t="shared" si="176"/>
        <v>202526</v>
      </c>
      <c r="D1236" s="1148" t="s">
        <v>264</v>
      </c>
      <c r="E1236" s="311">
        <v>414</v>
      </c>
      <c r="F1236" s="311" t="s">
        <v>548</v>
      </c>
      <c r="G1236" s="311">
        <f t="shared" si="180"/>
        <v>0</v>
      </c>
      <c r="H1236" s="1153">
        <f t="shared" ca="1" si="178"/>
        <v>0</v>
      </c>
      <c r="I1236" s="311">
        <f t="shared" si="177"/>
        <v>1.2</v>
      </c>
      <c r="J1236" s="1151"/>
      <c r="AL1236"/>
      <c r="AM1236"/>
      <c r="AN1236"/>
      <c r="AO1236"/>
      <c r="AP1236"/>
      <c r="AQ1236" s="333"/>
      <c r="AR1236"/>
      <c r="AS1236"/>
      <c r="AT1236"/>
      <c r="AU1236"/>
    </row>
    <row r="1237" spans="1:47" ht="12.75" customHeight="1" x14ac:dyDescent="0.35">
      <c r="A1237" s="311">
        <f>FrontPage!$N$2</f>
        <v>1</v>
      </c>
      <c r="B1237" s="311" t="str">
        <f t="shared" si="179"/>
        <v>RO14142</v>
      </c>
      <c r="C1237" s="311">
        <f t="shared" si="176"/>
        <v>202526</v>
      </c>
      <c r="D1237" s="1148" t="s">
        <v>264</v>
      </c>
      <c r="E1237" s="311">
        <v>414</v>
      </c>
      <c r="F1237" s="311" t="s">
        <v>546</v>
      </c>
      <c r="G1237" s="311">
        <f t="shared" si="180"/>
        <v>0</v>
      </c>
      <c r="H1237" s="1153">
        <f t="shared" ca="1" si="178"/>
        <v>0</v>
      </c>
      <c r="I1237" s="311">
        <f t="shared" si="177"/>
        <v>2</v>
      </c>
      <c r="J1237" s="1151"/>
      <c r="AL1237"/>
      <c r="AM1237"/>
      <c r="AN1237"/>
      <c r="AO1237"/>
      <c r="AP1237"/>
      <c r="AQ1237" s="333"/>
      <c r="AR1237"/>
      <c r="AS1237"/>
      <c r="AT1237"/>
      <c r="AU1237"/>
    </row>
    <row r="1238" spans="1:47" ht="12.75" customHeight="1" x14ac:dyDescent="0.35">
      <c r="A1238" s="311">
        <f>FrontPage!$N$2</f>
        <v>1</v>
      </c>
      <c r="B1238" s="311" t="str">
        <f t="shared" si="179"/>
        <v>RO14143</v>
      </c>
      <c r="C1238" s="311">
        <f t="shared" si="176"/>
        <v>202526</v>
      </c>
      <c r="D1238" s="1148" t="s">
        <v>264</v>
      </c>
      <c r="E1238" s="311">
        <v>414</v>
      </c>
      <c r="F1238" s="311" t="s">
        <v>549</v>
      </c>
      <c r="G1238" s="311">
        <f t="shared" si="180"/>
        <v>0</v>
      </c>
      <c r="H1238" s="1153">
        <f t="shared" ca="1" si="178"/>
        <v>0</v>
      </c>
      <c r="I1238" s="311">
        <f t="shared" si="177"/>
        <v>3</v>
      </c>
      <c r="J1238" s="1151"/>
      <c r="AL1238"/>
      <c r="AM1238"/>
      <c r="AN1238"/>
      <c r="AO1238"/>
      <c r="AP1238"/>
      <c r="AQ1238" s="333"/>
      <c r="AR1238"/>
      <c r="AS1238"/>
      <c r="AT1238"/>
      <c r="AU1238"/>
    </row>
    <row r="1239" spans="1:47" ht="12.75" customHeight="1" x14ac:dyDescent="0.35">
      <c r="A1239" s="311">
        <f>FrontPage!$N$2</f>
        <v>1</v>
      </c>
      <c r="B1239" s="311" t="str">
        <f t="shared" si="179"/>
        <v>RO14145</v>
      </c>
      <c r="C1239" s="311">
        <f t="shared" si="176"/>
        <v>202526</v>
      </c>
      <c r="D1239" s="1148" t="s">
        <v>264</v>
      </c>
      <c r="E1239" s="311">
        <v>414</v>
      </c>
      <c r="F1239" s="311" t="s">
        <v>551</v>
      </c>
      <c r="G1239" s="311">
        <f t="shared" si="180"/>
        <v>0</v>
      </c>
      <c r="H1239" s="1153">
        <f t="shared" ca="1" si="178"/>
        <v>0</v>
      </c>
      <c r="I1239" s="311">
        <f t="shared" si="177"/>
        <v>5</v>
      </c>
      <c r="J1239" s="1151"/>
      <c r="AL1239"/>
      <c r="AM1239"/>
      <c r="AN1239"/>
      <c r="AO1239"/>
      <c r="AP1239"/>
      <c r="AQ1239" s="333"/>
      <c r="AR1239"/>
      <c r="AS1239"/>
      <c r="AT1239"/>
      <c r="AU1239"/>
    </row>
    <row r="1240" spans="1:47" ht="12.75" customHeight="1" x14ac:dyDescent="0.35">
      <c r="A1240" s="311">
        <f>FrontPage!$N$2</f>
        <v>1</v>
      </c>
      <c r="B1240" s="311" t="str">
        <f t="shared" si="179"/>
        <v>RO14146.1</v>
      </c>
      <c r="C1240" s="311">
        <f t="shared" si="176"/>
        <v>202526</v>
      </c>
      <c r="D1240" s="1148" t="s">
        <v>264</v>
      </c>
      <c r="E1240" s="311">
        <v>414</v>
      </c>
      <c r="F1240" s="311" t="s">
        <v>552</v>
      </c>
      <c r="G1240" s="311">
        <f t="shared" si="180"/>
        <v>0</v>
      </c>
      <c r="H1240" s="1153">
        <f t="shared" ca="1" si="178"/>
        <v>0</v>
      </c>
      <c r="I1240" s="311">
        <f t="shared" si="177"/>
        <v>6.1</v>
      </c>
      <c r="J1240" s="1151"/>
      <c r="AL1240"/>
      <c r="AM1240"/>
      <c r="AN1240"/>
      <c r="AO1240"/>
      <c r="AP1240"/>
      <c r="AQ1240" s="333"/>
      <c r="AR1240"/>
      <c r="AS1240"/>
      <c r="AT1240"/>
      <c r="AU1240"/>
    </row>
    <row r="1241" spans="1:47" ht="12.75" customHeight="1" x14ac:dyDescent="0.35">
      <c r="A1241" s="311">
        <f>FrontPage!$N$2</f>
        <v>1</v>
      </c>
      <c r="B1241" s="311" t="str">
        <f t="shared" si="179"/>
        <v>RO14146.2</v>
      </c>
      <c r="C1241" s="311">
        <f t="shared" si="176"/>
        <v>202526</v>
      </c>
      <c r="D1241" s="1148" t="s">
        <v>264</v>
      </c>
      <c r="E1241" s="311">
        <v>414</v>
      </c>
      <c r="F1241" s="311" t="s">
        <v>553</v>
      </c>
      <c r="G1241" s="311">
        <f t="shared" si="180"/>
        <v>0</v>
      </c>
      <c r="H1241" s="1153">
        <f t="shared" ca="1" si="178"/>
        <v>0</v>
      </c>
      <c r="I1241" s="311">
        <f t="shared" si="177"/>
        <v>6.2</v>
      </c>
      <c r="J1241" s="1151"/>
      <c r="AL1241"/>
      <c r="AM1241"/>
      <c r="AN1241"/>
      <c r="AO1241"/>
      <c r="AP1241"/>
      <c r="AQ1241" s="333"/>
      <c r="AR1241"/>
      <c r="AS1241"/>
      <c r="AT1241"/>
      <c r="AU1241"/>
    </row>
    <row r="1242" spans="1:47" ht="12.75" customHeight="1" x14ac:dyDescent="0.35">
      <c r="A1242" s="311">
        <f>FrontPage!$N$2</f>
        <v>1</v>
      </c>
      <c r="B1242" s="311" t="str">
        <f t="shared" si="179"/>
        <v>RO14147</v>
      </c>
      <c r="C1242" s="311">
        <f t="shared" si="176"/>
        <v>202526</v>
      </c>
      <c r="D1242" s="1148" t="s">
        <v>264</v>
      </c>
      <c r="E1242" s="311">
        <v>414</v>
      </c>
      <c r="F1242" s="311" t="s">
        <v>554</v>
      </c>
      <c r="G1242" s="311">
        <f t="shared" si="180"/>
        <v>0</v>
      </c>
      <c r="H1242" s="1153">
        <f t="shared" ca="1" si="178"/>
        <v>0</v>
      </c>
      <c r="I1242" s="311">
        <f t="shared" si="177"/>
        <v>7</v>
      </c>
      <c r="J1242" s="1151"/>
      <c r="AL1242"/>
      <c r="AM1242"/>
      <c r="AN1242"/>
      <c r="AO1242"/>
      <c r="AP1242"/>
      <c r="AQ1242" s="333"/>
      <c r="AR1242"/>
      <c r="AS1242"/>
      <c r="AT1242"/>
      <c r="AU1242"/>
    </row>
    <row r="1243" spans="1:47" ht="12.75" customHeight="1" x14ac:dyDescent="0.35">
      <c r="A1243" s="311">
        <f>FrontPage!$N$2</f>
        <v>1</v>
      </c>
      <c r="B1243" s="311" t="str">
        <f t="shared" si="179"/>
        <v>RO14148</v>
      </c>
      <c r="C1243" s="311">
        <f t="shared" si="176"/>
        <v>202526</v>
      </c>
      <c r="D1243" s="1148" t="s">
        <v>264</v>
      </c>
      <c r="E1243" s="311">
        <v>414</v>
      </c>
      <c r="F1243" s="311" t="s">
        <v>555</v>
      </c>
      <c r="G1243" s="311">
        <f t="shared" si="180"/>
        <v>0</v>
      </c>
      <c r="H1243" s="1153">
        <f t="shared" ca="1" si="178"/>
        <v>0</v>
      </c>
      <c r="I1243" s="311">
        <f t="shared" si="177"/>
        <v>8</v>
      </c>
      <c r="J1243" s="1151"/>
      <c r="AL1243"/>
      <c r="AM1243"/>
      <c r="AN1243"/>
      <c r="AO1243"/>
      <c r="AP1243"/>
      <c r="AQ1243" s="333"/>
      <c r="AR1243"/>
      <c r="AS1243"/>
      <c r="AT1243"/>
      <c r="AU1243"/>
    </row>
    <row r="1244" spans="1:47" ht="12.75" customHeight="1" x14ac:dyDescent="0.35">
      <c r="A1244" s="311">
        <f>FrontPage!$N$2</f>
        <v>1</v>
      </c>
      <c r="B1244" s="311" t="str">
        <f t="shared" si="179"/>
        <v>RO141410</v>
      </c>
      <c r="C1244" s="311">
        <f t="shared" si="176"/>
        <v>202526</v>
      </c>
      <c r="D1244" s="1148" t="s">
        <v>264</v>
      </c>
      <c r="E1244" s="311">
        <v>414</v>
      </c>
      <c r="F1244" s="311" t="s">
        <v>557</v>
      </c>
      <c r="G1244" s="311">
        <f t="shared" si="180"/>
        <v>0</v>
      </c>
      <c r="H1244" s="1153">
        <f t="shared" ca="1" si="178"/>
        <v>0</v>
      </c>
      <c r="I1244" s="311">
        <f t="shared" si="177"/>
        <v>10</v>
      </c>
      <c r="J1244" s="1151"/>
      <c r="AL1244"/>
      <c r="AM1244"/>
      <c r="AN1244"/>
      <c r="AO1244"/>
      <c r="AP1244"/>
      <c r="AQ1244" s="333"/>
      <c r="AR1244"/>
      <c r="AS1244"/>
      <c r="AT1244"/>
      <c r="AU1244"/>
    </row>
    <row r="1245" spans="1:47" ht="12.75" customHeight="1" x14ac:dyDescent="0.35">
      <c r="A1245" s="311">
        <f>FrontPage!$N$2</f>
        <v>1</v>
      </c>
      <c r="B1245" s="311" t="str">
        <f t="shared" si="179"/>
        <v>RO141411</v>
      </c>
      <c r="C1245" s="311">
        <f t="shared" si="176"/>
        <v>202526</v>
      </c>
      <c r="D1245" s="1148" t="s">
        <v>264</v>
      </c>
      <c r="E1245" s="311">
        <v>414</v>
      </c>
      <c r="F1245" s="311" t="s">
        <v>558</v>
      </c>
      <c r="G1245" s="311">
        <f t="shared" si="180"/>
        <v>0</v>
      </c>
      <c r="H1245" s="1153">
        <f t="shared" ca="1" si="178"/>
        <v>0</v>
      </c>
      <c r="I1245" s="311">
        <f t="shared" si="177"/>
        <v>11</v>
      </c>
      <c r="J1245" s="1151"/>
      <c r="AL1245"/>
      <c r="AM1245"/>
      <c r="AN1245"/>
      <c r="AO1245"/>
      <c r="AP1245"/>
      <c r="AQ1245" s="333"/>
      <c r="AR1245"/>
      <c r="AS1245"/>
      <c r="AT1245"/>
      <c r="AU1245"/>
    </row>
    <row r="1246" spans="1:47" ht="12.75" customHeight="1" x14ac:dyDescent="0.35">
      <c r="A1246" s="311">
        <f>FrontPage!$N$2</f>
        <v>1</v>
      </c>
      <c r="B1246" s="311" t="str">
        <f t="shared" si="179"/>
        <v>RO14151.1</v>
      </c>
      <c r="C1246" s="311">
        <f t="shared" si="176"/>
        <v>202526</v>
      </c>
      <c r="D1246" s="1148" t="s">
        <v>264</v>
      </c>
      <c r="E1246" s="311">
        <v>415</v>
      </c>
      <c r="F1246" s="311" t="s">
        <v>547</v>
      </c>
      <c r="G1246" s="311">
        <f t="shared" si="180"/>
        <v>0</v>
      </c>
      <c r="H1246" s="1153">
        <f t="shared" ca="1" si="178"/>
        <v>0</v>
      </c>
      <c r="I1246" s="311">
        <f t="shared" si="177"/>
        <v>1.1000000000000001</v>
      </c>
      <c r="J1246" s="1151"/>
      <c r="AL1246"/>
      <c r="AM1246"/>
      <c r="AN1246"/>
      <c r="AO1246"/>
      <c r="AP1246"/>
      <c r="AQ1246" s="333"/>
      <c r="AR1246"/>
      <c r="AS1246"/>
      <c r="AT1246"/>
      <c r="AU1246"/>
    </row>
    <row r="1247" spans="1:47" ht="12.75" customHeight="1" x14ac:dyDescent="0.35">
      <c r="A1247" s="311">
        <f>FrontPage!$N$2</f>
        <v>1</v>
      </c>
      <c r="B1247" s="311" t="str">
        <f t="shared" si="179"/>
        <v>RO14151.2</v>
      </c>
      <c r="C1247" s="311">
        <f t="shared" si="176"/>
        <v>202526</v>
      </c>
      <c r="D1247" s="1148" t="s">
        <v>264</v>
      </c>
      <c r="E1247" s="311">
        <v>415</v>
      </c>
      <c r="F1247" s="311" t="s">
        <v>548</v>
      </c>
      <c r="G1247" s="311">
        <f t="shared" si="180"/>
        <v>0</v>
      </c>
      <c r="H1247" s="1153">
        <f t="shared" ca="1" si="178"/>
        <v>0</v>
      </c>
      <c r="I1247" s="311">
        <f t="shared" si="177"/>
        <v>1.2</v>
      </c>
      <c r="J1247" s="1151"/>
      <c r="AL1247"/>
      <c r="AM1247"/>
      <c r="AN1247"/>
      <c r="AO1247"/>
      <c r="AP1247"/>
      <c r="AQ1247" s="333"/>
      <c r="AR1247"/>
      <c r="AS1247"/>
      <c r="AT1247"/>
      <c r="AU1247"/>
    </row>
    <row r="1248" spans="1:47" ht="12.75" customHeight="1" x14ac:dyDescent="0.35">
      <c r="A1248" s="311">
        <f>FrontPage!$N$2</f>
        <v>1</v>
      </c>
      <c r="B1248" s="311" t="str">
        <f t="shared" si="179"/>
        <v>RO14152</v>
      </c>
      <c r="C1248" s="311">
        <f t="shared" si="176"/>
        <v>202526</v>
      </c>
      <c r="D1248" s="1148" t="s">
        <v>264</v>
      </c>
      <c r="E1248" s="311">
        <v>415</v>
      </c>
      <c r="F1248" s="311" t="s">
        <v>546</v>
      </c>
      <c r="G1248" s="311">
        <f t="shared" si="180"/>
        <v>0</v>
      </c>
      <c r="H1248" s="1153">
        <f t="shared" ca="1" si="178"/>
        <v>0</v>
      </c>
      <c r="I1248" s="311">
        <f t="shared" si="177"/>
        <v>2</v>
      </c>
      <c r="J1248" s="1151"/>
      <c r="AL1248"/>
      <c r="AM1248"/>
      <c r="AN1248"/>
      <c r="AO1248"/>
      <c r="AP1248"/>
      <c r="AQ1248" s="333"/>
      <c r="AR1248"/>
      <c r="AS1248"/>
      <c r="AT1248"/>
      <c r="AU1248"/>
    </row>
    <row r="1249" spans="1:47" ht="12.75" customHeight="1" x14ac:dyDescent="0.35">
      <c r="A1249" s="311">
        <f>FrontPage!$N$2</f>
        <v>1</v>
      </c>
      <c r="B1249" s="311" t="str">
        <f t="shared" si="179"/>
        <v>RO14153</v>
      </c>
      <c r="C1249" s="311">
        <f t="shared" ref="C1249:C1312" si="181">year</f>
        <v>202526</v>
      </c>
      <c r="D1249" s="1148" t="s">
        <v>264</v>
      </c>
      <c r="E1249" s="311">
        <v>415</v>
      </c>
      <c r="F1249" s="311" t="s">
        <v>549</v>
      </c>
      <c r="G1249" s="311">
        <f t="shared" si="180"/>
        <v>0</v>
      </c>
      <c r="H1249" s="1153">
        <f t="shared" ca="1" si="178"/>
        <v>0</v>
      </c>
      <c r="I1249" s="311">
        <f t="shared" si="177"/>
        <v>3</v>
      </c>
      <c r="J1249" s="1151"/>
      <c r="AL1249"/>
      <c r="AM1249"/>
      <c r="AN1249"/>
      <c r="AO1249"/>
      <c r="AP1249"/>
      <c r="AQ1249" s="333"/>
      <c r="AR1249"/>
      <c r="AS1249"/>
      <c r="AT1249"/>
      <c r="AU1249"/>
    </row>
    <row r="1250" spans="1:47" ht="12.75" customHeight="1" x14ac:dyDescent="0.35">
      <c r="A1250" s="311">
        <f>FrontPage!$N$2</f>
        <v>1</v>
      </c>
      <c r="B1250" s="311" t="str">
        <f t="shared" si="179"/>
        <v>RO14155</v>
      </c>
      <c r="C1250" s="311">
        <f t="shared" si="181"/>
        <v>202526</v>
      </c>
      <c r="D1250" s="1148" t="s">
        <v>264</v>
      </c>
      <c r="E1250" s="311">
        <v>415</v>
      </c>
      <c r="F1250" s="311" t="s">
        <v>551</v>
      </c>
      <c r="G1250" s="311">
        <f t="shared" si="180"/>
        <v>0</v>
      </c>
      <c r="H1250" s="1153">
        <f t="shared" ca="1" si="178"/>
        <v>0</v>
      </c>
      <c r="I1250" s="311">
        <f t="shared" si="177"/>
        <v>5</v>
      </c>
      <c r="J1250" s="1151"/>
      <c r="AL1250"/>
      <c r="AM1250"/>
      <c r="AN1250"/>
      <c r="AO1250"/>
      <c r="AP1250"/>
      <c r="AQ1250" s="333"/>
      <c r="AR1250"/>
      <c r="AS1250"/>
      <c r="AT1250"/>
      <c r="AU1250"/>
    </row>
    <row r="1251" spans="1:47" ht="12.75" customHeight="1" x14ac:dyDescent="0.35">
      <c r="A1251" s="311">
        <f>FrontPage!$N$2</f>
        <v>1</v>
      </c>
      <c r="B1251" s="311" t="str">
        <f t="shared" si="179"/>
        <v>RO14156.1</v>
      </c>
      <c r="C1251" s="311">
        <f t="shared" si="181"/>
        <v>202526</v>
      </c>
      <c r="D1251" s="1148" t="s">
        <v>264</v>
      </c>
      <c r="E1251" s="311">
        <v>415</v>
      </c>
      <c r="F1251" s="311" t="s">
        <v>552</v>
      </c>
      <c r="G1251" s="311">
        <f t="shared" si="180"/>
        <v>0</v>
      </c>
      <c r="H1251" s="1153">
        <f t="shared" ca="1" si="178"/>
        <v>0</v>
      </c>
      <c r="I1251" s="311">
        <f t="shared" si="177"/>
        <v>6.1</v>
      </c>
      <c r="J1251" s="1151"/>
      <c r="AL1251"/>
      <c r="AM1251"/>
      <c r="AN1251"/>
      <c r="AO1251"/>
      <c r="AP1251"/>
      <c r="AQ1251" s="333"/>
      <c r="AR1251"/>
      <c r="AS1251"/>
      <c r="AT1251"/>
      <c r="AU1251"/>
    </row>
    <row r="1252" spans="1:47" ht="12.75" customHeight="1" x14ac:dyDescent="0.35">
      <c r="A1252" s="311">
        <f>FrontPage!$N$2</f>
        <v>1</v>
      </c>
      <c r="B1252" s="311" t="str">
        <f t="shared" si="179"/>
        <v>RO14156.2</v>
      </c>
      <c r="C1252" s="311">
        <f t="shared" si="181"/>
        <v>202526</v>
      </c>
      <c r="D1252" s="1148" t="s">
        <v>264</v>
      </c>
      <c r="E1252" s="311">
        <v>415</v>
      </c>
      <c r="F1252" s="311" t="s">
        <v>553</v>
      </c>
      <c r="G1252" s="311">
        <f t="shared" si="180"/>
        <v>0</v>
      </c>
      <c r="H1252" s="1153">
        <f t="shared" ca="1" si="178"/>
        <v>0</v>
      </c>
      <c r="I1252" s="311">
        <f t="shared" si="177"/>
        <v>6.2</v>
      </c>
      <c r="J1252" s="1151"/>
      <c r="AL1252"/>
      <c r="AM1252"/>
      <c r="AN1252"/>
      <c r="AO1252"/>
      <c r="AP1252"/>
      <c r="AQ1252" s="333"/>
      <c r="AR1252"/>
      <c r="AS1252"/>
      <c r="AT1252"/>
      <c r="AU1252"/>
    </row>
    <row r="1253" spans="1:47" ht="12.75" customHeight="1" x14ac:dyDescent="0.35">
      <c r="A1253" s="311">
        <f>FrontPage!$N$2</f>
        <v>1</v>
      </c>
      <c r="B1253" s="311" t="str">
        <f t="shared" si="179"/>
        <v>RO14157</v>
      </c>
      <c r="C1253" s="311">
        <f t="shared" si="181"/>
        <v>202526</v>
      </c>
      <c r="D1253" s="1148" t="s">
        <v>264</v>
      </c>
      <c r="E1253" s="311">
        <v>415</v>
      </c>
      <c r="F1253" s="311" t="s">
        <v>554</v>
      </c>
      <c r="G1253" s="311">
        <f t="shared" si="180"/>
        <v>0</v>
      </c>
      <c r="H1253" s="1153">
        <f t="shared" ca="1" si="178"/>
        <v>0</v>
      </c>
      <c r="I1253" s="311">
        <f t="shared" si="177"/>
        <v>7</v>
      </c>
      <c r="J1253" s="1151"/>
      <c r="AL1253"/>
      <c r="AM1253"/>
      <c r="AN1253"/>
      <c r="AO1253"/>
      <c r="AP1253"/>
      <c r="AQ1253" s="333"/>
      <c r="AR1253"/>
      <c r="AS1253"/>
      <c r="AT1253"/>
      <c r="AU1253"/>
    </row>
    <row r="1254" spans="1:47" ht="12.75" customHeight="1" x14ac:dyDescent="0.35">
      <c r="A1254" s="311">
        <f>FrontPage!$N$2</f>
        <v>1</v>
      </c>
      <c r="B1254" s="311" t="str">
        <f t="shared" si="179"/>
        <v>RO14158</v>
      </c>
      <c r="C1254" s="311">
        <f t="shared" si="181"/>
        <v>202526</v>
      </c>
      <c r="D1254" s="1148" t="s">
        <v>264</v>
      </c>
      <c r="E1254" s="311">
        <v>415</v>
      </c>
      <c r="F1254" s="311" t="s">
        <v>555</v>
      </c>
      <c r="G1254" s="311">
        <f t="shared" si="180"/>
        <v>0</v>
      </c>
      <c r="H1254" s="1153">
        <f t="shared" ca="1" si="178"/>
        <v>0</v>
      </c>
      <c r="I1254" s="311">
        <f t="shared" si="177"/>
        <v>8</v>
      </c>
      <c r="J1254" s="1151"/>
      <c r="AL1254"/>
      <c r="AM1254"/>
      <c r="AN1254"/>
      <c r="AO1254"/>
      <c r="AP1254"/>
      <c r="AQ1254" s="333"/>
      <c r="AR1254"/>
      <c r="AS1254"/>
      <c r="AT1254"/>
      <c r="AU1254"/>
    </row>
    <row r="1255" spans="1:47" ht="12.75" customHeight="1" x14ac:dyDescent="0.35">
      <c r="A1255" s="311">
        <f>FrontPage!$N$2</f>
        <v>1</v>
      </c>
      <c r="B1255" s="311" t="str">
        <f t="shared" si="179"/>
        <v>RO141510</v>
      </c>
      <c r="C1255" s="311">
        <f t="shared" si="181"/>
        <v>202526</v>
      </c>
      <c r="D1255" s="1148" t="s">
        <v>264</v>
      </c>
      <c r="E1255" s="311">
        <v>415</v>
      </c>
      <c r="F1255" s="311" t="s">
        <v>557</v>
      </c>
      <c r="G1255" s="311">
        <f t="shared" si="180"/>
        <v>0</v>
      </c>
      <c r="H1255" s="1153">
        <f t="shared" ca="1" si="178"/>
        <v>0</v>
      </c>
      <c r="I1255" s="311">
        <f t="shared" si="177"/>
        <v>10</v>
      </c>
      <c r="J1255" s="1151"/>
      <c r="AL1255"/>
      <c r="AM1255"/>
      <c r="AN1255"/>
      <c r="AO1255"/>
      <c r="AP1255"/>
      <c r="AQ1255" s="333"/>
      <c r="AR1255"/>
      <c r="AS1255"/>
      <c r="AT1255"/>
      <c r="AU1255"/>
    </row>
    <row r="1256" spans="1:47" ht="12.75" customHeight="1" x14ac:dyDescent="0.35">
      <c r="A1256" s="311">
        <f>FrontPage!$N$2</f>
        <v>1</v>
      </c>
      <c r="B1256" s="311" t="str">
        <f t="shared" si="179"/>
        <v>RO141511</v>
      </c>
      <c r="C1256" s="311">
        <f t="shared" si="181"/>
        <v>202526</v>
      </c>
      <c r="D1256" s="1148" t="s">
        <v>264</v>
      </c>
      <c r="E1256" s="311">
        <v>415</v>
      </c>
      <c r="F1256" s="311" t="s">
        <v>558</v>
      </c>
      <c r="G1256" s="311">
        <f t="shared" si="180"/>
        <v>0</v>
      </c>
      <c r="H1256" s="1153">
        <f t="shared" ca="1" si="178"/>
        <v>0</v>
      </c>
      <c r="I1256" s="311">
        <f t="shared" si="177"/>
        <v>11</v>
      </c>
      <c r="J1256" s="1151"/>
      <c r="AL1256"/>
      <c r="AM1256"/>
      <c r="AN1256"/>
      <c r="AO1256"/>
      <c r="AP1256"/>
      <c r="AQ1256" s="333"/>
      <c r="AR1256"/>
      <c r="AS1256"/>
      <c r="AT1256"/>
      <c r="AU1256"/>
    </row>
    <row r="1257" spans="1:47" ht="12.75" customHeight="1" x14ac:dyDescent="0.35">
      <c r="A1257" s="311">
        <f>FrontPage!$N$2</f>
        <v>1</v>
      </c>
      <c r="B1257" s="311" t="str">
        <f t="shared" si="179"/>
        <v>RO14201.1</v>
      </c>
      <c r="C1257" s="311">
        <f t="shared" si="181"/>
        <v>202526</v>
      </c>
      <c r="D1257" s="1148" t="s">
        <v>264</v>
      </c>
      <c r="E1257" s="311">
        <v>420</v>
      </c>
      <c r="F1257" s="311" t="s">
        <v>547</v>
      </c>
      <c r="G1257" s="311">
        <f t="shared" si="180"/>
        <v>0</v>
      </c>
      <c r="H1257" s="1153">
        <f t="shared" ca="1" si="178"/>
        <v>0</v>
      </c>
      <c r="I1257" s="311">
        <f t="shared" si="177"/>
        <v>1.1000000000000001</v>
      </c>
      <c r="J1257" s="1151"/>
      <c r="AL1257"/>
      <c r="AM1257"/>
      <c r="AN1257"/>
      <c r="AO1257"/>
      <c r="AP1257"/>
      <c r="AQ1257" s="333"/>
      <c r="AR1257"/>
      <c r="AS1257"/>
      <c r="AT1257"/>
      <c r="AU1257"/>
    </row>
    <row r="1258" spans="1:47" ht="12.75" customHeight="1" x14ac:dyDescent="0.35">
      <c r="A1258" s="311">
        <f>FrontPage!$N$2</f>
        <v>1</v>
      </c>
      <c r="B1258" s="311" t="str">
        <f t="shared" si="179"/>
        <v>RO14201.2</v>
      </c>
      <c r="C1258" s="311">
        <f t="shared" si="181"/>
        <v>202526</v>
      </c>
      <c r="D1258" s="1148" t="s">
        <v>264</v>
      </c>
      <c r="E1258" s="311">
        <v>420</v>
      </c>
      <c r="F1258" s="311" t="s">
        <v>548</v>
      </c>
      <c r="G1258" s="311">
        <f t="shared" si="180"/>
        <v>0</v>
      </c>
      <c r="H1258" s="1153">
        <f t="shared" ca="1" si="178"/>
        <v>0</v>
      </c>
      <c r="I1258" s="311">
        <f t="shared" si="177"/>
        <v>1.2</v>
      </c>
      <c r="J1258" s="1151"/>
      <c r="AL1258"/>
      <c r="AM1258"/>
      <c r="AN1258"/>
      <c r="AO1258"/>
      <c r="AP1258"/>
      <c r="AQ1258" s="333"/>
      <c r="AR1258"/>
      <c r="AS1258"/>
      <c r="AT1258"/>
      <c r="AU1258"/>
    </row>
    <row r="1259" spans="1:47" ht="12.75" customHeight="1" x14ac:dyDescent="0.35">
      <c r="A1259" s="311">
        <f>FrontPage!$N$2</f>
        <v>1</v>
      </c>
      <c r="B1259" s="311" t="str">
        <f t="shared" si="179"/>
        <v>RO14202</v>
      </c>
      <c r="C1259" s="311">
        <f t="shared" si="181"/>
        <v>202526</v>
      </c>
      <c r="D1259" s="1148" t="s">
        <v>264</v>
      </c>
      <c r="E1259" s="311">
        <v>420</v>
      </c>
      <c r="F1259" s="311" t="s">
        <v>546</v>
      </c>
      <c r="G1259" s="311">
        <f t="shared" si="180"/>
        <v>0</v>
      </c>
      <c r="H1259" s="1153">
        <f t="shared" ca="1" si="178"/>
        <v>0</v>
      </c>
      <c r="I1259" s="311">
        <f t="shared" si="177"/>
        <v>2</v>
      </c>
      <c r="J1259" s="1151"/>
      <c r="AL1259"/>
      <c r="AM1259"/>
      <c r="AN1259"/>
      <c r="AO1259"/>
      <c r="AP1259"/>
      <c r="AQ1259" s="333"/>
      <c r="AR1259"/>
      <c r="AS1259"/>
      <c r="AT1259"/>
      <c r="AU1259"/>
    </row>
    <row r="1260" spans="1:47" ht="12.75" customHeight="1" x14ac:dyDescent="0.35">
      <c r="A1260" s="311">
        <f>FrontPage!$N$2</f>
        <v>1</v>
      </c>
      <c r="B1260" s="311" t="str">
        <f t="shared" si="179"/>
        <v>RO14203</v>
      </c>
      <c r="C1260" s="311">
        <f t="shared" si="181"/>
        <v>202526</v>
      </c>
      <c r="D1260" s="1148" t="s">
        <v>264</v>
      </c>
      <c r="E1260" s="311">
        <v>420</v>
      </c>
      <c r="F1260" s="311" t="s">
        <v>549</v>
      </c>
      <c r="G1260" s="311">
        <f t="shared" si="180"/>
        <v>0</v>
      </c>
      <c r="H1260" s="1153">
        <f t="shared" ca="1" si="178"/>
        <v>0</v>
      </c>
      <c r="I1260" s="311">
        <f t="shared" ref="I1260:I1323" si="182">VLOOKUP(F1260,CIndex,2,FALSE)</f>
        <v>3</v>
      </c>
      <c r="J1260" s="1151"/>
      <c r="AL1260"/>
      <c r="AM1260"/>
      <c r="AN1260"/>
      <c r="AO1260"/>
      <c r="AP1260"/>
      <c r="AQ1260" s="333"/>
      <c r="AR1260"/>
      <c r="AS1260"/>
      <c r="AT1260"/>
      <c r="AU1260"/>
    </row>
    <row r="1261" spans="1:47" ht="12.75" customHeight="1" x14ac:dyDescent="0.35">
      <c r="A1261" s="311">
        <f>FrontPage!$N$2</f>
        <v>1</v>
      </c>
      <c r="B1261" s="311" t="str">
        <f t="shared" si="179"/>
        <v>RO14205</v>
      </c>
      <c r="C1261" s="311">
        <f t="shared" si="181"/>
        <v>202526</v>
      </c>
      <c r="D1261" s="1148" t="s">
        <v>264</v>
      </c>
      <c r="E1261" s="311">
        <v>420</v>
      </c>
      <c r="F1261" s="311" t="s">
        <v>551</v>
      </c>
      <c r="G1261" s="311">
        <f t="shared" si="180"/>
        <v>0</v>
      </c>
      <c r="H1261" s="1153">
        <f t="shared" ref="H1261:H1324" ca="1" si="183">IF(UANumber = 0,0,IF(VLOOKUP(E1261,INDIRECT("_"&amp;D1261),MATCH(F1261,INDIRECT("_"&amp;D1261&amp;$I$2),0),FALSE)="",0,VLOOKUP(E1261,INDIRECT("_"&amp;D1261),MATCH(F1261,INDIRECT("_"&amp;D1261&amp;$I$2),0),FALSE)))</f>
        <v>0</v>
      </c>
      <c r="I1261" s="311">
        <f t="shared" si="182"/>
        <v>5</v>
      </c>
      <c r="J1261" s="1151"/>
      <c r="AL1261"/>
      <c r="AM1261"/>
      <c r="AN1261"/>
      <c r="AO1261"/>
      <c r="AP1261"/>
      <c r="AQ1261" s="333"/>
      <c r="AR1261"/>
      <c r="AS1261"/>
      <c r="AT1261"/>
      <c r="AU1261"/>
    </row>
    <row r="1262" spans="1:47" ht="12.75" customHeight="1" x14ac:dyDescent="0.35">
      <c r="A1262" s="311">
        <f>FrontPage!$N$2</f>
        <v>1</v>
      </c>
      <c r="B1262" s="311" t="str">
        <f t="shared" si="179"/>
        <v>RO14206.1</v>
      </c>
      <c r="C1262" s="311">
        <f t="shared" si="181"/>
        <v>202526</v>
      </c>
      <c r="D1262" s="1148" t="s">
        <v>264</v>
      </c>
      <c r="E1262" s="311">
        <v>420</v>
      </c>
      <c r="F1262" s="311" t="s">
        <v>552</v>
      </c>
      <c r="G1262" s="311">
        <f t="shared" si="180"/>
        <v>0</v>
      </c>
      <c r="H1262" s="1153">
        <f t="shared" ca="1" si="183"/>
        <v>0</v>
      </c>
      <c r="I1262" s="311">
        <f t="shared" si="182"/>
        <v>6.1</v>
      </c>
      <c r="J1262" s="1151"/>
      <c r="AL1262"/>
      <c r="AM1262"/>
      <c r="AN1262"/>
      <c r="AO1262"/>
      <c r="AP1262"/>
      <c r="AQ1262" s="333"/>
      <c r="AR1262"/>
      <c r="AS1262"/>
      <c r="AT1262"/>
      <c r="AU1262"/>
    </row>
    <row r="1263" spans="1:47" ht="12.75" customHeight="1" x14ac:dyDescent="0.35">
      <c r="A1263" s="311">
        <f>FrontPage!$N$2</f>
        <v>1</v>
      </c>
      <c r="B1263" s="311" t="str">
        <f t="shared" si="179"/>
        <v>RO14206.2</v>
      </c>
      <c r="C1263" s="311">
        <f t="shared" si="181"/>
        <v>202526</v>
      </c>
      <c r="D1263" s="1148" t="s">
        <v>264</v>
      </c>
      <c r="E1263" s="311">
        <v>420</v>
      </c>
      <c r="F1263" s="311" t="s">
        <v>553</v>
      </c>
      <c r="G1263" s="311">
        <f t="shared" si="180"/>
        <v>0</v>
      </c>
      <c r="H1263" s="1153">
        <f t="shared" ca="1" si="183"/>
        <v>0</v>
      </c>
      <c r="I1263" s="311">
        <f t="shared" si="182"/>
        <v>6.2</v>
      </c>
      <c r="J1263" s="1151"/>
      <c r="AL1263"/>
      <c r="AM1263"/>
      <c r="AN1263"/>
      <c r="AO1263"/>
      <c r="AP1263"/>
      <c r="AQ1263" s="333"/>
      <c r="AR1263"/>
      <c r="AS1263"/>
      <c r="AT1263"/>
      <c r="AU1263"/>
    </row>
    <row r="1264" spans="1:47" ht="12.75" customHeight="1" x14ac:dyDescent="0.35">
      <c r="A1264" s="311">
        <f>FrontPage!$N$2</f>
        <v>1</v>
      </c>
      <c r="B1264" s="311" t="str">
        <f t="shared" si="179"/>
        <v>RO14207</v>
      </c>
      <c r="C1264" s="311">
        <f t="shared" si="181"/>
        <v>202526</v>
      </c>
      <c r="D1264" s="1148" t="s">
        <v>264</v>
      </c>
      <c r="E1264" s="311">
        <v>420</v>
      </c>
      <c r="F1264" s="311" t="s">
        <v>554</v>
      </c>
      <c r="G1264" s="311">
        <f t="shared" si="180"/>
        <v>0</v>
      </c>
      <c r="H1264" s="1153">
        <f t="shared" ca="1" si="183"/>
        <v>0</v>
      </c>
      <c r="I1264" s="311">
        <f t="shared" si="182"/>
        <v>7</v>
      </c>
      <c r="J1264" s="1151"/>
      <c r="AL1264"/>
      <c r="AM1264"/>
      <c r="AN1264"/>
      <c r="AO1264"/>
      <c r="AP1264"/>
      <c r="AQ1264" s="333"/>
      <c r="AR1264"/>
      <c r="AS1264"/>
      <c r="AT1264"/>
      <c r="AU1264"/>
    </row>
    <row r="1265" spans="1:47" ht="12.75" customHeight="1" x14ac:dyDescent="0.35">
      <c r="A1265" s="311">
        <f>FrontPage!$N$2</f>
        <v>1</v>
      </c>
      <c r="B1265" s="311" t="str">
        <f t="shared" si="179"/>
        <v>RO14208</v>
      </c>
      <c r="C1265" s="311">
        <f t="shared" si="181"/>
        <v>202526</v>
      </c>
      <c r="D1265" s="1148" t="s">
        <v>264</v>
      </c>
      <c r="E1265" s="311">
        <v>420</v>
      </c>
      <c r="F1265" s="311" t="s">
        <v>555</v>
      </c>
      <c r="G1265" s="311">
        <f t="shared" si="180"/>
        <v>0</v>
      </c>
      <c r="H1265" s="1153">
        <f t="shared" ca="1" si="183"/>
        <v>0</v>
      </c>
      <c r="I1265" s="311">
        <f t="shared" si="182"/>
        <v>8</v>
      </c>
      <c r="J1265" s="1151"/>
      <c r="AL1265"/>
      <c r="AM1265"/>
      <c r="AN1265"/>
      <c r="AO1265"/>
      <c r="AP1265"/>
      <c r="AQ1265" s="333"/>
      <c r="AR1265"/>
      <c r="AS1265"/>
      <c r="AT1265"/>
      <c r="AU1265"/>
    </row>
    <row r="1266" spans="1:47" ht="12.75" customHeight="1" x14ac:dyDescent="0.35">
      <c r="A1266" s="311">
        <f>FrontPage!$N$2</f>
        <v>1</v>
      </c>
      <c r="B1266" s="311" t="str">
        <f t="shared" si="179"/>
        <v>RO142010</v>
      </c>
      <c r="C1266" s="311">
        <f t="shared" si="181"/>
        <v>202526</v>
      </c>
      <c r="D1266" s="1148" t="s">
        <v>264</v>
      </c>
      <c r="E1266" s="311">
        <v>420</v>
      </c>
      <c r="F1266" s="311" t="s">
        <v>557</v>
      </c>
      <c r="G1266" s="311">
        <f t="shared" si="180"/>
        <v>0</v>
      </c>
      <c r="H1266" s="1153">
        <f t="shared" ca="1" si="183"/>
        <v>0</v>
      </c>
      <c r="I1266" s="311">
        <f t="shared" si="182"/>
        <v>10</v>
      </c>
      <c r="J1266" s="1151"/>
      <c r="AL1266"/>
      <c r="AM1266"/>
      <c r="AN1266"/>
      <c r="AO1266"/>
      <c r="AP1266"/>
      <c r="AQ1266" s="333"/>
      <c r="AR1266"/>
      <c r="AS1266"/>
      <c r="AT1266"/>
      <c r="AU1266"/>
    </row>
    <row r="1267" spans="1:47" ht="12.75" customHeight="1" x14ac:dyDescent="0.35">
      <c r="A1267" s="311">
        <f>FrontPage!$N$2</f>
        <v>1</v>
      </c>
      <c r="B1267" s="311" t="str">
        <f t="shared" si="179"/>
        <v>RO142011</v>
      </c>
      <c r="C1267" s="311">
        <f t="shared" si="181"/>
        <v>202526</v>
      </c>
      <c r="D1267" s="1148" t="s">
        <v>264</v>
      </c>
      <c r="E1267" s="311">
        <v>420</v>
      </c>
      <c r="F1267" s="311" t="s">
        <v>558</v>
      </c>
      <c r="G1267" s="311">
        <f t="shared" si="180"/>
        <v>0</v>
      </c>
      <c r="H1267" s="1153">
        <f t="shared" ca="1" si="183"/>
        <v>0</v>
      </c>
      <c r="I1267" s="311">
        <f t="shared" si="182"/>
        <v>11</v>
      </c>
      <c r="J1267" s="1151"/>
      <c r="AL1267"/>
      <c r="AM1267"/>
      <c r="AN1267"/>
      <c r="AO1267"/>
      <c r="AP1267"/>
      <c r="AQ1267" s="333"/>
      <c r="AR1267"/>
      <c r="AS1267"/>
      <c r="AT1267"/>
      <c r="AU1267"/>
    </row>
    <row r="1268" spans="1:47" ht="12.75" customHeight="1" x14ac:dyDescent="0.35">
      <c r="A1268" s="311">
        <f>FrontPage!$N$2</f>
        <v>1</v>
      </c>
      <c r="B1268" s="311" t="str">
        <f t="shared" ref="B1268:B1331" si="184">D1268&amp;E1268&amp;I1268</f>
        <v>RO14211.1</v>
      </c>
      <c r="C1268" s="311">
        <f t="shared" si="181"/>
        <v>202526</v>
      </c>
      <c r="D1268" s="1148" t="s">
        <v>264</v>
      </c>
      <c r="E1268" s="311">
        <v>421</v>
      </c>
      <c r="F1268" s="311" t="s">
        <v>547</v>
      </c>
      <c r="G1268" s="311">
        <f t="shared" si="180"/>
        <v>0</v>
      </c>
      <c r="H1268" s="1153">
        <f t="shared" ca="1" si="183"/>
        <v>0</v>
      </c>
      <c r="I1268" s="311">
        <f t="shared" si="182"/>
        <v>1.1000000000000001</v>
      </c>
      <c r="J1268" s="1151"/>
      <c r="AL1268"/>
      <c r="AM1268"/>
      <c r="AN1268"/>
      <c r="AO1268"/>
      <c r="AP1268"/>
      <c r="AQ1268" s="333"/>
      <c r="AR1268"/>
      <c r="AS1268"/>
      <c r="AT1268"/>
      <c r="AU1268"/>
    </row>
    <row r="1269" spans="1:47" ht="12.75" customHeight="1" x14ac:dyDescent="0.35">
      <c r="A1269" s="311">
        <f>FrontPage!$N$2</f>
        <v>1</v>
      </c>
      <c r="B1269" s="311" t="str">
        <f t="shared" si="184"/>
        <v>RO14211.2</v>
      </c>
      <c r="C1269" s="311">
        <f t="shared" si="181"/>
        <v>202526</v>
      </c>
      <c r="D1269" s="1148" t="s">
        <v>264</v>
      </c>
      <c r="E1269" s="311">
        <v>421</v>
      </c>
      <c r="F1269" s="311" t="s">
        <v>548</v>
      </c>
      <c r="G1269" s="311">
        <f t="shared" si="180"/>
        <v>0</v>
      </c>
      <c r="H1269" s="1153">
        <f t="shared" ca="1" si="183"/>
        <v>0</v>
      </c>
      <c r="I1269" s="311">
        <f t="shared" si="182"/>
        <v>1.2</v>
      </c>
      <c r="J1269" s="1151"/>
      <c r="AL1269"/>
      <c r="AM1269"/>
      <c r="AN1269"/>
      <c r="AO1269"/>
      <c r="AP1269"/>
      <c r="AQ1269" s="333"/>
      <c r="AR1269"/>
      <c r="AS1269"/>
      <c r="AT1269"/>
      <c r="AU1269"/>
    </row>
    <row r="1270" spans="1:47" ht="12.75" customHeight="1" x14ac:dyDescent="0.35">
      <c r="A1270" s="311">
        <f>FrontPage!$N$2</f>
        <v>1</v>
      </c>
      <c r="B1270" s="311" t="str">
        <f t="shared" si="184"/>
        <v>RO14212</v>
      </c>
      <c r="C1270" s="311">
        <f t="shared" si="181"/>
        <v>202526</v>
      </c>
      <c r="D1270" s="1148" t="s">
        <v>264</v>
      </c>
      <c r="E1270" s="311">
        <v>421</v>
      </c>
      <c r="F1270" s="311" t="s">
        <v>546</v>
      </c>
      <c r="G1270" s="311">
        <f t="shared" si="180"/>
        <v>0</v>
      </c>
      <c r="H1270" s="1153">
        <f t="shared" ca="1" si="183"/>
        <v>0</v>
      </c>
      <c r="I1270" s="311">
        <f t="shared" si="182"/>
        <v>2</v>
      </c>
      <c r="J1270" s="1151"/>
      <c r="AL1270"/>
      <c r="AM1270"/>
      <c r="AN1270"/>
      <c r="AO1270"/>
      <c r="AP1270"/>
      <c r="AQ1270" s="333"/>
      <c r="AR1270"/>
      <c r="AS1270"/>
      <c r="AT1270"/>
      <c r="AU1270"/>
    </row>
    <row r="1271" spans="1:47" ht="12.75" customHeight="1" x14ac:dyDescent="0.35">
      <c r="A1271" s="311">
        <f>FrontPage!$N$2</f>
        <v>1</v>
      </c>
      <c r="B1271" s="311" t="str">
        <f t="shared" si="184"/>
        <v>RO14213</v>
      </c>
      <c r="C1271" s="311">
        <f t="shared" si="181"/>
        <v>202526</v>
      </c>
      <c r="D1271" s="1148" t="s">
        <v>264</v>
      </c>
      <c r="E1271" s="311">
        <v>421</v>
      </c>
      <c r="F1271" s="311" t="s">
        <v>549</v>
      </c>
      <c r="G1271" s="311">
        <f t="shared" si="180"/>
        <v>0</v>
      </c>
      <c r="H1271" s="1153">
        <f t="shared" ca="1" si="183"/>
        <v>0</v>
      </c>
      <c r="I1271" s="311">
        <f t="shared" si="182"/>
        <v>3</v>
      </c>
      <c r="J1271" s="1151"/>
      <c r="AL1271"/>
      <c r="AM1271"/>
      <c r="AN1271"/>
      <c r="AO1271"/>
      <c r="AP1271"/>
      <c r="AQ1271" s="333"/>
      <c r="AR1271"/>
      <c r="AS1271"/>
      <c r="AT1271"/>
      <c r="AU1271"/>
    </row>
    <row r="1272" spans="1:47" ht="12.75" customHeight="1" x14ac:dyDescent="0.35">
      <c r="A1272" s="311">
        <f>FrontPage!$N$2</f>
        <v>1</v>
      </c>
      <c r="B1272" s="311" t="str">
        <f t="shared" si="184"/>
        <v>RO14215</v>
      </c>
      <c r="C1272" s="311">
        <f t="shared" si="181"/>
        <v>202526</v>
      </c>
      <c r="D1272" s="1148" t="s">
        <v>264</v>
      </c>
      <c r="E1272" s="311">
        <v>421</v>
      </c>
      <c r="F1272" s="311" t="s">
        <v>551</v>
      </c>
      <c r="G1272" s="311">
        <f t="shared" si="180"/>
        <v>0</v>
      </c>
      <c r="H1272" s="1153">
        <f t="shared" ca="1" si="183"/>
        <v>0</v>
      </c>
      <c r="I1272" s="311">
        <f t="shared" si="182"/>
        <v>5</v>
      </c>
      <c r="J1272" s="1151"/>
      <c r="AL1272"/>
      <c r="AM1272"/>
      <c r="AN1272"/>
      <c r="AO1272"/>
      <c r="AP1272"/>
      <c r="AQ1272" s="333"/>
      <c r="AR1272"/>
      <c r="AS1272"/>
      <c r="AT1272"/>
      <c r="AU1272"/>
    </row>
    <row r="1273" spans="1:47" ht="12.75" customHeight="1" x14ac:dyDescent="0.35">
      <c r="A1273" s="311">
        <f>FrontPage!$N$2</f>
        <v>1</v>
      </c>
      <c r="B1273" s="311" t="str">
        <f t="shared" si="184"/>
        <v>RO14216.1</v>
      </c>
      <c r="C1273" s="311">
        <f t="shared" si="181"/>
        <v>202526</v>
      </c>
      <c r="D1273" s="1148" t="s">
        <v>264</v>
      </c>
      <c r="E1273" s="311">
        <v>421</v>
      </c>
      <c r="F1273" s="311" t="s">
        <v>552</v>
      </c>
      <c r="G1273" s="311">
        <f t="shared" si="180"/>
        <v>0</v>
      </c>
      <c r="H1273" s="1153">
        <f t="shared" ca="1" si="183"/>
        <v>0</v>
      </c>
      <c r="I1273" s="311">
        <f t="shared" si="182"/>
        <v>6.1</v>
      </c>
      <c r="J1273" s="1151"/>
      <c r="AL1273"/>
      <c r="AM1273"/>
      <c r="AN1273"/>
      <c r="AO1273"/>
      <c r="AP1273"/>
      <c r="AQ1273" s="333"/>
      <c r="AR1273"/>
      <c r="AS1273"/>
      <c r="AT1273"/>
      <c r="AU1273"/>
    </row>
    <row r="1274" spans="1:47" ht="12.75" customHeight="1" x14ac:dyDescent="0.35">
      <c r="A1274" s="311">
        <f>FrontPage!$N$2</f>
        <v>1</v>
      </c>
      <c r="B1274" s="311" t="str">
        <f t="shared" si="184"/>
        <v>RO14216.2</v>
      </c>
      <c r="C1274" s="311">
        <f t="shared" si="181"/>
        <v>202526</v>
      </c>
      <c r="D1274" s="1148" t="s">
        <v>264</v>
      </c>
      <c r="E1274" s="311">
        <v>421</v>
      </c>
      <c r="F1274" s="311" t="s">
        <v>553</v>
      </c>
      <c r="G1274" s="311">
        <f t="shared" si="180"/>
        <v>0</v>
      </c>
      <c r="H1274" s="1153">
        <f t="shared" ca="1" si="183"/>
        <v>0</v>
      </c>
      <c r="I1274" s="311">
        <f t="shared" si="182"/>
        <v>6.2</v>
      </c>
      <c r="J1274" s="1151"/>
      <c r="AL1274"/>
      <c r="AM1274"/>
      <c r="AN1274"/>
      <c r="AO1274"/>
      <c r="AP1274"/>
      <c r="AQ1274" s="333"/>
      <c r="AR1274"/>
      <c r="AS1274"/>
      <c r="AT1274"/>
      <c r="AU1274"/>
    </row>
    <row r="1275" spans="1:47" ht="12.75" customHeight="1" x14ac:dyDescent="0.35">
      <c r="A1275" s="311">
        <f>FrontPage!$N$2</f>
        <v>1</v>
      </c>
      <c r="B1275" s="311" t="str">
        <f t="shared" si="184"/>
        <v>RO14217</v>
      </c>
      <c r="C1275" s="311">
        <f t="shared" si="181"/>
        <v>202526</v>
      </c>
      <c r="D1275" s="1148" t="s">
        <v>264</v>
      </c>
      <c r="E1275" s="311">
        <v>421</v>
      </c>
      <c r="F1275" s="311" t="s">
        <v>554</v>
      </c>
      <c r="G1275" s="311">
        <f t="shared" si="180"/>
        <v>0</v>
      </c>
      <c r="H1275" s="1153">
        <f t="shared" ca="1" si="183"/>
        <v>0</v>
      </c>
      <c r="I1275" s="311">
        <f t="shared" si="182"/>
        <v>7</v>
      </c>
      <c r="J1275" s="1151"/>
      <c r="AL1275"/>
      <c r="AM1275"/>
      <c r="AN1275"/>
      <c r="AO1275"/>
      <c r="AP1275"/>
      <c r="AQ1275" s="333"/>
      <c r="AR1275"/>
      <c r="AS1275"/>
      <c r="AT1275"/>
      <c r="AU1275"/>
    </row>
    <row r="1276" spans="1:47" ht="12.75" customHeight="1" x14ac:dyDescent="0.35">
      <c r="A1276" s="311">
        <f>FrontPage!$N$2</f>
        <v>1</v>
      </c>
      <c r="B1276" s="311" t="str">
        <f t="shared" si="184"/>
        <v>RO14218</v>
      </c>
      <c r="C1276" s="311">
        <f t="shared" si="181"/>
        <v>202526</v>
      </c>
      <c r="D1276" s="1148" t="s">
        <v>264</v>
      </c>
      <c r="E1276" s="311">
        <v>421</v>
      </c>
      <c r="F1276" s="311" t="s">
        <v>555</v>
      </c>
      <c r="G1276" s="311">
        <f t="shared" si="180"/>
        <v>0</v>
      </c>
      <c r="H1276" s="1153">
        <f t="shared" ca="1" si="183"/>
        <v>0</v>
      </c>
      <c r="I1276" s="311">
        <f t="shared" si="182"/>
        <v>8</v>
      </c>
      <c r="J1276" s="1151"/>
      <c r="AL1276"/>
      <c r="AM1276"/>
      <c r="AN1276"/>
      <c r="AO1276"/>
      <c r="AP1276"/>
      <c r="AQ1276" s="333"/>
      <c r="AR1276"/>
      <c r="AS1276"/>
      <c r="AT1276"/>
      <c r="AU1276"/>
    </row>
    <row r="1277" spans="1:47" ht="12.75" customHeight="1" x14ac:dyDescent="0.35">
      <c r="A1277" s="311">
        <f>FrontPage!$N$2</f>
        <v>1</v>
      </c>
      <c r="B1277" s="311" t="str">
        <f t="shared" si="184"/>
        <v>RO142110</v>
      </c>
      <c r="C1277" s="311">
        <f t="shared" si="181"/>
        <v>202526</v>
      </c>
      <c r="D1277" s="1148" t="s">
        <v>264</v>
      </c>
      <c r="E1277" s="311">
        <v>421</v>
      </c>
      <c r="F1277" s="311" t="s">
        <v>557</v>
      </c>
      <c r="G1277" s="311">
        <f t="shared" si="180"/>
        <v>0</v>
      </c>
      <c r="H1277" s="1153">
        <f t="shared" ca="1" si="183"/>
        <v>0</v>
      </c>
      <c r="I1277" s="311">
        <f t="shared" si="182"/>
        <v>10</v>
      </c>
      <c r="J1277" s="1151"/>
      <c r="AL1277"/>
      <c r="AM1277"/>
      <c r="AN1277"/>
      <c r="AO1277"/>
      <c r="AP1277"/>
      <c r="AQ1277" s="333"/>
      <c r="AR1277"/>
      <c r="AS1277"/>
      <c r="AT1277"/>
      <c r="AU1277"/>
    </row>
    <row r="1278" spans="1:47" ht="12.75" customHeight="1" x14ac:dyDescent="0.35">
      <c r="A1278" s="311">
        <f>FrontPage!$N$2</f>
        <v>1</v>
      </c>
      <c r="B1278" s="311" t="str">
        <f t="shared" si="184"/>
        <v>RO142111</v>
      </c>
      <c r="C1278" s="311">
        <f t="shared" si="181"/>
        <v>202526</v>
      </c>
      <c r="D1278" s="1148" t="s">
        <v>264</v>
      </c>
      <c r="E1278" s="311">
        <v>421</v>
      </c>
      <c r="F1278" s="311" t="s">
        <v>558</v>
      </c>
      <c r="G1278" s="311">
        <f t="shared" si="180"/>
        <v>0</v>
      </c>
      <c r="H1278" s="1153">
        <f t="shared" ca="1" si="183"/>
        <v>0</v>
      </c>
      <c r="I1278" s="311">
        <f t="shared" si="182"/>
        <v>11</v>
      </c>
      <c r="J1278" s="1151"/>
      <c r="AL1278"/>
      <c r="AM1278"/>
      <c r="AN1278"/>
      <c r="AO1278"/>
      <c r="AP1278"/>
      <c r="AQ1278" s="333"/>
      <c r="AR1278"/>
      <c r="AS1278"/>
      <c r="AT1278"/>
      <c r="AU1278"/>
    </row>
    <row r="1279" spans="1:47" ht="12.75" customHeight="1" x14ac:dyDescent="0.35">
      <c r="A1279" s="311">
        <f>FrontPage!$N$2</f>
        <v>1</v>
      </c>
      <c r="B1279" s="311" t="str">
        <f t="shared" si="184"/>
        <v>RO14221.1</v>
      </c>
      <c r="C1279" s="311">
        <f t="shared" si="181"/>
        <v>202526</v>
      </c>
      <c r="D1279" s="1148" t="s">
        <v>264</v>
      </c>
      <c r="E1279" s="311">
        <v>422</v>
      </c>
      <c r="F1279" s="311" t="s">
        <v>547</v>
      </c>
      <c r="G1279" s="311">
        <f t="shared" si="180"/>
        <v>0</v>
      </c>
      <c r="H1279" s="1153">
        <f t="shared" ca="1" si="183"/>
        <v>0</v>
      </c>
      <c r="I1279" s="311">
        <f t="shared" si="182"/>
        <v>1.1000000000000001</v>
      </c>
      <c r="J1279" s="1151"/>
      <c r="AL1279"/>
      <c r="AM1279"/>
      <c r="AN1279"/>
      <c r="AO1279"/>
      <c r="AP1279"/>
      <c r="AQ1279" s="333"/>
      <c r="AR1279"/>
      <c r="AS1279"/>
      <c r="AT1279"/>
      <c r="AU1279"/>
    </row>
    <row r="1280" spans="1:47" ht="12.75" customHeight="1" x14ac:dyDescent="0.35">
      <c r="A1280" s="311">
        <f>FrontPage!$N$2</f>
        <v>1</v>
      </c>
      <c r="B1280" s="311" t="str">
        <f t="shared" si="184"/>
        <v>RO14221.2</v>
      </c>
      <c r="C1280" s="311">
        <f t="shared" si="181"/>
        <v>202526</v>
      </c>
      <c r="D1280" s="1148" t="s">
        <v>264</v>
      </c>
      <c r="E1280" s="311">
        <v>422</v>
      </c>
      <c r="F1280" s="311" t="s">
        <v>548</v>
      </c>
      <c r="G1280" s="311">
        <f t="shared" si="180"/>
        <v>0</v>
      </c>
      <c r="H1280" s="1153">
        <f t="shared" ca="1" si="183"/>
        <v>0</v>
      </c>
      <c r="I1280" s="311">
        <f t="shared" si="182"/>
        <v>1.2</v>
      </c>
      <c r="J1280" s="1151"/>
      <c r="AL1280"/>
      <c r="AM1280"/>
      <c r="AN1280"/>
      <c r="AO1280"/>
      <c r="AP1280"/>
      <c r="AQ1280" s="333"/>
      <c r="AR1280"/>
      <c r="AS1280"/>
      <c r="AT1280"/>
      <c r="AU1280"/>
    </row>
    <row r="1281" spans="1:47" ht="12.75" customHeight="1" x14ac:dyDescent="0.35">
      <c r="A1281" s="311">
        <f>FrontPage!$N$2</f>
        <v>1</v>
      </c>
      <c r="B1281" s="311" t="str">
        <f t="shared" si="184"/>
        <v>RO14222</v>
      </c>
      <c r="C1281" s="311">
        <f t="shared" si="181"/>
        <v>202526</v>
      </c>
      <c r="D1281" s="1148" t="s">
        <v>264</v>
      </c>
      <c r="E1281" s="311">
        <v>422</v>
      </c>
      <c r="F1281" s="311" t="s">
        <v>546</v>
      </c>
      <c r="G1281" s="311">
        <f t="shared" si="180"/>
        <v>0</v>
      </c>
      <c r="H1281" s="1153">
        <f t="shared" ca="1" si="183"/>
        <v>0</v>
      </c>
      <c r="I1281" s="311">
        <f t="shared" si="182"/>
        <v>2</v>
      </c>
      <c r="J1281" s="1151"/>
      <c r="AL1281"/>
      <c r="AM1281"/>
      <c r="AN1281"/>
      <c r="AO1281"/>
      <c r="AP1281"/>
      <c r="AQ1281" s="333"/>
      <c r="AR1281"/>
      <c r="AS1281"/>
      <c r="AT1281"/>
      <c r="AU1281"/>
    </row>
    <row r="1282" spans="1:47" ht="12.75" customHeight="1" x14ac:dyDescent="0.35">
      <c r="A1282" s="311">
        <f>FrontPage!$N$2</f>
        <v>1</v>
      </c>
      <c r="B1282" s="311" t="str">
        <f t="shared" si="184"/>
        <v>RO14223</v>
      </c>
      <c r="C1282" s="311">
        <f t="shared" si="181"/>
        <v>202526</v>
      </c>
      <c r="D1282" s="1148" t="s">
        <v>264</v>
      </c>
      <c r="E1282" s="311">
        <v>422</v>
      </c>
      <c r="F1282" s="311" t="s">
        <v>549</v>
      </c>
      <c r="G1282" s="311">
        <f t="shared" si="180"/>
        <v>0</v>
      </c>
      <c r="H1282" s="1153">
        <f t="shared" ca="1" si="183"/>
        <v>0</v>
      </c>
      <c r="I1282" s="311">
        <f t="shared" si="182"/>
        <v>3</v>
      </c>
      <c r="J1282" s="1151"/>
      <c r="AL1282"/>
      <c r="AM1282"/>
      <c r="AN1282"/>
      <c r="AO1282"/>
      <c r="AP1282"/>
      <c r="AQ1282" s="333"/>
      <c r="AR1282"/>
      <c r="AS1282"/>
      <c r="AT1282"/>
      <c r="AU1282"/>
    </row>
    <row r="1283" spans="1:47" ht="12.75" customHeight="1" x14ac:dyDescent="0.35">
      <c r="A1283" s="311">
        <f>FrontPage!$N$2</f>
        <v>1</v>
      </c>
      <c r="B1283" s="311" t="str">
        <f t="shared" si="184"/>
        <v>RO14225</v>
      </c>
      <c r="C1283" s="311">
        <f t="shared" si="181"/>
        <v>202526</v>
      </c>
      <c r="D1283" s="1148" t="s">
        <v>264</v>
      </c>
      <c r="E1283" s="311">
        <v>422</v>
      </c>
      <c r="F1283" s="311" t="s">
        <v>551</v>
      </c>
      <c r="G1283" s="311">
        <f t="shared" si="180"/>
        <v>0</v>
      </c>
      <c r="H1283" s="1153">
        <f t="shared" ca="1" si="183"/>
        <v>0</v>
      </c>
      <c r="I1283" s="311">
        <f t="shared" si="182"/>
        <v>5</v>
      </c>
      <c r="J1283" s="1151"/>
      <c r="AL1283"/>
      <c r="AM1283"/>
      <c r="AN1283"/>
      <c r="AO1283"/>
      <c r="AP1283"/>
      <c r="AQ1283" s="333"/>
      <c r="AR1283"/>
      <c r="AS1283"/>
      <c r="AT1283"/>
      <c r="AU1283"/>
    </row>
    <row r="1284" spans="1:47" ht="12.75" customHeight="1" x14ac:dyDescent="0.35">
      <c r="A1284" s="311">
        <f>FrontPage!$N$2</f>
        <v>1</v>
      </c>
      <c r="B1284" s="311" t="str">
        <f t="shared" si="184"/>
        <v>RO14226.1</v>
      </c>
      <c r="C1284" s="311">
        <f t="shared" si="181"/>
        <v>202526</v>
      </c>
      <c r="D1284" s="1148" t="s">
        <v>264</v>
      </c>
      <c r="E1284" s="311">
        <v>422</v>
      </c>
      <c r="F1284" s="311" t="s">
        <v>552</v>
      </c>
      <c r="G1284" s="311">
        <f t="shared" si="180"/>
        <v>0</v>
      </c>
      <c r="H1284" s="1153">
        <f t="shared" ca="1" si="183"/>
        <v>0</v>
      </c>
      <c r="I1284" s="311">
        <f t="shared" si="182"/>
        <v>6.1</v>
      </c>
      <c r="J1284" s="1151"/>
      <c r="AL1284"/>
      <c r="AM1284"/>
      <c r="AN1284"/>
      <c r="AO1284"/>
      <c r="AP1284"/>
      <c r="AQ1284" s="333"/>
      <c r="AR1284"/>
      <c r="AS1284"/>
      <c r="AT1284"/>
      <c r="AU1284"/>
    </row>
    <row r="1285" spans="1:47" ht="12.75" customHeight="1" x14ac:dyDescent="0.35">
      <c r="A1285" s="311">
        <f>FrontPage!$N$2</f>
        <v>1</v>
      </c>
      <c r="B1285" s="311" t="str">
        <f t="shared" si="184"/>
        <v>RO14226.2</v>
      </c>
      <c r="C1285" s="311">
        <f t="shared" si="181"/>
        <v>202526</v>
      </c>
      <c r="D1285" s="1148" t="s">
        <v>264</v>
      </c>
      <c r="E1285" s="311">
        <v>422</v>
      </c>
      <c r="F1285" s="311" t="s">
        <v>553</v>
      </c>
      <c r="G1285" s="311">
        <f t="shared" si="180"/>
        <v>0</v>
      </c>
      <c r="H1285" s="1153">
        <f t="shared" ca="1" si="183"/>
        <v>0</v>
      </c>
      <c r="I1285" s="311">
        <f t="shared" si="182"/>
        <v>6.2</v>
      </c>
      <c r="J1285" s="1151"/>
      <c r="AL1285"/>
      <c r="AM1285"/>
      <c r="AN1285"/>
      <c r="AO1285"/>
      <c r="AP1285"/>
      <c r="AQ1285" s="333"/>
      <c r="AR1285"/>
      <c r="AS1285"/>
      <c r="AT1285"/>
      <c r="AU1285"/>
    </row>
    <row r="1286" spans="1:47" ht="12.75" customHeight="1" x14ac:dyDescent="0.35">
      <c r="A1286" s="311">
        <f>FrontPage!$N$2</f>
        <v>1</v>
      </c>
      <c r="B1286" s="311" t="str">
        <f t="shared" si="184"/>
        <v>RO14227</v>
      </c>
      <c r="C1286" s="311">
        <f t="shared" si="181"/>
        <v>202526</v>
      </c>
      <c r="D1286" s="1148" t="s">
        <v>264</v>
      </c>
      <c r="E1286" s="311">
        <v>422</v>
      </c>
      <c r="F1286" s="311" t="s">
        <v>554</v>
      </c>
      <c r="G1286" s="311">
        <f t="shared" si="180"/>
        <v>0</v>
      </c>
      <c r="H1286" s="1153">
        <f t="shared" ca="1" si="183"/>
        <v>0</v>
      </c>
      <c r="I1286" s="311">
        <f t="shared" si="182"/>
        <v>7</v>
      </c>
      <c r="J1286" s="1151"/>
      <c r="AL1286"/>
      <c r="AM1286"/>
      <c r="AN1286"/>
      <c r="AO1286"/>
      <c r="AP1286"/>
      <c r="AQ1286" s="333"/>
      <c r="AR1286"/>
      <c r="AS1286"/>
      <c r="AT1286"/>
      <c r="AU1286"/>
    </row>
    <row r="1287" spans="1:47" ht="12.75" customHeight="1" x14ac:dyDescent="0.35">
      <c r="A1287" s="311">
        <f>FrontPage!$N$2</f>
        <v>1</v>
      </c>
      <c r="B1287" s="311" t="str">
        <f t="shared" si="184"/>
        <v>RO14228</v>
      </c>
      <c r="C1287" s="311">
        <f t="shared" si="181"/>
        <v>202526</v>
      </c>
      <c r="D1287" s="1148" t="s">
        <v>264</v>
      </c>
      <c r="E1287" s="311">
        <v>422</v>
      </c>
      <c r="F1287" s="311" t="s">
        <v>555</v>
      </c>
      <c r="G1287" s="311">
        <f t="shared" si="180"/>
        <v>0</v>
      </c>
      <c r="H1287" s="1153">
        <f t="shared" ca="1" si="183"/>
        <v>0</v>
      </c>
      <c r="I1287" s="311">
        <f t="shared" si="182"/>
        <v>8</v>
      </c>
      <c r="J1287" s="1151"/>
      <c r="AL1287"/>
      <c r="AM1287"/>
      <c r="AN1287"/>
      <c r="AO1287"/>
      <c r="AP1287"/>
      <c r="AQ1287" s="333"/>
      <c r="AR1287"/>
      <c r="AS1287"/>
      <c r="AT1287"/>
      <c r="AU1287"/>
    </row>
    <row r="1288" spans="1:47" ht="12.75" customHeight="1" x14ac:dyDescent="0.35">
      <c r="A1288" s="311">
        <f>FrontPage!$N$2</f>
        <v>1</v>
      </c>
      <c r="B1288" s="311" t="str">
        <f t="shared" si="184"/>
        <v>RO142210</v>
      </c>
      <c r="C1288" s="311">
        <f t="shared" si="181"/>
        <v>202526</v>
      </c>
      <c r="D1288" s="1148" t="s">
        <v>264</v>
      </c>
      <c r="E1288" s="311">
        <v>422</v>
      </c>
      <c r="F1288" s="311" t="s">
        <v>557</v>
      </c>
      <c r="G1288" s="311">
        <f t="shared" si="180"/>
        <v>0</v>
      </c>
      <c r="H1288" s="1153">
        <f t="shared" ca="1" si="183"/>
        <v>0</v>
      </c>
      <c r="I1288" s="311">
        <f t="shared" si="182"/>
        <v>10</v>
      </c>
      <c r="J1288" s="1151"/>
      <c r="AL1288"/>
      <c r="AM1288"/>
      <c r="AN1288"/>
      <c r="AO1288"/>
      <c r="AP1288"/>
      <c r="AQ1288" s="333"/>
      <c r="AR1288"/>
      <c r="AS1288"/>
      <c r="AT1288"/>
      <c r="AU1288"/>
    </row>
    <row r="1289" spans="1:47" ht="12.75" customHeight="1" x14ac:dyDescent="0.35">
      <c r="A1289" s="311">
        <f>FrontPage!$N$2</f>
        <v>1</v>
      </c>
      <c r="B1289" s="311" t="str">
        <f t="shared" si="184"/>
        <v>RO142211</v>
      </c>
      <c r="C1289" s="311">
        <f t="shared" si="181"/>
        <v>202526</v>
      </c>
      <c r="D1289" s="1148" t="s">
        <v>264</v>
      </c>
      <c r="E1289" s="311">
        <v>422</v>
      </c>
      <c r="F1289" s="311" t="s">
        <v>558</v>
      </c>
      <c r="G1289" s="311">
        <f t="shared" si="180"/>
        <v>0</v>
      </c>
      <c r="H1289" s="1153">
        <f t="shared" ca="1" si="183"/>
        <v>0</v>
      </c>
      <c r="I1289" s="311">
        <f t="shared" si="182"/>
        <v>11</v>
      </c>
      <c r="J1289" s="1151"/>
      <c r="AL1289"/>
      <c r="AM1289"/>
      <c r="AN1289"/>
      <c r="AO1289"/>
      <c r="AP1289"/>
      <c r="AQ1289" s="333"/>
      <c r="AR1289"/>
      <c r="AS1289"/>
      <c r="AT1289"/>
      <c r="AU1289"/>
    </row>
    <row r="1290" spans="1:47" ht="12.75" customHeight="1" x14ac:dyDescent="0.35">
      <c r="A1290" s="311">
        <f>FrontPage!$N$2</f>
        <v>1</v>
      </c>
      <c r="B1290" s="311" t="str">
        <f t="shared" si="184"/>
        <v>RO14231.1</v>
      </c>
      <c r="C1290" s="311">
        <f t="shared" si="181"/>
        <v>202526</v>
      </c>
      <c r="D1290" s="1148" t="s">
        <v>264</v>
      </c>
      <c r="E1290" s="311">
        <v>423</v>
      </c>
      <c r="F1290" s="311" t="s">
        <v>547</v>
      </c>
      <c r="G1290" s="311">
        <f t="shared" ref="G1290:G1353" si="185">UANumber</f>
        <v>0</v>
      </c>
      <c r="H1290" s="1153">
        <f t="shared" ca="1" si="183"/>
        <v>0</v>
      </c>
      <c r="I1290" s="311">
        <f t="shared" si="182"/>
        <v>1.1000000000000001</v>
      </c>
      <c r="J1290" s="1151"/>
      <c r="AL1290"/>
      <c r="AM1290"/>
      <c r="AN1290"/>
      <c r="AO1290"/>
      <c r="AP1290"/>
      <c r="AQ1290" s="333"/>
      <c r="AR1290"/>
      <c r="AS1290"/>
      <c r="AT1290"/>
      <c r="AU1290"/>
    </row>
    <row r="1291" spans="1:47" ht="12.75" customHeight="1" x14ac:dyDescent="0.35">
      <c r="A1291" s="311">
        <f>FrontPage!$N$2</f>
        <v>1</v>
      </c>
      <c r="B1291" s="311" t="str">
        <f t="shared" si="184"/>
        <v>RO14231.2</v>
      </c>
      <c r="C1291" s="311">
        <f t="shared" si="181"/>
        <v>202526</v>
      </c>
      <c r="D1291" s="1148" t="s">
        <v>264</v>
      </c>
      <c r="E1291" s="311">
        <v>423</v>
      </c>
      <c r="F1291" s="311" t="s">
        <v>548</v>
      </c>
      <c r="G1291" s="311">
        <f t="shared" si="185"/>
        <v>0</v>
      </c>
      <c r="H1291" s="1153">
        <f t="shared" ca="1" si="183"/>
        <v>0</v>
      </c>
      <c r="I1291" s="311">
        <f t="shared" si="182"/>
        <v>1.2</v>
      </c>
      <c r="J1291" s="1151"/>
      <c r="AL1291"/>
      <c r="AM1291"/>
      <c r="AN1291"/>
      <c r="AO1291"/>
      <c r="AP1291"/>
      <c r="AQ1291" s="333"/>
      <c r="AR1291"/>
      <c r="AS1291"/>
      <c r="AT1291"/>
      <c r="AU1291"/>
    </row>
    <row r="1292" spans="1:47" ht="12.75" customHeight="1" x14ac:dyDescent="0.35">
      <c r="A1292" s="311">
        <f>FrontPage!$N$2</f>
        <v>1</v>
      </c>
      <c r="B1292" s="311" t="str">
        <f t="shared" si="184"/>
        <v>RO14232</v>
      </c>
      <c r="C1292" s="311">
        <f t="shared" si="181"/>
        <v>202526</v>
      </c>
      <c r="D1292" s="1148" t="s">
        <v>264</v>
      </c>
      <c r="E1292" s="311">
        <v>423</v>
      </c>
      <c r="F1292" s="311" t="s">
        <v>546</v>
      </c>
      <c r="G1292" s="311">
        <f t="shared" si="185"/>
        <v>0</v>
      </c>
      <c r="H1292" s="1153">
        <f t="shared" ca="1" si="183"/>
        <v>0</v>
      </c>
      <c r="I1292" s="311">
        <f t="shared" si="182"/>
        <v>2</v>
      </c>
      <c r="J1292" s="1151"/>
      <c r="AL1292"/>
      <c r="AM1292"/>
      <c r="AN1292"/>
      <c r="AO1292"/>
      <c r="AP1292"/>
      <c r="AQ1292" s="333"/>
      <c r="AR1292"/>
      <c r="AS1292"/>
      <c r="AT1292"/>
      <c r="AU1292"/>
    </row>
    <row r="1293" spans="1:47" ht="12.75" customHeight="1" x14ac:dyDescent="0.35">
      <c r="A1293" s="311">
        <f>FrontPage!$N$2</f>
        <v>1</v>
      </c>
      <c r="B1293" s="311" t="str">
        <f t="shared" si="184"/>
        <v>RO14233</v>
      </c>
      <c r="C1293" s="311">
        <f t="shared" si="181"/>
        <v>202526</v>
      </c>
      <c r="D1293" s="1148" t="s">
        <v>264</v>
      </c>
      <c r="E1293" s="311">
        <v>423</v>
      </c>
      <c r="F1293" s="311" t="s">
        <v>549</v>
      </c>
      <c r="G1293" s="311">
        <f t="shared" si="185"/>
        <v>0</v>
      </c>
      <c r="H1293" s="1153">
        <f t="shared" ca="1" si="183"/>
        <v>0</v>
      </c>
      <c r="I1293" s="311">
        <f t="shared" si="182"/>
        <v>3</v>
      </c>
      <c r="J1293" s="1151"/>
      <c r="AL1293"/>
      <c r="AM1293"/>
      <c r="AN1293"/>
      <c r="AO1293"/>
      <c r="AP1293"/>
      <c r="AQ1293" s="333"/>
      <c r="AR1293"/>
      <c r="AS1293"/>
      <c r="AT1293"/>
      <c r="AU1293"/>
    </row>
    <row r="1294" spans="1:47" ht="12.75" customHeight="1" x14ac:dyDescent="0.35">
      <c r="A1294" s="311">
        <f>FrontPage!$N$2</f>
        <v>1</v>
      </c>
      <c r="B1294" s="311" t="str">
        <f t="shared" si="184"/>
        <v>RO14235</v>
      </c>
      <c r="C1294" s="311">
        <f t="shared" si="181"/>
        <v>202526</v>
      </c>
      <c r="D1294" s="1148" t="s">
        <v>264</v>
      </c>
      <c r="E1294" s="311">
        <v>423</v>
      </c>
      <c r="F1294" s="311" t="s">
        <v>551</v>
      </c>
      <c r="G1294" s="311">
        <f t="shared" si="185"/>
        <v>0</v>
      </c>
      <c r="H1294" s="1153">
        <f t="shared" ca="1" si="183"/>
        <v>0</v>
      </c>
      <c r="I1294" s="311">
        <f t="shared" si="182"/>
        <v>5</v>
      </c>
      <c r="J1294" s="1151"/>
      <c r="AL1294"/>
      <c r="AM1294"/>
      <c r="AN1294"/>
      <c r="AO1294"/>
      <c r="AP1294"/>
      <c r="AQ1294" s="333"/>
      <c r="AR1294"/>
      <c r="AS1294"/>
      <c r="AT1294"/>
      <c r="AU1294"/>
    </row>
    <row r="1295" spans="1:47" ht="12.75" customHeight="1" x14ac:dyDescent="0.35">
      <c r="A1295" s="311">
        <f>FrontPage!$N$2</f>
        <v>1</v>
      </c>
      <c r="B1295" s="311" t="str">
        <f t="shared" si="184"/>
        <v>RO14236.1</v>
      </c>
      <c r="C1295" s="311">
        <f t="shared" si="181"/>
        <v>202526</v>
      </c>
      <c r="D1295" s="1148" t="s">
        <v>264</v>
      </c>
      <c r="E1295" s="311">
        <v>423</v>
      </c>
      <c r="F1295" s="311" t="s">
        <v>552</v>
      </c>
      <c r="G1295" s="311">
        <f t="shared" si="185"/>
        <v>0</v>
      </c>
      <c r="H1295" s="1153">
        <f t="shared" ca="1" si="183"/>
        <v>0</v>
      </c>
      <c r="I1295" s="311">
        <f t="shared" si="182"/>
        <v>6.1</v>
      </c>
      <c r="J1295" s="1151"/>
      <c r="AL1295"/>
      <c r="AM1295"/>
      <c r="AN1295"/>
      <c r="AO1295"/>
      <c r="AP1295"/>
      <c r="AQ1295" s="333"/>
      <c r="AR1295"/>
      <c r="AS1295"/>
      <c r="AT1295"/>
      <c r="AU1295"/>
    </row>
    <row r="1296" spans="1:47" ht="12.75" customHeight="1" x14ac:dyDescent="0.35">
      <c r="A1296" s="311">
        <f>FrontPage!$N$2</f>
        <v>1</v>
      </c>
      <c r="B1296" s="311" t="str">
        <f t="shared" si="184"/>
        <v>RO14236.2</v>
      </c>
      <c r="C1296" s="311">
        <f t="shared" si="181"/>
        <v>202526</v>
      </c>
      <c r="D1296" s="1148" t="s">
        <v>264</v>
      </c>
      <c r="E1296" s="311">
        <v>423</v>
      </c>
      <c r="F1296" s="311" t="s">
        <v>553</v>
      </c>
      <c r="G1296" s="311">
        <f t="shared" si="185"/>
        <v>0</v>
      </c>
      <c r="H1296" s="1153">
        <f t="shared" ca="1" si="183"/>
        <v>0</v>
      </c>
      <c r="I1296" s="311">
        <f t="shared" si="182"/>
        <v>6.2</v>
      </c>
      <c r="J1296" s="1151"/>
      <c r="AL1296"/>
      <c r="AM1296"/>
      <c r="AN1296"/>
      <c r="AO1296"/>
      <c r="AP1296"/>
      <c r="AQ1296" s="333"/>
      <c r="AR1296"/>
      <c r="AS1296"/>
      <c r="AT1296"/>
      <c r="AU1296"/>
    </row>
    <row r="1297" spans="1:47" ht="12.75" customHeight="1" x14ac:dyDescent="0.35">
      <c r="A1297" s="311">
        <f>FrontPage!$N$2</f>
        <v>1</v>
      </c>
      <c r="B1297" s="311" t="str">
        <f t="shared" si="184"/>
        <v>RO14237</v>
      </c>
      <c r="C1297" s="311">
        <f t="shared" si="181"/>
        <v>202526</v>
      </c>
      <c r="D1297" s="1148" t="s">
        <v>264</v>
      </c>
      <c r="E1297" s="311">
        <v>423</v>
      </c>
      <c r="F1297" s="311" t="s">
        <v>554</v>
      </c>
      <c r="G1297" s="311">
        <f t="shared" si="185"/>
        <v>0</v>
      </c>
      <c r="H1297" s="1153">
        <f t="shared" ca="1" si="183"/>
        <v>0</v>
      </c>
      <c r="I1297" s="311">
        <f t="shared" si="182"/>
        <v>7</v>
      </c>
      <c r="J1297" s="1151"/>
      <c r="AL1297"/>
      <c r="AM1297"/>
      <c r="AN1297"/>
      <c r="AO1297"/>
      <c r="AP1297"/>
      <c r="AQ1297" s="333"/>
      <c r="AR1297"/>
      <c r="AS1297"/>
      <c r="AT1297"/>
      <c r="AU1297"/>
    </row>
    <row r="1298" spans="1:47" ht="12.75" customHeight="1" x14ac:dyDescent="0.35">
      <c r="A1298" s="311">
        <f>FrontPage!$N$2</f>
        <v>1</v>
      </c>
      <c r="B1298" s="311" t="str">
        <f t="shared" si="184"/>
        <v>RO14238</v>
      </c>
      <c r="C1298" s="311">
        <f t="shared" si="181"/>
        <v>202526</v>
      </c>
      <c r="D1298" s="1148" t="s">
        <v>264</v>
      </c>
      <c r="E1298" s="311">
        <v>423</v>
      </c>
      <c r="F1298" s="311" t="s">
        <v>555</v>
      </c>
      <c r="G1298" s="311">
        <f t="shared" si="185"/>
        <v>0</v>
      </c>
      <c r="H1298" s="1153">
        <f t="shared" ca="1" si="183"/>
        <v>0</v>
      </c>
      <c r="I1298" s="311">
        <f t="shared" si="182"/>
        <v>8</v>
      </c>
      <c r="J1298" s="1151"/>
      <c r="AL1298"/>
      <c r="AM1298"/>
      <c r="AN1298"/>
      <c r="AO1298"/>
      <c r="AP1298"/>
      <c r="AQ1298" s="333"/>
      <c r="AR1298"/>
      <c r="AS1298"/>
      <c r="AT1298"/>
      <c r="AU1298"/>
    </row>
    <row r="1299" spans="1:47" ht="12.75" customHeight="1" x14ac:dyDescent="0.35">
      <c r="A1299" s="311">
        <f>FrontPage!$N$2</f>
        <v>1</v>
      </c>
      <c r="B1299" s="311" t="str">
        <f t="shared" si="184"/>
        <v>RO142310</v>
      </c>
      <c r="C1299" s="311">
        <f t="shared" si="181"/>
        <v>202526</v>
      </c>
      <c r="D1299" s="1148" t="s">
        <v>264</v>
      </c>
      <c r="E1299" s="311">
        <v>423</v>
      </c>
      <c r="F1299" s="311" t="s">
        <v>557</v>
      </c>
      <c r="G1299" s="311">
        <f t="shared" si="185"/>
        <v>0</v>
      </c>
      <c r="H1299" s="1153">
        <f t="shared" ca="1" si="183"/>
        <v>0</v>
      </c>
      <c r="I1299" s="311">
        <f t="shared" si="182"/>
        <v>10</v>
      </c>
      <c r="J1299" s="1151"/>
      <c r="AL1299"/>
      <c r="AM1299"/>
      <c r="AN1299"/>
      <c r="AO1299"/>
      <c r="AP1299"/>
      <c r="AQ1299" s="333"/>
      <c r="AR1299"/>
      <c r="AS1299"/>
      <c r="AT1299"/>
      <c r="AU1299"/>
    </row>
    <row r="1300" spans="1:47" ht="12.75" customHeight="1" x14ac:dyDescent="0.35">
      <c r="A1300" s="311">
        <f>FrontPage!$N$2</f>
        <v>1</v>
      </c>
      <c r="B1300" s="311" t="str">
        <f t="shared" si="184"/>
        <v>RO142311</v>
      </c>
      <c r="C1300" s="311">
        <f t="shared" si="181"/>
        <v>202526</v>
      </c>
      <c r="D1300" s="1148" t="s">
        <v>264</v>
      </c>
      <c r="E1300" s="311">
        <v>423</v>
      </c>
      <c r="F1300" s="311" t="s">
        <v>558</v>
      </c>
      <c r="G1300" s="311">
        <f t="shared" si="185"/>
        <v>0</v>
      </c>
      <c r="H1300" s="1153">
        <f t="shared" ca="1" si="183"/>
        <v>0</v>
      </c>
      <c r="I1300" s="311">
        <f t="shared" si="182"/>
        <v>11</v>
      </c>
      <c r="J1300" s="1151"/>
      <c r="AL1300"/>
      <c r="AM1300"/>
      <c r="AN1300"/>
      <c r="AO1300"/>
      <c r="AP1300"/>
      <c r="AQ1300" s="333"/>
      <c r="AR1300"/>
      <c r="AS1300"/>
      <c r="AT1300"/>
      <c r="AU1300"/>
    </row>
    <row r="1301" spans="1:47" ht="12.75" customHeight="1" x14ac:dyDescent="0.35">
      <c r="A1301" s="311">
        <f>FrontPage!$N$2</f>
        <v>1</v>
      </c>
      <c r="B1301" s="311" t="str">
        <f t="shared" si="184"/>
        <v>RO14241.1</v>
      </c>
      <c r="C1301" s="311">
        <f t="shared" si="181"/>
        <v>202526</v>
      </c>
      <c r="D1301" s="1148" t="s">
        <v>264</v>
      </c>
      <c r="E1301" s="311">
        <v>424</v>
      </c>
      <c r="F1301" s="311" t="s">
        <v>547</v>
      </c>
      <c r="G1301" s="311">
        <f t="shared" si="185"/>
        <v>0</v>
      </c>
      <c r="H1301" s="1153">
        <f t="shared" ca="1" si="183"/>
        <v>0</v>
      </c>
      <c r="I1301" s="311">
        <f t="shared" si="182"/>
        <v>1.1000000000000001</v>
      </c>
      <c r="J1301" s="1151"/>
      <c r="AL1301"/>
      <c r="AM1301"/>
      <c r="AN1301"/>
      <c r="AO1301"/>
      <c r="AP1301"/>
      <c r="AQ1301" s="333"/>
      <c r="AR1301"/>
      <c r="AS1301"/>
      <c r="AT1301"/>
      <c r="AU1301"/>
    </row>
    <row r="1302" spans="1:47" ht="12.75" customHeight="1" x14ac:dyDescent="0.35">
      <c r="A1302" s="311">
        <f>FrontPage!$N$2</f>
        <v>1</v>
      </c>
      <c r="B1302" s="311" t="str">
        <f t="shared" si="184"/>
        <v>RO14241.2</v>
      </c>
      <c r="C1302" s="311">
        <f t="shared" si="181"/>
        <v>202526</v>
      </c>
      <c r="D1302" s="1148" t="s">
        <v>264</v>
      </c>
      <c r="E1302" s="311">
        <v>424</v>
      </c>
      <c r="F1302" s="311" t="s">
        <v>548</v>
      </c>
      <c r="G1302" s="311">
        <f t="shared" si="185"/>
        <v>0</v>
      </c>
      <c r="H1302" s="1153">
        <f t="shared" ca="1" si="183"/>
        <v>0</v>
      </c>
      <c r="I1302" s="311">
        <f t="shared" si="182"/>
        <v>1.2</v>
      </c>
      <c r="J1302" s="1151"/>
      <c r="AL1302"/>
      <c r="AM1302"/>
      <c r="AN1302"/>
      <c r="AO1302"/>
      <c r="AP1302"/>
      <c r="AQ1302" s="333"/>
      <c r="AR1302"/>
      <c r="AS1302"/>
      <c r="AT1302"/>
      <c r="AU1302"/>
    </row>
    <row r="1303" spans="1:47" ht="12.75" customHeight="1" x14ac:dyDescent="0.35">
      <c r="A1303" s="311">
        <f>FrontPage!$N$2</f>
        <v>1</v>
      </c>
      <c r="B1303" s="311" t="str">
        <f t="shared" si="184"/>
        <v>RO14242</v>
      </c>
      <c r="C1303" s="311">
        <f t="shared" si="181"/>
        <v>202526</v>
      </c>
      <c r="D1303" s="1148" t="s">
        <v>264</v>
      </c>
      <c r="E1303" s="311">
        <v>424</v>
      </c>
      <c r="F1303" s="311" t="s">
        <v>546</v>
      </c>
      <c r="G1303" s="311">
        <f t="shared" si="185"/>
        <v>0</v>
      </c>
      <c r="H1303" s="1153">
        <f t="shared" ca="1" si="183"/>
        <v>0</v>
      </c>
      <c r="I1303" s="311">
        <f t="shared" si="182"/>
        <v>2</v>
      </c>
      <c r="J1303" s="1151"/>
      <c r="AL1303"/>
      <c r="AM1303"/>
      <c r="AN1303"/>
      <c r="AO1303"/>
      <c r="AP1303"/>
      <c r="AQ1303" s="333"/>
      <c r="AR1303"/>
      <c r="AS1303"/>
      <c r="AT1303"/>
      <c r="AU1303"/>
    </row>
    <row r="1304" spans="1:47" ht="12.75" customHeight="1" x14ac:dyDescent="0.35">
      <c r="A1304" s="311">
        <f>FrontPage!$N$2</f>
        <v>1</v>
      </c>
      <c r="B1304" s="311" t="str">
        <f t="shared" si="184"/>
        <v>RO14243</v>
      </c>
      <c r="C1304" s="311">
        <f t="shared" si="181"/>
        <v>202526</v>
      </c>
      <c r="D1304" s="1148" t="s">
        <v>264</v>
      </c>
      <c r="E1304" s="311">
        <v>424</v>
      </c>
      <c r="F1304" s="311" t="s">
        <v>549</v>
      </c>
      <c r="G1304" s="311">
        <f t="shared" si="185"/>
        <v>0</v>
      </c>
      <c r="H1304" s="1153">
        <f t="shared" ca="1" si="183"/>
        <v>0</v>
      </c>
      <c r="I1304" s="311">
        <f t="shared" si="182"/>
        <v>3</v>
      </c>
      <c r="J1304" s="1151"/>
      <c r="AL1304"/>
      <c r="AM1304"/>
      <c r="AN1304"/>
      <c r="AO1304"/>
      <c r="AP1304"/>
      <c r="AQ1304" s="333"/>
      <c r="AR1304"/>
      <c r="AS1304"/>
      <c r="AT1304"/>
      <c r="AU1304"/>
    </row>
    <row r="1305" spans="1:47" ht="12.75" customHeight="1" x14ac:dyDescent="0.35">
      <c r="A1305" s="311">
        <f>FrontPage!$N$2</f>
        <v>1</v>
      </c>
      <c r="B1305" s="311" t="str">
        <f t="shared" si="184"/>
        <v>RO14245</v>
      </c>
      <c r="C1305" s="311">
        <f t="shared" si="181"/>
        <v>202526</v>
      </c>
      <c r="D1305" s="1148" t="s">
        <v>264</v>
      </c>
      <c r="E1305" s="311">
        <v>424</v>
      </c>
      <c r="F1305" s="311" t="s">
        <v>551</v>
      </c>
      <c r="G1305" s="311">
        <f t="shared" si="185"/>
        <v>0</v>
      </c>
      <c r="H1305" s="1153">
        <f t="shared" ca="1" si="183"/>
        <v>0</v>
      </c>
      <c r="I1305" s="311">
        <f t="shared" si="182"/>
        <v>5</v>
      </c>
      <c r="J1305" s="1151"/>
      <c r="AL1305"/>
      <c r="AM1305"/>
      <c r="AN1305"/>
      <c r="AO1305"/>
      <c r="AP1305"/>
      <c r="AQ1305" s="333"/>
      <c r="AR1305"/>
      <c r="AS1305"/>
      <c r="AT1305"/>
      <c r="AU1305"/>
    </row>
    <row r="1306" spans="1:47" ht="12.75" customHeight="1" x14ac:dyDescent="0.35">
      <c r="A1306" s="311">
        <f>FrontPage!$N$2</f>
        <v>1</v>
      </c>
      <c r="B1306" s="311" t="str">
        <f t="shared" si="184"/>
        <v>RO14246.1</v>
      </c>
      <c r="C1306" s="311">
        <f t="shared" si="181"/>
        <v>202526</v>
      </c>
      <c r="D1306" s="1148" t="s">
        <v>264</v>
      </c>
      <c r="E1306" s="311">
        <v>424</v>
      </c>
      <c r="F1306" s="311" t="s">
        <v>552</v>
      </c>
      <c r="G1306" s="311">
        <f t="shared" si="185"/>
        <v>0</v>
      </c>
      <c r="H1306" s="1153">
        <f t="shared" ca="1" si="183"/>
        <v>0</v>
      </c>
      <c r="I1306" s="311">
        <f t="shared" si="182"/>
        <v>6.1</v>
      </c>
      <c r="J1306" s="1151"/>
      <c r="AL1306"/>
      <c r="AM1306"/>
      <c r="AN1306"/>
      <c r="AO1306"/>
      <c r="AP1306"/>
      <c r="AQ1306" s="333"/>
      <c r="AR1306"/>
      <c r="AS1306"/>
      <c r="AT1306"/>
      <c r="AU1306"/>
    </row>
    <row r="1307" spans="1:47" ht="12.75" customHeight="1" x14ac:dyDescent="0.35">
      <c r="A1307" s="311">
        <f>FrontPage!$N$2</f>
        <v>1</v>
      </c>
      <c r="B1307" s="311" t="str">
        <f t="shared" si="184"/>
        <v>RO14246.2</v>
      </c>
      <c r="C1307" s="311">
        <f t="shared" si="181"/>
        <v>202526</v>
      </c>
      <c r="D1307" s="1148" t="s">
        <v>264</v>
      </c>
      <c r="E1307" s="311">
        <v>424</v>
      </c>
      <c r="F1307" s="311" t="s">
        <v>553</v>
      </c>
      <c r="G1307" s="311">
        <f t="shared" si="185"/>
        <v>0</v>
      </c>
      <c r="H1307" s="1153">
        <f t="shared" ca="1" si="183"/>
        <v>0</v>
      </c>
      <c r="I1307" s="311">
        <f t="shared" si="182"/>
        <v>6.2</v>
      </c>
      <c r="J1307" s="1151"/>
      <c r="AL1307"/>
      <c r="AM1307"/>
      <c r="AN1307"/>
      <c r="AO1307"/>
      <c r="AP1307"/>
      <c r="AQ1307" s="333"/>
      <c r="AR1307"/>
      <c r="AS1307"/>
      <c r="AT1307"/>
      <c r="AU1307"/>
    </row>
    <row r="1308" spans="1:47" ht="12.75" customHeight="1" x14ac:dyDescent="0.35">
      <c r="A1308" s="311">
        <f>FrontPage!$N$2</f>
        <v>1</v>
      </c>
      <c r="B1308" s="311" t="str">
        <f t="shared" si="184"/>
        <v>RO14247</v>
      </c>
      <c r="C1308" s="311">
        <f t="shared" si="181"/>
        <v>202526</v>
      </c>
      <c r="D1308" s="1148" t="s">
        <v>264</v>
      </c>
      <c r="E1308" s="311">
        <v>424</v>
      </c>
      <c r="F1308" s="311" t="s">
        <v>554</v>
      </c>
      <c r="G1308" s="311">
        <f t="shared" si="185"/>
        <v>0</v>
      </c>
      <c r="H1308" s="1153">
        <f t="shared" ca="1" si="183"/>
        <v>0</v>
      </c>
      <c r="I1308" s="311">
        <f t="shared" si="182"/>
        <v>7</v>
      </c>
      <c r="J1308" s="1151"/>
      <c r="AL1308"/>
      <c r="AM1308"/>
      <c r="AN1308"/>
      <c r="AO1308"/>
      <c r="AP1308"/>
      <c r="AQ1308" s="333"/>
      <c r="AR1308"/>
      <c r="AS1308"/>
      <c r="AT1308"/>
      <c r="AU1308"/>
    </row>
    <row r="1309" spans="1:47" ht="12.75" customHeight="1" x14ac:dyDescent="0.35">
      <c r="A1309" s="311">
        <f>FrontPage!$N$2</f>
        <v>1</v>
      </c>
      <c r="B1309" s="311" t="str">
        <f t="shared" si="184"/>
        <v>RO14248</v>
      </c>
      <c r="C1309" s="311">
        <f t="shared" si="181"/>
        <v>202526</v>
      </c>
      <c r="D1309" s="1148" t="s">
        <v>264</v>
      </c>
      <c r="E1309" s="311">
        <v>424</v>
      </c>
      <c r="F1309" s="311" t="s">
        <v>555</v>
      </c>
      <c r="G1309" s="311">
        <f t="shared" si="185"/>
        <v>0</v>
      </c>
      <c r="H1309" s="1153">
        <f t="shared" ca="1" si="183"/>
        <v>0</v>
      </c>
      <c r="I1309" s="311">
        <f t="shared" si="182"/>
        <v>8</v>
      </c>
      <c r="J1309" s="1151"/>
      <c r="AL1309"/>
      <c r="AM1309"/>
      <c r="AN1309"/>
      <c r="AO1309"/>
      <c r="AP1309"/>
      <c r="AQ1309" s="333"/>
      <c r="AR1309"/>
      <c r="AS1309"/>
      <c r="AT1309"/>
      <c r="AU1309"/>
    </row>
    <row r="1310" spans="1:47" ht="12.75" customHeight="1" x14ac:dyDescent="0.35">
      <c r="A1310" s="311">
        <f>FrontPage!$N$2</f>
        <v>1</v>
      </c>
      <c r="B1310" s="311" t="str">
        <f t="shared" si="184"/>
        <v>RO142410</v>
      </c>
      <c r="C1310" s="311">
        <f t="shared" si="181"/>
        <v>202526</v>
      </c>
      <c r="D1310" s="1148" t="s">
        <v>264</v>
      </c>
      <c r="E1310" s="311">
        <v>424</v>
      </c>
      <c r="F1310" s="311" t="s">
        <v>557</v>
      </c>
      <c r="G1310" s="311">
        <f t="shared" si="185"/>
        <v>0</v>
      </c>
      <c r="H1310" s="1153">
        <f t="shared" ca="1" si="183"/>
        <v>0</v>
      </c>
      <c r="I1310" s="311">
        <f t="shared" si="182"/>
        <v>10</v>
      </c>
      <c r="J1310" s="1151"/>
      <c r="AL1310"/>
      <c r="AM1310"/>
      <c r="AN1310"/>
      <c r="AO1310"/>
      <c r="AP1310"/>
      <c r="AQ1310" s="333"/>
      <c r="AR1310"/>
      <c r="AS1310"/>
      <c r="AT1310"/>
      <c r="AU1310"/>
    </row>
    <row r="1311" spans="1:47" ht="12.75" customHeight="1" x14ac:dyDescent="0.35">
      <c r="A1311" s="311">
        <f>FrontPage!$N$2</f>
        <v>1</v>
      </c>
      <c r="B1311" s="311" t="str">
        <f t="shared" si="184"/>
        <v>RO142411</v>
      </c>
      <c r="C1311" s="311">
        <f t="shared" si="181"/>
        <v>202526</v>
      </c>
      <c r="D1311" s="1148" t="s">
        <v>264</v>
      </c>
      <c r="E1311" s="311">
        <v>424</v>
      </c>
      <c r="F1311" s="311" t="s">
        <v>558</v>
      </c>
      <c r="G1311" s="311">
        <f t="shared" si="185"/>
        <v>0</v>
      </c>
      <c r="H1311" s="1153">
        <f t="shared" ca="1" si="183"/>
        <v>0</v>
      </c>
      <c r="I1311" s="311">
        <f t="shared" si="182"/>
        <v>11</v>
      </c>
      <c r="J1311" s="1151"/>
      <c r="AL1311"/>
      <c r="AM1311"/>
      <c r="AN1311"/>
      <c r="AO1311"/>
      <c r="AP1311"/>
      <c r="AQ1311" s="333"/>
      <c r="AR1311"/>
      <c r="AS1311"/>
      <c r="AT1311"/>
      <c r="AU1311"/>
    </row>
    <row r="1312" spans="1:47" ht="12.75" customHeight="1" x14ac:dyDescent="0.35">
      <c r="A1312" s="311">
        <f>FrontPage!$N$2</f>
        <v>1</v>
      </c>
      <c r="B1312" s="311" t="str">
        <f t="shared" si="184"/>
        <v>RO14251.1</v>
      </c>
      <c r="C1312" s="311">
        <f t="shared" si="181"/>
        <v>202526</v>
      </c>
      <c r="D1312" s="1148" t="s">
        <v>264</v>
      </c>
      <c r="E1312" s="311">
        <v>425</v>
      </c>
      <c r="F1312" s="311" t="s">
        <v>547</v>
      </c>
      <c r="G1312" s="311">
        <f t="shared" si="185"/>
        <v>0</v>
      </c>
      <c r="H1312" s="1153">
        <f t="shared" ca="1" si="183"/>
        <v>0</v>
      </c>
      <c r="I1312" s="311">
        <f t="shared" si="182"/>
        <v>1.1000000000000001</v>
      </c>
      <c r="J1312" s="1151"/>
      <c r="AL1312"/>
      <c r="AM1312"/>
      <c r="AN1312"/>
      <c r="AO1312"/>
      <c r="AP1312"/>
      <c r="AQ1312" s="333"/>
      <c r="AR1312"/>
      <c r="AS1312"/>
      <c r="AT1312"/>
      <c r="AU1312"/>
    </row>
    <row r="1313" spans="1:47" ht="12.75" customHeight="1" x14ac:dyDescent="0.35">
      <c r="A1313" s="311">
        <f>FrontPage!$N$2</f>
        <v>1</v>
      </c>
      <c r="B1313" s="311" t="str">
        <f t="shared" si="184"/>
        <v>RO14251.2</v>
      </c>
      <c r="C1313" s="311">
        <f t="shared" ref="C1313:C1376" si="186">year</f>
        <v>202526</v>
      </c>
      <c r="D1313" s="1148" t="s">
        <v>264</v>
      </c>
      <c r="E1313" s="311">
        <v>425</v>
      </c>
      <c r="F1313" s="311" t="s">
        <v>548</v>
      </c>
      <c r="G1313" s="311">
        <f t="shared" si="185"/>
        <v>0</v>
      </c>
      <c r="H1313" s="1153">
        <f t="shared" ca="1" si="183"/>
        <v>0</v>
      </c>
      <c r="I1313" s="311">
        <f t="shared" si="182"/>
        <v>1.2</v>
      </c>
      <c r="J1313" s="1151"/>
      <c r="AL1313"/>
      <c r="AM1313"/>
      <c r="AN1313"/>
      <c r="AO1313"/>
      <c r="AP1313"/>
      <c r="AQ1313" s="333"/>
      <c r="AR1313"/>
      <c r="AS1313"/>
      <c r="AT1313"/>
      <c r="AU1313"/>
    </row>
    <row r="1314" spans="1:47" ht="12.75" customHeight="1" x14ac:dyDescent="0.35">
      <c r="A1314" s="311">
        <f>FrontPage!$N$2</f>
        <v>1</v>
      </c>
      <c r="B1314" s="311" t="str">
        <f t="shared" si="184"/>
        <v>RO14252</v>
      </c>
      <c r="C1314" s="311">
        <f t="shared" si="186"/>
        <v>202526</v>
      </c>
      <c r="D1314" s="1148" t="s">
        <v>264</v>
      </c>
      <c r="E1314" s="311">
        <v>425</v>
      </c>
      <c r="F1314" s="311" t="s">
        <v>546</v>
      </c>
      <c r="G1314" s="311">
        <f t="shared" si="185"/>
        <v>0</v>
      </c>
      <c r="H1314" s="1153">
        <f t="shared" ca="1" si="183"/>
        <v>0</v>
      </c>
      <c r="I1314" s="311">
        <f t="shared" si="182"/>
        <v>2</v>
      </c>
      <c r="J1314" s="1151"/>
      <c r="AL1314"/>
      <c r="AM1314"/>
      <c r="AN1314"/>
      <c r="AO1314"/>
      <c r="AP1314"/>
      <c r="AQ1314" s="333"/>
      <c r="AR1314"/>
      <c r="AS1314"/>
      <c r="AT1314"/>
      <c r="AU1314"/>
    </row>
    <row r="1315" spans="1:47" ht="12.75" customHeight="1" x14ac:dyDescent="0.35">
      <c r="A1315" s="311">
        <f>FrontPage!$N$2</f>
        <v>1</v>
      </c>
      <c r="B1315" s="311" t="str">
        <f t="shared" si="184"/>
        <v>RO14253</v>
      </c>
      <c r="C1315" s="311">
        <f t="shared" si="186"/>
        <v>202526</v>
      </c>
      <c r="D1315" s="1148" t="s">
        <v>264</v>
      </c>
      <c r="E1315" s="311">
        <v>425</v>
      </c>
      <c r="F1315" s="311" t="s">
        <v>549</v>
      </c>
      <c r="G1315" s="311">
        <f t="shared" si="185"/>
        <v>0</v>
      </c>
      <c r="H1315" s="1153">
        <f t="shared" ca="1" si="183"/>
        <v>0</v>
      </c>
      <c r="I1315" s="311">
        <f t="shared" si="182"/>
        <v>3</v>
      </c>
      <c r="J1315" s="1151"/>
      <c r="AL1315"/>
      <c r="AM1315"/>
      <c r="AN1315"/>
      <c r="AO1315"/>
      <c r="AP1315"/>
      <c r="AQ1315" s="333"/>
      <c r="AR1315"/>
      <c r="AS1315"/>
      <c r="AT1315"/>
      <c r="AU1315"/>
    </row>
    <row r="1316" spans="1:47" ht="12.75" customHeight="1" x14ac:dyDescent="0.35">
      <c r="A1316" s="311">
        <f>FrontPage!$N$2</f>
        <v>1</v>
      </c>
      <c r="B1316" s="311" t="str">
        <f t="shared" si="184"/>
        <v>RO14255</v>
      </c>
      <c r="C1316" s="311">
        <f t="shared" si="186"/>
        <v>202526</v>
      </c>
      <c r="D1316" s="1148" t="s">
        <v>264</v>
      </c>
      <c r="E1316" s="311">
        <v>425</v>
      </c>
      <c r="F1316" s="311" t="s">
        <v>551</v>
      </c>
      <c r="G1316" s="311">
        <f t="shared" si="185"/>
        <v>0</v>
      </c>
      <c r="H1316" s="1153">
        <f t="shared" ca="1" si="183"/>
        <v>0</v>
      </c>
      <c r="I1316" s="311">
        <f t="shared" si="182"/>
        <v>5</v>
      </c>
      <c r="J1316" s="1151"/>
      <c r="AL1316"/>
      <c r="AM1316"/>
      <c r="AN1316"/>
      <c r="AO1316"/>
      <c r="AP1316"/>
      <c r="AQ1316" s="333"/>
      <c r="AR1316"/>
      <c r="AS1316"/>
      <c r="AT1316"/>
      <c r="AU1316"/>
    </row>
    <row r="1317" spans="1:47" ht="12.75" customHeight="1" x14ac:dyDescent="0.35">
      <c r="A1317" s="311">
        <f>FrontPage!$N$2</f>
        <v>1</v>
      </c>
      <c r="B1317" s="311" t="str">
        <f t="shared" si="184"/>
        <v>RO14256.1</v>
      </c>
      <c r="C1317" s="311">
        <f t="shared" si="186"/>
        <v>202526</v>
      </c>
      <c r="D1317" s="1148" t="s">
        <v>264</v>
      </c>
      <c r="E1317" s="311">
        <v>425</v>
      </c>
      <c r="F1317" s="311" t="s">
        <v>552</v>
      </c>
      <c r="G1317" s="311">
        <f t="shared" si="185"/>
        <v>0</v>
      </c>
      <c r="H1317" s="1153">
        <f t="shared" ca="1" si="183"/>
        <v>0</v>
      </c>
      <c r="I1317" s="311">
        <f t="shared" si="182"/>
        <v>6.1</v>
      </c>
      <c r="J1317" s="1151"/>
      <c r="AL1317"/>
      <c r="AM1317"/>
      <c r="AN1317"/>
      <c r="AO1317"/>
      <c r="AP1317"/>
      <c r="AQ1317" s="333"/>
      <c r="AR1317"/>
      <c r="AS1317"/>
      <c r="AT1317"/>
      <c r="AU1317"/>
    </row>
    <row r="1318" spans="1:47" ht="12.75" customHeight="1" x14ac:dyDescent="0.35">
      <c r="A1318" s="311">
        <f>FrontPage!$N$2</f>
        <v>1</v>
      </c>
      <c r="B1318" s="311" t="str">
        <f t="shared" si="184"/>
        <v>RO14256.2</v>
      </c>
      <c r="C1318" s="311">
        <f t="shared" si="186"/>
        <v>202526</v>
      </c>
      <c r="D1318" s="1148" t="s">
        <v>264</v>
      </c>
      <c r="E1318" s="311">
        <v>425</v>
      </c>
      <c r="F1318" s="311" t="s">
        <v>553</v>
      </c>
      <c r="G1318" s="311">
        <f t="shared" si="185"/>
        <v>0</v>
      </c>
      <c r="H1318" s="1153">
        <f t="shared" ca="1" si="183"/>
        <v>0</v>
      </c>
      <c r="I1318" s="311">
        <f t="shared" si="182"/>
        <v>6.2</v>
      </c>
      <c r="J1318" s="1151"/>
      <c r="AL1318"/>
      <c r="AM1318"/>
      <c r="AN1318"/>
      <c r="AO1318"/>
      <c r="AP1318"/>
      <c r="AQ1318" s="333"/>
      <c r="AR1318"/>
      <c r="AS1318"/>
      <c r="AT1318"/>
      <c r="AU1318"/>
    </row>
    <row r="1319" spans="1:47" ht="12.75" customHeight="1" x14ac:dyDescent="0.35">
      <c r="A1319" s="311">
        <f>FrontPage!$N$2</f>
        <v>1</v>
      </c>
      <c r="B1319" s="311" t="str">
        <f t="shared" si="184"/>
        <v>RO14257</v>
      </c>
      <c r="C1319" s="311">
        <f t="shared" si="186"/>
        <v>202526</v>
      </c>
      <c r="D1319" s="1148" t="s">
        <v>264</v>
      </c>
      <c r="E1319" s="311">
        <v>425</v>
      </c>
      <c r="F1319" s="311" t="s">
        <v>554</v>
      </c>
      <c r="G1319" s="311">
        <f t="shared" si="185"/>
        <v>0</v>
      </c>
      <c r="H1319" s="1153">
        <f t="shared" ca="1" si="183"/>
        <v>0</v>
      </c>
      <c r="I1319" s="311">
        <f t="shared" si="182"/>
        <v>7</v>
      </c>
      <c r="J1319" s="1151"/>
      <c r="AL1319"/>
      <c r="AM1319"/>
      <c r="AN1319"/>
      <c r="AO1319"/>
      <c r="AP1319"/>
      <c r="AQ1319" s="333"/>
      <c r="AR1319"/>
      <c r="AS1319"/>
      <c r="AT1319"/>
      <c r="AU1319"/>
    </row>
    <row r="1320" spans="1:47" ht="12.75" customHeight="1" x14ac:dyDescent="0.35">
      <c r="A1320" s="311">
        <f>FrontPage!$N$2</f>
        <v>1</v>
      </c>
      <c r="B1320" s="311" t="str">
        <f t="shared" si="184"/>
        <v>RO14258</v>
      </c>
      <c r="C1320" s="311">
        <f t="shared" si="186"/>
        <v>202526</v>
      </c>
      <c r="D1320" s="1148" t="s">
        <v>264</v>
      </c>
      <c r="E1320" s="311">
        <v>425</v>
      </c>
      <c r="F1320" s="311" t="s">
        <v>555</v>
      </c>
      <c r="G1320" s="311">
        <f t="shared" si="185"/>
        <v>0</v>
      </c>
      <c r="H1320" s="1153">
        <f t="shared" ca="1" si="183"/>
        <v>0</v>
      </c>
      <c r="I1320" s="311">
        <f t="shared" si="182"/>
        <v>8</v>
      </c>
      <c r="J1320" s="1151"/>
      <c r="AL1320"/>
      <c r="AM1320"/>
      <c r="AN1320"/>
      <c r="AO1320"/>
      <c r="AP1320"/>
      <c r="AQ1320" s="333"/>
      <c r="AR1320"/>
      <c r="AS1320"/>
      <c r="AT1320"/>
      <c r="AU1320"/>
    </row>
    <row r="1321" spans="1:47" ht="12.75" customHeight="1" x14ac:dyDescent="0.35">
      <c r="A1321" s="311">
        <f>FrontPage!$N$2</f>
        <v>1</v>
      </c>
      <c r="B1321" s="311" t="str">
        <f t="shared" si="184"/>
        <v>RO142510</v>
      </c>
      <c r="C1321" s="311">
        <f t="shared" si="186"/>
        <v>202526</v>
      </c>
      <c r="D1321" s="1148" t="s">
        <v>264</v>
      </c>
      <c r="E1321" s="311">
        <v>425</v>
      </c>
      <c r="F1321" s="311" t="s">
        <v>557</v>
      </c>
      <c r="G1321" s="311">
        <f t="shared" si="185"/>
        <v>0</v>
      </c>
      <c r="H1321" s="1153">
        <f t="shared" ca="1" si="183"/>
        <v>0</v>
      </c>
      <c r="I1321" s="311">
        <f t="shared" si="182"/>
        <v>10</v>
      </c>
      <c r="J1321" s="1151"/>
      <c r="AL1321"/>
      <c r="AM1321"/>
      <c r="AN1321"/>
      <c r="AO1321"/>
      <c r="AP1321"/>
      <c r="AQ1321" s="333"/>
      <c r="AR1321"/>
      <c r="AS1321"/>
      <c r="AT1321"/>
      <c r="AU1321"/>
    </row>
    <row r="1322" spans="1:47" ht="12.75" customHeight="1" x14ac:dyDescent="0.35">
      <c r="A1322" s="311">
        <f>FrontPage!$N$2</f>
        <v>1</v>
      </c>
      <c r="B1322" s="311" t="str">
        <f t="shared" si="184"/>
        <v>RO142511</v>
      </c>
      <c r="C1322" s="311">
        <f t="shared" si="186"/>
        <v>202526</v>
      </c>
      <c r="D1322" s="1148" t="s">
        <v>264</v>
      </c>
      <c r="E1322" s="311">
        <v>425</v>
      </c>
      <c r="F1322" s="311" t="s">
        <v>558</v>
      </c>
      <c r="G1322" s="311">
        <f t="shared" si="185"/>
        <v>0</v>
      </c>
      <c r="H1322" s="1153">
        <f t="shared" ca="1" si="183"/>
        <v>0</v>
      </c>
      <c r="I1322" s="311">
        <f t="shared" si="182"/>
        <v>11</v>
      </c>
      <c r="J1322" s="1151"/>
      <c r="AL1322"/>
      <c r="AM1322"/>
      <c r="AN1322"/>
      <c r="AO1322"/>
      <c r="AP1322"/>
      <c r="AQ1322" s="333"/>
      <c r="AR1322"/>
      <c r="AS1322"/>
      <c r="AT1322"/>
      <c r="AU1322"/>
    </row>
    <row r="1323" spans="1:47" ht="12.75" customHeight="1" x14ac:dyDescent="0.35">
      <c r="A1323" s="311">
        <f>FrontPage!$N$2</f>
        <v>1</v>
      </c>
      <c r="B1323" s="311" t="str">
        <f t="shared" si="184"/>
        <v>RO14301.1</v>
      </c>
      <c r="C1323" s="311">
        <f t="shared" si="186"/>
        <v>202526</v>
      </c>
      <c r="D1323" s="1148" t="s">
        <v>264</v>
      </c>
      <c r="E1323" s="311">
        <v>430</v>
      </c>
      <c r="F1323" s="311" t="s">
        <v>547</v>
      </c>
      <c r="G1323" s="311">
        <f t="shared" si="185"/>
        <v>0</v>
      </c>
      <c r="H1323" s="1153">
        <f t="shared" ca="1" si="183"/>
        <v>0</v>
      </c>
      <c r="I1323" s="311">
        <f t="shared" si="182"/>
        <v>1.1000000000000001</v>
      </c>
      <c r="J1323" s="1151"/>
      <c r="AL1323"/>
      <c r="AM1323"/>
      <c r="AN1323"/>
      <c r="AO1323"/>
      <c r="AP1323"/>
      <c r="AQ1323" s="333"/>
      <c r="AR1323"/>
      <c r="AS1323"/>
      <c r="AT1323"/>
      <c r="AU1323"/>
    </row>
    <row r="1324" spans="1:47" ht="12.75" customHeight="1" x14ac:dyDescent="0.35">
      <c r="A1324" s="311">
        <f>FrontPage!$N$2</f>
        <v>1</v>
      </c>
      <c r="B1324" s="311" t="str">
        <f t="shared" si="184"/>
        <v>RO14301.2</v>
      </c>
      <c r="C1324" s="311">
        <f t="shared" si="186"/>
        <v>202526</v>
      </c>
      <c r="D1324" s="1148" t="s">
        <v>264</v>
      </c>
      <c r="E1324" s="311">
        <v>430</v>
      </c>
      <c r="F1324" s="311" t="s">
        <v>548</v>
      </c>
      <c r="G1324" s="311">
        <f t="shared" si="185"/>
        <v>0</v>
      </c>
      <c r="H1324" s="1153">
        <f t="shared" ca="1" si="183"/>
        <v>0</v>
      </c>
      <c r="I1324" s="311">
        <f t="shared" ref="I1324:I1377" si="187">VLOOKUP(F1324,CIndex,2,FALSE)</f>
        <v>1.2</v>
      </c>
      <c r="J1324" s="1151"/>
      <c r="AL1324"/>
      <c r="AM1324"/>
      <c r="AN1324"/>
      <c r="AO1324"/>
      <c r="AP1324"/>
      <c r="AQ1324" s="333"/>
      <c r="AR1324"/>
      <c r="AS1324"/>
      <c r="AT1324"/>
      <c r="AU1324"/>
    </row>
    <row r="1325" spans="1:47" ht="12.75" customHeight="1" x14ac:dyDescent="0.35">
      <c r="A1325" s="311">
        <f>FrontPage!$N$2</f>
        <v>1</v>
      </c>
      <c r="B1325" s="311" t="str">
        <f t="shared" si="184"/>
        <v>RO14302</v>
      </c>
      <c r="C1325" s="311">
        <f t="shared" si="186"/>
        <v>202526</v>
      </c>
      <c r="D1325" s="1148" t="s">
        <v>264</v>
      </c>
      <c r="E1325" s="311">
        <v>430</v>
      </c>
      <c r="F1325" s="311" t="s">
        <v>546</v>
      </c>
      <c r="G1325" s="311">
        <f t="shared" si="185"/>
        <v>0</v>
      </c>
      <c r="H1325" s="1153">
        <f t="shared" ref="H1325:H1388" ca="1" si="188">IF(UANumber = 0,0,IF(VLOOKUP(E1325,INDIRECT("_"&amp;D1325),MATCH(F1325,INDIRECT("_"&amp;D1325&amp;$I$2),0),FALSE)="",0,VLOOKUP(E1325,INDIRECT("_"&amp;D1325),MATCH(F1325,INDIRECT("_"&amp;D1325&amp;$I$2),0),FALSE)))</f>
        <v>0</v>
      </c>
      <c r="I1325" s="311">
        <f t="shared" si="187"/>
        <v>2</v>
      </c>
      <c r="J1325" s="1151"/>
      <c r="AL1325"/>
      <c r="AM1325"/>
      <c r="AN1325"/>
      <c r="AO1325"/>
      <c r="AP1325"/>
      <c r="AQ1325" s="333"/>
      <c r="AR1325"/>
      <c r="AS1325"/>
      <c r="AT1325"/>
      <c r="AU1325"/>
    </row>
    <row r="1326" spans="1:47" ht="12.75" customHeight="1" x14ac:dyDescent="0.35">
      <c r="A1326" s="311">
        <f>FrontPage!$N$2</f>
        <v>1</v>
      </c>
      <c r="B1326" s="311" t="str">
        <f t="shared" si="184"/>
        <v>RO14303</v>
      </c>
      <c r="C1326" s="311">
        <f t="shared" si="186"/>
        <v>202526</v>
      </c>
      <c r="D1326" s="1148" t="s">
        <v>264</v>
      </c>
      <c r="E1326" s="311">
        <v>430</v>
      </c>
      <c r="F1326" s="311" t="s">
        <v>549</v>
      </c>
      <c r="G1326" s="311">
        <f t="shared" si="185"/>
        <v>0</v>
      </c>
      <c r="H1326" s="1153">
        <f t="shared" ca="1" si="188"/>
        <v>0</v>
      </c>
      <c r="I1326" s="311">
        <f t="shared" si="187"/>
        <v>3</v>
      </c>
      <c r="J1326" s="1151"/>
      <c r="AL1326"/>
      <c r="AM1326"/>
      <c r="AN1326"/>
      <c r="AO1326"/>
      <c r="AP1326"/>
      <c r="AQ1326" s="333"/>
      <c r="AR1326"/>
      <c r="AS1326"/>
      <c r="AT1326"/>
      <c r="AU1326"/>
    </row>
    <row r="1327" spans="1:47" ht="12.75" customHeight="1" x14ac:dyDescent="0.35">
      <c r="A1327" s="311">
        <f>FrontPage!$N$2</f>
        <v>1</v>
      </c>
      <c r="B1327" s="311" t="str">
        <f t="shared" si="184"/>
        <v>RO14305</v>
      </c>
      <c r="C1327" s="311">
        <f t="shared" si="186"/>
        <v>202526</v>
      </c>
      <c r="D1327" s="1148" t="s">
        <v>264</v>
      </c>
      <c r="E1327" s="311">
        <v>430</v>
      </c>
      <c r="F1327" s="311" t="s">
        <v>551</v>
      </c>
      <c r="G1327" s="311">
        <f t="shared" si="185"/>
        <v>0</v>
      </c>
      <c r="H1327" s="1153">
        <f t="shared" ca="1" si="188"/>
        <v>0</v>
      </c>
      <c r="I1327" s="311">
        <f t="shared" si="187"/>
        <v>5</v>
      </c>
      <c r="J1327" s="1151"/>
      <c r="AL1327"/>
      <c r="AM1327"/>
      <c r="AN1327"/>
      <c r="AO1327"/>
      <c r="AP1327"/>
      <c r="AQ1327" s="333"/>
      <c r="AR1327"/>
      <c r="AS1327"/>
      <c r="AT1327"/>
      <c r="AU1327"/>
    </row>
    <row r="1328" spans="1:47" ht="12.75" customHeight="1" x14ac:dyDescent="0.35">
      <c r="A1328" s="311">
        <f>FrontPage!$N$2</f>
        <v>1</v>
      </c>
      <c r="B1328" s="311" t="str">
        <f t="shared" si="184"/>
        <v>RO14306.1</v>
      </c>
      <c r="C1328" s="311">
        <f t="shared" si="186"/>
        <v>202526</v>
      </c>
      <c r="D1328" s="1148" t="s">
        <v>264</v>
      </c>
      <c r="E1328" s="311">
        <v>430</v>
      </c>
      <c r="F1328" s="311" t="s">
        <v>552</v>
      </c>
      <c r="G1328" s="311">
        <f t="shared" si="185"/>
        <v>0</v>
      </c>
      <c r="H1328" s="1153">
        <f t="shared" ca="1" si="188"/>
        <v>0</v>
      </c>
      <c r="I1328" s="311">
        <f t="shared" si="187"/>
        <v>6.1</v>
      </c>
      <c r="J1328" s="1151"/>
      <c r="AL1328"/>
      <c r="AM1328"/>
      <c r="AN1328"/>
      <c r="AO1328"/>
      <c r="AP1328"/>
      <c r="AQ1328" s="333"/>
      <c r="AR1328"/>
      <c r="AS1328"/>
      <c r="AT1328"/>
      <c r="AU1328"/>
    </row>
    <row r="1329" spans="1:47" ht="12.75" customHeight="1" x14ac:dyDescent="0.35">
      <c r="A1329" s="311">
        <f>FrontPage!$N$2</f>
        <v>1</v>
      </c>
      <c r="B1329" s="311" t="str">
        <f t="shared" si="184"/>
        <v>RO14306.2</v>
      </c>
      <c r="C1329" s="311">
        <f t="shared" si="186"/>
        <v>202526</v>
      </c>
      <c r="D1329" s="1148" t="s">
        <v>264</v>
      </c>
      <c r="E1329" s="311">
        <v>430</v>
      </c>
      <c r="F1329" s="311" t="s">
        <v>553</v>
      </c>
      <c r="G1329" s="311">
        <f t="shared" si="185"/>
        <v>0</v>
      </c>
      <c r="H1329" s="1153">
        <f t="shared" ca="1" si="188"/>
        <v>0</v>
      </c>
      <c r="I1329" s="311">
        <f t="shared" si="187"/>
        <v>6.2</v>
      </c>
      <c r="J1329" s="1151"/>
      <c r="AL1329"/>
      <c r="AM1329"/>
      <c r="AN1329"/>
      <c r="AO1329"/>
      <c r="AP1329"/>
      <c r="AQ1329" s="333"/>
      <c r="AR1329"/>
      <c r="AS1329"/>
      <c r="AT1329"/>
      <c r="AU1329"/>
    </row>
    <row r="1330" spans="1:47" ht="12.75" customHeight="1" x14ac:dyDescent="0.35">
      <c r="A1330" s="311">
        <f>FrontPage!$N$2</f>
        <v>1</v>
      </c>
      <c r="B1330" s="311" t="str">
        <f t="shared" si="184"/>
        <v>RO14307</v>
      </c>
      <c r="C1330" s="311">
        <f t="shared" si="186"/>
        <v>202526</v>
      </c>
      <c r="D1330" s="1148" t="s">
        <v>264</v>
      </c>
      <c r="E1330" s="311">
        <v>430</v>
      </c>
      <c r="F1330" s="311" t="s">
        <v>554</v>
      </c>
      <c r="G1330" s="311">
        <f t="shared" si="185"/>
        <v>0</v>
      </c>
      <c r="H1330" s="1153">
        <f t="shared" ca="1" si="188"/>
        <v>0</v>
      </c>
      <c r="I1330" s="311">
        <f t="shared" si="187"/>
        <v>7</v>
      </c>
      <c r="J1330" s="1151"/>
      <c r="AL1330"/>
      <c r="AM1330"/>
      <c r="AN1330"/>
      <c r="AO1330"/>
      <c r="AP1330"/>
      <c r="AQ1330" s="333"/>
      <c r="AR1330"/>
      <c r="AS1330"/>
      <c r="AT1330"/>
      <c r="AU1330"/>
    </row>
    <row r="1331" spans="1:47" ht="12.75" customHeight="1" x14ac:dyDescent="0.35">
      <c r="A1331" s="311">
        <f>FrontPage!$N$2</f>
        <v>1</v>
      </c>
      <c r="B1331" s="311" t="str">
        <f t="shared" si="184"/>
        <v>RO14308</v>
      </c>
      <c r="C1331" s="311">
        <f t="shared" si="186"/>
        <v>202526</v>
      </c>
      <c r="D1331" s="1148" t="s">
        <v>264</v>
      </c>
      <c r="E1331" s="311">
        <v>430</v>
      </c>
      <c r="F1331" s="311" t="s">
        <v>555</v>
      </c>
      <c r="G1331" s="311">
        <f t="shared" si="185"/>
        <v>0</v>
      </c>
      <c r="H1331" s="1153">
        <f t="shared" ca="1" si="188"/>
        <v>0</v>
      </c>
      <c r="I1331" s="311">
        <f t="shared" si="187"/>
        <v>8</v>
      </c>
      <c r="J1331" s="1151"/>
      <c r="AL1331"/>
      <c r="AM1331"/>
      <c r="AN1331"/>
      <c r="AO1331"/>
      <c r="AP1331"/>
      <c r="AQ1331" s="333"/>
      <c r="AR1331"/>
      <c r="AS1331"/>
      <c r="AT1331"/>
      <c r="AU1331"/>
    </row>
    <row r="1332" spans="1:47" ht="12.75" customHeight="1" x14ac:dyDescent="0.35">
      <c r="A1332" s="311">
        <f>FrontPage!$N$2</f>
        <v>1</v>
      </c>
      <c r="B1332" s="311" t="str">
        <f t="shared" ref="B1332:B1384" si="189">D1332&amp;E1332&amp;I1332</f>
        <v>RO143010</v>
      </c>
      <c r="C1332" s="311">
        <f t="shared" si="186"/>
        <v>202526</v>
      </c>
      <c r="D1332" s="1148" t="s">
        <v>264</v>
      </c>
      <c r="E1332" s="311">
        <v>430</v>
      </c>
      <c r="F1332" s="311" t="s">
        <v>557</v>
      </c>
      <c r="G1332" s="311">
        <f t="shared" si="185"/>
        <v>0</v>
      </c>
      <c r="H1332" s="1153">
        <f t="shared" ca="1" si="188"/>
        <v>0</v>
      </c>
      <c r="I1332" s="311">
        <f t="shared" si="187"/>
        <v>10</v>
      </c>
      <c r="J1332" s="1151"/>
      <c r="AL1332"/>
      <c r="AM1332"/>
      <c r="AN1332"/>
      <c r="AO1332"/>
      <c r="AP1332"/>
      <c r="AQ1332" s="333"/>
      <c r="AR1332"/>
      <c r="AS1332"/>
      <c r="AT1332"/>
      <c r="AU1332"/>
    </row>
    <row r="1333" spans="1:47" ht="12.75" customHeight="1" x14ac:dyDescent="0.35">
      <c r="A1333" s="311">
        <f>FrontPage!$N$2</f>
        <v>1</v>
      </c>
      <c r="B1333" s="311" t="str">
        <f t="shared" si="189"/>
        <v>RO143011</v>
      </c>
      <c r="C1333" s="311">
        <f t="shared" si="186"/>
        <v>202526</v>
      </c>
      <c r="D1333" s="1148" t="s">
        <v>264</v>
      </c>
      <c r="E1333" s="311">
        <v>430</v>
      </c>
      <c r="F1333" s="311" t="s">
        <v>558</v>
      </c>
      <c r="G1333" s="311">
        <f t="shared" si="185"/>
        <v>0</v>
      </c>
      <c r="H1333" s="1153">
        <f t="shared" ca="1" si="188"/>
        <v>0</v>
      </c>
      <c r="I1333" s="311">
        <f t="shared" si="187"/>
        <v>11</v>
      </c>
      <c r="J1333" s="1151"/>
      <c r="AL1333"/>
      <c r="AM1333"/>
      <c r="AN1333"/>
      <c r="AO1333"/>
      <c r="AP1333"/>
      <c r="AQ1333" s="333"/>
      <c r="AR1333"/>
      <c r="AS1333"/>
      <c r="AT1333"/>
      <c r="AU1333"/>
    </row>
    <row r="1334" spans="1:47" ht="12.75" customHeight="1" x14ac:dyDescent="0.35">
      <c r="A1334" s="311">
        <f>FrontPage!$N$2</f>
        <v>1</v>
      </c>
      <c r="B1334" s="311" t="str">
        <f t="shared" si="189"/>
        <v>RO14311.1</v>
      </c>
      <c r="C1334" s="311">
        <f t="shared" si="186"/>
        <v>202526</v>
      </c>
      <c r="D1334" s="1148" t="s">
        <v>264</v>
      </c>
      <c r="E1334" s="311">
        <v>431</v>
      </c>
      <c r="F1334" s="311" t="s">
        <v>547</v>
      </c>
      <c r="G1334" s="311">
        <f t="shared" si="185"/>
        <v>0</v>
      </c>
      <c r="H1334" s="1153">
        <f t="shared" ca="1" si="188"/>
        <v>0</v>
      </c>
      <c r="I1334" s="311">
        <f t="shared" si="187"/>
        <v>1.1000000000000001</v>
      </c>
      <c r="J1334" s="1151"/>
      <c r="AL1334"/>
      <c r="AM1334"/>
      <c r="AN1334"/>
      <c r="AO1334"/>
      <c r="AP1334"/>
      <c r="AQ1334" s="333"/>
      <c r="AR1334"/>
      <c r="AS1334"/>
      <c r="AT1334"/>
      <c r="AU1334"/>
    </row>
    <row r="1335" spans="1:47" ht="12.75" customHeight="1" x14ac:dyDescent="0.35">
      <c r="A1335" s="311">
        <f>FrontPage!$N$2</f>
        <v>1</v>
      </c>
      <c r="B1335" s="311" t="str">
        <f t="shared" si="189"/>
        <v>RO14311.2</v>
      </c>
      <c r="C1335" s="311">
        <f t="shared" si="186"/>
        <v>202526</v>
      </c>
      <c r="D1335" s="1148" t="s">
        <v>264</v>
      </c>
      <c r="E1335" s="311">
        <v>431</v>
      </c>
      <c r="F1335" s="311" t="s">
        <v>548</v>
      </c>
      <c r="G1335" s="311">
        <f t="shared" si="185"/>
        <v>0</v>
      </c>
      <c r="H1335" s="1153">
        <f t="shared" ca="1" si="188"/>
        <v>0</v>
      </c>
      <c r="I1335" s="311">
        <f t="shared" si="187"/>
        <v>1.2</v>
      </c>
      <c r="J1335" s="1151"/>
      <c r="AL1335"/>
      <c r="AM1335"/>
      <c r="AN1335"/>
      <c r="AO1335"/>
      <c r="AP1335"/>
      <c r="AQ1335" s="333"/>
      <c r="AR1335"/>
      <c r="AS1335"/>
      <c r="AT1335"/>
      <c r="AU1335"/>
    </row>
    <row r="1336" spans="1:47" ht="12.75" customHeight="1" x14ac:dyDescent="0.35">
      <c r="A1336" s="311">
        <f>FrontPage!$N$2</f>
        <v>1</v>
      </c>
      <c r="B1336" s="311" t="str">
        <f t="shared" si="189"/>
        <v>RO14312</v>
      </c>
      <c r="C1336" s="311">
        <f t="shared" si="186"/>
        <v>202526</v>
      </c>
      <c r="D1336" s="1148" t="s">
        <v>264</v>
      </c>
      <c r="E1336" s="311">
        <v>431</v>
      </c>
      <c r="F1336" s="311" t="s">
        <v>546</v>
      </c>
      <c r="G1336" s="311">
        <f t="shared" si="185"/>
        <v>0</v>
      </c>
      <c r="H1336" s="1153">
        <f t="shared" ca="1" si="188"/>
        <v>0</v>
      </c>
      <c r="I1336" s="311">
        <f t="shared" si="187"/>
        <v>2</v>
      </c>
      <c r="J1336" s="1151"/>
      <c r="AL1336"/>
      <c r="AM1336"/>
      <c r="AN1336"/>
      <c r="AO1336"/>
      <c r="AP1336"/>
      <c r="AQ1336" s="333"/>
      <c r="AR1336"/>
      <c r="AS1336"/>
      <c r="AT1336"/>
      <c r="AU1336"/>
    </row>
    <row r="1337" spans="1:47" ht="12.75" customHeight="1" x14ac:dyDescent="0.35">
      <c r="A1337" s="311">
        <f>FrontPage!$N$2</f>
        <v>1</v>
      </c>
      <c r="B1337" s="311" t="str">
        <f t="shared" si="189"/>
        <v>RO14313</v>
      </c>
      <c r="C1337" s="311">
        <f t="shared" si="186"/>
        <v>202526</v>
      </c>
      <c r="D1337" s="1148" t="s">
        <v>264</v>
      </c>
      <c r="E1337" s="311">
        <v>431</v>
      </c>
      <c r="F1337" s="311" t="s">
        <v>549</v>
      </c>
      <c r="G1337" s="311">
        <f t="shared" si="185"/>
        <v>0</v>
      </c>
      <c r="H1337" s="1153">
        <f t="shared" ca="1" si="188"/>
        <v>0</v>
      </c>
      <c r="I1337" s="311">
        <f t="shared" si="187"/>
        <v>3</v>
      </c>
      <c r="J1337" s="1151"/>
      <c r="AL1337"/>
      <c r="AM1337"/>
      <c r="AN1337"/>
      <c r="AO1337"/>
      <c r="AP1337"/>
      <c r="AQ1337" s="333"/>
      <c r="AR1337"/>
      <c r="AS1337"/>
      <c r="AT1337"/>
      <c r="AU1337"/>
    </row>
    <row r="1338" spans="1:47" ht="12.75" customHeight="1" x14ac:dyDescent="0.35">
      <c r="A1338" s="311">
        <f>FrontPage!$N$2</f>
        <v>1</v>
      </c>
      <c r="B1338" s="311" t="str">
        <f t="shared" si="189"/>
        <v>RO14315</v>
      </c>
      <c r="C1338" s="311">
        <f t="shared" si="186"/>
        <v>202526</v>
      </c>
      <c r="D1338" s="1148" t="s">
        <v>264</v>
      </c>
      <c r="E1338" s="311">
        <v>431</v>
      </c>
      <c r="F1338" s="311" t="s">
        <v>551</v>
      </c>
      <c r="G1338" s="311">
        <f t="shared" si="185"/>
        <v>0</v>
      </c>
      <c r="H1338" s="1153">
        <f t="shared" ca="1" si="188"/>
        <v>0</v>
      </c>
      <c r="I1338" s="311">
        <f t="shared" si="187"/>
        <v>5</v>
      </c>
      <c r="J1338" s="1151"/>
      <c r="AL1338"/>
      <c r="AM1338"/>
      <c r="AN1338"/>
      <c r="AO1338"/>
      <c r="AP1338"/>
      <c r="AQ1338" s="333"/>
      <c r="AR1338"/>
      <c r="AS1338"/>
      <c r="AT1338"/>
      <c r="AU1338"/>
    </row>
    <row r="1339" spans="1:47" ht="12.75" customHeight="1" x14ac:dyDescent="0.35">
      <c r="A1339" s="311">
        <f>FrontPage!$N$2</f>
        <v>1</v>
      </c>
      <c r="B1339" s="311" t="str">
        <f t="shared" si="189"/>
        <v>RO14316.1</v>
      </c>
      <c r="C1339" s="311">
        <f t="shared" si="186"/>
        <v>202526</v>
      </c>
      <c r="D1339" s="1148" t="s">
        <v>264</v>
      </c>
      <c r="E1339" s="311">
        <v>431</v>
      </c>
      <c r="F1339" s="311" t="s">
        <v>552</v>
      </c>
      <c r="G1339" s="311">
        <f t="shared" si="185"/>
        <v>0</v>
      </c>
      <c r="H1339" s="1153">
        <f t="shared" ca="1" si="188"/>
        <v>0</v>
      </c>
      <c r="I1339" s="311">
        <f t="shared" si="187"/>
        <v>6.1</v>
      </c>
      <c r="J1339" s="1151"/>
      <c r="AL1339"/>
      <c r="AM1339"/>
      <c r="AN1339"/>
      <c r="AO1339"/>
      <c r="AP1339"/>
      <c r="AQ1339" s="333"/>
      <c r="AR1339"/>
      <c r="AS1339"/>
      <c r="AT1339"/>
      <c r="AU1339"/>
    </row>
    <row r="1340" spans="1:47" ht="12.75" customHeight="1" x14ac:dyDescent="0.35">
      <c r="A1340" s="311">
        <f>FrontPage!$N$2</f>
        <v>1</v>
      </c>
      <c r="B1340" s="311" t="str">
        <f t="shared" si="189"/>
        <v>RO14316.2</v>
      </c>
      <c r="C1340" s="311">
        <f t="shared" si="186"/>
        <v>202526</v>
      </c>
      <c r="D1340" s="1148" t="s">
        <v>264</v>
      </c>
      <c r="E1340" s="311">
        <v>431</v>
      </c>
      <c r="F1340" s="311" t="s">
        <v>553</v>
      </c>
      <c r="G1340" s="311">
        <f t="shared" si="185"/>
        <v>0</v>
      </c>
      <c r="H1340" s="1153">
        <f t="shared" ca="1" si="188"/>
        <v>0</v>
      </c>
      <c r="I1340" s="311">
        <f t="shared" si="187"/>
        <v>6.2</v>
      </c>
      <c r="J1340" s="1151"/>
      <c r="AL1340"/>
      <c r="AM1340"/>
      <c r="AN1340"/>
      <c r="AO1340"/>
      <c r="AP1340"/>
      <c r="AQ1340" s="333"/>
      <c r="AR1340"/>
      <c r="AS1340"/>
      <c r="AT1340"/>
      <c r="AU1340"/>
    </row>
    <row r="1341" spans="1:47" ht="12.75" customHeight="1" x14ac:dyDescent="0.35">
      <c r="A1341" s="311">
        <f>FrontPage!$N$2</f>
        <v>1</v>
      </c>
      <c r="B1341" s="311" t="str">
        <f t="shared" si="189"/>
        <v>RO14317</v>
      </c>
      <c r="C1341" s="311">
        <f t="shared" si="186"/>
        <v>202526</v>
      </c>
      <c r="D1341" s="1148" t="s">
        <v>264</v>
      </c>
      <c r="E1341" s="311">
        <v>431</v>
      </c>
      <c r="F1341" s="311" t="s">
        <v>554</v>
      </c>
      <c r="G1341" s="311">
        <f t="shared" si="185"/>
        <v>0</v>
      </c>
      <c r="H1341" s="1153">
        <f t="shared" ca="1" si="188"/>
        <v>0</v>
      </c>
      <c r="I1341" s="311">
        <f t="shared" si="187"/>
        <v>7</v>
      </c>
      <c r="J1341" s="1151"/>
      <c r="AL1341"/>
      <c r="AM1341"/>
      <c r="AN1341"/>
      <c r="AO1341"/>
      <c r="AP1341"/>
      <c r="AQ1341" s="333"/>
      <c r="AR1341"/>
      <c r="AS1341"/>
      <c r="AT1341"/>
      <c r="AU1341"/>
    </row>
    <row r="1342" spans="1:47" ht="12.75" customHeight="1" x14ac:dyDescent="0.35">
      <c r="A1342" s="311">
        <f>FrontPage!$N$2</f>
        <v>1</v>
      </c>
      <c r="B1342" s="311" t="str">
        <f t="shared" si="189"/>
        <v>RO14318</v>
      </c>
      <c r="C1342" s="311">
        <f t="shared" si="186"/>
        <v>202526</v>
      </c>
      <c r="D1342" s="1148" t="s">
        <v>264</v>
      </c>
      <c r="E1342" s="311">
        <v>431</v>
      </c>
      <c r="F1342" s="311" t="s">
        <v>555</v>
      </c>
      <c r="G1342" s="311">
        <f t="shared" si="185"/>
        <v>0</v>
      </c>
      <c r="H1342" s="1153">
        <f t="shared" ca="1" si="188"/>
        <v>0</v>
      </c>
      <c r="I1342" s="311">
        <f t="shared" si="187"/>
        <v>8</v>
      </c>
      <c r="J1342" s="1151"/>
      <c r="AL1342"/>
      <c r="AM1342"/>
      <c r="AN1342"/>
      <c r="AO1342"/>
      <c r="AP1342"/>
      <c r="AQ1342" s="333"/>
      <c r="AR1342"/>
      <c r="AS1342"/>
      <c r="AT1342"/>
      <c r="AU1342"/>
    </row>
    <row r="1343" spans="1:47" ht="12.75" customHeight="1" x14ac:dyDescent="0.35">
      <c r="A1343" s="311">
        <f>FrontPage!$N$2</f>
        <v>1</v>
      </c>
      <c r="B1343" s="311" t="str">
        <f t="shared" si="189"/>
        <v>RO143110</v>
      </c>
      <c r="C1343" s="311">
        <f t="shared" si="186"/>
        <v>202526</v>
      </c>
      <c r="D1343" s="1148" t="s">
        <v>264</v>
      </c>
      <c r="E1343" s="311">
        <v>431</v>
      </c>
      <c r="F1343" s="311" t="s">
        <v>557</v>
      </c>
      <c r="G1343" s="311">
        <f t="shared" si="185"/>
        <v>0</v>
      </c>
      <c r="H1343" s="1153">
        <f t="shared" ca="1" si="188"/>
        <v>0</v>
      </c>
      <c r="I1343" s="311">
        <f t="shared" si="187"/>
        <v>10</v>
      </c>
      <c r="J1343" s="1151"/>
      <c r="AL1343"/>
      <c r="AM1343"/>
      <c r="AN1343"/>
      <c r="AO1343"/>
      <c r="AP1343"/>
      <c r="AQ1343" s="333"/>
      <c r="AR1343"/>
      <c r="AS1343"/>
      <c r="AT1343"/>
      <c r="AU1343"/>
    </row>
    <row r="1344" spans="1:47" ht="12.75" customHeight="1" x14ac:dyDescent="0.35">
      <c r="A1344" s="311">
        <f>FrontPage!$N$2</f>
        <v>1</v>
      </c>
      <c r="B1344" s="311" t="str">
        <f t="shared" si="189"/>
        <v>RO143111</v>
      </c>
      <c r="C1344" s="311">
        <f t="shared" si="186"/>
        <v>202526</v>
      </c>
      <c r="D1344" s="1148" t="s">
        <v>264</v>
      </c>
      <c r="E1344" s="311">
        <v>431</v>
      </c>
      <c r="F1344" s="311" t="s">
        <v>558</v>
      </c>
      <c r="G1344" s="311">
        <f t="shared" si="185"/>
        <v>0</v>
      </c>
      <c r="H1344" s="1153">
        <f t="shared" ca="1" si="188"/>
        <v>0</v>
      </c>
      <c r="I1344" s="311">
        <f t="shared" si="187"/>
        <v>11</v>
      </c>
      <c r="J1344" s="1151"/>
      <c r="AL1344"/>
      <c r="AM1344"/>
      <c r="AN1344"/>
      <c r="AO1344"/>
      <c r="AP1344"/>
      <c r="AQ1344" s="333"/>
      <c r="AR1344"/>
      <c r="AS1344"/>
      <c r="AT1344"/>
      <c r="AU1344"/>
    </row>
    <row r="1345" spans="1:47" ht="12.75" customHeight="1" x14ac:dyDescent="0.35">
      <c r="A1345" s="311">
        <f>FrontPage!$N$2</f>
        <v>1</v>
      </c>
      <c r="B1345" s="311" t="str">
        <f t="shared" si="189"/>
        <v>RO14321.1</v>
      </c>
      <c r="C1345" s="311">
        <f t="shared" si="186"/>
        <v>202526</v>
      </c>
      <c r="D1345" s="1148" t="s">
        <v>264</v>
      </c>
      <c r="E1345" s="311">
        <v>432</v>
      </c>
      <c r="F1345" s="311" t="s">
        <v>547</v>
      </c>
      <c r="G1345" s="311">
        <f t="shared" si="185"/>
        <v>0</v>
      </c>
      <c r="H1345" s="1153">
        <f t="shared" ca="1" si="188"/>
        <v>0</v>
      </c>
      <c r="I1345" s="311">
        <f t="shared" si="187"/>
        <v>1.1000000000000001</v>
      </c>
      <c r="J1345" s="1151"/>
      <c r="AL1345"/>
      <c r="AM1345"/>
      <c r="AN1345"/>
      <c r="AO1345"/>
      <c r="AP1345"/>
      <c r="AQ1345" s="333"/>
      <c r="AR1345"/>
      <c r="AS1345"/>
      <c r="AT1345"/>
      <c r="AU1345"/>
    </row>
    <row r="1346" spans="1:47" ht="12.75" customHeight="1" x14ac:dyDescent="0.35">
      <c r="A1346" s="311">
        <f>FrontPage!$N$2</f>
        <v>1</v>
      </c>
      <c r="B1346" s="311" t="str">
        <f t="shared" si="189"/>
        <v>RO14321.2</v>
      </c>
      <c r="C1346" s="311">
        <f t="shared" si="186"/>
        <v>202526</v>
      </c>
      <c r="D1346" s="1148" t="s">
        <v>264</v>
      </c>
      <c r="E1346" s="311">
        <v>432</v>
      </c>
      <c r="F1346" s="311" t="s">
        <v>548</v>
      </c>
      <c r="G1346" s="311">
        <f t="shared" si="185"/>
        <v>0</v>
      </c>
      <c r="H1346" s="1153">
        <f t="shared" ca="1" si="188"/>
        <v>0</v>
      </c>
      <c r="I1346" s="311">
        <f t="shared" si="187"/>
        <v>1.2</v>
      </c>
      <c r="J1346" s="1151"/>
      <c r="AL1346"/>
      <c r="AM1346"/>
      <c r="AN1346"/>
      <c r="AO1346"/>
      <c r="AP1346"/>
      <c r="AQ1346" s="333"/>
      <c r="AR1346"/>
      <c r="AS1346"/>
      <c r="AT1346"/>
      <c r="AU1346"/>
    </row>
    <row r="1347" spans="1:47" ht="12.75" customHeight="1" x14ac:dyDescent="0.35">
      <c r="A1347" s="311">
        <f>FrontPage!$N$2</f>
        <v>1</v>
      </c>
      <c r="B1347" s="311" t="str">
        <f t="shared" si="189"/>
        <v>RO14322</v>
      </c>
      <c r="C1347" s="311">
        <f t="shared" si="186"/>
        <v>202526</v>
      </c>
      <c r="D1347" s="1148" t="s">
        <v>264</v>
      </c>
      <c r="E1347" s="311">
        <v>432</v>
      </c>
      <c r="F1347" s="311" t="s">
        <v>546</v>
      </c>
      <c r="G1347" s="311">
        <f t="shared" si="185"/>
        <v>0</v>
      </c>
      <c r="H1347" s="1153">
        <f t="shared" ca="1" si="188"/>
        <v>0</v>
      </c>
      <c r="I1347" s="311">
        <f t="shared" si="187"/>
        <v>2</v>
      </c>
      <c r="J1347" s="1151"/>
      <c r="AL1347"/>
      <c r="AM1347"/>
      <c r="AN1347"/>
      <c r="AO1347"/>
      <c r="AP1347"/>
      <c r="AQ1347" s="333"/>
      <c r="AR1347"/>
      <c r="AS1347"/>
      <c r="AT1347"/>
      <c r="AU1347"/>
    </row>
    <row r="1348" spans="1:47" ht="12.75" customHeight="1" x14ac:dyDescent="0.35">
      <c r="A1348" s="311">
        <f>FrontPage!$N$2</f>
        <v>1</v>
      </c>
      <c r="B1348" s="311" t="str">
        <f t="shared" si="189"/>
        <v>RO14323</v>
      </c>
      <c r="C1348" s="311">
        <f t="shared" si="186"/>
        <v>202526</v>
      </c>
      <c r="D1348" s="1148" t="s">
        <v>264</v>
      </c>
      <c r="E1348" s="311">
        <v>432</v>
      </c>
      <c r="F1348" s="311" t="s">
        <v>549</v>
      </c>
      <c r="G1348" s="311">
        <f t="shared" si="185"/>
        <v>0</v>
      </c>
      <c r="H1348" s="1153">
        <f t="shared" ca="1" si="188"/>
        <v>0</v>
      </c>
      <c r="I1348" s="311">
        <f t="shared" si="187"/>
        <v>3</v>
      </c>
      <c r="J1348" s="1151"/>
      <c r="AL1348"/>
      <c r="AM1348"/>
      <c r="AN1348"/>
      <c r="AO1348"/>
      <c r="AP1348"/>
      <c r="AQ1348" s="333"/>
      <c r="AR1348"/>
      <c r="AS1348"/>
      <c r="AT1348"/>
      <c r="AU1348"/>
    </row>
    <row r="1349" spans="1:47" ht="12.75" customHeight="1" x14ac:dyDescent="0.35">
      <c r="A1349" s="311">
        <f>FrontPage!$N$2</f>
        <v>1</v>
      </c>
      <c r="B1349" s="311" t="str">
        <f t="shared" si="189"/>
        <v>RO14325</v>
      </c>
      <c r="C1349" s="311">
        <f t="shared" si="186"/>
        <v>202526</v>
      </c>
      <c r="D1349" s="1148" t="s">
        <v>264</v>
      </c>
      <c r="E1349" s="311">
        <v>432</v>
      </c>
      <c r="F1349" s="311" t="s">
        <v>551</v>
      </c>
      <c r="G1349" s="311">
        <f t="shared" si="185"/>
        <v>0</v>
      </c>
      <c r="H1349" s="1153">
        <f t="shared" ca="1" si="188"/>
        <v>0</v>
      </c>
      <c r="I1349" s="311">
        <f t="shared" si="187"/>
        <v>5</v>
      </c>
      <c r="J1349" s="1151"/>
      <c r="AL1349"/>
      <c r="AM1349"/>
      <c r="AN1349"/>
      <c r="AO1349"/>
      <c r="AP1349"/>
      <c r="AQ1349" s="333"/>
      <c r="AR1349"/>
      <c r="AS1349"/>
      <c r="AT1349"/>
      <c r="AU1349"/>
    </row>
    <row r="1350" spans="1:47" ht="12.75" customHeight="1" x14ac:dyDescent="0.35">
      <c r="A1350" s="311">
        <f>FrontPage!$N$2</f>
        <v>1</v>
      </c>
      <c r="B1350" s="311" t="str">
        <f t="shared" si="189"/>
        <v>RO14326.1</v>
      </c>
      <c r="C1350" s="311">
        <f t="shared" si="186"/>
        <v>202526</v>
      </c>
      <c r="D1350" s="1148" t="s">
        <v>264</v>
      </c>
      <c r="E1350" s="311">
        <v>432</v>
      </c>
      <c r="F1350" s="311" t="s">
        <v>552</v>
      </c>
      <c r="G1350" s="311">
        <f t="shared" si="185"/>
        <v>0</v>
      </c>
      <c r="H1350" s="1153">
        <f t="shared" ca="1" si="188"/>
        <v>0</v>
      </c>
      <c r="I1350" s="311">
        <f t="shared" si="187"/>
        <v>6.1</v>
      </c>
      <c r="J1350" s="1151"/>
      <c r="AL1350"/>
      <c r="AM1350"/>
      <c r="AN1350"/>
      <c r="AO1350"/>
      <c r="AP1350"/>
      <c r="AQ1350" s="333"/>
      <c r="AR1350"/>
      <c r="AS1350"/>
      <c r="AT1350"/>
      <c r="AU1350"/>
    </row>
    <row r="1351" spans="1:47" ht="12.75" customHeight="1" x14ac:dyDescent="0.35">
      <c r="A1351" s="311">
        <f>FrontPage!$N$2</f>
        <v>1</v>
      </c>
      <c r="B1351" s="311" t="str">
        <f t="shared" si="189"/>
        <v>RO14326.2</v>
      </c>
      <c r="C1351" s="311">
        <f t="shared" si="186"/>
        <v>202526</v>
      </c>
      <c r="D1351" s="1148" t="s">
        <v>264</v>
      </c>
      <c r="E1351" s="311">
        <v>432</v>
      </c>
      <c r="F1351" s="311" t="s">
        <v>553</v>
      </c>
      <c r="G1351" s="311">
        <f t="shared" si="185"/>
        <v>0</v>
      </c>
      <c r="H1351" s="1153">
        <f t="shared" ca="1" si="188"/>
        <v>0</v>
      </c>
      <c r="I1351" s="311">
        <f t="shared" si="187"/>
        <v>6.2</v>
      </c>
      <c r="J1351" s="1151"/>
      <c r="AL1351"/>
      <c r="AM1351"/>
      <c r="AN1351"/>
      <c r="AO1351"/>
      <c r="AP1351"/>
      <c r="AQ1351" s="333"/>
      <c r="AR1351"/>
      <c r="AS1351"/>
      <c r="AT1351"/>
      <c r="AU1351"/>
    </row>
    <row r="1352" spans="1:47" ht="12.75" customHeight="1" x14ac:dyDescent="0.35">
      <c r="A1352" s="311">
        <f>FrontPage!$N$2</f>
        <v>1</v>
      </c>
      <c r="B1352" s="311" t="str">
        <f t="shared" si="189"/>
        <v>RO14327</v>
      </c>
      <c r="C1352" s="311">
        <f t="shared" si="186"/>
        <v>202526</v>
      </c>
      <c r="D1352" s="1148" t="s">
        <v>264</v>
      </c>
      <c r="E1352" s="311">
        <v>432</v>
      </c>
      <c r="F1352" s="311" t="s">
        <v>554</v>
      </c>
      <c r="G1352" s="311">
        <f t="shared" si="185"/>
        <v>0</v>
      </c>
      <c r="H1352" s="1153">
        <f t="shared" ca="1" si="188"/>
        <v>0</v>
      </c>
      <c r="I1352" s="311">
        <f t="shared" si="187"/>
        <v>7</v>
      </c>
      <c r="J1352" s="1151"/>
      <c r="AL1352"/>
      <c r="AM1352"/>
      <c r="AN1352"/>
      <c r="AO1352"/>
      <c r="AP1352"/>
      <c r="AQ1352" s="333"/>
      <c r="AR1352"/>
      <c r="AS1352"/>
      <c r="AT1352"/>
      <c r="AU1352"/>
    </row>
    <row r="1353" spans="1:47" ht="12.75" customHeight="1" x14ac:dyDescent="0.35">
      <c r="A1353" s="311">
        <f>FrontPage!$N$2</f>
        <v>1</v>
      </c>
      <c r="B1353" s="311" t="str">
        <f t="shared" si="189"/>
        <v>RO14328</v>
      </c>
      <c r="C1353" s="311">
        <f t="shared" si="186"/>
        <v>202526</v>
      </c>
      <c r="D1353" s="1148" t="s">
        <v>264</v>
      </c>
      <c r="E1353" s="311">
        <v>432</v>
      </c>
      <c r="F1353" s="311" t="s">
        <v>555</v>
      </c>
      <c r="G1353" s="311">
        <f t="shared" si="185"/>
        <v>0</v>
      </c>
      <c r="H1353" s="1153">
        <f t="shared" ca="1" si="188"/>
        <v>0</v>
      </c>
      <c r="I1353" s="311">
        <f t="shared" si="187"/>
        <v>8</v>
      </c>
      <c r="J1353" s="1151"/>
      <c r="AL1353"/>
      <c r="AM1353"/>
      <c r="AN1353"/>
      <c r="AO1353"/>
      <c r="AP1353"/>
      <c r="AQ1353" s="333"/>
      <c r="AR1353"/>
      <c r="AS1353"/>
      <c r="AT1353"/>
      <c r="AU1353"/>
    </row>
    <row r="1354" spans="1:47" ht="12.75" customHeight="1" x14ac:dyDescent="0.35">
      <c r="A1354" s="311">
        <f>FrontPage!$N$2</f>
        <v>1</v>
      </c>
      <c r="B1354" s="311" t="str">
        <f t="shared" si="189"/>
        <v>RO143210</v>
      </c>
      <c r="C1354" s="311">
        <f t="shared" si="186"/>
        <v>202526</v>
      </c>
      <c r="D1354" s="1148" t="s">
        <v>264</v>
      </c>
      <c r="E1354" s="311">
        <v>432</v>
      </c>
      <c r="F1354" s="311" t="s">
        <v>557</v>
      </c>
      <c r="G1354" s="311">
        <f t="shared" ref="G1354:G1388" si="190">UANumber</f>
        <v>0</v>
      </c>
      <c r="H1354" s="1153">
        <f t="shared" ca="1" si="188"/>
        <v>0</v>
      </c>
      <c r="I1354" s="311">
        <f t="shared" si="187"/>
        <v>10</v>
      </c>
      <c r="J1354" s="1151"/>
      <c r="AL1354"/>
      <c r="AM1354"/>
      <c r="AN1354"/>
      <c r="AO1354"/>
      <c r="AP1354"/>
      <c r="AQ1354" s="333"/>
      <c r="AR1354"/>
      <c r="AS1354"/>
      <c r="AT1354"/>
      <c r="AU1354"/>
    </row>
    <row r="1355" spans="1:47" ht="12.75" customHeight="1" x14ac:dyDescent="0.35">
      <c r="A1355" s="311">
        <f>FrontPage!$N$2</f>
        <v>1</v>
      </c>
      <c r="B1355" s="311" t="str">
        <f t="shared" si="189"/>
        <v>RO143211</v>
      </c>
      <c r="C1355" s="311">
        <f t="shared" si="186"/>
        <v>202526</v>
      </c>
      <c r="D1355" s="1148" t="s">
        <v>264</v>
      </c>
      <c r="E1355" s="311">
        <v>432</v>
      </c>
      <c r="F1355" s="311" t="s">
        <v>558</v>
      </c>
      <c r="G1355" s="311">
        <f t="shared" si="190"/>
        <v>0</v>
      </c>
      <c r="H1355" s="1153">
        <f t="shared" ca="1" si="188"/>
        <v>0</v>
      </c>
      <c r="I1355" s="311">
        <f t="shared" si="187"/>
        <v>11</v>
      </c>
      <c r="J1355" s="1151"/>
      <c r="AL1355"/>
      <c r="AM1355"/>
      <c r="AN1355"/>
      <c r="AO1355"/>
      <c r="AP1355"/>
      <c r="AQ1355" s="333"/>
      <c r="AR1355"/>
      <c r="AS1355"/>
      <c r="AT1355"/>
      <c r="AU1355"/>
    </row>
    <row r="1356" spans="1:47" ht="12.75" customHeight="1" x14ac:dyDescent="0.35">
      <c r="A1356" s="311">
        <f>FrontPage!$N$2</f>
        <v>1</v>
      </c>
      <c r="B1356" s="311" t="str">
        <f t="shared" si="189"/>
        <v>RO14331.1</v>
      </c>
      <c r="C1356" s="311">
        <f t="shared" si="186"/>
        <v>202526</v>
      </c>
      <c r="D1356" s="1148" t="s">
        <v>264</v>
      </c>
      <c r="E1356" s="311">
        <v>433</v>
      </c>
      <c r="F1356" s="311" t="s">
        <v>547</v>
      </c>
      <c r="G1356" s="311">
        <f t="shared" si="190"/>
        <v>0</v>
      </c>
      <c r="H1356" s="1153">
        <f t="shared" ca="1" si="188"/>
        <v>0</v>
      </c>
      <c r="I1356" s="311">
        <f t="shared" si="187"/>
        <v>1.1000000000000001</v>
      </c>
      <c r="J1356" s="1151"/>
      <c r="AL1356"/>
      <c r="AM1356"/>
      <c r="AN1356"/>
      <c r="AO1356"/>
      <c r="AP1356"/>
      <c r="AQ1356" s="333"/>
      <c r="AR1356"/>
      <c r="AS1356"/>
      <c r="AT1356"/>
      <c r="AU1356"/>
    </row>
    <row r="1357" spans="1:47" ht="12.75" customHeight="1" x14ac:dyDescent="0.35">
      <c r="A1357" s="311">
        <f>FrontPage!$N$2</f>
        <v>1</v>
      </c>
      <c r="B1357" s="311" t="str">
        <f t="shared" si="189"/>
        <v>RO14331.2</v>
      </c>
      <c r="C1357" s="311">
        <f t="shared" si="186"/>
        <v>202526</v>
      </c>
      <c r="D1357" s="1148" t="s">
        <v>264</v>
      </c>
      <c r="E1357" s="311">
        <v>433</v>
      </c>
      <c r="F1357" s="311" t="s">
        <v>548</v>
      </c>
      <c r="G1357" s="311">
        <f t="shared" si="190"/>
        <v>0</v>
      </c>
      <c r="H1357" s="1153">
        <f t="shared" ca="1" si="188"/>
        <v>0</v>
      </c>
      <c r="I1357" s="311">
        <f t="shared" si="187"/>
        <v>1.2</v>
      </c>
      <c r="J1357" s="1151"/>
      <c r="AL1357"/>
      <c r="AM1357"/>
      <c r="AN1357"/>
      <c r="AO1357"/>
      <c r="AP1357"/>
      <c r="AQ1357" s="333"/>
      <c r="AR1357"/>
      <c r="AS1357"/>
      <c r="AT1357"/>
      <c r="AU1357"/>
    </row>
    <row r="1358" spans="1:47" ht="12.75" customHeight="1" x14ac:dyDescent="0.35">
      <c r="A1358" s="311">
        <f>FrontPage!$N$2</f>
        <v>1</v>
      </c>
      <c r="B1358" s="311" t="str">
        <f t="shared" si="189"/>
        <v>RO14332</v>
      </c>
      <c r="C1358" s="311">
        <f t="shared" si="186"/>
        <v>202526</v>
      </c>
      <c r="D1358" s="1148" t="s">
        <v>264</v>
      </c>
      <c r="E1358" s="311">
        <v>433</v>
      </c>
      <c r="F1358" s="311" t="s">
        <v>546</v>
      </c>
      <c r="G1358" s="311">
        <f t="shared" si="190"/>
        <v>0</v>
      </c>
      <c r="H1358" s="1153">
        <f t="shared" ca="1" si="188"/>
        <v>0</v>
      </c>
      <c r="I1358" s="311">
        <f t="shared" si="187"/>
        <v>2</v>
      </c>
      <c r="J1358" s="1151"/>
      <c r="AL1358"/>
      <c r="AM1358"/>
      <c r="AN1358"/>
      <c r="AO1358"/>
      <c r="AP1358"/>
      <c r="AQ1358" s="333"/>
      <c r="AR1358"/>
      <c r="AS1358"/>
      <c r="AT1358"/>
      <c r="AU1358"/>
    </row>
    <row r="1359" spans="1:47" ht="12.75" customHeight="1" x14ac:dyDescent="0.35">
      <c r="A1359" s="311">
        <f>FrontPage!$N$2</f>
        <v>1</v>
      </c>
      <c r="B1359" s="311" t="str">
        <f t="shared" si="189"/>
        <v>RO14333</v>
      </c>
      <c r="C1359" s="311">
        <f t="shared" si="186"/>
        <v>202526</v>
      </c>
      <c r="D1359" s="1148" t="s">
        <v>264</v>
      </c>
      <c r="E1359" s="311">
        <v>433</v>
      </c>
      <c r="F1359" s="311" t="s">
        <v>549</v>
      </c>
      <c r="G1359" s="311">
        <f t="shared" si="190"/>
        <v>0</v>
      </c>
      <c r="H1359" s="1153">
        <f t="shared" ca="1" si="188"/>
        <v>0</v>
      </c>
      <c r="I1359" s="311">
        <f t="shared" si="187"/>
        <v>3</v>
      </c>
      <c r="J1359" s="1151"/>
      <c r="AL1359"/>
      <c r="AM1359"/>
      <c r="AN1359"/>
      <c r="AO1359"/>
      <c r="AP1359"/>
      <c r="AQ1359" s="333"/>
      <c r="AR1359"/>
      <c r="AS1359"/>
      <c r="AT1359"/>
      <c r="AU1359"/>
    </row>
    <row r="1360" spans="1:47" ht="12.75" customHeight="1" x14ac:dyDescent="0.35">
      <c r="A1360" s="311">
        <f>FrontPage!$N$2</f>
        <v>1</v>
      </c>
      <c r="B1360" s="311" t="str">
        <f t="shared" si="189"/>
        <v>RO14335</v>
      </c>
      <c r="C1360" s="311">
        <f t="shared" si="186"/>
        <v>202526</v>
      </c>
      <c r="D1360" s="1148" t="s">
        <v>264</v>
      </c>
      <c r="E1360" s="311">
        <v>433</v>
      </c>
      <c r="F1360" s="311" t="s">
        <v>551</v>
      </c>
      <c r="G1360" s="311">
        <f t="shared" si="190"/>
        <v>0</v>
      </c>
      <c r="H1360" s="1153">
        <f t="shared" ca="1" si="188"/>
        <v>0</v>
      </c>
      <c r="I1360" s="311">
        <f t="shared" si="187"/>
        <v>5</v>
      </c>
      <c r="J1360" s="1151"/>
      <c r="AL1360"/>
      <c r="AM1360"/>
      <c r="AN1360"/>
      <c r="AO1360"/>
      <c r="AP1360"/>
      <c r="AQ1360" s="333"/>
      <c r="AR1360"/>
      <c r="AS1360"/>
      <c r="AT1360"/>
      <c r="AU1360"/>
    </row>
    <row r="1361" spans="1:47" ht="12.75" customHeight="1" x14ac:dyDescent="0.35">
      <c r="A1361" s="311">
        <f>FrontPage!$N$2</f>
        <v>1</v>
      </c>
      <c r="B1361" s="311" t="str">
        <f t="shared" si="189"/>
        <v>RO14336.1</v>
      </c>
      <c r="C1361" s="311">
        <f t="shared" si="186"/>
        <v>202526</v>
      </c>
      <c r="D1361" s="1148" t="s">
        <v>264</v>
      </c>
      <c r="E1361" s="311">
        <v>433</v>
      </c>
      <c r="F1361" s="311" t="s">
        <v>552</v>
      </c>
      <c r="G1361" s="311">
        <f t="shared" si="190"/>
        <v>0</v>
      </c>
      <c r="H1361" s="1153">
        <f t="shared" ca="1" si="188"/>
        <v>0</v>
      </c>
      <c r="I1361" s="311">
        <f t="shared" si="187"/>
        <v>6.1</v>
      </c>
      <c r="J1361" s="1151"/>
      <c r="AL1361"/>
      <c r="AM1361"/>
      <c r="AN1361"/>
      <c r="AO1361"/>
      <c r="AP1361"/>
      <c r="AQ1361" s="333"/>
      <c r="AR1361"/>
      <c r="AS1361"/>
      <c r="AT1361"/>
      <c r="AU1361"/>
    </row>
    <row r="1362" spans="1:47" ht="12.75" customHeight="1" x14ac:dyDescent="0.35">
      <c r="A1362" s="311">
        <f>FrontPage!$N$2</f>
        <v>1</v>
      </c>
      <c r="B1362" s="311" t="str">
        <f t="shared" si="189"/>
        <v>RO14336.2</v>
      </c>
      <c r="C1362" s="311">
        <f t="shared" si="186"/>
        <v>202526</v>
      </c>
      <c r="D1362" s="1148" t="s">
        <v>264</v>
      </c>
      <c r="E1362" s="311">
        <v>433</v>
      </c>
      <c r="F1362" s="311" t="s">
        <v>553</v>
      </c>
      <c r="G1362" s="311">
        <f t="shared" si="190"/>
        <v>0</v>
      </c>
      <c r="H1362" s="1153">
        <f t="shared" ca="1" si="188"/>
        <v>0</v>
      </c>
      <c r="I1362" s="311">
        <f t="shared" si="187"/>
        <v>6.2</v>
      </c>
      <c r="J1362" s="1151"/>
      <c r="AL1362"/>
      <c r="AM1362"/>
      <c r="AN1362"/>
      <c r="AO1362"/>
      <c r="AP1362"/>
      <c r="AQ1362" s="333"/>
      <c r="AR1362"/>
      <c r="AS1362"/>
      <c r="AT1362"/>
      <c r="AU1362"/>
    </row>
    <row r="1363" spans="1:47" ht="12.75" customHeight="1" x14ac:dyDescent="0.35">
      <c r="A1363" s="311">
        <f>FrontPage!$N$2</f>
        <v>1</v>
      </c>
      <c r="B1363" s="311" t="str">
        <f t="shared" si="189"/>
        <v>RO14337</v>
      </c>
      <c r="C1363" s="311">
        <f t="shared" si="186"/>
        <v>202526</v>
      </c>
      <c r="D1363" s="1148" t="s">
        <v>264</v>
      </c>
      <c r="E1363" s="311">
        <v>433</v>
      </c>
      <c r="F1363" s="311" t="s">
        <v>554</v>
      </c>
      <c r="G1363" s="311">
        <f t="shared" si="190"/>
        <v>0</v>
      </c>
      <c r="H1363" s="1153">
        <f t="shared" ca="1" si="188"/>
        <v>0</v>
      </c>
      <c r="I1363" s="311">
        <f t="shared" si="187"/>
        <v>7</v>
      </c>
      <c r="J1363" s="1151"/>
      <c r="AL1363"/>
      <c r="AM1363"/>
      <c r="AN1363"/>
      <c r="AO1363"/>
      <c r="AP1363"/>
      <c r="AQ1363" s="333"/>
      <c r="AR1363"/>
      <c r="AS1363"/>
      <c r="AT1363"/>
      <c r="AU1363"/>
    </row>
    <row r="1364" spans="1:47" ht="12.75" customHeight="1" x14ac:dyDescent="0.35">
      <c r="A1364" s="311">
        <f>FrontPage!$N$2</f>
        <v>1</v>
      </c>
      <c r="B1364" s="311" t="str">
        <f t="shared" si="189"/>
        <v>RO14338</v>
      </c>
      <c r="C1364" s="311">
        <f t="shared" si="186"/>
        <v>202526</v>
      </c>
      <c r="D1364" s="1148" t="s">
        <v>264</v>
      </c>
      <c r="E1364" s="311">
        <v>433</v>
      </c>
      <c r="F1364" s="311" t="s">
        <v>555</v>
      </c>
      <c r="G1364" s="311">
        <f t="shared" si="190"/>
        <v>0</v>
      </c>
      <c r="H1364" s="1153">
        <f t="shared" ca="1" si="188"/>
        <v>0</v>
      </c>
      <c r="I1364" s="311">
        <f t="shared" si="187"/>
        <v>8</v>
      </c>
      <c r="J1364" s="1151"/>
      <c r="AL1364"/>
      <c r="AM1364"/>
      <c r="AN1364"/>
      <c r="AO1364"/>
      <c r="AP1364"/>
      <c r="AQ1364" s="333"/>
      <c r="AR1364"/>
      <c r="AS1364"/>
      <c r="AT1364"/>
      <c r="AU1364"/>
    </row>
    <row r="1365" spans="1:47" ht="12.75" customHeight="1" x14ac:dyDescent="0.35">
      <c r="A1365" s="311">
        <f>FrontPage!$N$2</f>
        <v>1</v>
      </c>
      <c r="B1365" s="311" t="str">
        <f t="shared" si="189"/>
        <v>RO143310</v>
      </c>
      <c r="C1365" s="311">
        <f t="shared" si="186"/>
        <v>202526</v>
      </c>
      <c r="D1365" s="1148" t="s">
        <v>264</v>
      </c>
      <c r="E1365" s="311">
        <v>433</v>
      </c>
      <c r="F1365" s="311" t="s">
        <v>557</v>
      </c>
      <c r="G1365" s="311">
        <f t="shared" si="190"/>
        <v>0</v>
      </c>
      <c r="H1365" s="1153">
        <f t="shared" ca="1" si="188"/>
        <v>0</v>
      </c>
      <c r="I1365" s="311">
        <f t="shared" si="187"/>
        <v>10</v>
      </c>
      <c r="J1365" s="1151"/>
      <c r="AL1365"/>
      <c r="AM1365"/>
      <c r="AN1365"/>
      <c r="AO1365"/>
      <c r="AP1365"/>
      <c r="AQ1365" s="333"/>
      <c r="AR1365"/>
      <c r="AS1365"/>
      <c r="AT1365"/>
      <c r="AU1365"/>
    </row>
    <row r="1366" spans="1:47" ht="12.75" customHeight="1" x14ac:dyDescent="0.35">
      <c r="A1366" s="311">
        <f>FrontPage!$N$2</f>
        <v>1</v>
      </c>
      <c r="B1366" s="311" t="str">
        <f t="shared" si="189"/>
        <v>RO143311</v>
      </c>
      <c r="C1366" s="311">
        <f t="shared" si="186"/>
        <v>202526</v>
      </c>
      <c r="D1366" s="1148" t="s">
        <v>264</v>
      </c>
      <c r="E1366" s="311">
        <v>433</v>
      </c>
      <c r="F1366" s="311" t="s">
        <v>558</v>
      </c>
      <c r="G1366" s="311">
        <f t="shared" si="190"/>
        <v>0</v>
      </c>
      <c r="H1366" s="1153">
        <f t="shared" ca="1" si="188"/>
        <v>0</v>
      </c>
      <c r="I1366" s="311">
        <f t="shared" si="187"/>
        <v>11</v>
      </c>
      <c r="J1366" s="1151"/>
      <c r="AL1366"/>
      <c r="AM1366"/>
      <c r="AN1366"/>
      <c r="AO1366"/>
      <c r="AP1366"/>
      <c r="AQ1366" s="333"/>
      <c r="AR1366"/>
      <c r="AS1366"/>
      <c r="AT1366"/>
      <c r="AU1366"/>
    </row>
    <row r="1367" spans="1:47" ht="12.75" customHeight="1" x14ac:dyDescent="0.35">
      <c r="A1367" s="311">
        <f>FrontPage!$N$2</f>
        <v>1</v>
      </c>
      <c r="B1367" s="311" t="str">
        <f t="shared" si="189"/>
        <v>RO14341.1</v>
      </c>
      <c r="C1367" s="311">
        <f t="shared" si="186"/>
        <v>202526</v>
      </c>
      <c r="D1367" s="1148" t="s">
        <v>264</v>
      </c>
      <c r="E1367" s="311">
        <v>434</v>
      </c>
      <c r="F1367" s="311" t="s">
        <v>547</v>
      </c>
      <c r="G1367" s="311">
        <f t="shared" si="190"/>
        <v>0</v>
      </c>
      <c r="H1367" s="1153">
        <f t="shared" ca="1" si="188"/>
        <v>0</v>
      </c>
      <c r="I1367" s="311">
        <f t="shared" si="187"/>
        <v>1.1000000000000001</v>
      </c>
      <c r="J1367" s="1151"/>
      <c r="AL1367"/>
      <c r="AM1367"/>
      <c r="AN1367"/>
      <c r="AO1367"/>
      <c r="AP1367"/>
      <c r="AQ1367" s="333"/>
      <c r="AR1367"/>
      <c r="AS1367"/>
      <c r="AT1367"/>
      <c r="AU1367"/>
    </row>
    <row r="1368" spans="1:47" ht="12.75" customHeight="1" x14ac:dyDescent="0.35">
      <c r="A1368" s="311">
        <f>FrontPage!$N$2</f>
        <v>1</v>
      </c>
      <c r="B1368" s="311" t="str">
        <f t="shared" si="189"/>
        <v>RO14341.2</v>
      </c>
      <c r="C1368" s="311">
        <f t="shared" si="186"/>
        <v>202526</v>
      </c>
      <c r="D1368" s="1148" t="s">
        <v>264</v>
      </c>
      <c r="E1368" s="311">
        <v>434</v>
      </c>
      <c r="F1368" s="311" t="s">
        <v>548</v>
      </c>
      <c r="G1368" s="311">
        <f t="shared" si="190"/>
        <v>0</v>
      </c>
      <c r="H1368" s="1153">
        <f t="shared" ca="1" si="188"/>
        <v>0</v>
      </c>
      <c r="I1368" s="311">
        <f t="shared" si="187"/>
        <v>1.2</v>
      </c>
      <c r="J1368" s="1151"/>
      <c r="AL1368"/>
      <c r="AM1368"/>
      <c r="AN1368"/>
      <c r="AO1368"/>
      <c r="AP1368"/>
      <c r="AQ1368" s="333"/>
      <c r="AR1368"/>
      <c r="AS1368"/>
      <c r="AT1368"/>
      <c r="AU1368"/>
    </row>
    <row r="1369" spans="1:47" ht="12.75" customHeight="1" x14ac:dyDescent="0.35">
      <c r="A1369" s="311">
        <f>FrontPage!$N$2</f>
        <v>1</v>
      </c>
      <c r="B1369" s="311" t="str">
        <f t="shared" si="189"/>
        <v>RO14342</v>
      </c>
      <c r="C1369" s="311">
        <f t="shared" si="186"/>
        <v>202526</v>
      </c>
      <c r="D1369" s="1148" t="s">
        <v>264</v>
      </c>
      <c r="E1369" s="311">
        <v>434</v>
      </c>
      <c r="F1369" s="311" t="s">
        <v>546</v>
      </c>
      <c r="G1369" s="311">
        <f t="shared" si="190"/>
        <v>0</v>
      </c>
      <c r="H1369" s="1153">
        <f t="shared" ca="1" si="188"/>
        <v>0</v>
      </c>
      <c r="I1369" s="311">
        <f t="shared" si="187"/>
        <v>2</v>
      </c>
      <c r="J1369" s="1151"/>
      <c r="AL1369"/>
      <c r="AM1369"/>
      <c r="AN1369"/>
      <c r="AO1369"/>
      <c r="AP1369"/>
      <c r="AQ1369" s="333"/>
      <c r="AR1369"/>
      <c r="AS1369"/>
      <c r="AT1369"/>
      <c r="AU1369"/>
    </row>
    <row r="1370" spans="1:47" ht="12.75" customHeight="1" x14ac:dyDescent="0.35">
      <c r="A1370" s="311">
        <f>FrontPage!$N$2</f>
        <v>1</v>
      </c>
      <c r="B1370" s="311" t="str">
        <f t="shared" si="189"/>
        <v>RO14343</v>
      </c>
      <c r="C1370" s="311">
        <f t="shared" si="186"/>
        <v>202526</v>
      </c>
      <c r="D1370" s="1148" t="s">
        <v>264</v>
      </c>
      <c r="E1370" s="311">
        <v>434</v>
      </c>
      <c r="F1370" s="311" t="s">
        <v>549</v>
      </c>
      <c r="G1370" s="311">
        <f t="shared" si="190"/>
        <v>0</v>
      </c>
      <c r="H1370" s="1153">
        <f t="shared" ca="1" si="188"/>
        <v>0</v>
      </c>
      <c r="I1370" s="311">
        <f t="shared" si="187"/>
        <v>3</v>
      </c>
      <c r="J1370" s="1151"/>
      <c r="AL1370"/>
      <c r="AM1370"/>
      <c r="AN1370"/>
      <c r="AO1370"/>
      <c r="AP1370"/>
      <c r="AQ1370" s="333"/>
      <c r="AR1370"/>
      <c r="AS1370"/>
      <c r="AT1370"/>
      <c r="AU1370"/>
    </row>
    <row r="1371" spans="1:47" ht="12.75" customHeight="1" x14ac:dyDescent="0.35">
      <c r="A1371" s="311">
        <f>FrontPage!$N$2</f>
        <v>1</v>
      </c>
      <c r="B1371" s="311" t="str">
        <f t="shared" si="189"/>
        <v>RO14345</v>
      </c>
      <c r="C1371" s="311">
        <f t="shared" si="186"/>
        <v>202526</v>
      </c>
      <c r="D1371" s="1148" t="s">
        <v>264</v>
      </c>
      <c r="E1371" s="311">
        <v>434</v>
      </c>
      <c r="F1371" s="311" t="s">
        <v>551</v>
      </c>
      <c r="G1371" s="311">
        <f t="shared" si="190"/>
        <v>0</v>
      </c>
      <c r="H1371" s="1153">
        <f t="shared" ca="1" si="188"/>
        <v>0</v>
      </c>
      <c r="I1371" s="311">
        <f t="shared" si="187"/>
        <v>5</v>
      </c>
      <c r="J1371" s="1151"/>
      <c r="AL1371"/>
      <c r="AM1371"/>
      <c r="AN1371"/>
      <c r="AO1371"/>
      <c r="AP1371"/>
      <c r="AQ1371" s="333"/>
      <c r="AR1371"/>
      <c r="AS1371"/>
      <c r="AT1371"/>
      <c r="AU1371"/>
    </row>
    <row r="1372" spans="1:47" ht="12.75" customHeight="1" x14ac:dyDescent="0.35">
      <c r="A1372" s="311">
        <f>FrontPage!$N$2</f>
        <v>1</v>
      </c>
      <c r="B1372" s="311" t="str">
        <f t="shared" si="189"/>
        <v>RO14346.1</v>
      </c>
      <c r="C1372" s="311">
        <f t="shared" si="186"/>
        <v>202526</v>
      </c>
      <c r="D1372" s="1148" t="s">
        <v>264</v>
      </c>
      <c r="E1372" s="311">
        <v>434</v>
      </c>
      <c r="F1372" s="311" t="s">
        <v>552</v>
      </c>
      <c r="G1372" s="311">
        <f t="shared" si="190"/>
        <v>0</v>
      </c>
      <c r="H1372" s="1153">
        <f t="shared" ca="1" si="188"/>
        <v>0</v>
      </c>
      <c r="I1372" s="311">
        <f t="shared" si="187"/>
        <v>6.1</v>
      </c>
      <c r="J1372" s="1151"/>
      <c r="AL1372"/>
      <c r="AM1372"/>
      <c r="AN1372"/>
      <c r="AO1372"/>
      <c r="AP1372"/>
      <c r="AQ1372" s="333"/>
      <c r="AR1372"/>
      <c r="AS1372"/>
      <c r="AT1372"/>
      <c r="AU1372"/>
    </row>
    <row r="1373" spans="1:47" ht="12.75" customHeight="1" x14ac:dyDescent="0.35">
      <c r="A1373" s="311">
        <f>FrontPage!$N$2</f>
        <v>1</v>
      </c>
      <c r="B1373" s="311" t="str">
        <f t="shared" si="189"/>
        <v>RO14346.2</v>
      </c>
      <c r="C1373" s="311">
        <f t="shared" si="186"/>
        <v>202526</v>
      </c>
      <c r="D1373" s="1148" t="s">
        <v>264</v>
      </c>
      <c r="E1373" s="311">
        <v>434</v>
      </c>
      <c r="F1373" s="311" t="s">
        <v>553</v>
      </c>
      <c r="G1373" s="311">
        <f t="shared" si="190"/>
        <v>0</v>
      </c>
      <c r="H1373" s="1153">
        <f t="shared" ca="1" si="188"/>
        <v>0</v>
      </c>
      <c r="I1373" s="311">
        <f t="shared" si="187"/>
        <v>6.2</v>
      </c>
      <c r="J1373" s="1151"/>
      <c r="AL1373"/>
      <c r="AM1373"/>
      <c r="AN1373"/>
      <c r="AO1373"/>
      <c r="AP1373"/>
      <c r="AQ1373" s="333"/>
      <c r="AR1373"/>
      <c r="AS1373"/>
      <c r="AT1373"/>
      <c r="AU1373"/>
    </row>
    <row r="1374" spans="1:47" ht="12.75" customHeight="1" x14ac:dyDescent="0.35">
      <c r="A1374" s="311">
        <f>FrontPage!$N$2</f>
        <v>1</v>
      </c>
      <c r="B1374" s="311" t="str">
        <f t="shared" si="189"/>
        <v>RO14347</v>
      </c>
      <c r="C1374" s="311">
        <f t="shared" si="186"/>
        <v>202526</v>
      </c>
      <c r="D1374" s="1148" t="s">
        <v>264</v>
      </c>
      <c r="E1374" s="311">
        <v>434</v>
      </c>
      <c r="F1374" s="311" t="s">
        <v>554</v>
      </c>
      <c r="G1374" s="311">
        <f t="shared" si="190"/>
        <v>0</v>
      </c>
      <c r="H1374" s="1153">
        <f t="shared" ca="1" si="188"/>
        <v>0</v>
      </c>
      <c r="I1374" s="311">
        <f t="shared" si="187"/>
        <v>7</v>
      </c>
      <c r="J1374" s="1151"/>
      <c r="AL1374"/>
      <c r="AM1374"/>
      <c r="AN1374"/>
      <c r="AO1374"/>
      <c r="AP1374"/>
      <c r="AQ1374" s="333"/>
      <c r="AR1374"/>
      <c r="AS1374"/>
      <c r="AT1374"/>
      <c r="AU1374"/>
    </row>
    <row r="1375" spans="1:47" ht="12.75" customHeight="1" x14ac:dyDescent="0.35">
      <c r="A1375" s="311">
        <f>FrontPage!$N$2</f>
        <v>1</v>
      </c>
      <c r="B1375" s="311" t="str">
        <f t="shared" si="189"/>
        <v>RO14348</v>
      </c>
      <c r="C1375" s="311">
        <f t="shared" si="186"/>
        <v>202526</v>
      </c>
      <c r="D1375" s="1148" t="s">
        <v>264</v>
      </c>
      <c r="E1375" s="311">
        <v>434</v>
      </c>
      <c r="F1375" s="311" t="s">
        <v>555</v>
      </c>
      <c r="G1375" s="311">
        <f t="shared" si="190"/>
        <v>0</v>
      </c>
      <c r="H1375" s="1153">
        <f t="shared" ca="1" si="188"/>
        <v>0</v>
      </c>
      <c r="I1375" s="311">
        <f t="shared" si="187"/>
        <v>8</v>
      </c>
      <c r="J1375" s="1151"/>
      <c r="AL1375"/>
      <c r="AM1375"/>
      <c r="AN1375"/>
      <c r="AO1375"/>
      <c r="AP1375"/>
      <c r="AQ1375" s="333"/>
      <c r="AR1375"/>
      <c r="AS1375"/>
      <c r="AT1375"/>
      <c r="AU1375"/>
    </row>
    <row r="1376" spans="1:47" ht="12.75" customHeight="1" x14ac:dyDescent="0.35">
      <c r="A1376" s="311">
        <f>FrontPage!$N$2</f>
        <v>1</v>
      </c>
      <c r="B1376" s="311" t="str">
        <f t="shared" si="189"/>
        <v>RO143410</v>
      </c>
      <c r="C1376" s="311">
        <f t="shared" si="186"/>
        <v>202526</v>
      </c>
      <c r="D1376" s="1148" t="s">
        <v>264</v>
      </c>
      <c r="E1376" s="311">
        <v>434</v>
      </c>
      <c r="F1376" s="311" t="s">
        <v>557</v>
      </c>
      <c r="G1376" s="311">
        <f t="shared" si="190"/>
        <v>0</v>
      </c>
      <c r="H1376" s="1153">
        <f t="shared" ca="1" si="188"/>
        <v>0</v>
      </c>
      <c r="I1376" s="311">
        <f t="shared" si="187"/>
        <v>10</v>
      </c>
      <c r="J1376" s="1151"/>
      <c r="AL1376"/>
      <c r="AM1376"/>
      <c r="AN1376"/>
      <c r="AO1376"/>
      <c r="AP1376"/>
      <c r="AQ1376" s="333"/>
      <c r="AR1376"/>
      <c r="AS1376"/>
      <c r="AT1376"/>
      <c r="AU1376"/>
    </row>
    <row r="1377" spans="1:47" ht="12.75" customHeight="1" x14ac:dyDescent="0.35">
      <c r="A1377" s="311">
        <f>FrontPage!$N$2</f>
        <v>1</v>
      </c>
      <c r="B1377" s="311" t="str">
        <f t="shared" si="189"/>
        <v>RO143411</v>
      </c>
      <c r="C1377" s="311">
        <f t="shared" ref="C1377:C1388" si="191">year</f>
        <v>202526</v>
      </c>
      <c r="D1377" s="1148" t="s">
        <v>264</v>
      </c>
      <c r="E1377" s="311">
        <v>434</v>
      </c>
      <c r="F1377" s="311" t="s">
        <v>558</v>
      </c>
      <c r="G1377" s="311">
        <f t="shared" si="190"/>
        <v>0</v>
      </c>
      <c r="H1377" s="1153">
        <f t="shared" ca="1" si="188"/>
        <v>0</v>
      </c>
      <c r="I1377" s="311">
        <f t="shared" si="187"/>
        <v>11</v>
      </c>
      <c r="J1377" s="1151"/>
      <c r="AL1377"/>
      <c r="AM1377"/>
      <c r="AN1377"/>
      <c r="AO1377"/>
      <c r="AP1377"/>
      <c r="AQ1377" s="333"/>
      <c r="AR1377"/>
      <c r="AS1377"/>
      <c r="AT1377"/>
      <c r="AU1377"/>
    </row>
    <row r="1378" spans="1:47" ht="12.75" customHeight="1" x14ac:dyDescent="0.35">
      <c r="A1378" s="311">
        <f>FrontPage!$N$2</f>
        <v>1</v>
      </c>
      <c r="B1378" s="311" t="str">
        <f t="shared" si="189"/>
        <v>RO14351.1</v>
      </c>
      <c r="C1378" s="311">
        <f t="shared" si="191"/>
        <v>202526</v>
      </c>
      <c r="D1378" s="1148" t="s">
        <v>264</v>
      </c>
      <c r="E1378" s="311">
        <v>435</v>
      </c>
      <c r="F1378" s="311" t="s">
        <v>547</v>
      </c>
      <c r="G1378" s="311">
        <f t="shared" si="190"/>
        <v>0</v>
      </c>
      <c r="H1378" s="1153">
        <f t="shared" ca="1" si="188"/>
        <v>0</v>
      </c>
      <c r="I1378" s="311">
        <f t="shared" ref="I1378:I1440" si="192">VLOOKUP(F1378,CIndex,2,FALSE)</f>
        <v>1.1000000000000001</v>
      </c>
      <c r="J1378" s="1151"/>
      <c r="AL1378"/>
      <c r="AM1378"/>
      <c r="AN1378"/>
      <c r="AO1378"/>
      <c r="AP1378"/>
      <c r="AQ1378" s="333"/>
      <c r="AR1378"/>
      <c r="AS1378"/>
      <c r="AT1378"/>
      <c r="AU1378"/>
    </row>
    <row r="1379" spans="1:47" ht="12.75" customHeight="1" x14ac:dyDescent="0.35">
      <c r="A1379" s="311">
        <f>FrontPage!$N$2</f>
        <v>1</v>
      </c>
      <c r="B1379" s="311" t="str">
        <f t="shared" si="189"/>
        <v>RO14351.2</v>
      </c>
      <c r="C1379" s="311">
        <f t="shared" si="191"/>
        <v>202526</v>
      </c>
      <c r="D1379" s="1148" t="s">
        <v>264</v>
      </c>
      <c r="E1379" s="311">
        <v>435</v>
      </c>
      <c r="F1379" s="311" t="s">
        <v>548</v>
      </c>
      <c r="G1379" s="311">
        <f t="shared" si="190"/>
        <v>0</v>
      </c>
      <c r="H1379" s="1153">
        <f t="shared" ca="1" si="188"/>
        <v>0</v>
      </c>
      <c r="I1379" s="311">
        <f t="shared" si="192"/>
        <v>1.2</v>
      </c>
      <c r="J1379" s="1151"/>
      <c r="AL1379"/>
      <c r="AM1379"/>
      <c r="AN1379"/>
      <c r="AO1379"/>
      <c r="AP1379"/>
      <c r="AQ1379" s="333"/>
      <c r="AR1379"/>
      <c r="AS1379"/>
      <c r="AT1379"/>
      <c r="AU1379"/>
    </row>
    <row r="1380" spans="1:47" ht="12.75" customHeight="1" x14ac:dyDescent="0.35">
      <c r="A1380" s="311">
        <f>FrontPage!$N$2</f>
        <v>1</v>
      </c>
      <c r="B1380" s="311" t="str">
        <f t="shared" si="189"/>
        <v>RO14352</v>
      </c>
      <c r="C1380" s="311">
        <f t="shared" si="191"/>
        <v>202526</v>
      </c>
      <c r="D1380" s="1148" t="s">
        <v>264</v>
      </c>
      <c r="E1380" s="311">
        <v>435</v>
      </c>
      <c r="F1380" s="311" t="s">
        <v>546</v>
      </c>
      <c r="G1380" s="311">
        <f t="shared" si="190"/>
        <v>0</v>
      </c>
      <c r="H1380" s="1153">
        <f t="shared" ca="1" si="188"/>
        <v>0</v>
      </c>
      <c r="I1380" s="311">
        <f t="shared" si="192"/>
        <v>2</v>
      </c>
      <c r="J1380" s="1151"/>
      <c r="AL1380"/>
      <c r="AM1380"/>
      <c r="AN1380"/>
      <c r="AO1380"/>
      <c r="AP1380"/>
      <c r="AQ1380" s="333"/>
      <c r="AR1380"/>
      <c r="AS1380"/>
      <c r="AT1380"/>
      <c r="AU1380"/>
    </row>
    <row r="1381" spans="1:47" ht="12.75" customHeight="1" x14ac:dyDescent="0.35">
      <c r="A1381" s="311">
        <f>FrontPage!$N$2</f>
        <v>1</v>
      </c>
      <c r="B1381" s="311" t="str">
        <f t="shared" si="189"/>
        <v>RO14353</v>
      </c>
      <c r="C1381" s="311">
        <f t="shared" si="191"/>
        <v>202526</v>
      </c>
      <c r="D1381" s="1148" t="s">
        <v>264</v>
      </c>
      <c r="E1381" s="311">
        <v>435</v>
      </c>
      <c r="F1381" s="311" t="s">
        <v>549</v>
      </c>
      <c r="G1381" s="311">
        <f t="shared" si="190"/>
        <v>0</v>
      </c>
      <c r="H1381" s="1153">
        <f t="shared" ca="1" si="188"/>
        <v>0</v>
      </c>
      <c r="I1381" s="311">
        <f t="shared" si="192"/>
        <v>3</v>
      </c>
      <c r="J1381" s="1151"/>
      <c r="AL1381"/>
      <c r="AM1381"/>
      <c r="AN1381"/>
      <c r="AO1381"/>
      <c r="AP1381"/>
      <c r="AQ1381" s="333"/>
      <c r="AR1381"/>
      <c r="AS1381"/>
      <c r="AT1381"/>
      <c r="AU1381"/>
    </row>
    <row r="1382" spans="1:47" ht="12.75" customHeight="1" x14ac:dyDescent="0.35">
      <c r="A1382" s="311">
        <f>FrontPage!$N$2</f>
        <v>1</v>
      </c>
      <c r="B1382" s="311" t="str">
        <f t="shared" si="189"/>
        <v>RO14355</v>
      </c>
      <c r="C1382" s="311">
        <f t="shared" si="191"/>
        <v>202526</v>
      </c>
      <c r="D1382" s="1148" t="s">
        <v>264</v>
      </c>
      <c r="E1382" s="311">
        <v>435</v>
      </c>
      <c r="F1382" s="311" t="s">
        <v>551</v>
      </c>
      <c r="G1382" s="311">
        <f t="shared" si="190"/>
        <v>0</v>
      </c>
      <c r="H1382" s="1153">
        <f t="shared" ca="1" si="188"/>
        <v>0</v>
      </c>
      <c r="I1382" s="311">
        <f t="shared" si="192"/>
        <v>5</v>
      </c>
      <c r="J1382" s="1151"/>
      <c r="AL1382"/>
      <c r="AM1382"/>
      <c r="AN1382"/>
      <c r="AO1382"/>
      <c r="AP1382"/>
      <c r="AQ1382" s="333"/>
      <c r="AR1382"/>
      <c r="AS1382"/>
      <c r="AT1382"/>
      <c r="AU1382"/>
    </row>
    <row r="1383" spans="1:47" ht="12.75" customHeight="1" x14ac:dyDescent="0.35">
      <c r="A1383" s="311">
        <f>FrontPage!$N$2</f>
        <v>1</v>
      </c>
      <c r="B1383" s="311" t="str">
        <f t="shared" si="189"/>
        <v>RO14356.1</v>
      </c>
      <c r="C1383" s="311">
        <f t="shared" si="191"/>
        <v>202526</v>
      </c>
      <c r="D1383" s="1148" t="s">
        <v>264</v>
      </c>
      <c r="E1383" s="311">
        <v>435</v>
      </c>
      <c r="F1383" s="311" t="s">
        <v>552</v>
      </c>
      <c r="G1383" s="311">
        <f t="shared" si="190"/>
        <v>0</v>
      </c>
      <c r="H1383" s="1153">
        <f t="shared" ca="1" si="188"/>
        <v>0</v>
      </c>
      <c r="I1383" s="311">
        <f t="shared" si="192"/>
        <v>6.1</v>
      </c>
      <c r="J1383" s="1151"/>
      <c r="AL1383"/>
      <c r="AM1383"/>
      <c r="AN1383"/>
      <c r="AO1383"/>
      <c r="AP1383"/>
      <c r="AQ1383" s="333"/>
      <c r="AR1383"/>
      <c r="AS1383"/>
      <c r="AT1383"/>
      <c r="AU1383"/>
    </row>
    <row r="1384" spans="1:47" ht="12.75" customHeight="1" x14ac:dyDescent="0.35">
      <c r="A1384" s="311">
        <f>FrontPage!$N$2</f>
        <v>1</v>
      </c>
      <c r="B1384" s="311" t="str">
        <f t="shared" si="189"/>
        <v>RO14356.2</v>
      </c>
      <c r="C1384" s="311">
        <f t="shared" si="191"/>
        <v>202526</v>
      </c>
      <c r="D1384" s="1148" t="s">
        <v>264</v>
      </c>
      <c r="E1384" s="311">
        <v>435</v>
      </c>
      <c r="F1384" s="311" t="s">
        <v>553</v>
      </c>
      <c r="G1384" s="311">
        <f t="shared" si="190"/>
        <v>0</v>
      </c>
      <c r="H1384" s="1153">
        <f t="shared" ca="1" si="188"/>
        <v>0</v>
      </c>
      <c r="I1384" s="311">
        <f t="shared" si="192"/>
        <v>6.2</v>
      </c>
      <c r="J1384" s="1151"/>
      <c r="AL1384"/>
      <c r="AM1384"/>
      <c r="AN1384"/>
      <c r="AO1384"/>
      <c r="AP1384"/>
      <c r="AQ1384" s="333"/>
      <c r="AR1384"/>
      <c r="AS1384"/>
      <c r="AT1384"/>
      <c r="AU1384"/>
    </row>
    <row r="1385" spans="1:47" ht="12.75" customHeight="1" x14ac:dyDescent="0.35">
      <c r="A1385" s="311">
        <f>FrontPage!$N$2</f>
        <v>1</v>
      </c>
      <c r="B1385" s="311" t="str">
        <f t="shared" ref="B1385:B1448" si="193">D1385&amp;E1385&amp;I1385</f>
        <v>RO14357</v>
      </c>
      <c r="C1385" s="311">
        <f t="shared" si="191"/>
        <v>202526</v>
      </c>
      <c r="D1385" s="1148" t="s">
        <v>264</v>
      </c>
      <c r="E1385" s="311">
        <v>435</v>
      </c>
      <c r="F1385" s="311" t="s">
        <v>554</v>
      </c>
      <c r="G1385" s="311">
        <f t="shared" si="190"/>
        <v>0</v>
      </c>
      <c r="H1385" s="1153">
        <f t="shared" ca="1" si="188"/>
        <v>0</v>
      </c>
      <c r="I1385" s="311">
        <f t="shared" si="192"/>
        <v>7</v>
      </c>
      <c r="J1385" s="1151"/>
      <c r="AL1385"/>
      <c r="AM1385"/>
      <c r="AN1385"/>
      <c r="AO1385"/>
      <c r="AP1385"/>
      <c r="AQ1385" s="333"/>
      <c r="AR1385"/>
      <c r="AS1385"/>
      <c r="AT1385"/>
      <c r="AU1385"/>
    </row>
    <row r="1386" spans="1:47" ht="12.75" customHeight="1" x14ac:dyDescent="0.35">
      <c r="A1386" s="311">
        <f>FrontPage!$N$2</f>
        <v>1</v>
      </c>
      <c r="B1386" s="311" t="str">
        <f t="shared" si="193"/>
        <v>RO14358</v>
      </c>
      <c r="C1386" s="311">
        <f t="shared" si="191"/>
        <v>202526</v>
      </c>
      <c r="D1386" s="1148" t="s">
        <v>264</v>
      </c>
      <c r="E1386" s="311">
        <v>435</v>
      </c>
      <c r="F1386" s="311" t="s">
        <v>555</v>
      </c>
      <c r="G1386" s="311">
        <f t="shared" si="190"/>
        <v>0</v>
      </c>
      <c r="H1386" s="1153">
        <f t="shared" ca="1" si="188"/>
        <v>0</v>
      </c>
      <c r="I1386" s="311">
        <f t="shared" si="192"/>
        <v>8</v>
      </c>
      <c r="J1386" s="1151"/>
      <c r="AL1386"/>
      <c r="AM1386"/>
      <c r="AN1386"/>
      <c r="AO1386"/>
      <c r="AP1386"/>
      <c r="AQ1386" s="333"/>
      <c r="AR1386"/>
      <c r="AS1386"/>
      <c r="AT1386"/>
      <c r="AU1386"/>
    </row>
    <row r="1387" spans="1:47" ht="12.75" customHeight="1" x14ac:dyDescent="0.35">
      <c r="A1387" s="311">
        <f>FrontPage!$N$2</f>
        <v>1</v>
      </c>
      <c r="B1387" s="311" t="str">
        <f t="shared" si="193"/>
        <v>RO143510</v>
      </c>
      <c r="C1387" s="311">
        <f t="shared" si="191"/>
        <v>202526</v>
      </c>
      <c r="D1387" s="1148" t="s">
        <v>264</v>
      </c>
      <c r="E1387" s="311">
        <v>435</v>
      </c>
      <c r="F1387" s="311" t="s">
        <v>557</v>
      </c>
      <c r="G1387" s="311">
        <f t="shared" si="190"/>
        <v>0</v>
      </c>
      <c r="H1387" s="1153">
        <f t="shared" ca="1" si="188"/>
        <v>0</v>
      </c>
      <c r="I1387" s="311">
        <f t="shared" si="192"/>
        <v>10</v>
      </c>
      <c r="J1387" s="1151"/>
      <c r="AL1387"/>
      <c r="AM1387"/>
      <c r="AN1387"/>
      <c r="AO1387"/>
      <c r="AP1387"/>
      <c r="AQ1387" s="333"/>
      <c r="AR1387"/>
      <c r="AS1387"/>
      <c r="AT1387"/>
      <c r="AU1387"/>
    </row>
    <row r="1388" spans="1:47" ht="12.75" customHeight="1" x14ac:dyDescent="0.35">
      <c r="A1388" s="311">
        <f>FrontPage!$N$2</f>
        <v>1</v>
      </c>
      <c r="B1388" s="311" t="str">
        <f t="shared" si="193"/>
        <v>RO143511</v>
      </c>
      <c r="C1388" s="311">
        <f t="shared" si="191"/>
        <v>202526</v>
      </c>
      <c r="D1388" s="1148" t="s">
        <v>264</v>
      </c>
      <c r="E1388" s="311">
        <v>435</v>
      </c>
      <c r="F1388" s="311" t="s">
        <v>558</v>
      </c>
      <c r="G1388" s="311">
        <f t="shared" si="190"/>
        <v>0</v>
      </c>
      <c r="H1388" s="1153">
        <f t="shared" ca="1" si="188"/>
        <v>0</v>
      </c>
      <c r="I1388" s="311">
        <f t="shared" si="192"/>
        <v>11</v>
      </c>
      <c r="J1388" s="1151"/>
      <c r="AL1388"/>
      <c r="AM1388"/>
      <c r="AN1388"/>
      <c r="AO1388"/>
      <c r="AP1388"/>
      <c r="AQ1388" s="333"/>
      <c r="AR1388"/>
      <c r="AS1388"/>
      <c r="AT1388"/>
      <c r="AU1388"/>
    </row>
    <row r="1389" spans="1:47" ht="12.75" customHeight="1" x14ac:dyDescent="0.35">
      <c r="A1389" s="311">
        <f>FrontPage!$N$2</f>
        <v>1</v>
      </c>
      <c r="B1389" s="311" t="str">
        <f t="shared" si="193"/>
        <v>RO211</v>
      </c>
      <c r="C1389" s="311">
        <f t="shared" ref="C1389:C1430" si="194">year</f>
        <v>202526</v>
      </c>
      <c r="D1389" s="1148" t="s">
        <v>35</v>
      </c>
      <c r="E1389" s="311">
        <v>1</v>
      </c>
      <c r="F1389" s="311" t="s">
        <v>545</v>
      </c>
      <c r="G1389" s="311">
        <f t="shared" ref="G1389:G1395" si="195">UANumber</f>
        <v>0</v>
      </c>
      <c r="H1389" s="1154">
        <f t="shared" ref="H1389:H1452" ca="1" si="196">IF(UANumber = 0,0,IF(VLOOKUP(E1389,INDIRECT("_"&amp;D1389),MATCH(F1389,INDIRECT("_"&amp;D1389&amp;$I$2),0),FALSE)="",0,VLOOKUP(E1389,INDIRECT("_"&amp;D1389),MATCH(F1389,INDIRECT("_"&amp;D1389&amp;$I$2),0),FALSE)))</f>
        <v>0</v>
      </c>
      <c r="I1389" s="311">
        <f t="shared" si="192"/>
        <v>1</v>
      </c>
      <c r="J1389" s="1151"/>
      <c r="AL1389"/>
      <c r="AM1389"/>
      <c r="AN1389"/>
      <c r="AO1389"/>
      <c r="AP1389"/>
      <c r="AQ1389" s="333"/>
      <c r="AR1389"/>
      <c r="AS1389"/>
      <c r="AT1389"/>
      <c r="AU1389"/>
    </row>
    <row r="1390" spans="1:47" ht="12.75" customHeight="1" x14ac:dyDescent="0.35">
      <c r="A1390" s="311">
        <f>FrontPage!$N$2</f>
        <v>1</v>
      </c>
      <c r="B1390" s="311" t="str">
        <f t="shared" si="193"/>
        <v>RO212</v>
      </c>
      <c r="C1390" s="311">
        <f t="shared" si="194"/>
        <v>202526</v>
      </c>
      <c r="D1390" s="1148" t="s">
        <v>35</v>
      </c>
      <c r="E1390" s="311">
        <v>1</v>
      </c>
      <c r="F1390" s="311" t="s">
        <v>546</v>
      </c>
      <c r="G1390" s="311">
        <f t="shared" si="195"/>
        <v>0</v>
      </c>
      <c r="H1390" s="1154">
        <f t="shared" ca="1" si="196"/>
        <v>0</v>
      </c>
      <c r="I1390" s="311">
        <f t="shared" si="192"/>
        <v>2</v>
      </c>
      <c r="J1390" s="1151"/>
      <c r="AL1390"/>
      <c r="AM1390"/>
      <c r="AN1390"/>
      <c r="AO1390"/>
      <c r="AP1390"/>
      <c r="AQ1390" s="333"/>
      <c r="AR1390"/>
      <c r="AS1390"/>
      <c r="AT1390"/>
      <c r="AU1390"/>
    </row>
    <row r="1391" spans="1:47" ht="12.75" customHeight="1" x14ac:dyDescent="0.35">
      <c r="A1391" s="311">
        <f>FrontPage!$N$2</f>
        <v>1</v>
      </c>
      <c r="B1391" s="311" t="str">
        <f t="shared" si="193"/>
        <v>RO213</v>
      </c>
      <c r="C1391" s="311">
        <f t="shared" si="194"/>
        <v>202526</v>
      </c>
      <c r="D1391" s="1148" t="s">
        <v>35</v>
      </c>
      <c r="E1391" s="311">
        <v>1</v>
      </c>
      <c r="F1391" s="311" t="s">
        <v>549</v>
      </c>
      <c r="G1391" s="311">
        <f t="shared" si="195"/>
        <v>0</v>
      </c>
      <c r="H1391" s="1154">
        <f t="shared" ca="1" si="196"/>
        <v>0</v>
      </c>
      <c r="I1391" s="311">
        <f t="shared" si="192"/>
        <v>3</v>
      </c>
      <c r="J1391" s="1151"/>
      <c r="AL1391"/>
      <c r="AM1391"/>
      <c r="AN1391"/>
      <c r="AO1391"/>
      <c r="AP1391"/>
      <c r="AQ1391" s="333"/>
      <c r="AR1391"/>
      <c r="AS1391"/>
      <c r="AT1391"/>
      <c r="AU1391"/>
    </row>
    <row r="1392" spans="1:47" ht="12.75" customHeight="1" x14ac:dyDescent="0.35">
      <c r="A1392" s="311">
        <f>FrontPage!$N$2</f>
        <v>1</v>
      </c>
      <c r="B1392" s="311" t="str">
        <f t="shared" si="193"/>
        <v>RO215</v>
      </c>
      <c r="C1392" s="311">
        <f t="shared" si="194"/>
        <v>202526</v>
      </c>
      <c r="D1392" s="1148" t="s">
        <v>35</v>
      </c>
      <c r="E1392" s="311">
        <v>1</v>
      </c>
      <c r="F1392" s="311" t="s">
        <v>551</v>
      </c>
      <c r="G1392" s="311">
        <f t="shared" si="195"/>
        <v>0</v>
      </c>
      <c r="H1392" s="1154">
        <f t="shared" ca="1" si="196"/>
        <v>0</v>
      </c>
      <c r="I1392" s="311">
        <f t="shared" si="192"/>
        <v>5</v>
      </c>
      <c r="J1392" s="1151"/>
      <c r="AL1392"/>
      <c r="AM1392"/>
      <c r="AN1392"/>
      <c r="AO1392"/>
      <c r="AP1392"/>
      <c r="AQ1392" s="333"/>
      <c r="AR1392"/>
      <c r="AS1392"/>
      <c r="AT1392"/>
      <c r="AU1392"/>
    </row>
    <row r="1393" spans="1:47" ht="12.75" customHeight="1" x14ac:dyDescent="0.35">
      <c r="A1393" s="311">
        <f>FrontPage!$N$2</f>
        <v>1</v>
      </c>
      <c r="B1393" s="311" t="str">
        <f t="shared" si="193"/>
        <v>RO216.1</v>
      </c>
      <c r="C1393" s="311">
        <f t="shared" si="194"/>
        <v>202526</v>
      </c>
      <c r="D1393" s="1148" t="s">
        <v>35</v>
      </c>
      <c r="E1393" s="311">
        <v>1</v>
      </c>
      <c r="F1393" s="311" t="s">
        <v>552</v>
      </c>
      <c r="G1393" s="311">
        <f t="shared" si="195"/>
        <v>0</v>
      </c>
      <c r="H1393" s="1154">
        <f t="shared" ca="1" si="196"/>
        <v>0</v>
      </c>
      <c r="I1393" s="311">
        <f t="shared" si="192"/>
        <v>6.1</v>
      </c>
      <c r="J1393" s="1151"/>
      <c r="AL1393"/>
      <c r="AM1393"/>
      <c r="AN1393"/>
      <c r="AO1393"/>
      <c r="AP1393"/>
      <c r="AQ1393" s="333"/>
      <c r="AR1393"/>
      <c r="AS1393"/>
      <c r="AT1393"/>
      <c r="AU1393"/>
    </row>
    <row r="1394" spans="1:47" ht="12.75" customHeight="1" x14ac:dyDescent="0.35">
      <c r="A1394" s="311">
        <f>FrontPage!$N$2</f>
        <v>1</v>
      </c>
      <c r="B1394" s="311" t="str">
        <f t="shared" si="193"/>
        <v>RO216.2</v>
      </c>
      <c r="C1394" s="311">
        <f t="shared" si="194"/>
        <v>202526</v>
      </c>
      <c r="D1394" s="1148" t="s">
        <v>35</v>
      </c>
      <c r="E1394" s="311">
        <v>1</v>
      </c>
      <c r="F1394" s="311" t="s">
        <v>553</v>
      </c>
      <c r="G1394" s="311">
        <f t="shared" si="195"/>
        <v>0</v>
      </c>
      <c r="H1394" s="1154">
        <f t="shared" ca="1" si="196"/>
        <v>0</v>
      </c>
      <c r="I1394" s="311">
        <f t="shared" si="192"/>
        <v>6.2</v>
      </c>
      <c r="J1394" s="1151"/>
      <c r="AL1394"/>
      <c r="AM1394"/>
      <c r="AN1394"/>
      <c r="AO1394"/>
      <c r="AP1394"/>
      <c r="AQ1394" s="333"/>
      <c r="AR1394"/>
      <c r="AS1394"/>
      <c r="AT1394"/>
      <c r="AU1394"/>
    </row>
    <row r="1395" spans="1:47" ht="12.75" customHeight="1" x14ac:dyDescent="0.35">
      <c r="A1395" s="311">
        <f>FrontPage!$N$2</f>
        <v>1</v>
      </c>
      <c r="B1395" s="311" t="str">
        <f t="shared" si="193"/>
        <v>RO217</v>
      </c>
      <c r="C1395" s="311">
        <f t="shared" si="194"/>
        <v>202526</v>
      </c>
      <c r="D1395" s="1148" t="s">
        <v>35</v>
      </c>
      <c r="E1395" s="311">
        <v>1</v>
      </c>
      <c r="F1395" s="311" t="s">
        <v>554</v>
      </c>
      <c r="G1395" s="311">
        <f t="shared" si="195"/>
        <v>0</v>
      </c>
      <c r="H1395" s="1154">
        <f t="shared" ca="1" si="196"/>
        <v>0</v>
      </c>
      <c r="I1395" s="311">
        <f t="shared" si="192"/>
        <v>7</v>
      </c>
      <c r="J1395" s="1151"/>
      <c r="AL1395"/>
      <c r="AM1395"/>
      <c r="AN1395"/>
      <c r="AO1395"/>
      <c r="AP1395"/>
      <c r="AQ1395" s="333"/>
      <c r="AR1395"/>
      <c r="AS1395"/>
      <c r="AT1395"/>
      <c r="AU1395"/>
    </row>
    <row r="1396" spans="1:47" ht="12.75" customHeight="1" x14ac:dyDescent="0.35">
      <c r="A1396" s="311">
        <f>FrontPage!$N$2</f>
        <v>1</v>
      </c>
      <c r="B1396" s="311" t="str">
        <f t="shared" si="193"/>
        <v>RO218</v>
      </c>
      <c r="C1396" s="311">
        <f t="shared" si="194"/>
        <v>202526</v>
      </c>
      <c r="D1396" s="1148" t="s">
        <v>35</v>
      </c>
      <c r="E1396" s="311">
        <v>1</v>
      </c>
      <c r="F1396" s="311" t="s">
        <v>555</v>
      </c>
      <c r="G1396" s="311">
        <f t="shared" ref="G1396:G1410" si="197">UANumber</f>
        <v>0</v>
      </c>
      <c r="H1396" s="1154">
        <f t="shared" ca="1" si="196"/>
        <v>0</v>
      </c>
      <c r="I1396" s="311">
        <f t="shared" si="192"/>
        <v>8</v>
      </c>
      <c r="J1396" s="1151"/>
      <c r="AL1396"/>
      <c r="AM1396"/>
      <c r="AN1396"/>
      <c r="AO1396"/>
      <c r="AP1396"/>
      <c r="AQ1396" s="333"/>
      <c r="AR1396"/>
      <c r="AS1396"/>
      <c r="AT1396"/>
      <c r="AU1396"/>
    </row>
    <row r="1397" spans="1:47" ht="12.75" customHeight="1" x14ac:dyDescent="0.35">
      <c r="A1397" s="311">
        <f>FrontPage!$N$2</f>
        <v>1</v>
      </c>
      <c r="B1397" s="311" t="str">
        <f t="shared" si="193"/>
        <v>RO2110</v>
      </c>
      <c r="C1397" s="311">
        <f t="shared" si="194"/>
        <v>202526</v>
      </c>
      <c r="D1397" s="1148" t="s">
        <v>35</v>
      </c>
      <c r="E1397" s="311">
        <v>1</v>
      </c>
      <c r="F1397" s="311" t="s">
        <v>557</v>
      </c>
      <c r="G1397" s="311">
        <f t="shared" si="197"/>
        <v>0</v>
      </c>
      <c r="H1397" s="1154">
        <f t="shared" ca="1" si="196"/>
        <v>0</v>
      </c>
      <c r="I1397" s="311">
        <f t="shared" si="192"/>
        <v>10</v>
      </c>
      <c r="J1397" s="1151"/>
      <c r="AL1397"/>
      <c r="AM1397"/>
      <c r="AN1397"/>
      <c r="AO1397"/>
      <c r="AP1397"/>
      <c r="AQ1397" s="333"/>
      <c r="AR1397"/>
      <c r="AS1397"/>
      <c r="AT1397"/>
      <c r="AU1397"/>
    </row>
    <row r="1398" spans="1:47" ht="12.75" customHeight="1" x14ac:dyDescent="0.35">
      <c r="A1398" s="311">
        <f>FrontPage!$N$2</f>
        <v>1</v>
      </c>
      <c r="B1398" s="311" t="str">
        <f t="shared" si="193"/>
        <v>RO2111</v>
      </c>
      <c r="C1398" s="311">
        <f t="shared" si="194"/>
        <v>202526</v>
      </c>
      <c r="D1398" s="1148" t="s">
        <v>35</v>
      </c>
      <c r="E1398" s="311">
        <v>1</v>
      </c>
      <c r="F1398" s="311" t="s">
        <v>558</v>
      </c>
      <c r="G1398" s="311">
        <f t="shared" si="197"/>
        <v>0</v>
      </c>
      <c r="H1398" s="1154">
        <f t="shared" ca="1" si="196"/>
        <v>0</v>
      </c>
      <c r="I1398" s="311">
        <f t="shared" si="192"/>
        <v>11</v>
      </c>
      <c r="J1398" s="1151"/>
      <c r="AL1398"/>
      <c r="AM1398"/>
      <c r="AN1398"/>
      <c r="AO1398"/>
      <c r="AP1398"/>
      <c r="AQ1398" s="333"/>
      <c r="AR1398"/>
      <c r="AS1398"/>
      <c r="AT1398"/>
      <c r="AU1398"/>
    </row>
    <row r="1399" spans="1:47" ht="12.75" customHeight="1" x14ac:dyDescent="0.35">
      <c r="A1399" s="311">
        <f>FrontPage!$N$2</f>
        <v>1</v>
      </c>
      <c r="B1399" s="311" t="str">
        <f t="shared" si="193"/>
        <v>RO221</v>
      </c>
      <c r="C1399" s="311">
        <f t="shared" si="194"/>
        <v>202526</v>
      </c>
      <c r="D1399" s="1148" t="s">
        <v>35</v>
      </c>
      <c r="E1399" s="311">
        <v>2</v>
      </c>
      <c r="F1399" s="311" t="s">
        <v>545</v>
      </c>
      <c r="G1399" s="311">
        <f t="shared" si="197"/>
        <v>0</v>
      </c>
      <c r="H1399" s="1154">
        <f t="shared" ca="1" si="196"/>
        <v>0</v>
      </c>
      <c r="I1399" s="311">
        <f t="shared" si="192"/>
        <v>1</v>
      </c>
      <c r="J1399" s="1151"/>
      <c r="AL1399"/>
      <c r="AM1399"/>
      <c r="AN1399"/>
      <c r="AO1399"/>
      <c r="AP1399"/>
      <c r="AQ1399" s="333"/>
      <c r="AR1399"/>
      <c r="AS1399"/>
      <c r="AT1399"/>
      <c r="AU1399"/>
    </row>
    <row r="1400" spans="1:47" ht="12.75" customHeight="1" x14ac:dyDescent="0.35">
      <c r="A1400" s="311">
        <f>FrontPage!$N$2</f>
        <v>1</v>
      </c>
      <c r="B1400" s="311" t="str">
        <f t="shared" si="193"/>
        <v>RO222</v>
      </c>
      <c r="C1400" s="311">
        <f t="shared" si="194"/>
        <v>202526</v>
      </c>
      <c r="D1400" s="1148" t="s">
        <v>35</v>
      </c>
      <c r="E1400" s="311">
        <v>2</v>
      </c>
      <c r="F1400" s="311" t="s">
        <v>546</v>
      </c>
      <c r="G1400" s="311">
        <f t="shared" si="197"/>
        <v>0</v>
      </c>
      <c r="H1400" s="1154">
        <f t="shared" ca="1" si="196"/>
        <v>0</v>
      </c>
      <c r="I1400" s="311">
        <f t="shared" si="192"/>
        <v>2</v>
      </c>
      <c r="J1400" s="1151"/>
      <c r="AL1400"/>
      <c r="AM1400"/>
      <c r="AN1400"/>
      <c r="AO1400"/>
      <c r="AP1400"/>
      <c r="AQ1400" s="333"/>
      <c r="AR1400"/>
      <c r="AS1400"/>
      <c r="AT1400"/>
      <c r="AU1400"/>
    </row>
    <row r="1401" spans="1:47" ht="12.75" customHeight="1" x14ac:dyDescent="0.35">
      <c r="A1401" s="311">
        <f>FrontPage!$N$2</f>
        <v>1</v>
      </c>
      <c r="B1401" s="311" t="str">
        <f t="shared" si="193"/>
        <v>RO223</v>
      </c>
      <c r="C1401" s="311">
        <f t="shared" si="194"/>
        <v>202526</v>
      </c>
      <c r="D1401" s="1148" t="s">
        <v>35</v>
      </c>
      <c r="E1401" s="311">
        <v>2</v>
      </c>
      <c r="F1401" s="311" t="s">
        <v>549</v>
      </c>
      <c r="G1401" s="311">
        <f t="shared" si="197"/>
        <v>0</v>
      </c>
      <c r="H1401" s="1154">
        <f t="shared" ca="1" si="196"/>
        <v>0</v>
      </c>
      <c r="I1401" s="311">
        <f t="shared" si="192"/>
        <v>3</v>
      </c>
      <c r="J1401" s="1151"/>
      <c r="AL1401"/>
      <c r="AM1401"/>
      <c r="AN1401"/>
      <c r="AO1401"/>
      <c r="AP1401"/>
      <c r="AQ1401" s="333"/>
      <c r="AR1401"/>
      <c r="AS1401"/>
      <c r="AT1401"/>
      <c r="AU1401"/>
    </row>
    <row r="1402" spans="1:47" ht="12.75" customHeight="1" x14ac:dyDescent="0.35">
      <c r="A1402" s="311">
        <f>FrontPage!$N$2</f>
        <v>1</v>
      </c>
      <c r="B1402" s="311" t="str">
        <f t="shared" si="193"/>
        <v>RO225</v>
      </c>
      <c r="C1402" s="311">
        <f t="shared" si="194"/>
        <v>202526</v>
      </c>
      <c r="D1402" s="1148" t="s">
        <v>35</v>
      </c>
      <c r="E1402" s="311">
        <v>2</v>
      </c>
      <c r="F1402" s="311" t="s">
        <v>551</v>
      </c>
      <c r="G1402" s="311">
        <f t="shared" si="197"/>
        <v>0</v>
      </c>
      <c r="H1402" s="1154">
        <f t="shared" ca="1" si="196"/>
        <v>0</v>
      </c>
      <c r="I1402" s="311">
        <f t="shared" si="192"/>
        <v>5</v>
      </c>
      <c r="J1402" s="1151"/>
      <c r="AL1402"/>
      <c r="AM1402"/>
      <c r="AN1402"/>
      <c r="AO1402"/>
      <c r="AP1402"/>
      <c r="AQ1402" s="333"/>
      <c r="AR1402"/>
      <c r="AS1402"/>
      <c r="AT1402"/>
      <c r="AU1402"/>
    </row>
    <row r="1403" spans="1:47" ht="12.75" customHeight="1" x14ac:dyDescent="0.35">
      <c r="A1403" s="311">
        <f>FrontPage!$N$2</f>
        <v>1</v>
      </c>
      <c r="B1403" s="311" t="str">
        <f t="shared" si="193"/>
        <v>RO226.1</v>
      </c>
      <c r="C1403" s="311">
        <f t="shared" si="194"/>
        <v>202526</v>
      </c>
      <c r="D1403" s="1148" t="s">
        <v>35</v>
      </c>
      <c r="E1403" s="311">
        <v>2</v>
      </c>
      <c r="F1403" s="311" t="s">
        <v>552</v>
      </c>
      <c r="G1403" s="311">
        <f t="shared" si="197"/>
        <v>0</v>
      </c>
      <c r="H1403" s="1154">
        <f t="shared" ca="1" si="196"/>
        <v>0</v>
      </c>
      <c r="I1403" s="311">
        <f t="shared" si="192"/>
        <v>6.1</v>
      </c>
      <c r="J1403" s="1151"/>
      <c r="AL1403"/>
      <c r="AM1403"/>
      <c r="AN1403"/>
      <c r="AO1403"/>
      <c r="AP1403"/>
      <c r="AQ1403" s="333"/>
      <c r="AR1403"/>
      <c r="AS1403"/>
      <c r="AT1403"/>
      <c r="AU1403"/>
    </row>
    <row r="1404" spans="1:47" ht="12.75" customHeight="1" x14ac:dyDescent="0.35">
      <c r="A1404" s="311">
        <f>FrontPage!$N$2</f>
        <v>1</v>
      </c>
      <c r="B1404" s="311" t="str">
        <f t="shared" si="193"/>
        <v>RO226.2</v>
      </c>
      <c r="C1404" s="311">
        <f t="shared" si="194"/>
        <v>202526</v>
      </c>
      <c r="D1404" s="1148" t="s">
        <v>35</v>
      </c>
      <c r="E1404" s="311">
        <v>2</v>
      </c>
      <c r="F1404" s="311" t="s">
        <v>553</v>
      </c>
      <c r="G1404" s="311">
        <f t="shared" si="197"/>
        <v>0</v>
      </c>
      <c r="H1404" s="1154">
        <f t="shared" ca="1" si="196"/>
        <v>0</v>
      </c>
      <c r="I1404" s="311">
        <f t="shared" si="192"/>
        <v>6.2</v>
      </c>
      <c r="J1404" s="1151"/>
      <c r="AL1404"/>
      <c r="AM1404"/>
      <c r="AN1404"/>
      <c r="AO1404"/>
      <c r="AP1404"/>
      <c r="AQ1404" s="333"/>
      <c r="AR1404"/>
      <c r="AS1404"/>
      <c r="AT1404"/>
      <c r="AU1404"/>
    </row>
    <row r="1405" spans="1:47" ht="12.75" customHeight="1" x14ac:dyDescent="0.35">
      <c r="A1405" s="311">
        <f>FrontPage!$N$2</f>
        <v>1</v>
      </c>
      <c r="B1405" s="311" t="str">
        <f t="shared" si="193"/>
        <v>RO227</v>
      </c>
      <c r="C1405" s="311">
        <f t="shared" si="194"/>
        <v>202526</v>
      </c>
      <c r="D1405" s="1148" t="s">
        <v>35</v>
      </c>
      <c r="E1405" s="311">
        <v>2</v>
      </c>
      <c r="F1405" s="311" t="s">
        <v>554</v>
      </c>
      <c r="G1405" s="311">
        <f t="shared" si="197"/>
        <v>0</v>
      </c>
      <c r="H1405" s="1154">
        <f t="shared" ca="1" si="196"/>
        <v>0</v>
      </c>
      <c r="I1405" s="311">
        <f t="shared" si="192"/>
        <v>7</v>
      </c>
      <c r="J1405" s="1151"/>
      <c r="AL1405"/>
      <c r="AM1405"/>
      <c r="AN1405"/>
      <c r="AO1405"/>
      <c r="AP1405"/>
      <c r="AQ1405" s="333"/>
      <c r="AR1405"/>
      <c r="AS1405"/>
      <c r="AT1405"/>
      <c r="AU1405"/>
    </row>
    <row r="1406" spans="1:47" ht="12.75" customHeight="1" x14ac:dyDescent="0.35">
      <c r="A1406" s="311">
        <f>FrontPage!$N$2</f>
        <v>1</v>
      </c>
      <c r="B1406" s="311" t="str">
        <f t="shared" si="193"/>
        <v>RO228</v>
      </c>
      <c r="C1406" s="311">
        <f t="shared" si="194"/>
        <v>202526</v>
      </c>
      <c r="D1406" s="1148" t="s">
        <v>35</v>
      </c>
      <c r="E1406" s="311">
        <v>2</v>
      </c>
      <c r="F1406" s="311" t="s">
        <v>555</v>
      </c>
      <c r="G1406" s="311">
        <f t="shared" si="197"/>
        <v>0</v>
      </c>
      <c r="H1406" s="1154">
        <f t="shared" ca="1" si="196"/>
        <v>0</v>
      </c>
      <c r="I1406" s="311">
        <f t="shared" si="192"/>
        <v>8</v>
      </c>
      <c r="J1406" s="1151"/>
      <c r="AL1406"/>
      <c r="AM1406"/>
      <c r="AN1406"/>
      <c r="AO1406"/>
      <c r="AP1406"/>
      <c r="AQ1406" s="333"/>
      <c r="AR1406"/>
      <c r="AS1406"/>
      <c r="AT1406"/>
      <c r="AU1406"/>
    </row>
    <row r="1407" spans="1:47" ht="12.75" customHeight="1" x14ac:dyDescent="0.35">
      <c r="A1407" s="311">
        <f>FrontPage!$N$2</f>
        <v>1</v>
      </c>
      <c r="B1407" s="311" t="str">
        <f t="shared" si="193"/>
        <v>RO2210</v>
      </c>
      <c r="C1407" s="311">
        <f t="shared" si="194"/>
        <v>202526</v>
      </c>
      <c r="D1407" s="1148" t="s">
        <v>35</v>
      </c>
      <c r="E1407" s="311">
        <v>2</v>
      </c>
      <c r="F1407" s="311" t="s">
        <v>557</v>
      </c>
      <c r="G1407" s="311">
        <f t="shared" si="197"/>
        <v>0</v>
      </c>
      <c r="H1407" s="1154">
        <f t="shared" ca="1" si="196"/>
        <v>0</v>
      </c>
      <c r="I1407" s="311">
        <f t="shared" si="192"/>
        <v>10</v>
      </c>
      <c r="J1407" s="1151"/>
      <c r="AL1407"/>
      <c r="AM1407"/>
      <c r="AN1407"/>
      <c r="AO1407"/>
      <c r="AP1407"/>
      <c r="AQ1407" s="333"/>
      <c r="AR1407"/>
      <c r="AS1407"/>
      <c r="AT1407"/>
      <c r="AU1407"/>
    </row>
    <row r="1408" spans="1:47" ht="12.75" customHeight="1" x14ac:dyDescent="0.35">
      <c r="A1408" s="311">
        <f>FrontPage!$N$2</f>
        <v>1</v>
      </c>
      <c r="B1408" s="311" t="str">
        <f t="shared" si="193"/>
        <v>RO2211</v>
      </c>
      <c r="C1408" s="311">
        <f t="shared" si="194"/>
        <v>202526</v>
      </c>
      <c r="D1408" s="1148" t="s">
        <v>35</v>
      </c>
      <c r="E1408" s="311">
        <v>2</v>
      </c>
      <c r="F1408" s="311" t="s">
        <v>558</v>
      </c>
      <c r="G1408" s="311">
        <f t="shared" si="197"/>
        <v>0</v>
      </c>
      <c r="H1408" s="1154">
        <f t="shared" ca="1" si="196"/>
        <v>0</v>
      </c>
      <c r="I1408" s="311">
        <f t="shared" si="192"/>
        <v>11</v>
      </c>
      <c r="J1408" s="1151"/>
      <c r="AL1408"/>
      <c r="AM1408"/>
      <c r="AN1408"/>
      <c r="AO1408"/>
      <c r="AP1408"/>
      <c r="AQ1408" s="333"/>
      <c r="AR1408"/>
      <c r="AS1408"/>
      <c r="AT1408"/>
      <c r="AU1408"/>
    </row>
    <row r="1409" spans="1:47" ht="12.75" customHeight="1" x14ac:dyDescent="0.35">
      <c r="A1409" s="311">
        <f>FrontPage!$N$2</f>
        <v>1</v>
      </c>
      <c r="B1409" s="311" t="str">
        <f t="shared" si="193"/>
        <v>RO22.11</v>
      </c>
      <c r="C1409" s="311">
        <f t="shared" si="194"/>
        <v>202526</v>
      </c>
      <c r="D1409" s="1148" t="s">
        <v>35</v>
      </c>
      <c r="E1409" s="311">
        <v>2.1</v>
      </c>
      <c r="F1409" s="311" t="s">
        <v>545</v>
      </c>
      <c r="G1409" s="311">
        <f t="shared" si="197"/>
        <v>0</v>
      </c>
      <c r="H1409" s="1154">
        <f t="shared" ca="1" si="196"/>
        <v>0</v>
      </c>
      <c r="I1409" s="311">
        <f t="shared" si="192"/>
        <v>1</v>
      </c>
      <c r="J1409" s="1151"/>
      <c r="AL1409"/>
      <c r="AM1409"/>
      <c r="AN1409"/>
      <c r="AO1409"/>
      <c r="AP1409"/>
      <c r="AQ1409" s="333"/>
      <c r="AR1409"/>
      <c r="AS1409"/>
      <c r="AT1409"/>
      <c r="AU1409"/>
    </row>
    <row r="1410" spans="1:47" ht="12.75" customHeight="1" x14ac:dyDescent="0.35">
      <c r="A1410" s="311">
        <f>FrontPage!$N$2</f>
        <v>1</v>
      </c>
      <c r="B1410" s="311" t="str">
        <f t="shared" si="193"/>
        <v>RO22.12</v>
      </c>
      <c r="C1410" s="311">
        <f t="shared" si="194"/>
        <v>202526</v>
      </c>
      <c r="D1410" s="1148" t="s">
        <v>35</v>
      </c>
      <c r="E1410" s="311">
        <v>2.1</v>
      </c>
      <c r="F1410" s="311" t="s">
        <v>546</v>
      </c>
      <c r="G1410" s="311">
        <f t="shared" si="197"/>
        <v>0</v>
      </c>
      <c r="H1410" s="1154">
        <f t="shared" ca="1" si="196"/>
        <v>0</v>
      </c>
      <c r="I1410" s="311">
        <f t="shared" si="192"/>
        <v>2</v>
      </c>
      <c r="J1410" s="1151"/>
      <c r="AL1410"/>
      <c r="AM1410"/>
      <c r="AN1410"/>
      <c r="AO1410"/>
      <c r="AP1410"/>
      <c r="AQ1410" s="333"/>
      <c r="AR1410"/>
      <c r="AS1410"/>
      <c r="AT1410"/>
      <c r="AU1410"/>
    </row>
    <row r="1411" spans="1:47" ht="12.75" customHeight="1" x14ac:dyDescent="0.35">
      <c r="A1411" s="311">
        <f>FrontPage!$N$2</f>
        <v>1</v>
      </c>
      <c r="B1411" s="311" t="str">
        <f t="shared" si="193"/>
        <v>RO22.13</v>
      </c>
      <c r="C1411" s="311">
        <f t="shared" si="194"/>
        <v>202526</v>
      </c>
      <c r="D1411" s="1148" t="s">
        <v>35</v>
      </c>
      <c r="E1411" s="311">
        <v>2.1</v>
      </c>
      <c r="F1411" s="311" t="s">
        <v>549</v>
      </c>
      <c r="G1411" s="311">
        <f t="shared" ref="G1411:G1474" si="198">UANumber</f>
        <v>0</v>
      </c>
      <c r="H1411" s="1154">
        <f t="shared" ca="1" si="196"/>
        <v>0</v>
      </c>
      <c r="I1411" s="311">
        <f t="shared" si="192"/>
        <v>3</v>
      </c>
      <c r="J1411" s="1151"/>
      <c r="AL1411"/>
      <c r="AM1411"/>
      <c r="AN1411"/>
      <c r="AO1411"/>
      <c r="AP1411"/>
      <c r="AQ1411" s="333"/>
      <c r="AR1411"/>
      <c r="AS1411"/>
      <c r="AT1411"/>
      <c r="AU1411"/>
    </row>
    <row r="1412" spans="1:47" ht="12.75" customHeight="1" x14ac:dyDescent="0.35">
      <c r="A1412" s="311">
        <f>FrontPage!$N$2</f>
        <v>1</v>
      </c>
      <c r="B1412" s="311" t="str">
        <f t="shared" si="193"/>
        <v>RO22.15</v>
      </c>
      <c r="C1412" s="311">
        <f t="shared" si="194"/>
        <v>202526</v>
      </c>
      <c r="D1412" s="1148" t="s">
        <v>35</v>
      </c>
      <c r="E1412" s="311">
        <v>2.1</v>
      </c>
      <c r="F1412" s="311" t="s">
        <v>551</v>
      </c>
      <c r="G1412" s="311">
        <f t="shared" si="198"/>
        <v>0</v>
      </c>
      <c r="H1412" s="1154">
        <f t="shared" ca="1" si="196"/>
        <v>0</v>
      </c>
      <c r="I1412" s="311">
        <f t="shared" si="192"/>
        <v>5</v>
      </c>
      <c r="J1412" s="1151"/>
      <c r="AL1412"/>
      <c r="AM1412"/>
      <c r="AN1412"/>
      <c r="AO1412"/>
      <c r="AP1412"/>
      <c r="AQ1412" s="333"/>
      <c r="AR1412"/>
      <c r="AS1412"/>
      <c r="AT1412"/>
      <c r="AU1412"/>
    </row>
    <row r="1413" spans="1:47" ht="12.75" customHeight="1" x14ac:dyDescent="0.35">
      <c r="A1413" s="311">
        <f>FrontPage!$N$2</f>
        <v>1</v>
      </c>
      <c r="B1413" s="311" t="str">
        <f t="shared" si="193"/>
        <v>RO22.16.1</v>
      </c>
      <c r="C1413" s="311">
        <f t="shared" si="194"/>
        <v>202526</v>
      </c>
      <c r="D1413" s="1148" t="s">
        <v>35</v>
      </c>
      <c r="E1413" s="311">
        <v>2.1</v>
      </c>
      <c r="F1413" s="311" t="s">
        <v>552</v>
      </c>
      <c r="G1413" s="311">
        <f t="shared" si="198"/>
        <v>0</v>
      </c>
      <c r="H1413" s="1154">
        <f t="shared" ca="1" si="196"/>
        <v>0</v>
      </c>
      <c r="I1413" s="311">
        <f t="shared" si="192"/>
        <v>6.1</v>
      </c>
      <c r="J1413" s="1151"/>
      <c r="AL1413"/>
      <c r="AM1413"/>
      <c r="AN1413"/>
      <c r="AO1413"/>
      <c r="AP1413"/>
      <c r="AQ1413" s="333"/>
      <c r="AR1413"/>
      <c r="AS1413"/>
      <c r="AT1413"/>
      <c r="AU1413"/>
    </row>
    <row r="1414" spans="1:47" ht="12.75" customHeight="1" x14ac:dyDescent="0.35">
      <c r="A1414" s="311">
        <f>FrontPage!$N$2</f>
        <v>1</v>
      </c>
      <c r="B1414" s="311" t="str">
        <f t="shared" si="193"/>
        <v>RO22.16.2</v>
      </c>
      <c r="C1414" s="311">
        <f t="shared" si="194"/>
        <v>202526</v>
      </c>
      <c r="D1414" s="1148" t="s">
        <v>35</v>
      </c>
      <c r="E1414" s="311">
        <v>2.1</v>
      </c>
      <c r="F1414" s="311" t="s">
        <v>553</v>
      </c>
      <c r="G1414" s="311">
        <f t="shared" si="198"/>
        <v>0</v>
      </c>
      <c r="H1414" s="1154">
        <f t="shared" ca="1" si="196"/>
        <v>0</v>
      </c>
      <c r="I1414" s="311">
        <f t="shared" si="192"/>
        <v>6.2</v>
      </c>
      <c r="J1414" s="1151"/>
      <c r="AL1414"/>
      <c r="AM1414"/>
      <c r="AN1414"/>
      <c r="AO1414"/>
      <c r="AP1414"/>
      <c r="AQ1414" s="333"/>
      <c r="AR1414"/>
      <c r="AS1414"/>
      <c r="AT1414"/>
      <c r="AU1414"/>
    </row>
    <row r="1415" spans="1:47" ht="12.75" customHeight="1" x14ac:dyDescent="0.35">
      <c r="A1415" s="311">
        <f>FrontPage!$N$2</f>
        <v>1</v>
      </c>
      <c r="B1415" s="311" t="str">
        <f t="shared" si="193"/>
        <v>RO22.17</v>
      </c>
      <c r="C1415" s="311">
        <f t="shared" si="194"/>
        <v>202526</v>
      </c>
      <c r="D1415" s="1148" t="s">
        <v>35</v>
      </c>
      <c r="E1415" s="311">
        <v>2.1</v>
      </c>
      <c r="F1415" s="311" t="s">
        <v>554</v>
      </c>
      <c r="G1415" s="311">
        <f t="shared" si="198"/>
        <v>0</v>
      </c>
      <c r="H1415" s="1154">
        <f t="shared" ca="1" si="196"/>
        <v>0</v>
      </c>
      <c r="I1415" s="311">
        <f t="shared" si="192"/>
        <v>7</v>
      </c>
      <c r="J1415" s="1151"/>
      <c r="AL1415"/>
      <c r="AM1415"/>
      <c r="AN1415"/>
      <c r="AO1415"/>
      <c r="AP1415"/>
      <c r="AQ1415" s="333"/>
      <c r="AR1415"/>
      <c r="AS1415"/>
      <c r="AT1415"/>
      <c r="AU1415"/>
    </row>
    <row r="1416" spans="1:47" ht="12.75" customHeight="1" x14ac:dyDescent="0.35">
      <c r="A1416" s="311">
        <f>FrontPage!$N$2</f>
        <v>1</v>
      </c>
      <c r="B1416" s="311" t="str">
        <f t="shared" si="193"/>
        <v>RO22.18</v>
      </c>
      <c r="C1416" s="311">
        <f t="shared" si="194"/>
        <v>202526</v>
      </c>
      <c r="D1416" s="1148" t="s">
        <v>35</v>
      </c>
      <c r="E1416" s="311">
        <v>2.1</v>
      </c>
      <c r="F1416" s="311" t="s">
        <v>555</v>
      </c>
      <c r="G1416" s="311">
        <f t="shared" si="198"/>
        <v>0</v>
      </c>
      <c r="H1416" s="1154">
        <f t="shared" ca="1" si="196"/>
        <v>0</v>
      </c>
      <c r="I1416" s="311">
        <f t="shared" si="192"/>
        <v>8</v>
      </c>
      <c r="J1416" s="1151"/>
      <c r="AL1416"/>
      <c r="AM1416"/>
      <c r="AN1416"/>
      <c r="AO1416"/>
      <c r="AP1416"/>
      <c r="AQ1416" s="333"/>
      <c r="AR1416"/>
      <c r="AS1416"/>
      <c r="AT1416"/>
      <c r="AU1416"/>
    </row>
    <row r="1417" spans="1:47" ht="12.75" customHeight="1" x14ac:dyDescent="0.35">
      <c r="A1417" s="311">
        <f>FrontPage!$N$2</f>
        <v>1</v>
      </c>
      <c r="B1417" s="311" t="str">
        <f t="shared" si="193"/>
        <v>RO22.110</v>
      </c>
      <c r="C1417" s="311">
        <f t="shared" si="194"/>
        <v>202526</v>
      </c>
      <c r="D1417" s="1148" t="s">
        <v>35</v>
      </c>
      <c r="E1417" s="311">
        <v>2.1</v>
      </c>
      <c r="F1417" s="311" t="s">
        <v>557</v>
      </c>
      <c r="G1417" s="311">
        <f t="shared" si="198"/>
        <v>0</v>
      </c>
      <c r="H1417" s="1154">
        <f t="shared" ca="1" si="196"/>
        <v>0</v>
      </c>
      <c r="I1417" s="311">
        <f t="shared" si="192"/>
        <v>10</v>
      </c>
      <c r="J1417" s="1151"/>
      <c r="AL1417"/>
      <c r="AM1417"/>
      <c r="AN1417"/>
      <c r="AO1417"/>
      <c r="AP1417"/>
      <c r="AQ1417" s="333"/>
      <c r="AR1417"/>
      <c r="AS1417"/>
      <c r="AT1417"/>
      <c r="AU1417"/>
    </row>
    <row r="1418" spans="1:47" ht="12.75" customHeight="1" x14ac:dyDescent="0.35">
      <c r="A1418" s="311">
        <f>FrontPage!$N$2</f>
        <v>1</v>
      </c>
      <c r="B1418" s="311" t="str">
        <f t="shared" si="193"/>
        <v>RO22.111</v>
      </c>
      <c r="C1418" s="311">
        <f t="shared" si="194"/>
        <v>202526</v>
      </c>
      <c r="D1418" s="1148" t="s">
        <v>35</v>
      </c>
      <c r="E1418" s="311">
        <v>2.1</v>
      </c>
      <c r="F1418" s="311" t="s">
        <v>558</v>
      </c>
      <c r="G1418" s="311">
        <f t="shared" si="198"/>
        <v>0</v>
      </c>
      <c r="H1418" s="1154">
        <f t="shared" ca="1" si="196"/>
        <v>0</v>
      </c>
      <c r="I1418" s="311">
        <f t="shared" si="192"/>
        <v>11</v>
      </c>
      <c r="J1418" s="1151"/>
      <c r="AL1418"/>
      <c r="AM1418"/>
      <c r="AN1418"/>
      <c r="AO1418"/>
      <c r="AP1418"/>
      <c r="AQ1418" s="333"/>
      <c r="AR1418"/>
      <c r="AS1418"/>
      <c r="AT1418"/>
      <c r="AU1418"/>
    </row>
    <row r="1419" spans="1:47" ht="12.75" customHeight="1" x14ac:dyDescent="0.35">
      <c r="A1419" s="311">
        <f>FrontPage!$N$2</f>
        <v>1</v>
      </c>
      <c r="B1419" s="311" t="str">
        <f t="shared" si="193"/>
        <v>RO22.21</v>
      </c>
      <c r="C1419" s="311">
        <f t="shared" si="194"/>
        <v>202526</v>
      </c>
      <c r="D1419" s="1148" t="s">
        <v>35</v>
      </c>
      <c r="E1419" s="311">
        <v>2.2000000000000002</v>
      </c>
      <c r="F1419" s="311" t="s">
        <v>545</v>
      </c>
      <c r="G1419" s="311">
        <f t="shared" si="198"/>
        <v>0</v>
      </c>
      <c r="H1419" s="1154">
        <f t="shared" ca="1" si="196"/>
        <v>0</v>
      </c>
      <c r="I1419" s="311">
        <f t="shared" si="192"/>
        <v>1</v>
      </c>
      <c r="J1419" s="1151"/>
      <c r="AL1419"/>
      <c r="AM1419"/>
      <c r="AN1419"/>
      <c r="AO1419"/>
      <c r="AP1419"/>
      <c r="AQ1419" s="333"/>
      <c r="AR1419"/>
      <c r="AS1419"/>
      <c r="AT1419"/>
      <c r="AU1419"/>
    </row>
    <row r="1420" spans="1:47" ht="12.75" customHeight="1" x14ac:dyDescent="0.35">
      <c r="A1420" s="311">
        <f>FrontPage!$N$2</f>
        <v>1</v>
      </c>
      <c r="B1420" s="311" t="str">
        <f t="shared" si="193"/>
        <v>RO22.22</v>
      </c>
      <c r="C1420" s="311">
        <f t="shared" si="194"/>
        <v>202526</v>
      </c>
      <c r="D1420" s="1148" t="s">
        <v>35</v>
      </c>
      <c r="E1420" s="311">
        <v>2.2000000000000002</v>
      </c>
      <c r="F1420" s="311" t="s">
        <v>546</v>
      </c>
      <c r="G1420" s="311">
        <f t="shared" si="198"/>
        <v>0</v>
      </c>
      <c r="H1420" s="1154">
        <f t="shared" ca="1" si="196"/>
        <v>0</v>
      </c>
      <c r="I1420" s="311">
        <f t="shared" si="192"/>
        <v>2</v>
      </c>
      <c r="J1420" s="1151"/>
      <c r="AL1420"/>
      <c r="AM1420"/>
      <c r="AN1420"/>
      <c r="AO1420"/>
      <c r="AP1420"/>
      <c r="AQ1420" s="333"/>
      <c r="AR1420"/>
      <c r="AS1420"/>
      <c r="AT1420"/>
      <c r="AU1420"/>
    </row>
    <row r="1421" spans="1:47" ht="12.75" customHeight="1" x14ac:dyDescent="0.35">
      <c r="A1421" s="311">
        <f>FrontPage!$N$2</f>
        <v>1</v>
      </c>
      <c r="B1421" s="311" t="str">
        <f t="shared" si="193"/>
        <v>RO22.23</v>
      </c>
      <c r="C1421" s="311">
        <f t="shared" si="194"/>
        <v>202526</v>
      </c>
      <c r="D1421" s="1148" t="s">
        <v>35</v>
      </c>
      <c r="E1421" s="311">
        <v>2.2000000000000002</v>
      </c>
      <c r="F1421" s="311" t="s">
        <v>549</v>
      </c>
      <c r="G1421" s="311">
        <f t="shared" si="198"/>
        <v>0</v>
      </c>
      <c r="H1421" s="1154">
        <f t="shared" ca="1" si="196"/>
        <v>0</v>
      </c>
      <c r="I1421" s="311">
        <f t="shared" si="192"/>
        <v>3</v>
      </c>
      <c r="J1421" s="1151"/>
      <c r="AL1421"/>
      <c r="AM1421"/>
      <c r="AN1421"/>
      <c r="AO1421"/>
      <c r="AP1421"/>
      <c r="AQ1421" s="333"/>
      <c r="AR1421"/>
      <c r="AS1421"/>
      <c r="AT1421"/>
      <c r="AU1421"/>
    </row>
    <row r="1422" spans="1:47" ht="12.75" customHeight="1" x14ac:dyDescent="0.35">
      <c r="A1422" s="311">
        <f>FrontPage!$N$2</f>
        <v>1</v>
      </c>
      <c r="B1422" s="311" t="str">
        <f t="shared" si="193"/>
        <v>RO22.25</v>
      </c>
      <c r="C1422" s="311">
        <f t="shared" si="194"/>
        <v>202526</v>
      </c>
      <c r="D1422" s="1148" t="s">
        <v>35</v>
      </c>
      <c r="E1422" s="311">
        <v>2.2000000000000002</v>
      </c>
      <c r="F1422" s="311" t="s">
        <v>551</v>
      </c>
      <c r="G1422" s="311">
        <f t="shared" si="198"/>
        <v>0</v>
      </c>
      <c r="H1422" s="1154">
        <f t="shared" ca="1" si="196"/>
        <v>0</v>
      </c>
      <c r="I1422" s="311">
        <f t="shared" si="192"/>
        <v>5</v>
      </c>
      <c r="J1422" s="1151"/>
      <c r="AL1422"/>
      <c r="AM1422"/>
      <c r="AN1422"/>
      <c r="AO1422"/>
      <c r="AP1422"/>
      <c r="AQ1422" s="333"/>
      <c r="AR1422"/>
      <c r="AS1422"/>
      <c r="AT1422"/>
      <c r="AU1422"/>
    </row>
    <row r="1423" spans="1:47" ht="12.75" customHeight="1" x14ac:dyDescent="0.35">
      <c r="A1423" s="311">
        <f>FrontPage!$N$2</f>
        <v>1</v>
      </c>
      <c r="B1423" s="311" t="str">
        <f t="shared" si="193"/>
        <v>RO22.26.1</v>
      </c>
      <c r="C1423" s="311">
        <f t="shared" si="194"/>
        <v>202526</v>
      </c>
      <c r="D1423" s="1148" t="s">
        <v>35</v>
      </c>
      <c r="E1423" s="311">
        <v>2.2000000000000002</v>
      </c>
      <c r="F1423" s="311" t="s">
        <v>552</v>
      </c>
      <c r="G1423" s="311">
        <f t="shared" si="198"/>
        <v>0</v>
      </c>
      <c r="H1423" s="1154">
        <f t="shared" ca="1" si="196"/>
        <v>0</v>
      </c>
      <c r="I1423" s="311">
        <f t="shared" si="192"/>
        <v>6.1</v>
      </c>
      <c r="J1423" s="1151"/>
      <c r="AL1423"/>
      <c r="AM1423"/>
      <c r="AN1423"/>
      <c r="AO1423"/>
      <c r="AP1423"/>
      <c r="AQ1423" s="333"/>
      <c r="AR1423"/>
      <c r="AS1423"/>
      <c r="AT1423"/>
      <c r="AU1423"/>
    </row>
    <row r="1424" spans="1:47" ht="12.75" customHeight="1" x14ac:dyDescent="0.35">
      <c r="A1424" s="311">
        <f>FrontPage!$N$2</f>
        <v>1</v>
      </c>
      <c r="B1424" s="311" t="str">
        <f t="shared" si="193"/>
        <v>RO22.26.2</v>
      </c>
      <c r="C1424" s="311">
        <f t="shared" si="194"/>
        <v>202526</v>
      </c>
      <c r="D1424" s="1148" t="s">
        <v>35</v>
      </c>
      <c r="E1424" s="311">
        <v>2.2000000000000002</v>
      </c>
      <c r="F1424" s="311" t="s">
        <v>553</v>
      </c>
      <c r="G1424" s="311">
        <f t="shared" si="198"/>
        <v>0</v>
      </c>
      <c r="H1424" s="1154">
        <f t="shared" ca="1" si="196"/>
        <v>0</v>
      </c>
      <c r="I1424" s="311">
        <f t="shared" si="192"/>
        <v>6.2</v>
      </c>
      <c r="J1424" s="1151"/>
      <c r="AL1424"/>
      <c r="AM1424"/>
      <c r="AN1424"/>
      <c r="AO1424"/>
      <c r="AP1424"/>
      <c r="AQ1424" s="333"/>
      <c r="AR1424"/>
      <c r="AS1424"/>
      <c r="AT1424"/>
      <c r="AU1424"/>
    </row>
    <row r="1425" spans="1:47" ht="12.75" customHeight="1" x14ac:dyDescent="0.35">
      <c r="A1425" s="311">
        <f>FrontPage!$N$2</f>
        <v>1</v>
      </c>
      <c r="B1425" s="311" t="str">
        <f t="shared" si="193"/>
        <v>RO22.27</v>
      </c>
      <c r="C1425" s="311">
        <f t="shared" si="194"/>
        <v>202526</v>
      </c>
      <c r="D1425" s="1148" t="s">
        <v>35</v>
      </c>
      <c r="E1425" s="311">
        <v>2.2000000000000002</v>
      </c>
      <c r="F1425" s="311" t="s">
        <v>554</v>
      </c>
      <c r="G1425" s="311">
        <f t="shared" si="198"/>
        <v>0</v>
      </c>
      <c r="H1425" s="1154">
        <f t="shared" ca="1" si="196"/>
        <v>0</v>
      </c>
      <c r="I1425" s="311">
        <f t="shared" si="192"/>
        <v>7</v>
      </c>
      <c r="J1425" s="1151"/>
      <c r="AL1425"/>
      <c r="AM1425"/>
      <c r="AN1425"/>
      <c r="AO1425"/>
      <c r="AP1425"/>
      <c r="AQ1425" s="333"/>
      <c r="AR1425"/>
      <c r="AS1425"/>
      <c r="AT1425"/>
      <c r="AU1425"/>
    </row>
    <row r="1426" spans="1:47" ht="12.75" customHeight="1" x14ac:dyDescent="0.35">
      <c r="A1426" s="311">
        <f>FrontPage!$N$2</f>
        <v>1</v>
      </c>
      <c r="B1426" s="311" t="str">
        <f t="shared" si="193"/>
        <v>RO22.28</v>
      </c>
      <c r="C1426" s="311">
        <f t="shared" si="194"/>
        <v>202526</v>
      </c>
      <c r="D1426" s="1148" t="s">
        <v>35</v>
      </c>
      <c r="E1426" s="311">
        <v>2.2000000000000002</v>
      </c>
      <c r="F1426" s="311" t="s">
        <v>555</v>
      </c>
      <c r="G1426" s="311">
        <f t="shared" si="198"/>
        <v>0</v>
      </c>
      <c r="H1426" s="1154">
        <f t="shared" ca="1" si="196"/>
        <v>0</v>
      </c>
      <c r="I1426" s="311">
        <f t="shared" si="192"/>
        <v>8</v>
      </c>
      <c r="J1426" s="1151"/>
      <c r="AL1426"/>
      <c r="AM1426"/>
      <c r="AN1426"/>
      <c r="AO1426"/>
      <c r="AP1426"/>
      <c r="AQ1426" s="333"/>
      <c r="AR1426"/>
      <c r="AS1426"/>
      <c r="AT1426"/>
      <c r="AU1426"/>
    </row>
    <row r="1427" spans="1:47" ht="12.75" customHeight="1" x14ac:dyDescent="0.35">
      <c r="A1427" s="311">
        <f>FrontPage!$N$2</f>
        <v>1</v>
      </c>
      <c r="B1427" s="311" t="str">
        <f t="shared" si="193"/>
        <v>RO22.210</v>
      </c>
      <c r="C1427" s="311">
        <f t="shared" si="194"/>
        <v>202526</v>
      </c>
      <c r="D1427" s="1148" t="s">
        <v>35</v>
      </c>
      <c r="E1427" s="311">
        <v>2.2000000000000002</v>
      </c>
      <c r="F1427" s="311" t="s">
        <v>557</v>
      </c>
      <c r="G1427" s="311">
        <f t="shared" si="198"/>
        <v>0</v>
      </c>
      <c r="H1427" s="1154">
        <f t="shared" ca="1" si="196"/>
        <v>0</v>
      </c>
      <c r="I1427" s="311">
        <f t="shared" si="192"/>
        <v>10</v>
      </c>
      <c r="J1427" s="1151"/>
      <c r="AL1427"/>
      <c r="AM1427"/>
      <c r="AN1427"/>
      <c r="AO1427"/>
      <c r="AP1427"/>
      <c r="AQ1427" s="333"/>
      <c r="AR1427"/>
      <c r="AS1427"/>
      <c r="AT1427"/>
      <c r="AU1427"/>
    </row>
    <row r="1428" spans="1:47" ht="12.75" customHeight="1" x14ac:dyDescent="0.35">
      <c r="A1428" s="311">
        <f>FrontPage!$N$2</f>
        <v>1</v>
      </c>
      <c r="B1428" s="311" t="str">
        <f t="shared" si="193"/>
        <v>RO22.211</v>
      </c>
      <c r="C1428" s="311">
        <f t="shared" si="194"/>
        <v>202526</v>
      </c>
      <c r="D1428" s="1148" t="s">
        <v>35</v>
      </c>
      <c r="E1428" s="311">
        <v>2.2000000000000002</v>
      </c>
      <c r="F1428" s="311" t="s">
        <v>558</v>
      </c>
      <c r="G1428" s="311">
        <f t="shared" si="198"/>
        <v>0</v>
      </c>
      <c r="H1428" s="1154">
        <f t="shared" ca="1" si="196"/>
        <v>0</v>
      </c>
      <c r="I1428" s="311">
        <f t="shared" si="192"/>
        <v>11</v>
      </c>
      <c r="J1428" s="1151"/>
      <c r="AL1428"/>
      <c r="AM1428"/>
      <c r="AN1428"/>
      <c r="AO1428"/>
      <c r="AP1428"/>
      <c r="AQ1428" s="333"/>
      <c r="AR1428"/>
      <c r="AS1428"/>
      <c r="AT1428"/>
      <c r="AU1428"/>
    </row>
    <row r="1429" spans="1:47" ht="12.75" customHeight="1" x14ac:dyDescent="0.35">
      <c r="A1429" s="311">
        <f>FrontPage!$N$2</f>
        <v>1</v>
      </c>
      <c r="B1429" s="311" t="str">
        <f t="shared" si="193"/>
        <v>RO22.31</v>
      </c>
      <c r="C1429" s="311">
        <f t="shared" si="194"/>
        <v>202526</v>
      </c>
      <c r="D1429" s="1148" t="s">
        <v>35</v>
      </c>
      <c r="E1429" s="311">
        <v>2.2999999999999998</v>
      </c>
      <c r="F1429" s="311" t="s">
        <v>545</v>
      </c>
      <c r="G1429" s="311">
        <f t="shared" si="198"/>
        <v>0</v>
      </c>
      <c r="H1429" s="1154">
        <f t="shared" ca="1" si="196"/>
        <v>0</v>
      </c>
      <c r="I1429" s="311">
        <f t="shared" si="192"/>
        <v>1</v>
      </c>
      <c r="J1429" s="1151"/>
      <c r="AL1429"/>
      <c r="AM1429"/>
      <c r="AN1429"/>
      <c r="AO1429"/>
      <c r="AP1429"/>
      <c r="AQ1429" s="333"/>
      <c r="AR1429"/>
      <c r="AS1429"/>
      <c r="AT1429"/>
      <c r="AU1429"/>
    </row>
    <row r="1430" spans="1:47" ht="12.75" customHeight="1" x14ac:dyDescent="0.35">
      <c r="A1430" s="311">
        <f>FrontPage!$N$2</f>
        <v>1</v>
      </c>
      <c r="B1430" s="311" t="str">
        <f t="shared" si="193"/>
        <v>RO22.32</v>
      </c>
      <c r="C1430" s="311">
        <f t="shared" si="194"/>
        <v>202526</v>
      </c>
      <c r="D1430" s="1148" t="s">
        <v>35</v>
      </c>
      <c r="E1430" s="311">
        <v>2.2999999999999998</v>
      </c>
      <c r="F1430" s="311" t="s">
        <v>546</v>
      </c>
      <c r="G1430" s="311">
        <f t="shared" si="198"/>
        <v>0</v>
      </c>
      <c r="H1430" s="1154">
        <f t="shared" ca="1" si="196"/>
        <v>0</v>
      </c>
      <c r="I1430" s="311">
        <f t="shared" si="192"/>
        <v>2</v>
      </c>
      <c r="J1430" s="1151"/>
      <c r="AL1430"/>
      <c r="AM1430"/>
      <c r="AN1430"/>
      <c r="AO1430"/>
      <c r="AP1430"/>
      <c r="AQ1430" s="333"/>
      <c r="AR1430"/>
      <c r="AS1430"/>
      <c r="AT1430"/>
      <c r="AU1430"/>
    </row>
    <row r="1431" spans="1:47" ht="12.75" customHeight="1" x14ac:dyDescent="0.35">
      <c r="A1431" s="311">
        <f>FrontPage!$N$2</f>
        <v>1</v>
      </c>
      <c r="B1431" s="311" t="str">
        <f t="shared" si="193"/>
        <v>RO22.33</v>
      </c>
      <c r="C1431" s="311">
        <f t="shared" ref="C1431:C1494" si="199">year</f>
        <v>202526</v>
      </c>
      <c r="D1431" s="1148" t="s">
        <v>35</v>
      </c>
      <c r="E1431" s="311">
        <v>2.2999999999999998</v>
      </c>
      <c r="F1431" s="311" t="s">
        <v>549</v>
      </c>
      <c r="G1431" s="311">
        <f t="shared" si="198"/>
        <v>0</v>
      </c>
      <c r="H1431" s="1154">
        <f t="shared" ca="1" si="196"/>
        <v>0</v>
      </c>
      <c r="I1431" s="311">
        <f t="shared" si="192"/>
        <v>3</v>
      </c>
      <c r="J1431" s="1151"/>
      <c r="AL1431"/>
      <c r="AM1431"/>
      <c r="AN1431"/>
      <c r="AO1431"/>
      <c r="AP1431"/>
      <c r="AQ1431" s="333"/>
      <c r="AR1431"/>
      <c r="AS1431"/>
      <c r="AT1431"/>
      <c r="AU1431"/>
    </row>
    <row r="1432" spans="1:47" ht="12.75" customHeight="1" x14ac:dyDescent="0.35">
      <c r="A1432" s="311">
        <f>FrontPage!$N$2</f>
        <v>1</v>
      </c>
      <c r="B1432" s="311" t="str">
        <f t="shared" si="193"/>
        <v>RO22.35</v>
      </c>
      <c r="C1432" s="311">
        <f t="shared" si="199"/>
        <v>202526</v>
      </c>
      <c r="D1432" s="1148" t="s">
        <v>35</v>
      </c>
      <c r="E1432" s="311">
        <v>2.2999999999999998</v>
      </c>
      <c r="F1432" s="311" t="s">
        <v>551</v>
      </c>
      <c r="G1432" s="311">
        <f t="shared" si="198"/>
        <v>0</v>
      </c>
      <c r="H1432" s="1154">
        <f t="shared" ca="1" si="196"/>
        <v>0</v>
      </c>
      <c r="I1432" s="311">
        <f t="shared" si="192"/>
        <v>5</v>
      </c>
      <c r="J1432" s="1151"/>
      <c r="AL1432"/>
      <c r="AM1432"/>
      <c r="AN1432"/>
      <c r="AO1432"/>
      <c r="AP1432"/>
      <c r="AQ1432" s="333"/>
      <c r="AR1432"/>
      <c r="AS1432"/>
      <c r="AT1432"/>
      <c r="AU1432"/>
    </row>
    <row r="1433" spans="1:47" ht="12.75" customHeight="1" x14ac:dyDescent="0.35">
      <c r="A1433" s="311">
        <f>FrontPage!$N$2</f>
        <v>1</v>
      </c>
      <c r="B1433" s="311" t="str">
        <f t="shared" si="193"/>
        <v>RO22.36.1</v>
      </c>
      <c r="C1433" s="311">
        <f t="shared" si="199"/>
        <v>202526</v>
      </c>
      <c r="D1433" s="1148" t="s">
        <v>35</v>
      </c>
      <c r="E1433" s="311">
        <v>2.2999999999999998</v>
      </c>
      <c r="F1433" s="311" t="s">
        <v>552</v>
      </c>
      <c r="G1433" s="311">
        <f t="shared" si="198"/>
        <v>0</v>
      </c>
      <c r="H1433" s="1154">
        <f t="shared" ca="1" si="196"/>
        <v>0</v>
      </c>
      <c r="I1433" s="311">
        <f t="shared" si="192"/>
        <v>6.1</v>
      </c>
      <c r="J1433" s="1151"/>
      <c r="AL1433"/>
      <c r="AM1433"/>
      <c r="AN1433"/>
      <c r="AO1433"/>
      <c r="AP1433"/>
      <c r="AQ1433" s="333"/>
      <c r="AR1433"/>
      <c r="AS1433"/>
      <c r="AT1433"/>
      <c r="AU1433"/>
    </row>
    <row r="1434" spans="1:47" ht="12.75" customHeight="1" x14ac:dyDescent="0.35">
      <c r="A1434" s="311">
        <f>FrontPage!$N$2</f>
        <v>1</v>
      </c>
      <c r="B1434" s="311" t="str">
        <f t="shared" si="193"/>
        <v>RO22.36.2</v>
      </c>
      <c r="C1434" s="311">
        <f t="shared" si="199"/>
        <v>202526</v>
      </c>
      <c r="D1434" s="1148" t="s">
        <v>35</v>
      </c>
      <c r="E1434" s="311">
        <v>2.2999999999999998</v>
      </c>
      <c r="F1434" s="311" t="s">
        <v>553</v>
      </c>
      <c r="G1434" s="311">
        <f t="shared" si="198"/>
        <v>0</v>
      </c>
      <c r="H1434" s="1154">
        <f t="shared" ca="1" si="196"/>
        <v>0</v>
      </c>
      <c r="I1434" s="311">
        <f t="shared" si="192"/>
        <v>6.2</v>
      </c>
      <c r="J1434" s="1151"/>
      <c r="AL1434"/>
      <c r="AM1434"/>
      <c r="AN1434"/>
      <c r="AO1434"/>
      <c r="AP1434"/>
      <c r="AQ1434" s="333"/>
      <c r="AR1434"/>
      <c r="AS1434"/>
      <c r="AT1434"/>
      <c r="AU1434"/>
    </row>
    <row r="1435" spans="1:47" ht="12.75" customHeight="1" x14ac:dyDescent="0.35">
      <c r="A1435" s="311">
        <f>FrontPage!$N$2</f>
        <v>1</v>
      </c>
      <c r="B1435" s="311" t="str">
        <f t="shared" si="193"/>
        <v>RO22.37</v>
      </c>
      <c r="C1435" s="311">
        <f t="shared" si="199"/>
        <v>202526</v>
      </c>
      <c r="D1435" s="1148" t="s">
        <v>35</v>
      </c>
      <c r="E1435" s="311">
        <v>2.2999999999999998</v>
      </c>
      <c r="F1435" s="311" t="s">
        <v>554</v>
      </c>
      <c r="G1435" s="311">
        <f t="shared" si="198"/>
        <v>0</v>
      </c>
      <c r="H1435" s="1154">
        <f t="shared" ca="1" si="196"/>
        <v>0</v>
      </c>
      <c r="I1435" s="311">
        <f t="shared" si="192"/>
        <v>7</v>
      </c>
      <c r="J1435" s="1151"/>
      <c r="AL1435"/>
      <c r="AM1435"/>
      <c r="AN1435"/>
      <c r="AO1435"/>
      <c r="AP1435"/>
      <c r="AQ1435" s="333"/>
      <c r="AR1435"/>
      <c r="AS1435"/>
      <c r="AT1435"/>
      <c r="AU1435"/>
    </row>
    <row r="1436" spans="1:47" ht="12.75" customHeight="1" x14ac:dyDescent="0.35">
      <c r="A1436" s="311">
        <f>FrontPage!$N$2</f>
        <v>1</v>
      </c>
      <c r="B1436" s="311" t="str">
        <f t="shared" si="193"/>
        <v>RO22.38</v>
      </c>
      <c r="C1436" s="311">
        <f t="shared" si="199"/>
        <v>202526</v>
      </c>
      <c r="D1436" s="1148" t="s">
        <v>35</v>
      </c>
      <c r="E1436" s="311">
        <v>2.2999999999999998</v>
      </c>
      <c r="F1436" s="311" t="s">
        <v>555</v>
      </c>
      <c r="G1436" s="311">
        <f t="shared" si="198"/>
        <v>0</v>
      </c>
      <c r="H1436" s="1154">
        <f t="shared" ca="1" si="196"/>
        <v>0</v>
      </c>
      <c r="I1436" s="311">
        <f t="shared" si="192"/>
        <v>8</v>
      </c>
      <c r="J1436" s="1151"/>
      <c r="AL1436"/>
      <c r="AM1436"/>
      <c r="AN1436"/>
      <c r="AO1436"/>
      <c r="AP1436"/>
      <c r="AQ1436" s="333"/>
      <c r="AR1436"/>
      <c r="AS1436"/>
      <c r="AT1436"/>
      <c r="AU1436"/>
    </row>
    <row r="1437" spans="1:47" ht="12.75" customHeight="1" x14ac:dyDescent="0.35">
      <c r="A1437" s="311">
        <f>FrontPage!$N$2</f>
        <v>1</v>
      </c>
      <c r="B1437" s="311" t="str">
        <f t="shared" si="193"/>
        <v>RO22.310</v>
      </c>
      <c r="C1437" s="311">
        <f t="shared" si="199"/>
        <v>202526</v>
      </c>
      <c r="D1437" s="1148" t="s">
        <v>35</v>
      </c>
      <c r="E1437" s="311">
        <v>2.2999999999999998</v>
      </c>
      <c r="F1437" s="311" t="s">
        <v>557</v>
      </c>
      <c r="G1437" s="311">
        <f t="shared" si="198"/>
        <v>0</v>
      </c>
      <c r="H1437" s="1154">
        <f t="shared" ca="1" si="196"/>
        <v>0</v>
      </c>
      <c r="I1437" s="311">
        <f t="shared" si="192"/>
        <v>10</v>
      </c>
      <c r="J1437" s="1151"/>
      <c r="AL1437"/>
      <c r="AM1437"/>
      <c r="AN1437"/>
      <c r="AO1437"/>
      <c r="AP1437"/>
      <c r="AQ1437" s="333"/>
      <c r="AR1437"/>
      <c r="AS1437"/>
      <c r="AT1437"/>
      <c r="AU1437"/>
    </row>
    <row r="1438" spans="1:47" ht="12.75" customHeight="1" x14ac:dyDescent="0.35">
      <c r="A1438" s="311">
        <f>FrontPage!$N$2</f>
        <v>1</v>
      </c>
      <c r="B1438" s="311" t="str">
        <f t="shared" si="193"/>
        <v>RO22.311</v>
      </c>
      <c r="C1438" s="311">
        <f t="shared" si="199"/>
        <v>202526</v>
      </c>
      <c r="D1438" s="1148" t="s">
        <v>35</v>
      </c>
      <c r="E1438" s="311">
        <v>2.2999999999999998</v>
      </c>
      <c r="F1438" s="311" t="s">
        <v>558</v>
      </c>
      <c r="G1438" s="311">
        <f t="shared" si="198"/>
        <v>0</v>
      </c>
      <c r="H1438" s="1154">
        <f t="shared" ca="1" si="196"/>
        <v>0</v>
      </c>
      <c r="I1438" s="311">
        <f t="shared" si="192"/>
        <v>11</v>
      </c>
      <c r="J1438" s="1151"/>
      <c r="AL1438"/>
      <c r="AM1438"/>
      <c r="AN1438"/>
      <c r="AO1438"/>
      <c r="AP1438"/>
      <c r="AQ1438" s="333"/>
      <c r="AR1438"/>
      <c r="AS1438"/>
      <c r="AT1438"/>
      <c r="AU1438"/>
    </row>
    <row r="1439" spans="1:47" ht="12.75" customHeight="1" x14ac:dyDescent="0.35">
      <c r="A1439" s="311">
        <f>FrontPage!$N$2</f>
        <v>1</v>
      </c>
      <c r="B1439" s="311" t="str">
        <f t="shared" si="193"/>
        <v>RO231</v>
      </c>
      <c r="C1439" s="311">
        <f t="shared" si="199"/>
        <v>202526</v>
      </c>
      <c r="D1439" s="1148" t="s">
        <v>35</v>
      </c>
      <c r="E1439" s="311">
        <v>3</v>
      </c>
      <c r="F1439" s="311" t="s">
        <v>545</v>
      </c>
      <c r="G1439" s="311">
        <f t="shared" si="198"/>
        <v>0</v>
      </c>
      <c r="H1439" s="1154">
        <f t="shared" ca="1" si="196"/>
        <v>0</v>
      </c>
      <c r="I1439" s="311">
        <f t="shared" si="192"/>
        <v>1</v>
      </c>
      <c r="J1439" s="1151"/>
      <c r="AL1439"/>
      <c r="AM1439"/>
      <c r="AN1439"/>
      <c r="AO1439"/>
      <c r="AP1439"/>
      <c r="AQ1439" s="333"/>
      <c r="AR1439"/>
      <c r="AS1439"/>
      <c r="AT1439"/>
      <c r="AU1439"/>
    </row>
    <row r="1440" spans="1:47" ht="12.75" customHeight="1" x14ac:dyDescent="0.35">
      <c r="A1440" s="311">
        <f>FrontPage!$N$2</f>
        <v>1</v>
      </c>
      <c r="B1440" s="311" t="str">
        <f t="shared" si="193"/>
        <v>RO232</v>
      </c>
      <c r="C1440" s="311">
        <f t="shared" si="199"/>
        <v>202526</v>
      </c>
      <c r="D1440" s="1148" t="s">
        <v>35</v>
      </c>
      <c r="E1440" s="311">
        <v>3</v>
      </c>
      <c r="F1440" s="311" t="s">
        <v>546</v>
      </c>
      <c r="G1440" s="311">
        <f t="shared" si="198"/>
        <v>0</v>
      </c>
      <c r="H1440" s="1154">
        <f t="shared" ca="1" si="196"/>
        <v>0</v>
      </c>
      <c r="I1440" s="311">
        <f t="shared" si="192"/>
        <v>2</v>
      </c>
      <c r="J1440" s="1151"/>
      <c r="AL1440"/>
      <c r="AM1440"/>
      <c r="AN1440"/>
      <c r="AO1440"/>
      <c r="AP1440"/>
      <c r="AQ1440" s="333"/>
      <c r="AR1440"/>
      <c r="AS1440"/>
      <c r="AT1440"/>
      <c r="AU1440"/>
    </row>
    <row r="1441" spans="1:47" ht="12.75" customHeight="1" x14ac:dyDescent="0.35">
      <c r="A1441" s="311">
        <f>FrontPage!$N$2</f>
        <v>1</v>
      </c>
      <c r="B1441" s="311" t="str">
        <f t="shared" si="193"/>
        <v>RO233</v>
      </c>
      <c r="C1441" s="311">
        <f t="shared" si="199"/>
        <v>202526</v>
      </c>
      <c r="D1441" s="1148" t="s">
        <v>35</v>
      </c>
      <c r="E1441" s="311">
        <v>3</v>
      </c>
      <c r="F1441" s="311" t="s">
        <v>549</v>
      </c>
      <c r="G1441" s="311">
        <f t="shared" si="198"/>
        <v>0</v>
      </c>
      <c r="H1441" s="1154">
        <f t="shared" ca="1" si="196"/>
        <v>0</v>
      </c>
      <c r="I1441" s="311">
        <f t="shared" ref="I1441:I1504" si="200">VLOOKUP(F1441,CIndex,2,FALSE)</f>
        <v>3</v>
      </c>
      <c r="J1441" s="1151"/>
      <c r="AL1441"/>
      <c r="AM1441"/>
      <c r="AN1441"/>
      <c r="AO1441"/>
      <c r="AP1441"/>
      <c r="AQ1441" s="333"/>
      <c r="AR1441"/>
      <c r="AS1441"/>
      <c r="AT1441"/>
      <c r="AU1441"/>
    </row>
    <row r="1442" spans="1:47" ht="12.75" customHeight="1" x14ac:dyDescent="0.35">
      <c r="A1442" s="311">
        <f>FrontPage!$N$2</f>
        <v>1</v>
      </c>
      <c r="B1442" s="311" t="str">
        <f t="shared" si="193"/>
        <v>RO235</v>
      </c>
      <c r="C1442" s="311">
        <f t="shared" si="199"/>
        <v>202526</v>
      </c>
      <c r="D1442" s="1148" t="s">
        <v>35</v>
      </c>
      <c r="E1442" s="311">
        <v>3</v>
      </c>
      <c r="F1442" s="311" t="s">
        <v>551</v>
      </c>
      <c r="G1442" s="311">
        <f t="shared" si="198"/>
        <v>0</v>
      </c>
      <c r="H1442" s="1154">
        <f t="shared" ca="1" si="196"/>
        <v>0</v>
      </c>
      <c r="I1442" s="311">
        <f t="shared" si="200"/>
        <v>5</v>
      </c>
      <c r="J1442" s="1151"/>
      <c r="AL1442"/>
      <c r="AM1442"/>
      <c r="AN1442"/>
      <c r="AO1442"/>
      <c r="AP1442"/>
      <c r="AQ1442" s="333"/>
      <c r="AR1442"/>
      <c r="AS1442"/>
      <c r="AT1442"/>
      <c r="AU1442"/>
    </row>
    <row r="1443" spans="1:47" ht="12.75" customHeight="1" x14ac:dyDescent="0.35">
      <c r="A1443" s="311">
        <f>FrontPage!$N$2</f>
        <v>1</v>
      </c>
      <c r="B1443" s="311" t="str">
        <f t="shared" si="193"/>
        <v>RO236.1</v>
      </c>
      <c r="C1443" s="311">
        <f t="shared" si="199"/>
        <v>202526</v>
      </c>
      <c r="D1443" s="1148" t="s">
        <v>35</v>
      </c>
      <c r="E1443" s="311">
        <v>3</v>
      </c>
      <c r="F1443" s="311" t="s">
        <v>552</v>
      </c>
      <c r="G1443" s="311">
        <f t="shared" si="198"/>
        <v>0</v>
      </c>
      <c r="H1443" s="1154">
        <f t="shared" ca="1" si="196"/>
        <v>0</v>
      </c>
      <c r="I1443" s="311">
        <f t="shared" si="200"/>
        <v>6.1</v>
      </c>
      <c r="J1443" s="1151"/>
      <c r="AL1443"/>
      <c r="AM1443"/>
      <c r="AN1443"/>
      <c r="AO1443"/>
      <c r="AP1443"/>
      <c r="AQ1443" s="333"/>
      <c r="AR1443"/>
      <c r="AS1443"/>
      <c r="AT1443"/>
      <c r="AU1443"/>
    </row>
    <row r="1444" spans="1:47" ht="12.75" customHeight="1" x14ac:dyDescent="0.35">
      <c r="A1444" s="311">
        <f>FrontPage!$N$2</f>
        <v>1</v>
      </c>
      <c r="B1444" s="311" t="str">
        <f t="shared" si="193"/>
        <v>RO236.2</v>
      </c>
      <c r="C1444" s="311">
        <f t="shared" si="199"/>
        <v>202526</v>
      </c>
      <c r="D1444" s="1148" t="s">
        <v>35</v>
      </c>
      <c r="E1444" s="311">
        <v>3</v>
      </c>
      <c r="F1444" s="311" t="s">
        <v>553</v>
      </c>
      <c r="G1444" s="311">
        <f t="shared" si="198"/>
        <v>0</v>
      </c>
      <c r="H1444" s="1154">
        <f t="shared" ca="1" si="196"/>
        <v>0</v>
      </c>
      <c r="I1444" s="311">
        <f t="shared" si="200"/>
        <v>6.2</v>
      </c>
      <c r="J1444" s="1151"/>
      <c r="AL1444"/>
      <c r="AM1444"/>
      <c r="AN1444"/>
      <c r="AO1444"/>
      <c r="AP1444"/>
      <c r="AQ1444" s="333"/>
      <c r="AR1444"/>
      <c r="AS1444"/>
      <c r="AT1444"/>
      <c r="AU1444"/>
    </row>
    <row r="1445" spans="1:47" ht="12.75" customHeight="1" x14ac:dyDescent="0.35">
      <c r="A1445" s="311">
        <f>FrontPage!$N$2</f>
        <v>1</v>
      </c>
      <c r="B1445" s="311" t="str">
        <f t="shared" si="193"/>
        <v>RO237</v>
      </c>
      <c r="C1445" s="311">
        <f t="shared" si="199"/>
        <v>202526</v>
      </c>
      <c r="D1445" s="1148" t="s">
        <v>35</v>
      </c>
      <c r="E1445" s="311">
        <v>3</v>
      </c>
      <c r="F1445" s="311" t="s">
        <v>554</v>
      </c>
      <c r="G1445" s="311">
        <f t="shared" si="198"/>
        <v>0</v>
      </c>
      <c r="H1445" s="1154">
        <f t="shared" ca="1" si="196"/>
        <v>0</v>
      </c>
      <c r="I1445" s="311">
        <f t="shared" si="200"/>
        <v>7</v>
      </c>
      <c r="J1445" s="1151"/>
      <c r="AL1445"/>
      <c r="AM1445"/>
      <c r="AN1445"/>
      <c r="AO1445"/>
      <c r="AP1445"/>
      <c r="AQ1445" s="333"/>
      <c r="AR1445"/>
      <c r="AS1445"/>
      <c r="AT1445"/>
      <c r="AU1445"/>
    </row>
    <row r="1446" spans="1:47" ht="12.75" customHeight="1" x14ac:dyDescent="0.35">
      <c r="A1446" s="311">
        <f>FrontPage!$N$2</f>
        <v>1</v>
      </c>
      <c r="B1446" s="311" t="str">
        <f t="shared" si="193"/>
        <v>RO238</v>
      </c>
      <c r="C1446" s="311">
        <f t="shared" si="199"/>
        <v>202526</v>
      </c>
      <c r="D1446" s="1148" t="s">
        <v>35</v>
      </c>
      <c r="E1446" s="311">
        <v>3</v>
      </c>
      <c r="F1446" s="311" t="s">
        <v>555</v>
      </c>
      <c r="G1446" s="311">
        <f t="shared" si="198"/>
        <v>0</v>
      </c>
      <c r="H1446" s="1154">
        <f t="shared" ca="1" si="196"/>
        <v>0</v>
      </c>
      <c r="I1446" s="311">
        <f t="shared" si="200"/>
        <v>8</v>
      </c>
      <c r="J1446" s="1151"/>
      <c r="AL1446"/>
      <c r="AM1446"/>
      <c r="AN1446"/>
      <c r="AO1446"/>
      <c r="AP1446"/>
      <c r="AQ1446" s="333"/>
      <c r="AR1446"/>
      <c r="AS1446"/>
      <c r="AT1446"/>
      <c r="AU1446"/>
    </row>
    <row r="1447" spans="1:47" ht="12.75" customHeight="1" x14ac:dyDescent="0.35">
      <c r="A1447" s="311">
        <f>FrontPage!$N$2</f>
        <v>1</v>
      </c>
      <c r="B1447" s="311" t="str">
        <f t="shared" si="193"/>
        <v>RO2310</v>
      </c>
      <c r="C1447" s="311">
        <f t="shared" si="199"/>
        <v>202526</v>
      </c>
      <c r="D1447" s="1148" t="s">
        <v>35</v>
      </c>
      <c r="E1447" s="311">
        <v>3</v>
      </c>
      <c r="F1447" s="311" t="s">
        <v>557</v>
      </c>
      <c r="G1447" s="311">
        <f t="shared" si="198"/>
        <v>0</v>
      </c>
      <c r="H1447" s="1154">
        <f t="shared" ca="1" si="196"/>
        <v>0</v>
      </c>
      <c r="I1447" s="311">
        <f t="shared" si="200"/>
        <v>10</v>
      </c>
      <c r="J1447" s="1151"/>
      <c r="AL1447"/>
      <c r="AM1447"/>
      <c r="AN1447"/>
      <c r="AO1447"/>
      <c r="AP1447"/>
      <c r="AQ1447" s="333"/>
      <c r="AR1447"/>
      <c r="AS1447"/>
      <c r="AT1447"/>
      <c r="AU1447"/>
    </row>
    <row r="1448" spans="1:47" ht="12.75" customHeight="1" x14ac:dyDescent="0.35">
      <c r="A1448" s="311">
        <f>FrontPage!$N$2</f>
        <v>1</v>
      </c>
      <c r="B1448" s="311" t="str">
        <f t="shared" si="193"/>
        <v>RO2311</v>
      </c>
      <c r="C1448" s="311">
        <f t="shared" si="199"/>
        <v>202526</v>
      </c>
      <c r="D1448" s="1148" t="s">
        <v>35</v>
      </c>
      <c r="E1448" s="311">
        <v>3</v>
      </c>
      <c r="F1448" s="311" t="s">
        <v>558</v>
      </c>
      <c r="G1448" s="311">
        <f t="shared" si="198"/>
        <v>0</v>
      </c>
      <c r="H1448" s="1154">
        <f t="shared" ca="1" si="196"/>
        <v>0</v>
      </c>
      <c r="I1448" s="311">
        <f t="shared" si="200"/>
        <v>11</v>
      </c>
      <c r="J1448" s="1151"/>
      <c r="AL1448"/>
      <c r="AM1448"/>
      <c r="AN1448"/>
      <c r="AO1448"/>
      <c r="AP1448"/>
      <c r="AQ1448" s="333"/>
      <c r="AR1448"/>
      <c r="AS1448"/>
      <c r="AT1448"/>
      <c r="AU1448"/>
    </row>
    <row r="1449" spans="1:47" ht="12.75" customHeight="1" x14ac:dyDescent="0.35">
      <c r="A1449" s="311">
        <f>FrontPage!$N$2</f>
        <v>1</v>
      </c>
      <c r="B1449" s="311" t="str">
        <f t="shared" ref="B1449:B1512" si="201">D1449&amp;E1449&amp;I1449</f>
        <v>RO23.11</v>
      </c>
      <c r="C1449" s="311">
        <f t="shared" si="199"/>
        <v>202526</v>
      </c>
      <c r="D1449" s="1148" t="s">
        <v>35</v>
      </c>
      <c r="E1449" s="311">
        <v>3.1</v>
      </c>
      <c r="F1449" s="311" t="s">
        <v>545</v>
      </c>
      <c r="G1449" s="311">
        <f t="shared" si="198"/>
        <v>0</v>
      </c>
      <c r="H1449" s="1154">
        <f t="shared" ca="1" si="196"/>
        <v>0</v>
      </c>
      <c r="I1449" s="311">
        <f t="shared" si="200"/>
        <v>1</v>
      </c>
      <c r="J1449" s="1151"/>
      <c r="AL1449"/>
      <c r="AM1449"/>
      <c r="AN1449"/>
      <c r="AO1449"/>
      <c r="AP1449"/>
      <c r="AQ1449" s="333"/>
      <c r="AR1449"/>
      <c r="AS1449"/>
      <c r="AT1449"/>
      <c r="AU1449"/>
    </row>
    <row r="1450" spans="1:47" ht="12.75" customHeight="1" x14ac:dyDescent="0.35">
      <c r="A1450" s="311">
        <f>FrontPage!$N$2</f>
        <v>1</v>
      </c>
      <c r="B1450" s="311" t="str">
        <f t="shared" si="201"/>
        <v>RO23.12</v>
      </c>
      <c r="C1450" s="311">
        <f t="shared" si="199"/>
        <v>202526</v>
      </c>
      <c r="D1450" s="1148" t="s">
        <v>35</v>
      </c>
      <c r="E1450" s="311">
        <v>3.1</v>
      </c>
      <c r="F1450" s="311" t="s">
        <v>546</v>
      </c>
      <c r="G1450" s="311">
        <f t="shared" si="198"/>
        <v>0</v>
      </c>
      <c r="H1450" s="1154">
        <f t="shared" ca="1" si="196"/>
        <v>0</v>
      </c>
      <c r="I1450" s="311">
        <f t="shared" si="200"/>
        <v>2</v>
      </c>
      <c r="J1450" s="1151"/>
      <c r="AL1450"/>
      <c r="AM1450"/>
      <c r="AN1450"/>
      <c r="AO1450"/>
      <c r="AP1450"/>
      <c r="AQ1450" s="333"/>
      <c r="AR1450"/>
      <c r="AS1450"/>
      <c r="AT1450"/>
      <c r="AU1450"/>
    </row>
    <row r="1451" spans="1:47" ht="12.75" customHeight="1" x14ac:dyDescent="0.35">
      <c r="A1451" s="311">
        <f>FrontPage!$N$2</f>
        <v>1</v>
      </c>
      <c r="B1451" s="311" t="str">
        <f t="shared" si="201"/>
        <v>RO23.13</v>
      </c>
      <c r="C1451" s="311">
        <f t="shared" si="199"/>
        <v>202526</v>
      </c>
      <c r="D1451" s="1148" t="s">
        <v>35</v>
      </c>
      <c r="E1451" s="311">
        <v>3.1</v>
      </c>
      <c r="F1451" s="311" t="s">
        <v>549</v>
      </c>
      <c r="G1451" s="311">
        <f t="shared" si="198"/>
        <v>0</v>
      </c>
      <c r="H1451" s="1154">
        <f t="shared" ca="1" si="196"/>
        <v>0</v>
      </c>
      <c r="I1451" s="311">
        <f t="shared" si="200"/>
        <v>3</v>
      </c>
      <c r="J1451" s="1151"/>
      <c r="AL1451"/>
      <c r="AM1451"/>
      <c r="AN1451"/>
      <c r="AO1451"/>
      <c r="AP1451"/>
      <c r="AQ1451" s="333"/>
      <c r="AR1451"/>
      <c r="AS1451"/>
      <c r="AT1451"/>
      <c r="AU1451"/>
    </row>
    <row r="1452" spans="1:47" ht="12.75" customHeight="1" x14ac:dyDescent="0.35">
      <c r="A1452" s="311">
        <f>FrontPage!$N$2</f>
        <v>1</v>
      </c>
      <c r="B1452" s="311" t="str">
        <f t="shared" si="201"/>
        <v>RO23.15</v>
      </c>
      <c r="C1452" s="311">
        <f t="shared" si="199"/>
        <v>202526</v>
      </c>
      <c r="D1452" s="1148" t="s">
        <v>35</v>
      </c>
      <c r="E1452" s="311">
        <v>3.1</v>
      </c>
      <c r="F1452" s="311" t="s">
        <v>551</v>
      </c>
      <c r="G1452" s="311">
        <f t="shared" si="198"/>
        <v>0</v>
      </c>
      <c r="H1452" s="1154">
        <f t="shared" ca="1" si="196"/>
        <v>0</v>
      </c>
      <c r="I1452" s="311">
        <f t="shared" si="200"/>
        <v>5</v>
      </c>
      <c r="J1452" s="1151"/>
      <c r="AL1452"/>
      <c r="AM1452"/>
      <c r="AN1452"/>
      <c r="AO1452"/>
      <c r="AP1452"/>
      <c r="AQ1452" s="333"/>
      <c r="AR1452"/>
      <c r="AS1452"/>
      <c r="AT1452"/>
      <c r="AU1452"/>
    </row>
    <row r="1453" spans="1:47" ht="12.75" customHeight="1" x14ac:dyDescent="0.35">
      <c r="A1453" s="311">
        <f>FrontPage!$N$2</f>
        <v>1</v>
      </c>
      <c r="B1453" s="311" t="str">
        <f t="shared" si="201"/>
        <v>RO23.16.1</v>
      </c>
      <c r="C1453" s="311">
        <f t="shared" si="199"/>
        <v>202526</v>
      </c>
      <c r="D1453" s="1148" t="s">
        <v>35</v>
      </c>
      <c r="E1453" s="311">
        <v>3.1</v>
      </c>
      <c r="F1453" s="311" t="s">
        <v>552</v>
      </c>
      <c r="G1453" s="311">
        <f t="shared" si="198"/>
        <v>0</v>
      </c>
      <c r="H1453" s="1154">
        <f t="shared" ref="H1453:H1516" ca="1" si="202">IF(UANumber = 0,0,IF(VLOOKUP(E1453,INDIRECT("_"&amp;D1453),MATCH(F1453,INDIRECT("_"&amp;D1453&amp;$I$2),0),FALSE)="",0,VLOOKUP(E1453,INDIRECT("_"&amp;D1453),MATCH(F1453,INDIRECT("_"&amp;D1453&amp;$I$2),0),FALSE)))</f>
        <v>0</v>
      </c>
      <c r="I1453" s="311">
        <f t="shared" si="200"/>
        <v>6.1</v>
      </c>
      <c r="J1453" s="1151"/>
      <c r="AL1453"/>
      <c r="AM1453"/>
      <c r="AN1453"/>
      <c r="AO1453"/>
      <c r="AP1453"/>
      <c r="AQ1453" s="333"/>
      <c r="AR1453"/>
      <c r="AS1453"/>
      <c r="AT1453"/>
      <c r="AU1453"/>
    </row>
    <row r="1454" spans="1:47" ht="12.75" customHeight="1" x14ac:dyDescent="0.35">
      <c r="A1454" s="311">
        <f>FrontPage!$N$2</f>
        <v>1</v>
      </c>
      <c r="B1454" s="311" t="str">
        <f t="shared" si="201"/>
        <v>RO23.16.2</v>
      </c>
      <c r="C1454" s="311">
        <f t="shared" si="199"/>
        <v>202526</v>
      </c>
      <c r="D1454" s="1148" t="s">
        <v>35</v>
      </c>
      <c r="E1454" s="311">
        <v>3.1</v>
      </c>
      <c r="F1454" s="311" t="s">
        <v>553</v>
      </c>
      <c r="G1454" s="311">
        <f t="shared" si="198"/>
        <v>0</v>
      </c>
      <c r="H1454" s="1154">
        <f t="shared" ca="1" si="202"/>
        <v>0</v>
      </c>
      <c r="I1454" s="311">
        <f t="shared" si="200"/>
        <v>6.2</v>
      </c>
      <c r="J1454" s="1151"/>
      <c r="AL1454"/>
      <c r="AM1454"/>
      <c r="AN1454"/>
      <c r="AO1454"/>
      <c r="AP1454"/>
      <c r="AQ1454" s="333"/>
      <c r="AR1454"/>
      <c r="AS1454"/>
      <c r="AT1454"/>
      <c r="AU1454"/>
    </row>
    <row r="1455" spans="1:47" ht="12.75" customHeight="1" x14ac:dyDescent="0.35">
      <c r="A1455" s="311">
        <f>FrontPage!$N$2</f>
        <v>1</v>
      </c>
      <c r="B1455" s="311" t="str">
        <f t="shared" si="201"/>
        <v>RO23.17</v>
      </c>
      <c r="C1455" s="311">
        <f t="shared" si="199"/>
        <v>202526</v>
      </c>
      <c r="D1455" s="1148" t="s">
        <v>35</v>
      </c>
      <c r="E1455" s="311">
        <v>3.1</v>
      </c>
      <c r="F1455" s="311" t="s">
        <v>554</v>
      </c>
      <c r="G1455" s="311">
        <f t="shared" si="198"/>
        <v>0</v>
      </c>
      <c r="H1455" s="1154">
        <f t="shared" ca="1" si="202"/>
        <v>0</v>
      </c>
      <c r="I1455" s="311">
        <f t="shared" si="200"/>
        <v>7</v>
      </c>
      <c r="J1455" s="1151"/>
      <c r="AL1455"/>
      <c r="AM1455"/>
      <c r="AN1455"/>
      <c r="AO1455"/>
      <c r="AP1455"/>
      <c r="AQ1455" s="333"/>
      <c r="AR1455"/>
      <c r="AS1455"/>
      <c r="AT1455"/>
      <c r="AU1455"/>
    </row>
    <row r="1456" spans="1:47" ht="12.75" customHeight="1" x14ac:dyDescent="0.35">
      <c r="A1456" s="311">
        <f>FrontPage!$N$2</f>
        <v>1</v>
      </c>
      <c r="B1456" s="311" t="str">
        <f t="shared" si="201"/>
        <v>RO23.18</v>
      </c>
      <c r="C1456" s="311">
        <f t="shared" si="199"/>
        <v>202526</v>
      </c>
      <c r="D1456" s="1148" t="s">
        <v>35</v>
      </c>
      <c r="E1456" s="311">
        <v>3.1</v>
      </c>
      <c r="F1456" s="311" t="s">
        <v>555</v>
      </c>
      <c r="G1456" s="311">
        <f t="shared" si="198"/>
        <v>0</v>
      </c>
      <c r="H1456" s="1154">
        <f t="shared" ca="1" si="202"/>
        <v>0</v>
      </c>
      <c r="I1456" s="311">
        <f t="shared" si="200"/>
        <v>8</v>
      </c>
      <c r="J1456" s="1151"/>
      <c r="AL1456"/>
      <c r="AM1456"/>
      <c r="AN1456"/>
      <c r="AO1456"/>
      <c r="AP1456"/>
      <c r="AQ1456" s="333"/>
      <c r="AR1456"/>
      <c r="AS1456"/>
      <c r="AT1456"/>
      <c r="AU1456"/>
    </row>
    <row r="1457" spans="1:47" ht="12.75" customHeight="1" x14ac:dyDescent="0.35">
      <c r="A1457" s="311">
        <f>FrontPage!$N$2</f>
        <v>1</v>
      </c>
      <c r="B1457" s="311" t="str">
        <f t="shared" si="201"/>
        <v>RO23.110</v>
      </c>
      <c r="C1457" s="311">
        <f t="shared" si="199"/>
        <v>202526</v>
      </c>
      <c r="D1457" s="1148" t="s">
        <v>35</v>
      </c>
      <c r="E1457" s="311">
        <v>3.1</v>
      </c>
      <c r="F1457" s="311" t="s">
        <v>557</v>
      </c>
      <c r="G1457" s="311">
        <f t="shared" si="198"/>
        <v>0</v>
      </c>
      <c r="H1457" s="1154">
        <f t="shared" ca="1" si="202"/>
        <v>0</v>
      </c>
      <c r="I1457" s="311">
        <f t="shared" si="200"/>
        <v>10</v>
      </c>
      <c r="J1457" s="1151"/>
      <c r="AL1457"/>
      <c r="AM1457"/>
      <c r="AN1457"/>
      <c r="AO1457"/>
      <c r="AP1457"/>
      <c r="AQ1457" s="333"/>
      <c r="AR1457"/>
      <c r="AS1457"/>
      <c r="AT1457"/>
      <c r="AU1457"/>
    </row>
    <row r="1458" spans="1:47" ht="12.75" customHeight="1" x14ac:dyDescent="0.35">
      <c r="A1458" s="311">
        <f>FrontPage!$N$2</f>
        <v>1</v>
      </c>
      <c r="B1458" s="311" t="str">
        <f t="shared" si="201"/>
        <v>RO23.111</v>
      </c>
      <c r="C1458" s="311">
        <f t="shared" si="199"/>
        <v>202526</v>
      </c>
      <c r="D1458" s="1148" t="s">
        <v>35</v>
      </c>
      <c r="E1458" s="311">
        <v>3.1</v>
      </c>
      <c r="F1458" s="311" t="s">
        <v>558</v>
      </c>
      <c r="G1458" s="311">
        <f t="shared" si="198"/>
        <v>0</v>
      </c>
      <c r="H1458" s="1154">
        <f t="shared" ca="1" si="202"/>
        <v>0</v>
      </c>
      <c r="I1458" s="311">
        <f t="shared" si="200"/>
        <v>11</v>
      </c>
      <c r="J1458" s="1151"/>
      <c r="AL1458"/>
      <c r="AM1458"/>
      <c r="AN1458"/>
      <c r="AO1458"/>
      <c r="AP1458"/>
      <c r="AQ1458" s="333"/>
      <c r="AR1458"/>
      <c r="AS1458"/>
      <c r="AT1458"/>
      <c r="AU1458"/>
    </row>
    <row r="1459" spans="1:47" ht="12.75" customHeight="1" x14ac:dyDescent="0.35">
      <c r="A1459" s="311">
        <f>FrontPage!$N$2</f>
        <v>1</v>
      </c>
      <c r="B1459" s="311" t="str">
        <f t="shared" si="201"/>
        <v>RO23.21</v>
      </c>
      <c r="C1459" s="311">
        <f t="shared" si="199"/>
        <v>202526</v>
      </c>
      <c r="D1459" s="1148" t="s">
        <v>35</v>
      </c>
      <c r="E1459" s="311">
        <v>3.2</v>
      </c>
      <c r="F1459" s="311" t="s">
        <v>545</v>
      </c>
      <c r="G1459" s="311">
        <f t="shared" si="198"/>
        <v>0</v>
      </c>
      <c r="H1459" s="1154">
        <f t="shared" ca="1" si="202"/>
        <v>0</v>
      </c>
      <c r="I1459" s="311">
        <f t="shared" si="200"/>
        <v>1</v>
      </c>
      <c r="J1459" s="1151"/>
      <c r="AL1459"/>
      <c r="AM1459"/>
      <c r="AN1459"/>
      <c r="AO1459"/>
      <c r="AP1459"/>
      <c r="AQ1459" s="333"/>
      <c r="AR1459"/>
      <c r="AS1459"/>
      <c r="AT1459"/>
      <c r="AU1459"/>
    </row>
    <row r="1460" spans="1:47" ht="12.75" customHeight="1" x14ac:dyDescent="0.35">
      <c r="A1460" s="311">
        <f>FrontPage!$N$2</f>
        <v>1</v>
      </c>
      <c r="B1460" s="311" t="str">
        <f t="shared" si="201"/>
        <v>RO23.22</v>
      </c>
      <c r="C1460" s="311">
        <f t="shared" si="199"/>
        <v>202526</v>
      </c>
      <c r="D1460" s="1148" t="s">
        <v>35</v>
      </c>
      <c r="E1460" s="311">
        <v>3.2</v>
      </c>
      <c r="F1460" s="311" t="s">
        <v>546</v>
      </c>
      <c r="G1460" s="311">
        <f t="shared" si="198"/>
        <v>0</v>
      </c>
      <c r="H1460" s="1154">
        <f t="shared" ca="1" si="202"/>
        <v>0</v>
      </c>
      <c r="I1460" s="311">
        <f t="shared" si="200"/>
        <v>2</v>
      </c>
      <c r="J1460" s="1151"/>
      <c r="AL1460"/>
      <c r="AM1460"/>
      <c r="AN1460"/>
      <c r="AO1460"/>
      <c r="AP1460"/>
      <c r="AQ1460" s="333"/>
      <c r="AR1460"/>
      <c r="AS1460"/>
      <c r="AT1460"/>
      <c r="AU1460"/>
    </row>
    <row r="1461" spans="1:47" ht="12.75" customHeight="1" x14ac:dyDescent="0.35">
      <c r="A1461" s="311">
        <f>FrontPage!$N$2</f>
        <v>1</v>
      </c>
      <c r="B1461" s="311" t="str">
        <f t="shared" si="201"/>
        <v>RO23.23</v>
      </c>
      <c r="C1461" s="311">
        <f t="shared" si="199"/>
        <v>202526</v>
      </c>
      <c r="D1461" s="1148" t="s">
        <v>35</v>
      </c>
      <c r="E1461" s="311">
        <v>3.2</v>
      </c>
      <c r="F1461" s="311" t="s">
        <v>549</v>
      </c>
      <c r="G1461" s="311">
        <f t="shared" si="198"/>
        <v>0</v>
      </c>
      <c r="H1461" s="1154">
        <f t="shared" ca="1" si="202"/>
        <v>0</v>
      </c>
      <c r="I1461" s="311">
        <f t="shared" si="200"/>
        <v>3</v>
      </c>
      <c r="J1461" s="1151"/>
      <c r="AL1461"/>
      <c r="AM1461"/>
      <c r="AN1461"/>
      <c r="AO1461"/>
      <c r="AP1461"/>
      <c r="AQ1461" s="333"/>
      <c r="AR1461"/>
      <c r="AS1461"/>
      <c r="AT1461"/>
      <c r="AU1461"/>
    </row>
    <row r="1462" spans="1:47" ht="12.75" customHeight="1" x14ac:dyDescent="0.35">
      <c r="A1462" s="311">
        <f>FrontPage!$N$2</f>
        <v>1</v>
      </c>
      <c r="B1462" s="311" t="str">
        <f t="shared" si="201"/>
        <v>RO23.25</v>
      </c>
      <c r="C1462" s="311">
        <f t="shared" si="199"/>
        <v>202526</v>
      </c>
      <c r="D1462" s="1148" t="s">
        <v>35</v>
      </c>
      <c r="E1462" s="311">
        <v>3.2</v>
      </c>
      <c r="F1462" s="311" t="s">
        <v>551</v>
      </c>
      <c r="G1462" s="311">
        <f t="shared" si="198"/>
        <v>0</v>
      </c>
      <c r="H1462" s="1154">
        <f t="shared" ca="1" si="202"/>
        <v>0</v>
      </c>
      <c r="I1462" s="311">
        <f t="shared" si="200"/>
        <v>5</v>
      </c>
      <c r="J1462" s="1151"/>
      <c r="AL1462"/>
      <c r="AM1462"/>
      <c r="AN1462"/>
      <c r="AO1462"/>
      <c r="AP1462"/>
      <c r="AQ1462" s="333"/>
      <c r="AR1462"/>
      <c r="AS1462"/>
      <c r="AT1462"/>
      <c r="AU1462"/>
    </row>
    <row r="1463" spans="1:47" ht="12.75" customHeight="1" x14ac:dyDescent="0.35">
      <c r="A1463" s="311">
        <f>FrontPage!$N$2</f>
        <v>1</v>
      </c>
      <c r="B1463" s="311" t="str">
        <f t="shared" si="201"/>
        <v>RO23.26.1</v>
      </c>
      <c r="C1463" s="311">
        <f t="shared" si="199"/>
        <v>202526</v>
      </c>
      <c r="D1463" s="1148" t="s">
        <v>35</v>
      </c>
      <c r="E1463" s="311">
        <v>3.2</v>
      </c>
      <c r="F1463" s="311" t="s">
        <v>552</v>
      </c>
      <c r="G1463" s="311">
        <f t="shared" si="198"/>
        <v>0</v>
      </c>
      <c r="H1463" s="1154">
        <f t="shared" ca="1" si="202"/>
        <v>0</v>
      </c>
      <c r="I1463" s="311">
        <f t="shared" si="200"/>
        <v>6.1</v>
      </c>
      <c r="J1463" s="1151"/>
      <c r="AL1463"/>
      <c r="AM1463"/>
      <c r="AN1463"/>
      <c r="AO1463"/>
      <c r="AP1463"/>
      <c r="AQ1463" s="333"/>
      <c r="AR1463"/>
      <c r="AS1463"/>
      <c r="AT1463"/>
      <c r="AU1463"/>
    </row>
    <row r="1464" spans="1:47" ht="12.75" customHeight="1" x14ac:dyDescent="0.35">
      <c r="A1464" s="311">
        <f>FrontPage!$N$2</f>
        <v>1</v>
      </c>
      <c r="B1464" s="311" t="str">
        <f t="shared" si="201"/>
        <v>RO23.26.2</v>
      </c>
      <c r="C1464" s="311">
        <f t="shared" si="199"/>
        <v>202526</v>
      </c>
      <c r="D1464" s="1148" t="s">
        <v>35</v>
      </c>
      <c r="E1464" s="311">
        <v>3.2</v>
      </c>
      <c r="F1464" s="311" t="s">
        <v>553</v>
      </c>
      <c r="G1464" s="311">
        <f t="shared" si="198"/>
        <v>0</v>
      </c>
      <c r="H1464" s="1154">
        <f t="shared" ca="1" si="202"/>
        <v>0</v>
      </c>
      <c r="I1464" s="311">
        <f t="shared" si="200"/>
        <v>6.2</v>
      </c>
      <c r="J1464" s="1151"/>
      <c r="AL1464"/>
      <c r="AM1464"/>
      <c r="AN1464"/>
      <c r="AO1464"/>
      <c r="AP1464"/>
      <c r="AQ1464" s="333"/>
      <c r="AR1464"/>
      <c r="AS1464"/>
      <c r="AT1464"/>
      <c r="AU1464"/>
    </row>
    <row r="1465" spans="1:47" ht="12.75" customHeight="1" x14ac:dyDescent="0.35">
      <c r="A1465" s="311">
        <f>FrontPage!$N$2</f>
        <v>1</v>
      </c>
      <c r="B1465" s="311" t="str">
        <f t="shared" si="201"/>
        <v>RO23.27</v>
      </c>
      <c r="C1465" s="311">
        <f t="shared" si="199"/>
        <v>202526</v>
      </c>
      <c r="D1465" s="1148" t="s">
        <v>35</v>
      </c>
      <c r="E1465" s="311">
        <v>3.2</v>
      </c>
      <c r="F1465" s="311" t="s">
        <v>554</v>
      </c>
      <c r="G1465" s="311">
        <f t="shared" si="198"/>
        <v>0</v>
      </c>
      <c r="H1465" s="1154">
        <f t="shared" ca="1" si="202"/>
        <v>0</v>
      </c>
      <c r="I1465" s="311">
        <f t="shared" si="200"/>
        <v>7</v>
      </c>
      <c r="J1465" s="1151"/>
      <c r="AL1465"/>
      <c r="AM1465"/>
      <c r="AN1465"/>
      <c r="AO1465"/>
      <c r="AP1465"/>
      <c r="AQ1465" s="333"/>
      <c r="AR1465"/>
      <c r="AS1465"/>
      <c r="AT1465"/>
      <c r="AU1465"/>
    </row>
    <row r="1466" spans="1:47" ht="12.75" customHeight="1" x14ac:dyDescent="0.35">
      <c r="A1466" s="311">
        <f>FrontPage!$N$2</f>
        <v>1</v>
      </c>
      <c r="B1466" s="311" t="str">
        <f t="shared" si="201"/>
        <v>RO23.28</v>
      </c>
      <c r="C1466" s="311">
        <f t="shared" si="199"/>
        <v>202526</v>
      </c>
      <c r="D1466" s="1148" t="s">
        <v>35</v>
      </c>
      <c r="E1466" s="311">
        <v>3.2</v>
      </c>
      <c r="F1466" s="311" t="s">
        <v>555</v>
      </c>
      <c r="G1466" s="311">
        <f t="shared" si="198"/>
        <v>0</v>
      </c>
      <c r="H1466" s="1154">
        <f t="shared" ca="1" si="202"/>
        <v>0</v>
      </c>
      <c r="I1466" s="311">
        <f t="shared" si="200"/>
        <v>8</v>
      </c>
      <c r="J1466" s="1151"/>
      <c r="AL1466"/>
      <c r="AM1466"/>
      <c r="AN1466"/>
      <c r="AO1466"/>
      <c r="AP1466"/>
      <c r="AQ1466" s="333"/>
      <c r="AR1466"/>
      <c r="AS1466"/>
      <c r="AT1466"/>
      <c r="AU1466"/>
    </row>
    <row r="1467" spans="1:47" ht="12.75" customHeight="1" x14ac:dyDescent="0.35">
      <c r="A1467" s="311">
        <f>FrontPage!$N$2</f>
        <v>1</v>
      </c>
      <c r="B1467" s="311" t="str">
        <f t="shared" si="201"/>
        <v>RO23.210</v>
      </c>
      <c r="C1467" s="311">
        <f t="shared" si="199"/>
        <v>202526</v>
      </c>
      <c r="D1467" s="1148" t="s">
        <v>35</v>
      </c>
      <c r="E1467" s="311">
        <v>3.2</v>
      </c>
      <c r="F1467" s="311" t="s">
        <v>557</v>
      </c>
      <c r="G1467" s="311">
        <f t="shared" si="198"/>
        <v>0</v>
      </c>
      <c r="H1467" s="1154">
        <f t="shared" ca="1" si="202"/>
        <v>0</v>
      </c>
      <c r="I1467" s="311">
        <f t="shared" si="200"/>
        <v>10</v>
      </c>
      <c r="J1467" s="1151"/>
      <c r="AL1467"/>
      <c r="AM1467"/>
      <c r="AN1467"/>
      <c r="AO1467"/>
      <c r="AP1467"/>
      <c r="AQ1467" s="333"/>
      <c r="AR1467"/>
      <c r="AS1467"/>
      <c r="AT1467"/>
      <c r="AU1467"/>
    </row>
    <row r="1468" spans="1:47" ht="12.75" customHeight="1" x14ac:dyDescent="0.35">
      <c r="A1468" s="311">
        <f>FrontPage!$N$2</f>
        <v>1</v>
      </c>
      <c r="B1468" s="311" t="str">
        <f t="shared" si="201"/>
        <v>RO23.211</v>
      </c>
      <c r="C1468" s="311">
        <f t="shared" si="199"/>
        <v>202526</v>
      </c>
      <c r="D1468" s="1148" t="s">
        <v>35</v>
      </c>
      <c r="E1468" s="311">
        <v>3.2</v>
      </c>
      <c r="F1468" s="311" t="s">
        <v>558</v>
      </c>
      <c r="G1468" s="311">
        <f t="shared" si="198"/>
        <v>0</v>
      </c>
      <c r="H1468" s="1154">
        <f t="shared" ca="1" si="202"/>
        <v>0</v>
      </c>
      <c r="I1468" s="311">
        <f t="shared" si="200"/>
        <v>11</v>
      </c>
      <c r="J1468" s="1151"/>
      <c r="AL1468"/>
      <c r="AM1468"/>
      <c r="AN1468"/>
      <c r="AO1468"/>
      <c r="AP1468"/>
      <c r="AQ1468" s="333"/>
      <c r="AR1468"/>
      <c r="AS1468"/>
      <c r="AT1468"/>
      <c r="AU1468"/>
    </row>
    <row r="1469" spans="1:47" ht="12.75" customHeight="1" x14ac:dyDescent="0.35">
      <c r="A1469" s="311">
        <f>FrontPage!$N$2</f>
        <v>1</v>
      </c>
      <c r="B1469" s="311" t="str">
        <f t="shared" si="201"/>
        <v>RO23.31</v>
      </c>
      <c r="C1469" s="311">
        <f t="shared" si="199"/>
        <v>202526</v>
      </c>
      <c r="D1469" s="1148" t="s">
        <v>35</v>
      </c>
      <c r="E1469" s="311">
        <v>3.3</v>
      </c>
      <c r="F1469" s="311" t="s">
        <v>545</v>
      </c>
      <c r="G1469" s="311">
        <f t="shared" si="198"/>
        <v>0</v>
      </c>
      <c r="H1469" s="1154">
        <f t="shared" ca="1" si="202"/>
        <v>0</v>
      </c>
      <c r="I1469" s="311">
        <f t="shared" si="200"/>
        <v>1</v>
      </c>
      <c r="J1469" s="1151"/>
      <c r="AL1469"/>
      <c r="AM1469"/>
      <c r="AN1469"/>
      <c r="AO1469"/>
      <c r="AP1469"/>
      <c r="AQ1469" s="333"/>
      <c r="AR1469"/>
      <c r="AS1469"/>
      <c r="AT1469"/>
      <c r="AU1469"/>
    </row>
    <row r="1470" spans="1:47" ht="12.75" customHeight="1" x14ac:dyDescent="0.35">
      <c r="A1470" s="311">
        <f>FrontPage!$N$2</f>
        <v>1</v>
      </c>
      <c r="B1470" s="311" t="str">
        <f t="shared" si="201"/>
        <v>RO23.32</v>
      </c>
      <c r="C1470" s="311">
        <f t="shared" si="199"/>
        <v>202526</v>
      </c>
      <c r="D1470" s="1148" t="s">
        <v>35</v>
      </c>
      <c r="E1470" s="311">
        <v>3.3</v>
      </c>
      <c r="F1470" s="311" t="s">
        <v>546</v>
      </c>
      <c r="G1470" s="311">
        <f t="shared" si="198"/>
        <v>0</v>
      </c>
      <c r="H1470" s="1154">
        <f t="shared" ca="1" si="202"/>
        <v>0</v>
      </c>
      <c r="I1470" s="311">
        <f t="shared" si="200"/>
        <v>2</v>
      </c>
      <c r="J1470" s="1151"/>
      <c r="AL1470"/>
      <c r="AM1470"/>
      <c r="AN1470"/>
      <c r="AO1470"/>
      <c r="AP1470"/>
      <c r="AQ1470" s="333"/>
      <c r="AR1470"/>
      <c r="AS1470"/>
      <c r="AT1470"/>
      <c r="AU1470"/>
    </row>
    <row r="1471" spans="1:47" ht="12.75" customHeight="1" x14ac:dyDescent="0.35">
      <c r="A1471" s="311">
        <f>FrontPage!$N$2</f>
        <v>1</v>
      </c>
      <c r="B1471" s="311" t="str">
        <f t="shared" si="201"/>
        <v>RO23.33</v>
      </c>
      <c r="C1471" s="311">
        <f t="shared" si="199"/>
        <v>202526</v>
      </c>
      <c r="D1471" s="1148" t="s">
        <v>35</v>
      </c>
      <c r="E1471" s="311">
        <v>3.3</v>
      </c>
      <c r="F1471" s="311" t="s">
        <v>549</v>
      </c>
      <c r="G1471" s="311">
        <f t="shared" si="198"/>
        <v>0</v>
      </c>
      <c r="H1471" s="1154">
        <f t="shared" ca="1" si="202"/>
        <v>0</v>
      </c>
      <c r="I1471" s="311">
        <f t="shared" si="200"/>
        <v>3</v>
      </c>
      <c r="J1471" s="1151"/>
      <c r="AL1471"/>
      <c r="AM1471"/>
      <c r="AN1471"/>
      <c r="AO1471"/>
      <c r="AP1471"/>
      <c r="AQ1471" s="333"/>
      <c r="AR1471"/>
      <c r="AS1471"/>
      <c r="AT1471"/>
      <c r="AU1471"/>
    </row>
    <row r="1472" spans="1:47" ht="12.75" customHeight="1" x14ac:dyDescent="0.35">
      <c r="A1472" s="311">
        <f>FrontPage!$N$2</f>
        <v>1</v>
      </c>
      <c r="B1472" s="311" t="str">
        <f t="shared" si="201"/>
        <v>RO23.35</v>
      </c>
      <c r="C1472" s="311">
        <f t="shared" si="199"/>
        <v>202526</v>
      </c>
      <c r="D1472" s="1148" t="s">
        <v>35</v>
      </c>
      <c r="E1472" s="311">
        <v>3.3</v>
      </c>
      <c r="F1472" s="311" t="s">
        <v>551</v>
      </c>
      <c r="G1472" s="311">
        <f t="shared" si="198"/>
        <v>0</v>
      </c>
      <c r="H1472" s="1154">
        <f t="shared" ca="1" si="202"/>
        <v>0</v>
      </c>
      <c r="I1472" s="311">
        <f t="shared" si="200"/>
        <v>5</v>
      </c>
      <c r="J1472" s="1151"/>
      <c r="AL1472"/>
      <c r="AM1472"/>
      <c r="AN1472"/>
      <c r="AO1472"/>
      <c r="AP1472"/>
      <c r="AQ1472" s="333"/>
      <c r="AR1472"/>
      <c r="AS1472"/>
      <c r="AT1472"/>
      <c r="AU1472"/>
    </row>
    <row r="1473" spans="1:47" ht="12.75" customHeight="1" x14ac:dyDescent="0.35">
      <c r="A1473" s="311">
        <f>FrontPage!$N$2</f>
        <v>1</v>
      </c>
      <c r="B1473" s="311" t="str">
        <f t="shared" si="201"/>
        <v>RO23.36.1</v>
      </c>
      <c r="C1473" s="311">
        <f t="shared" si="199"/>
        <v>202526</v>
      </c>
      <c r="D1473" s="1148" t="s">
        <v>35</v>
      </c>
      <c r="E1473" s="311">
        <v>3.3</v>
      </c>
      <c r="F1473" s="311" t="s">
        <v>552</v>
      </c>
      <c r="G1473" s="311">
        <f t="shared" si="198"/>
        <v>0</v>
      </c>
      <c r="H1473" s="1154">
        <f t="shared" ca="1" si="202"/>
        <v>0</v>
      </c>
      <c r="I1473" s="311">
        <f t="shared" si="200"/>
        <v>6.1</v>
      </c>
      <c r="J1473" s="1151"/>
      <c r="AL1473"/>
      <c r="AM1473"/>
      <c r="AN1473"/>
      <c r="AO1473"/>
      <c r="AP1473"/>
      <c r="AQ1473" s="333"/>
      <c r="AR1473"/>
      <c r="AS1473"/>
      <c r="AT1473"/>
      <c r="AU1473"/>
    </row>
    <row r="1474" spans="1:47" ht="12.75" customHeight="1" x14ac:dyDescent="0.35">
      <c r="A1474" s="311">
        <f>FrontPage!$N$2</f>
        <v>1</v>
      </c>
      <c r="B1474" s="311" t="str">
        <f t="shared" si="201"/>
        <v>RO23.36.2</v>
      </c>
      <c r="C1474" s="311">
        <f t="shared" si="199"/>
        <v>202526</v>
      </c>
      <c r="D1474" s="1148" t="s">
        <v>35</v>
      </c>
      <c r="E1474" s="311">
        <v>3.3</v>
      </c>
      <c r="F1474" s="311" t="s">
        <v>553</v>
      </c>
      <c r="G1474" s="311">
        <f t="shared" si="198"/>
        <v>0</v>
      </c>
      <c r="H1474" s="1154">
        <f t="shared" ca="1" si="202"/>
        <v>0</v>
      </c>
      <c r="I1474" s="311">
        <f t="shared" si="200"/>
        <v>6.2</v>
      </c>
      <c r="J1474" s="1151"/>
      <c r="AL1474"/>
      <c r="AM1474"/>
      <c r="AN1474"/>
      <c r="AO1474"/>
      <c r="AP1474"/>
      <c r="AQ1474" s="333"/>
      <c r="AR1474"/>
      <c r="AS1474"/>
      <c r="AT1474"/>
      <c r="AU1474"/>
    </row>
    <row r="1475" spans="1:47" ht="12.75" customHeight="1" x14ac:dyDescent="0.35">
      <c r="A1475" s="311">
        <f>FrontPage!$N$2</f>
        <v>1</v>
      </c>
      <c r="B1475" s="311" t="str">
        <f t="shared" si="201"/>
        <v>RO23.37</v>
      </c>
      <c r="C1475" s="311">
        <f t="shared" si="199"/>
        <v>202526</v>
      </c>
      <c r="D1475" s="1148" t="s">
        <v>35</v>
      </c>
      <c r="E1475" s="311">
        <v>3.3</v>
      </c>
      <c r="F1475" s="311" t="s">
        <v>554</v>
      </c>
      <c r="G1475" s="311">
        <f t="shared" ref="G1475:G1548" si="203">UANumber</f>
        <v>0</v>
      </c>
      <c r="H1475" s="1154">
        <f t="shared" ca="1" si="202"/>
        <v>0</v>
      </c>
      <c r="I1475" s="311">
        <f t="shared" si="200"/>
        <v>7</v>
      </c>
      <c r="J1475" s="1151"/>
      <c r="AL1475"/>
      <c r="AM1475"/>
      <c r="AN1475"/>
      <c r="AO1475"/>
      <c r="AP1475"/>
      <c r="AQ1475" s="333"/>
      <c r="AR1475"/>
      <c r="AS1475"/>
      <c r="AT1475"/>
      <c r="AU1475"/>
    </row>
    <row r="1476" spans="1:47" ht="12.75" customHeight="1" x14ac:dyDescent="0.35">
      <c r="A1476" s="311">
        <f>FrontPage!$N$2</f>
        <v>1</v>
      </c>
      <c r="B1476" s="311" t="str">
        <f t="shared" si="201"/>
        <v>RO23.38</v>
      </c>
      <c r="C1476" s="311">
        <f t="shared" si="199"/>
        <v>202526</v>
      </c>
      <c r="D1476" s="1148" t="s">
        <v>35</v>
      </c>
      <c r="E1476" s="311">
        <v>3.3</v>
      </c>
      <c r="F1476" s="311" t="s">
        <v>555</v>
      </c>
      <c r="G1476" s="311">
        <f t="shared" si="203"/>
        <v>0</v>
      </c>
      <c r="H1476" s="1154">
        <f t="shared" ca="1" si="202"/>
        <v>0</v>
      </c>
      <c r="I1476" s="311">
        <f t="shared" si="200"/>
        <v>8</v>
      </c>
      <c r="J1476" s="1151"/>
      <c r="AL1476"/>
      <c r="AM1476"/>
      <c r="AN1476"/>
      <c r="AO1476"/>
      <c r="AP1476"/>
      <c r="AQ1476" s="333"/>
      <c r="AR1476"/>
      <c r="AS1476"/>
      <c r="AT1476"/>
      <c r="AU1476"/>
    </row>
    <row r="1477" spans="1:47" ht="12.75" customHeight="1" x14ac:dyDescent="0.35">
      <c r="A1477" s="311">
        <f>FrontPage!$N$2</f>
        <v>1</v>
      </c>
      <c r="B1477" s="311" t="str">
        <f t="shared" si="201"/>
        <v>RO23.310</v>
      </c>
      <c r="C1477" s="311">
        <f t="shared" si="199"/>
        <v>202526</v>
      </c>
      <c r="D1477" s="1148" t="s">
        <v>35</v>
      </c>
      <c r="E1477" s="311">
        <v>3.3</v>
      </c>
      <c r="F1477" s="311" t="s">
        <v>557</v>
      </c>
      <c r="G1477" s="311">
        <f t="shared" si="203"/>
        <v>0</v>
      </c>
      <c r="H1477" s="1154">
        <f t="shared" ca="1" si="202"/>
        <v>0</v>
      </c>
      <c r="I1477" s="311">
        <f t="shared" si="200"/>
        <v>10</v>
      </c>
      <c r="J1477" s="1151"/>
      <c r="AL1477"/>
      <c r="AM1477"/>
      <c r="AN1477"/>
      <c r="AO1477"/>
      <c r="AP1477"/>
      <c r="AQ1477" s="333"/>
      <c r="AR1477"/>
      <c r="AS1477"/>
      <c r="AT1477"/>
      <c r="AU1477"/>
    </row>
    <row r="1478" spans="1:47" ht="12.75" customHeight="1" x14ac:dyDescent="0.35">
      <c r="A1478" s="311">
        <f>FrontPage!$N$2</f>
        <v>1</v>
      </c>
      <c r="B1478" s="311" t="str">
        <f t="shared" si="201"/>
        <v>RO23.311</v>
      </c>
      <c r="C1478" s="311">
        <f t="shared" si="199"/>
        <v>202526</v>
      </c>
      <c r="D1478" s="1148" t="s">
        <v>35</v>
      </c>
      <c r="E1478" s="311">
        <v>3.3</v>
      </c>
      <c r="F1478" s="311" t="s">
        <v>558</v>
      </c>
      <c r="G1478" s="311">
        <f t="shared" si="203"/>
        <v>0</v>
      </c>
      <c r="H1478" s="1154">
        <f t="shared" ca="1" si="202"/>
        <v>0</v>
      </c>
      <c r="I1478" s="311">
        <f t="shared" si="200"/>
        <v>11</v>
      </c>
      <c r="J1478" s="1151"/>
      <c r="AL1478"/>
      <c r="AM1478"/>
      <c r="AN1478"/>
      <c r="AO1478"/>
      <c r="AP1478"/>
      <c r="AQ1478" s="333"/>
      <c r="AR1478"/>
      <c r="AS1478"/>
      <c r="AT1478"/>
      <c r="AU1478"/>
    </row>
    <row r="1479" spans="1:47" ht="12.75" customHeight="1" x14ac:dyDescent="0.35">
      <c r="A1479" s="311">
        <f>FrontPage!$N$2</f>
        <v>1</v>
      </c>
      <c r="B1479" s="311" t="str">
        <f t="shared" si="201"/>
        <v>RO2131</v>
      </c>
      <c r="C1479" s="311">
        <f t="shared" si="199"/>
        <v>202526</v>
      </c>
      <c r="D1479" s="1148" t="s">
        <v>35</v>
      </c>
      <c r="E1479" s="311">
        <v>13</v>
      </c>
      <c r="F1479" s="311" t="s">
        <v>545</v>
      </c>
      <c r="G1479" s="311">
        <f t="shared" si="203"/>
        <v>0</v>
      </c>
      <c r="H1479" s="1154">
        <f t="shared" ca="1" si="202"/>
        <v>0</v>
      </c>
      <c r="I1479" s="311">
        <f t="shared" si="200"/>
        <v>1</v>
      </c>
      <c r="J1479" s="1151"/>
      <c r="AL1479"/>
      <c r="AM1479"/>
      <c r="AN1479"/>
      <c r="AO1479"/>
      <c r="AP1479"/>
      <c r="AQ1479" s="333"/>
      <c r="AR1479"/>
      <c r="AS1479"/>
      <c r="AT1479"/>
      <c r="AU1479"/>
    </row>
    <row r="1480" spans="1:47" ht="12.75" customHeight="1" x14ac:dyDescent="0.35">
      <c r="A1480" s="311">
        <f>FrontPage!$N$2</f>
        <v>1</v>
      </c>
      <c r="B1480" s="311" t="str">
        <f t="shared" si="201"/>
        <v>RO2132</v>
      </c>
      <c r="C1480" s="311">
        <f t="shared" si="199"/>
        <v>202526</v>
      </c>
      <c r="D1480" s="1148" t="s">
        <v>35</v>
      </c>
      <c r="E1480" s="311">
        <v>13</v>
      </c>
      <c r="F1480" s="311" t="s">
        <v>546</v>
      </c>
      <c r="G1480" s="311">
        <f t="shared" si="203"/>
        <v>0</v>
      </c>
      <c r="H1480" s="1154">
        <f t="shared" ca="1" si="202"/>
        <v>0</v>
      </c>
      <c r="I1480" s="311">
        <f t="shared" si="200"/>
        <v>2</v>
      </c>
      <c r="J1480" s="1151"/>
      <c r="AL1480"/>
      <c r="AM1480"/>
      <c r="AN1480"/>
      <c r="AO1480"/>
      <c r="AP1480"/>
      <c r="AQ1480" s="333"/>
      <c r="AR1480"/>
      <c r="AS1480"/>
      <c r="AT1480"/>
      <c r="AU1480"/>
    </row>
    <row r="1481" spans="1:47" ht="12.75" customHeight="1" x14ac:dyDescent="0.35">
      <c r="A1481" s="311">
        <f>FrontPage!$N$2</f>
        <v>1</v>
      </c>
      <c r="B1481" s="311" t="str">
        <f t="shared" si="201"/>
        <v>RO2133</v>
      </c>
      <c r="C1481" s="311">
        <f t="shared" si="199"/>
        <v>202526</v>
      </c>
      <c r="D1481" s="1148" t="s">
        <v>35</v>
      </c>
      <c r="E1481" s="311">
        <v>13</v>
      </c>
      <c r="F1481" s="311" t="s">
        <v>549</v>
      </c>
      <c r="G1481" s="311">
        <f t="shared" si="203"/>
        <v>0</v>
      </c>
      <c r="H1481" s="1154">
        <f t="shared" ca="1" si="202"/>
        <v>0</v>
      </c>
      <c r="I1481" s="311">
        <f t="shared" si="200"/>
        <v>3</v>
      </c>
      <c r="J1481" s="1151"/>
      <c r="AL1481"/>
      <c r="AM1481"/>
      <c r="AN1481"/>
      <c r="AO1481"/>
      <c r="AP1481"/>
      <c r="AQ1481" s="333"/>
      <c r="AR1481"/>
      <c r="AS1481"/>
      <c r="AT1481"/>
      <c r="AU1481"/>
    </row>
    <row r="1482" spans="1:47" ht="12.75" customHeight="1" x14ac:dyDescent="0.35">
      <c r="A1482" s="311">
        <f>FrontPage!$N$2</f>
        <v>1</v>
      </c>
      <c r="B1482" s="311" t="str">
        <f t="shared" si="201"/>
        <v>RO2135</v>
      </c>
      <c r="C1482" s="311">
        <f t="shared" si="199"/>
        <v>202526</v>
      </c>
      <c r="D1482" s="1148" t="s">
        <v>35</v>
      </c>
      <c r="E1482" s="311">
        <v>13</v>
      </c>
      <c r="F1482" s="311" t="s">
        <v>551</v>
      </c>
      <c r="G1482" s="311">
        <f t="shared" si="203"/>
        <v>0</v>
      </c>
      <c r="H1482" s="1154">
        <f t="shared" ca="1" si="202"/>
        <v>0</v>
      </c>
      <c r="I1482" s="311">
        <f t="shared" si="200"/>
        <v>5</v>
      </c>
      <c r="J1482" s="1151"/>
      <c r="AL1482"/>
      <c r="AM1482"/>
      <c r="AN1482"/>
      <c r="AO1482"/>
      <c r="AP1482"/>
      <c r="AQ1482" s="333"/>
      <c r="AR1482"/>
      <c r="AS1482"/>
      <c r="AT1482"/>
      <c r="AU1482"/>
    </row>
    <row r="1483" spans="1:47" ht="12.75" customHeight="1" x14ac:dyDescent="0.35">
      <c r="A1483" s="311">
        <f>FrontPage!$N$2</f>
        <v>1</v>
      </c>
      <c r="B1483" s="311" t="str">
        <f t="shared" si="201"/>
        <v>RO2136.1</v>
      </c>
      <c r="C1483" s="311">
        <f t="shared" si="199"/>
        <v>202526</v>
      </c>
      <c r="D1483" s="1148" t="s">
        <v>35</v>
      </c>
      <c r="E1483" s="311">
        <v>13</v>
      </c>
      <c r="F1483" s="311" t="s">
        <v>552</v>
      </c>
      <c r="G1483" s="311">
        <f t="shared" si="203"/>
        <v>0</v>
      </c>
      <c r="H1483" s="1154">
        <f t="shared" ca="1" si="202"/>
        <v>0</v>
      </c>
      <c r="I1483" s="311">
        <f t="shared" si="200"/>
        <v>6.1</v>
      </c>
      <c r="J1483" s="1151"/>
      <c r="AL1483"/>
      <c r="AM1483"/>
      <c r="AN1483"/>
      <c r="AO1483"/>
      <c r="AP1483"/>
      <c r="AQ1483" s="333"/>
      <c r="AR1483"/>
      <c r="AS1483"/>
      <c r="AT1483"/>
      <c r="AU1483"/>
    </row>
    <row r="1484" spans="1:47" ht="12.75" customHeight="1" x14ac:dyDescent="0.35">
      <c r="A1484" s="311">
        <f>FrontPage!$N$2</f>
        <v>1</v>
      </c>
      <c r="B1484" s="311" t="str">
        <f t="shared" si="201"/>
        <v>RO2136.2</v>
      </c>
      <c r="C1484" s="311">
        <f t="shared" si="199"/>
        <v>202526</v>
      </c>
      <c r="D1484" s="1148" t="s">
        <v>35</v>
      </c>
      <c r="E1484" s="311">
        <v>13</v>
      </c>
      <c r="F1484" s="311" t="s">
        <v>553</v>
      </c>
      <c r="G1484" s="311">
        <f t="shared" si="203"/>
        <v>0</v>
      </c>
      <c r="H1484" s="1154">
        <f t="shared" ca="1" si="202"/>
        <v>0</v>
      </c>
      <c r="I1484" s="311">
        <f t="shared" si="200"/>
        <v>6.2</v>
      </c>
      <c r="J1484" s="1151"/>
      <c r="AL1484"/>
      <c r="AM1484"/>
      <c r="AN1484"/>
      <c r="AO1484"/>
      <c r="AP1484"/>
      <c r="AQ1484" s="333"/>
      <c r="AR1484"/>
      <c r="AS1484"/>
      <c r="AT1484"/>
      <c r="AU1484"/>
    </row>
    <row r="1485" spans="1:47" ht="12.75" customHeight="1" x14ac:dyDescent="0.35">
      <c r="A1485" s="311">
        <f>FrontPage!$N$2</f>
        <v>1</v>
      </c>
      <c r="B1485" s="311" t="str">
        <f t="shared" si="201"/>
        <v>RO2137</v>
      </c>
      <c r="C1485" s="311">
        <f t="shared" si="199"/>
        <v>202526</v>
      </c>
      <c r="D1485" s="1148" t="s">
        <v>35</v>
      </c>
      <c r="E1485" s="311">
        <v>13</v>
      </c>
      <c r="F1485" s="311" t="s">
        <v>554</v>
      </c>
      <c r="G1485" s="311">
        <f t="shared" si="203"/>
        <v>0</v>
      </c>
      <c r="H1485" s="1154">
        <f t="shared" ca="1" si="202"/>
        <v>0</v>
      </c>
      <c r="I1485" s="311">
        <f t="shared" si="200"/>
        <v>7</v>
      </c>
      <c r="J1485" s="1151"/>
      <c r="AL1485"/>
      <c r="AM1485"/>
      <c r="AN1485"/>
      <c r="AO1485"/>
      <c r="AP1485"/>
      <c r="AQ1485" s="333"/>
      <c r="AR1485"/>
      <c r="AS1485"/>
      <c r="AT1485"/>
      <c r="AU1485"/>
    </row>
    <row r="1486" spans="1:47" ht="12.75" customHeight="1" x14ac:dyDescent="0.35">
      <c r="A1486" s="311">
        <f>FrontPage!$N$2</f>
        <v>1</v>
      </c>
      <c r="B1486" s="311" t="str">
        <f t="shared" si="201"/>
        <v>RO2138</v>
      </c>
      <c r="C1486" s="311">
        <f t="shared" si="199"/>
        <v>202526</v>
      </c>
      <c r="D1486" s="1148" t="s">
        <v>35</v>
      </c>
      <c r="E1486" s="311">
        <v>13</v>
      </c>
      <c r="F1486" s="311" t="s">
        <v>555</v>
      </c>
      <c r="G1486" s="311">
        <f t="shared" si="203"/>
        <v>0</v>
      </c>
      <c r="H1486" s="1154">
        <f t="shared" ca="1" si="202"/>
        <v>0</v>
      </c>
      <c r="I1486" s="311">
        <f t="shared" si="200"/>
        <v>8</v>
      </c>
      <c r="J1486" s="1151"/>
      <c r="AL1486"/>
      <c r="AM1486"/>
      <c r="AN1486"/>
      <c r="AO1486"/>
      <c r="AP1486"/>
      <c r="AQ1486" s="333"/>
      <c r="AR1486"/>
      <c r="AS1486"/>
      <c r="AT1486"/>
      <c r="AU1486"/>
    </row>
    <row r="1487" spans="1:47" ht="12.75" customHeight="1" x14ac:dyDescent="0.35">
      <c r="A1487" s="311">
        <f>FrontPage!$N$2</f>
        <v>1</v>
      </c>
      <c r="B1487" s="311" t="str">
        <f t="shared" si="201"/>
        <v>RO21310</v>
      </c>
      <c r="C1487" s="311">
        <f t="shared" si="199"/>
        <v>202526</v>
      </c>
      <c r="D1487" s="1148" t="s">
        <v>35</v>
      </c>
      <c r="E1487" s="311">
        <v>13</v>
      </c>
      <c r="F1487" s="311" t="s">
        <v>557</v>
      </c>
      <c r="G1487" s="311">
        <f t="shared" si="203"/>
        <v>0</v>
      </c>
      <c r="H1487" s="1154">
        <f t="shared" ca="1" si="202"/>
        <v>0</v>
      </c>
      <c r="I1487" s="311">
        <f t="shared" si="200"/>
        <v>10</v>
      </c>
      <c r="J1487" s="1151"/>
      <c r="AL1487"/>
      <c r="AM1487"/>
      <c r="AN1487"/>
      <c r="AO1487"/>
      <c r="AP1487"/>
      <c r="AQ1487" s="333"/>
      <c r="AR1487"/>
      <c r="AS1487"/>
      <c r="AT1487"/>
      <c r="AU1487"/>
    </row>
    <row r="1488" spans="1:47" ht="12.75" customHeight="1" x14ac:dyDescent="0.35">
      <c r="A1488" s="311">
        <f>FrontPage!$N$2</f>
        <v>1</v>
      </c>
      <c r="B1488" s="311" t="str">
        <f t="shared" si="201"/>
        <v>RO21311</v>
      </c>
      <c r="C1488" s="311">
        <f t="shared" si="199"/>
        <v>202526</v>
      </c>
      <c r="D1488" s="1148" t="s">
        <v>35</v>
      </c>
      <c r="E1488" s="311">
        <v>13</v>
      </c>
      <c r="F1488" s="311" t="s">
        <v>558</v>
      </c>
      <c r="G1488" s="311">
        <f t="shared" si="203"/>
        <v>0</v>
      </c>
      <c r="H1488" s="1154">
        <f t="shared" ca="1" si="202"/>
        <v>0</v>
      </c>
      <c r="I1488" s="311">
        <f t="shared" si="200"/>
        <v>11</v>
      </c>
      <c r="J1488" s="1151"/>
      <c r="AL1488"/>
      <c r="AM1488"/>
      <c r="AN1488"/>
      <c r="AO1488"/>
      <c r="AP1488"/>
      <c r="AQ1488" s="333"/>
      <c r="AR1488"/>
      <c r="AS1488"/>
      <c r="AT1488"/>
      <c r="AU1488"/>
    </row>
    <row r="1489" spans="1:47" ht="12.75" customHeight="1" x14ac:dyDescent="0.35">
      <c r="A1489" s="311">
        <f>FrontPage!$N$2</f>
        <v>1</v>
      </c>
      <c r="B1489" s="311" t="str">
        <f t="shared" si="201"/>
        <v>RO2141</v>
      </c>
      <c r="C1489" s="311">
        <f t="shared" si="199"/>
        <v>202526</v>
      </c>
      <c r="D1489" s="1148" t="s">
        <v>35</v>
      </c>
      <c r="E1489" s="311">
        <v>14</v>
      </c>
      <c r="F1489" s="311" t="s">
        <v>545</v>
      </c>
      <c r="G1489" s="311">
        <f t="shared" si="203"/>
        <v>0</v>
      </c>
      <c r="H1489" s="1154">
        <f t="shared" ca="1" si="202"/>
        <v>0</v>
      </c>
      <c r="I1489" s="311">
        <f t="shared" si="200"/>
        <v>1</v>
      </c>
      <c r="J1489" s="1151"/>
      <c r="AL1489"/>
      <c r="AM1489"/>
      <c r="AN1489"/>
      <c r="AO1489"/>
      <c r="AP1489"/>
      <c r="AQ1489" s="333"/>
      <c r="AR1489"/>
      <c r="AS1489"/>
      <c r="AT1489"/>
      <c r="AU1489"/>
    </row>
    <row r="1490" spans="1:47" ht="12.75" customHeight="1" x14ac:dyDescent="0.35">
      <c r="A1490" s="311">
        <f>FrontPage!$N$2</f>
        <v>1</v>
      </c>
      <c r="B1490" s="311" t="str">
        <f t="shared" si="201"/>
        <v>RO2142</v>
      </c>
      <c r="C1490" s="311">
        <f t="shared" si="199"/>
        <v>202526</v>
      </c>
      <c r="D1490" s="1148" t="s">
        <v>35</v>
      </c>
      <c r="E1490" s="311">
        <v>14</v>
      </c>
      <c r="F1490" s="311" t="s">
        <v>546</v>
      </c>
      <c r="G1490" s="311">
        <f t="shared" si="203"/>
        <v>0</v>
      </c>
      <c r="H1490" s="1154">
        <f t="shared" ca="1" si="202"/>
        <v>0</v>
      </c>
      <c r="I1490" s="311">
        <f t="shared" si="200"/>
        <v>2</v>
      </c>
      <c r="J1490" s="1151"/>
      <c r="AL1490"/>
      <c r="AM1490"/>
      <c r="AN1490"/>
      <c r="AO1490"/>
      <c r="AP1490"/>
      <c r="AQ1490" s="333"/>
      <c r="AR1490"/>
      <c r="AS1490"/>
      <c r="AT1490"/>
      <c r="AU1490"/>
    </row>
    <row r="1491" spans="1:47" ht="12.75" customHeight="1" x14ac:dyDescent="0.35">
      <c r="A1491" s="311">
        <f>FrontPage!$N$2</f>
        <v>1</v>
      </c>
      <c r="B1491" s="311" t="str">
        <f t="shared" si="201"/>
        <v>RO2143</v>
      </c>
      <c r="C1491" s="311">
        <f t="shared" si="199"/>
        <v>202526</v>
      </c>
      <c r="D1491" s="1148" t="s">
        <v>35</v>
      </c>
      <c r="E1491" s="311">
        <v>14</v>
      </c>
      <c r="F1491" s="311" t="s">
        <v>549</v>
      </c>
      <c r="G1491" s="311">
        <f t="shared" si="203"/>
        <v>0</v>
      </c>
      <c r="H1491" s="1154">
        <f t="shared" ca="1" si="202"/>
        <v>0</v>
      </c>
      <c r="I1491" s="311">
        <f t="shared" si="200"/>
        <v>3</v>
      </c>
      <c r="J1491" s="1151"/>
      <c r="AL1491"/>
      <c r="AM1491"/>
      <c r="AN1491"/>
      <c r="AO1491"/>
      <c r="AP1491"/>
      <c r="AQ1491" s="333"/>
      <c r="AR1491"/>
      <c r="AS1491"/>
      <c r="AT1491"/>
      <c r="AU1491"/>
    </row>
    <row r="1492" spans="1:47" ht="12.75" customHeight="1" x14ac:dyDescent="0.35">
      <c r="A1492" s="311">
        <f>FrontPage!$N$2</f>
        <v>1</v>
      </c>
      <c r="B1492" s="311" t="str">
        <f t="shared" si="201"/>
        <v>RO2145</v>
      </c>
      <c r="C1492" s="311">
        <f t="shared" si="199"/>
        <v>202526</v>
      </c>
      <c r="D1492" s="1148" t="s">
        <v>35</v>
      </c>
      <c r="E1492" s="311">
        <v>14</v>
      </c>
      <c r="F1492" s="311" t="s">
        <v>551</v>
      </c>
      <c r="G1492" s="311">
        <f t="shared" si="203"/>
        <v>0</v>
      </c>
      <c r="H1492" s="1154">
        <f t="shared" ca="1" si="202"/>
        <v>0</v>
      </c>
      <c r="I1492" s="311">
        <f t="shared" si="200"/>
        <v>5</v>
      </c>
      <c r="J1492" s="1151"/>
      <c r="AL1492"/>
      <c r="AM1492"/>
      <c r="AN1492"/>
      <c r="AO1492"/>
      <c r="AP1492"/>
      <c r="AQ1492" s="333"/>
      <c r="AR1492"/>
      <c r="AS1492"/>
      <c r="AT1492"/>
      <c r="AU1492"/>
    </row>
    <row r="1493" spans="1:47" ht="12.75" customHeight="1" x14ac:dyDescent="0.35">
      <c r="A1493" s="311">
        <f>FrontPage!$N$2</f>
        <v>1</v>
      </c>
      <c r="B1493" s="311" t="str">
        <f t="shared" si="201"/>
        <v>RO2146.1</v>
      </c>
      <c r="C1493" s="311">
        <f t="shared" si="199"/>
        <v>202526</v>
      </c>
      <c r="D1493" s="1148" t="s">
        <v>35</v>
      </c>
      <c r="E1493" s="311">
        <v>14</v>
      </c>
      <c r="F1493" s="311" t="s">
        <v>552</v>
      </c>
      <c r="G1493" s="311">
        <f t="shared" si="203"/>
        <v>0</v>
      </c>
      <c r="H1493" s="1154">
        <f t="shared" ca="1" si="202"/>
        <v>0</v>
      </c>
      <c r="I1493" s="311">
        <f t="shared" si="200"/>
        <v>6.1</v>
      </c>
      <c r="J1493" s="1151"/>
      <c r="AL1493"/>
      <c r="AM1493"/>
      <c r="AN1493"/>
      <c r="AO1493"/>
      <c r="AP1493"/>
      <c r="AQ1493" s="333"/>
      <c r="AR1493"/>
      <c r="AS1493"/>
      <c r="AT1493"/>
      <c r="AU1493"/>
    </row>
    <row r="1494" spans="1:47" ht="12.75" customHeight="1" x14ac:dyDescent="0.35">
      <c r="A1494" s="311">
        <f>FrontPage!$N$2</f>
        <v>1</v>
      </c>
      <c r="B1494" s="311" t="str">
        <f t="shared" si="201"/>
        <v>RO2146.2</v>
      </c>
      <c r="C1494" s="311">
        <f t="shared" si="199"/>
        <v>202526</v>
      </c>
      <c r="D1494" s="1148" t="s">
        <v>35</v>
      </c>
      <c r="E1494" s="311">
        <v>14</v>
      </c>
      <c r="F1494" s="311" t="s">
        <v>553</v>
      </c>
      <c r="G1494" s="311">
        <f t="shared" si="203"/>
        <v>0</v>
      </c>
      <c r="H1494" s="1154">
        <f t="shared" ca="1" si="202"/>
        <v>0</v>
      </c>
      <c r="I1494" s="311">
        <f t="shared" si="200"/>
        <v>6.2</v>
      </c>
      <c r="J1494" s="1151"/>
      <c r="AL1494"/>
      <c r="AM1494"/>
      <c r="AN1494"/>
      <c r="AO1494"/>
      <c r="AP1494"/>
      <c r="AQ1494" s="333"/>
      <c r="AR1494"/>
      <c r="AS1494"/>
      <c r="AT1494"/>
      <c r="AU1494"/>
    </row>
    <row r="1495" spans="1:47" ht="12.75" customHeight="1" x14ac:dyDescent="0.35">
      <c r="A1495" s="311">
        <f>FrontPage!$N$2</f>
        <v>1</v>
      </c>
      <c r="B1495" s="311" t="str">
        <f t="shared" si="201"/>
        <v>RO2147</v>
      </c>
      <c r="C1495" s="311">
        <f t="shared" ref="C1495:C1568" si="204">year</f>
        <v>202526</v>
      </c>
      <c r="D1495" s="1148" t="s">
        <v>35</v>
      </c>
      <c r="E1495" s="311">
        <v>14</v>
      </c>
      <c r="F1495" s="311" t="s">
        <v>554</v>
      </c>
      <c r="G1495" s="311">
        <f t="shared" si="203"/>
        <v>0</v>
      </c>
      <c r="H1495" s="1154">
        <f t="shared" ca="1" si="202"/>
        <v>0</v>
      </c>
      <c r="I1495" s="311">
        <f t="shared" si="200"/>
        <v>7</v>
      </c>
      <c r="J1495" s="1151"/>
      <c r="AL1495"/>
      <c r="AM1495"/>
      <c r="AN1495"/>
      <c r="AO1495"/>
      <c r="AP1495"/>
      <c r="AQ1495" s="333"/>
      <c r="AR1495"/>
      <c r="AS1495"/>
      <c r="AT1495"/>
      <c r="AU1495"/>
    </row>
    <row r="1496" spans="1:47" ht="12.75" customHeight="1" x14ac:dyDescent="0.35">
      <c r="A1496" s="311">
        <f>FrontPage!$N$2</f>
        <v>1</v>
      </c>
      <c r="B1496" s="311" t="str">
        <f t="shared" si="201"/>
        <v>RO2148</v>
      </c>
      <c r="C1496" s="311">
        <f t="shared" si="204"/>
        <v>202526</v>
      </c>
      <c r="D1496" s="1148" t="s">
        <v>35</v>
      </c>
      <c r="E1496" s="311">
        <v>14</v>
      </c>
      <c r="F1496" s="311" t="s">
        <v>555</v>
      </c>
      <c r="G1496" s="311">
        <f t="shared" si="203"/>
        <v>0</v>
      </c>
      <c r="H1496" s="1154">
        <f t="shared" ca="1" si="202"/>
        <v>0</v>
      </c>
      <c r="I1496" s="311">
        <f t="shared" si="200"/>
        <v>8</v>
      </c>
      <c r="J1496" s="1151"/>
      <c r="AL1496"/>
      <c r="AM1496"/>
      <c r="AN1496"/>
      <c r="AO1496"/>
      <c r="AP1496"/>
      <c r="AQ1496" s="333"/>
      <c r="AR1496"/>
      <c r="AS1496"/>
      <c r="AT1496"/>
      <c r="AU1496"/>
    </row>
    <row r="1497" spans="1:47" ht="12.75" customHeight="1" x14ac:dyDescent="0.35">
      <c r="A1497" s="311">
        <f>FrontPage!$N$2</f>
        <v>1</v>
      </c>
      <c r="B1497" s="311" t="str">
        <f t="shared" si="201"/>
        <v>RO21410</v>
      </c>
      <c r="C1497" s="311">
        <f t="shared" si="204"/>
        <v>202526</v>
      </c>
      <c r="D1497" s="1148" t="s">
        <v>35</v>
      </c>
      <c r="E1497" s="311">
        <v>14</v>
      </c>
      <c r="F1497" s="311" t="s">
        <v>557</v>
      </c>
      <c r="G1497" s="311">
        <f t="shared" si="203"/>
        <v>0</v>
      </c>
      <c r="H1497" s="1154">
        <f t="shared" ca="1" si="202"/>
        <v>0</v>
      </c>
      <c r="I1497" s="311">
        <f t="shared" si="200"/>
        <v>10</v>
      </c>
      <c r="J1497" s="1151"/>
      <c r="AL1497"/>
      <c r="AM1497"/>
      <c r="AN1497"/>
      <c r="AO1497"/>
      <c r="AP1497"/>
      <c r="AQ1497" s="333"/>
      <c r="AR1497"/>
      <c r="AS1497"/>
      <c r="AT1497"/>
      <c r="AU1497"/>
    </row>
    <row r="1498" spans="1:47" ht="12.75" customHeight="1" x14ac:dyDescent="0.35">
      <c r="A1498" s="311">
        <f>FrontPage!$N$2</f>
        <v>1</v>
      </c>
      <c r="B1498" s="311" t="str">
        <f t="shared" si="201"/>
        <v>RO21411</v>
      </c>
      <c r="C1498" s="311">
        <f t="shared" si="204"/>
        <v>202526</v>
      </c>
      <c r="D1498" s="1148" t="s">
        <v>35</v>
      </c>
      <c r="E1498" s="311">
        <v>14</v>
      </c>
      <c r="F1498" s="311" t="s">
        <v>558</v>
      </c>
      <c r="G1498" s="311">
        <f t="shared" si="203"/>
        <v>0</v>
      </c>
      <c r="H1498" s="1154">
        <f t="shared" ca="1" si="202"/>
        <v>0</v>
      </c>
      <c r="I1498" s="311">
        <f t="shared" si="200"/>
        <v>11</v>
      </c>
      <c r="J1498" s="1151"/>
      <c r="AL1498"/>
      <c r="AM1498"/>
      <c r="AN1498"/>
      <c r="AO1498"/>
      <c r="AP1498"/>
      <c r="AQ1498" s="333"/>
      <c r="AR1498"/>
      <c r="AS1498"/>
      <c r="AT1498"/>
      <c r="AU1498"/>
    </row>
    <row r="1499" spans="1:47" ht="12.75" customHeight="1" x14ac:dyDescent="0.35">
      <c r="A1499" s="311">
        <f>FrontPage!$N$2</f>
        <v>1</v>
      </c>
      <c r="B1499" s="311" t="str">
        <f t="shared" si="201"/>
        <v>RO2151</v>
      </c>
      <c r="C1499" s="311">
        <f t="shared" si="204"/>
        <v>202526</v>
      </c>
      <c r="D1499" s="1148" t="s">
        <v>35</v>
      </c>
      <c r="E1499" s="311">
        <v>15</v>
      </c>
      <c r="F1499" s="311" t="s">
        <v>545</v>
      </c>
      <c r="G1499" s="311">
        <f t="shared" si="203"/>
        <v>0</v>
      </c>
      <c r="H1499" s="1154">
        <f t="shared" ca="1" si="202"/>
        <v>0</v>
      </c>
      <c r="I1499" s="311">
        <f t="shared" si="200"/>
        <v>1</v>
      </c>
      <c r="J1499" s="1151"/>
      <c r="AL1499"/>
      <c r="AM1499"/>
      <c r="AN1499"/>
      <c r="AO1499"/>
      <c r="AP1499"/>
      <c r="AQ1499" s="333"/>
      <c r="AR1499"/>
      <c r="AS1499"/>
      <c r="AT1499"/>
      <c r="AU1499"/>
    </row>
    <row r="1500" spans="1:47" ht="12.75" customHeight="1" x14ac:dyDescent="0.35">
      <c r="A1500" s="311">
        <f>FrontPage!$N$2</f>
        <v>1</v>
      </c>
      <c r="B1500" s="311" t="str">
        <f t="shared" si="201"/>
        <v>RO2152</v>
      </c>
      <c r="C1500" s="311">
        <f t="shared" si="204"/>
        <v>202526</v>
      </c>
      <c r="D1500" s="1148" t="s">
        <v>35</v>
      </c>
      <c r="E1500" s="311">
        <v>15</v>
      </c>
      <c r="F1500" s="311" t="s">
        <v>546</v>
      </c>
      <c r="G1500" s="311">
        <f t="shared" si="203"/>
        <v>0</v>
      </c>
      <c r="H1500" s="1154">
        <f t="shared" ca="1" si="202"/>
        <v>0</v>
      </c>
      <c r="I1500" s="311">
        <f t="shared" si="200"/>
        <v>2</v>
      </c>
      <c r="J1500" s="1151"/>
      <c r="AL1500"/>
      <c r="AM1500"/>
      <c r="AN1500"/>
      <c r="AO1500"/>
      <c r="AP1500"/>
      <c r="AQ1500" s="333"/>
      <c r="AR1500"/>
      <c r="AS1500"/>
      <c r="AT1500"/>
      <c r="AU1500"/>
    </row>
    <row r="1501" spans="1:47" ht="12.75" customHeight="1" x14ac:dyDescent="0.35">
      <c r="A1501" s="311">
        <f>FrontPage!$N$2</f>
        <v>1</v>
      </c>
      <c r="B1501" s="311" t="str">
        <f t="shared" si="201"/>
        <v>RO2153</v>
      </c>
      <c r="C1501" s="311">
        <f t="shared" si="204"/>
        <v>202526</v>
      </c>
      <c r="D1501" s="1148" t="s">
        <v>35</v>
      </c>
      <c r="E1501" s="311">
        <v>15</v>
      </c>
      <c r="F1501" s="311" t="s">
        <v>549</v>
      </c>
      <c r="G1501" s="311">
        <f t="shared" si="203"/>
        <v>0</v>
      </c>
      <c r="H1501" s="1154">
        <f t="shared" ca="1" si="202"/>
        <v>0</v>
      </c>
      <c r="I1501" s="311">
        <f t="shared" si="200"/>
        <v>3</v>
      </c>
      <c r="J1501" s="1151"/>
      <c r="AL1501"/>
      <c r="AM1501"/>
      <c r="AN1501"/>
      <c r="AO1501"/>
      <c r="AP1501"/>
      <c r="AQ1501" s="333"/>
      <c r="AR1501"/>
      <c r="AS1501"/>
      <c r="AT1501"/>
      <c r="AU1501"/>
    </row>
    <row r="1502" spans="1:47" ht="12.75" customHeight="1" x14ac:dyDescent="0.35">
      <c r="A1502" s="311">
        <f>FrontPage!$N$2</f>
        <v>1</v>
      </c>
      <c r="B1502" s="311" t="str">
        <f t="shared" si="201"/>
        <v>RO2155</v>
      </c>
      <c r="C1502" s="311">
        <f t="shared" si="204"/>
        <v>202526</v>
      </c>
      <c r="D1502" s="1148" t="s">
        <v>35</v>
      </c>
      <c r="E1502" s="311">
        <v>15</v>
      </c>
      <c r="F1502" s="311" t="s">
        <v>551</v>
      </c>
      <c r="G1502" s="311">
        <f t="shared" si="203"/>
        <v>0</v>
      </c>
      <c r="H1502" s="1154">
        <f t="shared" ca="1" si="202"/>
        <v>0</v>
      </c>
      <c r="I1502" s="311">
        <f t="shared" si="200"/>
        <v>5</v>
      </c>
      <c r="J1502" s="1151"/>
      <c r="AL1502"/>
      <c r="AM1502"/>
      <c r="AN1502"/>
      <c r="AO1502"/>
      <c r="AP1502"/>
      <c r="AQ1502" s="333"/>
      <c r="AR1502"/>
      <c r="AS1502"/>
      <c r="AT1502"/>
      <c r="AU1502"/>
    </row>
    <row r="1503" spans="1:47" ht="12.75" customHeight="1" x14ac:dyDescent="0.35">
      <c r="A1503" s="311">
        <f>FrontPage!$N$2</f>
        <v>1</v>
      </c>
      <c r="B1503" s="311" t="str">
        <f t="shared" si="201"/>
        <v>RO2156.1</v>
      </c>
      <c r="C1503" s="311">
        <f t="shared" si="204"/>
        <v>202526</v>
      </c>
      <c r="D1503" s="1148" t="s">
        <v>35</v>
      </c>
      <c r="E1503" s="311">
        <v>15</v>
      </c>
      <c r="F1503" s="311" t="s">
        <v>552</v>
      </c>
      <c r="G1503" s="311">
        <f t="shared" si="203"/>
        <v>0</v>
      </c>
      <c r="H1503" s="1154">
        <f t="shared" ca="1" si="202"/>
        <v>0</v>
      </c>
      <c r="I1503" s="311">
        <f t="shared" si="200"/>
        <v>6.1</v>
      </c>
      <c r="J1503" s="1151"/>
      <c r="AL1503"/>
      <c r="AM1503"/>
      <c r="AN1503"/>
      <c r="AO1503"/>
      <c r="AP1503"/>
      <c r="AQ1503" s="333"/>
      <c r="AR1503"/>
      <c r="AS1503"/>
      <c r="AT1503"/>
      <c r="AU1503"/>
    </row>
    <row r="1504" spans="1:47" ht="12.75" customHeight="1" x14ac:dyDescent="0.35">
      <c r="A1504" s="311">
        <f>FrontPage!$N$2</f>
        <v>1</v>
      </c>
      <c r="B1504" s="311" t="str">
        <f t="shared" si="201"/>
        <v>RO2156.2</v>
      </c>
      <c r="C1504" s="311">
        <f t="shared" si="204"/>
        <v>202526</v>
      </c>
      <c r="D1504" s="1148" t="s">
        <v>35</v>
      </c>
      <c r="E1504" s="311">
        <v>15</v>
      </c>
      <c r="F1504" s="311" t="s">
        <v>553</v>
      </c>
      <c r="G1504" s="311">
        <f t="shared" si="203"/>
        <v>0</v>
      </c>
      <c r="H1504" s="1154">
        <f t="shared" ca="1" si="202"/>
        <v>0</v>
      </c>
      <c r="I1504" s="311">
        <f t="shared" si="200"/>
        <v>6.2</v>
      </c>
      <c r="J1504" s="1151"/>
      <c r="AL1504"/>
      <c r="AM1504"/>
      <c r="AN1504"/>
      <c r="AO1504"/>
      <c r="AP1504"/>
      <c r="AQ1504" s="333"/>
      <c r="AR1504"/>
      <c r="AS1504"/>
      <c r="AT1504"/>
      <c r="AU1504"/>
    </row>
    <row r="1505" spans="1:47" ht="12.75" customHeight="1" x14ac:dyDescent="0.35">
      <c r="A1505" s="311">
        <f>FrontPage!$N$2</f>
        <v>1</v>
      </c>
      <c r="B1505" s="311" t="str">
        <f t="shared" si="201"/>
        <v>RO2157</v>
      </c>
      <c r="C1505" s="311">
        <f t="shared" si="204"/>
        <v>202526</v>
      </c>
      <c r="D1505" s="1148" t="s">
        <v>35</v>
      </c>
      <c r="E1505" s="311">
        <v>15</v>
      </c>
      <c r="F1505" s="311" t="s">
        <v>554</v>
      </c>
      <c r="G1505" s="311">
        <f t="shared" si="203"/>
        <v>0</v>
      </c>
      <c r="H1505" s="1154">
        <f t="shared" ca="1" si="202"/>
        <v>0</v>
      </c>
      <c r="I1505" s="311">
        <f t="shared" ref="I1505:I1568" si="205">VLOOKUP(F1505,CIndex,2,FALSE)</f>
        <v>7</v>
      </c>
      <c r="J1505" s="1151"/>
      <c r="AL1505"/>
      <c r="AM1505"/>
      <c r="AN1505"/>
      <c r="AO1505"/>
      <c r="AP1505"/>
      <c r="AQ1505" s="333"/>
      <c r="AR1505"/>
      <c r="AS1505"/>
      <c r="AT1505"/>
      <c r="AU1505"/>
    </row>
    <row r="1506" spans="1:47" ht="12.75" customHeight="1" x14ac:dyDescent="0.35">
      <c r="A1506" s="311">
        <f>FrontPage!$N$2</f>
        <v>1</v>
      </c>
      <c r="B1506" s="311" t="str">
        <f t="shared" si="201"/>
        <v>RO2158</v>
      </c>
      <c r="C1506" s="311">
        <f t="shared" si="204"/>
        <v>202526</v>
      </c>
      <c r="D1506" s="1148" t="s">
        <v>35</v>
      </c>
      <c r="E1506" s="311">
        <v>15</v>
      </c>
      <c r="F1506" s="311" t="s">
        <v>555</v>
      </c>
      <c r="G1506" s="311">
        <f t="shared" si="203"/>
        <v>0</v>
      </c>
      <c r="H1506" s="1154">
        <f t="shared" ca="1" si="202"/>
        <v>0</v>
      </c>
      <c r="I1506" s="311">
        <f t="shared" si="205"/>
        <v>8</v>
      </c>
      <c r="J1506" s="1151"/>
      <c r="AL1506"/>
      <c r="AM1506"/>
      <c r="AN1506"/>
      <c r="AO1506"/>
      <c r="AP1506"/>
      <c r="AQ1506" s="333"/>
      <c r="AR1506"/>
      <c r="AS1506"/>
      <c r="AT1506"/>
      <c r="AU1506"/>
    </row>
    <row r="1507" spans="1:47" ht="12.75" customHeight="1" x14ac:dyDescent="0.35">
      <c r="A1507" s="311">
        <f>FrontPage!$N$2</f>
        <v>1</v>
      </c>
      <c r="B1507" s="311" t="str">
        <f t="shared" si="201"/>
        <v>RO21510</v>
      </c>
      <c r="C1507" s="311">
        <f t="shared" si="204"/>
        <v>202526</v>
      </c>
      <c r="D1507" s="1148" t="s">
        <v>35</v>
      </c>
      <c r="E1507" s="311">
        <v>15</v>
      </c>
      <c r="F1507" s="311" t="s">
        <v>557</v>
      </c>
      <c r="G1507" s="311">
        <f t="shared" si="203"/>
        <v>0</v>
      </c>
      <c r="H1507" s="1154">
        <f t="shared" ca="1" si="202"/>
        <v>0</v>
      </c>
      <c r="I1507" s="311">
        <f t="shared" si="205"/>
        <v>10</v>
      </c>
      <c r="J1507" s="1151"/>
      <c r="AL1507"/>
      <c r="AM1507"/>
      <c r="AN1507"/>
      <c r="AO1507"/>
      <c r="AP1507"/>
      <c r="AQ1507" s="333"/>
      <c r="AR1507"/>
      <c r="AS1507"/>
      <c r="AT1507"/>
      <c r="AU1507"/>
    </row>
    <row r="1508" spans="1:47" ht="12.75" customHeight="1" x14ac:dyDescent="0.35">
      <c r="A1508" s="311">
        <f>FrontPage!$N$2</f>
        <v>1</v>
      </c>
      <c r="B1508" s="311" t="str">
        <f t="shared" si="201"/>
        <v>RO21511</v>
      </c>
      <c r="C1508" s="311">
        <f t="shared" si="204"/>
        <v>202526</v>
      </c>
      <c r="D1508" s="1148" t="s">
        <v>35</v>
      </c>
      <c r="E1508" s="311">
        <v>15</v>
      </c>
      <c r="F1508" s="311" t="s">
        <v>558</v>
      </c>
      <c r="G1508" s="311">
        <f t="shared" si="203"/>
        <v>0</v>
      </c>
      <c r="H1508" s="1154">
        <f t="shared" ca="1" si="202"/>
        <v>0</v>
      </c>
      <c r="I1508" s="311">
        <f t="shared" si="205"/>
        <v>11</v>
      </c>
      <c r="J1508" s="1151"/>
      <c r="AL1508"/>
      <c r="AM1508"/>
      <c r="AN1508"/>
      <c r="AO1508"/>
      <c r="AP1508"/>
      <c r="AQ1508" s="333"/>
      <c r="AR1508"/>
      <c r="AS1508"/>
      <c r="AT1508"/>
      <c r="AU1508"/>
    </row>
    <row r="1509" spans="1:47" ht="12.75" customHeight="1" x14ac:dyDescent="0.35">
      <c r="A1509" s="311">
        <f>FrontPage!$N$2</f>
        <v>1</v>
      </c>
      <c r="B1509" s="311" t="str">
        <f t="shared" si="201"/>
        <v>RO2161</v>
      </c>
      <c r="C1509" s="311">
        <f t="shared" si="204"/>
        <v>202526</v>
      </c>
      <c r="D1509" s="1148" t="s">
        <v>35</v>
      </c>
      <c r="E1509" s="311">
        <v>16</v>
      </c>
      <c r="F1509" s="311" t="s">
        <v>545</v>
      </c>
      <c r="G1509" s="311">
        <f t="shared" si="203"/>
        <v>0</v>
      </c>
      <c r="H1509" s="1154">
        <f t="shared" ca="1" si="202"/>
        <v>0</v>
      </c>
      <c r="I1509" s="311">
        <f t="shared" si="205"/>
        <v>1</v>
      </c>
      <c r="J1509" s="1151"/>
      <c r="AL1509"/>
      <c r="AM1509"/>
      <c r="AN1509"/>
      <c r="AO1509"/>
      <c r="AP1509"/>
      <c r="AQ1509" s="333"/>
      <c r="AR1509"/>
      <c r="AS1509"/>
      <c r="AT1509"/>
      <c r="AU1509"/>
    </row>
    <row r="1510" spans="1:47" ht="12.75" customHeight="1" x14ac:dyDescent="0.35">
      <c r="A1510" s="311">
        <f>FrontPage!$N$2</f>
        <v>1</v>
      </c>
      <c r="B1510" s="311" t="str">
        <f t="shared" si="201"/>
        <v>RO2162</v>
      </c>
      <c r="C1510" s="311">
        <f t="shared" si="204"/>
        <v>202526</v>
      </c>
      <c r="D1510" s="1148" t="s">
        <v>35</v>
      </c>
      <c r="E1510" s="311">
        <v>16</v>
      </c>
      <c r="F1510" s="311" t="s">
        <v>546</v>
      </c>
      <c r="G1510" s="311">
        <f t="shared" si="203"/>
        <v>0</v>
      </c>
      <c r="H1510" s="1154">
        <f t="shared" ca="1" si="202"/>
        <v>0</v>
      </c>
      <c r="I1510" s="311">
        <f t="shared" si="205"/>
        <v>2</v>
      </c>
      <c r="J1510" s="1151"/>
      <c r="AL1510"/>
      <c r="AM1510"/>
      <c r="AN1510"/>
      <c r="AO1510"/>
      <c r="AP1510"/>
      <c r="AQ1510" s="333"/>
      <c r="AR1510"/>
      <c r="AS1510"/>
      <c r="AT1510"/>
      <c r="AU1510"/>
    </row>
    <row r="1511" spans="1:47" ht="12.75" customHeight="1" x14ac:dyDescent="0.35">
      <c r="A1511" s="311">
        <f>FrontPage!$N$2</f>
        <v>1</v>
      </c>
      <c r="B1511" s="311" t="str">
        <f t="shared" si="201"/>
        <v>RO2163</v>
      </c>
      <c r="C1511" s="311">
        <f t="shared" si="204"/>
        <v>202526</v>
      </c>
      <c r="D1511" s="1148" t="s">
        <v>35</v>
      </c>
      <c r="E1511" s="311">
        <v>16</v>
      </c>
      <c r="F1511" s="311" t="s">
        <v>549</v>
      </c>
      <c r="G1511" s="311">
        <f t="shared" si="203"/>
        <v>0</v>
      </c>
      <c r="H1511" s="1154">
        <f t="shared" ca="1" si="202"/>
        <v>0</v>
      </c>
      <c r="I1511" s="311">
        <f t="shared" si="205"/>
        <v>3</v>
      </c>
      <c r="J1511" s="1151"/>
      <c r="AL1511"/>
      <c r="AM1511"/>
      <c r="AN1511"/>
      <c r="AO1511"/>
      <c r="AP1511"/>
      <c r="AQ1511" s="333"/>
      <c r="AR1511"/>
      <c r="AS1511"/>
      <c r="AT1511"/>
      <c r="AU1511"/>
    </row>
    <row r="1512" spans="1:47" ht="12.75" customHeight="1" x14ac:dyDescent="0.35">
      <c r="A1512" s="311">
        <f>FrontPage!$N$2</f>
        <v>1</v>
      </c>
      <c r="B1512" s="311" t="str">
        <f t="shared" si="201"/>
        <v>RO2165</v>
      </c>
      <c r="C1512" s="311">
        <f t="shared" si="204"/>
        <v>202526</v>
      </c>
      <c r="D1512" s="1148" t="s">
        <v>35</v>
      </c>
      <c r="E1512" s="311">
        <v>16</v>
      </c>
      <c r="F1512" s="311" t="s">
        <v>551</v>
      </c>
      <c r="G1512" s="311">
        <f t="shared" si="203"/>
        <v>0</v>
      </c>
      <c r="H1512" s="1154">
        <f t="shared" ca="1" si="202"/>
        <v>0</v>
      </c>
      <c r="I1512" s="311">
        <f t="shared" si="205"/>
        <v>5</v>
      </c>
      <c r="J1512" s="1151"/>
      <c r="AL1512"/>
      <c r="AM1512"/>
      <c r="AN1512"/>
      <c r="AO1512"/>
      <c r="AP1512"/>
      <c r="AQ1512" s="333"/>
      <c r="AR1512"/>
      <c r="AS1512"/>
      <c r="AT1512"/>
      <c r="AU1512"/>
    </row>
    <row r="1513" spans="1:47" ht="12.75" customHeight="1" x14ac:dyDescent="0.35">
      <c r="A1513" s="311">
        <f>FrontPage!$N$2</f>
        <v>1</v>
      </c>
      <c r="B1513" s="311" t="str">
        <f t="shared" ref="B1513:B1576" si="206">D1513&amp;E1513&amp;I1513</f>
        <v>RO2166.1</v>
      </c>
      <c r="C1513" s="311">
        <f t="shared" si="204"/>
        <v>202526</v>
      </c>
      <c r="D1513" s="1148" t="s">
        <v>35</v>
      </c>
      <c r="E1513" s="311">
        <v>16</v>
      </c>
      <c r="F1513" s="311" t="s">
        <v>552</v>
      </c>
      <c r="G1513" s="311">
        <f t="shared" si="203"/>
        <v>0</v>
      </c>
      <c r="H1513" s="1154">
        <f t="shared" ca="1" si="202"/>
        <v>0</v>
      </c>
      <c r="I1513" s="311">
        <f t="shared" si="205"/>
        <v>6.1</v>
      </c>
      <c r="J1513" s="1151"/>
      <c r="AL1513"/>
      <c r="AM1513"/>
      <c r="AN1513"/>
      <c r="AO1513"/>
      <c r="AP1513"/>
      <c r="AQ1513" s="333"/>
      <c r="AR1513"/>
      <c r="AS1513"/>
      <c r="AT1513"/>
      <c r="AU1513"/>
    </row>
    <row r="1514" spans="1:47" ht="12.75" customHeight="1" x14ac:dyDescent="0.35">
      <c r="A1514" s="311">
        <f>FrontPage!$N$2</f>
        <v>1</v>
      </c>
      <c r="B1514" s="311" t="str">
        <f t="shared" si="206"/>
        <v>RO2166.2</v>
      </c>
      <c r="C1514" s="311">
        <f t="shared" si="204"/>
        <v>202526</v>
      </c>
      <c r="D1514" s="1148" t="s">
        <v>35</v>
      </c>
      <c r="E1514" s="311">
        <v>16</v>
      </c>
      <c r="F1514" s="311" t="s">
        <v>553</v>
      </c>
      <c r="G1514" s="311">
        <f t="shared" si="203"/>
        <v>0</v>
      </c>
      <c r="H1514" s="1154">
        <f t="shared" ca="1" si="202"/>
        <v>0</v>
      </c>
      <c r="I1514" s="311">
        <f t="shared" si="205"/>
        <v>6.2</v>
      </c>
      <c r="J1514" s="1151"/>
      <c r="AL1514"/>
      <c r="AM1514"/>
      <c r="AN1514"/>
      <c r="AO1514"/>
      <c r="AP1514"/>
      <c r="AQ1514" s="333"/>
      <c r="AR1514"/>
      <c r="AS1514"/>
      <c r="AT1514"/>
      <c r="AU1514"/>
    </row>
    <row r="1515" spans="1:47" ht="12.75" customHeight="1" x14ac:dyDescent="0.35">
      <c r="A1515" s="311">
        <f>FrontPage!$N$2</f>
        <v>1</v>
      </c>
      <c r="B1515" s="311" t="str">
        <f t="shared" si="206"/>
        <v>RO2167</v>
      </c>
      <c r="C1515" s="311">
        <f t="shared" si="204"/>
        <v>202526</v>
      </c>
      <c r="D1515" s="1148" t="s">
        <v>35</v>
      </c>
      <c r="E1515" s="311">
        <v>16</v>
      </c>
      <c r="F1515" s="311" t="s">
        <v>554</v>
      </c>
      <c r="G1515" s="311">
        <f t="shared" si="203"/>
        <v>0</v>
      </c>
      <c r="H1515" s="1154">
        <f t="shared" ca="1" si="202"/>
        <v>0</v>
      </c>
      <c r="I1515" s="311">
        <f t="shared" si="205"/>
        <v>7</v>
      </c>
      <c r="J1515" s="1151"/>
      <c r="AL1515"/>
      <c r="AM1515"/>
      <c r="AN1515"/>
      <c r="AO1515"/>
      <c r="AP1515"/>
      <c r="AQ1515" s="333"/>
      <c r="AR1515"/>
      <c r="AS1515"/>
      <c r="AT1515"/>
      <c r="AU1515"/>
    </row>
    <row r="1516" spans="1:47" ht="12.75" customHeight="1" x14ac:dyDescent="0.35">
      <c r="A1516" s="311">
        <f>FrontPage!$N$2</f>
        <v>1</v>
      </c>
      <c r="B1516" s="311" t="str">
        <f t="shared" si="206"/>
        <v>RO2168</v>
      </c>
      <c r="C1516" s="311">
        <f t="shared" si="204"/>
        <v>202526</v>
      </c>
      <c r="D1516" s="1148" t="s">
        <v>35</v>
      </c>
      <c r="E1516" s="311">
        <v>16</v>
      </c>
      <c r="F1516" s="311" t="s">
        <v>555</v>
      </c>
      <c r="G1516" s="311">
        <f t="shared" si="203"/>
        <v>0</v>
      </c>
      <c r="H1516" s="1154">
        <f t="shared" ca="1" si="202"/>
        <v>0</v>
      </c>
      <c r="I1516" s="311">
        <f t="shared" si="205"/>
        <v>8</v>
      </c>
      <c r="J1516" s="1151"/>
      <c r="AL1516"/>
      <c r="AM1516"/>
      <c r="AN1516"/>
      <c r="AO1516"/>
      <c r="AP1516"/>
      <c r="AQ1516" s="333"/>
      <c r="AR1516"/>
      <c r="AS1516"/>
      <c r="AT1516"/>
      <c r="AU1516"/>
    </row>
    <row r="1517" spans="1:47" ht="12.75" customHeight="1" x14ac:dyDescent="0.35">
      <c r="A1517" s="311">
        <f>FrontPage!$N$2</f>
        <v>1</v>
      </c>
      <c r="B1517" s="311" t="str">
        <f t="shared" si="206"/>
        <v>RO21610</v>
      </c>
      <c r="C1517" s="311">
        <f t="shared" si="204"/>
        <v>202526</v>
      </c>
      <c r="D1517" s="1148" t="s">
        <v>35</v>
      </c>
      <c r="E1517" s="311">
        <v>16</v>
      </c>
      <c r="F1517" s="311" t="s">
        <v>557</v>
      </c>
      <c r="G1517" s="311">
        <f t="shared" si="203"/>
        <v>0</v>
      </c>
      <c r="H1517" s="1154">
        <f t="shared" ref="H1517:H1580" ca="1" si="207">IF(UANumber = 0,0,IF(VLOOKUP(E1517,INDIRECT("_"&amp;D1517),MATCH(F1517,INDIRECT("_"&amp;D1517&amp;$I$2),0),FALSE)="",0,VLOOKUP(E1517,INDIRECT("_"&amp;D1517),MATCH(F1517,INDIRECT("_"&amp;D1517&amp;$I$2),0),FALSE)))</f>
        <v>0</v>
      </c>
      <c r="I1517" s="311">
        <f t="shared" si="205"/>
        <v>10</v>
      </c>
      <c r="J1517" s="1151"/>
      <c r="AL1517"/>
      <c r="AM1517"/>
      <c r="AN1517"/>
      <c r="AO1517"/>
      <c r="AP1517"/>
      <c r="AQ1517" s="333"/>
      <c r="AR1517"/>
      <c r="AS1517"/>
      <c r="AT1517"/>
      <c r="AU1517"/>
    </row>
    <row r="1518" spans="1:47" ht="12.75" customHeight="1" x14ac:dyDescent="0.35">
      <c r="A1518" s="311">
        <f>FrontPage!$N$2</f>
        <v>1</v>
      </c>
      <c r="B1518" s="311" t="str">
        <f t="shared" si="206"/>
        <v>RO21611</v>
      </c>
      <c r="C1518" s="311">
        <f t="shared" si="204"/>
        <v>202526</v>
      </c>
      <c r="D1518" s="1148" t="s">
        <v>35</v>
      </c>
      <c r="E1518" s="311">
        <v>16</v>
      </c>
      <c r="F1518" s="311" t="s">
        <v>558</v>
      </c>
      <c r="G1518" s="311">
        <f t="shared" si="203"/>
        <v>0</v>
      </c>
      <c r="H1518" s="1154">
        <f t="shared" ca="1" si="207"/>
        <v>0</v>
      </c>
      <c r="I1518" s="311">
        <f t="shared" si="205"/>
        <v>11</v>
      </c>
      <c r="J1518" s="1151"/>
      <c r="AL1518"/>
      <c r="AM1518"/>
      <c r="AN1518"/>
      <c r="AO1518"/>
      <c r="AP1518"/>
      <c r="AQ1518" s="333"/>
      <c r="AR1518"/>
      <c r="AS1518"/>
      <c r="AT1518"/>
      <c r="AU1518"/>
    </row>
    <row r="1519" spans="1:47" ht="12.75" customHeight="1" x14ac:dyDescent="0.35">
      <c r="A1519" s="311">
        <f>FrontPage!$N$2</f>
        <v>1</v>
      </c>
      <c r="B1519" s="311" t="str">
        <f t="shared" si="206"/>
        <v>RO216.51</v>
      </c>
      <c r="C1519" s="311">
        <f t="shared" si="204"/>
        <v>202526</v>
      </c>
      <c r="D1519" s="1148" t="s">
        <v>35</v>
      </c>
      <c r="E1519" s="311">
        <v>16.5</v>
      </c>
      <c r="F1519" s="311" t="s">
        <v>545</v>
      </c>
      <c r="G1519" s="311">
        <f t="shared" si="203"/>
        <v>0</v>
      </c>
      <c r="H1519" s="1154">
        <f t="shared" ca="1" si="207"/>
        <v>0</v>
      </c>
      <c r="I1519" s="311">
        <f t="shared" si="205"/>
        <v>1</v>
      </c>
      <c r="J1519" s="1151"/>
      <c r="AL1519"/>
      <c r="AM1519"/>
      <c r="AN1519"/>
      <c r="AO1519"/>
      <c r="AP1519"/>
      <c r="AQ1519" s="333"/>
      <c r="AR1519"/>
      <c r="AS1519"/>
      <c r="AT1519"/>
      <c r="AU1519"/>
    </row>
    <row r="1520" spans="1:47" ht="12.75" customHeight="1" x14ac:dyDescent="0.35">
      <c r="A1520" s="311">
        <f>FrontPage!$N$2</f>
        <v>1</v>
      </c>
      <c r="B1520" s="311" t="str">
        <f t="shared" si="206"/>
        <v>RO216.52</v>
      </c>
      <c r="C1520" s="311">
        <f t="shared" si="204"/>
        <v>202526</v>
      </c>
      <c r="D1520" s="1148" t="s">
        <v>35</v>
      </c>
      <c r="E1520" s="311">
        <v>16.5</v>
      </c>
      <c r="F1520" s="311" t="s">
        <v>546</v>
      </c>
      <c r="G1520" s="311">
        <f t="shared" si="203"/>
        <v>0</v>
      </c>
      <c r="H1520" s="1154">
        <f t="shared" ca="1" si="207"/>
        <v>0</v>
      </c>
      <c r="I1520" s="311">
        <f t="shared" si="205"/>
        <v>2</v>
      </c>
      <c r="J1520" s="1151"/>
      <c r="AL1520"/>
      <c r="AM1520"/>
      <c r="AN1520"/>
      <c r="AO1520"/>
      <c r="AP1520"/>
      <c r="AQ1520" s="333"/>
      <c r="AR1520"/>
      <c r="AS1520"/>
      <c r="AT1520"/>
      <c r="AU1520"/>
    </row>
    <row r="1521" spans="1:47" ht="12.75" customHeight="1" x14ac:dyDescent="0.35">
      <c r="A1521" s="311">
        <f>FrontPage!$N$2</f>
        <v>1</v>
      </c>
      <c r="B1521" s="311" t="str">
        <f t="shared" si="206"/>
        <v>RO216.53</v>
      </c>
      <c r="C1521" s="311">
        <f t="shared" si="204"/>
        <v>202526</v>
      </c>
      <c r="D1521" s="1148" t="s">
        <v>35</v>
      </c>
      <c r="E1521" s="311">
        <v>16.5</v>
      </c>
      <c r="F1521" s="311" t="s">
        <v>549</v>
      </c>
      <c r="G1521" s="311">
        <f t="shared" si="203"/>
        <v>0</v>
      </c>
      <c r="H1521" s="1154">
        <f t="shared" ca="1" si="207"/>
        <v>0</v>
      </c>
      <c r="I1521" s="311">
        <f t="shared" si="205"/>
        <v>3</v>
      </c>
      <c r="J1521" s="1151"/>
      <c r="AL1521"/>
      <c r="AM1521"/>
      <c r="AN1521"/>
      <c r="AO1521"/>
      <c r="AP1521"/>
      <c r="AQ1521" s="333"/>
      <c r="AR1521"/>
      <c r="AS1521"/>
      <c r="AT1521"/>
      <c r="AU1521"/>
    </row>
    <row r="1522" spans="1:47" ht="12.75" customHeight="1" x14ac:dyDescent="0.35">
      <c r="A1522" s="311">
        <f>FrontPage!$N$2</f>
        <v>1</v>
      </c>
      <c r="B1522" s="311" t="str">
        <f t="shared" si="206"/>
        <v>RO216.55</v>
      </c>
      <c r="C1522" s="311">
        <f t="shared" si="204"/>
        <v>202526</v>
      </c>
      <c r="D1522" s="1148" t="s">
        <v>35</v>
      </c>
      <c r="E1522" s="311">
        <v>16.5</v>
      </c>
      <c r="F1522" s="311" t="s">
        <v>551</v>
      </c>
      <c r="G1522" s="311">
        <f t="shared" si="203"/>
        <v>0</v>
      </c>
      <c r="H1522" s="1154">
        <f t="shared" ca="1" si="207"/>
        <v>0</v>
      </c>
      <c r="I1522" s="311">
        <f t="shared" si="205"/>
        <v>5</v>
      </c>
      <c r="J1522" s="1151"/>
      <c r="AL1522"/>
      <c r="AM1522"/>
      <c r="AN1522"/>
      <c r="AO1522"/>
      <c r="AP1522"/>
      <c r="AQ1522" s="333"/>
      <c r="AR1522"/>
      <c r="AS1522"/>
      <c r="AT1522"/>
      <c r="AU1522"/>
    </row>
    <row r="1523" spans="1:47" ht="12.75" customHeight="1" x14ac:dyDescent="0.35">
      <c r="A1523" s="311">
        <f>FrontPage!$N$2</f>
        <v>1</v>
      </c>
      <c r="B1523" s="311" t="str">
        <f t="shared" si="206"/>
        <v>RO216.56.1</v>
      </c>
      <c r="C1523" s="311">
        <f t="shared" si="204"/>
        <v>202526</v>
      </c>
      <c r="D1523" s="1148" t="s">
        <v>35</v>
      </c>
      <c r="E1523" s="311">
        <v>16.5</v>
      </c>
      <c r="F1523" s="311" t="s">
        <v>552</v>
      </c>
      <c r="G1523" s="311">
        <f t="shared" si="203"/>
        <v>0</v>
      </c>
      <c r="H1523" s="1154">
        <f t="shared" ca="1" si="207"/>
        <v>0</v>
      </c>
      <c r="I1523" s="311">
        <f t="shared" si="205"/>
        <v>6.1</v>
      </c>
      <c r="J1523" s="1151"/>
      <c r="AL1523"/>
      <c r="AM1523"/>
      <c r="AN1523"/>
      <c r="AO1523"/>
      <c r="AP1523"/>
      <c r="AQ1523" s="333"/>
      <c r="AR1523"/>
      <c r="AS1523"/>
      <c r="AT1523"/>
      <c r="AU1523"/>
    </row>
    <row r="1524" spans="1:47" ht="12.75" customHeight="1" x14ac:dyDescent="0.35">
      <c r="A1524" s="311">
        <f>FrontPage!$N$2</f>
        <v>1</v>
      </c>
      <c r="B1524" s="311" t="str">
        <f t="shared" si="206"/>
        <v>RO216.56.2</v>
      </c>
      <c r="C1524" s="311">
        <f t="shared" si="204"/>
        <v>202526</v>
      </c>
      <c r="D1524" s="1148" t="s">
        <v>35</v>
      </c>
      <c r="E1524" s="311">
        <v>16.5</v>
      </c>
      <c r="F1524" s="311" t="s">
        <v>553</v>
      </c>
      <c r="G1524" s="311">
        <f t="shared" si="203"/>
        <v>0</v>
      </c>
      <c r="H1524" s="1154">
        <f t="shared" ca="1" si="207"/>
        <v>0</v>
      </c>
      <c r="I1524" s="311">
        <f t="shared" si="205"/>
        <v>6.2</v>
      </c>
      <c r="J1524" s="1151"/>
      <c r="AL1524"/>
      <c r="AM1524"/>
      <c r="AN1524"/>
      <c r="AO1524"/>
      <c r="AP1524"/>
      <c r="AQ1524" s="333"/>
      <c r="AR1524"/>
      <c r="AS1524"/>
      <c r="AT1524"/>
      <c r="AU1524"/>
    </row>
    <row r="1525" spans="1:47" ht="12.75" customHeight="1" x14ac:dyDescent="0.35">
      <c r="A1525" s="311">
        <f>FrontPage!$N$2</f>
        <v>1</v>
      </c>
      <c r="B1525" s="311" t="str">
        <f t="shared" si="206"/>
        <v>RO216.57</v>
      </c>
      <c r="C1525" s="311">
        <f t="shared" si="204"/>
        <v>202526</v>
      </c>
      <c r="D1525" s="1148" t="s">
        <v>35</v>
      </c>
      <c r="E1525" s="311">
        <v>16.5</v>
      </c>
      <c r="F1525" s="311" t="s">
        <v>554</v>
      </c>
      <c r="G1525" s="311">
        <f t="shared" si="203"/>
        <v>0</v>
      </c>
      <c r="H1525" s="1154">
        <f t="shared" ca="1" si="207"/>
        <v>0</v>
      </c>
      <c r="I1525" s="311">
        <f t="shared" si="205"/>
        <v>7</v>
      </c>
      <c r="J1525" s="1151"/>
      <c r="AL1525"/>
      <c r="AM1525"/>
      <c r="AN1525"/>
      <c r="AO1525"/>
      <c r="AP1525"/>
      <c r="AQ1525" s="333"/>
      <c r="AR1525"/>
      <c r="AS1525"/>
      <c r="AT1525"/>
      <c r="AU1525"/>
    </row>
    <row r="1526" spans="1:47" ht="12.75" customHeight="1" x14ac:dyDescent="0.35">
      <c r="A1526" s="311">
        <f>FrontPage!$N$2</f>
        <v>1</v>
      </c>
      <c r="B1526" s="311" t="str">
        <f t="shared" si="206"/>
        <v>RO216.58</v>
      </c>
      <c r="C1526" s="311">
        <f t="shared" si="204"/>
        <v>202526</v>
      </c>
      <c r="D1526" s="1148" t="s">
        <v>35</v>
      </c>
      <c r="E1526" s="311">
        <v>16.5</v>
      </c>
      <c r="F1526" s="311" t="s">
        <v>555</v>
      </c>
      <c r="G1526" s="311">
        <f t="shared" si="203"/>
        <v>0</v>
      </c>
      <c r="H1526" s="1154">
        <f t="shared" ca="1" si="207"/>
        <v>0</v>
      </c>
      <c r="I1526" s="311">
        <f t="shared" si="205"/>
        <v>8</v>
      </c>
      <c r="J1526" s="1151"/>
      <c r="AL1526"/>
      <c r="AM1526"/>
      <c r="AN1526"/>
      <c r="AO1526"/>
      <c r="AP1526"/>
      <c r="AQ1526" s="333"/>
      <c r="AR1526"/>
      <c r="AS1526"/>
      <c r="AT1526"/>
      <c r="AU1526"/>
    </row>
    <row r="1527" spans="1:47" ht="12.75" customHeight="1" x14ac:dyDescent="0.35">
      <c r="A1527" s="311">
        <f>FrontPage!$N$2</f>
        <v>1</v>
      </c>
      <c r="B1527" s="311" t="str">
        <f t="shared" si="206"/>
        <v>RO216.510</v>
      </c>
      <c r="C1527" s="311">
        <f t="shared" si="204"/>
        <v>202526</v>
      </c>
      <c r="D1527" s="1148" t="s">
        <v>35</v>
      </c>
      <c r="E1527" s="311">
        <v>16.5</v>
      </c>
      <c r="F1527" s="311" t="s">
        <v>557</v>
      </c>
      <c r="G1527" s="311">
        <f t="shared" si="203"/>
        <v>0</v>
      </c>
      <c r="H1527" s="1154">
        <f t="shared" ca="1" si="207"/>
        <v>0</v>
      </c>
      <c r="I1527" s="311">
        <f t="shared" si="205"/>
        <v>10</v>
      </c>
      <c r="J1527" s="1151"/>
      <c r="AL1527"/>
      <c r="AM1527"/>
      <c r="AN1527"/>
      <c r="AO1527"/>
      <c r="AP1527"/>
      <c r="AQ1527" s="333"/>
      <c r="AR1527"/>
      <c r="AS1527"/>
      <c r="AT1527"/>
      <c r="AU1527"/>
    </row>
    <row r="1528" spans="1:47" ht="12.75" customHeight="1" x14ac:dyDescent="0.35">
      <c r="A1528" s="311">
        <f>FrontPage!$N$2</f>
        <v>1</v>
      </c>
      <c r="B1528" s="311" t="str">
        <f t="shared" si="206"/>
        <v>RO216.511</v>
      </c>
      <c r="C1528" s="311">
        <f t="shared" si="204"/>
        <v>202526</v>
      </c>
      <c r="D1528" s="1148" t="s">
        <v>35</v>
      </c>
      <c r="E1528" s="311">
        <v>16.5</v>
      </c>
      <c r="F1528" s="311" t="s">
        <v>558</v>
      </c>
      <c r="G1528" s="311">
        <f t="shared" si="203"/>
        <v>0</v>
      </c>
      <c r="H1528" s="1154">
        <f t="shared" ca="1" si="207"/>
        <v>0</v>
      </c>
      <c r="I1528" s="311">
        <f t="shared" si="205"/>
        <v>11</v>
      </c>
      <c r="J1528" s="1151"/>
      <c r="AL1528"/>
      <c r="AM1528"/>
      <c r="AN1528"/>
      <c r="AO1528"/>
      <c r="AP1528"/>
      <c r="AQ1528" s="333"/>
      <c r="AR1528"/>
      <c r="AS1528"/>
      <c r="AT1528"/>
      <c r="AU1528"/>
    </row>
    <row r="1529" spans="1:47" ht="12.75" customHeight="1" x14ac:dyDescent="0.35">
      <c r="A1529" s="311">
        <f>FrontPage!$N$2</f>
        <v>1</v>
      </c>
      <c r="B1529" s="311" t="str">
        <f t="shared" si="206"/>
        <v>RO217.11</v>
      </c>
      <c r="C1529" s="311">
        <f t="shared" si="204"/>
        <v>202526</v>
      </c>
      <c r="D1529" s="1148" t="s">
        <v>35</v>
      </c>
      <c r="E1529" s="311">
        <v>17.100000000000001</v>
      </c>
      <c r="F1529" s="311" t="s">
        <v>545</v>
      </c>
      <c r="G1529" s="311">
        <f t="shared" si="203"/>
        <v>0</v>
      </c>
      <c r="H1529" s="1154">
        <f t="shared" ca="1" si="207"/>
        <v>0</v>
      </c>
      <c r="I1529" s="311">
        <f t="shared" si="205"/>
        <v>1</v>
      </c>
      <c r="J1529" s="1151"/>
      <c r="AL1529"/>
      <c r="AM1529"/>
      <c r="AN1529"/>
      <c r="AO1529"/>
      <c r="AP1529"/>
      <c r="AQ1529" s="333"/>
      <c r="AR1529"/>
      <c r="AS1529"/>
      <c r="AT1529"/>
      <c r="AU1529"/>
    </row>
    <row r="1530" spans="1:47" ht="12.75" customHeight="1" x14ac:dyDescent="0.35">
      <c r="A1530" s="311">
        <f>FrontPage!$N$2</f>
        <v>1</v>
      </c>
      <c r="B1530" s="311" t="str">
        <f t="shared" si="206"/>
        <v>RO217.12</v>
      </c>
      <c r="C1530" s="311">
        <f t="shared" si="204"/>
        <v>202526</v>
      </c>
      <c r="D1530" s="1148" t="s">
        <v>35</v>
      </c>
      <c r="E1530" s="311">
        <v>17.100000000000001</v>
      </c>
      <c r="F1530" s="311" t="s">
        <v>546</v>
      </c>
      <c r="G1530" s="311">
        <f t="shared" si="203"/>
        <v>0</v>
      </c>
      <c r="H1530" s="1154">
        <f t="shared" ca="1" si="207"/>
        <v>0</v>
      </c>
      <c r="I1530" s="311">
        <f t="shared" si="205"/>
        <v>2</v>
      </c>
      <c r="J1530" s="1151"/>
      <c r="AL1530"/>
      <c r="AM1530"/>
      <c r="AN1530"/>
      <c r="AO1530"/>
      <c r="AP1530"/>
      <c r="AQ1530" s="333"/>
      <c r="AR1530"/>
      <c r="AS1530"/>
      <c r="AT1530"/>
      <c r="AU1530"/>
    </row>
    <row r="1531" spans="1:47" ht="12.75" customHeight="1" x14ac:dyDescent="0.35">
      <c r="A1531" s="311">
        <f>FrontPage!$N$2</f>
        <v>1</v>
      </c>
      <c r="B1531" s="311" t="str">
        <f t="shared" si="206"/>
        <v>RO217.13</v>
      </c>
      <c r="C1531" s="311">
        <f t="shared" si="204"/>
        <v>202526</v>
      </c>
      <c r="D1531" s="1148" t="s">
        <v>35</v>
      </c>
      <c r="E1531" s="311">
        <v>17.100000000000001</v>
      </c>
      <c r="F1531" s="311" t="s">
        <v>549</v>
      </c>
      <c r="G1531" s="311">
        <f t="shared" si="203"/>
        <v>0</v>
      </c>
      <c r="H1531" s="1154">
        <f t="shared" ca="1" si="207"/>
        <v>0</v>
      </c>
      <c r="I1531" s="311">
        <f t="shared" si="205"/>
        <v>3</v>
      </c>
      <c r="J1531" s="1151"/>
      <c r="AL1531"/>
      <c r="AM1531"/>
      <c r="AN1531"/>
      <c r="AO1531"/>
      <c r="AP1531"/>
      <c r="AQ1531" s="333"/>
      <c r="AR1531"/>
      <c r="AS1531"/>
      <c r="AT1531"/>
      <c r="AU1531"/>
    </row>
    <row r="1532" spans="1:47" ht="12.75" customHeight="1" x14ac:dyDescent="0.35">
      <c r="A1532" s="311">
        <f>FrontPage!$N$2</f>
        <v>1</v>
      </c>
      <c r="B1532" s="311" t="str">
        <f t="shared" si="206"/>
        <v>RO217.15</v>
      </c>
      <c r="C1532" s="311">
        <f t="shared" si="204"/>
        <v>202526</v>
      </c>
      <c r="D1532" s="1148" t="s">
        <v>35</v>
      </c>
      <c r="E1532" s="311">
        <v>17.100000000000001</v>
      </c>
      <c r="F1532" s="311" t="s">
        <v>551</v>
      </c>
      <c r="G1532" s="311">
        <f t="shared" si="203"/>
        <v>0</v>
      </c>
      <c r="H1532" s="1154">
        <f t="shared" ca="1" si="207"/>
        <v>0</v>
      </c>
      <c r="I1532" s="311">
        <f t="shared" si="205"/>
        <v>5</v>
      </c>
      <c r="J1532" s="1151"/>
      <c r="AL1532"/>
      <c r="AM1532"/>
      <c r="AN1532"/>
      <c r="AO1532"/>
      <c r="AP1532"/>
      <c r="AQ1532" s="333"/>
      <c r="AR1532"/>
      <c r="AS1532"/>
      <c r="AT1532"/>
      <c r="AU1532"/>
    </row>
    <row r="1533" spans="1:47" ht="12.75" customHeight="1" x14ac:dyDescent="0.35">
      <c r="A1533" s="311">
        <f>FrontPage!$N$2</f>
        <v>1</v>
      </c>
      <c r="B1533" s="311" t="str">
        <f t="shared" si="206"/>
        <v>RO217.16.1</v>
      </c>
      <c r="C1533" s="311">
        <f t="shared" si="204"/>
        <v>202526</v>
      </c>
      <c r="D1533" s="1148" t="s">
        <v>35</v>
      </c>
      <c r="E1533" s="311">
        <v>17.100000000000001</v>
      </c>
      <c r="F1533" s="311" t="s">
        <v>552</v>
      </c>
      <c r="G1533" s="311">
        <f t="shared" si="203"/>
        <v>0</v>
      </c>
      <c r="H1533" s="1154">
        <f t="shared" ca="1" si="207"/>
        <v>0</v>
      </c>
      <c r="I1533" s="311">
        <f t="shared" si="205"/>
        <v>6.1</v>
      </c>
      <c r="J1533" s="1151"/>
      <c r="AL1533"/>
      <c r="AM1533"/>
      <c r="AN1533"/>
      <c r="AO1533"/>
      <c r="AP1533"/>
      <c r="AQ1533" s="333"/>
      <c r="AR1533"/>
      <c r="AS1533"/>
      <c r="AT1533"/>
      <c r="AU1533"/>
    </row>
    <row r="1534" spans="1:47" ht="12.75" customHeight="1" x14ac:dyDescent="0.35">
      <c r="A1534" s="311">
        <f>FrontPage!$N$2</f>
        <v>1</v>
      </c>
      <c r="B1534" s="311" t="str">
        <f t="shared" si="206"/>
        <v>RO217.16.2</v>
      </c>
      <c r="C1534" s="311">
        <f t="shared" si="204"/>
        <v>202526</v>
      </c>
      <c r="D1534" s="1148" t="s">
        <v>35</v>
      </c>
      <c r="E1534" s="311">
        <v>17.100000000000001</v>
      </c>
      <c r="F1534" s="311" t="s">
        <v>553</v>
      </c>
      <c r="G1534" s="311">
        <f t="shared" si="203"/>
        <v>0</v>
      </c>
      <c r="H1534" s="1154">
        <f t="shared" ca="1" si="207"/>
        <v>0</v>
      </c>
      <c r="I1534" s="311">
        <f t="shared" si="205"/>
        <v>6.2</v>
      </c>
      <c r="J1534" s="1151"/>
      <c r="AL1534"/>
      <c r="AM1534"/>
      <c r="AN1534"/>
      <c r="AO1534"/>
      <c r="AP1534"/>
      <c r="AQ1534" s="333"/>
      <c r="AR1534"/>
      <c r="AS1534"/>
      <c r="AT1534"/>
      <c r="AU1534"/>
    </row>
    <row r="1535" spans="1:47" ht="12.75" customHeight="1" x14ac:dyDescent="0.35">
      <c r="A1535" s="311">
        <f>FrontPage!$N$2</f>
        <v>1</v>
      </c>
      <c r="B1535" s="311" t="str">
        <f t="shared" si="206"/>
        <v>RO217.17</v>
      </c>
      <c r="C1535" s="311">
        <f t="shared" si="204"/>
        <v>202526</v>
      </c>
      <c r="D1535" s="1148" t="s">
        <v>35</v>
      </c>
      <c r="E1535" s="311">
        <v>17.100000000000001</v>
      </c>
      <c r="F1535" s="311" t="s">
        <v>554</v>
      </c>
      <c r="G1535" s="311">
        <f t="shared" si="203"/>
        <v>0</v>
      </c>
      <c r="H1535" s="1154">
        <f t="shared" ca="1" si="207"/>
        <v>0</v>
      </c>
      <c r="I1535" s="311">
        <f t="shared" si="205"/>
        <v>7</v>
      </c>
      <c r="J1535" s="1151"/>
      <c r="AL1535"/>
      <c r="AM1535"/>
      <c r="AN1535"/>
      <c r="AO1535"/>
      <c r="AP1535"/>
      <c r="AQ1535" s="333"/>
      <c r="AR1535"/>
      <c r="AS1535"/>
      <c r="AT1535"/>
      <c r="AU1535"/>
    </row>
    <row r="1536" spans="1:47" ht="12.75" customHeight="1" x14ac:dyDescent="0.35">
      <c r="A1536" s="311">
        <f>FrontPage!$N$2</f>
        <v>1</v>
      </c>
      <c r="B1536" s="311" t="str">
        <f t="shared" si="206"/>
        <v>RO217.18</v>
      </c>
      <c r="C1536" s="311">
        <f t="shared" si="204"/>
        <v>202526</v>
      </c>
      <c r="D1536" s="1148" t="s">
        <v>35</v>
      </c>
      <c r="E1536" s="311">
        <v>17.100000000000001</v>
      </c>
      <c r="F1536" s="311" t="s">
        <v>555</v>
      </c>
      <c r="G1536" s="311">
        <f t="shared" si="203"/>
        <v>0</v>
      </c>
      <c r="H1536" s="1154">
        <f t="shared" ca="1" si="207"/>
        <v>0</v>
      </c>
      <c r="I1536" s="311">
        <f t="shared" si="205"/>
        <v>8</v>
      </c>
      <c r="J1536" s="1151"/>
      <c r="AL1536"/>
      <c r="AM1536"/>
      <c r="AN1536"/>
      <c r="AO1536"/>
      <c r="AP1536"/>
      <c r="AQ1536" s="333"/>
      <c r="AR1536"/>
      <c r="AS1536"/>
      <c r="AT1536"/>
      <c r="AU1536"/>
    </row>
    <row r="1537" spans="1:47" ht="12.75" customHeight="1" x14ac:dyDescent="0.35">
      <c r="A1537" s="311">
        <f>FrontPage!$N$2</f>
        <v>1</v>
      </c>
      <c r="B1537" s="311" t="str">
        <f t="shared" si="206"/>
        <v>RO217.110</v>
      </c>
      <c r="C1537" s="311">
        <f t="shared" si="204"/>
        <v>202526</v>
      </c>
      <c r="D1537" s="1148" t="s">
        <v>35</v>
      </c>
      <c r="E1537" s="311">
        <v>17.100000000000001</v>
      </c>
      <c r="F1537" s="311" t="s">
        <v>557</v>
      </c>
      <c r="G1537" s="311">
        <f t="shared" si="203"/>
        <v>0</v>
      </c>
      <c r="H1537" s="1154">
        <f t="shared" ca="1" si="207"/>
        <v>0</v>
      </c>
      <c r="I1537" s="311">
        <f t="shared" si="205"/>
        <v>10</v>
      </c>
      <c r="J1537" s="1151"/>
      <c r="AL1537"/>
      <c r="AM1537"/>
      <c r="AN1537"/>
      <c r="AO1537"/>
      <c r="AP1537"/>
      <c r="AQ1537" s="333"/>
      <c r="AR1537"/>
      <c r="AS1537"/>
      <c r="AT1537"/>
      <c r="AU1537"/>
    </row>
    <row r="1538" spans="1:47" ht="12.75" customHeight="1" x14ac:dyDescent="0.35">
      <c r="A1538" s="311">
        <f>FrontPage!$N$2</f>
        <v>1</v>
      </c>
      <c r="B1538" s="311" t="str">
        <f t="shared" si="206"/>
        <v>RO217.111</v>
      </c>
      <c r="C1538" s="311">
        <f t="shared" si="204"/>
        <v>202526</v>
      </c>
      <c r="D1538" s="1148" t="s">
        <v>35</v>
      </c>
      <c r="E1538" s="311">
        <v>17.100000000000001</v>
      </c>
      <c r="F1538" s="311" t="s">
        <v>558</v>
      </c>
      <c r="G1538" s="311">
        <f t="shared" si="203"/>
        <v>0</v>
      </c>
      <c r="H1538" s="1154">
        <f t="shared" ca="1" si="207"/>
        <v>0</v>
      </c>
      <c r="I1538" s="311">
        <f t="shared" si="205"/>
        <v>11</v>
      </c>
      <c r="J1538" s="1151"/>
      <c r="AL1538"/>
      <c r="AM1538"/>
      <c r="AN1538"/>
      <c r="AO1538"/>
      <c r="AP1538"/>
      <c r="AQ1538" s="333"/>
      <c r="AR1538"/>
      <c r="AS1538"/>
      <c r="AT1538"/>
      <c r="AU1538"/>
    </row>
    <row r="1539" spans="1:47" ht="12.75" customHeight="1" x14ac:dyDescent="0.35">
      <c r="A1539" s="311">
        <f>FrontPage!$N$2</f>
        <v>1</v>
      </c>
      <c r="B1539" s="311" t="str">
        <f t="shared" si="206"/>
        <v>RO2191</v>
      </c>
      <c r="C1539" s="311">
        <f t="shared" si="204"/>
        <v>202526</v>
      </c>
      <c r="D1539" s="1148" t="s">
        <v>35</v>
      </c>
      <c r="E1539" s="311">
        <v>19</v>
      </c>
      <c r="F1539" s="311" t="s">
        <v>545</v>
      </c>
      <c r="G1539" s="311">
        <f t="shared" si="203"/>
        <v>0</v>
      </c>
      <c r="H1539" s="1154">
        <f t="shared" ca="1" si="207"/>
        <v>0</v>
      </c>
      <c r="I1539" s="311">
        <f t="shared" si="205"/>
        <v>1</v>
      </c>
      <c r="J1539" s="1151"/>
      <c r="AL1539"/>
      <c r="AM1539"/>
      <c r="AN1539"/>
      <c r="AO1539"/>
      <c r="AP1539"/>
      <c r="AQ1539" s="333"/>
      <c r="AR1539"/>
      <c r="AS1539"/>
      <c r="AT1539"/>
      <c r="AU1539"/>
    </row>
    <row r="1540" spans="1:47" ht="12.75" customHeight="1" x14ac:dyDescent="0.35">
      <c r="A1540" s="311">
        <f>FrontPage!$N$2</f>
        <v>1</v>
      </c>
      <c r="B1540" s="311" t="str">
        <f t="shared" si="206"/>
        <v>RO2192</v>
      </c>
      <c r="C1540" s="311">
        <f t="shared" si="204"/>
        <v>202526</v>
      </c>
      <c r="D1540" s="1148" t="s">
        <v>35</v>
      </c>
      <c r="E1540" s="311">
        <v>19</v>
      </c>
      <c r="F1540" s="311" t="s">
        <v>546</v>
      </c>
      <c r="G1540" s="311">
        <f t="shared" si="203"/>
        <v>0</v>
      </c>
      <c r="H1540" s="1154">
        <f t="shared" ca="1" si="207"/>
        <v>0</v>
      </c>
      <c r="I1540" s="311">
        <f t="shared" si="205"/>
        <v>2</v>
      </c>
      <c r="J1540" s="1151"/>
      <c r="AL1540"/>
      <c r="AM1540"/>
      <c r="AN1540"/>
      <c r="AO1540"/>
      <c r="AP1540"/>
      <c r="AQ1540" s="333"/>
      <c r="AR1540"/>
      <c r="AS1540"/>
      <c r="AT1540"/>
      <c r="AU1540"/>
    </row>
    <row r="1541" spans="1:47" ht="12.75" customHeight="1" x14ac:dyDescent="0.35">
      <c r="A1541" s="311">
        <f>FrontPage!$N$2</f>
        <v>1</v>
      </c>
      <c r="B1541" s="311" t="str">
        <f t="shared" si="206"/>
        <v>RO2193</v>
      </c>
      <c r="C1541" s="311">
        <f t="shared" si="204"/>
        <v>202526</v>
      </c>
      <c r="D1541" s="1148" t="s">
        <v>35</v>
      </c>
      <c r="E1541" s="311">
        <v>19</v>
      </c>
      <c r="F1541" s="311" t="s">
        <v>549</v>
      </c>
      <c r="G1541" s="311">
        <f t="shared" si="203"/>
        <v>0</v>
      </c>
      <c r="H1541" s="1154">
        <f t="shared" ca="1" si="207"/>
        <v>0</v>
      </c>
      <c r="I1541" s="311">
        <f t="shared" si="205"/>
        <v>3</v>
      </c>
      <c r="J1541" s="1151"/>
      <c r="AL1541"/>
      <c r="AM1541"/>
      <c r="AN1541"/>
      <c r="AO1541"/>
      <c r="AP1541"/>
      <c r="AQ1541" s="333"/>
      <c r="AR1541"/>
      <c r="AS1541"/>
      <c r="AT1541"/>
      <c r="AU1541"/>
    </row>
    <row r="1542" spans="1:47" ht="12.75" customHeight="1" x14ac:dyDescent="0.35">
      <c r="A1542" s="311">
        <f>FrontPage!$N$2</f>
        <v>1</v>
      </c>
      <c r="B1542" s="311" t="str">
        <f t="shared" si="206"/>
        <v>RO2195</v>
      </c>
      <c r="C1542" s="311">
        <f t="shared" si="204"/>
        <v>202526</v>
      </c>
      <c r="D1542" s="1148" t="s">
        <v>35</v>
      </c>
      <c r="E1542" s="311">
        <v>19</v>
      </c>
      <c r="F1542" s="311" t="s">
        <v>551</v>
      </c>
      <c r="G1542" s="311">
        <f t="shared" si="203"/>
        <v>0</v>
      </c>
      <c r="H1542" s="1154">
        <f t="shared" ca="1" si="207"/>
        <v>0</v>
      </c>
      <c r="I1542" s="311">
        <f t="shared" si="205"/>
        <v>5</v>
      </c>
      <c r="J1542" s="1151"/>
      <c r="AL1542"/>
      <c r="AM1542"/>
      <c r="AN1542"/>
      <c r="AO1542"/>
      <c r="AP1542"/>
      <c r="AQ1542" s="333"/>
      <c r="AR1542"/>
      <c r="AS1542"/>
      <c r="AT1542"/>
      <c r="AU1542"/>
    </row>
    <row r="1543" spans="1:47" ht="12.75" customHeight="1" x14ac:dyDescent="0.35">
      <c r="A1543" s="311">
        <f>FrontPage!$N$2</f>
        <v>1</v>
      </c>
      <c r="B1543" s="311" t="str">
        <f t="shared" si="206"/>
        <v>RO2196.1</v>
      </c>
      <c r="C1543" s="311">
        <f t="shared" si="204"/>
        <v>202526</v>
      </c>
      <c r="D1543" s="1148" t="s">
        <v>35</v>
      </c>
      <c r="E1543" s="311">
        <v>19</v>
      </c>
      <c r="F1543" s="311" t="s">
        <v>552</v>
      </c>
      <c r="G1543" s="311">
        <f t="shared" si="203"/>
        <v>0</v>
      </c>
      <c r="H1543" s="1154">
        <f t="shared" ca="1" si="207"/>
        <v>0</v>
      </c>
      <c r="I1543" s="311">
        <f t="shared" si="205"/>
        <v>6.1</v>
      </c>
      <c r="J1543" s="1151"/>
      <c r="AL1543"/>
      <c r="AM1543"/>
      <c r="AN1543"/>
      <c r="AO1543"/>
      <c r="AP1543"/>
      <c r="AQ1543" s="333"/>
      <c r="AR1543"/>
      <c r="AS1543"/>
      <c r="AT1543"/>
      <c r="AU1543"/>
    </row>
    <row r="1544" spans="1:47" ht="12.75" customHeight="1" x14ac:dyDescent="0.35">
      <c r="A1544" s="311">
        <f>FrontPage!$N$2</f>
        <v>1</v>
      </c>
      <c r="B1544" s="311" t="str">
        <f t="shared" si="206"/>
        <v>RO2196.2</v>
      </c>
      <c r="C1544" s="311">
        <f t="shared" si="204"/>
        <v>202526</v>
      </c>
      <c r="D1544" s="1148" t="s">
        <v>35</v>
      </c>
      <c r="E1544" s="311">
        <v>19</v>
      </c>
      <c r="F1544" s="311" t="s">
        <v>553</v>
      </c>
      <c r="G1544" s="311">
        <f t="shared" si="203"/>
        <v>0</v>
      </c>
      <c r="H1544" s="1154">
        <f t="shared" ca="1" si="207"/>
        <v>0</v>
      </c>
      <c r="I1544" s="311">
        <f t="shared" si="205"/>
        <v>6.2</v>
      </c>
      <c r="J1544" s="1151"/>
      <c r="AL1544"/>
      <c r="AM1544"/>
      <c r="AN1544"/>
      <c r="AO1544"/>
      <c r="AP1544"/>
      <c r="AQ1544" s="333"/>
      <c r="AR1544"/>
      <c r="AS1544"/>
      <c r="AT1544"/>
      <c r="AU1544"/>
    </row>
    <row r="1545" spans="1:47" ht="12.75" customHeight="1" x14ac:dyDescent="0.35">
      <c r="A1545" s="311">
        <f>FrontPage!$N$2</f>
        <v>1</v>
      </c>
      <c r="B1545" s="311" t="str">
        <f t="shared" si="206"/>
        <v>RO2197</v>
      </c>
      <c r="C1545" s="311">
        <f t="shared" si="204"/>
        <v>202526</v>
      </c>
      <c r="D1545" s="1148" t="s">
        <v>35</v>
      </c>
      <c r="E1545" s="311">
        <v>19</v>
      </c>
      <c r="F1545" s="311" t="s">
        <v>554</v>
      </c>
      <c r="G1545" s="311">
        <f t="shared" si="203"/>
        <v>0</v>
      </c>
      <c r="H1545" s="1154">
        <f t="shared" ca="1" si="207"/>
        <v>0</v>
      </c>
      <c r="I1545" s="311">
        <f t="shared" si="205"/>
        <v>7</v>
      </c>
      <c r="J1545" s="1151"/>
      <c r="AL1545"/>
      <c r="AM1545"/>
      <c r="AN1545"/>
      <c r="AO1545"/>
      <c r="AP1545"/>
      <c r="AQ1545" s="333"/>
      <c r="AR1545"/>
      <c r="AS1545"/>
      <c r="AT1545"/>
      <c r="AU1545"/>
    </row>
    <row r="1546" spans="1:47" ht="12.75" customHeight="1" x14ac:dyDescent="0.35">
      <c r="A1546" s="311">
        <f>FrontPage!$N$2</f>
        <v>1</v>
      </c>
      <c r="B1546" s="311" t="str">
        <f t="shared" si="206"/>
        <v>RO2198</v>
      </c>
      <c r="C1546" s="311">
        <f t="shared" si="204"/>
        <v>202526</v>
      </c>
      <c r="D1546" s="1148" t="s">
        <v>35</v>
      </c>
      <c r="E1546" s="311">
        <v>19</v>
      </c>
      <c r="F1546" s="311" t="s">
        <v>555</v>
      </c>
      <c r="G1546" s="311">
        <f t="shared" si="203"/>
        <v>0</v>
      </c>
      <c r="H1546" s="1154">
        <f t="shared" ca="1" si="207"/>
        <v>0</v>
      </c>
      <c r="I1546" s="311">
        <f t="shared" si="205"/>
        <v>8</v>
      </c>
      <c r="J1546" s="1151"/>
      <c r="AL1546"/>
      <c r="AM1546"/>
      <c r="AN1546"/>
      <c r="AO1546"/>
      <c r="AP1546"/>
      <c r="AQ1546" s="333"/>
      <c r="AR1546"/>
      <c r="AS1546"/>
      <c r="AT1546"/>
      <c r="AU1546"/>
    </row>
    <row r="1547" spans="1:47" ht="12.75" customHeight="1" x14ac:dyDescent="0.35">
      <c r="A1547" s="311">
        <f>FrontPage!$N$2</f>
        <v>1</v>
      </c>
      <c r="B1547" s="311" t="str">
        <f t="shared" si="206"/>
        <v>RO21910</v>
      </c>
      <c r="C1547" s="311">
        <f t="shared" si="204"/>
        <v>202526</v>
      </c>
      <c r="D1547" s="1148" t="s">
        <v>35</v>
      </c>
      <c r="E1547" s="311">
        <v>19</v>
      </c>
      <c r="F1547" s="311" t="s">
        <v>557</v>
      </c>
      <c r="G1547" s="311">
        <f t="shared" si="203"/>
        <v>0</v>
      </c>
      <c r="H1547" s="1154">
        <f t="shared" ca="1" si="207"/>
        <v>0</v>
      </c>
      <c r="I1547" s="311">
        <f t="shared" si="205"/>
        <v>10</v>
      </c>
      <c r="J1547" s="1151"/>
      <c r="AL1547"/>
      <c r="AM1547"/>
      <c r="AN1547"/>
      <c r="AO1547"/>
      <c r="AP1547"/>
      <c r="AQ1547" s="333"/>
      <c r="AR1547"/>
      <c r="AS1547"/>
      <c r="AT1547"/>
      <c r="AU1547"/>
    </row>
    <row r="1548" spans="1:47" ht="12.75" customHeight="1" x14ac:dyDescent="0.35">
      <c r="A1548" s="311">
        <f>FrontPage!$N$2</f>
        <v>1</v>
      </c>
      <c r="B1548" s="311" t="str">
        <f t="shared" si="206"/>
        <v>RO21911</v>
      </c>
      <c r="C1548" s="311">
        <f t="shared" si="204"/>
        <v>202526</v>
      </c>
      <c r="D1548" s="1148" t="s">
        <v>35</v>
      </c>
      <c r="E1548" s="311">
        <v>19</v>
      </c>
      <c r="F1548" s="311" t="s">
        <v>558</v>
      </c>
      <c r="G1548" s="311">
        <f t="shared" si="203"/>
        <v>0</v>
      </c>
      <c r="H1548" s="1154">
        <f t="shared" ca="1" si="207"/>
        <v>0</v>
      </c>
      <c r="I1548" s="311">
        <f t="shared" si="205"/>
        <v>11</v>
      </c>
      <c r="J1548" s="1151"/>
      <c r="AL1548"/>
      <c r="AM1548"/>
      <c r="AN1548"/>
      <c r="AO1548"/>
      <c r="AP1548"/>
      <c r="AQ1548" s="333"/>
      <c r="AR1548"/>
      <c r="AS1548"/>
      <c r="AT1548"/>
      <c r="AU1548"/>
    </row>
    <row r="1549" spans="1:47" ht="12.75" customHeight="1" x14ac:dyDescent="0.35">
      <c r="A1549" s="311">
        <f>FrontPage!$N$2</f>
        <v>1</v>
      </c>
      <c r="B1549" s="311" t="str">
        <f t="shared" si="206"/>
        <v>RO2211</v>
      </c>
      <c r="C1549" s="311">
        <f t="shared" si="204"/>
        <v>202526</v>
      </c>
      <c r="D1549" s="1148" t="s">
        <v>35</v>
      </c>
      <c r="E1549" s="311">
        <v>21</v>
      </c>
      <c r="F1549" s="311" t="s">
        <v>545</v>
      </c>
      <c r="G1549" s="311">
        <f t="shared" ref="G1549:G1612" si="208">UANumber</f>
        <v>0</v>
      </c>
      <c r="H1549" s="1154">
        <f t="shared" ca="1" si="207"/>
        <v>0</v>
      </c>
      <c r="I1549" s="311">
        <f t="shared" si="205"/>
        <v>1</v>
      </c>
      <c r="J1549" s="1151"/>
      <c r="AL1549"/>
      <c r="AM1549"/>
      <c r="AN1549"/>
      <c r="AO1549"/>
      <c r="AP1549"/>
      <c r="AQ1549" s="333"/>
      <c r="AR1549"/>
      <c r="AS1549"/>
      <c r="AT1549"/>
      <c r="AU1549"/>
    </row>
    <row r="1550" spans="1:47" ht="12.75" customHeight="1" x14ac:dyDescent="0.35">
      <c r="A1550" s="311">
        <f>FrontPage!$N$2</f>
        <v>1</v>
      </c>
      <c r="B1550" s="311" t="str">
        <f t="shared" si="206"/>
        <v>RO2212</v>
      </c>
      <c r="C1550" s="311">
        <f t="shared" si="204"/>
        <v>202526</v>
      </c>
      <c r="D1550" s="1148" t="s">
        <v>35</v>
      </c>
      <c r="E1550" s="311">
        <v>21</v>
      </c>
      <c r="F1550" s="311" t="s">
        <v>546</v>
      </c>
      <c r="G1550" s="311">
        <f t="shared" si="208"/>
        <v>0</v>
      </c>
      <c r="H1550" s="1154">
        <f t="shared" ca="1" si="207"/>
        <v>0</v>
      </c>
      <c r="I1550" s="311">
        <f t="shared" si="205"/>
        <v>2</v>
      </c>
      <c r="J1550" s="1151"/>
      <c r="AL1550"/>
      <c r="AM1550"/>
      <c r="AN1550"/>
      <c r="AO1550"/>
      <c r="AP1550"/>
      <c r="AQ1550" s="333"/>
      <c r="AR1550"/>
      <c r="AS1550"/>
      <c r="AT1550"/>
      <c r="AU1550"/>
    </row>
    <row r="1551" spans="1:47" ht="12.75" customHeight="1" x14ac:dyDescent="0.35">
      <c r="A1551" s="311">
        <f>FrontPage!$N$2</f>
        <v>1</v>
      </c>
      <c r="B1551" s="311" t="str">
        <f t="shared" si="206"/>
        <v>RO2213</v>
      </c>
      <c r="C1551" s="311">
        <f t="shared" si="204"/>
        <v>202526</v>
      </c>
      <c r="D1551" s="1148" t="s">
        <v>35</v>
      </c>
      <c r="E1551" s="311">
        <v>21</v>
      </c>
      <c r="F1551" s="311" t="s">
        <v>549</v>
      </c>
      <c r="G1551" s="311">
        <f t="shared" si="208"/>
        <v>0</v>
      </c>
      <c r="H1551" s="1154">
        <f t="shared" ca="1" si="207"/>
        <v>0</v>
      </c>
      <c r="I1551" s="311">
        <f t="shared" si="205"/>
        <v>3</v>
      </c>
      <c r="J1551" s="1151"/>
      <c r="AL1551"/>
      <c r="AM1551"/>
      <c r="AN1551"/>
      <c r="AO1551"/>
      <c r="AP1551"/>
      <c r="AQ1551" s="333"/>
      <c r="AR1551"/>
      <c r="AS1551"/>
      <c r="AT1551"/>
      <c r="AU1551"/>
    </row>
    <row r="1552" spans="1:47" ht="12.75" customHeight="1" x14ac:dyDescent="0.35">
      <c r="A1552" s="311">
        <f>FrontPage!$N$2</f>
        <v>1</v>
      </c>
      <c r="B1552" s="311" t="str">
        <f t="shared" si="206"/>
        <v>RO2215</v>
      </c>
      <c r="C1552" s="311">
        <f t="shared" si="204"/>
        <v>202526</v>
      </c>
      <c r="D1552" s="1148" t="s">
        <v>35</v>
      </c>
      <c r="E1552" s="311">
        <v>21</v>
      </c>
      <c r="F1552" s="311" t="s">
        <v>551</v>
      </c>
      <c r="G1552" s="311">
        <f t="shared" si="208"/>
        <v>0</v>
      </c>
      <c r="H1552" s="1154">
        <f t="shared" ca="1" si="207"/>
        <v>0</v>
      </c>
      <c r="I1552" s="311">
        <f t="shared" si="205"/>
        <v>5</v>
      </c>
      <c r="J1552" s="1151"/>
      <c r="AL1552"/>
      <c r="AM1552"/>
      <c r="AN1552"/>
      <c r="AO1552"/>
      <c r="AP1552"/>
      <c r="AQ1552" s="333"/>
      <c r="AR1552"/>
      <c r="AS1552"/>
      <c r="AT1552"/>
      <c r="AU1552"/>
    </row>
    <row r="1553" spans="1:47" ht="12.75" customHeight="1" x14ac:dyDescent="0.35">
      <c r="A1553" s="311">
        <f>FrontPage!$N$2</f>
        <v>1</v>
      </c>
      <c r="B1553" s="311" t="str">
        <f t="shared" si="206"/>
        <v>RO2216.1</v>
      </c>
      <c r="C1553" s="311">
        <f t="shared" si="204"/>
        <v>202526</v>
      </c>
      <c r="D1553" s="1148" t="s">
        <v>35</v>
      </c>
      <c r="E1553" s="311">
        <v>21</v>
      </c>
      <c r="F1553" s="311" t="s">
        <v>552</v>
      </c>
      <c r="G1553" s="311">
        <f t="shared" si="208"/>
        <v>0</v>
      </c>
      <c r="H1553" s="1154">
        <f t="shared" ca="1" si="207"/>
        <v>0</v>
      </c>
      <c r="I1553" s="311">
        <f t="shared" si="205"/>
        <v>6.1</v>
      </c>
      <c r="J1553" s="1151"/>
      <c r="AL1553"/>
      <c r="AM1553"/>
      <c r="AN1553"/>
      <c r="AO1553"/>
      <c r="AP1553"/>
      <c r="AQ1553" s="333"/>
      <c r="AR1553"/>
      <c r="AS1553"/>
      <c r="AT1553"/>
      <c r="AU1553"/>
    </row>
    <row r="1554" spans="1:47" ht="12.75" customHeight="1" x14ac:dyDescent="0.35">
      <c r="A1554" s="311">
        <f>FrontPage!$N$2</f>
        <v>1</v>
      </c>
      <c r="B1554" s="311" t="str">
        <f t="shared" si="206"/>
        <v>RO2216.2</v>
      </c>
      <c r="C1554" s="311">
        <f t="shared" si="204"/>
        <v>202526</v>
      </c>
      <c r="D1554" s="1148" t="s">
        <v>35</v>
      </c>
      <c r="E1554" s="311">
        <v>21</v>
      </c>
      <c r="F1554" s="311" t="s">
        <v>553</v>
      </c>
      <c r="G1554" s="311">
        <f t="shared" si="208"/>
        <v>0</v>
      </c>
      <c r="H1554" s="1154">
        <f t="shared" ca="1" si="207"/>
        <v>0</v>
      </c>
      <c r="I1554" s="311">
        <f t="shared" si="205"/>
        <v>6.2</v>
      </c>
      <c r="J1554" s="1151"/>
      <c r="AL1554"/>
      <c r="AM1554"/>
      <c r="AN1554"/>
      <c r="AO1554"/>
      <c r="AP1554"/>
      <c r="AQ1554" s="333"/>
      <c r="AR1554"/>
      <c r="AS1554"/>
      <c r="AT1554"/>
      <c r="AU1554"/>
    </row>
    <row r="1555" spans="1:47" ht="12.75" customHeight="1" x14ac:dyDescent="0.35">
      <c r="A1555" s="311">
        <f>FrontPage!$N$2</f>
        <v>1</v>
      </c>
      <c r="B1555" s="311" t="str">
        <f t="shared" si="206"/>
        <v>RO2217</v>
      </c>
      <c r="C1555" s="311">
        <f t="shared" si="204"/>
        <v>202526</v>
      </c>
      <c r="D1555" s="1148" t="s">
        <v>35</v>
      </c>
      <c r="E1555" s="311">
        <v>21</v>
      </c>
      <c r="F1555" s="311" t="s">
        <v>554</v>
      </c>
      <c r="G1555" s="311">
        <f t="shared" si="208"/>
        <v>0</v>
      </c>
      <c r="H1555" s="1154">
        <f t="shared" ca="1" si="207"/>
        <v>0</v>
      </c>
      <c r="I1555" s="311">
        <f t="shared" si="205"/>
        <v>7</v>
      </c>
      <c r="J1555" s="1151"/>
      <c r="AL1555"/>
      <c r="AM1555"/>
      <c r="AN1555"/>
      <c r="AO1555"/>
      <c r="AP1555"/>
      <c r="AQ1555" s="333"/>
      <c r="AR1555"/>
      <c r="AS1555"/>
      <c r="AT1555"/>
      <c r="AU1555"/>
    </row>
    <row r="1556" spans="1:47" ht="12.75" customHeight="1" x14ac:dyDescent="0.35">
      <c r="A1556" s="311">
        <f>FrontPage!$N$2</f>
        <v>1</v>
      </c>
      <c r="B1556" s="311" t="str">
        <f t="shared" si="206"/>
        <v>RO2218</v>
      </c>
      <c r="C1556" s="311">
        <f t="shared" si="204"/>
        <v>202526</v>
      </c>
      <c r="D1556" s="1148" t="s">
        <v>35</v>
      </c>
      <c r="E1556" s="311">
        <v>21</v>
      </c>
      <c r="F1556" s="311" t="s">
        <v>555</v>
      </c>
      <c r="G1556" s="311">
        <f t="shared" si="208"/>
        <v>0</v>
      </c>
      <c r="H1556" s="1154">
        <f t="shared" ca="1" si="207"/>
        <v>0</v>
      </c>
      <c r="I1556" s="311">
        <f t="shared" si="205"/>
        <v>8</v>
      </c>
      <c r="J1556" s="1151"/>
      <c r="AL1556"/>
      <c r="AM1556"/>
      <c r="AN1556"/>
      <c r="AO1556"/>
      <c r="AP1556"/>
      <c r="AQ1556" s="333"/>
      <c r="AR1556"/>
      <c r="AS1556"/>
      <c r="AT1556"/>
      <c r="AU1556"/>
    </row>
    <row r="1557" spans="1:47" ht="12.75" customHeight="1" x14ac:dyDescent="0.35">
      <c r="A1557" s="311">
        <f>FrontPage!$N$2</f>
        <v>1</v>
      </c>
      <c r="B1557" s="311" t="str">
        <f t="shared" si="206"/>
        <v>RO22110</v>
      </c>
      <c r="C1557" s="311">
        <f t="shared" si="204"/>
        <v>202526</v>
      </c>
      <c r="D1557" s="1148" t="s">
        <v>35</v>
      </c>
      <c r="E1557" s="311">
        <v>21</v>
      </c>
      <c r="F1557" s="311" t="s">
        <v>557</v>
      </c>
      <c r="G1557" s="311">
        <f t="shared" si="208"/>
        <v>0</v>
      </c>
      <c r="H1557" s="1154">
        <f t="shared" ca="1" si="207"/>
        <v>0</v>
      </c>
      <c r="I1557" s="311">
        <f t="shared" si="205"/>
        <v>10</v>
      </c>
      <c r="J1557" s="1151"/>
      <c r="AL1557"/>
      <c r="AM1557"/>
      <c r="AN1557"/>
      <c r="AO1557"/>
      <c r="AP1557"/>
      <c r="AQ1557" s="333"/>
      <c r="AR1557"/>
      <c r="AS1557"/>
      <c r="AT1557"/>
      <c r="AU1557"/>
    </row>
    <row r="1558" spans="1:47" ht="12.75" customHeight="1" x14ac:dyDescent="0.35">
      <c r="A1558" s="311">
        <f>FrontPage!$N$2</f>
        <v>1</v>
      </c>
      <c r="B1558" s="311" t="str">
        <f t="shared" si="206"/>
        <v>RO22111</v>
      </c>
      <c r="C1558" s="311">
        <f t="shared" si="204"/>
        <v>202526</v>
      </c>
      <c r="D1558" s="1148" t="s">
        <v>35</v>
      </c>
      <c r="E1558" s="311">
        <v>21</v>
      </c>
      <c r="F1558" s="311" t="s">
        <v>558</v>
      </c>
      <c r="G1558" s="311">
        <f t="shared" si="208"/>
        <v>0</v>
      </c>
      <c r="H1558" s="1154">
        <f t="shared" ca="1" si="207"/>
        <v>0</v>
      </c>
      <c r="I1558" s="311">
        <f t="shared" si="205"/>
        <v>11</v>
      </c>
      <c r="J1558" s="1151"/>
      <c r="AL1558"/>
      <c r="AM1558"/>
      <c r="AN1558"/>
      <c r="AO1558"/>
      <c r="AP1558"/>
      <c r="AQ1558" s="333"/>
      <c r="AR1558"/>
      <c r="AS1558"/>
      <c r="AT1558"/>
      <c r="AU1558"/>
    </row>
    <row r="1559" spans="1:47" ht="12.75" customHeight="1" x14ac:dyDescent="0.35">
      <c r="A1559" s="311">
        <f>FrontPage!$N$2</f>
        <v>1</v>
      </c>
      <c r="B1559" s="311" t="str">
        <f t="shared" si="206"/>
        <v>RO2241</v>
      </c>
      <c r="C1559" s="311">
        <f t="shared" si="204"/>
        <v>202526</v>
      </c>
      <c r="D1559" s="1148" t="s">
        <v>35</v>
      </c>
      <c r="E1559" s="311">
        <v>24</v>
      </c>
      <c r="F1559" s="311" t="s">
        <v>545</v>
      </c>
      <c r="G1559" s="311">
        <f t="shared" si="208"/>
        <v>0</v>
      </c>
      <c r="H1559" s="1154">
        <f t="shared" ca="1" si="207"/>
        <v>0</v>
      </c>
      <c r="I1559" s="311">
        <f t="shared" si="205"/>
        <v>1</v>
      </c>
      <c r="J1559" s="1151"/>
      <c r="AL1559"/>
      <c r="AM1559"/>
      <c r="AN1559"/>
      <c r="AO1559"/>
      <c r="AP1559"/>
      <c r="AQ1559" s="333"/>
      <c r="AR1559"/>
      <c r="AS1559"/>
      <c r="AT1559"/>
      <c r="AU1559"/>
    </row>
    <row r="1560" spans="1:47" ht="12.75" customHeight="1" x14ac:dyDescent="0.35">
      <c r="A1560" s="311">
        <f>FrontPage!$N$2</f>
        <v>1</v>
      </c>
      <c r="B1560" s="311" t="str">
        <f t="shared" si="206"/>
        <v>RO2242</v>
      </c>
      <c r="C1560" s="311">
        <f t="shared" si="204"/>
        <v>202526</v>
      </c>
      <c r="D1560" s="1148" t="s">
        <v>35</v>
      </c>
      <c r="E1560" s="311">
        <v>24</v>
      </c>
      <c r="F1560" s="311" t="s">
        <v>546</v>
      </c>
      <c r="G1560" s="311">
        <f t="shared" si="208"/>
        <v>0</v>
      </c>
      <c r="H1560" s="1154">
        <f t="shared" ca="1" si="207"/>
        <v>0</v>
      </c>
      <c r="I1560" s="311">
        <f t="shared" si="205"/>
        <v>2</v>
      </c>
      <c r="J1560" s="1151"/>
      <c r="AL1560"/>
      <c r="AM1560"/>
      <c r="AN1560"/>
      <c r="AO1560"/>
      <c r="AP1560"/>
      <c r="AQ1560" s="333"/>
      <c r="AR1560"/>
      <c r="AS1560"/>
      <c r="AT1560"/>
      <c r="AU1560"/>
    </row>
    <row r="1561" spans="1:47" ht="12.75" customHeight="1" x14ac:dyDescent="0.35">
      <c r="A1561" s="311">
        <f>FrontPage!$N$2</f>
        <v>1</v>
      </c>
      <c r="B1561" s="311" t="str">
        <f t="shared" si="206"/>
        <v>RO2243</v>
      </c>
      <c r="C1561" s="311">
        <f t="shared" si="204"/>
        <v>202526</v>
      </c>
      <c r="D1561" s="1148" t="s">
        <v>35</v>
      </c>
      <c r="E1561" s="311">
        <v>24</v>
      </c>
      <c r="F1561" s="311" t="s">
        <v>549</v>
      </c>
      <c r="G1561" s="311">
        <f t="shared" si="208"/>
        <v>0</v>
      </c>
      <c r="H1561" s="1154">
        <f t="shared" ca="1" si="207"/>
        <v>0</v>
      </c>
      <c r="I1561" s="311">
        <f t="shared" si="205"/>
        <v>3</v>
      </c>
      <c r="J1561" s="1151"/>
      <c r="AL1561"/>
      <c r="AM1561"/>
      <c r="AN1561"/>
      <c r="AO1561"/>
      <c r="AP1561"/>
      <c r="AQ1561" s="333"/>
      <c r="AR1561"/>
      <c r="AS1561"/>
      <c r="AT1561"/>
      <c r="AU1561"/>
    </row>
    <row r="1562" spans="1:47" ht="12.75" customHeight="1" x14ac:dyDescent="0.35">
      <c r="A1562" s="311">
        <f>FrontPage!$N$2</f>
        <v>1</v>
      </c>
      <c r="B1562" s="311" t="str">
        <f t="shared" si="206"/>
        <v>RO2245</v>
      </c>
      <c r="C1562" s="311">
        <f t="shared" si="204"/>
        <v>202526</v>
      </c>
      <c r="D1562" s="1148" t="s">
        <v>35</v>
      </c>
      <c r="E1562" s="311">
        <v>24</v>
      </c>
      <c r="F1562" s="311" t="s">
        <v>551</v>
      </c>
      <c r="G1562" s="311">
        <f t="shared" si="208"/>
        <v>0</v>
      </c>
      <c r="H1562" s="1154">
        <f t="shared" ca="1" si="207"/>
        <v>0</v>
      </c>
      <c r="I1562" s="311">
        <f t="shared" si="205"/>
        <v>5</v>
      </c>
      <c r="J1562" s="1151"/>
      <c r="AL1562"/>
      <c r="AM1562"/>
      <c r="AN1562"/>
      <c r="AO1562"/>
      <c r="AP1562"/>
      <c r="AQ1562" s="333"/>
      <c r="AR1562"/>
      <c r="AS1562"/>
      <c r="AT1562"/>
      <c r="AU1562"/>
    </row>
    <row r="1563" spans="1:47" ht="12.75" customHeight="1" x14ac:dyDescent="0.35">
      <c r="A1563" s="311">
        <f>FrontPage!$N$2</f>
        <v>1</v>
      </c>
      <c r="B1563" s="311" t="str">
        <f t="shared" si="206"/>
        <v>RO2246.1</v>
      </c>
      <c r="C1563" s="311">
        <f t="shared" si="204"/>
        <v>202526</v>
      </c>
      <c r="D1563" s="1148" t="s">
        <v>35</v>
      </c>
      <c r="E1563" s="311">
        <v>24</v>
      </c>
      <c r="F1563" s="311" t="s">
        <v>552</v>
      </c>
      <c r="G1563" s="311">
        <f t="shared" si="208"/>
        <v>0</v>
      </c>
      <c r="H1563" s="1154">
        <f t="shared" ca="1" si="207"/>
        <v>0</v>
      </c>
      <c r="I1563" s="311">
        <f t="shared" si="205"/>
        <v>6.1</v>
      </c>
      <c r="J1563" s="1151"/>
      <c r="AL1563"/>
      <c r="AM1563"/>
      <c r="AN1563"/>
      <c r="AO1563"/>
      <c r="AP1563"/>
      <c r="AQ1563" s="333"/>
      <c r="AR1563"/>
      <c r="AS1563"/>
      <c r="AT1563"/>
      <c r="AU1563"/>
    </row>
    <row r="1564" spans="1:47" ht="12.75" customHeight="1" x14ac:dyDescent="0.35">
      <c r="A1564" s="311">
        <f>FrontPage!$N$2</f>
        <v>1</v>
      </c>
      <c r="B1564" s="311" t="str">
        <f t="shared" si="206"/>
        <v>RO2246.2</v>
      </c>
      <c r="C1564" s="311">
        <f t="shared" si="204"/>
        <v>202526</v>
      </c>
      <c r="D1564" s="1148" t="s">
        <v>35</v>
      </c>
      <c r="E1564" s="311">
        <v>24</v>
      </c>
      <c r="F1564" s="311" t="s">
        <v>553</v>
      </c>
      <c r="G1564" s="311">
        <f t="shared" si="208"/>
        <v>0</v>
      </c>
      <c r="H1564" s="1154">
        <f t="shared" ca="1" si="207"/>
        <v>0</v>
      </c>
      <c r="I1564" s="311">
        <f t="shared" si="205"/>
        <v>6.2</v>
      </c>
      <c r="J1564" s="1151"/>
      <c r="AL1564"/>
      <c r="AM1564"/>
      <c r="AN1564"/>
      <c r="AO1564"/>
      <c r="AP1564"/>
      <c r="AQ1564" s="333"/>
      <c r="AR1564"/>
      <c r="AS1564"/>
      <c r="AT1564"/>
      <c r="AU1564"/>
    </row>
    <row r="1565" spans="1:47" ht="12.75" customHeight="1" x14ac:dyDescent="0.35">
      <c r="A1565" s="311">
        <f>FrontPage!$N$2</f>
        <v>1</v>
      </c>
      <c r="B1565" s="311" t="str">
        <f t="shared" si="206"/>
        <v>RO2247</v>
      </c>
      <c r="C1565" s="311">
        <f t="shared" si="204"/>
        <v>202526</v>
      </c>
      <c r="D1565" s="1148" t="s">
        <v>35</v>
      </c>
      <c r="E1565" s="311">
        <v>24</v>
      </c>
      <c r="F1565" s="311" t="s">
        <v>554</v>
      </c>
      <c r="G1565" s="311">
        <f t="shared" si="208"/>
        <v>0</v>
      </c>
      <c r="H1565" s="1154">
        <f t="shared" ca="1" si="207"/>
        <v>0</v>
      </c>
      <c r="I1565" s="311">
        <f t="shared" si="205"/>
        <v>7</v>
      </c>
      <c r="J1565" s="1151"/>
      <c r="AL1565"/>
      <c r="AM1565"/>
      <c r="AN1565"/>
      <c r="AO1565"/>
      <c r="AP1565"/>
      <c r="AQ1565" s="333"/>
      <c r="AR1565"/>
      <c r="AS1565"/>
      <c r="AT1565"/>
      <c r="AU1565"/>
    </row>
    <row r="1566" spans="1:47" ht="12.75" customHeight="1" x14ac:dyDescent="0.35">
      <c r="A1566" s="311">
        <f>FrontPage!$N$2</f>
        <v>1</v>
      </c>
      <c r="B1566" s="311" t="str">
        <f t="shared" si="206"/>
        <v>RO2248</v>
      </c>
      <c r="C1566" s="311">
        <f t="shared" si="204"/>
        <v>202526</v>
      </c>
      <c r="D1566" s="1148" t="s">
        <v>35</v>
      </c>
      <c r="E1566" s="311">
        <v>24</v>
      </c>
      <c r="F1566" s="311" t="s">
        <v>555</v>
      </c>
      <c r="G1566" s="311">
        <f t="shared" si="208"/>
        <v>0</v>
      </c>
      <c r="H1566" s="1154">
        <f t="shared" ca="1" si="207"/>
        <v>0</v>
      </c>
      <c r="I1566" s="311">
        <f t="shared" si="205"/>
        <v>8</v>
      </c>
      <c r="J1566" s="1151"/>
      <c r="AL1566"/>
      <c r="AM1566"/>
      <c r="AN1566"/>
      <c r="AO1566"/>
      <c r="AP1566"/>
      <c r="AQ1566" s="333"/>
      <c r="AR1566"/>
      <c r="AS1566"/>
      <c r="AT1566"/>
      <c r="AU1566"/>
    </row>
    <row r="1567" spans="1:47" ht="12.75" customHeight="1" x14ac:dyDescent="0.35">
      <c r="A1567" s="311">
        <f>FrontPage!$N$2</f>
        <v>1</v>
      </c>
      <c r="B1567" s="311" t="str">
        <f t="shared" si="206"/>
        <v>RO22410</v>
      </c>
      <c r="C1567" s="311">
        <f t="shared" si="204"/>
        <v>202526</v>
      </c>
      <c r="D1567" s="1148" t="s">
        <v>35</v>
      </c>
      <c r="E1567" s="311">
        <v>24</v>
      </c>
      <c r="F1567" s="311" t="s">
        <v>557</v>
      </c>
      <c r="G1567" s="311">
        <f t="shared" si="208"/>
        <v>0</v>
      </c>
      <c r="H1567" s="1154">
        <f t="shared" ca="1" si="207"/>
        <v>0</v>
      </c>
      <c r="I1567" s="311">
        <f t="shared" si="205"/>
        <v>10</v>
      </c>
      <c r="J1567" s="1151"/>
      <c r="AL1567"/>
      <c r="AM1567"/>
      <c r="AN1567"/>
      <c r="AO1567"/>
      <c r="AP1567"/>
      <c r="AQ1567" s="333"/>
      <c r="AR1567"/>
      <c r="AS1567"/>
      <c r="AT1567"/>
      <c r="AU1567"/>
    </row>
    <row r="1568" spans="1:47" ht="12.75" customHeight="1" x14ac:dyDescent="0.35">
      <c r="A1568" s="311">
        <f>FrontPage!$N$2</f>
        <v>1</v>
      </c>
      <c r="B1568" s="311" t="str">
        <f t="shared" si="206"/>
        <v>RO22411</v>
      </c>
      <c r="C1568" s="311">
        <f t="shared" si="204"/>
        <v>202526</v>
      </c>
      <c r="D1568" s="1148" t="s">
        <v>35</v>
      </c>
      <c r="E1568" s="311">
        <v>24</v>
      </c>
      <c r="F1568" s="311" t="s">
        <v>558</v>
      </c>
      <c r="G1568" s="311">
        <f t="shared" si="208"/>
        <v>0</v>
      </c>
      <c r="H1568" s="1154">
        <f t="shared" ca="1" si="207"/>
        <v>0</v>
      </c>
      <c r="I1568" s="311">
        <f t="shared" si="205"/>
        <v>11</v>
      </c>
      <c r="J1568" s="1151"/>
      <c r="AL1568"/>
      <c r="AM1568"/>
      <c r="AN1568"/>
      <c r="AO1568"/>
      <c r="AP1568"/>
      <c r="AQ1568" s="333"/>
      <c r="AR1568"/>
      <c r="AS1568"/>
      <c r="AT1568"/>
      <c r="AU1568"/>
    </row>
    <row r="1569" spans="1:47" ht="12.75" customHeight="1" x14ac:dyDescent="0.35">
      <c r="A1569" s="311">
        <f>FrontPage!$N$2</f>
        <v>1</v>
      </c>
      <c r="B1569" s="311" t="str">
        <f t="shared" si="206"/>
        <v>RO2251</v>
      </c>
      <c r="C1569" s="311">
        <f t="shared" ref="C1569:C1632" si="209">year</f>
        <v>202526</v>
      </c>
      <c r="D1569" s="1148" t="s">
        <v>35</v>
      </c>
      <c r="E1569" s="311">
        <v>25</v>
      </c>
      <c r="F1569" s="311" t="s">
        <v>545</v>
      </c>
      <c r="G1569" s="311">
        <f t="shared" si="208"/>
        <v>0</v>
      </c>
      <c r="H1569" s="1154">
        <f t="shared" ca="1" si="207"/>
        <v>0</v>
      </c>
      <c r="I1569" s="311">
        <f t="shared" ref="I1569:I1628" si="210">VLOOKUP(F1569,CIndex,2,FALSE)</f>
        <v>1</v>
      </c>
      <c r="J1569" s="1151"/>
      <c r="AL1569"/>
      <c r="AM1569"/>
      <c r="AN1569"/>
      <c r="AO1569"/>
      <c r="AP1569"/>
      <c r="AQ1569" s="333"/>
      <c r="AR1569"/>
      <c r="AS1569"/>
      <c r="AT1569"/>
      <c r="AU1569"/>
    </row>
    <row r="1570" spans="1:47" ht="12.75" customHeight="1" x14ac:dyDescent="0.35">
      <c r="A1570" s="311">
        <f>FrontPage!$N$2</f>
        <v>1</v>
      </c>
      <c r="B1570" s="311" t="str">
        <f t="shared" si="206"/>
        <v>RO2252</v>
      </c>
      <c r="C1570" s="311">
        <f t="shared" si="209"/>
        <v>202526</v>
      </c>
      <c r="D1570" s="1148" t="s">
        <v>35</v>
      </c>
      <c r="E1570" s="311">
        <v>25</v>
      </c>
      <c r="F1570" s="311" t="s">
        <v>546</v>
      </c>
      <c r="G1570" s="311">
        <f t="shared" si="208"/>
        <v>0</v>
      </c>
      <c r="H1570" s="1154">
        <f t="shared" ca="1" si="207"/>
        <v>0</v>
      </c>
      <c r="I1570" s="311">
        <f t="shared" si="210"/>
        <v>2</v>
      </c>
      <c r="J1570" s="1151"/>
      <c r="AL1570"/>
      <c r="AM1570"/>
      <c r="AN1570"/>
      <c r="AO1570"/>
      <c r="AP1570"/>
      <c r="AQ1570" s="333"/>
      <c r="AR1570"/>
      <c r="AS1570"/>
      <c r="AT1570"/>
      <c r="AU1570"/>
    </row>
    <row r="1571" spans="1:47" ht="12.75" customHeight="1" x14ac:dyDescent="0.35">
      <c r="A1571" s="311">
        <f>FrontPage!$N$2</f>
        <v>1</v>
      </c>
      <c r="B1571" s="311" t="str">
        <f t="shared" si="206"/>
        <v>RO2253</v>
      </c>
      <c r="C1571" s="311">
        <f t="shared" si="209"/>
        <v>202526</v>
      </c>
      <c r="D1571" s="1148" t="s">
        <v>35</v>
      </c>
      <c r="E1571" s="311">
        <v>25</v>
      </c>
      <c r="F1571" s="311" t="s">
        <v>549</v>
      </c>
      <c r="G1571" s="311">
        <f t="shared" si="208"/>
        <v>0</v>
      </c>
      <c r="H1571" s="1154">
        <f t="shared" ca="1" si="207"/>
        <v>0</v>
      </c>
      <c r="I1571" s="311">
        <f t="shared" si="210"/>
        <v>3</v>
      </c>
      <c r="J1571" s="1151"/>
      <c r="AL1571"/>
      <c r="AM1571"/>
      <c r="AN1571"/>
      <c r="AO1571"/>
      <c r="AP1571"/>
      <c r="AQ1571" s="333"/>
      <c r="AR1571"/>
      <c r="AS1571"/>
      <c r="AT1571"/>
      <c r="AU1571"/>
    </row>
    <row r="1572" spans="1:47" ht="12.75" customHeight="1" x14ac:dyDescent="0.35">
      <c r="A1572" s="311">
        <f>FrontPage!$N$2</f>
        <v>1</v>
      </c>
      <c r="B1572" s="311" t="str">
        <f t="shared" si="206"/>
        <v>RO2255</v>
      </c>
      <c r="C1572" s="311">
        <f t="shared" si="209"/>
        <v>202526</v>
      </c>
      <c r="D1572" s="1148" t="s">
        <v>35</v>
      </c>
      <c r="E1572" s="311">
        <v>25</v>
      </c>
      <c r="F1572" s="311" t="s">
        <v>551</v>
      </c>
      <c r="G1572" s="311">
        <f t="shared" si="208"/>
        <v>0</v>
      </c>
      <c r="H1572" s="1154">
        <f t="shared" ca="1" si="207"/>
        <v>0</v>
      </c>
      <c r="I1572" s="311">
        <f t="shared" si="210"/>
        <v>5</v>
      </c>
      <c r="J1572" s="1151"/>
      <c r="AL1572"/>
      <c r="AM1572"/>
      <c r="AN1572"/>
      <c r="AO1572"/>
      <c r="AP1572"/>
      <c r="AQ1572" s="333"/>
      <c r="AR1572"/>
      <c r="AS1572"/>
      <c r="AT1572"/>
      <c r="AU1572"/>
    </row>
    <row r="1573" spans="1:47" ht="12.75" customHeight="1" x14ac:dyDescent="0.35">
      <c r="A1573" s="311">
        <f>FrontPage!$N$2</f>
        <v>1</v>
      </c>
      <c r="B1573" s="311" t="str">
        <f t="shared" si="206"/>
        <v>RO2256.1</v>
      </c>
      <c r="C1573" s="311">
        <f t="shared" si="209"/>
        <v>202526</v>
      </c>
      <c r="D1573" s="1148" t="s">
        <v>35</v>
      </c>
      <c r="E1573" s="311">
        <v>25</v>
      </c>
      <c r="F1573" s="311" t="s">
        <v>552</v>
      </c>
      <c r="G1573" s="311">
        <f t="shared" si="208"/>
        <v>0</v>
      </c>
      <c r="H1573" s="1154">
        <f t="shared" ca="1" si="207"/>
        <v>0</v>
      </c>
      <c r="I1573" s="311">
        <f t="shared" si="210"/>
        <v>6.1</v>
      </c>
      <c r="J1573" s="1151"/>
      <c r="AL1573"/>
      <c r="AM1573"/>
      <c r="AN1573"/>
      <c r="AO1573"/>
      <c r="AP1573"/>
      <c r="AQ1573" s="333"/>
      <c r="AR1573"/>
      <c r="AS1573"/>
      <c r="AT1573"/>
      <c r="AU1573"/>
    </row>
    <row r="1574" spans="1:47" ht="12.75" customHeight="1" x14ac:dyDescent="0.35">
      <c r="A1574" s="311">
        <f>FrontPage!$N$2</f>
        <v>1</v>
      </c>
      <c r="B1574" s="311" t="str">
        <f t="shared" si="206"/>
        <v>RO2256.2</v>
      </c>
      <c r="C1574" s="311">
        <f t="shared" si="209"/>
        <v>202526</v>
      </c>
      <c r="D1574" s="1148" t="s">
        <v>35</v>
      </c>
      <c r="E1574" s="311">
        <v>25</v>
      </c>
      <c r="F1574" s="311" t="s">
        <v>553</v>
      </c>
      <c r="G1574" s="311">
        <f t="shared" si="208"/>
        <v>0</v>
      </c>
      <c r="H1574" s="1154">
        <f t="shared" ca="1" si="207"/>
        <v>0</v>
      </c>
      <c r="I1574" s="311">
        <f t="shared" si="210"/>
        <v>6.2</v>
      </c>
      <c r="J1574" s="1151"/>
      <c r="AL1574"/>
      <c r="AM1574"/>
      <c r="AN1574"/>
      <c r="AO1574"/>
      <c r="AP1574"/>
      <c r="AQ1574" s="333"/>
      <c r="AR1574"/>
      <c r="AS1574"/>
      <c r="AT1574"/>
      <c r="AU1574"/>
    </row>
    <row r="1575" spans="1:47" ht="12.75" customHeight="1" x14ac:dyDescent="0.35">
      <c r="A1575" s="311">
        <f>FrontPage!$N$2</f>
        <v>1</v>
      </c>
      <c r="B1575" s="311" t="str">
        <f t="shared" si="206"/>
        <v>RO2257</v>
      </c>
      <c r="C1575" s="311">
        <f t="shared" si="209"/>
        <v>202526</v>
      </c>
      <c r="D1575" s="1148" t="s">
        <v>35</v>
      </c>
      <c r="E1575" s="311">
        <v>25</v>
      </c>
      <c r="F1575" s="311" t="s">
        <v>554</v>
      </c>
      <c r="G1575" s="311">
        <f t="shared" si="208"/>
        <v>0</v>
      </c>
      <c r="H1575" s="1154">
        <f t="shared" ca="1" si="207"/>
        <v>0</v>
      </c>
      <c r="I1575" s="311">
        <f t="shared" si="210"/>
        <v>7</v>
      </c>
      <c r="J1575" s="1151"/>
      <c r="AL1575"/>
      <c r="AM1575"/>
      <c r="AN1575"/>
      <c r="AO1575"/>
      <c r="AP1575"/>
      <c r="AQ1575" s="333"/>
      <c r="AR1575"/>
      <c r="AS1575"/>
      <c r="AT1575"/>
      <c r="AU1575"/>
    </row>
    <row r="1576" spans="1:47" ht="12.75" customHeight="1" x14ac:dyDescent="0.35">
      <c r="A1576" s="311">
        <f>FrontPage!$N$2</f>
        <v>1</v>
      </c>
      <c r="B1576" s="311" t="str">
        <f t="shared" si="206"/>
        <v>RO2258</v>
      </c>
      <c r="C1576" s="311">
        <f t="shared" si="209"/>
        <v>202526</v>
      </c>
      <c r="D1576" s="1148" t="s">
        <v>35</v>
      </c>
      <c r="E1576" s="311">
        <v>25</v>
      </c>
      <c r="F1576" s="311" t="s">
        <v>555</v>
      </c>
      <c r="G1576" s="311">
        <f t="shared" si="208"/>
        <v>0</v>
      </c>
      <c r="H1576" s="1154">
        <f t="shared" ca="1" si="207"/>
        <v>0</v>
      </c>
      <c r="I1576" s="311">
        <f t="shared" si="210"/>
        <v>8</v>
      </c>
      <c r="J1576" s="1151"/>
      <c r="AL1576"/>
      <c r="AM1576"/>
      <c r="AN1576"/>
      <c r="AO1576"/>
      <c r="AP1576"/>
      <c r="AQ1576" s="333"/>
      <c r="AR1576"/>
      <c r="AS1576"/>
      <c r="AT1576"/>
      <c r="AU1576"/>
    </row>
    <row r="1577" spans="1:47" ht="12.75" customHeight="1" x14ac:dyDescent="0.35">
      <c r="A1577" s="311">
        <f>FrontPage!$N$2</f>
        <v>1</v>
      </c>
      <c r="B1577" s="311" t="str">
        <f t="shared" ref="B1577:B1630" si="211">D1577&amp;E1577&amp;I1577</f>
        <v>RO22510</v>
      </c>
      <c r="C1577" s="311">
        <f t="shared" si="209"/>
        <v>202526</v>
      </c>
      <c r="D1577" s="1148" t="s">
        <v>35</v>
      </c>
      <c r="E1577" s="311">
        <v>25</v>
      </c>
      <c r="F1577" s="311" t="s">
        <v>557</v>
      </c>
      <c r="G1577" s="311">
        <f t="shared" si="208"/>
        <v>0</v>
      </c>
      <c r="H1577" s="1154">
        <f t="shared" ca="1" si="207"/>
        <v>0</v>
      </c>
      <c r="I1577" s="311">
        <f t="shared" si="210"/>
        <v>10</v>
      </c>
      <c r="J1577" s="1151"/>
      <c r="AL1577"/>
      <c r="AM1577"/>
      <c r="AN1577"/>
      <c r="AO1577"/>
      <c r="AP1577"/>
      <c r="AQ1577" s="333"/>
      <c r="AR1577"/>
      <c r="AS1577"/>
      <c r="AT1577"/>
      <c r="AU1577"/>
    </row>
    <row r="1578" spans="1:47" ht="12.75" customHeight="1" x14ac:dyDescent="0.35">
      <c r="A1578" s="311">
        <f>FrontPage!$N$2</f>
        <v>1</v>
      </c>
      <c r="B1578" s="311" t="str">
        <f t="shared" si="211"/>
        <v>RO22511</v>
      </c>
      <c r="C1578" s="311">
        <f t="shared" si="209"/>
        <v>202526</v>
      </c>
      <c r="D1578" s="1148" t="s">
        <v>35</v>
      </c>
      <c r="E1578" s="311">
        <v>25</v>
      </c>
      <c r="F1578" s="311" t="s">
        <v>558</v>
      </c>
      <c r="G1578" s="311">
        <f t="shared" si="208"/>
        <v>0</v>
      </c>
      <c r="H1578" s="1154">
        <f t="shared" ca="1" si="207"/>
        <v>0</v>
      </c>
      <c r="I1578" s="311">
        <f t="shared" si="210"/>
        <v>11</v>
      </c>
      <c r="J1578" s="1151"/>
      <c r="AL1578"/>
      <c r="AM1578"/>
      <c r="AN1578"/>
      <c r="AO1578"/>
      <c r="AP1578"/>
      <c r="AQ1578" s="333"/>
      <c r="AR1578"/>
      <c r="AS1578"/>
      <c r="AT1578"/>
      <c r="AU1578"/>
    </row>
    <row r="1579" spans="1:47" ht="12.75" customHeight="1" x14ac:dyDescent="0.35">
      <c r="A1579" s="311">
        <f>FrontPage!$N$2</f>
        <v>1</v>
      </c>
      <c r="B1579" s="311" t="str">
        <f t="shared" si="211"/>
        <v>RO2261</v>
      </c>
      <c r="C1579" s="311">
        <f t="shared" si="209"/>
        <v>202526</v>
      </c>
      <c r="D1579" s="1148" t="s">
        <v>35</v>
      </c>
      <c r="E1579" s="311">
        <v>26</v>
      </c>
      <c r="F1579" s="311" t="s">
        <v>545</v>
      </c>
      <c r="G1579" s="311">
        <f t="shared" si="208"/>
        <v>0</v>
      </c>
      <c r="H1579" s="1154">
        <f t="shared" ca="1" si="207"/>
        <v>0</v>
      </c>
      <c r="I1579" s="311">
        <f t="shared" si="210"/>
        <v>1</v>
      </c>
      <c r="J1579" s="1151"/>
      <c r="AL1579"/>
      <c r="AM1579"/>
      <c r="AN1579"/>
      <c r="AO1579"/>
      <c r="AP1579"/>
      <c r="AQ1579" s="333"/>
      <c r="AR1579"/>
      <c r="AS1579"/>
      <c r="AT1579"/>
      <c r="AU1579"/>
    </row>
    <row r="1580" spans="1:47" ht="12.75" customHeight="1" x14ac:dyDescent="0.35">
      <c r="A1580" s="311">
        <f>FrontPage!$N$2</f>
        <v>1</v>
      </c>
      <c r="B1580" s="311" t="str">
        <f t="shared" si="211"/>
        <v>RO2262</v>
      </c>
      <c r="C1580" s="311">
        <f t="shared" si="209"/>
        <v>202526</v>
      </c>
      <c r="D1580" s="1148" t="s">
        <v>35</v>
      </c>
      <c r="E1580" s="311">
        <v>26</v>
      </c>
      <c r="F1580" s="311" t="s">
        <v>546</v>
      </c>
      <c r="G1580" s="311">
        <f t="shared" si="208"/>
        <v>0</v>
      </c>
      <c r="H1580" s="1154">
        <f t="shared" ca="1" si="207"/>
        <v>0</v>
      </c>
      <c r="I1580" s="311">
        <f t="shared" si="210"/>
        <v>2</v>
      </c>
      <c r="J1580" s="1151"/>
      <c r="AL1580"/>
      <c r="AM1580"/>
      <c r="AN1580"/>
      <c r="AO1580"/>
      <c r="AP1580"/>
      <c r="AQ1580" s="333"/>
      <c r="AR1580"/>
      <c r="AS1580"/>
      <c r="AT1580"/>
      <c r="AU1580"/>
    </row>
    <row r="1581" spans="1:47" ht="12.75" customHeight="1" x14ac:dyDescent="0.35">
      <c r="A1581" s="311">
        <f>FrontPage!$N$2</f>
        <v>1</v>
      </c>
      <c r="B1581" s="311" t="str">
        <f t="shared" si="211"/>
        <v>RO2263</v>
      </c>
      <c r="C1581" s="311">
        <f t="shared" si="209"/>
        <v>202526</v>
      </c>
      <c r="D1581" s="1148" t="s">
        <v>35</v>
      </c>
      <c r="E1581" s="311">
        <v>26</v>
      </c>
      <c r="F1581" s="311" t="s">
        <v>549</v>
      </c>
      <c r="G1581" s="311">
        <f t="shared" si="208"/>
        <v>0</v>
      </c>
      <c r="H1581" s="1154">
        <f t="shared" ref="H1581:H1644" ca="1" si="212">IF(UANumber = 0,0,IF(VLOOKUP(E1581,INDIRECT("_"&amp;D1581),MATCH(F1581,INDIRECT("_"&amp;D1581&amp;$I$2),0),FALSE)="",0,VLOOKUP(E1581,INDIRECT("_"&amp;D1581),MATCH(F1581,INDIRECT("_"&amp;D1581&amp;$I$2),0),FALSE)))</f>
        <v>0</v>
      </c>
      <c r="I1581" s="311">
        <f t="shared" si="210"/>
        <v>3</v>
      </c>
      <c r="J1581" s="1151"/>
      <c r="AL1581"/>
      <c r="AM1581"/>
      <c r="AN1581"/>
      <c r="AO1581"/>
      <c r="AP1581"/>
      <c r="AQ1581" s="333"/>
      <c r="AR1581"/>
      <c r="AS1581"/>
      <c r="AT1581"/>
      <c r="AU1581"/>
    </row>
    <row r="1582" spans="1:47" ht="12.75" customHeight="1" x14ac:dyDescent="0.35">
      <c r="A1582" s="311">
        <f>FrontPage!$N$2</f>
        <v>1</v>
      </c>
      <c r="B1582" s="311" t="str">
        <f t="shared" si="211"/>
        <v>RO2265</v>
      </c>
      <c r="C1582" s="311">
        <f t="shared" si="209"/>
        <v>202526</v>
      </c>
      <c r="D1582" s="1148" t="s">
        <v>35</v>
      </c>
      <c r="E1582" s="311">
        <v>26</v>
      </c>
      <c r="F1582" s="311" t="s">
        <v>551</v>
      </c>
      <c r="G1582" s="311">
        <f t="shared" si="208"/>
        <v>0</v>
      </c>
      <c r="H1582" s="1154">
        <f t="shared" ca="1" si="212"/>
        <v>0</v>
      </c>
      <c r="I1582" s="311">
        <f t="shared" si="210"/>
        <v>5</v>
      </c>
      <c r="J1582" s="1151"/>
      <c r="AL1582"/>
      <c r="AM1582"/>
      <c r="AN1582"/>
      <c r="AO1582"/>
      <c r="AP1582"/>
      <c r="AQ1582" s="333"/>
      <c r="AR1582"/>
      <c r="AS1582"/>
      <c r="AT1582"/>
      <c r="AU1582"/>
    </row>
    <row r="1583" spans="1:47" ht="12.75" customHeight="1" x14ac:dyDescent="0.35">
      <c r="A1583" s="311">
        <f>FrontPage!$N$2</f>
        <v>1</v>
      </c>
      <c r="B1583" s="311" t="str">
        <f t="shared" si="211"/>
        <v>RO2266.1</v>
      </c>
      <c r="C1583" s="311">
        <f t="shared" si="209"/>
        <v>202526</v>
      </c>
      <c r="D1583" s="1148" t="s">
        <v>35</v>
      </c>
      <c r="E1583" s="311">
        <v>26</v>
      </c>
      <c r="F1583" s="311" t="s">
        <v>552</v>
      </c>
      <c r="G1583" s="311">
        <f t="shared" si="208"/>
        <v>0</v>
      </c>
      <c r="H1583" s="1154">
        <f t="shared" ca="1" si="212"/>
        <v>0</v>
      </c>
      <c r="I1583" s="311">
        <f t="shared" si="210"/>
        <v>6.1</v>
      </c>
      <c r="J1583" s="1151"/>
      <c r="AL1583"/>
      <c r="AM1583"/>
      <c r="AN1583"/>
      <c r="AO1583"/>
      <c r="AP1583"/>
      <c r="AQ1583" s="333"/>
      <c r="AR1583"/>
      <c r="AS1583"/>
      <c r="AT1583"/>
      <c r="AU1583"/>
    </row>
    <row r="1584" spans="1:47" ht="12.75" customHeight="1" x14ac:dyDescent="0.35">
      <c r="A1584" s="311">
        <f>FrontPage!$N$2</f>
        <v>1</v>
      </c>
      <c r="B1584" s="311" t="str">
        <f t="shared" si="211"/>
        <v>RO2266.2</v>
      </c>
      <c r="C1584" s="311">
        <f t="shared" si="209"/>
        <v>202526</v>
      </c>
      <c r="D1584" s="1148" t="s">
        <v>35</v>
      </c>
      <c r="E1584" s="311">
        <v>26</v>
      </c>
      <c r="F1584" s="311" t="s">
        <v>553</v>
      </c>
      <c r="G1584" s="311">
        <f t="shared" si="208"/>
        <v>0</v>
      </c>
      <c r="H1584" s="1154">
        <f t="shared" ca="1" si="212"/>
        <v>0</v>
      </c>
      <c r="I1584" s="311">
        <f t="shared" si="210"/>
        <v>6.2</v>
      </c>
      <c r="J1584" s="1151"/>
      <c r="AL1584"/>
      <c r="AM1584"/>
      <c r="AN1584"/>
      <c r="AO1584"/>
      <c r="AP1584"/>
      <c r="AQ1584" s="333"/>
      <c r="AR1584"/>
      <c r="AS1584"/>
      <c r="AT1584"/>
      <c r="AU1584"/>
    </row>
    <row r="1585" spans="1:47" ht="12.75" customHeight="1" x14ac:dyDescent="0.35">
      <c r="A1585" s="311">
        <f>FrontPage!$N$2</f>
        <v>1</v>
      </c>
      <c r="B1585" s="311" t="str">
        <f t="shared" si="211"/>
        <v>RO2267</v>
      </c>
      <c r="C1585" s="311">
        <f t="shared" si="209"/>
        <v>202526</v>
      </c>
      <c r="D1585" s="1148" t="s">
        <v>35</v>
      </c>
      <c r="E1585" s="311">
        <v>26</v>
      </c>
      <c r="F1585" s="311" t="s">
        <v>554</v>
      </c>
      <c r="G1585" s="311">
        <f t="shared" si="208"/>
        <v>0</v>
      </c>
      <c r="H1585" s="1154">
        <f t="shared" ca="1" si="212"/>
        <v>0</v>
      </c>
      <c r="I1585" s="311">
        <f t="shared" si="210"/>
        <v>7</v>
      </c>
      <c r="J1585" s="1151"/>
      <c r="AL1585"/>
      <c r="AM1585"/>
      <c r="AN1585"/>
      <c r="AO1585"/>
      <c r="AP1585"/>
      <c r="AQ1585" s="333"/>
      <c r="AR1585"/>
      <c r="AS1585"/>
      <c r="AT1585"/>
      <c r="AU1585"/>
    </row>
    <row r="1586" spans="1:47" ht="12.75" customHeight="1" x14ac:dyDescent="0.35">
      <c r="A1586" s="311">
        <f>FrontPage!$N$2</f>
        <v>1</v>
      </c>
      <c r="B1586" s="311" t="str">
        <f t="shared" si="211"/>
        <v>RO2268</v>
      </c>
      <c r="C1586" s="311">
        <f t="shared" si="209"/>
        <v>202526</v>
      </c>
      <c r="D1586" s="1148" t="s">
        <v>35</v>
      </c>
      <c r="E1586" s="311">
        <v>26</v>
      </c>
      <c r="F1586" s="311" t="s">
        <v>555</v>
      </c>
      <c r="G1586" s="311">
        <f t="shared" si="208"/>
        <v>0</v>
      </c>
      <c r="H1586" s="1154">
        <f t="shared" ca="1" si="212"/>
        <v>0</v>
      </c>
      <c r="I1586" s="311">
        <f t="shared" si="210"/>
        <v>8</v>
      </c>
      <c r="J1586" s="1151"/>
      <c r="AL1586"/>
      <c r="AM1586"/>
      <c r="AN1586"/>
      <c r="AO1586"/>
      <c r="AP1586"/>
      <c r="AQ1586" s="333"/>
      <c r="AR1586"/>
      <c r="AS1586"/>
      <c r="AT1586"/>
      <c r="AU1586"/>
    </row>
    <row r="1587" spans="1:47" ht="12.75" customHeight="1" x14ac:dyDescent="0.35">
      <c r="A1587" s="311">
        <f>FrontPage!$N$2</f>
        <v>1</v>
      </c>
      <c r="B1587" s="311" t="str">
        <f t="shared" si="211"/>
        <v>RO22610</v>
      </c>
      <c r="C1587" s="311">
        <f t="shared" si="209"/>
        <v>202526</v>
      </c>
      <c r="D1587" s="1148" t="s">
        <v>35</v>
      </c>
      <c r="E1587" s="311">
        <v>26</v>
      </c>
      <c r="F1587" s="311" t="s">
        <v>557</v>
      </c>
      <c r="G1587" s="311">
        <f t="shared" si="208"/>
        <v>0</v>
      </c>
      <c r="H1587" s="1154">
        <f t="shared" ca="1" si="212"/>
        <v>0</v>
      </c>
      <c r="I1587" s="311">
        <f t="shared" si="210"/>
        <v>10</v>
      </c>
      <c r="J1587" s="1151"/>
      <c r="AL1587"/>
      <c r="AM1587"/>
      <c r="AN1587"/>
      <c r="AO1587"/>
      <c r="AP1587"/>
      <c r="AQ1587" s="333"/>
      <c r="AR1587"/>
      <c r="AS1587"/>
      <c r="AT1587"/>
      <c r="AU1587"/>
    </row>
    <row r="1588" spans="1:47" ht="12.75" customHeight="1" x14ac:dyDescent="0.35">
      <c r="A1588" s="311">
        <f>FrontPage!$N$2</f>
        <v>1</v>
      </c>
      <c r="B1588" s="311" t="str">
        <f t="shared" si="211"/>
        <v>RO22611</v>
      </c>
      <c r="C1588" s="311">
        <f t="shared" si="209"/>
        <v>202526</v>
      </c>
      <c r="D1588" s="1148" t="s">
        <v>35</v>
      </c>
      <c r="E1588" s="311">
        <v>26</v>
      </c>
      <c r="F1588" s="311" t="s">
        <v>558</v>
      </c>
      <c r="G1588" s="311">
        <f t="shared" si="208"/>
        <v>0</v>
      </c>
      <c r="H1588" s="1154">
        <f t="shared" ca="1" si="212"/>
        <v>0</v>
      </c>
      <c r="I1588" s="311">
        <f t="shared" si="210"/>
        <v>11</v>
      </c>
      <c r="J1588" s="1151"/>
      <c r="AL1588"/>
      <c r="AM1588"/>
      <c r="AN1588"/>
      <c r="AO1588"/>
      <c r="AP1588"/>
      <c r="AQ1588" s="333"/>
      <c r="AR1588"/>
      <c r="AS1588"/>
      <c r="AT1588"/>
      <c r="AU1588"/>
    </row>
    <row r="1589" spans="1:47" ht="12.75" customHeight="1" x14ac:dyDescent="0.35">
      <c r="A1589" s="311">
        <f>FrontPage!$N$2</f>
        <v>1</v>
      </c>
      <c r="B1589" s="311" t="str">
        <f t="shared" si="211"/>
        <v>RO2291</v>
      </c>
      <c r="C1589" s="311">
        <f t="shared" si="209"/>
        <v>202526</v>
      </c>
      <c r="D1589" s="1148" t="s">
        <v>35</v>
      </c>
      <c r="E1589" s="311">
        <v>29</v>
      </c>
      <c r="F1589" s="311" t="s">
        <v>545</v>
      </c>
      <c r="G1589" s="311">
        <f t="shared" si="208"/>
        <v>0</v>
      </c>
      <c r="H1589" s="1154">
        <f t="shared" ca="1" si="212"/>
        <v>0</v>
      </c>
      <c r="I1589" s="311">
        <f t="shared" si="210"/>
        <v>1</v>
      </c>
      <c r="J1589" s="1151"/>
      <c r="AL1589"/>
      <c r="AM1589"/>
      <c r="AN1589"/>
      <c r="AO1589"/>
      <c r="AP1589"/>
      <c r="AQ1589" s="333"/>
      <c r="AR1589"/>
      <c r="AS1589"/>
      <c r="AT1589"/>
      <c r="AU1589"/>
    </row>
    <row r="1590" spans="1:47" ht="12.75" customHeight="1" x14ac:dyDescent="0.35">
      <c r="A1590" s="311">
        <f>FrontPage!$N$2</f>
        <v>1</v>
      </c>
      <c r="B1590" s="311" t="str">
        <f t="shared" si="211"/>
        <v>RO2292</v>
      </c>
      <c r="C1590" s="311">
        <f t="shared" si="209"/>
        <v>202526</v>
      </c>
      <c r="D1590" s="1148" t="s">
        <v>35</v>
      </c>
      <c r="E1590" s="311">
        <v>29</v>
      </c>
      <c r="F1590" s="311" t="s">
        <v>546</v>
      </c>
      <c r="G1590" s="311">
        <f t="shared" si="208"/>
        <v>0</v>
      </c>
      <c r="H1590" s="1154">
        <f t="shared" ca="1" si="212"/>
        <v>0</v>
      </c>
      <c r="I1590" s="311">
        <f t="shared" si="210"/>
        <v>2</v>
      </c>
      <c r="J1590" s="1151"/>
      <c r="AL1590"/>
      <c r="AM1590"/>
      <c r="AN1590"/>
      <c r="AO1590"/>
      <c r="AP1590"/>
      <c r="AQ1590" s="333"/>
      <c r="AR1590"/>
      <c r="AS1590"/>
      <c r="AT1590"/>
      <c r="AU1590"/>
    </row>
    <row r="1591" spans="1:47" ht="12.75" customHeight="1" x14ac:dyDescent="0.35">
      <c r="A1591" s="311">
        <f>FrontPage!$N$2</f>
        <v>1</v>
      </c>
      <c r="B1591" s="311" t="str">
        <f t="shared" si="211"/>
        <v>RO2293</v>
      </c>
      <c r="C1591" s="311">
        <f t="shared" si="209"/>
        <v>202526</v>
      </c>
      <c r="D1591" s="1148" t="s">
        <v>35</v>
      </c>
      <c r="E1591" s="311">
        <v>29</v>
      </c>
      <c r="F1591" s="311" t="s">
        <v>549</v>
      </c>
      <c r="G1591" s="311">
        <f t="shared" si="208"/>
        <v>0</v>
      </c>
      <c r="H1591" s="1154">
        <f t="shared" ca="1" si="212"/>
        <v>0</v>
      </c>
      <c r="I1591" s="311">
        <f t="shared" si="210"/>
        <v>3</v>
      </c>
      <c r="J1591" s="1151"/>
      <c r="AL1591"/>
      <c r="AM1591"/>
      <c r="AN1591"/>
      <c r="AO1591"/>
      <c r="AP1591"/>
      <c r="AQ1591" s="333"/>
      <c r="AR1591"/>
      <c r="AS1591"/>
      <c r="AT1591"/>
      <c r="AU1591"/>
    </row>
    <row r="1592" spans="1:47" ht="12.75" customHeight="1" x14ac:dyDescent="0.35">
      <c r="A1592" s="311">
        <f>FrontPage!$N$2</f>
        <v>1</v>
      </c>
      <c r="B1592" s="311" t="str">
        <f t="shared" si="211"/>
        <v>RO2295</v>
      </c>
      <c r="C1592" s="311">
        <f t="shared" si="209"/>
        <v>202526</v>
      </c>
      <c r="D1592" s="1148" t="s">
        <v>35</v>
      </c>
      <c r="E1592" s="311">
        <v>29</v>
      </c>
      <c r="F1592" s="311" t="s">
        <v>551</v>
      </c>
      <c r="G1592" s="311">
        <f t="shared" si="208"/>
        <v>0</v>
      </c>
      <c r="H1592" s="1154">
        <f t="shared" ca="1" si="212"/>
        <v>0</v>
      </c>
      <c r="I1592" s="311">
        <f t="shared" si="210"/>
        <v>5</v>
      </c>
      <c r="J1592" s="1151"/>
      <c r="AL1592"/>
      <c r="AM1592"/>
      <c r="AN1592"/>
      <c r="AO1592"/>
      <c r="AP1592"/>
      <c r="AQ1592" s="333"/>
      <c r="AR1592"/>
      <c r="AS1592"/>
      <c r="AT1592"/>
      <c r="AU1592"/>
    </row>
    <row r="1593" spans="1:47" ht="12.75" customHeight="1" x14ac:dyDescent="0.35">
      <c r="A1593" s="311">
        <f>FrontPage!$N$2</f>
        <v>1</v>
      </c>
      <c r="B1593" s="311" t="str">
        <f t="shared" si="211"/>
        <v>RO2296.1</v>
      </c>
      <c r="C1593" s="311">
        <f t="shared" si="209"/>
        <v>202526</v>
      </c>
      <c r="D1593" s="1148" t="s">
        <v>35</v>
      </c>
      <c r="E1593" s="311">
        <v>29</v>
      </c>
      <c r="F1593" s="311" t="s">
        <v>552</v>
      </c>
      <c r="G1593" s="311">
        <f t="shared" si="208"/>
        <v>0</v>
      </c>
      <c r="H1593" s="1154">
        <f t="shared" ca="1" si="212"/>
        <v>0</v>
      </c>
      <c r="I1593" s="311">
        <f t="shared" si="210"/>
        <v>6.1</v>
      </c>
      <c r="J1593" s="1151"/>
      <c r="AL1593"/>
      <c r="AM1593"/>
      <c r="AN1593"/>
      <c r="AO1593"/>
      <c r="AP1593"/>
      <c r="AQ1593" s="333"/>
      <c r="AR1593"/>
      <c r="AS1593"/>
      <c r="AT1593"/>
      <c r="AU1593"/>
    </row>
    <row r="1594" spans="1:47" ht="12.75" customHeight="1" x14ac:dyDescent="0.35">
      <c r="A1594" s="311">
        <f>FrontPage!$N$2</f>
        <v>1</v>
      </c>
      <c r="B1594" s="311" t="str">
        <f t="shared" si="211"/>
        <v>RO2296.2</v>
      </c>
      <c r="C1594" s="311">
        <f t="shared" si="209"/>
        <v>202526</v>
      </c>
      <c r="D1594" s="1148" t="s">
        <v>35</v>
      </c>
      <c r="E1594" s="311">
        <v>29</v>
      </c>
      <c r="F1594" s="311" t="s">
        <v>553</v>
      </c>
      <c r="G1594" s="311">
        <f t="shared" si="208"/>
        <v>0</v>
      </c>
      <c r="H1594" s="1154">
        <f t="shared" ca="1" si="212"/>
        <v>0</v>
      </c>
      <c r="I1594" s="311">
        <f t="shared" si="210"/>
        <v>6.2</v>
      </c>
      <c r="J1594" s="1151"/>
      <c r="AL1594"/>
      <c r="AM1594"/>
      <c r="AN1594"/>
      <c r="AO1594"/>
      <c r="AP1594"/>
      <c r="AQ1594" s="333"/>
      <c r="AR1594"/>
      <c r="AS1594"/>
      <c r="AT1594"/>
      <c r="AU1594"/>
    </row>
    <row r="1595" spans="1:47" ht="12.75" customHeight="1" x14ac:dyDescent="0.35">
      <c r="A1595" s="311">
        <f>FrontPage!$N$2</f>
        <v>1</v>
      </c>
      <c r="B1595" s="311" t="str">
        <f t="shared" si="211"/>
        <v>RO2297</v>
      </c>
      <c r="C1595" s="311">
        <f t="shared" si="209"/>
        <v>202526</v>
      </c>
      <c r="D1595" s="1148" t="s">
        <v>35</v>
      </c>
      <c r="E1595" s="311">
        <v>29</v>
      </c>
      <c r="F1595" s="311" t="s">
        <v>554</v>
      </c>
      <c r="G1595" s="311">
        <f t="shared" si="208"/>
        <v>0</v>
      </c>
      <c r="H1595" s="1154">
        <f t="shared" ca="1" si="212"/>
        <v>0</v>
      </c>
      <c r="I1595" s="311">
        <f t="shared" si="210"/>
        <v>7</v>
      </c>
      <c r="J1595" s="1151"/>
      <c r="AL1595"/>
      <c r="AM1595"/>
      <c r="AN1595"/>
      <c r="AO1595"/>
      <c r="AP1595"/>
      <c r="AQ1595" s="333"/>
      <c r="AR1595"/>
      <c r="AS1595"/>
      <c r="AT1595"/>
      <c r="AU1595"/>
    </row>
    <row r="1596" spans="1:47" ht="12.75" customHeight="1" x14ac:dyDescent="0.35">
      <c r="A1596" s="311">
        <f>FrontPage!$N$2</f>
        <v>1</v>
      </c>
      <c r="B1596" s="311" t="str">
        <f t="shared" si="211"/>
        <v>RO2298</v>
      </c>
      <c r="C1596" s="311">
        <f t="shared" si="209"/>
        <v>202526</v>
      </c>
      <c r="D1596" s="1148" t="s">
        <v>35</v>
      </c>
      <c r="E1596" s="311">
        <v>29</v>
      </c>
      <c r="F1596" s="311" t="s">
        <v>555</v>
      </c>
      <c r="G1596" s="311">
        <f t="shared" si="208"/>
        <v>0</v>
      </c>
      <c r="H1596" s="1154">
        <f t="shared" ca="1" si="212"/>
        <v>0</v>
      </c>
      <c r="I1596" s="311">
        <f t="shared" si="210"/>
        <v>8</v>
      </c>
      <c r="J1596" s="1151"/>
      <c r="AL1596"/>
      <c r="AM1596"/>
      <c r="AN1596"/>
      <c r="AO1596"/>
      <c r="AP1596"/>
      <c r="AQ1596" s="333"/>
      <c r="AR1596"/>
      <c r="AS1596"/>
      <c r="AT1596"/>
      <c r="AU1596"/>
    </row>
    <row r="1597" spans="1:47" ht="12.75" customHeight="1" x14ac:dyDescent="0.35">
      <c r="A1597" s="311">
        <f>FrontPage!$N$2</f>
        <v>1</v>
      </c>
      <c r="B1597" s="311" t="str">
        <f t="shared" si="211"/>
        <v>RO22910</v>
      </c>
      <c r="C1597" s="311">
        <f t="shared" si="209"/>
        <v>202526</v>
      </c>
      <c r="D1597" s="1148" t="s">
        <v>35</v>
      </c>
      <c r="E1597" s="311">
        <v>29</v>
      </c>
      <c r="F1597" s="311" t="s">
        <v>557</v>
      </c>
      <c r="G1597" s="311">
        <f t="shared" si="208"/>
        <v>0</v>
      </c>
      <c r="H1597" s="1154">
        <f t="shared" ca="1" si="212"/>
        <v>0</v>
      </c>
      <c r="I1597" s="311">
        <f t="shared" si="210"/>
        <v>10</v>
      </c>
      <c r="J1597" s="1151"/>
      <c r="AL1597"/>
      <c r="AM1597"/>
      <c r="AN1597"/>
      <c r="AO1597"/>
      <c r="AP1597"/>
      <c r="AQ1597" s="333"/>
      <c r="AR1597"/>
      <c r="AS1597"/>
      <c r="AT1597"/>
      <c r="AU1597"/>
    </row>
    <row r="1598" spans="1:47" ht="12.75" customHeight="1" x14ac:dyDescent="0.35">
      <c r="A1598" s="311">
        <f>FrontPage!$N$2</f>
        <v>1</v>
      </c>
      <c r="B1598" s="311" t="str">
        <f t="shared" si="211"/>
        <v>RO22911</v>
      </c>
      <c r="C1598" s="311">
        <f t="shared" si="209"/>
        <v>202526</v>
      </c>
      <c r="D1598" s="1148" t="s">
        <v>35</v>
      </c>
      <c r="E1598" s="311">
        <v>29</v>
      </c>
      <c r="F1598" s="311" t="s">
        <v>558</v>
      </c>
      <c r="G1598" s="311">
        <f t="shared" si="208"/>
        <v>0</v>
      </c>
      <c r="H1598" s="1154">
        <f t="shared" ca="1" si="212"/>
        <v>0</v>
      </c>
      <c r="I1598" s="311">
        <f t="shared" si="210"/>
        <v>11</v>
      </c>
      <c r="J1598" s="1151"/>
      <c r="AL1598"/>
      <c r="AM1598"/>
      <c r="AN1598"/>
      <c r="AO1598"/>
      <c r="AP1598"/>
      <c r="AQ1598" s="333"/>
      <c r="AR1598"/>
      <c r="AS1598"/>
      <c r="AT1598"/>
      <c r="AU1598"/>
    </row>
    <row r="1599" spans="1:47" ht="12.75" customHeight="1" x14ac:dyDescent="0.35">
      <c r="A1599" s="311">
        <f>FrontPage!$N$2</f>
        <v>1</v>
      </c>
      <c r="B1599" s="311" t="str">
        <f t="shared" si="211"/>
        <v>RO2321</v>
      </c>
      <c r="C1599" s="311">
        <f t="shared" si="209"/>
        <v>202526</v>
      </c>
      <c r="D1599" s="1148" t="s">
        <v>35</v>
      </c>
      <c r="E1599" s="311">
        <v>32</v>
      </c>
      <c r="F1599" s="311" t="s">
        <v>545</v>
      </c>
      <c r="G1599" s="311">
        <f t="shared" si="208"/>
        <v>0</v>
      </c>
      <c r="H1599" s="1154">
        <f t="shared" ca="1" si="212"/>
        <v>0</v>
      </c>
      <c r="I1599" s="311">
        <f t="shared" si="210"/>
        <v>1</v>
      </c>
      <c r="J1599" s="1151"/>
      <c r="AL1599"/>
      <c r="AM1599"/>
      <c r="AN1599"/>
      <c r="AO1599"/>
      <c r="AP1599"/>
      <c r="AQ1599" s="333"/>
      <c r="AR1599"/>
      <c r="AS1599"/>
      <c r="AT1599"/>
      <c r="AU1599"/>
    </row>
    <row r="1600" spans="1:47" ht="12.75" customHeight="1" x14ac:dyDescent="0.35">
      <c r="A1600" s="311">
        <f>FrontPage!$N$2</f>
        <v>1</v>
      </c>
      <c r="B1600" s="311" t="str">
        <f t="shared" si="211"/>
        <v>RO2322</v>
      </c>
      <c r="C1600" s="311">
        <f t="shared" si="209"/>
        <v>202526</v>
      </c>
      <c r="D1600" s="1148" t="s">
        <v>35</v>
      </c>
      <c r="E1600" s="311">
        <v>32</v>
      </c>
      <c r="F1600" s="311" t="s">
        <v>546</v>
      </c>
      <c r="G1600" s="311">
        <f t="shared" si="208"/>
        <v>0</v>
      </c>
      <c r="H1600" s="1154">
        <f t="shared" ca="1" si="212"/>
        <v>0</v>
      </c>
      <c r="I1600" s="311">
        <f t="shared" si="210"/>
        <v>2</v>
      </c>
      <c r="J1600" s="1151"/>
      <c r="AL1600"/>
      <c r="AM1600"/>
      <c r="AN1600"/>
      <c r="AO1600"/>
      <c r="AP1600"/>
      <c r="AQ1600" s="333"/>
      <c r="AR1600"/>
      <c r="AS1600"/>
      <c r="AT1600"/>
      <c r="AU1600"/>
    </row>
    <row r="1601" spans="1:47" ht="12.75" customHeight="1" x14ac:dyDescent="0.35">
      <c r="A1601" s="311">
        <f>FrontPage!$N$2</f>
        <v>1</v>
      </c>
      <c r="B1601" s="311" t="str">
        <f t="shared" si="211"/>
        <v>RO2323</v>
      </c>
      <c r="C1601" s="311">
        <f t="shared" si="209"/>
        <v>202526</v>
      </c>
      <c r="D1601" s="1148" t="s">
        <v>35</v>
      </c>
      <c r="E1601" s="311">
        <v>32</v>
      </c>
      <c r="F1601" s="311" t="s">
        <v>549</v>
      </c>
      <c r="G1601" s="311">
        <f t="shared" si="208"/>
        <v>0</v>
      </c>
      <c r="H1601" s="1154">
        <f t="shared" ca="1" si="212"/>
        <v>0</v>
      </c>
      <c r="I1601" s="311">
        <f t="shared" si="210"/>
        <v>3</v>
      </c>
      <c r="J1601" s="1151"/>
      <c r="AL1601"/>
      <c r="AM1601"/>
      <c r="AN1601"/>
      <c r="AO1601"/>
      <c r="AP1601"/>
      <c r="AQ1601" s="333"/>
      <c r="AR1601"/>
      <c r="AS1601"/>
      <c r="AT1601"/>
      <c r="AU1601"/>
    </row>
    <row r="1602" spans="1:47" ht="12.75" customHeight="1" x14ac:dyDescent="0.35">
      <c r="A1602" s="311">
        <f>FrontPage!$N$2</f>
        <v>1</v>
      </c>
      <c r="B1602" s="311" t="str">
        <f t="shared" si="211"/>
        <v>RO2325</v>
      </c>
      <c r="C1602" s="311">
        <f t="shared" si="209"/>
        <v>202526</v>
      </c>
      <c r="D1602" s="1148" t="s">
        <v>35</v>
      </c>
      <c r="E1602" s="311">
        <v>32</v>
      </c>
      <c r="F1602" s="311" t="s">
        <v>551</v>
      </c>
      <c r="G1602" s="311">
        <f t="shared" si="208"/>
        <v>0</v>
      </c>
      <c r="H1602" s="1154">
        <f t="shared" ca="1" si="212"/>
        <v>0</v>
      </c>
      <c r="I1602" s="311">
        <f t="shared" si="210"/>
        <v>5</v>
      </c>
      <c r="J1602" s="1151"/>
      <c r="AL1602"/>
      <c r="AM1602"/>
      <c r="AN1602"/>
      <c r="AO1602"/>
      <c r="AP1602"/>
      <c r="AQ1602" s="333"/>
      <c r="AR1602"/>
      <c r="AS1602"/>
      <c r="AT1602"/>
      <c r="AU1602"/>
    </row>
    <row r="1603" spans="1:47" ht="12.75" customHeight="1" x14ac:dyDescent="0.35">
      <c r="A1603" s="311">
        <f>FrontPage!$N$2</f>
        <v>1</v>
      </c>
      <c r="B1603" s="311" t="str">
        <f t="shared" si="211"/>
        <v>RO2326.1</v>
      </c>
      <c r="C1603" s="311">
        <f t="shared" si="209"/>
        <v>202526</v>
      </c>
      <c r="D1603" s="1148" t="s">
        <v>35</v>
      </c>
      <c r="E1603" s="311">
        <v>32</v>
      </c>
      <c r="F1603" s="311" t="s">
        <v>552</v>
      </c>
      <c r="G1603" s="311">
        <f t="shared" si="208"/>
        <v>0</v>
      </c>
      <c r="H1603" s="1154">
        <f t="shared" ca="1" si="212"/>
        <v>0</v>
      </c>
      <c r="I1603" s="311">
        <f t="shared" si="210"/>
        <v>6.1</v>
      </c>
      <c r="J1603" s="1151"/>
      <c r="AL1603"/>
      <c r="AM1603"/>
      <c r="AN1603"/>
      <c r="AO1603"/>
      <c r="AP1603"/>
      <c r="AQ1603" s="333"/>
      <c r="AR1603"/>
      <c r="AS1603"/>
      <c r="AT1603"/>
      <c r="AU1603"/>
    </row>
    <row r="1604" spans="1:47" ht="12.75" customHeight="1" x14ac:dyDescent="0.35">
      <c r="A1604" s="311">
        <f>FrontPage!$N$2</f>
        <v>1</v>
      </c>
      <c r="B1604" s="311" t="str">
        <f t="shared" si="211"/>
        <v>RO2326.2</v>
      </c>
      <c r="C1604" s="311">
        <f t="shared" si="209"/>
        <v>202526</v>
      </c>
      <c r="D1604" s="1148" t="s">
        <v>35</v>
      </c>
      <c r="E1604" s="311">
        <v>32</v>
      </c>
      <c r="F1604" s="311" t="s">
        <v>553</v>
      </c>
      <c r="G1604" s="311">
        <f t="shared" si="208"/>
        <v>0</v>
      </c>
      <c r="H1604" s="1154">
        <f t="shared" ca="1" si="212"/>
        <v>0</v>
      </c>
      <c r="I1604" s="311">
        <f t="shared" si="210"/>
        <v>6.2</v>
      </c>
      <c r="J1604" s="1151"/>
      <c r="AL1604"/>
      <c r="AM1604"/>
      <c r="AN1604"/>
      <c r="AO1604"/>
      <c r="AP1604"/>
      <c r="AQ1604" s="333"/>
      <c r="AR1604"/>
      <c r="AS1604"/>
      <c r="AT1604"/>
      <c r="AU1604"/>
    </row>
    <row r="1605" spans="1:47" ht="12.75" customHeight="1" x14ac:dyDescent="0.35">
      <c r="A1605" s="311">
        <f>FrontPage!$N$2</f>
        <v>1</v>
      </c>
      <c r="B1605" s="311" t="str">
        <f t="shared" si="211"/>
        <v>RO2327</v>
      </c>
      <c r="C1605" s="311">
        <f t="shared" si="209"/>
        <v>202526</v>
      </c>
      <c r="D1605" s="1148" t="s">
        <v>35</v>
      </c>
      <c r="E1605" s="311">
        <v>32</v>
      </c>
      <c r="F1605" s="311" t="s">
        <v>554</v>
      </c>
      <c r="G1605" s="311">
        <f t="shared" si="208"/>
        <v>0</v>
      </c>
      <c r="H1605" s="1154">
        <f t="shared" ca="1" si="212"/>
        <v>0</v>
      </c>
      <c r="I1605" s="311">
        <f t="shared" si="210"/>
        <v>7</v>
      </c>
      <c r="J1605" s="1151"/>
      <c r="AL1605"/>
      <c r="AM1605"/>
      <c r="AN1605"/>
      <c r="AO1605"/>
      <c r="AP1605"/>
      <c r="AQ1605" s="333"/>
      <c r="AR1605"/>
      <c r="AS1605"/>
      <c r="AT1605"/>
      <c r="AU1605"/>
    </row>
    <row r="1606" spans="1:47" ht="12.75" customHeight="1" x14ac:dyDescent="0.35">
      <c r="A1606" s="311">
        <f>FrontPage!$N$2</f>
        <v>1</v>
      </c>
      <c r="B1606" s="311" t="str">
        <f t="shared" si="211"/>
        <v>RO2328</v>
      </c>
      <c r="C1606" s="311">
        <f t="shared" si="209"/>
        <v>202526</v>
      </c>
      <c r="D1606" s="1148" t="s">
        <v>35</v>
      </c>
      <c r="E1606" s="311">
        <v>32</v>
      </c>
      <c r="F1606" s="311" t="s">
        <v>555</v>
      </c>
      <c r="G1606" s="311">
        <f t="shared" si="208"/>
        <v>0</v>
      </c>
      <c r="H1606" s="1154">
        <f t="shared" ca="1" si="212"/>
        <v>0</v>
      </c>
      <c r="I1606" s="311">
        <f t="shared" si="210"/>
        <v>8</v>
      </c>
      <c r="J1606" s="1151"/>
      <c r="AL1606"/>
      <c r="AM1606"/>
      <c r="AN1606"/>
      <c r="AO1606"/>
      <c r="AP1606"/>
      <c r="AQ1606" s="333"/>
      <c r="AR1606"/>
      <c r="AS1606"/>
      <c r="AT1606"/>
      <c r="AU1606"/>
    </row>
    <row r="1607" spans="1:47" ht="12.75" customHeight="1" x14ac:dyDescent="0.35">
      <c r="A1607" s="311">
        <f>FrontPage!$N$2</f>
        <v>1</v>
      </c>
      <c r="B1607" s="311" t="str">
        <f t="shared" si="211"/>
        <v>RO23210</v>
      </c>
      <c r="C1607" s="311">
        <f t="shared" si="209"/>
        <v>202526</v>
      </c>
      <c r="D1607" s="1148" t="s">
        <v>35</v>
      </c>
      <c r="E1607" s="311">
        <v>32</v>
      </c>
      <c r="F1607" s="311" t="s">
        <v>557</v>
      </c>
      <c r="G1607" s="311">
        <f t="shared" si="208"/>
        <v>0</v>
      </c>
      <c r="H1607" s="1154">
        <f t="shared" ca="1" si="212"/>
        <v>0</v>
      </c>
      <c r="I1607" s="311">
        <f t="shared" si="210"/>
        <v>10</v>
      </c>
      <c r="J1607" s="1151"/>
      <c r="AL1607"/>
      <c r="AM1607"/>
      <c r="AN1607"/>
      <c r="AO1607"/>
      <c r="AP1607"/>
      <c r="AQ1607" s="333"/>
      <c r="AR1607"/>
      <c r="AS1607"/>
      <c r="AT1607"/>
      <c r="AU1607"/>
    </row>
    <row r="1608" spans="1:47" ht="12.75" customHeight="1" x14ac:dyDescent="0.35">
      <c r="A1608" s="311">
        <f>FrontPage!$N$2</f>
        <v>1</v>
      </c>
      <c r="B1608" s="311" t="str">
        <f t="shared" si="211"/>
        <v>RO23211</v>
      </c>
      <c r="C1608" s="311">
        <f t="shared" si="209"/>
        <v>202526</v>
      </c>
      <c r="D1608" s="1148" t="s">
        <v>35</v>
      </c>
      <c r="E1608" s="311">
        <v>32</v>
      </c>
      <c r="F1608" s="311" t="s">
        <v>558</v>
      </c>
      <c r="G1608" s="311">
        <f t="shared" si="208"/>
        <v>0</v>
      </c>
      <c r="H1608" s="1154">
        <f t="shared" ca="1" si="212"/>
        <v>0</v>
      </c>
      <c r="I1608" s="311">
        <f t="shared" si="210"/>
        <v>11</v>
      </c>
      <c r="J1608" s="1151"/>
      <c r="AL1608"/>
      <c r="AM1608"/>
      <c r="AN1608"/>
      <c r="AO1608"/>
      <c r="AP1608"/>
      <c r="AQ1608" s="333"/>
      <c r="AR1608"/>
      <c r="AS1608"/>
      <c r="AT1608"/>
      <c r="AU1608"/>
    </row>
    <row r="1609" spans="1:47" ht="12.75" customHeight="1" x14ac:dyDescent="0.35">
      <c r="A1609" s="311">
        <f>FrontPage!$N$2</f>
        <v>1</v>
      </c>
      <c r="B1609" s="311" t="str">
        <f t="shared" si="211"/>
        <v>RO2331</v>
      </c>
      <c r="C1609" s="311">
        <f t="shared" si="209"/>
        <v>202526</v>
      </c>
      <c r="D1609" s="1148" t="s">
        <v>35</v>
      </c>
      <c r="E1609" s="311">
        <v>33</v>
      </c>
      <c r="F1609" s="311" t="s">
        <v>545</v>
      </c>
      <c r="G1609" s="311">
        <f t="shared" si="208"/>
        <v>0</v>
      </c>
      <c r="H1609" s="1154">
        <f t="shared" ca="1" si="212"/>
        <v>0</v>
      </c>
      <c r="I1609" s="311">
        <f t="shared" si="210"/>
        <v>1</v>
      </c>
      <c r="J1609" s="1151"/>
      <c r="AL1609"/>
      <c r="AM1609"/>
      <c r="AN1609"/>
      <c r="AO1609"/>
      <c r="AP1609"/>
      <c r="AQ1609" s="333"/>
      <c r="AR1609"/>
      <c r="AS1609"/>
      <c r="AT1609"/>
      <c r="AU1609"/>
    </row>
    <row r="1610" spans="1:47" ht="12.75" customHeight="1" x14ac:dyDescent="0.35">
      <c r="A1610" s="311">
        <f>FrontPage!$N$2</f>
        <v>1</v>
      </c>
      <c r="B1610" s="311" t="str">
        <f t="shared" si="211"/>
        <v>RO2332</v>
      </c>
      <c r="C1610" s="311">
        <f t="shared" si="209"/>
        <v>202526</v>
      </c>
      <c r="D1610" s="1148" t="s">
        <v>35</v>
      </c>
      <c r="E1610" s="311">
        <v>33</v>
      </c>
      <c r="F1610" s="311" t="s">
        <v>546</v>
      </c>
      <c r="G1610" s="311">
        <f t="shared" si="208"/>
        <v>0</v>
      </c>
      <c r="H1610" s="1154">
        <f t="shared" ca="1" si="212"/>
        <v>0</v>
      </c>
      <c r="I1610" s="311">
        <f t="shared" si="210"/>
        <v>2</v>
      </c>
      <c r="J1610" s="1151"/>
      <c r="AL1610"/>
      <c r="AM1610"/>
      <c r="AN1610"/>
      <c r="AO1610"/>
      <c r="AP1610"/>
      <c r="AQ1610" s="333"/>
      <c r="AR1610"/>
      <c r="AS1610"/>
      <c r="AT1610"/>
      <c r="AU1610"/>
    </row>
    <row r="1611" spans="1:47" ht="12.75" customHeight="1" x14ac:dyDescent="0.35">
      <c r="A1611" s="311">
        <f>FrontPage!$N$2</f>
        <v>1</v>
      </c>
      <c r="B1611" s="311" t="str">
        <f t="shared" si="211"/>
        <v>RO2333</v>
      </c>
      <c r="C1611" s="311">
        <f t="shared" si="209"/>
        <v>202526</v>
      </c>
      <c r="D1611" s="1148" t="s">
        <v>35</v>
      </c>
      <c r="E1611" s="311">
        <v>33</v>
      </c>
      <c r="F1611" s="311" t="s">
        <v>549</v>
      </c>
      <c r="G1611" s="311">
        <f t="shared" si="208"/>
        <v>0</v>
      </c>
      <c r="H1611" s="1154">
        <f t="shared" ca="1" si="212"/>
        <v>0</v>
      </c>
      <c r="I1611" s="311">
        <f t="shared" si="210"/>
        <v>3</v>
      </c>
      <c r="J1611" s="1151"/>
      <c r="AL1611"/>
      <c r="AM1611"/>
      <c r="AN1611"/>
      <c r="AO1611"/>
      <c r="AP1611"/>
      <c r="AQ1611" s="333"/>
      <c r="AR1611"/>
      <c r="AS1611"/>
      <c r="AT1611"/>
      <c r="AU1611"/>
    </row>
    <row r="1612" spans="1:47" ht="12.75" customHeight="1" x14ac:dyDescent="0.35">
      <c r="A1612" s="311">
        <f>FrontPage!$N$2</f>
        <v>1</v>
      </c>
      <c r="B1612" s="311" t="str">
        <f t="shared" si="211"/>
        <v>RO2335</v>
      </c>
      <c r="C1612" s="311">
        <f t="shared" si="209"/>
        <v>202526</v>
      </c>
      <c r="D1612" s="1148" t="s">
        <v>35</v>
      </c>
      <c r="E1612" s="311">
        <v>33</v>
      </c>
      <c r="F1612" s="311" t="s">
        <v>551</v>
      </c>
      <c r="G1612" s="311">
        <f t="shared" si="208"/>
        <v>0</v>
      </c>
      <c r="H1612" s="1154">
        <f t="shared" ca="1" si="212"/>
        <v>0</v>
      </c>
      <c r="I1612" s="311">
        <f t="shared" si="210"/>
        <v>5</v>
      </c>
      <c r="J1612" s="1151"/>
      <c r="AL1612"/>
      <c r="AM1612"/>
      <c r="AN1612"/>
      <c r="AO1612"/>
      <c r="AP1612"/>
      <c r="AQ1612" s="333"/>
      <c r="AR1612"/>
      <c r="AS1612"/>
      <c r="AT1612"/>
      <c r="AU1612"/>
    </row>
    <row r="1613" spans="1:47" ht="12.75" customHeight="1" x14ac:dyDescent="0.35">
      <c r="A1613" s="311">
        <f>FrontPage!$N$2</f>
        <v>1</v>
      </c>
      <c r="B1613" s="311" t="str">
        <f t="shared" si="211"/>
        <v>RO2336.1</v>
      </c>
      <c r="C1613" s="311">
        <f t="shared" si="209"/>
        <v>202526</v>
      </c>
      <c r="D1613" s="1148" t="s">
        <v>35</v>
      </c>
      <c r="E1613" s="311">
        <v>33</v>
      </c>
      <c r="F1613" s="311" t="s">
        <v>552</v>
      </c>
      <c r="G1613" s="311">
        <f t="shared" ref="G1613:G1650" si="213">UANumber</f>
        <v>0</v>
      </c>
      <c r="H1613" s="1154">
        <f t="shared" ca="1" si="212"/>
        <v>0</v>
      </c>
      <c r="I1613" s="311">
        <f t="shared" si="210"/>
        <v>6.1</v>
      </c>
      <c r="J1613" s="1151"/>
      <c r="AL1613"/>
      <c r="AM1613"/>
      <c r="AN1613"/>
      <c r="AO1613"/>
      <c r="AP1613"/>
      <c r="AQ1613" s="333"/>
      <c r="AR1613"/>
      <c r="AS1613"/>
      <c r="AT1613"/>
      <c r="AU1613"/>
    </row>
    <row r="1614" spans="1:47" ht="12.75" customHeight="1" x14ac:dyDescent="0.35">
      <c r="A1614" s="311">
        <f>FrontPage!$N$2</f>
        <v>1</v>
      </c>
      <c r="B1614" s="311" t="str">
        <f t="shared" si="211"/>
        <v>RO2336.2</v>
      </c>
      <c r="C1614" s="311">
        <f t="shared" si="209"/>
        <v>202526</v>
      </c>
      <c r="D1614" s="1148" t="s">
        <v>35</v>
      </c>
      <c r="E1614" s="311">
        <v>33</v>
      </c>
      <c r="F1614" s="311" t="s">
        <v>553</v>
      </c>
      <c r="G1614" s="311">
        <f t="shared" si="213"/>
        <v>0</v>
      </c>
      <c r="H1614" s="1154">
        <f t="shared" ca="1" si="212"/>
        <v>0</v>
      </c>
      <c r="I1614" s="311">
        <f t="shared" si="210"/>
        <v>6.2</v>
      </c>
      <c r="J1614" s="1151"/>
      <c r="AL1614"/>
      <c r="AM1614"/>
      <c r="AN1614"/>
      <c r="AO1614"/>
      <c r="AP1614"/>
      <c r="AQ1614" s="333"/>
      <c r="AR1614"/>
      <c r="AS1614"/>
      <c r="AT1614"/>
      <c r="AU1614"/>
    </row>
    <row r="1615" spans="1:47" ht="12.75" customHeight="1" x14ac:dyDescent="0.35">
      <c r="A1615" s="311">
        <f>FrontPage!$N$2</f>
        <v>1</v>
      </c>
      <c r="B1615" s="311" t="str">
        <f t="shared" si="211"/>
        <v>RO2337</v>
      </c>
      <c r="C1615" s="311">
        <f t="shared" si="209"/>
        <v>202526</v>
      </c>
      <c r="D1615" s="1148" t="s">
        <v>35</v>
      </c>
      <c r="E1615" s="311">
        <v>33</v>
      </c>
      <c r="F1615" s="311" t="s">
        <v>554</v>
      </c>
      <c r="G1615" s="311">
        <f t="shared" si="213"/>
        <v>0</v>
      </c>
      <c r="H1615" s="1154">
        <f t="shared" ca="1" si="212"/>
        <v>0</v>
      </c>
      <c r="I1615" s="311">
        <f t="shared" si="210"/>
        <v>7</v>
      </c>
      <c r="J1615" s="1151"/>
      <c r="AL1615"/>
      <c r="AM1615"/>
      <c r="AN1615"/>
      <c r="AO1615"/>
      <c r="AP1615"/>
      <c r="AQ1615" s="333"/>
      <c r="AR1615"/>
      <c r="AS1615"/>
      <c r="AT1615"/>
      <c r="AU1615"/>
    </row>
    <row r="1616" spans="1:47" ht="12.75" customHeight="1" x14ac:dyDescent="0.35">
      <c r="A1616" s="311">
        <f>FrontPage!$N$2</f>
        <v>1</v>
      </c>
      <c r="B1616" s="311" t="str">
        <f t="shared" si="211"/>
        <v>RO2338</v>
      </c>
      <c r="C1616" s="311">
        <f t="shared" si="209"/>
        <v>202526</v>
      </c>
      <c r="D1616" s="1148" t="s">
        <v>35</v>
      </c>
      <c r="E1616" s="311">
        <v>33</v>
      </c>
      <c r="F1616" s="311" t="s">
        <v>555</v>
      </c>
      <c r="G1616" s="311">
        <f t="shared" si="213"/>
        <v>0</v>
      </c>
      <c r="H1616" s="1154">
        <f t="shared" ca="1" si="212"/>
        <v>0</v>
      </c>
      <c r="I1616" s="311">
        <f t="shared" si="210"/>
        <v>8</v>
      </c>
      <c r="J1616" s="1151"/>
      <c r="AL1616"/>
      <c r="AM1616"/>
      <c r="AN1616"/>
      <c r="AO1616"/>
      <c r="AP1616"/>
      <c r="AQ1616" s="333"/>
      <c r="AR1616"/>
      <c r="AS1616"/>
      <c r="AT1616"/>
      <c r="AU1616"/>
    </row>
    <row r="1617" spans="1:47" ht="12.75" customHeight="1" x14ac:dyDescent="0.35">
      <c r="A1617" s="311">
        <f>FrontPage!$N$2</f>
        <v>1</v>
      </c>
      <c r="B1617" s="311" t="str">
        <f t="shared" si="211"/>
        <v>RO23310</v>
      </c>
      <c r="C1617" s="311">
        <f t="shared" si="209"/>
        <v>202526</v>
      </c>
      <c r="D1617" s="1148" t="s">
        <v>35</v>
      </c>
      <c r="E1617" s="311">
        <v>33</v>
      </c>
      <c r="F1617" s="311" t="s">
        <v>557</v>
      </c>
      <c r="G1617" s="311">
        <f t="shared" si="213"/>
        <v>0</v>
      </c>
      <c r="H1617" s="1154">
        <f t="shared" ca="1" si="212"/>
        <v>0</v>
      </c>
      <c r="I1617" s="311">
        <f t="shared" si="210"/>
        <v>10</v>
      </c>
      <c r="J1617" s="1151"/>
      <c r="AL1617"/>
      <c r="AM1617"/>
      <c r="AN1617"/>
      <c r="AO1617"/>
      <c r="AP1617"/>
      <c r="AQ1617" s="333"/>
      <c r="AR1617"/>
      <c r="AS1617"/>
      <c r="AT1617"/>
      <c r="AU1617"/>
    </row>
    <row r="1618" spans="1:47" ht="12.75" customHeight="1" x14ac:dyDescent="0.35">
      <c r="A1618" s="311">
        <f>FrontPage!$N$2</f>
        <v>1</v>
      </c>
      <c r="B1618" s="311" t="str">
        <f t="shared" si="211"/>
        <v>RO23311</v>
      </c>
      <c r="C1618" s="311">
        <f t="shared" si="209"/>
        <v>202526</v>
      </c>
      <c r="D1618" s="1148" t="s">
        <v>35</v>
      </c>
      <c r="E1618" s="311">
        <v>33</v>
      </c>
      <c r="F1618" s="311" t="s">
        <v>558</v>
      </c>
      <c r="G1618" s="311">
        <f t="shared" si="213"/>
        <v>0</v>
      </c>
      <c r="H1618" s="1154">
        <f t="shared" ca="1" si="212"/>
        <v>0</v>
      </c>
      <c r="I1618" s="311">
        <f t="shared" si="210"/>
        <v>11</v>
      </c>
      <c r="J1618" s="1151"/>
      <c r="AL1618"/>
      <c r="AM1618"/>
      <c r="AN1618"/>
      <c r="AO1618"/>
      <c r="AP1618"/>
      <c r="AQ1618" s="333"/>
      <c r="AR1618"/>
      <c r="AS1618"/>
      <c r="AT1618"/>
      <c r="AU1618"/>
    </row>
    <row r="1619" spans="1:47" ht="12.75" customHeight="1" x14ac:dyDescent="0.35">
      <c r="A1619" s="311">
        <f>FrontPage!$N$2</f>
        <v>1</v>
      </c>
      <c r="B1619" s="311" t="str">
        <f t="shared" si="211"/>
        <v>RO2341</v>
      </c>
      <c r="C1619" s="311">
        <f t="shared" si="209"/>
        <v>202526</v>
      </c>
      <c r="D1619" s="1148" t="s">
        <v>35</v>
      </c>
      <c r="E1619" s="311">
        <v>34</v>
      </c>
      <c r="F1619" s="311" t="s">
        <v>545</v>
      </c>
      <c r="G1619" s="311">
        <f t="shared" si="213"/>
        <v>0</v>
      </c>
      <c r="H1619" s="1154">
        <f t="shared" ca="1" si="212"/>
        <v>0</v>
      </c>
      <c r="I1619" s="311">
        <f t="shared" si="210"/>
        <v>1</v>
      </c>
      <c r="J1619" s="1151"/>
      <c r="AL1619"/>
      <c r="AM1619"/>
      <c r="AN1619"/>
      <c r="AO1619"/>
      <c r="AP1619"/>
      <c r="AQ1619" s="333"/>
      <c r="AR1619"/>
      <c r="AS1619"/>
      <c r="AT1619"/>
      <c r="AU1619"/>
    </row>
    <row r="1620" spans="1:47" ht="12.75" customHeight="1" x14ac:dyDescent="0.35">
      <c r="A1620" s="311">
        <f>FrontPage!$N$2</f>
        <v>1</v>
      </c>
      <c r="B1620" s="311" t="str">
        <f t="shared" si="211"/>
        <v>RO2342</v>
      </c>
      <c r="C1620" s="311">
        <f t="shared" si="209"/>
        <v>202526</v>
      </c>
      <c r="D1620" s="1148" t="s">
        <v>35</v>
      </c>
      <c r="E1620" s="311">
        <v>34</v>
      </c>
      <c r="F1620" s="311" t="s">
        <v>546</v>
      </c>
      <c r="G1620" s="311">
        <f t="shared" si="213"/>
        <v>0</v>
      </c>
      <c r="H1620" s="1154">
        <f t="shared" ca="1" si="212"/>
        <v>0</v>
      </c>
      <c r="I1620" s="311">
        <f t="shared" si="210"/>
        <v>2</v>
      </c>
      <c r="J1620" s="1151"/>
      <c r="AL1620"/>
      <c r="AM1620"/>
      <c r="AN1620"/>
      <c r="AO1620"/>
      <c r="AP1620"/>
      <c r="AQ1620" s="333"/>
      <c r="AR1620"/>
      <c r="AS1620"/>
      <c r="AT1620"/>
      <c r="AU1620"/>
    </row>
    <row r="1621" spans="1:47" ht="12.75" customHeight="1" x14ac:dyDescent="0.35">
      <c r="A1621" s="311">
        <f>FrontPage!$N$2</f>
        <v>1</v>
      </c>
      <c r="B1621" s="311" t="str">
        <f t="shared" si="211"/>
        <v>RO2343</v>
      </c>
      <c r="C1621" s="311">
        <f t="shared" si="209"/>
        <v>202526</v>
      </c>
      <c r="D1621" s="1148" t="s">
        <v>35</v>
      </c>
      <c r="E1621" s="311">
        <v>34</v>
      </c>
      <c r="F1621" s="311" t="s">
        <v>549</v>
      </c>
      <c r="G1621" s="311">
        <f t="shared" si="213"/>
        <v>0</v>
      </c>
      <c r="H1621" s="1154">
        <f t="shared" ca="1" si="212"/>
        <v>0</v>
      </c>
      <c r="I1621" s="311">
        <f t="shared" si="210"/>
        <v>3</v>
      </c>
      <c r="J1621" s="1151"/>
      <c r="AL1621"/>
      <c r="AM1621"/>
      <c r="AN1621"/>
      <c r="AO1621"/>
      <c r="AP1621"/>
      <c r="AQ1621" s="333"/>
      <c r="AR1621"/>
      <c r="AS1621"/>
      <c r="AT1621"/>
      <c r="AU1621"/>
    </row>
    <row r="1622" spans="1:47" ht="12.75" customHeight="1" x14ac:dyDescent="0.35">
      <c r="A1622" s="311">
        <f>FrontPage!$N$2</f>
        <v>1</v>
      </c>
      <c r="B1622" s="311" t="str">
        <f t="shared" si="211"/>
        <v>RO2345</v>
      </c>
      <c r="C1622" s="311">
        <f t="shared" si="209"/>
        <v>202526</v>
      </c>
      <c r="D1622" s="1148" t="s">
        <v>35</v>
      </c>
      <c r="E1622" s="311">
        <v>34</v>
      </c>
      <c r="F1622" s="311" t="s">
        <v>551</v>
      </c>
      <c r="G1622" s="311">
        <f t="shared" si="213"/>
        <v>0</v>
      </c>
      <c r="H1622" s="1154">
        <f t="shared" ca="1" si="212"/>
        <v>0</v>
      </c>
      <c r="I1622" s="311">
        <f t="shared" si="210"/>
        <v>5</v>
      </c>
      <c r="J1622" s="1151"/>
      <c r="AL1622"/>
      <c r="AM1622"/>
      <c r="AN1622"/>
      <c r="AO1622"/>
      <c r="AP1622"/>
      <c r="AQ1622" s="333"/>
      <c r="AR1622"/>
      <c r="AS1622"/>
      <c r="AT1622"/>
      <c r="AU1622"/>
    </row>
    <row r="1623" spans="1:47" ht="12.75" customHeight="1" x14ac:dyDescent="0.35">
      <c r="A1623" s="311">
        <f>FrontPage!$N$2</f>
        <v>1</v>
      </c>
      <c r="B1623" s="311" t="str">
        <f t="shared" si="211"/>
        <v>RO2346.1</v>
      </c>
      <c r="C1623" s="311">
        <f t="shared" si="209"/>
        <v>202526</v>
      </c>
      <c r="D1623" s="1148" t="s">
        <v>35</v>
      </c>
      <c r="E1623" s="311">
        <v>34</v>
      </c>
      <c r="F1623" s="311" t="s">
        <v>552</v>
      </c>
      <c r="G1623" s="311">
        <f t="shared" si="213"/>
        <v>0</v>
      </c>
      <c r="H1623" s="1154">
        <f t="shared" ca="1" si="212"/>
        <v>0</v>
      </c>
      <c r="I1623" s="311">
        <f t="shared" si="210"/>
        <v>6.1</v>
      </c>
      <c r="J1623" s="1151"/>
      <c r="AL1623"/>
      <c r="AM1623"/>
      <c r="AN1623"/>
      <c r="AO1623"/>
      <c r="AP1623"/>
      <c r="AQ1623" s="333"/>
      <c r="AR1623"/>
      <c r="AS1623"/>
      <c r="AT1623"/>
      <c r="AU1623"/>
    </row>
    <row r="1624" spans="1:47" ht="12.75" customHeight="1" x14ac:dyDescent="0.35">
      <c r="A1624" s="311">
        <f>FrontPage!$N$2</f>
        <v>1</v>
      </c>
      <c r="B1624" s="311" t="str">
        <f t="shared" si="211"/>
        <v>RO2346.2</v>
      </c>
      <c r="C1624" s="311">
        <f t="shared" si="209"/>
        <v>202526</v>
      </c>
      <c r="D1624" s="1148" t="s">
        <v>35</v>
      </c>
      <c r="E1624" s="311">
        <v>34</v>
      </c>
      <c r="F1624" s="311" t="s">
        <v>553</v>
      </c>
      <c r="G1624" s="311">
        <f t="shared" si="213"/>
        <v>0</v>
      </c>
      <c r="H1624" s="1154">
        <f t="shared" ca="1" si="212"/>
        <v>0</v>
      </c>
      <c r="I1624" s="311">
        <f t="shared" si="210"/>
        <v>6.2</v>
      </c>
      <c r="J1624" s="1151"/>
      <c r="AL1624"/>
      <c r="AM1624"/>
      <c r="AN1624"/>
      <c r="AO1624"/>
      <c r="AP1624"/>
      <c r="AQ1624" s="333"/>
      <c r="AR1624"/>
      <c r="AS1624"/>
      <c r="AT1624"/>
      <c r="AU1624"/>
    </row>
    <row r="1625" spans="1:47" ht="12.75" customHeight="1" x14ac:dyDescent="0.35">
      <c r="A1625" s="311">
        <f>FrontPage!$N$2</f>
        <v>1</v>
      </c>
      <c r="B1625" s="311" t="str">
        <f t="shared" si="211"/>
        <v>RO2347</v>
      </c>
      <c r="C1625" s="311">
        <f t="shared" si="209"/>
        <v>202526</v>
      </c>
      <c r="D1625" s="1148" t="s">
        <v>35</v>
      </c>
      <c r="E1625" s="311">
        <v>34</v>
      </c>
      <c r="F1625" s="311" t="s">
        <v>554</v>
      </c>
      <c r="G1625" s="311">
        <f t="shared" si="213"/>
        <v>0</v>
      </c>
      <c r="H1625" s="1154">
        <f t="shared" ca="1" si="212"/>
        <v>0</v>
      </c>
      <c r="I1625" s="311">
        <f t="shared" si="210"/>
        <v>7</v>
      </c>
      <c r="J1625" s="1151"/>
      <c r="AL1625"/>
      <c r="AM1625"/>
      <c r="AN1625"/>
      <c r="AO1625"/>
      <c r="AP1625"/>
      <c r="AQ1625" s="333"/>
      <c r="AR1625"/>
      <c r="AS1625"/>
      <c r="AT1625"/>
      <c r="AU1625"/>
    </row>
    <row r="1626" spans="1:47" ht="12.75" customHeight="1" x14ac:dyDescent="0.35">
      <c r="A1626" s="311">
        <f>FrontPage!$N$2</f>
        <v>1</v>
      </c>
      <c r="B1626" s="311" t="str">
        <f t="shared" si="211"/>
        <v>RO2348</v>
      </c>
      <c r="C1626" s="311">
        <f t="shared" si="209"/>
        <v>202526</v>
      </c>
      <c r="D1626" s="1148" t="s">
        <v>35</v>
      </c>
      <c r="E1626" s="311">
        <v>34</v>
      </c>
      <c r="F1626" s="311" t="s">
        <v>555</v>
      </c>
      <c r="G1626" s="311">
        <f t="shared" si="213"/>
        <v>0</v>
      </c>
      <c r="H1626" s="1154">
        <f t="shared" ca="1" si="212"/>
        <v>0</v>
      </c>
      <c r="I1626" s="311">
        <f t="shared" si="210"/>
        <v>8</v>
      </c>
      <c r="J1626" s="1151"/>
      <c r="AL1626"/>
      <c r="AM1626"/>
      <c r="AN1626"/>
      <c r="AO1626"/>
      <c r="AP1626"/>
      <c r="AQ1626" s="333"/>
      <c r="AR1626"/>
      <c r="AS1626"/>
      <c r="AT1626"/>
      <c r="AU1626"/>
    </row>
    <row r="1627" spans="1:47" ht="12.75" customHeight="1" x14ac:dyDescent="0.35">
      <c r="A1627" s="311">
        <f>FrontPage!$N$2</f>
        <v>1</v>
      </c>
      <c r="B1627" s="311" t="str">
        <f t="shared" si="211"/>
        <v>RO23410</v>
      </c>
      <c r="C1627" s="311">
        <f t="shared" si="209"/>
        <v>202526</v>
      </c>
      <c r="D1627" s="1148" t="s">
        <v>35</v>
      </c>
      <c r="E1627" s="311">
        <v>34</v>
      </c>
      <c r="F1627" s="311" t="s">
        <v>557</v>
      </c>
      <c r="G1627" s="311">
        <f t="shared" si="213"/>
        <v>0</v>
      </c>
      <c r="H1627" s="1154">
        <f t="shared" ca="1" si="212"/>
        <v>0</v>
      </c>
      <c r="I1627" s="311">
        <f t="shared" si="210"/>
        <v>10</v>
      </c>
      <c r="J1627" s="1151"/>
      <c r="AL1627"/>
      <c r="AM1627"/>
      <c r="AN1627"/>
      <c r="AO1627"/>
      <c r="AP1627"/>
      <c r="AQ1627" s="333"/>
      <c r="AR1627"/>
      <c r="AS1627"/>
      <c r="AT1627"/>
      <c r="AU1627"/>
    </row>
    <row r="1628" spans="1:47" ht="12.75" customHeight="1" x14ac:dyDescent="0.35">
      <c r="A1628" s="311">
        <f>FrontPage!$N$2</f>
        <v>1</v>
      </c>
      <c r="B1628" s="311" t="str">
        <f t="shared" si="211"/>
        <v>RO23411</v>
      </c>
      <c r="C1628" s="311">
        <f t="shared" si="209"/>
        <v>202526</v>
      </c>
      <c r="D1628" s="1148" t="s">
        <v>35</v>
      </c>
      <c r="E1628" s="311">
        <v>34</v>
      </c>
      <c r="F1628" s="311" t="s">
        <v>558</v>
      </c>
      <c r="G1628" s="311">
        <f t="shared" si="213"/>
        <v>0</v>
      </c>
      <c r="H1628" s="1154">
        <f t="shared" ca="1" si="212"/>
        <v>0</v>
      </c>
      <c r="I1628" s="311">
        <f t="shared" si="210"/>
        <v>11</v>
      </c>
      <c r="J1628" s="1151"/>
      <c r="AL1628"/>
      <c r="AM1628"/>
      <c r="AN1628"/>
      <c r="AO1628"/>
      <c r="AP1628"/>
      <c r="AQ1628" s="333"/>
      <c r="AR1628"/>
      <c r="AS1628"/>
      <c r="AT1628"/>
      <c r="AU1628"/>
    </row>
    <row r="1629" spans="1:47" ht="12.75" customHeight="1" x14ac:dyDescent="0.35">
      <c r="A1629" s="311">
        <f>FrontPage!$N$2</f>
        <v>1</v>
      </c>
      <c r="B1629" s="311" t="str">
        <f t="shared" si="211"/>
        <v>RO2351</v>
      </c>
      <c r="C1629" s="311">
        <f t="shared" si="209"/>
        <v>202526</v>
      </c>
      <c r="D1629" s="1148" t="s">
        <v>35</v>
      </c>
      <c r="E1629" s="311">
        <v>35</v>
      </c>
      <c r="F1629" s="311" t="s">
        <v>545</v>
      </c>
      <c r="G1629" s="311">
        <f t="shared" si="213"/>
        <v>0</v>
      </c>
      <c r="H1629" s="1154">
        <f t="shared" ca="1" si="212"/>
        <v>0</v>
      </c>
      <c r="I1629" s="311">
        <f t="shared" ref="I1629:I1686" si="214">VLOOKUP(F1629,CIndex,2,FALSE)</f>
        <v>1</v>
      </c>
      <c r="J1629" s="1151"/>
      <c r="AL1629"/>
      <c r="AM1629"/>
      <c r="AN1629"/>
      <c r="AO1629"/>
      <c r="AP1629"/>
      <c r="AQ1629" s="333"/>
      <c r="AR1629"/>
      <c r="AS1629"/>
      <c r="AT1629"/>
      <c r="AU1629"/>
    </row>
    <row r="1630" spans="1:47" ht="12.75" customHeight="1" x14ac:dyDescent="0.35">
      <c r="A1630" s="311">
        <f>FrontPage!$N$2</f>
        <v>1</v>
      </c>
      <c r="B1630" s="311" t="str">
        <f t="shared" si="211"/>
        <v>RO2352</v>
      </c>
      <c r="C1630" s="311">
        <f t="shared" si="209"/>
        <v>202526</v>
      </c>
      <c r="D1630" s="1148" t="s">
        <v>35</v>
      </c>
      <c r="E1630" s="311">
        <v>35</v>
      </c>
      <c r="F1630" s="311" t="s">
        <v>546</v>
      </c>
      <c r="G1630" s="311">
        <f t="shared" si="213"/>
        <v>0</v>
      </c>
      <c r="H1630" s="1154">
        <f t="shared" ca="1" si="212"/>
        <v>0</v>
      </c>
      <c r="I1630" s="311">
        <f t="shared" si="214"/>
        <v>2</v>
      </c>
      <c r="J1630" s="1151"/>
      <c r="AL1630"/>
      <c r="AM1630"/>
      <c r="AN1630"/>
      <c r="AO1630"/>
      <c r="AP1630"/>
      <c r="AQ1630" s="333"/>
      <c r="AR1630"/>
      <c r="AS1630"/>
      <c r="AT1630"/>
      <c r="AU1630"/>
    </row>
    <row r="1631" spans="1:47" ht="12.75" customHeight="1" x14ac:dyDescent="0.35">
      <c r="A1631" s="311">
        <f>FrontPage!$N$2</f>
        <v>1</v>
      </c>
      <c r="B1631" s="311" t="str">
        <f t="shared" ref="B1631:B1694" si="215">D1631&amp;E1631&amp;I1631</f>
        <v>RO2353</v>
      </c>
      <c r="C1631" s="311">
        <f t="shared" si="209"/>
        <v>202526</v>
      </c>
      <c r="D1631" s="1148" t="s">
        <v>35</v>
      </c>
      <c r="E1631" s="311">
        <v>35</v>
      </c>
      <c r="F1631" s="311" t="s">
        <v>549</v>
      </c>
      <c r="G1631" s="311">
        <f t="shared" si="213"/>
        <v>0</v>
      </c>
      <c r="H1631" s="1154">
        <f t="shared" ca="1" si="212"/>
        <v>0</v>
      </c>
      <c r="I1631" s="311">
        <f t="shared" si="214"/>
        <v>3</v>
      </c>
      <c r="J1631" s="1151"/>
      <c r="AL1631"/>
      <c r="AM1631"/>
      <c r="AN1631"/>
      <c r="AO1631"/>
      <c r="AP1631"/>
      <c r="AQ1631" s="333"/>
      <c r="AR1631"/>
      <c r="AS1631"/>
      <c r="AT1631"/>
      <c r="AU1631"/>
    </row>
    <row r="1632" spans="1:47" ht="12.75" customHeight="1" x14ac:dyDescent="0.35">
      <c r="A1632" s="311">
        <f>FrontPage!$N$2</f>
        <v>1</v>
      </c>
      <c r="B1632" s="311" t="str">
        <f t="shared" si="215"/>
        <v>RO2355</v>
      </c>
      <c r="C1632" s="311">
        <f t="shared" si="209"/>
        <v>202526</v>
      </c>
      <c r="D1632" s="1148" t="s">
        <v>35</v>
      </c>
      <c r="E1632" s="311">
        <v>35</v>
      </c>
      <c r="F1632" s="311" t="s">
        <v>551</v>
      </c>
      <c r="G1632" s="311">
        <f t="shared" si="213"/>
        <v>0</v>
      </c>
      <c r="H1632" s="1154">
        <f t="shared" ca="1" si="212"/>
        <v>0</v>
      </c>
      <c r="I1632" s="311">
        <f t="shared" si="214"/>
        <v>5</v>
      </c>
      <c r="J1632" s="1151"/>
      <c r="AL1632"/>
      <c r="AM1632"/>
      <c r="AN1632"/>
      <c r="AO1632"/>
      <c r="AP1632"/>
      <c r="AQ1632" s="333"/>
      <c r="AR1632"/>
      <c r="AS1632"/>
      <c r="AT1632"/>
      <c r="AU1632"/>
    </row>
    <row r="1633" spans="1:47" ht="12.75" customHeight="1" x14ac:dyDescent="0.35">
      <c r="A1633" s="311">
        <f>FrontPage!$N$2</f>
        <v>1</v>
      </c>
      <c r="B1633" s="311" t="str">
        <f t="shared" si="215"/>
        <v>RO2356.1</v>
      </c>
      <c r="C1633" s="311">
        <f t="shared" ref="C1633:C1696" si="216">year</f>
        <v>202526</v>
      </c>
      <c r="D1633" s="1148" t="s">
        <v>35</v>
      </c>
      <c r="E1633" s="311">
        <v>35</v>
      </c>
      <c r="F1633" s="311" t="s">
        <v>552</v>
      </c>
      <c r="G1633" s="311">
        <f t="shared" si="213"/>
        <v>0</v>
      </c>
      <c r="H1633" s="1154">
        <f t="shared" ca="1" si="212"/>
        <v>0</v>
      </c>
      <c r="I1633" s="311">
        <f t="shared" si="214"/>
        <v>6.1</v>
      </c>
      <c r="J1633" s="1151"/>
      <c r="AL1633"/>
      <c r="AM1633"/>
      <c r="AN1633"/>
      <c r="AO1633"/>
      <c r="AP1633"/>
      <c r="AQ1633" s="333"/>
      <c r="AR1633"/>
      <c r="AS1633"/>
      <c r="AT1633"/>
      <c r="AU1633"/>
    </row>
    <row r="1634" spans="1:47" ht="12.75" customHeight="1" x14ac:dyDescent="0.35">
      <c r="A1634" s="311">
        <f>FrontPage!$N$2</f>
        <v>1</v>
      </c>
      <c r="B1634" s="311" t="str">
        <f t="shared" si="215"/>
        <v>RO2356.2</v>
      </c>
      <c r="C1634" s="311">
        <f t="shared" si="216"/>
        <v>202526</v>
      </c>
      <c r="D1634" s="1148" t="s">
        <v>35</v>
      </c>
      <c r="E1634" s="311">
        <v>35</v>
      </c>
      <c r="F1634" s="311" t="s">
        <v>553</v>
      </c>
      <c r="G1634" s="311">
        <f t="shared" si="213"/>
        <v>0</v>
      </c>
      <c r="H1634" s="1154">
        <f t="shared" ca="1" si="212"/>
        <v>0</v>
      </c>
      <c r="I1634" s="311">
        <f t="shared" si="214"/>
        <v>6.2</v>
      </c>
      <c r="J1634" s="1151"/>
      <c r="AL1634"/>
      <c r="AM1634"/>
      <c r="AN1634"/>
      <c r="AO1634"/>
      <c r="AP1634"/>
      <c r="AQ1634" s="333"/>
      <c r="AR1634"/>
      <c r="AS1634"/>
      <c r="AT1634"/>
      <c r="AU1634"/>
    </row>
    <row r="1635" spans="1:47" ht="12.75" customHeight="1" x14ac:dyDescent="0.35">
      <c r="A1635" s="311">
        <f>FrontPage!$N$2</f>
        <v>1</v>
      </c>
      <c r="B1635" s="311" t="str">
        <f t="shared" si="215"/>
        <v>RO2357</v>
      </c>
      <c r="C1635" s="311">
        <f t="shared" si="216"/>
        <v>202526</v>
      </c>
      <c r="D1635" s="1148" t="s">
        <v>35</v>
      </c>
      <c r="E1635" s="311">
        <v>35</v>
      </c>
      <c r="F1635" s="311" t="s">
        <v>554</v>
      </c>
      <c r="G1635" s="311">
        <f t="shared" si="213"/>
        <v>0</v>
      </c>
      <c r="H1635" s="1154">
        <f t="shared" ca="1" si="212"/>
        <v>0</v>
      </c>
      <c r="I1635" s="311">
        <f t="shared" si="214"/>
        <v>7</v>
      </c>
      <c r="J1635" s="1151"/>
      <c r="AL1635"/>
      <c r="AM1635"/>
      <c r="AN1635"/>
      <c r="AO1635"/>
      <c r="AP1635"/>
      <c r="AQ1635" s="333"/>
      <c r="AR1635"/>
      <c r="AS1635"/>
      <c r="AT1635"/>
      <c r="AU1635"/>
    </row>
    <row r="1636" spans="1:47" ht="12.75" customHeight="1" x14ac:dyDescent="0.35">
      <c r="A1636" s="311">
        <f>FrontPage!$N$2</f>
        <v>1</v>
      </c>
      <c r="B1636" s="311" t="str">
        <f t="shared" si="215"/>
        <v>RO2358</v>
      </c>
      <c r="C1636" s="311">
        <f t="shared" si="216"/>
        <v>202526</v>
      </c>
      <c r="D1636" s="1148" t="s">
        <v>35</v>
      </c>
      <c r="E1636" s="311">
        <v>35</v>
      </c>
      <c r="F1636" s="311" t="s">
        <v>555</v>
      </c>
      <c r="G1636" s="311">
        <f t="shared" si="213"/>
        <v>0</v>
      </c>
      <c r="H1636" s="1154">
        <f t="shared" ca="1" si="212"/>
        <v>0</v>
      </c>
      <c r="I1636" s="311">
        <f t="shared" si="214"/>
        <v>8</v>
      </c>
      <c r="J1636" s="1151"/>
      <c r="AL1636"/>
      <c r="AM1636"/>
      <c r="AN1636"/>
      <c r="AO1636"/>
      <c r="AP1636"/>
      <c r="AQ1636" s="333"/>
      <c r="AR1636"/>
      <c r="AS1636"/>
      <c r="AT1636"/>
      <c r="AU1636"/>
    </row>
    <row r="1637" spans="1:47" ht="12.75" customHeight="1" x14ac:dyDescent="0.35">
      <c r="A1637" s="311">
        <f>FrontPage!$N$2</f>
        <v>1</v>
      </c>
      <c r="B1637" s="311" t="str">
        <f t="shared" si="215"/>
        <v>RO23510</v>
      </c>
      <c r="C1637" s="311">
        <f t="shared" si="216"/>
        <v>202526</v>
      </c>
      <c r="D1637" s="1148" t="s">
        <v>35</v>
      </c>
      <c r="E1637" s="311">
        <v>35</v>
      </c>
      <c r="F1637" s="311" t="s">
        <v>557</v>
      </c>
      <c r="G1637" s="311">
        <f t="shared" si="213"/>
        <v>0</v>
      </c>
      <c r="H1637" s="1154">
        <f t="shared" ca="1" si="212"/>
        <v>0</v>
      </c>
      <c r="I1637" s="311">
        <f t="shared" si="214"/>
        <v>10</v>
      </c>
      <c r="J1637" s="1151"/>
      <c r="AL1637"/>
      <c r="AM1637"/>
      <c r="AN1637"/>
      <c r="AO1637"/>
      <c r="AP1637"/>
      <c r="AQ1637" s="333"/>
      <c r="AR1637"/>
      <c r="AS1637"/>
      <c r="AT1637"/>
      <c r="AU1637"/>
    </row>
    <row r="1638" spans="1:47" ht="12.75" customHeight="1" x14ac:dyDescent="0.35">
      <c r="A1638" s="311">
        <f>FrontPage!$N$2</f>
        <v>1</v>
      </c>
      <c r="B1638" s="311" t="str">
        <f t="shared" si="215"/>
        <v>RO23511</v>
      </c>
      <c r="C1638" s="311">
        <f t="shared" si="216"/>
        <v>202526</v>
      </c>
      <c r="D1638" s="1148" t="s">
        <v>35</v>
      </c>
      <c r="E1638" s="311">
        <v>35</v>
      </c>
      <c r="F1638" s="311" t="s">
        <v>558</v>
      </c>
      <c r="G1638" s="311">
        <f t="shared" si="213"/>
        <v>0</v>
      </c>
      <c r="H1638" s="1154">
        <f t="shared" ca="1" si="212"/>
        <v>0</v>
      </c>
      <c r="I1638" s="311">
        <f t="shared" si="214"/>
        <v>11</v>
      </c>
      <c r="J1638" s="1151"/>
      <c r="AL1638"/>
      <c r="AM1638"/>
      <c r="AN1638"/>
      <c r="AO1638"/>
      <c r="AP1638"/>
      <c r="AQ1638" s="333"/>
      <c r="AR1638"/>
      <c r="AS1638"/>
      <c r="AT1638"/>
      <c r="AU1638"/>
    </row>
    <row r="1639" spans="1:47" ht="12.75" customHeight="1" x14ac:dyDescent="0.35">
      <c r="A1639" s="311">
        <f>FrontPage!$N$2</f>
        <v>1</v>
      </c>
      <c r="B1639" s="311" t="str">
        <f t="shared" si="215"/>
        <v>RO23612</v>
      </c>
      <c r="C1639" s="311">
        <f t="shared" si="216"/>
        <v>202526</v>
      </c>
      <c r="D1639" s="1148" t="s">
        <v>35</v>
      </c>
      <c r="E1639" s="311">
        <v>36</v>
      </c>
      <c r="F1639" s="311" t="s">
        <v>8</v>
      </c>
      <c r="G1639" s="311">
        <f t="shared" si="213"/>
        <v>0</v>
      </c>
      <c r="H1639" s="1154">
        <f t="shared" ca="1" si="212"/>
        <v>0</v>
      </c>
      <c r="I1639" s="311">
        <f t="shared" si="214"/>
        <v>12</v>
      </c>
      <c r="J1639" s="1151"/>
      <c r="AL1639"/>
      <c r="AM1639"/>
      <c r="AN1639"/>
      <c r="AO1639"/>
      <c r="AP1639"/>
      <c r="AQ1639" s="333"/>
      <c r="AR1639"/>
      <c r="AS1639"/>
      <c r="AT1639"/>
      <c r="AU1639"/>
    </row>
    <row r="1640" spans="1:47" ht="12.75" customHeight="1" x14ac:dyDescent="0.35">
      <c r="A1640" s="311">
        <f>FrontPage!$N$2</f>
        <v>1</v>
      </c>
      <c r="B1640" s="311" t="str">
        <f t="shared" si="215"/>
        <v>RO31.11.1</v>
      </c>
      <c r="C1640" s="311">
        <f t="shared" si="216"/>
        <v>202526</v>
      </c>
      <c r="D1640" s="1148" t="s">
        <v>6</v>
      </c>
      <c r="E1640" s="311">
        <v>1.1000000000000001</v>
      </c>
      <c r="F1640" s="311" t="s">
        <v>547</v>
      </c>
      <c r="G1640" s="311">
        <f t="shared" si="213"/>
        <v>0</v>
      </c>
      <c r="H1640" s="1155">
        <f t="shared" ca="1" si="212"/>
        <v>0</v>
      </c>
      <c r="I1640" s="311">
        <f t="shared" si="214"/>
        <v>1.1000000000000001</v>
      </c>
      <c r="J1640" s="1151"/>
      <c r="AL1640"/>
      <c r="AM1640"/>
      <c r="AN1640"/>
      <c r="AO1640"/>
      <c r="AP1640"/>
      <c r="AQ1640" s="333"/>
      <c r="AR1640"/>
      <c r="AS1640"/>
      <c r="AT1640"/>
      <c r="AU1640"/>
    </row>
    <row r="1641" spans="1:47" ht="12.75" customHeight="1" x14ac:dyDescent="0.35">
      <c r="A1641" s="311">
        <f>FrontPage!$N$2</f>
        <v>1</v>
      </c>
      <c r="B1641" s="311" t="str">
        <f t="shared" si="215"/>
        <v>RO31.11.2</v>
      </c>
      <c r="C1641" s="311">
        <f t="shared" si="216"/>
        <v>202526</v>
      </c>
      <c r="D1641" s="1148" t="s">
        <v>6</v>
      </c>
      <c r="E1641" s="311">
        <v>1.1000000000000001</v>
      </c>
      <c r="F1641" s="311" t="s">
        <v>548</v>
      </c>
      <c r="G1641" s="311">
        <f t="shared" si="213"/>
        <v>0</v>
      </c>
      <c r="H1641" s="1155">
        <f t="shared" ca="1" si="212"/>
        <v>0</v>
      </c>
      <c r="I1641" s="311">
        <f t="shared" si="214"/>
        <v>1.2</v>
      </c>
      <c r="J1641" s="1151"/>
      <c r="AL1641"/>
      <c r="AM1641"/>
      <c r="AN1641"/>
      <c r="AO1641"/>
      <c r="AP1641"/>
      <c r="AQ1641" s="333"/>
      <c r="AR1641"/>
      <c r="AS1641"/>
      <c r="AT1641"/>
      <c r="AU1641"/>
    </row>
    <row r="1642" spans="1:47" ht="12.75" customHeight="1" x14ac:dyDescent="0.35">
      <c r="A1642" s="311">
        <f>FrontPage!$N$2</f>
        <v>1</v>
      </c>
      <c r="B1642" s="311" t="str">
        <f t="shared" si="215"/>
        <v>RO31.12</v>
      </c>
      <c r="C1642" s="311">
        <f t="shared" si="216"/>
        <v>202526</v>
      </c>
      <c r="D1642" s="1148" t="s">
        <v>6</v>
      </c>
      <c r="E1642" s="311">
        <v>1.1000000000000001</v>
      </c>
      <c r="F1642" s="311" t="s">
        <v>546</v>
      </c>
      <c r="G1642" s="311">
        <f t="shared" si="213"/>
        <v>0</v>
      </c>
      <c r="H1642" s="1155">
        <f t="shared" ca="1" si="212"/>
        <v>0</v>
      </c>
      <c r="I1642" s="311">
        <f t="shared" si="214"/>
        <v>2</v>
      </c>
      <c r="J1642" s="1151"/>
      <c r="AL1642"/>
      <c r="AM1642"/>
      <c r="AN1642"/>
      <c r="AO1642"/>
      <c r="AP1642"/>
      <c r="AQ1642" s="333"/>
      <c r="AR1642"/>
      <c r="AS1642"/>
      <c r="AT1642"/>
      <c r="AU1642"/>
    </row>
    <row r="1643" spans="1:47" ht="12.75" customHeight="1" x14ac:dyDescent="0.35">
      <c r="A1643" s="311">
        <f>FrontPage!$N$2</f>
        <v>1</v>
      </c>
      <c r="B1643" s="311" t="str">
        <f t="shared" si="215"/>
        <v>RO31.13</v>
      </c>
      <c r="C1643" s="311">
        <f t="shared" si="216"/>
        <v>202526</v>
      </c>
      <c r="D1643" s="1148" t="s">
        <v>6</v>
      </c>
      <c r="E1643" s="311">
        <v>1.1000000000000001</v>
      </c>
      <c r="F1643" s="311" t="s">
        <v>549</v>
      </c>
      <c r="G1643" s="311">
        <f t="shared" si="213"/>
        <v>0</v>
      </c>
      <c r="H1643" s="1155">
        <f t="shared" ca="1" si="212"/>
        <v>0</v>
      </c>
      <c r="I1643" s="311">
        <f t="shared" si="214"/>
        <v>3</v>
      </c>
      <c r="J1643" s="1151"/>
      <c r="AL1643"/>
      <c r="AM1643"/>
      <c r="AN1643"/>
      <c r="AO1643"/>
      <c r="AP1643"/>
      <c r="AQ1643" s="333"/>
      <c r="AR1643"/>
      <c r="AS1643"/>
      <c r="AT1643"/>
      <c r="AU1643"/>
    </row>
    <row r="1644" spans="1:47" ht="12.75" customHeight="1" x14ac:dyDescent="0.35">
      <c r="A1644" s="311">
        <f>FrontPage!$N$2</f>
        <v>1</v>
      </c>
      <c r="B1644" s="311" t="str">
        <f t="shared" si="215"/>
        <v>RO31.15</v>
      </c>
      <c r="C1644" s="311">
        <f t="shared" si="216"/>
        <v>202526</v>
      </c>
      <c r="D1644" s="1148" t="s">
        <v>6</v>
      </c>
      <c r="E1644" s="311">
        <v>1.1000000000000001</v>
      </c>
      <c r="F1644" s="311" t="s">
        <v>551</v>
      </c>
      <c r="G1644" s="311">
        <f t="shared" si="213"/>
        <v>0</v>
      </c>
      <c r="H1644" s="1155">
        <f t="shared" ca="1" si="212"/>
        <v>0</v>
      </c>
      <c r="I1644" s="311">
        <f t="shared" si="214"/>
        <v>5</v>
      </c>
      <c r="J1644" s="1151"/>
      <c r="AL1644"/>
      <c r="AM1644"/>
      <c r="AN1644"/>
      <c r="AO1644"/>
      <c r="AP1644"/>
      <c r="AQ1644" s="333"/>
      <c r="AR1644"/>
      <c r="AS1644"/>
      <c r="AT1644"/>
      <c r="AU1644"/>
    </row>
    <row r="1645" spans="1:47" ht="12.75" customHeight="1" x14ac:dyDescent="0.35">
      <c r="A1645" s="311">
        <f>FrontPage!$N$2</f>
        <v>1</v>
      </c>
      <c r="B1645" s="311" t="str">
        <f t="shared" si="215"/>
        <v>RO31.16.1</v>
      </c>
      <c r="C1645" s="311">
        <f t="shared" si="216"/>
        <v>202526</v>
      </c>
      <c r="D1645" s="1148" t="s">
        <v>6</v>
      </c>
      <c r="E1645" s="311">
        <v>1.1000000000000001</v>
      </c>
      <c r="F1645" s="311" t="s">
        <v>552</v>
      </c>
      <c r="G1645" s="311">
        <f t="shared" si="213"/>
        <v>0</v>
      </c>
      <c r="H1645" s="1155">
        <f t="shared" ref="H1645:H1708" ca="1" si="217">IF(UANumber = 0,0,IF(VLOOKUP(E1645,INDIRECT("_"&amp;D1645),MATCH(F1645,INDIRECT("_"&amp;D1645&amp;$I$2),0),FALSE)="",0,VLOOKUP(E1645,INDIRECT("_"&amp;D1645),MATCH(F1645,INDIRECT("_"&amp;D1645&amp;$I$2),0),FALSE)))</f>
        <v>0</v>
      </c>
      <c r="I1645" s="311">
        <f t="shared" si="214"/>
        <v>6.1</v>
      </c>
      <c r="J1645" s="1151"/>
      <c r="AL1645"/>
      <c r="AM1645"/>
      <c r="AN1645"/>
      <c r="AO1645"/>
      <c r="AP1645"/>
      <c r="AQ1645" s="333"/>
      <c r="AR1645"/>
      <c r="AS1645"/>
      <c r="AT1645"/>
      <c r="AU1645"/>
    </row>
    <row r="1646" spans="1:47" ht="12.75" customHeight="1" x14ac:dyDescent="0.35">
      <c r="A1646" s="311">
        <f>FrontPage!$N$2</f>
        <v>1</v>
      </c>
      <c r="B1646" s="311" t="str">
        <f t="shared" si="215"/>
        <v>RO31.16.2</v>
      </c>
      <c r="C1646" s="311">
        <f t="shared" si="216"/>
        <v>202526</v>
      </c>
      <c r="D1646" s="1148" t="s">
        <v>6</v>
      </c>
      <c r="E1646" s="311">
        <v>1.1000000000000001</v>
      </c>
      <c r="F1646" s="311" t="s">
        <v>553</v>
      </c>
      <c r="G1646" s="311">
        <f t="shared" si="213"/>
        <v>0</v>
      </c>
      <c r="H1646" s="1155">
        <f t="shared" ca="1" si="217"/>
        <v>0</v>
      </c>
      <c r="I1646" s="311">
        <f t="shared" si="214"/>
        <v>6.2</v>
      </c>
      <c r="J1646" s="1151"/>
      <c r="AL1646"/>
      <c r="AM1646"/>
      <c r="AN1646"/>
      <c r="AO1646"/>
      <c r="AP1646"/>
      <c r="AQ1646" s="333"/>
      <c r="AR1646"/>
      <c r="AS1646"/>
      <c r="AT1646"/>
      <c r="AU1646"/>
    </row>
    <row r="1647" spans="1:47" ht="12.75" customHeight="1" x14ac:dyDescent="0.35">
      <c r="A1647" s="311">
        <f>FrontPage!$N$2</f>
        <v>1</v>
      </c>
      <c r="B1647" s="311" t="str">
        <f t="shared" si="215"/>
        <v>RO31.17</v>
      </c>
      <c r="C1647" s="311">
        <f t="shared" si="216"/>
        <v>202526</v>
      </c>
      <c r="D1647" s="1148" t="s">
        <v>6</v>
      </c>
      <c r="E1647" s="311">
        <v>1.1000000000000001</v>
      </c>
      <c r="F1647" s="311" t="s">
        <v>554</v>
      </c>
      <c r="G1647" s="311">
        <f t="shared" si="213"/>
        <v>0</v>
      </c>
      <c r="H1647" s="1155">
        <f t="shared" ca="1" si="217"/>
        <v>0</v>
      </c>
      <c r="I1647" s="311">
        <f t="shared" si="214"/>
        <v>7</v>
      </c>
      <c r="J1647" s="1151"/>
      <c r="AL1647"/>
      <c r="AM1647"/>
      <c r="AN1647"/>
      <c r="AO1647"/>
      <c r="AP1647"/>
      <c r="AQ1647" s="333"/>
      <c r="AR1647"/>
      <c r="AS1647"/>
      <c r="AT1647"/>
      <c r="AU1647"/>
    </row>
    <row r="1648" spans="1:47" ht="12.75" customHeight="1" x14ac:dyDescent="0.35">
      <c r="A1648" s="311">
        <f>FrontPage!$N$2</f>
        <v>1</v>
      </c>
      <c r="B1648" s="311" t="str">
        <f t="shared" si="215"/>
        <v>RO31.18</v>
      </c>
      <c r="C1648" s="311">
        <f t="shared" si="216"/>
        <v>202526</v>
      </c>
      <c r="D1648" s="1148" t="s">
        <v>6</v>
      </c>
      <c r="E1648" s="311">
        <v>1.1000000000000001</v>
      </c>
      <c r="F1648" s="311" t="s">
        <v>555</v>
      </c>
      <c r="G1648" s="311">
        <f t="shared" si="213"/>
        <v>0</v>
      </c>
      <c r="H1648" s="1155">
        <f t="shared" ca="1" si="217"/>
        <v>0</v>
      </c>
      <c r="I1648" s="311">
        <f t="shared" si="214"/>
        <v>8</v>
      </c>
      <c r="J1648" s="1151"/>
      <c r="AL1648"/>
      <c r="AM1648"/>
      <c r="AN1648"/>
      <c r="AO1648"/>
      <c r="AP1648"/>
      <c r="AQ1648" s="333"/>
      <c r="AR1648"/>
      <c r="AS1648"/>
      <c r="AT1648"/>
      <c r="AU1648"/>
    </row>
    <row r="1649" spans="1:47" ht="12.75" customHeight="1" x14ac:dyDescent="0.35">
      <c r="A1649" s="311">
        <f>FrontPage!$N$2</f>
        <v>1</v>
      </c>
      <c r="B1649" s="311" t="str">
        <f t="shared" si="215"/>
        <v>RO31.110</v>
      </c>
      <c r="C1649" s="311">
        <f t="shared" si="216"/>
        <v>202526</v>
      </c>
      <c r="D1649" s="1148" t="s">
        <v>6</v>
      </c>
      <c r="E1649" s="311">
        <v>1.1000000000000001</v>
      </c>
      <c r="F1649" s="311" t="s">
        <v>557</v>
      </c>
      <c r="G1649" s="311">
        <f t="shared" si="213"/>
        <v>0</v>
      </c>
      <c r="H1649" s="1155">
        <f t="shared" ca="1" si="217"/>
        <v>0</v>
      </c>
      <c r="I1649" s="311">
        <f t="shared" si="214"/>
        <v>10</v>
      </c>
      <c r="J1649" s="1151"/>
      <c r="AL1649"/>
      <c r="AM1649"/>
      <c r="AN1649"/>
      <c r="AO1649"/>
      <c r="AP1649"/>
      <c r="AQ1649" s="333"/>
      <c r="AR1649"/>
      <c r="AS1649"/>
      <c r="AT1649"/>
      <c r="AU1649"/>
    </row>
    <row r="1650" spans="1:47" ht="12.75" customHeight="1" x14ac:dyDescent="0.35">
      <c r="A1650" s="311">
        <f>FrontPage!$N$2</f>
        <v>1</v>
      </c>
      <c r="B1650" s="311" t="str">
        <f t="shared" si="215"/>
        <v>RO31.111</v>
      </c>
      <c r="C1650" s="311">
        <f t="shared" si="216"/>
        <v>202526</v>
      </c>
      <c r="D1650" s="1148" t="s">
        <v>6</v>
      </c>
      <c r="E1650" s="311">
        <v>1.1000000000000001</v>
      </c>
      <c r="F1650" s="311" t="s">
        <v>558</v>
      </c>
      <c r="G1650" s="311">
        <f t="shared" si="213"/>
        <v>0</v>
      </c>
      <c r="H1650" s="1155">
        <f t="shared" ca="1" si="217"/>
        <v>0</v>
      </c>
      <c r="I1650" s="311">
        <f t="shared" si="214"/>
        <v>11</v>
      </c>
      <c r="J1650" s="1151"/>
      <c r="AL1650"/>
      <c r="AM1650"/>
      <c r="AN1650"/>
      <c r="AO1650"/>
      <c r="AP1650"/>
      <c r="AQ1650" s="333"/>
      <c r="AR1650"/>
      <c r="AS1650"/>
      <c r="AT1650"/>
      <c r="AU1650"/>
    </row>
    <row r="1651" spans="1:47" ht="12.75" customHeight="1" x14ac:dyDescent="0.35">
      <c r="A1651" s="311">
        <f>FrontPage!$N$2</f>
        <v>1</v>
      </c>
      <c r="B1651" s="311" t="str">
        <f t="shared" si="215"/>
        <v>RO361.1</v>
      </c>
      <c r="C1651" s="311">
        <f t="shared" si="216"/>
        <v>202526</v>
      </c>
      <c r="D1651" s="1148" t="s">
        <v>6</v>
      </c>
      <c r="E1651" s="311">
        <v>6</v>
      </c>
      <c r="F1651" s="311" t="s">
        <v>547</v>
      </c>
      <c r="G1651" s="311">
        <f t="shared" ref="G1651:G1663" si="218">UANumber</f>
        <v>0</v>
      </c>
      <c r="H1651" s="1155">
        <f t="shared" ca="1" si="217"/>
        <v>0</v>
      </c>
      <c r="I1651" s="311">
        <f t="shared" si="214"/>
        <v>1.1000000000000001</v>
      </c>
      <c r="J1651" s="1151"/>
      <c r="AL1651"/>
      <c r="AM1651"/>
      <c r="AN1651"/>
      <c r="AO1651"/>
      <c r="AP1651"/>
      <c r="AQ1651" s="333"/>
      <c r="AR1651"/>
      <c r="AS1651"/>
      <c r="AT1651"/>
      <c r="AU1651"/>
    </row>
    <row r="1652" spans="1:47" ht="12.75" customHeight="1" x14ac:dyDescent="0.35">
      <c r="A1652" s="311">
        <f>FrontPage!$N$2</f>
        <v>1</v>
      </c>
      <c r="B1652" s="311" t="str">
        <f t="shared" si="215"/>
        <v>RO361.2</v>
      </c>
      <c r="C1652" s="311">
        <f t="shared" si="216"/>
        <v>202526</v>
      </c>
      <c r="D1652" s="1148" t="s">
        <v>6</v>
      </c>
      <c r="E1652" s="311">
        <v>6</v>
      </c>
      <c r="F1652" s="311" t="s">
        <v>548</v>
      </c>
      <c r="G1652" s="311">
        <f t="shared" si="218"/>
        <v>0</v>
      </c>
      <c r="H1652" s="1155">
        <f t="shared" ca="1" si="217"/>
        <v>0</v>
      </c>
      <c r="I1652" s="311">
        <f t="shared" si="214"/>
        <v>1.2</v>
      </c>
      <c r="J1652" s="1151"/>
      <c r="AL1652"/>
      <c r="AM1652"/>
      <c r="AN1652"/>
      <c r="AO1652"/>
      <c r="AP1652"/>
      <c r="AQ1652" s="333"/>
      <c r="AR1652"/>
      <c r="AS1652"/>
      <c r="AT1652"/>
      <c r="AU1652"/>
    </row>
    <row r="1653" spans="1:47" ht="12.75" customHeight="1" x14ac:dyDescent="0.35">
      <c r="A1653" s="311">
        <f>FrontPage!$N$2</f>
        <v>1</v>
      </c>
      <c r="B1653" s="311" t="str">
        <f t="shared" si="215"/>
        <v>RO362</v>
      </c>
      <c r="C1653" s="311">
        <f t="shared" si="216"/>
        <v>202526</v>
      </c>
      <c r="D1653" s="1148" t="s">
        <v>6</v>
      </c>
      <c r="E1653" s="311">
        <v>6</v>
      </c>
      <c r="F1653" s="311" t="s">
        <v>546</v>
      </c>
      <c r="G1653" s="311">
        <f t="shared" si="218"/>
        <v>0</v>
      </c>
      <c r="H1653" s="1155">
        <f t="shared" ca="1" si="217"/>
        <v>0</v>
      </c>
      <c r="I1653" s="311">
        <f t="shared" si="214"/>
        <v>2</v>
      </c>
      <c r="J1653" s="1151"/>
      <c r="AL1653"/>
      <c r="AM1653"/>
      <c r="AN1653"/>
      <c r="AO1653"/>
      <c r="AP1653"/>
      <c r="AQ1653" s="333"/>
      <c r="AR1653"/>
      <c r="AS1653"/>
      <c r="AT1653"/>
      <c r="AU1653"/>
    </row>
    <row r="1654" spans="1:47" ht="12.75" customHeight="1" x14ac:dyDescent="0.35">
      <c r="A1654" s="311">
        <f>FrontPage!$N$2</f>
        <v>1</v>
      </c>
      <c r="B1654" s="311" t="str">
        <f t="shared" si="215"/>
        <v>RO363</v>
      </c>
      <c r="C1654" s="311">
        <f t="shared" si="216"/>
        <v>202526</v>
      </c>
      <c r="D1654" s="1148" t="s">
        <v>6</v>
      </c>
      <c r="E1654" s="311">
        <v>6</v>
      </c>
      <c r="F1654" s="311" t="s">
        <v>549</v>
      </c>
      <c r="G1654" s="311">
        <f t="shared" si="218"/>
        <v>0</v>
      </c>
      <c r="H1654" s="1155">
        <f t="shared" ca="1" si="217"/>
        <v>0</v>
      </c>
      <c r="I1654" s="311">
        <f t="shared" si="214"/>
        <v>3</v>
      </c>
      <c r="J1654" s="1151"/>
      <c r="AL1654"/>
      <c r="AM1654"/>
      <c r="AN1654"/>
      <c r="AO1654"/>
      <c r="AP1654"/>
      <c r="AQ1654" s="333"/>
      <c r="AR1654"/>
      <c r="AS1654"/>
      <c r="AT1654"/>
      <c r="AU1654"/>
    </row>
    <row r="1655" spans="1:47" ht="12.75" customHeight="1" x14ac:dyDescent="0.35">
      <c r="A1655" s="311">
        <f>FrontPage!$N$2</f>
        <v>1</v>
      </c>
      <c r="B1655" s="311" t="str">
        <f t="shared" si="215"/>
        <v>RO365</v>
      </c>
      <c r="C1655" s="311">
        <f t="shared" si="216"/>
        <v>202526</v>
      </c>
      <c r="D1655" s="1148" t="s">
        <v>6</v>
      </c>
      <c r="E1655" s="311">
        <v>6</v>
      </c>
      <c r="F1655" s="311" t="s">
        <v>551</v>
      </c>
      <c r="G1655" s="311">
        <f t="shared" si="218"/>
        <v>0</v>
      </c>
      <c r="H1655" s="1155">
        <f t="shared" ca="1" si="217"/>
        <v>0</v>
      </c>
      <c r="I1655" s="311">
        <f t="shared" si="214"/>
        <v>5</v>
      </c>
      <c r="J1655" s="1151"/>
      <c r="AL1655"/>
      <c r="AM1655"/>
      <c r="AN1655"/>
      <c r="AO1655"/>
      <c r="AP1655"/>
      <c r="AQ1655" s="333"/>
      <c r="AR1655"/>
      <c r="AS1655"/>
      <c r="AT1655"/>
      <c r="AU1655"/>
    </row>
    <row r="1656" spans="1:47" ht="12.75" customHeight="1" x14ac:dyDescent="0.35">
      <c r="A1656" s="311">
        <f>FrontPage!$N$2</f>
        <v>1</v>
      </c>
      <c r="B1656" s="311" t="str">
        <f t="shared" si="215"/>
        <v>RO366.1</v>
      </c>
      <c r="C1656" s="311">
        <f t="shared" si="216"/>
        <v>202526</v>
      </c>
      <c r="D1656" s="1148" t="s">
        <v>6</v>
      </c>
      <c r="E1656" s="311">
        <v>6</v>
      </c>
      <c r="F1656" s="311" t="s">
        <v>552</v>
      </c>
      <c r="G1656" s="311">
        <f t="shared" si="218"/>
        <v>0</v>
      </c>
      <c r="H1656" s="1155">
        <f t="shared" ca="1" si="217"/>
        <v>0</v>
      </c>
      <c r="I1656" s="311">
        <f t="shared" si="214"/>
        <v>6.1</v>
      </c>
      <c r="J1656" s="1151"/>
      <c r="AL1656"/>
      <c r="AM1656"/>
      <c r="AN1656"/>
      <c r="AO1656"/>
      <c r="AP1656"/>
      <c r="AQ1656" s="333"/>
      <c r="AR1656"/>
      <c r="AS1656"/>
      <c r="AT1656"/>
      <c r="AU1656"/>
    </row>
    <row r="1657" spans="1:47" ht="12.75" customHeight="1" x14ac:dyDescent="0.35">
      <c r="A1657" s="311">
        <f>FrontPage!$N$2</f>
        <v>1</v>
      </c>
      <c r="B1657" s="311" t="str">
        <f t="shared" si="215"/>
        <v>RO366.2</v>
      </c>
      <c r="C1657" s="311">
        <f t="shared" si="216"/>
        <v>202526</v>
      </c>
      <c r="D1657" s="1148" t="s">
        <v>6</v>
      </c>
      <c r="E1657" s="311">
        <v>6</v>
      </c>
      <c r="F1657" s="311" t="s">
        <v>553</v>
      </c>
      <c r="G1657" s="311">
        <f t="shared" si="218"/>
        <v>0</v>
      </c>
      <c r="H1657" s="1155">
        <f t="shared" ca="1" si="217"/>
        <v>0</v>
      </c>
      <c r="I1657" s="311">
        <f t="shared" si="214"/>
        <v>6.2</v>
      </c>
      <c r="J1657" s="1151"/>
      <c r="AL1657"/>
      <c r="AM1657"/>
      <c r="AN1657"/>
      <c r="AO1657"/>
      <c r="AP1657"/>
      <c r="AQ1657" s="333"/>
      <c r="AR1657"/>
      <c r="AS1657"/>
      <c r="AT1657"/>
      <c r="AU1657"/>
    </row>
    <row r="1658" spans="1:47" ht="12.75" customHeight="1" x14ac:dyDescent="0.35">
      <c r="A1658" s="311">
        <f>FrontPage!$N$2</f>
        <v>1</v>
      </c>
      <c r="B1658" s="311" t="str">
        <f t="shared" si="215"/>
        <v>RO367</v>
      </c>
      <c r="C1658" s="311">
        <f t="shared" si="216"/>
        <v>202526</v>
      </c>
      <c r="D1658" s="1148" t="s">
        <v>6</v>
      </c>
      <c r="E1658" s="311">
        <v>6</v>
      </c>
      <c r="F1658" s="311" t="s">
        <v>554</v>
      </c>
      <c r="G1658" s="311">
        <f t="shared" si="218"/>
        <v>0</v>
      </c>
      <c r="H1658" s="1155">
        <f t="shared" ca="1" si="217"/>
        <v>0</v>
      </c>
      <c r="I1658" s="311">
        <f t="shared" si="214"/>
        <v>7</v>
      </c>
      <c r="J1658" s="1151"/>
      <c r="AL1658"/>
      <c r="AM1658"/>
      <c r="AN1658"/>
      <c r="AO1658"/>
      <c r="AP1658"/>
      <c r="AQ1658" s="333"/>
      <c r="AR1658"/>
      <c r="AS1658"/>
      <c r="AT1658"/>
      <c r="AU1658"/>
    </row>
    <row r="1659" spans="1:47" ht="12.75" customHeight="1" x14ac:dyDescent="0.35">
      <c r="A1659" s="311">
        <f>FrontPage!$N$2</f>
        <v>1</v>
      </c>
      <c r="B1659" s="311" t="str">
        <f t="shared" si="215"/>
        <v>RO368</v>
      </c>
      <c r="C1659" s="311">
        <f t="shared" si="216"/>
        <v>202526</v>
      </c>
      <c r="D1659" s="1148" t="s">
        <v>6</v>
      </c>
      <c r="E1659" s="311">
        <v>6</v>
      </c>
      <c r="F1659" s="311" t="s">
        <v>555</v>
      </c>
      <c r="G1659" s="311">
        <f t="shared" si="218"/>
        <v>0</v>
      </c>
      <c r="H1659" s="1155">
        <f t="shared" ca="1" si="217"/>
        <v>0</v>
      </c>
      <c r="I1659" s="311">
        <f t="shared" si="214"/>
        <v>8</v>
      </c>
      <c r="J1659" s="1151"/>
      <c r="AL1659"/>
      <c r="AM1659"/>
      <c r="AN1659"/>
      <c r="AO1659"/>
      <c r="AP1659"/>
      <c r="AQ1659" s="333"/>
      <c r="AR1659"/>
      <c r="AS1659"/>
      <c r="AT1659"/>
      <c r="AU1659"/>
    </row>
    <row r="1660" spans="1:47" ht="12.75" customHeight="1" x14ac:dyDescent="0.35">
      <c r="A1660" s="311">
        <f>FrontPage!$N$2</f>
        <v>1</v>
      </c>
      <c r="B1660" s="311" t="str">
        <f t="shared" si="215"/>
        <v>RO3610</v>
      </c>
      <c r="C1660" s="311">
        <f t="shared" si="216"/>
        <v>202526</v>
      </c>
      <c r="D1660" s="1148" t="s">
        <v>6</v>
      </c>
      <c r="E1660" s="311">
        <v>6</v>
      </c>
      <c r="F1660" s="311" t="s">
        <v>557</v>
      </c>
      <c r="G1660" s="311">
        <f t="shared" si="218"/>
        <v>0</v>
      </c>
      <c r="H1660" s="1155">
        <f t="shared" ca="1" si="217"/>
        <v>0</v>
      </c>
      <c r="I1660" s="311">
        <f t="shared" si="214"/>
        <v>10</v>
      </c>
      <c r="J1660" s="1151"/>
      <c r="AL1660"/>
      <c r="AM1660"/>
      <c r="AN1660"/>
      <c r="AO1660"/>
      <c r="AP1660"/>
      <c r="AQ1660" s="333"/>
      <c r="AR1660"/>
      <c r="AS1660"/>
      <c r="AT1660"/>
      <c r="AU1660"/>
    </row>
    <row r="1661" spans="1:47" ht="12.75" customHeight="1" x14ac:dyDescent="0.35">
      <c r="A1661" s="311">
        <f>FrontPage!$N$2</f>
        <v>1</v>
      </c>
      <c r="B1661" s="311" t="str">
        <f t="shared" si="215"/>
        <v>RO3611</v>
      </c>
      <c r="C1661" s="311">
        <f t="shared" si="216"/>
        <v>202526</v>
      </c>
      <c r="D1661" s="1148" t="s">
        <v>6</v>
      </c>
      <c r="E1661" s="311">
        <v>6</v>
      </c>
      <c r="F1661" s="311" t="s">
        <v>558</v>
      </c>
      <c r="G1661" s="311">
        <f t="shared" si="218"/>
        <v>0</v>
      </c>
      <c r="H1661" s="1155">
        <f t="shared" ca="1" si="217"/>
        <v>0</v>
      </c>
      <c r="I1661" s="311">
        <f t="shared" si="214"/>
        <v>11</v>
      </c>
      <c r="J1661" s="1151"/>
      <c r="AL1661"/>
      <c r="AM1661"/>
      <c r="AN1661"/>
      <c r="AO1661"/>
      <c r="AP1661"/>
      <c r="AQ1661" s="333"/>
      <c r="AR1661"/>
      <c r="AS1661"/>
      <c r="AT1661"/>
      <c r="AU1661"/>
    </row>
    <row r="1662" spans="1:47" ht="12.75" customHeight="1" x14ac:dyDescent="0.35">
      <c r="A1662" s="311">
        <f>FrontPage!$N$2</f>
        <v>1</v>
      </c>
      <c r="B1662" s="311" t="str">
        <f t="shared" si="215"/>
        <v>RO381.1</v>
      </c>
      <c r="C1662" s="311">
        <f t="shared" si="216"/>
        <v>202526</v>
      </c>
      <c r="D1662" s="1148" t="s">
        <v>6</v>
      </c>
      <c r="E1662" s="311">
        <v>8</v>
      </c>
      <c r="F1662" s="311" t="s">
        <v>547</v>
      </c>
      <c r="G1662" s="311">
        <f t="shared" si="218"/>
        <v>0</v>
      </c>
      <c r="H1662" s="1155">
        <f t="shared" ca="1" si="217"/>
        <v>0</v>
      </c>
      <c r="I1662" s="311">
        <f t="shared" si="214"/>
        <v>1.1000000000000001</v>
      </c>
      <c r="J1662" s="1151"/>
      <c r="AL1662"/>
      <c r="AM1662"/>
      <c r="AN1662"/>
      <c r="AO1662"/>
      <c r="AP1662"/>
      <c r="AQ1662" s="333"/>
      <c r="AR1662"/>
      <c r="AS1662"/>
      <c r="AT1662"/>
      <c r="AU1662"/>
    </row>
    <row r="1663" spans="1:47" ht="12.75" customHeight="1" x14ac:dyDescent="0.35">
      <c r="A1663" s="311">
        <f>FrontPage!$N$2</f>
        <v>1</v>
      </c>
      <c r="B1663" s="311" t="str">
        <f t="shared" si="215"/>
        <v>RO381.2</v>
      </c>
      <c r="C1663" s="311">
        <f t="shared" si="216"/>
        <v>202526</v>
      </c>
      <c r="D1663" s="1148" t="s">
        <v>6</v>
      </c>
      <c r="E1663" s="311">
        <v>8</v>
      </c>
      <c r="F1663" s="311" t="s">
        <v>548</v>
      </c>
      <c r="G1663" s="311">
        <f t="shared" si="218"/>
        <v>0</v>
      </c>
      <c r="H1663" s="1155">
        <f t="shared" ca="1" si="217"/>
        <v>0</v>
      </c>
      <c r="I1663" s="311">
        <f t="shared" si="214"/>
        <v>1.2</v>
      </c>
      <c r="J1663" s="1151"/>
      <c r="AL1663"/>
      <c r="AM1663"/>
      <c r="AN1663"/>
      <c r="AO1663"/>
      <c r="AP1663"/>
      <c r="AQ1663" s="333"/>
      <c r="AR1663"/>
      <c r="AS1663"/>
      <c r="AT1663"/>
      <c r="AU1663"/>
    </row>
    <row r="1664" spans="1:47" ht="12.75" customHeight="1" x14ac:dyDescent="0.35">
      <c r="A1664" s="311">
        <f>FrontPage!$N$2</f>
        <v>1</v>
      </c>
      <c r="B1664" s="311" t="str">
        <f t="shared" si="215"/>
        <v>RO382</v>
      </c>
      <c r="C1664" s="311">
        <f t="shared" si="216"/>
        <v>202526</v>
      </c>
      <c r="D1664" s="1148" t="s">
        <v>6</v>
      </c>
      <c r="E1664" s="311">
        <v>8</v>
      </c>
      <c r="F1664" s="311" t="s">
        <v>546</v>
      </c>
      <c r="G1664" s="311">
        <f t="shared" ref="G1664:G1728" si="219">UANumber</f>
        <v>0</v>
      </c>
      <c r="H1664" s="1155">
        <f t="shared" ca="1" si="217"/>
        <v>0</v>
      </c>
      <c r="I1664" s="311">
        <f t="shared" si="214"/>
        <v>2</v>
      </c>
      <c r="J1664" s="1151"/>
      <c r="AL1664"/>
      <c r="AM1664"/>
      <c r="AN1664"/>
      <c r="AO1664"/>
      <c r="AP1664"/>
      <c r="AQ1664" s="333"/>
      <c r="AR1664"/>
      <c r="AS1664"/>
      <c r="AT1664"/>
      <c r="AU1664"/>
    </row>
    <row r="1665" spans="1:47" ht="12.75" customHeight="1" x14ac:dyDescent="0.35">
      <c r="A1665" s="311">
        <f>FrontPage!$N$2</f>
        <v>1</v>
      </c>
      <c r="B1665" s="311" t="str">
        <f t="shared" si="215"/>
        <v>RO383</v>
      </c>
      <c r="C1665" s="311">
        <f t="shared" si="216"/>
        <v>202526</v>
      </c>
      <c r="D1665" s="1148" t="s">
        <v>6</v>
      </c>
      <c r="E1665" s="311">
        <v>8</v>
      </c>
      <c r="F1665" s="311" t="s">
        <v>549</v>
      </c>
      <c r="G1665" s="311">
        <f t="shared" si="219"/>
        <v>0</v>
      </c>
      <c r="H1665" s="1155">
        <f t="shared" ca="1" si="217"/>
        <v>0</v>
      </c>
      <c r="I1665" s="311">
        <f t="shared" si="214"/>
        <v>3</v>
      </c>
      <c r="J1665" s="1151"/>
      <c r="AL1665"/>
      <c r="AM1665"/>
      <c r="AN1665"/>
      <c r="AO1665"/>
      <c r="AP1665"/>
      <c r="AQ1665" s="333"/>
      <c r="AR1665"/>
      <c r="AS1665"/>
      <c r="AT1665"/>
      <c r="AU1665"/>
    </row>
    <row r="1666" spans="1:47" ht="12.75" customHeight="1" x14ac:dyDescent="0.35">
      <c r="A1666" s="311">
        <f>FrontPage!$N$2</f>
        <v>1</v>
      </c>
      <c r="B1666" s="311" t="str">
        <f t="shared" si="215"/>
        <v>RO385</v>
      </c>
      <c r="C1666" s="311">
        <f t="shared" si="216"/>
        <v>202526</v>
      </c>
      <c r="D1666" s="1148" t="s">
        <v>6</v>
      </c>
      <c r="E1666" s="311">
        <v>8</v>
      </c>
      <c r="F1666" s="311" t="s">
        <v>551</v>
      </c>
      <c r="G1666" s="311">
        <f t="shared" si="219"/>
        <v>0</v>
      </c>
      <c r="H1666" s="1155">
        <f t="shared" ca="1" si="217"/>
        <v>0</v>
      </c>
      <c r="I1666" s="311">
        <f t="shared" si="214"/>
        <v>5</v>
      </c>
      <c r="J1666" s="1151"/>
      <c r="AL1666"/>
      <c r="AM1666"/>
      <c r="AN1666"/>
      <c r="AO1666"/>
      <c r="AP1666"/>
      <c r="AQ1666" s="333"/>
      <c r="AR1666"/>
      <c r="AS1666"/>
      <c r="AT1666"/>
      <c r="AU1666"/>
    </row>
    <row r="1667" spans="1:47" ht="12.75" customHeight="1" x14ac:dyDescent="0.35">
      <c r="A1667" s="311">
        <f>FrontPage!$N$2</f>
        <v>1</v>
      </c>
      <c r="B1667" s="311" t="str">
        <f t="shared" si="215"/>
        <v>RO386.1</v>
      </c>
      <c r="C1667" s="311">
        <f t="shared" si="216"/>
        <v>202526</v>
      </c>
      <c r="D1667" s="1148" t="s">
        <v>6</v>
      </c>
      <c r="E1667" s="311">
        <v>8</v>
      </c>
      <c r="F1667" s="311" t="s">
        <v>552</v>
      </c>
      <c r="G1667" s="311">
        <f t="shared" si="219"/>
        <v>0</v>
      </c>
      <c r="H1667" s="1155">
        <f t="shared" ca="1" si="217"/>
        <v>0</v>
      </c>
      <c r="I1667" s="311">
        <f t="shared" si="214"/>
        <v>6.1</v>
      </c>
      <c r="J1667" s="1151"/>
      <c r="AL1667"/>
      <c r="AM1667"/>
      <c r="AN1667"/>
      <c r="AO1667"/>
      <c r="AP1667"/>
      <c r="AQ1667" s="333"/>
      <c r="AR1667"/>
      <c r="AS1667"/>
      <c r="AT1667"/>
      <c r="AU1667"/>
    </row>
    <row r="1668" spans="1:47" ht="12.75" customHeight="1" x14ac:dyDescent="0.35">
      <c r="A1668" s="311">
        <f>FrontPage!$N$2</f>
        <v>1</v>
      </c>
      <c r="B1668" s="311" t="str">
        <f t="shared" si="215"/>
        <v>RO386.2</v>
      </c>
      <c r="C1668" s="311">
        <f t="shared" si="216"/>
        <v>202526</v>
      </c>
      <c r="D1668" s="1148" t="s">
        <v>6</v>
      </c>
      <c r="E1668" s="311">
        <v>8</v>
      </c>
      <c r="F1668" s="311" t="s">
        <v>553</v>
      </c>
      <c r="G1668" s="311">
        <f t="shared" si="219"/>
        <v>0</v>
      </c>
      <c r="H1668" s="1155">
        <f t="shared" ca="1" si="217"/>
        <v>0</v>
      </c>
      <c r="I1668" s="311">
        <f t="shared" si="214"/>
        <v>6.2</v>
      </c>
      <c r="J1668" s="1151"/>
      <c r="AL1668"/>
      <c r="AM1668"/>
      <c r="AN1668"/>
      <c r="AO1668"/>
      <c r="AP1668"/>
      <c r="AQ1668" s="333"/>
      <c r="AR1668"/>
      <c r="AS1668"/>
      <c r="AT1668"/>
      <c r="AU1668"/>
    </row>
    <row r="1669" spans="1:47" ht="12.75" customHeight="1" x14ac:dyDescent="0.35">
      <c r="A1669" s="311">
        <f>FrontPage!$N$2</f>
        <v>1</v>
      </c>
      <c r="B1669" s="311" t="str">
        <f t="shared" si="215"/>
        <v>RO387</v>
      </c>
      <c r="C1669" s="311">
        <f t="shared" si="216"/>
        <v>202526</v>
      </c>
      <c r="D1669" s="1148" t="s">
        <v>6</v>
      </c>
      <c r="E1669" s="311">
        <v>8</v>
      </c>
      <c r="F1669" s="311" t="s">
        <v>554</v>
      </c>
      <c r="G1669" s="311">
        <f t="shared" si="219"/>
        <v>0</v>
      </c>
      <c r="H1669" s="1155">
        <f t="shared" ca="1" si="217"/>
        <v>0</v>
      </c>
      <c r="I1669" s="311">
        <f t="shared" si="214"/>
        <v>7</v>
      </c>
      <c r="J1669" s="1151"/>
      <c r="AL1669"/>
      <c r="AM1669"/>
      <c r="AN1669"/>
      <c r="AO1669"/>
      <c r="AP1669"/>
      <c r="AQ1669" s="333"/>
      <c r="AR1669"/>
      <c r="AS1669"/>
      <c r="AT1669"/>
      <c r="AU1669"/>
    </row>
    <row r="1670" spans="1:47" ht="12.75" customHeight="1" x14ac:dyDescent="0.35">
      <c r="A1670" s="311">
        <f>FrontPage!$N$2</f>
        <v>1</v>
      </c>
      <c r="B1670" s="311" t="str">
        <f t="shared" si="215"/>
        <v>RO388</v>
      </c>
      <c r="C1670" s="311">
        <f t="shared" si="216"/>
        <v>202526</v>
      </c>
      <c r="D1670" s="1148" t="s">
        <v>6</v>
      </c>
      <c r="E1670" s="311">
        <v>8</v>
      </c>
      <c r="F1670" s="311" t="s">
        <v>555</v>
      </c>
      <c r="G1670" s="311">
        <f t="shared" si="219"/>
        <v>0</v>
      </c>
      <c r="H1670" s="1155">
        <f t="shared" ca="1" si="217"/>
        <v>0</v>
      </c>
      <c r="I1670" s="311">
        <f t="shared" si="214"/>
        <v>8</v>
      </c>
      <c r="J1670" s="1151"/>
      <c r="AL1670"/>
      <c r="AM1670"/>
      <c r="AN1670"/>
      <c r="AO1670"/>
      <c r="AP1670"/>
      <c r="AQ1670" s="333"/>
      <c r="AR1670"/>
      <c r="AS1670"/>
      <c r="AT1670"/>
      <c r="AU1670"/>
    </row>
    <row r="1671" spans="1:47" ht="12.75" customHeight="1" x14ac:dyDescent="0.35">
      <c r="A1671" s="311">
        <f>FrontPage!$N$2</f>
        <v>1</v>
      </c>
      <c r="B1671" s="311" t="str">
        <f t="shared" si="215"/>
        <v>RO3810</v>
      </c>
      <c r="C1671" s="311">
        <f t="shared" si="216"/>
        <v>202526</v>
      </c>
      <c r="D1671" s="1148" t="s">
        <v>6</v>
      </c>
      <c r="E1671" s="311">
        <v>8</v>
      </c>
      <c r="F1671" s="311" t="s">
        <v>557</v>
      </c>
      <c r="G1671" s="311">
        <f t="shared" si="219"/>
        <v>0</v>
      </c>
      <c r="H1671" s="1155">
        <f t="shared" ca="1" si="217"/>
        <v>0</v>
      </c>
      <c r="I1671" s="311">
        <f t="shared" si="214"/>
        <v>10</v>
      </c>
      <c r="J1671" s="1151"/>
      <c r="AL1671"/>
      <c r="AM1671"/>
      <c r="AN1671"/>
      <c r="AO1671"/>
      <c r="AP1671"/>
      <c r="AQ1671" s="333"/>
      <c r="AR1671"/>
      <c r="AS1671"/>
      <c r="AT1671"/>
      <c r="AU1671"/>
    </row>
    <row r="1672" spans="1:47" ht="12.75" customHeight="1" x14ac:dyDescent="0.35">
      <c r="A1672" s="311">
        <f>FrontPage!$N$2</f>
        <v>1</v>
      </c>
      <c r="B1672" s="311" t="str">
        <f t="shared" si="215"/>
        <v>RO3811</v>
      </c>
      <c r="C1672" s="311">
        <f t="shared" si="216"/>
        <v>202526</v>
      </c>
      <c r="D1672" s="1148" t="s">
        <v>6</v>
      </c>
      <c r="E1672" s="311">
        <v>8</v>
      </c>
      <c r="F1672" s="311" t="s">
        <v>558</v>
      </c>
      <c r="G1672" s="311">
        <f t="shared" si="219"/>
        <v>0</v>
      </c>
      <c r="H1672" s="1155">
        <f t="shared" ca="1" si="217"/>
        <v>0</v>
      </c>
      <c r="I1672" s="311">
        <f t="shared" si="214"/>
        <v>11</v>
      </c>
      <c r="J1672" s="1151"/>
      <c r="AL1672"/>
      <c r="AM1672"/>
      <c r="AN1672"/>
      <c r="AO1672"/>
      <c r="AP1672"/>
      <c r="AQ1672" s="333"/>
      <c r="AR1672"/>
      <c r="AS1672"/>
      <c r="AT1672"/>
      <c r="AU1672"/>
    </row>
    <row r="1673" spans="1:47" ht="12.75" customHeight="1" x14ac:dyDescent="0.35">
      <c r="A1673" s="311">
        <f>FrontPage!$N$2</f>
        <v>1</v>
      </c>
      <c r="B1673" s="311" t="str">
        <f t="shared" si="215"/>
        <v>RO38.11.1</v>
      </c>
      <c r="C1673" s="311">
        <f t="shared" si="216"/>
        <v>202526</v>
      </c>
      <c r="D1673" s="1148" t="s">
        <v>6</v>
      </c>
      <c r="E1673" s="311">
        <v>8.1</v>
      </c>
      <c r="F1673" s="311" t="s">
        <v>547</v>
      </c>
      <c r="G1673" s="311">
        <f t="shared" si="219"/>
        <v>0</v>
      </c>
      <c r="H1673" s="1155">
        <f t="shared" ca="1" si="217"/>
        <v>0</v>
      </c>
      <c r="I1673" s="311">
        <f t="shared" si="214"/>
        <v>1.1000000000000001</v>
      </c>
      <c r="J1673" s="1151"/>
      <c r="AL1673"/>
      <c r="AM1673"/>
      <c r="AN1673"/>
      <c r="AO1673"/>
      <c r="AP1673"/>
      <c r="AQ1673" s="333"/>
      <c r="AR1673"/>
      <c r="AS1673"/>
      <c r="AT1673"/>
      <c r="AU1673"/>
    </row>
    <row r="1674" spans="1:47" ht="12.75" customHeight="1" x14ac:dyDescent="0.35">
      <c r="A1674" s="311">
        <f>FrontPage!$N$2</f>
        <v>1</v>
      </c>
      <c r="B1674" s="311" t="str">
        <f t="shared" si="215"/>
        <v>RO38.11.2</v>
      </c>
      <c r="C1674" s="311">
        <f t="shared" si="216"/>
        <v>202526</v>
      </c>
      <c r="D1674" s="1148" t="s">
        <v>6</v>
      </c>
      <c r="E1674" s="311">
        <v>8.1</v>
      </c>
      <c r="F1674" s="311" t="s">
        <v>548</v>
      </c>
      <c r="G1674" s="311">
        <f t="shared" si="219"/>
        <v>0</v>
      </c>
      <c r="H1674" s="1155">
        <f t="shared" ca="1" si="217"/>
        <v>0</v>
      </c>
      <c r="I1674" s="311">
        <f t="shared" si="214"/>
        <v>1.2</v>
      </c>
      <c r="J1674" s="1151"/>
      <c r="AL1674"/>
      <c r="AM1674"/>
      <c r="AN1674"/>
      <c r="AO1674"/>
      <c r="AP1674"/>
      <c r="AQ1674" s="333"/>
      <c r="AR1674"/>
      <c r="AS1674"/>
      <c r="AT1674"/>
      <c r="AU1674"/>
    </row>
    <row r="1675" spans="1:47" ht="12.75" customHeight="1" x14ac:dyDescent="0.35">
      <c r="A1675" s="311">
        <f>FrontPage!$N$2</f>
        <v>1</v>
      </c>
      <c r="B1675" s="311" t="str">
        <f t="shared" si="215"/>
        <v>RO38.12</v>
      </c>
      <c r="C1675" s="311">
        <f t="shared" si="216"/>
        <v>202526</v>
      </c>
      <c r="D1675" s="1148" t="s">
        <v>6</v>
      </c>
      <c r="E1675" s="311">
        <v>8.1</v>
      </c>
      <c r="F1675" s="311" t="s">
        <v>546</v>
      </c>
      <c r="G1675" s="311">
        <f t="shared" si="219"/>
        <v>0</v>
      </c>
      <c r="H1675" s="1155">
        <f t="shared" ca="1" si="217"/>
        <v>0</v>
      </c>
      <c r="I1675" s="311">
        <f t="shared" si="214"/>
        <v>2</v>
      </c>
      <c r="J1675" s="1151"/>
      <c r="AL1675"/>
      <c r="AM1675"/>
      <c r="AN1675"/>
      <c r="AO1675"/>
      <c r="AP1675"/>
      <c r="AQ1675" s="333"/>
      <c r="AR1675"/>
      <c r="AS1675"/>
      <c r="AT1675"/>
      <c r="AU1675"/>
    </row>
    <row r="1676" spans="1:47" ht="12.75" customHeight="1" x14ac:dyDescent="0.35">
      <c r="A1676" s="311">
        <f>FrontPage!$N$2</f>
        <v>1</v>
      </c>
      <c r="B1676" s="311" t="str">
        <f t="shared" si="215"/>
        <v>RO38.13</v>
      </c>
      <c r="C1676" s="311">
        <f t="shared" si="216"/>
        <v>202526</v>
      </c>
      <c r="D1676" s="1148" t="s">
        <v>6</v>
      </c>
      <c r="E1676" s="311">
        <v>8.1</v>
      </c>
      <c r="F1676" s="311" t="s">
        <v>549</v>
      </c>
      <c r="G1676" s="311">
        <f t="shared" si="219"/>
        <v>0</v>
      </c>
      <c r="H1676" s="1155">
        <f t="shared" ca="1" si="217"/>
        <v>0</v>
      </c>
      <c r="I1676" s="311">
        <f t="shared" si="214"/>
        <v>3</v>
      </c>
      <c r="J1676" s="1151"/>
      <c r="AL1676"/>
      <c r="AM1676"/>
      <c r="AN1676"/>
      <c r="AO1676"/>
      <c r="AP1676"/>
      <c r="AQ1676" s="333"/>
      <c r="AR1676"/>
      <c r="AS1676"/>
      <c r="AT1676"/>
      <c r="AU1676"/>
    </row>
    <row r="1677" spans="1:47" ht="12.75" customHeight="1" x14ac:dyDescent="0.35">
      <c r="A1677" s="311">
        <f>FrontPage!$N$2</f>
        <v>1</v>
      </c>
      <c r="B1677" s="311" t="str">
        <f t="shared" si="215"/>
        <v>RO38.15</v>
      </c>
      <c r="C1677" s="311">
        <f t="shared" si="216"/>
        <v>202526</v>
      </c>
      <c r="D1677" s="1148" t="s">
        <v>6</v>
      </c>
      <c r="E1677" s="311">
        <v>8.1</v>
      </c>
      <c r="F1677" s="311" t="s">
        <v>551</v>
      </c>
      <c r="G1677" s="311">
        <f t="shared" si="219"/>
        <v>0</v>
      </c>
      <c r="H1677" s="1155">
        <f t="shared" ca="1" si="217"/>
        <v>0</v>
      </c>
      <c r="I1677" s="311">
        <f t="shared" si="214"/>
        <v>5</v>
      </c>
      <c r="J1677" s="1151"/>
      <c r="AL1677"/>
      <c r="AM1677"/>
      <c r="AN1677"/>
      <c r="AO1677"/>
      <c r="AP1677"/>
      <c r="AQ1677" s="333"/>
      <c r="AR1677"/>
      <c r="AS1677"/>
      <c r="AT1677"/>
      <c r="AU1677"/>
    </row>
    <row r="1678" spans="1:47" ht="12.75" customHeight="1" x14ac:dyDescent="0.35">
      <c r="A1678" s="311">
        <f>FrontPage!$N$2</f>
        <v>1</v>
      </c>
      <c r="B1678" s="311" t="str">
        <f t="shared" si="215"/>
        <v>RO38.16.1</v>
      </c>
      <c r="C1678" s="311">
        <f t="shared" si="216"/>
        <v>202526</v>
      </c>
      <c r="D1678" s="1148" t="s">
        <v>6</v>
      </c>
      <c r="E1678" s="311">
        <v>8.1</v>
      </c>
      <c r="F1678" s="311" t="s">
        <v>552</v>
      </c>
      <c r="G1678" s="311">
        <f t="shared" si="219"/>
        <v>0</v>
      </c>
      <c r="H1678" s="1155">
        <f t="shared" ca="1" si="217"/>
        <v>0</v>
      </c>
      <c r="I1678" s="311">
        <f t="shared" si="214"/>
        <v>6.1</v>
      </c>
      <c r="J1678" s="1151"/>
      <c r="AL1678"/>
      <c r="AM1678"/>
      <c r="AN1678"/>
      <c r="AO1678"/>
      <c r="AP1678"/>
      <c r="AQ1678" s="333"/>
      <c r="AR1678"/>
      <c r="AS1678"/>
      <c r="AT1678"/>
      <c r="AU1678"/>
    </row>
    <row r="1679" spans="1:47" ht="12.75" customHeight="1" x14ac:dyDescent="0.35">
      <c r="A1679" s="311">
        <f>FrontPage!$N$2</f>
        <v>1</v>
      </c>
      <c r="B1679" s="311" t="str">
        <f t="shared" si="215"/>
        <v>RO38.16.2</v>
      </c>
      <c r="C1679" s="311">
        <f t="shared" si="216"/>
        <v>202526</v>
      </c>
      <c r="D1679" s="1148" t="s">
        <v>6</v>
      </c>
      <c r="E1679" s="311">
        <v>8.1</v>
      </c>
      <c r="F1679" s="311" t="s">
        <v>553</v>
      </c>
      <c r="G1679" s="311">
        <f t="shared" si="219"/>
        <v>0</v>
      </c>
      <c r="H1679" s="1155">
        <f t="shared" ca="1" si="217"/>
        <v>0</v>
      </c>
      <c r="I1679" s="311">
        <f t="shared" si="214"/>
        <v>6.2</v>
      </c>
      <c r="J1679" s="1151"/>
      <c r="AL1679"/>
      <c r="AM1679"/>
      <c r="AN1679"/>
      <c r="AO1679"/>
      <c r="AP1679"/>
      <c r="AQ1679" s="333"/>
      <c r="AR1679"/>
      <c r="AS1679"/>
      <c r="AT1679"/>
      <c r="AU1679"/>
    </row>
    <row r="1680" spans="1:47" ht="12.75" customHeight="1" x14ac:dyDescent="0.35">
      <c r="A1680" s="311">
        <f>FrontPage!$N$2</f>
        <v>1</v>
      </c>
      <c r="B1680" s="311" t="str">
        <f t="shared" si="215"/>
        <v>RO38.17</v>
      </c>
      <c r="C1680" s="311">
        <f t="shared" si="216"/>
        <v>202526</v>
      </c>
      <c r="D1680" s="1148" t="s">
        <v>6</v>
      </c>
      <c r="E1680" s="311">
        <v>8.1</v>
      </c>
      <c r="F1680" s="311" t="s">
        <v>554</v>
      </c>
      <c r="G1680" s="311">
        <f t="shared" si="219"/>
        <v>0</v>
      </c>
      <c r="H1680" s="1155">
        <f t="shared" ca="1" si="217"/>
        <v>0</v>
      </c>
      <c r="I1680" s="311">
        <f t="shared" si="214"/>
        <v>7</v>
      </c>
      <c r="J1680" s="1151"/>
      <c r="AL1680"/>
      <c r="AM1680"/>
      <c r="AN1680"/>
      <c r="AO1680"/>
      <c r="AP1680"/>
      <c r="AQ1680" s="333"/>
      <c r="AR1680"/>
      <c r="AS1680"/>
      <c r="AT1680"/>
      <c r="AU1680"/>
    </row>
    <row r="1681" spans="1:47" ht="12.75" customHeight="1" x14ac:dyDescent="0.35">
      <c r="A1681" s="311">
        <f>FrontPage!$N$2</f>
        <v>1</v>
      </c>
      <c r="B1681" s="311" t="str">
        <f t="shared" si="215"/>
        <v>RO38.18</v>
      </c>
      <c r="C1681" s="311">
        <f t="shared" si="216"/>
        <v>202526</v>
      </c>
      <c r="D1681" s="1148" t="s">
        <v>6</v>
      </c>
      <c r="E1681" s="311">
        <v>8.1</v>
      </c>
      <c r="F1681" s="311" t="s">
        <v>555</v>
      </c>
      <c r="G1681" s="311">
        <f t="shared" si="219"/>
        <v>0</v>
      </c>
      <c r="H1681" s="1155">
        <f t="shared" ca="1" si="217"/>
        <v>0</v>
      </c>
      <c r="I1681" s="311">
        <f t="shared" si="214"/>
        <v>8</v>
      </c>
      <c r="J1681" s="1151"/>
      <c r="AL1681"/>
      <c r="AM1681"/>
      <c r="AN1681"/>
      <c r="AO1681"/>
      <c r="AP1681"/>
      <c r="AQ1681" s="333"/>
      <c r="AR1681"/>
      <c r="AS1681"/>
      <c r="AT1681"/>
      <c r="AU1681"/>
    </row>
    <row r="1682" spans="1:47" ht="12.75" customHeight="1" x14ac:dyDescent="0.35">
      <c r="A1682" s="311">
        <f>FrontPage!$N$2</f>
        <v>1</v>
      </c>
      <c r="B1682" s="311" t="str">
        <f t="shared" si="215"/>
        <v>RO38.110</v>
      </c>
      <c r="C1682" s="311">
        <f t="shared" si="216"/>
        <v>202526</v>
      </c>
      <c r="D1682" s="1148" t="s">
        <v>6</v>
      </c>
      <c r="E1682" s="311">
        <v>8.1</v>
      </c>
      <c r="F1682" s="311" t="s">
        <v>557</v>
      </c>
      <c r="G1682" s="311">
        <f t="shared" si="219"/>
        <v>0</v>
      </c>
      <c r="H1682" s="1155">
        <f t="shared" ca="1" si="217"/>
        <v>0</v>
      </c>
      <c r="I1682" s="311">
        <f t="shared" si="214"/>
        <v>10</v>
      </c>
      <c r="J1682" s="1151"/>
      <c r="AL1682"/>
      <c r="AM1682"/>
      <c r="AN1682"/>
      <c r="AO1682"/>
      <c r="AP1682"/>
      <c r="AQ1682" s="333"/>
      <c r="AR1682"/>
      <c r="AS1682"/>
      <c r="AT1682"/>
      <c r="AU1682"/>
    </row>
    <row r="1683" spans="1:47" ht="12.75" customHeight="1" x14ac:dyDescent="0.35">
      <c r="A1683" s="311">
        <f>FrontPage!$N$2</f>
        <v>1</v>
      </c>
      <c r="B1683" s="311" t="str">
        <f t="shared" si="215"/>
        <v>RO38.111</v>
      </c>
      <c r="C1683" s="311">
        <f t="shared" si="216"/>
        <v>202526</v>
      </c>
      <c r="D1683" s="1148" t="s">
        <v>6</v>
      </c>
      <c r="E1683" s="311">
        <v>8.1</v>
      </c>
      <c r="F1683" s="311" t="s">
        <v>558</v>
      </c>
      <c r="G1683" s="311">
        <f t="shared" si="219"/>
        <v>0</v>
      </c>
      <c r="H1683" s="1155">
        <f t="shared" ca="1" si="217"/>
        <v>0</v>
      </c>
      <c r="I1683" s="311">
        <f t="shared" si="214"/>
        <v>11</v>
      </c>
      <c r="J1683" s="1151"/>
      <c r="AL1683"/>
      <c r="AM1683"/>
      <c r="AN1683"/>
      <c r="AO1683"/>
      <c r="AP1683"/>
      <c r="AQ1683" s="333"/>
      <c r="AR1683"/>
      <c r="AS1683"/>
      <c r="AT1683"/>
      <c r="AU1683"/>
    </row>
    <row r="1684" spans="1:47" ht="12.75" customHeight="1" x14ac:dyDescent="0.35">
      <c r="A1684" s="311">
        <f>FrontPage!$N$2</f>
        <v>1</v>
      </c>
      <c r="B1684" s="311" t="str">
        <f t="shared" si="215"/>
        <v>RO38.21.1</v>
      </c>
      <c r="C1684" s="311">
        <f t="shared" si="216"/>
        <v>202526</v>
      </c>
      <c r="D1684" s="1148" t="s">
        <v>6</v>
      </c>
      <c r="E1684" s="311">
        <v>8.1999999999999993</v>
      </c>
      <c r="F1684" s="311" t="s">
        <v>547</v>
      </c>
      <c r="G1684" s="311">
        <f t="shared" si="219"/>
        <v>0</v>
      </c>
      <c r="H1684" s="1155">
        <f t="shared" ca="1" si="217"/>
        <v>0</v>
      </c>
      <c r="I1684" s="311">
        <f t="shared" si="214"/>
        <v>1.1000000000000001</v>
      </c>
      <c r="J1684" s="1151"/>
      <c r="AL1684"/>
      <c r="AM1684"/>
      <c r="AN1684"/>
      <c r="AO1684"/>
      <c r="AP1684"/>
      <c r="AQ1684" s="333"/>
      <c r="AR1684"/>
      <c r="AS1684"/>
      <c r="AT1684"/>
      <c r="AU1684"/>
    </row>
    <row r="1685" spans="1:47" ht="12.75" customHeight="1" x14ac:dyDescent="0.35">
      <c r="A1685" s="311">
        <f>FrontPage!$N$2</f>
        <v>1</v>
      </c>
      <c r="B1685" s="311" t="str">
        <f t="shared" si="215"/>
        <v>RO38.21.2</v>
      </c>
      <c r="C1685" s="311">
        <f t="shared" si="216"/>
        <v>202526</v>
      </c>
      <c r="D1685" s="1148" t="s">
        <v>6</v>
      </c>
      <c r="E1685" s="311">
        <v>8.1999999999999993</v>
      </c>
      <c r="F1685" s="311" t="s">
        <v>548</v>
      </c>
      <c r="G1685" s="311">
        <f t="shared" si="219"/>
        <v>0</v>
      </c>
      <c r="H1685" s="1155">
        <f t="shared" ca="1" si="217"/>
        <v>0</v>
      </c>
      <c r="I1685" s="311">
        <f t="shared" si="214"/>
        <v>1.2</v>
      </c>
      <c r="J1685" s="1151"/>
      <c r="AL1685"/>
      <c r="AM1685"/>
      <c r="AN1685"/>
      <c r="AO1685"/>
      <c r="AP1685"/>
      <c r="AQ1685" s="333"/>
      <c r="AR1685"/>
      <c r="AS1685"/>
      <c r="AT1685"/>
      <c r="AU1685"/>
    </row>
    <row r="1686" spans="1:47" ht="12.75" customHeight="1" x14ac:dyDescent="0.35">
      <c r="A1686" s="311">
        <f>FrontPage!$N$2</f>
        <v>1</v>
      </c>
      <c r="B1686" s="311" t="str">
        <f t="shared" si="215"/>
        <v>RO38.22</v>
      </c>
      <c r="C1686" s="311">
        <f t="shared" si="216"/>
        <v>202526</v>
      </c>
      <c r="D1686" s="1148" t="s">
        <v>6</v>
      </c>
      <c r="E1686" s="311">
        <v>8.1999999999999993</v>
      </c>
      <c r="F1686" s="311" t="s">
        <v>546</v>
      </c>
      <c r="G1686" s="311">
        <f t="shared" si="219"/>
        <v>0</v>
      </c>
      <c r="H1686" s="1155">
        <f t="shared" ca="1" si="217"/>
        <v>0</v>
      </c>
      <c r="I1686" s="311">
        <f t="shared" si="214"/>
        <v>2</v>
      </c>
      <c r="J1686" s="1151"/>
      <c r="AL1686"/>
      <c r="AM1686"/>
      <c r="AN1686"/>
      <c r="AO1686"/>
      <c r="AP1686"/>
      <c r="AQ1686" s="333"/>
      <c r="AR1686"/>
      <c r="AS1686"/>
      <c r="AT1686"/>
      <c r="AU1686"/>
    </row>
    <row r="1687" spans="1:47" ht="12.75" customHeight="1" x14ac:dyDescent="0.35">
      <c r="A1687" s="311">
        <f>FrontPage!$N$2</f>
        <v>1</v>
      </c>
      <c r="B1687" s="311" t="str">
        <f t="shared" si="215"/>
        <v>RO38.23</v>
      </c>
      <c r="C1687" s="311">
        <f t="shared" si="216"/>
        <v>202526</v>
      </c>
      <c r="D1687" s="1148" t="s">
        <v>6</v>
      </c>
      <c r="E1687" s="311">
        <v>8.1999999999999993</v>
      </c>
      <c r="F1687" s="311" t="s">
        <v>549</v>
      </c>
      <c r="G1687" s="311">
        <f t="shared" si="219"/>
        <v>0</v>
      </c>
      <c r="H1687" s="1155">
        <f t="shared" ca="1" si="217"/>
        <v>0</v>
      </c>
      <c r="I1687" s="311">
        <f t="shared" ref="I1687:I1750" si="220">VLOOKUP(F1687,CIndex,2,FALSE)</f>
        <v>3</v>
      </c>
      <c r="J1687" s="1151"/>
      <c r="AL1687"/>
      <c r="AM1687"/>
      <c r="AN1687"/>
      <c r="AO1687"/>
      <c r="AP1687"/>
      <c r="AQ1687" s="333"/>
      <c r="AR1687"/>
      <c r="AS1687"/>
      <c r="AT1687"/>
      <c r="AU1687"/>
    </row>
    <row r="1688" spans="1:47" ht="12.75" customHeight="1" x14ac:dyDescent="0.35">
      <c r="A1688" s="311">
        <f>FrontPage!$N$2</f>
        <v>1</v>
      </c>
      <c r="B1688" s="311" t="str">
        <f t="shared" si="215"/>
        <v>RO38.25</v>
      </c>
      <c r="C1688" s="311">
        <f t="shared" si="216"/>
        <v>202526</v>
      </c>
      <c r="D1688" s="1148" t="s">
        <v>6</v>
      </c>
      <c r="E1688" s="311">
        <v>8.1999999999999993</v>
      </c>
      <c r="F1688" s="311" t="s">
        <v>551</v>
      </c>
      <c r="G1688" s="311">
        <f t="shared" si="219"/>
        <v>0</v>
      </c>
      <c r="H1688" s="1155">
        <f t="shared" ca="1" si="217"/>
        <v>0</v>
      </c>
      <c r="I1688" s="311">
        <f t="shared" si="220"/>
        <v>5</v>
      </c>
      <c r="J1688" s="1151"/>
      <c r="AL1688"/>
      <c r="AM1688"/>
      <c r="AN1688"/>
      <c r="AO1688"/>
      <c r="AP1688"/>
      <c r="AQ1688" s="333"/>
      <c r="AR1688"/>
      <c r="AS1688"/>
      <c r="AT1688"/>
      <c r="AU1688"/>
    </row>
    <row r="1689" spans="1:47" ht="12.75" customHeight="1" x14ac:dyDescent="0.35">
      <c r="A1689" s="311">
        <f>FrontPage!$N$2</f>
        <v>1</v>
      </c>
      <c r="B1689" s="311" t="str">
        <f t="shared" si="215"/>
        <v>RO38.26.1</v>
      </c>
      <c r="C1689" s="311">
        <f t="shared" si="216"/>
        <v>202526</v>
      </c>
      <c r="D1689" s="1148" t="s">
        <v>6</v>
      </c>
      <c r="E1689" s="311">
        <v>8.1999999999999993</v>
      </c>
      <c r="F1689" s="311" t="s">
        <v>552</v>
      </c>
      <c r="G1689" s="311">
        <f t="shared" si="219"/>
        <v>0</v>
      </c>
      <c r="H1689" s="1155">
        <f t="shared" ca="1" si="217"/>
        <v>0</v>
      </c>
      <c r="I1689" s="311">
        <f t="shared" si="220"/>
        <v>6.1</v>
      </c>
      <c r="J1689" s="1151"/>
      <c r="AL1689"/>
      <c r="AM1689"/>
      <c r="AN1689"/>
      <c r="AO1689"/>
      <c r="AP1689"/>
      <c r="AQ1689" s="333"/>
      <c r="AR1689"/>
      <c r="AS1689"/>
      <c r="AT1689"/>
      <c r="AU1689"/>
    </row>
    <row r="1690" spans="1:47" ht="12.75" customHeight="1" x14ac:dyDescent="0.35">
      <c r="A1690" s="311">
        <f>FrontPage!$N$2</f>
        <v>1</v>
      </c>
      <c r="B1690" s="311" t="str">
        <f t="shared" si="215"/>
        <v>RO38.26.2</v>
      </c>
      <c r="C1690" s="311">
        <f t="shared" si="216"/>
        <v>202526</v>
      </c>
      <c r="D1690" s="1148" t="s">
        <v>6</v>
      </c>
      <c r="E1690" s="311">
        <v>8.1999999999999993</v>
      </c>
      <c r="F1690" s="311" t="s">
        <v>553</v>
      </c>
      <c r="G1690" s="311">
        <f t="shared" si="219"/>
        <v>0</v>
      </c>
      <c r="H1690" s="1155">
        <f t="shared" ca="1" si="217"/>
        <v>0</v>
      </c>
      <c r="I1690" s="311">
        <f t="shared" si="220"/>
        <v>6.2</v>
      </c>
      <c r="J1690" s="1151"/>
      <c r="AL1690"/>
      <c r="AM1690"/>
      <c r="AN1690"/>
      <c r="AO1690"/>
      <c r="AP1690"/>
      <c r="AQ1690" s="333"/>
      <c r="AR1690"/>
      <c r="AS1690"/>
      <c r="AT1690"/>
      <c r="AU1690"/>
    </row>
    <row r="1691" spans="1:47" ht="12.75" customHeight="1" x14ac:dyDescent="0.35">
      <c r="A1691" s="311">
        <f>FrontPage!$N$2</f>
        <v>1</v>
      </c>
      <c r="B1691" s="311" t="str">
        <f t="shared" si="215"/>
        <v>RO38.27</v>
      </c>
      <c r="C1691" s="311">
        <f t="shared" si="216"/>
        <v>202526</v>
      </c>
      <c r="D1691" s="1148" t="s">
        <v>6</v>
      </c>
      <c r="E1691" s="311">
        <v>8.1999999999999993</v>
      </c>
      <c r="F1691" s="311" t="s">
        <v>554</v>
      </c>
      <c r="G1691" s="311">
        <f t="shared" si="219"/>
        <v>0</v>
      </c>
      <c r="H1691" s="1155">
        <f t="shared" ca="1" si="217"/>
        <v>0</v>
      </c>
      <c r="I1691" s="311">
        <f t="shared" si="220"/>
        <v>7</v>
      </c>
      <c r="J1691" s="1151"/>
      <c r="AL1691"/>
      <c r="AM1691"/>
      <c r="AN1691"/>
      <c r="AO1691"/>
      <c r="AP1691"/>
      <c r="AQ1691" s="333"/>
      <c r="AR1691"/>
      <c r="AS1691"/>
      <c r="AT1691"/>
      <c r="AU1691"/>
    </row>
    <row r="1692" spans="1:47" ht="12.75" customHeight="1" x14ac:dyDescent="0.35">
      <c r="A1692" s="311">
        <f>FrontPage!$N$2</f>
        <v>1</v>
      </c>
      <c r="B1692" s="311" t="str">
        <f t="shared" si="215"/>
        <v>RO38.28</v>
      </c>
      <c r="C1692" s="311">
        <f t="shared" si="216"/>
        <v>202526</v>
      </c>
      <c r="D1692" s="1148" t="s">
        <v>6</v>
      </c>
      <c r="E1692" s="311">
        <v>8.1999999999999993</v>
      </c>
      <c r="F1692" s="311" t="s">
        <v>555</v>
      </c>
      <c r="G1692" s="311">
        <f t="shared" si="219"/>
        <v>0</v>
      </c>
      <c r="H1692" s="1155">
        <f t="shared" ca="1" si="217"/>
        <v>0</v>
      </c>
      <c r="I1692" s="311">
        <f t="shared" si="220"/>
        <v>8</v>
      </c>
      <c r="J1692" s="1151"/>
      <c r="AL1692"/>
      <c r="AM1692"/>
      <c r="AN1692"/>
      <c r="AO1692"/>
      <c r="AP1692"/>
      <c r="AQ1692" s="333"/>
      <c r="AR1692"/>
      <c r="AS1692"/>
      <c r="AT1692"/>
      <c r="AU1692"/>
    </row>
    <row r="1693" spans="1:47" ht="12.75" customHeight="1" x14ac:dyDescent="0.35">
      <c r="A1693" s="311">
        <f>FrontPage!$N$2</f>
        <v>1</v>
      </c>
      <c r="B1693" s="311" t="str">
        <f t="shared" si="215"/>
        <v>RO38.210</v>
      </c>
      <c r="C1693" s="311">
        <f t="shared" si="216"/>
        <v>202526</v>
      </c>
      <c r="D1693" s="1148" t="s">
        <v>6</v>
      </c>
      <c r="E1693" s="311">
        <v>8.1999999999999993</v>
      </c>
      <c r="F1693" s="311" t="s">
        <v>557</v>
      </c>
      <c r="G1693" s="311">
        <f t="shared" si="219"/>
        <v>0</v>
      </c>
      <c r="H1693" s="1155">
        <f t="shared" ca="1" si="217"/>
        <v>0</v>
      </c>
      <c r="I1693" s="311">
        <f t="shared" si="220"/>
        <v>10</v>
      </c>
      <c r="J1693" s="1151"/>
      <c r="AL1693"/>
      <c r="AM1693"/>
      <c r="AN1693"/>
      <c r="AO1693"/>
      <c r="AP1693"/>
      <c r="AQ1693" s="333"/>
      <c r="AR1693"/>
      <c r="AS1693"/>
      <c r="AT1693"/>
      <c r="AU1693"/>
    </row>
    <row r="1694" spans="1:47" ht="12.75" customHeight="1" x14ac:dyDescent="0.35">
      <c r="A1694" s="311">
        <f>FrontPage!$N$2</f>
        <v>1</v>
      </c>
      <c r="B1694" s="311" t="str">
        <f t="shared" si="215"/>
        <v>RO38.211</v>
      </c>
      <c r="C1694" s="311">
        <f t="shared" si="216"/>
        <v>202526</v>
      </c>
      <c r="D1694" s="1148" t="s">
        <v>6</v>
      </c>
      <c r="E1694" s="311">
        <v>8.1999999999999993</v>
      </c>
      <c r="F1694" s="311" t="s">
        <v>558</v>
      </c>
      <c r="G1694" s="311">
        <f t="shared" si="219"/>
        <v>0</v>
      </c>
      <c r="H1694" s="1155">
        <f t="shared" ca="1" si="217"/>
        <v>0</v>
      </c>
      <c r="I1694" s="311">
        <f t="shared" si="220"/>
        <v>11</v>
      </c>
      <c r="J1694" s="1151"/>
      <c r="AL1694"/>
      <c r="AM1694"/>
      <c r="AN1694"/>
      <c r="AO1694"/>
      <c r="AP1694"/>
      <c r="AQ1694" s="333"/>
      <c r="AR1694"/>
      <c r="AS1694"/>
      <c r="AT1694"/>
      <c r="AU1694"/>
    </row>
    <row r="1695" spans="1:47" ht="12.75" customHeight="1" x14ac:dyDescent="0.35">
      <c r="A1695" s="311">
        <f>FrontPage!$N$2</f>
        <v>1</v>
      </c>
      <c r="B1695" s="311" t="str">
        <f t="shared" ref="B1695:B1758" si="221">D1695&amp;E1695&amp;I1695</f>
        <v>RO38.41.1</v>
      </c>
      <c r="C1695" s="311">
        <f t="shared" si="216"/>
        <v>202526</v>
      </c>
      <c r="D1695" s="1148" t="s">
        <v>6</v>
      </c>
      <c r="E1695" s="311">
        <v>8.4</v>
      </c>
      <c r="F1695" s="311" t="s">
        <v>547</v>
      </c>
      <c r="G1695" s="311">
        <f t="shared" si="219"/>
        <v>0</v>
      </c>
      <c r="H1695" s="1155">
        <f t="shared" ca="1" si="217"/>
        <v>0</v>
      </c>
      <c r="I1695" s="311">
        <f t="shared" si="220"/>
        <v>1.1000000000000001</v>
      </c>
      <c r="J1695" s="1151"/>
      <c r="AL1695"/>
      <c r="AM1695"/>
      <c r="AN1695"/>
      <c r="AO1695"/>
      <c r="AP1695"/>
      <c r="AQ1695" s="333"/>
      <c r="AR1695"/>
      <c r="AS1695"/>
      <c r="AT1695"/>
      <c r="AU1695"/>
    </row>
    <row r="1696" spans="1:47" ht="12.75" customHeight="1" x14ac:dyDescent="0.35">
      <c r="A1696" s="311">
        <f>FrontPage!$N$2</f>
        <v>1</v>
      </c>
      <c r="B1696" s="311" t="str">
        <f t="shared" si="221"/>
        <v>RO38.41.2</v>
      </c>
      <c r="C1696" s="311">
        <f t="shared" si="216"/>
        <v>202526</v>
      </c>
      <c r="D1696" s="1148" t="s">
        <v>6</v>
      </c>
      <c r="E1696" s="311">
        <v>8.4</v>
      </c>
      <c r="F1696" s="311" t="s">
        <v>548</v>
      </c>
      <c r="G1696" s="311">
        <f t="shared" si="219"/>
        <v>0</v>
      </c>
      <c r="H1696" s="1155">
        <f t="shared" ca="1" si="217"/>
        <v>0</v>
      </c>
      <c r="I1696" s="311">
        <f t="shared" si="220"/>
        <v>1.2</v>
      </c>
      <c r="J1696" s="1151"/>
      <c r="AL1696"/>
      <c r="AM1696"/>
      <c r="AN1696"/>
      <c r="AO1696"/>
      <c r="AP1696"/>
      <c r="AQ1696" s="333"/>
      <c r="AR1696"/>
      <c r="AS1696"/>
      <c r="AT1696"/>
      <c r="AU1696"/>
    </row>
    <row r="1697" spans="1:47" ht="12.75" customHeight="1" x14ac:dyDescent="0.35">
      <c r="A1697" s="311">
        <f>FrontPage!$N$2</f>
        <v>1</v>
      </c>
      <c r="B1697" s="311" t="str">
        <f t="shared" si="221"/>
        <v>RO38.42</v>
      </c>
      <c r="C1697" s="311">
        <f t="shared" ref="C1697:C1760" si="222">year</f>
        <v>202526</v>
      </c>
      <c r="D1697" s="1148" t="s">
        <v>6</v>
      </c>
      <c r="E1697" s="311">
        <v>8.4</v>
      </c>
      <c r="F1697" s="311" t="s">
        <v>546</v>
      </c>
      <c r="G1697" s="311">
        <f t="shared" si="219"/>
        <v>0</v>
      </c>
      <c r="H1697" s="1155">
        <f t="shared" ca="1" si="217"/>
        <v>0</v>
      </c>
      <c r="I1697" s="311">
        <f t="shared" si="220"/>
        <v>2</v>
      </c>
      <c r="J1697" s="1151"/>
      <c r="AL1697"/>
      <c r="AM1697"/>
      <c r="AN1697"/>
      <c r="AO1697"/>
      <c r="AP1697"/>
      <c r="AQ1697" s="333"/>
      <c r="AR1697"/>
      <c r="AS1697"/>
      <c r="AT1697"/>
      <c r="AU1697"/>
    </row>
    <row r="1698" spans="1:47" ht="12.75" customHeight="1" x14ac:dyDescent="0.35">
      <c r="A1698" s="311">
        <f>FrontPage!$N$2</f>
        <v>1</v>
      </c>
      <c r="B1698" s="311" t="str">
        <f t="shared" si="221"/>
        <v>RO38.43</v>
      </c>
      <c r="C1698" s="311">
        <f t="shared" si="222"/>
        <v>202526</v>
      </c>
      <c r="D1698" s="1148" t="s">
        <v>6</v>
      </c>
      <c r="E1698" s="311">
        <v>8.4</v>
      </c>
      <c r="F1698" s="311" t="s">
        <v>549</v>
      </c>
      <c r="G1698" s="311">
        <f t="shared" si="219"/>
        <v>0</v>
      </c>
      <c r="H1698" s="1155">
        <f t="shared" ca="1" si="217"/>
        <v>0</v>
      </c>
      <c r="I1698" s="311">
        <f t="shared" si="220"/>
        <v>3</v>
      </c>
      <c r="J1698" s="1151"/>
      <c r="AL1698"/>
      <c r="AM1698"/>
      <c r="AN1698"/>
      <c r="AO1698"/>
      <c r="AP1698"/>
      <c r="AQ1698" s="333"/>
      <c r="AR1698"/>
      <c r="AS1698"/>
      <c r="AT1698"/>
      <c r="AU1698"/>
    </row>
    <row r="1699" spans="1:47" ht="12.75" customHeight="1" x14ac:dyDescent="0.35">
      <c r="A1699" s="311">
        <f>FrontPage!$N$2</f>
        <v>1</v>
      </c>
      <c r="B1699" s="311" t="str">
        <f t="shared" si="221"/>
        <v>RO38.45</v>
      </c>
      <c r="C1699" s="311">
        <f t="shared" si="222"/>
        <v>202526</v>
      </c>
      <c r="D1699" s="1148" t="s">
        <v>6</v>
      </c>
      <c r="E1699" s="311">
        <v>8.4</v>
      </c>
      <c r="F1699" s="311" t="s">
        <v>551</v>
      </c>
      <c r="G1699" s="311">
        <f t="shared" si="219"/>
        <v>0</v>
      </c>
      <c r="H1699" s="1155">
        <f t="shared" ca="1" si="217"/>
        <v>0</v>
      </c>
      <c r="I1699" s="311">
        <f t="shared" si="220"/>
        <v>5</v>
      </c>
      <c r="J1699" s="1151"/>
      <c r="AL1699"/>
      <c r="AM1699"/>
      <c r="AN1699"/>
      <c r="AO1699"/>
      <c r="AP1699"/>
      <c r="AQ1699" s="333"/>
      <c r="AR1699"/>
      <c r="AS1699"/>
      <c r="AT1699"/>
      <c r="AU1699"/>
    </row>
    <row r="1700" spans="1:47" ht="12.75" customHeight="1" x14ac:dyDescent="0.35">
      <c r="A1700" s="311">
        <f>FrontPage!$N$2</f>
        <v>1</v>
      </c>
      <c r="B1700" s="311" t="str">
        <f t="shared" si="221"/>
        <v>RO38.46.1</v>
      </c>
      <c r="C1700" s="311">
        <f t="shared" si="222"/>
        <v>202526</v>
      </c>
      <c r="D1700" s="1148" t="s">
        <v>6</v>
      </c>
      <c r="E1700" s="311">
        <v>8.4</v>
      </c>
      <c r="F1700" s="311" t="s">
        <v>552</v>
      </c>
      <c r="G1700" s="311">
        <f t="shared" si="219"/>
        <v>0</v>
      </c>
      <c r="H1700" s="1155">
        <f t="shared" ca="1" si="217"/>
        <v>0</v>
      </c>
      <c r="I1700" s="311">
        <f t="shared" si="220"/>
        <v>6.1</v>
      </c>
      <c r="J1700" s="1151"/>
      <c r="AL1700"/>
      <c r="AM1700"/>
      <c r="AN1700"/>
      <c r="AO1700"/>
      <c r="AP1700"/>
      <c r="AQ1700" s="333"/>
      <c r="AR1700"/>
      <c r="AS1700"/>
      <c r="AT1700"/>
      <c r="AU1700"/>
    </row>
    <row r="1701" spans="1:47" ht="12.75" customHeight="1" x14ac:dyDescent="0.35">
      <c r="A1701" s="311">
        <f>FrontPage!$N$2</f>
        <v>1</v>
      </c>
      <c r="B1701" s="311" t="str">
        <f t="shared" si="221"/>
        <v>RO38.46.2</v>
      </c>
      <c r="C1701" s="311">
        <f t="shared" si="222"/>
        <v>202526</v>
      </c>
      <c r="D1701" s="1148" t="s">
        <v>6</v>
      </c>
      <c r="E1701" s="311">
        <v>8.4</v>
      </c>
      <c r="F1701" s="311" t="s">
        <v>553</v>
      </c>
      <c r="G1701" s="311">
        <f t="shared" si="219"/>
        <v>0</v>
      </c>
      <c r="H1701" s="1155">
        <f t="shared" ca="1" si="217"/>
        <v>0</v>
      </c>
      <c r="I1701" s="311">
        <f t="shared" si="220"/>
        <v>6.2</v>
      </c>
      <c r="J1701" s="1151"/>
      <c r="AL1701"/>
      <c r="AM1701"/>
      <c r="AN1701"/>
      <c r="AO1701"/>
      <c r="AP1701"/>
      <c r="AQ1701" s="333"/>
      <c r="AR1701"/>
      <c r="AS1701"/>
      <c r="AT1701"/>
      <c r="AU1701"/>
    </row>
    <row r="1702" spans="1:47" ht="12.75" customHeight="1" x14ac:dyDescent="0.35">
      <c r="A1702" s="311">
        <f>FrontPage!$N$2</f>
        <v>1</v>
      </c>
      <c r="B1702" s="311" t="str">
        <f t="shared" si="221"/>
        <v>RO38.47</v>
      </c>
      <c r="C1702" s="311">
        <f t="shared" si="222"/>
        <v>202526</v>
      </c>
      <c r="D1702" s="1148" t="s">
        <v>6</v>
      </c>
      <c r="E1702" s="311">
        <v>8.4</v>
      </c>
      <c r="F1702" s="311" t="s">
        <v>554</v>
      </c>
      <c r="G1702" s="311">
        <f t="shared" si="219"/>
        <v>0</v>
      </c>
      <c r="H1702" s="1155">
        <f t="shared" ca="1" si="217"/>
        <v>0</v>
      </c>
      <c r="I1702" s="311">
        <f t="shared" si="220"/>
        <v>7</v>
      </c>
      <c r="J1702" s="1151"/>
      <c r="AL1702"/>
      <c r="AM1702"/>
      <c r="AN1702"/>
      <c r="AO1702"/>
      <c r="AP1702"/>
      <c r="AQ1702" s="333"/>
      <c r="AR1702"/>
      <c r="AS1702"/>
      <c r="AT1702"/>
      <c r="AU1702"/>
    </row>
    <row r="1703" spans="1:47" ht="12.75" customHeight="1" x14ac:dyDescent="0.35">
      <c r="A1703" s="311">
        <f>FrontPage!$N$2</f>
        <v>1</v>
      </c>
      <c r="B1703" s="311" t="str">
        <f t="shared" si="221"/>
        <v>RO38.48</v>
      </c>
      <c r="C1703" s="311">
        <f t="shared" si="222"/>
        <v>202526</v>
      </c>
      <c r="D1703" s="1148" t="s">
        <v>6</v>
      </c>
      <c r="E1703" s="311">
        <v>8.4</v>
      </c>
      <c r="F1703" s="311" t="s">
        <v>555</v>
      </c>
      <c r="G1703" s="311">
        <f t="shared" si="219"/>
        <v>0</v>
      </c>
      <c r="H1703" s="1155">
        <f t="shared" ca="1" si="217"/>
        <v>0</v>
      </c>
      <c r="I1703" s="311">
        <f t="shared" si="220"/>
        <v>8</v>
      </c>
      <c r="J1703" s="1151"/>
      <c r="AL1703"/>
      <c r="AM1703"/>
      <c r="AN1703"/>
      <c r="AO1703"/>
      <c r="AP1703"/>
      <c r="AQ1703" s="333"/>
      <c r="AR1703"/>
      <c r="AS1703"/>
      <c r="AT1703"/>
      <c r="AU1703"/>
    </row>
    <row r="1704" spans="1:47" ht="12.75" customHeight="1" x14ac:dyDescent="0.35">
      <c r="A1704" s="311">
        <f>FrontPage!$N$2</f>
        <v>1</v>
      </c>
      <c r="B1704" s="311" t="str">
        <f t="shared" si="221"/>
        <v>RO38.410</v>
      </c>
      <c r="C1704" s="311">
        <f t="shared" si="222"/>
        <v>202526</v>
      </c>
      <c r="D1704" s="1148" t="s">
        <v>6</v>
      </c>
      <c r="E1704" s="311">
        <v>8.4</v>
      </c>
      <c r="F1704" s="311" t="s">
        <v>557</v>
      </c>
      <c r="G1704" s="311">
        <f t="shared" si="219"/>
        <v>0</v>
      </c>
      <c r="H1704" s="1155">
        <f t="shared" ca="1" si="217"/>
        <v>0</v>
      </c>
      <c r="I1704" s="311">
        <f t="shared" si="220"/>
        <v>10</v>
      </c>
      <c r="J1704" s="1151"/>
      <c r="AL1704"/>
      <c r="AM1704"/>
      <c r="AN1704"/>
      <c r="AO1704"/>
      <c r="AP1704"/>
      <c r="AQ1704" s="333"/>
      <c r="AR1704"/>
      <c r="AS1704"/>
      <c r="AT1704"/>
      <c r="AU1704"/>
    </row>
    <row r="1705" spans="1:47" ht="12.75" customHeight="1" x14ac:dyDescent="0.35">
      <c r="A1705" s="311">
        <f>FrontPage!$N$2</f>
        <v>1</v>
      </c>
      <c r="B1705" s="311" t="str">
        <f t="shared" si="221"/>
        <v>RO38.411</v>
      </c>
      <c r="C1705" s="311">
        <f t="shared" si="222"/>
        <v>202526</v>
      </c>
      <c r="D1705" s="1148" t="s">
        <v>6</v>
      </c>
      <c r="E1705" s="311">
        <v>8.4</v>
      </c>
      <c r="F1705" s="311" t="s">
        <v>558</v>
      </c>
      <c r="G1705" s="311">
        <f t="shared" si="219"/>
        <v>0</v>
      </c>
      <c r="H1705" s="1155">
        <f t="shared" ca="1" si="217"/>
        <v>0</v>
      </c>
      <c r="I1705" s="311">
        <f t="shared" si="220"/>
        <v>11</v>
      </c>
      <c r="J1705" s="1151"/>
      <c r="AL1705"/>
      <c r="AM1705"/>
      <c r="AN1705"/>
      <c r="AO1705"/>
      <c r="AP1705"/>
      <c r="AQ1705" s="333"/>
      <c r="AR1705"/>
      <c r="AS1705"/>
      <c r="AT1705"/>
      <c r="AU1705"/>
    </row>
    <row r="1706" spans="1:47" ht="12.75" customHeight="1" x14ac:dyDescent="0.35">
      <c r="A1706" s="311">
        <f>FrontPage!$N$2</f>
        <v>1</v>
      </c>
      <c r="B1706" s="311" t="str">
        <f t="shared" si="221"/>
        <v>RO38.51.1</v>
      </c>
      <c r="C1706" s="311">
        <f t="shared" si="222"/>
        <v>202526</v>
      </c>
      <c r="D1706" s="1148" t="s">
        <v>6</v>
      </c>
      <c r="E1706" s="311">
        <v>8.5</v>
      </c>
      <c r="F1706" s="311" t="s">
        <v>547</v>
      </c>
      <c r="G1706" s="311">
        <f t="shared" si="219"/>
        <v>0</v>
      </c>
      <c r="H1706" s="1155">
        <f t="shared" ca="1" si="217"/>
        <v>0</v>
      </c>
      <c r="I1706" s="311">
        <f t="shared" si="220"/>
        <v>1.1000000000000001</v>
      </c>
      <c r="J1706" s="1151"/>
      <c r="AL1706"/>
      <c r="AM1706"/>
      <c r="AN1706"/>
      <c r="AO1706"/>
      <c r="AP1706"/>
      <c r="AQ1706" s="333"/>
      <c r="AR1706"/>
      <c r="AS1706"/>
      <c r="AT1706"/>
      <c r="AU1706"/>
    </row>
    <row r="1707" spans="1:47" ht="12.75" customHeight="1" x14ac:dyDescent="0.35">
      <c r="A1707" s="311">
        <f>FrontPage!$N$2</f>
        <v>1</v>
      </c>
      <c r="B1707" s="311" t="str">
        <f t="shared" si="221"/>
        <v>RO38.51.2</v>
      </c>
      <c r="C1707" s="311">
        <f t="shared" si="222"/>
        <v>202526</v>
      </c>
      <c r="D1707" s="1148" t="s">
        <v>6</v>
      </c>
      <c r="E1707" s="311">
        <v>8.5</v>
      </c>
      <c r="F1707" s="311" t="s">
        <v>548</v>
      </c>
      <c r="G1707" s="311">
        <f t="shared" si="219"/>
        <v>0</v>
      </c>
      <c r="H1707" s="1155">
        <f t="shared" ca="1" si="217"/>
        <v>0</v>
      </c>
      <c r="I1707" s="311">
        <f t="shared" si="220"/>
        <v>1.2</v>
      </c>
      <c r="J1707" s="1151"/>
      <c r="AL1707"/>
      <c r="AM1707"/>
      <c r="AN1707"/>
      <c r="AO1707"/>
      <c r="AP1707"/>
      <c r="AQ1707" s="333"/>
      <c r="AR1707"/>
      <c r="AS1707"/>
      <c r="AT1707"/>
      <c r="AU1707"/>
    </row>
    <row r="1708" spans="1:47" ht="12.75" customHeight="1" x14ac:dyDescent="0.35">
      <c r="A1708" s="311">
        <f>FrontPage!$N$2</f>
        <v>1</v>
      </c>
      <c r="B1708" s="311" t="str">
        <f t="shared" si="221"/>
        <v>RO38.52</v>
      </c>
      <c r="C1708" s="311">
        <f t="shared" si="222"/>
        <v>202526</v>
      </c>
      <c r="D1708" s="1148" t="s">
        <v>6</v>
      </c>
      <c r="E1708" s="311">
        <v>8.5</v>
      </c>
      <c r="F1708" s="311" t="s">
        <v>546</v>
      </c>
      <c r="G1708" s="311">
        <f t="shared" si="219"/>
        <v>0</v>
      </c>
      <c r="H1708" s="1155">
        <f t="shared" ca="1" si="217"/>
        <v>0</v>
      </c>
      <c r="I1708" s="311">
        <f t="shared" si="220"/>
        <v>2</v>
      </c>
      <c r="J1708" s="1151"/>
      <c r="AL1708"/>
      <c r="AM1708"/>
      <c r="AN1708"/>
      <c r="AO1708"/>
      <c r="AP1708"/>
      <c r="AQ1708" s="333"/>
      <c r="AR1708"/>
      <c r="AS1708"/>
      <c r="AT1708"/>
      <c r="AU1708"/>
    </row>
    <row r="1709" spans="1:47" ht="12.75" customHeight="1" x14ac:dyDescent="0.35">
      <c r="A1709" s="311">
        <f>FrontPage!$N$2</f>
        <v>1</v>
      </c>
      <c r="B1709" s="311" t="str">
        <f t="shared" si="221"/>
        <v>RO38.53</v>
      </c>
      <c r="C1709" s="311">
        <f t="shared" si="222"/>
        <v>202526</v>
      </c>
      <c r="D1709" s="1148" t="s">
        <v>6</v>
      </c>
      <c r="E1709" s="311">
        <v>8.5</v>
      </c>
      <c r="F1709" s="311" t="s">
        <v>549</v>
      </c>
      <c r="G1709" s="311">
        <f t="shared" si="219"/>
        <v>0</v>
      </c>
      <c r="H1709" s="1155">
        <f t="shared" ref="H1709:H1772" ca="1" si="223">IF(UANumber = 0,0,IF(VLOOKUP(E1709,INDIRECT("_"&amp;D1709),MATCH(F1709,INDIRECT("_"&amp;D1709&amp;$I$2),0),FALSE)="",0,VLOOKUP(E1709,INDIRECT("_"&amp;D1709),MATCH(F1709,INDIRECT("_"&amp;D1709&amp;$I$2),0),FALSE)))</f>
        <v>0</v>
      </c>
      <c r="I1709" s="311">
        <f t="shared" si="220"/>
        <v>3</v>
      </c>
      <c r="J1709" s="1151"/>
      <c r="AL1709"/>
      <c r="AM1709"/>
      <c r="AN1709"/>
      <c r="AO1709"/>
      <c r="AP1709"/>
      <c r="AQ1709" s="333"/>
      <c r="AR1709"/>
      <c r="AS1709"/>
      <c r="AT1709"/>
      <c r="AU1709"/>
    </row>
    <row r="1710" spans="1:47" ht="12.75" customHeight="1" x14ac:dyDescent="0.35">
      <c r="A1710" s="311">
        <f>FrontPage!$N$2</f>
        <v>1</v>
      </c>
      <c r="B1710" s="311" t="str">
        <f t="shared" si="221"/>
        <v>RO38.55</v>
      </c>
      <c r="C1710" s="311">
        <f t="shared" si="222"/>
        <v>202526</v>
      </c>
      <c r="D1710" s="1148" t="s">
        <v>6</v>
      </c>
      <c r="E1710" s="311">
        <v>8.5</v>
      </c>
      <c r="F1710" s="311" t="s">
        <v>551</v>
      </c>
      <c r="G1710" s="311">
        <f t="shared" si="219"/>
        <v>0</v>
      </c>
      <c r="H1710" s="1155">
        <f t="shared" ca="1" si="223"/>
        <v>0</v>
      </c>
      <c r="I1710" s="311">
        <f t="shared" si="220"/>
        <v>5</v>
      </c>
      <c r="J1710" s="1151"/>
      <c r="AL1710"/>
      <c r="AM1710"/>
      <c r="AN1710"/>
      <c r="AO1710"/>
      <c r="AP1710"/>
      <c r="AQ1710" s="333"/>
      <c r="AR1710"/>
      <c r="AS1710"/>
      <c r="AT1710"/>
      <c r="AU1710"/>
    </row>
    <row r="1711" spans="1:47" ht="12.75" customHeight="1" x14ac:dyDescent="0.35">
      <c r="A1711" s="311">
        <f>FrontPage!$N$2</f>
        <v>1</v>
      </c>
      <c r="B1711" s="311" t="str">
        <f t="shared" si="221"/>
        <v>RO38.56.1</v>
      </c>
      <c r="C1711" s="311">
        <f t="shared" si="222"/>
        <v>202526</v>
      </c>
      <c r="D1711" s="1148" t="s">
        <v>6</v>
      </c>
      <c r="E1711" s="311">
        <v>8.5</v>
      </c>
      <c r="F1711" s="311" t="s">
        <v>552</v>
      </c>
      <c r="G1711" s="311">
        <f t="shared" si="219"/>
        <v>0</v>
      </c>
      <c r="H1711" s="1155">
        <f t="shared" ca="1" si="223"/>
        <v>0</v>
      </c>
      <c r="I1711" s="311">
        <f t="shared" si="220"/>
        <v>6.1</v>
      </c>
      <c r="J1711" s="1151"/>
      <c r="AL1711"/>
      <c r="AM1711"/>
      <c r="AN1711"/>
      <c r="AO1711"/>
      <c r="AP1711"/>
      <c r="AQ1711" s="333"/>
      <c r="AR1711"/>
      <c r="AS1711"/>
      <c r="AT1711"/>
      <c r="AU1711"/>
    </row>
    <row r="1712" spans="1:47" ht="12.75" customHeight="1" x14ac:dyDescent="0.35">
      <c r="A1712" s="311">
        <f>FrontPage!$N$2</f>
        <v>1</v>
      </c>
      <c r="B1712" s="311" t="str">
        <f t="shared" si="221"/>
        <v>RO38.56.2</v>
      </c>
      <c r="C1712" s="311">
        <f t="shared" si="222"/>
        <v>202526</v>
      </c>
      <c r="D1712" s="1148" t="s">
        <v>6</v>
      </c>
      <c r="E1712" s="311">
        <v>8.5</v>
      </c>
      <c r="F1712" s="311" t="s">
        <v>553</v>
      </c>
      <c r="G1712" s="311">
        <f t="shared" si="219"/>
        <v>0</v>
      </c>
      <c r="H1712" s="1155">
        <f t="shared" ca="1" si="223"/>
        <v>0</v>
      </c>
      <c r="I1712" s="311">
        <f t="shared" si="220"/>
        <v>6.2</v>
      </c>
      <c r="J1712" s="1151"/>
      <c r="AL1712"/>
      <c r="AM1712"/>
      <c r="AN1712"/>
      <c r="AO1712"/>
      <c r="AP1712"/>
      <c r="AQ1712" s="333"/>
      <c r="AR1712"/>
      <c r="AS1712"/>
      <c r="AT1712"/>
      <c r="AU1712"/>
    </row>
    <row r="1713" spans="1:47" ht="12.75" customHeight="1" x14ac:dyDescent="0.35">
      <c r="A1713" s="311">
        <f>FrontPage!$N$2</f>
        <v>1</v>
      </c>
      <c r="B1713" s="311" t="str">
        <f t="shared" si="221"/>
        <v>RO38.57</v>
      </c>
      <c r="C1713" s="311">
        <f t="shared" si="222"/>
        <v>202526</v>
      </c>
      <c r="D1713" s="1148" t="s">
        <v>6</v>
      </c>
      <c r="E1713" s="311">
        <v>8.5</v>
      </c>
      <c r="F1713" s="311" t="s">
        <v>554</v>
      </c>
      <c r="G1713" s="311">
        <f t="shared" si="219"/>
        <v>0</v>
      </c>
      <c r="H1713" s="1155">
        <f t="shared" ca="1" si="223"/>
        <v>0</v>
      </c>
      <c r="I1713" s="311">
        <f t="shared" si="220"/>
        <v>7</v>
      </c>
      <c r="J1713" s="1151"/>
      <c r="AL1713"/>
      <c r="AM1713"/>
      <c r="AN1713"/>
      <c r="AO1713"/>
      <c r="AP1713"/>
      <c r="AQ1713" s="333"/>
      <c r="AR1713"/>
      <c r="AS1713"/>
      <c r="AT1713"/>
      <c r="AU1713"/>
    </row>
    <row r="1714" spans="1:47" ht="12.75" customHeight="1" x14ac:dyDescent="0.35">
      <c r="A1714" s="311">
        <f>FrontPage!$N$2</f>
        <v>1</v>
      </c>
      <c r="B1714" s="311" t="str">
        <f t="shared" si="221"/>
        <v>RO38.58</v>
      </c>
      <c r="C1714" s="311">
        <f t="shared" si="222"/>
        <v>202526</v>
      </c>
      <c r="D1714" s="1148" t="s">
        <v>6</v>
      </c>
      <c r="E1714" s="311">
        <v>8.5</v>
      </c>
      <c r="F1714" s="311" t="s">
        <v>555</v>
      </c>
      <c r="G1714" s="311">
        <f t="shared" si="219"/>
        <v>0</v>
      </c>
      <c r="H1714" s="1155">
        <f t="shared" ca="1" si="223"/>
        <v>0</v>
      </c>
      <c r="I1714" s="311">
        <f t="shared" si="220"/>
        <v>8</v>
      </c>
      <c r="J1714" s="1151"/>
      <c r="AL1714"/>
      <c r="AM1714"/>
      <c r="AN1714"/>
      <c r="AO1714"/>
      <c r="AP1714"/>
      <c r="AQ1714" s="333"/>
      <c r="AR1714"/>
      <c r="AS1714"/>
      <c r="AT1714"/>
      <c r="AU1714"/>
    </row>
    <row r="1715" spans="1:47" ht="12.75" customHeight="1" x14ac:dyDescent="0.35">
      <c r="A1715" s="311">
        <f>FrontPage!$N$2</f>
        <v>1</v>
      </c>
      <c r="B1715" s="311" t="str">
        <f t="shared" si="221"/>
        <v>RO38.510</v>
      </c>
      <c r="C1715" s="311">
        <f t="shared" si="222"/>
        <v>202526</v>
      </c>
      <c r="D1715" s="1148" t="s">
        <v>6</v>
      </c>
      <c r="E1715" s="311">
        <v>8.5</v>
      </c>
      <c r="F1715" s="311" t="s">
        <v>557</v>
      </c>
      <c r="G1715" s="311">
        <f t="shared" si="219"/>
        <v>0</v>
      </c>
      <c r="H1715" s="1155">
        <f t="shared" ca="1" si="223"/>
        <v>0</v>
      </c>
      <c r="I1715" s="311">
        <f t="shared" si="220"/>
        <v>10</v>
      </c>
      <c r="J1715" s="1151"/>
      <c r="AL1715"/>
      <c r="AM1715"/>
      <c r="AN1715"/>
      <c r="AO1715"/>
      <c r="AP1715"/>
      <c r="AQ1715" s="333"/>
      <c r="AR1715"/>
      <c r="AS1715"/>
      <c r="AT1715"/>
      <c r="AU1715"/>
    </row>
    <row r="1716" spans="1:47" ht="12.75" customHeight="1" x14ac:dyDescent="0.35">
      <c r="A1716" s="311">
        <f>FrontPage!$N$2</f>
        <v>1</v>
      </c>
      <c r="B1716" s="311" t="str">
        <f t="shared" si="221"/>
        <v>RO38.511</v>
      </c>
      <c r="C1716" s="311">
        <f t="shared" si="222"/>
        <v>202526</v>
      </c>
      <c r="D1716" s="1148" t="s">
        <v>6</v>
      </c>
      <c r="E1716" s="311">
        <v>8.5</v>
      </c>
      <c r="F1716" s="311" t="s">
        <v>558</v>
      </c>
      <c r="G1716" s="311">
        <f t="shared" si="219"/>
        <v>0</v>
      </c>
      <c r="H1716" s="1155">
        <f t="shared" ca="1" si="223"/>
        <v>0</v>
      </c>
      <c r="I1716" s="311">
        <f t="shared" si="220"/>
        <v>11</v>
      </c>
      <c r="J1716" s="1151"/>
      <c r="AL1716"/>
      <c r="AM1716"/>
      <c r="AN1716"/>
      <c r="AO1716"/>
      <c r="AP1716"/>
      <c r="AQ1716" s="333"/>
      <c r="AR1716"/>
      <c r="AS1716"/>
      <c r="AT1716"/>
      <c r="AU1716"/>
    </row>
    <row r="1717" spans="1:47" ht="12.75" customHeight="1" x14ac:dyDescent="0.35">
      <c r="A1717" s="311">
        <f>FrontPage!$N$2</f>
        <v>1</v>
      </c>
      <c r="B1717" s="311" t="str">
        <f t="shared" si="221"/>
        <v>RO38.61.1</v>
      </c>
      <c r="C1717" s="311">
        <f t="shared" si="222"/>
        <v>202526</v>
      </c>
      <c r="D1717" s="1148" t="s">
        <v>6</v>
      </c>
      <c r="E1717" s="311">
        <v>8.6</v>
      </c>
      <c r="F1717" s="311" t="s">
        <v>547</v>
      </c>
      <c r="G1717" s="311">
        <f t="shared" si="219"/>
        <v>0</v>
      </c>
      <c r="H1717" s="1155">
        <f t="shared" ca="1" si="223"/>
        <v>0</v>
      </c>
      <c r="I1717" s="311">
        <f t="shared" si="220"/>
        <v>1.1000000000000001</v>
      </c>
      <c r="J1717" s="1151"/>
      <c r="AL1717"/>
      <c r="AM1717"/>
      <c r="AN1717"/>
      <c r="AO1717"/>
      <c r="AP1717"/>
      <c r="AQ1717" s="333"/>
      <c r="AR1717"/>
      <c r="AS1717"/>
      <c r="AT1717"/>
      <c r="AU1717"/>
    </row>
    <row r="1718" spans="1:47" ht="12.75" customHeight="1" x14ac:dyDescent="0.35">
      <c r="A1718" s="311">
        <f>FrontPage!$N$2</f>
        <v>1</v>
      </c>
      <c r="B1718" s="311" t="str">
        <f t="shared" si="221"/>
        <v>RO38.61.2</v>
      </c>
      <c r="C1718" s="311">
        <f t="shared" si="222"/>
        <v>202526</v>
      </c>
      <c r="D1718" s="1148" t="s">
        <v>6</v>
      </c>
      <c r="E1718" s="311">
        <v>8.6</v>
      </c>
      <c r="F1718" s="311" t="s">
        <v>548</v>
      </c>
      <c r="G1718" s="311">
        <f t="shared" si="219"/>
        <v>0</v>
      </c>
      <c r="H1718" s="1155">
        <f t="shared" ca="1" si="223"/>
        <v>0</v>
      </c>
      <c r="I1718" s="311">
        <f t="shared" si="220"/>
        <v>1.2</v>
      </c>
      <c r="J1718" s="1151"/>
      <c r="AL1718"/>
      <c r="AM1718"/>
      <c r="AN1718"/>
      <c r="AO1718"/>
      <c r="AP1718"/>
      <c r="AQ1718" s="333"/>
      <c r="AR1718"/>
      <c r="AS1718"/>
      <c r="AT1718"/>
      <c r="AU1718"/>
    </row>
    <row r="1719" spans="1:47" ht="12.75" customHeight="1" x14ac:dyDescent="0.35">
      <c r="A1719" s="311">
        <f>FrontPage!$N$2</f>
        <v>1</v>
      </c>
      <c r="B1719" s="311" t="str">
        <f t="shared" si="221"/>
        <v>RO38.62</v>
      </c>
      <c r="C1719" s="311">
        <f t="shared" si="222"/>
        <v>202526</v>
      </c>
      <c r="D1719" s="1148" t="s">
        <v>6</v>
      </c>
      <c r="E1719" s="311">
        <v>8.6</v>
      </c>
      <c r="F1719" s="311" t="s">
        <v>546</v>
      </c>
      <c r="G1719" s="311">
        <f t="shared" si="219"/>
        <v>0</v>
      </c>
      <c r="H1719" s="1155">
        <f t="shared" ca="1" si="223"/>
        <v>0</v>
      </c>
      <c r="I1719" s="311">
        <f t="shared" si="220"/>
        <v>2</v>
      </c>
      <c r="J1719" s="1151"/>
      <c r="AL1719"/>
      <c r="AM1719"/>
      <c r="AN1719"/>
      <c r="AO1719"/>
      <c r="AP1719"/>
      <c r="AQ1719" s="333"/>
      <c r="AR1719"/>
      <c r="AS1719"/>
      <c r="AT1719"/>
      <c r="AU1719"/>
    </row>
    <row r="1720" spans="1:47" ht="12.75" customHeight="1" x14ac:dyDescent="0.35">
      <c r="A1720" s="311">
        <f>FrontPage!$N$2</f>
        <v>1</v>
      </c>
      <c r="B1720" s="311" t="str">
        <f t="shared" si="221"/>
        <v>RO38.63</v>
      </c>
      <c r="C1720" s="311">
        <f t="shared" si="222"/>
        <v>202526</v>
      </c>
      <c r="D1720" s="1148" t="s">
        <v>6</v>
      </c>
      <c r="E1720" s="311">
        <v>8.6</v>
      </c>
      <c r="F1720" s="311" t="s">
        <v>549</v>
      </c>
      <c r="G1720" s="311">
        <f t="shared" si="219"/>
        <v>0</v>
      </c>
      <c r="H1720" s="1155">
        <f t="shared" ca="1" si="223"/>
        <v>0</v>
      </c>
      <c r="I1720" s="311">
        <f t="shared" si="220"/>
        <v>3</v>
      </c>
      <c r="J1720" s="1151"/>
      <c r="AL1720"/>
      <c r="AM1720"/>
      <c r="AN1720"/>
      <c r="AO1720"/>
      <c r="AP1720"/>
      <c r="AQ1720" s="333"/>
      <c r="AR1720"/>
      <c r="AS1720"/>
      <c r="AT1720"/>
      <c r="AU1720"/>
    </row>
    <row r="1721" spans="1:47" ht="12.75" customHeight="1" x14ac:dyDescent="0.35">
      <c r="A1721" s="311">
        <f>FrontPage!$N$2</f>
        <v>1</v>
      </c>
      <c r="B1721" s="311" t="str">
        <f t="shared" si="221"/>
        <v>RO38.65</v>
      </c>
      <c r="C1721" s="311">
        <f t="shared" si="222"/>
        <v>202526</v>
      </c>
      <c r="D1721" s="1148" t="s">
        <v>6</v>
      </c>
      <c r="E1721" s="311">
        <v>8.6</v>
      </c>
      <c r="F1721" s="311" t="s">
        <v>551</v>
      </c>
      <c r="G1721" s="311">
        <f t="shared" si="219"/>
        <v>0</v>
      </c>
      <c r="H1721" s="1155">
        <f t="shared" ca="1" si="223"/>
        <v>0</v>
      </c>
      <c r="I1721" s="311">
        <f t="shared" si="220"/>
        <v>5</v>
      </c>
      <c r="J1721" s="1151"/>
      <c r="AL1721"/>
      <c r="AM1721"/>
      <c r="AN1721"/>
      <c r="AO1721"/>
      <c r="AP1721"/>
      <c r="AQ1721" s="333"/>
      <c r="AR1721"/>
      <c r="AS1721"/>
      <c r="AT1721"/>
      <c r="AU1721"/>
    </row>
    <row r="1722" spans="1:47" ht="12.75" customHeight="1" x14ac:dyDescent="0.35">
      <c r="A1722" s="311">
        <f>FrontPage!$N$2</f>
        <v>1</v>
      </c>
      <c r="B1722" s="311" t="str">
        <f t="shared" si="221"/>
        <v>RO38.66.1</v>
      </c>
      <c r="C1722" s="311">
        <f t="shared" si="222"/>
        <v>202526</v>
      </c>
      <c r="D1722" s="1148" t="s">
        <v>6</v>
      </c>
      <c r="E1722" s="311">
        <v>8.6</v>
      </c>
      <c r="F1722" s="311" t="s">
        <v>552</v>
      </c>
      <c r="G1722" s="311">
        <f t="shared" si="219"/>
        <v>0</v>
      </c>
      <c r="H1722" s="1155">
        <f t="shared" ca="1" si="223"/>
        <v>0</v>
      </c>
      <c r="I1722" s="311">
        <f t="shared" si="220"/>
        <v>6.1</v>
      </c>
      <c r="J1722" s="1151"/>
      <c r="AL1722"/>
      <c r="AM1722"/>
      <c r="AN1722"/>
      <c r="AO1722"/>
      <c r="AP1722"/>
      <c r="AQ1722" s="333"/>
      <c r="AR1722"/>
      <c r="AS1722"/>
      <c r="AT1722"/>
      <c r="AU1722"/>
    </row>
    <row r="1723" spans="1:47" ht="12.75" customHeight="1" x14ac:dyDescent="0.35">
      <c r="A1723" s="311">
        <f>FrontPage!$N$2</f>
        <v>1</v>
      </c>
      <c r="B1723" s="311" t="str">
        <f t="shared" si="221"/>
        <v>RO38.66.2</v>
      </c>
      <c r="C1723" s="311">
        <f t="shared" si="222"/>
        <v>202526</v>
      </c>
      <c r="D1723" s="1148" t="s">
        <v>6</v>
      </c>
      <c r="E1723" s="311">
        <v>8.6</v>
      </c>
      <c r="F1723" s="311" t="s">
        <v>553</v>
      </c>
      <c r="G1723" s="311">
        <f t="shared" si="219"/>
        <v>0</v>
      </c>
      <c r="H1723" s="1155">
        <f t="shared" ca="1" si="223"/>
        <v>0</v>
      </c>
      <c r="I1723" s="311">
        <f t="shared" si="220"/>
        <v>6.2</v>
      </c>
      <c r="J1723" s="1151"/>
      <c r="AL1723"/>
      <c r="AM1723"/>
      <c r="AN1723"/>
      <c r="AO1723"/>
      <c r="AP1723"/>
      <c r="AQ1723" s="333"/>
      <c r="AR1723"/>
      <c r="AS1723"/>
      <c r="AT1723"/>
      <c r="AU1723"/>
    </row>
    <row r="1724" spans="1:47" ht="12.75" customHeight="1" x14ac:dyDescent="0.35">
      <c r="A1724" s="311">
        <f>FrontPage!$N$2</f>
        <v>1</v>
      </c>
      <c r="B1724" s="311" t="str">
        <f t="shared" si="221"/>
        <v>RO38.67</v>
      </c>
      <c r="C1724" s="311">
        <f t="shared" si="222"/>
        <v>202526</v>
      </c>
      <c r="D1724" s="1148" t="s">
        <v>6</v>
      </c>
      <c r="E1724" s="311">
        <v>8.6</v>
      </c>
      <c r="F1724" s="311" t="s">
        <v>554</v>
      </c>
      <c r="G1724" s="311">
        <f t="shared" si="219"/>
        <v>0</v>
      </c>
      <c r="H1724" s="1155">
        <f t="shared" ca="1" si="223"/>
        <v>0</v>
      </c>
      <c r="I1724" s="311">
        <f t="shared" si="220"/>
        <v>7</v>
      </c>
      <c r="J1724" s="1151"/>
      <c r="AL1724"/>
      <c r="AM1724"/>
      <c r="AN1724"/>
      <c r="AO1724"/>
      <c r="AP1724"/>
      <c r="AQ1724" s="333"/>
      <c r="AR1724"/>
      <c r="AS1724"/>
      <c r="AT1724"/>
      <c r="AU1724"/>
    </row>
    <row r="1725" spans="1:47" ht="12.75" customHeight="1" x14ac:dyDescent="0.35">
      <c r="A1725" s="311">
        <f>FrontPage!$N$2</f>
        <v>1</v>
      </c>
      <c r="B1725" s="311" t="str">
        <f t="shared" si="221"/>
        <v>RO38.68</v>
      </c>
      <c r="C1725" s="311">
        <f t="shared" si="222"/>
        <v>202526</v>
      </c>
      <c r="D1725" s="1148" t="s">
        <v>6</v>
      </c>
      <c r="E1725" s="311">
        <v>8.6</v>
      </c>
      <c r="F1725" s="311" t="s">
        <v>555</v>
      </c>
      <c r="G1725" s="311">
        <f t="shared" si="219"/>
        <v>0</v>
      </c>
      <c r="H1725" s="1155">
        <f t="shared" ca="1" si="223"/>
        <v>0</v>
      </c>
      <c r="I1725" s="311">
        <f t="shared" si="220"/>
        <v>8</v>
      </c>
      <c r="J1725" s="1151"/>
      <c r="AL1725"/>
      <c r="AM1725"/>
      <c r="AN1725"/>
      <c r="AO1725"/>
      <c r="AP1725"/>
      <c r="AQ1725" s="333"/>
      <c r="AR1725"/>
      <c r="AS1725"/>
      <c r="AT1725"/>
      <c r="AU1725"/>
    </row>
    <row r="1726" spans="1:47" ht="12.75" customHeight="1" x14ac:dyDescent="0.35">
      <c r="A1726" s="311">
        <f>FrontPage!$N$2</f>
        <v>1</v>
      </c>
      <c r="B1726" s="311" t="str">
        <f t="shared" si="221"/>
        <v>RO38.610</v>
      </c>
      <c r="C1726" s="311">
        <f t="shared" si="222"/>
        <v>202526</v>
      </c>
      <c r="D1726" s="1148" t="s">
        <v>6</v>
      </c>
      <c r="E1726" s="311">
        <v>8.6</v>
      </c>
      <c r="F1726" s="311" t="s">
        <v>557</v>
      </c>
      <c r="G1726" s="311">
        <f t="shared" si="219"/>
        <v>0</v>
      </c>
      <c r="H1726" s="1155">
        <f t="shared" ca="1" si="223"/>
        <v>0</v>
      </c>
      <c r="I1726" s="311">
        <f t="shared" si="220"/>
        <v>10</v>
      </c>
      <c r="J1726" s="1151"/>
      <c r="AL1726"/>
      <c r="AM1726"/>
      <c r="AN1726"/>
      <c r="AO1726"/>
      <c r="AP1726"/>
      <c r="AQ1726" s="333"/>
      <c r="AR1726"/>
      <c r="AS1726"/>
      <c r="AT1726"/>
      <c r="AU1726"/>
    </row>
    <row r="1727" spans="1:47" ht="12.75" customHeight="1" x14ac:dyDescent="0.35">
      <c r="A1727" s="311">
        <f>FrontPage!$N$2</f>
        <v>1</v>
      </c>
      <c r="B1727" s="311" t="str">
        <f t="shared" si="221"/>
        <v>RO38.611</v>
      </c>
      <c r="C1727" s="311">
        <f t="shared" si="222"/>
        <v>202526</v>
      </c>
      <c r="D1727" s="1148" t="s">
        <v>6</v>
      </c>
      <c r="E1727" s="311">
        <v>8.6</v>
      </c>
      <c r="F1727" s="311" t="s">
        <v>558</v>
      </c>
      <c r="G1727" s="311">
        <f t="shared" si="219"/>
        <v>0</v>
      </c>
      <c r="H1727" s="1155">
        <f t="shared" ca="1" si="223"/>
        <v>0</v>
      </c>
      <c r="I1727" s="311">
        <f t="shared" si="220"/>
        <v>11</v>
      </c>
      <c r="J1727" s="1151"/>
      <c r="AL1727"/>
      <c r="AM1727"/>
      <c r="AN1727"/>
      <c r="AO1727"/>
      <c r="AP1727"/>
      <c r="AQ1727" s="333"/>
      <c r="AR1727"/>
      <c r="AS1727"/>
      <c r="AT1727"/>
      <c r="AU1727"/>
    </row>
    <row r="1728" spans="1:47" ht="12.75" customHeight="1" x14ac:dyDescent="0.35">
      <c r="A1728" s="311">
        <f>FrontPage!$N$2</f>
        <v>1</v>
      </c>
      <c r="B1728" s="311" t="str">
        <f t="shared" si="221"/>
        <v>RO38.71.1</v>
      </c>
      <c r="C1728" s="311">
        <f t="shared" si="222"/>
        <v>202526</v>
      </c>
      <c r="D1728" s="1148" t="s">
        <v>6</v>
      </c>
      <c r="E1728" s="311">
        <v>8.6999999999999993</v>
      </c>
      <c r="F1728" s="311" t="s">
        <v>547</v>
      </c>
      <c r="G1728" s="311">
        <f t="shared" si="219"/>
        <v>0</v>
      </c>
      <c r="H1728" s="1155">
        <f t="shared" ca="1" si="223"/>
        <v>0</v>
      </c>
      <c r="I1728" s="311">
        <f t="shared" si="220"/>
        <v>1.1000000000000001</v>
      </c>
      <c r="J1728" s="1151"/>
      <c r="AL1728"/>
      <c r="AM1728"/>
      <c r="AN1728"/>
      <c r="AO1728"/>
      <c r="AP1728"/>
      <c r="AQ1728" s="333"/>
      <c r="AR1728"/>
      <c r="AS1728"/>
      <c r="AT1728"/>
      <c r="AU1728"/>
    </row>
    <row r="1729" spans="1:47" ht="12.75" customHeight="1" x14ac:dyDescent="0.35">
      <c r="A1729" s="311">
        <f>FrontPage!$N$2</f>
        <v>1</v>
      </c>
      <c r="B1729" s="311" t="str">
        <f t="shared" si="221"/>
        <v>RO38.71.2</v>
      </c>
      <c r="C1729" s="311">
        <f t="shared" si="222"/>
        <v>202526</v>
      </c>
      <c r="D1729" s="1148" t="s">
        <v>6</v>
      </c>
      <c r="E1729" s="311">
        <v>8.6999999999999993</v>
      </c>
      <c r="F1729" s="311" t="s">
        <v>548</v>
      </c>
      <c r="G1729" s="311">
        <f t="shared" ref="G1729:G1760" si="224">UANumber</f>
        <v>0</v>
      </c>
      <c r="H1729" s="1155">
        <f t="shared" ca="1" si="223"/>
        <v>0</v>
      </c>
      <c r="I1729" s="311">
        <f t="shared" si="220"/>
        <v>1.2</v>
      </c>
      <c r="J1729" s="1151"/>
      <c r="AL1729"/>
      <c r="AM1729"/>
      <c r="AN1729"/>
      <c r="AO1729"/>
      <c r="AP1729"/>
      <c r="AQ1729" s="333"/>
      <c r="AR1729"/>
      <c r="AS1729"/>
      <c r="AT1729"/>
      <c r="AU1729"/>
    </row>
    <row r="1730" spans="1:47" ht="12.75" customHeight="1" x14ac:dyDescent="0.35">
      <c r="A1730" s="311">
        <f>FrontPage!$N$2</f>
        <v>1</v>
      </c>
      <c r="B1730" s="311" t="str">
        <f t="shared" si="221"/>
        <v>RO38.72</v>
      </c>
      <c r="C1730" s="311">
        <f t="shared" si="222"/>
        <v>202526</v>
      </c>
      <c r="D1730" s="1148" t="s">
        <v>6</v>
      </c>
      <c r="E1730" s="311">
        <v>8.6999999999999993</v>
      </c>
      <c r="F1730" s="311" t="s">
        <v>546</v>
      </c>
      <c r="G1730" s="311">
        <f t="shared" si="224"/>
        <v>0</v>
      </c>
      <c r="H1730" s="1155">
        <f t="shared" ca="1" si="223"/>
        <v>0</v>
      </c>
      <c r="I1730" s="311">
        <f t="shared" si="220"/>
        <v>2</v>
      </c>
      <c r="J1730" s="1151"/>
      <c r="AL1730"/>
      <c r="AM1730"/>
      <c r="AN1730"/>
      <c r="AO1730"/>
      <c r="AP1730"/>
      <c r="AQ1730" s="333"/>
      <c r="AR1730"/>
      <c r="AS1730"/>
      <c r="AT1730"/>
      <c r="AU1730"/>
    </row>
    <row r="1731" spans="1:47" ht="12.75" customHeight="1" x14ac:dyDescent="0.35">
      <c r="A1731" s="311">
        <f>FrontPage!$N$2</f>
        <v>1</v>
      </c>
      <c r="B1731" s="311" t="str">
        <f t="shared" si="221"/>
        <v>RO38.73</v>
      </c>
      <c r="C1731" s="311">
        <f t="shared" si="222"/>
        <v>202526</v>
      </c>
      <c r="D1731" s="1148" t="s">
        <v>6</v>
      </c>
      <c r="E1731" s="311">
        <v>8.6999999999999993</v>
      </c>
      <c r="F1731" s="311" t="s">
        <v>549</v>
      </c>
      <c r="G1731" s="311">
        <f t="shared" si="224"/>
        <v>0</v>
      </c>
      <c r="H1731" s="1155">
        <f t="shared" ca="1" si="223"/>
        <v>0</v>
      </c>
      <c r="I1731" s="311">
        <f t="shared" si="220"/>
        <v>3</v>
      </c>
      <c r="J1731" s="1151"/>
      <c r="AL1731"/>
      <c r="AM1731"/>
      <c r="AN1731"/>
      <c r="AO1731"/>
      <c r="AP1731"/>
      <c r="AQ1731" s="333"/>
      <c r="AR1731"/>
      <c r="AS1731"/>
      <c r="AT1731"/>
      <c r="AU1731"/>
    </row>
    <row r="1732" spans="1:47" ht="12.75" customHeight="1" x14ac:dyDescent="0.35">
      <c r="A1732" s="311">
        <f>FrontPage!$N$2</f>
        <v>1</v>
      </c>
      <c r="B1732" s="311" t="str">
        <f t="shared" si="221"/>
        <v>RO38.75</v>
      </c>
      <c r="C1732" s="311">
        <f t="shared" si="222"/>
        <v>202526</v>
      </c>
      <c r="D1732" s="1148" t="s">
        <v>6</v>
      </c>
      <c r="E1732" s="311">
        <v>8.6999999999999993</v>
      </c>
      <c r="F1732" s="311" t="s">
        <v>551</v>
      </c>
      <c r="G1732" s="311">
        <f t="shared" si="224"/>
        <v>0</v>
      </c>
      <c r="H1732" s="1155">
        <f t="shared" ca="1" si="223"/>
        <v>0</v>
      </c>
      <c r="I1732" s="311">
        <f t="shared" si="220"/>
        <v>5</v>
      </c>
      <c r="J1732" s="1151"/>
      <c r="AL1732"/>
      <c r="AM1732"/>
      <c r="AN1732"/>
      <c r="AO1732"/>
      <c r="AP1732"/>
      <c r="AQ1732" s="333"/>
      <c r="AR1732"/>
      <c r="AS1732"/>
      <c r="AT1732"/>
      <c r="AU1732"/>
    </row>
    <row r="1733" spans="1:47" ht="12.75" customHeight="1" x14ac:dyDescent="0.35">
      <c r="A1733" s="311">
        <f>FrontPage!$N$2</f>
        <v>1</v>
      </c>
      <c r="B1733" s="311" t="str">
        <f t="shared" si="221"/>
        <v>RO38.76.1</v>
      </c>
      <c r="C1733" s="311">
        <f t="shared" si="222"/>
        <v>202526</v>
      </c>
      <c r="D1733" s="1148" t="s">
        <v>6</v>
      </c>
      <c r="E1733" s="311">
        <v>8.6999999999999993</v>
      </c>
      <c r="F1733" s="311" t="s">
        <v>552</v>
      </c>
      <c r="G1733" s="311">
        <f t="shared" si="224"/>
        <v>0</v>
      </c>
      <c r="H1733" s="1155">
        <f t="shared" ca="1" si="223"/>
        <v>0</v>
      </c>
      <c r="I1733" s="311">
        <f t="shared" si="220"/>
        <v>6.1</v>
      </c>
      <c r="J1733" s="1151"/>
      <c r="AL1733"/>
      <c r="AM1733"/>
      <c r="AN1733"/>
      <c r="AO1733"/>
      <c r="AP1733"/>
      <c r="AQ1733" s="333"/>
      <c r="AR1733"/>
      <c r="AS1733"/>
      <c r="AT1733"/>
      <c r="AU1733"/>
    </row>
    <row r="1734" spans="1:47" ht="12.75" customHeight="1" x14ac:dyDescent="0.35">
      <c r="A1734" s="311">
        <f>FrontPage!$N$2</f>
        <v>1</v>
      </c>
      <c r="B1734" s="311" t="str">
        <f t="shared" si="221"/>
        <v>RO38.76.2</v>
      </c>
      <c r="C1734" s="311">
        <f t="shared" si="222"/>
        <v>202526</v>
      </c>
      <c r="D1734" s="1148" t="s">
        <v>6</v>
      </c>
      <c r="E1734" s="311">
        <v>8.6999999999999993</v>
      </c>
      <c r="F1734" s="311" t="s">
        <v>553</v>
      </c>
      <c r="G1734" s="311">
        <f t="shared" si="224"/>
        <v>0</v>
      </c>
      <c r="H1734" s="1155">
        <f t="shared" ca="1" si="223"/>
        <v>0</v>
      </c>
      <c r="I1734" s="311">
        <f t="shared" si="220"/>
        <v>6.2</v>
      </c>
      <c r="J1734" s="1151"/>
      <c r="AL1734"/>
      <c r="AM1734"/>
      <c r="AN1734"/>
      <c r="AO1734"/>
      <c r="AP1734"/>
      <c r="AQ1734" s="333"/>
      <c r="AR1734"/>
      <c r="AS1734"/>
      <c r="AT1734"/>
      <c r="AU1734"/>
    </row>
    <row r="1735" spans="1:47" ht="12.75" customHeight="1" x14ac:dyDescent="0.35">
      <c r="A1735" s="311">
        <f>FrontPage!$N$2</f>
        <v>1</v>
      </c>
      <c r="B1735" s="311" t="str">
        <f t="shared" si="221"/>
        <v>RO38.77</v>
      </c>
      <c r="C1735" s="311">
        <f t="shared" si="222"/>
        <v>202526</v>
      </c>
      <c r="D1735" s="1148" t="s">
        <v>6</v>
      </c>
      <c r="E1735" s="311">
        <v>8.6999999999999993</v>
      </c>
      <c r="F1735" s="311" t="s">
        <v>554</v>
      </c>
      <c r="G1735" s="311">
        <f t="shared" si="224"/>
        <v>0</v>
      </c>
      <c r="H1735" s="1155">
        <f t="shared" ca="1" si="223"/>
        <v>0</v>
      </c>
      <c r="I1735" s="311">
        <f t="shared" si="220"/>
        <v>7</v>
      </c>
      <c r="J1735" s="1151"/>
      <c r="AL1735"/>
      <c r="AM1735"/>
      <c r="AN1735"/>
      <c r="AO1735"/>
      <c r="AP1735"/>
      <c r="AQ1735" s="333"/>
      <c r="AR1735"/>
      <c r="AS1735"/>
      <c r="AT1735"/>
      <c r="AU1735"/>
    </row>
    <row r="1736" spans="1:47" ht="12.75" customHeight="1" x14ac:dyDescent="0.35">
      <c r="A1736" s="311">
        <f>FrontPage!$N$2</f>
        <v>1</v>
      </c>
      <c r="B1736" s="311" t="str">
        <f t="shared" si="221"/>
        <v>RO38.78</v>
      </c>
      <c r="C1736" s="311">
        <f t="shared" si="222"/>
        <v>202526</v>
      </c>
      <c r="D1736" s="1148" t="s">
        <v>6</v>
      </c>
      <c r="E1736" s="311">
        <v>8.6999999999999993</v>
      </c>
      <c r="F1736" s="311" t="s">
        <v>555</v>
      </c>
      <c r="G1736" s="311">
        <f t="shared" si="224"/>
        <v>0</v>
      </c>
      <c r="H1736" s="1155">
        <f t="shared" ca="1" si="223"/>
        <v>0</v>
      </c>
      <c r="I1736" s="311">
        <f t="shared" si="220"/>
        <v>8</v>
      </c>
      <c r="J1736" s="1151"/>
      <c r="AL1736"/>
      <c r="AM1736"/>
      <c r="AN1736"/>
      <c r="AO1736"/>
      <c r="AP1736"/>
      <c r="AQ1736" s="333"/>
      <c r="AR1736"/>
      <c r="AS1736"/>
      <c r="AT1736"/>
      <c r="AU1736"/>
    </row>
    <row r="1737" spans="1:47" ht="12.75" customHeight="1" x14ac:dyDescent="0.35">
      <c r="A1737" s="311">
        <f>FrontPage!$N$2</f>
        <v>1</v>
      </c>
      <c r="B1737" s="311" t="str">
        <f t="shared" si="221"/>
        <v>RO38.710</v>
      </c>
      <c r="C1737" s="311">
        <f t="shared" si="222"/>
        <v>202526</v>
      </c>
      <c r="D1737" s="1148" t="s">
        <v>6</v>
      </c>
      <c r="E1737" s="311">
        <v>8.6999999999999993</v>
      </c>
      <c r="F1737" s="311" t="s">
        <v>557</v>
      </c>
      <c r="G1737" s="311">
        <f t="shared" si="224"/>
        <v>0</v>
      </c>
      <c r="H1737" s="1155">
        <f t="shared" ca="1" si="223"/>
        <v>0</v>
      </c>
      <c r="I1737" s="311">
        <f t="shared" si="220"/>
        <v>10</v>
      </c>
      <c r="J1737" s="1151"/>
      <c r="AL1737"/>
      <c r="AM1737"/>
      <c r="AN1737"/>
      <c r="AO1737"/>
      <c r="AP1737"/>
      <c r="AQ1737" s="333"/>
      <c r="AR1737"/>
      <c r="AS1737"/>
      <c r="AT1737"/>
      <c r="AU1737"/>
    </row>
    <row r="1738" spans="1:47" ht="12.75" customHeight="1" x14ac:dyDescent="0.35">
      <c r="A1738" s="311">
        <f>FrontPage!$N$2</f>
        <v>1</v>
      </c>
      <c r="B1738" s="311" t="str">
        <f t="shared" si="221"/>
        <v>RO38.711</v>
      </c>
      <c r="C1738" s="311">
        <f t="shared" si="222"/>
        <v>202526</v>
      </c>
      <c r="D1738" s="1148" t="s">
        <v>6</v>
      </c>
      <c r="E1738" s="311">
        <v>8.6999999999999993</v>
      </c>
      <c r="F1738" s="311" t="s">
        <v>558</v>
      </c>
      <c r="G1738" s="311">
        <f t="shared" si="224"/>
        <v>0</v>
      </c>
      <c r="H1738" s="1155">
        <f t="shared" ca="1" si="223"/>
        <v>0</v>
      </c>
      <c r="I1738" s="311">
        <f t="shared" si="220"/>
        <v>11</v>
      </c>
      <c r="J1738" s="1151"/>
      <c r="AL1738"/>
      <c r="AM1738"/>
      <c r="AN1738"/>
      <c r="AO1738"/>
      <c r="AP1738"/>
      <c r="AQ1738" s="333"/>
      <c r="AR1738"/>
      <c r="AS1738"/>
      <c r="AT1738"/>
      <c r="AU1738"/>
    </row>
    <row r="1739" spans="1:47" ht="12.75" customHeight="1" x14ac:dyDescent="0.35">
      <c r="A1739" s="311">
        <f>FrontPage!$N$2</f>
        <v>1</v>
      </c>
      <c r="B1739" s="311" t="str">
        <f t="shared" si="221"/>
        <v>RO38.81.1</v>
      </c>
      <c r="C1739" s="311">
        <f t="shared" si="222"/>
        <v>202526</v>
      </c>
      <c r="D1739" s="1148" t="s">
        <v>6</v>
      </c>
      <c r="E1739" s="311">
        <v>8.8000000000000007</v>
      </c>
      <c r="F1739" s="311" t="s">
        <v>547</v>
      </c>
      <c r="G1739" s="311">
        <f t="shared" si="224"/>
        <v>0</v>
      </c>
      <c r="H1739" s="1155">
        <f t="shared" ca="1" si="223"/>
        <v>0</v>
      </c>
      <c r="I1739" s="311">
        <f t="shared" si="220"/>
        <v>1.1000000000000001</v>
      </c>
      <c r="J1739" s="1151"/>
      <c r="AL1739"/>
      <c r="AM1739"/>
      <c r="AN1739"/>
      <c r="AO1739"/>
      <c r="AP1739"/>
      <c r="AQ1739" s="333"/>
      <c r="AR1739"/>
      <c r="AS1739"/>
      <c r="AT1739"/>
      <c r="AU1739"/>
    </row>
    <row r="1740" spans="1:47" ht="12.75" customHeight="1" x14ac:dyDescent="0.35">
      <c r="A1740" s="311">
        <f>FrontPage!$N$2</f>
        <v>1</v>
      </c>
      <c r="B1740" s="311" t="str">
        <f t="shared" si="221"/>
        <v>RO38.81.2</v>
      </c>
      <c r="C1740" s="311">
        <f t="shared" si="222"/>
        <v>202526</v>
      </c>
      <c r="D1740" s="1148" t="s">
        <v>6</v>
      </c>
      <c r="E1740" s="311">
        <v>8.8000000000000007</v>
      </c>
      <c r="F1740" s="311" t="s">
        <v>548</v>
      </c>
      <c r="G1740" s="311">
        <f t="shared" si="224"/>
        <v>0</v>
      </c>
      <c r="H1740" s="1155">
        <f t="shared" ca="1" si="223"/>
        <v>0</v>
      </c>
      <c r="I1740" s="311">
        <f t="shared" si="220"/>
        <v>1.2</v>
      </c>
      <c r="J1740" s="1151"/>
      <c r="AL1740"/>
      <c r="AM1740"/>
      <c r="AN1740"/>
      <c r="AO1740"/>
      <c r="AP1740"/>
      <c r="AQ1740" s="333"/>
      <c r="AR1740"/>
      <c r="AS1740"/>
      <c r="AT1740"/>
      <c r="AU1740"/>
    </row>
    <row r="1741" spans="1:47" ht="12.75" customHeight="1" x14ac:dyDescent="0.35">
      <c r="A1741" s="311">
        <f>FrontPage!$N$2</f>
        <v>1</v>
      </c>
      <c r="B1741" s="311" t="str">
        <f t="shared" si="221"/>
        <v>RO38.82</v>
      </c>
      <c r="C1741" s="311">
        <f t="shared" si="222"/>
        <v>202526</v>
      </c>
      <c r="D1741" s="1148" t="s">
        <v>6</v>
      </c>
      <c r="E1741" s="311">
        <v>8.8000000000000007</v>
      </c>
      <c r="F1741" s="311" t="s">
        <v>546</v>
      </c>
      <c r="G1741" s="311">
        <f t="shared" si="224"/>
        <v>0</v>
      </c>
      <c r="H1741" s="1155">
        <f t="shared" ca="1" si="223"/>
        <v>0</v>
      </c>
      <c r="I1741" s="311">
        <f t="shared" si="220"/>
        <v>2</v>
      </c>
      <c r="J1741" s="1151"/>
      <c r="AL1741"/>
      <c r="AM1741"/>
      <c r="AN1741"/>
      <c r="AO1741"/>
      <c r="AP1741"/>
      <c r="AQ1741" s="333"/>
      <c r="AR1741"/>
      <c r="AS1741"/>
      <c r="AT1741"/>
      <c r="AU1741"/>
    </row>
    <row r="1742" spans="1:47" ht="12.75" customHeight="1" x14ac:dyDescent="0.35">
      <c r="A1742" s="311">
        <f>FrontPage!$N$2</f>
        <v>1</v>
      </c>
      <c r="B1742" s="311" t="str">
        <f t="shared" si="221"/>
        <v>RO38.83</v>
      </c>
      <c r="C1742" s="311">
        <f t="shared" si="222"/>
        <v>202526</v>
      </c>
      <c r="D1742" s="1148" t="s">
        <v>6</v>
      </c>
      <c r="E1742" s="311">
        <v>8.8000000000000007</v>
      </c>
      <c r="F1742" s="311" t="s">
        <v>549</v>
      </c>
      <c r="G1742" s="311">
        <f t="shared" si="224"/>
        <v>0</v>
      </c>
      <c r="H1742" s="1155">
        <f t="shared" ca="1" si="223"/>
        <v>0</v>
      </c>
      <c r="I1742" s="311">
        <f t="shared" si="220"/>
        <v>3</v>
      </c>
      <c r="J1742" s="1151"/>
      <c r="AL1742"/>
      <c r="AM1742"/>
      <c r="AN1742"/>
      <c r="AO1742"/>
      <c r="AP1742"/>
      <c r="AQ1742" s="333"/>
      <c r="AR1742"/>
      <c r="AS1742"/>
      <c r="AT1742"/>
      <c r="AU1742"/>
    </row>
    <row r="1743" spans="1:47" ht="12.75" customHeight="1" x14ac:dyDescent="0.35">
      <c r="A1743" s="311">
        <f>FrontPage!$N$2</f>
        <v>1</v>
      </c>
      <c r="B1743" s="311" t="str">
        <f t="shared" si="221"/>
        <v>RO38.85</v>
      </c>
      <c r="C1743" s="311">
        <f t="shared" si="222"/>
        <v>202526</v>
      </c>
      <c r="D1743" s="1148" t="s">
        <v>6</v>
      </c>
      <c r="E1743" s="311">
        <v>8.8000000000000007</v>
      </c>
      <c r="F1743" s="311" t="s">
        <v>551</v>
      </c>
      <c r="G1743" s="311">
        <f t="shared" si="224"/>
        <v>0</v>
      </c>
      <c r="H1743" s="1155">
        <f t="shared" ca="1" si="223"/>
        <v>0</v>
      </c>
      <c r="I1743" s="311">
        <f t="shared" si="220"/>
        <v>5</v>
      </c>
      <c r="J1743" s="1151"/>
      <c r="AL1743"/>
      <c r="AM1743"/>
      <c r="AN1743"/>
      <c r="AO1743"/>
      <c r="AP1743"/>
      <c r="AQ1743" s="333"/>
      <c r="AR1743"/>
      <c r="AS1743"/>
      <c r="AT1743"/>
      <c r="AU1743"/>
    </row>
    <row r="1744" spans="1:47" ht="12.75" customHeight="1" x14ac:dyDescent="0.35">
      <c r="A1744" s="311">
        <f>FrontPage!$N$2</f>
        <v>1</v>
      </c>
      <c r="B1744" s="311" t="str">
        <f t="shared" si="221"/>
        <v>RO38.86.1</v>
      </c>
      <c r="C1744" s="311">
        <f t="shared" si="222"/>
        <v>202526</v>
      </c>
      <c r="D1744" s="1148" t="s">
        <v>6</v>
      </c>
      <c r="E1744" s="311">
        <v>8.8000000000000007</v>
      </c>
      <c r="F1744" s="311" t="s">
        <v>552</v>
      </c>
      <c r="G1744" s="311">
        <f t="shared" si="224"/>
        <v>0</v>
      </c>
      <c r="H1744" s="1155">
        <f t="shared" ca="1" si="223"/>
        <v>0</v>
      </c>
      <c r="I1744" s="311">
        <f t="shared" si="220"/>
        <v>6.1</v>
      </c>
      <c r="J1744" s="1151"/>
      <c r="AL1744"/>
      <c r="AM1744"/>
      <c r="AN1744"/>
      <c r="AO1744"/>
      <c r="AP1744"/>
      <c r="AQ1744" s="333"/>
      <c r="AR1744"/>
      <c r="AS1744"/>
      <c r="AT1744"/>
      <c r="AU1744"/>
    </row>
    <row r="1745" spans="1:47" ht="12.75" customHeight="1" x14ac:dyDescent="0.35">
      <c r="A1745" s="311">
        <f>FrontPage!$N$2</f>
        <v>1</v>
      </c>
      <c r="B1745" s="311" t="str">
        <f t="shared" si="221"/>
        <v>RO38.86.2</v>
      </c>
      <c r="C1745" s="311">
        <f t="shared" si="222"/>
        <v>202526</v>
      </c>
      <c r="D1745" s="1148" t="s">
        <v>6</v>
      </c>
      <c r="E1745" s="311">
        <v>8.8000000000000007</v>
      </c>
      <c r="F1745" s="311" t="s">
        <v>553</v>
      </c>
      <c r="G1745" s="311">
        <f t="shared" si="224"/>
        <v>0</v>
      </c>
      <c r="H1745" s="1155">
        <f t="shared" ca="1" si="223"/>
        <v>0</v>
      </c>
      <c r="I1745" s="311">
        <f t="shared" si="220"/>
        <v>6.2</v>
      </c>
      <c r="J1745" s="1151"/>
      <c r="AL1745"/>
      <c r="AM1745"/>
      <c r="AN1745"/>
      <c r="AO1745"/>
      <c r="AP1745"/>
      <c r="AQ1745" s="333"/>
      <c r="AR1745"/>
      <c r="AS1745"/>
      <c r="AT1745"/>
      <c r="AU1745"/>
    </row>
    <row r="1746" spans="1:47" ht="12.75" customHeight="1" x14ac:dyDescent="0.35">
      <c r="A1746" s="311">
        <f>FrontPage!$N$2</f>
        <v>1</v>
      </c>
      <c r="B1746" s="311" t="str">
        <f t="shared" si="221"/>
        <v>RO38.87</v>
      </c>
      <c r="C1746" s="311">
        <f t="shared" si="222"/>
        <v>202526</v>
      </c>
      <c r="D1746" s="1148" t="s">
        <v>6</v>
      </c>
      <c r="E1746" s="311">
        <v>8.8000000000000007</v>
      </c>
      <c r="F1746" s="311" t="s">
        <v>554</v>
      </c>
      <c r="G1746" s="311">
        <f t="shared" si="224"/>
        <v>0</v>
      </c>
      <c r="H1746" s="1155">
        <f t="shared" ca="1" si="223"/>
        <v>0</v>
      </c>
      <c r="I1746" s="311">
        <f t="shared" si="220"/>
        <v>7</v>
      </c>
      <c r="J1746" s="1151"/>
      <c r="AL1746"/>
      <c r="AM1746"/>
      <c r="AN1746"/>
      <c r="AO1746"/>
      <c r="AP1746"/>
      <c r="AQ1746" s="333"/>
      <c r="AR1746"/>
      <c r="AS1746"/>
      <c r="AT1746"/>
      <c r="AU1746"/>
    </row>
    <row r="1747" spans="1:47" ht="12.75" customHeight="1" x14ac:dyDescent="0.35">
      <c r="A1747" s="311">
        <f>FrontPage!$N$2</f>
        <v>1</v>
      </c>
      <c r="B1747" s="311" t="str">
        <f t="shared" si="221"/>
        <v>RO38.88</v>
      </c>
      <c r="C1747" s="311">
        <f t="shared" si="222"/>
        <v>202526</v>
      </c>
      <c r="D1747" s="1148" t="s">
        <v>6</v>
      </c>
      <c r="E1747" s="311">
        <v>8.8000000000000007</v>
      </c>
      <c r="F1747" s="311" t="s">
        <v>555</v>
      </c>
      <c r="G1747" s="311">
        <f t="shared" si="224"/>
        <v>0</v>
      </c>
      <c r="H1747" s="1155">
        <f t="shared" ca="1" si="223"/>
        <v>0</v>
      </c>
      <c r="I1747" s="311">
        <f t="shared" si="220"/>
        <v>8</v>
      </c>
      <c r="J1747" s="1151"/>
      <c r="AL1747"/>
      <c r="AM1747"/>
      <c r="AN1747"/>
      <c r="AO1747"/>
      <c r="AP1747"/>
      <c r="AQ1747" s="333"/>
      <c r="AR1747"/>
      <c r="AS1747"/>
      <c r="AT1747"/>
      <c r="AU1747"/>
    </row>
    <row r="1748" spans="1:47" ht="12.75" customHeight="1" x14ac:dyDescent="0.35">
      <c r="A1748" s="311">
        <f>FrontPage!$N$2</f>
        <v>1</v>
      </c>
      <c r="B1748" s="311" t="str">
        <f t="shared" si="221"/>
        <v>RO38.810</v>
      </c>
      <c r="C1748" s="311">
        <f t="shared" si="222"/>
        <v>202526</v>
      </c>
      <c r="D1748" s="1148" t="s">
        <v>6</v>
      </c>
      <c r="E1748" s="311">
        <v>8.8000000000000007</v>
      </c>
      <c r="F1748" s="311" t="s">
        <v>557</v>
      </c>
      <c r="G1748" s="311">
        <f t="shared" si="224"/>
        <v>0</v>
      </c>
      <c r="H1748" s="1155">
        <f t="shared" ca="1" si="223"/>
        <v>0</v>
      </c>
      <c r="I1748" s="311">
        <f t="shared" si="220"/>
        <v>10</v>
      </c>
      <c r="J1748" s="1151"/>
      <c r="AL1748"/>
      <c r="AM1748"/>
      <c r="AN1748"/>
      <c r="AO1748"/>
      <c r="AP1748"/>
      <c r="AQ1748" s="333"/>
      <c r="AR1748"/>
      <c r="AS1748"/>
      <c r="AT1748"/>
      <c r="AU1748"/>
    </row>
    <row r="1749" spans="1:47" ht="12.75" customHeight="1" x14ac:dyDescent="0.35">
      <c r="A1749" s="311">
        <f>FrontPage!$N$2</f>
        <v>1</v>
      </c>
      <c r="B1749" s="311" t="str">
        <f t="shared" si="221"/>
        <v>RO38.811</v>
      </c>
      <c r="C1749" s="311">
        <f t="shared" si="222"/>
        <v>202526</v>
      </c>
      <c r="D1749" s="1148" t="s">
        <v>6</v>
      </c>
      <c r="E1749" s="311">
        <v>8.8000000000000007</v>
      </c>
      <c r="F1749" s="311" t="s">
        <v>558</v>
      </c>
      <c r="G1749" s="311">
        <f t="shared" si="224"/>
        <v>0</v>
      </c>
      <c r="H1749" s="1155">
        <f t="shared" ca="1" si="223"/>
        <v>0</v>
      </c>
      <c r="I1749" s="311">
        <f t="shared" si="220"/>
        <v>11</v>
      </c>
      <c r="J1749" s="1151"/>
      <c r="AL1749"/>
      <c r="AM1749"/>
      <c r="AN1749"/>
      <c r="AO1749"/>
      <c r="AP1749"/>
      <c r="AQ1749" s="333"/>
      <c r="AR1749"/>
      <c r="AS1749"/>
      <c r="AT1749"/>
      <c r="AU1749"/>
    </row>
    <row r="1750" spans="1:47" ht="12.75" customHeight="1" x14ac:dyDescent="0.35">
      <c r="A1750" s="311">
        <f>FrontPage!$N$2</f>
        <v>1</v>
      </c>
      <c r="B1750" s="311" t="str">
        <f t="shared" si="221"/>
        <v>RO391.1</v>
      </c>
      <c r="C1750" s="311">
        <f t="shared" si="222"/>
        <v>202526</v>
      </c>
      <c r="D1750" s="1148" t="s">
        <v>6</v>
      </c>
      <c r="E1750" s="311">
        <v>9</v>
      </c>
      <c r="F1750" s="311" t="s">
        <v>547</v>
      </c>
      <c r="G1750" s="311">
        <f t="shared" si="224"/>
        <v>0</v>
      </c>
      <c r="H1750" s="1155">
        <f t="shared" ca="1" si="223"/>
        <v>0</v>
      </c>
      <c r="I1750" s="311">
        <f t="shared" si="220"/>
        <v>1.1000000000000001</v>
      </c>
      <c r="J1750" s="1151"/>
      <c r="AL1750"/>
      <c r="AM1750"/>
      <c r="AN1750"/>
      <c r="AO1750"/>
      <c r="AP1750"/>
      <c r="AQ1750" s="333"/>
      <c r="AR1750"/>
      <c r="AS1750"/>
      <c r="AT1750"/>
      <c r="AU1750"/>
    </row>
    <row r="1751" spans="1:47" ht="12.75" customHeight="1" x14ac:dyDescent="0.35">
      <c r="A1751" s="311">
        <f>FrontPage!$N$2</f>
        <v>1</v>
      </c>
      <c r="B1751" s="311" t="str">
        <f t="shared" si="221"/>
        <v>RO391.2</v>
      </c>
      <c r="C1751" s="311">
        <f t="shared" si="222"/>
        <v>202526</v>
      </c>
      <c r="D1751" s="1148" t="s">
        <v>6</v>
      </c>
      <c r="E1751" s="311">
        <v>9</v>
      </c>
      <c r="F1751" s="311" t="s">
        <v>548</v>
      </c>
      <c r="G1751" s="311">
        <f t="shared" si="224"/>
        <v>0</v>
      </c>
      <c r="H1751" s="1155">
        <f t="shared" ca="1" si="223"/>
        <v>0</v>
      </c>
      <c r="I1751" s="311">
        <f t="shared" ref="I1751:I1814" si="225">VLOOKUP(F1751,CIndex,2,FALSE)</f>
        <v>1.2</v>
      </c>
      <c r="J1751" s="1151"/>
      <c r="AL1751"/>
      <c r="AM1751"/>
      <c r="AN1751"/>
      <c r="AO1751"/>
      <c r="AP1751"/>
      <c r="AQ1751" s="333"/>
      <c r="AR1751"/>
      <c r="AS1751"/>
      <c r="AT1751"/>
      <c r="AU1751"/>
    </row>
    <row r="1752" spans="1:47" ht="12.75" customHeight="1" x14ac:dyDescent="0.35">
      <c r="A1752" s="311">
        <f>FrontPage!$N$2</f>
        <v>1</v>
      </c>
      <c r="B1752" s="311" t="str">
        <f t="shared" si="221"/>
        <v>RO392</v>
      </c>
      <c r="C1752" s="311">
        <f t="shared" si="222"/>
        <v>202526</v>
      </c>
      <c r="D1752" s="1148" t="s">
        <v>6</v>
      </c>
      <c r="E1752" s="311">
        <v>9</v>
      </c>
      <c r="F1752" s="311" t="s">
        <v>546</v>
      </c>
      <c r="G1752" s="311">
        <f t="shared" si="224"/>
        <v>0</v>
      </c>
      <c r="H1752" s="1155">
        <f t="shared" ca="1" si="223"/>
        <v>0</v>
      </c>
      <c r="I1752" s="311">
        <f t="shared" si="225"/>
        <v>2</v>
      </c>
      <c r="J1752" s="1151"/>
      <c r="AL1752"/>
      <c r="AM1752"/>
      <c r="AN1752"/>
      <c r="AO1752"/>
      <c r="AP1752"/>
      <c r="AQ1752" s="333"/>
      <c r="AR1752"/>
      <c r="AS1752"/>
      <c r="AT1752"/>
      <c r="AU1752"/>
    </row>
    <row r="1753" spans="1:47" ht="12.75" customHeight="1" x14ac:dyDescent="0.35">
      <c r="A1753" s="311">
        <f>FrontPage!$N$2</f>
        <v>1</v>
      </c>
      <c r="B1753" s="311" t="str">
        <f t="shared" si="221"/>
        <v>RO393</v>
      </c>
      <c r="C1753" s="311">
        <f t="shared" si="222"/>
        <v>202526</v>
      </c>
      <c r="D1753" s="1148" t="s">
        <v>6</v>
      </c>
      <c r="E1753" s="311">
        <v>9</v>
      </c>
      <c r="F1753" s="311" t="s">
        <v>549</v>
      </c>
      <c r="G1753" s="311">
        <f t="shared" si="224"/>
        <v>0</v>
      </c>
      <c r="H1753" s="1155">
        <f t="shared" ca="1" si="223"/>
        <v>0</v>
      </c>
      <c r="I1753" s="311">
        <f t="shared" si="225"/>
        <v>3</v>
      </c>
      <c r="J1753" s="1151"/>
      <c r="AL1753"/>
      <c r="AM1753"/>
      <c r="AN1753"/>
      <c r="AO1753"/>
      <c r="AP1753"/>
      <c r="AQ1753" s="333"/>
      <c r="AR1753"/>
      <c r="AS1753"/>
      <c r="AT1753"/>
      <c r="AU1753"/>
    </row>
    <row r="1754" spans="1:47" ht="12.75" customHeight="1" x14ac:dyDescent="0.35">
      <c r="A1754" s="311">
        <f>FrontPage!$N$2</f>
        <v>1</v>
      </c>
      <c r="B1754" s="311" t="str">
        <f t="shared" si="221"/>
        <v>RO395</v>
      </c>
      <c r="C1754" s="311">
        <f t="shared" si="222"/>
        <v>202526</v>
      </c>
      <c r="D1754" s="1148" t="s">
        <v>6</v>
      </c>
      <c r="E1754" s="311">
        <v>9</v>
      </c>
      <c r="F1754" s="311" t="s">
        <v>551</v>
      </c>
      <c r="G1754" s="311">
        <f t="shared" si="224"/>
        <v>0</v>
      </c>
      <c r="H1754" s="1155">
        <f t="shared" ca="1" si="223"/>
        <v>0</v>
      </c>
      <c r="I1754" s="311">
        <f t="shared" si="225"/>
        <v>5</v>
      </c>
      <c r="J1754" s="1151"/>
      <c r="AL1754"/>
      <c r="AM1754"/>
      <c r="AN1754"/>
      <c r="AO1754"/>
      <c r="AP1754"/>
      <c r="AQ1754" s="333"/>
      <c r="AR1754"/>
      <c r="AS1754"/>
      <c r="AT1754"/>
      <c r="AU1754"/>
    </row>
    <row r="1755" spans="1:47" ht="12.75" customHeight="1" x14ac:dyDescent="0.35">
      <c r="A1755" s="311">
        <f>FrontPage!$N$2</f>
        <v>1</v>
      </c>
      <c r="B1755" s="311" t="str">
        <f t="shared" si="221"/>
        <v>RO396.1</v>
      </c>
      <c r="C1755" s="311">
        <f t="shared" si="222"/>
        <v>202526</v>
      </c>
      <c r="D1755" s="1148" t="s">
        <v>6</v>
      </c>
      <c r="E1755" s="311">
        <v>9</v>
      </c>
      <c r="F1755" s="311" t="s">
        <v>552</v>
      </c>
      <c r="G1755" s="311">
        <f t="shared" si="224"/>
        <v>0</v>
      </c>
      <c r="H1755" s="1155">
        <f t="shared" ca="1" si="223"/>
        <v>0</v>
      </c>
      <c r="I1755" s="311">
        <f t="shared" si="225"/>
        <v>6.1</v>
      </c>
      <c r="J1755" s="1151"/>
      <c r="AL1755"/>
      <c r="AM1755"/>
      <c r="AN1755"/>
      <c r="AO1755"/>
      <c r="AP1755"/>
      <c r="AQ1755" s="333"/>
      <c r="AR1755"/>
      <c r="AS1755"/>
      <c r="AT1755"/>
      <c r="AU1755"/>
    </row>
    <row r="1756" spans="1:47" ht="12.75" customHeight="1" x14ac:dyDescent="0.35">
      <c r="A1756" s="311">
        <f>FrontPage!$N$2</f>
        <v>1</v>
      </c>
      <c r="B1756" s="311" t="str">
        <f t="shared" si="221"/>
        <v>RO396.2</v>
      </c>
      <c r="C1756" s="311">
        <f t="shared" si="222"/>
        <v>202526</v>
      </c>
      <c r="D1756" s="1148" t="s">
        <v>6</v>
      </c>
      <c r="E1756" s="311">
        <v>9</v>
      </c>
      <c r="F1756" s="311" t="s">
        <v>553</v>
      </c>
      <c r="G1756" s="311">
        <f t="shared" si="224"/>
        <v>0</v>
      </c>
      <c r="H1756" s="1155">
        <f t="shared" ca="1" si="223"/>
        <v>0</v>
      </c>
      <c r="I1756" s="311">
        <f t="shared" si="225"/>
        <v>6.2</v>
      </c>
      <c r="J1756" s="1151"/>
      <c r="AL1756"/>
      <c r="AM1756"/>
      <c r="AN1756"/>
      <c r="AO1756"/>
      <c r="AP1756"/>
      <c r="AQ1756" s="333"/>
      <c r="AR1756"/>
      <c r="AS1756"/>
      <c r="AT1756"/>
      <c r="AU1756"/>
    </row>
    <row r="1757" spans="1:47" ht="12.75" customHeight="1" x14ac:dyDescent="0.35">
      <c r="A1757" s="311">
        <f>FrontPage!$N$2</f>
        <v>1</v>
      </c>
      <c r="B1757" s="311" t="str">
        <f t="shared" si="221"/>
        <v>RO397</v>
      </c>
      <c r="C1757" s="311">
        <f t="shared" si="222"/>
        <v>202526</v>
      </c>
      <c r="D1757" s="1148" t="s">
        <v>6</v>
      </c>
      <c r="E1757" s="311">
        <v>9</v>
      </c>
      <c r="F1757" s="311" t="s">
        <v>554</v>
      </c>
      <c r="G1757" s="311">
        <f t="shared" si="224"/>
        <v>0</v>
      </c>
      <c r="H1757" s="1155">
        <f t="shared" ca="1" si="223"/>
        <v>0</v>
      </c>
      <c r="I1757" s="311">
        <f t="shared" si="225"/>
        <v>7</v>
      </c>
      <c r="J1757" s="1151"/>
      <c r="AL1757"/>
      <c r="AM1757"/>
      <c r="AN1757"/>
      <c r="AO1757"/>
      <c r="AP1757"/>
      <c r="AQ1757" s="333"/>
      <c r="AR1757"/>
      <c r="AS1757"/>
      <c r="AT1757"/>
      <c r="AU1757"/>
    </row>
    <row r="1758" spans="1:47" ht="12.75" customHeight="1" x14ac:dyDescent="0.35">
      <c r="A1758" s="311">
        <f>FrontPage!$N$2</f>
        <v>1</v>
      </c>
      <c r="B1758" s="311" t="str">
        <f t="shared" si="221"/>
        <v>RO398</v>
      </c>
      <c r="C1758" s="311">
        <f t="shared" si="222"/>
        <v>202526</v>
      </c>
      <c r="D1758" s="1148" t="s">
        <v>6</v>
      </c>
      <c r="E1758" s="311">
        <v>9</v>
      </c>
      <c r="F1758" s="311" t="s">
        <v>555</v>
      </c>
      <c r="G1758" s="311">
        <f t="shared" si="224"/>
        <v>0</v>
      </c>
      <c r="H1758" s="1155">
        <f t="shared" ca="1" si="223"/>
        <v>0</v>
      </c>
      <c r="I1758" s="311">
        <f t="shared" si="225"/>
        <v>8</v>
      </c>
      <c r="J1758" s="1151"/>
      <c r="AL1758"/>
      <c r="AM1758"/>
      <c r="AN1758"/>
      <c r="AO1758"/>
      <c r="AP1758"/>
      <c r="AQ1758" s="333"/>
      <c r="AR1758"/>
      <c r="AS1758"/>
      <c r="AT1758"/>
      <c r="AU1758"/>
    </row>
    <row r="1759" spans="1:47" ht="12.75" customHeight="1" x14ac:dyDescent="0.35">
      <c r="A1759" s="311">
        <f>FrontPage!$N$2</f>
        <v>1</v>
      </c>
      <c r="B1759" s="311" t="str">
        <f t="shared" ref="B1759:B1822" si="226">D1759&amp;E1759&amp;I1759</f>
        <v>RO3910</v>
      </c>
      <c r="C1759" s="311">
        <f t="shared" si="222"/>
        <v>202526</v>
      </c>
      <c r="D1759" s="1148" t="s">
        <v>6</v>
      </c>
      <c r="E1759" s="311">
        <v>9</v>
      </c>
      <c r="F1759" s="311" t="s">
        <v>557</v>
      </c>
      <c r="G1759" s="311">
        <f t="shared" si="224"/>
        <v>0</v>
      </c>
      <c r="H1759" s="1155">
        <f t="shared" ca="1" si="223"/>
        <v>0</v>
      </c>
      <c r="I1759" s="311">
        <f t="shared" si="225"/>
        <v>10</v>
      </c>
      <c r="J1759" s="1151"/>
      <c r="AL1759"/>
      <c r="AM1759"/>
      <c r="AN1759"/>
      <c r="AO1759"/>
      <c r="AP1759"/>
      <c r="AQ1759" s="333"/>
      <c r="AR1759"/>
      <c r="AS1759"/>
      <c r="AT1759"/>
      <c r="AU1759"/>
    </row>
    <row r="1760" spans="1:47" ht="12.75" customHeight="1" x14ac:dyDescent="0.35">
      <c r="A1760" s="311">
        <f>FrontPage!$N$2</f>
        <v>1</v>
      </c>
      <c r="B1760" s="311" t="str">
        <f t="shared" si="226"/>
        <v>RO3911</v>
      </c>
      <c r="C1760" s="311">
        <f t="shared" si="222"/>
        <v>202526</v>
      </c>
      <c r="D1760" s="1148" t="s">
        <v>6</v>
      </c>
      <c r="E1760" s="311">
        <v>9</v>
      </c>
      <c r="F1760" s="311" t="s">
        <v>558</v>
      </c>
      <c r="G1760" s="311">
        <f t="shared" si="224"/>
        <v>0</v>
      </c>
      <c r="H1760" s="1155">
        <f t="shared" ca="1" si="223"/>
        <v>0</v>
      </c>
      <c r="I1760" s="311">
        <f t="shared" si="225"/>
        <v>11</v>
      </c>
      <c r="J1760" s="1151"/>
      <c r="AL1760"/>
      <c r="AM1760"/>
      <c r="AN1760"/>
      <c r="AO1760"/>
      <c r="AP1760"/>
      <c r="AQ1760" s="333"/>
      <c r="AR1760"/>
      <c r="AS1760"/>
      <c r="AT1760"/>
      <c r="AU1760"/>
    </row>
    <row r="1761" spans="1:47" ht="12.75" customHeight="1" x14ac:dyDescent="0.35">
      <c r="A1761" s="311">
        <f>FrontPage!$N$2</f>
        <v>1</v>
      </c>
      <c r="B1761" s="311" t="str">
        <f t="shared" si="226"/>
        <v>RO3101.1</v>
      </c>
      <c r="C1761" s="311">
        <f t="shared" ref="C1761:C1824" si="227">year</f>
        <v>202526</v>
      </c>
      <c r="D1761" s="1148" t="s">
        <v>6</v>
      </c>
      <c r="E1761" s="311">
        <v>10</v>
      </c>
      <c r="F1761" s="311" t="s">
        <v>547</v>
      </c>
      <c r="G1761" s="311">
        <f t="shared" ref="G1761:G1826" si="228">UANumber</f>
        <v>0</v>
      </c>
      <c r="H1761" s="1155">
        <f t="shared" ca="1" si="223"/>
        <v>0</v>
      </c>
      <c r="I1761" s="311">
        <f t="shared" si="225"/>
        <v>1.1000000000000001</v>
      </c>
      <c r="J1761" s="1151"/>
      <c r="AL1761"/>
      <c r="AM1761"/>
      <c r="AN1761"/>
      <c r="AO1761"/>
      <c r="AP1761"/>
      <c r="AQ1761" s="333"/>
      <c r="AR1761"/>
      <c r="AS1761"/>
      <c r="AT1761"/>
      <c r="AU1761"/>
    </row>
    <row r="1762" spans="1:47" ht="12.75" customHeight="1" x14ac:dyDescent="0.35">
      <c r="A1762" s="311">
        <f>FrontPage!$N$2</f>
        <v>1</v>
      </c>
      <c r="B1762" s="311" t="str">
        <f t="shared" si="226"/>
        <v>RO3101.2</v>
      </c>
      <c r="C1762" s="311">
        <f t="shared" si="227"/>
        <v>202526</v>
      </c>
      <c r="D1762" s="1148" t="s">
        <v>6</v>
      </c>
      <c r="E1762" s="311">
        <v>10</v>
      </c>
      <c r="F1762" s="311" t="s">
        <v>548</v>
      </c>
      <c r="G1762" s="311">
        <f t="shared" si="228"/>
        <v>0</v>
      </c>
      <c r="H1762" s="1155">
        <f t="shared" ca="1" si="223"/>
        <v>0</v>
      </c>
      <c r="I1762" s="311">
        <f t="shared" si="225"/>
        <v>1.2</v>
      </c>
      <c r="J1762" s="1151"/>
      <c r="AL1762"/>
      <c r="AM1762"/>
      <c r="AN1762"/>
      <c r="AO1762"/>
      <c r="AP1762"/>
      <c r="AQ1762" s="333"/>
      <c r="AR1762"/>
      <c r="AS1762"/>
      <c r="AT1762"/>
      <c r="AU1762"/>
    </row>
    <row r="1763" spans="1:47" ht="12.75" customHeight="1" x14ac:dyDescent="0.35">
      <c r="A1763" s="311">
        <f>FrontPage!$N$2</f>
        <v>1</v>
      </c>
      <c r="B1763" s="311" t="str">
        <f t="shared" si="226"/>
        <v>RO3102</v>
      </c>
      <c r="C1763" s="311">
        <f t="shared" si="227"/>
        <v>202526</v>
      </c>
      <c r="D1763" s="1148" t="s">
        <v>6</v>
      </c>
      <c r="E1763" s="311">
        <v>10</v>
      </c>
      <c r="F1763" s="311" t="s">
        <v>546</v>
      </c>
      <c r="G1763" s="311">
        <f t="shared" si="228"/>
        <v>0</v>
      </c>
      <c r="H1763" s="1155">
        <f t="shared" ca="1" si="223"/>
        <v>0</v>
      </c>
      <c r="I1763" s="311">
        <f t="shared" si="225"/>
        <v>2</v>
      </c>
      <c r="J1763" s="1151"/>
      <c r="AL1763"/>
      <c r="AM1763"/>
      <c r="AN1763"/>
      <c r="AO1763"/>
      <c r="AP1763"/>
      <c r="AQ1763" s="333"/>
      <c r="AR1763"/>
      <c r="AS1763"/>
      <c r="AT1763"/>
      <c r="AU1763"/>
    </row>
    <row r="1764" spans="1:47" ht="12.75" customHeight="1" x14ac:dyDescent="0.35">
      <c r="A1764" s="311">
        <f>FrontPage!$N$2</f>
        <v>1</v>
      </c>
      <c r="B1764" s="311" t="str">
        <f t="shared" si="226"/>
        <v>RO3103</v>
      </c>
      <c r="C1764" s="311">
        <f t="shared" si="227"/>
        <v>202526</v>
      </c>
      <c r="D1764" s="1148" t="s">
        <v>6</v>
      </c>
      <c r="E1764" s="311">
        <v>10</v>
      </c>
      <c r="F1764" s="311" t="s">
        <v>549</v>
      </c>
      <c r="G1764" s="311">
        <f t="shared" si="228"/>
        <v>0</v>
      </c>
      <c r="H1764" s="1155">
        <f t="shared" ca="1" si="223"/>
        <v>0</v>
      </c>
      <c r="I1764" s="311">
        <f t="shared" si="225"/>
        <v>3</v>
      </c>
      <c r="J1764" s="1151"/>
      <c r="AL1764"/>
      <c r="AM1764"/>
      <c r="AN1764"/>
      <c r="AO1764"/>
      <c r="AP1764"/>
      <c r="AQ1764" s="333"/>
      <c r="AR1764"/>
      <c r="AS1764"/>
      <c r="AT1764"/>
      <c r="AU1764"/>
    </row>
    <row r="1765" spans="1:47" ht="12.75" customHeight="1" x14ac:dyDescent="0.35">
      <c r="A1765" s="311">
        <f>FrontPage!$N$2</f>
        <v>1</v>
      </c>
      <c r="B1765" s="311" t="str">
        <f t="shared" si="226"/>
        <v>RO3105</v>
      </c>
      <c r="C1765" s="311">
        <f t="shared" si="227"/>
        <v>202526</v>
      </c>
      <c r="D1765" s="1148" t="s">
        <v>6</v>
      </c>
      <c r="E1765" s="311">
        <v>10</v>
      </c>
      <c r="F1765" s="311" t="s">
        <v>551</v>
      </c>
      <c r="G1765" s="311">
        <f t="shared" si="228"/>
        <v>0</v>
      </c>
      <c r="H1765" s="1155">
        <f t="shared" ca="1" si="223"/>
        <v>0</v>
      </c>
      <c r="I1765" s="311">
        <f t="shared" si="225"/>
        <v>5</v>
      </c>
      <c r="J1765" s="1151"/>
      <c r="AL1765"/>
      <c r="AM1765"/>
      <c r="AN1765"/>
      <c r="AO1765"/>
      <c r="AP1765"/>
      <c r="AQ1765" s="333"/>
      <c r="AR1765"/>
      <c r="AS1765"/>
      <c r="AT1765"/>
      <c r="AU1765"/>
    </row>
    <row r="1766" spans="1:47" ht="12.75" customHeight="1" x14ac:dyDescent="0.35">
      <c r="A1766" s="311">
        <f>FrontPage!$N$2</f>
        <v>1</v>
      </c>
      <c r="B1766" s="311" t="str">
        <f t="shared" si="226"/>
        <v>RO3106.1</v>
      </c>
      <c r="C1766" s="311">
        <f t="shared" si="227"/>
        <v>202526</v>
      </c>
      <c r="D1766" s="1148" t="s">
        <v>6</v>
      </c>
      <c r="E1766" s="311">
        <v>10</v>
      </c>
      <c r="F1766" s="311" t="s">
        <v>552</v>
      </c>
      <c r="G1766" s="311">
        <f t="shared" si="228"/>
        <v>0</v>
      </c>
      <c r="H1766" s="1155">
        <f t="shared" ca="1" si="223"/>
        <v>0</v>
      </c>
      <c r="I1766" s="311">
        <f t="shared" si="225"/>
        <v>6.1</v>
      </c>
      <c r="J1766" s="1151"/>
      <c r="AL1766"/>
      <c r="AM1766"/>
      <c r="AN1766"/>
      <c r="AO1766"/>
      <c r="AP1766"/>
      <c r="AQ1766" s="333"/>
      <c r="AR1766"/>
      <c r="AS1766"/>
      <c r="AT1766"/>
      <c r="AU1766"/>
    </row>
    <row r="1767" spans="1:47" ht="12.75" customHeight="1" x14ac:dyDescent="0.35">
      <c r="A1767" s="311">
        <f>FrontPage!$N$2</f>
        <v>1</v>
      </c>
      <c r="B1767" s="311" t="str">
        <f t="shared" si="226"/>
        <v>RO3106.2</v>
      </c>
      <c r="C1767" s="311">
        <f t="shared" si="227"/>
        <v>202526</v>
      </c>
      <c r="D1767" s="1148" t="s">
        <v>6</v>
      </c>
      <c r="E1767" s="311">
        <v>10</v>
      </c>
      <c r="F1767" s="311" t="s">
        <v>553</v>
      </c>
      <c r="G1767" s="311">
        <f t="shared" si="228"/>
        <v>0</v>
      </c>
      <c r="H1767" s="1155">
        <f t="shared" ca="1" si="223"/>
        <v>0</v>
      </c>
      <c r="I1767" s="311">
        <f t="shared" si="225"/>
        <v>6.2</v>
      </c>
      <c r="J1767" s="1151"/>
      <c r="AL1767"/>
      <c r="AM1767"/>
      <c r="AN1767"/>
      <c r="AO1767"/>
      <c r="AP1767"/>
      <c r="AQ1767" s="333"/>
      <c r="AR1767"/>
      <c r="AS1767"/>
      <c r="AT1767"/>
      <c r="AU1767"/>
    </row>
    <row r="1768" spans="1:47" ht="12.75" customHeight="1" x14ac:dyDescent="0.35">
      <c r="A1768" s="311">
        <f>FrontPage!$N$2</f>
        <v>1</v>
      </c>
      <c r="B1768" s="311" t="str">
        <f t="shared" si="226"/>
        <v>RO3107</v>
      </c>
      <c r="C1768" s="311">
        <f t="shared" si="227"/>
        <v>202526</v>
      </c>
      <c r="D1768" s="1148" t="s">
        <v>6</v>
      </c>
      <c r="E1768" s="311">
        <v>10</v>
      </c>
      <c r="F1768" s="311" t="s">
        <v>554</v>
      </c>
      <c r="G1768" s="311">
        <f t="shared" si="228"/>
        <v>0</v>
      </c>
      <c r="H1768" s="1155">
        <f t="shared" ca="1" si="223"/>
        <v>0</v>
      </c>
      <c r="I1768" s="311">
        <f t="shared" si="225"/>
        <v>7</v>
      </c>
      <c r="J1768" s="1151"/>
      <c r="AL1768"/>
      <c r="AM1768"/>
      <c r="AN1768"/>
      <c r="AO1768"/>
      <c r="AP1768"/>
      <c r="AQ1768" s="333"/>
      <c r="AR1768"/>
      <c r="AS1768"/>
      <c r="AT1768"/>
      <c r="AU1768"/>
    </row>
    <row r="1769" spans="1:47" ht="12.75" customHeight="1" x14ac:dyDescent="0.35">
      <c r="A1769" s="311">
        <f>FrontPage!$N$2</f>
        <v>1</v>
      </c>
      <c r="B1769" s="311" t="str">
        <f t="shared" si="226"/>
        <v>RO3108</v>
      </c>
      <c r="C1769" s="311">
        <f t="shared" si="227"/>
        <v>202526</v>
      </c>
      <c r="D1769" s="1148" t="s">
        <v>6</v>
      </c>
      <c r="E1769" s="311">
        <v>10</v>
      </c>
      <c r="F1769" s="311" t="s">
        <v>555</v>
      </c>
      <c r="G1769" s="311">
        <f t="shared" si="228"/>
        <v>0</v>
      </c>
      <c r="H1769" s="1155">
        <f t="shared" ca="1" si="223"/>
        <v>0</v>
      </c>
      <c r="I1769" s="311">
        <f t="shared" si="225"/>
        <v>8</v>
      </c>
      <c r="J1769" s="1151"/>
      <c r="AL1769"/>
      <c r="AM1769"/>
      <c r="AN1769"/>
      <c r="AO1769"/>
      <c r="AP1769"/>
      <c r="AQ1769" s="333"/>
      <c r="AR1769"/>
      <c r="AS1769"/>
      <c r="AT1769"/>
      <c r="AU1769"/>
    </row>
    <row r="1770" spans="1:47" ht="12.75" customHeight="1" x14ac:dyDescent="0.35">
      <c r="A1770" s="311">
        <f>FrontPage!$N$2</f>
        <v>1</v>
      </c>
      <c r="B1770" s="311" t="str">
        <f t="shared" si="226"/>
        <v>RO31010</v>
      </c>
      <c r="C1770" s="311">
        <f t="shared" si="227"/>
        <v>202526</v>
      </c>
      <c r="D1770" s="1148" t="s">
        <v>6</v>
      </c>
      <c r="E1770" s="311">
        <v>10</v>
      </c>
      <c r="F1770" s="311" t="s">
        <v>557</v>
      </c>
      <c r="G1770" s="311">
        <f t="shared" si="228"/>
        <v>0</v>
      </c>
      <c r="H1770" s="1155">
        <f t="shared" ca="1" si="223"/>
        <v>0</v>
      </c>
      <c r="I1770" s="311">
        <f t="shared" si="225"/>
        <v>10</v>
      </c>
      <c r="J1770" s="1151"/>
      <c r="AL1770"/>
      <c r="AM1770"/>
      <c r="AN1770"/>
      <c r="AO1770"/>
      <c r="AP1770"/>
      <c r="AQ1770" s="333"/>
      <c r="AR1770"/>
      <c r="AS1770"/>
      <c r="AT1770"/>
      <c r="AU1770"/>
    </row>
    <row r="1771" spans="1:47" ht="12.75" customHeight="1" x14ac:dyDescent="0.35">
      <c r="A1771" s="311">
        <f>FrontPage!$N$2</f>
        <v>1</v>
      </c>
      <c r="B1771" s="311" t="str">
        <f t="shared" si="226"/>
        <v>RO31011</v>
      </c>
      <c r="C1771" s="311">
        <f t="shared" si="227"/>
        <v>202526</v>
      </c>
      <c r="D1771" s="1148" t="s">
        <v>6</v>
      </c>
      <c r="E1771" s="311">
        <v>10</v>
      </c>
      <c r="F1771" s="311" t="s">
        <v>558</v>
      </c>
      <c r="G1771" s="311">
        <f t="shared" si="228"/>
        <v>0</v>
      </c>
      <c r="H1771" s="1155">
        <f t="shared" ca="1" si="223"/>
        <v>0</v>
      </c>
      <c r="I1771" s="311">
        <f t="shared" si="225"/>
        <v>11</v>
      </c>
      <c r="J1771" s="1151"/>
      <c r="AL1771"/>
      <c r="AM1771"/>
      <c r="AN1771"/>
      <c r="AO1771"/>
      <c r="AP1771"/>
      <c r="AQ1771" s="333"/>
      <c r="AR1771"/>
      <c r="AS1771"/>
      <c r="AT1771"/>
      <c r="AU1771"/>
    </row>
    <row r="1772" spans="1:47" ht="12.75" customHeight="1" x14ac:dyDescent="0.35">
      <c r="A1772" s="311">
        <f>FrontPage!$N$2</f>
        <v>1</v>
      </c>
      <c r="B1772" s="311" t="str">
        <f t="shared" si="226"/>
        <v>RO3131.2</v>
      </c>
      <c r="C1772" s="311">
        <f t="shared" si="227"/>
        <v>202526</v>
      </c>
      <c r="D1772" s="1148" t="s">
        <v>6</v>
      </c>
      <c r="E1772" s="311">
        <v>13</v>
      </c>
      <c r="F1772" s="311" t="s">
        <v>548</v>
      </c>
      <c r="G1772" s="311">
        <f t="shared" si="228"/>
        <v>0</v>
      </c>
      <c r="H1772" s="1155">
        <f t="shared" ca="1" si="223"/>
        <v>0</v>
      </c>
      <c r="I1772" s="311">
        <f t="shared" si="225"/>
        <v>1.2</v>
      </c>
      <c r="J1772" s="1151"/>
      <c r="AL1772"/>
      <c r="AM1772"/>
      <c r="AN1772"/>
      <c r="AO1772"/>
      <c r="AP1772"/>
      <c r="AQ1772" s="333"/>
      <c r="AR1772"/>
      <c r="AS1772"/>
      <c r="AT1772"/>
      <c r="AU1772"/>
    </row>
    <row r="1773" spans="1:47" ht="12.75" customHeight="1" x14ac:dyDescent="0.35">
      <c r="A1773" s="311">
        <f>FrontPage!$N$2</f>
        <v>1</v>
      </c>
      <c r="B1773" s="311" t="str">
        <f t="shared" si="226"/>
        <v>RO3132</v>
      </c>
      <c r="C1773" s="311">
        <f t="shared" si="227"/>
        <v>202526</v>
      </c>
      <c r="D1773" s="1148" t="s">
        <v>6</v>
      </c>
      <c r="E1773" s="311">
        <v>13</v>
      </c>
      <c r="F1773" s="311" t="s">
        <v>546</v>
      </c>
      <c r="G1773" s="311">
        <f t="shared" si="228"/>
        <v>0</v>
      </c>
      <c r="H1773" s="1155">
        <f t="shared" ref="H1773:H1836" ca="1" si="229">IF(UANumber = 0,0,IF(VLOOKUP(E1773,INDIRECT("_"&amp;D1773),MATCH(F1773,INDIRECT("_"&amp;D1773&amp;$I$2),0),FALSE)="",0,VLOOKUP(E1773,INDIRECT("_"&amp;D1773),MATCH(F1773,INDIRECT("_"&amp;D1773&amp;$I$2),0),FALSE)))</f>
        <v>0</v>
      </c>
      <c r="I1773" s="311">
        <f t="shared" si="225"/>
        <v>2</v>
      </c>
      <c r="J1773" s="1151"/>
      <c r="AL1773"/>
      <c r="AM1773"/>
      <c r="AN1773"/>
      <c r="AO1773"/>
      <c r="AP1773"/>
      <c r="AQ1773" s="333"/>
      <c r="AR1773"/>
      <c r="AS1773"/>
      <c r="AT1773"/>
      <c r="AU1773"/>
    </row>
    <row r="1774" spans="1:47" ht="12.75" customHeight="1" x14ac:dyDescent="0.35">
      <c r="A1774" s="311">
        <f>FrontPage!$N$2</f>
        <v>1</v>
      </c>
      <c r="B1774" s="311" t="str">
        <f t="shared" si="226"/>
        <v>RO3133</v>
      </c>
      <c r="C1774" s="311">
        <f t="shared" si="227"/>
        <v>202526</v>
      </c>
      <c r="D1774" s="1148" t="s">
        <v>6</v>
      </c>
      <c r="E1774" s="311">
        <v>13</v>
      </c>
      <c r="F1774" s="311" t="s">
        <v>549</v>
      </c>
      <c r="G1774" s="311">
        <f t="shared" si="228"/>
        <v>0</v>
      </c>
      <c r="H1774" s="1155">
        <f t="shared" ca="1" si="229"/>
        <v>0</v>
      </c>
      <c r="I1774" s="311">
        <f t="shared" si="225"/>
        <v>3</v>
      </c>
      <c r="J1774" s="1151"/>
      <c r="AL1774"/>
      <c r="AM1774"/>
      <c r="AN1774"/>
      <c r="AO1774"/>
      <c r="AP1774"/>
      <c r="AQ1774" s="333"/>
      <c r="AR1774"/>
      <c r="AS1774"/>
      <c r="AT1774"/>
      <c r="AU1774"/>
    </row>
    <row r="1775" spans="1:47" ht="12.75" customHeight="1" x14ac:dyDescent="0.35">
      <c r="A1775" s="311">
        <f>FrontPage!$N$2</f>
        <v>1</v>
      </c>
      <c r="B1775" s="311" t="str">
        <f t="shared" si="226"/>
        <v>RO3135</v>
      </c>
      <c r="C1775" s="311">
        <f t="shared" si="227"/>
        <v>202526</v>
      </c>
      <c r="D1775" s="1148" t="s">
        <v>6</v>
      </c>
      <c r="E1775" s="311">
        <v>13</v>
      </c>
      <c r="F1775" s="311" t="s">
        <v>551</v>
      </c>
      <c r="G1775" s="311">
        <f t="shared" si="228"/>
        <v>0</v>
      </c>
      <c r="H1775" s="1155">
        <f t="shared" ca="1" si="229"/>
        <v>0</v>
      </c>
      <c r="I1775" s="311">
        <f t="shared" si="225"/>
        <v>5</v>
      </c>
      <c r="J1775" s="1151"/>
      <c r="AL1775"/>
      <c r="AM1775"/>
      <c r="AN1775"/>
      <c r="AO1775"/>
      <c r="AP1775"/>
      <c r="AQ1775" s="333"/>
      <c r="AR1775"/>
      <c r="AS1775"/>
      <c r="AT1775"/>
      <c r="AU1775"/>
    </row>
    <row r="1776" spans="1:47" ht="12.75" customHeight="1" x14ac:dyDescent="0.35">
      <c r="A1776" s="311">
        <f>FrontPage!$N$2</f>
        <v>1</v>
      </c>
      <c r="B1776" s="311" t="str">
        <f t="shared" si="226"/>
        <v>RO3136.1</v>
      </c>
      <c r="C1776" s="311">
        <f t="shared" si="227"/>
        <v>202526</v>
      </c>
      <c r="D1776" s="1148" t="s">
        <v>6</v>
      </c>
      <c r="E1776" s="311">
        <v>13</v>
      </c>
      <c r="F1776" s="311" t="s">
        <v>552</v>
      </c>
      <c r="G1776" s="311">
        <f t="shared" si="228"/>
        <v>0</v>
      </c>
      <c r="H1776" s="1155">
        <f t="shared" ca="1" si="229"/>
        <v>0</v>
      </c>
      <c r="I1776" s="311">
        <f t="shared" si="225"/>
        <v>6.1</v>
      </c>
      <c r="J1776" s="1151"/>
      <c r="AL1776"/>
      <c r="AM1776"/>
      <c r="AN1776"/>
      <c r="AO1776"/>
      <c r="AP1776"/>
      <c r="AQ1776" s="333"/>
      <c r="AR1776"/>
      <c r="AS1776"/>
      <c r="AT1776"/>
      <c r="AU1776"/>
    </row>
    <row r="1777" spans="1:47" ht="12.75" customHeight="1" x14ac:dyDescent="0.35">
      <c r="A1777" s="311">
        <f>FrontPage!$N$2</f>
        <v>1</v>
      </c>
      <c r="B1777" s="311" t="str">
        <f t="shared" si="226"/>
        <v>RO3136.2</v>
      </c>
      <c r="C1777" s="311">
        <f t="shared" si="227"/>
        <v>202526</v>
      </c>
      <c r="D1777" s="1148" t="s">
        <v>6</v>
      </c>
      <c r="E1777" s="311">
        <v>13</v>
      </c>
      <c r="F1777" s="311" t="s">
        <v>553</v>
      </c>
      <c r="G1777" s="311">
        <f t="shared" si="228"/>
        <v>0</v>
      </c>
      <c r="H1777" s="1155">
        <f t="shared" ca="1" si="229"/>
        <v>0</v>
      </c>
      <c r="I1777" s="311">
        <f t="shared" si="225"/>
        <v>6.2</v>
      </c>
      <c r="J1777" s="1151"/>
      <c r="AL1777"/>
      <c r="AM1777"/>
      <c r="AN1777"/>
      <c r="AO1777"/>
      <c r="AP1777"/>
      <c r="AQ1777" s="333"/>
      <c r="AR1777"/>
      <c r="AS1777"/>
      <c r="AT1777"/>
      <c r="AU1777"/>
    </row>
    <row r="1778" spans="1:47" ht="12.75" customHeight="1" x14ac:dyDescent="0.35">
      <c r="A1778" s="311">
        <f>FrontPage!$N$2</f>
        <v>1</v>
      </c>
      <c r="B1778" s="311" t="str">
        <f t="shared" si="226"/>
        <v>RO3137</v>
      </c>
      <c r="C1778" s="311">
        <f t="shared" si="227"/>
        <v>202526</v>
      </c>
      <c r="D1778" s="1148" t="s">
        <v>6</v>
      </c>
      <c r="E1778" s="311">
        <v>13</v>
      </c>
      <c r="F1778" s="311" t="s">
        <v>554</v>
      </c>
      <c r="G1778" s="311">
        <f t="shared" si="228"/>
        <v>0</v>
      </c>
      <c r="H1778" s="1155">
        <f t="shared" ca="1" si="229"/>
        <v>0</v>
      </c>
      <c r="I1778" s="311">
        <f t="shared" si="225"/>
        <v>7</v>
      </c>
      <c r="J1778" s="1151"/>
      <c r="AL1778"/>
      <c r="AM1778"/>
      <c r="AN1778"/>
      <c r="AO1778"/>
      <c r="AP1778"/>
      <c r="AQ1778" s="333"/>
      <c r="AR1778"/>
      <c r="AS1778"/>
      <c r="AT1778"/>
      <c r="AU1778"/>
    </row>
    <row r="1779" spans="1:47" ht="12.75" customHeight="1" x14ac:dyDescent="0.35">
      <c r="A1779" s="311">
        <f>FrontPage!$N$2</f>
        <v>1</v>
      </c>
      <c r="B1779" s="311" t="str">
        <f t="shared" si="226"/>
        <v>RO3138</v>
      </c>
      <c r="C1779" s="311">
        <f t="shared" si="227"/>
        <v>202526</v>
      </c>
      <c r="D1779" s="1148" t="s">
        <v>6</v>
      </c>
      <c r="E1779" s="311">
        <v>13</v>
      </c>
      <c r="F1779" s="311" t="s">
        <v>555</v>
      </c>
      <c r="G1779" s="311">
        <f t="shared" si="228"/>
        <v>0</v>
      </c>
      <c r="H1779" s="1155">
        <f t="shared" ca="1" si="229"/>
        <v>0</v>
      </c>
      <c r="I1779" s="311">
        <f t="shared" si="225"/>
        <v>8</v>
      </c>
      <c r="J1779" s="1151"/>
      <c r="AL1779"/>
      <c r="AM1779"/>
      <c r="AN1779"/>
      <c r="AO1779"/>
      <c r="AP1779"/>
      <c r="AQ1779" s="333"/>
      <c r="AR1779"/>
      <c r="AS1779"/>
      <c r="AT1779"/>
      <c r="AU1779"/>
    </row>
    <row r="1780" spans="1:47" ht="12.75" customHeight="1" x14ac:dyDescent="0.35">
      <c r="A1780" s="311">
        <f>FrontPage!$N$2</f>
        <v>1</v>
      </c>
      <c r="B1780" s="311" t="str">
        <f t="shared" si="226"/>
        <v>RO31310</v>
      </c>
      <c r="C1780" s="311">
        <f t="shared" si="227"/>
        <v>202526</v>
      </c>
      <c r="D1780" s="1148" t="s">
        <v>6</v>
      </c>
      <c r="E1780" s="311">
        <v>13</v>
      </c>
      <c r="F1780" s="311" t="s">
        <v>557</v>
      </c>
      <c r="G1780" s="311">
        <f t="shared" si="228"/>
        <v>0</v>
      </c>
      <c r="H1780" s="1155">
        <f t="shared" ca="1" si="229"/>
        <v>0</v>
      </c>
      <c r="I1780" s="311">
        <f t="shared" si="225"/>
        <v>10</v>
      </c>
      <c r="J1780" s="1151"/>
      <c r="AL1780"/>
      <c r="AM1780"/>
      <c r="AN1780"/>
      <c r="AO1780"/>
      <c r="AP1780"/>
      <c r="AQ1780" s="333"/>
      <c r="AR1780"/>
      <c r="AS1780"/>
      <c r="AT1780"/>
      <c r="AU1780"/>
    </row>
    <row r="1781" spans="1:47" ht="12.75" customHeight="1" x14ac:dyDescent="0.35">
      <c r="A1781" s="311">
        <f>FrontPage!$N$2</f>
        <v>1</v>
      </c>
      <c r="B1781" s="311" t="str">
        <f t="shared" si="226"/>
        <v>RO31311</v>
      </c>
      <c r="C1781" s="311">
        <f t="shared" si="227"/>
        <v>202526</v>
      </c>
      <c r="D1781" s="1148" t="s">
        <v>6</v>
      </c>
      <c r="E1781" s="311">
        <v>13</v>
      </c>
      <c r="F1781" s="311" t="s">
        <v>558</v>
      </c>
      <c r="G1781" s="311">
        <f t="shared" si="228"/>
        <v>0</v>
      </c>
      <c r="H1781" s="1155">
        <f t="shared" ca="1" si="229"/>
        <v>0</v>
      </c>
      <c r="I1781" s="311">
        <f t="shared" si="225"/>
        <v>11</v>
      </c>
      <c r="J1781" s="1151"/>
      <c r="AL1781"/>
      <c r="AM1781"/>
      <c r="AN1781"/>
      <c r="AO1781"/>
      <c r="AP1781"/>
      <c r="AQ1781" s="333"/>
      <c r="AR1781"/>
      <c r="AS1781"/>
      <c r="AT1781"/>
      <c r="AU1781"/>
    </row>
    <row r="1782" spans="1:47" ht="12.75" customHeight="1" x14ac:dyDescent="0.35">
      <c r="A1782" s="311">
        <f>FrontPage!$N$2</f>
        <v>1</v>
      </c>
      <c r="B1782" s="311" t="str">
        <f t="shared" si="226"/>
        <v>RO315.11.1</v>
      </c>
      <c r="C1782" s="311">
        <f t="shared" si="227"/>
        <v>202526</v>
      </c>
      <c r="D1782" s="1148" t="s">
        <v>6</v>
      </c>
      <c r="E1782" s="311">
        <v>15.1</v>
      </c>
      <c r="F1782" s="311" t="s">
        <v>547</v>
      </c>
      <c r="G1782" s="311">
        <f t="shared" si="228"/>
        <v>0</v>
      </c>
      <c r="H1782" s="1155">
        <f t="shared" ca="1" si="229"/>
        <v>0</v>
      </c>
      <c r="I1782" s="311">
        <f t="shared" si="225"/>
        <v>1.1000000000000001</v>
      </c>
      <c r="J1782" s="1151"/>
      <c r="AL1782"/>
      <c r="AM1782"/>
      <c r="AN1782"/>
      <c r="AO1782"/>
      <c r="AP1782"/>
      <c r="AQ1782" s="333"/>
      <c r="AR1782"/>
      <c r="AS1782"/>
      <c r="AT1782"/>
      <c r="AU1782"/>
    </row>
    <row r="1783" spans="1:47" ht="12.75" customHeight="1" x14ac:dyDescent="0.35">
      <c r="A1783" s="311">
        <f>FrontPage!$N$2</f>
        <v>1</v>
      </c>
      <c r="B1783" s="311" t="str">
        <f t="shared" si="226"/>
        <v>RO315.11.2</v>
      </c>
      <c r="C1783" s="311">
        <f t="shared" si="227"/>
        <v>202526</v>
      </c>
      <c r="D1783" s="1148" t="s">
        <v>6</v>
      </c>
      <c r="E1783" s="311">
        <v>15.1</v>
      </c>
      <c r="F1783" s="311" t="s">
        <v>548</v>
      </c>
      <c r="G1783" s="311">
        <f t="shared" si="228"/>
        <v>0</v>
      </c>
      <c r="H1783" s="1155">
        <f t="shared" ca="1" si="229"/>
        <v>0</v>
      </c>
      <c r="I1783" s="311">
        <f t="shared" si="225"/>
        <v>1.2</v>
      </c>
      <c r="J1783" s="1151"/>
      <c r="AL1783"/>
      <c r="AM1783"/>
      <c r="AN1783"/>
      <c r="AO1783"/>
      <c r="AP1783"/>
      <c r="AQ1783" s="333"/>
      <c r="AR1783"/>
      <c r="AS1783"/>
      <c r="AT1783"/>
      <c r="AU1783"/>
    </row>
    <row r="1784" spans="1:47" ht="12.75" customHeight="1" x14ac:dyDescent="0.35">
      <c r="A1784" s="311">
        <f>FrontPage!$N$2</f>
        <v>1</v>
      </c>
      <c r="B1784" s="311" t="str">
        <f t="shared" si="226"/>
        <v>RO315.12</v>
      </c>
      <c r="C1784" s="311">
        <f t="shared" si="227"/>
        <v>202526</v>
      </c>
      <c r="D1784" s="1148" t="s">
        <v>6</v>
      </c>
      <c r="E1784" s="311">
        <v>15.1</v>
      </c>
      <c r="F1784" s="311" t="s">
        <v>546</v>
      </c>
      <c r="G1784" s="311">
        <f t="shared" si="228"/>
        <v>0</v>
      </c>
      <c r="H1784" s="1155">
        <f t="shared" ca="1" si="229"/>
        <v>0</v>
      </c>
      <c r="I1784" s="311">
        <f t="shared" si="225"/>
        <v>2</v>
      </c>
      <c r="J1784" s="1151"/>
      <c r="AL1784"/>
      <c r="AM1784"/>
      <c r="AN1784"/>
      <c r="AO1784"/>
      <c r="AP1784"/>
      <c r="AQ1784" s="333"/>
      <c r="AR1784"/>
      <c r="AS1784"/>
      <c r="AT1784"/>
      <c r="AU1784"/>
    </row>
    <row r="1785" spans="1:47" ht="12.75" customHeight="1" x14ac:dyDescent="0.35">
      <c r="A1785" s="311">
        <f>FrontPage!$N$2</f>
        <v>1</v>
      </c>
      <c r="B1785" s="311" t="str">
        <f t="shared" si="226"/>
        <v>RO315.13</v>
      </c>
      <c r="C1785" s="311">
        <f t="shared" si="227"/>
        <v>202526</v>
      </c>
      <c r="D1785" s="1148" t="s">
        <v>6</v>
      </c>
      <c r="E1785" s="311">
        <v>15.1</v>
      </c>
      <c r="F1785" s="311" t="s">
        <v>549</v>
      </c>
      <c r="G1785" s="311">
        <f t="shared" si="228"/>
        <v>0</v>
      </c>
      <c r="H1785" s="1155">
        <f t="shared" ca="1" si="229"/>
        <v>0</v>
      </c>
      <c r="I1785" s="311">
        <f t="shared" si="225"/>
        <v>3</v>
      </c>
      <c r="J1785" s="1151"/>
      <c r="AL1785"/>
      <c r="AM1785"/>
      <c r="AN1785"/>
      <c r="AO1785"/>
      <c r="AP1785"/>
      <c r="AQ1785" s="333"/>
      <c r="AR1785"/>
      <c r="AS1785"/>
      <c r="AT1785"/>
      <c r="AU1785"/>
    </row>
    <row r="1786" spans="1:47" ht="12.75" customHeight="1" x14ac:dyDescent="0.35">
      <c r="A1786" s="311">
        <f>FrontPage!$N$2</f>
        <v>1</v>
      </c>
      <c r="B1786" s="311" t="str">
        <f t="shared" si="226"/>
        <v>RO315.15</v>
      </c>
      <c r="C1786" s="311">
        <f t="shared" si="227"/>
        <v>202526</v>
      </c>
      <c r="D1786" s="1148" t="s">
        <v>6</v>
      </c>
      <c r="E1786" s="311">
        <v>15.1</v>
      </c>
      <c r="F1786" s="311" t="s">
        <v>551</v>
      </c>
      <c r="G1786" s="311">
        <f t="shared" si="228"/>
        <v>0</v>
      </c>
      <c r="H1786" s="1155">
        <f t="shared" ca="1" si="229"/>
        <v>0</v>
      </c>
      <c r="I1786" s="311">
        <f t="shared" si="225"/>
        <v>5</v>
      </c>
      <c r="J1786" s="1151"/>
      <c r="AL1786"/>
      <c r="AM1786"/>
      <c r="AN1786"/>
      <c r="AO1786"/>
      <c r="AP1786"/>
      <c r="AQ1786" s="333"/>
      <c r="AR1786"/>
      <c r="AS1786"/>
      <c r="AT1786"/>
      <c r="AU1786"/>
    </row>
    <row r="1787" spans="1:47" ht="12.75" customHeight="1" x14ac:dyDescent="0.35">
      <c r="A1787" s="311">
        <f>FrontPage!$N$2</f>
        <v>1</v>
      </c>
      <c r="B1787" s="311" t="str">
        <f t="shared" si="226"/>
        <v>RO315.16.1</v>
      </c>
      <c r="C1787" s="311">
        <f t="shared" si="227"/>
        <v>202526</v>
      </c>
      <c r="D1787" s="1148" t="s">
        <v>6</v>
      </c>
      <c r="E1787" s="311">
        <v>15.1</v>
      </c>
      <c r="F1787" s="311" t="s">
        <v>552</v>
      </c>
      <c r="G1787" s="311">
        <f t="shared" si="228"/>
        <v>0</v>
      </c>
      <c r="H1787" s="1155">
        <f t="shared" ca="1" si="229"/>
        <v>0</v>
      </c>
      <c r="I1787" s="311">
        <f t="shared" si="225"/>
        <v>6.1</v>
      </c>
      <c r="J1787" s="1151"/>
      <c r="AL1787"/>
      <c r="AM1787"/>
      <c r="AN1787"/>
      <c r="AO1787"/>
      <c r="AP1787"/>
      <c r="AQ1787" s="333"/>
      <c r="AR1787"/>
      <c r="AS1787"/>
      <c r="AT1787"/>
      <c r="AU1787"/>
    </row>
    <row r="1788" spans="1:47" ht="12.75" customHeight="1" x14ac:dyDescent="0.35">
      <c r="A1788" s="311">
        <f>FrontPage!$N$2</f>
        <v>1</v>
      </c>
      <c r="B1788" s="311" t="str">
        <f t="shared" si="226"/>
        <v>RO315.16.2</v>
      </c>
      <c r="C1788" s="311">
        <f t="shared" si="227"/>
        <v>202526</v>
      </c>
      <c r="D1788" s="1148" t="s">
        <v>6</v>
      </c>
      <c r="E1788" s="311">
        <v>15.1</v>
      </c>
      <c r="F1788" s="311" t="s">
        <v>553</v>
      </c>
      <c r="G1788" s="311">
        <f t="shared" si="228"/>
        <v>0</v>
      </c>
      <c r="H1788" s="1155">
        <f t="shared" ca="1" si="229"/>
        <v>0</v>
      </c>
      <c r="I1788" s="311">
        <f t="shared" si="225"/>
        <v>6.2</v>
      </c>
      <c r="J1788" s="1151"/>
      <c r="AL1788"/>
      <c r="AM1788"/>
      <c r="AN1788"/>
      <c r="AO1788"/>
      <c r="AP1788"/>
      <c r="AQ1788" s="333"/>
      <c r="AR1788"/>
      <c r="AS1788"/>
      <c r="AT1788"/>
      <c r="AU1788"/>
    </row>
    <row r="1789" spans="1:47" ht="12.75" customHeight="1" x14ac:dyDescent="0.35">
      <c r="A1789" s="311">
        <f>FrontPage!$N$2</f>
        <v>1</v>
      </c>
      <c r="B1789" s="311" t="str">
        <f t="shared" si="226"/>
        <v>RO315.17</v>
      </c>
      <c r="C1789" s="311">
        <f t="shared" si="227"/>
        <v>202526</v>
      </c>
      <c r="D1789" s="1148" t="s">
        <v>6</v>
      </c>
      <c r="E1789" s="311">
        <v>15.1</v>
      </c>
      <c r="F1789" s="311" t="s">
        <v>554</v>
      </c>
      <c r="G1789" s="311">
        <f t="shared" si="228"/>
        <v>0</v>
      </c>
      <c r="H1789" s="1155">
        <f t="shared" ca="1" si="229"/>
        <v>0</v>
      </c>
      <c r="I1789" s="311">
        <f t="shared" si="225"/>
        <v>7</v>
      </c>
      <c r="J1789" s="1151"/>
      <c r="AL1789"/>
      <c r="AM1789"/>
      <c r="AN1789"/>
      <c r="AO1789"/>
      <c r="AP1789"/>
      <c r="AQ1789" s="333"/>
      <c r="AR1789"/>
      <c r="AS1789"/>
      <c r="AT1789"/>
      <c r="AU1789"/>
    </row>
    <row r="1790" spans="1:47" ht="12.75" customHeight="1" x14ac:dyDescent="0.35">
      <c r="A1790" s="311">
        <f>FrontPage!$N$2</f>
        <v>1</v>
      </c>
      <c r="B1790" s="311" t="str">
        <f t="shared" si="226"/>
        <v>RO315.18</v>
      </c>
      <c r="C1790" s="311">
        <f t="shared" si="227"/>
        <v>202526</v>
      </c>
      <c r="D1790" s="1148" t="s">
        <v>6</v>
      </c>
      <c r="E1790" s="311">
        <v>15.1</v>
      </c>
      <c r="F1790" s="311" t="s">
        <v>555</v>
      </c>
      <c r="G1790" s="311">
        <f t="shared" si="228"/>
        <v>0</v>
      </c>
      <c r="H1790" s="1155">
        <f t="shared" ca="1" si="229"/>
        <v>0</v>
      </c>
      <c r="I1790" s="311">
        <f t="shared" si="225"/>
        <v>8</v>
      </c>
      <c r="J1790" s="1151"/>
      <c r="AL1790"/>
      <c r="AM1790"/>
      <c r="AN1790"/>
      <c r="AO1790"/>
      <c r="AP1790"/>
      <c r="AQ1790" s="333"/>
      <c r="AR1790"/>
      <c r="AS1790"/>
      <c r="AT1790"/>
      <c r="AU1790"/>
    </row>
    <row r="1791" spans="1:47" ht="12.75" customHeight="1" x14ac:dyDescent="0.35">
      <c r="A1791" s="311">
        <f>FrontPage!$N$2</f>
        <v>1</v>
      </c>
      <c r="B1791" s="311" t="str">
        <f t="shared" si="226"/>
        <v>RO315.110</v>
      </c>
      <c r="C1791" s="311">
        <f t="shared" si="227"/>
        <v>202526</v>
      </c>
      <c r="D1791" s="1148" t="s">
        <v>6</v>
      </c>
      <c r="E1791" s="311">
        <v>15.1</v>
      </c>
      <c r="F1791" s="311" t="s">
        <v>557</v>
      </c>
      <c r="G1791" s="311">
        <f t="shared" si="228"/>
        <v>0</v>
      </c>
      <c r="H1791" s="1155">
        <f t="shared" ca="1" si="229"/>
        <v>0</v>
      </c>
      <c r="I1791" s="311">
        <f t="shared" si="225"/>
        <v>10</v>
      </c>
      <c r="J1791" s="1151"/>
      <c r="AL1791"/>
      <c r="AM1791"/>
      <c r="AN1791"/>
      <c r="AO1791"/>
      <c r="AP1791"/>
      <c r="AQ1791" s="333"/>
      <c r="AR1791"/>
      <c r="AS1791"/>
      <c r="AT1791"/>
      <c r="AU1791"/>
    </row>
    <row r="1792" spans="1:47" ht="12.75" customHeight="1" x14ac:dyDescent="0.35">
      <c r="A1792" s="311">
        <f>FrontPage!$N$2</f>
        <v>1</v>
      </c>
      <c r="B1792" s="311" t="str">
        <f t="shared" si="226"/>
        <v>RO315.111</v>
      </c>
      <c r="C1792" s="311">
        <f t="shared" si="227"/>
        <v>202526</v>
      </c>
      <c r="D1792" s="1148" t="s">
        <v>6</v>
      </c>
      <c r="E1792" s="311">
        <v>15.1</v>
      </c>
      <c r="F1792" s="311" t="s">
        <v>558</v>
      </c>
      <c r="G1792" s="311">
        <f>UANumber</f>
        <v>0</v>
      </c>
      <c r="H1792" s="1155">
        <f t="shared" ca="1" si="229"/>
        <v>0</v>
      </c>
      <c r="I1792" s="311">
        <f t="shared" si="225"/>
        <v>11</v>
      </c>
      <c r="J1792" s="1151"/>
      <c r="AL1792"/>
      <c r="AM1792"/>
      <c r="AN1792"/>
      <c r="AO1792"/>
      <c r="AP1792"/>
      <c r="AQ1792" s="333"/>
      <c r="AR1792"/>
      <c r="AS1792"/>
      <c r="AT1792"/>
      <c r="AU1792"/>
    </row>
    <row r="1793" spans="1:47" ht="12.75" customHeight="1" x14ac:dyDescent="0.35">
      <c r="A1793" s="311">
        <f>FrontPage!$N$2</f>
        <v>1</v>
      </c>
      <c r="B1793" s="311" t="str">
        <f t="shared" si="226"/>
        <v>RO315.51.1</v>
      </c>
      <c r="C1793" s="311">
        <f t="shared" si="227"/>
        <v>202526</v>
      </c>
      <c r="D1793" s="1148" t="s">
        <v>6</v>
      </c>
      <c r="E1793" s="311">
        <v>15.5</v>
      </c>
      <c r="F1793" s="311" t="s">
        <v>547</v>
      </c>
      <c r="G1793" s="311">
        <f t="shared" si="228"/>
        <v>0</v>
      </c>
      <c r="H1793" s="1155">
        <f t="shared" ca="1" si="229"/>
        <v>0</v>
      </c>
      <c r="I1793" s="311">
        <f t="shared" si="225"/>
        <v>1.1000000000000001</v>
      </c>
      <c r="J1793" s="1151"/>
      <c r="AL1793"/>
      <c r="AM1793"/>
      <c r="AN1793"/>
      <c r="AO1793"/>
      <c r="AP1793"/>
      <c r="AQ1793" s="333"/>
      <c r="AR1793"/>
      <c r="AS1793"/>
      <c r="AT1793"/>
      <c r="AU1793"/>
    </row>
    <row r="1794" spans="1:47" ht="12.75" customHeight="1" x14ac:dyDescent="0.35">
      <c r="A1794" s="311">
        <f>FrontPage!$N$2</f>
        <v>1</v>
      </c>
      <c r="B1794" s="311" t="str">
        <f t="shared" si="226"/>
        <v>RO315.51.2</v>
      </c>
      <c r="C1794" s="311">
        <f t="shared" si="227"/>
        <v>202526</v>
      </c>
      <c r="D1794" s="1148" t="s">
        <v>6</v>
      </c>
      <c r="E1794" s="311">
        <v>15.5</v>
      </c>
      <c r="F1794" s="311" t="s">
        <v>548</v>
      </c>
      <c r="G1794" s="311">
        <f t="shared" si="228"/>
        <v>0</v>
      </c>
      <c r="H1794" s="1155">
        <f t="shared" ca="1" si="229"/>
        <v>0</v>
      </c>
      <c r="I1794" s="311">
        <f t="shared" si="225"/>
        <v>1.2</v>
      </c>
      <c r="J1794" s="1151"/>
      <c r="AL1794"/>
      <c r="AM1794"/>
      <c r="AN1794"/>
      <c r="AO1794"/>
      <c r="AP1794"/>
      <c r="AQ1794" s="333"/>
      <c r="AR1794"/>
      <c r="AS1794"/>
      <c r="AT1794"/>
      <c r="AU1794"/>
    </row>
    <row r="1795" spans="1:47" ht="12.75" customHeight="1" x14ac:dyDescent="0.35">
      <c r="A1795" s="311">
        <f>FrontPage!$N$2</f>
        <v>1</v>
      </c>
      <c r="B1795" s="311" t="str">
        <f t="shared" si="226"/>
        <v>RO315.52</v>
      </c>
      <c r="C1795" s="311">
        <f t="shared" si="227"/>
        <v>202526</v>
      </c>
      <c r="D1795" s="1148" t="s">
        <v>6</v>
      </c>
      <c r="E1795" s="311">
        <v>15.5</v>
      </c>
      <c r="F1795" s="311" t="s">
        <v>546</v>
      </c>
      <c r="G1795" s="311">
        <f t="shared" si="228"/>
        <v>0</v>
      </c>
      <c r="H1795" s="1155">
        <f t="shared" ca="1" si="229"/>
        <v>0</v>
      </c>
      <c r="I1795" s="311">
        <f t="shared" si="225"/>
        <v>2</v>
      </c>
      <c r="J1795" s="1151"/>
      <c r="AL1795"/>
      <c r="AM1795"/>
      <c r="AN1795"/>
      <c r="AO1795"/>
      <c r="AP1795"/>
      <c r="AQ1795" s="333"/>
      <c r="AR1795"/>
      <c r="AS1795"/>
      <c r="AT1795"/>
      <c r="AU1795"/>
    </row>
    <row r="1796" spans="1:47" ht="12.75" customHeight="1" x14ac:dyDescent="0.35">
      <c r="A1796" s="311">
        <f>FrontPage!$N$2</f>
        <v>1</v>
      </c>
      <c r="B1796" s="311" t="str">
        <f t="shared" si="226"/>
        <v>RO315.53</v>
      </c>
      <c r="C1796" s="311">
        <f t="shared" si="227"/>
        <v>202526</v>
      </c>
      <c r="D1796" s="1148" t="s">
        <v>6</v>
      </c>
      <c r="E1796" s="311">
        <v>15.5</v>
      </c>
      <c r="F1796" s="311" t="s">
        <v>549</v>
      </c>
      <c r="G1796" s="311">
        <f t="shared" si="228"/>
        <v>0</v>
      </c>
      <c r="H1796" s="1155">
        <f t="shared" ca="1" si="229"/>
        <v>0</v>
      </c>
      <c r="I1796" s="311">
        <f t="shared" si="225"/>
        <v>3</v>
      </c>
      <c r="J1796" s="1151"/>
      <c r="AL1796"/>
      <c r="AM1796"/>
      <c r="AN1796"/>
      <c r="AO1796"/>
      <c r="AP1796"/>
      <c r="AQ1796" s="333"/>
      <c r="AR1796"/>
      <c r="AS1796"/>
      <c r="AT1796"/>
      <c r="AU1796"/>
    </row>
    <row r="1797" spans="1:47" ht="12.75" customHeight="1" x14ac:dyDescent="0.35">
      <c r="A1797" s="311">
        <f>FrontPage!$N$2</f>
        <v>1</v>
      </c>
      <c r="B1797" s="311" t="str">
        <f t="shared" si="226"/>
        <v>RO315.55</v>
      </c>
      <c r="C1797" s="311">
        <f t="shared" si="227"/>
        <v>202526</v>
      </c>
      <c r="D1797" s="1148" t="s">
        <v>6</v>
      </c>
      <c r="E1797" s="311">
        <v>15.5</v>
      </c>
      <c r="F1797" s="311" t="s">
        <v>551</v>
      </c>
      <c r="G1797" s="311">
        <f t="shared" si="228"/>
        <v>0</v>
      </c>
      <c r="H1797" s="1155">
        <f t="shared" ca="1" si="229"/>
        <v>0</v>
      </c>
      <c r="I1797" s="311">
        <f t="shared" si="225"/>
        <v>5</v>
      </c>
      <c r="J1797" s="1151"/>
      <c r="AL1797"/>
      <c r="AM1797"/>
      <c r="AN1797"/>
      <c r="AO1797"/>
      <c r="AP1797"/>
      <c r="AQ1797" s="333"/>
      <c r="AR1797"/>
      <c r="AS1797"/>
      <c r="AT1797"/>
      <c r="AU1797"/>
    </row>
    <row r="1798" spans="1:47" ht="12.75" customHeight="1" x14ac:dyDescent="0.35">
      <c r="A1798" s="311">
        <f>FrontPage!$N$2</f>
        <v>1</v>
      </c>
      <c r="B1798" s="311" t="str">
        <f t="shared" si="226"/>
        <v>RO315.56.1</v>
      </c>
      <c r="C1798" s="311">
        <f t="shared" si="227"/>
        <v>202526</v>
      </c>
      <c r="D1798" s="1148" t="s">
        <v>6</v>
      </c>
      <c r="E1798" s="311">
        <v>15.5</v>
      </c>
      <c r="F1798" s="311" t="s">
        <v>552</v>
      </c>
      <c r="G1798" s="311">
        <f t="shared" si="228"/>
        <v>0</v>
      </c>
      <c r="H1798" s="1155">
        <f t="shared" ca="1" si="229"/>
        <v>0</v>
      </c>
      <c r="I1798" s="311">
        <f t="shared" si="225"/>
        <v>6.1</v>
      </c>
      <c r="J1798" s="1151"/>
      <c r="AL1798"/>
      <c r="AM1798"/>
      <c r="AN1798"/>
      <c r="AO1798"/>
      <c r="AP1798"/>
      <c r="AQ1798" s="333"/>
      <c r="AR1798"/>
      <c r="AS1798"/>
      <c r="AT1798"/>
      <c r="AU1798"/>
    </row>
    <row r="1799" spans="1:47" ht="12.75" customHeight="1" x14ac:dyDescent="0.35">
      <c r="A1799" s="311">
        <f>FrontPage!$N$2</f>
        <v>1</v>
      </c>
      <c r="B1799" s="311" t="str">
        <f t="shared" si="226"/>
        <v>RO315.56.2</v>
      </c>
      <c r="C1799" s="311">
        <f t="shared" si="227"/>
        <v>202526</v>
      </c>
      <c r="D1799" s="1148" t="s">
        <v>6</v>
      </c>
      <c r="E1799" s="311">
        <v>15.5</v>
      </c>
      <c r="F1799" s="311" t="s">
        <v>553</v>
      </c>
      <c r="G1799" s="311">
        <f t="shared" si="228"/>
        <v>0</v>
      </c>
      <c r="H1799" s="1155">
        <f t="shared" ca="1" si="229"/>
        <v>0</v>
      </c>
      <c r="I1799" s="311">
        <f t="shared" si="225"/>
        <v>6.2</v>
      </c>
      <c r="J1799" s="1151"/>
      <c r="AL1799"/>
      <c r="AM1799"/>
      <c r="AN1799"/>
      <c r="AO1799"/>
      <c r="AP1799"/>
      <c r="AQ1799" s="333"/>
      <c r="AR1799"/>
      <c r="AS1799"/>
      <c r="AT1799"/>
      <c r="AU1799"/>
    </row>
    <row r="1800" spans="1:47" ht="12.75" customHeight="1" x14ac:dyDescent="0.35">
      <c r="A1800" s="311">
        <f>FrontPage!$N$2</f>
        <v>1</v>
      </c>
      <c r="B1800" s="311" t="str">
        <f t="shared" si="226"/>
        <v>RO315.57</v>
      </c>
      <c r="C1800" s="311">
        <f t="shared" si="227"/>
        <v>202526</v>
      </c>
      <c r="D1800" s="1148" t="s">
        <v>6</v>
      </c>
      <c r="E1800" s="311">
        <v>15.5</v>
      </c>
      <c r="F1800" s="311" t="s">
        <v>554</v>
      </c>
      <c r="G1800" s="311">
        <f t="shared" si="228"/>
        <v>0</v>
      </c>
      <c r="H1800" s="1155">
        <f t="shared" ca="1" si="229"/>
        <v>0</v>
      </c>
      <c r="I1800" s="311">
        <f t="shared" si="225"/>
        <v>7</v>
      </c>
      <c r="J1800" s="1151"/>
      <c r="AL1800"/>
      <c r="AM1800"/>
      <c r="AN1800"/>
      <c r="AO1800"/>
      <c r="AP1800"/>
      <c r="AQ1800" s="333"/>
      <c r="AR1800"/>
      <c r="AS1800"/>
      <c r="AT1800"/>
      <c r="AU1800"/>
    </row>
    <row r="1801" spans="1:47" ht="12.75" customHeight="1" x14ac:dyDescent="0.35">
      <c r="A1801" s="311">
        <f>FrontPage!$N$2</f>
        <v>1</v>
      </c>
      <c r="B1801" s="311" t="str">
        <f t="shared" si="226"/>
        <v>RO315.58</v>
      </c>
      <c r="C1801" s="311">
        <f t="shared" si="227"/>
        <v>202526</v>
      </c>
      <c r="D1801" s="1148" t="s">
        <v>6</v>
      </c>
      <c r="E1801" s="311">
        <v>15.5</v>
      </c>
      <c r="F1801" s="311" t="s">
        <v>555</v>
      </c>
      <c r="G1801" s="311">
        <f t="shared" si="228"/>
        <v>0</v>
      </c>
      <c r="H1801" s="1155">
        <f t="shared" ca="1" si="229"/>
        <v>0</v>
      </c>
      <c r="I1801" s="311">
        <f t="shared" si="225"/>
        <v>8</v>
      </c>
      <c r="J1801" s="1151"/>
      <c r="AL1801"/>
      <c r="AM1801"/>
      <c r="AN1801"/>
      <c r="AO1801"/>
      <c r="AP1801"/>
      <c r="AQ1801" s="333"/>
      <c r="AR1801"/>
      <c r="AS1801"/>
      <c r="AT1801"/>
      <c r="AU1801"/>
    </row>
    <row r="1802" spans="1:47" ht="12.75" customHeight="1" x14ac:dyDescent="0.35">
      <c r="A1802" s="311">
        <f>FrontPage!$N$2</f>
        <v>1</v>
      </c>
      <c r="B1802" s="311" t="str">
        <f t="shared" si="226"/>
        <v>RO315.510</v>
      </c>
      <c r="C1802" s="311">
        <f t="shared" si="227"/>
        <v>202526</v>
      </c>
      <c r="D1802" s="1148" t="s">
        <v>6</v>
      </c>
      <c r="E1802" s="311">
        <v>15.5</v>
      </c>
      <c r="F1802" s="311" t="s">
        <v>557</v>
      </c>
      <c r="G1802" s="311">
        <f t="shared" si="228"/>
        <v>0</v>
      </c>
      <c r="H1802" s="1155">
        <f t="shared" ca="1" si="229"/>
        <v>0</v>
      </c>
      <c r="I1802" s="311">
        <f t="shared" si="225"/>
        <v>10</v>
      </c>
      <c r="J1802" s="1151"/>
      <c r="AL1802"/>
      <c r="AM1802"/>
      <c r="AN1802"/>
      <c r="AO1802"/>
      <c r="AP1802"/>
      <c r="AQ1802" s="333"/>
      <c r="AR1802"/>
      <c r="AS1802"/>
      <c r="AT1802"/>
      <c r="AU1802"/>
    </row>
    <row r="1803" spans="1:47" ht="12.75" customHeight="1" x14ac:dyDescent="0.35">
      <c r="A1803" s="311">
        <f>FrontPage!$N$2</f>
        <v>1</v>
      </c>
      <c r="B1803" s="311" t="str">
        <f t="shared" si="226"/>
        <v>RO315.511</v>
      </c>
      <c r="C1803" s="311">
        <f t="shared" si="227"/>
        <v>202526</v>
      </c>
      <c r="D1803" s="1148" t="s">
        <v>6</v>
      </c>
      <c r="E1803" s="311">
        <v>15.5</v>
      </c>
      <c r="F1803" s="311" t="s">
        <v>558</v>
      </c>
      <c r="G1803" s="311">
        <f>UANumber</f>
        <v>0</v>
      </c>
      <c r="H1803" s="1155">
        <f t="shared" ca="1" si="229"/>
        <v>0</v>
      </c>
      <c r="I1803" s="311">
        <f t="shared" si="225"/>
        <v>11</v>
      </c>
      <c r="J1803" s="1151"/>
      <c r="AL1803"/>
      <c r="AM1803"/>
      <c r="AN1803"/>
      <c r="AO1803"/>
      <c r="AP1803"/>
      <c r="AQ1803" s="333"/>
      <c r="AR1803"/>
      <c r="AS1803"/>
      <c r="AT1803"/>
      <c r="AU1803"/>
    </row>
    <row r="1804" spans="1:47" ht="12.75" customHeight="1" x14ac:dyDescent="0.35">
      <c r="A1804" s="311">
        <f>FrontPage!$N$2</f>
        <v>1</v>
      </c>
      <c r="B1804" s="311" t="str">
        <f t="shared" si="226"/>
        <v>RO315.61.1</v>
      </c>
      <c r="C1804" s="311">
        <f t="shared" si="227"/>
        <v>202526</v>
      </c>
      <c r="D1804" s="1148" t="s">
        <v>6</v>
      </c>
      <c r="E1804" s="311">
        <v>15.6</v>
      </c>
      <c r="F1804" s="311" t="s">
        <v>547</v>
      </c>
      <c r="G1804" s="311">
        <f t="shared" si="228"/>
        <v>0</v>
      </c>
      <c r="H1804" s="1155">
        <f t="shared" ca="1" si="229"/>
        <v>0</v>
      </c>
      <c r="I1804" s="311">
        <f t="shared" si="225"/>
        <v>1.1000000000000001</v>
      </c>
      <c r="J1804" s="1151"/>
      <c r="AL1804"/>
      <c r="AM1804"/>
      <c r="AN1804"/>
      <c r="AO1804"/>
      <c r="AP1804"/>
      <c r="AQ1804" s="333"/>
      <c r="AR1804"/>
      <c r="AS1804"/>
      <c r="AT1804"/>
      <c r="AU1804"/>
    </row>
    <row r="1805" spans="1:47" ht="12.75" customHeight="1" x14ac:dyDescent="0.35">
      <c r="A1805" s="311">
        <f>FrontPage!$N$2</f>
        <v>1</v>
      </c>
      <c r="B1805" s="311" t="str">
        <f t="shared" si="226"/>
        <v>RO315.61.2</v>
      </c>
      <c r="C1805" s="311">
        <f t="shared" si="227"/>
        <v>202526</v>
      </c>
      <c r="D1805" s="1148" t="s">
        <v>6</v>
      </c>
      <c r="E1805" s="311">
        <v>15.6</v>
      </c>
      <c r="F1805" s="311" t="s">
        <v>548</v>
      </c>
      <c r="G1805" s="311">
        <f t="shared" si="228"/>
        <v>0</v>
      </c>
      <c r="H1805" s="1155">
        <f t="shared" ca="1" si="229"/>
        <v>0</v>
      </c>
      <c r="I1805" s="311">
        <f t="shared" si="225"/>
        <v>1.2</v>
      </c>
      <c r="J1805" s="1151"/>
      <c r="AL1805"/>
      <c r="AM1805"/>
      <c r="AN1805"/>
      <c r="AO1805"/>
      <c r="AP1805"/>
      <c r="AQ1805" s="333"/>
      <c r="AR1805"/>
      <c r="AS1805"/>
      <c r="AT1805"/>
      <c r="AU1805"/>
    </row>
    <row r="1806" spans="1:47" ht="12.75" customHeight="1" x14ac:dyDescent="0.35">
      <c r="A1806" s="311">
        <f>FrontPage!$N$2</f>
        <v>1</v>
      </c>
      <c r="B1806" s="311" t="str">
        <f t="shared" si="226"/>
        <v>RO315.62</v>
      </c>
      <c r="C1806" s="311">
        <f t="shared" si="227"/>
        <v>202526</v>
      </c>
      <c r="D1806" s="1148" t="s">
        <v>6</v>
      </c>
      <c r="E1806" s="311">
        <v>15.6</v>
      </c>
      <c r="F1806" s="311" t="s">
        <v>546</v>
      </c>
      <c r="G1806" s="311">
        <f t="shared" si="228"/>
        <v>0</v>
      </c>
      <c r="H1806" s="1155">
        <f t="shared" ca="1" si="229"/>
        <v>0</v>
      </c>
      <c r="I1806" s="311">
        <f t="shared" si="225"/>
        <v>2</v>
      </c>
      <c r="J1806" s="1151"/>
      <c r="AL1806"/>
      <c r="AM1806"/>
      <c r="AN1806"/>
      <c r="AO1806"/>
      <c r="AP1806"/>
      <c r="AQ1806" s="333"/>
      <c r="AR1806"/>
      <c r="AS1806"/>
      <c r="AT1806"/>
      <c r="AU1806"/>
    </row>
    <row r="1807" spans="1:47" ht="12.75" customHeight="1" x14ac:dyDescent="0.35">
      <c r="A1807" s="311">
        <f>FrontPage!$N$2</f>
        <v>1</v>
      </c>
      <c r="B1807" s="311" t="str">
        <f t="shared" si="226"/>
        <v>RO315.63</v>
      </c>
      <c r="C1807" s="311">
        <f t="shared" si="227"/>
        <v>202526</v>
      </c>
      <c r="D1807" s="1148" t="s">
        <v>6</v>
      </c>
      <c r="E1807" s="311">
        <v>15.6</v>
      </c>
      <c r="F1807" s="311" t="s">
        <v>549</v>
      </c>
      <c r="G1807" s="311">
        <f t="shared" si="228"/>
        <v>0</v>
      </c>
      <c r="H1807" s="1155">
        <f t="shared" ca="1" si="229"/>
        <v>0</v>
      </c>
      <c r="I1807" s="311">
        <f t="shared" si="225"/>
        <v>3</v>
      </c>
      <c r="J1807" s="1151"/>
      <c r="AL1807"/>
      <c r="AM1807"/>
      <c r="AN1807"/>
      <c r="AO1807"/>
      <c r="AP1807"/>
      <c r="AQ1807" s="333"/>
      <c r="AR1807"/>
      <c r="AS1807"/>
      <c r="AT1807"/>
      <c r="AU1807"/>
    </row>
    <row r="1808" spans="1:47" ht="12.75" customHeight="1" x14ac:dyDescent="0.35">
      <c r="A1808" s="311">
        <f>FrontPage!$N$2</f>
        <v>1</v>
      </c>
      <c r="B1808" s="311" t="str">
        <f t="shared" si="226"/>
        <v>RO315.65</v>
      </c>
      <c r="C1808" s="311">
        <f t="shared" si="227"/>
        <v>202526</v>
      </c>
      <c r="D1808" s="1148" t="s">
        <v>6</v>
      </c>
      <c r="E1808" s="311">
        <v>15.6</v>
      </c>
      <c r="F1808" s="311" t="s">
        <v>551</v>
      </c>
      <c r="G1808" s="311">
        <f t="shared" si="228"/>
        <v>0</v>
      </c>
      <c r="H1808" s="1155">
        <f t="shared" ca="1" si="229"/>
        <v>0</v>
      </c>
      <c r="I1808" s="311">
        <f t="shared" si="225"/>
        <v>5</v>
      </c>
      <c r="J1808" s="1151"/>
      <c r="AL1808"/>
      <c r="AM1808"/>
      <c r="AN1808"/>
      <c r="AO1808"/>
      <c r="AP1808"/>
      <c r="AQ1808" s="333"/>
      <c r="AR1808"/>
      <c r="AS1808"/>
      <c r="AT1808"/>
      <c r="AU1808"/>
    </row>
    <row r="1809" spans="1:47" ht="12.75" customHeight="1" x14ac:dyDescent="0.35">
      <c r="A1809" s="311">
        <f>FrontPage!$N$2</f>
        <v>1</v>
      </c>
      <c r="B1809" s="311" t="str">
        <f t="shared" si="226"/>
        <v>RO315.66.1</v>
      </c>
      <c r="C1809" s="311">
        <f t="shared" si="227"/>
        <v>202526</v>
      </c>
      <c r="D1809" s="1148" t="s">
        <v>6</v>
      </c>
      <c r="E1809" s="311">
        <v>15.6</v>
      </c>
      <c r="F1809" s="311" t="s">
        <v>552</v>
      </c>
      <c r="G1809" s="311">
        <f t="shared" si="228"/>
        <v>0</v>
      </c>
      <c r="H1809" s="1155">
        <f t="shared" ca="1" si="229"/>
        <v>0</v>
      </c>
      <c r="I1809" s="311">
        <f t="shared" si="225"/>
        <v>6.1</v>
      </c>
      <c r="J1809" s="1151"/>
      <c r="AL1809"/>
      <c r="AM1809"/>
      <c r="AN1809"/>
      <c r="AO1809"/>
      <c r="AP1809"/>
      <c r="AQ1809" s="333"/>
      <c r="AR1809"/>
      <c r="AS1809"/>
      <c r="AT1809"/>
      <c r="AU1809"/>
    </row>
    <row r="1810" spans="1:47" ht="12.75" customHeight="1" x14ac:dyDescent="0.35">
      <c r="A1810" s="311">
        <f>FrontPage!$N$2</f>
        <v>1</v>
      </c>
      <c r="B1810" s="311" t="str">
        <f t="shared" si="226"/>
        <v>RO315.66.2</v>
      </c>
      <c r="C1810" s="311">
        <f t="shared" si="227"/>
        <v>202526</v>
      </c>
      <c r="D1810" s="1148" t="s">
        <v>6</v>
      </c>
      <c r="E1810" s="311">
        <v>15.6</v>
      </c>
      <c r="F1810" s="311" t="s">
        <v>553</v>
      </c>
      <c r="G1810" s="311">
        <f t="shared" si="228"/>
        <v>0</v>
      </c>
      <c r="H1810" s="1155">
        <f t="shared" ca="1" si="229"/>
        <v>0</v>
      </c>
      <c r="I1810" s="311">
        <f t="shared" si="225"/>
        <v>6.2</v>
      </c>
      <c r="J1810" s="1151"/>
      <c r="AL1810"/>
      <c r="AM1810"/>
      <c r="AN1810"/>
      <c r="AO1810"/>
      <c r="AP1810"/>
      <c r="AQ1810" s="333"/>
      <c r="AR1810"/>
      <c r="AS1810"/>
      <c r="AT1810"/>
      <c r="AU1810"/>
    </row>
    <row r="1811" spans="1:47" ht="12.75" customHeight="1" x14ac:dyDescent="0.35">
      <c r="A1811" s="311">
        <f>FrontPage!$N$2</f>
        <v>1</v>
      </c>
      <c r="B1811" s="311" t="str">
        <f t="shared" si="226"/>
        <v>RO315.67</v>
      </c>
      <c r="C1811" s="311">
        <f t="shared" si="227"/>
        <v>202526</v>
      </c>
      <c r="D1811" s="1148" t="s">
        <v>6</v>
      </c>
      <c r="E1811" s="311">
        <v>15.6</v>
      </c>
      <c r="F1811" s="311" t="s">
        <v>554</v>
      </c>
      <c r="G1811" s="311">
        <f t="shared" si="228"/>
        <v>0</v>
      </c>
      <c r="H1811" s="1155">
        <f t="shared" ca="1" si="229"/>
        <v>0</v>
      </c>
      <c r="I1811" s="311">
        <f t="shared" si="225"/>
        <v>7</v>
      </c>
      <c r="J1811" s="1151"/>
      <c r="AL1811"/>
      <c r="AM1811"/>
      <c r="AN1811"/>
      <c r="AO1811"/>
      <c r="AP1811"/>
      <c r="AQ1811" s="333"/>
      <c r="AR1811"/>
      <c r="AS1811"/>
      <c r="AT1811"/>
      <c r="AU1811"/>
    </row>
    <row r="1812" spans="1:47" ht="12.75" customHeight="1" x14ac:dyDescent="0.35">
      <c r="A1812" s="311">
        <f>FrontPage!$N$2</f>
        <v>1</v>
      </c>
      <c r="B1812" s="311" t="str">
        <f t="shared" si="226"/>
        <v>RO315.68</v>
      </c>
      <c r="C1812" s="311">
        <f t="shared" si="227"/>
        <v>202526</v>
      </c>
      <c r="D1812" s="1148" t="s">
        <v>6</v>
      </c>
      <c r="E1812" s="311">
        <v>15.6</v>
      </c>
      <c r="F1812" s="311" t="s">
        <v>555</v>
      </c>
      <c r="G1812" s="311">
        <f t="shared" si="228"/>
        <v>0</v>
      </c>
      <c r="H1812" s="1155">
        <f t="shared" ca="1" si="229"/>
        <v>0</v>
      </c>
      <c r="I1812" s="311">
        <f t="shared" si="225"/>
        <v>8</v>
      </c>
      <c r="J1812" s="1151"/>
      <c r="AL1812"/>
      <c r="AM1812"/>
      <c r="AN1812"/>
      <c r="AO1812"/>
      <c r="AP1812"/>
      <c r="AQ1812" s="333"/>
      <c r="AR1812"/>
      <c r="AS1812"/>
      <c r="AT1812"/>
      <c r="AU1812"/>
    </row>
    <row r="1813" spans="1:47" ht="12.75" customHeight="1" x14ac:dyDescent="0.35">
      <c r="A1813" s="311">
        <f>FrontPage!$N$2</f>
        <v>1</v>
      </c>
      <c r="B1813" s="311" t="str">
        <f t="shared" si="226"/>
        <v>RO315.610</v>
      </c>
      <c r="C1813" s="311">
        <f t="shared" si="227"/>
        <v>202526</v>
      </c>
      <c r="D1813" s="1148" t="s">
        <v>6</v>
      </c>
      <c r="E1813" s="311">
        <v>15.6</v>
      </c>
      <c r="F1813" s="311" t="s">
        <v>557</v>
      </c>
      <c r="G1813" s="311">
        <f t="shared" si="228"/>
        <v>0</v>
      </c>
      <c r="H1813" s="1155">
        <f t="shared" ca="1" si="229"/>
        <v>0</v>
      </c>
      <c r="I1813" s="311">
        <f t="shared" si="225"/>
        <v>10</v>
      </c>
      <c r="J1813" s="1151"/>
      <c r="AL1813"/>
      <c r="AM1813"/>
      <c r="AN1813"/>
      <c r="AO1813"/>
      <c r="AP1813"/>
      <c r="AQ1813" s="333"/>
      <c r="AR1813"/>
      <c r="AS1813"/>
      <c r="AT1813"/>
      <c r="AU1813"/>
    </row>
    <row r="1814" spans="1:47" ht="12.75" customHeight="1" x14ac:dyDescent="0.35">
      <c r="A1814" s="311">
        <f>FrontPage!$N$2</f>
        <v>1</v>
      </c>
      <c r="B1814" s="311" t="str">
        <f t="shared" si="226"/>
        <v>RO315.611</v>
      </c>
      <c r="C1814" s="311">
        <f t="shared" si="227"/>
        <v>202526</v>
      </c>
      <c r="D1814" s="1148" t="s">
        <v>6</v>
      </c>
      <c r="E1814" s="311">
        <v>15.6</v>
      </c>
      <c r="F1814" s="311" t="s">
        <v>558</v>
      </c>
      <c r="G1814" s="311">
        <f>UANumber</f>
        <v>0</v>
      </c>
      <c r="H1814" s="1155">
        <f t="shared" ca="1" si="229"/>
        <v>0</v>
      </c>
      <c r="I1814" s="311">
        <f t="shared" si="225"/>
        <v>11</v>
      </c>
      <c r="J1814" s="1151"/>
      <c r="AL1814"/>
      <c r="AM1814"/>
      <c r="AN1814"/>
      <c r="AO1814"/>
      <c r="AP1814"/>
      <c r="AQ1814" s="333"/>
      <c r="AR1814"/>
      <c r="AS1814"/>
      <c r="AT1814"/>
      <c r="AU1814"/>
    </row>
    <row r="1815" spans="1:47" ht="12.75" customHeight="1" x14ac:dyDescent="0.35">
      <c r="A1815" s="311">
        <f>FrontPage!$N$2</f>
        <v>1</v>
      </c>
      <c r="B1815" s="311" t="str">
        <f t="shared" si="226"/>
        <v>RO315.71.1</v>
      </c>
      <c r="C1815" s="311">
        <f t="shared" si="227"/>
        <v>202526</v>
      </c>
      <c r="D1815" s="1148" t="s">
        <v>6</v>
      </c>
      <c r="E1815" s="311">
        <v>15.7</v>
      </c>
      <c r="F1815" s="311" t="s">
        <v>547</v>
      </c>
      <c r="G1815" s="311">
        <f t="shared" si="228"/>
        <v>0</v>
      </c>
      <c r="H1815" s="1155">
        <f t="shared" ca="1" si="229"/>
        <v>0</v>
      </c>
      <c r="I1815" s="311">
        <f t="shared" ref="I1815:I1878" si="230">VLOOKUP(F1815,CIndex,2,FALSE)</f>
        <v>1.1000000000000001</v>
      </c>
      <c r="J1815" s="1151"/>
      <c r="AL1815"/>
      <c r="AM1815"/>
      <c r="AN1815"/>
      <c r="AO1815"/>
      <c r="AP1815"/>
      <c r="AQ1815" s="333"/>
      <c r="AR1815"/>
      <c r="AS1815"/>
      <c r="AT1815"/>
      <c r="AU1815"/>
    </row>
    <row r="1816" spans="1:47" ht="12.75" customHeight="1" x14ac:dyDescent="0.35">
      <c r="A1816" s="311">
        <f>FrontPage!$N$2</f>
        <v>1</v>
      </c>
      <c r="B1816" s="311" t="str">
        <f t="shared" si="226"/>
        <v>RO315.71.2</v>
      </c>
      <c r="C1816" s="311">
        <f t="shared" si="227"/>
        <v>202526</v>
      </c>
      <c r="D1816" s="1148" t="s">
        <v>6</v>
      </c>
      <c r="E1816" s="311">
        <v>15.7</v>
      </c>
      <c r="F1816" s="311" t="s">
        <v>548</v>
      </c>
      <c r="G1816" s="311">
        <f t="shared" si="228"/>
        <v>0</v>
      </c>
      <c r="H1816" s="1155">
        <f t="shared" ca="1" si="229"/>
        <v>0</v>
      </c>
      <c r="I1816" s="311">
        <f t="shared" si="230"/>
        <v>1.2</v>
      </c>
      <c r="J1816" s="1151"/>
      <c r="AL1816"/>
      <c r="AM1816"/>
      <c r="AN1816"/>
      <c r="AO1816"/>
      <c r="AP1816"/>
      <c r="AQ1816" s="333"/>
      <c r="AR1816"/>
      <c r="AS1816"/>
      <c r="AT1816"/>
      <c r="AU1816"/>
    </row>
    <row r="1817" spans="1:47" ht="12.75" customHeight="1" x14ac:dyDescent="0.35">
      <c r="A1817" s="311">
        <f>FrontPage!$N$2</f>
        <v>1</v>
      </c>
      <c r="B1817" s="311" t="str">
        <f t="shared" si="226"/>
        <v>RO315.72</v>
      </c>
      <c r="C1817" s="311">
        <f t="shared" si="227"/>
        <v>202526</v>
      </c>
      <c r="D1817" s="1148" t="s">
        <v>6</v>
      </c>
      <c r="E1817" s="311">
        <v>15.7</v>
      </c>
      <c r="F1817" s="311" t="s">
        <v>546</v>
      </c>
      <c r="G1817" s="311">
        <f t="shared" si="228"/>
        <v>0</v>
      </c>
      <c r="H1817" s="1155">
        <f t="shared" ca="1" si="229"/>
        <v>0</v>
      </c>
      <c r="I1817" s="311">
        <f t="shared" si="230"/>
        <v>2</v>
      </c>
      <c r="J1817" s="1151"/>
      <c r="AL1817"/>
      <c r="AM1817"/>
      <c r="AN1817"/>
      <c r="AO1817"/>
      <c r="AP1817"/>
      <c r="AQ1817" s="333"/>
      <c r="AR1817"/>
      <c r="AS1817"/>
      <c r="AT1817"/>
      <c r="AU1817"/>
    </row>
    <row r="1818" spans="1:47" ht="12.75" customHeight="1" x14ac:dyDescent="0.35">
      <c r="A1818" s="311">
        <f>FrontPage!$N$2</f>
        <v>1</v>
      </c>
      <c r="B1818" s="311" t="str">
        <f t="shared" si="226"/>
        <v>RO315.73</v>
      </c>
      <c r="C1818" s="311">
        <f t="shared" si="227"/>
        <v>202526</v>
      </c>
      <c r="D1818" s="1148" t="s">
        <v>6</v>
      </c>
      <c r="E1818" s="311">
        <v>15.7</v>
      </c>
      <c r="F1818" s="311" t="s">
        <v>549</v>
      </c>
      <c r="G1818" s="311">
        <f t="shared" si="228"/>
        <v>0</v>
      </c>
      <c r="H1818" s="1155">
        <f t="shared" ca="1" si="229"/>
        <v>0</v>
      </c>
      <c r="I1818" s="311">
        <f t="shared" si="230"/>
        <v>3</v>
      </c>
      <c r="J1818" s="1151"/>
      <c r="AL1818"/>
      <c r="AM1818"/>
      <c r="AN1818"/>
      <c r="AO1818"/>
      <c r="AP1818"/>
      <c r="AQ1818" s="333"/>
      <c r="AR1818"/>
      <c r="AS1818"/>
      <c r="AT1818"/>
      <c r="AU1818"/>
    </row>
    <row r="1819" spans="1:47" ht="12.75" customHeight="1" x14ac:dyDescent="0.35">
      <c r="A1819" s="311">
        <f>FrontPage!$N$2</f>
        <v>1</v>
      </c>
      <c r="B1819" s="311" t="str">
        <f t="shared" si="226"/>
        <v>RO315.75</v>
      </c>
      <c r="C1819" s="311">
        <f t="shared" si="227"/>
        <v>202526</v>
      </c>
      <c r="D1819" s="1148" t="s">
        <v>6</v>
      </c>
      <c r="E1819" s="311">
        <v>15.7</v>
      </c>
      <c r="F1819" s="311" t="s">
        <v>551</v>
      </c>
      <c r="G1819" s="311">
        <f t="shared" si="228"/>
        <v>0</v>
      </c>
      <c r="H1819" s="1155">
        <f t="shared" ca="1" si="229"/>
        <v>0</v>
      </c>
      <c r="I1819" s="311">
        <f t="shared" si="230"/>
        <v>5</v>
      </c>
      <c r="J1819" s="1151"/>
      <c r="AL1819"/>
      <c r="AM1819"/>
      <c r="AN1819"/>
      <c r="AO1819"/>
      <c r="AP1819"/>
      <c r="AQ1819" s="333"/>
      <c r="AR1819"/>
      <c r="AS1819"/>
      <c r="AT1819"/>
      <c r="AU1819"/>
    </row>
    <row r="1820" spans="1:47" ht="12.75" customHeight="1" x14ac:dyDescent="0.35">
      <c r="A1820" s="311">
        <f>FrontPage!$N$2</f>
        <v>1</v>
      </c>
      <c r="B1820" s="311" t="str">
        <f t="shared" si="226"/>
        <v>RO315.76.1</v>
      </c>
      <c r="C1820" s="311">
        <f t="shared" si="227"/>
        <v>202526</v>
      </c>
      <c r="D1820" s="1148" t="s">
        <v>6</v>
      </c>
      <c r="E1820" s="311">
        <v>15.7</v>
      </c>
      <c r="F1820" s="311" t="s">
        <v>552</v>
      </c>
      <c r="G1820" s="311">
        <f t="shared" si="228"/>
        <v>0</v>
      </c>
      <c r="H1820" s="1155">
        <f t="shared" ca="1" si="229"/>
        <v>0</v>
      </c>
      <c r="I1820" s="311">
        <f t="shared" si="230"/>
        <v>6.1</v>
      </c>
      <c r="J1820" s="1151"/>
      <c r="AL1820"/>
      <c r="AM1820"/>
      <c r="AN1820"/>
      <c r="AO1820"/>
      <c r="AP1820"/>
      <c r="AQ1820" s="333"/>
      <c r="AR1820"/>
      <c r="AS1820"/>
      <c r="AT1820"/>
      <c r="AU1820"/>
    </row>
    <row r="1821" spans="1:47" ht="12.75" customHeight="1" x14ac:dyDescent="0.35">
      <c r="A1821" s="311">
        <f>FrontPage!$N$2</f>
        <v>1</v>
      </c>
      <c r="B1821" s="311" t="str">
        <f t="shared" si="226"/>
        <v>RO315.76.2</v>
      </c>
      <c r="C1821" s="311">
        <f t="shared" si="227"/>
        <v>202526</v>
      </c>
      <c r="D1821" s="1148" t="s">
        <v>6</v>
      </c>
      <c r="E1821" s="311">
        <v>15.7</v>
      </c>
      <c r="F1821" s="311" t="s">
        <v>553</v>
      </c>
      <c r="G1821" s="311">
        <f t="shared" si="228"/>
        <v>0</v>
      </c>
      <c r="H1821" s="1155">
        <f t="shared" ca="1" si="229"/>
        <v>0</v>
      </c>
      <c r="I1821" s="311">
        <f t="shared" si="230"/>
        <v>6.2</v>
      </c>
      <c r="J1821" s="1151"/>
      <c r="AL1821"/>
      <c r="AM1821"/>
      <c r="AN1821"/>
      <c r="AO1821"/>
      <c r="AP1821"/>
      <c r="AQ1821" s="333"/>
      <c r="AR1821"/>
      <c r="AS1821"/>
      <c r="AT1821"/>
      <c r="AU1821"/>
    </row>
    <row r="1822" spans="1:47" ht="12.75" customHeight="1" x14ac:dyDescent="0.35">
      <c r="A1822" s="311">
        <f>FrontPage!$N$2</f>
        <v>1</v>
      </c>
      <c r="B1822" s="311" t="str">
        <f t="shared" si="226"/>
        <v>RO315.77</v>
      </c>
      <c r="C1822" s="311">
        <f t="shared" si="227"/>
        <v>202526</v>
      </c>
      <c r="D1822" s="1148" t="s">
        <v>6</v>
      </c>
      <c r="E1822" s="311">
        <v>15.7</v>
      </c>
      <c r="F1822" s="311" t="s">
        <v>554</v>
      </c>
      <c r="G1822" s="311">
        <f t="shared" si="228"/>
        <v>0</v>
      </c>
      <c r="H1822" s="1155">
        <f t="shared" ca="1" si="229"/>
        <v>0</v>
      </c>
      <c r="I1822" s="311">
        <f t="shared" si="230"/>
        <v>7</v>
      </c>
      <c r="J1822" s="1151"/>
      <c r="AL1822"/>
      <c r="AM1822"/>
      <c r="AN1822"/>
      <c r="AO1822"/>
      <c r="AP1822"/>
      <c r="AQ1822" s="333"/>
      <c r="AR1822"/>
      <c r="AS1822"/>
      <c r="AT1822"/>
      <c r="AU1822"/>
    </row>
    <row r="1823" spans="1:47" ht="12.75" customHeight="1" x14ac:dyDescent="0.35">
      <c r="A1823" s="311">
        <f>FrontPage!$N$2</f>
        <v>1</v>
      </c>
      <c r="B1823" s="311" t="str">
        <f t="shared" ref="B1823:B1886" si="231">D1823&amp;E1823&amp;I1823</f>
        <v>RO315.78</v>
      </c>
      <c r="C1823" s="311">
        <f t="shared" si="227"/>
        <v>202526</v>
      </c>
      <c r="D1823" s="1148" t="s">
        <v>6</v>
      </c>
      <c r="E1823" s="311">
        <v>15.7</v>
      </c>
      <c r="F1823" s="311" t="s">
        <v>555</v>
      </c>
      <c r="G1823" s="311">
        <f t="shared" si="228"/>
        <v>0</v>
      </c>
      <c r="H1823" s="1155">
        <f t="shared" ca="1" si="229"/>
        <v>0</v>
      </c>
      <c r="I1823" s="311">
        <f t="shared" si="230"/>
        <v>8</v>
      </c>
      <c r="J1823" s="1151"/>
      <c r="AL1823"/>
      <c r="AM1823"/>
      <c r="AN1823"/>
      <c r="AO1823"/>
      <c r="AP1823"/>
      <c r="AQ1823" s="333"/>
      <c r="AR1823"/>
      <c r="AS1823"/>
      <c r="AT1823"/>
      <c r="AU1823"/>
    </row>
    <row r="1824" spans="1:47" ht="12.75" customHeight="1" x14ac:dyDescent="0.35">
      <c r="A1824" s="311">
        <f>FrontPage!$N$2</f>
        <v>1</v>
      </c>
      <c r="B1824" s="311" t="str">
        <f t="shared" si="231"/>
        <v>RO315.710</v>
      </c>
      <c r="C1824" s="311">
        <f t="shared" si="227"/>
        <v>202526</v>
      </c>
      <c r="D1824" s="1148" t="s">
        <v>6</v>
      </c>
      <c r="E1824" s="311">
        <v>15.7</v>
      </c>
      <c r="F1824" s="311" t="s">
        <v>557</v>
      </c>
      <c r="G1824" s="311">
        <f t="shared" si="228"/>
        <v>0</v>
      </c>
      <c r="H1824" s="1155">
        <f t="shared" ca="1" si="229"/>
        <v>0</v>
      </c>
      <c r="I1824" s="311">
        <f t="shared" si="230"/>
        <v>10</v>
      </c>
      <c r="J1824" s="1151"/>
      <c r="AL1824"/>
      <c r="AM1824"/>
      <c r="AN1824"/>
      <c r="AO1824"/>
      <c r="AP1824"/>
      <c r="AQ1824" s="333"/>
      <c r="AR1824"/>
      <c r="AS1824"/>
      <c r="AT1824"/>
      <c r="AU1824"/>
    </row>
    <row r="1825" spans="1:47" ht="12.75" customHeight="1" x14ac:dyDescent="0.35">
      <c r="A1825" s="311">
        <f>FrontPage!$N$2</f>
        <v>1</v>
      </c>
      <c r="B1825" s="311" t="str">
        <f t="shared" si="231"/>
        <v>RO315.711</v>
      </c>
      <c r="C1825" s="311">
        <f t="shared" ref="C1825:C1888" si="232">year</f>
        <v>202526</v>
      </c>
      <c r="D1825" s="1148" t="s">
        <v>6</v>
      </c>
      <c r="E1825" s="311">
        <v>15.7</v>
      </c>
      <c r="F1825" s="311" t="s">
        <v>558</v>
      </c>
      <c r="G1825" s="311">
        <f>UANumber</f>
        <v>0</v>
      </c>
      <c r="H1825" s="1155">
        <f t="shared" ca="1" si="229"/>
        <v>0</v>
      </c>
      <c r="I1825" s="311">
        <f t="shared" si="230"/>
        <v>11</v>
      </c>
      <c r="J1825" s="1151"/>
      <c r="AL1825"/>
      <c r="AM1825"/>
      <c r="AN1825"/>
      <c r="AO1825"/>
      <c r="AP1825"/>
      <c r="AQ1825" s="333"/>
      <c r="AR1825"/>
      <c r="AS1825"/>
      <c r="AT1825"/>
      <c r="AU1825"/>
    </row>
    <row r="1826" spans="1:47" ht="12.75" customHeight="1" x14ac:dyDescent="0.35">
      <c r="A1826" s="311">
        <f>FrontPage!$N$2</f>
        <v>1</v>
      </c>
      <c r="B1826" s="311" t="str">
        <f t="shared" si="231"/>
        <v>RO3171.1</v>
      </c>
      <c r="C1826" s="311">
        <f t="shared" si="232"/>
        <v>202526</v>
      </c>
      <c r="D1826" s="1148" t="s">
        <v>6</v>
      </c>
      <c r="E1826" s="311">
        <v>17</v>
      </c>
      <c r="F1826" s="311" t="s">
        <v>547</v>
      </c>
      <c r="G1826" s="311">
        <f t="shared" si="228"/>
        <v>0</v>
      </c>
      <c r="H1826" s="1155">
        <f t="shared" ca="1" si="229"/>
        <v>0</v>
      </c>
      <c r="I1826" s="311">
        <f t="shared" si="230"/>
        <v>1.1000000000000001</v>
      </c>
      <c r="J1826" s="1151"/>
      <c r="AL1826"/>
      <c r="AM1826"/>
      <c r="AN1826"/>
      <c r="AO1826"/>
      <c r="AP1826"/>
      <c r="AQ1826" s="333"/>
      <c r="AR1826"/>
      <c r="AS1826"/>
      <c r="AT1826"/>
      <c r="AU1826"/>
    </row>
    <row r="1827" spans="1:47" ht="12.75" customHeight="1" x14ac:dyDescent="0.35">
      <c r="A1827" s="311">
        <f>FrontPage!$N$2</f>
        <v>1</v>
      </c>
      <c r="B1827" s="311" t="str">
        <f t="shared" si="231"/>
        <v>RO3171.2</v>
      </c>
      <c r="C1827" s="311">
        <f t="shared" si="232"/>
        <v>202526</v>
      </c>
      <c r="D1827" s="1148" t="s">
        <v>6</v>
      </c>
      <c r="E1827" s="311">
        <v>17</v>
      </c>
      <c r="F1827" s="311" t="s">
        <v>548</v>
      </c>
      <c r="G1827" s="311">
        <f t="shared" ref="G1827:G1835" si="233">UANumber</f>
        <v>0</v>
      </c>
      <c r="H1827" s="1155">
        <f t="shared" ca="1" si="229"/>
        <v>0</v>
      </c>
      <c r="I1827" s="311">
        <f t="shared" si="230"/>
        <v>1.2</v>
      </c>
      <c r="J1827" s="1151"/>
      <c r="AL1827"/>
      <c r="AM1827"/>
      <c r="AN1827"/>
      <c r="AO1827"/>
      <c r="AP1827"/>
      <c r="AQ1827" s="333"/>
      <c r="AR1827"/>
      <c r="AS1827"/>
      <c r="AT1827"/>
      <c r="AU1827"/>
    </row>
    <row r="1828" spans="1:47" ht="12.75" customHeight="1" x14ac:dyDescent="0.35">
      <c r="A1828" s="311">
        <f>FrontPage!$N$2</f>
        <v>1</v>
      </c>
      <c r="B1828" s="311" t="str">
        <f t="shared" si="231"/>
        <v>RO3172</v>
      </c>
      <c r="C1828" s="311">
        <f t="shared" si="232"/>
        <v>202526</v>
      </c>
      <c r="D1828" s="1148" t="s">
        <v>6</v>
      </c>
      <c r="E1828" s="311">
        <v>17</v>
      </c>
      <c r="F1828" s="311" t="s">
        <v>546</v>
      </c>
      <c r="G1828" s="311">
        <f t="shared" si="233"/>
        <v>0</v>
      </c>
      <c r="H1828" s="1155">
        <f t="shared" ca="1" si="229"/>
        <v>0</v>
      </c>
      <c r="I1828" s="311">
        <f t="shared" si="230"/>
        <v>2</v>
      </c>
      <c r="J1828" s="1151"/>
      <c r="AL1828"/>
      <c r="AM1828"/>
      <c r="AN1828"/>
      <c r="AO1828"/>
      <c r="AP1828"/>
      <c r="AQ1828" s="333"/>
      <c r="AR1828"/>
      <c r="AS1828"/>
      <c r="AT1828"/>
      <c r="AU1828"/>
    </row>
    <row r="1829" spans="1:47" ht="12.75" customHeight="1" x14ac:dyDescent="0.35">
      <c r="A1829" s="311">
        <f>FrontPage!$N$2</f>
        <v>1</v>
      </c>
      <c r="B1829" s="311" t="str">
        <f t="shared" si="231"/>
        <v>RO3173</v>
      </c>
      <c r="C1829" s="311">
        <f t="shared" si="232"/>
        <v>202526</v>
      </c>
      <c r="D1829" s="1148" t="s">
        <v>6</v>
      </c>
      <c r="E1829" s="311">
        <v>17</v>
      </c>
      <c r="F1829" s="311" t="s">
        <v>549</v>
      </c>
      <c r="G1829" s="311">
        <f t="shared" si="233"/>
        <v>0</v>
      </c>
      <c r="H1829" s="1155">
        <f t="shared" ca="1" si="229"/>
        <v>0</v>
      </c>
      <c r="I1829" s="311">
        <f t="shared" si="230"/>
        <v>3</v>
      </c>
      <c r="J1829" s="1151"/>
      <c r="AL1829"/>
      <c r="AM1829"/>
      <c r="AN1829"/>
      <c r="AO1829"/>
      <c r="AP1829"/>
      <c r="AQ1829" s="333"/>
      <c r="AR1829"/>
      <c r="AS1829"/>
      <c r="AT1829"/>
      <c r="AU1829"/>
    </row>
    <row r="1830" spans="1:47" ht="12.75" customHeight="1" x14ac:dyDescent="0.35">
      <c r="A1830" s="311">
        <f>FrontPage!$N$2</f>
        <v>1</v>
      </c>
      <c r="B1830" s="311" t="str">
        <f t="shared" si="231"/>
        <v>RO3175</v>
      </c>
      <c r="C1830" s="311">
        <f t="shared" si="232"/>
        <v>202526</v>
      </c>
      <c r="D1830" s="1148" t="s">
        <v>6</v>
      </c>
      <c r="E1830" s="311">
        <v>17</v>
      </c>
      <c r="F1830" s="311" t="s">
        <v>551</v>
      </c>
      <c r="G1830" s="311">
        <f t="shared" si="233"/>
        <v>0</v>
      </c>
      <c r="H1830" s="1155">
        <f t="shared" ca="1" si="229"/>
        <v>0</v>
      </c>
      <c r="I1830" s="311">
        <f t="shared" si="230"/>
        <v>5</v>
      </c>
      <c r="J1830" s="1151"/>
      <c r="AL1830"/>
      <c r="AM1830"/>
      <c r="AN1830"/>
      <c r="AO1830"/>
      <c r="AP1830"/>
      <c r="AQ1830" s="333"/>
      <c r="AR1830"/>
      <c r="AS1830"/>
      <c r="AT1830"/>
      <c r="AU1830"/>
    </row>
    <row r="1831" spans="1:47" ht="12.75" customHeight="1" x14ac:dyDescent="0.35">
      <c r="A1831" s="311">
        <f>FrontPage!$N$2</f>
        <v>1</v>
      </c>
      <c r="B1831" s="311" t="str">
        <f t="shared" si="231"/>
        <v>RO3176.1</v>
      </c>
      <c r="C1831" s="311">
        <f t="shared" si="232"/>
        <v>202526</v>
      </c>
      <c r="D1831" s="1148" t="s">
        <v>6</v>
      </c>
      <c r="E1831" s="311">
        <v>17</v>
      </c>
      <c r="F1831" s="311" t="s">
        <v>552</v>
      </c>
      <c r="G1831" s="311">
        <f t="shared" si="233"/>
        <v>0</v>
      </c>
      <c r="H1831" s="1155">
        <f t="shared" ca="1" si="229"/>
        <v>0</v>
      </c>
      <c r="I1831" s="311">
        <f t="shared" si="230"/>
        <v>6.1</v>
      </c>
      <c r="J1831" s="1151"/>
      <c r="AL1831"/>
      <c r="AM1831"/>
      <c r="AN1831"/>
      <c r="AO1831"/>
      <c r="AP1831"/>
      <c r="AQ1831" s="333"/>
      <c r="AR1831"/>
      <c r="AS1831"/>
      <c r="AT1831"/>
      <c r="AU1831"/>
    </row>
    <row r="1832" spans="1:47" ht="12.75" customHeight="1" x14ac:dyDescent="0.35">
      <c r="A1832" s="311">
        <f>FrontPage!$N$2</f>
        <v>1</v>
      </c>
      <c r="B1832" s="311" t="str">
        <f t="shared" si="231"/>
        <v>RO3176.2</v>
      </c>
      <c r="C1832" s="311">
        <f t="shared" si="232"/>
        <v>202526</v>
      </c>
      <c r="D1832" s="1148" t="s">
        <v>6</v>
      </c>
      <c r="E1832" s="311">
        <v>17</v>
      </c>
      <c r="F1832" s="311" t="s">
        <v>553</v>
      </c>
      <c r="G1832" s="311">
        <f t="shared" si="233"/>
        <v>0</v>
      </c>
      <c r="H1832" s="1155">
        <f t="shared" ca="1" si="229"/>
        <v>0</v>
      </c>
      <c r="I1832" s="311">
        <f t="shared" si="230"/>
        <v>6.2</v>
      </c>
      <c r="J1832" s="1151"/>
      <c r="AL1832"/>
      <c r="AM1832"/>
      <c r="AN1832"/>
      <c r="AO1832"/>
      <c r="AP1832"/>
      <c r="AQ1832" s="333"/>
      <c r="AR1832"/>
      <c r="AS1832"/>
      <c r="AT1832"/>
      <c r="AU1832"/>
    </row>
    <row r="1833" spans="1:47" ht="12.75" customHeight="1" x14ac:dyDescent="0.35">
      <c r="A1833" s="311">
        <f>FrontPage!$N$2</f>
        <v>1</v>
      </c>
      <c r="B1833" s="311" t="str">
        <f t="shared" si="231"/>
        <v>RO3177</v>
      </c>
      <c r="C1833" s="311">
        <f t="shared" si="232"/>
        <v>202526</v>
      </c>
      <c r="D1833" s="1148" t="s">
        <v>6</v>
      </c>
      <c r="E1833" s="311">
        <v>17</v>
      </c>
      <c r="F1833" s="311" t="s">
        <v>554</v>
      </c>
      <c r="G1833" s="311">
        <f t="shared" si="233"/>
        <v>0</v>
      </c>
      <c r="H1833" s="1155">
        <f t="shared" ca="1" si="229"/>
        <v>0</v>
      </c>
      <c r="I1833" s="311">
        <f t="shared" si="230"/>
        <v>7</v>
      </c>
      <c r="J1833" s="1151"/>
      <c r="AL1833"/>
      <c r="AM1833"/>
      <c r="AN1833"/>
      <c r="AO1833"/>
      <c r="AP1833"/>
      <c r="AQ1833" s="333"/>
      <c r="AR1833"/>
      <c r="AS1833"/>
      <c r="AT1833"/>
      <c r="AU1833"/>
    </row>
    <row r="1834" spans="1:47" ht="12.75" customHeight="1" x14ac:dyDescent="0.35">
      <c r="A1834" s="311">
        <f>FrontPage!$N$2</f>
        <v>1</v>
      </c>
      <c r="B1834" s="311" t="str">
        <f t="shared" si="231"/>
        <v>RO3178</v>
      </c>
      <c r="C1834" s="311">
        <f t="shared" si="232"/>
        <v>202526</v>
      </c>
      <c r="D1834" s="1148" t="s">
        <v>6</v>
      </c>
      <c r="E1834" s="311">
        <v>17</v>
      </c>
      <c r="F1834" s="311" t="s">
        <v>555</v>
      </c>
      <c r="G1834" s="311">
        <f t="shared" si="233"/>
        <v>0</v>
      </c>
      <c r="H1834" s="1155">
        <f t="shared" ca="1" si="229"/>
        <v>0</v>
      </c>
      <c r="I1834" s="311">
        <f t="shared" si="230"/>
        <v>8</v>
      </c>
      <c r="J1834" s="1151"/>
      <c r="AL1834"/>
      <c r="AM1834"/>
      <c r="AN1834"/>
      <c r="AO1834"/>
      <c r="AP1834"/>
      <c r="AQ1834" s="333"/>
      <c r="AR1834"/>
      <c r="AS1834"/>
      <c r="AT1834"/>
      <c r="AU1834"/>
    </row>
    <row r="1835" spans="1:47" ht="12.75" customHeight="1" x14ac:dyDescent="0.35">
      <c r="A1835" s="311">
        <f>FrontPage!$N$2</f>
        <v>1</v>
      </c>
      <c r="B1835" s="311" t="str">
        <f t="shared" si="231"/>
        <v>RO31710</v>
      </c>
      <c r="C1835" s="311">
        <f t="shared" si="232"/>
        <v>202526</v>
      </c>
      <c r="D1835" s="1148" t="s">
        <v>6</v>
      </c>
      <c r="E1835" s="311">
        <v>17</v>
      </c>
      <c r="F1835" s="311" t="s">
        <v>557</v>
      </c>
      <c r="G1835" s="311">
        <f t="shared" si="233"/>
        <v>0</v>
      </c>
      <c r="H1835" s="1155">
        <f t="shared" ca="1" si="229"/>
        <v>0</v>
      </c>
      <c r="I1835" s="311">
        <f t="shared" si="230"/>
        <v>10</v>
      </c>
      <c r="J1835" s="1151"/>
      <c r="AL1835"/>
      <c r="AM1835"/>
      <c r="AN1835"/>
      <c r="AO1835"/>
      <c r="AP1835"/>
      <c r="AQ1835" s="333"/>
      <c r="AR1835"/>
      <c r="AS1835"/>
      <c r="AT1835"/>
      <c r="AU1835"/>
    </row>
    <row r="1836" spans="1:47" ht="12.75" customHeight="1" x14ac:dyDescent="0.35">
      <c r="A1836" s="311">
        <f>FrontPage!$N$2</f>
        <v>1</v>
      </c>
      <c r="B1836" s="311" t="str">
        <f t="shared" si="231"/>
        <v>RO31711</v>
      </c>
      <c r="C1836" s="311">
        <f t="shared" si="232"/>
        <v>202526</v>
      </c>
      <c r="D1836" s="1148" t="s">
        <v>6</v>
      </c>
      <c r="E1836" s="311">
        <v>17</v>
      </c>
      <c r="F1836" s="311" t="s">
        <v>558</v>
      </c>
      <c r="G1836" s="311">
        <f>UANumber</f>
        <v>0</v>
      </c>
      <c r="H1836" s="1155">
        <f t="shared" ca="1" si="229"/>
        <v>0</v>
      </c>
      <c r="I1836" s="311">
        <f t="shared" si="230"/>
        <v>11</v>
      </c>
      <c r="J1836" s="1151"/>
      <c r="AL1836"/>
      <c r="AM1836"/>
      <c r="AN1836"/>
      <c r="AO1836"/>
      <c r="AP1836"/>
      <c r="AQ1836" s="333"/>
      <c r="AR1836"/>
      <c r="AS1836"/>
      <c r="AT1836"/>
      <c r="AU1836"/>
    </row>
    <row r="1837" spans="1:47" ht="12.75" customHeight="1" x14ac:dyDescent="0.35">
      <c r="A1837" s="311">
        <f>FrontPage!$N$2</f>
        <v>1</v>
      </c>
      <c r="B1837" s="311" t="str">
        <f t="shared" si="231"/>
        <v>RO3211.1</v>
      </c>
      <c r="C1837" s="311">
        <f t="shared" si="232"/>
        <v>202526</v>
      </c>
      <c r="D1837" s="1148" t="s">
        <v>6</v>
      </c>
      <c r="E1837" s="311">
        <v>21</v>
      </c>
      <c r="F1837" s="311" t="s">
        <v>547</v>
      </c>
      <c r="G1837" s="311">
        <f t="shared" ref="G1837:G1857" si="234">UANumber</f>
        <v>0</v>
      </c>
      <c r="H1837" s="1155">
        <f t="shared" ref="H1837:H1900" ca="1" si="235">IF(UANumber = 0,0,IF(VLOOKUP(E1837,INDIRECT("_"&amp;D1837),MATCH(F1837,INDIRECT("_"&amp;D1837&amp;$I$2),0),FALSE)="",0,VLOOKUP(E1837,INDIRECT("_"&amp;D1837),MATCH(F1837,INDIRECT("_"&amp;D1837&amp;$I$2),0),FALSE)))</f>
        <v>0</v>
      </c>
      <c r="I1837" s="311">
        <f t="shared" si="230"/>
        <v>1.1000000000000001</v>
      </c>
      <c r="J1837" s="1151"/>
      <c r="AL1837"/>
      <c r="AM1837"/>
      <c r="AN1837"/>
      <c r="AO1837"/>
      <c r="AP1837"/>
      <c r="AQ1837" s="333"/>
      <c r="AR1837"/>
      <c r="AS1837"/>
      <c r="AT1837"/>
      <c r="AU1837"/>
    </row>
    <row r="1838" spans="1:47" ht="12.75" customHeight="1" x14ac:dyDescent="0.35">
      <c r="A1838" s="311">
        <f>FrontPage!$N$2</f>
        <v>1</v>
      </c>
      <c r="B1838" s="311" t="str">
        <f t="shared" si="231"/>
        <v>RO3211.2</v>
      </c>
      <c r="C1838" s="311">
        <f t="shared" si="232"/>
        <v>202526</v>
      </c>
      <c r="D1838" s="1148" t="s">
        <v>6</v>
      </c>
      <c r="E1838" s="311">
        <v>21</v>
      </c>
      <c r="F1838" s="311" t="s">
        <v>548</v>
      </c>
      <c r="G1838" s="311">
        <f t="shared" si="234"/>
        <v>0</v>
      </c>
      <c r="H1838" s="1155">
        <f t="shared" ca="1" si="235"/>
        <v>0</v>
      </c>
      <c r="I1838" s="311">
        <f t="shared" si="230"/>
        <v>1.2</v>
      </c>
      <c r="J1838" s="1151"/>
      <c r="AL1838"/>
      <c r="AM1838"/>
      <c r="AN1838"/>
      <c r="AO1838"/>
      <c r="AP1838"/>
      <c r="AQ1838" s="333"/>
      <c r="AR1838"/>
      <c r="AS1838"/>
      <c r="AT1838"/>
      <c r="AU1838"/>
    </row>
    <row r="1839" spans="1:47" ht="12.75" customHeight="1" x14ac:dyDescent="0.35">
      <c r="A1839" s="311">
        <f>FrontPage!$N$2</f>
        <v>1</v>
      </c>
      <c r="B1839" s="311" t="str">
        <f t="shared" si="231"/>
        <v>RO3212</v>
      </c>
      <c r="C1839" s="311">
        <f t="shared" si="232"/>
        <v>202526</v>
      </c>
      <c r="D1839" s="1148" t="s">
        <v>6</v>
      </c>
      <c r="E1839" s="311">
        <v>21</v>
      </c>
      <c r="F1839" s="311" t="s">
        <v>546</v>
      </c>
      <c r="G1839" s="311">
        <f t="shared" si="234"/>
        <v>0</v>
      </c>
      <c r="H1839" s="1155">
        <f t="shared" ca="1" si="235"/>
        <v>0</v>
      </c>
      <c r="I1839" s="311">
        <f t="shared" si="230"/>
        <v>2</v>
      </c>
      <c r="J1839" s="1151"/>
      <c r="AL1839"/>
      <c r="AM1839"/>
      <c r="AN1839"/>
      <c r="AO1839"/>
      <c r="AP1839"/>
      <c r="AQ1839" s="333"/>
      <c r="AR1839"/>
      <c r="AS1839"/>
      <c r="AT1839"/>
      <c r="AU1839"/>
    </row>
    <row r="1840" spans="1:47" ht="12.75" customHeight="1" x14ac:dyDescent="0.35">
      <c r="A1840" s="311">
        <f>FrontPage!$N$2</f>
        <v>1</v>
      </c>
      <c r="B1840" s="311" t="str">
        <f t="shared" si="231"/>
        <v>RO3213</v>
      </c>
      <c r="C1840" s="311">
        <f t="shared" si="232"/>
        <v>202526</v>
      </c>
      <c r="D1840" s="1148" t="s">
        <v>6</v>
      </c>
      <c r="E1840" s="311">
        <v>21</v>
      </c>
      <c r="F1840" s="311" t="s">
        <v>549</v>
      </c>
      <c r="G1840" s="311">
        <f t="shared" si="234"/>
        <v>0</v>
      </c>
      <c r="H1840" s="1155">
        <f t="shared" ca="1" si="235"/>
        <v>0</v>
      </c>
      <c r="I1840" s="311">
        <f t="shared" si="230"/>
        <v>3</v>
      </c>
      <c r="J1840" s="1151"/>
      <c r="AL1840"/>
      <c r="AM1840"/>
      <c r="AN1840"/>
      <c r="AO1840"/>
      <c r="AP1840"/>
      <c r="AQ1840" s="333"/>
      <c r="AR1840"/>
      <c r="AS1840"/>
      <c r="AT1840"/>
      <c r="AU1840"/>
    </row>
    <row r="1841" spans="1:47" ht="12.75" customHeight="1" x14ac:dyDescent="0.35">
      <c r="A1841" s="311">
        <f>FrontPage!$N$2</f>
        <v>1</v>
      </c>
      <c r="B1841" s="311" t="str">
        <f t="shared" si="231"/>
        <v>RO3215</v>
      </c>
      <c r="C1841" s="311">
        <f t="shared" si="232"/>
        <v>202526</v>
      </c>
      <c r="D1841" s="1148" t="s">
        <v>6</v>
      </c>
      <c r="E1841" s="311">
        <v>21</v>
      </c>
      <c r="F1841" s="311" t="s">
        <v>551</v>
      </c>
      <c r="G1841" s="311">
        <f t="shared" si="234"/>
        <v>0</v>
      </c>
      <c r="H1841" s="1155">
        <f t="shared" ca="1" si="235"/>
        <v>0</v>
      </c>
      <c r="I1841" s="311">
        <f t="shared" si="230"/>
        <v>5</v>
      </c>
      <c r="J1841" s="1151"/>
      <c r="AL1841"/>
      <c r="AM1841"/>
      <c r="AN1841"/>
      <c r="AO1841"/>
      <c r="AP1841"/>
      <c r="AQ1841" s="333"/>
      <c r="AR1841"/>
      <c r="AS1841"/>
      <c r="AT1841"/>
      <c r="AU1841"/>
    </row>
    <row r="1842" spans="1:47" ht="12.75" customHeight="1" x14ac:dyDescent="0.35">
      <c r="A1842" s="311">
        <f>FrontPage!$N$2</f>
        <v>1</v>
      </c>
      <c r="B1842" s="311" t="str">
        <f t="shared" si="231"/>
        <v>RO3216.1</v>
      </c>
      <c r="C1842" s="311">
        <f t="shared" si="232"/>
        <v>202526</v>
      </c>
      <c r="D1842" s="1148" t="s">
        <v>6</v>
      </c>
      <c r="E1842" s="311">
        <v>21</v>
      </c>
      <c r="F1842" s="311" t="s">
        <v>552</v>
      </c>
      <c r="G1842" s="311">
        <f t="shared" si="234"/>
        <v>0</v>
      </c>
      <c r="H1842" s="1155">
        <f t="shared" ca="1" si="235"/>
        <v>0</v>
      </c>
      <c r="I1842" s="311">
        <f t="shared" si="230"/>
        <v>6.1</v>
      </c>
      <c r="J1842" s="1151"/>
      <c r="AL1842"/>
      <c r="AM1842"/>
      <c r="AN1842"/>
      <c r="AO1842"/>
      <c r="AP1842"/>
      <c r="AQ1842" s="333"/>
      <c r="AR1842"/>
      <c r="AS1842"/>
      <c r="AT1842"/>
      <c r="AU1842"/>
    </row>
    <row r="1843" spans="1:47" ht="12.75" customHeight="1" x14ac:dyDescent="0.35">
      <c r="A1843" s="311">
        <f>FrontPage!$N$2</f>
        <v>1</v>
      </c>
      <c r="B1843" s="311" t="str">
        <f t="shared" si="231"/>
        <v>RO3216.2</v>
      </c>
      <c r="C1843" s="311">
        <f t="shared" si="232"/>
        <v>202526</v>
      </c>
      <c r="D1843" s="1148" t="s">
        <v>6</v>
      </c>
      <c r="E1843" s="311">
        <v>21</v>
      </c>
      <c r="F1843" s="311" t="s">
        <v>553</v>
      </c>
      <c r="G1843" s="311">
        <f t="shared" si="234"/>
        <v>0</v>
      </c>
      <c r="H1843" s="1155">
        <f t="shared" ca="1" si="235"/>
        <v>0</v>
      </c>
      <c r="I1843" s="311">
        <f t="shared" si="230"/>
        <v>6.2</v>
      </c>
      <c r="J1843" s="1151"/>
      <c r="AL1843"/>
      <c r="AM1843"/>
      <c r="AN1843"/>
      <c r="AO1843"/>
      <c r="AP1843"/>
      <c r="AQ1843" s="333"/>
      <c r="AR1843"/>
      <c r="AS1843"/>
      <c r="AT1843"/>
      <c r="AU1843"/>
    </row>
    <row r="1844" spans="1:47" ht="12.75" customHeight="1" x14ac:dyDescent="0.35">
      <c r="A1844" s="311">
        <f>FrontPage!$N$2</f>
        <v>1</v>
      </c>
      <c r="B1844" s="311" t="str">
        <f t="shared" si="231"/>
        <v>RO3217</v>
      </c>
      <c r="C1844" s="311">
        <f t="shared" si="232"/>
        <v>202526</v>
      </c>
      <c r="D1844" s="1148" t="s">
        <v>6</v>
      </c>
      <c r="E1844" s="311">
        <v>21</v>
      </c>
      <c r="F1844" s="311" t="s">
        <v>554</v>
      </c>
      <c r="G1844" s="311">
        <f t="shared" si="234"/>
        <v>0</v>
      </c>
      <c r="H1844" s="1155">
        <f t="shared" ca="1" si="235"/>
        <v>0</v>
      </c>
      <c r="I1844" s="311">
        <f t="shared" si="230"/>
        <v>7</v>
      </c>
      <c r="J1844" s="1151"/>
      <c r="AL1844"/>
      <c r="AM1844"/>
      <c r="AN1844"/>
      <c r="AO1844"/>
      <c r="AP1844"/>
      <c r="AQ1844" s="333"/>
      <c r="AR1844"/>
      <c r="AS1844"/>
      <c r="AT1844"/>
      <c r="AU1844"/>
    </row>
    <row r="1845" spans="1:47" ht="12.75" customHeight="1" x14ac:dyDescent="0.35">
      <c r="A1845" s="311">
        <f>FrontPage!$N$2</f>
        <v>1</v>
      </c>
      <c r="B1845" s="311" t="str">
        <f t="shared" si="231"/>
        <v>RO3218</v>
      </c>
      <c r="C1845" s="311">
        <f t="shared" si="232"/>
        <v>202526</v>
      </c>
      <c r="D1845" s="1148" t="s">
        <v>6</v>
      </c>
      <c r="E1845" s="311">
        <v>21</v>
      </c>
      <c r="F1845" s="311" t="s">
        <v>555</v>
      </c>
      <c r="G1845" s="311">
        <f t="shared" si="234"/>
        <v>0</v>
      </c>
      <c r="H1845" s="1155">
        <f t="shared" ca="1" si="235"/>
        <v>0</v>
      </c>
      <c r="I1845" s="311">
        <f t="shared" si="230"/>
        <v>8</v>
      </c>
      <c r="J1845" s="1151"/>
      <c r="AL1845"/>
      <c r="AM1845"/>
      <c r="AN1845"/>
      <c r="AO1845"/>
      <c r="AP1845"/>
      <c r="AQ1845" s="333"/>
      <c r="AR1845"/>
      <c r="AS1845"/>
      <c r="AT1845"/>
      <c r="AU1845"/>
    </row>
    <row r="1846" spans="1:47" ht="12.75" customHeight="1" x14ac:dyDescent="0.35">
      <c r="A1846" s="311">
        <f>FrontPage!$N$2</f>
        <v>1</v>
      </c>
      <c r="B1846" s="311" t="str">
        <f t="shared" si="231"/>
        <v>RO32110</v>
      </c>
      <c r="C1846" s="311">
        <f t="shared" si="232"/>
        <v>202526</v>
      </c>
      <c r="D1846" s="1148" t="s">
        <v>6</v>
      </c>
      <c r="E1846" s="311">
        <v>21</v>
      </c>
      <c r="F1846" s="311" t="s">
        <v>557</v>
      </c>
      <c r="G1846" s="311">
        <f t="shared" si="234"/>
        <v>0</v>
      </c>
      <c r="H1846" s="1155">
        <f t="shared" ca="1" si="235"/>
        <v>0</v>
      </c>
      <c r="I1846" s="311">
        <f t="shared" si="230"/>
        <v>10</v>
      </c>
      <c r="J1846" s="1151"/>
      <c r="AL1846"/>
      <c r="AM1846"/>
      <c r="AN1846"/>
      <c r="AO1846"/>
      <c r="AP1846"/>
      <c r="AQ1846" s="333"/>
      <c r="AR1846"/>
      <c r="AS1846"/>
      <c r="AT1846"/>
      <c r="AU1846"/>
    </row>
    <row r="1847" spans="1:47" ht="12.75" customHeight="1" x14ac:dyDescent="0.35">
      <c r="A1847" s="311">
        <f>FrontPage!$N$2</f>
        <v>1</v>
      </c>
      <c r="B1847" s="311" t="str">
        <f t="shared" si="231"/>
        <v>RO32111</v>
      </c>
      <c r="C1847" s="311">
        <f t="shared" si="232"/>
        <v>202526</v>
      </c>
      <c r="D1847" s="1148" t="s">
        <v>6</v>
      </c>
      <c r="E1847" s="311">
        <v>21</v>
      </c>
      <c r="F1847" s="311" t="s">
        <v>558</v>
      </c>
      <c r="G1847" s="311">
        <f>UANumber</f>
        <v>0</v>
      </c>
      <c r="H1847" s="1155">
        <f t="shared" ca="1" si="235"/>
        <v>0</v>
      </c>
      <c r="I1847" s="311">
        <f t="shared" si="230"/>
        <v>11</v>
      </c>
      <c r="J1847" s="1151"/>
      <c r="AL1847"/>
      <c r="AM1847"/>
      <c r="AN1847"/>
      <c r="AO1847"/>
      <c r="AP1847"/>
      <c r="AQ1847" s="333"/>
      <c r="AR1847"/>
      <c r="AS1847"/>
      <c r="AT1847"/>
      <c r="AU1847"/>
    </row>
    <row r="1848" spans="1:47" ht="12.75" customHeight="1" x14ac:dyDescent="0.35">
      <c r="A1848" s="311">
        <f>FrontPage!$N$2</f>
        <v>1</v>
      </c>
      <c r="B1848" s="311" t="str">
        <f t="shared" si="231"/>
        <v>RO321.41.1</v>
      </c>
      <c r="C1848" s="311">
        <f t="shared" si="232"/>
        <v>202526</v>
      </c>
      <c r="D1848" s="1148" t="s">
        <v>6</v>
      </c>
      <c r="E1848" s="311">
        <v>21.4</v>
      </c>
      <c r="F1848" s="311" t="s">
        <v>547</v>
      </c>
      <c r="G1848" s="311">
        <f t="shared" si="234"/>
        <v>0</v>
      </c>
      <c r="H1848" s="1155">
        <f t="shared" ca="1" si="235"/>
        <v>0</v>
      </c>
      <c r="I1848" s="311">
        <f t="shared" si="230"/>
        <v>1.1000000000000001</v>
      </c>
      <c r="J1848" s="1151"/>
      <c r="AL1848"/>
      <c r="AM1848"/>
      <c r="AN1848"/>
      <c r="AO1848"/>
      <c r="AP1848"/>
      <c r="AQ1848" s="333"/>
      <c r="AR1848"/>
      <c r="AS1848"/>
      <c r="AT1848"/>
      <c r="AU1848"/>
    </row>
    <row r="1849" spans="1:47" ht="12.75" customHeight="1" x14ac:dyDescent="0.35">
      <c r="A1849" s="311">
        <f>FrontPage!$N$2</f>
        <v>1</v>
      </c>
      <c r="B1849" s="311" t="str">
        <f t="shared" si="231"/>
        <v>RO321.41.2</v>
      </c>
      <c r="C1849" s="311">
        <f t="shared" si="232"/>
        <v>202526</v>
      </c>
      <c r="D1849" s="1148" t="s">
        <v>6</v>
      </c>
      <c r="E1849" s="311">
        <v>21.4</v>
      </c>
      <c r="F1849" s="311" t="s">
        <v>548</v>
      </c>
      <c r="G1849" s="311">
        <f t="shared" si="234"/>
        <v>0</v>
      </c>
      <c r="H1849" s="1155">
        <f t="shared" ca="1" si="235"/>
        <v>0</v>
      </c>
      <c r="I1849" s="311">
        <f t="shared" si="230"/>
        <v>1.2</v>
      </c>
      <c r="J1849" s="1151"/>
      <c r="AL1849"/>
      <c r="AM1849"/>
      <c r="AN1849"/>
      <c r="AO1849"/>
      <c r="AP1849"/>
      <c r="AQ1849" s="333"/>
      <c r="AR1849"/>
      <c r="AS1849"/>
      <c r="AT1849"/>
      <c r="AU1849"/>
    </row>
    <row r="1850" spans="1:47" ht="12.75" customHeight="1" x14ac:dyDescent="0.35">
      <c r="A1850" s="311">
        <f>FrontPage!$N$2</f>
        <v>1</v>
      </c>
      <c r="B1850" s="311" t="str">
        <f t="shared" si="231"/>
        <v>RO321.42</v>
      </c>
      <c r="C1850" s="311">
        <f t="shared" si="232"/>
        <v>202526</v>
      </c>
      <c r="D1850" s="1148" t="s">
        <v>6</v>
      </c>
      <c r="E1850" s="311">
        <v>21.4</v>
      </c>
      <c r="F1850" s="311" t="s">
        <v>546</v>
      </c>
      <c r="G1850" s="311">
        <f t="shared" si="234"/>
        <v>0</v>
      </c>
      <c r="H1850" s="1155">
        <f t="shared" ca="1" si="235"/>
        <v>0</v>
      </c>
      <c r="I1850" s="311">
        <f t="shared" si="230"/>
        <v>2</v>
      </c>
      <c r="J1850" s="1151"/>
      <c r="AL1850"/>
      <c r="AM1850"/>
      <c r="AN1850"/>
      <c r="AO1850"/>
      <c r="AP1850"/>
      <c r="AQ1850" s="333"/>
      <c r="AR1850"/>
      <c r="AS1850"/>
      <c r="AT1850"/>
      <c r="AU1850"/>
    </row>
    <row r="1851" spans="1:47" ht="12.75" customHeight="1" x14ac:dyDescent="0.35">
      <c r="A1851" s="311">
        <f>FrontPage!$N$2</f>
        <v>1</v>
      </c>
      <c r="B1851" s="311" t="str">
        <f t="shared" si="231"/>
        <v>RO321.43</v>
      </c>
      <c r="C1851" s="311">
        <f t="shared" si="232"/>
        <v>202526</v>
      </c>
      <c r="D1851" s="1148" t="s">
        <v>6</v>
      </c>
      <c r="E1851" s="311">
        <v>21.4</v>
      </c>
      <c r="F1851" s="311" t="s">
        <v>549</v>
      </c>
      <c r="G1851" s="311">
        <f t="shared" si="234"/>
        <v>0</v>
      </c>
      <c r="H1851" s="1155">
        <f t="shared" ca="1" si="235"/>
        <v>0</v>
      </c>
      <c r="I1851" s="311">
        <f t="shared" si="230"/>
        <v>3</v>
      </c>
      <c r="J1851" s="1151"/>
      <c r="AL1851"/>
      <c r="AM1851"/>
      <c r="AN1851"/>
      <c r="AO1851"/>
      <c r="AP1851"/>
      <c r="AQ1851" s="333"/>
      <c r="AR1851"/>
      <c r="AS1851"/>
      <c r="AT1851"/>
      <c r="AU1851"/>
    </row>
    <row r="1852" spans="1:47" ht="12.75" customHeight="1" x14ac:dyDescent="0.35">
      <c r="A1852" s="311">
        <f>FrontPage!$N$2</f>
        <v>1</v>
      </c>
      <c r="B1852" s="311" t="str">
        <f t="shared" si="231"/>
        <v>RO321.45</v>
      </c>
      <c r="C1852" s="311">
        <f t="shared" si="232"/>
        <v>202526</v>
      </c>
      <c r="D1852" s="1148" t="s">
        <v>6</v>
      </c>
      <c r="E1852" s="311">
        <v>21.4</v>
      </c>
      <c r="F1852" s="311" t="s">
        <v>551</v>
      </c>
      <c r="G1852" s="311">
        <f t="shared" si="234"/>
        <v>0</v>
      </c>
      <c r="H1852" s="1155">
        <f t="shared" ca="1" si="235"/>
        <v>0</v>
      </c>
      <c r="I1852" s="311">
        <f t="shared" si="230"/>
        <v>5</v>
      </c>
      <c r="J1852" s="1151"/>
      <c r="AL1852"/>
      <c r="AM1852"/>
      <c r="AN1852"/>
      <c r="AO1852"/>
      <c r="AP1852"/>
      <c r="AQ1852" s="333"/>
      <c r="AR1852"/>
      <c r="AS1852"/>
      <c r="AT1852"/>
      <c r="AU1852"/>
    </row>
    <row r="1853" spans="1:47" ht="12.75" customHeight="1" x14ac:dyDescent="0.35">
      <c r="A1853" s="311">
        <f>FrontPage!$N$2</f>
        <v>1</v>
      </c>
      <c r="B1853" s="311" t="str">
        <f t="shared" si="231"/>
        <v>RO321.46.1</v>
      </c>
      <c r="C1853" s="311">
        <f t="shared" si="232"/>
        <v>202526</v>
      </c>
      <c r="D1853" s="1148" t="s">
        <v>6</v>
      </c>
      <c r="E1853" s="311">
        <v>21.4</v>
      </c>
      <c r="F1853" s="311" t="s">
        <v>552</v>
      </c>
      <c r="G1853" s="311">
        <f t="shared" si="234"/>
        <v>0</v>
      </c>
      <c r="H1853" s="1155">
        <f t="shared" ca="1" si="235"/>
        <v>0</v>
      </c>
      <c r="I1853" s="311">
        <f t="shared" si="230"/>
        <v>6.1</v>
      </c>
      <c r="J1853" s="1151"/>
      <c r="AL1853"/>
      <c r="AM1853"/>
      <c r="AN1853"/>
      <c r="AO1853"/>
      <c r="AP1853"/>
      <c r="AQ1853" s="333"/>
      <c r="AR1853"/>
      <c r="AS1853"/>
      <c r="AT1853"/>
      <c r="AU1853"/>
    </row>
    <row r="1854" spans="1:47" ht="12.75" customHeight="1" x14ac:dyDescent="0.35">
      <c r="A1854" s="311">
        <f>FrontPage!$N$2</f>
        <v>1</v>
      </c>
      <c r="B1854" s="311" t="str">
        <f t="shared" si="231"/>
        <v>RO321.46.2</v>
      </c>
      <c r="C1854" s="311">
        <f t="shared" si="232"/>
        <v>202526</v>
      </c>
      <c r="D1854" s="1148" t="s">
        <v>6</v>
      </c>
      <c r="E1854" s="311">
        <v>21.4</v>
      </c>
      <c r="F1854" s="311" t="s">
        <v>553</v>
      </c>
      <c r="G1854" s="311">
        <f t="shared" si="234"/>
        <v>0</v>
      </c>
      <c r="H1854" s="1155">
        <f t="shared" ca="1" si="235"/>
        <v>0</v>
      </c>
      <c r="I1854" s="311">
        <f t="shared" si="230"/>
        <v>6.2</v>
      </c>
      <c r="J1854" s="1151"/>
      <c r="AL1854"/>
      <c r="AM1854"/>
      <c r="AN1854"/>
      <c r="AO1854"/>
      <c r="AP1854"/>
      <c r="AQ1854" s="333"/>
      <c r="AR1854"/>
      <c r="AS1854"/>
      <c r="AT1854"/>
      <c r="AU1854"/>
    </row>
    <row r="1855" spans="1:47" ht="12.75" customHeight="1" x14ac:dyDescent="0.35">
      <c r="A1855" s="311">
        <f>FrontPage!$N$2</f>
        <v>1</v>
      </c>
      <c r="B1855" s="311" t="str">
        <f t="shared" si="231"/>
        <v>RO321.47</v>
      </c>
      <c r="C1855" s="311">
        <f t="shared" si="232"/>
        <v>202526</v>
      </c>
      <c r="D1855" s="1148" t="s">
        <v>6</v>
      </c>
      <c r="E1855" s="311">
        <v>21.4</v>
      </c>
      <c r="F1855" s="311" t="s">
        <v>554</v>
      </c>
      <c r="G1855" s="311">
        <f t="shared" si="234"/>
        <v>0</v>
      </c>
      <c r="H1855" s="1155">
        <f t="shared" ca="1" si="235"/>
        <v>0</v>
      </c>
      <c r="I1855" s="311">
        <f t="shared" si="230"/>
        <v>7</v>
      </c>
      <c r="J1855" s="1151"/>
      <c r="AL1855"/>
      <c r="AM1855"/>
      <c r="AN1855"/>
      <c r="AO1855"/>
      <c r="AP1855"/>
      <c r="AQ1855" s="333"/>
      <c r="AR1855"/>
      <c r="AS1855"/>
      <c r="AT1855"/>
      <c r="AU1855"/>
    </row>
    <row r="1856" spans="1:47" ht="12.75" customHeight="1" x14ac:dyDescent="0.35">
      <c r="A1856" s="311">
        <f>FrontPage!$N$2</f>
        <v>1</v>
      </c>
      <c r="B1856" s="311" t="str">
        <f t="shared" si="231"/>
        <v>RO321.48</v>
      </c>
      <c r="C1856" s="311">
        <f t="shared" si="232"/>
        <v>202526</v>
      </c>
      <c r="D1856" s="1148" t="s">
        <v>6</v>
      </c>
      <c r="E1856" s="311">
        <v>21.4</v>
      </c>
      <c r="F1856" s="311" t="s">
        <v>555</v>
      </c>
      <c r="G1856" s="311">
        <f t="shared" si="234"/>
        <v>0</v>
      </c>
      <c r="H1856" s="1155">
        <f t="shared" ca="1" si="235"/>
        <v>0</v>
      </c>
      <c r="I1856" s="311">
        <f t="shared" si="230"/>
        <v>8</v>
      </c>
      <c r="J1856" s="1151"/>
      <c r="AL1856"/>
      <c r="AM1856"/>
      <c r="AN1856"/>
      <c r="AO1856"/>
      <c r="AP1856"/>
      <c r="AQ1856" s="333"/>
      <c r="AR1856"/>
      <c r="AS1856"/>
      <c r="AT1856"/>
      <c r="AU1856"/>
    </row>
    <row r="1857" spans="1:47" ht="12.75" customHeight="1" x14ac:dyDescent="0.35">
      <c r="A1857" s="311">
        <f>FrontPage!$N$2</f>
        <v>1</v>
      </c>
      <c r="B1857" s="311" t="str">
        <f t="shared" si="231"/>
        <v>RO321.410</v>
      </c>
      <c r="C1857" s="311">
        <f t="shared" si="232"/>
        <v>202526</v>
      </c>
      <c r="D1857" s="1148" t="s">
        <v>6</v>
      </c>
      <c r="E1857" s="311">
        <v>21.4</v>
      </c>
      <c r="F1857" s="311" t="s">
        <v>557</v>
      </c>
      <c r="G1857" s="311">
        <f t="shared" si="234"/>
        <v>0</v>
      </c>
      <c r="H1857" s="1155">
        <f t="shared" ca="1" si="235"/>
        <v>0</v>
      </c>
      <c r="I1857" s="311">
        <f t="shared" si="230"/>
        <v>10</v>
      </c>
      <c r="J1857" s="1151"/>
      <c r="AL1857"/>
      <c r="AM1857"/>
      <c r="AN1857"/>
      <c r="AO1857"/>
      <c r="AP1857"/>
      <c r="AQ1857" s="333"/>
      <c r="AR1857"/>
      <c r="AS1857"/>
      <c r="AT1857"/>
      <c r="AU1857"/>
    </row>
    <row r="1858" spans="1:47" ht="12.75" customHeight="1" x14ac:dyDescent="0.35">
      <c r="A1858" s="311">
        <f>FrontPage!$N$2</f>
        <v>1</v>
      </c>
      <c r="B1858" s="311" t="str">
        <f t="shared" si="231"/>
        <v>RO321.411</v>
      </c>
      <c r="C1858" s="311">
        <f t="shared" si="232"/>
        <v>202526</v>
      </c>
      <c r="D1858" s="1148" t="s">
        <v>6</v>
      </c>
      <c r="E1858" s="311">
        <v>21.4</v>
      </c>
      <c r="F1858" s="311" t="s">
        <v>558</v>
      </c>
      <c r="G1858" s="311">
        <f>UANumber</f>
        <v>0</v>
      </c>
      <c r="H1858" s="1155">
        <f t="shared" ca="1" si="235"/>
        <v>0</v>
      </c>
      <c r="I1858" s="311">
        <f t="shared" si="230"/>
        <v>11</v>
      </c>
      <c r="J1858" s="1151"/>
      <c r="AL1858"/>
      <c r="AM1858"/>
      <c r="AN1858"/>
      <c r="AO1858"/>
      <c r="AP1858"/>
      <c r="AQ1858" s="333"/>
      <c r="AR1858"/>
      <c r="AS1858"/>
      <c r="AT1858"/>
      <c r="AU1858"/>
    </row>
    <row r="1859" spans="1:47" ht="12.75" customHeight="1" x14ac:dyDescent="0.35">
      <c r="A1859" s="311">
        <f>FrontPage!$N$2</f>
        <v>1</v>
      </c>
      <c r="B1859" s="311" t="str">
        <f t="shared" si="231"/>
        <v>RO321.51.1</v>
      </c>
      <c r="C1859" s="311">
        <f t="shared" si="232"/>
        <v>202526</v>
      </c>
      <c r="D1859" s="1148" t="s">
        <v>6</v>
      </c>
      <c r="E1859" s="311">
        <v>21.5</v>
      </c>
      <c r="F1859" s="311" t="s">
        <v>547</v>
      </c>
      <c r="G1859" s="311">
        <f t="shared" ref="G1859:G1875" si="236">UANumber</f>
        <v>0</v>
      </c>
      <c r="H1859" s="1155">
        <f t="shared" ca="1" si="235"/>
        <v>0</v>
      </c>
      <c r="I1859" s="311">
        <f t="shared" si="230"/>
        <v>1.1000000000000001</v>
      </c>
      <c r="J1859" s="1151"/>
      <c r="AL1859"/>
      <c r="AM1859"/>
      <c r="AN1859"/>
      <c r="AO1859"/>
      <c r="AP1859"/>
      <c r="AQ1859" s="333"/>
      <c r="AR1859"/>
      <c r="AS1859"/>
      <c r="AT1859"/>
      <c r="AU1859"/>
    </row>
    <row r="1860" spans="1:47" ht="12.75" customHeight="1" x14ac:dyDescent="0.35">
      <c r="A1860" s="311">
        <f>FrontPage!$N$2</f>
        <v>1</v>
      </c>
      <c r="B1860" s="311" t="str">
        <f t="shared" si="231"/>
        <v>RO321.51.2</v>
      </c>
      <c r="C1860" s="311">
        <f t="shared" si="232"/>
        <v>202526</v>
      </c>
      <c r="D1860" s="1148" t="s">
        <v>6</v>
      </c>
      <c r="E1860" s="311">
        <v>21.5</v>
      </c>
      <c r="F1860" s="311" t="s">
        <v>548</v>
      </c>
      <c r="G1860" s="311">
        <f t="shared" si="236"/>
        <v>0</v>
      </c>
      <c r="H1860" s="1155">
        <f t="shared" ca="1" si="235"/>
        <v>0</v>
      </c>
      <c r="I1860" s="311">
        <f t="shared" si="230"/>
        <v>1.2</v>
      </c>
      <c r="J1860" s="1151"/>
      <c r="AL1860"/>
      <c r="AM1860"/>
      <c r="AN1860"/>
      <c r="AO1860"/>
      <c r="AP1860"/>
      <c r="AQ1860" s="333"/>
      <c r="AR1860"/>
      <c r="AS1860"/>
      <c r="AT1860"/>
      <c r="AU1860"/>
    </row>
    <row r="1861" spans="1:47" ht="12.75" customHeight="1" x14ac:dyDescent="0.35">
      <c r="A1861" s="311">
        <f>FrontPage!$N$2</f>
        <v>1</v>
      </c>
      <c r="B1861" s="311" t="str">
        <f t="shared" si="231"/>
        <v>RO321.52</v>
      </c>
      <c r="C1861" s="311">
        <f t="shared" si="232"/>
        <v>202526</v>
      </c>
      <c r="D1861" s="1148" t="s">
        <v>6</v>
      </c>
      <c r="E1861" s="311">
        <v>21.5</v>
      </c>
      <c r="F1861" s="311" t="s">
        <v>546</v>
      </c>
      <c r="G1861" s="311">
        <f t="shared" si="236"/>
        <v>0</v>
      </c>
      <c r="H1861" s="1155">
        <f t="shared" ca="1" si="235"/>
        <v>0</v>
      </c>
      <c r="I1861" s="311">
        <f t="shared" si="230"/>
        <v>2</v>
      </c>
      <c r="J1861" s="1151"/>
      <c r="AL1861"/>
      <c r="AM1861"/>
      <c r="AN1861"/>
      <c r="AO1861"/>
      <c r="AP1861"/>
      <c r="AQ1861" s="333"/>
      <c r="AR1861"/>
      <c r="AS1861"/>
      <c r="AT1861"/>
      <c r="AU1861"/>
    </row>
    <row r="1862" spans="1:47" ht="12.75" customHeight="1" x14ac:dyDescent="0.35">
      <c r="A1862" s="311">
        <f>FrontPage!$N$2</f>
        <v>1</v>
      </c>
      <c r="B1862" s="311" t="str">
        <f t="shared" si="231"/>
        <v>RO321.53</v>
      </c>
      <c r="C1862" s="311">
        <f t="shared" si="232"/>
        <v>202526</v>
      </c>
      <c r="D1862" s="1148" t="s">
        <v>6</v>
      </c>
      <c r="E1862" s="311">
        <v>21.5</v>
      </c>
      <c r="F1862" s="311" t="s">
        <v>549</v>
      </c>
      <c r="G1862" s="311">
        <f t="shared" si="236"/>
        <v>0</v>
      </c>
      <c r="H1862" s="1155">
        <f t="shared" ca="1" si="235"/>
        <v>0</v>
      </c>
      <c r="I1862" s="311">
        <f t="shared" si="230"/>
        <v>3</v>
      </c>
      <c r="J1862" s="1151"/>
      <c r="AL1862"/>
      <c r="AM1862"/>
      <c r="AN1862"/>
      <c r="AO1862"/>
      <c r="AP1862"/>
      <c r="AQ1862" s="333"/>
      <c r="AR1862"/>
      <c r="AS1862"/>
      <c r="AT1862"/>
      <c r="AU1862"/>
    </row>
    <row r="1863" spans="1:47" ht="12.75" customHeight="1" x14ac:dyDescent="0.35">
      <c r="A1863" s="311">
        <f>FrontPage!$N$2</f>
        <v>1</v>
      </c>
      <c r="B1863" s="311" t="str">
        <f t="shared" si="231"/>
        <v>RO321.55</v>
      </c>
      <c r="C1863" s="311">
        <f t="shared" si="232"/>
        <v>202526</v>
      </c>
      <c r="D1863" s="1148" t="s">
        <v>6</v>
      </c>
      <c r="E1863" s="311">
        <v>21.5</v>
      </c>
      <c r="F1863" s="311" t="s">
        <v>551</v>
      </c>
      <c r="G1863" s="311">
        <f t="shared" si="236"/>
        <v>0</v>
      </c>
      <c r="H1863" s="1155">
        <f t="shared" ca="1" si="235"/>
        <v>0</v>
      </c>
      <c r="I1863" s="311">
        <f t="shared" si="230"/>
        <v>5</v>
      </c>
      <c r="J1863" s="1151"/>
      <c r="AL1863"/>
      <c r="AM1863"/>
      <c r="AN1863"/>
      <c r="AO1863"/>
      <c r="AP1863"/>
      <c r="AQ1863" s="333"/>
      <c r="AR1863"/>
      <c r="AS1863"/>
      <c r="AT1863"/>
      <c r="AU1863"/>
    </row>
    <row r="1864" spans="1:47" ht="12.75" customHeight="1" x14ac:dyDescent="0.35">
      <c r="A1864" s="311">
        <f>FrontPage!$N$2</f>
        <v>1</v>
      </c>
      <c r="B1864" s="311" t="str">
        <f t="shared" si="231"/>
        <v>RO321.56.1</v>
      </c>
      <c r="C1864" s="311">
        <f t="shared" si="232"/>
        <v>202526</v>
      </c>
      <c r="D1864" s="1148" t="s">
        <v>6</v>
      </c>
      <c r="E1864" s="311">
        <v>21.5</v>
      </c>
      <c r="F1864" s="311" t="s">
        <v>552</v>
      </c>
      <c r="G1864" s="311">
        <f t="shared" si="236"/>
        <v>0</v>
      </c>
      <c r="H1864" s="1155">
        <f t="shared" ca="1" si="235"/>
        <v>0</v>
      </c>
      <c r="I1864" s="311">
        <f t="shared" si="230"/>
        <v>6.1</v>
      </c>
      <c r="J1864" s="1151"/>
      <c r="AL1864"/>
      <c r="AM1864"/>
      <c r="AN1864"/>
      <c r="AO1864"/>
      <c r="AP1864"/>
      <c r="AQ1864" s="333"/>
      <c r="AR1864"/>
      <c r="AS1864"/>
      <c r="AT1864"/>
      <c r="AU1864"/>
    </row>
    <row r="1865" spans="1:47" ht="12.75" customHeight="1" x14ac:dyDescent="0.35">
      <c r="A1865" s="311">
        <f>FrontPage!$N$2</f>
        <v>1</v>
      </c>
      <c r="B1865" s="311" t="str">
        <f t="shared" si="231"/>
        <v>RO321.56.2</v>
      </c>
      <c r="C1865" s="311">
        <f t="shared" si="232"/>
        <v>202526</v>
      </c>
      <c r="D1865" s="1148" t="s">
        <v>6</v>
      </c>
      <c r="E1865" s="311">
        <v>21.5</v>
      </c>
      <c r="F1865" s="311" t="s">
        <v>553</v>
      </c>
      <c r="G1865" s="311">
        <f t="shared" si="236"/>
        <v>0</v>
      </c>
      <c r="H1865" s="1155">
        <f t="shared" ca="1" si="235"/>
        <v>0</v>
      </c>
      <c r="I1865" s="311">
        <f t="shared" si="230"/>
        <v>6.2</v>
      </c>
      <c r="J1865" s="1151"/>
      <c r="AL1865"/>
      <c r="AM1865"/>
      <c r="AN1865"/>
      <c r="AO1865"/>
      <c r="AP1865"/>
      <c r="AQ1865" s="333"/>
      <c r="AR1865"/>
      <c r="AS1865"/>
      <c r="AT1865"/>
      <c r="AU1865"/>
    </row>
    <row r="1866" spans="1:47" ht="12.75" customHeight="1" x14ac:dyDescent="0.35">
      <c r="A1866" s="311">
        <f>FrontPage!$N$2</f>
        <v>1</v>
      </c>
      <c r="B1866" s="311" t="str">
        <f t="shared" si="231"/>
        <v>RO321.57</v>
      </c>
      <c r="C1866" s="311">
        <f t="shared" si="232"/>
        <v>202526</v>
      </c>
      <c r="D1866" s="1148" t="s">
        <v>6</v>
      </c>
      <c r="E1866" s="311">
        <v>21.5</v>
      </c>
      <c r="F1866" s="311" t="s">
        <v>554</v>
      </c>
      <c r="G1866" s="311">
        <f t="shared" si="236"/>
        <v>0</v>
      </c>
      <c r="H1866" s="1155">
        <f t="shared" ca="1" si="235"/>
        <v>0</v>
      </c>
      <c r="I1866" s="311">
        <f t="shared" si="230"/>
        <v>7</v>
      </c>
      <c r="J1866" s="1151"/>
      <c r="AL1866"/>
      <c r="AM1866"/>
      <c r="AN1866"/>
      <c r="AO1866"/>
      <c r="AP1866"/>
      <c r="AQ1866" s="333"/>
      <c r="AR1866"/>
      <c r="AS1866"/>
      <c r="AT1866"/>
      <c r="AU1866"/>
    </row>
    <row r="1867" spans="1:47" ht="12.75" customHeight="1" x14ac:dyDescent="0.35">
      <c r="A1867" s="311">
        <f>FrontPage!$N$2</f>
        <v>1</v>
      </c>
      <c r="B1867" s="311" t="str">
        <f t="shared" si="231"/>
        <v>RO321.58</v>
      </c>
      <c r="C1867" s="311">
        <f t="shared" si="232"/>
        <v>202526</v>
      </c>
      <c r="D1867" s="1148" t="s">
        <v>6</v>
      </c>
      <c r="E1867" s="311">
        <v>21.5</v>
      </c>
      <c r="F1867" s="311" t="s">
        <v>555</v>
      </c>
      <c r="G1867" s="311">
        <f t="shared" si="236"/>
        <v>0</v>
      </c>
      <c r="H1867" s="1155">
        <f t="shared" ca="1" si="235"/>
        <v>0</v>
      </c>
      <c r="I1867" s="311">
        <f t="shared" si="230"/>
        <v>8</v>
      </c>
      <c r="J1867" s="1151"/>
      <c r="AL1867"/>
      <c r="AM1867"/>
      <c r="AN1867"/>
      <c r="AO1867"/>
      <c r="AP1867"/>
      <c r="AQ1867" s="333"/>
      <c r="AR1867"/>
      <c r="AS1867"/>
      <c r="AT1867"/>
      <c r="AU1867"/>
    </row>
    <row r="1868" spans="1:47" ht="12.75" customHeight="1" x14ac:dyDescent="0.35">
      <c r="A1868" s="311">
        <f>FrontPage!$N$2</f>
        <v>1</v>
      </c>
      <c r="B1868" s="311" t="str">
        <f t="shared" si="231"/>
        <v>RO321.510</v>
      </c>
      <c r="C1868" s="311">
        <f t="shared" si="232"/>
        <v>202526</v>
      </c>
      <c r="D1868" s="1148" t="s">
        <v>6</v>
      </c>
      <c r="E1868" s="311">
        <v>21.5</v>
      </c>
      <c r="F1868" s="311" t="s">
        <v>557</v>
      </c>
      <c r="G1868" s="311">
        <f t="shared" si="236"/>
        <v>0</v>
      </c>
      <c r="H1868" s="1155">
        <f t="shared" ca="1" si="235"/>
        <v>0</v>
      </c>
      <c r="I1868" s="311">
        <f t="shared" si="230"/>
        <v>10</v>
      </c>
      <c r="J1868" s="1151"/>
      <c r="AL1868"/>
      <c r="AM1868"/>
      <c r="AN1868"/>
      <c r="AO1868"/>
      <c r="AP1868"/>
      <c r="AQ1868" s="333"/>
      <c r="AR1868"/>
      <c r="AS1868"/>
      <c r="AT1868"/>
      <c r="AU1868"/>
    </row>
    <row r="1869" spans="1:47" ht="12.75" customHeight="1" x14ac:dyDescent="0.35">
      <c r="A1869" s="311">
        <f>FrontPage!$N$2</f>
        <v>1</v>
      </c>
      <c r="B1869" s="311" t="str">
        <f t="shared" si="231"/>
        <v>RO321.511</v>
      </c>
      <c r="C1869" s="311">
        <f t="shared" si="232"/>
        <v>202526</v>
      </c>
      <c r="D1869" s="1148" t="s">
        <v>6</v>
      </c>
      <c r="E1869" s="311">
        <v>21.5</v>
      </c>
      <c r="F1869" s="311" t="s">
        <v>558</v>
      </c>
      <c r="G1869" s="311">
        <f t="shared" si="236"/>
        <v>0</v>
      </c>
      <c r="H1869" s="1155">
        <f t="shared" ca="1" si="235"/>
        <v>0</v>
      </c>
      <c r="I1869" s="311">
        <f t="shared" si="230"/>
        <v>11</v>
      </c>
      <c r="J1869" s="1151"/>
      <c r="AL1869"/>
      <c r="AM1869"/>
      <c r="AN1869"/>
      <c r="AO1869"/>
      <c r="AP1869"/>
      <c r="AQ1869" s="333"/>
      <c r="AR1869"/>
      <c r="AS1869"/>
      <c r="AT1869"/>
      <c r="AU1869"/>
    </row>
    <row r="1870" spans="1:47" ht="12.75" customHeight="1" x14ac:dyDescent="0.35">
      <c r="A1870" s="311">
        <f>FrontPage!$N$2</f>
        <v>1</v>
      </c>
      <c r="B1870" s="311" t="str">
        <f t="shared" si="231"/>
        <v>RO321.61.1</v>
      </c>
      <c r="C1870" s="311">
        <f t="shared" si="232"/>
        <v>202526</v>
      </c>
      <c r="D1870" s="1148" t="s">
        <v>6</v>
      </c>
      <c r="E1870" s="311">
        <v>21.6</v>
      </c>
      <c r="F1870" s="311" t="s">
        <v>547</v>
      </c>
      <c r="G1870" s="311">
        <f t="shared" si="236"/>
        <v>0</v>
      </c>
      <c r="H1870" s="1155">
        <f t="shared" ca="1" si="235"/>
        <v>0</v>
      </c>
      <c r="I1870" s="311">
        <f t="shared" si="230"/>
        <v>1.1000000000000001</v>
      </c>
      <c r="J1870" s="1151"/>
      <c r="AL1870"/>
      <c r="AM1870"/>
      <c r="AN1870"/>
      <c r="AO1870"/>
      <c r="AP1870"/>
      <c r="AQ1870" s="333"/>
      <c r="AR1870"/>
      <c r="AS1870"/>
      <c r="AT1870"/>
      <c r="AU1870"/>
    </row>
    <row r="1871" spans="1:47" ht="12.75" customHeight="1" x14ac:dyDescent="0.35">
      <c r="A1871" s="311">
        <f>FrontPage!$N$2</f>
        <v>1</v>
      </c>
      <c r="B1871" s="311" t="str">
        <f t="shared" si="231"/>
        <v>RO321.61.2</v>
      </c>
      <c r="C1871" s="311">
        <f t="shared" si="232"/>
        <v>202526</v>
      </c>
      <c r="D1871" s="1148" t="s">
        <v>6</v>
      </c>
      <c r="E1871" s="311">
        <v>21.6</v>
      </c>
      <c r="F1871" s="311" t="s">
        <v>548</v>
      </c>
      <c r="G1871" s="311">
        <f t="shared" si="236"/>
        <v>0</v>
      </c>
      <c r="H1871" s="1155">
        <f t="shared" ca="1" si="235"/>
        <v>0</v>
      </c>
      <c r="I1871" s="311">
        <f t="shared" si="230"/>
        <v>1.2</v>
      </c>
      <c r="J1871" s="1151"/>
      <c r="AL1871"/>
      <c r="AM1871"/>
      <c r="AN1871"/>
      <c r="AO1871"/>
      <c r="AP1871"/>
      <c r="AQ1871" s="333"/>
      <c r="AR1871"/>
      <c r="AS1871"/>
      <c r="AT1871"/>
      <c r="AU1871"/>
    </row>
    <row r="1872" spans="1:47" ht="12.75" customHeight="1" x14ac:dyDescent="0.35">
      <c r="A1872" s="311">
        <f>FrontPage!$N$2</f>
        <v>1</v>
      </c>
      <c r="B1872" s="311" t="str">
        <f t="shared" si="231"/>
        <v>RO321.62</v>
      </c>
      <c r="C1872" s="311">
        <f t="shared" si="232"/>
        <v>202526</v>
      </c>
      <c r="D1872" s="1148" t="s">
        <v>6</v>
      </c>
      <c r="E1872" s="311">
        <v>21.6</v>
      </c>
      <c r="F1872" s="311" t="s">
        <v>546</v>
      </c>
      <c r="G1872" s="311">
        <f t="shared" si="236"/>
        <v>0</v>
      </c>
      <c r="H1872" s="1155">
        <f t="shared" ca="1" si="235"/>
        <v>0</v>
      </c>
      <c r="I1872" s="311">
        <f t="shared" si="230"/>
        <v>2</v>
      </c>
      <c r="J1872" s="1151"/>
      <c r="AL1872"/>
      <c r="AM1872"/>
      <c r="AN1872"/>
      <c r="AO1872"/>
      <c r="AP1872"/>
      <c r="AQ1872" s="333"/>
      <c r="AR1872"/>
      <c r="AS1872"/>
      <c r="AT1872"/>
      <c r="AU1872"/>
    </row>
    <row r="1873" spans="1:47" ht="12.75" customHeight="1" x14ac:dyDescent="0.35">
      <c r="A1873" s="311">
        <f>FrontPage!$N$2</f>
        <v>1</v>
      </c>
      <c r="B1873" s="311" t="str">
        <f t="shared" si="231"/>
        <v>RO321.63</v>
      </c>
      <c r="C1873" s="311">
        <f t="shared" si="232"/>
        <v>202526</v>
      </c>
      <c r="D1873" s="1148" t="s">
        <v>6</v>
      </c>
      <c r="E1873" s="311">
        <v>21.6</v>
      </c>
      <c r="F1873" s="311" t="s">
        <v>549</v>
      </c>
      <c r="G1873" s="311">
        <f t="shared" si="236"/>
        <v>0</v>
      </c>
      <c r="H1873" s="1155">
        <f t="shared" ca="1" si="235"/>
        <v>0</v>
      </c>
      <c r="I1873" s="311">
        <f t="shared" si="230"/>
        <v>3</v>
      </c>
      <c r="J1873" s="1151"/>
      <c r="AL1873"/>
      <c r="AM1873"/>
      <c r="AN1873"/>
      <c r="AO1873"/>
      <c r="AP1873"/>
      <c r="AQ1873" s="333"/>
      <c r="AR1873"/>
      <c r="AS1873"/>
      <c r="AT1873"/>
      <c r="AU1873"/>
    </row>
    <row r="1874" spans="1:47" ht="12.75" customHeight="1" x14ac:dyDescent="0.35">
      <c r="A1874" s="311">
        <f>FrontPage!$N$2</f>
        <v>1</v>
      </c>
      <c r="B1874" s="311" t="str">
        <f t="shared" si="231"/>
        <v>RO321.65</v>
      </c>
      <c r="C1874" s="311">
        <f t="shared" si="232"/>
        <v>202526</v>
      </c>
      <c r="D1874" s="1148" t="s">
        <v>6</v>
      </c>
      <c r="E1874" s="311">
        <v>21.6</v>
      </c>
      <c r="F1874" s="311" t="s">
        <v>551</v>
      </c>
      <c r="G1874" s="311">
        <f t="shared" si="236"/>
        <v>0</v>
      </c>
      <c r="H1874" s="1155">
        <f t="shared" ca="1" si="235"/>
        <v>0</v>
      </c>
      <c r="I1874" s="311">
        <f t="shared" si="230"/>
        <v>5</v>
      </c>
      <c r="J1874" s="1151"/>
      <c r="AL1874"/>
      <c r="AM1874"/>
      <c r="AN1874"/>
      <c r="AO1874"/>
      <c r="AP1874"/>
      <c r="AQ1874" s="333"/>
      <c r="AR1874"/>
      <c r="AS1874"/>
      <c r="AT1874"/>
      <c r="AU1874"/>
    </row>
    <row r="1875" spans="1:47" ht="12.75" customHeight="1" x14ac:dyDescent="0.35">
      <c r="A1875" s="311">
        <f>FrontPage!$N$2</f>
        <v>1</v>
      </c>
      <c r="B1875" s="311" t="str">
        <f t="shared" si="231"/>
        <v>RO321.66.1</v>
      </c>
      <c r="C1875" s="311">
        <f t="shared" si="232"/>
        <v>202526</v>
      </c>
      <c r="D1875" s="1148" t="s">
        <v>6</v>
      </c>
      <c r="E1875" s="311">
        <v>21.6</v>
      </c>
      <c r="F1875" s="311" t="s">
        <v>552</v>
      </c>
      <c r="G1875" s="311">
        <f t="shared" si="236"/>
        <v>0</v>
      </c>
      <c r="H1875" s="1155">
        <f t="shared" ca="1" si="235"/>
        <v>0</v>
      </c>
      <c r="I1875" s="311">
        <f t="shared" si="230"/>
        <v>6.1</v>
      </c>
      <c r="J1875" s="1151"/>
      <c r="AL1875"/>
      <c r="AM1875"/>
      <c r="AN1875"/>
      <c r="AO1875"/>
      <c r="AP1875"/>
      <c r="AQ1875" s="333"/>
      <c r="AR1875"/>
      <c r="AS1875"/>
      <c r="AT1875"/>
      <c r="AU1875"/>
    </row>
    <row r="1876" spans="1:47" ht="12.75" customHeight="1" x14ac:dyDescent="0.35">
      <c r="A1876" s="311">
        <f>FrontPage!$N$2</f>
        <v>1</v>
      </c>
      <c r="B1876" s="311" t="str">
        <f t="shared" si="231"/>
        <v>RO321.66.2</v>
      </c>
      <c r="C1876" s="311">
        <f t="shared" si="232"/>
        <v>202526</v>
      </c>
      <c r="D1876" s="1148" t="s">
        <v>6</v>
      </c>
      <c r="E1876" s="311">
        <v>21.6</v>
      </c>
      <c r="F1876" s="311" t="s">
        <v>553</v>
      </c>
      <c r="G1876" s="311">
        <f t="shared" ref="G1876:G1902" si="237">UANumber</f>
        <v>0</v>
      </c>
      <c r="H1876" s="1155">
        <f t="shared" ca="1" si="235"/>
        <v>0</v>
      </c>
      <c r="I1876" s="311">
        <f t="shared" si="230"/>
        <v>6.2</v>
      </c>
      <c r="J1876" s="1151"/>
      <c r="AL1876"/>
      <c r="AM1876"/>
      <c r="AN1876"/>
      <c r="AO1876"/>
      <c r="AP1876"/>
      <c r="AQ1876" s="333"/>
      <c r="AR1876"/>
      <c r="AS1876"/>
      <c r="AT1876"/>
      <c r="AU1876"/>
    </row>
    <row r="1877" spans="1:47" ht="12.75" customHeight="1" x14ac:dyDescent="0.35">
      <c r="A1877" s="311">
        <f>FrontPage!$N$2</f>
        <v>1</v>
      </c>
      <c r="B1877" s="311" t="str">
        <f t="shared" si="231"/>
        <v>RO321.67</v>
      </c>
      <c r="C1877" s="311">
        <f t="shared" si="232"/>
        <v>202526</v>
      </c>
      <c r="D1877" s="1148" t="s">
        <v>6</v>
      </c>
      <c r="E1877" s="311">
        <v>21.6</v>
      </c>
      <c r="F1877" s="311" t="s">
        <v>554</v>
      </c>
      <c r="G1877" s="311">
        <f t="shared" si="237"/>
        <v>0</v>
      </c>
      <c r="H1877" s="1155">
        <f t="shared" ca="1" si="235"/>
        <v>0</v>
      </c>
      <c r="I1877" s="311">
        <f t="shared" si="230"/>
        <v>7</v>
      </c>
      <c r="J1877" s="1151"/>
      <c r="AL1877"/>
      <c r="AM1877"/>
      <c r="AN1877"/>
      <c r="AO1877"/>
      <c r="AP1877"/>
      <c r="AQ1877" s="333"/>
      <c r="AR1877"/>
      <c r="AS1877"/>
      <c r="AT1877"/>
      <c r="AU1877"/>
    </row>
    <row r="1878" spans="1:47" ht="12.75" customHeight="1" x14ac:dyDescent="0.35">
      <c r="A1878" s="311">
        <f>FrontPage!$N$2</f>
        <v>1</v>
      </c>
      <c r="B1878" s="311" t="str">
        <f t="shared" si="231"/>
        <v>RO321.68</v>
      </c>
      <c r="C1878" s="311">
        <f t="shared" si="232"/>
        <v>202526</v>
      </c>
      <c r="D1878" s="1148" t="s">
        <v>6</v>
      </c>
      <c r="E1878" s="311">
        <v>21.6</v>
      </c>
      <c r="F1878" s="311" t="s">
        <v>555</v>
      </c>
      <c r="G1878" s="311">
        <f t="shared" si="237"/>
        <v>0</v>
      </c>
      <c r="H1878" s="1155">
        <f t="shared" ca="1" si="235"/>
        <v>0</v>
      </c>
      <c r="I1878" s="311">
        <f t="shared" si="230"/>
        <v>8</v>
      </c>
      <c r="J1878" s="1151"/>
      <c r="AL1878"/>
      <c r="AM1878"/>
      <c r="AN1878"/>
      <c r="AO1878"/>
      <c r="AP1878"/>
      <c r="AQ1878" s="333"/>
      <c r="AR1878"/>
      <c r="AS1878"/>
      <c r="AT1878"/>
      <c r="AU1878"/>
    </row>
    <row r="1879" spans="1:47" ht="12.75" customHeight="1" x14ac:dyDescent="0.35">
      <c r="A1879" s="311">
        <f>FrontPage!$N$2</f>
        <v>1</v>
      </c>
      <c r="B1879" s="311" t="str">
        <f t="shared" si="231"/>
        <v>RO321.610</v>
      </c>
      <c r="C1879" s="311">
        <f t="shared" si="232"/>
        <v>202526</v>
      </c>
      <c r="D1879" s="1148" t="s">
        <v>6</v>
      </c>
      <c r="E1879" s="311">
        <v>21.6</v>
      </c>
      <c r="F1879" s="311" t="s">
        <v>557</v>
      </c>
      <c r="G1879" s="311">
        <f t="shared" si="237"/>
        <v>0</v>
      </c>
      <c r="H1879" s="1155">
        <f t="shared" ca="1" si="235"/>
        <v>0</v>
      </c>
      <c r="I1879" s="311">
        <f t="shared" ref="I1879:I1942" si="238">VLOOKUP(F1879,CIndex,2,FALSE)</f>
        <v>10</v>
      </c>
      <c r="J1879" s="1151"/>
      <c r="AL1879"/>
      <c r="AM1879"/>
      <c r="AN1879"/>
      <c r="AO1879"/>
      <c r="AP1879"/>
      <c r="AQ1879" s="333"/>
      <c r="AR1879"/>
      <c r="AS1879"/>
      <c r="AT1879"/>
      <c r="AU1879"/>
    </row>
    <row r="1880" spans="1:47" ht="12.75" customHeight="1" x14ac:dyDescent="0.35">
      <c r="A1880" s="311">
        <f>FrontPage!$N$2</f>
        <v>1</v>
      </c>
      <c r="B1880" s="311" t="str">
        <f t="shared" si="231"/>
        <v>RO321.611</v>
      </c>
      <c r="C1880" s="311">
        <f t="shared" si="232"/>
        <v>202526</v>
      </c>
      <c r="D1880" s="1148" t="s">
        <v>6</v>
      </c>
      <c r="E1880" s="311">
        <v>21.6</v>
      </c>
      <c r="F1880" s="311" t="s">
        <v>558</v>
      </c>
      <c r="G1880" s="311">
        <f t="shared" si="237"/>
        <v>0</v>
      </c>
      <c r="H1880" s="1155">
        <f t="shared" ca="1" si="235"/>
        <v>0</v>
      </c>
      <c r="I1880" s="311">
        <f t="shared" si="238"/>
        <v>11</v>
      </c>
      <c r="J1880" s="1151"/>
      <c r="AL1880"/>
      <c r="AM1880"/>
      <c r="AN1880"/>
      <c r="AO1880"/>
      <c r="AP1880"/>
      <c r="AQ1880" s="333"/>
      <c r="AR1880"/>
      <c r="AS1880"/>
      <c r="AT1880"/>
      <c r="AU1880"/>
    </row>
    <row r="1881" spans="1:47" ht="12.75" customHeight="1" x14ac:dyDescent="0.35">
      <c r="A1881" s="311">
        <f>FrontPage!$N$2</f>
        <v>1</v>
      </c>
      <c r="B1881" s="311" t="str">
        <f t="shared" si="231"/>
        <v>RO321.71.1</v>
      </c>
      <c r="C1881" s="311">
        <f t="shared" si="232"/>
        <v>202526</v>
      </c>
      <c r="D1881" s="1148" t="s">
        <v>6</v>
      </c>
      <c r="E1881" s="311">
        <v>21.7</v>
      </c>
      <c r="F1881" s="311" t="s">
        <v>547</v>
      </c>
      <c r="G1881" s="311">
        <f t="shared" si="237"/>
        <v>0</v>
      </c>
      <c r="H1881" s="1155">
        <f t="shared" ca="1" si="235"/>
        <v>0</v>
      </c>
      <c r="I1881" s="311">
        <f t="shared" si="238"/>
        <v>1.1000000000000001</v>
      </c>
      <c r="J1881" s="1151"/>
      <c r="AL1881"/>
      <c r="AM1881"/>
      <c r="AN1881"/>
      <c r="AO1881"/>
      <c r="AP1881"/>
      <c r="AQ1881" s="333"/>
      <c r="AR1881"/>
      <c r="AS1881"/>
      <c r="AT1881"/>
      <c r="AU1881"/>
    </row>
    <row r="1882" spans="1:47" ht="12.75" customHeight="1" x14ac:dyDescent="0.35">
      <c r="A1882" s="311">
        <f>FrontPage!$N$2</f>
        <v>1</v>
      </c>
      <c r="B1882" s="311" t="str">
        <f t="shared" si="231"/>
        <v>RO321.71.2</v>
      </c>
      <c r="C1882" s="311">
        <f t="shared" si="232"/>
        <v>202526</v>
      </c>
      <c r="D1882" s="1148" t="s">
        <v>6</v>
      </c>
      <c r="E1882" s="311">
        <v>21.7</v>
      </c>
      <c r="F1882" s="311" t="s">
        <v>548</v>
      </c>
      <c r="G1882" s="311">
        <f t="shared" si="237"/>
        <v>0</v>
      </c>
      <c r="H1882" s="1155">
        <f t="shared" ca="1" si="235"/>
        <v>0</v>
      </c>
      <c r="I1882" s="311">
        <f t="shared" si="238"/>
        <v>1.2</v>
      </c>
      <c r="J1882" s="1151"/>
      <c r="AL1882"/>
      <c r="AM1882"/>
      <c r="AN1882"/>
      <c r="AO1882"/>
      <c r="AP1882"/>
      <c r="AQ1882" s="333"/>
      <c r="AR1882"/>
      <c r="AS1882"/>
      <c r="AT1882"/>
      <c r="AU1882"/>
    </row>
    <row r="1883" spans="1:47" ht="12.75" customHeight="1" x14ac:dyDescent="0.35">
      <c r="A1883" s="311">
        <f>FrontPage!$N$2</f>
        <v>1</v>
      </c>
      <c r="B1883" s="311" t="str">
        <f t="shared" si="231"/>
        <v>RO321.72</v>
      </c>
      <c r="C1883" s="311">
        <f t="shared" si="232"/>
        <v>202526</v>
      </c>
      <c r="D1883" s="1148" t="s">
        <v>6</v>
      </c>
      <c r="E1883" s="311">
        <v>21.7</v>
      </c>
      <c r="F1883" s="311" t="s">
        <v>546</v>
      </c>
      <c r="G1883" s="311">
        <f t="shared" si="237"/>
        <v>0</v>
      </c>
      <c r="H1883" s="1155">
        <f t="shared" ca="1" si="235"/>
        <v>0</v>
      </c>
      <c r="I1883" s="311">
        <f t="shared" si="238"/>
        <v>2</v>
      </c>
      <c r="J1883" s="1151"/>
      <c r="AL1883"/>
      <c r="AM1883"/>
      <c r="AN1883"/>
      <c r="AO1883"/>
      <c r="AP1883"/>
      <c r="AQ1883" s="333"/>
      <c r="AR1883"/>
      <c r="AS1883"/>
      <c r="AT1883"/>
      <c r="AU1883"/>
    </row>
    <row r="1884" spans="1:47" ht="12.75" customHeight="1" x14ac:dyDescent="0.35">
      <c r="A1884" s="311">
        <f>FrontPage!$N$2</f>
        <v>1</v>
      </c>
      <c r="B1884" s="311" t="str">
        <f t="shared" si="231"/>
        <v>RO321.73</v>
      </c>
      <c r="C1884" s="311">
        <f t="shared" si="232"/>
        <v>202526</v>
      </c>
      <c r="D1884" s="1148" t="s">
        <v>6</v>
      </c>
      <c r="E1884" s="311">
        <v>21.7</v>
      </c>
      <c r="F1884" s="311" t="s">
        <v>549</v>
      </c>
      <c r="G1884" s="311">
        <f t="shared" si="237"/>
        <v>0</v>
      </c>
      <c r="H1884" s="1155">
        <f t="shared" ca="1" si="235"/>
        <v>0</v>
      </c>
      <c r="I1884" s="311">
        <f t="shared" si="238"/>
        <v>3</v>
      </c>
      <c r="J1884" s="1151"/>
      <c r="AL1884"/>
      <c r="AM1884"/>
      <c r="AN1884"/>
      <c r="AO1884"/>
      <c r="AP1884"/>
      <c r="AQ1884" s="333"/>
      <c r="AR1884"/>
      <c r="AS1884"/>
      <c r="AT1884"/>
      <c r="AU1884"/>
    </row>
    <row r="1885" spans="1:47" ht="12.75" customHeight="1" x14ac:dyDescent="0.35">
      <c r="A1885" s="311">
        <f>FrontPage!$N$2</f>
        <v>1</v>
      </c>
      <c r="B1885" s="311" t="str">
        <f t="shared" si="231"/>
        <v>RO321.75</v>
      </c>
      <c r="C1885" s="311">
        <f t="shared" si="232"/>
        <v>202526</v>
      </c>
      <c r="D1885" s="1148" t="s">
        <v>6</v>
      </c>
      <c r="E1885" s="311">
        <v>21.7</v>
      </c>
      <c r="F1885" s="311" t="s">
        <v>551</v>
      </c>
      <c r="G1885" s="311">
        <f t="shared" si="237"/>
        <v>0</v>
      </c>
      <c r="H1885" s="1155">
        <f t="shared" ca="1" si="235"/>
        <v>0</v>
      </c>
      <c r="I1885" s="311">
        <f t="shared" si="238"/>
        <v>5</v>
      </c>
      <c r="J1885" s="1151"/>
      <c r="AL1885"/>
      <c r="AM1885"/>
      <c r="AN1885"/>
      <c r="AO1885"/>
      <c r="AP1885"/>
      <c r="AQ1885" s="333"/>
      <c r="AR1885"/>
      <c r="AS1885"/>
      <c r="AT1885"/>
      <c r="AU1885"/>
    </row>
    <row r="1886" spans="1:47" ht="12.75" customHeight="1" x14ac:dyDescent="0.35">
      <c r="A1886" s="311">
        <f>FrontPage!$N$2</f>
        <v>1</v>
      </c>
      <c r="B1886" s="311" t="str">
        <f t="shared" si="231"/>
        <v>RO321.76.1</v>
      </c>
      <c r="C1886" s="311">
        <f t="shared" si="232"/>
        <v>202526</v>
      </c>
      <c r="D1886" s="1148" t="s">
        <v>6</v>
      </c>
      <c r="E1886" s="311">
        <v>21.7</v>
      </c>
      <c r="F1886" s="311" t="s">
        <v>552</v>
      </c>
      <c r="G1886" s="311">
        <f t="shared" si="237"/>
        <v>0</v>
      </c>
      <c r="H1886" s="1155">
        <f t="shared" ca="1" si="235"/>
        <v>0</v>
      </c>
      <c r="I1886" s="311">
        <f t="shared" si="238"/>
        <v>6.1</v>
      </c>
      <c r="J1886" s="1151"/>
      <c r="AL1886"/>
      <c r="AM1886"/>
      <c r="AN1886"/>
      <c r="AO1886"/>
      <c r="AP1886"/>
      <c r="AQ1886" s="333"/>
      <c r="AR1886"/>
      <c r="AS1886"/>
      <c r="AT1886"/>
      <c r="AU1886"/>
    </row>
    <row r="1887" spans="1:47" ht="12.75" customHeight="1" x14ac:dyDescent="0.35">
      <c r="A1887" s="311">
        <f>FrontPage!$N$2</f>
        <v>1</v>
      </c>
      <c r="B1887" s="311" t="str">
        <f t="shared" ref="B1887:B1950" si="239">D1887&amp;E1887&amp;I1887</f>
        <v>RO321.76.2</v>
      </c>
      <c r="C1887" s="311">
        <f t="shared" si="232"/>
        <v>202526</v>
      </c>
      <c r="D1887" s="1148" t="s">
        <v>6</v>
      </c>
      <c r="E1887" s="311">
        <v>21.7</v>
      </c>
      <c r="F1887" s="311" t="s">
        <v>553</v>
      </c>
      <c r="G1887" s="311">
        <f t="shared" si="237"/>
        <v>0</v>
      </c>
      <c r="H1887" s="1155">
        <f t="shared" ca="1" si="235"/>
        <v>0</v>
      </c>
      <c r="I1887" s="311">
        <f t="shared" si="238"/>
        <v>6.2</v>
      </c>
      <c r="J1887" s="1151"/>
      <c r="AL1887"/>
      <c r="AM1887"/>
      <c r="AN1887"/>
      <c r="AO1887"/>
      <c r="AP1887"/>
      <c r="AQ1887" s="333"/>
      <c r="AR1887"/>
      <c r="AS1887"/>
      <c r="AT1887"/>
      <c r="AU1887"/>
    </row>
    <row r="1888" spans="1:47" ht="12.75" customHeight="1" x14ac:dyDescent="0.35">
      <c r="A1888" s="311">
        <f>FrontPage!$N$2</f>
        <v>1</v>
      </c>
      <c r="B1888" s="311" t="str">
        <f t="shared" si="239"/>
        <v>RO321.77</v>
      </c>
      <c r="C1888" s="311">
        <f t="shared" si="232"/>
        <v>202526</v>
      </c>
      <c r="D1888" s="1148" t="s">
        <v>6</v>
      </c>
      <c r="E1888" s="311">
        <v>21.7</v>
      </c>
      <c r="F1888" s="311" t="s">
        <v>554</v>
      </c>
      <c r="G1888" s="311">
        <f t="shared" si="237"/>
        <v>0</v>
      </c>
      <c r="H1888" s="1155">
        <f t="shared" ca="1" si="235"/>
        <v>0</v>
      </c>
      <c r="I1888" s="311">
        <f t="shared" si="238"/>
        <v>7</v>
      </c>
      <c r="J1888" s="1151"/>
      <c r="AL1888"/>
      <c r="AM1888"/>
      <c r="AN1888"/>
      <c r="AO1888"/>
      <c r="AP1888"/>
      <c r="AQ1888" s="333"/>
      <c r="AR1888"/>
      <c r="AS1888"/>
      <c r="AT1888"/>
      <c r="AU1888"/>
    </row>
    <row r="1889" spans="1:47" ht="12.75" customHeight="1" x14ac:dyDescent="0.35">
      <c r="A1889" s="311">
        <f>FrontPage!$N$2</f>
        <v>1</v>
      </c>
      <c r="B1889" s="311" t="str">
        <f t="shared" si="239"/>
        <v>RO321.78</v>
      </c>
      <c r="C1889" s="311">
        <f t="shared" ref="C1889:C1952" si="240">year</f>
        <v>202526</v>
      </c>
      <c r="D1889" s="1148" t="s">
        <v>6</v>
      </c>
      <c r="E1889" s="311">
        <v>21.7</v>
      </c>
      <c r="F1889" s="311" t="s">
        <v>555</v>
      </c>
      <c r="G1889" s="311">
        <f t="shared" si="237"/>
        <v>0</v>
      </c>
      <c r="H1889" s="1155">
        <f t="shared" ca="1" si="235"/>
        <v>0</v>
      </c>
      <c r="I1889" s="311">
        <f t="shared" si="238"/>
        <v>8</v>
      </c>
      <c r="J1889" s="1151"/>
      <c r="AL1889"/>
      <c r="AM1889"/>
      <c r="AN1889"/>
      <c r="AO1889"/>
      <c r="AP1889"/>
      <c r="AQ1889" s="333"/>
      <c r="AR1889"/>
      <c r="AS1889"/>
      <c r="AT1889"/>
      <c r="AU1889"/>
    </row>
    <row r="1890" spans="1:47" ht="12.75" customHeight="1" x14ac:dyDescent="0.35">
      <c r="A1890" s="311">
        <f>FrontPage!$N$2</f>
        <v>1</v>
      </c>
      <c r="B1890" s="311" t="str">
        <f t="shared" si="239"/>
        <v>RO321.710</v>
      </c>
      <c r="C1890" s="311">
        <f t="shared" si="240"/>
        <v>202526</v>
      </c>
      <c r="D1890" s="1148" t="s">
        <v>6</v>
      </c>
      <c r="E1890" s="311">
        <v>21.7</v>
      </c>
      <c r="F1890" s="311" t="s">
        <v>557</v>
      </c>
      <c r="G1890" s="311">
        <f t="shared" si="237"/>
        <v>0</v>
      </c>
      <c r="H1890" s="1155">
        <f t="shared" ca="1" si="235"/>
        <v>0</v>
      </c>
      <c r="I1890" s="311">
        <f t="shared" si="238"/>
        <v>10</v>
      </c>
      <c r="J1890" s="1151"/>
      <c r="AL1890"/>
      <c r="AM1890"/>
      <c r="AN1890"/>
      <c r="AO1890"/>
      <c r="AP1890"/>
      <c r="AQ1890" s="333"/>
      <c r="AR1890"/>
      <c r="AS1890"/>
      <c r="AT1890"/>
      <c r="AU1890"/>
    </row>
    <row r="1891" spans="1:47" ht="12.75" customHeight="1" x14ac:dyDescent="0.35">
      <c r="A1891" s="311">
        <f>FrontPage!$N$2</f>
        <v>1</v>
      </c>
      <c r="B1891" s="311" t="str">
        <f t="shared" si="239"/>
        <v>RO321.711</v>
      </c>
      <c r="C1891" s="311">
        <f t="shared" si="240"/>
        <v>202526</v>
      </c>
      <c r="D1891" s="1148" t="s">
        <v>6</v>
      </c>
      <c r="E1891" s="311">
        <v>21.7</v>
      </c>
      <c r="F1891" s="311" t="s">
        <v>558</v>
      </c>
      <c r="G1891" s="311">
        <f t="shared" si="237"/>
        <v>0</v>
      </c>
      <c r="H1891" s="1155">
        <f t="shared" ca="1" si="235"/>
        <v>0</v>
      </c>
      <c r="I1891" s="311">
        <f t="shared" si="238"/>
        <v>11</v>
      </c>
      <c r="J1891" s="1151"/>
      <c r="AL1891"/>
      <c r="AM1891"/>
      <c r="AN1891"/>
      <c r="AO1891"/>
      <c r="AP1891"/>
      <c r="AQ1891" s="333"/>
      <c r="AR1891"/>
      <c r="AS1891"/>
      <c r="AT1891"/>
      <c r="AU1891"/>
    </row>
    <row r="1892" spans="1:47" ht="12.75" customHeight="1" x14ac:dyDescent="0.35">
      <c r="A1892" s="311">
        <f>FrontPage!$N$2</f>
        <v>1</v>
      </c>
      <c r="B1892" s="311" t="str">
        <f t="shared" si="239"/>
        <v>RO3251.1</v>
      </c>
      <c r="C1892" s="311">
        <f t="shared" si="240"/>
        <v>202526</v>
      </c>
      <c r="D1892" s="1148" t="s">
        <v>6</v>
      </c>
      <c r="E1892" s="311">
        <v>25</v>
      </c>
      <c r="F1892" s="311" t="s">
        <v>547</v>
      </c>
      <c r="G1892" s="311">
        <f t="shared" si="237"/>
        <v>0</v>
      </c>
      <c r="H1892" s="1155">
        <f t="shared" ca="1" si="235"/>
        <v>0</v>
      </c>
      <c r="I1892" s="311">
        <f t="shared" si="238"/>
        <v>1.1000000000000001</v>
      </c>
      <c r="J1892" s="1151"/>
      <c r="AL1892"/>
      <c r="AM1892"/>
      <c r="AN1892"/>
      <c r="AO1892"/>
      <c r="AP1892"/>
      <c r="AQ1892" s="333"/>
      <c r="AR1892"/>
      <c r="AS1892"/>
      <c r="AT1892"/>
      <c r="AU1892"/>
    </row>
    <row r="1893" spans="1:47" ht="12.75" customHeight="1" x14ac:dyDescent="0.35">
      <c r="A1893" s="311">
        <f>FrontPage!$N$2</f>
        <v>1</v>
      </c>
      <c r="B1893" s="311" t="str">
        <f t="shared" si="239"/>
        <v>RO3251.2</v>
      </c>
      <c r="C1893" s="311">
        <f t="shared" si="240"/>
        <v>202526</v>
      </c>
      <c r="D1893" s="1148" t="s">
        <v>6</v>
      </c>
      <c r="E1893" s="311">
        <v>25</v>
      </c>
      <c r="F1893" s="311" t="s">
        <v>548</v>
      </c>
      <c r="G1893" s="311">
        <f t="shared" si="237"/>
        <v>0</v>
      </c>
      <c r="H1893" s="1155">
        <f t="shared" ca="1" si="235"/>
        <v>0</v>
      </c>
      <c r="I1893" s="311">
        <f t="shared" si="238"/>
        <v>1.2</v>
      </c>
      <c r="J1893" s="1151"/>
      <c r="AL1893"/>
      <c r="AM1893"/>
      <c r="AN1893"/>
      <c r="AO1893"/>
      <c r="AP1893"/>
      <c r="AQ1893" s="333"/>
      <c r="AR1893"/>
      <c r="AS1893"/>
      <c r="AT1893"/>
      <c r="AU1893"/>
    </row>
    <row r="1894" spans="1:47" ht="12.75" customHeight="1" x14ac:dyDescent="0.35">
      <c r="A1894" s="311">
        <f>FrontPage!$N$2</f>
        <v>1</v>
      </c>
      <c r="B1894" s="311" t="str">
        <f t="shared" si="239"/>
        <v>RO3252</v>
      </c>
      <c r="C1894" s="311">
        <f t="shared" si="240"/>
        <v>202526</v>
      </c>
      <c r="D1894" s="1148" t="s">
        <v>6</v>
      </c>
      <c r="E1894" s="311">
        <v>25</v>
      </c>
      <c r="F1894" s="311" t="s">
        <v>546</v>
      </c>
      <c r="G1894" s="311">
        <f t="shared" si="237"/>
        <v>0</v>
      </c>
      <c r="H1894" s="1155">
        <f t="shared" ca="1" si="235"/>
        <v>0</v>
      </c>
      <c r="I1894" s="311">
        <f t="shared" si="238"/>
        <v>2</v>
      </c>
      <c r="J1894" s="1151"/>
      <c r="AL1894"/>
      <c r="AM1894"/>
      <c r="AN1894"/>
      <c r="AO1894"/>
      <c r="AP1894"/>
      <c r="AQ1894" s="333"/>
      <c r="AR1894"/>
      <c r="AS1894"/>
      <c r="AT1894"/>
      <c r="AU1894"/>
    </row>
    <row r="1895" spans="1:47" ht="12.75" customHeight="1" x14ac:dyDescent="0.35">
      <c r="A1895" s="311">
        <f>FrontPage!$N$2</f>
        <v>1</v>
      </c>
      <c r="B1895" s="311" t="str">
        <f t="shared" si="239"/>
        <v>RO3253</v>
      </c>
      <c r="C1895" s="311">
        <f t="shared" si="240"/>
        <v>202526</v>
      </c>
      <c r="D1895" s="1148" t="s">
        <v>6</v>
      </c>
      <c r="E1895" s="311">
        <v>25</v>
      </c>
      <c r="F1895" s="311" t="s">
        <v>549</v>
      </c>
      <c r="G1895" s="311">
        <f t="shared" si="237"/>
        <v>0</v>
      </c>
      <c r="H1895" s="1155">
        <f t="shared" ca="1" si="235"/>
        <v>0</v>
      </c>
      <c r="I1895" s="311">
        <f t="shared" si="238"/>
        <v>3</v>
      </c>
      <c r="J1895" s="1151"/>
      <c r="AL1895"/>
      <c r="AM1895"/>
      <c r="AN1895"/>
      <c r="AO1895"/>
      <c r="AP1895"/>
      <c r="AQ1895" s="333"/>
      <c r="AR1895"/>
      <c r="AS1895"/>
      <c r="AT1895"/>
      <c r="AU1895"/>
    </row>
    <row r="1896" spans="1:47" ht="12.75" customHeight="1" x14ac:dyDescent="0.35">
      <c r="A1896" s="311">
        <f>FrontPage!$N$2</f>
        <v>1</v>
      </c>
      <c r="B1896" s="311" t="str">
        <f t="shared" si="239"/>
        <v>RO3255</v>
      </c>
      <c r="C1896" s="311">
        <f t="shared" si="240"/>
        <v>202526</v>
      </c>
      <c r="D1896" s="1148" t="s">
        <v>6</v>
      </c>
      <c r="E1896" s="311">
        <v>25</v>
      </c>
      <c r="F1896" s="311" t="s">
        <v>551</v>
      </c>
      <c r="G1896" s="311">
        <f t="shared" si="237"/>
        <v>0</v>
      </c>
      <c r="H1896" s="1155">
        <f t="shared" ca="1" si="235"/>
        <v>0</v>
      </c>
      <c r="I1896" s="311">
        <f t="shared" si="238"/>
        <v>5</v>
      </c>
      <c r="J1896" s="1151"/>
      <c r="AL1896"/>
      <c r="AM1896"/>
      <c r="AN1896"/>
      <c r="AO1896"/>
      <c r="AP1896"/>
      <c r="AQ1896" s="333"/>
      <c r="AR1896"/>
      <c r="AS1896"/>
      <c r="AT1896"/>
      <c r="AU1896"/>
    </row>
    <row r="1897" spans="1:47" ht="12.75" customHeight="1" x14ac:dyDescent="0.35">
      <c r="A1897" s="311">
        <f>FrontPage!$N$2</f>
        <v>1</v>
      </c>
      <c r="B1897" s="311" t="str">
        <f t="shared" si="239"/>
        <v>RO3256.1</v>
      </c>
      <c r="C1897" s="311">
        <f t="shared" si="240"/>
        <v>202526</v>
      </c>
      <c r="D1897" s="1148" t="s">
        <v>6</v>
      </c>
      <c r="E1897" s="311">
        <v>25</v>
      </c>
      <c r="F1897" s="311" t="s">
        <v>552</v>
      </c>
      <c r="G1897" s="311">
        <f t="shared" si="237"/>
        <v>0</v>
      </c>
      <c r="H1897" s="1155">
        <f t="shared" ca="1" si="235"/>
        <v>0</v>
      </c>
      <c r="I1897" s="311">
        <f t="shared" si="238"/>
        <v>6.1</v>
      </c>
      <c r="J1897" s="1151"/>
      <c r="AL1897"/>
      <c r="AM1897"/>
      <c r="AN1897"/>
      <c r="AO1897"/>
      <c r="AP1897"/>
      <c r="AQ1897" s="333"/>
      <c r="AR1897"/>
      <c r="AS1897"/>
      <c r="AT1897"/>
      <c r="AU1897"/>
    </row>
    <row r="1898" spans="1:47" ht="12.75" customHeight="1" x14ac:dyDescent="0.35">
      <c r="A1898" s="311">
        <f>FrontPage!$N$2</f>
        <v>1</v>
      </c>
      <c r="B1898" s="311" t="str">
        <f t="shared" si="239"/>
        <v>RO3256.2</v>
      </c>
      <c r="C1898" s="311">
        <f t="shared" si="240"/>
        <v>202526</v>
      </c>
      <c r="D1898" s="1148" t="s">
        <v>6</v>
      </c>
      <c r="E1898" s="311">
        <v>25</v>
      </c>
      <c r="F1898" s="311" t="s">
        <v>553</v>
      </c>
      <c r="G1898" s="311">
        <f t="shared" si="237"/>
        <v>0</v>
      </c>
      <c r="H1898" s="1155">
        <f t="shared" ca="1" si="235"/>
        <v>0</v>
      </c>
      <c r="I1898" s="311">
        <f t="shared" si="238"/>
        <v>6.2</v>
      </c>
      <c r="J1898" s="1151"/>
      <c r="AL1898"/>
      <c r="AM1898"/>
      <c r="AN1898"/>
      <c r="AO1898"/>
      <c r="AP1898"/>
      <c r="AQ1898" s="333"/>
      <c r="AR1898"/>
      <c r="AS1898"/>
      <c r="AT1898"/>
      <c r="AU1898"/>
    </row>
    <row r="1899" spans="1:47" ht="12.75" customHeight="1" x14ac:dyDescent="0.35">
      <c r="A1899" s="311">
        <f>FrontPage!$N$2</f>
        <v>1</v>
      </c>
      <c r="B1899" s="311" t="str">
        <f t="shared" si="239"/>
        <v>RO3257</v>
      </c>
      <c r="C1899" s="311">
        <f t="shared" si="240"/>
        <v>202526</v>
      </c>
      <c r="D1899" s="1148" t="s">
        <v>6</v>
      </c>
      <c r="E1899" s="311">
        <v>25</v>
      </c>
      <c r="F1899" s="311" t="s">
        <v>554</v>
      </c>
      <c r="G1899" s="311">
        <f t="shared" si="237"/>
        <v>0</v>
      </c>
      <c r="H1899" s="1155">
        <f t="shared" ca="1" si="235"/>
        <v>0</v>
      </c>
      <c r="I1899" s="311">
        <f t="shared" si="238"/>
        <v>7</v>
      </c>
      <c r="J1899" s="1151"/>
      <c r="AL1899"/>
      <c r="AM1899"/>
      <c r="AN1899"/>
      <c r="AO1899"/>
      <c r="AP1899"/>
      <c r="AQ1899" s="333"/>
      <c r="AR1899"/>
      <c r="AS1899"/>
      <c r="AT1899"/>
      <c r="AU1899"/>
    </row>
    <row r="1900" spans="1:47" ht="12.75" customHeight="1" x14ac:dyDescent="0.35">
      <c r="A1900" s="311">
        <f>FrontPage!$N$2</f>
        <v>1</v>
      </c>
      <c r="B1900" s="311" t="str">
        <f t="shared" si="239"/>
        <v>RO3258</v>
      </c>
      <c r="C1900" s="311">
        <f t="shared" si="240"/>
        <v>202526</v>
      </c>
      <c r="D1900" s="1148" t="s">
        <v>6</v>
      </c>
      <c r="E1900" s="311">
        <v>25</v>
      </c>
      <c r="F1900" s="311" t="s">
        <v>555</v>
      </c>
      <c r="G1900" s="311">
        <f t="shared" si="237"/>
        <v>0</v>
      </c>
      <c r="H1900" s="1155">
        <f t="shared" ca="1" si="235"/>
        <v>0</v>
      </c>
      <c r="I1900" s="311">
        <f t="shared" si="238"/>
        <v>8</v>
      </c>
      <c r="J1900" s="1151"/>
      <c r="AL1900"/>
      <c r="AM1900"/>
      <c r="AN1900"/>
      <c r="AO1900"/>
      <c r="AP1900"/>
      <c r="AQ1900" s="333"/>
      <c r="AR1900"/>
      <c r="AS1900"/>
      <c r="AT1900"/>
      <c r="AU1900"/>
    </row>
    <row r="1901" spans="1:47" ht="12.75" customHeight="1" x14ac:dyDescent="0.35">
      <c r="A1901" s="311">
        <f>FrontPage!$N$2</f>
        <v>1</v>
      </c>
      <c r="B1901" s="311" t="str">
        <f t="shared" si="239"/>
        <v>RO32510</v>
      </c>
      <c r="C1901" s="311">
        <f t="shared" si="240"/>
        <v>202526</v>
      </c>
      <c r="D1901" s="1148" t="s">
        <v>6</v>
      </c>
      <c r="E1901" s="311">
        <v>25</v>
      </c>
      <c r="F1901" s="311" t="s">
        <v>557</v>
      </c>
      <c r="G1901" s="311">
        <f t="shared" si="237"/>
        <v>0</v>
      </c>
      <c r="H1901" s="1155">
        <f t="shared" ref="H1901:H1964" ca="1" si="241">IF(UANumber = 0,0,IF(VLOOKUP(E1901,INDIRECT("_"&amp;D1901),MATCH(F1901,INDIRECT("_"&amp;D1901&amp;$I$2),0),FALSE)="",0,VLOOKUP(E1901,INDIRECT("_"&amp;D1901),MATCH(F1901,INDIRECT("_"&amp;D1901&amp;$I$2),0),FALSE)))</f>
        <v>0</v>
      </c>
      <c r="I1901" s="311">
        <f t="shared" si="238"/>
        <v>10</v>
      </c>
      <c r="J1901" s="1151"/>
      <c r="AL1901"/>
      <c r="AM1901"/>
      <c r="AN1901"/>
      <c r="AO1901"/>
      <c r="AP1901"/>
      <c r="AQ1901" s="333"/>
      <c r="AR1901"/>
      <c r="AS1901"/>
      <c r="AT1901"/>
      <c r="AU1901"/>
    </row>
    <row r="1902" spans="1:47" ht="12.75" customHeight="1" x14ac:dyDescent="0.35">
      <c r="A1902" s="311">
        <f>FrontPage!$N$2</f>
        <v>1</v>
      </c>
      <c r="B1902" s="311" t="str">
        <f t="shared" si="239"/>
        <v>RO32511</v>
      </c>
      <c r="C1902" s="311">
        <f t="shared" si="240"/>
        <v>202526</v>
      </c>
      <c r="D1902" s="1148" t="s">
        <v>6</v>
      </c>
      <c r="E1902" s="311">
        <v>25</v>
      </c>
      <c r="F1902" s="311" t="s">
        <v>558</v>
      </c>
      <c r="G1902" s="311">
        <f t="shared" si="237"/>
        <v>0</v>
      </c>
      <c r="H1902" s="1155">
        <f t="shared" ca="1" si="241"/>
        <v>0</v>
      </c>
      <c r="I1902" s="311">
        <f t="shared" si="238"/>
        <v>11</v>
      </c>
      <c r="J1902" s="1151"/>
      <c r="AL1902"/>
      <c r="AM1902"/>
      <c r="AN1902"/>
      <c r="AO1902"/>
      <c r="AP1902"/>
      <c r="AQ1902" s="333"/>
      <c r="AR1902"/>
      <c r="AS1902"/>
      <c r="AT1902"/>
      <c r="AU1902"/>
    </row>
    <row r="1903" spans="1:47" ht="12.75" customHeight="1" x14ac:dyDescent="0.35">
      <c r="A1903" s="311">
        <f>FrontPage!$N$2</f>
        <v>1</v>
      </c>
      <c r="B1903" s="311" t="str">
        <f t="shared" si="239"/>
        <v>RO325.411.1</v>
      </c>
      <c r="C1903" s="311">
        <f t="shared" si="240"/>
        <v>202526</v>
      </c>
      <c r="D1903" s="1148" t="s">
        <v>6</v>
      </c>
      <c r="E1903" s="311">
        <v>25.41</v>
      </c>
      <c r="F1903" s="311" t="s">
        <v>547</v>
      </c>
      <c r="G1903" s="311">
        <f t="shared" ref="G1903:G1991" si="242">UANumber</f>
        <v>0</v>
      </c>
      <c r="H1903" s="1155">
        <f t="shared" ca="1" si="241"/>
        <v>0</v>
      </c>
      <c r="I1903" s="311">
        <f t="shared" si="238"/>
        <v>1.1000000000000001</v>
      </c>
      <c r="J1903" s="1151"/>
      <c r="AL1903"/>
      <c r="AM1903"/>
      <c r="AN1903"/>
      <c r="AO1903"/>
      <c r="AP1903"/>
      <c r="AQ1903" s="333"/>
      <c r="AR1903"/>
      <c r="AS1903"/>
      <c r="AT1903"/>
      <c r="AU1903"/>
    </row>
    <row r="1904" spans="1:47" ht="12.75" customHeight="1" x14ac:dyDescent="0.35">
      <c r="A1904" s="311">
        <f>FrontPage!$N$2</f>
        <v>1</v>
      </c>
      <c r="B1904" s="311" t="str">
        <f t="shared" si="239"/>
        <v>RO325.411.2</v>
      </c>
      <c r="C1904" s="311">
        <f t="shared" si="240"/>
        <v>202526</v>
      </c>
      <c r="D1904" s="1148" t="s">
        <v>6</v>
      </c>
      <c r="E1904" s="311">
        <v>25.41</v>
      </c>
      <c r="F1904" s="311" t="s">
        <v>548</v>
      </c>
      <c r="G1904" s="311">
        <f t="shared" si="242"/>
        <v>0</v>
      </c>
      <c r="H1904" s="1155">
        <f t="shared" ca="1" si="241"/>
        <v>0</v>
      </c>
      <c r="I1904" s="311">
        <f t="shared" si="238"/>
        <v>1.2</v>
      </c>
      <c r="J1904" s="1151"/>
      <c r="AL1904"/>
      <c r="AM1904"/>
      <c r="AN1904"/>
      <c r="AO1904"/>
      <c r="AP1904"/>
      <c r="AQ1904" s="333"/>
      <c r="AR1904"/>
      <c r="AS1904"/>
      <c r="AT1904"/>
      <c r="AU1904"/>
    </row>
    <row r="1905" spans="1:47" ht="12.75" customHeight="1" x14ac:dyDescent="0.35">
      <c r="A1905" s="311">
        <f>FrontPage!$N$2</f>
        <v>1</v>
      </c>
      <c r="B1905" s="311" t="str">
        <f t="shared" si="239"/>
        <v>RO325.412</v>
      </c>
      <c r="C1905" s="311">
        <f t="shared" si="240"/>
        <v>202526</v>
      </c>
      <c r="D1905" s="1148" t="s">
        <v>6</v>
      </c>
      <c r="E1905" s="311">
        <v>25.41</v>
      </c>
      <c r="F1905" s="311" t="s">
        <v>546</v>
      </c>
      <c r="G1905" s="311">
        <f t="shared" si="242"/>
        <v>0</v>
      </c>
      <c r="H1905" s="1155">
        <f t="shared" ca="1" si="241"/>
        <v>0</v>
      </c>
      <c r="I1905" s="311">
        <f t="shared" si="238"/>
        <v>2</v>
      </c>
      <c r="J1905" s="1151"/>
      <c r="AL1905"/>
      <c r="AM1905"/>
      <c r="AN1905"/>
      <c r="AO1905"/>
      <c r="AP1905"/>
      <c r="AQ1905" s="333"/>
      <c r="AR1905"/>
      <c r="AS1905"/>
      <c r="AT1905"/>
      <c r="AU1905"/>
    </row>
    <row r="1906" spans="1:47" ht="12.75" customHeight="1" x14ac:dyDescent="0.35">
      <c r="A1906" s="311">
        <f>FrontPage!$N$2</f>
        <v>1</v>
      </c>
      <c r="B1906" s="311" t="str">
        <f t="shared" si="239"/>
        <v>RO325.413</v>
      </c>
      <c r="C1906" s="311">
        <f t="shared" si="240"/>
        <v>202526</v>
      </c>
      <c r="D1906" s="1148" t="s">
        <v>6</v>
      </c>
      <c r="E1906" s="311">
        <v>25.41</v>
      </c>
      <c r="F1906" s="311" t="s">
        <v>549</v>
      </c>
      <c r="G1906" s="311">
        <f t="shared" si="242"/>
        <v>0</v>
      </c>
      <c r="H1906" s="1155">
        <f t="shared" ca="1" si="241"/>
        <v>0</v>
      </c>
      <c r="I1906" s="311">
        <f t="shared" si="238"/>
        <v>3</v>
      </c>
      <c r="J1906" s="1151"/>
      <c r="AL1906"/>
      <c r="AM1906"/>
      <c r="AN1906"/>
      <c r="AO1906"/>
      <c r="AP1906"/>
      <c r="AQ1906" s="333"/>
      <c r="AR1906"/>
      <c r="AS1906"/>
      <c r="AT1906"/>
      <c r="AU1906"/>
    </row>
    <row r="1907" spans="1:47" ht="12.75" customHeight="1" x14ac:dyDescent="0.35">
      <c r="A1907" s="311">
        <f>FrontPage!$N$2</f>
        <v>1</v>
      </c>
      <c r="B1907" s="311" t="str">
        <f t="shared" si="239"/>
        <v>RO325.415</v>
      </c>
      <c r="C1907" s="311">
        <f t="shared" si="240"/>
        <v>202526</v>
      </c>
      <c r="D1907" s="1148" t="s">
        <v>6</v>
      </c>
      <c r="E1907" s="311">
        <v>25.41</v>
      </c>
      <c r="F1907" s="311" t="s">
        <v>551</v>
      </c>
      <c r="G1907" s="311">
        <f t="shared" si="242"/>
        <v>0</v>
      </c>
      <c r="H1907" s="1155">
        <f t="shared" ca="1" si="241"/>
        <v>0</v>
      </c>
      <c r="I1907" s="311">
        <f t="shared" si="238"/>
        <v>5</v>
      </c>
      <c r="J1907" s="1151"/>
      <c r="AL1907"/>
      <c r="AM1907"/>
      <c r="AN1907"/>
      <c r="AO1907"/>
      <c r="AP1907"/>
      <c r="AQ1907" s="333"/>
      <c r="AR1907"/>
      <c r="AS1907"/>
      <c r="AT1907"/>
      <c r="AU1907"/>
    </row>
    <row r="1908" spans="1:47" ht="12.75" customHeight="1" x14ac:dyDescent="0.35">
      <c r="A1908" s="311">
        <f>FrontPage!$N$2</f>
        <v>1</v>
      </c>
      <c r="B1908" s="311" t="str">
        <f t="shared" si="239"/>
        <v>RO325.416.1</v>
      </c>
      <c r="C1908" s="311">
        <f t="shared" si="240"/>
        <v>202526</v>
      </c>
      <c r="D1908" s="1148" t="s">
        <v>6</v>
      </c>
      <c r="E1908" s="311">
        <v>25.41</v>
      </c>
      <c r="F1908" s="311" t="s">
        <v>552</v>
      </c>
      <c r="G1908" s="311">
        <f t="shared" si="242"/>
        <v>0</v>
      </c>
      <c r="H1908" s="1155">
        <f t="shared" ca="1" si="241"/>
        <v>0</v>
      </c>
      <c r="I1908" s="311">
        <f t="shared" si="238"/>
        <v>6.1</v>
      </c>
      <c r="J1908" s="1151"/>
      <c r="AL1908"/>
      <c r="AM1908"/>
      <c r="AN1908"/>
      <c r="AO1908"/>
      <c r="AP1908"/>
      <c r="AQ1908" s="333"/>
      <c r="AR1908"/>
      <c r="AS1908"/>
      <c r="AT1908"/>
      <c r="AU1908"/>
    </row>
    <row r="1909" spans="1:47" ht="12.75" customHeight="1" x14ac:dyDescent="0.35">
      <c r="A1909" s="311">
        <f>FrontPage!$N$2</f>
        <v>1</v>
      </c>
      <c r="B1909" s="311" t="str">
        <f t="shared" si="239"/>
        <v>RO325.416.2</v>
      </c>
      <c r="C1909" s="311">
        <f t="shared" si="240"/>
        <v>202526</v>
      </c>
      <c r="D1909" s="1148" t="s">
        <v>6</v>
      </c>
      <c r="E1909" s="311">
        <v>25.41</v>
      </c>
      <c r="F1909" s="311" t="s">
        <v>553</v>
      </c>
      <c r="G1909" s="311">
        <f t="shared" si="242"/>
        <v>0</v>
      </c>
      <c r="H1909" s="1155">
        <f t="shared" ca="1" si="241"/>
        <v>0</v>
      </c>
      <c r="I1909" s="311">
        <f t="shared" si="238"/>
        <v>6.2</v>
      </c>
      <c r="J1909" s="1151"/>
      <c r="AL1909"/>
      <c r="AM1909"/>
      <c r="AN1909"/>
      <c r="AO1909"/>
      <c r="AP1909"/>
      <c r="AQ1909" s="333"/>
      <c r="AR1909"/>
      <c r="AS1909"/>
      <c r="AT1909"/>
      <c r="AU1909"/>
    </row>
    <row r="1910" spans="1:47" ht="12.75" customHeight="1" x14ac:dyDescent="0.35">
      <c r="A1910" s="311">
        <f>FrontPage!$N$2</f>
        <v>1</v>
      </c>
      <c r="B1910" s="311" t="str">
        <f t="shared" si="239"/>
        <v>RO325.417</v>
      </c>
      <c r="C1910" s="311">
        <f t="shared" si="240"/>
        <v>202526</v>
      </c>
      <c r="D1910" s="1148" t="s">
        <v>6</v>
      </c>
      <c r="E1910" s="311">
        <v>25.41</v>
      </c>
      <c r="F1910" s="311" t="s">
        <v>554</v>
      </c>
      <c r="G1910" s="311">
        <f t="shared" si="242"/>
        <v>0</v>
      </c>
      <c r="H1910" s="1155">
        <f t="shared" ca="1" si="241"/>
        <v>0</v>
      </c>
      <c r="I1910" s="311">
        <f t="shared" si="238"/>
        <v>7</v>
      </c>
      <c r="J1910" s="1151"/>
      <c r="AL1910"/>
      <c r="AM1910"/>
      <c r="AN1910"/>
      <c r="AO1910"/>
      <c r="AP1910"/>
      <c r="AQ1910" s="333"/>
      <c r="AR1910"/>
      <c r="AS1910"/>
      <c r="AT1910"/>
      <c r="AU1910"/>
    </row>
    <row r="1911" spans="1:47" ht="12.75" customHeight="1" x14ac:dyDescent="0.35">
      <c r="A1911" s="311">
        <f>FrontPage!$N$2</f>
        <v>1</v>
      </c>
      <c r="B1911" s="311" t="str">
        <f t="shared" si="239"/>
        <v>RO325.418</v>
      </c>
      <c r="C1911" s="311">
        <f t="shared" si="240"/>
        <v>202526</v>
      </c>
      <c r="D1911" s="1148" t="s">
        <v>6</v>
      </c>
      <c r="E1911" s="311">
        <v>25.41</v>
      </c>
      <c r="F1911" s="311" t="s">
        <v>555</v>
      </c>
      <c r="G1911" s="311">
        <f t="shared" si="242"/>
        <v>0</v>
      </c>
      <c r="H1911" s="1155">
        <f t="shared" ca="1" si="241"/>
        <v>0</v>
      </c>
      <c r="I1911" s="311">
        <f t="shared" si="238"/>
        <v>8</v>
      </c>
      <c r="J1911" s="1151"/>
      <c r="AL1911"/>
      <c r="AM1911"/>
      <c r="AN1911"/>
      <c r="AO1911"/>
      <c r="AP1911"/>
      <c r="AQ1911" s="333"/>
      <c r="AR1911"/>
      <c r="AS1911"/>
      <c r="AT1911"/>
      <c r="AU1911"/>
    </row>
    <row r="1912" spans="1:47" ht="12.75" customHeight="1" x14ac:dyDescent="0.35">
      <c r="A1912" s="311">
        <f>FrontPage!$N$2</f>
        <v>1</v>
      </c>
      <c r="B1912" s="311" t="str">
        <f t="shared" si="239"/>
        <v>RO325.4110</v>
      </c>
      <c r="C1912" s="311">
        <f t="shared" si="240"/>
        <v>202526</v>
      </c>
      <c r="D1912" s="1148" t="s">
        <v>6</v>
      </c>
      <c r="E1912" s="311">
        <v>25.41</v>
      </c>
      <c r="F1912" s="311" t="s">
        <v>557</v>
      </c>
      <c r="G1912" s="311">
        <f t="shared" si="242"/>
        <v>0</v>
      </c>
      <c r="H1912" s="1155">
        <f t="shared" ca="1" si="241"/>
        <v>0</v>
      </c>
      <c r="I1912" s="311">
        <f t="shared" si="238"/>
        <v>10</v>
      </c>
      <c r="J1912" s="1151"/>
      <c r="AL1912"/>
      <c r="AM1912"/>
      <c r="AN1912"/>
      <c r="AO1912"/>
      <c r="AP1912"/>
      <c r="AQ1912" s="333"/>
      <c r="AR1912"/>
      <c r="AS1912"/>
      <c r="AT1912"/>
      <c r="AU1912"/>
    </row>
    <row r="1913" spans="1:47" ht="12.75" customHeight="1" x14ac:dyDescent="0.35">
      <c r="A1913" s="311">
        <f>FrontPage!$N$2</f>
        <v>1</v>
      </c>
      <c r="B1913" s="311" t="str">
        <f t="shared" si="239"/>
        <v>RO325.4111</v>
      </c>
      <c r="C1913" s="311">
        <f t="shared" si="240"/>
        <v>202526</v>
      </c>
      <c r="D1913" s="1148" t="s">
        <v>6</v>
      </c>
      <c r="E1913" s="311">
        <v>25.41</v>
      </c>
      <c r="F1913" s="311" t="s">
        <v>558</v>
      </c>
      <c r="G1913" s="311">
        <f t="shared" si="242"/>
        <v>0</v>
      </c>
      <c r="H1913" s="1155">
        <f t="shared" ca="1" si="241"/>
        <v>0</v>
      </c>
      <c r="I1913" s="311">
        <f t="shared" si="238"/>
        <v>11</v>
      </c>
      <c r="J1913" s="1151"/>
      <c r="AL1913"/>
      <c r="AM1913"/>
      <c r="AN1913"/>
      <c r="AO1913"/>
      <c r="AP1913"/>
      <c r="AQ1913" s="333"/>
      <c r="AR1913"/>
      <c r="AS1913"/>
      <c r="AT1913"/>
      <c r="AU1913"/>
    </row>
    <row r="1914" spans="1:47" ht="12.75" customHeight="1" x14ac:dyDescent="0.35">
      <c r="A1914" s="311">
        <f>FrontPage!$N$2</f>
        <v>1</v>
      </c>
      <c r="B1914" s="311" t="str">
        <f t="shared" si="239"/>
        <v>RO325.421.1</v>
      </c>
      <c r="C1914" s="311">
        <f t="shared" si="240"/>
        <v>202526</v>
      </c>
      <c r="D1914" s="1148" t="s">
        <v>6</v>
      </c>
      <c r="E1914" s="311">
        <v>25.42</v>
      </c>
      <c r="F1914" s="311" t="s">
        <v>547</v>
      </c>
      <c r="G1914" s="311">
        <f t="shared" si="242"/>
        <v>0</v>
      </c>
      <c r="H1914" s="1155">
        <f t="shared" ca="1" si="241"/>
        <v>0</v>
      </c>
      <c r="I1914" s="311">
        <f t="shared" si="238"/>
        <v>1.1000000000000001</v>
      </c>
      <c r="J1914" s="1151"/>
      <c r="AL1914"/>
      <c r="AM1914"/>
      <c r="AN1914"/>
      <c r="AO1914"/>
      <c r="AP1914"/>
      <c r="AQ1914" s="333"/>
      <c r="AR1914"/>
      <c r="AS1914"/>
      <c r="AT1914"/>
      <c r="AU1914"/>
    </row>
    <row r="1915" spans="1:47" ht="12.75" customHeight="1" x14ac:dyDescent="0.35">
      <c r="A1915" s="311">
        <f>FrontPage!$N$2</f>
        <v>1</v>
      </c>
      <c r="B1915" s="311" t="str">
        <f t="shared" si="239"/>
        <v>RO325.421.2</v>
      </c>
      <c r="C1915" s="311">
        <f t="shared" si="240"/>
        <v>202526</v>
      </c>
      <c r="D1915" s="1148" t="s">
        <v>6</v>
      </c>
      <c r="E1915" s="311">
        <v>25.42</v>
      </c>
      <c r="F1915" s="311" t="s">
        <v>548</v>
      </c>
      <c r="G1915" s="311">
        <f t="shared" si="242"/>
        <v>0</v>
      </c>
      <c r="H1915" s="1155">
        <f t="shared" ca="1" si="241"/>
        <v>0</v>
      </c>
      <c r="I1915" s="311">
        <f t="shared" si="238"/>
        <v>1.2</v>
      </c>
      <c r="J1915" s="1151"/>
      <c r="AL1915"/>
      <c r="AM1915"/>
      <c r="AN1915"/>
      <c r="AO1915"/>
      <c r="AP1915"/>
      <c r="AQ1915" s="333"/>
      <c r="AR1915"/>
      <c r="AS1915"/>
      <c r="AT1915"/>
      <c r="AU1915"/>
    </row>
    <row r="1916" spans="1:47" ht="12.75" customHeight="1" x14ac:dyDescent="0.35">
      <c r="A1916" s="311">
        <f>FrontPage!$N$2</f>
        <v>1</v>
      </c>
      <c r="B1916" s="311" t="str">
        <f t="shared" si="239"/>
        <v>RO325.422</v>
      </c>
      <c r="C1916" s="311">
        <f t="shared" si="240"/>
        <v>202526</v>
      </c>
      <c r="D1916" s="1148" t="s">
        <v>6</v>
      </c>
      <c r="E1916" s="311">
        <v>25.42</v>
      </c>
      <c r="F1916" s="311" t="s">
        <v>546</v>
      </c>
      <c r="G1916" s="311">
        <f t="shared" si="242"/>
        <v>0</v>
      </c>
      <c r="H1916" s="1155">
        <f t="shared" ca="1" si="241"/>
        <v>0</v>
      </c>
      <c r="I1916" s="311">
        <f t="shared" si="238"/>
        <v>2</v>
      </c>
      <c r="J1916" s="1151"/>
      <c r="AL1916"/>
      <c r="AM1916"/>
      <c r="AN1916"/>
      <c r="AO1916"/>
      <c r="AP1916"/>
      <c r="AQ1916" s="333"/>
      <c r="AR1916"/>
      <c r="AS1916"/>
      <c r="AT1916"/>
      <c r="AU1916"/>
    </row>
    <row r="1917" spans="1:47" ht="12.75" customHeight="1" x14ac:dyDescent="0.35">
      <c r="A1917" s="311">
        <f>FrontPage!$N$2</f>
        <v>1</v>
      </c>
      <c r="B1917" s="311" t="str">
        <f t="shared" si="239"/>
        <v>RO325.423</v>
      </c>
      <c r="C1917" s="311">
        <f t="shared" si="240"/>
        <v>202526</v>
      </c>
      <c r="D1917" s="1148" t="s">
        <v>6</v>
      </c>
      <c r="E1917" s="311">
        <v>25.42</v>
      </c>
      <c r="F1917" s="311" t="s">
        <v>549</v>
      </c>
      <c r="G1917" s="311">
        <f t="shared" si="242"/>
        <v>0</v>
      </c>
      <c r="H1917" s="1155">
        <f t="shared" ca="1" si="241"/>
        <v>0</v>
      </c>
      <c r="I1917" s="311">
        <f t="shared" si="238"/>
        <v>3</v>
      </c>
      <c r="J1917" s="1151"/>
      <c r="AL1917"/>
      <c r="AM1917"/>
      <c r="AN1917"/>
      <c r="AO1917"/>
      <c r="AP1917"/>
      <c r="AQ1917" s="333"/>
      <c r="AR1917"/>
      <c r="AS1917"/>
      <c r="AT1917"/>
      <c r="AU1917"/>
    </row>
    <row r="1918" spans="1:47" ht="12.75" customHeight="1" x14ac:dyDescent="0.35">
      <c r="A1918" s="311">
        <f>FrontPage!$N$2</f>
        <v>1</v>
      </c>
      <c r="B1918" s="311" t="str">
        <f t="shared" si="239"/>
        <v>RO325.425</v>
      </c>
      <c r="C1918" s="311">
        <f t="shared" si="240"/>
        <v>202526</v>
      </c>
      <c r="D1918" s="1148" t="s">
        <v>6</v>
      </c>
      <c r="E1918" s="311">
        <v>25.42</v>
      </c>
      <c r="F1918" s="311" t="s">
        <v>551</v>
      </c>
      <c r="G1918" s="311">
        <f t="shared" si="242"/>
        <v>0</v>
      </c>
      <c r="H1918" s="1155">
        <f t="shared" ca="1" si="241"/>
        <v>0</v>
      </c>
      <c r="I1918" s="311">
        <f t="shared" si="238"/>
        <v>5</v>
      </c>
      <c r="J1918" s="1151"/>
      <c r="AL1918"/>
      <c r="AM1918"/>
      <c r="AN1918"/>
      <c r="AO1918"/>
      <c r="AP1918"/>
      <c r="AQ1918" s="333"/>
      <c r="AR1918"/>
      <c r="AS1918"/>
      <c r="AT1918"/>
      <c r="AU1918"/>
    </row>
    <row r="1919" spans="1:47" ht="12.75" customHeight="1" x14ac:dyDescent="0.35">
      <c r="A1919" s="311">
        <f>FrontPage!$N$2</f>
        <v>1</v>
      </c>
      <c r="B1919" s="311" t="str">
        <f t="shared" si="239"/>
        <v>RO325.426.1</v>
      </c>
      <c r="C1919" s="311">
        <f t="shared" si="240"/>
        <v>202526</v>
      </c>
      <c r="D1919" s="1148" t="s">
        <v>6</v>
      </c>
      <c r="E1919" s="311">
        <v>25.42</v>
      </c>
      <c r="F1919" s="311" t="s">
        <v>552</v>
      </c>
      <c r="G1919" s="311">
        <f t="shared" si="242"/>
        <v>0</v>
      </c>
      <c r="H1919" s="1155">
        <f t="shared" ca="1" si="241"/>
        <v>0</v>
      </c>
      <c r="I1919" s="311">
        <f t="shared" si="238"/>
        <v>6.1</v>
      </c>
      <c r="J1919" s="1151"/>
      <c r="AL1919"/>
      <c r="AM1919"/>
      <c r="AN1919"/>
      <c r="AO1919"/>
      <c r="AP1919"/>
      <c r="AQ1919" s="333"/>
      <c r="AR1919"/>
      <c r="AS1919"/>
      <c r="AT1919"/>
      <c r="AU1919"/>
    </row>
    <row r="1920" spans="1:47" ht="12.75" customHeight="1" x14ac:dyDescent="0.35">
      <c r="A1920" s="311">
        <f>FrontPage!$N$2</f>
        <v>1</v>
      </c>
      <c r="B1920" s="311" t="str">
        <f t="shared" si="239"/>
        <v>RO325.426.2</v>
      </c>
      <c r="C1920" s="311">
        <f t="shared" si="240"/>
        <v>202526</v>
      </c>
      <c r="D1920" s="1148" t="s">
        <v>6</v>
      </c>
      <c r="E1920" s="311">
        <v>25.42</v>
      </c>
      <c r="F1920" s="311" t="s">
        <v>553</v>
      </c>
      <c r="G1920" s="311">
        <f t="shared" si="242"/>
        <v>0</v>
      </c>
      <c r="H1920" s="1155">
        <f t="shared" ca="1" si="241"/>
        <v>0</v>
      </c>
      <c r="I1920" s="311">
        <f t="shared" si="238"/>
        <v>6.2</v>
      </c>
      <c r="J1920" s="1151"/>
      <c r="AL1920"/>
      <c r="AM1920"/>
      <c r="AN1920"/>
      <c r="AO1920"/>
      <c r="AP1920"/>
      <c r="AQ1920" s="333"/>
      <c r="AR1920"/>
      <c r="AS1920"/>
      <c r="AT1920"/>
      <c r="AU1920"/>
    </row>
    <row r="1921" spans="1:47" ht="12.75" customHeight="1" x14ac:dyDescent="0.35">
      <c r="A1921" s="311">
        <f>FrontPage!$N$2</f>
        <v>1</v>
      </c>
      <c r="B1921" s="311" t="str">
        <f t="shared" si="239"/>
        <v>RO325.427</v>
      </c>
      <c r="C1921" s="311">
        <f t="shared" si="240"/>
        <v>202526</v>
      </c>
      <c r="D1921" s="1148" t="s">
        <v>6</v>
      </c>
      <c r="E1921" s="311">
        <v>25.42</v>
      </c>
      <c r="F1921" s="311" t="s">
        <v>554</v>
      </c>
      <c r="G1921" s="311">
        <f t="shared" si="242"/>
        <v>0</v>
      </c>
      <c r="H1921" s="1155">
        <f t="shared" ca="1" si="241"/>
        <v>0</v>
      </c>
      <c r="I1921" s="311">
        <f t="shared" si="238"/>
        <v>7</v>
      </c>
      <c r="J1921" s="1151"/>
      <c r="AL1921"/>
      <c r="AM1921"/>
      <c r="AN1921"/>
      <c r="AO1921"/>
      <c r="AP1921"/>
      <c r="AQ1921" s="333"/>
      <c r="AR1921"/>
      <c r="AS1921"/>
      <c r="AT1921"/>
      <c r="AU1921"/>
    </row>
    <row r="1922" spans="1:47" ht="12.75" customHeight="1" x14ac:dyDescent="0.35">
      <c r="A1922" s="311">
        <f>FrontPage!$N$2</f>
        <v>1</v>
      </c>
      <c r="B1922" s="311" t="str">
        <f t="shared" si="239"/>
        <v>RO325.428</v>
      </c>
      <c r="C1922" s="311">
        <f t="shared" si="240"/>
        <v>202526</v>
      </c>
      <c r="D1922" s="1148" t="s">
        <v>6</v>
      </c>
      <c r="E1922" s="311">
        <v>25.42</v>
      </c>
      <c r="F1922" s="311" t="s">
        <v>555</v>
      </c>
      <c r="G1922" s="311">
        <f t="shared" si="242"/>
        <v>0</v>
      </c>
      <c r="H1922" s="1155">
        <f t="shared" ca="1" si="241"/>
        <v>0</v>
      </c>
      <c r="I1922" s="311">
        <f t="shared" si="238"/>
        <v>8</v>
      </c>
      <c r="J1922" s="1151"/>
      <c r="AL1922"/>
      <c r="AM1922"/>
      <c r="AN1922"/>
      <c r="AO1922"/>
      <c r="AP1922"/>
      <c r="AQ1922" s="333"/>
      <c r="AR1922"/>
      <c r="AS1922"/>
      <c r="AT1922"/>
      <c r="AU1922"/>
    </row>
    <row r="1923" spans="1:47" ht="12.75" customHeight="1" x14ac:dyDescent="0.35">
      <c r="A1923" s="311">
        <f>FrontPage!$N$2</f>
        <v>1</v>
      </c>
      <c r="B1923" s="311" t="str">
        <f t="shared" si="239"/>
        <v>RO325.4210</v>
      </c>
      <c r="C1923" s="311">
        <f t="shared" si="240"/>
        <v>202526</v>
      </c>
      <c r="D1923" s="1148" t="s">
        <v>6</v>
      </c>
      <c r="E1923" s="311">
        <v>25.42</v>
      </c>
      <c r="F1923" s="311" t="s">
        <v>557</v>
      </c>
      <c r="G1923" s="311">
        <f t="shared" si="242"/>
        <v>0</v>
      </c>
      <c r="H1923" s="1155">
        <f t="shared" ca="1" si="241"/>
        <v>0</v>
      </c>
      <c r="I1923" s="311">
        <f t="shared" si="238"/>
        <v>10</v>
      </c>
      <c r="J1923" s="1151"/>
      <c r="AL1923"/>
      <c r="AM1923"/>
      <c r="AN1923"/>
      <c r="AO1923"/>
      <c r="AP1923"/>
      <c r="AQ1923" s="333"/>
      <c r="AR1923"/>
      <c r="AS1923"/>
      <c r="AT1923"/>
      <c r="AU1923"/>
    </row>
    <row r="1924" spans="1:47" ht="12.75" customHeight="1" x14ac:dyDescent="0.35">
      <c r="A1924" s="311">
        <f>FrontPage!$N$2</f>
        <v>1</v>
      </c>
      <c r="B1924" s="311" t="str">
        <f t="shared" si="239"/>
        <v>RO325.4211</v>
      </c>
      <c r="C1924" s="311">
        <f t="shared" si="240"/>
        <v>202526</v>
      </c>
      <c r="D1924" s="1148" t="s">
        <v>6</v>
      </c>
      <c r="E1924" s="311">
        <v>25.42</v>
      </c>
      <c r="F1924" s="311" t="s">
        <v>558</v>
      </c>
      <c r="G1924" s="311">
        <f t="shared" si="242"/>
        <v>0</v>
      </c>
      <c r="H1924" s="1155">
        <f t="shared" ca="1" si="241"/>
        <v>0</v>
      </c>
      <c r="I1924" s="311">
        <f t="shared" si="238"/>
        <v>11</v>
      </c>
      <c r="J1924" s="1151"/>
      <c r="AL1924"/>
      <c r="AM1924"/>
      <c r="AN1924"/>
      <c r="AO1924"/>
      <c r="AP1924"/>
      <c r="AQ1924" s="333"/>
      <c r="AR1924"/>
      <c r="AS1924"/>
      <c r="AT1924"/>
      <c r="AU1924"/>
    </row>
    <row r="1925" spans="1:47" ht="12.75" customHeight="1" x14ac:dyDescent="0.35">
      <c r="A1925" s="311">
        <f>FrontPage!$N$2</f>
        <v>1</v>
      </c>
      <c r="B1925" s="311" t="str">
        <f t="shared" si="239"/>
        <v>RO325.431.1</v>
      </c>
      <c r="C1925" s="311">
        <f t="shared" si="240"/>
        <v>202526</v>
      </c>
      <c r="D1925" s="1148" t="s">
        <v>6</v>
      </c>
      <c r="E1925" s="311">
        <v>25.43</v>
      </c>
      <c r="F1925" s="311" t="s">
        <v>547</v>
      </c>
      <c r="G1925" s="311">
        <f t="shared" si="242"/>
        <v>0</v>
      </c>
      <c r="H1925" s="1155">
        <f t="shared" ca="1" si="241"/>
        <v>0</v>
      </c>
      <c r="I1925" s="311">
        <f t="shared" si="238"/>
        <v>1.1000000000000001</v>
      </c>
      <c r="J1925" s="1151"/>
      <c r="AL1925"/>
      <c r="AM1925"/>
      <c r="AN1925"/>
      <c r="AO1925"/>
      <c r="AP1925"/>
      <c r="AQ1925" s="333"/>
      <c r="AR1925"/>
      <c r="AS1925"/>
      <c r="AT1925"/>
      <c r="AU1925"/>
    </row>
    <row r="1926" spans="1:47" ht="12.75" customHeight="1" x14ac:dyDescent="0.35">
      <c r="A1926" s="311">
        <f>FrontPage!$N$2</f>
        <v>1</v>
      </c>
      <c r="B1926" s="311" t="str">
        <f t="shared" si="239"/>
        <v>RO325.431.2</v>
      </c>
      <c r="C1926" s="311">
        <f t="shared" si="240"/>
        <v>202526</v>
      </c>
      <c r="D1926" s="1148" t="s">
        <v>6</v>
      </c>
      <c r="E1926" s="311">
        <v>25.43</v>
      </c>
      <c r="F1926" s="311" t="s">
        <v>548</v>
      </c>
      <c r="G1926" s="311">
        <f t="shared" si="242"/>
        <v>0</v>
      </c>
      <c r="H1926" s="1155">
        <f t="shared" ca="1" si="241"/>
        <v>0</v>
      </c>
      <c r="I1926" s="311">
        <f t="shared" si="238"/>
        <v>1.2</v>
      </c>
      <c r="J1926" s="1151"/>
      <c r="AL1926"/>
      <c r="AM1926"/>
      <c r="AN1926"/>
      <c r="AO1926"/>
      <c r="AP1926"/>
      <c r="AQ1926" s="333"/>
      <c r="AR1926"/>
      <c r="AS1926"/>
      <c r="AT1926"/>
      <c r="AU1926"/>
    </row>
    <row r="1927" spans="1:47" ht="12.75" customHeight="1" x14ac:dyDescent="0.35">
      <c r="A1927" s="311">
        <f>FrontPage!$N$2</f>
        <v>1</v>
      </c>
      <c r="B1927" s="311" t="str">
        <f t="shared" si="239"/>
        <v>RO325.432</v>
      </c>
      <c r="C1927" s="311">
        <f t="shared" si="240"/>
        <v>202526</v>
      </c>
      <c r="D1927" s="1148" t="s">
        <v>6</v>
      </c>
      <c r="E1927" s="311">
        <v>25.43</v>
      </c>
      <c r="F1927" s="311" t="s">
        <v>546</v>
      </c>
      <c r="G1927" s="311">
        <f t="shared" si="242"/>
        <v>0</v>
      </c>
      <c r="H1927" s="1155">
        <f t="shared" ca="1" si="241"/>
        <v>0</v>
      </c>
      <c r="I1927" s="311">
        <f t="shared" si="238"/>
        <v>2</v>
      </c>
      <c r="J1927" s="1151"/>
      <c r="AL1927"/>
      <c r="AM1927"/>
      <c r="AN1927"/>
      <c r="AO1927"/>
      <c r="AP1927"/>
      <c r="AQ1927" s="333"/>
      <c r="AR1927"/>
      <c r="AS1927"/>
      <c r="AT1927"/>
      <c r="AU1927"/>
    </row>
    <row r="1928" spans="1:47" ht="12.75" customHeight="1" x14ac:dyDescent="0.35">
      <c r="A1928" s="311">
        <f>FrontPage!$N$2</f>
        <v>1</v>
      </c>
      <c r="B1928" s="311" t="str">
        <f t="shared" si="239"/>
        <v>RO325.433</v>
      </c>
      <c r="C1928" s="311">
        <f t="shared" si="240"/>
        <v>202526</v>
      </c>
      <c r="D1928" s="1148" t="s">
        <v>6</v>
      </c>
      <c r="E1928" s="311">
        <v>25.43</v>
      </c>
      <c r="F1928" s="311" t="s">
        <v>549</v>
      </c>
      <c r="G1928" s="311">
        <f t="shared" si="242"/>
        <v>0</v>
      </c>
      <c r="H1928" s="1155">
        <f t="shared" ca="1" si="241"/>
        <v>0</v>
      </c>
      <c r="I1928" s="311">
        <f t="shared" si="238"/>
        <v>3</v>
      </c>
      <c r="J1928" s="1151"/>
      <c r="AL1928"/>
      <c r="AM1928"/>
      <c r="AN1928"/>
      <c r="AO1928"/>
      <c r="AP1928"/>
      <c r="AQ1928" s="333"/>
      <c r="AR1928"/>
      <c r="AS1928"/>
      <c r="AT1928"/>
      <c r="AU1928"/>
    </row>
    <row r="1929" spans="1:47" ht="12.75" customHeight="1" x14ac:dyDescent="0.35">
      <c r="A1929" s="311">
        <f>FrontPage!$N$2</f>
        <v>1</v>
      </c>
      <c r="B1929" s="311" t="str">
        <f t="shared" si="239"/>
        <v>RO325.435</v>
      </c>
      <c r="C1929" s="311">
        <f t="shared" si="240"/>
        <v>202526</v>
      </c>
      <c r="D1929" s="1148" t="s">
        <v>6</v>
      </c>
      <c r="E1929" s="311">
        <v>25.43</v>
      </c>
      <c r="F1929" s="311" t="s">
        <v>551</v>
      </c>
      <c r="G1929" s="311">
        <f t="shared" si="242"/>
        <v>0</v>
      </c>
      <c r="H1929" s="1155">
        <f t="shared" ca="1" si="241"/>
        <v>0</v>
      </c>
      <c r="I1929" s="311">
        <f t="shared" si="238"/>
        <v>5</v>
      </c>
      <c r="J1929" s="1151"/>
      <c r="AL1929"/>
      <c r="AM1929"/>
      <c r="AN1929"/>
      <c r="AO1929"/>
      <c r="AP1929"/>
      <c r="AQ1929" s="333"/>
      <c r="AR1929"/>
      <c r="AS1929"/>
      <c r="AT1929"/>
      <c r="AU1929"/>
    </row>
    <row r="1930" spans="1:47" ht="12.75" customHeight="1" x14ac:dyDescent="0.35">
      <c r="A1930" s="311">
        <f>FrontPage!$N$2</f>
        <v>1</v>
      </c>
      <c r="B1930" s="311" t="str">
        <f t="shared" si="239"/>
        <v>RO325.436.1</v>
      </c>
      <c r="C1930" s="311">
        <f t="shared" si="240"/>
        <v>202526</v>
      </c>
      <c r="D1930" s="1148" t="s">
        <v>6</v>
      </c>
      <c r="E1930" s="311">
        <v>25.43</v>
      </c>
      <c r="F1930" s="311" t="s">
        <v>552</v>
      </c>
      <c r="G1930" s="311">
        <f t="shared" si="242"/>
        <v>0</v>
      </c>
      <c r="H1930" s="1155">
        <f t="shared" ca="1" si="241"/>
        <v>0</v>
      </c>
      <c r="I1930" s="311">
        <f t="shared" si="238"/>
        <v>6.1</v>
      </c>
      <c r="J1930" s="1151"/>
      <c r="AL1930"/>
      <c r="AM1930"/>
      <c r="AN1930"/>
      <c r="AO1930"/>
      <c r="AP1930"/>
      <c r="AQ1930" s="333"/>
      <c r="AR1930"/>
      <c r="AS1930"/>
      <c r="AT1930"/>
      <c r="AU1930"/>
    </row>
    <row r="1931" spans="1:47" ht="12.75" customHeight="1" x14ac:dyDescent="0.35">
      <c r="A1931" s="311">
        <f>FrontPage!$N$2</f>
        <v>1</v>
      </c>
      <c r="B1931" s="311" t="str">
        <f t="shared" si="239"/>
        <v>RO325.436.2</v>
      </c>
      <c r="C1931" s="311">
        <f t="shared" si="240"/>
        <v>202526</v>
      </c>
      <c r="D1931" s="1148" t="s">
        <v>6</v>
      </c>
      <c r="E1931" s="311">
        <v>25.43</v>
      </c>
      <c r="F1931" s="311" t="s">
        <v>553</v>
      </c>
      <c r="G1931" s="311">
        <f t="shared" si="242"/>
        <v>0</v>
      </c>
      <c r="H1931" s="1155">
        <f t="shared" ca="1" si="241"/>
        <v>0</v>
      </c>
      <c r="I1931" s="311">
        <f t="shared" si="238"/>
        <v>6.2</v>
      </c>
      <c r="J1931" s="1151"/>
      <c r="AL1931"/>
      <c r="AM1931"/>
      <c r="AN1931"/>
      <c r="AO1931"/>
      <c r="AP1931"/>
      <c r="AQ1931" s="333"/>
      <c r="AR1931"/>
      <c r="AS1931"/>
      <c r="AT1931"/>
      <c r="AU1931"/>
    </row>
    <row r="1932" spans="1:47" ht="12.75" customHeight="1" x14ac:dyDescent="0.35">
      <c r="A1932" s="311">
        <f>FrontPage!$N$2</f>
        <v>1</v>
      </c>
      <c r="B1932" s="311" t="str">
        <f t="shared" si="239"/>
        <v>RO325.437</v>
      </c>
      <c r="C1932" s="311">
        <f t="shared" si="240"/>
        <v>202526</v>
      </c>
      <c r="D1932" s="1148" t="s">
        <v>6</v>
      </c>
      <c r="E1932" s="311">
        <v>25.43</v>
      </c>
      <c r="F1932" s="311" t="s">
        <v>554</v>
      </c>
      <c r="G1932" s="311">
        <f t="shared" si="242"/>
        <v>0</v>
      </c>
      <c r="H1932" s="1155">
        <f t="shared" ca="1" si="241"/>
        <v>0</v>
      </c>
      <c r="I1932" s="311">
        <f t="shared" si="238"/>
        <v>7</v>
      </c>
      <c r="J1932" s="1151"/>
      <c r="AL1932"/>
      <c r="AM1932"/>
      <c r="AN1932"/>
      <c r="AO1932"/>
      <c r="AP1932"/>
      <c r="AQ1932" s="333"/>
      <c r="AR1932"/>
      <c r="AS1932"/>
      <c r="AT1932"/>
      <c r="AU1932"/>
    </row>
    <row r="1933" spans="1:47" ht="12.75" customHeight="1" x14ac:dyDescent="0.35">
      <c r="A1933" s="311">
        <f>FrontPage!$N$2</f>
        <v>1</v>
      </c>
      <c r="B1933" s="311" t="str">
        <f t="shared" si="239"/>
        <v>RO325.438</v>
      </c>
      <c r="C1933" s="311">
        <f t="shared" si="240"/>
        <v>202526</v>
      </c>
      <c r="D1933" s="1148" t="s">
        <v>6</v>
      </c>
      <c r="E1933" s="311">
        <v>25.43</v>
      </c>
      <c r="F1933" s="311" t="s">
        <v>555</v>
      </c>
      <c r="G1933" s="311">
        <f t="shared" si="242"/>
        <v>0</v>
      </c>
      <c r="H1933" s="1155">
        <f t="shared" ca="1" si="241"/>
        <v>0</v>
      </c>
      <c r="I1933" s="311">
        <f t="shared" si="238"/>
        <v>8</v>
      </c>
      <c r="J1933" s="1151"/>
      <c r="AL1933"/>
      <c r="AM1933"/>
      <c r="AN1933"/>
      <c r="AO1933"/>
      <c r="AP1933"/>
      <c r="AQ1933" s="333"/>
      <c r="AR1933"/>
      <c r="AS1933"/>
      <c r="AT1933"/>
      <c r="AU1933"/>
    </row>
    <row r="1934" spans="1:47" ht="12.75" customHeight="1" x14ac:dyDescent="0.35">
      <c r="A1934" s="311">
        <f>FrontPage!$N$2</f>
        <v>1</v>
      </c>
      <c r="B1934" s="311" t="str">
        <f t="shared" si="239"/>
        <v>RO325.4310</v>
      </c>
      <c r="C1934" s="311">
        <f t="shared" si="240"/>
        <v>202526</v>
      </c>
      <c r="D1934" s="1148" t="s">
        <v>6</v>
      </c>
      <c r="E1934" s="311">
        <v>25.43</v>
      </c>
      <c r="F1934" s="311" t="s">
        <v>557</v>
      </c>
      <c r="G1934" s="311">
        <f t="shared" si="242"/>
        <v>0</v>
      </c>
      <c r="H1934" s="1155">
        <f t="shared" ca="1" si="241"/>
        <v>0</v>
      </c>
      <c r="I1934" s="311">
        <f t="shared" si="238"/>
        <v>10</v>
      </c>
      <c r="J1934" s="1151"/>
      <c r="AL1934"/>
      <c r="AM1934"/>
      <c r="AN1934"/>
      <c r="AO1934"/>
      <c r="AP1934"/>
      <c r="AQ1934" s="333"/>
      <c r="AR1934"/>
      <c r="AS1934"/>
      <c r="AT1934"/>
      <c r="AU1934"/>
    </row>
    <row r="1935" spans="1:47" ht="12.75" customHeight="1" x14ac:dyDescent="0.35">
      <c r="A1935" s="311">
        <f>FrontPage!$N$2</f>
        <v>1</v>
      </c>
      <c r="B1935" s="311" t="str">
        <f t="shared" si="239"/>
        <v>RO325.4311</v>
      </c>
      <c r="C1935" s="311">
        <f t="shared" si="240"/>
        <v>202526</v>
      </c>
      <c r="D1935" s="1148" t="s">
        <v>6</v>
      </c>
      <c r="E1935" s="311">
        <v>25.43</v>
      </c>
      <c r="F1935" s="311" t="s">
        <v>558</v>
      </c>
      <c r="G1935" s="311">
        <f t="shared" si="242"/>
        <v>0</v>
      </c>
      <c r="H1935" s="1155">
        <f t="shared" ca="1" si="241"/>
        <v>0</v>
      </c>
      <c r="I1935" s="311">
        <f t="shared" si="238"/>
        <v>11</v>
      </c>
      <c r="J1935" s="1151"/>
      <c r="AL1935"/>
      <c r="AM1935"/>
      <c r="AN1935"/>
      <c r="AO1935"/>
      <c r="AP1935"/>
      <c r="AQ1935" s="333"/>
      <c r="AR1935"/>
      <c r="AS1935"/>
      <c r="AT1935"/>
      <c r="AU1935"/>
    </row>
    <row r="1936" spans="1:47" ht="12.75" customHeight="1" x14ac:dyDescent="0.35">
      <c r="A1936" s="311">
        <f>FrontPage!$N$2</f>
        <v>1</v>
      </c>
      <c r="B1936" s="311" t="str">
        <f t="shared" si="239"/>
        <v>RO325.491.1</v>
      </c>
      <c r="C1936" s="311">
        <f t="shared" si="240"/>
        <v>202526</v>
      </c>
      <c r="D1936" s="1148" t="s">
        <v>6</v>
      </c>
      <c r="E1936" s="311">
        <v>25.49</v>
      </c>
      <c r="F1936" s="311" t="s">
        <v>547</v>
      </c>
      <c r="G1936" s="311">
        <f t="shared" si="242"/>
        <v>0</v>
      </c>
      <c r="H1936" s="1155">
        <f t="shared" ca="1" si="241"/>
        <v>0</v>
      </c>
      <c r="I1936" s="311">
        <f t="shared" si="238"/>
        <v>1.1000000000000001</v>
      </c>
      <c r="J1936" s="1151"/>
      <c r="AL1936"/>
      <c r="AM1936"/>
      <c r="AN1936"/>
      <c r="AO1936"/>
      <c r="AP1936"/>
      <c r="AQ1936" s="333"/>
      <c r="AR1936"/>
      <c r="AS1936"/>
      <c r="AT1936"/>
      <c r="AU1936"/>
    </row>
    <row r="1937" spans="1:47" ht="12.75" customHeight="1" x14ac:dyDescent="0.35">
      <c r="A1937" s="311">
        <f>FrontPage!$N$2</f>
        <v>1</v>
      </c>
      <c r="B1937" s="311" t="str">
        <f t="shared" si="239"/>
        <v>RO325.491.2</v>
      </c>
      <c r="C1937" s="311">
        <f t="shared" si="240"/>
        <v>202526</v>
      </c>
      <c r="D1937" s="1148" t="s">
        <v>6</v>
      </c>
      <c r="E1937" s="311">
        <v>25.49</v>
      </c>
      <c r="F1937" s="311" t="s">
        <v>548</v>
      </c>
      <c r="G1937" s="311">
        <f t="shared" si="242"/>
        <v>0</v>
      </c>
      <c r="H1937" s="1155">
        <f t="shared" ca="1" si="241"/>
        <v>0</v>
      </c>
      <c r="I1937" s="311">
        <f t="shared" si="238"/>
        <v>1.2</v>
      </c>
      <c r="J1937" s="1151"/>
      <c r="AL1937"/>
      <c r="AM1937"/>
      <c r="AN1937"/>
      <c r="AO1937"/>
      <c r="AP1937"/>
      <c r="AQ1937" s="333"/>
      <c r="AR1937"/>
      <c r="AS1937"/>
      <c r="AT1937"/>
      <c r="AU1937"/>
    </row>
    <row r="1938" spans="1:47" ht="12.75" customHeight="1" x14ac:dyDescent="0.35">
      <c r="A1938" s="311">
        <f>FrontPage!$N$2</f>
        <v>1</v>
      </c>
      <c r="B1938" s="311" t="str">
        <f t="shared" si="239"/>
        <v>RO325.492</v>
      </c>
      <c r="C1938" s="311">
        <f t="shared" si="240"/>
        <v>202526</v>
      </c>
      <c r="D1938" s="1148" t="s">
        <v>6</v>
      </c>
      <c r="E1938" s="311">
        <v>25.49</v>
      </c>
      <c r="F1938" s="311" t="s">
        <v>546</v>
      </c>
      <c r="G1938" s="311">
        <f t="shared" si="242"/>
        <v>0</v>
      </c>
      <c r="H1938" s="1155">
        <f t="shared" ca="1" si="241"/>
        <v>0</v>
      </c>
      <c r="I1938" s="311">
        <f t="shared" si="238"/>
        <v>2</v>
      </c>
      <c r="J1938" s="1151"/>
      <c r="AL1938"/>
      <c r="AM1938"/>
      <c r="AN1938"/>
      <c r="AO1938"/>
      <c r="AP1938"/>
      <c r="AQ1938" s="333"/>
      <c r="AR1938"/>
      <c r="AS1938"/>
      <c r="AT1938"/>
      <c r="AU1938"/>
    </row>
    <row r="1939" spans="1:47" ht="12.75" customHeight="1" x14ac:dyDescent="0.35">
      <c r="A1939" s="311">
        <f>FrontPage!$N$2</f>
        <v>1</v>
      </c>
      <c r="B1939" s="311" t="str">
        <f t="shared" si="239"/>
        <v>RO325.493</v>
      </c>
      <c r="C1939" s="311">
        <f t="shared" si="240"/>
        <v>202526</v>
      </c>
      <c r="D1939" s="1148" t="s">
        <v>6</v>
      </c>
      <c r="E1939" s="311">
        <v>25.49</v>
      </c>
      <c r="F1939" s="311" t="s">
        <v>549</v>
      </c>
      <c r="G1939" s="311">
        <f t="shared" si="242"/>
        <v>0</v>
      </c>
      <c r="H1939" s="1155">
        <f t="shared" ca="1" si="241"/>
        <v>0</v>
      </c>
      <c r="I1939" s="311">
        <f t="shared" si="238"/>
        <v>3</v>
      </c>
      <c r="J1939" s="1151"/>
      <c r="AL1939"/>
      <c r="AM1939"/>
      <c r="AN1939"/>
      <c r="AO1939"/>
      <c r="AP1939"/>
      <c r="AQ1939" s="333"/>
      <c r="AR1939"/>
      <c r="AS1939"/>
      <c r="AT1939"/>
      <c r="AU1939"/>
    </row>
    <row r="1940" spans="1:47" ht="12.75" customHeight="1" x14ac:dyDescent="0.35">
      <c r="A1940" s="311">
        <f>FrontPage!$N$2</f>
        <v>1</v>
      </c>
      <c r="B1940" s="311" t="str">
        <f t="shared" si="239"/>
        <v>RO325.495</v>
      </c>
      <c r="C1940" s="311">
        <f t="shared" si="240"/>
        <v>202526</v>
      </c>
      <c r="D1940" s="1148" t="s">
        <v>6</v>
      </c>
      <c r="E1940" s="311">
        <v>25.49</v>
      </c>
      <c r="F1940" s="311" t="s">
        <v>551</v>
      </c>
      <c r="G1940" s="311">
        <f t="shared" si="242"/>
        <v>0</v>
      </c>
      <c r="H1940" s="1155">
        <f t="shared" ca="1" si="241"/>
        <v>0</v>
      </c>
      <c r="I1940" s="311">
        <f t="shared" si="238"/>
        <v>5</v>
      </c>
      <c r="J1940" s="1151"/>
      <c r="AL1940"/>
      <c r="AM1940"/>
      <c r="AN1940"/>
      <c r="AO1940"/>
      <c r="AP1940"/>
      <c r="AQ1940" s="333"/>
      <c r="AR1940"/>
      <c r="AS1940"/>
      <c r="AT1940"/>
      <c r="AU1940"/>
    </row>
    <row r="1941" spans="1:47" ht="12.75" customHeight="1" x14ac:dyDescent="0.35">
      <c r="A1941" s="311">
        <f>FrontPage!$N$2</f>
        <v>1</v>
      </c>
      <c r="B1941" s="311" t="str">
        <f t="shared" si="239"/>
        <v>RO325.496.1</v>
      </c>
      <c r="C1941" s="311">
        <f t="shared" si="240"/>
        <v>202526</v>
      </c>
      <c r="D1941" s="1148" t="s">
        <v>6</v>
      </c>
      <c r="E1941" s="311">
        <v>25.49</v>
      </c>
      <c r="F1941" s="311" t="s">
        <v>552</v>
      </c>
      <c r="G1941" s="311">
        <f t="shared" si="242"/>
        <v>0</v>
      </c>
      <c r="H1941" s="1155">
        <f t="shared" ca="1" si="241"/>
        <v>0</v>
      </c>
      <c r="I1941" s="311">
        <f t="shared" si="238"/>
        <v>6.1</v>
      </c>
      <c r="J1941" s="1151"/>
      <c r="AL1941"/>
      <c r="AM1941"/>
      <c r="AN1941"/>
      <c r="AO1941"/>
      <c r="AP1941"/>
      <c r="AQ1941" s="333"/>
      <c r="AR1941"/>
      <c r="AS1941"/>
      <c r="AT1941"/>
      <c r="AU1941"/>
    </row>
    <row r="1942" spans="1:47" ht="12.75" customHeight="1" x14ac:dyDescent="0.35">
      <c r="A1942" s="311">
        <f>FrontPage!$N$2</f>
        <v>1</v>
      </c>
      <c r="B1942" s="311" t="str">
        <f t="shared" si="239"/>
        <v>RO325.496.2</v>
      </c>
      <c r="C1942" s="311">
        <f t="shared" si="240"/>
        <v>202526</v>
      </c>
      <c r="D1942" s="1148" t="s">
        <v>6</v>
      </c>
      <c r="E1942" s="311">
        <v>25.49</v>
      </c>
      <c r="F1942" s="311" t="s">
        <v>553</v>
      </c>
      <c r="G1942" s="311">
        <f t="shared" si="242"/>
        <v>0</v>
      </c>
      <c r="H1942" s="1155">
        <f t="shared" ca="1" si="241"/>
        <v>0</v>
      </c>
      <c r="I1942" s="311">
        <f t="shared" si="238"/>
        <v>6.2</v>
      </c>
      <c r="J1942" s="1151"/>
      <c r="AL1942"/>
      <c r="AM1942"/>
      <c r="AN1942"/>
      <c r="AO1942"/>
      <c r="AP1942"/>
      <c r="AQ1942" s="333"/>
      <c r="AR1942"/>
      <c r="AS1942"/>
      <c r="AT1942"/>
      <c r="AU1942"/>
    </row>
    <row r="1943" spans="1:47" ht="12.75" customHeight="1" x14ac:dyDescent="0.35">
      <c r="A1943" s="311">
        <f>FrontPage!$N$2</f>
        <v>1</v>
      </c>
      <c r="B1943" s="311" t="str">
        <f t="shared" si="239"/>
        <v>RO325.497</v>
      </c>
      <c r="C1943" s="311">
        <f t="shared" si="240"/>
        <v>202526</v>
      </c>
      <c r="D1943" s="1148" t="s">
        <v>6</v>
      </c>
      <c r="E1943" s="311">
        <v>25.49</v>
      </c>
      <c r="F1943" s="311" t="s">
        <v>554</v>
      </c>
      <c r="G1943" s="311">
        <f t="shared" si="242"/>
        <v>0</v>
      </c>
      <c r="H1943" s="1155">
        <f t="shared" ca="1" si="241"/>
        <v>0</v>
      </c>
      <c r="I1943" s="311">
        <f t="shared" ref="I1943:I1995" si="243">VLOOKUP(F1943,CIndex,2,FALSE)</f>
        <v>7</v>
      </c>
      <c r="J1943" s="1151"/>
      <c r="AL1943"/>
      <c r="AM1943"/>
      <c r="AN1943"/>
      <c r="AO1943"/>
      <c r="AP1943"/>
      <c r="AQ1943" s="333"/>
      <c r="AR1943"/>
      <c r="AS1943"/>
      <c r="AT1943"/>
      <c r="AU1943"/>
    </row>
    <row r="1944" spans="1:47" ht="12.75" customHeight="1" x14ac:dyDescent="0.35">
      <c r="A1944" s="311">
        <f>FrontPage!$N$2</f>
        <v>1</v>
      </c>
      <c r="B1944" s="311" t="str">
        <f t="shared" si="239"/>
        <v>RO325.498</v>
      </c>
      <c r="C1944" s="311">
        <f t="shared" si="240"/>
        <v>202526</v>
      </c>
      <c r="D1944" s="1148" t="s">
        <v>6</v>
      </c>
      <c r="E1944" s="311">
        <v>25.49</v>
      </c>
      <c r="F1944" s="311" t="s">
        <v>555</v>
      </c>
      <c r="G1944" s="311">
        <f t="shared" si="242"/>
        <v>0</v>
      </c>
      <c r="H1944" s="1155">
        <f t="shared" ca="1" si="241"/>
        <v>0</v>
      </c>
      <c r="I1944" s="311">
        <f t="shared" si="243"/>
        <v>8</v>
      </c>
      <c r="J1944" s="1151"/>
      <c r="AL1944"/>
      <c r="AM1944"/>
      <c r="AN1944"/>
      <c r="AO1944"/>
      <c r="AP1944"/>
      <c r="AQ1944" s="333"/>
      <c r="AR1944"/>
      <c r="AS1944"/>
      <c r="AT1944"/>
      <c r="AU1944"/>
    </row>
    <row r="1945" spans="1:47" ht="12.75" customHeight="1" x14ac:dyDescent="0.35">
      <c r="A1945" s="311">
        <f>FrontPage!$N$2</f>
        <v>1</v>
      </c>
      <c r="B1945" s="311" t="str">
        <f t="shared" si="239"/>
        <v>RO325.4910</v>
      </c>
      <c r="C1945" s="311">
        <f t="shared" si="240"/>
        <v>202526</v>
      </c>
      <c r="D1945" s="1148" t="s">
        <v>6</v>
      </c>
      <c r="E1945" s="311">
        <v>25.49</v>
      </c>
      <c r="F1945" s="311" t="s">
        <v>557</v>
      </c>
      <c r="G1945" s="311">
        <f t="shared" si="242"/>
        <v>0</v>
      </c>
      <c r="H1945" s="1155">
        <f t="shared" ca="1" si="241"/>
        <v>0</v>
      </c>
      <c r="I1945" s="311">
        <f t="shared" si="243"/>
        <v>10</v>
      </c>
      <c r="J1945" s="1151"/>
      <c r="AL1945"/>
      <c r="AM1945"/>
      <c r="AN1945"/>
      <c r="AO1945"/>
      <c r="AP1945"/>
      <c r="AQ1945" s="333"/>
      <c r="AR1945"/>
      <c r="AS1945"/>
      <c r="AT1945"/>
      <c r="AU1945"/>
    </row>
    <row r="1946" spans="1:47" ht="12.75" customHeight="1" x14ac:dyDescent="0.35">
      <c r="A1946" s="311">
        <f>FrontPage!$N$2</f>
        <v>1</v>
      </c>
      <c r="B1946" s="311" t="str">
        <f t="shared" si="239"/>
        <v>RO325.4911</v>
      </c>
      <c r="C1946" s="311">
        <f t="shared" si="240"/>
        <v>202526</v>
      </c>
      <c r="D1946" s="1148" t="s">
        <v>6</v>
      </c>
      <c r="E1946" s="311">
        <v>25.49</v>
      </c>
      <c r="F1946" s="311" t="s">
        <v>558</v>
      </c>
      <c r="G1946" s="311">
        <f t="shared" si="242"/>
        <v>0</v>
      </c>
      <c r="H1946" s="1155">
        <f t="shared" ca="1" si="241"/>
        <v>0</v>
      </c>
      <c r="I1946" s="311">
        <f t="shared" si="243"/>
        <v>11</v>
      </c>
      <c r="J1946" s="1151"/>
      <c r="AL1946"/>
      <c r="AM1946"/>
      <c r="AN1946"/>
      <c r="AO1946"/>
      <c r="AP1946"/>
      <c r="AQ1946" s="333"/>
      <c r="AR1946"/>
      <c r="AS1946"/>
      <c r="AT1946"/>
      <c r="AU1946"/>
    </row>
    <row r="1947" spans="1:47" ht="12.75" customHeight="1" x14ac:dyDescent="0.35">
      <c r="A1947" s="311">
        <f>FrontPage!$N$2</f>
        <v>1</v>
      </c>
      <c r="B1947" s="311" t="str">
        <f t="shared" si="239"/>
        <v>RO325.61.1</v>
      </c>
      <c r="C1947" s="311">
        <f t="shared" si="240"/>
        <v>202526</v>
      </c>
      <c r="D1947" s="1148" t="s">
        <v>6</v>
      </c>
      <c r="E1947" s="311">
        <v>25.6</v>
      </c>
      <c r="F1947" s="311" t="s">
        <v>547</v>
      </c>
      <c r="G1947" s="311">
        <f t="shared" si="242"/>
        <v>0</v>
      </c>
      <c r="H1947" s="1155">
        <f t="shared" ca="1" si="241"/>
        <v>0</v>
      </c>
      <c r="I1947" s="311">
        <f t="shared" si="243"/>
        <v>1.1000000000000001</v>
      </c>
      <c r="J1947" s="1151"/>
      <c r="AL1947"/>
      <c r="AM1947"/>
      <c r="AN1947"/>
      <c r="AO1947"/>
      <c r="AP1947"/>
      <c r="AQ1947" s="333"/>
      <c r="AR1947"/>
      <c r="AS1947"/>
      <c r="AT1947"/>
      <c r="AU1947"/>
    </row>
    <row r="1948" spans="1:47" ht="12.75" customHeight="1" x14ac:dyDescent="0.35">
      <c r="A1948" s="311">
        <f>FrontPage!$N$2</f>
        <v>1</v>
      </c>
      <c r="B1948" s="311" t="str">
        <f t="shared" si="239"/>
        <v>RO325.61.2</v>
      </c>
      <c r="C1948" s="311">
        <f t="shared" si="240"/>
        <v>202526</v>
      </c>
      <c r="D1948" s="1148" t="s">
        <v>6</v>
      </c>
      <c r="E1948" s="311">
        <v>25.6</v>
      </c>
      <c r="F1948" s="311" t="s">
        <v>548</v>
      </c>
      <c r="G1948" s="311">
        <f t="shared" si="242"/>
        <v>0</v>
      </c>
      <c r="H1948" s="1155">
        <f t="shared" ca="1" si="241"/>
        <v>0</v>
      </c>
      <c r="I1948" s="311">
        <f t="shared" si="243"/>
        <v>1.2</v>
      </c>
      <c r="J1948" s="1151"/>
      <c r="AL1948"/>
      <c r="AM1948"/>
      <c r="AN1948"/>
      <c r="AO1948"/>
      <c r="AP1948"/>
      <c r="AQ1948" s="333"/>
      <c r="AR1948"/>
      <c r="AS1948"/>
      <c r="AT1948"/>
      <c r="AU1948"/>
    </row>
    <row r="1949" spans="1:47" ht="12.75" customHeight="1" x14ac:dyDescent="0.35">
      <c r="A1949" s="311">
        <f>FrontPage!$N$2</f>
        <v>1</v>
      </c>
      <c r="B1949" s="311" t="str">
        <f t="shared" si="239"/>
        <v>RO325.62</v>
      </c>
      <c r="C1949" s="311">
        <f t="shared" si="240"/>
        <v>202526</v>
      </c>
      <c r="D1949" s="1148" t="s">
        <v>6</v>
      </c>
      <c r="E1949" s="311">
        <v>25.6</v>
      </c>
      <c r="F1949" s="311" t="s">
        <v>546</v>
      </c>
      <c r="G1949" s="311">
        <f t="shared" si="242"/>
        <v>0</v>
      </c>
      <c r="H1949" s="1155">
        <f t="shared" ca="1" si="241"/>
        <v>0</v>
      </c>
      <c r="I1949" s="311">
        <f t="shared" si="243"/>
        <v>2</v>
      </c>
      <c r="J1949" s="1151"/>
      <c r="AL1949"/>
      <c r="AM1949"/>
      <c r="AN1949"/>
      <c r="AO1949"/>
      <c r="AP1949"/>
      <c r="AQ1949" s="333"/>
      <c r="AR1949"/>
      <c r="AS1949"/>
      <c r="AT1949"/>
      <c r="AU1949"/>
    </row>
    <row r="1950" spans="1:47" ht="12.75" customHeight="1" x14ac:dyDescent="0.35">
      <c r="A1950" s="311">
        <f>FrontPage!$N$2</f>
        <v>1</v>
      </c>
      <c r="B1950" s="311" t="str">
        <f t="shared" si="239"/>
        <v>RO325.63</v>
      </c>
      <c r="C1950" s="311">
        <f t="shared" si="240"/>
        <v>202526</v>
      </c>
      <c r="D1950" s="1148" t="s">
        <v>6</v>
      </c>
      <c r="E1950" s="311">
        <v>25.6</v>
      </c>
      <c r="F1950" s="311" t="s">
        <v>549</v>
      </c>
      <c r="G1950" s="311">
        <f t="shared" si="242"/>
        <v>0</v>
      </c>
      <c r="H1950" s="1155">
        <f t="shared" ca="1" si="241"/>
        <v>0</v>
      </c>
      <c r="I1950" s="311">
        <f t="shared" si="243"/>
        <v>3</v>
      </c>
      <c r="J1950" s="1151"/>
      <c r="AL1950"/>
      <c r="AM1950"/>
      <c r="AN1950"/>
      <c r="AO1950"/>
      <c r="AP1950"/>
      <c r="AQ1950" s="333"/>
      <c r="AR1950"/>
      <c r="AS1950"/>
      <c r="AT1950"/>
      <c r="AU1950"/>
    </row>
    <row r="1951" spans="1:47" ht="12.75" customHeight="1" x14ac:dyDescent="0.35">
      <c r="A1951" s="311">
        <f>FrontPage!$N$2</f>
        <v>1</v>
      </c>
      <c r="B1951" s="311" t="str">
        <f t="shared" ref="B1951:B2003" si="244">D1951&amp;E1951&amp;I1951</f>
        <v>RO325.65</v>
      </c>
      <c r="C1951" s="311">
        <f t="shared" si="240"/>
        <v>202526</v>
      </c>
      <c r="D1951" s="1148" t="s">
        <v>6</v>
      </c>
      <c r="E1951" s="311">
        <v>25.6</v>
      </c>
      <c r="F1951" s="311" t="s">
        <v>551</v>
      </c>
      <c r="G1951" s="311">
        <f t="shared" si="242"/>
        <v>0</v>
      </c>
      <c r="H1951" s="1155">
        <f t="shared" ca="1" si="241"/>
        <v>0</v>
      </c>
      <c r="I1951" s="311">
        <f t="shared" si="243"/>
        <v>5</v>
      </c>
      <c r="J1951" s="1151"/>
      <c r="AL1951"/>
      <c r="AM1951"/>
      <c r="AN1951"/>
      <c r="AO1951"/>
      <c r="AP1951"/>
      <c r="AQ1951" s="333"/>
      <c r="AR1951"/>
      <c r="AS1951"/>
      <c r="AT1951"/>
      <c r="AU1951"/>
    </row>
    <row r="1952" spans="1:47" ht="12.75" customHeight="1" x14ac:dyDescent="0.35">
      <c r="A1952" s="311">
        <f>FrontPage!$N$2</f>
        <v>1</v>
      </c>
      <c r="B1952" s="311" t="str">
        <f t="shared" si="244"/>
        <v>RO325.66.1</v>
      </c>
      <c r="C1952" s="311">
        <f t="shared" si="240"/>
        <v>202526</v>
      </c>
      <c r="D1952" s="1148" t="s">
        <v>6</v>
      </c>
      <c r="E1952" s="311">
        <v>25.6</v>
      </c>
      <c r="F1952" s="311" t="s">
        <v>552</v>
      </c>
      <c r="G1952" s="311">
        <f t="shared" si="242"/>
        <v>0</v>
      </c>
      <c r="H1952" s="1155">
        <f t="shared" ca="1" si="241"/>
        <v>0</v>
      </c>
      <c r="I1952" s="311">
        <f t="shared" si="243"/>
        <v>6.1</v>
      </c>
      <c r="J1952" s="1151"/>
      <c r="AL1952"/>
      <c r="AM1952"/>
      <c r="AN1952"/>
      <c r="AO1952"/>
      <c r="AP1952"/>
      <c r="AQ1952" s="333"/>
      <c r="AR1952"/>
      <c r="AS1952"/>
      <c r="AT1952"/>
      <c r="AU1952"/>
    </row>
    <row r="1953" spans="1:47" ht="12.75" customHeight="1" x14ac:dyDescent="0.35">
      <c r="A1953" s="311">
        <f>FrontPage!$N$2</f>
        <v>1</v>
      </c>
      <c r="B1953" s="311" t="str">
        <f t="shared" si="244"/>
        <v>RO325.66.2</v>
      </c>
      <c r="C1953" s="311">
        <f t="shared" ref="C1953:C2015" si="245">year</f>
        <v>202526</v>
      </c>
      <c r="D1953" s="1148" t="s">
        <v>6</v>
      </c>
      <c r="E1953" s="311">
        <v>25.6</v>
      </c>
      <c r="F1953" s="311" t="s">
        <v>553</v>
      </c>
      <c r="G1953" s="311">
        <f t="shared" si="242"/>
        <v>0</v>
      </c>
      <c r="H1953" s="1155">
        <f t="shared" ca="1" si="241"/>
        <v>0</v>
      </c>
      <c r="I1953" s="311">
        <f t="shared" si="243"/>
        <v>6.2</v>
      </c>
      <c r="J1953" s="1151"/>
      <c r="AL1953"/>
      <c r="AM1953"/>
      <c r="AN1953"/>
      <c r="AO1953"/>
      <c r="AP1953"/>
      <c r="AQ1953" s="333"/>
      <c r="AR1953"/>
      <c r="AS1953"/>
      <c r="AT1953"/>
      <c r="AU1953"/>
    </row>
    <row r="1954" spans="1:47" ht="12.75" customHeight="1" x14ac:dyDescent="0.35">
      <c r="A1954" s="311">
        <f>FrontPage!$N$2</f>
        <v>1</v>
      </c>
      <c r="B1954" s="311" t="str">
        <f t="shared" si="244"/>
        <v>RO325.67</v>
      </c>
      <c r="C1954" s="311">
        <f t="shared" si="245"/>
        <v>202526</v>
      </c>
      <c r="D1954" s="1148" t="s">
        <v>6</v>
      </c>
      <c r="E1954" s="311">
        <v>25.6</v>
      </c>
      <c r="F1954" s="311" t="s">
        <v>554</v>
      </c>
      <c r="G1954" s="311">
        <f t="shared" si="242"/>
        <v>0</v>
      </c>
      <c r="H1954" s="1155">
        <f t="shared" ca="1" si="241"/>
        <v>0</v>
      </c>
      <c r="I1954" s="311">
        <f t="shared" si="243"/>
        <v>7</v>
      </c>
      <c r="J1954" s="1151"/>
      <c r="AL1954"/>
      <c r="AM1954"/>
      <c r="AN1954"/>
      <c r="AO1954"/>
      <c r="AP1954"/>
      <c r="AQ1954" s="333"/>
      <c r="AR1954"/>
      <c r="AS1954"/>
      <c r="AT1954"/>
      <c r="AU1954"/>
    </row>
    <row r="1955" spans="1:47" ht="12.75" customHeight="1" x14ac:dyDescent="0.35">
      <c r="A1955" s="311">
        <f>FrontPage!$N$2</f>
        <v>1</v>
      </c>
      <c r="B1955" s="311" t="str">
        <f t="shared" si="244"/>
        <v>RO325.68</v>
      </c>
      <c r="C1955" s="311">
        <f t="shared" si="245"/>
        <v>202526</v>
      </c>
      <c r="D1955" s="1148" t="s">
        <v>6</v>
      </c>
      <c r="E1955" s="311">
        <v>25.6</v>
      </c>
      <c r="F1955" s="311" t="s">
        <v>555</v>
      </c>
      <c r="G1955" s="311">
        <f t="shared" si="242"/>
        <v>0</v>
      </c>
      <c r="H1955" s="1155">
        <f t="shared" ca="1" si="241"/>
        <v>0</v>
      </c>
      <c r="I1955" s="311">
        <f t="shared" si="243"/>
        <v>8</v>
      </c>
      <c r="J1955" s="1151"/>
      <c r="AL1955"/>
      <c r="AM1955"/>
      <c r="AN1955"/>
      <c r="AO1955"/>
      <c r="AP1955"/>
      <c r="AQ1955" s="333"/>
      <c r="AR1955"/>
      <c r="AS1955"/>
      <c r="AT1955"/>
      <c r="AU1955"/>
    </row>
    <row r="1956" spans="1:47" ht="12.75" customHeight="1" x14ac:dyDescent="0.35">
      <c r="A1956" s="311">
        <f>FrontPage!$N$2</f>
        <v>1</v>
      </c>
      <c r="B1956" s="311" t="str">
        <f t="shared" si="244"/>
        <v>RO325.610</v>
      </c>
      <c r="C1956" s="311">
        <f t="shared" si="245"/>
        <v>202526</v>
      </c>
      <c r="D1956" s="1148" t="s">
        <v>6</v>
      </c>
      <c r="E1956" s="311">
        <v>25.6</v>
      </c>
      <c r="F1956" s="311" t="s">
        <v>557</v>
      </c>
      <c r="G1956" s="311">
        <f t="shared" si="242"/>
        <v>0</v>
      </c>
      <c r="H1956" s="1155">
        <f t="shared" ca="1" si="241"/>
        <v>0</v>
      </c>
      <c r="I1956" s="311">
        <f t="shared" si="243"/>
        <v>10</v>
      </c>
      <c r="J1956" s="1151"/>
      <c r="AL1956"/>
      <c r="AM1956"/>
      <c r="AN1956"/>
      <c r="AO1956"/>
      <c r="AP1956"/>
      <c r="AQ1956" s="333"/>
      <c r="AR1956"/>
      <c r="AS1956"/>
      <c r="AT1956"/>
      <c r="AU1956"/>
    </row>
    <row r="1957" spans="1:47" ht="12.75" customHeight="1" x14ac:dyDescent="0.35">
      <c r="A1957" s="311">
        <f>FrontPage!$N$2</f>
        <v>1</v>
      </c>
      <c r="B1957" s="311" t="str">
        <f t="shared" si="244"/>
        <v>RO325.611</v>
      </c>
      <c r="C1957" s="311">
        <f t="shared" si="245"/>
        <v>202526</v>
      </c>
      <c r="D1957" s="1148" t="s">
        <v>6</v>
      </c>
      <c r="E1957" s="311">
        <v>25.6</v>
      </c>
      <c r="F1957" s="311" t="s">
        <v>558</v>
      </c>
      <c r="G1957" s="311">
        <f t="shared" si="242"/>
        <v>0</v>
      </c>
      <c r="H1957" s="1155">
        <f t="shared" ca="1" si="241"/>
        <v>0</v>
      </c>
      <c r="I1957" s="311">
        <f t="shared" si="243"/>
        <v>11</v>
      </c>
      <c r="J1957" s="1151"/>
      <c r="AL1957"/>
      <c r="AM1957"/>
      <c r="AN1957"/>
      <c r="AO1957"/>
      <c r="AP1957"/>
      <c r="AQ1957" s="333"/>
      <c r="AR1957"/>
      <c r="AS1957"/>
      <c r="AT1957"/>
      <c r="AU1957"/>
    </row>
    <row r="1958" spans="1:47" ht="12.75" customHeight="1" x14ac:dyDescent="0.35">
      <c r="A1958" s="311">
        <f>FrontPage!$N$2</f>
        <v>1</v>
      </c>
      <c r="B1958" s="311" t="str">
        <f t="shared" si="244"/>
        <v>RO325.71.1</v>
      </c>
      <c r="C1958" s="311">
        <f t="shared" si="245"/>
        <v>202526</v>
      </c>
      <c r="D1958" s="1148" t="s">
        <v>6</v>
      </c>
      <c r="E1958" s="311">
        <v>25.7</v>
      </c>
      <c r="F1958" s="311" t="s">
        <v>547</v>
      </c>
      <c r="G1958" s="311">
        <f t="shared" si="242"/>
        <v>0</v>
      </c>
      <c r="H1958" s="1155">
        <f t="shared" ca="1" si="241"/>
        <v>0</v>
      </c>
      <c r="I1958" s="311">
        <f t="shared" si="243"/>
        <v>1.1000000000000001</v>
      </c>
      <c r="J1958" s="1151"/>
      <c r="AL1958"/>
      <c r="AM1958"/>
      <c r="AN1958"/>
      <c r="AO1958"/>
      <c r="AP1958"/>
      <c r="AQ1958" s="333"/>
      <c r="AR1958"/>
      <c r="AS1958"/>
      <c r="AT1958"/>
      <c r="AU1958"/>
    </row>
    <row r="1959" spans="1:47" ht="12.75" customHeight="1" x14ac:dyDescent="0.35">
      <c r="A1959" s="311">
        <f>FrontPage!$N$2</f>
        <v>1</v>
      </c>
      <c r="B1959" s="311" t="str">
        <f t="shared" si="244"/>
        <v>RO325.71.2</v>
      </c>
      <c r="C1959" s="311">
        <f t="shared" si="245"/>
        <v>202526</v>
      </c>
      <c r="D1959" s="1148" t="s">
        <v>6</v>
      </c>
      <c r="E1959" s="311">
        <v>25.7</v>
      </c>
      <c r="F1959" s="311" t="s">
        <v>548</v>
      </c>
      <c r="G1959" s="311">
        <f t="shared" si="242"/>
        <v>0</v>
      </c>
      <c r="H1959" s="1155">
        <f t="shared" ca="1" si="241"/>
        <v>0</v>
      </c>
      <c r="I1959" s="311">
        <f t="shared" si="243"/>
        <v>1.2</v>
      </c>
      <c r="J1959" s="1151"/>
      <c r="AL1959"/>
      <c r="AM1959"/>
      <c r="AN1959"/>
      <c r="AO1959"/>
      <c r="AP1959"/>
      <c r="AQ1959" s="333"/>
      <c r="AR1959"/>
      <c r="AS1959"/>
      <c r="AT1959"/>
      <c r="AU1959"/>
    </row>
    <row r="1960" spans="1:47" ht="12.75" customHeight="1" x14ac:dyDescent="0.35">
      <c r="A1960" s="311">
        <f>FrontPage!$N$2</f>
        <v>1</v>
      </c>
      <c r="B1960" s="311" t="str">
        <f t="shared" si="244"/>
        <v>RO325.72</v>
      </c>
      <c r="C1960" s="311">
        <f t="shared" si="245"/>
        <v>202526</v>
      </c>
      <c r="D1960" s="1148" t="s">
        <v>6</v>
      </c>
      <c r="E1960" s="311">
        <v>25.7</v>
      </c>
      <c r="F1960" s="311" t="s">
        <v>546</v>
      </c>
      <c r="G1960" s="311">
        <f t="shared" si="242"/>
        <v>0</v>
      </c>
      <c r="H1960" s="1155">
        <f t="shared" ca="1" si="241"/>
        <v>0</v>
      </c>
      <c r="I1960" s="311">
        <f t="shared" si="243"/>
        <v>2</v>
      </c>
      <c r="J1960" s="1151"/>
      <c r="AL1960"/>
      <c r="AM1960"/>
      <c r="AN1960"/>
      <c r="AO1960"/>
      <c r="AP1960"/>
      <c r="AQ1960" s="333"/>
      <c r="AR1960"/>
      <c r="AS1960"/>
      <c r="AT1960"/>
      <c r="AU1960"/>
    </row>
    <row r="1961" spans="1:47" ht="12.75" customHeight="1" x14ac:dyDescent="0.35">
      <c r="A1961" s="311">
        <f>FrontPage!$N$2</f>
        <v>1</v>
      </c>
      <c r="B1961" s="311" t="str">
        <f t="shared" si="244"/>
        <v>RO325.73</v>
      </c>
      <c r="C1961" s="311">
        <f t="shared" si="245"/>
        <v>202526</v>
      </c>
      <c r="D1961" s="1148" t="s">
        <v>6</v>
      </c>
      <c r="E1961" s="311">
        <v>25.7</v>
      </c>
      <c r="F1961" s="311" t="s">
        <v>549</v>
      </c>
      <c r="G1961" s="311">
        <f t="shared" si="242"/>
        <v>0</v>
      </c>
      <c r="H1961" s="1155">
        <f t="shared" ca="1" si="241"/>
        <v>0</v>
      </c>
      <c r="I1961" s="311">
        <f t="shared" si="243"/>
        <v>3</v>
      </c>
      <c r="J1961" s="1151"/>
      <c r="AL1961"/>
      <c r="AM1961"/>
      <c r="AN1961"/>
      <c r="AO1961"/>
      <c r="AP1961"/>
      <c r="AQ1961" s="333"/>
      <c r="AR1961"/>
      <c r="AS1961"/>
      <c r="AT1961"/>
      <c r="AU1961"/>
    </row>
    <row r="1962" spans="1:47" ht="12.75" customHeight="1" x14ac:dyDescent="0.35">
      <c r="A1962" s="311">
        <f>FrontPage!$N$2</f>
        <v>1</v>
      </c>
      <c r="B1962" s="311" t="str">
        <f t="shared" si="244"/>
        <v>RO325.75</v>
      </c>
      <c r="C1962" s="311">
        <f t="shared" si="245"/>
        <v>202526</v>
      </c>
      <c r="D1962" s="1148" t="s">
        <v>6</v>
      </c>
      <c r="E1962" s="311">
        <v>25.7</v>
      </c>
      <c r="F1962" s="311" t="s">
        <v>551</v>
      </c>
      <c r="G1962" s="311">
        <f t="shared" si="242"/>
        <v>0</v>
      </c>
      <c r="H1962" s="1155">
        <f t="shared" ca="1" si="241"/>
        <v>0</v>
      </c>
      <c r="I1962" s="311">
        <f t="shared" si="243"/>
        <v>5</v>
      </c>
      <c r="J1962" s="1151"/>
      <c r="AL1962"/>
      <c r="AM1962"/>
      <c r="AN1962"/>
      <c r="AO1962"/>
      <c r="AP1962"/>
      <c r="AQ1962" s="333"/>
      <c r="AR1962"/>
      <c r="AS1962"/>
      <c r="AT1962"/>
      <c r="AU1962"/>
    </row>
    <row r="1963" spans="1:47" ht="12.75" customHeight="1" x14ac:dyDescent="0.35">
      <c r="A1963" s="311">
        <f>FrontPage!$N$2</f>
        <v>1</v>
      </c>
      <c r="B1963" s="311" t="str">
        <f t="shared" si="244"/>
        <v>RO325.76.1</v>
      </c>
      <c r="C1963" s="311">
        <f t="shared" si="245"/>
        <v>202526</v>
      </c>
      <c r="D1963" s="1148" t="s">
        <v>6</v>
      </c>
      <c r="E1963" s="311">
        <v>25.7</v>
      </c>
      <c r="F1963" s="311" t="s">
        <v>552</v>
      </c>
      <c r="G1963" s="311">
        <f t="shared" si="242"/>
        <v>0</v>
      </c>
      <c r="H1963" s="1155">
        <f t="shared" ca="1" si="241"/>
        <v>0</v>
      </c>
      <c r="I1963" s="311">
        <f t="shared" si="243"/>
        <v>6.1</v>
      </c>
      <c r="J1963" s="1151"/>
      <c r="AL1963"/>
      <c r="AM1963"/>
      <c r="AN1963"/>
      <c r="AO1963"/>
      <c r="AP1963"/>
      <c r="AQ1963" s="333"/>
      <c r="AR1963"/>
      <c r="AS1963"/>
      <c r="AT1963"/>
      <c r="AU1963"/>
    </row>
    <row r="1964" spans="1:47" ht="12.75" customHeight="1" x14ac:dyDescent="0.35">
      <c r="A1964" s="311">
        <f>FrontPage!$N$2</f>
        <v>1</v>
      </c>
      <c r="B1964" s="311" t="str">
        <f t="shared" si="244"/>
        <v>RO325.76.2</v>
      </c>
      <c r="C1964" s="311">
        <f t="shared" si="245"/>
        <v>202526</v>
      </c>
      <c r="D1964" s="1148" t="s">
        <v>6</v>
      </c>
      <c r="E1964" s="311">
        <v>25.7</v>
      </c>
      <c r="F1964" s="311" t="s">
        <v>553</v>
      </c>
      <c r="G1964" s="311">
        <f t="shared" si="242"/>
        <v>0</v>
      </c>
      <c r="H1964" s="1155">
        <f t="shared" ca="1" si="241"/>
        <v>0</v>
      </c>
      <c r="I1964" s="311">
        <f t="shared" si="243"/>
        <v>6.2</v>
      </c>
      <c r="J1964" s="1151"/>
      <c r="AL1964"/>
      <c r="AM1964"/>
      <c r="AN1964"/>
      <c r="AO1964"/>
      <c r="AP1964"/>
      <c r="AQ1964" s="333"/>
      <c r="AR1964"/>
      <c r="AS1964"/>
      <c r="AT1964"/>
      <c r="AU1964"/>
    </row>
    <row r="1965" spans="1:47" ht="12.75" customHeight="1" x14ac:dyDescent="0.35">
      <c r="A1965" s="311">
        <f>FrontPage!$N$2</f>
        <v>1</v>
      </c>
      <c r="B1965" s="311" t="str">
        <f t="shared" si="244"/>
        <v>RO325.77</v>
      </c>
      <c r="C1965" s="311">
        <f t="shared" si="245"/>
        <v>202526</v>
      </c>
      <c r="D1965" s="1148" t="s">
        <v>6</v>
      </c>
      <c r="E1965" s="311">
        <v>25.7</v>
      </c>
      <c r="F1965" s="311" t="s">
        <v>554</v>
      </c>
      <c r="G1965" s="311">
        <f t="shared" si="242"/>
        <v>0</v>
      </c>
      <c r="H1965" s="1155">
        <f t="shared" ref="H1965:H2028" ca="1" si="246">IF(UANumber = 0,0,IF(VLOOKUP(E1965,INDIRECT("_"&amp;D1965),MATCH(F1965,INDIRECT("_"&amp;D1965&amp;$I$2),0),FALSE)="",0,VLOOKUP(E1965,INDIRECT("_"&amp;D1965),MATCH(F1965,INDIRECT("_"&amp;D1965&amp;$I$2),0),FALSE)))</f>
        <v>0</v>
      </c>
      <c r="I1965" s="311">
        <f t="shared" si="243"/>
        <v>7</v>
      </c>
      <c r="J1965" s="1151"/>
      <c r="AL1965"/>
      <c r="AM1965"/>
      <c r="AN1965"/>
      <c r="AO1965"/>
      <c r="AP1965"/>
      <c r="AQ1965" s="333"/>
      <c r="AR1965"/>
      <c r="AS1965"/>
      <c r="AT1965"/>
      <c r="AU1965"/>
    </row>
    <row r="1966" spans="1:47" ht="12.75" customHeight="1" x14ac:dyDescent="0.35">
      <c r="A1966" s="311">
        <f>FrontPage!$N$2</f>
        <v>1</v>
      </c>
      <c r="B1966" s="311" t="str">
        <f t="shared" si="244"/>
        <v>RO325.78</v>
      </c>
      <c r="C1966" s="311">
        <f t="shared" si="245"/>
        <v>202526</v>
      </c>
      <c r="D1966" s="1148" t="s">
        <v>6</v>
      </c>
      <c r="E1966" s="311">
        <v>25.7</v>
      </c>
      <c r="F1966" s="311" t="s">
        <v>555</v>
      </c>
      <c r="G1966" s="311">
        <f t="shared" si="242"/>
        <v>0</v>
      </c>
      <c r="H1966" s="1155">
        <f t="shared" ca="1" si="246"/>
        <v>0</v>
      </c>
      <c r="I1966" s="311">
        <f t="shared" si="243"/>
        <v>8</v>
      </c>
      <c r="J1966" s="1151"/>
      <c r="AL1966"/>
      <c r="AM1966"/>
      <c r="AN1966"/>
      <c r="AO1966"/>
      <c r="AP1966"/>
      <c r="AQ1966" s="333"/>
      <c r="AR1966"/>
      <c r="AS1966"/>
      <c r="AT1966"/>
      <c r="AU1966"/>
    </row>
    <row r="1967" spans="1:47" ht="12.75" customHeight="1" x14ac:dyDescent="0.35">
      <c r="A1967" s="311">
        <f>FrontPage!$N$2</f>
        <v>1</v>
      </c>
      <c r="B1967" s="311" t="str">
        <f t="shared" si="244"/>
        <v>RO325.710</v>
      </c>
      <c r="C1967" s="311">
        <f t="shared" si="245"/>
        <v>202526</v>
      </c>
      <c r="D1967" s="1148" t="s">
        <v>6</v>
      </c>
      <c r="E1967" s="311">
        <v>25.7</v>
      </c>
      <c r="F1967" s="311" t="s">
        <v>557</v>
      </c>
      <c r="G1967" s="311">
        <f t="shared" si="242"/>
        <v>0</v>
      </c>
      <c r="H1967" s="1155">
        <f t="shared" ca="1" si="246"/>
        <v>0</v>
      </c>
      <c r="I1967" s="311">
        <f t="shared" si="243"/>
        <v>10</v>
      </c>
      <c r="J1967" s="1151"/>
      <c r="AL1967"/>
      <c r="AM1967"/>
      <c r="AN1967"/>
      <c r="AO1967"/>
      <c r="AP1967"/>
      <c r="AQ1967" s="333"/>
      <c r="AR1967"/>
      <c r="AS1967"/>
      <c r="AT1967"/>
      <c r="AU1967"/>
    </row>
    <row r="1968" spans="1:47" ht="12.75" customHeight="1" x14ac:dyDescent="0.35">
      <c r="A1968" s="311">
        <f>FrontPage!$N$2</f>
        <v>1</v>
      </c>
      <c r="B1968" s="311" t="str">
        <f t="shared" si="244"/>
        <v>RO325.711</v>
      </c>
      <c r="C1968" s="311">
        <f t="shared" si="245"/>
        <v>202526</v>
      </c>
      <c r="D1968" s="1148" t="s">
        <v>6</v>
      </c>
      <c r="E1968" s="311">
        <v>25.7</v>
      </c>
      <c r="F1968" s="311" t="s">
        <v>558</v>
      </c>
      <c r="G1968" s="311">
        <f t="shared" si="242"/>
        <v>0</v>
      </c>
      <c r="H1968" s="1155">
        <f t="shared" ca="1" si="246"/>
        <v>0</v>
      </c>
      <c r="I1968" s="311">
        <f t="shared" si="243"/>
        <v>11</v>
      </c>
      <c r="J1968" s="1151"/>
      <c r="AL1968"/>
      <c r="AM1968"/>
      <c r="AN1968"/>
      <c r="AO1968"/>
      <c r="AP1968"/>
      <c r="AQ1968" s="333"/>
      <c r="AR1968"/>
      <c r="AS1968"/>
      <c r="AT1968"/>
      <c r="AU1968"/>
    </row>
    <row r="1969" spans="1:47" ht="12.75" customHeight="1" x14ac:dyDescent="0.35">
      <c r="A1969" s="311">
        <f>FrontPage!$N$2</f>
        <v>1</v>
      </c>
      <c r="B1969" s="311" t="str">
        <f t="shared" si="244"/>
        <v>RO325.81.1</v>
      </c>
      <c r="C1969" s="311">
        <f t="shared" si="245"/>
        <v>202526</v>
      </c>
      <c r="D1969" s="1148" t="s">
        <v>6</v>
      </c>
      <c r="E1969" s="311">
        <v>25.8</v>
      </c>
      <c r="F1969" s="311" t="s">
        <v>547</v>
      </c>
      <c r="G1969" s="311">
        <f t="shared" si="242"/>
        <v>0</v>
      </c>
      <c r="H1969" s="1155">
        <f t="shared" ca="1" si="246"/>
        <v>0</v>
      </c>
      <c r="I1969" s="311">
        <f t="shared" si="243"/>
        <v>1.1000000000000001</v>
      </c>
      <c r="J1969" s="1151"/>
      <c r="AL1969"/>
      <c r="AM1969"/>
      <c r="AN1969"/>
      <c r="AO1969"/>
      <c r="AP1969"/>
      <c r="AQ1969" s="333"/>
      <c r="AR1969"/>
      <c r="AS1969"/>
      <c r="AT1969"/>
      <c r="AU1969"/>
    </row>
    <row r="1970" spans="1:47" ht="12.75" customHeight="1" x14ac:dyDescent="0.35">
      <c r="A1970" s="311">
        <f>FrontPage!$N$2</f>
        <v>1</v>
      </c>
      <c r="B1970" s="311" t="str">
        <f t="shared" si="244"/>
        <v>RO325.81.2</v>
      </c>
      <c r="C1970" s="311">
        <f t="shared" si="245"/>
        <v>202526</v>
      </c>
      <c r="D1970" s="1148" t="s">
        <v>6</v>
      </c>
      <c r="E1970" s="311">
        <v>25.8</v>
      </c>
      <c r="F1970" s="311" t="s">
        <v>548</v>
      </c>
      <c r="G1970" s="311">
        <f t="shared" si="242"/>
        <v>0</v>
      </c>
      <c r="H1970" s="1155">
        <f t="shared" ca="1" si="246"/>
        <v>0</v>
      </c>
      <c r="I1970" s="311">
        <f t="shared" si="243"/>
        <v>1.2</v>
      </c>
      <c r="J1970" s="1151"/>
      <c r="AL1970"/>
      <c r="AM1970"/>
      <c r="AN1970"/>
      <c r="AO1970"/>
      <c r="AP1970"/>
      <c r="AQ1970" s="333"/>
      <c r="AR1970"/>
      <c r="AS1970"/>
      <c r="AT1970"/>
      <c r="AU1970"/>
    </row>
    <row r="1971" spans="1:47" ht="12.75" customHeight="1" x14ac:dyDescent="0.35">
      <c r="A1971" s="311">
        <f>FrontPage!$N$2</f>
        <v>1</v>
      </c>
      <c r="B1971" s="311" t="str">
        <f t="shared" si="244"/>
        <v>RO325.82</v>
      </c>
      <c r="C1971" s="311">
        <f t="shared" si="245"/>
        <v>202526</v>
      </c>
      <c r="D1971" s="1148" t="s">
        <v>6</v>
      </c>
      <c r="E1971" s="311">
        <v>25.8</v>
      </c>
      <c r="F1971" s="311" t="s">
        <v>546</v>
      </c>
      <c r="G1971" s="311">
        <f t="shared" si="242"/>
        <v>0</v>
      </c>
      <c r="H1971" s="1155">
        <f t="shared" ca="1" si="246"/>
        <v>0</v>
      </c>
      <c r="I1971" s="311">
        <f t="shared" si="243"/>
        <v>2</v>
      </c>
      <c r="J1971" s="1151"/>
      <c r="AL1971"/>
      <c r="AM1971"/>
      <c r="AN1971"/>
      <c r="AO1971"/>
      <c r="AP1971"/>
      <c r="AQ1971" s="333"/>
      <c r="AR1971"/>
      <c r="AS1971"/>
      <c r="AT1971"/>
      <c r="AU1971"/>
    </row>
    <row r="1972" spans="1:47" ht="12.75" customHeight="1" x14ac:dyDescent="0.35">
      <c r="A1972" s="311">
        <f>FrontPage!$N$2</f>
        <v>1</v>
      </c>
      <c r="B1972" s="311" t="str">
        <f t="shared" si="244"/>
        <v>RO325.83</v>
      </c>
      <c r="C1972" s="311">
        <f t="shared" si="245"/>
        <v>202526</v>
      </c>
      <c r="D1972" s="1148" t="s">
        <v>6</v>
      </c>
      <c r="E1972" s="311">
        <v>25.8</v>
      </c>
      <c r="F1972" s="311" t="s">
        <v>549</v>
      </c>
      <c r="G1972" s="311">
        <f t="shared" si="242"/>
        <v>0</v>
      </c>
      <c r="H1972" s="1155">
        <f t="shared" ca="1" si="246"/>
        <v>0</v>
      </c>
      <c r="I1972" s="311">
        <f t="shared" si="243"/>
        <v>3</v>
      </c>
      <c r="J1972" s="1151"/>
      <c r="AL1972"/>
      <c r="AM1972"/>
      <c r="AN1972"/>
      <c r="AO1972"/>
      <c r="AP1972"/>
      <c r="AQ1972" s="333"/>
      <c r="AR1972"/>
      <c r="AS1972"/>
      <c r="AT1972"/>
      <c r="AU1972"/>
    </row>
    <row r="1973" spans="1:47" ht="12.75" customHeight="1" x14ac:dyDescent="0.35">
      <c r="A1973" s="311">
        <f>FrontPage!$N$2</f>
        <v>1</v>
      </c>
      <c r="B1973" s="311" t="str">
        <f t="shared" si="244"/>
        <v>RO325.85</v>
      </c>
      <c r="C1973" s="311">
        <f t="shared" si="245"/>
        <v>202526</v>
      </c>
      <c r="D1973" s="1148" t="s">
        <v>6</v>
      </c>
      <c r="E1973" s="311">
        <v>25.8</v>
      </c>
      <c r="F1973" s="311" t="s">
        <v>551</v>
      </c>
      <c r="G1973" s="311">
        <f t="shared" si="242"/>
        <v>0</v>
      </c>
      <c r="H1973" s="1155">
        <f t="shared" ca="1" si="246"/>
        <v>0</v>
      </c>
      <c r="I1973" s="311">
        <f t="shared" si="243"/>
        <v>5</v>
      </c>
      <c r="J1973" s="1151"/>
      <c r="AL1973"/>
      <c r="AM1973"/>
      <c r="AN1973"/>
      <c r="AO1973"/>
      <c r="AP1973"/>
      <c r="AQ1973" s="333"/>
      <c r="AR1973"/>
      <c r="AS1973"/>
      <c r="AT1973"/>
      <c r="AU1973"/>
    </row>
    <row r="1974" spans="1:47" ht="12.75" customHeight="1" x14ac:dyDescent="0.35">
      <c r="A1974" s="311">
        <f>FrontPage!$N$2</f>
        <v>1</v>
      </c>
      <c r="B1974" s="311" t="str">
        <f t="shared" si="244"/>
        <v>RO325.86.1</v>
      </c>
      <c r="C1974" s="311">
        <f t="shared" si="245"/>
        <v>202526</v>
      </c>
      <c r="D1974" s="1148" t="s">
        <v>6</v>
      </c>
      <c r="E1974" s="311">
        <v>25.8</v>
      </c>
      <c r="F1974" s="311" t="s">
        <v>552</v>
      </c>
      <c r="G1974" s="311">
        <f t="shared" si="242"/>
        <v>0</v>
      </c>
      <c r="H1974" s="1155">
        <f t="shared" ca="1" si="246"/>
        <v>0</v>
      </c>
      <c r="I1974" s="311">
        <f t="shared" si="243"/>
        <v>6.1</v>
      </c>
      <c r="J1974" s="1151"/>
      <c r="AL1974"/>
      <c r="AM1974"/>
      <c r="AN1974"/>
      <c r="AO1974"/>
      <c r="AP1974"/>
      <c r="AQ1974" s="333"/>
      <c r="AR1974"/>
      <c r="AS1974"/>
      <c r="AT1974"/>
      <c r="AU1974"/>
    </row>
    <row r="1975" spans="1:47" ht="12.75" customHeight="1" x14ac:dyDescent="0.35">
      <c r="A1975" s="311">
        <f>FrontPage!$N$2</f>
        <v>1</v>
      </c>
      <c r="B1975" s="311" t="str">
        <f t="shared" si="244"/>
        <v>RO325.86.2</v>
      </c>
      <c r="C1975" s="311">
        <f t="shared" si="245"/>
        <v>202526</v>
      </c>
      <c r="D1975" s="1148" t="s">
        <v>6</v>
      </c>
      <c r="E1975" s="311">
        <v>25.8</v>
      </c>
      <c r="F1975" s="311" t="s">
        <v>553</v>
      </c>
      <c r="G1975" s="311">
        <f t="shared" si="242"/>
        <v>0</v>
      </c>
      <c r="H1975" s="1155">
        <f t="shared" ca="1" si="246"/>
        <v>0</v>
      </c>
      <c r="I1975" s="311">
        <f t="shared" si="243"/>
        <v>6.2</v>
      </c>
      <c r="J1975" s="1151"/>
      <c r="AL1975"/>
      <c r="AM1975"/>
      <c r="AN1975"/>
      <c r="AO1975"/>
      <c r="AP1975"/>
      <c r="AQ1975" s="333"/>
      <c r="AR1975"/>
      <c r="AS1975"/>
      <c r="AT1975"/>
      <c r="AU1975"/>
    </row>
    <row r="1976" spans="1:47" ht="12.75" customHeight="1" x14ac:dyDescent="0.35">
      <c r="A1976" s="311">
        <f>FrontPage!$N$2</f>
        <v>1</v>
      </c>
      <c r="B1976" s="311" t="str">
        <f t="shared" si="244"/>
        <v>RO325.87</v>
      </c>
      <c r="C1976" s="311">
        <f t="shared" si="245"/>
        <v>202526</v>
      </c>
      <c r="D1976" s="1148" t="s">
        <v>6</v>
      </c>
      <c r="E1976" s="311">
        <v>25.8</v>
      </c>
      <c r="F1976" s="311" t="s">
        <v>554</v>
      </c>
      <c r="G1976" s="311">
        <f t="shared" si="242"/>
        <v>0</v>
      </c>
      <c r="H1976" s="1155">
        <f t="shared" ca="1" si="246"/>
        <v>0</v>
      </c>
      <c r="I1976" s="311">
        <f t="shared" si="243"/>
        <v>7</v>
      </c>
      <c r="J1976" s="1151"/>
      <c r="AL1976"/>
      <c r="AM1976"/>
      <c r="AN1976"/>
      <c r="AO1976"/>
      <c r="AP1976"/>
      <c r="AQ1976" s="333"/>
      <c r="AR1976"/>
      <c r="AS1976"/>
      <c r="AT1976"/>
      <c r="AU1976"/>
    </row>
    <row r="1977" spans="1:47" ht="12.75" customHeight="1" x14ac:dyDescent="0.35">
      <c r="A1977" s="311">
        <f>FrontPage!$N$2</f>
        <v>1</v>
      </c>
      <c r="B1977" s="311" t="str">
        <f t="shared" si="244"/>
        <v>RO325.88</v>
      </c>
      <c r="C1977" s="311">
        <f t="shared" si="245"/>
        <v>202526</v>
      </c>
      <c r="D1977" s="1148" t="s">
        <v>6</v>
      </c>
      <c r="E1977" s="311">
        <v>25.8</v>
      </c>
      <c r="F1977" s="311" t="s">
        <v>555</v>
      </c>
      <c r="G1977" s="311">
        <f t="shared" si="242"/>
        <v>0</v>
      </c>
      <c r="H1977" s="1155">
        <f t="shared" ca="1" si="246"/>
        <v>0</v>
      </c>
      <c r="I1977" s="311">
        <f t="shared" si="243"/>
        <v>8</v>
      </c>
      <c r="J1977" s="1151"/>
      <c r="AL1977"/>
      <c r="AM1977"/>
      <c r="AN1977"/>
      <c r="AO1977"/>
      <c r="AP1977"/>
      <c r="AQ1977" s="333"/>
      <c r="AR1977"/>
      <c r="AS1977"/>
      <c r="AT1977"/>
      <c r="AU1977"/>
    </row>
    <row r="1978" spans="1:47" ht="12.75" customHeight="1" x14ac:dyDescent="0.35">
      <c r="A1978" s="311">
        <f>FrontPage!$N$2</f>
        <v>1</v>
      </c>
      <c r="B1978" s="311" t="str">
        <f t="shared" si="244"/>
        <v>RO325.810</v>
      </c>
      <c r="C1978" s="311">
        <f t="shared" si="245"/>
        <v>202526</v>
      </c>
      <c r="D1978" s="1148" t="s">
        <v>6</v>
      </c>
      <c r="E1978" s="311">
        <v>25.8</v>
      </c>
      <c r="F1978" s="311" t="s">
        <v>557</v>
      </c>
      <c r="G1978" s="311">
        <f t="shared" si="242"/>
        <v>0</v>
      </c>
      <c r="H1978" s="1155">
        <f t="shared" ca="1" si="246"/>
        <v>0</v>
      </c>
      <c r="I1978" s="311">
        <f t="shared" si="243"/>
        <v>10</v>
      </c>
      <c r="J1978" s="1151"/>
      <c r="AL1978"/>
      <c r="AM1978"/>
      <c r="AN1978"/>
      <c r="AO1978"/>
      <c r="AP1978"/>
      <c r="AQ1978" s="333"/>
      <c r="AR1978"/>
      <c r="AS1978"/>
      <c r="AT1978"/>
      <c r="AU1978"/>
    </row>
    <row r="1979" spans="1:47" ht="12.75" customHeight="1" x14ac:dyDescent="0.35">
      <c r="A1979" s="311">
        <f>FrontPage!$N$2</f>
        <v>1</v>
      </c>
      <c r="B1979" s="311" t="str">
        <f t="shared" si="244"/>
        <v>RO325.811</v>
      </c>
      <c r="C1979" s="311">
        <f t="shared" si="245"/>
        <v>202526</v>
      </c>
      <c r="D1979" s="1148" t="s">
        <v>6</v>
      </c>
      <c r="E1979" s="311">
        <v>25.8</v>
      </c>
      <c r="F1979" s="311" t="s">
        <v>558</v>
      </c>
      <c r="G1979" s="311">
        <f t="shared" si="242"/>
        <v>0</v>
      </c>
      <c r="H1979" s="1155">
        <f t="shared" ca="1" si="246"/>
        <v>0</v>
      </c>
      <c r="I1979" s="311">
        <f t="shared" si="243"/>
        <v>11</v>
      </c>
      <c r="J1979" s="1151"/>
      <c r="AL1979"/>
      <c r="AM1979"/>
      <c r="AN1979"/>
      <c r="AO1979"/>
      <c r="AP1979"/>
      <c r="AQ1979" s="333"/>
      <c r="AR1979"/>
      <c r="AS1979"/>
      <c r="AT1979"/>
      <c r="AU1979"/>
    </row>
    <row r="1980" spans="1:47" ht="12.75" customHeight="1" x14ac:dyDescent="0.35">
      <c r="A1980" s="311">
        <f>FrontPage!$N$2</f>
        <v>1</v>
      </c>
      <c r="B1980" s="311" t="str">
        <f t="shared" si="244"/>
        <v>RO3261.1</v>
      </c>
      <c r="C1980" s="311">
        <f t="shared" si="245"/>
        <v>202526</v>
      </c>
      <c r="D1980" s="1148" t="s">
        <v>6</v>
      </c>
      <c r="E1980" s="311">
        <v>26</v>
      </c>
      <c r="F1980" s="311" t="s">
        <v>547</v>
      </c>
      <c r="G1980" s="311">
        <f t="shared" si="242"/>
        <v>0</v>
      </c>
      <c r="H1980" s="1155">
        <f t="shared" ca="1" si="246"/>
        <v>0</v>
      </c>
      <c r="I1980" s="311">
        <f t="shared" si="243"/>
        <v>1.1000000000000001</v>
      </c>
      <c r="J1980" s="1151"/>
      <c r="AL1980"/>
      <c r="AM1980"/>
      <c r="AN1980"/>
      <c r="AO1980"/>
      <c r="AP1980"/>
      <c r="AQ1980" s="333"/>
      <c r="AR1980"/>
      <c r="AS1980"/>
      <c r="AT1980"/>
      <c r="AU1980"/>
    </row>
    <row r="1981" spans="1:47" ht="12.75" customHeight="1" x14ac:dyDescent="0.35">
      <c r="A1981" s="311">
        <f>FrontPage!$N$2</f>
        <v>1</v>
      </c>
      <c r="B1981" s="311" t="str">
        <f t="shared" si="244"/>
        <v>RO3261.2</v>
      </c>
      <c r="C1981" s="311">
        <f t="shared" si="245"/>
        <v>202526</v>
      </c>
      <c r="D1981" s="1148" t="s">
        <v>6</v>
      </c>
      <c r="E1981" s="311">
        <v>26</v>
      </c>
      <c r="F1981" s="311" t="s">
        <v>548</v>
      </c>
      <c r="G1981" s="311">
        <f t="shared" si="242"/>
        <v>0</v>
      </c>
      <c r="H1981" s="1155">
        <f t="shared" ca="1" si="246"/>
        <v>0</v>
      </c>
      <c r="I1981" s="311">
        <f t="shared" si="243"/>
        <v>1.2</v>
      </c>
      <c r="J1981" s="1151"/>
      <c r="AL1981"/>
      <c r="AM1981"/>
      <c r="AN1981"/>
      <c r="AO1981"/>
      <c r="AP1981"/>
      <c r="AQ1981" s="333"/>
      <c r="AR1981"/>
      <c r="AS1981"/>
      <c r="AT1981"/>
      <c r="AU1981"/>
    </row>
    <row r="1982" spans="1:47" ht="12.75" customHeight="1" x14ac:dyDescent="0.35">
      <c r="A1982" s="311">
        <f>FrontPage!$N$2</f>
        <v>1</v>
      </c>
      <c r="B1982" s="311" t="str">
        <f t="shared" si="244"/>
        <v>RO3262</v>
      </c>
      <c r="C1982" s="311">
        <f t="shared" si="245"/>
        <v>202526</v>
      </c>
      <c r="D1982" s="1148" t="s">
        <v>6</v>
      </c>
      <c r="E1982" s="311">
        <v>26</v>
      </c>
      <c r="F1982" s="311" t="s">
        <v>546</v>
      </c>
      <c r="G1982" s="311">
        <f t="shared" si="242"/>
        <v>0</v>
      </c>
      <c r="H1982" s="1155">
        <f t="shared" ca="1" si="246"/>
        <v>0</v>
      </c>
      <c r="I1982" s="311">
        <f t="shared" si="243"/>
        <v>2</v>
      </c>
      <c r="J1982" s="1151"/>
      <c r="AL1982"/>
      <c r="AM1982"/>
      <c r="AN1982"/>
      <c r="AO1982"/>
      <c r="AP1982"/>
      <c r="AQ1982" s="333"/>
      <c r="AR1982"/>
      <c r="AS1982"/>
      <c r="AT1982"/>
      <c r="AU1982"/>
    </row>
    <row r="1983" spans="1:47" ht="12.75" customHeight="1" x14ac:dyDescent="0.35">
      <c r="A1983" s="311">
        <f>FrontPage!$N$2</f>
        <v>1</v>
      </c>
      <c r="B1983" s="311" t="str">
        <f t="shared" si="244"/>
        <v>RO3263</v>
      </c>
      <c r="C1983" s="311">
        <f t="shared" si="245"/>
        <v>202526</v>
      </c>
      <c r="D1983" s="1148" t="s">
        <v>6</v>
      </c>
      <c r="E1983" s="311">
        <v>26</v>
      </c>
      <c r="F1983" s="311" t="s">
        <v>549</v>
      </c>
      <c r="G1983" s="311">
        <f t="shared" si="242"/>
        <v>0</v>
      </c>
      <c r="H1983" s="1155">
        <f t="shared" ca="1" si="246"/>
        <v>0</v>
      </c>
      <c r="I1983" s="311">
        <f t="shared" si="243"/>
        <v>3</v>
      </c>
      <c r="J1983" s="1151"/>
      <c r="AL1983"/>
      <c r="AM1983"/>
      <c r="AN1983"/>
      <c r="AO1983"/>
      <c r="AP1983"/>
      <c r="AQ1983" s="333"/>
      <c r="AR1983"/>
      <c r="AS1983"/>
      <c r="AT1983"/>
      <c r="AU1983"/>
    </row>
    <row r="1984" spans="1:47" ht="12.75" customHeight="1" x14ac:dyDescent="0.35">
      <c r="A1984" s="311">
        <f>FrontPage!$N$2</f>
        <v>1</v>
      </c>
      <c r="B1984" s="311" t="str">
        <f t="shared" si="244"/>
        <v>RO3265</v>
      </c>
      <c r="C1984" s="311">
        <f t="shared" si="245"/>
        <v>202526</v>
      </c>
      <c r="D1984" s="1148" t="s">
        <v>6</v>
      </c>
      <c r="E1984" s="311">
        <v>26</v>
      </c>
      <c r="F1984" s="311" t="s">
        <v>551</v>
      </c>
      <c r="G1984" s="311">
        <f t="shared" si="242"/>
        <v>0</v>
      </c>
      <c r="H1984" s="1155">
        <f t="shared" ca="1" si="246"/>
        <v>0</v>
      </c>
      <c r="I1984" s="311">
        <f t="shared" si="243"/>
        <v>5</v>
      </c>
      <c r="J1984" s="1151"/>
      <c r="AL1984"/>
      <c r="AM1984"/>
      <c r="AN1984"/>
      <c r="AO1984"/>
      <c r="AP1984"/>
      <c r="AQ1984" s="333"/>
      <c r="AR1984"/>
      <c r="AS1984"/>
      <c r="AT1984"/>
      <c r="AU1984"/>
    </row>
    <row r="1985" spans="1:47" ht="12.75" customHeight="1" x14ac:dyDescent="0.35">
      <c r="A1985" s="311">
        <f>FrontPage!$N$2</f>
        <v>1</v>
      </c>
      <c r="B1985" s="311" t="str">
        <f t="shared" si="244"/>
        <v>RO3266.1</v>
      </c>
      <c r="C1985" s="311">
        <f t="shared" si="245"/>
        <v>202526</v>
      </c>
      <c r="D1985" s="1148" t="s">
        <v>6</v>
      </c>
      <c r="E1985" s="311">
        <v>26</v>
      </c>
      <c r="F1985" s="311" t="s">
        <v>552</v>
      </c>
      <c r="G1985" s="311">
        <f t="shared" si="242"/>
        <v>0</v>
      </c>
      <c r="H1985" s="1155">
        <f t="shared" ca="1" si="246"/>
        <v>0</v>
      </c>
      <c r="I1985" s="311">
        <f t="shared" si="243"/>
        <v>6.1</v>
      </c>
      <c r="J1985" s="1151"/>
      <c r="AL1985"/>
      <c r="AM1985"/>
      <c r="AN1985"/>
      <c r="AO1985"/>
      <c r="AP1985"/>
      <c r="AQ1985" s="333"/>
      <c r="AR1985"/>
      <c r="AS1985"/>
      <c r="AT1985"/>
      <c r="AU1985"/>
    </row>
    <row r="1986" spans="1:47" ht="12.75" customHeight="1" x14ac:dyDescent="0.35">
      <c r="A1986" s="311">
        <f>FrontPage!$N$2</f>
        <v>1</v>
      </c>
      <c r="B1986" s="311" t="str">
        <f t="shared" si="244"/>
        <v>RO3266.2</v>
      </c>
      <c r="C1986" s="311">
        <f t="shared" si="245"/>
        <v>202526</v>
      </c>
      <c r="D1986" s="1148" t="s">
        <v>6</v>
      </c>
      <c r="E1986" s="311">
        <v>26</v>
      </c>
      <c r="F1986" s="311" t="s">
        <v>553</v>
      </c>
      <c r="G1986" s="311">
        <f t="shared" si="242"/>
        <v>0</v>
      </c>
      <c r="H1986" s="1155">
        <f t="shared" ca="1" si="246"/>
        <v>0</v>
      </c>
      <c r="I1986" s="311">
        <f t="shared" si="243"/>
        <v>6.2</v>
      </c>
      <c r="J1986" s="1151"/>
      <c r="AL1986"/>
      <c r="AM1986"/>
      <c r="AN1986"/>
      <c r="AO1986"/>
      <c r="AP1986"/>
      <c r="AQ1986" s="333"/>
      <c r="AR1986"/>
      <c r="AS1986"/>
      <c r="AT1986"/>
      <c r="AU1986"/>
    </row>
    <row r="1987" spans="1:47" ht="12.75" customHeight="1" x14ac:dyDescent="0.35">
      <c r="A1987" s="311">
        <f>FrontPage!$N$2</f>
        <v>1</v>
      </c>
      <c r="B1987" s="311" t="str">
        <f t="shared" si="244"/>
        <v>RO3267</v>
      </c>
      <c r="C1987" s="311">
        <f t="shared" si="245"/>
        <v>202526</v>
      </c>
      <c r="D1987" s="1148" t="s">
        <v>6</v>
      </c>
      <c r="E1987" s="311">
        <v>26</v>
      </c>
      <c r="F1987" s="311" t="s">
        <v>554</v>
      </c>
      <c r="G1987" s="311">
        <f t="shared" si="242"/>
        <v>0</v>
      </c>
      <c r="H1987" s="1155">
        <f t="shared" ca="1" si="246"/>
        <v>0</v>
      </c>
      <c r="I1987" s="311">
        <f t="shared" si="243"/>
        <v>7</v>
      </c>
      <c r="J1987" s="1151"/>
      <c r="AL1987"/>
      <c r="AM1987"/>
      <c r="AN1987"/>
      <c r="AO1987"/>
      <c r="AP1987"/>
      <c r="AQ1987" s="333"/>
      <c r="AR1987"/>
      <c r="AS1987"/>
      <c r="AT1987"/>
      <c r="AU1987"/>
    </row>
    <row r="1988" spans="1:47" ht="12.75" customHeight="1" x14ac:dyDescent="0.35">
      <c r="A1988" s="311">
        <f>FrontPage!$N$2</f>
        <v>1</v>
      </c>
      <c r="B1988" s="311" t="str">
        <f t="shared" si="244"/>
        <v>RO3268</v>
      </c>
      <c r="C1988" s="311">
        <f t="shared" si="245"/>
        <v>202526</v>
      </c>
      <c r="D1988" s="1148" t="s">
        <v>6</v>
      </c>
      <c r="E1988" s="311">
        <v>26</v>
      </c>
      <c r="F1988" s="311" t="s">
        <v>555</v>
      </c>
      <c r="G1988" s="311">
        <f t="shared" si="242"/>
        <v>0</v>
      </c>
      <c r="H1988" s="1155">
        <f t="shared" ca="1" si="246"/>
        <v>0</v>
      </c>
      <c r="I1988" s="311">
        <f t="shared" si="243"/>
        <v>8</v>
      </c>
      <c r="J1988" s="1151"/>
      <c r="AL1988"/>
      <c r="AM1988"/>
      <c r="AN1988"/>
      <c r="AO1988"/>
      <c r="AP1988"/>
      <c r="AQ1988" s="333"/>
      <c r="AR1988"/>
      <c r="AS1988"/>
      <c r="AT1988"/>
      <c r="AU1988"/>
    </row>
    <row r="1989" spans="1:47" ht="12.75" customHeight="1" x14ac:dyDescent="0.35">
      <c r="A1989" s="311">
        <f>FrontPage!$N$2</f>
        <v>1</v>
      </c>
      <c r="B1989" s="311" t="str">
        <f t="shared" si="244"/>
        <v>RO32610</v>
      </c>
      <c r="C1989" s="311">
        <f t="shared" si="245"/>
        <v>202526</v>
      </c>
      <c r="D1989" s="1148" t="s">
        <v>6</v>
      </c>
      <c r="E1989" s="311">
        <v>26</v>
      </c>
      <c r="F1989" s="311" t="s">
        <v>557</v>
      </c>
      <c r="G1989" s="311">
        <f t="shared" si="242"/>
        <v>0</v>
      </c>
      <c r="H1989" s="1155">
        <f t="shared" ca="1" si="246"/>
        <v>0</v>
      </c>
      <c r="I1989" s="311">
        <f t="shared" si="243"/>
        <v>10</v>
      </c>
      <c r="J1989" s="1151"/>
      <c r="AL1989"/>
      <c r="AM1989"/>
      <c r="AN1989"/>
      <c r="AO1989"/>
      <c r="AP1989"/>
      <c r="AQ1989" s="333"/>
      <c r="AR1989"/>
      <c r="AS1989"/>
      <c r="AT1989"/>
      <c r="AU1989"/>
    </row>
    <row r="1990" spans="1:47" ht="12.75" customHeight="1" x14ac:dyDescent="0.35">
      <c r="A1990" s="311">
        <f>FrontPage!$N$2</f>
        <v>1</v>
      </c>
      <c r="B1990" s="311" t="str">
        <f t="shared" si="244"/>
        <v>RO32611</v>
      </c>
      <c r="C1990" s="311">
        <f t="shared" si="245"/>
        <v>202526</v>
      </c>
      <c r="D1990" s="1148" t="s">
        <v>6</v>
      </c>
      <c r="E1990" s="311">
        <v>26</v>
      </c>
      <c r="F1990" s="311" t="s">
        <v>558</v>
      </c>
      <c r="G1990" s="311">
        <f t="shared" si="242"/>
        <v>0</v>
      </c>
      <c r="H1990" s="1155">
        <f t="shared" ca="1" si="246"/>
        <v>0</v>
      </c>
      <c r="I1990" s="311">
        <f t="shared" si="243"/>
        <v>11</v>
      </c>
      <c r="J1990" s="1151"/>
      <c r="AL1990"/>
      <c r="AM1990"/>
      <c r="AN1990"/>
      <c r="AO1990"/>
      <c r="AP1990"/>
      <c r="AQ1990" s="333"/>
      <c r="AR1990"/>
      <c r="AS1990"/>
      <c r="AT1990"/>
      <c r="AU1990"/>
    </row>
    <row r="1991" spans="1:47" ht="12.75" customHeight="1" x14ac:dyDescent="0.35">
      <c r="A1991" s="311">
        <f>FrontPage!$N$2</f>
        <v>1</v>
      </c>
      <c r="B1991" s="311" t="str">
        <f t="shared" si="244"/>
        <v>RO326.51.1</v>
      </c>
      <c r="C1991" s="311">
        <f t="shared" si="245"/>
        <v>202526</v>
      </c>
      <c r="D1991" s="1148" t="s">
        <v>6</v>
      </c>
      <c r="E1991" s="311">
        <v>26.5</v>
      </c>
      <c r="F1991" s="311" t="s">
        <v>547</v>
      </c>
      <c r="G1991" s="311">
        <f t="shared" si="242"/>
        <v>0</v>
      </c>
      <c r="H1991" s="1155">
        <f t="shared" ca="1" si="246"/>
        <v>0</v>
      </c>
      <c r="I1991" s="311">
        <f t="shared" si="243"/>
        <v>1.1000000000000001</v>
      </c>
      <c r="J1991" s="1151"/>
      <c r="AL1991"/>
      <c r="AM1991"/>
      <c r="AN1991"/>
      <c r="AO1991"/>
      <c r="AP1991"/>
      <c r="AQ1991" s="333"/>
      <c r="AR1991"/>
      <c r="AS1991"/>
      <c r="AT1991"/>
      <c r="AU1991"/>
    </row>
    <row r="1992" spans="1:47" ht="12.75" customHeight="1" x14ac:dyDescent="0.35">
      <c r="A1992" s="311">
        <f>FrontPage!$N$2</f>
        <v>1</v>
      </c>
      <c r="B1992" s="311" t="str">
        <f t="shared" si="244"/>
        <v>RO326.51.2</v>
      </c>
      <c r="C1992" s="311">
        <f t="shared" si="245"/>
        <v>202526</v>
      </c>
      <c r="D1992" s="1148" t="s">
        <v>6</v>
      </c>
      <c r="E1992" s="311">
        <v>26.5</v>
      </c>
      <c r="F1992" s="311" t="s">
        <v>548</v>
      </c>
      <c r="G1992" s="311">
        <f t="shared" ref="G1992:G2055" si="247">UANumber</f>
        <v>0</v>
      </c>
      <c r="H1992" s="1155">
        <f t="shared" ca="1" si="246"/>
        <v>0</v>
      </c>
      <c r="I1992" s="311">
        <f t="shared" si="243"/>
        <v>1.2</v>
      </c>
      <c r="J1992" s="1151"/>
      <c r="AL1992"/>
      <c r="AM1992"/>
      <c r="AN1992"/>
      <c r="AO1992"/>
      <c r="AP1992"/>
      <c r="AQ1992" s="333"/>
      <c r="AR1992"/>
      <c r="AS1992"/>
      <c r="AT1992"/>
      <c r="AU1992"/>
    </row>
    <row r="1993" spans="1:47" ht="12.75" customHeight="1" x14ac:dyDescent="0.35">
      <c r="A1993" s="311">
        <f>FrontPage!$N$2</f>
        <v>1</v>
      </c>
      <c r="B1993" s="311" t="str">
        <f t="shared" si="244"/>
        <v>RO326.52</v>
      </c>
      <c r="C1993" s="311">
        <f t="shared" si="245"/>
        <v>202526</v>
      </c>
      <c r="D1993" s="1148" t="s">
        <v>6</v>
      </c>
      <c r="E1993" s="311">
        <v>26.5</v>
      </c>
      <c r="F1993" s="311" t="s">
        <v>546</v>
      </c>
      <c r="G1993" s="311">
        <f t="shared" si="247"/>
        <v>0</v>
      </c>
      <c r="H1993" s="1155">
        <f t="shared" ca="1" si="246"/>
        <v>0</v>
      </c>
      <c r="I1993" s="311">
        <f t="shared" si="243"/>
        <v>2</v>
      </c>
      <c r="J1993" s="1151"/>
      <c r="AL1993"/>
      <c r="AM1993"/>
      <c r="AN1993"/>
      <c r="AO1993"/>
      <c r="AP1993"/>
      <c r="AQ1993" s="333"/>
      <c r="AR1993"/>
      <c r="AS1993"/>
      <c r="AT1993"/>
      <c r="AU1993"/>
    </row>
    <row r="1994" spans="1:47" ht="12.75" customHeight="1" x14ac:dyDescent="0.35">
      <c r="A1994" s="311">
        <f>FrontPage!$N$2</f>
        <v>1</v>
      </c>
      <c r="B1994" s="311" t="str">
        <f t="shared" si="244"/>
        <v>RO326.53</v>
      </c>
      <c r="C1994" s="311">
        <f t="shared" si="245"/>
        <v>202526</v>
      </c>
      <c r="D1994" s="1148" t="s">
        <v>6</v>
      </c>
      <c r="E1994" s="311">
        <v>26.5</v>
      </c>
      <c r="F1994" s="311" t="s">
        <v>549</v>
      </c>
      <c r="G1994" s="311">
        <f t="shared" si="247"/>
        <v>0</v>
      </c>
      <c r="H1994" s="1155">
        <f t="shared" ca="1" si="246"/>
        <v>0</v>
      </c>
      <c r="I1994" s="311">
        <f t="shared" si="243"/>
        <v>3</v>
      </c>
      <c r="J1994" s="1151"/>
      <c r="AL1994"/>
      <c r="AM1994"/>
      <c r="AN1994"/>
      <c r="AO1994"/>
      <c r="AP1994"/>
      <c r="AQ1994" s="333"/>
      <c r="AR1994"/>
      <c r="AS1994"/>
      <c r="AT1994"/>
      <c r="AU1994"/>
    </row>
    <row r="1995" spans="1:47" ht="12.75" customHeight="1" x14ac:dyDescent="0.35">
      <c r="A1995" s="311">
        <f>FrontPage!$N$2</f>
        <v>1</v>
      </c>
      <c r="B1995" s="311" t="str">
        <f t="shared" si="244"/>
        <v>RO326.55</v>
      </c>
      <c r="C1995" s="311">
        <f t="shared" si="245"/>
        <v>202526</v>
      </c>
      <c r="D1995" s="1148" t="s">
        <v>6</v>
      </c>
      <c r="E1995" s="311">
        <v>26.5</v>
      </c>
      <c r="F1995" s="311" t="s">
        <v>551</v>
      </c>
      <c r="G1995" s="311">
        <f t="shared" si="247"/>
        <v>0</v>
      </c>
      <c r="H1995" s="1155">
        <f t="shared" ca="1" si="246"/>
        <v>0</v>
      </c>
      <c r="I1995" s="311">
        <f t="shared" si="243"/>
        <v>5</v>
      </c>
      <c r="J1995" s="1151"/>
      <c r="AL1995"/>
      <c r="AM1995"/>
      <c r="AN1995"/>
      <c r="AO1995"/>
      <c r="AP1995"/>
      <c r="AQ1995" s="333"/>
      <c r="AR1995"/>
      <c r="AS1995"/>
      <c r="AT1995"/>
      <c r="AU1995"/>
    </row>
    <row r="1996" spans="1:47" ht="12.75" customHeight="1" x14ac:dyDescent="0.35">
      <c r="A1996" s="311">
        <f>FrontPage!$N$2</f>
        <v>1</v>
      </c>
      <c r="B1996" s="311" t="str">
        <f t="shared" si="244"/>
        <v>RO326.56.1</v>
      </c>
      <c r="C1996" s="311">
        <f t="shared" si="245"/>
        <v>202526</v>
      </c>
      <c r="D1996" s="1148" t="s">
        <v>6</v>
      </c>
      <c r="E1996" s="311">
        <v>26.5</v>
      </c>
      <c r="F1996" s="311" t="s">
        <v>552</v>
      </c>
      <c r="G1996" s="311">
        <f t="shared" si="247"/>
        <v>0</v>
      </c>
      <c r="H1996" s="1155">
        <f t="shared" ca="1" si="246"/>
        <v>0</v>
      </c>
      <c r="I1996" s="311">
        <f t="shared" ref="I1996:I2059" si="248">VLOOKUP(F1996,CIndex,2,FALSE)</f>
        <v>6.1</v>
      </c>
      <c r="J1996" s="1151"/>
      <c r="AL1996"/>
      <c r="AM1996"/>
      <c r="AN1996"/>
      <c r="AO1996"/>
      <c r="AP1996"/>
      <c r="AQ1996" s="333"/>
      <c r="AR1996"/>
      <c r="AS1996"/>
      <c r="AT1996"/>
      <c r="AU1996"/>
    </row>
    <row r="1997" spans="1:47" ht="12.75" customHeight="1" x14ac:dyDescent="0.35">
      <c r="A1997" s="311">
        <f>FrontPage!$N$2</f>
        <v>1</v>
      </c>
      <c r="B1997" s="311" t="str">
        <f t="shared" si="244"/>
        <v>RO326.56.2</v>
      </c>
      <c r="C1997" s="311">
        <f t="shared" si="245"/>
        <v>202526</v>
      </c>
      <c r="D1997" s="1148" t="s">
        <v>6</v>
      </c>
      <c r="E1997" s="311">
        <v>26.5</v>
      </c>
      <c r="F1997" s="311" t="s">
        <v>553</v>
      </c>
      <c r="G1997" s="311">
        <f t="shared" si="247"/>
        <v>0</v>
      </c>
      <c r="H1997" s="1155">
        <f t="shared" ca="1" si="246"/>
        <v>0</v>
      </c>
      <c r="I1997" s="311">
        <f t="shared" si="248"/>
        <v>6.2</v>
      </c>
      <c r="J1997" s="1151"/>
      <c r="AL1997"/>
      <c r="AM1997"/>
      <c r="AN1997"/>
      <c r="AO1997"/>
      <c r="AP1997"/>
      <c r="AQ1997" s="333"/>
      <c r="AR1997"/>
      <c r="AS1997"/>
      <c r="AT1997"/>
      <c r="AU1997"/>
    </row>
    <row r="1998" spans="1:47" ht="12.75" customHeight="1" x14ac:dyDescent="0.35">
      <c r="A1998" s="311">
        <f>FrontPage!$N$2</f>
        <v>1</v>
      </c>
      <c r="B1998" s="311" t="str">
        <f t="shared" si="244"/>
        <v>RO326.57</v>
      </c>
      <c r="C1998" s="311">
        <f t="shared" si="245"/>
        <v>202526</v>
      </c>
      <c r="D1998" s="1148" t="s">
        <v>6</v>
      </c>
      <c r="E1998" s="311">
        <v>26.5</v>
      </c>
      <c r="F1998" s="311" t="s">
        <v>554</v>
      </c>
      <c r="G1998" s="311">
        <f t="shared" si="247"/>
        <v>0</v>
      </c>
      <c r="H1998" s="1155">
        <f t="shared" ca="1" si="246"/>
        <v>0</v>
      </c>
      <c r="I1998" s="311">
        <f t="shared" si="248"/>
        <v>7</v>
      </c>
      <c r="J1998" s="1151"/>
      <c r="AL1998"/>
      <c r="AM1998"/>
      <c r="AN1998"/>
      <c r="AO1998"/>
      <c r="AP1998"/>
      <c r="AQ1998" s="333"/>
      <c r="AR1998"/>
      <c r="AS1998"/>
      <c r="AT1998"/>
      <c r="AU1998"/>
    </row>
    <row r="1999" spans="1:47" ht="12.75" customHeight="1" x14ac:dyDescent="0.35">
      <c r="A1999" s="311">
        <f>FrontPage!$N$2</f>
        <v>1</v>
      </c>
      <c r="B1999" s="311" t="str">
        <f t="shared" si="244"/>
        <v>RO326.58</v>
      </c>
      <c r="C1999" s="311">
        <f t="shared" si="245"/>
        <v>202526</v>
      </c>
      <c r="D1999" s="1148" t="s">
        <v>6</v>
      </c>
      <c r="E1999" s="311">
        <v>26.5</v>
      </c>
      <c r="F1999" s="311" t="s">
        <v>555</v>
      </c>
      <c r="G1999" s="311">
        <f t="shared" si="247"/>
        <v>0</v>
      </c>
      <c r="H1999" s="1155">
        <f t="shared" ca="1" si="246"/>
        <v>0</v>
      </c>
      <c r="I1999" s="311">
        <f t="shared" si="248"/>
        <v>8</v>
      </c>
      <c r="J1999" s="1151"/>
      <c r="AL1999"/>
      <c r="AM1999"/>
      <c r="AN1999"/>
      <c r="AO1999"/>
      <c r="AP1999"/>
      <c r="AQ1999" s="333"/>
      <c r="AR1999"/>
      <c r="AS1999"/>
      <c r="AT1999"/>
      <c r="AU1999"/>
    </row>
    <row r="2000" spans="1:47" ht="12.75" customHeight="1" x14ac:dyDescent="0.35">
      <c r="A2000" s="311">
        <f>FrontPage!$N$2</f>
        <v>1</v>
      </c>
      <c r="B2000" s="311" t="str">
        <f t="shared" si="244"/>
        <v>RO326.510</v>
      </c>
      <c r="C2000" s="311">
        <f t="shared" si="245"/>
        <v>202526</v>
      </c>
      <c r="D2000" s="1148" t="s">
        <v>6</v>
      </c>
      <c r="E2000" s="311">
        <v>26.5</v>
      </c>
      <c r="F2000" s="311" t="s">
        <v>557</v>
      </c>
      <c r="G2000" s="311">
        <f t="shared" si="247"/>
        <v>0</v>
      </c>
      <c r="H2000" s="1155">
        <f t="shared" ca="1" si="246"/>
        <v>0</v>
      </c>
      <c r="I2000" s="311">
        <f t="shared" si="248"/>
        <v>10</v>
      </c>
      <c r="J2000" s="1151"/>
      <c r="AL2000"/>
      <c r="AM2000"/>
      <c r="AN2000"/>
      <c r="AO2000"/>
      <c r="AP2000"/>
      <c r="AQ2000" s="333"/>
      <c r="AR2000"/>
      <c r="AS2000"/>
      <c r="AT2000"/>
      <c r="AU2000"/>
    </row>
    <row r="2001" spans="1:47" ht="12.75" customHeight="1" x14ac:dyDescent="0.35">
      <c r="A2001" s="311">
        <f>FrontPage!$N$2</f>
        <v>1</v>
      </c>
      <c r="B2001" s="311" t="str">
        <f t="shared" si="244"/>
        <v>RO326.511</v>
      </c>
      <c r="C2001" s="311">
        <f t="shared" si="245"/>
        <v>202526</v>
      </c>
      <c r="D2001" s="1148" t="s">
        <v>6</v>
      </c>
      <c r="E2001" s="311">
        <v>26.5</v>
      </c>
      <c r="F2001" s="311" t="s">
        <v>558</v>
      </c>
      <c r="G2001" s="311">
        <f t="shared" si="247"/>
        <v>0</v>
      </c>
      <c r="H2001" s="1155">
        <f t="shared" ca="1" si="246"/>
        <v>0</v>
      </c>
      <c r="I2001" s="311">
        <f t="shared" si="248"/>
        <v>11</v>
      </c>
      <c r="J2001" s="1151"/>
      <c r="AL2001"/>
      <c r="AM2001"/>
      <c r="AN2001"/>
      <c r="AO2001"/>
      <c r="AP2001"/>
      <c r="AQ2001" s="333"/>
      <c r="AR2001"/>
      <c r="AS2001"/>
      <c r="AT2001"/>
      <c r="AU2001"/>
    </row>
    <row r="2002" spans="1:47" ht="12.75" customHeight="1" x14ac:dyDescent="0.35">
      <c r="A2002" s="311">
        <f>FrontPage!$N$2</f>
        <v>1</v>
      </c>
      <c r="B2002" s="311" t="str">
        <f t="shared" si="244"/>
        <v>RO3271.1</v>
      </c>
      <c r="C2002" s="311">
        <f t="shared" si="245"/>
        <v>202526</v>
      </c>
      <c r="D2002" s="1148" t="s">
        <v>6</v>
      </c>
      <c r="E2002" s="311">
        <v>27</v>
      </c>
      <c r="F2002" s="311" t="s">
        <v>547</v>
      </c>
      <c r="G2002" s="311">
        <f t="shared" si="247"/>
        <v>0</v>
      </c>
      <c r="H2002" s="1155">
        <f t="shared" ca="1" si="246"/>
        <v>0</v>
      </c>
      <c r="I2002" s="311">
        <f t="shared" si="248"/>
        <v>1.1000000000000001</v>
      </c>
      <c r="J2002" s="1151"/>
      <c r="AL2002"/>
      <c r="AM2002"/>
      <c r="AN2002"/>
      <c r="AO2002"/>
      <c r="AP2002"/>
      <c r="AQ2002" s="333"/>
      <c r="AR2002"/>
      <c r="AS2002"/>
      <c r="AT2002"/>
      <c r="AU2002"/>
    </row>
    <row r="2003" spans="1:47" ht="12.75" customHeight="1" x14ac:dyDescent="0.35">
      <c r="A2003" s="311">
        <f>FrontPage!$N$2</f>
        <v>1</v>
      </c>
      <c r="B2003" s="311" t="str">
        <f t="shared" si="244"/>
        <v>RO3271.2</v>
      </c>
      <c r="C2003" s="311">
        <f t="shared" si="245"/>
        <v>202526</v>
      </c>
      <c r="D2003" s="1148" t="s">
        <v>6</v>
      </c>
      <c r="E2003" s="311">
        <v>27</v>
      </c>
      <c r="F2003" s="311" t="s">
        <v>548</v>
      </c>
      <c r="G2003" s="311">
        <f t="shared" si="247"/>
        <v>0</v>
      </c>
      <c r="H2003" s="1155">
        <f t="shared" ca="1" si="246"/>
        <v>0</v>
      </c>
      <c r="I2003" s="311">
        <f t="shared" si="248"/>
        <v>1.2</v>
      </c>
      <c r="J2003" s="1151"/>
      <c r="AL2003"/>
      <c r="AM2003"/>
      <c r="AN2003"/>
      <c r="AO2003"/>
      <c r="AP2003"/>
      <c r="AQ2003" s="333"/>
      <c r="AR2003"/>
      <c r="AS2003"/>
      <c r="AT2003"/>
      <c r="AU2003"/>
    </row>
    <row r="2004" spans="1:47" ht="12.75" customHeight="1" x14ac:dyDescent="0.35">
      <c r="A2004" s="311">
        <f>FrontPage!$N$2</f>
        <v>1</v>
      </c>
      <c r="B2004" s="311" t="str">
        <f t="shared" ref="B2004:B2067" si="249">D2004&amp;E2004&amp;I2004</f>
        <v>RO3272</v>
      </c>
      <c r="C2004" s="311">
        <f t="shared" si="245"/>
        <v>202526</v>
      </c>
      <c r="D2004" s="1148" t="s">
        <v>6</v>
      </c>
      <c r="E2004" s="311">
        <v>27</v>
      </c>
      <c r="F2004" s="311" t="s">
        <v>546</v>
      </c>
      <c r="G2004" s="311">
        <f t="shared" si="247"/>
        <v>0</v>
      </c>
      <c r="H2004" s="1155">
        <f t="shared" ca="1" si="246"/>
        <v>0</v>
      </c>
      <c r="I2004" s="311">
        <f t="shared" si="248"/>
        <v>2</v>
      </c>
      <c r="J2004" s="1151"/>
      <c r="AL2004"/>
      <c r="AM2004"/>
      <c r="AN2004"/>
      <c r="AO2004"/>
      <c r="AP2004"/>
      <c r="AQ2004" s="333"/>
      <c r="AR2004"/>
      <c r="AS2004"/>
      <c r="AT2004"/>
      <c r="AU2004"/>
    </row>
    <row r="2005" spans="1:47" ht="12.75" customHeight="1" x14ac:dyDescent="0.35">
      <c r="A2005" s="311">
        <f>FrontPage!$N$2</f>
        <v>1</v>
      </c>
      <c r="B2005" s="311" t="str">
        <f t="shared" si="249"/>
        <v>RO3273</v>
      </c>
      <c r="C2005" s="311">
        <f t="shared" si="245"/>
        <v>202526</v>
      </c>
      <c r="D2005" s="1148" t="s">
        <v>6</v>
      </c>
      <c r="E2005" s="311">
        <v>27</v>
      </c>
      <c r="F2005" s="311" t="s">
        <v>549</v>
      </c>
      <c r="G2005" s="311">
        <f t="shared" si="247"/>
        <v>0</v>
      </c>
      <c r="H2005" s="1155">
        <f t="shared" ca="1" si="246"/>
        <v>0</v>
      </c>
      <c r="I2005" s="311">
        <f t="shared" si="248"/>
        <v>3</v>
      </c>
      <c r="J2005" s="1151"/>
      <c r="AL2005"/>
      <c r="AM2005"/>
      <c r="AN2005"/>
      <c r="AO2005"/>
      <c r="AP2005"/>
      <c r="AQ2005" s="333"/>
      <c r="AR2005"/>
      <c r="AS2005"/>
      <c r="AT2005"/>
      <c r="AU2005"/>
    </row>
    <row r="2006" spans="1:47" ht="12.75" customHeight="1" x14ac:dyDescent="0.35">
      <c r="A2006" s="311">
        <f>FrontPage!$N$2</f>
        <v>1</v>
      </c>
      <c r="B2006" s="311" t="str">
        <f t="shared" si="249"/>
        <v>RO3275</v>
      </c>
      <c r="C2006" s="311">
        <f t="shared" si="245"/>
        <v>202526</v>
      </c>
      <c r="D2006" s="1148" t="s">
        <v>6</v>
      </c>
      <c r="E2006" s="311">
        <v>27</v>
      </c>
      <c r="F2006" s="311" t="s">
        <v>551</v>
      </c>
      <c r="G2006" s="311">
        <f t="shared" si="247"/>
        <v>0</v>
      </c>
      <c r="H2006" s="1155">
        <f t="shared" ca="1" si="246"/>
        <v>0</v>
      </c>
      <c r="I2006" s="311">
        <f t="shared" si="248"/>
        <v>5</v>
      </c>
      <c r="J2006" s="1151"/>
      <c r="AL2006"/>
      <c r="AM2006"/>
      <c r="AN2006"/>
      <c r="AO2006"/>
      <c r="AP2006"/>
      <c r="AQ2006" s="333"/>
      <c r="AR2006"/>
      <c r="AS2006"/>
      <c r="AT2006"/>
      <c r="AU2006"/>
    </row>
    <row r="2007" spans="1:47" ht="12.75" customHeight="1" x14ac:dyDescent="0.35">
      <c r="A2007" s="311">
        <f>FrontPage!$N$2</f>
        <v>1</v>
      </c>
      <c r="B2007" s="311" t="str">
        <f t="shared" si="249"/>
        <v>RO3276.1</v>
      </c>
      <c r="C2007" s="311">
        <f t="shared" si="245"/>
        <v>202526</v>
      </c>
      <c r="D2007" s="1148" t="s">
        <v>6</v>
      </c>
      <c r="E2007" s="311">
        <v>27</v>
      </c>
      <c r="F2007" s="311" t="s">
        <v>552</v>
      </c>
      <c r="G2007" s="311">
        <f t="shared" si="247"/>
        <v>0</v>
      </c>
      <c r="H2007" s="1155">
        <f t="shared" ca="1" si="246"/>
        <v>0</v>
      </c>
      <c r="I2007" s="311">
        <f t="shared" si="248"/>
        <v>6.1</v>
      </c>
      <c r="J2007" s="1151"/>
      <c r="AL2007"/>
      <c r="AM2007"/>
      <c r="AN2007"/>
      <c r="AO2007"/>
      <c r="AP2007"/>
      <c r="AQ2007" s="333"/>
      <c r="AR2007"/>
      <c r="AS2007"/>
      <c r="AT2007"/>
      <c r="AU2007"/>
    </row>
    <row r="2008" spans="1:47" ht="12.75" customHeight="1" x14ac:dyDescent="0.35">
      <c r="A2008" s="311">
        <f>FrontPage!$N$2</f>
        <v>1</v>
      </c>
      <c r="B2008" s="311" t="str">
        <f t="shared" si="249"/>
        <v>RO3276.2</v>
      </c>
      <c r="C2008" s="311">
        <f t="shared" si="245"/>
        <v>202526</v>
      </c>
      <c r="D2008" s="1148" t="s">
        <v>6</v>
      </c>
      <c r="E2008" s="311">
        <v>27</v>
      </c>
      <c r="F2008" s="311" t="s">
        <v>553</v>
      </c>
      <c r="G2008" s="311">
        <f t="shared" si="247"/>
        <v>0</v>
      </c>
      <c r="H2008" s="1155">
        <f t="shared" ca="1" si="246"/>
        <v>0</v>
      </c>
      <c r="I2008" s="311">
        <f t="shared" si="248"/>
        <v>6.2</v>
      </c>
      <c r="J2008" s="1151"/>
      <c r="AL2008"/>
      <c r="AM2008"/>
      <c r="AN2008"/>
      <c r="AO2008"/>
      <c r="AP2008"/>
      <c r="AQ2008" s="333"/>
      <c r="AR2008"/>
      <c r="AS2008"/>
      <c r="AT2008"/>
      <c r="AU2008"/>
    </row>
    <row r="2009" spans="1:47" ht="12.75" customHeight="1" x14ac:dyDescent="0.35">
      <c r="A2009" s="311">
        <f>FrontPage!$N$2</f>
        <v>1</v>
      </c>
      <c r="B2009" s="311" t="str">
        <f t="shared" si="249"/>
        <v>RO3277</v>
      </c>
      <c r="C2009" s="311">
        <f t="shared" si="245"/>
        <v>202526</v>
      </c>
      <c r="D2009" s="1148" t="s">
        <v>6</v>
      </c>
      <c r="E2009" s="311">
        <v>27</v>
      </c>
      <c r="F2009" s="311" t="s">
        <v>554</v>
      </c>
      <c r="G2009" s="311">
        <f t="shared" si="247"/>
        <v>0</v>
      </c>
      <c r="H2009" s="1155">
        <f t="shared" ca="1" si="246"/>
        <v>0</v>
      </c>
      <c r="I2009" s="311">
        <f t="shared" si="248"/>
        <v>7</v>
      </c>
      <c r="J2009" s="1151"/>
      <c r="AL2009"/>
      <c r="AM2009"/>
      <c r="AN2009"/>
      <c r="AO2009"/>
      <c r="AP2009"/>
      <c r="AQ2009" s="333"/>
      <c r="AR2009"/>
      <c r="AS2009"/>
      <c r="AT2009"/>
      <c r="AU2009"/>
    </row>
    <row r="2010" spans="1:47" ht="12.75" customHeight="1" x14ac:dyDescent="0.35">
      <c r="A2010" s="311">
        <f>FrontPage!$N$2</f>
        <v>1</v>
      </c>
      <c r="B2010" s="311" t="str">
        <f t="shared" si="249"/>
        <v>RO3278</v>
      </c>
      <c r="C2010" s="311">
        <f t="shared" si="245"/>
        <v>202526</v>
      </c>
      <c r="D2010" s="1148" t="s">
        <v>6</v>
      </c>
      <c r="E2010" s="311">
        <v>27</v>
      </c>
      <c r="F2010" s="311" t="s">
        <v>555</v>
      </c>
      <c r="G2010" s="311">
        <f t="shared" si="247"/>
        <v>0</v>
      </c>
      <c r="H2010" s="1155">
        <f t="shared" ca="1" si="246"/>
        <v>0</v>
      </c>
      <c r="I2010" s="311">
        <f t="shared" si="248"/>
        <v>8</v>
      </c>
      <c r="J2010" s="1151"/>
      <c r="AL2010"/>
      <c r="AM2010"/>
      <c r="AN2010"/>
      <c r="AO2010"/>
      <c r="AP2010"/>
      <c r="AQ2010" s="333"/>
      <c r="AR2010"/>
      <c r="AS2010"/>
      <c r="AT2010"/>
      <c r="AU2010"/>
    </row>
    <row r="2011" spans="1:47" ht="12.75" customHeight="1" x14ac:dyDescent="0.35">
      <c r="A2011" s="311">
        <f>FrontPage!$N$2</f>
        <v>1</v>
      </c>
      <c r="B2011" s="311" t="str">
        <f t="shared" si="249"/>
        <v>RO32710</v>
      </c>
      <c r="C2011" s="311">
        <f t="shared" si="245"/>
        <v>202526</v>
      </c>
      <c r="D2011" s="1148" t="s">
        <v>6</v>
      </c>
      <c r="E2011" s="311">
        <v>27</v>
      </c>
      <c r="F2011" s="311" t="s">
        <v>557</v>
      </c>
      <c r="G2011" s="311">
        <f t="shared" si="247"/>
        <v>0</v>
      </c>
      <c r="H2011" s="1155">
        <f t="shared" ca="1" si="246"/>
        <v>0</v>
      </c>
      <c r="I2011" s="311">
        <f t="shared" si="248"/>
        <v>10</v>
      </c>
      <c r="J2011" s="1151"/>
      <c r="AL2011"/>
      <c r="AM2011"/>
      <c r="AN2011"/>
      <c r="AO2011"/>
      <c r="AP2011"/>
      <c r="AQ2011" s="333"/>
      <c r="AR2011"/>
      <c r="AS2011"/>
      <c r="AT2011"/>
      <c r="AU2011"/>
    </row>
    <row r="2012" spans="1:47" ht="12.75" customHeight="1" x14ac:dyDescent="0.35">
      <c r="A2012" s="311">
        <f>FrontPage!$N$2</f>
        <v>1</v>
      </c>
      <c r="B2012" s="311" t="str">
        <f t="shared" si="249"/>
        <v>RO32711</v>
      </c>
      <c r="C2012" s="311">
        <f t="shared" si="245"/>
        <v>202526</v>
      </c>
      <c r="D2012" s="1148" t="s">
        <v>6</v>
      </c>
      <c r="E2012" s="311">
        <v>27</v>
      </c>
      <c r="F2012" s="311" t="s">
        <v>558</v>
      </c>
      <c r="G2012" s="311">
        <f t="shared" si="247"/>
        <v>0</v>
      </c>
      <c r="H2012" s="1155">
        <f t="shared" ca="1" si="246"/>
        <v>0</v>
      </c>
      <c r="I2012" s="311">
        <f t="shared" si="248"/>
        <v>11</v>
      </c>
      <c r="J2012" s="1151"/>
      <c r="AL2012"/>
      <c r="AM2012"/>
      <c r="AN2012"/>
      <c r="AO2012"/>
      <c r="AP2012"/>
      <c r="AQ2012" s="333"/>
      <c r="AR2012"/>
      <c r="AS2012"/>
      <c r="AT2012"/>
      <c r="AU2012"/>
    </row>
    <row r="2013" spans="1:47" ht="12.75" customHeight="1" x14ac:dyDescent="0.35">
      <c r="A2013" s="311">
        <f>FrontPage!$N$2</f>
        <v>1</v>
      </c>
      <c r="B2013" s="311" t="str">
        <f t="shared" si="249"/>
        <v>RO3281.2</v>
      </c>
      <c r="C2013" s="311">
        <f t="shared" si="245"/>
        <v>202526</v>
      </c>
      <c r="D2013" s="1148" t="s">
        <v>6</v>
      </c>
      <c r="E2013" s="311">
        <v>28</v>
      </c>
      <c r="F2013" s="311" t="s">
        <v>548</v>
      </c>
      <c r="G2013" s="311">
        <f t="shared" si="247"/>
        <v>0</v>
      </c>
      <c r="H2013" s="1155">
        <f t="shared" ca="1" si="246"/>
        <v>0</v>
      </c>
      <c r="I2013" s="311">
        <f t="shared" si="248"/>
        <v>1.2</v>
      </c>
      <c r="J2013" s="1151"/>
      <c r="AL2013"/>
      <c r="AM2013"/>
      <c r="AN2013"/>
      <c r="AO2013"/>
      <c r="AP2013"/>
      <c r="AQ2013" s="333"/>
      <c r="AR2013"/>
      <c r="AS2013"/>
      <c r="AT2013"/>
      <c r="AU2013"/>
    </row>
    <row r="2014" spans="1:47" ht="12.75" customHeight="1" x14ac:dyDescent="0.35">
      <c r="A2014" s="311">
        <f>FrontPage!$N$2</f>
        <v>1</v>
      </c>
      <c r="B2014" s="311" t="str">
        <f t="shared" si="249"/>
        <v>RO3282</v>
      </c>
      <c r="C2014" s="311">
        <f t="shared" si="245"/>
        <v>202526</v>
      </c>
      <c r="D2014" s="1148" t="s">
        <v>6</v>
      </c>
      <c r="E2014" s="311">
        <v>28</v>
      </c>
      <c r="F2014" s="311" t="s">
        <v>546</v>
      </c>
      <c r="G2014" s="311">
        <f t="shared" si="247"/>
        <v>0</v>
      </c>
      <c r="H2014" s="1155">
        <f t="shared" ca="1" si="246"/>
        <v>0</v>
      </c>
      <c r="I2014" s="311">
        <f t="shared" si="248"/>
        <v>2</v>
      </c>
      <c r="J2014" s="1151"/>
      <c r="AL2014"/>
      <c r="AM2014"/>
      <c r="AN2014"/>
      <c r="AO2014"/>
      <c r="AP2014"/>
      <c r="AQ2014" s="333"/>
      <c r="AR2014"/>
      <c r="AS2014"/>
      <c r="AT2014"/>
      <c r="AU2014"/>
    </row>
    <row r="2015" spans="1:47" ht="12.75" customHeight="1" x14ac:dyDescent="0.35">
      <c r="A2015" s="311">
        <f>FrontPage!$N$2</f>
        <v>1</v>
      </c>
      <c r="B2015" s="311" t="str">
        <f t="shared" si="249"/>
        <v>RO3283</v>
      </c>
      <c r="C2015" s="311">
        <f t="shared" si="245"/>
        <v>202526</v>
      </c>
      <c r="D2015" s="1148" t="s">
        <v>6</v>
      </c>
      <c r="E2015" s="311">
        <v>28</v>
      </c>
      <c r="F2015" s="311" t="s">
        <v>549</v>
      </c>
      <c r="G2015" s="311">
        <f t="shared" si="247"/>
        <v>0</v>
      </c>
      <c r="H2015" s="1155">
        <f t="shared" ca="1" si="246"/>
        <v>0</v>
      </c>
      <c r="I2015" s="311">
        <f t="shared" si="248"/>
        <v>3</v>
      </c>
      <c r="J2015" s="1151"/>
      <c r="AL2015"/>
      <c r="AM2015"/>
      <c r="AN2015"/>
      <c r="AO2015"/>
      <c r="AP2015"/>
      <c r="AQ2015" s="333"/>
      <c r="AR2015"/>
      <c r="AS2015"/>
      <c r="AT2015"/>
      <c r="AU2015"/>
    </row>
    <row r="2016" spans="1:47" ht="12.75" customHeight="1" x14ac:dyDescent="0.35">
      <c r="A2016" s="311">
        <f>FrontPage!$N$2</f>
        <v>1</v>
      </c>
      <c r="B2016" s="311" t="str">
        <f t="shared" si="249"/>
        <v>RO3285</v>
      </c>
      <c r="C2016" s="311">
        <f t="shared" ref="C2016:C2079" si="250">year</f>
        <v>202526</v>
      </c>
      <c r="D2016" s="1148" t="s">
        <v>6</v>
      </c>
      <c r="E2016" s="311">
        <v>28</v>
      </c>
      <c r="F2016" s="311" t="s">
        <v>551</v>
      </c>
      <c r="G2016" s="311">
        <f t="shared" si="247"/>
        <v>0</v>
      </c>
      <c r="H2016" s="1155">
        <f t="shared" ca="1" si="246"/>
        <v>0</v>
      </c>
      <c r="I2016" s="311">
        <f t="shared" si="248"/>
        <v>5</v>
      </c>
      <c r="J2016" s="1151"/>
      <c r="AL2016"/>
      <c r="AM2016"/>
      <c r="AN2016"/>
      <c r="AO2016"/>
      <c r="AP2016"/>
      <c r="AQ2016" s="333"/>
      <c r="AR2016"/>
      <c r="AS2016"/>
      <c r="AT2016"/>
      <c r="AU2016"/>
    </row>
    <row r="2017" spans="1:47" ht="12.75" customHeight="1" x14ac:dyDescent="0.35">
      <c r="A2017" s="311">
        <f>FrontPage!$N$2</f>
        <v>1</v>
      </c>
      <c r="B2017" s="311" t="str">
        <f t="shared" si="249"/>
        <v>RO3286.1</v>
      </c>
      <c r="C2017" s="311">
        <f t="shared" si="250"/>
        <v>202526</v>
      </c>
      <c r="D2017" s="1148" t="s">
        <v>6</v>
      </c>
      <c r="E2017" s="311">
        <v>28</v>
      </c>
      <c r="F2017" s="311" t="s">
        <v>552</v>
      </c>
      <c r="G2017" s="311">
        <f t="shared" si="247"/>
        <v>0</v>
      </c>
      <c r="H2017" s="1155">
        <f t="shared" ca="1" si="246"/>
        <v>0</v>
      </c>
      <c r="I2017" s="311">
        <f t="shared" si="248"/>
        <v>6.1</v>
      </c>
      <c r="J2017" s="1151"/>
      <c r="AL2017"/>
      <c r="AM2017"/>
      <c r="AN2017"/>
      <c r="AO2017"/>
      <c r="AP2017"/>
      <c r="AQ2017" s="333"/>
      <c r="AR2017"/>
      <c r="AS2017"/>
      <c r="AT2017"/>
      <c r="AU2017"/>
    </row>
    <row r="2018" spans="1:47" ht="12.75" customHeight="1" x14ac:dyDescent="0.35">
      <c r="A2018" s="311">
        <f>FrontPage!$N$2</f>
        <v>1</v>
      </c>
      <c r="B2018" s="311" t="str">
        <f t="shared" si="249"/>
        <v>RO3286.2</v>
      </c>
      <c r="C2018" s="311">
        <f t="shared" si="250"/>
        <v>202526</v>
      </c>
      <c r="D2018" s="1148" t="s">
        <v>6</v>
      </c>
      <c r="E2018" s="311">
        <v>28</v>
      </c>
      <c r="F2018" s="311" t="s">
        <v>553</v>
      </c>
      <c r="G2018" s="311">
        <f t="shared" si="247"/>
        <v>0</v>
      </c>
      <c r="H2018" s="1155">
        <f t="shared" ca="1" si="246"/>
        <v>0</v>
      </c>
      <c r="I2018" s="311">
        <f t="shared" si="248"/>
        <v>6.2</v>
      </c>
      <c r="J2018" s="1151"/>
      <c r="AL2018"/>
      <c r="AM2018"/>
      <c r="AN2018"/>
      <c r="AO2018"/>
      <c r="AP2018"/>
      <c r="AQ2018" s="333"/>
      <c r="AR2018"/>
      <c r="AS2018"/>
      <c r="AT2018"/>
      <c r="AU2018"/>
    </row>
    <row r="2019" spans="1:47" ht="12.75" customHeight="1" x14ac:dyDescent="0.35">
      <c r="A2019" s="311">
        <f>FrontPage!$N$2</f>
        <v>1</v>
      </c>
      <c r="B2019" s="311" t="str">
        <f t="shared" si="249"/>
        <v>RO3287</v>
      </c>
      <c r="C2019" s="311">
        <f t="shared" si="250"/>
        <v>202526</v>
      </c>
      <c r="D2019" s="1148" t="s">
        <v>6</v>
      </c>
      <c r="E2019" s="311">
        <v>28</v>
      </c>
      <c r="F2019" s="311" t="s">
        <v>554</v>
      </c>
      <c r="G2019" s="311">
        <f t="shared" si="247"/>
        <v>0</v>
      </c>
      <c r="H2019" s="1155">
        <f t="shared" ca="1" si="246"/>
        <v>0</v>
      </c>
      <c r="I2019" s="311">
        <f t="shared" si="248"/>
        <v>7</v>
      </c>
      <c r="J2019" s="1151"/>
      <c r="AL2019"/>
      <c r="AM2019"/>
      <c r="AN2019"/>
      <c r="AO2019"/>
      <c r="AP2019"/>
      <c r="AQ2019" s="333"/>
      <c r="AR2019"/>
      <c r="AS2019"/>
      <c r="AT2019"/>
      <c r="AU2019"/>
    </row>
    <row r="2020" spans="1:47" ht="12.75" customHeight="1" x14ac:dyDescent="0.35">
      <c r="A2020" s="311">
        <f>FrontPage!$N$2</f>
        <v>1</v>
      </c>
      <c r="B2020" s="311" t="str">
        <f t="shared" si="249"/>
        <v>RO3288</v>
      </c>
      <c r="C2020" s="311">
        <f t="shared" si="250"/>
        <v>202526</v>
      </c>
      <c r="D2020" s="1148" t="s">
        <v>6</v>
      </c>
      <c r="E2020" s="311">
        <v>28</v>
      </c>
      <c r="F2020" s="311" t="s">
        <v>555</v>
      </c>
      <c r="G2020" s="311">
        <f t="shared" si="247"/>
        <v>0</v>
      </c>
      <c r="H2020" s="1155">
        <f t="shared" ca="1" si="246"/>
        <v>0</v>
      </c>
      <c r="I2020" s="311">
        <f t="shared" si="248"/>
        <v>8</v>
      </c>
      <c r="J2020" s="1151"/>
      <c r="AL2020"/>
      <c r="AM2020"/>
      <c r="AN2020"/>
      <c r="AO2020"/>
      <c r="AP2020"/>
      <c r="AQ2020" s="333"/>
      <c r="AR2020"/>
      <c r="AS2020"/>
      <c r="AT2020"/>
      <c r="AU2020"/>
    </row>
    <row r="2021" spans="1:47" ht="12.75" customHeight="1" x14ac:dyDescent="0.35">
      <c r="A2021" s="311">
        <f>FrontPage!$N$2</f>
        <v>1</v>
      </c>
      <c r="B2021" s="311" t="str">
        <f t="shared" si="249"/>
        <v>RO32810</v>
      </c>
      <c r="C2021" s="311">
        <f t="shared" si="250"/>
        <v>202526</v>
      </c>
      <c r="D2021" s="1148" t="s">
        <v>6</v>
      </c>
      <c r="E2021" s="311">
        <v>28</v>
      </c>
      <c r="F2021" s="311" t="s">
        <v>557</v>
      </c>
      <c r="G2021" s="311">
        <f t="shared" si="247"/>
        <v>0</v>
      </c>
      <c r="H2021" s="1155">
        <f t="shared" ca="1" si="246"/>
        <v>0</v>
      </c>
      <c r="I2021" s="311">
        <f t="shared" si="248"/>
        <v>10</v>
      </c>
      <c r="J2021" s="1151"/>
      <c r="AL2021"/>
      <c r="AM2021"/>
      <c r="AN2021"/>
      <c r="AO2021"/>
      <c r="AP2021"/>
      <c r="AQ2021" s="333"/>
      <c r="AR2021"/>
      <c r="AS2021"/>
      <c r="AT2021"/>
      <c r="AU2021"/>
    </row>
    <row r="2022" spans="1:47" ht="12.75" customHeight="1" x14ac:dyDescent="0.35">
      <c r="A2022" s="311">
        <f>FrontPage!$N$2</f>
        <v>1</v>
      </c>
      <c r="B2022" s="311" t="str">
        <f t="shared" si="249"/>
        <v>RO32811</v>
      </c>
      <c r="C2022" s="311">
        <f t="shared" si="250"/>
        <v>202526</v>
      </c>
      <c r="D2022" s="1148" t="s">
        <v>6</v>
      </c>
      <c r="E2022" s="311">
        <v>28</v>
      </c>
      <c r="F2022" s="311" t="s">
        <v>558</v>
      </c>
      <c r="G2022" s="311">
        <f t="shared" si="247"/>
        <v>0</v>
      </c>
      <c r="H2022" s="1155">
        <f t="shared" ca="1" si="246"/>
        <v>0</v>
      </c>
      <c r="I2022" s="311">
        <f t="shared" si="248"/>
        <v>11</v>
      </c>
      <c r="J2022" s="1151"/>
      <c r="AL2022"/>
      <c r="AM2022"/>
      <c r="AN2022"/>
      <c r="AO2022"/>
      <c r="AP2022"/>
      <c r="AQ2022" s="333"/>
      <c r="AR2022"/>
      <c r="AS2022"/>
      <c r="AT2022"/>
      <c r="AU2022"/>
    </row>
    <row r="2023" spans="1:47" ht="12.75" customHeight="1" x14ac:dyDescent="0.35">
      <c r="A2023" s="311">
        <f>FrontPage!$N$2</f>
        <v>1</v>
      </c>
      <c r="B2023" s="311" t="str">
        <f t="shared" si="249"/>
        <v>RO3291.1</v>
      </c>
      <c r="C2023" s="311">
        <f t="shared" si="250"/>
        <v>202526</v>
      </c>
      <c r="D2023" s="1148" t="s">
        <v>6</v>
      </c>
      <c r="E2023" s="311">
        <v>29</v>
      </c>
      <c r="F2023" s="311" t="s">
        <v>547</v>
      </c>
      <c r="G2023" s="311">
        <f t="shared" si="247"/>
        <v>0</v>
      </c>
      <c r="H2023" s="1155">
        <f t="shared" ca="1" si="246"/>
        <v>0</v>
      </c>
      <c r="I2023" s="311">
        <f t="shared" si="248"/>
        <v>1.1000000000000001</v>
      </c>
      <c r="J2023" s="1151"/>
      <c r="AL2023"/>
      <c r="AM2023"/>
      <c r="AN2023"/>
      <c r="AO2023"/>
      <c r="AP2023"/>
      <c r="AQ2023" s="333"/>
      <c r="AR2023"/>
      <c r="AS2023"/>
      <c r="AT2023"/>
      <c r="AU2023"/>
    </row>
    <row r="2024" spans="1:47" ht="12.75" customHeight="1" x14ac:dyDescent="0.35">
      <c r="A2024" s="311">
        <f>FrontPage!$N$2</f>
        <v>1</v>
      </c>
      <c r="B2024" s="311" t="str">
        <f t="shared" si="249"/>
        <v>RO3291.2</v>
      </c>
      <c r="C2024" s="311">
        <f t="shared" si="250"/>
        <v>202526</v>
      </c>
      <c r="D2024" s="1148" t="s">
        <v>6</v>
      </c>
      <c r="E2024" s="311">
        <v>29</v>
      </c>
      <c r="F2024" s="311" t="s">
        <v>548</v>
      </c>
      <c r="G2024" s="311">
        <f t="shared" si="247"/>
        <v>0</v>
      </c>
      <c r="H2024" s="1155">
        <f t="shared" ca="1" si="246"/>
        <v>0</v>
      </c>
      <c r="I2024" s="311">
        <f t="shared" si="248"/>
        <v>1.2</v>
      </c>
      <c r="J2024" s="1151"/>
      <c r="AL2024"/>
      <c r="AM2024"/>
      <c r="AN2024"/>
      <c r="AO2024"/>
      <c r="AP2024"/>
      <c r="AQ2024" s="333"/>
      <c r="AR2024"/>
      <c r="AS2024"/>
      <c r="AT2024"/>
      <c r="AU2024"/>
    </row>
    <row r="2025" spans="1:47" ht="12.75" customHeight="1" x14ac:dyDescent="0.35">
      <c r="A2025" s="311">
        <f>FrontPage!$N$2</f>
        <v>1</v>
      </c>
      <c r="B2025" s="311" t="str">
        <f t="shared" si="249"/>
        <v>RO3292</v>
      </c>
      <c r="C2025" s="311">
        <f t="shared" si="250"/>
        <v>202526</v>
      </c>
      <c r="D2025" s="1148" t="s">
        <v>6</v>
      </c>
      <c r="E2025" s="311">
        <v>29</v>
      </c>
      <c r="F2025" s="311" t="s">
        <v>546</v>
      </c>
      <c r="G2025" s="311">
        <f t="shared" si="247"/>
        <v>0</v>
      </c>
      <c r="H2025" s="1155">
        <f t="shared" ca="1" si="246"/>
        <v>0</v>
      </c>
      <c r="I2025" s="311">
        <f t="shared" si="248"/>
        <v>2</v>
      </c>
      <c r="J2025" s="1151"/>
      <c r="AL2025"/>
      <c r="AM2025"/>
      <c r="AN2025"/>
      <c r="AO2025"/>
      <c r="AP2025"/>
      <c r="AQ2025" s="333"/>
      <c r="AR2025"/>
      <c r="AS2025"/>
      <c r="AT2025"/>
      <c r="AU2025"/>
    </row>
    <row r="2026" spans="1:47" ht="12.75" customHeight="1" x14ac:dyDescent="0.35">
      <c r="A2026" s="311">
        <f>FrontPage!$N$2</f>
        <v>1</v>
      </c>
      <c r="B2026" s="311" t="str">
        <f t="shared" si="249"/>
        <v>RO3293</v>
      </c>
      <c r="C2026" s="311">
        <f t="shared" si="250"/>
        <v>202526</v>
      </c>
      <c r="D2026" s="1148" t="s">
        <v>6</v>
      </c>
      <c r="E2026" s="311">
        <v>29</v>
      </c>
      <c r="F2026" s="311" t="s">
        <v>549</v>
      </c>
      <c r="G2026" s="311">
        <f t="shared" si="247"/>
        <v>0</v>
      </c>
      <c r="H2026" s="1155">
        <f t="shared" ca="1" si="246"/>
        <v>0</v>
      </c>
      <c r="I2026" s="311">
        <f t="shared" si="248"/>
        <v>3</v>
      </c>
      <c r="J2026" s="1151"/>
      <c r="AL2026"/>
      <c r="AM2026"/>
      <c r="AN2026"/>
      <c r="AO2026"/>
      <c r="AP2026"/>
      <c r="AQ2026" s="333"/>
      <c r="AR2026"/>
      <c r="AS2026"/>
      <c r="AT2026"/>
      <c r="AU2026"/>
    </row>
    <row r="2027" spans="1:47" ht="12.75" customHeight="1" x14ac:dyDescent="0.35">
      <c r="A2027" s="311">
        <f>FrontPage!$N$2</f>
        <v>1</v>
      </c>
      <c r="B2027" s="311" t="str">
        <f t="shared" si="249"/>
        <v>RO3295</v>
      </c>
      <c r="C2027" s="311">
        <f t="shared" si="250"/>
        <v>202526</v>
      </c>
      <c r="D2027" s="1148" t="s">
        <v>6</v>
      </c>
      <c r="E2027" s="311">
        <v>29</v>
      </c>
      <c r="F2027" s="311" t="s">
        <v>551</v>
      </c>
      <c r="G2027" s="311">
        <f t="shared" si="247"/>
        <v>0</v>
      </c>
      <c r="H2027" s="1155">
        <f t="shared" ca="1" si="246"/>
        <v>0</v>
      </c>
      <c r="I2027" s="311">
        <f t="shared" si="248"/>
        <v>5</v>
      </c>
      <c r="J2027" s="1151"/>
      <c r="AL2027"/>
      <c r="AM2027"/>
      <c r="AN2027"/>
      <c r="AO2027"/>
      <c r="AP2027"/>
      <c r="AQ2027" s="333"/>
      <c r="AR2027"/>
      <c r="AS2027"/>
      <c r="AT2027"/>
      <c r="AU2027"/>
    </row>
    <row r="2028" spans="1:47" ht="12.75" customHeight="1" x14ac:dyDescent="0.35">
      <c r="A2028" s="311">
        <f>FrontPage!$N$2</f>
        <v>1</v>
      </c>
      <c r="B2028" s="311" t="str">
        <f t="shared" si="249"/>
        <v>RO3296.1</v>
      </c>
      <c r="C2028" s="311">
        <f t="shared" si="250"/>
        <v>202526</v>
      </c>
      <c r="D2028" s="1148" t="s">
        <v>6</v>
      </c>
      <c r="E2028" s="311">
        <v>29</v>
      </c>
      <c r="F2028" s="311" t="s">
        <v>552</v>
      </c>
      <c r="G2028" s="311">
        <f t="shared" si="247"/>
        <v>0</v>
      </c>
      <c r="H2028" s="1155">
        <f t="shared" ca="1" si="246"/>
        <v>0</v>
      </c>
      <c r="I2028" s="311">
        <f t="shared" si="248"/>
        <v>6.1</v>
      </c>
      <c r="J2028" s="1151"/>
      <c r="AL2028"/>
      <c r="AM2028"/>
      <c r="AN2028"/>
      <c r="AO2028"/>
      <c r="AP2028"/>
      <c r="AQ2028" s="333"/>
      <c r="AR2028"/>
      <c r="AS2028"/>
      <c r="AT2028"/>
      <c r="AU2028"/>
    </row>
    <row r="2029" spans="1:47" ht="12.75" customHeight="1" x14ac:dyDescent="0.35">
      <c r="A2029" s="311">
        <f>FrontPage!$N$2</f>
        <v>1</v>
      </c>
      <c r="B2029" s="311" t="str">
        <f t="shared" si="249"/>
        <v>RO3296.2</v>
      </c>
      <c r="C2029" s="311">
        <f t="shared" si="250"/>
        <v>202526</v>
      </c>
      <c r="D2029" s="1148" t="s">
        <v>6</v>
      </c>
      <c r="E2029" s="311">
        <v>29</v>
      </c>
      <c r="F2029" s="311" t="s">
        <v>553</v>
      </c>
      <c r="G2029" s="311">
        <f t="shared" si="247"/>
        <v>0</v>
      </c>
      <c r="H2029" s="1155">
        <f t="shared" ref="H2029:H2092" ca="1" si="251">IF(UANumber = 0,0,IF(VLOOKUP(E2029,INDIRECT("_"&amp;D2029),MATCH(F2029,INDIRECT("_"&amp;D2029&amp;$I$2),0),FALSE)="",0,VLOOKUP(E2029,INDIRECT("_"&amp;D2029),MATCH(F2029,INDIRECT("_"&amp;D2029&amp;$I$2),0),FALSE)))</f>
        <v>0</v>
      </c>
      <c r="I2029" s="311">
        <f t="shared" si="248"/>
        <v>6.2</v>
      </c>
      <c r="J2029" s="1151"/>
      <c r="AL2029"/>
      <c r="AM2029"/>
      <c r="AN2029"/>
      <c r="AO2029"/>
      <c r="AP2029"/>
      <c r="AQ2029" s="333"/>
      <c r="AR2029"/>
      <c r="AS2029"/>
      <c r="AT2029"/>
      <c r="AU2029"/>
    </row>
    <row r="2030" spans="1:47" ht="12.75" customHeight="1" x14ac:dyDescent="0.35">
      <c r="A2030" s="311">
        <f>FrontPage!$N$2</f>
        <v>1</v>
      </c>
      <c r="B2030" s="311" t="str">
        <f t="shared" si="249"/>
        <v>RO3297</v>
      </c>
      <c r="C2030" s="311">
        <f t="shared" si="250"/>
        <v>202526</v>
      </c>
      <c r="D2030" s="1148" t="s">
        <v>6</v>
      </c>
      <c r="E2030" s="311">
        <v>29</v>
      </c>
      <c r="F2030" s="311" t="s">
        <v>554</v>
      </c>
      <c r="G2030" s="311">
        <f t="shared" si="247"/>
        <v>0</v>
      </c>
      <c r="H2030" s="1155">
        <f t="shared" ca="1" si="251"/>
        <v>0</v>
      </c>
      <c r="I2030" s="311">
        <f t="shared" si="248"/>
        <v>7</v>
      </c>
      <c r="J2030" s="1151"/>
      <c r="AL2030"/>
      <c r="AM2030"/>
      <c r="AN2030"/>
      <c r="AO2030"/>
      <c r="AP2030"/>
      <c r="AQ2030" s="333"/>
      <c r="AR2030"/>
      <c r="AS2030"/>
      <c r="AT2030"/>
      <c r="AU2030"/>
    </row>
    <row r="2031" spans="1:47" ht="12.75" customHeight="1" x14ac:dyDescent="0.35">
      <c r="A2031" s="311">
        <f>FrontPage!$N$2</f>
        <v>1</v>
      </c>
      <c r="B2031" s="311" t="str">
        <f t="shared" si="249"/>
        <v>RO3298</v>
      </c>
      <c r="C2031" s="311">
        <f t="shared" si="250"/>
        <v>202526</v>
      </c>
      <c r="D2031" s="1148" t="s">
        <v>6</v>
      </c>
      <c r="E2031" s="311">
        <v>29</v>
      </c>
      <c r="F2031" s="311" t="s">
        <v>555</v>
      </c>
      <c r="G2031" s="311">
        <f t="shared" si="247"/>
        <v>0</v>
      </c>
      <c r="H2031" s="1155">
        <f t="shared" ca="1" si="251"/>
        <v>0</v>
      </c>
      <c r="I2031" s="311">
        <f t="shared" si="248"/>
        <v>8</v>
      </c>
      <c r="J2031" s="1151"/>
      <c r="AL2031"/>
      <c r="AM2031"/>
      <c r="AN2031"/>
      <c r="AO2031"/>
      <c r="AP2031"/>
      <c r="AQ2031" s="333"/>
      <c r="AR2031"/>
      <c r="AS2031"/>
      <c r="AT2031"/>
      <c r="AU2031"/>
    </row>
    <row r="2032" spans="1:47" ht="12.75" customHeight="1" x14ac:dyDescent="0.35">
      <c r="A2032" s="311">
        <f>FrontPage!$N$2</f>
        <v>1</v>
      </c>
      <c r="B2032" s="311" t="str">
        <f t="shared" si="249"/>
        <v>RO32910</v>
      </c>
      <c r="C2032" s="311">
        <f t="shared" si="250"/>
        <v>202526</v>
      </c>
      <c r="D2032" s="1148" t="s">
        <v>6</v>
      </c>
      <c r="E2032" s="311">
        <v>29</v>
      </c>
      <c r="F2032" s="311" t="s">
        <v>557</v>
      </c>
      <c r="G2032" s="311">
        <f t="shared" si="247"/>
        <v>0</v>
      </c>
      <c r="H2032" s="1155">
        <f t="shared" ca="1" si="251"/>
        <v>0</v>
      </c>
      <c r="I2032" s="311">
        <f t="shared" si="248"/>
        <v>10</v>
      </c>
      <c r="J2032" s="1151"/>
      <c r="AL2032"/>
      <c r="AM2032"/>
      <c r="AN2032"/>
      <c r="AO2032"/>
      <c r="AP2032"/>
      <c r="AQ2032" s="333"/>
      <c r="AR2032"/>
      <c r="AS2032"/>
      <c r="AT2032"/>
      <c r="AU2032"/>
    </row>
    <row r="2033" spans="1:47" ht="12.75" customHeight="1" x14ac:dyDescent="0.35">
      <c r="A2033" s="311">
        <f>FrontPage!$N$2</f>
        <v>1</v>
      </c>
      <c r="B2033" s="311" t="str">
        <f t="shared" si="249"/>
        <v>RO32911</v>
      </c>
      <c r="C2033" s="311">
        <f t="shared" si="250"/>
        <v>202526</v>
      </c>
      <c r="D2033" s="1148" t="s">
        <v>6</v>
      </c>
      <c r="E2033" s="311">
        <v>29</v>
      </c>
      <c r="F2033" s="311" t="s">
        <v>558</v>
      </c>
      <c r="G2033" s="311">
        <f t="shared" si="247"/>
        <v>0</v>
      </c>
      <c r="H2033" s="1155">
        <f t="shared" ca="1" si="251"/>
        <v>0</v>
      </c>
      <c r="I2033" s="311">
        <f t="shared" si="248"/>
        <v>11</v>
      </c>
      <c r="J2033" s="1151"/>
      <c r="AL2033"/>
      <c r="AM2033"/>
      <c r="AN2033"/>
      <c r="AO2033"/>
      <c r="AP2033"/>
      <c r="AQ2033" s="333"/>
      <c r="AR2033"/>
      <c r="AS2033"/>
      <c r="AT2033"/>
      <c r="AU2033"/>
    </row>
    <row r="2034" spans="1:47" ht="12.75" customHeight="1" x14ac:dyDescent="0.35">
      <c r="A2034" s="311">
        <f>FrontPage!$N$2</f>
        <v>1</v>
      </c>
      <c r="B2034" s="311" t="str">
        <f t="shared" si="249"/>
        <v>RO3301.1</v>
      </c>
      <c r="C2034" s="311">
        <f t="shared" si="250"/>
        <v>202526</v>
      </c>
      <c r="D2034" s="1148" t="s">
        <v>6</v>
      </c>
      <c r="E2034" s="311">
        <v>30</v>
      </c>
      <c r="F2034" s="311" t="s">
        <v>547</v>
      </c>
      <c r="G2034" s="311">
        <f t="shared" si="247"/>
        <v>0</v>
      </c>
      <c r="H2034" s="1155">
        <f t="shared" ca="1" si="251"/>
        <v>0</v>
      </c>
      <c r="I2034" s="311">
        <f t="shared" si="248"/>
        <v>1.1000000000000001</v>
      </c>
      <c r="J2034" s="1151"/>
      <c r="AL2034"/>
      <c r="AM2034"/>
      <c r="AN2034"/>
      <c r="AO2034"/>
      <c r="AP2034"/>
      <c r="AQ2034" s="333"/>
      <c r="AR2034"/>
      <c r="AS2034"/>
      <c r="AT2034"/>
      <c r="AU2034"/>
    </row>
    <row r="2035" spans="1:47" ht="12.75" customHeight="1" x14ac:dyDescent="0.35">
      <c r="A2035" s="311">
        <f>FrontPage!$N$2</f>
        <v>1</v>
      </c>
      <c r="B2035" s="311" t="str">
        <f t="shared" si="249"/>
        <v>RO3301.2</v>
      </c>
      <c r="C2035" s="311">
        <f t="shared" si="250"/>
        <v>202526</v>
      </c>
      <c r="D2035" s="1148" t="s">
        <v>6</v>
      </c>
      <c r="E2035" s="311">
        <v>30</v>
      </c>
      <c r="F2035" s="311" t="s">
        <v>548</v>
      </c>
      <c r="G2035" s="311">
        <f t="shared" si="247"/>
        <v>0</v>
      </c>
      <c r="H2035" s="1155">
        <f t="shared" ca="1" si="251"/>
        <v>0</v>
      </c>
      <c r="I2035" s="311">
        <f t="shared" si="248"/>
        <v>1.2</v>
      </c>
      <c r="J2035" s="1151"/>
      <c r="AL2035"/>
      <c r="AM2035"/>
      <c r="AN2035"/>
      <c r="AO2035"/>
      <c r="AP2035"/>
      <c r="AQ2035" s="333"/>
      <c r="AR2035"/>
      <c r="AS2035"/>
      <c r="AT2035"/>
      <c r="AU2035"/>
    </row>
    <row r="2036" spans="1:47" ht="12.75" customHeight="1" x14ac:dyDescent="0.35">
      <c r="A2036" s="311">
        <f>FrontPage!$N$2</f>
        <v>1</v>
      </c>
      <c r="B2036" s="311" t="str">
        <f t="shared" si="249"/>
        <v>RO3302</v>
      </c>
      <c r="C2036" s="311">
        <f t="shared" si="250"/>
        <v>202526</v>
      </c>
      <c r="D2036" s="1148" t="s">
        <v>6</v>
      </c>
      <c r="E2036" s="311">
        <v>30</v>
      </c>
      <c r="F2036" s="311" t="s">
        <v>546</v>
      </c>
      <c r="G2036" s="311">
        <f t="shared" si="247"/>
        <v>0</v>
      </c>
      <c r="H2036" s="1155">
        <f t="shared" ca="1" si="251"/>
        <v>0</v>
      </c>
      <c r="I2036" s="311">
        <f t="shared" si="248"/>
        <v>2</v>
      </c>
      <c r="J2036" s="1151"/>
      <c r="AL2036"/>
      <c r="AM2036"/>
      <c r="AN2036"/>
      <c r="AO2036"/>
      <c r="AP2036"/>
      <c r="AQ2036" s="333"/>
      <c r="AR2036"/>
      <c r="AS2036"/>
      <c r="AT2036"/>
      <c r="AU2036"/>
    </row>
    <row r="2037" spans="1:47" ht="12.75" customHeight="1" x14ac:dyDescent="0.35">
      <c r="A2037" s="311">
        <f>FrontPage!$N$2</f>
        <v>1</v>
      </c>
      <c r="B2037" s="311" t="str">
        <f t="shared" si="249"/>
        <v>RO3303</v>
      </c>
      <c r="C2037" s="311">
        <f t="shared" si="250"/>
        <v>202526</v>
      </c>
      <c r="D2037" s="1148" t="s">
        <v>6</v>
      </c>
      <c r="E2037" s="311">
        <v>30</v>
      </c>
      <c r="F2037" s="311" t="s">
        <v>549</v>
      </c>
      <c r="G2037" s="311">
        <f t="shared" si="247"/>
        <v>0</v>
      </c>
      <c r="H2037" s="1155">
        <f t="shared" ca="1" si="251"/>
        <v>0</v>
      </c>
      <c r="I2037" s="311">
        <f t="shared" si="248"/>
        <v>3</v>
      </c>
      <c r="J2037" s="1151"/>
      <c r="AL2037"/>
      <c r="AM2037"/>
      <c r="AN2037"/>
      <c r="AO2037"/>
      <c r="AP2037"/>
      <c r="AQ2037" s="333"/>
      <c r="AR2037"/>
      <c r="AS2037"/>
      <c r="AT2037"/>
      <c r="AU2037"/>
    </row>
    <row r="2038" spans="1:47" ht="12.75" customHeight="1" x14ac:dyDescent="0.35">
      <c r="A2038" s="311">
        <f>FrontPage!$N$2</f>
        <v>1</v>
      </c>
      <c r="B2038" s="311" t="str">
        <f t="shared" si="249"/>
        <v>RO3305</v>
      </c>
      <c r="C2038" s="311">
        <f t="shared" si="250"/>
        <v>202526</v>
      </c>
      <c r="D2038" s="1148" t="s">
        <v>6</v>
      </c>
      <c r="E2038" s="311">
        <v>30</v>
      </c>
      <c r="F2038" s="311" t="s">
        <v>551</v>
      </c>
      <c r="G2038" s="311">
        <f t="shared" si="247"/>
        <v>0</v>
      </c>
      <c r="H2038" s="1155">
        <f t="shared" ca="1" si="251"/>
        <v>0</v>
      </c>
      <c r="I2038" s="311">
        <f t="shared" si="248"/>
        <v>5</v>
      </c>
      <c r="J2038" s="1151"/>
      <c r="AL2038"/>
      <c r="AM2038"/>
      <c r="AN2038"/>
      <c r="AO2038"/>
      <c r="AP2038"/>
      <c r="AQ2038" s="333"/>
      <c r="AR2038"/>
      <c r="AS2038"/>
      <c r="AT2038"/>
      <c r="AU2038"/>
    </row>
    <row r="2039" spans="1:47" ht="12.75" customHeight="1" x14ac:dyDescent="0.35">
      <c r="A2039" s="311">
        <f>FrontPage!$N$2</f>
        <v>1</v>
      </c>
      <c r="B2039" s="311" t="str">
        <f t="shared" si="249"/>
        <v>RO3306.1</v>
      </c>
      <c r="C2039" s="311">
        <f t="shared" si="250"/>
        <v>202526</v>
      </c>
      <c r="D2039" s="1148" t="s">
        <v>6</v>
      </c>
      <c r="E2039" s="311">
        <v>30</v>
      </c>
      <c r="F2039" s="311" t="s">
        <v>552</v>
      </c>
      <c r="G2039" s="311">
        <f t="shared" si="247"/>
        <v>0</v>
      </c>
      <c r="H2039" s="1155">
        <f t="shared" ca="1" si="251"/>
        <v>0</v>
      </c>
      <c r="I2039" s="311">
        <f t="shared" si="248"/>
        <v>6.1</v>
      </c>
      <c r="J2039" s="1151"/>
      <c r="AL2039"/>
      <c r="AM2039"/>
      <c r="AN2039"/>
      <c r="AO2039"/>
      <c r="AP2039"/>
      <c r="AQ2039" s="333"/>
      <c r="AR2039"/>
      <c r="AS2039"/>
      <c r="AT2039"/>
      <c r="AU2039"/>
    </row>
    <row r="2040" spans="1:47" ht="12.75" customHeight="1" x14ac:dyDescent="0.35">
      <c r="A2040" s="311">
        <f>FrontPage!$N$2</f>
        <v>1</v>
      </c>
      <c r="B2040" s="311" t="str">
        <f t="shared" si="249"/>
        <v>RO3306.2</v>
      </c>
      <c r="C2040" s="311">
        <f t="shared" si="250"/>
        <v>202526</v>
      </c>
      <c r="D2040" s="1148" t="s">
        <v>6</v>
      </c>
      <c r="E2040" s="311">
        <v>30</v>
      </c>
      <c r="F2040" s="311" t="s">
        <v>553</v>
      </c>
      <c r="G2040" s="311">
        <f t="shared" si="247"/>
        <v>0</v>
      </c>
      <c r="H2040" s="1155">
        <f t="shared" ca="1" si="251"/>
        <v>0</v>
      </c>
      <c r="I2040" s="311">
        <f t="shared" si="248"/>
        <v>6.2</v>
      </c>
      <c r="J2040" s="1151"/>
      <c r="AL2040"/>
      <c r="AM2040"/>
      <c r="AN2040"/>
      <c r="AO2040"/>
      <c r="AP2040"/>
      <c r="AQ2040" s="333"/>
      <c r="AR2040"/>
      <c r="AS2040"/>
      <c r="AT2040"/>
      <c r="AU2040"/>
    </row>
    <row r="2041" spans="1:47" ht="12.75" customHeight="1" x14ac:dyDescent="0.35">
      <c r="A2041" s="311">
        <f>FrontPage!$N$2</f>
        <v>1</v>
      </c>
      <c r="B2041" s="311" t="str">
        <f t="shared" si="249"/>
        <v>RO3307</v>
      </c>
      <c r="C2041" s="311">
        <f t="shared" si="250"/>
        <v>202526</v>
      </c>
      <c r="D2041" s="1148" t="s">
        <v>6</v>
      </c>
      <c r="E2041" s="311">
        <v>30</v>
      </c>
      <c r="F2041" s="311" t="s">
        <v>554</v>
      </c>
      <c r="G2041" s="311">
        <f t="shared" si="247"/>
        <v>0</v>
      </c>
      <c r="H2041" s="1155">
        <f t="shared" ca="1" si="251"/>
        <v>0</v>
      </c>
      <c r="I2041" s="311">
        <f t="shared" si="248"/>
        <v>7</v>
      </c>
      <c r="J2041" s="1151"/>
      <c r="AL2041"/>
      <c r="AM2041"/>
      <c r="AN2041"/>
      <c r="AO2041"/>
      <c r="AP2041"/>
      <c r="AQ2041" s="333"/>
      <c r="AR2041"/>
      <c r="AS2041"/>
      <c r="AT2041"/>
      <c r="AU2041"/>
    </row>
    <row r="2042" spans="1:47" ht="12.75" customHeight="1" x14ac:dyDescent="0.35">
      <c r="A2042" s="311">
        <f>FrontPage!$N$2</f>
        <v>1</v>
      </c>
      <c r="B2042" s="311" t="str">
        <f t="shared" si="249"/>
        <v>RO3308</v>
      </c>
      <c r="C2042" s="311">
        <f t="shared" si="250"/>
        <v>202526</v>
      </c>
      <c r="D2042" s="1148" t="s">
        <v>6</v>
      </c>
      <c r="E2042" s="311">
        <v>30</v>
      </c>
      <c r="F2042" s="311" t="s">
        <v>555</v>
      </c>
      <c r="G2042" s="311">
        <f t="shared" si="247"/>
        <v>0</v>
      </c>
      <c r="H2042" s="1155">
        <f t="shared" ca="1" si="251"/>
        <v>0</v>
      </c>
      <c r="I2042" s="311">
        <f t="shared" si="248"/>
        <v>8</v>
      </c>
      <c r="J2042" s="1151"/>
      <c r="AL2042"/>
      <c r="AM2042"/>
      <c r="AN2042"/>
      <c r="AO2042"/>
      <c r="AP2042"/>
      <c r="AQ2042" s="333"/>
      <c r="AR2042"/>
      <c r="AS2042"/>
      <c r="AT2042"/>
      <c r="AU2042"/>
    </row>
    <row r="2043" spans="1:47" ht="12.75" customHeight="1" x14ac:dyDescent="0.35">
      <c r="A2043" s="311">
        <f>FrontPage!$N$2</f>
        <v>1</v>
      </c>
      <c r="B2043" s="311" t="str">
        <f t="shared" si="249"/>
        <v>RO33010</v>
      </c>
      <c r="C2043" s="311">
        <f t="shared" si="250"/>
        <v>202526</v>
      </c>
      <c r="D2043" s="1148" t="s">
        <v>6</v>
      </c>
      <c r="E2043" s="311">
        <v>30</v>
      </c>
      <c r="F2043" s="311" t="s">
        <v>557</v>
      </c>
      <c r="G2043" s="311">
        <f t="shared" si="247"/>
        <v>0</v>
      </c>
      <c r="H2043" s="1155">
        <f t="shared" ca="1" si="251"/>
        <v>0</v>
      </c>
      <c r="I2043" s="311">
        <f t="shared" si="248"/>
        <v>10</v>
      </c>
      <c r="J2043" s="1151"/>
      <c r="AL2043"/>
      <c r="AM2043"/>
      <c r="AN2043"/>
      <c r="AO2043"/>
      <c r="AP2043"/>
      <c r="AQ2043" s="333"/>
      <c r="AR2043"/>
      <c r="AS2043"/>
      <c r="AT2043"/>
      <c r="AU2043"/>
    </row>
    <row r="2044" spans="1:47" ht="12.75" customHeight="1" x14ac:dyDescent="0.35">
      <c r="A2044" s="311">
        <f>FrontPage!$N$2</f>
        <v>1</v>
      </c>
      <c r="B2044" s="311" t="str">
        <f t="shared" si="249"/>
        <v>RO33011</v>
      </c>
      <c r="C2044" s="311">
        <f t="shared" si="250"/>
        <v>202526</v>
      </c>
      <c r="D2044" s="1148" t="s">
        <v>6</v>
      </c>
      <c r="E2044" s="311">
        <v>30</v>
      </c>
      <c r="F2044" s="311" t="s">
        <v>558</v>
      </c>
      <c r="G2044" s="311">
        <f t="shared" si="247"/>
        <v>0</v>
      </c>
      <c r="H2044" s="1155">
        <f t="shared" ca="1" si="251"/>
        <v>0</v>
      </c>
      <c r="I2044" s="311">
        <f t="shared" si="248"/>
        <v>11</v>
      </c>
      <c r="J2044" s="1151"/>
      <c r="AL2044"/>
      <c r="AM2044"/>
      <c r="AN2044"/>
      <c r="AO2044"/>
      <c r="AP2044"/>
      <c r="AQ2044" s="333"/>
      <c r="AR2044"/>
      <c r="AS2044"/>
      <c r="AT2044"/>
      <c r="AU2044"/>
    </row>
    <row r="2045" spans="1:47" ht="12.75" customHeight="1" x14ac:dyDescent="0.35">
      <c r="A2045" s="311">
        <f>FrontPage!$N$2</f>
        <v>1</v>
      </c>
      <c r="B2045" s="311" t="str">
        <f t="shared" si="249"/>
        <v>RO3311.2</v>
      </c>
      <c r="C2045" s="311">
        <f t="shared" si="250"/>
        <v>202526</v>
      </c>
      <c r="D2045" s="1148" t="s">
        <v>6</v>
      </c>
      <c r="E2045" s="311">
        <v>31</v>
      </c>
      <c r="F2045" s="311" t="s">
        <v>548</v>
      </c>
      <c r="G2045" s="311">
        <f t="shared" si="247"/>
        <v>0</v>
      </c>
      <c r="H2045" s="1155">
        <f t="shared" ca="1" si="251"/>
        <v>0</v>
      </c>
      <c r="I2045" s="311">
        <f t="shared" si="248"/>
        <v>1.2</v>
      </c>
      <c r="J2045" s="1151"/>
      <c r="AL2045"/>
      <c r="AM2045"/>
      <c r="AN2045"/>
      <c r="AO2045"/>
      <c r="AP2045"/>
      <c r="AQ2045" s="333"/>
      <c r="AR2045"/>
      <c r="AS2045"/>
      <c r="AT2045"/>
      <c r="AU2045"/>
    </row>
    <row r="2046" spans="1:47" ht="12.75" customHeight="1" x14ac:dyDescent="0.35">
      <c r="A2046" s="311">
        <f>FrontPage!$N$2</f>
        <v>1</v>
      </c>
      <c r="B2046" s="311" t="str">
        <f t="shared" si="249"/>
        <v>RO3312</v>
      </c>
      <c r="C2046" s="311">
        <f t="shared" si="250"/>
        <v>202526</v>
      </c>
      <c r="D2046" s="1148" t="s">
        <v>6</v>
      </c>
      <c r="E2046" s="311">
        <v>31</v>
      </c>
      <c r="F2046" s="311" t="s">
        <v>546</v>
      </c>
      <c r="G2046" s="311">
        <f t="shared" si="247"/>
        <v>0</v>
      </c>
      <c r="H2046" s="1155">
        <f t="shared" ca="1" si="251"/>
        <v>0</v>
      </c>
      <c r="I2046" s="311">
        <f t="shared" si="248"/>
        <v>2</v>
      </c>
      <c r="J2046" s="1151"/>
      <c r="AL2046"/>
      <c r="AM2046"/>
      <c r="AN2046"/>
      <c r="AO2046"/>
      <c r="AP2046"/>
      <c r="AQ2046" s="333"/>
      <c r="AR2046"/>
      <c r="AS2046"/>
      <c r="AT2046"/>
      <c r="AU2046"/>
    </row>
    <row r="2047" spans="1:47" ht="12.75" customHeight="1" x14ac:dyDescent="0.35">
      <c r="A2047" s="311">
        <f>FrontPage!$N$2</f>
        <v>1</v>
      </c>
      <c r="B2047" s="311" t="str">
        <f t="shared" si="249"/>
        <v>RO3313</v>
      </c>
      <c r="C2047" s="311">
        <f t="shared" si="250"/>
        <v>202526</v>
      </c>
      <c r="D2047" s="1148" t="s">
        <v>6</v>
      </c>
      <c r="E2047" s="311">
        <v>31</v>
      </c>
      <c r="F2047" s="311" t="s">
        <v>549</v>
      </c>
      <c r="G2047" s="311">
        <f t="shared" si="247"/>
        <v>0</v>
      </c>
      <c r="H2047" s="1155">
        <f t="shared" ca="1" si="251"/>
        <v>0</v>
      </c>
      <c r="I2047" s="311">
        <f t="shared" si="248"/>
        <v>3</v>
      </c>
      <c r="J2047" s="1151"/>
      <c r="AL2047"/>
      <c r="AM2047"/>
      <c r="AN2047"/>
      <c r="AO2047"/>
      <c r="AP2047"/>
      <c r="AQ2047" s="333"/>
      <c r="AR2047"/>
      <c r="AS2047"/>
      <c r="AT2047"/>
      <c r="AU2047"/>
    </row>
    <row r="2048" spans="1:47" ht="12.75" customHeight="1" x14ac:dyDescent="0.35">
      <c r="A2048" s="311">
        <f>FrontPage!$N$2</f>
        <v>1</v>
      </c>
      <c r="B2048" s="311" t="str">
        <f t="shared" si="249"/>
        <v>RO3315</v>
      </c>
      <c r="C2048" s="311">
        <f t="shared" si="250"/>
        <v>202526</v>
      </c>
      <c r="D2048" s="1148" t="s">
        <v>6</v>
      </c>
      <c r="E2048" s="311">
        <v>31</v>
      </c>
      <c r="F2048" s="311" t="s">
        <v>551</v>
      </c>
      <c r="G2048" s="311">
        <f t="shared" si="247"/>
        <v>0</v>
      </c>
      <c r="H2048" s="1155">
        <f t="shared" ca="1" si="251"/>
        <v>0</v>
      </c>
      <c r="I2048" s="311">
        <f t="shared" si="248"/>
        <v>5</v>
      </c>
      <c r="J2048" s="1151"/>
      <c r="AL2048"/>
      <c r="AM2048"/>
      <c r="AN2048"/>
      <c r="AO2048"/>
      <c r="AP2048"/>
      <c r="AQ2048" s="333"/>
      <c r="AR2048"/>
      <c r="AS2048"/>
      <c r="AT2048"/>
      <c r="AU2048"/>
    </row>
    <row r="2049" spans="1:47" ht="12.75" customHeight="1" x14ac:dyDescent="0.35">
      <c r="A2049" s="311">
        <f>FrontPage!$N$2</f>
        <v>1</v>
      </c>
      <c r="B2049" s="311" t="str">
        <f t="shared" si="249"/>
        <v>RO3316.1</v>
      </c>
      <c r="C2049" s="311">
        <f t="shared" si="250"/>
        <v>202526</v>
      </c>
      <c r="D2049" s="1148" t="s">
        <v>6</v>
      </c>
      <c r="E2049" s="311">
        <v>31</v>
      </c>
      <c r="F2049" s="311" t="s">
        <v>552</v>
      </c>
      <c r="G2049" s="311">
        <f t="shared" si="247"/>
        <v>0</v>
      </c>
      <c r="H2049" s="1155">
        <f t="shared" ca="1" si="251"/>
        <v>0</v>
      </c>
      <c r="I2049" s="311">
        <f t="shared" si="248"/>
        <v>6.1</v>
      </c>
      <c r="J2049" s="1151"/>
      <c r="AL2049"/>
      <c r="AM2049"/>
      <c r="AN2049"/>
      <c r="AO2049"/>
      <c r="AP2049"/>
      <c r="AQ2049" s="333"/>
      <c r="AR2049"/>
      <c r="AS2049"/>
      <c r="AT2049"/>
      <c r="AU2049"/>
    </row>
    <row r="2050" spans="1:47" ht="12.75" customHeight="1" x14ac:dyDescent="0.35">
      <c r="A2050" s="311">
        <f>FrontPage!$N$2</f>
        <v>1</v>
      </c>
      <c r="B2050" s="311" t="str">
        <f t="shared" si="249"/>
        <v>RO3316.2</v>
      </c>
      <c r="C2050" s="311">
        <f t="shared" si="250"/>
        <v>202526</v>
      </c>
      <c r="D2050" s="1148" t="s">
        <v>6</v>
      </c>
      <c r="E2050" s="311">
        <v>31</v>
      </c>
      <c r="F2050" s="311" t="s">
        <v>553</v>
      </c>
      <c r="G2050" s="311">
        <f t="shared" si="247"/>
        <v>0</v>
      </c>
      <c r="H2050" s="1155">
        <f t="shared" ca="1" si="251"/>
        <v>0</v>
      </c>
      <c r="I2050" s="311">
        <f t="shared" si="248"/>
        <v>6.2</v>
      </c>
      <c r="J2050" s="1151"/>
      <c r="AL2050"/>
      <c r="AM2050"/>
      <c r="AN2050"/>
      <c r="AO2050"/>
      <c r="AP2050"/>
      <c r="AQ2050" s="333"/>
      <c r="AR2050"/>
      <c r="AS2050"/>
      <c r="AT2050"/>
      <c r="AU2050"/>
    </row>
    <row r="2051" spans="1:47" ht="12.75" customHeight="1" x14ac:dyDescent="0.35">
      <c r="A2051" s="311">
        <f>FrontPage!$N$2</f>
        <v>1</v>
      </c>
      <c r="B2051" s="311" t="str">
        <f t="shared" si="249"/>
        <v>RO3317</v>
      </c>
      <c r="C2051" s="311">
        <f t="shared" si="250"/>
        <v>202526</v>
      </c>
      <c r="D2051" s="1148" t="s">
        <v>6</v>
      </c>
      <c r="E2051" s="311">
        <v>31</v>
      </c>
      <c r="F2051" s="311" t="s">
        <v>554</v>
      </c>
      <c r="G2051" s="311">
        <f t="shared" si="247"/>
        <v>0</v>
      </c>
      <c r="H2051" s="1155">
        <f t="shared" ca="1" si="251"/>
        <v>0</v>
      </c>
      <c r="I2051" s="311">
        <f t="shared" si="248"/>
        <v>7</v>
      </c>
      <c r="J2051" s="1151"/>
      <c r="AL2051"/>
      <c r="AM2051"/>
      <c r="AN2051"/>
      <c r="AO2051"/>
      <c r="AP2051"/>
      <c r="AQ2051" s="333"/>
      <c r="AR2051"/>
      <c r="AS2051"/>
      <c r="AT2051"/>
      <c r="AU2051"/>
    </row>
    <row r="2052" spans="1:47" ht="12.75" customHeight="1" x14ac:dyDescent="0.35">
      <c r="A2052" s="311">
        <f>FrontPage!$N$2</f>
        <v>1</v>
      </c>
      <c r="B2052" s="311" t="str">
        <f t="shared" si="249"/>
        <v>RO3318</v>
      </c>
      <c r="C2052" s="311">
        <f t="shared" si="250"/>
        <v>202526</v>
      </c>
      <c r="D2052" s="1148" t="s">
        <v>6</v>
      </c>
      <c r="E2052" s="311">
        <v>31</v>
      </c>
      <c r="F2052" s="311" t="s">
        <v>555</v>
      </c>
      <c r="G2052" s="311">
        <f t="shared" si="247"/>
        <v>0</v>
      </c>
      <c r="H2052" s="1155">
        <f t="shared" ca="1" si="251"/>
        <v>0</v>
      </c>
      <c r="I2052" s="311">
        <f t="shared" si="248"/>
        <v>8</v>
      </c>
      <c r="J2052" s="1151"/>
      <c r="AL2052"/>
      <c r="AM2052"/>
      <c r="AN2052"/>
      <c r="AO2052"/>
      <c r="AP2052"/>
      <c r="AQ2052" s="333"/>
      <c r="AR2052"/>
      <c r="AS2052"/>
      <c r="AT2052"/>
      <c r="AU2052"/>
    </row>
    <row r="2053" spans="1:47" ht="12.75" customHeight="1" x14ac:dyDescent="0.35">
      <c r="A2053" s="311">
        <f>FrontPage!$N$2</f>
        <v>1</v>
      </c>
      <c r="B2053" s="311" t="str">
        <f t="shared" si="249"/>
        <v>RO33110</v>
      </c>
      <c r="C2053" s="311">
        <f t="shared" si="250"/>
        <v>202526</v>
      </c>
      <c r="D2053" s="1148" t="s">
        <v>6</v>
      </c>
      <c r="E2053" s="311">
        <v>31</v>
      </c>
      <c r="F2053" s="311" t="s">
        <v>557</v>
      </c>
      <c r="G2053" s="311">
        <f t="shared" si="247"/>
        <v>0</v>
      </c>
      <c r="H2053" s="1155">
        <f t="shared" ca="1" si="251"/>
        <v>0</v>
      </c>
      <c r="I2053" s="311">
        <f t="shared" si="248"/>
        <v>10</v>
      </c>
      <c r="J2053" s="1151"/>
      <c r="AL2053"/>
      <c r="AM2053"/>
      <c r="AN2053"/>
      <c r="AO2053"/>
      <c r="AP2053"/>
      <c r="AQ2053" s="333"/>
      <c r="AR2053"/>
      <c r="AS2053"/>
      <c r="AT2053"/>
      <c r="AU2053"/>
    </row>
    <row r="2054" spans="1:47" ht="12.75" customHeight="1" x14ac:dyDescent="0.35">
      <c r="A2054" s="311">
        <f>FrontPage!$N$2</f>
        <v>1</v>
      </c>
      <c r="B2054" s="311" t="str">
        <f t="shared" si="249"/>
        <v>RO33111</v>
      </c>
      <c r="C2054" s="311">
        <f t="shared" si="250"/>
        <v>202526</v>
      </c>
      <c r="D2054" s="1148" t="s">
        <v>6</v>
      </c>
      <c r="E2054" s="311">
        <v>31</v>
      </c>
      <c r="F2054" s="311" t="s">
        <v>558</v>
      </c>
      <c r="G2054" s="311">
        <f t="shared" si="247"/>
        <v>0</v>
      </c>
      <c r="H2054" s="1155">
        <f t="shared" ca="1" si="251"/>
        <v>0</v>
      </c>
      <c r="I2054" s="311">
        <f t="shared" si="248"/>
        <v>11</v>
      </c>
      <c r="J2054" s="1151"/>
      <c r="AL2054"/>
      <c r="AM2054"/>
      <c r="AN2054"/>
      <c r="AO2054"/>
      <c r="AP2054"/>
      <c r="AQ2054" s="333"/>
      <c r="AR2054"/>
      <c r="AS2054"/>
      <c r="AT2054"/>
      <c r="AU2054"/>
    </row>
    <row r="2055" spans="1:47" ht="12.75" customHeight="1" x14ac:dyDescent="0.35">
      <c r="A2055" s="311">
        <f>FrontPage!$N$2</f>
        <v>1</v>
      </c>
      <c r="B2055" s="311" t="str">
        <f t="shared" si="249"/>
        <v>RO3321.1</v>
      </c>
      <c r="C2055" s="311">
        <f t="shared" si="250"/>
        <v>202526</v>
      </c>
      <c r="D2055" s="1148" t="s">
        <v>6</v>
      </c>
      <c r="E2055" s="311">
        <v>32</v>
      </c>
      <c r="F2055" s="311" t="s">
        <v>547</v>
      </c>
      <c r="G2055" s="311">
        <f t="shared" si="247"/>
        <v>0</v>
      </c>
      <c r="H2055" s="1155">
        <f t="shared" ca="1" si="251"/>
        <v>0</v>
      </c>
      <c r="I2055" s="311">
        <f t="shared" si="248"/>
        <v>1.1000000000000001</v>
      </c>
      <c r="J2055" s="1151"/>
      <c r="AL2055"/>
      <c r="AM2055"/>
      <c r="AN2055"/>
      <c r="AO2055"/>
      <c r="AP2055"/>
      <c r="AQ2055" s="333"/>
      <c r="AR2055"/>
      <c r="AS2055"/>
      <c r="AT2055"/>
      <c r="AU2055"/>
    </row>
    <row r="2056" spans="1:47" ht="12.75" customHeight="1" x14ac:dyDescent="0.35">
      <c r="A2056" s="311">
        <f>FrontPage!$N$2</f>
        <v>1</v>
      </c>
      <c r="B2056" s="311" t="str">
        <f t="shared" si="249"/>
        <v>RO3321.2</v>
      </c>
      <c r="C2056" s="311">
        <f t="shared" si="250"/>
        <v>202526</v>
      </c>
      <c r="D2056" s="1148" t="s">
        <v>6</v>
      </c>
      <c r="E2056" s="311">
        <v>32</v>
      </c>
      <c r="F2056" s="311" t="s">
        <v>548</v>
      </c>
      <c r="G2056" s="311">
        <f t="shared" ref="G2056:G2119" si="252">UANumber</f>
        <v>0</v>
      </c>
      <c r="H2056" s="1155">
        <f t="shared" ca="1" si="251"/>
        <v>0</v>
      </c>
      <c r="I2056" s="311">
        <f t="shared" si="248"/>
        <v>1.2</v>
      </c>
      <c r="J2056" s="1151"/>
      <c r="AL2056"/>
      <c r="AM2056"/>
      <c r="AN2056"/>
      <c r="AO2056"/>
      <c r="AP2056"/>
      <c r="AQ2056" s="333"/>
      <c r="AR2056"/>
      <c r="AS2056"/>
      <c r="AT2056"/>
      <c r="AU2056"/>
    </row>
    <row r="2057" spans="1:47" ht="12.75" customHeight="1" x14ac:dyDescent="0.35">
      <c r="A2057" s="311">
        <f>FrontPage!$N$2</f>
        <v>1</v>
      </c>
      <c r="B2057" s="311" t="str">
        <f t="shared" si="249"/>
        <v>RO3322</v>
      </c>
      <c r="C2057" s="311">
        <f t="shared" si="250"/>
        <v>202526</v>
      </c>
      <c r="D2057" s="1148" t="s">
        <v>6</v>
      </c>
      <c r="E2057" s="311">
        <v>32</v>
      </c>
      <c r="F2057" s="311" t="s">
        <v>546</v>
      </c>
      <c r="G2057" s="311">
        <f t="shared" si="252"/>
        <v>0</v>
      </c>
      <c r="H2057" s="1155">
        <f t="shared" ca="1" si="251"/>
        <v>0</v>
      </c>
      <c r="I2057" s="311">
        <f t="shared" si="248"/>
        <v>2</v>
      </c>
      <c r="J2057" s="1151"/>
      <c r="AL2057"/>
      <c r="AM2057"/>
      <c r="AN2057"/>
      <c r="AO2057"/>
      <c r="AP2057"/>
      <c r="AQ2057" s="333"/>
      <c r="AR2057"/>
      <c r="AS2057"/>
      <c r="AT2057"/>
      <c r="AU2057"/>
    </row>
    <row r="2058" spans="1:47" ht="12.75" customHeight="1" x14ac:dyDescent="0.35">
      <c r="A2058" s="311">
        <f>FrontPage!$N$2</f>
        <v>1</v>
      </c>
      <c r="B2058" s="311" t="str">
        <f t="shared" si="249"/>
        <v>RO3323</v>
      </c>
      <c r="C2058" s="311">
        <f t="shared" si="250"/>
        <v>202526</v>
      </c>
      <c r="D2058" s="1148" t="s">
        <v>6</v>
      </c>
      <c r="E2058" s="311">
        <v>32</v>
      </c>
      <c r="F2058" s="311" t="s">
        <v>549</v>
      </c>
      <c r="G2058" s="311">
        <f t="shared" si="252"/>
        <v>0</v>
      </c>
      <c r="H2058" s="1155">
        <f t="shared" ca="1" si="251"/>
        <v>0</v>
      </c>
      <c r="I2058" s="311">
        <f t="shared" si="248"/>
        <v>3</v>
      </c>
      <c r="J2058" s="1151"/>
      <c r="AL2058"/>
      <c r="AM2058"/>
      <c r="AN2058"/>
      <c r="AO2058"/>
      <c r="AP2058"/>
      <c r="AQ2058" s="333"/>
      <c r="AR2058"/>
      <c r="AS2058"/>
      <c r="AT2058"/>
      <c r="AU2058"/>
    </row>
    <row r="2059" spans="1:47" ht="12.75" customHeight="1" x14ac:dyDescent="0.35">
      <c r="A2059" s="311">
        <f>FrontPage!$N$2</f>
        <v>1</v>
      </c>
      <c r="B2059" s="311" t="str">
        <f t="shared" si="249"/>
        <v>RO3325</v>
      </c>
      <c r="C2059" s="311">
        <f t="shared" si="250"/>
        <v>202526</v>
      </c>
      <c r="D2059" s="1148" t="s">
        <v>6</v>
      </c>
      <c r="E2059" s="311">
        <v>32</v>
      </c>
      <c r="F2059" s="311" t="s">
        <v>551</v>
      </c>
      <c r="G2059" s="311">
        <f t="shared" si="252"/>
        <v>0</v>
      </c>
      <c r="H2059" s="1155">
        <f t="shared" ca="1" si="251"/>
        <v>0</v>
      </c>
      <c r="I2059" s="311">
        <f t="shared" si="248"/>
        <v>5</v>
      </c>
      <c r="J2059" s="1151"/>
      <c r="AL2059"/>
      <c r="AM2059"/>
      <c r="AN2059"/>
      <c r="AO2059"/>
      <c r="AP2059"/>
      <c r="AQ2059" s="333"/>
      <c r="AR2059"/>
      <c r="AS2059"/>
      <c r="AT2059"/>
      <c r="AU2059"/>
    </row>
    <row r="2060" spans="1:47" ht="12.75" customHeight="1" x14ac:dyDescent="0.35">
      <c r="A2060" s="311">
        <f>FrontPage!$N$2</f>
        <v>1</v>
      </c>
      <c r="B2060" s="311" t="str">
        <f t="shared" si="249"/>
        <v>RO3326.1</v>
      </c>
      <c r="C2060" s="311">
        <f t="shared" si="250"/>
        <v>202526</v>
      </c>
      <c r="D2060" s="1148" t="s">
        <v>6</v>
      </c>
      <c r="E2060" s="311">
        <v>32</v>
      </c>
      <c r="F2060" s="311" t="s">
        <v>552</v>
      </c>
      <c r="G2060" s="311">
        <f t="shared" si="252"/>
        <v>0</v>
      </c>
      <c r="H2060" s="1155">
        <f t="shared" ca="1" si="251"/>
        <v>0</v>
      </c>
      <c r="I2060" s="311">
        <f t="shared" ref="I2060:I2112" si="253">VLOOKUP(F2060,CIndex,2,FALSE)</f>
        <v>6.1</v>
      </c>
      <c r="J2060" s="1151"/>
      <c r="AL2060"/>
      <c r="AM2060"/>
      <c r="AN2060"/>
      <c r="AO2060"/>
      <c r="AP2060"/>
      <c r="AQ2060" s="333"/>
      <c r="AR2060"/>
      <c r="AS2060"/>
      <c r="AT2060"/>
      <c r="AU2060"/>
    </row>
    <row r="2061" spans="1:47" ht="12.75" customHeight="1" x14ac:dyDescent="0.35">
      <c r="A2061" s="311">
        <f>FrontPage!$N$2</f>
        <v>1</v>
      </c>
      <c r="B2061" s="311" t="str">
        <f t="shared" si="249"/>
        <v>RO3326.2</v>
      </c>
      <c r="C2061" s="311">
        <f t="shared" si="250"/>
        <v>202526</v>
      </c>
      <c r="D2061" s="1148" t="s">
        <v>6</v>
      </c>
      <c r="E2061" s="311">
        <v>32</v>
      </c>
      <c r="F2061" s="311" t="s">
        <v>553</v>
      </c>
      <c r="G2061" s="311">
        <f t="shared" si="252"/>
        <v>0</v>
      </c>
      <c r="H2061" s="1155">
        <f t="shared" ca="1" si="251"/>
        <v>0</v>
      </c>
      <c r="I2061" s="311">
        <f t="shared" si="253"/>
        <v>6.2</v>
      </c>
      <c r="J2061" s="1151"/>
      <c r="AL2061"/>
      <c r="AM2061"/>
      <c r="AN2061"/>
      <c r="AO2061"/>
      <c r="AP2061"/>
      <c r="AQ2061" s="333"/>
      <c r="AR2061"/>
      <c r="AS2061"/>
      <c r="AT2061"/>
      <c r="AU2061"/>
    </row>
    <row r="2062" spans="1:47" ht="12.75" customHeight="1" x14ac:dyDescent="0.35">
      <c r="A2062" s="311">
        <f>FrontPage!$N$2</f>
        <v>1</v>
      </c>
      <c r="B2062" s="311" t="str">
        <f t="shared" si="249"/>
        <v>RO3327</v>
      </c>
      <c r="C2062" s="311">
        <f t="shared" si="250"/>
        <v>202526</v>
      </c>
      <c r="D2062" s="1148" t="s">
        <v>6</v>
      </c>
      <c r="E2062" s="311">
        <v>32</v>
      </c>
      <c r="F2062" s="311" t="s">
        <v>554</v>
      </c>
      <c r="G2062" s="311">
        <f t="shared" si="252"/>
        <v>0</v>
      </c>
      <c r="H2062" s="1155">
        <f t="shared" ca="1" si="251"/>
        <v>0</v>
      </c>
      <c r="I2062" s="311">
        <f t="shared" si="253"/>
        <v>7</v>
      </c>
      <c r="J2062" s="1151"/>
      <c r="AL2062"/>
      <c r="AM2062"/>
      <c r="AN2062"/>
      <c r="AO2062"/>
      <c r="AP2062"/>
      <c r="AQ2062" s="333"/>
      <c r="AR2062"/>
      <c r="AS2062"/>
      <c r="AT2062"/>
      <c r="AU2062"/>
    </row>
    <row r="2063" spans="1:47" ht="12.75" customHeight="1" x14ac:dyDescent="0.35">
      <c r="A2063" s="311">
        <f>FrontPage!$N$2</f>
        <v>1</v>
      </c>
      <c r="B2063" s="311" t="str">
        <f t="shared" si="249"/>
        <v>RO3328</v>
      </c>
      <c r="C2063" s="311">
        <f t="shared" si="250"/>
        <v>202526</v>
      </c>
      <c r="D2063" s="1148" t="s">
        <v>6</v>
      </c>
      <c r="E2063" s="311">
        <v>32</v>
      </c>
      <c r="F2063" s="311" t="s">
        <v>555</v>
      </c>
      <c r="G2063" s="311">
        <f t="shared" si="252"/>
        <v>0</v>
      </c>
      <c r="H2063" s="1155">
        <f t="shared" ca="1" si="251"/>
        <v>0</v>
      </c>
      <c r="I2063" s="311">
        <f t="shared" si="253"/>
        <v>8</v>
      </c>
      <c r="J2063" s="1151"/>
      <c r="AL2063"/>
      <c r="AM2063"/>
      <c r="AN2063"/>
      <c r="AO2063"/>
      <c r="AP2063"/>
      <c r="AQ2063" s="333"/>
      <c r="AR2063"/>
      <c r="AS2063"/>
      <c r="AT2063"/>
      <c r="AU2063"/>
    </row>
    <row r="2064" spans="1:47" ht="12.75" customHeight="1" x14ac:dyDescent="0.35">
      <c r="A2064" s="311">
        <f>FrontPage!$N$2</f>
        <v>1</v>
      </c>
      <c r="B2064" s="311" t="str">
        <f t="shared" si="249"/>
        <v>RO33210</v>
      </c>
      <c r="C2064" s="311">
        <f t="shared" si="250"/>
        <v>202526</v>
      </c>
      <c r="D2064" s="1148" t="s">
        <v>6</v>
      </c>
      <c r="E2064" s="311">
        <v>32</v>
      </c>
      <c r="F2064" s="311" t="s">
        <v>557</v>
      </c>
      <c r="G2064" s="311">
        <f t="shared" si="252"/>
        <v>0</v>
      </c>
      <c r="H2064" s="1155">
        <f t="shared" ca="1" si="251"/>
        <v>0</v>
      </c>
      <c r="I2064" s="311">
        <f t="shared" si="253"/>
        <v>10</v>
      </c>
      <c r="J2064" s="1151"/>
      <c r="AL2064"/>
      <c r="AM2064"/>
      <c r="AN2064"/>
      <c r="AO2064"/>
      <c r="AP2064"/>
      <c r="AQ2064" s="333"/>
      <c r="AR2064"/>
      <c r="AS2064"/>
      <c r="AT2064"/>
      <c r="AU2064"/>
    </row>
    <row r="2065" spans="1:47" ht="12.75" customHeight="1" x14ac:dyDescent="0.35">
      <c r="A2065" s="311">
        <f>FrontPage!$N$2</f>
        <v>1</v>
      </c>
      <c r="B2065" s="311" t="str">
        <f t="shared" si="249"/>
        <v>RO33211</v>
      </c>
      <c r="C2065" s="311">
        <f t="shared" si="250"/>
        <v>202526</v>
      </c>
      <c r="D2065" s="1148" t="s">
        <v>6</v>
      </c>
      <c r="E2065" s="311">
        <v>32</v>
      </c>
      <c r="F2065" s="311" t="s">
        <v>558</v>
      </c>
      <c r="G2065" s="311">
        <f t="shared" si="252"/>
        <v>0</v>
      </c>
      <c r="H2065" s="1155">
        <f t="shared" ca="1" si="251"/>
        <v>0</v>
      </c>
      <c r="I2065" s="311">
        <f t="shared" si="253"/>
        <v>11</v>
      </c>
      <c r="J2065" s="1151"/>
      <c r="AL2065"/>
      <c r="AM2065"/>
      <c r="AN2065"/>
      <c r="AO2065"/>
      <c r="AP2065"/>
      <c r="AQ2065" s="333"/>
      <c r="AR2065"/>
      <c r="AS2065"/>
      <c r="AT2065"/>
      <c r="AU2065"/>
    </row>
    <row r="2066" spans="1:47" ht="12.75" customHeight="1" x14ac:dyDescent="0.35">
      <c r="A2066" s="311">
        <f>FrontPage!$N$2</f>
        <v>1</v>
      </c>
      <c r="B2066" s="311" t="str">
        <f t="shared" si="249"/>
        <v>RO3331.1</v>
      </c>
      <c r="C2066" s="311">
        <f t="shared" si="250"/>
        <v>202526</v>
      </c>
      <c r="D2066" s="1148" t="s">
        <v>6</v>
      </c>
      <c r="E2066" s="311">
        <v>33</v>
      </c>
      <c r="F2066" s="311" t="s">
        <v>547</v>
      </c>
      <c r="G2066" s="311">
        <f t="shared" si="252"/>
        <v>0</v>
      </c>
      <c r="H2066" s="1155">
        <f t="shared" ca="1" si="251"/>
        <v>0</v>
      </c>
      <c r="I2066" s="311">
        <f t="shared" si="253"/>
        <v>1.1000000000000001</v>
      </c>
      <c r="J2066" s="1151"/>
      <c r="AL2066"/>
      <c r="AM2066"/>
      <c r="AN2066"/>
      <c r="AO2066"/>
      <c r="AP2066"/>
      <c r="AQ2066" s="333"/>
      <c r="AR2066"/>
      <c r="AS2066"/>
      <c r="AT2066"/>
      <c r="AU2066"/>
    </row>
    <row r="2067" spans="1:47" ht="12.75" customHeight="1" x14ac:dyDescent="0.35">
      <c r="A2067" s="311">
        <f>FrontPage!$N$2</f>
        <v>1</v>
      </c>
      <c r="B2067" s="311" t="str">
        <f t="shared" si="249"/>
        <v>RO3331.2</v>
      </c>
      <c r="C2067" s="311">
        <f t="shared" si="250"/>
        <v>202526</v>
      </c>
      <c r="D2067" s="1148" t="s">
        <v>6</v>
      </c>
      <c r="E2067" s="311">
        <v>33</v>
      </c>
      <c r="F2067" s="311" t="s">
        <v>548</v>
      </c>
      <c r="G2067" s="311">
        <f t="shared" si="252"/>
        <v>0</v>
      </c>
      <c r="H2067" s="1155">
        <f t="shared" ca="1" si="251"/>
        <v>0</v>
      </c>
      <c r="I2067" s="311">
        <f t="shared" si="253"/>
        <v>1.2</v>
      </c>
      <c r="J2067" s="1151"/>
      <c r="AL2067"/>
      <c r="AM2067"/>
      <c r="AN2067"/>
      <c r="AO2067"/>
      <c r="AP2067"/>
      <c r="AQ2067" s="333"/>
      <c r="AR2067"/>
      <c r="AS2067"/>
      <c r="AT2067"/>
      <c r="AU2067"/>
    </row>
    <row r="2068" spans="1:47" ht="12.75" customHeight="1" x14ac:dyDescent="0.35">
      <c r="A2068" s="311">
        <f>FrontPage!$N$2</f>
        <v>1</v>
      </c>
      <c r="B2068" s="311" t="str">
        <f t="shared" ref="B2068:B2120" si="254">D2068&amp;E2068&amp;I2068</f>
        <v>RO3332</v>
      </c>
      <c r="C2068" s="311">
        <f t="shared" si="250"/>
        <v>202526</v>
      </c>
      <c r="D2068" s="1148" t="s">
        <v>6</v>
      </c>
      <c r="E2068" s="311">
        <v>33</v>
      </c>
      <c r="F2068" s="311" t="s">
        <v>546</v>
      </c>
      <c r="G2068" s="311">
        <f t="shared" si="252"/>
        <v>0</v>
      </c>
      <c r="H2068" s="1155">
        <f t="shared" ca="1" si="251"/>
        <v>0</v>
      </c>
      <c r="I2068" s="311">
        <f t="shared" si="253"/>
        <v>2</v>
      </c>
      <c r="J2068" s="1151"/>
      <c r="AL2068"/>
      <c r="AM2068"/>
      <c r="AN2068"/>
      <c r="AO2068"/>
      <c r="AP2068"/>
      <c r="AQ2068" s="333"/>
      <c r="AR2068"/>
      <c r="AS2068"/>
      <c r="AT2068"/>
      <c r="AU2068"/>
    </row>
    <row r="2069" spans="1:47" ht="12.75" customHeight="1" x14ac:dyDescent="0.35">
      <c r="A2069" s="311">
        <f>FrontPage!$N$2</f>
        <v>1</v>
      </c>
      <c r="B2069" s="311" t="str">
        <f t="shared" si="254"/>
        <v>RO3333</v>
      </c>
      <c r="C2069" s="311">
        <f t="shared" si="250"/>
        <v>202526</v>
      </c>
      <c r="D2069" s="1148" t="s">
        <v>6</v>
      </c>
      <c r="E2069" s="311">
        <v>33</v>
      </c>
      <c r="F2069" s="311" t="s">
        <v>549</v>
      </c>
      <c r="G2069" s="311">
        <f t="shared" si="252"/>
        <v>0</v>
      </c>
      <c r="H2069" s="1155">
        <f t="shared" ca="1" si="251"/>
        <v>0</v>
      </c>
      <c r="I2069" s="311">
        <f t="shared" si="253"/>
        <v>3</v>
      </c>
      <c r="J2069" s="1151"/>
      <c r="AL2069"/>
      <c r="AM2069"/>
      <c r="AN2069"/>
      <c r="AO2069"/>
      <c r="AP2069"/>
      <c r="AQ2069" s="333"/>
      <c r="AR2069"/>
      <c r="AS2069"/>
      <c r="AT2069"/>
      <c r="AU2069"/>
    </row>
    <row r="2070" spans="1:47" ht="12.75" customHeight="1" x14ac:dyDescent="0.35">
      <c r="A2070" s="311">
        <f>FrontPage!$N$2</f>
        <v>1</v>
      </c>
      <c r="B2070" s="311" t="str">
        <f t="shared" si="254"/>
        <v>RO3335</v>
      </c>
      <c r="C2070" s="311">
        <f t="shared" si="250"/>
        <v>202526</v>
      </c>
      <c r="D2070" s="1148" t="s">
        <v>6</v>
      </c>
      <c r="E2070" s="311">
        <v>33</v>
      </c>
      <c r="F2070" s="311" t="s">
        <v>551</v>
      </c>
      <c r="G2070" s="311">
        <f t="shared" si="252"/>
        <v>0</v>
      </c>
      <c r="H2070" s="1155">
        <f t="shared" ca="1" si="251"/>
        <v>0</v>
      </c>
      <c r="I2070" s="311">
        <f t="shared" si="253"/>
        <v>5</v>
      </c>
      <c r="J2070" s="1151"/>
      <c r="AL2070"/>
      <c r="AM2070"/>
      <c r="AN2070"/>
      <c r="AO2070"/>
      <c r="AP2070"/>
      <c r="AQ2070" s="333"/>
      <c r="AR2070"/>
      <c r="AS2070"/>
      <c r="AT2070"/>
      <c r="AU2070"/>
    </row>
    <row r="2071" spans="1:47" ht="12.75" customHeight="1" x14ac:dyDescent="0.35">
      <c r="A2071" s="311">
        <f>FrontPage!$N$2</f>
        <v>1</v>
      </c>
      <c r="B2071" s="311" t="str">
        <f t="shared" si="254"/>
        <v>RO3336.1</v>
      </c>
      <c r="C2071" s="311">
        <f t="shared" si="250"/>
        <v>202526</v>
      </c>
      <c r="D2071" s="1148" t="s">
        <v>6</v>
      </c>
      <c r="E2071" s="311">
        <v>33</v>
      </c>
      <c r="F2071" s="311" t="s">
        <v>552</v>
      </c>
      <c r="G2071" s="311">
        <f t="shared" si="252"/>
        <v>0</v>
      </c>
      <c r="H2071" s="1155">
        <f t="shared" ca="1" si="251"/>
        <v>0</v>
      </c>
      <c r="I2071" s="311">
        <f t="shared" si="253"/>
        <v>6.1</v>
      </c>
      <c r="J2071" s="1151"/>
      <c r="AL2071"/>
      <c r="AM2071"/>
      <c r="AN2071"/>
      <c r="AO2071"/>
      <c r="AP2071"/>
      <c r="AQ2071" s="333"/>
      <c r="AR2071"/>
      <c r="AS2071"/>
      <c r="AT2071"/>
      <c r="AU2071"/>
    </row>
    <row r="2072" spans="1:47" ht="12.75" customHeight="1" x14ac:dyDescent="0.35">
      <c r="A2072" s="311">
        <f>FrontPage!$N$2</f>
        <v>1</v>
      </c>
      <c r="B2072" s="311" t="str">
        <f t="shared" si="254"/>
        <v>RO3336.2</v>
      </c>
      <c r="C2072" s="311">
        <f t="shared" si="250"/>
        <v>202526</v>
      </c>
      <c r="D2072" s="1148" t="s">
        <v>6</v>
      </c>
      <c r="E2072" s="311">
        <v>33</v>
      </c>
      <c r="F2072" s="311" t="s">
        <v>553</v>
      </c>
      <c r="G2072" s="311">
        <f t="shared" si="252"/>
        <v>0</v>
      </c>
      <c r="H2072" s="1155">
        <f t="shared" ca="1" si="251"/>
        <v>0</v>
      </c>
      <c r="I2072" s="311">
        <f t="shared" si="253"/>
        <v>6.2</v>
      </c>
      <c r="J2072" s="1151"/>
      <c r="AL2072"/>
      <c r="AM2072"/>
      <c r="AN2072"/>
      <c r="AO2072"/>
      <c r="AP2072"/>
      <c r="AQ2072" s="333"/>
      <c r="AR2072"/>
      <c r="AS2072"/>
      <c r="AT2072"/>
      <c r="AU2072"/>
    </row>
    <row r="2073" spans="1:47" ht="12.75" customHeight="1" x14ac:dyDescent="0.35">
      <c r="A2073" s="311">
        <f>FrontPage!$N$2</f>
        <v>1</v>
      </c>
      <c r="B2073" s="311" t="str">
        <f t="shared" si="254"/>
        <v>RO3337</v>
      </c>
      <c r="C2073" s="311">
        <f t="shared" si="250"/>
        <v>202526</v>
      </c>
      <c r="D2073" s="1148" t="s">
        <v>6</v>
      </c>
      <c r="E2073" s="311">
        <v>33</v>
      </c>
      <c r="F2073" s="311" t="s">
        <v>554</v>
      </c>
      <c r="G2073" s="311">
        <f t="shared" si="252"/>
        <v>0</v>
      </c>
      <c r="H2073" s="1155">
        <f t="shared" ca="1" si="251"/>
        <v>0</v>
      </c>
      <c r="I2073" s="311">
        <f t="shared" si="253"/>
        <v>7</v>
      </c>
      <c r="J2073" s="1151"/>
      <c r="AL2073"/>
      <c r="AM2073"/>
      <c r="AN2073"/>
      <c r="AO2073"/>
      <c r="AP2073"/>
      <c r="AQ2073" s="333"/>
      <c r="AR2073"/>
      <c r="AS2073"/>
      <c r="AT2073"/>
      <c r="AU2073"/>
    </row>
    <row r="2074" spans="1:47" ht="12.75" customHeight="1" x14ac:dyDescent="0.35">
      <c r="A2074" s="311">
        <f>FrontPage!$N$2</f>
        <v>1</v>
      </c>
      <c r="B2074" s="311" t="str">
        <f t="shared" si="254"/>
        <v>RO3338</v>
      </c>
      <c r="C2074" s="311">
        <f t="shared" si="250"/>
        <v>202526</v>
      </c>
      <c r="D2074" s="1148" t="s">
        <v>6</v>
      </c>
      <c r="E2074" s="311">
        <v>33</v>
      </c>
      <c r="F2074" s="311" t="s">
        <v>555</v>
      </c>
      <c r="G2074" s="311">
        <f t="shared" si="252"/>
        <v>0</v>
      </c>
      <c r="H2074" s="1155">
        <f t="shared" ca="1" si="251"/>
        <v>0</v>
      </c>
      <c r="I2074" s="311">
        <f t="shared" si="253"/>
        <v>8</v>
      </c>
      <c r="J2074" s="1151"/>
      <c r="AL2074"/>
      <c r="AM2074"/>
      <c r="AN2074"/>
      <c r="AO2074"/>
      <c r="AP2074"/>
      <c r="AQ2074" s="333"/>
      <c r="AR2074"/>
      <c r="AS2074"/>
      <c r="AT2074"/>
      <c r="AU2074"/>
    </row>
    <row r="2075" spans="1:47" ht="12.75" customHeight="1" x14ac:dyDescent="0.35">
      <c r="A2075" s="311">
        <f>FrontPage!$N$2</f>
        <v>1</v>
      </c>
      <c r="B2075" s="311" t="str">
        <f t="shared" si="254"/>
        <v>RO33310</v>
      </c>
      <c r="C2075" s="311">
        <f t="shared" si="250"/>
        <v>202526</v>
      </c>
      <c r="D2075" s="1148" t="s">
        <v>6</v>
      </c>
      <c r="E2075" s="311">
        <v>33</v>
      </c>
      <c r="F2075" s="311" t="s">
        <v>557</v>
      </c>
      <c r="G2075" s="311">
        <f t="shared" si="252"/>
        <v>0</v>
      </c>
      <c r="H2075" s="1155">
        <f t="shared" ca="1" si="251"/>
        <v>0</v>
      </c>
      <c r="I2075" s="311">
        <f t="shared" si="253"/>
        <v>10</v>
      </c>
      <c r="J2075" s="1151"/>
      <c r="AL2075"/>
      <c r="AM2075"/>
      <c r="AN2075"/>
      <c r="AO2075"/>
      <c r="AP2075"/>
      <c r="AQ2075" s="333"/>
      <c r="AR2075"/>
      <c r="AS2075"/>
      <c r="AT2075"/>
      <c r="AU2075"/>
    </row>
    <row r="2076" spans="1:47" ht="12.75" customHeight="1" x14ac:dyDescent="0.35">
      <c r="A2076" s="311">
        <f>FrontPage!$N$2</f>
        <v>1</v>
      </c>
      <c r="B2076" s="311" t="str">
        <f t="shared" si="254"/>
        <v>RO33311</v>
      </c>
      <c r="C2076" s="311">
        <f t="shared" si="250"/>
        <v>202526</v>
      </c>
      <c r="D2076" s="1148" t="s">
        <v>6</v>
      </c>
      <c r="E2076" s="311">
        <v>33</v>
      </c>
      <c r="F2076" s="311" t="s">
        <v>558</v>
      </c>
      <c r="G2076" s="311">
        <f t="shared" si="252"/>
        <v>0</v>
      </c>
      <c r="H2076" s="1155">
        <f t="shared" ca="1" si="251"/>
        <v>0</v>
      </c>
      <c r="I2076" s="311">
        <f t="shared" si="253"/>
        <v>11</v>
      </c>
      <c r="J2076" s="1151"/>
      <c r="AL2076"/>
      <c r="AM2076"/>
      <c r="AN2076"/>
      <c r="AO2076"/>
      <c r="AP2076"/>
      <c r="AQ2076" s="333"/>
      <c r="AR2076"/>
      <c r="AS2076"/>
      <c r="AT2076"/>
      <c r="AU2076"/>
    </row>
    <row r="2077" spans="1:47" ht="12.75" customHeight="1" x14ac:dyDescent="0.35">
      <c r="A2077" s="311">
        <f>FrontPage!$N$2</f>
        <v>1</v>
      </c>
      <c r="B2077" s="311" t="str">
        <f t="shared" si="254"/>
        <v>RO3341.1</v>
      </c>
      <c r="C2077" s="311">
        <f t="shared" si="250"/>
        <v>202526</v>
      </c>
      <c r="D2077" s="1148" t="s">
        <v>6</v>
      </c>
      <c r="E2077" s="311">
        <v>34</v>
      </c>
      <c r="F2077" s="311" t="s">
        <v>547</v>
      </c>
      <c r="G2077" s="311">
        <f t="shared" si="252"/>
        <v>0</v>
      </c>
      <c r="H2077" s="1155">
        <f t="shared" ca="1" si="251"/>
        <v>0</v>
      </c>
      <c r="I2077" s="311">
        <f t="shared" si="253"/>
        <v>1.1000000000000001</v>
      </c>
      <c r="J2077" s="1151"/>
      <c r="AL2077"/>
      <c r="AM2077"/>
      <c r="AN2077"/>
      <c r="AO2077"/>
      <c r="AP2077"/>
      <c r="AQ2077" s="333"/>
      <c r="AR2077"/>
      <c r="AS2077"/>
      <c r="AT2077"/>
      <c r="AU2077"/>
    </row>
    <row r="2078" spans="1:47" ht="12.75" customHeight="1" x14ac:dyDescent="0.35">
      <c r="A2078" s="311">
        <f>FrontPage!$N$2</f>
        <v>1</v>
      </c>
      <c r="B2078" s="311" t="str">
        <f t="shared" si="254"/>
        <v>RO3341.2</v>
      </c>
      <c r="C2078" s="311">
        <f t="shared" si="250"/>
        <v>202526</v>
      </c>
      <c r="D2078" s="1148" t="s">
        <v>6</v>
      </c>
      <c r="E2078" s="311">
        <v>34</v>
      </c>
      <c r="F2078" s="311" t="s">
        <v>548</v>
      </c>
      <c r="G2078" s="311">
        <f t="shared" si="252"/>
        <v>0</v>
      </c>
      <c r="H2078" s="1155">
        <f t="shared" ca="1" si="251"/>
        <v>0</v>
      </c>
      <c r="I2078" s="311">
        <f t="shared" si="253"/>
        <v>1.2</v>
      </c>
      <c r="J2078" s="1151"/>
      <c r="AL2078"/>
      <c r="AM2078"/>
      <c r="AN2078"/>
      <c r="AO2078"/>
      <c r="AP2078"/>
      <c r="AQ2078" s="333"/>
      <c r="AR2078"/>
      <c r="AS2078"/>
      <c r="AT2078"/>
      <c r="AU2078"/>
    </row>
    <row r="2079" spans="1:47" ht="12.75" customHeight="1" x14ac:dyDescent="0.35">
      <c r="A2079" s="311">
        <f>FrontPage!$N$2</f>
        <v>1</v>
      </c>
      <c r="B2079" s="311" t="str">
        <f t="shared" si="254"/>
        <v>RO3342</v>
      </c>
      <c r="C2079" s="311">
        <f t="shared" si="250"/>
        <v>202526</v>
      </c>
      <c r="D2079" s="1148" t="s">
        <v>6</v>
      </c>
      <c r="E2079" s="311">
        <v>34</v>
      </c>
      <c r="F2079" s="311" t="s">
        <v>546</v>
      </c>
      <c r="G2079" s="311">
        <f t="shared" si="252"/>
        <v>0</v>
      </c>
      <c r="H2079" s="1155">
        <f t="shared" ca="1" si="251"/>
        <v>0</v>
      </c>
      <c r="I2079" s="311">
        <f t="shared" si="253"/>
        <v>2</v>
      </c>
      <c r="J2079" s="1151"/>
      <c r="AL2079"/>
      <c r="AM2079"/>
      <c r="AN2079"/>
      <c r="AO2079"/>
      <c r="AP2079"/>
      <c r="AQ2079" s="333"/>
      <c r="AR2079"/>
      <c r="AS2079"/>
      <c r="AT2079"/>
      <c r="AU2079"/>
    </row>
    <row r="2080" spans="1:47" ht="12.75" customHeight="1" x14ac:dyDescent="0.35">
      <c r="A2080" s="311">
        <f>FrontPage!$N$2</f>
        <v>1</v>
      </c>
      <c r="B2080" s="311" t="str">
        <f t="shared" si="254"/>
        <v>RO3343</v>
      </c>
      <c r="C2080" s="311">
        <f t="shared" ref="C2080:C2142" si="255">year</f>
        <v>202526</v>
      </c>
      <c r="D2080" s="1148" t="s">
        <v>6</v>
      </c>
      <c r="E2080" s="311">
        <v>34</v>
      </c>
      <c r="F2080" s="311" t="s">
        <v>549</v>
      </c>
      <c r="G2080" s="311">
        <f t="shared" si="252"/>
        <v>0</v>
      </c>
      <c r="H2080" s="1155">
        <f t="shared" ca="1" si="251"/>
        <v>0</v>
      </c>
      <c r="I2080" s="311">
        <f t="shared" si="253"/>
        <v>3</v>
      </c>
      <c r="J2080" s="1151"/>
      <c r="AL2080"/>
      <c r="AM2080"/>
      <c r="AN2080"/>
      <c r="AO2080"/>
      <c r="AP2080"/>
      <c r="AQ2080" s="333"/>
      <c r="AR2080"/>
      <c r="AS2080"/>
      <c r="AT2080"/>
      <c r="AU2080"/>
    </row>
    <row r="2081" spans="1:47" ht="12.75" customHeight="1" x14ac:dyDescent="0.35">
      <c r="A2081" s="311">
        <f>FrontPage!$N$2</f>
        <v>1</v>
      </c>
      <c r="B2081" s="311" t="str">
        <f t="shared" si="254"/>
        <v>RO3345</v>
      </c>
      <c r="C2081" s="311">
        <f t="shared" si="255"/>
        <v>202526</v>
      </c>
      <c r="D2081" s="1148" t="s">
        <v>6</v>
      </c>
      <c r="E2081" s="311">
        <v>34</v>
      </c>
      <c r="F2081" s="311" t="s">
        <v>551</v>
      </c>
      <c r="G2081" s="311">
        <f t="shared" si="252"/>
        <v>0</v>
      </c>
      <c r="H2081" s="1155">
        <f t="shared" ca="1" si="251"/>
        <v>0</v>
      </c>
      <c r="I2081" s="311">
        <f t="shared" si="253"/>
        <v>5</v>
      </c>
      <c r="J2081" s="1151"/>
      <c r="AL2081"/>
      <c r="AM2081"/>
      <c r="AN2081"/>
      <c r="AO2081"/>
      <c r="AP2081"/>
      <c r="AQ2081" s="333"/>
      <c r="AR2081"/>
      <c r="AS2081"/>
      <c r="AT2081"/>
      <c r="AU2081"/>
    </row>
    <row r="2082" spans="1:47" ht="12.75" customHeight="1" x14ac:dyDescent="0.35">
      <c r="A2082" s="311">
        <f>FrontPage!$N$2</f>
        <v>1</v>
      </c>
      <c r="B2082" s="311" t="str">
        <f t="shared" si="254"/>
        <v>RO3346.1</v>
      </c>
      <c r="C2082" s="311">
        <f t="shared" si="255"/>
        <v>202526</v>
      </c>
      <c r="D2082" s="1148" t="s">
        <v>6</v>
      </c>
      <c r="E2082" s="311">
        <v>34</v>
      </c>
      <c r="F2082" s="311" t="s">
        <v>552</v>
      </c>
      <c r="G2082" s="311">
        <f t="shared" si="252"/>
        <v>0</v>
      </c>
      <c r="H2082" s="1155">
        <f t="shared" ca="1" si="251"/>
        <v>0</v>
      </c>
      <c r="I2082" s="311">
        <f t="shared" si="253"/>
        <v>6.1</v>
      </c>
      <c r="J2082" s="1151"/>
      <c r="AL2082"/>
      <c r="AM2082"/>
      <c r="AN2082"/>
      <c r="AO2082"/>
      <c r="AP2082"/>
      <c r="AQ2082" s="333"/>
      <c r="AR2082"/>
      <c r="AS2082"/>
      <c r="AT2082"/>
      <c r="AU2082"/>
    </row>
    <row r="2083" spans="1:47" ht="12.75" customHeight="1" x14ac:dyDescent="0.35">
      <c r="A2083" s="311">
        <f>FrontPage!$N$2</f>
        <v>1</v>
      </c>
      <c r="B2083" s="311" t="str">
        <f t="shared" si="254"/>
        <v>RO3346.2</v>
      </c>
      <c r="C2083" s="311">
        <f t="shared" si="255"/>
        <v>202526</v>
      </c>
      <c r="D2083" s="1148" t="s">
        <v>6</v>
      </c>
      <c r="E2083" s="311">
        <v>34</v>
      </c>
      <c r="F2083" s="311" t="s">
        <v>553</v>
      </c>
      <c r="G2083" s="311">
        <f t="shared" si="252"/>
        <v>0</v>
      </c>
      <c r="H2083" s="1155">
        <f t="shared" ca="1" si="251"/>
        <v>0</v>
      </c>
      <c r="I2083" s="311">
        <f t="shared" si="253"/>
        <v>6.2</v>
      </c>
      <c r="J2083" s="1151"/>
      <c r="AL2083"/>
      <c r="AM2083"/>
      <c r="AN2083"/>
      <c r="AO2083"/>
      <c r="AP2083"/>
      <c r="AQ2083" s="333"/>
      <c r="AR2083"/>
      <c r="AS2083"/>
      <c r="AT2083"/>
      <c r="AU2083"/>
    </row>
    <row r="2084" spans="1:47" ht="12.75" customHeight="1" x14ac:dyDescent="0.35">
      <c r="A2084" s="311">
        <f>FrontPage!$N$2</f>
        <v>1</v>
      </c>
      <c r="B2084" s="311" t="str">
        <f t="shared" si="254"/>
        <v>RO3347</v>
      </c>
      <c r="C2084" s="311">
        <f t="shared" si="255"/>
        <v>202526</v>
      </c>
      <c r="D2084" s="1148" t="s">
        <v>6</v>
      </c>
      <c r="E2084" s="311">
        <v>34</v>
      </c>
      <c r="F2084" s="311" t="s">
        <v>554</v>
      </c>
      <c r="G2084" s="311">
        <f t="shared" si="252"/>
        <v>0</v>
      </c>
      <c r="H2084" s="1155">
        <f t="shared" ca="1" si="251"/>
        <v>0</v>
      </c>
      <c r="I2084" s="311">
        <f t="shared" si="253"/>
        <v>7</v>
      </c>
      <c r="J2084" s="1151"/>
      <c r="AL2084"/>
      <c r="AM2084"/>
      <c r="AN2084"/>
      <c r="AO2084"/>
      <c r="AP2084"/>
      <c r="AQ2084" s="333"/>
      <c r="AR2084"/>
      <c r="AS2084"/>
      <c r="AT2084"/>
      <c r="AU2084"/>
    </row>
    <row r="2085" spans="1:47" ht="12.75" customHeight="1" x14ac:dyDescent="0.35">
      <c r="A2085" s="311">
        <f>FrontPage!$N$2</f>
        <v>1</v>
      </c>
      <c r="B2085" s="311" t="str">
        <f t="shared" si="254"/>
        <v>RO3348</v>
      </c>
      <c r="C2085" s="311">
        <f t="shared" si="255"/>
        <v>202526</v>
      </c>
      <c r="D2085" s="1148" t="s">
        <v>6</v>
      </c>
      <c r="E2085" s="311">
        <v>34</v>
      </c>
      <c r="F2085" s="311" t="s">
        <v>555</v>
      </c>
      <c r="G2085" s="311">
        <f t="shared" si="252"/>
        <v>0</v>
      </c>
      <c r="H2085" s="1155">
        <f t="shared" ca="1" si="251"/>
        <v>0</v>
      </c>
      <c r="I2085" s="311">
        <f t="shared" si="253"/>
        <v>8</v>
      </c>
      <c r="J2085" s="1151"/>
      <c r="AL2085"/>
      <c r="AM2085"/>
      <c r="AN2085"/>
      <c r="AO2085"/>
      <c r="AP2085"/>
      <c r="AQ2085" s="333"/>
      <c r="AR2085"/>
      <c r="AS2085"/>
      <c r="AT2085"/>
      <c r="AU2085"/>
    </row>
    <row r="2086" spans="1:47" ht="12.75" customHeight="1" x14ac:dyDescent="0.35">
      <c r="A2086" s="311">
        <f>FrontPage!$N$2</f>
        <v>1</v>
      </c>
      <c r="B2086" s="311" t="str">
        <f t="shared" si="254"/>
        <v>RO33410</v>
      </c>
      <c r="C2086" s="311">
        <f t="shared" si="255"/>
        <v>202526</v>
      </c>
      <c r="D2086" s="1148" t="s">
        <v>6</v>
      </c>
      <c r="E2086" s="311">
        <v>34</v>
      </c>
      <c r="F2086" s="311" t="s">
        <v>557</v>
      </c>
      <c r="G2086" s="311">
        <f t="shared" si="252"/>
        <v>0</v>
      </c>
      <c r="H2086" s="1155">
        <f t="shared" ca="1" si="251"/>
        <v>0</v>
      </c>
      <c r="I2086" s="311">
        <f t="shared" si="253"/>
        <v>10</v>
      </c>
      <c r="J2086" s="1151"/>
      <c r="AL2086"/>
      <c r="AM2086"/>
      <c r="AN2086"/>
      <c r="AO2086"/>
      <c r="AP2086"/>
      <c r="AQ2086" s="333"/>
      <c r="AR2086"/>
      <c r="AS2086"/>
      <c r="AT2086"/>
      <c r="AU2086"/>
    </row>
    <row r="2087" spans="1:47" ht="12.75" customHeight="1" x14ac:dyDescent="0.35">
      <c r="A2087" s="311">
        <f>FrontPage!$N$2</f>
        <v>1</v>
      </c>
      <c r="B2087" s="311" t="str">
        <f t="shared" si="254"/>
        <v>RO33411</v>
      </c>
      <c r="C2087" s="311">
        <f t="shared" si="255"/>
        <v>202526</v>
      </c>
      <c r="D2087" s="1148" t="s">
        <v>6</v>
      </c>
      <c r="E2087" s="311">
        <v>34</v>
      </c>
      <c r="F2087" s="311" t="s">
        <v>558</v>
      </c>
      <c r="G2087" s="311">
        <f t="shared" si="252"/>
        <v>0</v>
      </c>
      <c r="H2087" s="1155">
        <f t="shared" ca="1" si="251"/>
        <v>0</v>
      </c>
      <c r="I2087" s="311">
        <f t="shared" si="253"/>
        <v>11</v>
      </c>
      <c r="J2087" s="1151"/>
      <c r="AL2087"/>
      <c r="AM2087"/>
      <c r="AN2087"/>
      <c r="AO2087"/>
      <c r="AP2087"/>
      <c r="AQ2087" s="333"/>
      <c r="AR2087"/>
      <c r="AS2087"/>
      <c r="AT2087"/>
      <c r="AU2087"/>
    </row>
    <row r="2088" spans="1:47" ht="12.75" customHeight="1" x14ac:dyDescent="0.35">
      <c r="A2088" s="311">
        <f>FrontPage!$N$2</f>
        <v>1</v>
      </c>
      <c r="B2088" s="311" t="str">
        <f t="shared" si="254"/>
        <v>RO3351.1</v>
      </c>
      <c r="C2088" s="311">
        <f t="shared" si="255"/>
        <v>202526</v>
      </c>
      <c r="D2088" s="1148" t="s">
        <v>6</v>
      </c>
      <c r="E2088" s="311">
        <v>35</v>
      </c>
      <c r="F2088" s="311" t="s">
        <v>547</v>
      </c>
      <c r="G2088" s="311">
        <f t="shared" si="252"/>
        <v>0</v>
      </c>
      <c r="H2088" s="1155">
        <f t="shared" ca="1" si="251"/>
        <v>0</v>
      </c>
      <c r="I2088" s="311">
        <f t="shared" si="253"/>
        <v>1.1000000000000001</v>
      </c>
      <c r="J2088" s="1151"/>
      <c r="AL2088"/>
      <c r="AM2088"/>
      <c r="AN2088"/>
      <c r="AO2088"/>
      <c r="AP2088"/>
      <c r="AQ2088" s="333"/>
      <c r="AR2088"/>
      <c r="AS2088"/>
      <c r="AT2088"/>
      <c r="AU2088"/>
    </row>
    <row r="2089" spans="1:47" ht="12.75" customHeight="1" x14ac:dyDescent="0.35">
      <c r="A2089" s="311">
        <f>FrontPage!$N$2</f>
        <v>1</v>
      </c>
      <c r="B2089" s="311" t="str">
        <f t="shared" si="254"/>
        <v>RO3351.2</v>
      </c>
      <c r="C2089" s="311">
        <f t="shared" si="255"/>
        <v>202526</v>
      </c>
      <c r="D2089" s="1148" t="s">
        <v>6</v>
      </c>
      <c r="E2089" s="311">
        <v>35</v>
      </c>
      <c r="F2089" s="311" t="s">
        <v>548</v>
      </c>
      <c r="G2089" s="311">
        <f t="shared" si="252"/>
        <v>0</v>
      </c>
      <c r="H2089" s="1155">
        <f t="shared" ca="1" si="251"/>
        <v>0</v>
      </c>
      <c r="I2089" s="311">
        <f t="shared" si="253"/>
        <v>1.2</v>
      </c>
      <c r="J2089" s="1151"/>
      <c r="AL2089"/>
      <c r="AM2089"/>
      <c r="AN2089"/>
      <c r="AO2089"/>
      <c r="AP2089"/>
      <c r="AQ2089" s="333"/>
      <c r="AR2089"/>
      <c r="AS2089"/>
      <c r="AT2089"/>
      <c r="AU2089"/>
    </row>
    <row r="2090" spans="1:47" ht="12.75" customHeight="1" x14ac:dyDescent="0.35">
      <c r="A2090" s="311">
        <f>FrontPage!$N$2</f>
        <v>1</v>
      </c>
      <c r="B2090" s="311" t="str">
        <f t="shared" si="254"/>
        <v>RO3352</v>
      </c>
      <c r="C2090" s="311">
        <f t="shared" si="255"/>
        <v>202526</v>
      </c>
      <c r="D2090" s="1148" t="s">
        <v>6</v>
      </c>
      <c r="E2090" s="311">
        <v>35</v>
      </c>
      <c r="F2090" s="311" t="s">
        <v>546</v>
      </c>
      <c r="G2090" s="311">
        <f t="shared" si="252"/>
        <v>0</v>
      </c>
      <c r="H2090" s="1155">
        <f t="shared" ca="1" si="251"/>
        <v>0</v>
      </c>
      <c r="I2090" s="311">
        <f t="shared" si="253"/>
        <v>2</v>
      </c>
      <c r="J2090" s="1151"/>
      <c r="AL2090"/>
      <c r="AM2090"/>
      <c r="AN2090"/>
      <c r="AO2090"/>
      <c r="AP2090"/>
      <c r="AQ2090" s="333"/>
      <c r="AR2090"/>
      <c r="AS2090"/>
      <c r="AT2090"/>
      <c r="AU2090"/>
    </row>
    <row r="2091" spans="1:47" ht="12.75" customHeight="1" x14ac:dyDescent="0.35">
      <c r="A2091" s="311">
        <f>FrontPage!$N$2</f>
        <v>1</v>
      </c>
      <c r="B2091" s="311" t="str">
        <f t="shared" si="254"/>
        <v>RO3353</v>
      </c>
      <c r="C2091" s="311">
        <f t="shared" si="255"/>
        <v>202526</v>
      </c>
      <c r="D2091" s="1148" t="s">
        <v>6</v>
      </c>
      <c r="E2091" s="311">
        <v>35</v>
      </c>
      <c r="F2091" s="311" t="s">
        <v>549</v>
      </c>
      <c r="G2091" s="311">
        <f t="shared" si="252"/>
        <v>0</v>
      </c>
      <c r="H2091" s="1155">
        <f t="shared" ca="1" si="251"/>
        <v>0</v>
      </c>
      <c r="I2091" s="311">
        <f t="shared" si="253"/>
        <v>3</v>
      </c>
      <c r="J2091" s="1151"/>
      <c r="AL2091"/>
      <c r="AM2091"/>
      <c r="AN2091"/>
      <c r="AO2091"/>
      <c r="AP2091"/>
      <c r="AQ2091" s="333"/>
      <c r="AR2091"/>
      <c r="AS2091"/>
      <c r="AT2091"/>
      <c r="AU2091"/>
    </row>
    <row r="2092" spans="1:47" ht="12.75" customHeight="1" x14ac:dyDescent="0.35">
      <c r="A2092" s="311">
        <f>FrontPage!$N$2</f>
        <v>1</v>
      </c>
      <c r="B2092" s="311" t="str">
        <f t="shared" si="254"/>
        <v>RO3355</v>
      </c>
      <c r="C2092" s="311">
        <f t="shared" si="255"/>
        <v>202526</v>
      </c>
      <c r="D2092" s="1148" t="s">
        <v>6</v>
      </c>
      <c r="E2092" s="311">
        <v>35</v>
      </c>
      <c r="F2092" s="311" t="s">
        <v>551</v>
      </c>
      <c r="G2092" s="311">
        <f t="shared" si="252"/>
        <v>0</v>
      </c>
      <c r="H2092" s="1155">
        <f t="shared" ca="1" si="251"/>
        <v>0</v>
      </c>
      <c r="I2092" s="311">
        <f t="shared" si="253"/>
        <v>5</v>
      </c>
      <c r="J2092" s="1151"/>
      <c r="AL2092"/>
      <c r="AM2092"/>
      <c r="AN2092"/>
      <c r="AO2092"/>
      <c r="AP2092"/>
      <c r="AQ2092" s="333"/>
      <c r="AR2092"/>
      <c r="AS2092"/>
      <c r="AT2092"/>
      <c r="AU2092"/>
    </row>
    <row r="2093" spans="1:47" ht="12.75" customHeight="1" x14ac:dyDescent="0.35">
      <c r="A2093" s="311">
        <f>FrontPage!$N$2</f>
        <v>1</v>
      </c>
      <c r="B2093" s="311" t="str">
        <f t="shared" si="254"/>
        <v>RO3356.1</v>
      </c>
      <c r="C2093" s="311">
        <f t="shared" si="255"/>
        <v>202526</v>
      </c>
      <c r="D2093" s="1148" t="s">
        <v>6</v>
      </c>
      <c r="E2093" s="311">
        <v>35</v>
      </c>
      <c r="F2093" s="311" t="s">
        <v>552</v>
      </c>
      <c r="G2093" s="311">
        <f t="shared" si="252"/>
        <v>0</v>
      </c>
      <c r="H2093" s="1155">
        <f t="shared" ref="H2093:H2156" ca="1" si="256">IF(UANumber = 0,0,IF(VLOOKUP(E2093,INDIRECT("_"&amp;D2093),MATCH(F2093,INDIRECT("_"&amp;D2093&amp;$I$2),0),FALSE)="",0,VLOOKUP(E2093,INDIRECT("_"&amp;D2093),MATCH(F2093,INDIRECT("_"&amp;D2093&amp;$I$2),0),FALSE)))</f>
        <v>0</v>
      </c>
      <c r="I2093" s="311">
        <f t="shared" si="253"/>
        <v>6.1</v>
      </c>
      <c r="J2093" s="1151"/>
      <c r="AL2093"/>
      <c r="AM2093"/>
      <c r="AN2093"/>
      <c r="AO2093"/>
      <c r="AP2093"/>
      <c r="AQ2093" s="333"/>
      <c r="AR2093"/>
      <c r="AS2093"/>
      <c r="AT2093"/>
      <c r="AU2093"/>
    </row>
    <row r="2094" spans="1:47" ht="12.75" customHeight="1" x14ac:dyDescent="0.35">
      <c r="A2094" s="311">
        <f>FrontPage!$N$2</f>
        <v>1</v>
      </c>
      <c r="B2094" s="311" t="str">
        <f t="shared" si="254"/>
        <v>RO3356.2</v>
      </c>
      <c r="C2094" s="311">
        <f t="shared" si="255"/>
        <v>202526</v>
      </c>
      <c r="D2094" s="1148" t="s">
        <v>6</v>
      </c>
      <c r="E2094" s="311">
        <v>35</v>
      </c>
      <c r="F2094" s="311" t="s">
        <v>553</v>
      </c>
      <c r="G2094" s="311">
        <f t="shared" si="252"/>
        <v>0</v>
      </c>
      <c r="H2094" s="1155">
        <f t="shared" ca="1" si="256"/>
        <v>0</v>
      </c>
      <c r="I2094" s="311">
        <f t="shared" si="253"/>
        <v>6.2</v>
      </c>
      <c r="J2094" s="1151"/>
      <c r="AL2094"/>
      <c r="AM2094"/>
      <c r="AN2094"/>
      <c r="AO2094"/>
      <c r="AP2094"/>
      <c r="AQ2094" s="333"/>
      <c r="AR2094"/>
      <c r="AS2094"/>
      <c r="AT2094"/>
      <c r="AU2094"/>
    </row>
    <row r="2095" spans="1:47" ht="12.75" customHeight="1" x14ac:dyDescent="0.35">
      <c r="A2095" s="311">
        <f>FrontPage!$N$2</f>
        <v>1</v>
      </c>
      <c r="B2095" s="311" t="str">
        <f t="shared" si="254"/>
        <v>RO3357</v>
      </c>
      <c r="C2095" s="311">
        <f t="shared" si="255"/>
        <v>202526</v>
      </c>
      <c r="D2095" s="1148" t="s">
        <v>6</v>
      </c>
      <c r="E2095" s="311">
        <v>35</v>
      </c>
      <c r="F2095" s="311" t="s">
        <v>554</v>
      </c>
      <c r="G2095" s="311">
        <f t="shared" si="252"/>
        <v>0</v>
      </c>
      <c r="H2095" s="1155">
        <f t="shared" ca="1" si="256"/>
        <v>0</v>
      </c>
      <c r="I2095" s="311">
        <f t="shared" si="253"/>
        <v>7</v>
      </c>
      <c r="J2095" s="1151"/>
      <c r="AL2095"/>
      <c r="AM2095"/>
      <c r="AN2095"/>
      <c r="AO2095"/>
      <c r="AP2095"/>
      <c r="AQ2095" s="333"/>
      <c r="AR2095"/>
      <c r="AS2095"/>
      <c r="AT2095"/>
      <c r="AU2095"/>
    </row>
    <row r="2096" spans="1:47" ht="12.75" customHeight="1" x14ac:dyDescent="0.35">
      <c r="A2096" s="311">
        <f>FrontPage!$N$2</f>
        <v>1</v>
      </c>
      <c r="B2096" s="311" t="str">
        <f t="shared" si="254"/>
        <v>RO3358</v>
      </c>
      <c r="C2096" s="311">
        <f t="shared" si="255"/>
        <v>202526</v>
      </c>
      <c r="D2096" s="1148" t="s">
        <v>6</v>
      </c>
      <c r="E2096" s="311">
        <v>35</v>
      </c>
      <c r="F2096" s="311" t="s">
        <v>555</v>
      </c>
      <c r="G2096" s="311">
        <f t="shared" si="252"/>
        <v>0</v>
      </c>
      <c r="H2096" s="1155">
        <f t="shared" ca="1" si="256"/>
        <v>0</v>
      </c>
      <c r="I2096" s="311">
        <f t="shared" si="253"/>
        <v>8</v>
      </c>
      <c r="J2096" s="1151"/>
      <c r="AL2096"/>
      <c r="AM2096"/>
      <c r="AN2096"/>
      <c r="AO2096"/>
      <c r="AP2096"/>
      <c r="AQ2096" s="333"/>
      <c r="AR2096"/>
      <c r="AS2096"/>
      <c r="AT2096"/>
      <c r="AU2096"/>
    </row>
    <row r="2097" spans="1:47" ht="12.75" customHeight="1" x14ac:dyDescent="0.35">
      <c r="A2097" s="311">
        <f>FrontPage!$N$2</f>
        <v>1</v>
      </c>
      <c r="B2097" s="311" t="str">
        <f t="shared" si="254"/>
        <v>RO33510</v>
      </c>
      <c r="C2097" s="311">
        <f t="shared" si="255"/>
        <v>202526</v>
      </c>
      <c r="D2097" s="1148" t="s">
        <v>6</v>
      </c>
      <c r="E2097" s="311">
        <v>35</v>
      </c>
      <c r="F2097" s="311" t="s">
        <v>557</v>
      </c>
      <c r="G2097" s="311">
        <f t="shared" si="252"/>
        <v>0</v>
      </c>
      <c r="H2097" s="1155">
        <f t="shared" ca="1" si="256"/>
        <v>0</v>
      </c>
      <c r="I2097" s="311">
        <f t="shared" si="253"/>
        <v>10</v>
      </c>
      <c r="J2097" s="1151"/>
      <c r="AL2097"/>
      <c r="AM2097"/>
      <c r="AN2097"/>
      <c r="AO2097"/>
      <c r="AP2097"/>
      <c r="AQ2097" s="333"/>
      <c r="AR2097"/>
      <c r="AS2097"/>
      <c r="AT2097"/>
      <c r="AU2097"/>
    </row>
    <row r="2098" spans="1:47" ht="12.75" customHeight="1" x14ac:dyDescent="0.35">
      <c r="A2098" s="311">
        <f>FrontPage!$N$2</f>
        <v>1</v>
      </c>
      <c r="B2098" s="311" t="str">
        <f t="shared" si="254"/>
        <v>RO33511</v>
      </c>
      <c r="C2098" s="311">
        <f t="shared" si="255"/>
        <v>202526</v>
      </c>
      <c r="D2098" s="1148" t="s">
        <v>6</v>
      </c>
      <c r="E2098" s="311">
        <v>35</v>
      </c>
      <c r="F2098" s="311" t="s">
        <v>558</v>
      </c>
      <c r="G2098" s="311">
        <f t="shared" si="252"/>
        <v>0</v>
      </c>
      <c r="H2098" s="1155">
        <f t="shared" ca="1" si="256"/>
        <v>0</v>
      </c>
      <c r="I2098" s="311">
        <f t="shared" si="253"/>
        <v>11</v>
      </c>
      <c r="J2098" s="1151"/>
      <c r="AL2098"/>
      <c r="AM2098"/>
      <c r="AN2098"/>
      <c r="AO2098"/>
      <c r="AP2098"/>
      <c r="AQ2098" s="333"/>
      <c r="AR2098"/>
      <c r="AS2098"/>
      <c r="AT2098"/>
      <c r="AU2098"/>
    </row>
    <row r="2099" spans="1:47" ht="12.75" customHeight="1" x14ac:dyDescent="0.35">
      <c r="A2099" s="311">
        <f>FrontPage!$N$2</f>
        <v>1</v>
      </c>
      <c r="B2099" s="311" t="str">
        <f t="shared" si="254"/>
        <v>RO3361.1</v>
      </c>
      <c r="C2099" s="311">
        <f t="shared" si="255"/>
        <v>202526</v>
      </c>
      <c r="D2099" s="1148" t="s">
        <v>6</v>
      </c>
      <c r="E2099" s="311">
        <v>36</v>
      </c>
      <c r="F2099" s="311" t="s">
        <v>547</v>
      </c>
      <c r="G2099" s="311">
        <f t="shared" si="252"/>
        <v>0</v>
      </c>
      <c r="H2099" s="1155">
        <f t="shared" ca="1" si="256"/>
        <v>0</v>
      </c>
      <c r="I2099" s="311">
        <f t="shared" si="253"/>
        <v>1.1000000000000001</v>
      </c>
      <c r="J2099" s="1151"/>
      <c r="AL2099"/>
      <c r="AM2099"/>
      <c r="AN2099"/>
      <c r="AO2099"/>
      <c r="AP2099"/>
      <c r="AQ2099" s="333"/>
      <c r="AR2099"/>
      <c r="AS2099"/>
      <c r="AT2099"/>
      <c r="AU2099"/>
    </row>
    <row r="2100" spans="1:47" ht="12.75" customHeight="1" x14ac:dyDescent="0.35">
      <c r="A2100" s="311">
        <f>FrontPage!$N$2</f>
        <v>1</v>
      </c>
      <c r="B2100" s="311" t="str">
        <f t="shared" si="254"/>
        <v>RO3361.2</v>
      </c>
      <c r="C2100" s="311">
        <f t="shared" si="255"/>
        <v>202526</v>
      </c>
      <c r="D2100" s="1148" t="s">
        <v>6</v>
      </c>
      <c r="E2100" s="311">
        <v>36</v>
      </c>
      <c r="F2100" s="311" t="s">
        <v>548</v>
      </c>
      <c r="G2100" s="311">
        <f t="shared" si="252"/>
        <v>0</v>
      </c>
      <c r="H2100" s="1155">
        <f t="shared" ca="1" si="256"/>
        <v>0</v>
      </c>
      <c r="I2100" s="311">
        <f t="shared" si="253"/>
        <v>1.2</v>
      </c>
      <c r="J2100" s="1151"/>
      <c r="AL2100"/>
      <c r="AM2100"/>
      <c r="AN2100"/>
      <c r="AO2100"/>
      <c r="AP2100"/>
      <c r="AQ2100" s="333"/>
      <c r="AR2100"/>
      <c r="AS2100"/>
      <c r="AT2100"/>
      <c r="AU2100"/>
    </row>
    <row r="2101" spans="1:47" ht="12.75" customHeight="1" x14ac:dyDescent="0.35">
      <c r="A2101" s="311">
        <f>FrontPage!$N$2</f>
        <v>1</v>
      </c>
      <c r="B2101" s="311" t="str">
        <f t="shared" si="254"/>
        <v>RO3362</v>
      </c>
      <c r="C2101" s="311">
        <f t="shared" si="255"/>
        <v>202526</v>
      </c>
      <c r="D2101" s="1148" t="s">
        <v>6</v>
      </c>
      <c r="E2101" s="311">
        <v>36</v>
      </c>
      <c r="F2101" s="311" t="s">
        <v>546</v>
      </c>
      <c r="G2101" s="311">
        <f t="shared" si="252"/>
        <v>0</v>
      </c>
      <c r="H2101" s="1155">
        <f t="shared" ca="1" si="256"/>
        <v>0</v>
      </c>
      <c r="I2101" s="311">
        <f t="shared" si="253"/>
        <v>2</v>
      </c>
      <c r="J2101" s="1151"/>
      <c r="AL2101"/>
      <c r="AM2101"/>
      <c r="AN2101"/>
      <c r="AO2101"/>
      <c r="AP2101"/>
      <c r="AQ2101" s="333"/>
      <c r="AR2101"/>
      <c r="AS2101"/>
      <c r="AT2101"/>
      <c r="AU2101"/>
    </row>
    <row r="2102" spans="1:47" ht="12.75" customHeight="1" x14ac:dyDescent="0.35">
      <c r="A2102" s="311">
        <f>FrontPage!$N$2</f>
        <v>1</v>
      </c>
      <c r="B2102" s="311" t="str">
        <f t="shared" si="254"/>
        <v>RO3363</v>
      </c>
      <c r="C2102" s="311">
        <f t="shared" si="255"/>
        <v>202526</v>
      </c>
      <c r="D2102" s="1148" t="s">
        <v>6</v>
      </c>
      <c r="E2102" s="311">
        <v>36</v>
      </c>
      <c r="F2102" s="311" t="s">
        <v>549</v>
      </c>
      <c r="G2102" s="311">
        <f t="shared" si="252"/>
        <v>0</v>
      </c>
      <c r="H2102" s="1155">
        <f t="shared" ca="1" si="256"/>
        <v>0</v>
      </c>
      <c r="I2102" s="311">
        <f t="shared" si="253"/>
        <v>3</v>
      </c>
      <c r="J2102" s="1151"/>
      <c r="AL2102"/>
      <c r="AM2102"/>
      <c r="AN2102"/>
      <c r="AO2102"/>
      <c r="AP2102"/>
      <c r="AQ2102" s="333"/>
      <c r="AR2102"/>
      <c r="AS2102"/>
      <c r="AT2102"/>
      <c r="AU2102"/>
    </row>
    <row r="2103" spans="1:47" ht="12.75" customHeight="1" x14ac:dyDescent="0.35">
      <c r="A2103" s="311">
        <f>FrontPage!$N$2</f>
        <v>1</v>
      </c>
      <c r="B2103" s="311" t="str">
        <f t="shared" si="254"/>
        <v>RO3365</v>
      </c>
      <c r="C2103" s="311">
        <f t="shared" si="255"/>
        <v>202526</v>
      </c>
      <c r="D2103" s="1148" t="s">
        <v>6</v>
      </c>
      <c r="E2103" s="311">
        <v>36</v>
      </c>
      <c r="F2103" s="311" t="s">
        <v>551</v>
      </c>
      <c r="G2103" s="311">
        <f t="shared" si="252"/>
        <v>0</v>
      </c>
      <c r="H2103" s="1155">
        <f t="shared" ca="1" si="256"/>
        <v>0</v>
      </c>
      <c r="I2103" s="311">
        <f t="shared" si="253"/>
        <v>5</v>
      </c>
      <c r="J2103" s="1151"/>
      <c r="AL2103"/>
      <c r="AM2103"/>
      <c r="AN2103"/>
      <c r="AO2103"/>
      <c r="AP2103"/>
      <c r="AQ2103" s="333"/>
      <c r="AR2103"/>
      <c r="AS2103"/>
      <c r="AT2103"/>
      <c r="AU2103"/>
    </row>
    <row r="2104" spans="1:47" ht="12.75" customHeight="1" x14ac:dyDescent="0.35">
      <c r="A2104" s="311">
        <f>FrontPage!$N$2</f>
        <v>1</v>
      </c>
      <c r="B2104" s="311" t="str">
        <f t="shared" si="254"/>
        <v>RO3366.1</v>
      </c>
      <c r="C2104" s="311">
        <f t="shared" si="255"/>
        <v>202526</v>
      </c>
      <c r="D2104" s="1148" t="s">
        <v>6</v>
      </c>
      <c r="E2104" s="311">
        <v>36</v>
      </c>
      <c r="F2104" s="311" t="s">
        <v>552</v>
      </c>
      <c r="G2104" s="311">
        <f t="shared" si="252"/>
        <v>0</v>
      </c>
      <c r="H2104" s="1155">
        <f t="shared" ca="1" si="256"/>
        <v>0</v>
      </c>
      <c r="I2104" s="311">
        <f t="shared" si="253"/>
        <v>6.1</v>
      </c>
      <c r="J2104" s="1151"/>
      <c r="AL2104"/>
      <c r="AM2104"/>
      <c r="AN2104"/>
      <c r="AO2104"/>
      <c r="AP2104"/>
      <c r="AQ2104" s="333"/>
      <c r="AR2104"/>
      <c r="AS2104"/>
      <c r="AT2104"/>
      <c r="AU2104"/>
    </row>
    <row r="2105" spans="1:47" ht="12.75" customHeight="1" x14ac:dyDescent="0.35">
      <c r="A2105" s="311">
        <f>FrontPage!$N$2</f>
        <v>1</v>
      </c>
      <c r="B2105" s="311" t="str">
        <f t="shared" si="254"/>
        <v>RO3366.2</v>
      </c>
      <c r="C2105" s="311">
        <f t="shared" si="255"/>
        <v>202526</v>
      </c>
      <c r="D2105" s="1148" t="s">
        <v>6</v>
      </c>
      <c r="E2105" s="311">
        <v>36</v>
      </c>
      <c r="F2105" s="311" t="s">
        <v>553</v>
      </c>
      <c r="G2105" s="311">
        <f t="shared" si="252"/>
        <v>0</v>
      </c>
      <c r="H2105" s="1155">
        <f t="shared" ca="1" si="256"/>
        <v>0</v>
      </c>
      <c r="I2105" s="311">
        <f t="shared" si="253"/>
        <v>6.2</v>
      </c>
      <c r="J2105" s="1151"/>
      <c r="AL2105"/>
      <c r="AM2105"/>
      <c r="AN2105"/>
      <c r="AO2105"/>
      <c r="AP2105"/>
      <c r="AQ2105" s="333"/>
      <c r="AR2105"/>
      <c r="AS2105"/>
      <c r="AT2105"/>
      <c r="AU2105"/>
    </row>
    <row r="2106" spans="1:47" ht="12.75" customHeight="1" x14ac:dyDescent="0.35">
      <c r="A2106" s="311">
        <f>FrontPage!$N$2</f>
        <v>1</v>
      </c>
      <c r="B2106" s="311" t="str">
        <f t="shared" si="254"/>
        <v>RO3367</v>
      </c>
      <c r="C2106" s="311">
        <f t="shared" si="255"/>
        <v>202526</v>
      </c>
      <c r="D2106" s="1148" t="s">
        <v>6</v>
      </c>
      <c r="E2106" s="311">
        <v>36</v>
      </c>
      <c r="F2106" s="311" t="s">
        <v>554</v>
      </c>
      <c r="G2106" s="311">
        <f t="shared" si="252"/>
        <v>0</v>
      </c>
      <c r="H2106" s="1155">
        <f t="shared" ca="1" si="256"/>
        <v>0</v>
      </c>
      <c r="I2106" s="311">
        <f t="shared" si="253"/>
        <v>7</v>
      </c>
      <c r="J2106" s="1151"/>
      <c r="AL2106"/>
      <c r="AM2106"/>
      <c r="AN2106"/>
      <c r="AO2106"/>
      <c r="AP2106"/>
      <c r="AQ2106" s="333"/>
      <c r="AR2106"/>
      <c r="AS2106"/>
      <c r="AT2106"/>
      <c r="AU2106"/>
    </row>
    <row r="2107" spans="1:47" ht="12.75" customHeight="1" x14ac:dyDescent="0.35">
      <c r="A2107" s="311">
        <f>FrontPage!$N$2</f>
        <v>1</v>
      </c>
      <c r="B2107" s="311" t="str">
        <f t="shared" si="254"/>
        <v>RO3368</v>
      </c>
      <c r="C2107" s="311">
        <f t="shared" si="255"/>
        <v>202526</v>
      </c>
      <c r="D2107" s="1148" t="s">
        <v>6</v>
      </c>
      <c r="E2107" s="311">
        <v>36</v>
      </c>
      <c r="F2107" s="311" t="s">
        <v>555</v>
      </c>
      <c r="G2107" s="311">
        <f t="shared" si="252"/>
        <v>0</v>
      </c>
      <c r="H2107" s="1155">
        <f t="shared" ca="1" si="256"/>
        <v>0</v>
      </c>
      <c r="I2107" s="311">
        <f t="shared" si="253"/>
        <v>8</v>
      </c>
      <c r="J2107" s="1151"/>
      <c r="AL2107"/>
      <c r="AM2107"/>
      <c r="AN2107"/>
      <c r="AO2107"/>
      <c r="AP2107"/>
      <c r="AQ2107" s="333"/>
      <c r="AR2107"/>
      <c r="AS2107"/>
      <c r="AT2107"/>
      <c r="AU2107"/>
    </row>
    <row r="2108" spans="1:47" ht="12.75" customHeight="1" x14ac:dyDescent="0.35">
      <c r="A2108" s="311">
        <f>FrontPage!$N$2</f>
        <v>1</v>
      </c>
      <c r="B2108" s="311" t="str">
        <f t="shared" si="254"/>
        <v>RO33610</v>
      </c>
      <c r="C2108" s="311">
        <f t="shared" si="255"/>
        <v>202526</v>
      </c>
      <c r="D2108" s="1148" t="s">
        <v>6</v>
      </c>
      <c r="E2108" s="311">
        <v>36</v>
      </c>
      <c r="F2108" s="311" t="s">
        <v>557</v>
      </c>
      <c r="G2108" s="311">
        <f t="shared" si="252"/>
        <v>0</v>
      </c>
      <c r="H2108" s="1155">
        <f t="shared" ca="1" si="256"/>
        <v>0</v>
      </c>
      <c r="I2108" s="311">
        <f t="shared" si="253"/>
        <v>10</v>
      </c>
      <c r="J2108" s="1151"/>
      <c r="AL2108"/>
      <c r="AM2108"/>
      <c r="AN2108"/>
      <c r="AO2108"/>
      <c r="AP2108"/>
      <c r="AQ2108" s="333"/>
      <c r="AR2108"/>
      <c r="AS2108"/>
      <c r="AT2108"/>
      <c r="AU2108"/>
    </row>
    <row r="2109" spans="1:47" ht="12.75" customHeight="1" x14ac:dyDescent="0.35">
      <c r="A2109" s="311">
        <f>FrontPage!$N$2</f>
        <v>1</v>
      </c>
      <c r="B2109" s="311" t="str">
        <f t="shared" si="254"/>
        <v>RO33611</v>
      </c>
      <c r="C2109" s="311">
        <f t="shared" si="255"/>
        <v>202526</v>
      </c>
      <c r="D2109" s="1148" t="s">
        <v>6</v>
      </c>
      <c r="E2109" s="311">
        <v>36</v>
      </c>
      <c r="F2109" s="311" t="s">
        <v>558</v>
      </c>
      <c r="G2109" s="311">
        <f t="shared" si="252"/>
        <v>0</v>
      </c>
      <c r="H2109" s="1155">
        <f t="shared" ca="1" si="256"/>
        <v>0</v>
      </c>
      <c r="I2109" s="311">
        <f t="shared" si="253"/>
        <v>11</v>
      </c>
      <c r="J2109" s="1151"/>
      <c r="AL2109"/>
      <c r="AM2109"/>
      <c r="AN2109"/>
      <c r="AO2109"/>
      <c r="AP2109"/>
      <c r="AQ2109" s="333"/>
      <c r="AR2109"/>
      <c r="AS2109"/>
      <c r="AT2109"/>
      <c r="AU2109"/>
    </row>
    <row r="2110" spans="1:47" ht="12.75" customHeight="1" x14ac:dyDescent="0.35">
      <c r="A2110" s="311">
        <f>FrontPage!$N$2</f>
        <v>1</v>
      </c>
      <c r="B2110" s="311" t="str">
        <f t="shared" si="254"/>
        <v>RO3371.1</v>
      </c>
      <c r="C2110" s="311">
        <f t="shared" si="255"/>
        <v>202526</v>
      </c>
      <c r="D2110" s="1148" t="s">
        <v>6</v>
      </c>
      <c r="E2110" s="311">
        <v>37</v>
      </c>
      <c r="F2110" s="311" t="s">
        <v>547</v>
      </c>
      <c r="G2110" s="311">
        <f t="shared" si="252"/>
        <v>0</v>
      </c>
      <c r="H2110" s="1155">
        <f t="shared" ca="1" si="256"/>
        <v>0</v>
      </c>
      <c r="I2110" s="311">
        <f t="shared" si="253"/>
        <v>1.1000000000000001</v>
      </c>
      <c r="J2110" s="1151"/>
      <c r="AL2110"/>
      <c r="AM2110"/>
      <c r="AN2110"/>
      <c r="AO2110"/>
      <c r="AP2110"/>
      <c r="AQ2110" s="333"/>
      <c r="AR2110"/>
      <c r="AS2110"/>
      <c r="AT2110"/>
      <c r="AU2110"/>
    </row>
    <row r="2111" spans="1:47" ht="12.75" customHeight="1" x14ac:dyDescent="0.35">
      <c r="A2111" s="311">
        <f>FrontPage!$N$2</f>
        <v>1</v>
      </c>
      <c r="B2111" s="311" t="str">
        <f t="shared" si="254"/>
        <v>RO3371.2</v>
      </c>
      <c r="C2111" s="311">
        <f t="shared" si="255"/>
        <v>202526</v>
      </c>
      <c r="D2111" s="1148" t="s">
        <v>6</v>
      </c>
      <c r="E2111" s="311">
        <v>37</v>
      </c>
      <c r="F2111" s="311" t="s">
        <v>548</v>
      </c>
      <c r="G2111" s="311">
        <f t="shared" si="252"/>
        <v>0</v>
      </c>
      <c r="H2111" s="1155">
        <f t="shared" ca="1" si="256"/>
        <v>0</v>
      </c>
      <c r="I2111" s="311">
        <f t="shared" si="253"/>
        <v>1.2</v>
      </c>
      <c r="J2111" s="1151"/>
      <c r="AL2111"/>
      <c r="AM2111"/>
      <c r="AN2111"/>
      <c r="AO2111"/>
      <c r="AP2111"/>
      <c r="AQ2111" s="333"/>
      <c r="AR2111"/>
      <c r="AS2111"/>
      <c r="AT2111"/>
      <c r="AU2111"/>
    </row>
    <row r="2112" spans="1:47" ht="12.75" customHeight="1" x14ac:dyDescent="0.35">
      <c r="A2112" s="311">
        <f>FrontPage!$N$2</f>
        <v>1</v>
      </c>
      <c r="B2112" s="311" t="str">
        <f t="shared" si="254"/>
        <v>RO3372</v>
      </c>
      <c r="C2112" s="311">
        <f t="shared" si="255"/>
        <v>202526</v>
      </c>
      <c r="D2112" s="1148" t="s">
        <v>6</v>
      </c>
      <c r="E2112" s="311">
        <v>37</v>
      </c>
      <c r="F2112" s="311" t="s">
        <v>546</v>
      </c>
      <c r="G2112" s="311">
        <f t="shared" si="252"/>
        <v>0</v>
      </c>
      <c r="H2112" s="1155">
        <f t="shared" ca="1" si="256"/>
        <v>0</v>
      </c>
      <c r="I2112" s="311">
        <f t="shared" si="253"/>
        <v>2</v>
      </c>
      <c r="J2112" s="1151"/>
      <c r="AL2112"/>
      <c r="AM2112"/>
      <c r="AN2112"/>
      <c r="AO2112"/>
      <c r="AP2112"/>
      <c r="AQ2112" s="333"/>
      <c r="AR2112"/>
      <c r="AS2112"/>
      <c r="AT2112"/>
      <c r="AU2112"/>
    </row>
    <row r="2113" spans="1:47" ht="12.75" customHeight="1" x14ac:dyDescent="0.35">
      <c r="A2113" s="311">
        <f>FrontPage!$N$2</f>
        <v>1</v>
      </c>
      <c r="B2113" s="311" t="str">
        <f t="shared" si="254"/>
        <v>RO3373</v>
      </c>
      <c r="C2113" s="311">
        <f t="shared" si="255"/>
        <v>202526</v>
      </c>
      <c r="D2113" s="1148" t="s">
        <v>6</v>
      </c>
      <c r="E2113" s="311">
        <v>37</v>
      </c>
      <c r="F2113" s="311" t="s">
        <v>549</v>
      </c>
      <c r="G2113" s="311">
        <f t="shared" si="252"/>
        <v>0</v>
      </c>
      <c r="H2113" s="1155">
        <f t="shared" ca="1" si="256"/>
        <v>0</v>
      </c>
      <c r="I2113" s="311">
        <f t="shared" ref="I2113:I2176" si="257">VLOOKUP(F2113,CIndex,2,FALSE)</f>
        <v>3</v>
      </c>
      <c r="J2113" s="1151"/>
      <c r="AL2113"/>
      <c r="AM2113"/>
      <c r="AN2113"/>
      <c r="AO2113"/>
      <c r="AP2113"/>
      <c r="AQ2113" s="333"/>
      <c r="AR2113"/>
      <c r="AS2113"/>
      <c r="AT2113"/>
      <c r="AU2113"/>
    </row>
    <row r="2114" spans="1:47" ht="12.75" customHeight="1" x14ac:dyDescent="0.35">
      <c r="A2114" s="311">
        <f>FrontPage!$N$2</f>
        <v>1</v>
      </c>
      <c r="B2114" s="311" t="str">
        <f t="shared" si="254"/>
        <v>RO3375</v>
      </c>
      <c r="C2114" s="311">
        <f t="shared" si="255"/>
        <v>202526</v>
      </c>
      <c r="D2114" s="1148" t="s">
        <v>6</v>
      </c>
      <c r="E2114" s="311">
        <v>37</v>
      </c>
      <c r="F2114" s="311" t="s">
        <v>551</v>
      </c>
      <c r="G2114" s="311">
        <f t="shared" si="252"/>
        <v>0</v>
      </c>
      <c r="H2114" s="1155">
        <f t="shared" ca="1" si="256"/>
        <v>0</v>
      </c>
      <c r="I2114" s="311">
        <f t="shared" si="257"/>
        <v>5</v>
      </c>
      <c r="J2114" s="1151"/>
      <c r="AL2114"/>
      <c r="AM2114"/>
      <c r="AN2114"/>
      <c r="AO2114"/>
      <c r="AP2114"/>
      <c r="AQ2114" s="333"/>
      <c r="AR2114"/>
      <c r="AS2114"/>
      <c r="AT2114"/>
      <c r="AU2114"/>
    </row>
    <row r="2115" spans="1:47" ht="12.75" customHeight="1" x14ac:dyDescent="0.35">
      <c r="A2115" s="311">
        <f>FrontPage!$N$2</f>
        <v>1</v>
      </c>
      <c r="B2115" s="311" t="str">
        <f t="shared" si="254"/>
        <v>RO3376.1</v>
      </c>
      <c r="C2115" s="311">
        <f t="shared" si="255"/>
        <v>202526</v>
      </c>
      <c r="D2115" s="1148" t="s">
        <v>6</v>
      </c>
      <c r="E2115" s="311">
        <v>37</v>
      </c>
      <c r="F2115" s="311" t="s">
        <v>552</v>
      </c>
      <c r="G2115" s="311">
        <f t="shared" si="252"/>
        <v>0</v>
      </c>
      <c r="H2115" s="1155">
        <f t="shared" ca="1" si="256"/>
        <v>0</v>
      </c>
      <c r="I2115" s="311">
        <f t="shared" si="257"/>
        <v>6.1</v>
      </c>
      <c r="J2115" s="1151"/>
      <c r="AL2115"/>
      <c r="AM2115"/>
      <c r="AN2115"/>
      <c r="AO2115"/>
      <c r="AP2115"/>
      <c r="AQ2115" s="333"/>
      <c r="AR2115"/>
      <c r="AS2115"/>
      <c r="AT2115"/>
      <c r="AU2115"/>
    </row>
    <row r="2116" spans="1:47" ht="12.75" customHeight="1" x14ac:dyDescent="0.35">
      <c r="A2116" s="311">
        <f>FrontPage!$N$2</f>
        <v>1</v>
      </c>
      <c r="B2116" s="311" t="str">
        <f t="shared" si="254"/>
        <v>RO3376.2</v>
      </c>
      <c r="C2116" s="311">
        <f t="shared" si="255"/>
        <v>202526</v>
      </c>
      <c r="D2116" s="1148" t="s">
        <v>6</v>
      </c>
      <c r="E2116" s="311">
        <v>37</v>
      </c>
      <c r="F2116" s="311" t="s">
        <v>553</v>
      </c>
      <c r="G2116" s="311">
        <f t="shared" si="252"/>
        <v>0</v>
      </c>
      <c r="H2116" s="1155">
        <f t="shared" ca="1" si="256"/>
        <v>0</v>
      </c>
      <c r="I2116" s="311">
        <f t="shared" si="257"/>
        <v>6.2</v>
      </c>
      <c r="J2116" s="1151"/>
      <c r="AL2116"/>
      <c r="AM2116"/>
      <c r="AN2116"/>
      <c r="AO2116"/>
      <c r="AP2116"/>
      <c r="AQ2116" s="333"/>
      <c r="AR2116"/>
      <c r="AS2116"/>
      <c r="AT2116"/>
      <c r="AU2116"/>
    </row>
    <row r="2117" spans="1:47" ht="12.75" customHeight="1" x14ac:dyDescent="0.35">
      <c r="A2117" s="311">
        <f>FrontPage!$N$2</f>
        <v>1</v>
      </c>
      <c r="B2117" s="311" t="str">
        <f t="shared" si="254"/>
        <v>RO3377</v>
      </c>
      <c r="C2117" s="311">
        <f t="shared" si="255"/>
        <v>202526</v>
      </c>
      <c r="D2117" s="1148" t="s">
        <v>6</v>
      </c>
      <c r="E2117" s="311">
        <v>37</v>
      </c>
      <c r="F2117" s="311" t="s">
        <v>554</v>
      </c>
      <c r="G2117" s="311">
        <f t="shared" si="252"/>
        <v>0</v>
      </c>
      <c r="H2117" s="1155">
        <f t="shared" ca="1" si="256"/>
        <v>0</v>
      </c>
      <c r="I2117" s="311">
        <f t="shared" si="257"/>
        <v>7</v>
      </c>
      <c r="J2117" s="1151"/>
      <c r="AL2117"/>
      <c r="AM2117"/>
      <c r="AN2117"/>
      <c r="AO2117"/>
      <c r="AP2117"/>
      <c r="AQ2117" s="333"/>
      <c r="AR2117"/>
      <c r="AS2117"/>
      <c r="AT2117"/>
      <c r="AU2117"/>
    </row>
    <row r="2118" spans="1:47" ht="12.75" customHeight="1" x14ac:dyDescent="0.35">
      <c r="A2118" s="311">
        <f>FrontPage!$N$2</f>
        <v>1</v>
      </c>
      <c r="B2118" s="311" t="str">
        <f t="shared" si="254"/>
        <v>RO3378</v>
      </c>
      <c r="C2118" s="311">
        <f t="shared" si="255"/>
        <v>202526</v>
      </c>
      <c r="D2118" s="1148" t="s">
        <v>6</v>
      </c>
      <c r="E2118" s="311">
        <v>37</v>
      </c>
      <c r="F2118" s="311" t="s">
        <v>555</v>
      </c>
      <c r="G2118" s="311">
        <f t="shared" si="252"/>
        <v>0</v>
      </c>
      <c r="H2118" s="1155">
        <f t="shared" ca="1" si="256"/>
        <v>0</v>
      </c>
      <c r="I2118" s="311">
        <f t="shared" si="257"/>
        <v>8</v>
      </c>
      <c r="J2118" s="1151"/>
      <c r="AL2118"/>
      <c r="AM2118"/>
      <c r="AN2118"/>
      <c r="AO2118"/>
      <c r="AP2118"/>
      <c r="AQ2118" s="333"/>
      <c r="AR2118"/>
      <c r="AS2118"/>
      <c r="AT2118"/>
      <c r="AU2118"/>
    </row>
    <row r="2119" spans="1:47" ht="12.75" customHeight="1" x14ac:dyDescent="0.35">
      <c r="A2119" s="311">
        <f>FrontPage!$N$2</f>
        <v>1</v>
      </c>
      <c r="B2119" s="311" t="str">
        <f t="shared" si="254"/>
        <v>RO33710</v>
      </c>
      <c r="C2119" s="311">
        <f t="shared" si="255"/>
        <v>202526</v>
      </c>
      <c r="D2119" s="1148" t="s">
        <v>6</v>
      </c>
      <c r="E2119" s="311">
        <v>37</v>
      </c>
      <c r="F2119" s="311" t="s">
        <v>557</v>
      </c>
      <c r="G2119" s="311">
        <f t="shared" si="252"/>
        <v>0</v>
      </c>
      <c r="H2119" s="1155">
        <f t="shared" ca="1" si="256"/>
        <v>0</v>
      </c>
      <c r="I2119" s="311">
        <f t="shared" si="257"/>
        <v>10</v>
      </c>
      <c r="J2119" s="1151"/>
      <c r="AL2119"/>
      <c r="AM2119"/>
      <c r="AN2119"/>
      <c r="AO2119"/>
      <c r="AP2119"/>
      <c r="AQ2119" s="333"/>
      <c r="AR2119"/>
      <c r="AS2119"/>
      <c r="AT2119"/>
      <c r="AU2119"/>
    </row>
    <row r="2120" spans="1:47" ht="12.75" customHeight="1" x14ac:dyDescent="0.35">
      <c r="A2120" s="311">
        <f>FrontPage!$N$2</f>
        <v>1</v>
      </c>
      <c r="B2120" s="311" t="str">
        <f t="shared" si="254"/>
        <v>RO33711</v>
      </c>
      <c r="C2120" s="311">
        <f t="shared" si="255"/>
        <v>202526</v>
      </c>
      <c r="D2120" s="1148" t="s">
        <v>6</v>
      </c>
      <c r="E2120" s="311">
        <v>37</v>
      </c>
      <c r="F2120" s="311" t="s">
        <v>558</v>
      </c>
      <c r="G2120" s="311">
        <f t="shared" ref="G2120:G2182" si="258">UANumber</f>
        <v>0</v>
      </c>
      <c r="H2120" s="1155">
        <f t="shared" ca="1" si="256"/>
        <v>0</v>
      </c>
      <c r="I2120" s="311">
        <f t="shared" si="257"/>
        <v>11</v>
      </c>
      <c r="J2120" s="1151"/>
      <c r="AL2120"/>
      <c r="AM2120"/>
      <c r="AN2120"/>
      <c r="AO2120"/>
      <c r="AP2120"/>
      <c r="AQ2120" s="333"/>
      <c r="AR2120"/>
      <c r="AS2120"/>
      <c r="AT2120"/>
      <c r="AU2120"/>
    </row>
    <row r="2121" spans="1:47" ht="12.75" customHeight="1" x14ac:dyDescent="0.35">
      <c r="A2121" s="311">
        <f>FrontPage!$N$2</f>
        <v>1</v>
      </c>
      <c r="B2121" s="311" t="str">
        <f t="shared" ref="B2121:B2184" si="259">D2121&amp;E2121&amp;I2121</f>
        <v>RO3381.1</v>
      </c>
      <c r="C2121" s="311">
        <f t="shared" si="255"/>
        <v>202526</v>
      </c>
      <c r="D2121" s="1148" t="s">
        <v>6</v>
      </c>
      <c r="E2121" s="311">
        <v>38</v>
      </c>
      <c r="F2121" s="311" t="s">
        <v>547</v>
      </c>
      <c r="G2121" s="311">
        <f t="shared" si="258"/>
        <v>0</v>
      </c>
      <c r="H2121" s="1155">
        <f t="shared" ca="1" si="256"/>
        <v>0</v>
      </c>
      <c r="I2121" s="311">
        <f t="shared" si="257"/>
        <v>1.1000000000000001</v>
      </c>
      <c r="J2121" s="1151"/>
      <c r="AL2121"/>
      <c r="AM2121"/>
      <c r="AN2121"/>
      <c r="AO2121"/>
      <c r="AP2121"/>
      <c r="AQ2121" s="333"/>
      <c r="AR2121"/>
      <c r="AS2121"/>
      <c r="AT2121"/>
      <c r="AU2121"/>
    </row>
    <row r="2122" spans="1:47" ht="12.75" customHeight="1" x14ac:dyDescent="0.35">
      <c r="A2122" s="311">
        <f>FrontPage!$N$2</f>
        <v>1</v>
      </c>
      <c r="B2122" s="311" t="str">
        <f t="shared" si="259"/>
        <v>RO3381.2</v>
      </c>
      <c r="C2122" s="311">
        <f t="shared" si="255"/>
        <v>202526</v>
      </c>
      <c r="D2122" s="1148" t="s">
        <v>6</v>
      </c>
      <c r="E2122" s="311">
        <v>38</v>
      </c>
      <c r="F2122" s="311" t="s">
        <v>548</v>
      </c>
      <c r="G2122" s="311">
        <f t="shared" si="258"/>
        <v>0</v>
      </c>
      <c r="H2122" s="1155">
        <f t="shared" ca="1" si="256"/>
        <v>0</v>
      </c>
      <c r="I2122" s="311">
        <f t="shared" si="257"/>
        <v>1.2</v>
      </c>
      <c r="J2122" s="1151"/>
      <c r="AL2122"/>
      <c r="AM2122"/>
      <c r="AN2122"/>
      <c r="AO2122"/>
      <c r="AP2122"/>
      <c r="AQ2122" s="333"/>
      <c r="AR2122"/>
      <c r="AS2122"/>
      <c r="AT2122"/>
      <c r="AU2122"/>
    </row>
    <row r="2123" spans="1:47" ht="12.75" customHeight="1" x14ac:dyDescent="0.35">
      <c r="A2123" s="311">
        <f>FrontPage!$N$2</f>
        <v>1</v>
      </c>
      <c r="B2123" s="311" t="str">
        <f t="shared" si="259"/>
        <v>RO3382</v>
      </c>
      <c r="C2123" s="311">
        <f t="shared" si="255"/>
        <v>202526</v>
      </c>
      <c r="D2123" s="1148" t="s">
        <v>6</v>
      </c>
      <c r="E2123" s="311">
        <v>38</v>
      </c>
      <c r="F2123" s="311" t="s">
        <v>546</v>
      </c>
      <c r="G2123" s="311">
        <f t="shared" si="258"/>
        <v>0</v>
      </c>
      <c r="H2123" s="1155">
        <f t="shared" ca="1" si="256"/>
        <v>0</v>
      </c>
      <c r="I2123" s="311">
        <f t="shared" si="257"/>
        <v>2</v>
      </c>
      <c r="J2123" s="1151"/>
      <c r="AL2123"/>
      <c r="AM2123"/>
      <c r="AN2123"/>
      <c r="AO2123"/>
      <c r="AP2123"/>
      <c r="AQ2123" s="333"/>
      <c r="AR2123"/>
      <c r="AS2123"/>
      <c r="AT2123"/>
      <c r="AU2123"/>
    </row>
    <row r="2124" spans="1:47" ht="12.75" customHeight="1" x14ac:dyDescent="0.35">
      <c r="A2124" s="311">
        <f>FrontPage!$N$2</f>
        <v>1</v>
      </c>
      <c r="B2124" s="311" t="str">
        <f t="shared" si="259"/>
        <v>RO3383</v>
      </c>
      <c r="C2124" s="311">
        <f t="shared" si="255"/>
        <v>202526</v>
      </c>
      <c r="D2124" s="1148" t="s">
        <v>6</v>
      </c>
      <c r="E2124" s="311">
        <v>38</v>
      </c>
      <c r="F2124" s="311" t="s">
        <v>549</v>
      </c>
      <c r="G2124" s="311">
        <f t="shared" si="258"/>
        <v>0</v>
      </c>
      <c r="H2124" s="1155">
        <f t="shared" ca="1" si="256"/>
        <v>0</v>
      </c>
      <c r="I2124" s="311">
        <f t="shared" si="257"/>
        <v>3</v>
      </c>
      <c r="J2124" s="1151"/>
      <c r="AL2124"/>
      <c r="AM2124"/>
      <c r="AN2124"/>
      <c r="AO2124"/>
      <c r="AP2124"/>
      <c r="AQ2124" s="333"/>
      <c r="AR2124"/>
      <c r="AS2124"/>
      <c r="AT2124"/>
      <c r="AU2124"/>
    </row>
    <row r="2125" spans="1:47" ht="12.75" customHeight="1" x14ac:dyDescent="0.35">
      <c r="A2125" s="311">
        <f>FrontPage!$N$2</f>
        <v>1</v>
      </c>
      <c r="B2125" s="311" t="str">
        <f t="shared" si="259"/>
        <v>RO3385</v>
      </c>
      <c r="C2125" s="311">
        <f t="shared" si="255"/>
        <v>202526</v>
      </c>
      <c r="D2125" s="1148" t="s">
        <v>6</v>
      </c>
      <c r="E2125" s="311">
        <v>38</v>
      </c>
      <c r="F2125" s="311" t="s">
        <v>551</v>
      </c>
      <c r="G2125" s="311">
        <f t="shared" si="258"/>
        <v>0</v>
      </c>
      <c r="H2125" s="1155">
        <f t="shared" ca="1" si="256"/>
        <v>0</v>
      </c>
      <c r="I2125" s="311">
        <f t="shared" si="257"/>
        <v>5</v>
      </c>
      <c r="J2125" s="1151"/>
      <c r="AL2125"/>
      <c r="AM2125"/>
      <c r="AN2125"/>
      <c r="AO2125"/>
      <c r="AP2125"/>
      <c r="AQ2125" s="333"/>
      <c r="AR2125"/>
      <c r="AS2125"/>
      <c r="AT2125"/>
      <c r="AU2125"/>
    </row>
    <row r="2126" spans="1:47" ht="12.75" customHeight="1" x14ac:dyDescent="0.35">
      <c r="A2126" s="311">
        <f>FrontPage!$N$2</f>
        <v>1</v>
      </c>
      <c r="B2126" s="311" t="str">
        <f t="shared" si="259"/>
        <v>RO3386.1</v>
      </c>
      <c r="C2126" s="311">
        <f t="shared" si="255"/>
        <v>202526</v>
      </c>
      <c r="D2126" s="1148" t="s">
        <v>6</v>
      </c>
      <c r="E2126" s="311">
        <v>38</v>
      </c>
      <c r="F2126" s="311" t="s">
        <v>552</v>
      </c>
      <c r="G2126" s="311">
        <f t="shared" si="258"/>
        <v>0</v>
      </c>
      <c r="H2126" s="1155">
        <f t="shared" ca="1" si="256"/>
        <v>0</v>
      </c>
      <c r="I2126" s="311">
        <f t="shared" si="257"/>
        <v>6.1</v>
      </c>
      <c r="J2126" s="1151"/>
      <c r="AL2126"/>
      <c r="AM2126"/>
      <c r="AN2126"/>
      <c r="AO2126"/>
      <c r="AP2126"/>
      <c r="AQ2126" s="333"/>
      <c r="AR2126"/>
      <c r="AS2126"/>
      <c r="AT2126"/>
      <c r="AU2126"/>
    </row>
    <row r="2127" spans="1:47" ht="12.75" customHeight="1" x14ac:dyDescent="0.35">
      <c r="A2127" s="311">
        <f>FrontPage!$N$2</f>
        <v>1</v>
      </c>
      <c r="B2127" s="311" t="str">
        <f t="shared" si="259"/>
        <v>RO3386.2</v>
      </c>
      <c r="C2127" s="311">
        <f t="shared" si="255"/>
        <v>202526</v>
      </c>
      <c r="D2127" s="1148" t="s">
        <v>6</v>
      </c>
      <c r="E2127" s="311">
        <v>38</v>
      </c>
      <c r="F2127" s="311" t="s">
        <v>553</v>
      </c>
      <c r="G2127" s="311">
        <f t="shared" si="258"/>
        <v>0</v>
      </c>
      <c r="H2127" s="1155">
        <f t="shared" ca="1" si="256"/>
        <v>0</v>
      </c>
      <c r="I2127" s="311">
        <f t="shared" si="257"/>
        <v>6.2</v>
      </c>
      <c r="J2127" s="1151"/>
      <c r="AL2127"/>
      <c r="AM2127"/>
      <c r="AN2127"/>
      <c r="AO2127"/>
      <c r="AP2127"/>
      <c r="AQ2127" s="333"/>
      <c r="AR2127"/>
      <c r="AS2127"/>
      <c r="AT2127"/>
      <c r="AU2127"/>
    </row>
    <row r="2128" spans="1:47" ht="12.75" customHeight="1" x14ac:dyDescent="0.35">
      <c r="A2128" s="311">
        <f>FrontPage!$N$2</f>
        <v>1</v>
      </c>
      <c r="B2128" s="311" t="str">
        <f t="shared" si="259"/>
        <v>RO3387</v>
      </c>
      <c r="C2128" s="311">
        <f t="shared" si="255"/>
        <v>202526</v>
      </c>
      <c r="D2128" s="1148" t="s">
        <v>6</v>
      </c>
      <c r="E2128" s="311">
        <v>38</v>
      </c>
      <c r="F2128" s="311" t="s">
        <v>554</v>
      </c>
      <c r="G2128" s="311">
        <f t="shared" si="258"/>
        <v>0</v>
      </c>
      <c r="H2128" s="1155">
        <f t="shared" ca="1" si="256"/>
        <v>0</v>
      </c>
      <c r="I2128" s="311">
        <f t="shared" si="257"/>
        <v>7</v>
      </c>
      <c r="J2128" s="1151"/>
      <c r="AL2128"/>
      <c r="AM2128"/>
      <c r="AN2128"/>
      <c r="AO2128"/>
      <c r="AP2128"/>
      <c r="AQ2128" s="333"/>
      <c r="AR2128"/>
      <c r="AS2128"/>
      <c r="AT2128"/>
      <c r="AU2128"/>
    </row>
    <row r="2129" spans="1:47" ht="12.75" customHeight="1" x14ac:dyDescent="0.35">
      <c r="A2129" s="311">
        <f>FrontPage!$N$2</f>
        <v>1</v>
      </c>
      <c r="B2129" s="311" t="str">
        <f t="shared" si="259"/>
        <v>RO3388</v>
      </c>
      <c r="C2129" s="311">
        <f t="shared" si="255"/>
        <v>202526</v>
      </c>
      <c r="D2129" s="1148" t="s">
        <v>6</v>
      </c>
      <c r="E2129" s="311">
        <v>38</v>
      </c>
      <c r="F2129" s="311" t="s">
        <v>555</v>
      </c>
      <c r="G2129" s="311">
        <f t="shared" si="258"/>
        <v>0</v>
      </c>
      <c r="H2129" s="1155">
        <f t="shared" ca="1" si="256"/>
        <v>0</v>
      </c>
      <c r="I2129" s="311">
        <f t="shared" si="257"/>
        <v>8</v>
      </c>
      <c r="J2129" s="1151"/>
      <c r="AL2129"/>
      <c r="AM2129"/>
      <c r="AN2129"/>
      <c r="AO2129"/>
      <c r="AP2129"/>
      <c r="AQ2129" s="333"/>
      <c r="AR2129"/>
      <c r="AS2129"/>
      <c r="AT2129"/>
      <c r="AU2129"/>
    </row>
    <row r="2130" spans="1:47" ht="12.75" customHeight="1" x14ac:dyDescent="0.35">
      <c r="A2130" s="311">
        <f>FrontPage!$N$2</f>
        <v>1</v>
      </c>
      <c r="B2130" s="311" t="str">
        <f t="shared" si="259"/>
        <v>RO33810</v>
      </c>
      <c r="C2130" s="311">
        <f t="shared" si="255"/>
        <v>202526</v>
      </c>
      <c r="D2130" s="1148" t="s">
        <v>6</v>
      </c>
      <c r="E2130" s="311">
        <v>38</v>
      </c>
      <c r="F2130" s="311" t="s">
        <v>557</v>
      </c>
      <c r="G2130" s="311">
        <f t="shared" si="258"/>
        <v>0</v>
      </c>
      <c r="H2130" s="1155">
        <f t="shared" ca="1" si="256"/>
        <v>0</v>
      </c>
      <c r="I2130" s="311">
        <f t="shared" si="257"/>
        <v>10</v>
      </c>
      <c r="J2130" s="1151"/>
      <c r="AL2130"/>
      <c r="AM2130"/>
      <c r="AN2130"/>
      <c r="AO2130"/>
      <c r="AP2130"/>
      <c r="AQ2130" s="333"/>
      <c r="AR2130"/>
      <c r="AS2130"/>
      <c r="AT2130"/>
      <c r="AU2130"/>
    </row>
    <row r="2131" spans="1:47" ht="12.75" customHeight="1" x14ac:dyDescent="0.35">
      <c r="A2131" s="311">
        <f>FrontPage!$N$2</f>
        <v>1</v>
      </c>
      <c r="B2131" s="311" t="str">
        <f t="shared" si="259"/>
        <v>RO33811</v>
      </c>
      <c r="C2131" s="311">
        <f t="shared" si="255"/>
        <v>202526</v>
      </c>
      <c r="D2131" s="1148" t="s">
        <v>6</v>
      </c>
      <c r="E2131" s="311">
        <v>38</v>
      </c>
      <c r="F2131" s="311" t="s">
        <v>558</v>
      </c>
      <c r="G2131" s="311">
        <f t="shared" si="258"/>
        <v>0</v>
      </c>
      <c r="H2131" s="1155">
        <f t="shared" ca="1" si="256"/>
        <v>0</v>
      </c>
      <c r="I2131" s="311">
        <f t="shared" si="257"/>
        <v>11</v>
      </c>
      <c r="J2131" s="1151"/>
      <c r="AL2131"/>
      <c r="AM2131"/>
      <c r="AN2131"/>
      <c r="AO2131"/>
      <c r="AP2131"/>
      <c r="AQ2131" s="333"/>
      <c r="AR2131"/>
      <c r="AS2131"/>
      <c r="AT2131"/>
      <c r="AU2131"/>
    </row>
    <row r="2132" spans="1:47" ht="12.75" customHeight="1" x14ac:dyDescent="0.35">
      <c r="A2132" s="311">
        <f>FrontPage!$N$2</f>
        <v>1</v>
      </c>
      <c r="B2132" s="311" t="str">
        <f t="shared" si="259"/>
        <v>RO3391.2</v>
      </c>
      <c r="C2132" s="311">
        <f t="shared" si="255"/>
        <v>202526</v>
      </c>
      <c r="D2132" s="1148" t="s">
        <v>6</v>
      </c>
      <c r="E2132" s="311">
        <v>39</v>
      </c>
      <c r="F2132" s="311" t="s">
        <v>548</v>
      </c>
      <c r="G2132" s="311">
        <f t="shared" si="258"/>
        <v>0</v>
      </c>
      <c r="H2132" s="1155">
        <f t="shared" ca="1" si="256"/>
        <v>0</v>
      </c>
      <c r="I2132" s="311">
        <f t="shared" si="257"/>
        <v>1.2</v>
      </c>
      <c r="J2132" s="1151"/>
      <c r="AL2132"/>
      <c r="AM2132"/>
      <c r="AN2132"/>
      <c r="AO2132"/>
      <c r="AP2132"/>
      <c r="AQ2132" s="333"/>
      <c r="AR2132"/>
      <c r="AS2132"/>
      <c r="AT2132"/>
      <c r="AU2132"/>
    </row>
    <row r="2133" spans="1:47" ht="12.75" customHeight="1" x14ac:dyDescent="0.35">
      <c r="A2133" s="311">
        <f>FrontPage!$N$2</f>
        <v>1</v>
      </c>
      <c r="B2133" s="311" t="str">
        <f t="shared" si="259"/>
        <v>RO3392</v>
      </c>
      <c r="C2133" s="311">
        <f t="shared" si="255"/>
        <v>202526</v>
      </c>
      <c r="D2133" s="1148" t="s">
        <v>6</v>
      </c>
      <c r="E2133" s="311">
        <v>39</v>
      </c>
      <c r="F2133" s="311" t="s">
        <v>546</v>
      </c>
      <c r="G2133" s="311">
        <f t="shared" si="258"/>
        <v>0</v>
      </c>
      <c r="H2133" s="1155">
        <f t="shared" ca="1" si="256"/>
        <v>0</v>
      </c>
      <c r="I2133" s="311">
        <f t="shared" si="257"/>
        <v>2</v>
      </c>
      <c r="J2133" s="1151"/>
      <c r="AL2133"/>
      <c r="AM2133"/>
      <c r="AN2133"/>
      <c r="AO2133"/>
      <c r="AP2133"/>
      <c r="AQ2133" s="333"/>
      <c r="AR2133"/>
      <c r="AS2133"/>
      <c r="AT2133"/>
      <c r="AU2133"/>
    </row>
    <row r="2134" spans="1:47" ht="12.75" customHeight="1" x14ac:dyDescent="0.35">
      <c r="A2134" s="311">
        <f>FrontPage!$N$2</f>
        <v>1</v>
      </c>
      <c r="B2134" s="311" t="str">
        <f t="shared" si="259"/>
        <v>RO3393</v>
      </c>
      <c r="C2134" s="311">
        <f t="shared" si="255"/>
        <v>202526</v>
      </c>
      <c r="D2134" s="1148" t="s">
        <v>6</v>
      </c>
      <c r="E2134" s="311">
        <v>39</v>
      </c>
      <c r="F2134" s="311" t="s">
        <v>549</v>
      </c>
      <c r="G2134" s="311">
        <f t="shared" si="258"/>
        <v>0</v>
      </c>
      <c r="H2134" s="1155">
        <f t="shared" ca="1" si="256"/>
        <v>0</v>
      </c>
      <c r="I2134" s="311">
        <f t="shared" si="257"/>
        <v>3</v>
      </c>
      <c r="J2134" s="1151"/>
      <c r="AL2134"/>
      <c r="AM2134"/>
      <c r="AN2134"/>
      <c r="AO2134"/>
      <c r="AP2134"/>
      <c r="AQ2134" s="333"/>
      <c r="AR2134"/>
      <c r="AS2134"/>
      <c r="AT2134"/>
      <c r="AU2134"/>
    </row>
    <row r="2135" spans="1:47" ht="12.75" customHeight="1" x14ac:dyDescent="0.35">
      <c r="A2135" s="311">
        <f>FrontPage!$N$2</f>
        <v>1</v>
      </c>
      <c r="B2135" s="311" t="str">
        <f t="shared" si="259"/>
        <v>RO3395</v>
      </c>
      <c r="C2135" s="311">
        <f t="shared" si="255"/>
        <v>202526</v>
      </c>
      <c r="D2135" s="1148" t="s">
        <v>6</v>
      </c>
      <c r="E2135" s="311">
        <v>39</v>
      </c>
      <c r="F2135" s="311" t="s">
        <v>551</v>
      </c>
      <c r="G2135" s="311">
        <f t="shared" si="258"/>
        <v>0</v>
      </c>
      <c r="H2135" s="1155">
        <f t="shared" ca="1" si="256"/>
        <v>0</v>
      </c>
      <c r="I2135" s="311">
        <f t="shared" si="257"/>
        <v>5</v>
      </c>
      <c r="J2135" s="1151"/>
      <c r="AL2135"/>
      <c r="AM2135"/>
      <c r="AN2135"/>
      <c r="AO2135"/>
      <c r="AP2135"/>
      <c r="AQ2135" s="333"/>
      <c r="AR2135"/>
      <c r="AS2135"/>
      <c r="AT2135"/>
      <c r="AU2135"/>
    </row>
    <row r="2136" spans="1:47" ht="12.75" customHeight="1" x14ac:dyDescent="0.35">
      <c r="A2136" s="311">
        <f>FrontPage!$N$2</f>
        <v>1</v>
      </c>
      <c r="B2136" s="311" t="str">
        <f t="shared" si="259"/>
        <v>RO3396.1</v>
      </c>
      <c r="C2136" s="311">
        <f t="shared" si="255"/>
        <v>202526</v>
      </c>
      <c r="D2136" s="1148" t="s">
        <v>6</v>
      </c>
      <c r="E2136" s="311">
        <v>39</v>
      </c>
      <c r="F2136" s="311" t="s">
        <v>552</v>
      </c>
      <c r="G2136" s="311">
        <f t="shared" si="258"/>
        <v>0</v>
      </c>
      <c r="H2136" s="1155">
        <f t="shared" ca="1" si="256"/>
        <v>0</v>
      </c>
      <c r="I2136" s="311">
        <f t="shared" si="257"/>
        <v>6.1</v>
      </c>
      <c r="J2136" s="1151"/>
      <c r="AL2136"/>
      <c r="AM2136"/>
      <c r="AN2136"/>
      <c r="AO2136"/>
      <c r="AP2136"/>
      <c r="AQ2136" s="333"/>
      <c r="AR2136"/>
      <c r="AS2136"/>
      <c r="AT2136"/>
      <c r="AU2136"/>
    </row>
    <row r="2137" spans="1:47" ht="12.75" customHeight="1" x14ac:dyDescent="0.35">
      <c r="A2137" s="311">
        <f>FrontPage!$N$2</f>
        <v>1</v>
      </c>
      <c r="B2137" s="311" t="str">
        <f t="shared" si="259"/>
        <v>RO3396.2</v>
      </c>
      <c r="C2137" s="311">
        <f t="shared" si="255"/>
        <v>202526</v>
      </c>
      <c r="D2137" s="1148" t="s">
        <v>6</v>
      </c>
      <c r="E2137" s="311">
        <v>39</v>
      </c>
      <c r="F2137" s="311" t="s">
        <v>553</v>
      </c>
      <c r="G2137" s="311">
        <f t="shared" si="258"/>
        <v>0</v>
      </c>
      <c r="H2137" s="1155">
        <f t="shared" ca="1" si="256"/>
        <v>0</v>
      </c>
      <c r="I2137" s="311">
        <f t="shared" si="257"/>
        <v>6.2</v>
      </c>
      <c r="J2137" s="1151"/>
      <c r="AL2137"/>
      <c r="AM2137"/>
      <c r="AN2137"/>
      <c r="AO2137"/>
      <c r="AP2137"/>
      <c r="AQ2137" s="333"/>
      <c r="AR2137"/>
      <c r="AS2137"/>
      <c r="AT2137"/>
      <c r="AU2137"/>
    </row>
    <row r="2138" spans="1:47" ht="12.75" customHeight="1" x14ac:dyDescent="0.35">
      <c r="A2138" s="311">
        <f>FrontPage!$N$2</f>
        <v>1</v>
      </c>
      <c r="B2138" s="311" t="str">
        <f t="shared" si="259"/>
        <v>RO3397</v>
      </c>
      <c r="C2138" s="311">
        <f t="shared" si="255"/>
        <v>202526</v>
      </c>
      <c r="D2138" s="1148" t="s">
        <v>6</v>
      </c>
      <c r="E2138" s="311">
        <v>39</v>
      </c>
      <c r="F2138" s="311" t="s">
        <v>554</v>
      </c>
      <c r="G2138" s="311">
        <f t="shared" si="258"/>
        <v>0</v>
      </c>
      <c r="H2138" s="1155">
        <f t="shared" ca="1" si="256"/>
        <v>0</v>
      </c>
      <c r="I2138" s="311">
        <f t="shared" si="257"/>
        <v>7</v>
      </c>
      <c r="J2138" s="1151"/>
      <c r="AL2138"/>
      <c r="AM2138"/>
      <c r="AN2138"/>
      <c r="AO2138"/>
      <c r="AP2138"/>
      <c r="AQ2138" s="333"/>
      <c r="AR2138"/>
      <c r="AS2138"/>
      <c r="AT2138"/>
      <c r="AU2138"/>
    </row>
    <row r="2139" spans="1:47" ht="12.75" customHeight="1" x14ac:dyDescent="0.35">
      <c r="A2139" s="311">
        <f>FrontPage!$N$2</f>
        <v>1</v>
      </c>
      <c r="B2139" s="311" t="str">
        <f t="shared" si="259"/>
        <v>RO3398</v>
      </c>
      <c r="C2139" s="311">
        <f t="shared" si="255"/>
        <v>202526</v>
      </c>
      <c r="D2139" s="1148" t="s">
        <v>6</v>
      </c>
      <c r="E2139" s="311">
        <v>39</v>
      </c>
      <c r="F2139" s="311" t="s">
        <v>555</v>
      </c>
      <c r="G2139" s="311">
        <f t="shared" si="258"/>
        <v>0</v>
      </c>
      <c r="H2139" s="1155">
        <f t="shared" ca="1" si="256"/>
        <v>0</v>
      </c>
      <c r="I2139" s="311">
        <f t="shared" si="257"/>
        <v>8</v>
      </c>
      <c r="J2139" s="1151"/>
      <c r="AL2139"/>
      <c r="AM2139"/>
      <c r="AN2139"/>
      <c r="AO2139"/>
      <c r="AP2139"/>
      <c r="AQ2139" s="333"/>
      <c r="AR2139"/>
      <c r="AS2139"/>
      <c r="AT2139"/>
      <c r="AU2139"/>
    </row>
    <row r="2140" spans="1:47" ht="12.75" customHeight="1" x14ac:dyDescent="0.35">
      <c r="A2140" s="311">
        <f>FrontPage!$N$2</f>
        <v>1</v>
      </c>
      <c r="B2140" s="311" t="str">
        <f t="shared" si="259"/>
        <v>RO33910</v>
      </c>
      <c r="C2140" s="311">
        <f t="shared" si="255"/>
        <v>202526</v>
      </c>
      <c r="D2140" s="1148" t="s">
        <v>6</v>
      </c>
      <c r="E2140" s="311">
        <v>39</v>
      </c>
      <c r="F2140" s="311" t="s">
        <v>557</v>
      </c>
      <c r="G2140" s="311">
        <f t="shared" si="258"/>
        <v>0</v>
      </c>
      <c r="H2140" s="1155">
        <f t="shared" ca="1" si="256"/>
        <v>0</v>
      </c>
      <c r="I2140" s="311">
        <f t="shared" si="257"/>
        <v>10</v>
      </c>
      <c r="J2140" s="1151"/>
      <c r="AL2140"/>
      <c r="AM2140"/>
      <c r="AN2140"/>
      <c r="AO2140"/>
      <c r="AP2140"/>
      <c r="AQ2140" s="333"/>
      <c r="AR2140"/>
      <c r="AS2140"/>
      <c r="AT2140"/>
      <c r="AU2140"/>
    </row>
    <row r="2141" spans="1:47" ht="12.75" customHeight="1" x14ac:dyDescent="0.35">
      <c r="A2141" s="311">
        <f>FrontPage!$N$2</f>
        <v>1</v>
      </c>
      <c r="B2141" s="311" t="str">
        <f t="shared" si="259"/>
        <v>RO33911</v>
      </c>
      <c r="C2141" s="311">
        <f t="shared" si="255"/>
        <v>202526</v>
      </c>
      <c r="D2141" s="1148" t="s">
        <v>6</v>
      </c>
      <c r="E2141" s="311">
        <v>39</v>
      </c>
      <c r="F2141" s="311" t="s">
        <v>558</v>
      </c>
      <c r="G2141" s="311">
        <f t="shared" si="258"/>
        <v>0</v>
      </c>
      <c r="H2141" s="1155">
        <f t="shared" ca="1" si="256"/>
        <v>0</v>
      </c>
      <c r="I2141" s="311">
        <f t="shared" si="257"/>
        <v>11</v>
      </c>
      <c r="J2141" s="1151"/>
      <c r="AL2141"/>
      <c r="AM2141"/>
      <c r="AN2141"/>
      <c r="AO2141"/>
      <c r="AP2141"/>
      <c r="AQ2141" s="333"/>
      <c r="AR2141"/>
      <c r="AS2141"/>
      <c r="AT2141"/>
      <c r="AU2141"/>
    </row>
    <row r="2142" spans="1:47" ht="12.75" customHeight="1" x14ac:dyDescent="0.35">
      <c r="A2142" s="311">
        <f>FrontPage!$N$2</f>
        <v>1</v>
      </c>
      <c r="B2142" s="311" t="str">
        <f t="shared" si="259"/>
        <v>RO3401.1</v>
      </c>
      <c r="C2142" s="311">
        <f t="shared" si="255"/>
        <v>202526</v>
      </c>
      <c r="D2142" s="1148" t="s">
        <v>6</v>
      </c>
      <c r="E2142" s="311">
        <v>40</v>
      </c>
      <c r="F2142" s="311" t="s">
        <v>547</v>
      </c>
      <c r="G2142" s="311">
        <f t="shared" si="258"/>
        <v>0</v>
      </c>
      <c r="H2142" s="1155">
        <f t="shared" ca="1" si="256"/>
        <v>0</v>
      </c>
      <c r="I2142" s="311">
        <f t="shared" si="257"/>
        <v>1.1000000000000001</v>
      </c>
      <c r="J2142" s="1151"/>
      <c r="AL2142"/>
      <c r="AM2142"/>
      <c r="AN2142"/>
      <c r="AO2142"/>
      <c r="AP2142"/>
      <c r="AQ2142" s="333"/>
      <c r="AR2142"/>
      <c r="AS2142"/>
      <c r="AT2142"/>
      <c r="AU2142"/>
    </row>
    <row r="2143" spans="1:47" ht="12.75" customHeight="1" x14ac:dyDescent="0.35">
      <c r="A2143" s="311">
        <f>FrontPage!$N$2</f>
        <v>1</v>
      </c>
      <c r="B2143" s="311" t="str">
        <f t="shared" si="259"/>
        <v>RO3401.2</v>
      </c>
      <c r="C2143" s="311">
        <f t="shared" ref="C2143:C2206" si="260">year</f>
        <v>202526</v>
      </c>
      <c r="D2143" s="1148" t="s">
        <v>6</v>
      </c>
      <c r="E2143" s="311">
        <v>40</v>
      </c>
      <c r="F2143" s="311" t="s">
        <v>548</v>
      </c>
      <c r="G2143" s="311">
        <f t="shared" si="258"/>
        <v>0</v>
      </c>
      <c r="H2143" s="1155">
        <f t="shared" ca="1" si="256"/>
        <v>0</v>
      </c>
      <c r="I2143" s="311">
        <f t="shared" si="257"/>
        <v>1.2</v>
      </c>
      <c r="J2143" s="1151"/>
      <c r="AL2143"/>
      <c r="AM2143"/>
      <c r="AN2143"/>
      <c r="AO2143"/>
      <c r="AP2143"/>
      <c r="AQ2143" s="333"/>
      <c r="AR2143"/>
      <c r="AS2143"/>
      <c r="AT2143"/>
      <c r="AU2143"/>
    </row>
    <row r="2144" spans="1:47" ht="12.75" customHeight="1" x14ac:dyDescent="0.35">
      <c r="A2144" s="311">
        <f>FrontPage!$N$2</f>
        <v>1</v>
      </c>
      <c r="B2144" s="311" t="str">
        <f t="shared" si="259"/>
        <v>RO3402</v>
      </c>
      <c r="C2144" s="311">
        <f t="shared" si="260"/>
        <v>202526</v>
      </c>
      <c r="D2144" s="1148" t="s">
        <v>6</v>
      </c>
      <c r="E2144" s="311">
        <v>40</v>
      </c>
      <c r="F2144" s="311" t="s">
        <v>546</v>
      </c>
      <c r="G2144" s="311">
        <f t="shared" si="258"/>
        <v>0</v>
      </c>
      <c r="H2144" s="1155">
        <f t="shared" ca="1" si="256"/>
        <v>0</v>
      </c>
      <c r="I2144" s="311">
        <f t="shared" si="257"/>
        <v>2</v>
      </c>
      <c r="J2144" s="1151"/>
      <c r="AL2144"/>
      <c r="AM2144"/>
      <c r="AN2144"/>
      <c r="AO2144"/>
      <c r="AP2144"/>
      <c r="AQ2144" s="333"/>
      <c r="AR2144"/>
      <c r="AS2144"/>
      <c r="AT2144"/>
      <c r="AU2144"/>
    </row>
    <row r="2145" spans="1:47" ht="12.75" customHeight="1" x14ac:dyDescent="0.35">
      <c r="A2145" s="311">
        <f>FrontPage!$N$2</f>
        <v>1</v>
      </c>
      <c r="B2145" s="311" t="str">
        <f t="shared" si="259"/>
        <v>RO3403</v>
      </c>
      <c r="C2145" s="311">
        <f t="shared" si="260"/>
        <v>202526</v>
      </c>
      <c r="D2145" s="1148" t="s">
        <v>6</v>
      </c>
      <c r="E2145" s="311">
        <v>40</v>
      </c>
      <c r="F2145" s="311" t="s">
        <v>549</v>
      </c>
      <c r="G2145" s="311">
        <f t="shared" si="258"/>
        <v>0</v>
      </c>
      <c r="H2145" s="1155">
        <f t="shared" ca="1" si="256"/>
        <v>0</v>
      </c>
      <c r="I2145" s="311">
        <f t="shared" si="257"/>
        <v>3</v>
      </c>
      <c r="J2145" s="1151"/>
      <c r="AL2145"/>
      <c r="AM2145"/>
      <c r="AN2145"/>
      <c r="AO2145"/>
      <c r="AP2145"/>
      <c r="AQ2145" s="333"/>
      <c r="AR2145"/>
      <c r="AS2145"/>
      <c r="AT2145"/>
      <c r="AU2145"/>
    </row>
    <row r="2146" spans="1:47" ht="12.75" customHeight="1" x14ac:dyDescent="0.35">
      <c r="A2146" s="311">
        <f>FrontPage!$N$2</f>
        <v>1</v>
      </c>
      <c r="B2146" s="311" t="str">
        <f t="shared" si="259"/>
        <v>RO3405</v>
      </c>
      <c r="C2146" s="311">
        <f t="shared" si="260"/>
        <v>202526</v>
      </c>
      <c r="D2146" s="1148" t="s">
        <v>6</v>
      </c>
      <c r="E2146" s="311">
        <v>40</v>
      </c>
      <c r="F2146" s="311" t="s">
        <v>551</v>
      </c>
      <c r="G2146" s="311">
        <f t="shared" si="258"/>
        <v>0</v>
      </c>
      <c r="H2146" s="1155">
        <f t="shared" ca="1" si="256"/>
        <v>0</v>
      </c>
      <c r="I2146" s="311">
        <f t="shared" si="257"/>
        <v>5</v>
      </c>
      <c r="J2146" s="1151"/>
      <c r="AL2146"/>
      <c r="AM2146"/>
      <c r="AN2146"/>
      <c r="AO2146"/>
      <c r="AP2146"/>
      <c r="AQ2146" s="333"/>
      <c r="AR2146"/>
      <c r="AS2146"/>
      <c r="AT2146"/>
      <c r="AU2146"/>
    </row>
    <row r="2147" spans="1:47" ht="12.75" customHeight="1" x14ac:dyDescent="0.35">
      <c r="A2147" s="311">
        <f>FrontPage!$N$2</f>
        <v>1</v>
      </c>
      <c r="B2147" s="311" t="str">
        <f t="shared" si="259"/>
        <v>RO3406.1</v>
      </c>
      <c r="C2147" s="311">
        <f t="shared" si="260"/>
        <v>202526</v>
      </c>
      <c r="D2147" s="1148" t="s">
        <v>6</v>
      </c>
      <c r="E2147" s="311">
        <v>40</v>
      </c>
      <c r="F2147" s="311" t="s">
        <v>552</v>
      </c>
      <c r="G2147" s="311">
        <f t="shared" si="258"/>
        <v>0</v>
      </c>
      <c r="H2147" s="1155">
        <f t="shared" ca="1" si="256"/>
        <v>0</v>
      </c>
      <c r="I2147" s="311">
        <f t="shared" si="257"/>
        <v>6.1</v>
      </c>
      <c r="J2147" s="1151"/>
      <c r="AL2147"/>
      <c r="AM2147"/>
      <c r="AN2147"/>
      <c r="AO2147"/>
      <c r="AP2147"/>
      <c r="AQ2147" s="333"/>
      <c r="AR2147"/>
      <c r="AS2147"/>
      <c r="AT2147"/>
      <c r="AU2147"/>
    </row>
    <row r="2148" spans="1:47" ht="12.75" customHeight="1" x14ac:dyDescent="0.35">
      <c r="A2148" s="311">
        <f>FrontPage!$N$2</f>
        <v>1</v>
      </c>
      <c r="B2148" s="311" t="str">
        <f t="shared" si="259"/>
        <v>RO3406.2</v>
      </c>
      <c r="C2148" s="311">
        <f t="shared" si="260"/>
        <v>202526</v>
      </c>
      <c r="D2148" s="1148" t="s">
        <v>6</v>
      </c>
      <c r="E2148" s="311">
        <v>40</v>
      </c>
      <c r="F2148" s="311" t="s">
        <v>553</v>
      </c>
      <c r="G2148" s="311">
        <f t="shared" si="258"/>
        <v>0</v>
      </c>
      <c r="H2148" s="1155">
        <f t="shared" ca="1" si="256"/>
        <v>0</v>
      </c>
      <c r="I2148" s="311">
        <f t="shared" si="257"/>
        <v>6.2</v>
      </c>
      <c r="J2148" s="1151"/>
      <c r="AL2148"/>
      <c r="AM2148"/>
      <c r="AN2148"/>
      <c r="AO2148"/>
      <c r="AP2148"/>
      <c r="AQ2148" s="333"/>
      <c r="AR2148"/>
      <c r="AS2148"/>
      <c r="AT2148"/>
      <c r="AU2148"/>
    </row>
    <row r="2149" spans="1:47" ht="12.75" customHeight="1" x14ac:dyDescent="0.35">
      <c r="A2149" s="311">
        <f>FrontPage!$N$2</f>
        <v>1</v>
      </c>
      <c r="B2149" s="311" t="str">
        <f t="shared" si="259"/>
        <v>RO3407</v>
      </c>
      <c r="C2149" s="311">
        <f t="shared" si="260"/>
        <v>202526</v>
      </c>
      <c r="D2149" s="1148" t="s">
        <v>6</v>
      </c>
      <c r="E2149" s="311">
        <v>40</v>
      </c>
      <c r="F2149" s="311" t="s">
        <v>554</v>
      </c>
      <c r="G2149" s="311">
        <f t="shared" si="258"/>
        <v>0</v>
      </c>
      <c r="H2149" s="1155">
        <f t="shared" ca="1" si="256"/>
        <v>0</v>
      </c>
      <c r="I2149" s="311">
        <f t="shared" si="257"/>
        <v>7</v>
      </c>
      <c r="J2149" s="1151"/>
      <c r="AL2149"/>
      <c r="AM2149"/>
      <c r="AN2149"/>
      <c r="AO2149"/>
      <c r="AP2149"/>
      <c r="AQ2149" s="333"/>
      <c r="AR2149"/>
      <c r="AS2149"/>
      <c r="AT2149"/>
      <c r="AU2149"/>
    </row>
    <row r="2150" spans="1:47" ht="12.75" customHeight="1" x14ac:dyDescent="0.35">
      <c r="A2150" s="311">
        <f>FrontPage!$N$2</f>
        <v>1</v>
      </c>
      <c r="B2150" s="311" t="str">
        <f t="shared" si="259"/>
        <v>RO3408</v>
      </c>
      <c r="C2150" s="311">
        <f t="shared" si="260"/>
        <v>202526</v>
      </c>
      <c r="D2150" s="1148" t="s">
        <v>6</v>
      </c>
      <c r="E2150" s="311">
        <v>40</v>
      </c>
      <c r="F2150" s="311" t="s">
        <v>555</v>
      </c>
      <c r="G2150" s="311">
        <f t="shared" si="258"/>
        <v>0</v>
      </c>
      <c r="H2150" s="1155">
        <f t="shared" ca="1" si="256"/>
        <v>0</v>
      </c>
      <c r="I2150" s="311">
        <f t="shared" si="257"/>
        <v>8</v>
      </c>
      <c r="J2150" s="1151"/>
      <c r="AL2150"/>
      <c r="AM2150"/>
      <c r="AN2150"/>
      <c r="AO2150"/>
      <c r="AP2150"/>
      <c r="AQ2150" s="333"/>
      <c r="AR2150"/>
      <c r="AS2150"/>
      <c r="AT2150"/>
      <c r="AU2150"/>
    </row>
    <row r="2151" spans="1:47" ht="12.75" customHeight="1" x14ac:dyDescent="0.35">
      <c r="A2151" s="311">
        <f>FrontPage!$N$2</f>
        <v>1</v>
      </c>
      <c r="B2151" s="311" t="str">
        <f t="shared" si="259"/>
        <v>RO34010</v>
      </c>
      <c r="C2151" s="311">
        <f t="shared" si="260"/>
        <v>202526</v>
      </c>
      <c r="D2151" s="1148" t="s">
        <v>6</v>
      </c>
      <c r="E2151" s="311">
        <v>40</v>
      </c>
      <c r="F2151" s="311" t="s">
        <v>557</v>
      </c>
      <c r="G2151" s="311">
        <f t="shared" si="258"/>
        <v>0</v>
      </c>
      <c r="H2151" s="1155">
        <f t="shared" ca="1" si="256"/>
        <v>0</v>
      </c>
      <c r="I2151" s="311">
        <f t="shared" si="257"/>
        <v>10</v>
      </c>
      <c r="J2151" s="1151"/>
      <c r="AL2151"/>
      <c r="AM2151"/>
      <c r="AN2151"/>
      <c r="AO2151"/>
      <c r="AP2151"/>
      <c r="AQ2151" s="333"/>
      <c r="AR2151"/>
      <c r="AS2151"/>
      <c r="AT2151"/>
      <c r="AU2151"/>
    </row>
    <row r="2152" spans="1:47" ht="12.75" customHeight="1" x14ac:dyDescent="0.35">
      <c r="A2152" s="311">
        <f>FrontPage!$N$2</f>
        <v>1</v>
      </c>
      <c r="B2152" s="311" t="str">
        <f t="shared" si="259"/>
        <v>RO34011</v>
      </c>
      <c r="C2152" s="311">
        <f t="shared" si="260"/>
        <v>202526</v>
      </c>
      <c r="D2152" s="1148" t="s">
        <v>6</v>
      </c>
      <c r="E2152" s="311">
        <v>40</v>
      </c>
      <c r="F2152" s="311" t="s">
        <v>558</v>
      </c>
      <c r="G2152" s="311">
        <f t="shared" si="258"/>
        <v>0</v>
      </c>
      <c r="H2152" s="1155">
        <f t="shared" ca="1" si="256"/>
        <v>0</v>
      </c>
      <c r="I2152" s="311">
        <f t="shared" si="257"/>
        <v>11</v>
      </c>
      <c r="J2152" s="1151"/>
      <c r="AL2152"/>
      <c r="AM2152"/>
      <c r="AN2152"/>
      <c r="AO2152"/>
      <c r="AP2152"/>
      <c r="AQ2152" s="333"/>
      <c r="AR2152"/>
      <c r="AS2152"/>
      <c r="AT2152"/>
      <c r="AU2152"/>
    </row>
    <row r="2153" spans="1:47" ht="12.75" customHeight="1" x14ac:dyDescent="0.35">
      <c r="A2153" s="311">
        <f>FrontPage!$N$2</f>
        <v>1</v>
      </c>
      <c r="B2153" s="311" t="str">
        <f t="shared" si="259"/>
        <v>RO3411.1</v>
      </c>
      <c r="C2153" s="311">
        <f t="shared" si="260"/>
        <v>202526</v>
      </c>
      <c r="D2153" s="1148" t="s">
        <v>6</v>
      </c>
      <c r="E2153" s="311">
        <v>41</v>
      </c>
      <c r="F2153" s="311" t="s">
        <v>547</v>
      </c>
      <c r="G2153" s="311">
        <f t="shared" si="258"/>
        <v>0</v>
      </c>
      <c r="H2153" s="1155">
        <f t="shared" ca="1" si="256"/>
        <v>0</v>
      </c>
      <c r="I2153" s="311">
        <f t="shared" si="257"/>
        <v>1.1000000000000001</v>
      </c>
      <c r="J2153" s="1151"/>
      <c r="AL2153"/>
      <c r="AM2153"/>
      <c r="AN2153"/>
      <c r="AO2153"/>
      <c r="AP2153"/>
      <c r="AQ2153" s="333"/>
      <c r="AR2153"/>
      <c r="AS2153"/>
      <c r="AT2153"/>
      <c r="AU2153"/>
    </row>
    <row r="2154" spans="1:47" ht="12.75" customHeight="1" x14ac:dyDescent="0.35">
      <c r="A2154" s="311">
        <f>FrontPage!$N$2</f>
        <v>1</v>
      </c>
      <c r="B2154" s="311" t="str">
        <f t="shared" si="259"/>
        <v>RO3411.2</v>
      </c>
      <c r="C2154" s="311">
        <f t="shared" si="260"/>
        <v>202526</v>
      </c>
      <c r="D2154" s="1148" t="s">
        <v>6</v>
      </c>
      <c r="E2154" s="311">
        <v>41</v>
      </c>
      <c r="F2154" s="311" t="s">
        <v>548</v>
      </c>
      <c r="G2154" s="311">
        <f t="shared" si="258"/>
        <v>0</v>
      </c>
      <c r="H2154" s="1155">
        <f t="shared" ca="1" si="256"/>
        <v>0</v>
      </c>
      <c r="I2154" s="311">
        <f t="shared" si="257"/>
        <v>1.2</v>
      </c>
      <c r="J2154" s="1151"/>
      <c r="AL2154"/>
      <c r="AM2154"/>
      <c r="AN2154"/>
      <c r="AO2154"/>
      <c r="AP2154"/>
      <c r="AQ2154" s="333"/>
      <c r="AR2154"/>
      <c r="AS2154"/>
      <c r="AT2154"/>
      <c r="AU2154"/>
    </row>
    <row r="2155" spans="1:47" ht="12.75" customHeight="1" x14ac:dyDescent="0.35">
      <c r="A2155" s="311">
        <f>FrontPage!$N$2</f>
        <v>1</v>
      </c>
      <c r="B2155" s="311" t="str">
        <f t="shared" si="259"/>
        <v>RO3412</v>
      </c>
      <c r="C2155" s="311">
        <f t="shared" si="260"/>
        <v>202526</v>
      </c>
      <c r="D2155" s="1148" t="s">
        <v>6</v>
      </c>
      <c r="E2155" s="311">
        <v>41</v>
      </c>
      <c r="F2155" s="311" t="s">
        <v>546</v>
      </c>
      <c r="G2155" s="311">
        <f t="shared" si="258"/>
        <v>0</v>
      </c>
      <c r="H2155" s="1155">
        <f t="shared" ca="1" si="256"/>
        <v>0</v>
      </c>
      <c r="I2155" s="311">
        <f t="shared" si="257"/>
        <v>2</v>
      </c>
      <c r="J2155" s="1151"/>
      <c r="AL2155"/>
      <c r="AM2155"/>
      <c r="AN2155"/>
      <c r="AO2155"/>
      <c r="AP2155"/>
      <c r="AQ2155" s="333"/>
      <c r="AR2155"/>
      <c r="AS2155"/>
      <c r="AT2155"/>
      <c r="AU2155"/>
    </row>
    <row r="2156" spans="1:47" ht="12.75" customHeight="1" x14ac:dyDescent="0.35">
      <c r="A2156" s="311">
        <f>FrontPage!$N$2</f>
        <v>1</v>
      </c>
      <c r="B2156" s="311" t="str">
        <f t="shared" si="259"/>
        <v>RO3413</v>
      </c>
      <c r="C2156" s="311">
        <f t="shared" si="260"/>
        <v>202526</v>
      </c>
      <c r="D2156" s="1148" t="s">
        <v>6</v>
      </c>
      <c r="E2156" s="311">
        <v>41</v>
      </c>
      <c r="F2156" s="311" t="s">
        <v>549</v>
      </c>
      <c r="G2156" s="311">
        <f t="shared" si="258"/>
        <v>0</v>
      </c>
      <c r="H2156" s="1155">
        <f t="shared" ca="1" si="256"/>
        <v>0</v>
      </c>
      <c r="I2156" s="311">
        <f t="shared" si="257"/>
        <v>3</v>
      </c>
      <c r="J2156" s="1151"/>
      <c r="AL2156"/>
      <c r="AM2156"/>
      <c r="AN2156"/>
      <c r="AO2156"/>
      <c r="AP2156"/>
      <c r="AQ2156" s="333"/>
      <c r="AR2156"/>
      <c r="AS2156"/>
      <c r="AT2156"/>
      <c r="AU2156"/>
    </row>
    <row r="2157" spans="1:47" ht="12.75" customHeight="1" x14ac:dyDescent="0.35">
      <c r="A2157" s="311">
        <f>FrontPage!$N$2</f>
        <v>1</v>
      </c>
      <c r="B2157" s="311" t="str">
        <f t="shared" si="259"/>
        <v>RO3415</v>
      </c>
      <c r="C2157" s="311">
        <f t="shared" si="260"/>
        <v>202526</v>
      </c>
      <c r="D2157" s="1148" t="s">
        <v>6</v>
      </c>
      <c r="E2157" s="311">
        <v>41</v>
      </c>
      <c r="F2157" s="311" t="s">
        <v>551</v>
      </c>
      <c r="G2157" s="311">
        <f t="shared" si="258"/>
        <v>0</v>
      </c>
      <c r="H2157" s="1155">
        <f t="shared" ref="H2157:H2220" ca="1" si="261">IF(UANumber = 0,0,IF(VLOOKUP(E2157,INDIRECT("_"&amp;D2157),MATCH(F2157,INDIRECT("_"&amp;D2157&amp;$I$2),0),FALSE)="",0,VLOOKUP(E2157,INDIRECT("_"&amp;D2157),MATCH(F2157,INDIRECT("_"&amp;D2157&amp;$I$2),0),FALSE)))</f>
        <v>0</v>
      </c>
      <c r="I2157" s="311">
        <f t="shared" si="257"/>
        <v>5</v>
      </c>
      <c r="J2157" s="1151"/>
      <c r="AL2157"/>
      <c r="AM2157"/>
      <c r="AN2157"/>
      <c r="AO2157"/>
      <c r="AP2157"/>
      <c r="AQ2157" s="333"/>
      <c r="AR2157"/>
      <c r="AS2157"/>
      <c r="AT2157"/>
      <c r="AU2157"/>
    </row>
    <row r="2158" spans="1:47" ht="12.75" customHeight="1" x14ac:dyDescent="0.35">
      <c r="A2158" s="311">
        <f>FrontPage!$N$2</f>
        <v>1</v>
      </c>
      <c r="B2158" s="311" t="str">
        <f t="shared" si="259"/>
        <v>RO3416.1</v>
      </c>
      <c r="C2158" s="311">
        <f t="shared" si="260"/>
        <v>202526</v>
      </c>
      <c r="D2158" s="1148" t="s">
        <v>6</v>
      </c>
      <c r="E2158" s="311">
        <v>41</v>
      </c>
      <c r="F2158" s="311" t="s">
        <v>552</v>
      </c>
      <c r="G2158" s="311">
        <f t="shared" si="258"/>
        <v>0</v>
      </c>
      <c r="H2158" s="1155">
        <f t="shared" ca="1" si="261"/>
        <v>0</v>
      </c>
      <c r="I2158" s="311">
        <f t="shared" si="257"/>
        <v>6.1</v>
      </c>
      <c r="J2158" s="1151"/>
      <c r="AL2158"/>
      <c r="AM2158"/>
      <c r="AN2158"/>
      <c r="AO2158"/>
      <c r="AP2158"/>
      <c r="AQ2158" s="333"/>
      <c r="AR2158"/>
      <c r="AS2158"/>
      <c r="AT2158"/>
      <c r="AU2158"/>
    </row>
    <row r="2159" spans="1:47" ht="12.75" customHeight="1" x14ac:dyDescent="0.35">
      <c r="A2159" s="311">
        <f>FrontPage!$N$2</f>
        <v>1</v>
      </c>
      <c r="B2159" s="311" t="str">
        <f t="shared" si="259"/>
        <v>RO3416.2</v>
      </c>
      <c r="C2159" s="311">
        <f t="shared" si="260"/>
        <v>202526</v>
      </c>
      <c r="D2159" s="1148" t="s">
        <v>6</v>
      </c>
      <c r="E2159" s="311">
        <v>41</v>
      </c>
      <c r="F2159" s="311" t="s">
        <v>553</v>
      </c>
      <c r="G2159" s="311">
        <f t="shared" si="258"/>
        <v>0</v>
      </c>
      <c r="H2159" s="1155">
        <f t="shared" ca="1" si="261"/>
        <v>0</v>
      </c>
      <c r="I2159" s="311">
        <f t="shared" si="257"/>
        <v>6.2</v>
      </c>
      <c r="J2159" s="1151"/>
      <c r="AL2159"/>
      <c r="AM2159"/>
      <c r="AN2159"/>
      <c r="AO2159"/>
      <c r="AP2159"/>
      <c r="AQ2159" s="333"/>
      <c r="AR2159"/>
      <c r="AS2159"/>
      <c r="AT2159"/>
      <c r="AU2159"/>
    </row>
    <row r="2160" spans="1:47" ht="12.75" customHeight="1" x14ac:dyDescent="0.35">
      <c r="A2160" s="311">
        <f>FrontPage!$N$2</f>
        <v>1</v>
      </c>
      <c r="B2160" s="311" t="str">
        <f t="shared" si="259"/>
        <v>RO3417</v>
      </c>
      <c r="C2160" s="311">
        <f t="shared" si="260"/>
        <v>202526</v>
      </c>
      <c r="D2160" s="1148" t="s">
        <v>6</v>
      </c>
      <c r="E2160" s="311">
        <v>41</v>
      </c>
      <c r="F2160" s="311" t="s">
        <v>554</v>
      </c>
      <c r="G2160" s="311">
        <f t="shared" si="258"/>
        <v>0</v>
      </c>
      <c r="H2160" s="1155">
        <f t="shared" ca="1" si="261"/>
        <v>0</v>
      </c>
      <c r="I2160" s="311">
        <f t="shared" si="257"/>
        <v>7</v>
      </c>
      <c r="J2160" s="1151"/>
      <c r="AL2160"/>
      <c r="AM2160"/>
      <c r="AN2160"/>
      <c r="AO2160"/>
      <c r="AP2160"/>
      <c r="AQ2160" s="333"/>
      <c r="AR2160"/>
      <c r="AS2160"/>
      <c r="AT2160"/>
      <c r="AU2160"/>
    </row>
    <row r="2161" spans="1:47" ht="12.75" customHeight="1" x14ac:dyDescent="0.35">
      <c r="A2161" s="311">
        <f>FrontPage!$N$2</f>
        <v>1</v>
      </c>
      <c r="B2161" s="311" t="str">
        <f t="shared" si="259"/>
        <v>RO3418</v>
      </c>
      <c r="C2161" s="311">
        <f t="shared" si="260"/>
        <v>202526</v>
      </c>
      <c r="D2161" s="1148" t="s">
        <v>6</v>
      </c>
      <c r="E2161" s="311">
        <v>41</v>
      </c>
      <c r="F2161" s="311" t="s">
        <v>555</v>
      </c>
      <c r="G2161" s="311">
        <f t="shared" si="258"/>
        <v>0</v>
      </c>
      <c r="H2161" s="1155">
        <f t="shared" ca="1" si="261"/>
        <v>0</v>
      </c>
      <c r="I2161" s="311">
        <f t="shared" si="257"/>
        <v>8</v>
      </c>
      <c r="J2161" s="1151"/>
      <c r="AL2161"/>
      <c r="AM2161"/>
      <c r="AN2161"/>
      <c r="AO2161"/>
      <c r="AP2161"/>
      <c r="AQ2161" s="333"/>
      <c r="AR2161"/>
      <c r="AS2161"/>
      <c r="AT2161"/>
      <c r="AU2161"/>
    </row>
    <row r="2162" spans="1:47" ht="12.75" customHeight="1" x14ac:dyDescent="0.35">
      <c r="A2162" s="311">
        <f>FrontPage!$N$2</f>
        <v>1</v>
      </c>
      <c r="B2162" s="311" t="str">
        <f t="shared" si="259"/>
        <v>RO34110</v>
      </c>
      <c r="C2162" s="311">
        <f t="shared" si="260"/>
        <v>202526</v>
      </c>
      <c r="D2162" s="1148" t="s">
        <v>6</v>
      </c>
      <c r="E2162" s="311">
        <v>41</v>
      </c>
      <c r="F2162" s="311" t="s">
        <v>557</v>
      </c>
      <c r="G2162" s="311">
        <f t="shared" si="258"/>
        <v>0</v>
      </c>
      <c r="H2162" s="1155">
        <f t="shared" ca="1" si="261"/>
        <v>0</v>
      </c>
      <c r="I2162" s="311">
        <f t="shared" si="257"/>
        <v>10</v>
      </c>
      <c r="J2162" s="1151"/>
      <c r="AL2162"/>
      <c r="AM2162"/>
      <c r="AN2162"/>
      <c r="AO2162"/>
      <c r="AP2162"/>
      <c r="AQ2162" s="333"/>
      <c r="AR2162"/>
      <c r="AS2162"/>
      <c r="AT2162"/>
      <c r="AU2162"/>
    </row>
    <row r="2163" spans="1:47" ht="12.75" customHeight="1" x14ac:dyDescent="0.35">
      <c r="A2163" s="311">
        <f>FrontPage!$N$2</f>
        <v>1</v>
      </c>
      <c r="B2163" s="311" t="str">
        <f t="shared" si="259"/>
        <v>RO34111</v>
      </c>
      <c r="C2163" s="311">
        <f t="shared" si="260"/>
        <v>202526</v>
      </c>
      <c r="D2163" s="1148" t="s">
        <v>6</v>
      </c>
      <c r="E2163" s="311">
        <v>41</v>
      </c>
      <c r="F2163" s="311" t="s">
        <v>558</v>
      </c>
      <c r="G2163" s="311">
        <f t="shared" si="258"/>
        <v>0</v>
      </c>
      <c r="H2163" s="1155">
        <f t="shared" ca="1" si="261"/>
        <v>0</v>
      </c>
      <c r="I2163" s="311">
        <f t="shared" si="257"/>
        <v>11</v>
      </c>
      <c r="J2163" s="1151"/>
      <c r="AL2163"/>
      <c r="AM2163"/>
      <c r="AN2163"/>
      <c r="AO2163"/>
      <c r="AP2163"/>
      <c r="AQ2163" s="333"/>
      <c r="AR2163"/>
      <c r="AS2163"/>
      <c r="AT2163"/>
      <c r="AU2163"/>
    </row>
    <row r="2164" spans="1:47" ht="12.75" customHeight="1" x14ac:dyDescent="0.35">
      <c r="A2164" s="311">
        <f>FrontPage!$N$2</f>
        <v>1</v>
      </c>
      <c r="B2164" s="311" t="str">
        <f t="shared" si="259"/>
        <v>RO3421.2</v>
      </c>
      <c r="C2164" s="311">
        <f t="shared" si="260"/>
        <v>202526</v>
      </c>
      <c r="D2164" s="1148" t="s">
        <v>6</v>
      </c>
      <c r="E2164" s="311">
        <v>42</v>
      </c>
      <c r="F2164" s="311" t="s">
        <v>548</v>
      </c>
      <c r="G2164" s="311">
        <f t="shared" si="258"/>
        <v>0</v>
      </c>
      <c r="H2164" s="1155">
        <f t="shared" ca="1" si="261"/>
        <v>0</v>
      </c>
      <c r="I2164" s="311">
        <f t="shared" si="257"/>
        <v>1.2</v>
      </c>
      <c r="J2164" s="1151"/>
      <c r="AL2164"/>
      <c r="AM2164"/>
      <c r="AN2164"/>
      <c r="AO2164"/>
      <c r="AP2164"/>
      <c r="AQ2164" s="333"/>
      <c r="AR2164"/>
      <c r="AS2164"/>
      <c r="AT2164"/>
      <c r="AU2164"/>
    </row>
    <row r="2165" spans="1:47" ht="12.75" customHeight="1" x14ac:dyDescent="0.35">
      <c r="A2165" s="311">
        <f>FrontPage!$N$2</f>
        <v>1</v>
      </c>
      <c r="B2165" s="311" t="str">
        <f t="shared" si="259"/>
        <v>RO3422</v>
      </c>
      <c r="C2165" s="311">
        <f t="shared" si="260"/>
        <v>202526</v>
      </c>
      <c r="D2165" s="1148" t="s">
        <v>6</v>
      </c>
      <c r="E2165" s="311">
        <v>42</v>
      </c>
      <c r="F2165" s="311" t="s">
        <v>546</v>
      </c>
      <c r="G2165" s="311">
        <f t="shared" si="258"/>
        <v>0</v>
      </c>
      <c r="H2165" s="1155">
        <f t="shared" ca="1" si="261"/>
        <v>0</v>
      </c>
      <c r="I2165" s="311">
        <f t="shared" si="257"/>
        <v>2</v>
      </c>
      <c r="J2165" s="1151"/>
      <c r="AL2165"/>
      <c r="AM2165"/>
      <c r="AN2165"/>
      <c r="AO2165"/>
      <c r="AP2165"/>
      <c r="AQ2165" s="333"/>
      <c r="AR2165"/>
      <c r="AS2165"/>
      <c r="AT2165"/>
      <c r="AU2165"/>
    </row>
    <row r="2166" spans="1:47" ht="12.75" customHeight="1" x14ac:dyDescent="0.35">
      <c r="A2166" s="311">
        <f>FrontPage!$N$2</f>
        <v>1</v>
      </c>
      <c r="B2166" s="311" t="str">
        <f t="shared" si="259"/>
        <v>RO3423</v>
      </c>
      <c r="C2166" s="311">
        <f t="shared" si="260"/>
        <v>202526</v>
      </c>
      <c r="D2166" s="1148" t="s">
        <v>6</v>
      </c>
      <c r="E2166" s="311">
        <v>42</v>
      </c>
      <c r="F2166" s="311" t="s">
        <v>549</v>
      </c>
      <c r="G2166" s="311">
        <f t="shared" si="258"/>
        <v>0</v>
      </c>
      <c r="H2166" s="1155">
        <f t="shared" ca="1" si="261"/>
        <v>0</v>
      </c>
      <c r="I2166" s="311">
        <f t="shared" si="257"/>
        <v>3</v>
      </c>
      <c r="J2166" s="1151"/>
      <c r="AL2166"/>
      <c r="AM2166"/>
      <c r="AN2166"/>
      <c r="AO2166"/>
      <c r="AP2166"/>
      <c r="AQ2166" s="333"/>
      <c r="AR2166"/>
      <c r="AS2166"/>
      <c r="AT2166"/>
      <c r="AU2166"/>
    </row>
    <row r="2167" spans="1:47" ht="12.75" customHeight="1" x14ac:dyDescent="0.35">
      <c r="A2167" s="311">
        <f>FrontPage!$N$2</f>
        <v>1</v>
      </c>
      <c r="B2167" s="311" t="str">
        <f t="shared" si="259"/>
        <v>RO3425</v>
      </c>
      <c r="C2167" s="311">
        <f t="shared" si="260"/>
        <v>202526</v>
      </c>
      <c r="D2167" s="1148" t="s">
        <v>6</v>
      </c>
      <c r="E2167" s="311">
        <v>42</v>
      </c>
      <c r="F2167" s="311" t="s">
        <v>551</v>
      </c>
      <c r="G2167" s="311">
        <f t="shared" si="258"/>
        <v>0</v>
      </c>
      <c r="H2167" s="1155">
        <f t="shared" ca="1" si="261"/>
        <v>0</v>
      </c>
      <c r="I2167" s="311">
        <f t="shared" si="257"/>
        <v>5</v>
      </c>
      <c r="J2167" s="1151"/>
      <c r="AL2167"/>
      <c r="AM2167"/>
      <c r="AN2167"/>
      <c r="AO2167"/>
      <c r="AP2167"/>
      <c r="AQ2167" s="333"/>
      <c r="AR2167"/>
      <c r="AS2167"/>
      <c r="AT2167"/>
      <c r="AU2167"/>
    </row>
    <row r="2168" spans="1:47" ht="12.75" customHeight="1" x14ac:dyDescent="0.35">
      <c r="A2168" s="311">
        <f>FrontPage!$N$2</f>
        <v>1</v>
      </c>
      <c r="B2168" s="311" t="str">
        <f t="shared" si="259"/>
        <v>RO3426.1</v>
      </c>
      <c r="C2168" s="311">
        <f t="shared" si="260"/>
        <v>202526</v>
      </c>
      <c r="D2168" s="1148" t="s">
        <v>6</v>
      </c>
      <c r="E2168" s="311">
        <v>42</v>
      </c>
      <c r="F2168" s="311" t="s">
        <v>552</v>
      </c>
      <c r="G2168" s="311">
        <f t="shared" si="258"/>
        <v>0</v>
      </c>
      <c r="H2168" s="1155">
        <f t="shared" ca="1" si="261"/>
        <v>0</v>
      </c>
      <c r="I2168" s="311">
        <f t="shared" si="257"/>
        <v>6.1</v>
      </c>
      <c r="J2168" s="1151"/>
      <c r="AL2168"/>
      <c r="AM2168"/>
      <c r="AN2168"/>
      <c r="AO2168"/>
      <c r="AP2168"/>
      <c r="AQ2168" s="333"/>
      <c r="AR2168"/>
      <c r="AS2168"/>
      <c r="AT2168"/>
      <c r="AU2168"/>
    </row>
    <row r="2169" spans="1:47" ht="12.75" customHeight="1" x14ac:dyDescent="0.35">
      <c r="A2169" s="311">
        <f>FrontPage!$N$2</f>
        <v>1</v>
      </c>
      <c r="B2169" s="311" t="str">
        <f t="shared" si="259"/>
        <v>RO3426.2</v>
      </c>
      <c r="C2169" s="311">
        <f t="shared" si="260"/>
        <v>202526</v>
      </c>
      <c r="D2169" s="1148" t="s">
        <v>6</v>
      </c>
      <c r="E2169" s="311">
        <v>42</v>
      </c>
      <c r="F2169" s="311" t="s">
        <v>553</v>
      </c>
      <c r="G2169" s="311">
        <f t="shared" si="258"/>
        <v>0</v>
      </c>
      <c r="H2169" s="1155">
        <f t="shared" ca="1" si="261"/>
        <v>0</v>
      </c>
      <c r="I2169" s="311">
        <f t="shared" si="257"/>
        <v>6.2</v>
      </c>
      <c r="J2169" s="1151"/>
      <c r="AL2169"/>
      <c r="AM2169"/>
      <c r="AN2169"/>
      <c r="AO2169"/>
      <c r="AP2169"/>
      <c r="AQ2169" s="333"/>
      <c r="AR2169"/>
      <c r="AS2169"/>
      <c r="AT2169"/>
      <c r="AU2169"/>
    </row>
    <row r="2170" spans="1:47" ht="12.75" customHeight="1" x14ac:dyDescent="0.35">
      <c r="A2170" s="311">
        <f>FrontPage!$N$2</f>
        <v>1</v>
      </c>
      <c r="B2170" s="311" t="str">
        <f t="shared" si="259"/>
        <v>RO3427</v>
      </c>
      <c r="C2170" s="311">
        <f t="shared" si="260"/>
        <v>202526</v>
      </c>
      <c r="D2170" s="1148" t="s">
        <v>6</v>
      </c>
      <c r="E2170" s="311">
        <v>42</v>
      </c>
      <c r="F2170" s="311" t="s">
        <v>554</v>
      </c>
      <c r="G2170" s="311">
        <f t="shared" si="258"/>
        <v>0</v>
      </c>
      <c r="H2170" s="1155">
        <f t="shared" ca="1" si="261"/>
        <v>0</v>
      </c>
      <c r="I2170" s="311">
        <f t="shared" si="257"/>
        <v>7</v>
      </c>
      <c r="J2170" s="1151"/>
      <c r="AL2170"/>
      <c r="AM2170"/>
      <c r="AN2170"/>
      <c r="AO2170"/>
      <c r="AP2170"/>
      <c r="AQ2170" s="333"/>
      <c r="AR2170"/>
      <c r="AS2170"/>
      <c r="AT2170"/>
      <c r="AU2170"/>
    </row>
    <row r="2171" spans="1:47" ht="12.75" customHeight="1" x14ac:dyDescent="0.35">
      <c r="A2171" s="311">
        <f>FrontPage!$N$2</f>
        <v>1</v>
      </c>
      <c r="B2171" s="311" t="str">
        <f t="shared" si="259"/>
        <v>RO3428</v>
      </c>
      <c r="C2171" s="311">
        <f t="shared" si="260"/>
        <v>202526</v>
      </c>
      <c r="D2171" s="1148" t="s">
        <v>6</v>
      </c>
      <c r="E2171" s="311">
        <v>42</v>
      </c>
      <c r="F2171" s="311" t="s">
        <v>555</v>
      </c>
      <c r="G2171" s="311">
        <f t="shared" si="258"/>
        <v>0</v>
      </c>
      <c r="H2171" s="1155">
        <f t="shared" ca="1" si="261"/>
        <v>0</v>
      </c>
      <c r="I2171" s="311">
        <f t="shared" si="257"/>
        <v>8</v>
      </c>
      <c r="J2171" s="1151"/>
      <c r="AL2171"/>
      <c r="AM2171"/>
      <c r="AN2171"/>
      <c r="AO2171"/>
      <c r="AP2171"/>
      <c r="AQ2171" s="333"/>
      <c r="AR2171"/>
      <c r="AS2171"/>
      <c r="AT2171"/>
      <c r="AU2171"/>
    </row>
    <row r="2172" spans="1:47" ht="12.75" customHeight="1" x14ac:dyDescent="0.35">
      <c r="A2172" s="311">
        <f>FrontPage!$N$2</f>
        <v>1</v>
      </c>
      <c r="B2172" s="311" t="str">
        <f t="shared" si="259"/>
        <v>RO34210</v>
      </c>
      <c r="C2172" s="311">
        <f t="shared" si="260"/>
        <v>202526</v>
      </c>
      <c r="D2172" s="1148" t="s">
        <v>6</v>
      </c>
      <c r="E2172" s="311">
        <v>42</v>
      </c>
      <c r="F2172" s="311" t="s">
        <v>557</v>
      </c>
      <c r="G2172" s="311">
        <f t="shared" si="258"/>
        <v>0</v>
      </c>
      <c r="H2172" s="1155">
        <f t="shared" ca="1" si="261"/>
        <v>0</v>
      </c>
      <c r="I2172" s="311">
        <f t="shared" si="257"/>
        <v>10</v>
      </c>
      <c r="J2172" s="1151"/>
      <c r="AL2172"/>
      <c r="AM2172"/>
      <c r="AN2172"/>
      <c r="AO2172"/>
      <c r="AP2172"/>
      <c r="AQ2172" s="333"/>
      <c r="AR2172"/>
      <c r="AS2172"/>
      <c r="AT2172"/>
      <c r="AU2172"/>
    </row>
    <row r="2173" spans="1:47" ht="12.75" customHeight="1" x14ac:dyDescent="0.35">
      <c r="A2173" s="311">
        <f>FrontPage!$N$2</f>
        <v>1</v>
      </c>
      <c r="B2173" s="311" t="str">
        <f t="shared" si="259"/>
        <v>RO34211</v>
      </c>
      <c r="C2173" s="311">
        <f t="shared" si="260"/>
        <v>202526</v>
      </c>
      <c r="D2173" s="1148" t="s">
        <v>6</v>
      </c>
      <c r="E2173" s="311">
        <v>42</v>
      </c>
      <c r="F2173" s="311" t="s">
        <v>558</v>
      </c>
      <c r="G2173" s="311">
        <f t="shared" si="258"/>
        <v>0</v>
      </c>
      <c r="H2173" s="1155">
        <f t="shared" ca="1" si="261"/>
        <v>0</v>
      </c>
      <c r="I2173" s="311">
        <f t="shared" si="257"/>
        <v>11</v>
      </c>
      <c r="J2173" s="1151"/>
      <c r="AL2173"/>
      <c r="AM2173"/>
      <c r="AN2173"/>
      <c r="AO2173"/>
      <c r="AP2173"/>
      <c r="AQ2173" s="333"/>
      <c r="AR2173"/>
      <c r="AS2173"/>
      <c r="AT2173"/>
      <c r="AU2173"/>
    </row>
    <row r="2174" spans="1:47" ht="12.75" customHeight="1" x14ac:dyDescent="0.35">
      <c r="A2174" s="311">
        <f>FrontPage!$N$2</f>
        <v>1</v>
      </c>
      <c r="B2174" s="311" t="str">
        <f t="shared" si="259"/>
        <v>RO3431.1</v>
      </c>
      <c r="C2174" s="311">
        <f t="shared" si="260"/>
        <v>202526</v>
      </c>
      <c r="D2174" s="1148" t="s">
        <v>6</v>
      </c>
      <c r="E2174" s="311">
        <v>43</v>
      </c>
      <c r="F2174" s="311" t="s">
        <v>547</v>
      </c>
      <c r="G2174" s="311">
        <f t="shared" si="258"/>
        <v>0</v>
      </c>
      <c r="H2174" s="1155">
        <f t="shared" ca="1" si="261"/>
        <v>0</v>
      </c>
      <c r="I2174" s="311">
        <f t="shared" si="257"/>
        <v>1.1000000000000001</v>
      </c>
      <c r="J2174" s="1151"/>
      <c r="AL2174"/>
      <c r="AM2174"/>
      <c r="AN2174"/>
      <c r="AO2174"/>
      <c r="AP2174"/>
      <c r="AQ2174" s="333"/>
      <c r="AR2174"/>
      <c r="AS2174"/>
      <c r="AT2174"/>
      <c r="AU2174"/>
    </row>
    <row r="2175" spans="1:47" ht="12.75" customHeight="1" x14ac:dyDescent="0.35">
      <c r="A2175" s="311">
        <f>FrontPage!$N$2</f>
        <v>1</v>
      </c>
      <c r="B2175" s="311" t="str">
        <f t="shared" si="259"/>
        <v>RO3431.2</v>
      </c>
      <c r="C2175" s="311">
        <f t="shared" si="260"/>
        <v>202526</v>
      </c>
      <c r="D2175" s="1148" t="s">
        <v>6</v>
      </c>
      <c r="E2175" s="311">
        <v>43</v>
      </c>
      <c r="F2175" s="311" t="s">
        <v>548</v>
      </c>
      <c r="G2175" s="311">
        <f t="shared" si="258"/>
        <v>0</v>
      </c>
      <c r="H2175" s="1155">
        <f t="shared" ca="1" si="261"/>
        <v>0</v>
      </c>
      <c r="I2175" s="311">
        <f t="shared" si="257"/>
        <v>1.2</v>
      </c>
      <c r="J2175" s="1151"/>
      <c r="AL2175"/>
      <c r="AM2175"/>
      <c r="AN2175"/>
      <c r="AO2175"/>
      <c r="AP2175"/>
      <c r="AQ2175" s="333"/>
      <c r="AR2175"/>
      <c r="AS2175"/>
      <c r="AT2175"/>
      <c r="AU2175"/>
    </row>
    <row r="2176" spans="1:47" ht="12.75" customHeight="1" x14ac:dyDescent="0.35">
      <c r="A2176" s="311">
        <f>FrontPage!$N$2</f>
        <v>1</v>
      </c>
      <c r="B2176" s="311" t="str">
        <f t="shared" si="259"/>
        <v>RO3432</v>
      </c>
      <c r="C2176" s="311">
        <f t="shared" si="260"/>
        <v>202526</v>
      </c>
      <c r="D2176" s="1148" t="s">
        <v>6</v>
      </c>
      <c r="E2176" s="311">
        <v>43</v>
      </c>
      <c r="F2176" s="311" t="s">
        <v>546</v>
      </c>
      <c r="G2176" s="311">
        <f t="shared" si="258"/>
        <v>0</v>
      </c>
      <c r="H2176" s="1155">
        <f t="shared" ca="1" si="261"/>
        <v>0</v>
      </c>
      <c r="I2176" s="311">
        <f t="shared" si="257"/>
        <v>2</v>
      </c>
      <c r="J2176" s="1151"/>
      <c r="AL2176"/>
      <c r="AM2176"/>
      <c r="AN2176"/>
      <c r="AO2176"/>
      <c r="AP2176"/>
      <c r="AQ2176" s="333"/>
      <c r="AR2176"/>
      <c r="AS2176"/>
      <c r="AT2176"/>
      <c r="AU2176"/>
    </row>
    <row r="2177" spans="1:47" ht="12.75" customHeight="1" x14ac:dyDescent="0.35">
      <c r="A2177" s="311">
        <f>FrontPage!$N$2</f>
        <v>1</v>
      </c>
      <c r="B2177" s="311" t="str">
        <f t="shared" si="259"/>
        <v>RO3433</v>
      </c>
      <c r="C2177" s="311">
        <f t="shared" si="260"/>
        <v>202526</v>
      </c>
      <c r="D2177" s="1148" t="s">
        <v>6</v>
      </c>
      <c r="E2177" s="311">
        <v>43</v>
      </c>
      <c r="F2177" s="311" t="s">
        <v>549</v>
      </c>
      <c r="G2177" s="311">
        <f t="shared" si="258"/>
        <v>0</v>
      </c>
      <c r="H2177" s="1155">
        <f t="shared" ca="1" si="261"/>
        <v>0</v>
      </c>
      <c r="I2177" s="311">
        <f t="shared" ref="I2177:I2240" si="262">VLOOKUP(F2177,CIndex,2,FALSE)</f>
        <v>3</v>
      </c>
      <c r="J2177" s="1151"/>
      <c r="AL2177"/>
      <c r="AM2177"/>
      <c r="AN2177"/>
      <c r="AO2177"/>
      <c r="AP2177"/>
      <c r="AQ2177" s="333"/>
      <c r="AR2177"/>
      <c r="AS2177"/>
      <c r="AT2177"/>
      <c r="AU2177"/>
    </row>
    <row r="2178" spans="1:47" ht="12.75" customHeight="1" x14ac:dyDescent="0.35">
      <c r="A2178" s="311">
        <f>FrontPage!$N$2</f>
        <v>1</v>
      </c>
      <c r="B2178" s="311" t="str">
        <f t="shared" si="259"/>
        <v>RO3435</v>
      </c>
      <c r="C2178" s="311">
        <f t="shared" si="260"/>
        <v>202526</v>
      </c>
      <c r="D2178" s="1148" t="s">
        <v>6</v>
      </c>
      <c r="E2178" s="311">
        <v>43</v>
      </c>
      <c r="F2178" s="311" t="s">
        <v>551</v>
      </c>
      <c r="G2178" s="311">
        <f t="shared" si="258"/>
        <v>0</v>
      </c>
      <c r="H2178" s="1155">
        <f t="shared" ca="1" si="261"/>
        <v>0</v>
      </c>
      <c r="I2178" s="311">
        <f t="shared" si="262"/>
        <v>5</v>
      </c>
      <c r="J2178" s="1151"/>
      <c r="AL2178"/>
      <c r="AM2178"/>
      <c r="AN2178"/>
      <c r="AO2178"/>
      <c r="AP2178"/>
      <c r="AQ2178" s="333"/>
      <c r="AR2178"/>
      <c r="AS2178"/>
      <c r="AT2178"/>
      <c r="AU2178"/>
    </row>
    <row r="2179" spans="1:47" ht="12.75" customHeight="1" x14ac:dyDescent="0.35">
      <c r="A2179" s="311">
        <f>FrontPage!$N$2</f>
        <v>1</v>
      </c>
      <c r="B2179" s="311" t="str">
        <f t="shared" si="259"/>
        <v>RO3436.1</v>
      </c>
      <c r="C2179" s="311">
        <f t="shared" si="260"/>
        <v>202526</v>
      </c>
      <c r="D2179" s="1148" t="s">
        <v>6</v>
      </c>
      <c r="E2179" s="311">
        <v>43</v>
      </c>
      <c r="F2179" s="311" t="s">
        <v>552</v>
      </c>
      <c r="G2179" s="311">
        <f t="shared" si="258"/>
        <v>0</v>
      </c>
      <c r="H2179" s="1155">
        <f t="shared" ca="1" si="261"/>
        <v>0</v>
      </c>
      <c r="I2179" s="311">
        <f t="shared" si="262"/>
        <v>6.1</v>
      </c>
      <c r="J2179" s="1151"/>
      <c r="AL2179"/>
      <c r="AM2179"/>
      <c r="AN2179"/>
      <c r="AO2179"/>
      <c r="AP2179"/>
      <c r="AQ2179" s="333"/>
      <c r="AR2179"/>
      <c r="AS2179"/>
      <c r="AT2179"/>
      <c r="AU2179"/>
    </row>
    <row r="2180" spans="1:47" ht="12.75" customHeight="1" x14ac:dyDescent="0.35">
      <c r="A2180" s="311">
        <f>FrontPage!$N$2</f>
        <v>1</v>
      </c>
      <c r="B2180" s="311" t="str">
        <f t="shared" si="259"/>
        <v>RO3436.2</v>
      </c>
      <c r="C2180" s="311">
        <f t="shared" si="260"/>
        <v>202526</v>
      </c>
      <c r="D2180" s="1148" t="s">
        <v>6</v>
      </c>
      <c r="E2180" s="311">
        <v>43</v>
      </c>
      <c r="F2180" s="311" t="s">
        <v>553</v>
      </c>
      <c r="G2180" s="311">
        <f t="shared" si="258"/>
        <v>0</v>
      </c>
      <c r="H2180" s="1155">
        <f t="shared" ca="1" si="261"/>
        <v>0</v>
      </c>
      <c r="I2180" s="311">
        <f t="shared" si="262"/>
        <v>6.2</v>
      </c>
      <c r="J2180" s="1151"/>
      <c r="AL2180"/>
      <c r="AM2180"/>
      <c r="AN2180"/>
      <c r="AO2180"/>
      <c r="AP2180"/>
      <c r="AQ2180" s="333"/>
      <c r="AR2180"/>
      <c r="AS2180"/>
      <c r="AT2180"/>
      <c r="AU2180"/>
    </row>
    <row r="2181" spans="1:47" ht="12.75" customHeight="1" x14ac:dyDescent="0.35">
      <c r="A2181" s="311">
        <f>FrontPage!$N$2</f>
        <v>1</v>
      </c>
      <c r="B2181" s="311" t="str">
        <f t="shared" si="259"/>
        <v>RO3437</v>
      </c>
      <c r="C2181" s="311">
        <f t="shared" si="260"/>
        <v>202526</v>
      </c>
      <c r="D2181" s="1148" t="s">
        <v>6</v>
      </c>
      <c r="E2181" s="311">
        <v>43</v>
      </c>
      <c r="F2181" s="311" t="s">
        <v>554</v>
      </c>
      <c r="G2181" s="311">
        <f t="shared" si="258"/>
        <v>0</v>
      </c>
      <c r="H2181" s="1155">
        <f t="shared" ca="1" si="261"/>
        <v>0</v>
      </c>
      <c r="I2181" s="311">
        <f t="shared" si="262"/>
        <v>7</v>
      </c>
      <c r="J2181" s="1151"/>
      <c r="AL2181"/>
      <c r="AM2181"/>
      <c r="AN2181"/>
      <c r="AO2181"/>
      <c r="AP2181"/>
      <c r="AQ2181" s="333"/>
      <c r="AR2181"/>
      <c r="AS2181"/>
      <c r="AT2181"/>
      <c r="AU2181"/>
    </row>
    <row r="2182" spans="1:47" ht="12.75" customHeight="1" x14ac:dyDescent="0.35">
      <c r="A2182" s="311">
        <f>FrontPage!$N$2</f>
        <v>1</v>
      </c>
      <c r="B2182" s="311" t="str">
        <f t="shared" si="259"/>
        <v>RO3438</v>
      </c>
      <c r="C2182" s="311">
        <f t="shared" si="260"/>
        <v>202526</v>
      </c>
      <c r="D2182" s="1148" t="s">
        <v>6</v>
      </c>
      <c r="E2182" s="311">
        <v>43</v>
      </c>
      <c r="F2182" s="311" t="s">
        <v>555</v>
      </c>
      <c r="G2182" s="311">
        <f t="shared" si="258"/>
        <v>0</v>
      </c>
      <c r="H2182" s="1155">
        <f t="shared" ca="1" si="261"/>
        <v>0</v>
      </c>
      <c r="I2182" s="311">
        <f t="shared" si="262"/>
        <v>8</v>
      </c>
      <c r="J2182" s="1151"/>
      <c r="AL2182"/>
      <c r="AM2182"/>
      <c r="AN2182"/>
      <c r="AO2182"/>
      <c r="AP2182"/>
      <c r="AQ2182" s="333"/>
      <c r="AR2182"/>
      <c r="AS2182"/>
      <c r="AT2182"/>
      <c r="AU2182"/>
    </row>
    <row r="2183" spans="1:47" ht="12.75" customHeight="1" x14ac:dyDescent="0.35">
      <c r="A2183" s="311">
        <f>FrontPage!$N$2</f>
        <v>1</v>
      </c>
      <c r="B2183" s="311" t="str">
        <f t="shared" si="259"/>
        <v>RO34310</v>
      </c>
      <c r="C2183" s="311">
        <f t="shared" si="260"/>
        <v>202526</v>
      </c>
      <c r="D2183" s="1148" t="s">
        <v>6</v>
      </c>
      <c r="E2183" s="311">
        <v>43</v>
      </c>
      <c r="F2183" s="311" t="s">
        <v>557</v>
      </c>
      <c r="G2183" s="311">
        <f t="shared" ref="G2183:G2245" si="263">UANumber</f>
        <v>0</v>
      </c>
      <c r="H2183" s="1155">
        <f t="shared" ca="1" si="261"/>
        <v>0</v>
      </c>
      <c r="I2183" s="311">
        <f t="shared" si="262"/>
        <v>10</v>
      </c>
      <c r="J2183" s="1151"/>
      <c r="AL2183"/>
      <c r="AM2183"/>
      <c r="AN2183"/>
      <c r="AO2183"/>
      <c r="AP2183"/>
      <c r="AQ2183" s="333"/>
      <c r="AR2183"/>
      <c r="AS2183"/>
      <c r="AT2183"/>
      <c r="AU2183"/>
    </row>
    <row r="2184" spans="1:47" ht="12.75" customHeight="1" x14ac:dyDescent="0.35">
      <c r="A2184" s="311">
        <f>FrontPage!$N$2</f>
        <v>1</v>
      </c>
      <c r="B2184" s="311" t="str">
        <f t="shared" si="259"/>
        <v>RO34311</v>
      </c>
      <c r="C2184" s="311">
        <f t="shared" si="260"/>
        <v>202526</v>
      </c>
      <c r="D2184" s="1148" t="s">
        <v>6</v>
      </c>
      <c r="E2184" s="311">
        <v>43</v>
      </c>
      <c r="F2184" s="311" t="s">
        <v>558</v>
      </c>
      <c r="G2184" s="311">
        <f t="shared" si="263"/>
        <v>0</v>
      </c>
      <c r="H2184" s="1155">
        <f t="shared" ca="1" si="261"/>
        <v>0</v>
      </c>
      <c r="I2184" s="311">
        <f t="shared" si="262"/>
        <v>11</v>
      </c>
      <c r="J2184" s="1151"/>
      <c r="AL2184"/>
      <c r="AM2184"/>
      <c r="AN2184"/>
      <c r="AO2184"/>
      <c r="AP2184"/>
      <c r="AQ2184" s="333"/>
      <c r="AR2184"/>
      <c r="AS2184"/>
      <c r="AT2184"/>
      <c r="AU2184"/>
    </row>
    <row r="2185" spans="1:47" ht="12.75" customHeight="1" x14ac:dyDescent="0.35">
      <c r="A2185" s="311">
        <f>FrontPage!$N$2</f>
        <v>1</v>
      </c>
      <c r="B2185" s="311" t="str">
        <f t="shared" ref="B2185:B2248" si="264">D2185&amp;E2185&amp;I2185</f>
        <v>RO3441.1</v>
      </c>
      <c r="C2185" s="311">
        <f t="shared" si="260"/>
        <v>202526</v>
      </c>
      <c r="D2185" s="1148" t="s">
        <v>6</v>
      </c>
      <c r="E2185" s="311">
        <v>44</v>
      </c>
      <c r="F2185" s="311" t="s">
        <v>547</v>
      </c>
      <c r="G2185" s="311">
        <f t="shared" si="263"/>
        <v>0</v>
      </c>
      <c r="H2185" s="1155">
        <f t="shared" ca="1" si="261"/>
        <v>0</v>
      </c>
      <c r="I2185" s="311">
        <f t="shared" si="262"/>
        <v>1.1000000000000001</v>
      </c>
      <c r="J2185" s="1151"/>
      <c r="AL2185"/>
      <c r="AM2185"/>
      <c r="AN2185"/>
      <c r="AO2185"/>
      <c r="AP2185"/>
      <c r="AQ2185" s="333"/>
      <c r="AR2185"/>
      <c r="AS2185"/>
      <c r="AT2185"/>
      <c r="AU2185"/>
    </row>
    <row r="2186" spans="1:47" ht="12.75" customHeight="1" x14ac:dyDescent="0.35">
      <c r="A2186" s="311">
        <f>FrontPage!$N$2</f>
        <v>1</v>
      </c>
      <c r="B2186" s="311" t="str">
        <f t="shared" si="264"/>
        <v>RO3441.2</v>
      </c>
      <c r="C2186" s="311">
        <f t="shared" si="260"/>
        <v>202526</v>
      </c>
      <c r="D2186" s="1148" t="s">
        <v>6</v>
      </c>
      <c r="E2186" s="311">
        <v>44</v>
      </c>
      <c r="F2186" s="311" t="s">
        <v>548</v>
      </c>
      <c r="G2186" s="311">
        <f t="shared" si="263"/>
        <v>0</v>
      </c>
      <c r="H2186" s="1155">
        <f t="shared" ca="1" si="261"/>
        <v>0</v>
      </c>
      <c r="I2186" s="311">
        <f t="shared" si="262"/>
        <v>1.2</v>
      </c>
      <c r="J2186" s="1151"/>
      <c r="AL2186"/>
      <c r="AM2186"/>
      <c r="AN2186"/>
      <c r="AO2186"/>
      <c r="AP2186"/>
      <c r="AQ2186" s="333"/>
      <c r="AR2186"/>
      <c r="AS2186"/>
      <c r="AT2186"/>
      <c r="AU2186"/>
    </row>
    <row r="2187" spans="1:47" ht="12.75" customHeight="1" x14ac:dyDescent="0.35">
      <c r="A2187" s="311">
        <f>FrontPage!$N$2</f>
        <v>1</v>
      </c>
      <c r="B2187" s="311" t="str">
        <f t="shared" si="264"/>
        <v>RO3442</v>
      </c>
      <c r="C2187" s="311">
        <f t="shared" si="260"/>
        <v>202526</v>
      </c>
      <c r="D2187" s="1148" t="s">
        <v>6</v>
      </c>
      <c r="E2187" s="311">
        <v>44</v>
      </c>
      <c r="F2187" s="311" t="s">
        <v>546</v>
      </c>
      <c r="G2187" s="311">
        <f t="shared" si="263"/>
        <v>0</v>
      </c>
      <c r="H2187" s="1155">
        <f t="shared" ca="1" si="261"/>
        <v>0</v>
      </c>
      <c r="I2187" s="311">
        <f t="shared" si="262"/>
        <v>2</v>
      </c>
      <c r="J2187" s="1151"/>
      <c r="AL2187"/>
      <c r="AM2187"/>
      <c r="AN2187"/>
      <c r="AO2187"/>
      <c r="AP2187"/>
      <c r="AQ2187" s="333"/>
      <c r="AR2187"/>
      <c r="AS2187"/>
      <c r="AT2187"/>
      <c r="AU2187"/>
    </row>
    <row r="2188" spans="1:47" ht="12.75" customHeight="1" x14ac:dyDescent="0.35">
      <c r="A2188" s="311">
        <f>FrontPage!$N$2</f>
        <v>1</v>
      </c>
      <c r="B2188" s="311" t="str">
        <f t="shared" si="264"/>
        <v>RO3443</v>
      </c>
      <c r="C2188" s="311">
        <f t="shared" si="260"/>
        <v>202526</v>
      </c>
      <c r="D2188" s="1148" t="s">
        <v>6</v>
      </c>
      <c r="E2188" s="311">
        <v>44</v>
      </c>
      <c r="F2188" s="311" t="s">
        <v>549</v>
      </c>
      <c r="G2188" s="311">
        <f t="shared" si="263"/>
        <v>0</v>
      </c>
      <c r="H2188" s="1155">
        <f t="shared" ca="1" si="261"/>
        <v>0</v>
      </c>
      <c r="I2188" s="311">
        <f t="shared" si="262"/>
        <v>3</v>
      </c>
      <c r="J2188" s="1151"/>
      <c r="AL2188"/>
      <c r="AM2188"/>
      <c r="AN2188"/>
      <c r="AO2188"/>
      <c r="AP2188"/>
      <c r="AQ2188" s="333"/>
      <c r="AR2188"/>
      <c r="AS2188"/>
      <c r="AT2188"/>
      <c r="AU2188"/>
    </row>
    <row r="2189" spans="1:47" ht="12.75" customHeight="1" x14ac:dyDescent="0.35">
      <c r="A2189" s="311">
        <f>FrontPage!$N$2</f>
        <v>1</v>
      </c>
      <c r="B2189" s="311" t="str">
        <f t="shared" si="264"/>
        <v>RO3445</v>
      </c>
      <c r="C2189" s="311">
        <f t="shared" si="260"/>
        <v>202526</v>
      </c>
      <c r="D2189" s="1148" t="s">
        <v>6</v>
      </c>
      <c r="E2189" s="311">
        <v>44</v>
      </c>
      <c r="F2189" s="311" t="s">
        <v>551</v>
      </c>
      <c r="G2189" s="311">
        <f t="shared" si="263"/>
        <v>0</v>
      </c>
      <c r="H2189" s="1155">
        <f t="shared" ca="1" si="261"/>
        <v>0</v>
      </c>
      <c r="I2189" s="311">
        <f t="shared" si="262"/>
        <v>5</v>
      </c>
      <c r="J2189" s="1151"/>
      <c r="AL2189"/>
      <c r="AM2189"/>
      <c r="AN2189"/>
      <c r="AO2189"/>
      <c r="AP2189"/>
      <c r="AQ2189" s="333"/>
      <c r="AR2189"/>
      <c r="AS2189"/>
      <c r="AT2189"/>
      <c r="AU2189"/>
    </row>
    <row r="2190" spans="1:47" ht="12.75" customHeight="1" x14ac:dyDescent="0.35">
      <c r="A2190" s="311">
        <f>FrontPage!$N$2</f>
        <v>1</v>
      </c>
      <c r="B2190" s="311" t="str">
        <f t="shared" si="264"/>
        <v>RO3446.1</v>
      </c>
      <c r="C2190" s="311">
        <f t="shared" si="260"/>
        <v>202526</v>
      </c>
      <c r="D2190" s="1148" t="s">
        <v>6</v>
      </c>
      <c r="E2190" s="311">
        <v>44</v>
      </c>
      <c r="F2190" s="311" t="s">
        <v>552</v>
      </c>
      <c r="G2190" s="311">
        <f t="shared" si="263"/>
        <v>0</v>
      </c>
      <c r="H2190" s="1155">
        <f t="shared" ca="1" si="261"/>
        <v>0</v>
      </c>
      <c r="I2190" s="311">
        <f t="shared" si="262"/>
        <v>6.1</v>
      </c>
      <c r="J2190" s="1151"/>
      <c r="AL2190"/>
      <c r="AM2190"/>
      <c r="AN2190"/>
      <c r="AO2190"/>
      <c r="AP2190"/>
      <c r="AQ2190" s="333"/>
      <c r="AR2190"/>
      <c r="AS2190"/>
      <c r="AT2190"/>
      <c r="AU2190"/>
    </row>
    <row r="2191" spans="1:47" ht="12.75" customHeight="1" x14ac:dyDescent="0.35">
      <c r="A2191" s="311">
        <f>FrontPage!$N$2</f>
        <v>1</v>
      </c>
      <c r="B2191" s="311" t="str">
        <f t="shared" si="264"/>
        <v>RO3446.2</v>
      </c>
      <c r="C2191" s="311">
        <f t="shared" si="260"/>
        <v>202526</v>
      </c>
      <c r="D2191" s="1148" t="s">
        <v>6</v>
      </c>
      <c r="E2191" s="311">
        <v>44</v>
      </c>
      <c r="F2191" s="311" t="s">
        <v>553</v>
      </c>
      <c r="G2191" s="311">
        <f t="shared" si="263"/>
        <v>0</v>
      </c>
      <c r="H2191" s="1155">
        <f t="shared" ca="1" si="261"/>
        <v>0</v>
      </c>
      <c r="I2191" s="311">
        <f t="shared" si="262"/>
        <v>6.2</v>
      </c>
      <c r="J2191" s="1151"/>
      <c r="AL2191"/>
      <c r="AM2191"/>
      <c r="AN2191"/>
      <c r="AO2191"/>
      <c r="AP2191"/>
      <c r="AQ2191" s="333"/>
      <c r="AR2191"/>
      <c r="AS2191"/>
      <c r="AT2191"/>
      <c r="AU2191"/>
    </row>
    <row r="2192" spans="1:47" ht="12.75" customHeight="1" x14ac:dyDescent="0.35">
      <c r="A2192" s="311">
        <f>FrontPage!$N$2</f>
        <v>1</v>
      </c>
      <c r="B2192" s="311" t="str">
        <f t="shared" si="264"/>
        <v>RO3447</v>
      </c>
      <c r="C2192" s="311">
        <f t="shared" si="260"/>
        <v>202526</v>
      </c>
      <c r="D2192" s="1148" t="s">
        <v>6</v>
      </c>
      <c r="E2192" s="311">
        <v>44</v>
      </c>
      <c r="F2192" s="311" t="s">
        <v>554</v>
      </c>
      <c r="G2192" s="311">
        <f t="shared" si="263"/>
        <v>0</v>
      </c>
      <c r="H2192" s="1155">
        <f t="shared" ca="1" si="261"/>
        <v>0</v>
      </c>
      <c r="I2192" s="311">
        <f t="shared" si="262"/>
        <v>7</v>
      </c>
      <c r="J2192" s="1151"/>
      <c r="AL2192"/>
      <c r="AM2192"/>
      <c r="AN2192"/>
      <c r="AO2192"/>
      <c r="AP2192"/>
      <c r="AQ2192" s="333"/>
      <c r="AR2192"/>
      <c r="AS2192"/>
      <c r="AT2192"/>
      <c r="AU2192"/>
    </row>
    <row r="2193" spans="1:47" ht="12.75" customHeight="1" x14ac:dyDescent="0.35">
      <c r="A2193" s="311">
        <f>FrontPage!$N$2</f>
        <v>1</v>
      </c>
      <c r="B2193" s="311" t="str">
        <f t="shared" si="264"/>
        <v>RO3448</v>
      </c>
      <c r="C2193" s="311">
        <f t="shared" si="260"/>
        <v>202526</v>
      </c>
      <c r="D2193" s="1148" t="s">
        <v>6</v>
      </c>
      <c r="E2193" s="311">
        <v>44</v>
      </c>
      <c r="F2193" s="311" t="s">
        <v>555</v>
      </c>
      <c r="G2193" s="311">
        <f t="shared" si="263"/>
        <v>0</v>
      </c>
      <c r="H2193" s="1155">
        <f t="shared" ca="1" si="261"/>
        <v>0</v>
      </c>
      <c r="I2193" s="311">
        <f t="shared" si="262"/>
        <v>8</v>
      </c>
      <c r="J2193" s="1151"/>
      <c r="AL2193"/>
      <c r="AM2193"/>
      <c r="AN2193"/>
      <c r="AO2193"/>
      <c r="AP2193"/>
      <c r="AQ2193" s="333"/>
      <c r="AR2193"/>
      <c r="AS2193"/>
      <c r="AT2193"/>
      <c r="AU2193"/>
    </row>
    <row r="2194" spans="1:47" ht="12.75" customHeight="1" x14ac:dyDescent="0.35">
      <c r="A2194" s="311">
        <f>FrontPage!$N$2</f>
        <v>1</v>
      </c>
      <c r="B2194" s="311" t="str">
        <f t="shared" si="264"/>
        <v>RO34410</v>
      </c>
      <c r="C2194" s="311">
        <f t="shared" si="260"/>
        <v>202526</v>
      </c>
      <c r="D2194" s="1148" t="s">
        <v>6</v>
      </c>
      <c r="E2194" s="311">
        <v>44</v>
      </c>
      <c r="F2194" s="311" t="s">
        <v>557</v>
      </c>
      <c r="G2194" s="311">
        <f t="shared" si="263"/>
        <v>0</v>
      </c>
      <c r="H2194" s="1155">
        <f t="shared" ca="1" si="261"/>
        <v>0</v>
      </c>
      <c r="I2194" s="311">
        <f t="shared" si="262"/>
        <v>10</v>
      </c>
      <c r="J2194" s="1151"/>
      <c r="AL2194"/>
      <c r="AM2194"/>
      <c r="AN2194"/>
      <c r="AO2194"/>
      <c r="AP2194"/>
      <c r="AQ2194" s="333"/>
      <c r="AR2194"/>
      <c r="AS2194"/>
      <c r="AT2194"/>
      <c r="AU2194"/>
    </row>
    <row r="2195" spans="1:47" ht="12.75" customHeight="1" x14ac:dyDescent="0.35">
      <c r="A2195" s="311">
        <f>FrontPage!$N$2</f>
        <v>1</v>
      </c>
      <c r="B2195" s="311" t="str">
        <f t="shared" si="264"/>
        <v>RO34411</v>
      </c>
      <c r="C2195" s="311">
        <f t="shared" si="260"/>
        <v>202526</v>
      </c>
      <c r="D2195" s="1148" t="s">
        <v>6</v>
      </c>
      <c r="E2195" s="311">
        <v>44</v>
      </c>
      <c r="F2195" s="311" t="s">
        <v>558</v>
      </c>
      <c r="G2195" s="311">
        <f t="shared" si="263"/>
        <v>0</v>
      </c>
      <c r="H2195" s="1155">
        <f t="shared" ca="1" si="261"/>
        <v>0</v>
      </c>
      <c r="I2195" s="311">
        <f t="shared" si="262"/>
        <v>11</v>
      </c>
      <c r="J2195" s="1151"/>
      <c r="AL2195"/>
      <c r="AM2195"/>
      <c r="AN2195"/>
      <c r="AO2195"/>
      <c r="AP2195"/>
      <c r="AQ2195" s="333"/>
      <c r="AR2195"/>
      <c r="AS2195"/>
      <c r="AT2195"/>
      <c r="AU2195"/>
    </row>
    <row r="2196" spans="1:47" ht="12.75" customHeight="1" x14ac:dyDescent="0.35">
      <c r="A2196" s="311">
        <f>FrontPage!$N$2</f>
        <v>1</v>
      </c>
      <c r="B2196" s="311" t="str">
        <f t="shared" si="264"/>
        <v>RO3451.1</v>
      </c>
      <c r="C2196" s="311">
        <f t="shared" si="260"/>
        <v>202526</v>
      </c>
      <c r="D2196" s="1148" t="s">
        <v>6</v>
      </c>
      <c r="E2196" s="311">
        <v>45</v>
      </c>
      <c r="F2196" s="311" t="s">
        <v>547</v>
      </c>
      <c r="G2196" s="311">
        <f t="shared" si="263"/>
        <v>0</v>
      </c>
      <c r="H2196" s="1155">
        <f t="shared" ca="1" si="261"/>
        <v>0</v>
      </c>
      <c r="I2196" s="311">
        <f t="shared" si="262"/>
        <v>1.1000000000000001</v>
      </c>
      <c r="J2196" s="1151"/>
      <c r="AL2196"/>
      <c r="AM2196"/>
      <c r="AN2196"/>
      <c r="AO2196"/>
      <c r="AP2196"/>
      <c r="AQ2196" s="333"/>
      <c r="AR2196"/>
      <c r="AS2196"/>
      <c r="AT2196"/>
      <c r="AU2196"/>
    </row>
    <row r="2197" spans="1:47" ht="12.75" customHeight="1" x14ac:dyDescent="0.35">
      <c r="A2197" s="311">
        <f>FrontPage!$N$2</f>
        <v>1</v>
      </c>
      <c r="B2197" s="311" t="str">
        <f t="shared" si="264"/>
        <v>RO3451.2</v>
      </c>
      <c r="C2197" s="311">
        <f t="shared" si="260"/>
        <v>202526</v>
      </c>
      <c r="D2197" s="1148" t="s">
        <v>6</v>
      </c>
      <c r="E2197" s="311">
        <v>45</v>
      </c>
      <c r="F2197" s="311" t="s">
        <v>548</v>
      </c>
      <c r="G2197" s="311">
        <f t="shared" si="263"/>
        <v>0</v>
      </c>
      <c r="H2197" s="1155">
        <f t="shared" ca="1" si="261"/>
        <v>0</v>
      </c>
      <c r="I2197" s="311">
        <f t="shared" si="262"/>
        <v>1.2</v>
      </c>
      <c r="J2197" s="1151"/>
      <c r="AL2197"/>
      <c r="AM2197"/>
      <c r="AN2197"/>
      <c r="AO2197"/>
      <c r="AP2197"/>
      <c r="AQ2197" s="333"/>
      <c r="AR2197"/>
      <c r="AS2197"/>
      <c r="AT2197"/>
      <c r="AU2197"/>
    </row>
    <row r="2198" spans="1:47" ht="12.75" customHeight="1" x14ac:dyDescent="0.35">
      <c r="A2198" s="311">
        <f>FrontPage!$N$2</f>
        <v>1</v>
      </c>
      <c r="B2198" s="311" t="str">
        <f t="shared" si="264"/>
        <v>RO3452</v>
      </c>
      <c r="C2198" s="311">
        <f t="shared" si="260"/>
        <v>202526</v>
      </c>
      <c r="D2198" s="1148" t="s">
        <v>6</v>
      </c>
      <c r="E2198" s="311">
        <v>45</v>
      </c>
      <c r="F2198" s="311" t="s">
        <v>546</v>
      </c>
      <c r="G2198" s="311">
        <f t="shared" si="263"/>
        <v>0</v>
      </c>
      <c r="H2198" s="1155">
        <f t="shared" ca="1" si="261"/>
        <v>0</v>
      </c>
      <c r="I2198" s="311">
        <f t="shared" si="262"/>
        <v>2</v>
      </c>
      <c r="J2198" s="1151"/>
      <c r="AL2198"/>
      <c r="AM2198"/>
      <c r="AN2198"/>
      <c r="AO2198"/>
      <c r="AP2198"/>
      <c r="AQ2198" s="333"/>
      <c r="AR2198"/>
      <c r="AS2198"/>
      <c r="AT2198"/>
      <c r="AU2198"/>
    </row>
    <row r="2199" spans="1:47" ht="12.75" customHeight="1" x14ac:dyDescent="0.35">
      <c r="A2199" s="311">
        <f>FrontPage!$N$2</f>
        <v>1</v>
      </c>
      <c r="B2199" s="311" t="str">
        <f t="shared" si="264"/>
        <v>RO3453</v>
      </c>
      <c r="C2199" s="311">
        <f t="shared" si="260"/>
        <v>202526</v>
      </c>
      <c r="D2199" s="1148" t="s">
        <v>6</v>
      </c>
      <c r="E2199" s="311">
        <v>45</v>
      </c>
      <c r="F2199" s="311" t="s">
        <v>549</v>
      </c>
      <c r="G2199" s="311">
        <f t="shared" si="263"/>
        <v>0</v>
      </c>
      <c r="H2199" s="1155">
        <f t="shared" ca="1" si="261"/>
        <v>0</v>
      </c>
      <c r="I2199" s="311">
        <f t="shared" si="262"/>
        <v>3</v>
      </c>
      <c r="J2199" s="1151"/>
      <c r="AL2199"/>
      <c r="AM2199"/>
      <c r="AN2199"/>
      <c r="AO2199"/>
      <c r="AP2199"/>
      <c r="AQ2199" s="333"/>
      <c r="AR2199"/>
      <c r="AS2199"/>
      <c r="AT2199"/>
      <c r="AU2199"/>
    </row>
    <row r="2200" spans="1:47" ht="12.75" customHeight="1" x14ac:dyDescent="0.35">
      <c r="A2200" s="311">
        <f>FrontPage!$N$2</f>
        <v>1</v>
      </c>
      <c r="B2200" s="311" t="str">
        <f t="shared" si="264"/>
        <v>RO3455</v>
      </c>
      <c r="C2200" s="311">
        <f t="shared" si="260"/>
        <v>202526</v>
      </c>
      <c r="D2200" s="1148" t="s">
        <v>6</v>
      </c>
      <c r="E2200" s="311">
        <v>45</v>
      </c>
      <c r="F2200" s="311" t="s">
        <v>551</v>
      </c>
      <c r="G2200" s="311">
        <f t="shared" si="263"/>
        <v>0</v>
      </c>
      <c r="H2200" s="1155">
        <f t="shared" ca="1" si="261"/>
        <v>0</v>
      </c>
      <c r="I2200" s="311">
        <f t="shared" si="262"/>
        <v>5</v>
      </c>
      <c r="J2200" s="1151"/>
      <c r="AL2200"/>
      <c r="AM2200"/>
      <c r="AN2200"/>
      <c r="AO2200"/>
      <c r="AP2200"/>
      <c r="AQ2200" s="333"/>
      <c r="AR2200"/>
      <c r="AS2200"/>
      <c r="AT2200"/>
      <c r="AU2200"/>
    </row>
    <row r="2201" spans="1:47" ht="12.75" customHeight="1" x14ac:dyDescent="0.35">
      <c r="A2201" s="311">
        <f>FrontPage!$N$2</f>
        <v>1</v>
      </c>
      <c r="B2201" s="311" t="str">
        <f t="shared" si="264"/>
        <v>RO3456.1</v>
      </c>
      <c r="C2201" s="311">
        <f t="shared" si="260"/>
        <v>202526</v>
      </c>
      <c r="D2201" s="1148" t="s">
        <v>6</v>
      </c>
      <c r="E2201" s="311">
        <v>45</v>
      </c>
      <c r="F2201" s="311" t="s">
        <v>552</v>
      </c>
      <c r="G2201" s="311">
        <f t="shared" si="263"/>
        <v>0</v>
      </c>
      <c r="H2201" s="1155">
        <f t="shared" ca="1" si="261"/>
        <v>0</v>
      </c>
      <c r="I2201" s="311">
        <f t="shared" si="262"/>
        <v>6.1</v>
      </c>
      <c r="J2201" s="1151"/>
      <c r="AL2201"/>
      <c r="AM2201"/>
      <c r="AN2201"/>
      <c r="AO2201"/>
      <c r="AP2201"/>
      <c r="AQ2201" s="333"/>
      <c r="AR2201"/>
      <c r="AS2201"/>
      <c r="AT2201"/>
      <c r="AU2201"/>
    </row>
    <row r="2202" spans="1:47" ht="12.75" customHeight="1" x14ac:dyDescent="0.35">
      <c r="A2202" s="311">
        <f>FrontPage!$N$2</f>
        <v>1</v>
      </c>
      <c r="B2202" s="311" t="str">
        <f t="shared" si="264"/>
        <v>RO3456.2</v>
      </c>
      <c r="C2202" s="311">
        <f t="shared" si="260"/>
        <v>202526</v>
      </c>
      <c r="D2202" s="1148" t="s">
        <v>6</v>
      </c>
      <c r="E2202" s="311">
        <v>45</v>
      </c>
      <c r="F2202" s="311" t="s">
        <v>553</v>
      </c>
      <c r="G2202" s="311">
        <f t="shared" si="263"/>
        <v>0</v>
      </c>
      <c r="H2202" s="1155">
        <f t="shared" ca="1" si="261"/>
        <v>0</v>
      </c>
      <c r="I2202" s="311">
        <f t="shared" si="262"/>
        <v>6.2</v>
      </c>
      <c r="J2202" s="1151"/>
      <c r="AL2202"/>
      <c r="AM2202"/>
      <c r="AN2202"/>
      <c r="AO2202"/>
      <c r="AP2202"/>
      <c r="AQ2202" s="333"/>
      <c r="AR2202"/>
      <c r="AS2202"/>
      <c r="AT2202"/>
      <c r="AU2202"/>
    </row>
    <row r="2203" spans="1:47" ht="12.75" customHeight="1" x14ac:dyDescent="0.35">
      <c r="A2203" s="311">
        <f>FrontPage!$N$2</f>
        <v>1</v>
      </c>
      <c r="B2203" s="311" t="str">
        <f t="shared" si="264"/>
        <v>RO3457</v>
      </c>
      <c r="C2203" s="311">
        <f t="shared" si="260"/>
        <v>202526</v>
      </c>
      <c r="D2203" s="1148" t="s">
        <v>6</v>
      </c>
      <c r="E2203" s="311">
        <v>45</v>
      </c>
      <c r="F2203" s="311" t="s">
        <v>554</v>
      </c>
      <c r="G2203" s="311">
        <f t="shared" si="263"/>
        <v>0</v>
      </c>
      <c r="H2203" s="1155">
        <f t="shared" ca="1" si="261"/>
        <v>0</v>
      </c>
      <c r="I2203" s="311">
        <f t="shared" si="262"/>
        <v>7</v>
      </c>
      <c r="J2203" s="1151"/>
      <c r="AL2203"/>
      <c r="AM2203"/>
      <c r="AN2203"/>
      <c r="AO2203"/>
      <c r="AP2203"/>
      <c r="AQ2203" s="333"/>
      <c r="AR2203"/>
      <c r="AS2203"/>
      <c r="AT2203"/>
      <c r="AU2203"/>
    </row>
    <row r="2204" spans="1:47" ht="12.75" customHeight="1" x14ac:dyDescent="0.35">
      <c r="A2204" s="311">
        <f>FrontPage!$N$2</f>
        <v>1</v>
      </c>
      <c r="B2204" s="311" t="str">
        <f t="shared" si="264"/>
        <v>RO3458</v>
      </c>
      <c r="C2204" s="311">
        <f t="shared" si="260"/>
        <v>202526</v>
      </c>
      <c r="D2204" s="1148" t="s">
        <v>6</v>
      </c>
      <c r="E2204" s="311">
        <v>45</v>
      </c>
      <c r="F2204" s="311" t="s">
        <v>555</v>
      </c>
      <c r="G2204" s="311">
        <f t="shared" si="263"/>
        <v>0</v>
      </c>
      <c r="H2204" s="1155">
        <f t="shared" ca="1" si="261"/>
        <v>0</v>
      </c>
      <c r="I2204" s="311">
        <f t="shared" si="262"/>
        <v>8</v>
      </c>
      <c r="J2204" s="1151"/>
      <c r="AL2204"/>
      <c r="AM2204"/>
      <c r="AN2204"/>
      <c r="AO2204"/>
      <c r="AP2204"/>
      <c r="AQ2204" s="333"/>
      <c r="AR2204"/>
      <c r="AS2204"/>
      <c r="AT2204"/>
      <c r="AU2204"/>
    </row>
    <row r="2205" spans="1:47" ht="12.75" customHeight="1" x14ac:dyDescent="0.35">
      <c r="A2205" s="311">
        <f>FrontPage!$N$2</f>
        <v>1</v>
      </c>
      <c r="B2205" s="311" t="str">
        <f t="shared" si="264"/>
        <v>RO34510</v>
      </c>
      <c r="C2205" s="311">
        <f t="shared" si="260"/>
        <v>202526</v>
      </c>
      <c r="D2205" s="1148" t="s">
        <v>6</v>
      </c>
      <c r="E2205" s="311">
        <v>45</v>
      </c>
      <c r="F2205" s="311" t="s">
        <v>557</v>
      </c>
      <c r="G2205" s="311">
        <f t="shared" si="263"/>
        <v>0</v>
      </c>
      <c r="H2205" s="1155">
        <f t="shared" ca="1" si="261"/>
        <v>0</v>
      </c>
      <c r="I2205" s="311">
        <f t="shared" si="262"/>
        <v>10</v>
      </c>
      <c r="J2205" s="1151"/>
      <c r="AL2205"/>
      <c r="AM2205"/>
      <c r="AN2205"/>
      <c r="AO2205"/>
      <c r="AP2205"/>
      <c r="AQ2205" s="333"/>
      <c r="AR2205"/>
      <c r="AS2205"/>
      <c r="AT2205"/>
      <c r="AU2205"/>
    </row>
    <row r="2206" spans="1:47" ht="12.75" customHeight="1" x14ac:dyDescent="0.35">
      <c r="A2206" s="311">
        <f>FrontPage!$N$2</f>
        <v>1</v>
      </c>
      <c r="B2206" s="311" t="str">
        <f t="shared" si="264"/>
        <v>RO34511</v>
      </c>
      <c r="C2206" s="311">
        <f t="shared" si="260"/>
        <v>202526</v>
      </c>
      <c r="D2206" s="1148" t="s">
        <v>6</v>
      </c>
      <c r="E2206" s="311">
        <v>45</v>
      </c>
      <c r="F2206" s="311" t="s">
        <v>558</v>
      </c>
      <c r="G2206" s="311">
        <f t="shared" si="263"/>
        <v>0</v>
      </c>
      <c r="H2206" s="1155">
        <f t="shared" ca="1" si="261"/>
        <v>0</v>
      </c>
      <c r="I2206" s="311">
        <f t="shared" si="262"/>
        <v>11</v>
      </c>
      <c r="J2206" s="1151"/>
      <c r="AL2206"/>
      <c r="AM2206"/>
      <c r="AN2206"/>
      <c r="AO2206"/>
      <c r="AP2206"/>
      <c r="AQ2206" s="333"/>
      <c r="AR2206"/>
      <c r="AS2206"/>
      <c r="AT2206"/>
      <c r="AU2206"/>
    </row>
    <row r="2207" spans="1:47" ht="12.75" customHeight="1" x14ac:dyDescent="0.35">
      <c r="A2207" s="311">
        <f>FrontPage!$N$2</f>
        <v>1</v>
      </c>
      <c r="B2207" s="311" t="str">
        <f t="shared" si="264"/>
        <v>RO3461.1</v>
      </c>
      <c r="C2207" s="311">
        <f t="shared" ref="C2207:C2269" si="265">year</f>
        <v>202526</v>
      </c>
      <c r="D2207" s="1148" t="s">
        <v>6</v>
      </c>
      <c r="E2207" s="311">
        <v>46</v>
      </c>
      <c r="F2207" s="311" t="s">
        <v>547</v>
      </c>
      <c r="G2207" s="311">
        <f t="shared" si="263"/>
        <v>0</v>
      </c>
      <c r="H2207" s="1155">
        <f t="shared" ca="1" si="261"/>
        <v>0</v>
      </c>
      <c r="I2207" s="311">
        <f t="shared" si="262"/>
        <v>1.1000000000000001</v>
      </c>
      <c r="J2207" s="1151"/>
      <c r="AL2207"/>
      <c r="AM2207"/>
      <c r="AN2207"/>
      <c r="AO2207"/>
      <c r="AP2207"/>
      <c r="AQ2207" s="333"/>
      <c r="AR2207"/>
      <c r="AS2207"/>
      <c r="AT2207"/>
      <c r="AU2207"/>
    </row>
    <row r="2208" spans="1:47" ht="12.75" customHeight="1" x14ac:dyDescent="0.35">
      <c r="A2208" s="311">
        <f>FrontPage!$N$2</f>
        <v>1</v>
      </c>
      <c r="B2208" s="311" t="str">
        <f t="shared" si="264"/>
        <v>RO3461.2</v>
      </c>
      <c r="C2208" s="311">
        <f t="shared" si="265"/>
        <v>202526</v>
      </c>
      <c r="D2208" s="1148" t="s">
        <v>6</v>
      </c>
      <c r="E2208" s="311">
        <v>46</v>
      </c>
      <c r="F2208" s="311" t="s">
        <v>548</v>
      </c>
      <c r="G2208" s="311">
        <f t="shared" si="263"/>
        <v>0</v>
      </c>
      <c r="H2208" s="1155">
        <f t="shared" ca="1" si="261"/>
        <v>0</v>
      </c>
      <c r="I2208" s="311">
        <f t="shared" si="262"/>
        <v>1.2</v>
      </c>
      <c r="J2208" s="1151"/>
      <c r="AL2208"/>
      <c r="AM2208"/>
      <c r="AN2208"/>
      <c r="AO2208"/>
      <c r="AP2208"/>
      <c r="AQ2208" s="333"/>
      <c r="AR2208"/>
      <c r="AS2208"/>
      <c r="AT2208"/>
      <c r="AU2208"/>
    </row>
    <row r="2209" spans="1:47" ht="12.75" customHeight="1" x14ac:dyDescent="0.35">
      <c r="A2209" s="311">
        <f>FrontPage!$N$2</f>
        <v>1</v>
      </c>
      <c r="B2209" s="311" t="str">
        <f t="shared" si="264"/>
        <v>RO3462</v>
      </c>
      <c r="C2209" s="311">
        <f t="shared" si="265"/>
        <v>202526</v>
      </c>
      <c r="D2209" s="1148" t="s">
        <v>6</v>
      </c>
      <c r="E2209" s="311">
        <v>46</v>
      </c>
      <c r="F2209" s="311" t="s">
        <v>546</v>
      </c>
      <c r="G2209" s="311">
        <f t="shared" si="263"/>
        <v>0</v>
      </c>
      <c r="H2209" s="1155">
        <f t="shared" ca="1" si="261"/>
        <v>0</v>
      </c>
      <c r="I2209" s="311">
        <f t="shared" si="262"/>
        <v>2</v>
      </c>
      <c r="J2209" s="1151"/>
      <c r="AL2209"/>
      <c r="AM2209"/>
      <c r="AN2209"/>
      <c r="AO2209"/>
      <c r="AP2209"/>
      <c r="AQ2209" s="333"/>
      <c r="AR2209"/>
      <c r="AS2209"/>
      <c r="AT2209"/>
      <c r="AU2209"/>
    </row>
    <row r="2210" spans="1:47" ht="12.75" customHeight="1" x14ac:dyDescent="0.35">
      <c r="A2210" s="311">
        <f>FrontPage!$N$2</f>
        <v>1</v>
      </c>
      <c r="B2210" s="311" t="str">
        <f t="shared" si="264"/>
        <v>RO3463</v>
      </c>
      <c r="C2210" s="311">
        <f t="shared" si="265"/>
        <v>202526</v>
      </c>
      <c r="D2210" s="1148" t="s">
        <v>6</v>
      </c>
      <c r="E2210" s="311">
        <v>46</v>
      </c>
      <c r="F2210" s="311" t="s">
        <v>549</v>
      </c>
      <c r="G2210" s="311">
        <f t="shared" si="263"/>
        <v>0</v>
      </c>
      <c r="H2210" s="1155">
        <f t="shared" ca="1" si="261"/>
        <v>0</v>
      </c>
      <c r="I2210" s="311">
        <f t="shared" si="262"/>
        <v>3</v>
      </c>
      <c r="J2210" s="1151"/>
      <c r="AL2210"/>
      <c r="AM2210"/>
      <c r="AN2210"/>
      <c r="AO2210"/>
      <c r="AP2210"/>
      <c r="AQ2210" s="333"/>
      <c r="AR2210"/>
      <c r="AS2210"/>
      <c r="AT2210"/>
      <c r="AU2210"/>
    </row>
    <row r="2211" spans="1:47" ht="12.75" customHeight="1" x14ac:dyDescent="0.35">
      <c r="A2211" s="311">
        <f>FrontPage!$N$2</f>
        <v>1</v>
      </c>
      <c r="B2211" s="311" t="str">
        <f t="shared" si="264"/>
        <v>RO3465</v>
      </c>
      <c r="C2211" s="311">
        <f t="shared" si="265"/>
        <v>202526</v>
      </c>
      <c r="D2211" s="1148" t="s">
        <v>6</v>
      </c>
      <c r="E2211" s="311">
        <v>46</v>
      </c>
      <c r="F2211" s="311" t="s">
        <v>551</v>
      </c>
      <c r="G2211" s="311">
        <f t="shared" si="263"/>
        <v>0</v>
      </c>
      <c r="H2211" s="1155">
        <f t="shared" ca="1" si="261"/>
        <v>0</v>
      </c>
      <c r="I2211" s="311">
        <f t="shared" si="262"/>
        <v>5</v>
      </c>
      <c r="J2211" s="1151"/>
      <c r="AL2211"/>
      <c r="AM2211"/>
      <c r="AN2211"/>
      <c r="AO2211"/>
      <c r="AP2211"/>
      <c r="AQ2211" s="333"/>
      <c r="AR2211"/>
      <c r="AS2211"/>
      <c r="AT2211"/>
      <c r="AU2211"/>
    </row>
    <row r="2212" spans="1:47" ht="12.75" customHeight="1" x14ac:dyDescent="0.35">
      <c r="A2212" s="311">
        <f>FrontPage!$N$2</f>
        <v>1</v>
      </c>
      <c r="B2212" s="311" t="str">
        <f t="shared" si="264"/>
        <v>RO3466.1</v>
      </c>
      <c r="C2212" s="311">
        <f t="shared" si="265"/>
        <v>202526</v>
      </c>
      <c r="D2212" s="1148" t="s">
        <v>6</v>
      </c>
      <c r="E2212" s="311">
        <v>46</v>
      </c>
      <c r="F2212" s="311" t="s">
        <v>552</v>
      </c>
      <c r="G2212" s="311">
        <f t="shared" si="263"/>
        <v>0</v>
      </c>
      <c r="H2212" s="1155">
        <f t="shared" ca="1" si="261"/>
        <v>0</v>
      </c>
      <c r="I2212" s="311">
        <f t="shared" si="262"/>
        <v>6.1</v>
      </c>
      <c r="J2212" s="1151"/>
      <c r="AL2212"/>
      <c r="AM2212"/>
      <c r="AN2212"/>
      <c r="AO2212"/>
      <c r="AP2212"/>
      <c r="AQ2212" s="333"/>
      <c r="AR2212"/>
      <c r="AS2212"/>
      <c r="AT2212"/>
      <c r="AU2212"/>
    </row>
    <row r="2213" spans="1:47" ht="12.75" customHeight="1" x14ac:dyDescent="0.35">
      <c r="A2213" s="311">
        <f>FrontPage!$N$2</f>
        <v>1</v>
      </c>
      <c r="B2213" s="311" t="str">
        <f t="shared" si="264"/>
        <v>RO3466.2</v>
      </c>
      <c r="C2213" s="311">
        <f t="shared" si="265"/>
        <v>202526</v>
      </c>
      <c r="D2213" s="1148" t="s">
        <v>6</v>
      </c>
      <c r="E2213" s="311">
        <v>46</v>
      </c>
      <c r="F2213" s="311" t="s">
        <v>553</v>
      </c>
      <c r="G2213" s="311">
        <f t="shared" si="263"/>
        <v>0</v>
      </c>
      <c r="H2213" s="1155">
        <f t="shared" ca="1" si="261"/>
        <v>0</v>
      </c>
      <c r="I2213" s="311">
        <f t="shared" si="262"/>
        <v>6.2</v>
      </c>
      <c r="J2213" s="1151"/>
      <c r="AL2213"/>
      <c r="AM2213"/>
      <c r="AN2213"/>
      <c r="AO2213"/>
      <c r="AP2213"/>
      <c r="AQ2213" s="333"/>
      <c r="AR2213"/>
      <c r="AS2213"/>
      <c r="AT2213"/>
      <c r="AU2213"/>
    </row>
    <row r="2214" spans="1:47" ht="12.75" customHeight="1" x14ac:dyDescent="0.35">
      <c r="A2214" s="311">
        <f>FrontPage!$N$2</f>
        <v>1</v>
      </c>
      <c r="B2214" s="311" t="str">
        <f t="shared" si="264"/>
        <v>RO3467</v>
      </c>
      <c r="C2214" s="311">
        <f t="shared" si="265"/>
        <v>202526</v>
      </c>
      <c r="D2214" s="1148" t="s">
        <v>6</v>
      </c>
      <c r="E2214" s="311">
        <v>46</v>
      </c>
      <c r="F2214" s="311" t="s">
        <v>554</v>
      </c>
      <c r="G2214" s="311">
        <f t="shared" si="263"/>
        <v>0</v>
      </c>
      <c r="H2214" s="1155">
        <f t="shared" ca="1" si="261"/>
        <v>0</v>
      </c>
      <c r="I2214" s="311">
        <f t="shared" si="262"/>
        <v>7</v>
      </c>
      <c r="J2214" s="1151"/>
      <c r="AL2214"/>
      <c r="AM2214"/>
      <c r="AN2214"/>
      <c r="AO2214"/>
      <c r="AP2214"/>
      <c r="AQ2214" s="333"/>
      <c r="AR2214"/>
      <c r="AS2214"/>
      <c r="AT2214"/>
      <c r="AU2214"/>
    </row>
    <row r="2215" spans="1:47" ht="12.75" customHeight="1" x14ac:dyDescent="0.35">
      <c r="A2215" s="311">
        <f>FrontPage!$N$2</f>
        <v>1</v>
      </c>
      <c r="B2215" s="311" t="str">
        <f t="shared" si="264"/>
        <v>RO3468</v>
      </c>
      <c r="C2215" s="311">
        <f t="shared" si="265"/>
        <v>202526</v>
      </c>
      <c r="D2215" s="1148" t="s">
        <v>6</v>
      </c>
      <c r="E2215" s="311">
        <v>46</v>
      </c>
      <c r="F2215" s="311" t="s">
        <v>555</v>
      </c>
      <c r="G2215" s="311">
        <f t="shared" si="263"/>
        <v>0</v>
      </c>
      <c r="H2215" s="1155">
        <f t="shared" ca="1" si="261"/>
        <v>0</v>
      </c>
      <c r="I2215" s="311">
        <f t="shared" si="262"/>
        <v>8</v>
      </c>
      <c r="J2215" s="1151"/>
      <c r="AL2215"/>
      <c r="AM2215"/>
      <c r="AN2215"/>
      <c r="AO2215"/>
      <c r="AP2215"/>
      <c r="AQ2215" s="333"/>
      <c r="AR2215"/>
      <c r="AS2215"/>
      <c r="AT2215"/>
      <c r="AU2215"/>
    </row>
    <row r="2216" spans="1:47" ht="12.75" customHeight="1" x14ac:dyDescent="0.35">
      <c r="A2216" s="311">
        <f>FrontPage!$N$2</f>
        <v>1</v>
      </c>
      <c r="B2216" s="311" t="str">
        <f t="shared" si="264"/>
        <v>RO34610</v>
      </c>
      <c r="C2216" s="311">
        <f t="shared" si="265"/>
        <v>202526</v>
      </c>
      <c r="D2216" s="1148" t="s">
        <v>6</v>
      </c>
      <c r="E2216" s="311">
        <v>46</v>
      </c>
      <c r="F2216" s="311" t="s">
        <v>557</v>
      </c>
      <c r="G2216" s="311">
        <f t="shared" si="263"/>
        <v>0</v>
      </c>
      <c r="H2216" s="1155">
        <f t="shared" ca="1" si="261"/>
        <v>0</v>
      </c>
      <c r="I2216" s="311">
        <f t="shared" si="262"/>
        <v>10</v>
      </c>
      <c r="J2216" s="1151"/>
      <c r="AL2216"/>
      <c r="AM2216"/>
      <c r="AN2216"/>
      <c r="AO2216"/>
      <c r="AP2216"/>
      <c r="AQ2216" s="333"/>
      <c r="AR2216"/>
      <c r="AS2216"/>
      <c r="AT2216"/>
      <c r="AU2216"/>
    </row>
    <row r="2217" spans="1:47" ht="12.75" customHeight="1" x14ac:dyDescent="0.35">
      <c r="A2217" s="311">
        <f>FrontPage!$N$2</f>
        <v>1</v>
      </c>
      <c r="B2217" s="311" t="str">
        <f t="shared" si="264"/>
        <v>RO34611</v>
      </c>
      <c r="C2217" s="311">
        <f t="shared" si="265"/>
        <v>202526</v>
      </c>
      <c r="D2217" s="1148" t="s">
        <v>6</v>
      </c>
      <c r="E2217" s="311">
        <v>46</v>
      </c>
      <c r="F2217" s="311" t="s">
        <v>558</v>
      </c>
      <c r="G2217" s="311">
        <f t="shared" si="263"/>
        <v>0</v>
      </c>
      <c r="H2217" s="1155">
        <f t="shared" ca="1" si="261"/>
        <v>0</v>
      </c>
      <c r="I2217" s="311">
        <f t="shared" si="262"/>
        <v>11</v>
      </c>
      <c r="J2217" s="1151"/>
      <c r="AL2217"/>
      <c r="AM2217"/>
      <c r="AN2217"/>
      <c r="AO2217"/>
      <c r="AP2217"/>
      <c r="AQ2217" s="333"/>
      <c r="AR2217"/>
      <c r="AS2217"/>
      <c r="AT2217"/>
      <c r="AU2217"/>
    </row>
    <row r="2218" spans="1:47" ht="12.75" customHeight="1" x14ac:dyDescent="0.35">
      <c r="A2218" s="311">
        <f>FrontPage!$N$2</f>
        <v>1</v>
      </c>
      <c r="B2218" s="311" t="str">
        <f t="shared" si="264"/>
        <v>RO3471.1</v>
      </c>
      <c r="C2218" s="311">
        <f t="shared" si="265"/>
        <v>202526</v>
      </c>
      <c r="D2218" s="1148" t="s">
        <v>6</v>
      </c>
      <c r="E2218" s="311">
        <v>47</v>
      </c>
      <c r="F2218" s="311" t="s">
        <v>547</v>
      </c>
      <c r="G2218" s="311">
        <f t="shared" si="263"/>
        <v>0</v>
      </c>
      <c r="H2218" s="1155">
        <f t="shared" ca="1" si="261"/>
        <v>0</v>
      </c>
      <c r="I2218" s="311">
        <f t="shared" si="262"/>
        <v>1.1000000000000001</v>
      </c>
      <c r="J2218" s="1151"/>
      <c r="AL2218"/>
      <c r="AM2218"/>
      <c r="AN2218"/>
      <c r="AO2218"/>
      <c r="AP2218"/>
      <c r="AQ2218" s="333"/>
      <c r="AR2218"/>
      <c r="AS2218"/>
      <c r="AT2218"/>
      <c r="AU2218"/>
    </row>
    <row r="2219" spans="1:47" ht="12.75" customHeight="1" x14ac:dyDescent="0.35">
      <c r="A2219" s="311">
        <f>FrontPage!$N$2</f>
        <v>1</v>
      </c>
      <c r="B2219" s="311" t="str">
        <f t="shared" si="264"/>
        <v>RO3471.2</v>
      </c>
      <c r="C2219" s="311">
        <f t="shared" si="265"/>
        <v>202526</v>
      </c>
      <c r="D2219" s="1148" t="s">
        <v>6</v>
      </c>
      <c r="E2219" s="311">
        <v>47</v>
      </c>
      <c r="F2219" s="311" t="s">
        <v>548</v>
      </c>
      <c r="G2219" s="311">
        <f t="shared" si="263"/>
        <v>0</v>
      </c>
      <c r="H2219" s="1155">
        <f t="shared" ca="1" si="261"/>
        <v>0</v>
      </c>
      <c r="I2219" s="311">
        <f t="shared" si="262"/>
        <v>1.2</v>
      </c>
      <c r="J2219" s="1151"/>
      <c r="AL2219"/>
      <c r="AM2219"/>
      <c r="AN2219"/>
      <c r="AO2219"/>
      <c r="AP2219"/>
      <c r="AQ2219" s="333"/>
      <c r="AR2219"/>
      <c r="AS2219"/>
      <c r="AT2219"/>
      <c r="AU2219"/>
    </row>
    <row r="2220" spans="1:47" ht="12.75" customHeight="1" x14ac:dyDescent="0.35">
      <c r="A2220" s="311">
        <f>FrontPage!$N$2</f>
        <v>1</v>
      </c>
      <c r="B2220" s="311" t="str">
        <f t="shared" si="264"/>
        <v>RO3472</v>
      </c>
      <c r="C2220" s="311">
        <f t="shared" si="265"/>
        <v>202526</v>
      </c>
      <c r="D2220" s="1148" t="s">
        <v>6</v>
      </c>
      <c r="E2220" s="311">
        <v>47</v>
      </c>
      <c r="F2220" s="311" t="s">
        <v>546</v>
      </c>
      <c r="G2220" s="311">
        <f t="shared" si="263"/>
        <v>0</v>
      </c>
      <c r="H2220" s="1155">
        <f t="shared" ca="1" si="261"/>
        <v>0</v>
      </c>
      <c r="I2220" s="311">
        <f t="shared" si="262"/>
        <v>2</v>
      </c>
      <c r="J2220" s="1151"/>
      <c r="AL2220"/>
      <c r="AM2220"/>
      <c r="AN2220"/>
      <c r="AO2220"/>
      <c r="AP2220"/>
      <c r="AQ2220" s="333"/>
      <c r="AR2220"/>
      <c r="AS2220"/>
      <c r="AT2220"/>
      <c r="AU2220"/>
    </row>
    <row r="2221" spans="1:47" ht="12.75" customHeight="1" x14ac:dyDescent="0.35">
      <c r="A2221" s="311">
        <f>FrontPage!$N$2</f>
        <v>1</v>
      </c>
      <c r="B2221" s="311" t="str">
        <f t="shared" si="264"/>
        <v>RO3473</v>
      </c>
      <c r="C2221" s="311">
        <f t="shared" si="265"/>
        <v>202526</v>
      </c>
      <c r="D2221" s="1148" t="s">
        <v>6</v>
      </c>
      <c r="E2221" s="311">
        <v>47</v>
      </c>
      <c r="F2221" s="311" t="s">
        <v>549</v>
      </c>
      <c r="G2221" s="311">
        <f t="shared" si="263"/>
        <v>0</v>
      </c>
      <c r="H2221" s="1155">
        <f t="shared" ref="H2221:H2284" ca="1" si="266">IF(UANumber = 0,0,IF(VLOOKUP(E2221,INDIRECT("_"&amp;D2221),MATCH(F2221,INDIRECT("_"&amp;D2221&amp;$I$2),0),FALSE)="",0,VLOOKUP(E2221,INDIRECT("_"&amp;D2221),MATCH(F2221,INDIRECT("_"&amp;D2221&amp;$I$2),0),FALSE)))</f>
        <v>0</v>
      </c>
      <c r="I2221" s="311">
        <f t="shared" si="262"/>
        <v>3</v>
      </c>
      <c r="J2221" s="1151"/>
      <c r="AL2221"/>
      <c r="AM2221"/>
      <c r="AN2221"/>
      <c r="AO2221"/>
      <c r="AP2221"/>
      <c r="AQ2221" s="333"/>
      <c r="AR2221"/>
      <c r="AS2221"/>
      <c r="AT2221"/>
      <c r="AU2221"/>
    </row>
    <row r="2222" spans="1:47" ht="12.75" customHeight="1" x14ac:dyDescent="0.35">
      <c r="A2222" s="311">
        <f>FrontPage!$N$2</f>
        <v>1</v>
      </c>
      <c r="B2222" s="311" t="str">
        <f t="shared" si="264"/>
        <v>RO3475</v>
      </c>
      <c r="C2222" s="311">
        <f t="shared" si="265"/>
        <v>202526</v>
      </c>
      <c r="D2222" s="1148" t="s">
        <v>6</v>
      </c>
      <c r="E2222" s="311">
        <v>47</v>
      </c>
      <c r="F2222" s="311" t="s">
        <v>551</v>
      </c>
      <c r="G2222" s="311">
        <f t="shared" si="263"/>
        <v>0</v>
      </c>
      <c r="H2222" s="1155">
        <f t="shared" ca="1" si="266"/>
        <v>0</v>
      </c>
      <c r="I2222" s="311">
        <f t="shared" si="262"/>
        <v>5</v>
      </c>
      <c r="J2222" s="1151"/>
      <c r="AL2222"/>
      <c r="AM2222"/>
      <c r="AN2222"/>
      <c r="AO2222"/>
      <c r="AP2222"/>
      <c r="AQ2222" s="333"/>
      <c r="AR2222"/>
      <c r="AS2222"/>
      <c r="AT2222"/>
      <c r="AU2222"/>
    </row>
    <row r="2223" spans="1:47" ht="12.75" customHeight="1" x14ac:dyDescent="0.35">
      <c r="A2223" s="311">
        <f>FrontPage!$N$2</f>
        <v>1</v>
      </c>
      <c r="B2223" s="311" t="str">
        <f t="shared" si="264"/>
        <v>RO3476.1</v>
      </c>
      <c r="C2223" s="311">
        <f t="shared" si="265"/>
        <v>202526</v>
      </c>
      <c r="D2223" s="1148" t="s">
        <v>6</v>
      </c>
      <c r="E2223" s="311">
        <v>47</v>
      </c>
      <c r="F2223" s="311" t="s">
        <v>552</v>
      </c>
      <c r="G2223" s="311">
        <f t="shared" si="263"/>
        <v>0</v>
      </c>
      <c r="H2223" s="1155">
        <f t="shared" ca="1" si="266"/>
        <v>0</v>
      </c>
      <c r="I2223" s="311">
        <f t="shared" si="262"/>
        <v>6.1</v>
      </c>
      <c r="J2223" s="1151"/>
      <c r="AL2223"/>
      <c r="AM2223"/>
      <c r="AN2223"/>
      <c r="AO2223"/>
      <c r="AP2223"/>
      <c r="AQ2223" s="333"/>
      <c r="AR2223"/>
      <c r="AS2223"/>
      <c r="AT2223"/>
      <c r="AU2223"/>
    </row>
    <row r="2224" spans="1:47" ht="12.75" customHeight="1" x14ac:dyDescent="0.35">
      <c r="A2224" s="311">
        <f>FrontPage!$N$2</f>
        <v>1</v>
      </c>
      <c r="B2224" s="311" t="str">
        <f t="shared" si="264"/>
        <v>RO3476.2</v>
      </c>
      <c r="C2224" s="311">
        <f t="shared" si="265"/>
        <v>202526</v>
      </c>
      <c r="D2224" s="1148" t="s">
        <v>6</v>
      </c>
      <c r="E2224" s="311">
        <v>47</v>
      </c>
      <c r="F2224" s="311" t="s">
        <v>553</v>
      </c>
      <c r="G2224" s="311">
        <f t="shared" si="263"/>
        <v>0</v>
      </c>
      <c r="H2224" s="1155">
        <f t="shared" ca="1" si="266"/>
        <v>0</v>
      </c>
      <c r="I2224" s="311">
        <f t="shared" si="262"/>
        <v>6.2</v>
      </c>
      <c r="J2224" s="1151"/>
      <c r="AL2224"/>
      <c r="AM2224"/>
      <c r="AN2224"/>
      <c r="AO2224"/>
      <c r="AP2224"/>
      <c r="AQ2224" s="333"/>
      <c r="AR2224"/>
      <c r="AS2224"/>
      <c r="AT2224"/>
      <c r="AU2224"/>
    </row>
    <row r="2225" spans="1:47" ht="12.75" customHeight="1" x14ac:dyDescent="0.35">
      <c r="A2225" s="311">
        <f>FrontPage!$N$2</f>
        <v>1</v>
      </c>
      <c r="B2225" s="311" t="str">
        <f t="shared" si="264"/>
        <v>RO3477</v>
      </c>
      <c r="C2225" s="311">
        <f t="shared" si="265"/>
        <v>202526</v>
      </c>
      <c r="D2225" s="1148" t="s">
        <v>6</v>
      </c>
      <c r="E2225" s="311">
        <v>47</v>
      </c>
      <c r="F2225" s="311" t="s">
        <v>554</v>
      </c>
      <c r="G2225" s="311">
        <f t="shared" si="263"/>
        <v>0</v>
      </c>
      <c r="H2225" s="1155">
        <f t="shared" ca="1" si="266"/>
        <v>0</v>
      </c>
      <c r="I2225" s="311">
        <f t="shared" si="262"/>
        <v>7</v>
      </c>
      <c r="J2225" s="1151"/>
      <c r="AL2225"/>
      <c r="AM2225"/>
      <c r="AN2225"/>
      <c r="AO2225"/>
      <c r="AP2225"/>
      <c r="AQ2225" s="333"/>
      <c r="AR2225"/>
      <c r="AS2225"/>
      <c r="AT2225"/>
      <c r="AU2225"/>
    </row>
    <row r="2226" spans="1:47" ht="12.75" customHeight="1" x14ac:dyDescent="0.35">
      <c r="A2226" s="311">
        <f>FrontPage!$N$2</f>
        <v>1</v>
      </c>
      <c r="B2226" s="311" t="str">
        <f t="shared" si="264"/>
        <v>RO3478</v>
      </c>
      <c r="C2226" s="311">
        <f t="shared" si="265"/>
        <v>202526</v>
      </c>
      <c r="D2226" s="1148" t="s">
        <v>6</v>
      </c>
      <c r="E2226" s="311">
        <v>47</v>
      </c>
      <c r="F2226" s="311" t="s">
        <v>555</v>
      </c>
      <c r="G2226" s="311">
        <f t="shared" si="263"/>
        <v>0</v>
      </c>
      <c r="H2226" s="1155">
        <f t="shared" ca="1" si="266"/>
        <v>0</v>
      </c>
      <c r="I2226" s="311">
        <f t="shared" si="262"/>
        <v>8</v>
      </c>
      <c r="J2226" s="1151"/>
      <c r="AL2226"/>
      <c r="AM2226"/>
      <c r="AN2226"/>
      <c r="AO2226"/>
      <c r="AP2226"/>
      <c r="AQ2226" s="333"/>
      <c r="AR2226"/>
      <c r="AS2226"/>
      <c r="AT2226"/>
      <c r="AU2226"/>
    </row>
    <row r="2227" spans="1:47" ht="12.75" customHeight="1" x14ac:dyDescent="0.35">
      <c r="A2227" s="311">
        <f>FrontPage!$N$2</f>
        <v>1</v>
      </c>
      <c r="B2227" s="311" t="str">
        <f t="shared" si="264"/>
        <v>RO34710</v>
      </c>
      <c r="C2227" s="311">
        <f t="shared" si="265"/>
        <v>202526</v>
      </c>
      <c r="D2227" s="1148" t="s">
        <v>6</v>
      </c>
      <c r="E2227" s="311">
        <v>47</v>
      </c>
      <c r="F2227" s="311" t="s">
        <v>557</v>
      </c>
      <c r="G2227" s="311">
        <f t="shared" si="263"/>
        <v>0</v>
      </c>
      <c r="H2227" s="1155">
        <f t="shared" ca="1" si="266"/>
        <v>0</v>
      </c>
      <c r="I2227" s="311">
        <f t="shared" si="262"/>
        <v>10</v>
      </c>
      <c r="J2227" s="1151"/>
      <c r="AL2227"/>
      <c r="AM2227"/>
      <c r="AN2227"/>
      <c r="AO2227"/>
      <c r="AP2227"/>
      <c r="AQ2227" s="333"/>
      <c r="AR2227"/>
      <c r="AS2227"/>
      <c r="AT2227"/>
      <c r="AU2227"/>
    </row>
    <row r="2228" spans="1:47" ht="12.75" customHeight="1" x14ac:dyDescent="0.35">
      <c r="A2228" s="311">
        <f>FrontPage!$N$2</f>
        <v>1</v>
      </c>
      <c r="B2228" s="311" t="str">
        <f t="shared" si="264"/>
        <v>RO34711</v>
      </c>
      <c r="C2228" s="311">
        <f t="shared" si="265"/>
        <v>202526</v>
      </c>
      <c r="D2228" s="1148" t="s">
        <v>6</v>
      </c>
      <c r="E2228" s="311">
        <v>47</v>
      </c>
      <c r="F2228" s="311" t="s">
        <v>558</v>
      </c>
      <c r="G2228" s="311">
        <f t="shared" si="263"/>
        <v>0</v>
      </c>
      <c r="H2228" s="1155">
        <f t="shared" ca="1" si="266"/>
        <v>0</v>
      </c>
      <c r="I2228" s="311">
        <f t="shared" si="262"/>
        <v>11</v>
      </c>
      <c r="J2228" s="1151"/>
      <c r="AL2228"/>
      <c r="AM2228"/>
      <c r="AN2228"/>
      <c r="AO2228"/>
      <c r="AP2228"/>
      <c r="AQ2228" s="333"/>
      <c r="AR2228"/>
      <c r="AS2228"/>
      <c r="AT2228"/>
      <c r="AU2228"/>
    </row>
    <row r="2229" spans="1:47" ht="12.75" customHeight="1" x14ac:dyDescent="0.35">
      <c r="A2229" s="311">
        <f>FrontPage!$N$2</f>
        <v>1</v>
      </c>
      <c r="B2229" s="311" t="str">
        <f t="shared" si="264"/>
        <v>RO3481.1</v>
      </c>
      <c r="C2229" s="311">
        <f t="shared" si="265"/>
        <v>202526</v>
      </c>
      <c r="D2229" s="1148" t="s">
        <v>6</v>
      </c>
      <c r="E2229" s="311">
        <v>48</v>
      </c>
      <c r="F2229" s="311" t="s">
        <v>547</v>
      </c>
      <c r="G2229" s="311">
        <f t="shared" si="263"/>
        <v>0</v>
      </c>
      <c r="H2229" s="1155">
        <f t="shared" ca="1" si="266"/>
        <v>0</v>
      </c>
      <c r="I2229" s="311">
        <f t="shared" si="262"/>
        <v>1.1000000000000001</v>
      </c>
      <c r="J2229" s="1151"/>
      <c r="AL2229"/>
      <c r="AM2229"/>
      <c r="AN2229"/>
      <c r="AO2229"/>
      <c r="AP2229"/>
      <c r="AQ2229" s="333"/>
      <c r="AR2229"/>
      <c r="AS2229"/>
      <c r="AT2229"/>
      <c r="AU2229"/>
    </row>
    <row r="2230" spans="1:47" ht="12.75" customHeight="1" x14ac:dyDescent="0.35">
      <c r="A2230" s="311">
        <f>FrontPage!$N$2</f>
        <v>1</v>
      </c>
      <c r="B2230" s="311" t="str">
        <f t="shared" si="264"/>
        <v>RO3481.2</v>
      </c>
      <c r="C2230" s="311">
        <f t="shared" si="265"/>
        <v>202526</v>
      </c>
      <c r="D2230" s="1148" t="s">
        <v>6</v>
      </c>
      <c r="E2230" s="311">
        <v>48</v>
      </c>
      <c r="F2230" s="311" t="s">
        <v>548</v>
      </c>
      <c r="G2230" s="311">
        <f t="shared" si="263"/>
        <v>0</v>
      </c>
      <c r="H2230" s="1155">
        <f t="shared" ca="1" si="266"/>
        <v>0</v>
      </c>
      <c r="I2230" s="311">
        <f t="shared" si="262"/>
        <v>1.2</v>
      </c>
      <c r="J2230" s="1151"/>
      <c r="AL2230"/>
      <c r="AM2230"/>
      <c r="AN2230"/>
      <c r="AO2230"/>
      <c r="AP2230"/>
      <c r="AQ2230" s="333"/>
      <c r="AR2230"/>
      <c r="AS2230"/>
      <c r="AT2230"/>
      <c r="AU2230"/>
    </row>
    <row r="2231" spans="1:47" ht="12.75" customHeight="1" x14ac:dyDescent="0.35">
      <c r="A2231" s="311">
        <f>FrontPage!$N$2</f>
        <v>1</v>
      </c>
      <c r="B2231" s="311" t="str">
        <f t="shared" si="264"/>
        <v>RO3482</v>
      </c>
      <c r="C2231" s="311">
        <f t="shared" si="265"/>
        <v>202526</v>
      </c>
      <c r="D2231" s="1148" t="s">
        <v>6</v>
      </c>
      <c r="E2231" s="311">
        <v>48</v>
      </c>
      <c r="F2231" s="311" t="s">
        <v>546</v>
      </c>
      <c r="G2231" s="311">
        <f t="shared" si="263"/>
        <v>0</v>
      </c>
      <c r="H2231" s="1155">
        <f t="shared" ca="1" si="266"/>
        <v>0</v>
      </c>
      <c r="I2231" s="311">
        <f t="shared" si="262"/>
        <v>2</v>
      </c>
      <c r="J2231" s="1151"/>
      <c r="AL2231"/>
      <c r="AM2231"/>
      <c r="AN2231"/>
      <c r="AO2231"/>
      <c r="AP2231"/>
      <c r="AQ2231" s="333"/>
      <c r="AR2231"/>
      <c r="AS2231"/>
      <c r="AT2231"/>
      <c r="AU2231"/>
    </row>
    <row r="2232" spans="1:47" ht="12.75" customHeight="1" x14ac:dyDescent="0.35">
      <c r="A2232" s="311">
        <f>FrontPage!$N$2</f>
        <v>1</v>
      </c>
      <c r="B2232" s="311" t="str">
        <f t="shared" si="264"/>
        <v>RO3483</v>
      </c>
      <c r="C2232" s="311">
        <f t="shared" si="265"/>
        <v>202526</v>
      </c>
      <c r="D2232" s="1148" t="s">
        <v>6</v>
      </c>
      <c r="E2232" s="311">
        <v>48</v>
      </c>
      <c r="F2232" s="311" t="s">
        <v>549</v>
      </c>
      <c r="G2232" s="311">
        <f t="shared" si="263"/>
        <v>0</v>
      </c>
      <c r="H2232" s="1155">
        <f t="shared" ca="1" si="266"/>
        <v>0</v>
      </c>
      <c r="I2232" s="311">
        <f t="shared" si="262"/>
        <v>3</v>
      </c>
      <c r="J2232" s="1151"/>
      <c r="AL2232"/>
      <c r="AM2232"/>
      <c r="AN2232"/>
      <c r="AO2232"/>
      <c r="AP2232"/>
      <c r="AQ2232" s="333"/>
      <c r="AR2232"/>
      <c r="AS2232"/>
      <c r="AT2232"/>
      <c r="AU2232"/>
    </row>
    <row r="2233" spans="1:47" ht="12.75" customHeight="1" x14ac:dyDescent="0.35">
      <c r="A2233" s="311">
        <f>FrontPage!$N$2</f>
        <v>1</v>
      </c>
      <c r="B2233" s="311" t="str">
        <f t="shared" si="264"/>
        <v>RO3485</v>
      </c>
      <c r="C2233" s="311">
        <f t="shared" si="265"/>
        <v>202526</v>
      </c>
      <c r="D2233" s="1148" t="s">
        <v>6</v>
      </c>
      <c r="E2233" s="311">
        <v>48</v>
      </c>
      <c r="F2233" s="311" t="s">
        <v>551</v>
      </c>
      <c r="G2233" s="311">
        <f t="shared" si="263"/>
        <v>0</v>
      </c>
      <c r="H2233" s="1155">
        <f t="shared" ca="1" si="266"/>
        <v>0</v>
      </c>
      <c r="I2233" s="311">
        <f t="shared" si="262"/>
        <v>5</v>
      </c>
      <c r="J2233" s="1151"/>
      <c r="AL2233"/>
      <c r="AM2233"/>
      <c r="AN2233"/>
      <c r="AO2233"/>
      <c r="AP2233"/>
      <c r="AQ2233" s="333"/>
      <c r="AR2233"/>
      <c r="AS2233"/>
      <c r="AT2233"/>
      <c r="AU2233"/>
    </row>
    <row r="2234" spans="1:47" ht="12.75" customHeight="1" x14ac:dyDescent="0.35">
      <c r="A2234" s="311">
        <f>FrontPage!$N$2</f>
        <v>1</v>
      </c>
      <c r="B2234" s="311" t="str">
        <f t="shared" si="264"/>
        <v>RO3486.1</v>
      </c>
      <c r="C2234" s="311">
        <f t="shared" si="265"/>
        <v>202526</v>
      </c>
      <c r="D2234" s="1148" t="s">
        <v>6</v>
      </c>
      <c r="E2234" s="311">
        <v>48</v>
      </c>
      <c r="F2234" s="311" t="s">
        <v>552</v>
      </c>
      <c r="G2234" s="311">
        <f t="shared" si="263"/>
        <v>0</v>
      </c>
      <c r="H2234" s="1155">
        <f t="shared" ca="1" si="266"/>
        <v>0</v>
      </c>
      <c r="I2234" s="311">
        <f t="shared" si="262"/>
        <v>6.1</v>
      </c>
      <c r="J2234" s="1151"/>
      <c r="AL2234"/>
      <c r="AM2234"/>
      <c r="AN2234"/>
      <c r="AO2234"/>
      <c r="AP2234"/>
      <c r="AQ2234" s="333"/>
      <c r="AR2234"/>
      <c r="AS2234"/>
      <c r="AT2234"/>
      <c r="AU2234"/>
    </row>
    <row r="2235" spans="1:47" ht="12.75" customHeight="1" x14ac:dyDescent="0.35">
      <c r="A2235" s="311">
        <f>FrontPage!$N$2</f>
        <v>1</v>
      </c>
      <c r="B2235" s="311" t="str">
        <f t="shared" si="264"/>
        <v>RO3486.2</v>
      </c>
      <c r="C2235" s="311">
        <f t="shared" si="265"/>
        <v>202526</v>
      </c>
      <c r="D2235" s="1148" t="s">
        <v>6</v>
      </c>
      <c r="E2235" s="311">
        <v>48</v>
      </c>
      <c r="F2235" s="311" t="s">
        <v>553</v>
      </c>
      <c r="G2235" s="311">
        <f t="shared" si="263"/>
        <v>0</v>
      </c>
      <c r="H2235" s="1155">
        <f t="shared" ca="1" si="266"/>
        <v>0</v>
      </c>
      <c r="I2235" s="311">
        <f t="shared" si="262"/>
        <v>6.2</v>
      </c>
      <c r="J2235" s="1151"/>
      <c r="AL2235"/>
      <c r="AM2235"/>
      <c r="AN2235"/>
      <c r="AO2235"/>
      <c r="AP2235"/>
      <c r="AQ2235" s="333"/>
      <c r="AR2235"/>
      <c r="AS2235"/>
      <c r="AT2235"/>
      <c r="AU2235"/>
    </row>
    <row r="2236" spans="1:47" ht="12.75" customHeight="1" x14ac:dyDescent="0.35">
      <c r="A2236" s="311">
        <f>FrontPage!$N$2</f>
        <v>1</v>
      </c>
      <c r="B2236" s="311" t="str">
        <f t="shared" si="264"/>
        <v>RO3487</v>
      </c>
      <c r="C2236" s="311">
        <f t="shared" si="265"/>
        <v>202526</v>
      </c>
      <c r="D2236" s="1148" t="s">
        <v>6</v>
      </c>
      <c r="E2236" s="311">
        <v>48</v>
      </c>
      <c r="F2236" s="311" t="s">
        <v>554</v>
      </c>
      <c r="G2236" s="311">
        <f t="shared" si="263"/>
        <v>0</v>
      </c>
      <c r="H2236" s="1155">
        <f t="shared" ca="1" si="266"/>
        <v>0</v>
      </c>
      <c r="I2236" s="311">
        <f t="shared" si="262"/>
        <v>7</v>
      </c>
      <c r="J2236" s="1151"/>
      <c r="AL2236"/>
      <c r="AM2236"/>
      <c r="AN2236"/>
      <c r="AO2236"/>
      <c r="AP2236"/>
      <c r="AQ2236" s="333"/>
      <c r="AR2236"/>
      <c r="AS2236"/>
      <c r="AT2236"/>
      <c r="AU2236"/>
    </row>
    <row r="2237" spans="1:47" ht="12.75" customHeight="1" x14ac:dyDescent="0.35">
      <c r="A2237" s="311">
        <f>FrontPage!$N$2</f>
        <v>1</v>
      </c>
      <c r="B2237" s="311" t="str">
        <f t="shared" si="264"/>
        <v>RO3488</v>
      </c>
      <c r="C2237" s="311">
        <f t="shared" si="265"/>
        <v>202526</v>
      </c>
      <c r="D2237" s="1148" t="s">
        <v>6</v>
      </c>
      <c r="E2237" s="311">
        <v>48</v>
      </c>
      <c r="F2237" s="311" t="s">
        <v>555</v>
      </c>
      <c r="G2237" s="311">
        <f t="shared" si="263"/>
        <v>0</v>
      </c>
      <c r="H2237" s="1155">
        <f t="shared" ca="1" si="266"/>
        <v>0</v>
      </c>
      <c r="I2237" s="311">
        <f t="shared" si="262"/>
        <v>8</v>
      </c>
      <c r="J2237" s="1151"/>
      <c r="AL2237"/>
      <c r="AM2237"/>
      <c r="AN2237"/>
      <c r="AO2237"/>
      <c r="AP2237"/>
      <c r="AQ2237" s="333"/>
      <c r="AR2237"/>
      <c r="AS2237"/>
      <c r="AT2237"/>
      <c r="AU2237"/>
    </row>
    <row r="2238" spans="1:47" ht="12.75" customHeight="1" x14ac:dyDescent="0.35">
      <c r="A2238" s="311">
        <f>FrontPage!$N$2</f>
        <v>1</v>
      </c>
      <c r="B2238" s="311" t="str">
        <f t="shared" si="264"/>
        <v>RO34810</v>
      </c>
      <c r="C2238" s="311">
        <f t="shared" si="265"/>
        <v>202526</v>
      </c>
      <c r="D2238" s="1148" t="s">
        <v>6</v>
      </c>
      <c r="E2238" s="311">
        <v>48</v>
      </c>
      <c r="F2238" s="311" t="s">
        <v>557</v>
      </c>
      <c r="G2238" s="311">
        <f t="shared" si="263"/>
        <v>0</v>
      </c>
      <c r="H2238" s="1155">
        <f t="shared" ca="1" si="266"/>
        <v>0</v>
      </c>
      <c r="I2238" s="311">
        <f t="shared" si="262"/>
        <v>10</v>
      </c>
      <c r="J2238" s="1151"/>
      <c r="AL2238"/>
      <c r="AM2238"/>
      <c r="AN2238"/>
      <c r="AO2238"/>
      <c r="AP2238"/>
      <c r="AQ2238" s="333"/>
      <c r="AR2238"/>
      <c r="AS2238"/>
      <c r="AT2238"/>
      <c r="AU2238"/>
    </row>
    <row r="2239" spans="1:47" ht="12.75" customHeight="1" x14ac:dyDescent="0.35">
      <c r="A2239" s="311">
        <f>FrontPage!$N$2</f>
        <v>1</v>
      </c>
      <c r="B2239" s="311" t="str">
        <f t="shared" si="264"/>
        <v>RO34811</v>
      </c>
      <c r="C2239" s="311">
        <f t="shared" si="265"/>
        <v>202526</v>
      </c>
      <c r="D2239" s="1148" t="s">
        <v>6</v>
      </c>
      <c r="E2239" s="311">
        <v>48</v>
      </c>
      <c r="F2239" s="311" t="s">
        <v>558</v>
      </c>
      <c r="G2239" s="311">
        <f t="shared" si="263"/>
        <v>0</v>
      </c>
      <c r="H2239" s="1155">
        <f t="shared" ca="1" si="266"/>
        <v>0</v>
      </c>
      <c r="I2239" s="311">
        <f t="shared" si="262"/>
        <v>11</v>
      </c>
      <c r="J2239" s="1151"/>
      <c r="AL2239"/>
      <c r="AM2239"/>
      <c r="AN2239"/>
      <c r="AO2239"/>
      <c r="AP2239"/>
      <c r="AQ2239" s="333"/>
      <c r="AR2239"/>
      <c r="AS2239"/>
      <c r="AT2239"/>
      <c r="AU2239"/>
    </row>
    <row r="2240" spans="1:47" ht="12.75" customHeight="1" x14ac:dyDescent="0.35">
      <c r="A2240" s="311">
        <f>FrontPage!$N$2</f>
        <v>1</v>
      </c>
      <c r="B2240" s="311" t="str">
        <f t="shared" si="264"/>
        <v>RO3491.1</v>
      </c>
      <c r="C2240" s="311">
        <f t="shared" si="265"/>
        <v>202526</v>
      </c>
      <c r="D2240" s="1148" t="s">
        <v>6</v>
      </c>
      <c r="E2240" s="311">
        <v>49</v>
      </c>
      <c r="F2240" s="311" t="s">
        <v>547</v>
      </c>
      <c r="G2240" s="311">
        <f t="shared" si="263"/>
        <v>0</v>
      </c>
      <c r="H2240" s="1155">
        <f t="shared" ca="1" si="266"/>
        <v>0</v>
      </c>
      <c r="I2240" s="311">
        <f t="shared" si="262"/>
        <v>1.1000000000000001</v>
      </c>
      <c r="J2240" s="1151"/>
      <c r="AL2240"/>
      <c r="AM2240"/>
      <c r="AN2240"/>
      <c r="AO2240"/>
      <c r="AP2240"/>
      <c r="AQ2240" s="333"/>
      <c r="AR2240"/>
      <c r="AS2240"/>
      <c r="AT2240"/>
      <c r="AU2240"/>
    </row>
    <row r="2241" spans="1:47" ht="12.75" customHeight="1" x14ac:dyDescent="0.35">
      <c r="A2241" s="311">
        <f>FrontPage!$N$2</f>
        <v>1</v>
      </c>
      <c r="B2241" s="311" t="str">
        <f t="shared" si="264"/>
        <v>RO3491.2</v>
      </c>
      <c r="C2241" s="311">
        <f t="shared" si="265"/>
        <v>202526</v>
      </c>
      <c r="D2241" s="1148" t="s">
        <v>6</v>
      </c>
      <c r="E2241" s="311">
        <v>49</v>
      </c>
      <c r="F2241" s="311" t="s">
        <v>548</v>
      </c>
      <c r="G2241" s="311">
        <f t="shared" si="263"/>
        <v>0</v>
      </c>
      <c r="H2241" s="1155">
        <f t="shared" ca="1" si="266"/>
        <v>0</v>
      </c>
      <c r="I2241" s="311">
        <f t="shared" ref="I2241:I2304" si="267">VLOOKUP(F2241,CIndex,2,FALSE)</f>
        <v>1.2</v>
      </c>
      <c r="J2241" s="1151"/>
      <c r="AL2241"/>
      <c r="AM2241"/>
      <c r="AN2241"/>
      <c r="AO2241"/>
      <c r="AP2241"/>
      <c r="AQ2241" s="333"/>
      <c r="AR2241"/>
      <c r="AS2241"/>
      <c r="AT2241"/>
      <c r="AU2241"/>
    </row>
    <row r="2242" spans="1:47" ht="12.75" customHeight="1" x14ac:dyDescent="0.35">
      <c r="A2242" s="311">
        <f>FrontPage!$N$2</f>
        <v>1</v>
      </c>
      <c r="B2242" s="311" t="str">
        <f t="shared" si="264"/>
        <v>RO3492</v>
      </c>
      <c r="C2242" s="311">
        <f t="shared" si="265"/>
        <v>202526</v>
      </c>
      <c r="D2242" s="1148" t="s">
        <v>6</v>
      </c>
      <c r="E2242" s="311">
        <v>49</v>
      </c>
      <c r="F2242" s="311" t="s">
        <v>546</v>
      </c>
      <c r="G2242" s="311">
        <f t="shared" si="263"/>
        <v>0</v>
      </c>
      <c r="H2242" s="1155">
        <f t="shared" ca="1" si="266"/>
        <v>0</v>
      </c>
      <c r="I2242" s="311">
        <f t="shared" si="267"/>
        <v>2</v>
      </c>
      <c r="J2242" s="1151"/>
      <c r="AL2242"/>
      <c r="AM2242"/>
      <c r="AN2242"/>
      <c r="AO2242"/>
      <c r="AP2242"/>
      <c r="AQ2242" s="333"/>
      <c r="AR2242"/>
      <c r="AS2242"/>
      <c r="AT2242"/>
      <c r="AU2242"/>
    </row>
    <row r="2243" spans="1:47" ht="12.75" customHeight="1" x14ac:dyDescent="0.35">
      <c r="A2243" s="311">
        <f>FrontPage!$N$2</f>
        <v>1</v>
      </c>
      <c r="B2243" s="311" t="str">
        <f t="shared" si="264"/>
        <v>RO3493</v>
      </c>
      <c r="C2243" s="311">
        <f t="shared" si="265"/>
        <v>202526</v>
      </c>
      <c r="D2243" s="1148" t="s">
        <v>6</v>
      </c>
      <c r="E2243" s="311">
        <v>49</v>
      </c>
      <c r="F2243" s="311" t="s">
        <v>549</v>
      </c>
      <c r="G2243" s="311">
        <f t="shared" si="263"/>
        <v>0</v>
      </c>
      <c r="H2243" s="1155">
        <f t="shared" ca="1" si="266"/>
        <v>0</v>
      </c>
      <c r="I2243" s="311">
        <f t="shared" si="267"/>
        <v>3</v>
      </c>
      <c r="J2243" s="1151"/>
      <c r="AL2243"/>
      <c r="AM2243"/>
      <c r="AN2243"/>
      <c r="AO2243"/>
      <c r="AP2243"/>
      <c r="AQ2243" s="333"/>
      <c r="AR2243"/>
      <c r="AS2243"/>
      <c r="AT2243"/>
      <c r="AU2243"/>
    </row>
    <row r="2244" spans="1:47" ht="12.75" customHeight="1" x14ac:dyDescent="0.35">
      <c r="A2244" s="311">
        <f>FrontPage!$N$2</f>
        <v>1</v>
      </c>
      <c r="B2244" s="311" t="str">
        <f t="shared" si="264"/>
        <v>RO3495</v>
      </c>
      <c r="C2244" s="311">
        <f t="shared" si="265"/>
        <v>202526</v>
      </c>
      <c r="D2244" s="1148" t="s">
        <v>6</v>
      </c>
      <c r="E2244" s="311">
        <v>49</v>
      </c>
      <c r="F2244" s="311" t="s">
        <v>551</v>
      </c>
      <c r="G2244" s="311">
        <f t="shared" si="263"/>
        <v>0</v>
      </c>
      <c r="H2244" s="1155">
        <f t="shared" ca="1" si="266"/>
        <v>0</v>
      </c>
      <c r="I2244" s="311">
        <f t="shared" si="267"/>
        <v>5</v>
      </c>
      <c r="J2244" s="1151"/>
      <c r="AL2244"/>
      <c r="AM2244"/>
      <c r="AN2244"/>
      <c r="AO2244"/>
      <c r="AP2244"/>
      <c r="AQ2244" s="333"/>
      <c r="AR2244"/>
      <c r="AS2244"/>
      <c r="AT2244"/>
      <c r="AU2244"/>
    </row>
    <row r="2245" spans="1:47" ht="12.75" customHeight="1" x14ac:dyDescent="0.35">
      <c r="A2245" s="311">
        <f>FrontPage!$N$2</f>
        <v>1</v>
      </c>
      <c r="B2245" s="311" t="str">
        <f t="shared" si="264"/>
        <v>RO3496.1</v>
      </c>
      <c r="C2245" s="311">
        <f t="shared" si="265"/>
        <v>202526</v>
      </c>
      <c r="D2245" s="1148" t="s">
        <v>6</v>
      </c>
      <c r="E2245" s="311">
        <v>49</v>
      </c>
      <c r="F2245" s="311" t="s">
        <v>552</v>
      </c>
      <c r="G2245" s="311">
        <f t="shared" si="263"/>
        <v>0</v>
      </c>
      <c r="H2245" s="1155">
        <f t="shared" ca="1" si="266"/>
        <v>0</v>
      </c>
      <c r="I2245" s="311">
        <f t="shared" si="267"/>
        <v>6.1</v>
      </c>
      <c r="J2245" s="1151"/>
      <c r="AL2245"/>
      <c r="AM2245"/>
      <c r="AN2245"/>
      <c r="AO2245"/>
      <c r="AP2245"/>
      <c r="AQ2245" s="333"/>
      <c r="AR2245"/>
      <c r="AS2245"/>
      <c r="AT2245"/>
      <c r="AU2245"/>
    </row>
    <row r="2246" spans="1:47" ht="12.75" customHeight="1" x14ac:dyDescent="0.35">
      <c r="A2246" s="311">
        <f>FrontPage!$N$2</f>
        <v>1</v>
      </c>
      <c r="B2246" s="311" t="str">
        <f t="shared" si="264"/>
        <v>RO3496.2</v>
      </c>
      <c r="C2246" s="311">
        <f t="shared" si="265"/>
        <v>202526</v>
      </c>
      <c r="D2246" s="1148" t="s">
        <v>6</v>
      </c>
      <c r="E2246" s="311">
        <v>49</v>
      </c>
      <c r="F2246" s="311" t="s">
        <v>553</v>
      </c>
      <c r="G2246" s="311">
        <f t="shared" ref="G2246:G2309" si="268">UANumber</f>
        <v>0</v>
      </c>
      <c r="H2246" s="1155">
        <f t="shared" ca="1" si="266"/>
        <v>0</v>
      </c>
      <c r="I2246" s="311">
        <f t="shared" si="267"/>
        <v>6.2</v>
      </c>
      <c r="J2246" s="1151"/>
      <c r="AL2246"/>
      <c r="AM2246"/>
      <c r="AN2246"/>
      <c r="AO2246"/>
      <c r="AP2246"/>
      <c r="AQ2246" s="333"/>
      <c r="AR2246"/>
      <c r="AS2246"/>
      <c r="AT2246"/>
      <c r="AU2246"/>
    </row>
    <row r="2247" spans="1:47" ht="12.75" customHeight="1" x14ac:dyDescent="0.35">
      <c r="A2247" s="311">
        <f>FrontPage!$N$2</f>
        <v>1</v>
      </c>
      <c r="B2247" s="311" t="str">
        <f t="shared" si="264"/>
        <v>RO3497</v>
      </c>
      <c r="C2247" s="311">
        <f t="shared" si="265"/>
        <v>202526</v>
      </c>
      <c r="D2247" s="1148" t="s">
        <v>6</v>
      </c>
      <c r="E2247" s="311">
        <v>49</v>
      </c>
      <c r="F2247" s="311" t="s">
        <v>554</v>
      </c>
      <c r="G2247" s="311">
        <f t="shared" si="268"/>
        <v>0</v>
      </c>
      <c r="H2247" s="1155">
        <f t="shared" ca="1" si="266"/>
        <v>0</v>
      </c>
      <c r="I2247" s="311">
        <f t="shared" si="267"/>
        <v>7</v>
      </c>
      <c r="J2247" s="1151"/>
      <c r="AL2247"/>
      <c r="AM2247"/>
      <c r="AN2247"/>
      <c r="AO2247"/>
      <c r="AP2247"/>
      <c r="AQ2247" s="333"/>
      <c r="AR2247"/>
      <c r="AS2247"/>
      <c r="AT2247"/>
      <c r="AU2247"/>
    </row>
    <row r="2248" spans="1:47" ht="12.75" customHeight="1" x14ac:dyDescent="0.35">
      <c r="A2248" s="311">
        <f>FrontPage!$N$2</f>
        <v>1</v>
      </c>
      <c r="B2248" s="311" t="str">
        <f t="shared" si="264"/>
        <v>RO3498</v>
      </c>
      <c r="C2248" s="311">
        <f t="shared" si="265"/>
        <v>202526</v>
      </c>
      <c r="D2248" s="1148" t="s">
        <v>6</v>
      </c>
      <c r="E2248" s="311">
        <v>49</v>
      </c>
      <c r="F2248" s="311" t="s">
        <v>555</v>
      </c>
      <c r="G2248" s="311">
        <f t="shared" si="268"/>
        <v>0</v>
      </c>
      <c r="H2248" s="1155">
        <f t="shared" ca="1" si="266"/>
        <v>0</v>
      </c>
      <c r="I2248" s="311">
        <f t="shared" si="267"/>
        <v>8</v>
      </c>
      <c r="J2248" s="1151"/>
      <c r="AL2248"/>
      <c r="AM2248"/>
      <c r="AN2248"/>
      <c r="AO2248"/>
      <c r="AP2248"/>
      <c r="AQ2248" s="333"/>
      <c r="AR2248"/>
      <c r="AS2248"/>
      <c r="AT2248"/>
      <c r="AU2248"/>
    </row>
    <row r="2249" spans="1:47" ht="12.75" customHeight="1" x14ac:dyDescent="0.35">
      <c r="A2249" s="311">
        <f>FrontPage!$N$2</f>
        <v>1</v>
      </c>
      <c r="B2249" s="311" t="str">
        <f t="shared" ref="B2249:B2312" si="269">D2249&amp;E2249&amp;I2249</f>
        <v>RO34910</v>
      </c>
      <c r="C2249" s="311">
        <f t="shared" si="265"/>
        <v>202526</v>
      </c>
      <c r="D2249" s="1148" t="s">
        <v>6</v>
      </c>
      <c r="E2249" s="311">
        <v>49</v>
      </c>
      <c r="F2249" s="311" t="s">
        <v>557</v>
      </c>
      <c r="G2249" s="311">
        <f t="shared" si="268"/>
        <v>0</v>
      </c>
      <c r="H2249" s="1155">
        <f t="shared" ca="1" si="266"/>
        <v>0</v>
      </c>
      <c r="I2249" s="311">
        <f t="shared" si="267"/>
        <v>10</v>
      </c>
      <c r="J2249" s="1151"/>
      <c r="AL2249"/>
      <c r="AM2249"/>
      <c r="AN2249"/>
      <c r="AO2249"/>
      <c r="AP2249"/>
      <c r="AQ2249" s="333"/>
      <c r="AR2249"/>
      <c r="AS2249"/>
      <c r="AT2249"/>
      <c r="AU2249"/>
    </row>
    <row r="2250" spans="1:47" ht="12.75" customHeight="1" x14ac:dyDescent="0.35">
      <c r="A2250" s="311">
        <f>FrontPage!$N$2</f>
        <v>1</v>
      </c>
      <c r="B2250" s="311" t="str">
        <f t="shared" si="269"/>
        <v>RO34911</v>
      </c>
      <c r="C2250" s="311">
        <f t="shared" si="265"/>
        <v>202526</v>
      </c>
      <c r="D2250" s="1148" t="s">
        <v>6</v>
      </c>
      <c r="E2250" s="311">
        <v>49</v>
      </c>
      <c r="F2250" s="311" t="s">
        <v>558</v>
      </c>
      <c r="G2250" s="311">
        <f t="shared" si="268"/>
        <v>0</v>
      </c>
      <c r="H2250" s="1155">
        <f t="shared" ca="1" si="266"/>
        <v>0</v>
      </c>
      <c r="I2250" s="311">
        <f t="shared" si="267"/>
        <v>11</v>
      </c>
      <c r="J2250" s="1151"/>
      <c r="AL2250"/>
      <c r="AM2250"/>
      <c r="AN2250"/>
      <c r="AO2250"/>
      <c r="AP2250"/>
      <c r="AQ2250" s="333"/>
      <c r="AR2250"/>
      <c r="AS2250"/>
      <c r="AT2250"/>
      <c r="AU2250"/>
    </row>
    <row r="2251" spans="1:47" ht="12.75" customHeight="1" x14ac:dyDescent="0.35">
      <c r="A2251" s="311">
        <f>FrontPage!$N$2</f>
        <v>1</v>
      </c>
      <c r="B2251" s="311" t="str">
        <f t="shared" si="269"/>
        <v>RO3501.2</v>
      </c>
      <c r="C2251" s="311">
        <f t="shared" si="265"/>
        <v>202526</v>
      </c>
      <c r="D2251" s="1148" t="s">
        <v>6</v>
      </c>
      <c r="E2251" s="311">
        <v>50</v>
      </c>
      <c r="F2251" s="311" t="s">
        <v>548</v>
      </c>
      <c r="G2251" s="311">
        <f t="shared" si="268"/>
        <v>0</v>
      </c>
      <c r="H2251" s="1155">
        <f t="shared" ca="1" si="266"/>
        <v>0</v>
      </c>
      <c r="I2251" s="311">
        <f t="shared" si="267"/>
        <v>1.2</v>
      </c>
      <c r="J2251" s="1151"/>
      <c r="AL2251"/>
      <c r="AM2251"/>
      <c r="AN2251"/>
      <c r="AO2251"/>
      <c r="AP2251"/>
      <c r="AQ2251" s="333"/>
      <c r="AR2251"/>
      <c r="AS2251"/>
      <c r="AT2251"/>
      <c r="AU2251"/>
    </row>
    <row r="2252" spans="1:47" ht="12.75" customHeight="1" x14ac:dyDescent="0.35">
      <c r="A2252" s="311">
        <f>FrontPage!$N$2</f>
        <v>1</v>
      </c>
      <c r="B2252" s="311" t="str">
        <f t="shared" si="269"/>
        <v>RO3502</v>
      </c>
      <c r="C2252" s="311">
        <f t="shared" si="265"/>
        <v>202526</v>
      </c>
      <c r="D2252" s="1148" t="s">
        <v>6</v>
      </c>
      <c r="E2252" s="311">
        <v>50</v>
      </c>
      <c r="F2252" s="311" t="s">
        <v>546</v>
      </c>
      <c r="G2252" s="311">
        <f t="shared" si="268"/>
        <v>0</v>
      </c>
      <c r="H2252" s="1155">
        <f t="shared" ca="1" si="266"/>
        <v>0</v>
      </c>
      <c r="I2252" s="311">
        <f t="shared" si="267"/>
        <v>2</v>
      </c>
      <c r="J2252" s="1151"/>
      <c r="AL2252"/>
      <c r="AM2252"/>
      <c r="AN2252"/>
      <c r="AO2252"/>
      <c r="AP2252"/>
      <c r="AQ2252" s="333"/>
      <c r="AR2252"/>
      <c r="AS2252"/>
      <c r="AT2252"/>
      <c r="AU2252"/>
    </row>
    <row r="2253" spans="1:47" ht="12.75" customHeight="1" x14ac:dyDescent="0.35">
      <c r="A2253" s="311">
        <f>FrontPage!$N$2</f>
        <v>1</v>
      </c>
      <c r="B2253" s="311" t="str">
        <f t="shared" si="269"/>
        <v>RO3503</v>
      </c>
      <c r="C2253" s="311">
        <f t="shared" si="265"/>
        <v>202526</v>
      </c>
      <c r="D2253" s="1148" t="s">
        <v>6</v>
      </c>
      <c r="E2253" s="311">
        <v>50</v>
      </c>
      <c r="F2253" s="311" t="s">
        <v>549</v>
      </c>
      <c r="G2253" s="311">
        <f t="shared" si="268"/>
        <v>0</v>
      </c>
      <c r="H2253" s="1155">
        <f t="shared" ca="1" si="266"/>
        <v>0</v>
      </c>
      <c r="I2253" s="311">
        <f t="shared" si="267"/>
        <v>3</v>
      </c>
      <c r="J2253" s="1151"/>
      <c r="AL2253"/>
      <c r="AM2253"/>
      <c r="AN2253"/>
      <c r="AO2253"/>
      <c r="AP2253"/>
      <c r="AQ2253" s="333"/>
      <c r="AR2253"/>
      <c r="AS2253"/>
      <c r="AT2253"/>
      <c r="AU2253"/>
    </row>
    <row r="2254" spans="1:47" ht="12.75" customHeight="1" x14ac:dyDescent="0.35">
      <c r="A2254" s="311">
        <f>FrontPage!$N$2</f>
        <v>1</v>
      </c>
      <c r="B2254" s="311" t="str">
        <f t="shared" si="269"/>
        <v>RO3505</v>
      </c>
      <c r="C2254" s="311">
        <f t="shared" si="265"/>
        <v>202526</v>
      </c>
      <c r="D2254" s="1148" t="s">
        <v>6</v>
      </c>
      <c r="E2254" s="311">
        <v>50</v>
      </c>
      <c r="F2254" s="311" t="s">
        <v>551</v>
      </c>
      <c r="G2254" s="311">
        <f t="shared" si="268"/>
        <v>0</v>
      </c>
      <c r="H2254" s="1155">
        <f t="shared" ca="1" si="266"/>
        <v>0</v>
      </c>
      <c r="I2254" s="311">
        <f t="shared" si="267"/>
        <v>5</v>
      </c>
      <c r="J2254" s="1151"/>
      <c r="AL2254"/>
      <c r="AM2254"/>
      <c r="AN2254"/>
      <c r="AO2254"/>
      <c r="AP2254"/>
      <c r="AQ2254" s="333"/>
      <c r="AR2254"/>
      <c r="AS2254"/>
      <c r="AT2254"/>
      <c r="AU2254"/>
    </row>
    <row r="2255" spans="1:47" ht="12.75" customHeight="1" x14ac:dyDescent="0.35">
      <c r="A2255" s="311">
        <f>FrontPage!$N$2</f>
        <v>1</v>
      </c>
      <c r="B2255" s="311" t="str">
        <f t="shared" si="269"/>
        <v>RO3506.1</v>
      </c>
      <c r="C2255" s="311">
        <f t="shared" si="265"/>
        <v>202526</v>
      </c>
      <c r="D2255" s="1148" t="s">
        <v>6</v>
      </c>
      <c r="E2255" s="311">
        <v>50</v>
      </c>
      <c r="F2255" s="311" t="s">
        <v>552</v>
      </c>
      <c r="G2255" s="311">
        <f t="shared" si="268"/>
        <v>0</v>
      </c>
      <c r="H2255" s="1155">
        <f t="shared" ca="1" si="266"/>
        <v>0</v>
      </c>
      <c r="I2255" s="311">
        <f t="shared" si="267"/>
        <v>6.1</v>
      </c>
      <c r="J2255" s="1151"/>
      <c r="AL2255"/>
      <c r="AM2255"/>
      <c r="AN2255"/>
      <c r="AO2255"/>
      <c r="AP2255"/>
      <c r="AQ2255" s="333"/>
      <c r="AR2255"/>
      <c r="AS2255"/>
      <c r="AT2255"/>
      <c r="AU2255"/>
    </row>
    <row r="2256" spans="1:47" ht="12.75" customHeight="1" x14ac:dyDescent="0.35">
      <c r="A2256" s="311">
        <f>FrontPage!$N$2</f>
        <v>1</v>
      </c>
      <c r="B2256" s="311" t="str">
        <f t="shared" si="269"/>
        <v>RO3506.2</v>
      </c>
      <c r="C2256" s="311">
        <f t="shared" si="265"/>
        <v>202526</v>
      </c>
      <c r="D2256" s="1148" t="s">
        <v>6</v>
      </c>
      <c r="E2256" s="311">
        <v>50</v>
      </c>
      <c r="F2256" s="311" t="s">
        <v>553</v>
      </c>
      <c r="G2256" s="311">
        <f t="shared" si="268"/>
        <v>0</v>
      </c>
      <c r="H2256" s="1155">
        <f t="shared" ca="1" si="266"/>
        <v>0</v>
      </c>
      <c r="I2256" s="311">
        <f t="shared" si="267"/>
        <v>6.2</v>
      </c>
      <c r="J2256" s="1151"/>
      <c r="AL2256"/>
      <c r="AM2256"/>
      <c r="AN2256"/>
      <c r="AO2256"/>
      <c r="AP2256"/>
      <c r="AQ2256" s="333"/>
      <c r="AR2256"/>
      <c r="AS2256"/>
      <c r="AT2256"/>
      <c r="AU2256"/>
    </row>
    <row r="2257" spans="1:47" ht="12.75" customHeight="1" x14ac:dyDescent="0.35">
      <c r="A2257" s="311">
        <f>FrontPage!$N$2</f>
        <v>1</v>
      </c>
      <c r="B2257" s="311" t="str">
        <f t="shared" si="269"/>
        <v>RO3507</v>
      </c>
      <c r="C2257" s="311">
        <f t="shared" si="265"/>
        <v>202526</v>
      </c>
      <c r="D2257" s="1148" t="s">
        <v>6</v>
      </c>
      <c r="E2257" s="311">
        <v>50</v>
      </c>
      <c r="F2257" s="311" t="s">
        <v>554</v>
      </c>
      <c r="G2257" s="311">
        <f t="shared" si="268"/>
        <v>0</v>
      </c>
      <c r="H2257" s="1155">
        <f t="shared" ca="1" si="266"/>
        <v>0</v>
      </c>
      <c r="I2257" s="311">
        <f t="shared" si="267"/>
        <v>7</v>
      </c>
      <c r="J2257" s="1151"/>
      <c r="AL2257"/>
      <c r="AM2257"/>
      <c r="AN2257"/>
      <c r="AO2257"/>
      <c r="AP2257"/>
      <c r="AQ2257" s="333"/>
      <c r="AR2257"/>
      <c r="AS2257"/>
      <c r="AT2257"/>
      <c r="AU2257"/>
    </row>
    <row r="2258" spans="1:47" ht="12.75" customHeight="1" x14ac:dyDescent="0.35">
      <c r="A2258" s="311">
        <f>FrontPage!$N$2</f>
        <v>1</v>
      </c>
      <c r="B2258" s="311" t="str">
        <f t="shared" si="269"/>
        <v>RO3508</v>
      </c>
      <c r="C2258" s="311">
        <f t="shared" si="265"/>
        <v>202526</v>
      </c>
      <c r="D2258" s="1148" t="s">
        <v>6</v>
      </c>
      <c r="E2258" s="311">
        <v>50</v>
      </c>
      <c r="F2258" s="311" t="s">
        <v>555</v>
      </c>
      <c r="G2258" s="311">
        <f t="shared" si="268"/>
        <v>0</v>
      </c>
      <c r="H2258" s="1155">
        <f t="shared" ca="1" si="266"/>
        <v>0</v>
      </c>
      <c r="I2258" s="311">
        <f t="shared" si="267"/>
        <v>8</v>
      </c>
      <c r="J2258" s="1151"/>
      <c r="AL2258"/>
      <c r="AM2258"/>
      <c r="AN2258"/>
      <c r="AO2258"/>
      <c r="AP2258"/>
      <c r="AQ2258" s="333"/>
      <c r="AR2258"/>
      <c r="AS2258"/>
      <c r="AT2258"/>
      <c r="AU2258"/>
    </row>
    <row r="2259" spans="1:47" ht="12.75" customHeight="1" x14ac:dyDescent="0.35">
      <c r="A2259" s="311">
        <f>FrontPage!$N$2</f>
        <v>1</v>
      </c>
      <c r="B2259" s="311" t="str">
        <f t="shared" si="269"/>
        <v>RO35010</v>
      </c>
      <c r="C2259" s="311">
        <f t="shared" si="265"/>
        <v>202526</v>
      </c>
      <c r="D2259" s="1148" t="s">
        <v>6</v>
      </c>
      <c r="E2259" s="311">
        <v>50</v>
      </c>
      <c r="F2259" s="311" t="s">
        <v>557</v>
      </c>
      <c r="G2259" s="311">
        <f t="shared" si="268"/>
        <v>0</v>
      </c>
      <c r="H2259" s="1155">
        <f t="shared" ca="1" si="266"/>
        <v>0</v>
      </c>
      <c r="I2259" s="311">
        <f t="shared" si="267"/>
        <v>10</v>
      </c>
      <c r="J2259" s="1151"/>
      <c r="AL2259"/>
      <c r="AM2259"/>
      <c r="AN2259"/>
      <c r="AO2259"/>
      <c r="AP2259"/>
      <c r="AQ2259" s="333"/>
      <c r="AR2259"/>
      <c r="AS2259"/>
      <c r="AT2259"/>
      <c r="AU2259"/>
    </row>
    <row r="2260" spans="1:47" ht="12.75" customHeight="1" x14ac:dyDescent="0.35">
      <c r="A2260" s="311">
        <f>FrontPage!$N$2</f>
        <v>1</v>
      </c>
      <c r="B2260" s="311" t="str">
        <f t="shared" si="269"/>
        <v>RO35011</v>
      </c>
      <c r="C2260" s="311">
        <f t="shared" si="265"/>
        <v>202526</v>
      </c>
      <c r="D2260" s="1148" t="s">
        <v>6</v>
      </c>
      <c r="E2260" s="311">
        <v>50</v>
      </c>
      <c r="F2260" s="311" t="s">
        <v>558</v>
      </c>
      <c r="G2260" s="311">
        <f t="shared" si="268"/>
        <v>0</v>
      </c>
      <c r="H2260" s="1155">
        <f t="shared" ca="1" si="266"/>
        <v>0</v>
      </c>
      <c r="I2260" s="311">
        <f t="shared" si="267"/>
        <v>11</v>
      </c>
      <c r="J2260" s="1151"/>
      <c r="AL2260"/>
      <c r="AM2260"/>
      <c r="AN2260"/>
      <c r="AO2260"/>
      <c r="AP2260"/>
      <c r="AQ2260" s="333"/>
      <c r="AR2260"/>
      <c r="AS2260"/>
      <c r="AT2260"/>
      <c r="AU2260"/>
    </row>
    <row r="2261" spans="1:47" ht="12.75" customHeight="1" x14ac:dyDescent="0.35">
      <c r="A2261" s="311">
        <f>FrontPage!$N$2</f>
        <v>1</v>
      </c>
      <c r="B2261" s="311" t="str">
        <f t="shared" si="269"/>
        <v>RO3511.1</v>
      </c>
      <c r="C2261" s="311">
        <f t="shared" si="265"/>
        <v>202526</v>
      </c>
      <c r="D2261" s="1148" t="s">
        <v>6</v>
      </c>
      <c r="E2261" s="311">
        <v>51</v>
      </c>
      <c r="F2261" s="311" t="s">
        <v>547</v>
      </c>
      <c r="G2261" s="311">
        <f t="shared" si="268"/>
        <v>0</v>
      </c>
      <c r="H2261" s="1155">
        <f t="shared" ca="1" si="266"/>
        <v>0</v>
      </c>
      <c r="I2261" s="311">
        <f t="shared" si="267"/>
        <v>1.1000000000000001</v>
      </c>
      <c r="J2261" s="1151"/>
      <c r="AL2261"/>
      <c r="AM2261"/>
      <c r="AN2261"/>
      <c r="AO2261"/>
      <c r="AP2261"/>
      <c r="AQ2261" s="333"/>
      <c r="AR2261"/>
      <c r="AS2261"/>
      <c r="AT2261"/>
      <c r="AU2261"/>
    </row>
    <row r="2262" spans="1:47" ht="12.75" customHeight="1" x14ac:dyDescent="0.35">
      <c r="A2262" s="311">
        <f>FrontPage!$N$2</f>
        <v>1</v>
      </c>
      <c r="B2262" s="311" t="str">
        <f t="shared" si="269"/>
        <v>RO3511.2</v>
      </c>
      <c r="C2262" s="311">
        <f t="shared" si="265"/>
        <v>202526</v>
      </c>
      <c r="D2262" s="1148" t="s">
        <v>6</v>
      </c>
      <c r="E2262" s="311">
        <v>51</v>
      </c>
      <c r="F2262" s="311" t="s">
        <v>548</v>
      </c>
      <c r="G2262" s="311">
        <f t="shared" si="268"/>
        <v>0</v>
      </c>
      <c r="H2262" s="1155">
        <f t="shared" ca="1" si="266"/>
        <v>0</v>
      </c>
      <c r="I2262" s="311">
        <f t="shared" si="267"/>
        <v>1.2</v>
      </c>
      <c r="J2262" s="1151"/>
      <c r="AL2262"/>
      <c r="AM2262"/>
      <c r="AN2262"/>
      <c r="AO2262"/>
      <c r="AP2262"/>
      <c r="AQ2262" s="333"/>
      <c r="AR2262"/>
      <c r="AS2262"/>
      <c r="AT2262"/>
      <c r="AU2262"/>
    </row>
    <row r="2263" spans="1:47" ht="12.75" customHeight="1" x14ac:dyDescent="0.35">
      <c r="A2263" s="311">
        <f>FrontPage!$N$2</f>
        <v>1</v>
      </c>
      <c r="B2263" s="311" t="str">
        <f t="shared" si="269"/>
        <v>RO3512</v>
      </c>
      <c r="C2263" s="311">
        <f t="shared" si="265"/>
        <v>202526</v>
      </c>
      <c r="D2263" s="1148" t="s">
        <v>6</v>
      </c>
      <c r="E2263" s="311">
        <v>51</v>
      </c>
      <c r="F2263" s="311" t="s">
        <v>546</v>
      </c>
      <c r="G2263" s="311">
        <f t="shared" si="268"/>
        <v>0</v>
      </c>
      <c r="H2263" s="1155">
        <f t="shared" ca="1" si="266"/>
        <v>0</v>
      </c>
      <c r="I2263" s="311">
        <f t="shared" si="267"/>
        <v>2</v>
      </c>
      <c r="J2263" s="1151"/>
      <c r="AL2263"/>
      <c r="AM2263"/>
      <c r="AN2263"/>
      <c r="AO2263"/>
      <c r="AP2263"/>
      <c r="AQ2263" s="333"/>
      <c r="AR2263"/>
      <c r="AS2263"/>
      <c r="AT2263"/>
      <c r="AU2263"/>
    </row>
    <row r="2264" spans="1:47" ht="12.75" customHeight="1" x14ac:dyDescent="0.35">
      <c r="A2264" s="311">
        <f>FrontPage!$N$2</f>
        <v>1</v>
      </c>
      <c r="B2264" s="311" t="str">
        <f t="shared" si="269"/>
        <v>RO3513</v>
      </c>
      <c r="C2264" s="311">
        <f t="shared" si="265"/>
        <v>202526</v>
      </c>
      <c r="D2264" s="1148" t="s">
        <v>6</v>
      </c>
      <c r="E2264" s="311">
        <v>51</v>
      </c>
      <c r="F2264" s="311" t="s">
        <v>549</v>
      </c>
      <c r="G2264" s="311">
        <f t="shared" si="268"/>
        <v>0</v>
      </c>
      <c r="H2264" s="1155">
        <f t="shared" ca="1" si="266"/>
        <v>0</v>
      </c>
      <c r="I2264" s="311">
        <f t="shared" si="267"/>
        <v>3</v>
      </c>
      <c r="J2264" s="1151"/>
      <c r="AL2264"/>
      <c r="AM2264"/>
      <c r="AN2264"/>
      <c r="AO2264"/>
      <c r="AP2264"/>
      <c r="AQ2264" s="333"/>
      <c r="AR2264"/>
      <c r="AS2264"/>
      <c r="AT2264"/>
      <c r="AU2264"/>
    </row>
    <row r="2265" spans="1:47" ht="12.75" customHeight="1" x14ac:dyDescent="0.35">
      <c r="A2265" s="311">
        <f>FrontPage!$N$2</f>
        <v>1</v>
      </c>
      <c r="B2265" s="311" t="str">
        <f t="shared" si="269"/>
        <v>RO3515</v>
      </c>
      <c r="C2265" s="311">
        <f t="shared" si="265"/>
        <v>202526</v>
      </c>
      <c r="D2265" s="1148" t="s">
        <v>6</v>
      </c>
      <c r="E2265" s="311">
        <v>51</v>
      </c>
      <c r="F2265" s="311" t="s">
        <v>551</v>
      </c>
      <c r="G2265" s="311">
        <f t="shared" si="268"/>
        <v>0</v>
      </c>
      <c r="H2265" s="1155">
        <f t="shared" ca="1" si="266"/>
        <v>0</v>
      </c>
      <c r="I2265" s="311">
        <f t="shared" si="267"/>
        <v>5</v>
      </c>
      <c r="J2265" s="1151"/>
      <c r="AL2265"/>
      <c r="AM2265"/>
      <c r="AN2265"/>
      <c r="AO2265"/>
      <c r="AP2265"/>
      <c r="AQ2265" s="333"/>
      <c r="AR2265"/>
      <c r="AS2265"/>
      <c r="AT2265"/>
      <c r="AU2265"/>
    </row>
    <row r="2266" spans="1:47" ht="12.75" customHeight="1" x14ac:dyDescent="0.35">
      <c r="A2266" s="311">
        <f>FrontPage!$N$2</f>
        <v>1</v>
      </c>
      <c r="B2266" s="311" t="str">
        <f t="shared" si="269"/>
        <v>RO3516.1</v>
      </c>
      <c r="C2266" s="311">
        <f t="shared" si="265"/>
        <v>202526</v>
      </c>
      <c r="D2266" s="1148" t="s">
        <v>6</v>
      </c>
      <c r="E2266" s="311">
        <v>51</v>
      </c>
      <c r="F2266" s="311" t="s">
        <v>552</v>
      </c>
      <c r="G2266" s="311">
        <f t="shared" si="268"/>
        <v>0</v>
      </c>
      <c r="H2266" s="1155">
        <f t="shared" ca="1" si="266"/>
        <v>0</v>
      </c>
      <c r="I2266" s="311">
        <f t="shared" si="267"/>
        <v>6.1</v>
      </c>
      <c r="J2266" s="1151"/>
      <c r="AL2266"/>
      <c r="AM2266"/>
      <c r="AN2266"/>
      <c r="AO2266"/>
      <c r="AP2266"/>
      <c r="AQ2266" s="333"/>
      <c r="AR2266"/>
      <c r="AS2266"/>
      <c r="AT2266"/>
      <c r="AU2266"/>
    </row>
    <row r="2267" spans="1:47" ht="12.75" customHeight="1" x14ac:dyDescent="0.35">
      <c r="A2267" s="311">
        <f>FrontPage!$N$2</f>
        <v>1</v>
      </c>
      <c r="B2267" s="311" t="str">
        <f t="shared" si="269"/>
        <v>RO3516.2</v>
      </c>
      <c r="C2267" s="311">
        <f t="shared" si="265"/>
        <v>202526</v>
      </c>
      <c r="D2267" s="1148" t="s">
        <v>6</v>
      </c>
      <c r="E2267" s="311">
        <v>51</v>
      </c>
      <c r="F2267" s="311" t="s">
        <v>553</v>
      </c>
      <c r="G2267" s="311">
        <f t="shared" si="268"/>
        <v>0</v>
      </c>
      <c r="H2267" s="1155">
        <f t="shared" ca="1" si="266"/>
        <v>0</v>
      </c>
      <c r="I2267" s="311">
        <f t="shared" si="267"/>
        <v>6.2</v>
      </c>
      <c r="J2267" s="1151"/>
      <c r="AL2267"/>
      <c r="AM2267"/>
      <c r="AN2267"/>
      <c r="AO2267"/>
      <c r="AP2267"/>
      <c r="AQ2267" s="333"/>
      <c r="AR2267"/>
      <c r="AS2267"/>
      <c r="AT2267"/>
      <c r="AU2267"/>
    </row>
    <row r="2268" spans="1:47" ht="12.75" customHeight="1" x14ac:dyDescent="0.35">
      <c r="A2268" s="311">
        <f>FrontPage!$N$2</f>
        <v>1</v>
      </c>
      <c r="B2268" s="311" t="str">
        <f t="shared" si="269"/>
        <v>RO3517</v>
      </c>
      <c r="C2268" s="311">
        <f t="shared" si="265"/>
        <v>202526</v>
      </c>
      <c r="D2268" s="1148" t="s">
        <v>6</v>
      </c>
      <c r="E2268" s="311">
        <v>51</v>
      </c>
      <c r="F2268" s="311" t="s">
        <v>554</v>
      </c>
      <c r="G2268" s="311">
        <f t="shared" si="268"/>
        <v>0</v>
      </c>
      <c r="H2268" s="1155">
        <f t="shared" ca="1" si="266"/>
        <v>0</v>
      </c>
      <c r="I2268" s="311">
        <f t="shared" si="267"/>
        <v>7</v>
      </c>
      <c r="J2268" s="1151"/>
      <c r="AL2268"/>
      <c r="AM2268"/>
      <c r="AN2268"/>
      <c r="AO2268"/>
      <c r="AP2268"/>
      <c r="AQ2268" s="333"/>
      <c r="AR2268"/>
      <c r="AS2268"/>
      <c r="AT2268"/>
      <c r="AU2268"/>
    </row>
    <row r="2269" spans="1:47" ht="12.75" customHeight="1" x14ac:dyDescent="0.35">
      <c r="A2269" s="311">
        <f>FrontPage!$N$2</f>
        <v>1</v>
      </c>
      <c r="B2269" s="311" t="str">
        <f t="shared" si="269"/>
        <v>RO3518</v>
      </c>
      <c r="C2269" s="311">
        <f t="shared" si="265"/>
        <v>202526</v>
      </c>
      <c r="D2269" s="1148" t="s">
        <v>6</v>
      </c>
      <c r="E2269" s="311">
        <v>51</v>
      </c>
      <c r="F2269" s="311" t="s">
        <v>555</v>
      </c>
      <c r="G2269" s="311">
        <f t="shared" si="268"/>
        <v>0</v>
      </c>
      <c r="H2269" s="1155">
        <f t="shared" ca="1" si="266"/>
        <v>0</v>
      </c>
      <c r="I2269" s="311">
        <f t="shared" si="267"/>
        <v>8</v>
      </c>
      <c r="J2269" s="1151"/>
      <c r="AL2269"/>
      <c r="AM2269"/>
      <c r="AN2269"/>
      <c r="AO2269"/>
      <c r="AP2269"/>
      <c r="AQ2269" s="333"/>
      <c r="AR2269"/>
      <c r="AS2269"/>
      <c r="AT2269"/>
      <c r="AU2269"/>
    </row>
    <row r="2270" spans="1:47" ht="12.75" customHeight="1" x14ac:dyDescent="0.35">
      <c r="A2270" s="311">
        <f>FrontPage!$N$2</f>
        <v>1</v>
      </c>
      <c r="B2270" s="311" t="str">
        <f t="shared" si="269"/>
        <v>RO35110</v>
      </c>
      <c r="C2270" s="311">
        <f t="shared" ref="C2270:C2333" si="270">year</f>
        <v>202526</v>
      </c>
      <c r="D2270" s="1148" t="s">
        <v>6</v>
      </c>
      <c r="E2270" s="311">
        <v>51</v>
      </c>
      <c r="F2270" s="311" t="s">
        <v>557</v>
      </c>
      <c r="G2270" s="311">
        <f t="shared" si="268"/>
        <v>0</v>
      </c>
      <c r="H2270" s="1155">
        <f t="shared" ca="1" si="266"/>
        <v>0</v>
      </c>
      <c r="I2270" s="311">
        <f t="shared" si="267"/>
        <v>10</v>
      </c>
      <c r="J2270" s="1151"/>
      <c r="AL2270"/>
      <c r="AM2270"/>
      <c r="AN2270"/>
      <c r="AO2270"/>
      <c r="AP2270"/>
      <c r="AQ2270" s="333"/>
      <c r="AR2270"/>
      <c r="AS2270"/>
      <c r="AT2270"/>
      <c r="AU2270"/>
    </row>
    <row r="2271" spans="1:47" ht="12.75" customHeight="1" x14ac:dyDescent="0.35">
      <c r="A2271" s="311">
        <f>FrontPage!$N$2</f>
        <v>1</v>
      </c>
      <c r="B2271" s="311" t="str">
        <f t="shared" si="269"/>
        <v>RO35111</v>
      </c>
      <c r="C2271" s="311">
        <f t="shared" si="270"/>
        <v>202526</v>
      </c>
      <c r="D2271" s="1148" t="s">
        <v>6</v>
      </c>
      <c r="E2271" s="311">
        <v>51</v>
      </c>
      <c r="F2271" s="311" t="s">
        <v>558</v>
      </c>
      <c r="G2271" s="311">
        <f t="shared" si="268"/>
        <v>0</v>
      </c>
      <c r="H2271" s="1155">
        <f t="shared" ca="1" si="266"/>
        <v>0</v>
      </c>
      <c r="I2271" s="311">
        <f t="shared" si="267"/>
        <v>11</v>
      </c>
      <c r="J2271" s="1151"/>
      <c r="AL2271"/>
      <c r="AM2271"/>
      <c r="AN2271"/>
      <c r="AO2271"/>
      <c r="AP2271"/>
      <c r="AQ2271" s="333"/>
      <c r="AR2271"/>
      <c r="AS2271"/>
      <c r="AT2271"/>
      <c r="AU2271"/>
    </row>
    <row r="2272" spans="1:47" ht="12.75" customHeight="1" x14ac:dyDescent="0.35">
      <c r="A2272" s="311">
        <f>FrontPage!$N$2</f>
        <v>1</v>
      </c>
      <c r="B2272" s="311" t="str">
        <f t="shared" si="269"/>
        <v>RO3521.1</v>
      </c>
      <c r="C2272" s="311">
        <f t="shared" si="270"/>
        <v>202526</v>
      </c>
      <c r="D2272" s="1148" t="s">
        <v>6</v>
      </c>
      <c r="E2272" s="311">
        <v>52</v>
      </c>
      <c r="F2272" s="311" t="s">
        <v>547</v>
      </c>
      <c r="G2272" s="311">
        <f t="shared" si="268"/>
        <v>0</v>
      </c>
      <c r="H2272" s="1155">
        <f t="shared" ca="1" si="266"/>
        <v>0</v>
      </c>
      <c r="I2272" s="311">
        <f t="shared" si="267"/>
        <v>1.1000000000000001</v>
      </c>
      <c r="J2272" s="1151"/>
      <c r="AL2272"/>
      <c r="AM2272"/>
      <c r="AN2272"/>
      <c r="AO2272"/>
      <c r="AP2272"/>
      <c r="AQ2272" s="333"/>
      <c r="AR2272"/>
      <c r="AS2272"/>
      <c r="AT2272"/>
      <c r="AU2272"/>
    </row>
    <row r="2273" spans="1:47" ht="12.75" customHeight="1" x14ac:dyDescent="0.35">
      <c r="A2273" s="311">
        <f>FrontPage!$N$2</f>
        <v>1</v>
      </c>
      <c r="B2273" s="311" t="str">
        <f t="shared" si="269"/>
        <v>RO3521.2</v>
      </c>
      <c r="C2273" s="311">
        <f t="shared" si="270"/>
        <v>202526</v>
      </c>
      <c r="D2273" s="1148" t="s">
        <v>6</v>
      </c>
      <c r="E2273" s="311">
        <v>52</v>
      </c>
      <c r="F2273" s="311" t="s">
        <v>548</v>
      </c>
      <c r="G2273" s="311">
        <f t="shared" si="268"/>
        <v>0</v>
      </c>
      <c r="H2273" s="1155">
        <f t="shared" ca="1" si="266"/>
        <v>0</v>
      </c>
      <c r="I2273" s="311">
        <f t="shared" si="267"/>
        <v>1.2</v>
      </c>
      <c r="J2273" s="1151"/>
      <c r="AL2273"/>
      <c r="AM2273"/>
      <c r="AN2273"/>
      <c r="AO2273"/>
      <c r="AP2273"/>
      <c r="AQ2273" s="333"/>
      <c r="AR2273"/>
      <c r="AS2273"/>
      <c r="AT2273"/>
      <c r="AU2273"/>
    </row>
    <row r="2274" spans="1:47" ht="12.75" customHeight="1" x14ac:dyDescent="0.35">
      <c r="A2274" s="311">
        <f>FrontPage!$N$2</f>
        <v>1</v>
      </c>
      <c r="B2274" s="311" t="str">
        <f t="shared" si="269"/>
        <v>RO3522</v>
      </c>
      <c r="C2274" s="311">
        <f t="shared" si="270"/>
        <v>202526</v>
      </c>
      <c r="D2274" s="1148" t="s">
        <v>6</v>
      </c>
      <c r="E2274" s="311">
        <v>52</v>
      </c>
      <c r="F2274" s="311" t="s">
        <v>546</v>
      </c>
      <c r="G2274" s="311">
        <f t="shared" si="268"/>
        <v>0</v>
      </c>
      <c r="H2274" s="1155">
        <f t="shared" ca="1" si="266"/>
        <v>0</v>
      </c>
      <c r="I2274" s="311">
        <f t="shared" si="267"/>
        <v>2</v>
      </c>
      <c r="J2274" s="1151"/>
      <c r="AL2274"/>
      <c r="AM2274"/>
      <c r="AN2274"/>
      <c r="AO2274"/>
      <c r="AP2274"/>
      <c r="AQ2274" s="333"/>
      <c r="AR2274"/>
      <c r="AS2274"/>
      <c r="AT2274"/>
      <c r="AU2274"/>
    </row>
    <row r="2275" spans="1:47" ht="12.75" customHeight="1" x14ac:dyDescent="0.35">
      <c r="A2275" s="311">
        <f>FrontPage!$N$2</f>
        <v>1</v>
      </c>
      <c r="B2275" s="311" t="str">
        <f t="shared" si="269"/>
        <v>RO3523</v>
      </c>
      <c r="C2275" s="311">
        <f t="shared" si="270"/>
        <v>202526</v>
      </c>
      <c r="D2275" s="1148" t="s">
        <v>6</v>
      </c>
      <c r="E2275" s="311">
        <v>52</v>
      </c>
      <c r="F2275" s="311" t="s">
        <v>549</v>
      </c>
      <c r="G2275" s="311">
        <f t="shared" si="268"/>
        <v>0</v>
      </c>
      <c r="H2275" s="1155">
        <f t="shared" ca="1" si="266"/>
        <v>0</v>
      </c>
      <c r="I2275" s="311">
        <f t="shared" si="267"/>
        <v>3</v>
      </c>
      <c r="J2275" s="1151"/>
      <c r="AL2275"/>
      <c r="AM2275"/>
      <c r="AN2275"/>
      <c r="AO2275"/>
      <c r="AP2275"/>
      <c r="AQ2275" s="333"/>
      <c r="AR2275"/>
      <c r="AS2275"/>
      <c r="AT2275"/>
      <c r="AU2275"/>
    </row>
    <row r="2276" spans="1:47" ht="12.75" customHeight="1" x14ac:dyDescent="0.35">
      <c r="A2276" s="311">
        <f>FrontPage!$N$2</f>
        <v>1</v>
      </c>
      <c r="B2276" s="311" t="str">
        <f t="shared" si="269"/>
        <v>RO3525</v>
      </c>
      <c r="C2276" s="311">
        <f t="shared" si="270"/>
        <v>202526</v>
      </c>
      <c r="D2276" s="1148" t="s">
        <v>6</v>
      </c>
      <c r="E2276" s="311">
        <v>52</v>
      </c>
      <c r="F2276" s="311" t="s">
        <v>551</v>
      </c>
      <c r="G2276" s="311">
        <f t="shared" si="268"/>
        <v>0</v>
      </c>
      <c r="H2276" s="1155">
        <f t="shared" ca="1" si="266"/>
        <v>0</v>
      </c>
      <c r="I2276" s="311">
        <f t="shared" si="267"/>
        <v>5</v>
      </c>
      <c r="J2276" s="1151"/>
      <c r="AL2276"/>
      <c r="AM2276"/>
      <c r="AN2276"/>
      <c r="AO2276"/>
      <c r="AP2276"/>
      <c r="AQ2276" s="333"/>
      <c r="AR2276"/>
      <c r="AS2276"/>
      <c r="AT2276"/>
      <c r="AU2276"/>
    </row>
    <row r="2277" spans="1:47" ht="12.75" customHeight="1" x14ac:dyDescent="0.35">
      <c r="A2277" s="311">
        <f>FrontPage!$N$2</f>
        <v>1</v>
      </c>
      <c r="B2277" s="311" t="str">
        <f t="shared" si="269"/>
        <v>RO3526.1</v>
      </c>
      <c r="C2277" s="311">
        <f t="shared" si="270"/>
        <v>202526</v>
      </c>
      <c r="D2277" s="1148" t="s">
        <v>6</v>
      </c>
      <c r="E2277" s="311">
        <v>52</v>
      </c>
      <c r="F2277" s="311" t="s">
        <v>552</v>
      </c>
      <c r="G2277" s="311">
        <f t="shared" si="268"/>
        <v>0</v>
      </c>
      <c r="H2277" s="1155">
        <f t="shared" ca="1" si="266"/>
        <v>0</v>
      </c>
      <c r="I2277" s="311">
        <f t="shared" si="267"/>
        <v>6.1</v>
      </c>
      <c r="J2277" s="1151"/>
      <c r="AL2277"/>
      <c r="AM2277"/>
      <c r="AN2277"/>
      <c r="AO2277"/>
      <c r="AP2277"/>
      <c r="AQ2277" s="333"/>
      <c r="AR2277"/>
      <c r="AS2277"/>
      <c r="AT2277"/>
      <c r="AU2277"/>
    </row>
    <row r="2278" spans="1:47" ht="12.75" customHeight="1" x14ac:dyDescent="0.35">
      <c r="A2278" s="311">
        <f>FrontPage!$N$2</f>
        <v>1</v>
      </c>
      <c r="B2278" s="311" t="str">
        <f t="shared" si="269"/>
        <v>RO3526.2</v>
      </c>
      <c r="C2278" s="311">
        <f t="shared" si="270"/>
        <v>202526</v>
      </c>
      <c r="D2278" s="1148" t="s">
        <v>6</v>
      </c>
      <c r="E2278" s="311">
        <v>52</v>
      </c>
      <c r="F2278" s="311" t="s">
        <v>553</v>
      </c>
      <c r="G2278" s="311">
        <f t="shared" si="268"/>
        <v>0</v>
      </c>
      <c r="H2278" s="1155">
        <f t="shared" ca="1" si="266"/>
        <v>0</v>
      </c>
      <c r="I2278" s="311">
        <f t="shared" si="267"/>
        <v>6.2</v>
      </c>
      <c r="J2278" s="1151"/>
      <c r="AL2278"/>
      <c r="AM2278"/>
      <c r="AN2278"/>
      <c r="AO2278"/>
      <c r="AP2278"/>
      <c r="AQ2278" s="333"/>
      <c r="AR2278"/>
      <c r="AS2278"/>
      <c r="AT2278"/>
      <c r="AU2278"/>
    </row>
    <row r="2279" spans="1:47" ht="12.75" customHeight="1" x14ac:dyDescent="0.35">
      <c r="A2279" s="311">
        <f>FrontPage!$N$2</f>
        <v>1</v>
      </c>
      <c r="B2279" s="311" t="str">
        <f t="shared" si="269"/>
        <v>RO3527</v>
      </c>
      <c r="C2279" s="311">
        <f t="shared" si="270"/>
        <v>202526</v>
      </c>
      <c r="D2279" s="1148" t="s">
        <v>6</v>
      </c>
      <c r="E2279" s="311">
        <v>52</v>
      </c>
      <c r="F2279" s="311" t="s">
        <v>554</v>
      </c>
      <c r="G2279" s="311">
        <f t="shared" si="268"/>
        <v>0</v>
      </c>
      <c r="H2279" s="1155">
        <f t="shared" ca="1" si="266"/>
        <v>0</v>
      </c>
      <c r="I2279" s="311">
        <f t="shared" si="267"/>
        <v>7</v>
      </c>
      <c r="J2279" s="1151"/>
      <c r="AL2279"/>
      <c r="AM2279"/>
      <c r="AN2279"/>
      <c r="AO2279"/>
      <c r="AP2279"/>
      <c r="AQ2279" s="333"/>
      <c r="AR2279"/>
      <c r="AS2279"/>
      <c r="AT2279"/>
      <c r="AU2279"/>
    </row>
    <row r="2280" spans="1:47" ht="12.75" customHeight="1" x14ac:dyDescent="0.35">
      <c r="A2280" s="311">
        <f>FrontPage!$N$2</f>
        <v>1</v>
      </c>
      <c r="B2280" s="311" t="str">
        <f t="shared" si="269"/>
        <v>RO3528</v>
      </c>
      <c r="C2280" s="311">
        <f t="shared" si="270"/>
        <v>202526</v>
      </c>
      <c r="D2280" s="1148" t="s">
        <v>6</v>
      </c>
      <c r="E2280" s="311">
        <v>52</v>
      </c>
      <c r="F2280" s="311" t="s">
        <v>555</v>
      </c>
      <c r="G2280" s="311">
        <f t="shared" si="268"/>
        <v>0</v>
      </c>
      <c r="H2280" s="1155">
        <f t="shared" ca="1" si="266"/>
        <v>0</v>
      </c>
      <c r="I2280" s="311">
        <f t="shared" si="267"/>
        <v>8</v>
      </c>
      <c r="J2280" s="1151"/>
      <c r="AL2280"/>
      <c r="AM2280"/>
      <c r="AN2280"/>
      <c r="AO2280"/>
      <c r="AP2280"/>
      <c r="AQ2280" s="333"/>
      <c r="AR2280"/>
      <c r="AS2280"/>
      <c r="AT2280"/>
      <c r="AU2280"/>
    </row>
    <row r="2281" spans="1:47" ht="12.75" customHeight="1" x14ac:dyDescent="0.35">
      <c r="A2281" s="311">
        <f>FrontPage!$N$2</f>
        <v>1</v>
      </c>
      <c r="B2281" s="311" t="str">
        <f t="shared" si="269"/>
        <v>RO35210</v>
      </c>
      <c r="C2281" s="311">
        <f t="shared" si="270"/>
        <v>202526</v>
      </c>
      <c r="D2281" s="1148" t="s">
        <v>6</v>
      </c>
      <c r="E2281" s="311">
        <v>52</v>
      </c>
      <c r="F2281" s="311" t="s">
        <v>557</v>
      </c>
      <c r="G2281" s="311">
        <f t="shared" si="268"/>
        <v>0</v>
      </c>
      <c r="H2281" s="1155">
        <f t="shared" ca="1" si="266"/>
        <v>0</v>
      </c>
      <c r="I2281" s="311">
        <f t="shared" si="267"/>
        <v>10</v>
      </c>
      <c r="J2281" s="1151"/>
      <c r="AL2281"/>
      <c r="AM2281"/>
      <c r="AN2281"/>
      <c r="AO2281"/>
      <c r="AP2281"/>
      <c r="AQ2281" s="333"/>
      <c r="AR2281"/>
      <c r="AS2281"/>
      <c r="AT2281"/>
      <c r="AU2281"/>
    </row>
    <row r="2282" spans="1:47" ht="12.75" customHeight="1" x14ac:dyDescent="0.35">
      <c r="A2282" s="311">
        <f>FrontPage!$N$2</f>
        <v>1</v>
      </c>
      <c r="B2282" s="311" t="str">
        <f t="shared" si="269"/>
        <v>RO35211</v>
      </c>
      <c r="C2282" s="311">
        <f t="shared" si="270"/>
        <v>202526</v>
      </c>
      <c r="D2282" s="1148" t="s">
        <v>6</v>
      </c>
      <c r="E2282" s="311">
        <v>52</v>
      </c>
      <c r="F2282" s="311" t="s">
        <v>558</v>
      </c>
      <c r="G2282" s="311">
        <f t="shared" si="268"/>
        <v>0</v>
      </c>
      <c r="H2282" s="1155">
        <f t="shared" ca="1" si="266"/>
        <v>0</v>
      </c>
      <c r="I2282" s="311">
        <f t="shared" si="267"/>
        <v>11</v>
      </c>
      <c r="J2282" s="1151"/>
      <c r="AL2282"/>
      <c r="AM2282"/>
      <c r="AN2282"/>
      <c r="AO2282"/>
      <c r="AP2282"/>
      <c r="AQ2282" s="333"/>
      <c r="AR2282"/>
      <c r="AS2282"/>
      <c r="AT2282"/>
      <c r="AU2282"/>
    </row>
    <row r="2283" spans="1:47" ht="12.75" customHeight="1" x14ac:dyDescent="0.35">
      <c r="A2283" s="311">
        <f>FrontPage!$N$2</f>
        <v>1</v>
      </c>
      <c r="B2283" s="311" t="str">
        <f t="shared" si="269"/>
        <v>RO3531.2</v>
      </c>
      <c r="C2283" s="311">
        <f t="shared" si="270"/>
        <v>202526</v>
      </c>
      <c r="D2283" s="1148" t="s">
        <v>6</v>
      </c>
      <c r="E2283" s="311">
        <v>53</v>
      </c>
      <c r="F2283" s="311" t="s">
        <v>548</v>
      </c>
      <c r="G2283" s="311">
        <f t="shared" si="268"/>
        <v>0</v>
      </c>
      <c r="H2283" s="1155">
        <f t="shared" ca="1" si="266"/>
        <v>0</v>
      </c>
      <c r="I2283" s="311">
        <f t="shared" si="267"/>
        <v>1.2</v>
      </c>
      <c r="J2283" s="1151"/>
      <c r="AL2283"/>
      <c r="AM2283"/>
      <c r="AN2283"/>
      <c r="AO2283"/>
      <c r="AP2283"/>
      <c r="AQ2283" s="333"/>
      <c r="AR2283"/>
      <c r="AS2283"/>
      <c r="AT2283"/>
      <c r="AU2283"/>
    </row>
    <row r="2284" spans="1:47" ht="12.75" customHeight="1" x14ac:dyDescent="0.35">
      <c r="A2284" s="311">
        <f>FrontPage!$N$2</f>
        <v>1</v>
      </c>
      <c r="B2284" s="311" t="str">
        <f t="shared" si="269"/>
        <v>RO3532</v>
      </c>
      <c r="C2284" s="311">
        <f t="shared" si="270"/>
        <v>202526</v>
      </c>
      <c r="D2284" s="1148" t="s">
        <v>6</v>
      </c>
      <c r="E2284" s="311">
        <v>53</v>
      </c>
      <c r="F2284" s="311" t="s">
        <v>546</v>
      </c>
      <c r="G2284" s="311">
        <f t="shared" si="268"/>
        <v>0</v>
      </c>
      <c r="H2284" s="1155">
        <f t="shared" ca="1" si="266"/>
        <v>0</v>
      </c>
      <c r="I2284" s="311">
        <f t="shared" si="267"/>
        <v>2</v>
      </c>
      <c r="J2284" s="1151"/>
      <c r="AL2284"/>
      <c r="AM2284"/>
      <c r="AN2284"/>
      <c r="AO2284"/>
      <c r="AP2284"/>
      <c r="AQ2284" s="333"/>
      <c r="AR2284"/>
      <c r="AS2284"/>
      <c r="AT2284"/>
      <c r="AU2284"/>
    </row>
    <row r="2285" spans="1:47" ht="12.75" customHeight="1" x14ac:dyDescent="0.35">
      <c r="A2285" s="311">
        <f>FrontPage!$N$2</f>
        <v>1</v>
      </c>
      <c r="B2285" s="311" t="str">
        <f t="shared" si="269"/>
        <v>RO3533</v>
      </c>
      <c r="C2285" s="311">
        <f t="shared" si="270"/>
        <v>202526</v>
      </c>
      <c r="D2285" s="1148" t="s">
        <v>6</v>
      </c>
      <c r="E2285" s="311">
        <v>53</v>
      </c>
      <c r="F2285" s="311" t="s">
        <v>549</v>
      </c>
      <c r="G2285" s="311">
        <f t="shared" si="268"/>
        <v>0</v>
      </c>
      <c r="H2285" s="1155">
        <f t="shared" ref="H2285:H2348" ca="1" si="271">IF(UANumber = 0,0,IF(VLOOKUP(E2285,INDIRECT("_"&amp;D2285),MATCH(F2285,INDIRECT("_"&amp;D2285&amp;$I$2),0),FALSE)="",0,VLOOKUP(E2285,INDIRECT("_"&amp;D2285),MATCH(F2285,INDIRECT("_"&amp;D2285&amp;$I$2),0),FALSE)))</f>
        <v>0</v>
      </c>
      <c r="I2285" s="311">
        <f t="shared" si="267"/>
        <v>3</v>
      </c>
      <c r="J2285" s="1151"/>
      <c r="AL2285"/>
      <c r="AM2285"/>
      <c r="AN2285"/>
      <c r="AO2285"/>
      <c r="AP2285"/>
      <c r="AQ2285" s="333"/>
      <c r="AR2285"/>
      <c r="AS2285"/>
      <c r="AT2285"/>
      <c r="AU2285"/>
    </row>
    <row r="2286" spans="1:47" ht="12.75" customHeight="1" x14ac:dyDescent="0.35">
      <c r="A2286" s="311">
        <f>FrontPage!$N$2</f>
        <v>1</v>
      </c>
      <c r="B2286" s="311" t="str">
        <f t="shared" si="269"/>
        <v>RO3535</v>
      </c>
      <c r="C2286" s="311">
        <f t="shared" si="270"/>
        <v>202526</v>
      </c>
      <c r="D2286" s="1148" t="s">
        <v>6</v>
      </c>
      <c r="E2286" s="311">
        <v>53</v>
      </c>
      <c r="F2286" s="311" t="s">
        <v>551</v>
      </c>
      <c r="G2286" s="311">
        <f t="shared" si="268"/>
        <v>0</v>
      </c>
      <c r="H2286" s="1155">
        <f t="shared" ca="1" si="271"/>
        <v>0</v>
      </c>
      <c r="I2286" s="311">
        <f t="shared" si="267"/>
        <v>5</v>
      </c>
      <c r="J2286" s="1151"/>
      <c r="AL2286"/>
      <c r="AM2286"/>
      <c r="AN2286"/>
      <c r="AO2286"/>
      <c r="AP2286"/>
      <c r="AQ2286" s="333"/>
      <c r="AR2286"/>
      <c r="AS2286"/>
      <c r="AT2286"/>
      <c r="AU2286"/>
    </row>
    <row r="2287" spans="1:47" ht="12.75" customHeight="1" x14ac:dyDescent="0.35">
      <c r="A2287" s="311">
        <f>FrontPage!$N$2</f>
        <v>1</v>
      </c>
      <c r="B2287" s="311" t="str">
        <f t="shared" si="269"/>
        <v>RO3536.1</v>
      </c>
      <c r="C2287" s="311">
        <f t="shared" si="270"/>
        <v>202526</v>
      </c>
      <c r="D2287" s="1148" t="s">
        <v>6</v>
      </c>
      <c r="E2287" s="311">
        <v>53</v>
      </c>
      <c r="F2287" s="311" t="s">
        <v>552</v>
      </c>
      <c r="G2287" s="311">
        <f t="shared" si="268"/>
        <v>0</v>
      </c>
      <c r="H2287" s="1155">
        <f t="shared" ca="1" si="271"/>
        <v>0</v>
      </c>
      <c r="I2287" s="311">
        <f t="shared" si="267"/>
        <v>6.1</v>
      </c>
      <c r="J2287" s="1151"/>
      <c r="AL2287"/>
      <c r="AM2287"/>
      <c r="AN2287"/>
      <c r="AO2287"/>
      <c r="AP2287"/>
      <c r="AQ2287" s="333"/>
      <c r="AR2287"/>
      <c r="AS2287"/>
      <c r="AT2287"/>
      <c r="AU2287"/>
    </row>
    <row r="2288" spans="1:47" ht="12.75" customHeight="1" x14ac:dyDescent="0.35">
      <c r="A2288" s="311">
        <f>FrontPage!$N$2</f>
        <v>1</v>
      </c>
      <c r="B2288" s="311" t="str">
        <f t="shared" si="269"/>
        <v>RO3536.2</v>
      </c>
      <c r="C2288" s="311">
        <f t="shared" si="270"/>
        <v>202526</v>
      </c>
      <c r="D2288" s="1148" t="s">
        <v>6</v>
      </c>
      <c r="E2288" s="311">
        <v>53</v>
      </c>
      <c r="F2288" s="311" t="s">
        <v>553</v>
      </c>
      <c r="G2288" s="311">
        <f t="shared" si="268"/>
        <v>0</v>
      </c>
      <c r="H2288" s="1155">
        <f t="shared" ca="1" si="271"/>
        <v>0</v>
      </c>
      <c r="I2288" s="311">
        <f t="shared" si="267"/>
        <v>6.2</v>
      </c>
      <c r="J2288" s="1151"/>
      <c r="AL2288"/>
      <c r="AM2288"/>
      <c r="AN2288"/>
      <c r="AO2288"/>
      <c r="AP2288"/>
      <c r="AQ2288" s="333"/>
      <c r="AR2288"/>
      <c r="AS2288"/>
      <c r="AT2288"/>
      <c r="AU2288"/>
    </row>
    <row r="2289" spans="1:47" ht="12.75" customHeight="1" x14ac:dyDescent="0.35">
      <c r="A2289" s="311">
        <f>FrontPage!$N$2</f>
        <v>1</v>
      </c>
      <c r="B2289" s="311" t="str">
        <f t="shared" si="269"/>
        <v>RO3537</v>
      </c>
      <c r="C2289" s="311">
        <f t="shared" si="270"/>
        <v>202526</v>
      </c>
      <c r="D2289" s="1148" t="s">
        <v>6</v>
      </c>
      <c r="E2289" s="311">
        <v>53</v>
      </c>
      <c r="F2289" s="311" t="s">
        <v>554</v>
      </c>
      <c r="G2289" s="311">
        <f t="shared" si="268"/>
        <v>0</v>
      </c>
      <c r="H2289" s="1155">
        <f t="shared" ca="1" si="271"/>
        <v>0</v>
      </c>
      <c r="I2289" s="311">
        <f t="shared" si="267"/>
        <v>7</v>
      </c>
      <c r="J2289" s="1151"/>
      <c r="AL2289"/>
      <c r="AM2289"/>
      <c r="AN2289"/>
      <c r="AO2289"/>
      <c r="AP2289"/>
      <c r="AQ2289" s="333"/>
      <c r="AR2289"/>
      <c r="AS2289"/>
      <c r="AT2289"/>
      <c r="AU2289"/>
    </row>
    <row r="2290" spans="1:47" ht="12.75" customHeight="1" x14ac:dyDescent="0.35">
      <c r="A2290" s="311">
        <f>FrontPage!$N$2</f>
        <v>1</v>
      </c>
      <c r="B2290" s="311" t="str">
        <f t="shared" si="269"/>
        <v>RO3538</v>
      </c>
      <c r="C2290" s="311">
        <f t="shared" si="270"/>
        <v>202526</v>
      </c>
      <c r="D2290" s="1148" t="s">
        <v>6</v>
      </c>
      <c r="E2290" s="311">
        <v>53</v>
      </c>
      <c r="F2290" s="311" t="s">
        <v>555</v>
      </c>
      <c r="G2290" s="311">
        <f t="shared" si="268"/>
        <v>0</v>
      </c>
      <c r="H2290" s="1155">
        <f t="shared" ca="1" si="271"/>
        <v>0</v>
      </c>
      <c r="I2290" s="311">
        <f t="shared" si="267"/>
        <v>8</v>
      </c>
      <c r="J2290" s="1151"/>
      <c r="AL2290"/>
      <c r="AM2290"/>
      <c r="AN2290"/>
      <c r="AO2290"/>
      <c r="AP2290"/>
      <c r="AQ2290" s="333"/>
      <c r="AR2290"/>
      <c r="AS2290"/>
      <c r="AT2290"/>
      <c r="AU2290"/>
    </row>
    <row r="2291" spans="1:47" ht="12.75" customHeight="1" x14ac:dyDescent="0.35">
      <c r="A2291" s="311">
        <f>FrontPage!$N$2</f>
        <v>1</v>
      </c>
      <c r="B2291" s="311" t="str">
        <f t="shared" si="269"/>
        <v>RO35310</v>
      </c>
      <c r="C2291" s="311">
        <f t="shared" si="270"/>
        <v>202526</v>
      </c>
      <c r="D2291" s="1148" t="s">
        <v>6</v>
      </c>
      <c r="E2291" s="311">
        <v>53</v>
      </c>
      <c r="F2291" s="311" t="s">
        <v>557</v>
      </c>
      <c r="G2291" s="311">
        <f t="shared" si="268"/>
        <v>0</v>
      </c>
      <c r="H2291" s="1155">
        <f t="shared" ca="1" si="271"/>
        <v>0</v>
      </c>
      <c r="I2291" s="311">
        <f t="shared" si="267"/>
        <v>10</v>
      </c>
      <c r="J2291" s="1151"/>
      <c r="AL2291"/>
      <c r="AM2291"/>
      <c r="AN2291"/>
      <c r="AO2291"/>
      <c r="AP2291"/>
      <c r="AQ2291" s="333"/>
      <c r="AR2291"/>
      <c r="AS2291"/>
      <c r="AT2291"/>
      <c r="AU2291"/>
    </row>
    <row r="2292" spans="1:47" ht="12.75" customHeight="1" x14ac:dyDescent="0.35">
      <c r="A2292" s="311">
        <f>FrontPage!$N$2</f>
        <v>1</v>
      </c>
      <c r="B2292" s="311" t="str">
        <f t="shared" si="269"/>
        <v>RO35311</v>
      </c>
      <c r="C2292" s="311">
        <f t="shared" si="270"/>
        <v>202526</v>
      </c>
      <c r="D2292" s="1148" t="s">
        <v>6</v>
      </c>
      <c r="E2292" s="311">
        <v>53</v>
      </c>
      <c r="F2292" s="311" t="s">
        <v>558</v>
      </c>
      <c r="G2292" s="311">
        <f t="shared" si="268"/>
        <v>0</v>
      </c>
      <c r="H2292" s="1155">
        <f t="shared" ca="1" si="271"/>
        <v>0</v>
      </c>
      <c r="I2292" s="311">
        <f t="shared" si="267"/>
        <v>11</v>
      </c>
      <c r="J2292" s="1151"/>
      <c r="AL2292"/>
      <c r="AM2292"/>
      <c r="AN2292"/>
      <c r="AO2292"/>
      <c r="AP2292"/>
      <c r="AQ2292" s="333"/>
      <c r="AR2292"/>
      <c r="AS2292"/>
      <c r="AT2292"/>
      <c r="AU2292"/>
    </row>
    <row r="2293" spans="1:47" ht="12.75" customHeight="1" x14ac:dyDescent="0.35">
      <c r="A2293" s="311">
        <f>FrontPage!$N$2</f>
        <v>1</v>
      </c>
      <c r="B2293" s="311" t="str">
        <f t="shared" si="269"/>
        <v>RO3541.1</v>
      </c>
      <c r="C2293" s="311">
        <f t="shared" si="270"/>
        <v>202526</v>
      </c>
      <c r="D2293" s="1148" t="s">
        <v>6</v>
      </c>
      <c r="E2293" s="311">
        <v>54</v>
      </c>
      <c r="F2293" s="311" t="s">
        <v>547</v>
      </c>
      <c r="G2293" s="311">
        <f t="shared" si="268"/>
        <v>0</v>
      </c>
      <c r="H2293" s="1155">
        <f t="shared" ca="1" si="271"/>
        <v>0</v>
      </c>
      <c r="I2293" s="311">
        <f t="shared" si="267"/>
        <v>1.1000000000000001</v>
      </c>
      <c r="J2293" s="1151"/>
      <c r="AL2293"/>
      <c r="AM2293"/>
      <c r="AN2293"/>
      <c r="AO2293"/>
      <c r="AP2293"/>
      <c r="AQ2293" s="333"/>
      <c r="AR2293"/>
      <c r="AS2293"/>
      <c r="AT2293"/>
      <c r="AU2293"/>
    </row>
    <row r="2294" spans="1:47" ht="12.75" customHeight="1" x14ac:dyDescent="0.35">
      <c r="A2294" s="311">
        <f>FrontPage!$N$2</f>
        <v>1</v>
      </c>
      <c r="B2294" s="311" t="str">
        <f t="shared" si="269"/>
        <v>RO3541.2</v>
      </c>
      <c r="C2294" s="311">
        <f t="shared" si="270"/>
        <v>202526</v>
      </c>
      <c r="D2294" s="1148" t="s">
        <v>6</v>
      </c>
      <c r="E2294" s="311">
        <v>54</v>
      </c>
      <c r="F2294" s="311" t="s">
        <v>548</v>
      </c>
      <c r="G2294" s="311">
        <f t="shared" si="268"/>
        <v>0</v>
      </c>
      <c r="H2294" s="1155">
        <f t="shared" ca="1" si="271"/>
        <v>0</v>
      </c>
      <c r="I2294" s="311">
        <f t="shared" si="267"/>
        <v>1.2</v>
      </c>
      <c r="J2294" s="1151"/>
      <c r="AL2294"/>
      <c r="AM2294"/>
      <c r="AN2294"/>
      <c r="AO2294"/>
      <c r="AP2294"/>
      <c r="AQ2294" s="333"/>
      <c r="AR2294"/>
      <c r="AS2294"/>
      <c r="AT2294"/>
      <c r="AU2294"/>
    </row>
    <row r="2295" spans="1:47" ht="12.75" customHeight="1" x14ac:dyDescent="0.35">
      <c r="A2295" s="311">
        <f>FrontPage!$N$2</f>
        <v>1</v>
      </c>
      <c r="B2295" s="311" t="str">
        <f t="shared" si="269"/>
        <v>RO3542</v>
      </c>
      <c r="C2295" s="311">
        <f t="shared" si="270"/>
        <v>202526</v>
      </c>
      <c r="D2295" s="1148" t="s">
        <v>6</v>
      </c>
      <c r="E2295" s="311">
        <v>54</v>
      </c>
      <c r="F2295" s="311" t="s">
        <v>546</v>
      </c>
      <c r="G2295" s="311">
        <f t="shared" si="268"/>
        <v>0</v>
      </c>
      <c r="H2295" s="1155">
        <f t="shared" ca="1" si="271"/>
        <v>0</v>
      </c>
      <c r="I2295" s="311">
        <f t="shared" si="267"/>
        <v>2</v>
      </c>
      <c r="J2295" s="1151"/>
      <c r="AL2295"/>
      <c r="AM2295"/>
      <c r="AN2295"/>
      <c r="AO2295"/>
      <c r="AP2295"/>
      <c r="AQ2295" s="333"/>
      <c r="AR2295"/>
      <c r="AS2295"/>
      <c r="AT2295"/>
      <c r="AU2295"/>
    </row>
    <row r="2296" spans="1:47" ht="12.75" customHeight="1" x14ac:dyDescent="0.35">
      <c r="A2296" s="311">
        <f>FrontPage!$N$2</f>
        <v>1</v>
      </c>
      <c r="B2296" s="311" t="str">
        <f t="shared" si="269"/>
        <v>RO3543</v>
      </c>
      <c r="C2296" s="311">
        <f t="shared" si="270"/>
        <v>202526</v>
      </c>
      <c r="D2296" s="1148" t="s">
        <v>6</v>
      </c>
      <c r="E2296" s="311">
        <v>54</v>
      </c>
      <c r="F2296" s="311" t="s">
        <v>549</v>
      </c>
      <c r="G2296" s="311">
        <f t="shared" si="268"/>
        <v>0</v>
      </c>
      <c r="H2296" s="1155">
        <f t="shared" ca="1" si="271"/>
        <v>0</v>
      </c>
      <c r="I2296" s="311">
        <f t="shared" si="267"/>
        <v>3</v>
      </c>
      <c r="J2296" s="1151"/>
      <c r="AL2296"/>
      <c r="AM2296"/>
      <c r="AN2296"/>
      <c r="AO2296"/>
      <c r="AP2296"/>
      <c r="AQ2296" s="333"/>
      <c r="AR2296"/>
      <c r="AS2296"/>
      <c r="AT2296"/>
      <c r="AU2296"/>
    </row>
    <row r="2297" spans="1:47" ht="12.75" customHeight="1" x14ac:dyDescent="0.35">
      <c r="A2297" s="311">
        <f>FrontPage!$N$2</f>
        <v>1</v>
      </c>
      <c r="B2297" s="311" t="str">
        <f t="shared" si="269"/>
        <v>RO3545</v>
      </c>
      <c r="C2297" s="311">
        <f t="shared" si="270"/>
        <v>202526</v>
      </c>
      <c r="D2297" s="1148" t="s">
        <v>6</v>
      </c>
      <c r="E2297" s="311">
        <v>54</v>
      </c>
      <c r="F2297" s="311" t="s">
        <v>551</v>
      </c>
      <c r="G2297" s="311">
        <f t="shared" si="268"/>
        <v>0</v>
      </c>
      <c r="H2297" s="1155">
        <f t="shared" ca="1" si="271"/>
        <v>0</v>
      </c>
      <c r="I2297" s="311">
        <f t="shared" si="267"/>
        <v>5</v>
      </c>
      <c r="J2297" s="1151"/>
      <c r="AL2297"/>
      <c r="AM2297"/>
      <c r="AN2297"/>
      <c r="AO2297"/>
      <c r="AP2297"/>
      <c r="AQ2297" s="333"/>
      <c r="AR2297"/>
      <c r="AS2297"/>
      <c r="AT2297"/>
      <c r="AU2297"/>
    </row>
    <row r="2298" spans="1:47" ht="12.75" customHeight="1" x14ac:dyDescent="0.35">
      <c r="A2298" s="311">
        <f>FrontPage!$N$2</f>
        <v>1</v>
      </c>
      <c r="B2298" s="311" t="str">
        <f t="shared" si="269"/>
        <v>RO3546.1</v>
      </c>
      <c r="C2298" s="311">
        <f t="shared" si="270"/>
        <v>202526</v>
      </c>
      <c r="D2298" s="1148" t="s">
        <v>6</v>
      </c>
      <c r="E2298" s="311">
        <v>54</v>
      </c>
      <c r="F2298" s="311" t="s">
        <v>552</v>
      </c>
      <c r="G2298" s="311">
        <f t="shared" si="268"/>
        <v>0</v>
      </c>
      <c r="H2298" s="1155">
        <f t="shared" ca="1" si="271"/>
        <v>0</v>
      </c>
      <c r="I2298" s="311">
        <f t="shared" si="267"/>
        <v>6.1</v>
      </c>
      <c r="J2298" s="1151"/>
      <c r="AL2298"/>
      <c r="AM2298"/>
      <c r="AN2298"/>
      <c r="AO2298"/>
      <c r="AP2298"/>
      <c r="AQ2298" s="333"/>
      <c r="AR2298"/>
      <c r="AS2298"/>
      <c r="AT2298"/>
      <c r="AU2298"/>
    </row>
    <row r="2299" spans="1:47" ht="12.75" customHeight="1" x14ac:dyDescent="0.35">
      <c r="A2299" s="311">
        <f>FrontPage!$N$2</f>
        <v>1</v>
      </c>
      <c r="B2299" s="311" t="str">
        <f t="shared" si="269"/>
        <v>RO3546.2</v>
      </c>
      <c r="C2299" s="311">
        <f t="shared" si="270"/>
        <v>202526</v>
      </c>
      <c r="D2299" s="1148" t="s">
        <v>6</v>
      </c>
      <c r="E2299" s="311">
        <v>54</v>
      </c>
      <c r="F2299" s="311" t="s">
        <v>553</v>
      </c>
      <c r="G2299" s="311">
        <f t="shared" si="268"/>
        <v>0</v>
      </c>
      <c r="H2299" s="1155">
        <f t="shared" ca="1" si="271"/>
        <v>0</v>
      </c>
      <c r="I2299" s="311">
        <f t="shared" si="267"/>
        <v>6.2</v>
      </c>
      <c r="J2299" s="1151"/>
      <c r="AL2299"/>
      <c r="AM2299"/>
      <c r="AN2299"/>
      <c r="AO2299"/>
      <c r="AP2299"/>
      <c r="AQ2299" s="333"/>
      <c r="AR2299"/>
      <c r="AS2299"/>
      <c r="AT2299"/>
      <c r="AU2299"/>
    </row>
    <row r="2300" spans="1:47" ht="12.75" customHeight="1" x14ac:dyDescent="0.35">
      <c r="A2300" s="311">
        <f>FrontPage!$N$2</f>
        <v>1</v>
      </c>
      <c r="B2300" s="311" t="str">
        <f t="shared" si="269"/>
        <v>RO3547</v>
      </c>
      <c r="C2300" s="311">
        <f t="shared" si="270"/>
        <v>202526</v>
      </c>
      <c r="D2300" s="1148" t="s">
        <v>6</v>
      </c>
      <c r="E2300" s="311">
        <v>54</v>
      </c>
      <c r="F2300" s="311" t="s">
        <v>554</v>
      </c>
      <c r="G2300" s="311">
        <f t="shared" si="268"/>
        <v>0</v>
      </c>
      <c r="H2300" s="1155">
        <f t="shared" ca="1" si="271"/>
        <v>0</v>
      </c>
      <c r="I2300" s="311">
        <f t="shared" si="267"/>
        <v>7</v>
      </c>
      <c r="J2300" s="1151"/>
      <c r="AL2300"/>
      <c r="AM2300"/>
      <c r="AN2300"/>
      <c r="AO2300"/>
      <c r="AP2300"/>
      <c r="AQ2300" s="333"/>
      <c r="AR2300"/>
      <c r="AS2300"/>
      <c r="AT2300"/>
      <c r="AU2300"/>
    </row>
    <row r="2301" spans="1:47" ht="12.75" customHeight="1" x14ac:dyDescent="0.35">
      <c r="A2301" s="311">
        <f>FrontPage!$N$2</f>
        <v>1</v>
      </c>
      <c r="B2301" s="311" t="str">
        <f t="shared" si="269"/>
        <v>RO3548</v>
      </c>
      <c r="C2301" s="311">
        <f t="shared" si="270"/>
        <v>202526</v>
      </c>
      <c r="D2301" s="1148" t="s">
        <v>6</v>
      </c>
      <c r="E2301" s="311">
        <v>54</v>
      </c>
      <c r="F2301" s="311" t="s">
        <v>555</v>
      </c>
      <c r="G2301" s="311">
        <f t="shared" si="268"/>
        <v>0</v>
      </c>
      <c r="H2301" s="1155">
        <f t="shared" ca="1" si="271"/>
        <v>0</v>
      </c>
      <c r="I2301" s="311">
        <f t="shared" si="267"/>
        <v>8</v>
      </c>
      <c r="J2301" s="1151"/>
      <c r="AL2301"/>
      <c r="AM2301"/>
      <c r="AN2301"/>
      <c r="AO2301"/>
      <c r="AP2301"/>
      <c r="AQ2301" s="333"/>
      <c r="AR2301"/>
      <c r="AS2301"/>
      <c r="AT2301"/>
      <c r="AU2301"/>
    </row>
    <row r="2302" spans="1:47" ht="12.75" customHeight="1" x14ac:dyDescent="0.35">
      <c r="A2302" s="311">
        <f>FrontPage!$N$2</f>
        <v>1</v>
      </c>
      <c r="B2302" s="311" t="str">
        <f t="shared" si="269"/>
        <v>RO35410</v>
      </c>
      <c r="C2302" s="311">
        <f t="shared" si="270"/>
        <v>202526</v>
      </c>
      <c r="D2302" s="1148" t="s">
        <v>6</v>
      </c>
      <c r="E2302" s="311">
        <v>54</v>
      </c>
      <c r="F2302" s="311" t="s">
        <v>557</v>
      </c>
      <c r="G2302" s="311">
        <f t="shared" si="268"/>
        <v>0</v>
      </c>
      <c r="H2302" s="1155">
        <f t="shared" ca="1" si="271"/>
        <v>0</v>
      </c>
      <c r="I2302" s="311">
        <f t="shared" si="267"/>
        <v>10</v>
      </c>
      <c r="J2302" s="1151"/>
      <c r="AL2302"/>
      <c r="AM2302"/>
      <c r="AN2302"/>
      <c r="AO2302"/>
      <c r="AP2302"/>
      <c r="AQ2302" s="333"/>
      <c r="AR2302"/>
      <c r="AS2302"/>
      <c r="AT2302"/>
      <c r="AU2302"/>
    </row>
    <row r="2303" spans="1:47" ht="12.75" customHeight="1" x14ac:dyDescent="0.35">
      <c r="A2303" s="311">
        <f>FrontPage!$N$2</f>
        <v>1</v>
      </c>
      <c r="B2303" s="311" t="str">
        <f t="shared" si="269"/>
        <v>RO35411</v>
      </c>
      <c r="C2303" s="311">
        <f t="shared" si="270"/>
        <v>202526</v>
      </c>
      <c r="D2303" s="1148" t="s">
        <v>6</v>
      </c>
      <c r="E2303" s="311">
        <v>54</v>
      </c>
      <c r="F2303" s="311" t="s">
        <v>558</v>
      </c>
      <c r="G2303" s="311">
        <f t="shared" si="268"/>
        <v>0</v>
      </c>
      <c r="H2303" s="1155">
        <f t="shared" ca="1" si="271"/>
        <v>0</v>
      </c>
      <c r="I2303" s="311">
        <f t="shared" si="267"/>
        <v>11</v>
      </c>
      <c r="J2303" s="1151"/>
      <c r="AL2303"/>
      <c r="AM2303"/>
      <c r="AN2303"/>
      <c r="AO2303"/>
      <c r="AP2303"/>
      <c r="AQ2303" s="333"/>
      <c r="AR2303"/>
      <c r="AS2303"/>
      <c r="AT2303"/>
      <c r="AU2303"/>
    </row>
    <row r="2304" spans="1:47" ht="12.75" customHeight="1" x14ac:dyDescent="0.35">
      <c r="A2304" s="311">
        <f>FrontPage!$N$2</f>
        <v>1</v>
      </c>
      <c r="B2304" s="311" t="str">
        <f t="shared" si="269"/>
        <v>RO3551.1</v>
      </c>
      <c r="C2304" s="311">
        <f t="shared" si="270"/>
        <v>202526</v>
      </c>
      <c r="D2304" s="1148" t="s">
        <v>6</v>
      </c>
      <c r="E2304" s="311">
        <v>55</v>
      </c>
      <c r="F2304" s="311" t="s">
        <v>547</v>
      </c>
      <c r="G2304" s="311">
        <f t="shared" si="268"/>
        <v>0</v>
      </c>
      <c r="H2304" s="1155">
        <f t="shared" ca="1" si="271"/>
        <v>0</v>
      </c>
      <c r="I2304" s="311">
        <f t="shared" si="267"/>
        <v>1.1000000000000001</v>
      </c>
      <c r="J2304" s="1151"/>
      <c r="AL2304"/>
      <c r="AM2304"/>
      <c r="AN2304"/>
      <c r="AO2304"/>
      <c r="AP2304"/>
      <c r="AQ2304" s="333"/>
      <c r="AR2304"/>
      <c r="AS2304"/>
      <c r="AT2304"/>
      <c r="AU2304"/>
    </row>
    <row r="2305" spans="1:47" ht="12.75" customHeight="1" x14ac:dyDescent="0.35">
      <c r="A2305" s="311">
        <f>FrontPage!$N$2</f>
        <v>1</v>
      </c>
      <c r="B2305" s="311" t="str">
        <f t="shared" si="269"/>
        <v>RO3551.2</v>
      </c>
      <c r="C2305" s="311">
        <f t="shared" si="270"/>
        <v>202526</v>
      </c>
      <c r="D2305" s="1148" t="s">
        <v>6</v>
      </c>
      <c r="E2305" s="311">
        <v>55</v>
      </c>
      <c r="F2305" s="311" t="s">
        <v>548</v>
      </c>
      <c r="G2305" s="311">
        <f t="shared" si="268"/>
        <v>0</v>
      </c>
      <c r="H2305" s="1155">
        <f t="shared" ca="1" si="271"/>
        <v>0</v>
      </c>
      <c r="I2305" s="311">
        <f t="shared" ref="I2305:I2368" si="272">VLOOKUP(F2305,CIndex,2,FALSE)</f>
        <v>1.2</v>
      </c>
      <c r="J2305" s="1151"/>
      <c r="AL2305"/>
      <c r="AM2305"/>
      <c r="AN2305"/>
      <c r="AO2305"/>
      <c r="AP2305"/>
      <c r="AQ2305" s="333"/>
      <c r="AR2305"/>
      <c r="AS2305"/>
      <c r="AT2305"/>
      <c r="AU2305"/>
    </row>
    <row r="2306" spans="1:47" ht="12.75" customHeight="1" x14ac:dyDescent="0.35">
      <c r="A2306" s="311">
        <f>FrontPage!$N$2</f>
        <v>1</v>
      </c>
      <c r="B2306" s="311" t="str">
        <f t="shared" si="269"/>
        <v>RO3552</v>
      </c>
      <c r="C2306" s="311">
        <f t="shared" si="270"/>
        <v>202526</v>
      </c>
      <c r="D2306" s="1148" t="s">
        <v>6</v>
      </c>
      <c r="E2306" s="311">
        <v>55</v>
      </c>
      <c r="F2306" s="311" t="s">
        <v>546</v>
      </c>
      <c r="G2306" s="311">
        <f t="shared" si="268"/>
        <v>0</v>
      </c>
      <c r="H2306" s="1155">
        <f t="shared" ca="1" si="271"/>
        <v>0</v>
      </c>
      <c r="I2306" s="311">
        <f t="shared" si="272"/>
        <v>2</v>
      </c>
      <c r="J2306" s="1151"/>
      <c r="AL2306"/>
      <c r="AM2306"/>
      <c r="AN2306"/>
      <c r="AO2306"/>
      <c r="AP2306"/>
      <c r="AQ2306" s="333"/>
      <c r="AR2306"/>
      <c r="AS2306"/>
      <c r="AT2306"/>
      <c r="AU2306"/>
    </row>
    <row r="2307" spans="1:47" ht="12.75" customHeight="1" x14ac:dyDescent="0.35">
      <c r="A2307" s="311">
        <f>FrontPage!$N$2</f>
        <v>1</v>
      </c>
      <c r="B2307" s="311" t="str">
        <f t="shared" si="269"/>
        <v>RO3553</v>
      </c>
      <c r="C2307" s="311">
        <f t="shared" si="270"/>
        <v>202526</v>
      </c>
      <c r="D2307" s="1148" t="s">
        <v>6</v>
      </c>
      <c r="E2307" s="311">
        <v>55</v>
      </c>
      <c r="F2307" s="311" t="s">
        <v>549</v>
      </c>
      <c r="G2307" s="311">
        <f t="shared" si="268"/>
        <v>0</v>
      </c>
      <c r="H2307" s="1155">
        <f t="shared" ca="1" si="271"/>
        <v>0</v>
      </c>
      <c r="I2307" s="311">
        <f t="shared" si="272"/>
        <v>3</v>
      </c>
      <c r="J2307" s="1151"/>
      <c r="AL2307"/>
      <c r="AM2307"/>
      <c r="AN2307"/>
      <c r="AO2307"/>
      <c r="AP2307"/>
      <c r="AQ2307" s="333"/>
      <c r="AR2307"/>
      <c r="AS2307"/>
      <c r="AT2307"/>
      <c r="AU2307"/>
    </row>
    <row r="2308" spans="1:47" ht="12.75" customHeight="1" x14ac:dyDescent="0.35">
      <c r="A2308" s="311">
        <f>FrontPage!$N$2</f>
        <v>1</v>
      </c>
      <c r="B2308" s="311" t="str">
        <f t="shared" si="269"/>
        <v>RO3555</v>
      </c>
      <c r="C2308" s="311">
        <f t="shared" si="270"/>
        <v>202526</v>
      </c>
      <c r="D2308" s="1148" t="s">
        <v>6</v>
      </c>
      <c r="E2308" s="311">
        <v>55</v>
      </c>
      <c r="F2308" s="311" t="s">
        <v>551</v>
      </c>
      <c r="G2308" s="311">
        <f t="shared" si="268"/>
        <v>0</v>
      </c>
      <c r="H2308" s="1155">
        <f t="shared" ca="1" si="271"/>
        <v>0</v>
      </c>
      <c r="I2308" s="311">
        <f t="shared" si="272"/>
        <v>5</v>
      </c>
      <c r="J2308" s="1151"/>
      <c r="AL2308"/>
      <c r="AM2308"/>
      <c r="AN2308"/>
      <c r="AO2308"/>
      <c r="AP2308"/>
      <c r="AQ2308" s="333"/>
      <c r="AR2308"/>
      <c r="AS2308"/>
      <c r="AT2308"/>
      <c r="AU2308"/>
    </row>
    <row r="2309" spans="1:47" ht="12.75" customHeight="1" x14ac:dyDescent="0.35">
      <c r="A2309" s="311">
        <f>FrontPage!$N$2</f>
        <v>1</v>
      </c>
      <c r="B2309" s="311" t="str">
        <f t="shared" si="269"/>
        <v>RO3556.1</v>
      </c>
      <c r="C2309" s="311">
        <f t="shared" si="270"/>
        <v>202526</v>
      </c>
      <c r="D2309" s="1148" t="s">
        <v>6</v>
      </c>
      <c r="E2309" s="311">
        <v>55</v>
      </c>
      <c r="F2309" s="311" t="s">
        <v>552</v>
      </c>
      <c r="G2309" s="311">
        <f t="shared" si="268"/>
        <v>0</v>
      </c>
      <c r="H2309" s="1155">
        <f t="shared" ca="1" si="271"/>
        <v>0</v>
      </c>
      <c r="I2309" s="311">
        <f t="shared" si="272"/>
        <v>6.1</v>
      </c>
      <c r="J2309" s="1151"/>
      <c r="AL2309"/>
      <c r="AM2309"/>
      <c r="AN2309"/>
      <c r="AO2309"/>
      <c r="AP2309"/>
      <c r="AQ2309" s="333"/>
      <c r="AR2309"/>
      <c r="AS2309"/>
      <c r="AT2309"/>
      <c r="AU2309"/>
    </row>
    <row r="2310" spans="1:47" ht="12.75" customHeight="1" x14ac:dyDescent="0.35">
      <c r="A2310" s="311">
        <f>FrontPage!$N$2</f>
        <v>1</v>
      </c>
      <c r="B2310" s="311" t="str">
        <f t="shared" si="269"/>
        <v>RO3556.2</v>
      </c>
      <c r="C2310" s="311">
        <f t="shared" si="270"/>
        <v>202526</v>
      </c>
      <c r="D2310" s="1148" t="s">
        <v>6</v>
      </c>
      <c r="E2310" s="311">
        <v>55</v>
      </c>
      <c r="F2310" s="311" t="s">
        <v>553</v>
      </c>
      <c r="G2310" s="311">
        <f t="shared" ref="G2310:G2372" si="273">UANumber</f>
        <v>0</v>
      </c>
      <c r="H2310" s="1155">
        <f t="shared" ca="1" si="271"/>
        <v>0</v>
      </c>
      <c r="I2310" s="311">
        <f t="shared" si="272"/>
        <v>6.2</v>
      </c>
      <c r="J2310" s="1151"/>
      <c r="AL2310"/>
      <c r="AM2310"/>
      <c r="AN2310"/>
      <c r="AO2310"/>
      <c r="AP2310"/>
      <c r="AQ2310" s="333"/>
      <c r="AR2310"/>
      <c r="AS2310"/>
      <c r="AT2310"/>
      <c r="AU2310"/>
    </row>
    <row r="2311" spans="1:47" ht="12.75" customHeight="1" x14ac:dyDescent="0.35">
      <c r="A2311" s="311">
        <f>FrontPage!$N$2</f>
        <v>1</v>
      </c>
      <c r="B2311" s="311" t="str">
        <f t="shared" si="269"/>
        <v>RO3557</v>
      </c>
      <c r="C2311" s="311">
        <f t="shared" si="270"/>
        <v>202526</v>
      </c>
      <c r="D2311" s="1148" t="s">
        <v>6</v>
      </c>
      <c r="E2311" s="311">
        <v>55</v>
      </c>
      <c r="F2311" s="311" t="s">
        <v>554</v>
      </c>
      <c r="G2311" s="311">
        <f t="shared" si="273"/>
        <v>0</v>
      </c>
      <c r="H2311" s="1155">
        <f t="shared" ca="1" si="271"/>
        <v>0</v>
      </c>
      <c r="I2311" s="311">
        <f t="shared" si="272"/>
        <v>7</v>
      </c>
      <c r="J2311" s="1151"/>
      <c r="AL2311"/>
      <c r="AM2311"/>
      <c r="AN2311"/>
      <c r="AO2311"/>
      <c r="AP2311"/>
      <c r="AQ2311" s="333"/>
      <c r="AR2311"/>
      <c r="AS2311"/>
      <c r="AT2311"/>
      <c r="AU2311"/>
    </row>
    <row r="2312" spans="1:47" ht="12.75" customHeight="1" x14ac:dyDescent="0.35">
      <c r="A2312" s="311">
        <f>FrontPage!$N$2</f>
        <v>1</v>
      </c>
      <c r="B2312" s="311" t="str">
        <f t="shared" si="269"/>
        <v>RO3558</v>
      </c>
      <c r="C2312" s="311">
        <f t="shared" si="270"/>
        <v>202526</v>
      </c>
      <c r="D2312" s="1148" t="s">
        <v>6</v>
      </c>
      <c r="E2312" s="311">
        <v>55</v>
      </c>
      <c r="F2312" s="311" t="s">
        <v>555</v>
      </c>
      <c r="G2312" s="311">
        <f t="shared" si="273"/>
        <v>0</v>
      </c>
      <c r="H2312" s="1155">
        <f t="shared" ca="1" si="271"/>
        <v>0</v>
      </c>
      <c r="I2312" s="311">
        <f t="shared" si="272"/>
        <v>8</v>
      </c>
      <c r="J2312" s="1151"/>
      <c r="AL2312"/>
      <c r="AM2312"/>
      <c r="AN2312"/>
      <c r="AO2312"/>
      <c r="AP2312"/>
      <c r="AQ2312" s="333"/>
      <c r="AR2312"/>
      <c r="AS2312"/>
      <c r="AT2312"/>
      <c r="AU2312"/>
    </row>
    <row r="2313" spans="1:47" ht="12.75" customHeight="1" x14ac:dyDescent="0.35">
      <c r="A2313" s="311">
        <f>FrontPage!$N$2</f>
        <v>1</v>
      </c>
      <c r="B2313" s="311" t="str">
        <f t="shared" ref="B2313:B2376" si="274">D2313&amp;E2313&amp;I2313</f>
        <v>RO35510</v>
      </c>
      <c r="C2313" s="311">
        <f t="shared" si="270"/>
        <v>202526</v>
      </c>
      <c r="D2313" s="1148" t="s">
        <v>6</v>
      </c>
      <c r="E2313" s="311">
        <v>55</v>
      </c>
      <c r="F2313" s="311" t="s">
        <v>557</v>
      </c>
      <c r="G2313" s="311">
        <f t="shared" si="273"/>
        <v>0</v>
      </c>
      <c r="H2313" s="1155">
        <f t="shared" ca="1" si="271"/>
        <v>0</v>
      </c>
      <c r="I2313" s="311">
        <f t="shared" si="272"/>
        <v>10</v>
      </c>
      <c r="J2313" s="1151"/>
      <c r="AL2313"/>
      <c r="AM2313"/>
      <c r="AN2313"/>
      <c r="AO2313"/>
      <c r="AP2313"/>
      <c r="AQ2313" s="333"/>
      <c r="AR2313"/>
      <c r="AS2313"/>
      <c r="AT2313"/>
      <c r="AU2313"/>
    </row>
    <row r="2314" spans="1:47" ht="12.75" customHeight="1" x14ac:dyDescent="0.35">
      <c r="A2314" s="311">
        <f>FrontPage!$N$2</f>
        <v>1</v>
      </c>
      <c r="B2314" s="311" t="str">
        <f t="shared" si="274"/>
        <v>RO35511</v>
      </c>
      <c r="C2314" s="311">
        <f t="shared" si="270"/>
        <v>202526</v>
      </c>
      <c r="D2314" s="1148" t="s">
        <v>6</v>
      </c>
      <c r="E2314" s="311">
        <v>55</v>
      </c>
      <c r="F2314" s="311" t="s">
        <v>558</v>
      </c>
      <c r="G2314" s="311">
        <f t="shared" si="273"/>
        <v>0</v>
      </c>
      <c r="H2314" s="1155">
        <f t="shared" ca="1" si="271"/>
        <v>0</v>
      </c>
      <c r="I2314" s="311">
        <f t="shared" si="272"/>
        <v>11</v>
      </c>
      <c r="J2314" s="1151"/>
      <c r="AL2314"/>
      <c r="AM2314"/>
      <c r="AN2314"/>
      <c r="AO2314"/>
      <c r="AP2314"/>
      <c r="AQ2314" s="333"/>
      <c r="AR2314"/>
      <c r="AS2314"/>
      <c r="AT2314"/>
      <c r="AU2314"/>
    </row>
    <row r="2315" spans="1:47" ht="12.75" customHeight="1" x14ac:dyDescent="0.35">
      <c r="A2315" s="311">
        <f>FrontPage!$N$2</f>
        <v>1</v>
      </c>
      <c r="B2315" s="311" t="str">
        <f t="shared" si="274"/>
        <v>RO3561.1</v>
      </c>
      <c r="C2315" s="311">
        <f t="shared" si="270"/>
        <v>202526</v>
      </c>
      <c r="D2315" s="1148" t="s">
        <v>6</v>
      </c>
      <c r="E2315" s="311">
        <v>56</v>
      </c>
      <c r="F2315" s="311" t="s">
        <v>547</v>
      </c>
      <c r="G2315" s="311">
        <f t="shared" si="273"/>
        <v>0</v>
      </c>
      <c r="H2315" s="1155">
        <f t="shared" ca="1" si="271"/>
        <v>0</v>
      </c>
      <c r="I2315" s="311">
        <f t="shared" si="272"/>
        <v>1.1000000000000001</v>
      </c>
      <c r="J2315" s="1151"/>
      <c r="AL2315"/>
      <c r="AM2315"/>
      <c r="AN2315"/>
      <c r="AO2315"/>
      <c r="AP2315"/>
      <c r="AQ2315" s="333"/>
      <c r="AR2315"/>
      <c r="AS2315"/>
      <c r="AT2315"/>
      <c r="AU2315"/>
    </row>
    <row r="2316" spans="1:47" ht="12.75" customHeight="1" x14ac:dyDescent="0.35">
      <c r="A2316" s="311">
        <f>FrontPage!$N$2</f>
        <v>1</v>
      </c>
      <c r="B2316" s="311" t="str">
        <f t="shared" si="274"/>
        <v>RO3561.2</v>
      </c>
      <c r="C2316" s="311">
        <f t="shared" si="270"/>
        <v>202526</v>
      </c>
      <c r="D2316" s="1148" t="s">
        <v>6</v>
      </c>
      <c r="E2316" s="311">
        <v>56</v>
      </c>
      <c r="F2316" s="311" t="s">
        <v>548</v>
      </c>
      <c r="G2316" s="311">
        <f t="shared" si="273"/>
        <v>0</v>
      </c>
      <c r="H2316" s="1155">
        <f t="shared" ca="1" si="271"/>
        <v>0</v>
      </c>
      <c r="I2316" s="311">
        <f t="shared" si="272"/>
        <v>1.2</v>
      </c>
      <c r="J2316" s="1151"/>
      <c r="AL2316"/>
      <c r="AM2316"/>
      <c r="AN2316"/>
      <c r="AO2316"/>
      <c r="AP2316"/>
      <c r="AQ2316" s="333"/>
      <c r="AR2316"/>
      <c r="AS2316"/>
      <c r="AT2316"/>
      <c r="AU2316"/>
    </row>
    <row r="2317" spans="1:47" ht="12.75" customHeight="1" x14ac:dyDescent="0.35">
      <c r="A2317" s="311">
        <f>FrontPage!$N$2</f>
        <v>1</v>
      </c>
      <c r="B2317" s="311" t="str">
        <f t="shared" si="274"/>
        <v>RO3562</v>
      </c>
      <c r="C2317" s="311">
        <f t="shared" si="270"/>
        <v>202526</v>
      </c>
      <c r="D2317" s="1148" t="s">
        <v>6</v>
      </c>
      <c r="E2317" s="311">
        <v>56</v>
      </c>
      <c r="F2317" s="311" t="s">
        <v>546</v>
      </c>
      <c r="G2317" s="311">
        <f t="shared" si="273"/>
        <v>0</v>
      </c>
      <c r="H2317" s="1155">
        <f t="shared" ca="1" si="271"/>
        <v>0</v>
      </c>
      <c r="I2317" s="311">
        <f t="shared" si="272"/>
        <v>2</v>
      </c>
      <c r="J2317" s="1151"/>
      <c r="AL2317"/>
      <c r="AM2317"/>
      <c r="AN2317"/>
      <c r="AO2317"/>
      <c r="AP2317"/>
      <c r="AQ2317" s="333"/>
      <c r="AR2317"/>
      <c r="AS2317"/>
      <c r="AT2317"/>
      <c r="AU2317"/>
    </row>
    <row r="2318" spans="1:47" ht="12.75" customHeight="1" x14ac:dyDescent="0.35">
      <c r="A2318" s="311">
        <f>FrontPage!$N$2</f>
        <v>1</v>
      </c>
      <c r="B2318" s="311" t="str">
        <f t="shared" si="274"/>
        <v>RO3563</v>
      </c>
      <c r="C2318" s="311">
        <f t="shared" si="270"/>
        <v>202526</v>
      </c>
      <c r="D2318" s="1148" t="s">
        <v>6</v>
      </c>
      <c r="E2318" s="311">
        <v>56</v>
      </c>
      <c r="F2318" s="311" t="s">
        <v>549</v>
      </c>
      <c r="G2318" s="311">
        <f t="shared" si="273"/>
        <v>0</v>
      </c>
      <c r="H2318" s="1155">
        <f t="shared" ca="1" si="271"/>
        <v>0</v>
      </c>
      <c r="I2318" s="311">
        <f t="shared" si="272"/>
        <v>3</v>
      </c>
      <c r="J2318" s="1151"/>
      <c r="AL2318"/>
      <c r="AM2318"/>
      <c r="AN2318"/>
      <c r="AO2318"/>
      <c r="AP2318"/>
      <c r="AQ2318" s="333"/>
      <c r="AR2318"/>
      <c r="AS2318"/>
      <c r="AT2318"/>
      <c r="AU2318"/>
    </row>
    <row r="2319" spans="1:47" ht="12.75" customHeight="1" x14ac:dyDescent="0.35">
      <c r="A2319" s="311">
        <f>FrontPage!$N$2</f>
        <v>1</v>
      </c>
      <c r="B2319" s="311" t="str">
        <f t="shared" si="274"/>
        <v>RO3565</v>
      </c>
      <c r="C2319" s="311">
        <f t="shared" si="270"/>
        <v>202526</v>
      </c>
      <c r="D2319" s="1148" t="s">
        <v>6</v>
      </c>
      <c r="E2319" s="311">
        <v>56</v>
      </c>
      <c r="F2319" s="311" t="s">
        <v>551</v>
      </c>
      <c r="G2319" s="311">
        <f t="shared" si="273"/>
        <v>0</v>
      </c>
      <c r="H2319" s="1155">
        <f t="shared" ca="1" si="271"/>
        <v>0</v>
      </c>
      <c r="I2319" s="311">
        <f t="shared" si="272"/>
        <v>5</v>
      </c>
      <c r="J2319" s="1151"/>
      <c r="AL2319"/>
      <c r="AM2319"/>
      <c r="AN2319"/>
      <c r="AO2319"/>
      <c r="AP2319"/>
      <c r="AQ2319" s="333"/>
      <c r="AR2319"/>
      <c r="AS2319"/>
      <c r="AT2319"/>
      <c r="AU2319"/>
    </row>
    <row r="2320" spans="1:47" ht="12.75" customHeight="1" x14ac:dyDescent="0.35">
      <c r="A2320" s="311">
        <f>FrontPage!$N$2</f>
        <v>1</v>
      </c>
      <c r="B2320" s="311" t="str">
        <f t="shared" si="274"/>
        <v>RO3566.1</v>
      </c>
      <c r="C2320" s="311">
        <f t="shared" si="270"/>
        <v>202526</v>
      </c>
      <c r="D2320" s="1148" t="s">
        <v>6</v>
      </c>
      <c r="E2320" s="311">
        <v>56</v>
      </c>
      <c r="F2320" s="311" t="s">
        <v>552</v>
      </c>
      <c r="G2320" s="311">
        <f t="shared" si="273"/>
        <v>0</v>
      </c>
      <c r="H2320" s="1155">
        <f t="shared" ca="1" si="271"/>
        <v>0</v>
      </c>
      <c r="I2320" s="311">
        <f t="shared" si="272"/>
        <v>6.1</v>
      </c>
      <c r="J2320" s="1151"/>
      <c r="AL2320"/>
      <c r="AM2320"/>
      <c r="AN2320"/>
      <c r="AO2320"/>
      <c r="AP2320"/>
      <c r="AQ2320" s="333"/>
      <c r="AR2320"/>
      <c r="AS2320"/>
      <c r="AT2320"/>
      <c r="AU2320"/>
    </row>
    <row r="2321" spans="1:47" ht="12.75" customHeight="1" x14ac:dyDescent="0.35">
      <c r="A2321" s="311">
        <f>FrontPage!$N$2</f>
        <v>1</v>
      </c>
      <c r="B2321" s="311" t="str">
        <f t="shared" si="274"/>
        <v>RO3566.2</v>
      </c>
      <c r="C2321" s="311">
        <f t="shared" si="270"/>
        <v>202526</v>
      </c>
      <c r="D2321" s="1148" t="s">
        <v>6</v>
      </c>
      <c r="E2321" s="311">
        <v>56</v>
      </c>
      <c r="F2321" s="311" t="s">
        <v>553</v>
      </c>
      <c r="G2321" s="311">
        <f t="shared" si="273"/>
        <v>0</v>
      </c>
      <c r="H2321" s="1155">
        <f t="shared" ca="1" si="271"/>
        <v>0</v>
      </c>
      <c r="I2321" s="311">
        <f t="shared" si="272"/>
        <v>6.2</v>
      </c>
      <c r="J2321" s="1151"/>
      <c r="AL2321"/>
      <c r="AM2321"/>
      <c r="AN2321"/>
      <c r="AO2321"/>
      <c r="AP2321"/>
      <c r="AQ2321" s="333"/>
      <c r="AR2321"/>
      <c r="AS2321"/>
      <c r="AT2321"/>
      <c r="AU2321"/>
    </row>
    <row r="2322" spans="1:47" ht="12.75" customHeight="1" x14ac:dyDescent="0.35">
      <c r="A2322" s="311">
        <f>FrontPage!$N$2</f>
        <v>1</v>
      </c>
      <c r="B2322" s="311" t="str">
        <f t="shared" si="274"/>
        <v>RO3567</v>
      </c>
      <c r="C2322" s="311">
        <f t="shared" si="270"/>
        <v>202526</v>
      </c>
      <c r="D2322" s="1148" t="s">
        <v>6</v>
      </c>
      <c r="E2322" s="311">
        <v>56</v>
      </c>
      <c r="F2322" s="311" t="s">
        <v>554</v>
      </c>
      <c r="G2322" s="311">
        <f t="shared" si="273"/>
        <v>0</v>
      </c>
      <c r="H2322" s="1155">
        <f t="shared" ca="1" si="271"/>
        <v>0</v>
      </c>
      <c r="I2322" s="311">
        <f t="shared" si="272"/>
        <v>7</v>
      </c>
      <c r="J2322" s="1151"/>
      <c r="AL2322"/>
      <c r="AM2322"/>
      <c r="AN2322"/>
      <c r="AO2322"/>
      <c r="AP2322"/>
      <c r="AQ2322" s="333"/>
      <c r="AR2322"/>
      <c r="AS2322"/>
      <c r="AT2322"/>
      <c r="AU2322"/>
    </row>
    <row r="2323" spans="1:47" ht="12.75" customHeight="1" x14ac:dyDescent="0.35">
      <c r="A2323" s="311">
        <f>FrontPage!$N$2</f>
        <v>1</v>
      </c>
      <c r="B2323" s="311" t="str">
        <f t="shared" si="274"/>
        <v>RO3568</v>
      </c>
      <c r="C2323" s="311">
        <f t="shared" si="270"/>
        <v>202526</v>
      </c>
      <c r="D2323" s="1148" t="s">
        <v>6</v>
      </c>
      <c r="E2323" s="311">
        <v>56</v>
      </c>
      <c r="F2323" s="311" t="s">
        <v>555</v>
      </c>
      <c r="G2323" s="311">
        <f t="shared" si="273"/>
        <v>0</v>
      </c>
      <c r="H2323" s="1155">
        <f t="shared" ca="1" si="271"/>
        <v>0</v>
      </c>
      <c r="I2323" s="311">
        <f t="shared" si="272"/>
        <v>8</v>
      </c>
      <c r="J2323" s="1151"/>
      <c r="AL2323"/>
      <c r="AM2323"/>
      <c r="AN2323"/>
      <c r="AO2323"/>
      <c r="AP2323"/>
      <c r="AQ2323" s="333"/>
      <c r="AR2323"/>
      <c r="AS2323"/>
      <c r="AT2323"/>
      <c r="AU2323"/>
    </row>
    <row r="2324" spans="1:47" ht="12.75" customHeight="1" x14ac:dyDescent="0.35">
      <c r="A2324" s="311">
        <f>FrontPage!$N$2</f>
        <v>1</v>
      </c>
      <c r="B2324" s="311" t="str">
        <f t="shared" si="274"/>
        <v>RO35610</v>
      </c>
      <c r="C2324" s="311">
        <f t="shared" si="270"/>
        <v>202526</v>
      </c>
      <c r="D2324" s="1148" t="s">
        <v>6</v>
      </c>
      <c r="E2324" s="311">
        <v>56</v>
      </c>
      <c r="F2324" s="311" t="s">
        <v>557</v>
      </c>
      <c r="G2324" s="311">
        <f t="shared" si="273"/>
        <v>0</v>
      </c>
      <c r="H2324" s="1155">
        <f t="shared" ca="1" si="271"/>
        <v>0</v>
      </c>
      <c r="I2324" s="311">
        <f t="shared" si="272"/>
        <v>10</v>
      </c>
      <c r="J2324" s="1151"/>
      <c r="AL2324"/>
      <c r="AM2324"/>
      <c r="AN2324"/>
      <c r="AO2324"/>
      <c r="AP2324"/>
      <c r="AQ2324" s="333"/>
      <c r="AR2324"/>
      <c r="AS2324"/>
      <c r="AT2324"/>
      <c r="AU2324"/>
    </row>
    <row r="2325" spans="1:47" ht="12.75" customHeight="1" x14ac:dyDescent="0.35">
      <c r="A2325" s="311">
        <f>FrontPage!$N$2</f>
        <v>1</v>
      </c>
      <c r="B2325" s="311" t="str">
        <f t="shared" si="274"/>
        <v>RO35611</v>
      </c>
      <c r="C2325" s="311">
        <f t="shared" si="270"/>
        <v>202526</v>
      </c>
      <c r="D2325" s="1148" t="s">
        <v>6</v>
      </c>
      <c r="E2325" s="311">
        <v>56</v>
      </c>
      <c r="F2325" s="311" t="s">
        <v>558</v>
      </c>
      <c r="G2325" s="311">
        <f t="shared" si="273"/>
        <v>0</v>
      </c>
      <c r="H2325" s="1155">
        <f t="shared" ca="1" si="271"/>
        <v>0</v>
      </c>
      <c r="I2325" s="311">
        <f t="shared" si="272"/>
        <v>11</v>
      </c>
      <c r="J2325" s="1151"/>
      <c r="AL2325"/>
      <c r="AM2325"/>
      <c r="AN2325"/>
      <c r="AO2325"/>
      <c r="AP2325"/>
      <c r="AQ2325" s="333"/>
      <c r="AR2325"/>
      <c r="AS2325"/>
      <c r="AT2325"/>
      <c r="AU2325"/>
    </row>
    <row r="2326" spans="1:47" ht="12.75" customHeight="1" x14ac:dyDescent="0.35">
      <c r="A2326" s="311">
        <f>FrontPage!$N$2</f>
        <v>1</v>
      </c>
      <c r="B2326" s="311" t="str">
        <f t="shared" si="274"/>
        <v>RO3571.1</v>
      </c>
      <c r="C2326" s="311">
        <f t="shared" si="270"/>
        <v>202526</v>
      </c>
      <c r="D2326" s="1148" t="s">
        <v>6</v>
      </c>
      <c r="E2326" s="311">
        <v>57</v>
      </c>
      <c r="F2326" s="311" t="s">
        <v>547</v>
      </c>
      <c r="G2326" s="311">
        <f t="shared" si="273"/>
        <v>0</v>
      </c>
      <c r="H2326" s="1155">
        <f t="shared" ca="1" si="271"/>
        <v>0</v>
      </c>
      <c r="I2326" s="311">
        <f t="shared" si="272"/>
        <v>1.1000000000000001</v>
      </c>
      <c r="J2326" s="1151"/>
      <c r="AL2326"/>
      <c r="AM2326"/>
      <c r="AN2326"/>
      <c r="AO2326"/>
      <c r="AP2326"/>
      <c r="AQ2326" s="333"/>
      <c r="AR2326"/>
      <c r="AS2326"/>
      <c r="AT2326"/>
      <c r="AU2326"/>
    </row>
    <row r="2327" spans="1:47" ht="12.75" customHeight="1" x14ac:dyDescent="0.35">
      <c r="A2327" s="311">
        <f>FrontPage!$N$2</f>
        <v>1</v>
      </c>
      <c r="B2327" s="311" t="str">
        <f t="shared" si="274"/>
        <v>RO3571.2</v>
      </c>
      <c r="C2327" s="311">
        <f t="shared" si="270"/>
        <v>202526</v>
      </c>
      <c r="D2327" s="1148" t="s">
        <v>6</v>
      </c>
      <c r="E2327" s="311">
        <v>57</v>
      </c>
      <c r="F2327" s="311" t="s">
        <v>548</v>
      </c>
      <c r="G2327" s="311">
        <f t="shared" si="273"/>
        <v>0</v>
      </c>
      <c r="H2327" s="1155">
        <f t="shared" ca="1" si="271"/>
        <v>0</v>
      </c>
      <c r="I2327" s="311">
        <f t="shared" si="272"/>
        <v>1.2</v>
      </c>
      <c r="J2327" s="1151"/>
      <c r="AL2327"/>
      <c r="AM2327"/>
      <c r="AN2327"/>
      <c r="AO2327"/>
      <c r="AP2327"/>
      <c r="AQ2327" s="333"/>
      <c r="AR2327"/>
      <c r="AS2327"/>
      <c r="AT2327"/>
      <c r="AU2327"/>
    </row>
    <row r="2328" spans="1:47" ht="12.75" customHeight="1" x14ac:dyDescent="0.35">
      <c r="A2328" s="311">
        <f>FrontPage!$N$2</f>
        <v>1</v>
      </c>
      <c r="B2328" s="311" t="str">
        <f t="shared" si="274"/>
        <v>RO3572</v>
      </c>
      <c r="C2328" s="311">
        <f t="shared" si="270"/>
        <v>202526</v>
      </c>
      <c r="D2328" s="1148" t="s">
        <v>6</v>
      </c>
      <c r="E2328" s="311">
        <v>57</v>
      </c>
      <c r="F2328" s="311" t="s">
        <v>546</v>
      </c>
      <c r="G2328" s="311">
        <f t="shared" si="273"/>
        <v>0</v>
      </c>
      <c r="H2328" s="1155">
        <f t="shared" ca="1" si="271"/>
        <v>0</v>
      </c>
      <c r="I2328" s="311">
        <f t="shared" si="272"/>
        <v>2</v>
      </c>
      <c r="J2328" s="1151"/>
      <c r="AL2328"/>
      <c r="AM2328"/>
      <c r="AN2328"/>
      <c r="AO2328"/>
      <c r="AP2328"/>
      <c r="AQ2328" s="333"/>
      <c r="AR2328"/>
      <c r="AS2328"/>
      <c r="AT2328"/>
      <c r="AU2328"/>
    </row>
    <row r="2329" spans="1:47" ht="12.75" customHeight="1" x14ac:dyDescent="0.35">
      <c r="A2329" s="311">
        <f>FrontPage!$N$2</f>
        <v>1</v>
      </c>
      <c r="B2329" s="311" t="str">
        <f t="shared" si="274"/>
        <v>RO3573</v>
      </c>
      <c r="C2329" s="311">
        <f t="shared" si="270"/>
        <v>202526</v>
      </c>
      <c r="D2329" s="1148" t="s">
        <v>6</v>
      </c>
      <c r="E2329" s="311">
        <v>57</v>
      </c>
      <c r="F2329" s="311" t="s">
        <v>549</v>
      </c>
      <c r="G2329" s="311">
        <f t="shared" si="273"/>
        <v>0</v>
      </c>
      <c r="H2329" s="1155">
        <f t="shared" ca="1" si="271"/>
        <v>0</v>
      </c>
      <c r="I2329" s="311">
        <f t="shared" si="272"/>
        <v>3</v>
      </c>
      <c r="J2329" s="1151"/>
      <c r="AL2329"/>
      <c r="AM2329"/>
      <c r="AN2329"/>
      <c r="AO2329"/>
      <c r="AP2329"/>
      <c r="AQ2329" s="333"/>
      <c r="AR2329"/>
      <c r="AS2329"/>
      <c r="AT2329"/>
      <c r="AU2329"/>
    </row>
    <row r="2330" spans="1:47" ht="12.75" customHeight="1" x14ac:dyDescent="0.35">
      <c r="A2330" s="311">
        <f>FrontPage!$N$2</f>
        <v>1</v>
      </c>
      <c r="B2330" s="311" t="str">
        <f t="shared" si="274"/>
        <v>RO3575</v>
      </c>
      <c r="C2330" s="311">
        <f t="shared" si="270"/>
        <v>202526</v>
      </c>
      <c r="D2330" s="1148" t="s">
        <v>6</v>
      </c>
      <c r="E2330" s="311">
        <v>57</v>
      </c>
      <c r="F2330" s="311" t="s">
        <v>551</v>
      </c>
      <c r="G2330" s="311">
        <f t="shared" si="273"/>
        <v>0</v>
      </c>
      <c r="H2330" s="1155">
        <f t="shared" ca="1" si="271"/>
        <v>0</v>
      </c>
      <c r="I2330" s="311">
        <f t="shared" si="272"/>
        <v>5</v>
      </c>
      <c r="J2330" s="1151"/>
      <c r="AL2330"/>
      <c r="AM2330"/>
      <c r="AN2330"/>
      <c r="AO2330"/>
      <c r="AP2330"/>
      <c r="AQ2330" s="333"/>
      <c r="AR2330"/>
      <c r="AS2330"/>
      <c r="AT2330"/>
      <c r="AU2330"/>
    </row>
    <row r="2331" spans="1:47" ht="12.75" customHeight="1" x14ac:dyDescent="0.35">
      <c r="A2331" s="311">
        <f>FrontPage!$N$2</f>
        <v>1</v>
      </c>
      <c r="B2331" s="311" t="str">
        <f t="shared" si="274"/>
        <v>RO3576.1</v>
      </c>
      <c r="C2331" s="311">
        <f t="shared" si="270"/>
        <v>202526</v>
      </c>
      <c r="D2331" s="1148" t="s">
        <v>6</v>
      </c>
      <c r="E2331" s="311">
        <v>57</v>
      </c>
      <c r="F2331" s="311" t="s">
        <v>552</v>
      </c>
      <c r="G2331" s="311">
        <f t="shared" si="273"/>
        <v>0</v>
      </c>
      <c r="H2331" s="1155">
        <f t="shared" ca="1" si="271"/>
        <v>0</v>
      </c>
      <c r="I2331" s="311">
        <f t="shared" si="272"/>
        <v>6.1</v>
      </c>
      <c r="J2331" s="1151"/>
      <c r="AL2331"/>
      <c r="AM2331"/>
      <c r="AN2331"/>
      <c r="AO2331"/>
      <c r="AP2331"/>
      <c r="AQ2331" s="333"/>
      <c r="AR2331"/>
      <c r="AS2331"/>
      <c r="AT2331"/>
      <c r="AU2331"/>
    </row>
    <row r="2332" spans="1:47" ht="12.75" customHeight="1" x14ac:dyDescent="0.35">
      <c r="A2332" s="311">
        <f>FrontPage!$N$2</f>
        <v>1</v>
      </c>
      <c r="B2332" s="311" t="str">
        <f t="shared" si="274"/>
        <v>RO3576.2</v>
      </c>
      <c r="C2332" s="311">
        <f t="shared" si="270"/>
        <v>202526</v>
      </c>
      <c r="D2332" s="1148" t="s">
        <v>6</v>
      </c>
      <c r="E2332" s="311">
        <v>57</v>
      </c>
      <c r="F2332" s="311" t="s">
        <v>553</v>
      </c>
      <c r="G2332" s="311">
        <f t="shared" si="273"/>
        <v>0</v>
      </c>
      <c r="H2332" s="1155">
        <f t="shared" ca="1" si="271"/>
        <v>0</v>
      </c>
      <c r="I2332" s="311">
        <f t="shared" si="272"/>
        <v>6.2</v>
      </c>
      <c r="J2332" s="1151"/>
      <c r="AL2332"/>
      <c r="AM2332"/>
      <c r="AN2332"/>
      <c r="AO2332"/>
      <c r="AP2332"/>
      <c r="AQ2332" s="333"/>
      <c r="AR2332"/>
      <c r="AS2332"/>
      <c r="AT2332"/>
      <c r="AU2332"/>
    </row>
    <row r="2333" spans="1:47" ht="12.75" customHeight="1" x14ac:dyDescent="0.35">
      <c r="A2333" s="311">
        <f>FrontPage!$N$2</f>
        <v>1</v>
      </c>
      <c r="B2333" s="311" t="str">
        <f t="shared" si="274"/>
        <v>RO3577</v>
      </c>
      <c r="C2333" s="311">
        <f t="shared" si="270"/>
        <v>202526</v>
      </c>
      <c r="D2333" s="1148" t="s">
        <v>6</v>
      </c>
      <c r="E2333" s="311">
        <v>57</v>
      </c>
      <c r="F2333" s="311" t="s">
        <v>554</v>
      </c>
      <c r="G2333" s="311">
        <f t="shared" si="273"/>
        <v>0</v>
      </c>
      <c r="H2333" s="1155">
        <f t="shared" ca="1" si="271"/>
        <v>0</v>
      </c>
      <c r="I2333" s="311">
        <f t="shared" si="272"/>
        <v>7</v>
      </c>
      <c r="J2333" s="1151"/>
      <c r="AL2333"/>
      <c r="AM2333"/>
      <c r="AN2333"/>
      <c r="AO2333"/>
      <c r="AP2333"/>
      <c r="AQ2333" s="333"/>
      <c r="AR2333"/>
      <c r="AS2333"/>
      <c r="AT2333"/>
      <c r="AU2333"/>
    </row>
    <row r="2334" spans="1:47" ht="12.75" customHeight="1" x14ac:dyDescent="0.35">
      <c r="A2334" s="311">
        <f>FrontPage!$N$2</f>
        <v>1</v>
      </c>
      <c r="B2334" s="311" t="str">
        <f t="shared" si="274"/>
        <v>RO3578</v>
      </c>
      <c r="C2334" s="311">
        <f t="shared" ref="C2334:C2396" si="275">year</f>
        <v>202526</v>
      </c>
      <c r="D2334" s="1148" t="s">
        <v>6</v>
      </c>
      <c r="E2334" s="311">
        <v>57</v>
      </c>
      <c r="F2334" s="311" t="s">
        <v>555</v>
      </c>
      <c r="G2334" s="311">
        <f t="shared" si="273"/>
        <v>0</v>
      </c>
      <c r="H2334" s="1155">
        <f t="shared" ca="1" si="271"/>
        <v>0</v>
      </c>
      <c r="I2334" s="311">
        <f t="shared" si="272"/>
        <v>8</v>
      </c>
      <c r="J2334" s="1151"/>
      <c r="AL2334"/>
      <c r="AM2334"/>
      <c r="AN2334"/>
      <c r="AO2334"/>
      <c r="AP2334"/>
      <c r="AQ2334" s="333"/>
      <c r="AR2334"/>
      <c r="AS2334"/>
      <c r="AT2334"/>
      <c r="AU2334"/>
    </row>
    <row r="2335" spans="1:47" ht="12.75" customHeight="1" x14ac:dyDescent="0.35">
      <c r="A2335" s="311">
        <f>FrontPage!$N$2</f>
        <v>1</v>
      </c>
      <c r="B2335" s="311" t="str">
        <f t="shared" si="274"/>
        <v>RO35710</v>
      </c>
      <c r="C2335" s="311">
        <f t="shared" si="275"/>
        <v>202526</v>
      </c>
      <c r="D2335" s="1148" t="s">
        <v>6</v>
      </c>
      <c r="E2335" s="311">
        <v>57</v>
      </c>
      <c r="F2335" s="311" t="s">
        <v>557</v>
      </c>
      <c r="G2335" s="311">
        <f t="shared" si="273"/>
        <v>0</v>
      </c>
      <c r="H2335" s="1155">
        <f t="shared" ca="1" si="271"/>
        <v>0</v>
      </c>
      <c r="I2335" s="311">
        <f t="shared" si="272"/>
        <v>10</v>
      </c>
      <c r="J2335" s="1151"/>
      <c r="AL2335"/>
      <c r="AM2335"/>
      <c r="AN2335"/>
      <c r="AO2335"/>
      <c r="AP2335"/>
      <c r="AQ2335" s="333"/>
      <c r="AR2335"/>
      <c r="AS2335"/>
      <c r="AT2335"/>
      <c r="AU2335"/>
    </row>
    <row r="2336" spans="1:47" ht="12.75" customHeight="1" x14ac:dyDescent="0.35">
      <c r="A2336" s="311">
        <f>FrontPage!$N$2</f>
        <v>1</v>
      </c>
      <c r="B2336" s="311" t="str">
        <f t="shared" si="274"/>
        <v>RO35711</v>
      </c>
      <c r="C2336" s="311">
        <f t="shared" si="275"/>
        <v>202526</v>
      </c>
      <c r="D2336" s="1148" t="s">
        <v>6</v>
      </c>
      <c r="E2336" s="311">
        <v>57</v>
      </c>
      <c r="F2336" s="311" t="s">
        <v>558</v>
      </c>
      <c r="G2336" s="311">
        <f t="shared" si="273"/>
        <v>0</v>
      </c>
      <c r="H2336" s="1155">
        <f t="shared" ca="1" si="271"/>
        <v>0</v>
      </c>
      <c r="I2336" s="311">
        <f t="shared" si="272"/>
        <v>11</v>
      </c>
      <c r="J2336" s="1151"/>
      <c r="AL2336"/>
      <c r="AM2336"/>
      <c r="AN2336"/>
      <c r="AO2336"/>
      <c r="AP2336"/>
      <c r="AQ2336" s="333"/>
      <c r="AR2336"/>
      <c r="AS2336"/>
      <c r="AT2336"/>
      <c r="AU2336"/>
    </row>
    <row r="2337" spans="1:47" ht="12.75" customHeight="1" x14ac:dyDescent="0.35">
      <c r="A2337" s="311">
        <f>FrontPage!$N$2</f>
        <v>1</v>
      </c>
      <c r="B2337" s="311" t="str">
        <f t="shared" si="274"/>
        <v>RO3581.1</v>
      </c>
      <c r="C2337" s="311">
        <f t="shared" si="275"/>
        <v>202526</v>
      </c>
      <c r="D2337" s="1148" t="s">
        <v>6</v>
      </c>
      <c r="E2337" s="311">
        <v>58</v>
      </c>
      <c r="F2337" s="311" t="s">
        <v>547</v>
      </c>
      <c r="G2337" s="311">
        <f t="shared" si="273"/>
        <v>0</v>
      </c>
      <c r="H2337" s="1155">
        <f t="shared" ca="1" si="271"/>
        <v>0</v>
      </c>
      <c r="I2337" s="311">
        <f t="shared" si="272"/>
        <v>1.1000000000000001</v>
      </c>
      <c r="J2337" s="1151"/>
      <c r="AL2337"/>
      <c r="AM2337"/>
      <c r="AN2337"/>
      <c r="AO2337"/>
      <c r="AP2337"/>
      <c r="AQ2337" s="333"/>
      <c r="AR2337"/>
      <c r="AS2337"/>
      <c r="AT2337"/>
      <c r="AU2337"/>
    </row>
    <row r="2338" spans="1:47" ht="12.75" customHeight="1" x14ac:dyDescent="0.35">
      <c r="A2338" s="311">
        <f>FrontPage!$N$2</f>
        <v>1</v>
      </c>
      <c r="B2338" s="311" t="str">
        <f t="shared" si="274"/>
        <v>RO3581.2</v>
      </c>
      <c r="C2338" s="311">
        <f t="shared" si="275"/>
        <v>202526</v>
      </c>
      <c r="D2338" s="1148" t="s">
        <v>6</v>
      </c>
      <c r="E2338" s="311">
        <v>58</v>
      </c>
      <c r="F2338" s="311" t="s">
        <v>548</v>
      </c>
      <c r="G2338" s="311">
        <f t="shared" si="273"/>
        <v>0</v>
      </c>
      <c r="H2338" s="1155">
        <f t="shared" ca="1" si="271"/>
        <v>0</v>
      </c>
      <c r="I2338" s="311">
        <f t="shared" si="272"/>
        <v>1.2</v>
      </c>
      <c r="J2338" s="1151"/>
      <c r="AL2338"/>
      <c r="AM2338"/>
      <c r="AN2338"/>
      <c r="AO2338"/>
      <c r="AP2338"/>
      <c r="AQ2338" s="333"/>
      <c r="AR2338"/>
      <c r="AS2338"/>
      <c r="AT2338"/>
      <c r="AU2338"/>
    </row>
    <row r="2339" spans="1:47" ht="12.75" customHeight="1" x14ac:dyDescent="0.35">
      <c r="A2339" s="311">
        <f>FrontPage!$N$2</f>
        <v>1</v>
      </c>
      <c r="B2339" s="311" t="str">
        <f t="shared" si="274"/>
        <v>RO3582</v>
      </c>
      <c r="C2339" s="311">
        <f t="shared" si="275"/>
        <v>202526</v>
      </c>
      <c r="D2339" s="1148" t="s">
        <v>6</v>
      </c>
      <c r="E2339" s="311">
        <v>58</v>
      </c>
      <c r="F2339" s="311" t="s">
        <v>546</v>
      </c>
      <c r="G2339" s="311">
        <f t="shared" si="273"/>
        <v>0</v>
      </c>
      <c r="H2339" s="1155">
        <f t="shared" ca="1" si="271"/>
        <v>0</v>
      </c>
      <c r="I2339" s="311">
        <f t="shared" si="272"/>
        <v>2</v>
      </c>
      <c r="J2339" s="1151"/>
      <c r="AL2339"/>
      <c r="AM2339"/>
      <c r="AN2339"/>
      <c r="AO2339"/>
      <c r="AP2339"/>
      <c r="AQ2339" s="333"/>
      <c r="AR2339"/>
      <c r="AS2339"/>
      <c r="AT2339"/>
      <c r="AU2339"/>
    </row>
    <row r="2340" spans="1:47" ht="12.75" customHeight="1" x14ac:dyDescent="0.35">
      <c r="A2340" s="311">
        <f>FrontPage!$N$2</f>
        <v>1</v>
      </c>
      <c r="B2340" s="311" t="str">
        <f t="shared" si="274"/>
        <v>RO3583</v>
      </c>
      <c r="C2340" s="311">
        <f t="shared" si="275"/>
        <v>202526</v>
      </c>
      <c r="D2340" s="1148" t="s">
        <v>6</v>
      </c>
      <c r="E2340" s="311">
        <v>58</v>
      </c>
      <c r="F2340" s="311" t="s">
        <v>549</v>
      </c>
      <c r="G2340" s="311">
        <f t="shared" si="273"/>
        <v>0</v>
      </c>
      <c r="H2340" s="1155">
        <f t="shared" ca="1" si="271"/>
        <v>0</v>
      </c>
      <c r="I2340" s="311">
        <f t="shared" si="272"/>
        <v>3</v>
      </c>
      <c r="J2340" s="1151"/>
      <c r="AL2340"/>
      <c r="AM2340"/>
      <c r="AN2340"/>
      <c r="AO2340"/>
      <c r="AP2340"/>
      <c r="AQ2340" s="333"/>
      <c r="AR2340"/>
      <c r="AS2340"/>
      <c r="AT2340"/>
      <c r="AU2340"/>
    </row>
    <row r="2341" spans="1:47" ht="12.75" customHeight="1" x14ac:dyDescent="0.35">
      <c r="A2341" s="311">
        <f>FrontPage!$N$2</f>
        <v>1</v>
      </c>
      <c r="B2341" s="311" t="str">
        <f t="shared" si="274"/>
        <v>RO3585</v>
      </c>
      <c r="C2341" s="311">
        <f t="shared" si="275"/>
        <v>202526</v>
      </c>
      <c r="D2341" s="1148" t="s">
        <v>6</v>
      </c>
      <c r="E2341" s="311">
        <v>58</v>
      </c>
      <c r="F2341" s="311" t="s">
        <v>551</v>
      </c>
      <c r="G2341" s="311">
        <f t="shared" si="273"/>
        <v>0</v>
      </c>
      <c r="H2341" s="1155">
        <f t="shared" ca="1" si="271"/>
        <v>0</v>
      </c>
      <c r="I2341" s="311">
        <f t="shared" si="272"/>
        <v>5</v>
      </c>
      <c r="J2341" s="1151"/>
      <c r="AL2341"/>
      <c r="AM2341"/>
      <c r="AN2341"/>
      <c r="AO2341"/>
      <c r="AP2341"/>
      <c r="AQ2341" s="333"/>
      <c r="AR2341"/>
      <c r="AS2341"/>
      <c r="AT2341"/>
      <c r="AU2341"/>
    </row>
    <row r="2342" spans="1:47" ht="12.75" customHeight="1" x14ac:dyDescent="0.35">
      <c r="A2342" s="311">
        <f>FrontPage!$N$2</f>
        <v>1</v>
      </c>
      <c r="B2342" s="311" t="str">
        <f t="shared" si="274"/>
        <v>RO3586.1</v>
      </c>
      <c r="C2342" s="311">
        <f t="shared" si="275"/>
        <v>202526</v>
      </c>
      <c r="D2342" s="1148" t="s">
        <v>6</v>
      </c>
      <c r="E2342" s="311">
        <v>58</v>
      </c>
      <c r="F2342" s="311" t="s">
        <v>552</v>
      </c>
      <c r="G2342" s="311">
        <f t="shared" si="273"/>
        <v>0</v>
      </c>
      <c r="H2342" s="1155">
        <f t="shared" ca="1" si="271"/>
        <v>0</v>
      </c>
      <c r="I2342" s="311">
        <f t="shared" si="272"/>
        <v>6.1</v>
      </c>
      <c r="J2342" s="1151"/>
      <c r="AL2342"/>
      <c r="AM2342"/>
      <c r="AN2342"/>
      <c r="AO2342"/>
      <c r="AP2342"/>
      <c r="AQ2342" s="333"/>
      <c r="AR2342"/>
      <c r="AS2342"/>
      <c r="AT2342"/>
      <c r="AU2342"/>
    </row>
    <row r="2343" spans="1:47" ht="12.75" customHeight="1" x14ac:dyDescent="0.35">
      <c r="A2343" s="311">
        <f>FrontPage!$N$2</f>
        <v>1</v>
      </c>
      <c r="B2343" s="311" t="str">
        <f t="shared" si="274"/>
        <v>RO3586.2</v>
      </c>
      <c r="C2343" s="311">
        <f t="shared" si="275"/>
        <v>202526</v>
      </c>
      <c r="D2343" s="1148" t="s">
        <v>6</v>
      </c>
      <c r="E2343" s="311">
        <v>58</v>
      </c>
      <c r="F2343" s="311" t="s">
        <v>553</v>
      </c>
      <c r="G2343" s="311">
        <f t="shared" si="273"/>
        <v>0</v>
      </c>
      <c r="H2343" s="1155">
        <f t="shared" ca="1" si="271"/>
        <v>0</v>
      </c>
      <c r="I2343" s="311">
        <f t="shared" si="272"/>
        <v>6.2</v>
      </c>
      <c r="J2343" s="1151"/>
      <c r="AL2343"/>
      <c r="AM2343"/>
      <c r="AN2343"/>
      <c r="AO2343"/>
      <c r="AP2343"/>
      <c r="AQ2343" s="333"/>
      <c r="AR2343"/>
      <c r="AS2343"/>
      <c r="AT2343"/>
      <c r="AU2343"/>
    </row>
    <row r="2344" spans="1:47" ht="12.75" customHeight="1" x14ac:dyDescent="0.35">
      <c r="A2344" s="311">
        <f>FrontPage!$N$2</f>
        <v>1</v>
      </c>
      <c r="B2344" s="311" t="str">
        <f t="shared" si="274"/>
        <v>RO3587</v>
      </c>
      <c r="C2344" s="311">
        <f t="shared" si="275"/>
        <v>202526</v>
      </c>
      <c r="D2344" s="1148" t="s">
        <v>6</v>
      </c>
      <c r="E2344" s="311">
        <v>58</v>
      </c>
      <c r="F2344" s="311" t="s">
        <v>554</v>
      </c>
      <c r="G2344" s="311">
        <f t="shared" si="273"/>
        <v>0</v>
      </c>
      <c r="H2344" s="1155">
        <f t="shared" ca="1" si="271"/>
        <v>0</v>
      </c>
      <c r="I2344" s="311">
        <f t="shared" si="272"/>
        <v>7</v>
      </c>
      <c r="J2344" s="1151"/>
      <c r="AL2344"/>
      <c r="AM2344"/>
      <c r="AN2344"/>
      <c r="AO2344"/>
      <c r="AP2344"/>
      <c r="AQ2344" s="333"/>
      <c r="AR2344"/>
      <c r="AS2344"/>
      <c r="AT2344"/>
      <c r="AU2344"/>
    </row>
    <row r="2345" spans="1:47" ht="12.75" customHeight="1" x14ac:dyDescent="0.35">
      <c r="A2345" s="311">
        <f>FrontPage!$N$2</f>
        <v>1</v>
      </c>
      <c r="B2345" s="311" t="str">
        <f t="shared" si="274"/>
        <v>RO3588</v>
      </c>
      <c r="C2345" s="311">
        <f t="shared" si="275"/>
        <v>202526</v>
      </c>
      <c r="D2345" s="1148" t="s">
        <v>6</v>
      </c>
      <c r="E2345" s="311">
        <v>58</v>
      </c>
      <c r="F2345" s="311" t="s">
        <v>555</v>
      </c>
      <c r="G2345" s="311">
        <f t="shared" si="273"/>
        <v>0</v>
      </c>
      <c r="H2345" s="1155">
        <f t="shared" ca="1" si="271"/>
        <v>0</v>
      </c>
      <c r="I2345" s="311">
        <f t="shared" si="272"/>
        <v>8</v>
      </c>
      <c r="J2345" s="1151"/>
      <c r="AL2345"/>
      <c r="AM2345"/>
      <c r="AN2345"/>
      <c r="AO2345"/>
      <c r="AP2345"/>
      <c r="AQ2345" s="333"/>
      <c r="AR2345"/>
      <c r="AS2345"/>
      <c r="AT2345"/>
      <c r="AU2345"/>
    </row>
    <row r="2346" spans="1:47" ht="12.75" customHeight="1" x14ac:dyDescent="0.35">
      <c r="A2346" s="311">
        <f>FrontPage!$N$2</f>
        <v>1</v>
      </c>
      <c r="B2346" s="311" t="str">
        <f t="shared" si="274"/>
        <v>RO35810</v>
      </c>
      <c r="C2346" s="311">
        <f t="shared" si="275"/>
        <v>202526</v>
      </c>
      <c r="D2346" s="1148" t="s">
        <v>6</v>
      </c>
      <c r="E2346" s="311">
        <v>58</v>
      </c>
      <c r="F2346" s="311" t="s">
        <v>557</v>
      </c>
      <c r="G2346" s="311">
        <f t="shared" si="273"/>
        <v>0</v>
      </c>
      <c r="H2346" s="1155">
        <f t="shared" ca="1" si="271"/>
        <v>0</v>
      </c>
      <c r="I2346" s="311">
        <f t="shared" si="272"/>
        <v>10</v>
      </c>
      <c r="J2346" s="1151"/>
      <c r="AL2346"/>
      <c r="AM2346"/>
      <c r="AN2346"/>
      <c r="AO2346"/>
      <c r="AP2346"/>
      <c r="AQ2346" s="333"/>
      <c r="AR2346"/>
      <c r="AS2346"/>
      <c r="AT2346"/>
      <c r="AU2346"/>
    </row>
    <row r="2347" spans="1:47" ht="12.75" customHeight="1" x14ac:dyDescent="0.35">
      <c r="A2347" s="311">
        <f>FrontPage!$N$2</f>
        <v>1</v>
      </c>
      <c r="B2347" s="311" t="str">
        <f t="shared" si="274"/>
        <v>RO35811</v>
      </c>
      <c r="C2347" s="311">
        <f t="shared" si="275"/>
        <v>202526</v>
      </c>
      <c r="D2347" s="1148" t="s">
        <v>6</v>
      </c>
      <c r="E2347" s="311">
        <v>58</v>
      </c>
      <c r="F2347" s="311" t="s">
        <v>558</v>
      </c>
      <c r="G2347" s="311">
        <f t="shared" si="273"/>
        <v>0</v>
      </c>
      <c r="H2347" s="1155">
        <f t="shared" ca="1" si="271"/>
        <v>0</v>
      </c>
      <c r="I2347" s="311">
        <f t="shared" si="272"/>
        <v>11</v>
      </c>
      <c r="J2347" s="1151"/>
      <c r="AL2347"/>
      <c r="AM2347"/>
      <c r="AN2347"/>
      <c r="AO2347"/>
      <c r="AP2347"/>
      <c r="AQ2347" s="333"/>
      <c r="AR2347"/>
      <c r="AS2347"/>
      <c r="AT2347"/>
      <c r="AU2347"/>
    </row>
    <row r="2348" spans="1:47" ht="12.75" customHeight="1" x14ac:dyDescent="0.35">
      <c r="A2348" s="311">
        <f>FrontPage!$N$2</f>
        <v>1</v>
      </c>
      <c r="B2348" s="311" t="str">
        <f t="shared" si="274"/>
        <v>RO3591.1</v>
      </c>
      <c r="C2348" s="311">
        <f t="shared" si="275"/>
        <v>202526</v>
      </c>
      <c r="D2348" s="1148" t="s">
        <v>6</v>
      </c>
      <c r="E2348" s="311">
        <v>59</v>
      </c>
      <c r="F2348" s="311" t="s">
        <v>547</v>
      </c>
      <c r="G2348" s="311">
        <f t="shared" si="273"/>
        <v>0</v>
      </c>
      <c r="H2348" s="1155">
        <f t="shared" ca="1" si="271"/>
        <v>0</v>
      </c>
      <c r="I2348" s="311">
        <f t="shared" si="272"/>
        <v>1.1000000000000001</v>
      </c>
      <c r="J2348" s="1151"/>
      <c r="AL2348"/>
      <c r="AM2348"/>
      <c r="AN2348"/>
      <c r="AO2348"/>
      <c r="AP2348"/>
      <c r="AQ2348" s="333"/>
      <c r="AR2348"/>
      <c r="AS2348"/>
      <c r="AT2348"/>
      <c r="AU2348"/>
    </row>
    <row r="2349" spans="1:47" ht="12.75" customHeight="1" x14ac:dyDescent="0.35">
      <c r="A2349" s="311">
        <f>FrontPage!$N$2</f>
        <v>1</v>
      </c>
      <c r="B2349" s="311" t="str">
        <f t="shared" si="274"/>
        <v>RO3591.2</v>
      </c>
      <c r="C2349" s="311">
        <f t="shared" si="275"/>
        <v>202526</v>
      </c>
      <c r="D2349" s="1148" t="s">
        <v>6</v>
      </c>
      <c r="E2349" s="311">
        <v>59</v>
      </c>
      <c r="F2349" s="311" t="s">
        <v>548</v>
      </c>
      <c r="G2349" s="311">
        <f t="shared" si="273"/>
        <v>0</v>
      </c>
      <c r="H2349" s="1155">
        <f t="shared" ref="H2349:H2412" ca="1" si="276">IF(UANumber = 0,0,IF(VLOOKUP(E2349,INDIRECT("_"&amp;D2349),MATCH(F2349,INDIRECT("_"&amp;D2349&amp;$I$2),0),FALSE)="",0,VLOOKUP(E2349,INDIRECT("_"&amp;D2349),MATCH(F2349,INDIRECT("_"&amp;D2349&amp;$I$2),0),FALSE)))</f>
        <v>0</v>
      </c>
      <c r="I2349" s="311">
        <f t="shared" si="272"/>
        <v>1.2</v>
      </c>
      <c r="J2349" s="1151"/>
      <c r="AL2349"/>
      <c r="AM2349"/>
      <c r="AN2349"/>
      <c r="AO2349"/>
      <c r="AP2349"/>
      <c r="AQ2349" s="333"/>
      <c r="AR2349"/>
      <c r="AS2349"/>
      <c r="AT2349"/>
      <c r="AU2349"/>
    </row>
    <row r="2350" spans="1:47" ht="12.75" customHeight="1" x14ac:dyDescent="0.35">
      <c r="A2350" s="311">
        <f>FrontPage!$N$2</f>
        <v>1</v>
      </c>
      <c r="B2350" s="311" t="str">
        <f t="shared" si="274"/>
        <v>RO3592</v>
      </c>
      <c r="C2350" s="311">
        <f t="shared" si="275"/>
        <v>202526</v>
      </c>
      <c r="D2350" s="1148" t="s">
        <v>6</v>
      </c>
      <c r="E2350" s="311">
        <v>59</v>
      </c>
      <c r="F2350" s="311" t="s">
        <v>546</v>
      </c>
      <c r="G2350" s="311">
        <f t="shared" si="273"/>
        <v>0</v>
      </c>
      <c r="H2350" s="1155">
        <f t="shared" ca="1" si="276"/>
        <v>0</v>
      </c>
      <c r="I2350" s="311">
        <f t="shared" si="272"/>
        <v>2</v>
      </c>
      <c r="J2350" s="1151"/>
      <c r="AL2350"/>
      <c r="AM2350"/>
      <c r="AN2350"/>
      <c r="AO2350"/>
      <c r="AP2350"/>
      <c r="AQ2350" s="333"/>
      <c r="AR2350"/>
      <c r="AS2350"/>
      <c r="AT2350"/>
      <c r="AU2350"/>
    </row>
    <row r="2351" spans="1:47" ht="12.75" customHeight="1" x14ac:dyDescent="0.35">
      <c r="A2351" s="311">
        <f>FrontPage!$N$2</f>
        <v>1</v>
      </c>
      <c r="B2351" s="311" t="str">
        <f t="shared" si="274"/>
        <v>RO3593</v>
      </c>
      <c r="C2351" s="311">
        <f t="shared" si="275"/>
        <v>202526</v>
      </c>
      <c r="D2351" s="1148" t="s">
        <v>6</v>
      </c>
      <c r="E2351" s="311">
        <v>59</v>
      </c>
      <c r="F2351" s="311" t="s">
        <v>549</v>
      </c>
      <c r="G2351" s="311">
        <f t="shared" si="273"/>
        <v>0</v>
      </c>
      <c r="H2351" s="1155">
        <f t="shared" ca="1" si="276"/>
        <v>0</v>
      </c>
      <c r="I2351" s="311">
        <f t="shared" si="272"/>
        <v>3</v>
      </c>
      <c r="J2351" s="1151"/>
      <c r="AL2351"/>
      <c r="AM2351"/>
      <c r="AN2351"/>
      <c r="AO2351"/>
      <c r="AP2351"/>
      <c r="AQ2351" s="333"/>
      <c r="AR2351"/>
      <c r="AS2351"/>
      <c r="AT2351"/>
      <c r="AU2351"/>
    </row>
    <row r="2352" spans="1:47" ht="12.75" customHeight="1" x14ac:dyDescent="0.35">
      <c r="A2352" s="311">
        <f>FrontPage!$N$2</f>
        <v>1</v>
      </c>
      <c r="B2352" s="311" t="str">
        <f t="shared" si="274"/>
        <v>RO3595</v>
      </c>
      <c r="C2352" s="311">
        <f t="shared" si="275"/>
        <v>202526</v>
      </c>
      <c r="D2352" s="1148" t="s">
        <v>6</v>
      </c>
      <c r="E2352" s="311">
        <v>59</v>
      </c>
      <c r="F2352" s="311" t="s">
        <v>551</v>
      </c>
      <c r="G2352" s="311">
        <f t="shared" si="273"/>
        <v>0</v>
      </c>
      <c r="H2352" s="1155">
        <f t="shared" ca="1" si="276"/>
        <v>0</v>
      </c>
      <c r="I2352" s="311">
        <f t="shared" si="272"/>
        <v>5</v>
      </c>
      <c r="J2352" s="1151"/>
      <c r="AL2352"/>
      <c r="AM2352"/>
      <c r="AN2352"/>
      <c r="AO2352"/>
      <c r="AP2352"/>
      <c r="AQ2352" s="333"/>
      <c r="AR2352"/>
      <c r="AS2352"/>
      <c r="AT2352"/>
      <c r="AU2352"/>
    </row>
    <row r="2353" spans="1:47" ht="12.75" customHeight="1" x14ac:dyDescent="0.35">
      <c r="A2353" s="311">
        <f>FrontPage!$N$2</f>
        <v>1</v>
      </c>
      <c r="B2353" s="311" t="str">
        <f t="shared" si="274"/>
        <v>RO3596.1</v>
      </c>
      <c r="C2353" s="311">
        <f t="shared" si="275"/>
        <v>202526</v>
      </c>
      <c r="D2353" s="1148" t="s">
        <v>6</v>
      </c>
      <c r="E2353" s="311">
        <v>59</v>
      </c>
      <c r="F2353" s="311" t="s">
        <v>552</v>
      </c>
      <c r="G2353" s="311">
        <f t="shared" si="273"/>
        <v>0</v>
      </c>
      <c r="H2353" s="1155">
        <f t="shared" ca="1" si="276"/>
        <v>0</v>
      </c>
      <c r="I2353" s="311">
        <f t="shared" si="272"/>
        <v>6.1</v>
      </c>
      <c r="J2353" s="1151"/>
      <c r="AL2353"/>
      <c r="AM2353"/>
      <c r="AN2353"/>
      <c r="AO2353"/>
      <c r="AP2353"/>
      <c r="AQ2353" s="333"/>
      <c r="AR2353"/>
      <c r="AS2353"/>
      <c r="AT2353"/>
      <c r="AU2353"/>
    </row>
    <row r="2354" spans="1:47" ht="12.75" customHeight="1" x14ac:dyDescent="0.35">
      <c r="A2354" s="311">
        <f>FrontPage!$N$2</f>
        <v>1</v>
      </c>
      <c r="B2354" s="311" t="str">
        <f t="shared" si="274"/>
        <v>RO3596.2</v>
      </c>
      <c r="C2354" s="311">
        <f t="shared" si="275"/>
        <v>202526</v>
      </c>
      <c r="D2354" s="1148" t="s">
        <v>6</v>
      </c>
      <c r="E2354" s="311">
        <v>59</v>
      </c>
      <c r="F2354" s="311" t="s">
        <v>553</v>
      </c>
      <c r="G2354" s="311">
        <f t="shared" si="273"/>
        <v>0</v>
      </c>
      <c r="H2354" s="1155">
        <f t="shared" ca="1" si="276"/>
        <v>0</v>
      </c>
      <c r="I2354" s="311">
        <f t="shared" si="272"/>
        <v>6.2</v>
      </c>
      <c r="J2354" s="1151"/>
      <c r="AL2354"/>
      <c r="AM2354"/>
      <c r="AN2354"/>
      <c r="AO2354"/>
      <c r="AP2354"/>
      <c r="AQ2354" s="333"/>
      <c r="AR2354"/>
      <c r="AS2354"/>
      <c r="AT2354"/>
      <c r="AU2354"/>
    </row>
    <row r="2355" spans="1:47" ht="12.75" customHeight="1" x14ac:dyDescent="0.35">
      <c r="A2355" s="311">
        <f>FrontPage!$N$2</f>
        <v>1</v>
      </c>
      <c r="B2355" s="311" t="str">
        <f t="shared" si="274"/>
        <v>RO3597</v>
      </c>
      <c r="C2355" s="311">
        <f t="shared" si="275"/>
        <v>202526</v>
      </c>
      <c r="D2355" s="1148" t="s">
        <v>6</v>
      </c>
      <c r="E2355" s="311">
        <v>59</v>
      </c>
      <c r="F2355" s="311" t="s">
        <v>554</v>
      </c>
      <c r="G2355" s="311">
        <f t="shared" si="273"/>
        <v>0</v>
      </c>
      <c r="H2355" s="1155">
        <f t="shared" ca="1" si="276"/>
        <v>0</v>
      </c>
      <c r="I2355" s="311">
        <f t="shared" si="272"/>
        <v>7</v>
      </c>
      <c r="J2355" s="1151"/>
      <c r="AL2355"/>
      <c r="AM2355"/>
      <c r="AN2355"/>
      <c r="AO2355"/>
      <c r="AP2355"/>
      <c r="AQ2355" s="333"/>
      <c r="AR2355"/>
      <c r="AS2355"/>
      <c r="AT2355"/>
      <c r="AU2355"/>
    </row>
    <row r="2356" spans="1:47" ht="12.75" customHeight="1" x14ac:dyDescent="0.35">
      <c r="A2356" s="311">
        <f>FrontPage!$N$2</f>
        <v>1</v>
      </c>
      <c r="B2356" s="311" t="str">
        <f t="shared" si="274"/>
        <v>RO3598</v>
      </c>
      <c r="C2356" s="311">
        <f t="shared" si="275"/>
        <v>202526</v>
      </c>
      <c r="D2356" s="1148" t="s">
        <v>6</v>
      </c>
      <c r="E2356" s="311">
        <v>59</v>
      </c>
      <c r="F2356" s="311" t="s">
        <v>555</v>
      </c>
      <c r="G2356" s="311">
        <f t="shared" si="273"/>
        <v>0</v>
      </c>
      <c r="H2356" s="1155">
        <f t="shared" ca="1" si="276"/>
        <v>0</v>
      </c>
      <c r="I2356" s="311">
        <f t="shared" si="272"/>
        <v>8</v>
      </c>
      <c r="J2356" s="1151"/>
      <c r="AL2356"/>
      <c r="AM2356"/>
      <c r="AN2356"/>
      <c r="AO2356"/>
      <c r="AP2356"/>
      <c r="AQ2356" s="333"/>
      <c r="AR2356"/>
      <c r="AS2356"/>
      <c r="AT2356"/>
      <c r="AU2356"/>
    </row>
    <row r="2357" spans="1:47" ht="12.75" customHeight="1" x14ac:dyDescent="0.35">
      <c r="A2357" s="311">
        <f>FrontPage!$N$2</f>
        <v>1</v>
      </c>
      <c r="B2357" s="311" t="str">
        <f t="shared" si="274"/>
        <v>RO35910</v>
      </c>
      <c r="C2357" s="311">
        <f t="shared" si="275"/>
        <v>202526</v>
      </c>
      <c r="D2357" s="1148" t="s">
        <v>6</v>
      </c>
      <c r="E2357" s="311">
        <v>59</v>
      </c>
      <c r="F2357" s="311" t="s">
        <v>557</v>
      </c>
      <c r="G2357" s="311">
        <f t="shared" si="273"/>
        <v>0</v>
      </c>
      <c r="H2357" s="1155">
        <f t="shared" ca="1" si="276"/>
        <v>0</v>
      </c>
      <c r="I2357" s="311">
        <f t="shared" si="272"/>
        <v>10</v>
      </c>
      <c r="J2357" s="1151"/>
      <c r="AL2357"/>
      <c r="AM2357"/>
      <c r="AN2357"/>
      <c r="AO2357"/>
      <c r="AP2357"/>
      <c r="AQ2357" s="333"/>
      <c r="AR2357"/>
      <c r="AS2357"/>
      <c r="AT2357"/>
      <c r="AU2357"/>
    </row>
    <row r="2358" spans="1:47" ht="12.75" customHeight="1" x14ac:dyDescent="0.35">
      <c r="A2358" s="311">
        <f>FrontPage!$N$2</f>
        <v>1</v>
      </c>
      <c r="B2358" s="311" t="str">
        <f t="shared" si="274"/>
        <v>RO35911</v>
      </c>
      <c r="C2358" s="311">
        <f t="shared" si="275"/>
        <v>202526</v>
      </c>
      <c r="D2358" s="1148" t="s">
        <v>6</v>
      </c>
      <c r="E2358" s="311">
        <v>59</v>
      </c>
      <c r="F2358" s="311" t="s">
        <v>558</v>
      </c>
      <c r="G2358" s="311">
        <f t="shared" si="273"/>
        <v>0</v>
      </c>
      <c r="H2358" s="1155">
        <f t="shared" ca="1" si="276"/>
        <v>0</v>
      </c>
      <c r="I2358" s="311">
        <f t="shared" si="272"/>
        <v>11</v>
      </c>
      <c r="J2358" s="1151"/>
      <c r="AL2358"/>
      <c r="AM2358"/>
      <c r="AN2358"/>
      <c r="AO2358"/>
      <c r="AP2358"/>
      <c r="AQ2358" s="333"/>
      <c r="AR2358"/>
      <c r="AS2358"/>
      <c r="AT2358"/>
      <c r="AU2358"/>
    </row>
    <row r="2359" spans="1:47" ht="12.75" customHeight="1" x14ac:dyDescent="0.35">
      <c r="A2359" s="311">
        <f>FrontPage!$N$2</f>
        <v>1</v>
      </c>
      <c r="B2359" s="311" t="str">
        <f t="shared" si="274"/>
        <v>RO3601.1</v>
      </c>
      <c r="C2359" s="311">
        <f t="shared" si="275"/>
        <v>202526</v>
      </c>
      <c r="D2359" s="1148" t="s">
        <v>6</v>
      </c>
      <c r="E2359" s="311">
        <v>60</v>
      </c>
      <c r="F2359" s="311" t="s">
        <v>547</v>
      </c>
      <c r="G2359" s="311">
        <f t="shared" si="273"/>
        <v>0</v>
      </c>
      <c r="H2359" s="1155">
        <f t="shared" ca="1" si="276"/>
        <v>0</v>
      </c>
      <c r="I2359" s="311">
        <f t="shared" si="272"/>
        <v>1.1000000000000001</v>
      </c>
      <c r="J2359" s="1151"/>
      <c r="AL2359"/>
      <c r="AM2359"/>
      <c r="AN2359"/>
      <c r="AO2359"/>
      <c r="AP2359"/>
      <c r="AQ2359" s="333"/>
      <c r="AR2359"/>
      <c r="AS2359"/>
      <c r="AT2359"/>
      <c r="AU2359"/>
    </row>
    <row r="2360" spans="1:47" ht="12.75" customHeight="1" x14ac:dyDescent="0.35">
      <c r="A2360" s="311">
        <f>FrontPage!$N$2</f>
        <v>1</v>
      </c>
      <c r="B2360" s="311" t="str">
        <f t="shared" si="274"/>
        <v>RO3601.2</v>
      </c>
      <c r="C2360" s="311">
        <f t="shared" si="275"/>
        <v>202526</v>
      </c>
      <c r="D2360" s="1148" t="s">
        <v>6</v>
      </c>
      <c r="E2360" s="311">
        <v>60</v>
      </c>
      <c r="F2360" s="311" t="s">
        <v>548</v>
      </c>
      <c r="G2360" s="311">
        <f t="shared" si="273"/>
        <v>0</v>
      </c>
      <c r="H2360" s="1155">
        <f t="shared" ca="1" si="276"/>
        <v>0</v>
      </c>
      <c r="I2360" s="311">
        <f t="shared" si="272"/>
        <v>1.2</v>
      </c>
      <c r="J2360" s="1151"/>
      <c r="AL2360"/>
      <c r="AM2360"/>
      <c r="AN2360"/>
      <c r="AO2360"/>
      <c r="AP2360"/>
      <c r="AQ2360" s="333"/>
      <c r="AR2360"/>
      <c r="AS2360"/>
      <c r="AT2360"/>
      <c r="AU2360"/>
    </row>
    <row r="2361" spans="1:47" ht="12.75" customHeight="1" x14ac:dyDescent="0.35">
      <c r="A2361" s="311">
        <f>FrontPage!$N$2</f>
        <v>1</v>
      </c>
      <c r="B2361" s="311" t="str">
        <f t="shared" si="274"/>
        <v>RO3602</v>
      </c>
      <c r="C2361" s="311">
        <f t="shared" si="275"/>
        <v>202526</v>
      </c>
      <c r="D2361" s="1148" t="s">
        <v>6</v>
      </c>
      <c r="E2361" s="311">
        <v>60</v>
      </c>
      <c r="F2361" s="311" t="s">
        <v>546</v>
      </c>
      <c r="G2361" s="311">
        <f t="shared" si="273"/>
        <v>0</v>
      </c>
      <c r="H2361" s="1155">
        <f t="shared" ca="1" si="276"/>
        <v>0</v>
      </c>
      <c r="I2361" s="311">
        <f t="shared" si="272"/>
        <v>2</v>
      </c>
      <c r="J2361" s="1151"/>
      <c r="AL2361"/>
      <c r="AM2361"/>
      <c r="AN2361"/>
      <c r="AO2361"/>
      <c r="AP2361"/>
      <c r="AQ2361" s="333"/>
      <c r="AR2361"/>
      <c r="AS2361"/>
      <c r="AT2361"/>
      <c r="AU2361"/>
    </row>
    <row r="2362" spans="1:47" ht="12.75" customHeight="1" x14ac:dyDescent="0.35">
      <c r="A2362" s="311">
        <f>FrontPage!$N$2</f>
        <v>1</v>
      </c>
      <c r="B2362" s="311" t="str">
        <f t="shared" si="274"/>
        <v>RO3603</v>
      </c>
      <c r="C2362" s="311">
        <f t="shared" si="275"/>
        <v>202526</v>
      </c>
      <c r="D2362" s="1148" t="s">
        <v>6</v>
      </c>
      <c r="E2362" s="311">
        <v>60</v>
      </c>
      <c r="F2362" s="311" t="s">
        <v>549</v>
      </c>
      <c r="G2362" s="311">
        <f t="shared" si="273"/>
        <v>0</v>
      </c>
      <c r="H2362" s="1155">
        <f t="shared" ca="1" si="276"/>
        <v>0</v>
      </c>
      <c r="I2362" s="311">
        <f t="shared" si="272"/>
        <v>3</v>
      </c>
      <c r="J2362" s="1151"/>
      <c r="AL2362"/>
      <c r="AM2362"/>
      <c r="AN2362"/>
      <c r="AO2362"/>
      <c r="AP2362"/>
      <c r="AQ2362" s="333"/>
      <c r="AR2362"/>
      <c r="AS2362"/>
      <c r="AT2362"/>
      <c r="AU2362"/>
    </row>
    <row r="2363" spans="1:47" ht="12.75" customHeight="1" x14ac:dyDescent="0.35">
      <c r="A2363" s="311">
        <f>FrontPage!$N$2</f>
        <v>1</v>
      </c>
      <c r="B2363" s="311" t="str">
        <f t="shared" si="274"/>
        <v>RO3605</v>
      </c>
      <c r="C2363" s="311">
        <f t="shared" si="275"/>
        <v>202526</v>
      </c>
      <c r="D2363" s="1148" t="s">
        <v>6</v>
      </c>
      <c r="E2363" s="311">
        <v>60</v>
      </c>
      <c r="F2363" s="311" t="s">
        <v>551</v>
      </c>
      <c r="G2363" s="311">
        <f t="shared" si="273"/>
        <v>0</v>
      </c>
      <c r="H2363" s="1155">
        <f t="shared" ca="1" si="276"/>
        <v>0</v>
      </c>
      <c r="I2363" s="311">
        <f t="shared" si="272"/>
        <v>5</v>
      </c>
      <c r="J2363" s="1151"/>
      <c r="AL2363"/>
      <c r="AM2363"/>
      <c r="AN2363"/>
      <c r="AO2363"/>
      <c r="AP2363"/>
      <c r="AQ2363" s="333"/>
      <c r="AR2363"/>
      <c r="AS2363"/>
      <c r="AT2363"/>
      <c r="AU2363"/>
    </row>
    <row r="2364" spans="1:47" ht="12.75" customHeight="1" x14ac:dyDescent="0.35">
      <c r="A2364" s="311">
        <f>FrontPage!$N$2</f>
        <v>1</v>
      </c>
      <c r="B2364" s="311" t="str">
        <f t="shared" si="274"/>
        <v>RO3606.1</v>
      </c>
      <c r="C2364" s="311">
        <f t="shared" si="275"/>
        <v>202526</v>
      </c>
      <c r="D2364" s="1148" t="s">
        <v>6</v>
      </c>
      <c r="E2364" s="311">
        <v>60</v>
      </c>
      <c r="F2364" s="311" t="s">
        <v>552</v>
      </c>
      <c r="G2364" s="311">
        <f t="shared" si="273"/>
        <v>0</v>
      </c>
      <c r="H2364" s="1155">
        <f t="shared" ca="1" si="276"/>
        <v>0</v>
      </c>
      <c r="I2364" s="311">
        <f t="shared" si="272"/>
        <v>6.1</v>
      </c>
      <c r="J2364" s="1151"/>
      <c r="AL2364"/>
      <c r="AM2364"/>
      <c r="AN2364"/>
      <c r="AO2364"/>
      <c r="AP2364"/>
      <c r="AQ2364" s="333"/>
      <c r="AR2364"/>
      <c r="AS2364"/>
      <c r="AT2364"/>
      <c r="AU2364"/>
    </row>
    <row r="2365" spans="1:47" ht="12.75" customHeight="1" x14ac:dyDescent="0.35">
      <c r="A2365" s="311">
        <f>FrontPage!$N$2</f>
        <v>1</v>
      </c>
      <c r="B2365" s="311" t="str">
        <f t="shared" si="274"/>
        <v>RO3606.2</v>
      </c>
      <c r="C2365" s="311">
        <f t="shared" si="275"/>
        <v>202526</v>
      </c>
      <c r="D2365" s="1148" t="s">
        <v>6</v>
      </c>
      <c r="E2365" s="311">
        <v>60</v>
      </c>
      <c r="F2365" s="311" t="s">
        <v>553</v>
      </c>
      <c r="G2365" s="311">
        <f t="shared" si="273"/>
        <v>0</v>
      </c>
      <c r="H2365" s="1155">
        <f t="shared" ca="1" si="276"/>
        <v>0</v>
      </c>
      <c r="I2365" s="311">
        <f t="shared" si="272"/>
        <v>6.2</v>
      </c>
      <c r="J2365" s="1151"/>
      <c r="AL2365"/>
      <c r="AM2365"/>
      <c r="AN2365"/>
      <c r="AO2365"/>
      <c r="AP2365"/>
      <c r="AQ2365" s="333"/>
      <c r="AR2365"/>
      <c r="AS2365"/>
      <c r="AT2365"/>
      <c r="AU2365"/>
    </row>
    <row r="2366" spans="1:47" ht="12.75" customHeight="1" x14ac:dyDescent="0.35">
      <c r="A2366" s="311">
        <f>FrontPage!$N$2</f>
        <v>1</v>
      </c>
      <c r="B2366" s="311" t="str">
        <f t="shared" si="274"/>
        <v>RO3607</v>
      </c>
      <c r="C2366" s="311">
        <f t="shared" si="275"/>
        <v>202526</v>
      </c>
      <c r="D2366" s="1148" t="s">
        <v>6</v>
      </c>
      <c r="E2366" s="311">
        <v>60</v>
      </c>
      <c r="F2366" s="311" t="s">
        <v>554</v>
      </c>
      <c r="G2366" s="311">
        <f t="shared" si="273"/>
        <v>0</v>
      </c>
      <c r="H2366" s="1155">
        <f t="shared" ca="1" si="276"/>
        <v>0</v>
      </c>
      <c r="I2366" s="311">
        <f t="shared" si="272"/>
        <v>7</v>
      </c>
      <c r="J2366" s="1151"/>
      <c r="AL2366"/>
      <c r="AM2366"/>
      <c r="AN2366"/>
      <c r="AO2366"/>
      <c r="AP2366"/>
      <c r="AQ2366" s="333"/>
      <c r="AR2366"/>
      <c r="AS2366"/>
      <c r="AT2366"/>
      <c r="AU2366"/>
    </row>
    <row r="2367" spans="1:47" ht="12.75" customHeight="1" x14ac:dyDescent="0.35">
      <c r="A2367" s="311">
        <f>FrontPage!$N$2</f>
        <v>1</v>
      </c>
      <c r="B2367" s="311" t="str">
        <f t="shared" si="274"/>
        <v>RO3608</v>
      </c>
      <c r="C2367" s="311">
        <f t="shared" si="275"/>
        <v>202526</v>
      </c>
      <c r="D2367" s="1148" t="s">
        <v>6</v>
      </c>
      <c r="E2367" s="311">
        <v>60</v>
      </c>
      <c r="F2367" s="311" t="s">
        <v>555</v>
      </c>
      <c r="G2367" s="311">
        <f t="shared" si="273"/>
        <v>0</v>
      </c>
      <c r="H2367" s="1155">
        <f t="shared" ca="1" si="276"/>
        <v>0</v>
      </c>
      <c r="I2367" s="311">
        <f t="shared" si="272"/>
        <v>8</v>
      </c>
      <c r="J2367" s="1151"/>
      <c r="AL2367"/>
      <c r="AM2367"/>
      <c r="AN2367"/>
      <c r="AO2367"/>
      <c r="AP2367"/>
      <c r="AQ2367" s="333"/>
      <c r="AR2367"/>
      <c r="AS2367"/>
      <c r="AT2367"/>
      <c r="AU2367"/>
    </row>
    <row r="2368" spans="1:47" ht="12.75" customHeight="1" x14ac:dyDescent="0.35">
      <c r="A2368" s="311">
        <f>FrontPage!$N$2</f>
        <v>1</v>
      </c>
      <c r="B2368" s="311" t="str">
        <f t="shared" si="274"/>
        <v>RO36010</v>
      </c>
      <c r="C2368" s="311">
        <f t="shared" si="275"/>
        <v>202526</v>
      </c>
      <c r="D2368" s="1148" t="s">
        <v>6</v>
      </c>
      <c r="E2368" s="311">
        <v>60</v>
      </c>
      <c r="F2368" s="311" t="s">
        <v>557</v>
      </c>
      <c r="G2368" s="311">
        <f t="shared" si="273"/>
        <v>0</v>
      </c>
      <c r="H2368" s="1155">
        <f t="shared" ca="1" si="276"/>
        <v>0</v>
      </c>
      <c r="I2368" s="311">
        <f t="shared" si="272"/>
        <v>10</v>
      </c>
      <c r="J2368" s="1151"/>
      <c r="AL2368"/>
      <c r="AM2368"/>
      <c r="AN2368"/>
      <c r="AO2368"/>
      <c r="AP2368"/>
      <c r="AQ2368" s="333"/>
      <c r="AR2368"/>
      <c r="AS2368"/>
      <c r="AT2368"/>
      <c r="AU2368"/>
    </row>
    <row r="2369" spans="1:47" ht="12.75" customHeight="1" x14ac:dyDescent="0.35">
      <c r="A2369" s="311">
        <f>FrontPage!$N$2</f>
        <v>1</v>
      </c>
      <c r="B2369" s="311" t="str">
        <f t="shared" si="274"/>
        <v>RO36011</v>
      </c>
      <c r="C2369" s="311">
        <f t="shared" si="275"/>
        <v>202526</v>
      </c>
      <c r="D2369" s="1148" t="s">
        <v>6</v>
      </c>
      <c r="E2369" s="311">
        <v>60</v>
      </c>
      <c r="F2369" s="311" t="s">
        <v>558</v>
      </c>
      <c r="G2369" s="311">
        <f t="shared" si="273"/>
        <v>0</v>
      </c>
      <c r="H2369" s="1155">
        <f t="shared" ca="1" si="276"/>
        <v>0</v>
      </c>
      <c r="I2369" s="311">
        <f t="shared" ref="I2369:I2432" si="277">VLOOKUP(F2369,CIndex,2,FALSE)</f>
        <v>11</v>
      </c>
      <c r="J2369" s="1151"/>
      <c r="AL2369"/>
      <c r="AM2369"/>
      <c r="AN2369"/>
      <c r="AO2369"/>
      <c r="AP2369"/>
      <c r="AQ2369" s="333"/>
      <c r="AR2369"/>
      <c r="AS2369"/>
      <c r="AT2369"/>
      <c r="AU2369"/>
    </row>
    <row r="2370" spans="1:47" ht="12.75" customHeight="1" x14ac:dyDescent="0.35">
      <c r="A2370" s="311">
        <f>FrontPage!$N$2</f>
        <v>1</v>
      </c>
      <c r="B2370" s="311" t="str">
        <f t="shared" si="274"/>
        <v>RO3611.2</v>
      </c>
      <c r="C2370" s="311">
        <f t="shared" si="275"/>
        <v>202526</v>
      </c>
      <c r="D2370" s="1148" t="s">
        <v>6</v>
      </c>
      <c r="E2370" s="311">
        <v>61</v>
      </c>
      <c r="F2370" s="311" t="s">
        <v>548</v>
      </c>
      <c r="G2370" s="311">
        <f t="shared" si="273"/>
        <v>0</v>
      </c>
      <c r="H2370" s="1155">
        <f t="shared" ca="1" si="276"/>
        <v>0</v>
      </c>
      <c r="I2370" s="311">
        <f t="shared" si="277"/>
        <v>1.2</v>
      </c>
      <c r="J2370" s="1151"/>
      <c r="AL2370"/>
      <c r="AM2370"/>
      <c r="AN2370"/>
      <c r="AO2370"/>
      <c r="AP2370"/>
      <c r="AQ2370" s="333"/>
      <c r="AR2370"/>
      <c r="AS2370"/>
      <c r="AT2370"/>
      <c r="AU2370"/>
    </row>
    <row r="2371" spans="1:47" ht="12.75" customHeight="1" x14ac:dyDescent="0.35">
      <c r="A2371" s="311">
        <f>FrontPage!$N$2</f>
        <v>1</v>
      </c>
      <c r="B2371" s="311" t="str">
        <f t="shared" si="274"/>
        <v>RO3612</v>
      </c>
      <c r="C2371" s="311">
        <f t="shared" si="275"/>
        <v>202526</v>
      </c>
      <c r="D2371" s="1148" t="s">
        <v>6</v>
      </c>
      <c r="E2371" s="311">
        <v>61</v>
      </c>
      <c r="F2371" s="311" t="s">
        <v>546</v>
      </c>
      <c r="G2371" s="311">
        <f t="shared" si="273"/>
        <v>0</v>
      </c>
      <c r="H2371" s="1155">
        <f t="shared" ca="1" si="276"/>
        <v>0</v>
      </c>
      <c r="I2371" s="311">
        <f t="shared" si="277"/>
        <v>2</v>
      </c>
      <c r="J2371" s="1151"/>
      <c r="AL2371"/>
      <c r="AM2371"/>
      <c r="AN2371"/>
      <c r="AO2371"/>
      <c r="AP2371"/>
      <c r="AQ2371" s="333"/>
      <c r="AR2371"/>
      <c r="AS2371"/>
      <c r="AT2371"/>
      <c r="AU2371"/>
    </row>
    <row r="2372" spans="1:47" ht="12.75" customHeight="1" x14ac:dyDescent="0.35">
      <c r="A2372" s="311">
        <f>FrontPage!$N$2</f>
        <v>1</v>
      </c>
      <c r="B2372" s="311" t="str">
        <f t="shared" si="274"/>
        <v>RO3613</v>
      </c>
      <c r="C2372" s="311">
        <f t="shared" si="275"/>
        <v>202526</v>
      </c>
      <c r="D2372" s="1148" t="s">
        <v>6</v>
      </c>
      <c r="E2372" s="311">
        <v>61</v>
      </c>
      <c r="F2372" s="311" t="s">
        <v>549</v>
      </c>
      <c r="G2372" s="311">
        <f t="shared" si="273"/>
        <v>0</v>
      </c>
      <c r="H2372" s="1155">
        <f t="shared" ca="1" si="276"/>
        <v>0</v>
      </c>
      <c r="I2372" s="311">
        <f t="shared" si="277"/>
        <v>3</v>
      </c>
      <c r="J2372" s="1151"/>
      <c r="AL2372"/>
      <c r="AM2372"/>
      <c r="AN2372"/>
      <c r="AO2372"/>
      <c r="AP2372"/>
      <c r="AQ2372" s="333"/>
      <c r="AR2372"/>
      <c r="AS2372"/>
      <c r="AT2372"/>
      <c r="AU2372"/>
    </row>
    <row r="2373" spans="1:47" ht="12.75" customHeight="1" x14ac:dyDescent="0.35">
      <c r="A2373" s="311">
        <f>FrontPage!$N$2</f>
        <v>1</v>
      </c>
      <c r="B2373" s="311" t="str">
        <f t="shared" si="274"/>
        <v>RO3615</v>
      </c>
      <c r="C2373" s="311">
        <f t="shared" si="275"/>
        <v>202526</v>
      </c>
      <c r="D2373" s="1148" t="s">
        <v>6</v>
      </c>
      <c r="E2373" s="311">
        <v>61</v>
      </c>
      <c r="F2373" s="311" t="s">
        <v>551</v>
      </c>
      <c r="G2373" s="311">
        <f t="shared" ref="G2373:G2436" si="278">UANumber</f>
        <v>0</v>
      </c>
      <c r="H2373" s="1155">
        <f t="shared" ca="1" si="276"/>
        <v>0</v>
      </c>
      <c r="I2373" s="311">
        <f t="shared" si="277"/>
        <v>5</v>
      </c>
      <c r="J2373" s="1151"/>
      <c r="AL2373"/>
      <c r="AM2373"/>
      <c r="AN2373"/>
      <c r="AO2373"/>
      <c r="AP2373"/>
      <c r="AQ2373" s="333"/>
      <c r="AR2373"/>
      <c r="AS2373"/>
      <c r="AT2373"/>
      <c r="AU2373"/>
    </row>
    <row r="2374" spans="1:47" ht="12.75" customHeight="1" x14ac:dyDescent="0.35">
      <c r="A2374" s="311">
        <f>FrontPage!$N$2</f>
        <v>1</v>
      </c>
      <c r="B2374" s="311" t="str">
        <f t="shared" si="274"/>
        <v>RO3616.1</v>
      </c>
      <c r="C2374" s="311">
        <f t="shared" si="275"/>
        <v>202526</v>
      </c>
      <c r="D2374" s="1148" t="s">
        <v>6</v>
      </c>
      <c r="E2374" s="311">
        <v>61</v>
      </c>
      <c r="F2374" s="311" t="s">
        <v>552</v>
      </c>
      <c r="G2374" s="311">
        <f t="shared" si="278"/>
        <v>0</v>
      </c>
      <c r="H2374" s="1155">
        <f t="shared" ca="1" si="276"/>
        <v>0</v>
      </c>
      <c r="I2374" s="311">
        <f t="shared" si="277"/>
        <v>6.1</v>
      </c>
      <c r="J2374" s="1151"/>
      <c r="AL2374"/>
      <c r="AM2374"/>
      <c r="AN2374"/>
      <c r="AO2374"/>
      <c r="AP2374"/>
      <c r="AQ2374" s="333"/>
      <c r="AR2374"/>
      <c r="AS2374"/>
      <c r="AT2374"/>
      <c r="AU2374"/>
    </row>
    <row r="2375" spans="1:47" ht="12.75" customHeight="1" x14ac:dyDescent="0.35">
      <c r="A2375" s="311">
        <f>FrontPage!$N$2</f>
        <v>1</v>
      </c>
      <c r="B2375" s="311" t="str">
        <f t="shared" si="274"/>
        <v>RO3616.2</v>
      </c>
      <c r="C2375" s="311">
        <f t="shared" si="275"/>
        <v>202526</v>
      </c>
      <c r="D2375" s="1148" t="s">
        <v>6</v>
      </c>
      <c r="E2375" s="311">
        <v>61</v>
      </c>
      <c r="F2375" s="311" t="s">
        <v>553</v>
      </c>
      <c r="G2375" s="311">
        <f t="shared" si="278"/>
        <v>0</v>
      </c>
      <c r="H2375" s="1155">
        <f t="shared" ca="1" si="276"/>
        <v>0</v>
      </c>
      <c r="I2375" s="311">
        <f t="shared" si="277"/>
        <v>6.2</v>
      </c>
      <c r="J2375" s="1151"/>
      <c r="AL2375"/>
      <c r="AM2375"/>
      <c r="AN2375"/>
      <c r="AO2375"/>
      <c r="AP2375"/>
      <c r="AQ2375" s="333"/>
      <c r="AR2375"/>
      <c r="AS2375"/>
      <c r="AT2375"/>
      <c r="AU2375"/>
    </row>
    <row r="2376" spans="1:47" ht="12.75" customHeight="1" x14ac:dyDescent="0.35">
      <c r="A2376" s="311">
        <f>FrontPage!$N$2</f>
        <v>1</v>
      </c>
      <c r="B2376" s="311" t="str">
        <f t="shared" si="274"/>
        <v>RO3617</v>
      </c>
      <c r="C2376" s="311">
        <f t="shared" si="275"/>
        <v>202526</v>
      </c>
      <c r="D2376" s="1148" t="s">
        <v>6</v>
      </c>
      <c r="E2376" s="311">
        <v>61</v>
      </c>
      <c r="F2376" s="311" t="s">
        <v>554</v>
      </c>
      <c r="G2376" s="311">
        <f t="shared" si="278"/>
        <v>0</v>
      </c>
      <c r="H2376" s="1155">
        <f t="shared" ca="1" si="276"/>
        <v>0</v>
      </c>
      <c r="I2376" s="311">
        <f t="shared" si="277"/>
        <v>7</v>
      </c>
      <c r="J2376" s="1151"/>
      <c r="AL2376"/>
      <c r="AM2376"/>
      <c r="AN2376"/>
      <c r="AO2376"/>
      <c r="AP2376"/>
      <c r="AQ2376" s="333"/>
      <c r="AR2376"/>
      <c r="AS2376"/>
      <c r="AT2376"/>
      <c r="AU2376"/>
    </row>
    <row r="2377" spans="1:47" ht="12.75" customHeight="1" x14ac:dyDescent="0.35">
      <c r="A2377" s="311">
        <f>FrontPage!$N$2</f>
        <v>1</v>
      </c>
      <c r="B2377" s="311" t="str">
        <f t="shared" ref="B2377:B2440" si="279">D2377&amp;E2377&amp;I2377</f>
        <v>RO3618</v>
      </c>
      <c r="C2377" s="311">
        <f t="shared" si="275"/>
        <v>202526</v>
      </c>
      <c r="D2377" s="1148" t="s">
        <v>6</v>
      </c>
      <c r="E2377" s="311">
        <v>61</v>
      </c>
      <c r="F2377" s="311" t="s">
        <v>555</v>
      </c>
      <c r="G2377" s="311">
        <f t="shared" si="278"/>
        <v>0</v>
      </c>
      <c r="H2377" s="1155">
        <f t="shared" ca="1" si="276"/>
        <v>0</v>
      </c>
      <c r="I2377" s="311">
        <f t="shared" si="277"/>
        <v>8</v>
      </c>
      <c r="J2377" s="1151"/>
      <c r="AL2377"/>
      <c r="AM2377"/>
      <c r="AN2377"/>
      <c r="AO2377"/>
      <c r="AP2377"/>
      <c r="AQ2377" s="333"/>
      <c r="AR2377"/>
      <c r="AS2377"/>
      <c r="AT2377"/>
      <c r="AU2377"/>
    </row>
    <row r="2378" spans="1:47" ht="12.75" customHeight="1" x14ac:dyDescent="0.35">
      <c r="A2378" s="311">
        <f>FrontPage!$N$2</f>
        <v>1</v>
      </c>
      <c r="B2378" s="311" t="str">
        <f t="shared" si="279"/>
        <v>RO36110</v>
      </c>
      <c r="C2378" s="311">
        <f t="shared" si="275"/>
        <v>202526</v>
      </c>
      <c r="D2378" s="1148" t="s">
        <v>6</v>
      </c>
      <c r="E2378" s="311">
        <v>61</v>
      </c>
      <c r="F2378" s="311" t="s">
        <v>557</v>
      </c>
      <c r="G2378" s="311">
        <f t="shared" si="278"/>
        <v>0</v>
      </c>
      <c r="H2378" s="1155">
        <f t="shared" ca="1" si="276"/>
        <v>0</v>
      </c>
      <c r="I2378" s="311">
        <f t="shared" si="277"/>
        <v>10</v>
      </c>
      <c r="J2378" s="1151"/>
      <c r="AL2378"/>
      <c r="AM2378"/>
      <c r="AN2378"/>
      <c r="AO2378"/>
      <c r="AP2378"/>
      <c r="AQ2378" s="333"/>
      <c r="AR2378"/>
      <c r="AS2378"/>
      <c r="AT2378"/>
      <c r="AU2378"/>
    </row>
    <row r="2379" spans="1:47" ht="12.75" customHeight="1" x14ac:dyDescent="0.35">
      <c r="A2379" s="311">
        <f>FrontPage!$N$2</f>
        <v>1</v>
      </c>
      <c r="B2379" s="311" t="str">
        <f t="shared" si="279"/>
        <v>RO36111</v>
      </c>
      <c r="C2379" s="311">
        <f t="shared" si="275"/>
        <v>202526</v>
      </c>
      <c r="D2379" s="1148" t="s">
        <v>6</v>
      </c>
      <c r="E2379" s="311">
        <v>61</v>
      </c>
      <c r="F2379" s="311" t="s">
        <v>558</v>
      </c>
      <c r="G2379" s="311">
        <f t="shared" si="278"/>
        <v>0</v>
      </c>
      <c r="H2379" s="1155">
        <f t="shared" ca="1" si="276"/>
        <v>0</v>
      </c>
      <c r="I2379" s="311">
        <f t="shared" si="277"/>
        <v>11</v>
      </c>
      <c r="J2379" s="1151"/>
      <c r="AL2379"/>
      <c r="AM2379"/>
      <c r="AN2379"/>
      <c r="AO2379"/>
      <c r="AP2379"/>
      <c r="AQ2379" s="333"/>
      <c r="AR2379"/>
      <c r="AS2379"/>
      <c r="AT2379"/>
      <c r="AU2379"/>
    </row>
    <row r="2380" spans="1:47" ht="12.75" customHeight="1" x14ac:dyDescent="0.35">
      <c r="A2380" s="311">
        <f>FrontPage!$N$2</f>
        <v>1</v>
      </c>
      <c r="B2380" s="311" t="str">
        <f t="shared" si="279"/>
        <v>RO3621.1</v>
      </c>
      <c r="C2380" s="311">
        <f t="shared" si="275"/>
        <v>202526</v>
      </c>
      <c r="D2380" s="1148" t="s">
        <v>6</v>
      </c>
      <c r="E2380" s="311">
        <v>62</v>
      </c>
      <c r="F2380" s="311" t="s">
        <v>547</v>
      </c>
      <c r="G2380" s="311">
        <f t="shared" si="278"/>
        <v>0</v>
      </c>
      <c r="H2380" s="1155">
        <f t="shared" ca="1" si="276"/>
        <v>0</v>
      </c>
      <c r="I2380" s="311">
        <f t="shared" si="277"/>
        <v>1.1000000000000001</v>
      </c>
      <c r="J2380" s="1151"/>
      <c r="AL2380"/>
      <c r="AM2380"/>
      <c r="AN2380"/>
      <c r="AO2380"/>
      <c r="AP2380"/>
      <c r="AQ2380" s="333"/>
      <c r="AR2380"/>
      <c r="AS2380"/>
      <c r="AT2380"/>
      <c r="AU2380"/>
    </row>
    <row r="2381" spans="1:47" ht="12.75" customHeight="1" x14ac:dyDescent="0.35">
      <c r="A2381" s="311">
        <f>FrontPage!$N$2</f>
        <v>1</v>
      </c>
      <c r="B2381" s="311" t="str">
        <f t="shared" si="279"/>
        <v>RO3621.2</v>
      </c>
      <c r="C2381" s="311">
        <f t="shared" si="275"/>
        <v>202526</v>
      </c>
      <c r="D2381" s="1148" t="s">
        <v>6</v>
      </c>
      <c r="E2381" s="311">
        <v>62</v>
      </c>
      <c r="F2381" s="311" t="s">
        <v>548</v>
      </c>
      <c r="G2381" s="311">
        <f t="shared" si="278"/>
        <v>0</v>
      </c>
      <c r="H2381" s="1155">
        <f t="shared" ca="1" si="276"/>
        <v>0</v>
      </c>
      <c r="I2381" s="311">
        <f t="shared" si="277"/>
        <v>1.2</v>
      </c>
      <c r="J2381" s="1151"/>
      <c r="AL2381"/>
      <c r="AM2381"/>
      <c r="AN2381"/>
      <c r="AO2381"/>
      <c r="AP2381"/>
      <c r="AQ2381" s="333"/>
      <c r="AR2381"/>
      <c r="AS2381"/>
      <c r="AT2381"/>
      <c r="AU2381"/>
    </row>
    <row r="2382" spans="1:47" ht="12.75" customHeight="1" x14ac:dyDescent="0.35">
      <c r="A2382" s="311">
        <f>FrontPage!$N$2</f>
        <v>1</v>
      </c>
      <c r="B2382" s="311" t="str">
        <f t="shared" si="279"/>
        <v>RO3622</v>
      </c>
      <c r="C2382" s="311">
        <f t="shared" si="275"/>
        <v>202526</v>
      </c>
      <c r="D2382" s="1148" t="s">
        <v>6</v>
      </c>
      <c r="E2382" s="311">
        <v>62</v>
      </c>
      <c r="F2382" s="311" t="s">
        <v>546</v>
      </c>
      <c r="G2382" s="311">
        <f t="shared" si="278"/>
        <v>0</v>
      </c>
      <c r="H2382" s="1155">
        <f t="shared" ca="1" si="276"/>
        <v>0</v>
      </c>
      <c r="I2382" s="311">
        <f t="shared" si="277"/>
        <v>2</v>
      </c>
      <c r="J2382" s="1151"/>
      <c r="AL2382"/>
      <c r="AM2382"/>
      <c r="AN2382"/>
      <c r="AO2382"/>
      <c r="AP2382"/>
      <c r="AQ2382" s="333"/>
      <c r="AR2382"/>
      <c r="AS2382"/>
      <c r="AT2382"/>
      <c r="AU2382"/>
    </row>
    <row r="2383" spans="1:47" ht="12.75" customHeight="1" x14ac:dyDescent="0.35">
      <c r="A2383" s="311">
        <f>FrontPage!$N$2</f>
        <v>1</v>
      </c>
      <c r="B2383" s="311" t="str">
        <f t="shared" si="279"/>
        <v>RO3623</v>
      </c>
      <c r="C2383" s="311">
        <f t="shared" si="275"/>
        <v>202526</v>
      </c>
      <c r="D2383" s="1148" t="s">
        <v>6</v>
      </c>
      <c r="E2383" s="311">
        <v>62</v>
      </c>
      <c r="F2383" s="311" t="s">
        <v>549</v>
      </c>
      <c r="G2383" s="311">
        <f t="shared" si="278"/>
        <v>0</v>
      </c>
      <c r="H2383" s="1155">
        <f t="shared" ca="1" si="276"/>
        <v>0</v>
      </c>
      <c r="I2383" s="311">
        <f t="shared" si="277"/>
        <v>3</v>
      </c>
      <c r="J2383" s="1151"/>
      <c r="AL2383"/>
      <c r="AM2383"/>
      <c r="AN2383"/>
      <c r="AO2383"/>
      <c r="AP2383"/>
      <c r="AQ2383" s="333"/>
      <c r="AR2383"/>
      <c r="AS2383"/>
      <c r="AT2383"/>
      <c r="AU2383"/>
    </row>
    <row r="2384" spans="1:47" ht="12.75" customHeight="1" x14ac:dyDescent="0.35">
      <c r="A2384" s="311">
        <f>FrontPage!$N$2</f>
        <v>1</v>
      </c>
      <c r="B2384" s="311" t="str">
        <f t="shared" si="279"/>
        <v>RO3625</v>
      </c>
      <c r="C2384" s="311">
        <f t="shared" si="275"/>
        <v>202526</v>
      </c>
      <c r="D2384" s="1148" t="s">
        <v>6</v>
      </c>
      <c r="E2384" s="311">
        <v>62</v>
      </c>
      <c r="F2384" s="311" t="s">
        <v>551</v>
      </c>
      <c r="G2384" s="311">
        <f t="shared" si="278"/>
        <v>0</v>
      </c>
      <c r="H2384" s="1155">
        <f t="shared" ca="1" si="276"/>
        <v>0</v>
      </c>
      <c r="I2384" s="311">
        <f t="shared" si="277"/>
        <v>5</v>
      </c>
      <c r="J2384" s="1151"/>
      <c r="AL2384"/>
      <c r="AM2384"/>
      <c r="AN2384"/>
      <c r="AO2384"/>
      <c r="AP2384"/>
      <c r="AQ2384" s="333"/>
      <c r="AR2384"/>
      <c r="AS2384"/>
      <c r="AT2384"/>
      <c r="AU2384"/>
    </row>
    <row r="2385" spans="1:47" ht="12.75" customHeight="1" x14ac:dyDescent="0.35">
      <c r="A2385" s="311">
        <f>FrontPage!$N$2</f>
        <v>1</v>
      </c>
      <c r="B2385" s="311" t="str">
        <f t="shared" si="279"/>
        <v>RO3626.1</v>
      </c>
      <c r="C2385" s="311">
        <f t="shared" si="275"/>
        <v>202526</v>
      </c>
      <c r="D2385" s="1148" t="s">
        <v>6</v>
      </c>
      <c r="E2385" s="311">
        <v>62</v>
      </c>
      <c r="F2385" s="311" t="s">
        <v>552</v>
      </c>
      <c r="G2385" s="311">
        <f t="shared" si="278"/>
        <v>0</v>
      </c>
      <c r="H2385" s="1155">
        <f t="shared" ca="1" si="276"/>
        <v>0</v>
      </c>
      <c r="I2385" s="311">
        <f t="shared" si="277"/>
        <v>6.1</v>
      </c>
      <c r="J2385" s="1151"/>
      <c r="AL2385"/>
      <c r="AM2385"/>
      <c r="AN2385"/>
      <c r="AO2385"/>
      <c r="AP2385"/>
      <c r="AQ2385" s="333"/>
      <c r="AR2385"/>
      <c r="AS2385"/>
      <c r="AT2385"/>
      <c r="AU2385"/>
    </row>
    <row r="2386" spans="1:47" ht="12.75" customHeight="1" x14ac:dyDescent="0.35">
      <c r="A2386" s="311">
        <f>FrontPage!$N$2</f>
        <v>1</v>
      </c>
      <c r="B2386" s="311" t="str">
        <f t="shared" si="279"/>
        <v>RO3626.2</v>
      </c>
      <c r="C2386" s="311">
        <f t="shared" si="275"/>
        <v>202526</v>
      </c>
      <c r="D2386" s="1148" t="s">
        <v>6</v>
      </c>
      <c r="E2386" s="311">
        <v>62</v>
      </c>
      <c r="F2386" s="311" t="s">
        <v>553</v>
      </c>
      <c r="G2386" s="311">
        <f t="shared" si="278"/>
        <v>0</v>
      </c>
      <c r="H2386" s="1155">
        <f t="shared" ca="1" si="276"/>
        <v>0</v>
      </c>
      <c r="I2386" s="311">
        <f t="shared" si="277"/>
        <v>6.2</v>
      </c>
      <c r="J2386" s="1151"/>
      <c r="AL2386"/>
      <c r="AM2386"/>
      <c r="AN2386"/>
      <c r="AO2386"/>
      <c r="AP2386"/>
      <c r="AQ2386" s="333"/>
      <c r="AR2386"/>
      <c r="AS2386"/>
      <c r="AT2386"/>
      <c r="AU2386"/>
    </row>
    <row r="2387" spans="1:47" ht="12.75" customHeight="1" x14ac:dyDescent="0.35">
      <c r="A2387" s="311">
        <f>FrontPage!$N$2</f>
        <v>1</v>
      </c>
      <c r="B2387" s="311" t="str">
        <f t="shared" si="279"/>
        <v>RO3627</v>
      </c>
      <c r="C2387" s="311">
        <f t="shared" si="275"/>
        <v>202526</v>
      </c>
      <c r="D2387" s="1148" t="s">
        <v>6</v>
      </c>
      <c r="E2387" s="311">
        <v>62</v>
      </c>
      <c r="F2387" s="311" t="s">
        <v>554</v>
      </c>
      <c r="G2387" s="311">
        <f t="shared" si="278"/>
        <v>0</v>
      </c>
      <c r="H2387" s="1155">
        <f t="shared" ca="1" si="276"/>
        <v>0</v>
      </c>
      <c r="I2387" s="311">
        <f t="shared" si="277"/>
        <v>7</v>
      </c>
      <c r="J2387" s="1151"/>
      <c r="AL2387"/>
      <c r="AM2387"/>
      <c r="AN2387"/>
      <c r="AO2387"/>
      <c r="AP2387"/>
      <c r="AQ2387" s="333"/>
      <c r="AR2387"/>
      <c r="AS2387"/>
      <c r="AT2387"/>
      <c r="AU2387"/>
    </row>
    <row r="2388" spans="1:47" ht="12.75" customHeight="1" x14ac:dyDescent="0.35">
      <c r="A2388" s="311">
        <f>FrontPage!$N$2</f>
        <v>1</v>
      </c>
      <c r="B2388" s="311" t="str">
        <f t="shared" si="279"/>
        <v>RO3628</v>
      </c>
      <c r="C2388" s="311">
        <f t="shared" si="275"/>
        <v>202526</v>
      </c>
      <c r="D2388" s="1148" t="s">
        <v>6</v>
      </c>
      <c r="E2388" s="311">
        <v>62</v>
      </c>
      <c r="F2388" s="311" t="s">
        <v>555</v>
      </c>
      <c r="G2388" s="311">
        <f t="shared" si="278"/>
        <v>0</v>
      </c>
      <c r="H2388" s="1155">
        <f t="shared" ca="1" si="276"/>
        <v>0</v>
      </c>
      <c r="I2388" s="311">
        <f t="shared" si="277"/>
        <v>8</v>
      </c>
      <c r="J2388" s="1151"/>
      <c r="AL2388"/>
      <c r="AM2388"/>
      <c r="AN2388"/>
      <c r="AO2388"/>
      <c r="AP2388"/>
      <c r="AQ2388" s="333"/>
      <c r="AR2388"/>
      <c r="AS2388"/>
      <c r="AT2388"/>
      <c r="AU2388"/>
    </row>
    <row r="2389" spans="1:47" ht="12.75" customHeight="1" x14ac:dyDescent="0.35">
      <c r="A2389" s="311">
        <f>FrontPage!$N$2</f>
        <v>1</v>
      </c>
      <c r="B2389" s="311" t="str">
        <f t="shared" si="279"/>
        <v>RO36210</v>
      </c>
      <c r="C2389" s="311">
        <f t="shared" si="275"/>
        <v>202526</v>
      </c>
      <c r="D2389" s="1148" t="s">
        <v>6</v>
      </c>
      <c r="E2389" s="311">
        <v>62</v>
      </c>
      <c r="F2389" s="311" t="s">
        <v>557</v>
      </c>
      <c r="G2389" s="311">
        <f t="shared" si="278"/>
        <v>0</v>
      </c>
      <c r="H2389" s="1155">
        <f t="shared" ca="1" si="276"/>
        <v>0</v>
      </c>
      <c r="I2389" s="311">
        <f t="shared" si="277"/>
        <v>10</v>
      </c>
      <c r="J2389" s="1151"/>
      <c r="AL2389"/>
      <c r="AM2389"/>
      <c r="AN2389"/>
      <c r="AO2389"/>
      <c r="AP2389"/>
      <c r="AQ2389" s="333"/>
      <c r="AR2389"/>
      <c r="AS2389"/>
      <c r="AT2389"/>
      <c r="AU2389"/>
    </row>
    <row r="2390" spans="1:47" ht="12.75" customHeight="1" x14ac:dyDescent="0.35">
      <c r="A2390" s="311">
        <f>FrontPage!$N$2</f>
        <v>1</v>
      </c>
      <c r="B2390" s="311" t="str">
        <f t="shared" si="279"/>
        <v>RO36211</v>
      </c>
      <c r="C2390" s="311">
        <f t="shared" si="275"/>
        <v>202526</v>
      </c>
      <c r="D2390" s="1148" t="s">
        <v>6</v>
      </c>
      <c r="E2390" s="311">
        <v>62</v>
      </c>
      <c r="F2390" s="311" t="s">
        <v>558</v>
      </c>
      <c r="G2390" s="311">
        <f t="shared" si="278"/>
        <v>0</v>
      </c>
      <c r="H2390" s="1155">
        <f t="shared" ca="1" si="276"/>
        <v>0</v>
      </c>
      <c r="I2390" s="311">
        <f t="shared" si="277"/>
        <v>11</v>
      </c>
      <c r="J2390" s="1151"/>
      <c r="AL2390"/>
      <c r="AM2390"/>
      <c r="AN2390"/>
      <c r="AO2390"/>
      <c r="AP2390"/>
      <c r="AQ2390" s="333"/>
      <c r="AR2390"/>
      <c r="AS2390"/>
      <c r="AT2390"/>
      <c r="AU2390"/>
    </row>
    <row r="2391" spans="1:47" ht="12.75" customHeight="1" x14ac:dyDescent="0.35">
      <c r="A2391" s="311">
        <f>FrontPage!$N$2</f>
        <v>1</v>
      </c>
      <c r="B2391" s="311" t="str">
        <f t="shared" si="279"/>
        <v>RO3631.1</v>
      </c>
      <c r="C2391" s="311">
        <f t="shared" si="275"/>
        <v>202526</v>
      </c>
      <c r="D2391" s="1148" t="s">
        <v>6</v>
      </c>
      <c r="E2391" s="311">
        <v>63</v>
      </c>
      <c r="F2391" s="311" t="s">
        <v>547</v>
      </c>
      <c r="G2391" s="311">
        <f t="shared" si="278"/>
        <v>0</v>
      </c>
      <c r="H2391" s="1155">
        <f t="shared" ca="1" si="276"/>
        <v>0</v>
      </c>
      <c r="I2391" s="311">
        <f t="shared" si="277"/>
        <v>1.1000000000000001</v>
      </c>
      <c r="J2391" s="1151"/>
      <c r="AL2391"/>
      <c r="AM2391"/>
      <c r="AN2391"/>
      <c r="AO2391"/>
      <c r="AP2391"/>
      <c r="AQ2391" s="333"/>
      <c r="AR2391"/>
      <c r="AS2391"/>
      <c r="AT2391"/>
      <c r="AU2391"/>
    </row>
    <row r="2392" spans="1:47" ht="12.75" customHeight="1" x14ac:dyDescent="0.35">
      <c r="A2392" s="311">
        <f>FrontPage!$N$2</f>
        <v>1</v>
      </c>
      <c r="B2392" s="311" t="str">
        <f t="shared" si="279"/>
        <v>RO3631.2</v>
      </c>
      <c r="C2392" s="311">
        <f t="shared" si="275"/>
        <v>202526</v>
      </c>
      <c r="D2392" s="1148" t="s">
        <v>6</v>
      </c>
      <c r="E2392" s="311">
        <v>63</v>
      </c>
      <c r="F2392" s="311" t="s">
        <v>548</v>
      </c>
      <c r="G2392" s="311">
        <f t="shared" si="278"/>
        <v>0</v>
      </c>
      <c r="H2392" s="1155">
        <f t="shared" ca="1" si="276"/>
        <v>0</v>
      </c>
      <c r="I2392" s="311">
        <f t="shared" si="277"/>
        <v>1.2</v>
      </c>
      <c r="J2392" s="1151"/>
      <c r="AL2392"/>
      <c r="AM2392"/>
      <c r="AN2392"/>
      <c r="AO2392"/>
      <c r="AP2392"/>
      <c r="AQ2392" s="333"/>
      <c r="AR2392"/>
      <c r="AS2392"/>
      <c r="AT2392"/>
      <c r="AU2392"/>
    </row>
    <row r="2393" spans="1:47" ht="12.75" customHeight="1" x14ac:dyDescent="0.35">
      <c r="A2393" s="311">
        <f>FrontPage!$N$2</f>
        <v>1</v>
      </c>
      <c r="B2393" s="311" t="str">
        <f t="shared" si="279"/>
        <v>RO3632</v>
      </c>
      <c r="C2393" s="311">
        <f t="shared" si="275"/>
        <v>202526</v>
      </c>
      <c r="D2393" s="1148" t="s">
        <v>6</v>
      </c>
      <c r="E2393" s="311">
        <v>63</v>
      </c>
      <c r="F2393" s="311" t="s">
        <v>546</v>
      </c>
      <c r="G2393" s="311">
        <f t="shared" si="278"/>
        <v>0</v>
      </c>
      <c r="H2393" s="1155">
        <f t="shared" ca="1" si="276"/>
        <v>0</v>
      </c>
      <c r="I2393" s="311">
        <f t="shared" si="277"/>
        <v>2</v>
      </c>
      <c r="J2393" s="1151"/>
      <c r="AL2393"/>
      <c r="AM2393"/>
      <c r="AN2393"/>
      <c r="AO2393"/>
      <c r="AP2393"/>
      <c r="AQ2393" s="333"/>
      <c r="AR2393"/>
      <c r="AS2393"/>
      <c r="AT2393"/>
      <c r="AU2393"/>
    </row>
    <row r="2394" spans="1:47" ht="12.75" customHeight="1" x14ac:dyDescent="0.35">
      <c r="A2394" s="311">
        <f>FrontPage!$N$2</f>
        <v>1</v>
      </c>
      <c r="B2394" s="311" t="str">
        <f t="shared" si="279"/>
        <v>RO3633</v>
      </c>
      <c r="C2394" s="311">
        <f t="shared" si="275"/>
        <v>202526</v>
      </c>
      <c r="D2394" s="1148" t="s">
        <v>6</v>
      </c>
      <c r="E2394" s="311">
        <v>63</v>
      </c>
      <c r="F2394" s="311" t="s">
        <v>549</v>
      </c>
      <c r="G2394" s="311">
        <f t="shared" si="278"/>
        <v>0</v>
      </c>
      <c r="H2394" s="1155">
        <f t="shared" ca="1" si="276"/>
        <v>0</v>
      </c>
      <c r="I2394" s="311">
        <f t="shared" si="277"/>
        <v>3</v>
      </c>
      <c r="J2394" s="1151"/>
      <c r="AL2394"/>
      <c r="AM2394"/>
      <c r="AN2394"/>
      <c r="AO2394"/>
      <c r="AP2394"/>
      <c r="AQ2394" s="333"/>
      <c r="AR2394"/>
      <c r="AS2394"/>
      <c r="AT2394"/>
      <c r="AU2394"/>
    </row>
    <row r="2395" spans="1:47" ht="12.75" customHeight="1" x14ac:dyDescent="0.35">
      <c r="A2395" s="311">
        <f>FrontPage!$N$2</f>
        <v>1</v>
      </c>
      <c r="B2395" s="311" t="str">
        <f t="shared" si="279"/>
        <v>RO3635</v>
      </c>
      <c r="C2395" s="311">
        <f t="shared" si="275"/>
        <v>202526</v>
      </c>
      <c r="D2395" s="1148" t="s">
        <v>6</v>
      </c>
      <c r="E2395" s="311">
        <v>63</v>
      </c>
      <c r="F2395" s="311" t="s">
        <v>551</v>
      </c>
      <c r="G2395" s="311">
        <f t="shared" si="278"/>
        <v>0</v>
      </c>
      <c r="H2395" s="1155">
        <f t="shared" ca="1" si="276"/>
        <v>0</v>
      </c>
      <c r="I2395" s="311">
        <f t="shared" si="277"/>
        <v>5</v>
      </c>
      <c r="J2395" s="1151"/>
      <c r="AL2395"/>
      <c r="AM2395"/>
      <c r="AN2395"/>
      <c r="AO2395"/>
      <c r="AP2395"/>
      <c r="AQ2395" s="333"/>
      <c r="AR2395"/>
      <c r="AS2395"/>
      <c r="AT2395"/>
      <c r="AU2395"/>
    </row>
    <row r="2396" spans="1:47" ht="12.75" customHeight="1" x14ac:dyDescent="0.35">
      <c r="A2396" s="311">
        <f>FrontPage!$N$2</f>
        <v>1</v>
      </c>
      <c r="B2396" s="311" t="str">
        <f t="shared" si="279"/>
        <v>RO3636.1</v>
      </c>
      <c r="C2396" s="311">
        <f t="shared" si="275"/>
        <v>202526</v>
      </c>
      <c r="D2396" s="1148" t="s">
        <v>6</v>
      </c>
      <c r="E2396" s="311">
        <v>63</v>
      </c>
      <c r="F2396" s="311" t="s">
        <v>552</v>
      </c>
      <c r="G2396" s="311">
        <f t="shared" si="278"/>
        <v>0</v>
      </c>
      <c r="H2396" s="1155">
        <f t="shared" ca="1" si="276"/>
        <v>0</v>
      </c>
      <c r="I2396" s="311">
        <f t="shared" si="277"/>
        <v>6.1</v>
      </c>
      <c r="J2396" s="1151"/>
      <c r="AL2396"/>
      <c r="AM2396"/>
      <c r="AN2396"/>
      <c r="AO2396"/>
      <c r="AP2396"/>
      <c r="AQ2396" s="333"/>
      <c r="AR2396"/>
      <c r="AS2396"/>
      <c r="AT2396"/>
      <c r="AU2396"/>
    </row>
    <row r="2397" spans="1:47" ht="12.75" customHeight="1" x14ac:dyDescent="0.35">
      <c r="A2397" s="311">
        <f>FrontPage!$N$2</f>
        <v>1</v>
      </c>
      <c r="B2397" s="311" t="str">
        <f t="shared" si="279"/>
        <v>RO3636.2</v>
      </c>
      <c r="C2397" s="311">
        <f t="shared" ref="C2397:C2460" si="280">year</f>
        <v>202526</v>
      </c>
      <c r="D2397" s="1148" t="s">
        <v>6</v>
      </c>
      <c r="E2397" s="311">
        <v>63</v>
      </c>
      <c r="F2397" s="311" t="s">
        <v>553</v>
      </c>
      <c r="G2397" s="311">
        <f t="shared" si="278"/>
        <v>0</v>
      </c>
      <c r="H2397" s="1155">
        <f t="shared" ca="1" si="276"/>
        <v>0</v>
      </c>
      <c r="I2397" s="311">
        <f t="shared" si="277"/>
        <v>6.2</v>
      </c>
      <c r="J2397" s="1151"/>
      <c r="AL2397"/>
      <c r="AM2397"/>
      <c r="AN2397"/>
      <c r="AO2397"/>
      <c r="AP2397"/>
      <c r="AQ2397" s="333"/>
      <c r="AR2397"/>
      <c r="AS2397"/>
      <c r="AT2397"/>
      <c r="AU2397"/>
    </row>
    <row r="2398" spans="1:47" ht="12.75" customHeight="1" x14ac:dyDescent="0.35">
      <c r="A2398" s="311">
        <f>FrontPage!$N$2</f>
        <v>1</v>
      </c>
      <c r="B2398" s="311" t="str">
        <f t="shared" si="279"/>
        <v>RO3637</v>
      </c>
      <c r="C2398" s="311">
        <f t="shared" si="280"/>
        <v>202526</v>
      </c>
      <c r="D2398" s="1148" t="s">
        <v>6</v>
      </c>
      <c r="E2398" s="311">
        <v>63</v>
      </c>
      <c r="F2398" s="311" t="s">
        <v>554</v>
      </c>
      <c r="G2398" s="311">
        <f t="shared" si="278"/>
        <v>0</v>
      </c>
      <c r="H2398" s="1155">
        <f t="shared" ca="1" si="276"/>
        <v>0</v>
      </c>
      <c r="I2398" s="311">
        <f t="shared" si="277"/>
        <v>7</v>
      </c>
      <c r="J2398" s="1151"/>
      <c r="AL2398"/>
      <c r="AM2398"/>
      <c r="AN2398"/>
      <c r="AO2398"/>
      <c r="AP2398"/>
      <c r="AQ2398" s="333"/>
      <c r="AR2398"/>
      <c r="AS2398"/>
      <c r="AT2398"/>
      <c r="AU2398"/>
    </row>
    <row r="2399" spans="1:47" ht="12.75" customHeight="1" x14ac:dyDescent="0.35">
      <c r="A2399" s="311">
        <f>FrontPage!$N$2</f>
        <v>1</v>
      </c>
      <c r="B2399" s="311" t="str">
        <f t="shared" si="279"/>
        <v>RO3638</v>
      </c>
      <c r="C2399" s="311">
        <f t="shared" si="280"/>
        <v>202526</v>
      </c>
      <c r="D2399" s="1148" t="s">
        <v>6</v>
      </c>
      <c r="E2399" s="311">
        <v>63</v>
      </c>
      <c r="F2399" s="311" t="s">
        <v>555</v>
      </c>
      <c r="G2399" s="311">
        <f t="shared" si="278"/>
        <v>0</v>
      </c>
      <c r="H2399" s="1155">
        <f t="shared" ca="1" si="276"/>
        <v>0</v>
      </c>
      <c r="I2399" s="311">
        <f t="shared" si="277"/>
        <v>8</v>
      </c>
      <c r="J2399" s="1151"/>
      <c r="AL2399"/>
      <c r="AM2399"/>
      <c r="AN2399"/>
      <c r="AO2399"/>
      <c r="AP2399"/>
      <c r="AQ2399" s="333"/>
      <c r="AR2399"/>
      <c r="AS2399"/>
      <c r="AT2399"/>
      <c r="AU2399"/>
    </row>
    <row r="2400" spans="1:47" ht="12.75" customHeight="1" x14ac:dyDescent="0.35">
      <c r="A2400" s="311">
        <f>FrontPage!$N$2</f>
        <v>1</v>
      </c>
      <c r="B2400" s="311" t="str">
        <f t="shared" si="279"/>
        <v>RO36310</v>
      </c>
      <c r="C2400" s="311">
        <f t="shared" si="280"/>
        <v>202526</v>
      </c>
      <c r="D2400" s="1148" t="s">
        <v>6</v>
      </c>
      <c r="E2400" s="311">
        <v>63</v>
      </c>
      <c r="F2400" s="311" t="s">
        <v>557</v>
      </c>
      <c r="G2400" s="311">
        <f t="shared" si="278"/>
        <v>0</v>
      </c>
      <c r="H2400" s="1155">
        <f t="shared" ca="1" si="276"/>
        <v>0</v>
      </c>
      <c r="I2400" s="311">
        <f t="shared" si="277"/>
        <v>10</v>
      </c>
      <c r="J2400" s="1151"/>
      <c r="AL2400"/>
      <c r="AM2400"/>
      <c r="AN2400"/>
      <c r="AO2400"/>
      <c r="AP2400"/>
      <c r="AQ2400" s="333"/>
      <c r="AR2400"/>
      <c r="AS2400"/>
      <c r="AT2400"/>
      <c r="AU2400"/>
    </row>
    <row r="2401" spans="1:47" ht="12.75" customHeight="1" x14ac:dyDescent="0.35">
      <c r="A2401" s="311">
        <f>FrontPage!$N$2</f>
        <v>1</v>
      </c>
      <c r="B2401" s="311" t="str">
        <f t="shared" si="279"/>
        <v>RO36311</v>
      </c>
      <c r="C2401" s="311">
        <f t="shared" si="280"/>
        <v>202526</v>
      </c>
      <c r="D2401" s="1148" t="s">
        <v>6</v>
      </c>
      <c r="E2401" s="311">
        <v>63</v>
      </c>
      <c r="F2401" s="311" t="s">
        <v>558</v>
      </c>
      <c r="G2401" s="311">
        <f t="shared" si="278"/>
        <v>0</v>
      </c>
      <c r="H2401" s="1155">
        <f t="shared" ca="1" si="276"/>
        <v>0</v>
      </c>
      <c r="I2401" s="311">
        <f t="shared" si="277"/>
        <v>11</v>
      </c>
      <c r="J2401" s="1151"/>
      <c r="AL2401"/>
      <c r="AM2401"/>
      <c r="AN2401"/>
      <c r="AO2401"/>
      <c r="AP2401"/>
      <c r="AQ2401" s="333"/>
      <c r="AR2401"/>
      <c r="AS2401"/>
      <c r="AT2401"/>
      <c r="AU2401"/>
    </row>
    <row r="2402" spans="1:47" ht="12.75" customHeight="1" x14ac:dyDescent="0.35">
      <c r="A2402" s="311">
        <f>FrontPage!$N$2</f>
        <v>1</v>
      </c>
      <c r="B2402" s="311" t="str">
        <f t="shared" si="279"/>
        <v>RO3641.2</v>
      </c>
      <c r="C2402" s="311">
        <f t="shared" si="280"/>
        <v>202526</v>
      </c>
      <c r="D2402" s="1148" t="s">
        <v>6</v>
      </c>
      <c r="E2402" s="311">
        <v>64</v>
      </c>
      <c r="F2402" s="311" t="s">
        <v>548</v>
      </c>
      <c r="G2402" s="311">
        <f t="shared" si="278"/>
        <v>0</v>
      </c>
      <c r="H2402" s="1155">
        <f t="shared" ca="1" si="276"/>
        <v>0</v>
      </c>
      <c r="I2402" s="311">
        <f t="shared" si="277"/>
        <v>1.2</v>
      </c>
      <c r="J2402" s="1151"/>
      <c r="AL2402"/>
      <c r="AM2402"/>
      <c r="AN2402"/>
      <c r="AO2402"/>
      <c r="AP2402"/>
      <c r="AQ2402" s="333"/>
      <c r="AR2402"/>
      <c r="AS2402"/>
      <c r="AT2402"/>
      <c r="AU2402"/>
    </row>
    <row r="2403" spans="1:47" ht="12.75" customHeight="1" x14ac:dyDescent="0.35">
      <c r="A2403" s="311">
        <f>FrontPage!$N$2</f>
        <v>1</v>
      </c>
      <c r="B2403" s="311" t="str">
        <f t="shared" si="279"/>
        <v>RO3642</v>
      </c>
      <c r="C2403" s="311">
        <f t="shared" si="280"/>
        <v>202526</v>
      </c>
      <c r="D2403" s="1148" t="s">
        <v>6</v>
      </c>
      <c r="E2403" s="311">
        <v>64</v>
      </c>
      <c r="F2403" s="311" t="s">
        <v>546</v>
      </c>
      <c r="G2403" s="311">
        <f t="shared" si="278"/>
        <v>0</v>
      </c>
      <c r="H2403" s="1155">
        <f t="shared" ca="1" si="276"/>
        <v>0</v>
      </c>
      <c r="I2403" s="311">
        <f t="shared" si="277"/>
        <v>2</v>
      </c>
      <c r="J2403" s="1151"/>
      <c r="AL2403"/>
      <c r="AM2403"/>
      <c r="AN2403"/>
      <c r="AO2403"/>
      <c r="AP2403"/>
      <c r="AQ2403" s="333"/>
      <c r="AR2403"/>
      <c r="AS2403"/>
      <c r="AT2403"/>
      <c r="AU2403"/>
    </row>
    <row r="2404" spans="1:47" ht="12.75" customHeight="1" x14ac:dyDescent="0.35">
      <c r="A2404" s="311">
        <f>FrontPage!$N$2</f>
        <v>1</v>
      </c>
      <c r="B2404" s="311" t="str">
        <f t="shared" si="279"/>
        <v>RO3643</v>
      </c>
      <c r="C2404" s="311">
        <f t="shared" si="280"/>
        <v>202526</v>
      </c>
      <c r="D2404" s="1148" t="s">
        <v>6</v>
      </c>
      <c r="E2404" s="311">
        <v>64</v>
      </c>
      <c r="F2404" s="311" t="s">
        <v>549</v>
      </c>
      <c r="G2404" s="311">
        <f t="shared" si="278"/>
        <v>0</v>
      </c>
      <c r="H2404" s="1155">
        <f t="shared" ca="1" si="276"/>
        <v>0</v>
      </c>
      <c r="I2404" s="311">
        <f t="shared" si="277"/>
        <v>3</v>
      </c>
      <c r="J2404" s="1151"/>
      <c r="AL2404"/>
      <c r="AM2404"/>
      <c r="AN2404"/>
      <c r="AO2404"/>
      <c r="AP2404"/>
      <c r="AQ2404" s="333"/>
      <c r="AR2404"/>
      <c r="AS2404"/>
      <c r="AT2404"/>
      <c r="AU2404"/>
    </row>
    <row r="2405" spans="1:47" ht="12.75" customHeight="1" x14ac:dyDescent="0.35">
      <c r="A2405" s="311">
        <f>FrontPage!$N$2</f>
        <v>1</v>
      </c>
      <c r="B2405" s="311" t="str">
        <f t="shared" si="279"/>
        <v>RO3645</v>
      </c>
      <c r="C2405" s="311">
        <f t="shared" si="280"/>
        <v>202526</v>
      </c>
      <c r="D2405" s="1148" t="s">
        <v>6</v>
      </c>
      <c r="E2405" s="311">
        <v>64</v>
      </c>
      <c r="F2405" s="311" t="s">
        <v>551</v>
      </c>
      <c r="G2405" s="311">
        <f t="shared" si="278"/>
        <v>0</v>
      </c>
      <c r="H2405" s="1155">
        <f t="shared" ca="1" si="276"/>
        <v>0</v>
      </c>
      <c r="I2405" s="311">
        <f t="shared" si="277"/>
        <v>5</v>
      </c>
      <c r="J2405" s="1151"/>
      <c r="AL2405"/>
      <c r="AM2405"/>
      <c r="AN2405"/>
      <c r="AO2405"/>
      <c r="AP2405"/>
      <c r="AQ2405" s="333"/>
      <c r="AR2405"/>
      <c r="AS2405"/>
      <c r="AT2405"/>
      <c r="AU2405"/>
    </row>
    <row r="2406" spans="1:47" ht="12.75" customHeight="1" x14ac:dyDescent="0.35">
      <c r="A2406" s="311">
        <f>FrontPage!$N$2</f>
        <v>1</v>
      </c>
      <c r="B2406" s="311" t="str">
        <f t="shared" si="279"/>
        <v>RO3646.1</v>
      </c>
      <c r="C2406" s="311">
        <f t="shared" si="280"/>
        <v>202526</v>
      </c>
      <c r="D2406" s="1148" t="s">
        <v>6</v>
      </c>
      <c r="E2406" s="311">
        <v>64</v>
      </c>
      <c r="F2406" s="311" t="s">
        <v>552</v>
      </c>
      <c r="G2406" s="311">
        <f t="shared" si="278"/>
        <v>0</v>
      </c>
      <c r="H2406" s="1155">
        <f t="shared" ca="1" si="276"/>
        <v>0</v>
      </c>
      <c r="I2406" s="311">
        <f t="shared" si="277"/>
        <v>6.1</v>
      </c>
      <c r="J2406" s="1151"/>
      <c r="AL2406"/>
      <c r="AM2406"/>
      <c r="AN2406"/>
      <c r="AO2406"/>
      <c r="AP2406"/>
      <c r="AQ2406" s="333"/>
      <c r="AR2406"/>
      <c r="AS2406"/>
      <c r="AT2406"/>
      <c r="AU2406"/>
    </row>
    <row r="2407" spans="1:47" ht="12.75" customHeight="1" x14ac:dyDescent="0.35">
      <c r="A2407" s="311">
        <f>FrontPage!$N$2</f>
        <v>1</v>
      </c>
      <c r="B2407" s="311" t="str">
        <f t="shared" si="279"/>
        <v>RO3646.2</v>
      </c>
      <c r="C2407" s="311">
        <f t="shared" si="280"/>
        <v>202526</v>
      </c>
      <c r="D2407" s="1148" t="s">
        <v>6</v>
      </c>
      <c r="E2407" s="311">
        <v>64</v>
      </c>
      <c r="F2407" s="311" t="s">
        <v>553</v>
      </c>
      <c r="G2407" s="311">
        <f t="shared" si="278"/>
        <v>0</v>
      </c>
      <c r="H2407" s="1155">
        <f t="shared" ca="1" si="276"/>
        <v>0</v>
      </c>
      <c r="I2407" s="311">
        <f t="shared" si="277"/>
        <v>6.2</v>
      </c>
      <c r="J2407" s="1151"/>
      <c r="AL2407"/>
      <c r="AM2407"/>
      <c r="AN2407"/>
      <c r="AO2407"/>
      <c r="AP2407"/>
      <c r="AQ2407" s="333"/>
      <c r="AR2407"/>
      <c r="AS2407"/>
      <c r="AT2407"/>
      <c r="AU2407"/>
    </row>
    <row r="2408" spans="1:47" ht="12.75" customHeight="1" x14ac:dyDescent="0.35">
      <c r="A2408" s="311">
        <f>FrontPage!$N$2</f>
        <v>1</v>
      </c>
      <c r="B2408" s="311" t="str">
        <f t="shared" si="279"/>
        <v>RO3647</v>
      </c>
      <c r="C2408" s="311">
        <f t="shared" si="280"/>
        <v>202526</v>
      </c>
      <c r="D2408" s="1148" t="s">
        <v>6</v>
      </c>
      <c r="E2408" s="311">
        <v>64</v>
      </c>
      <c r="F2408" s="311" t="s">
        <v>554</v>
      </c>
      <c r="G2408" s="311">
        <f t="shared" si="278"/>
        <v>0</v>
      </c>
      <c r="H2408" s="1155">
        <f t="shared" ca="1" si="276"/>
        <v>0</v>
      </c>
      <c r="I2408" s="311">
        <f t="shared" si="277"/>
        <v>7</v>
      </c>
      <c r="J2408" s="1151"/>
      <c r="AL2408"/>
      <c r="AM2408"/>
      <c r="AN2408"/>
      <c r="AO2408"/>
      <c r="AP2408"/>
      <c r="AQ2408" s="333"/>
      <c r="AR2408"/>
      <c r="AS2408"/>
      <c r="AT2408"/>
      <c r="AU2408"/>
    </row>
    <row r="2409" spans="1:47" ht="12.75" customHeight="1" x14ac:dyDescent="0.35">
      <c r="A2409" s="311">
        <f>FrontPage!$N$2</f>
        <v>1</v>
      </c>
      <c r="B2409" s="311" t="str">
        <f t="shared" si="279"/>
        <v>RO3648</v>
      </c>
      <c r="C2409" s="311">
        <f t="shared" si="280"/>
        <v>202526</v>
      </c>
      <c r="D2409" s="1148" t="s">
        <v>6</v>
      </c>
      <c r="E2409" s="311">
        <v>64</v>
      </c>
      <c r="F2409" s="311" t="s">
        <v>555</v>
      </c>
      <c r="G2409" s="311">
        <f t="shared" si="278"/>
        <v>0</v>
      </c>
      <c r="H2409" s="1155">
        <f t="shared" ca="1" si="276"/>
        <v>0</v>
      </c>
      <c r="I2409" s="311">
        <f t="shared" si="277"/>
        <v>8</v>
      </c>
      <c r="J2409" s="1151"/>
      <c r="AL2409"/>
      <c r="AM2409"/>
      <c r="AN2409"/>
      <c r="AO2409"/>
      <c r="AP2409"/>
      <c r="AQ2409" s="333"/>
      <c r="AR2409"/>
      <c r="AS2409"/>
      <c r="AT2409"/>
      <c r="AU2409"/>
    </row>
    <row r="2410" spans="1:47" ht="12.75" customHeight="1" x14ac:dyDescent="0.35">
      <c r="A2410" s="311">
        <f>FrontPage!$N$2</f>
        <v>1</v>
      </c>
      <c r="B2410" s="311" t="str">
        <f t="shared" si="279"/>
        <v>RO36410</v>
      </c>
      <c r="C2410" s="311">
        <f t="shared" si="280"/>
        <v>202526</v>
      </c>
      <c r="D2410" s="1148" t="s">
        <v>6</v>
      </c>
      <c r="E2410" s="311">
        <v>64</v>
      </c>
      <c r="F2410" s="311" t="s">
        <v>557</v>
      </c>
      <c r="G2410" s="311">
        <f t="shared" si="278"/>
        <v>0</v>
      </c>
      <c r="H2410" s="1155">
        <f t="shared" ca="1" si="276"/>
        <v>0</v>
      </c>
      <c r="I2410" s="311">
        <f t="shared" si="277"/>
        <v>10</v>
      </c>
      <c r="J2410" s="1151"/>
      <c r="AL2410"/>
      <c r="AM2410"/>
      <c r="AN2410"/>
      <c r="AO2410"/>
      <c r="AP2410"/>
      <c r="AQ2410" s="333"/>
      <c r="AR2410"/>
      <c r="AS2410"/>
      <c r="AT2410"/>
      <c r="AU2410"/>
    </row>
    <row r="2411" spans="1:47" ht="12.75" customHeight="1" x14ac:dyDescent="0.35">
      <c r="A2411" s="311">
        <f>FrontPage!$N$2</f>
        <v>1</v>
      </c>
      <c r="B2411" s="311" t="str">
        <f t="shared" si="279"/>
        <v>RO36411</v>
      </c>
      <c r="C2411" s="311">
        <f t="shared" si="280"/>
        <v>202526</v>
      </c>
      <c r="D2411" s="1148" t="s">
        <v>6</v>
      </c>
      <c r="E2411" s="311">
        <v>64</v>
      </c>
      <c r="F2411" s="311" t="s">
        <v>558</v>
      </c>
      <c r="G2411" s="311">
        <f t="shared" si="278"/>
        <v>0</v>
      </c>
      <c r="H2411" s="1155">
        <f t="shared" ca="1" si="276"/>
        <v>0</v>
      </c>
      <c r="I2411" s="311">
        <f t="shared" si="277"/>
        <v>11</v>
      </c>
      <c r="J2411" s="1151"/>
      <c r="AL2411"/>
      <c r="AM2411"/>
      <c r="AN2411"/>
      <c r="AO2411"/>
      <c r="AP2411"/>
      <c r="AQ2411" s="333"/>
      <c r="AR2411"/>
      <c r="AS2411"/>
      <c r="AT2411"/>
      <c r="AU2411"/>
    </row>
    <row r="2412" spans="1:47" ht="12.75" customHeight="1" x14ac:dyDescent="0.35">
      <c r="A2412" s="311">
        <f>FrontPage!$N$2</f>
        <v>1</v>
      </c>
      <c r="B2412" s="311" t="str">
        <f t="shared" si="279"/>
        <v>RO3651.1</v>
      </c>
      <c r="C2412" s="311">
        <f t="shared" si="280"/>
        <v>202526</v>
      </c>
      <c r="D2412" s="1148" t="s">
        <v>6</v>
      </c>
      <c r="E2412" s="311">
        <v>65</v>
      </c>
      <c r="F2412" s="311" t="s">
        <v>547</v>
      </c>
      <c r="G2412" s="311">
        <f t="shared" si="278"/>
        <v>0</v>
      </c>
      <c r="H2412" s="1155">
        <f t="shared" ca="1" si="276"/>
        <v>0</v>
      </c>
      <c r="I2412" s="311">
        <f t="shared" si="277"/>
        <v>1.1000000000000001</v>
      </c>
      <c r="J2412" s="1151"/>
      <c r="AL2412"/>
      <c r="AM2412"/>
      <c r="AN2412"/>
      <c r="AO2412"/>
      <c r="AP2412"/>
      <c r="AQ2412" s="333"/>
      <c r="AR2412"/>
      <c r="AS2412"/>
      <c r="AT2412"/>
      <c r="AU2412"/>
    </row>
    <row r="2413" spans="1:47" ht="12.75" customHeight="1" x14ac:dyDescent="0.35">
      <c r="A2413" s="311">
        <f>FrontPage!$N$2</f>
        <v>1</v>
      </c>
      <c r="B2413" s="311" t="str">
        <f t="shared" si="279"/>
        <v>RO3651.2</v>
      </c>
      <c r="C2413" s="311">
        <f t="shared" si="280"/>
        <v>202526</v>
      </c>
      <c r="D2413" s="1148" t="s">
        <v>6</v>
      </c>
      <c r="E2413" s="311">
        <v>65</v>
      </c>
      <c r="F2413" s="311" t="s">
        <v>548</v>
      </c>
      <c r="G2413" s="311">
        <f t="shared" si="278"/>
        <v>0</v>
      </c>
      <c r="H2413" s="1155">
        <f t="shared" ref="H2413:H2476" ca="1" si="281">IF(UANumber = 0,0,IF(VLOOKUP(E2413,INDIRECT("_"&amp;D2413),MATCH(F2413,INDIRECT("_"&amp;D2413&amp;$I$2),0),FALSE)="",0,VLOOKUP(E2413,INDIRECT("_"&amp;D2413),MATCH(F2413,INDIRECT("_"&amp;D2413&amp;$I$2),0),FALSE)))</f>
        <v>0</v>
      </c>
      <c r="I2413" s="311">
        <f t="shared" si="277"/>
        <v>1.2</v>
      </c>
      <c r="J2413" s="1151"/>
      <c r="AL2413"/>
      <c r="AM2413"/>
      <c r="AN2413"/>
      <c r="AO2413"/>
      <c r="AP2413"/>
      <c r="AQ2413" s="333"/>
      <c r="AR2413"/>
      <c r="AS2413"/>
      <c r="AT2413"/>
      <c r="AU2413"/>
    </row>
    <row r="2414" spans="1:47" ht="12.75" customHeight="1" x14ac:dyDescent="0.35">
      <c r="A2414" s="311">
        <f>FrontPage!$N$2</f>
        <v>1</v>
      </c>
      <c r="B2414" s="311" t="str">
        <f t="shared" si="279"/>
        <v>RO3652</v>
      </c>
      <c r="C2414" s="311">
        <f t="shared" si="280"/>
        <v>202526</v>
      </c>
      <c r="D2414" s="1148" t="s">
        <v>6</v>
      </c>
      <c r="E2414" s="311">
        <v>65</v>
      </c>
      <c r="F2414" s="311" t="s">
        <v>546</v>
      </c>
      <c r="G2414" s="311">
        <f t="shared" si="278"/>
        <v>0</v>
      </c>
      <c r="H2414" s="1155">
        <f t="shared" ca="1" si="281"/>
        <v>0</v>
      </c>
      <c r="I2414" s="311">
        <f t="shared" si="277"/>
        <v>2</v>
      </c>
      <c r="J2414" s="1151"/>
      <c r="AL2414"/>
      <c r="AM2414"/>
      <c r="AN2414"/>
      <c r="AO2414"/>
      <c r="AP2414"/>
      <c r="AQ2414" s="333"/>
      <c r="AR2414"/>
      <c r="AS2414"/>
      <c r="AT2414"/>
      <c r="AU2414"/>
    </row>
    <row r="2415" spans="1:47" ht="12.75" customHeight="1" x14ac:dyDescent="0.35">
      <c r="A2415" s="311">
        <f>FrontPage!$N$2</f>
        <v>1</v>
      </c>
      <c r="B2415" s="311" t="str">
        <f t="shared" si="279"/>
        <v>RO3653</v>
      </c>
      <c r="C2415" s="311">
        <f t="shared" si="280"/>
        <v>202526</v>
      </c>
      <c r="D2415" s="1148" t="s">
        <v>6</v>
      </c>
      <c r="E2415" s="311">
        <v>65</v>
      </c>
      <c r="F2415" s="311" t="s">
        <v>549</v>
      </c>
      <c r="G2415" s="311">
        <f t="shared" si="278"/>
        <v>0</v>
      </c>
      <c r="H2415" s="1155">
        <f t="shared" ca="1" si="281"/>
        <v>0</v>
      </c>
      <c r="I2415" s="311">
        <f t="shared" si="277"/>
        <v>3</v>
      </c>
      <c r="J2415" s="1151"/>
      <c r="AL2415"/>
      <c r="AM2415"/>
      <c r="AN2415"/>
      <c r="AO2415"/>
      <c r="AP2415"/>
      <c r="AQ2415" s="333"/>
      <c r="AR2415"/>
      <c r="AS2415"/>
      <c r="AT2415"/>
      <c r="AU2415"/>
    </row>
    <row r="2416" spans="1:47" ht="12.75" customHeight="1" x14ac:dyDescent="0.35">
      <c r="A2416" s="311">
        <f>FrontPage!$N$2</f>
        <v>1</v>
      </c>
      <c r="B2416" s="311" t="str">
        <f t="shared" si="279"/>
        <v>RO3655</v>
      </c>
      <c r="C2416" s="311">
        <f t="shared" si="280"/>
        <v>202526</v>
      </c>
      <c r="D2416" s="1148" t="s">
        <v>6</v>
      </c>
      <c r="E2416" s="311">
        <v>65</v>
      </c>
      <c r="F2416" s="311" t="s">
        <v>551</v>
      </c>
      <c r="G2416" s="311">
        <f t="shared" si="278"/>
        <v>0</v>
      </c>
      <c r="H2416" s="1155">
        <f t="shared" ca="1" si="281"/>
        <v>0</v>
      </c>
      <c r="I2416" s="311">
        <f t="shared" si="277"/>
        <v>5</v>
      </c>
      <c r="J2416" s="1151"/>
      <c r="AL2416"/>
      <c r="AM2416"/>
      <c r="AN2416"/>
      <c r="AO2416"/>
      <c r="AP2416"/>
      <c r="AQ2416" s="333"/>
      <c r="AR2416"/>
      <c r="AS2416"/>
      <c r="AT2416"/>
      <c r="AU2416"/>
    </row>
    <row r="2417" spans="1:47" ht="12.75" customHeight="1" x14ac:dyDescent="0.35">
      <c r="A2417" s="311">
        <f>FrontPage!$N$2</f>
        <v>1</v>
      </c>
      <c r="B2417" s="311" t="str">
        <f t="shared" si="279"/>
        <v>RO3656.1</v>
      </c>
      <c r="C2417" s="311">
        <f t="shared" si="280"/>
        <v>202526</v>
      </c>
      <c r="D2417" s="1148" t="s">
        <v>6</v>
      </c>
      <c r="E2417" s="311">
        <v>65</v>
      </c>
      <c r="F2417" s="311" t="s">
        <v>552</v>
      </c>
      <c r="G2417" s="311">
        <f t="shared" si="278"/>
        <v>0</v>
      </c>
      <c r="H2417" s="1155">
        <f t="shared" ca="1" si="281"/>
        <v>0</v>
      </c>
      <c r="I2417" s="311">
        <f t="shared" si="277"/>
        <v>6.1</v>
      </c>
      <c r="J2417" s="1151"/>
      <c r="AL2417"/>
      <c r="AM2417"/>
      <c r="AN2417"/>
      <c r="AO2417"/>
      <c r="AP2417"/>
      <c r="AQ2417" s="333"/>
      <c r="AR2417"/>
      <c r="AS2417"/>
      <c r="AT2417"/>
      <c r="AU2417"/>
    </row>
    <row r="2418" spans="1:47" ht="12.75" customHeight="1" x14ac:dyDescent="0.35">
      <c r="A2418" s="311">
        <f>FrontPage!$N$2</f>
        <v>1</v>
      </c>
      <c r="B2418" s="311" t="str">
        <f t="shared" si="279"/>
        <v>RO3656.2</v>
      </c>
      <c r="C2418" s="311">
        <f t="shared" si="280"/>
        <v>202526</v>
      </c>
      <c r="D2418" s="1148" t="s">
        <v>6</v>
      </c>
      <c r="E2418" s="311">
        <v>65</v>
      </c>
      <c r="F2418" s="311" t="s">
        <v>553</v>
      </c>
      <c r="G2418" s="311">
        <f t="shared" si="278"/>
        <v>0</v>
      </c>
      <c r="H2418" s="1155">
        <f t="shared" ca="1" si="281"/>
        <v>0</v>
      </c>
      <c r="I2418" s="311">
        <f t="shared" si="277"/>
        <v>6.2</v>
      </c>
      <c r="J2418" s="1151"/>
      <c r="AL2418"/>
      <c r="AM2418"/>
      <c r="AN2418"/>
      <c r="AO2418"/>
      <c r="AP2418"/>
      <c r="AQ2418" s="333"/>
      <c r="AR2418"/>
      <c r="AS2418"/>
      <c r="AT2418"/>
      <c r="AU2418"/>
    </row>
    <row r="2419" spans="1:47" ht="12.75" customHeight="1" x14ac:dyDescent="0.35">
      <c r="A2419" s="311">
        <f>FrontPage!$N$2</f>
        <v>1</v>
      </c>
      <c r="B2419" s="311" t="str">
        <f t="shared" si="279"/>
        <v>RO3657</v>
      </c>
      <c r="C2419" s="311">
        <f t="shared" si="280"/>
        <v>202526</v>
      </c>
      <c r="D2419" s="1148" t="s">
        <v>6</v>
      </c>
      <c r="E2419" s="311">
        <v>65</v>
      </c>
      <c r="F2419" s="311" t="s">
        <v>554</v>
      </c>
      <c r="G2419" s="311">
        <f t="shared" si="278"/>
        <v>0</v>
      </c>
      <c r="H2419" s="1155">
        <f t="shared" ca="1" si="281"/>
        <v>0</v>
      </c>
      <c r="I2419" s="311">
        <f t="shared" si="277"/>
        <v>7</v>
      </c>
      <c r="J2419" s="1151"/>
      <c r="AL2419"/>
      <c r="AM2419"/>
      <c r="AN2419"/>
      <c r="AO2419"/>
      <c r="AP2419"/>
      <c r="AQ2419" s="333"/>
      <c r="AR2419"/>
      <c r="AS2419"/>
      <c r="AT2419"/>
      <c r="AU2419"/>
    </row>
    <row r="2420" spans="1:47" ht="12.75" customHeight="1" x14ac:dyDescent="0.35">
      <c r="A2420" s="311">
        <f>FrontPage!$N$2</f>
        <v>1</v>
      </c>
      <c r="B2420" s="311" t="str">
        <f t="shared" si="279"/>
        <v>RO3658</v>
      </c>
      <c r="C2420" s="311">
        <f t="shared" si="280"/>
        <v>202526</v>
      </c>
      <c r="D2420" s="1148" t="s">
        <v>6</v>
      </c>
      <c r="E2420" s="311">
        <v>65</v>
      </c>
      <c r="F2420" s="311" t="s">
        <v>555</v>
      </c>
      <c r="G2420" s="311">
        <f t="shared" si="278"/>
        <v>0</v>
      </c>
      <c r="H2420" s="1155">
        <f t="shared" ca="1" si="281"/>
        <v>0</v>
      </c>
      <c r="I2420" s="311">
        <f t="shared" si="277"/>
        <v>8</v>
      </c>
      <c r="J2420" s="1151"/>
      <c r="AL2420"/>
      <c r="AM2420"/>
      <c r="AN2420"/>
      <c r="AO2420"/>
      <c r="AP2420"/>
      <c r="AQ2420" s="333"/>
      <c r="AR2420"/>
      <c r="AS2420"/>
      <c r="AT2420"/>
      <c r="AU2420"/>
    </row>
    <row r="2421" spans="1:47" ht="12.75" customHeight="1" x14ac:dyDescent="0.35">
      <c r="A2421" s="311">
        <f>FrontPage!$N$2</f>
        <v>1</v>
      </c>
      <c r="B2421" s="311" t="str">
        <f t="shared" si="279"/>
        <v>RO36510</v>
      </c>
      <c r="C2421" s="311">
        <f t="shared" si="280"/>
        <v>202526</v>
      </c>
      <c r="D2421" s="1148" t="s">
        <v>6</v>
      </c>
      <c r="E2421" s="311">
        <v>65</v>
      </c>
      <c r="F2421" s="311" t="s">
        <v>557</v>
      </c>
      <c r="G2421" s="311">
        <f t="shared" si="278"/>
        <v>0</v>
      </c>
      <c r="H2421" s="1155">
        <f t="shared" ca="1" si="281"/>
        <v>0</v>
      </c>
      <c r="I2421" s="311">
        <f t="shared" si="277"/>
        <v>10</v>
      </c>
      <c r="J2421" s="1151"/>
      <c r="AL2421"/>
      <c r="AM2421"/>
      <c r="AN2421"/>
      <c r="AO2421"/>
      <c r="AP2421"/>
      <c r="AQ2421" s="333"/>
      <c r="AR2421"/>
      <c r="AS2421"/>
      <c r="AT2421"/>
      <c r="AU2421"/>
    </row>
    <row r="2422" spans="1:47" ht="12.75" customHeight="1" x14ac:dyDescent="0.35">
      <c r="A2422" s="311">
        <f>FrontPage!$N$2</f>
        <v>1</v>
      </c>
      <c r="B2422" s="311" t="str">
        <f t="shared" si="279"/>
        <v>RO36511</v>
      </c>
      <c r="C2422" s="311">
        <f t="shared" si="280"/>
        <v>202526</v>
      </c>
      <c r="D2422" s="1148" t="s">
        <v>6</v>
      </c>
      <c r="E2422" s="311">
        <v>65</v>
      </c>
      <c r="F2422" s="311" t="s">
        <v>558</v>
      </c>
      <c r="G2422" s="311">
        <f t="shared" si="278"/>
        <v>0</v>
      </c>
      <c r="H2422" s="1155">
        <f t="shared" ca="1" si="281"/>
        <v>0</v>
      </c>
      <c r="I2422" s="311">
        <f t="shared" si="277"/>
        <v>11</v>
      </c>
      <c r="J2422" s="1151"/>
      <c r="AL2422"/>
      <c r="AM2422"/>
      <c r="AN2422"/>
      <c r="AO2422"/>
      <c r="AP2422"/>
      <c r="AQ2422" s="333"/>
      <c r="AR2422"/>
      <c r="AS2422"/>
      <c r="AT2422"/>
      <c r="AU2422"/>
    </row>
    <row r="2423" spans="1:47" ht="12.75" customHeight="1" x14ac:dyDescent="0.35">
      <c r="A2423" s="311">
        <f>FrontPage!$N$2</f>
        <v>1</v>
      </c>
      <c r="B2423" s="311" t="str">
        <f t="shared" si="279"/>
        <v>RO3661.1</v>
      </c>
      <c r="C2423" s="311">
        <f t="shared" si="280"/>
        <v>202526</v>
      </c>
      <c r="D2423" s="1148" t="s">
        <v>6</v>
      </c>
      <c r="E2423" s="311">
        <v>66</v>
      </c>
      <c r="F2423" s="311" t="s">
        <v>547</v>
      </c>
      <c r="G2423" s="311">
        <f t="shared" si="278"/>
        <v>0</v>
      </c>
      <c r="H2423" s="1155">
        <f t="shared" ca="1" si="281"/>
        <v>0</v>
      </c>
      <c r="I2423" s="311">
        <f t="shared" si="277"/>
        <v>1.1000000000000001</v>
      </c>
      <c r="J2423" s="1151"/>
      <c r="AL2423"/>
      <c r="AM2423"/>
      <c r="AN2423"/>
      <c r="AO2423"/>
      <c r="AP2423"/>
      <c r="AQ2423" s="333"/>
      <c r="AR2423"/>
      <c r="AS2423"/>
      <c r="AT2423"/>
      <c r="AU2423"/>
    </row>
    <row r="2424" spans="1:47" ht="12.75" customHeight="1" x14ac:dyDescent="0.35">
      <c r="A2424" s="311">
        <f>FrontPage!$N$2</f>
        <v>1</v>
      </c>
      <c r="B2424" s="311" t="str">
        <f t="shared" si="279"/>
        <v>RO3661.2</v>
      </c>
      <c r="C2424" s="311">
        <f t="shared" si="280"/>
        <v>202526</v>
      </c>
      <c r="D2424" s="1148" t="s">
        <v>6</v>
      </c>
      <c r="E2424" s="311">
        <v>66</v>
      </c>
      <c r="F2424" s="311" t="s">
        <v>548</v>
      </c>
      <c r="G2424" s="311">
        <f t="shared" si="278"/>
        <v>0</v>
      </c>
      <c r="H2424" s="1155">
        <f t="shared" ca="1" si="281"/>
        <v>0</v>
      </c>
      <c r="I2424" s="311">
        <f t="shared" si="277"/>
        <v>1.2</v>
      </c>
      <c r="J2424" s="1151"/>
      <c r="AL2424"/>
      <c r="AM2424"/>
      <c r="AN2424"/>
      <c r="AO2424"/>
      <c r="AP2424"/>
      <c r="AQ2424" s="333"/>
      <c r="AR2424"/>
      <c r="AS2424"/>
      <c r="AT2424"/>
      <c r="AU2424"/>
    </row>
    <row r="2425" spans="1:47" ht="12.75" customHeight="1" x14ac:dyDescent="0.35">
      <c r="A2425" s="311">
        <f>FrontPage!$N$2</f>
        <v>1</v>
      </c>
      <c r="B2425" s="311" t="str">
        <f t="shared" si="279"/>
        <v>RO3662</v>
      </c>
      <c r="C2425" s="311">
        <f t="shared" si="280"/>
        <v>202526</v>
      </c>
      <c r="D2425" s="1148" t="s">
        <v>6</v>
      </c>
      <c r="E2425" s="311">
        <v>66</v>
      </c>
      <c r="F2425" s="311" t="s">
        <v>546</v>
      </c>
      <c r="G2425" s="311">
        <f t="shared" si="278"/>
        <v>0</v>
      </c>
      <c r="H2425" s="1155">
        <f t="shared" ca="1" si="281"/>
        <v>0</v>
      </c>
      <c r="I2425" s="311">
        <f t="shared" si="277"/>
        <v>2</v>
      </c>
      <c r="J2425" s="1151"/>
      <c r="AL2425"/>
      <c r="AM2425"/>
      <c r="AN2425"/>
      <c r="AO2425"/>
      <c r="AP2425"/>
      <c r="AQ2425" s="333"/>
      <c r="AR2425"/>
      <c r="AS2425"/>
      <c r="AT2425"/>
      <c r="AU2425"/>
    </row>
    <row r="2426" spans="1:47" ht="12.75" customHeight="1" x14ac:dyDescent="0.35">
      <c r="A2426" s="311">
        <f>FrontPage!$N$2</f>
        <v>1</v>
      </c>
      <c r="B2426" s="311" t="str">
        <f t="shared" si="279"/>
        <v>RO3663</v>
      </c>
      <c r="C2426" s="311">
        <f t="shared" si="280"/>
        <v>202526</v>
      </c>
      <c r="D2426" s="1148" t="s">
        <v>6</v>
      </c>
      <c r="E2426" s="311">
        <v>66</v>
      </c>
      <c r="F2426" s="311" t="s">
        <v>549</v>
      </c>
      <c r="G2426" s="311">
        <f t="shared" si="278"/>
        <v>0</v>
      </c>
      <c r="H2426" s="1155">
        <f t="shared" ca="1" si="281"/>
        <v>0</v>
      </c>
      <c r="I2426" s="311">
        <f t="shared" si="277"/>
        <v>3</v>
      </c>
      <c r="J2426" s="1151"/>
      <c r="AL2426"/>
      <c r="AM2426"/>
      <c r="AN2426"/>
      <c r="AO2426"/>
      <c r="AP2426"/>
      <c r="AQ2426" s="333"/>
      <c r="AR2426"/>
      <c r="AS2426"/>
      <c r="AT2426"/>
      <c r="AU2426"/>
    </row>
    <row r="2427" spans="1:47" ht="12.75" customHeight="1" x14ac:dyDescent="0.35">
      <c r="A2427" s="311">
        <f>FrontPage!$N$2</f>
        <v>1</v>
      </c>
      <c r="B2427" s="311" t="str">
        <f t="shared" si="279"/>
        <v>RO3665</v>
      </c>
      <c r="C2427" s="311">
        <f t="shared" si="280"/>
        <v>202526</v>
      </c>
      <c r="D2427" s="1148" t="s">
        <v>6</v>
      </c>
      <c r="E2427" s="311">
        <v>66</v>
      </c>
      <c r="F2427" s="311" t="s">
        <v>551</v>
      </c>
      <c r="G2427" s="311">
        <f t="shared" si="278"/>
        <v>0</v>
      </c>
      <c r="H2427" s="1155">
        <f t="shared" ca="1" si="281"/>
        <v>0</v>
      </c>
      <c r="I2427" s="311">
        <f t="shared" si="277"/>
        <v>5</v>
      </c>
      <c r="J2427" s="1151"/>
      <c r="AL2427"/>
      <c r="AM2427"/>
      <c r="AN2427"/>
      <c r="AO2427"/>
      <c r="AP2427"/>
      <c r="AQ2427" s="333"/>
      <c r="AR2427"/>
      <c r="AS2427"/>
      <c r="AT2427"/>
      <c r="AU2427"/>
    </row>
    <row r="2428" spans="1:47" ht="12.75" customHeight="1" x14ac:dyDescent="0.35">
      <c r="A2428" s="311">
        <f>FrontPage!$N$2</f>
        <v>1</v>
      </c>
      <c r="B2428" s="311" t="str">
        <f t="shared" si="279"/>
        <v>RO3666.1</v>
      </c>
      <c r="C2428" s="311">
        <f t="shared" si="280"/>
        <v>202526</v>
      </c>
      <c r="D2428" s="1148" t="s">
        <v>6</v>
      </c>
      <c r="E2428" s="311">
        <v>66</v>
      </c>
      <c r="F2428" s="311" t="s">
        <v>552</v>
      </c>
      <c r="G2428" s="311">
        <f t="shared" si="278"/>
        <v>0</v>
      </c>
      <c r="H2428" s="1155">
        <f t="shared" ca="1" si="281"/>
        <v>0</v>
      </c>
      <c r="I2428" s="311">
        <f t="shared" si="277"/>
        <v>6.1</v>
      </c>
      <c r="J2428" s="1151"/>
      <c r="AL2428"/>
      <c r="AM2428"/>
      <c r="AN2428"/>
      <c r="AO2428"/>
      <c r="AP2428"/>
      <c r="AQ2428" s="333"/>
      <c r="AR2428"/>
      <c r="AS2428"/>
      <c r="AT2428"/>
      <c r="AU2428"/>
    </row>
    <row r="2429" spans="1:47" ht="12.75" customHeight="1" x14ac:dyDescent="0.35">
      <c r="A2429" s="311">
        <f>FrontPage!$N$2</f>
        <v>1</v>
      </c>
      <c r="B2429" s="311" t="str">
        <f t="shared" si="279"/>
        <v>RO3666.2</v>
      </c>
      <c r="C2429" s="311">
        <f t="shared" si="280"/>
        <v>202526</v>
      </c>
      <c r="D2429" s="1148" t="s">
        <v>6</v>
      </c>
      <c r="E2429" s="311">
        <v>66</v>
      </c>
      <c r="F2429" s="311" t="s">
        <v>553</v>
      </c>
      <c r="G2429" s="311">
        <f t="shared" si="278"/>
        <v>0</v>
      </c>
      <c r="H2429" s="1155">
        <f t="shared" ca="1" si="281"/>
        <v>0</v>
      </c>
      <c r="I2429" s="311">
        <f t="shared" si="277"/>
        <v>6.2</v>
      </c>
      <c r="J2429" s="1151"/>
      <c r="AL2429"/>
      <c r="AM2429"/>
      <c r="AN2429"/>
      <c r="AO2429"/>
      <c r="AP2429"/>
      <c r="AQ2429" s="333"/>
      <c r="AR2429"/>
      <c r="AS2429"/>
      <c r="AT2429"/>
      <c r="AU2429"/>
    </row>
    <row r="2430" spans="1:47" ht="12.75" customHeight="1" x14ac:dyDescent="0.35">
      <c r="A2430" s="311">
        <f>FrontPage!$N$2</f>
        <v>1</v>
      </c>
      <c r="B2430" s="311" t="str">
        <f t="shared" si="279"/>
        <v>RO3667</v>
      </c>
      <c r="C2430" s="311">
        <f t="shared" si="280"/>
        <v>202526</v>
      </c>
      <c r="D2430" s="1148" t="s">
        <v>6</v>
      </c>
      <c r="E2430" s="311">
        <v>66</v>
      </c>
      <c r="F2430" s="311" t="s">
        <v>554</v>
      </c>
      <c r="G2430" s="311">
        <f t="shared" si="278"/>
        <v>0</v>
      </c>
      <c r="H2430" s="1155">
        <f t="shared" ca="1" si="281"/>
        <v>0</v>
      </c>
      <c r="I2430" s="311">
        <f t="shared" si="277"/>
        <v>7</v>
      </c>
      <c r="J2430" s="1151"/>
      <c r="AL2430"/>
      <c r="AM2430"/>
      <c r="AN2430"/>
      <c r="AO2430"/>
      <c r="AP2430"/>
      <c r="AQ2430" s="333"/>
      <c r="AR2430"/>
      <c r="AS2430"/>
      <c r="AT2430"/>
      <c r="AU2430"/>
    </row>
    <row r="2431" spans="1:47" ht="12.75" customHeight="1" x14ac:dyDescent="0.35">
      <c r="A2431" s="311">
        <f>FrontPage!$N$2</f>
        <v>1</v>
      </c>
      <c r="B2431" s="311" t="str">
        <f t="shared" si="279"/>
        <v>RO3668</v>
      </c>
      <c r="C2431" s="311">
        <f t="shared" si="280"/>
        <v>202526</v>
      </c>
      <c r="D2431" s="1148" t="s">
        <v>6</v>
      </c>
      <c r="E2431" s="311">
        <v>66</v>
      </c>
      <c r="F2431" s="311" t="s">
        <v>555</v>
      </c>
      <c r="G2431" s="311">
        <f t="shared" si="278"/>
        <v>0</v>
      </c>
      <c r="H2431" s="1155">
        <f t="shared" ca="1" si="281"/>
        <v>0</v>
      </c>
      <c r="I2431" s="311">
        <f t="shared" si="277"/>
        <v>8</v>
      </c>
      <c r="J2431" s="1151"/>
      <c r="AL2431"/>
      <c r="AM2431"/>
      <c r="AN2431"/>
      <c r="AO2431"/>
      <c r="AP2431"/>
      <c r="AQ2431" s="333"/>
      <c r="AR2431"/>
      <c r="AS2431"/>
      <c r="AT2431"/>
      <c r="AU2431"/>
    </row>
    <row r="2432" spans="1:47" ht="12.75" customHeight="1" x14ac:dyDescent="0.35">
      <c r="A2432" s="311">
        <f>FrontPage!$N$2</f>
        <v>1</v>
      </c>
      <c r="B2432" s="311" t="str">
        <f t="shared" si="279"/>
        <v>RO36610</v>
      </c>
      <c r="C2432" s="311">
        <f t="shared" si="280"/>
        <v>202526</v>
      </c>
      <c r="D2432" s="1148" t="s">
        <v>6</v>
      </c>
      <c r="E2432" s="311">
        <v>66</v>
      </c>
      <c r="F2432" s="311" t="s">
        <v>557</v>
      </c>
      <c r="G2432" s="311">
        <f t="shared" si="278"/>
        <v>0</v>
      </c>
      <c r="H2432" s="1155">
        <f t="shared" ca="1" si="281"/>
        <v>0</v>
      </c>
      <c r="I2432" s="311">
        <f t="shared" si="277"/>
        <v>10</v>
      </c>
      <c r="J2432" s="1151"/>
      <c r="AL2432"/>
      <c r="AM2432"/>
      <c r="AN2432"/>
      <c r="AO2432"/>
      <c r="AP2432"/>
      <c r="AQ2432" s="333"/>
      <c r="AR2432"/>
      <c r="AS2432"/>
      <c r="AT2432"/>
      <c r="AU2432"/>
    </row>
    <row r="2433" spans="1:47" ht="12.75" customHeight="1" x14ac:dyDescent="0.35">
      <c r="A2433" s="311">
        <f>FrontPage!$N$2</f>
        <v>1</v>
      </c>
      <c r="B2433" s="311" t="str">
        <f t="shared" si="279"/>
        <v>RO36611</v>
      </c>
      <c r="C2433" s="311">
        <f t="shared" si="280"/>
        <v>202526</v>
      </c>
      <c r="D2433" s="1148" t="s">
        <v>6</v>
      </c>
      <c r="E2433" s="311">
        <v>66</v>
      </c>
      <c r="F2433" s="311" t="s">
        <v>558</v>
      </c>
      <c r="G2433" s="311">
        <f t="shared" si="278"/>
        <v>0</v>
      </c>
      <c r="H2433" s="1155">
        <f t="shared" ca="1" si="281"/>
        <v>0</v>
      </c>
      <c r="I2433" s="311">
        <f t="shared" ref="I2433:I2496" si="282">VLOOKUP(F2433,CIndex,2,FALSE)</f>
        <v>11</v>
      </c>
      <c r="J2433" s="1151"/>
      <c r="AL2433"/>
      <c r="AM2433"/>
      <c r="AN2433"/>
      <c r="AO2433"/>
      <c r="AP2433"/>
      <c r="AQ2433" s="333"/>
      <c r="AR2433"/>
      <c r="AS2433"/>
      <c r="AT2433"/>
      <c r="AU2433"/>
    </row>
    <row r="2434" spans="1:47" ht="12.75" customHeight="1" x14ac:dyDescent="0.35">
      <c r="A2434" s="311">
        <f>FrontPage!$N$2</f>
        <v>1</v>
      </c>
      <c r="B2434" s="311" t="str">
        <f t="shared" si="279"/>
        <v>RO3671.1</v>
      </c>
      <c r="C2434" s="311">
        <f t="shared" si="280"/>
        <v>202526</v>
      </c>
      <c r="D2434" s="1148" t="s">
        <v>6</v>
      </c>
      <c r="E2434" s="311">
        <v>67</v>
      </c>
      <c r="F2434" s="311" t="s">
        <v>547</v>
      </c>
      <c r="G2434" s="311">
        <f t="shared" si="278"/>
        <v>0</v>
      </c>
      <c r="H2434" s="1155">
        <f t="shared" ca="1" si="281"/>
        <v>0</v>
      </c>
      <c r="I2434" s="311">
        <f t="shared" si="282"/>
        <v>1.1000000000000001</v>
      </c>
      <c r="J2434" s="1151"/>
      <c r="AL2434"/>
      <c r="AM2434"/>
      <c r="AN2434"/>
      <c r="AO2434"/>
      <c r="AP2434"/>
      <c r="AQ2434" s="333"/>
      <c r="AR2434"/>
      <c r="AS2434"/>
      <c r="AT2434"/>
      <c r="AU2434"/>
    </row>
    <row r="2435" spans="1:47" ht="12.75" customHeight="1" x14ac:dyDescent="0.35">
      <c r="A2435" s="311">
        <f>FrontPage!$N$2</f>
        <v>1</v>
      </c>
      <c r="B2435" s="311" t="str">
        <f t="shared" si="279"/>
        <v>RO3671.2</v>
      </c>
      <c r="C2435" s="311">
        <f t="shared" si="280"/>
        <v>202526</v>
      </c>
      <c r="D2435" s="1148" t="s">
        <v>6</v>
      </c>
      <c r="E2435" s="311">
        <v>67</v>
      </c>
      <c r="F2435" s="311" t="s">
        <v>548</v>
      </c>
      <c r="G2435" s="311">
        <f t="shared" si="278"/>
        <v>0</v>
      </c>
      <c r="H2435" s="1155">
        <f t="shared" ca="1" si="281"/>
        <v>0</v>
      </c>
      <c r="I2435" s="311">
        <f t="shared" si="282"/>
        <v>1.2</v>
      </c>
      <c r="J2435" s="1151"/>
      <c r="AL2435"/>
      <c r="AM2435"/>
      <c r="AN2435"/>
      <c r="AO2435"/>
      <c r="AP2435"/>
      <c r="AQ2435" s="333"/>
      <c r="AR2435"/>
      <c r="AS2435"/>
      <c r="AT2435"/>
      <c r="AU2435"/>
    </row>
    <row r="2436" spans="1:47" ht="12.75" customHeight="1" x14ac:dyDescent="0.35">
      <c r="A2436" s="311">
        <f>FrontPage!$N$2</f>
        <v>1</v>
      </c>
      <c r="B2436" s="311" t="str">
        <f t="shared" si="279"/>
        <v>RO3672</v>
      </c>
      <c r="C2436" s="311">
        <f t="shared" si="280"/>
        <v>202526</v>
      </c>
      <c r="D2436" s="1148" t="s">
        <v>6</v>
      </c>
      <c r="E2436" s="311">
        <v>67</v>
      </c>
      <c r="F2436" s="311" t="s">
        <v>546</v>
      </c>
      <c r="G2436" s="311">
        <f t="shared" si="278"/>
        <v>0</v>
      </c>
      <c r="H2436" s="1155">
        <f t="shared" ca="1" si="281"/>
        <v>0</v>
      </c>
      <c r="I2436" s="311">
        <f t="shared" si="282"/>
        <v>2</v>
      </c>
      <c r="J2436" s="1151"/>
      <c r="AL2436"/>
      <c r="AM2436"/>
      <c r="AN2436"/>
      <c r="AO2436"/>
      <c r="AP2436"/>
      <c r="AQ2436" s="333"/>
      <c r="AR2436"/>
      <c r="AS2436"/>
      <c r="AT2436"/>
      <c r="AU2436"/>
    </row>
    <row r="2437" spans="1:47" ht="12.75" customHeight="1" x14ac:dyDescent="0.35">
      <c r="A2437" s="311">
        <f>FrontPage!$N$2</f>
        <v>1</v>
      </c>
      <c r="B2437" s="311" t="str">
        <f t="shared" si="279"/>
        <v>RO3673</v>
      </c>
      <c r="C2437" s="311">
        <f t="shared" si="280"/>
        <v>202526</v>
      </c>
      <c r="D2437" s="1148" t="s">
        <v>6</v>
      </c>
      <c r="E2437" s="311">
        <v>67</v>
      </c>
      <c r="F2437" s="311" t="s">
        <v>549</v>
      </c>
      <c r="G2437" s="311">
        <f t="shared" ref="G2437:G2499" si="283">UANumber</f>
        <v>0</v>
      </c>
      <c r="H2437" s="1155">
        <f t="shared" ca="1" si="281"/>
        <v>0</v>
      </c>
      <c r="I2437" s="311">
        <f t="shared" si="282"/>
        <v>3</v>
      </c>
      <c r="J2437" s="1151"/>
      <c r="AL2437"/>
      <c r="AM2437"/>
      <c r="AN2437"/>
      <c r="AO2437"/>
      <c r="AP2437"/>
      <c r="AQ2437" s="333"/>
      <c r="AR2437"/>
      <c r="AS2437"/>
      <c r="AT2437"/>
      <c r="AU2437"/>
    </row>
    <row r="2438" spans="1:47" ht="12.75" customHeight="1" x14ac:dyDescent="0.35">
      <c r="A2438" s="311">
        <f>FrontPage!$N$2</f>
        <v>1</v>
      </c>
      <c r="B2438" s="311" t="str">
        <f t="shared" si="279"/>
        <v>RO3675</v>
      </c>
      <c r="C2438" s="311">
        <f t="shared" si="280"/>
        <v>202526</v>
      </c>
      <c r="D2438" s="1148" t="s">
        <v>6</v>
      </c>
      <c r="E2438" s="311">
        <v>67</v>
      </c>
      <c r="F2438" s="311" t="s">
        <v>551</v>
      </c>
      <c r="G2438" s="311">
        <f t="shared" si="283"/>
        <v>0</v>
      </c>
      <c r="H2438" s="1155">
        <f t="shared" ca="1" si="281"/>
        <v>0</v>
      </c>
      <c r="I2438" s="311">
        <f t="shared" si="282"/>
        <v>5</v>
      </c>
      <c r="J2438" s="1151"/>
      <c r="AL2438"/>
      <c r="AM2438"/>
      <c r="AN2438"/>
      <c r="AO2438"/>
      <c r="AP2438"/>
      <c r="AQ2438" s="333"/>
      <c r="AR2438"/>
      <c r="AS2438"/>
      <c r="AT2438"/>
      <c r="AU2438"/>
    </row>
    <row r="2439" spans="1:47" ht="12.75" customHeight="1" x14ac:dyDescent="0.35">
      <c r="A2439" s="311">
        <f>FrontPage!$N$2</f>
        <v>1</v>
      </c>
      <c r="B2439" s="311" t="str">
        <f t="shared" si="279"/>
        <v>RO3676.1</v>
      </c>
      <c r="C2439" s="311">
        <f t="shared" si="280"/>
        <v>202526</v>
      </c>
      <c r="D2439" s="1148" t="s">
        <v>6</v>
      </c>
      <c r="E2439" s="311">
        <v>67</v>
      </c>
      <c r="F2439" s="311" t="s">
        <v>552</v>
      </c>
      <c r="G2439" s="311">
        <f t="shared" si="283"/>
        <v>0</v>
      </c>
      <c r="H2439" s="1155">
        <f t="shared" ca="1" si="281"/>
        <v>0</v>
      </c>
      <c r="I2439" s="311">
        <f t="shared" si="282"/>
        <v>6.1</v>
      </c>
      <c r="J2439" s="1151"/>
      <c r="AL2439"/>
      <c r="AM2439"/>
      <c r="AN2439"/>
      <c r="AO2439"/>
      <c r="AP2439"/>
      <c r="AQ2439" s="333"/>
      <c r="AR2439"/>
      <c r="AS2439"/>
      <c r="AT2439"/>
      <c r="AU2439"/>
    </row>
    <row r="2440" spans="1:47" ht="12.75" customHeight="1" x14ac:dyDescent="0.35">
      <c r="A2440" s="311">
        <f>FrontPage!$N$2</f>
        <v>1</v>
      </c>
      <c r="B2440" s="311" t="str">
        <f t="shared" si="279"/>
        <v>RO3676.2</v>
      </c>
      <c r="C2440" s="311">
        <f t="shared" si="280"/>
        <v>202526</v>
      </c>
      <c r="D2440" s="1148" t="s">
        <v>6</v>
      </c>
      <c r="E2440" s="311">
        <v>67</v>
      </c>
      <c r="F2440" s="311" t="s">
        <v>553</v>
      </c>
      <c r="G2440" s="311">
        <f t="shared" si="283"/>
        <v>0</v>
      </c>
      <c r="H2440" s="1155">
        <f t="shared" ca="1" si="281"/>
        <v>0</v>
      </c>
      <c r="I2440" s="311">
        <f t="shared" si="282"/>
        <v>6.2</v>
      </c>
      <c r="J2440" s="1151"/>
      <c r="AL2440"/>
      <c r="AM2440"/>
      <c r="AN2440"/>
      <c r="AO2440"/>
      <c r="AP2440"/>
      <c r="AQ2440" s="333"/>
      <c r="AR2440"/>
      <c r="AS2440"/>
      <c r="AT2440"/>
      <c r="AU2440"/>
    </row>
    <row r="2441" spans="1:47" ht="12.75" customHeight="1" x14ac:dyDescent="0.35">
      <c r="A2441" s="311">
        <f>FrontPage!$N$2</f>
        <v>1</v>
      </c>
      <c r="B2441" s="311" t="str">
        <f t="shared" ref="B2441:B2504" si="284">D2441&amp;E2441&amp;I2441</f>
        <v>RO3677</v>
      </c>
      <c r="C2441" s="311">
        <f t="shared" si="280"/>
        <v>202526</v>
      </c>
      <c r="D2441" s="1148" t="s">
        <v>6</v>
      </c>
      <c r="E2441" s="311">
        <v>67</v>
      </c>
      <c r="F2441" s="311" t="s">
        <v>554</v>
      </c>
      <c r="G2441" s="311">
        <f t="shared" si="283"/>
        <v>0</v>
      </c>
      <c r="H2441" s="1155">
        <f t="shared" ca="1" si="281"/>
        <v>0</v>
      </c>
      <c r="I2441" s="311">
        <f t="shared" si="282"/>
        <v>7</v>
      </c>
      <c r="J2441" s="1151"/>
      <c r="AL2441"/>
      <c r="AM2441"/>
      <c r="AN2441"/>
      <c r="AO2441"/>
      <c r="AP2441"/>
      <c r="AQ2441" s="333"/>
      <c r="AR2441"/>
      <c r="AS2441"/>
      <c r="AT2441"/>
      <c r="AU2441"/>
    </row>
    <row r="2442" spans="1:47" ht="12.75" customHeight="1" x14ac:dyDescent="0.35">
      <c r="A2442" s="311">
        <f>FrontPage!$N$2</f>
        <v>1</v>
      </c>
      <c r="B2442" s="311" t="str">
        <f t="shared" si="284"/>
        <v>RO3678</v>
      </c>
      <c r="C2442" s="311">
        <f t="shared" si="280"/>
        <v>202526</v>
      </c>
      <c r="D2442" s="1148" t="s">
        <v>6</v>
      </c>
      <c r="E2442" s="311">
        <v>67</v>
      </c>
      <c r="F2442" s="311" t="s">
        <v>555</v>
      </c>
      <c r="G2442" s="311">
        <f t="shared" si="283"/>
        <v>0</v>
      </c>
      <c r="H2442" s="1155">
        <f t="shared" ca="1" si="281"/>
        <v>0</v>
      </c>
      <c r="I2442" s="311">
        <f t="shared" si="282"/>
        <v>8</v>
      </c>
      <c r="J2442" s="1151"/>
      <c r="AL2442"/>
      <c r="AM2442"/>
      <c r="AN2442"/>
      <c r="AO2442"/>
      <c r="AP2442"/>
      <c r="AQ2442" s="333"/>
      <c r="AR2442"/>
      <c r="AS2442"/>
      <c r="AT2442"/>
      <c r="AU2442"/>
    </row>
    <row r="2443" spans="1:47" ht="12.75" customHeight="1" x14ac:dyDescent="0.35">
      <c r="A2443" s="311">
        <f>FrontPage!$N$2</f>
        <v>1</v>
      </c>
      <c r="B2443" s="311" t="str">
        <f t="shared" si="284"/>
        <v>RO36710</v>
      </c>
      <c r="C2443" s="311">
        <f t="shared" si="280"/>
        <v>202526</v>
      </c>
      <c r="D2443" s="1148" t="s">
        <v>6</v>
      </c>
      <c r="E2443" s="311">
        <v>67</v>
      </c>
      <c r="F2443" s="311" t="s">
        <v>557</v>
      </c>
      <c r="G2443" s="311">
        <f t="shared" si="283"/>
        <v>0</v>
      </c>
      <c r="H2443" s="1155">
        <f t="shared" ca="1" si="281"/>
        <v>0</v>
      </c>
      <c r="I2443" s="311">
        <f t="shared" si="282"/>
        <v>10</v>
      </c>
      <c r="J2443" s="1151"/>
      <c r="AL2443"/>
      <c r="AM2443"/>
      <c r="AN2443"/>
      <c r="AO2443"/>
      <c r="AP2443"/>
      <c r="AQ2443" s="333"/>
      <c r="AR2443"/>
      <c r="AS2443"/>
      <c r="AT2443"/>
      <c r="AU2443"/>
    </row>
    <row r="2444" spans="1:47" ht="12.75" customHeight="1" x14ac:dyDescent="0.35">
      <c r="A2444" s="311">
        <f>FrontPage!$N$2</f>
        <v>1</v>
      </c>
      <c r="B2444" s="311" t="str">
        <f t="shared" si="284"/>
        <v>RO36711</v>
      </c>
      <c r="C2444" s="311">
        <f t="shared" si="280"/>
        <v>202526</v>
      </c>
      <c r="D2444" s="1148" t="s">
        <v>6</v>
      </c>
      <c r="E2444" s="311">
        <v>67</v>
      </c>
      <c r="F2444" s="311" t="s">
        <v>558</v>
      </c>
      <c r="G2444" s="311">
        <f t="shared" si="283"/>
        <v>0</v>
      </c>
      <c r="H2444" s="1155">
        <f t="shared" ca="1" si="281"/>
        <v>0</v>
      </c>
      <c r="I2444" s="311">
        <f t="shared" si="282"/>
        <v>11</v>
      </c>
      <c r="J2444" s="1151"/>
      <c r="AL2444"/>
      <c r="AM2444"/>
      <c r="AN2444"/>
      <c r="AO2444"/>
      <c r="AP2444"/>
      <c r="AQ2444" s="333"/>
      <c r="AR2444"/>
      <c r="AS2444"/>
      <c r="AT2444"/>
      <c r="AU2444"/>
    </row>
    <row r="2445" spans="1:47" ht="12.75" customHeight="1" x14ac:dyDescent="0.35">
      <c r="A2445" s="311">
        <f>FrontPage!$N$2</f>
        <v>1</v>
      </c>
      <c r="B2445" s="311" t="str">
        <f t="shared" si="284"/>
        <v>RO3681.1</v>
      </c>
      <c r="C2445" s="311">
        <f t="shared" si="280"/>
        <v>202526</v>
      </c>
      <c r="D2445" s="1148" t="s">
        <v>6</v>
      </c>
      <c r="E2445" s="311">
        <v>68</v>
      </c>
      <c r="F2445" s="311" t="s">
        <v>547</v>
      </c>
      <c r="G2445" s="311">
        <f t="shared" si="283"/>
        <v>0</v>
      </c>
      <c r="H2445" s="1155">
        <f t="shared" ca="1" si="281"/>
        <v>0</v>
      </c>
      <c r="I2445" s="311">
        <f t="shared" si="282"/>
        <v>1.1000000000000001</v>
      </c>
      <c r="J2445" s="1151"/>
      <c r="AL2445"/>
      <c r="AM2445"/>
      <c r="AN2445"/>
      <c r="AO2445"/>
      <c r="AP2445"/>
      <c r="AQ2445" s="333"/>
      <c r="AR2445"/>
      <c r="AS2445"/>
      <c r="AT2445"/>
      <c r="AU2445"/>
    </row>
    <row r="2446" spans="1:47" ht="12.75" customHeight="1" x14ac:dyDescent="0.35">
      <c r="A2446" s="311">
        <f>FrontPage!$N$2</f>
        <v>1</v>
      </c>
      <c r="B2446" s="311" t="str">
        <f t="shared" si="284"/>
        <v>RO3681.2</v>
      </c>
      <c r="C2446" s="311">
        <f t="shared" si="280"/>
        <v>202526</v>
      </c>
      <c r="D2446" s="1148" t="s">
        <v>6</v>
      </c>
      <c r="E2446" s="311">
        <v>68</v>
      </c>
      <c r="F2446" s="311" t="s">
        <v>548</v>
      </c>
      <c r="G2446" s="311">
        <f t="shared" si="283"/>
        <v>0</v>
      </c>
      <c r="H2446" s="1155">
        <f t="shared" ca="1" si="281"/>
        <v>0</v>
      </c>
      <c r="I2446" s="311">
        <f t="shared" si="282"/>
        <v>1.2</v>
      </c>
      <c r="J2446" s="1151"/>
      <c r="AL2446"/>
      <c r="AM2446"/>
      <c r="AN2446"/>
      <c r="AO2446"/>
      <c r="AP2446"/>
      <c r="AQ2446" s="333"/>
      <c r="AR2446"/>
      <c r="AS2446"/>
      <c r="AT2446"/>
      <c r="AU2446"/>
    </row>
    <row r="2447" spans="1:47" ht="12.75" customHeight="1" x14ac:dyDescent="0.35">
      <c r="A2447" s="311">
        <f>FrontPage!$N$2</f>
        <v>1</v>
      </c>
      <c r="B2447" s="311" t="str">
        <f t="shared" si="284"/>
        <v>RO3682</v>
      </c>
      <c r="C2447" s="311">
        <f t="shared" si="280"/>
        <v>202526</v>
      </c>
      <c r="D2447" s="1148" t="s">
        <v>6</v>
      </c>
      <c r="E2447" s="311">
        <v>68</v>
      </c>
      <c r="F2447" s="311" t="s">
        <v>546</v>
      </c>
      <c r="G2447" s="311">
        <f t="shared" si="283"/>
        <v>0</v>
      </c>
      <c r="H2447" s="1155">
        <f t="shared" ca="1" si="281"/>
        <v>0</v>
      </c>
      <c r="I2447" s="311">
        <f t="shared" si="282"/>
        <v>2</v>
      </c>
      <c r="J2447" s="1151"/>
      <c r="AL2447"/>
      <c r="AM2447"/>
      <c r="AN2447"/>
      <c r="AO2447"/>
      <c r="AP2447"/>
      <c r="AQ2447" s="333"/>
      <c r="AR2447"/>
      <c r="AS2447"/>
      <c r="AT2447"/>
      <c r="AU2447"/>
    </row>
    <row r="2448" spans="1:47" ht="12.75" customHeight="1" x14ac:dyDescent="0.35">
      <c r="A2448" s="311">
        <f>FrontPage!$N$2</f>
        <v>1</v>
      </c>
      <c r="B2448" s="311" t="str">
        <f t="shared" si="284"/>
        <v>RO3683</v>
      </c>
      <c r="C2448" s="311">
        <f t="shared" si="280"/>
        <v>202526</v>
      </c>
      <c r="D2448" s="1148" t="s">
        <v>6</v>
      </c>
      <c r="E2448" s="311">
        <v>68</v>
      </c>
      <c r="F2448" s="311" t="s">
        <v>549</v>
      </c>
      <c r="G2448" s="311">
        <f t="shared" si="283"/>
        <v>0</v>
      </c>
      <c r="H2448" s="1155">
        <f t="shared" ca="1" si="281"/>
        <v>0</v>
      </c>
      <c r="I2448" s="311">
        <f t="shared" si="282"/>
        <v>3</v>
      </c>
      <c r="J2448" s="1151"/>
      <c r="AL2448"/>
      <c r="AM2448"/>
      <c r="AN2448"/>
      <c r="AO2448"/>
      <c r="AP2448"/>
      <c r="AQ2448" s="333"/>
      <c r="AR2448"/>
      <c r="AS2448"/>
      <c r="AT2448"/>
      <c r="AU2448"/>
    </row>
    <row r="2449" spans="1:47" ht="12.75" customHeight="1" x14ac:dyDescent="0.35">
      <c r="A2449" s="311">
        <f>FrontPage!$N$2</f>
        <v>1</v>
      </c>
      <c r="B2449" s="311" t="str">
        <f t="shared" si="284"/>
        <v>RO3685</v>
      </c>
      <c r="C2449" s="311">
        <f t="shared" si="280"/>
        <v>202526</v>
      </c>
      <c r="D2449" s="1148" t="s">
        <v>6</v>
      </c>
      <c r="E2449" s="311">
        <v>68</v>
      </c>
      <c r="F2449" s="311" t="s">
        <v>551</v>
      </c>
      <c r="G2449" s="311">
        <f t="shared" si="283"/>
        <v>0</v>
      </c>
      <c r="H2449" s="1155">
        <f t="shared" ca="1" si="281"/>
        <v>0</v>
      </c>
      <c r="I2449" s="311">
        <f t="shared" si="282"/>
        <v>5</v>
      </c>
      <c r="J2449" s="1151"/>
      <c r="AL2449"/>
      <c r="AM2449"/>
      <c r="AN2449"/>
      <c r="AO2449"/>
      <c r="AP2449"/>
      <c r="AQ2449" s="333"/>
      <c r="AR2449"/>
      <c r="AS2449"/>
      <c r="AT2449"/>
      <c r="AU2449"/>
    </row>
    <row r="2450" spans="1:47" ht="12.75" customHeight="1" x14ac:dyDescent="0.35">
      <c r="A2450" s="311">
        <f>FrontPage!$N$2</f>
        <v>1</v>
      </c>
      <c r="B2450" s="311" t="str">
        <f t="shared" si="284"/>
        <v>RO3686.1</v>
      </c>
      <c r="C2450" s="311">
        <f t="shared" si="280"/>
        <v>202526</v>
      </c>
      <c r="D2450" s="1148" t="s">
        <v>6</v>
      </c>
      <c r="E2450" s="311">
        <v>68</v>
      </c>
      <c r="F2450" s="311" t="s">
        <v>552</v>
      </c>
      <c r="G2450" s="311">
        <f t="shared" si="283"/>
        <v>0</v>
      </c>
      <c r="H2450" s="1155">
        <f t="shared" ca="1" si="281"/>
        <v>0</v>
      </c>
      <c r="I2450" s="311">
        <f t="shared" si="282"/>
        <v>6.1</v>
      </c>
      <c r="J2450" s="1151"/>
      <c r="AL2450"/>
      <c r="AM2450"/>
      <c r="AN2450"/>
      <c r="AO2450"/>
      <c r="AP2450"/>
      <c r="AQ2450" s="333"/>
      <c r="AR2450"/>
      <c r="AS2450"/>
      <c r="AT2450"/>
      <c r="AU2450"/>
    </row>
    <row r="2451" spans="1:47" ht="12.75" customHeight="1" x14ac:dyDescent="0.35">
      <c r="A2451" s="311">
        <f>FrontPage!$N$2</f>
        <v>1</v>
      </c>
      <c r="B2451" s="311" t="str">
        <f t="shared" si="284"/>
        <v>RO3686.2</v>
      </c>
      <c r="C2451" s="311">
        <f t="shared" si="280"/>
        <v>202526</v>
      </c>
      <c r="D2451" s="1148" t="s">
        <v>6</v>
      </c>
      <c r="E2451" s="311">
        <v>68</v>
      </c>
      <c r="F2451" s="311" t="s">
        <v>553</v>
      </c>
      <c r="G2451" s="311">
        <f t="shared" si="283"/>
        <v>0</v>
      </c>
      <c r="H2451" s="1155">
        <f t="shared" ca="1" si="281"/>
        <v>0</v>
      </c>
      <c r="I2451" s="311">
        <f t="shared" si="282"/>
        <v>6.2</v>
      </c>
      <c r="J2451" s="1151"/>
      <c r="AL2451"/>
      <c r="AM2451"/>
      <c r="AN2451"/>
      <c r="AO2451"/>
      <c r="AP2451"/>
      <c r="AQ2451" s="333"/>
      <c r="AR2451"/>
      <c r="AS2451"/>
      <c r="AT2451"/>
      <c r="AU2451"/>
    </row>
    <row r="2452" spans="1:47" ht="12.75" customHeight="1" x14ac:dyDescent="0.35">
      <c r="A2452" s="311">
        <f>FrontPage!$N$2</f>
        <v>1</v>
      </c>
      <c r="B2452" s="311" t="str">
        <f t="shared" si="284"/>
        <v>RO3687</v>
      </c>
      <c r="C2452" s="311">
        <f t="shared" si="280"/>
        <v>202526</v>
      </c>
      <c r="D2452" s="1148" t="s">
        <v>6</v>
      </c>
      <c r="E2452" s="311">
        <v>68</v>
      </c>
      <c r="F2452" s="311" t="s">
        <v>554</v>
      </c>
      <c r="G2452" s="311">
        <f t="shared" si="283"/>
        <v>0</v>
      </c>
      <c r="H2452" s="1155">
        <f t="shared" ca="1" si="281"/>
        <v>0</v>
      </c>
      <c r="I2452" s="311">
        <f t="shared" si="282"/>
        <v>7</v>
      </c>
      <c r="J2452" s="1151"/>
      <c r="AL2452"/>
      <c r="AM2452"/>
      <c r="AN2452"/>
      <c r="AO2452"/>
      <c r="AP2452"/>
      <c r="AQ2452" s="333"/>
      <c r="AR2452"/>
      <c r="AS2452"/>
      <c r="AT2452"/>
      <c r="AU2452"/>
    </row>
    <row r="2453" spans="1:47" ht="12.75" customHeight="1" x14ac:dyDescent="0.35">
      <c r="A2453" s="311">
        <f>FrontPage!$N$2</f>
        <v>1</v>
      </c>
      <c r="B2453" s="311" t="str">
        <f t="shared" si="284"/>
        <v>RO3688</v>
      </c>
      <c r="C2453" s="311">
        <f t="shared" si="280"/>
        <v>202526</v>
      </c>
      <c r="D2453" s="1148" t="s">
        <v>6</v>
      </c>
      <c r="E2453" s="311">
        <v>68</v>
      </c>
      <c r="F2453" s="311" t="s">
        <v>555</v>
      </c>
      <c r="G2453" s="311">
        <f t="shared" si="283"/>
        <v>0</v>
      </c>
      <c r="H2453" s="1155">
        <f t="shared" ca="1" si="281"/>
        <v>0</v>
      </c>
      <c r="I2453" s="311">
        <f t="shared" si="282"/>
        <v>8</v>
      </c>
      <c r="J2453" s="1151"/>
      <c r="AL2453"/>
      <c r="AM2453"/>
      <c r="AN2453"/>
      <c r="AO2453"/>
      <c r="AP2453"/>
      <c r="AQ2453" s="333"/>
      <c r="AR2453"/>
      <c r="AS2453"/>
      <c r="AT2453"/>
      <c r="AU2453"/>
    </row>
    <row r="2454" spans="1:47" ht="12.75" customHeight="1" x14ac:dyDescent="0.35">
      <c r="A2454" s="311">
        <f>FrontPage!$N$2</f>
        <v>1</v>
      </c>
      <c r="B2454" s="311" t="str">
        <f t="shared" si="284"/>
        <v>RO36810</v>
      </c>
      <c r="C2454" s="311">
        <f t="shared" si="280"/>
        <v>202526</v>
      </c>
      <c r="D2454" s="1148" t="s">
        <v>6</v>
      </c>
      <c r="E2454" s="311">
        <v>68</v>
      </c>
      <c r="F2454" s="311" t="s">
        <v>557</v>
      </c>
      <c r="G2454" s="311">
        <f t="shared" si="283"/>
        <v>0</v>
      </c>
      <c r="H2454" s="1155">
        <f t="shared" ca="1" si="281"/>
        <v>0</v>
      </c>
      <c r="I2454" s="311">
        <f t="shared" si="282"/>
        <v>10</v>
      </c>
      <c r="J2454" s="1151"/>
      <c r="AL2454"/>
      <c r="AM2454"/>
      <c r="AN2454"/>
      <c r="AO2454"/>
      <c r="AP2454"/>
      <c r="AQ2454" s="333"/>
      <c r="AR2454"/>
      <c r="AS2454"/>
      <c r="AT2454"/>
      <c r="AU2454"/>
    </row>
    <row r="2455" spans="1:47" ht="12.75" customHeight="1" x14ac:dyDescent="0.35">
      <c r="A2455" s="311">
        <f>FrontPage!$N$2</f>
        <v>1</v>
      </c>
      <c r="B2455" s="311" t="str">
        <f t="shared" si="284"/>
        <v>RO36811</v>
      </c>
      <c r="C2455" s="311">
        <f t="shared" si="280"/>
        <v>202526</v>
      </c>
      <c r="D2455" s="1148" t="s">
        <v>6</v>
      </c>
      <c r="E2455" s="311">
        <v>68</v>
      </c>
      <c r="F2455" s="311" t="s">
        <v>558</v>
      </c>
      <c r="G2455" s="311">
        <f t="shared" si="283"/>
        <v>0</v>
      </c>
      <c r="H2455" s="1155">
        <f t="shared" ca="1" si="281"/>
        <v>0</v>
      </c>
      <c r="I2455" s="311">
        <f t="shared" si="282"/>
        <v>11</v>
      </c>
      <c r="J2455" s="1151"/>
      <c r="AL2455"/>
      <c r="AM2455"/>
      <c r="AN2455"/>
      <c r="AO2455"/>
      <c r="AP2455"/>
      <c r="AQ2455" s="333"/>
      <c r="AR2455"/>
      <c r="AS2455"/>
      <c r="AT2455"/>
      <c r="AU2455"/>
    </row>
    <row r="2456" spans="1:47" ht="12.75" customHeight="1" x14ac:dyDescent="0.35">
      <c r="A2456" s="311">
        <f>FrontPage!$N$2</f>
        <v>1</v>
      </c>
      <c r="B2456" s="311" t="str">
        <f t="shared" si="284"/>
        <v>RO3691.1</v>
      </c>
      <c r="C2456" s="311">
        <f t="shared" si="280"/>
        <v>202526</v>
      </c>
      <c r="D2456" s="1148" t="s">
        <v>6</v>
      </c>
      <c r="E2456" s="311">
        <v>69</v>
      </c>
      <c r="F2456" s="311" t="s">
        <v>547</v>
      </c>
      <c r="G2456" s="311">
        <f t="shared" si="283"/>
        <v>0</v>
      </c>
      <c r="H2456" s="1155">
        <f t="shared" ca="1" si="281"/>
        <v>0</v>
      </c>
      <c r="I2456" s="311">
        <f t="shared" si="282"/>
        <v>1.1000000000000001</v>
      </c>
      <c r="J2456" s="1151"/>
      <c r="AL2456"/>
      <c r="AM2456"/>
      <c r="AN2456"/>
      <c r="AO2456"/>
      <c r="AP2456"/>
      <c r="AQ2456" s="333"/>
      <c r="AR2456"/>
      <c r="AS2456"/>
      <c r="AT2456"/>
      <c r="AU2456"/>
    </row>
    <row r="2457" spans="1:47" ht="12.75" customHeight="1" x14ac:dyDescent="0.35">
      <c r="A2457" s="311">
        <f>FrontPage!$N$2</f>
        <v>1</v>
      </c>
      <c r="B2457" s="311" t="str">
        <f t="shared" si="284"/>
        <v>RO3691.2</v>
      </c>
      <c r="C2457" s="311">
        <f t="shared" si="280"/>
        <v>202526</v>
      </c>
      <c r="D2457" s="1148" t="s">
        <v>6</v>
      </c>
      <c r="E2457" s="311">
        <v>69</v>
      </c>
      <c r="F2457" s="311" t="s">
        <v>548</v>
      </c>
      <c r="G2457" s="311">
        <f t="shared" si="283"/>
        <v>0</v>
      </c>
      <c r="H2457" s="1155">
        <f t="shared" ca="1" si="281"/>
        <v>0</v>
      </c>
      <c r="I2457" s="311">
        <f t="shared" si="282"/>
        <v>1.2</v>
      </c>
      <c r="J2457" s="1151"/>
      <c r="AL2457"/>
      <c r="AM2457"/>
      <c r="AN2457"/>
      <c r="AO2457"/>
      <c r="AP2457"/>
      <c r="AQ2457" s="333"/>
      <c r="AR2457"/>
      <c r="AS2457"/>
      <c r="AT2457"/>
      <c r="AU2457"/>
    </row>
    <row r="2458" spans="1:47" ht="12.75" customHeight="1" x14ac:dyDescent="0.35">
      <c r="A2458" s="311">
        <f>FrontPage!$N$2</f>
        <v>1</v>
      </c>
      <c r="B2458" s="311" t="str">
        <f t="shared" si="284"/>
        <v>RO3692</v>
      </c>
      <c r="C2458" s="311">
        <f t="shared" si="280"/>
        <v>202526</v>
      </c>
      <c r="D2458" s="1148" t="s">
        <v>6</v>
      </c>
      <c r="E2458" s="311">
        <v>69</v>
      </c>
      <c r="F2458" s="311" t="s">
        <v>546</v>
      </c>
      <c r="G2458" s="311">
        <f t="shared" si="283"/>
        <v>0</v>
      </c>
      <c r="H2458" s="1155">
        <f t="shared" ca="1" si="281"/>
        <v>0</v>
      </c>
      <c r="I2458" s="311">
        <f t="shared" si="282"/>
        <v>2</v>
      </c>
      <c r="J2458" s="1151"/>
      <c r="AL2458"/>
      <c r="AM2458"/>
      <c r="AN2458"/>
      <c r="AO2458"/>
      <c r="AP2458"/>
      <c r="AQ2458" s="333"/>
      <c r="AR2458"/>
      <c r="AS2458"/>
      <c r="AT2458"/>
      <c r="AU2458"/>
    </row>
    <row r="2459" spans="1:47" ht="12.75" customHeight="1" x14ac:dyDescent="0.35">
      <c r="A2459" s="311">
        <f>FrontPage!$N$2</f>
        <v>1</v>
      </c>
      <c r="B2459" s="311" t="str">
        <f t="shared" si="284"/>
        <v>RO3693</v>
      </c>
      <c r="C2459" s="311">
        <f t="shared" si="280"/>
        <v>202526</v>
      </c>
      <c r="D2459" s="1148" t="s">
        <v>6</v>
      </c>
      <c r="E2459" s="311">
        <v>69</v>
      </c>
      <c r="F2459" s="311" t="s">
        <v>549</v>
      </c>
      <c r="G2459" s="311">
        <f t="shared" si="283"/>
        <v>0</v>
      </c>
      <c r="H2459" s="1155">
        <f t="shared" ca="1" si="281"/>
        <v>0</v>
      </c>
      <c r="I2459" s="311">
        <f t="shared" si="282"/>
        <v>3</v>
      </c>
      <c r="J2459" s="1151"/>
      <c r="AL2459"/>
      <c r="AM2459"/>
      <c r="AN2459"/>
      <c r="AO2459"/>
      <c r="AP2459"/>
      <c r="AQ2459" s="333"/>
      <c r="AR2459"/>
      <c r="AS2459"/>
      <c r="AT2459"/>
      <c r="AU2459"/>
    </row>
    <row r="2460" spans="1:47" ht="12.75" customHeight="1" x14ac:dyDescent="0.35">
      <c r="A2460" s="311">
        <f>FrontPage!$N$2</f>
        <v>1</v>
      </c>
      <c r="B2460" s="311" t="str">
        <f t="shared" si="284"/>
        <v>RO3695</v>
      </c>
      <c r="C2460" s="311">
        <f t="shared" si="280"/>
        <v>202526</v>
      </c>
      <c r="D2460" s="1148" t="s">
        <v>6</v>
      </c>
      <c r="E2460" s="311">
        <v>69</v>
      </c>
      <c r="F2460" s="311" t="s">
        <v>551</v>
      </c>
      <c r="G2460" s="311">
        <f t="shared" si="283"/>
        <v>0</v>
      </c>
      <c r="H2460" s="1155">
        <f t="shared" ca="1" si="281"/>
        <v>0</v>
      </c>
      <c r="I2460" s="311">
        <f t="shared" si="282"/>
        <v>5</v>
      </c>
      <c r="J2460" s="1151"/>
      <c r="AL2460"/>
      <c r="AM2460"/>
      <c r="AN2460"/>
      <c r="AO2460"/>
      <c r="AP2460"/>
      <c r="AQ2460" s="333"/>
      <c r="AR2460"/>
      <c r="AS2460"/>
      <c r="AT2460"/>
      <c r="AU2460"/>
    </row>
    <row r="2461" spans="1:47" ht="12.75" customHeight="1" x14ac:dyDescent="0.35">
      <c r="A2461" s="311">
        <f>FrontPage!$N$2</f>
        <v>1</v>
      </c>
      <c r="B2461" s="311" t="str">
        <f t="shared" si="284"/>
        <v>RO3696.1</v>
      </c>
      <c r="C2461" s="311">
        <f t="shared" ref="C2461:C2523" si="285">year</f>
        <v>202526</v>
      </c>
      <c r="D2461" s="1148" t="s">
        <v>6</v>
      </c>
      <c r="E2461" s="311">
        <v>69</v>
      </c>
      <c r="F2461" s="311" t="s">
        <v>552</v>
      </c>
      <c r="G2461" s="311">
        <f t="shared" si="283"/>
        <v>0</v>
      </c>
      <c r="H2461" s="1155">
        <f t="shared" ca="1" si="281"/>
        <v>0</v>
      </c>
      <c r="I2461" s="311">
        <f t="shared" si="282"/>
        <v>6.1</v>
      </c>
      <c r="J2461" s="1151"/>
      <c r="AL2461"/>
      <c r="AM2461"/>
      <c r="AN2461"/>
      <c r="AO2461"/>
      <c r="AP2461"/>
      <c r="AQ2461" s="333"/>
      <c r="AR2461"/>
      <c r="AS2461"/>
      <c r="AT2461"/>
      <c r="AU2461"/>
    </row>
    <row r="2462" spans="1:47" ht="12.75" customHeight="1" x14ac:dyDescent="0.35">
      <c r="A2462" s="311">
        <f>FrontPage!$N$2</f>
        <v>1</v>
      </c>
      <c r="B2462" s="311" t="str">
        <f t="shared" si="284"/>
        <v>RO3696.2</v>
      </c>
      <c r="C2462" s="311">
        <f t="shared" si="285"/>
        <v>202526</v>
      </c>
      <c r="D2462" s="1148" t="s">
        <v>6</v>
      </c>
      <c r="E2462" s="311">
        <v>69</v>
      </c>
      <c r="F2462" s="311" t="s">
        <v>553</v>
      </c>
      <c r="G2462" s="311">
        <f t="shared" si="283"/>
        <v>0</v>
      </c>
      <c r="H2462" s="1155">
        <f t="shared" ca="1" si="281"/>
        <v>0</v>
      </c>
      <c r="I2462" s="311">
        <f t="shared" si="282"/>
        <v>6.2</v>
      </c>
      <c r="J2462" s="1151"/>
      <c r="AL2462"/>
      <c r="AM2462"/>
      <c r="AN2462"/>
      <c r="AO2462"/>
      <c r="AP2462"/>
      <c r="AQ2462" s="333"/>
      <c r="AR2462"/>
      <c r="AS2462"/>
      <c r="AT2462"/>
      <c r="AU2462"/>
    </row>
    <row r="2463" spans="1:47" ht="12.75" customHeight="1" x14ac:dyDescent="0.35">
      <c r="A2463" s="311">
        <f>FrontPage!$N$2</f>
        <v>1</v>
      </c>
      <c r="B2463" s="311" t="str">
        <f t="shared" si="284"/>
        <v>RO3697</v>
      </c>
      <c r="C2463" s="311">
        <f t="shared" si="285"/>
        <v>202526</v>
      </c>
      <c r="D2463" s="1148" t="s">
        <v>6</v>
      </c>
      <c r="E2463" s="311">
        <v>69</v>
      </c>
      <c r="F2463" s="311" t="s">
        <v>554</v>
      </c>
      <c r="G2463" s="311">
        <f t="shared" si="283"/>
        <v>0</v>
      </c>
      <c r="H2463" s="1155">
        <f t="shared" ca="1" si="281"/>
        <v>0</v>
      </c>
      <c r="I2463" s="311">
        <f t="shared" si="282"/>
        <v>7</v>
      </c>
      <c r="J2463" s="1151"/>
      <c r="AL2463"/>
      <c r="AM2463"/>
      <c r="AN2463"/>
      <c r="AO2463"/>
      <c r="AP2463"/>
      <c r="AQ2463" s="333"/>
      <c r="AR2463"/>
      <c r="AS2463"/>
      <c r="AT2463"/>
      <c r="AU2463"/>
    </row>
    <row r="2464" spans="1:47" ht="12.75" customHeight="1" x14ac:dyDescent="0.35">
      <c r="A2464" s="311">
        <f>FrontPage!$N$2</f>
        <v>1</v>
      </c>
      <c r="B2464" s="311" t="str">
        <f t="shared" si="284"/>
        <v>RO3698</v>
      </c>
      <c r="C2464" s="311">
        <f t="shared" si="285"/>
        <v>202526</v>
      </c>
      <c r="D2464" s="1148" t="s">
        <v>6</v>
      </c>
      <c r="E2464" s="311">
        <v>69</v>
      </c>
      <c r="F2464" s="311" t="s">
        <v>555</v>
      </c>
      <c r="G2464" s="311">
        <f t="shared" si="283"/>
        <v>0</v>
      </c>
      <c r="H2464" s="1155">
        <f t="shared" ca="1" si="281"/>
        <v>0</v>
      </c>
      <c r="I2464" s="311">
        <f t="shared" si="282"/>
        <v>8</v>
      </c>
      <c r="J2464" s="1151"/>
      <c r="AL2464"/>
      <c r="AM2464"/>
      <c r="AN2464"/>
      <c r="AO2464"/>
      <c r="AP2464"/>
      <c r="AQ2464" s="333"/>
      <c r="AR2464"/>
      <c r="AS2464"/>
      <c r="AT2464"/>
      <c r="AU2464"/>
    </row>
    <row r="2465" spans="1:47" ht="12.75" customHeight="1" x14ac:dyDescent="0.35">
      <c r="A2465" s="311">
        <f>FrontPage!$N$2</f>
        <v>1</v>
      </c>
      <c r="B2465" s="311" t="str">
        <f t="shared" si="284"/>
        <v>RO36910</v>
      </c>
      <c r="C2465" s="311">
        <f t="shared" si="285"/>
        <v>202526</v>
      </c>
      <c r="D2465" s="1148" t="s">
        <v>6</v>
      </c>
      <c r="E2465" s="311">
        <v>69</v>
      </c>
      <c r="F2465" s="311" t="s">
        <v>557</v>
      </c>
      <c r="G2465" s="311">
        <f t="shared" si="283"/>
        <v>0</v>
      </c>
      <c r="H2465" s="1155">
        <f t="shared" ca="1" si="281"/>
        <v>0</v>
      </c>
      <c r="I2465" s="311">
        <f t="shared" si="282"/>
        <v>10</v>
      </c>
      <c r="J2465" s="1151"/>
      <c r="AL2465"/>
      <c r="AM2465"/>
      <c r="AN2465"/>
      <c r="AO2465"/>
      <c r="AP2465"/>
      <c r="AQ2465" s="333"/>
      <c r="AR2465"/>
      <c r="AS2465"/>
      <c r="AT2465"/>
      <c r="AU2465"/>
    </row>
    <row r="2466" spans="1:47" ht="12.75" customHeight="1" x14ac:dyDescent="0.35">
      <c r="A2466" s="311">
        <f>FrontPage!$N$2</f>
        <v>1</v>
      </c>
      <c r="B2466" s="311" t="str">
        <f t="shared" si="284"/>
        <v>RO36911</v>
      </c>
      <c r="C2466" s="311">
        <f t="shared" si="285"/>
        <v>202526</v>
      </c>
      <c r="D2466" s="1148" t="s">
        <v>6</v>
      </c>
      <c r="E2466" s="311">
        <v>69</v>
      </c>
      <c r="F2466" s="311" t="s">
        <v>558</v>
      </c>
      <c r="G2466" s="311">
        <f t="shared" si="283"/>
        <v>0</v>
      </c>
      <c r="H2466" s="1155">
        <f t="shared" ca="1" si="281"/>
        <v>0</v>
      </c>
      <c r="I2466" s="311">
        <f t="shared" si="282"/>
        <v>11</v>
      </c>
      <c r="J2466" s="1151"/>
      <c r="AL2466"/>
      <c r="AM2466"/>
      <c r="AN2466"/>
      <c r="AO2466"/>
      <c r="AP2466"/>
      <c r="AQ2466" s="333"/>
      <c r="AR2466"/>
      <c r="AS2466"/>
      <c r="AT2466"/>
      <c r="AU2466"/>
    </row>
    <row r="2467" spans="1:47" ht="12.75" customHeight="1" x14ac:dyDescent="0.35">
      <c r="A2467" s="311">
        <f>FrontPage!$N$2</f>
        <v>1</v>
      </c>
      <c r="B2467" s="311" t="str">
        <f t="shared" si="284"/>
        <v>RO3701.1</v>
      </c>
      <c r="C2467" s="311">
        <f t="shared" si="285"/>
        <v>202526</v>
      </c>
      <c r="D2467" s="1148" t="s">
        <v>6</v>
      </c>
      <c r="E2467" s="311">
        <v>70</v>
      </c>
      <c r="F2467" s="311" t="s">
        <v>547</v>
      </c>
      <c r="G2467" s="311">
        <f t="shared" si="283"/>
        <v>0</v>
      </c>
      <c r="H2467" s="1155">
        <f t="shared" ca="1" si="281"/>
        <v>0</v>
      </c>
      <c r="I2467" s="311">
        <f t="shared" si="282"/>
        <v>1.1000000000000001</v>
      </c>
      <c r="J2467" s="1151"/>
      <c r="AL2467"/>
      <c r="AM2467"/>
      <c r="AN2467"/>
      <c r="AO2467"/>
      <c r="AP2467"/>
      <c r="AQ2467" s="333"/>
      <c r="AR2467"/>
      <c r="AS2467"/>
      <c r="AT2467"/>
      <c r="AU2467"/>
    </row>
    <row r="2468" spans="1:47" ht="12.75" customHeight="1" x14ac:dyDescent="0.35">
      <c r="A2468" s="311">
        <f>FrontPage!$N$2</f>
        <v>1</v>
      </c>
      <c r="B2468" s="311" t="str">
        <f t="shared" si="284"/>
        <v>RO3701.2</v>
      </c>
      <c r="C2468" s="311">
        <f t="shared" si="285"/>
        <v>202526</v>
      </c>
      <c r="D2468" s="1148" t="s">
        <v>6</v>
      </c>
      <c r="E2468" s="311">
        <v>70</v>
      </c>
      <c r="F2468" s="311" t="s">
        <v>548</v>
      </c>
      <c r="G2468" s="311">
        <f t="shared" si="283"/>
        <v>0</v>
      </c>
      <c r="H2468" s="1155">
        <f t="shared" ca="1" si="281"/>
        <v>0</v>
      </c>
      <c r="I2468" s="311">
        <f t="shared" si="282"/>
        <v>1.2</v>
      </c>
      <c r="J2468" s="1151"/>
      <c r="AL2468"/>
      <c r="AM2468"/>
      <c r="AN2468"/>
      <c r="AO2468"/>
      <c r="AP2468"/>
      <c r="AQ2468" s="333"/>
      <c r="AR2468"/>
      <c r="AS2468"/>
      <c r="AT2468"/>
      <c r="AU2468"/>
    </row>
    <row r="2469" spans="1:47" ht="12.75" customHeight="1" x14ac:dyDescent="0.35">
      <c r="A2469" s="311">
        <f>FrontPage!$N$2</f>
        <v>1</v>
      </c>
      <c r="B2469" s="311" t="str">
        <f t="shared" si="284"/>
        <v>RO3702</v>
      </c>
      <c r="C2469" s="311">
        <f t="shared" si="285"/>
        <v>202526</v>
      </c>
      <c r="D2469" s="1148" t="s">
        <v>6</v>
      </c>
      <c r="E2469" s="311">
        <v>70</v>
      </c>
      <c r="F2469" s="311" t="s">
        <v>546</v>
      </c>
      <c r="G2469" s="311">
        <f t="shared" si="283"/>
        <v>0</v>
      </c>
      <c r="H2469" s="1155">
        <f t="shared" ca="1" si="281"/>
        <v>0</v>
      </c>
      <c r="I2469" s="311">
        <f t="shared" si="282"/>
        <v>2</v>
      </c>
      <c r="J2469" s="1151"/>
      <c r="AL2469"/>
      <c r="AM2469"/>
      <c r="AN2469"/>
      <c r="AO2469"/>
      <c r="AP2469"/>
      <c r="AQ2469" s="333"/>
      <c r="AR2469"/>
      <c r="AS2469"/>
      <c r="AT2469"/>
      <c r="AU2469"/>
    </row>
    <row r="2470" spans="1:47" ht="12.75" customHeight="1" x14ac:dyDescent="0.35">
      <c r="A2470" s="311">
        <f>FrontPage!$N$2</f>
        <v>1</v>
      </c>
      <c r="B2470" s="311" t="str">
        <f t="shared" si="284"/>
        <v>RO3703</v>
      </c>
      <c r="C2470" s="311">
        <f t="shared" si="285"/>
        <v>202526</v>
      </c>
      <c r="D2470" s="1148" t="s">
        <v>6</v>
      </c>
      <c r="E2470" s="311">
        <v>70</v>
      </c>
      <c r="F2470" s="311" t="s">
        <v>549</v>
      </c>
      <c r="G2470" s="311">
        <f t="shared" si="283"/>
        <v>0</v>
      </c>
      <c r="H2470" s="1155">
        <f t="shared" ca="1" si="281"/>
        <v>0</v>
      </c>
      <c r="I2470" s="311">
        <f t="shared" si="282"/>
        <v>3</v>
      </c>
      <c r="J2470" s="1151"/>
      <c r="AL2470"/>
      <c r="AM2470"/>
      <c r="AN2470"/>
      <c r="AO2470"/>
      <c r="AP2470"/>
      <c r="AQ2470" s="333"/>
      <c r="AR2470"/>
      <c r="AS2470"/>
      <c r="AT2470"/>
      <c r="AU2470"/>
    </row>
    <row r="2471" spans="1:47" ht="12.75" customHeight="1" x14ac:dyDescent="0.35">
      <c r="A2471" s="311">
        <f>FrontPage!$N$2</f>
        <v>1</v>
      </c>
      <c r="B2471" s="311" t="str">
        <f t="shared" si="284"/>
        <v>RO3705</v>
      </c>
      <c r="C2471" s="311">
        <f t="shared" si="285"/>
        <v>202526</v>
      </c>
      <c r="D2471" s="1148" t="s">
        <v>6</v>
      </c>
      <c r="E2471" s="311">
        <v>70</v>
      </c>
      <c r="F2471" s="311" t="s">
        <v>551</v>
      </c>
      <c r="G2471" s="311">
        <f t="shared" si="283"/>
        <v>0</v>
      </c>
      <c r="H2471" s="1155">
        <f t="shared" ca="1" si="281"/>
        <v>0</v>
      </c>
      <c r="I2471" s="311">
        <f t="shared" si="282"/>
        <v>5</v>
      </c>
      <c r="J2471" s="1151"/>
      <c r="AL2471"/>
      <c r="AM2471"/>
      <c r="AN2471"/>
      <c r="AO2471"/>
      <c r="AP2471"/>
      <c r="AQ2471" s="333"/>
      <c r="AR2471"/>
      <c r="AS2471"/>
      <c r="AT2471"/>
      <c r="AU2471"/>
    </row>
    <row r="2472" spans="1:47" ht="12.75" customHeight="1" x14ac:dyDescent="0.35">
      <c r="A2472" s="311">
        <f>FrontPage!$N$2</f>
        <v>1</v>
      </c>
      <c r="B2472" s="311" t="str">
        <f t="shared" si="284"/>
        <v>RO3706.1</v>
      </c>
      <c r="C2472" s="311">
        <f t="shared" si="285"/>
        <v>202526</v>
      </c>
      <c r="D2472" s="1148" t="s">
        <v>6</v>
      </c>
      <c r="E2472" s="311">
        <v>70</v>
      </c>
      <c r="F2472" s="311" t="s">
        <v>552</v>
      </c>
      <c r="G2472" s="311">
        <f t="shared" si="283"/>
        <v>0</v>
      </c>
      <c r="H2472" s="1155">
        <f t="shared" ca="1" si="281"/>
        <v>0</v>
      </c>
      <c r="I2472" s="311">
        <f t="shared" si="282"/>
        <v>6.1</v>
      </c>
      <c r="J2472" s="1151"/>
      <c r="AL2472"/>
      <c r="AM2472"/>
      <c r="AN2472"/>
      <c r="AO2472"/>
      <c r="AP2472"/>
      <c r="AQ2472" s="333"/>
      <c r="AR2472"/>
      <c r="AS2472"/>
      <c r="AT2472"/>
      <c r="AU2472"/>
    </row>
    <row r="2473" spans="1:47" ht="12.75" customHeight="1" x14ac:dyDescent="0.35">
      <c r="A2473" s="311">
        <f>FrontPage!$N$2</f>
        <v>1</v>
      </c>
      <c r="B2473" s="311" t="str">
        <f t="shared" si="284"/>
        <v>RO3706.2</v>
      </c>
      <c r="C2473" s="311">
        <f t="shared" si="285"/>
        <v>202526</v>
      </c>
      <c r="D2473" s="1148" t="s">
        <v>6</v>
      </c>
      <c r="E2473" s="311">
        <v>70</v>
      </c>
      <c r="F2473" s="311" t="s">
        <v>553</v>
      </c>
      <c r="G2473" s="311">
        <f t="shared" si="283"/>
        <v>0</v>
      </c>
      <c r="H2473" s="1155">
        <f t="shared" ca="1" si="281"/>
        <v>0</v>
      </c>
      <c r="I2473" s="311">
        <f t="shared" si="282"/>
        <v>6.2</v>
      </c>
      <c r="J2473" s="1151"/>
      <c r="AL2473"/>
      <c r="AM2473"/>
      <c r="AN2473"/>
      <c r="AO2473"/>
      <c r="AP2473"/>
      <c r="AQ2473" s="333"/>
      <c r="AR2473"/>
      <c r="AS2473"/>
      <c r="AT2473"/>
      <c r="AU2473"/>
    </row>
    <row r="2474" spans="1:47" ht="12.75" customHeight="1" x14ac:dyDescent="0.35">
      <c r="A2474" s="311">
        <f>FrontPage!$N$2</f>
        <v>1</v>
      </c>
      <c r="B2474" s="311" t="str">
        <f t="shared" si="284"/>
        <v>RO3707</v>
      </c>
      <c r="C2474" s="311">
        <f t="shared" si="285"/>
        <v>202526</v>
      </c>
      <c r="D2474" s="1148" t="s">
        <v>6</v>
      </c>
      <c r="E2474" s="311">
        <v>70</v>
      </c>
      <c r="F2474" s="311" t="s">
        <v>554</v>
      </c>
      <c r="G2474" s="311">
        <f t="shared" si="283"/>
        <v>0</v>
      </c>
      <c r="H2474" s="1155">
        <f t="shared" ca="1" si="281"/>
        <v>0</v>
      </c>
      <c r="I2474" s="311">
        <f t="shared" si="282"/>
        <v>7</v>
      </c>
      <c r="J2474" s="1151"/>
      <c r="AL2474"/>
      <c r="AM2474"/>
      <c r="AN2474"/>
      <c r="AO2474"/>
      <c r="AP2474"/>
      <c r="AQ2474" s="333"/>
      <c r="AR2474"/>
      <c r="AS2474"/>
      <c r="AT2474"/>
      <c r="AU2474"/>
    </row>
    <row r="2475" spans="1:47" ht="12.75" customHeight="1" x14ac:dyDescent="0.35">
      <c r="A2475" s="311">
        <f>FrontPage!$N$2</f>
        <v>1</v>
      </c>
      <c r="B2475" s="311" t="str">
        <f t="shared" si="284"/>
        <v>RO3708</v>
      </c>
      <c r="C2475" s="311">
        <f t="shared" si="285"/>
        <v>202526</v>
      </c>
      <c r="D2475" s="1148" t="s">
        <v>6</v>
      </c>
      <c r="E2475" s="311">
        <v>70</v>
      </c>
      <c r="F2475" s="311" t="s">
        <v>555</v>
      </c>
      <c r="G2475" s="311">
        <f t="shared" si="283"/>
        <v>0</v>
      </c>
      <c r="H2475" s="1155">
        <f t="shared" ca="1" si="281"/>
        <v>0</v>
      </c>
      <c r="I2475" s="311">
        <f t="shared" si="282"/>
        <v>8</v>
      </c>
      <c r="J2475" s="1151"/>
      <c r="AL2475"/>
      <c r="AM2475"/>
      <c r="AN2475"/>
      <c r="AO2475"/>
      <c r="AP2475"/>
      <c r="AQ2475" s="333"/>
      <c r="AR2475"/>
      <c r="AS2475"/>
      <c r="AT2475"/>
      <c r="AU2475"/>
    </row>
    <row r="2476" spans="1:47" ht="12.75" customHeight="1" x14ac:dyDescent="0.35">
      <c r="A2476" s="311">
        <f>FrontPage!$N$2</f>
        <v>1</v>
      </c>
      <c r="B2476" s="311" t="str">
        <f t="shared" si="284"/>
        <v>RO37010</v>
      </c>
      <c r="C2476" s="311">
        <f t="shared" si="285"/>
        <v>202526</v>
      </c>
      <c r="D2476" s="1148" t="s">
        <v>6</v>
      </c>
      <c r="E2476" s="311">
        <v>70</v>
      </c>
      <c r="F2476" s="311" t="s">
        <v>557</v>
      </c>
      <c r="G2476" s="311">
        <f t="shared" si="283"/>
        <v>0</v>
      </c>
      <c r="H2476" s="1155">
        <f t="shared" ca="1" si="281"/>
        <v>0</v>
      </c>
      <c r="I2476" s="311">
        <f t="shared" si="282"/>
        <v>10</v>
      </c>
      <c r="J2476" s="1151"/>
      <c r="AL2476"/>
      <c r="AM2476"/>
      <c r="AN2476"/>
      <c r="AO2476"/>
      <c r="AP2476"/>
      <c r="AQ2476" s="333"/>
      <c r="AR2476"/>
      <c r="AS2476"/>
      <c r="AT2476"/>
      <c r="AU2476"/>
    </row>
    <row r="2477" spans="1:47" ht="12.75" customHeight="1" x14ac:dyDescent="0.35">
      <c r="A2477" s="311">
        <f>FrontPage!$N$2</f>
        <v>1</v>
      </c>
      <c r="B2477" s="311" t="str">
        <f t="shared" si="284"/>
        <v>RO37011</v>
      </c>
      <c r="C2477" s="311">
        <f t="shared" si="285"/>
        <v>202526</v>
      </c>
      <c r="D2477" s="1148" t="s">
        <v>6</v>
      </c>
      <c r="E2477" s="311">
        <v>70</v>
      </c>
      <c r="F2477" s="311" t="s">
        <v>558</v>
      </c>
      <c r="G2477" s="311">
        <f t="shared" si="283"/>
        <v>0</v>
      </c>
      <c r="H2477" s="1155">
        <f t="shared" ref="H2477:H2540" ca="1" si="286">IF(UANumber = 0,0,IF(VLOOKUP(E2477,INDIRECT("_"&amp;D2477),MATCH(F2477,INDIRECT("_"&amp;D2477&amp;$I$2),0),FALSE)="",0,VLOOKUP(E2477,INDIRECT("_"&amp;D2477),MATCH(F2477,INDIRECT("_"&amp;D2477&amp;$I$2),0),FALSE)))</f>
        <v>0</v>
      </c>
      <c r="I2477" s="311">
        <f t="shared" si="282"/>
        <v>11</v>
      </c>
      <c r="J2477" s="1151"/>
      <c r="AL2477"/>
      <c r="AM2477"/>
      <c r="AN2477"/>
      <c r="AO2477"/>
      <c r="AP2477"/>
      <c r="AQ2477" s="333"/>
      <c r="AR2477"/>
      <c r="AS2477"/>
      <c r="AT2477"/>
      <c r="AU2477"/>
    </row>
    <row r="2478" spans="1:47" ht="12.75" customHeight="1" x14ac:dyDescent="0.35">
      <c r="A2478" s="311">
        <f>FrontPage!$N$2</f>
        <v>1</v>
      </c>
      <c r="B2478" s="311" t="str">
        <f t="shared" si="284"/>
        <v>RO3761.1</v>
      </c>
      <c r="C2478" s="311">
        <f t="shared" si="285"/>
        <v>202526</v>
      </c>
      <c r="D2478" s="1148" t="s">
        <v>6</v>
      </c>
      <c r="E2478" s="311">
        <v>76</v>
      </c>
      <c r="F2478" s="311" t="s">
        <v>547</v>
      </c>
      <c r="G2478" s="311">
        <f t="shared" si="283"/>
        <v>0</v>
      </c>
      <c r="H2478" s="1155">
        <f t="shared" ca="1" si="286"/>
        <v>0</v>
      </c>
      <c r="I2478" s="311">
        <f t="shared" si="282"/>
        <v>1.1000000000000001</v>
      </c>
      <c r="J2478" s="1151"/>
      <c r="AL2478"/>
      <c r="AM2478"/>
      <c r="AN2478"/>
      <c r="AO2478"/>
      <c r="AP2478"/>
      <c r="AQ2478" s="333"/>
      <c r="AR2478"/>
      <c r="AS2478"/>
      <c r="AT2478"/>
      <c r="AU2478"/>
    </row>
    <row r="2479" spans="1:47" ht="12.75" customHeight="1" x14ac:dyDescent="0.35">
      <c r="A2479" s="311">
        <f>FrontPage!$N$2</f>
        <v>1</v>
      </c>
      <c r="B2479" s="311" t="str">
        <f t="shared" si="284"/>
        <v>RO3761.2</v>
      </c>
      <c r="C2479" s="311">
        <f t="shared" si="285"/>
        <v>202526</v>
      </c>
      <c r="D2479" s="1148" t="s">
        <v>6</v>
      </c>
      <c r="E2479" s="311">
        <v>76</v>
      </c>
      <c r="F2479" s="311" t="s">
        <v>548</v>
      </c>
      <c r="G2479" s="311">
        <f t="shared" si="283"/>
        <v>0</v>
      </c>
      <c r="H2479" s="1155">
        <f t="shared" ca="1" si="286"/>
        <v>0</v>
      </c>
      <c r="I2479" s="311">
        <f t="shared" si="282"/>
        <v>1.2</v>
      </c>
      <c r="J2479" s="1151"/>
      <c r="AL2479"/>
      <c r="AM2479"/>
      <c r="AN2479"/>
      <c r="AO2479"/>
      <c r="AP2479"/>
      <c r="AQ2479" s="333"/>
      <c r="AR2479"/>
      <c r="AS2479"/>
      <c r="AT2479"/>
      <c r="AU2479"/>
    </row>
    <row r="2480" spans="1:47" ht="12.75" customHeight="1" x14ac:dyDescent="0.35">
      <c r="A2480" s="311">
        <f>FrontPage!$N$2</f>
        <v>1</v>
      </c>
      <c r="B2480" s="311" t="str">
        <f t="shared" si="284"/>
        <v>RO3762</v>
      </c>
      <c r="C2480" s="311">
        <f t="shared" si="285"/>
        <v>202526</v>
      </c>
      <c r="D2480" s="1148" t="s">
        <v>6</v>
      </c>
      <c r="E2480" s="311">
        <v>76</v>
      </c>
      <c r="F2480" s="311" t="s">
        <v>546</v>
      </c>
      <c r="G2480" s="311">
        <f t="shared" si="283"/>
        <v>0</v>
      </c>
      <c r="H2480" s="1155">
        <f t="shared" ca="1" si="286"/>
        <v>0</v>
      </c>
      <c r="I2480" s="311">
        <f t="shared" si="282"/>
        <v>2</v>
      </c>
      <c r="J2480" s="1151"/>
      <c r="AL2480"/>
      <c r="AM2480"/>
      <c r="AN2480"/>
      <c r="AO2480"/>
      <c r="AP2480"/>
      <c r="AQ2480" s="333"/>
      <c r="AR2480"/>
      <c r="AS2480"/>
      <c r="AT2480"/>
      <c r="AU2480"/>
    </row>
    <row r="2481" spans="1:47" ht="12.75" customHeight="1" x14ac:dyDescent="0.35">
      <c r="A2481" s="311">
        <f>FrontPage!$N$2</f>
        <v>1</v>
      </c>
      <c r="B2481" s="311" t="str">
        <f t="shared" si="284"/>
        <v>RO3763</v>
      </c>
      <c r="C2481" s="311">
        <f t="shared" si="285"/>
        <v>202526</v>
      </c>
      <c r="D2481" s="1148" t="s">
        <v>6</v>
      </c>
      <c r="E2481" s="311">
        <v>76</v>
      </c>
      <c r="F2481" s="311" t="s">
        <v>549</v>
      </c>
      <c r="G2481" s="311">
        <f t="shared" si="283"/>
        <v>0</v>
      </c>
      <c r="H2481" s="1155">
        <f t="shared" ca="1" si="286"/>
        <v>0</v>
      </c>
      <c r="I2481" s="311">
        <f t="shared" si="282"/>
        <v>3</v>
      </c>
      <c r="J2481" s="1151"/>
      <c r="AL2481"/>
      <c r="AM2481"/>
      <c r="AN2481"/>
      <c r="AO2481"/>
      <c r="AP2481"/>
      <c r="AQ2481" s="333"/>
      <c r="AR2481"/>
      <c r="AS2481"/>
      <c r="AT2481"/>
      <c r="AU2481"/>
    </row>
    <row r="2482" spans="1:47" ht="12.75" customHeight="1" x14ac:dyDescent="0.35">
      <c r="A2482" s="311">
        <f>FrontPage!$N$2</f>
        <v>1</v>
      </c>
      <c r="B2482" s="311" t="str">
        <f t="shared" si="284"/>
        <v>RO3765</v>
      </c>
      <c r="C2482" s="311">
        <f t="shared" si="285"/>
        <v>202526</v>
      </c>
      <c r="D2482" s="1148" t="s">
        <v>6</v>
      </c>
      <c r="E2482" s="311">
        <v>76</v>
      </c>
      <c r="F2482" s="311" t="s">
        <v>551</v>
      </c>
      <c r="G2482" s="311">
        <f t="shared" si="283"/>
        <v>0</v>
      </c>
      <c r="H2482" s="1155">
        <f t="shared" ca="1" si="286"/>
        <v>0</v>
      </c>
      <c r="I2482" s="311">
        <f t="shared" si="282"/>
        <v>5</v>
      </c>
      <c r="J2482" s="1151"/>
      <c r="AL2482"/>
      <c r="AM2482"/>
      <c r="AN2482"/>
      <c r="AO2482"/>
      <c r="AP2482"/>
      <c r="AQ2482" s="333"/>
      <c r="AR2482"/>
      <c r="AS2482"/>
      <c r="AT2482"/>
      <c r="AU2482"/>
    </row>
    <row r="2483" spans="1:47" ht="12.75" customHeight="1" x14ac:dyDescent="0.35">
      <c r="A2483" s="311">
        <f>FrontPage!$N$2</f>
        <v>1</v>
      </c>
      <c r="B2483" s="311" t="str">
        <f t="shared" si="284"/>
        <v>RO3766.1</v>
      </c>
      <c r="C2483" s="311">
        <f t="shared" si="285"/>
        <v>202526</v>
      </c>
      <c r="D2483" s="1148" t="s">
        <v>6</v>
      </c>
      <c r="E2483" s="311">
        <v>76</v>
      </c>
      <c r="F2483" s="311" t="s">
        <v>552</v>
      </c>
      <c r="G2483" s="311">
        <f t="shared" si="283"/>
        <v>0</v>
      </c>
      <c r="H2483" s="1155">
        <f t="shared" ca="1" si="286"/>
        <v>0</v>
      </c>
      <c r="I2483" s="311">
        <f t="shared" si="282"/>
        <v>6.1</v>
      </c>
      <c r="J2483" s="1151"/>
      <c r="AL2483"/>
      <c r="AM2483"/>
      <c r="AN2483"/>
      <c r="AO2483"/>
      <c r="AP2483"/>
      <c r="AQ2483" s="333"/>
      <c r="AR2483"/>
      <c r="AS2483"/>
      <c r="AT2483"/>
      <c r="AU2483"/>
    </row>
    <row r="2484" spans="1:47" ht="12.75" customHeight="1" x14ac:dyDescent="0.35">
      <c r="A2484" s="311">
        <f>FrontPage!$N$2</f>
        <v>1</v>
      </c>
      <c r="B2484" s="311" t="str">
        <f t="shared" si="284"/>
        <v>RO3766.2</v>
      </c>
      <c r="C2484" s="311">
        <f t="shared" si="285"/>
        <v>202526</v>
      </c>
      <c r="D2484" s="1148" t="s">
        <v>6</v>
      </c>
      <c r="E2484" s="311">
        <v>76</v>
      </c>
      <c r="F2484" s="311" t="s">
        <v>553</v>
      </c>
      <c r="G2484" s="311">
        <f t="shared" si="283"/>
        <v>0</v>
      </c>
      <c r="H2484" s="1155">
        <f t="shared" ca="1" si="286"/>
        <v>0</v>
      </c>
      <c r="I2484" s="311">
        <f t="shared" si="282"/>
        <v>6.2</v>
      </c>
      <c r="J2484" s="1151"/>
      <c r="AL2484"/>
      <c r="AM2484"/>
      <c r="AN2484"/>
      <c r="AO2484"/>
      <c r="AP2484"/>
      <c r="AQ2484" s="333"/>
      <c r="AR2484"/>
      <c r="AS2484"/>
      <c r="AT2484"/>
      <c r="AU2484"/>
    </row>
    <row r="2485" spans="1:47" ht="12.75" customHeight="1" x14ac:dyDescent="0.35">
      <c r="A2485" s="311">
        <f>FrontPage!$N$2</f>
        <v>1</v>
      </c>
      <c r="B2485" s="311" t="str">
        <f t="shared" si="284"/>
        <v>RO3767</v>
      </c>
      <c r="C2485" s="311">
        <f t="shared" si="285"/>
        <v>202526</v>
      </c>
      <c r="D2485" s="1148" t="s">
        <v>6</v>
      </c>
      <c r="E2485" s="311">
        <v>76</v>
      </c>
      <c r="F2485" s="311" t="s">
        <v>554</v>
      </c>
      <c r="G2485" s="311">
        <f t="shared" si="283"/>
        <v>0</v>
      </c>
      <c r="H2485" s="1155">
        <f t="shared" ca="1" si="286"/>
        <v>0</v>
      </c>
      <c r="I2485" s="311">
        <f t="shared" si="282"/>
        <v>7</v>
      </c>
      <c r="J2485" s="1151"/>
      <c r="AL2485"/>
      <c r="AM2485"/>
      <c r="AN2485"/>
      <c r="AO2485"/>
      <c r="AP2485"/>
      <c r="AQ2485" s="333"/>
      <c r="AR2485"/>
      <c r="AS2485"/>
      <c r="AT2485"/>
      <c r="AU2485"/>
    </row>
    <row r="2486" spans="1:47" ht="12.75" customHeight="1" x14ac:dyDescent="0.35">
      <c r="A2486" s="311">
        <f>FrontPage!$N$2</f>
        <v>1</v>
      </c>
      <c r="B2486" s="311" t="str">
        <f t="shared" si="284"/>
        <v>RO3768</v>
      </c>
      <c r="C2486" s="311">
        <f t="shared" si="285"/>
        <v>202526</v>
      </c>
      <c r="D2486" s="1148" t="s">
        <v>6</v>
      </c>
      <c r="E2486" s="311">
        <v>76</v>
      </c>
      <c r="F2486" s="311" t="s">
        <v>555</v>
      </c>
      <c r="G2486" s="311">
        <f t="shared" si="283"/>
        <v>0</v>
      </c>
      <c r="H2486" s="1155">
        <f t="shared" ca="1" si="286"/>
        <v>0</v>
      </c>
      <c r="I2486" s="311">
        <f t="shared" si="282"/>
        <v>8</v>
      </c>
      <c r="J2486" s="1151"/>
      <c r="AL2486"/>
      <c r="AM2486"/>
      <c r="AN2486"/>
      <c r="AO2486"/>
      <c r="AP2486"/>
      <c r="AQ2486" s="333"/>
      <c r="AR2486"/>
      <c r="AS2486"/>
      <c r="AT2486"/>
      <c r="AU2486"/>
    </row>
    <row r="2487" spans="1:47" ht="12.75" customHeight="1" x14ac:dyDescent="0.35">
      <c r="A2487" s="311">
        <f>FrontPage!$N$2</f>
        <v>1</v>
      </c>
      <c r="B2487" s="311" t="str">
        <f t="shared" si="284"/>
        <v>RO37610</v>
      </c>
      <c r="C2487" s="311">
        <f t="shared" si="285"/>
        <v>202526</v>
      </c>
      <c r="D2487" s="1148" t="s">
        <v>6</v>
      </c>
      <c r="E2487" s="311">
        <v>76</v>
      </c>
      <c r="F2487" s="311" t="s">
        <v>557</v>
      </c>
      <c r="G2487" s="311">
        <f t="shared" si="283"/>
        <v>0</v>
      </c>
      <c r="H2487" s="1155">
        <f t="shared" ca="1" si="286"/>
        <v>0</v>
      </c>
      <c r="I2487" s="311">
        <f t="shared" si="282"/>
        <v>10</v>
      </c>
      <c r="J2487" s="1151"/>
      <c r="AL2487"/>
      <c r="AM2487"/>
      <c r="AN2487"/>
      <c r="AO2487"/>
      <c r="AP2487"/>
      <c r="AQ2487" s="333"/>
      <c r="AR2487"/>
      <c r="AS2487"/>
      <c r="AT2487"/>
      <c r="AU2487"/>
    </row>
    <row r="2488" spans="1:47" ht="12.75" customHeight="1" x14ac:dyDescent="0.35">
      <c r="A2488" s="311">
        <f>FrontPage!$N$2</f>
        <v>1</v>
      </c>
      <c r="B2488" s="311" t="str">
        <f t="shared" si="284"/>
        <v>RO37611</v>
      </c>
      <c r="C2488" s="311">
        <f t="shared" si="285"/>
        <v>202526</v>
      </c>
      <c r="D2488" s="1148" t="s">
        <v>6</v>
      </c>
      <c r="E2488" s="311">
        <v>76</v>
      </c>
      <c r="F2488" s="311" t="s">
        <v>558</v>
      </c>
      <c r="G2488" s="311">
        <f t="shared" si="283"/>
        <v>0</v>
      </c>
      <c r="H2488" s="1155">
        <f t="shared" ca="1" si="286"/>
        <v>0</v>
      </c>
      <c r="I2488" s="311">
        <f t="shared" si="282"/>
        <v>11</v>
      </c>
      <c r="J2488" s="1151"/>
      <c r="AL2488"/>
      <c r="AM2488"/>
      <c r="AN2488"/>
      <c r="AO2488"/>
      <c r="AP2488"/>
      <c r="AQ2488" s="333"/>
      <c r="AR2488"/>
      <c r="AS2488"/>
      <c r="AT2488"/>
      <c r="AU2488"/>
    </row>
    <row r="2489" spans="1:47" ht="12.75" customHeight="1" x14ac:dyDescent="0.35">
      <c r="A2489" s="311">
        <f>FrontPage!$N$2</f>
        <v>1</v>
      </c>
      <c r="B2489" s="311" t="str">
        <f t="shared" si="284"/>
        <v>RO3771.1</v>
      </c>
      <c r="C2489" s="311">
        <f t="shared" si="285"/>
        <v>202526</v>
      </c>
      <c r="D2489" s="1148" t="s">
        <v>6</v>
      </c>
      <c r="E2489" s="311">
        <v>77</v>
      </c>
      <c r="F2489" s="311" t="s">
        <v>547</v>
      </c>
      <c r="G2489" s="311">
        <f t="shared" si="283"/>
        <v>0</v>
      </c>
      <c r="H2489" s="1155">
        <f t="shared" ca="1" si="286"/>
        <v>0</v>
      </c>
      <c r="I2489" s="311">
        <f t="shared" si="282"/>
        <v>1.1000000000000001</v>
      </c>
      <c r="J2489" s="1151"/>
      <c r="AL2489"/>
      <c r="AM2489"/>
      <c r="AN2489"/>
      <c r="AO2489"/>
      <c r="AP2489"/>
      <c r="AQ2489" s="333"/>
      <c r="AR2489"/>
      <c r="AS2489"/>
      <c r="AT2489"/>
      <c r="AU2489"/>
    </row>
    <row r="2490" spans="1:47" ht="12.75" customHeight="1" x14ac:dyDescent="0.35">
      <c r="A2490" s="311">
        <f>FrontPage!$N$2</f>
        <v>1</v>
      </c>
      <c r="B2490" s="311" t="str">
        <f t="shared" si="284"/>
        <v>RO3771.2</v>
      </c>
      <c r="C2490" s="311">
        <f t="shared" si="285"/>
        <v>202526</v>
      </c>
      <c r="D2490" s="1148" t="s">
        <v>6</v>
      </c>
      <c r="E2490" s="311">
        <v>77</v>
      </c>
      <c r="F2490" s="311" t="s">
        <v>548</v>
      </c>
      <c r="G2490" s="311">
        <f t="shared" si="283"/>
        <v>0</v>
      </c>
      <c r="H2490" s="1155">
        <f t="shared" ca="1" si="286"/>
        <v>0</v>
      </c>
      <c r="I2490" s="311">
        <f t="shared" si="282"/>
        <v>1.2</v>
      </c>
      <c r="J2490" s="1151"/>
      <c r="AL2490"/>
      <c r="AM2490"/>
      <c r="AN2490"/>
      <c r="AO2490"/>
      <c r="AP2490"/>
      <c r="AQ2490" s="333"/>
      <c r="AR2490"/>
      <c r="AS2490"/>
      <c r="AT2490"/>
      <c r="AU2490"/>
    </row>
    <row r="2491" spans="1:47" ht="12.75" customHeight="1" x14ac:dyDescent="0.35">
      <c r="A2491" s="311">
        <f>FrontPage!$N$2</f>
        <v>1</v>
      </c>
      <c r="B2491" s="311" t="str">
        <f t="shared" si="284"/>
        <v>RO3772</v>
      </c>
      <c r="C2491" s="311">
        <f t="shared" si="285"/>
        <v>202526</v>
      </c>
      <c r="D2491" s="1148" t="s">
        <v>6</v>
      </c>
      <c r="E2491" s="311">
        <v>77</v>
      </c>
      <c r="F2491" s="311" t="s">
        <v>546</v>
      </c>
      <c r="G2491" s="311">
        <f t="shared" si="283"/>
        <v>0</v>
      </c>
      <c r="H2491" s="1155">
        <f t="shared" ca="1" si="286"/>
        <v>0</v>
      </c>
      <c r="I2491" s="311">
        <f t="shared" si="282"/>
        <v>2</v>
      </c>
      <c r="J2491" s="1151"/>
      <c r="AL2491"/>
      <c r="AM2491"/>
      <c r="AN2491"/>
      <c r="AO2491"/>
      <c r="AP2491"/>
      <c r="AQ2491" s="333"/>
      <c r="AR2491"/>
      <c r="AS2491"/>
      <c r="AT2491"/>
      <c r="AU2491"/>
    </row>
    <row r="2492" spans="1:47" ht="12.75" customHeight="1" x14ac:dyDescent="0.35">
      <c r="A2492" s="311">
        <f>FrontPage!$N$2</f>
        <v>1</v>
      </c>
      <c r="B2492" s="311" t="str">
        <f t="shared" si="284"/>
        <v>RO3773</v>
      </c>
      <c r="C2492" s="311">
        <f t="shared" si="285"/>
        <v>202526</v>
      </c>
      <c r="D2492" s="1148" t="s">
        <v>6</v>
      </c>
      <c r="E2492" s="311">
        <v>77</v>
      </c>
      <c r="F2492" s="311" t="s">
        <v>549</v>
      </c>
      <c r="G2492" s="311">
        <f t="shared" si="283"/>
        <v>0</v>
      </c>
      <c r="H2492" s="1155">
        <f t="shared" ca="1" si="286"/>
        <v>0</v>
      </c>
      <c r="I2492" s="311">
        <f t="shared" si="282"/>
        <v>3</v>
      </c>
      <c r="J2492" s="1151"/>
      <c r="AL2492"/>
      <c r="AM2492"/>
      <c r="AN2492"/>
      <c r="AO2492"/>
      <c r="AP2492"/>
      <c r="AQ2492" s="333"/>
      <c r="AR2492"/>
      <c r="AS2492"/>
      <c r="AT2492"/>
      <c r="AU2492"/>
    </row>
    <row r="2493" spans="1:47" ht="12.75" customHeight="1" x14ac:dyDescent="0.35">
      <c r="A2493" s="311">
        <f>FrontPage!$N$2</f>
        <v>1</v>
      </c>
      <c r="B2493" s="311" t="str">
        <f t="shared" si="284"/>
        <v>RO3775</v>
      </c>
      <c r="C2493" s="311">
        <f t="shared" si="285"/>
        <v>202526</v>
      </c>
      <c r="D2493" s="1148" t="s">
        <v>6</v>
      </c>
      <c r="E2493" s="311">
        <v>77</v>
      </c>
      <c r="F2493" s="311" t="s">
        <v>551</v>
      </c>
      <c r="G2493" s="311">
        <f t="shared" si="283"/>
        <v>0</v>
      </c>
      <c r="H2493" s="1155">
        <f t="shared" ca="1" si="286"/>
        <v>0</v>
      </c>
      <c r="I2493" s="311">
        <f t="shared" si="282"/>
        <v>5</v>
      </c>
      <c r="J2493" s="1151"/>
      <c r="AL2493"/>
      <c r="AM2493"/>
      <c r="AN2493"/>
      <c r="AO2493"/>
      <c r="AP2493"/>
      <c r="AQ2493" s="333"/>
      <c r="AR2493"/>
      <c r="AS2493"/>
      <c r="AT2493"/>
      <c r="AU2493"/>
    </row>
    <row r="2494" spans="1:47" ht="12.75" customHeight="1" x14ac:dyDescent="0.35">
      <c r="A2494" s="311">
        <f>FrontPage!$N$2</f>
        <v>1</v>
      </c>
      <c r="B2494" s="311" t="str">
        <f t="shared" si="284"/>
        <v>RO3776.1</v>
      </c>
      <c r="C2494" s="311">
        <f t="shared" si="285"/>
        <v>202526</v>
      </c>
      <c r="D2494" s="1148" t="s">
        <v>6</v>
      </c>
      <c r="E2494" s="311">
        <v>77</v>
      </c>
      <c r="F2494" s="311" t="s">
        <v>552</v>
      </c>
      <c r="G2494" s="311">
        <f t="shared" si="283"/>
        <v>0</v>
      </c>
      <c r="H2494" s="1155">
        <f t="shared" ca="1" si="286"/>
        <v>0</v>
      </c>
      <c r="I2494" s="311">
        <f t="shared" si="282"/>
        <v>6.1</v>
      </c>
      <c r="J2494" s="1151"/>
      <c r="AL2494"/>
      <c r="AM2494"/>
      <c r="AN2494"/>
      <c r="AO2494"/>
      <c r="AP2494"/>
      <c r="AQ2494" s="333"/>
      <c r="AR2494"/>
      <c r="AS2494"/>
      <c r="AT2494"/>
      <c r="AU2494"/>
    </row>
    <row r="2495" spans="1:47" ht="12.75" customHeight="1" x14ac:dyDescent="0.35">
      <c r="A2495" s="311">
        <f>FrontPage!$N$2</f>
        <v>1</v>
      </c>
      <c r="B2495" s="311" t="str">
        <f t="shared" si="284"/>
        <v>RO3776.2</v>
      </c>
      <c r="C2495" s="311">
        <f t="shared" si="285"/>
        <v>202526</v>
      </c>
      <c r="D2495" s="1148" t="s">
        <v>6</v>
      </c>
      <c r="E2495" s="311">
        <v>77</v>
      </c>
      <c r="F2495" s="311" t="s">
        <v>553</v>
      </c>
      <c r="G2495" s="311">
        <f t="shared" si="283"/>
        <v>0</v>
      </c>
      <c r="H2495" s="1155">
        <f t="shared" ca="1" si="286"/>
        <v>0</v>
      </c>
      <c r="I2495" s="311">
        <f t="shared" si="282"/>
        <v>6.2</v>
      </c>
      <c r="J2495" s="1151"/>
      <c r="AL2495"/>
      <c r="AM2495"/>
      <c r="AN2495"/>
      <c r="AO2495"/>
      <c r="AP2495"/>
      <c r="AQ2495" s="333"/>
      <c r="AR2495"/>
      <c r="AS2495"/>
      <c r="AT2495"/>
      <c r="AU2495"/>
    </row>
    <row r="2496" spans="1:47" ht="12.75" customHeight="1" x14ac:dyDescent="0.35">
      <c r="A2496" s="311">
        <f>FrontPage!$N$2</f>
        <v>1</v>
      </c>
      <c r="B2496" s="311" t="str">
        <f t="shared" si="284"/>
        <v>RO3777</v>
      </c>
      <c r="C2496" s="311">
        <f t="shared" si="285"/>
        <v>202526</v>
      </c>
      <c r="D2496" s="1148" t="s">
        <v>6</v>
      </c>
      <c r="E2496" s="311">
        <v>77</v>
      </c>
      <c r="F2496" s="311" t="s">
        <v>554</v>
      </c>
      <c r="G2496" s="311">
        <f t="shared" si="283"/>
        <v>0</v>
      </c>
      <c r="H2496" s="1155">
        <f t="shared" ca="1" si="286"/>
        <v>0</v>
      </c>
      <c r="I2496" s="311">
        <f t="shared" si="282"/>
        <v>7</v>
      </c>
      <c r="J2496" s="1151"/>
      <c r="AL2496"/>
      <c r="AM2496"/>
      <c r="AN2496"/>
      <c r="AO2496"/>
      <c r="AP2496"/>
      <c r="AQ2496" s="333"/>
      <c r="AR2496"/>
      <c r="AS2496"/>
      <c r="AT2496"/>
      <c r="AU2496"/>
    </row>
    <row r="2497" spans="1:47" ht="12.75" customHeight="1" x14ac:dyDescent="0.35">
      <c r="A2497" s="311">
        <f>FrontPage!$N$2</f>
        <v>1</v>
      </c>
      <c r="B2497" s="311" t="str">
        <f t="shared" si="284"/>
        <v>RO3778</v>
      </c>
      <c r="C2497" s="311">
        <f t="shared" si="285"/>
        <v>202526</v>
      </c>
      <c r="D2497" s="1148" t="s">
        <v>6</v>
      </c>
      <c r="E2497" s="311">
        <v>77</v>
      </c>
      <c r="F2497" s="311" t="s">
        <v>555</v>
      </c>
      <c r="G2497" s="311">
        <f t="shared" si="283"/>
        <v>0</v>
      </c>
      <c r="H2497" s="1155">
        <f t="shared" ca="1" si="286"/>
        <v>0</v>
      </c>
      <c r="I2497" s="311">
        <f t="shared" ref="I2497:I2549" si="287">VLOOKUP(F2497,CIndex,2,FALSE)</f>
        <v>8</v>
      </c>
      <c r="J2497" s="1151"/>
      <c r="AL2497"/>
      <c r="AM2497"/>
      <c r="AN2497"/>
      <c r="AO2497"/>
      <c r="AP2497"/>
      <c r="AQ2497" s="333"/>
      <c r="AR2497"/>
      <c r="AS2497"/>
      <c r="AT2497"/>
      <c r="AU2497"/>
    </row>
    <row r="2498" spans="1:47" ht="12.75" customHeight="1" x14ac:dyDescent="0.35">
      <c r="A2498" s="311">
        <f>FrontPage!$N$2</f>
        <v>1</v>
      </c>
      <c r="B2498" s="311" t="str">
        <f t="shared" si="284"/>
        <v>RO37710</v>
      </c>
      <c r="C2498" s="311">
        <f t="shared" si="285"/>
        <v>202526</v>
      </c>
      <c r="D2498" s="1148" t="s">
        <v>6</v>
      </c>
      <c r="E2498" s="311">
        <v>77</v>
      </c>
      <c r="F2498" s="311" t="s">
        <v>557</v>
      </c>
      <c r="G2498" s="311">
        <f t="shared" si="283"/>
        <v>0</v>
      </c>
      <c r="H2498" s="1155">
        <f t="shared" ca="1" si="286"/>
        <v>0</v>
      </c>
      <c r="I2498" s="311">
        <f t="shared" si="287"/>
        <v>10</v>
      </c>
      <c r="J2498" s="1151"/>
      <c r="AL2498"/>
      <c r="AM2498"/>
      <c r="AN2498"/>
      <c r="AO2498"/>
      <c r="AP2498"/>
      <c r="AQ2498" s="333"/>
      <c r="AR2498"/>
      <c r="AS2498"/>
      <c r="AT2498"/>
      <c r="AU2498"/>
    </row>
    <row r="2499" spans="1:47" ht="12.75" customHeight="1" x14ac:dyDescent="0.35">
      <c r="A2499" s="311">
        <f>FrontPage!$N$2</f>
        <v>1</v>
      </c>
      <c r="B2499" s="311" t="str">
        <f t="shared" si="284"/>
        <v>RO37711</v>
      </c>
      <c r="C2499" s="311">
        <f t="shared" si="285"/>
        <v>202526</v>
      </c>
      <c r="D2499" s="1148" t="s">
        <v>6</v>
      </c>
      <c r="E2499" s="311">
        <v>77</v>
      </c>
      <c r="F2499" s="311" t="s">
        <v>558</v>
      </c>
      <c r="G2499" s="311">
        <f t="shared" si="283"/>
        <v>0</v>
      </c>
      <c r="H2499" s="1155">
        <f t="shared" ca="1" si="286"/>
        <v>0</v>
      </c>
      <c r="I2499" s="311">
        <f t="shared" si="287"/>
        <v>11</v>
      </c>
      <c r="J2499" s="1151"/>
      <c r="AL2499"/>
      <c r="AM2499"/>
      <c r="AN2499"/>
      <c r="AO2499"/>
      <c r="AP2499"/>
      <c r="AQ2499" s="333"/>
      <c r="AR2499"/>
      <c r="AS2499"/>
      <c r="AT2499"/>
      <c r="AU2499"/>
    </row>
    <row r="2500" spans="1:47" ht="12.75" customHeight="1" x14ac:dyDescent="0.35">
      <c r="A2500" s="311">
        <f>FrontPage!$N$2</f>
        <v>1</v>
      </c>
      <c r="B2500" s="311" t="str">
        <f t="shared" si="284"/>
        <v>RO3781.1</v>
      </c>
      <c r="C2500" s="311">
        <f t="shared" si="285"/>
        <v>202526</v>
      </c>
      <c r="D2500" s="1148" t="s">
        <v>6</v>
      </c>
      <c r="E2500" s="311">
        <v>78</v>
      </c>
      <c r="F2500" s="311" t="s">
        <v>547</v>
      </c>
      <c r="G2500" s="311">
        <f t="shared" ref="G2500:G2562" si="288">UANumber</f>
        <v>0</v>
      </c>
      <c r="H2500" s="1155">
        <f t="shared" ca="1" si="286"/>
        <v>0</v>
      </c>
      <c r="I2500" s="311">
        <f t="shared" si="287"/>
        <v>1.1000000000000001</v>
      </c>
      <c r="J2500" s="1151"/>
      <c r="AL2500"/>
      <c r="AM2500"/>
      <c r="AN2500"/>
      <c r="AO2500"/>
      <c r="AP2500"/>
      <c r="AQ2500" s="333"/>
      <c r="AR2500"/>
      <c r="AS2500"/>
      <c r="AT2500"/>
      <c r="AU2500"/>
    </row>
    <row r="2501" spans="1:47" ht="12.75" customHeight="1" x14ac:dyDescent="0.35">
      <c r="A2501" s="311">
        <f>FrontPage!$N$2</f>
        <v>1</v>
      </c>
      <c r="B2501" s="311" t="str">
        <f t="shared" si="284"/>
        <v>RO3781.2</v>
      </c>
      <c r="C2501" s="311">
        <f t="shared" si="285"/>
        <v>202526</v>
      </c>
      <c r="D2501" s="1148" t="s">
        <v>6</v>
      </c>
      <c r="E2501" s="311">
        <v>78</v>
      </c>
      <c r="F2501" s="311" t="s">
        <v>548</v>
      </c>
      <c r="G2501" s="311">
        <f t="shared" si="288"/>
        <v>0</v>
      </c>
      <c r="H2501" s="1155">
        <f t="shared" ca="1" si="286"/>
        <v>0</v>
      </c>
      <c r="I2501" s="311">
        <f t="shared" si="287"/>
        <v>1.2</v>
      </c>
      <c r="J2501" s="1151"/>
      <c r="AL2501"/>
      <c r="AM2501"/>
      <c r="AN2501"/>
      <c r="AO2501"/>
      <c r="AP2501"/>
      <c r="AQ2501" s="333"/>
      <c r="AR2501"/>
      <c r="AS2501"/>
      <c r="AT2501"/>
      <c r="AU2501"/>
    </row>
    <row r="2502" spans="1:47" ht="12.75" customHeight="1" x14ac:dyDescent="0.35">
      <c r="A2502" s="311">
        <f>FrontPage!$N$2</f>
        <v>1</v>
      </c>
      <c r="B2502" s="311" t="str">
        <f t="shared" si="284"/>
        <v>RO3782</v>
      </c>
      <c r="C2502" s="311">
        <f t="shared" si="285"/>
        <v>202526</v>
      </c>
      <c r="D2502" s="1148" t="s">
        <v>6</v>
      </c>
      <c r="E2502" s="311">
        <v>78</v>
      </c>
      <c r="F2502" s="311" t="s">
        <v>546</v>
      </c>
      <c r="G2502" s="311">
        <f t="shared" si="288"/>
        <v>0</v>
      </c>
      <c r="H2502" s="1155">
        <f t="shared" ca="1" si="286"/>
        <v>0</v>
      </c>
      <c r="I2502" s="311">
        <f t="shared" si="287"/>
        <v>2</v>
      </c>
      <c r="J2502" s="1151"/>
      <c r="AL2502"/>
      <c r="AM2502"/>
      <c r="AN2502"/>
      <c r="AO2502"/>
      <c r="AP2502"/>
      <c r="AQ2502" s="333"/>
      <c r="AR2502"/>
      <c r="AS2502"/>
      <c r="AT2502"/>
      <c r="AU2502"/>
    </row>
    <row r="2503" spans="1:47" ht="12.75" customHeight="1" x14ac:dyDescent="0.35">
      <c r="A2503" s="311">
        <f>FrontPage!$N$2</f>
        <v>1</v>
      </c>
      <c r="B2503" s="311" t="str">
        <f t="shared" si="284"/>
        <v>RO3783</v>
      </c>
      <c r="C2503" s="311">
        <f t="shared" si="285"/>
        <v>202526</v>
      </c>
      <c r="D2503" s="1148" t="s">
        <v>6</v>
      </c>
      <c r="E2503" s="311">
        <v>78</v>
      </c>
      <c r="F2503" s="311" t="s">
        <v>549</v>
      </c>
      <c r="G2503" s="311">
        <f t="shared" si="288"/>
        <v>0</v>
      </c>
      <c r="H2503" s="1155">
        <f t="shared" ca="1" si="286"/>
        <v>0</v>
      </c>
      <c r="I2503" s="311">
        <f t="shared" si="287"/>
        <v>3</v>
      </c>
      <c r="J2503" s="1151"/>
      <c r="AL2503"/>
      <c r="AM2503"/>
      <c r="AN2503"/>
      <c r="AO2503"/>
      <c r="AP2503"/>
      <c r="AQ2503" s="333"/>
      <c r="AR2503"/>
      <c r="AS2503"/>
      <c r="AT2503"/>
      <c r="AU2503"/>
    </row>
    <row r="2504" spans="1:47" ht="12.75" customHeight="1" x14ac:dyDescent="0.35">
      <c r="A2504" s="311">
        <f>FrontPage!$N$2</f>
        <v>1</v>
      </c>
      <c r="B2504" s="311" t="str">
        <f t="shared" si="284"/>
        <v>RO3785</v>
      </c>
      <c r="C2504" s="311">
        <f t="shared" si="285"/>
        <v>202526</v>
      </c>
      <c r="D2504" s="1148" t="s">
        <v>6</v>
      </c>
      <c r="E2504" s="311">
        <v>78</v>
      </c>
      <c r="F2504" s="311" t="s">
        <v>551</v>
      </c>
      <c r="G2504" s="311">
        <f t="shared" si="288"/>
        <v>0</v>
      </c>
      <c r="H2504" s="1155">
        <f t="shared" ca="1" si="286"/>
        <v>0</v>
      </c>
      <c r="I2504" s="311">
        <f t="shared" si="287"/>
        <v>5</v>
      </c>
      <c r="J2504" s="1151"/>
      <c r="AL2504"/>
      <c r="AM2504"/>
      <c r="AN2504"/>
      <c r="AO2504"/>
      <c r="AP2504"/>
      <c r="AQ2504" s="333"/>
      <c r="AR2504"/>
      <c r="AS2504"/>
      <c r="AT2504"/>
      <c r="AU2504"/>
    </row>
    <row r="2505" spans="1:47" ht="12.75" customHeight="1" x14ac:dyDescent="0.35">
      <c r="A2505" s="311">
        <f>FrontPage!$N$2</f>
        <v>1</v>
      </c>
      <c r="B2505" s="311" t="str">
        <f t="shared" ref="B2505:B2557" si="289">D2505&amp;E2505&amp;I2505</f>
        <v>RO3786.1</v>
      </c>
      <c r="C2505" s="311">
        <f t="shared" si="285"/>
        <v>202526</v>
      </c>
      <c r="D2505" s="1148" t="s">
        <v>6</v>
      </c>
      <c r="E2505" s="311">
        <v>78</v>
      </c>
      <c r="F2505" s="311" t="s">
        <v>552</v>
      </c>
      <c r="G2505" s="311">
        <f t="shared" si="288"/>
        <v>0</v>
      </c>
      <c r="H2505" s="1155">
        <f t="shared" ca="1" si="286"/>
        <v>0</v>
      </c>
      <c r="I2505" s="311">
        <f t="shared" si="287"/>
        <v>6.1</v>
      </c>
      <c r="J2505" s="1151"/>
      <c r="AL2505"/>
      <c r="AM2505"/>
      <c r="AN2505"/>
      <c r="AO2505"/>
      <c r="AP2505"/>
      <c r="AQ2505" s="333"/>
      <c r="AR2505"/>
      <c r="AS2505"/>
      <c r="AT2505"/>
      <c r="AU2505"/>
    </row>
    <row r="2506" spans="1:47" ht="12.75" customHeight="1" x14ac:dyDescent="0.35">
      <c r="A2506" s="311">
        <f>FrontPage!$N$2</f>
        <v>1</v>
      </c>
      <c r="B2506" s="311" t="str">
        <f t="shared" si="289"/>
        <v>RO3786.2</v>
      </c>
      <c r="C2506" s="311">
        <f t="shared" si="285"/>
        <v>202526</v>
      </c>
      <c r="D2506" s="1148" t="s">
        <v>6</v>
      </c>
      <c r="E2506" s="311">
        <v>78</v>
      </c>
      <c r="F2506" s="311" t="s">
        <v>553</v>
      </c>
      <c r="G2506" s="311">
        <f t="shared" si="288"/>
        <v>0</v>
      </c>
      <c r="H2506" s="1155">
        <f t="shared" ca="1" si="286"/>
        <v>0</v>
      </c>
      <c r="I2506" s="311">
        <f t="shared" si="287"/>
        <v>6.2</v>
      </c>
      <c r="J2506" s="1151"/>
      <c r="AL2506"/>
      <c r="AM2506"/>
      <c r="AN2506"/>
      <c r="AO2506"/>
      <c r="AP2506"/>
      <c r="AQ2506" s="333"/>
      <c r="AR2506"/>
      <c r="AS2506"/>
      <c r="AT2506"/>
      <c r="AU2506"/>
    </row>
    <row r="2507" spans="1:47" ht="12.75" customHeight="1" x14ac:dyDescent="0.35">
      <c r="A2507" s="311">
        <f>FrontPage!$N$2</f>
        <v>1</v>
      </c>
      <c r="B2507" s="311" t="str">
        <f t="shared" si="289"/>
        <v>RO3787</v>
      </c>
      <c r="C2507" s="311">
        <f t="shared" si="285"/>
        <v>202526</v>
      </c>
      <c r="D2507" s="1148" t="s">
        <v>6</v>
      </c>
      <c r="E2507" s="311">
        <v>78</v>
      </c>
      <c r="F2507" s="311" t="s">
        <v>554</v>
      </c>
      <c r="G2507" s="311">
        <f t="shared" si="288"/>
        <v>0</v>
      </c>
      <c r="H2507" s="1155">
        <f t="shared" ca="1" si="286"/>
        <v>0</v>
      </c>
      <c r="I2507" s="311">
        <f t="shared" si="287"/>
        <v>7</v>
      </c>
      <c r="J2507" s="1151"/>
      <c r="AL2507"/>
      <c r="AM2507"/>
      <c r="AN2507"/>
      <c r="AO2507"/>
      <c r="AP2507"/>
      <c r="AQ2507" s="333"/>
      <c r="AR2507"/>
      <c r="AS2507"/>
      <c r="AT2507"/>
      <c r="AU2507"/>
    </row>
    <row r="2508" spans="1:47" ht="12.75" customHeight="1" x14ac:dyDescent="0.35">
      <c r="A2508" s="311">
        <f>FrontPage!$N$2</f>
        <v>1</v>
      </c>
      <c r="B2508" s="311" t="str">
        <f t="shared" si="289"/>
        <v>RO3788</v>
      </c>
      <c r="C2508" s="311">
        <f t="shared" si="285"/>
        <v>202526</v>
      </c>
      <c r="D2508" s="1148" t="s">
        <v>6</v>
      </c>
      <c r="E2508" s="311">
        <v>78</v>
      </c>
      <c r="F2508" s="311" t="s">
        <v>555</v>
      </c>
      <c r="G2508" s="311">
        <f t="shared" si="288"/>
        <v>0</v>
      </c>
      <c r="H2508" s="1155">
        <f t="shared" ca="1" si="286"/>
        <v>0</v>
      </c>
      <c r="I2508" s="311">
        <f t="shared" si="287"/>
        <v>8</v>
      </c>
      <c r="J2508" s="1151"/>
      <c r="AL2508"/>
      <c r="AM2508"/>
      <c r="AN2508"/>
      <c r="AO2508"/>
      <c r="AP2508"/>
      <c r="AQ2508" s="333"/>
      <c r="AR2508"/>
      <c r="AS2508"/>
      <c r="AT2508"/>
      <c r="AU2508"/>
    </row>
    <row r="2509" spans="1:47" ht="12.75" customHeight="1" x14ac:dyDescent="0.35">
      <c r="A2509" s="311">
        <f>FrontPage!$N$2</f>
        <v>1</v>
      </c>
      <c r="B2509" s="311" t="str">
        <f t="shared" si="289"/>
        <v>RO37810</v>
      </c>
      <c r="C2509" s="311">
        <f t="shared" si="285"/>
        <v>202526</v>
      </c>
      <c r="D2509" s="1148" t="s">
        <v>6</v>
      </c>
      <c r="E2509" s="311">
        <v>78</v>
      </c>
      <c r="F2509" s="311" t="s">
        <v>557</v>
      </c>
      <c r="G2509" s="311">
        <f t="shared" si="288"/>
        <v>0</v>
      </c>
      <c r="H2509" s="1155">
        <f t="shared" ca="1" si="286"/>
        <v>0</v>
      </c>
      <c r="I2509" s="311">
        <f t="shared" si="287"/>
        <v>10</v>
      </c>
      <c r="J2509" s="1151"/>
      <c r="AL2509"/>
      <c r="AM2509"/>
      <c r="AN2509"/>
      <c r="AO2509"/>
      <c r="AP2509"/>
      <c r="AQ2509" s="333"/>
      <c r="AR2509"/>
      <c r="AS2509"/>
      <c r="AT2509"/>
      <c r="AU2509"/>
    </row>
    <row r="2510" spans="1:47" ht="12.75" customHeight="1" x14ac:dyDescent="0.35">
      <c r="A2510" s="311">
        <f>FrontPage!$N$2</f>
        <v>1</v>
      </c>
      <c r="B2510" s="311" t="str">
        <f t="shared" si="289"/>
        <v>RO37811</v>
      </c>
      <c r="C2510" s="311">
        <f t="shared" si="285"/>
        <v>202526</v>
      </c>
      <c r="D2510" s="1148" t="s">
        <v>6</v>
      </c>
      <c r="E2510" s="311">
        <v>78</v>
      </c>
      <c r="F2510" s="311" t="s">
        <v>558</v>
      </c>
      <c r="G2510" s="311">
        <f t="shared" si="288"/>
        <v>0</v>
      </c>
      <c r="H2510" s="1155">
        <f t="shared" ca="1" si="286"/>
        <v>0</v>
      </c>
      <c r="I2510" s="311">
        <f t="shared" si="287"/>
        <v>11</v>
      </c>
      <c r="J2510" s="1151"/>
      <c r="AL2510"/>
      <c r="AM2510"/>
      <c r="AN2510"/>
      <c r="AO2510"/>
      <c r="AP2510"/>
      <c r="AQ2510" s="333"/>
      <c r="AR2510"/>
      <c r="AS2510"/>
      <c r="AT2510"/>
      <c r="AU2510"/>
    </row>
    <row r="2511" spans="1:47" ht="12.75" customHeight="1" x14ac:dyDescent="0.35">
      <c r="A2511" s="311">
        <f>FrontPage!$N$2</f>
        <v>1</v>
      </c>
      <c r="B2511" s="311" t="str">
        <f t="shared" si="289"/>
        <v>RO379.51.1</v>
      </c>
      <c r="C2511" s="311">
        <f t="shared" si="285"/>
        <v>202526</v>
      </c>
      <c r="D2511" s="1148" t="s">
        <v>6</v>
      </c>
      <c r="E2511" s="311">
        <v>79.5</v>
      </c>
      <c r="F2511" s="311" t="s">
        <v>547</v>
      </c>
      <c r="G2511" s="311">
        <f t="shared" si="288"/>
        <v>0</v>
      </c>
      <c r="H2511" s="1155">
        <f t="shared" ca="1" si="286"/>
        <v>0</v>
      </c>
      <c r="I2511" s="311">
        <f t="shared" si="287"/>
        <v>1.1000000000000001</v>
      </c>
      <c r="J2511" s="1151"/>
      <c r="AL2511"/>
      <c r="AM2511"/>
      <c r="AN2511"/>
      <c r="AO2511"/>
      <c r="AP2511"/>
      <c r="AQ2511" s="333"/>
      <c r="AR2511"/>
      <c r="AS2511"/>
      <c r="AT2511"/>
      <c r="AU2511"/>
    </row>
    <row r="2512" spans="1:47" ht="12.75" customHeight="1" x14ac:dyDescent="0.35">
      <c r="A2512" s="311">
        <f>FrontPage!$N$2</f>
        <v>1</v>
      </c>
      <c r="B2512" s="311" t="str">
        <f t="shared" si="289"/>
        <v>RO379.51.2</v>
      </c>
      <c r="C2512" s="311">
        <f t="shared" si="285"/>
        <v>202526</v>
      </c>
      <c r="D2512" s="1148" t="s">
        <v>6</v>
      </c>
      <c r="E2512" s="311">
        <v>79.5</v>
      </c>
      <c r="F2512" s="311" t="s">
        <v>548</v>
      </c>
      <c r="G2512" s="311">
        <f t="shared" si="288"/>
        <v>0</v>
      </c>
      <c r="H2512" s="1155">
        <f t="shared" ca="1" si="286"/>
        <v>0</v>
      </c>
      <c r="I2512" s="311">
        <f t="shared" si="287"/>
        <v>1.2</v>
      </c>
      <c r="J2512" s="1151"/>
      <c r="AL2512"/>
      <c r="AM2512"/>
      <c r="AN2512"/>
      <c r="AO2512"/>
      <c r="AP2512"/>
      <c r="AQ2512" s="333"/>
      <c r="AR2512"/>
      <c r="AS2512"/>
      <c r="AT2512"/>
      <c r="AU2512"/>
    </row>
    <row r="2513" spans="1:47" ht="12.75" customHeight="1" x14ac:dyDescent="0.35">
      <c r="A2513" s="311">
        <f>FrontPage!$N$2</f>
        <v>1</v>
      </c>
      <c r="B2513" s="311" t="str">
        <f t="shared" si="289"/>
        <v>RO379.52</v>
      </c>
      <c r="C2513" s="311">
        <f t="shared" si="285"/>
        <v>202526</v>
      </c>
      <c r="D2513" s="1148" t="s">
        <v>6</v>
      </c>
      <c r="E2513" s="311">
        <v>79.5</v>
      </c>
      <c r="F2513" s="311" t="s">
        <v>546</v>
      </c>
      <c r="G2513" s="311">
        <f t="shared" si="288"/>
        <v>0</v>
      </c>
      <c r="H2513" s="1155">
        <f t="shared" ca="1" si="286"/>
        <v>0</v>
      </c>
      <c r="I2513" s="311">
        <f t="shared" si="287"/>
        <v>2</v>
      </c>
      <c r="J2513" s="1151"/>
      <c r="AL2513"/>
      <c r="AM2513"/>
      <c r="AN2513"/>
      <c r="AO2513"/>
      <c r="AP2513"/>
      <c r="AQ2513" s="333"/>
      <c r="AR2513"/>
      <c r="AS2513"/>
      <c r="AT2513"/>
      <c r="AU2513"/>
    </row>
    <row r="2514" spans="1:47" ht="12.75" customHeight="1" x14ac:dyDescent="0.35">
      <c r="A2514" s="311">
        <f>FrontPage!$N$2</f>
        <v>1</v>
      </c>
      <c r="B2514" s="311" t="str">
        <f t="shared" si="289"/>
        <v>RO379.53</v>
      </c>
      <c r="C2514" s="311">
        <f t="shared" si="285"/>
        <v>202526</v>
      </c>
      <c r="D2514" s="1148" t="s">
        <v>6</v>
      </c>
      <c r="E2514" s="311">
        <v>79.5</v>
      </c>
      <c r="F2514" s="311" t="s">
        <v>549</v>
      </c>
      <c r="G2514" s="311">
        <f t="shared" si="288"/>
        <v>0</v>
      </c>
      <c r="H2514" s="1155">
        <f t="shared" ca="1" si="286"/>
        <v>0</v>
      </c>
      <c r="I2514" s="311">
        <f t="shared" si="287"/>
        <v>3</v>
      </c>
      <c r="J2514" s="1151"/>
      <c r="AL2514"/>
      <c r="AM2514"/>
      <c r="AN2514"/>
      <c r="AO2514"/>
      <c r="AP2514"/>
      <c r="AQ2514" s="333"/>
      <c r="AR2514"/>
      <c r="AS2514"/>
      <c r="AT2514"/>
      <c r="AU2514"/>
    </row>
    <row r="2515" spans="1:47" ht="12.75" customHeight="1" x14ac:dyDescent="0.35">
      <c r="A2515" s="311">
        <f>FrontPage!$N$2</f>
        <v>1</v>
      </c>
      <c r="B2515" s="311" t="str">
        <f t="shared" si="289"/>
        <v>RO379.55</v>
      </c>
      <c r="C2515" s="311">
        <f t="shared" si="285"/>
        <v>202526</v>
      </c>
      <c r="D2515" s="1148" t="s">
        <v>6</v>
      </c>
      <c r="E2515" s="311">
        <v>79.5</v>
      </c>
      <c r="F2515" s="311" t="s">
        <v>551</v>
      </c>
      <c r="G2515" s="311">
        <f t="shared" si="288"/>
        <v>0</v>
      </c>
      <c r="H2515" s="1155">
        <f t="shared" ca="1" si="286"/>
        <v>0</v>
      </c>
      <c r="I2515" s="311">
        <f t="shared" si="287"/>
        <v>5</v>
      </c>
      <c r="J2515" s="1151"/>
      <c r="AL2515"/>
      <c r="AM2515"/>
      <c r="AN2515"/>
      <c r="AO2515"/>
      <c r="AP2515"/>
      <c r="AQ2515" s="333"/>
      <c r="AR2515"/>
      <c r="AS2515"/>
      <c r="AT2515"/>
      <c r="AU2515"/>
    </row>
    <row r="2516" spans="1:47" ht="12.75" customHeight="1" x14ac:dyDescent="0.35">
      <c r="A2516" s="311">
        <f>FrontPage!$N$2</f>
        <v>1</v>
      </c>
      <c r="B2516" s="311" t="str">
        <f t="shared" si="289"/>
        <v>RO379.56.1</v>
      </c>
      <c r="C2516" s="311">
        <f t="shared" si="285"/>
        <v>202526</v>
      </c>
      <c r="D2516" s="1148" t="s">
        <v>6</v>
      </c>
      <c r="E2516" s="311">
        <v>79.5</v>
      </c>
      <c r="F2516" s="311" t="s">
        <v>552</v>
      </c>
      <c r="G2516" s="311">
        <f t="shared" si="288"/>
        <v>0</v>
      </c>
      <c r="H2516" s="1155">
        <f t="shared" ca="1" si="286"/>
        <v>0</v>
      </c>
      <c r="I2516" s="311">
        <f t="shared" si="287"/>
        <v>6.1</v>
      </c>
      <c r="J2516" s="1151"/>
      <c r="AL2516"/>
      <c r="AM2516"/>
      <c r="AN2516"/>
      <c r="AO2516"/>
      <c r="AP2516"/>
      <c r="AQ2516" s="333"/>
      <c r="AR2516"/>
      <c r="AS2516"/>
      <c r="AT2516"/>
      <c r="AU2516"/>
    </row>
    <row r="2517" spans="1:47" ht="12.75" customHeight="1" x14ac:dyDescent="0.35">
      <c r="A2517" s="311">
        <f>FrontPage!$N$2</f>
        <v>1</v>
      </c>
      <c r="B2517" s="311" t="str">
        <f t="shared" si="289"/>
        <v>RO379.56.2</v>
      </c>
      <c r="C2517" s="311">
        <f t="shared" si="285"/>
        <v>202526</v>
      </c>
      <c r="D2517" s="1148" t="s">
        <v>6</v>
      </c>
      <c r="E2517" s="311">
        <v>79.5</v>
      </c>
      <c r="F2517" s="311" t="s">
        <v>553</v>
      </c>
      <c r="G2517" s="311">
        <f t="shared" si="288"/>
        <v>0</v>
      </c>
      <c r="H2517" s="1155">
        <f t="shared" ca="1" si="286"/>
        <v>0</v>
      </c>
      <c r="I2517" s="311">
        <f t="shared" si="287"/>
        <v>6.2</v>
      </c>
      <c r="J2517" s="1151"/>
      <c r="AL2517"/>
      <c r="AM2517"/>
      <c r="AN2517"/>
      <c r="AO2517"/>
      <c r="AP2517"/>
      <c r="AQ2517" s="333"/>
      <c r="AR2517"/>
      <c r="AS2517"/>
      <c r="AT2517"/>
      <c r="AU2517"/>
    </row>
    <row r="2518" spans="1:47" ht="12.75" customHeight="1" x14ac:dyDescent="0.35">
      <c r="A2518" s="311">
        <f>FrontPage!$N$2</f>
        <v>1</v>
      </c>
      <c r="B2518" s="311" t="str">
        <f t="shared" si="289"/>
        <v>RO379.57</v>
      </c>
      <c r="C2518" s="311">
        <f t="shared" si="285"/>
        <v>202526</v>
      </c>
      <c r="D2518" s="1148" t="s">
        <v>6</v>
      </c>
      <c r="E2518" s="311">
        <v>79.5</v>
      </c>
      <c r="F2518" s="311" t="s">
        <v>554</v>
      </c>
      <c r="G2518" s="311">
        <f t="shared" si="288"/>
        <v>0</v>
      </c>
      <c r="H2518" s="1155">
        <f t="shared" ca="1" si="286"/>
        <v>0</v>
      </c>
      <c r="I2518" s="311">
        <f t="shared" si="287"/>
        <v>7</v>
      </c>
      <c r="J2518" s="1151"/>
      <c r="AL2518"/>
      <c r="AM2518"/>
      <c r="AN2518"/>
      <c r="AO2518"/>
      <c r="AP2518"/>
      <c r="AQ2518" s="333"/>
      <c r="AR2518"/>
      <c r="AS2518"/>
      <c r="AT2518"/>
      <c r="AU2518"/>
    </row>
    <row r="2519" spans="1:47" ht="12.75" customHeight="1" x14ac:dyDescent="0.35">
      <c r="A2519" s="311">
        <f>FrontPage!$N$2</f>
        <v>1</v>
      </c>
      <c r="B2519" s="311" t="str">
        <f t="shared" si="289"/>
        <v>RO379.58</v>
      </c>
      <c r="C2519" s="311">
        <f t="shared" si="285"/>
        <v>202526</v>
      </c>
      <c r="D2519" s="1148" t="s">
        <v>6</v>
      </c>
      <c r="E2519" s="311">
        <v>79.5</v>
      </c>
      <c r="F2519" s="311" t="s">
        <v>555</v>
      </c>
      <c r="G2519" s="311">
        <f t="shared" si="288"/>
        <v>0</v>
      </c>
      <c r="H2519" s="1155">
        <f t="shared" ca="1" si="286"/>
        <v>0</v>
      </c>
      <c r="I2519" s="311">
        <f t="shared" si="287"/>
        <v>8</v>
      </c>
      <c r="J2519" s="1151"/>
      <c r="AL2519"/>
      <c r="AM2519"/>
      <c r="AN2519"/>
      <c r="AO2519"/>
      <c r="AP2519"/>
      <c r="AQ2519" s="333"/>
      <c r="AR2519"/>
      <c r="AS2519"/>
      <c r="AT2519"/>
      <c r="AU2519"/>
    </row>
    <row r="2520" spans="1:47" ht="12.75" customHeight="1" x14ac:dyDescent="0.35">
      <c r="A2520" s="311">
        <f>FrontPage!$N$2</f>
        <v>1</v>
      </c>
      <c r="B2520" s="311" t="str">
        <f t="shared" si="289"/>
        <v>RO379.510</v>
      </c>
      <c r="C2520" s="311">
        <f t="shared" si="285"/>
        <v>202526</v>
      </c>
      <c r="D2520" s="1148" t="s">
        <v>6</v>
      </c>
      <c r="E2520" s="311">
        <v>79.5</v>
      </c>
      <c r="F2520" s="311" t="s">
        <v>557</v>
      </c>
      <c r="G2520" s="311">
        <f t="shared" si="288"/>
        <v>0</v>
      </c>
      <c r="H2520" s="1155">
        <f t="shared" ca="1" si="286"/>
        <v>0</v>
      </c>
      <c r="I2520" s="311">
        <f t="shared" si="287"/>
        <v>10</v>
      </c>
      <c r="J2520" s="1151"/>
      <c r="AL2520"/>
      <c r="AM2520"/>
      <c r="AN2520"/>
      <c r="AO2520"/>
      <c r="AP2520"/>
      <c r="AQ2520" s="333"/>
      <c r="AR2520"/>
      <c r="AS2520"/>
      <c r="AT2520"/>
      <c r="AU2520"/>
    </row>
    <row r="2521" spans="1:47" ht="12.75" customHeight="1" x14ac:dyDescent="0.35">
      <c r="A2521" s="311">
        <f>FrontPage!$N$2</f>
        <v>1</v>
      </c>
      <c r="B2521" s="311" t="str">
        <f t="shared" si="289"/>
        <v>RO379.511</v>
      </c>
      <c r="C2521" s="311">
        <f t="shared" si="285"/>
        <v>202526</v>
      </c>
      <c r="D2521" s="1148" t="s">
        <v>6</v>
      </c>
      <c r="E2521" s="311">
        <v>79.5</v>
      </c>
      <c r="F2521" s="311" t="s">
        <v>558</v>
      </c>
      <c r="G2521" s="311">
        <f t="shared" si="288"/>
        <v>0</v>
      </c>
      <c r="H2521" s="1155">
        <f t="shared" ca="1" si="286"/>
        <v>0</v>
      </c>
      <c r="I2521" s="311">
        <f t="shared" si="287"/>
        <v>11</v>
      </c>
      <c r="J2521" s="1151"/>
      <c r="AL2521"/>
      <c r="AM2521"/>
      <c r="AN2521"/>
      <c r="AO2521"/>
      <c r="AP2521"/>
      <c r="AQ2521" s="333"/>
      <c r="AR2521"/>
      <c r="AS2521"/>
      <c r="AT2521"/>
      <c r="AU2521"/>
    </row>
    <row r="2522" spans="1:47" ht="12.75" customHeight="1" x14ac:dyDescent="0.35">
      <c r="A2522" s="311">
        <f>FrontPage!$N$2</f>
        <v>1</v>
      </c>
      <c r="B2522" s="311" t="str">
        <f t="shared" si="289"/>
        <v>RO3801.1</v>
      </c>
      <c r="C2522" s="311">
        <f t="shared" si="285"/>
        <v>202526</v>
      </c>
      <c r="D2522" s="1148" t="s">
        <v>6</v>
      </c>
      <c r="E2522" s="311">
        <v>80</v>
      </c>
      <c r="F2522" s="311" t="s">
        <v>547</v>
      </c>
      <c r="G2522" s="311">
        <f t="shared" si="288"/>
        <v>0</v>
      </c>
      <c r="H2522" s="1155">
        <f t="shared" ca="1" si="286"/>
        <v>0</v>
      </c>
      <c r="I2522" s="311">
        <f t="shared" si="287"/>
        <v>1.1000000000000001</v>
      </c>
      <c r="J2522" s="1151"/>
      <c r="AL2522"/>
      <c r="AM2522"/>
      <c r="AN2522"/>
      <c r="AO2522"/>
      <c r="AP2522"/>
      <c r="AQ2522" s="333"/>
      <c r="AR2522"/>
      <c r="AS2522"/>
      <c r="AT2522"/>
      <c r="AU2522"/>
    </row>
    <row r="2523" spans="1:47" ht="12.75" customHeight="1" x14ac:dyDescent="0.35">
      <c r="A2523" s="311">
        <f>FrontPage!$N$2</f>
        <v>1</v>
      </c>
      <c r="B2523" s="311" t="str">
        <f t="shared" si="289"/>
        <v>RO3801.2</v>
      </c>
      <c r="C2523" s="311">
        <f t="shared" si="285"/>
        <v>202526</v>
      </c>
      <c r="D2523" s="1148" t="s">
        <v>6</v>
      </c>
      <c r="E2523" s="311">
        <v>80</v>
      </c>
      <c r="F2523" s="311" t="s">
        <v>548</v>
      </c>
      <c r="G2523" s="311">
        <f t="shared" si="288"/>
        <v>0</v>
      </c>
      <c r="H2523" s="1155">
        <f t="shared" ca="1" si="286"/>
        <v>0</v>
      </c>
      <c r="I2523" s="311">
        <f t="shared" si="287"/>
        <v>1.2</v>
      </c>
      <c r="J2523" s="1151"/>
      <c r="AL2523"/>
      <c r="AM2523"/>
      <c r="AN2523"/>
      <c r="AO2523"/>
      <c r="AP2523"/>
      <c r="AQ2523" s="333"/>
      <c r="AR2523"/>
      <c r="AS2523"/>
      <c r="AT2523"/>
      <c r="AU2523"/>
    </row>
    <row r="2524" spans="1:47" ht="12.75" customHeight="1" x14ac:dyDescent="0.35">
      <c r="A2524" s="311">
        <f>FrontPage!$N$2</f>
        <v>1</v>
      </c>
      <c r="B2524" s="311" t="str">
        <f t="shared" si="289"/>
        <v>RO3802</v>
      </c>
      <c r="C2524" s="311">
        <f t="shared" ref="C2524:C2586" si="290">year</f>
        <v>202526</v>
      </c>
      <c r="D2524" s="1148" t="s">
        <v>6</v>
      </c>
      <c r="E2524" s="311">
        <v>80</v>
      </c>
      <c r="F2524" s="311" t="s">
        <v>546</v>
      </c>
      <c r="G2524" s="311">
        <f t="shared" si="288"/>
        <v>0</v>
      </c>
      <c r="H2524" s="1155">
        <f t="shared" ca="1" si="286"/>
        <v>0</v>
      </c>
      <c r="I2524" s="311">
        <f t="shared" si="287"/>
        <v>2</v>
      </c>
      <c r="J2524" s="1151"/>
      <c r="AL2524"/>
      <c r="AM2524"/>
      <c r="AN2524"/>
      <c r="AO2524"/>
      <c r="AP2524"/>
      <c r="AQ2524" s="333"/>
      <c r="AR2524"/>
      <c r="AS2524"/>
      <c r="AT2524"/>
      <c r="AU2524"/>
    </row>
    <row r="2525" spans="1:47" ht="12.75" customHeight="1" x14ac:dyDescent="0.35">
      <c r="A2525" s="311">
        <f>FrontPage!$N$2</f>
        <v>1</v>
      </c>
      <c r="B2525" s="311" t="str">
        <f t="shared" si="289"/>
        <v>RO3803</v>
      </c>
      <c r="C2525" s="311">
        <f t="shared" si="290"/>
        <v>202526</v>
      </c>
      <c r="D2525" s="1148" t="s">
        <v>6</v>
      </c>
      <c r="E2525" s="311">
        <v>80</v>
      </c>
      <c r="F2525" s="311" t="s">
        <v>549</v>
      </c>
      <c r="G2525" s="311">
        <f t="shared" si="288"/>
        <v>0</v>
      </c>
      <c r="H2525" s="1155">
        <f t="shared" ca="1" si="286"/>
        <v>0</v>
      </c>
      <c r="I2525" s="311">
        <f t="shared" si="287"/>
        <v>3</v>
      </c>
      <c r="J2525" s="1151"/>
      <c r="AL2525"/>
      <c r="AM2525"/>
      <c r="AN2525"/>
      <c r="AO2525"/>
      <c r="AP2525"/>
      <c r="AQ2525" s="333"/>
      <c r="AR2525"/>
      <c r="AS2525"/>
      <c r="AT2525"/>
      <c r="AU2525"/>
    </row>
    <row r="2526" spans="1:47" ht="12.75" customHeight="1" x14ac:dyDescent="0.35">
      <c r="A2526" s="311">
        <f>FrontPage!$N$2</f>
        <v>1</v>
      </c>
      <c r="B2526" s="311" t="str">
        <f t="shared" si="289"/>
        <v>RO3805</v>
      </c>
      <c r="C2526" s="311">
        <f t="shared" si="290"/>
        <v>202526</v>
      </c>
      <c r="D2526" s="1148" t="s">
        <v>6</v>
      </c>
      <c r="E2526" s="311">
        <v>80</v>
      </c>
      <c r="F2526" s="311" t="s">
        <v>551</v>
      </c>
      <c r="G2526" s="311">
        <f t="shared" si="288"/>
        <v>0</v>
      </c>
      <c r="H2526" s="1155">
        <f t="shared" ca="1" si="286"/>
        <v>0</v>
      </c>
      <c r="I2526" s="311">
        <f t="shared" si="287"/>
        <v>5</v>
      </c>
      <c r="J2526" s="1151"/>
      <c r="AL2526"/>
      <c r="AM2526"/>
      <c r="AN2526"/>
      <c r="AO2526"/>
      <c r="AP2526"/>
      <c r="AQ2526" s="333"/>
      <c r="AR2526"/>
      <c r="AS2526"/>
      <c r="AT2526"/>
      <c r="AU2526"/>
    </row>
    <row r="2527" spans="1:47" ht="12.75" customHeight="1" x14ac:dyDescent="0.35">
      <c r="A2527" s="311">
        <f>FrontPage!$N$2</f>
        <v>1</v>
      </c>
      <c r="B2527" s="311" t="str">
        <f t="shared" si="289"/>
        <v>RO3806.1</v>
      </c>
      <c r="C2527" s="311">
        <f t="shared" si="290"/>
        <v>202526</v>
      </c>
      <c r="D2527" s="1148" t="s">
        <v>6</v>
      </c>
      <c r="E2527" s="311">
        <v>80</v>
      </c>
      <c r="F2527" s="311" t="s">
        <v>552</v>
      </c>
      <c r="G2527" s="311">
        <f t="shared" si="288"/>
        <v>0</v>
      </c>
      <c r="H2527" s="1155">
        <f t="shared" ca="1" si="286"/>
        <v>0</v>
      </c>
      <c r="I2527" s="311">
        <f t="shared" si="287"/>
        <v>6.1</v>
      </c>
      <c r="J2527" s="1151"/>
      <c r="AL2527"/>
      <c r="AM2527"/>
      <c r="AN2527"/>
      <c r="AO2527"/>
      <c r="AP2527"/>
      <c r="AQ2527" s="333"/>
      <c r="AR2527"/>
      <c r="AS2527"/>
      <c r="AT2527"/>
      <c r="AU2527"/>
    </row>
    <row r="2528" spans="1:47" ht="12.75" customHeight="1" x14ac:dyDescent="0.35">
      <c r="A2528" s="311">
        <f>FrontPage!$N$2</f>
        <v>1</v>
      </c>
      <c r="B2528" s="311" t="str">
        <f t="shared" si="289"/>
        <v>RO3806.2</v>
      </c>
      <c r="C2528" s="311">
        <f t="shared" si="290"/>
        <v>202526</v>
      </c>
      <c r="D2528" s="1148" t="s">
        <v>6</v>
      </c>
      <c r="E2528" s="311">
        <v>80</v>
      </c>
      <c r="F2528" s="311" t="s">
        <v>553</v>
      </c>
      <c r="G2528" s="311">
        <f t="shared" si="288"/>
        <v>0</v>
      </c>
      <c r="H2528" s="1155">
        <f t="shared" ca="1" si="286"/>
        <v>0</v>
      </c>
      <c r="I2528" s="311">
        <f t="shared" si="287"/>
        <v>6.2</v>
      </c>
      <c r="J2528" s="1151"/>
      <c r="AL2528"/>
      <c r="AM2528"/>
      <c r="AN2528"/>
      <c r="AO2528"/>
      <c r="AP2528"/>
      <c r="AQ2528" s="333"/>
      <c r="AR2528"/>
      <c r="AS2528"/>
      <c r="AT2528"/>
      <c r="AU2528"/>
    </row>
    <row r="2529" spans="1:47" ht="12.75" customHeight="1" x14ac:dyDescent="0.35">
      <c r="A2529" s="311">
        <f>FrontPage!$N$2</f>
        <v>1</v>
      </c>
      <c r="B2529" s="311" t="str">
        <f t="shared" si="289"/>
        <v>RO3807</v>
      </c>
      <c r="C2529" s="311">
        <f t="shared" si="290"/>
        <v>202526</v>
      </c>
      <c r="D2529" s="1148" t="s">
        <v>6</v>
      </c>
      <c r="E2529" s="311">
        <v>80</v>
      </c>
      <c r="F2529" s="311" t="s">
        <v>554</v>
      </c>
      <c r="G2529" s="311">
        <f t="shared" si="288"/>
        <v>0</v>
      </c>
      <c r="H2529" s="1155">
        <f t="shared" ca="1" si="286"/>
        <v>0</v>
      </c>
      <c r="I2529" s="311">
        <f t="shared" si="287"/>
        <v>7</v>
      </c>
      <c r="J2529" s="1151"/>
      <c r="AL2529"/>
      <c r="AM2529"/>
      <c r="AN2529"/>
      <c r="AO2529"/>
      <c r="AP2529"/>
      <c r="AQ2529" s="333"/>
      <c r="AR2529"/>
      <c r="AS2529"/>
      <c r="AT2529"/>
      <c r="AU2529"/>
    </row>
    <row r="2530" spans="1:47" ht="12.75" customHeight="1" x14ac:dyDescent="0.35">
      <c r="A2530" s="311">
        <f>FrontPage!$N$2</f>
        <v>1</v>
      </c>
      <c r="B2530" s="311" t="str">
        <f t="shared" si="289"/>
        <v>RO3808</v>
      </c>
      <c r="C2530" s="311">
        <f t="shared" si="290"/>
        <v>202526</v>
      </c>
      <c r="D2530" s="1148" t="s">
        <v>6</v>
      </c>
      <c r="E2530" s="311">
        <v>80</v>
      </c>
      <c r="F2530" s="311" t="s">
        <v>555</v>
      </c>
      <c r="G2530" s="311">
        <f t="shared" si="288"/>
        <v>0</v>
      </c>
      <c r="H2530" s="1155">
        <f t="shared" ca="1" si="286"/>
        <v>0</v>
      </c>
      <c r="I2530" s="311">
        <f t="shared" si="287"/>
        <v>8</v>
      </c>
      <c r="J2530" s="1151"/>
      <c r="AL2530"/>
      <c r="AM2530"/>
      <c r="AN2530"/>
      <c r="AO2530"/>
      <c r="AP2530"/>
      <c r="AQ2530" s="333"/>
      <c r="AR2530"/>
      <c r="AS2530"/>
      <c r="AT2530"/>
      <c r="AU2530"/>
    </row>
    <row r="2531" spans="1:47" ht="12.75" customHeight="1" x14ac:dyDescent="0.35">
      <c r="A2531" s="311">
        <f>FrontPage!$N$2</f>
        <v>1</v>
      </c>
      <c r="B2531" s="311" t="str">
        <f t="shared" si="289"/>
        <v>RO38010</v>
      </c>
      <c r="C2531" s="311">
        <f t="shared" si="290"/>
        <v>202526</v>
      </c>
      <c r="D2531" s="1148" t="s">
        <v>6</v>
      </c>
      <c r="E2531" s="311">
        <v>80</v>
      </c>
      <c r="F2531" s="311" t="s">
        <v>557</v>
      </c>
      <c r="G2531" s="311">
        <f t="shared" si="288"/>
        <v>0</v>
      </c>
      <c r="H2531" s="1155">
        <f t="shared" ca="1" si="286"/>
        <v>0</v>
      </c>
      <c r="I2531" s="311">
        <f t="shared" si="287"/>
        <v>10</v>
      </c>
      <c r="J2531" s="1151"/>
      <c r="AL2531"/>
      <c r="AM2531"/>
      <c r="AN2531"/>
      <c r="AO2531"/>
      <c r="AP2531"/>
      <c r="AQ2531" s="333"/>
      <c r="AR2531"/>
      <c r="AS2531"/>
      <c r="AT2531"/>
      <c r="AU2531"/>
    </row>
    <row r="2532" spans="1:47" ht="12.75" customHeight="1" x14ac:dyDescent="0.35">
      <c r="A2532" s="311">
        <f>FrontPage!$N$2</f>
        <v>1</v>
      </c>
      <c r="B2532" s="311" t="str">
        <f t="shared" si="289"/>
        <v>RO38011</v>
      </c>
      <c r="C2532" s="311">
        <f t="shared" si="290"/>
        <v>202526</v>
      </c>
      <c r="D2532" s="1148" t="s">
        <v>6</v>
      </c>
      <c r="E2532" s="311">
        <v>80</v>
      </c>
      <c r="F2532" s="311" t="s">
        <v>558</v>
      </c>
      <c r="G2532" s="311">
        <f t="shared" si="288"/>
        <v>0</v>
      </c>
      <c r="H2532" s="1155">
        <f t="shared" ca="1" si="286"/>
        <v>0</v>
      </c>
      <c r="I2532" s="311">
        <f t="shared" si="287"/>
        <v>11</v>
      </c>
      <c r="J2532" s="1151"/>
      <c r="AL2532"/>
      <c r="AM2532"/>
      <c r="AN2532"/>
      <c r="AO2532"/>
      <c r="AP2532"/>
      <c r="AQ2532" s="333"/>
      <c r="AR2532"/>
      <c r="AS2532"/>
      <c r="AT2532"/>
      <c r="AU2532"/>
    </row>
    <row r="2533" spans="1:47" ht="12.75" customHeight="1" x14ac:dyDescent="0.35">
      <c r="A2533" s="311">
        <f>FrontPage!$N$2</f>
        <v>1</v>
      </c>
      <c r="B2533" s="311" t="str">
        <f t="shared" si="289"/>
        <v>RO3811.1</v>
      </c>
      <c r="C2533" s="311">
        <f t="shared" si="290"/>
        <v>202526</v>
      </c>
      <c r="D2533" s="1148" t="s">
        <v>6</v>
      </c>
      <c r="E2533" s="311">
        <v>81</v>
      </c>
      <c r="F2533" s="311" t="s">
        <v>547</v>
      </c>
      <c r="G2533" s="311">
        <f t="shared" si="288"/>
        <v>0</v>
      </c>
      <c r="H2533" s="1155">
        <f t="shared" ca="1" si="286"/>
        <v>0</v>
      </c>
      <c r="I2533" s="311">
        <f t="shared" si="287"/>
        <v>1.1000000000000001</v>
      </c>
      <c r="J2533" s="1151"/>
      <c r="AL2533"/>
      <c r="AM2533"/>
      <c r="AN2533"/>
      <c r="AO2533"/>
      <c r="AP2533"/>
      <c r="AQ2533" s="333"/>
      <c r="AR2533"/>
      <c r="AS2533"/>
      <c r="AT2533"/>
      <c r="AU2533"/>
    </row>
    <row r="2534" spans="1:47" ht="12.75" customHeight="1" x14ac:dyDescent="0.35">
      <c r="A2534" s="311">
        <f>FrontPage!$N$2</f>
        <v>1</v>
      </c>
      <c r="B2534" s="311" t="str">
        <f t="shared" si="289"/>
        <v>RO3811.2</v>
      </c>
      <c r="C2534" s="311">
        <f t="shared" si="290"/>
        <v>202526</v>
      </c>
      <c r="D2534" s="1148" t="s">
        <v>6</v>
      </c>
      <c r="E2534" s="311">
        <v>81</v>
      </c>
      <c r="F2534" s="311" t="s">
        <v>548</v>
      </c>
      <c r="G2534" s="311">
        <f t="shared" si="288"/>
        <v>0</v>
      </c>
      <c r="H2534" s="1155">
        <f t="shared" ca="1" si="286"/>
        <v>0</v>
      </c>
      <c r="I2534" s="311">
        <f t="shared" si="287"/>
        <v>1.2</v>
      </c>
      <c r="J2534" s="1151"/>
      <c r="AL2534"/>
      <c r="AM2534"/>
      <c r="AN2534"/>
      <c r="AO2534"/>
      <c r="AP2534"/>
      <c r="AQ2534" s="333"/>
      <c r="AR2534"/>
      <c r="AS2534"/>
      <c r="AT2534"/>
      <c r="AU2534"/>
    </row>
    <row r="2535" spans="1:47" ht="12.75" customHeight="1" x14ac:dyDescent="0.35">
      <c r="A2535" s="311">
        <f>FrontPage!$N$2</f>
        <v>1</v>
      </c>
      <c r="B2535" s="311" t="str">
        <f t="shared" si="289"/>
        <v>RO3812</v>
      </c>
      <c r="C2535" s="311">
        <f t="shared" si="290"/>
        <v>202526</v>
      </c>
      <c r="D2535" s="1148" t="s">
        <v>6</v>
      </c>
      <c r="E2535" s="311">
        <v>81</v>
      </c>
      <c r="F2535" s="311" t="s">
        <v>546</v>
      </c>
      <c r="G2535" s="311">
        <f t="shared" si="288"/>
        <v>0</v>
      </c>
      <c r="H2535" s="1155">
        <f t="shared" ca="1" si="286"/>
        <v>0</v>
      </c>
      <c r="I2535" s="311">
        <f t="shared" si="287"/>
        <v>2</v>
      </c>
      <c r="J2535" s="1151"/>
      <c r="AL2535"/>
      <c r="AM2535"/>
      <c r="AN2535"/>
      <c r="AO2535"/>
      <c r="AP2535"/>
      <c r="AQ2535" s="333"/>
      <c r="AR2535"/>
      <c r="AS2535"/>
      <c r="AT2535"/>
      <c r="AU2535"/>
    </row>
    <row r="2536" spans="1:47" ht="12.75" customHeight="1" x14ac:dyDescent="0.35">
      <c r="A2536" s="311">
        <f>FrontPage!$N$2</f>
        <v>1</v>
      </c>
      <c r="B2536" s="311" t="str">
        <f t="shared" si="289"/>
        <v>RO3813</v>
      </c>
      <c r="C2536" s="311">
        <f t="shared" si="290"/>
        <v>202526</v>
      </c>
      <c r="D2536" s="1148" t="s">
        <v>6</v>
      </c>
      <c r="E2536" s="311">
        <v>81</v>
      </c>
      <c r="F2536" s="311" t="s">
        <v>549</v>
      </c>
      <c r="G2536" s="311">
        <f t="shared" si="288"/>
        <v>0</v>
      </c>
      <c r="H2536" s="1155">
        <f t="shared" ca="1" si="286"/>
        <v>0</v>
      </c>
      <c r="I2536" s="311">
        <f t="shared" si="287"/>
        <v>3</v>
      </c>
      <c r="J2536" s="1151"/>
      <c r="AL2536"/>
      <c r="AM2536"/>
      <c r="AN2536"/>
      <c r="AO2536"/>
      <c r="AP2536"/>
      <c r="AQ2536" s="333"/>
      <c r="AR2536"/>
      <c r="AS2536"/>
      <c r="AT2536"/>
      <c r="AU2536"/>
    </row>
    <row r="2537" spans="1:47" ht="12.75" customHeight="1" x14ac:dyDescent="0.35">
      <c r="A2537" s="311">
        <f>FrontPage!$N$2</f>
        <v>1</v>
      </c>
      <c r="B2537" s="311" t="str">
        <f t="shared" si="289"/>
        <v>RO3815</v>
      </c>
      <c r="C2537" s="311">
        <f t="shared" si="290"/>
        <v>202526</v>
      </c>
      <c r="D2537" s="1148" t="s">
        <v>6</v>
      </c>
      <c r="E2537" s="311">
        <v>81</v>
      </c>
      <c r="F2537" s="311" t="s">
        <v>551</v>
      </c>
      <c r="G2537" s="311">
        <f t="shared" si="288"/>
        <v>0</v>
      </c>
      <c r="H2537" s="1155">
        <f t="shared" ca="1" si="286"/>
        <v>0</v>
      </c>
      <c r="I2537" s="311">
        <f t="shared" si="287"/>
        <v>5</v>
      </c>
      <c r="J2537" s="1151"/>
      <c r="AL2537"/>
      <c r="AM2537"/>
      <c r="AN2537"/>
      <c r="AO2537"/>
      <c r="AP2537"/>
      <c r="AQ2537" s="333"/>
      <c r="AR2537"/>
      <c r="AS2537"/>
      <c r="AT2537"/>
      <c r="AU2537"/>
    </row>
    <row r="2538" spans="1:47" ht="12.75" customHeight="1" x14ac:dyDescent="0.35">
      <c r="A2538" s="311">
        <f>FrontPage!$N$2</f>
        <v>1</v>
      </c>
      <c r="B2538" s="311" t="str">
        <f t="shared" si="289"/>
        <v>RO3816.1</v>
      </c>
      <c r="C2538" s="311">
        <f t="shared" si="290"/>
        <v>202526</v>
      </c>
      <c r="D2538" s="1148" t="s">
        <v>6</v>
      </c>
      <c r="E2538" s="311">
        <v>81</v>
      </c>
      <c r="F2538" s="311" t="s">
        <v>552</v>
      </c>
      <c r="G2538" s="311">
        <f t="shared" si="288"/>
        <v>0</v>
      </c>
      <c r="H2538" s="1155">
        <f t="shared" ca="1" si="286"/>
        <v>0</v>
      </c>
      <c r="I2538" s="311">
        <f t="shared" si="287"/>
        <v>6.1</v>
      </c>
      <c r="J2538" s="1151"/>
      <c r="AL2538"/>
      <c r="AM2538"/>
      <c r="AN2538"/>
      <c r="AO2538"/>
      <c r="AP2538"/>
      <c r="AQ2538" s="333"/>
      <c r="AR2538"/>
      <c r="AS2538"/>
      <c r="AT2538"/>
      <c r="AU2538"/>
    </row>
    <row r="2539" spans="1:47" ht="12.75" customHeight="1" x14ac:dyDescent="0.35">
      <c r="A2539" s="311">
        <f>FrontPage!$N$2</f>
        <v>1</v>
      </c>
      <c r="B2539" s="311" t="str">
        <f t="shared" si="289"/>
        <v>RO3816.2</v>
      </c>
      <c r="C2539" s="311">
        <f t="shared" si="290"/>
        <v>202526</v>
      </c>
      <c r="D2539" s="1148" t="s">
        <v>6</v>
      </c>
      <c r="E2539" s="311">
        <v>81</v>
      </c>
      <c r="F2539" s="311" t="s">
        <v>553</v>
      </c>
      <c r="G2539" s="311">
        <f t="shared" si="288"/>
        <v>0</v>
      </c>
      <c r="H2539" s="1155">
        <f t="shared" ca="1" si="286"/>
        <v>0</v>
      </c>
      <c r="I2539" s="311">
        <f t="shared" si="287"/>
        <v>6.2</v>
      </c>
      <c r="J2539" s="1151"/>
      <c r="AL2539"/>
      <c r="AM2539"/>
      <c r="AN2539"/>
      <c r="AO2539"/>
      <c r="AP2539"/>
      <c r="AQ2539" s="333"/>
      <c r="AR2539"/>
      <c r="AS2539"/>
      <c r="AT2539"/>
      <c r="AU2539"/>
    </row>
    <row r="2540" spans="1:47" ht="12.75" customHeight="1" x14ac:dyDescent="0.35">
      <c r="A2540" s="311">
        <f>FrontPage!$N$2</f>
        <v>1</v>
      </c>
      <c r="B2540" s="311" t="str">
        <f t="shared" si="289"/>
        <v>RO3817</v>
      </c>
      <c r="C2540" s="311">
        <f t="shared" si="290"/>
        <v>202526</v>
      </c>
      <c r="D2540" s="1148" t="s">
        <v>6</v>
      </c>
      <c r="E2540" s="311">
        <v>81</v>
      </c>
      <c r="F2540" s="311" t="s">
        <v>554</v>
      </c>
      <c r="G2540" s="311">
        <f t="shared" si="288"/>
        <v>0</v>
      </c>
      <c r="H2540" s="1155">
        <f t="shared" ca="1" si="286"/>
        <v>0</v>
      </c>
      <c r="I2540" s="311">
        <f t="shared" si="287"/>
        <v>7</v>
      </c>
      <c r="J2540" s="1151"/>
      <c r="AL2540"/>
      <c r="AM2540"/>
      <c r="AN2540"/>
      <c r="AO2540"/>
      <c r="AP2540"/>
      <c r="AQ2540" s="333"/>
      <c r="AR2540"/>
      <c r="AS2540"/>
      <c r="AT2540"/>
      <c r="AU2540"/>
    </row>
    <row r="2541" spans="1:47" ht="12.75" customHeight="1" x14ac:dyDescent="0.35">
      <c r="A2541" s="311">
        <f>FrontPage!$N$2</f>
        <v>1</v>
      </c>
      <c r="B2541" s="311" t="str">
        <f t="shared" si="289"/>
        <v>RO3818</v>
      </c>
      <c r="C2541" s="311">
        <f t="shared" si="290"/>
        <v>202526</v>
      </c>
      <c r="D2541" s="1148" t="s">
        <v>6</v>
      </c>
      <c r="E2541" s="311">
        <v>81</v>
      </c>
      <c r="F2541" s="311" t="s">
        <v>555</v>
      </c>
      <c r="G2541" s="311">
        <f t="shared" si="288"/>
        <v>0</v>
      </c>
      <c r="H2541" s="1155">
        <f t="shared" ref="H2541:H2604" ca="1" si="291">IF(UANumber = 0,0,IF(VLOOKUP(E2541,INDIRECT("_"&amp;D2541),MATCH(F2541,INDIRECT("_"&amp;D2541&amp;$I$2),0),FALSE)="",0,VLOOKUP(E2541,INDIRECT("_"&amp;D2541),MATCH(F2541,INDIRECT("_"&amp;D2541&amp;$I$2),0),FALSE)))</f>
        <v>0</v>
      </c>
      <c r="I2541" s="311">
        <f t="shared" si="287"/>
        <v>8</v>
      </c>
      <c r="J2541" s="1151"/>
      <c r="AL2541"/>
      <c r="AM2541"/>
      <c r="AN2541"/>
      <c r="AO2541"/>
      <c r="AP2541"/>
      <c r="AQ2541" s="333"/>
      <c r="AR2541"/>
      <c r="AS2541"/>
      <c r="AT2541"/>
      <c r="AU2541"/>
    </row>
    <row r="2542" spans="1:47" ht="12.75" customHeight="1" x14ac:dyDescent="0.35">
      <c r="A2542" s="311">
        <f>FrontPage!$N$2</f>
        <v>1</v>
      </c>
      <c r="B2542" s="311" t="str">
        <f t="shared" si="289"/>
        <v>RO38110</v>
      </c>
      <c r="C2542" s="311">
        <f t="shared" si="290"/>
        <v>202526</v>
      </c>
      <c r="D2542" s="1148" t="s">
        <v>6</v>
      </c>
      <c r="E2542" s="311">
        <v>81</v>
      </c>
      <c r="F2542" s="311" t="s">
        <v>557</v>
      </c>
      <c r="G2542" s="311">
        <f t="shared" si="288"/>
        <v>0</v>
      </c>
      <c r="H2542" s="1155">
        <f t="shared" ca="1" si="291"/>
        <v>0</v>
      </c>
      <c r="I2542" s="311">
        <f t="shared" si="287"/>
        <v>10</v>
      </c>
      <c r="J2542" s="1151"/>
      <c r="AL2542"/>
      <c r="AM2542"/>
      <c r="AN2542"/>
      <c r="AO2542"/>
      <c r="AP2542"/>
      <c r="AQ2542" s="333"/>
      <c r="AR2542"/>
      <c r="AS2542"/>
      <c r="AT2542"/>
      <c r="AU2542"/>
    </row>
    <row r="2543" spans="1:47" ht="12.75" customHeight="1" x14ac:dyDescent="0.35">
      <c r="A2543" s="311">
        <f>FrontPage!$N$2</f>
        <v>1</v>
      </c>
      <c r="B2543" s="311" t="str">
        <f t="shared" si="289"/>
        <v>RO38111</v>
      </c>
      <c r="C2543" s="311">
        <f t="shared" si="290"/>
        <v>202526</v>
      </c>
      <c r="D2543" s="1148" t="s">
        <v>6</v>
      </c>
      <c r="E2543" s="311">
        <v>81</v>
      </c>
      <c r="F2543" s="311" t="s">
        <v>558</v>
      </c>
      <c r="G2543" s="311">
        <f t="shared" si="288"/>
        <v>0</v>
      </c>
      <c r="H2543" s="1155">
        <f t="shared" ca="1" si="291"/>
        <v>0</v>
      </c>
      <c r="I2543" s="311">
        <f t="shared" si="287"/>
        <v>11</v>
      </c>
      <c r="J2543" s="1151"/>
      <c r="AL2543"/>
      <c r="AM2543"/>
      <c r="AN2543"/>
      <c r="AO2543"/>
      <c r="AP2543"/>
      <c r="AQ2543" s="333"/>
      <c r="AR2543"/>
      <c r="AS2543"/>
      <c r="AT2543"/>
      <c r="AU2543"/>
    </row>
    <row r="2544" spans="1:47" ht="12.75" customHeight="1" x14ac:dyDescent="0.35">
      <c r="A2544" s="311">
        <f>FrontPage!$N$2</f>
        <v>1</v>
      </c>
      <c r="B2544" s="311" t="str">
        <f t="shared" si="289"/>
        <v>RO3821.1</v>
      </c>
      <c r="C2544" s="311">
        <f t="shared" si="290"/>
        <v>202526</v>
      </c>
      <c r="D2544" s="1148" t="s">
        <v>6</v>
      </c>
      <c r="E2544" s="311">
        <v>82</v>
      </c>
      <c r="F2544" s="311" t="s">
        <v>547</v>
      </c>
      <c r="G2544" s="311">
        <f t="shared" si="288"/>
        <v>0</v>
      </c>
      <c r="H2544" s="1155">
        <f t="shared" ca="1" si="291"/>
        <v>0</v>
      </c>
      <c r="I2544" s="311">
        <f t="shared" si="287"/>
        <v>1.1000000000000001</v>
      </c>
      <c r="J2544" s="1151"/>
      <c r="AL2544"/>
      <c r="AM2544"/>
      <c r="AN2544"/>
      <c r="AO2544"/>
      <c r="AP2544"/>
      <c r="AQ2544" s="333"/>
      <c r="AR2544"/>
      <c r="AS2544"/>
      <c r="AT2544"/>
      <c r="AU2544"/>
    </row>
    <row r="2545" spans="1:47" ht="12.75" customHeight="1" x14ac:dyDescent="0.35">
      <c r="A2545" s="311">
        <f>FrontPage!$N$2</f>
        <v>1</v>
      </c>
      <c r="B2545" s="311" t="str">
        <f t="shared" si="289"/>
        <v>RO3821.2</v>
      </c>
      <c r="C2545" s="311">
        <f t="shared" si="290"/>
        <v>202526</v>
      </c>
      <c r="D2545" s="1148" t="s">
        <v>6</v>
      </c>
      <c r="E2545" s="311">
        <v>82</v>
      </c>
      <c r="F2545" s="311" t="s">
        <v>548</v>
      </c>
      <c r="G2545" s="311">
        <f t="shared" si="288"/>
        <v>0</v>
      </c>
      <c r="H2545" s="1155">
        <f t="shared" ca="1" si="291"/>
        <v>0</v>
      </c>
      <c r="I2545" s="311">
        <f t="shared" si="287"/>
        <v>1.2</v>
      </c>
      <c r="J2545" s="1151"/>
      <c r="AL2545"/>
      <c r="AM2545"/>
      <c r="AN2545"/>
      <c r="AO2545"/>
      <c r="AP2545"/>
      <c r="AQ2545" s="333"/>
      <c r="AR2545"/>
      <c r="AS2545"/>
      <c r="AT2545"/>
      <c r="AU2545"/>
    </row>
    <row r="2546" spans="1:47" ht="12.75" customHeight="1" x14ac:dyDescent="0.35">
      <c r="A2546" s="311">
        <f>FrontPage!$N$2</f>
        <v>1</v>
      </c>
      <c r="B2546" s="311" t="str">
        <f t="shared" si="289"/>
        <v>RO3822</v>
      </c>
      <c r="C2546" s="311">
        <f t="shared" si="290"/>
        <v>202526</v>
      </c>
      <c r="D2546" s="1148" t="s">
        <v>6</v>
      </c>
      <c r="E2546" s="311">
        <v>82</v>
      </c>
      <c r="F2546" s="311" t="s">
        <v>546</v>
      </c>
      <c r="G2546" s="311">
        <f t="shared" si="288"/>
        <v>0</v>
      </c>
      <c r="H2546" s="1155">
        <f t="shared" ca="1" si="291"/>
        <v>0</v>
      </c>
      <c r="I2546" s="311">
        <f t="shared" si="287"/>
        <v>2</v>
      </c>
      <c r="J2546" s="1151"/>
      <c r="AL2546"/>
      <c r="AM2546"/>
      <c r="AN2546"/>
      <c r="AO2546"/>
      <c r="AP2546"/>
      <c r="AQ2546" s="333"/>
      <c r="AR2546"/>
      <c r="AS2546"/>
      <c r="AT2546"/>
      <c r="AU2546"/>
    </row>
    <row r="2547" spans="1:47" ht="12.75" customHeight="1" x14ac:dyDescent="0.35">
      <c r="A2547" s="311">
        <f>FrontPage!$N$2</f>
        <v>1</v>
      </c>
      <c r="B2547" s="311" t="str">
        <f t="shared" si="289"/>
        <v>RO3823</v>
      </c>
      <c r="C2547" s="311">
        <f t="shared" si="290"/>
        <v>202526</v>
      </c>
      <c r="D2547" s="1148" t="s">
        <v>6</v>
      </c>
      <c r="E2547" s="311">
        <v>82</v>
      </c>
      <c r="F2547" s="311" t="s">
        <v>549</v>
      </c>
      <c r="G2547" s="311">
        <f t="shared" si="288"/>
        <v>0</v>
      </c>
      <c r="H2547" s="1155">
        <f t="shared" ca="1" si="291"/>
        <v>0</v>
      </c>
      <c r="I2547" s="311">
        <f t="shared" si="287"/>
        <v>3</v>
      </c>
      <c r="J2547" s="1151"/>
      <c r="AL2547"/>
      <c r="AM2547"/>
      <c r="AN2547"/>
      <c r="AO2547"/>
      <c r="AP2547"/>
      <c r="AQ2547" s="333"/>
      <c r="AR2547"/>
      <c r="AS2547"/>
      <c r="AT2547"/>
      <c r="AU2547"/>
    </row>
    <row r="2548" spans="1:47" ht="12.75" customHeight="1" x14ac:dyDescent="0.35">
      <c r="A2548" s="311">
        <f>FrontPage!$N$2</f>
        <v>1</v>
      </c>
      <c r="B2548" s="311" t="str">
        <f t="shared" si="289"/>
        <v>RO3825</v>
      </c>
      <c r="C2548" s="311">
        <f t="shared" si="290"/>
        <v>202526</v>
      </c>
      <c r="D2548" s="1148" t="s">
        <v>6</v>
      </c>
      <c r="E2548" s="311">
        <v>82</v>
      </c>
      <c r="F2548" s="311" t="s">
        <v>551</v>
      </c>
      <c r="G2548" s="311">
        <f t="shared" si="288"/>
        <v>0</v>
      </c>
      <c r="H2548" s="1155">
        <f t="shared" ca="1" si="291"/>
        <v>0</v>
      </c>
      <c r="I2548" s="311">
        <f t="shared" si="287"/>
        <v>5</v>
      </c>
      <c r="J2548" s="1151"/>
      <c r="AL2548"/>
      <c r="AM2548"/>
      <c r="AN2548"/>
      <c r="AO2548"/>
      <c r="AP2548"/>
      <c r="AQ2548" s="333"/>
      <c r="AR2548"/>
      <c r="AS2548"/>
      <c r="AT2548"/>
      <c r="AU2548"/>
    </row>
    <row r="2549" spans="1:47" ht="12.75" customHeight="1" x14ac:dyDescent="0.35">
      <c r="A2549" s="311">
        <f>FrontPage!$N$2</f>
        <v>1</v>
      </c>
      <c r="B2549" s="311" t="str">
        <f t="shared" si="289"/>
        <v>RO3826.1</v>
      </c>
      <c r="C2549" s="311">
        <f t="shared" si="290"/>
        <v>202526</v>
      </c>
      <c r="D2549" s="1148" t="s">
        <v>6</v>
      </c>
      <c r="E2549" s="311">
        <v>82</v>
      </c>
      <c r="F2549" s="311" t="s">
        <v>552</v>
      </c>
      <c r="G2549" s="311">
        <f t="shared" si="288"/>
        <v>0</v>
      </c>
      <c r="H2549" s="1155">
        <f t="shared" ca="1" si="291"/>
        <v>0</v>
      </c>
      <c r="I2549" s="311">
        <f t="shared" si="287"/>
        <v>6.1</v>
      </c>
      <c r="J2549" s="1151"/>
      <c r="AL2549"/>
      <c r="AM2549"/>
      <c r="AN2549"/>
      <c r="AO2549"/>
      <c r="AP2549"/>
      <c r="AQ2549" s="333"/>
      <c r="AR2549"/>
      <c r="AS2549"/>
      <c r="AT2549"/>
      <c r="AU2549"/>
    </row>
    <row r="2550" spans="1:47" ht="12.75" customHeight="1" x14ac:dyDescent="0.35">
      <c r="A2550" s="311">
        <f>FrontPage!$N$2</f>
        <v>1</v>
      </c>
      <c r="B2550" s="311" t="str">
        <f t="shared" si="289"/>
        <v>RO3826.2</v>
      </c>
      <c r="C2550" s="311">
        <f t="shared" si="290"/>
        <v>202526</v>
      </c>
      <c r="D2550" s="1148" t="s">
        <v>6</v>
      </c>
      <c r="E2550" s="311">
        <v>82</v>
      </c>
      <c r="F2550" s="311" t="s">
        <v>553</v>
      </c>
      <c r="G2550" s="311">
        <f t="shared" si="288"/>
        <v>0</v>
      </c>
      <c r="H2550" s="1155">
        <f t="shared" ca="1" si="291"/>
        <v>0</v>
      </c>
      <c r="I2550" s="311">
        <f t="shared" ref="I2550:I2613" si="292">VLOOKUP(F2550,CIndex,2,FALSE)</f>
        <v>6.2</v>
      </c>
      <c r="J2550" s="1151"/>
      <c r="AL2550"/>
      <c r="AM2550"/>
      <c r="AN2550"/>
      <c r="AO2550"/>
      <c r="AP2550"/>
      <c r="AQ2550" s="333"/>
      <c r="AR2550"/>
      <c r="AS2550"/>
      <c r="AT2550"/>
      <c r="AU2550"/>
    </row>
    <row r="2551" spans="1:47" ht="12.75" customHeight="1" x14ac:dyDescent="0.35">
      <c r="A2551" s="311">
        <f>FrontPage!$N$2</f>
        <v>1</v>
      </c>
      <c r="B2551" s="311" t="str">
        <f t="shared" si="289"/>
        <v>RO3827</v>
      </c>
      <c r="C2551" s="311">
        <f t="shared" si="290"/>
        <v>202526</v>
      </c>
      <c r="D2551" s="1148" t="s">
        <v>6</v>
      </c>
      <c r="E2551" s="311">
        <v>82</v>
      </c>
      <c r="F2551" s="311" t="s">
        <v>554</v>
      </c>
      <c r="G2551" s="311">
        <f t="shared" si="288"/>
        <v>0</v>
      </c>
      <c r="H2551" s="1155">
        <f t="shared" ca="1" si="291"/>
        <v>0</v>
      </c>
      <c r="I2551" s="311">
        <f t="shared" si="292"/>
        <v>7</v>
      </c>
      <c r="J2551" s="1151"/>
      <c r="AL2551"/>
      <c r="AM2551"/>
      <c r="AN2551"/>
      <c r="AO2551"/>
      <c r="AP2551"/>
      <c r="AQ2551" s="333"/>
      <c r="AR2551"/>
      <c r="AS2551"/>
      <c r="AT2551"/>
      <c r="AU2551"/>
    </row>
    <row r="2552" spans="1:47" ht="12.75" customHeight="1" x14ac:dyDescent="0.35">
      <c r="A2552" s="311">
        <f>FrontPage!$N$2</f>
        <v>1</v>
      </c>
      <c r="B2552" s="311" t="str">
        <f t="shared" si="289"/>
        <v>RO3828</v>
      </c>
      <c r="C2552" s="311">
        <f t="shared" si="290"/>
        <v>202526</v>
      </c>
      <c r="D2552" s="1148" t="s">
        <v>6</v>
      </c>
      <c r="E2552" s="311">
        <v>82</v>
      </c>
      <c r="F2552" s="311" t="s">
        <v>555</v>
      </c>
      <c r="G2552" s="311">
        <f t="shared" si="288"/>
        <v>0</v>
      </c>
      <c r="H2552" s="1155">
        <f t="shared" ca="1" si="291"/>
        <v>0</v>
      </c>
      <c r="I2552" s="311">
        <f t="shared" si="292"/>
        <v>8</v>
      </c>
      <c r="J2552" s="1151"/>
      <c r="AL2552"/>
      <c r="AM2552"/>
      <c r="AN2552"/>
      <c r="AO2552"/>
      <c r="AP2552"/>
      <c r="AQ2552" s="333"/>
      <c r="AR2552"/>
      <c r="AS2552"/>
      <c r="AT2552"/>
      <c r="AU2552"/>
    </row>
    <row r="2553" spans="1:47" ht="12.75" customHeight="1" x14ac:dyDescent="0.35">
      <c r="A2553" s="311">
        <f>FrontPage!$N$2</f>
        <v>1</v>
      </c>
      <c r="B2553" s="311" t="str">
        <f t="shared" si="289"/>
        <v>RO38210</v>
      </c>
      <c r="C2553" s="311">
        <f t="shared" si="290"/>
        <v>202526</v>
      </c>
      <c r="D2553" s="1148" t="s">
        <v>6</v>
      </c>
      <c r="E2553" s="311">
        <v>82</v>
      </c>
      <c r="F2553" s="311" t="s">
        <v>557</v>
      </c>
      <c r="G2553" s="311">
        <f t="shared" si="288"/>
        <v>0</v>
      </c>
      <c r="H2553" s="1155">
        <f t="shared" ca="1" si="291"/>
        <v>0</v>
      </c>
      <c r="I2553" s="311">
        <f t="shared" si="292"/>
        <v>10</v>
      </c>
      <c r="J2553" s="1151"/>
      <c r="AL2553"/>
      <c r="AM2553"/>
      <c r="AN2553"/>
      <c r="AO2553"/>
      <c r="AP2553"/>
      <c r="AQ2553" s="333"/>
      <c r="AR2553"/>
      <c r="AS2553"/>
      <c r="AT2553"/>
      <c r="AU2553"/>
    </row>
    <row r="2554" spans="1:47" ht="12.75" customHeight="1" x14ac:dyDescent="0.35">
      <c r="A2554" s="311">
        <f>FrontPage!$N$2</f>
        <v>1</v>
      </c>
      <c r="B2554" s="311" t="str">
        <f t="shared" si="289"/>
        <v>RO38211</v>
      </c>
      <c r="C2554" s="311">
        <f t="shared" si="290"/>
        <v>202526</v>
      </c>
      <c r="D2554" s="1148" t="s">
        <v>6</v>
      </c>
      <c r="E2554" s="311">
        <v>82</v>
      </c>
      <c r="F2554" s="311" t="s">
        <v>558</v>
      </c>
      <c r="G2554" s="311">
        <f t="shared" si="288"/>
        <v>0</v>
      </c>
      <c r="H2554" s="1155">
        <f t="shared" ca="1" si="291"/>
        <v>0</v>
      </c>
      <c r="I2554" s="311">
        <f t="shared" si="292"/>
        <v>11</v>
      </c>
      <c r="J2554" s="1151"/>
      <c r="AL2554"/>
      <c r="AM2554"/>
      <c r="AN2554"/>
      <c r="AO2554"/>
      <c r="AP2554"/>
      <c r="AQ2554" s="333"/>
      <c r="AR2554"/>
      <c r="AS2554"/>
      <c r="AT2554"/>
      <c r="AU2554"/>
    </row>
    <row r="2555" spans="1:47" ht="12.75" customHeight="1" x14ac:dyDescent="0.35">
      <c r="A2555" s="311">
        <f>FrontPage!$N$2</f>
        <v>1</v>
      </c>
      <c r="B2555" s="311" t="str">
        <f t="shared" si="289"/>
        <v>RO3841.1</v>
      </c>
      <c r="C2555" s="311">
        <f t="shared" si="290"/>
        <v>202526</v>
      </c>
      <c r="D2555" s="1148" t="s">
        <v>6</v>
      </c>
      <c r="E2555" s="311">
        <v>84</v>
      </c>
      <c r="F2555" s="311" t="s">
        <v>547</v>
      </c>
      <c r="G2555" s="311">
        <f t="shared" si="288"/>
        <v>0</v>
      </c>
      <c r="H2555" s="1155">
        <f t="shared" ca="1" si="291"/>
        <v>0</v>
      </c>
      <c r="I2555" s="311">
        <f t="shared" si="292"/>
        <v>1.1000000000000001</v>
      </c>
      <c r="J2555" s="1151"/>
      <c r="AL2555"/>
      <c r="AM2555"/>
      <c r="AN2555"/>
      <c r="AO2555"/>
      <c r="AP2555"/>
      <c r="AQ2555" s="333"/>
      <c r="AR2555"/>
      <c r="AS2555"/>
      <c r="AT2555"/>
      <c r="AU2555"/>
    </row>
    <row r="2556" spans="1:47" ht="12.75" customHeight="1" x14ac:dyDescent="0.35">
      <c r="A2556" s="311">
        <f>FrontPage!$N$2</f>
        <v>1</v>
      </c>
      <c r="B2556" s="311" t="str">
        <f t="shared" si="289"/>
        <v>RO3841.2</v>
      </c>
      <c r="C2556" s="311">
        <f t="shared" si="290"/>
        <v>202526</v>
      </c>
      <c r="D2556" s="1148" t="s">
        <v>6</v>
      </c>
      <c r="E2556" s="311">
        <v>84</v>
      </c>
      <c r="F2556" s="311" t="s">
        <v>548</v>
      </c>
      <c r="G2556" s="311">
        <f t="shared" si="288"/>
        <v>0</v>
      </c>
      <c r="H2556" s="1155">
        <f t="shared" ca="1" si="291"/>
        <v>0</v>
      </c>
      <c r="I2556" s="311">
        <f t="shared" si="292"/>
        <v>1.2</v>
      </c>
      <c r="J2556" s="1151"/>
      <c r="AL2556"/>
      <c r="AM2556"/>
      <c r="AN2556"/>
      <c r="AO2556"/>
      <c r="AP2556"/>
      <c r="AQ2556" s="333"/>
      <c r="AR2556"/>
      <c r="AS2556"/>
      <c r="AT2556"/>
      <c r="AU2556"/>
    </row>
    <row r="2557" spans="1:47" ht="12.75" customHeight="1" x14ac:dyDescent="0.35">
      <c r="A2557" s="311">
        <f>FrontPage!$N$2</f>
        <v>1</v>
      </c>
      <c r="B2557" s="311" t="str">
        <f t="shared" si="289"/>
        <v>RO3842</v>
      </c>
      <c r="C2557" s="311">
        <f t="shared" si="290"/>
        <v>202526</v>
      </c>
      <c r="D2557" s="1148" t="s">
        <v>6</v>
      </c>
      <c r="E2557" s="311">
        <v>84</v>
      </c>
      <c r="F2557" s="311" t="s">
        <v>546</v>
      </c>
      <c r="G2557" s="311">
        <f t="shared" si="288"/>
        <v>0</v>
      </c>
      <c r="H2557" s="1155">
        <f t="shared" ca="1" si="291"/>
        <v>0</v>
      </c>
      <c r="I2557" s="311">
        <f t="shared" si="292"/>
        <v>2</v>
      </c>
      <c r="J2557" s="1151"/>
      <c r="AL2557"/>
      <c r="AM2557"/>
      <c r="AN2557"/>
      <c r="AO2557"/>
      <c r="AP2557"/>
      <c r="AQ2557" s="333"/>
      <c r="AR2557"/>
      <c r="AS2557"/>
      <c r="AT2557"/>
      <c r="AU2557"/>
    </row>
    <row r="2558" spans="1:47" ht="12.75" customHeight="1" x14ac:dyDescent="0.35">
      <c r="A2558" s="311">
        <f>FrontPage!$N$2</f>
        <v>1</v>
      </c>
      <c r="B2558" s="311" t="str">
        <f t="shared" ref="B2558:B2621" si="293">D2558&amp;E2558&amp;I2558</f>
        <v>RO3843</v>
      </c>
      <c r="C2558" s="311">
        <f t="shared" si="290"/>
        <v>202526</v>
      </c>
      <c r="D2558" s="1148" t="s">
        <v>6</v>
      </c>
      <c r="E2558" s="311">
        <v>84</v>
      </c>
      <c r="F2558" s="311" t="s">
        <v>549</v>
      </c>
      <c r="G2558" s="311">
        <f t="shared" si="288"/>
        <v>0</v>
      </c>
      <c r="H2558" s="1155">
        <f t="shared" ca="1" si="291"/>
        <v>0</v>
      </c>
      <c r="I2558" s="311">
        <f t="shared" si="292"/>
        <v>3</v>
      </c>
      <c r="J2558" s="1151"/>
      <c r="AL2558"/>
      <c r="AM2558"/>
      <c r="AN2558"/>
      <c r="AO2558"/>
      <c r="AP2558"/>
      <c r="AQ2558" s="333"/>
      <c r="AR2558"/>
      <c r="AS2558"/>
      <c r="AT2558"/>
      <c r="AU2558"/>
    </row>
    <row r="2559" spans="1:47" ht="12.75" customHeight="1" x14ac:dyDescent="0.35">
      <c r="A2559" s="311">
        <f>FrontPage!$N$2</f>
        <v>1</v>
      </c>
      <c r="B2559" s="311" t="str">
        <f t="shared" si="293"/>
        <v>RO3845</v>
      </c>
      <c r="C2559" s="311">
        <f t="shared" si="290"/>
        <v>202526</v>
      </c>
      <c r="D2559" s="1148" t="s">
        <v>6</v>
      </c>
      <c r="E2559" s="311">
        <v>84</v>
      </c>
      <c r="F2559" s="311" t="s">
        <v>551</v>
      </c>
      <c r="G2559" s="311">
        <f t="shared" si="288"/>
        <v>0</v>
      </c>
      <c r="H2559" s="1155">
        <f t="shared" ca="1" si="291"/>
        <v>0</v>
      </c>
      <c r="I2559" s="311">
        <f t="shared" si="292"/>
        <v>5</v>
      </c>
      <c r="J2559" s="1151"/>
      <c r="AL2559"/>
      <c r="AM2559"/>
      <c r="AN2559"/>
      <c r="AO2559"/>
      <c r="AP2559"/>
      <c r="AQ2559" s="333"/>
      <c r="AR2559"/>
      <c r="AS2559"/>
      <c r="AT2559"/>
      <c r="AU2559"/>
    </row>
    <row r="2560" spans="1:47" ht="12.75" customHeight="1" x14ac:dyDescent="0.35">
      <c r="A2560" s="311">
        <f>FrontPage!$N$2</f>
        <v>1</v>
      </c>
      <c r="B2560" s="311" t="str">
        <f t="shared" si="293"/>
        <v>RO3846.1</v>
      </c>
      <c r="C2560" s="311">
        <f t="shared" si="290"/>
        <v>202526</v>
      </c>
      <c r="D2560" s="1148" t="s">
        <v>6</v>
      </c>
      <c r="E2560" s="311">
        <v>84</v>
      </c>
      <c r="F2560" s="311" t="s">
        <v>552</v>
      </c>
      <c r="G2560" s="311">
        <f t="shared" si="288"/>
        <v>0</v>
      </c>
      <c r="H2560" s="1155">
        <f t="shared" ca="1" si="291"/>
        <v>0</v>
      </c>
      <c r="I2560" s="311">
        <f t="shared" si="292"/>
        <v>6.1</v>
      </c>
      <c r="J2560" s="1151"/>
      <c r="AL2560"/>
      <c r="AM2560"/>
      <c r="AN2560"/>
      <c r="AO2560"/>
      <c r="AP2560"/>
      <c r="AQ2560" s="333"/>
      <c r="AR2560"/>
      <c r="AS2560"/>
      <c r="AT2560"/>
      <c r="AU2560"/>
    </row>
    <row r="2561" spans="1:47" ht="12.75" customHeight="1" x14ac:dyDescent="0.35">
      <c r="A2561" s="311">
        <f>FrontPage!$N$2</f>
        <v>1</v>
      </c>
      <c r="B2561" s="311" t="str">
        <f t="shared" si="293"/>
        <v>RO3846.2</v>
      </c>
      <c r="C2561" s="311">
        <f t="shared" si="290"/>
        <v>202526</v>
      </c>
      <c r="D2561" s="1148" t="s">
        <v>6</v>
      </c>
      <c r="E2561" s="311">
        <v>84</v>
      </c>
      <c r="F2561" s="311" t="s">
        <v>553</v>
      </c>
      <c r="G2561" s="311">
        <f t="shared" si="288"/>
        <v>0</v>
      </c>
      <c r="H2561" s="1155">
        <f t="shared" ca="1" si="291"/>
        <v>0</v>
      </c>
      <c r="I2561" s="311">
        <f t="shared" si="292"/>
        <v>6.2</v>
      </c>
      <c r="J2561" s="1151"/>
      <c r="AL2561"/>
      <c r="AM2561"/>
      <c r="AN2561"/>
      <c r="AO2561"/>
      <c r="AP2561"/>
      <c r="AQ2561" s="333"/>
      <c r="AR2561"/>
      <c r="AS2561"/>
      <c r="AT2561"/>
      <c r="AU2561"/>
    </row>
    <row r="2562" spans="1:47" ht="12.75" customHeight="1" x14ac:dyDescent="0.35">
      <c r="A2562" s="311">
        <f>FrontPage!$N$2</f>
        <v>1</v>
      </c>
      <c r="B2562" s="311" t="str">
        <f t="shared" si="293"/>
        <v>RO3847</v>
      </c>
      <c r="C2562" s="311">
        <f t="shared" si="290"/>
        <v>202526</v>
      </c>
      <c r="D2562" s="1148" t="s">
        <v>6</v>
      </c>
      <c r="E2562" s="311">
        <v>84</v>
      </c>
      <c r="F2562" s="311" t="s">
        <v>554</v>
      </c>
      <c r="G2562" s="311">
        <f t="shared" si="288"/>
        <v>0</v>
      </c>
      <c r="H2562" s="1155">
        <f t="shared" ca="1" si="291"/>
        <v>0</v>
      </c>
      <c r="I2562" s="311">
        <f t="shared" si="292"/>
        <v>7</v>
      </c>
      <c r="J2562" s="1151"/>
      <c r="AL2562"/>
      <c r="AM2562"/>
      <c r="AN2562"/>
      <c r="AO2562"/>
      <c r="AP2562"/>
      <c r="AQ2562" s="333"/>
      <c r="AR2562"/>
      <c r="AS2562"/>
      <c r="AT2562"/>
      <c r="AU2562"/>
    </row>
    <row r="2563" spans="1:47" ht="12.75" customHeight="1" x14ac:dyDescent="0.35">
      <c r="A2563" s="311">
        <f>FrontPage!$N$2</f>
        <v>1</v>
      </c>
      <c r="B2563" s="311" t="str">
        <f t="shared" si="293"/>
        <v>RO3848</v>
      </c>
      <c r="C2563" s="311">
        <f t="shared" si="290"/>
        <v>202526</v>
      </c>
      <c r="D2563" s="1148" t="s">
        <v>6</v>
      </c>
      <c r="E2563" s="311">
        <v>84</v>
      </c>
      <c r="F2563" s="311" t="s">
        <v>555</v>
      </c>
      <c r="G2563" s="311">
        <f t="shared" ref="G2563:G2584" si="294">UANumber</f>
        <v>0</v>
      </c>
      <c r="H2563" s="1155">
        <f t="shared" ca="1" si="291"/>
        <v>0</v>
      </c>
      <c r="I2563" s="311">
        <f t="shared" si="292"/>
        <v>8</v>
      </c>
      <c r="J2563" s="1151"/>
      <c r="AL2563"/>
      <c r="AM2563"/>
      <c r="AN2563"/>
      <c r="AO2563"/>
      <c r="AP2563"/>
      <c r="AQ2563" s="333"/>
      <c r="AR2563"/>
      <c r="AS2563"/>
      <c r="AT2563"/>
      <c r="AU2563"/>
    </row>
    <row r="2564" spans="1:47" ht="12.75" customHeight="1" x14ac:dyDescent="0.35">
      <c r="A2564" s="311">
        <f>FrontPage!$N$2</f>
        <v>1</v>
      </c>
      <c r="B2564" s="311" t="str">
        <f t="shared" si="293"/>
        <v>RO38410</v>
      </c>
      <c r="C2564" s="311">
        <f t="shared" si="290"/>
        <v>202526</v>
      </c>
      <c r="D2564" s="1148" t="s">
        <v>6</v>
      </c>
      <c r="E2564" s="311">
        <v>84</v>
      </c>
      <c r="F2564" s="311" t="s">
        <v>557</v>
      </c>
      <c r="G2564" s="311">
        <f t="shared" si="294"/>
        <v>0</v>
      </c>
      <c r="H2564" s="1155">
        <f t="shared" ca="1" si="291"/>
        <v>0</v>
      </c>
      <c r="I2564" s="311">
        <f t="shared" si="292"/>
        <v>10</v>
      </c>
      <c r="J2564" s="1151"/>
      <c r="AL2564"/>
      <c r="AM2564"/>
      <c r="AN2564"/>
      <c r="AO2564"/>
      <c r="AP2564"/>
      <c r="AQ2564" s="333"/>
      <c r="AR2564"/>
      <c r="AS2564"/>
      <c r="AT2564"/>
      <c r="AU2564"/>
    </row>
    <row r="2565" spans="1:47" ht="12.75" customHeight="1" x14ac:dyDescent="0.35">
      <c r="A2565" s="311">
        <f>FrontPage!$N$2</f>
        <v>1</v>
      </c>
      <c r="B2565" s="311" t="str">
        <f t="shared" si="293"/>
        <v>RO38411</v>
      </c>
      <c r="C2565" s="311">
        <f t="shared" si="290"/>
        <v>202526</v>
      </c>
      <c r="D2565" s="1148" t="s">
        <v>6</v>
      </c>
      <c r="E2565" s="311">
        <v>84</v>
      </c>
      <c r="F2565" s="311" t="s">
        <v>558</v>
      </c>
      <c r="G2565" s="311">
        <f t="shared" si="294"/>
        <v>0</v>
      </c>
      <c r="H2565" s="1155">
        <f t="shared" ca="1" si="291"/>
        <v>0</v>
      </c>
      <c r="I2565" s="311">
        <f t="shared" si="292"/>
        <v>11</v>
      </c>
      <c r="J2565" s="1151"/>
      <c r="AL2565"/>
      <c r="AM2565"/>
      <c r="AN2565"/>
      <c r="AO2565"/>
      <c r="AP2565"/>
      <c r="AQ2565" s="333"/>
      <c r="AR2565"/>
      <c r="AS2565"/>
      <c r="AT2565"/>
      <c r="AU2565"/>
    </row>
    <row r="2566" spans="1:47" ht="12.75" customHeight="1" x14ac:dyDescent="0.35">
      <c r="A2566" s="311">
        <f>FrontPage!$N$2</f>
        <v>1</v>
      </c>
      <c r="B2566" s="311" t="str">
        <f t="shared" si="293"/>
        <v>RO38512</v>
      </c>
      <c r="C2566" s="311">
        <f t="shared" si="290"/>
        <v>202526</v>
      </c>
      <c r="D2566" s="1148" t="s">
        <v>6</v>
      </c>
      <c r="E2566" s="311">
        <v>85</v>
      </c>
      <c r="F2566" s="311" t="s">
        <v>8</v>
      </c>
      <c r="G2566" s="311">
        <f t="shared" si="294"/>
        <v>0</v>
      </c>
      <c r="H2566" s="1155">
        <f t="shared" ca="1" si="291"/>
        <v>0</v>
      </c>
      <c r="I2566" s="311">
        <f t="shared" si="292"/>
        <v>12</v>
      </c>
      <c r="J2566" s="1151"/>
      <c r="AL2566"/>
      <c r="AM2566"/>
      <c r="AN2566"/>
      <c r="AO2566"/>
      <c r="AP2566"/>
      <c r="AQ2566" s="333"/>
      <c r="AR2566"/>
      <c r="AS2566"/>
      <c r="AT2566"/>
      <c r="AU2566"/>
    </row>
    <row r="2567" spans="1:47" ht="12.75" customHeight="1" x14ac:dyDescent="0.35">
      <c r="A2567" s="311">
        <f>FrontPage!$N$2</f>
        <v>1</v>
      </c>
      <c r="B2567" s="311" t="str">
        <f t="shared" si="293"/>
        <v>RO411</v>
      </c>
      <c r="C2567" s="311">
        <f t="shared" si="290"/>
        <v>202526</v>
      </c>
      <c r="D2567" s="1148" t="s">
        <v>254</v>
      </c>
      <c r="E2567" s="311">
        <v>1</v>
      </c>
      <c r="F2567" s="311" t="s">
        <v>545</v>
      </c>
      <c r="G2567" s="311">
        <f t="shared" si="294"/>
        <v>0</v>
      </c>
      <c r="H2567" s="1156">
        <f t="shared" ca="1" si="291"/>
        <v>0</v>
      </c>
      <c r="I2567" s="311">
        <f t="shared" si="292"/>
        <v>1</v>
      </c>
      <c r="J2567" s="1151"/>
      <c r="AL2567"/>
      <c r="AM2567"/>
      <c r="AN2567"/>
      <c r="AO2567"/>
      <c r="AP2567"/>
      <c r="AQ2567" s="333"/>
      <c r="AR2567"/>
      <c r="AS2567"/>
      <c r="AT2567"/>
      <c r="AU2567"/>
    </row>
    <row r="2568" spans="1:47" ht="12.75" customHeight="1" x14ac:dyDescent="0.35">
      <c r="A2568" s="311">
        <f>FrontPage!$N$2</f>
        <v>1</v>
      </c>
      <c r="B2568" s="311" t="str">
        <f t="shared" si="293"/>
        <v>RO412</v>
      </c>
      <c r="C2568" s="311">
        <f t="shared" si="290"/>
        <v>202526</v>
      </c>
      <c r="D2568" s="1148" t="s">
        <v>254</v>
      </c>
      <c r="E2568" s="311">
        <v>1</v>
      </c>
      <c r="F2568" s="311" t="s">
        <v>546</v>
      </c>
      <c r="G2568" s="311">
        <f t="shared" si="294"/>
        <v>0</v>
      </c>
      <c r="H2568" s="1156">
        <f t="shared" ca="1" si="291"/>
        <v>0</v>
      </c>
      <c r="I2568" s="311">
        <f t="shared" si="292"/>
        <v>2</v>
      </c>
      <c r="J2568" s="1151"/>
      <c r="AL2568"/>
      <c r="AM2568"/>
      <c r="AN2568"/>
      <c r="AO2568"/>
      <c r="AP2568"/>
      <c r="AQ2568" s="333"/>
      <c r="AR2568"/>
      <c r="AS2568"/>
      <c r="AT2568"/>
      <c r="AU2568"/>
    </row>
    <row r="2569" spans="1:47" ht="12.75" customHeight="1" x14ac:dyDescent="0.35">
      <c r="A2569" s="311">
        <f>FrontPage!$N$2</f>
        <v>1</v>
      </c>
      <c r="B2569" s="311" t="str">
        <f t="shared" si="293"/>
        <v>RO413</v>
      </c>
      <c r="C2569" s="311">
        <f t="shared" si="290"/>
        <v>202526</v>
      </c>
      <c r="D2569" s="1148" t="s">
        <v>254</v>
      </c>
      <c r="E2569" s="311">
        <v>1</v>
      </c>
      <c r="F2569" s="311" t="s">
        <v>549</v>
      </c>
      <c r="G2569" s="311">
        <f t="shared" si="294"/>
        <v>0</v>
      </c>
      <c r="H2569" s="1156">
        <f t="shared" ca="1" si="291"/>
        <v>0</v>
      </c>
      <c r="I2569" s="311">
        <f t="shared" si="292"/>
        <v>3</v>
      </c>
      <c r="J2569" s="1151"/>
      <c r="AL2569"/>
      <c r="AM2569"/>
      <c r="AN2569"/>
      <c r="AO2569"/>
      <c r="AP2569"/>
      <c r="AQ2569" s="333"/>
      <c r="AR2569"/>
      <c r="AS2569"/>
      <c r="AT2569"/>
      <c r="AU2569"/>
    </row>
    <row r="2570" spans="1:47" ht="12.75" customHeight="1" x14ac:dyDescent="0.35">
      <c r="A2570" s="311">
        <f>FrontPage!$N$2</f>
        <v>1</v>
      </c>
      <c r="B2570" s="311" t="str">
        <f t="shared" si="293"/>
        <v>RO415</v>
      </c>
      <c r="C2570" s="311">
        <f t="shared" si="290"/>
        <v>202526</v>
      </c>
      <c r="D2570" s="1148" t="s">
        <v>254</v>
      </c>
      <c r="E2570" s="311">
        <v>1</v>
      </c>
      <c r="F2570" s="311" t="s">
        <v>551</v>
      </c>
      <c r="G2570" s="311">
        <f t="shared" si="294"/>
        <v>0</v>
      </c>
      <c r="H2570" s="1156">
        <f t="shared" ca="1" si="291"/>
        <v>0</v>
      </c>
      <c r="I2570" s="311">
        <f t="shared" si="292"/>
        <v>5</v>
      </c>
      <c r="J2570" s="1151"/>
      <c r="AL2570"/>
      <c r="AM2570"/>
      <c r="AN2570"/>
      <c r="AO2570"/>
      <c r="AP2570"/>
      <c r="AQ2570" s="333"/>
      <c r="AR2570"/>
      <c r="AS2570"/>
      <c r="AT2570"/>
      <c r="AU2570"/>
    </row>
    <row r="2571" spans="1:47" ht="12.75" customHeight="1" x14ac:dyDescent="0.35">
      <c r="A2571" s="311">
        <f>FrontPage!$N$2</f>
        <v>1</v>
      </c>
      <c r="B2571" s="311" t="str">
        <f t="shared" si="293"/>
        <v>RO416.1</v>
      </c>
      <c r="C2571" s="311">
        <f t="shared" si="290"/>
        <v>202526</v>
      </c>
      <c r="D2571" s="1148" t="s">
        <v>254</v>
      </c>
      <c r="E2571" s="311">
        <v>1</v>
      </c>
      <c r="F2571" s="311" t="s">
        <v>552</v>
      </c>
      <c r="G2571" s="311">
        <f t="shared" si="294"/>
        <v>0</v>
      </c>
      <c r="H2571" s="1156">
        <f t="shared" ca="1" si="291"/>
        <v>0</v>
      </c>
      <c r="I2571" s="311">
        <f t="shared" si="292"/>
        <v>6.1</v>
      </c>
      <c r="J2571" s="1151"/>
      <c r="AL2571"/>
      <c r="AM2571"/>
      <c r="AN2571"/>
      <c r="AO2571"/>
      <c r="AP2571"/>
      <c r="AQ2571" s="333"/>
      <c r="AR2571"/>
      <c r="AS2571"/>
      <c r="AT2571"/>
      <c r="AU2571"/>
    </row>
    <row r="2572" spans="1:47" ht="12.75" customHeight="1" x14ac:dyDescent="0.35">
      <c r="A2572" s="311">
        <f>FrontPage!$N$2</f>
        <v>1</v>
      </c>
      <c r="B2572" s="311" t="str">
        <f t="shared" si="293"/>
        <v>RO416.2</v>
      </c>
      <c r="C2572" s="311">
        <f t="shared" si="290"/>
        <v>202526</v>
      </c>
      <c r="D2572" s="1148" t="s">
        <v>254</v>
      </c>
      <c r="E2572" s="311">
        <v>1</v>
      </c>
      <c r="F2572" s="311" t="s">
        <v>553</v>
      </c>
      <c r="G2572" s="311">
        <f t="shared" si="294"/>
        <v>0</v>
      </c>
      <c r="H2572" s="1156">
        <f t="shared" ca="1" si="291"/>
        <v>0</v>
      </c>
      <c r="I2572" s="311">
        <f t="shared" si="292"/>
        <v>6.2</v>
      </c>
      <c r="J2572" s="1151"/>
      <c r="AL2572"/>
      <c r="AM2572"/>
      <c r="AN2572"/>
      <c r="AO2572"/>
      <c r="AP2572"/>
      <c r="AQ2572" s="333"/>
      <c r="AR2572"/>
      <c r="AS2572"/>
      <c r="AT2572"/>
      <c r="AU2572"/>
    </row>
    <row r="2573" spans="1:47" ht="12.75" customHeight="1" x14ac:dyDescent="0.35">
      <c r="A2573" s="311">
        <f>FrontPage!$N$2</f>
        <v>1</v>
      </c>
      <c r="B2573" s="311" t="str">
        <f t="shared" si="293"/>
        <v>RO417</v>
      </c>
      <c r="C2573" s="311">
        <f t="shared" si="290"/>
        <v>202526</v>
      </c>
      <c r="D2573" s="1148" t="s">
        <v>254</v>
      </c>
      <c r="E2573" s="311">
        <v>1</v>
      </c>
      <c r="F2573" s="311" t="s">
        <v>554</v>
      </c>
      <c r="G2573" s="311">
        <f t="shared" si="294"/>
        <v>0</v>
      </c>
      <c r="H2573" s="1156">
        <f t="shared" ca="1" si="291"/>
        <v>0</v>
      </c>
      <c r="I2573" s="311">
        <f t="shared" si="292"/>
        <v>7</v>
      </c>
      <c r="J2573" s="1151"/>
      <c r="AL2573"/>
      <c r="AM2573"/>
      <c r="AN2573"/>
      <c r="AO2573"/>
      <c r="AP2573"/>
      <c r="AQ2573" s="333"/>
      <c r="AR2573"/>
      <c r="AS2573"/>
      <c r="AT2573"/>
      <c r="AU2573"/>
    </row>
    <row r="2574" spans="1:47" ht="12.75" customHeight="1" x14ac:dyDescent="0.35">
      <c r="A2574" s="311">
        <f>FrontPage!$N$2</f>
        <v>1</v>
      </c>
      <c r="B2574" s="311" t="str">
        <f t="shared" si="293"/>
        <v>RO418</v>
      </c>
      <c r="C2574" s="311">
        <f t="shared" si="290"/>
        <v>202526</v>
      </c>
      <c r="D2574" s="1148" t="s">
        <v>254</v>
      </c>
      <c r="E2574" s="311">
        <v>1</v>
      </c>
      <c r="F2574" s="311" t="s">
        <v>555</v>
      </c>
      <c r="G2574" s="311">
        <f t="shared" si="294"/>
        <v>0</v>
      </c>
      <c r="H2574" s="1156">
        <f t="shared" ca="1" si="291"/>
        <v>0</v>
      </c>
      <c r="I2574" s="311">
        <f t="shared" si="292"/>
        <v>8</v>
      </c>
      <c r="J2574" s="1151"/>
      <c r="AL2574"/>
      <c r="AM2574"/>
      <c r="AN2574"/>
      <c r="AO2574"/>
      <c r="AP2574"/>
      <c r="AQ2574" s="333"/>
      <c r="AR2574"/>
      <c r="AS2574"/>
      <c r="AT2574"/>
      <c r="AU2574"/>
    </row>
    <row r="2575" spans="1:47" ht="12.75" customHeight="1" x14ac:dyDescent="0.35">
      <c r="A2575" s="311">
        <f>FrontPage!$N$2</f>
        <v>1</v>
      </c>
      <c r="B2575" s="311" t="str">
        <f t="shared" si="293"/>
        <v>RO4110</v>
      </c>
      <c r="C2575" s="311">
        <f t="shared" si="290"/>
        <v>202526</v>
      </c>
      <c r="D2575" s="1148" t="s">
        <v>254</v>
      </c>
      <c r="E2575" s="311">
        <v>1</v>
      </c>
      <c r="F2575" s="311" t="s">
        <v>557</v>
      </c>
      <c r="G2575" s="311">
        <f t="shared" si="294"/>
        <v>0</v>
      </c>
      <c r="H2575" s="1156">
        <f t="shared" ca="1" si="291"/>
        <v>0</v>
      </c>
      <c r="I2575" s="311">
        <f t="shared" si="292"/>
        <v>10</v>
      </c>
      <c r="J2575" s="1151"/>
      <c r="AL2575"/>
      <c r="AM2575"/>
      <c r="AN2575"/>
      <c r="AO2575"/>
      <c r="AP2575"/>
      <c r="AQ2575" s="333"/>
      <c r="AR2575"/>
      <c r="AS2575"/>
      <c r="AT2575"/>
      <c r="AU2575"/>
    </row>
    <row r="2576" spans="1:47" ht="12.75" customHeight="1" x14ac:dyDescent="0.35">
      <c r="A2576" s="311">
        <f>FrontPage!$N$2</f>
        <v>1</v>
      </c>
      <c r="B2576" s="311" t="str">
        <f t="shared" si="293"/>
        <v>RO4111</v>
      </c>
      <c r="C2576" s="311">
        <f t="shared" si="290"/>
        <v>202526</v>
      </c>
      <c r="D2576" s="1148" t="s">
        <v>254</v>
      </c>
      <c r="E2576" s="311">
        <v>1</v>
      </c>
      <c r="F2576" s="311" t="s">
        <v>558</v>
      </c>
      <c r="G2576" s="311">
        <f t="shared" si="294"/>
        <v>0</v>
      </c>
      <c r="H2576" s="1156">
        <f t="shared" ca="1" si="291"/>
        <v>0</v>
      </c>
      <c r="I2576" s="311">
        <f t="shared" si="292"/>
        <v>11</v>
      </c>
      <c r="J2576" s="1151"/>
      <c r="AL2576"/>
      <c r="AM2576"/>
      <c r="AN2576"/>
      <c r="AO2576"/>
      <c r="AP2576"/>
      <c r="AQ2576" s="333"/>
      <c r="AR2576"/>
      <c r="AS2576"/>
      <c r="AT2576"/>
      <c r="AU2576"/>
    </row>
    <row r="2577" spans="1:47" ht="12.75" customHeight="1" x14ac:dyDescent="0.35">
      <c r="A2577" s="311">
        <f>FrontPage!$N$2</f>
        <v>1</v>
      </c>
      <c r="B2577" s="311" t="str">
        <f t="shared" si="293"/>
        <v>RO421</v>
      </c>
      <c r="C2577" s="311">
        <f t="shared" si="290"/>
        <v>202526</v>
      </c>
      <c r="D2577" s="1148" t="s">
        <v>254</v>
      </c>
      <c r="E2577" s="311">
        <v>2</v>
      </c>
      <c r="F2577" s="311" t="s">
        <v>545</v>
      </c>
      <c r="G2577" s="311">
        <f t="shared" si="294"/>
        <v>0</v>
      </c>
      <c r="H2577" s="1156">
        <f t="shared" ca="1" si="291"/>
        <v>0</v>
      </c>
      <c r="I2577" s="311">
        <f t="shared" si="292"/>
        <v>1</v>
      </c>
      <c r="J2577" s="1151"/>
      <c r="AL2577"/>
      <c r="AM2577"/>
      <c r="AN2577"/>
      <c r="AO2577"/>
      <c r="AP2577"/>
      <c r="AQ2577" s="333"/>
      <c r="AR2577"/>
      <c r="AS2577"/>
      <c r="AT2577"/>
      <c r="AU2577"/>
    </row>
    <row r="2578" spans="1:47" ht="12.75" customHeight="1" x14ac:dyDescent="0.35">
      <c r="A2578" s="311">
        <f>FrontPage!$N$2</f>
        <v>1</v>
      </c>
      <c r="B2578" s="311" t="str">
        <f t="shared" si="293"/>
        <v>RO422</v>
      </c>
      <c r="C2578" s="311">
        <f t="shared" si="290"/>
        <v>202526</v>
      </c>
      <c r="D2578" s="1148" t="s">
        <v>254</v>
      </c>
      <c r="E2578" s="311">
        <v>2</v>
      </c>
      <c r="F2578" s="311" t="s">
        <v>546</v>
      </c>
      <c r="G2578" s="311">
        <f t="shared" si="294"/>
        <v>0</v>
      </c>
      <c r="H2578" s="1156">
        <f t="shared" ca="1" si="291"/>
        <v>0</v>
      </c>
      <c r="I2578" s="311">
        <f t="shared" si="292"/>
        <v>2</v>
      </c>
      <c r="J2578" s="1151"/>
      <c r="AL2578"/>
      <c r="AM2578"/>
      <c r="AN2578"/>
      <c r="AO2578"/>
      <c r="AP2578"/>
      <c r="AQ2578" s="333"/>
      <c r="AR2578"/>
      <c r="AS2578"/>
      <c r="AT2578"/>
      <c r="AU2578"/>
    </row>
    <row r="2579" spans="1:47" ht="12.75" customHeight="1" x14ac:dyDescent="0.35">
      <c r="A2579" s="311">
        <f>FrontPage!$N$2</f>
        <v>1</v>
      </c>
      <c r="B2579" s="311" t="str">
        <f t="shared" si="293"/>
        <v>RO423</v>
      </c>
      <c r="C2579" s="311">
        <f t="shared" si="290"/>
        <v>202526</v>
      </c>
      <c r="D2579" s="1148" t="s">
        <v>254</v>
      </c>
      <c r="E2579" s="311">
        <v>2</v>
      </c>
      <c r="F2579" s="311" t="s">
        <v>549</v>
      </c>
      <c r="G2579" s="311">
        <f t="shared" si="294"/>
        <v>0</v>
      </c>
      <c r="H2579" s="1156">
        <f t="shared" ca="1" si="291"/>
        <v>0</v>
      </c>
      <c r="I2579" s="311">
        <f t="shared" si="292"/>
        <v>3</v>
      </c>
      <c r="J2579" s="1151"/>
      <c r="AL2579"/>
      <c r="AM2579"/>
      <c r="AN2579"/>
      <c r="AO2579"/>
      <c r="AP2579"/>
      <c r="AQ2579" s="333"/>
      <c r="AR2579"/>
      <c r="AS2579"/>
      <c r="AT2579"/>
      <c r="AU2579"/>
    </row>
    <row r="2580" spans="1:47" ht="12.75" customHeight="1" x14ac:dyDescent="0.35">
      <c r="A2580" s="311">
        <f>FrontPage!$N$2</f>
        <v>1</v>
      </c>
      <c r="B2580" s="311" t="str">
        <f t="shared" si="293"/>
        <v>RO425</v>
      </c>
      <c r="C2580" s="311">
        <f t="shared" si="290"/>
        <v>202526</v>
      </c>
      <c r="D2580" s="1148" t="s">
        <v>254</v>
      </c>
      <c r="E2580" s="311">
        <v>2</v>
      </c>
      <c r="F2580" s="311" t="s">
        <v>551</v>
      </c>
      <c r="G2580" s="311">
        <f t="shared" si="294"/>
        <v>0</v>
      </c>
      <c r="H2580" s="1156">
        <f t="shared" ca="1" si="291"/>
        <v>0</v>
      </c>
      <c r="I2580" s="311">
        <f t="shared" si="292"/>
        <v>5</v>
      </c>
      <c r="J2580" s="1151"/>
      <c r="AL2580"/>
      <c r="AM2580"/>
      <c r="AN2580"/>
      <c r="AO2580"/>
      <c r="AP2580"/>
      <c r="AQ2580" s="333"/>
      <c r="AR2580"/>
      <c r="AS2580"/>
      <c r="AT2580"/>
      <c r="AU2580"/>
    </row>
    <row r="2581" spans="1:47" ht="12.75" customHeight="1" x14ac:dyDescent="0.35">
      <c r="A2581" s="311">
        <f>FrontPage!$N$2</f>
        <v>1</v>
      </c>
      <c r="B2581" s="311" t="str">
        <f t="shared" si="293"/>
        <v>RO426.1</v>
      </c>
      <c r="C2581" s="311">
        <f t="shared" si="290"/>
        <v>202526</v>
      </c>
      <c r="D2581" s="1148" t="s">
        <v>254</v>
      </c>
      <c r="E2581" s="311">
        <v>2</v>
      </c>
      <c r="F2581" s="311" t="s">
        <v>552</v>
      </c>
      <c r="G2581" s="311">
        <f t="shared" si="294"/>
        <v>0</v>
      </c>
      <c r="H2581" s="1156">
        <f t="shared" ca="1" si="291"/>
        <v>0</v>
      </c>
      <c r="I2581" s="311">
        <f t="shared" si="292"/>
        <v>6.1</v>
      </c>
      <c r="J2581" s="1151"/>
      <c r="AL2581"/>
      <c r="AM2581"/>
      <c r="AN2581"/>
      <c r="AO2581"/>
      <c r="AP2581"/>
      <c r="AQ2581" s="333"/>
      <c r="AR2581"/>
      <c r="AS2581"/>
      <c r="AT2581"/>
      <c r="AU2581"/>
    </row>
    <row r="2582" spans="1:47" ht="12.75" customHeight="1" x14ac:dyDescent="0.35">
      <c r="A2582" s="311">
        <f>FrontPage!$N$2</f>
        <v>1</v>
      </c>
      <c r="B2582" s="311" t="str">
        <f t="shared" si="293"/>
        <v>RO426.2</v>
      </c>
      <c r="C2582" s="311">
        <f t="shared" si="290"/>
        <v>202526</v>
      </c>
      <c r="D2582" s="1148" t="s">
        <v>254</v>
      </c>
      <c r="E2582" s="311">
        <v>2</v>
      </c>
      <c r="F2582" s="311" t="s">
        <v>553</v>
      </c>
      <c r="G2582" s="311">
        <f t="shared" si="294"/>
        <v>0</v>
      </c>
      <c r="H2582" s="1156">
        <f t="shared" ca="1" si="291"/>
        <v>0</v>
      </c>
      <c r="I2582" s="311">
        <f t="shared" si="292"/>
        <v>6.2</v>
      </c>
      <c r="J2582" s="1151"/>
      <c r="AL2582"/>
      <c r="AM2582"/>
      <c r="AN2582"/>
      <c r="AO2582"/>
      <c r="AP2582"/>
      <c r="AQ2582" s="333"/>
      <c r="AR2582"/>
      <c r="AS2582"/>
      <c r="AT2582"/>
      <c r="AU2582"/>
    </row>
    <row r="2583" spans="1:47" ht="12.75" customHeight="1" x14ac:dyDescent="0.35">
      <c r="A2583" s="311">
        <f>FrontPage!$N$2</f>
        <v>1</v>
      </c>
      <c r="B2583" s="311" t="str">
        <f t="shared" si="293"/>
        <v>RO427</v>
      </c>
      <c r="C2583" s="311">
        <f t="shared" si="290"/>
        <v>202526</v>
      </c>
      <c r="D2583" s="1148" t="s">
        <v>254</v>
      </c>
      <c r="E2583" s="311">
        <v>2</v>
      </c>
      <c r="F2583" s="311" t="s">
        <v>554</v>
      </c>
      <c r="G2583" s="311">
        <f t="shared" si="294"/>
        <v>0</v>
      </c>
      <c r="H2583" s="1156">
        <f t="shared" ca="1" si="291"/>
        <v>0</v>
      </c>
      <c r="I2583" s="311">
        <f t="shared" si="292"/>
        <v>7</v>
      </c>
      <c r="J2583" s="1151"/>
      <c r="AL2583"/>
      <c r="AM2583"/>
      <c r="AN2583"/>
      <c r="AO2583"/>
      <c r="AP2583"/>
      <c r="AQ2583" s="333"/>
      <c r="AR2583"/>
      <c r="AS2583"/>
      <c r="AT2583"/>
      <c r="AU2583"/>
    </row>
    <row r="2584" spans="1:47" ht="12.75" customHeight="1" x14ac:dyDescent="0.35">
      <c r="A2584" s="311">
        <f>FrontPage!$N$2</f>
        <v>1</v>
      </c>
      <c r="B2584" s="311" t="str">
        <f t="shared" si="293"/>
        <v>RO428</v>
      </c>
      <c r="C2584" s="311">
        <f t="shared" si="290"/>
        <v>202526</v>
      </c>
      <c r="D2584" s="1148" t="s">
        <v>254</v>
      </c>
      <c r="E2584" s="311">
        <v>2</v>
      </c>
      <c r="F2584" s="311" t="s">
        <v>555</v>
      </c>
      <c r="G2584" s="311">
        <f t="shared" si="294"/>
        <v>0</v>
      </c>
      <c r="H2584" s="1156">
        <f t="shared" ca="1" si="291"/>
        <v>0</v>
      </c>
      <c r="I2584" s="311">
        <f t="shared" si="292"/>
        <v>8</v>
      </c>
      <c r="J2584" s="1151"/>
      <c r="AL2584"/>
      <c r="AM2584"/>
      <c r="AN2584"/>
      <c r="AO2584"/>
      <c r="AP2584"/>
      <c r="AQ2584" s="333"/>
      <c r="AR2584"/>
      <c r="AS2584"/>
      <c r="AT2584"/>
      <c r="AU2584"/>
    </row>
    <row r="2585" spans="1:47" ht="12.75" customHeight="1" x14ac:dyDescent="0.35">
      <c r="A2585" s="311">
        <f>FrontPage!$N$2</f>
        <v>1</v>
      </c>
      <c r="B2585" s="311" t="str">
        <f t="shared" si="293"/>
        <v>RO4210</v>
      </c>
      <c r="C2585" s="311">
        <f t="shared" si="290"/>
        <v>202526</v>
      </c>
      <c r="D2585" s="1148" t="s">
        <v>254</v>
      </c>
      <c r="E2585" s="311">
        <v>2</v>
      </c>
      <c r="F2585" s="311" t="s">
        <v>557</v>
      </c>
      <c r="G2585" s="311">
        <f t="shared" ref="G2585:G2648" si="295">UANumber</f>
        <v>0</v>
      </c>
      <c r="H2585" s="1156">
        <f t="shared" ca="1" si="291"/>
        <v>0</v>
      </c>
      <c r="I2585" s="311">
        <f t="shared" si="292"/>
        <v>10</v>
      </c>
      <c r="J2585" s="1151"/>
      <c r="AL2585"/>
      <c r="AM2585"/>
      <c r="AN2585"/>
      <c r="AO2585"/>
      <c r="AP2585"/>
      <c r="AQ2585" s="333"/>
      <c r="AR2585"/>
      <c r="AS2585"/>
      <c r="AT2585"/>
      <c r="AU2585"/>
    </row>
    <row r="2586" spans="1:47" ht="12.75" customHeight="1" x14ac:dyDescent="0.35">
      <c r="A2586" s="311">
        <f>FrontPage!$N$2</f>
        <v>1</v>
      </c>
      <c r="B2586" s="311" t="str">
        <f t="shared" si="293"/>
        <v>RO4211</v>
      </c>
      <c r="C2586" s="311">
        <f t="shared" si="290"/>
        <v>202526</v>
      </c>
      <c r="D2586" s="1148" t="s">
        <v>254</v>
      </c>
      <c r="E2586" s="311">
        <v>2</v>
      </c>
      <c r="F2586" s="311" t="s">
        <v>558</v>
      </c>
      <c r="G2586" s="311">
        <f t="shared" si="295"/>
        <v>0</v>
      </c>
      <c r="H2586" s="1156">
        <f t="shared" ca="1" si="291"/>
        <v>0</v>
      </c>
      <c r="I2586" s="311">
        <f t="shared" si="292"/>
        <v>11</v>
      </c>
      <c r="J2586" s="1151"/>
      <c r="AL2586"/>
      <c r="AM2586"/>
      <c r="AN2586"/>
      <c r="AO2586"/>
      <c r="AP2586"/>
      <c r="AQ2586" s="333"/>
      <c r="AR2586"/>
      <c r="AS2586"/>
      <c r="AT2586"/>
      <c r="AU2586"/>
    </row>
    <row r="2587" spans="1:47" ht="12.75" customHeight="1" x14ac:dyDescent="0.35">
      <c r="A2587" s="311">
        <f>FrontPage!$N$2</f>
        <v>1</v>
      </c>
      <c r="B2587" s="311" t="str">
        <f t="shared" si="293"/>
        <v>RO431</v>
      </c>
      <c r="C2587" s="311">
        <f t="shared" ref="C2587:C2650" si="296">year</f>
        <v>202526</v>
      </c>
      <c r="D2587" s="1148" t="s">
        <v>254</v>
      </c>
      <c r="E2587" s="311">
        <v>3</v>
      </c>
      <c r="F2587" s="311" t="s">
        <v>545</v>
      </c>
      <c r="G2587" s="311">
        <f t="shared" si="295"/>
        <v>0</v>
      </c>
      <c r="H2587" s="1156">
        <f t="shared" ca="1" si="291"/>
        <v>0</v>
      </c>
      <c r="I2587" s="311">
        <f t="shared" si="292"/>
        <v>1</v>
      </c>
      <c r="J2587" s="1151"/>
      <c r="AL2587"/>
      <c r="AM2587"/>
      <c r="AN2587"/>
      <c r="AO2587"/>
      <c r="AP2587"/>
      <c r="AQ2587" s="333"/>
      <c r="AR2587"/>
      <c r="AS2587"/>
      <c r="AT2587"/>
      <c r="AU2587"/>
    </row>
    <row r="2588" spans="1:47" ht="12.75" customHeight="1" x14ac:dyDescent="0.35">
      <c r="A2588" s="311">
        <f>FrontPage!$N$2</f>
        <v>1</v>
      </c>
      <c r="B2588" s="311" t="str">
        <f t="shared" si="293"/>
        <v>RO432</v>
      </c>
      <c r="C2588" s="311">
        <f t="shared" si="296"/>
        <v>202526</v>
      </c>
      <c r="D2588" s="1148" t="s">
        <v>254</v>
      </c>
      <c r="E2588" s="311">
        <v>3</v>
      </c>
      <c r="F2588" s="311" t="s">
        <v>546</v>
      </c>
      <c r="G2588" s="311">
        <f t="shared" si="295"/>
        <v>0</v>
      </c>
      <c r="H2588" s="1156">
        <f t="shared" ca="1" si="291"/>
        <v>0</v>
      </c>
      <c r="I2588" s="311">
        <f t="shared" si="292"/>
        <v>2</v>
      </c>
      <c r="J2588" s="1151"/>
      <c r="AL2588"/>
      <c r="AM2588"/>
      <c r="AN2588"/>
      <c r="AO2588"/>
      <c r="AP2588"/>
      <c r="AQ2588" s="333"/>
      <c r="AR2588"/>
      <c r="AS2588"/>
      <c r="AT2588"/>
      <c r="AU2588"/>
    </row>
    <row r="2589" spans="1:47" ht="12.75" customHeight="1" x14ac:dyDescent="0.35">
      <c r="A2589" s="311">
        <f>FrontPage!$N$2</f>
        <v>1</v>
      </c>
      <c r="B2589" s="311" t="str">
        <f t="shared" si="293"/>
        <v>RO433</v>
      </c>
      <c r="C2589" s="311">
        <f t="shared" si="296"/>
        <v>202526</v>
      </c>
      <c r="D2589" s="1148" t="s">
        <v>254</v>
      </c>
      <c r="E2589" s="311">
        <v>3</v>
      </c>
      <c r="F2589" s="311" t="s">
        <v>549</v>
      </c>
      <c r="G2589" s="311">
        <f t="shared" si="295"/>
        <v>0</v>
      </c>
      <c r="H2589" s="1156">
        <f t="shared" ca="1" si="291"/>
        <v>0</v>
      </c>
      <c r="I2589" s="311">
        <f t="shared" si="292"/>
        <v>3</v>
      </c>
      <c r="J2589" s="1151"/>
      <c r="AL2589"/>
      <c r="AM2589"/>
      <c r="AN2589"/>
      <c r="AO2589"/>
      <c r="AP2589"/>
      <c r="AQ2589" s="333"/>
      <c r="AR2589"/>
      <c r="AS2589"/>
      <c r="AT2589"/>
      <c r="AU2589"/>
    </row>
    <row r="2590" spans="1:47" ht="12.75" customHeight="1" x14ac:dyDescent="0.35">
      <c r="A2590" s="311">
        <f>FrontPage!$N$2</f>
        <v>1</v>
      </c>
      <c r="B2590" s="311" t="str">
        <f t="shared" si="293"/>
        <v>RO435</v>
      </c>
      <c r="C2590" s="311">
        <f t="shared" si="296"/>
        <v>202526</v>
      </c>
      <c r="D2590" s="1148" t="s">
        <v>254</v>
      </c>
      <c r="E2590" s="311">
        <v>3</v>
      </c>
      <c r="F2590" s="311" t="s">
        <v>551</v>
      </c>
      <c r="G2590" s="311">
        <f t="shared" si="295"/>
        <v>0</v>
      </c>
      <c r="H2590" s="1156">
        <f t="shared" ca="1" si="291"/>
        <v>0</v>
      </c>
      <c r="I2590" s="311">
        <f t="shared" si="292"/>
        <v>5</v>
      </c>
      <c r="J2590" s="1151"/>
      <c r="AL2590"/>
      <c r="AM2590"/>
      <c r="AN2590"/>
      <c r="AO2590"/>
      <c r="AP2590"/>
      <c r="AQ2590" s="333"/>
      <c r="AR2590"/>
      <c r="AS2590"/>
      <c r="AT2590"/>
      <c r="AU2590"/>
    </row>
    <row r="2591" spans="1:47" ht="12.75" customHeight="1" x14ac:dyDescent="0.35">
      <c r="A2591" s="311">
        <f>FrontPage!$N$2</f>
        <v>1</v>
      </c>
      <c r="B2591" s="311" t="str">
        <f t="shared" si="293"/>
        <v>RO436.1</v>
      </c>
      <c r="C2591" s="311">
        <f t="shared" si="296"/>
        <v>202526</v>
      </c>
      <c r="D2591" s="1148" t="s">
        <v>254</v>
      </c>
      <c r="E2591" s="311">
        <v>3</v>
      </c>
      <c r="F2591" s="311" t="s">
        <v>552</v>
      </c>
      <c r="G2591" s="311">
        <f t="shared" si="295"/>
        <v>0</v>
      </c>
      <c r="H2591" s="1156">
        <f t="shared" ca="1" si="291"/>
        <v>0</v>
      </c>
      <c r="I2591" s="311">
        <f t="shared" si="292"/>
        <v>6.1</v>
      </c>
      <c r="J2591" s="1151"/>
      <c r="AL2591"/>
      <c r="AM2591"/>
      <c r="AN2591"/>
      <c r="AO2591"/>
      <c r="AP2591"/>
      <c r="AQ2591" s="333"/>
      <c r="AR2591"/>
      <c r="AS2591"/>
      <c r="AT2591"/>
      <c r="AU2591"/>
    </row>
    <row r="2592" spans="1:47" ht="12.75" customHeight="1" x14ac:dyDescent="0.35">
      <c r="A2592" s="311">
        <f>FrontPage!$N$2</f>
        <v>1</v>
      </c>
      <c r="B2592" s="311" t="str">
        <f t="shared" si="293"/>
        <v>RO436.2</v>
      </c>
      <c r="C2592" s="311">
        <f t="shared" si="296"/>
        <v>202526</v>
      </c>
      <c r="D2592" s="1148" t="s">
        <v>254</v>
      </c>
      <c r="E2592" s="311">
        <v>3</v>
      </c>
      <c r="F2592" s="311" t="s">
        <v>553</v>
      </c>
      <c r="G2592" s="311">
        <f t="shared" si="295"/>
        <v>0</v>
      </c>
      <c r="H2592" s="1156">
        <f t="shared" ca="1" si="291"/>
        <v>0</v>
      </c>
      <c r="I2592" s="311">
        <f t="shared" si="292"/>
        <v>6.2</v>
      </c>
      <c r="J2592" s="1151"/>
      <c r="AL2592"/>
      <c r="AM2592"/>
      <c r="AN2592"/>
      <c r="AO2592"/>
      <c r="AP2592"/>
      <c r="AQ2592" s="333"/>
      <c r="AR2592"/>
      <c r="AS2592"/>
      <c r="AT2592"/>
      <c r="AU2592"/>
    </row>
    <row r="2593" spans="1:47" ht="12.75" customHeight="1" x14ac:dyDescent="0.35">
      <c r="A2593" s="311">
        <f>FrontPage!$N$2</f>
        <v>1</v>
      </c>
      <c r="B2593" s="311" t="str">
        <f t="shared" si="293"/>
        <v>RO437</v>
      </c>
      <c r="C2593" s="311">
        <f t="shared" si="296"/>
        <v>202526</v>
      </c>
      <c r="D2593" s="1148" t="s">
        <v>254</v>
      </c>
      <c r="E2593" s="311">
        <v>3</v>
      </c>
      <c r="F2593" s="311" t="s">
        <v>554</v>
      </c>
      <c r="G2593" s="311">
        <f t="shared" si="295"/>
        <v>0</v>
      </c>
      <c r="H2593" s="1156">
        <f t="shared" ca="1" si="291"/>
        <v>0</v>
      </c>
      <c r="I2593" s="311">
        <f t="shared" si="292"/>
        <v>7</v>
      </c>
      <c r="J2593" s="1151"/>
      <c r="AL2593"/>
      <c r="AM2593"/>
      <c r="AN2593"/>
      <c r="AO2593"/>
      <c r="AP2593"/>
      <c r="AQ2593" s="333"/>
      <c r="AR2593"/>
      <c r="AS2593"/>
      <c r="AT2593"/>
      <c r="AU2593"/>
    </row>
    <row r="2594" spans="1:47" ht="12.75" customHeight="1" x14ac:dyDescent="0.35">
      <c r="A2594" s="311">
        <f>FrontPage!$N$2</f>
        <v>1</v>
      </c>
      <c r="B2594" s="311" t="str">
        <f t="shared" si="293"/>
        <v>RO438</v>
      </c>
      <c r="C2594" s="311">
        <f t="shared" si="296"/>
        <v>202526</v>
      </c>
      <c r="D2594" s="1148" t="s">
        <v>254</v>
      </c>
      <c r="E2594" s="311">
        <v>3</v>
      </c>
      <c r="F2594" s="311" t="s">
        <v>555</v>
      </c>
      <c r="G2594" s="311">
        <f t="shared" si="295"/>
        <v>0</v>
      </c>
      <c r="H2594" s="1156">
        <f t="shared" ca="1" si="291"/>
        <v>0</v>
      </c>
      <c r="I2594" s="311">
        <f t="shared" si="292"/>
        <v>8</v>
      </c>
      <c r="J2594" s="1151"/>
      <c r="AL2594"/>
      <c r="AM2594"/>
      <c r="AN2594"/>
      <c r="AO2594"/>
      <c r="AP2594"/>
      <c r="AQ2594" s="333"/>
      <c r="AR2594"/>
      <c r="AS2594"/>
      <c r="AT2594"/>
      <c r="AU2594"/>
    </row>
    <row r="2595" spans="1:47" ht="12.75" customHeight="1" x14ac:dyDescent="0.35">
      <c r="A2595" s="311">
        <f>FrontPage!$N$2</f>
        <v>1</v>
      </c>
      <c r="B2595" s="311" t="str">
        <f t="shared" si="293"/>
        <v>RO4310</v>
      </c>
      <c r="C2595" s="311">
        <f t="shared" si="296"/>
        <v>202526</v>
      </c>
      <c r="D2595" s="1148" t="s">
        <v>254</v>
      </c>
      <c r="E2595" s="311">
        <v>3</v>
      </c>
      <c r="F2595" s="311" t="s">
        <v>557</v>
      </c>
      <c r="G2595" s="311">
        <f t="shared" si="295"/>
        <v>0</v>
      </c>
      <c r="H2595" s="1156">
        <f t="shared" ca="1" si="291"/>
        <v>0</v>
      </c>
      <c r="I2595" s="311">
        <f t="shared" si="292"/>
        <v>10</v>
      </c>
      <c r="J2595" s="1151"/>
      <c r="AL2595"/>
      <c r="AM2595"/>
      <c r="AN2595"/>
      <c r="AO2595"/>
      <c r="AP2595"/>
      <c r="AQ2595" s="333"/>
      <c r="AR2595"/>
      <c r="AS2595"/>
      <c r="AT2595"/>
      <c r="AU2595"/>
    </row>
    <row r="2596" spans="1:47" ht="12.75" customHeight="1" x14ac:dyDescent="0.35">
      <c r="A2596" s="311">
        <f>FrontPage!$N$2</f>
        <v>1</v>
      </c>
      <c r="B2596" s="311" t="str">
        <f t="shared" si="293"/>
        <v>RO4311</v>
      </c>
      <c r="C2596" s="311">
        <f t="shared" si="296"/>
        <v>202526</v>
      </c>
      <c r="D2596" s="1148" t="s">
        <v>254</v>
      </c>
      <c r="E2596" s="311">
        <v>3</v>
      </c>
      <c r="F2596" s="311" t="s">
        <v>558</v>
      </c>
      <c r="G2596" s="311">
        <f t="shared" si="295"/>
        <v>0</v>
      </c>
      <c r="H2596" s="1156">
        <f t="shared" ca="1" si="291"/>
        <v>0</v>
      </c>
      <c r="I2596" s="311">
        <f t="shared" si="292"/>
        <v>11</v>
      </c>
      <c r="J2596" s="1151"/>
      <c r="AL2596"/>
      <c r="AM2596"/>
      <c r="AN2596"/>
      <c r="AO2596"/>
      <c r="AP2596"/>
      <c r="AQ2596" s="333"/>
      <c r="AR2596"/>
      <c r="AS2596"/>
      <c r="AT2596"/>
      <c r="AU2596"/>
    </row>
    <row r="2597" spans="1:47" ht="12.75" customHeight="1" x14ac:dyDescent="0.35">
      <c r="A2597" s="311">
        <f>FrontPage!$N$2</f>
        <v>1</v>
      </c>
      <c r="B2597" s="311" t="str">
        <f t="shared" si="293"/>
        <v>RO441</v>
      </c>
      <c r="C2597" s="311">
        <f t="shared" si="296"/>
        <v>202526</v>
      </c>
      <c r="D2597" s="1148" t="s">
        <v>254</v>
      </c>
      <c r="E2597" s="311">
        <v>4</v>
      </c>
      <c r="F2597" s="311" t="s">
        <v>545</v>
      </c>
      <c r="G2597" s="311">
        <f t="shared" si="295"/>
        <v>0</v>
      </c>
      <c r="H2597" s="1156">
        <f t="shared" ca="1" si="291"/>
        <v>0</v>
      </c>
      <c r="I2597" s="311">
        <f t="shared" si="292"/>
        <v>1</v>
      </c>
      <c r="J2597" s="1151"/>
      <c r="AL2597"/>
      <c r="AM2597"/>
      <c r="AN2597"/>
      <c r="AO2597"/>
      <c r="AP2597"/>
      <c r="AQ2597" s="333"/>
      <c r="AR2597"/>
      <c r="AS2597"/>
      <c r="AT2597"/>
      <c r="AU2597"/>
    </row>
    <row r="2598" spans="1:47" ht="12.75" customHeight="1" x14ac:dyDescent="0.35">
      <c r="A2598" s="311">
        <f>FrontPage!$N$2</f>
        <v>1</v>
      </c>
      <c r="B2598" s="311" t="str">
        <f t="shared" si="293"/>
        <v>RO442</v>
      </c>
      <c r="C2598" s="311">
        <f t="shared" si="296"/>
        <v>202526</v>
      </c>
      <c r="D2598" s="1148" t="s">
        <v>254</v>
      </c>
      <c r="E2598" s="311">
        <v>4</v>
      </c>
      <c r="F2598" s="311" t="s">
        <v>546</v>
      </c>
      <c r="G2598" s="311">
        <f t="shared" si="295"/>
        <v>0</v>
      </c>
      <c r="H2598" s="1156">
        <f t="shared" ca="1" si="291"/>
        <v>0</v>
      </c>
      <c r="I2598" s="311">
        <f t="shared" si="292"/>
        <v>2</v>
      </c>
      <c r="J2598" s="1151"/>
      <c r="AL2598"/>
      <c r="AM2598"/>
      <c r="AN2598"/>
      <c r="AO2598"/>
      <c r="AP2598"/>
      <c r="AQ2598" s="333"/>
      <c r="AR2598"/>
      <c r="AS2598"/>
      <c r="AT2598"/>
      <c r="AU2598"/>
    </row>
    <row r="2599" spans="1:47" ht="12.75" customHeight="1" x14ac:dyDescent="0.35">
      <c r="A2599" s="311">
        <f>FrontPage!$N$2</f>
        <v>1</v>
      </c>
      <c r="B2599" s="311" t="str">
        <f t="shared" si="293"/>
        <v>RO443</v>
      </c>
      <c r="C2599" s="311">
        <f t="shared" si="296"/>
        <v>202526</v>
      </c>
      <c r="D2599" s="1148" t="s">
        <v>254</v>
      </c>
      <c r="E2599" s="311">
        <v>4</v>
      </c>
      <c r="F2599" s="311" t="s">
        <v>549</v>
      </c>
      <c r="G2599" s="311">
        <f t="shared" si="295"/>
        <v>0</v>
      </c>
      <c r="H2599" s="1156">
        <f t="shared" ca="1" si="291"/>
        <v>0</v>
      </c>
      <c r="I2599" s="311">
        <f t="shared" si="292"/>
        <v>3</v>
      </c>
      <c r="J2599" s="1151"/>
      <c r="AL2599"/>
      <c r="AM2599"/>
      <c r="AN2599"/>
      <c r="AO2599"/>
      <c r="AP2599"/>
      <c r="AQ2599" s="333"/>
      <c r="AR2599"/>
      <c r="AS2599"/>
      <c r="AT2599"/>
      <c r="AU2599"/>
    </row>
    <row r="2600" spans="1:47" ht="12.75" customHeight="1" x14ac:dyDescent="0.35">
      <c r="A2600" s="311">
        <f>FrontPage!$N$2</f>
        <v>1</v>
      </c>
      <c r="B2600" s="311" t="str">
        <f t="shared" si="293"/>
        <v>RO445</v>
      </c>
      <c r="C2600" s="311">
        <f t="shared" si="296"/>
        <v>202526</v>
      </c>
      <c r="D2600" s="1148" t="s">
        <v>254</v>
      </c>
      <c r="E2600" s="311">
        <v>4</v>
      </c>
      <c r="F2600" s="311" t="s">
        <v>551</v>
      </c>
      <c r="G2600" s="311">
        <f t="shared" si="295"/>
        <v>0</v>
      </c>
      <c r="H2600" s="1156">
        <f t="shared" ca="1" si="291"/>
        <v>0</v>
      </c>
      <c r="I2600" s="311">
        <f t="shared" si="292"/>
        <v>5</v>
      </c>
      <c r="J2600" s="1151"/>
      <c r="AL2600"/>
      <c r="AM2600"/>
      <c r="AN2600"/>
      <c r="AO2600"/>
      <c r="AP2600"/>
      <c r="AQ2600" s="333"/>
      <c r="AR2600"/>
      <c r="AS2600"/>
      <c r="AT2600"/>
      <c r="AU2600"/>
    </row>
    <row r="2601" spans="1:47" ht="12.75" customHeight="1" x14ac:dyDescent="0.35">
      <c r="A2601" s="311">
        <f>FrontPage!$N$2</f>
        <v>1</v>
      </c>
      <c r="B2601" s="311" t="str">
        <f t="shared" si="293"/>
        <v>RO446.1</v>
      </c>
      <c r="C2601" s="311">
        <f t="shared" si="296"/>
        <v>202526</v>
      </c>
      <c r="D2601" s="1148" t="s">
        <v>254</v>
      </c>
      <c r="E2601" s="311">
        <v>4</v>
      </c>
      <c r="F2601" s="311" t="s">
        <v>552</v>
      </c>
      <c r="G2601" s="311">
        <f t="shared" si="295"/>
        <v>0</v>
      </c>
      <c r="H2601" s="1156">
        <f t="shared" ca="1" si="291"/>
        <v>0</v>
      </c>
      <c r="I2601" s="311">
        <f t="shared" si="292"/>
        <v>6.1</v>
      </c>
      <c r="J2601" s="1151"/>
      <c r="AL2601"/>
      <c r="AM2601"/>
      <c r="AN2601"/>
      <c r="AO2601"/>
      <c r="AP2601"/>
      <c r="AQ2601" s="333"/>
      <c r="AR2601"/>
      <c r="AS2601"/>
      <c r="AT2601"/>
      <c r="AU2601"/>
    </row>
    <row r="2602" spans="1:47" ht="12.75" customHeight="1" x14ac:dyDescent="0.35">
      <c r="A2602" s="311">
        <f>FrontPage!$N$2</f>
        <v>1</v>
      </c>
      <c r="B2602" s="311" t="str">
        <f t="shared" si="293"/>
        <v>RO446.2</v>
      </c>
      <c r="C2602" s="311">
        <f t="shared" si="296"/>
        <v>202526</v>
      </c>
      <c r="D2602" s="1148" t="s">
        <v>254</v>
      </c>
      <c r="E2602" s="311">
        <v>4</v>
      </c>
      <c r="F2602" s="311" t="s">
        <v>553</v>
      </c>
      <c r="G2602" s="311">
        <f t="shared" si="295"/>
        <v>0</v>
      </c>
      <c r="H2602" s="1156">
        <f t="shared" ca="1" si="291"/>
        <v>0</v>
      </c>
      <c r="I2602" s="311">
        <f t="shared" si="292"/>
        <v>6.2</v>
      </c>
      <c r="J2602" s="1151"/>
      <c r="AL2602"/>
      <c r="AM2602"/>
      <c r="AN2602"/>
      <c r="AO2602"/>
      <c r="AP2602"/>
      <c r="AQ2602" s="333"/>
      <c r="AR2602"/>
      <c r="AS2602"/>
      <c r="AT2602"/>
      <c r="AU2602"/>
    </row>
    <row r="2603" spans="1:47" ht="12.75" customHeight="1" x14ac:dyDescent="0.35">
      <c r="A2603" s="311">
        <f>FrontPage!$N$2</f>
        <v>1</v>
      </c>
      <c r="B2603" s="311" t="str">
        <f t="shared" si="293"/>
        <v>RO447</v>
      </c>
      <c r="C2603" s="311">
        <f t="shared" si="296"/>
        <v>202526</v>
      </c>
      <c r="D2603" s="1148" t="s">
        <v>254</v>
      </c>
      <c r="E2603" s="311">
        <v>4</v>
      </c>
      <c r="F2603" s="311" t="s">
        <v>554</v>
      </c>
      <c r="G2603" s="311">
        <f t="shared" si="295"/>
        <v>0</v>
      </c>
      <c r="H2603" s="1156">
        <f t="shared" ca="1" si="291"/>
        <v>0</v>
      </c>
      <c r="I2603" s="311">
        <f t="shared" si="292"/>
        <v>7</v>
      </c>
      <c r="J2603" s="1151"/>
      <c r="AL2603"/>
      <c r="AM2603"/>
      <c r="AN2603"/>
      <c r="AO2603"/>
      <c r="AP2603"/>
      <c r="AQ2603" s="333"/>
      <c r="AR2603"/>
      <c r="AS2603"/>
      <c r="AT2603"/>
      <c r="AU2603"/>
    </row>
    <row r="2604" spans="1:47" ht="12.75" customHeight="1" x14ac:dyDescent="0.35">
      <c r="A2604" s="311">
        <f>FrontPage!$N$2</f>
        <v>1</v>
      </c>
      <c r="B2604" s="311" t="str">
        <f t="shared" si="293"/>
        <v>RO448</v>
      </c>
      <c r="C2604" s="311">
        <f t="shared" si="296"/>
        <v>202526</v>
      </c>
      <c r="D2604" s="1148" t="s">
        <v>254</v>
      </c>
      <c r="E2604" s="311">
        <v>4</v>
      </c>
      <c r="F2604" s="311" t="s">
        <v>555</v>
      </c>
      <c r="G2604" s="311">
        <f t="shared" si="295"/>
        <v>0</v>
      </c>
      <c r="H2604" s="1156">
        <f t="shared" ca="1" si="291"/>
        <v>0</v>
      </c>
      <c r="I2604" s="311">
        <f t="shared" si="292"/>
        <v>8</v>
      </c>
      <c r="J2604" s="1151"/>
      <c r="AL2604"/>
      <c r="AM2604"/>
      <c r="AN2604"/>
      <c r="AO2604"/>
      <c r="AP2604"/>
      <c r="AQ2604" s="333"/>
      <c r="AR2604"/>
      <c r="AS2604"/>
      <c r="AT2604"/>
      <c r="AU2604"/>
    </row>
    <row r="2605" spans="1:47" ht="12.75" customHeight="1" x14ac:dyDescent="0.35">
      <c r="A2605" s="311">
        <f>FrontPage!$N$2</f>
        <v>1</v>
      </c>
      <c r="B2605" s="311" t="str">
        <f t="shared" si="293"/>
        <v>RO4410</v>
      </c>
      <c r="C2605" s="311">
        <f t="shared" si="296"/>
        <v>202526</v>
      </c>
      <c r="D2605" s="1148" t="s">
        <v>254</v>
      </c>
      <c r="E2605" s="311">
        <v>4</v>
      </c>
      <c r="F2605" s="311" t="s">
        <v>557</v>
      </c>
      <c r="G2605" s="311">
        <f t="shared" si="295"/>
        <v>0</v>
      </c>
      <c r="H2605" s="1156">
        <f t="shared" ref="H2605:H2668" ca="1" si="297">IF(UANumber = 0,0,IF(VLOOKUP(E2605,INDIRECT("_"&amp;D2605),MATCH(F2605,INDIRECT("_"&amp;D2605&amp;$I$2),0),FALSE)="",0,VLOOKUP(E2605,INDIRECT("_"&amp;D2605),MATCH(F2605,INDIRECT("_"&amp;D2605&amp;$I$2),0),FALSE)))</f>
        <v>0</v>
      </c>
      <c r="I2605" s="311">
        <f t="shared" si="292"/>
        <v>10</v>
      </c>
      <c r="J2605" s="1151"/>
      <c r="AL2605"/>
      <c r="AM2605"/>
      <c r="AN2605"/>
      <c r="AO2605"/>
      <c r="AP2605"/>
      <c r="AQ2605" s="333"/>
      <c r="AR2605"/>
      <c r="AS2605"/>
      <c r="AT2605"/>
      <c r="AU2605"/>
    </row>
    <row r="2606" spans="1:47" ht="12.75" customHeight="1" x14ac:dyDescent="0.35">
      <c r="A2606" s="311">
        <f>FrontPage!$N$2</f>
        <v>1</v>
      </c>
      <c r="B2606" s="311" t="str">
        <f t="shared" si="293"/>
        <v>RO4411</v>
      </c>
      <c r="C2606" s="311">
        <f t="shared" si="296"/>
        <v>202526</v>
      </c>
      <c r="D2606" s="1148" t="s">
        <v>254</v>
      </c>
      <c r="E2606" s="311">
        <v>4</v>
      </c>
      <c r="F2606" s="311" t="s">
        <v>558</v>
      </c>
      <c r="G2606" s="311">
        <f t="shared" si="295"/>
        <v>0</v>
      </c>
      <c r="H2606" s="1156">
        <f t="shared" ca="1" si="297"/>
        <v>0</v>
      </c>
      <c r="I2606" s="311">
        <f t="shared" si="292"/>
        <v>11</v>
      </c>
      <c r="J2606" s="1151"/>
      <c r="AL2606"/>
      <c r="AM2606"/>
      <c r="AN2606"/>
      <c r="AO2606"/>
      <c r="AP2606"/>
      <c r="AQ2606" s="333"/>
      <c r="AR2606"/>
      <c r="AS2606"/>
      <c r="AT2606"/>
      <c r="AU2606"/>
    </row>
    <row r="2607" spans="1:47" ht="12.75" customHeight="1" x14ac:dyDescent="0.35">
      <c r="A2607" s="311">
        <f>FrontPage!$N$2</f>
        <v>1</v>
      </c>
      <c r="B2607" s="311" t="str">
        <f t="shared" si="293"/>
        <v>RO451</v>
      </c>
      <c r="C2607" s="311">
        <f t="shared" si="296"/>
        <v>202526</v>
      </c>
      <c r="D2607" s="1148" t="s">
        <v>254</v>
      </c>
      <c r="E2607" s="311">
        <v>5</v>
      </c>
      <c r="F2607" s="311" t="s">
        <v>545</v>
      </c>
      <c r="G2607" s="311">
        <f t="shared" si="295"/>
        <v>0</v>
      </c>
      <c r="H2607" s="1156">
        <f t="shared" ca="1" si="297"/>
        <v>0</v>
      </c>
      <c r="I2607" s="311">
        <f t="shared" si="292"/>
        <v>1</v>
      </c>
      <c r="J2607" s="1151"/>
      <c r="AL2607"/>
      <c r="AM2607"/>
      <c r="AN2607"/>
      <c r="AO2607"/>
      <c r="AP2607"/>
      <c r="AQ2607" s="333"/>
      <c r="AR2607"/>
      <c r="AS2607"/>
      <c r="AT2607"/>
      <c r="AU2607"/>
    </row>
    <row r="2608" spans="1:47" ht="12.75" customHeight="1" x14ac:dyDescent="0.35">
      <c r="A2608" s="311">
        <f>FrontPage!$N$2</f>
        <v>1</v>
      </c>
      <c r="B2608" s="311" t="str">
        <f t="shared" si="293"/>
        <v>RO452</v>
      </c>
      <c r="C2608" s="311">
        <f t="shared" si="296"/>
        <v>202526</v>
      </c>
      <c r="D2608" s="1148" t="s">
        <v>254</v>
      </c>
      <c r="E2608" s="311">
        <v>5</v>
      </c>
      <c r="F2608" s="311" t="s">
        <v>546</v>
      </c>
      <c r="G2608" s="311">
        <f t="shared" si="295"/>
        <v>0</v>
      </c>
      <c r="H2608" s="1156">
        <f t="shared" ca="1" si="297"/>
        <v>0</v>
      </c>
      <c r="I2608" s="311">
        <f t="shared" si="292"/>
        <v>2</v>
      </c>
      <c r="J2608" s="1151"/>
      <c r="AL2608"/>
      <c r="AM2608"/>
      <c r="AN2608"/>
      <c r="AO2608"/>
      <c r="AP2608"/>
      <c r="AQ2608" s="333"/>
      <c r="AR2608"/>
      <c r="AS2608"/>
      <c r="AT2608"/>
      <c r="AU2608"/>
    </row>
    <row r="2609" spans="1:47" ht="12.75" customHeight="1" x14ac:dyDescent="0.35">
      <c r="A2609" s="311">
        <f>FrontPage!$N$2</f>
        <v>1</v>
      </c>
      <c r="B2609" s="311" t="str">
        <f t="shared" si="293"/>
        <v>RO453</v>
      </c>
      <c r="C2609" s="311">
        <f t="shared" si="296"/>
        <v>202526</v>
      </c>
      <c r="D2609" s="1148" t="s">
        <v>254</v>
      </c>
      <c r="E2609" s="311">
        <v>5</v>
      </c>
      <c r="F2609" s="311" t="s">
        <v>549</v>
      </c>
      <c r="G2609" s="311">
        <f t="shared" si="295"/>
        <v>0</v>
      </c>
      <c r="H2609" s="1156">
        <f t="shared" ca="1" si="297"/>
        <v>0</v>
      </c>
      <c r="I2609" s="311">
        <f t="shared" si="292"/>
        <v>3</v>
      </c>
      <c r="J2609" s="1151"/>
      <c r="AL2609"/>
      <c r="AM2609"/>
      <c r="AN2609"/>
      <c r="AO2609"/>
      <c r="AP2609"/>
      <c r="AQ2609" s="333"/>
      <c r="AR2609"/>
      <c r="AS2609"/>
      <c r="AT2609"/>
      <c r="AU2609"/>
    </row>
    <row r="2610" spans="1:47" ht="12.75" customHeight="1" x14ac:dyDescent="0.35">
      <c r="A2610" s="311">
        <f>FrontPage!$N$2</f>
        <v>1</v>
      </c>
      <c r="B2610" s="311" t="str">
        <f t="shared" si="293"/>
        <v>RO455</v>
      </c>
      <c r="C2610" s="311">
        <f t="shared" si="296"/>
        <v>202526</v>
      </c>
      <c r="D2610" s="1148" t="s">
        <v>254</v>
      </c>
      <c r="E2610" s="311">
        <v>5</v>
      </c>
      <c r="F2610" s="311" t="s">
        <v>551</v>
      </c>
      <c r="G2610" s="311">
        <f t="shared" si="295"/>
        <v>0</v>
      </c>
      <c r="H2610" s="1156">
        <f t="shared" ca="1" si="297"/>
        <v>0</v>
      </c>
      <c r="I2610" s="311">
        <f t="shared" si="292"/>
        <v>5</v>
      </c>
      <c r="J2610" s="1151"/>
      <c r="AL2610"/>
      <c r="AM2610"/>
      <c r="AN2610"/>
      <c r="AO2610"/>
      <c r="AP2610"/>
      <c r="AQ2610" s="333"/>
      <c r="AR2610"/>
      <c r="AS2610"/>
      <c r="AT2610"/>
      <c r="AU2610"/>
    </row>
    <row r="2611" spans="1:47" ht="12.75" customHeight="1" x14ac:dyDescent="0.35">
      <c r="A2611" s="311">
        <f>FrontPage!$N$2</f>
        <v>1</v>
      </c>
      <c r="B2611" s="311" t="str">
        <f t="shared" si="293"/>
        <v>RO456.1</v>
      </c>
      <c r="C2611" s="311">
        <f t="shared" si="296"/>
        <v>202526</v>
      </c>
      <c r="D2611" s="1148" t="s">
        <v>254</v>
      </c>
      <c r="E2611" s="311">
        <v>5</v>
      </c>
      <c r="F2611" s="311" t="s">
        <v>552</v>
      </c>
      <c r="G2611" s="311">
        <f t="shared" si="295"/>
        <v>0</v>
      </c>
      <c r="H2611" s="1156">
        <f t="shared" ca="1" si="297"/>
        <v>0</v>
      </c>
      <c r="I2611" s="311">
        <f t="shared" si="292"/>
        <v>6.1</v>
      </c>
      <c r="J2611" s="1151"/>
      <c r="AL2611"/>
      <c r="AM2611"/>
      <c r="AN2611"/>
      <c r="AO2611"/>
      <c r="AP2611"/>
      <c r="AQ2611" s="333"/>
      <c r="AR2611"/>
      <c r="AS2611"/>
      <c r="AT2611"/>
      <c r="AU2611"/>
    </row>
    <row r="2612" spans="1:47" ht="12.75" customHeight="1" x14ac:dyDescent="0.35">
      <c r="A2612" s="311">
        <f>FrontPage!$N$2</f>
        <v>1</v>
      </c>
      <c r="B2612" s="311" t="str">
        <f t="shared" si="293"/>
        <v>RO456.2</v>
      </c>
      <c r="C2612" s="311">
        <f t="shared" si="296"/>
        <v>202526</v>
      </c>
      <c r="D2612" s="1148" t="s">
        <v>254</v>
      </c>
      <c r="E2612" s="311">
        <v>5</v>
      </c>
      <c r="F2612" s="311" t="s">
        <v>553</v>
      </c>
      <c r="G2612" s="311">
        <f t="shared" si="295"/>
        <v>0</v>
      </c>
      <c r="H2612" s="1156">
        <f t="shared" ca="1" si="297"/>
        <v>0</v>
      </c>
      <c r="I2612" s="311">
        <f t="shared" si="292"/>
        <v>6.2</v>
      </c>
      <c r="J2612" s="1151"/>
      <c r="AL2612"/>
      <c r="AM2612"/>
      <c r="AN2612"/>
      <c r="AO2612"/>
      <c r="AP2612"/>
      <c r="AQ2612" s="333"/>
      <c r="AR2612"/>
      <c r="AS2612"/>
      <c r="AT2612"/>
      <c r="AU2612"/>
    </row>
    <row r="2613" spans="1:47" ht="12.75" customHeight="1" x14ac:dyDescent="0.35">
      <c r="A2613" s="311">
        <f>FrontPage!$N$2</f>
        <v>1</v>
      </c>
      <c r="B2613" s="311" t="str">
        <f t="shared" si="293"/>
        <v>RO457</v>
      </c>
      <c r="C2613" s="311">
        <f t="shared" si="296"/>
        <v>202526</v>
      </c>
      <c r="D2613" s="1148" t="s">
        <v>254</v>
      </c>
      <c r="E2613" s="311">
        <v>5</v>
      </c>
      <c r="F2613" s="311" t="s">
        <v>554</v>
      </c>
      <c r="G2613" s="311">
        <f t="shared" si="295"/>
        <v>0</v>
      </c>
      <c r="H2613" s="1156">
        <f t="shared" ca="1" si="297"/>
        <v>0</v>
      </c>
      <c r="I2613" s="311">
        <f t="shared" si="292"/>
        <v>7</v>
      </c>
      <c r="J2613" s="1151"/>
      <c r="AL2613"/>
      <c r="AM2613"/>
      <c r="AN2613"/>
      <c r="AO2613"/>
      <c r="AP2613"/>
      <c r="AQ2613" s="333"/>
      <c r="AR2613"/>
      <c r="AS2613"/>
      <c r="AT2613"/>
      <c r="AU2613"/>
    </row>
    <row r="2614" spans="1:47" ht="12.75" customHeight="1" x14ac:dyDescent="0.35">
      <c r="A2614" s="311">
        <f>FrontPage!$N$2</f>
        <v>1</v>
      </c>
      <c r="B2614" s="311" t="str">
        <f t="shared" si="293"/>
        <v>RO458</v>
      </c>
      <c r="C2614" s="311">
        <f t="shared" si="296"/>
        <v>202526</v>
      </c>
      <c r="D2614" s="1148" t="s">
        <v>254</v>
      </c>
      <c r="E2614" s="311">
        <v>5</v>
      </c>
      <c r="F2614" s="311" t="s">
        <v>555</v>
      </c>
      <c r="G2614" s="311">
        <f t="shared" si="295"/>
        <v>0</v>
      </c>
      <c r="H2614" s="1156">
        <f t="shared" ca="1" si="297"/>
        <v>0</v>
      </c>
      <c r="I2614" s="311">
        <f t="shared" ref="I2614:I2667" si="298">VLOOKUP(F2614,CIndex,2,FALSE)</f>
        <v>8</v>
      </c>
      <c r="J2614" s="1151"/>
      <c r="AL2614"/>
      <c r="AM2614"/>
      <c r="AN2614"/>
      <c r="AO2614"/>
      <c r="AP2614"/>
      <c r="AQ2614" s="333"/>
      <c r="AR2614"/>
      <c r="AS2614"/>
      <c r="AT2614"/>
      <c r="AU2614"/>
    </row>
    <row r="2615" spans="1:47" ht="12.75" customHeight="1" x14ac:dyDescent="0.35">
      <c r="A2615" s="311">
        <f>FrontPage!$N$2</f>
        <v>1</v>
      </c>
      <c r="B2615" s="311" t="str">
        <f t="shared" si="293"/>
        <v>RO4510</v>
      </c>
      <c r="C2615" s="311">
        <f t="shared" si="296"/>
        <v>202526</v>
      </c>
      <c r="D2615" s="1148" t="s">
        <v>254</v>
      </c>
      <c r="E2615" s="311">
        <v>5</v>
      </c>
      <c r="F2615" s="311" t="s">
        <v>557</v>
      </c>
      <c r="G2615" s="311">
        <f t="shared" si="295"/>
        <v>0</v>
      </c>
      <c r="H2615" s="1156">
        <f t="shared" ca="1" si="297"/>
        <v>0</v>
      </c>
      <c r="I2615" s="311">
        <f t="shared" si="298"/>
        <v>10</v>
      </c>
      <c r="J2615" s="1151"/>
      <c r="AL2615"/>
      <c r="AM2615"/>
      <c r="AN2615"/>
      <c r="AO2615"/>
      <c r="AP2615"/>
      <c r="AQ2615" s="333"/>
      <c r="AR2615"/>
      <c r="AS2615"/>
      <c r="AT2615"/>
      <c r="AU2615"/>
    </row>
    <row r="2616" spans="1:47" ht="12.75" customHeight="1" x14ac:dyDescent="0.35">
      <c r="A2616" s="311">
        <f>FrontPage!$N$2</f>
        <v>1</v>
      </c>
      <c r="B2616" s="311" t="str">
        <f t="shared" si="293"/>
        <v>RO4511</v>
      </c>
      <c r="C2616" s="311">
        <f t="shared" si="296"/>
        <v>202526</v>
      </c>
      <c r="D2616" s="1148" t="s">
        <v>254</v>
      </c>
      <c r="E2616" s="311">
        <v>5</v>
      </c>
      <c r="F2616" s="311" t="s">
        <v>558</v>
      </c>
      <c r="G2616" s="311">
        <f t="shared" si="295"/>
        <v>0</v>
      </c>
      <c r="H2616" s="1156">
        <f t="shared" ca="1" si="297"/>
        <v>0</v>
      </c>
      <c r="I2616" s="311">
        <f t="shared" si="298"/>
        <v>11</v>
      </c>
      <c r="J2616" s="1151"/>
      <c r="AL2616"/>
      <c r="AM2616"/>
      <c r="AN2616"/>
      <c r="AO2616"/>
      <c r="AP2616"/>
      <c r="AQ2616" s="333"/>
      <c r="AR2616"/>
      <c r="AS2616"/>
      <c r="AT2616"/>
      <c r="AU2616"/>
    </row>
    <row r="2617" spans="1:47" ht="12.75" customHeight="1" x14ac:dyDescent="0.35">
      <c r="A2617" s="311">
        <f>FrontPage!$N$2</f>
        <v>1</v>
      </c>
      <c r="B2617" s="311" t="str">
        <f t="shared" si="293"/>
        <v>RO461</v>
      </c>
      <c r="C2617" s="311">
        <f t="shared" si="296"/>
        <v>202526</v>
      </c>
      <c r="D2617" s="1148" t="s">
        <v>254</v>
      </c>
      <c r="E2617" s="311">
        <v>6</v>
      </c>
      <c r="F2617" s="311" t="s">
        <v>545</v>
      </c>
      <c r="G2617" s="311">
        <f t="shared" si="295"/>
        <v>0</v>
      </c>
      <c r="H2617" s="1156">
        <f t="shared" ca="1" si="297"/>
        <v>0</v>
      </c>
      <c r="I2617" s="311">
        <f t="shared" si="298"/>
        <v>1</v>
      </c>
      <c r="J2617" s="1151"/>
      <c r="AL2617"/>
      <c r="AM2617"/>
      <c r="AN2617"/>
      <c r="AO2617"/>
      <c r="AP2617"/>
      <c r="AQ2617" s="333"/>
      <c r="AR2617"/>
      <c r="AS2617"/>
      <c r="AT2617"/>
      <c r="AU2617"/>
    </row>
    <row r="2618" spans="1:47" ht="12.75" customHeight="1" x14ac:dyDescent="0.35">
      <c r="A2618" s="311">
        <f>FrontPage!$N$2</f>
        <v>1</v>
      </c>
      <c r="B2618" s="311" t="str">
        <f t="shared" si="293"/>
        <v>RO462</v>
      </c>
      <c r="C2618" s="311">
        <f t="shared" si="296"/>
        <v>202526</v>
      </c>
      <c r="D2618" s="1148" t="s">
        <v>254</v>
      </c>
      <c r="E2618" s="311">
        <v>6</v>
      </c>
      <c r="F2618" s="311" t="s">
        <v>546</v>
      </c>
      <c r="G2618" s="311">
        <f t="shared" si="295"/>
        <v>0</v>
      </c>
      <c r="H2618" s="1156">
        <f t="shared" ca="1" si="297"/>
        <v>0</v>
      </c>
      <c r="I2618" s="311">
        <f t="shared" si="298"/>
        <v>2</v>
      </c>
      <c r="J2618" s="1151"/>
      <c r="AL2618"/>
      <c r="AM2618"/>
      <c r="AN2618"/>
      <c r="AO2618"/>
      <c r="AP2618"/>
      <c r="AQ2618" s="333"/>
      <c r="AR2618"/>
      <c r="AS2618"/>
      <c r="AT2618"/>
      <c r="AU2618"/>
    </row>
    <row r="2619" spans="1:47" ht="12.75" customHeight="1" x14ac:dyDescent="0.35">
      <c r="A2619" s="311">
        <f>FrontPage!$N$2</f>
        <v>1</v>
      </c>
      <c r="B2619" s="311" t="str">
        <f t="shared" si="293"/>
        <v>RO463</v>
      </c>
      <c r="C2619" s="311">
        <f t="shared" si="296"/>
        <v>202526</v>
      </c>
      <c r="D2619" s="1148" t="s">
        <v>254</v>
      </c>
      <c r="E2619" s="311">
        <v>6</v>
      </c>
      <c r="F2619" s="311" t="s">
        <v>549</v>
      </c>
      <c r="G2619" s="311">
        <f t="shared" si="295"/>
        <v>0</v>
      </c>
      <c r="H2619" s="1156">
        <f t="shared" ca="1" si="297"/>
        <v>0</v>
      </c>
      <c r="I2619" s="311">
        <f t="shared" si="298"/>
        <v>3</v>
      </c>
      <c r="J2619" s="1151"/>
      <c r="AL2619"/>
      <c r="AM2619"/>
      <c r="AN2619"/>
      <c r="AO2619"/>
      <c r="AP2619"/>
      <c r="AQ2619" s="333"/>
      <c r="AR2619"/>
      <c r="AS2619"/>
      <c r="AT2619"/>
      <c r="AU2619"/>
    </row>
    <row r="2620" spans="1:47" ht="12.75" customHeight="1" x14ac:dyDescent="0.35">
      <c r="A2620" s="311">
        <f>FrontPage!$N$2</f>
        <v>1</v>
      </c>
      <c r="B2620" s="311" t="str">
        <f t="shared" si="293"/>
        <v>RO465</v>
      </c>
      <c r="C2620" s="311">
        <f t="shared" si="296"/>
        <v>202526</v>
      </c>
      <c r="D2620" s="1148" t="s">
        <v>254</v>
      </c>
      <c r="E2620" s="311">
        <v>6</v>
      </c>
      <c r="F2620" s="311" t="s">
        <v>551</v>
      </c>
      <c r="G2620" s="311">
        <f t="shared" si="295"/>
        <v>0</v>
      </c>
      <c r="H2620" s="1156">
        <f t="shared" ca="1" si="297"/>
        <v>0</v>
      </c>
      <c r="I2620" s="311">
        <f t="shared" si="298"/>
        <v>5</v>
      </c>
      <c r="J2620" s="1151"/>
      <c r="AL2620"/>
      <c r="AM2620"/>
      <c r="AN2620"/>
      <c r="AO2620"/>
      <c r="AP2620"/>
      <c r="AQ2620" s="333"/>
      <c r="AR2620"/>
      <c r="AS2620"/>
      <c r="AT2620"/>
      <c r="AU2620"/>
    </row>
    <row r="2621" spans="1:47" ht="12.75" customHeight="1" x14ac:dyDescent="0.35">
      <c r="A2621" s="311">
        <f>FrontPage!$N$2</f>
        <v>1</v>
      </c>
      <c r="B2621" s="311" t="str">
        <f t="shared" si="293"/>
        <v>RO466.1</v>
      </c>
      <c r="C2621" s="311">
        <f t="shared" si="296"/>
        <v>202526</v>
      </c>
      <c r="D2621" s="1148" t="s">
        <v>254</v>
      </c>
      <c r="E2621" s="311">
        <v>6</v>
      </c>
      <c r="F2621" s="311" t="s">
        <v>552</v>
      </c>
      <c r="G2621" s="311">
        <f t="shared" si="295"/>
        <v>0</v>
      </c>
      <c r="H2621" s="1156">
        <f t="shared" ca="1" si="297"/>
        <v>0</v>
      </c>
      <c r="I2621" s="311">
        <f t="shared" si="298"/>
        <v>6.1</v>
      </c>
      <c r="J2621" s="1151"/>
      <c r="AL2621"/>
      <c r="AM2621"/>
      <c r="AN2621"/>
      <c r="AO2621"/>
      <c r="AP2621"/>
      <c r="AQ2621" s="333"/>
      <c r="AR2621"/>
      <c r="AS2621"/>
      <c r="AT2621"/>
      <c r="AU2621"/>
    </row>
    <row r="2622" spans="1:47" ht="12.75" customHeight="1" x14ac:dyDescent="0.35">
      <c r="A2622" s="311">
        <f>FrontPage!$N$2</f>
        <v>1</v>
      </c>
      <c r="B2622" s="311" t="str">
        <f t="shared" ref="B2622:B2675" si="299">D2622&amp;E2622&amp;I2622</f>
        <v>RO466.2</v>
      </c>
      <c r="C2622" s="311">
        <f t="shared" si="296"/>
        <v>202526</v>
      </c>
      <c r="D2622" s="1148" t="s">
        <v>254</v>
      </c>
      <c r="E2622" s="311">
        <v>6</v>
      </c>
      <c r="F2622" s="311" t="s">
        <v>553</v>
      </c>
      <c r="G2622" s="311">
        <f t="shared" si="295"/>
        <v>0</v>
      </c>
      <c r="H2622" s="1156">
        <f t="shared" ca="1" si="297"/>
        <v>0</v>
      </c>
      <c r="I2622" s="311">
        <f t="shared" si="298"/>
        <v>6.2</v>
      </c>
      <c r="J2622" s="1151"/>
      <c r="AL2622"/>
      <c r="AM2622"/>
      <c r="AN2622"/>
      <c r="AO2622"/>
      <c r="AP2622"/>
      <c r="AQ2622" s="333"/>
      <c r="AR2622"/>
      <c r="AS2622"/>
      <c r="AT2622"/>
      <c r="AU2622"/>
    </row>
    <row r="2623" spans="1:47" ht="12.75" customHeight="1" x14ac:dyDescent="0.35">
      <c r="A2623" s="311">
        <f>FrontPage!$N$2</f>
        <v>1</v>
      </c>
      <c r="B2623" s="311" t="str">
        <f t="shared" si="299"/>
        <v>RO467</v>
      </c>
      <c r="C2623" s="311">
        <f t="shared" si="296"/>
        <v>202526</v>
      </c>
      <c r="D2623" s="1148" t="s">
        <v>254</v>
      </c>
      <c r="E2623" s="311">
        <v>6</v>
      </c>
      <c r="F2623" s="311" t="s">
        <v>554</v>
      </c>
      <c r="G2623" s="311">
        <f t="shared" si="295"/>
        <v>0</v>
      </c>
      <c r="H2623" s="1156">
        <f t="shared" ca="1" si="297"/>
        <v>0</v>
      </c>
      <c r="I2623" s="311">
        <f t="shared" si="298"/>
        <v>7</v>
      </c>
      <c r="J2623" s="1151"/>
      <c r="AL2623"/>
      <c r="AM2623"/>
      <c r="AN2623"/>
      <c r="AO2623"/>
      <c r="AP2623"/>
      <c r="AQ2623" s="333"/>
      <c r="AR2623"/>
      <c r="AS2623"/>
      <c r="AT2623"/>
      <c r="AU2623"/>
    </row>
    <row r="2624" spans="1:47" ht="12.75" customHeight="1" x14ac:dyDescent="0.35">
      <c r="A2624" s="311">
        <f>FrontPage!$N$2</f>
        <v>1</v>
      </c>
      <c r="B2624" s="311" t="str">
        <f t="shared" si="299"/>
        <v>RO468</v>
      </c>
      <c r="C2624" s="311">
        <f t="shared" si="296"/>
        <v>202526</v>
      </c>
      <c r="D2624" s="1148" t="s">
        <v>254</v>
      </c>
      <c r="E2624" s="311">
        <v>6</v>
      </c>
      <c r="F2624" s="311" t="s">
        <v>555</v>
      </c>
      <c r="G2624" s="311">
        <f t="shared" si="295"/>
        <v>0</v>
      </c>
      <c r="H2624" s="1156">
        <f t="shared" ca="1" si="297"/>
        <v>0</v>
      </c>
      <c r="I2624" s="311">
        <f t="shared" si="298"/>
        <v>8</v>
      </c>
      <c r="J2624" s="1151"/>
      <c r="AL2624"/>
      <c r="AM2624"/>
      <c r="AN2624"/>
      <c r="AO2624"/>
      <c r="AP2624"/>
      <c r="AQ2624" s="333"/>
      <c r="AR2624"/>
      <c r="AS2624"/>
      <c r="AT2624"/>
      <c r="AU2624"/>
    </row>
    <row r="2625" spans="1:47" ht="12.75" customHeight="1" x14ac:dyDescent="0.35">
      <c r="A2625" s="311">
        <f>FrontPage!$N$2</f>
        <v>1</v>
      </c>
      <c r="B2625" s="311" t="str">
        <f t="shared" si="299"/>
        <v>RO4610</v>
      </c>
      <c r="C2625" s="311">
        <f t="shared" si="296"/>
        <v>202526</v>
      </c>
      <c r="D2625" s="1148" t="s">
        <v>254</v>
      </c>
      <c r="E2625" s="311">
        <v>6</v>
      </c>
      <c r="F2625" s="311" t="s">
        <v>557</v>
      </c>
      <c r="G2625" s="311">
        <f t="shared" si="295"/>
        <v>0</v>
      </c>
      <c r="H2625" s="1156">
        <f t="shared" ca="1" si="297"/>
        <v>0</v>
      </c>
      <c r="I2625" s="311">
        <f t="shared" si="298"/>
        <v>10</v>
      </c>
      <c r="J2625" s="1151"/>
      <c r="AL2625"/>
      <c r="AM2625"/>
      <c r="AN2625"/>
      <c r="AO2625"/>
      <c r="AP2625"/>
      <c r="AQ2625" s="333"/>
      <c r="AR2625"/>
      <c r="AS2625"/>
      <c r="AT2625"/>
      <c r="AU2625"/>
    </row>
    <row r="2626" spans="1:47" ht="12.75" customHeight="1" x14ac:dyDescent="0.35">
      <c r="A2626" s="311">
        <f>FrontPage!$N$2</f>
        <v>1</v>
      </c>
      <c r="B2626" s="311" t="str">
        <f t="shared" si="299"/>
        <v>RO4611</v>
      </c>
      <c r="C2626" s="311">
        <f t="shared" si="296"/>
        <v>202526</v>
      </c>
      <c r="D2626" s="1148" t="s">
        <v>254</v>
      </c>
      <c r="E2626" s="311">
        <v>6</v>
      </c>
      <c r="F2626" s="311" t="s">
        <v>558</v>
      </c>
      <c r="G2626" s="311">
        <f t="shared" si="295"/>
        <v>0</v>
      </c>
      <c r="H2626" s="1156">
        <f t="shared" ca="1" si="297"/>
        <v>0</v>
      </c>
      <c r="I2626" s="311">
        <f t="shared" si="298"/>
        <v>11</v>
      </c>
      <c r="J2626" s="1151"/>
      <c r="AL2626"/>
      <c r="AM2626"/>
      <c r="AN2626"/>
      <c r="AO2626"/>
      <c r="AP2626"/>
      <c r="AQ2626" s="333"/>
      <c r="AR2626"/>
      <c r="AS2626"/>
      <c r="AT2626"/>
      <c r="AU2626"/>
    </row>
    <row r="2627" spans="1:47" ht="12.75" customHeight="1" x14ac:dyDescent="0.35">
      <c r="A2627" s="311">
        <f>FrontPage!$N$2</f>
        <v>1</v>
      </c>
      <c r="B2627" s="311" t="str">
        <f t="shared" si="299"/>
        <v>RO471</v>
      </c>
      <c r="C2627" s="311">
        <f t="shared" si="296"/>
        <v>202526</v>
      </c>
      <c r="D2627" s="1148" t="s">
        <v>254</v>
      </c>
      <c r="E2627" s="311">
        <v>7</v>
      </c>
      <c r="F2627" s="311" t="s">
        <v>545</v>
      </c>
      <c r="G2627" s="311">
        <f t="shared" si="295"/>
        <v>0</v>
      </c>
      <c r="H2627" s="1156">
        <f t="shared" ca="1" si="297"/>
        <v>0</v>
      </c>
      <c r="I2627" s="311">
        <f t="shared" si="298"/>
        <v>1</v>
      </c>
      <c r="J2627" s="1151"/>
      <c r="AL2627"/>
      <c r="AM2627"/>
      <c r="AN2627"/>
      <c r="AO2627"/>
      <c r="AP2627"/>
      <c r="AQ2627" s="333"/>
      <c r="AR2627"/>
      <c r="AS2627"/>
      <c r="AT2627"/>
      <c r="AU2627"/>
    </row>
    <row r="2628" spans="1:47" ht="12.75" customHeight="1" x14ac:dyDescent="0.35">
      <c r="A2628" s="311">
        <f>FrontPage!$N$2</f>
        <v>1</v>
      </c>
      <c r="B2628" s="311" t="str">
        <f t="shared" si="299"/>
        <v>RO472</v>
      </c>
      <c r="C2628" s="311">
        <f t="shared" si="296"/>
        <v>202526</v>
      </c>
      <c r="D2628" s="1148" t="s">
        <v>254</v>
      </c>
      <c r="E2628" s="311">
        <v>7</v>
      </c>
      <c r="F2628" s="311" t="s">
        <v>546</v>
      </c>
      <c r="G2628" s="311">
        <f t="shared" si="295"/>
        <v>0</v>
      </c>
      <c r="H2628" s="1156">
        <f t="shared" ca="1" si="297"/>
        <v>0</v>
      </c>
      <c r="I2628" s="311">
        <f t="shared" si="298"/>
        <v>2</v>
      </c>
      <c r="J2628" s="1151"/>
      <c r="AL2628"/>
      <c r="AM2628"/>
      <c r="AN2628"/>
      <c r="AO2628"/>
      <c r="AP2628"/>
      <c r="AQ2628" s="333"/>
      <c r="AR2628"/>
      <c r="AS2628"/>
      <c r="AT2628"/>
      <c r="AU2628"/>
    </row>
    <row r="2629" spans="1:47" ht="12.75" customHeight="1" x14ac:dyDescent="0.35">
      <c r="A2629" s="311">
        <f>FrontPage!$N$2</f>
        <v>1</v>
      </c>
      <c r="B2629" s="311" t="str">
        <f t="shared" si="299"/>
        <v>RO473</v>
      </c>
      <c r="C2629" s="311">
        <f t="shared" si="296"/>
        <v>202526</v>
      </c>
      <c r="D2629" s="1148" t="s">
        <v>254</v>
      </c>
      <c r="E2629" s="311">
        <v>7</v>
      </c>
      <c r="F2629" s="311" t="s">
        <v>549</v>
      </c>
      <c r="G2629" s="311">
        <f t="shared" si="295"/>
        <v>0</v>
      </c>
      <c r="H2629" s="1156">
        <f t="shared" ca="1" si="297"/>
        <v>0</v>
      </c>
      <c r="I2629" s="311">
        <f t="shared" si="298"/>
        <v>3</v>
      </c>
      <c r="J2629" s="1151"/>
      <c r="AL2629"/>
      <c r="AM2629"/>
      <c r="AN2629"/>
      <c r="AO2629"/>
      <c r="AP2629"/>
      <c r="AQ2629" s="333"/>
      <c r="AR2629"/>
      <c r="AS2629"/>
      <c r="AT2629"/>
      <c r="AU2629"/>
    </row>
    <row r="2630" spans="1:47" ht="12.75" customHeight="1" x14ac:dyDescent="0.35">
      <c r="A2630" s="311">
        <f>FrontPage!$N$2</f>
        <v>1</v>
      </c>
      <c r="B2630" s="311" t="str">
        <f t="shared" si="299"/>
        <v>RO475</v>
      </c>
      <c r="C2630" s="311">
        <f t="shared" si="296"/>
        <v>202526</v>
      </c>
      <c r="D2630" s="1148" t="s">
        <v>254</v>
      </c>
      <c r="E2630" s="311">
        <v>7</v>
      </c>
      <c r="F2630" s="311" t="s">
        <v>551</v>
      </c>
      <c r="G2630" s="311">
        <f t="shared" si="295"/>
        <v>0</v>
      </c>
      <c r="H2630" s="1156">
        <f t="shared" ca="1" si="297"/>
        <v>0</v>
      </c>
      <c r="I2630" s="311">
        <f t="shared" si="298"/>
        <v>5</v>
      </c>
      <c r="J2630" s="1151"/>
      <c r="AL2630"/>
      <c r="AM2630"/>
      <c r="AN2630"/>
      <c r="AO2630"/>
      <c r="AP2630"/>
      <c r="AQ2630" s="333"/>
      <c r="AR2630"/>
      <c r="AS2630"/>
      <c r="AT2630"/>
      <c r="AU2630"/>
    </row>
    <row r="2631" spans="1:47" ht="12.75" customHeight="1" x14ac:dyDescent="0.35">
      <c r="A2631" s="311">
        <f>FrontPage!$N$2</f>
        <v>1</v>
      </c>
      <c r="B2631" s="311" t="str">
        <f t="shared" si="299"/>
        <v>RO476.1</v>
      </c>
      <c r="C2631" s="311">
        <f t="shared" si="296"/>
        <v>202526</v>
      </c>
      <c r="D2631" s="1148" t="s">
        <v>254</v>
      </c>
      <c r="E2631" s="311">
        <v>7</v>
      </c>
      <c r="F2631" s="311" t="s">
        <v>552</v>
      </c>
      <c r="G2631" s="311">
        <f t="shared" si="295"/>
        <v>0</v>
      </c>
      <c r="H2631" s="1156">
        <f t="shared" ca="1" si="297"/>
        <v>0</v>
      </c>
      <c r="I2631" s="311">
        <f t="shared" si="298"/>
        <v>6.1</v>
      </c>
      <c r="J2631" s="1151"/>
      <c r="AL2631"/>
      <c r="AM2631"/>
      <c r="AN2631"/>
      <c r="AO2631"/>
      <c r="AP2631"/>
      <c r="AQ2631" s="333"/>
      <c r="AR2631"/>
      <c r="AS2631"/>
      <c r="AT2631"/>
      <c r="AU2631"/>
    </row>
    <row r="2632" spans="1:47" ht="12.75" customHeight="1" x14ac:dyDescent="0.35">
      <c r="A2632" s="311">
        <f>FrontPage!$N$2</f>
        <v>1</v>
      </c>
      <c r="B2632" s="311" t="str">
        <f t="shared" si="299"/>
        <v>RO476.2</v>
      </c>
      <c r="C2632" s="311">
        <f t="shared" si="296"/>
        <v>202526</v>
      </c>
      <c r="D2632" s="1148" t="s">
        <v>254</v>
      </c>
      <c r="E2632" s="311">
        <v>7</v>
      </c>
      <c r="F2632" s="311" t="s">
        <v>553</v>
      </c>
      <c r="G2632" s="311">
        <f t="shared" si="295"/>
        <v>0</v>
      </c>
      <c r="H2632" s="1156">
        <f t="shared" ca="1" si="297"/>
        <v>0</v>
      </c>
      <c r="I2632" s="311">
        <f t="shared" si="298"/>
        <v>6.2</v>
      </c>
      <c r="J2632" s="1151"/>
      <c r="AL2632"/>
      <c r="AM2632"/>
      <c r="AN2632"/>
      <c r="AO2632"/>
      <c r="AP2632"/>
      <c r="AQ2632" s="333"/>
      <c r="AR2632"/>
      <c r="AS2632"/>
      <c r="AT2632"/>
      <c r="AU2632"/>
    </row>
    <row r="2633" spans="1:47" ht="12.75" customHeight="1" x14ac:dyDescent="0.35">
      <c r="A2633" s="311">
        <f>FrontPage!$N$2</f>
        <v>1</v>
      </c>
      <c r="B2633" s="311" t="str">
        <f t="shared" si="299"/>
        <v>RO477</v>
      </c>
      <c r="C2633" s="311">
        <f t="shared" si="296"/>
        <v>202526</v>
      </c>
      <c r="D2633" s="1148" t="s">
        <v>254</v>
      </c>
      <c r="E2633" s="311">
        <v>7</v>
      </c>
      <c r="F2633" s="311" t="s">
        <v>554</v>
      </c>
      <c r="G2633" s="311">
        <f t="shared" si="295"/>
        <v>0</v>
      </c>
      <c r="H2633" s="1156">
        <f t="shared" ca="1" si="297"/>
        <v>0</v>
      </c>
      <c r="I2633" s="311">
        <f t="shared" si="298"/>
        <v>7</v>
      </c>
      <c r="J2633" s="1151"/>
      <c r="AL2633"/>
      <c r="AM2633"/>
      <c r="AN2633"/>
      <c r="AO2633"/>
      <c r="AP2633"/>
      <c r="AQ2633" s="333"/>
      <c r="AR2633"/>
      <c r="AS2633"/>
      <c r="AT2633"/>
      <c r="AU2633"/>
    </row>
    <row r="2634" spans="1:47" ht="12.75" customHeight="1" x14ac:dyDescent="0.35">
      <c r="A2634" s="311">
        <f>FrontPage!$N$2</f>
        <v>1</v>
      </c>
      <c r="B2634" s="311" t="str">
        <f t="shared" si="299"/>
        <v>RO478</v>
      </c>
      <c r="C2634" s="311">
        <f t="shared" si="296"/>
        <v>202526</v>
      </c>
      <c r="D2634" s="1148" t="s">
        <v>254</v>
      </c>
      <c r="E2634" s="311">
        <v>7</v>
      </c>
      <c r="F2634" s="311" t="s">
        <v>555</v>
      </c>
      <c r="G2634" s="311">
        <f t="shared" si="295"/>
        <v>0</v>
      </c>
      <c r="H2634" s="1156">
        <f t="shared" ca="1" si="297"/>
        <v>0</v>
      </c>
      <c r="I2634" s="311">
        <f t="shared" si="298"/>
        <v>8</v>
      </c>
      <c r="J2634" s="1151"/>
      <c r="AL2634"/>
      <c r="AM2634"/>
      <c r="AN2634"/>
      <c r="AO2634"/>
      <c r="AP2634"/>
      <c r="AQ2634" s="333"/>
      <c r="AR2634"/>
      <c r="AS2634"/>
      <c r="AT2634"/>
      <c r="AU2634"/>
    </row>
    <row r="2635" spans="1:47" ht="12.75" customHeight="1" x14ac:dyDescent="0.35">
      <c r="A2635" s="311">
        <f>FrontPage!$N$2</f>
        <v>1</v>
      </c>
      <c r="B2635" s="311" t="str">
        <f t="shared" si="299"/>
        <v>RO4710</v>
      </c>
      <c r="C2635" s="311">
        <f t="shared" si="296"/>
        <v>202526</v>
      </c>
      <c r="D2635" s="1148" t="s">
        <v>254</v>
      </c>
      <c r="E2635" s="311">
        <v>7</v>
      </c>
      <c r="F2635" s="311" t="s">
        <v>557</v>
      </c>
      <c r="G2635" s="311">
        <f t="shared" si="295"/>
        <v>0</v>
      </c>
      <c r="H2635" s="1156">
        <f t="shared" ca="1" si="297"/>
        <v>0</v>
      </c>
      <c r="I2635" s="311">
        <f t="shared" si="298"/>
        <v>10</v>
      </c>
      <c r="J2635" s="1151"/>
      <c r="AL2635"/>
      <c r="AM2635"/>
      <c r="AN2635"/>
      <c r="AO2635"/>
      <c r="AP2635"/>
      <c r="AQ2635" s="333"/>
      <c r="AR2635"/>
      <c r="AS2635"/>
      <c r="AT2635"/>
      <c r="AU2635"/>
    </row>
    <row r="2636" spans="1:47" ht="12.75" customHeight="1" x14ac:dyDescent="0.35">
      <c r="A2636" s="311">
        <f>FrontPage!$N$2</f>
        <v>1</v>
      </c>
      <c r="B2636" s="311" t="str">
        <f t="shared" si="299"/>
        <v>RO4711</v>
      </c>
      <c r="C2636" s="311">
        <f t="shared" si="296"/>
        <v>202526</v>
      </c>
      <c r="D2636" s="1148" t="s">
        <v>254</v>
      </c>
      <c r="E2636" s="311">
        <v>7</v>
      </c>
      <c r="F2636" s="311" t="s">
        <v>558</v>
      </c>
      <c r="G2636" s="311">
        <f t="shared" si="295"/>
        <v>0</v>
      </c>
      <c r="H2636" s="1156">
        <f t="shared" ca="1" si="297"/>
        <v>0</v>
      </c>
      <c r="I2636" s="311">
        <f t="shared" si="298"/>
        <v>11</v>
      </c>
      <c r="J2636" s="1151"/>
      <c r="AL2636"/>
      <c r="AM2636"/>
      <c r="AN2636"/>
      <c r="AO2636"/>
      <c r="AP2636"/>
      <c r="AQ2636" s="333"/>
      <c r="AR2636"/>
      <c r="AS2636"/>
      <c r="AT2636"/>
      <c r="AU2636"/>
    </row>
    <row r="2637" spans="1:47" ht="12.75" customHeight="1" x14ac:dyDescent="0.35">
      <c r="A2637" s="311">
        <f>FrontPage!$N$2</f>
        <v>1</v>
      </c>
      <c r="B2637" s="311" t="str">
        <f t="shared" si="299"/>
        <v>RO4101</v>
      </c>
      <c r="C2637" s="311">
        <f t="shared" si="296"/>
        <v>202526</v>
      </c>
      <c r="D2637" s="1148" t="s">
        <v>254</v>
      </c>
      <c r="E2637" s="311">
        <v>10</v>
      </c>
      <c r="F2637" s="311" t="s">
        <v>545</v>
      </c>
      <c r="G2637" s="311">
        <f t="shared" si="295"/>
        <v>0</v>
      </c>
      <c r="H2637" s="1156">
        <f t="shared" ca="1" si="297"/>
        <v>0</v>
      </c>
      <c r="I2637" s="311">
        <f t="shared" si="298"/>
        <v>1</v>
      </c>
      <c r="J2637" s="1151"/>
      <c r="AL2637"/>
      <c r="AM2637"/>
      <c r="AN2637"/>
      <c r="AO2637"/>
      <c r="AP2637"/>
      <c r="AQ2637" s="333"/>
      <c r="AR2637"/>
      <c r="AS2637"/>
      <c r="AT2637"/>
      <c r="AU2637"/>
    </row>
    <row r="2638" spans="1:47" ht="12.75" customHeight="1" x14ac:dyDescent="0.35">
      <c r="A2638" s="311">
        <f>FrontPage!$N$2</f>
        <v>1</v>
      </c>
      <c r="B2638" s="311" t="str">
        <f t="shared" si="299"/>
        <v>RO4102</v>
      </c>
      <c r="C2638" s="311">
        <f t="shared" si="296"/>
        <v>202526</v>
      </c>
      <c r="D2638" s="1148" t="s">
        <v>254</v>
      </c>
      <c r="E2638" s="311">
        <v>10</v>
      </c>
      <c r="F2638" s="311" t="s">
        <v>546</v>
      </c>
      <c r="G2638" s="311">
        <f t="shared" si="295"/>
        <v>0</v>
      </c>
      <c r="H2638" s="1156">
        <f t="shared" ca="1" si="297"/>
        <v>0</v>
      </c>
      <c r="I2638" s="311">
        <f t="shared" si="298"/>
        <v>2</v>
      </c>
      <c r="J2638" s="1151"/>
      <c r="AL2638"/>
      <c r="AM2638"/>
      <c r="AN2638"/>
      <c r="AO2638"/>
      <c r="AP2638"/>
      <c r="AQ2638" s="333"/>
      <c r="AR2638"/>
      <c r="AS2638"/>
      <c r="AT2638"/>
      <c r="AU2638"/>
    </row>
    <row r="2639" spans="1:47" ht="12.75" customHeight="1" x14ac:dyDescent="0.35">
      <c r="A2639" s="311">
        <f>FrontPage!$N$2</f>
        <v>1</v>
      </c>
      <c r="B2639" s="311" t="str">
        <f t="shared" si="299"/>
        <v>RO4103</v>
      </c>
      <c r="C2639" s="311">
        <f t="shared" si="296"/>
        <v>202526</v>
      </c>
      <c r="D2639" s="1148" t="s">
        <v>254</v>
      </c>
      <c r="E2639" s="311">
        <v>10</v>
      </c>
      <c r="F2639" s="311" t="s">
        <v>549</v>
      </c>
      <c r="G2639" s="311">
        <f t="shared" si="295"/>
        <v>0</v>
      </c>
      <c r="H2639" s="1156">
        <f t="shared" ca="1" si="297"/>
        <v>0</v>
      </c>
      <c r="I2639" s="311">
        <f t="shared" si="298"/>
        <v>3</v>
      </c>
      <c r="J2639" s="1151"/>
      <c r="AL2639"/>
      <c r="AM2639"/>
      <c r="AN2639"/>
      <c r="AO2639"/>
      <c r="AP2639"/>
      <c r="AQ2639" s="333"/>
      <c r="AR2639"/>
      <c r="AS2639"/>
      <c r="AT2639"/>
      <c r="AU2639"/>
    </row>
    <row r="2640" spans="1:47" ht="12.75" customHeight="1" x14ac:dyDescent="0.35">
      <c r="A2640" s="311">
        <f>FrontPage!$N$2</f>
        <v>1</v>
      </c>
      <c r="B2640" s="311" t="str">
        <f t="shared" si="299"/>
        <v>RO4105</v>
      </c>
      <c r="C2640" s="311">
        <f t="shared" si="296"/>
        <v>202526</v>
      </c>
      <c r="D2640" s="1148" t="s">
        <v>254</v>
      </c>
      <c r="E2640" s="311">
        <v>10</v>
      </c>
      <c r="F2640" s="311" t="s">
        <v>551</v>
      </c>
      <c r="G2640" s="311">
        <f t="shared" si="295"/>
        <v>0</v>
      </c>
      <c r="H2640" s="1156">
        <f t="shared" ca="1" si="297"/>
        <v>0</v>
      </c>
      <c r="I2640" s="311">
        <f t="shared" si="298"/>
        <v>5</v>
      </c>
      <c r="J2640" s="1151"/>
      <c r="AL2640"/>
      <c r="AM2640"/>
      <c r="AN2640"/>
      <c r="AO2640"/>
      <c r="AP2640"/>
      <c r="AQ2640" s="333"/>
      <c r="AR2640"/>
      <c r="AS2640"/>
      <c r="AT2640"/>
      <c r="AU2640"/>
    </row>
    <row r="2641" spans="1:47" ht="12.75" customHeight="1" x14ac:dyDescent="0.35">
      <c r="A2641" s="311">
        <f>FrontPage!$N$2</f>
        <v>1</v>
      </c>
      <c r="B2641" s="311" t="str">
        <f t="shared" si="299"/>
        <v>RO4106.1</v>
      </c>
      <c r="C2641" s="311">
        <f t="shared" si="296"/>
        <v>202526</v>
      </c>
      <c r="D2641" s="1148" t="s">
        <v>254</v>
      </c>
      <c r="E2641" s="311">
        <v>10</v>
      </c>
      <c r="F2641" s="311" t="s">
        <v>552</v>
      </c>
      <c r="G2641" s="311">
        <f t="shared" si="295"/>
        <v>0</v>
      </c>
      <c r="H2641" s="1156">
        <f t="shared" ca="1" si="297"/>
        <v>0</v>
      </c>
      <c r="I2641" s="311">
        <f t="shared" si="298"/>
        <v>6.1</v>
      </c>
      <c r="J2641" s="1151"/>
      <c r="AL2641"/>
      <c r="AM2641"/>
      <c r="AN2641"/>
      <c r="AO2641"/>
      <c r="AP2641"/>
      <c r="AQ2641" s="333"/>
      <c r="AR2641"/>
      <c r="AS2641"/>
      <c r="AT2641"/>
      <c r="AU2641"/>
    </row>
    <row r="2642" spans="1:47" ht="12.75" customHeight="1" x14ac:dyDescent="0.35">
      <c r="A2642" s="311">
        <f>FrontPage!$N$2</f>
        <v>1</v>
      </c>
      <c r="B2642" s="311" t="str">
        <f t="shared" si="299"/>
        <v>RO4106.2</v>
      </c>
      <c r="C2642" s="311">
        <f t="shared" si="296"/>
        <v>202526</v>
      </c>
      <c r="D2642" s="1148" t="s">
        <v>254</v>
      </c>
      <c r="E2642" s="311">
        <v>10</v>
      </c>
      <c r="F2642" s="311" t="s">
        <v>553</v>
      </c>
      <c r="G2642" s="311">
        <f t="shared" si="295"/>
        <v>0</v>
      </c>
      <c r="H2642" s="1156">
        <f t="shared" ca="1" si="297"/>
        <v>0</v>
      </c>
      <c r="I2642" s="311">
        <f t="shared" si="298"/>
        <v>6.2</v>
      </c>
      <c r="J2642" s="1151"/>
      <c r="AL2642"/>
      <c r="AM2642"/>
      <c r="AN2642"/>
      <c r="AO2642"/>
      <c r="AP2642"/>
      <c r="AQ2642" s="333"/>
      <c r="AR2642"/>
      <c r="AS2642"/>
      <c r="AT2642"/>
      <c r="AU2642"/>
    </row>
    <row r="2643" spans="1:47" ht="12.75" customHeight="1" x14ac:dyDescent="0.35">
      <c r="A2643" s="311">
        <f>FrontPage!$N$2</f>
        <v>1</v>
      </c>
      <c r="B2643" s="311" t="str">
        <f t="shared" si="299"/>
        <v>RO4107</v>
      </c>
      <c r="C2643" s="311">
        <f t="shared" si="296"/>
        <v>202526</v>
      </c>
      <c r="D2643" s="1148" t="s">
        <v>254</v>
      </c>
      <c r="E2643" s="311">
        <v>10</v>
      </c>
      <c r="F2643" s="311" t="s">
        <v>554</v>
      </c>
      <c r="G2643" s="311">
        <f t="shared" si="295"/>
        <v>0</v>
      </c>
      <c r="H2643" s="1156">
        <f t="shared" ca="1" si="297"/>
        <v>0</v>
      </c>
      <c r="I2643" s="311">
        <f t="shared" si="298"/>
        <v>7</v>
      </c>
      <c r="J2643" s="1151"/>
      <c r="AL2643"/>
      <c r="AM2643"/>
      <c r="AN2643"/>
      <c r="AO2643"/>
      <c r="AP2643"/>
      <c r="AQ2643" s="333"/>
      <c r="AR2643"/>
      <c r="AS2643"/>
      <c r="AT2643"/>
      <c r="AU2643"/>
    </row>
    <row r="2644" spans="1:47" ht="12.75" customHeight="1" x14ac:dyDescent="0.35">
      <c r="A2644" s="311">
        <f>FrontPage!$N$2</f>
        <v>1</v>
      </c>
      <c r="B2644" s="311" t="str">
        <f t="shared" si="299"/>
        <v>RO4108</v>
      </c>
      <c r="C2644" s="311">
        <f t="shared" si="296"/>
        <v>202526</v>
      </c>
      <c r="D2644" s="1148" t="s">
        <v>254</v>
      </c>
      <c r="E2644" s="311">
        <v>10</v>
      </c>
      <c r="F2644" s="311" t="s">
        <v>555</v>
      </c>
      <c r="G2644" s="311">
        <f t="shared" si="295"/>
        <v>0</v>
      </c>
      <c r="H2644" s="1156">
        <f t="shared" ca="1" si="297"/>
        <v>0</v>
      </c>
      <c r="I2644" s="311">
        <f t="shared" si="298"/>
        <v>8</v>
      </c>
      <c r="J2644" s="1151"/>
      <c r="AL2644"/>
      <c r="AM2644"/>
      <c r="AN2644"/>
      <c r="AO2644"/>
      <c r="AP2644"/>
      <c r="AQ2644" s="333"/>
      <c r="AR2644"/>
      <c r="AS2644"/>
      <c r="AT2644"/>
      <c r="AU2644"/>
    </row>
    <row r="2645" spans="1:47" ht="12.75" customHeight="1" x14ac:dyDescent="0.35">
      <c r="A2645" s="311">
        <f>FrontPage!$N$2</f>
        <v>1</v>
      </c>
      <c r="B2645" s="311" t="str">
        <f t="shared" si="299"/>
        <v>RO41010</v>
      </c>
      <c r="C2645" s="311">
        <f t="shared" si="296"/>
        <v>202526</v>
      </c>
      <c r="D2645" s="1148" t="s">
        <v>254</v>
      </c>
      <c r="E2645" s="311">
        <v>10</v>
      </c>
      <c r="F2645" s="311" t="s">
        <v>557</v>
      </c>
      <c r="G2645" s="311">
        <f t="shared" si="295"/>
        <v>0</v>
      </c>
      <c r="H2645" s="1156">
        <f t="shared" ca="1" si="297"/>
        <v>0</v>
      </c>
      <c r="I2645" s="311">
        <f t="shared" si="298"/>
        <v>10</v>
      </c>
      <c r="J2645" s="1151"/>
      <c r="AL2645"/>
      <c r="AM2645"/>
      <c r="AN2645"/>
      <c r="AO2645"/>
      <c r="AP2645"/>
      <c r="AQ2645" s="333"/>
      <c r="AR2645"/>
      <c r="AS2645"/>
      <c r="AT2645"/>
      <c r="AU2645"/>
    </row>
    <row r="2646" spans="1:47" ht="12.75" customHeight="1" x14ac:dyDescent="0.35">
      <c r="A2646" s="311">
        <f>FrontPage!$N$2</f>
        <v>1</v>
      </c>
      <c r="B2646" s="311" t="str">
        <f t="shared" si="299"/>
        <v>RO41011</v>
      </c>
      <c r="C2646" s="311">
        <f t="shared" si="296"/>
        <v>202526</v>
      </c>
      <c r="D2646" s="1148" t="s">
        <v>254</v>
      </c>
      <c r="E2646" s="311">
        <v>10</v>
      </c>
      <c r="F2646" s="311" t="s">
        <v>558</v>
      </c>
      <c r="G2646" s="311">
        <f t="shared" si="295"/>
        <v>0</v>
      </c>
      <c r="H2646" s="1156">
        <f t="shared" ca="1" si="297"/>
        <v>0</v>
      </c>
      <c r="I2646" s="311">
        <f t="shared" si="298"/>
        <v>11</v>
      </c>
      <c r="J2646" s="1151"/>
      <c r="AL2646"/>
      <c r="AM2646"/>
      <c r="AN2646"/>
      <c r="AO2646"/>
      <c r="AP2646"/>
      <c r="AQ2646" s="333"/>
      <c r="AR2646"/>
      <c r="AS2646"/>
      <c r="AT2646"/>
      <c r="AU2646"/>
    </row>
    <row r="2647" spans="1:47" ht="12.75" customHeight="1" x14ac:dyDescent="0.35">
      <c r="A2647" s="311">
        <f>FrontPage!$N$2</f>
        <v>1</v>
      </c>
      <c r="B2647" s="311" t="str">
        <f t="shared" si="299"/>
        <v>RO4111</v>
      </c>
      <c r="C2647" s="311">
        <f t="shared" si="296"/>
        <v>202526</v>
      </c>
      <c r="D2647" s="1148" t="s">
        <v>254</v>
      </c>
      <c r="E2647" s="311">
        <v>11</v>
      </c>
      <c r="F2647" s="311" t="s">
        <v>545</v>
      </c>
      <c r="G2647" s="311">
        <f t="shared" si="295"/>
        <v>0</v>
      </c>
      <c r="H2647" s="1156">
        <f t="shared" ca="1" si="297"/>
        <v>0</v>
      </c>
      <c r="I2647" s="311">
        <f t="shared" si="298"/>
        <v>1</v>
      </c>
      <c r="J2647" s="1151"/>
      <c r="AL2647"/>
      <c r="AM2647"/>
      <c r="AN2647"/>
      <c r="AO2647"/>
      <c r="AP2647"/>
      <c r="AQ2647" s="333"/>
      <c r="AR2647"/>
      <c r="AS2647"/>
      <c r="AT2647"/>
      <c r="AU2647"/>
    </row>
    <row r="2648" spans="1:47" ht="12.75" customHeight="1" x14ac:dyDescent="0.35">
      <c r="A2648" s="311">
        <f>FrontPage!$N$2</f>
        <v>1</v>
      </c>
      <c r="B2648" s="311" t="str">
        <f t="shared" si="299"/>
        <v>RO4112</v>
      </c>
      <c r="C2648" s="311">
        <f t="shared" si="296"/>
        <v>202526</v>
      </c>
      <c r="D2648" s="1148" t="s">
        <v>254</v>
      </c>
      <c r="E2648" s="311">
        <v>11</v>
      </c>
      <c r="F2648" s="311" t="s">
        <v>546</v>
      </c>
      <c r="G2648" s="311">
        <f t="shared" si="295"/>
        <v>0</v>
      </c>
      <c r="H2648" s="1156">
        <f t="shared" ca="1" si="297"/>
        <v>0</v>
      </c>
      <c r="I2648" s="311">
        <f t="shared" si="298"/>
        <v>2</v>
      </c>
      <c r="J2648" s="1151"/>
      <c r="AL2648"/>
      <c r="AM2648"/>
      <c r="AN2648"/>
      <c r="AO2648"/>
      <c r="AP2648"/>
      <c r="AQ2648" s="333"/>
      <c r="AR2648"/>
      <c r="AS2648"/>
      <c r="AT2648"/>
      <c r="AU2648"/>
    </row>
    <row r="2649" spans="1:47" ht="12.75" customHeight="1" x14ac:dyDescent="0.35">
      <c r="A2649" s="311">
        <f>FrontPage!$N$2</f>
        <v>1</v>
      </c>
      <c r="B2649" s="311" t="str">
        <f t="shared" si="299"/>
        <v>RO4113</v>
      </c>
      <c r="C2649" s="311">
        <f t="shared" si="296"/>
        <v>202526</v>
      </c>
      <c r="D2649" s="1148" t="s">
        <v>254</v>
      </c>
      <c r="E2649" s="311">
        <v>11</v>
      </c>
      <c r="F2649" s="311" t="s">
        <v>549</v>
      </c>
      <c r="G2649" s="311">
        <f t="shared" ref="G2649:G2716" si="300">UANumber</f>
        <v>0</v>
      </c>
      <c r="H2649" s="1156">
        <f t="shared" ca="1" si="297"/>
        <v>0</v>
      </c>
      <c r="I2649" s="311">
        <f t="shared" si="298"/>
        <v>3</v>
      </c>
      <c r="J2649" s="1151"/>
      <c r="AL2649"/>
      <c r="AM2649"/>
      <c r="AN2649"/>
      <c r="AO2649"/>
      <c r="AP2649"/>
      <c r="AQ2649" s="333"/>
      <c r="AR2649"/>
      <c r="AS2649"/>
      <c r="AT2649"/>
      <c r="AU2649"/>
    </row>
    <row r="2650" spans="1:47" ht="12.75" customHeight="1" x14ac:dyDescent="0.35">
      <c r="A2650" s="311">
        <f>FrontPage!$N$2</f>
        <v>1</v>
      </c>
      <c r="B2650" s="311" t="str">
        <f t="shared" si="299"/>
        <v>RO4115</v>
      </c>
      <c r="C2650" s="311">
        <f t="shared" si="296"/>
        <v>202526</v>
      </c>
      <c r="D2650" s="1148" t="s">
        <v>254</v>
      </c>
      <c r="E2650" s="311">
        <v>11</v>
      </c>
      <c r="F2650" s="311" t="s">
        <v>551</v>
      </c>
      <c r="G2650" s="311">
        <f t="shared" si="300"/>
        <v>0</v>
      </c>
      <c r="H2650" s="1156">
        <f t="shared" ca="1" si="297"/>
        <v>0</v>
      </c>
      <c r="I2650" s="311">
        <f t="shared" si="298"/>
        <v>5</v>
      </c>
      <c r="J2650" s="1151"/>
      <c r="AL2650"/>
      <c r="AM2650"/>
      <c r="AN2650"/>
      <c r="AO2650"/>
      <c r="AP2650"/>
      <c r="AQ2650" s="333"/>
      <c r="AR2650"/>
      <c r="AS2650"/>
      <c r="AT2650"/>
      <c r="AU2650"/>
    </row>
    <row r="2651" spans="1:47" ht="12.75" customHeight="1" x14ac:dyDescent="0.35">
      <c r="A2651" s="311">
        <f>FrontPage!$N$2</f>
        <v>1</v>
      </c>
      <c r="B2651" s="311" t="str">
        <f t="shared" si="299"/>
        <v>RO4116.1</v>
      </c>
      <c r="C2651" s="311">
        <f t="shared" ref="C2651:C2714" si="301">year</f>
        <v>202526</v>
      </c>
      <c r="D2651" s="1148" t="s">
        <v>254</v>
      </c>
      <c r="E2651" s="311">
        <v>11</v>
      </c>
      <c r="F2651" s="311" t="s">
        <v>552</v>
      </c>
      <c r="G2651" s="311">
        <f t="shared" si="300"/>
        <v>0</v>
      </c>
      <c r="H2651" s="1156">
        <f t="shared" ca="1" si="297"/>
        <v>0</v>
      </c>
      <c r="I2651" s="311">
        <f t="shared" si="298"/>
        <v>6.1</v>
      </c>
      <c r="J2651" s="1151"/>
      <c r="AL2651"/>
      <c r="AM2651"/>
      <c r="AN2651"/>
      <c r="AO2651"/>
      <c r="AP2651"/>
      <c r="AQ2651" s="333"/>
      <c r="AR2651"/>
      <c r="AS2651"/>
      <c r="AT2651"/>
      <c r="AU2651"/>
    </row>
    <row r="2652" spans="1:47" ht="12.75" customHeight="1" x14ac:dyDescent="0.35">
      <c r="A2652" s="311">
        <f>FrontPage!$N$2</f>
        <v>1</v>
      </c>
      <c r="B2652" s="311" t="str">
        <f t="shared" si="299"/>
        <v>RO4116.2</v>
      </c>
      <c r="C2652" s="311">
        <f t="shared" si="301"/>
        <v>202526</v>
      </c>
      <c r="D2652" s="1148" t="s">
        <v>254</v>
      </c>
      <c r="E2652" s="311">
        <v>11</v>
      </c>
      <c r="F2652" s="311" t="s">
        <v>553</v>
      </c>
      <c r="G2652" s="311">
        <f t="shared" si="300"/>
        <v>0</v>
      </c>
      <c r="H2652" s="1156">
        <f t="shared" ca="1" si="297"/>
        <v>0</v>
      </c>
      <c r="I2652" s="311">
        <f t="shared" si="298"/>
        <v>6.2</v>
      </c>
      <c r="J2652" s="1151"/>
      <c r="AL2652"/>
      <c r="AM2652"/>
      <c r="AN2652"/>
      <c r="AO2652"/>
      <c r="AP2652"/>
      <c r="AQ2652" s="333"/>
      <c r="AR2652"/>
      <c r="AS2652"/>
      <c r="AT2652"/>
      <c r="AU2652"/>
    </row>
    <row r="2653" spans="1:47" ht="12.75" customHeight="1" x14ac:dyDescent="0.35">
      <c r="A2653" s="311">
        <f>FrontPage!$N$2</f>
        <v>1</v>
      </c>
      <c r="B2653" s="311" t="str">
        <f t="shared" si="299"/>
        <v>RO4117</v>
      </c>
      <c r="C2653" s="311">
        <f t="shared" si="301"/>
        <v>202526</v>
      </c>
      <c r="D2653" s="1148" t="s">
        <v>254</v>
      </c>
      <c r="E2653" s="311">
        <v>11</v>
      </c>
      <c r="F2653" s="311" t="s">
        <v>554</v>
      </c>
      <c r="G2653" s="311">
        <f t="shared" si="300"/>
        <v>0</v>
      </c>
      <c r="H2653" s="1156">
        <f t="shared" ca="1" si="297"/>
        <v>0</v>
      </c>
      <c r="I2653" s="311">
        <f t="shared" si="298"/>
        <v>7</v>
      </c>
      <c r="J2653" s="1151"/>
      <c r="AL2653"/>
      <c r="AM2653"/>
      <c r="AN2653"/>
      <c r="AO2653"/>
      <c r="AP2653"/>
      <c r="AQ2653" s="333"/>
      <c r="AR2653"/>
      <c r="AS2653"/>
      <c r="AT2653"/>
      <c r="AU2653"/>
    </row>
    <row r="2654" spans="1:47" ht="12.75" customHeight="1" x14ac:dyDescent="0.35">
      <c r="A2654" s="311">
        <f>FrontPage!$N$2</f>
        <v>1</v>
      </c>
      <c r="B2654" s="311" t="str">
        <f t="shared" si="299"/>
        <v>RO4118</v>
      </c>
      <c r="C2654" s="311">
        <f t="shared" si="301"/>
        <v>202526</v>
      </c>
      <c r="D2654" s="1148" t="s">
        <v>254</v>
      </c>
      <c r="E2654" s="311">
        <v>11</v>
      </c>
      <c r="F2654" s="311" t="s">
        <v>555</v>
      </c>
      <c r="G2654" s="311">
        <f t="shared" si="300"/>
        <v>0</v>
      </c>
      <c r="H2654" s="1156">
        <f t="shared" ca="1" si="297"/>
        <v>0</v>
      </c>
      <c r="I2654" s="311">
        <f t="shared" si="298"/>
        <v>8</v>
      </c>
      <c r="J2654" s="1151"/>
      <c r="AL2654"/>
      <c r="AM2654"/>
      <c r="AN2654"/>
      <c r="AO2654"/>
      <c r="AP2654"/>
      <c r="AQ2654" s="333"/>
      <c r="AR2654"/>
      <c r="AS2654"/>
      <c r="AT2654"/>
      <c r="AU2654"/>
    </row>
    <row r="2655" spans="1:47" ht="12.75" customHeight="1" x14ac:dyDescent="0.35">
      <c r="A2655" s="311">
        <f>FrontPage!$N$2</f>
        <v>1</v>
      </c>
      <c r="B2655" s="311" t="str">
        <f t="shared" si="299"/>
        <v>RO41110</v>
      </c>
      <c r="C2655" s="311">
        <f t="shared" si="301"/>
        <v>202526</v>
      </c>
      <c r="D2655" s="1148" t="s">
        <v>254</v>
      </c>
      <c r="E2655" s="311">
        <v>11</v>
      </c>
      <c r="F2655" s="311" t="s">
        <v>557</v>
      </c>
      <c r="G2655" s="311">
        <f t="shared" si="300"/>
        <v>0</v>
      </c>
      <c r="H2655" s="1156">
        <f t="shared" ca="1" si="297"/>
        <v>0</v>
      </c>
      <c r="I2655" s="311">
        <f t="shared" si="298"/>
        <v>10</v>
      </c>
      <c r="J2655" s="1151"/>
      <c r="AL2655"/>
      <c r="AM2655"/>
      <c r="AN2655"/>
      <c r="AO2655"/>
      <c r="AP2655"/>
      <c r="AQ2655" s="333"/>
      <c r="AR2655"/>
      <c r="AS2655"/>
      <c r="AT2655"/>
      <c r="AU2655"/>
    </row>
    <row r="2656" spans="1:47" ht="12.75" customHeight="1" x14ac:dyDescent="0.35">
      <c r="A2656" s="311">
        <f>FrontPage!$N$2</f>
        <v>1</v>
      </c>
      <c r="B2656" s="311" t="str">
        <f t="shared" si="299"/>
        <v>RO41111</v>
      </c>
      <c r="C2656" s="311">
        <f t="shared" si="301"/>
        <v>202526</v>
      </c>
      <c r="D2656" s="1148" t="s">
        <v>254</v>
      </c>
      <c r="E2656" s="311">
        <v>11</v>
      </c>
      <c r="F2656" s="311" t="s">
        <v>558</v>
      </c>
      <c r="G2656" s="311">
        <f t="shared" si="300"/>
        <v>0</v>
      </c>
      <c r="H2656" s="1156">
        <f t="shared" ca="1" si="297"/>
        <v>0</v>
      </c>
      <c r="I2656" s="311">
        <f t="shared" si="298"/>
        <v>11</v>
      </c>
      <c r="J2656" s="1151"/>
      <c r="AL2656"/>
      <c r="AM2656"/>
      <c r="AN2656"/>
      <c r="AO2656"/>
      <c r="AP2656"/>
      <c r="AQ2656" s="333"/>
      <c r="AR2656"/>
      <c r="AS2656"/>
      <c r="AT2656"/>
      <c r="AU2656"/>
    </row>
    <row r="2657" spans="1:47" ht="12.75" customHeight="1" x14ac:dyDescent="0.35">
      <c r="A2657" s="311">
        <f>FrontPage!$N$2</f>
        <v>1</v>
      </c>
      <c r="B2657" s="311" t="str">
        <f t="shared" si="299"/>
        <v>RO4121</v>
      </c>
      <c r="C2657" s="311">
        <f t="shared" si="301"/>
        <v>202526</v>
      </c>
      <c r="D2657" s="1148" t="s">
        <v>254</v>
      </c>
      <c r="E2657" s="311">
        <v>12</v>
      </c>
      <c r="F2657" s="311" t="s">
        <v>545</v>
      </c>
      <c r="G2657" s="311">
        <f t="shared" si="300"/>
        <v>0</v>
      </c>
      <c r="H2657" s="1156">
        <f t="shared" ca="1" si="297"/>
        <v>0</v>
      </c>
      <c r="I2657" s="311">
        <f t="shared" si="298"/>
        <v>1</v>
      </c>
      <c r="J2657" s="1151"/>
      <c r="AL2657"/>
      <c r="AM2657"/>
      <c r="AN2657"/>
      <c r="AO2657"/>
      <c r="AP2657"/>
      <c r="AQ2657" s="333"/>
      <c r="AR2657"/>
      <c r="AS2657"/>
      <c r="AT2657"/>
      <c r="AU2657"/>
    </row>
    <row r="2658" spans="1:47" ht="12.75" customHeight="1" x14ac:dyDescent="0.35">
      <c r="A2658" s="311">
        <f>FrontPage!$N$2</f>
        <v>1</v>
      </c>
      <c r="B2658" s="311" t="str">
        <f t="shared" si="299"/>
        <v>RO4122</v>
      </c>
      <c r="C2658" s="311">
        <f t="shared" si="301"/>
        <v>202526</v>
      </c>
      <c r="D2658" s="1148" t="s">
        <v>254</v>
      </c>
      <c r="E2658" s="311">
        <v>12</v>
      </c>
      <c r="F2658" s="311" t="s">
        <v>546</v>
      </c>
      <c r="G2658" s="311">
        <f t="shared" si="300"/>
        <v>0</v>
      </c>
      <c r="H2658" s="1156">
        <f t="shared" ca="1" si="297"/>
        <v>0</v>
      </c>
      <c r="I2658" s="311">
        <f t="shared" si="298"/>
        <v>2</v>
      </c>
      <c r="J2658" s="1151"/>
      <c r="AL2658"/>
      <c r="AM2658"/>
      <c r="AN2658"/>
      <c r="AO2658"/>
      <c r="AP2658"/>
      <c r="AQ2658" s="333"/>
      <c r="AR2658"/>
      <c r="AS2658"/>
      <c r="AT2658"/>
      <c r="AU2658"/>
    </row>
    <row r="2659" spans="1:47" ht="12.75" customHeight="1" x14ac:dyDescent="0.35">
      <c r="A2659" s="311">
        <f>FrontPage!$N$2</f>
        <v>1</v>
      </c>
      <c r="B2659" s="311" t="str">
        <f t="shared" si="299"/>
        <v>RO4123</v>
      </c>
      <c r="C2659" s="311">
        <f t="shared" si="301"/>
        <v>202526</v>
      </c>
      <c r="D2659" s="1148" t="s">
        <v>254</v>
      </c>
      <c r="E2659" s="311">
        <v>12</v>
      </c>
      <c r="F2659" s="311" t="s">
        <v>549</v>
      </c>
      <c r="G2659" s="311">
        <f t="shared" si="300"/>
        <v>0</v>
      </c>
      <c r="H2659" s="1156">
        <f t="shared" ca="1" si="297"/>
        <v>0</v>
      </c>
      <c r="I2659" s="311">
        <f t="shared" si="298"/>
        <v>3</v>
      </c>
      <c r="J2659" s="1151"/>
      <c r="AL2659"/>
      <c r="AM2659"/>
      <c r="AN2659"/>
      <c r="AO2659"/>
      <c r="AP2659"/>
      <c r="AQ2659" s="333"/>
      <c r="AR2659"/>
      <c r="AS2659"/>
      <c r="AT2659"/>
      <c r="AU2659"/>
    </row>
    <row r="2660" spans="1:47" ht="12.75" customHeight="1" x14ac:dyDescent="0.35">
      <c r="A2660" s="311">
        <f>FrontPage!$N$2</f>
        <v>1</v>
      </c>
      <c r="B2660" s="311" t="str">
        <f t="shared" si="299"/>
        <v>RO4125</v>
      </c>
      <c r="C2660" s="311">
        <f t="shared" si="301"/>
        <v>202526</v>
      </c>
      <c r="D2660" s="1148" t="s">
        <v>254</v>
      </c>
      <c r="E2660" s="311">
        <v>12</v>
      </c>
      <c r="F2660" s="311" t="s">
        <v>551</v>
      </c>
      <c r="G2660" s="311">
        <f t="shared" si="300"/>
        <v>0</v>
      </c>
      <c r="H2660" s="1156">
        <f t="shared" ca="1" si="297"/>
        <v>0</v>
      </c>
      <c r="I2660" s="311">
        <f t="shared" si="298"/>
        <v>5</v>
      </c>
      <c r="J2660" s="1151"/>
      <c r="AL2660"/>
      <c r="AM2660"/>
      <c r="AN2660"/>
      <c r="AO2660"/>
      <c r="AP2660"/>
      <c r="AQ2660" s="333"/>
      <c r="AR2660"/>
      <c r="AS2660"/>
      <c r="AT2660"/>
      <c r="AU2660"/>
    </row>
    <row r="2661" spans="1:47" ht="12.75" customHeight="1" x14ac:dyDescent="0.35">
      <c r="A2661" s="311">
        <f>FrontPage!$N$2</f>
        <v>1</v>
      </c>
      <c r="B2661" s="311" t="str">
        <f t="shared" si="299"/>
        <v>RO4126.1</v>
      </c>
      <c r="C2661" s="311">
        <f t="shared" si="301"/>
        <v>202526</v>
      </c>
      <c r="D2661" s="1148" t="s">
        <v>254</v>
      </c>
      <c r="E2661" s="311">
        <v>12</v>
      </c>
      <c r="F2661" s="311" t="s">
        <v>552</v>
      </c>
      <c r="G2661" s="311">
        <f t="shared" si="300"/>
        <v>0</v>
      </c>
      <c r="H2661" s="1156">
        <f t="shared" ca="1" si="297"/>
        <v>0</v>
      </c>
      <c r="I2661" s="311">
        <f t="shared" si="298"/>
        <v>6.1</v>
      </c>
      <c r="J2661" s="1151"/>
      <c r="AL2661"/>
      <c r="AM2661"/>
      <c r="AN2661"/>
      <c r="AO2661"/>
      <c r="AP2661"/>
      <c r="AQ2661" s="333"/>
      <c r="AR2661"/>
      <c r="AS2661"/>
      <c r="AT2661"/>
      <c r="AU2661"/>
    </row>
    <row r="2662" spans="1:47" ht="12.75" customHeight="1" x14ac:dyDescent="0.35">
      <c r="A2662" s="311">
        <f>FrontPage!$N$2</f>
        <v>1</v>
      </c>
      <c r="B2662" s="311" t="str">
        <f t="shared" si="299"/>
        <v>RO4126.2</v>
      </c>
      <c r="C2662" s="311">
        <f t="shared" si="301"/>
        <v>202526</v>
      </c>
      <c r="D2662" s="1148" t="s">
        <v>254</v>
      </c>
      <c r="E2662" s="311">
        <v>12</v>
      </c>
      <c r="F2662" s="311" t="s">
        <v>553</v>
      </c>
      <c r="G2662" s="311">
        <f t="shared" si="300"/>
        <v>0</v>
      </c>
      <c r="H2662" s="1156">
        <f t="shared" ca="1" si="297"/>
        <v>0</v>
      </c>
      <c r="I2662" s="311">
        <f t="shared" si="298"/>
        <v>6.2</v>
      </c>
      <c r="J2662" s="1151"/>
      <c r="AL2662"/>
      <c r="AM2662"/>
      <c r="AN2662"/>
      <c r="AO2662"/>
      <c r="AP2662"/>
      <c r="AQ2662" s="333"/>
      <c r="AR2662"/>
      <c r="AS2662"/>
      <c r="AT2662"/>
      <c r="AU2662"/>
    </row>
    <row r="2663" spans="1:47" ht="12.75" customHeight="1" x14ac:dyDescent="0.35">
      <c r="A2663" s="311">
        <f>FrontPage!$N$2</f>
        <v>1</v>
      </c>
      <c r="B2663" s="311" t="str">
        <f t="shared" si="299"/>
        <v>RO4127</v>
      </c>
      <c r="C2663" s="311">
        <f t="shared" si="301"/>
        <v>202526</v>
      </c>
      <c r="D2663" s="1148" t="s">
        <v>254</v>
      </c>
      <c r="E2663" s="311">
        <v>12</v>
      </c>
      <c r="F2663" s="311" t="s">
        <v>554</v>
      </c>
      <c r="G2663" s="311">
        <f t="shared" si="300"/>
        <v>0</v>
      </c>
      <c r="H2663" s="1156">
        <f t="shared" ca="1" si="297"/>
        <v>0</v>
      </c>
      <c r="I2663" s="311">
        <f t="shared" si="298"/>
        <v>7</v>
      </c>
      <c r="J2663" s="1151"/>
      <c r="AL2663"/>
      <c r="AM2663"/>
      <c r="AN2663"/>
      <c r="AO2663"/>
      <c r="AP2663"/>
      <c r="AQ2663" s="333"/>
      <c r="AR2663"/>
      <c r="AS2663"/>
      <c r="AT2663"/>
      <c r="AU2663"/>
    </row>
    <row r="2664" spans="1:47" ht="12.75" customHeight="1" x14ac:dyDescent="0.35">
      <c r="A2664" s="311">
        <f>FrontPage!$N$2</f>
        <v>1</v>
      </c>
      <c r="B2664" s="311" t="str">
        <f t="shared" si="299"/>
        <v>RO4128</v>
      </c>
      <c r="C2664" s="311">
        <f t="shared" si="301"/>
        <v>202526</v>
      </c>
      <c r="D2664" s="1148" t="s">
        <v>254</v>
      </c>
      <c r="E2664" s="311">
        <v>12</v>
      </c>
      <c r="F2664" s="311" t="s">
        <v>555</v>
      </c>
      <c r="G2664" s="311">
        <f t="shared" si="300"/>
        <v>0</v>
      </c>
      <c r="H2664" s="1156">
        <f t="shared" ca="1" si="297"/>
        <v>0</v>
      </c>
      <c r="I2664" s="311">
        <f t="shared" si="298"/>
        <v>8</v>
      </c>
      <c r="J2664" s="1151"/>
      <c r="AL2664"/>
      <c r="AM2664"/>
      <c r="AN2664"/>
      <c r="AO2664"/>
      <c r="AP2664"/>
      <c r="AQ2664" s="333"/>
      <c r="AR2664"/>
      <c r="AS2664"/>
      <c r="AT2664"/>
      <c r="AU2664"/>
    </row>
    <row r="2665" spans="1:47" ht="12.75" customHeight="1" x14ac:dyDescent="0.35">
      <c r="A2665" s="311">
        <f>FrontPage!$N$2</f>
        <v>1</v>
      </c>
      <c r="B2665" s="311" t="str">
        <f t="shared" si="299"/>
        <v>RO41210</v>
      </c>
      <c r="C2665" s="311">
        <f t="shared" si="301"/>
        <v>202526</v>
      </c>
      <c r="D2665" s="1148" t="s">
        <v>254</v>
      </c>
      <c r="E2665" s="311">
        <v>12</v>
      </c>
      <c r="F2665" s="311" t="s">
        <v>557</v>
      </c>
      <c r="G2665" s="311">
        <f t="shared" si="300"/>
        <v>0</v>
      </c>
      <c r="H2665" s="1156">
        <f t="shared" ca="1" si="297"/>
        <v>0</v>
      </c>
      <c r="I2665" s="311">
        <f t="shared" si="298"/>
        <v>10</v>
      </c>
      <c r="J2665" s="1151"/>
      <c r="AL2665"/>
      <c r="AM2665"/>
      <c r="AN2665"/>
      <c r="AO2665"/>
      <c r="AP2665"/>
      <c r="AQ2665" s="333"/>
      <c r="AR2665"/>
      <c r="AS2665"/>
      <c r="AT2665"/>
      <c r="AU2665"/>
    </row>
    <row r="2666" spans="1:47" ht="12.75" customHeight="1" x14ac:dyDescent="0.35">
      <c r="A2666" s="311">
        <f>FrontPage!$N$2</f>
        <v>1</v>
      </c>
      <c r="B2666" s="311" t="str">
        <f t="shared" si="299"/>
        <v>RO41211</v>
      </c>
      <c r="C2666" s="311">
        <f t="shared" si="301"/>
        <v>202526</v>
      </c>
      <c r="D2666" s="1148" t="s">
        <v>254</v>
      </c>
      <c r="E2666" s="311">
        <v>12</v>
      </c>
      <c r="F2666" s="311" t="s">
        <v>558</v>
      </c>
      <c r="G2666" s="311">
        <f t="shared" si="300"/>
        <v>0</v>
      </c>
      <c r="H2666" s="1156">
        <f t="shared" ca="1" si="297"/>
        <v>0</v>
      </c>
      <c r="I2666" s="311">
        <f t="shared" si="298"/>
        <v>11</v>
      </c>
      <c r="J2666" s="1151"/>
      <c r="AL2666"/>
      <c r="AM2666"/>
      <c r="AN2666"/>
      <c r="AO2666"/>
      <c r="AP2666"/>
      <c r="AQ2666" s="333"/>
      <c r="AR2666"/>
      <c r="AS2666"/>
      <c r="AT2666"/>
      <c r="AU2666"/>
    </row>
    <row r="2667" spans="1:47" ht="12.75" customHeight="1" x14ac:dyDescent="0.35">
      <c r="A2667" s="311">
        <f>FrontPage!$N$2</f>
        <v>1</v>
      </c>
      <c r="B2667" s="311" t="str">
        <f t="shared" si="299"/>
        <v>RO4131</v>
      </c>
      <c r="C2667" s="311">
        <f t="shared" si="301"/>
        <v>202526</v>
      </c>
      <c r="D2667" s="1148" t="s">
        <v>254</v>
      </c>
      <c r="E2667" s="311">
        <v>13</v>
      </c>
      <c r="F2667" s="311" t="s">
        <v>545</v>
      </c>
      <c r="G2667" s="311">
        <f t="shared" si="300"/>
        <v>0</v>
      </c>
      <c r="H2667" s="1156">
        <f t="shared" ca="1" si="297"/>
        <v>0</v>
      </c>
      <c r="I2667" s="311">
        <f t="shared" si="298"/>
        <v>1</v>
      </c>
      <c r="J2667" s="1151"/>
      <c r="AL2667"/>
      <c r="AM2667"/>
      <c r="AN2667"/>
      <c r="AO2667"/>
      <c r="AP2667"/>
      <c r="AQ2667" s="333"/>
      <c r="AR2667"/>
      <c r="AS2667"/>
      <c r="AT2667"/>
      <c r="AU2667"/>
    </row>
    <row r="2668" spans="1:47" ht="12.75" customHeight="1" x14ac:dyDescent="0.35">
      <c r="A2668" s="311">
        <f>FrontPage!$N$2</f>
        <v>1</v>
      </c>
      <c r="B2668" s="311" t="str">
        <f t="shared" si="299"/>
        <v>RO4132</v>
      </c>
      <c r="C2668" s="311">
        <f t="shared" si="301"/>
        <v>202526</v>
      </c>
      <c r="D2668" s="1148" t="s">
        <v>254</v>
      </c>
      <c r="E2668" s="311">
        <v>13</v>
      </c>
      <c r="F2668" s="311" t="s">
        <v>546</v>
      </c>
      <c r="G2668" s="311">
        <f t="shared" si="300"/>
        <v>0</v>
      </c>
      <c r="H2668" s="1156">
        <f t="shared" ca="1" si="297"/>
        <v>0</v>
      </c>
      <c r="I2668" s="311">
        <f t="shared" ref="I2668:I2731" si="302">VLOOKUP(F2668,CIndex,2,FALSE)</f>
        <v>2</v>
      </c>
      <c r="J2668" s="1151"/>
      <c r="AL2668"/>
      <c r="AM2668"/>
      <c r="AN2668"/>
      <c r="AO2668"/>
      <c r="AP2668"/>
      <c r="AQ2668" s="333"/>
      <c r="AR2668"/>
      <c r="AS2668"/>
      <c r="AT2668"/>
      <c r="AU2668"/>
    </row>
    <row r="2669" spans="1:47" ht="12.75" customHeight="1" x14ac:dyDescent="0.35">
      <c r="A2669" s="311">
        <f>FrontPage!$N$2</f>
        <v>1</v>
      </c>
      <c r="B2669" s="311" t="str">
        <f t="shared" si="299"/>
        <v>RO4133</v>
      </c>
      <c r="C2669" s="311">
        <f t="shared" si="301"/>
        <v>202526</v>
      </c>
      <c r="D2669" s="1148" t="s">
        <v>254</v>
      </c>
      <c r="E2669" s="311">
        <v>13</v>
      </c>
      <c r="F2669" s="311" t="s">
        <v>549</v>
      </c>
      <c r="G2669" s="311">
        <f t="shared" si="300"/>
        <v>0</v>
      </c>
      <c r="H2669" s="1156">
        <f t="shared" ref="H2669:H2732" ca="1" si="303">IF(UANumber = 0,0,IF(VLOOKUP(E2669,INDIRECT("_"&amp;D2669),MATCH(F2669,INDIRECT("_"&amp;D2669&amp;$I$2),0),FALSE)="",0,VLOOKUP(E2669,INDIRECT("_"&amp;D2669),MATCH(F2669,INDIRECT("_"&amp;D2669&amp;$I$2),0),FALSE)))</f>
        <v>0</v>
      </c>
      <c r="I2669" s="311">
        <f t="shared" si="302"/>
        <v>3</v>
      </c>
      <c r="J2669" s="1151"/>
      <c r="AL2669"/>
      <c r="AM2669"/>
      <c r="AN2669"/>
      <c r="AO2669"/>
      <c r="AP2669"/>
      <c r="AQ2669" s="333"/>
      <c r="AR2669"/>
      <c r="AS2669"/>
      <c r="AT2669"/>
      <c r="AU2669"/>
    </row>
    <row r="2670" spans="1:47" ht="12.75" customHeight="1" x14ac:dyDescent="0.35">
      <c r="A2670" s="311">
        <f>FrontPage!$N$2</f>
        <v>1</v>
      </c>
      <c r="B2670" s="311" t="str">
        <f t="shared" si="299"/>
        <v>RO4135</v>
      </c>
      <c r="C2670" s="311">
        <f t="shared" si="301"/>
        <v>202526</v>
      </c>
      <c r="D2670" s="1148" t="s">
        <v>254</v>
      </c>
      <c r="E2670" s="311">
        <v>13</v>
      </c>
      <c r="F2670" s="311" t="s">
        <v>551</v>
      </c>
      <c r="G2670" s="311">
        <f t="shared" si="300"/>
        <v>0</v>
      </c>
      <c r="H2670" s="1156">
        <f t="shared" ca="1" si="303"/>
        <v>0</v>
      </c>
      <c r="I2670" s="311">
        <f t="shared" si="302"/>
        <v>5</v>
      </c>
      <c r="J2670" s="1151"/>
      <c r="AL2670"/>
      <c r="AM2670"/>
      <c r="AN2670"/>
      <c r="AO2670"/>
      <c r="AP2670"/>
      <c r="AQ2670" s="333"/>
      <c r="AR2670"/>
      <c r="AS2670"/>
      <c r="AT2670"/>
      <c r="AU2670"/>
    </row>
    <row r="2671" spans="1:47" ht="12.75" customHeight="1" x14ac:dyDescent="0.35">
      <c r="A2671" s="311">
        <f>FrontPage!$N$2</f>
        <v>1</v>
      </c>
      <c r="B2671" s="311" t="str">
        <f t="shared" si="299"/>
        <v>RO4136.1</v>
      </c>
      <c r="C2671" s="311">
        <f t="shared" si="301"/>
        <v>202526</v>
      </c>
      <c r="D2671" s="1148" t="s">
        <v>254</v>
      </c>
      <c r="E2671" s="311">
        <v>13</v>
      </c>
      <c r="F2671" s="311" t="s">
        <v>552</v>
      </c>
      <c r="G2671" s="311">
        <f t="shared" si="300"/>
        <v>0</v>
      </c>
      <c r="H2671" s="1156">
        <f t="shared" ca="1" si="303"/>
        <v>0</v>
      </c>
      <c r="I2671" s="311">
        <f t="shared" si="302"/>
        <v>6.1</v>
      </c>
      <c r="J2671" s="1151"/>
      <c r="AL2671"/>
      <c r="AM2671"/>
      <c r="AN2671"/>
      <c r="AO2671"/>
      <c r="AP2671"/>
      <c r="AQ2671" s="333"/>
      <c r="AR2671"/>
      <c r="AS2671"/>
      <c r="AT2671"/>
      <c r="AU2671"/>
    </row>
    <row r="2672" spans="1:47" ht="12.75" customHeight="1" x14ac:dyDescent="0.35">
      <c r="A2672" s="311">
        <f>FrontPage!$N$2</f>
        <v>1</v>
      </c>
      <c r="B2672" s="311" t="str">
        <f t="shared" si="299"/>
        <v>RO4136.2</v>
      </c>
      <c r="C2672" s="311">
        <f t="shared" si="301"/>
        <v>202526</v>
      </c>
      <c r="D2672" s="1148" t="s">
        <v>254</v>
      </c>
      <c r="E2672" s="311">
        <v>13</v>
      </c>
      <c r="F2672" s="311" t="s">
        <v>553</v>
      </c>
      <c r="G2672" s="311">
        <f t="shared" si="300"/>
        <v>0</v>
      </c>
      <c r="H2672" s="1156">
        <f t="shared" ca="1" si="303"/>
        <v>0</v>
      </c>
      <c r="I2672" s="311">
        <f t="shared" si="302"/>
        <v>6.2</v>
      </c>
      <c r="J2672" s="1151"/>
      <c r="AL2672"/>
      <c r="AM2672"/>
      <c r="AN2672"/>
      <c r="AO2672"/>
      <c r="AP2672"/>
      <c r="AQ2672" s="333"/>
      <c r="AR2672"/>
      <c r="AS2672"/>
      <c r="AT2672"/>
      <c r="AU2672"/>
    </row>
    <row r="2673" spans="1:47" ht="12.75" customHeight="1" x14ac:dyDescent="0.35">
      <c r="A2673" s="311">
        <f>FrontPage!$N$2</f>
        <v>1</v>
      </c>
      <c r="B2673" s="311" t="str">
        <f t="shared" si="299"/>
        <v>RO4137</v>
      </c>
      <c r="C2673" s="311">
        <f t="shared" si="301"/>
        <v>202526</v>
      </c>
      <c r="D2673" s="1148" t="s">
        <v>254</v>
      </c>
      <c r="E2673" s="311">
        <v>13</v>
      </c>
      <c r="F2673" s="311" t="s">
        <v>554</v>
      </c>
      <c r="G2673" s="311">
        <f t="shared" si="300"/>
        <v>0</v>
      </c>
      <c r="H2673" s="1156">
        <f t="shared" ca="1" si="303"/>
        <v>0</v>
      </c>
      <c r="I2673" s="311">
        <f t="shared" si="302"/>
        <v>7</v>
      </c>
      <c r="J2673" s="1151"/>
      <c r="AL2673"/>
      <c r="AM2673"/>
      <c r="AN2673"/>
      <c r="AO2673"/>
      <c r="AP2673"/>
      <c r="AQ2673" s="333"/>
      <c r="AR2673"/>
      <c r="AS2673"/>
      <c r="AT2673"/>
      <c r="AU2673"/>
    </row>
    <row r="2674" spans="1:47" ht="12.75" customHeight="1" x14ac:dyDescent="0.35">
      <c r="A2674" s="311">
        <f>FrontPage!$N$2</f>
        <v>1</v>
      </c>
      <c r="B2674" s="311" t="str">
        <f t="shared" si="299"/>
        <v>RO4138</v>
      </c>
      <c r="C2674" s="311">
        <f t="shared" si="301"/>
        <v>202526</v>
      </c>
      <c r="D2674" s="1148" t="s">
        <v>254</v>
      </c>
      <c r="E2674" s="311">
        <v>13</v>
      </c>
      <c r="F2674" s="311" t="s">
        <v>555</v>
      </c>
      <c r="G2674" s="311">
        <f t="shared" si="300"/>
        <v>0</v>
      </c>
      <c r="H2674" s="1156">
        <f t="shared" ca="1" si="303"/>
        <v>0</v>
      </c>
      <c r="I2674" s="311">
        <f t="shared" si="302"/>
        <v>8</v>
      </c>
      <c r="J2674" s="1151"/>
      <c r="AL2674"/>
      <c r="AM2674"/>
      <c r="AN2674"/>
      <c r="AO2674"/>
      <c r="AP2674"/>
      <c r="AQ2674" s="333"/>
      <c r="AR2674"/>
      <c r="AS2674"/>
      <c r="AT2674"/>
      <c r="AU2674"/>
    </row>
    <row r="2675" spans="1:47" ht="12.75" customHeight="1" x14ac:dyDescent="0.35">
      <c r="A2675" s="311">
        <f>FrontPage!$N$2</f>
        <v>1</v>
      </c>
      <c r="B2675" s="311" t="str">
        <f t="shared" si="299"/>
        <v>RO41310</v>
      </c>
      <c r="C2675" s="311">
        <f t="shared" si="301"/>
        <v>202526</v>
      </c>
      <c r="D2675" s="1148" t="s">
        <v>254</v>
      </c>
      <c r="E2675" s="311">
        <v>13</v>
      </c>
      <c r="F2675" s="311" t="s">
        <v>557</v>
      </c>
      <c r="G2675" s="311">
        <f t="shared" si="300"/>
        <v>0</v>
      </c>
      <c r="H2675" s="1156">
        <f t="shared" ca="1" si="303"/>
        <v>0</v>
      </c>
      <c r="I2675" s="311">
        <f t="shared" si="302"/>
        <v>10</v>
      </c>
      <c r="J2675" s="1151"/>
      <c r="AL2675"/>
      <c r="AM2675"/>
      <c r="AN2675"/>
      <c r="AO2675"/>
      <c r="AP2675"/>
      <c r="AQ2675" s="333"/>
      <c r="AR2675"/>
      <c r="AS2675"/>
      <c r="AT2675"/>
      <c r="AU2675"/>
    </row>
    <row r="2676" spans="1:47" ht="12.75" customHeight="1" x14ac:dyDescent="0.35">
      <c r="A2676" s="311">
        <f>FrontPage!$N$2</f>
        <v>1</v>
      </c>
      <c r="B2676" s="311" t="str">
        <f t="shared" ref="B2676:B2739" si="304">D2676&amp;E2676&amp;I2676</f>
        <v>RO41311</v>
      </c>
      <c r="C2676" s="311">
        <f t="shared" si="301"/>
        <v>202526</v>
      </c>
      <c r="D2676" s="1148" t="s">
        <v>254</v>
      </c>
      <c r="E2676" s="311">
        <v>13</v>
      </c>
      <c r="F2676" s="311" t="s">
        <v>558</v>
      </c>
      <c r="G2676" s="311">
        <f t="shared" si="300"/>
        <v>0</v>
      </c>
      <c r="H2676" s="1156">
        <f t="shared" ca="1" si="303"/>
        <v>0</v>
      </c>
      <c r="I2676" s="311">
        <f t="shared" si="302"/>
        <v>11</v>
      </c>
      <c r="J2676" s="1151"/>
      <c r="AL2676"/>
      <c r="AM2676"/>
      <c r="AN2676"/>
      <c r="AO2676"/>
      <c r="AP2676"/>
      <c r="AQ2676" s="333"/>
      <c r="AR2676"/>
      <c r="AS2676"/>
      <c r="AT2676"/>
      <c r="AU2676"/>
    </row>
    <row r="2677" spans="1:47" ht="12.75" customHeight="1" x14ac:dyDescent="0.35">
      <c r="A2677" s="311">
        <f>FrontPage!$N$2</f>
        <v>1</v>
      </c>
      <c r="B2677" s="311" t="str">
        <f t="shared" si="304"/>
        <v>RO41412</v>
      </c>
      <c r="C2677" s="311">
        <f t="shared" si="301"/>
        <v>202526</v>
      </c>
      <c r="D2677" s="1148" t="s">
        <v>254</v>
      </c>
      <c r="E2677" s="311">
        <v>14</v>
      </c>
      <c r="F2677" s="311" t="s">
        <v>8</v>
      </c>
      <c r="G2677" s="311">
        <f t="shared" si="300"/>
        <v>0</v>
      </c>
      <c r="H2677" s="1156">
        <f t="shared" ca="1" si="303"/>
        <v>0</v>
      </c>
      <c r="I2677" s="311">
        <f t="shared" si="302"/>
        <v>12</v>
      </c>
      <c r="J2677" s="1151"/>
      <c r="AL2677"/>
      <c r="AM2677"/>
      <c r="AN2677"/>
      <c r="AO2677"/>
      <c r="AP2677"/>
      <c r="AQ2677" s="333"/>
      <c r="AR2677"/>
      <c r="AS2677"/>
      <c r="AT2677"/>
      <c r="AU2677"/>
    </row>
    <row r="2678" spans="1:47" ht="12.75" customHeight="1" x14ac:dyDescent="0.35">
      <c r="A2678" s="311">
        <f>FrontPage!$N$2</f>
        <v>1</v>
      </c>
      <c r="B2678" s="311" t="str">
        <f t="shared" si="304"/>
        <v>RO511</v>
      </c>
      <c r="C2678" s="311">
        <f t="shared" si="301"/>
        <v>202526</v>
      </c>
      <c r="D2678" s="1148" t="s">
        <v>255</v>
      </c>
      <c r="E2678" s="311">
        <v>1</v>
      </c>
      <c r="F2678" s="311" t="s">
        <v>545</v>
      </c>
      <c r="G2678" s="311">
        <f t="shared" si="300"/>
        <v>0</v>
      </c>
      <c r="H2678" s="1157">
        <f t="shared" ca="1" si="303"/>
        <v>0</v>
      </c>
      <c r="I2678" s="311">
        <f t="shared" si="302"/>
        <v>1</v>
      </c>
      <c r="J2678" s="1151"/>
      <c r="AL2678"/>
      <c r="AM2678"/>
      <c r="AN2678"/>
      <c r="AO2678"/>
      <c r="AP2678"/>
      <c r="AQ2678" s="333"/>
      <c r="AR2678"/>
      <c r="AS2678"/>
      <c r="AT2678"/>
      <c r="AU2678"/>
    </row>
    <row r="2679" spans="1:47" ht="12.75" customHeight="1" x14ac:dyDescent="0.35">
      <c r="A2679" s="311">
        <f>FrontPage!$N$2</f>
        <v>1</v>
      </c>
      <c r="B2679" s="311" t="str">
        <f t="shared" si="304"/>
        <v>RO511.2</v>
      </c>
      <c r="C2679" s="311">
        <f t="shared" si="301"/>
        <v>202526</v>
      </c>
      <c r="D2679" s="1148" t="s">
        <v>255</v>
      </c>
      <c r="E2679" s="311">
        <v>1</v>
      </c>
      <c r="F2679" s="311" t="s">
        <v>548</v>
      </c>
      <c r="G2679" s="311">
        <f t="shared" si="300"/>
        <v>0</v>
      </c>
      <c r="H2679" s="1157">
        <f t="shared" ca="1" si="303"/>
        <v>0</v>
      </c>
      <c r="I2679" s="311">
        <f t="shared" si="302"/>
        <v>1.2</v>
      </c>
      <c r="J2679" s="1151"/>
      <c r="AL2679"/>
      <c r="AM2679"/>
      <c r="AN2679"/>
      <c r="AO2679"/>
      <c r="AP2679"/>
      <c r="AQ2679" s="333"/>
      <c r="AR2679"/>
      <c r="AS2679"/>
      <c r="AT2679"/>
      <c r="AU2679"/>
    </row>
    <row r="2680" spans="1:47" ht="12.75" customHeight="1" x14ac:dyDescent="0.35">
      <c r="A2680" s="311">
        <f>FrontPage!$N$2</f>
        <v>1</v>
      </c>
      <c r="B2680" s="311" t="str">
        <f t="shared" si="304"/>
        <v>RO512</v>
      </c>
      <c r="C2680" s="311">
        <f t="shared" si="301"/>
        <v>202526</v>
      </c>
      <c r="D2680" s="1148" t="s">
        <v>255</v>
      </c>
      <c r="E2680" s="311">
        <v>1</v>
      </c>
      <c r="F2680" s="311" t="s">
        <v>546</v>
      </c>
      <c r="G2680" s="311">
        <f t="shared" si="300"/>
        <v>0</v>
      </c>
      <c r="H2680" s="1157">
        <f t="shared" ca="1" si="303"/>
        <v>0</v>
      </c>
      <c r="I2680" s="311">
        <f t="shared" si="302"/>
        <v>2</v>
      </c>
      <c r="J2680" s="1151"/>
      <c r="AL2680"/>
      <c r="AM2680"/>
      <c r="AN2680"/>
      <c r="AO2680"/>
      <c r="AP2680"/>
      <c r="AQ2680" s="333"/>
      <c r="AR2680"/>
      <c r="AS2680"/>
      <c r="AT2680"/>
      <c r="AU2680"/>
    </row>
    <row r="2681" spans="1:47" ht="12.75" customHeight="1" x14ac:dyDescent="0.35">
      <c r="A2681" s="311">
        <f>FrontPage!$N$2</f>
        <v>1</v>
      </c>
      <c r="B2681" s="311" t="str">
        <f t="shared" si="304"/>
        <v>RO513</v>
      </c>
      <c r="C2681" s="311">
        <f t="shared" si="301"/>
        <v>202526</v>
      </c>
      <c r="D2681" s="1148" t="s">
        <v>255</v>
      </c>
      <c r="E2681" s="311">
        <v>1</v>
      </c>
      <c r="F2681" s="311" t="s">
        <v>549</v>
      </c>
      <c r="G2681" s="311">
        <f t="shared" si="300"/>
        <v>0</v>
      </c>
      <c r="H2681" s="1157">
        <f t="shared" ca="1" si="303"/>
        <v>0</v>
      </c>
      <c r="I2681" s="311">
        <f t="shared" si="302"/>
        <v>3</v>
      </c>
      <c r="J2681" s="1151"/>
      <c r="AL2681"/>
      <c r="AM2681"/>
      <c r="AN2681"/>
      <c r="AO2681"/>
      <c r="AP2681"/>
      <c r="AQ2681" s="333"/>
      <c r="AR2681"/>
      <c r="AS2681"/>
      <c r="AT2681"/>
      <c r="AU2681"/>
    </row>
    <row r="2682" spans="1:47" ht="12.75" customHeight="1" x14ac:dyDescent="0.35">
      <c r="A2682" s="311">
        <f>FrontPage!$N$2</f>
        <v>1</v>
      </c>
      <c r="B2682" s="311" t="str">
        <f t="shared" si="304"/>
        <v>RO515</v>
      </c>
      <c r="C2682" s="311">
        <f t="shared" si="301"/>
        <v>202526</v>
      </c>
      <c r="D2682" s="1148" t="s">
        <v>255</v>
      </c>
      <c r="E2682" s="311">
        <v>1</v>
      </c>
      <c r="F2682" s="311" t="s">
        <v>551</v>
      </c>
      <c r="G2682" s="311">
        <f t="shared" si="300"/>
        <v>0</v>
      </c>
      <c r="H2682" s="1157">
        <f t="shared" ca="1" si="303"/>
        <v>0</v>
      </c>
      <c r="I2682" s="311">
        <f t="shared" si="302"/>
        <v>5</v>
      </c>
      <c r="J2682" s="1151"/>
      <c r="AL2682"/>
      <c r="AM2682"/>
      <c r="AN2682"/>
      <c r="AO2682"/>
      <c r="AP2682"/>
      <c r="AQ2682" s="333"/>
      <c r="AR2682"/>
      <c r="AS2682"/>
      <c r="AT2682"/>
      <c r="AU2682"/>
    </row>
    <row r="2683" spans="1:47" ht="12.75" customHeight="1" x14ac:dyDescent="0.35">
      <c r="A2683" s="311">
        <f>FrontPage!$N$2</f>
        <v>1</v>
      </c>
      <c r="B2683" s="311" t="str">
        <f t="shared" si="304"/>
        <v>RO516.1</v>
      </c>
      <c r="C2683" s="311">
        <f t="shared" si="301"/>
        <v>202526</v>
      </c>
      <c r="D2683" s="1148" t="s">
        <v>255</v>
      </c>
      <c r="E2683" s="311">
        <v>1</v>
      </c>
      <c r="F2683" s="311" t="s">
        <v>552</v>
      </c>
      <c r="G2683" s="311">
        <f t="shared" si="300"/>
        <v>0</v>
      </c>
      <c r="H2683" s="1157">
        <f t="shared" ca="1" si="303"/>
        <v>0</v>
      </c>
      <c r="I2683" s="311">
        <f t="shared" si="302"/>
        <v>6.1</v>
      </c>
      <c r="J2683" s="1151"/>
      <c r="AL2683"/>
      <c r="AM2683"/>
      <c r="AN2683"/>
      <c r="AO2683"/>
      <c r="AP2683"/>
      <c r="AQ2683" s="333"/>
      <c r="AR2683"/>
      <c r="AS2683"/>
      <c r="AT2683"/>
      <c r="AU2683"/>
    </row>
    <row r="2684" spans="1:47" ht="12.75" customHeight="1" x14ac:dyDescent="0.35">
      <c r="A2684" s="311">
        <f>FrontPage!$N$2</f>
        <v>1</v>
      </c>
      <c r="B2684" s="311" t="str">
        <f t="shared" si="304"/>
        <v>RO516.2</v>
      </c>
      <c r="C2684" s="311">
        <f t="shared" si="301"/>
        <v>202526</v>
      </c>
      <c r="D2684" s="1148" t="s">
        <v>255</v>
      </c>
      <c r="E2684" s="311">
        <v>1</v>
      </c>
      <c r="F2684" s="311" t="s">
        <v>553</v>
      </c>
      <c r="G2684" s="311">
        <f t="shared" si="300"/>
        <v>0</v>
      </c>
      <c r="H2684" s="1157">
        <f t="shared" ca="1" si="303"/>
        <v>0</v>
      </c>
      <c r="I2684" s="311">
        <f t="shared" si="302"/>
        <v>6.2</v>
      </c>
      <c r="J2684" s="1151"/>
      <c r="AL2684"/>
      <c r="AM2684"/>
      <c r="AN2684"/>
      <c r="AO2684"/>
      <c r="AP2684"/>
      <c r="AQ2684" s="333"/>
      <c r="AR2684"/>
      <c r="AS2684"/>
      <c r="AT2684"/>
      <c r="AU2684"/>
    </row>
    <row r="2685" spans="1:47" ht="12.75" customHeight="1" x14ac:dyDescent="0.35">
      <c r="A2685" s="311">
        <f>FrontPage!$N$2</f>
        <v>1</v>
      </c>
      <c r="B2685" s="311" t="str">
        <f t="shared" si="304"/>
        <v>RO517</v>
      </c>
      <c r="C2685" s="311">
        <f t="shared" si="301"/>
        <v>202526</v>
      </c>
      <c r="D2685" s="1148" t="s">
        <v>255</v>
      </c>
      <c r="E2685" s="311">
        <v>1</v>
      </c>
      <c r="F2685" s="311" t="s">
        <v>554</v>
      </c>
      <c r="G2685" s="311">
        <f t="shared" si="300"/>
        <v>0</v>
      </c>
      <c r="H2685" s="1157">
        <f t="shared" ca="1" si="303"/>
        <v>0</v>
      </c>
      <c r="I2685" s="311">
        <f t="shared" si="302"/>
        <v>7</v>
      </c>
      <c r="J2685" s="1151"/>
      <c r="AL2685"/>
      <c r="AM2685"/>
      <c r="AN2685"/>
      <c r="AO2685"/>
      <c r="AP2685"/>
      <c r="AQ2685" s="333"/>
      <c r="AR2685"/>
      <c r="AS2685"/>
      <c r="AT2685"/>
      <c r="AU2685"/>
    </row>
    <row r="2686" spans="1:47" ht="12.75" customHeight="1" x14ac:dyDescent="0.35">
      <c r="A2686" s="311">
        <f>FrontPage!$N$2</f>
        <v>1</v>
      </c>
      <c r="B2686" s="311" t="str">
        <f t="shared" si="304"/>
        <v>RO518</v>
      </c>
      <c r="C2686" s="311">
        <f t="shared" si="301"/>
        <v>202526</v>
      </c>
      <c r="D2686" s="1148" t="s">
        <v>255</v>
      </c>
      <c r="E2686" s="311">
        <v>1</v>
      </c>
      <c r="F2686" s="311" t="s">
        <v>555</v>
      </c>
      <c r="G2686" s="311">
        <f t="shared" si="300"/>
        <v>0</v>
      </c>
      <c r="H2686" s="1157">
        <f t="shared" ca="1" si="303"/>
        <v>0</v>
      </c>
      <c r="I2686" s="311">
        <f t="shared" si="302"/>
        <v>8</v>
      </c>
      <c r="J2686" s="1151"/>
      <c r="AL2686"/>
      <c r="AM2686"/>
      <c r="AN2686"/>
      <c r="AO2686"/>
      <c r="AP2686"/>
      <c r="AQ2686" s="333"/>
      <c r="AR2686"/>
      <c r="AS2686"/>
      <c r="AT2686"/>
      <c r="AU2686"/>
    </row>
    <row r="2687" spans="1:47" ht="12.75" customHeight="1" x14ac:dyDescent="0.35">
      <c r="A2687" s="311">
        <f>FrontPage!$N$2</f>
        <v>1</v>
      </c>
      <c r="B2687" s="311" t="str">
        <f t="shared" si="304"/>
        <v>RO5110</v>
      </c>
      <c r="C2687" s="311">
        <f t="shared" si="301"/>
        <v>202526</v>
      </c>
      <c r="D2687" s="1148" t="s">
        <v>255</v>
      </c>
      <c r="E2687" s="311">
        <v>1</v>
      </c>
      <c r="F2687" s="311" t="s">
        <v>557</v>
      </c>
      <c r="G2687" s="311">
        <f t="shared" si="300"/>
        <v>0</v>
      </c>
      <c r="H2687" s="1157">
        <f t="shared" ca="1" si="303"/>
        <v>0</v>
      </c>
      <c r="I2687" s="311">
        <f t="shared" si="302"/>
        <v>10</v>
      </c>
      <c r="J2687" s="1151"/>
      <c r="AL2687"/>
      <c r="AM2687"/>
      <c r="AN2687"/>
      <c r="AO2687"/>
      <c r="AP2687"/>
      <c r="AQ2687" s="333"/>
      <c r="AR2687"/>
      <c r="AS2687"/>
      <c r="AT2687"/>
      <c r="AU2687"/>
    </row>
    <row r="2688" spans="1:47" ht="12.75" customHeight="1" x14ac:dyDescent="0.35">
      <c r="A2688" s="311">
        <f>FrontPage!$N$2</f>
        <v>1</v>
      </c>
      <c r="B2688" s="311" t="str">
        <f t="shared" si="304"/>
        <v>RO5111</v>
      </c>
      <c r="C2688" s="311">
        <f t="shared" si="301"/>
        <v>202526</v>
      </c>
      <c r="D2688" s="1148" t="s">
        <v>255</v>
      </c>
      <c r="E2688" s="311">
        <v>1</v>
      </c>
      <c r="F2688" s="311" t="s">
        <v>558</v>
      </c>
      <c r="G2688" s="311">
        <f t="shared" si="300"/>
        <v>0</v>
      </c>
      <c r="H2688" s="1157">
        <f t="shared" ca="1" si="303"/>
        <v>0</v>
      </c>
      <c r="I2688" s="311">
        <f t="shared" si="302"/>
        <v>11</v>
      </c>
      <c r="J2688" s="1151"/>
      <c r="AL2688"/>
      <c r="AM2688"/>
      <c r="AN2688"/>
      <c r="AO2688"/>
      <c r="AP2688"/>
      <c r="AQ2688" s="333"/>
      <c r="AR2688"/>
      <c r="AS2688"/>
      <c r="AT2688"/>
      <c r="AU2688"/>
    </row>
    <row r="2689" spans="1:47" ht="12.75" customHeight="1" x14ac:dyDescent="0.35">
      <c r="A2689" s="311">
        <f>FrontPage!$N$2</f>
        <v>1</v>
      </c>
      <c r="B2689" s="311" t="str">
        <f t="shared" si="304"/>
        <v>RO521</v>
      </c>
      <c r="C2689" s="311">
        <f t="shared" si="301"/>
        <v>202526</v>
      </c>
      <c r="D2689" s="1148" t="s">
        <v>255</v>
      </c>
      <c r="E2689" s="311">
        <v>2</v>
      </c>
      <c r="F2689" s="311" t="s">
        <v>545</v>
      </c>
      <c r="G2689" s="311">
        <f t="shared" si="300"/>
        <v>0</v>
      </c>
      <c r="H2689" s="1157">
        <f t="shared" ca="1" si="303"/>
        <v>0</v>
      </c>
      <c r="I2689" s="311">
        <f t="shared" si="302"/>
        <v>1</v>
      </c>
      <c r="J2689" s="1151"/>
      <c r="AL2689"/>
      <c r="AM2689"/>
      <c r="AN2689"/>
      <c r="AO2689"/>
      <c r="AP2689"/>
      <c r="AQ2689" s="333"/>
      <c r="AR2689"/>
      <c r="AS2689"/>
      <c r="AT2689"/>
      <c r="AU2689"/>
    </row>
    <row r="2690" spans="1:47" ht="12.75" customHeight="1" x14ac:dyDescent="0.35">
      <c r="A2690" s="311">
        <f>FrontPage!$N$2</f>
        <v>1</v>
      </c>
      <c r="B2690" s="311" t="str">
        <f t="shared" si="304"/>
        <v>RO521.2</v>
      </c>
      <c r="C2690" s="311">
        <f t="shared" si="301"/>
        <v>202526</v>
      </c>
      <c r="D2690" s="1148" t="s">
        <v>255</v>
      </c>
      <c r="E2690" s="311">
        <v>2</v>
      </c>
      <c r="F2690" s="311" t="s">
        <v>548</v>
      </c>
      <c r="G2690" s="311">
        <f t="shared" si="300"/>
        <v>0</v>
      </c>
      <c r="H2690" s="1157">
        <f t="shared" ca="1" si="303"/>
        <v>0</v>
      </c>
      <c r="I2690" s="311">
        <f t="shared" si="302"/>
        <v>1.2</v>
      </c>
      <c r="J2690" s="1151"/>
      <c r="AL2690"/>
      <c r="AM2690"/>
      <c r="AN2690"/>
      <c r="AO2690"/>
      <c r="AP2690"/>
      <c r="AQ2690" s="333"/>
      <c r="AR2690"/>
      <c r="AS2690"/>
      <c r="AT2690"/>
      <c r="AU2690"/>
    </row>
    <row r="2691" spans="1:47" ht="12.75" customHeight="1" x14ac:dyDescent="0.35">
      <c r="A2691" s="311">
        <f>FrontPage!$N$2</f>
        <v>1</v>
      </c>
      <c r="B2691" s="311" t="str">
        <f t="shared" si="304"/>
        <v>RO522</v>
      </c>
      <c r="C2691" s="311">
        <f t="shared" si="301"/>
        <v>202526</v>
      </c>
      <c r="D2691" s="1148" t="s">
        <v>255</v>
      </c>
      <c r="E2691" s="311">
        <v>2</v>
      </c>
      <c r="F2691" s="311" t="s">
        <v>546</v>
      </c>
      <c r="G2691" s="311">
        <f t="shared" si="300"/>
        <v>0</v>
      </c>
      <c r="H2691" s="1157">
        <f t="shared" ca="1" si="303"/>
        <v>0</v>
      </c>
      <c r="I2691" s="311">
        <f t="shared" si="302"/>
        <v>2</v>
      </c>
      <c r="J2691" s="1151"/>
      <c r="AL2691"/>
      <c r="AM2691"/>
      <c r="AN2691"/>
      <c r="AO2691"/>
      <c r="AP2691"/>
      <c r="AQ2691" s="333"/>
      <c r="AR2691"/>
      <c r="AS2691"/>
      <c r="AT2691"/>
      <c r="AU2691"/>
    </row>
    <row r="2692" spans="1:47" ht="12.75" customHeight="1" x14ac:dyDescent="0.35">
      <c r="A2692" s="311">
        <f>FrontPage!$N$2</f>
        <v>1</v>
      </c>
      <c r="B2692" s="311" t="str">
        <f t="shared" si="304"/>
        <v>RO523</v>
      </c>
      <c r="C2692" s="311">
        <f t="shared" si="301"/>
        <v>202526</v>
      </c>
      <c r="D2692" s="1148" t="s">
        <v>255</v>
      </c>
      <c r="E2692" s="311">
        <v>2</v>
      </c>
      <c r="F2692" s="311" t="s">
        <v>549</v>
      </c>
      <c r="G2692" s="311">
        <f t="shared" si="300"/>
        <v>0</v>
      </c>
      <c r="H2692" s="1157">
        <f t="shared" ca="1" si="303"/>
        <v>0</v>
      </c>
      <c r="I2692" s="311">
        <f t="shared" si="302"/>
        <v>3</v>
      </c>
      <c r="J2692" s="1151"/>
      <c r="AL2692"/>
      <c r="AM2692"/>
      <c r="AN2692"/>
      <c r="AO2692"/>
      <c r="AP2692"/>
      <c r="AQ2692" s="333"/>
      <c r="AR2692"/>
      <c r="AS2692"/>
      <c r="AT2692"/>
      <c r="AU2692"/>
    </row>
    <row r="2693" spans="1:47" ht="12.75" customHeight="1" x14ac:dyDescent="0.35">
      <c r="A2693" s="311">
        <f>FrontPage!$N$2</f>
        <v>1</v>
      </c>
      <c r="B2693" s="311" t="str">
        <f t="shared" si="304"/>
        <v>RO525</v>
      </c>
      <c r="C2693" s="311">
        <f t="shared" si="301"/>
        <v>202526</v>
      </c>
      <c r="D2693" s="1148" t="s">
        <v>255</v>
      </c>
      <c r="E2693" s="311">
        <v>2</v>
      </c>
      <c r="F2693" s="311" t="s">
        <v>551</v>
      </c>
      <c r="G2693" s="311">
        <f t="shared" si="300"/>
        <v>0</v>
      </c>
      <c r="H2693" s="1157">
        <f t="shared" ca="1" si="303"/>
        <v>0</v>
      </c>
      <c r="I2693" s="311">
        <f t="shared" si="302"/>
        <v>5</v>
      </c>
      <c r="J2693" s="1151"/>
      <c r="AL2693"/>
      <c r="AM2693"/>
      <c r="AN2693"/>
      <c r="AO2693"/>
      <c r="AP2693"/>
      <c r="AQ2693" s="333"/>
      <c r="AR2693"/>
      <c r="AS2693"/>
      <c r="AT2693"/>
      <c r="AU2693"/>
    </row>
    <row r="2694" spans="1:47" ht="12.75" customHeight="1" x14ac:dyDescent="0.35">
      <c r="A2694" s="311">
        <f>FrontPage!$N$2</f>
        <v>1</v>
      </c>
      <c r="B2694" s="311" t="str">
        <f t="shared" si="304"/>
        <v>RO526.1</v>
      </c>
      <c r="C2694" s="311">
        <f t="shared" si="301"/>
        <v>202526</v>
      </c>
      <c r="D2694" s="1148" t="s">
        <v>255</v>
      </c>
      <c r="E2694" s="311">
        <v>2</v>
      </c>
      <c r="F2694" s="311" t="s">
        <v>552</v>
      </c>
      <c r="G2694" s="311">
        <f t="shared" si="300"/>
        <v>0</v>
      </c>
      <c r="H2694" s="1157">
        <f t="shared" ca="1" si="303"/>
        <v>0</v>
      </c>
      <c r="I2694" s="311">
        <f t="shared" si="302"/>
        <v>6.1</v>
      </c>
      <c r="J2694" s="1151"/>
      <c r="AL2694"/>
      <c r="AM2694"/>
      <c r="AN2694"/>
      <c r="AO2694"/>
      <c r="AP2694"/>
      <c r="AQ2694" s="333"/>
      <c r="AR2694"/>
      <c r="AS2694"/>
      <c r="AT2694"/>
      <c r="AU2694"/>
    </row>
    <row r="2695" spans="1:47" ht="12.75" customHeight="1" x14ac:dyDescent="0.35">
      <c r="A2695" s="311">
        <f>FrontPage!$N$2</f>
        <v>1</v>
      </c>
      <c r="B2695" s="311" t="str">
        <f t="shared" si="304"/>
        <v>RO526.2</v>
      </c>
      <c r="C2695" s="311">
        <f t="shared" si="301"/>
        <v>202526</v>
      </c>
      <c r="D2695" s="1148" t="s">
        <v>255</v>
      </c>
      <c r="E2695" s="311">
        <v>2</v>
      </c>
      <c r="F2695" s="311" t="s">
        <v>553</v>
      </c>
      <c r="G2695" s="311">
        <f t="shared" si="300"/>
        <v>0</v>
      </c>
      <c r="H2695" s="1157">
        <f t="shared" ca="1" si="303"/>
        <v>0</v>
      </c>
      <c r="I2695" s="311">
        <f t="shared" si="302"/>
        <v>6.2</v>
      </c>
      <c r="J2695" s="1151"/>
      <c r="AL2695"/>
      <c r="AM2695"/>
      <c r="AN2695"/>
      <c r="AO2695"/>
      <c r="AP2695"/>
      <c r="AQ2695" s="333"/>
      <c r="AR2695"/>
      <c r="AS2695"/>
      <c r="AT2695"/>
      <c r="AU2695"/>
    </row>
    <row r="2696" spans="1:47" ht="12.75" customHeight="1" x14ac:dyDescent="0.35">
      <c r="A2696" s="311">
        <f>FrontPage!$N$2</f>
        <v>1</v>
      </c>
      <c r="B2696" s="311" t="str">
        <f t="shared" si="304"/>
        <v>RO527</v>
      </c>
      <c r="C2696" s="311">
        <f t="shared" si="301"/>
        <v>202526</v>
      </c>
      <c r="D2696" s="1148" t="s">
        <v>255</v>
      </c>
      <c r="E2696" s="311">
        <v>2</v>
      </c>
      <c r="F2696" s="311" t="s">
        <v>554</v>
      </c>
      <c r="G2696" s="311">
        <f t="shared" si="300"/>
        <v>0</v>
      </c>
      <c r="H2696" s="1157">
        <f t="shared" ca="1" si="303"/>
        <v>0</v>
      </c>
      <c r="I2696" s="311">
        <f t="shared" si="302"/>
        <v>7</v>
      </c>
      <c r="J2696" s="1151"/>
      <c r="AL2696"/>
      <c r="AM2696"/>
      <c r="AN2696"/>
      <c r="AO2696"/>
      <c r="AP2696"/>
      <c r="AQ2696" s="333"/>
      <c r="AR2696"/>
      <c r="AS2696"/>
      <c r="AT2696"/>
      <c r="AU2696"/>
    </row>
    <row r="2697" spans="1:47" ht="12.75" customHeight="1" x14ac:dyDescent="0.35">
      <c r="A2697" s="311">
        <f>FrontPage!$N$2</f>
        <v>1</v>
      </c>
      <c r="B2697" s="311" t="str">
        <f t="shared" si="304"/>
        <v>RO528</v>
      </c>
      <c r="C2697" s="311">
        <f t="shared" si="301"/>
        <v>202526</v>
      </c>
      <c r="D2697" s="1148" t="s">
        <v>255</v>
      </c>
      <c r="E2697" s="311">
        <v>2</v>
      </c>
      <c r="F2697" s="311" t="s">
        <v>555</v>
      </c>
      <c r="G2697" s="311">
        <f t="shared" si="300"/>
        <v>0</v>
      </c>
      <c r="H2697" s="1157">
        <f t="shared" ca="1" si="303"/>
        <v>0</v>
      </c>
      <c r="I2697" s="311">
        <f t="shared" si="302"/>
        <v>8</v>
      </c>
      <c r="J2697" s="1151"/>
      <c r="AL2697"/>
      <c r="AM2697"/>
      <c r="AN2697"/>
      <c r="AO2697"/>
      <c r="AP2697"/>
      <c r="AQ2697" s="333"/>
      <c r="AR2697"/>
      <c r="AS2697"/>
      <c r="AT2697"/>
      <c r="AU2697"/>
    </row>
    <row r="2698" spans="1:47" ht="12.75" customHeight="1" x14ac:dyDescent="0.35">
      <c r="A2698" s="311">
        <f>FrontPage!$N$2</f>
        <v>1</v>
      </c>
      <c r="B2698" s="311" t="str">
        <f t="shared" si="304"/>
        <v>RO5210</v>
      </c>
      <c r="C2698" s="311">
        <f t="shared" si="301"/>
        <v>202526</v>
      </c>
      <c r="D2698" s="1148" t="s">
        <v>255</v>
      </c>
      <c r="E2698" s="311">
        <v>2</v>
      </c>
      <c r="F2698" s="311" t="s">
        <v>557</v>
      </c>
      <c r="G2698" s="311">
        <f t="shared" si="300"/>
        <v>0</v>
      </c>
      <c r="H2698" s="1157">
        <f t="shared" ca="1" si="303"/>
        <v>0</v>
      </c>
      <c r="I2698" s="311">
        <f t="shared" si="302"/>
        <v>10</v>
      </c>
      <c r="J2698" s="1151"/>
      <c r="AL2698"/>
      <c r="AM2698"/>
      <c r="AN2698"/>
      <c r="AO2698"/>
      <c r="AP2698"/>
      <c r="AQ2698" s="333"/>
      <c r="AR2698"/>
      <c r="AS2698"/>
      <c r="AT2698"/>
      <c r="AU2698"/>
    </row>
    <row r="2699" spans="1:47" ht="12.75" customHeight="1" x14ac:dyDescent="0.35">
      <c r="A2699" s="311">
        <f>FrontPage!$N$2</f>
        <v>1</v>
      </c>
      <c r="B2699" s="311" t="str">
        <f t="shared" si="304"/>
        <v>RO5211</v>
      </c>
      <c r="C2699" s="311">
        <f t="shared" si="301"/>
        <v>202526</v>
      </c>
      <c r="D2699" s="1148" t="s">
        <v>255</v>
      </c>
      <c r="E2699" s="311">
        <v>2</v>
      </c>
      <c r="F2699" s="311" t="s">
        <v>558</v>
      </c>
      <c r="G2699" s="311">
        <f t="shared" si="300"/>
        <v>0</v>
      </c>
      <c r="H2699" s="1157">
        <f t="shared" ca="1" si="303"/>
        <v>0</v>
      </c>
      <c r="I2699" s="311">
        <f t="shared" si="302"/>
        <v>11</v>
      </c>
      <c r="J2699" s="1151"/>
      <c r="AL2699"/>
      <c r="AM2699"/>
      <c r="AN2699"/>
      <c r="AO2699"/>
      <c r="AP2699"/>
      <c r="AQ2699" s="333"/>
      <c r="AR2699"/>
      <c r="AS2699"/>
      <c r="AT2699"/>
      <c r="AU2699"/>
    </row>
    <row r="2700" spans="1:47" ht="12.75" customHeight="1" x14ac:dyDescent="0.35">
      <c r="A2700" s="311">
        <f>FrontPage!$N$2</f>
        <v>1</v>
      </c>
      <c r="B2700" s="311" t="str">
        <f t="shared" si="304"/>
        <v>RO531</v>
      </c>
      <c r="C2700" s="311">
        <f t="shared" si="301"/>
        <v>202526</v>
      </c>
      <c r="D2700" s="1148" t="s">
        <v>255</v>
      </c>
      <c r="E2700" s="311">
        <v>3</v>
      </c>
      <c r="F2700" s="311" t="s">
        <v>545</v>
      </c>
      <c r="G2700" s="311">
        <f t="shared" si="300"/>
        <v>0</v>
      </c>
      <c r="H2700" s="1157">
        <f t="shared" ca="1" si="303"/>
        <v>0</v>
      </c>
      <c r="I2700" s="311">
        <f t="shared" si="302"/>
        <v>1</v>
      </c>
      <c r="J2700" s="1151"/>
      <c r="AL2700"/>
      <c r="AM2700"/>
      <c r="AN2700"/>
      <c r="AO2700"/>
      <c r="AP2700"/>
      <c r="AQ2700" s="333"/>
      <c r="AR2700"/>
      <c r="AS2700"/>
      <c r="AT2700"/>
      <c r="AU2700"/>
    </row>
    <row r="2701" spans="1:47" ht="12.75" customHeight="1" x14ac:dyDescent="0.35">
      <c r="A2701" s="311">
        <f>FrontPage!$N$2</f>
        <v>1</v>
      </c>
      <c r="B2701" s="311" t="str">
        <f t="shared" si="304"/>
        <v>RO531.2</v>
      </c>
      <c r="C2701" s="311">
        <f t="shared" si="301"/>
        <v>202526</v>
      </c>
      <c r="D2701" s="1148" t="s">
        <v>255</v>
      </c>
      <c r="E2701" s="311">
        <v>3</v>
      </c>
      <c r="F2701" s="311" t="s">
        <v>548</v>
      </c>
      <c r="G2701" s="311">
        <f t="shared" si="300"/>
        <v>0</v>
      </c>
      <c r="H2701" s="1157">
        <f t="shared" ca="1" si="303"/>
        <v>0</v>
      </c>
      <c r="I2701" s="311">
        <f t="shared" si="302"/>
        <v>1.2</v>
      </c>
      <c r="J2701" s="1151"/>
      <c r="AL2701"/>
      <c r="AM2701"/>
      <c r="AN2701"/>
      <c r="AO2701"/>
      <c r="AP2701"/>
      <c r="AQ2701" s="333"/>
      <c r="AR2701"/>
      <c r="AS2701"/>
      <c r="AT2701"/>
      <c r="AU2701"/>
    </row>
    <row r="2702" spans="1:47" ht="12.75" customHeight="1" x14ac:dyDescent="0.35">
      <c r="A2702" s="311">
        <f>FrontPage!$N$2</f>
        <v>1</v>
      </c>
      <c r="B2702" s="311" t="str">
        <f t="shared" si="304"/>
        <v>RO532</v>
      </c>
      <c r="C2702" s="311">
        <f t="shared" si="301"/>
        <v>202526</v>
      </c>
      <c r="D2702" s="1148" t="s">
        <v>255</v>
      </c>
      <c r="E2702" s="311">
        <v>3</v>
      </c>
      <c r="F2702" s="311" t="s">
        <v>546</v>
      </c>
      <c r="G2702" s="311">
        <f t="shared" si="300"/>
        <v>0</v>
      </c>
      <c r="H2702" s="1157">
        <f t="shared" ca="1" si="303"/>
        <v>0</v>
      </c>
      <c r="I2702" s="311">
        <f t="shared" si="302"/>
        <v>2</v>
      </c>
      <c r="J2702" s="1151"/>
      <c r="AL2702"/>
      <c r="AM2702"/>
      <c r="AN2702"/>
      <c r="AO2702"/>
      <c r="AP2702"/>
      <c r="AQ2702" s="333"/>
      <c r="AR2702"/>
      <c r="AS2702"/>
      <c r="AT2702"/>
      <c r="AU2702"/>
    </row>
    <row r="2703" spans="1:47" ht="12.75" customHeight="1" x14ac:dyDescent="0.35">
      <c r="A2703" s="311">
        <f>FrontPage!$N$2</f>
        <v>1</v>
      </c>
      <c r="B2703" s="311" t="str">
        <f t="shared" si="304"/>
        <v>RO533</v>
      </c>
      <c r="C2703" s="311">
        <f t="shared" si="301"/>
        <v>202526</v>
      </c>
      <c r="D2703" s="1148" t="s">
        <v>255</v>
      </c>
      <c r="E2703" s="311">
        <v>3</v>
      </c>
      <c r="F2703" s="311" t="s">
        <v>549</v>
      </c>
      <c r="G2703" s="311">
        <f t="shared" si="300"/>
        <v>0</v>
      </c>
      <c r="H2703" s="1157">
        <f t="shared" ca="1" si="303"/>
        <v>0</v>
      </c>
      <c r="I2703" s="311">
        <f t="shared" si="302"/>
        <v>3</v>
      </c>
      <c r="J2703" s="1151"/>
      <c r="AL2703"/>
      <c r="AM2703"/>
      <c r="AN2703"/>
      <c r="AO2703"/>
      <c r="AP2703"/>
      <c r="AQ2703" s="333"/>
      <c r="AR2703"/>
      <c r="AS2703"/>
      <c r="AT2703"/>
      <c r="AU2703"/>
    </row>
    <row r="2704" spans="1:47" ht="12.75" customHeight="1" x14ac:dyDescent="0.35">
      <c r="A2704" s="311">
        <f>FrontPage!$N$2</f>
        <v>1</v>
      </c>
      <c r="B2704" s="311" t="str">
        <f t="shared" si="304"/>
        <v>RO535</v>
      </c>
      <c r="C2704" s="311">
        <f t="shared" si="301"/>
        <v>202526</v>
      </c>
      <c r="D2704" s="1148" t="s">
        <v>255</v>
      </c>
      <c r="E2704" s="311">
        <v>3</v>
      </c>
      <c r="F2704" s="311" t="s">
        <v>551</v>
      </c>
      <c r="G2704" s="311">
        <f t="shared" si="300"/>
        <v>0</v>
      </c>
      <c r="H2704" s="1157">
        <f t="shared" ca="1" si="303"/>
        <v>0</v>
      </c>
      <c r="I2704" s="311">
        <f t="shared" si="302"/>
        <v>5</v>
      </c>
      <c r="J2704" s="1151"/>
      <c r="AL2704"/>
      <c r="AM2704"/>
      <c r="AN2704"/>
      <c r="AO2704"/>
      <c r="AP2704"/>
      <c r="AQ2704" s="333"/>
      <c r="AR2704"/>
      <c r="AS2704"/>
      <c r="AT2704"/>
      <c r="AU2704"/>
    </row>
    <row r="2705" spans="1:47" ht="12.75" customHeight="1" x14ac:dyDescent="0.35">
      <c r="A2705" s="311">
        <f>FrontPage!$N$2</f>
        <v>1</v>
      </c>
      <c r="B2705" s="311" t="str">
        <f t="shared" si="304"/>
        <v>RO536.1</v>
      </c>
      <c r="C2705" s="311">
        <f t="shared" si="301"/>
        <v>202526</v>
      </c>
      <c r="D2705" s="1148" t="s">
        <v>255</v>
      </c>
      <c r="E2705" s="311">
        <v>3</v>
      </c>
      <c r="F2705" s="311" t="s">
        <v>552</v>
      </c>
      <c r="G2705" s="311">
        <f t="shared" si="300"/>
        <v>0</v>
      </c>
      <c r="H2705" s="1157">
        <f t="shared" ca="1" si="303"/>
        <v>0</v>
      </c>
      <c r="I2705" s="311">
        <f t="shared" si="302"/>
        <v>6.1</v>
      </c>
      <c r="J2705" s="1151"/>
      <c r="AL2705"/>
      <c r="AM2705"/>
      <c r="AN2705"/>
      <c r="AO2705"/>
      <c r="AP2705"/>
      <c r="AQ2705" s="333"/>
      <c r="AR2705"/>
      <c r="AS2705"/>
      <c r="AT2705"/>
      <c r="AU2705"/>
    </row>
    <row r="2706" spans="1:47" ht="12.75" customHeight="1" x14ac:dyDescent="0.35">
      <c r="A2706" s="311">
        <f>FrontPage!$N$2</f>
        <v>1</v>
      </c>
      <c r="B2706" s="311" t="str">
        <f t="shared" si="304"/>
        <v>RO536.2</v>
      </c>
      <c r="C2706" s="311">
        <f t="shared" si="301"/>
        <v>202526</v>
      </c>
      <c r="D2706" s="1148" t="s">
        <v>255</v>
      </c>
      <c r="E2706" s="311">
        <v>3</v>
      </c>
      <c r="F2706" s="311" t="s">
        <v>553</v>
      </c>
      <c r="G2706" s="311">
        <f t="shared" si="300"/>
        <v>0</v>
      </c>
      <c r="H2706" s="1157">
        <f t="shared" ca="1" si="303"/>
        <v>0</v>
      </c>
      <c r="I2706" s="311">
        <f t="shared" si="302"/>
        <v>6.2</v>
      </c>
      <c r="J2706" s="1151"/>
      <c r="AL2706"/>
      <c r="AM2706"/>
      <c r="AN2706"/>
      <c r="AO2706"/>
      <c r="AP2706"/>
      <c r="AQ2706" s="333"/>
      <c r="AR2706"/>
      <c r="AS2706"/>
      <c r="AT2706"/>
      <c r="AU2706"/>
    </row>
    <row r="2707" spans="1:47" ht="12.75" customHeight="1" x14ac:dyDescent="0.35">
      <c r="A2707" s="311">
        <f>FrontPage!$N$2</f>
        <v>1</v>
      </c>
      <c r="B2707" s="311" t="str">
        <f t="shared" si="304"/>
        <v>RO537</v>
      </c>
      <c r="C2707" s="311">
        <f t="shared" si="301"/>
        <v>202526</v>
      </c>
      <c r="D2707" s="1148" t="s">
        <v>255</v>
      </c>
      <c r="E2707" s="311">
        <v>3</v>
      </c>
      <c r="F2707" s="311" t="s">
        <v>554</v>
      </c>
      <c r="G2707" s="311">
        <f t="shared" si="300"/>
        <v>0</v>
      </c>
      <c r="H2707" s="1157">
        <f t="shared" ca="1" si="303"/>
        <v>0</v>
      </c>
      <c r="I2707" s="311">
        <f t="shared" si="302"/>
        <v>7</v>
      </c>
      <c r="J2707" s="1151"/>
      <c r="AL2707"/>
      <c r="AM2707"/>
      <c r="AN2707"/>
      <c r="AO2707"/>
      <c r="AP2707"/>
      <c r="AQ2707" s="333"/>
      <c r="AR2707"/>
      <c r="AS2707"/>
      <c r="AT2707"/>
      <c r="AU2707"/>
    </row>
    <row r="2708" spans="1:47" ht="12.75" customHeight="1" x14ac:dyDescent="0.35">
      <c r="A2708" s="311">
        <f>FrontPage!$N$2</f>
        <v>1</v>
      </c>
      <c r="B2708" s="311" t="str">
        <f t="shared" si="304"/>
        <v>RO538</v>
      </c>
      <c r="C2708" s="311">
        <f t="shared" si="301"/>
        <v>202526</v>
      </c>
      <c r="D2708" s="1148" t="s">
        <v>255</v>
      </c>
      <c r="E2708" s="311">
        <v>3</v>
      </c>
      <c r="F2708" s="311" t="s">
        <v>555</v>
      </c>
      <c r="G2708" s="311">
        <f t="shared" si="300"/>
        <v>0</v>
      </c>
      <c r="H2708" s="1157">
        <f t="shared" ca="1" si="303"/>
        <v>0</v>
      </c>
      <c r="I2708" s="311">
        <f t="shared" si="302"/>
        <v>8</v>
      </c>
      <c r="J2708" s="1151"/>
      <c r="AL2708"/>
      <c r="AM2708"/>
      <c r="AN2708"/>
      <c r="AO2708"/>
      <c r="AP2708"/>
      <c r="AQ2708" s="333"/>
      <c r="AR2708"/>
      <c r="AS2708"/>
      <c r="AT2708"/>
      <c r="AU2708"/>
    </row>
    <row r="2709" spans="1:47" ht="12.75" customHeight="1" x14ac:dyDescent="0.35">
      <c r="A2709" s="311">
        <f>FrontPage!$N$2</f>
        <v>1</v>
      </c>
      <c r="B2709" s="311" t="str">
        <f t="shared" si="304"/>
        <v>RO5310</v>
      </c>
      <c r="C2709" s="311">
        <f t="shared" si="301"/>
        <v>202526</v>
      </c>
      <c r="D2709" s="1148" t="s">
        <v>255</v>
      </c>
      <c r="E2709" s="311">
        <v>3</v>
      </c>
      <c r="F2709" s="311" t="s">
        <v>557</v>
      </c>
      <c r="G2709" s="311">
        <f t="shared" si="300"/>
        <v>0</v>
      </c>
      <c r="H2709" s="1157">
        <f t="shared" ca="1" si="303"/>
        <v>0</v>
      </c>
      <c r="I2709" s="311">
        <f t="shared" si="302"/>
        <v>10</v>
      </c>
      <c r="J2709" s="1151"/>
      <c r="AL2709"/>
      <c r="AM2709"/>
      <c r="AN2709"/>
      <c r="AO2709"/>
      <c r="AP2709"/>
      <c r="AQ2709" s="333"/>
      <c r="AR2709"/>
      <c r="AS2709"/>
      <c r="AT2709"/>
      <c r="AU2709"/>
    </row>
    <row r="2710" spans="1:47" ht="12.75" customHeight="1" x14ac:dyDescent="0.35">
      <c r="A2710" s="311">
        <f>FrontPage!$N$2</f>
        <v>1</v>
      </c>
      <c r="B2710" s="311" t="str">
        <f t="shared" si="304"/>
        <v>RO5311</v>
      </c>
      <c r="C2710" s="311">
        <f t="shared" si="301"/>
        <v>202526</v>
      </c>
      <c r="D2710" s="1148" t="s">
        <v>255</v>
      </c>
      <c r="E2710" s="311">
        <v>3</v>
      </c>
      <c r="F2710" s="311" t="s">
        <v>558</v>
      </c>
      <c r="G2710" s="311">
        <f t="shared" si="300"/>
        <v>0</v>
      </c>
      <c r="H2710" s="1157">
        <f t="shared" ca="1" si="303"/>
        <v>0</v>
      </c>
      <c r="I2710" s="311">
        <f t="shared" si="302"/>
        <v>11</v>
      </c>
      <c r="J2710" s="1151"/>
      <c r="AL2710"/>
      <c r="AM2710"/>
      <c r="AN2710"/>
      <c r="AO2710"/>
      <c r="AP2710"/>
      <c r="AQ2710" s="333"/>
      <c r="AR2710"/>
      <c r="AS2710"/>
      <c r="AT2710"/>
      <c r="AU2710"/>
    </row>
    <row r="2711" spans="1:47" ht="12.75" customHeight="1" x14ac:dyDescent="0.35">
      <c r="A2711" s="311">
        <f>FrontPage!$N$2</f>
        <v>1</v>
      </c>
      <c r="B2711" s="311" t="str">
        <f t="shared" si="304"/>
        <v>RO56.11</v>
      </c>
      <c r="C2711" s="311">
        <f t="shared" si="301"/>
        <v>202526</v>
      </c>
      <c r="D2711" s="1148" t="s">
        <v>255</v>
      </c>
      <c r="E2711" s="311">
        <v>6.1</v>
      </c>
      <c r="F2711" s="311" t="s">
        <v>545</v>
      </c>
      <c r="G2711" s="311">
        <f t="shared" si="300"/>
        <v>0</v>
      </c>
      <c r="H2711" s="1157">
        <f t="shared" ca="1" si="303"/>
        <v>0</v>
      </c>
      <c r="I2711" s="311">
        <f t="shared" si="302"/>
        <v>1</v>
      </c>
      <c r="J2711" s="1151"/>
      <c r="AL2711"/>
      <c r="AM2711"/>
      <c r="AN2711"/>
      <c r="AO2711"/>
      <c r="AP2711"/>
      <c r="AQ2711" s="333"/>
      <c r="AR2711"/>
      <c r="AS2711"/>
      <c r="AT2711"/>
      <c r="AU2711"/>
    </row>
    <row r="2712" spans="1:47" ht="12.75" customHeight="1" x14ac:dyDescent="0.35">
      <c r="A2712" s="311">
        <f>FrontPage!$N$2</f>
        <v>1</v>
      </c>
      <c r="B2712" s="311" t="str">
        <f t="shared" si="304"/>
        <v>RO56.11.2</v>
      </c>
      <c r="C2712" s="311">
        <f t="shared" si="301"/>
        <v>202526</v>
      </c>
      <c r="D2712" s="1148" t="s">
        <v>255</v>
      </c>
      <c r="E2712" s="311">
        <v>6.1</v>
      </c>
      <c r="F2712" s="311" t="s">
        <v>548</v>
      </c>
      <c r="G2712" s="311">
        <f t="shared" si="300"/>
        <v>0</v>
      </c>
      <c r="H2712" s="1157">
        <f t="shared" ca="1" si="303"/>
        <v>0</v>
      </c>
      <c r="I2712" s="311">
        <f t="shared" si="302"/>
        <v>1.2</v>
      </c>
      <c r="J2712" s="1151"/>
      <c r="AL2712"/>
      <c r="AM2712"/>
      <c r="AN2712"/>
      <c r="AO2712"/>
      <c r="AP2712"/>
      <c r="AQ2712" s="333"/>
      <c r="AR2712"/>
      <c r="AS2712"/>
      <c r="AT2712"/>
      <c r="AU2712"/>
    </row>
    <row r="2713" spans="1:47" ht="12.75" customHeight="1" x14ac:dyDescent="0.35">
      <c r="A2713" s="311">
        <f>FrontPage!$N$2</f>
        <v>1</v>
      </c>
      <c r="B2713" s="311" t="str">
        <f t="shared" si="304"/>
        <v>RO56.12</v>
      </c>
      <c r="C2713" s="311">
        <f t="shared" si="301"/>
        <v>202526</v>
      </c>
      <c r="D2713" s="1148" t="s">
        <v>255</v>
      </c>
      <c r="E2713" s="311">
        <v>6.1</v>
      </c>
      <c r="F2713" s="311" t="s">
        <v>546</v>
      </c>
      <c r="G2713" s="311">
        <f t="shared" si="300"/>
        <v>0</v>
      </c>
      <c r="H2713" s="1157">
        <f t="shared" ca="1" si="303"/>
        <v>0</v>
      </c>
      <c r="I2713" s="311">
        <f t="shared" si="302"/>
        <v>2</v>
      </c>
      <c r="J2713" s="1151"/>
      <c r="AL2713"/>
      <c r="AM2713"/>
      <c r="AN2713"/>
      <c r="AO2713"/>
      <c r="AP2713"/>
      <c r="AQ2713" s="333"/>
      <c r="AR2713"/>
      <c r="AS2713"/>
      <c r="AT2713"/>
      <c r="AU2713"/>
    </row>
    <row r="2714" spans="1:47" ht="12.75" customHeight="1" x14ac:dyDescent="0.35">
      <c r="A2714" s="311">
        <f>FrontPage!$N$2</f>
        <v>1</v>
      </c>
      <c r="B2714" s="311" t="str">
        <f t="shared" si="304"/>
        <v>RO56.13</v>
      </c>
      <c r="C2714" s="311">
        <f t="shared" si="301"/>
        <v>202526</v>
      </c>
      <c r="D2714" s="1148" t="s">
        <v>255</v>
      </c>
      <c r="E2714" s="311">
        <v>6.1</v>
      </c>
      <c r="F2714" s="311" t="s">
        <v>549</v>
      </c>
      <c r="G2714" s="311">
        <f t="shared" si="300"/>
        <v>0</v>
      </c>
      <c r="H2714" s="1157">
        <f t="shared" ca="1" si="303"/>
        <v>0</v>
      </c>
      <c r="I2714" s="311">
        <f t="shared" si="302"/>
        <v>3</v>
      </c>
      <c r="J2714" s="1151"/>
      <c r="AL2714"/>
      <c r="AM2714"/>
      <c r="AN2714"/>
      <c r="AO2714"/>
      <c r="AP2714"/>
      <c r="AQ2714" s="333"/>
      <c r="AR2714"/>
      <c r="AS2714"/>
      <c r="AT2714"/>
      <c r="AU2714"/>
    </row>
    <row r="2715" spans="1:47" ht="12.75" customHeight="1" x14ac:dyDescent="0.35">
      <c r="A2715" s="311">
        <f>FrontPage!$N$2</f>
        <v>1</v>
      </c>
      <c r="B2715" s="311" t="str">
        <f t="shared" si="304"/>
        <v>RO56.15</v>
      </c>
      <c r="C2715" s="311">
        <f t="shared" ref="C2715:C2778" si="305">year</f>
        <v>202526</v>
      </c>
      <c r="D2715" s="1148" t="s">
        <v>255</v>
      </c>
      <c r="E2715" s="311">
        <v>6.1</v>
      </c>
      <c r="F2715" s="311" t="s">
        <v>551</v>
      </c>
      <c r="G2715" s="311">
        <f t="shared" si="300"/>
        <v>0</v>
      </c>
      <c r="H2715" s="1157">
        <f t="shared" ca="1" si="303"/>
        <v>0</v>
      </c>
      <c r="I2715" s="311">
        <f t="shared" si="302"/>
        <v>5</v>
      </c>
      <c r="J2715" s="1151"/>
      <c r="AL2715"/>
      <c r="AM2715"/>
      <c r="AN2715"/>
      <c r="AO2715"/>
      <c r="AP2715"/>
      <c r="AQ2715" s="333"/>
      <c r="AR2715"/>
      <c r="AS2715"/>
      <c r="AT2715"/>
      <c r="AU2715"/>
    </row>
    <row r="2716" spans="1:47" ht="12.75" customHeight="1" x14ac:dyDescent="0.35">
      <c r="A2716" s="311">
        <f>FrontPage!$N$2</f>
        <v>1</v>
      </c>
      <c r="B2716" s="311" t="str">
        <f t="shared" si="304"/>
        <v>RO56.16.1</v>
      </c>
      <c r="C2716" s="311">
        <f t="shared" si="305"/>
        <v>202526</v>
      </c>
      <c r="D2716" s="1148" t="s">
        <v>255</v>
      </c>
      <c r="E2716" s="311">
        <v>6.1</v>
      </c>
      <c r="F2716" s="311" t="s">
        <v>552</v>
      </c>
      <c r="G2716" s="311">
        <f t="shared" si="300"/>
        <v>0</v>
      </c>
      <c r="H2716" s="1157">
        <f t="shared" ca="1" si="303"/>
        <v>0</v>
      </c>
      <c r="I2716" s="311">
        <f t="shared" si="302"/>
        <v>6.1</v>
      </c>
      <c r="J2716" s="1151"/>
      <c r="AL2716"/>
      <c r="AM2716"/>
      <c r="AN2716"/>
      <c r="AO2716"/>
      <c r="AP2716"/>
      <c r="AQ2716" s="333"/>
      <c r="AR2716"/>
      <c r="AS2716"/>
      <c r="AT2716"/>
      <c r="AU2716"/>
    </row>
    <row r="2717" spans="1:47" ht="12.75" customHeight="1" x14ac:dyDescent="0.35">
      <c r="A2717" s="311">
        <f>FrontPage!$N$2</f>
        <v>1</v>
      </c>
      <c r="B2717" s="311" t="str">
        <f t="shared" si="304"/>
        <v>RO56.16.2</v>
      </c>
      <c r="C2717" s="311">
        <f t="shared" si="305"/>
        <v>202526</v>
      </c>
      <c r="D2717" s="1148" t="s">
        <v>255</v>
      </c>
      <c r="E2717" s="311">
        <v>6.1</v>
      </c>
      <c r="F2717" s="311" t="s">
        <v>553</v>
      </c>
      <c r="G2717" s="311">
        <f t="shared" ref="G2717:G2786" si="306">UANumber</f>
        <v>0</v>
      </c>
      <c r="H2717" s="1157">
        <f t="shared" ca="1" si="303"/>
        <v>0</v>
      </c>
      <c r="I2717" s="311">
        <f t="shared" si="302"/>
        <v>6.2</v>
      </c>
      <c r="J2717" s="1151"/>
      <c r="AL2717"/>
      <c r="AM2717"/>
      <c r="AN2717"/>
      <c r="AO2717"/>
      <c r="AP2717"/>
      <c r="AQ2717" s="333"/>
      <c r="AR2717"/>
      <c r="AS2717"/>
      <c r="AT2717"/>
      <c r="AU2717"/>
    </row>
    <row r="2718" spans="1:47" ht="12.75" customHeight="1" x14ac:dyDescent="0.35">
      <c r="A2718" s="311">
        <f>FrontPage!$N$2</f>
        <v>1</v>
      </c>
      <c r="B2718" s="311" t="str">
        <f t="shared" si="304"/>
        <v>RO56.17</v>
      </c>
      <c r="C2718" s="311">
        <f t="shared" si="305"/>
        <v>202526</v>
      </c>
      <c r="D2718" s="1148" t="s">
        <v>255</v>
      </c>
      <c r="E2718" s="311">
        <v>6.1</v>
      </c>
      <c r="F2718" s="311" t="s">
        <v>554</v>
      </c>
      <c r="G2718" s="311">
        <f t="shared" si="306"/>
        <v>0</v>
      </c>
      <c r="H2718" s="1157">
        <f t="shared" ca="1" si="303"/>
        <v>0</v>
      </c>
      <c r="I2718" s="311">
        <f t="shared" si="302"/>
        <v>7</v>
      </c>
      <c r="J2718" s="1151"/>
      <c r="AL2718"/>
      <c r="AM2718"/>
      <c r="AN2718"/>
      <c r="AO2718"/>
      <c r="AP2718"/>
      <c r="AQ2718" s="333"/>
      <c r="AR2718"/>
      <c r="AS2718"/>
      <c r="AT2718"/>
      <c r="AU2718"/>
    </row>
    <row r="2719" spans="1:47" ht="12.75" customHeight="1" x14ac:dyDescent="0.35">
      <c r="A2719" s="311">
        <f>FrontPage!$N$2</f>
        <v>1</v>
      </c>
      <c r="B2719" s="311" t="str">
        <f t="shared" si="304"/>
        <v>RO56.18</v>
      </c>
      <c r="C2719" s="311">
        <f t="shared" si="305"/>
        <v>202526</v>
      </c>
      <c r="D2719" s="1148" t="s">
        <v>255</v>
      </c>
      <c r="E2719" s="311">
        <v>6.1</v>
      </c>
      <c r="F2719" s="311" t="s">
        <v>555</v>
      </c>
      <c r="G2719" s="311">
        <f t="shared" si="306"/>
        <v>0</v>
      </c>
      <c r="H2719" s="1157">
        <f t="shared" ca="1" si="303"/>
        <v>0</v>
      </c>
      <c r="I2719" s="311">
        <f t="shared" si="302"/>
        <v>8</v>
      </c>
      <c r="J2719" s="1151"/>
      <c r="AL2719"/>
      <c r="AM2719"/>
      <c r="AN2719"/>
      <c r="AO2719"/>
      <c r="AP2719"/>
      <c r="AQ2719" s="333"/>
      <c r="AR2719"/>
      <c r="AS2719"/>
      <c r="AT2719"/>
      <c r="AU2719"/>
    </row>
    <row r="2720" spans="1:47" ht="12.75" customHeight="1" x14ac:dyDescent="0.35">
      <c r="A2720" s="311">
        <f>FrontPage!$N$2</f>
        <v>1</v>
      </c>
      <c r="B2720" s="311" t="str">
        <f t="shared" si="304"/>
        <v>RO56.110</v>
      </c>
      <c r="C2720" s="311">
        <f t="shared" si="305"/>
        <v>202526</v>
      </c>
      <c r="D2720" s="1148" t="s">
        <v>255</v>
      </c>
      <c r="E2720" s="311">
        <v>6.1</v>
      </c>
      <c r="F2720" s="311" t="s">
        <v>557</v>
      </c>
      <c r="G2720" s="311">
        <f t="shared" si="306"/>
        <v>0</v>
      </c>
      <c r="H2720" s="1157">
        <f t="shared" ca="1" si="303"/>
        <v>0</v>
      </c>
      <c r="I2720" s="311">
        <f t="shared" si="302"/>
        <v>10</v>
      </c>
      <c r="J2720" s="1151"/>
      <c r="AL2720"/>
      <c r="AM2720"/>
      <c r="AN2720"/>
      <c r="AO2720"/>
      <c r="AP2720"/>
      <c r="AQ2720" s="333"/>
      <c r="AR2720"/>
      <c r="AS2720"/>
      <c r="AT2720"/>
      <c r="AU2720"/>
    </row>
    <row r="2721" spans="1:47" ht="12.75" customHeight="1" x14ac:dyDescent="0.35">
      <c r="A2721" s="311">
        <f>FrontPage!$N$2</f>
        <v>1</v>
      </c>
      <c r="B2721" s="311" t="str">
        <f t="shared" si="304"/>
        <v>RO56.111</v>
      </c>
      <c r="C2721" s="311">
        <f t="shared" si="305"/>
        <v>202526</v>
      </c>
      <c r="D2721" s="1148" t="s">
        <v>255</v>
      </c>
      <c r="E2721" s="311">
        <v>6.1</v>
      </c>
      <c r="F2721" s="311" t="s">
        <v>558</v>
      </c>
      <c r="G2721" s="311">
        <f t="shared" si="306"/>
        <v>0</v>
      </c>
      <c r="H2721" s="1157">
        <f t="shared" ca="1" si="303"/>
        <v>0</v>
      </c>
      <c r="I2721" s="311">
        <f t="shared" si="302"/>
        <v>11</v>
      </c>
      <c r="J2721" s="1151"/>
      <c r="AL2721"/>
      <c r="AM2721"/>
      <c r="AN2721"/>
      <c r="AO2721"/>
      <c r="AP2721"/>
      <c r="AQ2721" s="333"/>
      <c r="AR2721"/>
      <c r="AS2721"/>
      <c r="AT2721"/>
      <c r="AU2721"/>
    </row>
    <row r="2722" spans="1:47" ht="12.75" customHeight="1" x14ac:dyDescent="0.35">
      <c r="A2722" s="311">
        <f>FrontPage!$N$2</f>
        <v>1</v>
      </c>
      <c r="B2722" s="311" t="str">
        <f t="shared" si="304"/>
        <v>RO571</v>
      </c>
      <c r="C2722" s="311">
        <f t="shared" si="305"/>
        <v>202526</v>
      </c>
      <c r="D2722" s="1148" t="s">
        <v>255</v>
      </c>
      <c r="E2722" s="311">
        <v>7</v>
      </c>
      <c r="F2722" s="311" t="s">
        <v>545</v>
      </c>
      <c r="G2722" s="311">
        <f t="shared" si="306"/>
        <v>0</v>
      </c>
      <c r="H2722" s="1157">
        <f t="shared" ca="1" si="303"/>
        <v>0</v>
      </c>
      <c r="I2722" s="311">
        <f t="shared" si="302"/>
        <v>1</v>
      </c>
      <c r="J2722" s="1151"/>
      <c r="AL2722"/>
      <c r="AM2722"/>
      <c r="AN2722"/>
      <c r="AO2722"/>
      <c r="AP2722"/>
      <c r="AQ2722" s="333"/>
      <c r="AR2722"/>
      <c r="AS2722"/>
      <c r="AT2722"/>
      <c r="AU2722"/>
    </row>
    <row r="2723" spans="1:47" ht="12.75" customHeight="1" x14ac:dyDescent="0.35">
      <c r="A2723" s="311">
        <f>FrontPage!$N$2</f>
        <v>1</v>
      </c>
      <c r="B2723" s="311" t="str">
        <f t="shared" si="304"/>
        <v>RO571.2</v>
      </c>
      <c r="C2723" s="311">
        <f t="shared" si="305"/>
        <v>202526</v>
      </c>
      <c r="D2723" s="1148" t="s">
        <v>255</v>
      </c>
      <c r="E2723" s="311">
        <v>7</v>
      </c>
      <c r="F2723" s="311" t="s">
        <v>548</v>
      </c>
      <c r="G2723" s="311">
        <f t="shared" si="306"/>
        <v>0</v>
      </c>
      <c r="H2723" s="1157">
        <f t="shared" ca="1" si="303"/>
        <v>0</v>
      </c>
      <c r="I2723" s="311">
        <f t="shared" si="302"/>
        <v>1.2</v>
      </c>
      <c r="J2723" s="1151"/>
      <c r="AL2723"/>
      <c r="AM2723"/>
      <c r="AN2723"/>
      <c r="AO2723"/>
      <c r="AP2723"/>
      <c r="AQ2723" s="333"/>
      <c r="AR2723"/>
      <c r="AS2723"/>
      <c r="AT2723"/>
      <c r="AU2723"/>
    </row>
    <row r="2724" spans="1:47" ht="12.75" customHeight="1" x14ac:dyDescent="0.35">
      <c r="A2724" s="311">
        <f>FrontPage!$N$2</f>
        <v>1</v>
      </c>
      <c r="B2724" s="311" t="str">
        <f t="shared" si="304"/>
        <v>RO572</v>
      </c>
      <c r="C2724" s="311">
        <f t="shared" si="305"/>
        <v>202526</v>
      </c>
      <c r="D2724" s="1148" t="s">
        <v>255</v>
      </c>
      <c r="E2724" s="311">
        <v>7</v>
      </c>
      <c r="F2724" s="311" t="s">
        <v>546</v>
      </c>
      <c r="G2724" s="311">
        <f t="shared" si="306"/>
        <v>0</v>
      </c>
      <c r="H2724" s="1157">
        <f t="shared" ca="1" si="303"/>
        <v>0</v>
      </c>
      <c r="I2724" s="311">
        <f t="shared" si="302"/>
        <v>2</v>
      </c>
      <c r="J2724" s="1151"/>
      <c r="AL2724"/>
      <c r="AM2724"/>
      <c r="AN2724"/>
      <c r="AO2724"/>
      <c r="AP2724"/>
      <c r="AQ2724" s="333"/>
      <c r="AR2724"/>
      <c r="AS2724"/>
      <c r="AT2724"/>
      <c r="AU2724"/>
    </row>
    <row r="2725" spans="1:47" ht="12.75" customHeight="1" x14ac:dyDescent="0.35">
      <c r="A2725" s="311">
        <f>FrontPage!$N$2</f>
        <v>1</v>
      </c>
      <c r="B2725" s="311" t="str">
        <f t="shared" si="304"/>
        <v>RO573</v>
      </c>
      <c r="C2725" s="311">
        <f t="shared" si="305"/>
        <v>202526</v>
      </c>
      <c r="D2725" s="1148" t="s">
        <v>255</v>
      </c>
      <c r="E2725" s="311">
        <v>7</v>
      </c>
      <c r="F2725" s="311" t="s">
        <v>549</v>
      </c>
      <c r="G2725" s="311">
        <f t="shared" si="306"/>
        <v>0</v>
      </c>
      <c r="H2725" s="1157">
        <f t="shared" ca="1" si="303"/>
        <v>0</v>
      </c>
      <c r="I2725" s="311">
        <f t="shared" si="302"/>
        <v>3</v>
      </c>
      <c r="J2725" s="1151"/>
      <c r="AL2725"/>
      <c r="AM2725"/>
      <c r="AN2725"/>
      <c r="AO2725"/>
      <c r="AP2725"/>
      <c r="AQ2725" s="333"/>
      <c r="AR2725"/>
      <c r="AS2725"/>
      <c r="AT2725"/>
      <c r="AU2725"/>
    </row>
    <row r="2726" spans="1:47" ht="12.75" customHeight="1" x14ac:dyDescent="0.35">
      <c r="A2726" s="311">
        <f>FrontPage!$N$2</f>
        <v>1</v>
      </c>
      <c r="B2726" s="311" t="str">
        <f t="shared" si="304"/>
        <v>RO575</v>
      </c>
      <c r="C2726" s="311">
        <f t="shared" si="305"/>
        <v>202526</v>
      </c>
      <c r="D2726" s="1148" t="s">
        <v>255</v>
      </c>
      <c r="E2726" s="311">
        <v>7</v>
      </c>
      <c r="F2726" s="311" t="s">
        <v>551</v>
      </c>
      <c r="G2726" s="311">
        <f t="shared" si="306"/>
        <v>0</v>
      </c>
      <c r="H2726" s="1157">
        <f t="shared" ca="1" si="303"/>
        <v>0</v>
      </c>
      <c r="I2726" s="311">
        <f t="shared" si="302"/>
        <v>5</v>
      </c>
      <c r="J2726" s="1151"/>
      <c r="AL2726"/>
      <c r="AM2726"/>
      <c r="AN2726"/>
      <c r="AO2726"/>
      <c r="AP2726"/>
      <c r="AQ2726" s="333"/>
      <c r="AR2726"/>
      <c r="AS2726"/>
      <c r="AT2726"/>
      <c r="AU2726"/>
    </row>
    <row r="2727" spans="1:47" ht="12.75" customHeight="1" x14ac:dyDescent="0.35">
      <c r="A2727" s="311">
        <f>FrontPage!$N$2</f>
        <v>1</v>
      </c>
      <c r="B2727" s="311" t="str">
        <f t="shared" si="304"/>
        <v>RO576.1</v>
      </c>
      <c r="C2727" s="311">
        <f t="shared" si="305"/>
        <v>202526</v>
      </c>
      <c r="D2727" s="1148" t="s">
        <v>255</v>
      </c>
      <c r="E2727" s="311">
        <v>7</v>
      </c>
      <c r="F2727" s="311" t="s">
        <v>552</v>
      </c>
      <c r="G2727" s="311">
        <f t="shared" si="306"/>
        <v>0</v>
      </c>
      <c r="H2727" s="1157">
        <f t="shared" ca="1" si="303"/>
        <v>0</v>
      </c>
      <c r="I2727" s="311">
        <f t="shared" si="302"/>
        <v>6.1</v>
      </c>
      <c r="J2727" s="1151"/>
      <c r="AL2727"/>
      <c r="AM2727"/>
      <c r="AN2727"/>
      <c r="AO2727"/>
      <c r="AP2727"/>
      <c r="AQ2727" s="333"/>
      <c r="AR2727"/>
      <c r="AS2727"/>
      <c r="AT2727"/>
      <c r="AU2727"/>
    </row>
    <row r="2728" spans="1:47" ht="12.75" customHeight="1" x14ac:dyDescent="0.35">
      <c r="A2728" s="311">
        <f>FrontPage!$N$2</f>
        <v>1</v>
      </c>
      <c r="B2728" s="311" t="str">
        <f t="shared" si="304"/>
        <v>RO576.2</v>
      </c>
      <c r="C2728" s="311">
        <f t="shared" si="305"/>
        <v>202526</v>
      </c>
      <c r="D2728" s="1148" t="s">
        <v>255</v>
      </c>
      <c r="E2728" s="311">
        <v>7</v>
      </c>
      <c r="F2728" s="311" t="s">
        <v>553</v>
      </c>
      <c r="G2728" s="311">
        <f t="shared" si="306"/>
        <v>0</v>
      </c>
      <c r="H2728" s="1157">
        <f t="shared" ca="1" si="303"/>
        <v>0</v>
      </c>
      <c r="I2728" s="311">
        <f t="shared" si="302"/>
        <v>6.2</v>
      </c>
      <c r="J2728" s="1151"/>
      <c r="AL2728"/>
      <c r="AM2728"/>
      <c r="AN2728"/>
      <c r="AO2728"/>
      <c r="AP2728"/>
      <c r="AQ2728" s="333"/>
      <c r="AR2728"/>
      <c r="AS2728"/>
      <c r="AT2728"/>
      <c r="AU2728"/>
    </row>
    <row r="2729" spans="1:47" ht="12.75" customHeight="1" x14ac:dyDescent="0.35">
      <c r="A2729" s="311">
        <f>FrontPage!$N$2</f>
        <v>1</v>
      </c>
      <c r="B2729" s="311" t="str">
        <f t="shared" si="304"/>
        <v>RO577</v>
      </c>
      <c r="C2729" s="311">
        <f t="shared" si="305"/>
        <v>202526</v>
      </c>
      <c r="D2729" s="1148" t="s">
        <v>255</v>
      </c>
      <c r="E2729" s="311">
        <v>7</v>
      </c>
      <c r="F2729" s="311" t="s">
        <v>554</v>
      </c>
      <c r="G2729" s="311">
        <f t="shared" si="306"/>
        <v>0</v>
      </c>
      <c r="H2729" s="1157">
        <f t="shared" ca="1" si="303"/>
        <v>0</v>
      </c>
      <c r="I2729" s="311">
        <f t="shared" si="302"/>
        <v>7</v>
      </c>
      <c r="J2729" s="1151"/>
      <c r="AL2729"/>
      <c r="AM2729"/>
      <c r="AN2729"/>
      <c r="AO2729"/>
      <c r="AP2729"/>
      <c r="AQ2729" s="333"/>
      <c r="AR2729"/>
      <c r="AS2729"/>
      <c r="AT2729"/>
      <c r="AU2729"/>
    </row>
    <row r="2730" spans="1:47" ht="12.75" customHeight="1" x14ac:dyDescent="0.35">
      <c r="A2730" s="311">
        <f>FrontPage!$N$2</f>
        <v>1</v>
      </c>
      <c r="B2730" s="311" t="str">
        <f t="shared" si="304"/>
        <v>RO578</v>
      </c>
      <c r="C2730" s="311">
        <f t="shared" si="305"/>
        <v>202526</v>
      </c>
      <c r="D2730" s="1148" t="s">
        <v>255</v>
      </c>
      <c r="E2730" s="311">
        <v>7</v>
      </c>
      <c r="F2730" s="311" t="s">
        <v>555</v>
      </c>
      <c r="G2730" s="311">
        <f t="shared" si="306"/>
        <v>0</v>
      </c>
      <c r="H2730" s="1157">
        <f t="shared" ca="1" si="303"/>
        <v>0</v>
      </c>
      <c r="I2730" s="311">
        <f t="shared" si="302"/>
        <v>8</v>
      </c>
      <c r="J2730" s="1151"/>
      <c r="AL2730"/>
      <c r="AM2730"/>
      <c r="AN2730"/>
      <c r="AO2730"/>
      <c r="AP2730"/>
      <c r="AQ2730" s="333"/>
      <c r="AR2730"/>
      <c r="AS2730"/>
      <c r="AT2730"/>
      <c r="AU2730"/>
    </row>
    <row r="2731" spans="1:47" ht="12.75" customHeight="1" x14ac:dyDescent="0.35">
      <c r="A2731" s="311">
        <f>FrontPage!$N$2</f>
        <v>1</v>
      </c>
      <c r="B2731" s="311" t="str">
        <f t="shared" si="304"/>
        <v>RO5710</v>
      </c>
      <c r="C2731" s="311">
        <f t="shared" si="305"/>
        <v>202526</v>
      </c>
      <c r="D2731" s="1148" t="s">
        <v>255</v>
      </c>
      <c r="E2731" s="311">
        <v>7</v>
      </c>
      <c r="F2731" s="311" t="s">
        <v>557</v>
      </c>
      <c r="G2731" s="311">
        <f t="shared" si="306"/>
        <v>0</v>
      </c>
      <c r="H2731" s="1157">
        <f t="shared" ca="1" si="303"/>
        <v>0</v>
      </c>
      <c r="I2731" s="311">
        <f t="shared" si="302"/>
        <v>10</v>
      </c>
      <c r="J2731" s="1151"/>
      <c r="AL2731"/>
      <c r="AM2731"/>
      <c r="AN2731"/>
      <c r="AO2731"/>
      <c r="AP2731"/>
      <c r="AQ2731" s="333"/>
      <c r="AR2731"/>
      <c r="AS2731"/>
      <c r="AT2731"/>
      <c r="AU2731"/>
    </row>
    <row r="2732" spans="1:47" ht="12.75" customHeight="1" x14ac:dyDescent="0.35">
      <c r="A2732" s="311">
        <f>FrontPage!$N$2</f>
        <v>1</v>
      </c>
      <c r="B2732" s="311" t="str">
        <f t="shared" si="304"/>
        <v>RO5711</v>
      </c>
      <c r="C2732" s="311">
        <f t="shared" si="305"/>
        <v>202526</v>
      </c>
      <c r="D2732" s="1148" t="s">
        <v>255</v>
      </c>
      <c r="E2732" s="311">
        <v>7</v>
      </c>
      <c r="F2732" s="311" t="s">
        <v>558</v>
      </c>
      <c r="G2732" s="311">
        <f t="shared" si="306"/>
        <v>0</v>
      </c>
      <c r="H2732" s="1157">
        <f t="shared" ca="1" si="303"/>
        <v>0</v>
      </c>
      <c r="I2732" s="311">
        <f t="shared" ref="I2732:I2795" si="307">VLOOKUP(F2732,CIndex,2,FALSE)</f>
        <v>11</v>
      </c>
      <c r="J2732" s="1151"/>
      <c r="AL2732"/>
      <c r="AM2732"/>
      <c r="AN2732"/>
      <c r="AO2732"/>
      <c r="AP2732"/>
      <c r="AQ2732" s="333"/>
      <c r="AR2732"/>
      <c r="AS2732"/>
      <c r="AT2732"/>
      <c r="AU2732"/>
    </row>
    <row r="2733" spans="1:47" ht="12.75" customHeight="1" x14ac:dyDescent="0.35">
      <c r="A2733" s="311">
        <f>FrontPage!$N$2</f>
        <v>1</v>
      </c>
      <c r="B2733" s="311" t="str">
        <f t="shared" si="304"/>
        <v>RO581</v>
      </c>
      <c r="C2733" s="311">
        <f t="shared" si="305"/>
        <v>202526</v>
      </c>
      <c r="D2733" s="1148" t="s">
        <v>255</v>
      </c>
      <c r="E2733" s="311">
        <v>8</v>
      </c>
      <c r="F2733" s="311" t="s">
        <v>545</v>
      </c>
      <c r="G2733" s="311">
        <f t="shared" si="306"/>
        <v>0</v>
      </c>
      <c r="H2733" s="1157">
        <f t="shared" ref="H2733:H2796" ca="1" si="308">IF(UANumber = 0,0,IF(VLOOKUP(E2733,INDIRECT("_"&amp;D2733),MATCH(F2733,INDIRECT("_"&amp;D2733&amp;$I$2),0),FALSE)="",0,VLOOKUP(E2733,INDIRECT("_"&amp;D2733),MATCH(F2733,INDIRECT("_"&amp;D2733&amp;$I$2),0),FALSE)))</f>
        <v>0</v>
      </c>
      <c r="I2733" s="311">
        <f t="shared" si="307"/>
        <v>1</v>
      </c>
      <c r="J2733" s="1151"/>
      <c r="AL2733"/>
      <c r="AM2733"/>
      <c r="AN2733"/>
      <c r="AO2733"/>
      <c r="AP2733"/>
      <c r="AQ2733" s="333"/>
      <c r="AR2733"/>
      <c r="AS2733"/>
      <c r="AT2733"/>
      <c r="AU2733"/>
    </row>
    <row r="2734" spans="1:47" ht="12.75" customHeight="1" x14ac:dyDescent="0.35">
      <c r="A2734" s="311">
        <f>FrontPage!$N$2</f>
        <v>1</v>
      </c>
      <c r="B2734" s="311" t="str">
        <f t="shared" si="304"/>
        <v>RO581.2</v>
      </c>
      <c r="C2734" s="311">
        <f t="shared" si="305"/>
        <v>202526</v>
      </c>
      <c r="D2734" s="1148" t="s">
        <v>255</v>
      </c>
      <c r="E2734" s="311">
        <v>8</v>
      </c>
      <c r="F2734" s="311" t="s">
        <v>548</v>
      </c>
      <c r="G2734" s="311">
        <f t="shared" si="306"/>
        <v>0</v>
      </c>
      <c r="H2734" s="1157">
        <f t="shared" ca="1" si="308"/>
        <v>0</v>
      </c>
      <c r="I2734" s="311">
        <f t="shared" si="307"/>
        <v>1.2</v>
      </c>
      <c r="J2734" s="1151"/>
      <c r="AL2734"/>
      <c r="AM2734"/>
      <c r="AN2734"/>
      <c r="AO2734"/>
      <c r="AP2734"/>
      <c r="AQ2734" s="333"/>
      <c r="AR2734"/>
      <c r="AS2734"/>
      <c r="AT2734"/>
      <c r="AU2734"/>
    </row>
    <row r="2735" spans="1:47" ht="12.75" customHeight="1" x14ac:dyDescent="0.35">
      <c r="A2735" s="311">
        <f>FrontPage!$N$2</f>
        <v>1</v>
      </c>
      <c r="B2735" s="311" t="str">
        <f t="shared" si="304"/>
        <v>RO582</v>
      </c>
      <c r="C2735" s="311">
        <f t="shared" si="305"/>
        <v>202526</v>
      </c>
      <c r="D2735" s="1148" t="s">
        <v>255</v>
      </c>
      <c r="E2735" s="311">
        <v>8</v>
      </c>
      <c r="F2735" s="311" t="s">
        <v>546</v>
      </c>
      <c r="G2735" s="311">
        <f t="shared" si="306"/>
        <v>0</v>
      </c>
      <c r="H2735" s="1157">
        <f t="shared" ca="1" si="308"/>
        <v>0</v>
      </c>
      <c r="I2735" s="311">
        <f t="shared" si="307"/>
        <v>2</v>
      </c>
      <c r="J2735" s="1151"/>
      <c r="AL2735"/>
      <c r="AM2735"/>
      <c r="AN2735"/>
      <c r="AO2735"/>
      <c r="AP2735"/>
      <c r="AQ2735" s="333"/>
      <c r="AR2735"/>
      <c r="AS2735"/>
      <c r="AT2735"/>
      <c r="AU2735"/>
    </row>
    <row r="2736" spans="1:47" ht="12.75" customHeight="1" x14ac:dyDescent="0.35">
      <c r="A2736" s="311">
        <f>FrontPage!$N$2</f>
        <v>1</v>
      </c>
      <c r="B2736" s="311" t="str">
        <f t="shared" si="304"/>
        <v>RO583</v>
      </c>
      <c r="C2736" s="311">
        <f t="shared" si="305"/>
        <v>202526</v>
      </c>
      <c r="D2736" s="1148" t="s">
        <v>255</v>
      </c>
      <c r="E2736" s="311">
        <v>8</v>
      </c>
      <c r="F2736" s="311" t="s">
        <v>549</v>
      </c>
      <c r="G2736" s="311">
        <f t="shared" si="306"/>
        <v>0</v>
      </c>
      <c r="H2736" s="1157">
        <f t="shared" ca="1" si="308"/>
        <v>0</v>
      </c>
      <c r="I2736" s="311">
        <f t="shared" si="307"/>
        <v>3</v>
      </c>
      <c r="J2736" s="1151"/>
      <c r="AL2736"/>
      <c r="AM2736"/>
      <c r="AN2736"/>
      <c r="AO2736"/>
      <c r="AP2736"/>
      <c r="AQ2736" s="333"/>
      <c r="AR2736"/>
      <c r="AS2736"/>
      <c r="AT2736"/>
      <c r="AU2736"/>
    </row>
    <row r="2737" spans="1:47" ht="12.75" customHeight="1" x14ac:dyDescent="0.35">
      <c r="A2737" s="311">
        <f>FrontPage!$N$2</f>
        <v>1</v>
      </c>
      <c r="B2737" s="311" t="str">
        <f t="shared" si="304"/>
        <v>RO585</v>
      </c>
      <c r="C2737" s="311">
        <f t="shared" si="305"/>
        <v>202526</v>
      </c>
      <c r="D2737" s="1148" t="s">
        <v>255</v>
      </c>
      <c r="E2737" s="311">
        <v>8</v>
      </c>
      <c r="F2737" s="311" t="s">
        <v>551</v>
      </c>
      <c r="G2737" s="311">
        <f t="shared" si="306"/>
        <v>0</v>
      </c>
      <c r="H2737" s="1157">
        <f t="shared" ca="1" si="308"/>
        <v>0</v>
      </c>
      <c r="I2737" s="311">
        <f t="shared" si="307"/>
        <v>5</v>
      </c>
      <c r="J2737" s="1151"/>
      <c r="AL2737"/>
      <c r="AM2737"/>
      <c r="AN2737"/>
      <c r="AO2737"/>
      <c r="AP2737"/>
      <c r="AQ2737" s="333"/>
      <c r="AR2737"/>
      <c r="AS2737"/>
      <c r="AT2737"/>
      <c r="AU2737"/>
    </row>
    <row r="2738" spans="1:47" ht="12.75" customHeight="1" x14ac:dyDescent="0.35">
      <c r="A2738" s="311">
        <f>FrontPage!$N$2</f>
        <v>1</v>
      </c>
      <c r="B2738" s="311" t="str">
        <f t="shared" si="304"/>
        <v>RO586.1</v>
      </c>
      <c r="C2738" s="311">
        <f t="shared" si="305"/>
        <v>202526</v>
      </c>
      <c r="D2738" s="1148" t="s">
        <v>255</v>
      </c>
      <c r="E2738" s="311">
        <v>8</v>
      </c>
      <c r="F2738" s="311" t="s">
        <v>552</v>
      </c>
      <c r="G2738" s="311">
        <f t="shared" si="306"/>
        <v>0</v>
      </c>
      <c r="H2738" s="1157">
        <f t="shared" ca="1" si="308"/>
        <v>0</v>
      </c>
      <c r="I2738" s="311">
        <f t="shared" si="307"/>
        <v>6.1</v>
      </c>
      <c r="J2738" s="1151"/>
      <c r="AL2738"/>
      <c r="AM2738"/>
      <c r="AN2738"/>
      <c r="AO2738"/>
      <c r="AP2738"/>
      <c r="AQ2738" s="333"/>
      <c r="AR2738"/>
      <c r="AS2738"/>
      <c r="AT2738"/>
      <c r="AU2738"/>
    </row>
    <row r="2739" spans="1:47" ht="12.75" customHeight="1" x14ac:dyDescent="0.35">
      <c r="A2739" s="311">
        <f>FrontPage!$N$2</f>
        <v>1</v>
      </c>
      <c r="B2739" s="311" t="str">
        <f t="shared" si="304"/>
        <v>RO586.2</v>
      </c>
      <c r="C2739" s="311">
        <f t="shared" si="305"/>
        <v>202526</v>
      </c>
      <c r="D2739" s="1148" t="s">
        <v>255</v>
      </c>
      <c r="E2739" s="311">
        <v>8</v>
      </c>
      <c r="F2739" s="311" t="s">
        <v>553</v>
      </c>
      <c r="G2739" s="311">
        <f t="shared" si="306"/>
        <v>0</v>
      </c>
      <c r="H2739" s="1157">
        <f t="shared" ca="1" si="308"/>
        <v>0</v>
      </c>
      <c r="I2739" s="311">
        <f t="shared" si="307"/>
        <v>6.2</v>
      </c>
      <c r="J2739" s="1151"/>
      <c r="AL2739"/>
      <c r="AM2739"/>
      <c r="AN2739"/>
      <c r="AO2739"/>
      <c r="AP2739"/>
      <c r="AQ2739" s="333"/>
      <c r="AR2739"/>
      <c r="AS2739"/>
      <c r="AT2739"/>
      <c r="AU2739"/>
    </row>
    <row r="2740" spans="1:47" ht="12.75" customHeight="1" x14ac:dyDescent="0.35">
      <c r="A2740" s="311">
        <f>FrontPage!$N$2</f>
        <v>1</v>
      </c>
      <c r="B2740" s="311" t="str">
        <f t="shared" ref="B2740:B2803" si="309">D2740&amp;E2740&amp;I2740</f>
        <v>RO587</v>
      </c>
      <c r="C2740" s="311">
        <f t="shared" si="305"/>
        <v>202526</v>
      </c>
      <c r="D2740" s="1148" t="s">
        <v>255</v>
      </c>
      <c r="E2740" s="311">
        <v>8</v>
      </c>
      <c r="F2740" s="311" t="s">
        <v>554</v>
      </c>
      <c r="G2740" s="311">
        <f t="shared" si="306"/>
        <v>0</v>
      </c>
      <c r="H2740" s="1157">
        <f t="shared" ca="1" si="308"/>
        <v>0</v>
      </c>
      <c r="I2740" s="311">
        <f t="shared" si="307"/>
        <v>7</v>
      </c>
      <c r="J2740" s="1151"/>
      <c r="AL2740"/>
      <c r="AM2740"/>
      <c r="AN2740"/>
      <c r="AO2740"/>
      <c r="AP2740"/>
      <c r="AQ2740" s="333"/>
      <c r="AR2740"/>
      <c r="AS2740"/>
      <c r="AT2740"/>
      <c r="AU2740"/>
    </row>
    <row r="2741" spans="1:47" ht="12.75" customHeight="1" x14ac:dyDescent="0.35">
      <c r="A2741" s="311">
        <f>FrontPage!$N$2</f>
        <v>1</v>
      </c>
      <c r="B2741" s="311" t="str">
        <f t="shared" si="309"/>
        <v>RO588</v>
      </c>
      <c r="C2741" s="311">
        <f t="shared" si="305"/>
        <v>202526</v>
      </c>
      <c r="D2741" s="1148" t="s">
        <v>255</v>
      </c>
      <c r="E2741" s="311">
        <v>8</v>
      </c>
      <c r="F2741" s="311" t="s">
        <v>555</v>
      </c>
      <c r="G2741" s="311">
        <f t="shared" si="306"/>
        <v>0</v>
      </c>
      <c r="H2741" s="1157">
        <f t="shared" ca="1" si="308"/>
        <v>0</v>
      </c>
      <c r="I2741" s="311">
        <f t="shared" si="307"/>
        <v>8</v>
      </c>
      <c r="J2741" s="1151"/>
      <c r="AL2741"/>
      <c r="AM2741"/>
      <c r="AN2741"/>
      <c r="AO2741"/>
      <c r="AP2741"/>
      <c r="AQ2741" s="333"/>
      <c r="AR2741"/>
      <c r="AS2741"/>
      <c r="AT2741"/>
      <c r="AU2741"/>
    </row>
    <row r="2742" spans="1:47" ht="12.75" customHeight="1" x14ac:dyDescent="0.35">
      <c r="A2742" s="311">
        <f>FrontPage!$N$2</f>
        <v>1</v>
      </c>
      <c r="B2742" s="311" t="str">
        <f t="shared" si="309"/>
        <v>RO5810</v>
      </c>
      <c r="C2742" s="311">
        <f t="shared" si="305"/>
        <v>202526</v>
      </c>
      <c r="D2742" s="1148" t="s">
        <v>255</v>
      </c>
      <c r="E2742" s="311">
        <v>8</v>
      </c>
      <c r="F2742" s="311" t="s">
        <v>557</v>
      </c>
      <c r="G2742" s="311">
        <f t="shared" si="306"/>
        <v>0</v>
      </c>
      <c r="H2742" s="1157">
        <f t="shared" ca="1" si="308"/>
        <v>0</v>
      </c>
      <c r="I2742" s="311">
        <f t="shared" si="307"/>
        <v>10</v>
      </c>
      <c r="J2742" s="1151"/>
      <c r="AL2742"/>
      <c r="AM2742"/>
      <c r="AN2742"/>
      <c r="AO2742"/>
      <c r="AP2742"/>
      <c r="AQ2742" s="333"/>
      <c r="AR2742"/>
      <c r="AS2742"/>
      <c r="AT2742"/>
      <c r="AU2742"/>
    </row>
    <row r="2743" spans="1:47" ht="12.75" customHeight="1" x14ac:dyDescent="0.35">
      <c r="A2743" s="311">
        <f>FrontPage!$N$2</f>
        <v>1</v>
      </c>
      <c r="B2743" s="311" t="str">
        <f t="shared" si="309"/>
        <v>RO5811</v>
      </c>
      <c r="C2743" s="311">
        <f t="shared" si="305"/>
        <v>202526</v>
      </c>
      <c r="D2743" s="1148" t="s">
        <v>255</v>
      </c>
      <c r="E2743" s="311">
        <v>8</v>
      </c>
      <c r="F2743" s="311" t="s">
        <v>558</v>
      </c>
      <c r="G2743" s="311">
        <f t="shared" si="306"/>
        <v>0</v>
      </c>
      <c r="H2743" s="1157">
        <f t="shared" ca="1" si="308"/>
        <v>0</v>
      </c>
      <c r="I2743" s="311">
        <f t="shared" si="307"/>
        <v>11</v>
      </c>
      <c r="J2743" s="1151"/>
      <c r="AL2743"/>
      <c r="AM2743"/>
      <c r="AN2743"/>
      <c r="AO2743"/>
      <c r="AP2743"/>
      <c r="AQ2743" s="333"/>
      <c r="AR2743"/>
      <c r="AS2743"/>
      <c r="AT2743"/>
      <c r="AU2743"/>
    </row>
    <row r="2744" spans="1:47" ht="12.75" customHeight="1" x14ac:dyDescent="0.35">
      <c r="A2744" s="311">
        <f>FrontPage!$N$2</f>
        <v>1</v>
      </c>
      <c r="B2744" s="311" t="str">
        <f t="shared" si="309"/>
        <v>RO511.51</v>
      </c>
      <c r="C2744" s="311">
        <f t="shared" si="305"/>
        <v>202526</v>
      </c>
      <c r="D2744" s="1148" t="s">
        <v>255</v>
      </c>
      <c r="E2744" s="311">
        <v>11.5</v>
      </c>
      <c r="F2744" s="311" t="s">
        <v>545</v>
      </c>
      <c r="G2744" s="311">
        <f t="shared" si="306"/>
        <v>0</v>
      </c>
      <c r="H2744" s="1157">
        <f t="shared" ca="1" si="308"/>
        <v>0</v>
      </c>
      <c r="I2744" s="311">
        <f t="shared" si="307"/>
        <v>1</v>
      </c>
      <c r="J2744" s="1151"/>
      <c r="AL2744"/>
      <c r="AM2744"/>
      <c r="AN2744"/>
      <c r="AO2744"/>
      <c r="AP2744"/>
      <c r="AQ2744" s="333"/>
      <c r="AR2744"/>
      <c r="AS2744"/>
      <c r="AT2744"/>
      <c r="AU2744"/>
    </row>
    <row r="2745" spans="1:47" ht="12.75" customHeight="1" x14ac:dyDescent="0.35">
      <c r="A2745" s="311">
        <f>FrontPage!$N$2</f>
        <v>1</v>
      </c>
      <c r="B2745" s="311" t="str">
        <f t="shared" si="309"/>
        <v>RO511.51.2</v>
      </c>
      <c r="C2745" s="311">
        <f t="shared" si="305"/>
        <v>202526</v>
      </c>
      <c r="D2745" s="1148" t="s">
        <v>255</v>
      </c>
      <c r="E2745" s="311">
        <v>11.5</v>
      </c>
      <c r="F2745" s="311" t="s">
        <v>548</v>
      </c>
      <c r="G2745" s="311">
        <f t="shared" si="306"/>
        <v>0</v>
      </c>
      <c r="H2745" s="1157">
        <f t="shared" ca="1" si="308"/>
        <v>0</v>
      </c>
      <c r="I2745" s="311">
        <f t="shared" si="307"/>
        <v>1.2</v>
      </c>
      <c r="J2745" s="1151"/>
      <c r="AL2745"/>
      <c r="AM2745"/>
      <c r="AN2745"/>
      <c r="AO2745"/>
      <c r="AP2745"/>
      <c r="AQ2745" s="333"/>
      <c r="AR2745"/>
      <c r="AS2745"/>
      <c r="AT2745"/>
      <c r="AU2745"/>
    </row>
    <row r="2746" spans="1:47" ht="12.75" customHeight="1" x14ac:dyDescent="0.35">
      <c r="A2746" s="311">
        <f>FrontPage!$N$2</f>
        <v>1</v>
      </c>
      <c r="B2746" s="311" t="str">
        <f t="shared" si="309"/>
        <v>RO511.52</v>
      </c>
      <c r="C2746" s="311">
        <f t="shared" si="305"/>
        <v>202526</v>
      </c>
      <c r="D2746" s="1148" t="s">
        <v>255</v>
      </c>
      <c r="E2746" s="311">
        <v>11.5</v>
      </c>
      <c r="F2746" s="311" t="s">
        <v>546</v>
      </c>
      <c r="G2746" s="311">
        <f t="shared" si="306"/>
        <v>0</v>
      </c>
      <c r="H2746" s="1157">
        <f t="shared" ca="1" si="308"/>
        <v>0</v>
      </c>
      <c r="I2746" s="311">
        <f t="shared" si="307"/>
        <v>2</v>
      </c>
      <c r="J2746" s="1151"/>
      <c r="AL2746"/>
      <c r="AM2746"/>
      <c r="AN2746"/>
      <c r="AO2746"/>
      <c r="AP2746"/>
      <c r="AQ2746" s="333"/>
      <c r="AR2746"/>
      <c r="AS2746"/>
      <c r="AT2746"/>
      <c r="AU2746"/>
    </row>
    <row r="2747" spans="1:47" ht="12.75" customHeight="1" x14ac:dyDescent="0.35">
      <c r="A2747" s="311">
        <f>FrontPage!$N$2</f>
        <v>1</v>
      </c>
      <c r="B2747" s="311" t="str">
        <f t="shared" si="309"/>
        <v>RO511.53</v>
      </c>
      <c r="C2747" s="311">
        <f t="shared" si="305"/>
        <v>202526</v>
      </c>
      <c r="D2747" s="1148" t="s">
        <v>255</v>
      </c>
      <c r="E2747" s="311">
        <v>11.5</v>
      </c>
      <c r="F2747" s="311" t="s">
        <v>549</v>
      </c>
      <c r="G2747" s="311">
        <f t="shared" si="306"/>
        <v>0</v>
      </c>
      <c r="H2747" s="1157">
        <f t="shared" ca="1" si="308"/>
        <v>0</v>
      </c>
      <c r="I2747" s="311">
        <f t="shared" si="307"/>
        <v>3</v>
      </c>
      <c r="J2747" s="1151"/>
      <c r="AL2747"/>
      <c r="AM2747"/>
      <c r="AN2747"/>
      <c r="AO2747"/>
      <c r="AP2747"/>
      <c r="AQ2747" s="333"/>
      <c r="AR2747"/>
      <c r="AS2747"/>
      <c r="AT2747"/>
      <c r="AU2747"/>
    </row>
    <row r="2748" spans="1:47" ht="12.75" customHeight="1" x14ac:dyDescent="0.35">
      <c r="A2748" s="311">
        <f>FrontPage!$N$2</f>
        <v>1</v>
      </c>
      <c r="B2748" s="311" t="str">
        <f t="shared" si="309"/>
        <v>RO511.55</v>
      </c>
      <c r="C2748" s="311">
        <f t="shared" si="305"/>
        <v>202526</v>
      </c>
      <c r="D2748" s="1148" t="s">
        <v>255</v>
      </c>
      <c r="E2748" s="311">
        <v>11.5</v>
      </c>
      <c r="F2748" s="311" t="s">
        <v>551</v>
      </c>
      <c r="G2748" s="311">
        <f t="shared" si="306"/>
        <v>0</v>
      </c>
      <c r="H2748" s="1157">
        <f t="shared" ca="1" si="308"/>
        <v>0</v>
      </c>
      <c r="I2748" s="311">
        <f t="shared" si="307"/>
        <v>5</v>
      </c>
      <c r="J2748" s="1151"/>
      <c r="AL2748"/>
      <c r="AM2748"/>
      <c r="AN2748"/>
      <c r="AO2748"/>
      <c r="AP2748"/>
      <c r="AQ2748" s="333"/>
      <c r="AR2748"/>
      <c r="AS2748"/>
      <c r="AT2748"/>
      <c r="AU2748"/>
    </row>
    <row r="2749" spans="1:47" ht="12.75" customHeight="1" x14ac:dyDescent="0.35">
      <c r="A2749" s="311">
        <f>FrontPage!$N$2</f>
        <v>1</v>
      </c>
      <c r="B2749" s="311" t="str">
        <f t="shared" si="309"/>
        <v>RO511.56.1</v>
      </c>
      <c r="C2749" s="311">
        <f t="shared" si="305"/>
        <v>202526</v>
      </c>
      <c r="D2749" s="1148" t="s">
        <v>255</v>
      </c>
      <c r="E2749" s="311">
        <v>11.5</v>
      </c>
      <c r="F2749" s="311" t="s">
        <v>552</v>
      </c>
      <c r="G2749" s="311">
        <f t="shared" si="306"/>
        <v>0</v>
      </c>
      <c r="H2749" s="1157">
        <f t="shared" ca="1" si="308"/>
        <v>0</v>
      </c>
      <c r="I2749" s="311">
        <f t="shared" si="307"/>
        <v>6.1</v>
      </c>
      <c r="J2749" s="1151"/>
      <c r="AL2749"/>
      <c r="AM2749"/>
      <c r="AN2749"/>
      <c r="AO2749"/>
      <c r="AP2749"/>
      <c r="AQ2749" s="333"/>
      <c r="AR2749"/>
      <c r="AS2749"/>
      <c r="AT2749"/>
      <c r="AU2749"/>
    </row>
    <row r="2750" spans="1:47" ht="12.75" customHeight="1" x14ac:dyDescent="0.35">
      <c r="A2750" s="311">
        <f>FrontPage!$N$2</f>
        <v>1</v>
      </c>
      <c r="B2750" s="311" t="str">
        <f t="shared" si="309"/>
        <v>RO511.56.2</v>
      </c>
      <c r="C2750" s="311">
        <f t="shared" si="305"/>
        <v>202526</v>
      </c>
      <c r="D2750" s="1148" t="s">
        <v>255</v>
      </c>
      <c r="E2750" s="311">
        <v>11.5</v>
      </c>
      <c r="F2750" s="311" t="s">
        <v>553</v>
      </c>
      <c r="G2750" s="311">
        <f t="shared" si="306"/>
        <v>0</v>
      </c>
      <c r="H2750" s="1157">
        <f t="shared" ca="1" si="308"/>
        <v>0</v>
      </c>
      <c r="I2750" s="311">
        <f t="shared" si="307"/>
        <v>6.2</v>
      </c>
      <c r="J2750" s="1151"/>
      <c r="AL2750"/>
      <c r="AM2750"/>
      <c r="AN2750"/>
      <c r="AO2750"/>
      <c r="AP2750"/>
      <c r="AQ2750" s="333"/>
      <c r="AR2750"/>
      <c r="AS2750"/>
      <c r="AT2750"/>
      <c r="AU2750"/>
    </row>
    <row r="2751" spans="1:47" ht="12.75" customHeight="1" x14ac:dyDescent="0.35">
      <c r="A2751" s="311">
        <f>FrontPage!$N$2</f>
        <v>1</v>
      </c>
      <c r="B2751" s="311" t="str">
        <f t="shared" si="309"/>
        <v>RO511.57</v>
      </c>
      <c r="C2751" s="311">
        <f t="shared" si="305"/>
        <v>202526</v>
      </c>
      <c r="D2751" s="1148" t="s">
        <v>255</v>
      </c>
      <c r="E2751" s="311">
        <v>11.5</v>
      </c>
      <c r="F2751" s="311" t="s">
        <v>554</v>
      </c>
      <c r="G2751" s="311">
        <f t="shared" si="306"/>
        <v>0</v>
      </c>
      <c r="H2751" s="1157">
        <f t="shared" ca="1" si="308"/>
        <v>0</v>
      </c>
      <c r="I2751" s="311">
        <f t="shared" si="307"/>
        <v>7</v>
      </c>
      <c r="J2751" s="1151"/>
      <c r="AL2751"/>
      <c r="AM2751"/>
      <c r="AN2751"/>
      <c r="AO2751"/>
      <c r="AP2751"/>
      <c r="AQ2751" s="333"/>
      <c r="AR2751"/>
      <c r="AS2751"/>
      <c r="AT2751"/>
      <c r="AU2751"/>
    </row>
    <row r="2752" spans="1:47" ht="12.75" customHeight="1" x14ac:dyDescent="0.35">
      <c r="A2752" s="311">
        <f>FrontPage!$N$2</f>
        <v>1</v>
      </c>
      <c r="B2752" s="311" t="str">
        <f t="shared" si="309"/>
        <v>RO511.58</v>
      </c>
      <c r="C2752" s="311">
        <f t="shared" si="305"/>
        <v>202526</v>
      </c>
      <c r="D2752" s="1148" t="s">
        <v>255</v>
      </c>
      <c r="E2752" s="311">
        <v>11.5</v>
      </c>
      <c r="F2752" s="311" t="s">
        <v>555</v>
      </c>
      <c r="G2752" s="311">
        <f t="shared" si="306"/>
        <v>0</v>
      </c>
      <c r="H2752" s="1157">
        <f t="shared" ca="1" si="308"/>
        <v>0</v>
      </c>
      <c r="I2752" s="311">
        <f t="shared" si="307"/>
        <v>8</v>
      </c>
      <c r="J2752" s="1151"/>
      <c r="AL2752"/>
      <c r="AM2752"/>
      <c r="AN2752"/>
      <c r="AO2752"/>
      <c r="AP2752"/>
      <c r="AQ2752" s="333"/>
      <c r="AR2752"/>
      <c r="AS2752"/>
      <c r="AT2752"/>
      <c r="AU2752"/>
    </row>
    <row r="2753" spans="1:47" ht="12.75" customHeight="1" x14ac:dyDescent="0.35">
      <c r="A2753" s="311">
        <f>FrontPage!$N$2</f>
        <v>1</v>
      </c>
      <c r="B2753" s="311" t="str">
        <f t="shared" si="309"/>
        <v>RO511.510</v>
      </c>
      <c r="C2753" s="311">
        <f t="shared" si="305"/>
        <v>202526</v>
      </c>
      <c r="D2753" s="1148" t="s">
        <v>255</v>
      </c>
      <c r="E2753" s="311">
        <v>11.5</v>
      </c>
      <c r="F2753" s="311" t="s">
        <v>557</v>
      </c>
      <c r="G2753" s="311">
        <f t="shared" si="306"/>
        <v>0</v>
      </c>
      <c r="H2753" s="1157">
        <f t="shared" ca="1" si="308"/>
        <v>0</v>
      </c>
      <c r="I2753" s="311">
        <f t="shared" si="307"/>
        <v>10</v>
      </c>
      <c r="J2753" s="1151"/>
      <c r="AL2753"/>
      <c r="AM2753"/>
      <c r="AN2753"/>
      <c r="AO2753"/>
      <c r="AP2753"/>
      <c r="AQ2753" s="333"/>
      <c r="AR2753"/>
      <c r="AS2753"/>
      <c r="AT2753"/>
      <c r="AU2753"/>
    </row>
    <row r="2754" spans="1:47" ht="12.75" customHeight="1" x14ac:dyDescent="0.35">
      <c r="A2754" s="311">
        <f>FrontPage!$N$2</f>
        <v>1</v>
      </c>
      <c r="B2754" s="311" t="str">
        <f t="shared" si="309"/>
        <v>RO511.511</v>
      </c>
      <c r="C2754" s="311">
        <f t="shared" si="305"/>
        <v>202526</v>
      </c>
      <c r="D2754" s="1148" t="s">
        <v>255</v>
      </c>
      <c r="E2754" s="311">
        <v>11.5</v>
      </c>
      <c r="F2754" s="311" t="s">
        <v>558</v>
      </c>
      <c r="G2754" s="311">
        <f t="shared" si="306"/>
        <v>0</v>
      </c>
      <c r="H2754" s="1157">
        <f t="shared" ca="1" si="308"/>
        <v>0</v>
      </c>
      <c r="I2754" s="311">
        <f t="shared" si="307"/>
        <v>11</v>
      </c>
      <c r="J2754" s="1151"/>
      <c r="AL2754"/>
      <c r="AM2754"/>
      <c r="AN2754"/>
      <c r="AO2754"/>
      <c r="AP2754"/>
      <c r="AQ2754" s="333"/>
      <c r="AR2754"/>
      <c r="AS2754"/>
      <c r="AT2754"/>
      <c r="AU2754"/>
    </row>
    <row r="2755" spans="1:47" ht="12.75" customHeight="1" x14ac:dyDescent="0.35">
      <c r="A2755" s="311">
        <f>FrontPage!$N$2</f>
        <v>1</v>
      </c>
      <c r="B2755" s="311" t="str">
        <f t="shared" si="309"/>
        <v>RO511.61</v>
      </c>
      <c r="C2755" s="311">
        <f t="shared" si="305"/>
        <v>202526</v>
      </c>
      <c r="D2755" s="1148" t="s">
        <v>255</v>
      </c>
      <c r="E2755" s="311">
        <v>11.6</v>
      </c>
      <c r="F2755" s="311" t="s">
        <v>545</v>
      </c>
      <c r="G2755" s="311">
        <f t="shared" si="306"/>
        <v>0</v>
      </c>
      <c r="H2755" s="1157">
        <f t="shared" ca="1" si="308"/>
        <v>0</v>
      </c>
      <c r="I2755" s="311">
        <f t="shared" si="307"/>
        <v>1</v>
      </c>
      <c r="J2755" s="1151"/>
      <c r="AL2755"/>
      <c r="AM2755"/>
      <c r="AN2755"/>
      <c r="AO2755"/>
      <c r="AP2755"/>
      <c r="AQ2755" s="333"/>
      <c r="AR2755"/>
      <c r="AS2755"/>
      <c r="AT2755"/>
      <c r="AU2755"/>
    </row>
    <row r="2756" spans="1:47" ht="12.75" customHeight="1" x14ac:dyDescent="0.35">
      <c r="A2756" s="311">
        <f>FrontPage!$N$2</f>
        <v>1</v>
      </c>
      <c r="B2756" s="311" t="str">
        <f t="shared" si="309"/>
        <v>RO511.61.2</v>
      </c>
      <c r="C2756" s="311">
        <f t="shared" si="305"/>
        <v>202526</v>
      </c>
      <c r="D2756" s="1148" t="s">
        <v>255</v>
      </c>
      <c r="E2756" s="311">
        <v>11.6</v>
      </c>
      <c r="F2756" s="311" t="s">
        <v>548</v>
      </c>
      <c r="G2756" s="311">
        <f t="shared" si="306"/>
        <v>0</v>
      </c>
      <c r="H2756" s="1157">
        <f t="shared" ca="1" si="308"/>
        <v>0</v>
      </c>
      <c r="I2756" s="311">
        <f t="shared" si="307"/>
        <v>1.2</v>
      </c>
      <c r="J2756" s="1151"/>
      <c r="AL2756"/>
      <c r="AM2756"/>
      <c r="AN2756"/>
      <c r="AO2756"/>
      <c r="AP2756"/>
      <c r="AQ2756" s="333"/>
      <c r="AR2756"/>
      <c r="AS2756"/>
      <c r="AT2756"/>
      <c r="AU2756"/>
    </row>
    <row r="2757" spans="1:47" ht="12.75" customHeight="1" x14ac:dyDescent="0.35">
      <c r="A2757" s="311">
        <f>FrontPage!$N$2</f>
        <v>1</v>
      </c>
      <c r="B2757" s="311" t="str">
        <f t="shared" si="309"/>
        <v>RO511.62</v>
      </c>
      <c r="C2757" s="311">
        <f t="shared" si="305"/>
        <v>202526</v>
      </c>
      <c r="D2757" s="1148" t="s">
        <v>255</v>
      </c>
      <c r="E2757" s="311">
        <v>11.6</v>
      </c>
      <c r="F2757" s="311" t="s">
        <v>546</v>
      </c>
      <c r="G2757" s="311">
        <f t="shared" si="306"/>
        <v>0</v>
      </c>
      <c r="H2757" s="1157">
        <f t="shared" ca="1" si="308"/>
        <v>0</v>
      </c>
      <c r="I2757" s="311">
        <f t="shared" si="307"/>
        <v>2</v>
      </c>
      <c r="J2757" s="1151"/>
      <c r="AL2757"/>
      <c r="AM2757"/>
      <c r="AN2757"/>
      <c r="AO2757"/>
      <c r="AP2757"/>
      <c r="AQ2757" s="333"/>
      <c r="AR2757"/>
      <c r="AS2757"/>
      <c r="AT2757"/>
      <c r="AU2757"/>
    </row>
    <row r="2758" spans="1:47" ht="12.75" customHeight="1" x14ac:dyDescent="0.35">
      <c r="A2758" s="311">
        <f>FrontPage!$N$2</f>
        <v>1</v>
      </c>
      <c r="B2758" s="311" t="str">
        <f t="shared" si="309"/>
        <v>RO511.63</v>
      </c>
      <c r="C2758" s="311">
        <f t="shared" si="305"/>
        <v>202526</v>
      </c>
      <c r="D2758" s="1148" t="s">
        <v>255</v>
      </c>
      <c r="E2758" s="311">
        <v>11.6</v>
      </c>
      <c r="F2758" s="311" t="s">
        <v>549</v>
      </c>
      <c r="G2758" s="311">
        <f t="shared" si="306"/>
        <v>0</v>
      </c>
      <c r="H2758" s="1157">
        <f t="shared" ca="1" si="308"/>
        <v>0</v>
      </c>
      <c r="I2758" s="311">
        <f t="shared" si="307"/>
        <v>3</v>
      </c>
      <c r="J2758" s="1151"/>
      <c r="AL2758"/>
      <c r="AM2758"/>
      <c r="AN2758"/>
      <c r="AO2758"/>
      <c r="AP2758"/>
      <c r="AQ2758" s="333"/>
      <c r="AR2758"/>
      <c r="AS2758"/>
      <c r="AT2758"/>
      <c r="AU2758"/>
    </row>
    <row r="2759" spans="1:47" ht="12.75" customHeight="1" x14ac:dyDescent="0.35">
      <c r="A2759" s="311">
        <f>FrontPage!$N$2</f>
        <v>1</v>
      </c>
      <c r="B2759" s="311" t="str">
        <f t="shared" si="309"/>
        <v>RO511.65</v>
      </c>
      <c r="C2759" s="311">
        <f t="shared" si="305"/>
        <v>202526</v>
      </c>
      <c r="D2759" s="1148" t="s">
        <v>255</v>
      </c>
      <c r="E2759" s="311">
        <v>11.6</v>
      </c>
      <c r="F2759" s="311" t="s">
        <v>551</v>
      </c>
      <c r="G2759" s="311">
        <f t="shared" si="306"/>
        <v>0</v>
      </c>
      <c r="H2759" s="1157">
        <f t="shared" ca="1" si="308"/>
        <v>0</v>
      </c>
      <c r="I2759" s="311">
        <f t="shared" si="307"/>
        <v>5</v>
      </c>
      <c r="J2759" s="1151"/>
      <c r="AL2759"/>
      <c r="AM2759"/>
      <c r="AN2759"/>
      <c r="AO2759"/>
      <c r="AP2759"/>
      <c r="AQ2759" s="333"/>
      <c r="AR2759"/>
      <c r="AS2759"/>
      <c r="AT2759"/>
      <c r="AU2759"/>
    </row>
    <row r="2760" spans="1:47" ht="12.75" customHeight="1" x14ac:dyDescent="0.35">
      <c r="A2760" s="311">
        <f>FrontPage!$N$2</f>
        <v>1</v>
      </c>
      <c r="B2760" s="311" t="str">
        <f t="shared" si="309"/>
        <v>RO511.66.1</v>
      </c>
      <c r="C2760" s="311">
        <f t="shared" si="305"/>
        <v>202526</v>
      </c>
      <c r="D2760" s="1148" t="s">
        <v>255</v>
      </c>
      <c r="E2760" s="311">
        <v>11.6</v>
      </c>
      <c r="F2760" s="311" t="s">
        <v>552</v>
      </c>
      <c r="G2760" s="311">
        <f t="shared" si="306"/>
        <v>0</v>
      </c>
      <c r="H2760" s="1157">
        <f t="shared" ca="1" si="308"/>
        <v>0</v>
      </c>
      <c r="I2760" s="311">
        <f t="shared" si="307"/>
        <v>6.1</v>
      </c>
      <c r="J2760" s="1151"/>
      <c r="AL2760"/>
      <c r="AM2760"/>
      <c r="AN2760"/>
      <c r="AO2760"/>
      <c r="AP2760"/>
      <c r="AQ2760" s="333"/>
      <c r="AR2760"/>
      <c r="AS2760"/>
      <c r="AT2760"/>
      <c r="AU2760"/>
    </row>
    <row r="2761" spans="1:47" ht="12.75" customHeight="1" x14ac:dyDescent="0.35">
      <c r="A2761" s="311">
        <f>FrontPage!$N$2</f>
        <v>1</v>
      </c>
      <c r="B2761" s="311" t="str">
        <f t="shared" si="309"/>
        <v>RO511.66.2</v>
      </c>
      <c r="C2761" s="311">
        <f t="shared" si="305"/>
        <v>202526</v>
      </c>
      <c r="D2761" s="1148" t="s">
        <v>255</v>
      </c>
      <c r="E2761" s="311">
        <v>11.6</v>
      </c>
      <c r="F2761" s="311" t="s">
        <v>553</v>
      </c>
      <c r="G2761" s="311">
        <f t="shared" si="306"/>
        <v>0</v>
      </c>
      <c r="H2761" s="1157">
        <f t="shared" ca="1" si="308"/>
        <v>0</v>
      </c>
      <c r="I2761" s="311">
        <f t="shared" si="307"/>
        <v>6.2</v>
      </c>
      <c r="J2761" s="1151"/>
      <c r="AL2761"/>
      <c r="AM2761"/>
      <c r="AN2761"/>
      <c r="AO2761"/>
      <c r="AP2761"/>
      <c r="AQ2761" s="333"/>
      <c r="AR2761"/>
      <c r="AS2761"/>
      <c r="AT2761"/>
      <c r="AU2761"/>
    </row>
    <row r="2762" spans="1:47" ht="12.75" customHeight="1" x14ac:dyDescent="0.35">
      <c r="A2762" s="311">
        <f>FrontPage!$N$2</f>
        <v>1</v>
      </c>
      <c r="B2762" s="311" t="str">
        <f t="shared" si="309"/>
        <v>RO511.67</v>
      </c>
      <c r="C2762" s="311">
        <f t="shared" si="305"/>
        <v>202526</v>
      </c>
      <c r="D2762" s="1148" t="s">
        <v>255</v>
      </c>
      <c r="E2762" s="311">
        <v>11.6</v>
      </c>
      <c r="F2762" s="311" t="s">
        <v>554</v>
      </c>
      <c r="G2762" s="311">
        <f t="shared" si="306"/>
        <v>0</v>
      </c>
      <c r="H2762" s="1157">
        <f t="shared" ca="1" si="308"/>
        <v>0</v>
      </c>
      <c r="I2762" s="311">
        <f t="shared" si="307"/>
        <v>7</v>
      </c>
      <c r="J2762" s="1151"/>
      <c r="AL2762"/>
      <c r="AM2762"/>
      <c r="AN2762"/>
      <c r="AO2762"/>
      <c r="AP2762"/>
      <c r="AQ2762" s="333"/>
      <c r="AR2762"/>
      <c r="AS2762"/>
      <c r="AT2762"/>
      <c r="AU2762"/>
    </row>
    <row r="2763" spans="1:47" ht="12.75" customHeight="1" x14ac:dyDescent="0.35">
      <c r="A2763" s="311">
        <f>FrontPage!$N$2</f>
        <v>1</v>
      </c>
      <c r="B2763" s="311" t="str">
        <f t="shared" si="309"/>
        <v>RO511.68</v>
      </c>
      <c r="C2763" s="311">
        <f t="shared" si="305"/>
        <v>202526</v>
      </c>
      <c r="D2763" s="1148" t="s">
        <v>255</v>
      </c>
      <c r="E2763" s="311">
        <v>11.6</v>
      </c>
      <c r="F2763" s="311" t="s">
        <v>555</v>
      </c>
      <c r="G2763" s="311">
        <f t="shared" si="306"/>
        <v>0</v>
      </c>
      <c r="H2763" s="1157">
        <f t="shared" ca="1" si="308"/>
        <v>0</v>
      </c>
      <c r="I2763" s="311">
        <f t="shared" si="307"/>
        <v>8</v>
      </c>
      <c r="J2763" s="1151"/>
      <c r="AL2763"/>
      <c r="AM2763"/>
      <c r="AN2763"/>
      <c r="AO2763"/>
      <c r="AP2763"/>
      <c r="AQ2763" s="333"/>
      <c r="AR2763"/>
      <c r="AS2763"/>
      <c r="AT2763"/>
      <c r="AU2763"/>
    </row>
    <row r="2764" spans="1:47" ht="12.75" customHeight="1" x14ac:dyDescent="0.35">
      <c r="A2764" s="311">
        <f>FrontPage!$N$2</f>
        <v>1</v>
      </c>
      <c r="B2764" s="311" t="str">
        <f t="shared" si="309"/>
        <v>RO511.610</v>
      </c>
      <c r="C2764" s="311">
        <f t="shared" si="305"/>
        <v>202526</v>
      </c>
      <c r="D2764" s="1148" t="s">
        <v>255</v>
      </c>
      <c r="E2764" s="311">
        <v>11.6</v>
      </c>
      <c r="F2764" s="311" t="s">
        <v>557</v>
      </c>
      <c r="G2764" s="311">
        <f t="shared" si="306"/>
        <v>0</v>
      </c>
      <c r="H2764" s="1157">
        <f t="shared" ca="1" si="308"/>
        <v>0</v>
      </c>
      <c r="I2764" s="311">
        <f t="shared" si="307"/>
        <v>10</v>
      </c>
      <c r="J2764" s="1151"/>
      <c r="AL2764"/>
      <c r="AM2764"/>
      <c r="AN2764"/>
      <c r="AO2764"/>
      <c r="AP2764"/>
      <c r="AQ2764" s="333"/>
      <c r="AR2764"/>
      <c r="AS2764"/>
      <c r="AT2764"/>
      <c r="AU2764"/>
    </row>
    <row r="2765" spans="1:47" ht="12.75" customHeight="1" x14ac:dyDescent="0.35">
      <c r="A2765" s="311">
        <f>FrontPage!$N$2</f>
        <v>1</v>
      </c>
      <c r="B2765" s="311" t="str">
        <f t="shared" si="309"/>
        <v>RO511.611</v>
      </c>
      <c r="C2765" s="311">
        <f t="shared" si="305"/>
        <v>202526</v>
      </c>
      <c r="D2765" s="1148" t="s">
        <v>255</v>
      </c>
      <c r="E2765" s="311">
        <v>11.6</v>
      </c>
      <c r="F2765" s="311" t="s">
        <v>558</v>
      </c>
      <c r="G2765" s="311">
        <f t="shared" si="306"/>
        <v>0</v>
      </c>
      <c r="H2765" s="1157">
        <f t="shared" ca="1" si="308"/>
        <v>0</v>
      </c>
      <c r="I2765" s="311">
        <f t="shared" si="307"/>
        <v>11</v>
      </c>
      <c r="J2765" s="1151"/>
      <c r="AL2765"/>
      <c r="AM2765"/>
      <c r="AN2765"/>
      <c r="AO2765"/>
      <c r="AP2765"/>
      <c r="AQ2765" s="333"/>
      <c r="AR2765"/>
      <c r="AS2765"/>
      <c r="AT2765"/>
      <c r="AU2765"/>
    </row>
    <row r="2766" spans="1:47" ht="12.75" customHeight="1" x14ac:dyDescent="0.35">
      <c r="A2766" s="311">
        <f>FrontPage!$N$2</f>
        <v>1</v>
      </c>
      <c r="B2766" s="311" t="str">
        <f t="shared" si="309"/>
        <v>RO5121</v>
      </c>
      <c r="C2766" s="311">
        <f t="shared" si="305"/>
        <v>202526</v>
      </c>
      <c r="D2766" s="1148" t="s">
        <v>255</v>
      </c>
      <c r="E2766" s="311">
        <v>12</v>
      </c>
      <c r="F2766" s="311" t="s">
        <v>545</v>
      </c>
      <c r="G2766" s="311">
        <f t="shared" si="306"/>
        <v>0</v>
      </c>
      <c r="H2766" s="1157">
        <f t="shared" ca="1" si="308"/>
        <v>0</v>
      </c>
      <c r="I2766" s="311">
        <f t="shared" si="307"/>
        <v>1</v>
      </c>
      <c r="J2766" s="1151"/>
      <c r="AL2766"/>
      <c r="AM2766"/>
      <c r="AN2766"/>
      <c r="AO2766"/>
      <c r="AP2766"/>
      <c r="AQ2766" s="333"/>
      <c r="AR2766"/>
      <c r="AS2766"/>
      <c r="AT2766"/>
      <c r="AU2766"/>
    </row>
    <row r="2767" spans="1:47" ht="12.75" customHeight="1" x14ac:dyDescent="0.35">
      <c r="A2767" s="311">
        <f>FrontPage!$N$2</f>
        <v>1</v>
      </c>
      <c r="B2767" s="311" t="str">
        <f t="shared" si="309"/>
        <v>RO5121.2</v>
      </c>
      <c r="C2767" s="311">
        <f t="shared" si="305"/>
        <v>202526</v>
      </c>
      <c r="D2767" s="1148" t="s">
        <v>255</v>
      </c>
      <c r="E2767" s="311">
        <v>12</v>
      </c>
      <c r="F2767" s="311" t="s">
        <v>548</v>
      </c>
      <c r="G2767" s="311">
        <f t="shared" si="306"/>
        <v>0</v>
      </c>
      <c r="H2767" s="1157">
        <f t="shared" ca="1" si="308"/>
        <v>0</v>
      </c>
      <c r="I2767" s="311">
        <f t="shared" si="307"/>
        <v>1.2</v>
      </c>
      <c r="J2767" s="1151"/>
      <c r="AL2767"/>
      <c r="AM2767"/>
      <c r="AN2767"/>
      <c r="AO2767"/>
      <c r="AP2767"/>
      <c r="AQ2767" s="333"/>
      <c r="AR2767"/>
      <c r="AS2767"/>
      <c r="AT2767"/>
      <c r="AU2767"/>
    </row>
    <row r="2768" spans="1:47" ht="12.75" customHeight="1" x14ac:dyDescent="0.35">
      <c r="A2768" s="311">
        <f>FrontPage!$N$2</f>
        <v>1</v>
      </c>
      <c r="B2768" s="311" t="str">
        <f t="shared" si="309"/>
        <v>RO5122</v>
      </c>
      <c r="C2768" s="311">
        <f t="shared" si="305"/>
        <v>202526</v>
      </c>
      <c r="D2768" s="1148" t="s">
        <v>255</v>
      </c>
      <c r="E2768" s="311">
        <v>12</v>
      </c>
      <c r="F2768" s="311" t="s">
        <v>546</v>
      </c>
      <c r="G2768" s="311">
        <f t="shared" si="306"/>
        <v>0</v>
      </c>
      <c r="H2768" s="1157">
        <f t="shared" ca="1" si="308"/>
        <v>0</v>
      </c>
      <c r="I2768" s="311">
        <f t="shared" si="307"/>
        <v>2</v>
      </c>
      <c r="J2768" s="1151"/>
      <c r="AL2768"/>
      <c r="AM2768"/>
      <c r="AN2768"/>
      <c r="AO2768"/>
      <c r="AP2768"/>
      <c r="AQ2768" s="333"/>
      <c r="AR2768"/>
      <c r="AS2768"/>
      <c r="AT2768"/>
      <c r="AU2768"/>
    </row>
    <row r="2769" spans="1:47" ht="12.75" customHeight="1" x14ac:dyDescent="0.35">
      <c r="A2769" s="311">
        <f>FrontPage!$N$2</f>
        <v>1</v>
      </c>
      <c r="B2769" s="311" t="str">
        <f t="shared" si="309"/>
        <v>RO5123</v>
      </c>
      <c r="C2769" s="311">
        <f t="shared" si="305"/>
        <v>202526</v>
      </c>
      <c r="D2769" s="1148" t="s">
        <v>255</v>
      </c>
      <c r="E2769" s="311">
        <v>12</v>
      </c>
      <c r="F2769" s="311" t="s">
        <v>549</v>
      </c>
      <c r="G2769" s="311">
        <f t="shared" si="306"/>
        <v>0</v>
      </c>
      <c r="H2769" s="1157">
        <f t="shared" ca="1" si="308"/>
        <v>0</v>
      </c>
      <c r="I2769" s="311">
        <f t="shared" si="307"/>
        <v>3</v>
      </c>
      <c r="J2769" s="1151"/>
      <c r="AL2769"/>
      <c r="AM2769"/>
      <c r="AN2769"/>
      <c r="AO2769"/>
      <c r="AP2769"/>
      <c r="AQ2769" s="333"/>
      <c r="AR2769"/>
      <c r="AS2769"/>
      <c r="AT2769"/>
      <c r="AU2769"/>
    </row>
    <row r="2770" spans="1:47" ht="12.75" customHeight="1" x14ac:dyDescent="0.35">
      <c r="A2770" s="311">
        <f>FrontPage!$N$2</f>
        <v>1</v>
      </c>
      <c r="B2770" s="311" t="str">
        <f t="shared" si="309"/>
        <v>RO5125</v>
      </c>
      <c r="C2770" s="311">
        <f t="shared" si="305"/>
        <v>202526</v>
      </c>
      <c r="D2770" s="1148" t="s">
        <v>255</v>
      </c>
      <c r="E2770" s="311">
        <v>12</v>
      </c>
      <c r="F2770" s="311" t="s">
        <v>551</v>
      </c>
      <c r="G2770" s="311">
        <f t="shared" si="306"/>
        <v>0</v>
      </c>
      <c r="H2770" s="1157">
        <f t="shared" ca="1" si="308"/>
        <v>0</v>
      </c>
      <c r="I2770" s="311">
        <f t="shared" si="307"/>
        <v>5</v>
      </c>
      <c r="J2770" s="1151"/>
      <c r="AL2770"/>
      <c r="AM2770"/>
      <c r="AN2770"/>
      <c r="AO2770"/>
      <c r="AP2770"/>
      <c r="AQ2770" s="333"/>
      <c r="AR2770"/>
      <c r="AS2770"/>
      <c r="AT2770"/>
      <c r="AU2770"/>
    </row>
    <row r="2771" spans="1:47" ht="12.75" customHeight="1" x14ac:dyDescent="0.35">
      <c r="A2771" s="311">
        <f>FrontPage!$N$2</f>
        <v>1</v>
      </c>
      <c r="B2771" s="311" t="str">
        <f t="shared" si="309"/>
        <v>RO5126.1</v>
      </c>
      <c r="C2771" s="311">
        <f t="shared" si="305"/>
        <v>202526</v>
      </c>
      <c r="D2771" s="1148" t="s">
        <v>255</v>
      </c>
      <c r="E2771" s="311">
        <v>12</v>
      </c>
      <c r="F2771" s="311" t="s">
        <v>552</v>
      </c>
      <c r="G2771" s="311">
        <f t="shared" si="306"/>
        <v>0</v>
      </c>
      <c r="H2771" s="1157">
        <f t="shared" ca="1" si="308"/>
        <v>0</v>
      </c>
      <c r="I2771" s="311">
        <f t="shared" si="307"/>
        <v>6.1</v>
      </c>
      <c r="J2771" s="1151"/>
      <c r="AL2771"/>
      <c r="AM2771"/>
      <c r="AN2771"/>
      <c r="AO2771"/>
      <c r="AP2771"/>
      <c r="AQ2771" s="333"/>
      <c r="AR2771"/>
      <c r="AS2771"/>
      <c r="AT2771"/>
      <c r="AU2771"/>
    </row>
    <row r="2772" spans="1:47" ht="12.75" customHeight="1" x14ac:dyDescent="0.35">
      <c r="A2772" s="311">
        <f>FrontPage!$N$2</f>
        <v>1</v>
      </c>
      <c r="B2772" s="311" t="str">
        <f t="shared" si="309"/>
        <v>RO5126.2</v>
      </c>
      <c r="C2772" s="311">
        <f t="shared" si="305"/>
        <v>202526</v>
      </c>
      <c r="D2772" s="1148" t="s">
        <v>255</v>
      </c>
      <c r="E2772" s="311">
        <v>12</v>
      </c>
      <c r="F2772" s="311" t="s">
        <v>553</v>
      </c>
      <c r="G2772" s="311">
        <f t="shared" si="306"/>
        <v>0</v>
      </c>
      <c r="H2772" s="1157">
        <f t="shared" ca="1" si="308"/>
        <v>0</v>
      </c>
      <c r="I2772" s="311">
        <f t="shared" si="307"/>
        <v>6.2</v>
      </c>
      <c r="J2772" s="1151"/>
      <c r="AL2772"/>
      <c r="AM2772"/>
      <c r="AN2772"/>
      <c r="AO2772"/>
      <c r="AP2772"/>
      <c r="AQ2772" s="333"/>
      <c r="AR2772"/>
      <c r="AS2772"/>
      <c r="AT2772"/>
      <c r="AU2772"/>
    </row>
    <row r="2773" spans="1:47" ht="12.75" customHeight="1" x14ac:dyDescent="0.35">
      <c r="A2773" s="311">
        <f>FrontPage!$N$2</f>
        <v>1</v>
      </c>
      <c r="B2773" s="311" t="str">
        <f t="shared" si="309"/>
        <v>RO5127</v>
      </c>
      <c r="C2773" s="311">
        <f t="shared" si="305"/>
        <v>202526</v>
      </c>
      <c r="D2773" s="1148" t="s">
        <v>255</v>
      </c>
      <c r="E2773" s="311">
        <v>12</v>
      </c>
      <c r="F2773" s="311" t="s">
        <v>554</v>
      </c>
      <c r="G2773" s="311">
        <f t="shared" si="306"/>
        <v>0</v>
      </c>
      <c r="H2773" s="1157">
        <f t="shared" ca="1" si="308"/>
        <v>0</v>
      </c>
      <c r="I2773" s="311">
        <f t="shared" si="307"/>
        <v>7</v>
      </c>
      <c r="J2773" s="1151"/>
      <c r="AL2773"/>
      <c r="AM2773"/>
      <c r="AN2773"/>
      <c r="AO2773"/>
      <c r="AP2773"/>
      <c r="AQ2773" s="333"/>
      <c r="AR2773"/>
      <c r="AS2773"/>
      <c r="AT2773"/>
      <c r="AU2773"/>
    </row>
    <row r="2774" spans="1:47" ht="12.75" customHeight="1" x14ac:dyDescent="0.35">
      <c r="A2774" s="311">
        <f>FrontPage!$N$2</f>
        <v>1</v>
      </c>
      <c r="B2774" s="311" t="str">
        <f t="shared" si="309"/>
        <v>RO5128</v>
      </c>
      <c r="C2774" s="311">
        <f t="shared" si="305"/>
        <v>202526</v>
      </c>
      <c r="D2774" s="1148" t="s">
        <v>255</v>
      </c>
      <c r="E2774" s="311">
        <v>12</v>
      </c>
      <c r="F2774" s="311" t="s">
        <v>555</v>
      </c>
      <c r="G2774" s="311">
        <f t="shared" si="306"/>
        <v>0</v>
      </c>
      <c r="H2774" s="1157">
        <f t="shared" ca="1" si="308"/>
        <v>0</v>
      </c>
      <c r="I2774" s="311">
        <f t="shared" si="307"/>
        <v>8</v>
      </c>
      <c r="J2774" s="1151"/>
      <c r="AL2774"/>
      <c r="AM2774"/>
      <c r="AN2774"/>
      <c r="AO2774"/>
      <c r="AP2774"/>
      <c r="AQ2774" s="333"/>
      <c r="AR2774"/>
      <c r="AS2774"/>
      <c r="AT2774"/>
      <c r="AU2774"/>
    </row>
    <row r="2775" spans="1:47" ht="12.75" customHeight="1" x14ac:dyDescent="0.35">
      <c r="A2775" s="311">
        <f>FrontPage!$N$2</f>
        <v>1</v>
      </c>
      <c r="B2775" s="311" t="str">
        <f t="shared" si="309"/>
        <v>RO51210</v>
      </c>
      <c r="C2775" s="311">
        <f t="shared" si="305"/>
        <v>202526</v>
      </c>
      <c r="D2775" s="1148" t="s">
        <v>255</v>
      </c>
      <c r="E2775" s="311">
        <v>12</v>
      </c>
      <c r="F2775" s="311" t="s">
        <v>557</v>
      </c>
      <c r="G2775" s="311">
        <f t="shared" si="306"/>
        <v>0</v>
      </c>
      <c r="H2775" s="1157">
        <f t="shared" ca="1" si="308"/>
        <v>0</v>
      </c>
      <c r="I2775" s="311">
        <f t="shared" si="307"/>
        <v>10</v>
      </c>
      <c r="J2775" s="1151"/>
      <c r="AL2775"/>
      <c r="AM2775"/>
      <c r="AN2775"/>
      <c r="AO2775"/>
      <c r="AP2775"/>
      <c r="AQ2775" s="333"/>
      <c r="AR2775"/>
      <c r="AS2775"/>
      <c r="AT2775"/>
      <c r="AU2775"/>
    </row>
    <row r="2776" spans="1:47" ht="12.75" customHeight="1" x14ac:dyDescent="0.35">
      <c r="A2776" s="311">
        <f>FrontPage!$N$2</f>
        <v>1</v>
      </c>
      <c r="B2776" s="311" t="str">
        <f t="shared" si="309"/>
        <v>RO51211</v>
      </c>
      <c r="C2776" s="311">
        <f t="shared" si="305"/>
        <v>202526</v>
      </c>
      <c r="D2776" s="1148" t="s">
        <v>255</v>
      </c>
      <c r="E2776" s="311">
        <v>12</v>
      </c>
      <c r="F2776" s="311" t="s">
        <v>558</v>
      </c>
      <c r="G2776" s="311">
        <f t="shared" si="306"/>
        <v>0</v>
      </c>
      <c r="H2776" s="1157">
        <f t="shared" ca="1" si="308"/>
        <v>0</v>
      </c>
      <c r="I2776" s="311">
        <f t="shared" si="307"/>
        <v>11</v>
      </c>
      <c r="J2776" s="1151"/>
      <c r="AL2776"/>
      <c r="AM2776"/>
      <c r="AN2776"/>
      <c r="AO2776"/>
      <c r="AP2776"/>
      <c r="AQ2776" s="333"/>
      <c r="AR2776"/>
      <c r="AS2776"/>
      <c r="AT2776"/>
      <c r="AU2776"/>
    </row>
    <row r="2777" spans="1:47" ht="12.75" customHeight="1" x14ac:dyDescent="0.35">
      <c r="A2777" s="311">
        <f>FrontPage!$N$2</f>
        <v>1</v>
      </c>
      <c r="B2777" s="311" t="str">
        <f t="shared" si="309"/>
        <v>RO5131</v>
      </c>
      <c r="C2777" s="311">
        <f t="shared" si="305"/>
        <v>202526</v>
      </c>
      <c r="D2777" s="1148" t="s">
        <v>255</v>
      </c>
      <c r="E2777" s="311">
        <v>13</v>
      </c>
      <c r="F2777" s="311" t="s">
        <v>545</v>
      </c>
      <c r="G2777" s="311">
        <f t="shared" si="306"/>
        <v>0</v>
      </c>
      <c r="H2777" s="1157">
        <f t="shared" ca="1" si="308"/>
        <v>0</v>
      </c>
      <c r="I2777" s="311">
        <f t="shared" si="307"/>
        <v>1</v>
      </c>
      <c r="J2777" s="1151"/>
      <c r="AL2777"/>
      <c r="AM2777"/>
      <c r="AN2777"/>
      <c r="AO2777"/>
      <c r="AP2777"/>
      <c r="AQ2777" s="333"/>
      <c r="AR2777"/>
      <c r="AS2777"/>
      <c r="AT2777"/>
      <c r="AU2777"/>
    </row>
    <row r="2778" spans="1:47" ht="12.75" customHeight="1" x14ac:dyDescent="0.35">
      <c r="A2778" s="311">
        <f>FrontPage!$N$2</f>
        <v>1</v>
      </c>
      <c r="B2778" s="311" t="str">
        <f t="shared" si="309"/>
        <v>RO5131.2</v>
      </c>
      <c r="C2778" s="311">
        <f t="shared" si="305"/>
        <v>202526</v>
      </c>
      <c r="D2778" s="1148" t="s">
        <v>255</v>
      </c>
      <c r="E2778" s="311">
        <v>13</v>
      </c>
      <c r="F2778" s="311" t="s">
        <v>548</v>
      </c>
      <c r="G2778" s="311">
        <f t="shared" si="306"/>
        <v>0</v>
      </c>
      <c r="H2778" s="1157">
        <f t="shared" ca="1" si="308"/>
        <v>0</v>
      </c>
      <c r="I2778" s="311">
        <f t="shared" si="307"/>
        <v>1.2</v>
      </c>
      <c r="J2778" s="1151"/>
      <c r="AL2778"/>
      <c r="AM2778"/>
      <c r="AN2778"/>
      <c r="AO2778"/>
      <c r="AP2778"/>
      <c r="AQ2778" s="333"/>
      <c r="AR2778"/>
      <c r="AS2778"/>
      <c r="AT2778"/>
      <c r="AU2778"/>
    </row>
    <row r="2779" spans="1:47" ht="12.75" customHeight="1" x14ac:dyDescent="0.35">
      <c r="A2779" s="311">
        <f>FrontPage!$N$2</f>
        <v>1</v>
      </c>
      <c r="B2779" s="311" t="str">
        <f t="shared" si="309"/>
        <v>RO5132</v>
      </c>
      <c r="C2779" s="311">
        <f t="shared" ref="C2779:C2842" si="310">year</f>
        <v>202526</v>
      </c>
      <c r="D2779" s="1148" t="s">
        <v>255</v>
      </c>
      <c r="E2779" s="311">
        <v>13</v>
      </c>
      <c r="F2779" s="311" t="s">
        <v>546</v>
      </c>
      <c r="G2779" s="311">
        <f t="shared" si="306"/>
        <v>0</v>
      </c>
      <c r="H2779" s="1157">
        <f t="shared" ca="1" si="308"/>
        <v>0</v>
      </c>
      <c r="I2779" s="311">
        <f t="shared" si="307"/>
        <v>2</v>
      </c>
      <c r="J2779" s="1151"/>
      <c r="AL2779"/>
      <c r="AM2779"/>
      <c r="AN2779"/>
      <c r="AO2779"/>
      <c r="AP2779"/>
      <c r="AQ2779" s="333"/>
      <c r="AR2779"/>
      <c r="AS2779"/>
      <c r="AT2779"/>
      <c r="AU2779"/>
    </row>
    <row r="2780" spans="1:47" ht="12.75" customHeight="1" x14ac:dyDescent="0.35">
      <c r="A2780" s="311">
        <f>FrontPage!$N$2</f>
        <v>1</v>
      </c>
      <c r="B2780" s="311" t="str">
        <f t="shared" si="309"/>
        <v>RO5133</v>
      </c>
      <c r="C2780" s="311">
        <f t="shared" si="310"/>
        <v>202526</v>
      </c>
      <c r="D2780" s="1148" t="s">
        <v>255</v>
      </c>
      <c r="E2780" s="311">
        <v>13</v>
      </c>
      <c r="F2780" s="311" t="s">
        <v>549</v>
      </c>
      <c r="G2780" s="311">
        <f t="shared" si="306"/>
        <v>0</v>
      </c>
      <c r="H2780" s="1157">
        <f t="shared" ca="1" si="308"/>
        <v>0</v>
      </c>
      <c r="I2780" s="311">
        <f t="shared" si="307"/>
        <v>3</v>
      </c>
      <c r="J2780" s="1151"/>
      <c r="AL2780"/>
      <c r="AM2780"/>
      <c r="AN2780"/>
      <c r="AO2780"/>
      <c r="AP2780"/>
      <c r="AQ2780" s="333"/>
      <c r="AR2780"/>
      <c r="AS2780"/>
      <c r="AT2780"/>
      <c r="AU2780"/>
    </row>
    <row r="2781" spans="1:47" ht="12.75" customHeight="1" x14ac:dyDescent="0.35">
      <c r="A2781" s="311">
        <f>FrontPage!$N$2</f>
        <v>1</v>
      </c>
      <c r="B2781" s="311" t="str">
        <f t="shared" si="309"/>
        <v>RO5135</v>
      </c>
      <c r="C2781" s="311">
        <f t="shared" si="310"/>
        <v>202526</v>
      </c>
      <c r="D2781" s="1148" t="s">
        <v>255</v>
      </c>
      <c r="E2781" s="311">
        <v>13</v>
      </c>
      <c r="F2781" s="311" t="s">
        <v>551</v>
      </c>
      <c r="G2781" s="311">
        <f t="shared" si="306"/>
        <v>0</v>
      </c>
      <c r="H2781" s="1157">
        <f t="shared" ca="1" si="308"/>
        <v>0</v>
      </c>
      <c r="I2781" s="311">
        <f t="shared" si="307"/>
        <v>5</v>
      </c>
      <c r="J2781" s="1151"/>
      <c r="AL2781"/>
      <c r="AM2781"/>
      <c r="AN2781"/>
      <c r="AO2781"/>
      <c r="AP2781"/>
      <c r="AQ2781" s="333"/>
      <c r="AR2781"/>
      <c r="AS2781"/>
      <c r="AT2781"/>
      <c r="AU2781"/>
    </row>
    <row r="2782" spans="1:47" ht="12.75" customHeight="1" x14ac:dyDescent="0.35">
      <c r="A2782" s="311">
        <f>FrontPage!$N$2</f>
        <v>1</v>
      </c>
      <c r="B2782" s="311" t="str">
        <f t="shared" si="309"/>
        <v>RO5136.1</v>
      </c>
      <c r="C2782" s="311">
        <f t="shared" si="310"/>
        <v>202526</v>
      </c>
      <c r="D2782" s="1148" t="s">
        <v>255</v>
      </c>
      <c r="E2782" s="311">
        <v>13</v>
      </c>
      <c r="F2782" s="311" t="s">
        <v>552</v>
      </c>
      <c r="G2782" s="311">
        <f t="shared" si="306"/>
        <v>0</v>
      </c>
      <c r="H2782" s="1157">
        <f t="shared" ca="1" si="308"/>
        <v>0</v>
      </c>
      <c r="I2782" s="311">
        <f t="shared" si="307"/>
        <v>6.1</v>
      </c>
      <c r="J2782" s="1151"/>
      <c r="AL2782"/>
      <c r="AM2782"/>
      <c r="AN2782"/>
      <c r="AO2782"/>
      <c r="AP2782"/>
      <c r="AQ2782" s="333"/>
      <c r="AR2782"/>
      <c r="AS2782"/>
      <c r="AT2782"/>
      <c r="AU2782"/>
    </row>
    <row r="2783" spans="1:47" ht="12.75" customHeight="1" x14ac:dyDescent="0.35">
      <c r="A2783" s="311">
        <f>FrontPage!$N$2</f>
        <v>1</v>
      </c>
      <c r="B2783" s="311" t="str">
        <f t="shared" si="309"/>
        <v>RO5136.2</v>
      </c>
      <c r="C2783" s="311">
        <f t="shared" si="310"/>
        <v>202526</v>
      </c>
      <c r="D2783" s="1148" t="s">
        <v>255</v>
      </c>
      <c r="E2783" s="311">
        <v>13</v>
      </c>
      <c r="F2783" s="311" t="s">
        <v>553</v>
      </c>
      <c r="G2783" s="311">
        <f t="shared" si="306"/>
        <v>0</v>
      </c>
      <c r="H2783" s="1157">
        <f t="shared" ca="1" si="308"/>
        <v>0</v>
      </c>
      <c r="I2783" s="311">
        <f t="shared" si="307"/>
        <v>6.2</v>
      </c>
      <c r="J2783" s="1151"/>
      <c r="AL2783"/>
      <c r="AM2783"/>
      <c r="AN2783"/>
      <c r="AO2783"/>
      <c r="AP2783"/>
      <c r="AQ2783" s="333"/>
      <c r="AR2783"/>
      <c r="AS2783"/>
      <c r="AT2783"/>
      <c r="AU2783"/>
    </row>
    <row r="2784" spans="1:47" ht="12.75" customHeight="1" x14ac:dyDescent="0.35">
      <c r="A2784" s="311">
        <f>FrontPage!$N$2</f>
        <v>1</v>
      </c>
      <c r="B2784" s="311" t="str">
        <f t="shared" si="309"/>
        <v>RO5137</v>
      </c>
      <c r="C2784" s="311">
        <f t="shared" si="310"/>
        <v>202526</v>
      </c>
      <c r="D2784" s="1148" t="s">
        <v>255</v>
      </c>
      <c r="E2784" s="311">
        <v>13</v>
      </c>
      <c r="F2784" s="311" t="s">
        <v>554</v>
      </c>
      <c r="G2784" s="311">
        <f t="shared" si="306"/>
        <v>0</v>
      </c>
      <c r="H2784" s="1157">
        <f t="shared" ca="1" si="308"/>
        <v>0</v>
      </c>
      <c r="I2784" s="311">
        <f t="shared" si="307"/>
        <v>7</v>
      </c>
      <c r="J2784" s="1151"/>
      <c r="AL2784"/>
      <c r="AM2784"/>
      <c r="AN2784"/>
      <c r="AO2784"/>
      <c r="AP2784"/>
      <c r="AQ2784" s="333"/>
      <c r="AR2784"/>
      <c r="AS2784"/>
      <c r="AT2784"/>
      <c r="AU2784"/>
    </row>
    <row r="2785" spans="1:47" ht="12.75" customHeight="1" x14ac:dyDescent="0.35">
      <c r="A2785" s="311">
        <f>FrontPage!$N$2</f>
        <v>1</v>
      </c>
      <c r="B2785" s="311" t="str">
        <f t="shared" si="309"/>
        <v>RO5138</v>
      </c>
      <c r="C2785" s="311">
        <f t="shared" si="310"/>
        <v>202526</v>
      </c>
      <c r="D2785" s="1148" t="s">
        <v>255</v>
      </c>
      <c r="E2785" s="311">
        <v>13</v>
      </c>
      <c r="F2785" s="311" t="s">
        <v>555</v>
      </c>
      <c r="G2785" s="311">
        <f t="shared" si="306"/>
        <v>0</v>
      </c>
      <c r="H2785" s="1157">
        <f t="shared" ca="1" si="308"/>
        <v>0</v>
      </c>
      <c r="I2785" s="311">
        <f t="shared" si="307"/>
        <v>8</v>
      </c>
      <c r="J2785" s="1151"/>
      <c r="AL2785"/>
      <c r="AM2785"/>
      <c r="AN2785"/>
      <c r="AO2785"/>
      <c r="AP2785"/>
      <c r="AQ2785" s="333"/>
      <c r="AR2785"/>
      <c r="AS2785"/>
      <c r="AT2785"/>
      <c r="AU2785"/>
    </row>
    <row r="2786" spans="1:47" ht="12.75" customHeight="1" x14ac:dyDescent="0.35">
      <c r="A2786" s="311">
        <f>FrontPage!$N$2</f>
        <v>1</v>
      </c>
      <c r="B2786" s="311" t="str">
        <f t="shared" si="309"/>
        <v>RO51310</v>
      </c>
      <c r="C2786" s="311">
        <f t="shared" si="310"/>
        <v>202526</v>
      </c>
      <c r="D2786" s="1148" t="s">
        <v>255</v>
      </c>
      <c r="E2786" s="311">
        <v>13</v>
      </c>
      <c r="F2786" s="311" t="s">
        <v>557</v>
      </c>
      <c r="G2786" s="311">
        <f t="shared" si="306"/>
        <v>0</v>
      </c>
      <c r="H2786" s="1157">
        <f t="shared" ca="1" si="308"/>
        <v>0</v>
      </c>
      <c r="I2786" s="311">
        <f t="shared" si="307"/>
        <v>10</v>
      </c>
      <c r="J2786" s="1151"/>
      <c r="AL2786"/>
      <c r="AM2786"/>
      <c r="AN2786"/>
      <c r="AO2786"/>
      <c r="AP2786"/>
      <c r="AQ2786" s="333"/>
      <c r="AR2786"/>
      <c r="AS2786"/>
      <c r="AT2786"/>
      <c r="AU2786"/>
    </row>
    <row r="2787" spans="1:47" ht="12.75" customHeight="1" x14ac:dyDescent="0.35">
      <c r="A2787" s="311">
        <f>FrontPage!$N$2</f>
        <v>1</v>
      </c>
      <c r="B2787" s="311" t="str">
        <f t="shared" si="309"/>
        <v>RO51311</v>
      </c>
      <c r="C2787" s="311">
        <f t="shared" si="310"/>
        <v>202526</v>
      </c>
      <c r="D2787" s="1148" t="s">
        <v>255</v>
      </c>
      <c r="E2787" s="311">
        <v>13</v>
      </c>
      <c r="F2787" s="311" t="s">
        <v>558</v>
      </c>
      <c r="G2787" s="311">
        <f t="shared" ref="G2787:G2857" si="311">UANumber</f>
        <v>0</v>
      </c>
      <c r="H2787" s="1157">
        <f t="shared" ca="1" si="308"/>
        <v>0</v>
      </c>
      <c r="I2787" s="311">
        <f t="shared" si="307"/>
        <v>11</v>
      </c>
      <c r="J2787" s="1151"/>
      <c r="AL2787"/>
      <c r="AM2787"/>
      <c r="AN2787"/>
      <c r="AO2787"/>
      <c r="AP2787"/>
      <c r="AQ2787" s="333"/>
      <c r="AR2787"/>
      <c r="AS2787"/>
      <c r="AT2787"/>
      <c r="AU2787"/>
    </row>
    <row r="2788" spans="1:47" ht="12.75" customHeight="1" x14ac:dyDescent="0.35">
      <c r="A2788" s="311">
        <f>FrontPage!$N$2</f>
        <v>1</v>
      </c>
      <c r="B2788" s="311" t="str">
        <f t="shared" si="309"/>
        <v>RO5141</v>
      </c>
      <c r="C2788" s="311">
        <f t="shared" si="310"/>
        <v>202526</v>
      </c>
      <c r="D2788" s="1148" t="s">
        <v>255</v>
      </c>
      <c r="E2788" s="311">
        <v>14</v>
      </c>
      <c r="F2788" s="311" t="s">
        <v>545</v>
      </c>
      <c r="G2788" s="311">
        <f t="shared" si="311"/>
        <v>0</v>
      </c>
      <c r="H2788" s="1157">
        <f t="shared" ca="1" si="308"/>
        <v>0</v>
      </c>
      <c r="I2788" s="311">
        <f t="shared" si="307"/>
        <v>1</v>
      </c>
      <c r="J2788" s="1151"/>
      <c r="AL2788"/>
      <c r="AM2788"/>
      <c r="AN2788"/>
      <c r="AO2788"/>
      <c r="AP2788"/>
      <c r="AQ2788" s="333"/>
      <c r="AR2788"/>
      <c r="AS2788"/>
      <c r="AT2788"/>
      <c r="AU2788"/>
    </row>
    <row r="2789" spans="1:47" ht="12.75" customHeight="1" x14ac:dyDescent="0.35">
      <c r="A2789" s="311">
        <f>FrontPage!$N$2</f>
        <v>1</v>
      </c>
      <c r="B2789" s="311" t="str">
        <f t="shared" si="309"/>
        <v>RO5141.2</v>
      </c>
      <c r="C2789" s="311">
        <f t="shared" si="310"/>
        <v>202526</v>
      </c>
      <c r="D2789" s="1148" t="s">
        <v>255</v>
      </c>
      <c r="E2789" s="311">
        <v>14</v>
      </c>
      <c r="F2789" s="311" t="s">
        <v>548</v>
      </c>
      <c r="G2789" s="311">
        <f t="shared" si="311"/>
        <v>0</v>
      </c>
      <c r="H2789" s="1157">
        <f t="shared" ca="1" si="308"/>
        <v>0</v>
      </c>
      <c r="I2789" s="311">
        <f t="shared" si="307"/>
        <v>1.2</v>
      </c>
      <c r="J2789" s="1151"/>
      <c r="AL2789"/>
      <c r="AM2789"/>
      <c r="AN2789"/>
      <c r="AO2789"/>
      <c r="AP2789"/>
      <c r="AQ2789" s="333"/>
      <c r="AR2789"/>
      <c r="AS2789"/>
      <c r="AT2789"/>
      <c r="AU2789"/>
    </row>
    <row r="2790" spans="1:47" ht="12.75" customHeight="1" x14ac:dyDescent="0.35">
      <c r="A2790" s="311">
        <f>FrontPage!$N$2</f>
        <v>1</v>
      </c>
      <c r="B2790" s="311" t="str">
        <f t="shared" si="309"/>
        <v>RO5142</v>
      </c>
      <c r="C2790" s="311">
        <f t="shared" si="310"/>
        <v>202526</v>
      </c>
      <c r="D2790" s="1148" t="s">
        <v>255</v>
      </c>
      <c r="E2790" s="311">
        <v>14</v>
      </c>
      <c r="F2790" s="311" t="s">
        <v>546</v>
      </c>
      <c r="G2790" s="311">
        <f t="shared" si="311"/>
        <v>0</v>
      </c>
      <c r="H2790" s="1157">
        <f t="shared" ca="1" si="308"/>
        <v>0</v>
      </c>
      <c r="I2790" s="311">
        <f t="shared" si="307"/>
        <v>2</v>
      </c>
      <c r="J2790" s="1151"/>
      <c r="AL2790"/>
      <c r="AM2790"/>
      <c r="AN2790"/>
      <c r="AO2790"/>
      <c r="AP2790"/>
      <c r="AQ2790" s="333"/>
      <c r="AR2790"/>
      <c r="AS2790"/>
      <c r="AT2790"/>
      <c r="AU2790"/>
    </row>
    <row r="2791" spans="1:47" ht="12.75" customHeight="1" x14ac:dyDescent="0.35">
      <c r="A2791" s="311">
        <f>FrontPage!$N$2</f>
        <v>1</v>
      </c>
      <c r="B2791" s="311" t="str">
        <f t="shared" si="309"/>
        <v>RO5143</v>
      </c>
      <c r="C2791" s="311">
        <f t="shared" si="310"/>
        <v>202526</v>
      </c>
      <c r="D2791" s="1148" t="s">
        <v>255</v>
      </c>
      <c r="E2791" s="311">
        <v>14</v>
      </c>
      <c r="F2791" s="311" t="s">
        <v>549</v>
      </c>
      <c r="G2791" s="311">
        <f t="shared" si="311"/>
        <v>0</v>
      </c>
      <c r="H2791" s="1157">
        <f t="shared" ca="1" si="308"/>
        <v>0</v>
      </c>
      <c r="I2791" s="311">
        <f t="shared" si="307"/>
        <v>3</v>
      </c>
      <c r="J2791" s="1151"/>
      <c r="AL2791"/>
      <c r="AM2791"/>
      <c r="AN2791"/>
      <c r="AO2791"/>
      <c r="AP2791"/>
      <c r="AQ2791" s="333"/>
      <c r="AR2791"/>
      <c r="AS2791"/>
      <c r="AT2791"/>
      <c r="AU2791"/>
    </row>
    <row r="2792" spans="1:47" ht="12.75" customHeight="1" x14ac:dyDescent="0.35">
      <c r="A2792" s="311">
        <f>FrontPage!$N$2</f>
        <v>1</v>
      </c>
      <c r="B2792" s="311" t="str">
        <f t="shared" si="309"/>
        <v>RO5145</v>
      </c>
      <c r="C2792" s="311">
        <f t="shared" si="310"/>
        <v>202526</v>
      </c>
      <c r="D2792" s="1148" t="s">
        <v>255</v>
      </c>
      <c r="E2792" s="311">
        <v>14</v>
      </c>
      <c r="F2792" s="311" t="s">
        <v>551</v>
      </c>
      <c r="G2792" s="311">
        <f t="shared" si="311"/>
        <v>0</v>
      </c>
      <c r="H2792" s="1157">
        <f t="shared" ca="1" si="308"/>
        <v>0</v>
      </c>
      <c r="I2792" s="311">
        <f t="shared" si="307"/>
        <v>5</v>
      </c>
      <c r="J2792" s="1151"/>
      <c r="AL2792"/>
      <c r="AM2792"/>
      <c r="AN2792"/>
      <c r="AO2792"/>
      <c r="AP2792"/>
      <c r="AQ2792" s="333"/>
      <c r="AR2792"/>
      <c r="AS2792"/>
      <c r="AT2792"/>
      <c r="AU2792"/>
    </row>
    <row r="2793" spans="1:47" ht="12.75" customHeight="1" x14ac:dyDescent="0.35">
      <c r="A2793" s="311">
        <f>FrontPage!$N$2</f>
        <v>1</v>
      </c>
      <c r="B2793" s="311" t="str">
        <f t="shared" si="309"/>
        <v>RO5146.1</v>
      </c>
      <c r="C2793" s="311">
        <f t="shared" si="310"/>
        <v>202526</v>
      </c>
      <c r="D2793" s="1148" t="s">
        <v>255</v>
      </c>
      <c r="E2793" s="311">
        <v>14</v>
      </c>
      <c r="F2793" s="311" t="s">
        <v>552</v>
      </c>
      <c r="G2793" s="311">
        <f t="shared" si="311"/>
        <v>0</v>
      </c>
      <c r="H2793" s="1157">
        <f t="shared" ca="1" si="308"/>
        <v>0</v>
      </c>
      <c r="I2793" s="311">
        <f t="shared" si="307"/>
        <v>6.1</v>
      </c>
      <c r="J2793" s="1151"/>
      <c r="AL2793"/>
      <c r="AM2793"/>
      <c r="AN2793"/>
      <c r="AO2793"/>
      <c r="AP2793"/>
      <c r="AQ2793" s="333"/>
      <c r="AR2793"/>
      <c r="AS2793"/>
      <c r="AT2793"/>
      <c r="AU2793"/>
    </row>
    <row r="2794" spans="1:47" ht="12.75" customHeight="1" x14ac:dyDescent="0.35">
      <c r="A2794" s="311">
        <f>FrontPage!$N$2</f>
        <v>1</v>
      </c>
      <c r="B2794" s="311" t="str">
        <f t="shared" si="309"/>
        <v>RO5146.2</v>
      </c>
      <c r="C2794" s="311">
        <f t="shared" si="310"/>
        <v>202526</v>
      </c>
      <c r="D2794" s="1148" t="s">
        <v>255</v>
      </c>
      <c r="E2794" s="311">
        <v>14</v>
      </c>
      <c r="F2794" s="311" t="s">
        <v>553</v>
      </c>
      <c r="G2794" s="311">
        <f t="shared" si="311"/>
        <v>0</v>
      </c>
      <c r="H2794" s="1157">
        <f t="shared" ca="1" si="308"/>
        <v>0</v>
      </c>
      <c r="I2794" s="311">
        <f t="shared" si="307"/>
        <v>6.2</v>
      </c>
      <c r="J2794" s="1151"/>
      <c r="AL2794"/>
      <c r="AM2794"/>
      <c r="AN2794"/>
      <c r="AO2794"/>
      <c r="AP2794"/>
      <c r="AQ2794" s="333"/>
      <c r="AR2794"/>
      <c r="AS2794"/>
      <c r="AT2794"/>
      <c r="AU2794"/>
    </row>
    <row r="2795" spans="1:47" ht="12.75" customHeight="1" x14ac:dyDescent="0.35">
      <c r="A2795" s="311">
        <f>FrontPage!$N$2</f>
        <v>1</v>
      </c>
      <c r="B2795" s="311" t="str">
        <f t="shared" si="309"/>
        <v>RO5147</v>
      </c>
      <c r="C2795" s="311">
        <f t="shared" si="310"/>
        <v>202526</v>
      </c>
      <c r="D2795" s="1148" t="s">
        <v>255</v>
      </c>
      <c r="E2795" s="311">
        <v>14</v>
      </c>
      <c r="F2795" s="311" t="s">
        <v>554</v>
      </c>
      <c r="G2795" s="311">
        <f t="shared" si="311"/>
        <v>0</v>
      </c>
      <c r="H2795" s="1157">
        <f t="shared" ca="1" si="308"/>
        <v>0</v>
      </c>
      <c r="I2795" s="311">
        <f t="shared" si="307"/>
        <v>7</v>
      </c>
      <c r="J2795" s="1151"/>
      <c r="AL2795"/>
      <c r="AM2795"/>
      <c r="AN2795"/>
      <c r="AO2795"/>
      <c r="AP2795"/>
      <c r="AQ2795" s="333"/>
      <c r="AR2795"/>
      <c r="AS2795"/>
      <c r="AT2795"/>
      <c r="AU2795"/>
    </row>
    <row r="2796" spans="1:47" ht="12.75" customHeight="1" x14ac:dyDescent="0.35">
      <c r="A2796" s="311">
        <f>FrontPage!$N$2</f>
        <v>1</v>
      </c>
      <c r="B2796" s="311" t="str">
        <f t="shared" si="309"/>
        <v>RO5148</v>
      </c>
      <c r="C2796" s="311">
        <f t="shared" si="310"/>
        <v>202526</v>
      </c>
      <c r="D2796" s="1148" t="s">
        <v>255</v>
      </c>
      <c r="E2796" s="311">
        <v>14</v>
      </c>
      <c r="F2796" s="311" t="s">
        <v>555</v>
      </c>
      <c r="G2796" s="311">
        <f t="shared" si="311"/>
        <v>0</v>
      </c>
      <c r="H2796" s="1157">
        <f t="shared" ca="1" si="308"/>
        <v>0</v>
      </c>
      <c r="I2796" s="311">
        <f t="shared" ref="I2796:I2859" si="312">VLOOKUP(F2796,CIndex,2,FALSE)</f>
        <v>8</v>
      </c>
      <c r="J2796" s="1151"/>
      <c r="AL2796"/>
      <c r="AM2796"/>
      <c r="AN2796"/>
      <c r="AO2796"/>
      <c r="AP2796"/>
      <c r="AQ2796" s="333"/>
      <c r="AR2796"/>
      <c r="AS2796"/>
      <c r="AT2796"/>
      <c r="AU2796"/>
    </row>
    <row r="2797" spans="1:47" ht="12.75" customHeight="1" x14ac:dyDescent="0.35">
      <c r="A2797" s="311">
        <f>FrontPage!$N$2</f>
        <v>1</v>
      </c>
      <c r="B2797" s="311" t="str">
        <f t="shared" si="309"/>
        <v>RO51410</v>
      </c>
      <c r="C2797" s="311">
        <f t="shared" si="310"/>
        <v>202526</v>
      </c>
      <c r="D2797" s="1148" t="s">
        <v>255</v>
      </c>
      <c r="E2797" s="311">
        <v>14</v>
      </c>
      <c r="F2797" s="311" t="s">
        <v>557</v>
      </c>
      <c r="G2797" s="311">
        <f t="shared" si="311"/>
        <v>0</v>
      </c>
      <c r="H2797" s="1157">
        <f t="shared" ref="H2797:H2860" ca="1" si="313">IF(UANumber = 0,0,IF(VLOOKUP(E2797,INDIRECT("_"&amp;D2797),MATCH(F2797,INDIRECT("_"&amp;D2797&amp;$I$2),0),FALSE)="",0,VLOOKUP(E2797,INDIRECT("_"&amp;D2797),MATCH(F2797,INDIRECT("_"&amp;D2797&amp;$I$2),0),FALSE)))</f>
        <v>0</v>
      </c>
      <c r="I2797" s="311">
        <f t="shared" si="312"/>
        <v>10</v>
      </c>
      <c r="J2797" s="1151"/>
      <c r="AL2797"/>
      <c r="AM2797"/>
      <c r="AN2797"/>
      <c r="AO2797"/>
      <c r="AP2797"/>
      <c r="AQ2797" s="333"/>
      <c r="AR2797"/>
      <c r="AS2797"/>
      <c r="AT2797"/>
      <c r="AU2797"/>
    </row>
    <row r="2798" spans="1:47" ht="12.75" customHeight="1" x14ac:dyDescent="0.35">
      <c r="A2798" s="311">
        <f>FrontPage!$N$2</f>
        <v>1</v>
      </c>
      <c r="B2798" s="311" t="str">
        <f t="shared" si="309"/>
        <v>RO51411</v>
      </c>
      <c r="C2798" s="311">
        <f t="shared" si="310"/>
        <v>202526</v>
      </c>
      <c r="D2798" s="1148" t="s">
        <v>255</v>
      </c>
      <c r="E2798" s="311">
        <v>14</v>
      </c>
      <c r="F2798" s="311" t="s">
        <v>558</v>
      </c>
      <c r="G2798" s="311">
        <f t="shared" si="311"/>
        <v>0</v>
      </c>
      <c r="H2798" s="1157">
        <f t="shared" ca="1" si="313"/>
        <v>0</v>
      </c>
      <c r="I2798" s="311">
        <f t="shared" si="312"/>
        <v>11</v>
      </c>
      <c r="J2798" s="1151"/>
      <c r="AL2798"/>
      <c r="AM2798"/>
      <c r="AN2798"/>
      <c r="AO2798"/>
      <c r="AP2798"/>
      <c r="AQ2798" s="333"/>
      <c r="AR2798"/>
      <c r="AS2798"/>
      <c r="AT2798"/>
      <c r="AU2798"/>
    </row>
    <row r="2799" spans="1:47" ht="12.75" customHeight="1" x14ac:dyDescent="0.35">
      <c r="A2799" s="311">
        <f>FrontPage!$N$2</f>
        <v>1</v>
      </c>
      <c r="B2799" s="311" t="str">
        <f t="shared" si="309"/>
        <v>RO5191</v>
      </c>
      <c r="C2799" s="311">
        <f t="shared" si="310"/>
        <v>202526</v>
      </c>
      <c r="D2799" s="1148" t="s">
        <v>255</v>
      </c>
      <c r="E2799" s="311">
        <v>19</v>
      </c>
      <c r="F2799" s="311" t="s">
        <v>545</v>
      </c>
      <c r="G2799" s="311">
        <f t="shared" si="311"/>
        <v>0</v>
      </c>
      <c r="H2799" s="1157">
        <f t="shared" ca="1" si="313"/>
        <v>0</v>
      </c>
      <c r="I2799" s="311">
        <f t="shared" si="312"/>
        <v>1</v>
      </c>
      <c r="J2799" s="1151"/>
      <c r="AL2799"/>
      <c r="AM2799"/>
      <c r="AN2799"/>
      <c r="AO2799"/>
      <c r="AP2799"/>
      <c r="AQ2799" s="333"/>
      <c r="AR2799"/>
      <c r="AS2799"/>
      <c r="AT2799"/>
      <c r="AU2799"/>
    </row>
    <row r="2800" spans="1:47" ht="12.75" customHeight="1" x14ac:dyDescent="0.35">
      <c r="A2800" s="311">
        <f>FrontPage!$N$2</f>
        <v>1</v>
      </c>
      <c r="B2800" s="311" t="str">
        <f t="shared" si="309"/>
        <v>RO5191.2</v>
      </c>
      <c r="C2800" s="311">
        <f t="shared" si="310"/>
        <v>202526</v>
      </c>
      <c r="D2800" s="1148" t="s">
        <v>255</v>
      </c>
      <c r="E2800" s="311">
        <v>19</v>
      </c>
      <c r="F2800" s="311" t="s">
        <v>548</v>
      </c>
      <c r="G2800" s="311">
        <f t="shared" si="311"/>
        <v>0</v>
      </c>
      <c r="H2800" s="1157">
        <f t="shared" ca="1" si="313"/>
        <v>0</v>
      </c>
      <c r="I2800" s="311">
        <f t="shared" si="312"/>
        <v>1.2</v>
      </c>
      <c r="J2800" s="1151"/>
      <c r="AL2800"/>
      <c r="AM2800"/>
      <c r="AN2800"/>
      <c r="AO2800"/>
      <c r="AP2800"/>
      <c r="AQ2800" s="333"/>
      <c r="AR2800"/>
      <c r="AS2800"/>
      <c r="AT2800"/>
      <c r="AU2800"/>
    </row>
    <row r="2801" spans="1:47" ht="12.75" customHeight="1" x14ac:dyDescent="0.35">
      <c r="A2801" s="311">
        <f>FrontPage!$N$2</f>
        <v>1</v>
      </c>
      <c r="B2801" s="311" t="str">
        <f t="shared" si="309"/>
        <v>RO5192</v>
      </c>
      <c r="C2801" s="311">
        <f t="shared" si="310"/>
        <v>202526</v>
      </c>
      <c r="D2801" s="1148" t="s">
        <v>255</v>
      </c>
      <c r="E2801" s="311">
        <v>19</v>
      </c>
      <c r="F2801" s="311" t="s">
        <v>546</v>
      </c>
      <c r="G2801" s="311">
        <f t="shared" si="311"/>
        <v>0</v>
      </c>
      <c r="H2801" s="1157">
        <f t="shared" ca="1" si="313"/>
        <v>0</v>
      </c>
      <c r="I2801" s="311">
        <f t="shared" si="312"/>
        <v>2</v>
      </c>
      <c r="J2801" s="1151"/>
      <c r="AL2801"/>
      <c r="AM2801"/>
      <c r="AN2801"/>
      <c r="AO2801"/>
      <c r="AP2801"/>
      <c r="AQ2801" s="333"/>
      <c r="AR2801"/>
      <c r="AS2801"/>
      <c r="AT2801"/>
      <c r="AU2801"/>
    </row>
    <row r="2802" spans="1:47" ht="12.75" customHeight="1" x14ac:dyDescent="0.35">
      <c r="A2802" s="311">
        <f>FrontPage!$N$2</f>
        <v>1</v>
      </c>
      <c r="B2802" s="311" t="str">
        <f t="shared" si="309"/>
        <v>RO5193</v>
      </c>
      <c r="C2802" s="311">
        <f t="shared" si="310"/>
        <v>202526</v>
      </c>
      <c r="D2802" s="1148" t="s">
        <v>255</v>
      </c>
      <c r="E2802" s="311">
        <v>19</v>
      </c>
      <c r="F2802" s="311" t="s">
        <v>549</v>
      </c>
      <c r="G2802" s="311">
        <f t="shared" si="311"/>
        <v>0</v>
      </c>
      <c r="H2802" s="1157">
        <f t="shared" ca="1" si="313"/>
        <v>0</v>
      </c>
      <c r="I2802" s="311">
        <f t="shared" si="312"/>
        <v>3</v>
      </c>
      <c r="J2802" s="1151"/>
      <c r="AL2802"/>
      <c r="AM2802"/>
      <c r="AN2802"/>
      <c r="AO2802"/>
      <c r="AP2802"/>
      <c r="AQ2802" s="333"/>
      <c r="AR2802"/>
      <c r="AS2802"/>
      <c r="AT2802"/>
      <c r="AU2802"/>
    </row>
    <row r="2803" spans="1:47" ht="12.75" customHeight="1" x14ac:dyDescent="0.35">
      <c r="A2803" s="311">
        <f>FrontPage!$N$2</f>
        <v>1</v>
      </c>
      <c r="B2803" s="311" t="str">
        <f t="shared" si="309"/>
        <v>RO5195</v>
      </c>
      <c r="C2803" s="311">
        <f t="shared" si="310"/>
        <v>202526</v>
      </c>
      <c r="D2803" s="1148" t="s">
        <v>255</v>
      </c>
      <c r="E2803" s="311">
        <v>19</v>
      </c>
      <c r="F2803" s="311" t="s">
        <v>551</v>
      </c>
      <c r="G2803" s="311">
        <f t="shared" si="311"/>
        <v>0</v>
      </c>
      <c r="H2803" s="1157">
        <f t="shared" ca="1" si="313"/>
        <v>0</v>
      </c>
      <c r="I2803" s="311">
        <f t="shared" si="312"/>
        <v>5</v>
      </c>
      <c r="J2803" s="1151"/>
      <c r="AL2803"/>
      <c r="AM2803"/>
      <c r="AN2803"/>
      <c r="AO2803"/>
      <c r="AP2803"/>
      <c r="AQ2803" s="333"/>
      <c r="AR2803"/>
      <c r="AS2803"/>
      <c r="AT2803"/>
      <c r="AU2803"/>
    </row>
    <row r="2804" spans="1:47" ht="12.75" customHeight="1" x14ac:dyDescent="0.35">
      <c r="A2804" s="311">
        <f>FrontPage!$N$2</f>
        <v>1</v>
      </c>
      <c r="B2804" s="311" t="str">
        <f t="shared" ref="B2804:B2867" si="314">D2804&amp;E2804&amp;I2804</f>
        <v>RO5196.1</v>
      </c>
      <c r="C2804" s="311">
        <f t="shared" si="310"/>
        <v>202526</v>
      </c>
      <c r="D2804" s="1148" t="s">
        <v>255</v>
      </c>
      <c r="E2804" s="311">
        <v>19</v>
      </c>
      <c r="F2804" s="311" t="s">
        <v>552</v>
      </c>
      <c r="G2804" s="311">
        <f t="shared" si="311"/>
        <v>0</v>
      </c>
      <c r="H2804" s="1157">
        <f t="shared" ca="1" si="313"/>
        <v>0</v>
      </c>
      <c r="I2804" s="311">
        <f t="shared" si="312"/>
        <v>6.1</v>
      </c>
      <c r="J2804" s="1151"/>
      <c r="AL2804"/>
      <c r="AM2804"/>
      <c r="AN2804"/>
      <c r="AO2804"/>
      <c r="AP2804"/>
      <c r="AQ2804" s="333"/>
      <c r="AR2804"/>
      <c r="AS2804"/>
      <c r="AT2804"/>
      <c r="AU2804"/>
    </row>
    <row r="2805" spans="1:47" ht="12.75" customHeight="1" x14ac:dyDescent="0.35">
      <c r="A2805" s="311">
        <f>FrontPage!$N$2</f>
        <v>1</v>
      </c>
      <c r="B2805" s="311" t="str">
        <f t="shared" si="314"/>
        <v>RO5196.2</v>
      </c>
      <c r="C2805" s="311">
        <f t="shared" si="310"/>
        <v>202526</v>
      </c>
      <c r="D2805" s="1148" t="s">
        <v>255</v>
      </c>
      <c r="E2805" s="311">
        <v>19</v>
      </c>
      <c r="F2805" s="311" t="s">
        <v>553</v>
      </c>
      <c r="G2805" s="311">
        <f t="shared" si="311"/>
        <v>0</v>
      </c>
      <c r="H2805" s="1157">
        <f t="shared" ca="1" si="313"/>
        <v>0</v>
      </c>
      <c r="I2805" s="311">
        <f t="shared" si="312"/>
        <v>6.2</v>
      </c>
      <c r="J2805" s="1151"/>
      <c r="AL2805"/>
      <c r="AM2805"/>
      <c r="AN2805"/>
      <c r="AO2805"/>
      <c r="AP2805"/>
      <c r="AQ2805" s="333"/>
      <c r="AR2805"/>
      <c r="AS2805"/>
      <c r="AT2805"/>
      <c r="AU2805"/>
    </row>
    <row r="2806" spans="1:47" ht="12.75" customHeight="1" x14ac:dyDescent="0.35">
      <c r="A2806" s="311">
        <f>FrontPage!$N$2</f>
        <v>1</v>
      </c>
      <c r="B2806" s="311" t="str">
        <f t="shared" si="314"/>
        <v>RO5197</v>
      </c>
      <c r="C2806" s="311">
        <f t="shared" si="310"/>
        <v>202526</v>
      </c>
      <c r="D2806" s="1148" t="s">
        <v>255</v>
      </c>
      <c r="E2806" s="311">
        <v>19</v>
      </c>
      <c r="F2806" s="311" t="s">
        <v>554</v>
      </c>
      <c r="G2806" s="311">
        <f t="shared" si="311"/>
        <v>0</v>
      </c>
      <c r="H2806" s="1157">
        <f t="shared" ca="1" si="313"/>
        <v>0</v>
      </c>
      <c r="I2806" s="311">
        <f t="shared" si="312"/>
        <v>7</v>
      </c>
      <c r="J2806" s="1151"/>
      <c r="AL2806"/>
      <c r="AM2806"/>
      <c r="AN2806"/>
      <c r="AO2806"/>
      <c r="AP2806"/>
      <c r="AQ2806" s="333"/>
      <c r="AR2806"/>
      <c r="AS2806"/>
      <c r="AT2806"/>
      <c r="AU2806"/>
    </row>
    <row r="2807" spans="1:47" ht="12.75" customHeight="1" x14ac:dyDescent="0.35">
      <c r="A2807" s="311">
        <f>FrontPage!$N$2</f>
        <v>1</v>
      </c>
      <c r="B2807" s="311" t="str">
        <f t="shared" si="314"/>
        <v>RO5198</v>
      </c>
      <c r="C2807" s="311">
        <f t="shared" si="310"/>
        <v>202526</v>
      </c>
      <c r="D2807" s="1148" t="s">
        <v>255</v>
      </c>
      <c r="E2807" s="311">
        <v>19</v>
      </c>
      <c r="F2807" s="311" t="s">
        <v>555</v>
      </c>
      <c r="G2807" s="311">
        <f t="shared" si="311"/>
        <v>0</v>
      </c>
      <c r="H2807" s="1157">
        <f t="shared" ca="1" si="313"/>
        <v>0</v>
      </c>
      <c r="I2807" s="311">
        <f t="shared" si="312"/>
        <v>8</v>
      </c>
      <c r="J2807" s="1151"/>
      <c r="AL2807"/>
      <c r="AM2807"/>
      <c r="AN2807"/>
      <c r="AO2807"/>
      <c r="AP2807"/>
      <c r="AQ2807" s="333"/>
      <c r="AR2807"/>
      <c r="AS2807"/>
      <c r="AT2807"/>
      <c r="AU2807"/>
    </row>
    <row r="2808" spans="1:47" ht="12.75" customHeight="1" x14ac:dyDescent="0.35">
      <c r="A2808" s="311">
        <f>FrontPage!$N$2</f>
        <v>1</v>
      </c>
      <c r="B2808" s="311" t="str">
        <f t="shared" si="314"/>
        <v>RO51910</v>
      </c>
      <c r="C2808" s="311">
        <f t="shared" si="310"/>
        <v>202526</v>
      </c>
      <c r="D2808" s="1148" t="s">
        <v>255</v>
      </c>
      <c r="E2808" s="311">
        <v>19</v>
      </c>
      <c r="F2808" s="311" t="s">
        <v>557</v>
      </c>
      <c r="G2808" s="311">
        <f t="shared" si="311"/>
        <v>0</v>
      </c>
      <c r="H2808" s="1157">
        <f t="shared" ca="1" si="313"/>
        <v>0</v>
      </c>
      <c r="I2808" s="311">
        <f t="shared" si="312"/>
        <v>10</v>
      </c>
      <c r="J2808" s="1151"/>
      <c r="AL2808"/>
      <c r="AM2808"/>
      <c r="AN2808"/>
      <c r="AO2808"/>
      <c r="AP2808"/>
      <c r="AQ2808" s="333"/>
      <c r="AR2808"/>
      <c r="AS2808"/>
      <c r="AT2808"/>
      <c r="AU2808"/>
    </row>
    <row r="2809" spans="1:47" ht="12.75" customHeight="1" x14ac:dyDescent="0.35">
      <c r="A2809" s="311">
        <f>FrontPage!$N$2</f>
        <v>1</v>
      </c>
      <c r="B2809" s="311" t="str">
        <f t="shared" si="314"/>
        <v>RO51911</v>
      </c>
      <c r="C2809" s="311">
        <f t="shared" si="310"/>
        <v>202526</v>
      </c>
      <c r="D2809" s="1148" t="s">
        <v>255</v>
      </c>
      <c r="E2809" s="311">
        <v>19</v>
      </c>
      <c r="F2809" s="311" t="s">
        <v>558</v>
      </c>
      <c r="G2809" s="311">
        <f t="shared" si="311"/>
        <v>0</v>
      </c>
      <c r="H2809" s="1157">
        <f t="shared" ca="1" si="313"/>
        <v>0</v>
      </c>
      <c r="I2809" s="311">
        <f t="shared" si="312"/>
        <v>11</v>
      </c>
      <c r="J2809" s="1151"/>
      <c r="AL2809"/>
      <c r="AM2809"/>
      <c r="AN2809"/>
      <c r="AO2809"/>
      <c r="AP2809"/>
      <c r="AQ2809" s="333"/>
      <c r="AR2809"/>
      <c r="AS2809"/>
      <c r="AT2809"/>
      <c r="AU2809"/>
    </row>
    <row r="2810" spans="1:47" ht="12.75" customHeight="1" x14ac:dyDescent="0.35">
      <c r="A2810" s="311">
        <f>FrontPage!$N$2</f>
        <v>1</v>
      </c>
      <c r="B2810" s="311" t="str">
        <f t="shared" si="314"/>
        <v>RO5221</v>
      </c>
      <c r="C2810" s="311">
        <f t="shared" si="310"/>
        <v>202526</v>
      </c>
      <c r="D2810" s="1148" t="s">
        <v>255</v>
      </c>
      <c r="E2810" s="311">
        <v>22</v>
      </c>
      <c r="F2810" s="311" t="s">
        <v>545</v>
      </c>
      <c r="G2810" s="311">
        <f t="shared" si="311"/>
        <v>0</v>
      </c>
      <c r="H2810" s="1157">
        <f t="shared" ca="1" si="313"/>
        <v>0</v>
      </c>
      <c r="I2810" s="311">
        <f t="shared" si="312"/>
        <v>1</v>
      </c>
      <c r="J2810" s="1151"/>
      <c r="AL2810"/>
      <c r="AM2810"/>
      <c r="AN2810"/>
      <c r="AO2810"/>
      <c r="AP2810"/>
      <c r="AQ2810" s="333"/>
      <c r="AR2810"/>
      <c r="AS2810"/>
      <c r="AT2810"/>
      <c r="AU2810"/>
    </row>
    <row r="2811" spans="1:47" ht="12.75" customHeight="1" x14ac:dyDescent="0.35">
      <c r="A2811" s="311">
        <f>FrontPage!$N$2</f>
        <v>1</v>
      </c>
      <c r="B2811" s="311" t="str">
        <f t="shared" si="314"/>
        <v>RO5221.2</v>
      </c>
      <c r="C2811" s="311">
        <f t="shared" si="310"/>
        <v>202526</v>
      </c>
      <c r="D2811" s="1148" t="s">
        <v>255</v>
      </c>
      <c r="E2811" s="311">
        <v>22</v>
      </c>
      <c r="F2811" s="311" t="s">
        <v>548</v>
      </c>
      <c r="G2811" s="311">
        <f t="shared" si="311"/>
        <v>0</v>
      </c>
      <c r="H2811" s="1157">
        <f t="shared" ca="1" si="313"/>
        <v>0</v>
      </c>
      <c r="I2811" s="311">
        <f t="shared" si="312"/>
        <v>1.2</v>
      </c>
      <c r="J2811" s="1151"/>
      <c r="AL2811"/>
      <c r="AM2811"/>
      <c r="AN2811"/>
      <c r="AO2811"/>
      <c r="AP2811"/>
      <c r="AQ2811" s="333"/>
      <c r="AR2811"/>
      <c r="AS2811"/>
      <c r="AT2811"/>
      <c r="AU2811"/>
    </row>
    <row r="2812" spans="1:47" ht="12.75" customHeight="1" x14ac:dyDescent="0.35">
      <c r="A2812" s="311">
        <f>FrontPage!$N$2</f>
        <v>1</v>
      </c>
      <c r="B2812" s="311" t="str">
        <f t="shared" si="314"/>
        <v>RO5222</v>
      </c>
      <c r="C2812" s="311">
        <f t="shared" si="310"/>
        <v>202526</v>
      </c>
      <c r="D2812" s="1148" t="s">
        <v>255</v>
      </c>
      <c r="E2812" s="311">
        <v>22</v>
      </c>
      <c r="F2812" s="311" t="s">
        <v>546</v>
      </c>
      <c r="G2812" s="311">
        <f t="shared" si="311"/>
        <v>0</v>
      </c>
      <c r="H2812" s="1157">
        <f t="shared" ca="1" si="313"/>
        <v>0</v>
      </c>
      <c r="I2812" s="311">
        <f t="shared" si="312"/>
        <v>2</v>
      </c>
      <c r="J2812" s="1151"/>
      <c r="AL2812"/>
      <c r="AM2812"/>
      <c r="AN2812"/>
      <c r="AO2812"/>
      <c r="AP2812"/>
      <c r="AQ2812" s="333"/>
      <c r="AR2812"/>
      <c r="AS2812"/>
      <c r="AT2812"/>
      <c r="AU2812"/>
    </row>
    <row r="2813" spans="1:47" ht="12.75" customHeight="1" x14ac:dyDescent="0.35">
      <c r="A2813" s="311">
        <f>FrontPage!$N$2</f>
        <v>1</v>
      </c>
      <c r="B2813" s="311" t="str">
        <f t="shared" si="314"/>
        <v>RO5223</v>
      </c>
      <c r="C2813" s="311">
        <f t="shared" si="310"/>
        <v>202526</v>
      </c>
      <c r="D2813" s="1148" t="s">
        <v>255</v>
      </c>
      <c r="E2813" s="311">
        <v>22</v>
      </c>
      <c r="F2813" s="311" t="s">
        <v>549</v>
      </c>
      <c r="G2813" s="311">
        <f t="shared" si="311"/>
        <v>0</v>
      </c>
      <c r="H2813" s="1157">
        <f t="shared" ca="1" si="313"/>
        <v>0</v>
      </c>
      <c r="I2813" s="311">
        <f t="shared" si="312"/>
        <v>3</v>
      </c>
      <c r="J2813" s="1151"/>
      <c r="AL2813"/>
      <c r="AM2813"/>
      <c r="AN2813"/>
      <c r="AO2813"/>
      <c r="AP2813"/>
      <c r="AQ2813" s="333"/>
      <c r="AR2813"/>
      <c r="AS2813"/>
      <c r="AT2813"/>
      <c r="AU2813"/>
    </row>
    <row r="2814" spans="1:47" ht="12.75" customHeight="1" x14ac:dyDescent="0.35">
      <c r="A2814" s="311">
        <f>FrontPage!$N$2</f>
        <v>1</v>
      </c>
      <c r="B2814" s="311" t="str">
        <f t="shared" si="314"/>
        <v>RO5225</v>
      </c>
      <c r="C2814" s="311">
        <f t="shared" si="310"/>
        <v>202526</v>
      </c>
      <c r="D2814" s="1148" t="s">
        <v>255</v>
      </c>
      <c r="E2814" s="311">
        <v>22</v>
      </c>
      <c r="F2814" s="311" t="s">
        <v>551</v>
      </c>
      <c r="G2814" s="311">
        <f t="shared" si="311"/>
        <v>0</v>
      </c>
      <c r="H2814" s="1157">
        <f t="shared" ca="1" si="313"/>
        <v>0</v>
      </c>
      <c r="I2814" s="311">
        <f t="shared" si="312"/>
        <v>5</v>
      </c>
      <c r="J2814" s="1151"/>
      <c r="AL2814"/>
      <c r="AM2814"/>
      <c r="AN2814"/>
      <c r="AO2814"/>
      <c r="AP2814"/>
      <c r="AQ2814" s="333"/>
      <c r="AR2814"/>
      <c r="AS2814"/>
      <c r="AT2814"/>
      <c r="AU2814"/>
    </row>
    <row r="2815" spans="1:47" ht="12.75" customHeight="1" x14ac:dyDescent="0.35">
      <c r="A2815" s="311">
        <f>FrontPage!$N$2</f>
        <v>1</v>
      </c>
      <c r="B2815" s="311" t="str">
        <f t="shared" si="314"/>
        <v>RO5226.1</v>
      </c>
      <c r="C2815" s="311">
        <f t="shared" si="310"/>
        <v>202526</v>
      </c>
      <c r="D2815" s="1148" t="s">
        <v>255</v>
      </c>
      <c r="E2815" s="311">
        <v>22</v>
      </c>
      <c r="F2815" s="311" t="s">
        <v>552</v>
      </c>
      <c r="G2815" s="311">
        <f t="shared" si="311"/>
        <v>0</v>
      </c>
      <c r="H2815" s="1157">
        <f t="shared" ca="1" si="313"/>
        <v>0</v>
      </c>
      <c r="I2815" s="311">
        <f t="shared" si="312"/>
        <v>6.1</v>
      </c>
      <c r="J2815" s="1151"/>
      <c r="AL2815"/>
      <c r="AM2815"/>
      <c r="AN2815"/>
      <c r="AO2815"/>
      <c r="AP2815"/>
      <c r="AQ2815" s="333"/>
      <c r="AR2815"/>
      <c r="AS2815"/>
      <c r="AT2815"/>
      <c r="AU2815"/>
    </row>
    <row r="2816" spans="1:47" ht="12.75" customHeight="1" x14ac:dyDescent="0.35">
      <c r="A2816" s="311">
        <f>FrontPage!$N$2</f>
        <v>1</v>
      </c>
      <c r="B2816" s="311" t="str">
        <f t="shared" si="314"/>
        <v>RO5226.2</v>
      </c>
      <c r="C2816" s="311">
        <f t="shared" si="310"/>
        <v>202526</v>
      </c>
      <c r="D2816" s="1148" t="s">
        <v>255</v>
      </c>
      <c r="E2816" s="311">
        <v>22</v>
      </c>
      <c r="F2816" s="311" t="s">
        <v>553</v>
      </c>
      <c r="G2816" s="311">
        <f t="shared" si="311"/>
        <v>0</v>
      </c>
      <c r="H2816" s="1157">
        <f t="shared" ca="1" si="313"/>
        <v>0</v>
      </c>
      <c r="I2816" s="311">
        <f t="shared" si="312"/>
        <v>6.2</v>
      </c>
      <c r="J2816" s="1151"/>
      <c r="AL2816"/>
      <c r="AM2816"/>
      <c r="AN2816"/>
      <c r="AO2816"/>
      <c r="AP2816"/>
      <c r="AQ2816" s="333"/>
      <c r="AR2816"/>
      <c r="AS2816"/>
      <c r="AT2816"/>
      <c r="AU2816"/>
    </row>
    <row r="2817" spans="1:47" ht="12.75" customHeight="1" x14ac:dyDescent="0.35">
      <c r="A2817" s="311">
        <f>FrontPage!$N$2</f>
        <v>1</v>
      </c>
      <c r="B2817" s="311" t="str">
        <f t="shared" si="314"/>
        <v>RO5227</v>
      </c>
      <c r="C2817" s="311">
        <f t="shared" si="310"/>
        <v>202526</v>
      </c>
      <c r="D2817" s="1148" t="s">
        <v>255</v>
      </c>
      <c r="E2817" s="311">
        <v>22</v>
      </c>
      <c r="F2817" s="311" t="s">
        <v>554</v>
      </c>
      <c r="G2817" s="311">
        <f t="shared" si="311"/>
        <v>0</v>
      </c>
      <c r="H2817" s="1157">
        <f t="shared" ca="1" si="313"/>
        <v>0</v>
      </c>
      <c r="I2817" s="311">
        <f t="shared" si="312"/>
        <v>7</v>
      </c>
      <c r="J2817" s="1151"/>
      <c r="AL2817"/>
      <c r="AM2817"/>
      <c r="AN2817"/>
      <c r="AO2817"/>
      <c r="AP2817"/>
      <c r="AQ2817" s="333"/>
      <c r="AR2817"/>
      <c r="AS2817"/>
      <c r="AT2817"/>
      <c r="AU2817"/>
    </row>
    <row r="2818" spans="1:47" ht="12.75" customHeight="1" x14ac:dyDescent="0.35">
      <c r="A2818" s="311">
        <f>FrontPage!$N$2</f>
        <v>1</v>
      </c>
      <c r="B2818" s="311" t="str">
        <f t="shared" si="314"/>
        <v>RO5228</v>
      </c>
      <c r="C2818" s="311">
        <f t="shared" si="310"/>
        <v>202526</v>
      </c>
      <c r="D2818" s="1148" t="s">
        <v>255</v>
      </c>
      <c r="E2818" s="311">
        <v>22</v>
      </c>
      <c r="F2818" s="311" t="s">
        <v>555</v>
      </c>
      <c r="G2818" s="311">
        <f t="shared" si="311"/>
        <v>0</v>
      </c>
      <c r="H2818" s="1157">
        <f t="shared" ca="1" si="313"/>
        <v>0</v>
      </c>
      <c r="I2818" s="311">
        <f t="shared" si="312"/>
        <v>8</v>
      </c>
      <c r="J2818" s="1151"/>
      <c r="AL2818"/>
      <c r="AM2818"/>
      <c r="AN2818"/>
      <c r="AO2818"/>
      <c r="AP2818"/>
      <c r="AQ2818" s="333"/>
      <c r="AR2818"/>
      <c r="AS2818"/>
      <c r="AT2818"/>
      <c r="AU2818"/>
    </row>
    <row r="2819" spans="1:47" ht="12.75" customHeight="1" x14ac:dyDescent="0.35">
      <c r="A2819" s="311">
        <f>FrontPage!$N$2</f>
        <v>1</v>
      </c>
      <c r="B2819" s="311" t="str">
        <f t="shared" si="314"/>
        <v>RO52210</v>
      </c>
      <c r="C2819" s="311">
        <f t="shared" si="310"/>
        <v>202526</v>
      </c>
      <c r="D2819" s="1148" t="s">
        <v>255</v>
      </c>
      <c r="E2819" s="311">
        <v>22</v>
      </c>
      <c r="F2819" s="311" t="s">
        <v>557</v>
      </c>
      <c r="G2819" s="311">
        <f t="shared" si="311"/>
        <v>0</v>
      </c>
      <c r="H2819" s="1157">
        <f t="shared" ca="1" si="313"/>
        <v>0</v>
      </c>
      <c r="I2819" s="311">
        <f t="shared" si="312"/>
        <v>10</v>
      </c>
      <c r="J2819" s="1151"/>
      <c r="AL2819"/>
      <c r="AM2819"/>
      <c r="AN2819"/>
      <c r="AO2819"/>
      <c r="AP2819"/>
      <c r="AQ2819" s="333"/>
      <c r="AR2819"/>
      <c r="AS2819"/>
      <c r="AT2819"/>
      <c r="AU2819"/>
    </row>
    <row r="2820" spans="1:47" ht="12.75" customHeight="1" x14ac:dyDescent="0.35">
      <c r="A2820" s="311">
        <f>FrontPage!$N$2</f>
        <v>1</v>
      </c>
      <c r="B2820" s="311" t="str">
        <f t="shared" si="314"/>
        <v>RO52211</v>
      </c>
      <c r="C2820" s="311">
        <f t="shared" si="310"/>
        <v>202526</v>
      </c>
      <c r="D2820" s="1148" t="s">
        <v>255</v>
      </c>
      <c r="E2820" s="311">
        <v>22</v>
      </c>
      <c r="F2820" s="311" t="s">
        <v>558</v>
      </c>
      <c r="G2820" s="311">
        <f t="shared" si="311"/>
        <v>0</v>
      </c>
      <c r="H2820" s="1157">
        <f t="shared" ca="1" si="313"/>
        <v>0</v>
      </c>
      <c r="I2820" s="311">
        <f t="shared" si="312"/>
        <v>11</v>
      </c>
      <c r="J2820" s="1151"/>
      <c r="AL2820"/>
      <c r="AM2820"/>
      <c r="AN2820"/>
      <c r="AO2820"/>
      <c r="AP2820"/>
      <c r="AQ2820" s="333"/>
      <c r="AR2820"/>
      <c r="AS2820"/>
      <c r="AT2820"/>
      <c r="AU2820"/>
    </row>
    <row r="2821" spans="1:47" ht="12.75" customHeight="1" x14ac:dyDescent="0.35">
      <c r="A2821" s="311">
        <f>FrontPage!$N$2</f>
        <v>1</v>
      </c>
      <c r="B2821" s="311" t="str">
        <f t="shared" si="314"/>
        <v>RO525.11</v>
      </c>
      <c r="C2821" s="311">
        <f t="shared" si="310"/>
        <v>202526</v>
      </c>
      <c r="D2821" s="1148" t="s">
        <v>255</v>
      </c>
      <c r="E2821" s="311">
        <v>25.1</v>
      </c>
      <c r="F2821" s="311" t="s">
        <v>545</v>
      </c>
      <c r="G2821" s="311">
        <f t="shared" si="311"/>
        <v>0</v>
      </c>
      <c r="H2821" s="1157">
        <f t="shared" ca="1" si="313"/>
        <v>0</v>
      </c>
      <c r="I2821" s="311">
        <f t="shared" si="312"/>
        <v>1</v>
      </c>
      <c r="J2821" s="1151"/>
      <c r="AL2821"/>
      <c r="AM2821"/>
      <c r="AN2821"/>
      <c r="AO2821"/>
      <c r="AP2821"/>
      <c r="AQ2821" s="333"/>
      <c r="AR2821"/>
      <c r="AS2821"/>
      <c r="AT2821"/>
      <c r="AU2821"/>
    </row>
    <row r="2822" spans="1:47" ht="12.75" customHeight="1" x14ac:dyDescent="0.35">
      <c r="A2822" s="311">
        <f>FrontPage!$N$2</f>
        <v>1</v>
      </c>
      <c r="B2822" s="311" t="str">
        <f t="shared" si="314"/>
        <v>RO525.11.2</v>
      </c>
      <c r="C2822" s="311">
        <f t="shared" si="310"/>
        <v>202526</v>
      </c>
      <c r="D2822" s="1148" t="s">
        <v>255</v>
      </c>
      <c r="E2822" s="311">
        <v>25.1</v>
      </c>
      <c r="F2822" s="311" t="s">
        <v>548</v>
      </c>
      <c r="G2822" s="311">
        <f t="shared" si="311"/>
        <v>0</v>
      </c>
      <c r="H2822" s="1157">
        <f t="shared" ca="1" si="313"/>
        <v>0</v>
      </c>
      <c r="I2822" s="311">
        <f t="shared" si="312"/>
        <v>1.2</v>
      </c>
      <c r="J2822" s="1151"/>
      <c r="AL2822"/>
      <c r="AM2822"/>
      <c r="AN2822"/>
      <c r="AO2822"/>
      <c r="AP2822"/>
      <c r="AQ2822" s="333"/>
      <c r="AR2822"/>
      <c r="AS2822"/>
      <c r="AT2822"/>
      <c r="AU2822"/>
    </row>
    <row r="2823" spans="1:47" ht="12.75" customHeight="1" x14ac:dyDescent="0.35">
      <c r="A2823" s="311">
        <f>FrontPage!$N$2</f>
        <v>1</v>
      </c>
      <c r="B2823" s="311" t="str">
        <f t="shared" si="314"/>
        <v>RO525.12</v>
      </c>
      <c r="C2823" s="311">
        <f t="shared" si="310"/>
        <v>202526</v>
      </c>
      <c r="D2823" s="1148" t="s">
        <v>255</v>
      </c>
      <c r="E2823" s="311">
        <v>25.1</v>
      </c>
      <c r="F2823" s="311" t="s">
        <v>546</v>
      </c>
      <c r="G2823" s="311">
        <f t="shared" si="311"/>
        <v>0</v>
      </c>
      <c r="H2823" s="1157">
        <f t="shared" ca="1" si="313"/>
        <v>0</v>
      </c>
      <c r="I2823" s="311">
        <f t="shared" si="312"/>
        <v>2</v>
      </c>
      <c r="J2823" s="1151"/>
      <c r="AL2823"/>
      <c r="AM2823"/>
      <c r="AN2823"/>
      <c r="AO2823"/>
      <c r="AP2823"/>
      <c r="AQ2823" s="333"/>
      <c r="AR2823"/>
      <c r="AS2823"/>
      <c r="AT2823"/>
      <c r="AU2823"/>
    </row>
    <row r="2824" spans="1:47" ht="12.75" customHeight="1" x14ac:dyDescent="0.35">
      <c r="A2824" s="311">
        <f>FrontPage!$N$2</f>
        <v>1</v>
      </c>
      <c r="B2824" s="311" t="str">
        <f t="shared" si="314"/>
        <v>RO525.13</v>
      </c>
      <c r="C2824" s="311">
        <f t="shared" si="310"/>
        <v>202526</v>
      </c>
      <c r="D2824" s="1148" t="s">
        <v>255</v>
      </c>
      <c r="E2824" s="311">
        <v>25.1</v>
      </c>
      <c r="F2824" s="311" t="s">
        <v>549</v>
      </c>
      <c r="G2824" s="311">
        <f t="shared" si="311"/>
        <v>0</v>
      </c>
      <c r="H2824" s="1157">
        <f t="shared" ca="1" si="313"/>
        <v>0</v>
      </c>
      <c r="I2824" s="311">
        <f t="shared" si="312"/>
        <v>3</v>
      </c>
      <c r="J2824" s="1151"/>
      <c r="AL2824"/>
      <c r="AM2824"/>
      <c r="AN2824"/>
      <c r="AO2824"/>
      <c r="AP2824"/>
      <c r="AQ2824" s="333"/>
      <c r="AR2824"/>
      <c r="AS2824"/>
      <c r="AT2824"/>
      <c r="AU2824"/>
    </row>
    <row r="2825" spans="1:47" ht="12.75" customHeight="1" x14ac:dyDescent="0.35">
      <c r="A2825" s="311">
        <f>FrontPage!$N$2</f>
        <v>1</v>
      </c>
      <c r="B2825" s="311" t="str">
        <f t="shared" si="314"/>
        <v>RO525.15</v>
      </c>
      <c r="C2825" s="311">
        <f t="shared" si="310"/>
        <v>202526</v>
      </c>
      <c r="D2825" s="1148" t="s">
        <v>255</v>
      </c>
      <c r="E2825" s="311">
        <v>25.1</v>
      </c>
      <c r="F2825" s="311" t="s">
        <v>551</v>
      </c>
      <c r="G2825" s="311">
        <f t="shared" si="311"/>
        <v>0</v>
      </c>
      <c r="H2825" s="1157">
        <f t="shared" ca="1" si="313"/>
        <v>0</v>
      </c>
      <c r="I2825" s="311">
        <f t="shared" si="312"/>
        <v>5</v>
      </c>
      <c r="J2825" s="1151"/>
      <c r="AL2825"/>
      <c r="AM2825"/>
      <c r="AN2825"/>
      <c r="AO2825"/>
      <c r="AP2825"/>
      <c r="AQ2825" s="333"/>
      <c r="AR2825"/>
      <c r="AS2825"/>
      <c r="AT2825"/>
      <c r="AU2825"/>
    </row>
    <row r="2826" spans="1:47" ht="12.75" customHeight="1" x14ac:dyDescent="0.35">
      <c r="A2826" s="311">
        <f>FrontPage!$N$2</f>
        <v>1</v>
      </c>
      <c r="B2826" s="311" t="str">
        <f t="shared" si="314"/>
        <v>RO525.16.1</v>
      </c>
      <c r="C2826" s="311">
        <f t="shared" si="310"/>
        <v>202526</v>
      </c>
      <c r="D2826" s="1148" t="s">
        <v>255</v>
      </c>
      <c r="E2826" s="311">
        <v>25.1</v>
      </c>
      <c r="F2826" s="311" t="s">
        <v>552</v>
      </c>
      <c r="G2826" s="311">
        <f t="shared" si="311"/>
        <v>0</v>
      </c>
      <c r="H2826" s="1157">
        <f t="shared" ca="1" si="313"/>
        <v>0</v>
      </c>
      <c r="I2826" s="311">
        <f t="shared" si="312"/>
        <v>6.1</v>
      </c>
      <c r="J2826" s="1151"/>
      <c r="AL2826"/>
      <c r="AM2826"/>
      <c r="AN2826"/>
      <c r="AO2826"/>
      <c r="AP2826"/>
      <c r="AQ2826" s="333"/>
      <c r="AR2826"/>
      <c r="AS2826"/>
      <c r="AT2826"/>
      <c r="AU2826"/>
    </row>
    <row r="2827" spans="1:47" ht="12.75" customHeight="1" x14ac:dyDescent="0.35">
      <c r="A2827" s="311">
        <f>FrontPage!$N$2</f>
        <v>1</v>
      </c>
      <c r="B2827" s="311" t="str">
        <f t="shared" si="314"/>
        <v>RO525.16.2</v>
      </c>
      <c r="C2827" s="311">
        <f t="shared" si="310"/>
        <v>202526</v>
      </c>
      <c r="D2827" s="1148" t="s">
        <v>255</v>
      </c>
      <c r="E2827" s="311">
        <v>25.1</v>
      </c>
      <c r="F2827" s="311" t="s">
        <v>553</v>
      </c>
      <c r="G2827" s="311">
        <f t="shared" si="311"/>
        <v>0</v>
      </c>
      <c r="H2827" s="1157">
        <f t="shared" ca="1" si="313"/>
        <v>0</v>
      </c>
      <c r="I2827" s="311">
        <f t="shared" si="312"/>
        <v>6.2</v>
      </c>
      <c r="J2827" s="1151"/>
      <c r="AL2827"/>
      <c r="AM2827"/>
      <c r="AN2827"/>
      <c r="AO2827"/>
      <c r="AP2827"/>
      <c r="AQ2827" s="333"/>
      <c r="AR2827"/>
      <c r="AS2827"/>
      <c r="AT2827"/>
      <c r="AU2827"/>
    </row>
    <row r="2828" spans="1:47" ht="12.75" customHeight="1" x14ac:dyDescent="0.35">
      <c r="A2828" s="311">
        <f>FrontPage!$N$2</f>
        <v>1</v>
      </c>
      <c r="B2828" s="311" t="str">
        <f t="shared" si="314"/>
        <v>RO525.17</v>
      </c>
      <c r="C2828" s="311">
        <f t="shared" si="310"/>
        <v>202526</v>
      </c>
      <c r="D2828" s="1148" t="s">
        <v>255</v>
      </c>
      <c r="E2828" s="311">
        <v>25.1</v>
      </c>
      <c r="F2828" s="311" t="s">
        <v>554</v>
      </c>
      <c r="G2828" s="311">
        <f t="shared" si="311"/>
        <v>0</v>
      </c>
      <c r="H2828" s="1157">
        <f t="shared" ca="1" si="313"/>
        <v>0</v>
      </c>
      <c r="I2828" s="311">
        <f t="shared" si="312"/>
        <v>7</v>
      </c>
      <c r="J2828" s="1151"/>
      <c r="AL2828"/>
      <c r="AM2828"/>
      <c r="AN2828"/>
      <c r="AO2828"/>
      <c r="AP2828"/>
      <c r="AQ2828" s="333"/>
      <c r="AR2828"/>
      <c r="AS2828"/>
      <c r="AT2828"/>
      <c r="AU2828"/>
    </row>
    <row r="2829" spans="1:47" ht="12.75" customHeight="1" x14ac:dyDescent="0.35">
      <c r="A2829" s="311">
        <f>FrontPage!$N$2</f>
        <v>1</v>
      </c>
      <c r="B2829" s="311" t="str">
        <f t="shared" si="314"/>
        <v>RO525.18</v>
      </c>
      <c r="C2829" s="311">
        <f t="shared" si="310"/>
        <v>202526</v>
      </c>
      <c r="D2829" s="1148" t="s">
        <v>255</v>
      </c>
      <c r="E2829" s="311">
        <v>25.1</v>
      </c>
      <c r="F2829" s="311" t="s">
        <v>555</v>
      </c>
      <c r="G2829" s="311">
        <f t="shared" si="311"/>
        <v>0</v>
      </c>
      <c r="H2829" s="1157">
        <f t="shared" ca="1" si="313"/>
        <v>0</v>
      </c>
      <c r="I2829" s="311">
        <f t="shared" si="312"/>
        <v>8</v>
      </c>
      <c r="J2829" s="1151"/>
      <c r="AL2829"/>
      <c r="AM2829"/>
      <c r="AN2829"/>
      <c r="AO2829"/>
      <c r="AP2829"/>
      <c r="AQ2829" s="333"/>
      <c r="AR2829"/>
      <c r="AS2829"/>
      <c r="AT2829"/>
      <c r="AU2829"/>
    </row>
    <row r="2830" spans="1:47" ht="12.75" customHeight="1" x14ac:dyDescent="0.35">
      <c r="A2830" s="311">
        <f>FrontPage!$N$2</f>
        <v>1</v>
      </c>
      <c r="B2830" s="311" t="str">
        <f t="shared" si="314"/>
        <v>RO525.110</v>
      </c>
      <c r="C2830" s="311">
        <f t="shared" si="310"/>
        <v>202526</v>
      </c>
      <c r="D2830" s="1148" t="s">
        <v>255</v>
      </c>
      <c r="E2830" s="311">
        <v>25.1</v>
      </c>
      <c r="F2830" s="311" t="s">
        <v>557</v>
      </c>
      <c r="G2830" s="311">
        <f t="shared" si="311"/>
        <v>0</v>
      </c>
      <c r="H2830" s="1157">
        <f t="shared" ca="1" si="313"/>
        <v>0</v>
      </c>
      <c r="I2830" s="311">
        <f t="shared" si="312"/>
        <v>10</v>
      </c>
      <c r="J2830" s="1151"/>
      <c r="AL2830"/>
      <c r="AM2830"/>
      <c r="AN2830"/>
      <c r="AO2830"/>
      <c r="AP2830"/>
      <c r="AQ2830" s="333"/>
      <c r="AR2830"/>
      <c r="AS2830"/>
      <c r="AT2830"/>
      <c r="AU2830"/>
    </row>
    <row r="2831" spans="1:47" ht="12.75" customHeight="1" x14ac:dyDescent="0.35">
      <c r="A2831" s="311">
        <f>FrontPage!$N$2</f>
        <v>1</v>
      </c>
      <c r="B2831" s="311" t="str">
        <f t="shared" si="314"/>
        <v>RO525.111</v>
      </c>
      <c r="C2831" s="311">
        <f t="shared" si="310"/>
        <v>202526</v>
      </c>
      <c r="D2831" s="1148" t="s">
        <v>255</v>
      </c>
      <c r="E2831" s="311">
        <v>25.1</v>
      </c>
      <c r="F2831" s="311" t="s">
        <v>558</v>
      </c>
      <c r="G2831" s="311">
        <f t="shared" si="311"/>
        <v>0</v>
      </c>
      <c r="H2831" s="1157">
        <f t="shared" ca="1" si="313"/>
        <v>0</v>
      </c>
      <c r="I2831" s="311">
        <f t="shared" si="312"/>
        <v>11</v>
      </c>
      <c r="J2831" s="1151"/>
      <c r="AL2831"/>
      <c r="AM2831"/>
      <c r="AN2831"/>
      <c r="AO2831"/>
      <c r="AP2831"/>
      <c r="AQ2831" s="333"/>
      <c r="AR2831"/>
      <c r="AS2831"/>
      <c r="AT2831"/>
      <c r="AU2831"/>
    </row>
    <row r="2832" spans="1:47" ht="12.75" customHeight="1" x14ac:dyDescent="0.35">
      <c r="A2832" s="311">
        <f>FrontPage!$N$2</f>
        <v>1</v>
      </c>
      <c r="B2832" s="311" t="str">
        <f t="shared" si="314"/>
        <v>RO525.21</v>
      </c>
      <c r="C2832" s="311">
        <f t="shared" si="310"/>
        <v>202526</v>
      </c>
      <c r="D2832" s="1148" t="s">
        <v>255</v>
      </c>
      <c r="E2832" s="311">
        <v>25.2</v>
      </c>
      <c r="F2832" s="311" t="s">
        <v>545</v>
      </c>
      <c r="G2832" s="311">
        <f t="shared" si="311"/>
        <v>0</v>
      </c>
      <c r="H2832" s="1157">
        <f t="shared" ca="1" si="313"/>
        <v>0</v>
      </c>
      <c r="I2832" s="311">
        <f t="shared" si="312"/>
        <v>1</v>
      </c>
      <c r="J2832" s="1151"/>
      <c r="AL2832"/>
      <c r="AM2832"/>
      <c r="AN2832"/>
      <c r="AO2832"/>
      <c r="AP2832"/>
      <c r="AQ2832" s="333"/>
      <c r="AR2832"/>
      <c r="AS2832"/>
      <c r="AT2832"/>
      <c r="AU2832"/>
    </row>
    <row r="2833" spans="1:47" ht="12.75" customHeight="1" x14ac:dyDescent="0.35">
      <c r="A2833" s="311">
        <f>FrontPage!$N$2</f>
        <v>1</v>
      </c>
      <c r="B2833" s="311" t="str">
        <f t="shared" si="314"/>
        <v>RO525.21.2</v>
      </c>
      <c r="C2833" s="311">
        <f t="shared" si="310"/>
        <v>202526</v>
      </c>
      <c r="D2833" s="1148" t="s">
        <v>255</v>
      </c>
      <c r="E2833" s="311">
        <v>25.2</v>
      </c>
      <c r="F2833" s="311" t="s">
        <v>548</v>
      </c>
      <c r="G2833" s="311">
        <f t="shared" si="311"/>
        <v>0</v>
      </c>
      <c r="H2833" s="1157">
        <f t="shared" ca="1" si="313"/>
        <v>0</v>
      </c>
      <c r="I2833" s="311">
        <f t="shared" si="312"/>
        <v>1.2</v>
      </c>
      <c r="J2833" s="1151"/>
      <c r="AL2833"/>
      <c r="AM2833"/>
      <c r="AN2833"/>
      <c r="AO2833"/>
      <c r="AP2833"/>
      <c r="AQ2833" s="333"/>
      <c r="AR2833"/>
      <c r="AS2833"/>
      <c r="AT2833"/>
      <c r="AU2833"/>
    </row>
    <row r="2834" spans="1:47" ht="12.75" customHeight="1" x14ac:dyDescent="0.35">
      <c r="A2834" s="311">
        <f>FrontPage!$N$2</f>
        <v>1</v>
      </c>
      <c r="B2834" s="311" t="str">
        <f t="shared" si="314"/>
        <v>RO525.22</v>
      </c>
      <c r="C2834" s="311">
        <f t="shared" si="310"/>
        <v>202526</v>
      </c>
      <c r="D2834" s="1148" t="s">
        <v>255</v>
      </c>
      <c r="E2834" s="311">
        <v>25.2</v>
      </c>
      <c r="F2834" s="311" t="s">
        <v>546</v>
      </c>
      <c r="G2834" s="311">
        <f t="shared" si="311"/>
        <v>0</v>
      </c>
      <c r="H2834" s="1157">
        <f t="shared" ca="1" si="313"/>
        <v>0</v>
      </c>
      <c r="I2834" s="311">
        <f t="shared" si="312"/>
        <v>2</v>
      </c>
      <c r="J2834" s="1151"/>
      <c r="AL2834"/>
      <c r="AM2834"/>
      <c r="AN2834"/>
      <c r="AO2834"/>
      <c r="AP2834"/>
      <c r="AQ2834" s="333"/>
      <c r="AR2834"/>
      <c r="AS2834"/>
      <c r="AT2834"/>
      <c r="AU2834"/>
    </row>
    <row r="2835" spans="1:47" ht="12.75" customHeight="1" x14ac:dyDescent="0.35">
      <c r="A2835" s="311">
        <f>FrontPage!$N$2</f>
        <v>1</v>
      </c>
      <c r="B2835" s="311" t="str">
        <f t="shared" si="314"/>
        <v>RO525.23</v>
      </c>
      <c r="C2835" s="311">
        <f t="shared" si="310"/>
        <v>202526</v>
      </c>
      <c r="D2835" s="1148" t="s">
        <v>255</v>
      </c>
      <c r="E2835" s="311">
        <v>25.2</v>
      </c>
      <c r="F2835" s="311" t="s">
        <v>549</v>
      </c>
      <c r="G2835" s="311">
        <f t="shared" si="311"/>
        <v>0</v>
      </c>
      <c r="H2835" s="1157">
        <f t="shared" ca="1" si="313"/>
        <v>0</v>
      </c>
      <c r="I2835" s="311">
        <f t="shared" si="312"/>
        <v>3</v>
      </c>
      <c r="J2835" s="1151"/>
      <c r="AL2835"/>
      <c r="AM2835"/>
      <c r="AN2835"/>
      <c r="AO2835"/>
      <c r="AP2835"/>
      <c r="AQ2835" s="333"/>
      <c r="AR2835"/>
      <c r="AS2835"/>
      <c r="AT2835"/>
      <c r="AU2835"/>
    </row>
    <row r="2836" spans="1:47" ht="12.75" customHeight="1" x14ac:dyDescent="0.35">
      <c r="A2836" s="311">
        <f>FrontPage!$N$2</f>
        <v>1</v>
      </c>
      <c r="B2836" s="311" t="str">
        <f t="shared" si="314"/>
        <v>RO525.25</v>
      </c>
      <c r="C2836" s="311">
        <f t="shared" si="310"/>
        <v>202526</v>
      </c>
      <c r="D2836" s="1148" t="s">
        <v>255</v>
      </c>
      <c r="E2836" s="311">
        <v>25.2</v>
      </c>
      <c r="F2836" s="311" t="s">
        <v>551</v>
      </c>
      <c r="G2836" s="311">
        <f t="shared" si="311"/>
        <v>0</v>
      </c>
      <c r="H2836" s="1157">
        <f t="shared" ca="1" si="313"/>
        <v>0</v>
      </c>
      <c r="I2836" s="311">
        <f t="shared" si="312"/>
        <v>5</v>
      </c>
      <c r="J2836" s="1151"/>
      <c r="AL2836"/>
      <c r="AM2836"/>
      <c r="AN2836"/>
      <c r="AO2836"/>
      <c r="AP2836"/>
      <c r="AQ2836" s="333"/>
      <c r="AR2836"/>
      <c r="AS2836"/>
      <c r="AT2836"/>
      <c r="AU2836"/>
    </row>
    <row r="2837" spans="1:47" ht="12.75" customHeight="1" x14ac:dyDescent="0.35">
      <c r="A2837" s="311">
        <f>FrontPage!$N$2</f>
        <v>1</v>
      </c>
      <c r="B2837" s="311" t="str">
        <f t="shared" si="314"/>
        <v>RO525.26.1</v>
      </c>
      <c r="C2837" s="311">
        <f t="shared" si="310"/>
        <v>202526</v>
      </c>
      <c r="D2837" s="1148" t="s">
        <v>255</v>
      </c>
      <c r="E2837" s="311">
        <v>25.2</v>
      </c>
      <c r="F2837" s="311" t="s">
        <v>552</v>
      </c>
      <c r="G2837" s="311">
        <f t="shared" si="311"/>
        <v>0</v>
      </c>
      <c r="H2837" s="1157">
        <f t="shared" ca="1" si="313"/>
        <v>0</v>
      </c>
      <c r="I2837" s="311">
        <f t="shared" si="312"/>
        <v>6.1</v>
      </c>
      <c r="J2837" s="1151"/>
      <c r="AL2837"/>
      <c r="AM2837"/>
      <c r="AN2837"/>
      <c r="AO2837"/>
      <c r="AP2837"/>
      <c r="AQ2837" s="333"/>
      <c r="AR2837"/>
      <c r="AS2837"/>
      <c r="AT2837"/>
      <c r="AU2837"/>
    </row>
    <row r="2838" spans="1:47" ht="12.75" customHeight="1" x14ac:dyDescent="0.35">
      <c r="A2838" s="311">
        <f>FrontPage!$N$2</f>
        <v>1</v>
      </c>
      <c r="B2838" s="311" t="str">
        <f t="shared" si="314"/>
        <v>RO525.26.2</v>
      </c>
      <c r="C2838" s="311">
        <f t="shared" si="310"/>
        <v>202526</v>
      </c>
      <c r="D2838" s="1148" t="s">
        <v>255</v>
      </c>
      <c r="E2838" s="311">
        <v>25.2</v>
      </c>
      <c r="F2838" s="311" t="s">
        <v>553</v>
      </c>
      <c r="G2838" s="311">
        <f t="shared" si="311"/>
        <v>0</v>
      </c>
      <c r="H2838" s="1157">
        <f t="shared" ca="1" si="313"/>
        <v>0</v>
      </c>
      <c r="I2838" s="311">
        <f t="shared" si="312"/>
        <v>6.2</v>
      </c>
      <c r="J2838" s="1151"/>
      <c r="AL2838"/>
      <c r="AM2838"/>
      <c r="AN2838"/>
      <c r="AO2838"/>
      <c r="AP2838"/>
      <c r="AQ2838" s="333"/>
      <c r="AR2838"/>
      <c r="AS2838"/>
      <c r="AT2838"/>
      <c r="AU2838"/>
    </row>
    <row r="2839" spans="1:47" ht="12.75" customHeight="1" x14ac:dyDescent="0.35">
      <c r="A2839" s="311">
        <f>FrontPage!$N$2</f>
        <v>1</v>
      </c>
      <c r="B2839" s="311" t="str">
        <f t="shared" si="314"/>
        <v>RO525.27</v>
      </c>
      <c r="C2839" s="311">
        <f t="shared" si="310"/>
        <v>202526</v>
      </c>
      <c r="D2839" s="1148" t="s">
        <v>255</v>
      </c>
      <c r="E2839" s="311">
        <v>25.2</v>
      </c>
      <c r="F2839" s="311" t="s">
        <v>554</v>
      </c>
      <c r="G2839" s="311">
        <f t="shared" si="311"/>
        <v>0</v>
      </c>
      <c r="H2839" s="1157">
        <f t="shared" ca="1" si="313"/>
        <v>0</v>
      </c>
      <c r="I2839" s="311">
        <f t="shared" si="312"/>
        <v>7</v>
      </c>
      <c r="J2839" s="1151"/>
      <c r="AL2839"/>
      <c r="AM2839"/>
      <c r="AN2839"/>
      <c r="AO2839"/>
      <c r="AP2839"/>
      <c r="AQ2839" s="333"/>
      <c r="AR2839"/>
      <c r="AS2839"/>
      <c r="AT2839"/>
      <c r="AU2839"/>
    </row>
    <row r="2840" spans="1:47" ht="12.75" customHeight="1" x14ac:dyDescent="0.35">
      <c r="A2840" s="311">
        <f>FrontPage!$N$2</f>
        <v>1</v>
      </c>
      <c r="B2840" s="311" t="str">
        <f t="shared" si="314"/>
        <v>RO525.28</v>
      </c>
      <c r="C2840" s="311">
        <f t="shared" si="310"/>
        <v>202526</v>
      </c>
      <c r="D2840" s="1148" t="s">
        <v>255</v>
      </c>
      <c r="E2840" s="311">
        <v>25.2</v>
      </c>
      <c r="F2840" s="311" t="s">
        <v>555</v>
      </c>
      <c r="G2840" s="311">
        <f t="shared" si="311"/>
        <v>0</v>
      </c>
      <c r="H2840" s="1157">
        <f t="shared" ca="1" si="313"/>
        <v>0</v>
      </c>
      <c r="I2840" s="311">
        <f t="shared" si="312"/>
        <v>8</v>
      </c>
      <c r="J2840" s="1151"/>
      <c r="AL2840"/>
      <c r="AM2840"/>
      <c r="AN2840"/>
      <c r="AO2840"/>
      <c r="AP2840"/>
      <c r="AQ2840" s="333"/>
      <c r="AR2840"/>
      <c r="AS2840"/>
      <c r="AT2840"/>
      <c r="AU2840"/>
    </row>
    <row r="2841" spans="1:47" ht="12.75" customHeight="1" x14ac:dyDescent="0.35">
      <c r="A2841" s="311">
        <f>FrontPage!$N$2</f>
        <v>1</v>
      </c>
      <c r="B2841" s="311" t="str">
        <f t="shared" si="314"/>
        <v>RO525.210</v>
      </c>
      <c r="C2841" s="311">
        <f t="shared" si="310"/>
        <v>202526</v>
      </c>
      <c r="D2841" s="1148" t="s">
        <v>255</v>
      </c>
      <c r="E2841" s="311">
        <v>25.2</v>
      </c>
      <c r="F2841" s="311" t="s">
        <v>557</v>
      </c>
      <c r="G2841" s="311">
        <f t="shared" si="311"/>
        <v>0</v>
      </c>
      <c r="H2841" s="1157">
        <f t="shared" ca="1" si="313"/>
        <v>0</v>
      </c>
      <c r="I2841" s="311">
        <f t="shared" si="312"/>
        <v>10</v>
      </c>
      <c r="J2841" s="1151"/>
      <c r="AL2841"/>
      <c r="AM2841"/>
      <c r="AN2841"/>
      <c r="AO2841"/>
      <c r="AP2841"/>
      <c r="AQ2841" s="333"/>
      <c r="AR2841"/>
      <c r="AS2841"/>
      <c r="AT2841"/>
      <c r="AU2841"/>
    </row>
    <row r="2842" spans="1:47" ht="12.75" customHeight="1" x14ac:dyDescent="0.35">
      <c r="A2842" s="311">
        <f>FrontPage!$N$2</f>
        <v>1</v>
      </c>
      <c r="B2842" s="311" t="str">
        <f t="shared" si="314"/>
        <v>RO525.211</v>
      </c>
      <c r="C2842" s="311">
        <f t="shared" si="310"/>
        <v>202526</v>
      </c>
      <c r="D2842" s="1148" t="s">
        <v>255</v>
      </c>
      <c r="E2842" s="311">
        <v>25.2</v>
      </c>
      <c r="F2842" s="311" t="s">
        <v>558</v>
      </c>
      <c r="G2842" s="311">
        <f t="shared" si="311"/>
        <v>0</v>
      </c>
      <c r="H2842" s="1157">
        <f t="shared" ca="1" si="313"/>
        <v>0</v>
      </c>
      <c r="I2842" s="311">
        <f t="shared" si="312"/>
        <v>11</v>
      </c>
      <c r="J2842" s="1151"/>
      <c r="AL2842"/>
      <c r="AM2842"/>
      <c r="AN2842"/>
      <c r="AO2842"/>
      <c r="AP2842"/>
      <c r="AQ2842" s="333"/>
      <c r="AR2842"/>
      <c r="AS2842"/>
      <c r="AT2842"/>
      <c r="AU2842"/>
    </row>
    <row r="2843" spans="1:47" ht="12.75" customHeight="1" x14ac:dyDescent="0.35">
      <c r="A2843" s="311">
        <f>FrontPage!$N$2</f>
        <v>1</v>
      </c>
      <c r="B2843" s="311" t="str">
        <f t="shared" si="314"/>
        <v>RO525.31</v>
      </c>
      <c r="C2843" s="311">
        <f t="shared" ref="C2843:C2906" si="315">year</f>
        <v>202526</v>
      </c>
      <c r="D2843" s="1148" t="s">
        <v>255</v>
      </c>
      <c r="E2843" s="311">
        <v>25.3</v>
      </c>
      <c r="F2843" s="311" t="s">
        <v>545</v>
      </c>
      <c r="G2843" s="311">
        <f t="shared" si="311"/>
        <v>0</v>
      </c>
      <c r="H2843" s="1157">
        <f t="shared" ca="1" si="313"/>
        <v>0</v>
      </c>
      <c r="I2843" s="311">
        <f t="shared" si="312"/>
        <v>1</v>
      </c>
      <c r="J2843" s="1151"/>
      <c r="AL2843"/>
      <c r="AM2843"/>
      <c r="AN2843"/>
      <c r="AO2843"/>
      <c r="AP2843"/>
      <c r="AQ2843" s="333"/>
      <c r="AR2843"/>
      <c r="AS2843"/>
      <c r="AT2843"/>
      <c r="AU2843"/>
    </row>
    <row r="2844" spans="1:47" ht="12.75" customHeight="1" x14ac:dyDescent="0.35">
      <c r="A2844" s="311">
        <f>FrontPage!$N$2</f>
        <v>1</v>
      </c>
      <c r="B2844" s="311" t="str">
        <f t="shared" si="314"/>
        <v>RO525.31.2</v>
      </c>
      <c r="C2844" s="311">
        <f t="shared" si="315"/>
        <v>202526</v>
      </c>
      <c r="D2844" s="1148" t="s">
        <v>255</v>
      </c>
      <c r="E2844" s="311">
        <v>25.3</v>
      </c>
      <c r="F2844" s="311" t="s">
        <v>548</v>
      </c>
      <c r="G2844" s="311">
        <f t="shared" si="311"/>
        <v>0</v>
      </c>
      <c r="H2844" s="1157">
        <f t="shared" ca="1" si="313"/>
        <v>0</v>
      </c>
      <c r="I2844" s="311">
        <f t="shared" si="312"/>
        <v>1.2</v>
      </c>
      <c r="J2844" s="1151"/>
      <c r="AL2844"/>
      <c r="AM2844"/>
      <c r="AN2844"/>
      <c r="AO2844"/>
      <c r="AP2844"/>
      <c r="AQ2844" s="333"/>
      <c r="AR2844"/>
      <c r="AS2844"/>
      <c r="AT2844"/>
      <c r="AU2844"/>
    </row>
    <row r="2845" spans="1:47" ht="12.75" customHeight="1" x14ac:dyDescent="0.35">
      <c r="A2845" s="311">
        <f>FrontPage!$N$2</f>
        <v>1</v>
      </c>
      <c r="B2845" s="311" t="str">
        <f t="shared" si="314"/>
        <v>RO525.32</v>
      </c>
      <c r="C2845" s="311">
        <f t="shared" si="315"/>
        <v>202526</v>
      </c>
      <c r="D2845" s="1148" t="s">
        <v>255</v>
      </c>
      <c r="E2845" s="311">
        <v>25.3</v>
      </c>
      <c r="F2845" s="311" t="s">
        <v>546</v>
      </c>
      <c r="G2845" s="311">
        <f t="shared" si="311"/>
        <v>0</v>
      </c>
      <c r="H2845" s="1157">
        <f t="shared" ca="1" si="313"/>
        <v>0</v>
      </c>
      <c r="I2845" s="311">
        <f t="shared" si="312"/>
        <v>2</v>
      </c>
      <c r="J2845" s="1151"/>
      <c r="AL2845"/>
      <c r="AM2845"/>
      <c r="AN2845"/>
      <c r="AO2845"/>
      <c r="AP2845"/>
      <c r="AQ2845" s="333"/>
      <c r="AR2845"/>
      <c r="AS2845"/>
      <c r="AT2845"/>
      <c r="AU2845"/>
    </row>
    <row r="2846" spans="1:47" ht="12.75" customHeight="1" x14ac:dyDescent="0.35">
      <c r="A2846" s="311">
        <f>FrontPage!$N$2</f>
        <v>1</v>
      </c>
      <c r="B2846" s="311" t="str">
        <f t="shared" si="314"/>
        <v>RO525.33</v>
      </c>
      <c r="C2846" s="311">
        <f t="shared" si="315"/>
        <v>202526</v>
      </c>
      <c r="D2846" s="1148" t="s">
        <v>255</v>
      </c>
      <c r="E2846" s="311">
        <v>25.3</v>
      </c>
      <c r="F2846" s="311" t="s">
        <v>549</v>
      </c>
      <c r="G2846" s="311">
        <f t="shared" si="311"/>
        <v>0</v>
      </c>
      <c r="H2846" s="1157">
        <f t="shared" ca="1" si="313"/>
        <v>0</v>
      </c>
      <c r="I2846" s="311">
        <f t="shared" si="312"/>
        <v>3</v>
      </c>
      <c r="J2846" s="1151"/>
      <c r="AL2846"/>
      <c r="AM2846"/>
      <c r="AN2846"/>
      <c r="AO2846"/>
      <c r="AP2846"/>
      <c r="AQ2846" s="333"/>
      <c r="AR2846"/>
      <c r="AS2846"/>
      <c r="AT2846"/>
      <c r="AU2846"/>
    </row>
    <row r="2847" spans="1:47" ht="12.75" customHeight="1" x14ac:dyDescent="0.35">
      <c r="A2847" s="311">
        <f>FrontPage!$N$2</f>
        <v>1</v>
      </c>
      <c r="B2847" s="311" t="str">
        <f t="shared" si="314"/>
        <v>RO525.35</v>
      </c>
      <c r="C2847" s="311">
        <f t="shared" si="315"/>
        <v>202526</v>
      </c>
      <c r="D2847" s="1148" t="s">
        <v>255</v>
      </c>
      <c r="E2847" s="311">
        <v>25.3</v>
      </c>
      <c r="F2847" s="311" t="s">
        <v>551</v>
      </c>
      <c r="G2847" s="311">
        <f t="shared" si="311"/>
        <v>0</v>
      </c>
      <c r="H2847" s="1157">
        <f t="shared" ca="1" si="313"/>
        <v>0</v>
      </c>
      <c r="I2847" s="311">
        <f t="shared" si="312"/>
        <v>5</v>
      </c>
      <c r="J2847" s="1151"/>
      <c r="AL2847"/>
      <c r="AM2847"/>
      <c r="AN2847"/>
      <c r="AO2847"/>
      <c r="AP2847"/>
      <c r="AQ2847" s="333"/>
      <c r="AR2847"/>
      <c r="AS2847"/>
      <c r="AT2847"/>
      <c r="AU2847"/>
    </row>
    <row r="2848" spans="1:47" ht="12.75" customHeight="1" x14ac:dyDescent="0.35">
      <c r="A2848" s="311">
        <f>FrontPage!$N$2</f>
        <v>1</v>
      </c>
      <c r="B2848" s="311" t="str">
        <f t="shared" si="314"/>
        <v>RO525.36.1</v>
      </c>
      <c r="C2848" s="311">
        <f t="shared" si="315"/>
        <v>202526</v>
      </c>
      <c r="D2848" s="1148" t="s">
        <v>255</v>
      </c>
      <c r="E2848" s="311">
        <v>25.3</v>
      </c>
      <c r="F2848" s="311" t="s">
        <v>552</v>
      </c>
      <c r="G2848" s="311">
        <f t="shared" si="311"/>
        <v>0</v>
      </c>
      <c r="H2848" s="1157">
        <f t="shared" ca="1" si="313"/>
        <v>0</v>
      </c>
      <c r="I2848" s="311">
        <f t="shared" si="312"/>
        <v>6.1</v>
      </c>
      <c r="J2848" s="1151"/>
      <c r="AL2848"/>
      <c r="AM2848"/>
      <c r="AN2848"/>
      <c r="AO2848"/>
      <c r="AP2848"/>
      <c r="AQ2848" s="333"/>
      <c r="AR2848"/>
      <c r="AS2848"/>
      <c r="AT2848"/>
      <c r="AU2848"/>
    </row>
    <row r="2849" spans="1:47" ht="12.75" customHeight="1" x14ac:dyDescent="0.35">
      <c r="A2849" s="311">
        <f>FrontPage!$N$2</f>
        <v>1</v>
      </c>
      <c r="B2849" s="311" t="str">
        <f t="shared" si="314"/>
        <v>RO525.36.2</v>
      </c>
      <c r="C2849" s="311">
        <f t="shared" si="315"/>
        <v>202526</v>
      </c>
      <c r="D2849" s="1148" t="s">
        <v>255</v>
      </c>
      <c r="E2849" s="311">
        <v>25.3</v>
      </c>
      <c r="F2849" s="311" t="s">
        <v>553</v>
      </c>
      <c r="G2849" s="311">
        <f t="shared" si="311"/>
        <v>0</v>
      </c>
      <c r="H2849" s="1157">
        <f t="shared" ca="1" si="313"/>
        <v>0</v>
      </c>
      <c r="I2849" s="311">
        <f t="shared" si="312"/>
        <v>6.2</v>
      </c>
      <c r="J2849" s="1151"/>
      <c r="AL2849"/>
      <c r="AM2849"/>
      <c r="AN2849"/>
      <c r="AO2849"/>
      <c r="AP2849"/>
      <c r="AQ2849" s="333"/>
      <c r="AR2849"/>
      <c r="AS2849"/>
      <c r="AT2849"/>
      <c r="AU2849"/>
    </row>
    <row r="2850" spans="1:47" ht="12.75" customHeight="1" x14ac:dyDescent="0.35">
      <c r="A2850" s="311">
        <f>FrontPage!$N$2</f>
        <v>1</v>
      </c>
      <c r="B2850" s="311" t="str">
        <f t="shared" si="314"/>
        <v>RO525.37</v>
      </c>
      <c r="C2850" s="311">
        <f t="shared" si="315"/>
        <v>202526</v>
      </c>
      <c r="D2850" s="1148" t="s">
        <v>255</v>
      </c>
      <c r="E2850" s="311">
        <v>25.3</v>
      </c>
      <c r="F2850" s="311" t="s">
        <v>554</v>
      </c>
      <c r="G2850" s="311">
        <f t="shared" si="311"/>
        <v>0</v>
      </c>
      <c r="H2850" s="1157">
        <f t="shared" ca="1" si="313"/>
        <v>0</v>
      </c>
      <c r="I2850" s="311">
        <f t="shared" si="312"/>
        <v>7</v>
      </c>
      <c r="J2850" s="1151"/>
      <c r="AL2850"/>
      <c r="AM2850"/>
      <c r="AN2850"/>
      <c r="AO2850"/>
      <c r="AP2850"/>
      <c r="AQ2850" s="333"/>
      <c r="AR2850"/>
      <c r="AS2850"/>
      <c r="AT2850"/>
      <c r="AU2850"/>
    </row>
    <row r="2851" spans="1:47" ht="12.75" customHeight="1" x14ac:dyDescent="0.35">
      <c r="A2851" s="311">
        <f>FrontPage!$N$2</f>
        <v>1</v>
      </c>
      <c r="B2851" s="311" t="str">
        <f t="shared" si="314"/>
        <v>RO525.38</v>
      </c>
      <c r="C2851" s="311">
        <f t="shared" si="315"/>
        <v>202526</v>
      </c>
      <c r="D2851" s="1148" t="s">
        <v>255</v>
      </c>
      <c r="E2851" s="311">
        <v>25.3</v>
      </c>
      <c r="F2851" s="311" t="s">
        <v>555</v>
      </c>
      <c r="G2851" s="311">
        <f t="shared" si="311"/>
        <v>0</v>
      </c>
      <c r="H2851" s="1157">
        <f t="shared" ca="1" si="313"/>
        <v>0</v>
      </c>
      <c r="I2851" s="311">
        <f t="shared" si="312"/>
        <v>8</v>
      </c>
      <c r="J2851" s="1151"/>
      <c r="AL2851"/>
      <c r="AM2851"/>
      <c r="AN2851"/>
      <c r="AO2851"/>
      <c r="AP2851"/>
      <c r="AQ2851" s="333"/>
      <c r="AR2851"/>
      <c r="AS2851"/>
      <c r="AT2851"/>
      <c r="AU2851"/>
    </row>
    <row r="2852" spans="1:47" ht="12.75" customHeight="1" x14ac:dyDescent="0.35">
      <c r="A2852" s="311">
        <f>FrontPage!$N$2</f>
        <v>1</v>
      </c>
      <c r="B2852" s="311" t="str">
        <f t="shared" si="314"/>
        <v>RO525.310</v>
      </c>
      <c r="C2852" s="311">
        <f t="shared" si="315"/>
        <v>202526</v>
      </c>
      <c r="D2852" s="1148" t="s">
        <v>255</v>
      </c>
      <c r="E2852" s="311">
        <v>25.3</v>
      </c>
      <c r="F2852" s="311" t="s">
        <v>557</v>
      </c>
      <c r="G2852" s="311">
        <f t="shared" si="311"/>
        <v>0</v>
      </c>
      <c r="H2852" s="1157">
        <f t="shared" ca="1" si="313"/>
        <v>0</v>
      </c>
      <c r="I2852" s="311">
        <f t="shared" si="312"/>
        <v>10</v>
      </c>
      <c r="J2852" s="1151"/>
      <c r="AL2852"/>
      <c r="AM2852"/>
      <c r="AN2852"/>
      <c r="AO2852"/>
      <c r="AP2852"/>
      <c r="AQ2852" s="333"/>
      <c r="AR2852"/>
      <c r="AS2852"/>
      <c r="AT2852"/>
      <c r="AU2852"/>
    </row>
    <row r="2853" spans="1:47" ht="12.75" customHeight="1" x14ac:dyDescent="0.35">
      <c r="A2853" s="311">
        <f>FrontPage!$N$2</f>
        <v>1</v>
      </c>
      <c r="B2853" s="311" t="str">
        <f t="shared" si="314"/>
        <v>RO525.311</v>
      </c>
      <c r="C2853" s="311">
        <f t="shared" si="315"/>
        <v>202526</v>
      </c>
      <c r="D2853" s="1148" t="s">
        <v>255</v>
      </c>
      <c r="E2853" s="311">
        <v>25.3</v>
      </c>
      <c r="F2853" s="311" t="s">
        <v>558</v>
      </c>
      <c r="G2853" s="311">
        <f t="shared" si="311"/>
        <v>0</v>
      </c>
      <c r="H2853" s="1157">
        <f t="shared" ca="1" si="313"/>
        <v>0</v>
      </c>
      <c r="I2853" s="311">
        <f t="shared" si="312"/>
        <v>11</v>
      </c>
      <c r="J2853" s="1151"/>
      <c r="AL2853"/>
      <c r="AM2853"/>
      <c r="AN2853"/>
      <c r="AO2853"/>
      <c r="AP2853"/>
      <c r="AQ2853" s="333"/>
      <c r="AR2853"/>
      <c r="AS2853"/>
      <c r="AT2853"/>
      <c r="AU2853"/>
    </row>
    <row r="2854" spans="1:47" ht="12.75" customHeight="1" x14ac:dyDescent="0.35">
      <c r="A2854" s="311">
        <f>FrontPage!$N$2</f>
        <v>1</v>
      </c>
      <c r="B2854" s="311" t="str">
        <f t="shared" si="314"/>
        <v>RO525.41</v>
      </c>
      <c r="C2854" s="311">
        <f t="shared" si="315"/>
        <v>202526</v>
      </c>
      <c r="D2854" s="1148" t="s">
        <v>255</v>
      </c>
      <c r="E2854" s="311">
        <v>25.4</v>
      </c>
      <c r="F2854" s="311" t="s">
        <v>545</v>
      </c>
      <c r="G2854" s="311">
        <f t="shared" si="311"/>
        <v>0</v>
      </c>
      <c r="H2854" s="1157">
        <f t="shared" ca="1" si="313"/>
        <v>0</v>
      </c>
      <c r="I2854" s="311">
        <f t="shared" si="312"/>
        <v>1</v>
      </c>
      <c r="J2854" s="1151"/>
      <c r="AL2854"/>
      <c r="AM2854"/>
      <c r="AN2854"/>
      <c r="AO2854"/>
      <c r="AP2854"/>
      <c r="AQ2854" s="333"/>
      <c r="AR2854"/>
      <c r="AS2854"/>
      <c r="AT2854"/>
      <c r="AU2854"/>
    </row>
    <row r="2855" spans="1:47" ht="12.75" customHeight="1" x14ac:dyDescent="0.35">
      <c r="A2855" s="311">
        <f>FrontPage!$N$2</f>
        <v>1</v>
      </c>
      <c r="B2855" s="311" t="str">
        <f t="shared" si="314"/>
        <v>RO525.41.2</v>
      </c>
      <c r="C2855" s="311">
        <f t="shared" si="315"/>
        <v>202526</v>
      </c>
      <c r="D2855" s="1148" t="s">
        <v>255</v>
      </c>
      <c r="E2855" s="311">
        <v>25.4</v>
      </c>
      <c r="F2855" s="311" t="s">
        <v>548</v>
      </c>
      <c r="G2855" s="311">
        <f t="shared" si="311"/>
        <v>0</v>
      </c>
      <c r="H2855" s="1157">
        <f t="shared" ca="1" si="313"/>
        <v>0</v>
      </c>
      <c r="I2855" s="311">
        <f t="shared" si="312"/>
        <v>1.2</v>
      </c>
      <c r="J2855" s="1151"/>
      <c r="AL2855"/>
      <c r="AM2855"/>
      <c r="AN2855"/>
      <c r="AO2855"/>
      <c r="AP2855"/>
      <c r="AQ2855" s="333"/>
      <c r="AR2855"/>
      <c r="AS2855"/>
      <c r="AT2855"/>
      <c r="AU2855"/>
    </row>
    <row r="2856" spans="1:47" ht="12.75" customHeight="1" x14ac:dyDescent="0.35">
      <c r="A2856" s="311">
        <f>FrontPage!$N$2</f>
        <v>1</v>
      </c>
      <c r="B2856" s="311" t="str">
        <f t="shared" si="314"/>
        <v>RO525.42</v>
      </c>
      <c r="C2856" s="311">
        <f t="shared" si="315"/>
        <v>202526</v>
      </c>
      <c r="D2856" s="1148" t="s">
        <v>255</v>
      </c>
      <c r="E2856" s="311">
        <v>25.4</v>
      </c>
      <c r="F2856" s="311" t="s">
        <v>546</v>
      </c>
      <c r="G2856" s="311">
        <f t="shared" si="311"/>
        <v>0</v>
      </c>
      <c r="H2856" s="1157">
        <f t="shared" ca="1" si="313"/>
        <v>0</v>
      </c>
      <c r="I2856" s="311">
        <f t="shared" si="312"/>
        <v>2</v>
      </c>
      <c r="J2856" s="1151"/>
      <c r="AL2856"/>
      <c r="AM2856"/>
      <c r="AN2856"/>
      <c r="AO2856"/>
      <c r="AP2856"/>
      <c r="AQ2856" s="333"/>
      <c r="AR2856"/>
      <c r="AS2856"/>
      <c r="AT2856"/>
      <c r="AU2856"/>
    </row>
    <row r="2857" spans="1:47" ht="12.75" customHeight="1" x14ac:dyDescent="0.35">
      <c r="A2857" s="311">
        <f>FrontPage!$N$2</f>
        <v>1</v>
      </c>
      <c r="B2857" s="311" t="str">
        <f t="shared" si="314"/>
        <v>RO525.43</v>
      </c>
      <c r="C2857" s="311">
        <f t="shared" si="315"/>
        <v>202526</v>
      </c>
      <c r="D2857" s="1148" t="s">
        <v>255</v>
      </c>
      <c r="E2857" s="311">
        <v>25.4</v>
      </c>
      <c r="F2857" s="311" t="s">
        <v>549</v>
      </c>
      <c r="G2857" s="311">
        <f t="shared" si="311"/>
        <v>0</v>
      </c>
      <c r="H2857" s="1157">
        <f t="shared" ca="1" si="313"/>
        <v>0</v>
      </c>
      <c r="I2857" s="311">
        <f t="shared" si="312"/>
        <v>3</v>
      </c>
      <c r="J2857" s="1151"/>
      <c r="AL2857"/>
      <c r="AM2857"/>
      <c r="AN2857"/>
      <c r="AO2857"/>
      <c r="AP2857"/>
      <c r="AQ2857" s="333"/>
      <c r="AR2857"/>
      <c r="AS2857"/>
      <c r="AT2857"/>
      <c r="AU2857"/>
    </row>
    <row r="2858" spans="1:47" ht="12.75" customHeight="1" x14ac:dyDescent="0.35">
      <c r="A2858" s="311">
        <f>FrontPage!$N$2</f>
        <v>1</v>
      </c>
      <c r="B2858" s="311" t="str">
        <f t="shared" si="314"/>
        <v>RO525.45</v>
      </c>
      <c r="C2858" s="311">
        <f t="shared" si="315"/>
        <v>202526</v>
      </c>
      <c r="D2858" s="1148" t="s">
        <v>255</v>
      </c>
      <c r="E2858" s="311">
        <v>25.4</v>
      </c>
      <c r="F2858" s="311" t="s">
        <v>551</v>
      </c>
      <c r="G2858" s="311">
        <f t="shared" ref="G2858:G2925" si="316">UANumber</f>
        <v>0</v>
      </c>
      <c r="H2858" s="1157">
        <f t="shared" ca="1" si="313"/>
        <v>0</v>
      </c>
      <c r="I2858" s="311">
        <f t="shared" si="312"/>
        <v>5</v>
      </c>
      <c r="J2858" s="1151"/>
      <c r="AL2858"/>
      <c r="AM2858"/>
      <c r="AN2858"/>
      <c r="AO2858"/>
      <c r="AP2858"/>
      <c r="AQ2858" s="333"/>
      <c r="AR2858"/>
      <c r="AS2858"/>
      <c r="AT2858"/>
      <c r="AU2858"/>
    </row>
    <row r="2859" spans="1:47" ht="12.75" customHeight="1" x14ac:dyDescent="0.35">
      <c r="A2859" s="311">
        <f>FrontPage!$N$2</f>
        <v>1</v>
      </c>
      <c r="B2859" s="311" t="str">
        <f t="shared" si="314"/>
        <v>RO525.46.1</v>
      </c>
      <c r="C2859" s="311">
        <f t="shared" si="315"/>
        <v>202526</v>
      </c>
      <c r="D2859" s="1148" t="s">
        <v>255</v>
      </c>
      <c r="E2859" s="311">
        <v>25.4</v>
      </c>
      <c r="F2859" s="311" t="s">
        <v>552</v>
      </c>
      <c r="G2859" s="311">
        <f t="shared" si="316"/>
        <v>0</v>
      </c>
      <c r="H2859" s="1157">
        <f t="shared" ca="1" si="313"/>
        <v>0</v>
      </c>
      <c r="I2859" s="311">
        <f t="shared" si="312"/>
        <v>6.1</v>
      </c>
      <c r="J2859" s="1151"/>
      <c r="AL2859"/>
      <c r="AM2859"/>
      <c r="AN2859"/>
      <c r="AO2859"/>
      <c r="AP2859"/>
      <c r="AQ2859" s="333"/>
      <c r="AR2859"/>
      <c r="AS2859"/>
      <c r="AT2859"/>
      <c r="AU2859"/>
    </row>
    <row r="2860" spans="1:47" ht="12.75" customHeight="1" x14ac:dyDescent="0.35">
      <c r="A2860" s="311">
        <f>FrontPage!$N$2</f>
        <v>1</v>
      </c>
      <c r="B2860" s="311" t="str">
        <f t="shared" si="314"/>
        <v>RO525.46.2</v>
      </c>
      <c r="C2860" s="311">
        <f t="shared" si="315"/>
        <v>202526</v>
      </c>
      <c r="D2860" s="1148" t="s">
        <v>255</v>
      </c>
      <c r="E2860" s="311">
        <v>25.4</v>
      </c>
      <c r="F2860" s="311" t="s">
        <v>553</v>
      </c>
      <c r="G2860" s="311">
        <f t="shared" si="316"/>
        <v>0</v>
      </c>
      <c r="H2860" s="1157">
        <f t="shared" ca="1" si="313"/>
        <v>0</v>
      </c>
      <c r="I2860" s="311">
        <f t="shared" ref="I2860:I2912" si="317">VLOOKUP(F2860,CIndex,2,FALSE)</f>
        <v>6.2</v>
      </c>
      <c r="J2860" s="1151"/>
      <c r="AL2860"/>
      <c r="AM2860"/>
      <c r="AN2860"/>
      <c r="AO2860"/>
      <c r="AP2860"/>
      <c r="AQ2860" s="333"/>
      <c r="AR2860"/>
      <c r="AS2860"/>
      <c r="AT2860"/>
      <c r="AU2860"/>
    </row>
    <row r="2861" spans="1:47" ht="12.75" customHeight="1" x14ac:dyDescent="0.35">
      <c r="A2861" s="311">
        <f>FrontPage!$N$2</f>
        <v>1</v>
      </c>
      <c r="B2861" s="311" t="str">
        <f t="shared" si="314"/>
        <v>RO525.47</v>
      </c>
      <c r="C2861" s="311">
        <f t="shared" si="315"/>
        <v>202526</v>
      </c>
      <c r="D2861" s="1148" t="s">
        <v>255</v>
      </c>
      <c r="E2861" s="311">
        <v>25.4</v>
      </c>
      <c r="F2861" s="311" t="s">
        <v>554</v>
      </c>
      <c r="G2861" s="311">
        <f t="shared" si="316"/>
        <v>0</v>
      </c>
      <c r="H2861" s="1157">
        <f t="shared" ref="H2861:H2924" ca="1" si="318">IF(UANumber = 0,0,IF(VLOOKUP(E2861,INDIRECT("_"&amp;D2861),MATCH(F2861,INDIRECT("_"&amp;D2861&amp;$I$2),0),FALSE)="",0,VLOOKUP(E2861,INDIRECT("_"&amp;D2861),MATCH(F2861,INDIRECT("_"&amp;D2861&amp;$I$2),0),FALSE)))</f>
        <v>0</v>
      </c>
      <c r="I2861" s="311">
        <f t="shared" si="317"/>
        <v>7</v>
      </c>
      <c r="J2861" s="1151"/>
      <c r="AL2861"/>
      <c r="AM2861"/>
      <c r="AN2861"/>
      <c r="AO2861"/>
      <c r="AP2861"/>
      <c r="AQ2861" s="333"/>
      <c r="AR2861"/>
      <c r="AS2861"/>
      <c r="AT2861"/>
      <c r="AU2861"/>
    </row>
    <row r="2862" spans="1:47" ht="12.75" customHeight="1" x14ac:dyDescent="0.35">
      <c r="A2862" s="311">
        <f>FrontPage!$N$2</f>
        <v>1</v>
      </c>
      <c r="B2862" s="311" t="str">
        <f t="shared" si="314"/>
        <v>RO525.48</v>
      </c>
      <c r="C2862" s="311">
        <f t="shared" si="315"/>
        <v>202526</v>
      </c>
      <c r="D2862" s="1148" t="s">
        <v>255</v>
      </c>
      <c r="E2862" s="311">
        <v>25.4</v>
      </c>
      <c r="F2862" s="311" t="s">
        <v>555</v>
      </c>
      <c r="G2862" s="311">
        <f t="shared" si="316"/>
        <v>0</v>
      </c>
      <c r="H2862" s="1157">
        <f t="shared" ca="1" si="318"/>
        <v>0</v>
      </c>
      <c r="I2862" s="311">
        <f t="shared" si="317"/>
        <v>8</v>
      </c>
      <c r="J2862" s="1151"/>
      <c r="AL2862"/>
      <c r="AM2862"/>
      <c r="AN2862"/>
      <c r="AO2862"/>
      <c r="AP2862"/>
      <c r="AQ2862" s="333"/>
      <c r="AR2862"/>
      <c r="AS2862"/>
      <c r="AT2862"/>
      <c r="AU2862"/>
    </row>
    <row r="2863" spans="1:47" ht="12.75" customHeight="1" x14ac:dyDescent="0.35">
      <c r="A2863" s="311">
        <f>FrontPage!$N$2</f>
        <v>1</v>
      </c>
      <c r="B2863" s="311" t="str">
        <f t="shared" si="314"/>
        <v>RO525.410</v>
      </c>
      <c r="C2863" s="311">
        <f t="shared" si="315"/>
        <v>202526</v>
      </c>
      <c r="D2863" s="1148" t="s">
        <v>255</v>
      </c>
      <c r="E2863" s="311">
        <v>25.4</v>
      </c>
      <c r="F2863" s="311" t="s">
        <v>557</v>
      </c>
      <c r="G2863" s="311">
        <f t="shared" si="316"/>
        <v>0</v>
      </c>
      <c r="H2863" s="1157">
        <f t="shared" ca="1" si="318"/>
        <v>0</v>
      </c>
      <c r="I2863" s="311">
        <f t="shared" si="317"/>
        <v>10</v>
      </c>
      <c r="J2863" s="1151"/>
      <c r="AL2863"/>
      <c r="AM2863"/>
      <c r="AN2863"/>
      <c r="AO2863"/>
      <c r="AP2863"/>
      <c r="AQ2863" s="333"/>
      <c r="AR2863"/>
      <c r="AS2863"/>
      <c r="AT2863"/>
      <c r="AU2863"/>
    </row>
    <row r="2864" spans="1:47" ht="12.75" customHeight="1" x14ac:dyDescent="0.35">
      <c r="A2864" s="311">
        <f>FrontPage!$N$2</f>
        <v>1</v>
      </c>
      <c r="B2864" s="311" t="str">
        <f t="shared" si="314"/>
        <v>RO525.411</v>
      </c>
      <c r="C2864" s="311">
        <f t="shared" si="315"/>
        <v>202526</v>
      </c>
      <c r="D2864" s="1148" t="s">
        <v>255</v>
      </c>
      <c r="E2864" s="311">
        <v>25.4</v>
      </c>
      <c r="F2864" s="311" t="s">
        <v>558</v>
      </c>
      <c r="G2864" s="311">
        <f t="shared" si="316"/>
        <v>0</v>
      </c>
      <c r="H2864" s="1157">
        <f t="shared" ca="1" si="318"/>
        <v>0</v>
      </c>
      <c r="I2864" s="311">
        <f t="shared" si="317"/>
        <v>11</v>
      </c>
      <c r="J2864" s="1151"/>
      <c r="AL2864"/>
      <c r="AM2864"/>
      <c r="AN2864"/>
      <c r="AO2864"/>
      <c r="AP2864"/>
      <c r="AQ2864" s="333"/>
      <c r="AR2864"/>
      <c r="AS2864"/>
      <c r="AT2864"/>
      <c r="AU2864"/>
    </row>
    <row r="2865" spans="1:47" ht="12.75" customHeight="1" x14ac:dyDescent="0.35">
      <c r="A2865" s="311">
        <f>FrontPage!$N$2</f>
        <v>1</v>
      </c>
      <c r="B2865" s="311" t="str">
        <f t="shared" si="314"/>
        <v>RO525.51</v>
      </c>
      <c r="C2865" s="311">
        <f t="shared" si="315"/>
        <v>202526</v>
      </c>
      <c r="D2865" s="1148" t="s">
        <v>255</v>
      </c>
      <c r="E2865" s="311">
        <v>25.5</v>
      </c>
      <c r="F2865" s="311" t="s">
        <v>545</v>
      </c>
      <c r="G2865" s="311">
        <f t="shared" si="316"/>
        <v>0</v>
      </c>
      <c r="H2865" s="1157">
        <f t="shared" ca="1" si="318"/>
        <v>0</v>
      </c>
      <c r="I2865" s="311">
        <f t="shared" si="317"/>
        <v>1</v>
      </c>
      <c r="J2865" s="1151"/>
      <c r="AL2865"/>
      <c r="AM2865"/>
      <c r="AN2865"/>
      <c r="AO2865"/>
      <c r="AP2865"/>
      <c r="AQ2865" s="333"/>
      <c r="AR2865"/>
      <c r="AS2865"/>
      <c r="AT2865"/>
      <c r="AU2865"/>
    </row>
    <row r="2866" spans="1:47" ht="12.75" customHeight="1" x14ac:dyDescent="0.35">
      <c r="A2866" s="311">
        <f>FrontPage!$N$2</f>
        <v>1</v>
      </c>
      <c r="B2866" s="311" t="str">
        <f t="shared" si="314"/>
        <v>RO525.51.2</v>
      </c>
      <c r="C2866" s="311">
        <f t="shared" si="315"/>
        <v>202526</v>
      </c>
      <c r="D2866" s="1148" t="s">
        <v>255</v>
      </c>
      <c r="E2866" s="311">
        <v>25.5</v>
      </c>
      <c r="F2866" s="311" t="s">
        <v>548</v>
      </c>
      <c r="G2866" s="311">
        <f t="shared" si="316"/>
        <v>0</v>
      </c>
      <c r="H2866" s="1157">
        <f t="shared" ca="1" si="318"/>
        <v>0</v>
      </c>
      <c r="I2866" s="311">
        <f t="shared" si="317"/>
        <v>1.2</v>
      </c>
      <c r="J2866" s="1151"/>
      <c r="AL2866"/>
      <c r="AM2866"/>
      <c r="AN2866"/>
      <c r="AO2866"/>
      <c r="AP2866"/>
      <c r="AQ2866" s="333"/>
      <c r="AR2866"/>
      <c r="AS2866"/>
      <c r="AT2866"/>
      <c r="AU2866"/>
    </row>
    <row r="2867" spans="1:47" ht="12.75" customHeight="1" x14ac:dyDescent="0.35">
      <c r="A2867" s="311">
        <f>FrontPage!$N$2</f>
        <v>1</v>
      </c>
      <c r="B2867" s="311" t="str">
        <f t="shared" si="314"/>
        <v>RO525.52</v>
      </c>
      <c r="C2867" s="311">
        <f t="shared" si="315"/>
        <v>202526</v>
      </c>
      <c r="D2867" s="1148" t="s">
        <v>255</v>
      </c>
      <c r="E2867" s="311">
        <v>25.5</v>
      </c>
      <c r="F2867" s="311" t="s">
        <v>546</v>
      </c>
      <c r="G2867" s="311">
        <f t="shared" si="316"/>
        <v>0</v>
      </c>
      <c r="H2867" s="1157">
        <f t="shared" ca="1" si="318"/>
        <v>0</v>
      </c>
      <c r="I2867" s="311">
        <f t="shared" si="317"/>
        <v>2</v>
      </c>
      <c r="J2867" s="1151"/>
      <c r="AL2867"/>
      <c r="AM2867"/>
      <c r="AN2867"/>
      <c r="AO2867"/>
      <c r="AP2867"/>
      <c r="AQ2867" s="333"/>
      <c r="AR2867"/>
      <c r="AS2867"/>
      <c r="AT2867"/>
      <c r="AU2867"/>
    </row>
    <row r="2868" spans="1:47" ht="12.75" customHeight="1" x14ac:dyDescent="0.35">
      <c r="A2868" s="311">
        <f>FrontPage!$N$2</f>
        <v>1</v>
      </c>
      <c r="B2868" s="311" t="str">
        <f t="shared" ref="B2868:B2920" si="319">D2868&amp;E2868&amp;I2868</f>
        <v>RO525.53</v>
      </c>
      <c r="C2868" s="311">
        <f t="shared" si="315"/>
        <v>202526</v>
      </c>
      <c r="D2868" s="1148" t="s">
        <v>255</v>
      </c>
      <c r="E2868" s="311">
        <v>25.5</v>
      </c>
      <c r="F2868" s="311" t="s">
        <v>549</v>
      </c>
      <c r="G2868" s="311">
        <f t="shared" si="316"/>
        <v>0</v>
      </c>
      <c r="H2868" s="1157">
        <f t="shared" ca="1" si="318"/>
        <v>0</v>
      </c>
      <c r="I2868" s="311">
        <f t="shared" si="317"/>
        <v>3</v>
      </c>
      <c r="J2868" s="1151"/>
      <c r="AL2868"/>
      <c r="AM2868"/>
      <c r="AN2868"/>
      <c r="AO2868"/>
      <c r="AP2868"/>
      <c r="AQ2868" s="333"/>
      <c r="AR2868"/>
      <c r="AS2868"/>
      <c r="AT2868"/>
      <c r="AU2868"/>
    </row>
    <row r="2869" spans="1:47" ht="12.75" customHeight="1" x14ac:dyDescent="0.35">
      <c r="A2869" s="311">
        <f>FrontPage!$N$2</f>
        <v>1</v>
      </c>
      <c r="B2869" s="311" t="str">
        <f t="shared" si="319"/>
        <v>RO525.55</v>
      </c>
      <c r="C2869" s="311">
        <f t="shared" si="315"/>
        <v>202526</v>
      </c>
      <c r="D2869" s="1148" t="s">
        <v>255</v>
      </c>
      <c r="E2869" s="311">
        <v>25.5</v>
      </c>
      <c r="F2869" s="311" t="s">
        <v>551</v>
      </c>
      <c r="G2869" s="311">
        <f t="shared" si="316"/>
        <v>0</v>
      </c>
      <c r="H2869" s="1157">
        <f t="shared" ca="1" si="318"/>
        <v>0</v>
      </c>
      <c r="I2869" s="311">
        <f t="shared" si="317"/>
        <v>5</v>
      </c>
      <c r="J2869" s="1151"/>
      <c r="AL2869"/>
      <c r="AM2869"/>
      <c r="AN2869"/>
      <c r="AO2869"/>
      <c r="AP2869"/>
      <c r="AQ2869" s="333"/>
      <c r="AR2869"/>
      <c r="AS2869"/>
      <c r="AT2869"/>
      <c r="AU2869"/>
    </row>
    <row r="2870" spans="1:47" ht="12.75" customHeight="1" x14ac:dyDescent="0.35">
      <c r="A2870" s="311">
        <f>FrontPage!$N$2</f>
        <v>1</v>
      </c>
      <c r="B2870" s="311" t="str">
        <f t="shared" si="319"/>
        <v>RO525.56.1</v>
      </c>
      <c r="C2870" s="311">
        <f t="shared" si="315"/>
        <v>202526</v>
      </c>
      <c r="D2870" s="1148" t="s">
        <v>255</v>
      </c>
      <c r="E2870" s="311">
        <v>25.5</v>
      </c>
      <c r="F2870" s="311" t="s">
        <v>552</v>
      </c>
      <c r="G2870" s="311">
        <f t="shared" si="316"/>
        <v>0</v>
      </c>
      <c r="H2870" s="1157">
        <f t="shared" ca="1" si="318"/>
        <v>0</v>
      </c>
      <c r="I2870" s="311">
        <f t="shared" si="317"/>
        <v>6.1</v>
      </c>
      <c r="J2870" s="1151"/>
      <c r="AL2870"/>
      <c r="AM2870"/>
      <c r="AN2870"/>
      <c r="AO2870"/>
      <c r="AP2870"/>
      <c r="AQ2870" s="333"/>
      <c r="AR2870"/>
      <c r="AS2870"/>
      <c r="AT2870"/>
      <c r="AU2870"/>
    </row>
    <row r="2871" spans="1:47" ht="12.75" customHeight="1" x14ac:dyDescent="0.35">
      <c r="A2871" s="311">
        <f>FrontPage!$N$2</f>
        <v>1</v>
      </c>
      <c r="B2871" s="311" t="str">
        <f t="shared" si="319"/>
        <v>RO525.56.2</v>
      </c>
      <c r="C2871" s="311">
        <f t="shared" si="315"/>
        <v>202526</v>
      </c>
      <c r="D2871" s="1148" t="s">
        <v>255</v>
      </c>
      <c r="E2871" s="311">
        <v>25.5</v>
      </c>
      <c r="F2871" s="311" t="s">
        <v>553</v>
      </c>
      <c r="G2871" s="311">
        <f t="shared" si="316"/>
        <v>0</v>
      </c>
      <c r="H2871" s="1157">
        <f t="shared" ca="1" si="318"/>
        <v>0</v>
      </c>
      <c r="I2871" s="311">
        <f t="shared" si="317"/>
        <v>6.2</v>
      </c>
      <c r="J2871" s="1151"/>
      <c r="AL2871"/>
      <c r="AM2871"/>
      <c r="AN2871"/>
      <c r="AO2871"/>
      <c r="AP2871"/>
      <c r="AQ2871" s="333"/>
      <c r="AR2871"/>
      <c r="AS2871"/>
      <c r="AT2871"/>
      <c r="AU2871"/>
    </row>
    <row r="2872" spans="1:47" ht="12.75" customHeight="1" x14ac:dyDescent="0.35">
      <c r="A2872" s="311">
        <f>FrontPage!$N$2</f>
        <v>1</v>
      </c>
      <c r="B2872" s="311" t="str">
        <f t="shared" si="319"/>
        <v>RO525.57</v>
      </c>
      <c r="C2872" s="311">
        <f t="shared" si="315"/>
        <v>202526</v>
      </c>
      <c r="D2872" s="1148" t="s">
        <v>255</v>
      </c>
      <c r="E2872" s="311">
        <v>25.5</v>
      </c>
      <c r="F2872" s="311" t="s">
        <v>554</v>
      </c>
      <c r="G2872" s="311">
        <f t="shared" si="316"/>
        <v>0</v>
      </c>
      <c r="H2872" s="1157">
        <f t="shared" ca="1" si="318"/>
        <v>0</v>
      </c>
      <c r="I2872" s="311">
        <f t="shared" si="317"/>
        <v>7</v>
      </c>
      <c r="J2872" s="1151"/>
      <c r="AL2872"/>
      <c r="AM2872"/>
      <c r="AN2872"/>
      <c r="AO2872"/>
      <c r="AP2872"/>
      <c r="AQ2872" s="333"/>
      <c r="AR2872"/>
      <c r="AS2872"/>
      <c r="AT2872"/>
      <c r="AU2872"/>
    </row>
    <row r="2873" spans="1:47" ht="12.75" customHeight="1" x14ac:dyDescent="0.35">
      <c r="A2873" s="311">
        <f>FrontPage!$N$2</f>
        <v>1</v>
      </c>
      <c r="B2873" s="311" t="str">
        <f t="shared" si="319"/>
        <v>RO525.58</v>
      </c>
      <c r="C2873" s="311">
        <f t="shared" si="315"/>
        <v>202526</v>
      </c>
      <c r="D2873" s="1148" t="s">
        <v>255</v>
      </c>
      <c r="E2873" s="311">
        <v>25.5</v>
      </c>
      <c r="F2873" s="311" t="s">
        <v>555</v>
      </c>
      <c r="G2873" s="311">
        <f t="shared" si="316"/>
        <v>0</v>
      </c>
      <c r="H2873" s="1157">
        <f t="shared" ca="1" si="318"/>
        <v>0</v>
      </c>
      <c r="I2873" s="311">
        <f t="shared" si="317"/>
        <v>8</v>
      </c>
      <c r="J2873" s="1151"/>
      <c r="AL2873"/>
      <c r="AM2873"/>
      <c r="AN2873"/>
      <c r="AO2873"/>
      <c r="AP2873"/>
      <c r="AQ2873" s="333"/>
      <c r="AR2873"/>
      <c r="AS2873"/>
      <c r="AT2873"/>
      <c r="AU2873"/>
    </row>
    <row r="2874" spans="1:47" ht="12.75" customHeight="1" x14ac:dyDescent="0.35">
      <c r="A2874" s="311">
        <f>FrontPage!$N$2</f>
        <v>1</v>
      </c>
      <c r="B2874" s="311" t="str">
        <f t="shared" si="319"/>
        <v>RO525.510</v>
      </c>
      <c r="C2874" s="311">
        <f t="shared" si="315"/>
        <v>202526</v>
      </c>
      <c r="D2874" s="1148" t="s">
        <v>255</v>
      </c>
      <c r="E2874" s="311">
        <v>25.5</v>
      </c>
      <c r="F2874" s="311" t="s">
        <v>557</v>
      </c>
      <c r="G2874" s="311">
        <f t="shared" si="316"/>
        <v>0</v>
      </c>
      <c r="H2874" s="1157">
        <f t="shared" ca="1" si="318"/>
        <v>0</v>
      </c>
      <c r="I2874" s="311">
        <f t="shared" si="317"/>
        <v>10</v>
      </c>
      <c r="J2874" s="1151"/>
      <c r="AL2874"/>
      <c r="AM2874"/>
      <c r="AN2874"/>
      <c r="AO2874"/>
      <c r="AP2874"/>
      <c r="AQ2874" s="333"/>
      <c r="AR2874"/>
      <c r="AS2874"/>
      <c r="AT2874"/>
      <c r="AU2874"/>
    </row>
    <row r="2875" spans="1:47" ht="12.75" customHeight="1" x14ac:dyDescent="0.35">
      <c r="A2875" s="311">
        <f>FrontPage!$N$2</f>
        <v>1</v>
      </c>
      <c r="B2875" s="311" t="str">
        <f t="shared" si="319"/>
        <v>RO525.511</v>
      </c>
      <c r="C2875" s="311">
        <f t="shared" si="315"/>
        <v>202526</v>
      </c>
      <c r="D2875" s="1148" t="s">
        <v>255</v>
      </c>
      <c r="E2875" s="311">
        <v>25.5</v>
      </c>
      <c r="F2875" s="311" t="s">
        <v>558</v>
      </c>
      <c r="G2875" s="311">
        <f t="shared" si="316"/>
        <v>0</v>
      </c>
      <c r="H2875" s="1157">
        <f t="shared" ca="1" si="318"/>
        <v>0</v>
      </c>
      <c r="I2875" s="311">
        <f t="shared" si="317"/>
        <v>11</v>
      </c>
      <c r="J2875" s="1151"/>
      <c r="AL2875"/>
      <c r="AM2875"/>
      <c r="AN2875"/>
      <c r="AO2875"/>
      <c r="AP2875"/>
      <c r="AQ2875" s="333"/>
      <c r="AR2875"/>
      <c r="AS2875"/>
      <c r="AT2875"/>
      <c r="AU2875"/>
    </row>
    <row r="2876" spans="1:47" ht="12.75" customHeight="1" x14ac:dyDescent="0.35">
      <c r="A2876" s="311">
        <f>FrontPage!$N$2</f>
        <v>1</v>
      </c>
      <c r="B2876" s="311" t="str">
        <f t="shared" si="319"/>
        <v>RO525.551</v>
      </c>
      <c r="C2876" s="311">
        <f t="shared" si="315"/>
        <v>202526</v>
      </c>
      <c r="D2876" s="1148" t="s">
        <v>255</v>
      </c>
      <c r="E2876" s="311">
        <v>25.55</v>
      </c>
      <c r="F2876" s="311" t="s">
        <v>545</v>
      </c>
      <c r="G2876" s="311">
        <f t="shared" si="316"/>
        <v>0</v>
      </c>
      <c r="H2876" s="1157">
        <f t="shared" ca="1" si="318"/>
        <v>0</v>
      </c>
      <c r="I2876" s="311">
        <f t="shared" si="317"/>
        <v>1</v>
      </c>
      <c r="J2876" s="1151"/>
      <c r="AL2876"/>
      <c r="AM2876"/>
      <c r="AN2876"/>
      <c r="AO2876"/>
      <c r="AP2876"/>
      <c r="AQ2876" s="333"/>
      <c r="AR2876"/>
      <c r="AS2876"/>
      <c r="AT2876"/>
      <c r="AU2876"/>
    </row>
    <row r="2877" spans="1:47" ht="12.75" customHeight="1" x14ac:dyDescent="0.35">
      <c r="A2877" s="311">
        <f>FrontPage!$N$2</f>
        <v>1</v>
      </c>
      <c r="B2877" s="311" t="str">
        <f t="shared" si="319"/>
        <v>RO525.551.2</v>
      </c>
      <c r="C2877" s="311">
        <f t="shared" si="315"/>
        <v>202526</v>
      </c>
      <c r="D2877" s="1148" t="s">
        <v>255</v>
      </c>
      <c r="E2877" s="311">
        <v>25.55</v>
      </c>
      <c r="F2877" s="311" t="s">
        <v>548</v>
      </c>
      <c r="G2877" s="311">
        <f t="shared" si="316"/>
        <v>0</v>
      </c>
      <c r="H2877" s="1157">
        <f t="shared" ca="1" si="318"/>
        <v>0</v>
      </c>
      <c r="I2877" s="311">
        <f t="shared" si="317"/>
        <v>1.2</v>
      </c>
      <c r="J2877" s="1151"/>
      <c r="AL2877"/>
      <c r="AM2877"/>
      <c r="AN2877"/>
      <c r="AO2877"/>
      <c r="AP2877"/>
      <c r="AQ2877" s="333"/>
      <c r="AR2877"/>
      <c r="AS2877"/>
      <c r="AT2877"/>
      <c r="AU2877"/>
    </row>
    <row r="2878" spans="1:47" ht="12.75" customHeight="1" x14ac:dyDescent="0.35">
      <c r="A2878" s="311">
        <f>FrontPage!$N$2</f>
        <v>1</v>
      </c>
      <c r="B2878" s="311" t="str">
        <f t="shared" si="319"/>
        <v>RO525.552</v>
      </c>
      <c r="C2878" s="311">
        <f t="shared" si="315"/>
        <v>202526</v>
      </c>
      <c r="D2878" s="1148" t="s">
        <v>255</v>
      </c>
      <c r="E2878" s="311">
        <v>25.55</v>
      </c>
      <c r="F2878" s="311" t="s">
        <v>546</v>
      </c>
      <c r="G2878" s="311">
        <f t="shared" si="316"/>
        <v>0</v>
      </c>
      <c r="H2878" s="1157">
        <f t="shared" ca="1" si="318"/>
        <v>0</v>
      </c>
      <c r="I2878" s="311">
        <f t="shared" si="317"/>
        <v>2</v>
      </c>
      <c r="J2878" s="1151"/>
      <c r="AL2878"/>
      <c r="AM2878"/>
      <c r="AN2878"/>
      <c r="AO2878"/>
      <c r="AP2878"/>
      <c r="AQ2878" s="333"/>
      <c r="AR2878"/>
      <c r="AS2878"/>
      <c r="AT2878"/>
      <c r="AU2878"/>
    </row>
    <row r="2879" spans="1:47" ht="12.75" customHeight="1" x14ac:dyDescent="0.35">
      <c r="A2879" s="311">
        <f>FrontPage!$N$2</f>
        <v>1</v>
      </c>
      <c r="B2879" s="311" t="str">
        <f t="shared" si="319"/>
        <v>RO525.553</v>
      </c>
      <c r="C2879" s="311">
        <f t="shared" si="315"/>
        <v>202526</v>
      </c>
      <c r="D2879" s="1148" t="s">
        <v>255</v>
      </c>
      <c r="E2879" s="311">
        <v>25.55</v>
      </c>
      <c r="F2879" s="311" t="s">
        <v>549</v>
      </c>
      <c r="G2879" s="311">
        <f t="shared" si="316"/>
        <v>0</v>
      </c>
      <c r="H2879" s="1157">
        <f t="shared" ca="1" si="318"/>
        <v>0</v>
      </c>
      <c r="I2879" s="311">
        <f t="shared" si="317"/>
        <v>3</v>
      </c>
      <c r="J2879" s="1151"/>
      <c r="AL2879"/>
      <c r="AM2879"/>
      <c r="AN2879"/>
      <c r="AO2879"/>
      <c r="AP2879"/>
      <c r="AQ2879" s="333"/>
      <c r="AR2879"/>
      <c r="AS2879"/>
      <c r="AT2879"/>
      <c r="AU2879"/>
    </row>
    <row r="2880" spans="1:47" ht="12.75" customHeight="1" x14ac:dyDescent="0.35">
      <c r="A2880" s="311">
        <f>FrontPage!$N$2</f>
        <v>1</v>
      </c>
      <c r="B2880" s="311" t="str">
        <f t="shared" si="319"/>
        <v>RO525.555</v>
      </c>
      <c r="C2880" s="311">
        <f t="shared" si="315"/>
        <v>202526</v>
      </c>
      <c r="D2880" s="1148" t="s">
        <v>255</v>
      </c>
      <c r="E2880" s="311">
        <v>25.55</v>
      </c>
      <c r="F2880" s="311" t="s">
        <v>551</v>
      </c>
      <c r="G2880" s="311">
        <f t="shared" si="316"/>
        <v>0</v>
      </c>
      <c r="H2880" s="1157">
        <f t="shared" ca="1" si="318"/>
        <v>0</v>
      </c>
      <c r="I2880" s="311">
        <f t="shared" si="317"/>
        <v>5</v>
      </c>
      <c r="J2880" s="1151"/>
      <c r="AL2880"/>
      <c r="AM2880"/>
      <c r="AN2880"/>
      <c r="AO2880"/>
      <c r="AP2880"/>
      <c r="AQ2880" s="333"/>
      <c r="AR2880"/>
      <c r="AS2880"/>
      <c r="AT2880"/>
      <c r="AU2880"/>
    </row>
    <row r="2881" spans="1:47" ht="12.75" customHeight="1" x14ac:dyDescent="0.35">
      <c r="A2881" s="311">
        <f>FrontPage!$N$2</f>
        <v>1</v>
      </c>
      <c r="B2881" s="311" t="str">
        <f t="shared" si="319"/>
        <v>RO525.556.1</v>
      </c>
      <c r="C2881" s="311">
        <f t="shared" si="315"/>
        <v>202526</v>
      </c>
      <c r="D2881" s="1148" t="s">
        <v>255</v>
      </c>
      <c r="E2881" s="311">
        <v>25.55</v>
      </c>
      <c r="F2881" s="311" t="s">
        <v>552</v>
      </c>
      <c r="G2881" s="311">
        <f t="shared" si="316"/>
        <v>0</v>
      </c>
      <c r="H2881" s="1157">
        <f t="shared" ca="1" si="318"/>
        <v>0</v>
      </c>
      <c r="I2881" s="311">
        <f t="shared" si="317"/>
        <v>6.1</v>
      </c>
      <c r="J2881" s="1151"/>
      <c r="AL2881"/>
      <c r="AM2881"/>
      <c r="AN2881"/>
      <c r="AO2881"/>
      <c r="AP2881"/>
      <c r="AQ2881" s="333"/>
      <c r="AR2881"/>
      <c r="AS2881"/>
      <c r="AT2881"/>
      <c r="AU2881"/>
    </row>
    <row r="2882" spans="1:47" ht="12.75" customHeight="1" x14ac:dyDescent="0.35">
      <c r="A2882" s="311">
        <f>FrontPage!$N$2</f>
        <v>1</v>
      </c>
      <c r="B2882" s="311" t="str">
        <f t="shared" si="319"/>
        <v>RO525.556.2</v>
      </c>
      <c r="C2882" s="311">
        <f t="shared" si="315"/>
        <v>202526</v>
      </c>
      <c r="D2882" s="1148" t="s">
        <v>255</v>
      </c>
      <c r="E2882" s="311">
        <v>25.55</v>
      </c>
      <c r="F2882" s="311" t="s">
        <v>553</v>
      </c>
      <c r="G2882" s="311">
        <f t="shared" si="316"/>
        <v>0</v>
      </c>
      <c r="H2882" s="1157">
        <f t="shared" ca="1" si="318"/>
        <v>0</v>
      </c>
      <c r="I2882" s="311">
        <f t="shared" si="317"/>
        <v>6.2</v>
      </c>
      <c r="J2882" s="1151"/>
      <c r="AL2882"/>
      <c r="AM2882"/>
      <c r="AN2882"/>
      <c r="AO2882"/>
      <c r="AP2882"/>
      <c r="AQ2882" s="333"/>
      <c r="AR2882"/>
      <c r="AS2882"/>
      <c r="AT2882"/>
      <c r="AU2882"/>
    </row>
    <row r="2883" spans="1:47" ht="12.75" customHeight="1" x14ac:dyDescent="0.35">
      <c r="A2883" s="311">
        <f>FrontPage!$N$2</f>
        <v>1</v>
      </c>
      <c r="B2883" s="311" t="str">
        <f t="shared" si="319"/>
        <v>RO525.557</v>
      </c>
      <c r="C2883" s="311">
        <f t="shared" si="315"/>
        <v>202526</v>
      </c>
      <c r="D2883" s="1148" t="s">
        <v>255</v>
      </c>
      <c r="E2883" s="311">
        <v>25.55</v>
      </c>
      <c r="F2883" s="311" t="s">
        <v>554</v>
      </c>
      <c r="G2883" s="311">
        <f t="shared" si="316"/>
        <v>0</v>
      </c>
      <c r="H2883" s="1157">
        <f t="shared" ca="1" si="318"/>
        <v>0</v>
      </c>
      <c r="I2883" s="311">
        <f t="shared" si="317"/>
        <v>7</v>
      </c>
      <c r="J2883" s="1151"/>
      <c r="AL2883"/>
      <c r="AM2883"/>
      <c r="AN2883"/>
      <c r="AO2883"/>
      <c r="AP2883"/>
      <c r="AQ2883" s="333"/>
      <c r="AR2883"/>
      <c r="AS2883"/>
      <c r="AT2883"/>
      <c r="AU2883"/>
    </row>
    <row r="2884" spans="1:47" ht="12.75" customHeight="1" x14ac:dyDescent="0.35">
      <c r="A2884" s="311">
        <f>FrontPage!$N$2</f>
        <v>1</v>
      </c>
      <c r="B2884" s="311" t="str">
        <f t="shared" si="319"/>
        <v>RO525.558</v>
      </c>
      <c r="C2884" s="311">
        <f t="shared" si="315"/>
        <v>202526</v>
      </c>
      <c r="D2884" s="1148" t="s">
        <v>255</v>
      </c>
      <c r="E2884" s="311">
        <v>25.55</v>
      </c>
      <c r="F2884" s="311" t="s">
        <v>555</v>
      </c>
      <c r="G2884" s="311">
        <f t="shared" si="316"/>
        <v>0</v>
      </c>
      <c r="H2884" s="1157">
        <f t="shared" ca="1" si="318"/>
        <v>0</v>
      </c>
      <c r="I2884" s="311">
        <f t="shared" si="317"/>
        <v>8</v>
      </c>
      <c r="J2884" s="1151"/>
      <c r="AL2884"/>
      <c r="AM2884"/>
      <c r="AN2884"/>
      <c r="AO2884"/>
      <c r="AP2884"/>
      <c r="AQ2884" s="333"/>
      <c r="AR2884"/>
      <c r="AS2884"/>
      <c r="AT2884"/>
      <c r="AU2884"/>
    </row>
    <row r="2885" spans="1:47" ht="12.75" customHeight="1" x14ac:dyDescent="0.35">
      <c r="A2885" s="311">
        <f>FrontPage!$N$2</f>
        <v>1</v>
      </c>
      <c r="B2885" s="311" t="str">
        <f t="shared" si="319"/>
        <v>RO525.5510</v>
      </c>
      <c r="C2885" s="311">
        <f t="shared" si="315"/>
        <v>202526</v>
      </c>
      <c r="D2885" s="1148" t="s">
        <v>255</v>
      </c>
      <c r="E2885" s="311">
        <v>25.55</v>
      </c>
      <c r="F2885" s="311" t="s">
        <v>557</v>
      </c>
      <c r="G2885" s="311">
        <f t="shared" si="316"/>
        <v>0</v>
      </c>
      <c r="H2885" s="1157">
        <f t="shared" ca="1" si="318"/>
        <v>0</v>
      </c>
      <c r="I2885" s="311">
        <f t="shared" si="317"/>
        <v>10</v>
      </c>
      <c r="J2885" s="1151"/>
      <c r="AL2885"/>
      <c r="AM2885"/>
      <c r="AN2885"/>
      <c r="AO2885"/>
      <c r="AP2885"/>
      <c r="AQ2885" s="333"/>
      <c r="AR2885"/>
      <c r="AS2885"/>
      <c r="AT2885"/>
      <c r="AU2885"/>
    </row>
    <row r="2886" spans="1:47" ht="12.75" customHeight="1" x14ac:dyDescent="0.35">
      <c r="A2886" s="311">
        <f>FrontPage!$N$2</f>
        <v>1</v>
      </c>
      <c r="B2886" s="311" t="str">
        <f t="shared" si="319"/>
        <v>RO525.5511</v>
      </c>
      <c r="C2886" s="311">
        <f t="shared" si="315"/>
        <v>202526</v>
      </c>
      <c r="D2886" s="1148" t="s">
        <v>255</v>
      </c>
      <c r="E2886" s="311">
        <v>25.55</v>
      </c>
      <c r="F2886" s="311" t="s">
        <v>558</v>
      </c>
      <c r="G2886" s="311">
        <f t="shared" si="316"/>
        <v>0</v>
      </c>
      <c r="H2886" s="1157">
        <f t="shared" ca="1" si="318"/>
        <v>0</v>
      </c>
      <c r="I2886" s="311">
        <f t="shared" si="317"/>
        <v>11</v>
      </c>
      <c r="J2886" s="1151"/>
      <c r="AL2886"/>
      <c r="AM2886"/>
      <c r="AN2886"/>
      <c r="AO2886"/>
      <c r="AP2886"/>
      <c r="AQ2886" s="333"/>
      <c r="AR2886"/>
      <c r="AS2886"/>
      <c r="AT2886"/>
      <c r="AU2886"/>
    </row>
    <row r="2887" spans="1:47" ht="12.75" customHeight="1" x14ac:dyDescent="0.35">
      <c r="A2887" s="311">
        <f>FrontPage!$N$2</f>
        <v>1</v>
      </c>
      <c r="B2887" s="311" t="str">
        <f t="shared" si="319"/>
        <v>RO525.61</v>
      </c>
      <c r="C2887" s="311">
        <f t="shared" si="315"/>
        <v>202526</v>
      </c>
      <c r="D2887" s="1148" t="s">
        <v>255</v>
      </c>
      <c r="E2887" s="311">
        <v>25.6</v>
      </c>
      <c r="F2887" s="311" t="s">
        <v>545</v>
      </c>
      <c r="G2887" s="311">
        <f t="shared" si="316"/>
        <v>0</v>
      </c>
      <c r="H2887" s="1157">
        <f t="shared" ca="1" si="318"/>
        <v>0</v>
      </c>
      <c r="I2887" s="311">
        <f t="shared" si="317"/>
        <v>1</v>
      </c>
      <c r="J2887" s="1151"/>
      <c r="AL2887"/>
      <c r="AM2887"/>
      <c r="AN2887"/>
      <c r="AO2887"/>
      <c r="AP2887"/>
      <c r="AQ2887" s="333"/>
      <c r="AR2887"/>
      <c r="AS2887"/>
      <c r="AT2887"/>
      <c r="AU2887"/>
    </row>
    <row r="2888" spans="1:47" ht="12.75" customHeight="1" x14ac:dyDescent="0.35">
      <c r="A2888" s="311">
        <f>FrontPage!$N$2</f>
        <v>1</v>
      </c>
      <c r="B2888" s="311" t="str">
        <f t="shared" si="319"/>
        <v>RO525.61.2</v>
      </c>
      <c r="C2888" s="311">
        <f t="shared" si="315"/>
        <v>202526</v>
      </c>
      <c r="D2888" s="1148" t="s">
        <v>255</v>
      </c>
      <c r="E2888" s="311">
        <v>25.6</v>
      </c>
      <c r="F2888" s="311" t="s">
        <v>548</v>
      </c>
      <c r="G2888" s="311">
        <f t="shared" si="316"/>
        <v>0</v>
      </c>
      <c r="H2888" s="1157">
        <f t="shared" ca="1" si="318"/>
        <v>0</v>
      </c>
      <c r="I2888" s="311">
        <f t="shared" si="317"/>
        <v>1.2</v>
      </c>
      <c r="J2888" s="1151"/>
      <c r="AL2888"/>
      <c r="AM2888"/>
      <c r="AN2888"/>
      <c r="AO2888"/>
      <c r="AP2888"/>
      <c r="AQ2888" s="333"/>
      <c r="AR2888"/>
      <c r="AS2888"/>
      <c r="AT2888"/>
      <c r="AU2888"/>
    </row>
    <row r="2889" spans="1:47" ht="12.75" customHeight="1" x14ac:dyDescent="0.35">
      <c r="A2889" s="311">
        <f>FrontPage!$N$2</f>
        <v>1</v>
      </c>
      <c r="B2889" s="311" t="str">
        <f t="shared" si="319"/>
        <v>RO525.62</v>
      </c>
      <c r="C2889" s="311">
        <f t="shared" si="315"/>
        <v>202526</v>
      </c>
      <c r="D2889" s="1148" t="s">
        <v>255</v>
      </c>
      <c r="E2889" s="311">
        <v>25.6</v>
      </c>
      <c r="F2889" s="311" t="s">
        <v>546</v>
      </c>
      <c r="G2889" s="311">
        <f t="shared" si="316"/>
        <v>0</v>
      </c>
      <c r="H2889" s="1157">
        <f t="shared" ca="1" si="318"/>
        <v>0</v>
      </c>
      <c r="I2889" s="311">
        <f t="shared" si="317"/>
        <v>2</v>
      </c>
      <c r="J2889" s="1151"/>
      <c r="AL2889"/>
      <c r="AM2889"/>
      <c r="AN2889"/>
      <c r="AO2889"/>
      <c r="AP2889"/>
      <c r="AQ2889" s="333"/>
      <c r="AR2889"/>
      <c r="AS2889"/>
      <c r="AT2889"/>
      <c r="AU2889"/>
    </row>
    <row r="2890" spans="1:47" ht="12.75" customHeight="1" x14ac:dyDescent="0.35">
      <c r="A2890" s="311">
        <f>FrontPage!$N$2</f>
        <v>1</v>
      </c>
      <c r="B2890" s="311" t="str">
        <f t="shared" si="319"/>
        <v>RO525.63</v>
      </c>
      <c r="C2890" s="311">
        <f t="shared" si="315"/>
        <v>202526</v>
      </c>
      <c r="D2890" s="1148" t="s">
        <v>255</v>
      </c>
      <c r="E2890" s="311">
        <v>25.6</v>
      </c>
      <c r="F2890" s="311" t="s">
        <v>549</v>
      </c>
      <c r="G2890" s="311">
        <f t="shared" si="316"/>
        <v>0</v>
      </c>
      <c r="H2890" s="1157">
        <f t="shared" ca="1" si="318"/>
        <v>0</v>
      </c>
      <c r="I2890" s="311">
        <f t="shared" si="317"/>
        <v>3</v>
      </c>
      <c r="J2890" s="1151"/>
      <c r="AL2890"/>
      <c r="AM2890"/>
      <c r="AN2890"/>
      <c r="AO2890"/>
      <c r="AP2890"/>
      <c r="AQ2890" s="333"/>
      <c r="AR2890"/>
      <c r="AS2890"/>
      <c r="AT2890"/>
      <c r="AU2890"/>
    </row>
    <row r="2891" spans="1:47" ht="12.75" customHeight="1" x14ac:dyDescent="0.35">
      <c r="A2891" s="311">
        <f>FrontPage!$N$2</f>
        <v>1</v>
      </c>
      <c r="B2891" s="311" t="str">
        <f t="shared" si="319"/>
        <v>RO525.65</v>
      </c>
      <c r="C2891" s="311">
        <f t="shared" si="315"/>
        <v>202526</v>
      </c>
      <c r="D2891" s="1148" t="s">
        <v>255</v>
      </c>
      <c r="E2891" s="311">
        <v>25.6</v>
      </c>
      <c r="F2891" s="311" t="s">
        <v>551</v>
      </c>
      <c r="G2891" s="311">
        <f t="shared" si="316"/>
        <v>0</v>
      </c>
      <c r="H2891" s="1157">
        <f t="shared" ca="1" si="318"/>
        <v>0</v>
      </c>
      <c r="I2891" s="311">
        <f t="shared" si="317"/>
        <v>5</v>
      </c>
      <c r="J2891" s="1151"/>
      <c r="AL2891"/>
      <c r="AM2891"/>
      <c r="AN2891"/>
      <c r="AO2891"/>
      <c r="AP2891"/>
      <c r="AQ2891" s="333"/>
      <c r="AR2891"/>
      <c r="AS2891"/>
      <c r="AT2891"/>
      <c r="AU2891"/>
    </row>
    <row r="2892" spans="1:47" ht="12.75" customHeight="1" x14ac:dyDescent="0.35">
      <c r="A2892" s="311">
        <f>FrontPage!$N$2</f>
        <v>1</v>
      </c>
      <c r="B2892" s="311" t="str">
        <f t="shared" si="319"/>
        <v>RO525.66.1</v>
      </c>
      <c r="C2892" s="311">
        <f t="shared" si="315"/>
        <v>202526</v>
      </c>
      <c r="D2892" s="1148" t="s">
        <v>255</v>
      </c>
      <c r="E2892" s="311">
        <v>25.6</v>
      </c>
      <c r="F2892" s="311" t="s">
        <v>552</v>
      </c>
      <c r="G2892" s="311">
        <f t="shared" si="316"/>
        <v>0</v>
      </c>
      <c r="H2892" s="1157">
        <f t="shared" ca="1" si="318"/>
        <v>0</v>
      </c>
      <c r="I2892" s="311">
        <f t="shared" si="317"/>
        <v>6.1</v>
      </c>
      <c r="J2892" s="1151"/>
      <c r="AL2892"/>
      <c r="AM2892"/>
      <c r="AN2892"/>
      <c r="AO2892"/>
      <c r="AP2892"/>
      <c r="AQ2892" s="333"/>
      <c r="AR2892"/>
      <c r="AS2892"/>
      <c r="AT2892"/>
      <c r="AU2892"/>
    </row>
    <row r="2893" spans="1:47" ht="12.75" customHeight="1" x14ac:dyDescent="0.35">
      <c r="A2893" s="311">
        <f>FrontPage!$N$2</f>
        <v>1</v>
      </c>
      <c r="B2893" s="311" t="str">
        <f t="shared" si="319"/>
        <v>RO525.66.2</v>
      </c>
      <c r="C2893" s="311">
        <f t="shared" si="315"/>
        <v>202526</v>
      </c>
      <c r="D2893" s="1148" t="s">
        <v>255</v>
      </c>
      <c r="E2893" s="311">
        <v>25.6</v>
      </c>
      <c r="F2893" s="311" t="s">
        <v>553</v>
      </c>
      <c r="G2893" s="311">
        <f t="shared" si="316"/>
        <v>0</v>
      </c>
      <c r="H2893" s="1157">
        <f t="shared" ca="1" si="318"/>
        <v>0</v>
      </c>
      <c r="I2893" s="311">
        <f t="shared" si="317"/>
        <v>6.2</v>
      </c>
      <c r="J2893" s="1151"/>
      <c r="AL2893"/>
      <c r="AM2893"/>
      <c r="AN2893"/>
      <c r="AO2893"/>
      <c r="AP2893"/>
      <c r="AQ2893" s="333"/>
      <c r="AR2893"/>
      <c r="AS2893"/>
      <c r="AT2893"/>
      <c r="AU2893"/>
    </row>
    <row r="2894" spans="1:47" ht="12.75" customHeight="1" x14ac:dyDescent="0.35">
      <c r="A2894" s="311">
        <f>FrontPage!$N$2</f>
        <v>1</v>
      </c>
      <c r="B2894" s="311" t="str">
        <f t="shared" si="319"/>
        <v>RO525.67</v>
      </c>
      <c r="C2894" s="311">
        <f t="shared" si="315"/>
        <v>202526</v>
      </c>
      <c r="D2894" s="1148" t="s">
        <v>255</v>
      </c>
      <c r="E2894" s="311">
        <v>25.6</v>
      </c>
      <c r="F2894" s="311" t="s">
        <v>554</v>
      </c>
      <c r="G2894" s="311">
        <f t="shared" si="316"/>
        <v>0</v>
      </c>
      <c r="H2894" s="1157">
        <f t="shared" ca="1" si="318"/>
        <v>0</v>
      </c>
      <c r="I2894" s="311">
        <f t="shared" si="317"/>
        <v>7</v>
      </c>
      <c r="J2894" s="1151"/>
      <c r="AL2894"/>
      <c r="AM2894"/>
      <c r="AN2894"/>
      <c r="AO2894"/>
      <c r="AP2894"/>
      <c r="AQ2894" s="333"/>
      <c r="AR2894"/>
      <c r="AS2894"/>
      <c r="AT2894"/>
      <c r="AU2894"/>
    </row>
    <row r="2895" spans="1:47" ht="12.75" customHeight="1" x14ac:dyDescent="0.35">
      <c r="A2895" s="311">
        <f>FrontPage!$N$2</f>
        <v>1</v>
      </c>
      <c r="B2895" s="311" t="str">
        <f t="shared" si="319"/>
        <v>RO525.68</v>
      </c>
      <c r="C2895" s="311">
        <f t="shared" si="315"/>
        <v>202526</v>
      </c>
      <c r="D2895" s="1148" t="s">
        <v>255</v>
      </c>
      <c r="E2895" s="311">
        <v>25.6</v>
      </c>
      <c r="F2895" s="311" t="s">
        <v>555</v>
      </c>
      <c r="G2895" s="311">
        <f t="shared" si="316"/>
        <v>0</v>
      </c>
      <c r="H2895" s="1157">
        <f t="shared" ca="1" si="318"/>
        <v>0</v>
      </c>
      <c r="I2895" s="311">
        <f t="shared" si="317"/>
        <v>8</v>
      </c>
      <c r="J2895" s="1151"/>
      <c r="AL2895"/>
      <c r="AM2895"/>
      <c r="AN2895"/>
      <c r="AO2895"/>
      <c r="AP2895"/>
      <c r="AQ2895" s="333"/>
      <c r="AR2895"/>
      <c r="AS2895"/>
      <c r="AT2895"/>
      <c r="AU2895"/>
    </row>
    <row r="2896" spans="1:47" ht="12.75" customHeight="1" x14ac:dyDescent="0.35">
      <c r="A2896" s="311">
        <f>FrontPage!$N$2</f>
        <v>1</v>
      </c>
      <c r="B2896" s="311" t="str">
        <f t="shared" si="319"/>
        <v>RO525.610</v>
      </c>
      <c r="C2896" s="311">
        <f t="shared" si="315"/>
        <v>202526</v>
      </c>
      <c r="D2896" s="1148" t="s">
        <v>255</v>
      </c>
      <c r="E2896" s="311">
        <v>25.6</v>
      </c>
      <c r="F2896" s="311" t="s">
        <v>557</v>
      </c>
      <c r="G2896" s="311">
        <f t="shared" si="316"/>
        <v>0</v>
      </c>
      <c r="H2896" s="1157">
        <f t="shared" ca="1" si="318"/>
        <v>0</v>
      </c>
      <c r="I2896" s="311">
        <f t="shared" si="317"/>
        <v>10</v>
      </c>
      <c r="J2896" s="1151"/>
      <c r="AL2896"/>
      <c r="AM2896"/>
      <c r="AN2896"/>
      <c r="AO2896"/>
      <c r="AP2896"/>
      <c r="AQ2896" s="333"/>
      <c r="AR2896"/>
      <c r="AS2896"/>
      <c r="AT2896"/>
      <c r="AU2896"/>
    </row>
    <row r="2897" spans="1:47" ht="12.75" customHeight="1" x14ac:dyDescent="0.35">
      <c r="A2897" s="311">
        <f>FrontPage!$N$2</f>
        <v>1</v>
      </c>
      <c r="B2897" s="311" t="str">
        <f t="shared" si="319"/>
        <v>RO525.611</v>
      </c>
      <c r="C2897" s="311">
        <f t="shared" si="315"/>
        <v>202526</v>
      </c>
      <c r="D2897" s="1148" t="s">
        <v>255</v>
      </c>
      <c r="E2897" s="311">
        <v>25.6</v>
      </c>
      <c r="F2897" s="311" t="s">
        <v>558</v>
      </c>
      <c r="G2897" s="311">
        <f t="shared" si="316"/>
        <v>0</v>
      </c>
      <c r="H2897" s="1157">
        <f t="shared" ca="1" si="318"/>
        <v>0</v>
      </c>
      <c r="I2897" s="311">
        <f t="shared" si="317"/>
        <v>11</v>
      </c>
      <c r="J2897" s="1151"/>
      <c r="AL2897"/>
      <c r="AM2897"/>
      <c r="AN2897"/>
      <c r="AO2897"/>
      <c r="AP2897"/>
      <c r="AQ2897" s="333"/>
      <c r="AR2897"/>
      <c r="AS2897"/>
      <c r="AT2897"/>
      <c r="AU2897"/>
    </row>
    <row r="2898" spans="1:47" ht="12.75" customHeight="1" x14ac:dyDescent="0.35">
      <c r="A2898" s="311">
        <f>FrontPage!$N$2</f>
        <v>1</v>
      </c>
      <c r="B2898" s="311" t="str">
        <f t="shared" si="319"/>
        <v>RO5291</v>
      </c>
      <c r="C2898" s="311">
        <f t="shared" si="315"/>
        <v>202526</v>
      </c>
      <c r="D2898" s="1148" t="s">
        <v>255</v>
      </c>
      <c r="E2898" s="311">
        <v>29</v>
      </c>
      <c r="F2898" s="311" t="s">
        <v>545</v>
      </c>
      <c r="G2898" s="311">
        <f t="shared" si="316"/>
        <v>0</v>
      </c>
      <c r="H2898" s="1157">
        <f t="shared" ca="1" si="318"/>
        <v>0</v>
      </c>
      <c r="I2898" s="311">
        <f t="shared" si="317"/>
        <v>1</v>
      </c>
      <c r="J2898" s="1151"/>
      <c r="AL2898"/>
      <c r="AM2898"/>
      <c r="AN2898"/>
      <c r="AO2898"/>
      <c r="AP2898"/>
      <c r="AQ2898" s="333"/>
      <c r="AR2898"/>
      <c r="AS2898"/>
      <c r="AT2898"/>
      <c r="AU2898"/>
    </row>
    <row r="2899" spans="1:47" ht="12.75" customHeight="1" x14ac:dyDescent="0.35">
      <c r="A2899" s="311">
        <f>FrontPage!$N$2</f>
        <v>1</v>
      </c>
      <c r="B2899" s="311" t="str">
        <f t="shared" si="319"/>
        <v>RO5291.2</v>
      </c>
      <c r="C2899" s="311">
        <f t="shared" si="315"/>
        <v>202526</v>
      </c>
      <c r="D2899" s="1148" t="s">
        <v>255</v>
      </c>
      <c r="E2899" s="311">
        <v>29</v>
      </c>
      <c r="F2899" s="311" t="s">
        <v>548</v>
      </c>
      <c r="G2899" s="311">
        <f t="shared" si="316"/>
        <v>0</v>
      </c>
      <c r="H2899" s="1157">
        <f t="shared" ca="1" si="318"/>
        <v>0</v>
      </c>
      <c r="I2899" s="311">
        <f t="shared" si="317"/>
        <v>1.2</v>
      </c>
      <c r="J2899" s="1151"/>
      <c r="AL2899"/>
      <c r="AM2899"/>
      <c r="AN2899"/>
      <c r="AO2899"/>
      <c r="AP2899"/>
      <c r="AQ2899" s="333"/>
      <c r="AR2899"/>
      <c r="AS2899"/>
      <c r="AT2899"/>
      <c r="AU2899"/>
    </row>
    <row r="2900" spans="1:47" ht="12.75" customHeight="1" x14ac:dyDescent="0.35">
      <c r="A2900" s="311">
        <f>FrontPage!$N$2</f>
        <v>1</v>
      </c>
      <c r="B2900" s="311" t="str">
        <f t="shared" si="319"/>
        <v>RO5292</v>
      </c>
      <c r="C2900" s="311">
        <f t="shared" si="315"/>
        <v>202526</v>
      </c>
      <c r="D2900" s="1148" t="s">
        <v>255</v>
      </c>
      <c r="E2900" s="311">
        <v>29</v>
      </c>
      <c r="F2900" s="311" t="s">
        <v>546</v>
      </c>
      <c r="G2900" s="311">
        <f t="shared" si="316"/>
        <v>0</v>
      </c>
      <c r="H2900" s="1157">
        <f t="shared" ca="1" si="318"/>
        <v>0</v>
      </c>
      <c r="I2900" s="311">
        <f t="shared" si="317"/>
        <v>2</v>
      </c>
      <c r="J2900" s="1151"/>
      <c r="AL2900"/>
      <c r="AM2900"/>
      <c r="AN2900"/>
      <c r="AO2900"/>
      <c r="AP2900"/>
      <c r="AQ2900" s="333"/>
      <c r="AR2900"/>
      <c r="AS2900"/>
      <c r="AT2900"/>
      <c r="AU2900"/>
    </row>
    <row r="2901" spans="1:47" ht="12.75" customHeight="1" x14ac:dyDescent="0.35">
      <c r="A2901" s="311">
        <f>FrontPage!$N$2</f>
        <v>1</v>
      </c>
      <c r="B2901" s="311" t="str">
        <f t="shared" si="319"/>
        <v>RO5293</v>
      </c>
      <c r="C2901" s="311">
        <f t="shared" si="315"/>
        <v>202526</v>
      </c>
      <c r="D2901" s="1148" t="s">
        <v>255</v>
      </c>
      <c r="E2901" s="311">
        <v>29</v>
      </c>
      <c r="F2901" s="311" t="s">
        <v>549</v>
      </c>
      <c r="G2901" s="311">
        <f t="shared" si="316"/>
        <v>0</v>
      </c>
      <c r="H2901" s="1157">
        <f t="shared" ca="1" si="318"/>
        <v>0</v>
      </c>
      <c r="I2901" s="311">
        <f t="shared" si="317"/>
        <v>3</v>
      </c>
      <c r="J2901" s="1151"/>
      <c r="AL2901"/>
      <c r="AM2901"/>
      <c r="AN2901"/>
      <c r="AO2901"/>
      <c r="AP2901"/>
      <c r="AQ2901" s="333"/>
      <c r="AR2901"/>
      <c r="AS2901"/>
      <c r="AT2901"/>
      <c r="AU2901"/>
    </row>
    <row r="2902" spans="1:47" ht="12.75" customHeight="1" x14ac:dyDescent="0.35">
      <c r="A2902" s="311">
        <f>FrontPage!$N$2</f>
        <v>1</v>
      </c>
      <c r="B2902" s="311" t="str">
        <f t="shared" si="319"/>
        <v>RO5295</v>
      </c>
      <c r="C2902" s="311">
        <f t="shared" si="315"/>
        <v>202526</v>
      </c>
      <c r="D2902" s="1148" t="s">
        <v>255</v>
      </c>
      <c r="E2902" s="311">
        <v>29</v>
      </c>
      <c r="F2902" s="311" t="s">
        <v>551</v>
      </c>
      <c r="G2902" s="311">
        <f t="shared" si="316"/>
        <v>0</v>
      </c>
      <c r="H2902" s="1157">
        <f t="shared" ca="1" si="318"/>
        <v>0</v>
      </c>
      <c r="I2902" s="311">
        <f t="shared" si="317"/>
        <v>5</v>
      </c>
      <c r="J2902" s="1151"/>
      <c r="AL2902"/>
      <c r="AM2902"/>
      <c r="AN2902"/>
      <c r="AO2902"/>
      <c r="AP2902"/>
      <c r="AQ2902" s="333"/>
      <c r="AR2902"/>
      <c r="AS2902"/>
      <c r="AT2902"/>
      <c r="AU2902"/>
    </row>
    <row r="2903" spans="1:47" ht="12.75" customHeight="1" x14ac:dyDescent="0.35">
      <c r="A2903" s="311">
        <f>FrontPage!$N$2</f>
        <v>1</v>
      </c>
      <c r="B2903" s="311" t="str">
        <f t="shared" si="319"/>
        <v>RO5296.1</v>
      </c>
      <c r="C2903" s="311">
        <f t="shared" si="315"/>
        <v>202526</v>
      </c>
      <c r="D2903" s="1148" t="s">
        <v>255</v>
      </c>
      <c r="E2903" s="311">
        <v>29</v>
      </c>
      <c r="F2903" s="311" t="s">
        <v>552</v>
      </c>
      <c r="G2903" s="311">
        <f t="shared" si="316"/>
        <v>0</v>
      </c>
      <c r="H2903" s="1157">
        <f t="shared" ca="1" si="318"/>
        <v>0</v>
      </c>
      <c r="I2903" s="311">
        <f t="shared" si="317"/>
        <v>6.1</v>
      </c>
      <c r="J2903" s="1151"/>
      <c r="AL2903"/>
      <c r="AM2903"/>
      <c r="AN2903"/>
      <c r="AO2903"/>
      <c r="AP2903"/>
      <c r="AQ2903" s="333"/>
      <c r="AR2903"/>
      <c r="AS2903"/>
      <c r="AT2903"/>
      <c r="AU2903"/>
    </row>
    <row r="2904" spans="1:47" ht="12.75" customHeight="1" x14ac:dyDescent="0.35">
      <c r="A2904" s="311">
        <f>FrontPage!$N$2</f>
        <v>1</v>
      </c>
      <c r="B2904" s="311" t="str">
        <f t="shared" si="319"/>
        <v>RO5296.2</v>
      </c>
      <c r="C2904" s="311">
        <f t="shared" si="315"/>
        <v>202526</v>
      </c>
      <c r="D2904" s="1148" t="s">
        <v>255</v>
      </c>
      <c r="E2904" s="311">
        <v>29</v>
      </c>
      <c r="F2904" s="311" t="s">
        <v>553</v>
      </c>
      <c r="G2904" s="311">
        <f t="shared" si="316"/>
        <v>0</v>
      </c>
      <c r="H2904" s="1157">
        <f t="shared" ca="1" si="318"/>
        <v>0</v>
      </c>
      <c r="I2904" s="311">
        <f t="shared" si="317"/>
        <v>6.2</v>
      </c>
      <c r="J2904" s="1151"/>
      <c r="AL2904"/>
      <c r="AM2904"/>
      <c r="AN2904"/>
      <c r="AO2904"/>
      <c r="AP2904"/>
      <c r="AQ2904" s="333"/>
      <c r="AR2904"/>
      <c r="AS2904"/>
      <c r="AT2904"/>
      <c r="AU2904"/>
    </row>
    <row r="2905" spans="1:47" ht="12.75" customHeight="1" x14ac:dyDescent="0.35">
      <c r="A2905" s="311">
        <f>FrontPage!$N$2</f>
        <v>1</v>
      </c>
      <c r="B2905" s="311" t="str">
        <f t="shared" si="319"/>
        <v>RO5297</v>
      </c>
      <c r="C2905" s="311">
        <f t="shared" si="315"/>
        <v>202526</v>
      </c>
      <c r="D2905" s="1148" t="s">
        <v>255</v>
      </c>
      <c r="E2905" s="311">
        <v>29</v>
      </c>
      <c r="F2905" s="311" t="s">
        <v>554</v>
      </c>
      <c r="G2905" s="311">
        <f t="shared" si="316"/>
        <v>0</v>
      </c>
      <c r="H2905" s="1157">
        <f t="shared" ca="1" si="318"/>
        <v>0</v>
      </c>
      <c r="I2905" s="311">
        <f t="shared" si="317"/>
        <v>7</v>
      </c>
      <c r="J2905" s="1151"/>
      <c r="AL2905"/>
      <c r="AM2905"/>
      <c r="AN2905"/>
      <c r="AO2905"/>
      <c r="AP2905"/>
      <c r="AQ2905" s="333"/>
      <c r="AR2905"/>
      <c r="AS2905"/>
      <c r="AT2905"/>
      <c r="AU2905"/>
    </row>
    <row r="2906" spans="1:47" ht="12.75" customHeight="1" x14ac:dyDescent="0.35">
      <c r="A2906" s="311">
        <f>FrontPage!$N$2</f>
        <v>1</v>
      </c>
      <c r="B2906" s="311" t="str">
        <f t="shared" si="319"/>
        <v>RO5298</v>
      </c>
      <c r="C2906" s="311">
        <f t="shared" si="315"/>
        <v>202526</v>
      </c>
      <c r="D2906" s="1148" t="s">
        <v>255</v>
      </c>
      <c r="E2906" s="311">
        <v>29</v>
      </c>
      <c r="F2906" s="311" t="s">
        <v>555</v>
      </c>
      <c r="G2906" s="311">
        <f t="shared" si="316"/>
        <v>0</v>
      </c>
      <c r="H2906" s="1157">
        <f t="shared" ca="1" si="318"/>
        <v>0</v>
      </c>
      <c r="I2906" s="311">
        <f t="shared" si="317"/>
        <v>8</v>
      </c>
      <c r="J2906" s="1151"/>
      <c r="AL2906"/>
      <c r="AM2906"/>
      <c r="AN2906"/>
      <c r="AO2906"/>
      <c r="AP2906"/>
      <c r="AQ2906" s="333"/>
      <c r="AR2906"/>
      <c r="AS2906"/>
      <c r="AT2906"/>
      <c r="AU2906"/>
    </row>
    <row r="2907" spans="1:47" ht="12.75" customHeight="1" x14ac:dyDescent="0.35">
      <c r="A2907" s="311">
        <f>FrontPage!$N$2</f>
        <v>1</v>
      </c>
      <c r="B2907" s="311" t="str">
        <f t="shared" si="319"/>
        <v>RO52910</v>
      </c>
      <c r="C2907" s="311">
        <f t="shared" ref="C2907:C2970" si="320">year</f>
        <v>202526</v>
      </c>
      <c r="D2907" s="1148" t="s">
        <v>255</v>
      </c>
      <c r="E2907" s="311">
        <v>29</v>
      </c>
      <c r="F2907" s="311" t="s">
        <v>557</v>
      </c>
      <c r="G2907" s="311">
        <f t="shared" si="316"/>
        <v>0</v>
      </c>
      <c r="H2907" s="1157">
        <f t="shared" ca="1" si="318"/>
        <v>0</v>
      </c>
      <c r="I2907" s="311">
        <f t="shared" si="317"/>
        <v>10</v>
      </c>
      <c r="J2907" s="1151"/>
      <c r="AL2907"/>
      <c r="AM2907"/>
      <c r="AN2907"/>
      <c r="AO2907"/>
      <c r="AP2907"/>
      <c r="AQ2907" s="333"/>
      <c r="AR2907"/>
      <c r="AS2907"/>
      <c r="AT2907"/>
      <c r="AU2907"/>
    </row>
    <row r="2908" spans="1:47" ht="12.75" customHeight="1" x14ac:dyDescent="0.35">
      <c r="A2908" s="311">
        <f>FrontPage!$N$2</f>
        <v>1</v>
      </c>
      <c r="B2908" s="311" t="str">
        <f t="shared" si="319"/>
        <v>RO52911</v>
      </c>
      <c r="C2908" s="311">
        <f t="shared" si="320"/>
        <v>202526</v>
      </c>
      <c r="D2908" s="1148" t="s">
        <v>255</v>
      </c>
      <c r="E2908" s="311">
        <v>29</v>
      </c>
      <c r="F2908" s="311" t="s">
        <v>558</v>
      </c>
      <c r="G2908" s="311">
        <f t="shared" si="316"/>
        <v>0</v>
      </c>
      <c r="H2908" s="1157">
        <f t="shared" ca="1" si="318"/>
        <v>0</v>
      </c>
      <c r="I2908" s="311">
        <f t="shared" si="317"/>
        <v>11</v>
      </c>
      <c r="J2908" s="1151"/>
      <c r="AL2908"/>
      <c r="AM2908"/>
      <c r="AN2908"/>
      <c r="AO2908"/>
      <c r="AP2908"/>
      <c r="AQ2908" s="333"/>
      <c r="AR2908"/>
      <c r="AS2908"/>
      <c r="AT2908"/>
      <c r="AU2908"/>
    </row>
    <row r="2909" spans="1:47" ht="12.75" customHeight="1" x14ac:dyDescent="0.35">
      <c r="A2909" s="311">
        <f>FrontPage!$N$2</f>
        <v>1</v>
      </c>
      <c r="B2909" s="311" t="str">
        <f t="shared" si="319"/>
        <v>RO53112</v>
      </c>
      <c r="C2909" s="311">
        <f t="shared" si="320"/>
        <v>202526</v>
      </c>
      <c r="D2909" s="1148" t="s">
        <v>255</v>
      </c>
      <c r="E2909" s="311">
        <v>31</v>
      </c>
      <c r="F2909" s="311" t="s">
        <v>8</v>
      </c>
      <c r="G2909" s="311">
        <f t="shared" si="316"/>
        <v>0</v>
      </c>
      <c r="H2909" s="1157">
        <f t="shared" ca="1" si="318"/>
        <v>0</v>
      </c>
      <c r="I2909" s="311">
        <f t="shared" si="317"/>
        <v>12</v>
      </c>
      <c r="J2909" s="1151"/>
      <c r="AL2909"/>
      <c r="AM2909"/>
      <c r="AN2909"/>
      <c r="AO2909"/>
      <c r="AP2909"/>
      <c r="AQ2909" s="333"/>
      <c r="AR2909"/>
      <c r="AS2909"/>
      <c r="AT2909"/>
      <c r="AU2909"/>
    </row>
    <row r="2910" spans="1:47" ht="12.75" customHeight="1" x14ac:dyDescent="0.35">
      <c r="A2910" s="311">
        <f>FrontPage!$N$2</f>
        <v>1</v>
      </c>
      <c r="B2910" s="311" t="str">
        <f t="shared" si="319"/>
        <v>RO611</v>
      </c>
      <c r="C2910" s="311">
        <f t="shared" si="320"/>
        <v>202526</v>
      </c>
      <c r="D2910" s="1148" t="s">
        <v>256</v>
      </c>
      <c r="E2910" s="311">
        <v>1</v>
      </c>
      <c r="F2910" s="311" t="s">
        <v>545</v>
      </c>
      <c r="G2910" s="311">
        <f t="shared" si="316"/>
        <v>0</v>
      </c>
      <c r="H2910" s="1158">
        <f t="shared" ca="1" si="318"/>
        <v>0</v>
      </c>
      <c r="I2910" s="311">
        <f t="shared" si="317"/>
        <v>1</v>
      </c>
      <c r="J2910" s="1151"/>
      <c r="AL2910"/>
      <c r="AM2910"/>
      <c r="AN2910"/>
      <c r="AO2910"/>
      <c r="AP2910"/>
      <c r="AQ2910" s="333"/>
      <c r="AR2910"/>
      <c r="AS2910"/>
      <c r="AT2910"/>
      <c r="AU2910"/>
    </row>
    <row r="2911" spans="1:47" ht="12.75" customHeight="1" x14ac:dyDescent="0.35">
      <c r="A2911" s="311">
        <f>FrontPage!$N$2</f>
        <v>1</v>
      </c>
      <c r="B2911" s="311" t="str">
        <f t="shared" si="319"/>
        <v>RO612</v>
      </c>
      <c r="C2911" s="311">
        <f t="shared" si="320"/>
        <v>202526</v>
      </c>
      <c r="D2911" s="1148" t="s">
        <v>256</v>
      </c>
      <c r="E2911" s="311">
        <v>1</v>
      </c>
      <c r="F2911" s="311" t="s">
        <v>546</v>
      </c>
      <c r="G2911" s="311">
        <f t="shared" si="316"/>
        <v>0</v>
      </c>
      <c r="H2911" s="1158">
        <f t="shared" ca="1" si="318"/>
        <v>0</v>
      </c>
      <c r="I2911" s="311">
        <f t="shared" si="317"/>
        <v>2</v>
      </c>
      <c r="J2911" s="1151"/>
      <c r="AL2911"/>
      <c r="AM2911"/>
      <c r="AN2911"/>
      <c r="AO2911"/>
      <c r="AP2911"/>
      <c r="AQ2911" s="333"/>
      <c r="AR2911"/>
      <c r="AS2911"/>
      <c r="AT2911"/>
      <c r="AU2911"/>
    </row>
    <row r="2912" spans="1:47" ht="12.75" customHeight="1" x14ac:dyDescent="0.35">
      <c r="A2912" s="311">
        <f>FrontPage!$N$2</f>
        <v>1</v>
      </c>
      <c r="B2912" s="311" t="str">
        <f t="shared" si="319"/>
        <v>RO613</v>
      </c>
      <c r="C2912" s="311">
        <f t="shared" si="320"/>
        <v>202526</v>
      </c>
      <c r="D2912" s="1148" t="s">
        <v>256</v>
      </c>
      <c r="E2912" s="311">
        <v>1</v>
      </c>
      <c r="F2912" s="311" t="s">
        <v>549</v>
      </c>
      <c r="G2912" s="311">
        <f t="shared" si="316"/>
        <v>0</v>
      </c>
      <c r="H2912" s="1158">
        <f t="shared" ca="1" si="318"/>
        <v>0</v>
      </c>
      <c r="I2912" s="311">
        <f t="shared" si="317"/>
        <v>3</v>
      </c>
      <c r="J2912" s="1151"/>
      <c r="AL2912"/>
      <c r="AM2912"/>
      <c r="AN2912"/>
      <c r="AO2912"/>
      <c r="AP2912"/>
      <c r="AQ2912" s="333"/>
      <c r="AR2912"/>
      <c r="AS2912"/>
      <c r="AT2912"/>
      <c r="AU2912"/>
    </row>
    <row r="2913" spans="1:47" ht="12.75" customHeight="1" x14ac:dyDescent="0.35">
      <c r="A2913" s="311">
        <f>FrontPage!$N$2</f>
        <v>1</v>
      </c>
      <c r="B2913" s="311" t="str">
        <f t="shared" si="319"/>
        <v>RO615</v>
      </c>
      <c r="C2913" s="311">
        <f t="shared" si="320"/>
        <v>202526</v>
      </c>
      <c r="D2913" s="1148" t="s">
        <v>256</v>
      </c>
      <c r="E2913" s="311">
        <v>1</v>
      </c>
      <c r="F2913" s="311" t="s">
        <v>551</v>
      </c>
      <c r="G2913" s="311">
        <f t="shared" si="316"/>
        <v>0</v>
      </c>
      <c r="H2913" s="1158">
        <f t="shared" ca="1" si="318"/>
        <v>0</v>
      </c>
      <c r="I2913" s="311">
        <f t="shared" ref="I2913:I2976" si="321">VLOOKUP(F2913,CIndex,2,FALSE)</f>
        <v>5</v>
      </c>
      <c r="J2913" s="1151"/>
      <c r="AL2913"/>
      <c r="AM2913"/>
      <c r="AN2913"/>
      <c r="AO2913"/>
      <c r="AP2913"/>
      <c r="AQ2913" s="333"/>
      <c r="AR2913"/>
      <c r="AS2913"/>
      <c r="AT2913"/>
      <c r="AU2913"/>
    </row>
    <row r="2914" spans="1:47" ht="12.75" customHeight="1" x14ac:dyDescent="0.35">
      <c r="A2914" s="311">
        <f>FrontPage!$N$2</f>
        <v>1</v>
      </c>
      <c r="B2914" s="311" t="str">
        <f t="shared" si="319"/>
        <v>RO616.1</v>
      </c>
      <c r="C2914" s="311">
        <f t="shared" si="320"/>
        <v>202526</v>
      </c>
      <c r="D2914" s="1148" t="s">
        <v>256</v>
      </c>
      <c r="E2914" s="311">
        <v>1</v>
      </c>
      <c r="F2914" s="311" t="s">
        <v>552</v>
      </c>
      <c r="G2914" s="311">
        <f t="shared" si="316"/>
        <v>0</v>
      </c>
      <c r="H2914" s="1158">
        <f t="shared" ca="1" si="318"/>
        <v>0</v>
      </c>
      <c r="I2914" s="311">
        <f t="shared" si="321"/>
        <v>6.1</v>
      </c>
      <c r="J2914" s="1151"/>
      <c r="AL2914"/>
      <c r="AM2914"/>
      <c r="AN2914"/>
      <c r="AO2914"/>
      <c r="AP2914"/>
      <c r="AQ2914" s="333"/>
      <c r="AR2914"/>
      <c r="AS2914"/>
      <c r="AT2914"/>
      <c r="AU2914"/>
    </row>
    <row r="2915" spans="1:47" ht="12.75" customHeight="1" x14ac:dyDescent="0.35">
      <c r="A2915" s="311">
        <f>FrontPage!$N$2</f>
        <v>1</v>
      </c>
      <c r="B2915" s="311" t="str">
        <f t="shared" si="319"/>
        <v>RO616.2</v>
      </c>
      <c r="C2915" s="311">
        <f t="shared" si="320"/>
        <v>202526</v>
      </c>
      <c r="D2915" s="1148" t="s">
        <v>256</v>
      </c>
      <c r="E2915" s="311">
        <v>1</v>
      </c>
      <c r="F2915" s="311" t="s">
        <v>553</v>
      </c>
      <c r="G2915" s="311">
        <f t="shared" si="316"/>
        <v>0</v>
      </c>
      <c r="H2915" s="1158">
        <f t="shared" ca="1" si="318"/>
        <v>0</v>
      </c>
      <c r="I2915" s="311">
        <f t="shared" si="321"/>
        <v>6.2</v>
      </c>
      <c r="J2915" s="1151"/>
      <c r="AL2915"/>
      <c r="AM2915"/>
      <c r="AN2915"/>
      <c r="AO2915"/>
      <c r="AP2915"/>
      <c r="AQ2915" s="333"/>
      <c r="AR2915"/>
      <c r="AS2915"/>
      <c r="AT2915"/>
      <c r="AU2915"/>
    </row>
    <row r="2916" spans="1:47" ht="12.75" customHeight="1" x14ac:dyDescent="0.35">
      <c r="A2916" s="311">
        <f>FrontPage!$N$2</f>
        <v>1</v>
      </c>
      <c r="B2916" s="311" t="str">
        <f t="shared" si="319"/>
        <v>RO617</v>
      </c>
      <c r="C2916" s="311">
        <f t="shared" si="320"/>
        <v>202526</v>
      </c>
      <c r="D2916" s="1148" t="s">
        <v>256</v>
      </c>
      <c r="E2916" s="311">
        <v>1</v>
      </c>
      <c r="F2916" s="311" t="s">
        <v>554</v>
      </c>
      <c r="G2916" s="311">
        <f t="shared" si="316"/>
        <v>0</v>
      </c>
      <c r="H2916" s="1158">
        <f t="shared" ca="1" si="318"/>
        <v>0</v>
      </c>
      <c r="I2916" s="311">
        <f t="shared" si="321"/>
        <v>7</v>
      </c>
      <c r="J2916" s="1151"/>
      <c r="AL2916"/>
      <c r="AM2916"/>
      <c r="AN2916"/>
      <c r="AO2916"/>
      <c r="AP2916"/>
      <c r="AQ2916" s="333"/>
      <c r="AR2916"/>
      <c r="AS2916"/>
      <c r="AT2916"/>
      <c r="AU2916"/>
    </row>
    <row r="2917" spans="1:47" ht="12.75" customHeight="1" x14ac:dyDescent="0.35">
      <c r="A2917" s="311">
        <f>FrontPage!$N$2</f>
        <v>1</v>
      </c>
      <c r="B2917" s="311" t="str">
        <f t="shared" si="319"/>
        <v>RO618</v>
      </c>
      <c r="C2917" s="311">
        <f t="shared" si="320"/>
        <v>202526</v>
      </c>
      <c r="D2917" s="1148" t="s">
        <v>256</v>
      </c>
      <c r="E2917" s="311">
        <v>1</v>
      </c>
      <c r="F2917" s="311" t="s">
        <v>555</v>
      </c>
      <c r="G2917" s="311">
        <f t="shared" si="316"/>
        <v>0</v>
      </c>
      <c r="H2917" s="1158">
        <f t="shared" ca="1" si="318"/>
        <v>0</v>
      </c>
      <c r="I2917" s="311">
        <f t="shared" si="321"/>
        <v>8</v>
      </c>
      <c r="J2917" s="1151"/>
      <c r="AL2917"/>
      <c r="AM2917"/>
      <c r="AN2917"/>
      <c r="AO2917"/>
      <c r="AP2917"/>
      <c r="AQ2917" s="333"/>
      <c r="AR2917"/>
      <c r="AS2917"/>
      <c r="AT2917"/>
      <c r="AU2917"/>
    </row>
    <row r="2918" spans="1:47" ht="12.75" customHeight="1" x14ac:dyDescent="0.35">
      <c r="A2918" s="311">
        <f>FrontPage!$N$2</f>
        <v>1</v>
      </c>
      <c r="B2918" s="311" t="str">
        <f t="shared" si="319"/>
        <v>RO6110</v>
      </c>
      <c r="C2918" s="311">
        <f t="shared" si="320"/>
        <v>202526</v>
      </c>
      <c r="D2918" s="1148" t="s">
        <v>256</v>
      </c>
      <c r="E2918" s="311">
        <v>1</v>
      </c>
      <c r="F2918" s="311" t="s">
        <v>557</v>
      </c>
      <c r="G2918" s="311">
        <f t="shared" si="316"/>
        <v>0</v>
      </c>
      <c r="H2918" s="1158">
        <f t="shared" ca="1" si="318"/>
        <v>0</v>
      </c>
      <c r="I2918" s="311">
        <f t="shared" si="321"/>
        <v>10</v>
      </c>
      <c r="J2918" s="1151"/>
      <c r="AL2918"/>
      <c r="AM2918"/>
      <c r="AN2918"/>
      <c r="AO2918"/>
      <c r="AP2918"/>
      <c r="AQ2918" s="333"/>
      <c r="AR2918"/>
      <c r="AS2918"/>
      <c r="AT2918"/>
      <c r="AU2918"/>
    </row>
    <row r="2919" spans="1:47" ht="12.75" customHeight="1" x14ac:dyDescent="0.35">
      <c r="A2919" s="311">
        <f>FrontPage!$N$2</f>
        <v>1</v>
      </c>
      <c r="B2919" s="311" t="str">
        <f t="shared" si="319"/>
        <v>RO6111</v>
      </c>
      <c r="C2919" s="311">
        <f t="shared" si="320"/>
        <v>202526</v>
      </c>
      <c r="D2919" s="1148" t="s">
        <v>256</v>
      </c>
      <c r="E2919" s="311">
        <v>1</v>
      </c>
      <c r="F2919" s="311" t="s">
        <v>558</v>
      </c>
      <c r="G2919" s="311">
        <f t="shared" si="316"/>
        <v>0</v>
      </c>
      <c r="H2919" s="1158">
        <f t="shared" ca="1" si="318"/>
        <v>0</v>
      </c>
      <c r="I2919" s="311">
        <f t="shared" si="321"/>
        <v>11</v>
      </c>
      <c r="J2919" s="1151"/>
      <c r="AL2919"/>
      <c r="AM2919"/>
      <c r="AN2919"/>
      <c r="AO2919"/>
      <c r="AP2919"/>
      <c r="AQ2919" s="333"/>
      <c r="AR2919"/>
      <c r="AS2919"/>
      <c r="AT2919"/>
      <c r="AU2919"/>
    </row>
    <row r="2920" spans="1:47" ht="12.75" customHeight="1" x14ac:dyDescent="0.35">
      <c r="A2920" s="311">
        <f>FrontPage!$N$2</f>
        <v>1</v>
      </c>
      <c r="B2920" s="311" t="str">
        <f t="shared" si="319"/>
        <v>RO641</v>
      </c>
      <c r="C2920" s="311">
        <f t="shared" si="320"/>
        <v>202526</v>
      </c>
      <c r="D2920" s="1148" t="s">
        <v>256</v>
      </c>
      <c r="E2920" s="311">
        <v>4</v>
      </c>
      <c r="F2920" s="311" t="s">
        <v>545</v>
      </c>
      <c r="G2920" s="311">
        <f t="shared" si="316"/>
        <v>0</v>
      </c>
      <c r="H2920" s="1158">
        <f t="shared" ca="1" si="318"/>
        <v>0</v>
      </c>
      <c r="I2920" s="311">
        <f t="shared" si="321"/>
        <v>1</v>
      </c>
      <c r="J2920" s="1151"/>
      <c r="AL2920"/>
      <c r="AM2920"/>
      <c r="AN2920"/>
      <c r="AO2920"/>
      <c r="AP2920"/>
      <c r="AQ2920" s="333"/>
      <c r="AR2920"/>
      <c r="AS2920"/>
      <c r="AT2920"/>
      <c r="AU2920"/>
    </row>
    <row r="2921" spans="1:47" ht="12.75" customHeight="1" x14ac:dyDescent="0.35">
      <c r="A2921" s="311">
        <f>FrontPage!$N$2</f>
        <v>1</v>
      </c>
      <c r="B2921" s="311" t="str">
        <f t="shared" ref="B2921:B2984" si="322">D2921&amp;E2921&amp;I2921</f>
        <v>RO642</v>
      </c>
      <c r="C2921" s="311">
        <f t="shared" si="320"/>
        <v>202526</v>
      </c>
      <c r="D2921" s="1148" t="s">
        <v>256</v>
      </c>
      <c r="E2921" s="311">
        <v>4</v>
      </c>
      <c r="F2921" s="311" t="s">
        <v>546</v>
      </c>
      <c r="G2921" s="311">
        <f t="shared" si="316"/>
        <v>0</v>
      </c>
      <c r="H2921" s="1158">
        <f t="shared" ca="1" si="318"/>
        <v>0</v>
      </c>
      <c r="I2921" s="311">
        <f t="shared" si="321"/>
        <v>2</v>
      </c>
      <c r="J2921" s="1151"/>
      <c r="AL2921"/>
      <c r="AM2921"/>
      <c r="AN2921"/>
      <c r="AO2921"/>
      <c r="AP2921"/>
      <c r="AQ2921" s="333"/>
      <c r="AR2921"/>
      <c r="AS2921"/>
      <c r="AT2921"/>
      <c r="AU2921"/>
    </row>
    <row r="2922" spans="1:47" ht="12.75" customHeight="1" x14ac:dyDescent="0.35">
      <c r="A2922" s="311">
        <f>FrontPage!$N$2</f>
        <v>1</v>
      </c>
      <c r="B2922" s="311" t="str">
        <f t="shared" si="322"/>
        <v>RO643</v>
      </c>
      <c r="C2922" s="311">
        <f t="shared" si="320"/>
        <v>202526</v>
      </c>
      <c r="D2922" s="1148" t="s">
        <v>256</v>
      </c>
      <c r="E2922" s="311">
        <v>4</v>
      </c>
      <c r="F2922" s="311" t="s">
        <v>549</v>
      </c>
      <c r="G2922" s="311">
        <f t="shared" si="316"/>
        <v>0</v>
      </c>
      <c r="H2922" s="1158">
        <f t="shared" ca="1" si="318"/>
        <v>0</v>
      </c>
      <c r="I2922" s="311">
        <f t="shared" si="321"/>
        <v>3</v>
      </c>
      <c r="J2922" s="1151"/>
      <c r="AL2922"/>
      <c r="AM2922"/>
      <c r="AN2922"/>
      <c r="AO2922"/>
      <c r="AP2922"/>
      <c r="AQ2922" s="333"/>
      <c r="AR2922"/>
      <c r="AS2922"/>
      <c r="AT2922"/>
      <c r="AU2922"/>
    </row>
    <row r="2923" spans="1:47" ht="12.75" customHeight="1" x14ac:dyDescent="0.35">
      <c r="A2923" s="311">
        <f>FrontPage!$N$2</f>
        <v>1</v>
      </c>
      <c r="B2923" s="311" t="str">
        <f t="shared" si="322"/>
        <v>RO645</v>
      </c>
      <c r="C2923" s="311">
        <f t="shared" si="320"/>
        <v>202526</v>
      </c>
      <c r="D2923" s="1148" t="s">
        <v>256</v>
      </c>
      <c r="E2923" s="311">
        <v>4</v>
      </c>
      <c r="F2923" s="311" t="s">
        <v>551</v>
      </c>
      <c r="G2923" s="311">
        <f t="shared" si="316"/>
        <v>0</v>
      </c>
      <c r="H2923" s="1158">
        <f t="shared" ca="1" si="318"/>
        <v>0</v>
      </c>
      <c r="I2923" s="311">
        <f t="shared" si="321"/>
        <v>5</v>
      </c>
      <c r="J2923" s="1151"/>
      <c r="AL2923"/>
      <c r="AM2923"/>
      <c r="AN2923"/>
      <c r="AO2923"/>
      <c r="AP2923"/>
      <c r="AQ2923" s="333"/>
      <c r="AR2923"/>
      <c r="AS2923"/>
      <c r="AT2923"/>
      <c r="AU2923"/>
    </row>
    <row r="2924" spans="1:47" ht="12.75" customHeight="1" x14ac:dyDescent="0.35">
      <c r="A2924" s="311">
        <f>FrontPage!$N$2</f>
        <v>1</v>
      </c>
      <c r="B2924" s="311" t="str">
        <f t="shared" si="322"/>
        <v>RO646.1</v>
      </c>
      <c r="C2924" s="311">
        <f t="shared" si="320"/>
        <v>202526</v>
      </c>
      <c r="D2924" s="1148" t="s">
        <v>256</v>
      </c>
      <c r="E2924" s="311">
        <v>4</v>
      </c>
      <c r="F2924" s="311" t="s">
        <v>552</v>
      </c>
      <c r="G2924" s="311">
        <f t="shared" si="316"/>
        <v>0</v>
      </c>
      <c r="H2924" s="1158">
        <f t="shared" ca="1" si="318"/>
        <v>0</v>
      </c>
      <c r="I2924" s="311">
        <f t="shared" si="321"/>
        <v>6.1</v>
      </c>
      <c r="J2924" s="1151"/>
      <c r="AL2924"/>
      <c r="AM2924"/>
      <c r="AN2924"/>
      <c r="AO2924"/>
      <c r="AP2924"/>
      <c r="AQ2924" s="333"/>
      <c r="AR2924"/>
      <c r="AS2924"/>
      <c r="AT2924"/>
      <c r="AU2924"/>
    </row>
    <row r="2925" spans="1:47" ht="12.75" customHeight="1" x14ac:dyDescent="0.35">
      <c r="A2925" s="311">
        <f>FrontPage!$N$2</f>
        <v>1</v>
      </c>
      <c r="B2925" s="311" t="str">
        <f t="shared" si="322"/>
        <v>RO646.2</v>
      </c>
      <c r="C2925" s="311">
        <f t="shared" si="320"/>
        <v>202526</v>
      </c>
      <c r="D2925" s="1148" t="s">
        <v>256</v>
      </c>
      <c r="E2925" s="311">
        <v>4</v>
      </c>
      <c r="F2925" s="311" t="s">
        <v>553</v>
      </c>
      <c r="G2925" s="311">
        <f t="shared" si="316"/>
        <v>0</v>
      </c>
      <c r="H2925" s="1158">
        <f t="shared" ref="H2925:H2988" ca="1" si="323">IF(UANumber = 0,0,IF(VLOOKUP(E2925,INDIRECT("_"&amp;D2925),MATCH(F2925,INDIRECT("_"&amp;D2925&amp;$I$2),0),FALSE)="",0,VLOOKUP(E2925,INDIRECT("_"&amp;D2925),MATCH(F2925,INDIRECT("_"&amp;D2925&amp;$I$2),0),FALSE)))</f>
        <v>0</v>
      </c>
      <c r="I2925" s="311">
        <f t="shared" si="321"/>
        <v>6.2</v>
      </c>
      <c r="J2925" s="1151"/>
      <c r="AL2925"/>
      <c r="AM2925"/>
      <c r="AN2925"/>
      <c r="AO2925"/>
      <c r="AP2925"/>
      <c r="AQ2925" s="333"/>
      <c r="AR2925"/>
      <c r="AS2925"/>
      <c r="AT2925"/>
      <c r="AU2925"/>
    </row>
    <row r="2926" spans="1:47" ht="12.75" customHeight="1" x14ac:dyDescent="0.35">
      <c r="A2926" s="311">
        <f>FrontPage!$N$2</f>
        <v>1</v>
      </c>
      <c r="B2926" s="311" t="str">
        <f t="shared" si="322"/>
        <v>RO647</v>
      </c>
      <c r="C2926" s="311">
        <f t="shared" si="320"/>
        <v>202526</v>
      </c>
      <c r="D2926" s="1148" t="s">
        <v>256</v>
      </c>
      <c r="E2926" s="311">
        <v>4</v>
      </c>
      <c r="F2926" s="311" t="s">
        <v>554</v>
      </c>
      <c r="G2926" s="311">
        <f t="shared" ref="G2926:G2989" si="324">UANumber</f>
        <v>0</v>
      </c>
      <c r="H2926" s="1158">
        <f t="shared" ca="1" si="323"/>
        <v>0</v>
      </c>
      <c r="I2926" s="311">
        <f t="shared" si="321"/>
        <v>7</v>
      </c>
      <c r="J2926" s="1151"/>
      <c r="AL2926"/>
      <c r="AM2926"/>
      <c r="AN2926"/>
      <c r="AO2926"/>
      <c r="AP2926"/>
      <c r="AQ2926" s="333"/>
      <c r="AR2926"/>
      <c r="AS2926"/>
      <c r="AT2926"/>
      <c r="AU2926"/>
    </row>
    <row r="2927" spans="1:47" ht="12.75" customHeight="1" x14ac:dyDescent="0.35">
      <c r="A2927" s="311">
        <f>FrontPage!$N$2</f>
        <v>1</v>
      </c>
      <c r="B2927" s="311" t="str">
        <f t="shared" si="322"/>
        <v>RO648</v>
      </c>
      <c r="C2927" s="311">
        <f t="shared" si="320"/>
        <v>202526</v>
      </c>
      <c r="D2927" s="1148" t="s">
        <v>256</v>
      </c>
      <c r="E2927" s="311">
        <v>4</v>
      </c>
      <c r="F2927" s="311" t="s">
        <v>555</v>
      </c>
      <c r="G2927" s="311">
        <f t="shared" si="324"/>
        <v>0</v>
      </c>
      <c r="H2927" s="1158">
        <f t="shared" ca="1" si="323"/>
        <v>0</v>
      </c>
      <c r="I2927" s="311">
        <f t="shared" si="321"/>
        <v>8</v>
      </c>
      <c r="J2927" s="1151"/>
      <c r="AL2927"/>
      <c r="AM2927"/>
      <c r="AN2927"/>
      <c r="AO2927"/>
      <c r="AP2927"/>
      <c r="AQ2927" s="333"/>
      <c r="AR2927"/>
      <c r="AS2927"/>
      <c r="AT2927"/>
      <c r="AU2927"/>
    </row>
    <row r="2928" spans="1:47" ht="12.75" customHeight="1" x14ac:dyDescent="0.35">
      <c r="A2928" s="311">
        <f>FrontPage!$N$2</f>
        <v>1</v>
      </c>
      <c r="B2928" s="311" t="str">
        <f t="shared" si="322"/>
        <v>RO6410</v>
      </c>
      <c r="C2928" s="311">
        <f t="shared" si="320"/>
        <v>202526</v>
      </c>
      <c r="D2928" s="1148" t="s">
        <v>256</v>
      </c>
      <c r="E2928" s="311">
        <v>4</v>
      </c>
      <c r="F2928" s="311" t="s">
        <v>557</v>
      </c>
      <c r="G2928" s="311">
        <f t="shared" si="324"/>
        <v>0</v>
      </c>
      <c r="H2928" s="1158">
        <f t="shared" ca="1" si="323"/>
        <v>0</v>
      </c>
      <c r="I2928" s="311">
        <f t="shared" si="321"/>
        <v>10</v>
      </c>
      <c r="J2928" s="1151"/>
      <c r="AL2928"/>
      <c r="AM2928"/>
      <c r="AN2928"/>
      <c r="AO2928"/>
      <c r="AP2928"/>
      <c r="AQ2928" s="333"/>
      <c r="AR2928"/>
      <c r="AS2928"/>
      <c r="AT2928"/>
      <c r="AU2928"/>
    </row>
    <row r="2929" spans="1:47" ht="12.75" customHeight="1" x14ac:dyDescent="0.35">
      <c r="A2929" s="311">
        <f>FrontPage!$N$2</f>
        <v>1</v>
      </c>
      <c r="B2929" s="311" t="str">
        <f t="shared" si="322"/>
        <v>RO6411</v>
      </c>
      <c r="C2929" s="311">
        <f t="shared" si="320"/>
        <v>202526</v>
      </c>
      <c r="D2929" s="1148" t="s">
        <v>256</v>
      </c>
      <c r="E2929" s="311">
        <v>4</v>
      </c>
      <c r="F2929" s="311" t="s">
        <v>558</v>
      </c>
      <c r="G2929" s="311">
        <f t="shared" si="324"/>
        <v>0</v>
      </c>
      <c r="H2929" s="1158">
        <f t="shared" ca="1" si="323"/>
        <v>0</v>
      </c>
      <c r="I2929" s="311">
        <f t="shared" si="321"/>
        <v>11</v>
      </c>
      <c r="J2929" s="1151"/>
      <c r="AL2929"/>
      <c r="AM2929"/>
      <c r="AN2929"/>
      <c r="AO2929"/>
      <c r="AP2929"/>
      <c r="AQ2929" s="333"/>
      <c r="AR2929"/>
      <c r="AS2929"/>
      <c r="AT2929"/>
      <c r="AU2929"/>
    </row>
    <row r="2930" spans="1:47" ht="12.75" customHeight="1" x14ac:dyDescent="0.35">
      <c r="A2930" s="311">
        <f>FrontPage!$N$2</f>
        <v>1</v>
      </c>
      <c r="B2930" s="311" t="str">
        <f t="shared" si="322"/>
        <v>RO671</v>
      </c>
      <c r="C2930" s="311">
        <f t="shared" si="320"/>
        <v>202526</v>
      </c>
      <c r="D2930" s="1148" t="s">
        <v>256</v>
      </c>
      <c r="E2930" s="311">
        <v>7</v>
      </c>
      <c r="F2930" s="311" t="s">
        <v>545</v>
      </c>
      <c r="G2930" s="311">
        <f t="shared" si="324"/>
        <v>0</v>
      </c>
      <c r="H2930" s="1158">
        <f t="shared" ca="1" si="323"/>
        <v>0</v>
      </c>
      <c r="I2930" s="311">
        <f t="shared" si="321"/>
        <v>1</v>
      </c>
      <c r="J2930" s="1151"/>
      <c r="AL2930"/>
      <c r="AM2930"/>
      <c r="AN2930"/>
      <c r="AO2930"/>
      <c r="AP2930"/>
      <c r="AQ2930" s="333"/>
      <c r="AR2930"/>
      <c r="AS2930"/>
      <c r="AT2930"/>
      <c r="AU2930"/>
    </row>
    <row r="2931" spans="1:47" ht="12.75" customHeight="1" x14ac:dyDescent="0.35">
      <c r="A2931" s="311">
        <f>FrontPage!$N$2</f>
        <v>1</v>
      </c>
      <c r="B2931" s="311" t="str">
        <f t="shared" si="322"/>
        <v>RO672</v>
      </c>
      <c r="C2931" s="311">
        <f t="shared" si="320"/>
        <v>202526</v>
      </c>
      <c r="D2931" s="1148" t="s">
        <v>256</v>
      </c>
      <c r="E2931" s="311">
        <v>7</v>
      </c>
      <c r="F2931" s="311" t="s">
        <v>546</v>
      </c>
      <c r="G2931" s="311">
        <f t="shared" si="324"/>
        <v>0</v>
      </c>
      <c r="H2931" s="1158">
        <f t="shared" ca="1" si="323"/>
        <v>0</v>
      </c>
      <c r="I2931" s="311">
        <f t="shared" si="321"/>
        <v>2</v>
      </c>
      <c r="J2931" s="1151"/>
      <c r="AL2931"/>
      <c r="AM2931"/>
      <c r="AN2931"/>
      <c r="AO2931"/>
      <c r="AP2931"/>
      <c r="AQ2931" s="333"/>
      <c r="AR2931"/>
      <c r="AS2931"/>
      <c r="AT2931"/>
      <c r="AU2931"/>
    </row>
    <row r="2932" spans="1:47" ht="12.75" customHeight="1" x14ac:dyDescent="0.35">
      <c r="A2932" s="311">
        <f>FrontPage!$N$2</f>
        <v>1</v>
      </c>
      <c r="B2932" s="311" t="str">
        <f t="shared" si="322"/>
        <v>RO673</v>
      </c>
      <c r="C2932" s="311">
        <f t="shared" si="320"/>
        <v>202526</v>
      </c>
      <c r="D2932" s="1148" t="s">
        <v>256</v>
      </c>
      <c r="E2932" s="311">
        <v>7</v>
      </c>
      <c r="F2932" s="311" t="s">
        <v>549</v>
      </c>
      <c r="G2932" s="311">
        <f t="shared" si="324"/>
        <v>0</v>
      </c>
      <c r="H2932" s="1158">
        <f t="shared" ca="1" si="323"/>
        <v>0</v>
      </c>
      <c r="I2932" s="311">
        <f t="shared" si="321"/>
        <v>3</v>
      </c>
      <c r="J2932" s="1151"/>
      <c r="AL2932"/>
      <c r="AM2932"/>
      <c r="AN2932"/>
      <c r="AO2932"/>
      <c r="AP2932"/>
      <c r="AQ2932" s="333"/>
      <c r="AR2932"/>
      <c r="AS2932"/>
      <c r="AT2932"/>
      <c r="AU2932"/>
    </row>
    <row r="2933" spans="1:47" ht="12.75" customHeight="1" x14ac:dyDescent="0.35">
      <c r="A2933" s="311">
        <f>FrontPage!$N$2</f>
        <v>1</v>
      </c>
      <c r="B2933" s="311" t="str">
        <f t="shared" si="322"/>
        <v>RO675</v>
      </c>
      <c r="C2933" s="311">
        <f t="shared" si="320"/>
        <v>202526</v>
      </c>
      <c r="D2933" s="1148" t="s">
        <v>256</v>
      </c>
      <c r="E2933" s="311">
        <v>7</v>
      </c>
      <c r="F2933" s="311" t="s">
        <v>551</v>
      </c>
      <c r="G2933" s="311">
        <f t="shared" si="324"/>
        <v>0</v>
      </c>
      <c r="H2933" s="1158">
        <f t="shared" ca="1" si="323"/>
        <v>0</v>
      </c>
      <c r="I2933" s="311">
        <f t="shared" si="321"/>
        <v>5</v>
      </c>
      <c r="J2933" s="1151"/>
      <c r="AL2933"/>
      <c r="AM2933"/>
      <c r="AN2933"/>
      <c r="AO2933"/>
      <c r="AP2933"/>
      <c r="AQ2933" s="333"/>
      <c r="AR2933"/>
      <c r="AS2933"/>
      <c r="AT2933"/>
      <c r="AU2933"/>
    </row>
    <row r="2934" spans="1:47" ht="12.75" customHeight="1" x14ac:dyDescent="0.35">
      <c r="A2934" s="311">
        <f>FrontPage!$N$2</f>
        <v>1</v>
      </c>
      <c r="B2934" s="311" t="str">
        <f t="shared" si="322"/>
        <v>RO676.1</v>
      </c>
      <c r="C2934" s="311">
        <f t="shared" si="320"/>
        <v>202526</v>
      </c>
      <c r="D2934" s="1148" t="s">
        <v>256</v>
      </c>
      <c r="E2934" s="311">
        <v>7</v>
      </c>
      <c r="F2934" s="311" t="s">
        <v>552</v>
      </c>
      <c r="G2934" s="311">
        <f t="shared" si="324"/>
        <v>0</v>
      </c>
      <c r="H2934" s="1158">
        <f t="shared" ca="1" si="323"/>
        <v>0</v>
      </c>
      <c r="I2934" s="311">
        <f t="shared" si="321"/>
        <v>6.1</v>
      </c>
      <c r="J2934" s="1151"/>
      <c r="AL2934"/>
      <c r="AM2934"/>
      <c r="AN2934"/>
      <c r="AO2934"/>
      <c r="AP2934"/>
      <c r="AQ2934" s="333"/>
      <c r="AR2934"/>
      <c r="AS2934"/>
      <c r="AT2934"/>
      <c r="AU2934"/>
    </row>
    <row r="2935" spans="1:47" ht="12.75" customHeight="1" x14ac:dyDescent="0.35">
      <c r="A2935" s="311">
        <f>FrontPage!$N$2</f>
        <v>1</v>
      </c>
      <c r="B2935" s="311" t="str">
        <f t="shared" si="322"/>
        <v>RO676.2</v>
      </c>
      <c r="C2935" s="311">
        <f t="shared" si="320"/>
        <v>202526</v>
      </c>
      <c r="D2935" s="1148" t="s">
        <v>256</v>
      </c>
      <c r="E2935" s="311">
        <v>7</v>
      </c>
      <c r="F2935" s="311" t="s">
        <v>553</v>
      </c>
      <c r="G2935" s="311">
        <f t="shared" si="324"/>
        <v>0</v>
      </c>
      <c r="H2935" s="1158">
        <f t="shared" ca="1" si="323"/>
        <v>0</v>
      </c>
      <c r="I2935" s="311">
        <f t="shared" si="321"/>
        <v>6.2</v>
      </c>
      <c r="J2935" s="1151"/>
      <c r="AL2935"/>
      <c r="AM2935"/>
      <c r="AN2935"/>
      <c r="AO2935"/>
      <c r="AP2935"/>
      <c r="AQ2935" s="333"/>
      <c r="AR2935"/>
      <c r="AS2935"/>
      <c r="AT2935"/>
      <c r="AU2935"/>
    </row>
    <row r="2936" spans="1:47" ht="12.75" customHeight="1" x14ac:dyDescent="0.35">
      <c r="A2936" s="311">
        <f>FrontPage!$N$2</f>
        <v>1</v>
      </c>
      <c r="B2936" s="311" t="str">
        <f t="shared" si="322"/>
        <v>RO677</v>
      </c>
      <c r="C2936" s="311">
        <f t="shared" si="320"/>
        <v>202526</v>
      </c>
      <c r="D2936" s="1148" t="s">
        <v>256</v>
      </c>
      <c r="E2936" s="311">
        <v>7</v>
      </c>
      <c r="F2936" s="311" t="s">
        <v>554</v>
      </c>
      <c r="G2936" s="311">
        <f t="shared" si="324"/>
        <v>0</v>
      </c>
      <c r="H2936" s="1158">
        <f t="shared" ca="1" si="323"/>
        <v>0</v>
      </c>
      <c r="I2936" s="311">
        <f t="shared" si="321"/>
        <v>7</v>
      </c>
      <c r="J2936" s="1151"/>
      <c r="AL2936"/>
      <c r="AM2936"/>
      <c r="AN2936"/>
      <c r="AO2936"/>
      <c r="AP2936"/>
      <c r="AQ2936" s="333"/>
      <c r="AR2936"/>
      <c r="AS2936"/>
      <c r="AT2936"/>
      <c r="AU2936"/>
    </row>
    <row r="2937" spans="1:47" ht="12.75" customHeight="1" x14ac:dyDescent="0.35">
      <c r="A2937" s="311">
        <f>FrontPage!$N$2</f>
        <v>1</v>
      </c>
      <c r="B2937" s="311" t="str">
        <f t="shared" si="322"/>
        <v>RO678</v>
      </c>
      <c r="C2937" s="311">
        <f t="shared" si="320"/>
        <v>202526</v>
      </c>
      <c r="D2937" s="1148" t="s">
        <v>256</v>
      </c>
      <c r="E2937" s="311">
        <v>7</v>
      </c>
      <c r="F2937" s="311" t="s">
        <v>555</v>
      </c>
      <c r="G2937" s="311">
        <f t="shared" si="324"/>
        <v>0</v>
      </c>
      <c r="H2937" s="1158">
        <f t="shared" ca="1" si="323"/>
        <v>0</v>
      </c>
      <c r="I2937" s="311">
        <f t="shared" si="321"/>
        <v>8</v>
      </c>
      <c r="J2937" s="1151"/>
      <c r="AL2937"/>
      <c r="AM2937"/>
      <c r="AN2937"/>
      <c r="AO2937"/>
      <c r="AP2937"/>
      <c r="AQ2937" s="333"/>
      <c r="AR2937"/>
      <c r="AS2937"/>
      <c r="AT2937"/>
      <c r="AU2937"/>
    </row>
    <row r="2938" spans="1:47" ht="12.75" customHeight="1" x14ac:dyDescent="0.35">
      <c r="A2938" s="311">
        <f>FrontPage!$N$2</f>
        <v>1</v>
      </c>
      <c r="B2938" s="311" t="str">
        <f t="shared" si="322"/>
        <v>RO6710</v>
      </c>
      <c r="C2938" s="311">
        <f t="shared" si="320"/>
        <v>202526</v>
      </c>
      <c r="D2938" s="1148" t="s">
        <v>256</v>
      </c>
      <c r="E2938" s="311">
        <v>7</v>
      </c>
      <c r="F2938" s="311" t="s">
        <v>557</v>
      </c>
      <c r="G2938" s="311">
        <f t="shared" si="324"/>
        <v>0</v>
      </c>
      <c r="H2938" s="1158">
        <f t="shared" ca="1" si="323"/>
        <v>0</v>
      </c>
      <c r="I2938" s="311">
        <f t="shared" si="321"/>
        <v>10</v>
      </c>
      <c r="J2938" s="1151"/>
      <c r="AL2938"/>
      <c r="AM2938"/>
      <c r="AN2938"/>
      <c r="AO2938"/>
      <c r="AP2938"/>
      <c r="AQ2938" s="333"/>
      <c r="AR2938"/>
      <c r="AS2938"/>
      <c r="AT2938"/>
      <c r="AU2938"/>
    </row>
    <row r="2939" spans="1:47" ht="12.75" customHeight="1" x14ac:dyDescent="0.35">
      <c r="A2939" s="311">
        <f>FrontPage!$N$2</f>
        <v>1</v>
      </c>
      <c r="B2939" s="311" t="str">
        <f t="shared" si="322"/>
        <v>RO6711</v>
      </c>
      <c r="C2939" s="311">
        <f t="shared" si="320"/>
        <v>202526</v>
      </c>
      <c r="D2939" s="1148" t="s">
        <v>256</v>
      </c>
      <c r="E2939" s="311">
        <v>7</v>
      </c>
      <c r="F2939" s="311" t="s">
        <v>558</v>
      </c>
      <c r="G2939" s="311">
        <f t="shared" si="324"/>
        <v>0</v>
      </c>
      <c r="H2939" s="1158">
        <f t="shared" ca="1" si="323"/>
        <v>0</v>
      </c>
      <c r="I2939" s="311">
        <f t="shared" si="321"/>
        <v>11</v>
      </c>
      <c r="J2939" s="1151"/>
      <c r="AL2939"/>
      <c r="AM2939"/>
      <c r="AN2939"/>
      <c r="AO2939"/>
      <c r="AP2939"/>
      <c r="AQ2939" s="333"/>
      <c r="AR2939"/>
      <c r="AS2939"/>
      <c r="AT2939"/>
      <c r="AU2939"/>
    </row>
    <row r="2940" spans="1:47" ht="12.75" customHeight="1" x14ac:dyDescent="0.35">
      <c r="A2940" s="311">
        <f>FrontPage!$N$2</f>
        <v>1</v>
      </c>
      <c r="B2940" s="311" t="str">
        <f t="shared" si="322"/>
        <v>RO681</v>
      </c>
      <c r="C2940" s="311">
        <f t="shared" si="320"/>
        <v>202526</v>
      </c>
      <c r="D2940" s="1148" t="s">
        <v>256</v>
      </c>
      <c r="E2940" s="311">
        <v>8</v>
      </c>
      <c r="F2940" s="311" t="s">
        <v>545</v>
      </c>
      <c r="G2940" s="311">
        <f t="shared" si="324"/>
        <v>0</v>
      </c>
      <c r="H2940" s="1158">
        <f t="shared" ca="1" si="323"/>
        <v>0</v>
      </c>
      <c r="I2940" s="311">
        <f t="shared" si="321"/>
        <v>1</v>
      </c>
      <c r="J2940" s="1151"/>
      <c r="AL2940"/>
      <c r="AM2940"/>
      <c r="AN2940"/>
      <c r="AO2940"/>
      <c r="AP2940"/>
      <c r="AQ2940" s="333"/>
      <c r="AR2940"/>
      <c r="AS2940"/>
      <c r="AT2940"/>
      <c r="AU2940"/>
    </row>
    <row r="2941" spans="1:47" ht="12.75" customHeight="1" x14ac:dyDescent="0.35">
      <c r="A2941" s="311">
        <f>FrontPage!$N$2</f>
        <v>1</v>
      </c>
      <c r="B2941" s="311" t="str">
        <f t="shared" si="322"/>
        <v>RO682</v>
      </c>
      <c r="C2941" s="311">
        <f t="shared" si="320"/>
        <v>202526</v>
      </c>
      <c r="D2941" s="1148" t="s">
        <v>256</v>
      </c>
      <c r="E2941" s="311">
        <v>8</v>
      </c>
      <c r="F2941" s="311" t="s">
        <v>546</v>
      </c>
      <c r="G2941" s="311">
        <f t="shared" si="324"/>
        <v>0</v>
      </c>
      <c r="H2941" s="1158">
        <f t="shared" ca="1" si="323"/>
        <v>0</v>
      </c>
      <c r="I2941" s="311">
        <f t="shared" si="321"/>
        <v>2</v>
      </c>
      <c r="J2941" s="1151"/>
      <c r="AL2941"/>
      <c r="AM2941"/>
      <c r="AN2941"/>
      <c r="AO2941"/>
      <c r="AP2941"/>
      <c r="AQ2941" s="333"/>
      <c r="AR2941"/>
      <c r="AS2941"/>
      <c r="AT2941"/>
      <c r="AU2941"/>
    </row>
    <row r="2942" spans="1:47" ht="12.75" customHeight="1" x14ac:dyDescent="0.35">
      <c r="A2942" s="311">
        <f>FrontPage!$N$2</f>
        <v>1</v>
      </c>
      <c r="B2942" s="311" t="str">
        <f t="shared" si="322"/>
        <v>RO683</v>
      </c>
      <c r="C2942" s="311">
        <f t="shared" si="320"/>
        <v>202526</v>
      </c>
      <c r="D2942" s="1148" t="s">
        <v>256</v>
      </c>
      <c r="E2942" s="311">
        <v>8</v>
      </c>
      <c r="F2942" s="311" t="s">
        <v>549</v>
      </c>
      <c r="G2942" s="311">
        <f t="shared" si="324"/>
        <v>0</v>
      </c>
      <c r="H2942" s="1158">
        <f t="shared" ca="1" si="323"/>
        <v>0</v>
      </c>
      <c r="I2942" s="311">
        <f t="shared" si="321"/>
        <v>3</v>
      </c>
      <c r="J2942" s="1151"/>
      <c r="AL2942"/>
      <c r="AM2942"/>
      <c r="AN2942"/>
      <c r="AO2942"/>
      <c r="AP2942"/>
      <c r="AQ2942" s="333"/>
      <c r="AR2942"/>
      <c r="AS2942"/>
      <c r="AT2942"/>
      <c r="AU2942"/>
    </row>
    <row r="2943" spans="1:47" ht="12.75" customHeight="1" x14ac:dyDescent="0.35">
      <c r="A2943" s="311">
        <f>FrontPage!$N$2</f>
        <v>1</v>
      </c>
      <c r="B2943" s="311" t="str">
        <f t="shared" si="322"/>
        <v>RO685</v>
      </c>
      <c r="C2943" s="311">
        <f t="shared" si="320"/>
        <v>202526</v>
      </c>
      <c r="D2943" s="1148" t="s">
        <v>256</v>
      </c>
      <c r="E2943" s="311">
        <v>8</v>
      </c>
      <c r="F2943" s="311" t="s">
        <v>551</v>
      </c>
      <c r="G2943" s="311">
        <f t="shared" si="324"/>
        <v>0</v>
      </c>
      <c r="H2943" s="1158">
        <f t="shared" ca="1" si="323"/>
        <v>0</v>
      </c>
      <c r="I2943" s="311">
        <f t="shared" si="321"/>
        <v>5</v>
      </c>
      <c r="J2943" s="1151"/>
      <c r="AL2943"/>
      <c r="AM2943"/>
      <c r="AN2943"/>
      <c r="AO2943"/>
      <c r="AP2943"/>
      <c r="AQ2943" s="333"/>
      <c r="AR2943"/>
      <c r="AS2943"/>
      <c r="AT2943"/>
      <c r="AU2943"/>
    </row>
    <row r="2944" spans="1:47" ht="12.75" customHeight="1" x14ac:dyDescent="0.35">
      <c r="A2944" s="311">
        <f>FrontPage!$N$2</f>
        <v>1</v>
      </c>
      <c r="B2944" s="311" t="str">
        <f t="shared" si="322"/>
        <v>RO686.1</v>
      </c>
      <c r="C2944" s="311">
        <f t="shared" si="320"/>
        <v>202526</v>
      </c>
      <c r="D2944" s="1148" t="s">
        <v>256</v>
      </c>
      <c r="E2944" s="311">
        <v>8</v>
      </c>
      <c r="F2944" s="311" t="s">
        <v>552</v>
      </c>
      <c r="G2944" s="311">
        <f t="shared" si="324"/>
        <v>0</v>
      </c>
      <c r="H2944" s="1158">
        <f t="shared" ca="1" si="323"/>
        <v>0</v>
      </c>
      <c r="I2944" s="311">
        <f t="shared" si="321"/>
        <v>6.1</v>
      </c>
      <c r="J2944" s="1151"/>
      <c r="AL2944"/>
      <c r="AM2944"/>
      <c r="AN2944"/>
      <c r="AO2944"/>
      <c r="AP2944"/>
      <c r="AQ2944" s="333"/>
      <c r="AR2944"/>
      <c r="AS2944"/>
      <c r="AT2944"/>
      <c r="AU2944"/>
    </row>
    <row r="2945" spans="1:47" ht="12.75" customHeight="1" x14ac:dyDescent="0.35">
      <c r="A2945" s="311">
        <f>FrontPage!$N$2</f>
        <v>1</v>
      </c>
      <c r="B2945" s="311" t="str">
        <f t="shared" si="322"/>
        <v>RO686.2</v>
      </c>
      <c r="C2945" s="311">
        <f t="shared" si="320"/>
        <v>202526</v>
      </c>
      <c r="D2945" s="1148" t="s">
        <v>256</v>
      </c>
      <c r="E2945" s="311">
        <v>8</v>
      </c>
      <c r="F2945" s="311" t="s">
        <v>553</v>
      </c>
      <c r="G2945" s="311">
        <f t="shared" si="324"/>
        <v>0</v>
      </c>
      <c r="H2945" s="1158">
        <f t="shared" ca="1" si="323"/>
        <v>0</v>
      </c>
      <c r="I2945" s="311">
        <f t="shared" si="321"/>
        <v>6.2</v>
      </c>
      <c r="J2945" s="1151"/>
      <c r="AL2945"/>
      <c r="AM2945"/>
      <c r="AN2945"/>
      <c r="AO2945"/>
      <c r="AP2945"/>
      <c r="AQ2945" s="333"/>
      <c r="AR2945"/>
      <c r="AS2945"/>
      <c r="AT2945"/>
      <c r="AU2945"/>
    </row>
    <row r="2946" spans="1:47" ht="12.75" customHeight="1" x14ac:dyDescent="0.35">
      <c r="A2946" s="311">
        <f>FrontPage!$N$2</f>
        <v>1</v>
      </c>
      <c r="B2946" s="311" t="str">
        <f t="shared" si="322"/>
        <v>RO687</v>
      </c>
      <c r="C2946" s="311">
        <f t="shared" si="320"/>
        <v>202526</v>
      </c>
      <c r="D2946" s="1148" t="s">
        <v>256</v>
      </c>
      <c r="E2946" s="311">
        <v>8</v>
      </c>
      <c r="F2946" s="311" t="s">
        <v>554</v>
      </c>
      <c r="G2946" s="311">
        <f t="shared" si="324"/>
        <v>0</v>
      </c>
      <c r="H2946" s="1158">
        <f t="shared" ca="1" si="323"/>
        <v>0</v>
      </c>
      <c r="I2946" s="311">
        <f t="shared" si="321"/>
        <v>7</v>
      </c>
      <c r="J2946" s="1151"/>
      <c r="AL2946"/>
      <c r="AM2946"/>
      <c r="AN2946"/>
      <c r="AO2946"/>
      <c r="AP2946"/>
      <c r="AQ2946" s="333"/>
      <c r="AR2946"/>
      <c r="AS2946"/>
      <c r="AT2946"/>
      <c r="AU2946"/>
    </row>
    <row r="2947" spans="1:47" ht="12.75" customHeight="1" x14ac:dyDescent="0.35">
      <c r="A2947" s="311">
        <f>FrontPage!$N$2</f>
        <v>1</v>
      </c>
      <c r="B2947" s="311" t="str">
        <f t="shared" si="322"/>
        <v>RO688</v>
      </c>
      <c r="C2947" s="311">
        <f t="shared" si="320"/>
        <v>202526</v>
      </c>
      <c r="D2947" s="1148" t="s">
        <v>256</v>
      </c>
      <c r="E2947" s="311">
        <v>8</v>
      </c>
      <c r="F2947" s="311" t="s">
        <v>555</v>
      </c>
      <c r="G2947" s="311">
        <f t="shared" si="324"/>
        <v>0</v>
      </c>
      <c r="H2947" s="1158">
        <f t="shared" ca="1" si="323"/>
        <v>0</v>
      </c>
      <c r="I2947" s="311">
        <f t="shared" si="321"/>
        <v>8</v>
      </c>
      <c r="J2947" s="1151"/>
      <c r="AL2947"/>
      <c r="AM2947"/>
      <c r="AN2947"/>
      <c r="AO2947"/>
      <c r="AP2947"/>
      <c r="AQ2947" s="333"/>
      <c r="AR2947"/>
      <c r="AS2947"/>
      <c r="AT2947"/>
      <c r="AU2947"/>
    </row>
    <row r="2948" spans="1:47" ht="12.75" customHeight="1" x14ac:dyDescent="0.35">
      <c r="A2948" s="311">
        <f>FrontPage!$N$2</f>
        <v>1</v>
      </c>
      <c r="B2948" s="311" t="str">
        <f t="shared" si="322"/>
        <v>RO6810</v>
      </c>
      <c r="C2948" s="311">
        <f t="shared" si="320"/>
        <v>202526</v>
      </c>
      <c r="D2948" s="1148" t="s">
        <v>256</v>
      </c>
      <c r="E2948" s="311">
        <v>8</v>
      </c>
      <c r="F2948" s="311" t="s">
        <v>557</v>
      </c>
      <c r="G2948" s="311">
        <f t="shared" si="324"/>
        <v>0</v>
      </c>
      <c r="H2948" s="1158">
        <f t="shared" ca="1" si="323"/>
        <v>0</v>
      </c>
      <c r="I2948" s="311">
        <f t="shared" si="321"/>
        <v>10</v>
      </c>
      <c r="J2948" s="1151"/>
      <c r="AL2948"/>
      <c r="AM2948"/>
      <c r="AN2948"/>
      <c r="AO2948"/>
      <c r="AP2948"/>
      <c r="AQ2948" s="333"/>
      <c r="AR2948"/>
      <c r="AS2948"/>
      <c r="AT2948"/>
      <c r="AU2948"/>
    </row>
    <row r="2949" spans="1:47" ht="12.75" customHeight="1" x14ac:dyDescent="0.35">
      <c r="A2949" s="311">
        <f>FrontPage!$N$2</f>
        <v>1</v>
      </c>
      <c r="B2949" s="311" t="str">
        <f t="shared" si="322"/>
        <v>RO6811</v>
      </c>
      <c r="C2949" s="311">
        <f t="shared" si="320"/>
        <v>202526</v>
      </c>
      <c r="D2949" s="1148" t="s">
        <v>256</v>
      </c>
      <c r="E2949" s="311">
        <v>8</v>
      </c>
      <c r="F2949" s="311" t="s">
        <v>558</v>
      </c>
      <c r="G2949" s="311">
        <f t="shared" si="324"/>
        <v>0</v>
      </c>
      <c r="H2949" s="1158">
        <f t="shared" ca="1" si="323"/>
        <v>0</v>
      </c>
      <c r="I2949" s="311">
        <f t="shared" si="321"/>
        <v>11</v>
      </c>
      <c r="J2949" s="1151"/>
      <c r="AL2949"/>
      <c r="AM2949"/>
      <c r="AN2949"/>
      <c r="AO2949"/>
      <c r="AP2949"/>
      <c r="AQ2949" s="333"/>
      <c r="AR2949"/>
      <c r="AS2949"/>
      <c r="AT2949"/>
      <c r="AU2949"/>
    </row>
    <row r="2950" spans="1:47" ht="12.75" customHeight="1" x14ac:dyDescent="0.35">
      <c r="A2950" s="311">
        <f>FrontPage!$N$2</f>
        <v>1</v>
      </c>
      <c r="B2950" s="311" t="str">
        <f t="shared" si="322"/>
        <v>RO691</v>
      </c>
      <c r="C2950" s="311">
        <f t="shared" si="320"/>
        <v>202526</v>
      </c>
      <c r="D2950" s="1148" t="s">
        <v>256</v>
      </c>
      <c r="E2950" s="311">
        <v>9</v>
      </c>
      <c r="F2950" s="311" t="s">
        <v>545</v>
      </c>
      <c r="G2950" s="311">
        <f t="shared" si="324"/>
        <v>0</v>
      </c>
      <c r="H2950" s="1158">
        <f t="shared" ca="1" si="323"/>
        <v>0</v>
      </c>
      <c r="I2950" s="311">
        <f t="shared" si="321"/>
        <v>1</v>
      </c>
      <c r="J2950" s="1151"/>
      <c r="AL2950"/>
      <c r="AM2950"/>
      <c r="AN2950"/>
      <c r="AO2950"/>
      <c r="AP2950"/>
      <c r="AQ2950" s="333"/>
      <c r="AR2950"/>
      <c r="AS2950"/>
      <c r="AT2950"/>
      <c r="AU2950"/>
    </row>
    <row r="2951" spans="1:47" ht="12.75" customHeight="1" x14ac:dyDescent="0.35">
      <c r="A2951" s="311">
        <f>FrontPage!$N$2</f>
        <v>1</v>
      </c>
      <c r="B2951" s="311" t="str">
        <f t="shared" si="322"/>
        <v>RO692</v>
      </c>
      <c r="C2951" s="311">
        <f t="shared" si="320"/>
        <v>202526</v>
      </c>
      <c r="D2951" s="1148" t="s">
        <v>256</v>
      </c>
      <c r="E2951" s="311">
        <v>9</v>
      </c>
      <c r="F2951" s="311" t="s">
        <v>546</v>
      </c>
      <c r="G2951" s="311">
        <f t="shared" si="324"/>
        <v>0</v>
      </c>
      <c r="H2951" s="1158">
        <f t="shared" ca="1" si="323"/>
        <v>0</v>
      </c>
      <c r="I2951" s="311">
        <f t="shared" si="321"/>
        <v>2</v>
      </c>
      <c r="J2951" s="1151"/>
      <c r="AL2951"/>
      <c r="AM2951"/>
      <c r="AN2951"/>
      <c r="AO2951"/>
      <c r="AP2951"/>
      <c r="AQ2951" s="333"/>
      <c r="AR2951"/>
      <c r="AS2951"/>
      <c r="AT2951"/>
      <c r="AU2951"/>
    </row>
    <row r="2952" spans="1:47" ht="12.75" customHeight="1" x14ac:dyDescent="0.35">
      <c r="A2952" s="311">
        <f>FrontPage!$N$2</f>
        <v>1</v>
      </c>
      <c r="B2952" s="311" t="str">
        <f t="shared" si="322"/>
        <v>RO693</v>
      </c>
      <c r="C2952" s="311">
        <f t="shared" si="320"/>
        <v>202526</v>
      </c>
      <c r="D2952" s="1148" t="s">
        <v>256</v>
      </c>
      <c r="E2952" s="311">
        <v>9</v>
      </c>
      <c r="F2952" s="311" t="s">
        <v>549</v>
      </c>
      <c r="G2952" s="311">
        <f t="shared" si="324"/>
        <v>0</v>
      </c>
      <c r="H2952" s="1158">
        <f t="shared" ca="1" si="323"/>
        <v>0</v>
      </c>
      <c r="I2952" s="311">
        <f t="shared" si="321"/>
        <v>3</v>
      </c>
      <c r="J2952" s="1151"/>
      <c r="AL2952"/>
      <c r="AM2952"/>
      <c r="AN2952"/>
      <c r="AO2952"/>
      <c r="AP2952"/>
      <c r="AQ2952" s="333"/>
      <c r="AR2952"/>
      <c r="AS2952"/>
      <c r="AT2952"/>
      <c r="AU2952"/>
    </row>
    <row r="2953" spans="1:47" ht="12.75" customHeight="1" x14ac:dyDescent="0.35">
      <c r="A2953" s="311">
        <f>FrontPage!$N$2</f>
        <v>1</v>
      </c>
      <c r="B2953" s="311" t="str">
        <f t="shared" si="322"/>
        <v>RO695</v>
      </c>
      <c r="C2953" s="311">
        <f t="shared" si="320"/>
        <v>202526</v>
      </c>
      <c r="D2953" s="1148" t="s">
        <v>256</v>
      </c>
      <c r="E2953" s="311">
        <v>9</v>
      </c>
      <c r="F2953" s="311" t="s">
        <v>551</v>
      </c>
      <c r="G2953" s="311">
        <f t="shared" si="324"/>
        <v>0</v>
      </c>
      <c r="H2953" s="1158">
        <f t="shared" ca="1" si="323"/>
        <v>0</v>
      </c>
      <c r="I2953" s="311">
        <f t="shared" si="321"/>
        <v>5</v>
      </c>
      <c r="J2953" s="1151"/>
      <c r="AL2953"/>
      <c r="AM2953"/>
      <c r="AN2953"/>
      <c r="AO2953"/>
      <c r="AP2953"/>
      <c r="AQ2953" s="333"/>
      <c r="AR2953"/>
      <c r="AS2953"/>
      <c r="AT2953"/>
      <c r="AU2953"/>
    </row>
    <row r="2954" spans="1:47" ht="12.75" customHeight="1" x14ac:dyDescent="0.35">
      <c r="A2954" s="311">
        <f>FrontPage!$N$2</f>
        <v>1</v>
      </c>
      <c r="B2954" s="311" t="str">
        <f t="shared" si="322"/>
        <v>RO696.1</v>
      </c>
      <c r="C2954" s="311">
        <f t="shared" si="320"/>
        <v>202526</v>
      </c>
      <c r="D2954" s="1148" t="s">
        <v>256</v>
      </c>
      <c r="E2954" s="311">
        <v>9</v>
      </c>
      <c r="F2954" s="311" t="s">
        <v>552</v>
      </c>
      <c r="G2954" s="311">
        <f t="shared" si="324"/>
        <v>0</v>
      </c>
      <c r="H2954" s="1158">
        <f t="shared" ca="1" si="323"/>
        <v>0</v>
      </c>
      <c r="I2954" s="311">
        <f t="shared" si="321"/>
        <v>6.1</v>
      </c>
      <c r="J2954" s="1151"/>
      <c r="AL2954"/>
      <c r="AM2954"/>
      <c r="AN2954"/>
      <c r="AO2954"/>
      <c r="AP2954"/>
      <c r="AQ2954" s="333"/>
      <c r="AR2954"/>
      <c r="AS2954"/>
      <c r="AT2954"/>
      <c r="AU2954"/>
    </row>
    <row r="2955" spans="1:47" ht="12.75" customHeight="1" x14ac:dyDescent="0.35">
      <c r="A2955" s="311">
        <f>FrontPage!$N$2</f>
        <v>1</v>
      </c>
      <c r="B2955" s="311" t="str">
        <f t="shared" si="322"/>
        <v>RO696.2</v>
      </c>
      <c r="C2955" s="311">
        <f t="shared" si="320"/>
        <v>202526</v>
      </c>
      <c r="D2955" s="1148" t="s">
        <v>256</v>
      </c>
      <c r="E2955" s="311">
        <v>9</v>
      </c>
      <c r="F2955" s="311" t="s">
        <v>553</v>
      </c>
      <c r="G2955" s="311">
        <f t="shared" si="324"/>
        <v>0</v>
      </c>
      <c r="H2955" s="1158">
        <f t="shared" ca="1" si="323"/>
        <v>0</v>
      </c>
      <c r="I2955" s="311">
        <f t="shared" si="321"/>
        <v>6.2</v>
      </c>
      <c r="J2955" s="1151"/>
      <c r="AL2955"/>
      <c r="AM2955"/>
      <c r="AN2955"/>
      <c r="AO2955"/>
      <c r="AP2955"/>
      <c r="AQ2955" s="333"/>
      <c r="AR2955"/>
      <c r="AS2955"/>
      <c r="AT2955"/>
      <c r="AU2955"/>
    </row>
    <row r="2956" spans="1:47" ht="12.75" customHeight="1" x14ac:dyDescent="0.35">
      <c r="A2956" s="311">
        <f>FrontPage!$N$2</f>
        <v>1</v>
      </c>
      <c r="B2956" s="311" t="str">
        <f t="shared" si="322"/>
        <v>RO697</v>
      </c>
      <c r="C2956" s="311">
        <f t="shared" si="320"/>
        <v>202526</v>
      </c>
      <c r="D2956" s="1148" t="s">
        <v>256</v>
      </c>
      <c r="E2956" s="311">
        <v>9</v>
      </c>
      <c r="F2956" s="311" t="s">
        <v>554</v>
      </c>
      <c r="G2956" s="311">
        <f t="shared" si="324"/>
        <v>0</v>
      </c>
      <c r="H2956" s="1158">
        <f t="shared" ca="1" si="323"/>
        <v>0</v>
      </c>
      <c r="I2956" s="311">
        <f t="shared" si="321"/>
        <v>7</v>
      </c>
      <c r="J2956" s="1151"/>
      <c r="AL2956"/>
      <c r="AM2956"/>
      <c r="AN2956"/>
      <c r="AO2956"/>
      <c r="AP2956"/>
      <c r="AQ2956" s="333"/>
      <c r="AR2956"/>
      <c r="AS2956"/>
      <c r="AT2956"/>
      <c r="AU2956"/>
    </row>
    <row r="2957" spans="1:47" ht="12.75" customHeight="1" x14ac:dyDescent="0.35">
      <c r="A2957" s="311">
        <f>FrontPage!$N$2</f>
        <v>1</v>
      </c>
      <c r="B2957" s="311" t="str">
        <f t="shared" si="322"/>
        <v>RO698</v>
      </c>
      <c r="C2957" s="311">
        <f t="shared" si="320"/>
        <v>202526</v>
      </c>
      <c r="D2957" s="1148" t="s">
        <v>256</v>
      </c>
      <c r="E2957" s="311">
        <v>9</v>
      </c>
      <c r="F2957" s="311" t="s">
        <v>555</v>
      </c>
      <c r="G2957" s="311">
        <f t="shared" si="324"/>
        <v>0</v>
      </c>
      <c r="H2957" s="1158">
        <f t="shared" ca="1" si="323"/>
        <v>0</v>
      </c>
      <c r="I2957" s="311">
        <f t="shared" si="321"/>
        <v>8</v>
      </c>
      <c r="J2957" s="1151"/>
      <c r="AL2957"/>
      <c r="AM2957"/>
      <c r="AN2957"/>
      <c r="AO2957"/>
      <c r="AP2957"/>
      <c r="AQ2957" s="333"/>
      <c r="AR2957"/>
      <c r="AS2957"/>
      <c r="AT2957"/>
      <c r="AU2957"/>
    </row>
    <row r="2958" spans="1:47" ht="12.75" customHeight="1" x14ac:dyDescent="0.35">
      <c r="A2958" s="311">
        <f>FrontPage!$N$2</f>
        <v>1</v>
      </c>
      <c r="B2958" s="311" t="str">
        <f t="shared" si="322"/>
        <v>RO6910</v>
      </c>
      <c r="C2958" s="311">
        <f t="shared" si="320"/>
        <v>202526</v>
      </c>
      <c r="D2958" s="1148" t="s">
        <v>256</v>
      </c>
      <c r="E2958" s="311">
        <v>9</v>
      </c>
      <c r="F2958" s="311" t="s">
        <v>557</v>
      </c>
      <c r="G2958" s="311">
        <f t="shared" si="324"/>
        <v>0</v>
      </c>
      <c r="H2958" s="1158">
        <f t="shared" ca="1" si="323"/>
        <v>0</v>
      </c>
      <c r="I2958" s="311">
        <f t="shared" si="321"/>
        <v>10</v>
      </c>
      <c r="J2958" s="1151"/>
      <c r="AL2958"/>
      <c r="AM2958"/>
      <c r="AN2958"/>
      <c r="AO2958"/>
      <c r="AP2958"/>
      <c r="AQ2958" s="333"/>
      <c r="AR2958"/>
      <c r="AS2958"/>
      <c r="AT2958"/>
      <c r="AU2958"/>
    </row>
    <row r="2959" spans="1:47" ht="12.75" customHeight="1" x14ac:dyDescent="0.35">
      <c r="A2959" s="311">
        <f>FrontPage!$N$2</f>
        <v>1</v>
      </c>
      <c r="B2959" s="311" t="str">
        <f t="shared" si="322"/>
        <v>RO6911</v>
      </c>
      <c r="C2959" s="311">
        <f t="shared" si="320"/>
        <v>202526</v>
      </c>
      <c r="D2959" s="1148" t="s">
        <v>256</v>
      </c>
      <c r="E2959" s="311">
        <v>9</v>
      </c>
      <c r="F2959" s="311" t="s">
        <v>558</v>
      </c>
      <c r="G2959" s="311">
        <f t="shared" si="324"/>
        <v>0</v>
      </c>
      <c r="H2959" s="1158">
        <f t="shared" ca="1" si="323"/>
        <v>0</v>
      </c>
      <c r="I2959" s="311">
        <f t="shared" si="321"/>
        <v>11</v>
      </c>
      <c r="J2959" s="1151"/>
      <c r="AL2959"/>
      <c r="AM2959"/>
      <c r="AN2959"/>
      <c r="AO2959"/>
      <c r="AP2959"/>
      <c r="AQ2959" s="333"/>
      <c r="AR2959"/>
      <c r="AS2959"/>
      <c r="AT2959"/>
      <c r="AU2959"/>
    </row>
    <row r="2960" spans="1:47" ht="12.75" customHeight="1" x14ac:dyDescent="0.35">
      <c r="A2960" s="311">
        <f>FrontPage!$N$2</f>
        <v>1</v>
      </c>
      <c r="B2960" s="311" t="str">
        <f t="shared" si="322"/>
        <v>RO6101</v>
      </c>
      <c r="C2960" s="311">
        <f t="shared" si="320"/>
        <v>202526</v>
      </c>
      <c r="D2960" s="1148" t="s">
        <v>256</v>
      </c>
      <c r="E2960" s="311">
        <v>10</v>
      </c>
      <c r="F2960" s="311" t="s">
        <v>545</v>
      </c>
      <c r="G2960" s="311">
        <f t="shared" si="324"/>
        <v>0</v>
      </c>
      <c r="H2960" s="1158">
        <f t="shared" ca="1" si="323"/>
        <v>0</v>
      </c>
      <c r="I2960" s="311">
        <f t="shared" si="321"/>
        <v>1</v>
      </c>
      <c r="J2960" s="1151"/>
      <c r="AL2960"/>
      <c r="AM2960"/>
      <c r="AN2960"/>
      <c r="AO2960"/>
      <c r="AP2960"/>
      <c r="AQ2960" s="333"/>
      <c r="AR2960"/>
      <c r="AS2960"/>
      <c r="AT2960"/>
      <c r="AU2960"/>
    </row>
    <row r="2961" spans="1:47" ht="12.75" customHeight="1" x14ac:dyDescent="0.35">
      <c r="A2961" s="311">
        <f>FrontPage!$N$2</f>
        <v>1</v>
      </c>
      <c r="B2961" s="311" t="str">
        <f t="shared" si="322"/>
        <v>RO6102</v>
      </c>
      <c r="C2961" s="311">
        <f t="shared" si="320"/>
        <v>202526</v>
      </c>
      <c r="D2961" s="1148" t="s">
        <v>256</v>
      </c>
      <c r="E2961" s="311">
        <v>10</v>
      </c>
      <c r="F2961" s="311" t="s">
        <v>546</v>
      </c>
      <c r="G2961" s="311">
        <f t="shared" si="324"/>
        <v>0</v>
      </c>
      <c r="H2961" s="1158">
        <f t="shared" ca="1" si="323"/>
        <v>0</v>
      </c>
      <c r="I2961" s="311">
        <f t="shared" si="321"/>
        <v>2</v>
      </c>
      <c r="J2961" s="1151"/>
      <c r="AL2961"/>
      <c r="AM2961"/>
      <c r="AN2961"/>
      <c r="AO2961"/>
      <c r="AP2961"/>
      <c r="AQ2961" s="333"/>
      <c r="AR2961"/>
      <c r="AS2961"/>
      <c r="AT2961"/>
      <c r="AU2961"/>
    </row>
    <row r="2962" spans="1:47" ht="12.75" customHeight="1" x14ac:dyDescent="0.35">
      <c r="A2962" s="311">
        <f>FrontPage!$N$2</f>
        <v>1</v>
      </c>
      <c r="B2962" s="311" t="str">
        <f t="shared" si="322"/>
        <v>RO6103</v>
      </c>
      <c r="C2962" s="311">
        <f t="shared" si="320"/>
        <v>202526</v>
      </c>
      <c r="D2962" s="1148" t="s">
        <v>256</v>
      </c>
      <c r="E2962" s="311">
        <v>10</v>
      </c>
      <c r="F2962" s="311" t="s">
        <v>549</v>
      </c>
      <c r="G2962" s="311">
        <f t="shared" si="324"/>
        <v>0</v>
      </c>
      <c r="H2962" s="1158">
        <f t="shared" ca="1" si="323"/>
        <v>0</v>
      </c>
      <c r="I2962" s="311">
        <f t="shared" si="321"/>
        <v>3</v>
      </c>
      <c r="J2962" s="1151"/>
      <c r="AL2962"/>
      <c r="AM2962"/>
      <c r="AN2962"/>
      <c r="AO2962"/>
      <c r="AP2962"/>
      <c r="AQ2962" s="333"/>
      <c r="AR2962"/>
      <c r="AS2962"/>
      <c r="AT2962"/>
      <c r="AU2962"/>
    </row>
    <row r="2963" spans="1:47" ht="12.75" customHeight="1" x14ac:dyDescent="0.35">
      <c r="A2963" s="311">
        <f>FrontPage!$N$2</f>
        <v>1</v>
      </c>
      <c r="B2963" s="311" t="str">
        <f t="shared" si="322"/>
        <v>RO6105</v>
      </c>
      <c r="C2963" s="311">
        <f t="shared" si="320"/>
        <v>202526</v>
      </c>
      <c r="D2963" s="1148" t="s">
        <v>256</v>
      </c>
      <c r="E2963" s="311">
        <v>10</v>
      </c>
      <c r="F2963" s="311" t="s">
        <v>551</v>
      </c>
      <c r="G2963" s="311">
        <f t="shared" si="324"/>
        <v>0</v>
      </c>
      <c r="H2963" s="1158">
        <f t="shared" ca="1" si="323"/>
        <v>0</v>
      </c>
      <c r="I2963" s="311">
        <f t="shared" si="321"/>
        <v>5</v>
      </c>
      <c r="J2963" s="1151"/>
      <c r="AL2963"/>
      <c r="AM2963"/>
      <c r="AN2963"/>
      <c r="AO2963"/>
      <c r="AP2963"/>
      <c r="AQ2963" s="333"/>
      <c r="AR2963"/>
      <c r="AS2963"/>
      <c r="AT2963"/>
      <c r="AU2963"/>
    </row>
    <row r="2964" spans="1:47" ht="12.75" customHeight="1" x14ac:dyDescent="0.35">
      <c r="A2964" s="311">
        <f>FrontPage!$N$2</f>
        <v>1</v>
      </c>
      <c r="B2964" s="311" t="str">
        <f t="shared" si="322"/>
        <v>RO6106.1</v>
      </c>
      <c r="C2964" s="311">
        <f t="shared" si="320"/>
        <v>202526</v>
      </c>
      <c r="D2964" s="1148" t="s">
        <v>256</v>
      </c>
      <c r="E2964" s="311">
        <v>10</v>
      </c>
      <c r="F2964" s="311" t="s">
        <v>552</v>
      </c>
      <c r="G2964" s="311">
        <f t="shared" si="324"/>
        <v>0</v>
      </c>
      <c r="H2964" s="1158">
        <f t="shared" ca="1" si="323"/>
        <v>0</v>
      </c>
      <c r="I2964" s="311">
        <f t="shared" si="321"/>
        <v>6.1</v>
      </c>
      <c r="J2964" s="1151"/>
      <c r="AL2964"/>
      <c r="AM2964"/>
      <c r="AN2964"/>
      <c r="AO2964"/>
      <c r="AP2964"/>
      <c r="AQ2964" s="333"/>
      <c r="AR2964"/>
      <c r="AS2964"/>
      <c r="AT2964"/>
      <c r="AU2964"/>
    </row>
    <row r="2965" spans="1:47" ht="12.75" customHeight="1" x14ac:dyDescent="0.35">
      <c r="A2965" s="311">
        <f>FrontPage!$N$2</f>
        <v>1</v>
      </c>
      <c r="B2965" s="311" t="str">
        <f t="shared" si="322"/>
        <v>RO6106.2</v>
      </c>
      <c r="C2965" s="311">
        <f t="shared" si="320"/>
        <v>202526</v>
      </c>
      <c r="D2965" s="1148" t="s">
        <v>256</v>
      </c>
      <c r="E2965" s="311">
        <v>10</v>
      </c>
      <c r="F2965" s="311" t="s">
        <v>553</v>
      </c>
      <c r="G2965" s="311">
        <f t="shared" si="324"/>
        <v>0</v>
      </c>
      <c r="H2965" s="1158">
        <f t="shared" ca="1" si="323"/>
        <v>0</v>
      </c>
      <c r="I2965" s="311">
        <f t="shared" si="321"/>
        <v>6.2</v>
      </c>
      <c r="J2965" s="1151"/>
      <c r="AL2965"/>
      <c r="AM2965"/>
      <c r="AN2965"/>
      <c r="AO2965"/>
      <c r="AP2965"/>
      <c r="AQ2965" s="333"/>
      <c r="AR2965"/>
      <c r="AS2965"/>
      <c r="AT2965"/>
      <c r="AU2965"/>
    </row>
    <row r="2966" spans="1:47" ht="12.75" customHeight="1" x14ac:dyDescent="0.35">
      <c r="A2966" s="311">
        <f>FrontPage!$N$2</f>
        <v>1</v>
      </c>
      <c r="B2966" s="311" t="str">
        <f t="shared" si="322"/>
        <v>RO6107</v>
      </c>
      <c r="C2966" s="311">
        <f t="shared" si="320"/>
        <v>202526</v>
      </c>
      <c r="D2966" s="1148" t="s">
        <v>256</v>
      </c>
      <c r="E2966" s="311">
        <v>10</v>
      </c>
      <c r="F2966" s="311" t="s">
        <v>554</v>
      </c>
      <c r="G2966" s="311">
        <f t="shared" si="324"/>
        <v>0</v>
      </c>
      <c r="H2966" s="1158">
        <f t="shared" ca="1" si="323"/>
        <v>0</v>
      </c>
      <c r="I2966" s="311">
        <f t="shared" si="321"/>
        <v>7</v>
      </c>
      <c r="J2966" s="1151"/>
      <c r="AL2966"/>
      <c r="AM2966"/>
      <c r="AN2966"/>
      <c r="AO2966"/>
      <c r="AP2966"/>
      <c r="AQ2966" s="333"/>
      <c r="AR2966"/>
      <c r="AS2966"/>
      <c r="AT2966"/>
      <c r="AU2966"/>
    </row>
    <row r="2967" spans="1:47" ht="12.75" customHeight="1" x14ac:dyDescent="0.35">
      <c r="A2967" s="311">
        <f>FrontPage!$N$2</f>
        <v>1</v>
      </c>
      <c r="B2967" s="311" t="str">
        <f t="shared" si="322"/>
        <v>RO6108</v>
      </c>
      <c r="C2967" s="311">
        <f t="shared" si="320"/>
        <v>202526</v>
      </c>
      <c r="D2967" s="1148" t="s">
        <v>256</v>
      </c>
      <c r="E2967" s="311">
        <v>10</v>
      </c>
      <c r="F2967" s="311" t="s">
        <v>555</v>
      </c>
      <c r="G2967" s="311">
        <f t="shared" si="324"/>
        <v>0</v>
      </c>
      <c r="H2967" s="1158">
        <f t="shared" ca="1" si="323"/>
        <v>0</v>
      </c>
      <c r="I2967" s="311">
        <f t="shared" si="321"/>
        <v>8</v>
      </c>
      <c r="J2967" s="1151"/>
      <c r="AL2967"/>
      <c r="AM2967"/>
      <c r="AN2967"/>
      <c r="AO2967"/>
      <c r="AP2967"/>
      <c r="AQ2967" s="333"/>
      <c r="AR2967"/>
      <c r="AS2967"/>
      <c r="AT2967"/>
      <c r="AU2967"/>
    </row>
    <row r="2968" spans="1:47" ht="12.75" customHeight="1" x14ac:dyDescent="0.35">
      <c r="A2968" s="311">
        <f>FrontPage!$N$2</f>
        <v>1</v>
      </c>
      <c r="B2968" s="311" t="str">
        <f t="shared" si="322"/>
        <v>RO61010</v>
      </c>
      <c r="C2968" s="311">
        <f t="shared" si="320"/>
        <v>202526</v>
      </c>
      <c r="D2968" s="1148" t="s">
        <v>256</v>
      </c>
      <c r="E2968" s="311">
        <v>10</v>
      </c>
      <c r="F2968" s="311" t="s">
        <v>557</v>
      </c>
      <c r="G2968" s="311">
        <f t="shared" si="324"/>
        <v>0</v>
      </c>
      <c r="H2968" s="1158">
        <f t="shared" ca="1" si="323"/>
        <v>0</v>
      </c>
      <c r="I2968" s="311">
        <f t="shared" si="321"/>
        <v>10</v>
      </c>
      <c r="J2968" s="1151"/>
      <c r="AL2968"/>
      <c r="AM2968"/>
      <c r="AN2968"/>
      <c r="AO2968"/>
      <c r="AP2968"/>
      <c r="AQ2968" s="333"/>
      <c r="AR2968"/>
      <c r="AS2968"/>
      <c r="AT2968"/>
      <c r="AU2968"/>
    </row>
    <row r="2969" spans="1:47" ht="12.75" customHeight="1" x14ac:dyDescent="0.35">
      <c r="A2969" s="311">
        <f>FrontPage!$N$2</f>
        <v>1</v>
      </c>
      <c r="B2969" s="311" t="str">
        <f t="shared" si="322"/>
        <v>RO61011</v>
      </c>
      <c r="C2969" s="311">
        <f t="shared" si="320"/>
        <v>202526</v>
      </c>
      <c r="D2969" s="1148" t="s">
        <v>256</v>
      </c>
      <c r="E2969" s="311">
        <v>10</v>
      </c>
      <c r="F2969" s="311" t="s">
        <v>558</v>
      </c>
      <c r="G2969" s="311">
        <f t="shared" si="324"/>
        <v>0</v>
      </c>
      <c r="H2969" s="1158">
        <f t="shared" ca="1" si="323"/>
        <v>0</v>
      </c>
      <c r="I2969" s="311">
        <f t="shared" si="321"/>
        <v>11</v>
      </c>
      <c r="J2969" s="1151"/>
      <c r="AL2969"/>
      <c r="AM2969"/>
      <c r="AN2969"/>
      <c r="AO2969"/>
      <c r="AP2969"/>
      <c r="AQ2969" s="333"/>
      <c r="AR2969"/>
      <c r="AS2969"/>
      <c r="AT2969"/>
      <c r="AU2969"/>
    </row>
    <row r="2970" spans="1:47" ht="12.75" customHeight="1" x14ac:dyDescent="0.35">
      <c r="A2970" s="311">
        <f>FrontPage!$N$2</f>
        <v>1</v>
      </c>
      <c r="B2970" s="311" t="str">
        <f t="shared" si="322"/>
        <v>RO6121</v>
      </c>
      <c r="C2970" s="311">
        <f t="shared" si="320"/>
        <v>202526</v>
      </c>
      <c r="D2970" s="1148" t="s">
        <v>256</v>
      </c>
      <c r="E2970" s="311">
        <v>12</v>
      </c>
      <c r="F2970" s="311" t="s">
        <v>545</v>
      </c>
      <c r="G2970" s="311">
        <f t="shared" si="324"/>
        <v>0</v>
      </c>
      <c r="H2970" s="1158">
        <f t="shared" ca="1" si="323"/>
        <v>0</v>
      </c>
      <c r="I2970" s="311">
        <f t="shared" si="321"/>
        <v>1</v>
      </c>
      <c r="J2970" s="1151"/>
      <c r="AL2970"/>
      <c r="AM2970"/>
      <c r="AN2970"/>
      <c r="AO2970"/>
      <c r="AP2970"/>
      <c r="AQ2970" s="333"/>
      <c r="AR2970"/>
      <c r="AS2970"/>
      <c r="AT2970"/>
      <c r="AU2970"/>
    </row>
    <row r="2971" spans="1:47" ht="12.75" customHeight="1" x14ac:dyDescent="0.35">
      <c r="A2971" s="311">
        <f>FrontPage!$N$2</f>
        <v>1</v>
      </c>
      <c r="B2971" s="311" t="str">
        <f t="shared" si="322"/>
        <v>RO6122</v>
      </c>
      <c r="C2971" s="311">
        <f t="shared" ref="C2971:C3034" si="325">year</f>
        <v>202526</v>
      </c>
      <c r="D2971" s="1148" t="s">
        <v>256</v>
      </c>
      <c r="E2971" s="311">
        <v>12</v>
      </c>
      <c r="F2971" s="311" t="s">
        <v>546</v>
      </c>
      <c r="G2971" s="311">
        <f t="shared" si="324"/>
        <v>0</v>
      </c>
      <c r="H2971" s="1158">
        <f t="shared" ca="1" si="323"/>
        <v>0</v>
      </c>
      <c r="I2971" s="311">
        <f t="shared" si="321"/>
        <v>2</v>
      </c>
      <c r="J2971" s="1151"/>
      <c r="AL2971"/>
      <c r="AM2971"/>
      <c r="AN2971"/>
      <c r="AO2971"/>
      <c r="AP2971"/>
      <c r="AQ2971" s="333"/>
      <c r="AR2971"/>
      <c r="AS2971"/>
      <c r="AT2971"/>
      <c r="AU2971"/>
    </row>
    <row r="2972" spans="1:47" ht="12.75" customHeight="1" x14ac:dyDescent="0.35">
      <c r="A2972" s="311">
        <f>FrontPage!$N$2</f>
        <v>1</v>
      </c>
      <c r="B2972" s="311" t="str">
        <f t="shared" si="322"/>
        <v>RO6123</v>
      </c>
      <c r="C2972" s="311">
        <f t="shared" si="325"/>
        <v>202526</v>
      </c>
      <c r="D2972" s="1148" t="s">
        <v>256</v>
      </c>
      <c r="E2972" s="311">
        <v>12</v>
      </c>
      <c r="F2972" s="311" t="s">
        <v>549</v>
      </c>
      <c r="G2972" s="311">
        <f t="shared" si="324"/>
        <v>0</v>
      </c>
      <c r="H2972" s="1158">
        <f t="shared" ca="1" si="323"/>
        <v>0</v>
      </c>
      <c r="I2972" s="311">
        <f t="shared" si="321"/>
        <v>3</v>
      </c>
      <c r="J2972" s="1151"/>
      <c r="AL2972"/>
      <c r="AM2972"/>
      <c r="AN2972"/>
      <c r="AO2972"/>
      <c r="AP2972"/>
      <c r="AQ2972" s="333"/>
      <c r="AR2972"/>
      <c r="AS2972"/>
      <c r="AT2972"/>
      <c r="AU2972"/>
    </row>
    <row r="2973" spans="1:47" ht="12.75" customHeight="1" x14ac:dyDescent="0.35">
      <c r="A2973" s="311">
        <f>FrontPage!$N$2</f>
        <v>1</v>
      </c>
      <c r="B2973" s="311" t="str">
        <f t="shared" si="322"/>
        <v>RO6125</v>
      </c>
      <c r="C2973" s="311">
        <f t="shared" si="325"/>
        <v>202526</v>
      </c>
      <c r="D2973" s="1148" t="s">
        <v>256</v>
      </c>
      <c r="E2973" s="311">
        <v>12</v>
      </c>
      <c r="F2973" s="311" t="s">
        <v>551</v>
      </c>
      <c r="G2973" s="311">
        <f t="shared" si="324"/>
        <v>0</v>
      </c>
      <c r="H2973" s="1158">
        <f t="shared" ca="1" si="323"/>
        <v>0</v>
      </c>
      <c r="I2973" s="311">
        <f t="shared" si="321"/>
        <v>5</v>
      </c>
      <c r="J2973" s="1151"/>
      <c r="AL2973"/>
      <c r="AM2973"/>
      <c r="AN2973"/>
      <c r="AO2973"/>
      <c r="AP2973"/>
      <c r="AQ2973" s="333"/>
      <c r="AR2973"/>
      <c r="AS2973"/>
      <c r="AT2973"/>
      <c r="AU2973"/>
    </row>
    <row r="2974" spans="1:47" ht="12.75" customHeight="1" x14ac:dyDescent="0.35">
      <c r="A2974" s="311">
        <f>FrontPage!$N$2</f>
        <v>1</v>
      </c>
      <c r="B2974" s="311" t="str">
        <f t="shared" si="322"/>
        <v>RO6126.1</v>
      </c>
      <c r="C2974" s="311">
        <f t="shared" si="325"/>
        <v>202526</v>
      </c>
      <c r="D2974" s="1148" t="s">
        <v>256</v>
      </c>
      <c r="E2974" s="311">
        <v>12</v>
      </c>
      <c r="F2974" s="311" t="s">
        <v>552</v>
      </c>
      <c r="G2974" s="311">
        <f t="shared" si="324"/>
        <v>0</v>
      </c>
      <c r="H2974" s="1158">
        <f t="shared" ca="1" si="323"/>
        <v>0</v>
      </c>
      <c r="I2974" s="311">
        <f t="shared" si="321"/>
        <v>6.1</v>
      </c>
      <c r="J2974" s="1151"/>
      <c r="AL2974"/>
      <c r="AM2974"/>
      <c r="AN2974"/>
      <c r="AO2974"/>
      <c r="AP2974"/>
      <c r="AQ2974" s="333"/>
      <c r="AR2974"/>
      <c r="AS2974"/>
      <c r="AT2974"/>
      <c r="AU2974"/>
    </row>
    <row r="2975" spans="1:47" ht="12.75" customHeight="1" x14ac:dyDescent="0.35">
      <c r="A2975" s="311">
        <f>FrontPage!$N$2</f>
        <v>1</v>
      </c>
      <c r="B2975" s="311" t="str">
        <f t="shared" si="322"/>
        <v>RO6126.2</v>
      </c>
      <c r="C2975" s="311">
        <f t="shared" si="325"/>
        <v>202526</v>
      </c>
      <c r="D2975" s="1148" t="s">
        <v>256</v>
      </c>
      <c r="E2975" s="311">
        <v>12</v>
      </c>
      <c r="F2975" s="311" t="s">
        <v>553</v>
      </c>
      <c r="G2975" s="311">
        <f t="shared" si="324"/>
        <v>0</v>
      </c>
      <c r="H2975" s="1158">
        <f t="shared" ca="1" si="323"/>
        <v>0</v>
      </c>
      <c r="I2975" s="311">
        <f t="shared" si="321"/>
        <v>6.2</v>
      </c>
      <c r="J2975" s="1151"/>
      <c r="AL2975"/>
      <c r="AM2975"/>
      <c r="AN2975"/>
      <c r="AO2975"/>
      <c r="AP2975"/>
      <c r="AQ2975" s="333"/>
      <c r="AR2975"/>
      <c r="AS2975"/>
      <c r="AT2975"/>
      <c r="AU2975"/>
    </row>
    <row r="2976" spans="1:47" ht="12.75" customHeight="1" x14ac:dyDescent="0.35">
      <c r="A2976" s="311">
        <f>FrontPage!$N$2</f>
        <v>1</v>
      </c>
      <c r="B2976" s="311" t="str">
        <f t="shared" si="322"/>
        <v>RO6127</v>
      </c>
      <c r="C2976" s="311">
        <f t="shared" si="325"/>
        <v>202526</v>
      </c>
      <c r="D2976" s="1148" t="s">
        <v>256</v>
      </c>
      <c r="E2976" s="311">
        <v>12</v>
      </c>
      <c r="F2976" s="311" t="s">
        <v>554</v>
      </c>
      <c r="G2976" s="311">
        <f t="shared" si="324"/>
        <v>0</v>
      </c>
      <c r="H2976" s="1158">
        <f t="shared" ca="1" si="323"/>
        <v>0</v>
      </c>
      <c r="I2976" s="311">
        <f t="shared" si="321"/>
        <v>7</v>
      </c>
      <c r="J2976" s="1151"/>
      <c r="AL2976"/>
      <c r="AM2976"/>
      <c r="AN2976"/>
      <c r="AO2976"/>
      <c r="AP2976"/>
      <c r="AQ2976" s="333"/>
      <c r="AR2976"/>
      <c r="AS2976"/>
      <c r="AT2976"/>
      <c r="AU2976"/>
    </row>
    <row r="2977" spans="1:47" ht="12.75" customHeight="1" x14ac:dyDescent="0.35">
      <c r="A2977" s="311">
        <f>FrontPage!$N$2</f>
        <v>1</v>
      </c>
      <c r="B2977" s="311" t="str">
        <f t="shared" si="322"/>
        <v>RO6128</v>
      </c>
      <c r="C2977" s="311">
        <f t="shared" si="325"/>
        <v>202526</v>
      </c>
      <c r="D2977" s="1148" t="s">
        <v>256</v>
      </c>
      <c r="E2977" s="311">
        <v>12</v>
      </c>
      <c r="F2977" s="311" t="s">
        <v>555</v>
      </c>
      <c r="G2977" s="311">
        <f t="shared" si="324"/>
        <v>0</v>
      </c>
      <c r="H2977" s="1158">
        <f t="shared" ca="1" si="323"/>
        <v>0</v>
      </c>
      <c r="I2977" s="311">
        <f t="shared" ref="I2977:I3020" si="326">VLOOKUP(F2977,CIndex,2,FALSE)</f>
        <v>8</v>
      </c>
      <c r="J2977" s="1151"/>
      <c r="AL2977"/>
      <c r="AM2977"/>
      <c r="AN2977"/>
      <c r="AO2977"/>
      <c r="AP2977"/>
      <c r="AQ2977" s="333"/>
      <c r="AR2977"/>
      <c r="AS2977"/>
      <c r="AT2977"/>
      <c r="AU2977"/>
    </row>
    <row r="2978" spans="1:47" ht="12.75" customHeight="1" x14ac:dyDescent="0.35">
      <c r="A2978" s="311">
        <f>FrontPage!$N$2</f>
        <v>1</v>
      </c>
      <c r="B2978" s="311" t="str">
        <f t="shared" si="322"/>
        <v>RO61210</v>
      </c>
      <c r="C2978" s="311">
        <f t="shared" si="325"/>
        <v>202526</v>
      </c>
      <c r="D2978" s="1148" t="s">
        <v>256</v>
      </c>
      <c r="E2978" s="311">
        <v>12</v>
      </c>
      <c r="F2978" s="311" t="s">
        <v>557</v>
      </c>
      <c r="G2978" s="311">
        <f t="shared" si="324"/>
        <v>0</v>
      </c>
      <c r="H2978" s="1158">
        <f t="shared" ca="1" si="323"/>
        <v>0</v>
      </c>
      <c r="I2978" s="311">
        <f t="shared" si="326"/>
        <v>10</v>
      </c>
      <c r="J2978" s="1151"/>
      <c r="AL2978"/>
      <c r="AM2978"/>
      <c r="AN2978"/>
      <c r="AO2978"/>
      <c r="AP2978"/>
      <c r="AQ2978" s="333"/>
      <c r="AR2978"/>
      <c r="AS2978"/>
      <c r="AT2978"/>
      <c r="AU2978"/>
    </row>
    <row r="2979" spans="1:47" ht="12.75" customHeight="1" x14ac:dyDescent="0.35">
      <c r="A2979" s="311">
        <f>FrontPage!$N$2</f>
        <v>1</v>
      </c>
      <c r="B2979" s="311" t="str">
        <f t="shared" si="322"/>
        <v>RO61211</v>
      </c>
      <c r="C2979" s="311">
        <f t="shared" si="325"/>
        <v>202526</v>
      </c>
      <c r="D2979" s="1148" t="s">
        <v>256</v>
      </c>
      <c r="E2979" s="311">
        <v>12</v>
      </c>
      <c r="F2979" s="311" t="s">
        <v>558</v>
      </c>
      <c r="G2979" s="311">
        <f t="shared" si="324"/>
        <v>0</v>
      </c>
      <c r="H2979" s="1158">
        <f t="shared" ca="1" si="323"/>
        <v>0</v>
      </c>
      <c r="I2979" s="311">
        <f t="shared" si="326"/>
        <v>11</v>
      </c>
      <c r="J2979" s="1151"/>
      <c r="AL2979"/>
      <c r="AM2979"/>
      <c r="AN2979"/>
      <c r="AO2979"/>
      <c r="AP2979"/>
      <c r="AQ2979" s="333"/>
      <c r="AR2979"/>
      <c r="AS2979"/>
      <c r="AT2979"/>
      <c r="AU2979"/>
    </row>
    <row r="2980" spans="1:47" ht="12.75" customHeight="1" x14ac:dyDescent="0.35">
      <c r="A2980" s="311">
        <f>FrontPage!$N$2</f>
        <v>1</v>
      </c>
      <c r="B2980" s="311" t="str">
        <f t="shared" si="322"/>
        <v>RO6131</v>
      </c>
      <c r="C2980" s="311">
        <f t="shared" si="325"/>
        <v>202526</v>
      </c>
      <c r="D2980" s="1148" t="s">
        <v>256</v>
      </c>
      <c r="E2980" s="311">
        <v>13</v>
      </c>
      <c r="F2980" s="311" t="s">
        <v>545</v>
      </c>
      <c r="G2980" s="311">
        <f t="shared" si="324"/>
        <v>0</v>
      </c>
      <c r="H2980" s="1158">
        <f t="shared" ca="1" si="323"/>
        <v>0</v>
      </c>
      <c r="I2980" s="311">
        <f t="shared" si="326"/>
        <v>1</v>
      </c>
      <c r="J2980" s="1151"/>
      <c r="AL2980"/>
      <c r="AM2980"/>
      <c r="AN2980"/>
      <c r="AO2980"/>
      <c r="AP2980"/>
      <c r="AQ2980" s="333"/>
      <c r="AR2980"/>
      <c r="AS2980"/>
      <c r="AT2980"/>
      <c r="AU2980"/>
    </row>
    <row r="2981" spans="1:47" ht="12.75" customHeight="1" x14ac:dyDescent="0.35">
      <c r="A2981" s="311">
        <f>FrontPage!$N$2</f>
        <v>1</v>
      </c>
      <c r="B2981" s="311" t="str">
        <f t="shared" si="322"/>
        <v>RO6132</v>
      </c>
      <c r="C2981" s="311">
        <f t="shared" si="325"/>
        <v>202526</v>
      </c>
      <c r="D2981" s="1148" t="s">
        <v>256</v>
      </c>
      <c r="E2981" s="311">
        <v>13</v>
      </c>
      <c r="F2981" s="311" t="s">
        <v>546</v>
      </c>
      <c r="G2981" s="311">
        <f t="shared" si="324"/>
        <v>0</v>
      </c>
      <c r="H2981" s="1158">
        <f t="shared" ca="1" si="323"/>
        <v>0</v>
      </c>
      <c r="I2981" s="311">
        <f t="shared" si="326"/>
        <v>2</v>
      </c>
      <c r="J2981" s="1151"/>
      <c r="AL2981"/>
      <c r="AM2981"/>
      <c r="AN2981"/>
      <c r="AO2981"/>
      <c r="AP2981"/>
      <c r="AQ2981" s="333"/>
      <c r="AR2981"/>
      <c r="AS2981"/>
      <c r="AT2981"/>
      <c r="AU2981"/>
    </row>
    <row r="2982" spans="1:47" ht="12.75" customHeight="1" x14ac:dyDescent="0.35">
      <c r="A2982" s="311">
        <f>FrontPage!$N$2</f>
        <v>1</v>
      </c>
      <c r="B2982" s="311" t="str">
        <f t="shared" si="322"/>
        <v>RO6133</v>
      </c>
      <c r="C2982" s="311">
        <f t="shared" si="325"/>
        <v>202526</v>
      </c>
      <c r="D2982" s="1148" t="s">
        <v>256</v>
      </c>
      <c r="E2982" s="311">
        <v>13</v>
      </c>
      <c r="F2982" s="311" t="s">
        <v>549</v>
      </c>
      <c r="G2982" s="311">
        <f t="shared" si="324"/>
        <v>0</v>
      </c>
      <c r="H2982" s="1158">
        <f t="shared" ca="1" si="323"/>
        <v>0</v>
      </c>
      <c r="I2982" s="311">
        <f t="shared" si="326"/>
        <v>3</v>
      </c>
      <c r="J2982" s="1151"/>
      <c r="AL2982"/>
      <c r="AM2982"/>
      <c r="AN2982"/>
      <c r="AO2982"/>
      <c r="AP2982"/>
      <c r="AQ2982" s="333"/>
      <c r="AR2982"/>
      <c r="AS2982"/>
      <c r="AT2982"/>
      <c r="AU2982"/>
    </row>
    <row r="2983" spans="1:47" ht="12.75" customHeight="1" x14ac:dyDescent="0.35">
      <c r="A2983" s="311">
        <f>FrontPage!$N$2</f>
        <v>1</v>
      </c>
      <c r="B2983" s="311" t="str">
        <f t="shared" si="322"/>
        <v>RO6135</v>
      </c>
      <c r="C2983" s="311">
        <f t="shared" si="325"/>
        <v>202526</v>
      </c>
      <c r="D2983" s="1148" t="s">
        <v>256</v>
      </c>
      <c r="E2983" s="311">
        <v>13</v>
      </c>
      <c r="F2983" s="311" t="s">
        <v>551</v>
      </c>
      <c r="G2983" s="311">
        <f t="shared" si="324"/>
        <v>0</v>
      </c>
      <c r="H2983" s="1158">
        <f t="shared" ca="1" si="323"/>
        <v>0</v>
      </c>
      <c r="I2983" s="311">
        <f t="shared" si="326"/>
        <v>5</v>
      </c>
      <c r="J2983" s="1151"/>
      <c r="AL2983"/>
      <c r="AM2983"/>
      <c r="AN2983"/>
      <c r="AO2983"/>
      <c r="AP2983"/>
      <c r="AQ2983" s="333"/>
      <c r="AR2983"/>
      <c r="AS2983"/>
      <c r="AT2983"/>
      <c r="AU2983"/>
    </row>
    <row r="2984" spans="1:47" ht="12.75" customHeight="1" x14ac:dyDescent="0.35">
      <c r="A2984" s="311">
        <f>FrontPage!$N$2</f>
        <v>1</v>
      </c>
      <c r="B2984" s="311" t="str">
        <f t="shared" si="322"/>
        <v>RO6136.1</v>
      </c>
      <c r="C2984" s="311">
        <f t="shared" si="325"/>
        <v>202526</v>
      </c>
      <c r="D2984" s="1148" t="s">
        <v>256</v>
      </c>
      <c r="E2984" s="311">
        <v>13</v>
      </c>
      <c r="F2984" s="311" t="s">
        <v>552</v>
      </c>
      <c r="G2984" s="311">
        <f t="shared" si="324"/>
        <v>0</v>
      </c>
      <c r="H2984" s="1158">
        <f t="shared" ca="1" si="323"/>
        <v>0</v>
      </c>
      <c r="I2984" s="311">
        <f t="shared" si="326"/>
        <v>6.1</v>
      </c>
      <c r="J2984" s="1151"/>
      <c r="AL2984"/>
      <c r="AM2984"/>
      <c r="AN2984"/>
      <c r="AO2984"/>
      <c r="AP2984"/>
      <c r="AQ2984" s="333"/>
      <c r="AR2984"/>
      <c r="AS2984"/>
      <c r="AT2984"/>
      <c r="AU2984"/>
    </row>
    <row r="2985" spans="1:47" ht="12.75" customHeight="1" x14ac:dyDescent="0.35">
      <c r="A2985" s="311">
        <f>FrontPage!$N$2</f>
        <v>1</v>
      </c>
      <c r="B2985" s="311" t="str">
        <f t="shared" ref="B2985:B3028" si="327">D2985&amp;E2985&amp;I2985</f>
        <v>RO6136.2</v>
      </c>
      <c r="C2985" s="311">
        <f t="shared" si="325"/>
        <v>202526</v>
      </c>
      <c r="D2985" s="1148" t="s">
        <v>256</v>
      </c>
      <c r="E2985" s="311">
        <v>13</v>
      </c>
      <c r="F2985" s="311" t="s">
        <v>553</v>
      </c>
      <c r="G2985" s="311">
        <f t="shared" si="324"/>
        <v>0</v>
      </c>
      <c r="H2985" s="1158">
        <f t="shared" ca="1" si="323"/>
        <v>0</v>
      </c>
      <c r="I2985" s="311">
        <f t="shared" si="326"/>
        <v>6.2</v>
      </c>
      <c r="J2985" s="1151"/>
      <c r="AL2985"/>
      <c r="AM2985"/>
      <c r="AN2985"/>
      <c r="AO2985"/>
      <c r="AP2985"/>
      <c r="AQ2985" s="333"/>
      <c r="AR2985"/>
      <c r="AS2985"/>
      <c r="AT2985"/>
      <c r="AU2985"/>
    </row>
    <row r="2986" spans="1:47" ht="12.75" customHeight="1" x14ac:dyDescent="0.35">
      <c r="A2986" s="311">
        <f>FrontPage!$N$2</f>
        <v>1</v>
      </c>
      <c r="B2986" s="311" t="str">
        <f t="shared" si="327"/>
        <v>RO6137</v>
      </c>
      <c r="C2986" s="311">
        <f t="shared" si="325"/>
        <v>202526</v>
      </c>
      <c r="D2986" s="1148" t="s">
        <v>256</v>
      </c>
      <c r="E2986" s="311">
        <v>13</v>
      </c>
      <c r="F2986" s="311" t="s">
        <v>554</v>
      </c>
      <c r="G2986" s="311">
        <f t="shared" si="324"/>
        <v>0</v>
      </c>
      <c r="H2986" s="1158">
        <f t="shared" ca="1" si="323"/>
        <v>0</v>
      </c>
      <c r="I2986" s="311">
        <f t="shared" si="326"/>
        <v>7</v>
      </c>
      <c r="J2986" s="1151"/>
      <c r="AL2986"/>
      <c r="AM2986"/>
      <c r="AN2986"/>
      <c r="AO2986"/>
      <c r="AP2986"/>
      <c r="AQ2986" s="333"/>
      <c r="AR2986"/>
      <c r="AS2986"/>
      <c r="AT2986"/>
      <c r="AU2986"/>
    </row>
    <row r="2987" spans="1:47" ht="12.75" customHeight="1" x14ac:dyDescent="0.35">
      <c r="A2987" s="311">
        <f>FrontPage!$N$2</f>
        <v>1</v>
      </c>
      <c r="B2987" s="311" t="str">
        <f t="shared" si="327"/>
        <v>RO6138</v>
      </c>
      <c r="C2987" s="311">
        <f t="shared" si="325"/>
        <v>202526</v>
      </c>
      <c r="D2987" s="1148" t="s">
        <v>256</v>
      </c>
      <c r="E2987" s="311">
        <v>13</v>
      </c>
      <c r="F2987" s="311" t="s">
        <v>555</v>
      </c>
      <c r="G2987" s="311">
        <f t="shared" si="324"/>
        <v>0</v>
      </c>
      <c r="H2987" s="1158">
        <f t="shared" ca="1" si="323"/>
        <v>0</v>
      </c>
      <c r="I2987" s="311">
        <f t="shared" si="326"/>
        <v>8</v>
      </c>
      <c r="J2987" s="1151"/>
      <c r="AL2987"/>
      <c r="AM2987"/>
      <c r="AN2987"/>
      <c r="AO2987"/>
      <c r="AP2987"/>
      <c r="AQ2987" s="333"/>
      <c r="AR2987"/>
      <c r="AS2987"/>
      <c r="AT2987"/>
      <c r="AU2987"/>
    </row>
    <row r="2988" spans="1:47" ht="12.75" customHeight="1" x14ac:dyDescent="0.35">
      <c r="A2988" s="311">
        <f>FrontPage!$N$2</f>
        <v>1</v>
      </c>
      <c r="B2988" s="311" t="str">
        <f t="shared" si="327"/>
        <v>RO61310</v>
      </c>
      <c r="C2988" s="311">
        <f t="shared" si="325"/>
        <v>202526</v>
      </c>
      <c r="D2988" s="1148" t="s">
        <v>256</v>
      </c>
      <c r="E2988" s="311">
        <v>13</v>
      </c>
      <c r="F2988" s="311" t="s">
        <v>557</v>
      </c>
      <c r="G2988" s="311">
        <f t="shared" si="324"/>
        <v>0</v>
      </c>
      <c r="H2988" s="1158">
        <f t="shared" ca="1" si="323"/>
        <v>0</v>
      </c>
      <c r="I2988" s="311">
        <f t="shared" si="326"/>
        <v>10</v>
      </c>
      <c r="J2988" s="1151"/>
      <c r="AL2988"/>
      <c r="AM2988"/>
      <c r="AN2988"/>
      <c r="AO2988"/>
      <c r="AP2988"/>
      <c r="AQ2988" s="333"/>
      <c r="AR2988"/>
      <c r="AS2988"/>
      <c r="AT2988"/>
      <c r="AU2988"/>
    </row>
    <row r="2989" spans="1:47" ht="12.75" customHeight="1" x14ac:dyDescent="0.35">
      <c r="A2989" s="311">
        <f>FrontPage!$N$2</f>
        <v>1</v>
      </c>
      <c r="B2989" s="311" t="str">
        <f t="shared" si="327"/>
        <v>RO61311</v>
      </c>
      <c r="C2989" s="311">
        <f t="shared" si="325"/>
        <v>202526</v>
      </c>
      <c r="D2989" s="1148" t="s">
        <v>256</v>
      </c>
      <c r="E2989" s="311">
        <v>13</v>
      </c>
      <c r="F2989" s="311" t="s">
        <v>558</v>
      </c>
      <c r="G2989" s="311">
        <f t="shared" si="324"/>
        <v>0</v>
      </c>
      <c r="H2989" s="1158">
        <f t="shared" ref="H2989:H3052" ca="1" si="328">IF(UANumber = 0,0,IF(VLOOKUP(E2989,INDIRECT("_"&amp;D2989),MATCH(F2989,INDIRECT("_"&amp;D2989&amp;$I$2),0),FALSE)="",0,VLOOKUP(E2989,INDIRECT("_"&amp;D2989),MATCH(F2989,INDIRECT("_"&amp;D2989&amp;$I$2),0),FALSE)))</f>
        <v>0</v>
      </c>
      <c r="I2989" s="311">
        <f t="shared" si="326"/>
        <v>11</v>
      </c>
      <c r="J2989" s="1151"/>
      <c r="AL2989"/>
      <c r="AM2989"/>
      <c r="AN2989"/>
      <c r="AO2989"/>
      <c r="AP2989"/>
      <c r="AQ2989" s="333"/>
      <c r="AR2989"/>
      <c r="AS2989"/>
      <c r="AT2989"/>
      <c r="AU2989"/>
    </row>
    <row r="2990" spans="1:47" ht="12.75" customHeight="1" x14ac:dyDescent="0.35">
      <c r="A2990" s="311">
        <f>FrontPage!$N$2</f>
        <v>1</v>
      </c>
      <c r="B2990" s="311" t="str">
        <f t="shared" si="327"/>
        <v>RO6141</v>
      </c>
      <c r="C2990" s="311">
        <f t="shared" si="325"/>
        <v>202526</v>
      </c>
      <c r="D2990" s="1148" t="s">
        <v>256</v>
      </c>
      <c r="E2990" s="311">
        <v>14</v>
      </c>
      <c r="F2990" s="311" t="s">
        <v>545</v>
      </c>
      <c r="G2990" s="311">
        <f t="shared" ref="G2990:G3054" si="329">UANumber</f>
        <v>0</v>
      </c>
      <c r="H2990" s="1158">
        <f t="shared" ca="1" si="328"/>
        <v>0</v>
      </c>
      <c r="I2990" s="311">
        <f t="shared" si="326"/>
        <v>1</v>
      </c>
      <c r="J2990" s="1151"/>
      <c r="AL2990"/>
      <c r="AM2990"/>
      <c r="AN2990"/>
      <c r="AO2990"/>
      <c r="AP2990"/>
      <c r="AQ2990" s="333"/>
      <c r="AR2990"/>
      <c r="AS2990"/>
      <c r="AT2990"/>
      <c r="AU2990"/>
    </row>
    <row r="2991" spans="1:47" ht="12.75" customHeight="1" x14ac:dyDescent="0.35">
      <c r="A2991" s="311">
        <f>FrontPage!$N$2</f>
        <v>1</v>
      </c>
      <c r="B2991" s="311" t="str">
        <f t="shared" si="327"/>
        <v>RO6142</v>
      </c>
      <c r="C2991" s="311">
        <f t="shared" si="325"/>
        <v>202526</v>
      </c>
      <c r="D2991" s="1148" t="s">
        <v>256</v>
      </c>
      <c r="E2991" s="311">
        <v>14</v>
      </c>
      <c r="F2991" s="311" t="s">
        <v>546</v>
      </c>
      <c r="G2991" s="311">
        <f t="shared" si="329"/>
        <v>0</v>
      </c>
      <c r="H2991" s="1158">
        <f t="shared" ca="1" si="328"/>
        <v>0</v>
      </c>
      <c r="I2991" s="311">
        <f t="shared" si="326"/>
        <v>2</v>
      </c>
      <c r="J2991" s="1151"/>
      <c r="AL2991"/>
      <c r="AM2991"/>
      <c r="AN2991"/>
      <c r="AO2991"/>
      <c r="AP2991"/>
      <c r="AQ2991" s="333"/>
      <c r="AR2991"/>
      <c r="AS2991"/>
      <c r="AT2991"/>
      <c r="AU2991"/>
    </row>
    <row r="2992" spans="1:47" ht="12.75" customHeight="1" x14ac:dyDescent="0.35">
      <c r="A2992" s="311">
        <f>FrontPage!$N$2</f>
        <v>1</v>
      </c>
      <c r="B2992" s="311" t="str">
        <f t="shared" si="327"/>
        <v>RO6143</v>
      </c>
      <c r="C2992" s="311">
        <f t="shared" si="325"/>
        <v>202526</v>
      </c>
      <c r="D2992" s="1148" t="s">
        <v>256</v>
      </c>
      <c r="E2992" s="311">
        <v>14</v>
      </c>
      <c r="F2992" s="311" t="s">
        <v>549</v>
      </c>
      <c r="G2992" s="311">
        <f t="shared" si="329"/>
        <v>0</v>
      </c>
      <c r="H2992" s="1158">
        <f t="shared" ca="1" si="328"/>
        <v>0</v>
      </c>
      <c r="I2992" s="311">
        <f t="shared" si="326"/>
        <v>3</v>
      </c>
      <c r="J2992" s="1151"/>
      <c r="AL2992"/>
      <c r="AM2992"/>
      <c r="AN2992"/>
      <c r="AO2992"/>
      <c r="AP2992"/>
      <c r="AQ2992" s="333"/>
      <c r="AR2992"/>
      <c r="AS2992"/>
      <c r="AT2992"/>
      <c r="AU2992"/>
    </row>
    <row r="2993" spans="1:47" ht="12.75" customHeight="1" x14ac:dyDescent="0.35">
      <c r="A2993" s="311">
        <f>FrontPage!$N$2</f>
        <v>1</v>
      </c>
      <c r="B2993" s="311" t="str">
        <f t="shared" si="327"/>
        <v>RO6145</v>
      </c>
      <c r="C2993" s="311">
        <f t="shared" si="325"/>
        <v>202526</v>
      </c>
      <c r="D2993" s="1148" t="s">
        <v>256</v>
      </c>
      <c r="E2993" s="311">
        <v>14</v>
      </c>
      <c r="F2993" s="311" t="s">
        <v>551</v>
      </c>
      <c r="G2993" s="311">
        <f t="shared" si="329"/>
        <v>0</v>
      </c>
      <c r="H2993" s="1158">
        <f t="shared" ca="1" si="328"/>
        <v>0</v>
      </c>
      <c r="I2993" s="311">
        <f t="shared" si="326"/>
        <v>5</v>
      </c>
      <c r="J2993" s="1151"/>
      <c r="AL2993"/>
      <c r="AM2993"/>
      <c r="AN2993"/>
      <c r="AO2993"/>
      <c r="AP2993"/>
      <c r="AQ2993" s="333"/>
      <c r="AR2993"/>
      <c r="AS2993"/>
      <c r="AT2993"/>
      <c r="AU2993"/>
    </row>
    <row r="2994" spans="1:47" ht="12.75" customHeight="1" x14ac:dyDescent="0.35">
      <c r="A2994" s="311">
        <f>FrontPage!$N$2</f>
        <v>1</v>
      </c>
      <c r="B2994" s="311" t="str">
        <f t="shared" si="327"/>
        <v>RO6146.1</v>
      </c>
      <c r="C2994" s="311">
        <f t="shared" si="325"/>
        <v>202526</v>
      </c>
      <c r="D2994" s="1148" t="s">
        <v>256</v>
      </c>
      <c r="E2994" s="311">
        <v>14</v>
      </c>
      <c r="F2994" s="311" t="s">
        <v>552</v>
      </c>
      <c r="G2994" s="311">
        <f t="shared" si="329"/>
        <v>0</v>
      </c>
      <c r="H2994" s="1158">
        <f t="shared" ca="1" si="328"/>
        <v>0</v>
      </c>
      <c r="I2994" s="311">
        <f t="shared" si="326"/>
        <v>6.1</v>
      </c>
      <c r="J2994" s="1151"/>
      <c r="AL2994"/>
      <c r="AM2994"/>
      <c r="AN2994"/>
      <c r="AO2994"/>
      <c r="AP2994"/>
      <c r="AQ2994" s="333"/>
      <c r="AR2994"/>
      <c r="AS2994"/>
      <c r="AT2994"/>
      <c r="AU2994"/>
    </row>
    <row r="2995" spans="1:47" ht="12.75" customHeight="1" x14ac:dyDescent="0.35">
      <c r="A2995" s="311">
        <f>FrontPage!$N$2</f>
        <v>1</v>
      </c>
      <c r="B2995" s="311" t="str">
        <f t="shared" si="327"/>
        <v>RO6146.2</v>
      </c>
      <c r="C2995" s="311">
        <f t="shared" si="325"/>
        <v>202526</v>
      </c>
      <c r="D2995" s="1148" t="s">
        <v>256</v>
      </c>
      <c r="E2995" s="311">
        <v>14</v>
      </c>
      <c r="F2995" s="311" t="s">
        <v>553</v>
      </c>
      <c r="G2995" s="311">
        <f t="shared" si="329"/>
        <v>0</v>
      </c>
      <c r="H2995" s="1158">
        <f t="shared" ca="1" si="328"/>
        <v>0</v>
      </c>
      <c r="I2995" s="311">
        <f t="shared" si="326"/>
        <v>6.2</v>
      </c>
      <c r="J2995" s="1151"/>
      <c r="AL2995"/>
      <c r="AM2995"/>
      <c r="AN2995"/>
      <c r="AO2995"/>
      <c r="AP2995"/>
      <c r="AQ2995" s="333"/>
      <c r="AR2995"/>
      <c r="AS2995"/>
      <c r="AT2995"/>
      <c r="AU2995"/>
    </row>
    <row r="2996" spans="1:47" ht="12.75" customHeight="1" x14ac:dyDescent="0.35">
      <c r="A2996" s="311">
        <f>FrontPage!$N$2</f>
        <v>1</v>
      </c>
      <c r="B2996" s="311" t="str">
        <f t="shared" si="327"/>
        <v>RO6147</v>
      </c>
      <c r="C2996" s="311">
        <f t="shared" si="325"/>
        <v>202526</v>
      </c>
      <c r="D2996" s="1148" t="s">
        <v>256</v>
      </c>
      <c r="E2996" s="311">
        <v>14</v>
      </c>
      <c r="F2996" s="311" t="s">
        <v>554</v>
      </c>
      <c r="G2996" s="311">
        <f t="shared" si="329"/>
        <v>0</v>
      </c>
      <c r="H2996" s="1158">
        <f t="shared" ca="1" si="328"/>
        <v>0</v>
      </c>
      <c r="I2996" s="311">
        <f t="shared" si="326"/>
        <v>7</v>
      </c>
      <c r="J2996" s="1151"/>
      <c r="AL2996"/>
      <c r="AM2996"/>
      <c r="AN2996"/>
      <c r="AO2996"/>
      <c r="AP2996"/>
      <c r="AQ2996" s="333"/>
      <c r="AR2996"/>
      <c r="AS2996"/>
      <c r="AT2996"/>
      <c r="AU2996"/>
    </row>
    <row r="2997" spans="1:47" ht="12.75" customHeight="1" x14ac:dyDescent="0.35">
      <c r="A2997" s="311">
        <f>FrontPage!$N$2</f>
        <v>1</v>
      </c>
      <c r="B2997" s="311" t="str">
        <f t="shared" si="327"/>
        <v>RO6148</v>
      </c>
      <c r="C2997" s="311">
        <f t="shared" si="325"/>
        <v>202526</v>
      </c>
      <c r="D2997" s="1148" t="s">
        <v>256</v>
      </c>
      <c r="E2997" s="311">
        <v>14</v>
      </c>
      <c r="F2997" s="311" t="s">
        <v>555</v>
      </c>
      <c r="G2997" s="311">
        <f t="shared" si="329"/>
        <v>0</v>
      </c>
      <c r="H2997" s="1158">
        <f t="shared" ca="1" si="328"/>
        <v>0</v>
      </c>
      <c r="I2997" s="311">
        <f t="shared" si="326"/>
        <v>8</v>
      </c>
      <c r="J2997" s="1151"/>
      <c r="AL2997"/>
      <c r="AM2997"/>
      <c r="AN2997"/>
      <c r="AO2997"/>
      <c r="AP2997"/>
      <c r="AQ2997" s="333"/>
      <c r="AR2997"/>
      <c r="AS2997"/>
      <c r="AT2997"/>
      <c r="AU2997"/>
    </row>
    <row r="2998" spans="1:47" ht="12.75" customHeight="1" x14ac:dyDescent="0.35">
      <c r="A2998" s="311">
        <f>FrontPage!$N$2</f>
        <v>1</v>
      </c>
      <c r="B2998" s="311" t="str">
        <f t="shared" si="327"/>
        <v>RO61410</v>
      </c>
      <c r="C2998" s="311">
        <f t="shared" si="325"/>
        <v>202526</v>
      </c>
      <c r="D2998" s="1148" t="s">
        <v>256</v>
      </c>
      <c r="E2998" s="311">
        <v>14</v>
      </c>
      <c r="F2998" s="311" t="s">
        <v>557</v>
      </c>
      <c r="G2998" s="311">
        <f t="shared" si="329"/>
        <v>0</v>
      </c>
      <c r="H2998" s="1158">
        <f t="shared" ca="1" si="328"/>
        <v>0</v>
      </c>
      <c r="I2998" s="311">
        <f t="shared" si="326"/>
        <v>10</v>
      </c>
      <c r="J2998" s="1151"/>
      <c r="AL2998"/>
      <c r="AM2998"/>
      <c r="AN2998"/>
      <c r="AO2998"/>
      <c r="AP2998"/>
      <c r="AQ2998" s="333"/>
      <c r="AR2998"/>
      <c r="AS2998"/>
      <c r="AT2998"/>
      <c r="AU2998"/>
    </row>
    <row r="2999" spans="1:47" ht="12.75" customHeight="1" x14ac:dyDescent="0.35">
      <c r="A2999" s="311">
        <f>FrontPage!$N$2</f>
        <v>1</v>
      </c>
      <c r="B2999" s="311" t="str">
        <f t="shared" si="327"/>
        <v>RO61411</v>
      </c>
      <c r="C2999" s="311">
        <f t="shared" si="325"/>
        <v>202526</v>
      </c>
      <c r="D2999" s="1148" t="s">
        <v>256</v>
      </c>
      <c r="E2999" s="311">
        <v>14</v>
      </c>
      <c r="F2999" s="311" t="s">
        <v>558</v>
      </c>
      <c r="G2999" s="311">
        <f t="shared" si="329"/>
        <v>0</v>
      </c>
      <c r="H2999" s="1158">
        <f t="shared" ca="1" si="328"/>
        <v>0</v>
      </c>
      <c r="I2999" s="311">
        <f t="shared" si="326"/>
        <v>11</v>
      </c>
      <c r="J2999" s="1151"/>
      <c r="AL2999"/>
      <c r="AM2999"/>
      <c r="AN2999"/>
      <c r="AO2999"/>
      <c r="AP2999"/>
      <c r="AQ2999" s="333"/>
      <c r="AR2999"/>
      <c r="AS2999"/>
      <c r="AT2999"/>
      <c r="AU2999"/>
    </row>
    <row r="3000" spans="1:47" ht="12.75" customHeight="1" x14ac:dyDescent="0.35">
      <c r="A3000" s="311">
        <f>FrontPage!$N$2</f>
        <v>1</v>
      </c>
      <c r="B3000" s="311" t="str">
        <f t="shared" si="327"/>
        <v>RO6151</v>
      </c>
      <c r="C3000" s="311">
        <f t="shared" si="325"/>
        <v>202526</v>
      </c>
      <c r="D3000" s="1148" t="s">
        <v>256</v>
      </c>
      <c r="E3000" s="311">
        <v>15</v>
      </c>
      <c r="F3000" s="311" t="s">
        <v>545</v>
      </c>
      <c r="G3000" s="311">
        <f t="shared" si="329"/>
        <v>0</v>
      </c>
      <c r="H3000" s="1158">
        <f t="shared" ca="1" si="328"/>
        <v>0</v>
      </c>
      <c r="I3000" s="311">
        <f t="shared" si="326"/>
        <v>1</v>
      </c>
      <c r="J3000" s="1151"/>
      <c r="AL3000"/>
      <c r="AM3000"/>
      <c r="AN3000"/>
      <c r="AO3000"/>
      <c r="AP3000"/>
      <c r="AQ3000" s="333"/>
      <c r="AR3000"/>
      <c r="AS3000"/>
      <c r="AT3000"/>
      <c r="AU3000"/>
    </row>
    <row r="3001" spans="1:47" ht="12.75" customHeight="1" x14ac:dyDescent="0.35">
      <c r="A3001" s="311">
        <f>FrontPage!$N$2</f>
        <v>1</v>
      </c>
      <c r="B3001" s="311" t="str">
        <f t="shared" si="327"/>
        <v>RO6152</v>
      </c>
      <c r="C3001" s="311">
        <f t="shared" si="325"/>
        <v>202526</v>
      </c>
      <c r="D3001" s="1148" t="s">
        <v>256</v>
      </c>
      <c r="E3001" s="311">
        <v>15</v>
      </c>
      <c r="F3001" s="311" t="s">
        <v>546</v>
      </c>
      <c r="G3001" s="311">
        <f t="shared" si="329"/>
        <v>0</v>
      </c>
      <c r="H3001" s="1158">
        <f t="shared" ca="1" si="328"/>
        <v>0</v>
      </c>
      <c r="I3001" s="311">
        <f t="shared" si="326"/>
        <v>2</v>
      </c>
      <c r="J3001" s="1151"/>
      <c r="AL3001"/>
      <c r="AM3001"/>
      <c r="AN3001"/>
      <c r="AO3001"/>
      <c r="AP3001"/>
      <c r="AQ3001" s="333"/>
      <c r="AR3001"/>
      <c r="AS3001"/>
      <c r="AT3001"/>
      <c r="AU3001"/>
    </row>
    <row r="3002" spans="1:47" ht="12.75" customHeight="1" x14ac:dyDescent="0.35">
      <c r="A3002" s="311">
        <f>FrontPage!$N$2</f>
        <v>1</v>
      </c>
      <c r="B3002" s="311" t="str">
        <f t="shared" si="327"/>
        <v>RO6153</v>
      </c>
      <c r="C3002" s="311">
        <f t="shared" si="325"/>
        <v>202526</v>
      </c>
      <c r="D3002" s="1148" t="s">
        <v>256</v>
      </c>
      <c r="E3002" s="311">
        <v>15</v>
      </c>
      <c r="F3002" s="311" t="s">
        <v>549</v>
      </c>
      <c r="G3002" s="311">
        <f t="shared" si="329"/>
        <v>0</v>
      </c>
      <c r="H3002" s="1158">
        <f t="shared" ca="1" si="328"/>
        <v>0</v>
      </c>
      <c r="I3002" s="311">
        <f t="shared" si="326"/>
        <v>3</v>
      </c>
      <c r="J3002" s="1151"/>
      <c r="AL3002"/>
      <c r="AM3002"/>
      <c r="AN3002"/>
      <c r="AO3002"/>
      <c r="AP3002"/>
      <c r="AQ3002" s="333"/>
      <c r="AR3002"/>
      <c r="AS3002"/>
      <c r="AT3002"/>
      <c r="AU3002"/>
    </row>
    <row r="3003" spans="1:47" ht="12.75" customHeight="1" x14ac:dyDescent="0.35">
      <c r="A3003" s="311">
        <f>FrontPage!$N$2</f>
        <v>1</v>
      </c>
      <c r="B3003" s="311" t="str">
        <f t="shared" si="327"/>
        <v>RO6155</v>
      </c>
      <c r="C3003" s="311">
        <f t="shared" si="325"/>
        <v>202526</v>
      </c>
      <c r="D3003" s="1148" t="s">
        <v>256</v>
      </c>
      <c r="E3003" s="311">
        <v>15</v>
      </c>
      <c r="F3003" s="311" t="s">
        <v>551</v>
      </c>
      <c r="G3003" s="311">
        <f t="shared" si="329"/>
        <v>0</v>
      </c>
      <c r="H3003" s="1158">
        <f t="shared" ca="1" si="328"/>
        <v>0</v>
      </c>
      <c r="I3003" s="311">
        <f t="shared" si="326"/>
        <v>5</v>
      </c>
      <c r="J3003" s="1151"/>
      <c r="AL3003"/>
      <c r="AM3003"/>
      <c r="AN3003"/>
      <c r="AO3003"/>
      <c r="AP3003"/>
      <c r="AQ3003" s="333"/>
      <c r="AR3003"/>
      <c r="AS3003"/>
      <c r="AT3003"/>
      <c r="AU3003"/>
    </row>
    <row r="3004" spans="1:47" ht="12.75" customHeight="1" x14ac:dyDescent="0.35">
      <c r="A3004" s="311">
        <f>FrontPage!$N$2</f>
        <v>1</v>
      </c>
      <c r="B3004" s="311" t="str">
        <f t="shared" si="327"/>
        <v>RO6156.1</v>
      </c>
      <c r="C3004" s="311">
        <f t="shared" si="325"/>
        <v>202526</v>
      </c>
      <c r="D3004" s="1148" t="s">
        <v>256</v>
      </c>
      <c r="E3004" s="311">
        <v>15</v>
      </c>
      <c r="F3004" s="311" t="s">
        <v>552</v>
      </c>
      <c r="G3004" s="311">
        <f t="shared" si="329"/>
        <v>0</v>
      </c>
      <c r="H3004" s="1158">
        <f t="shared" ca="1" si="328"/>
        <v>0</v>
      </c>
      <c r="I3004" s="311">
        <f t="shared" si="326"/>
        <v>6.1</v>
      </c>
      <c r="J3004" s="1151"/>
      <c r="AL3004"/>
      <c r="AM3004"/>
      <c r="AN3004"/>
      <c r="AO3004"/>
      <c r="AP3004"/>
      <c r="AQ3004" s="333"/>
      <c r="AR3004"/>
      <c r="AS3004"/>
      <c r="AT3004"/>
      <c r="AU3004"/>
    </row>
    <row r="3005" spans="1:47" ht="12.75" customHeight="1" x14ac:dyDescent="0.35">
      <c r="A3005" s="311">
        <f>FrontPage!$N$2</f>
        <v>1</v>
      </c>
      <c r="B3005" s="311" t="str">
        <f t="shared" si="327"/>
        <v>RO6156.2</v>
      </c>
      <c r="C3005" s="311">
        <f t="shared" si="325"/>
        <v>202526</v>
      </c>
      <c r="D3005" s="1148" t="s">
        <v>256</v>
      </c>
      <c r="E3005" s="311">
        <v>15</v>
      </c>
      <c r="F3005" s="311" t="s">
        <v>553</v>
      </c>
      <c r="G3005" s="311">
        <f t="shared" si="329"/>
        <v>0</v>
      </c>
      <c r="H3005" s="1158">
        <f t="shared" ca="1" si="328"/>
        <v>0</v>
      </c>
      <c r="I3005" s="311">
        <f t="shared" si="326"/>
        <v>6.2</v>
      </c>
      <c r="J3005" s="1151"/>
      <c r="AL3005"/>
      <c r="AM3005"/>
      <c r="AN3005"/>
      <c r="AO3005"/>
      <c r="AP3005"/>
      <c r="AQ3005" s="333"/>
      <c r="AR3005"/>
      <c r="AS3005"/>
      <c r="AT3005"/>
      <c r="AU3005"/>
    </row>
    <row r="3006" spans="1:47" ht="12.75" customHeight="1" x14ac:dyDescent="0.35">
      <c r="A3006" s="311">
        <f>FrontPage!$N$2</f>
        <v>1</v>
      </c>
      <c r="B3006" s="311" t="str">
        <f t="shared" si="327"/>
        <v>RO6157</v>
      </c>
      <c r="C3006" s="311">
        <f t="shared" si="325"/>
        <v>202526</v>
      </c>
      <c r="D3006" s="1148" t="s">
        <v>256</v>
      </c>
      <c r="E3006" s="311">
        <v>15</v>
      </c>
      <c r="F3006" s="311" t="s">
        <v>554</v>
      </c>
      <c r="G3006" s="311">
        <f t="shared" si="329"/>
        <v>0</v>
      </c>
      <c r="H3006" s="1158">
        <f t="shared" ca="1" si="328"/>
        <v>0</v>
      </c>
      <c r="I3006" s="311">
        <f t="shared" si="326"/>
        <v>7</v>
      </c>
      <c r="J3006" s="1151"/>
      <c r="AL3006"/>
      <c r="AM3006"/>
      <c r="AN3006"/>
      <c r="AO3006"/>
      <c r="AP3006"/>
      <c r="AQ3006" s="333"/>
      <c r="AR3006"/>
      <c r="AS3006"/>
      <c r="AT3006"/>
      <c r="AU3006"/>
    </row>
    <row r="3007" spans="1:47" ht="12.75" customHeight="1" x14ac:dyDescent="0.35">
      <c r="A3007" s="311">
        <f>FrontPage!$N$2</f>
        <v>1</v>
      </c>
      <c r="B3007" s="311" t="str">
        <f t="shared" si="327"/>
        <v>RO6158</v>
      </c>
      <c r="C3007" s="311">
        <f t="shared" si="325"/>
        <v>202526</v>
      </c>
      <c r="D3007" s="1148" t="s">
        <v>256</v>
      </c>
      <c r="E3007" s="311">
        <v>15</v>
      </c>
      <c r="F3007" s="311" t="s">
        <v>555</v>
      </c>
      <c r="G3007" s="311">
        <f t="shared" si="329"/>
        <v>0</v>
      </c>
      <c r="H3007" s="1158">
        <f t="shared" ca="1" si="328"/>
        <v>0</v>
      </c>
      <c r="I3007" s="311">
        <f t="shared" si="326"/>
        <v>8</v>
      </c>
      <c r="J3007" s="1151"/>
      <c r="AL3007"/>
      <c r="AM3007"/>
      <c r="AN3007"/>
      <c r="AO3007"/>
      <c r="AP3007"/>
      <c r="AQ3007" s="333"/>
      <c r="AR3007"/>
      <c r="AS3007"/>
      <c r="AT3007"/>
      <c r="AU3007"/>
    </row>
    <row r="3008" spans="1:47" ht="12.75" customHeight="1" x14ac:dyDescent="0.35">
      <c r="A3008" s="311">
        <f>FrontPage!$N$2</f>
        <v>1</v>
      </c>
      <c r="B3008" s="311" t="str">
        <f t="shared" si="327"/>
        <v>RO61510</v>
      </c>
      <c r="C3008" s="311">
        <f t="shared" si="325"/>
        <v>202526</v>
      </c>
      <c r="D3008" s="1148" t="s">
        <v>256</v>
      </c>
      <c r="E3008" s="311">
        <v>15</v>
      </c>
      <c r="F3008" s="311" t="s">
        <v>557</v>
      </c>
      <c r="G3008" s="311">
        <f t="shared" si="329"/>
        <v>0</v>
      </c>
      <c r="H3008" s="1158">
        <f t="shared" ca="1" si="328"/>
        <v>0</v>
      </c>
      <c r="I3008" s="311">
        <f t="shared" si="326"/>
        <v>10</v>
      </c>
      <c r="J3008" s="1151"/>
      <c r="AL3008"/>
      <c r="AM3008"/>
      <c r="AN3008"/>
      <c r="AO3008"/>
      <c r="AP3008"/>
      <c r="AQ3008" s="333"/>
      <c r="AR3008"/>
      <c r="AS3008"/>
      <c r="AT3008"/>
      <c r="AU3008"/>
    </row>
    <row r="3009" spans="1:47" ht="12.75" customHeight="1" x14ac:dyDescent="0.35">
      <c r="A3009" s="311">
        <f>FrontPage!$N$2</f>
        <v>1</v>
      </c>
      <c r="B3009" s="311" t="str">
        <f t="shared" si="327"/>
        <v>RO61511</v>
      </c>
      <c r="C3009" s="311">
        <f t="shared" si="325"/>
        <v>202526</v>
      </c>
      <c r="D3009" s="1148" t="s">
        <v>256</v>
      </c>
      <c r="E3009" s="311">
        <v>15</v>
      </c>
      <c r="F3009" s="311" t="s">
        <v>558</v>
      </c>
      <c r="G3009" s="311">
        <f t="shared" si="329"/>
        <v>0</v>
      </c>
      <c r="H3009" s="1158">
        <f t="shared" ca="1" si="328"/>
        <v>0</v>
      </c>
      <c r="I3009" s="311">
        <f t="shared" si="326"/>
        <v>11</v>
      </c>
      <c r="J3009" s="1151"/>
      <c r="AL3009"/>
      <c r="AM3009"/>
      <c r="AN3009"/>
      <c r="AO3009"/>
      <c r="AP3009"/>
      <c r="AQ3009" s="333"/>
      <c r="AR3009"/>
      <c r="AS3009"/>
      <c r="AT3009"/>
      <c r="AU3009"/>
    </row>
    <row r="3010" spans="1:47" ht="12.75" customHeight="1" x14ac:dyDescent="0.35">
      <c r="A3010" s="311">
        <f>FrontPage!$N$2</f>
        <v>1</v>
      </c>
      <c r="B3010" s="311" t="str">
        <f t="shared" si="327"/>
        <v>RO6161</v>
      </c>
      <c r="C3010" s="311">
        <f t="shared" si="325"/>
        <v>202526</v>
      </c>
      <c r="D3010" s="1148" t="s">
        <v>256</v>
      </c>
      <c r="E3010" s="311">
        <v>16</v>
      </c>
      <c r="F3010" s="311" t="s">
        <v>545</v>
      </c>
      <c r="G3010" s="311">
        <f t="shared" si="329"/>
        <v>0</v>
      </c>
      <c r="H3010" s="1158">
        <f t="shared" ca="1" si="328"/>
        <v>0</v>
      </c>
      <c r="I3010" s="311">
        <f t="shared" si="326"/>
        <v>1</v>
      </c>
      <c r="J3010" s="1151"/>
      <c r="AL3010"/>
      <c r="AM3010"/>
      <c r="AN3010"/>
      <c r="AO3010"/>
      <c r="AP3010"/>
      <c r="AQ3010" s="333"/>
      <c r="AR3010"/>
      <c r="AS3010"/>
      <c r="AT3010"/>
      <c r="AU3010"/>
    </row>
    <row r="3011" spans="1:47" ht="12.75" customHeight="1" x14ac:dyDescent="0.35">
      <c r="A3011" s="311">
        <f>FrontPage!$N$2</f>
        <v>1</v>
      </c>
      <c r="B3011" s="311" t="str">
        <f t="shared" si="327"/>
        <v>RO6162</v>
      </c>
      <c r="C3011" s="311">
        <f t="shared" si="325"/>
        <v>202526</v>
      </c>
      <c r="D3011" s="1148" t="s">
        <v>256</v>
      </c>
      <c r="E3011" s="311">
        <v>16</v>
      </c>
      <c r="F3011" s="311" t="s">
        <v>546</v>
      </c>
      <c r="G3011" s="311">
        <f t="shared" si="329"/>
        <v>0</v>
      </c>
      <c r="H3011" s="1158">
        <f t="shared" ca="1" si="328"/>
        <v>0</v>
      </c>
      <c r="I3011" s="311">
        <f t="shared" si="326"/>
        <v>2</v>
      </c>
      <c r="J3011" s="1151"/>
      <c r="AL3011"/>
      <c r="AM3011"/>
      <c r="AN3011"/>
      <c r="AO3011"/>
      <c r="AP3011"/>
      <c r="AQ3011" s="333"/>
      <c r="AR3011"/>
      <c r="AS3011"/>
      <c r="AT3011"/>
      <c r="AU3011"/>
    </row>
    <row r="3012" spans="1:47" ht="12.75" customHeight="1" x14ac:dyDescent="0.35">
      <c r="A3012" s="311">
        <f>FrontPage!$N$2</f>
        <v>1</v>
      </c>
      <c r="B3012" s="311" t="str">
        <f t="shared" si="327"/>
        <v>RO6163</v>
      </c>
      <c r="C3012" s="311">
        <f t="shared" si="325"/>
        <v>202526</v>
      </c>
      <c r="D3012" s="1148" t="s">
        <v>256</v>
      </c>
      <c r="E3012" s="311">
        <v>16</v>
      </c>
      <c r="F3012" s="311" t="s">
        <v>549</v>
      </c>
      <c r="G3012" s="311">
        <f t="shared" si="329"/>
        <v>0</v>
      </c>
      <c r="H3012" s="1158">
        <f t="shared" ca="1" si="328"/>
        <v>0</v>
      </c>
      <c r="I3012" s="311">
        <f t="shared" si="326"/>
        <v>3</v>
      </c>
      <c r="J3012" s="1151"/>
      <c r="AL3012"/>
      <c r="AM3012"/>
      <c r="AN3012"/>
      <c r="AO3012"/>
      <c r="AP3012"/>
      <c r="AQ3012" s="333"/>
      <c r="AR3012"/>
      <c r="AS3012"/>
      <c r="AT3012"/>
      <c r="AU3012"/>
    </row>
    <row r="3013" spans="1:47" ht="12.75" customHeight="1" x14ac:dyDescent="0.35">
      <c r="A3013" s="311">
        <f>FrontPage!$N$2</f>
        <v>1</v>
      </c>
      <c r="B3013" s="311" t="str">
        <f t="shared" si="327"/>
        <v>RO6165</v>
      </c>
      <c r="C3013" s="311">
        <f t="shared" si="325"/>
        <v>202526</v>
      </c>
      <c r="D3013" s="1148" t="s">
        <v>256</v>
      </c>
      <c r="E3013" s="311">
        <v>16</v>
      </c>
      <c r="F3013" s="311" t="s">
        <v>551</v>
      </c>
      <c r="G3013" s="311">
        <f t="shared" si="329"/>
        <v>0</v>
      </c>
      <c r="H3013" s="1158">
        <f t="shared" ca="1" si="328"/>
        <v>0</v>
      </c>
      <c r="I3013" s="311">
        <f t="shared" si="326"/>
        <v>5</v>
      </c>
      <c r="J3013" s="1151"/>
      <c r="AL3013"/>
      <c r="AM3013"/>
      <c r="AN3013"/>
      <c r="AO3013"/>
      <c r="AP3013"/>
      <c r="AQ3013" s="333"/>
      <c r="AR3013"/>
      <c r="AS3013"/>
      <c r="AT3013"/>
      <c r="AU3013"/>
    </row>
    <row r="3014" spans="1:47" ht="12.75" customHeight="1" x14ac:dyDescent="0.35">
      <c r="A3014" s="311">
        <f>FrontPage!$N$2</f>
        <v>1</v>
      </c>
      <c r="B3014" s="311" t="str">
        <f t="shared" si="327"/>
        <v>RO6166.1</v>
      </c>
      <c r="C3014" s="311">
        <f t="shared" si="325"/>
        <v>202526</v>
      </c>
      <c r="D3014" s="1148" t="s">
        <v>256</v>
      </c>
      <c r="E3014" s="311">
        <v>16</v>
      </c>
      <c r="F3014" s="311" t="s">
        <v>552</v>
      </c>
      <c r="G3014" s="311">
        <f t="shared" si="329"/>
        <v>0</v>
      </c>
      <c r="H3014" s="1158">
        <f t="shared" ca="1" si="328"/>
        <v>0</v>
      </c>
      <c r="I3014" s="311">
        <f t="shared" si="326"/>
        <v>6.1</v>
      </c>
      <c r="J3014" s="1151"/>
      <c r="AL3014"/>
      <c r="AM3014"/>
      <c r="AN3014"/>
      <c r="AO3014"/>
      <c r="AP3014"/>
      <c r="AQ3014" s="333"/>
      <c r="AR3014"/>
      <c r="AS3014"/>
      <c r="AT3014"/>
      <c r="AU3014"/>
    </row>
    <row r="3015" spans="1:47" ht="12.75" customHeight="1" x14ac:dyDescent="0.35">
      <c r="A3015" s="311">
        <f>FrontPage!$N$2</f>
        <v>1</v>
      </c>
      <c r="B3015" s="311" t="str">
        <f t="shared" si="327"/>
        <v>RO6166.2</v>
      </c>
      <c r="C3015" s="311">
        <f t="shared" si="325"/>
        <v>202526</v>
      </c>
      <c r="D3015" s="1148" t="s">
        <v>256</v>
      </c>
      <c r="E3015" s="311">
        <v>16</v>
      </c>
      <c r="F3015" s="311" t="s">
        <v>553</v>
      </c>
      <c r="G3015" s="311">
        <f t="shared" si="329"/>
        <v>0</v>
      </c>
      <c r="H3015" s="1158">
        <f t="shared" ca="1" si="328"/>
        <v>0</v>
      </c>
      <c r="I3015" s="311">
        <f t="shared" si="326"/>
        <v>6.2</v>
      </c>
      <c r="J3015" s="1151"/>
      <c r="AL3015"/>
      <c r="AM3015"/>
      <c r="AN3015"/>
      <c r="AO3015"/>
      <c r="AP3015"/>
      <c r="AQ3015" s="333"/>
      <c r="AR3015"/>
      <c r="AS3015"/>
      <c r="AT3015"/>
      <c r="AU3015"/>
    </row>
    <row r="3016" spans="1:47" ht="12.75" customHeight="1" x14ac:dyDescent="0.35">
      <c r="A3016" s="311">
        <f>FrontPage!$N$2</f>
        <v>1</v>
      </c>
      <c r="B3016" s="311" t="str">
        <f t="shared" si="327"/>
        <v>RO6167</v>
      </c>
      <c r="C3016" s="311">
        <f t="shared" si="325"/>
        <v>202526</v>
      </c>
      <c r="D3016" s="1148" t="s">
        <v>256</v>
      </c>
      <c r="E3016" s="311">
        <v>16</v>
      </c>
      <c r="F3016" s="311" t="s">
        <v>554</v>
      </c>
      <c r="G3016" s="311">
        <f t="shared" si="329"/>
        <v>0</v>
      </c>
      <c r="H3016" s="1158">
        <f t="shared" ca="1" si="328"/>
        <v>0</v>
      </c>
      <c r="I3016" s="311">
        <f t="shared" si="326"/>
        <v>7</v>
      </c>
      <c r="J3016" s="1151"/>
      <c r="AL3016"/>
      <c r="AM3016"/>
      <c r="AN3016"/>
      <c r="AO3016"/>
      <c r="AP3016"/>
      <c r="AQ3016" s="333"/>
      <c r="AR3016"/>
      <c r="AS3016"/>
      <c r="AT3016"/>
      <c r="AU3016"/>
    </row>
    <row r="3017" spans="1:47" ht="12.75" customHeight="1" x14ac:dyDescent="0.35">
      <c r="A3017" s="311">
        <f>FrontPage!$N$2</f>
        <v>1</v>
      </c>
      <c r="B3017" s="311" t="str">
        <f t="shared" si="327"/>
        <v>RO6168</v>
      </c>
      <c r="C3017" s="311">
        <f t="shared" si="325"/>
        <v>202526</v>
      </c>
      <c r="D3017" s="1148" t="s">
        <v>256</v>
      </c>
      <c r="E3017" s="311">
        <v>16</v>
      </c>
      <c r="F3017" s="311" t="s">
        <v>555</v>
      </c>
      <c r="G3017" s="311">
        <f t="shared" si="329"/>
        <v>0</v>
      </c>
      <c r="H3017" s="1158">
        <f t="shared" ca="1" si="328"/>
        <v>0</v>
      </c>
      <c r="I3017" s="311">
        <f t="shared" si="326"/>
        <v>8</v>
      </c>
      <c r="J3017" s="1151"/>
      <c r="AL3017"/>
      <c r="AM3017"/>
      <c r="AN3017"/>
      <c r="AO3017"/>
      <c r="AP3017"/>
      <c r="AQ3017" s="333"/>
      <c r="AR3017"/>
      <c r="AS3017"/>
      <c r="AT3017"/>
      <c r="AU3017"/>
    </row>
    <row r="3018" spans="1:47" ht="12.75" customHeight="1" x14ac:dyDescent="0.35">
      <c r="A3018" s="311">
        <f>FrontPage!$N$2</f>
        <v>1</v>
      </c>
      <c r="B3018" s="311" t="str">
        <f t="shared" si="327"/>
        <v>RO61610</v>
      </c>
      <c r="C3018" s="311">
        <f t="shared" si="325"/>
        <v>202526</v>
      </c>
      <c r="D3018" s="1148" t="s">
        <v>256</v>
      </c>
      <c r="E3018" s="311">
        <v>16</v>
      </c>
      <c r="F3018" s="311" t="s">
        <v>557</v>
      </c>
      <c r="G3018" s="311">
        <f t="shared" si="329"/>
        <v>0</v>
      </c>
      <c r="H3018" s="1158">
        <f t="shared" ca="1" si="328"/>
        <v>0</v>
      </c>
      <c r="I3018" s="311">
        <f t="shared" si="326"/>
        <v>10</v>
      </c>
      <c r="J3018" s="1151"/>
      <c r="AL3018"/>
      <c r="AM3018"/>
      <c r="AN3018"/>
      <c r="AO3018"/>
      <c r="AP3018"/>
      <c r="AQ3018" s="333"/>
      <c r="AR3018"/>
      <c r="AS3018"/>
      <c r="AT3018"/>
      <c r="AU3018"/>
    </row>
    <row r="3019" spans="1:47" ht="12.75" customHeight="1" x14ac:dyDescent="0.35">
      <c r="A3019" s="311">
        <f>FrontPage!$N$2</f>
        <v>1</v>
      </c>
      <c r="B3019" s="311" t="str">
        <f t="shared" si="327"/>
        <v>RO61611</v>
      </c>
      <c r="C3019" s="311">
        <f t="shared" si="325"/>
        <v>202526</v>
      </c>
      <c r="D3019" s="1148" t="s">
        <v>256</v>
      </c>
      <c r="E3019" s="311">
        <v>16</v>
      </c>
      <c r="F3019" s="311" t="s">
        <v>558</v>
      </c>
      <c r="G3019" s="311">
        <f t="shared" si="329"/>
        <v>0</v>
      </c>
      <c r="H3019" s="1158">
        <f t="shared" ca="1" si="328"/>
        <v>0</v>
      </c>
      <c r="I3019" s="311">
        <f t="shared" si="326"/>
        <v>11</v>
      </c>
      <c r="J3019" s="1151"/>
      <c r="AL3019"/>
      <c r="AM3019"/>
      <c r="AN3019"/>
      <c r="AO3019"/>
      <c r="AP3019"/>
      <c r="AQ3019" s="333"/>
      <c r="AR3019"/>
      <c r="AS3019"/>
      <c r="AT3019"/>
      <c r="AU3019"/>
    </row>
    <row r="3020" spans="1:47" ht="12.75" customHeight="1" x14ac:dyDescent="0.35">
      <c r="A3020" s="311">
        <f>FrontPage!$N$2</f>
        <v>1</v>
      </c>
      <c r="B3020" s="311" t="str">
        <f t="shared" si="327"/>
        <v>RO6171</v>
      </c>
      <c r="C3020" s="311">
        <f t="shared" si="325"/>
        <v>202526</v>
      </c>
      <c r="D3020" s="1148" t="s">
        <v>256</v>
      </c>
      <c r="E3020" s="311">
        <v>17</v>
      </c>
      <c r="F3020" s="311" t="s">
        <v>545</v>
      </c>
      <c r="G3020" s="311">
        <f t="shared" si="329"/>
        <v>0</v>
      </c>
      <c r="H3020" s="1158">
        <f t="shared" ca="1" si="328"/>
        <v>0</v>
      </c>
      <c r="I3020" s="311">
        <f t="shared" si="326"/>
        <v>1</v>
      </c>
      <c r="J3020" s="1151"/>
      <c r="AL3020"/>
      <c r="AM3020"/>
      <c r="AN3020"/>
      <c r="AO3020"/>
      <c r="AP3020"/>
      <c r="AQ3020" s="333"/>
      <c r="AR3020"/>
      <c r="AS3020"/>
      <c r="AT3020"/>
      <c r="AU3020"/>
    </row>
    <row r="3021" spans="1:47" ht="12.75" customHeight="1" x14ac:dyDescent="0.35">
      <c r="A3021" s="311">
        <f>FrontPage!$N$2</f>
        <v>1</v>
      </c>
      <c r="B3021" s="311" t="str">
        <f t="shared" si="327"/>
        <v>RO6172</v>
      </c>
      <c r="C3021" s="311">
        <f t="shared" si="325"/>
        <v>202526</v>
      </c>
      <c r="D3021" s="1148" t="s">
        <v>256</v>
      </c>
      <c r="E3021" s="311">
        <v>17</v>
      </c>
      <c r="F3021" s="311" t="s">
        <v>546</v>
      </c>
      <c r="G3021" s="311">
        <f t="shared" si="329"/>
        <v>0</v>
      </c>
      <c r="H3021" s="1158">
        <f t="shared" ca="1" si="328"/>
        <v>0</v>
      </c>
      <c r="I3021" s="311">
        <f t="shared" ref="I3021:I3084" si="330">VLOOKUP(F3021,CIndex,2,FALSE)</f>
        <v>2</v>
      </c>
      <c r="J3021" s="1151"/>
      <c r="AL3021"/>
      <c r="AM3021"/>
      <c r="AN3021"/>
      <c r="AO3021"/>
      <c r="AP3021"/>
      <c r="AQ3021" s="333"/>
      <c r="AR3021"/>
      <c r="AS3021"/>
      <c r="AT3021"/>
      <c r="AU3021"/>
    </row>
    <row r="3022" spans="1:47" ht="12.75" customHeight="1" x14ac:dyDescent="0.35">
      <c r="A3022" s="311">
        <f>FrontPage!$N$2</f>
        <v>1</v>
      </c>
      <c r="B3022" s="311" t="str">
        <f t="shared" si="327"/>
        <v>RO6173</v>
      </c>
      <c r="C3022" s="311">
        <f t="shared" si="325"/>
        <v>202526</v>
      </c>
      <c r="D3022" s="1148" t="s">
        <v>256</v>
      </c>
      <c r="E3022" s="311">
        <v>17</v>
      </c>
      <c r="F3022" s="311" t="s">
        <v>549</v>
      </c>
      <c r="G3022" s="311">
        <f t="shared" si="329"/>
        <v>0</v>
      </c>
      <c r="H3022" s="1158">
        <f t="shared" ca="1" si="328"/>
        <v>0</v>
      </c>
      <c r="I3022" s="311">
        <f t="shared" si="330"/>
        <v>3</v>
      </c>
      <c r="J3022" s="1151"/>
      <c r="AL3022"/>
      <c r="AM3022"/>
      <c r="AN3022"/>
      <c r="AO3022"/>
      <c r="AP3022"/>
      <c r="AQ3022" s="333"/>
      <c r="AR3022"/>
      <c r="AS3022"/>
      <c r="AT3022"/>
      <c r="AU3022"/>
    </row>
    <row r="3023" spans="1:47" ht="12.75" customHeight="1" x14ac:dyDescent="0.35">
      <c r="A3023" s="311">
        <f>FrontPage!$N$2</f>
        <v>1</v>
      </c>
      <c r="B3023" s="311" t="str">
        <f t="shared" si="327"/>
        <v>RO6175</v>
      </c>
      <c r="C3023" s="311">
        <f t="shared" si="325"/>
        <v>202526</v>
      </c>
      <c r="D3023" s="1148" t="s">
        <v>256</v>
      </c>
      <c r="E3023" s="311">
        <v>17</v>
      </c>
      <c r="F3023" s="311" t="s">
        <v>551</v>
      </c>
      <c r="G3023" s="311">
        <f t="shared" si="329"/>
        <v>0</v>
      </c>
      <c r="H3023" s="1158">
        <f t="shared" ca="1" si="328"/>
        <v>0</v>
      </c>
      <c r="I3023" s="311">
        <f t="shared" si="330"/>
        <v>5</v>
      </c>
      <c r="J3023" s="1151"/>
      <c r="AL3023"/>
      <c r="AM3023"/>
      <c r="AN3023"/>
      <c r="AO3023"/>
      <c r="AP3023"/>
      <c r="AQ3023" s="333"/>
      <c r="AR3023"/>
      <c r="AS3023"/>
      <c r="AT3023"/>
      <c r="AU3023"/>
    </row>
    <row r="3024" spans="1:47" ht="12.75" customHeight="1" x14ac:dyDescent="0.35">
      <c r="A3024" s="311">
        <f>FrontPage!$N$2</f>
        <v>1</v>
      </c>
      <c r="B3024" s="311" t="str">
        <f t="shared" si="327"/>
        <v>RO6176.1</v>
      </c>
      <c r="C3024" s="311">
        <f t="shared" si="325"/>
        <v>202526</v>
      </c>
      <c r="D3024" s="1148" t="s">
        <v>256</v>
      </c>
      <c r="E3024" s="311">
        <v>17</v>
      </c>
      <c r="F3024" s="311" t="s">
        <v>552</v>
      </c>
      <c r="G3024" s="311">
        <f t="shared" si="329"/>
        <v>0</v>
      </c>
      <c r="H3024" s="1158">
        <f t="shared" ca="1" si="328"/>
        <v>0</v>
      </c>
      <c r="I3024" s="311">
        <f t="shared" si="330"/>
        <v>6.1</v>
      </c>
      <c r="J3024" s="1151"/>
      <c r="AL3024"/>
      <c r="AM3024"/>
      <c r="AN3024"/>
      <c r="AO3024"/>
      <c r="AP3024"/>
      <c r="AQ3024" s="333"/>
      <c r="AR3024"/>
      <c r="AS3024"/>
      <c r="AT3024"/>
      <c r="AU3024"/>
    </row>
    <row r="3025" spans="1:47" ht="12.75" customHeight="1" x14ac:dyDescent="0.35">
      <c r="A3025" s="311">
        <f>FrontPage!$N$2</f>
        <v>1</v>
      </c>
      <c r="B3025" s="311" t="str">
        <f t="shared" si="327"/>
        <v>RO6176.2</v>
      </c>
      <c r="C3025" s="311">
        <f t="shared" si="325"/>
        <v>202526</v>
      </c>
      <c r="D3025" s="1148" t="s">
        <v>256</v>
      </c>
      <c r="E3025" s="311">
        <v>17</v>
      </c>
      <c r="F3025" s="311" t="s">
        <v>553</v>
      </c>
      <c r="G3025" s="311">
        <f t="shared" si="329"/>
        <v>0</v>
      </c>
      <c r="H3025" s="1158">
        <f t="shared" ca="1" si="328"/>
        <v>0</v>
      </c>
      <c r="I3025" s="311">
        <f t="shared" si="330"/>
        <v>6.2</v>
      </c>
      <c r="J3025" s="1151"/>
      <c r="AL3025"/>
      <c r="AM3025"/>
      <c r="AN3025"/>
      <c r="AO3025"/>
      <c r="AP3025"/>
      <c r="AQ3025" s="333"/>
      <c r="AR3025"/>
      <c r="AS3025"/>
      <c r="AT3025"/>
      <c r="AU3025"/>
    </row>
    <row r="3026" spans="1:47" ht="12.75" customHeight="1" x14ac:dyDescent="0.35">
      <c r="A3026" s="311">
        <f>FrontPage!$N$2</f>
        <v>1</v>
      </c>
      <c r="B3026" s="311" t="str">
        <f t="shared" si="327"/>
        <v>RO6177</v>
      </c>
      <c r="C3026" s="311">
        <f t="shared" si="325"/>
        <v>202526</v>
      </c>
      <c r="D3026" s="1148" t="s">
        <v>256</v>
      </c>
      <c r="E3026" s="311">
        <v>17</v>
      </c>
      <c r="F3026" s="311" t="s">
        <v>554</v>
      </c>
      <c r="G3026" s="311">
        <f t="shared" si="329"/>
        <v>0</v>
      </c>
      <c r="H3026" s="1158">
        <f t="shared" ca="1" si="328"/>
        <v>0</v>
      </c>
      <c r="I3026" s="311">
        <f t="shared" si="330"/>
        <v>7</v>
      </c>
      <c r="J3026" s="1151"/>
      <c r="AL3026"/>
      <c r="AM3026"/>
      <c r="AN3026"/>
      <c r="AO3026"/>
      <c r="AP3026"/>
      <c r="AQ3026" s="333"/>
      <c r="AR3026"/>
      <c r="AS3026"/>
      <c r="AT3026"/>
      <c r="AU3026"/>
    </row>
    <row r="3027" spans="1:47" ht="12.75" customHeight="1" x14ac:dyDescent="0.35">
      <c r="A3027" s="311">
        <f>FrontPage!$N$2</f>
        <v>1</v>
      </c>
      <c r="B3027" s="311" t="str">
        <f t="shared" si="327"/>
        <v>RO6178</v>
      </c>
      <c r="C3027" s="311">
        <f t="shared" si="325"/>
        <v>202526</v>
      </c>
      <c r="D3027" s="1148" t="s">
        <v>256</v>
      </c>
      <c r="E3027" s="311">
        <v>17</v>
      </c>
      <c r="F3027" s="311" t="s">
        <v>555</v>
      </c>
      <c r="G3027" s="311">
        <f t="shared" si="329"/>
        <v>0</v>
      </c>
      <c r="H3027" s="1158">
        <f t="shared" ca="1" si="328"/>
        <v>0</v>
      </c>
      <c r="I3027" s="311">
        <f t="shared" si="330"/>
        <v>8</v>
      </c>
      <c r="J3027" s="1151"/>
      <c r="AL3027"/>
      <c r="AM3027"/>
      <c r="AN3027"/>
      <c r="AO3027"/>
      <c r="AP3027"/>
      <c r="AQ3027" s="333"/>
      <c r="AR3027"/>
      <c r="AS3027"/>
      <c r="AT3027"/>
      <c r="AU3027"/>
    </row>
    <row r="3028" spans="1:47" ht="12.75" customHeight="1" x14ac:dyDescent="0.35">
      <c r="A3028" s="311">
        <f>FrontPage!$N$2</f>
        <v>1</v>
      </c>
      <c r="B3028" s="311" t="str">
        <f t="shared" si="327"/>
        <v>RO61710</v>
      </c>
      <c r="C3028" s="311">
        <f t="shared" si="325"/>
        <v>202526</v>
      </c>
      <c r="D3028" s="1148" t="s">
        <v>256</v>
      </c>
      <c r="E3028" s="311">
        <v>17</v>
      </c>
      <c r="F3028" s="311" t="s">
        <v>557</v>
      </c>
      <c r="G3028" s="311">
        <f t="shared" si="329"/>
        <v>0</v>
      </c>
      <c r="H3028" s="1158">
        <f t="shared" ca="1" si="328"/>
        <v>0</v>
      </c>
      <c r="I3028" s="311">
        <f t="shared" si="330"/>
        <v>10</v>
      </c>
      <c r="J3028" s="1151"/>
      <c r="AL3028"/>
      <c r="AM3028"/>
      <c r="AN3028"/>
      <c r="AO3028"/>
      <c r="AP3028"/>
      <c r="AQ3028" s="333"/>
      <c r="AR3028"/>
      <c r="AS3028"/>
      <c r="AT3028"/>
      <c r="AU3028"/>
    </row>
    <row r="3029" spans="1:47" ht="12.75" customHeight="1" x14ac:dyDescent="0.35">
      <c r="A3029" s="311">
        <f>FrontPage!$N$2</f>
        <v>1</v>
      </c>
      <c r="B3029" s="311" t="str">
        <f t="shared" ref="B3029:B3092" si="331">D3029&amp;E3029&amp;I3029</f>
        <v>RO61711</v>
      </c>
      <c r="C3029" s="311">
        <f t="shared" si="325"/>
        <v>202526</v>
      </c>
      <c r="D3029" s="1148" t="s">
        <v>256</v>
      </c>
      <c r="E3029" s="311">
        <v>17</v>
      </c>
      <c r="F3029" s="311" t="s">
        <v>558</v>
      </c>
      <c r="G3029" s="311">
        <f t="shared" si="329"/>
        <v>0</v>
      </c>
      <c r="H3029" s="1158">
        <f t="shared" ca="1" si="328"/>
        <v>0</v>
      </c>
      <c r="I3029" s="311">
        <f t="shared" si="330"/>
        <v>11</v>
      </c>
      <c r="J3029" s="1151"/>
      <c r="AL3029"/>
      <c r="AM3029"/>
      <c r="AN3029"/>
      <c r="AO3029"/>
      <c r="AP3029"/>
      <c r="AQ3029" s="333"/>
      <c r="AR3029"/>
      <c r="AS3029"/>
      <c r="AT3029"/>
      <c r="AU3029"/>
    </row>
    <row r="3030" spans="1:47" ht="12.75" customHeight="1" x14ac:dyDescent="0.35">
      <c r="A3030" s="311">
        <f>FrontPage!$N$2</f>
        <v>1</v>
      </c>
      <c r="B3030" s="311" t="str">
        <f t="shared" si="331"/>
        <v>RO61812</v>
      </c>
      <c r="C3030" s="311">
        <f t="shared" si="325"/>
        <v>202526</v>
      </c>
      <c r="D3030" s="1148" t="s">
        <v>256</v>
      </c>
      <c r="E3030" s="311">
        <v>18</v>
      </c>
      <c r="F3030" s="311" t="s">
        <v>8</v>
      </c>
      <c r="G3030" s="311">
        <f t="shared" si="329"/>
        <v>0</v>
      </c>
      <c r="H3030" s="1158">
        <f t="shared" ca="1" si="328"/>
        <v>0</v>
      </c>
      <c r="I3030" s="311">
        <f t="shared" si="330"/>
        <v>12</v>
      </c>
      <c r="J3030" s="1151"/>
      <c r="AL3030"/>
      <c r="AM3030"/>
      <c r="AN3030"/>
      <c r="AO3030"/>
      <c r="AP3030"/>
      <c r="AQ3030" s="333"/>
      <c r="AR3030"/>
      <c r="AS3030"/>
      <c r="AT3030"/>
      <c r="AU3030"/>
    </row>
    <row r="3031" spans="1:47" ht="12.75" customHeight="1" x14ac:dyDescent="0.35">
      <c r="A3031" s="311">
        <f>FrontPage!$N$2</f>
        <v>1</v>
      </c>
      <c r="B3031" s="311" t="str">
        <f t="shared" si="331"/>
        <v>RO61912</v>
      </c>
      <c r="C3031" s="311">
        <f t="shared" si="325"/>
        <v>202526</v>
      </c>
      <c r="D3031" s="1148" t="s">
        <v>256</v>
      </c>
      <c r="E3031" s="311">
        <v>19</v>
      </c>
      <c r="F3031" s="311" t="s">
        <v>8</v>
      </c>
      <c r="G3031" s="311">
        <f t="shared" si="329"/>
        <v>0</v>
      </c>
      <c r="H3031" s="1158">
        <f t="shared" ca="1" si="328"/>
        <v>0</v>
      </c>
      <c r="I3031" s="311">
        <f t="shared" si="330"/>
        <v>12</v>
      </c>
      <c r="J3031" s="1151"/>
      <c r="AL3031"/>
      <c r="AM3031"/>
      <c r="AN3031"/>
      <c r="AO3031"/>
      <c r="AP3031"/>
      <c r="AQ3031" s="333"/>
      <c r="AR3031"/>
      <c r="AS3031"/>
      <c r="AT3031"/>
      <c r="AU3031"/>
    </row>
    <row r="3032" spans="1:47" ht="12.75" customHeight="1" x14ac:dyDescent="0.35">
      <c r="A3032" s="311">
        <f>FrontPage!$N$2</f>
        <v>1</v>
      </c>
      <c r="B3032" s="311" t="str">
        <f t="shared" si="331"/>
        <v>RO811</v>
      </c>
      <c r="C3032" s="311">
        <f t="shared" si="325"/>
        <v>202526</v>
      </c>
      <c r="D3032" s="1148" t="s">
        <v>257</v>
      </c>
      <c r="E3032" s="311">
        <v>1</v>
      </c>
      <c r="F3032" s="311" t="s">
        <v>545</v>
      </c>
      <c r="G3032" s="311">
        <f t="shared" si="329"/>
        <v>0</v>
      </c>
      <c r="H3032" s="1159">
        <f t="shared" ca="1" si="328"/>
        <v>0</v>
      </c>
      <c r="I3032" s="311">
        <f t="shared" si="330"/>
        <v>1</v>
      </c>
      <c r="J3032" s="1151"/>
      <c r="AL3032"/>
      <c r="AM3032"/>
      <c r="AN3032"/>
      <c r="AO3032"/>
      <c r="AP3032"/>
      <c r="AQ3032" s="333"/>
      <c r="AR3032"/>
      <c r="AS3032"/>
      <c r="AT3032"/>
      <c r="AU3032"/>
    </row>
    <row r="3033" spans="1:47" ht="12.75" customHeight="1" x14ac:dyDescent="0.35">
      <c r="A3033" s="311">
        <f>FrontPage!$N$2</f>
        <v>1</v>
      </c>
      <c r="B3033" s="311" t="str">
        <f t="shared" si="331"/>
        <v>RO812</v>
      </c>
      <c r="C3033" s="311">
        <f t="shared" si="325"/>
        <v>202526</v>
      </c>
      <c r="D3033" s="1148" t="s">
        <v>257</v>
      </c>
      <c r="E3033" s="311">
        <v>1</v>
      </c>
      <c r="F3033" s="311" t="s">
        <v>546</v>
      </c>
      <c r="G3033" s="311">
        <f t="shared" si="329"/>
        <v>0</v>
      </c>
      <c r="H3033" s="1159">
        <f t="shared" ca="1" si="328"/>
        <v>0</v>
      </c>
      <c r="I3033" s="311">
        <f t="shared" si="330"/>
        <v>2</v>
      </c>
      <c r="J3033" s="1151"/>
      <c r="AL3033"/>
      <c r="AM3033"/>
      <c r="AN3033"/>
      <c r="AO3033"/>
      <c r="AP3033"/>
      <c r="AQ3033" s="333"/>
      <c r="AR3033"/>
      <c r="AS3033"/>
      <c r="AT3033"/>
      <c r="AU3033"/>
    </row>
    <row r="3034" spans="1:47" ht="12.75" customHeight="1" x14ac:dyDescent="0.35">
      <c r="A3034" s="311">
        <f>FrontPage!$N$2</f>
        <v>1</v>
      </c>
      <c r="B3034" s="311" t="str">
        <f t="shared" si="331"/>
        <v>RO813</v>
      </c>
      <c r="C3034" s="311">
        <f t="shared" si="325"/>
        <v>202526</v>
      </c>
      <c r="D3034" s="1148" t="s">
        <v>257</v>
      </c>
      <c r="E3034" s="311">
        <v>1</v>
      </c>
      <c r="F3034" s="311" t="s">
        <v>549</v>
      </c>
      <c r="G3034" s="311">
        <f t="shared" si="329"/>
        <v>0</v>
      </c>
      <c r="H3034" s="1159">
        <f t="shared" ca="1" si="328"/>
        <v>0</v>
      </c>
      <c r="I3034" s="311">
        <f t="shared" si="330"/>
        <v>3</v>
      </c>
      <c r="J3034" s="1151"/>
      <c r="AL3034"/>
      <c r="AM3034"/>
      <c r="AN3034"/>
      <c r="AO3034"/>
      <c r="AP3034"/>
      <c r="AQ3034" s="333"/>
      <c r="AR3034"/>
      <c r="AS3034"/>
      <c r="AT3034"/>
      <c r="AU3034"/>
    </row>
    <row r="3035" spans="1:47" ht="12.75" customHeight="1" x14ac:dyDescent="0.35">
      <c r="A3035" s="311">
        <f>FrontPage!$N$2</f>
        <v>1</v>
      </c>
      <c r="B3035" s="311" t="str">
        <f t="shared" si="331"/>
        <v>RO815</v>
      </c>
      <c r="C3035" s="311">
        <f t="shared" ref="C3035:C3098" si="332">year</f>
        <v>202526</v>
      </c>
      <c r="D3035" s="1148" t="s">
        <v>257</v>
      </c>
      <c r="E3035" s="311">
        <v>1</v>
      </c>
      <c r="F3035" s="311" t="s">
        <v>551</v>
      </c>
      <c r="G3035" s="311">
        <f t="shared" si="329"/>
        <v>0</v>
      </c>
      <c r="H3035" s="1159">
        <f t="shared" ca="1" si="328"/>
        <v>0</v>
      </c>
      <c r="I3035" s="311">
        <f t="shared" si="330"/>
        <v>5</v>
      </c>
      <c r="J3035" s="1151"/>
      <c r="AL3035"/>
      <c r="AM3035"/>
      <c r="AN3035"/>
      <c r="AO3035"/>
      <c r="AP3035"/>
      <c r="AQ3035" s="333"/>
      <c r="AR3035"/>
      <c r="AS3035"/>
      <c r="AT3035"/>
      <c r="AU3035"/>
    </row>
    <row r="3036" spans="1:47" ht="12.75" customHeight="1" x14ac:dyDescent="0.35">
      <c r="A3036" s="311">
        <f>FrontPage!$N$2</f>
        <v>1</v>
      </c>
      <c r="B3036" s="311" t="str">
        <f t="shared" si="331"/>
        <v>RO816.1</v>
      </c>
      <c r="C3036" s="311">
        <f t="shared" si="332"/>
        <v>202526</v>
      </c>
      <c r="D3036" s="1148" t="s">
        <v>257</v>
      </c>
      <c r="E3036" s="311">
        <v>1</v>
      </c>
      <c r="F3036" s="311" t="s">
        <v>552</v>
      </c>
      <c r="G3036" s="311">
        <f t="shared" si="329"/>
        <v>0</v>
      </c>
      <c r="H3036" s="1159">
        <f t="shared" ca="1" si="328"/>
        <v>0</v>
      </c>
      <c r="I3036" s="311">
        <f t="shared" si="330"/>
        <v>6.1</v>
      </c>
      <c r="J3036" s="1151"/>
      <c r="AL3036"/>
      <c r="AM3036"/>
      <c r="AN3036"/>
      <c r="AO3036"/>
      <c r="AP3036"/>
      <c r="AQ3036" s="333"/>
      <c r="AR3036"/>
      <c r="AS3036"/>
      <c r="AT3036"/>
      <c r="AU3036"/>
    </row>
    <row r="3037" spans="1:47" ht="12.75" customHeight="1" x14ac:dyDescent="0.35">
      <c r="A3037" s="311">
        <f>FrontPage!$N$2</f>
        <v>1</v>
      </c>
      <c r="B3037" s="311" t="str">
        <f t="shared" si="331"/>
        <v>RO816.2</v>
      </c>
      <c r="C3037" s="311">
        <f t="shared" si="332"/>
        <v>202526</v>
      </c>
      <c r="D3037" s="1148" t="s">
        <v>257</v>
      </c>
      <c r="E3037" s="311">
        <v>1</v>
      </c>
      <c r="F3037" s="311" t="s">
        <v>553</v>
      </c>
      <c r="G3037" s="311">
        <f t="shared" si="329"/>
        <v>0</v>
      </c>
      <c r="H3037" s="1159">
        <f t="shared" ca="1" si="328"/>
        <v>0</v>
      </c>
      <c r="I3037" s="311">
        <f t="shared" si="330"/>
        <v>6.2</v>
      </c>
      <c r="J3037" s="1151"/>
      <c r="AL3037"/>
      <c r="AM3037"/>
      <c r="AN3037"/>
      <c r="AO3037"/>
      <c r="AP3037"/>
      <c r="AQ3037" s="333"/>
      <c r="AR3037"/>
      <c r="AS3037"/>
      <c r="AT3037"/>
      <c r="AU3037"/>
    </row>
    <row r="3038" spans="1:47" ht="12.75" customHeight="1" x14ac:dyDescent="0.35">
      <c r="A3038" s="311">
        <f>FrontPage!$N$2</f>
        <v>1</v>
      </c>
      <c r="B3038" s="311" t="str">
        <f t="shared" si="331"/>
        <v>RO817</v>
      </c>
      <c r="C3038" s="311">
        <f t="shared" si="332"/>
        <v>202526</v>
      </c>
      <c r="D3038" s="1148" t="s">
        <v>257</v>
      </c>
      <c r="E3038" s="311">
        <v>1</v>
      </c>
      <c r="F3038" s="311" t="s">
        <v>554</v>
      </c>
      <c r="G3038" s="311">
        <f t="shared" si="329"/>
        <v>0</v>
      </c>
      <c r="H3038" s="1159">
        <f t="shared" ca="1" si="328"/>
        <v>0</v>
      </c>
      <c r="I3038" s="311">
        <f t="shared" si="330"/>
        <v>7</v>
      </c>
      <c r="J3038" s="1151"/>
      <c r="AL3038"/>
      <c r="AM3038"/>
      <c r="AN3038"/>
      <c r="AO3038"/>
      <c r="AP3038"/>
      <c r="AQ3038" s="333"/>
      <c r="AR3038"/>
      <c r="AS3038"/>
      <c r="AT3038"/>
      <c r="AU3038"/>
    </row>
    <row r="3039" spans="1:47" ht="12.75" customHeight="1" x14ac:dyDescent="0.35">
      <c r="A3039" s="311">
        <f>FrontPage!$N$2</f>
        <v>1</v>
      </c>
      <c r="B3039" s="311" t="str">
        <f t="shared" si="331"/>
        <v>RO818</v>
      </c>
      <c r="C3039" s="311">
        <f t="shared" si="332"/>
        <v>202526</v>
      </c>
      <c r="D3039" s="1148" t="s">
        <v>257</v>
      </c>
      <c r="E3039" s="311">
        <v>1</v>
      </c>
      <c r="F3039" s="311" t="s">
        <v>555</v>
      </c>
      <c r="G3039" s="311">
        <f t="shared" si="329"/>
        <v>0</v>
      </c>
      <c r="H3039" s="1159">
        <f t="shared" ca="1" si="328"/>
        <v>0</v>
      </c>
      <c r="I3039" s="311">
        <f t="shared" si="330"/>
        <v>8</v>
      </c>
      <c r="J3039" s="1151"/>
      <c r="AL3039"/>
      <c r="AM3039"/>
      <c r="AN3039"/>
      <c r="AO3039"/>
      <c r="AP3039"/>
      <c r="AQ3039" s="333"/>
      <c r="AR3039"/>
      <c r="AS3039"/>
      <c r="AT3039"/>
      <c r="AU3039"/>
    </row>
    <row r="3040" spans="1:47" ht="12.75" customHeight="1" x14ac:dyDescent="0.35">
      <c r="A3040" s="311">
        <f>FrontPage!$N$2</f>
        <v>1</v>
      </c>
      <c r="B3040" s="311" t="str">
        <f t="shared" si="331"/>
        <v>RO8110</v>
      </c>
      <c r="C3040" s="311">
        <f t="shared" si="332"/>
        <v>202526</v>
      </c>
      <c r="D3040" s="1148" t="s">
        <v>257</v>
      </c>
      <c r="E3040" s="311">
        <v>1</v>
      </c>
      <c r="F3040" s="311" t="s">
        <v>557</v>
      </c>
      <c r="G3040" s="311">
        <f t="shared" si="329"/>
        <v>0</v>
      </c>
      <c r="H3040" s="1159">
        <f t="shared" ca="1" si="328"/>
        <v>0</v>
      </c>
      <c r="I3040" s="311">
        <f t="shared" si="330"/>
        <v>10</v>
      </c>
      <c r="J3040" s="1151"/>
      <c r="AL3040"/>
      <c r="AM3040"/>
      <c r="AN3040"/>
      <c r="AO3040"/>
      <c r="AP3040"/>
      <c r="AQ3040" s="333"/>
      <c r="AR3040"/>
      <c r="AS3040"/>
      <c r="AT3040"/>
      <c r="AU3040"/>
    </row>
    <row r="3041" spans="1:47" ht="12.75" customHeight="1" x14ac:dyDescent="0.35">
      <c r="A3041" s="311">
        <f>FrontPage!$N$2</f>
        <v>1</v>
      </c>
      <c r="B3041" s="311" t="str">
        <f t="shared" si="331"/>
        <v>RO8111</v>
      </c>
      <c r="C3041" s="311">
        <f t="shared" si="332"/>
        <v>202526</v>
      </c>
      <c r="D3041" s="1148" t="s">
        <v>257</v>
      </c>
      <c r="E3041" s="311">
        <v>1</v>
      </c>
      <c r="F3041" s="311" t="s">
        <v>558</v>
      </c>
      <c r="G3041" s="311">
        <f t="shared" si="329"/>
        <v>0</v>
      </c>
      <c r="H3041" s="1159">
        <f t="shared" ca="1" si="328"/>
        <v>0</v>
      </c>
      <c r="I3041" s="311">
        <f t="shared" si="330"/>
        <v>11</v>
      </c>
      <c r="J3041" s="1151"/>
      <c r="AL3041"/>
      <c r="AM3041"/>
      <c r="AN3041"/>
      <c r="AO3041"/>
      <c r="AP3041"/>
      <c r="AQ3041" s="333"/>
      <c r="AR3041"/>
      <c r="AS3041"/>
      <c r="AT3041"/>
      <c r="AU3041"/>
    </row>
    <row r="3042" spans="1:47" ht="12.75" customHeight="1" x14ac:dyDescent="0.35">
      <c r="A3042" s="311">
        <f>FrontPage!$N$2</f>
        <v>1</v>
      </c>
      <c r="B3042" s="311" t="str">
        <f t="shared" si="331"/>
        <v>RO821</v>
      </c>
      <c r="C3042" s="311">
        <f t="shared" si="332"/>
        <v>202526</v>
      </c>
      <c r="D3042" s="1148" t="s">
        <v>257</v>
      </c>
      <c r="E3042" s="311">
        <v>2</v>
      </c>
      <c r="F3042" s="311" t="s">
        <v>545</v>
      </c>
      <c r="G3042" s="311">
        <f t="shared" si="329"/>
        <v>0</v>
      </c>
      <c r="H3042" s="1159">
        <f t="shared" ca="1" si="328"/>
        <v>0</v>
      </c>
      <c r="I3042" s="311">
        <f t="shared" si="330"/>
        <v>1</v>
      </c>
      <c r="J3042" s="1151"/>
      <c r="AL3042"/>
      <c r="AM3042"/>
      <c r="AN3042"/>
      <c r="AO3042"/>
      <c r="AP3042"/>
      <c r="AQ3042" s="333"/>
      <c r="AR3042"/>
      <c r="AS3042"/>
      <c r="AT3042"/>
      <c r="AU3042"/>
    </row>
    <row r="3043" spans="1:47" ht="12.75" customHeight="1" x14ac:dyDescent="0.35">
      <c r="A3043" s="311">
        <f>FrontPage!$N$2</f>
        <v>1</v>
      </c>
      <c r="B3043" s="311" t="str">
        <f t="shared" si="331"/>
        <v>RO822</v>
      </c>
      <c r="C3043" s="311">
        <f t="shared" si="332"/>
        <v>202526</v>
      </c>
      <c r="D3043" s="1148" t="s">
        <v>257</v>
      </c>
      <c r="E3043" s="311">
        <v>2</v>
      </c>
      <c r="F3043" s="311" t="s">
        <v>546</v>
      </c>
      <c r="G3043" s="311">
        <f t="shared" si="329"/>
        <v>0</v>
      </c>
      <c r="H3043" s="1159">
        <f t="shared" ca="1" si="328"/>
        <v>0</v>
      </c>
      <c r="I3043" s="311">
        <f t="shared" si="330"/>
        <v>2</v>
      </c>
      <c r="J3043" s="1151"/>
      <c r="AL3043"/>
      <c r="AM3043"/>
      <c r="AN3043"/>
      <c r="AO3043"/>
      <c r="AP3043"/>
      <c r="AQ3043" s="333"/>
      <c r="AR3043"/>
      <c r="AS3043"/>
      <c r="AT3043"/>
      <c r="AU3043"/>
    </row>
    <row r="3044" spans="1:47" ht="12.75" customHeight="1" x14ac:dyDescent="0.35">
      <c r="A3044" s="311">
        <f>FrontPage!$N$2</f>
        <v>1</v>
      </c>
      <c r="B3044" s="311" t="str">
        <f t="shared" si="331"/>
        <v>RO823</v>
      </c>
      <c r="C3044" s="311">
        <f t="shared" si="332"/>
        <v>202526</v>
      </c>
      <c r="D3044" s="1148" t="s">
        <v>257</v>
      </c>
      <c r="E3044" s="311">
        <v>2</v>
      </c>
      <c r="F3044" s="311" t="s">
        <v>549</v>
      </c>
      <c r="G3044" s="311">
        <f t="shared" si="329"/>
        <v>0</v>
      </c>
      <c r="H3044" s="1159">
        <f t="shared" ca="1" si="328"/>
        <v>0</v>
      </c>
      <c r="I3044" s="311">
        <f t="shared" si="330"/>
        <v>3</v>
      </c>
      <c r="J3044" s="1151"/>
      <c r="AL3044"/>
      <c r="AM3044"/>
      <c r="AN3044"/>
      <c r="AO3044"/>
      <c r="AP3044"/>
      <c r="AQ3044" s="333"/>
      <c r="AR3044"/>
      <c r="AS3044"/>
      <c r="AT3044"/>
      <c r="AU3044"/>
    </row>
    <row r="3045" spans="1:47" ht="12.75" customHeight="1" x14ac:dyDescent="0.35">
      <c r="A3045" s="311">
        <f>FrontPage!$N$2</f>
        <v>1</v>
      </c>
      <c r="B3045" s="311" t="str">
        <f t="shared" si="331"/>
        <v>RO825</v>
      </c>
      <c r="C3045" s="311">
        <f t="shared" si="332"/>
        <v>202526</v>
      </c>
      <c r="D3045" s="1148" t="s">
        <v>257</v>
      </c>
      <c r="E3045" s="311">
        <v>2</v>
      </c>
      <c r="F3045" s="311" t="s">
        <v>551</v>
      </c>
      <c r="G3045" s="311">
        <f t="shared" si="329"/>
        <v>0</v>
      </c>
      <c r="H3045" s="1159">
        <f t="shared" ca="1" si="328"/>
        <v>0</v>
      </c>
      <c r="I3045" s="311">
        <f t="shared" si="330"/>
        <v>5</v>
      </c>
      <c r="J3045" s="1151"/>
      <c r="AL3045"/>
      <c r="AM3045"/>
      <c r="AN3045"/>
      <c r="AO3045"/>
      <c r="AP3045"/>
      <c r="AQ3045" s="333"/>
      <c r="AR3045"/>
      <c r="AS3045"/>
      <c r="AT3045"/>
      <c r="AU3045"/>
    </row>
    <row r="3046" spans="1:47" ht="12.75" customHeight="1" x14ac:dyDescent="0.35">
      <c r="A3046" s="311">
        <f>FrontPage!$N$2</f>
        <v>1</v>
      </c>
      <c r="B3046" s="311" t="str">
        <f t="shared" si="331"/>
        <v>RO826.1</v>
      </c>
      <c r="C3046" s="311">
        <f t="shared" si="332"/>
        <v>202526</v>
      </c>
      <c r="D3046" s="1148" t="s">
        <v>257</v>
      </c>
      <c r="E3046" s="311">
        <v>2</v>
      </c>
      <c r="F3046" s="311" t="s">
        <v>552</v>
      </c>
      <c r="G3046" s="311">
        <f t="shared" si="329"/>
        <v>0</v>
      </c>
      <c r="H3046" s="1159">
        <f t="shared" ca="1" si="328"/>
        <v>0</v>
      </c>
      <c r="I3046" s="311">
        <f t="shared" si="330"/>
        <v>6.1</v>
      </c>
      <c r="J3046" s="1151"/>
      <c r="AL3046"/>
      <c r="AM3046"/>
      <c r="AN3046"/>
      <c r="AO3046"/>
      <c r="AP3046"/>
      <c r="AQ3046" s="333"/>
      <c r="AR3046"/>
      <c r="AS3046"/>
      <c r="AT3046"/>
      <c r="AU3046"/>
    </row>
    <row r="3047" spans="1:47" ht="12.75" customHeight="1" x14ac:dyDescent="0.35">
      <c r="A3047" s="311">
        <f>FrontPage!$N$2</f>
        <v>1</v>
      </c>
      <c r="B3047" s="311" t="str">
        <f t="shared" si="331"/>
        <v>RO826.2</v>
      </c>
      <c r="C3047" s="311">
        <f t="shared" si="332"/>
        <v>202526</v>
      </c>
      <c r="D3047" s="1148" t="s">
        <v>257</v>
      </c>
      <c r="E3047" s="311">
        <v>2</v>
      </c>
      <c r="F3047" s="311" t="s">
        <v>553</v>
      </c>
      <c r="G3047" s="311">
        <f t="shared" si="329"/>
        <v>0</v>
      </c>
      <c r="H3047" s="1159">
        <f t="shared" ca="1" si="328"/>
        <v>0</v>
      </c>
      <c r="I3047" s="311">
        <f t="shared" si="330"/>
        <v>6.2</v>
      </c>
      <c r="J3047" s="1151"/>
      <c r="AL3047"/>
      <c r="AM3047"/>
      <c r="AN3047"/>
      <c r="AO3047"/>
      <c r="AP3047"/>
      <c r="AQ3047" s="333"/>
      <c r="AR3047"/>
      <c r="AS3047"/>
      <c r="AT3047"/>
      <c r="AU3047"/>
    </row>
    <row r="3048" spans="1:47" ht="12.75" customHeight="1" x14ac:dyDescent="0.35">
      <c r="A3048" s="311">
        <f>FrontPage!$N$2</f>
        <v>1</v>
      </c>
      <c r="B3048" s="311" t="str">
        <f t="shared" si="331"/>
        <v>RO827</v>
      </c>
      <c r="C3048" s="311">
        <f t="shared" si="332"/>
        <v>202526</v>
      </c>
      <c r="D3048" s="1148" t="s">
        <v>257</v>
      </c>
      <c r="E3048" s="311">
        <v>2</v>
      </c>
      <c r="F3048" s="311" t="s">
        <v>554</v>
      </c>
      <c r="G3048" s="311">
        <f t="shared" si="329"/>
        <v>0</v>
      </c>
      <c r="H3048" s="1159">
        <f t="shared" ca="1" si="328"/>
        <v>0</v>
      </c>
      <c r="I3048" s="311">
        <f t="shared" si="330"/>
        <v>7</v>
      </c>
      <c r="J3048" s="1151"/>
      <c r="AL3048"/>
      <c r="AM3048"/>
      <c r="AN3048"/>
      <c r="AO3048"/>
      <c r="AP3048"/>
      <c r="AQ3048" s="333"/>
      <c r="AR3048"/>
      <c r="AS3048"/>
      <c r="AT3048"/>
      <c r="AU3048"/>
    </row>
    <row r="3049" spans="1:47" ht="12.75" customHeight="1" x14ac:dyDescent="0.35">
      <c r="A3049" s="311">
        <f>FrontPage!$N$2</f>
        <v>1</v>
      </c>
      <c r="B3049" s="311" t="str">
        <f t="shared" si="331"/>
        <v>RO828</v>
      </c>
      <c r="C3049" s="311">
        <f t="shared" si="332"/>
        <v>202526</v>
      </c>
      <c r="D3049" s="1148" t="s">
        <v>257</v>
      </c>
      <c r="E3049" s="311">
        <v>2</v>
      </c>
      <c r="F3049" s="311" t="s">
        <v>555</v>
      </c>
      <c r="G3049" s="311">
        <f t="shared" si="329"/>
        <v>0</v>
      </c>
      <c r="H3049" s="1159">
        <f t="shared" ca="1" si="328"/>
        <v>0</v>
      </c>
      <c r="I3049" s="311">
        <f t="shared" si="330"/>
        <v>8</v>
      </c>
      <c r="J3049" s="1151"/>
      <c r="AL3049"/>
      <c r="AM3049"/>
      <c r="AN3049"/>
      <c r="AO3049"/>
      <c r="AP3049"/>
      <c r="AQ3049" s="333"/>
      <c r="AR3049"/>
      <c r="AS3049"/>
      <c r="AT3049"/>
      <c r="AU3049"/>
    </row>
    <row r="3050" spans="1:47" ht="12.75" customHeight="1" x14ac:dyDescent="0.35">
      <c r="A3050" s="311">
        <f>FrontPage!$N$2</f>
        <v>1</v>
      </c>
      <c r="B3050" s="311" t="str">
        <f t="shared" si="331"/>
        <v>RO8210</v>
      </c>
      <c r="C3050" s="311">
        <f t="shared" si="332"/>
        <v>202526</v>
      </c>
      <c r="D3050" s="1148" t="s">
        <v>257</v>
      </c>
      <c r="E3050" s="311">
        <v>2</v>
      </c>
      <c r="F3050" s="311" t="s">
        <v>557</v>
      </c>
      <c r="G3050" s="311">
        <f t="shared" si="329"/>
        <v>0</v>
      </c>
      <c r="H3050" s="1159">
        <f t="shared" ca="1" si="328"/>
        <v>0</v>
      </c>
      <c r="I3050" s="311">
        <f t="shared" si="330"/>
        <v>10</v>
      </c>
      <c r="J3050" s="1151"/>
      <c r="AL3050"/>
      <c r="AM3050"/>
      <c r="AN3050"/>
      <c r="AO3050"/>
      <c r="AP3050"/>
      <c r="AQ3050" s="333"/>
      <c r="AR3050"/>
      <c r="AS3050"/>
      <c r="AT3050"/>
      <c r="AU3050"/>
    </row>
    <row r="3051" spans="1:47" ht="12.75" customHeight="1" x14ac:dyDescent="0.35">
      <c r="A3051" s="311">
        <f>FrontPage!$N$2</f>
        <v>1</v>
      </c>
      <c r="B3051" s="311" t="str">
        <f t="shared" si="331"/>
        <v>RO8211</v>
      </c>
      <c r="C3051" s="311">
        <f t="shared" si="332"/>
        <v>202526</v>
      </c>
      <c r="D3051" s="1148" t="s">
        <v>257</v>
      </c>
      <c r="E3051" s="311">
        <v>2</v>
      </c>
      <c r="F3051" s="311" t="s">
        <v>558</v>
      </c>
      <c r="G3051" s="311">
        <f t="shared" si="329"/>
        <v>0</v>
      </c>
      <c r="H3051" s="1159">
        <f t="shared" ca="1" si="328"/>
        <v>0</v>
      </c>
      <c r="I3051" s="311">
        <f t="shared" si="330"/>
        <v>11</v>
      </c>
      <c r="J3051" s="1151"/>
      <c r="AL3051"/>
      <c r="AM3051"/>
      <c r="AN3051"/>
      <c r="AO3051"/>
      <c r="AP3051"/>
      <c r="AQ3051" s="333"/>
      <c r="AR3051"/>
      <c r="AS3051"/>
      <c r="AT3051"/>
      <c r="AU3051"/>
    </row>
    <row r="3052" spans="1:47" ht="12.75" customHeight="1" x14ac:dyDescent="0.35">
      <c r="A3052" s="311">
        <f>FrontPage!$N$2</f>
        <v>1</v>
      </c>
      <c r="B3052" s="311" t="str">
        <f t="shared" si="331"/>
        <v>RO831</v>
      </c>
      <c r="C3052" s="311">
        <f t="shared" si="332"/>
        <v>202526</v>
      </c>
      <c r="D3052" s="1148" t="s">
        <v>257</v>
      </c>
      <c r="E3052" s="311">
        <v>3</v>
      </c>
      <c r="F3052" s="311" t="s">
        <v>545</v>
      </c>
      <c r="G3052" s="311">
        <f t="shared" si="329"/>
        <v>0</v>
      </c>
      <c r="H3052" s="1159">
        <f t="shared" ca="1" si="328"/>
        <v>0</v>
      </c>
      <c r="I3052" s="311">
        <f t="shared" si="330"/>
        <v>1</v>
      </c>
      <c r="J3052" s="1151"/>
      <c r="AL3052"/>
      <c r="AM3052"/>
      <c r="AN3052"/>
      <c r="AO3052"/>
      <c r="AP3052"/>
      <c r="AQ3052" s="333"/>
      <c r="AR3052"/>
      <c r="AS3052"/>
      <c r="AT3052"/>
      <c r="AU3052"/>
    </row>
    <row r="3053" spans="1:47" ht="12.75" customHeight="1" x14ac:dyDescent="0.35">
      <c r="A3053" s="311">
        <f>FrontPage!$N$2</f>
        <v>1</v>
      </c>
      <c r="B3053" s="311" t="str">
        <f t="shared" si="331"/>
        <v>RO832</v>
      </c>
      <c r="C3053" s="311">
        <f t="shared" si="332"/>
        <v>202526</v>
      </c>
      <c r="D3053" s="1148" t="s">
        <v>257</v>
      </c>
      <c r="E3053" s="311">
        <v>3</v>
      </c>
      <c r="F3053" s="311" t="s">
        <v>546</v>
      </c>
      <c r="G3053" s="311">
        <f t="shared" si="329"/>
        <v>0</v>
      </c>
      <c r="H3053" s="1159">
        <f t="shared" ref="H3053:H3116" ca="1" si="333">IF(UANumber = 0,0,IF(VLOOKUP(E3053,INDIRECT("_"&amp;D3053),MATCH(F3053,INDIRECT("_"&amp;D3053&amp;$I$2),0),FALSE)="",0,VLOOKUP(E3053,INDIRECT("_"&amp;D3053),MATCH(F3053,INDIRECT("_"&amp;D3053&amp;$I$2),0),FALSE)))</f>
        <v>0</v>
      </c>
      <c r="I3053" s="311">
        <f t="shared" si="330"/>
        <v>2</v>
      </c>
      <c r="J3053" s="1151"/>
      <c r="AL3053"/>
      <c r="AM3053"/>
      <c r="AN3053"/>
      <c r="AO3053"/>
      <c r="AP3053"/>
      <c r="AQ3053" s="333"/>
      <c r="AR3053"/>
      <c r="AS3053"/>
      <c r="AT3053"/>
      <c r="AU3053"/>
    </row>
    <row r="3054" spans="1:47" ht="12.75" customHeight="1" x14ac:dyDescent="0.35">
      <c r="A3054" s="311">
        <f>FrontPage!$N$2</f>
        <v>1</v>
      </c>
      <c r="B3054" s="311" t="str">
        <f t="shared" si="331"/>
        <v>RO833</v>
      </c>
      <c r="C3054" s="311">
        <f t="shared" si="332"/>
        <v>202526</v>
      </c>
      <c r="D3054" s="1148" t="s">
        <v>257</v>
      </c>
      <c r="E3054" s="311">
        <v>3</v>
      </c>
      <c r="F3054" s="311" t="s">
        <v>549</v>
      </c>
      <c r="G3054" s="311">
        <f t="shared" si="329"/>
        <v>0</v>
      </c>
      <c r="H3054" s="1159">
        <f t="shared" ca="1" si="333"/>
        <v>0</v>
      </c>
      <c r="I3054" s="311">
        <f t="shared" si="330"/>
        <v>3</v>
      </c>
      <c r="J3054" s="1151"/>
      <c r="AL3054"/>
      <c r="AM3054"/>
      <c r="AN3054"/>
      <c r="AO3054"/>
      <c r="AP3054"/>
      <c r="AQ3054" s="333"/>
      <c r="AR3054"/>
      <c r="AS3054"/>
      <c r="AT3054"/>
      <c r="AU3054"/>
    </row>
    <row r="3055" spans="1:47" ht="12.75" customHeight="1" x14ac:dyDescent="0.35">
      <c r="A3055" s="311">
        <f>FrontPage!$N$2</f>
        <v>1</v>
      </c>
      <c r="B3055" s="311" t="str">
        <f t="shared" si="331"/>
        <v>RO835</v>
      </c>
      <c r="C3055" s="311">
        <f t="shared" si="332"/>
        <v>202526</v>
      </c>
      <c r="D3055" s="1148" t="s">
        <v>257</v>
      </c>
      <c r="E3055" s="311">
        <v>3</v>
      </c>
      <c r="F3055" s="311" t="s">
        <v>551</v>
      </c>
      <c r="G3055" s="311">
        <f t="shared" ref="G3055:G3118" si="334">UANumber</f>
        <v>0</v>
      </c>
      <c r="H3055" s="1159">
        <f t="shared" ca="1" si="333"/>
        <v>0</v>
      </c>
      <c r="I3055" s="311">
        <f t="shared" si="330"/>
        <v>5</v>
      </c>
      <c r="J3055" s="1151"/>
      <c r="AL3055"/>
      <c r="AM3055"/>
      <c r="AN3055"/>
      <c r="AO3055"/>
      <c r="AP3055"/>
      <c r="AQ3055" s="333"/>
      <c r="AR3055"/>
      <c r="AS3055"/>
      <c r="AT3055"/>
      <c r="AU3055"/>
    </row>
    <row r="3056" spans="1:47" ht="12.75" customHeight="1" x14ac:dyDescent="0.35">
      <c r="A3056" s="311">
        <f>FrontPage!$N$2</f>
        <v>1</v>
      </c>
      <c r="B3056" s="311" t="str">
        <f t="shared" si="331"/>
        <v>RO836.1</v>
      </c>
      <c r="C3056" s="311">
        <f t="shared" si="332"/>
        <v>202526</v>
      </c>
      <c r="D3056" s="1148" t="s">
        <v>257</v>
      </c>
      <c r="E3056" s="311">
        <v>3</v>
      </c>
      <c r="F3056" s="311" t="s">
        <v>552</v>
      </c>
      <c r="G3056" s="311">
        <f t="shared" si="334"/>
        <v>0</v>
      </c>
      <c r="H3056" s="1159">
        <f t="shared" ca="1" si="333"/>
        <v>0</v>
      </c>
      <c r="I3056" s="311">
        <f t="shared" si="330"/>
        <v>6.1</v>
      </c>
      <c r="J3056" s="1151"/>
      <c r="AL3056"/>
      <c r="AM3056"/>
      <c r="AN3056"/>
      <c r="AO3056"/>
      <c r="AP3056"/>
      <c r="AQ3056" s="333"/>
      <c r="AR3056"/>
      <c r="AS3056"/>
      <c r="AT3056"/>
      <c r="AU3056"/>
    </row>
    <row r="3057" spans="1:47" ht="12.75" customHeight="1" x14ac:dyDescent="0.35">
      <c r="A3057" s="311">
        <f>FrontPage!$N$2</f>
        <v>1</v>
      </c>
      <c r="B3057" s="311" t="str">
        <f t="shared" si="331"/>
        <v>RO836.2</v>
      </c>
      <c r="C3057" s="311">
        <f t="shared" si="332"/>
        <v>202526</v>
      </c>
      <c r="D3057" s="1148" t="s">
        <v>257</v>
      </c>
      <c r="E3057" s="311">
        <v>3</v>
      </c>
      <c r="F3057" s="311" t="s">
        <v>553</v>
      </c>
      <c r="G3057" s="311">
        <f t="shared" si="334"/>
        <v>0</v>
      </c>
      <c r="H3057" s="1159">
        <f t="shared" ca="1" si="333"/>
        <v>0</v>
      </c>
      <c r="I3057" s="311">
        <f t="shared" si="330"/>
        <v>6.2</v>
      </c>
      <c r="J3057" s="1151"/>
      <c r="AL3057"/>
      <c r="AM3057"/>
      <c r="AN3057"/>
      <c r="AO3057"/>
      <c r="AP3057"/>
      <c r="AQ3057" s="333"/>
      <c r="AR3057"/>
      <c r="AS3057"/>
      <c r="AT3057"/>
      <c r="AU3057"/>
    </row>
    <row r="3058" spans="1:47" ht="12.75" customHeight="1" x14ac:dyDescent="0.35">
      <c r="A3058" s="311">
        <f>FrontPage!$N$2</f>
        <v>1</v>
      </c>
      <c r="B3058" s="311" t="str">
        <f t="shared" si="331"/>
        <v>RO837</v>
      </c>
      <c r="C3058" s="311">
        <f t="shared" si="332"/>
        <v>202526</v>
      </c>
      <c r="D3058" s="1148" t="s">
        <v>257</v>
      </c>
      <c r="E3058" s="311">
        <v>3</v>
      </c>
      <c r="F3058" s="311" t="s">
        <v>554</v>
      </c>
      <c r="G3058" s="311">
        <f t="shared" si="334"/>
        <v>0</v>
      </c>
      <c r="H3058" s="1159">
        <f t="shared" ca="1" si="333"/>
        <v>0</v>
      </c>
      <c r="I3058" s="311">
        <f t="shared" si="330"/>
        <v>7</v>
      </c>
      <c r="J3058" s="1151"/>
      <c r="AL3058"/>
      <c r="AM3058"/>
      <c r="AN3058"/>
      <c r="AO3058"/>
      <c r="AP3058"/>
      <c r="AQ3058" s="333"/>
      <c r="AR3058"/>
      <c r="AS3058"/>
      <c r="AT3058"/>
      <c r="AU3058"/>
    </row>
    <row r="3059" spans="1:47" ht="12.75" customHeight="1" x14ac:dyDescent="0.35">
      <c r="A3059" s="311">
        <f>FrontPage!$N$2</f>
        <v>1</v>
      </c>
      <c r="B3059" s="311" t="str">
        <f t="shared" si="331"/>
        <v>RO838</v>
      </c>
      <c r="C3059" s="311">
        <f t="shared" si="332"/>
        <v>202526</v>
      </c>
      <c r="D3059" s="1148" t="s">
        <v>257</v>
      </c>
      <c r="E3059" s="311">
        <v>3</v>
      </c>
      <c r="F3059" s="311" t="s">
        <v>555</v>
      </c>
      <c r="G3059" s="311">
        <f t="shared" si="334"/>
        <v>0</v>
      </c>
      <c r="H3059" s="1159">
        <f t="shared" ca="1" si="333"/>
        <v>0</v>
      </c>
      <c r="I3059" s="311">
        <f t="shared" si="330"/>
        <v>8</v>
      </c>
      <c r="J3059" s="1151"/>
      <c r="AL3059"/>
      <c r="AM3059"/>
      <c r="AN3059"/>
      <c r="AO3059"/>
      <c r="AP3059"/>
      <c r="AQ3059" s="333"/>
      <c r="AR3059"/>
      <c r="AS3059"/>
      <c r="AT3059"/>
      <c r="AU3059"/>
    </row>
    <row r="3060" spans="1:47" ht="12.75" customHeight="1" x14ac:dyDescent="0.35">
      <c r="A3060" s="311">
        <f>FrontPage!$N$2</f>
        <v>1</v>
      </c>
      <c r="B3060" s="311" t="str">
        <f t="shared" si="331"/>
        <v>RO8310</v>
      </c>
      <c r="C3060" s="311">
        <f t="shared" si="332"/>
        <v>202526</v>
      </c>
      <c r="D3060" s="1148" t="s">
        <v>257</v>
      </c>
      <c r="E3060" s="311">
        <v>3</v>
      </c>
      <c r="F3060" s="311" t="s">
        <v>557</v>
      </c>
      <c r="G3060" s="311">
        <f t="shared" si="334"/>
        <v>0</v>
      </c>
      <c r="H3060" s="1159">
        <f t="shared" ca="1" si="333"/>
        <v>0</v>
      </c>
      <c r="I3060" s="311">
        <f t="shared" si="330"/>
        <v>10</v>
      </c>
      <c r="J3060" s="1151"/>
      <c r="AL3060"/>
      <c r="AM3060"/>
      <c r="AN3060"/>
      <c r="AO3060"/>
      <c r="AP3060"/>
      <c r="AQ3060" s="333"/>
      <c r="AR3060"/>
      <c r="AS3060"/>
      <c r="AT3060"/>
      <c r="AU3060"/>
    </row>
    <row r="3061" spans="1:47" ht="12.75" customHeight="1" x14ac:dyDescent="0.35">
      <c r="A3061" s="311">
        <f>FrontPage!$N$2</f>
        <v>1</v>
      </c>
      <c r="B3061" s="311" t="str">
        <f t="shared" si="331"/>
        <v>RO8311</v>
      </c>
      <c r="C3061" s="311">
        <f t="shared" si="332"/>
        <v>202526</v>
      </c>
      <c r="D3061" s="1148" t="s">
        <v>257</v>
      </c>
      <c r="E3061" s="311">
        <v>3</v>
      </c>
      <c r="F3061" s="311" t="s">
        <v>558</v>
      </c>
      <c r="G3061" s="311">
        <f t="shared" si="334"/>
        <v>0</v>
      </c>
      <c r="H3061" s="1159">
        <f t="shared" ca="1" si="333"/>
        <v>0</v>
      </c>
      <c r="I3061" s="311">
        <f t="shared" si="330"/>
        <v>11</v>
      </c>
      <c r="J3061" s="1151"/>
      <c r="AL3061"/>
      <c r="AM3061"/>
      <c r="AN3061"/>
      <c r="AO3061"/>
      <c r="AP3061"/>
      <c r="AQ3061" s="333"/>
      <c r="AR3061"/>
      <c r="AS3061"/>
      <c r="AT3061"/>
      <c r="AU3061"/>
    </row>
    <row r="3062" spans="1:47" ht="12.75" customHeight="1" x14ac:dyDescent="0.35">
      <c r="A3062" s="311">
        <f>FrontPage!$N$2</f>
        <v>1</v>
      </c>
      <c r="B3062" s="311" t="str">
        <f t="shared" si="331"/>
        <v>RO841</v>
      </c>
      <c r="C3062" s="311">
        <f t="shared" si="332"/>
        <v>202526</v>
      </c>
      <c r="D3062" s="1148" t="s">
        <v>257</v>
      </c>
      <c r="E3062" s="311">
        <v>4</v>
      </c>
      <c r="F3062" s="311" t="s">
        <v>545</v>
      </c>
      <c r="G3062" s="311">
        <f t="shared" si="334"/>
        <v>0</v>
      </c>
      <c r="H3062" s="1159">
        <f t="shared" ca="1" si="333"/>
        <v>0</v>
      </c>
      <c r="I3062" s="311">
        <f t="shared" si="330"/>
        <v>1</v>
      </c>
      <c r="J3062" s="1151"/>
      <c r="AL3062"/>
      <c r="AM3062"/>
      <c r="AN3062"/>
      <c r="AO3062"/>
      <c r="AP3062"/>
      <c r="AQ3062" s="333"/>
      <c r="AR3062"/>
      <c r="AS3062"/>
      <c r="AT3062"/>
      <c r="AU3062"/>
    </row>
    <row r="3063" spans="1:47" ht="12.75" customHeight="1" x14ac:dyDescent="0.35">
      <c r="A3063" s="311">
        <f>FrontPage!$N$2</f>
        <v>1</v>
      </c>
      <c r="B3063" s="311" t="str">
        <f t="shared" si="331"/>
        <v>RO842</v>
      </c>
      <c r="C3063" s="311">
        <f t="shared" si="332"/>
        <v>202526</v>
      </c>
      <c r="D3063" s="1148" t="s">
        <v>257</v>
      </c>
      <c r="E3063" s="311">
        <v>4</v>
      </c>
      <c r="F3063" s="311" t="s">
        <v>546</v>
      </c>
      <c r="G3063" s="311">
        <f t="shared" si="334"/>
        <v>0</v>
      </c>
      <c r="H3063" s="1159">
        <f t="shared" ca="1" si="333"/>
        <v>0</v>
      </c>
      <c r="I3063" s="311">
        <f t="shared" si="330"/>
        <v>2</v>
      </c>
      <c r="J3063" s="1151"/>
      <c r="AL3063"/>
      <c r="AM3063"/>
      <c r="AN3063"/>
      <c r="AO3063"/>
      <c r="AP3063"/>
      <c r="AQ3063" s="333"/>
      <c r="AR3063"/>
      <c r="AS3063"/>
      <c r="AT3063"/>
      <c r="AU3063"/>
    </row>
    <row r="3064" spans="1:47" ht="12.75" customHeight="1" x14ac:dyDescent="0.35">
      <c r="A3064" s="311">
        <f>FrontPage!$N$2</f>
        <v>1</v>
      </c>
      <c r="B3064" s="311" t="str">
        <f t="shared" si="331"/>
        <v>RO843</v>
      </c>
      <c r="C3064" s="311">
        <f t="shared" si="332"/>
        <v>202526</v>
      </c>
      <c r="D3064" s="1148" t="s">
        <v>257</v>
      </c>
      <c r="E3064" s="311">
        <v>4</v>
      </c>
      <c r="F3064" s="311" t="s">
        <v>549</v>
      </c>
      <c r="G3064" s="311">
        <f t="shared" si="334"/>
        <v>0</v>
      </c>
      <c r="H3064" s="1159">
        <f t="shared" ca="1" si="333"/>
        <v>0</v>
      </c>
      <c r="I3064" s="311">
        <f t="shared" si="330"/>
        <v>3</v>
      </c>
      <c r="J3064" s="1151"/>
      <c r="AL3064"/>
      <c r="AM3064"/>
      <c r="AN3064"/>
      <c r="AO3064"/>
      <c r="AP3064"/>
      <c r="AQ3064" s="333"/>
      <c r="AR3064"/>
      <c r="AS3064"/>
      <c r="AT3064"/>
      <c r="AU3064"/>
    </row>
    <row r="3065" spans="1:47" ht="12.75" customHeight="1" x14ac:dyDescent="0.35">
      <c r="A3065" s="311">
        <f>FrontPage!$N$2</f>
        <v>1</v>
      </c>
      <c r="B3065" s="311" t="str">
        <f t="shared" si="331"/>
        <v>RO845</v>
      </c>
      <c r="C3065" s="311">
        <f t="shared" si="332"/>
        <v>202526</v>
      </c>
      <c r="D3065" s="1148" t="s">
        <v>257</v>
      </c>
      <c r="E3065" s="311">
        <v>4</v>
      </c>
      <c r="F3065" s="311" t="s">
        <v>551</v>
      </c>
      <c r="G3065" s="311">
        <f t="shared" si="334"/>
        <v>0</v>
      </c>
      <c r="H3065" s="1159">
        <f t="shared" ca="1" si="333"/>
        <v>0</v>
      </c>
      <c r="I3065" s="311">
        <f t="shared" si="330"/>
        <v>5</v>
      </c>
      <c r="J3065" s="1151"/>
      <c r="AL3065"/>
      <c r="AM3065"/>
      <c r="AN3065"/>
      <c r="AO3065"/>
      <c r="AP3065"/>
      <c r="AQ3065" s="333"/>
      <c r="AR3065"/>
      <c r="AS3065"/>
      <c r="AT3065"/>
      <c r="AU3065"/>
    </row>
    <row r="3066" spans="1:47" ht="12.75" customHeight="1" x14ac:dyDescent="0.35">
      <c r="A3066" s="311">
        <f>FrontPage!$N$2</f>
        <v>1</v>
      </c>
      <c r="B3066" s="311" t="str">
        <f t="shared" si="331"/>
        <v>RO846.1</v>
      </c>
      <c r="C3066" s="311">
        <f t="shared" si="332"/>
        <v>202526</v>
      </c>
      <c r="D3066" s="1148" t="s">
        <v>257</v>
      </c>
      <c r="E3066" s="311">
        <v>4</v>
      </c>
      <c r="F3066" s="311" t="s">
        <v>552</v>
      </c>
      <c r="G3066" s="311">
        <f t="shared" si="334"/>
        <v>0</v>
      </c>
      <c r="H3066" s="1159">
        <f t="shared" ca="1" si="333"/>
        <v>0</v>
      </c>
      <c r="I3066" s="311">
        <f t="shared" si="330"/>
        <v>6.1</v>
      </c>
      <c r="J3066" s="1151"/>
      <c r="AL3066"/>
      <c r="AM3066"/>
      <c r="AN3066"/>
      <c r="AO3066"/>
      <c r="AP3066"/>
      <c r="AQ3066" s="333"/>
      <c r="AR3066"/>
      <c r="AS3066"/>
      <c r="AT3066"/>
      <c r="AU3066"/>
    </row>
    <row r="3067" spans="1:47" ht="12.75" customHeight="1" x14ac:dyDescent="0.35">
      <c r="A3067" s="311">
        <f>FrontPage!$N$2</f>
        <v>1</v>
      </c>
      <c r="B3067" s="311" t="str">
        <f t="shared" si="331"/>
        <v>RO846.2</v>
      </c>
      <c r="C3067" s="311">
        <f t="shared" si="332"/>
        <v>202526</v>
      </c>
      <c r="D3067" s="1148" t="s">
        <v>257</v>
      </c>
      <c r="E3067" s="311">
        <v>4</v>
      </c>
      <c r="F3067" s="311" t="s">
        <v>553</v>
      </c>
      <c r="G3067" s="311">
        <f t="shared" si="334"/>
        <v>0</v>
      </c>
      <c r="H3067" s="1159">
        <f t="shared" ca="1" si="333"/>
        <v>0</v>
      </c>
      <c r="I3067" s="311">
        <f t="shared" si="330"/>
        <v>6.2</v>
      </c>
      <c r="J3067" s="1151"/>
      <c r="AL3067"/>
      <c r="AM3067"/>
      <c r="AN3067"/>
      <c r="AO3067"/>
      <c r="AP3067"/>
      <c r="AQ3067" s="333"/>
      <c r="AR3067"/>
      <c r="AS3067"/>
      <c r="AT3067"/>
      <c r="AU3067"/>
    </row>
    <row r="3068" spans="1:47" ht="12.75" customHeight="1" x14ac:dyDescent="0.35">
      <c r="A3068" s="311">
        <f>FrontPage!$N$2</f>
        <v>1</v>
      </c>
      <c r="B3068" s="311" t="str">
        <f t="shared" si="331"/>
        <v>RO847</v>
      </c>
      <c r="C3068" s="311">
        <f t="shared" si="332"/>
        <v>202526</v>
      </c>
      <c r="D3068" s="1148" t="s">
        <v>257</v>
      </c>
      <c r="E3068" s="311">
        <v>4</v>
      </c>
      <c r="F3068" s="311" t="s">
        <v>554</v>
      </c>
      <c r="G3068" s="311">
        <f t="shared" si="334"/>
        <v>0</v>
      </c>
      <c r="H3068" s="1159">
        <f t="shared" ca="1" si="333"/>
        <v>0</v>
      </c>
      <c r="I3068" s="311">
        <f t="shared" si="330"/>
        <v>7</v>
      </c>
      <c r="J3068" s="1151"/>
      <c r="AL3068"/>
      <c r="AM3068"/>
      <c r="AN3068"/>
      <c r="AO3068"/>
      <c r="AP3068"/>
      <c r="AQ3068" s="333"/>
      <c r="AR3068"/>
      <c r="AS3068"/>
      <c r="AT3068"/>
      <c r="AU3068"/>
    </row>
    <row r="3069" spans="1:47" ht="12.75" customHeight="1" x14ac:dyDescent="0.35">
      <c r="A3069" s="311">
        <f>FrontPage!$N$2</f>
        <v>1</v>
      </c>
      <c r="B3069" s="311" t="str">
        <f t="shared" si="331"/>
        <v>RO848</v>
      </c>
      <c r="C3069" s="311">
        <f t="shared" si="332"/>
        <v>202526</v>
      </c>
      <c r="D3069" s="1148" t="s">
        <v>257</v>
      </c>
      <c r="E3069" s="311">
        <v>4</v>
      </c>
      <c r="F3069" s="311" t="s">
        <v>555</v>
      </c>
      <c r="G3069" s="311">
        <f t="shared" si="334"/>
        <v>0</v>
      </c>
      <c r="H3069" s="1159">
        <f t="shared" ca="1" si="333"/>
        <v>0</v>
      </c>
      <c r="I3069" s="311">
        <f t="shared" si="330"/>
        <v>8</v>
      </c>
      <c r="J3069" s="1151"/>
      <c r="AL3069"/>
      <c r="AM3069"/>
      <c r="AN3069"/>
      <c r="AO3069"/>
      <c r="AP3069"/>
      <c r="AQ3069" s="333"/>
      <c r="AR3069"/>
      <c r="AS3069"/>
      <c r="AT3069"/>
      <c r="AU3069"/>
    </row>
    <row r="3070" spans="1:47" ht="12.75" customHeight="1" x14ac:dyDescent="0.35">
      <c r="A3070" s="311">
        <f>FrontPage!$N$2</f>
        <v>1</v>
      </c>
      <c r="B3070" s="311" t="str">
        <f t="shared" si="331"/>
        <v>RO8410</v>
      </c>
      <c r="C3070" s="311">
        <f t="shared" si="332"/>
        <v>202526</v>
      </c>
      <c r="D3070" s="1148" t="s">
        <v>257</v>
      </c>
      <c r="E3070" s="311">
        <v>4</v>
      </c>
      <c r="F3070" s="311" t="s">
        <v>557</v>
      </c>
      <c r="G3070" s="311">
        <f t="shared" si="334"/>
        <v>0</v>
      </c>
      <c r="H3070" s="1159">
        <f t="shared" ca="1" si="333"/>
        <v>0</v>
      </c>
      <c r="I3070" s="311">
        <f t="shared" si="330"/>
        <v>10</v>
      </c>
      <c r="J3070" s="1151"/>
      <c r="AL3070"/>
      <c r="AM3070"/>
      <c r="AN3070"/>
      <c r="AO3070"/>
      <c r="AP3070"/>
      <c r="AQ3070" s="333"/>
      <c r="AR3070"/>
      <c r="AS3070"/>
      <c r="AT3070"/>
      <c r="AU3070"/>
    </row>
    <row r="3071" spans="1:47" ht="12.75" customHeight="1" x14ac:dyDescent="0.35">
      <c r="A3071" s="311">
        <f>FrontPage!$N$2</f>
        <v>1</v>
      </c>
      <c r="B3071" s="311" t="str">
        <f t="shared" si="331"/>
        <v>RO8411</v>
      </c>
      <c r="C3071" s="311">
        <f t="shared" si="332"/>
        <v>202526</v>
      </c>
      <c r="D3071" s="1148" t="s">
        <v>257</v>
      </c>
      <c r="E3071" s="311">
        <v>4</v>
      </c>
      <c r="F3071" s="311" t="s">
        <v>558</v>
      </c>
      <c r="G3071" s="311">
        <f t="shared" si="334"/>
        <v>0</v>
      </c>
      <c r="H3071" s="1159">
        <f t="shared" ca="1" si="333"/>
        <v>0</v>
      </c>
      <c r="I3071" s="311">
        <f t="shared" si="330"/>
        <v>11</v>
      </c>
      <c r="J3071" s="1151"/>
      <c r="AL3071"/>
      <c r="AM3071"/>
      <c r="AN3071"/>
      <c r="AO3071"/>
      <c r="AP3071"/>
      <c r="AQ3071" s="333"/>
      <c r="AR3071"/>
      <c r="AS3071"/>
      <c r="AT3071"/>
      <c r="AU3071"/>
    </row>
    <row r="3072" spans="1:47" ht="12.75" customHeight="1" x14ac:dyDescent="0.35">
      <c r="A3072" s="311">
        <f>FrontPage!$N$2</f>
        <v>1</v>
      </c>
      <c r="B3072" s="311" t="str">
        <f t="shared" si="331"/>
        <v>RO871</v>
      </c>
      <c r="C3072" s="311">
        <f t="shared" si="332"/>
        <v>202526</v>
      </c>
      <c r="D3072" s="1148" t="s">
        <v>257</v>
      </c>
      <c r="E3072" s="311">
        <v>7</v>
      </c>
      <c r="F3072" s="311" t="s">
        <v>545</v>
      </c>
      <c r="G3072" s="311">
        <f t="shared" si="334"/>
        <v>0</v>
      </c>
      <c r="H3072" s="1159">
        <f t="shared" ca="1" si="333"/>
        <v>0</v>
      </c>
      <c r="I3072" s="311">
        <f t="shared" si="330"/>
        <v>1</v>
      </c>
      <c r="J3072" s="1151"/>
      <c r="AL3072"/>
      <c r="AM3072"/>
      <c r="AN3072"/>
      <c r="AO3072"/>
      <c r="AP3072"/>
      <c r="AQ3072" s="333"/>
      <c r="AR3072"/>
      <c r="AS3072"/>
      <c r="AT3072"/>
      <c r="AU3072"/>
    </row>
    <row r="3073" spans="1:47" ht="12.75" customHeight="1" x14ac:dyDescent="0.35">
      <c r="A3073" s="311">
        <f>FrontPage!$N$2</f>
        <v>1</v>
      </c>
      <c r="B3073" s="311" t="str">
        <f t="shared" si="331"/>
        <v>RO872</v>
      </c>
      <c r="C3073" s="311">
        <f t="shared" si="332"/>
        <v>202526</v>
      </c>
      <c r="D3073" s="1148" t="s">
        <v>257</v>
      </c>
      <c r="E3073" s="311">
        <v>7</v>
      </c>
      <c r="F3073" s="311" t="s">
        <v>546</v>
      </c>
      <c r="G3073" s="311">
        <f t="shared" si="334"/>
        <v>0</v>
      </c>
      <c r="H3073" s="1159">
        <f t="shared" ca="1" si="333"/>
        <v>0</v>
      </c>
      <c r="I3073" s="311">
        <f t="shared" si="330"/>
        <v>2</v>
      </c>
      <c r="J3073" s="1151"/>
      <c r="AL3073"/>
      <c r="AM3073"/>
      <c r="AN3073"/>
      <c r="AO3073"/>
      <c r="AP3073"/>
      <c r="AQ3073" s="333"/>
      <c r="AR3073"/>
      <c r="AS3073"/>
      <c r="AT3073"/>
      <c r="AU3073"/>
    </row>
    <row r="3074" spans="1:47" ht="12.75" customHeight="1" x14ac:dyDescent="0.35">
      <c r="A3074" s="311">
        <f>FrontPage!$N$2</f>
        <v>1</v>
      </c>
      <c r="B3074" s="311" t="str">
        <f t="shared" si="331"/>
        <v>RO873</v>
      </c>
      <c r="C3074" s="311">
        <f t="shared" si="332"/>
        <v>202526</v>
      </c>
      <c r="D3074" s="1148" t="s">
        <v>257</v>
      </c>
      <c r="E3074" s="311">
        <v>7</v>
      </c>
      <c r="F3074" s="311" t="s">
        <v>549</v>
      </c>
      <c r="G3074" s="311">
        <f t="shared" si="334"/>
        <v>0</v>
      </c>
      <c r="H3074" s="1159">
        <f t="shared" ca="1" si="333"/>
        <v>0</v>
      </c>
      <c r="I3074" s="311">
        <f t="shared" si="330"/>
        <v>3</v>
      </c>
      <c r="J3074" s="1151"/>
      <c r="AL3074"/>
      <c r="AM3074"/>
      <c r="AN3074"/>
      <c r="AO3074"/>
      <c r="AP3074"/>
      <c r="AQ3074" s="333"/>
      <c r="AR3074"/>
      <c r="AS3074"/>
      <c r="AT3074"/>
      <c r="AU3074"/>
    </row>
    <row r="3075" spans="1:47" ht="12.75" customHeight="1" x14ac:dyDescent="0.35">
      <c r="A3075" s="311">
        <f>FrontPage!$N$2</f>
        <v>1</v>
      </c>
      <c r="B3075" s="311" t="str">
        <f t="shared" si="331"/>
        <v>RO875</v>
      </c>
      <c r="C3075" s="311">
        <f t="shared" si="332"/>
        <v>202526</v>
      </c>
      <c r="D3075" s="1148" t="s">
        <v>257</v>
      </c>
      <c r="E3075" s="311">
        <v>7</v>
      </c>
      <c r="F3075" s="311" t="s">
        <v>551</v>
      </c>
      <c r="G3075" s="311">
        <f t="shared" si="334"/>
        <v>0</v>
      </c>
      <c r="H3075" s="1159">
        <f t="shared" ca="1" si="333"/>
        <v>0</v>
      </c>
      <c r="I3075" s="311">
        <f t="shared" si="330"/>
        <v>5</v>
      </c>
      <c r="J3075" s="1151"/>
      <c r="AL3075"/>
      <c r="AM3075"/>
      <c r="AN3075"/>
      <c r="AO3075"/>
      <c r="AP3075"/>
      <c r="AQ3075" s="333"/>
      <c r="AR3075"/>
      <c r="AS3075"/>
      <c r="AT3075"/>
      <c r="AU3075"/>
    </row>
    <row r="3076" spans="1:47" ht="12.75" customHeight="1" x14ac:dyDescent="0.35">
      <c r="A3076" s="311">
        <f>FrontPage!$N$2</f>
        <v>1</v>
      </c>
      <c r="B3076" s="311" t="str">
        <f t="shared" si="331"/>
        <v>RO876.1</v>
      </c>
      <c r="C3076" s="311">
        <f t="shared" si="332"/>
        <v>202526</v>
      </c>
      <c r="D3076" s="1148" t="s">
        <v>257</v>
      </c>
      <c r="E3076" s="311">
        <v>7</v>
      </c>
      <c r="F3076" s="311" t="s">
        <v>552</v>
      </c>
      <c r="G3076" s="311">
        <f t="shared" si="334"/>
        <v>0</v>
      </c>
      <c r="H3076" s="1159">
        <f t="shared" ca="1" si="333"/>
        <v>0</v>
      </c>
      <c r="I3076" s="311">
        <f t="shared" si="330"/>
        <v>6.1</v>
      </c>
      <c r="J3076" s="1151"/>
      <c r="AL3076"/>
      <c r="AM3076"/>
      <c r="AN3076"/>
      <c r="AO3076"/>
      <c r="AP3076"/>
      <c r="AQ3076" s="333"/>
      <c r="AR3076"/>
      <c r="AS3076"/>
      <c r="AT3076"/>
      <c r="AU3076"/>
    </row>
    <row r="3077" spans="1:47" ht="12.75" customHeight="1" x14ac:dyDescent="0.35">
      <c r="A3077" s="311">
        <f>FrontPage!$N$2</f>
        <v>1</v>
      </c>
      <c r="B3077" s="311" t="str">
        <f t="shared" si="331"/>
        <v>RO876.2</v>
      </c>
      <c r="C3077" s="311">
        <f t="shared" si="332"/>
        <v>202526</v>
      </c>
      <c r="D3077" s="1148" t="s">
        <v>257</v>
      </c>
      <c r="E3077" s="311">
        <v>7</v>
      </c>
      <c r="F3077" s="311" t="s">
        <v>553</v>
      </c>
      <c r="G3077" s="311">
        <f t="shared" si="334"/>
        <v>0</v>
      </c>
      <c r="H3077" s="1159">
        <f t="shared" ca="1" si="333"/>
        <v>0</v>
      </c>
      <c r="I3077" s="311">
        <f t="shared" si="330"/>
        <v>6.2</v>
      </c>
      <c r="J3077" s="1151"/>
      <c r="AL3077"/>
      <c r="AM3077"/>
      <c r="AN3077"/>
      <c r="AO3077"/>
      <c r="AP3077"/>
      <c r="AQ3077" s="333"/>
      <c r="AR3077"/>
      <c r="AS3077"/>
      <c r="AT3077"/>
      <c r="AU3077"/>
    </row>
    <row r="3078" spans="1:47" ht="12.75" customHeight="1" x14ac:dyDescent="0.35">
      <c r="A3078" s="311">
        <f>FrontPage!$N$2</f>
        <v>1</v>
      </c>
      <c r="B3078" s="311" t="str">
        <f t="shared" si="331"/>
        <v>RO877</v>
      </c>
      <c r="C3078" s="311">
        <f t="shared" si="332"/>
        <v>202526</v>
      </c>
      <c r="D3078" s="1148" t="s">
        <v>257</v>
      </c>
      <c r="E3078" s="311">
        <v>7</v>
      </c>
      <c r="F3078" s="311" t="s">
        <v>554</v>
      </c>
      <c r="G3078" s="311">
        <f t="shared" si="334"/>
        <v>0</v>
      </c>
      <c r="H3078" s="1159">
        <f t="shared" ca="1" si="333"/>
        <v>0</v>
      </c>
      <c r="I3078" s="311">
        <f t="shared" si="330"/>
        <v>7</v>
      </c>
      <c r="J3078" s="1151"/>
      <c r="AL3078"/>
      <c r="AM3078"/>
      <c r="AN3078"/>
      <c r="AO3078"/>
      <c r="AP3078"/>
      <c r="AQ3078" s="333"/>
      <c r="AR3078"/>
      <c r="AS3078"/>
      <c r="AT3078"/>
      <c r="AU3078"/>
    </row>
    <row r="3079" spans="1:47" ht="12.75" customHeight="1" x14ac:dyDescent="0.35">
      <c r="A3079" s="311">
        <f>FrontPage!$N$2</f>
        <v>1</v>
      </c>
      <c r="B3079" s="311" t="str">
        <f t="shared" si="331"/>
        <v>RO878</v>
      </c>
      <c r="C3079" s="311">
        <f t="shared" si="332"/>
        <v>202526</v>
      </c>
      <c r="D3079" s="1148" t="s">
        <v>257</v>
      </c>
      <c r="E3079" s="311">
        <v>7</v>
      </c>
      <c r="F3079" s="311" t="s">
        <v>555</v>
      </c>
      <c r="G3079" s="311">
        <f t="shared" si="334"/>
        <v>0</v>
      </c>
      <c r="H3079" s="1159">
        <f t="shared" ca="1" si="333"/>
        <v>0</v>
      </c>
      <c r="I3079" s="311">
        <f t="shared" si="330"/>
        <v>8</v>
      </c>
      <c r="J3079" s="1151"/>
      <c r="AL3079"/>
      <c r="AM3079"/>
      <c r="AN3079"/>
      <c r="AO3079"/>
      <c r="AP3079"/>
      <c r="AQ3079" s="333"/>
      <c r="AR3079"/>
      <c r="AS3079"/>
      <c r="AT3079"/>
      <c r="AU3079"/>
    </row>
    <row r="3080" spans="1:47" ht="12.75" customHeight="1" x14ac:dyDescent="0.35">
      <c r="A3080" s="311">
        <f>FrontPage!$N$2</f>
        <v>1</v>
      </c>
      <c r="B3080" s="311" t="str">
        <f t="shared" si="331"/>
        <v>RO8710</v>
      </c>
      <c r="C3080" s="311">
        <f t="shared" si="332"/>
        <v>202526</v>
      </c>
      <c r="D3080" s="1148" t="s">
        <v>257</v>
      </c>
      <c r="E3080" s="311">
        <v>7</v>
      </c>
      <c r="F3080" s="311" t="s">
        <v>557</v>
      </c>
      <c r="G3080" s="311">
        <f t="shared" si="334"/>
        <v>0</v>
      </c>
      <c r="H3080" s="1159">
        <f t="shared" ca="1" si="333"/>
        <v>0</v>
      </c>
      <c r="I3080" s="311">
        <f t="shared" si="330"/>
        <v>10</v>
      </c>
      <c r="J3080" s="1151"/>
      <c r="AL3080"/>
      <c r="AM3080"/>
      <c r="AN3080"/>
      <c r="AO3080"/>
      <c r="AP3080"/>
      <c r="AQ3080" s="333"/>
      <c r="AR3080"/>
      <c r="AS3080"/>
      <c r="AT3080"/>
      <c r="AU3080"/>
    </row>
    <row r="3081" spans="1:47" ht="12.75" customHeight="1" x14ac:dyDescent="0.35">
      <c r="A3081" s="311">
        <f>FrontPage!$N$2</f>
        <v>1</v>
      </c>
      <c r="B3081" s="311" t="str">
        <f t="shared" si="331"/>
        <v>RO8711</v>
      </c>
      <c r="C3081" s="311">
        <f t="shared" si="332"/>
        <v>202526</v>
      </c>
      <c r="D3081" s="1148" t="s">
        <v>257</v>
      </c>
      <c r="E3081" s="311">
        <v>7</v>
      </c>
      <c r="F3081" s="311" t="s">
        <v>558</v>
      </c>
      <c r="G3081" s="311">
        <f t="shared" si="334"/>
        <v>0</v>
      </c>
      <c r="H3081" s="1159">
        <f t="shared" ca="1" si="333"/>
        <v>0</v>
      </c>
      <c r="I3081" s="311">
        <f t="shared" si="330"/>
        <v>11</v>
      </c>
      <c r="J3081" s="1151"/>
      <c r="AL3081"/>
      <c r="AM3081"/>
      <c r="AN3081"/>
      <c r="AO3081"/>
      <c r="AP3081"/>
      <c r="AQ3081" s="333"/>
      <c r="AR3081"/>
      <c r="AS3081"/>
      <c r="AT3081"/>
      <c r="AU3081"/>
    </row>
    <row r="3082" spans="1:47" ht="12.75" customHeight="1" x14ac:dyDescent="0.35">
      <c r="A3082" s="311">
        <f>FrontPage!$N$2</f>
        <v>1</v>
      </c>
      <c r="B3082" s="311" t="str">
        <f t="shared" si="331"/>
        <v>RO87.11</v>
      </c>
      <c r="C3082" s="311">
        <f t="shared" si="332"/>
        <v>202526</v>
      </c>
      <c r="D3082" s="1148" t="s">
        <v>257</v>
      </c>
      <c r="E3082" s="311">
        <v>7.1</v>
      </c>
      <c r="F3082" s="311" t="s">
        <v>545</v>
      </c>
      <c r="G3082" s="311">
        <f t="shared" si="334"/>
        <v>0</v>
      </c>
      <c r="H3082" s="1159">
        <f t="shared" ca="1" si="333"/>
        <v>0</v>
      </c>
      <c r="I3082" s="311">
        <f t="shared" si="330"/>
        <v>1</v>
      </c>
      <c r="J3082" s="1151"/>
      <c r="AL3082"/>
      <c r="AM3082"/>
      <c r="AN3082"/>
      <c r="AO3082"/>
      <c r="AP3082"/>
      <c r="AQ3082" s="333"/>
      <c r="AR3082"/>
      <c r="AS3082"/>
      <c r="AT3082"/>
      <c r="AU3082"/>
    </row>
    <row r="3083" spans="1:47" ht="12.75" customHeight="1" x14ac:dyDescent="0.35">
      <c r="A3083" s="311">
        <f>FrontPage!$N$2</f>
        <v>1</v>
      </c>
      <c r="B3083" s="311" t="str">
        <f t="shared" si="331"/>
        <v>RO87.12</v>
      </c>
      <c r="C3083" s="311">
        <f t="shared" si="332"/>
        <v>202526</v>
      </c>
      <c r="D3083" s="1148" t="s">
        <v>257</v>
      </c>
      <c r="E3083" s="311">
        <v>7.1</v>
      </c>
      <c r="F3083" s="311" t="s">
        <v>546</v>
      </c>
      <c r="G3083" s="311">
        <f t="shared" si="334"/>
        <v>0</v>
      </c>
      <c r="H3083" s="1159">
        <f t="shared" ca="1" si="333"/>
        <v>0</v>
      </c>
      <c r="I3083" s="311">
        <f t="shared" si="330"/>
        <v>2</v>
      </c>
      <c r="J3083" s="1151"/>
      <c r="AL3083"/>
      <c r="AM3083"/>
      <c r="AN3083"/>
      <c r="AO3083"/>
      <c r="AP3083"/>
      <c r="AQ3083" s="333"/>
      <c r="AR3083"/>
      <c r="AS3083"/>
      <c r="AT3083"/>
      <c r="AU3083"/>
    </row>
    <row r="3084" spans="1:47" ht="12.75" customHeight="1" x14ac:dyDescent="0.35">
      <c r="A3084" s="311">
        <f>FrontPage!$N$2</f>
        <v>1</v>
      </c>
      <c r="B3084" s="311" t="str">
        <f t="shared" si="331"/>
        <v>RO87.13</v>
      </c>
      <c r="C3084" s="311">
        <f t="shared" si="332"/>
        <v>202526</v>
      </c>
      <c r="D3084" s="1148" t="s">
        <v>257</v>
      </c>
      <c r="E3084" s="311">
        <v>7.1</v>
      </c>
      <c r="F3084" s="311" t="s">
        <v>549</v>
      </c>
      <c r="G3084" s="311">
        <f t="shared" si="334"/>
        <v>0</v>
      </c>
      <c r="H3084" s="1159">
        <f t="shared" ca="1" si="333"/>
        <v>0</v>
      </c>
      <c r="I3084" s="311">
        <f t="shared" si="330"/>
        <v>3</v>
      </c>
      <c r="J3084" s="1151"/>
      <c r="AL3084"/>
      <c r="AM3084"/>
      <c r="AN3084"/>
      <c r="AO3084"/>
      <c r="AP3084"/>
      <c r="AQ3084" s="333"/>
      <c r="AR3084"/>
      <c r="AS3084"/>
      <c r="AT3084"/>
      <c r="AU3084"/>
    </row>
    <row r="3085" spans="1:47" ht="12.75" customHeight="1" x14ac:dyDescent="0.35">
      <c r="A3085" s="311">
        <f>FrontPage!$N$2</f>
        <v>1</v>
      </c>
      <c r="B3085" s="311" t="str">
        <f t="shared" si="331"/>
        <v>RO87.15</v>
      </c>
      <c r="C3085" s="311">
        <f t="shared" si="332"/>
        <v>202526</v>
      </c>
      <c r="D3085" s="1148" t="s">
        <v>257</v>
      </c>
      <c r="E3085" s="311">
        <v>7.1</v>
      </c>
      <c r="F3085" s="311" t="s">
        <v>551</v>
      </c>
      <c r="G3085" s="311">
        <f t="shared" si="334"/>
        <v>0</v>
      </c>
      <c r="H3085" s="1159">
        <f t="shared" ca="1" si="333"/>
        <v>0</v>
      </c>
      <c r="I3085" s="311">
        <f t="shared" ref="I3085:I3148" si="335">VLOOKUP(F3085,CIndex,2,FALSE)</f>
        <v>5</v>
      </c>
      <c r="J3085" s="1151"/>
      <c r="AL3085"/>
      <c r="AM3085"/>
      <c r="AN3085"/>
      <c r="AO3085"/>
      <c r="AP3085"/>
      <c r="AQ3085" s="333"/>
      <c r="AR3085"/>
      <c r="AS3085"/>
      <c r="AT3085"/>
      <c r="AU3085"/>
    </row>
    <row r="3086" spans="1:47" ht="12.75" customHeight="1" x14ac:dyDescent="0.35">
      <c r="A3086" s="311">
        <f>FrontPage!$N$2</f>
        <v>1</v>
      </c>
      <c r="B3086" s="311" t="str">
        <f t="shared" si="331"/>
        <v>RO87.16.1</v>
      </c>
      <c r="C3086" s="311">
        <f t="shared" si="332"/>
        <v>202526</v>
      </c>
      <c r="D3086" s="1148" t="s">
        <v>257</v>
      </c>
      <c r="E3086" s="311">
        <v>7.1</v>
      </c>
      <c r="F3086" s="311" t="s">
        <v>552</v>
      </c>
      <c r="G3086" s="311">
        <f t="shared" si="334"/>
        <v>0</v>
      </c>
      <c r="H3086" s="1159">
        <f t="shared" ca="1" si="333"/>
        <v>0</v>
      </c>
      <c r="I3086" s="311">
        <f t="shared" si="335"/>
        <v>6.1</v>
      </c>
      <c r="J3086" s="1151"/>
      <c r="AL3086"/>
      <c r="AM3086"/>
      <c r="AN3086"/>
      <c r="AO3086"/>
      <c r="AP3086"/>
      <c r="AQ3086" s="333"/>
      <c r="AR3086"/>
      <c r="AS3086"/>
      <c r="AT3086"/>
      <c r="AU3086"/>
    </row>
    <row r="3087" spans="1:47" ht="12.75" customHeight="1" x14ac:dyDescent="0.35">
      <c r="A3087" s="311">
        <f>FrontPage!$N$2</f>
        <v>1</v>
      </c>
      <c r="B3087" s="311" t="str">
        <f t="shared" si="331"/>
        <v>RO87.16.2</v>
      </c>
      <c r="C3087" s="311">
        <f t="shared" si="332"/>
        <v>202526</v>
      </c>
      <c r="D3087" s="1148" t="s">
        <v>257</v>
      </c>
      <c r="E3087" s="311">
        <v>7.1</v>
      </c>
      <c r="F3087" s="311" t="s">
        <v>553</v>
      </c>
      <c r="G3087" s="311">
        <f t="shared" si="334"/>
        <v>0</v>
      </c>
      <c r="H3087" s="1159">
        <f t="shared" ca="1" si="333"/>
        <v>0</v>
      </c>
      <c r="I3087" s="311">
        <f t="shared" si="335"/>
        <v>6.2</v>
      </c>
      <c r="J3087" s="1151"/>
      <c r="AL3087"/>
      <c r="AM3087"/>
      <c r="AN3087"/>
      <c r="AO3087"/>
      <c r="AP3087"/>
      <c r="AQ3087" s="333"/>
      <c r="AR3087"/>
      <c r="AS3087"/>
      <c r="AT3087"/>
      <c r="AU3087"/>
    </row>
    <row r="3088" spans="1:47" ht="12.75" customHeight="1" x14ac:dyDescent="0.35">
      <c r="A3088" s="311">
        <f>FrontPage!$N$2</f>
        <v>1</v>
      </c>
      <c r="B3088" s="311" t="str">
        <f t="shared" si="331"/>
        <v>RO87.17</v>
      </c>
      <c r="C3088" s="311">
        <f t="shared" si="332"/>
        <v>202526</v>
      </c>
      <c r="D3088" s="1148" t="s">
        <v>257</v>
      </c>
      <c r="E3088" s="311">
        <v>7.1</v>
      </c>
      <c r="F3088" s="311" t="s">
        <v>554</v>
      </c>
      <c r="G3088" s="311">
        <f t="shared" si="334"/>
        <v>0</v>
      </c>
      <c r="H3088" s="1159">
        <f t="shared" ca="1" si="333"/>
        <v>0</v>
      </c>
      <c r="I3088" s="311">
        <f t="shared" si="335"/>
        <v>7</v>
      </c>
      <c r="J3088" s="1151"/>
      <c r="AL3088"/>
      <c r="AM3088"/>
      <c r="AN3088"/>
      <c r="AO3088"/>
      <c r="AP3088"/>
      <c r="AQ3088" s="333"/>
      <c r="AR3088"/>
      <c r="AS3088"/>
      <c r="AT3088"/>
      <c r="AU3088"/>
    </row>
    <row r="3089" spans="1:47" ht="12.75" customHeight="1" x14ac:dyDescent="0.35">
      <c r="A3089" s="311">
        <f>FrontPage!$N$2</f>
        <v>1</v>
      </c>
      <c r="B3089" s="311" t="str">
        <f t="shared" si="331"/>
        <v>RO87.18</v>
      </c>
      <c r="C3089" s="311">
        <f t="shared" si="332"/>
        <v>202526</v>
      </c>
      <c r="D3089" s="1148" t="s">
        <v>257</v>
      </c>
      <c r="E3089" s="311">
        <v>7.1</v>
      </c>
      <c r="F3089" s="311" t="s">
        <v>555</v>
      </c>
      <c r="G3089" s="311">
        <f t="shared" si="334"/>
        <v>0</v>
      </c>
      <c r="H3089" s="1159">
        <f t="shared" ca="1" si="333"/>
        <v>0</v>
      </c>
      <c r="I3089" s="311">
        <f t="shared" si="335"/>
        <v>8</v>
      </c>
      <c r="J3089" s="1151"/>
      <c r="AL3089"/>
      <c r="AM3089"/>
      <c r="AN3089"/>
      <c r="AO3089"/>
      <c r="AP3089"/>
      <c r="AQ3089" s="333"/>
      <c r="AR3089"/>
      <c r="AS3089"/>
      <c r="AT3089"/>
      <c r="AU3089"/>
    </row>
    <row r="3090" spans="1:47" ht="12.75" customHeight="1" x14ac:dyDescent="0.35">
      <c r="A3090" s="311">
        <f>FrontPage!$N$2</f>
        <v>1</v>
      </c>
      <c r="B3090" s="311" t="str">
        <f t="shared" si="331"/>
        <v>RO87.110</v>
      </c>
      <c r="C3090" s="311">
        <f t="shared" si="332"/>
        <v>202526</v>
      </c>
      <c r="D3090" s="1148" t="s">
        <v>257</v>
      </c>
      <c r="E3090" s="311">
        <v>7.1</v>
      </c>
      <c r="F3090" s="311" t="s">
        <v>557</v>
      </c>
      <c r="G3090" s="311">
        <f t="shared" si="334"/>
        <v>0</v>
      </c>
      <c r="H3090" s="1159">
        <f t="shared" ca="1" si="333"/>
        <v>0</v>
      </c>
      <c r="I3090" s="311">
        <f t="shared" si="335"/>
        <v>10</v>
      </c>
      <c r="J3090" s="1151"/>
      <c r="AL3090"/>
      <c r="AM3090"/>
      <c r="AN3090"/>
      <c r="AO3090"/>
      <c r="AP3090"/>
      <c r="AQ3090" s="333"/>
      <c r="AR3090"/>
      <c r="AS3090"/>
      <c r="AT3090"/>
      <c r="AU3090"/>
    </row>
    <row r="3091" spans="1:47" ht="12.75" customHeight="1" x14ac:dyDescent="0.35">
      <c r="A3091" s="311">
        <f>FrontPage!$N$2</f>
        <v>1</v>
      </c>
      <c r="B3091" s="311" t="str">
        <f t="shared" si="331"/>
        <v>RO87.111</v>
      </c>
      <c r="C3091" s="311">
        <f t="shared" si="332"/>
        <v>202526</v>
      </c>
      <c r="D3091" s="1148" t="s">
        <v>257</v>
      </c>
      <c r="E3091" s="311">
        <v>7.1</v>
      </c>
      <c r="F3091" s="311" t="s">
        <v>558</v>
      </c>
      <c r="G3091" s="311">
        <f t="shared" si="334"/>
        <v>0</v>
      </c>
      <c r="H3091" s="1159">
        <f t="shared" ca="1" si="333"/>
        <v>0</v>
      </c>
      <c r="I3091" s="311">
        <f t="shared" si="335"/>
        <v>11</v>
      </c>
      <c r="J3091" s="1151"/>
      <c r="AL3091"/>
      <c r="AM3091"/>
      <c r="AN3091"/>
      <c r="AO3091"/>
      <c r="AP3091"/>
      <c r="AQ3091" s="333"/>
      <c r="AR3091"/>
      <c r="AS3091"/>
      <c r="AT3091"/>
      <c r="AU3091"/>
    </row>
    <row r="3092" spans="1:47" ht="12.75" customHeight="1" x14ac:dyDescent="0.35">
      <c r="A3092" s="311">
        <f>FrontPage!$N$2</f>
        <v>1</v>
      </c>
      <c r="B3092" s="311" t="str">
        <f t="shared" si="331"/>
        <v>RO87.31</v>
      </c>
      <c r="C3092" s="311">
        <f t="shared" si="332"/>
        <v>202526</v>
      </c>
      <c r="D3092" s="1148" t="s">
        <v>257</v>
      </c>
      <c r="E3092" s="311">
        <v>7.3</v>
      </c>
      <c r="F3092" s="311" t="s">
        <v>545</v>
      </c>
      <c r="G3092" s="311">
        <f t="shared" si="334"/>
        <v>0</v>
      </c>
      <c r="H3092" s="1159">
        <f t="shared" ca="1" si="333"/>
        <v>0</v>
      </c>
      <c r="I3092" s="311">
        <f t="shared" si="335"/>
        <v>1</v>
      </c>
      <c r="J3092" s="1151"/>
      <c r="AL3092"/>
      <c r="AM3092"/>
      <c r="AN3092"/>
      <c r="AO3092"/>
      <c r="AP3092"/>
      <c r="AQ3092" s="333"/>
      <c r="AR3092"/>
      <c r="AS3092"/>
      <c r="AT3092"/>
      <c r="AU3092"/>
    </row>
    <row r="3093" spans="1:47" ht="12.75" customHeight="1" x14ac:dyDescent="0.35">
      <c r="A3093" s="311">
        <f>FrontPage!$N$2</f>
        <v>1</v>
      </c>
      <c r="B3093" s="311" t="str">
        <f t="shared" ref="B3093:B3146" si="336">D3093&amp;E3093&amp;I3093</f>
        <v>RO87.32</v>
      </c>
      <c r="C3093" s="311">
        <f t="shared" si="332"/>
        <v>202526</v>
      </c>
      <c r="D3093" s="1148" t="s">
        <v>257</v>
      </c>
      <c r="E3093" s="311">
        <v>7.3</v>
      </c>
      <c r="F3093" s="311" t="s">
        <v>546</v>
      </c>
      <c r="G3093" s="311">
        <f t="shared" si="334"/>
        <v>0</v>
      </c>
      <c r="H3093" s="1159">
        <f t="shared" ca="1" si="333"/>
        <v>0</v>
      </c>
      <c r="I3093" s="311">
        <f t="shared" si="335"/>
        <v>2</v>
      </c>
      <c r="J3093" s="1151"/>
      <c r="AL3093"/>
      <c r="AM3093"/>
      <c r="AN3093"/>
      <c r="AO3093"/>
      <c r="AP3093"/>
      <c r="AQ3093" s="333"/>
      <c r="AR3093"/>
      <c r="AS3093"/>
      <c r="AT3093"/>
      <c r="AU3093"/>
    </row>
    <row r="3094" spans="1:47" ht="12.75" customHeight="1" x14ac:dyDescent="0.35">
      <c r="A3094" s="311">
        <f>FrontPage!$N$2</f>
        <v>1</v>
      </c>
      <c r="B3094" s="311" t="str">
        <f t="shared" si="336"/>
        <v>RO87.33</v>
      </c>
      <c r="C3094" s="311">
        <f t="shared" si="332"/>
        <v>202526</v>
      </c>
      <c r="D3094" s="1148" t="s">
        <v>257</v>
      </c>
      <c r="E3094" s="311">
        <v>7.3</v>
      </c>
      <c r="F3094" s="311" t="s">
        <v>549</v>
      </c>
      <c r="G3094" s="311">
        <f t="shared" si="334"/>
        <v>0</v>
      </c>
      <c r="H3094" s="1159">
        <f t="shared" ca="1" si="333"/>
        <v>0</v>
      </c>
      <c r="I3094" s="311">
        <f t="shared" si="335"/>
        <v>3</v>
      </c>
      <c r="J3094" s="1151"/>
      <c r="AL3094"/>
      <c r="AM3094"/>
      <c r="AN3094"/>
      <c r="AO3094"/>
      <c r="AP3094"/>
      <c r="AQ3094" s="333"/>
      <c r="AR3094"/>
      <c r="AS3094"/>
      <c r="AT3094"/>
      <c r="AU3094"/>
    </row>
    <row r="3095" spans="1:47" ht="12.75" customHeight="1" x14ac:dyDescent="0.35">
      <c r="A3095" s="311">
        <f>FrontPage!$N$2</f>
        <v>1</v>
      </c>
      <c r="B3095" s="311" t="str">
        <f t="shared" si="336"/>
        <v>RO87.35</v>
      </c>
      <c r="C3095" s="311">
        <f t="shared" si="332"/>
        <v>202526</v>
      </c>
      <c r="D3095" s="1148" t="s">
        <v>257</v>
      </c>
      <c r="E3095" s="311">
        <v>7.3</v>
      </c>
      <c r="F3095" s="311" t="s">
        <v>551</v>
      </c>
      <c r="G3095" s="311">
        <f t="shared" si="334"/>
        <v>0</v>
      </c>
      <c r="H3095" s="1159">
        <f t="shared" ca="1" si="333"/>
        <v>0</v>
      </c>
      <c r="I3095" s="311">
        <f t="shared" si="335"/>
        <v>5</v>
      </c>
      <c r="J3095" s="1151"/>
      <c r="AL3095"/>
      <c r="AM3095"/>
      <c r="AN3095"/>
      <c r="AO3095"/>
      <c r="AP3095"/>
      <c r="AQ3095" s="333"/>
      <c r="AR3095"/>
      <c r="AS3095"/>
      <c r="AT3095"/>
      <c r="AU3095"/>
    </row>
    <row r="3096" spans="1:47" ht="12.75" customHeight="1" x14ac:dyDescent="0.35">
      <c r="A3096" s="311">
        <f>FrontPage!$N$2</f>
        <v>1</v>
      </c>
      <c r="B3096" s="311" t="str">
        <f t="shared" si="336"/>
        <v>RO87.36.1</v>
      </c>
      <c r="C3096" s="311">
        <f t="shared" si="332"/>
        <v>202526</v>
      </c>
      <c r="D3096" s="1148" t="s">
        <v>257</v>
      </c>
      <c r="E3096" s="311">
        <v>7.3</v>
      </c>
      <c r="F3096" s="311" t="s">
        <v>552</v>
      </c>
      <c r="G3096" s="311">
        <f t="shared" si="334"/>
        <v>0</v>
      </c>
      <c r="H3096" s="1159">
        <f t="shared" ca="1" si="333"/>
        <v>0</v>
      </c>
      <c r="I3096" s="311">
        <f t="shared" si="335"/>
        <v>6.1</v>
      </c>
      <c r="J3096" s="1151"/>
      <c r="AL3096"/>
      <c r="AM3096"/>
      <c r="AN3096"/>
      <c r="AO3096"/>
      <c r="AP3096"/>
      <c r="AQ3096" s="333"/>
      <c r="AR3096"/>
      <c r="AS3096"/>
      <c r="AT3096"/>
      <c r="AU3096"/>
    </row>
    <row r="3097" spans="1:47" ht="12.75" customHeight="1" x14ac:dyDescent="0.35">
      <c r="A3097" s="311">
        <f>FrontPage!$N$2</f>
        <v>1</v>
      </c>
      <c r="B3097" s="311" t="str">
        <f t="shared" si="336"/>
        <v>RO87.36.2</v>
      </c>
      <c r="C3097" s="311">
        <f t="shared" si="332"/>
        <v>202526</v>
      </c>
      <c r="D3097" s="1148" t="s">
        <v>257</v>
      </c>
      <c r="E3097" s="311">
        <v>7.3</v>
      </c>
      <c r="F3097" s="311" t="s">
        <v>553</v>
      </c>
      <c r="G3097" s="311">
        <f t="shared" si="334"/>
        <v>0</v>
      </c>
      <c r="H3097" s="1159">
        <f t="shared" ca="1" si="333"/>
        <v>0</v>
      </c>
      <c r="I3097" s="311">
        <f t="shared" si="335"/>
        <v>6.2</v>
      </c>
      <c r="J3097" s="1151"/>
      <c r="AL3097"/>
      <c r="AM3097"/>
      <c r="AN3097"/>
      <c r="AO3097"/>
      <c r="AP3097"/>
      <c r="AQ3097" s="333"/>
      <c r="AR3097"/>
      <c r="AS3097"/>
      <c r="AT3097"/>
      <c r="AU3097"/>
    </row>
    <row r="3098" spans="1:47" ht="12.75" customHeight="1" x14ac:dyDescent="0.35">
      <c r="A3098" s="311">
        <f>FrontPage!$N$2</f>
        <v>1</v>
      </c>
      <c r="B3098" s="311" t="str">
        <f t="shared" si="336"/>
        <v>RO87.37</v>
      </c>
      <c r="C3098" s="311">
        <f t="shared" si="332"/>
        <v>202526</v>
      </c>
      <c r="D3098" s="1148" t="s">
        <v>257</v>
      </c>
      <c r="E3098" s="311">
        <v>7.3</v>
      </c>
      <c r="F3098" s="311" t="s">
        <v>554</v>
      </c>
      <c r="G3098" s="311">
        <f t="shared" si="334"/>
        <v>0</v>
      </c>
      <c r="H3098" s="1159">
        <f t="shared" ca="1" si="333"/>
        <v>0</v>
      </c>
      <c r="I3098" s="311">
        <f t="shared" si="335"/>
        <v>7</v>
      </c>
      <c r="J3098" s="1151"/>
      <c r="AL3098"/>
      <c r="AM3098"/>
      <c r="AN3098"/>
      <c r="AO3098"/>
      <c r="AP3098"/>
      <c r="AQ3098" s="333"/>
      <c r="AR3098"/>
      <c r="AS3098"/>
      <c r="AT3098"/>
      <c r="AU3098"/>
    </row>
    <row r="3099" spans="1:47" ht="12.75" customHeight="1" x14ac:dyDescent="0.35">
      <c r="A3099" s="311">
        <f>FrontPage!$N$2</f>
        <v>1</v>
      </c>
      <c r="B3099" s="311" t="str">
        <f t="shared" si="336"/>
        <v>RO87.38</v>
      </c>
      <c r="C3099" s="311">
        <f t="shared" ref="C3099:C3162" si="337">year</f>
        <v>202526</v>
      </c>
      <c r="D3099" s="1148" t="s">
        <v>257</v>
      </c>
      <c r="E3099" s="311">
        <v>7.3</v>
      </c>
      <c r="F3099" s="311" t="s">
        <v>555</v>
      </c>
      <c r="G3099" s="311">
        <f t="shared" si="334"/>
        <v>0</v>
      </c>
      <c r="H3099" s="1159">
        <f t="shared" ca="1" si="333"/>
        <v>0</v>
      </c>
      <c r="I3099" s="311">
        <f t="shared" si="335"/>
        <v>8</v>
      </c>
      <c r="J3099" s="1151"/>
      <c r="AL3099"/>
      <c r="AM3099"/>
      <c r="AN3099"/>
      <c r="AO3099"/>
      <c r="AP3099"/>
      <c r="AQ3099" s="333"/>
      <c r="AR3099"/>
      <c r="AS3099"/>
      <c r="AT3099"/>
      <c r="AU3099"/>
    </row>
    <row r="3100" spans="1:47" ht="12.75" customHeight="1" x14ac:dyDescent="0.35">
      <c r="A3100" s="311">
        <f>FrontPage!$N$2</f>
        <v>1</v>
      </c>
      <c r="B3100" s="311" t="str">
        <f t="shared" si="336"/>
        <v>RO87.310</v>
      </c>
      <c r="C3100" s="311">
        <f t="shared" si="337"/>
        <v>202526</v>
      </c>
      <c r="D3100" s="1148" t="s">
        <v>257</v>
      </c>
      <c r="E3100" s="311">
        <v>7.3</v>
      </c>
      <c r="F3100" s="311" t="s">
        <v>557</v>
      </c>
      <c r="G3100" s="311">
        <f t="shared" si="334"/>
        <v>0</v>
      </c>
      <c r="H3100" s="1159">
        <f t="shared" ca="1" si="333"/>
        <v>0</v>
      </c>
      <c r="I3100" s="311">
        <f t="shared" si="335"/>
        <v>10</v>
      </c>
      <c r="J3100" s="1151"/>
      <c r="AL3100"/>
      <c r="AM3100"/>
      <c r="AN3100"/>
      <c r="AO3100"/>
      <c r="AP3100"/>
      <c r="AQ3100" s="333"/>
      <c r="AR3100"/>
      <c r="AS3100"/>
      <c r="AT3100"/>
      <c r="AU3100"/>
    </row>
    <row r="3101" spans="1:47" ht="12.75" customHeight="1" x14ac:dyDescent="0.35">
      <c r="A3101" s="311">
        <f>FrontPage!$N$2</f>
        <v>1</v>
      </c>
      <c r="B3101" s="311" t="str">
        <f t="shared" si="336"/>
        <v>RO87.311</v>
      </c>
      <c r="C3101" s="311">
        <f t="shared" si="337"/>
        <v>202526</v>
      </c>
      <c r="D3101" s="1148" t="s">
        <v>257</v>
      </c>
      <c r="E3101" s="311">
        <v>7.3</v>
      </c>
      <c r="F3101" s="311" t="s">
        <v>558</v>
      </c>
      <c r="G3101" s="311">
        <f t="shared" si="334"/>
        <v>0</v>
      </c>
      <c r="H3101" s="1159">
        <f t="shared" ca="1" si="333"/>
        <v>0</v>
      </c>
      <c r="I3101" s="311">
        <f t="shared" si="335"/>
        <v>11</v>
      </c>
      <c r="J3101" s="1151"/>
      <c r="AL3101"/>
      <c r="AM3101"/>
      <c r="AN3101"/>
      <c r="AO3101"/>
      <c r="AP3101"/>
      <c r="AQ3101" s="333"/>
      <c r="AR3101"/>
      <c r="AS3101"/>
      <c r="AT3101"/>
      <c r="AU3101"/>
    </row>
    <row r="3102" spans="1:47" ht="12.75" customHeight="1" x14ac:dyDescent="0.35">
      <c r="A3102" s="311">
        <f>FrontPage!$N$2</f>
        <v>1</v>
      </c>
      <c r="B3102" s="311" t="str">
        <f t="shared" si="336"/>
        <v>RO8131</v>
      </c>
      <c r="C3102" s="311">
        <f t="shared" si="337"/>
        <v>202526</v>
      </c>
      <c r="D3102" s="1148" t="s">
        <v>257</v>
      </c>
      <c r="E3102" s="311">
        <v>13</v>
      </c>
      <c r="F3102" s="311" t="s">
        <v>545</v>
      </c>
      <c r="G3102" s="311">
        <f t="shared" si="334"/>
        <v>0</v>
      </c>
      <c r="H3102" s="1159">
        <f t="shared" ca="1" si="333"/>
        <v>0</v>
      </c>
      <c r="I3102" s="311">
        <f t="shared" si="335"/>
        <v>1</v>
      </c>
      <c r="J3102" s="1151"/>
      <c r="AL3102"/>
      <c r="AM3102"/>
      <c r="AN3102"/>
      <c r="AO3102"/>
      <c r="AP3102"/>
      <c r="AQ3102" s="333"/>
      <c r="AR3102"/>
      <c r="AS3102"/>
      <c r="AT3102"/>
      <c r="AU3102"/>
    </row>
    <row r="3103" spans="1:47" ht="12.75" customHeight="1" x14ac:dyDescent="0.35">
      <c r="A3103" s="311">
        <f>FrontPage!$N$2</f>
        <v>1</v>
      </c>
      <c r="B3103" s="311" t="str">
        <f t="shared" si="336"/>
        <v>RO8132</v>
      </c>
      <c r="C3103" s="311">
        <f t="shared" si="337"/>
        <v>202526</v>
      </c>
      <c r="D3103" s="1148" t="s">
        <v>257</v>
      </c>
      <c r="E3103" s="311">
        <v>13</v>
      </c>
      <c r="F3103" s="311" t="s">
        <v>546</v>
      </c>
      <c r="G3103" s="311">
        <f t="shared" si="334"/>
        <v>0</v>
      </c>
      <c r="H3103" s="1159">
        <f t="shared" ca="1" si="333"/>
        <v>0</v>
      </c>
      <c r="I3103" s="311">
        <f t="shared" si="335"/>
        <v>2</v>
      </c>
      <c r="J3103" s="1151"/>
      <c r="AL3103"/>
      <c r="AM3103"/>
      <c r="AN3103"/>
      <c r="AO3103"/>
      <c r="AP3103"/>
      <c r="AQ3103" s="333"/>
      <c r="AR3103"/>
      <c r="AS3103"/>
      <c r="AT3103"/>
      <c r="AU3103"/>
    </row>
    <row r="3104" spans="1:47" ht="12.75" customHeight="1" x14ac:dyDescent="0.35">
      <c r="A3104" s="311">
        <f>FrontPage!$N$2</f>
        <v>1</v>
      </c>
      <c r="B3104" s="311" t="str">
        <f t="shared" si="336"/>
        <v>RO8133</v>
      </c>
      <c r="C3104" s="311">
        <f t="shared" si="337"/>
        <v>202526</v>
      </c>
      <c r="D3104" s="1148" t="s">
        <v>257</v>
      </c>
      <c r="E3104" s="311">
        <v>13</v>
      </c>
      <c r="F3104" s="311" t="s">
        <v>549</v>
      </c>
      <c r="G3104" s="311">
        <f t="shared" si="334"/>
        <v>0</v>
      </c>
      <c r="H3104" s="1159">
        <f t="shared" ca="1" si="333"/>
        <v>0</v>
      </c>
      <c r="I3104" s="311">
        <f t="shared" si="335"/>
        <v>3</v>
      </c>
      <c r="J3104" s="1151"/>
      <c r="AL3104"/>
      <c r="AM3104"/>
      <c r="AN3104"/>
      <c r="AO3104"/>
      <c r="AP3104"/>
      <c r="AQ3104" s="333"/>
      <c r="AR3104"/>
      <c r="AS3104"/>
      <c r="AT3104"/>
      <c r="AU3104"/>
    </row>
    <row r="3105" spans="1:47" ht="12.75" customHeight="1" x14ac:dyDescent="0.35">
      <c r="A3105" s="311">
        <f>FrontPage!$N$2</f>
        <v>1</v>
      </c>
      <c r="B3105" s="311" t="str">
        <f t="shared" si="336"/>
        <v>RO8135</v>
      </c>
      <c r="C3105" s="311">
        <f t="shared" si="337"/>
        <v>202526</v>
      </c>
      <c r="D3105" s="1148" t="s">
        <v>257</v>
      </c>
      <c r="E3105" s="311">
        <v>13</v>
      </c>
      <c r="F3105" s="311" t="s">
        <v>551</v>
      </c>
      <c r="G3105" s="311">
        <f t="shared" si="334"/>
        <v>0</v>
      </c>
      <c r="H3105" s="1159">
        <f t="shared" ca="1" si="333"/>
        <v>0</v>
      </c>
      <c r="I3105" s="311">
        <f t="shared" si="335"/>
        <v>5</v>
      </c>
      <c r="J3105" s="1151"/>
      <c r="AL3105"/>
      <c r="AM3105"/>
      <c r="AN3105"/>
      <c r="AO3105"/>
      <c r="AP3105"/>
      <c r="AQ3105" s="333"/>
      <c r="AR3105"/>
      <c r="AS3105"/>
      <c r="AT3105"/>
      <c r="AU3105"/>
    </row>
    <row r="3106" spans="1:47" ht="12.75" customHeight="1" x14ac:dyDescent="0.35">
      <c r="A3106" s="311">
        <f>FrontPage!$N$2</f>
        <v>1</v>
      </c>
      <c r="B3106" s="311" t="str">
        <f t="shared" si="336"/>
        <v>RO8136.1</v>
      </c>
      <c r="C3106" s="311">
        <f t="shared" si="337"/>
        <v>202526</v>
      </c>
      <c r="D3106" s="1148" t="s">
        <v>257</v>
      </c>
      <c r="E3106" s="311">
        <v>13</v>
      </c>
      <c r="F3106" s="311" t="s">
        <v>552</v>
      </c>
      <c r="G3106" s="311">
        <f t="shared" si="334"/>
        <v>0</v>
      </c>
      <c r="H3106" s="1159">
        <f t="shared" ca="1" si="333"/>
        <v>0</v>
      </c>
      <c r="I3106" s="311">
        <f t="shared" si="335"/>
        <v>6.1</v>
      </c>
      <c r="J3106" s="1151"/>
      <c r="AL3106"/>
      <c r="AM3106"/>
      <c r="AN3106"/>
      <c r="AO3106"/>
      <c r="AP3106"/>
      <c r="AQ3106" s="333"/>
      <c r="AR3106"/>
      <c r="AS3106"/>
      <c r="AT3106"/>
      <c r="AU3106"/>
    </row>
    <row r="3107" spans="1:47" ht="12.75" customHeight="1" x14ac:dyDescent="0.35">
      <c r="A3107" s="311">
        <f>FrontPage!$N$2</f>
        <v>1</v>
      </c>
      <c r="B3107" s="311" t="str">
        <f t="shared" si="336"/>
        <v>RO8136.2</v>
      </c>
      <c r="C3107" s="311">
        <f t="shared" si="337"/>
        <v>202526</v>
      </c>
      <c r="D3107" s="1148" t="s">
        <v>257</v>
      </c>
      <c r="E3107" s="311">
        <v>13</v>
      </c>
      <c r="F3107" s="311" t="s">
        <v>553</v>
      </c>
      <c r="G3107" s="311">
        <f t="shared" si="334"/>
        <v>0</v>
      </c>
      <c r="H3107" s="1159">
        <f t="shared" ca="1" si="333"/>
        <v>0</v>
      </c>
      <c r="I3107" s="311">
        <f t="shared" si="335"/>
        <v>6.2</v>
      </c>
      <c r="J3107" s="1151"/>
      <c r="AL3107"/>
      <c r="AM3107"/>
      <c r="AN3107"/>
      <c r="AO3107"/>
      <c r="AP3107"/>
      <c r="AQ3107" s="333"/>
      <c r="AR3107"/>
      <c r="AS3107"/>
      <c r="AT3107"/>
      <c r="AU3107"/>
    </row>
    <row r="3108" spans="1:47" ht="12.75" customHeight="1" x14ac:dyDescent="0.35">
      <c r="A3108" s="311">
        <f>FrontPage!$N$2</f>
        <v>1</v>
      </c>
      <c r="B3108" s="311" t="str">
        <f t="shared" si="336"/>
        <v>RO8137</v>
      </c>
      <c r="C3108" s="311">
        <f t="shared" si="337"/>
        <v>202526</v>
      </c>
      <c r="D3108" s="1148" t="s">
        <v>257</v>
      </c>
      <c r="E3108" s="311">
        <v>13</v>
      </c>
      <c r="F3108" s="311" t="s">
        <v>554</v>
      </c>
      <c r="G3108" s="311">
        <f t="shared" si="334"/>
        <v>0</v>
      </c>
      <c r="H3108" s="1159">
        <f t="shared" ca="1" si="333"/>
        <v>0</v>
      </c>
      <c r="I3108" s="311">
        <f t="shared" si="335"/>
        <v>7</v>
      </c>
      <c r="J3108" s="1151"/>
      <c r="AL3108"/>
      <c r="AM3108"/>
      <c r="AN3108"/>
      <c r="AO3108"/>
      <c r="AP3108"/>
      <c r="AQ3108" s="333"/>
      <c r="AR3108"/>
      <c r="AS3108"/>
      <c r="AT3108"/>
      <c r="AU3108"/>
    </row>
    <row r="3109" spans="1:47" ht="12.75" customHeight="1" x14ac:dyDescent="0.35">
      <c r="A3109" s="311">
        <f>FrontPage!$N$2</f>
        <v>1</v>
      </c>
      <c r="B3109" s="311" t="str">
        <f t="shared" si="336"/>
        <v>RO8138</v>
      </c>
      <c r="C3109" s="311">
        <f t="shared" si="337"/>
        <v>202526</v>
      </c>
      <c r="D3109" s="1148" t="s">
        <v>257</v>
      </c>
      <c r="E3109" s="311">
        <v>13</v>
      </c>
      <c r="F3109" s="311" t="s">
        <v>555</v>
      </c>
      <c r="G3109" s="311">
        <f t="shared" si="334"/>
        <v>0</v>
      </c>
      <c r="H3109" s="1159">
        <f t="shared" ca="1" si="333"/>
        <v>0</v>
      </c>
      <c r="I3109" s="311">
        <f t="shared" si="335"/>
        <v>8</v>
      </c>
      <c r="J3109" s="1151"/>
      <c r="AL3109"/>
      <c r="AM3109"/>
      <c r="AN3109"/>
      <c r="AO3109"/>
      <c r="AP3109"/>
      <c r="AQ3109" s="333"/>
      <c r="AR3109"/>
      <c r="AS3109"/>
      <c r="AT3109"/>
      <c r="AU3109"/>
    </row>
    <row r="3110" spans="1:47" ht="12.75" customHeight="1" x14ac:dyDescent="0.35">
      <c r="A3110" s="311">
        <f>FrontPage!$N$2</f>
        <v>1</v>
      </c>
      <c r="B3110" s="311" t="str">
        <f t="shared" si="336"/>
        <v>RO81310</v>
      </c>
      <c r="C3110" s="311">
        <f t="shared" si="337"/>
        <v>202526</v>
      </c>
      <c r="D3110" s="1148" t="s">
        <v>257</v>
      </c>
      <c r="E3110" s="311">
        <v>13</v>
      </c>
      <c r="F3110" s="311" t="s">
        <v>557</v>
      </c>
      <c r="G3110" s="311">
        <f t="shared" si="334"/>
        <v>0</v>
      </c>
      <c r="H3110" s="1159">
        <f t="shared" ca="1" si="333"/>
        <v>0</v>
      </c>
      <c r="I3110" s="311">
        <f t="shared" si="335"/>
        <v>10</v>
      </c>
      <c r="J3110" s="1151"/>
      <c r="AL3110"/>
      <c r="AM3110"/>
      <c r="AN3110"/>
      <c r="AO3110"/>
      <c r="AP3110"/>
      <c r="AQ3110" s="333"/>
      <c r="AR3110"/>
      <c r="AS3110"/>
      <c r="AT3110"/>
      <c r="AU3110"/>
    </row>
    <row r="3111" spans="1:47" ht="12.75" customHeight="1" x14ac:dyDescent="0.35">
      <c r="A3111" s="311">
        <f>FrontPage!$N$2</f>
        <v>1</v>
      </c>
      <c r="B3111" s="311" t="str">
        <f t="shared" si="336"/>
        <v>RO81311</v>
      </c>
      <c r="C3111" s="311">
        <f t="shared" si="337"/>
        <v>202526</v>
      </c>
      <c r="D3111" s="1148" t="s">
        <v>257</v>
      </c>
      <c r="E3111" s="311">
        <v>13</v>
      </c>
      <c r="F3111" s="311" t="s">
        <v>558</v>
      </c>
      <c r="G3111" s="311">
        <f t="shared" si="334"/>
        <v>0</v>
      </c>
      <c r="H3111" s="1159">
        <f t="shared" ca="1" si="333"/>
        <v>0</v>
      </c>
      <c r="I3111" s="311">
        <f t="shared" si="335"/>
        <v>11</v>
      </c>
      <c r="J3111" s="1151"/>
      <c r="AL3111"/>
      <c r="AM3111"/>
      <c r="AN3111"/>
      <c r="AO3111"/>
      <c r="AP3111"/>
      <c r="AQ3111" s="333"/>
      <c r="AR3111"/>
      <c r="AS3111"/>
      <c r="AT3111"/>
      <c r="AU3111"/>
    </row>
    <row r="3112" spans="1:47" ht="12.75" customHeight="1" x14ac:dyDescent="0.35">
      <c r="A3112" s="311">
        <f>FrontPage!$N$2</f>
        <v>1</v>
      </c>
      <c r="B3112" s="311" t="str">
        <f t="shared" si="336"/>
        <v>RO8171</v>
      </c>
      <c r="C3112" s="311">
        <f t="shared" si="337"/>
        <v>202526</v>
      </c>
      <c r="D3112" s="1148" t="s">
        <v>257</v>
      </c>
      <c r="E3112" s="311">
        <v>17</v>
      </c>
      <c r="F3112" s="311" t="s">
        <v>545</v>
      </c>
      <c r="G3112" s="311">
        <f t="shared" si="334"/>
        <v>0</v>
      </c>
      <c r="H3112" s="1159">
        <f t="shared" ca="1" si="333"/>
        <v>0</v>
      </c>
      <c r="I3112" s="311">
        <f t="shared" si="335"/>
        <v>1</v>
      </c>
      <c r="J3112" s="1151"/>
      <c r="AL3112"/>
      <c r="AM3112"/>
      <c r="AN3112"/>
      <c r="AO3112"/>
      <c r="AP3112"/>
      <c r="AQ3112" s="333"/>
      <c r="AR3112"/>
      <c r="AS3112"/>
      <c r="AT3112"/>
      <c r="AU3112"/>
    </row>
    <row r="3113" spans="1:47" ht="12.75" customHeight="1" x14ac:dyDescent="0.35">
      <c r="A3113" s="311">
        <f>FrontPage!$N$2</f>
        <v>1</v>
      </c>
      <c r="B3113" s="311" t="str">
        <f t="shared" si="336"/>
        <v>RO8172</v>
      </c>
      <c r="C3113" s="311">
        <f t="shared" si="337"/>
        <v>202526</v>
      </c>
      <c r="D3113" s="1148" t="s">
        <v>257</v>
      </c>
      <c r="E3113" s="311">
        <v>17</v>
      </c>
      <c r="F3113" s="311" t="s">
        <v>546</v>
      </c>
      <c r="G3113" s="311">
        <f t="shared" si="334"/>
        <v>0</v>
      </c>
      <c r="H3113" s="1159">
        <f t="shared" ca="1" si="333"/>
        <v>0</v>
      </c>
      <c r="I3113" s="311">
        <f t="shared" si="335"/>
        <v>2</v>
      </c>
      <c r="J3113" s="1151"/>
      <c r="AL3113"/>
      <c r="AM3113"/>
      <c r="AN3113"/>
      <c r="AO3113"/>
      <c r="AP3113"/>
      <c r="AQ3113" s="333"/>
      <c r="AR3113"/>
      <c r="AS3113"/>
      <c r="AT3113"/>
      <c r="AU3113"/>
    </row>
    <row r="3114" spans="1:47" ht="12.75" customHeight="1" x14ac:dyDescent="0.35">
      <c r="A3114" s="311">
        <f>FrontPage!$N$2</f>
        <v>1</v>
      </c>
      <c r="B3114" s="311" t="str">
        <f t="shared" si="336"/>
        <v>RO8173</v>
      </c>
      <c r="C3114" s="311">
        <f t="shared" si="337"/>
        <v>202526</v>
      </c>
      <c r="D3114" s="1148" t="s">
        <v>257</v>
      </c>
      <c r="E3114" s="311">
        <v>17</v>
      </c>
      <c r="F3114" s="311" t="s">
        <v>549</v>
      </c>
      <c r="G3114" s="311">
        <f t="shared" si="334"/>
        <v>0</v>
      </c>
      <c r="H3114" s="1159">
        <f t="shared" ca="1" si="333"/>
        <v>0</v>
      </c>
      <c r="I3114" s="311">
        <f t="shared" si="335"/>
        <v>3</v>
      </c>
      <c r="J3114" s="1151"/>
      <c r="AL3114"/>
      <c r="AM3114"/>
      <c r="AN3114"/>
      <c r="AO3114"/>
      <c r="AP3114"/>
      <c r="AQ3114" s="333"/>
      <c r="AR3114"/>
      <c r="AS3114"/>
      <c r="AT3114"/>
      <c r="AU3114"/>
    </row>
    <row r="3115" spans="1:47" ht="12.75" customHeight="1" x14ac:dyDescent="0.35">
      <c r="A3115" s="311">
        <f>FrontPage!$N$2</f>
        <v>1</v>
      </c>
      <c r="B3115" s="311" t="str">
        <f t="shared" si="336"/>
        <v>RO8175</v>
      </c>
      <c r="C3115" s="311">
        <f t="shared" si="337"/>
        <v>202526</v>
      </c>
      <c r="D3115" s="1148" t="s">
        <v>257</v>
      </c>
      <c r="E3115" s="311">
        <v>17</v>
      </c>
      <c r="F3115" s="311" t="s">
        <v>551</v>
      </c>
      <c r="G3115" s="311">
        <f t="shared" si="334"/>
        <v>0</v>
      </c>
      <c r="H3115" s="1159">
        <f t="shared" ca="1" si="333"/>
        <v>0</v>
      </c>
      <c r="I3115" s="311">
        <f t="shared" si="335"/>
        <v>5</v>
      </c>
      <c r="J3115" s="1151"/>
      <c r="AL3115"/>
      <c r="AM3115"/>
      <c r="AN3115"/>
      <c r="AO3115"/>
      <c r="AP3115"/>
      <c r="AQ3115" s="333"/>
      <c r="AR3115"/>
      <c r="AS3115"/>
      <c r="AT3115"/>
      <c r="AU3115"/>
    </row>
    <row r="3116" spans="1:47" ht="12.75" customHeight="1" x14ac:dyDescent="0.35">
      <c r="A3116" s="311">
        <f>FrontPage!$N$2</f>
        <v>1</v>
      </c>
      <c r="B3116" s="311" t="str">
        <f t="shared" si="336"/>
        <v>RO8176.1</v>
      </c>
      <c r="C3116" s="311">
        <f t="shared" si="337"/>
        <v>202526</v>
      </c>
      <c r="D3116" s="1148" t="s">
        <v>257</v>
      </c>
      <c r="E3116" s="311">
        <v>17</v>
      </c>
      <c r="F3116" s="311" t="s">
        <v>552</v>
      </c>
      <c r="G3116" s="311">
        <f t="shared" si="334"/>
        <v>0</v>
      </c>
      <c r="H3116" s="1159">
        <f t="shared" ca="1" si="333"/>
        <v>0</v>
      </c>
      <c r="I3116" s="311">
        <f t="shared" si="335"/>
        <v>6.1</v>
      </c>
      <c r="J3116" s="1151"/>
      <c r="AL3116"/>
      <c r="AM3116"/>
      <c r="AN3116"/>
      <c r="AO3116"/>
      <c r="AP3116"/>
      <c r="AQ3116" s="333"/>
      <c r="AR3116"/>
      <c r="AS3116"/>
      <c r="AT3116"/>
      <c r="AU3116"/>
    </row>
    <row r="3117" spans="1:47" ht="12.75" customHeight="1" x14ac:dyDescent="0.35">
      <c r="A3117" s="311">
        <f>FrontPage!$N$2</f>
        <v>1</v>
      </c>
      <c r="B3117" s="311" t="str">
        <f t="shared" si="336"/>
        <v>RO8176.2</v>
      </c>
      <c r="C3117" s="311">
        <f t="shared" si="337"/>
        <v>202526</v>
      </c>
      <c r="D3117" s="1148" t="s">
        <v>257</v>
      </c>
      <c r="E3117" s="311">
        <v>17</v>
      </c>
      <c r="F3117" s="311" t="s">
        <v>553</v>
      </c>
      <c r="G3117" s="311">
        <f t="shared" si="334"/>
        <v>0</v>
      </c>
      <c r="H3117" s="1159">
        <f t="shared" ref="H3117:H3180" ca="1" si="338">IF(UANumber = 0,0,IF(VLOOKUP(E3117,INDIRECT("_"&amp;D3117),MATCH(F3117,INDIRECT("_"&amp;D3117&amp;$I$2),0),FALSE)="",0,VLOOKUP(E3117,INDIRECT("_"&amp;D3117),MATCH(F3117,INDIRECT("_"&amp;D3117&amp;$I$2),0),FALSE)))</f>
        <v>0</v>
      </c>
      <c r="I3117" s="311">
        <f t="shared" si="335"/>
        <v>6.2</v>
      </c>
      <c r="J3117" s="1151"/>
      <c r="AL3117"/>
      <c r="AM3117"/>
      <c r="AN3117"/>
      <c r="AO3117"/>
      <c r="AP3117"/>
      <c r="AQ3117" s="333"/>
      <c r="AR3117"/>
      <c r="AS3117"/>
      <c r="AT3117"/>
      <c r="AU3117"/>
    </row>
    <row r="3118" spans="1:47" ht="12.75" customHeight="1" x14ac:dyDescent="0.35">
      <c r="A3118" s="311">
        <f>FrontPage!$N$2</f>
        <v>1</v>
      </c>
      <c r="B3118" s="311" t="str">
        <f t="shared" si="336"/>
        <v>RO8177</v>
      </c>
      <c r="C3118" s="311">
        <f t="shared" si="337"/>
        <v>202526</v>
      </c>
      <c r="D3118" s="1148" t="s">
        <v>257</v>
      </c>
      <c r="E3118" s="311">
        <v>17</v>
      </c>
      <c r="F3118" s="311" t="s">
        <v>554</v>
      </c>
      <c r="G3118" s="311">
        <f t="shared" si="334"/>
        <v>0</v>
      </c>
      <c r="H3118" s="1159">
        <f t="shared" ca="1" si="338"/>
        <v>0</v>
      </c>
      <c r="I3118" s="311">
        <f t="shared" si="335"/>
        <v>7</v>
      </c>
      <c r="J3118" s="1151"/>
      <c r="AL3118"/>
      <c r="AM3118"/>
      <c r="AN3118"/>
      <c r="AO3118"/>
      <c r="AP3118"/>
      <c r="AQ3118" s="333"/>
      <c r="AR3118"/>
      <c r="AS3118"/>
      <c r="AT3118"/>
      <c r="AU3118"/>
    </row>
    <row r="3119" spans="1:47" ht="12.75" customHeight="1" x14ac:dyDescent="0.35">
      <c r="A3119" s="311">
        <f>FrontPage!$N$2</f>
        <v>1</v>
      </c>
      <c r="B3119" s="311" t="str">
        <f t="shared" si="336"/>
        <v>RO8178</v>
      </c>
      <c r="C3119" s="311">
        <f t="shared" si="337"/>
        <v>202526</v>
      </c>
      <c r="D3119" s="1148" t="s">
        <v>257</v>
      </c>
      <c r="E3119" s="311">
        <v>17</v>
      </c>
      <c r="F3119" s="311" t="s">
        <v>555</v>
      </c>
      <c r="G3119" s="311">
        <f t="shared" ref="G3119:G3182" si="339">UANumber</f>
        <v>0</v>
      </c>
      <c r="H3119" s="1159">
        <f t="shared" ca="1" si="338"/>
        <v>0</v>
      </c>
      <c r="I3119" s="311">
        <f t="shared" si="335"/>
        <v>8</v>
      </c>
      <c r="J3119" s="1151"/>
      <c r="AL3119"/>
      <c r="AM3119"/>
      <c r="AN3119"/>
      <c r="AO3119"/>
      <c r="AP3119"/>
      <c r="AQ3119" s="333"/>
      <c r="AR3119"/>
      <c r="AS3119"/>
      <c r="AT3119"/>
      <c r="AU3119"/>
    </row>
    <row r="3120" spans="1:47" ht="12.75" customHeight="1" x14ac:dyDescent="0.35">
      <c r="A3120" s="311">
        <f>FrontPage!$N$2</f>
        <v>1</v>
      </c>
      <c r="B3120" s="311" t="str">
        <f t="shared" si="336"/>
        <v>RO81710</v>
      </c>
      <c r="C3120" s="311">
        <f t="shared" si="337"/>
        <v>202526</v>
      </c>
      <c r="D3120" s="1148" t="s">
        <v>257</v>
      </c>
      <c r="E3120" s="311">
        <v>17</v>
      </c>
      <c r="F3120" s="311" t="s">
        <v>557</v>
      </c>
      <c r="G3120" s="311">
        <f t="shared" si="339"/>
        <v>0</v>
      </c>
      <c r="H3120" s="1159">
        <f t="shared" ca="1" si="338"/>
        <v>0</v>
      </c>
      <c r="I3120" s="311">
        <f t="shared" si="335"/>
        <v>10</v>
      </c>
      <c r="J3120" s="1151"/>
      <c r="AL3120"/>
      <c r="AM3120"/>
      <c r="AN3120"/>
      <c r="AO3120"/>
      <c r="AP3120"/>
      <c r="AQ3120" s="333"/>
      <c r="AR3120"/>
      <c r="AS3120"/>
      <c r="AT3120"/>
      <c r="AU3120"/>
    </row>
    <row r="3121" spans="1:47" ht="12.75" customHeight="1" x14ac:dyDescent="0.35">
      <c r="A3121" s="311">
        <f>FrontPage!$N$2</f>
        <v>1</v>
      </c>
      <c r="B3121" s="311" t="str">
        <f t="shared" si="336"/>
        <v>RO81711</v>
      </c>
      <c r="C3121" s="311">
        <f t="shared" si="337"/>
        <v>202526</v>
      </c>
      <c r="D3121" s="1148" t="s">
        <v>257</v>
      </c>
      <c r="E3121" s="311">
        <v>17</v>
      </c>
      <c r="F3121" s="311" t="s">
        <v>558</v>
      </c>
      <c r="G3121" s="311">
        <f t="shared" si="339"/>
        <v>0</v>
      </c>
      <c r="H3121" s="1159">
        <f t="shared" ca="1" si="338"/>
        <v>0</v>
      </c>
      <c r="I3121" s="311">
        <f t="shared" si="335"/>
        <v>11</v>
      </c>
      <c r="J3121" s="1151"/>
      <c r="AL3121"/>
      <c r="AM3121"/>
      <c r="AN3121"/>
      <c r="AO3121"/>
      <c r="AP3121"/>
      <c r="AQ3121" s="333"/>
      <c r="AR3121"/>
      <c r="AS3121"/>
      <c r="AT3121"/>
      <c r="AU3121"/>
    </row>
    <row r="3122" spans="1:47" ht="12.75" customHeight="1" x14ac:dyDescent="0.35">
      <c r="A3122" s="311">
        <f>FrontPage!$N$2</f>
        <v>1</v>
      </c>
      <c r="B3122" s="311" t="str">
        <f t="shared" si="336"/>
        <v>RO8181</v>
      </c>
      <c r="C3122" s="311">
        <f t="shared" si="337"/>
        <v>202526</v>
      </c>
      <c r="D3122" s="1148" t="s">
        <v>257</v>
      </c>
      <c r="E3122" s="311">
        <v>18</v>
      </c>
      <c r="F3122" s="311" t="s">
        <v>545</v>
      </c>
      <c r="G3122" s="311">
        <f t="shared" si="339"/>
        <v>0</v>
      </c>
      <c r="H3122" s="1159">
        <f t="shared" ca="1" si="338"/>
        <v>0</v>
      </c>
      <c r="I3122" s="311">
        <f t="shared" si="335"/>
        <v>1</v>
      </c>
      <c r="J3122" s="1151"/>
      <c r="AL3122"/>
      <c r="AM3122"/>
      <c r="AN3122"/>
      <c r="AO3122"/>
      <c r="AP3122"/>
      <c r="AQ3122" s="333"/>
      <c r="AR3122"/>
      <c r="AS3122"/>
      <c r="AT3122"/>
      <c r="AU3122"/>
    </row>
    <row r="3123" spans="1:47" ht="12.75" customHeight="1" x14ac:dyDescent="0.35">
      <c r="A3123" s="311">
        <f>FrontPage!$N$2</f>
        <v>1</v>
      </c>
      <c r="B3123" s="311" t="str">
        <f t="shared" si="336"/>
        <v>RO8182</v>
      </c>
      <c r="C3123" s="311">
        <f t="shared" si="337"/>
        <v>202526</v>
      </c>
      <c r="D3123" s="1148" t="s">
        <v>257</v>
      </c>
      <c r="E3123" s="311">
        <v>18</v>
      </c>
      <c r="F3123" s="311" t="s">
        <v>546</v>
      </c>
      <c r="G3123" s="311">
        <f t="shared" si="339"/>
        <v>0</v>
      </c>
      <c r="H3123" s="1159">
        <f t="shared" ca="1" si="338"/>
        <v>0</v>
      </c>
      <c r="I3123" s="311">
        <f t="shared" si="335"/>
        <v>2</v>
      </c>
      <c r="J3123" s="1151"/>
      <c r="AL3123"/>
      <c r="AM3123"/>
      <c r="AN3123"/>
      <c r="AO3123"/>
      <c r="AP3123"/>
      <c r="AQ3123" s="333"/>
      <c r="AR3123"/>
      <c r="AS3123"/>
      <c r="AT3123"/>
      <c r="AU3123"/>
    </row>
    <row r="3124" spans="1:47" ht="12.75" customHeight="1" x14ac:dyDescent="0.35">
      <c r="A3124" s="311">
        <f>FrontPage!$N$2</f>
        <v>1</v>
      </c>
      <c r="B3124" s="311" t="str">
        <f t="shared" si="336"/>
        <v>RO8183</v>
      </c>
      <c r="C3124" s="311">
        <f t="shared" si="337"/>
        <v>202526</v>
      </c>
      <c r="D3124" s="1148" t="s">
        <v>257</v>
      </c>
      <c r="E3124" s="311">
        <v>18</v>
      </c>
      <c r="F3124" s="311" t="s">
        <v>549</v>
      </c>
      <c r="G3124" s="311">
        <f t="shared" si="339"/>
        <v>0</v>
      </c>
      <c r="H3124" s="1159">
        <f t="shared" ca="1" si="338"/>
        <v>0</v>
      </c>
      <c r="I3124" s="311">
        <f t="shared" si="335"/>
        <v>3</v>
      </c>
      <c r="J3124" s="1151"/>
      <c r="AL3124"/>
      <c r="AM3124"/>
      <c r="AN3124"/>
      <c r="AO3124"/>
      <c r="AP3124"/>
      <c r="AQ3124" s="333"/>
      <c r="AR3124"/>
      <c r="AS3124"/>
      <c r="AT3124"/>
      <c r="AU3124"/>
    </row>
    <row r="3125" spans="1:47" ht="12.75" customHeight="1" x14ac:dyDescent="0.35">
      <c r="A3125" s="311">
        <f>FrontPage!$N$2</f>
        <v>1</v>
      </c>
      <c r="B3125" s="311" t="str">
        <f t="shared" si="336"/>
        <v>RO8185</v>
      </c>
      <c r="C3125" s="311">
        <f t="shared" si="337"/>
        <v>202526</v>
      </c>
      <c r="D3125" s="1148" t="s">
        <v>257</v>
      </c>
      <c r="E3125" s="311">
        <v>18</v>
      </c>
      <c r="F3125" s="311" t="s">
        <v>551</v>
      </c>
      <c r="G3125" s="311">
        <f t="shared" si="339"/>
        <v>0</v>
      </c>
      <c r="H3125" s="1159">
        <f t="shared" ca="1" si="338"/>
        <v>0</v>
      </c>
      <c r="I3125" s="311">
        <f t="shared" si="335"/>
        <v>5</v>
      </c>
      <c r="J3125" s="1151"/>
      <c r="AL3125"/>
      <c r="AM3125"/>
      <c r="AN3125"/>
      <c r="AO3125"/>
      <c r="AP3125"/>
      <c r="AQ3125" s="333"/>
      <c r="AR3125"/>
      <c r="AS3125"/>
      <c r="AT3125"/>
      <c r="AU3125"/>
    </row>
    <row r="3126" spans="1:47" ht="12.75" customHeight="1" x14ac:dyDescent="0.35">
      <c r="A3126" s="311">
        <f>FrontPage!$N$2</f>
        <v>1</v>
      </c>
      <c r="B3126" s="311" t="str">
        <f t="shared" si="336"/>
        <v>RO8186.1</v>
      </c>
      <c r="C3126" s="311">
        <f t="shared" si="337"/>
        <v>202526</v>
      </c>
      <c r="D3126" s="1148" t="s">
        <v>257</v>
      </c>
      <c r="E3126" s="311">
        <v>18</v>
      </c>
      <c r="F3126" s="311" t="s">
        <v>552</v>
      </c>
      <c r="G3126" s="311">
        <f t="shared" si="339"/>
        <v>0</v>
      </c>
      <c r="H3126" s="1159">
        <f t="shared" ca="1" si="338"/>
        <v>0</v>
      </c>
      <c r="I3126" s="311">
        <f t="shared" si="335"/>
        <v>6.1</v>
      </c>
      <c r="J3126" s="1151"/>
      <c r="AL3126"/>
      <c r="AM3126"/>
      <c r="AN3126"/>
      <c r="AO3126"/>
      <c r="AP3126"/>
      <c r="AQ3126" s="333"/>
      <c r="AR3126"/>
      <c r="AS3126"/>
      <c r="AT3126"/>
      <c r="AU3126"/>
    </row>
    <row r="3127" spans="1:47" ht="12.75" customHeight="1" x14ac:dyDescent="0.35">
      <c r="A3127" s="311">
        <f>FrontPage!$N$2</f>
        <v>1</v>
      </c>
      <c r="B3127" s="311" t="str">
        <f t="shared" si="336"/>
        <v>RO8186.2</v>
      </c>
      <c r="C3127" s="311">
        <f t="shared" si="337"/>
        <v>202526</v>
      </c>
      <c r="D3127" s="1148" t="s">
        <v>257</v>
      </c>
      <c r="E3127" s="311">
        <v>18</v>
      </c>
      <c r="F3127" s="311" t="s">
        <v>553</v>
      </c>
      <c r="G3127" s="311">
        <f t="shared" si="339"/>
        <v>0</v>
      </c>
      <c r="H3127" s="1159">
        <f t="shared" ca="1" si="338"/>
        <v>0</v>
      </c>
      <c r="I3127" s="311">
        <f t="shared" si="335"/>
        <v>6.2</v>
      </c>
      <c r="J3127" s="1151"/>
      <c r="AL3127"/>
      <c r="AM3127"/>
      <c r="AN3127"/>
      <c r="AO3127"/>
      <c r="AP3127"/>
      <c r="AQ3127" s="333"/>
      <c r="AR3127"/>
      <c r="AS3127"/>
      <c r="AT3127"/>
      <c r="AU3127"/>
    </row>
    <row r="3128" spans="1:47" ht="12.75" customHeight="1" x14ac:dyDescent="0.35">
      <c r="A3128" s="311">
        <f>FrontPage!$N$2</f>
        <v>1</v>
      </c>
      <c r="B3128" s="311" t="str">
        <f t="shared" si="336"/>
        <v>RO8187</v>
      </c>
      <c r="C3128" s="311">
        <f t="shared" si="337"/>
        <v>202526</v>
      </c>
      <c r="D3128" s="1148" t="s">
        <v>257</v>
      </c>
      <c r="E3128" s="311">
        <v>18</v>
      </c>
      <c r="F3128" s="311" t="s">
        <v>554</v>
      </c>
      <c r="G3128" s="311">
        <f t="shared" si="339"/>
        <v>0</v>
      </c>
      <c r="H3128" s="1159">
        <f t="shared" ca="1" si="338"/>
        <v>0</v>
      </c>
      <c r="I3128" s="311">
        <f t="shared" si="335"/>
        <v>7</v>
      </c>
      <c r="J3128" s="1151"/>
      <c r="AL3128"/>
      <c r="AM3128"/>
      <c r="AN3128"/>
      <c r="AO3128"/>
      <c r="AP3128"/>
      <c r="AQ3128" s="333"/>
      <c r="AR3128"/>
      <c r="AS3128"/>
      <c r="AT3128"/>
      <c r="AU3128"/>
    </row>
    <row r="3129" spans="1:47" ht="12.75" customHeight="1" x14ac:dyDescent="0.35">
      <c r="A3129" s="311">
        <f>FrontPage!$N$2</f>
        <v>1</v>
      </c>
      <c r="B3129" s="311" t="str">
        <f t="shared" si="336"/>
        <v>RO8188</v>
      </c>
      <c r="C3129" s="311">
        <f t="shared" si="337"/>
        <v>202526</v>
      </c>
      <c r="D3129" s="1148" t="s">
        <v>257</v>
      </c>
      <c r="E3129" s="311">
        <v>18</v>
      </c>
      <c r="F3129" s="311" t="s">
        <v>555</v>
      </c>
      <c r="G3129" s="311">
        <f t="shared" si="339"/>
        <v>0</v>
      </c>
      <c r="H3129" s="1159">
        <f t="shared" ca="1" si="338"/>
        <v>0</v>
      </c>
      <c r="I3129" s="311">
        <f t="shared" si="335"/>
        <v>8</v>
      </c>
      <c r="J3129" s="1151"/>
      <c r="AL3129"/>
      <c r="AM3129"/>
      <c r="AN3129"/>
      <c r="AO3129"/>
      <c r="AP3129"/>
      <c r="AQ3129" s="333"/>
      <c r="AR3129"/>
      <c r="AS3129"/>
      <c r="AT3129"/>
      <c r="AU3129"/>
    </row>
    <row r="3130" spans="1:47" ht="12.75" customHeight="1" x14ac:dyDescent="0.35">
      <c r="A3130" s="311">
        <f>FrontPage!$N$2</f>
        <v>1</v>
      </c>
      <c r="B3130" s="311" t="str">
        <f t="shared" si="336"/>
        <v>RO81810</v>
      </c>
      <c r="C3130" s="311">
        <f t="shared" si="337"/>
        <v>202526</v>
      </c>
      <c r="D3130" s="1148" t="s">
        <v>257</v>
      </c>
      <c r="E3130" s="311">
        <v>18</v>
      </c>
      <c r="F3130" s="311" t="s">
        <v>557</v>
      </c>
      <c r="G3130" s="311">
        <f t="shared" si="339"/>
        <v>0</v>
      </c>
      <c r="H3130" s="1159">
        <f t="shared" ca="1" si="338"/>
        <v>0</v>
      </c>
      <c r="I3130" s="311">
        <f t="shared" si="335"/>
        <v>10</v>
      </c>
      <c r="J3130" s="1151"/>
      <c r="AL3130"/>
      <c r="AM3130"/>
      <c r="AN3130"/>
      <c r="AO3130"/>
      <c r="AP3130"/>
      <c r="AQ3130" s="333"/>
      <c r="AR3130"/>
      <c r="AS3130"/>
      <c r="AT3130"/>
      <c r="AU3130"/>
    </row>
    <row r="3131" spans="1:47" ht="12.75" customHeight="1" x14ac:dyDescent="0.35">
      <c r="A3131" s="311">
        <f>FrontPage!$N$2</f>
        <v>1</v>
      </c>
      <c r="B3131" s="311" t="str">
        <f t="shared" si="336"/>
        <v>RO81811</v>
      </c>
      <c r="C3131" s="311">
        <f t="shared" si="337"/>
        <v>202526</v>
      </c>
      <c r="D3131" s="1148" t="s">
        <v>257</v>
      </c>
      <c r="E3131" s="311">
        <v>18</v>
      </c>
      <c r="F3131" s="311" t="s">
        <v>558</v>
      </c>
      <c r="G3131" s="311">
        <f t="shared" si="339"/>
        <v>0</v>
      </c>
      <c r="H3131" s="1159">
        <f t="shared" ca="1" si="338"/>
        <v>0</v>
      </c>
      <c r="I3131" s="311">
        <f t="shared" si="335"/>
        <v>11</v>
      </c>
      <c r="J3131" s="1151"/>
      <c r="AL3131"/>
      <c r="AM3131"/>
      <c r="AN3131"/>
      <c r="AO3131"/>
      <c r="AP3131"/>
      <c r="AQ3131" s="333"/>
      <c r="AR3131"/>
      <c r="AS3131"/>
      <c r="AT3131"/>
      <c r="AU3131"/>
    </row>
    <row r="3132" spans="1:47" ht="12.75" customHeight="1" x14ac:dyDescent="0.35">
      <c r="A3132" s="311">
        <f>FrontPage!$N$2</f>
        <v>1</v>
      </c>
      <c r="B3132" s="311" t="str">
        <f t="shared" si="336"/>
        <v>RO818.51</v>
      </c>
      <c r="C3132" s="311">
        <f t="shared" si="337"/>
        <v>202526</v>
      </c>
      <c r="D3132" s="1148" t="s">
        <v>257</v>
      </c>
      <c r="E3132" s="311">
        <v>18.5</v>
      </c>
      <c r="F3132" s="311" t="s">
        <v>545</v>
      </c>
      <c r="G3132" s="311">
        <f t="shared" si="339"/>
        <v>0</v>
      </c>
      <c r="H3132" s="1159">
        <f t="shared" ca="1" si="338"/>
        <v>0</v>
      </c>
      <c r="I3132" s="311">
        <f t="shared" si="335"/>
        <v>1</v>
      </c>
      <c r="J3132" s="1151"/>
      <c r="AL3132"/>
      <c r="AM3132"/>
      <c r="AN3132"/>
      <c r="AO3132"/>
      <c r="AP3132"/>
      <c r="AQ3132" s="333"/>
      <c r="AR3132"/>
      <c r="AS3132"/>
      <c r="AT3132"/>
      <c r="AU3132"/>
    </row>
    <row r="3133" spans="1:47" ht="12.75" customHeight="1" x14ac:dyDescent="0.35">
      <c r="A3133" s="311">
        <f>FrontPage!$N$2</f>
        <v>1</v>
      </c>
      <c r="B3133" s="311" t="str">
        <f t="shared" si="336"/>
        <v>RO818.52</v>
      </c>
      <c r="C3133" s="311">
        <f t="shared" si="337"/>
        <v>202526</v>
      </c>
      <c r="D3133" s="1148" t="s">
        <v>257</v>
      </c>
      <c r="E3133" s="311">
        <v>18.5</v>
      </c>
      <c r="F3133" s="311" t="s">
        <v>546</v>
      </c>
      <c r="G3133" s="311">
        <f t="shared" si="339"/>
        <v>0</v>
      </c>
      <c r="H3133" s="1159">
        <f t="shared" ca="1" si="338"/>
        <v>0</v>
      </c>
      <c r="I3133" s="311">
        <f t="shared" si="335"/>
        <v>2</v>
      </c>
      <c r="J3133" s="1151"/>
      <c r="AL3133"/>
      <c r="AM3133"/>
      <c r="AN3133"/>
      <c r="AO3133"/>
      <c r="AP3133"/>
      <c r="AQ3133" s="333"/>
      <c r="AR3133"/>
      <c r="AS3133"/>
      <c r="AT3133"/>
      <c r="AU3133"/>
    </row>
    <row r="3134" spans="1:47" ht="12.75" customHeight="1" x14ac:dyDescent="0.35">
      <c r="A3134" s="311">
        <f>FrontPage!$N$2</f>
        <v>1</v>
      </c>
      <c r="B3134" s="311" t="str">
        <f t="shared" si="336"/>
        <v>RO818.53</v>
      </c>
      <c r="C3134" s="311">
        <f t="shared" si="337"/>
        <v>202526</v>
      </c>
      <c r="D3134" s="1148" t="s">
        <v>257</v>
      </c>
      <c r="E3134" s="311">
        <v>18.5</v>
      </c>
      <c r="F3134" s="311" t="s">
        <v>549</v>
      </c>
      <c r="G3134" s="311">
        <f t="shared" si="339"/>
        <v>0</v>
      </c>
      <c r="H3134" s="1159">
        <f t="shared" ca="1" si="338"/>
        <v>0</v>
      </c>
      <c r="I3134" s="311">
        <f t="shared" si="335"/>
        <v>3</v>
      </c>
      <c r="J3134" s="1151"/>
      <c r="AL3134"/>
      <c r="AM3134"/>
      <c r="AN3134"/>
      <c r="AO3134"/>
      <c r="AP3134"/>
      <c r="AQ3134" s="333"/>
      <c r="AR3134"/>
      <c r="AS3134"/>
      <c r="AT3134"/>
      <c r="AU3134"/>
    </row>
    <row r="3135" spans="1:47" ht="12.75" customHeight="1" x14ac:dyDescent="0.35">
      <c r="A3135" s="311">
        <f>FrontPage!$N$2</f>
        <v>1</v>
      </c>
      <c r="B3135" s="311" t="str">
        <f t="shared" si="336"/>
        <v>RO818.55</v>
      </c>
      <c r="C3135" s="311">
        <f t="shared" si="337"/>
        <v>202526</v>
      </c>
      <c r="D3135" s="1148" t="s">
        <v>257</v>
      </c>
      <c r="E3135" s="311">
        <v>18.5</v>
      </c>
      <c r="F3135" s="311" t="s">
        <v>551</v>
      </c>
      <c r="G3135" s="311">
        <f t="shared" si="339"/>
        <v>0</v>
      </c>
      <c r="H3135" s="1159">
        <f t="shared" ca="1" si="338"/>
        <v>0</v>
      </c>
      <c r="I3135" s="311">
        <f t="shared" si="335"/>
        <v>5</v>
      </c>
      <c r="J3135" s="1151"/>
      <c r="AL3135"/>
      <c r="AM3135"/>
      <c r="AN3135"/>
      <c r="AO3135"/>
      <c r="AP3135"/>
      <c r="AQ3135" s="333"/>
      <c r="AR3135"/>
      <c r="AS3135"/>
      <c r="AT3135"/>
      <c r="AU3135"/>
    </row>
    <row r="3136" spans="1:47" ht="12.75" customHeight="1" x14ac:dyDescent="0.35">
      <c r="A3136" s="311">
        <f>FrontPage!$N$2</f>
        <v>1</v>
      </c>
      <c r="B3136" s="311" t="str">
        <f t="shared" si="336"/>
        <v>RO818.56.1</v>
      </c>
      <c r="C3136" s="311">
        <f t="shared" si="337"/>
        <v>202526</v>
      </c>
      <c r="D3136" s="1148" t="s">
        <v>257</v>
      </c>
      <c r="E3136" s="311">
        <v>18.5</v>
      </c>
      <c r="F3136" s="311" t="s">
        <v>552</v>
      </c>
      <c r="G3136" s="311">
        <f t="shared" si="339"/>
        <v>0</v>
      </c>
      <c r="H3136" s="1159">
        <f t="shared" ca="1" si="338"/>
        <v>0</v>
      </c>
      <c r="I3136" s="311">
        <f t="shared" si="335"/>
        <v>6.1</v>
      </c>
      <c r="J3136" s="1151"/>
      <c r="AL3136"/>
      <c r="AM3136"/>
      <c r="AN3136"/>
      <c r="AO3136"/>
      <c r="AP3136"/>
      <c r="AQ3136" s="333"/>
      <c r="AR3136"/>
      <c r="AS3136"/>
      <c r="AT3136"/>
      <c r="AU3136"/>
    </row>
    <row r="3137" spans="1:47" ht="12.75" customHeight="1" x14ac:dyDescent="0.35">
      <c r="A3137" s="311">
        <f>FrontPage!$N$2</f>
        <v>1</v>
      </c>
      <c r="B3137" s="311" t="str">
        <f t="shared" si="336"/>
        <v>RO818.56.2</v>
      </c>
      <c r="C3137" s="311">
        <f t="shared" si="337"/>
        <v>202526</v>
      </c>
      <c r="D3137" s="1148" t="s">
        <v>257</v>
      </c>
      <c r="E3137" s="311">
        <v>18.5</v>
      </c>
      <c r="F3137" s="311" t="s">
        <v>553</v>
      </c>
      <c r="G3137" s="311">
        <f t="shared" si="339"/>
        <v>0</v>
      </c>
      <c r="H3137" s="1159">
        <f t="shared" ca="1" si="338"/>
        <v>0</v>
      </c>
      <c r="I3137" s="311">
        <f t="shared" si="335"/>
        <v>6.2</v>
      </c>
      <c r="J3137" s="1151"/>
      <c r="AL3137"/>
      <c r="AM3137"/>
      <c r="AN3137"/>
      <c r="AO3137"/>
      <c r="AP3137"/>
      <c r="AQ3137" s="333"/>
      <c r="AR3137"/>
      <c r="AS3137"/>
      <c r="AT3137"/>
      <c r="AU3137"/>
    </row>
    <row r="3138" spans="1:47" ht="12.75" customHeight="1" x14ac:dyDescent="0.35">
      <c r="A3138" s="311">
        <f>FrontPage!$N$2</f>
        <v>1</v>
      </c>
      <c r="B3138" s="311" t="str">
        <f t="shared" si="336"/>
        <v>RO818.57</v>
      </c>
      <c r="C3138" s="311">
        <f t="shared" si="337"/>
        <v>202526</v>
      </c>
      <c r="D3138" s="1148" t="s">
        <v>257</v>
      </c>
      <c r="E3138" s="311">
        <v>18.5</v>
      </c>
      <c r="F3138" s="311" t="s">
        <v>554</v>
      </c>
      <c r="G3138" s="311">
        <f t="shared" si="339"/>
        <v>0</v>
      </c>
      <c r="H3138" s="1159">
        <f t="shared" ca="1" si="338"/>
        <v>0</v>
      </c>
      <c r="I3138" s="311">
        <f t="shared" si="335"/>
        <v>7</v>
      </c>
      <c r="J3138" s="1151"/>
      <c r="AL3138"/>
      <c r="AM3138"/>
      <c r="AN3138"/>
      <c r="AO3138"/>
      <c r="AP3138"/>
      <c r="AQ3138" s="333"/>
      <c r="AR3138"/>
      <c r="AS3138"/>
      <c r="AT3138"/>
      <c r="AU3138"/>
    </row>
    <row r="3139" spans="1:47" ht="12.75" customHeight="1" x14ac:dyDescent="0.35">
      <c r="A3139" s="311">
        <f>FrontPage!$N$2</f>
        <v>1</v>
      </c>
      <c r="B3139" s="311" t="str">
        <f t="shared" si="336"/>
        <v>RO818.58</v>
      </c>
      <c r="C3139" s="311">
        <f t="shared" si="337"/>
        <v>202526</v>
      </c>
      <c r="D3139" s="1148" t="s">
        <v>257</v>
      </c>
      <c r="E3139" s="311">
        <v>18.5</v>
      </c>
      <c r="F3139" s="311" t="s">
        <v>555</v>
      </c>
      <c r="G3139" s="311">
        <f t="shared" si="339"/>
        <v>0</v>
      </c>
      <c r="H3139" s="1159">
        <f t="shared" ca="1" si="338"/>
        <v>0</v>
      </c>
      <c r="I3139" s="311">
        <f t="shared" si="335"/>
        <v>8</v>
      </c>
      <c r="J3139" s="1151"/>
      <c r="AL3139"/>
      <c r="AM3139"/>
      <c r="AN3139"/>
      <c r="AO3139"/>
      <c r="AP3139"/>
      <c r="AQ3139" s="333"/>
      <c r="AR3139"/>
      <c r="AS3139"/>
      <c r="AT3139"/>
      <c r="AU3139"/>
    </row>
    <row r="3140" spans="1:47" ht="12.75" customHeight="1" x14ac:dyDescent="0.35">
      <c r="A3140" s="311">
        <f>FrontPage!$N$2</f>
        <v>1</v>
      </c>
      <c r="B3140" s="311" t="str">
        <f t="shared" si="336"/>
        <v>RO818.510</v>
      </c>
      <c r="C3140" s="311">
        <f t="shared" si="337"/>
        <v>202526</v>
      </c>
      <c r="D3140" s="1148" t="s">
        <v>257</v>
      </c>
      <c r="E3140" s="311">
        <v>18.5</v>
      </c>
      <c r="F3140" s="311" t="s">
        <v>557</v>
      </c>
      <c r="G3140" s="311">
        <f t="shared" si="339"/>
        <v>0</v>
      </c>
      <c r="H3140" s="1159">
        <f t="shared" ca="1" si="338"/>
        <v>0</v>
      </c>
      <c r="I3140" s="311">
        <f t="shared" si="335"/>
        <v>10</v>
      </c>
      <c r="J3140" s="1151"/>
      <c r="AL3140"/>
      <c r="AM3140"/>
      <c r="AN3140"/>
      <c r="AO3140"/>
      <c r="AP3140"/>
      <c r="AQ3140" s="333"/>
      <c r="AR3140"/>
      <c r="AS3140"/>
      <c r="AT3140"/>
      <c r="AU3140"/>
    </row>
    <row r="3141" spans="1:47" ht="12.75" customHeight="1" x14ac:dyDescent="0.35">
      <c r="A3141" s="311">
        <f>FrontPage!$N$2</f>
        <v>1</v>
      </c>
      <c r="B3141" s="311" t="str">
        <f t="shared" si="336"/>
        <v>RO818.511</v>
      </c>
      <c r="C3141" s="311">
        <f t="shared" si="337"/>
        <v>202526</v>
      </c>
      <c r="D3141" s="1148" t="s">
        <v>257</v>
      </c>
      <c r="E3141" s="311">
        <v>18.5</v>
      </c>
      <c r="F3141" s="311" t="s">
        <v>558</v>
      </c>
      <c r="G3141" s="311">
        <f t="shared" si="339"/>
        <v>0</v>
      </c>
      <c r="H3141" s="1159">
        <f t="shared" ca="1" si="338"/>
        <v>0</v>
      </c>
      <c r="I3141" s="311">
        <f t="shared" si="335"/>
        <v>11</v>
      </c>
      <c r="J3141" s="1151"/>
      <c r="AL3141"/>
      <c r="AM3141"/>
      <c r="AN3141"/>
      <c r="AO3141"/>
      <c r="AP3141"/>
      <c r="AQ3141" s="333"/>
      <c r="AR3141"/>
      <c r="AS3141"/>
      <c r="AT3141"/>
      <c r="AU3141"/>
    </row>
    <row r="3142" spans="1:47" ht="12.75" customHeight="1" x14ac:dyDescent="0.35">
      <c r="A3142" s="311">
        <f>FrontPage!$N$2</f>
        <v>1</v>
      </c>
      <c r="B3142" s="311" t="str">
        <f t="shared" si="336"/>
        <v>RO8191</v>
      </c>
      <c r="C3142" s="311">
        <f t="shared" si="337"/>
        <v>202526</v>
      </c>
      <c r="D3142" s="1148" t="s">
        <v>257</v>
      </c>
      <c r="E3142" s="311">
        <v>19</v>
      </c>
      <c r="F3142" s="311" t="s">
        <v>545</v>
      </c>
      <c r="G3142" s="311">
        <f t="shared" si="339"/>
        <v>0</v>
      </c>
      <c r="H3142" s="1159">
        <f t="shared" ca="1" si="338"/>
        <v>0</v>
      </c>
      <c r="I3142" s="311">
        <f t="shared" si="335"/>
        <v>1</v>
      </c>
      <c r="J3142" s="1151"/>
      <c r="AL3142"/>
      <c r="AM3142"/>
      <c r="AN3142"/>
      <c r="AO3142"/>
      <c r="AP3142"/>
      <c r="AQ3142" s="333"/>
      <c r="AR3142"/>
      <c r="AS3142"/>
      <c r="AT3142"/>
      <c r="AU3142"/>
    </row>
    <row r="3143" spans="1:47" ht="12.75" customHeight="1" x14ac:dyDescent="0.35">
      <c r="A3143" s="311">
        <f>FrontPage!$N$2</f>
        <v>1</v>
      </c>
      <c r="B3143" s="311" t="str">
        <f t="shared" si="336"/>
        <v>RO8192</v>
      </c>
      <c r="C3143" s="311">
        <f t="shared" si="337"/>
        <v>202526</v>
      </c>
      <c r="D3143" s="1148" t="s">
        <v>257</v>
      </c>
      <c r="E3143" s="311">
        <v>19</v>
      </c>
      <c r="F3143" s="311" t="s">
        <v>546</v>
      </c>
      <c r="G3143" s="311">
        <f t="shared" si="339"/>
        <v>0</v>
      </c>
      <c r="H3143" s="1159">
        <f t="shared" ca="1" si="338"/>
        <v>0</v>
      </c>
      <c r="I3143" s="311">
        <f t="shared" si="335"/>
        <v>2</v>
      </c>
      <c r="J3143" s="1151"/>
      <c r="AL3143"/>
      <c r="AM3143"/>
      <c r="AN3143"/>
      <c r="AO3143"/>
      <c r="AP3143"/>
      <c r="AQ3143" s="333"/>
      <c r="AR3143"/>
      <c r="AS3143"/>
      <c r="AT3143"/>
      <c r="AU3143"/>
    </row>
    <row r="3144" spans="1:47" ht="12.75" customHeight="1" x14ac:dyDescent="0.35">
      <c r="A3144" s="311">
        <f>FrontPage!$N$2</f>
        <v>1</v>
      </c>
      <c r="B3144" s="311" t="str">
        <f t="shared" si="336"/>
        <v>RO8193</v>
      </c>
      <c r="C3144" s="311">
        <f t="shared" si="337"/>
        <v>202526</v>
      </c>
      <c r="D3144" s="1148" t="s">
        <v>257</v>
      </c>
      <c r="E3144" s="311">
        <v>19</v>
      </c>
      <c r="F3144" s="311" t="s">
        <v>549</v>
      </c>
      <c r="G3144" s="311">
        <f t="shared" si="339"/>
        <v>0</v>
      </c>
      <c r="H3144" s="1159">
        <f t="shared" ca="1" si="338"/>
        <v>0</v>
      </c>
      <c r="I3144" s="311">
        <f t="shared" si="335"/>
        <v>3</v>
      </c>
      <c r="J3144" s="1151"/>
      <c r="AL3144"/>
      <c r="AM3144"/>
      <c r="AN3144"/>
      <c r="AO3144"/>
      <c r="AP3144"/>
      <c r="AQ3144" s="333"/>
      <c r="AR3144"/>
      <c r="AS3144"/>
      <c r="AT3144"/>
      <c r="AU3144"/>
    </row>
    <row r="3145" spans="1:47" ht="12.75" customHeight="1" x14ac:dyDescent="0.35">
      <c r="A3145" s="311">
        <f>FrontPage!$N$2</f>
        <v>1</v>
      </c>
      <c r="B3145" s="311" t="str">
        <f t="shared" si="336"/>
        <v>RO8195</v>
      </c>
      <c r="C3145" s="311">
        <f t="shared" si="337"/>
        <v>202526</v>
      </c>
      <c r="D3145" s="1148" t="s">
        <v>257</v>
      </c>
      <c r="E3145" s="311">
        <v>19</v>
      </c>
      <c r="F3145" s="311" t="s">
        <v>551</v>
      </c>
      <c r="G3145" s="311">
        <f t="shared" si="339"/>
        <v>0</v>
      </c>
      <c r="H3145" s="1159">
        <f t="shared" ca="1" si="338"/>
        <v>0</v>
      </c>
      <c r="I3145" s="311">
        <f t="shared" si="335"/>
        <v>5</v>
      </c>
      <c r="J3145" s="1151"/>
      <c r="AL3145"/>
      <c r="AM3145"/>
      <c r="AN3145"/>
      <c r="AO3145"/>
      <c r="AP3145"/>
      <c r="AQ3145" s="333"/>
      <c r="AR3145"/>
      <c r="AS3145"/>
      <c r="AT3145"/>
      <c r="AU3145"/>
    </row>
    <row r="3146" spans="1:47" ht="12.75" customHeight="1" x14ac:dyDescent="0.35">
      <c r="A3146" s="311">
        <f>FrontPage!$N$2</f>
        <v>1</v>
      </c>
      <c r="B3146" s="311" t="str">
        <f t="shared" si="336"/>
        <v>RO8196.1</v>
      </c>
      <c r="C3146" s="311">
        <f t="shared" si="337"/>
        <v>202526</v>
      </c>
      <c r="D3146" s="1148" t="s">
        <v>257</v>
      </c>
      <c r="E3146" s="311">
        <v>19</v>
      </c>
      <c r="F3146" s="311" t="s">
        <v>552</v>
      </c>
      <c r="G3146" s="311">
        <f t="shared" si="339"/>
        <v>0</v>
      </c>
      <c r="H3146" s="1159">
        <f t="shared" ca="1" si="338"/>
        <v>0</v>
      </c>
      <c r="I3146" s="311">
        <f t="shared" si="335"/>
        <v>6.1</v>
      </c>
      <c r="J3146" s="1151"/>
      <c r="AL3146"/>
      <c r="AM3146"/>
      <c r="AN3146"/>
      <c r="AO3146"/>
      <c r="AP3146"/>
      <c r="AQ3146" s="333"/>
      <c r="AR3146"/>
      <c r="AS3146"/>
      <c r="AT3146"/>
      <c r="AU3146"/>
    </row>
    <row r="3147" spans="1:47" ht="12.75" customHeight="1" x14ac:dyDescent="0.35">
      <c r="A3147" s="311">
        <f>FrontPage!$N$2</f>
        <v>1</v>
      </c>
      <c r="B3147" s="311" t="str">
        <f t="shared" ref="B3147:B3200" si="340">D3147&amp;E3147&amp;I3147</f>
        <v>RO8196.2</v>
      </c>
      <c r="C3147" s="311">
        <f t="shared" si="337"/>
        <v>202526</v>
      </c>
      <c r="D3147" s="1148" t="s">
        <v>257</v>
      </c>
      <c r="E3147" s="311">
        <v>19</v>
      </c>
      <c r="F3147" s="311" t="s">
        <v>553</v>
      </c>
      <c r="G3147" s="311">
        <f t="shared" si="339"/>
        <v>0</v>
      </c>
      <c r="H3147" s="1159">
        <f t="shared" ca="1" si="338"/>
        <v>0</v>
      </c>
      <c r="I3147" s="311">
        <f t="shared" si="335"/>
        <v>6.2</v>
      </c>
      <c r="J3147" s="1151"/>
      <c r="AL3147"/>
      <c r="AM3147"/>
      <c r="AN3147"/>
      <c r="AO3147"/>
      <c r="AP3147"/>
      <c r="AQ3147" s="333"/>
      <c r="AR3147"/>
      <c r="AS3147"/>
      <c r="AT3147"/>
      <c r="AU3147"/>
    </row>
    <row r="3148" spans="1:47" ht="12.75" customHeight="1" x14ac:dyDescent="0.35">
      <c r="A3148" s="311">
        <f>FrontPage!$N$2</f>
        <v>1</v>
      </c>
      <c r="B3148" s="311" t="str">
        <f t="shared" si="340"/>
        <v>RO8197</v>
      </c>
      <c r="C3148" s="311">
        <f t="shared" si="337"/>
        <v>202526</v>
      </c>
      <c r="D3148" s="1148" t="s">
        <v>257</v>
      </c>
      <c r="E3148" s="311">
        <v>19</v>
      </c>
      <c r="F3148" s="311" t="s">
        <v>554</v>
      </c>
      <c r="G3148" s="311">
        <f t="shared" si="339"/>
        <v>0</v>
      </c>
      <c r="H3148" s="1159">
        <f t="shared" ca="1" si="338"/>
        <v>0</v>
      </c>
      <c r="I3148" s="311">
        <f t="shared" si="335"/>
        <v>7</v>
      </c>
      <c r="J3148" s="1151"/>
      <c r="AL3148"/>
      <c r="AM3148"/>
      <c r="AN3148"/>
      <c r="AO3148"/>
      <c r="AP3148"/>
      <c r="AQ3148" s="333"/>
      <c r="AR3148"/>
      <c r="AS3148"/>
      <c r="AT3148"/>
      <c r="AU3148"/>
    </row>
    <row r="3149" spans="1:47" ht="12.75" customHeight="1" x14ac:dyDescent="0.35">
      <c r="A3149" s="311">
        <f>FrontPage!$N$2</f>
        <v>1</v>
      </c>
      <c r="B3149" s="311" t="str">
        <f t="shared" si="340"/>
        <v>RO8198</v>
      </c>
      <c r="C3149" s="311">
        <f t="shared" si="337"/>
        <v>202526</v>
      </c>
      <c r="D3149" s="1148" t="s">
        <v>257</v>
      </c>
      <c r="E3149" s="311">
        <v>19</v>
      </c>
      <c r="F3149" s="311" t="s">
        <v>555</v>
      </c>
      <c r="G3149" s="311">
        <f t="shared" si="339"/>
        <v>0</v>
      </c>
      <c r="H3149" s="1159">
        <f t="shared" ca="1" si="338"/>
        <v>0</v>
      </c>
      <c r="I3149" s="311">
        <f t="shared" ref="I3149:I3202" si="341">VLOOKUP(F3149,CIndex,2,FALSE)</f>
        <v>8</v>
      </c>
      <c r="J3149" s="1151"/>
      <c r="AL3149"/>
      <c r="AM3149"/>
      <c r="AN3149"/>
      <c r="AO3149"/>
      <c r="AP3149"/>
      <c r="AQ3149" s="333"/>
      <c r="AR3149"/>
      <c r="AS3149"/>
      <c r="AT3149"/>
      <c r="AU3149"/>
    </row>
    <row r="3150" spans="1:47" ht="12.75" customHeight="1" x14ac:dyDescent="0.35">
      <c r="A3150" s="311">
        <f>FrontPage!$N$2</f>
        <v>1</v>
      </c>
      <c r="B3150" s="311" t="str">
        <f t="shared" si="340"/>
        <v>RO81910</v>
      </c>
      <c r="C3150" s="311">
        <f t="shared" si="337"/>
        <v>202526</v>
      </c>
      <c r="D3150" s="1148" t="s">
        <v>257</v>
      </c>
      <c r="E3150" s="311">
        <v>19</v>
      </c>
      <c r="F3150" s="311" t="s">
        <v>557</v>
      </c>
      <c r="G3150" s="311">
        <f t="shared" si="339"/>
        <v>0</v>
      </c>
      <c r="H3150" s="1159">
        <f t="shared" ca="1" si="338"/>
        <v>0</v>
      </c>
      <c r="I3150" s="311">
        <f t="shared" si="341"/>
        <v>10</v>
      </c>
      <c r="J3150" s="1151"/>
      <c r="AL3150"/>
      <c r="AM3150"/>
      <c r="AN3150"/>
      <c r="AO3150"/>
      <c r="AP3150"/>
      <c r="AQ3150" s="333"/>
      <c r="AR3150"/>
      <c r="AS3150"/>
      <c r="AT3150"/>
      <c r="AU3150"/>
    </row>
    <row r="3151" spans="1:47" ht="12.75" customHeight="1" x14ac:dyDescent="0.35">
      <c r="A3151" s="311">
        <f>FrontPage!$N$2</f>
        <v>1</v>
      </c>
      <c r="B3151" s="311" t="str">
        <f t="shared" si="340"/>
        <v>RO81911</v>
      </c>
      <c r="C3151" s="311">
        <f t="shared" si="337"/>
        <v>202526</v>
      </c>
      <c r="D3151" s="1148" t="s">
        <v>257</v>
      </c>
      <c r="E3151" s="311">
        <v>19</v>
      </c>
      <c r="F3151" s="311" t="s">
        <v>558</v>
      </c>
      <c r="G3151" s="311">
        <f t="shared" si="339"/>
        <v>0</v>
      </c>
      <c r="H3151" s="1159">
        <f t="shared" ca="1" si="338"/>
        <v>0</v>
      </c>
      <c r="I3151" s="311">
        <f t="shared" si="341"/>
        <v>11</v>
      </c>
      <c r="J3151" s="1151"/>
      <c r="AL3151"/>
      <c r="AM3151"/>
      <c r="AN3151"/>
      <c r="AO3151"/>
      <c r="AP3151"/>
      <c r="AQ3151" s="333"/>
      <c r="AR3151"/>
      <c r="AS3151"/>
      <c r="AT3151"/>
      <c r="AU3151"/>
    </row>
    <row r="3152" spans="1:47" ht="12.75" customHeight="1" x14ac:dyDescent="0.35">
      <c r="A3152" s="311">
        <f>FrontPage!$N$2</f>
        <v>1</v>
      </c>
      <c r="B3152" s="311" t="str">
        <f t="shared" si="340"/>
        <v>RO8201</v>
      </c>
      <c r="C3152" s="311">
        <f t="shared" si="337"/>
        <v>202526</v>
      </c>
      <c r="D3152" s="1148" t="s">
        <v>257</v>
      </c>
      <c r="E3152" s="311">
        <v>20</v>
      </c>
      <c r="F3152" s="311" t="s">
        <v>545</v>
      </c>
      <c r="G3152" s="311">
        <f t="shared" si="339"/>
        <v>0</v>
      </c>
      <c r="H3152" s="1159">
        <f t="shared" ca="1" si="338"/>
        <v>0</v>
      </c>
      <c r="I3152" s="311">
        <f t="shared" si="341"/>
        <v>1</v>
      </c>
      <c r="J3152" s="1151"/>
      <c r="AL3152"/>
      <c r="AM3152"/>
      <c r="AN3152"/>
      <c r="AO3152"/>
      <c r="AP3152"/>
      <c r="AQ3152" s="333"/>
      <c r="AR3152"/>
      <c r="AS3152"/>
      <c r="AT3152"/>
      <c r="AU3152"/>
    </row>
    <row r="3153" spans="1:47" ht="12.75" customHeight="1" x14ac:dyDescent="0.35">
      <c r="A3153" s="311">
        <f>FrontPage!$N$2</f>
        <v>1</v>
      </c>
      <c r="B3153" s="311" t="str">
        <f t="shared" si="340"/>
        <v>RO8202</v>
      </c>
      <c r="C3153" s="311">
        <f t="shared" si="337"/>
        <v>202526</v>
      </c>
      <c r="D3153" s="1148" t="s">
        <v>257</v>
      </c>
      <c r="E3153" s="311">
        <v>20</v>
      </c>
      <c r="F3153" s="311" t="s">
        <v>546</v>
      </c>
      <c r="G3153" s="311">
        <f t="shared" si="339"/>
        <v>0</v>
      </c>
      <c r="H3153" s="1159">
        <f t="shared" ca="1" si="338"/>
        <v>0</v>
      </c>
      <c r="I3153" s="311">
        <f t="shared" si="341"/>
        <v>2</v>
      </c>
      <c r="J3153" s="1151"/>
      <c r="AL3153"/>
      <c r="AM3153"/>
      <c r="AN3153"/>
      <c r="AO3153"/>
      <c r="AP3153"/>
      <c r="AQ3153" s="333"/>
      <c r="AR3153"/>
      <c r="AS3153"/>
      <c r="AT3153"/>
      <c r="AU3153"/>
    </row>
    <row r="3154" spans="1:47" ht="12.75" customHeight="1" x14ac:dyDescent="0.35">
      <c r="A3154" s="311">
        <f>FrontPage!$N$2</f>
        <v>1</v>
      </c>
      <c r="B3154" s="311" t="str">
        <f t="shared" si="340"/>
        <v>RO8203</v>
      </c>
      <c r="C3154" s="311">
        <f t="shared" si="337"/>
        <v>202526</v>
      </c>
      <c r="D3154" s="1148" t="s">
        <v>257</v>
      </c>
      <c r="E3154" s="311">
        <v>20</v>
      </c>
      <c r="F3154" s="311" t="s">
        <v>549</v>
      </c>
      <c r="G3154" s="311">
        <f t="shared" si="339"/>
        <v>0</v>
      </c>
      <c r="H3154" s="1159">
        <f t="shared" ca="1" si="338"/>
        <v>0</v>
      </c>
      <c r="I3154" s="311">
        <f t="shared" si="341"/>
        <v>3</v>
      </c>
      <c r="J3154" s="1151"/>
      <c r="AL3154"/>
      <c r="AM3154"/>
      <c r="AN3154"/>
      <c r="AO3154"/>
      <c r="AP3154"/>
      <c r="AQ3154" s="333"/>
      <c r="AR3154"/>
      <c r="AS3154"/>
      <c r="AT3154"/>
      <c r="AU3154"/>
    </row>
    <row r="3155" spans="1:47" ht="12.75" customHeight="1" x14ac:dyDescent="0.35">
      <c r="A3155" s="311">
        <f>FrontPage!$N$2</f>
        <v>1</v>
      </c>
      <c r="B3155" s="311" t="str">
        <f t="shared" si="340"/>
        <v>RO8205</v>
      </c>
      <c r="C3155" s="311">
        <f t="shared" si="337"/>
        <v>202526</v>
      </c>
      <c r="D3155" s="1148" t="s">
        <v>257</v>
      </c>
      <c r="E3155" s="311">
        <v>20</v>
      </c>
      <c r="F3155" s="311" t="s">
        <v>551</v>
      </c>
      <c r="G3155" s="311">
        <f t="shared" si="339"/>
        <v>0</v>
      </c>
      <c r="H3155" s="1159">
        <f t="shared" ca="1" si="338"/>
        <v>0</v>
      </c>
      <c r="I3155" s="311">
        <f t="shared" si="341"/>
        <v>5</v>
      </c>
      <c r="J3155" s="1151"/>
      <c r="AL3155"/>
      <c r="AM3155"/>
      <c r="AN3155"/>
      <c r="AO3155"/>
      <c r="AP3155"/>
      <c r="AQ3155" s="333"/>
      <c r="AR3155"/>
      <c r="AS3155"/>
      <c r="AT3155"/>
      <c r="AU3155"/>
    </row>
    <row r="3156" spans="1:47" ht="12.75" customHeight="1" x14ac:dyDescent="0.35">
      <c r="A3156" s="311">
        <f>FrontPage!$N$2</f>
        <v>1</v>
      </c>
      <c r="B3156" s="311" t="str">
        <f t="shared" si="340"/>
        <v>RO8206.1</v>
      </c>
      <c r="C3156" s="311">
        <f t="shared" si="337"/>
        <v>202526</v>
      </c>
      <c r="D3156" s="1148" t="s">
        <v>257</v>
      </c>
      <c r="E3156" s="311">
        <v>20</v>
      </c>
      <c r="F3156" s="311" t="s">
        <v>552</v>
      </c>
      <c r="G3156" s="311">
        <f t="shared" si="339"/>
        <v>0</v>
      </c>
      <c r="H3156" s="1159">
        <f t="shared" ca="1" si="338"/>
        <v>0</v>
      </c>
      <c r="I3156" s="311">
        <f t="shared" si="341"/>
        <v>6.1</v>
      </c>
      <c r="J3156" s="1151"/>
      <c r="AL3156"/>
      <c r="AM3156"/>
      <c r="AN3156"/>
      <c r="AO3156"/>
      <c r="AP3156"/>
      <c r="AQ3156" s="333"/>
      <c r="AR3156"/>
      <c r="AS3156"/>
      <c r="AT3156"/>
      <c r="AU3156"/>
    </row>
    <row r="3157" spans="1:47" ht="12.75" customHeight="1" x14ac:dyDescent="0.35">
      <c r="A3157" s="311">
        <f>FrontPage!$N$2</f>
        <v>1</v>
      </c>
      <c r="B3157" s="311" t="str">
        <f t="shared" si="340"/>
        <v>RO8206.2</v>
      </c>
      <c r="C3157" s="311">
        <f t="shared" si="337"/>
        <v>202526</v>
      </c>
      <c r="D3157" s="1148" t="s">
        <v>257</v>
      </c>
      <c r="E3157" s="311">
        <v>20</v>
      </c>
      <c r="F3157" s="311" t="s">
        <v>553</v>
      </c>
      <c r="G3157" s="311">
        <f t="shared" si="339"/>
        <v>0</v>
      </c>
      <c r="H3157" s="1159">
        <f t="shared" ca="1" si="338"/>
        <v>0</v>
      </c>
      <c r="I3157" s="311">
        <f t="shared" si="341"/>
        <v>6.2</v>
      </c>
      <c r="J3157" s="1151"/>
      <c r="AL3157"/>
      <c r="AM3157"/>
      <c r="AN3157"/>
      <c r="AO3157"/>
      <c r="AP3157"/>
      <c r="AQ3157" s="333"/>
      <c r="AR3157"/>
      <c r="AS3157"/>
      <c r="AT3157"/>
      <c r="AU3157"/>
    </row>
    <row r="3158" spans="1:47" ht="12.75" customHeight="1" x14ac:dyDescent="0.35">
      <c r="A3158" s="311">
        <f>FrontPage!$N$2</f>
        <v>1</v>
      </c>
      <c r="B3158" s="311" t="str">
        <f t="shared" si="340"/>
        <v>RO8207</v>
      </c>
      <c r="C3158" s="311">
        <f t="shared" si="337"/>
        <v>202526</v>
      </c>
      <c r="D3158" s="1148" t="s">
        <v>257</v>
      </c>
      <c r="E3158" s="311">
        <v>20</v>
      </c>
      <c r="F3158" s="311" t="s">
        <v>554</v>
      </c>
      <c r="G3158" s="311">
        <f t="shared" si="339"/>
        <v>0</v>
      </c>
      <c r="H3158" s="1159">
        <f t="shared" ca="1" si="338"/>
        <v>0</v>
      </c>
      <c r="I3158" s="311">
        <f t="shared" si="341"/>
        <v>7</v>
      </c>
      <c r="J3158" s="1151"/>
      <c r="AL3158"/>
      <c r="AM3158"/>
      <c r="AN3158"/>
      <c r="AO3158"/>
      <c r="AP3158"/>
      <c r="AQ3158" s="333"/>
      <c r="AR3158"/>
      <c r="AS3158"/>
      <c r="AT3158"/>
      <c r="AU3158"/>
    </row>
    <row r="3159" spans="1:47" ht="12.75" customHeight="1" x14ac:dyDescent="0.35">
      <c r="A3159" s="311">
        <f>FrontPage!$N$2</f>
        <v>1</v>
      </c>
      <c r="B3159" s="311" t="str">
        <f t="shared" si="340"/>
        <v>RO8208</v>
      </c>
      <c r="C3159" s="311">
        <f t="shared" si="337"/>
        <v>202526</v>
      </c>
      <c r="D3159" s="1148" t="s">
        <v>257</v>
      </c>
      <c r="E3159" s="311">
        <v>20</v>
      </c>
      <c r="F3159" s="311" t="s">
        <v>555</v>
      </c>
      <c r="G3159" s="311">
        <f t="shared" si="339"/>
        <v>0</v>
      </c>
      <c r="H3159" s="1159">
        <f t="shared" ca="1" si="338"/>
        <v>0</v>
      </c>
      <c r="I3159" s="311">
        <f t="shared" si="341"/>
        <v>8</v>
      </c>
      <c r="J3159" s="1151"/>
      <c r="AL3159"/>
      <c r="AM3159"/>
      <c r="AN3159"/>
      <c r="AO3159"/>
      <c r="AP3159"/>
      <c r="AQ3159" s="333"/>
      <c r="AR3159"/>
      <c r="AS3159"/>
      <c r="AT3159"/>
      <c r="AU3159"/>
    </row>
    <row r="3160" spans="1:47" ht="12.75" customHeight="1" x14ac:dyDescent="0.35">
      <c r="A3160" s="311">
        <f>FrontPage!$N$2</f>
        <v>1</v>
      </c>
      <c r="B3160" s="311" t="str">
        <f t="shared" si="340"/>
        <v>RO82010</v>
      </c>
      <c r="C3160" s="311">
        <f t="shared" si="337"/>
        <v>202526</v>
      </c>
      <c r="D3160" s="1148" t="s">
        <v>257</v>
      </c>
      <c r="E3160" s="311">
        <v>20</v>
      </c>
      <c r="F3160" s="311" t="s">
        <v>557</v>
      </c>
      <c r="G3160" s="311">
        <f t="shared" si="339"/>
        <v>0</v>
      </c>
      <c r="H3160" s="1159">
        <f t="shared" ca="1" si="338"/>
        <v>0</v>
      </c>
      <c r="I3160" s="311">
        <f t="shared" si="341"/>
        <v>10</v>
      </c>
      <c r="J3160" s="1151"/>
      <c r="AL3160"/>
      <c r="AM3160"/>
      <c r="AN3160"/>
      <c r="AO3160"/>
      <c r="AP3160"/>
      <c r="AQ3160" s="333"/>
      <c r="AR3160"/>
      <c r="AS3160"/>
      <c r="AT3160"/>
      <c r="AU3160"/>
    </row>
    <row r="3161" spans="1:47" ht="12.75" customHeight="1" x14ac:dyDescent="0.35">
      <c r="A3161" s="311">
        <f>FrontPage!$N$2</f>
        <v>1</v>
      </c>
      <c r="B3161" s="311" t="str">
        <f t="shared" si="340"/>
        <v>RO82011</v>
      </c>
      <c r="C3161" s="311">
        <f t="shared" si="337"/>
        <v>202526</v>
      </c>
      <c r="D3161" s="1148" t="s">
        <v>257</v>
      </c>
      <c r="E3161" s="311">
        <v>20</v>
      </c>
      <c r="F3161" s="311" t="s">
        <v>558</v>
      </c>
      <c r="G3161" s="311">
        <f t="shared" si="339"/>
        <v>0</v>
      </c>
      <c r="H3161" s="1159">
        <f t="shared" ca="1" si="338"/>
        <v>0</v>
      </c>
      <c r="I3161" s="311">
        <f t="shared" si="341"/>
        <v>11</v>
      </c>
      <c r="J3161" s="1151"/>
      <c r="AL3161"/>
      <c r="AM3161"/>
      <c r="AN3161"/>
      <c r="AO3161"/>
      <c r="AP3161"/>
      <c r="AQ3161" s="333"/>
      <c r="AR3161"/>
      <c r="AS3161"/>
      <c r="AT3161"/>
      <c r="AU3161"/>
    </row>
    <row r="3162" spans="1:47" ht="12.75" customHeight="1" x14ac:dyDescent="0.35">
      <c r="A3162" s="311">
        <f>FrontPage!$N$2</f>
        <v>1</v>
      </c>
      <c r="B3162" s="311" t="str">
        <f t="shared" si="340"/>
        <v>RO8211</v>
      </c>
      <c r="C3162" s="311">
        <f t="shared" si="337"/>
        <v>202526</v>
      </c>
      <c r="D3162" s="1148" t="s">
        <v>257</v>
      </c>
      <c r="E3162" s="311">
        <v>21</v>
      </c>
      <c r="F3162" s="311" t="s">
        <v>545</v>
      </c>
      <c r="G3162" s="311">
        <f t="shared" si="339"/>
        <v>0</v>
      </c>
      <c r="H3162" s="1159">
        <f t="shared" ca="1" si="338"/>
        <v>0</v>
      </c>
      <c r="I3162" s="311">
        <f t="shared" si="341"/>
        <v>1</v>
      </c>
      <c r="J3162" s="1151"/>
      <c r="AL3162"/>
      <c r="AM3162"/>
      <c r="AN3162"/>
      <c r="AO3162"/>
      <c r="AP3162"/>
      <c r="AQ3162" s="333"/>
      <c r="AR3162"/>
      <c r="AS3162"/>
      <c r="AT3162"/>
      <c r="AU3162"/>
    </row>
    <row r="3163" spans="1:47" ht="12.75" customHeight="1" x14ac:dyDescent="0.35">
      <c r="A3163" s="311">
        <f>FrontPage!$N$2</f>
        <v>1</v>
      </c>
      <c r="B3163" s="311" t="str">
        <f t="shared" si="340"/>
        <v>RO8212</v>
      </c>
      <c r="C3163" s="311">
        <f t="shared" ref="C3163:C3215" si="342">year</f>
        <v>202526</v>
      </c>
      <c r="D3163" s="1148" t="s">
        <v>257</v>
      </c>
      <c r="E3163" s="311">
        <v>21</v>
      </c>
      <c r="F3163" s="311" t="s">
        <v>546</v>
      </c>
      <c r="G3163" s="311">
        <f t="shared" si="339"/>
        <v>0</v>
      </c>
      <c r="H3163" s="1159">
        <f t="shared" ca="1" si="338"/>
        <v>0</v>
      </c>
      <c r="I3163" s="311">
        <f t="shared" si="341"/>
        <v>2</v>
      </c>
      <c r="J3163" s="1151"/>
      <c r="AL3163"/>
      <c r="AM3163"/>
      <c r="AN3163"/>
      <c r="AO3163"/>
      <c r="AP3163"/>
      <c r="AQ3163" s="333"/>
      <c r="AR3163"/>
      <c r="AS3163"/>
      <c r="AT3163"/>
      <c r="AU3163"/>
    </row>
    <row r="3164" spans="1:47" ht="12.75" customHeight="1" x14ac:dyDescent="0.35">
      <c r="A3164" s="311">
        <f>FrontPage!$N$2</f>
        <v>1</v>
      </c>
      <c r="B3164" s="311" t="str">
        <f t="shared" si="340"/>
        <v>RO8213</v>
      </c>
      <c r="C3164" s="311">
        <f t="shared" si="342"/>
        <v>202526</v>
      </c>
      <c r="D3164" s="1148" t="s">
        <v>257</v>
      </c>
      <c r="E3164" s="311">
        <v>21</v>
      </c>
      <c r="F3164" s="311" t="s">
        <v>549</v>
      </c>
      <c r="G3164" s="311">
        <f t="shared" si="339"/>
        <v>0</v>
      </c>
      <c r="H3164" s="1159">
        <f t="shared" ca="1" si="338"/>
        <v>0</v>
      </c>
      <c r="I3164" s="311">
        <f t="shared" si="341"/>
        <v>3</v>
      </c>
      <c r="J3164" s="1151"/>
      <c r="AL3164"/>
      <c r="AM3164"/>
      <c r="AN3164"/>
      <c r="AO3164"/>
      <c r="AP3164"/>
      <c r="AQ3164" s="333"/>
      <c r="AR3164"/>
      <c r="AS3164"/>
      <c r="AT3164"/>
      <c r="AU3164"/>
    </row>
    <row r="3165" spans="1:47" ht="12.75" customHeight="1" x14ac:dyDescent="0.35">
      <c r="A3165" s="311">
        <f>FrontPage!$N$2</f>
        <v>1</v>
      </c>
      <c r="B3165" s="311" t="str">
        <f t="shared" si="340"/>
        <v>RO8215</v>
      </c>
      <c r="C3165" s="311">
        <f t="shared" si="342"/>
        <v>202526</v>
      </c>
      <c r="D3165" s="1148" t="s">
        <v>257</v>
      </c>
      <c r="E3165" s="311">
        <v>21</v>
      </c>
      <c r="F3165" s="311" t="s">
        <v>551</v>
      </c>
      <c r="G3165" s="311">
        <f t="shared" si="339"/>
        <v>0</v>
      </c>
      <c r="H3165" s="1159">
        <f t="shared" ca="1" si="338"/>
        <v>0</v>
      </c>
      <c r="I3165" s="311">
        <f t="shared" si="341"/>
        <v>5</v>
      </c>
      <c r="J3165" s="1151"/>
      <c r="AL3165"/>
      <c r="AM3165"/>
      <c r="AN3165"/>
      <c r="AO3165"/>
      <c r="AP3165"/>
      <c r="AQ3165" s="333"/>
      <c r="AR3165"/>
      <c r="AS3165"/>
      <c r="AT3165"/>
      <c r="AU3165"/>
    </row>
    <row r="3166" spans="1:47" ht="12.75" customHeight="1" x14ac:dyDescent="0.35">
      <c r="A3166" s="311">
        <f>FrontPage!$N$2</f>
        <v>1</v>
      </c>
      <c r="B3166" s="311" t="str">
        <f t="shared" si="340"/>
        <v>RO8216.1</v>
      </c>
      <c r="C3166" s="311">
        <f t="shared" si="342"/>
        <v>202526</v>
      </c>
      <c r="D3166" s="1148" t="s">
        <v>257</v>
      </c>
      <c r="E3166" s="311">
        <v>21</v>
      </c>
      <c r="F3166" s="311" t="s">
        <v>552</v>
      </c>
      <c r="G3166" s="311">
        <f t="shared" si="339"/>
        <v>0</v>
      </c>
      <c r="H3166" s="1159">
        <f t="shared" ca="1" si="338"/>
        <v>0</v>
      </c>
      <c r="I3166" s="311">
        <f t="shared" si="341"/>
        <v>6.1</v>
      </c>
      <c r="J3166" s="1151"/>
      <c r="AL3166"/>
      <c r="AM3166"/>
      <c r="AN3166"/>
      <c r="AO3166"/>
      <c r="AP3166"/>
      <c r="AQ3166" s="333"/>
      <c r="AR3166"/>
      <c r="AS3166"/>
      <c r="AT3166"/>
      <c r="AU3166"/>
    </row>
    <row r="3167" spans="1:47" ht="12.75" customHeight="1" x14ac:dyDescent="0.35">
      <c r="A3167" s="311">
        <f>FrontPage!$N$2</f>
        <v>1</v>
      </c>
      <c r="B3167" s="311" t="str">
        <f t="shared" si="340"/>
        <v>RO8216.2</v>
      </c>
      <c r="C3167" s="311">
        <f t="shared" si="342"/>
        <v>202526</v>
      </c>
      <c r="D3167" s="1148" t="s">
        <v>257</v>
      </c>
      <c r="E3167" s="311">
        <v>21</v>
      </c>
      <c r="F3167" s="311" t="s">
        <v>553</v>
      </c>
      <c r="G3167" s="311">
        <f t="shared" si="339"/>
        <v>0</v>
      </c>
      <c r="H3167" s="1159">
        <f t="shared" ca="1" si="338"/>
        <v>0</v>
      </c>
      <c r="I3167" s="311">
        <f t="shared" si="341"/>
        <v>6.2</v>
      </c>
      <c r="J3167" s="1151"/>
      <c r="AL3167"/>
      <c r="AM3167"/>
      <c r="AN3167"/>
      <c r="AO3167"/>
      <c r="AP3167"/>
      <c r="AQ3167" s="333"/>
      <c r="AR3167"/>
      <c r="AS3167"/>
      <c r="AT3167"/>
      <c r="AU3167"/>
    </row>
    <row r="3168" spans="1:47" ht="12.75" customHeight="1" x14ac:dyDescent="0.35">
      <c r="A3168" s="311">
        <f>FrontPage!$N$2</f>
        <v>1</v>
      </c>
      <c r="B3168" s="311" t="str">
        <f t="shared" si="340"/>
        <v>RO8217</v>
      </c>
      <c r="C3168" s="311">
        <f t="shared" si="342"/>
        <v>202526</v>
      </c>
      <c r="D3168" s="1148" t="s">
        <v>257</v>
      </c>
      <c r="E3168" s="311">
        <v>21</v>
      </c>
      <c r="F3168" s="311" t="s">
        <v>554</v>
      </c>
      <c r="G3168" s="311">
        <f t="shared" si="339"/>
        <v>0</v>
      </c>
      <c r="H3168" s="1159">
        <f t="shared" ca="1" si="338"/>
        <v>0</v>
      </c>
      <c r="I3168" s="311">
        <f t="shared" si="341"/>
        <v>7</v>
      </c>
      <c r="J3168" s="1151"/>
      <c r="AL3168"/>
      <c r="AM3168"/>
      <c r="AN3168"/>
      <c r="AO3168"/>
      <c r="AP3168"/>
      <c r="AQ3168" s="333"/>
      <c r="AR3168"/>
      <c r="AS3168"/>
      <c r="AT3168"/>
      <c r="AU3168"/>
    </row>
    <row r="3169" spans="1:47" ht="12.75" customHeight="1" x14ac:dyDescent="0.35">
      <c r="A3169" s="311">
        <f>FrontPage!$N$2</f>
        <v>1</v>
      </c>
      <c r="B3169" s="311" t="str">
        <f t="shared" si="340"/>
        <v>RO8218</v>
      </c>
      <c r="C3169" s="311">
        <f t="shared" si="342"/>
        <v>202526</v>
      </c>
      <c r="D3169" s="1148" t="s">
        <v>257</v>
      </c>
      <c r="E3169" s="311">
        <v>21</v>
      </c>
      <c r="F3169" s="311" t="s">
        <v>555</v>
      </c>
      <c r="G3169" s="311">
        <f t="shared" si="339"/>
        <v>0</v>
      </c>
      <c r="H3169" s="1159">
        <f t="shared" ca="1" si="338"/>
        <v>0</v>
      </c>
      <c r="I3169" s="311">
        <f t="shared" si="341"/>
        <v>8</v>
      </c>
      <c r="J3169" s="1151"/>
      <c r="AL3169"/>
      <c r="AM3169"/>
      <c r="AN3169"/>
      <c r="AO3169"/>
      <c r="AP3169"/>
      <c r="AQ3169" s="333"/>
      <c r="AR3169"/>
      <c r="AS3169"/>
      <c r="AT3169"/>
      <c r="AU3169"/>
    </row>
    <row r="3170" spans="1:47" ht="12.75" customHeight="1" x14ac:dyDescent="0.35">
      <c r="A3170" s="311">
        <f>FrontPage!$N$2</f>
        <v>1</v>
      </c>
      <c r="B3170" s="311" t="str">
        <f t="shared" si="340"/>
        <v>RO82110</v>
      </c>
      <c r="C3170" s="311">
        <f t="shared" si="342"/>
        <v>202526</v>
      </c>
      <c r="D3170" s="1148" t="s">
        <v>257</v>
      </c>
      <c r="E3170" s="311">
        <v>21</v>
      </c>
      <c r="F3170" s="311" t="s">
        <v>557</v>
      </c>
      <c r="G3170" s="311">
        <f t="shared" si="339"/>
        <v>0</v>
      </c>
      <c r="H3170" s="1159">
        <f t="shared" ca="1" si="338"/>
        <v>0</v>
      </c>
      <c r="I3170" s="311">
        <f t="shared" si="341"/>
        <v>10</v>
      </c>
      <c r="J3170" s="1151"/>
      <c r="AL3170"/>
      <c r="AM3170"/>
      <c r="AN3170"/>
      <c r="AO3170"/>
      <c r="AP3170"/>
      <c r="AQ3170" s="333"/>
      <c r="AR3170"/>
      <c r="AS3170"/>
      <c r="AT3170"/>
      <c r="AU3170"/>
    </row>
    <row r="3171" spans="1:47" ht="12.75" customHeight="1" x14ac:dyDescent="0.35">
      <c r="A3171" s="311">
        <f>FrontPage!$N$2</f>
        <v>1</v>
      </c>
      <c r="B3171" s="311" t="str">
        <f t="shared" si="340"/>
        <v>RO82111</v>
      </c>
      <c r="C3171" s="311">
        <f t="shared" si="342"/>
        <v>202526</v>
      </c>
      <c r="D3171" s="1148" t="s">
        <v>257</v>
      </c>
      <c r="E3171" s="311">
        <v>21</v>
      </c>
      <c r="F3171" s="311" t="s">
        <v>558</v>
      </c>
      <c r="G3171" s="311">
        <f t="shared" si="339"/>
        <v>0</v>
      </c>
      <c r="H3171" s="1159">
        <f t="shared" ca="1" si="338"/>
        <v>0</v>
      </c>
      <c r="I3171" s="311">
        <f t="shared" si="341"/>
        <v>11</v>
      </c>
      <c r="J3171" s="1151"/>
      <c r="AL3171"/>
      <c r="AM3171"/>
      <c r="AN3171"/>
      <c r="AO3171"/>
      <c r="AP3171"/>
      <c r="AQ3171" s="333"/>
      <c r="AR3171"/>
      <c r="AS3171"/>
      <c r="AT3171"/>
      <c r="AU3171"/>
    </row>
    <row r="3172" spans="1:47" ht="12.75" customHeight="1" x14ac:dyDescent="0.35">
      <c r="A3172" s="311">
        <f>FrontPage!$N$2</f>
        <v>1</v>
      </c>
      <c r="B3172" s="311" t="str">
        <f t="shared" si="340"/>
        <v>RO8241</v>
      </c>
      <c r="C3172" s="311">
        <f t="shared" si="342"/>
        <v>202526</v>
      </c>
      <c r="D3172" s="1148" t="s">
        <v>257</v>
      </c>
      <c r="E3172" s="311">
        <v>24</v>
      </c>
      <c r="F3172" s="311" t="s">
        <v>545</v>
      </c>
      <c r="G3172" s="311">
        <f t="shared" si="339"/>
        <v>0</v>
      </c>
      <c r="H3172" s="1159">
        <f t="shared" ca="1" si="338"/>
        <v>0</v>
      </c>
      <c r="I3172" s="311">
        <f t="shared" si="341"/>
        <v>1</v>
      </c>
      <c r="J3172" s="1151"/>
      <c r="AL3172"/>
      <c r="AM3172"/>
      <c r="AN3172"/>
      <c r="AO3172"/>
      <c r="AP3172"/>
      <c r="AQ3172" s="333"/>
      <c r="AR3172"/>
      <c r="AS3172"/>
      <c r="AT3172"/>
      <c r="AU3172"/>
    </row>
    <row r="3173" spans="1:47" ht="12.75" customHeight="1" x14ac:dyDescent="0.35">
      <c r="A3173" s="311">
        <f>FrontPage!$N$2</f>
        <v>1</v>
      </c>
      <c r="B3173" s="311" t="str">
        <f t="shared" si="340"/>
        <v>RO8242</v>
      </c>
      <c r="C3173" s="311">
        <f t="shared" si="342"/>
        <v>202526</v>
      </c>
      <c r="D3173" s="1148" t="s">
        <v>257</v>
      </c>
      <c r="E3173" s="311">
        <v>24</v>
      </c>
      <c r="F3173" s="311" t="s">
        <v>546</v>
      </c>
      <c r="G3173" s="311">
        <f t="shared" si="339"/>
        <v>0</v>
      </c>
      <c r="H3173" s="1159">
        <f t="shared" ca="1" si="338"/>
        <v>0</v>
      </c>
      <c r="I3173" s="311">
        <f t="shared" si="341"/>
        <v>2</v>
      </c>
      <c r="J3173" s="1151"/>
      <c r="AL3173"/>
      <c r="AM3173"/>
      <c r="AN3173"/>
      <c r="AO3173"/>
      <c r="AP3173"/>
      <c r="AQ3173" s="333"/>
      <c r="AR3173"/>
      <c r="AS3173"/>
      <c r="AT3173"/>
      <c r="AU3173"/>
    </row>
    <row r="3174" spans="1:47" ht="12.75" customHeight="1" x14ac:dyDescent="0.35">
      <c r="A3174" s="311">
        <f>FrontPage!$N$2</f>
        <v>1</v>
      </c>
      <c r="B3174" s="311" t="str">
        <f t="shared" si="340"/>
        <v>RO8243</v>
      </c>
      <c r="C3174" s="311">
        <f t="shared" si="342"/>
        <v>202526</v>
      </c>
      <c r="D3174" s="1148" t="s">
        <v>257</v>
      </c>
      <c r="E3174" s="311">
        <v>24</v>
      </c>
      <c r="F3174" s="311" t="s">
        <v>549</v>
      </c>
      <c r="G3174" s="311">
        <f t="shared" si="339"/>
        <v>0</v>
      </c>
      <c r="H3174" s="1159">
        <f t="shared" ca="1" si="338"/>
        <v>0</v>
      </c>
      <c r="I3174" s="311">
        <f t="shared" si="341"/>
        <v>3</v>
      </c>
      <c r="J3174" s="1151"/>
      <c r="AL3174"/>
      <c r="AM3174"/>
      <c r="AN3174"/>
      <c r="AO3174"/>
      <c r="AP3174"/>
      <c r="AQ3174" s="333"/>
      <c r="AR3174"/>
      <c r="AS3174"/>
      <c r="AT3174"/>
      <c r="AU3174"/>
    </row>
    <row r="3175" spans="1:47" ht="12.75" customHeight="1" x14ac:dyDescent="0.35">
      <c r="A3175" s="311">
        <f>FrontPage!$N$2</f>
        <v>1</v>
      </c>
      <c r="B3175" s="311" t="str">
        <f t="shared" si="340"/>
        <v>RO8245</v>
      </c>
      <c r="C3175" s="311">
        <f t="shared" si="342"/>
        <v>202526</v>
      </c>
      <c r="D3175" s="1148" t="s">
        <v>257</v>
      </c>
      <c r="E3175" s="311">
        <v>24</v>
      </c>
      <c r="F3175" s="311" t="s">
        <v>551</v>
      </c>
      <c r="G3175" s="311">
        <f t="shared" si="339"/>
        <v>0</v>
      </c>
      <c r="H3175" s="1159">
        <f t="shared" ca="1" si="338"/>
        <v>0</v>
      </c>
      <c r="I3175" s="311">
        <f t="shared" si="341"/>
        <v>5</v>
      </c>
      <c r="J3175" s="1151"/>
      <c r="AL3175"/>
      <c r="AM3175"/>
      <c r="AN3175"/>
      <c r="AO3175"/>
      <c r="AP3175"/>
      <c r="AQ3175" s="333"/>
      <c r="AR3175"/>
      <c r="AS3175"/>
      <c r="AT3175"/>
      <c r="AU3175"/>
    </row>
    <row r="3176" spans="1:47" ht="12.75" customHeight="1" x14ac:dyDescent="0.35">
      <c r="A3176" s="311">
        <f>FrontPage!$N$2</f>
        <v>1</v>
      </c>
      <c r="B3176" s="311" t="str">
        <f t="shared" si="340"/>
        <v>RO8246.1</v>
      </c>
      <c r="C3176" s="311">
        <f t="shared" si="342"/>
        <v>202526</v>
      </c>
      <c r="D3176" s="1148" t="s">
        <v>257</v>
      </c>
      <c r="E3176" s="311">
        <v>24</v>
      </c>
      <c r="F3176" s="311" t="s">
        <v>552</v>
      </c>
      <c r="G3176" s="311">
        <f t="shared" si="339"/>
        <v>0</v>
      </c>
      <c r="H3176" s="1159">
        <f t="shared" ca="1" si="338"/>
        <v>0</v>
      </c>
      <c r="I3176" s="311">
        <f t="shared" si="341"/>
        <v>6.1</v>
      </c>
      <c r="J3176" s="1151"/>
      <c r="AL3176"/>
      <c r="AM3176"/>
      <c r="AN3176"/>
      <c r="AO3176"/>
      <c r="AP3176"/>
      <c r="AQ3176" s="333"/>
      <c r="AR3176"/>
      <c r="AS3176"/>
      <c r="AT3176"/>
      <c r="AU3176"/>
    </row>
    <row r="3177" spans="1:47" ht="12.75" customHeight="1" x14ac:dyDescent="0.35">
      <c r="A3177" s="311">
        <f>FrontPage!$N$2</f>
        <v>1</v>
      </c>
      <c r="B3177" s="311" t="str">
        <f t="shared" si="340"/>
        <v>RO8246.2</v>
      </c>
      <c r="C3177" s="311">
        <f t="shared" si="342"/>
        <v>202526</v>
      </c>
      <c r="D3177" s="1148" t="s">
        <v>257</v>
      </c>
      <c r="E3177" s="311">
        <v>24</v>
      </c>
      <c r="F3177" s="311" t="s">
        <v>553</v>
      </c>
      <c r="G3177" s="311">
        <f t="shared" si="339"/>
        <v>0</v>
      </c>
      <c r="H3177" s="1159">
        <f t="shared" ca="1" si="338"/>
        <v>0</v>
      </c>
      <c r="I3177" s="311">
        <f t="shared" si="341"/>
        <v>6.2</v>
      </c>
      <c r="J3177" s="1151"/>
      <c r="AL3177"/>
      <c r="AM3177"/>
      <c r="AN3177"/>
      <c r="AO3177"/>
      <c r="AP3177"/>
      <c r="AQ3177" s="333"/>
      <c r="AR3177"/>
      <c r="AS3177"/>
      <c r="AT3177"/>
      <c r="AU3177"/>
    </row>
    <row r="3178" spans="1:47" ht="12.75" customHeight="1" x14ac:dyDescent="0.35">
      <c r="A3178" s="311">
        <f>FrontPage!$N$2</f>
        <v>1</v>
      </c>
      <c r="B3178" s="311" t="str">
        <f t="shared" si="340"/>
        <v>RO8247</v>
      </c>
      <c r="C3178" s="311">
        <f t="shared" si="342"/>
        <v>202526</v>
      </c>
      <c r="D3178" s="1148" t="s">
        <v>257</v>
      </c>
      <c r="E3178" s="311">
        <v>24</v>
      </c>
      <c r="F3178" s="311" t="s">
        <v>554</v>
      </c>
      <c r="G3178" s="311">
        <f t="shared" si="339"/>
        <v>0</v>
      </c>
      <c r="H3178" s="1159">
        <f t="shared" ca="1" si="338"/>
        <v>0</v>
      </c>
      <c r="I3178" s="311">
        <f t="shared" si="341"/>
        <v>7</v>
      </c>
      <c r="J3178" s="1151"/>
      <c r="AL3178"/>
      <c r="AM3178"/>
      <c r="AN3178"/>
      <c r="AO3178"/>
      <c r="AP3178"/>
      <c r="AQ3178" s="333"/>
      <c r="AR3178"/>
      <c r="AS3178"/>
      <c r="AT3178"/>
      <c r="AU3178"/>
    </row>
    <row r="3179" spans="1:47" ht="12.75" customHeight="1" x14ac:dyDescent="0.35">
      <c r="A3179" s="311">
        <f>FrontPage!$N$2</f>
        <v>1</v>
      </c>
      <c r="B3179" s="311" t="str">
        <f t="shared" si="340"/>
        <v>RO8248</v>
      </c>
      <c r="C3179" s="311">
        <f t="shared" si="342"/>
        <v>202526</v>
      </c>
      <c r="D3179" s="1148" t="s">
        <v>257</v>
      </c>
      <c r="E3179" s="311">
        <v>24</v>
      </c>
      <c r="F3179" s="311" t="s">
        <v>555</v>
      </c>
      <c r="G3179" s="311">
        <f t="shared" si="339"/>
        <v>0</v>
      </c>
      <c r="H3179" s="1159">
        <f t="shared" ca="1" si="338"/>
        <v>0</v>
      </c>
      <c r="I3179" s="311">
        <f t="shared" si="341"/>
        <v>8</v>
      </c>
      <c r="J3179" s="1151"/>
      <c r="AL3179"/>
      <c r="AM3179"/>
      <c r="AN3179"/>
      <c r="AO3179"/>
      <c r="AP3179"/>
      <c r="AQ3179" s="333"/>
      <c r="AR3179"/>
      <c r="AS3179"/>
      <c r="AT3179"/>
      <c r="AU3179"/>
    </row>
    <row r="3180" spans="1:47" ht="12.75" customHeight="1" x14ac:dyDescent="0.35">
      <c r="A3180" s="311">
        <f>FrontPage!$N$2</f>
        <v>1</v>
      </c>
      <c r="B3180" s="311" t="str">
        <f t="shared" si="340"/>
        <v>RO82410</v>
      </c>
      <c r="C3180" s="311">
        <f t="shared" si="342"/>
        <v>202526</v>
      </c>
      <c r="D3180" s="1148" t="s">
        <v>257</v>
      </c>
      <c r="E3180" s="311">
        <v>24</v>
      </c>
      <c r="F3180" s="311" t="s">
        <v>557</v>
      </c>
      <c r="G3180" s="311">
        <f t="shared" si="339"/>
        <v>0</v>
      </c>
      <c r="H3180" s="1159">
        <f t="shared" ca="1" si="338"/>
        <v>0</v>
      </c>
      <c r="I3180" s="311">
        <f t="shared" si="341"/>
        <v>10</v>
      </c>
      <c r="J3180" s="1151"/>
      <c r="AL3180"/>
      <c r="AM3180"/>
      <c r="AN3180"/>
      <c r="AO3180"/>
      <c r="AP3180"/>
      <c r="AQ3180" s="333"/>
      <c r="AR3180"/>
      <c r="AS3180"/>
      <c r="AT3180"/>
      <c r="AU3180"/>
    </row>
    <row r="3181" spans="1:47" ht="12.75" customHeight="1" x14ac:dyDescent="0.35">
      <c r="A3181" s="311">
        <f>FrontPage!$N$2</f>
        <v>1</v>
      </c>
      <c r="B3181" s="311" t="str">
        <f t="shared" si="340"/>
        <v>RO82411</v>
      </c>
      <c r="C3181" s="311">
        <f t="shared" si="342"/>
        <v>202526</v>
      </c>
      <c r="D3181" s="1148" t="s">
        <v>257</v>
      </c>
      <c r="E3181" s="311">
        <v>24</v>
      </c>
      <c r="F3181" s="311" t="s">
        <v>558</v>
      </c>
      <c r="G3181" s="311">
        <f t="shared" si="339"/>
        <v>0</v>
      </c>
      <c r="H3181" s="1159">
        <f t="shared" ref="H3181:H3244" ca="1" si="343">IF(UANumber = 0,0,IF(VLOOKUP(E3181,INDIRECT("_"&amp;D3181),MATCH(F3181,INDIRECT("_"&amp;D3181&amp;$I$2),0),FALSE)="",0,VLOOKUP(E3181,INDIRECT("_"&amp;D3181),MATCH(F3181,INDIRECT("_"&amp;D3181&amp;$I$2),0),FALSE)))</f>
        <v>0</v>
      </c>
      <c r="I3181" s="311">
        <f t="shared" si="341"/>
        <v>11</v>
      </c>
      <c r="J3181" s="1151"/>
      <c r="AL3181"/>
      <c r="AM3181"/>
      <c r="AN3181"/>
      <c r="AO3181"/>
      <c r="AP3181"/>
      <c r="AQ3181" s="333"/>
      <c r="AR3181"/>
      <c r="AS3181"/>
      <c r="AT3181"/>
      <c r="AU3181"/>
    </row>
    <row r="3182" spans="1:47" ht="12.75" customHeight="1" x14ac:dyDescent="0.35">
      <c r="A3182" s="311">
        <f>FrontPage!$N$2</f>
        <v>1</v>
      </c>
      <c r="B3182" s="311" t="str">
        <f t="shared" si="340"/>
        <v>RO8251</v>
      </c>
      <c r="C3182" s="311">
        <f t="shared" si="342"/>
        <v>202526</v>
      </c>
      <c r="D3182" s="1148" t="s">
        <v>257</v>
      </c>
      <c r="E3182" s="311">
        <v>25</v>
      </c>
      <c r="F3182" s="311" t="s">
        <v>545</v>
      </c>
      <c r="G3182" s="311">
        <f t="shared" si="339"/>
        <v>0</v>
      </c>
      <c r="H3182" s="1159">
        <f t="shared" ca="1" si="343"/>
        <v>0</v>
      </c>
      <c r="I3182" s="311">
        <f t="shared" si="341"/>
        <v>1</v>
      </c>
      <c r="J3182" s="1151"/>
      <c r="AL3182"/>
      <c r="AM3182"/>
      <c r="AN3182"/>
      <c r="AO3182"/>
      <c r="AP3182"/>
      <c r="AQ3182" s="333"/>
      <c r="AR3182"/>
      <c r="AS3182"/>
      <c r="AT3182"/>
      <c r="AU3182"/>
    </row>
    <row r="3183" spans="1:47" ht="12.75" customHeight="1" x14ac:dyDescent="0.35">
      <c r="A3183" s="311">
        <f>FrontPage!$N$2</f>
        <v>1</v>
      </c>
      <c r="B3183" s="311" t="str">
        <f t="shared" si="340"/>
        <v>RO8252</v>
      </c>
      <c r="C3183" s="311">
        <f t="shared" si="342"/>
        <v>202526</v>
      </c>
      <c r="D3183" s="1148" t="s">
        <v>257</v>
      </c>
      <c r="E3183" s="311">
        <v>25</v>
      </c>
      <c r="F3183" s="311" t="s">
        <v>546</v>
      </c>
      <c r="G3183" s="311">
        <f t="shared" ref="G3183:G3218" si="344">UANumber</f>
        <v>0</v>
      </c>
      <c r="H3183" s="1159">
        <f t="shared" ca="1" si="343"/>
        <v>0</v>
      </c>
      <c r="I3183" s="311">
        <f t="shared" si="341"/>
        <v>2</v>
      </c>
      <c r="J3183" s="1151"/>
      <c r="AL3183"/>
      <c r="AM3183"/>
      <c r="AN3183"/>
      <c r="AO3183"/>
      <c r="AP3183"/>
      <c r="AQ3183" s="333"/>
      <c r="AR3183"/>
      <c r="AS3183"/>
      <c r="AT3183"/>
      <c r="AU3183"/>
    </row>
    <row r="3184" spans="1:47" ht="12.75" customHeight="1" x14ac:dyDescent="0.35">
      <c r="A3184" s="311">
        <f>FrontPage!$N$2</f>
        <v>1</v>
      </c>
      <c r="B3184" s="311" t="str">
        <f t="shared" si="340"/>
        <v>RO8253</v>
      </c>
      <c r="C3184" s="311">
        <f t="shared" si="342"/>
        <v>202526</v>
      </c>
      <c r="D3184" s="1148" t="s">
        <v>257</v>
      </c>
      <c r="E3184" s="311">
        <v>25</v>
      </c>
      <c r="F3184" s="311" t="s">
        <v>549</v>
      </c>
      <c r="G3184" s="311">
        <f t="shared" si="344"/>
        <v>0</v>
      </c>
      <c r="H3184" s="1159">
        <f t="shared" ca="1" si="343"/>
        <v>0</v>
      </c>
      <c r="I3184" s="311">
        <f t="shared" si="341"/>
        <v>3</v>
      </c>
      <c r="J3184" s="1151"/>
      <c r="AL3184"/>
      <c r="AM3184"/>
      <c r="AN3184"/>
      <c r="AO3184"/>
      <c r="AP3184"/>
      <c r="AQ3184" s="333"/>
      <c r="AR3184"/>
      <c r="AS3184"/>
      <c r="AT3184"/>
      <c r="AU3184"/>
    </row>
    <row r="3185" spans="1:47" ht="12.75" customHeight="1" x14ac:dyDescent="0.35">
      <c r="A3185" s="311">
        <f>FrontPage!$N$2</f>
        <v>1</v>
      </c>
      <c r="B3185" s="311" t="str">
        <f t="shared" si="340"/>
        <v>RO8255</v>
      </c>
      <c r="C3185" s="311">
        <f t="shared" si="342"/>
        <v>202526</v>
      </c>
      <c r="D3185" s="1148" t="s">
        <v>257</v>
      </c>
      <c r="E3185" s="311">
        <v>25</v>
      </c>
      <c r="F3185" s="311" t="s">
        <v>551</v>
      </c>
      <c r="G3185" s="311">
        <f t="shared" si="344"/>
        <v>0</v>
      </c>
      <c r="H3185" s="1159">
        <f t="shared" ca="1" si="343"/>
        <v>0</v>
      </c>
      <c r="I3185" s="311">
        <f t="shared" si="341"/>
        <v>5</v>
      </c>
      <c r="J3185" s="1151"/>
      <c r="AL3185"/>
      <c r="AM3185"/>
      <c r="AN3185"/>
      <c r="AO3185"/>
      <c r="AP3185"/>
      <c r="AQ3185" s="333"/>
      <c r="AR3185"/>
      <c r="AS3185"/>
      <c r="AT3185"/>
      <c r="AU3185"/>
    </row>
    <row r="3186" spans="1:47" ht="12.75" customHeight="1" x14ac:dyDescent="0.35">
      <c r="A3186" s="311">
        <f>FrontPage!$N$2</f>
        <v>1</v>
      </c>
      <c r="B3186" s="311" t="str">
        <f t="shared" si="340"/>
        <v>RO8256.1</v>
      </c>
      <c r="C3186" s="311">
        <f t="shared" si="342"/>
        <v>202526</v>
      </c>
      <c r="D3186" s="1148" t="s">
        <v>257</v>
      </c>
      <c r="E3186" s="311">
        <v>25</v>
      </c>
      <c r="F3186" s="311" t="s">
        <v>552</v>
      </c>
      <c r="G3186" s="311">
        <f t="shared" si="344"/>
        <v>0</v>
      </c>
      <c r="H3186" s="1159">
        <f t="shared" ca="1" si="343"/>
        <v>0</v>
      </c>
      <c r="I3186" s="311">
        <f t="shared" si="341"/>
        <v>6.1</v>
      </c>
      <c r="J3186" s="1151"/>
      <c r="AL3186"/>
      <c r="AM3186"/>
      <c r="AN3186"/>
      <c r="AO3186"/>
      <c r="AP3186"/>
      <c r="AQ3186" s="333"/>
      <c r="AR3186"/>
      <c r="AS3186"/>
      <c r="AT3186"/>
      <c r="AU3186"/>
    </row>
    <row r="3187" spans="1:47" ht="12.75" customHeight="1" x14ac:dyDescent="0.35">
      <c r="A3187" s="311">
        <f>FrontPage!$N$2</f>
        <v>1</v>
      </c>
      <c r="B3187" s="311" t="str">
        <f t="shared" si="340"/>
        <v>RO8256.2</v>
      </c>
      <c r="C3187" s="311">
        <f t="shared" si="342"/>
        <v>202526</v>
      </c>
      <c r="D3187" s="1148" t="s">
        <v>257</v>
      </c>
      <c r="E3187" s="311">
        <v>25</v>
      </c>
      <c r="F3187" s="311" t="s">
        <v>553</v>
      </c>
      <c r="G3187" s="311">
        <f t="shared" si="344"/>
        <v>0</v>
      </c>
      <c r="H3187" s="1159">
        <f t="shared" ca="1" si="343"/>
        <v>0</v>
      </c>
      <c r="I3187" s="311">
        <f t="shared" si="341"/>
        <v>6.2</v>
      </c>
      <c r="J3187" s="1151"/>
      <c r="AL3187"/>
      <c r="AM3187"/>
      <c r="AN3187"/>
      <c r="AO3187"/>
      <c r="AP3187"/>
      <c r="AQ3187" s="333"/>
      <c r="AR3187"/>
      <c r="AS3187"/>
      <c r="AT3187"/>
      <c r="AU3187"/>
    </row>
    <row r="3188" spans="1:47" ht="12.75" customHeight="1" x14ac:dyDescent="0.35">
      <c r="A3188" s="311">
        <f>FrontPage!$N$2</f>
        <v>1</v>
      </c>
      <c r="B3188" s="311" t="str">
        <f t="shared" si="340"/>
        <v>RO8257</v>
      </c>
      <c r="C3188" s="311">
        <f t="shared" si="342"/>
        <v>202526</v>
      </c>
      <c r="D3188" s="1148" t="s">
        <v>257</v>
      </c>
      <c r="E3188" s="311">
        <v>25</v>
      </c>
      <c r="F3188" s="311" t="s">
        <v>554</v>
      </c>
      <c r="G3188" s="311">
        <f t="shared" si="344"/>
        <v>0</v>
      </c>
      <c r="H3188" s="1159">
        <f t="shared" ca="1" si="343"/>
        <v>0</v>
      </c>
      <c r="I3188" s="311">
        <f t="shared" si="341"/>
        <v>7</v>
      </c>
      <c r="J3188" s="1151"/>
      <c r="AL3188"/>
      <c r="AM3188"/>
      <c r="AN3188"/>
      <c r="AO3188"/>
      <c r="AP3188"/>
      <c r="AQ3188" s="333"/>
      <c r="AR3188"/>
      <c r="AS3188"/>
      <c r="AT3188"/>
      <c r="AU3188"/>
    </row>
    <row r="3189" spans="1:47" ht="12.75" customHeight="1" x14ac:dyDescent="0.35">
      <c r="A3189" s="311">
        <f>FrontPage!$N$2</f>
        <v>1</v>
      </c>
      <c r="B3189" s="311" t="str">
        <f t="shared" si="340"/>
        <v>RO8258</v>
      </c>
      <c r="C3189" s="311">
        <f t="shared" si="342"/>
        <v>202526</v>
      </c>
      <c r="D3189" s="1148" t="s">
        <v>257</v>
      </c>
      <c r="E3189" s="311">
        <v>25</v>
      </c>
      <c r="F3189" s="311" t="s">
        <v>555</v>
      </c>
      <c r="G3189" s="311">
        <f t="shared" si="344"/>
        <v>0</v>
      </c>
      <c r="H3189" s="1159">
        <f t="shared" ca="1" si="343"/>
        <v>0</v>
      </c>
      <c r="I3189" s="311">
        <f t="shared" si="341"/>
        <v>8</v>
      </c>
      <c r="J3189" s="1151"/>
      <c r="AL3189"/>
      <c r="AM3189"/>
      <c r="AN3189"/>
      <c r="AO3189"/>
      <c r="AP3189"/>
      <c r="AQ3189" s="333"/>
      <c r="AR3189"/>
      <c r="AS3189"/>
      <c r="AT3189"/>
      <c r="AU3189"/>
    </row>
    <row r="3190" spans="1:47" ht="12.75" customHeight="1" x14ac:dyDescent="0.35">
      <c r="A3190" s="311">
        <f>FrontPage!$N$2</f>
        <v>1</v>
      </c>
      <c r="B3190" s="311" t="str">
        <f t="shared" si="340"/>
        <v>RO82510</v>
      </c>
      <c r="C3190" s="311">
        <f t="shared" si="342"/>
        <v>202526</v>
      </c>
      <c r="D3190" s="1148" t="s">
        <v>257</v>
      </c>
      <c r="E3190" s="311">
        <v>25</v>
      </c>
      <c r="F3190" s="311" t="s">
        <v>557</v>
      </c>
      <c r="G3190" s="311">
        <f t="shared" si="344"/>
        <v>0</v>
      </c>
      <c r="H3190" s="1159">
        <f t="shared" ca="1" si="343"/>
        <v>0</v>
      </c>
      <c r="I3190" s="311">
        <f t="shared" si="341"/>
        <v>10</v>
      </c>
      <c r="J3190" s="1151"/>
      <c r="AL3190"/>
      <c r="AM3190"/>
      <c r="AN3190"/>
      <c r="AO3190"/>
      <c r="AP3190"/>
      <c r="AQ3190" s="333"/>
      <c r="AR3190"/>
      <c r="AS3190"/>
      <c r="AT3190"/>
      <c r="AU3190"/>
    </row>
    <row r="3191" spans="1:47" ht="12.75" customHeight="1" x14ac:dyDescent="0.35">
      <c r="A3191" s="311">
        <f>FrontPage!$N$2</f>
        <v>1</v>
      </c>
      <c r="B3191" s="311" t="str">
        <f t="shared" si="340"/>
        <v>RO82511</v>
      </c>
      <c r="C3191" s="311">
        <f t="shared" si="342"/>
        <v>202526</v>
      </c>
      <c r="D3191" s="1148" t="s">
        <v>257</v>
      </c>
      <c r="E3191" s="311">
        <v>25</v>
      </c>
      <c r="F3191" s="311" t="s">
        <v>558</v>
      </c>
      <c r="G3191" s="311">
        <f t="shared" si="344"/>
        <v>0</v>
      </c>
      <c r="H3191" s="1159">
        <f t="shared" ca="1" si="343"/>
        <v>0</v>
      </c>
      <c r="I3191" s="311">
        <f t="shared" si="341"/>
        <v>11</v>
      </c>
      <c r="J3191" s="1151"/>
      <c r="AL3191"/>
      <c r="AM3191"/>
      <c r="AN3191"/>
      <c r="AO3191"/>
      <c r="AP3191"/>
      <c r="AQ3191" s="333"/>
      <c r="AR3191"/>
      <c r="AS3191"/>
      <c r="AT3191"/>
      <c r="AU3191"/>
    </row>
    <row r="3192" spans="1:47" ht="12.75" customHeight="1" x14ac:dyDescent="0.35">
      <c r="A3192" s="311">
        <f>FrontPage!$N$2</f>
        <v>1</v>
      </c>
      <c r="B3192" s="311" t="str">
        <f t="shared" si="340"/>
        <v>RO8261</v>
      </c>
      <c r="C3192" s="311">
        <f t="shared" si="342"/>
        <v>202526</v>
      </c>
      <c r="D3192" s="1148" t="s">
        <v>257</v>
      </c>
      <c r="E3192" s="311">
        <v>26</v>
      </c>
      <c r="F3192" s="311" t="s">
        <v>545</v>
      </c>
      <c r="G3192" s="311">
        <f t="shared" si="344"/>
        <v>0</v>
      </c>
      <c r="H3192" s="1159">
        <f t="shared" ca="1" si="343"/>
        <v>0</v>
      </c>
      <c r="I3192" s="311">
        <f t="shared" si="341"/>
        <v>1</v>
      </c>
      <c r="J3192" s="1151"/>
      <c r="AL3192"/>
      <c r="AM3192"/>
      <c r="AN3192"/>
      <c r="AO3192"/>
      <c r="AP3192"/>
      <c r="AQ3192" s="333"/>
      <c r="AR3192"/>
      <c r="AS3192"/>
      <c r="AT3192"/>
      <c r="AU3192"/>
    </row>
    <row r="3193" spans="1:47" ht="12.75" customHeight="1" x14ac:dyDescent="0.35">
      <c r="A3193" s="311">
        <f>FrontPage!$N$2</f>
        <v>1</v>
      </c>
      <c r="B3193" s="311" t="str">
        <f t="shared" si="340"/>
        <v>RO8262</v>
      </c>
      <c r="C3193" s="311">
        <f t="shared" si="342"/>
        <v>202526</v>
      </c>
      <c r="D3193" s="1148" t="s">
        <v>257</v>
      </c>
      <c r="E3193" s="311">
        <v>26</v>
      </c>
      <c r="F3193" s="311" t="s">
        <v>546</v>
      </c>
      <c r="G3193" s="311">
        <f t="shared" si="344"/>
        <v>0</v>
      </c>
      <c r="H3193" s="1159">
        <f t="shared" ca="1" si="343"/>
        <v>0</v>
      </c>
      <c r="I3193" s="311">
        <f t="shared" si="341"/>
        <v>2</v>
      </c>
      <c r="J3193" s="1151"/>
      <c r="AL3193"/>
      <c r="AM3193"/>
      <c r="AN3193"/>
      <c r="AO3193"/>
      <c r="AP3193"/>
      <c r="AQ3193" s="333"/>
      <c r="AR3193"/>
      <c r="AS3193"/>
      <c r="AT3193"/>
      <c r="AU3193"/>
    </row>
    <row r="3194" spans="1:47" ht="12.75" customHeight="1" x14ac:dyDescent="0.35">
      <c r="A3194" s="311">
        <f>FrontPage!$N$2</f>
        <v>1</v>
      </c>
      <c r="B3194" s="311" t="str">
        <f t="shared" si="340"/>
        <v>RO8263</v>
      </c>
      <c r="C3194" s="311">
        <f t="shared" si="342"/>
        <v>202526</v>
      </c>
      <c r="D3194" s="1148" t="s">
        <v>257</v>
      </c>
      <c r="E3194" s="311">
        <v>26</v>
      </c>
      <c r="F3194" s="311" t="s">
        <v>549</v>
      </c>
      <c r="G3194" s="311">
        <f t="shared" si="344"/>
        <v>0</v>
      </c>
      <c r="H3194" s="1159">
        <f t="shared" ca="1" si="343"/>
        <v>0</v>
      </c>
      <c r="I3194" s="311">
        <f t="shared" si="341"/>
        <v>3</v>
      </c>
      <c r="J3194" s="1151"/>
      <c r="AL3194"/>
      <c r="AM3194"/>
      <c r="AN3194"/>
      <c r="AO3194"/>
      <c r="AP3194"/>
      <c r="AQ3194" s="333"/>
      <c r="AR3194"/>
      <c r="AS3194"/>
      <c r="AT3194"/>
      <c r="AU3194"/>
    </row>
    <row r="3195" spans="1:47" ht="12.75" customHeight="1" x14ac:dyDescent="0.35">
      <c r="A3195" s="311">
        <f>FrontPage!$N$2</f>
        <v>1</v>
      </c>
      <c r="B3195" s="311" t="str">
        <f t="shared" si="340"/>
        <v>RO8265</v>
      </c>
      <c r="C3195" s="311">
        <f t="shared" si="342"/>
        <v>202526</v>
      </c>
      <c r="D3195" s="1148" t="s">
        <v>257</v>
      </c>
      <c r="E3195" s="311">
        <v>26</v>
      </c>
      <c r="F3195" s="311" t="s">
        <v>551</v>
      </c>
      <c r="G3195" s="311">
        <f t="shared" si="344"/>
        <v>0</v>
      </c>
      <c r="H3195" s="1159">
        <f t="shared" ca="1" si="343"/>
        <v>0</v>
      </c>
      <c r="I3195" s="311">
        <f t="shared" si="341"/>
        <v>5</v>
      </c>
      <c r="J3195" s="1151"/>
      <c r="AL3195"/>
      <c r="AM3195"/>
      <c r="AN3195"/>
      <c r="AO3195"/>
      <c r="AP3195"/>
      <c r="AQ3195" s="333"/>
      <c r="AR3195"/>
      <c r="AS3195"/>
      <c r="AT3195"/>
      <c r="AU3195"/>
    </row>
    <row r="3196" spans="1:47" ht="12.75" customHeight="1" x14ac:dyDescent="0.35">
      <c r="A3196" s="311">
        <f>FrontPage!$N$2</f>
        <v>1</v>
      </c>
      <c r="B3196" s="311" t="str">
        <f t="shared" si="340"/>
        <v>RO8266.1</v>
      </c>
      <c r="C3196" s="311">
        <f t="shared" si="342"/>
        <v>202526</v>
      </c>
      <c r="D3196" s="1148" t="s">
        <v>257</v>
      </c>
      <c r="E3196" s="311">
        <v>26</v>
      </c>
      <c r="F3196" s="311" t="s">
        <v>552</v>
      </c>
      <c r="G3196" s="311">
        <f t="shared" si="344"/>
        <v>0</v>
      </c>
      <c r="H3196" s="1159">
        <f t="shared" ca="1" si="343"/>
        <v>0</v>
      </c>
      <c r="I3196" s="311">
        <f t="shared" si="341"/>
        <v>6.1</v>
      </c>
      <c r="J3196" s="1151"/>
      <c r="AL3196"/>
      <c r="AM3196"/>
      <c r="AN3196"/>
      <c r="AO3196"/>
      <c r="AP3196"/>
      <c r="AQ3196" s="333"/>
      <c r="AR3196"/>
      <c r="AS3196"/>
      <c r="AT3196"/>
      <c r="AU3196"/>
    </row>
    <row r="3197" spans="1:47" ht="12.75" customHeight="1" x14ac:dyDescent="0.35">
      <c r="A3197" s="311">
        <f>FrontPage!$N$2</f>
        <v>1</v>
      </c>
      <c r="B3197" s="311" t="str">
        <f t="shared" si="340"/>
        <v>RO8266.2</v>
      </c>
      <c r="C3197" s="311">
        <f t="shared" si="342"/>
        <v>202526</v>
      </c>
      <c r="D3197" s="1148" t="s">
        <v>257</v>
      </c>
      <c r="E3197" s="311">
        <v>26</v>
      </c>
      <c r="F3197" s="311" t="s">
        <v>553</v>
      </c>
      <c r="G3197" s="311">
        <f t="shared" si="344"/>
        <v>0</v>
      </c>
      <c r="H3197" s="1159">
        <f t="shared" ca="1" si="343"/>
        <v>0</v>
      </c>
      <c r="I3197" s="311">
        <f t="shared" si="341"/>
        <v>6.2</v>
      </c>
      <c r="J3197" s="1151"/>
      <c r="AL3197"/>
      <c r="AM3197"/>
      <c r="AN3197"/>
      <c r="AO3197"/>
      <c r="AP3197"/>
      <c r="AQ3197" s="333"/>
      <c r="AR3197"/>
      <c r="AS3197"/>
      <c r="AT3197"/>
      <c r="AU3197"/>
    </row>
    <row r="3198" spans="1:47" ht="12.75" customHeight="1" x14ac:dyDescent="0.35">
      <c r="A3198" s="311">
        <f>FrontPage!$N$2</f>
        <v>1</v>
      </c>
      <c r="B3198" s="311" t="str">
        <f t="shared" si="340"/>
        <v>RO8267</v>
      </c>
      <c r="C3198" s="311">
        <f t="shared" si="342"/>
        <v>202526</v>
      </c>
      <c r="D3198" s="1148" t="s">
        <v>257</v>
      </c>
      <c r="E3198" s="311">
        <v>26</v>
      </c>
      <c r="F3198" s="311" t="s">
        <v>554</v>
      </c>
      <c r="G3198" s="311">
        <f t="shared" si="344"/>
        <v>0</v>
      </c>
      <c r="H3198" s="1159">
        <f t="shared" ca="1" si="343"/>
        <v>0</v>
      </c>
      <c r="I3198" s="311">
        <f t="shared" si="341"/>
        <v>7</v>
      </c>
      <c r="J3198" s="1151"/>
      <c r="AL3198"/>
      <c r="AM3198"/>
      <c r="AN3198"/>
      <c r="AO3198"/>
      <c r="AP3198"/>
      <c r="AQ3198" s="333"/>
      <c r="AR3198"/>
      <c r="AS3198"/>
      <c r="AT3198"/>
      <c r="AU3198"/>
    </row>
    <row r="3199" spans="1:47" ht="12.75" customHeight="1" x14ac:dyDescent="0.35">
      <c r="A3199" s="311">
        <f>FrontPage!$N$2</f>
        <v>1</v>
      </c>
      <c r="B3199" s="311" t="str">
        <f t="shared" si="340"/>
        <v>RO8268</v>
      </c>
      <c r="C3199" s="311">
        <f t="shared" si="342"/>
        <v>202526</v>
      </c>
      <c r="D3199" s="1148" t="s">
        <v>257</v>
      </c>
      <c r="E3199" s="311">
        <v>26</v>
      </c>
      <c r="F3199" s="311" t="s">
        <v>555</v>
      </c>
      <c r="G3199" s="311">
        <f t="shared" si="344"/>
        <v>0</v>
      </c>
      <c r="H3199" s="1159">
        <f t="shared" ca="1" si="343"/>
        <v>0</v>
      </c>
      <c r="I3199" s="311">
        <f t="shared" si="341"/>
        <v>8</v>
      </c>
      <c r="J3199" s="1151"/>
      <c r="AL3199"/>
      <c r="AM3199"/>
      <c r="AN3199"/>
      <c r="AO3199"/>
      <c r="AP3199"/>
      <c r="AQ3199" s="333"/>
      <c r="AR3199"/>
      <c r="AS3199"/>
      <c r="AT3199"/>
      <c r="AU3199"/>
    </row>
    <row r="3200" spans="1:47" ht="12.75" customHeight="1" x14ac:dyDescent="0.35">
      <c r="A3200" s="311">
        <f>FrontPage!$N$2</f>
        <v>1</v>
      </c>
      <c r="B3200" s="311" t="str">
        <f t="shared" si="340"/>
        <v>RO82610</v>
      </c>
      <c r="C3200" s="311">
        <f t="shared" si="342"/>
        <v>202526</v>
      </c>
      <c r="D3200" s="1148" t="s">
        <v>257</v>
      </c>
      <c r="E3200" s="311">
        <v>26</v>
      </c>
      <c r="F3200" s="311" t="s">
        <v>557</v>
      </c>
      <c r="G3200" s="311">
        <f t="shared" si="344"/>
        <v>0</v>
      </c>
      <c r="H3200" s="1159">
        <f t="shared" ca="1" si="343"/>
        <v>0</v>
      </c>
      <c r="I3200" s="311">
        <f t="shared" si="341"/>
        <v>10</v>
      </c>
      <c r="J3200" s="1151"/>
      <c r="AL3200"/>
      <c r="AM3200"/>
      <c r="AN3200"/>
      <c r="AO3200"/>
      <c r="AP3200"/>
      <c r="AQ3200" s="333"/>
      <c r="AR3200"/>
      <c r="AS3200"/>
      <c r="AT3200"/>
      <c r="AU3200"/>
    </row>
    <row r="3201" spans="1:47" ht="12.75" customHeight="1" x14ac:dyDescent="0.35">
      <c r="A3201" s="311">
        <f>FrontPage!$N$2</f>
        <v>1</v>
      </c>
      <c r="B3201" s="311" t="str">
        <f t="shared" ref="B3201:B3264" si="345">D3201&amp;E3201&amp;I3201</f>
        <v>RO82611</v>
      </c>
      <c r="C3201" s="311">
        <f t="shared" si="342"/>
        <v>202526</v>
      </c>
      <c r="D3201" s="1148" t="s">
        <v>257</v>
      </c>
      <c r="E3201" s="311">
        <v>26</v>
      </c>
      <c r="F3201" s="311" t="s">
        <v>558</v>
      </c>
      <c r="G3201" s="311">
        <f t="shared" si="344"/>
        <v>0</v>
      </c>
      <c r="H3201" s="1159">
        <f t="shared" ca="1" si="343"/>
        <v>0</v>
      </c>
      <c r="I3201" s="311">
        <f t="shared" si="341"/>
        <v>11</v>
      </c>
      <c r="J3201" s="1151"/>
      <c r="AL3201"/>
      <c r="AM3201"/>
      <c r="AN3201"/>
      <c r="AO3201"/>
      <c r="AP3201"/>
      <c r="AQ3201" s="333"/>
      <c r="AR3201"/>
      <c r="AS3201"/>
      <c r="AT3201"/>
      <c r="AU3201"/>
    </row>
    <row r="3202" spans="1:47" ht="12.75" customHeight="1" x14ac:dyDescent="0.35">
      <c r="A3202" s="311">
        <f>FrontPage!$N$2</f>
        <v>1</v>
      </c>
      <c r="B3202" s="311" t="str">
        <f t="shared" si="345"/>
        <v>RO8412</v>
      </c>
      <c r="C3202" s="311">
        <f t="shared" si="342"/>
        <v>202526</v>
      </c>
      <c r="D3202" s="1148" t="s">
        <v>257</v>
      </c>
      <c r="E3202" s="311">
        <v>41</v>
      </c>
      <c r="F3202" s="311" t="s">
        <v>546</v>
      </c>
      <c r="G3202" s="311">
        <f t="shared" si="344"/>
        <v>0</v>
      </c>
      <c r="H3202" s="1159">
        <f t="shared" ca="1" si="343"/>
        <v>0</v>
      </c>
      <c r="I3202" s="311">
        <f t="shared" si="341"/>
        <v>2</v>
      </c>
      <c r="J3202" s="1151"/>
      <c r="AL3202"/>
      <c r="AM3202"/>
      <c r="AN3202"/>
      <c r="AO3202"/>
      <c r="AP3202"/>
      <c r="AQ3202" s="333"/>
      <c r="AR3202"/>
      <c r="AS3202"/>
      <c r="AT3202"/>
      <c r="AU3202"/>
    </row>
    <row r="3203" spans="1:47" ht="12.75" customHeight="1" x14ac:dyDescent="0.35">
      <c r="A3203" s="311">
        <f>FrontPage!$N$2</f>
        <v>1</v>
      </c>
      <c r="B3203" s="311" t="str">
        <f t="shared" si="345"/>
        <v>RO8422</v>
      </c>
      <c r="C3203" s="311">
        <f t="shared" si="342"/>
        <v>202526</v>
      </c>
      <c r="D3203" s="1148" t="s">
        <v>257</v>
      </c>
      <c r="E3203" s="311">
        <v>42</v>
      </c>
      <c r="F3203" s="311" t="s">
        <v>546</v>
      </c>
      <c r="G3203" s="311">
        <f t="shared" si="344"/>
        <v>0</v>
      </c>
      <c r="H3203" s="1159">
        <f t="shared" ca="1" si="343"/>
        <v>0</v>
      </c>
      <c r="I3203" s="311">
        <f t="shared" ref="I3203:I3265" si="346">VLOOKUP(F3203,CIndex,2,FALSE)</f>
        <v>2</v>
      </c>
      <c r="J3203" s="1151"/>
      <c r="AL3203"/>
      <c r="AM3203"/>
      <c r="AN3203"/>
      <c r="AO3203"/>
      <c r="AP3203"/>
      <c r="AQ3203" s="333"/>
      <c r="AR3203"/>
      <c r="AS3203"/>
      <c r="AT3203"/>
      <c r="AU3203"/>
    </row>
    <row r="3204" spans="1:47" ht="12.75" customHeight="1" x14ac:dyDescent="0.35">
      <c r="A3204" s="311">
        <f>FrontPage!$N$2</f>
        <v>1</v>
      </c>
      <c r="B3204" s="311" t="str">
        <f t="shared" si="345"/>
        <v>RO8432</v>
      </c>
      <c r="C3204" s="311">
        <f t="shared" si="342"/>
        <v>202526</v>
      </c>
      <c r="D3204" s="1148" t="s">
        <v>257</v>
      </c>
      <c r="E3204" s="311">
        <v>43</v>
      </c>
      <c r="F3204" s="311" t="s">
        <v>546</v>
      </c>
      <c r="G3204" s="311">
        <f t="shared" si="344"/>
        <v>0</v>
      </c>
      <c r="H3204" s="1159">
        <f t="shared" ca="1" si="343"/>
        <v>0</v>
      </c>
      <c r="I3204" s="311">
        <f t="shared" si="346"/>
        <v>2</v>
      </c>
      <c r="J3204" s="1151"/>
      <c r="AL3204"/>
      <c r="AM3204"/>
      <c r="AN3204"/>
      <c r="AO3204"/>
      <c r="AP3204"/>
      <c r="AQ3204" s="333"/>
      <c r="AR3204"/>
      <c r="AS3204"/>
      <c r="AT3204"/>
      <c r="AU3204"/>
    </row>
    <row r="3205" spans="1:47" ht="12.75" customHeight="1" x14ac:dyDescent="0.35">
      <c r="A3205" s="311">
        <f>FrontPage!$N$2</f>
        <v>1</v>
      </c>
      <c r="B3205" s="311" t="str">
        <f t="shared" si="345"/>
        <v>RO8442</v>
      </c>
      <c r="C3205" s="311">
        <f t="shared" si="342"/>
        <v>202526</v>
      </c>
      <c r="D3205" s="1148" t="s">
        <v>257</v>
      </c>
      <c r="E3205" s="311">
        <v>44</v>
      </c>
      <c r="F3205" s="311" t="s">
        <v>546</v>
      </c>
      <c r="G3205" s="311">
        <f t="shared" si="344"/>
        <v>0</v>
      </c>
      <c r="H3205" s="1159">
        <f t="shared" ca="1" si="343"/>
        <v>0</v>
      </c>
      <c r="I3205" s="311">
        <f t="shared" si="346"/>
        <v>2</v>
      </c>
      <c r="J3205" s="1151"/>
      <c r="AL3205"/>
      <c r="AM3205"/>
      <c r="AN3205"/>
      <c r="AO3205"/>
      <c r="AP3205"/>
      <c r="AQ3205" s="333"/>
      <c r="AR3205"/>
      <c r="AS3205"/>
      <c r="AT3205"/>
      <c r="AU3205"/>
    </row>
    <row r="3206" spans="1:47" ht="12.75" customHeight="1" x14ac:dyDescent="0.35">
      <c r="A3206" s="311">
        <f>FrontPage!$N$2</f>
        <v>1</v>
      </c>
      <c r="B3206" s="311" t="str">
        <f t="shared" si="345"/>
        <v>RO8452</v>
      </c>
      <c r="C3206" s="311">
        <f t="shared" si="342"/>
        <v>202526</v>
      </c>
      <c r="D3206" s="1148" t="s">
        <v>257</v>
      </c>
      <c r="E3206" s="311">
        <v>45</v>
      </c>
      <c r="F3206" s="311" t="s">
        <v>546</v>
      </c>
      <c r="G3206" s="311">
        <f t="shared" si="344"/>
        <v>0</v>
      </c>
      <c r="H3206" s="1159">
        <f t="shared" ca="1" si="343"/>
        <v>0</v>
      </c>
      <c r="I3206" s="311">
        <f t="shared" si="346"/>
        <v>2</v>
      </c>
      <c r="J3206" s="1151"/>
      <c r="AL3206"/>
      <c r="AM3206"/>
      <c r="AN3206"/>
      <c r="AO3206"/>
      <c r="AP3206"/>
      <c r="AQ3206" s="333"/>
      <c r="AR3206"/>
      <c r="AS3206"/>
      <c r="AT3206"/>
      <c r="AU3206"/>
    </row>
    <row r="3207" spans="1:47" ht="12.75" customHeight="1" x14ac:dyDescent="0.35">
      <c r="A3207" s="311">
        <f>FrontPage!$N$2</f>
        <v>1</v>
      </c>
      <c r="B3207" s="311" t="str">
        <f t="shared" si="345"/>
        <v>RO8462</v>
      </c>
      <c r="C3207" s="311">
        <f t="shared" si="342"/>
        <v>202526</v>
      </c>
      <c r="D3207" s="1148" t="s">
        <v>257</v>
      </c>
      <c r="E3207" s="311">
        <v>46</v>
      </c>
      <c r="F3207" s="311" t="s">
        <v>546</v>
      </c>
      <c r="G3207" s="311">
        <f t="shared" si="344"/>
        <v>0</v>
      </c>
      <c r="H3207" s="1159">
        <f t="shared" ca="1" si="343"/>
        <v>0</v>
      </c>
      <c r="I3207" s="311">
        <f t="shared" si="346"/>
        <v>2</v>
      </c>
      <c r="J3207" s="1151"/>
      <c r="AL3207"/>
      <c r="AM3207"/>
      <c r="AN3207"/>
      <c r="AO3207"/>
      <c r="AP3207"/>
      <c r="AQ3207" s="333"/>
      <c r="AR3207"/>
      <c r="AS3207"/>
      <c r="AT3207"/>
      <c r="AU3207"/>
    </row>
    <row r="3208" spans="1:47" ht="12.75" customHeight="1" x14ac:dyDescent="0.35">
      <c r="A3208" s="311">
        <f>FrontPage!$N$2</f>
        <v>1</v>
      </c>
      <c r="B3208" s="311" t="str">
        <f t="shared" si="345"/>
        <v>RO8472</v>
      </c>
      <c r="C3208" s="311">
        <f t="shared" si="342"/>
        <v>202526</v>
      </c>
      <c r="D3208" s="1148" t="s">
        <v>257</v>
      </c>
      <c r="E3208" s="311">
        <v>47</v>
      </c>
      <c r="F3208" s="311" t="s">
        <v>546</v>
      </c>
      <c r="G3208" s="311">
        <f t="shared" si="344"/>
        <v>0</v>
      </c>
      <c r="H3208" s="1159">
        <f t="shared" ca="1" si="343"/>
        <v>0</v>
      </c>
      <c r="I3208" s="311">
        <f t="shared" si="346"/>
        <v>2</v>
      </c>
      <c r="J3208" s="1151"/>
      <c r="AL3208"/>
      <c r="AM3208"/>
      <c r="AN3208"/>
      <c r="AO3208"/>
      <c r="AP3208"/>
      <c r="AQ3208" s="333"/>
      <c r="AR3208"/>
      <c r="AS3208"/>
      <c r="AT3208"/>
      <c r="AU3208"/>
    </row>
    <row r="3209" spans="1:47" ht="12.75" customHeight="1" x14ac:dyDescent="0.35">
      <c r="A3209" s="311">
        <f>FrontPage!$N$2</f>
        <v>1</v>
      </c>
      <c r="B3209" s="311" t="str">
        <f t="shared" si="345"/>
        <v>RO8482</v>
      </c>
      <c r="C3209" s="311">
        <f t="shared" si="342"/>
        <v>202526</v>
      </c>
      <c r="D3209" s="1148" t="s">
        <v>257</v>
      </c>
      <c r="E3209" s="311">
        <v>48</v>
      </c>
      <c r="F3209" s="311" t="s">
        <v>546</v>
      </c>
      <c r="G3209" s="311">
        <f t="shared" si="344"/>
        <v>0</v>
      </c>
      <c r="H3209" s="1159">
        <f t="shared" ca="1" si="343"/>
        <v>0</v>
      </c>
      <c r="I3209" s="311">
        <f t="shared" si="346"/>
        <v>2</v>
      </c>
      <c r="J3209" s="1151"/>
      <c r="AL3209"/>
      <c r="AM3209"/>
      <c r="AN3209"/>
      <c r="AO3209"/>
      <c r="AP3209"/>
      <c r="AQ3209" s="333"/>
      <c r="AR3209"/>
      <c r="AS3209"/>
      <c r="AT3209"/>
      <c r="AU3209"/>
    </row>
    <row r="3210" spans="1:47" ht="12.75" customHeight="1" x14ac:dyDescent="0.35">
      <c r="A3210" s="311">
        <f>FrontPage!$N$2</f>
        <v>1</v>
      </c>
      <c r="B3210" s="311" t="str">
        <f t="shared" si="345"/>
        <v>RO8492</v>
      </c>
      <c r="C3210" s="311">
        <f t="shared" si="342"/>
        <v>202526</v>
      </c>
      <c r="D3210" s="1148" t="s">
        <v>257</v>
      </c>
      <c r="E3210" s="1160">
        <v>49</v>
      </c>
      <c r="F3210" s="311" t="s">
        <v>546</v>
      </c>
      <c r="G3210" s="311">
        <f t="shared" si="344"/>
        <v>0</v>
      </c>
      <c r="H3210" s="1159">
        <f t="shared" ca="1" si="343"/>
        <v>0</v>
      </c>
      <c r="I3210" s="311">
        <f t="shared" si="346"/>
        <v>2</v>
      </c>
      <c r="J3210" s="1151"/>
      <c r="AL3210"/>
      <c r="AM3210"/>
      <c r="AN3210"/>
      <c r="AO3210"/>
      <c r="AP3210"/>
      <c r="AQ3210" s="333"/>
      <c r="AR3210"/>
      <c r="AS3210"/>
      <c r="AT3210"/>
      <c r="AU3210"/>
    </row>
    <row r="3211" spans="1:47" ht="12.75" customHeight="1" x14ac:dyDescent="0.35">
      <c r="A3211" s="311">
        <f>FrontPage!$N$2</f>
        <v>1</v>
      </c>
      <c r="B3211" s="311" t="str">
        <f t="shared" si="345"/>
        <v>RO8502</v>
      </c>
      <c r="C3211" s="311">
        <f t="shared" si="342"/>
        <v>202526</v>
      </c>
      <c r="D3211" s="1148" t="s">
        <v>257</v>
      </c>
      <c r="E3211" s="311">
        <v>50</v>
      </c>
      <c r="F3211" s="311" t="s">
        <v>546</v>
      </c>
      <c r="G3211" s="311">
        <f t="shared" si="344"/>
        <v>0</v>
      </c>
      <c r="H3211" s="1159">
        <f t="shared" ca="1" si="343"/>
        <v>0</v>
      </c>
      <c r="I3211" s="311">
        <f t="shared" si="346"/>
        <v>2</v>
      </c>
      <c r="J3211" s="1151"/>
      <c r="AL3211"/>
      <c r="AM3211"/>
      <c r="AN3211"/>
      <c r="AO3211"/>
      <c r="AP3211"/>
      <c r="AQ3211" s="333"/>
      <c r="AR3211"/>
      <c r="AS3211"/>
      <c r="AT3211"/>
      <c r="AU3211"/>
    </row>
    <row r="3212" spans="1:47" ht="12.75" customHeight="1" x14ac:dyDescent="0.35">
      <c r="A3212" s="311">
        <f>FrontPage!$N$2</f>
        <v>1</v>
      </c>
      <c r="B3212" s="311" t="str">
        <f t="shared" si="345"/>
        <v>RO8512</v>
      </c>
      <c r="C3212" s="311">
        <f t="shared" si="342"/>
        <v>202526</v>
      </c>
      <c r="D3212" s="1148" t="s">
        <v>257</v>
      </c>
      <c r="E3212" s="311">
        <v>51</v>
      </c>
      <c r="F3212" s="311" t="s">
        <v>546</v>
      </c>
      <c r="G3212" s="311">
        <f t="shared" si="344"/>
        <v>0</v>
      </c>
      <c r="H3212" s="1159">
        <f t="shared" ca="1" si="343"/>
        <v>0</v>
      </c>
      <c r="I3212" s="311">
        <f t="shared" si="346"/>
        <v>2</v>
      </c>
      <c r="J3212" s="1151"/>
      <c r="AL3212"/>
      <c r="AM3212"/>
      <c r="AN3212"/>
      <c r="AO3212"/>
      <c r="AP3212"/>
      <c r="AQ3212" s="333"/>
      <c r="AR3212"/>
      <c r="AS3212"/>
      <c r="AT3212"/>
      <c r="AU3212"/>
    </row>
    <row r="3213" spans="1:47" ht="12.75" customHeight="1" x14ac:dyDescent="0.35">
      <c r="A3213" s="311">
        <f>FrontPage!$N$2</f>
        <v>1</v>
      </c>
      <c r="B3213" s="311" t="str">
        <f t="shared" si="345"/>
        <v>RO8522</v>
      </c>
      <c r="C3213" s="311">
        <f t="shared" si="342"/>
        <v>202526</v>
      </c>
      <c r="D3213" s="1148" t="s">
        <v>257</v>
      </c>
      <c r="E3213" s="311">
        <v>52</v>
      </c>
      <c r="F3213" s="311" t="s">
        <v>546</v>
      </c>
      <c r="G3213" s="311">
        <f t="shared" si="344"/>
        <v>0</v>
      </c>
      <c r="H3213" s="1159">
        <f t="shared" ca="1" si="343"/>
        <v>0</v>
      </c>
      <c r="I3213" s="311">
        <f t="shared" si="346"/>
        <v>2</v>
      </c>
      <c r="J3213" s="1151"/>
      <c r="AL3213"/>
      <c r="AM3213"/>
      <c r="AN3213"/>
      <c r="AO3213"/>
      <c r="AP3213"/>
      <c r="AQ3213" s="333"/>
      <c r="AR3213"/>
      <c r="AS3213"/>
      <c r="AT3213"/>
      <c r="AU3213"/>
    </row>
    <row r="3214" spans="1:47" ht="12.75" customHeight="1" x14ac:dyDescent="0.35">
      <c r="A3214" s="311">
        <f>FrontPage!$N$2</f>
        <v>1</v>
      </c>
      <c r="B3214" s="311" t="str">
        <f t="shared" si="345"/>
        <v>RO8532</v>
      </c>
      <c r="C3214" s="311">
        <f t="shared" si="342"/>
        <v>202526</v>
      </c>
      <c r="D3214" s="1148" t="s">
        <v>257</v>
      </c>
      <c r="E3214" s="311">
        <v>53</v>
      </c>
      <c r="F3214" s="311" t="s">
        <v>546</v>
      </c>
      <c r="G3214" s="311">
        <f t="shared" si="344"/>
        <v>0</v>
      </c>
      <c r="H3214" s="1159">
        <f t="shared" ca="1" si="343"/>
        <v>0</v>
      </c>
      <c r="I3214" s="311">
        <f t="shared" si="346"/>
        <v>2</v>
      </c>
      <c r="J3214" s="1151"/>
      <c r="AL3214"/>
      <c r="AM3214"/>
      <c r="AN3214"/>
      <c r="AO3214"/>
      <c r="AP3214"/>
      <c r="AQ3214" s="333"/>
      <c r="AR3214"/>
      <c r="AS3214"/>
      <c r="AT3214"/>
      <c r="AU3214"/>
    </row>
    <row r="3215" spans="1:47" ht="12.75" customHeight="1" x14ac:dyDescent="0.35">
      <c r="A3215" s="311">
        <f>FrontPage!$N$2</f>
        <v>1</v>
      </c>
      <c r="B3215" s="311" t="str">
        <f t="shared" si="345"/>
        <v>RO8533</v>
      </c>
      <c r="C3215" s="311">
        <f t="shared" si="342"/>
        <v>202526</v>
      </c>
      <c r="D3215" s="1148" t="s">
        <v>257</v>
      </c>
      <c r="E3215" s="311">
        <v>53</v>
      </c>
      <c r="F3215" s="311" t="s">
        <v>549</v>
      </c>
      <c r="G3215" s="311">
        <f t="shared" si="344"/>
        <v>0</v>
      </c>
      <c r="H3215" s="1159">
        <f t="shared" ca="1" si="343"/>
        <v>0</v>
      </c>
      <c r="I3215" s="311">
        <f t="shared" si="346"/>
        <v>3</v>
      </c>
      <c r="J3215" s="1151"/>
      <c r="AL3215"/>
      <c r="AM3215"/>
      <c r="AN3215"/>
      <c r="AO3215"/>
      <c r="AP3215"/>
      <c r="AQ3215" s="333"/>
      <c r="AR3215"/>
      <c r="AS3215"/>
      <c r="AT3215"/>
      <c r="AU3215"/>
    </row>
    <row r="3216" spans="1:47" ht="12.75" customHeight="1" x14ac:dyDescent="0.35">
      <c r="A3216" s="311">
        <f>FrontPage!$N$2</f>
        <v>1</v>
      </c>
      <c r="B3216" s="311" t="str">
        <f t="shared" si="345"/>
        <v>RO83312</v>
      </c>
      <c r="C3216" s="311">
        <f t="shared" ref="C3216:C3262" si="347">year</f>
        <v>202526</v>
      </c>
      <c r="D3216" s="1148" t="s">
        <v>257</v>
      </c>
      <c r="E3216" s="311">
        <v>33</v>
      </c>
      <c r="F3216" s="311" t="s">
        <v>8</v>
      </c>
      <c r="G3216" s="311">
        <f t="shared" si="344"/>
        <v>0</v>
      </c>
      <c r="H3216" s="1159">
        <f t="shared" ca="1" si="343"/>
        <v>0</v>
      </c>
      <c r="I3216" s="311">
        <f t="shared" si="346"/>
        <v>12</v>
      </c>
      <c r="J3216" s="1151"/>
      <c r="AL3216"/>
      <c r="AM3216"/>
      <c r="AN3216"/>
      <c r="AO3216"/>
      <c r="AP3216"/>
      <c r="AQ3216" s="333"/>
      <c r="AR3216"/>
      <c r="AS3216"/>
      <c r="AT3216"/>
      <c r="AU3216"/>
    </row>
    <row r="3217" spans="1:47" ht="12.75" customHeight="1" x14ac:dyDescent="0.35">
      <c r="A3217" s="311">
        <f>FrontPage!$N$2</f>
        <v>1</v>
      </c>
      <c r="B3217" s="311" t="str">
        <f t="shared" si="345"/>
        <v>RO911</v>
      </c>
      <c r="C3217" s="311">
        <f t="shared" si="347"/>
        <v>202526</v>
      </c>
      <c r="D3217" s="1148" t="s">
        <v>258</v>
      </c>
      <c r="E3217" s="311">
        <v>1</v>
      </c>
      <c r="F3217" s="311" t="s">
        <v>545</v>
      </c>
      <c r="G3217" s="311">
        <f t="shared" si="344"/>
        <v>0</v>
      </c>
      <c r="H3217" s="1150">
        <f t="shared" ca="1" si="343"/>
        <v>0</v>
      </c>
      <c r="I3217" s="311">
        <f t="shared" si="346"/>
        <v>1</v>
      </c>
      <c r="J3217" s="1151"/>
      <c r="AL3217"/>
      <c r="AM3217"/>
      <c r="AN3217"/>
      <c r="AO3217"/>
      <c r="AP3217"/>
      <c r="AQ3217" s="333"/>
      <c r="AR3217"/>
      <c r="AS3217"/>
      <c r="AT3217"/>
      <c r="AU3217"/>
    </row>
    <row r="3218" spans="1:47" ht="12.75" customHeight="1" x14ac:dyDescent="0.35">
      <c r="A3218" s="311">
        <f>FrontPage!$N$2</f>
        <v>1</v>
      </c>
      <c r="B3218" s="311" t="str">
        <f t="shared" si="345"/>
        <v>RO912</v>
      </c>
      <c r="C3218" s="311">
        <f t="shared" si="347"/>
        <v>202526</v>
      </c>
      <c r="D3218" s="1148" t="s">
        <v>258</v>
      </c>
      <c r="E3218" s="311">
        <v>1</v>
      </c>
      <c r="F3218" s="311" t="s">
        <v>546</v>
      </c>
      <c r="G3218" s="311">
        <f t="shared" si="344"/>
        <v>0</v>
      </c>
      <c r="H3218" s="1150">
        <f t="shared" ca="1" si="343"/>
        <v>0</v>
      </c>
      <c r="I3218" s="311">
        <f t="shared" si="346"/>
        <v>2</v>
      </c>
      <c r="J3218" s="1151"/>
      <c r="AL3218"/>
      <c r="AM3218"/>
      <c r="AN3218"/>
      <c r="AO3218"/>
      <c r="AP3218"/>
      <c r="AQ3218" s="333"/>
      <c r="AR3218"/>
      <c r="AS3218"/>
      <c r="AT3218"/>
      <c r="AU3218"/>
    </row>
    <row r="3219" spans="1:47" ht="12.75" customHeight="1" x14ac:dyDescent="0.35">
      <c r="A3219" s="311">
        <f>FrontPage!$N$2</f>
        <v>1</v>
      </c>
      <c r="B3219" s="311" t="str">
        <f t="shared" si="345"/>
        <v>RO913</v>
      </c>
      <c r="C3219" s="311">
        <f t="shared" si="347"/>
        <v>202526</v>
      </c>
      <c r="D3219" s="1148" t="s">
        <v>258</v>
      </c>
      <c r="E3219" s="311">
        <v>1</v>
      </c>
      <c r="F3219" s="311" t="s">
        <v>549</v>
      </c>
      <c r="G3219" s="311">
        <f t="shared" ref="G3219:G3282" si="348">UANumber</f>
        <v>0</v>
      </c>
      <c r="H3219" s="1150">
        <f t="shared" ca="1" si="343"/>
        <v>0</v>
      </c>
      <c r="I3219" s="311">
        <f t="shared" si="346"/>
        <v>3</v>
      </c>
      <c r="J3219" s="1151"/>
      <c r="AL3219"/>
      <c r="AM3219"/>
      <c r="AN3219"/>
      <c r="AO3219"/>
      <c r="AP3219"/>
      <c r="AQ3219" s="333"/>
      <c r="AR3219"/>
      <c r="AS3219"/>
      <c r="AT3219"/>
      <c r="AU3219"/>
    </row>
    <row r="3220" spans="1:47" ht="12.75" customHeight="1" x14ac:dyDescent="0.35">
      <c r="A3220" s="311">
        <f>FrontPage!$N$2</f>
        <v>1</v>
      </c>
      <c r="B3220" s="311" t="str">
        <f t="shared" si="345"/>
        <v>RO915</v>
      </c>
      <c r="C3220" s="311">
        <f t="shared" si="347"/>
        <v>202526</v>
      </c>
      <c r="D3220" s="1148" t="s">
        <v>258</v>
      </c>
      <c r="E3220" s="311">
        <v>1</v>
      </c>
      <c r="F3220" s="311" t="s">
        <v>551</v>
      </c>
      <c r="G3220" s="311">
        <f t="shared" si="348"/>
        <v>0</v>
      </c>
      <c r="H3220" s="1150">
        <f t="shared" ca="1" si="343"/>
        <v>0</v>
      </c>
      <c r="I3220" s="311">
        <f t="shared" si="346"/>
        <v>5</v>
      </c>
      <c r="J3220" s="1151"/>
      <c r="AL3220"/>
      <c r="AM3220"/>
      <c r="AN3220"/>
      <c r="AO3220"/>
      <c r="AP3220"/>
      <c r="AQ3220" s="333"/>
      <c r="AR3220"/>
      <c r="AS3220"/>
      <c r="AT3220"/>
      <c r="AU3220"/>
    </row>
    <row r="3221" spans="1:47" ht="12.75" customHeight="1" x14ac:dyDescent="0.35">
      <c r="A3221" s="311">
        <f>FrontPage!$N$2</f>
        <v>1</v>
      </c>
      <c r="B3221" s="311" t="str">
        <f t="shared" si="345"/>
        <v>RO916.1</v>
      </c>
      <c r="C3221" s="311">
        <f t="shared" si="347"/>
        <v>202526</v>
      </c>
      <c r="D3221" s="1148" t="s">
        <v>258</v>
      </c>
      <c r="E3221" s="311">
        <v>1</v>
      </c>
      <c r="F3221" s="311" t="s">
        <v>552</v>
      </c>
      <c r="G3221" s="311">
        <f t="shared" si="348"/>
        <v>0</v>
      </c>
      <c r="H3221" s="1150">
        <f t="shared" ca="1" si="343"/>
        <v>0</v>
      </c>
      <c r="I3221" s="311">
        <f t="shared" si="346"/>
        <v>6.1</v>
      </c>
      <c r="J3221" s="1151"/>
      <c r="AL3221"/>
      <c r="AM3221"/>
      <c r="AN3221"/>
      <c r="AO3221"/>
      <c r="AP3221"/>
      <c r="AQ3221" s="333"/>
      <c r="AR3221"/>
      <c r="AS3221"/>
      <c r="AT3221"/>
      <c r="AU3221"/>
    </row>
    <row r="3222" spans="1:47" ht="12.75" customHeight="1" x14ac:dyDescent="0.35">
      <c r="A3222" s="311">
        <f>FrontPage!$N$2</f>
        <v>1</v>
      </c>
      <c r="B3222" s="311" t="str">
        <f t="shared" si="345"/>
        <v>RO916.2</v>
      </c>
      <c r="C3222" s="311">
        <f t="shared" si="347"/>
        <v>202526</v>
      </c>
      <c r="D3222" s="1148" t="s">
        <v>258</v>
      </c>
      <c r="E3222" s="311">
        <v>1</v>
      </c>
      <c r="F3222" s="311" t="s">
        <v>553</v>
      </c>
      <c r="G3222" s="311">
        <f t="shared" si="348"/>
        <v>0</v>
      </c>
      <c r="H3222" s="1150">
        <f t="shared" ca="1" si="343"/>
        <v>0</v>
      </c>
      <c r="I3222" s="311">
        <f t="shared" si="346"/>
        <v>6.2</v>
      </c>
      <c r="J3222" s="1151"/>
      <c r="AL3222"/>
      <c r="AM3222"/>
      <c r="AN3222"/>
      <c r="AO3222"/>
      <c r="AP3222"/>
      <c r="AQ3222" s="333"/>
      <c r="AR3222"/>
      <c r="AS3222"/>
      <c r="AT3222"/>
      <c r="AU3222"/>
    </row>
    <row r="3223" spans="1:47" ht="12.75" customHeight="1" x14ac:dyDescent="0.35">
      <c r="A3223" s="311">
        <f>FrontPage!$N$2</f>
        <v>1</v>
      </c>
      <c r="B3223" s="311" t="str">
        <f t="shared" si="345"/>
        <v>RO917</v>
      </c>
      <c r="C3223" s="311">
        <f t="shared" si="347"/>
        <v>202526</v>
      </c>
      <c r="D3223" s="1148" t="s">
        <v>258</v>
      </c>
      <c r="E3223" s="311">
        <v>1</v>
      </c>
      <c r="F3223" s="311" t="s">
        <v>554</v>
      </c>
      <c r="G3223" s="311">
        <f t="shared" si="348"/>
        <v>0</v>
      </c>
      <c r="H3223" s="1150">
        <f t="shared" ca="1" si="343"/>
        <v>0</v>
      </c>
      <c r="I3223" s="311">
        <f t="shared" si="346"/>
        <v>7</v>
      </c>
      <c r="J3223" s="1151"/>
      <c r="AL3223"/>
      <c r="AM3223"/>
      <c r="AN3223"/>
      <c r="AO3223"/>
      <c r="AP3223"/>
      <c r="AQ3223" s="333"/>
      <c r="AR3223"/>
      <c r="AS3223"/>
      <c r="AT3223"/>
      <c r="AU3223"/>
    </row>
    <row r="3224" spans="1:47" ht="12.75" customHeight="1" x14ac:dyDescent="0.35">
      <c r="A3224" s="311">
        <f>FrontPage!$N$2</f>
        <v>1</v>
      </c>
      <c r="B3224" s="311" t="str">
        <f t="shared" si="345"/>
        <v>RO918</v>
      </c>
      <c r="C3224" s="311">
        <f t="shared" si="347"/>
        <v>202526</v>
      </c>
      <c r="D3224" s="1148" t="s">
        <v>258</v>
      </c>
      <c r="E3224" s="311">
        <v>1</v>
      </c>
      <c r="F3224" s="311" t="s">
        <v>555</v>
      </c>
      <c r="G3224" s="311">
        <f t="shared" si="348"/>
        <v>0</v>
      </c>
      <c r="H3224" s="1150">
        <f t="shared" ca="1" si="343"/>
        <v>0</v>
      </c>
      <c r="I3224" s="311">
        <f t="shared" si="346"/>
        <v>8</v>
      </c>
      <c r="J3224" s="1151"/>
      <c r="AL3224"/>
      <c r="AM3224"/>
      <c r="AN3224"/>
      <c r="AO3224"/>
      <c r="AP3224"/>
      <c r="AQ3224" s="333"/>
      <c r="AR3224"/>
      <c r="AS3224"/>
      <c r="AT3224"/>
      <c r="AU3224"/>
    </row>
    <row r="3225" spans="1:47" ht="12.75" customHeight="1" x14ac:dyDescent="0.35">
      <c r="A3225" s="311">
        <f>FrontPage!$N$2</f>
        <v>1</v>
      </c>
      <c r="B3225" s="311" t="str">
        <f t="shared" si="345"/>
        <v>RO9110</v>
      </c>
      <c r="C3225" s="311">
        <f t="shared" si="347"/>
        <v>202526</v>
      </c>
      <c r="D3225" s="1148" t="s">
        <v>258</v>
      </c>
      <c r="E3225" s="311">
        <v>1</v>
      </c>
      <c r="F3225" s="311" t="s">
        <v>557</v>
      </c>
      <c r="G3225" s="311">
        <f t="shared" si="348"/>
        <v>0</v>
      </c>
      <c r="H3225" s="1150">
        <f t="shared" ca="1" si="343"/>
        <v>0</v>
      </c>
      <c r="I3225" s="311">
        <f t="shared" si="346"/>
        <v>10</v>
      </c>
      <c r="J3225" s="1151"/>
      <c r="AL3225"/>
      <c r="AM3225"/>
      <c r="AN3225"/>
      <c r="AO3225"/>
      <c r="AP3225"/>
      <c r="AQ3225" s="333"/>
      <c r="AR3225"/>
      <c r="AS3225"/>
      <c r="AT3225"/>
      <c r="AU3225"/>
    </row>
    <row r="3226" spans="1:47" ht="12.75" customHeight="1" x14ac:dyDescent="0.35">
      <c r="A3226" s="311">
        <f>FrontPage!$N$2</f>
        <v>1</v>
      </c>
      <c r="B3226" s="311" t="str">
        <f t="shared" si="345"/>
        <v>RO921</v>
      </c>
      <c r="C3226" s="311">
        <f t="shared" si="347"/>
        <v>202526</v>
      </c>
      <c r="D3226" s="1148" t="s">
        <v>258</v>
      </c>
      <c r="E3226" s="311">
        <v>2</v>
      </c>
      <c r="F3226" s="311" t="s">
        <v>545</v>
      </c>
      <c r="G3226" s="311">
        <f t="shared" si="348"/>
        <v>0</v>
      </c>
      <c r="H3226" s="1150">
        <f t="shared" ca="1" si="343"/>
        <v>0</v>
      </c>
      <c r="I3226" s="311">
        <f t="shared" si="346"/>
        <v>1</v>
      </c>
      <c r="J3226" s="1151"/>
      <c r="AL3226"/>
      <c r="AM3226"/>
      <c r="AN3226"/>
      <c r="AO3226"/>
      <c r="AP3226"/>
      <c r="AQ3226" s="333"/>
      <c r="AR3226"/>
      <c r="AS3226"/>
      <c r="AT3226"/>
      <c r="AU3226"/>
    </row>
    <row r="3227" spans="1:47" ht="12.75" customHeight="1" x14ac:dyDescent="0.35">
      <c r="A3227" s="311">
        <f>FrontPage!$N$2</f>
        <v>1</v>
      </c>
      <c r="B3227" s="311" t="str">
        <f t="shared" si="345"/>
        <v>RO922</v>
      </c>
      <c r="C3227" s="311">
        <f t="shared" si="347"/>
        <v>202526</v>
      </c>
      <c r="D3227" s="1148" t="s">
        <v>258</v>
      </c>
      <c r="E3227" s="311">
        <v>2</v>
      </c>
      <c r="F3227" s="311" t="s">
        <v>546</v>
      </c>
      <c r="G3227" s="311">
        <f t="shared" si="348"/>
        <v>0</v>
      </c>
      <c r="H3227" s="1150">
        <f t="shared" ca="1" si="343"/>
        <v>0</v>
      </c>
      <c r="I3227" s="311">
        <f t="shared" si="346"/>
        <v>2</v>
      </c>
      <c r="J3227" s="1151"/>
      <c r="AL3227"/>
      <c r="AM3227"/>
      <c r="AN3227"/>
      <c r="AO3227"/>
      <c r="AP3227"/>
      <c r="AQ3227" s="333"/>
      <c r="AR3227"/>
      <c r="AS3227"/>
      <c r="AT3227"/>
      <c r="AU3227"/>
    </row>
    <row r="3228" spans="1:47" ht="12.75" customHeight="1" x14ac:dyDescent="0.35">
      <c r="A3228" s="311">
        <f>FrontPage!$N$2</f>
        <v>1</v>
      </c>
      <c r="B3228" s="311" t="str">
        <f t="shared" si="345"/>
        <v>RO923</v>
      </c>
      <c r="C3228" s="311">
        <f t="shared" si="347"/>
        <v>202526</v>
      </c>
      <c r="D3228" s="1148" t="s">
        <v>258</v>
      </c>
      <c r="E3228" s="311">
        <v>2</v>
      </c>
      <c r="F3228" s="311" t="s">
        <v>549</v>
      </c>
      <c r="G3228" s="311">
        <f t="shared" si="348"/>
        <v>0</v>
      </c>
      <c r="H3228" s="1150">
        <f t="shared" ca="1" si="343"/>
        <v>0</v>
      </c>
      <c r="I3228" s="311">
        <f t="shared" si="346"/>
        <v>3</v>
      </c>
      <c r="J3228" s="1151"/>
      <c r="AL3228"/>
      <c r="AM3228"/>
      <c r="AN3228"/>
      <c r="AO3228"/>
      <c r="AP3228"/>
      <c r="AQ3228" s="333"/>
      <c r="AR3228"/>
      <c r="AS3228"/>
      <c r="AT3228"/>
      <c r="AU3228"/>
    </row>
    <row r="3229" spans="1:47" ht="12.75" customHeight="1" x14ac:dyDescent="0.35">
      <c r="A3229" s="311">
        <f>FrontPage!$N$2</f>
        <v>1</v>
      </c>
      <c r="B3229" s="311" t="str">
        <f t="shared" si="345"/>
        <v>RO925</v>
      </c>
      <c r="C3229" s="311">
        <f t="shared" si="347"/>
        <v>202526</v>
      </c>
      <c r="D3229" s="1148" t="s">
        <v>258</v>
      </c>
      <c r="E3229" s="311">
        <v>2</v>
      </c>
      <c r="F3229" s="311" t="s">
        <v>551</v>
      </c>
      <c r="G3229" s="311">
        <f t="shared" si="348"/>
        <v>0</v>
      </c>
      <c r="H3229" s="1150">
        <f t="shared" ca="1" si="343"/>
        <v>0</v>
      </c>
      <c r="I3229" s="311">
        <f t="shared" si="346"/>
        <v>5</v>
      </c>
      <c r="J3229" s="1151"/>
      <c r="AL3229"/>
      <c r="AM3229"/>
      <c r="AN3229"/>
      <c r="AO3229"/>
      <c r="AP3229"/>
      <c r="AQ3229" s="333"/>
      <c r="AR3229"/>
      <c r="AS3229"/>
      <c r="AT3229"/>
      <c r="AU3229"/>
    </row>
    <row r="3230" spans="1:47" ht="12.75" customHeight="1" x14ac:dyDescent="0.35">
      <c r="A3230" s="311">
        <f>FrontPage!$N$2</f>
        <v>1</v>
      </c>
      <c r="B3230" s="311" t="str">
        <f t="shared" si="345"/>
        <v>RO926.1</v>
      </c>
      <c r="C3230" s="311">
        <f t="shared" si="347"/>
        <v>202526</v>
      </c>
      <c r="D3230" s="1148" t="s">
        <v>258</v>
      </c>
      <c r="E3230" s="311">
        <v>2</v>
      </c>
      <c r="F3230" s="311" t="s">
        <v>552</v>
      </c>
      <c r="G3230" s="311">
        <f t="shared" si="348"/>
        <v>0</v>
      </c>
      <c r="H3230" s="1150">
        <f t="shared" ca="1" si="343"/>
        <v>0</v>
      </c>
      <c r="I3230" s="311">
        <f t="shared" si="346"/>
        <v>6.1</v>
      </c>
      <c r="J3230" s="1151"/>
      <c r="AL3230"/>
      <c r="AM3230"/>
      <c r="AN3230"/>
      <c r="AO3230"/>
      <c r="AP3230"/>
      <c r="AQ3230" s="333"/>
      <c r="AR3230"/>
      <c r="AS3230"/>
      <c r="AT3230"/>
      <c r="AU3230"/>
    </row>
    <row r="3231" spans="1:47" ht="12.75" customHeight="1" x14ac:dyDescent="0.35">
      <c r="A3231" s="311">
        <f>FrontPage!$N$2</f>
        <v>1</v>
      </c>
      <c r="B3231" s="311" t="str">
        <f t="shared" si="345"/>
        <v>RO926.2</v>
      </c>
      <c r="C3231" s="311">
        <f t="shared" si="347"/>
        <v>202526</v>
      </c>
      <c r="D3231" s="1148" t="s">
        <v>258</v>
      </c>
      <c r="E3231" s="311">
        <v>2</v>
      </c>
      <c r="F3231" s="311" t="s">
        <v>553</v>
      </c>
      <c r="G3231" s="311">
        <f t="shared" si="348"/>
        <v>0</v>
      </c>
      <c r="H3231" s="1150">
        <f t="shared" ca="1" si="343"/>
        <v>0</v>
      </c>
      <c r="I3231" s="311">
        <f t="shared" si="346"/>
        <v>6.2</v>
      </c>
      <c r="J3231" s="1151"/>
      <c r="AL3231"/>
      <c r="AM3231"/>
      <c r="AN3231"/>
      <c r="AO3231"/>
      <c r="AP3231"/>
      <c r="AQ3231" s="333"/>
      <c r="AR3231"/>
      <c r="AS3231"/>
      <c r="AT3231"/>
      <c r="AU3231"/>
    </row>
    <row r="3232" spans="1:47" ht="12.75" customHeight="1" x14ac:dyDescent="0.35">
      <c r="A3232" s="311">
        <f>FrontPage!$N$2</f>
        <v>1</v>
      </c>
      <c r="B3232" s="311" t="str">
        <f t="shared" si="345"/>
        <v>RO927</v>
      </c>
      <c r="C3232" s="311">
        <f t="shared" si="347"/>
        <v>202526</v>
      </c>
      <c r="D3232" s="1148" t="s">
        <v>258</v>
      </c>
      <c r="E3232" s="311">
        <v>2</v>
      </c>
      <c r="F3232" s="311" t="s">
        <v>554</v>
      </c>
      <c r="G3232" s="311">
        <f t="shared" si="348"/>
        <v>0</v>
      </c>
      <c r="H3232" s="1150">
        <f t="shared" ca="1" si="343"/>
        <v>0</v>
      </c>
      <c r="I3232" s="311">
        <f t="shared" si="346"/>
        <v>7</v>
      </c>
      <c r="J3232" s="1151"/>
      <c r="AL3232"/>
      <c r="AM3232"/>
      <c r="AN3232"/>
      <c r="AO3232"/>
      <c r="AP3232"/>
      <c r="AQ3232" s="333"/>
      <c r="AR3232"/>
      <c r="AS3232"/>
      <c r="AT3232"/>
      <c r="AU3232"/>
    </row>
    <row r="3233" spans="1:47" ht="12.75" customHeight="1" x14ac:dyDescent="0.35">
      <c r="A3233" s="311">
        <f>FrontPage!$N$2</f>
        <v>1</v>
      </c>
      <c r="B3233" s="311" t="str">
        <f t="shared" si="345"/>
        <v>RO928</v>
      </c>
      <c r="C3233" s="311">
        <f t="shared" si="347"/>
        <v>202526</v>
      </c>
      <c r="D3233" s="1148" t="s">
        <v>258</v>
      </c>
      <c r="E3233" s="311">
        <v>2</v>
      </c>
      <c r="F3233" s="311" t="s">
        <v>555</v>
      </c>
      <c r="G3233" s="311">
        <f t="shared" si="348"/>
        <v>0</v>
      </c>
      <c r="H3233" s="1150">
        <f t="shared" ca="1" si="343"/>
        <v>0</v>
      </c>
      <c r="I3233" s="311">
        <f t="shared" si="346"/>
        <v>8</v>
      </c>
      <c r="J3233" s="1151"/>
      <c r="AL3233"/>
      <c r="AM3233"/>
      <c r="AN3233"/>
      <c r="AO3233"/>
      <c r="AP3233"/>
      <c r="AQ3233" s="333"/>
      <c r="AR3233"/>
      <c r="AS3233"/>
      <c r="AT3233"/>
      <c r="AU3233"/>
    </row>
    <row r="3234" spans="1:47" ht="12.75" customHeight="1" x14ac:dyDescent="0.35">
      <c r="A3234" s="311">
        <f>FrontPage!$N$2</f>
        <v>1</v>
      </c>
      <c r="B3234" s="311" t="str">
        <f t="shared" si="345"/>
        <v>RO9210</v>
      </c>
      <c r="C3234" s="311">
        <f t="shared" si="347"/>
        <v>202526</v>
      </c>
      <c r="D3234" s="1148" t="s">
        <v>258</v>
      </c>
      <c r="E3234" s="311">
        <v>2</v>
      </c>
      <c r="F3234" s="311" t="s">
        <v>557</v>
      </c>
      <c r="G3234" s="311">
        <f t="shared" si="348"/>
        <v>0</v>
      </c>
      <c r="H3234" s="1150">
        <f t="shared" ca="1" si="343"/>
        <v>0</v>
      </c>
      <c r="I3234" s="311">
        <f t="shared" si="346"/>
        <v>10</v>
      </c>
      <c r="J3234" s="1151"/>
      <c r="AL3234"/>
      <c r="AM3234"/>
      <c r="AN3234"/>
      <c r="AO3234"/>
      <c r="AP3234"/>
      <c r="AQ3234" s="333"/>
      <c r="AR3234"/>
      <c r="AS3234"/>
      <c r="AT3234"/>
      <c r="AU3234"/>
    </row>
    <row r="3235" spans="1:47" ht="12.75" customHeight="1" x14ac:dyDescent="0.35">
      <c r="A3235" s="311">
        <f>FrontPage!$N$2</f>
        <v>1</v>
      </c>
      <c r="B3235" s="311" t="str">
        <f t="shared" si="345"/>
        <v>RO9211</v>
      </c>
      <c r="C3235" s="311">
        <f t="shared" si="347"/>
        <v>202526</v>
      </c>
      <c r="D3235" s="1148" t="s">
        <v>258</v>
      </c>
      <c r="E3235" s="311">
        <v>2</v>
      </c>
      <c r="F3235" s="311" t="s">
        <v>558</v>
      </c>
      <c r="G3235" s="311">
        <f t="shared" si="348"/>
        <v>0</v>
      </c>
      <c r="H3235" s="1150">
        <f t="shared" ca="1" si="343"/>
        <v>0</v>
      </c>
      <c r="I3235" s="311">
        <f t="shared" si="346"/>
        <v>11</v>
      </c>
      <c r="J3235" s="1151"/>
      <c r="AL3235"/>
      <c r="AM3235"/>
      <c r="AN3235"/>
      <c r="AO3235"/>
      <c r="AP3235"/>
      <c r="AQ3235" s="333"/>
      <c r="AR3235"/>
      <c r="AS3235"/>
      <c r="AT3235"/>
      <c r="AU3235"/>
    </row>
    <row r="3236" spans="1:47" ht="12.75" customHeight="1" x14ac:dyDescent="0.35">
      <c r="A3236" s="311">
        <f>FrontPage!$N$2</f>
        <v>1</v>
      </c>
      <c r="B3236" s="311" t="str">
        <f t="shared" si="345"/>
        <v>RO941</v>
      </c>
      <c r="C3236" s="311">
        <f t="shared" si="347"/>
        <v>202526</v>
      </c>
      <c r="D3236" s="1148" t="s">
        <v>258</v>
      </c>
      <c r="E3236" s="311">
        <v>4</v>
      </c>
      <c r="F3236" s="311" t="s">
        <v>545</v>
      </c>
      <c r="G3236" s="311">
        <f t="shared" si="348"/>
        <v>0</v>
      </c>
      <c r="H3236" s="1150">
        <f t="shared" ca="1" si="343"/>
        <v>0</v>
      </c>
      <c r="I3236" s="311">
        <f t="shared" si="346"/>
        <v>1</v>
      </c>
      <c r="J3236" s="1151"/>
      <c r="AL3236"/>
      <c r="AM3236"/>
      <c r="AN3236"/>
      <c r="AO3236"/>
      <c r="AP3236"/>
      <c r="AQ3236" s="333"/>
      <c r="AR3236"/>
      <c r="AS3236"/>
      <c r="AT3236"/>
      <c r="AU3236"/>
    </row>
    <row r="3237" spans="1:47" ht="12.75" customHeight="1" x14ac:dyDescent="0.35">
      <c r="A3237" s="311">
        <f>FrontPage!$N$2</f>
        <v>1</v>
      </c>
      <c r="B3237" s="311" t="str">
        <f t="shared" si="345"/>
        <v>RO942</v>
      </c>
      <c r="C3237" s="311">
        <f t="shared" si="347"/>
        <v>202526</v>
      </c>
      <c r="D3237" s="1148" t="s">
        <v>258</v>
      </c>
      <c r="E3237" s="311">
        <v>4</v>
      </c>
      <c r="F3237" s="311" t="s">
        <v>546</v>
      </c>
      <c r="G3237" s="311">
        <f t="shared" si="348"/>
        <v>0</v>
      </c>
      <c r="H3237" s="1150">
        <f t="shared" ca="1" si="343"/>
        <v>0</v>
      </c>
      <c r="I3237" s="311">
        <f t="shared" si="346"/>
        <v>2</v>
      </c>
      <c r="J3237" s="1151"/>
      <c r="AL3237"/>
      <c r="AM3237"/>
      <c r="AN3237"/>
      <c r="AO3237"/>
      <c r="AP3237"/>
      <c r="AQ3237" s="333"/>
      <c r="AR3237"/>
      <c r="AS3237"/>
      <c r="AT3237"/>
      <c r="AU3237"/>
    </row>
    <row r="3238" spans="1:47" ht="12.75" customHeight="1" x14ac:dyDescent="0.35">
      <c r="A3238" s="311">
        <f>FrontPage!$N$2</f>
        <v>1</v>
      </c>
      <c r="B3238" s="311" t="str">
        <f t="shared" si="345"/>
        <v>RO943</v>
      </c>
      <c r="C3238" s="311">
        <f t="shared" si="347"/>
        <v>202526</v>
      </c>
      <c r="D3238" s="1148" t="s">
        <v>258</v>
      </c>
      <c r="E3238" s="311">
        <v>4</v>
      </c>
      <c r="F3238" s="311" t="s">
        <v>549</v>
      </c>
      <c r="G3238" s="311">
        <f t="shared" si="348"/>
        <v>0</v>
      </c>
      <c r="H3238" s="1150">
        <f t="shared" ca="1" si="343"/>
        <v>0</v>
      </c>
      <c r="I3238" s="311">
        <f t="shared" si="346"/>
        <v>3</v>
      </c>
      <c r="J3238" s="1151"/>
      <c r="AL3238"/>
      <c r="AM3238"/>
      <c r="AN3238"/>
      <c r="AO3238"/>
      <c r="AP3238"/>
      <c r="AQ3238" s="333"/>
      <c r="AR3238"/>
      <c r="AS3238"/>
      <c r="AT3238"/>
      <c r="AU3238"/>
    </row>
    <row r="3239" spans="1:47" ht="12.75" customHeight="1" x14ac:dyDescent="0.35">
      <c r="A3239" s="311">
        <f>FrontPage!$N$2</f>
        <v>1</v>
      </c>
      <c r="B3239" s="311" t="str">
        <f t="shared" si="345"/>
        <v>RO945</v>
      </c>
      <c r="C3239" s="311">
        <f t="shared" si="347"/>
        <v>202526</v>
      </c>
      <c r="D3239" s="1148" t="s">
        <v>258</v>
      </c>
      <c r="E3239" s="311">
        <v>4</v>
      </c>
      <c r="F3239" s="311" t="s">
        <v>551</v>
      </c>
      <c r="G3239" s="311">
        <f t="shared" si="348"/>
        <v>0</v>
      </c>
      <c r="H3239" s="1150">
        <f t="shared" ca="1" si="343"/>
        <v>0</v>
      </c>
      <c r="I3239" s="311">
        <f t="shared" si="346"/>
        <v>5</v>
      </c>
      <c r="J3239" s="1151"/>
      <c r="AL3239"/>
      <c r="AM3239"/>
      <c r="AN3239"/>
      <c r="AO3239"/>
      <c r="AP3239"/>
      <c r="AQ3239" s="333"/>
      <c r="AR3239"/>
      <c r="AS3239"/>
      <c r="AT3239"/>
      <c r="AU3239"/>
    </row>
    <row r="3240" spans="1:47" ht="12.75" customHeight="1" x14ac:dyDescent="0.35">
      <c r="A3240" s="311">
        <f>FrontPage!$N$2</f>
        <v>1</v>
      </c>
      <c r="B3240" s="311" t="str">
        <f t="shared" si="345"/>
        <v>RO946.1</v>
      </c>
      <c r="C3240" s="311">
        <f t="shared" si="347"/>
        <v>202526</v>
      </c>
      <c r="D3240" s="1148" t="s">
        <v>258</v>
      </c>
      <c r="E3240" s="311">
        <v>4</v>
      </c>
      <c r="F3240" s="311" t="s">
        <v>552</v>
      </c>
      <c r="G3240" s="311">
        <f t="shared" si="348"/>
        <v>0</v>
      </c>
      <c r="H3240" s="1150">
        <f t="shared" ca="1" si="343"/>
        <v>0</v>
      </c>
      <c r="I3240" s="311">
        <f t="shared" si="346"/>
        <v>6.1</v>
      </c>
      <c r="J3240" s="1151"/>
      <c r="AL3240"/>
      <c r="AM3240"/>
      <c r="AN3240"/>
      <c r="AO3240"/>
      <c r="AP3240"/>
      <c r="AQ3240" s="333"/>
      <c r="AR3240"/>
      <c r="AS3240"/>
      <c r="AT3240"/>
      <c r="AU3240"/>
    </row>
    <row r="3241" spans="1:47" ht="12.75" customHeight="1" x14ac:dyDescent="0.35">
      <c r="A3241" s="311">
        <f>FrontPage!$N$2</f>
        <v>1</v>
      </c>
      <c r="B3241" s="311" t="str">
        <f t="shared" si="345"/>
        <v>RO946.2</v>
      </c>
      <c r="C3241" s="311">
        <f t="shared" si="347"/>
        <v>202526</v>
      </c>
      <c r="D3241" s="1148" t="s">
        <v>258</v>
      </c>
      <c r="E3241" s="311">
        <v>4</v>
      </c>
      <c r="F3241" s="311" t="s">
        <v>553</v>
      </c>
      <c r="G3241" s="311">
        <f t="shared" si="348"/>
        <v>0</v>
      </c>
      <c r="H3241" s="1150">
        <f t="shared" ca="1" si="343"/>
        <v>0</v>
      </c>
      <c r="I3241" s="311">
        <f t="shared" si="346"/>
        <v>6.2</v>
      </c>
      <c r="J3241" s="1151"/>
      <c r="AL3241"/>
      <c r="AM3241"/>
      <c r="AN3241"/>
      <c r="AO3241"/>
      <c r="AP3241"/>
      <c r="AQ3241" s="333"/>
      <c r="AR3241"/>
      <c r="AS3241"/>
      <c r="AT3241"/>
      <c r="AU3241"/>
    </row>
    <row r="3242" spans="1:47" ht="12.75" customHeight="1" x14ac:dyDescent="0.35">
      <c r="A3242" s="311">
        <f>FrontPage!$N$2</f>
        <v>1</v>
      </c>
      <c r="B3242" s="311" t="str">
        <f t="shared" si="345"/>
        <v>RO947</v>
      </c>
      <c r="C3242" s="311">
        <f t="shared" si="347"/>
        <v>202526</v>
      </c>
      <c r="D3242" s="1148" t="s">
        <v>258</v>
      </c>
      <c r="E3242" s="311">
        <v>4</v>
      </c>
      <c r="F3242" s="311" t="s">
        <v>554</v>
      </c>
      <c r="G3242" s="311">
        <f t="shared" si="348"/>
        <v>0</v>
      </c>
      <c r="H3242" s="1150">
        <f t="shared" ca="1" si="343"/>
        <v>0</v>
      </c>
      <c r="I3242" s="311">
        <f t="shared" si="346"/>
        <v>7</v>
      </c>
      <c r="J3242" s="1151"/>
      <c r="AL3242"/>
      <c r="AM3242"/>
      <c r="AN3242"/>
      <c r="AO3242"/>
      <c r="AP3242"/>
      <c r="AQ3242" s="333"/>
      <c r="AR3242"/>
      <c r="AS3242"/>
      <c r="AT3242"/>
      <c r="AU3242"/>
    </row>
    <row r="3243" spans="1:47" ht="12.75" customHeight="1" x14ac:dyDescent="0.35">
      <c r="A3243" s="311">
        <f>FrontPage!$N$2</f>
        <v>1</v>
      </c>
      <c r="B3243" s="311" t="str">
        <f t="shared" si="345"/>
        <v>RO948</v>
      </c>
      <c r="C3243" s="311">
        <f t="shared" si="347"/>
        <v>202526</v>
      </c>
      <c r="D3243" s="1148" t="s">
        <v>258</v>
      </c>
      <c r="E3243" s="311">
        <v>4</v>
      </c>
      <c r="F3243" s="311" t="s">
        <v>555</v>
      </c>
      <c r="G3243" s="311">
        <f t="shared" si="348"/>
        <v>0</v>
      </c>
      <c r="H3243" s="1150">
        <f t="shared" ca="1" si="343"/>
        <v>0</v>
      </c>
      <c r="I3243" s="311">
        <f t="shared" si="346"/>
        <v>8</v>
      </c>
      <c r="J3243" s="1151"/>
      <c r="AL3243"/>
      <c r="AM3243"/>
      <c r="AN3243"/>
      <c r="AO3243"/>
      <c r="AP3243"/>
      <c r="AQ3243" s="333"/>
      <c r="AR3243"/>
      <c r="AS3243"/>
      <c r="AT3243"/>
      <c r="AU3243"/>
    </row>
    <row r="3244" spans="1:47" ht="12.75" customHeight="1" x14ac:dyDescent="0.35">
      <c r="A3244" s="311">
        <f>FrontPage!$N$2</f>
        <v>1</v>
      </c>
      <c r="B3244" s="311" t="str">
        <f t="shared" si="345"/>
        <v>RO9410</v>
      </c>
      <c r="C3244" s="311">
        <f t="shared" si="347"/>
        <v>202526</v>
      </c>
      <c r="D3244" s="1148" t="s">
        <v>258</v>
      </c>
      <c r="E3244" s="311">
        <v>4</v>
      </c>
      <c r="F3244" s="311" t="s">
        <v>557</v>
      </c>
      <c r="G3244" s="311">
        <f t="shared" si="348"/>
        <v>0</v>
      </c>
      <c r="H3244" s="1150">
        <f t="shared" ca="1" si="343"/>
        <v>0</v>
      </c>
      <c r="I3244" s="311">
        <f t="shared" si="346"/>
        <v>10</v>
      </c>
      <c r="J3244" s="1151"/>
      <c r="AL3244"/>
      <c r="AM3244"/>
      <c r="AN3244"/>
      <c r="AO3244"/>
      <c r="AP3244"/>
      <c r="AQ3244" s="333"/>
      <c r="AR3244"/>
      <c r="AS3244"/>
      <c r="AT3244"/>
      <c r="AU3244"/>
    </row>
    <row r="3245" spans="1:47" ht="12.75" customHeight="1" x14ac:dyDescent="0.35">
      <c r="A3245" s="311">
        <f>FrontPage!$N$2</f>
        <v>1</v>
      </c>
      <c r="B3245" s="311" t="str">
        <f t="shared" si="345"/>
        <v>RO9411</v>
      </c>
      <c r="C3245" s="311">
        <f t="shared" si="347"/>
        <v>202526</v>
      </c>
      <c r="D3245" s="1148" t="s">
        <v>258</v>
      </c>
      <c r="E3245" s="311">
        <v>4</v>
      </c>
      <c r="F3245" s="311" t="s">
        <v>558</v>
      </c>
      <c r="G3245" s="311">
        <f t="shared" si="348"/>
        <v>0</v>
      </c>
      <c r="H3245" s="1150">
        <f t="shared" ref="H3245:H3308" ca="1" si="349">IF(UANumber = 0,0,IF(VLOOKUP(E3245,INDIRECT("_"&amp;D3245),MATCH(F3245,INDIRECT("_"&amp;D3245&amp;$I$2),0),FALSE)="",0,VLOOKUP(E3245,INDIRECT("_"&amp;D3245),MATCH(F3245,INDIRECT("_"&amp;D3245&amp;$I$2),0),FALSE)))</f>
        <v>0</v>
      </c>
      <c r="I3245" s="311">
        <f t="shared" si="346"/>
        <v>11</v>
      </c>
      <c r="J3245" s="1151"/>
      <c r="AL3245"/>
      <c r="AM3245"/>
      <c r="AN3245"/>
      <c r="AO3245"/>
      <c r="AP3245"/>
      <c r="AQ3245" s="333"/>
      <c r="AR3245"/>
      <c r="AS3245"/>
      <c r="AT3245"/>
      <c r="AU3245"/>
    </row>
    <row r="3246" spans="1:47" ht="12.75" customHeight="1" x14ac:dyDescent="0.35">
      <c r="A3246" s="311">
        <f>FrontPage!$N$2</f>
        <v>1</v>
      </c>
      <c r="B3246" s="311" t="str">
        <f t="shared" si="345"/>
        <v>RO951</v>
      </c>
      <c r="C3246" s="311">
        <f t="shared" si="347"/>
        <v>202526</v>
      </c>
      <c r="D3246" s="1148" t="s">
        <v>258</v>
      </c>
      <c r="E3246" s="311">
        <v>5</v>
      </c>
      <c r="F3246" s="311" t="s">
        <v>545</v>
      </c>
      <c r="G3246" s="311">
        <f t="shared" si="348"/>
        <v>0</v>
      </c>
      <c r="H3246" s="1150">
        <f t="shared" ca="1" si="349"/>
        <v>0</v>
      </c>
      <c r="I3246" s="311">
        <f t="shared" si="346"/>
        <v>1</v>
      </c>
      <c r="J3246" s="1151"/>
      <c r="AL3246"/>
      <c r="AM3246"/>
      <c r="AN3246"/>
      <c r="AO3246"/>
      <c r="AP3246"/>
      <c r="AQ3246" s="333"/>
      <c r="AR3246"/>
      <c r="AS3246"/>
      <c r="AT3246"/>
      <c r="AU3246"/>
    </row>
    <row r="3247" spans="1:47" ht="12.75" customHeight="1" x14ac:dyDescent="0.35">
      <c r="A3247" s="311">
        <f>FrontPage!$N$2</f>
        <v>1</v>
      </c>
      <c r="B3247" s="311" t="str">
        <f t="shared" si="345"/>
        <v>RO952</v>
      </c>
      <c r="C3247" s="311">
        <f t="shared" si="347"/>
        <v>202526</v>
      </c>
      <c r="D3247" s="1148" t="s">
        <v>258</v>
      </c>
      <c r="E3247" s="311">
        <v>5</v>
      </c>
      <c r="F3247" s="311" t="s">
        <v>546</v>
      </c>
      <c r="G3247" s="311">
        <f t="shared" si="348"/>
        <v>0</v>
      </c>
      <c r="H3247" s="1150">
        <f t="shared" ca="1" si="349"/>
        <v>0</v>
      </c>
      <c r="I3247" s="311">
        <f t="shared" si="346"/>
        <v>2</v>
      </c>
      <c r="J3247" s="1151"/>
      <c r="AL3247"/>
      <c r="AM3247"/>
      <c r="AN3247"/>
      <c r="AO3247"/>
      <c r="AP3247"/>
      <c r="AQ3247" s="333"/>
      <c r="AR3247"/>
      <c r="AS3247"/>
      <c r="AT3247"/>
      <c r="AU3247"/>
    </row>
    <row r="3248" spans="1:47" ht="12.75" customHeight="1" x14ac:dyDescent="0.35">
      <c r="A3248" s="311">
        <f>FrontPage!$N$2</f>
        <v>1</v>
      </c>
      <c r="B3248" s="311" t="str">
        <f t="shared" si="345"/>
        <v>RO953</v>
      </c>
      <c r="C3248" s="311">
        <f t="shared" si="347"/>
        <v>202526</v>
      </c>
      <c r="D3248" s="1148" t="s">
        <v>258</v>
      </c>
      <c r="E3248" s="311">
        <v>5</v>
      </c>
      <c r="F3248" s="311" t="s">
        <v>549</v>
      </c>
      <c r="G3248" s="311">
        <f t="shared" si="348"/>
        <v>0</v>
      </c>
      <c r="H3248" s="1150">
        <f t="shared" ca="1" si="349"/>
        <v>0</v>
      </c>
      <c r="I3248" s="311">
        <f t="shared" si="346"/>
        <v>3</v>
      </c>
      <c r="J3248" s="1151"/>
      <c r="AL3248"/>
      <c r="AM3248"/>
      <c r="AN3248"/>
      <c r="AO3248"/>
      <c r="AP3248"/>
      <c r="AQ3248" s="333"/>
      <c r="AR3248"/>
      <c r="AS3248"/>
      <c r="AT3248"/>
      <c r="AU3248"/>
    </row>
    <row r="3249" spans="1:47" ht="12.75" customHeight="1" x14ac:dyDescent="0.35">
      <c r="A3249" s="311">
        <f>FrontPage!$N$2</f>
        <v>1</v>
      </c>
      <c r="B3249" s="311" t="str">
        <f t="shared" si="345"/>
        <v>RO955</v>
      </c>
      <c r="C3249" s="311">
        <f t="shared" si="347"/>
        <v>202526</v>
      </c>
      <c r="D3249" s="1148" t="s">
        <v>258</v>
      </c>
      <c r="E3249" s="311">
        <v>5</v>
      </c>
      <c r="F3249" s="311" t="s">
        <v>551</v>
      </c>
      <c r="G3249" s="311">
        <f t="shared" si="348"/>
        <v>0</v>
      </c>
      <c r="H3249" s="1150">
        <f t="shared" ca="1" si="349"/>
        <v>0</v>
      </c>
      <c r="I3249" s="311">
        <f t="shared" si="346"/>
        <v>5</v>
      </c>
      <c r="J3249" s="1151"/>
      <c r="AL3249"/>
      <c r="AM3249"/>
      <c r="AN3249"/>
      <c r="AO3249"/>
      <c r="AP3249"/>
      <c r="AQ3249" s="333"/>
      <c r="AR3249"/>
      <c r="AS3249"/>
      <c r="AT3249"/>
      <c r="AU3249"/>
    </row>
    <row r="3250" spans="1:47" ht="12.75" customHeight="1" x14ac:dyDescent="0.35">
      <c r="A3250" s="311">
        <f>FrontPage!$N$2</f>
        <v>1</v>
      </c>
      <c r="B3250" s="311" t="str">
        <f t="shared" si="345"/>
        <v>RO956.1</v>
      </c>
      <c r="C3250" s="311">
        <f t="shared" si="347"/>
        <v>202526</v>
      </c>
      <c r="D3250" s="1148" t="s">
        <v>258</v>
      </c>
      <c r="E3250" s="311">
        <v>5</v>
      </c>
      <c r="F3250" s="311" t="s">
        <v>552</v>
      </c>
      <c r="G3250" s="311">
        <f t="shared" si="348"/>
        <v>0</v>
      </c>
      <c r="H3250" s="1150">
        <f t="shared" ca="1" si="349"/>
        <v>0</v>
      </c>
      <c r="I3250" s="311">
        <f t="shared" si="346"/>
        <v>6.1</v>
      </c>
      <c r="J3250" s="1151"/>
      <c r="AL3250"/>
      <c r="AM3250"/>
      <c r="AN3250"/>
      <c r="AO3250"/>
      <c r="AP3250"/>
      <c r="AQ3250" s="333"/>
      <c r="AR3250"/>
      <c r="AS3250"/>
      <c r="AT3250"/>
      <c r="AU3250"/>
    </row>
    <row r="3251" spans="1:47" ht="12.75" customHeight="1" x14ac:dyDescent="0.35">
      <c r="A3251" s="311">
        <f>FrontPage!$N$2</f>
        <v>1</v>
      </c>
      <c r="B3251" s="311" t="str">
        <f t="shared" si="345"/>
        <v>RO956.2</v>
      </c>
      <c r="C3251" s="311">
        <f t="shared" si="347"/>
        <v>202526</v>
      </c>
      <c r="D3251" s="1148" t="s">
        <v>258</v>
      </c>
      <c r="E3251" s="311">
        <v>5</v>
      </c>
      <c r="F3251" s="311" t="s">
        <v>553</v>
      </c>
      <c r="G3251" s="311">
        <f t="shared" si="348"/>
        <v>0</v>
      </c>
      <c r="H3251" s="1150">
        <f t="shared" ca="1" si="349"/>
        <v>0</v>
      </c>
      <c r="I3251" s="311">
        <f t="shared" si="346"/>
        <v>6.2</v>
      </c>
      <c r="J3251" s="1151"/>
      <c r="AL3251"/>
      <c r="AM3251"/>
      <c r="AN3251"/>
      <c r="AO3251"/>
      <c r="AP3251"/>
      <c r="AQ3251" s="333"/>
      <c r="AR3251"/>
      <c r="AS3251"/>
      <c r="AT3251"/>
      <c r="AU3251"/>
    </row>
    <row r="3252" spans="1:47" ht="12.75" customHeight="1" x14ac:dyDescent="0.35">
      <c r="A3252" s="311">
        <f>FrontPage!$N$2</f>
        <v>1</v>
      </c>
      <c r="B3252" s="311" t="str">
        <f t="shared" si="345"/>
        <v>RO957</v>
      </c>
      <c r="C3252" s="311">
        <f t="shared" si="347"/>
        <v>202526</v>
      </c>
      <c r="D3252" s="1148" t="s">
        <v>258</v>
      </c>
      <c r="E3252" s="311">
        <v>5</v>
      </c>
      <c r="F3252" s="311" t="s">
        <v>554</v>
      </c>
      <c r="G3252" s="311">
        <f t="shared" si="348"/>
        <v>0</v>
      </c>
      <c r="H3252" s="1150">
        <f t="shared" ca="1" si="349"/>
        <v>0</v>
      </c>
      <c r="I3252" s="311">
        <f t="shared" si="346"/>
        <v>7</v>
      </c>
      <c r="J3252" s="1151"/>
      <c r="AL3252"/>
      <c r="AM3252"/>
      <c r="AN3252"/>
      <c r="AO3252"/>
      <c r="AP3252"/>
      <c r="AQ3252" s="333"/>
      <c r="AR3252"/>
      <c r="AS3252"/>
      <c r="AT3252"/>
      <c r="AU3252"/>
    </row>
    <row r="3253" spans="1:47" ht="12.75" customHeight="1" x14ac:dyDescent="0.35">
      <c r="A3253" s="311">
        <f>FrontPage!$N$2</f>
        <v>1</v>
      </c>
      <c r="B3253" s="311" t="str">
        <f t="shared" si="345"/>
        <v>RO958</v>
      </c>
      <c r="C3253" s="311">
        <f t="shared" si="347"/>
        <v>202526</v>
      </c>
      <c r="D3253" s="1148" t="s">
        <v>258</v>
      </c>
      <c r="E3253" s="311">
        <v>5</v>
      </c>
      <c r="F3253" s="311" t="s">
        <v>555</v>
      </c>
      <c r="G3253" s="311">
        <f t="shared" si="348"/>
        <v>0</v>
      </c>
      <c r="H3253" s="1150">
        <f t="shared" ca="1" si="349"/>
        <v>0</v>
      </c>
      <c r="I3253" s="311">
        <f t="shared" si="346"/>
        <v>8</v>
      </c>
      <c r="J3253" s="1151"/>
      <c r="AL3253"/>
      <c r="AM3253"/>
      <c r="AN3253"/>
      <c r="AO3253"/>
      <c r="AP3253"/>
      <c r="AQ3253" s="333"/>
      <c r="AR3253"/>
      <c r="AS3253"/>
      <c r="AT3253"/>
      <c r="AU3253"/>
    </row>
    <row r="3254" spans="1:47" ht="12.75" customHeight="1" x14ac:dyDescent="0.35">
      <c r="A3254" s="311">
        <f>FrontPage!$N$2</f>
        <v>1</v>
      </c>
      <c r="B3254" s="311" t="str">
        <f t="shared" si="345"/>
        <v>RO9510</v>
      </c>
      <c r="C3254" s="311">
        <f t="shared" si="347"/>
        <v>202526</v>
      </c>
      <c r="D3254" s="1148" t="s">
        <v>258</v>
      </c>
      <c r="E3254" s="311">
        <v>5</v>
      </c>
      <c r="F3254" s="311" t="s">
        <v>557</v>
      </c>
      <c r="G3254" s="311">
        <f t="shared" si="348"/>
        <v>0</v>
      </c>
      <c r="H3254" s="1150">
        <f t="shared" ca="1" si="349"/>
        <v>0</v>
      </c>
      <c r="I3254" s="311">
        <f t="shared" si="346"/>
        <v>10</v>
      </c>
      <c r="J3254" s="1151"/>
      <c r="AL3254"/>
      <c r="AM3254"/>
      <c r="AN3254"/>
      <c r="AO3254"/>
      <c r="AP3254"/>
      <c r="AQ3254" s="333"/>
      <c r="AR3254"/>
      <c r="AS3254"/>
      <c r="AT3254"/>
      <c r="AU3254"/>
    </row>
    <row r="3255" spans="1:47" ht="12.75" customHeight="1" x14ac:dyDescent="0.35">
      <c r="A3255" s="311">
        <f>FrontPage!$N$2</f>
        <v>1</v>
      </c>
      <c r="B3255" s="311" t="str">
        <f t="shared" si="345"/>
        <v>RO9511</v>
      </c>
      <c r="C3255" s="311">
        <f t="shared" si="347"/>
        <v>202526</v>
      </c>
      <c r="D3255" s="1148" t="s">
        <v>258</v>
      </c>
      <c r="E3255" s="311">
        <v>5</v>
      </c>
      <c r="F3255" s="311" t="s">
        <v>558</v>
      </c>
      <c r="G3255" s="311">
        <f t="shared" si="348"/>
        <v>0</v>
      </c>
      <c r="H3255" s="1150">
        <f t="shared" ca="1" si="349"/>
        <v>0</v>
      </c>
      <c r="I3255" s="311">
        <f t="shared" si="346"/>
        <v>11</v>
      </c>
      <c r="J3255" s="1151"/>
      <c r="AL3255"/>
      <c r="AM3255"/>
      <c r="AN3255"/>
      <c r="AO3255"/>
      <c r="AP3255"/>
      <c r="AQ3255" s="333"/>
      <c r="AR3255"/>
      <c r="AS3255"/>
      <c r="AT3255"/>
      <c r="AU3255"/>
    </row>
    <row r="3256" spans="1:47" ht="12.75" customHeight="1" x14ac:dyDescent="0.35">
      <c r="A3256" s="311">
        <f>FrontPage!$N$2</f>
        <v>1</v>
      </c>
      <c r="B3256" s="311" t="str">
        <f t="shared" si="345"/>
        <v>RO961</v>
      </c>
      <c r="C3256" s="311">
        <f t="shared" si="347"/>
        <v>202526</v>
      </c>
      <c r="D3256" s="1148" t="s">
        <v>258</v>
      </c>
      <c r="E3256" s="311">
        <v>6</v>
      </c>
      <c r="F3256" s="311" t="s">
        <v>545</v>
      </c>
      <c r="G3256" s="311">
        <f t="shared" si="348"/>
        <v>0</v>
      </c>
      <c r="H3256" s="1150">
        <f t="shared" ca="1" si="349"/>
        <v>0</v>
      </c>
      <c r="I3256" s="311">
        <f t="shared" si="346"/>
        <v>1</v>
      </c>
      <c r="J3256" s="1151"/>
      <c r="AL3256"/>
      <c r="AM3256"/>
      <c r="AN3256"/>
      <c r="AO3256"/>
      <c r="AP3256"/>
      <c r="AQ3256" s="333"/>
      <c r="AR3256"/>
      <c r="AS3256"/>
      <c r="AT3256"/>
      <c r="AU3256"/>
    </row>
    <row r="3257" spans="1:47" ht="12.75" customHeight="1" x14ac:dyDescent="0.35">
      <c r="A3257" s="311">
        <f>FrontPage!$N$2</f>
        <v>1</v>
      </c>
      <c r="B3257" s="311" t="str">
        <f t="shared" si="345"/>
        <v>RO962</v>
      </c>
      <c r="C3257" s="311">
        <f t="shared" si="347"/>
        <v>202526</v>
      </c>
      <c r="D3257" s="1148" t="s">
        <v>258</v>
      </c>
      <c r="E3257" s="311">
        <v>6</v>
      </c>
      <c r="F3257" s="311" t="s">
        <v>546</v>
      </c>
      <c r="G3257" s="311">
        <f t="shared" si="348"/>
        <v>0</v>
      </c>
      <c r="H3257" s="1150">
        <f t="shared" ca="1" si="349"/>
        <v>0</v>
      </c>
      <c r="I3257" s="311">
        <f t="shared" si="346"/>
        <v>2</v>
      </c>
      <c r="J3257" s="1151"/>
      <c r="AL3257"/>
      <c r="AM3257"/>
      <c r="AN3257"/>
      <c r="AO3257"/>
      <c r="AP3257"/>
      <c r="AQ3257" s="333"/>
      <c r="AR3257"/>
      <c r="AS3257"/>
      <c r="AT3257"/>
      <c r="AU3257"/>
    </row>
    <row r="3258" spans="1:47" ht="12.75" customHeight="1" x14ac:dyDescent="0.35">
      <c r="A3258" s="311">
        <f>FrontPage!$N$2</f>
        <v>1</v>
      </c>
      <c r="B3258" s="311" t="str">
        <f t="shared" si="345"/>
        <v>RO963</v>
      </c>
      <c r="C3258" s="311">
        <f t="shared" si="347"/>
        <v>202526</v>
      </c>
      <c r="D3258" s="1148" t="s">
        <v>258</v>
      </c>
      <c r="E3258" s="311">
        <v>6</v>
      </c>
      <c r="F3258" s="311" t="s">
        <v>549</v>
      </c>
      <c r="G3258" s="311">
        <f t="shared" si="348"/>
        <v>0</v>
      </c>
      <c r="H3258" s="1150">
        <f t="shared" ca="1" si="349"/>
        <v>0</v>
      </c>
      <c r="I3258" s="311">
        <f t="shared" si="346"/>
        <v>3</v>
      </c>
      <c r="J3258" s="1151"/>
      <c r="AL3258"/>
      <c r="AM3258"/>
      <c r="AN3258"/>
      <c r="AO3258"/>
      <c r="AP3258"/>
      <c r="AQ3258" s="333"/>
      <c r="AR3258"/>
      <c r="AS3258"/>
      <c r="AT3258"/>
      <c r="AU3258"/>
    </row>
    <row r="3259" spans="1:47" ht="12.75" customHeight="1" x14ac:dyDescent="0.35">
      <c r="A3259" s="311">
        <f>FrontPage!$N$2</f>
        <v>1</v>
      </c>
      <c r="B3259" s="311" t="str">
        <f t="shared" si="345"/>
        <v>RO965</v>
      </c>
      <c r="C3259" s="311">
        <f t="shared" si="347"/>
        <v>202526</v>
      </c>
      <c r="D3259" s="1148" t="s">
        <v>258</v>
      </c>
      <c r="E3259" s="311">
        <v>6</v>
      </c>
      <c r="F3259" s="311" t="s">
        <v>551</v>
      </c>
      <c r="G3259" s="311">
        <f t="shared" si="348"/>
        <v>0</v>
      </c>
      <c r="H3259" s="1150">
        <f t="shared" ca="1" si="349"/>
        <v>0</v>
      </c>
      <c r="I3259" s="311">
        <f t="shared" si="346"/>
        <v>5</v>
      </c>
      <c r="J3259" s="1151"/>
      <c r="AL3259"/>
      <c r="AM3259"/>
      <c r="AN3259"/>
      <c r="AO3259"/>
      <c r="AP3259"/>
      <c r="AQ3259" s="333"/>
      <c r="AR3259"/>
      <c r="AS3259"/>
      <c r="AT3259"/>
      <c r="AU3259"/>
    </row>
    <row r="3260" spans="1:47" ht="12.75" customHeight="1" x14ac:dyDescent="0.35">
      <c r="A3260" s="311">
        <f>FrontPage!$N$2</f>
        <v>1</v>
      </c>
      <c r="B3260" s="311" t="str">
        <f t="shared" si="345"/>
        <v>RO966.1</v>
      </c>
      <c r="C3260" s="311">
        <f t="shared" si="347"/>
        <v>202526</v>
      </c>
      <c r="D3260" s="1148" t="s">
        <v>258</v>
      </c>
      <c r="E3260" s="311">
        <v>6</v>
      </c>
      <c r="F3260" s="311" t="s">
        <v>552</v>
      </c>
      <c r="G3260" s="311">
        <f t="shared" si="348"/>
        <v>0</v>
      </c>
      <c r="H3260" s="1150">
        <f t="shared" ca="1" si="349"/>
        <v>0</v>
      </c>
      <c r="I3260" s="311">
        <f t="shared" si="346"/>
        <v>6.1</v>
      </c>
      <c r="J3260" s="1151"/>
      <c r="AL3260"/>
      <c r="AM3260"/>
      <c r="AN3260"/>
      <c r="AO3260"/>
      <c r="AP3260"/>
      <c r="AQ3260" s="333"/>
      <c r="AR3260"/>
      <c r="AS3260"/>
      <c r="AT3260"/>
      <c r="AU3260"/>
    </row>
    <row r="3261" spans="1:47" ht="12.75" customHeight="1" x14ac:dyDescent="0.35">
      <c r="A3261" s="311">
        <f>FrontPage!$N$2</f>
        <v>1</v>
      </c>
      <c r="B3261" s="311" t="str">
        <f t="shared" si="345"/>
        <v>RO966.2</v>
      </c>
      <c r="C3261" s="311">
        <f t="shared" si="347"/>
        <v>202526</v>
      </c>
      <c r="D3261" s="1148" t="s">
        <v>258</v>
      </c>
      <c r="E3261" s="311">
        <v>6</v>
      </c>
      <c r="F3261" s="311" t="s">
        <v>553</v>
      </c>
      <c r="G3261" s="311">
        <f t="shared" si="348"/>
        <v>0</v>
      </c>
      <c r="H3261" s="1150">
        <f t="shared" ca="1" si="349"/>
        <v>0</v>
      </c>
      <c r="I3261" s="311">
        <f t="shared" si="346"/>
        <v>6.2</v>
      </c>
      <c r="J3261" s="1151"/>
      <c r="AL3261"/>
      <c r="AM3261"/>
      <c r="AN3261"/>
      <c r="AO3261"/>
      <c r="AP3261"/>
      <c r="AQ3261" s="333"/>
      <c r="AR3261"/>
      <c r="AS3261"/>
      <c r="AT3261"/>
      <c r="AU3261"/>
    </row>
    <row r="3262" spans="1:47" ht="12.75" customHeight="1" x14ac:dyDescent="0.35">
      <c r="A3262" s="311">
        <f>FrontPage!$N$2</f>
        <v>1</v>
      </c>
      <c r="B3262" s="311" t="str">
        <f t="shared" si="345"/>
        <v>RO967</v>
      </c>
      <c r="C3262" s="311">
        <f t="shared" si="347"/>
        <v>202526</v>
      </c>
      <c r="D3262" s="1148" t="s">
        <v>258</v>
      </c>
      <c r="E3262" s="311">
        <v>6</v>
      </c>
      <c r="F3262" s="311" t="s">
        <v>554</v>
      </c>
      <c r="G3262" s="311">
        <f t="shared" si="348"/>
        <v>0</v>
      </c>
      <c r="H3262" s="1150">
        <f t="shared" ca="1" si="349"/>
        <v>0</v>
      </c>
      <c r="I3262" s="311">
        <f t="shared" si="346"/>
        <v>7</v>
      </c>
      <c r="J3262" s="1151"/>
      <c r="AL3262"/>
      <c r="AM3262"/>
      <c r="AN3262"/>
      <c r="AO3262"/>
      <c r="AP3262"/>
      <c r="AQ3262" s="333"/>
      <c r="AR3262"/>
      <c r="AS3262"/>
      <c r="AT3262"/>
      <c r="AU3262"/>
    </row>
    <row r="3263" spans="1:47" ht="12.75" customHeight="1" x14ac:dyDescent="0.35">
      <c r="A3263" s="311">
        <f>FrontPage!$N$2</f>
        <v>1</v>
      </c>
      <c r="B3263" s="311" t="str">
        <f t="shared" si="345"/>
        <v>RO968</v>
      </c>
      <c r="C3263" s="311">
        <f t="shared" ref="C3263:C3326" si="350">year</f>
        <v>202526</v>
      </c>
      <c r="D3263" s="1148" t="s">
        <v>258</v>
      </c>
      <c r="E3263" s="311">
        <v>6</v>
      </c>
      <c r="F3263" s="311" t="s">
        <v>555</v>
      </c>
      <c r="G3263" s="311">
        <f t="shared" si="348"/>
        <v>0</v>
      </c>
      <c r="H3263" s="1150">
        <f t="shared" ca="1" si="349"/>
        <v>0</v>
      </c>
      <c r="I3263" s="311">
        <f t="shared" si="346"/>
        <v>8</v>
      </c>
      <c r="J3263" s="1151"/>
      <c r="AL3263"/>
      <c r="AM3263"/>
      <c r="AN3263"/>
      <c r="AO3263"/>
      <c r="AP3263"/>
      <c r="AQ3263" s="333"/>
      <c r="AR3263"/>
      <c r="AS3263"/>
      <c r="AT3263"/>
      <c r="AU3263"/>
    </row>
    <row r="3264" spans="1:47" ht="12.75" customHeight="1" x14ac:dyDescent="0.35">
      <c r="A3264" s="311">
        <f>FrontPage!$N$2</f>
        <v>1</v>
      </c>
      <c r="B3264" s="311" t="str">
        <f t="shared" si="345"/>
        <v>RO9610</v>
      </c>
      <c r="C3264" s="311">
        <f t="shared" si="350"/>
        <v>202526</v>
      </c>
      <c r="D3264" s="1148" t="s">
        <v>258</v>
      </c>
      <c r="E3264" s="311">
        <v>6</v>
      </c>
      <c r="F3264" s="311" t="s">
        <v>557</v>
      </c>
      <c r="G3264" s="311">
        <f t="shared" si="348"/>
        <v>0</v>
      </c>
      <c r="H3264" s="1150">
        <f t="shared" ca="1" si="349"/>
        <v>0</v>
      </c>
      <c r="I3264" s="311">
        <f t="shared" si="346"/>
        <v>10</v>
      </c>
      <c r="J3264" s="1151"/>
      <c r="AL3264"/>
      <c r="AM3264"/>
      <c r="AN3264"/>
      <c r="AO3264"/>
      <c r="AP3264"/>
      <c r="AQ3264" s="333"/>
      <c r="AR3264"/>
      <c r="AS3264"/>
      <c r="AT3264"/>
      <c r="AU3264"/>
    </row>
    <row r="3265" spans="1:47" ht="12.75" customHeight="1" x14ac:dyDescent="0.35">
      <c r="A3265" s="311">
        <f>FrontPage!$N$2</f>
        <v>1</v>
      </c>
      <c r="B3265" s="311" t="str">
        <f t="shared" ref="B3265:B3318" si="351">D3265&amp;E3265&amp;I3265</f>
        <v>RO9611</v>
      </c>
      <c r="C3265" s="311">
        <f t="shared" si="350"/>
        <v>202526</v>
      </c>
      <c r="D3265" s="1148" t="s">
        <v>258</v>
      </c>
      <c r="E3265" s="311">
        <v>6</v>
      </c>
      <c r="F3265" s="311" t="s">
        <v>558</v>
      </c>
      <c r="G3265" s="311">
        <f t="shared" si="348"/>
        <v>0</v>
      </c>
      <c r="H3265" s="1150">
        <f t="shared" ca="1" si="349"/>
        <v>0</v>
      </c>
      <c r="I3265" s="311">
        <f t="shared" si="346"/>
        <v>11</v>
      </c>
      <c r="J3265" s="1151"/>
      <c r="AL3265"/>
      <c r="AM3265"/>
      <c r="AN3265"/>
      <c r="AO3265"/>
      <c r="AP3265"/>
      <c r="AQ3265" s="333"/>
      <c r="AR3265"/>
      <c r="AS3265"/>
      <c r="AT3265"/>
      <c r="AU3265"/>
    </row>
    <row r="3266" spans="1:47" ht="12.75" customHeight="1" x14ac:dyDescent="0.35">
      <c r="A3266" s="311">
        <f>FrontPage!$N$2</f>
        <v>1</v>
      </c>
      <c r="B3266" s="311" t="str">
        <f t="shared" si="351"/>
        <v>RO971</v>
      </c>
      <c r="C3266" s="311">
        <f t="shared" si="350"/>
        <v>202526</v>
      </c>
      <c r="D3266" s="1148" t="s">
        <v>258</v>
      </c>
      <c r="E3266" s="311">
        <v>7</v>
      </c>
      <c r="F3266" s="311" t="s">
        <v>545</v>
      </c>
      <c r="G3266" s="311">
        <f t="shared" si="348"/>
        <v>0</v>
      </c>
      <c r="H3266" s="1150">
        <f t="shared" ca="1" si="349"/>
        <v>0</v>
      </c>
      <c r="I3266" s="311">
        <f t="shared" ref="I3266:I3320" si="352">VLOOKUP(F3266,CIndex,2,FALSE)</f>
        <v>1</v>
      </c>
      <c r="J3266" s="1151"/>
      <c r="AL3266"/>
      <c r="AM3266"/>
      <c r="AN3266"/>
      <c r="AO3266"/>
      <c r="AP3266"/>
      <c r="AQ3266" s="333"/>
      <c r="AR3266"/>
      <c r="AS3266"/>
      <c r="AT3266"/>
      <c r="AU3266"/>
    </row>
    <row r="3267" spans="1:47" ht="12.75" customHeight="1" x14ac:dyDescent="0.35">
      <c r="A3267" s="311">
        <f>FrontPage!$N$2</f>
        <v>1</v>
      </c>
      <c r="B3267" s="311" t="str">
        <f t="shared" si="351"/>
        <v>RO972</v>
      </c>
      <c r="C3267" s="311">
        <f t="shared" si="350"/>
        <v>202526</v>
      </c>
      <c r="D3267" s="1148" t="s">
        <v>258</v>
      </c>
      <c r="E3267" s="311">
        <v>7</v>
      </c>
      <c r="F3267" s="311" t="s">
        <v>546</v>
      </c>
      <c r="G3267" s="311">
        <f t="shared" si="348"/>
        <v>0</v>
      </c>
      <c r="H3267" s="1150">
        <f t="shared" ca="1" si="349"/>
        <v>0</v>
      </c>
      <c r="I3267" s="311">
        <f t="shared" si="352"/>
        <v>2</v>
      </c>
      <c r="J3267" s="1151"/>
      <c r="AL3267"/>
      <c r="AM3267"/>
      <c r="AN3267"/>
      <c r="AO3267"/>
      <c r="AP3267"/>
      <c r="AQ3267" s="333"/>
      <c r="AR3267"/>
      <c r="AS3267"/>
      <c r="AT3267"/>
      <c r="AU3267"/>
    </row>
    <row r="3268" spans="1:47" ht="12.75" customHeight="1" x14ac:dyDescent="0.35">
      <c r="A3268" s="311">
        <f>FrontPage!$N$2</f>
        <v>1</v>
      </c>
      <c r="B3268" s="311" t="str">
        <f t="shared" si="351"/>
        <v>RO973</v>
      </c>
      <c r="C3268" s="311">
        <f t="shared" si="350"/>
        <v>202526</v>
      </c>
      <c r="D3268" s="1148" t="s">
        <v>258</v>
      </c>
      <c r="E3268" s="311">
        <v>7</v>
      </c>
      <c r="F3268" s="311" t="s">
        <v>549</v>
      </c>
      <c r="G3268" s="311">
        <f t="shared" si="348"/>
        <v>0</v>
      </c>
      <c r="H3268" s="1150">
        <f t="shared" ca="1" si="349"/>
        <v>0</v>
      </c>
      <c r="I3268" s="311">
        <f t="shared" si="352"/>
        <v>3</v>
      </c>
      <c r="J3268" s="1151"/>
      <c r="AL3268"/>
      <c r="AM3268"/>
      <c r="AN3268"/>
      <c r="AO3268"/>
      <c r="AP3268"/>
      <c r="AQ3268" s="333"/>
      <c r="AR3268"/>
      <c r="AS3268"/>
      <c r="AT3268"/>
      <c r="AU3268"/>
    </row>
    <row r="3269" spans="1:47" ht="12.75" customHeight="1" x14ac:dyDescent="0.35">
      <c r="A3269" s="311">
        <f>FrontPage!$N$2</f>
        <v>1</v>
      </c>
      <c r="B3269" s="311" t="str">
        <f t="shared" si="351"/>
        <v>RO975</v>
      </c>
      <c r="C3269" s="311">
        <f t="shared" si="350"/>
        <v>202526</v>
      </c>
      <c r="D3269" s="1148" t="s">
        <v>258</v>
      </c>
      <c r="E3269" s="311">
        <v>7</v>
      </c>
      <c r="F3269" s="311" t="s">
        <v>551</v>
      </c>
      <c r="G3269" s="311">
        <f t="shared" si="348"/>
        <v>0</v>
      </c>
      <c r="H3269" s="1150">
        <f t="shared" ca="1" si="349"/>
        <v>0</v>
      </c>
      <c r="I3269" s="311">
        <f t="shared" si="352"/>
        <v>5</v>
      </c>
      <c r="J3269" s="1151"/>
      <c r="AL3269"/>
      <c r="AM3269"/>
      <c r="AN3269"/>
      <c r="AO3269"/>
      <c r="AP3269"/>
      <c r="AQ3269" s="333"/>
      <c r="AR3269"/>
      <c r="AS3269"/>
      <c r="AT3269"/>
      <c r="AU3269"/>
    </row>
    <row r="3270" spans="1:47" ht="12.75" customHeight="1" x14ac:dyDescent="0.35">
      <c r="A3270" s="311">
        <f>FrontPage!$N$2</f>
        <v>1</v>
      </c>
      <c r="B3270" s="311" t="str">
        <f t="shared" si="351"/>
        <v>RO976.1</v>
      </c>
      <c r="C3270" s="311">
        <f t="shared" si="350"/>
        <v>202526</v>
      </c>
      <c r="D3270" s="1148" t="s">
        <v>258</v>
      </c>
      <c r="E3270" s="311">
        <v>7</v>
      </c>
      <c r="F3270" s="311" t="s">
        <v>552</v>
      </c>
      <c r="G3270" s="311">
        <f t="shared" si="348"/>
        <v>0</v>
      </c>
      <c r="H3270" s="1150">
        <f t="shared" ca="1" si="349"/>
        <v>0</v>
      </c>
      <c r="I3270" s="311">
        <f t="shared" si="352"/>
        <v>6.1</v>
      </c>
      <c r="J3270" s="1151"/>
      <c r="AL3270"/>
      <c r="AM3270"/>
      <c r="AN3270"/>
      <c r="AO3270"/>
      <c r="AP3270"/>
      <c r="AQ3270" s="333"/>
      <c r="AR3270"/>
      <c r="AS3270"/>
      <c r="AT3270"/>
      <c r="AU3270"/>
    </row>
    <row r="3271" spans="1:47" ht="12.75" customHeight="1" x14ac:dyDescent="0.35">
      <c r="A3271" s="311">
        <f>FrontPage!$N$2</f>
        <v>1</v>
      </c>
      <c r="B3271" s="311" t="str">
        <f t="shared" si="351"/>
        <v>RO976.2</v>
      </c>
      <c r="C3271" s="311">
        <f t="shared" si="350"/>
        <v>202526</v>
      </c>
      <c r="D3271" s="1148" t="s">
        <v>258</v>
      </c>
      <c r="E3271" s="311">
        <v>7</v>
      </c>
      <c r="F3271" s="311" t="s">
        <v>553</v>
      </c>
      <c r="G3271" s="311">
        <f t="shared" si="348"/>
        <v>0</v>
      </c>
      <c r="H3271" s="1150">
        <f t="shared" ca="1" si="349"/>
        <v>0</v>
      </c>
      <c r="I3271" s="311">
        <f t="shared" si="352"/>
        <v>6.2</v>
      </c>
      <c r="J3271" s="1151"/>
      <c r="AL3271"/>
      <c r="AM3271"/>
      <c r="AN3271"/>
      <c r="AO3271"/>
      <c r="AP3271"/>
      <c r="AQ3271" s="333"/>
      <c r="AR3271"/>
      <c r="AS3271"/>
      <c r="AT3271"/>
      <c r="AU3271"/>
    </row>
    <row r="3272" spans="1:47" ht="12.75" customHeight="1" x14ac:dyDescent="0.35">
      <c r="A3272" s="311">
        <f>FrontPage!$N$2</f>
        <v>1</v>
      </c>
      <c r="B3272" s="311" t="str">
        <f t="shared" si="351"/>
        <v>RO977</v>
      </c>
      <c r="C3272" s="311">
        <f t="shared" si="350"/>
        <v>202526</v>
      </c>
      <c r="D3272" s="1148" t="s">
        <v>258</v>
      </c>
      <c r="E3272" s="311">
        <v>7</v>
      </c>
      <c r="F3272" s="311" t="s">
        <v>554</v>
      </c>
      <c r="G3272" s="311">
        <f t="shared" si="348"/>
        <v>0</v>
      </c>
      <c r="H3272" s="1150">
        <f t="shared" ca="1" si="349"/>
        <v>0</v>
      </c>
      <c r="I3272" s="311">
        <f t="shared" si="352"/>
        <v>7</v>
      </c>
      <c r="J3272" s="1151"/>
      <c r="AL3272"/>
      <c r="AM3272"/>
      <c r="AN3272"/>
      <c r="AO3272"/>
      <c r="AP3272"/>
      <c r="AQ3272" s="333"/>
      <c r="AR3272"/>
      <c r="AS3272"/>
      <c r="AT3272"/>
      <c r="AU3272"/>
    </row>
    <row r="3273" spans="1:47" ht="12.75" customHeight="1" x14ac:dyDescent="0.35">
      <c r="A3273" s="311">
        <f>FrontPage!$N$2</f>
        <v>1</v>
      </c>
      <c r="B3273" s="311" t="str">
        <f t="shared" si="351"/>
        <v>RO978</v>
      </c>
      <c r="C3273" s="311">
        <f t="shared" si="350"/>
        <v>202526</v>
      </c>
      <c r="D3273" s="1148" t="s">
        <v>258</v>
      </c>
      <c r="E3273" s="311">
        <v>7</v>
      </c>
      <c r="F3273" s="311" t="s">
        <v>555</v>
      </c>
      <c r="G3273" s="311">
        <f t="shared" si="348"/>
        <v>0</v>
      </c>
      <c r="H3273" s="1150">
        <f t="shared" ca="1" si="349"/>
        <v>0</v>
      </c>
      <c r="I3273" s="311">
        <f t="shared" si="352"/>
        <v>8</v>
      </c>
      <c r="J3273" s="1151"/>
      <c r="AL3273"/>
      <c r="AM3273"/>
      <c r="AN3273"/>
      <c r="AO3273"/>
      <c r="AP3273"/>
      <c r="AQ3273" s="333"/>
      <c r="AR3273"/>
      <c r="AS3273"/>
      <c r="AT3273"/>
      <c r="AU3273"/>
    </row>
    <row r="3274" spans="1:47" ht="12.75" customHeight="1" x14ac:dyDescent="0.35">
      <c r="A3274" s="311">
        <f>FrontPage!$N$2</f>
        <v>1</v>
      </c>
      <c r="B3274" s="311" t="str">
        <f t="shared" si="351"/>
        <v>RO9710</v>
      </c>
      <c r="C3274" s="311">
        <f t="shared" si="350"/>
        <v>202526</v>
      </c>
      <c r="D3274" s="1148" t="s">
        <v>258</v>
      </c>
      <c r="E3274" s="311">
        <v>7</v>
      </c>
      <c r="F3274" s="311" t="s">
        <v>557</v>
      </c>
      <c r="G3274" s="311">
        <f t="shared" si="348"/>
        <v>0</v>
      </c>
      <c r="H3274" s="1150">
        <f t="shared" ca="1" si="349"/>
        <v>0</v>
      </c>
      <c r="I3274" s="311">
        <f t="shared" si="352"/>
        <v>10</v>
      </c>
      <c r="J3274" s="1151"/>
      <c r="AL3274"/>
      <c r="AM3274"/>
      <c r="AN3274"/>
      <c r="AO3274"/>
      <c r="AP3274"/>
      <c r="AQ3274" s="333"/>
      <c r="AR3274"/>
      <c r="AS3274"/>
      <c r="AT3274"/>
      <c r="AU3274"/>
    </row>
    <row r="3275" spans="1:47" ht="12.75" customHeight="1" x14ac:dyDescent="0.35">
      <c r="A3275" s="311">
        <f>FrontPage!$N$2</f>
        <v>1</v>
      </c>
      <c r="B3275" s="311" t="str">
        <f t="shared" si="351"/>
        <v>RO9711</v>
      </c>
      <c r="C3275" s="311">
        <f t="shared" si="350"/>
        <v>202526</v>
      </c>
      <c r="D3275" s="1148" t="s">
        <v>258</v>
      </c>
      <c r="E3275" s="311">
        <v>7</v>
      </c>
      <c r="F3275" s="311" t="s">
        <v>558</v>
      </c>
      <c r="G3275" s="311">
        <f t="shared" si="348"/>
        <v>0</v>
      </c>
      <c r="H3275" s="1150">
        <f t="shared" ca="1" si="349"/>
        <v>0</v>
      </c>
      <c r="I3275" s="311">
        <f t="shared" si="352"/>
        <v>11</v>
      </c>
      <c r="J3275" s="1151"/>
      <c r="AL3275"/>
      <c r="AM3275"/>
      <c r="AN3275"/>
      <c r="AO3275"/>
      <c r="AP3275"/>
      <c r="AQ3275" s="333"/>
      <c r="AR3275"/>
      <c r="AS3275"/>
      <c r="AT3275"/>
      <c r="AU3275"/>
    </row>
    <row r="3276" spans="1:47" ht="12.75" customHeight="1" x14ac:dyDescent="0.35">
      <c r="A3276" s="311">
        <f>FrontPage!$N$2</f>
        <v>1</v>
      </c>
      <c r="B3276" s="311" t="str">
        <f t="shared" si="351"/>
        <v>RO9101</v>
      </c>
      <c r="C3276" s="311">
        <f t="shared" si="350"/>
        <v>202526</v>
      </c>
      <c r="D3276" s="1148" t="s">
        <v>258</v>
      </c>
      <c r="E3276" s="311">
        <v>10</v>
      </c>
      <c r="F3276" s="311" t="s">
        <v>545</v>
      </c>
      <c r="G3276" s="311">
        <f t="shared" si="348"/>
        <v>0</v>
      </c>
      <c r="H3276" s="1150">
        <f t="shared" ca="1" si="349"/>
        <v>0</v>
      </c>
      <c r="I3276" s="311">
        <f t="shared" si="352"/>
        <v>1</v>
      </c>
      <c r="J3276" s="1151"/>
      <c r="AL3276"/>
      <c r="AM3276"/>
      <c r="AN3276"/>
      <c r="AO3276"/>
      <c r="AP3276"/>
      <c r="AQ3276" s="333"/>
      <c r="AR3276"/>
      <c r="AS3276"/>
      <c r="AT3276"/>
      <c r="AU3276"/>
    </row>
    <row r="3277" spans="1:47" ht="12.75" customHeight="1" x14ac:dyDescent="0.35">
      <c r="A3277" s="311">
        <f>FrontPage!$N$2</f>
        <v>1</v>
      </c>
      <c r="B3277" s="311" t="str">
        <f t="shared" si="351"/>
        <v>RO9102</v>
      </c>
      <c r="C3277" s="311">
        <f t="shared" si="350"/>
        <v>202526</v>
      </c>
      <c r="D3277" s="1148" t="s">
        <v>258</v>
      </c>
      <c r="E3277" s="311">
        <v>10</v>
      </c>
      <c r="F3277" s="311" t="s">
        <v>546</v>
      </c>
      <c r="G3277" s="311">
        <f t="shared" si="348"/>
        <v>0</v>
      </c>
      <c r="H3277" s="1150">
        <f t="shared" ca="1" si="349"/>
        <v>0</v>
      </c>
      <c r="I3277" s="311">
        <f t="shared" si="352"/>
        <v>2</v>
      </c>
      <c r="J3277" s="1151"/>
      <c r="AL3277"/>
      <c r="AM3277"/>
      <c r="AN3277"/>
      <c r="AO3277"/>
      <c r="AP3277"/>
      <c r="AQ3277" s="333"/>
      <c r="AR3277"/>
      <c r="AS3277"/>
      <c r="AT3277"/>
      <c r="AU3277"/>
    </row>
    <row r="3278" spans="1:47" ht="12.75" customHeight="1" x14ac:dyDescent="0.35">
      <c r="A3278" s="311">
        <f>FrontPage!$N$2</f>
        <v>1</v>
      </c>
      <c r="B3278" s="311" t="str">
        <f t="shared" si="351"/>
        <v>RO9103</v>
      </c>
      <c r="C3278" s="311">
        <f t="shared" si="350"/>
        <v>202526</v>
      </c>
      <c r="D3278" s="1148" t="s">
        <v>258</v>
      </c>
      <c r="E3278" s="311">
        <v>10</v>
      </c>
      <c r="F3278" s="311" t="s">
        <v>549</v>
      </c>
      <c r="G3278" s="311">
        <f t="shared" si="348"/>
        <v>0</v>
      </c>
      <c r="H3278" s="1150">
        <f t="shared" ca="1" si="349"/>
        <v>0</v>
      </c>
      <c r="I3278" s="311">
        <f t="shared" si="352"/>
        <v>3</v>
      </c>
      <c r="J3278" s="1151"/>
      <c r="AL3278"/>
      <c r="AM3278"/>
      <c r="AN3278"/>
      <c r="AO3278"/>
      <c r="AP3278"/>
      <c r="AQ3278" s="333"/>
      <c r="AR3278"/>
      <c r="AS3278"/>
      <c r="AT3278"/>
      <c r="AU3278"/>
    </row>
    <row r="3279" spans="1:47" ht="12.75" customHeight="1" x14ac:dyDescent="0.35">
      <c r="A3279" s="311">
        <f>FrontPage!$N$2</f>
        <v>1</v>
      </c>
      <c r="B3279" s="311" t="str">
        <f t="shared" si="351"/>
        <v>RO9105</v>
      </c>
      <c r="C3279" s="311">
        <f t="shared" si="350"/>
        <v>202526</v>
      </c>
      <c r="D3279" s="1148" t="s">
        <v>258</v>
      </c>
      <c r="E3279" s="311">
        <v>10</v>
      </c>
      <c r="F3279" s="311" t="s">
        <v>551</v>
      </c>
      <c r="G3279" s="311">
        <f t="shared" si="348"/>
        <v>0</v>
      </c>
      <c r="H3279" s="1150">
        <f t="shared" ca="1" si="349"/>
        <v>0</v>
      </c>
      <c r="I3279" s="311">
        <f t="shared" si="352"/>
        <v>5</v>
      </c>
      <c r="J3279" s="1151"/>
      <c r="AL3279"/>
      <c r="AM3279"/>
      <c r="AN3279"/>
      <c r="AO3279"/>
      <c r="AP3279"/>
      <c r="AQ3279" s="333"/>
      <c r="AR3279"/>
      <c r="AS3279"/>
      <c r="AT3279"/>
      <c r="AU3279"/>
    </row>
    <row r="3280" spans="1:47" ht="12.75" customHeight="1" x14ac:dyDescent="0.35">
      <c r="A3280" s="311">
        <f>FrontPage!$N$2</f>
        <v>1</v>
      </c>
      <c r="B3280" s="311" t="str">
        <f t="shared" si="351"/>
        <v>RO9106.1</v>
      </c>
      <c r="C3280" s="311">
        <f t="shared" si="350"/>
        <v>202526</v>
      </c>
      <c r="D3280" s="1148" t="s">
        <v>258</v>
      </c>
      <c r="E3280" s="311">
        <v>10</v>
      </c>
      <c r="F3280" s="311" t="s">
        <v>552</v>
      </c>
      <c r="G3280" s="311">
        <f t="shared" si="348"/>
        <v>0</v>
      </c>
      <c r="H3280" s="1150">
        <f t="shared" ca="1" si="349"/>
        <v>0</v>
      </c>
      <c r="I3280" s="311">
        <f t="shared" si="352"/>
        <v>6.1</v>
      </c>
      <c r="J3280" s="1151"/>
      <c r="AL3280"/>
      <c r="AM3280"/>
      <c r="AN3280"/>
      <c r="AO3280"/>
      <c r="AP3280"/>
      <c r="AQ3280" s="333"/>
      <c r="AR3280"/>
      <c r="AS3280"/>
      <c r="AT3280"/>
      <c r="AU3280"/>
    </row>
    <row r="3281" spans="1:47" ht="12.75" customHeight="1" x14ac:dyDescent="0.35">
      <c r="A3281" s="311">
        <f>FrontPage!$N$2</f>
        <v>1</v>
      </c>
      <c r="B3281" s="311" t="str">
        <f t="shared" si="351"/>
        <v>RO9106.2</v>
      </c>
      <c r="C3281" s="311">
        <f t="shared" si="350"/>
        <v>202526</v>
      </c>
      <c r="D3281" s="1148" t="s">
        <v>258</v>
      </c>
      <c r="E3281" s="311">
        <v>10</v>
      </c>
      <c r="F3281" s="311" t="s">
        <v>553</v>
      </c>
      <c r="G3281" s="311">
        <f t="shared" si="348"/>
        <v>0</v>
      </c>
      <c r="H3281" s="1150">
        <f t="shared" ca="1" si="349"/>
        <v>0</v>
      </c>
      <c r="I3281" s="311">
        <f t="shared" si="352"/>
        <v>6.2</v>
      </c>
      <c r="J3281" s="1151"/>
      <c r="AL3281"/>
      <c r="AM3281"/>
      <c r="AN3281"/>
      <c r="AO3281"/>
      <c r="AP3281"/>
      <c r="AQ3281" s="333"/>
      <c r="AR3281"/>
      <c r="AS3281"/>
      <c r="AT3281"/>
      <c r="AU3281"/>
    </row>
    <row r="3282" spans="1:47" ht="12.75" customHeight="1" x14ac:dyDescent="0.35">
      <c r="A3282" s="311">
        <f>FrontPage!$N$2</f>
        <v>1</v>
      </c>
      <c r="B3282" s="311" t="str">
        <f t="shared" si="351"/>
        <v>RO9107</v>
      </c>
      <c r="C3282" s="311">
        <f t="shared" si="350"/>
        <v>202526</v>
      </c>
      <c r="D3282" s="1148" t="s">
        <v>258</v>
      </c>
      <c r="E3282" s="311">
        <v>10</v>
      </c>
      <c r="F3282" s="311" t="s">
        <v>554</v>
      </c>
      <c r="G3282" s="311">
        <f t="shared" si="348"/>
        <v>0</v>
      </c>
      <c r="H3282" s="1150">
        <f t="shared" ca="1" si="349"/>
        <v>0</v>
      </c>
      <c r="I3282" s="311">
        <f t="shared" si="352"/>
        <v>7</v>
      </c>
      <c r="J3282" s="1151"/>
      <c r="AL3282"/>
      <c r="AM3282"/>
      <c r="AN3282"/>
      <c r="AO3282"/>
      <c r="AP3282"/>
      <c r="AQ3282" s="333"/>
      <c r="AR3282"/>
      <c r="AS3282"/>
      <c r="AT3282"/>
      <c r="AU3282"/>
    </row>
    <row r="3283" spans="1:47" ht="12.75" customHeight="1" x14ac:dyDescent="0.35">
      <c r="A3283" s="311">
        <f>FrontPage!$N$2</f>
        <v>1</v>
      </c>
      <c r="B3283" s="311" t="str">
        <f t="shared" si="351"/>
        <v>RO9108</v>
      </c>
      <c r="C3283" s="311">
        <f t="shared" si="350"/>
        <v>202526</v>
      </c>
      <c r="D3283" s="1148" t="s">
        <v>258</v>
      </c>
      <c r="E3283" s="311">
        <v>10</v>
      </c>
      <c r="F3283" s="311" t="s">
        <v>555</v>
      </c>
      <c r="G3283" s="311">
        <f t="shared" ref="G3283:G3356" si="353">UANumber</f>
        <v>0</v>
      </c>
      <c r="H3283" s="1150">
        <f t="shared" ca="1" si="349"/>
        <v>0</v>
      </c>
      <c r="I3283" s="311">
        <f t="shared" si="352"/>
        <v>8</v>
      </c>
      <c r="J3283" s="1151"/>
      <c r="AL3283"/>
      <c r="AM3283"/>
      <c r="AN3283"/>
      <c r="AO3283"/>
      <c r="AP3283"/>
      <c r="AQ3283" s="333"/>
      <c r="AR3283"/>
      <c r="AS3283"/>
      <c r="AT3283"/>
      <c r="AU3283"/>
    </row>
    <row r="3284" spans="1:47" ht="12.75" customHeight="1" x14ac:dyDescent="0.35">
      <c r="A3284" s="311">
        <f>FrontPage!$N$2</f>
        <v>1</v>
      </c>
      <c r="B3284" s="311" t="str">
        <f t="shared" si="351"/>
        <v>RO91010</v>
      </c>
      <c r="C3284" s="311">
        <f t="shared" si="350"/>
        <v>202526</v>
      </c>
      <c r="D3284" s="1148" t="s">
        <v>258</v>
      </c>
      <c r="E3284" s="311">
        <v>10</v>
      </c>
      <c r="F3284" s="311" t="s">
        <v>557</v>
      </c>
      <c r="G3284" s="311">
        <f t="shared" si="353"/>
        <v>0</v>
      </c>
      <c r="H3284" s="1150">
        <f t="shared" ca="1" si="349"/>
        <v>0</v>
      </c>
      <c r="I3284" s="311">
        <f t="shared" si="352"/>
        <v>10</v>
      </c>
      <c r="J3284" s="1151"/>
      <c r="AL3284"/>
      <c r="AM3284"/>
      <c r="AN3284"/>
      <c r="AO3284"/>
      <c r="AP3284"/>
      <c r="AQ3284" s="333"/>
      <c r="AR3284"/>
      <c r="AS3284"/>
      <c r="AT3284"/>
      <c r="AU3284"/>
    </row>
    <row r="3285" spans="1:47" ht="12.75" customHeight="1" x14ac:dyDescent="0.35">
      <c r="A3285" s="311">
        <f>FrontPage!$N$2</f>
        <v>1</v>
      </c>
      <c r="B3285" s="311" t="str">
        <f t="shared" si="351"/>
        <v>RO91011</v>
      </c>
      <c r="C3285" s="311">
        <f t="shared" si="350"/>
        <v>202526</v>
      </c>
      <c r="D3285" s="1148" t="s">
        <v>258</v>
      </c>
      <c r="E3285" s="311">
        <v>10</v>
      </c>
      <c r="F3285" s="311" t="s">
        <v>558</v>
      </c>
      <c r="G3285" s="311">
        <f t="shared" si="353"/>
        <v>0</v>
      </c>
      <c r="H3285" s="1150">
        <f t="shared" ca="1" si="349"/>
        <v>0</v>
      </c>
      <c r="I3285" s="311">
        <f t="shared" si="352"/>
        <v>11</v>
      </c>
      <c r="J3285" s="1151"/>
      <c r="AL3285"/>
      <c r="AM3285"/>
      <c r="AN3285"/>
      <c r="AO3285"/>
      <c r="AP3285"/>
      <c r="AQ3285" s="333"/>
      <c r="AR3285"/>
      <c r="AS3285"/>
      <c r="AT3285"/>
      <c r="AU3285"/>
    </row>
    <row r="3286" spans="1:47" ht="12.75" customHeight="1" x14ac:dyDescent="0.35">
      <c r="A3286" s="311">
        <f>FrontPage!$N$2</f>
        <v>1</v>
      </c>
      <c r="B3286" s="311" t="str">
        <f t="shared" si="351"/>
        <v>RO9111</v>
      </c>
      <c r="C3286" s="311">
        <f t="shared" si="350"/>
        <v>202526</v>
      </c>
      <c r="D3286" s="1148" t="s">
        <v>258</v>
      </c>
      <c r="E3286" s="311">
        <v>11</v>
      </c>
      <c r="F3286" s="311" t="s">
        <v>545</v>
      </c>
      <c r="G3286" s="311">
        <f t="shared" si="353"/>
        <v>0</v>
      </c>
      <c r="H3286" s="1150">
        <f t="shared" ca="1" si="349"/>
        <v>0</v>
      </c>
      <c r="I3286" s="311">
        <f t="shared" si="352"/>
        <v>1</v>
      </c>
      <c r="J3286" s="1151"/>
      <c r="AL3286"/>
      <c r="AM3286"/>
      <c r="AN3286"/>
      <c r="AO3286"/>
      <c r="AP3286"/>
      <c r="AQ3286" s="333"/>
      <c r="AR3286"/>
      <c r="AS3286"/>
      <c r="AT3286"/>
      <c r="AU3286"/>
    </row>
    <row r="3287" spans="1:47" ht="12.75" customHeight="1" x14ac:dyDescent="0.35">
      <c r="A3287" s="311">
        <f>FrontPage!$N$2</f>
        <v>1</v>
      </c>
      <c r="B3287" s="311" t="str">
        <f t="shared" si="351"/>
        <v>RO9112</v>
      </c>
      <c r="C3287" s="311">
        <f t="shared" si="350"/>
        <v>202526</v>
      </c>
      <c r="D3287" s="1148" t="s">
        <v>258</v>
      </c>
      <c r="E3287" s="311">
        <v>11</v>
      </c>
      <c r="F3287" s="311" t="s">
        <v>546</v>
      </c>
      <c r="G3287" s="311">
        <f t="shared" si="353"/>
        <v>0</v>
      </c>
      <c r="H3287" s="1150">
        <f t="shared" ca="1" si="349"/>
        <v>0</v>
      </c>
      <c r="I3287" s="311">
        <f t="shared" si="352"/>
        <v>2</v>
      </c>
      <c r="J3287" s="1151"/>
      <c r="AL3287"/>
      <c r="AM3287"/>
      <c r="AN3287"/>
      <c r="AO3287"/>
      <c r="AP3287"/>
      <c r="AQ3287" s="333"/>
      <c r="AR3287"/>
      <c r="AS3287"/>
      <c r="AT3287"/>
      <c r="AU3287"/>
    </row>
    <row r="3288" spans="1:47" ht="12.75" customHeight="1" x14ac:dyDescent="0.35">
      <c r="A3288" s="311">
        <f>FrontPage!$N$2</f>
        <v>1</v>
      </c>
      <c r="B3288" s="311" t="str">
        <f t="shared" si="351"/>
        <v>RO9113</v>
      </c>
      <c r="C3288" s="311">
        <f t="shared" si="350"/>
        <v>202526</v>
      </c>
      <c r="D3288" s="1148" t="s">
        <v>258</v>
      </c>
      <c r="E3288" s="311">
        <v>11</v>
      </c>
      <c r="F3288" s="311" t="s">
        <v>549</v>
      </c>
      <c r="G3288" s="311">
        <f t="shared" si="353"/>
        <v>0</v>
      </c>
      <c r="H3288" s="1150">
        <f t="shared" ca="1" si="349"/>
        <v>0</v>
      </c>
      <c r="I3288" s="311">
        <f t="shared" si="352"/>
        <v>3</v>
      </c>
      <c r="J3288" s="1151"/>
      <c r="AL3288"/>
      <c r="AM3288"/>
      <c r="AN3288"/>
      <c r="AO3288"/>
      <c r="AP3288"/>
      <c r="AQ3288" s="333"/>
      <c r="AR3288"/>
      <c r="AS3288"/>
      <c r="AT3288"/>
      <c r="AU3288"/>
    </row>
    <row r="3289" spans="1:47" ht="12.75" customHeight="1" x14ac:dyDescent="0.35">
      <c r="A3289" s="311">
        <f>FrontPage!$N$2</f>
        <v>1</v>
      </c>
      <c r="B3289" s="311" t="str">
        <f t="shared" si="351"/>
        <v>RO9115</v>
      </c>
      <c r="C3289" s="311">
        <f t="shared" si="350"/>
        <v>202526</v>
      </c>
      <c r="D3289" s="1148" t="s">
        <v>258</v>
      </c>
      <c r="E3289" s="311">
        <v>11</v>
      </c>
      <c r="F3289" s="311" t="s">
        <v>551</v>
      </c>
      <c r="G3289" s="311">
        <f t="shared" si="353"/>
        <v>0</v>
      </c>
      <c r="H3289" s="1150">
        <f t="shared" ca="1" si="349"/>
        <v>0</v>
      </c>
      <c r="I3289" s="311">
        <f t="shared" si="352"/>
        <v>5</v>
      </c>
      <c r="J3289" s="1151"/>
      <c r="AL3289"/>
      <c r="AM3289"/>
      <c r="AN3289"/>
      <c r="AO3289"/>
      <c r="AP3289"/>
      <c r="AQ3289" s="333"/>
      <c r="AR3289"/>
      <c r="AS3289"/>
      <c r="AT3289"/>
      <c r="AU3289"/>
    </row>
    <row r="3290" spans="1:47" ht="12.75" customHeight="1" x14ac:dyDescent="0.35">
      <c r="A3290" s="311">
        <f>FrontPage!$N$2</f>
        <v>1</v>
      </c>
      <c r="B3290" s="311" t="str">
        <f t="shared" si="351"/>
        <v>RO9116.1</v>
      </c>
      <c r="C3290" s="311">
        <f t="shared" si="350"/>
        <v>202526</v>
      </c>
      <c r="D3290" s="1148" t="s">
        <v>258</v>
      </c>
      <c r="E3290" s="311">
        <v>11</v>
      </c>
      <c r="F3290" s="311" t="s">
        <v>552</v>
      </c>
      <c r="G3290" s="311">
        <f t="shared" si="353"/>
        <v>0</v>
      </c>
      <c r="H3290" s="1150">
        <f t="shared" ca="1" si="349"/>
        <v>0</v>
      </c>
      <c r="I3290" s="311">
        <f t="shared" si="352"/>
        <v>6.1</v>
      </c>
      <c r="J3290" s="1151"/>
      <c r="AL3290"/>
      <c r="AM3290"/>
      <c r="AN3290"/>
      <c r="AO3290"/>
      <c r="AP3290"/>
      <c r="AQ3290" s="333"/>
      <c r="AR3290"/>
      <c r="AS3290"/>
      <c r="AT3290"/>
      <c r="AU3290"/>
    </row>
    <row r="3291" spans="1:47" ht="12.75" customHeight="1" x14ac:dyDescent="0.35">
      <c r="A3291" s="311">
        <f>FrontPage!$N$2</f>
        <v>1</v>
      </c>
      <c r="B3291" s="311" t="str">
        <f t="shared" si="351"/>
        <v>RO9116.2</v>
      </c>
      <c r="C3291" s="311">
        <f t="shared" si="350"/>
        <v>202526</v>
      </c>
      <c r="D3291" s="1148" t="s">
        <v>258</v>
      </c>
      <c r="E3291" s="311">
        <v>11</v>
      </c>
      <c r="F3291" s="311" t="s">
        <v>553</v>
      </c>
      <c r="G3291" s="311">
        <f t="shared" si="353"/>
        <v>0</v>
      </c>
      <c r="H3291" s="1150">
        <f t="shared" ca="1" si="349"/>
        <v>0</v>
      </c>
      <c r="I3291" s="311">
        <f t="shared" si="352"/>
        <v>6.2</v>
      </c>
      <c r="J3291" s="1151"/>
      <c r="AL3291"/>
      <c r="AM3291"/>
      <c r="AN3291"/>
      <c r="AO3291"/>
      <c r="AP3291"/>
      <c r="AQ3291" s="333"/>
      <c r="AR3291"/>
      <c r="AS3291"/>
      <c r="AT3291"/>
      <c r="AU3291"/>
    </row>
    <row r="3292" spans="1:47" ht="12.75" customHeight="1" x14ac:dyDescent="0.35">
      <c r="A3292" s="311">
        <f>FrontPage!$N$2</f>
        <v>1</v>
      </c>
      <c r="B3292" s="311" t="str">
        <f t="shared" si="351"/>
        <v>RO9117</v>
      </c>
      <c r="C3292" s="311">
        <f t="shared" si="350"/>
        <v>202526</v>
      </c>
      <c r="D3292" s="1148" t="s">
        <v>258</v>
      </c>
      <c r="E3292" s="311">
        <v>11</v>
      </c>
      <c r="F3292" s="311" t="s">
        <v>554</v>
      </c>
      <c r="G3292" s="311">
        <f t="shared" si="353"/>
        <v>0</v>
      </c>
      <c r="H3292" s="1150">
        <f t="shared" ca="1" si="349"/>
        <v>0</v>
      </c>
      <c r="I3292" s="311">
        <f t="shared" si="352"/>
        <v>7</v>
      </c>
      <c r="J3292" s="1151"/>
      <c r="AL3292"/>
      <c r="AM3292"/>
      <c r="AN3292"/>
      <c r="AO3292"/>
      <c r="AP3292"/>
      <c r="AQ3292" s="333"/>
      <c r="AR3292"/>
      <c r="AS3292"/>
      <c r="AT3292"/>
      <c r="AU3292"/>
    </row>
    <row r="3293" spans="1:47" ht="12.75" customHeight="1" x14ac:dyDescent="0.35">
      <c r="A3293" s="311">
        <f>FrontPage!$N$2</f>
        <v>1</v>
      </c>
      <c r="B3293" s="311" t="str">
        <f t="shared" si="351"/>
        <v>RO9118</v>
      </c>
      <c r="C3293" s="311">
        <f t="shared" si="350"/>
        <v>202526</v>
      </c>
      <c r="D3293" s="1148" t="s">
        <v>258</v>
      </c>
      <c r="E3293" s="311">
        <v>11</v>
      </c>
      <c r="F3293" s="311" t="s">
        <v>555</v>
      </c>
      <c r="G3293" s="311">
        <f t="shared" si="353"/>
        <v>0</v>
      </c>
      <c r="H3293" s="1150">
        <f t="shared" ca="1" si="349"/>
        <v>0</v>
      </c>
      <c r="I3293" s="311">
        <f t="shared" si="352"/>
        <v>8</v>
      </c>
      <c r="J3293" s="1151"/>
      <c r="AL3293"/>
      <c r="AM3293"/>
      <c r="AN3293"/>
      <c r="AO3293"/>
      <c r="AP3293"/>
      <c r="AQ3293" s="333"/>
      <c r="AR3293"/>
      <c r="AS3293"/>
      <c r="AT3293"/>
      <c r="AU3293"/>
    </row>
    <row r="3294" spans="1:47" ht="12.75" customHeight="1" x14ac:dyDescent="0.35">
      <c r="A3294" s="311">
        <f>FrontPage!$N$2</f>
        <v>1</v>
      </c>
      <c r="B3294" s="311" t="str">
        <f t="shared" si="351"/>
        <v>RO91110</v>
      </c>
      <c r="C3294" s="311">
        <f t="shared" si="350"/>
        <v>202526</v>
      </c>
      <c r="D3294" s="1148" t="s">
        <v>258</v>
      </c>
      <c r="E3294" s="311">
        <v>11</v>
      </c>
      <c r="F3294" s="311" t="s">
        <v>557</v>
      </c>
      <c r="G3294" s="311">
        <f t="shared" si="353"/>
        <v>0</v>
      </c>
      <c r="H3294" s="1150">
        <f t="shared" ca="1" si="349"/>
        <v>0</v>
      </c>
      <c r="I3294" s="311">
        <f t="shared" si="352"/>
        <v>10</v>
      </c>
      <c r="J3294" s="1151"/>
      <c r="AL3294"/>
      <c r="AM3294"/>
      <c r="AN3294"/>
      <c r="AO3294"/>
      <c r="AP3294"/>
      <c r="AQ3294" s="333"/>
      <c r="AR3294"/>
      <c r="AS3294"/>
      <c r="AT3294"/>
      <c r="AU3294"/>
    </row>
    <row r="3295" spans="1:47" ht="12.75" customHeight="1" x14ac:dyDescent="0.35">
      <c r="A3295" s="311">
        <f>FrontPage!$N$2</f>
        <v>1</v>
      </c>
      <c r="B3295" s="311" t="str">
        <f t="shared" si="351"/>
        <v>RO91111</v>
      </c>
      <c r="C3295" s="311">
        <f t="shared" si="350"/>
        <v>202526</v>
      </c>
      <c r="D3295" s="1148" t="s">
        <v>258</v>
      </c>
      <c r="E3295" s="311">
        <v>11</v>
      </c>
      <c r="F3295" s="311" t="s">
        <v>558</v>
      </c>
      <c r="G3295" s="311">
        <f t="shared" si="353"/>
        <v>0</v>
      </c>
      <c r="H3295" s="1150">
        <f t="shared" ca="1" si="349"/>
        <v>0</v>
      </c>
      <c r="I3295" s="311">
        <f t="shared" si="352"/>
        <v>11</v>
      </c>
      <c r="J3295" s="1151"/>
      <c r="AL3295"/>
      <c r="AM3295"/>
      <c r="AN3295"/>
      <c r="AO3295"/>
      <c r="AP3295"/>
      <c r="AQ3295" s="333"/>
      <c r="AR3295"/>
      <c r="AS3295"/>
      <c r="AT3295"/>
      <c r="AU3295"/>
    </row>
    <row r="3296" spans="1:47" ht="12.75" customHeight="1" x14ac:dyDescent="0.35">
      <c r="A3296" s="311">
        <f>FrontPage!$N$2</f>
        <v>1</v>
      </c>
      <c r="B3296" s="311" t="str">
        <f t="shared" si="351"/>
        <v>RO9121</v>
      </c>
      <c r="C3296" s="311">
        <f t="shared" si="350"/>
        <v>202526</v>
      </c>
      <c r="D3296" s="1148" t="s">
        <v>258</v>
      </c>
      <c r="E3296" s="311">
        <v>12</v>
      </c>
      <c r="F3296" s="311" t="s">
        <v>545</v>
      </c>
      <c r="G3296" s="311">
        <f t="shared" si="353"/>
        <v>0</v>
      </c>
      <c r="H3296" s="1150">
        <f t="shared" ca="1" si="349"/>
        <v>0</v>
      </c>
      <c r="I3296" s="311">
        <f t="shared" si="352"/>
        <v>1</v>
      </c>
      <c r="J3296" s="1151"/>
      <c r="AL3296"/>
      <c r="AM3296"/>
      <c r="AN3296"/>
      <c r="AO3296"/>
      <c r="AP3296"/>
      <c r="AQ3296" s="333"/>
      <c r="AR3296"/>
      <c r="AS3296"/>
      <c r="AT3296"/>
      <c r="AU3296"/>
    </row>
    <row r="3297" spans="1:47" ht="12.75" customHeight="1" x14ac:dyDescent="0.35">
      <c r="A3297" s="311">
        <f>FrontPage!$N$2</f>
        <v>1</v>
      </c>
      <c r="B3297" s="311" t="str">
        <f t="shared" si="351"/>
        <v>RO9122</v>
      </c>
      <c r="C3297" s="311">
        <f t="shared" si="350"/>
        <v>202526</v>
      </c>
      <c r="D3297" s="1148" t="s">
        <v>258</v>
      </c>
      <c r="E3297" s="311">
        <v>12</v>
      </c>
      <c r="F3297" s="311" t="s">
        <v>546</v>
      </c>
      <c r="G3297" s="311">
        <f t="shared" si="353"/>
        <v>0</v>
      </c>
      <c r="H3297" s="1150">
        <f t="shared" ca="1" si="349"/>
        <v>0</v>
      </c>
      <c r="I3297" s="311">
        <f t="shared" si="352"/>
        <v>2</v>
      </c>
      <c r="J3297" s="1151"/>
      <c r="AL3297"/>
      <c r="AM3297"/>
      <c r="AN3297"/>
      <c r="AO3297"/>
      <c r="AP3297"/>
      <c r="AQ3297" s="333"/>
      <c r="AR3297"/>
      <c r="AS3297"/>
      <c r="AT3297"/>
      <c r="AU3297"/>
    </row>
    <row r="3298" spans="1:47" ht="12.75" customHeight="1" x14ac:dyDescent="0.35">
      <c r="A3298" s="311">
        <f>FrontPage!$N$2</f>
        <v>1</v>
      </c>
      <c r="B3298" s="311" t="str">
        <f t="shared" si="351"/>
        <v>RO9123</v>
      </c>
      <c r="C3298" s="311">
        <f t="shared" si="350"/>
        <v>202526</v>
      </c>
      <c r="D3298" s="1148" t="s">
        <v>258</v>
      </c>
      <c r="E3298" s="311">
        <v>12</v>
      </c>
      <c r="F3298" s="311" t="s">
        <v>549</v>
      </c>
      <c r="G3298" s="311">
        <f t="shared" si="353"/>
        <v>0</v>
      </c>
      <c r="H3298" s="1150">
        <f t="shared" ca="1" si="349"/>
        <v>0</v>
      </c>
      <c r="I3298" s="311">
        <f t="shared" si="352"/>
        <v>3</v>
      </c>
      <c r="J3298" s="1151"/>
      <c r="AL3298"/>
      <c r="AM3298"/>
      <c r="AN3298"/>
      <c r="AO3298"/>
      <c r="AP3298"/>
      <c r="AQ3298" s="333"/>
      <c r="AR3298"/>
      <c r="AS3298"/>
      <c r="AT3298"/>
      <c r="AU3298"/>
    </row>
    <row r="3299" spans="1:47" ht="12.75" customHeight="1" x14ac:dyDescent="0.35">
      <c r="A3299" s="311">
        <f>FrontPage!$N$2</f>
        <v>1</v>
      </c>
      <c r="B3299" s="311" t="str">
        <f t="shared" si="351"/>
        <v>RO9125</v>
      </c>
      <c r="C3299" s="311">
        <f t="shared" si="350"/>
        <v>202526</v>
      </c>
      <c r="D3299" s="1148" t="s">
        <v>258</v>
      </c>
      <c r="E3299" s="311">
        <v>12</v>
      </c>
      <c r="F3299" s="311" t="s">
        <v>551</v>
      </c>
      <c r="G3299" s="311">
        <f t="shared" si="353"/>
        <v>0</v>
      </c>
      <c r="H3299" s="1150">
        <f t="shared" ca="1" si="349"/>
        <v>0</v>
      </c>
      <c r="I3299" s="311">
        <f t="shared" si="352"/>
        <v>5</v>
      </c>
      <c r="J3299" s="1151"/>
      <c r="AL3299"/>
      <c r="AM3299"/>
      <c r="AN3299"/>
      <c r="AO3299"/>
      <c r="AP3299"/>
      <c r="AQ3299" s="333"/>
      <c r="AR3299"/>
      <c r="AS3299"/>
      <c r="AT3299"/>
      <c r="AU3299"/>
    </row>
    <row r="3300" spans="1:47" ht="12.75" customHeight="1" x14ac:dyDescent="0.35">
      <c r="A3300" s="311">
        <f>FrontPage!$N$2</f>
        <v>1</v>
      </c>
      <c r="B3300" s="311" t="str">
        <f t="shared" si="351"/>
        <v>RO9126.1</v>
      </c>
      <c r="C3300" s="311">
        <f t="shared" si="350"/>
        <v>202526</v>
      </c>
      <c r="D3300" s="1148" t="s">
        <v>258</v>
      </c>
      <c r="E3300" s="311">
        <v>12</v>
      </c>
      <c r="F3300" s="311" t="s">
        <v>552</v>
      </c>
      <c r="G3300" s="311">
        <f t="shared" si="353"/>
        <v>0</v>
      </c>
      <c r="H3300" s="1150">
        <f t="shared" ca="1" si="349"/>
        <v>0</v>
      </c>
      <c r="I3300" s="311">
        <f t="shared" si="352"/>
        <v>6.1</v>
      </c>
      <c r="J3300" s="1151"/>
      <c r="AL3300"/>
      <c r="AM3300"/>
      <c r="AN3300"/>
      <c r="AO3300"/>
      <c r="AP3300"/>
      <c r="AQ3300" s="333"/>
      <c r="AR3300"/>
      <c r="AS3300"/>
      <c r="AT3300"/>
      <c r="AU3300"/>
    </row>
    <row r="3301" spans="1:47" ht="12.75" customHeight="1" x14ac:dyDescent="0.35">
      <c r="A3301" s="311">
        <f>FrontPage!$N$2</f>
        <v>1</v>
      </c>
      <c r="B3301" s="311" t="str">
        <f t="shared" si="351"/>
        <v>RO9126.2</v>
      </c>
      <c r="C3301" s="311">
        <f t="shared" si="350"/>
        <v>202526</v>
      </c>
      <c r="D3301" s="1148" t="s">
        <v>258</v>
      </c>
      <c r="E3301" s="311">
        <v>12</v>
      </c>
      <c r="F3301" s="311" t="s">
        <v>553</v>
      </c>
      <c r="G3301" s="311">
        <f t="shared" si="353"/>
        <v>0</v>
      </c>
      <c r="H3301" s="1150">
        <f t="shared" ca="1" si="349"/>
        <v>0</v>
      </c>
      <c r="I3301" s="311">
        <f t="shared" si="352"/>
        <v>6.2</v>
      </c>
      <c r="J3301" s="1151"/>
      <c r="AL3301"/>
      <c r="AM3301"/>
      <c r="AN3301"/>
      <c r="AO3301"/>
      <c r="AP3301"/>
      <c r="AQ3301" s="333"/>
      <c r="AR3301"/>
      <c r="AS3301"/>
      <c r="AT3301"/>
      <c r="AU3301"/>
    </row>
    <row r="3302" spans="1:47" ht="12.75" customHeight="1" x14ac:dyDescent="0.35">
      <c r="A3302" s="311">
        <f>FrontPage!$N$2</f>
        <v>1</v>
      </c>
      <c r="B3302" s="311" t="str">
        <f t="shared" si="351"/>
        <v>RO9127</v>
      </c>
      <c r="C3302" s="311">
        <f t="shared" si="350"/>
        <v>202526</v>
      </c>
      <c r="D3302" s="1148" t="s">
        <v>258</v>
      </c>
      <c r="E3302" s="311">
        <v>12</v>
      </c>
      <c r="F3302" s="311" t="s">
        <v>554</v>
      </c>
      <c r="G3302" s="311">
        <f t="shared" si="353"/>
        <v>0</v>
      </c>
      <c r="H3302" s="1150">
        <f t="shared" ca="1" si="349"/>
        <v>0</v>
      </c>
      <c r="I3302" s="311">
        <f t="shared" si="352"/>
        <v>7</v>
      </c>
      <c r="J3302" s="1151"/>
      <c r="AL3302"/>
      <c r="AM3302"/>
      <c r="AN3302"/>
      <c r="AO3302"/>
      <c r="AP3302"/>
      <c r="AQ3302" s="333"/>
      <c r="AR3302"/>
      <c r="AS3302"/>
      <c r="AT3302"/>
      <c r="AU3302"/>
    </row>
    <row r="3303" spans="1:47" ht="12.75" customHeight="1" x14ac:dyDescent="0.35">
      <c r="A3303" s="311">
        <f>FrontPage!$N$2</f>
        <v>1</v>
      </c>
      <c r="B3303" s="311" t="str">
        <f t="shared" si="351"/>
        <v>RO9128</v>
      </c>
      <c r="C3303" s="311">
        <f t="shared" si="350"/>
        <v>202526</v>
      </c>
      <c r="D3303" s="1148" t="s">
        <v>258</v>
      </c>
      <c r="E3303" s="311">
        <v>12</v>
      </c>
      <c r="F3303" s="311" t="s">
        <v>555</v>
      </c>
      <c r="G3303" s="311">
        <f t="shared" si="353"/>
        <v>0</v>
      </c>
      <c r="H3303" s="1150">
        <f t="shared" ca="1" si="349"/>
        <v>0</v>
      </c>
      <c r="I3303" s="311">
        <f t="shared" si="352"/>
        <v>8</v>
      </c>
      <c r="J3303" s="1151"/>
      <c r="AL3303"/>
      <c r="AM3303"/>
      <c r="AN3303"/>
      <c r="AO3303"/>
      <c r="AP3303"/>
      <c r="AQ3303" s="333"/>
      <c r="AR3303"/>
      <c r="AS3303"/>
      <c r="AT3303"/>
      <c r="AU3303"/>
    </row>
    <row r="3304" spans="1:47" ht="12.75" customHeight="1" x14ac:dyDescent="0.35">
      <c r="A3304" s="311">
        <f>FrontPage!$N$2</f>
        <v>1</v>
      </c>
      <c r="B3304" s="311" t="str">
        <f t="shared" si="351"/>
        <v>RO91210</v>
      </c>
      <c r="C3304" s="311">
        <f t="shared" si="350"/>
        <v>202526</v>
      </c>
      <c r="D3304" s="1148" t="s">
        <v>258</v>
      </c>
      <c r="E3304" s="311">
        <v>12</v>
      </c>
      <c r="F3304" s="311" t="s">
        <v>557</v>
      </c>
      <c r="G3304" s="311">
        <f t="shared" si="353"/>
        <v>0</v>
      </c>
      <c r="H3304" s="1150">
        <f t="shared" ca="1" si="349"/>
        <v>0</v>
      </c>
      <c r="I3304" s="311">
        <f t="shared" si="352"/>
        <v>10</v>
      </c>
      <c r="J3304" s="1151"/>
      <c r="AL3304"/>
      <c r="AM3304"/>
      <c r="AN3304"/>
      <c r="AO3304"/>
      <c r="AP3304"/>
      <c r="AQ3304" s="333"/>
      <c r="AR3304"/>
      <c r="AS3304"/>
      <c r="AT3304"/>
      <c r="AU3304"/>
    </row>
    <row r="3305" spans="1:47" ht="12.75" customHeight="1" x14ac:dyDescent="0.35">
      <c r="A3305" s="311">
        <f>FrontPage!$N$2</f>
        <v>1</v>
      </c>
      <c r="B3305" s="311" t="str">
        <f t="shared" si="351"/>
        <v>RO91211</v>
      </c>
      <c r="C3305" s="311">
        <f t="shared" si="350"/>
        <v>202526</v>
      </c>
      <c r="D3305" s="1148" t="s">
        <v>258</v>
      </c>
      <c r="E3305" s="311">
        <v>12</v>
      </c>
      <c r="F3305" s="311" t="s">
        <v>558</v>
      </c>
      <c r="G3305" s="311">
        <f t="shared" si="353"/>
        <v>0</v>
      </c>
      <c r="H3305" s="1150">
        <f t="shared" ca="1" si="349"/>
        <v>0</v>
      </c>
      <c r="I3305" s="311">
        <f t="shared" si="352"/>
        <v>11</v>
      </c>
      <c r="J3305" s="1151"/>
      <c r="AL3305"/>
      <c r="AM3305"/>
      <c r="AN3305"/>
      <c r="AO3305"/>
      <c r="AP3305"/>
      <c r="AQ3305" s="333"/>
      <c r="AR3305"/>
      <c r="AS3305"/>
      <c r="AT3305"/>
      <c r="AU3305"/>
    </row>
    <row r="3306" spans="1:47" ht="12.75" customHeight="1" x14ac:dyDescent="0.35">
      <c r="A3306" s="311">
        <f>FrontPage!$N$2</f>
        <v>1</v>
      </c>
      <c r="B3306" s="311" t="str">
        <f t="shared" si="351"/>
        <v>RO9131</v>
      </c>
      <c r="C3306" s="311">
        <f t="shared" si="350"/>
        <v>202526</v>
      </c>
      <c r="D3306" s="1148" t="s">
        <v>258</v>
      </c>
      <c r="E3306" s="311">
        <v>13</v>
      </c>
      <c r="F3306" s="311" t="s">
        <v>545</v>
      </c>
      <c r="G3306" s="311">
        <f t="shared" si="353"/>
        <v>0</v>
      </c>
      <c r="H3306" s="1150">
        <f t="shared" ca="1" si="349"/>
        <v>0</v>
      </c>
      <c r="I3306" s="311">
        <f t="shared" si="352"/>
        <v>1</v>
      </c>
      <c r="J3306" s="1151"/>
      <c r="AL3306"/>
      <c r="AM3306"/>
      <c r="AN3306"/>
      <c r="AO3306"/>
      <c r="AP3306"/>
      <c r="AQ3306" s="333"/>
      <c r="AR3306"/>
      <c r="AS3306"/>
      <c r="AT3306"/>
      <c r="AU3306"/>
    </row>
    <row r="3307" spans="1:47" ht="12.75" customHeight="1" x14ac:dyDescent="0.35">
      <c r="A3307" s="311">
        <f>FrontPage!$N$2</f>
        <v>1</v>
      </c>
      <c r="B3307" s="311" t="str">
        <f t="shared" si="351"/>
        <v>RO9132</v>
      </c>
      <c r="C3307" s="311">
        <f t="shared" si="350"/>
        <v>202526</v>
      </c>
      <c r="D3307" s="1148" t="s">
        <v>258</v>
      </c>
      <c r="E3307" s="311">
        <v>13</v>
      </c>
      <c r="F3307" s="311" t="s">
        <v>546</v>
      </c>
      <c r="G3307" s="311">
        <f t="shared" si="353"/>
        <v>0</v>
      </c>
      <c r="H3307" s="1150">
        <f t="shared" ca="1" si="349"/>
        <v>0</v>
      </c>
      <c r="I3307" s="311">
        <f t="shared" si="352"/>
        <v>2</v>
      </c>
      <c r="J3307" s="1151"/>
      <c r="AL3307"/>
      <c r="AM3307"/>
      <c r="AN3307"/>
      <c r="AO3307"/>
      <c r="AP3307"/>
      <c r="AQ3307" s="333"/>
      <c r="AR3307"/>
      <c r="AS3307"/>
      <c r="AT3307"/>
      <c r="AU3307"/>
    </row>
    <row r="3308" spans="1:47" ht="12.75" customHeight="1" x14ac:dyDescent="0.35">
      <c r="A3308" s="311">
        <f>FrontPage!$N$2</f>
        <v>1</v>
      </c>
      <c r="B3308" s="311" t="str">
        <f t="shared" si="351"/>
        <v>RO9133</v>
      </c>
      <c r="C3308" s="311">
        <f t="shared" si="350"/>
        <v>202526</v>
      </c>
      <c r="D3308" s="1148" t="s">
        <v>258</v>
      </c>
      <c r="E3308" s="311">
        <v>13</v>
      </c>
      <c r="F3308" s="311" t="s">
        <v>549</v>
      </c>
      <c r="G3308" s="311">
        <f t="shared" si="353"/>
        <v>0</v>
      </c>
      <c r="H3308" s="1150">
        <f t="shared" ca="1" si="349"/>
        <v>0</v>
      </c>
      <c r="I3308" s="311">
        <f t="shared" si="352"/>
        <v>3</v>
      </c>
      <c r="J3308" s="1151"/>
      <c r="AL3308"/>
      <c r="AM3308"/>
      <c r="AN3308"/>
      <c r="AO3308"/>
      <c r="AP3308"/>
      <c r="AQ3308" s="333"/>
      <c r="AR3308"/>
      <c r="AS3308"/>
      <c r="AT3308"/>
      <c r="AU3308"/>
    </row>
    <row r="3309" spans="1:47" ht="12.75" customHeight="1" x14ac:dyDescent="0.35">
      <c r="A3309" s="311">
        <f>FrontPage!$N$2</f>
        <v>1</v>
      </c>
      <c r="B3309" s="311" t="str">
        <f t="shared" si="351"/>
        <v>RO9135</v>
      </c>
      <c r="C3309" s="311">
        <f t="shared" si="350"/>
        <v>202526</v>
      </c>
      <c r="D3309" s="1148" t="s">
        <v>258</v>
      </c>
      <c r="E3309" s="311">
        <v>13</v>
      </c>
      <c r="F3309" s="311" t="s">
        <v>551</v>
      </c>
      <c r="G3309" s="311">
        <f t="shared" si="353"/>
        <v>0</v>
      </c>
      <c r="H3309" s="1150">
        <f t="shared" ref="H3309:H3372" ca="1" si="354">IF(UANumber = 0,0,IF(VLOOKUP(E3309,INDIRECT("_"&amp;D3309),MATCH(F3309,INDIRECT("_"&amp;D3309&amp;$I$2),0),FALSE)="",0,VLOOKUP(E3309,INDIRECT("_"&amp;D3309),MATCH(F3309,INDIRECT("_"&amp;D3309&amp;$I$2),0),FALSE)))</f>
        <v>0</v>
      </c>
      <c r="I3309" s="311">
        <f t="shared" si="352"/>
        <v>5</v>
      </c>
      <c r="J3309" s="1151"/>
      <c r="AL3309"/>
      <c r="AM3309"/>
      <c r="AN3309"/>
      <c r="AO3309"/>
      <c r="AP3309"/>
      <c r="AQ3309" s="333"/>
      <c r="AR3309"/>
      <c r="AS3309"/>
      <c r="AT3309"/>
      <c r="AU3309"/>
    </row>
    <row r="3310" spans="1:47" ht="12.75" customHeight="1" x14ac:dyDescent="0.35">
      <c r="A3310" s="311">
        <f>FrontPage!$N$2</f>
        <v>1</v>
      </c>
      <c r="B3310" s="311" t="str">
        <f t="shared" si="351"/>
        <v>RO9136.1</v>
      </c>
      <c r="C3310" s="311">
        <f t="shared" si="350"/>
        <v>202526</v>
      </c>
      <c r="D3310" s="1148" t="s">
        <v>258</v>
      </c>
      <c r="E3310" s="311">
        <v>13</v>
      </c>
      <c r="F3310" s="311" t="s">
        <v>552</v>
      </c>
      <c r="G3310" s="311">
        <f t="shared" si="353"/>
        <v>0</v>
      </c>
      <c r="H3310" s="1150">
        <f t="shared" ca="1" si="354"/>
        <v>0</v>
      </c>
      <c r="I3310" s="311">
        <f t="shared" si="352"/>
        <v>6.1</v>
      </c>
      <c r="J3310" s="1151"/>
      <c r="AL3310"/>
      <c r="AM3310"/>
      <c r="AN3310"/>
      <c r="AO3310"/>
      <c r="AP3310"/>
      <c r="AQ3310" s="333"/>
      <c r="AR3310"/>
      <c r="AS3310"/>
      <c r="AT3310"/>
      <c r="AU3310"/>
    </row>
    <row r="3311" spans="1:47" ht="12.75" customHeight="1" x14ac:dyDescent="0.35">
      <c r="A3311" s="311">
        <f>FrontPage!$N$2</f>
        <v>1</v>
      </c>
      <c r="B3311" s="311" t="str">
        <f t="shared" si="351"/>
        <v>RO9136.2</v>
      </c>
      <c r="C3311" s="311">
        <f t="shared" si="350"/>
        <v>202526</v>
      </c>
      <c r="D3311" s="1148" t="s">
        <v>258</v>
      </c>
      <c r="E3311" s="311">
        <v>13</v>
      </c>
      <c r="F3311" s="311" t="s">
        <v>553</v>
      </c>
      <c r="G3311" s="311">
        <f t="shared" si="353"/>
        <v>0</v>
      </c>
      <c r="H3311" s="1150">
        <f t="shared" ca="1" si="354"/>
        <v>0</v>
      </c>
      <c r="I3311" s="311">
        <f t="shared" si="352"/>
        <v>6.2</v>
      </c>
      <c r="J3311" s="1151"/>
      <c r="AL3311"/>
      <c r="AM3311"/>
      <c r="AN3311"/>
      <c r="AO3311"/>
      <c r="AP3311"/>
      <c r="AQ3311" s="333"/>
      <c r="AR3311"/>
      <c r="AS3311"/>
      <c r="AT3311"/>
      <c r="AU3311"/>
    </row>
    <row r="3312" spans="1:47" ht="12.75" customHeight="1" x14ac:dyDescent="0.35">
      <c r="A3312" s="311">
        <f>FrontPage!$N$2</f>
        <v>1</v>
      </c>
      <c r="B3312" s="311" t="str">
        <f t="shared" si="351"/>
        <v>RO9137</v>
      </c>
      <c r="C3312" s="311">
        <f t="shared" si="350"/>
        <v>202526</v>
      </c>
      <c r="D3312" s="1148" t="s">
        <v>258</v>
      </c>
      <c r="E3312" s="311">
        <v>13</v>
      </c>
      <c r="F3312" s="311" t="s">
        <v>554</v>
      </c>
      <c r="G3312" s="311">
        <f t="shared" si="353"/>
        <v>0</v>
      </c>
      <c r="H3312" s="1150">
        <f t="shared" ca="1" si="354"/>
        <v>0</v>
      </c>
      <c r="I3312" s="311">
        <f t="shared" si="352"/>
        <v>7</v>
      </c>
      <c r="J3312" s="1151"/>
      <c r="AL3312"/>
      <c r="AM3312"/>
      <c r="AN3312"/>
      <c r="AO3312"/>
      <c r="AP3312"/>
      <c r="AQ3312" s="333"/>
      <c r="AR3312"/>
      <c r="AS3312"/>
      <c r="AT3312"/>
      <c r="AU3312"/>
    </row>
    <row r="3313" spans="1:47" ht="12.75" customHeight="1" x14ac:dyDescent="0.35">
      <c r="A3313" s="311">
        <f>FrontPage!$N$2</f>
        <v>1</v>
      </c>
      <c r="B3313" s="311" t="str">
        <f t="shared" si="351"/>
        <v>RO9138</v>
      </c>
      <c r="C3313" s="311">
        <f t="shared" si="350"/>
        <v>202526</v>
      </c>
      <c r="D3313" s="1148" t="s">
        <v>258</v>
      </c>
      <c r="E3313" s="311">
        <v>13</v>
      </c>
      <c r="F3313" s="311" t="s">
        <v>555</v>
      </c>
      <c r="G3313" s="311">
        <f t="shared" si="353"/>
        <v>0</v>
      </c>
      <c r="H3313" s="1150">
        <f t="shared" ca="1" si="354"/>
        <v>0</v>
      </c>
      <c r="I3313" s="311">
        <f t="shared" si="352"/>
        <v>8</v>
      </c>
      <c r="J3313" s="1151"/>
      <c r="AL3313"/>
      <c r="AM3313"/>
      <c r="AN3313"/>
      <c r="AO3313"/>
      <c r="AP3313"/>
      <c r="AQ3313" s="333"/>
      <c r="AR3313"/>
      <c r="AS3313"/>
      <c r="AT3313"/>
      <c r="AU3313"/>
    </row>
    <row r="3314" spans="1:47" ht="12.75" customHeight="1" x14ac:dyDescent="0.35">
      <c r="A3314" s="311">
        <f>FrontPage!$N$2</f>
        <v>1</v>
      </c>
      <c r="B3314" s="311" t="str">
        <f t="shared" si="351"/>
        <v>RO91310</v>
      </c>
      <c r="C3314" s="311">
        <f t="shared" si="350"/>
        <v>202526</v>
      </c>
      <c r="D3314" s="1148" t="s">
        <v>258</v>
      </c>
      <c r="E3314" s="311">
        <v>13</v>
      </c>
      <c r="F3314" s="311" t="s">
        <v>557</v>
      </c>
      <c r="G3314" s="311">
        <f t="shared" si="353"/>
        <v>0</v>
      </c>
      <c r="H3314" s="1150">
        <f t="shared" ca="1" si="354"/>
        <v>0</v>
      </c>
      <c r="I3314" s="311">
        <f t="shared" si="352"/>
        <v>10</v>
      </c>
      <c r="J3314" s="1151"/>
      <c r="AL3314"/>
      <c r="AM3314"/>
      <c r="AN3314"/>
      <c r="AO3314"/>
      <c r="AP3314"/>
      <c r="AQ3314" s="333"/>
      <c r="AR3314"/>
      <c r="AS3314"/>
      <c r="AT3314"/>
      <c r="AU3314"/>
    </row>
    <row r="3315" spans="1:47" ht="12.75" customHeight="1" x14ac:dyDescent="0.35">
      <c r="A3315" s="311">
        <f>FrontPage!$N$2</f>
        <v>1</v>
      </c>
      <c r="B3315" s="311" t="str">
        <f t="shared" si="351"/>
        <v>RO91311</v>
      </c>
      <c r="C3315" s="311">
        <f t="shared" si="350"/>
        <v>202526</v>
      </c>
      <c r="D3315" s="1148" t="s">
        <v>258</v>
      </c>
      <c r="E3315" s="311">
        <v>13</v>
      </c>
      <c r="F3315" s="311" t="s">
        <v>558</v>
      </c>
      <c r="G3315" s="311">
        <f t="shared" si="353"/>
        <v>0</v>
      </c>
      <c r="H3315" s="1150">
        <f t="shared" ca="1" si="354"/>
        <v>0</v>
      </c>
      <c r="I3315" s="311">
        <f t="shared" si="352"/>
        <v>11</v>
      </c>
      <c r="J3315" s="1151"/>
      <c r="AL3315"/>
      <c r="AM3315"/>
      <c r="AN3315"/>
      <c r="AO3315"/>
      <c r="AP3315"/>
      <c r="AQ3315" s="333"/>
      <c r="AR3315"/>
      <c r="AS3315"/>
      <c r="AT3315"/>
      <c r="AU3315"/>
    </row>
    <row r="3316" spans="1:47" ht="12.75" customHeight="1" x14ac:dyDescent="0.35">
      <c r="A3316" s="311">
        <f>FrontPage!$N$2</f>
        <v>1</v>
      </c>
      <c r="B3316" s="311" t="str">
        <f t="shared" si="351"/>
        <v>RO913.51</v>
      </c>
      <c r="C3316" s="311">
        <f t="shared" si="350"/>
        <v>202526</v>
      </c>
      <c r="D3316" s="1148" t="s">
        <v>258</v>
      </c>
      <c r="E3316" s="311">
        <v>13.5</v>
      </c>
      <c r="F3316" s="311" t="s">
        <v>545</v>
      </c>
      <c r="G3316" s="311">
        <f t="shared" si="353"/>
        <v>0</v>
      </c>
      <c r="H3316" s="1150">
        <f t="shared" ca="1" si="354"/>
        <v>0</v>
      </c>
      <c r="I3316" s="311">
        <f t="shared" si="352"/>
        <v>1</v>
      </c>
      <c r="J3316" s="1151"/>
      <c r="AL3316"/>
      <c r="AM3316"/>
      <c r="AN3316"/>
      <c r="AO3316"/>
      <c r="AP3316"/>
      <c r="AQ3316" s="333"/>
      <c r="AR3316"/>
      <c r="AS3316"/>
      <c r="AT3316"/>
      <c r="AU3316"/>
    </row>
    <row r="3317" spans="1:47" ht="12.75" customHeight="1" x14ac:dyDescent="0.35">
      <c r="A3317" s="311">
        <f>FrontPage!$N$2</f>
        <v>1</v>
      </c>
      <c r="B3317" s="311" t="str">
        <f t="shared" si="351"/>
        <v>RO913.52</v>
      </c>
      <c r="C3317" s="311">
        <f t="shared" si="350"/>
        <v>202526</v>
      </c>
      <c r="D3317" s="1148" t="s">
        <v>258</v>
      </c>
      <c r="E3317" s="311">
        <v>13.5</v>
      </c>
      <c r="F3317" s="311" t="s">
        <v>546</v>
      </c>
      <c r="G3317" s="311">
        <f t="shared" si="353"/>
        <v>0</v>
      </c>
      <c r="H3317" s="1150">
        <f t="shared" ca="1" si="354"/>
        <v>0</v>
      </c>
      <c r="I3317" s="311">
        <f t="shared" si="352"/>
        <v>2</v>
      </c>
      <c r="J3317" s="1151"/>
      <c r="AL3317"/>
      <c r="AM3317"/>
      <c r="AN3317"/>
      <c r="AO3317"/>
      <c r="AP3317"/>
      <c r="AQ3317" s="333"/>
      <c r="AR3317"/>
      <c r="AS3317"/>
      <c r="AT3317"/>
      <c r="AU3317"/>
    </row>
    <row r="3318" spans="1:47" ht="12.75" customHeight="1" x14ac:dyDescent="0.35">
      <c r="A3318" s="311">
        <f>FrontPage!$N$2</f>
        <v>1</v>
      </c>
      <c r="B3318" s="311" t="str">
        <f t="shared" si="351"/>
        <v>RO913.53</v>
      </c>
      <c r="C3318" s="311">
        <f t="shared" si="350"/>
        <v>202526</v>
      </c>
      <c r="D3318" s="1148" t="s">
        <v>258</v>
      </c>
      <c r="E3318" s="311">
        <v>13.5</v>
      </c>
      <c r="F3318" s="311" t="s">
        <v>549</v>
      </c>
      <c r="G3318" s="311">
        <f t="shared" si="353"/>
        <v>0</v>
      </c>
      <c r="H3318" s="1150">
        <f t="shared" ca="1" si="354"/>
        <v>0</v>
      </c>
      <c r="I3318" s="311">
        <f t="shared" si="352"/>
        <v>3</v>
      </c>
      <c r="J3318" s="1151"/>
      <c r="AL3318"/>
      <c r="AM3318"/>
      <c r="AN3318"/>
      <c r="AO3318"/>
      <c r="AP3318"/>
      <c r="AQ3318" s="333"/>
      <c r="AR3318"/>
      <c r="AS3318"/>
      <c r="AT3318"/>
      <c r="AU3318"/>
    </row>
    <row r="3319" spans="1:47" ht="12.75" customHeight="1" x14ac:dyDescent="0.35">
      <c r="A3319" s="311">
        <f>FrontPage!$N$2</f>
        <v>1</v>
      </c>
      <c r="B3319" s="311" t="str">
        <f t="shared" ref="B3319:B3372" si="355">D3319&amp;E3319&amp;I3319</f>
        <v>RO913.55</v>
      </c>
      <c r="C3319" s="311">
        <f t="shared" si="350"/>
        <v>202526</v>
      </c>
      <c r="D3319" s="1148" t="s">
        <v>258</v>
      </c>
      <c r="E3319" s="311">
        <v>13.5</v>
      </c>
      <c r="F3319" s="311" t="s">
        <v>551</v>
      </c>
      <c r="G3319" s="311">
        <f t="shared" si="353"/>
        <v>0</v>
      </c>
      <c r="H3319" s="1150">
        <f t="shared" ca="1" si="354"/>
        <v>0</v>
      </c>
      <c r="I3319" s="311">
        <f t="shared" si="352"/>
        <v>5</v>
      </c>
      <c r="J3319" s="1151"/>
      <c r="AL3319"/>
      <c r="AM3319"/>
      <c r="AN3319"/>
      <c r="AO3319"/>
      <c r="AP3319"/>
      <c r="AQ3319" s="333"/>
      <c r="AR3319"/>
      <c r="AS3319"/>
      <c r="AT3319"/>
      <c r="AU3319"/>
    </row>
    <row r="3320" spans="1:47" ht="12.75" customHeight="1" x14ac:dyDescent="0.35">
      <c r="A3320" s="311">
        <f>FrontPage!$N$2</f>
        <v>1</v>
      </c>
      <c r="B3320" s="311" t="str">
        <f t="shared" si="355"/>
        <v>RO913.56.1</v>
      </c>
      <c r="C3320" s="311">
        <f t="shared" si="350"/>
        <v>202526</v>
      </c>
      <c r="D3320" s="1148" t="s">
        <v>258</v>
      </c>
      <c r="E3320" s="311">
        <v>13.5</v>
      </c>
      <c r="F3320" s="311" t="s">
        <v>552</v>
      </c>
      <c r="G3320" s="311">
        <f t="shared" si="353"/>
        <v>0</v>
      </c>
      <c r="H3320" s="1150">
        <f t="shared" ca="1" si="354"/>
        <v>0</v>
      </c>
      <c r="I3320" s="311">
        <f t="shared" si="352"/>
        <v>6.1</v>
      </c>
      <c r="J3320" s="1151"/>
      <c r="AL3320"/>
      <c r="AM3320"/>
      <c r="AN3320"/>
      <c r="AO3320"/>
      <c r="AP3320"/>
      <c r="AQ3320" s="333"/>
      <c r="AR3320"/>
      <c r="AS3320"/>
      <c r="AT3320"/>
      <c r="AU3320"/>
    </row>
    <row r="3321" spans="1:47" ht="12.75" customHeight="1" x14ac:dyDescent="0.35">
      <c r="A3321" s="311">
        <f>FrontPage!$N$2</f>
        <v>1</v>
      </c>
      <c r="B3321" s="311" t="str">
        <f t="shared" si="355"/>
        <v>RO913.56.2</v>
      </c>
      <c r="C3321" s="311">
        <f t="shared" si="350"/>
        <v>202526</v>
      </c>
      <c r="D3321" s="1148" t="s">
        <v>258</v>
      </c>
      <c r="E3321" s="311">
        <v>13.5</v>
      </c>
      <c r="F3321" s="311" t="s">
        <v>553</v>
      </c>
      <c r="G3321" s="311">
        <f t="shared" si="353"/>
        <v>0</v>
      </c>
      <c r="H3321" s="1150">
        <f t="shared" ca="1" si="354"/>
        <v>0</v>
      </c>
      <c r="I3321" s="311">
        <f t="shared" ref="I3321:I3374" si="356">VLOOKUP(F3321,CIndex,2,FALSE)</f>
        <v>6.2</v>
      </c>
      <c r="J3321" s="1151"/>
      <c r="AL3321"/>
      <c r="AM3321"/>
      <c r="AN3321"/>
      <c r="AO3321"/>
      <c r="AP3321"/>
      <c r="AQ3321" s="333"/>
      <c r="AR3321"/>
      <c r="AS3321"/>
      <c r="AT3321"/>
      <c r="AU3321"/>
    </row>
    <row r="3322" spans="1:47" ht="12.75" customHeight="1" x14ac:dyDescent="0.35">
      <c r="A3322" s="311">
        <f>FrontPage!$N$2</f>
        <v>1</v>
      </c>
      <c r="B3322" s="311" t="str">
        <f t="shared" si="355"/>
        <v>RO913.57</v>
      </c>
      <c r="C3322" s="311">
        <f t="shared" si="350"/>
        <v>202526</v>
      </c>
      <c r="D3322" s="1148" t="s">
        <v>258</v>
      </c>
      <c r="E3322" s="311">
        <v>13.5</v>
      </c>
      <c r="F3322" s="311" t="s">
        <v>554</v>
      </c>
      <c r="G3322" s="311">
        <f t="shared" si="353"/>
        <v>0</v>
      </c>
      <c r="H3322" s="1150">
        <f t="shared" ca="1" si="354"/>
        <v>0</v>
      </c>
      <c r="I3322" s="311">
        <f t="shared" si="356"/>
        <v>7</v>
      </c>
      <c r="J3322" s="1151"/>
      <c r="AL3322"/>
      <c r="AM3322"/>
      <c r="AN3322"/>
      <c r="AO3322"/>
      <c r="AP3322"/>
      <c r="AQ3322" s="333"/>
      <c r="AR3322"/>
      <c r="AS3322"/>
      <c r="AT3322"/>
      <c r="AU3322"/>
    </row>
    <row r="3323" spans="1:47" ht="12.75" customHeight="1" x14ac:dyDescent="0.35">
      <c r="A3323" s="311">
        <f>FrontPage!$N$2</f>
        <v>1</v>
      </c>
      <c r="B3323" s="311" t="str">
        <f t="shared" si="355"/>
        <v>RO913.58</v>
      </c>
      <c r="C3323" s="311">
        <f t="shared" si="350"/>
        <v>202526</v>
      </c>
      <c r="D3323" s="1148" t="s">
        <v>258</v>
      </c>
      <c r="E3323" s="311">
        <v>13.5</v>
      </c>
      <c r="F3323" s="311" t="s">
        <v>555</v>
      </c>
      <c r="G3323" s="311">
        <f t="shared" si="353"/>
        <v>0</v>
      </c>
      <c r="H3323" s="1150">
        <f t="shared" ca="1" si="354"/>
        <v>0</v>
      </c>
      <c r="I3323" s="311">
        <f t="shared" si="356"/>
        <v>8</v>
      </c>
      <c r="J3323" s="1151"/>
      <c r="AL3323"/>
      <c r="AM3323"/>
      <c r="AN3323"/>
      <c r="AO3323"/>
      <c r="AP3323"/>
      <c r="AQ3323" s="333"/>
      <c r="AR3323"/>
      <c r="AS3323"/>
      <c r="AT3323"/>
      <c r="AU3323"/>
    </row>
    <row r="3324" spans="1:47" ht="12.75" customHeight="1" x14ac:dyDescent="0.35">
      <c r="A3324" s="311">
        <f>FrontPage!$N$2</f>
        <v>1</v>
      </c>
      <c r="B3324" s="311" t="str">
        <f t="shared" si="355"/>
        <v>RO913.510</v>
      </c>
      <c r="C3324" s="311">
        <f t="shared" si="350"/>
        <v>202526</v>
      </c>
      <c r="D3324" s="1148" t="s">
        <v>258</v>
      </c>
      <c r="E3324" s="311">
        <v>13.5</v>
      </c>
      <c r="F3324" s="311" t="s">
        <v>557</v>
      </c>
      <c r="G3324" s="311">
        <f t="shared" si="353"/>
        <v>0</v>
      </c>
      <c r="H3324" s="1150">
        <f t="shared" ca="1" si="354"/>
        <v>0</v>
      </c>
      <c r="I3324" s="311">
        <f t="shared" si="356"/>
        <v>10</v>
      </c>
      <c r="J3324" s="1151"/>
      <c r="AL3324"/>
      <c r="AM3324"/>
      <c r="AN3324"/>
      <c r="AO3324"/>
      <c r="AP3324"/>
      <c r="AQ3324" s="333"/>
      <c r="AR3324"/>
      <c r="AS3324"/>
      <c r="AT3324"/>
      <c r="AU3324"/>
    </row>
    <row r="3325" spans="1:47" ht="12.75" customHeight="1" x14ac:dyDescent="0.35">
      <c r="A3325" s="311">
        <f>FrontPage!$N$2</f>
        <v>1</v>
      </c>
      <c r="B3325" s="311" t="str">
        <f t="shared" si="355"/>
        <v>RO913.511</v>
      </c>
      <c r="C3325" s="311">
        <f t="shared" si="350"/>
        <v>202526</v>
      </c>
      <c r="D3325" s="1148" t="s">
        <v>258</v>
      </c>
      <c r="E3325" s="311">
        <v>13.5</v>
      </c>
      <c r="F3325" s="311" t="s">
        <v>558</v>
      </c>
      <c r="G3325" s="311">
        <f t="shared" si="353"/>
        <v>0</v>
      </c>
      <c r="H3325" s="1150">
        <f t="shared" ca="1" si="354"/>
        <v>0</v>
      </c>
      <c r="I3325" s="311">
        <f t="shared" si="356"/>
        <v>11</v>
      </c>
      <c r="J3325" s="1151"/>
      <c r="AL3325"/>
      <c r="AM3325"/>
      <c r="AN3325"/>
      <c r="AO3325"/>
      <c r="AP3325"/>
      <c r="AQ3325" s="333"/>
      <c r="AR3325"/>
      <c r="AS3325"/>
      <c r="AT3325"/>
      <c r="AU3325"/>
    </row>
    <row r="3326" spans="1:47" ht="12.75" customHeight="1" x14ac:dyDescent="0.35">
      <c r="A3326" s="311">
        <f>FrontPage!$N$2</f>
        <v>1</v>
      </c>
      <c r="B3326" s="311" t="str">
        <f t="shared" si="355"/>
        <v>RO9141</v>
      </c>
      <c r="C3326" s="311">
        <f t="shared" si="350"/>
        <v>202526</v>
      </c>
      <c r="D3326" s="1148" t="s">
        <v>258</v>
      </c>
      <c r="E3326" s="311">
        <v>14</v>
      </c>
      <c r="F3326" s="311" t="s">
        <v>545</v>
      </c>
      <c r="G3326" s="311">
        <f t="shared" si="353"/>
        <v>0</v>
      </c>
      <c r="H3326" s="1150">
        <f t="shared" ca="1" si="354"/>
        <v>0</v>
      </c>
      <c r="I3326" s="311">
        <f t="shared" si="356"/>
        <v>1</v>
      </c>
      <c r="J3326" s="1151"/>
      <c r="AL3326"/>
      <c r="AM3326"/>
      <c r="AN3326"/>
      <c r="AO3326"/>
      <c r="AP3326"/>
      <c r="AQ3326" s="333"/>
      <c r="AR3326"/>
      <c r="AS3326"/>
      <c r="AT3326"/>
      <c r="AU3326"/>
    </row>
    <row r="3327" spans="1:47" ht="12.75" customHeight="1" x14ac:dyDescent="0.35">
      <c r="A3327" s="311">
        <f>FrontPage!$N$2</f>
        <v>1</v>
      </c>
      <c r="B3327" s="311" t="str">
        <f t="shared" si="355"/>
        <v>RO9142</v>
      </c>
      <c r="C3327" s="311">
        <f t="shared" ref="C3327:C3390" si="357">year</f>
        <v>202526</v>
      </c>
      <c r="D3327" s="1148" t="s">
        <v>258</v>
      </c>
      <c r="E3327" s="311">
        <v>14</v>
      </c>
      <c r="F3327" s="311" t="s">
        <v>546</v>
      </c>
      <c r="G3327" s="311">
        <f t="shared" si="353"/>
        <v>0</v>
      </c>
      <c r="H3327" s="1150">
        <f t="shared" ca="1" si="354"/>
        <v>0</v>
      </c>
      <c r="I3327" s="311">
        <f t="shared" si="356"/>
        <v>2</v>
      </c>
      <c r="J3327" s="1151"/>
      <c r="AL3327"/>
      <c r="AM3327"/>
      <c r="AN3327"/>
      <c r="AO3327"/>
      <c r="AP3327"/>
      <c r="AQ3327" s="333"/>
      <c r="AR3327"/>
      <c r="AS3327"/>
      <c r="AT3327"/>
      <c r="AU3327"/>
    </row>
    <row r="3328" spans="1:47" ht="12.75" customHeight="1" x14ac:dyDescent="0.35">
      <c r="A3328" s="311">
        <f>FrontPage!$N$2</f>
        <v>1</v>
      </c>
      <c r="B3328" s="311" t="str">
        <f t="shared" si="355"/>
        <v>RO9143</v>
      </c>
      <c r="C3328" s="311">
        <f t="shared" si="357"/>
        <v>202526</v>
      </c>
      <c r="D3328" s="1148" t="s">
        <v>258</v>
      </c>
      <c r="E3328" s="311">
        <v>14</v>
      </c>
      <c r="F3328" s="311" t="s">
        <v>549</v>
      </c>
      <c r="G3328" s="311">
        <f t="shared" si="353"/>
        <v>0</v>
      </c>
      <c r="H3328" s="1150">
        <f t="shared" ca="1" si="354"/>
        <v>0</v>
      </c>
      <c r="I3328" s="311">
        <f t="shared" si="356"/>
        <v>3</v>
      </c>
      <c r="J3328" s="1151"/>
      <c r="AL3328"/>
      <c r="AM3328"/>
      <c r="AN3328"/>
      <c r="AO3328"/>
      <c r="AP3328"/>
      <c r="AQ3328" s="333"/>
      <c r="AR3328"/>
      <c r="AS3328"/>
      <c r="AT3328"/>
      <c r="AU3328"/>
    </row>
    <row r="3329" spans="1:47" ht="12.75" customHeight="1" x14ac:dyDescent="0.35">
      <c r="A3329" s="311">
        <f>FrontPage!$N$2</f>
        <v>1</v>
      </c>
      <c r="B3329" s="311" t="str">
        <f t="shared" si="355"/>
        <v>RO9145</v>
      </c>
      <c r="C3329" s="311">
        <f t="shared" si="357"/>
        <v>202526</v>
      </c>
      <c r="D3329" s="1148" t="s">
        <v>258</v>
      </c>
      <c r="E3329" s="311">
        <v>14</v>
      </c>
      <c r="F3329" s="311" t="s">
        <v>551</v>
      </c>
      <c r="G3329" s="311">
        <f t="shared" si="353"/>
        <v>0</v>
      </c>
      <c r="H3329" s="1150">
        <f t="shared" ca="1" si="354"/>
        <v>0</v>
      </c>
      <c r="I3329" s="311">
        <f t="shared" si="356"/>
        <v>5</v>
      </c>
      <c r="J3329" s="1151"/>
      <c r="AL3329"/>
      <c r="AM3329"/>
      <c r="AN3329"/>
      <c r="AO3329"/>
      <c r="AP3329"/>
      <c r="AQ3329" s="333"/>
      <c r="AR3329"/>
      <c r="AS3329"/>
      <c r="AT3329"/>
      <c r="AU3329"/>
    </row>
    <row r="3330" spans="1:47" ht="12.75" customHeight="1" x14ac:dyDescent="0.35">
      <c r="A3330" s="311">
        <f>FrontPage!$N$2</f>
        <v>1</v>
      </c>
      <c r="B3330" s="311" t="str">
        <f t="shared" si="355"/>
        <v>RO9146.1</v>
      </c>
      <c r="C3330" s="311">
        <f t="shared" si="357"/>
        <v>202526</v>
      </c>
      <c r="D3330" s="1148" t="s">
        <v>258</v>
      </c>
      <c r="E3330" s="311">
        <v>14</v>
      </c>
      <c r="F3330" s="311" t="s">
        <v>552</v>
      </c>
      <c r="G3330" s="311">
        <f t="shared" si="353"/>
        <v>0</v>
      </c>
      <c r="H3330" s="1150">
        <f t="shared" ca="1" si="354"/>
        <v>0</v>
      </c>
      <c r="I3330" s="311">
        <f t="shared" si="356"/>
        <v>6.1</v>
      </c>
      <c r="J3330" s="1151"/>
      <c r="AL3330"/>
      <c r="AM3330"/>
      <c r="AN3330"/>
      <c r="AO3330"/>
      <c r="AP3330"/>
      <c r="AQ3330" s="333"/>
      <c r="AR3330"/>
      <c r="AS3330"/>
      <c r="AT3330"/>
      <c r="AU3330"/>
    </row>
    <row r="3331" spans="1:47" ht="12.75" customHeight="1" x14ac:dyDescent="0.35">
      <c r="A3331" s="311">
        <f>FrontPage!$N$2</f>
        <v>1</v>
      </c>
      <c r="B3331" s="311" t="str">
        <f t="shared" si="355"/>
        <v>RO9146.2</v>
      </c>
      <c r="C3331" s="311">
        <f t="shared" si="357"/>
        <v>202526</v>
      </c>
      <c r="D3331" s="1148" t="s">
        <v>258</v>
      </c>
      <c r="E3331" s="311">
        <v>14</v>
      </c>
      <c r="F3331" s="311" t="s">
        <v>553</v>
      </c>
      <c r="G3331" s="311">
        <f t="shared" si="353"/>
        <v>0</v>
      </c>
      <c r="H3331" s="1150">
        <f t="shared" ca="1" si="354"/>
        <v>0</v>
      </c>
      <c r="I3331" s="311">
        <f t="shared" si="356"/>
        <v>6.2</v>
      </c>
      <c r="J3331" s="1151"/>
      <c r="AL3331"/>
      <c r="AM3331"/>
      <c r="AN3331"/>
      <c r="AO3331"/>
      <c r="AP3331"/>
      <c r="AQ3331" s="333"/>
      <c r="AR3331"/>
      <c r="AS3331"/>
      <c r="AT3331"/>
      <c r="AU3331"/>
    </row>
    <row r="3332" spans="1:47" ht="12.75" customHeight="1" x14ac:dyDescent="0.35">
      <c r="A3332" s="311">
        <f>FrontPage!$N$2</f>
        <v>1</v>
      </c>
      <c r="B3332" s="311" t="str">
        <f t="shared" si="355"/>
        <v>RO9147</v>
      </c>
      <c r="C3332" s="311">
        <f t="shared" si="357"/>
        <v>202526</v>
      </c>
      <c r="D3332" s="1148" t="s">
        <v>258</v>
      </c>
      <c r="E3332" s="311">
        <v>14</v>
      </c>
      <c r="F3332" s="311" t="s">
        <v>554</v>
      </c>
      <c r="G3332" s="311">
        <f t="shared" si="353"/>
        <v>0</v>
      </c>
      <c r="H3332" s="1150">
        <f t="shared" ca="1" si="354"/>
        <v>0</v>
      </c>
      <c r="I3332" s="311">
        <f t="shared" si="356"/>
        <v>7</v>
      </c>
      <c r="J3332" s="1151"/>
      <c r="AL3332"/>
      <c r="AM3332"/>
      <c r="AN3332"/>
      <c r="AO3332"/>
      <c r="AP3332"/>
      <c r="AQ3332" s="333"/>
      <c r="AR3332"/>
      <c r="AS3332"/>
      <c r="AT3332"/>
      <c r="AU3332"/>
    </row>
    <row r="3333" spans="1:47" ht="12.75" customHeight="1" x14ac:dyDescent="0.35">
      <c r="A3333" s="311">
        <f>FrontPage!$N$2</f>
        <v>1</v>
      </c>
      <c r="B3333" s="311" t="str">
        <f t="shared" si="355"/>
        <v>RO9148</v>
      </c>
      <c r="C3333" s="311">
        <f t="shared" si="357"/>
        <v>202526</v>
      </c>
      <c r="D3333" s="1148" t="s">
        <v>258</v>
      </c>
      <c r="E3333" s="311">
        <v>14</v>
      </c>
      <c r="F3333" s="311" t="s">
        <v>555</v>
      </c>
      <c r="G3333" s="311">
        <f t="shared" si="353"/>
        <v>0</v>
      </c>
      <c r="H3333" s="1150">
        <f t="shared" ca="1" si="354"/>
        <v>0</v>
      </c>
      <c r="I3333" s="311">
        <f t="shared" si="356"/>
        <v>8</v>
      </c>
      <c r="J3333" s="1151"/>
      <c r="AL3333"/>
      <c r="AM3333"/>
      <c r="AN3333"/>
      <c r="AO3333"/>
      <c r="AP3333"/>
      <c r="AQ3333" s="333"/>
      <c r="AR3333"/>
      <c r="AS3333"/>
      <c r="AT3333"/>
      <c r="AU3333"/>
    </row>
    <row r="3334" spans="1:47" ht="12.75" customHeight="1" x14ac:dyDescent="0.35">
      <c r="A3334" s="311">
        <f>FrontPage!$N$2</f>
        <v>1</v>
      </c>
      <c r="B3334" s="311" t="str">
        <f t="shared" si="355"/>
        <v>RO91410</v>
      </c>
      <c r="C3334" s="311">
        <f t="shared" si="357"/>
        <v>202526</v>
      </c>
      <c r="D3334" s="1148" t="s">
        <v>258</v>
      </c>
      <c r="E3334" s="311">
        <v>14</v>
      </c>
      <c r="F3334" s="311" t="s">
        <v>557</v>
      </c>
      <c r="G3334" s="311">
        <f t="shared" si="353"/>
        <v>0</v>
      </c>
      <c r="H3334" s="1150">
        <f t="shared" ca="1" si="354"/>
        <v>0</v>
      </c>
      <c r="I3334" s="311">
        <f t="shared" si="356"/>
        <v>10</v>
      </c>
      <c r="J3334" s="1151"/>
      <c r="AL3334"/>
      <c r="AM3334"/>
      <c r="AN3334"/>
      <c r="AO3334"/>
      <c r="AP3334"/>
      <c r="AQ3334" s="333"/>
      <c r="AR3334"/>
      <c r="AS3334"/>
      <c r="AT3334"/>
      <c r="AU3334"/>
    </row>
    <row r="3335" spans="1:47" ht="12.75" customHeight="1" x14ac:dyDescent="0.35">
      <c r="A3335" s="311">
        <f>FrontPage!$N$2</f>
        <v>1</v>
      </c>
      <c r="B3335" s="311" t="str">
        <f t="shared" si="355"/>
        <v>RO91411</v>
      </c>
      <c r="C3335" s="311">
        <f t="shared" si="357"/>
        <v>202526</v>
      </c>
      <c r="D3335" s="1148" t="s">
        <v>258</v>
      </c>
      <c r="E3335" s="311">
        <v>14</v>
      </c>
      <c r="F3335" s="311" t="s">
        <v>558</v>
      </c>
      <c r="G3335" s="311">
        <f t="shared" si="353"/>
        <v>0</v>
      </c>
      <c r="H3335" s="1150">
        <f t="shared" ca="1" si="354"/>
        <v>0</v>
      </c>
      <c r="I3335" s="311">
        <f t="shared" si="356"/>
        <v>11</v>
      </c>
      <c r="J3335" s="1151"/>
      <c r="AL3335"/>
      <c r="AM3335"/>
      <c r="AN3335"/>
      <c r="AO3335"/>
      <c r="AP3335"/>
      <c r="AQ3335" s="333"/>
      <c r="AR3335"/>
      <c r="AS3335"/>
      <c r="AT3335"/>
      <c r="AU3335"/>
    </row>
    <row r="3336" spans="1:47" ht="12.75" customHeight="1" x14ac:dyDescent="0.35">
      <c r="A3336" s="311">
        <f>FrontPage!$N$2</f>
        <v>1</v>
      </c>
      <c r="B3336" s="311" t="str">
        <f t="shared" si="355"/>
        <v>RO9151</v>
      </c>
      <c r="C3336" s="311">
        <f t="shared" si="357"/>
        <v>202526</v>
      </c>
      <c r="D3336" s="1148" t="s">
        <v>258</v>
      </c>
      <c r="E3336" s="311">
        <v>15</v>
      </c>
      <c r="F3336" s="311" t="s">
        <v>545</v>
      </c>
      <c r="G3336" s="311">
        <f t="shared" si="353"/>
        <v>0</v>
      </c>
      <c r="H3336" s="1150">
        <f t="shared" ca="1" si="354"/>
        <v>0</v>
      </c>
      <c r="I3336" s="311">
        <f t="shared" si="356"/>
        <v>1</v>
      </c>
      <c r="J3336" s="1151"/>
      <c r="AL3336"/>
      <c r="AM3336"/>
      <c r="AN3336"/>
      <c r="AO3336"/>
      <c r="AP3336"/>
      <c r="AQ3336" s="333"/>
      <c r="AR3336"/>
      <c r="AS3336"/>
      <c r="AT3336"/>
      <c r="AU3336"/>
    </row>
    <row r="3337" spans="1:47" ht="12.75" customHeight="1" x14ac:dyDescent="0.35">
      <c r="A3337" s="311">
        <f>FrontPage!$N$2</f>
        <v>1</v>
      </c>
      <c r="B3337" s="311" t="str">
        <f t="shared" si="355"/>
        <v>RO9152</v>
      </c>
      <c r="C3337" s="311">
        <f t="shared" si="357"/>
        <v>202526</v>
      </c>
      <c r="D3337" s="1148" t="s">
        <v>258</v>
      </c>
      <c r="E3337" s="311">
        <v>15</v>
      </c>
      <c r="F3337" s="311" t="s">
        <v>546</v>
      </c>
      <c r="G3337" s="311">
        <f t="shared" si="353"/>
        <v>0</v>
      </c>
      <c r="H3337" s="1150">
        <f t="shared" ca="1" si="354"/>
        <v>0</v>
      </c>
      <c r="I3337" s="311">
        <f t="shared" si="356"/>
        <v>2</v>
      </c>
      <c r="J3337" s="1151"/>
      <c r="AL3337"/>
      <c r="AM3337"/>
      <c r="AN3337"/>
      <c r="AO3337"/>
      <c r="AP3337"/>
      <c r="AQ3337" s="333"/>
      <c r="AR3337"/>
      <c r="AS3337"/>
      <c r="AT3337"/>
      <c r="AU3337"/>
    </row>
    <row r="3338" spans="1:47" ht="12.75" customHeight="1" x14ac:dyDescent="0.35">
      <c r="A3338" s="311">
        <f>FrontPage!$N$2</f>
        <v>1</v>
      </c>
      <c r="B3338" s="311" t="str">
        <f t="shared" si="355"/>
        <v>RO9153</v>
      </c>
      <c r="C3338" s="311">
        <f t="shared" si="357"/>
        <v>202526</v>
      </c>
      <c r="D3338" s="1148" t="s">
        <v>258</v>
      </c>
      <c r="E3338" s="311">
        <v>15</v>
      </c>
      <c r="F3338" s="311" t="s">
        <v>549</v>
      </c>
      <c r="G3338" s="311">
        <f t="shared" si="353"/>
        <v>0</v>
      </c>
      <c r="H3338" s="1150">
        <f t="shared" ca="1" si="354"/>
        <v>0</v>
      </c>
      <c r="I3338" s="311">
        <f t="shared" si="356"/>
        <v>3</v>
      </c>
      <c r="J3338" s="1151"/>
      <c r="AL3338"/>
      <c r="AM3338"/>
      <c r="AN3338"/>
      <c r="AO3338"/>
      <c r="AP3338"/>
      <c r="AQ3338" s="333"/>
      <c r="AR3338"/>
      <c r="AS3338"/>
      <c r="AT3338"/>
      <c r="AU3338"/>
    </row>
    <row r="3339" spans="1:47" ht="12.75" customHeight="1" x14ac:dyDescent="0.35">
      <c r="A3339" s="311">
        <f>FrontPage!$N$2</f>
        <v>1</v>
      </c>
      <c r="B3339" s="311" t="str">
        <f t="shared" si="355"/>
        <v>RO9155</v>
      </c>
      <c r="C3339" s="311">
        <f t="shared" si="357"/>
        <v>202526</v>
      </c>
      <c r="D3339" s="1148" t="s">
        <v>258</v>
      </c>
      <c r="E3339" s="311">
        <v>15</v>
      </c>
      <c r="F3339" s="311" t="s">
        <v>551</v>
      </c>
      <c r="G3339" s="311">
        <f t="shared" si="353"/>
        <v>0</v>
      </c>
      <c r="H3339" s="1150">
        <f t="shared" ca="1" si="354"/>
        <v>0</v>
      </c>
      <c r="I3339" s="311">
        <f t="shared" si="356"/>
        <v>5</v>
      </c>
      <c r="J3339" s="1151"/>
      <c r="AL3339"/>
      <c r="AM3339"/>
      <c r="AN3339"/>
      <c r="AO3339"/>
      <c r="AP3339"/>
      <c r="AQ3339" s="333"/>
      <c r="AR3339"/>
      <c r="AS3339"/>
      <c r="AT3339"/>
      <c r="AU3339"/>
    </row>
    <row r="3340" spans="1:47" ht="12.75" customHeight="1" x14ac:dyDescent="0.35">
      <c r="A3340" s="311">
        <f>FrontPage!$N$2</f>
        <v>1</v>
      </c>
      <c r="B3340" s="311" t="str">
        <f t="shared" si="355"/>
        <v>RO9156.1</v>
      </c>
      <c r="C3340" s="311">
        <f t="shared" si="357"/>
        <v>202526</v>
      </c>
      <c r="D3340" s="1148" t="s">
        <v>258</v>
      </c>
      <c r="E3340" s="311">
        <v>15</v>
      </c>
      <c r="F3340" s="311" t="s">
        <v>552</v>
      </c>
      <c r="G3340" s="311">
        <f t="shared" si="353"/>
        <v>0</v>
      </c>
      <c r="H3340" s="1150">
        <f t="shared" ca="1" si="354"/>
        <v>0</v>
      </c>
      <c r="I3340" s="311">
        <f t="shared" si="356"/>
        <v>6.1</v>
      </c>
      <c r="J3340" s="1151"/>
      <c r="AL3340"/>
      <c r="AM3340"/>
      <c r="AN3340"/>
      <c r="AO3340"/>
      <c r="AP3340"/>
      <c r="AQ3340" s="333"/>
      <c r="AR3340"/>
      <c r="AS3340"/>
      <c r="AT3340"/>
      <c r="AU3340"/>
    </row>
    <row r="3341" spans="1:47" ht="12.75" customHeight="1" x14ac:dyDescent="0.35">
      <c r="A3341" s="311">
        <f>FrontPage!$N$2</f>
        <v>1</v>
      </c>
      <c r="B3341" s="311" t="str">
        <f t="shared" si="355"/>
        <v>RO9156.2</v>
      </c>
      <c r="C3341" s="311">
        <f t="shared" si="357"/>
        <v>202526</v>
      </c>
      <c r="D3341" s="1148" t="s">
        <v>258</v>
      </c>
      <c r="E3341" s="311">
        <v>15</v>
      </c>
      <c r="F3341" s="311" t="s">
        <v>553</v>
      </c>
      <c r="G3341" s="311">
        <f t="shared" si="353"/>
        <v>0</v>
      </c>
      <c r="H3341" s="1150">
        <f t="shared" ca="1" si="354"/>
        <v>0</v>
      </c>
      <c r="I3341" s="311">
        <f t="shared" si="356"/>
        <v>6.2</v>
      </c>
      <c r="J3341" s="1151"/>
      <c r="AL3341"/>
      <c r="AM3341"/>
      <c r="AN3341"/>
      <c r="AO3341"/>
      <c r="AP3341"/>
      <c r="AQ3341" s="333"/>
      <c r="AR3341"/>
      <c r="AS3341"/>
      <c r="AT3341"/>
      <c r="AU3341"/>
    </row>
    <row r="3342" spans="1:47" ht="12.75" customHeight="1" x14ac:dyDescent="0.35">
      <c r="A3342" s="311">
        <f>FrontPage!$N$2</f>
        <v>1</v>
      </c>
      <c r="B3342" s="311" t="str">
        <f t="shared" si="355"/>
        <v>RO9157</v>
      </c>
      <c r="C3342" s="311">
        <f t="shared" si="357"/>
        <v>202526</v>
      </c>
      <c r="D3342" s="1148" t="s">
        <v>258</v>
      </c>
      <c r="E3342" s="311">
        <v>15</v>
      </c>
      <c r="F3342" s="311" t="s">
        <v>554</v>
      </c>
      <c r="G3342" s="311">
        <f t="shared" si="353"/>
        <v>0</v>
      </c>
      <c r="H3342" s="1150">
        <f t="shared" ca="1" si="354"/>
        <v>0</v>
      </c>
      <c r="I3342" s="311">
        <f t="shared" si="356"/>
        <v>7</v>
      </c>
      <c r="J3342" s="1151"/>
      <c r="AL3342"/>
      <c r="AM3342"/>
      <c r="AN3342"/>
      <c r="AO3342"/>
      <c r="AP3342"/>
      <c r="AQ3342" s="333"/>
      <c r="AR3342"/>
      <c r="AS3342"/>
      <c r="AT3342"/>
      <c r="AU3342"/>
    </row>
    <row r="3343" spans="1:47" ht="12.75" customHeight="1" x14ac:dyDescent="0.35">
      <c r="A3343" s="311">
        <f>FrontPage!$N$2</f>
        <v>1</v>
      </c>
      <c r="B3343" s="311" t="str">
        <f t="shared" si="355"/>
        <v>RO9158</v>
      </c>
      <c r="C3343" s="311">
        <f t="shared" si="357"/>
        <v>202526</v>
      </c>
      <c r="D3343" s="1148" t="s">
        <v>258</v>
      </c>
      <c r="E3343" s="311">
        <v>15</v>
      </c>
      <c r="F3343" s="311" t="s">
        <v>555</v>
      </c>
      <c r="G3343" s="311">
        <f t="shared" si="353"/>
        <v>0</v>
      </c>
      <c r="H3343" s="1150">
        <f t="shared" ca="1" si="354"/>
        <v>0</v>
      </c>
      <c r="I3343" s="311">
        <f t="shared" si="356"/>
        <v>8</v>
      </c>
      <c r="J3343" s="1151"/>
      <c r="AL3343"/>
      <c r="AM3343"/>
      <c r="AN3343"/>
      <c r="AO3343"/>
      <c r="AP3343"/>
      <c r="AQ3343" s="333"/>
      <c r="AR3343"/>
      <c r="AS3343"/>
      <c r="AT3343"/>
      <c r="AU3343"/>
    </row>
    <row r="3344" spans="1:47" ht="12.75" customHeight="1" x14ac:dyDescent="0.35">
      <c r="A3344" s="311">
        <f>FrontPage!$N$2</f>
        <v>1</v>
      </c>
      <c r="B3344" s="311" t="str">
        <f t="shared" si="355"/>
        <v>RO91510</v>
      </c>
      <c r="C3344" s="311">
        <f t="shared" si="357"/>
        <v>202526</v>
      </c>
      <c r="D3344" s="1148" t="s">
        <v>258</v>
      </c>
      <c r="E3344" s="311">
        <v>15</v>
      </c>
      <c r="F3344" s="311" t="s">
        <v>557</v>
      </c>
      <c r="G3344" s="311">
        <f t="shared" si="353"/>
        <v>0</v>
      </c>
      <c r="H3344" s="1150">
        <f t="shared" ca="1" si="354"/>
        <v>0</v>
      </c>
      <c r="I3344" s="311">
        <f t="shared" si="356"/>
        <v>10</v>
      </c>
      <c r="J3344" s="1151"/>
      <c r="AL3344"/>
      <c r="AM3344"/>
      <c r="AN3344"/>
      <c r="AO3344"/>
      <c r="AP3344"/>
      <c r="AQ3344" s="333"/>
      <c r="AR3344"/>
      <c r="AS3344"/>
      <c r="AT3344"/>
      <c r="AU3344"/>
    </row>
    <row r="3345" spans="1:47" ht="12.75" customHeight="1" x14ac:dyDescent="0.35">
      <c r="A3345" s="311">
        <f>FrontPage!$N$2</f>
        <v>1</v>
      </c>
      <c r="B3345" s="311" t="str">
        <f t="shared" si="355"/>
        <v>RO91511</v>
      </c>
      <c r="C3345" s="311">
        <f t="shared" si="357"/>
        <v>202526</v>
      </c>
      <c r="D3345" s="1148" t="s">
        <v>258</v>
      </c>
      <c r="E3345" s="311">
        <v>15</v>
      </c>
      <c r="F3345" s="311" t="s">
        <v>558</v>
      </c>
      <c r="G3345" s="311">
        <f t="shared" si="353"/>
        <v>0</v>
      </c>
      <c r="H3345" s="1150">
        <f t="shared" ca="1" si="354"/>
        <v>0</v>
      </c>
      <c r="I3345" s="311">
        <f t="shared" si="356"/>
        <v>11</v>
      </c>
      <c r="J3345" s="1151"/>
      <c r="AL3345"/>
      <c r="AM3345"/>
      <c r="AN3345"/>
      <c r="AO3345"/>
      <c r="AP3345"/>
      <c r="AQ3345" s="333"/>
      <c r="AR3345"/>
      <c r="AS3345"/>
      <c r="AT3345"/>
      <c r="AU3345"/>
    </row>
    <row r="3346" spans="1:47" ht="12.75" customHeight="1" x14ac:dyDescent="0.35">
      <c r="A3346" s="311">
        <f>FrontPage!$N$2</f>
        <v>1</v>
      </c>
      <c r="B3346" s="311" t="str">
        <f t="shared" si="355"/>
        <v>RO9161</v>
      </c>
      <c r="C3346" s="311">
        <f t="shared" si="357"/>
        <v>202526</v>
      </c>
      <c r="D3346" s="1148" t="s">
        <v>258</v>
      </c>
      <c r="E3346" s="311">
        <v>16</v>
      </c>
      <c r="F3346" s="311" t="s">
        <v>545</v>
      </c>
      <c r="G3346" s="311">
        <f t="shared" si="353"/>
        <v>0</v>
      </c>
      <c r="H3346" s="1150">
        <f t="shared" ca="1" si="354"/>
        <v>0</v>
      </c>
      <c r="I3346" s="311">
        <f t="shared" si="356"/>
        <v>1</v>
      </c>
      <c r="J3346" s="1151"/>
      <c r="AL3346"/>
      <c r="AM3346"/>
      <c r="AN3346"/>
      <c r="AO3346"/>
      <c r="AP3346"/>
      <c r="AQ3346" s="333"/>
      <c r="AR3346"/>
      <c r="AS3346"/>
      <c r="AT3346"/>
      <c r="AU3346"/>
    </row>
    <row r="3347" spans="1:47" ht="12.75" customHeight="1" x14ac:dyDescent="0.35">
      <c r="A3347" s="311">
        <f>FrontPage!$N$2</f>
        <v>1</v>
      </c>
      <c r="B3347" s="311" t="str">
        <f t="shared" si="355"/>
        <v>RO9162</v>
      </c>
      <c r="C3347" s="311">
        <f t="shared" si="357"/>
        <v>202526</v>
      </c>
      <c r="D3347" s="1148" t="s">
        <v>258</v>
      </c>
      <c r="E3347" s="311">
        <v>16</v>
      </c>
      <c r="F3347" s="311" t="s">
        <v>546</v>
      </c>
      <c r="G3347" s="311">
        <f t="shared" si="353"/>
        <v>0</v>
      </c>
      <c r="H3347" s="1150">
        <f t="shared" ca="1" si="354"/>
        <v>0</v>
      </c>
      <c r="I3347" s="311">
        <f t="shared" si="356"/>
        <v>2</v>
      </c>
      <c r="J3347" s="1151"/>
      <c r="AL3347"/>
      <c r="AM3347"/>
      <c r="AN3347"/>
      <c r="AO3347"/>
      <c r="AP3347"/>
      <c r="AQ3347" s="333"/>
      <c r="AR3347"/>
      <c r="AS3347"/>
      <c r="AT3347"/>
      <c r="AU3347"/>
    </row>
    <row r="3348" spans="1:47" ht="12.75" customHeight="1" x14ac:dyDescent="0.35">
      <c r="A3348" s="311">
        <f>FrontPage!$N$2</f>
        <v>1</v>
      </c>
      <c r="B3348" s="311" t="str">
        <f t="shared" si="355"/>
        <v>RO9163</v>
      </c>
      <c r="C3348" s="311">
        <f t="shared" si="357"/>
        <v>202526</v>
      </c>
      <c r="D3348" s="1148" t="s">
        <v>258</v>
      </c>
      <c r="E3348" s="311">
        <v>16</v>
      </c>
      <c r="F3348" s="311" t="s">
        <v>549</v>
      </c>
      <c r="G3348" s="311">
        <f t="shared" si="353"/>
        <v>0</v>
      </c>
      <c r="H3348" s="1150">
        <f t="shared" ca="1" si="354"/>
        <v>0</v>
      </c>
      <c r="I3348" s="311">
        <f t="shared" si="356"/>
        <v>3</v>
      </c>
      <c r="J3348" s="1151"/>
      <c r="AL3348"/>
      <c r="AM3348"/>
      <c r="AN3348"/>
      <c r="AO3348"/>
      <c r="AP3348"/>
      <c r="AQ3348" s="333"/>
      <c r="AR3348"/>
      <c r="AS3348"/>
      <c r="AT3348"/>
      <c r="AU3348"/>
    </row>
    <row r="3349" spans="1:47" ht="12.75" customHeight="1" x14ac:dyDescent="0.35">
      <c r="A3349" s="311">
        <f>FrontPage!$N$2</f>
        <v>1</v>
      </c>
      <c r="B3349" s="311" t="str">
        <f t="shared" si="355"/>
        <v>RO9165</v>
      </c>
      <c r="C3349" s="311">
        <f t="shared" si="357"/>
        <v>202526</v>
      </c>
      <c r="D3349" s="1148" t="s">
        <v>258</v>
      </c>
      <c r="E3349" s="311">
        <v>16</v>
      </c>
      <c r="F3349" s="311" t="s">
        <v>551</v>
      </c>
      <c r="G3349" s="311">
        <f t="shared" si="353"/>
        <v>0</v>
      </c>
      <c r="H3349" s="1150">
        <f t="shared" ca="1" si="354"/>
        <v>0</v>
      </c>
      <c r="I3349" s="311">
        <f t="shared" si="356"/>
        <v>5</v>
      </c>
      <c r="J3349" s="1151"/>
      <c r="AL3349"/>
      <c r="AM3349"/>
      <c r="AN3349"/>
      <c r="AO3349"/>
      <c r="AP3349"/>
      <c r="AQ3349" s="333"/>
      <c r="AR3349"/>
      <c r="AS3349"/>
      <c r="AT3349"/>
      <c r="AU3349"/>
    </row>
    <row r="3350" spans="1:47" ht="12.75" customHeight="1" x14ac:dyDescent="0.35">
      <c r="A3350" s="311">
        <f>FrontPage!$N$2</f>
        <v>1</v>
      </c>
      <c r="B3350" s="311" t="str">
        <f t="shared" si="355"/>
        <v>RO9166.1</v>
      </c>
      <c r="C3350" s="311">
        <f t="shared" si="357"/>
        <v>202526</v>
      </c>
      <c r="D3350" s="1148" t="s">
        <v>258</v>
      </c>
      <c r="E3350" s="311">
        <v>16</v>
      </c>
      <c r="F3350" s="311" t="s">
        <v>552</v>
      </c>
      <c r="G3350" s="311">
        <f t="shared" si="353"/>
        <v>0</v>
      </c>
      <c r="H3350" s="1150">
        <f t="shared" ca="1" si="354"/>
        <v>0</v>
      </c>
      <c r="I3350" s="311">
        <f t="shared" si="356"/>
        <v>6.1</v>
      </c>
      <c r="J3350" s="1151"/>
      <c r="AL3350"/>
      <c r="AM3350"/>
      <c r="AN3350"/>
      <c r="AO3350"/>
      <c r="AP3350"/>
      <c r="AQ3350" s="333"/>
      <c r="AR3350"/>
      <c r="AS3350"/>
      <c r="AT3350"/>
      <c r="AU3350"/>
    </row>
    <row r="3351" spans="1:47" ht="12.75" customHeight="1" x14ac:dyDescent="0.35">
      <c r="A3351" s="311">
        <f>FrontPage!$N$2</f>
        <v>1</v>
      </c>
      <c r="B3351" s="311" t="str">
        <f t="shared" si="355"/>
        <v>RO9166.2</v>
      </c>
      <c r="C3351" s="311">
        <f t="shared" si="357"/>
        <v>202526</v>
      </c>
      <c r="D3351" s="1148" t="s">
        <v>258</v>
      </c>
      <c r="E3351" s="311">
        <v>16</v>
      </c>
      <c r="F3351" s="311" t="s">
        <v>553</v>
      </c>
      <c r="G3351" s="311">
        <f t="shared" si="353"/>
        <v>0</v>
      </c>
      <c r="H3351" s="1150">
        <f t="shared" ca="1" si="354"/>
        <v>0</v>
      </c>
      <c r="I3351" s="311">
        <f t="shared" si="356"/>
        <v>6.2</v>
      </c>
      <c r="J3351" s="1151"/>
      <c r="AL3351"/>
      <c r="AM3351"/>
      <c r="AN3351"/>
      <c r="AO3351"/>
      <c r="AP3351"/>
      <c r="AQ3351" s="333"/>
      <c r="AR3351"/>
      <c r="AS3351"/>
      <c r="AT3351"/>
      <c r="AU3351"/>
    </row>
    <row r="3352" spans="1:47" ht="12.75" customHeight="1" x14ac:dyDescent="0.35">
      <c r="A3352" s="311">
        <f>FrontPage!$N$2</f>
        <v>1</v>
      </c>
      <c r="B3352" s="311" t="str">
        <f t="shared" si="355"/>
        <v>RO9167</v>
      </c>
      <c r="C3352" s="311">
        <f t="shared" si="357"/>
        <v>202526</v>
      </c>
      <c r="D3352" s="1148" t="s">
        <v>258</v>
      </c>
      <c r="E3352" s="311">
        <v>16</v>
      </c>
      <c r="F3352" s="311" t="s">
        <v>554</v>
      </c>
      <c r="G3352" s="311">
        <f t="shared" si="353"/>
        <v>0</v>
      </c>
      <c r="H3352" s="1150">
        <f t="shared" ca="1" si="354"/>
        <v>0</v>
      </c>
      <c r="I3352" s="311">
        <f t="shared" si="356"/>
        <v>7</v>
      </c>
      <c r="J3352" s="1151"/>
      <c r="AL3352"/>
      <c r="AM3352"/>
      <c r="AN3352"/>
      <c r="AO3352"/>
      <c r="AP3352"/>
      <c r="AQ3352" s="333"/>
      <c r="AR3352"/>
      <c r="AS3352"/>
      <c r="AT3352"/>
      <c r="AU3352"/>
    </row>
    <row r="3353" spans="1:47" ht="12.75" customHeight="1" x14ac:dyDescent="0.35">
      <c r="A3353" s="311">
        <f>FrontPage!$N$2</f>
        <v>1</v>
      </c>
      <c r="B3353" s="311" t="str">
        <f t="shared" si="355"/>
        <v>RO9168</v>
      </c>
      <c r="C3353" s="311">
        <f t="shared" si="357"/>
        <v>202526</v>
      </c>
      <c r="D3353" s="1148" t="s">
        <v>258</v>
      </c>
      <c r="E3353" s="311">
        <v>16</v>
      </c>
      <c r="F3353" s="311" t="s">
        <v>555</v>
      </c>
      <c r="G3353" s="311">
        <f t="shared" si="353"/>
        <v>0</v>
      </c>
      <c r="H3353" s="1150">
        <f t="shared" ca="1" si="354"/>
        <v>0</v>
      </c>
      <c r="I3353" s="311">
        <f t="shared" si="356"/>
        <v>8</v>
      </c>
      <c r="J3353" s="1151"/>
      <c r="AL3353"/>
      <c r="AM3353"/>
      <c r="AN3353"/>
      <c r="AO3353"/>
      <c r="AP3353"/>
      <c r="AQ3353" s="333"/>
      <c r="AR3353"/>
      <c r="AS3353"/>
      <c r="AT3353"/>
      <c r="AU3353"/>
    </row>
    <row r="3354" spans="1:47" ht="12.75" customHeight="1" x14ac:dyDescent="0.35">
      <c r="A3354" s="311">
        <f>FrontPage!$N$2</f>
        <v>1</v>
      </c>
      <c r="B3354" s="311" t="str">
        <f t="shared" si="355"/>
        <v>RO91610</v>
      </c>
      <c r="C3354" s="311">
        <f t="shared" si="357"/>
        <v>202526</v>
      </c>
      <c r="D3354" s="1148" t="s">
        <v>258</v>
      </c>
      <c r="E3354" s="311">
        <v>16</v>
      </c>
      <c r="F3354" s="311" t="s">
        <v>557</v>
      </c>
      <c r="G3354" s="311">
        <f t="shared" si="353"/>
        <v>0</v>
      </c>
      <c r="H3354" s="1150">
        <f t="shared" ca="1" si="354"/>
        <v>0</v>
      </c>
      <c r="I3354" s="311">
        <f t="shared" si="356"/>
        <v>10</v>
      </c>
      <c r="J3354" s="1151"/>
      <c r="AL3354"/>
      <c r="AM3354"/>
      <c r="AN3354"/>
      <c r="AO3354"/>
      <c r="AP3354"/>
      <c r="AQ3354" s="333"/>
      <c r="AR3354"/>
      <c r="AS3354"/>
      <c r="AT3354"/>
      <c r="AU3354"/>
    </row>
    <row r="3355" spans="1:47" ht="12.75" customHeight="1" x14ac:dyDescent="0.35">
      <c r="A3355" s="311">
        <f>FrontPage!$N$2</f>
        <v>1</v>
      </c>
      <c r="B3355" s="311" t="str">
        <f t="shared" si="355"/>
        <v>RO91611</v>
      </c>
      <c r="C3355" s="311">
        <f t="shared" si="357"/>
        <v>202526</v>
      </c>
      <c r="D3355" s="1148" t="s">
        <v>258</v>
      </c>
      <c r="E3355" s="311">
        <v>16</v>
      </c>
      <c r="F3355" s="311" t="s">
        <v>558</v>
      </c>
      <c r="G3355" s="311">
        <f t="shared" si="353"/>
        <v>0</v>
      </c>
      <c r="H3355" s="1150">
        <f t="shared" ca="1" si="354"/>
        <v>0</v>
      </c>
      <c r="I3355" s="311">
        <f t="shared" si="356"/>
        <v>11</v>
      </c>
      <c r="J3355" s="1151"/>
      <c r="AL3355"/>
      <c r="AM3355"/>
      <c r="AN3355"/>
      <c r="AO3355"/>
      <c r="AP3355"/>
      <c r="AQ3355" s="333"/>
      <c r="AR3355"/>
      <c r="AS3355"/>
      <c r="AT3355"/>
      <c r="AU3355"/>
    </row>
    <row r="3356" spans="1:47" ht="12.75" customHeight="1" x14ac:dyDescent="0.35">
      <c r="A3356" s="311">
        <f>FrontPage!$N$2</f>
        <v>1</v>
      </c>
      <c r="B3356" s="311" t="str">
        <f t="shared" si="355"/>
        <v>RO9171</v>
      </c>
      <c r="C3356" s="311">
        <f t="shared" si="357"/>
        <v>202526</v>
      </c>
      <c r="D3356" s="1148" t="s">
        <v>258</v>
      </c>
      <c r="E3356" s="311">
        <v>17</v>
      </c>
      <c r="F3356" s="311" t="s">
        <v>545</v>
      </c>
      <c r="G3356" s="311">
        <f t="shared" si="353"/>
        <v>0</v>
      </c>
      <c r="H3356" s="1150">
        <f t="shared" ca="1" si="354"/>
        <v>0</v>
      </c>
      <c r="I3356" s="311">
        <f t="shared" si="356"/>
        <v>1</v>
      </c>
      <c r="J3356" s="1151"/>
      <c r="AL3356"/>
      <c r="AM3356"/>
      <c r="AN3356"/>
      <c r="AO3356"/>
      <c r="AP3356"/>
      <c r="AQ3356" s="333"/>
      <c r="AR3356"/>
      <c r="AS3356"/>
      <c r="AT3356"/>
      <c r="AU3356"/>
    </row>
    <row r="3357" spans="1:47" ht="12.75" customHeight="1" x14ac:dyDescent="0.35">
      <c r="A3357" s="311">
        <f>FrontPage!$N$2</f>
        <v>1</v>
      </c>
      <c r="B3357" s="311" t="str">
        <f t="shared" si="355"/>
        <v>RO9172</v>
      </c>
      <c r="C3357" s="311">
        <f t="shared" si="357"/>
        <v>202526</v>
      </c>
      <c r="D3357" s="1148" t="s">
        <v>258</v>
      </c>
      <c r="E3357" s="311">
        <v>17</v>
      </c>
      <c r="F3357" s="311" t="s">
        <v>546</v>
      </c>
      <c r="G3357" s="311">
        <f t="shared" ref="G3357:G3420" si="358">UANumber</f>
        <v>0</v>
      </c>
      <c r="H3357" s="1150">
        <f t="shared" ca="1" si="354"/>
        <v>0</v>
      </c>
      <c r="I3357" s="311">
        <f t="shared" si="356"/>
        <v>2</v>
      </c>
      <c r="J3357" s="1151"/>
      <c r="AL3357"/>
      <c r="AM3357"/>
      <c r="AN3357"/>
      <c r="AO3357"/>
      <c r="AP3357"/>
      <c r="AQ3357" s="333"/>
      <c r="AR3357"/>
      <c r="AS3357"/>
      <c r="AT3357"/>
      <c r="AU3357"/>
    </row>
    <row r="3358" spans="1:47" ht="12.75" customHeight="1" x14ac:dyDescent="0.35">
      <c r="A3358" s="311">
        <f>FrontPage!$N$2</f>
        <v>1</v>
      </c>
      <c r="B3358" s="311" t="str">
        <f t="shared" si="355"/>
        <v>RO9173</v>
      </c>
      <c r="C3358" s="311">
        <f t="shared" si="357"/>
        <v>202526</v>
      </c>
      <c r="D3358" s="1148" t="s">
        <v>258</v>
      </c>
      <c r="E3358" s="311">
        <v>17</v>
      </c>
      <c r="F3358" s="311" t="s">
        <v>549</v>
      </c>
      <c r="G3358" s="311">
        <f t="shared" si="358"/>
        <v>0</v>
      </c>
      <c r="H3358" s="1150">
        <f t="shared" ca="1" si="354"/>
        <v>0</v>
      </c>
      <c r="I3358" s="311">
        <f t="shared" si="356"/>
        <v>3</v>
      </c>
      <c r="J3358" s="1151"/>
      <c r="AL3358"/>
      <c r="AM3358"/>
      <c r="AN3358"/>
      <c r="AO3358"/>
      <c r="AP3358"/>
      <c r="AQ3358" s="333"/>
      <c r="AR3358"/>
      <c r="AS3358"/>
      <c r="AT3358"/>
      <c r="AU3358"/>
    </row>
    <row r="3359" spans="1:47" ht="12.75" customHeight="1" x14ac:dyDescent="0.35">
      <c r="A3359" s="311">
        <f>FrontPage!$N$2</f>
        <v>1</v>
      </c>
      <c r="B3359" s="311" t="str">
        <f t="shared" si="355"/>
        <v>RO9175</v>
      </c>
      <c r="C3359" s="311">
        <f t="shared" si="357"/>
        <v>202526</v>
      </c>
      <c r="D3359" s="1148" t="s">
        <v>258</v>
      </c>
      <c r="E3359" s="311">
        <v>17</v>
      </c>
      <c r="F3359" s="311" t="s">
        <v>551</v>
      </c>
      <c r="G3359" s="311">
        <f t="shared" si="358"/>
        <v>0</v>
      </c>
      <c r="H3359" s="1150">
        <f t="shared" ca="1" si="354"/>
        <v>0</v>
      </c>
      <c r="I3359" s="311">
        <f t="shared" si="356"/>
        <v>5</v>
      </c>
      <c r="J3359" s="1151"/>
      <c r="AL3359"/>
      <c r="AM3359"/>
      <c r="AN3359"/>
      <c r="AO3359"/>
      <c r="AP3359"/>
      <c r="AQ3359" s="333"/>
      <c r="AR3359"/>
      <c r="AS3359"/>
      <c r="AT3359"/>
      <c r="AU3359"/>
    </row>
    <row r="3360" spans="1:47" ht="12.75" customHeight="1" x14ac:dyDescent="0.35">
      <c r="A3360" s="311">
        <f>FrontPage!$N$2</f>
        <v>1</v>
      </c>
      <c r="B3360" s="311" t="str">
        <f t="shared" si="355"/>
        <v>RO9176.1</v>
      </c>
      <c r="C3360" s="311">
        <f t="shared" si="357"/>
        <v>202526</v>
      </c>
      <c r="D3360" s="1148" t="s">
        <v>258</v>
      </c>
      <c r="E3360" s="311">
        <v>17</v>
      </c>
      <c r="F3360" s="311" t="s">
        <v>552</v>
      </c>
      <c r="G3360" s="311">
        <f t="shared" si="358"/>
        <v>0</v>
      </c>
      <c r="H3360" s="1150">
        <f t="shared" ca="1" si="354"/>
        <v>0</v>
      </c>
      <c r="I3360" s="311">
        <f t="shared" si="356"/>
        <v>6.1</v>
      </c>
      <c r="J3360" s="1151"/>
      <c r="AL3360"/>
      <c r="AM3360"/>
      <c r="AN3360"/>
      <c r="AO3360"/>
      <c r="AP3360"/>
      <c r="AQ3360" s="333"/>
      <c r="AR3360"/>
      <c r="AS3360"/>
      <c r="AT3360"/>
      <c r="AU3360"/>
    </row>
    <row r="3361" spans="1:47" ht="12.75" customHeight="1" x14ac:dyDescent="0.35">
      <c r="A3361" s="311">
        <f>FrontPage!$N$2</f>
        <v>1</v>
      </c>
      <c r="B3361" s="311" t="str">
        <f t="shared" si="355"/>
        <v>RO9176.2</v>
      </c>
      <c r="C3361" s="311">
        <f t="shared" si="357"/>
        <v>202526</v>
      </c>
      <c r="D3361" s="1148" t="s">
        <v>258</v>
      </c>
      <c r="E3361" s="311">
        <v>17</v>
      </c>
      <c r="F3361" s="311" t="s">
        <v>553</v>
      </c>
      <c r="G3361" s="311">
        <f t="shared" si="358"/>
        <v>0</v>
      </c>
      <c r="H3361" s="1150">
        <f t="shared" ca="1" si="354"/>
        <v>0</v>
      </c>
      <c r="I3361" s="311">
        <f t="shared" si="356"/>
        <v>6.2</v>
      </c>
      <c r="J3361" s="1151"/>
      <c r="AL3361"/>
      <c r="AM3361"/>
      <c r="AN3361"/>
      <c r="AO3361"/>
      <c r="AP3361"/>
      <c r="AQ3361" s="333"/>
      <c r="AR3361"/>
      <c r="AS3361"/>
      <c r="AT3361"/>
      <c r="AU3361"/>
    </row>
    <row r="3362" spans="1:47" ht="12.75" customHeight="1" x14ac:dyDescent="0.35">
      <c r="A3362" s="311">
        <f>FrontPage!$N$2</f>
        <v>1</v>
      </c>
      <c r="B3362" s="311" t="str">
        <f t="shared" si="355"/>
        <v>RO9177</v>
      </c>
      <c r="C3362" s="311">
        <f t="shared" si="357"/>
        <v>202526</v>
      </c>
      <c r="D3362" s="1148" t="s">
        <v>258</v>
      </c>
      <c r="E3362" s="311">
        <v>17</v>
      </c>
      <c r="F3362" s="311" t="s">
        <v>554</v>
      </c>
      <c r="G3362" s="311">
        <f t="shared" si="358"/>
        <v>0</v>
      </c>
      <c r="H3362" s="1150">
        <f t="shared" ca="1" si="354"/>
        <v>0</v>
      </c>
      <c r="I3362" s="311">
        <f t="shared" si="356"/>
        <v>7</v>
      </c>
      <c r="J3362" s="1151"/>
      <c r="AL3362"/>
      <c r="AM3362"/>
      <c r="AN3362"/>
      <c r="AO3362"/>
      <c r="AP3362"/>
      <c r="AQ3362" s="333"/>
      <c r="AR3362"/>
      <c r="AS3362"/>
      <c r="AT3362"/>
      <c r="AU3362"/>
    </row>
    <row r="3363" spans="1:47" ht="12.75" customHeight="1" x14ac:dyDescent="0.35">
      <c r="A3363" s="311">
        <f>FrontPage!$N$2</f>
        <v>1</v>
      </c>
      <c r="B3363" s="311" t="str">
        <f t="shared" si="355"/>
        <v>RO9178</v>
      </c>
      <c r="C3363" s="311">
        <f t="shared" si="357"/>
        <v>202526</v>
      </c>
      <c r="D3363" s="1148" t="s">
        <v>258</v>
      </c>
      <c r="E3363" s="311">
        <v>17</v>
      </c>
      <c r="F3363" s="311" t="s">
        <v>555</v>
      </c>
      <c r="G3363" s="311">
        <f t="shared" si="358"/>
        <v>0</v>
      </c>
      <c r="H3363" s="1150">
        <f t="shared" ca="1" si="354"/>
        <v>0</v>
      </c>
      <c r="I3363" s="311">
        <f t="shared" si="356"/>
        <v>8</v>
      </c>
      <c r="J3363" s="1151"/>
      <c r="AL3363"/>
      <c r="AM3363"/>
      <c r="AN3363"/>
      <c r="AO3363"/>
      <c r="AP3363"/>
      <c r="AQ3363" s="333"/>
      <c r="AR3363"/>
      <c r="AS3363"/>
      <c r="AT3363"/>
      <c r="AU3363"/>
    </row>
    <row r="3364" spans="1:47" ht="12.75" customHeight="1" x14ac:dyDescent="0.35">
      <c r="A3364" s="311">
        <f>FrontPage!$N$2</f>
        <v>1</v>
      </c>
      <c r="B3364" s="311" t="str">
        <f t="shared" si="355"/>
        <v>RO91710</v>
      </c>
      <c r="C3364" s="311">
        <f t="shared" si="357"/>
        <v>202526</v>
      </c>
      <c r="D3364" s="1148" t="s">
        <v>258</v>
      </c>
      <c r="E3364" s="311">
        <v>17</v>
      </c>
      <c r="F3364" s="311" t="s">
        <v>557</v>
      </c>
      <c r="G3364" s="311">
        <f t="shared" si="358"/>
        <v>0</v>
      </c>
      <c r="H3364" s="1150">
        <f t="shared" ca="1" si="354"/>
        <v>0</v>
      </c>
      <c r="I3364" s="311">
        <f t="shared" si="356"/>
        <v>10</v>
      </c>
      <c r="J3364" s="1151"/>
      <c r="AL3364"/>
      <c r="AM3364"/>
      <c r="AN3364"/>
      <c r="AO3364"/>
      <c r="AP3364"/>
      <c r="AQ3364" s="333"/>
      <c r="AR3364"/>
      <c r="AS3364"/>
      <c r="AT3364"/>
      <c r="AU3364"/>
    </row>
    <row r="3365" spans="1:47" ht="12.75" customHeight="1" x14ac:dyDescent="0.35">
      <c r="A3365" s="311">
        <f>FrontPage!$N$2</f>
        <v>1</v>
      </c>
      <c r="B3365" s="311" t="str">
        <f t="shared" si="355"/>
        <v>RO91711</v>
      </c>
      <c r="C3365" s="311">
        <f t="shared" si="357"/>
        <v>202526</v>
      </c>
      <c r="D3365" s="1148" t="s">
        <v>258</v>
      </c>
      <c r="E3365" s="311">
        <v>17</v>
      </c>
      <c r="F3365" s="311" t="s">
        <v>558</v>
      </c>
      <c r="G3365" s="311">
        <f t="shared" si="358"/>
        <v>0</v>
      </c>
      <c r="H3365" s="1150">
        <f t="shared" ca="1" si="354"/>
        <v>0</v>
      </c>
      <c r="I3365" s="311">
        <f t="shared" si="356"/>
        <v>11</v>
      </c>
      <c r="J3365" s="1151"/>
      <c r="AL3365"/>
      <c r="AM3365"/>
      <c r="AN3365"/>
      <c r="AO3365"/>
      <c r="AP3365"/>
      <c r="AQ3365" s="333"/>
      <c r="AR3365"/>
      <c r="AS3365"/>
      <c r="AT3365"/>
      <c r="AU3365"/>
    </row>
    <row r="3366" spans="1:47" ht="12.75" customHeight="1" x14ac:dyDescent="0.35">
      <c r="A3366" s="311">
        <f>FrontPage!$N$2</f>
        <v>1</v>
      </c>
      <c r="B3366" s="311" t="str">
        <f t="shared" si="355"/>
        <v>RO9181</v>
      </c>
      <c r="C3366" s="311">
        <f t="shared" si="357"/>
        <v>202526</v>
      </c>
      <c r="D3366" s="1148" t="s">
        <v>258</v>
      </c>
      <c r="E3366" s="311">
        <v>18</v>
      </c>
      <c r="F3366" s="311" t="s">
        <v>545</v>
      </c>
      <c r="G3366" s="311">
        <f t="shared" si="358"/>
        <v>0</v>
      </c>
      <c r="H3366" s="1150">
        <f t="shared" ca="1" si="354"/>
        <v>0</v>
      </c>
      <c r="I3366" s="311">
        <f t="shared" si="356"/>
        <v>1</v>
      </c>
      <c r="J3366" s="1151"/>
      <c r="AL3366"/>
      <c r="AM3366"/>
      <c r="AN3366"/>
      <c r="AO3366"/>
      <c r="AP3366"/>
      <c r="AQ3366" s="333"/>
      <c r="AR3366"/>
      <c r="AS3366"/>
      <c r="AT3366"/>
      <c r="AU3366"/>
    </row>
    <row r="3367" spans="1:47" ht="12.75" customHeight="1" x14ac:dyDescent="0.35">
      <c r="A3367" s="311">
        <f>FrontPage!$N$2</f>
        <v>1</v>
      </c>
      <c r="B3367" s="311" t="str">
        <f t="shared" si="355"/>
        <v>RO9182</v>
      </c>
      <c r="C3367" s="311">
        <f t="shared" si="357"/>
        <v>202526</v>
      </c>
      <c r="D3367" s="1148" t="s">
        <v>258</v>
      </c>
      <c r="E3367" s="311">
        <v>18</v>
      </c>
      <c r="F3367" s="311" t="s">
        <v>546</v>
      </c>
      <c r="G3367" s="311">
        <f t="shared" si="358"/>
        <v>0</v>
      </c>
      <c r="H3367" s="1150">
        <f t="shared" ca="1" si="354"/>
        <v>0</v>
      </c>
      <c r="I3367" s="311">
        <f t="shared" si="356"/>
        <v>2</v>
      </c>
      <c r="J3367" s="1151"/>
      <c r="AL3367"/>
      <c r="AM3367"/>
      <c r="AN3367"/>
      <c r="AO3367"/>
      <c r="AP3367"/>
      <c r="AQ3367" s="333"/>
      <c r="AR3367"/>
      <c r="AS3367"/>
      <c r="AT3367"/>
      <c r="AU3367"/>
    </row>
    <row r="3368" spans="1:47" ht="12.75" customHeight="1" x14ac:dyDescent="0.35">
      <c r="A3368" s="311">
        <f>FrontPage!$N$2</f>
        <v>1</v>
      </c>
      <c r="B3368" s="311" t="str">
        <f t="shared" si="355"/>
        <v>RO9183</v>
      </c>
      <c r="C3368" s="311">
        <f t="shared" si="357"/>
        <v>202526</v>
      </c>
      <c r="D3368" s="1148" t="s">
        <v>258</v>
      </c>
      <c r="E3368" s="311">
        <v>18</v>
      </c>
      <c r="F3368" s="311" t="s">
        <v>549</v>
      </c>
      <c r="G3368" s="311">
        <f t="shared" si="358"/>
        <v>0</v>
      </c>
      <c r="H3368" s="1150">
        <f t="shared" ca="1" si="354"/>
        <v>0</v>
      </c>
      <c r="I3368" s="311">
        <f t="shared" si="356"/>
        <v>3</v>
      </c>
      <c r="J3368" s="1151"/>
      <c r="AL3368"/>
      <c r="AM3368"/>
      <c r="AN3368"/>
      <c r="AO3368"/>
      <c r="AP3368"/>
      <c r="AQ3368" s="333"/>
      <c r="AR3368"/>
      <c r="AS3368"/>
      <c r="AT3368"/>
      <c r="AU3368"/>
    </row>
    <row r="3369" spans="1:47" ht="12.75" customHeight="1" x14ac:dyDescent="0.35">
      <c r="A3369" s="311">
        <f>FrontPage!$N$2</f>
        <v>1</v>
      </c>
      <c r="B3369" s="311" t="str">
        <f t="shared" si="355"/>
        <v>RO9185</v>
      </c>
      <c r="C3369" s="311">
        <f t="shared" si="357"/>
        <v>202526</v>
      </c>
      <c r="D3369" s="1148" t="s">
        <v>258</v>
      </c>
      <c r="E3369" s="311">
        <v>18</v>
      </c>
      <c r="F3369" s="311" t="s">
        <v>551</v>
      </c>
      <c r="G3369" s="311">
        <f t="shared" si="358"/>
        <v>0</v>
      </c>
      <c r="H3369" s="1150">
        <f t="shared" ca="1" si="354"/>
        <v>0</v>
      </c>
      <c r="I3369" s="311">
        <f t="shared" si="356"/>
        <v>5</v>
      </c>
      <c r="J3369" s="1151"/>
      <c r="AL3369"/>
      <c r="AM3369"/>
      <c r="AN3369"/>
      <c r="AO3369"/>
      <c r="AP3369"/>
      <c r="AQ3369" s="333"/>
      <c r="AR3369"/>
      <c r="AS3369"/>
      <c r="AT3369"/>
      <c r="AU3369"/>
    </row>
    <row r="3370" spans="1:47" ht="12.75" customHeight="1" x14ac:dyDescent="0.35">
      <c r="A3370" s="311">
        <f>FrontPage!$N$2</f>
        <v>1</v>
      </c>
      <c r="B3370" s="311" t="str">
        <f t="shared" si="355"/>
        <v>RO9186.1</v>
      </c>
      <c r="C3370" s="311">
        <f t="shared" si="357"/>
        <v>202526</v>
      </c>
      <c r="D3370" s="1148" t="s">
        <v>258</v>
      </c>
      <c r="E3370" s="311">
        <v>18</v>
      </c>
      <c r="F3370" s="311" t="s">
        <v>552</v>
      </c>
      <c r="G3370" s="311">
        <f t="shared" si="358"/>
        <v>0</v>
      </c>
      <c r="H3370" s="1150">
        <f t="shared" ca="1" si="354"/>
        <v>0</v>
      </c>
      <c r="I3370" s="311">
        <f t="shared" si="356"/>
        <v>6.1</v>
      </c>
      <c r="J3370" s="1151"/>
      <c r="AL3370"/>
      <c r="AM3370"/>
      <c r="AN3370"/>
      <c r="AO3370"/>
      <c r="AP3370"/>
      <c r="AQ3370" s="333"/>
      <c r="AR3370"/>
      <c r="AS3370"/>
      <c r="AT3370"/>
      <c r="AU3370"/>
    </row>
    <row r="3371" spans="1:47" ht="12.75" customHeight="1" x14ac:dyDescent="0.35">
      <c r="A3371" s="311">
        <f>FrontPage!$N$2</f>
        <v>1</v>
      </c>
      <c r="B3371" s="311" t="str">
        <f t="shared" si="355"/>
        <v>RO9186.2</v>
      </c>
      <c r="C3371" s="311">
        <f t="shared" si="357"/>
        <v>202526</v>
      </c>
      <c r="D3371" s="1148" t="s">
        <v>258</v>
      </c>
      <c r="E3371" s="311">
        <v>18</v>
      </c>
      <c r="F3371" s="311" t="s">
        <v>553</v>
      </c>
      <c r="G3371" s="311">
        <f t="shared" si="358"/>
        <v>0</v>
      </c>
      <c r="H3371" s="1150">
        <f t="shared" ca="1" si="354"/>
        <v>0</v>
      </c>
      <c r="I3371" s="311">
        <f t="shared" si="356"/>
        <v>6.2</v>
      </c>
      <c r="J3371" s="1151"/>
      <c r="AL3371"/>
      <c r="AM3371"/>
      <c r="AN3371"/>
      <c r="AO3371"/>
      <c r="AP3371"/>
      <c r="AQ3371" s="333"/>
      <c r="AR3371"/>
      <c r="AS3371"/>
      <c r="AT3371"/>
      <c r="AU3371"/>
    </row>
    <row r="3372" spans="1:47" ht="12.75" customHeight="1" x14ac:dyDescent="0.35">
      <c r="A3372" s="311">
        <f>FrontPage!$N$2</f>
        <v>1</v>
      </c>
      <c r="B3372" s="311" t="str">
        <f t="shared" si="355"/>
        <v>RO9187</v>
      </c>
      <c r="C3372" s="311">
        <f t="shared" si="357"/>
        <v>202526</v>
      </c>
      <c r="D3372" s="1148" t="s">
        <v>258</v>
      </c>
      <c r="E3372" s="311">
        <v>18</v>
      </c>
      <c r="F3372" s="311" t="s">
        <v>554</v>
      </c>
      <c r="G3372" s="311">
        <f t="shared" si="358"/>
        <v>0</v>
      </c>
      <c r="H3372" s="1150">
        <f t="shared" ca="1" si="354"/>
        <v>0</v>
      </c>
      <c r="I3372" s="311">
        <f t="shared" si="356"/>
        <v>7</v>
      </c>
      <c r="J3372" s="1151"/>
      <c r="AL3372"/>
      <c r="AM3372"/>
      <c r="AN3372"/>
      <c r="AO3372"/>
      <c r="AP3372"/>
      <c r="AQ3372" s="333"/>
      <c r="AR3372"/>
      <c r="AS3372"/>
      <c r="AT3372"/>
      <c r="AU3372"/>
    </row>
    <row r="3373" spans="1:47" ht="12.75" customHeight="1" x14ac:dyDescent="0.35">
      <c r="A3373" s="311">
        <f>FrontPage!$N$2</f>
        <v>1</v>
      </c>
      <c r="B3373" s="311" t="str">
        <f t="shared" ref="B3373:B3436" si="359">D3373&amp;E3373&amp;I3373</f>
        <v>RO9188</v>
      </c>
      <c r="C3373" s="311">
        <f t="shared" si="357"/>
        <v>202526</v>
      </c>
      <c r="D3373" s="1148" t="s">
        <v>258</v>
      </c>
      <c r="E3373" s="311">
        <v>18</v>
      </c>
      <c r="F3373" s="311" t="s">
        <v>555</v>
      </c>
      <c r="G3373" s="311">
        <f t="shared" si="358"/>
        <v>0</v>
      </c>
      <c r="H3373" s="1150">
        <f t="shared" ref="H3373:H3436" ca="1" si="360">IF(UANumber = 0,0,IF(VLOOKUP(E3373,INDIRECT("_"&amp;D3373),MATCH(F3373,INDIRECT("_"&amp;D3373&amp;$I$2),0),FALSE)="",0,VLOOKUP(E3373,INDIRECT("_"&amp;D3373),MATCH(F3373,INDIRECT("_"&amp;D3373&amp;$I$2),0),FALSE)))</f>
        <v>0</v>
      </c>
      <c r="I3373" s="311">
        <f t="shared" si="356"/>
        <v>8</v>
      </c>
      <c r="J3373" s="1151"/>
      <c r="AL3373"/>
      <c r="AM3373"/>
      <c r="AN3373"/>
      <c r="AO3373"/>
      <c r="AP3373"/>
      <c r="AQ3373" s="333"/>
      <c r="AR3373"/>
      <c r="AS3373"/>
      <c r="AT3373"/>
      <c r="AU3373"/>
    </row>
    <row r="3374" spans="1:47" ht="12.75" customHeight="1" x14ac:dyDescent="0.35">
      <c r="A3374" s="311">
        <f>FrontPage!$N$2</f>
        <v>1</v>
      </c>
      <c r="B3374" s="311" t="str">
        <f t="shared" si="359"/>
        <v>RO91810</v>
      </c>
      <c r="C3374" s="311">
        <f t="shared" si="357"/>
        <v>202526</v>
      </c>
      <c r="D3374" s="1148" t="s">
        <v>258</v>
      </c>
      <c r="E3374" s="311">
        <v>18</v>
      </c>
      <c r="F3374" s="311" t="s">
        <v>557</v>
      </c>
      <c r="G3374" s="311">
        <f t="shared" si="358"/>
        <v>0</v>
      </c>
      <c r="H3374" s="1150">
        <f t="shared" ca="1" si="360"/>
        <v>0</v>
      </c>
      <c r="I3374" s="311">
        <f t="shared" si="356"/>
        <v>10</v>
      </c>
      <c r="J3374" s="1151"/>
      <c r="AL3374"/>
      <c r="AM3374"/>
      <c r="AN3374"/>
      <c r="AO3374"/>
      <c r="AP3374"/>
      <c r="AQ3374" s="333"/>
      <c r="AR3374"/>
      <c r="AS3374"/>
      <c r="AT3374"/>
      <c r="AU3374"/>
    </row>
    <row r="3375" spans="1:47" ht="12.75" customHeight="1" x14ac:dyDescent="0.35">
      <c r="A3375" s="311">
        <f>FrontPage!$N$2</f>
        <v>1</v>
      </c>
      <c r="B3375" s="311" t="str">
        <f t="shared" si="359"/>
        <v>RO91811</v>
      </c>
      <c r="C3375" s="311">
        <f t="shared" si="357"/>
        <v>202526</v>
      </c>
      <c r="D3375" s="1148" t="s">
        <v>258</v>
      </c>
      <c r="E3375" s="311">
        <v>18</v>
      </c>
      <c r="F3375" s="311" t="s">
        <v>558</v>
      </c>
      <c r="G3375" s="311">
        <f t="shared" si="358"/>
        <v>0</v>
      </c>
      <c r="H3375" s="1150">
        <f t="shared" ca="1" si="360"/>
        <v>0</v>
      </c>
      <c r="I3375" s="311">
        <f t="shared" ref="I3375:I3438" si="361">VLOOKUP(F3375,CIndex,2,FALSE)</f>
        <v>11</v>
      </c>
      <c r="J3375" s="1151"/>
      <c r="AL3375"/>
      <c r="AM3375"/>
      <c r="AN3375"/>
      <c r="AO3375"/>
      <c r="AP3375"/>
      <c r="AQ3375" s="333"/>
      <c r="AR3375"/>
      <c r="AS3375"/>
      <c r="AT3375"/>
      <c r="AU3375"/>
    </row>
    <row r="3376" spans="1:47" ht="12.75" customHeight="1" x14ac:dyDescent="0.35">
      <c r="A3376" s="311">
        <f>FrontPage!$N$2</f>
        <v>1</v>
      </c>
      <c r="B3376" s="311" t="str">
        <f t="shared" si="359"/>
        <v>RO9191</v>
      </c>
      <c r="C3376" s="311">
        <f t="shared" si="357"/>
        <v>202526</v>
      </c>
      <c r="D3376" s="1148" t="s">
        <v>258</v>
      </c>
      <c r="E3376" s="311">
        <v>19</v>
      </c>
      <c r="F3376" s="311" t="s">
        <v>545</v>
      </c>
      <c r="G3376" s="311">
        <f t="shared" si="358"/>
        <v>0</v>
      </c>
      <c r="H3376" s="1150">
        <f t="shared" ca="1" si="360"/>
        <v>0</v>
      </c>
      <c r="I3376" s="311">
        <f t="shared" si="361"/>
        <v>1</v>
      </c>
      <c r="J3376" s="1151"/>
      <c r="AL3376"/>
      <c r="AM3376"/>
      <c r="AN3376"/>
      <c r="AO3376"/>
      <c r="AP3376"/>
      <c r="AQ3376" s="333"/>
      <c r="AR3376"/>
      <c r="AS3376"/>
      <c r="AT3376"/>
      <c r="AU3376"/>
    </row>
    <row r="3377" spans="1:47" ht="12.75" customHeight="1" x14ac:dyDescent="0.35">
      <c r="A3377" s="311">
        <f>FrontPage!$N$2</f>
        <v>1</v>
      </c>
      <c r="B3377" s="311" t="str">
        <f t="shared" si="359"/>
        <v>RO9192</v>
      </c>
      <c r="C3377" s="311">
        <f t="shared" si="357"/>
        <v>202526</v>
      </c>
      <c r="D3377" s="1148" t="s">
        <v>258</v>
      </c>
      <c r="E3377" s="311">
        <v>19</v>
      </c>
      <c r="F3377" s="311" t="s">
        <v>546</v>
      </c>
      <c r="G3377" s="311">
        <f t="shared" si="358"/>
        <v>0</v>
      </c>
      <c r="H3377" s="1150">
        <f t="shared" ca="1" si="360"/>
        <v>0</v>
      </c>
      <c r="I3377" s="311">
        <f t="shared" si="361"/>
        <v>2</v>
      </c>
      <c r="J3377" s="1151"/>
      <c r="AL3377"/>
      <c r="AM3377"/>
      <c r="AN3377"/>
      <c r="AO3377"/>
      <c r="AP3377"/>
      <c r="AQ3377" s="333"/>
      <c r="AR3377"/>
      <c r="AS3377"/>
      <c r="AT3377"/>
      <c r="AU3377"/>
    </row>
    <row r="3378" spans="1:47" ht="12.75" customHeight="1" x14ac:dyDescent="0.35">
      <c r="A3378" s="311">
        <f>FrontPage!$N$2</f>
        <v>1</v>
      </c>
      <c r="B3378" s="311" t="str">
        <f t="shared" si="359"/>
        <v>RO9193</v>
      </c>
      <c r="C3378" s="311">
        <f t="shared" si="357"/>
        <v>202526</v>
      </c>
      <c r="D3378" s="1148" t="s">
        <v>258</v>
      </c>
      <c r="E3378" s="311">
        <v>19</v>
      </c>
      <c r="F3378" s="311" t="s">
        <v>549</v>
      </c>
      <c r="G3378" s="311">
        <f t="shared" si="358"/>
        <v>0</v>
      </c>
      <c r="H3378" s="1150">
        <f t="shared" ca="1" si="360"/>
        <v>0</v>
      </c>
      <c r="I3378" s="311">
        <f t="shared" si="361"/>
        <v>3</v>
      </c>
      <c r="J3378" s="1151"/>
      <c r="AL3378"/>
      <c r="AM3378"/>
      <c r="AN3378"/>
      <c r="AO3378"/>
      <c r="AP3378"/>
      <c r="AQ3378" s="333"/>
      <c r="AR3378"/>
      <c r="AS3378"/>
      <c r="AT3378"/>
      <c r="AU3378"/>
    </row>
    <row r="3379" spans="1:47" ht="12.75" customHeight="1" x14ac:dyDescent="0.35">
      <c r="A3379" s="311">
        <f>FrontPage!$N$2</f>
        <v>1</v>
      </c>
      <c r="B3379" s="311" t="str">
        <f t="shared" si="359"/>
        <v>RO9195</v>
      </c>
      <c r="C3379" s="311">
        <f t="shared" si="357"/>
        <v>202526</v>
      </c>
      <c r="D3379" s="1148" t="s">
        <v>258</v>
      </c>
      <c r="E3379" s="311">
        <v>19</v>
      </c>
      <c r="F3379" s="311" t="s">
        <v>551</v>
      </c>
      <c r="G3379" s="311">
        <f t="shared" si="358"/>
        <v>0</v>
      </c>
      <c r="H3379" s="1150">
        <f t="shared" ca="1" si="360"/>
        <v>0</v>
      </c>
      <c r="I3379" s="311">
        <f t="shared" si="361"/>
        <v>5</v>
      </c>
      <c r="J3379" s="1151"/>
      <c r="AL3379"/>
      <c r="AM3379"/>
      <c r="AN3379"/>
      <c r="AO3379"/>
      <c r="AP3379"/>
      <c r="AQ3379" s="333"/>
      <c r="AR3379"/>
      <c r="AS3379"/>
      <c r="AT3379"/>
      <c r="AU3379"/>
    </row>
    <row r="3380" spans="1:47" ht="12.75" customHeight="1" x14ac:dyDescent="0.35">
      <c r="A3380" s="311">
        <f>FrontPage!$N$2</f>
        <v>1</v>
      </c>
      <c r="B3380" s="311" t="str">
        <f t="shared" si="359"/>
        <v>RO9196.1</v>
      </c>
      <c r="C3380" s="311">
        <f t="shared" si="357"/>
        <v>202526</v>
      </c>
      <c r="D3380" s="1148" t="s">
        <v>258</v>
      </c>
      <c r="E3380" s="311">
        <v>19</v>
      </c>
      <c r="F3380" s="311" t="s">
        <v>552</v>
      </c>
      <c r="G3380" s="311">
        <f t="shared" si="358"/>
        <v>0</v>
      </c>
      <c r="H3380" s="1150">
        <f t="shared" ca="1" si="360"/>
        <v>0</v>
      </c>
      <c r="I3380" s="311">
        <f t="shared" si="361"/>
        <v>6.1</v>
      </c>
      <c r="J3380" s="1151"/>
      <c r="AL3380"/>
      <c r="AM3380"/>
      <c r="AN3380"/>
      <c r="AO3380"/>
      <c r="AP3380"/>
      <c r="AQ3380" s="333"/>
      <c r="AR3380"/>
      <c r="AS3380"/>
      <c r="AT3380"/>
      <c r="AU3380"/>
    </row>
    <row r="3381" spans="1:47" ht="12.75" customHeight="1" x14ac:dyDescent="0.35">
      <c r="A3381" s="311">
        <f>FrontPage!$N$2</f>
        <v>1</v>
      </c>
      <c r="B3381" s="311" t="str">
        <f t="shared" si="359"/>
        <v>RO9196.2</v>
      </c>
      <c r="C3381" s="311">
        <f t="shared" si="357"/>
        <v>202526</v>
      </c>
      <c r="D3381" s="1148" t="s">
        <v>258</v>
      </c>
      <c r="E3381" s="311">
        <v>19</v>
      </c>
      <c r="F3381" s="311" t="s">
        <v>553</v>
      </c>
      <c r="G3381" s="311">
        <f t="shared" si="358"/>
        <v>0</v>
      </c>
      <c r="H3381" s="1150">
        <f t="shared" ca="1" si="360"/>
        <v>0</v>
      </c>
      <c r="I3381" s="311">
        <f t="shared" si="361"/>
        <v>6.2</v>
      </c>
      <c r="J3381" s="1151"/>
      <c r="AL3381"/>
      <c r="AM3381"/>
      <c r="AN3381"/>
      <c r="AO3381"/>
      <c r="AP3381"/>
      <c r="AQ3381" s="333"/>
      <c r="AR3381"/>
      <c r="AS3381"/>
      <c r="AT3381"/>
      <c r="AU3381"/>
    </row>
    <row r="3382" spans="1:47" ht="12.75" customHeight="1" x14ac:dyDescent="0.35">
      <c r="A3382" s="311">
        <f>FrontPage!$N$2</f>
        <v>1</v>
      </c>
      <c r="B3382" s="311" t="str">
        <f t="shared" si="359"/>
        <v>RO9197</v>
      </c>
      <c r="C3382" s="311">
        <f t="shared" si="357"/>
        <v>202526</v>
      </c>
      <c r="D3382" s="1148" t="s">
        <v>258</v>
      </c>
      <c r="E3382" s="311">
        <v>19</v>
      </c>
      <c r="F3382" s="311" t="s">
        <v>554</v>
      </c>
      <c r="G3382" s="311">
        <f t="shared" si="358"/>
        <v>0</v>
      </c>
      <c r="H3382" s="1150">
        <f t="shared" ca="1" si="360"/>
        <v>0</v>
      </c>
      <c r="I3382" s="311">
        <f t="shared" si="361"/>
        <v>7</v>
      </c>
      <c r="J3382" s="1151"/>
      <c r="AL3382"/>
      <c r="AM3382"/>
      <c r="AN3382"/>
      <c r="AO3382"/>
      <c r="AP3382"/>
      <c r="AQ3382" s="333"/>
      <c r="AR3382"/>
      <c r="AS3382"/>
      <c r="AT3382"/>
      <c r="AU3382"/>
    </row>
    <row r="3383" spans="1:47" ht="12.75" customHeight="1" x14ac:dyDescent="0.35">
      <c r="A3383" s="311">
        <f>FrontPage!$N$2</f>
        <v>1</v>
      </c>
      <c r="B3383" s="311" t="str">
        <f t="shared" si="359"/>
        <v>RO9198</v>
      </c>
      <c r="C3383" s="311">
        <f t="shared" si="357"/>
        <v>202526</v>
      </c>
      <c r="D3383" s="1148" t="s">
        <v>258</v>
      </c>
      <c r="E3383" s="311">
        <v>19</v>
      </c>
      <c r="F3383" s="311" t="s">
        <v>555</v>
      </c>
      <c r="G3383" s="311">
        <f t="shared" si="358"/>
        <v>0</v>
      </c>
      <c r="H3383" s="1150">
        <f t="shared" ca="1" si="360"/>
        <v>0</v>
      </c>
      <c r="I3383" s="311">
        <f t="shared" si="361"/>
        <v>8</v>
      </c>
      <c r="J3383" s="1151"/>
      <c r="AL3383"/>
      <c r="AM3383"/>
      <c r="AN3383"/>
      <c r="AO3383"/>
      <c r="AP3383"/>
      <c r="AQ3383" s="333"/>
      <c r="AR3383"/>
      <c r="AS3383"/>
      <c r="AT3383"/>
      <c r="AU3383"/>
    </row>
    <row r="3384" spans="1:47" ht="12.75" customHeight="1" x14ac:dyDescent="0.35">
      <c r="A3384" s="311">
        <f>FrontPage!$N$2</f>
        <v>1</v>
      </c>
      <c r="B3384" s="311" t="str">
        <f t="shared" si="359"/>
        <v>RO91910</v>
      </c>
      <c r="C3384" s="311">
        <f t="shared" si="357"/>
        <v>202526</v>
      </c>
      <c r="D3384" s="1148" t="s">
        <v>258</v>
      </c>
      <c r="E3384" s="311">
        <v>19</v>
      </c>
      <c r="F3384" s="311" t="s">
        <v>557</v>
      </c>
      <c r="G3384" s="311">
        <f t="shared" si="358"/>
        <v>0</v>
      </c>
      <c r="H3384" s="1150">
        <f t="shared" ca="1" si="360"/>
        <v>0</v>
      </c>
      <c r="I3384" s="311">
        <f t="shared" si="361"/>
        <v>10</v>
      </c>
      <c r="J3384" s="1151"/>
      <c r="AL3384"/>
      <c r="AM3384"/>
      <c r="AN3384"/>
      <c r="AO3384"/>
      <c r="AP3384"/>
      <c r="AQ3384" s="333"/>
      <c r="AR3384"/>
      <c r="AS3384"/>
      <c r="AT3384"/>
      <c r="AU3384"/>
    </row>
    <row r="3385" spans="1:47" ht="12.75" customHeight="1" x14ac:dyDescent="0.35">
      <c r="A3385" s="311">
        <f>FrontPage!$N$2</f>
        <v>1</v>
      </c>
      <c r="B3385" s="311" t="str">
        <f t="shared" si="359"/>
        <v>RO91911</v>
      </c>
      <c r="C3385" s="311">
        <f t="shared" si="357"/>
        <v>202526</v>
      </c>
      <c r="D3385" s="1148" t="s">
        <v>258</v>
      </c>
      <c r="E3385" s="311">
        <v>19</v>
      </c>
      <c r="F3385" s="311" t="s">
        <v>558</v>
      </c>
      <c r="G3385" s="311">
        <f t="shared" si="358"/>
        <v>0</v>
      </c>
      <c r="H3385" s="1150">
        <f t="shared" ca="1" si="360"/>
        <v>0</v>
      </c>
      <c r="I3385" s="311">
        <f t="shared" si="361"/>
        <v>11</v>
      </c>
      <c r="J3385" s="1151"/>
      <c r="AL3385"/>
      <c r="AM3385"/>
      <c r="AN3385"/>
      <c r="AO3385"/>
      <c r="AP3385"/>
      <c r="AQ3385" s="333"/>
      <c r="AR3385"/>
      <c r="AS3385"/>
      <c r="AT3385"/>
      <c r="AU3385"/>
    </row>
    <row r="3386" spans="1:47" ht="12.75" customHeight="1" x14ac:dyDescent="0.35">
      <c r="A3386" s="311">
        <f>FrontPage!$N$2</f>
        <v>1</v>
      </c>
      <c r="B3386" s="311" t="str">
        <f t="shared" si="359"/>
        <v>RO9201</v>
      </c>
      <c r="C3386" s="311">
        <f t="shared" si="357"/>
        <v>202526</v>
      </c>
      <c r="D3386" s="1148" t="s">
        <v>258</v>
      </c>
      <c r="E3386" s="311">
        <v>20</v>
      </c>
      <c r="F3386" s="311" t="s">
        <v>545</v>
      </c>
      <c r="G3386" s="311">
        <f t="shared" si="358"/>
        <v>0</v>
      </c>
      <c r="H3386" s="1150">
        <f t="shared" ca="1" si="360"/>
        <v>0</v>
      </c>
      <c r="I3386" s="311">
        <f t="shared" si="361"/>
        <v>1</v>
      </c>
      <c r="J3386" s="1151"/>
      <c r="AL3386"/>
      <c r="AM3386"/>
      <c r="AN3386"/>
      <c r="AO3386"/>
      <c r="AP3386"/>
      <c r="AQ3386" s="333"/>
      <c r="AR3386"/>
      <c r="AS3386"/>
      <c r="AT3386"/>
      <c r="AU3386"/>
    </row>
    <row r="3387" spans="1:47" ht="12.75" customHeight="1" x14ac:dyDescent="0.35">
      <c r="A3387" s="311">
        <f>FrontPage!$N$2</f>
        <v>1</v>
      </c>
      <c r="B3387" s="311" t="str">
        <f t="shared" si="359"/>
        <v>RO9202</v>
      </c>
      <c r="C3387" s="311">
        <f t="shared" si="357"/>
        <v>202526</v>
      </c>
      <c r="D3387" s="1148" t="s">
        <v>258</v>
      </c>
      <c r="E3387" s="311">
        <v>20</v>
      </c>
      <c r="F3387" s="311" t="s">
        <v>546</v>
      </c>
      <c r="G3387" s="311">
        <f t="shared" si="358"/>
        <v>0</v>
      </c>
      <c r="H3387" s="1150">
        <f t="shared" ca="1" si="360"/>
        <v>0</v>
      </c>
      <c r="I3387" s="311">
        <f t="shared" si="361"/>
        <v>2</v>
      </c>
      <c r="J3387" s="1151"/>
      <c r="AL3387"/>
      <c r="AM3387"/>
      <c r="AN3387"/>
      <c r="AO3387"/>
      <c r="AP3387"/>
      <c r="AQ3387" s="333"/>
      <c r="AR3387"/>
      <c r="AS3387"/>
      <c r="AT3387"/>
      <c r="AU3387"/>
    </row>
    <row r="3388" spans="1:47" ht="12.75" customHeight="1" x14ac:dyDescent="0.35">
      <c r="A3388" s="311">
        <f>FrontPage!$N$2</f>
        <v>1</v>
      </c>
      <c r="B3388" s="311" t="str">
        <f t="shared" si="359"/>
        <v>RO9203</v>
      </c>
      <c r="C3388" s="311">
        <f t="shared" si="357"/>
        <v>202526</v>
      </c>
      <c r="D3388" s="1148" t="s">
        <v>258</v>
      </c>
      <c r="E3388" s="311">
        <v>20</v>
      </c>
      <c r="F3388" s="311" t="s">
        <v>549</v>
      </c>
      <c r="G3388" s="311">
        <f t="shared" si="358"/>
        <v>0</v>
      </c>
      <c r="H3388" s="1150">
        <f t="shared" ca="1" si="360"/>
        <v>0</v>
      </c>
      <c r="I3388" s="311">
        <f t="shared" si="361"/>
        <v>3</v>
      </c>
      <c r="J3388" s="1151"/>
      <c r="AL3388"/>
      <c r="AM3388"/>
      <c r="AN3388"/>
      <c r="AO3388"/>
      <c r="AP3388"/>
      <c r="AQ3388" s="333"/>
      <c r="AR3388"/>
      <c r="AS3388"/>
      <c r="AT3388"/>
      <c r="AU3388"/>
    </row>
    <row r="3389" spans="1:47" ht="12.75" customHeight="1" x14ac:dyDescent="0.35">
      <c r="A3389" s="311">
        <f>FrontPage!$N$2</f>
        <v>1</v>
      </c>
      <c r="B3389" s="311" t="str">
        <f t="shared" si="359"/>
        <v>RO9205</v>
      </c>
      <c r="C3389" s="311">
        <f t="shared" si="357"/>
        <v>202526</v>
      </c>
      <c r="D3389" s="1148" t="s">
        <v>258</v>
      </c>
      <c r="E3389" s="311">
        <v>20</v>
      </c>
      <c r="F3389" s="311" t="s">
        <v>551</v>
      </c>
      <c r="G3389" s="311">
        <f t="shared" si="358"/>
        <v>0</v>
      </c>
      <c r="H3389" s="1150">
        <f t="shared" ca="1" si="360"/>
        <v>0</v>
      </c>
      <c r="I3389" s="311">
        <f t="shared" si="361"/>
        <v>5</v>
      </c>
      <c r="J3389" s="1151"/>
      <c r="AL3389"/>
      <c r="AM3389"/>
      <c r="AN3389"/>
      <c r="AO3389"/>
      <c r="AP3389"/>
      <c r="AQ3389" s="333"/>
      <c r="AR3389"/>
      <c r="AS3389"/>
      <c r="AT3389"/>
      <c r="AU3389"/>
    </row>
    <row r="3390" spans="1:47" ht="12.75" customHeight="1" x14ac:dyDescent="0.35">
      <c r="A3390" s="311">
        <f>FrontPage!$N$2</f>
        <v>1</v>
      </c>
      <c r="B3390" s="311" t="str">
        <f t="shared" si="359"/>
        <v>RO9206.1</v>
      </c>
      <c r="C3390" s="311">
        <f t="shared" si="357"/>
        <v>202526</v>
      </c>
      <c r="D3390" s="1148" t="s">
        <v>258</v>
      </c>
      <c r="E3390" s="311">
        <v>20</v>
      </c>
      <c r="F3390" s="311" t="s">
        <v>552</v>
      </c>
      <c r="G3390" s="311">
        <f t="shared" si="358"/>
        <v>0</v>
      </c>
      <c r="H3390" s="1150">
        <f t="shared" ca="1" si="360"/>
        <v>0</v>
      </c>
      <c r="I3390" s="311">
        <f t="shared" si="361"/>
        <v>6.1</v>
      </c>
      <c r="J3390" s="1151"/>
      <c r="AL3390"/>
      <c r="AM3390"/>
      <c r="AN3390"/>
      <c r="AO3390"/>
      <c r="AP3390"/>
      <c r="AQ3390" s="333"/>
      <c r="AR3390"/>
      <c r="AS3390"/>
      <c r="AT3390"/>
      <c r="AU3390"/>
    </row>
    <row r="3391" spans="1:47" ht="12.75" customHeight="1" x14ac:dyDescent="0.35">
      <c r="A3391" s="311">
        <f>FrontPage!$N$2</f>
        <v>1</v>
      </c>
      <c r="B3391" s="311" t="str">
        <f t="shared" si="359"/>
        <v>RO9206.2</v>
      </c>
      <c r="C3391" s="311">
        <f t="shared" ref="C3391:C3454" si="362">year</f>
        <v>202526</v>
      </c>
      <c r="D3391" s="1148" t="s">
        <v>258</v>
      </c>
      <c r="E3391" s="311">
        <v>20</v>
      </c>
      <c r="F3391" s="311" t="s">
        <v>553</v>
      </c>
      <c r="G3391" s="311">
        <f t="shared" si="358"/>
        <v>0</v>
      </c>
      <c r="H3391" s="1150">
        <f t="shared" ca="1" si="360"/>
        <v>0</v>
      </c>
      <c r="I3391" s="311">
        <f t="shared" si="361"/>
        <v>6.2</v>
      </c>
      <c r="J3391" s="1151"/>
      <c r="AL3391"/>
      <c r="AM3391"/>
      <c r="AN3391"/>
      <c r="AO3391"/>
      <c r="AP3391"/>
      <c r="AQ3391" s="333"/>
      <c r="AR3391"/>
      <c r="AS3391"/>
      <c r="AT3391"/>
      <c r="AU3391"/>
    </row>
    <row r="3392" spans="1:47" ht="12.75" customHeight="1" x14ac:dyDescent="0.35">
      <c r="A3392" s="311">
        <f>FrontPage!$N$2</f>
        <v>1</v>
      </c>
      <c r="B3392" s="311" t="str">
        <f t="shared" si="359"/>
        <v>RO9207</v>
      </c>
      <c r="C3392" s="311">
        <f t="shared" si="362"/>
        <v>202526</v>
      </c>
      <c r="D3392" s="1148" t="s">
        <v>258</v>
      </c>
      <c r="E3392" s="311">
        <v>20</v>
      </c>
      <c r="F3392" s="311" t="s">
        <v>554</v>
      </c>
      <c r="G3392" s="311">
        <f t="shared" si="358"/>
        <v>0</v>
      </c>
      <c r="H3392" s="1150">
        <f t="shared" ca="1" si="360"/>
        <v>0</v>
      </c>
      <c r="I3392" s="311">
        <f t="shared" si="361"/>
        <v>7</v>
      </c>
      <c r="J3392" s="1151"/>
      <c r="AL3392"/>
      <c r="AM3392"/>
      <c r="AN3392"/>
      <c r="AO3392"/>
      <c r="AP3392"/>
      <c r="AQ3392" s="333"/>
      <c r="AR3392"/>
      <c r="AS3392"/>
      <c r="AT3392"/>
      <c r="AU3392"/>
    </row>
    <row r="3393" spans="1:47" ht="12.75" customHeight="1" x14ac:dyDescent="0.35">
      <c r="A3393" s="311">
        <f>FrontPage!$N$2</f>
        <v>1</v>
      </c>
      <c r="B3393" s="311" t="str">
        <f t="shared" si="359"/>
        <v>RO9208</v>
      </c>
      <c r="C3393" s="311">
        <f t="shared" si="362"/>
        <v>202526</v>
      </c>
      <c r="D3393" s="1148" t="s">
        <v>258</v>
      </c>
      <c r="E3393" s="311">
        <v>20</v>
      </c>
      <c r="F3393" s="311" t="s">
        <v>555</v>
      </c>
      <c r="G3393" s="311">
        <f t="shared" si="358"/>
        <v>0</v>
      </c>
      <c r="H3393" s="1150">
        <f t="shared" ca="1" si="360"/>
        <v>0</v>
      </c>
      <c r="I3393" s="311">
        <f t="shared" si="361"/>
        <v>8</v>
      </c>
      <c r="J3393" s="1151"/>
      <c r="AL3393"/>
      <c r="AM3393"/>
      <c r="AN3393"/>
      <c r="AO3393"/>
      <c r="AP3393"/>
      <c r="AQ3393" s="333"/>
      <c r="AR3393"/>
      <c r="AS3393"/>
      <c r="AT3393"/>
      <c r="AU3393"/>
    </row>
    <row r="3394" spans="1:47" ht="12.75" customHeight="1" x14ac:dyDescent="0.35">
      <c r="A3394" s="311">
        <f>FrontPage!$N$2</f>
        <v>1</v>
      </c>
      <c r="B3394" s="311" t="str">
        <f t="shared" si="359"/>
        <v>RO92010</v>
      </c>
      <c r="C3394" s="311">
        <f t="shared" si="362"/>
        <v>202526</v>
      </c>
      <c r="D3394" s="1148" t="s">
        <v>258</v>
      </c>
      <c r="E3394" s="311">
        <v>20</v>
      </c>
      <c r="F3394" s="311" t="s">
        <v>557</v>
      </c>
      <c r="G3394" s="311">
        <f t="shared" si="358"/>
        <v>0</v>
      </c>
      <c r="H3394" s="1150">
        <f t="shared" ca="1" si="360"/>
        <v>0</v>
      </c>
      <c r="I3394" s="311">
        <f t="shared" si="361"/>
        <v>10</v>
      </c>
      <c r="J3394" s="1151"/>
      <c r="AL3394"/>
      <c r="AM3394"/>
      <c r="AN3394"/>
      <c r="AO3394"/>
      <c r="AP3394"/>
      <c r="AQ3394" s="333"/>
      <c r="AR3394"/>
      <c r="AS3394"/>
      <c r="AT3394"/>
      <c r="AU3394"/>
    </row>
    <row r="3395" spans="1:47" ht="12.75" customHeight="1" x14ac:dyDescent="0.35">
      <c r="A3395" s="311">
        <f>FrontPage!$N$2</f>
        <v>1</v>
      </c>
      <c r="B3395" s="311" t="str">
        <f t="shared" si="359"/>
        <v>RO92011</v>
      </c>
      <c r="C3395" s="311">
        <f t="shared" si="362"/>
        <v>202526</v>
      </c>
      <c r="D3395" s="1148" t="s">
        <v>258</v>
      </c>
      <c r="E3395" s="311">
        <v>20</v>
      </c>
      <c r="F3395" s="311" t="s">
        <v>558</v>
      </c>
      <c r="G3395" s="311">
        <f t="shared" si="358"/>
        <v>0</v>
      </c>
      <c r="H3395" s="1150">
        <f t="shared" ca="1" si="360"/>
        <v>0</v>
      </c>
      <c r="I3395" s="311">
        <f t="shared" si="361"/>
        <v>11</v>
      </c>
      <c r="J3395" s="1151"/>
      <c r="AL3395"/>
      <c r="AM3395"/>
      <c r="AN3395"/>
      <c r="AO3395"/>
      <c r="AP3395"/>
      <c r="AQ3395" s="333"/>
      <c r="AR3395"/>
      <c r="AS3395"/>
      <c r="AT3395"/>
      <c r="AU3395"/>
    </row>
    <row r="3396" spans="1:47" ht="12.75" customHeight="1" x14ac:dyDescent="0.35">
      <c r="A3396" s="311">
        <f>FrontPage!$N$2</f>
        <v>1</v>
      </c>
      <c r="B3396" s="311" t="str">
        <f t="shared" si="359"/>
        <v>RO9211</v>
      </c>
      <c r="C3396" s="311">
        <f t="shared" si="362"/>
        <v>202526</v>
      </c>
      <c r="D3396" s="1148" t="s">
        <v>258</v>
      </c>
      <c r="E3396" s="311">
        <v>21</v>
      </c>
      <c r="F3396" s="311" t="s">
        <v>545</v>
      </c>
      <c r="G3396" s="311">
        <f t="shared" si="358"/>
        <v>0</v>
      </c>
      <c r="H3396" s="1150">
        <f t="shared" ca="1" si="360"/>
        <v>0</v>
      </c>
      <c r="I3396" s="311">
        <f t="shared" si="361"/>
        <v>1</v>
      </c>
      <c r="J3396" s="1151"/>
      <c r="AL3396"/>
      <c r="AM3396"/>
      <c r="AN3396"/>
      <c r="AO3396"/>
      <c r="AP3396"/>
      <c r="AQ3396" s="333"/>
      <c r="AR3396"/>
      <c r="AS3396"/>
      <c r="AT3396"/>
      <c r="AU3396"/>
    </row>
    <row r="3397" spans="1:47" ht="12.75" customHeight="1" x14ac:dyDescent="0.35">
      <c r="A3397" s="311">
        <f>FrontPage!$N$2</f>
        <v>1</v>
      </c>
      <c r="B3397" s="311" t="str">
        <f t="shared" si="359"/>
        <v>RO9212</v>
      </c>
      <c r="C3397" s="311">
        <f t="shared" si="362"/>
        <v>202526</v>
      </c>
      <c r="D3397" s="1148" t="s">
        <v>258</v>
      </c>
      <c r="E3397" s="311">
        <v>21</v>
      </c>
      <c r="F3397" s="311" t="s">
        <v>546</v>
      </c>
      <c r="G3397" s="311">
        <f t="shared" si="358"/>
        <v>0</v>
      </c>
      <c r="H3397" s="1150">
        <f t="shared" ca="1" si="360"/>
        <v>0</v>
      </c>
      <c r="I3397" s="311">
        <f t="shared" si="361"/>
        <v>2</v>
      </c>
      <c r="J3397" s="1151"/>
      <c r="AL3397"/>
      <c r="AM3397"/>
      <c r="AN3397"/>
      <c r="AO3397"/>
      <c r="AP3397"/>
      <c r="AQ3397" s="333"/>
      <c r="AR3397"/>
      <c r="AS3397"/>
      <c r="AT3397"/>
      <c r="AU3397"/>
    </row>
    <row r="3398" spans="1:47" ht="12.75" customHeight="1" x14ac:dyDescent="0.35">
      <c r="A3398" s="311">
        <f>FrontPage!$N$2</f>
        <v>1</v>
      </c>
      <c r="B3398" s="311" t="str">
        <f t="shared" si="359"/>
        <v>RO9213</v>
      </c>
      <c r="C3398" s="311">
        <f t="shared" si="362"/>
        <v>202526</v>
      </c>
      <c r="D3398" s="1148" t="s">
        <v>258</v>
      </c>
      <c r="E3398" s="311">
        <v>21</v>
      </c>
      <c r="F3398" s="311" t="s">
        <v>549</v>
      </c>
      <c r="G3398" s="311">
        <f t="shared" si="358"/>
        <v>0</v>
      </c>
      <c r="H3398" s="1150">
        <f t="shared" ca="1" si="360"/>
        <v>0</v>
      </c>
      <c r="I3398" s="311">
        <f t="shared" si="361"/>
        <v>3</v>
      </c>
      <c r="J3398" s="1151"/>
      <c r="AL3398"/>
      <c r="AM3398"/>
      <c r="AN3398"/>
      <c r="AO3398"/>
      <c r="AP3398"/>
      <c r="AQ3398" s="333"/>
      <c r="AR3398"/>
      <c r="AS3398"/>
      <c r="AT3398"/>
      <c r="AU3398"/>
    </row>
    <row r="3399" spans="1:47" ht="12.75" customHeight="1" x14ac:dyDescent="0.35">
      <c r="A3399" s="311">
        <f>FrontPage!$N$2</f>
        <v>1</v>
      </c>
      <c r="B3399" s="311" t="str">
        <f t="shared" si="359"/>
        <v>RO9215</v>
      </c>
      <c r="C3399" s="311">
        <f t="shared" si="362"/>
        <v>202526</v>
      </c>
      <c r="D3399" s="1148" t="s">
        <v>258</v>
      </c>
      <c r="E3399" s="311">
        <v>21</v>
      </c>
      <c r="F3399" s="311" t="s">
        <v>551</v>
      </c>
      <c r="G3399" s="311">
        <f t="shared" si="358"/>
        <v>0</v>
      </c>
      <c r="H3399" s="1150">
        <f t="shared" ca="1" si="360"/>
        <v>0</v>
      </c>
      <c r="I3399" s="311">
        <f t="shared" si="361"/>
        <v>5</v>
      </c>
      <c r="J3399" s="1151"/>
      <c r="AL3399"/>
      <c r="AM3399"/>
      <c r="AN3399"/>
      <c r="AO3399"/>
      <c r="AP3399"/>
      <c r="AQ3399" s="333"/>
      <c r="AR3399"/>
      <c r="AS3399"/>
      <c r="AT3399"/>
      <c r="AU3399"/>
    </row>
    <row r="3400" spans="1:47" ht="12.75" customHeight="1" x14ac:dyDescent="0.35">
      <c r="A3400" s="311">
        <f>FrontPage!$N$2</f>
        <v>1</v>
      </c>
      <c r="B3400" s="311" t="str">
        <f t="shared" si="359"/>
        <v>RO9216.1</v>
      </c>
      <c r="C3400" s="311">
        <f t="shared" si="362"/>
        <v>202526</v>
      </c>
      <c r="D3400" s="1148" t="s">
        <v>258</v>
      </c>
      <c r="E3400" s="311">
        <v>21</v>
      </c>
      <c r="F3400" s="311" t="s">
        <v>552</v>
      </c>
      <c r="G3400" s="311">
        <f t="shared" si="358"/>
        <v>0</v>
      </c>
      <c r="H3400" s="1150">
        <f t="shared" ca="1" si="360"/>
        <v>0</v>
      </c>
      <c r="I3400" s="311">
        <f t="shared" si="361"/>
        <v>6.1</v>
      </c>
      <c r="J3400" s="1151"/>
      <c r="AL3400"/>
      <c r="AM3400"/>
      <c r="AN3400"/>
      <c r="AO3400"/>
      <c r="AP3400"/>
      <c r="AQ3400" s="333"/>
      <c r="AR3400"/>
      <c r="AS3400"/>
      <c r="AT3400"/>
      <c r="AU3400"/>
    </row>
    <row r="3401" spans="1:47" ht="12.75" customHeight="1" x14ac:dyDescent="0.35">
      <c r="A3401" s="311">
        <f>FrontPage!$N$2</f>
        <v>1</v>
      </c>
      <c r="B3401" s="311" t="str">
        <f t="shared" si="359"/>
        <v>RO9216.2</v>
      </c>
      <c r="C3401" s="311">
        <f t="shared" si="362"/>
        <v>202526</v>
      </c>
      <c r="D3401" s="1148" t="s">
        <v>258</v>
      </c>
      <c r="E3401" s="311">
        <v>21</v>
      </c>
      <c r="F3401" s="311" t="s">
        <v>553</v>
      </c>
      <c r="G3401" s="311">
        <f t="shared" si="358"/>
        <v>0</v>
      </c>
      <c r="H3401" s="1150">
        <f t="shared" ca="1" si="360"/>
        <v>0</v>
      </c>
      <c r="I3401" s="311">
        <f t="shared" si="361"/>
        <v>6.2</v>
      </c>
      <c r="J3401" s="1151"/>
      <c r="AL3401"/>
      <c r="AM3401"/>
      <c r="AN3401"/>
      <c r="AO3401"/>
      <c r="AP3401"/>
      <c r="AQ3401" s="333"/>
      <c r="AR3401"/>
      <c r="AS3401"/>
      <c r="AT3401"/>
      <c r="AU3401"/>
    </row>
    <row r="3402" spans="1:47" ht="12.75" customHeight="1" x14ac:dyDescent="0.35">
      <c r="A3402" s="311">
        <f>FrontPage!$N$2</f>
        <v>1</v>
      </c>
      <c r="B3402" s="311" t="str">
        <f t="shared" si="359"/>
        <v>RO9217</v>
      </c>
      <c r="C3402" s="311">
        <f t="shared" si="362"/>
        <v>202526</v>
      </c>
      <c r="D3402" s="1148" t="s">
        <v>258</v>
      </c>
      <c r="E3402" s="311">
        <v>21</v>
      </c>
      <c r="F3402" s="311" t="s">
        <v>554</v>
      </c>
      <c r="G3402" s="311">
        <f t="shared" si="358"/>
        <v>0</v>
      </c>
      <c r="H3402" s="1150">
        <f t="shared" ca="1" si="360"/>
        <v>0</v>
      </c>
      <c r="I3402" s="311">
        <f t="shared" si="361"/>
        <v>7</v>
      </c>
      <c r="J3402" s="1151"/>
      <c r="AL3402"/>
      <c r="AM3402"/>
      <c r="AN3402"/>
      <c r="AO3402"/>
      <c r="AP3402"/>
      <c r="AQ3402" s="333"/>
      <c r="AR3402"/>
      <c r="AS3402"/>
      <c r="AT3402"/>
      <c r="AU3402"/>
    </row>
    <row r="3403" spans="1:47" ht="12.75" customHeight="1" x14ac:dyDescent="0.35">
      <c r="A3403" s="311">
        <f>FrontPage!$N$2</f>
        <v>1</v>
      </c>
      <c r="B3403" s="311" t="str">
        <f t="shared" si="359"/>
        <v>RO9218</v>
      </c>
      <c r="C3403" s="311">
        <f t="shared" si="362"/>
        <v>202526</v>
      </c>
      <c r="D3403" s="1148" t="s">
        <v>258</v>
      </c>
      <c r="E3403" s="311">
        <v>21</v>
      </c>
      <c r="F3403" s="311" t="s">
        <v>555</v>
      </c>
      <c r="G3403" s="311">
        <f t="shared" si="358"/>
        <v>0</v>
      </c>
      <c r="H3403" s="1150">
        <f t="shared" ca="1" si="360"/>
        <v>0</v>
      </c>
      <c r="I3403" s="311">
        <f t="shared" si="361"/>
        <v>8</v>
      </c>
      <c r="J3403" s="1151"/>
      <c r="AL3403"/>
      <c r="AM3403"/>
      <c r="AN3403"/>
      <c r="AO3403"/>
      <c r="AP3403"/>
      <c r="AQ3403" s="333"/>
      <c r="AR3403"/>
      <c r="AS3403"/>
      <c r="AT3403"/>
      <c r="AU3403"/>
    </row>
    <row r="3404" spans="1:47" ht="12.75" customHeight="1" x14ac:dyDescent="0.35">
      <c r="A3404" s="311">
        <f>FrontPage!$N$2</f>
        <v>1</v>
      </c>
      <c r="B3404" s="311" t="str">
        <f t="shared" si="359"/>
        <v>RO92110</v>
      </c>
      <c r="C3404" s="311">
        <f t="shared" si="362"/>
        <v>202526</v>
      </c>
      <c r="D3404" s="1148" t="s">
        <v>258</v>
      </c>
      <c r="E3404" s="311">
        <v>21</v>
      </c>
      <c r="F3404" s="311" t="s">
        <v>557</v>
      </c>
      <c r="G3404" s="311">
        <f t="shared" si="358"/>
        <v>0</v>
      </c>
      <c r="H3404" s="1150">
        <f t="shared" ca="1" si="360"/>
        <v>0</v>
      </c>
      <c r="I3404" s="311">
        <f t="shared" si="361"/>
        <v>10</v>
      </c>
      <c r="J3404" s="1151"/>
      <c r="AL3404"/>
      <c r="AM3404"/>
      <c r="AN3404"/>
      <c r="AO3404"/>
      <c r="AP3404"/>
      <c r="AQ3404" s="333"/>
      <c r="AR3404"/>
      <c r="AS3404"/>
      <c r="AT3404"/>
      <c r="AU3404"/>
    </row>
    <row r="3405" spans="1:47" ht="12.75" customHeight="1" x14ac:dyDescent="0.35">
      <c r="A3405" s="311">
        <f>FrontPage!$N$2</f>
        <v>1</v>
      </c>
      <c r="B3405" s="311" t="str">
        <f t="shared" si="359"/>
        <v>RO92111</v>
      </c>
      <c r="C3405" s="311">
        <f t="shared" si="362"/>
        <v>202526</v>
      </c>
      <c r="D3405" s="1148" t="s">
        <v>258</v>
      </c>
      <c r="E3405" s="311">
        <v>21</v>
      </c>
      <c r="F3405" s="311" t="s">
        <v>558</v>
      </c>
      <c r="G3405" s="311">
        <f t="shared" si="358"/>
        <v>0</v>
      </c>
      <c r="H3405" s="1150">
        <f t="shared" ca="1" si="360"/>
        <v>0</v>
      </c>
      <c r="I3405" s="311">
        <f t="shared" si="361"/>
        <v>11</v>
      </c>
      <c r="J3405" s="1151"/>
      <c r="AL3405"/>
      <c r="AM3405"/>
      <c r="AN3405"/>
      <c r="AO3405"/>
      <c r="AP3405"/>
      <c r="AQ3405" s="333"/>
      <c r="AR3405"/>
      <c r="AS3405"/>
      <c r="AT3405"/>
      <c r="AU3405"/>
    </row>
    <row r="3406" spans="1:47" ht="12.75" customHeight="1" x14ac:dyDescent="0.35">
      <c r="A3406" s="311">
        <f>FrontPage!$N$2</f>
        <v>1</v>
      </c>
      <c r="B3406" s="311" t="str">
        <f t="shared" si="359"/>
        <v>RO9221</v>
      </c>
      <c r="C3406" s="311">
        <f t="shared" si="362"/>
        <v>202526</v>
      </c>
      <c r="D3406" s="1148" t="s">
        <v>258</v>
      </c>
      <c r="E3406" s="311">
        <v>22</v>
      </c>
      <c r="F3406" s="311" t="s">
        <v>545</v>
      </c>
      <c r="G3406" s="311">
        <f t="shared" si="358"/>
        <v>0</v>
      </c>
      <c r="H3406" s="1150">
        <f t="shared" ca="1" si="360"/>
        <v>0</v>
      </c>
      <c r="I3406" s="311">
        <f t="shared" si="361"/>
        <v>1</v>
      </c>
      <c r="J3406" s="1151"/>
      <c r="AL3406"/>
      <c r="AM3406"/>
      <c r="AN3406"/>
      <c r="AO3406"/>
      <c r="AP3406"/>
      <c r="AQ3406" s="333"/>
      <c r="AR3406"/>
      <c r="AS3406"/>
      <c r="AT3406"/>
      <c r="AU3406"/>
    </row>
    <row r="3407" spans="1:47" ht="12.75" customHeight="1" x14ac:dyDescent="0.35">
      <c r="A3407" s="311">
        <f>FrontPage!$N$2</f>
        <v>1</v>
      </c>
      <c r="B3407" s="311" t="str">
        <f t="shared" si="359"/>
        <v>RO9222</v>
      </c>
      <c r="C3407" s="311">
        <f t="shared" si="362"/>
        <v>202526</v>
      </c>
      <c r="D3407" s="1148" t="s">
        <v>258</v>
      </c>
      <c r="E3407" s="311">
        <v>22</v>
      </c>
      <c r="F3407" s="311" t="s">
        <v>546</v>
      </c>
      <c r="G3407" s="311">
        <f t="shared" si="358"/>
        <v>0</v>
      </c>
      <c r="H3407" s="1150">
        <f t="shared" ca="1" si="360"/>
        <v>0</v>
      </c>
      <c r="I3407" s="311">
        <f t="shared" si="361"/>
        <v>2</v>
      </c>
      <c r="J3407" s="1151"/>
      <c r="AL3407"/>
      <c r="AM3407"/>
      <c r="AN3407"/>
      <c r="AO3407"/>
      <c r="AP3407"/>
      <c r="AQ3407" s="333"/>
      <c r="AR3407"/>
      <c r="AS3407"/>
      <c r="AT3407"/>
      <c r="AU3407"/>
    </row>
    <row r="3408" spans="1:47" ht="12.75" customHeight="1" x14ac:dyDescent="0.35">
      <c r="A3408" s="311">
        <f>FrontPage!$N$2</f>
        <v>1</v>
      </c>
      <c r="B3408" s="311" t="str">
        <f t="shared" si="359"/>
        <v>RO9223</v>
      </c>
      <c r="C3408" s="311">
        <f t="shared" si="362"/>
        <v>202526</v>
      </c>
      <c r="D3408" s="1148" t="s">
        <v>258</v>
      </c>
      <c r="E3408" s="311">
        <v>22</v>
      </c>
      <c r="F3408" s="311" t="s">
        <v>549</v>
      </c>
      <c r="G3408" s="311">
        <f t="shared" si="358"/>
        <v>0</v>
      </c>
      <c r="H3408" s="1150">
        <f t="shared" ca="1" si="360"/>
        <v>0</v>
      </c>
      <c r="I3408" s="311">
        <f t="shared" si="361"/>
        <v>3</v>
      </c>
      <c r="J3408" s="1151"/>
      <c r="AL3408"/>
      <c r="AM3408"/>
      <c r="AN3408"/>
      <c r="AO3408"/>
      <c r="AP3408"/>
      <c r="AQ3408" s="333"/>
      <c r="AR3408"/>
      <c r="AS3408"/>
      <c r="AT3408"/>
      <c r="AU3408"/>
    </row>
    <row r="3409" spans="1:47" ht="12.75" customHeight="1" x14ac:dyDescent="0.35">
      <c r="A3409" s="311">
        <f>FrontPage!$N$2</f>
        <v>1</v>
      </c>
      <c r="B3409" s="311" t="str">
        <f t="shared" si="359"/>
        <v>RO9225</v>
      </c>
      <c r="C3409" s="311">
        <f t="shared" si="362"/>
        <v>202526</v>
      </c>
      <c r="D3409" s="1148" t="s">
        <v>258</v>
      </c>
      <c r="E3409" s="311">
        <v>22</v>
      </c>
      <c r="F3409" s="311" t="s">
        <v>551</v>
      </c>
      <c r="G3409" s="311">
        <f t="shared" si="358"/>
        <v>0</v>
      </c>
      <c r="H3409" s="1150">
        <f t="shared" ca="1" si="360"/>
        <v>0</v>
      </c>
      <c r="I3409" s="311">
        <f t="shared" si="361"/>
        <v>5</v>
      </c>
      <c r="J3409" s="1151"/>
      <c r="AL3409"/>
      <c r="AM3409"/>
      <c r="AN3409"/>
      <c r="AO3409"/>
      <c r="AP3409"/>
      <c r="AQ3409" s="333"/>
      <c r="AR3409"/>
      <c r="AS3409"/>
      <c r="AT3409"/>
      <c r="AU3409"/>
    </row>
    <row r="3410" spans="1:47" ht="12.75" customHeight="1" x14ac:dyDescent="0.35">
      <c r="A3410" s="311">
        <f>FrontPage!$N$2</f>
        <v>1</v>
      </c>
      <c r="B3410" s="311" t="str">
        <f t="shared" si="359"/>
        <v>RO9226.1</v>
      </c>
      <c r="C3410" s="311">
        <f t="shared" si="362"/>
        <v>202526</v>
      </c>
      <c r="D3410" s="1148" t="s">
        <v>258</v>
      </c>
      <c r="E3410" s="311">
        <v>22</v>
      </c>
      <c r="F3410" s="311" t="s">
        <v>552</v>
      </c>
      <c r="G3410" s="311">
        <f t="shared" si="358"/>
        <v>0</v>
      </c>
      <c r="H3410" s="1150">
        <f t="shared" ca="1" si="360"/>
        <v>0</v>
      </c>
      <c r="I3410" s="311">
        <f t="shared" si="361"/>
        <v>6.1</v>
      </c>
      <c r="J3410" s="1151"/>
      <c r="AL3410"/>
      <c r="AM3410"/>
      <c r="AN3410"/>
      <c r="AO3410"/>
      <c r="AP3410"/>
      <c r="AQ3410" s="333"/>
      <c r="AR3410"/>
      <c r="AS3410"/>
      <c r="AT3410"/>
      <c r="AU3410"/>
    </row>
    <row r="3411" spans="1:47" ht="12.75" customHeight="1" x14ac:dyDescent="0.35">
      <c r="A3411" s="311">
        <f>FrontPage!$N$2</f>
        <v>1</v>
      </c>
      <c r="B3411" s="311" t="str">
        <f t="shared" si="359"/>
        <v>RO9226.2</v>
      </c>
      <c r="C3411" s="311">
        <f t="shared" si="362"/>
        <v>202526</v>
      </c>
      <c r="D3411" s="1148" t="s">
        <v>258</v>
      </c>
      <c r="E3411" s="311">
        <v>22</v>
      </c>
      <c r="F3411" s="311" t="s">
        <v>553</v>
      </c>
      <c r="G3411" s="311">
        <f t="shared" si="358"/>
        <v>0</v>
      </c>
      <c r="H3411" s="1150">
        <f t="shared" ca="1" si="360"/>
        <v>0</v>
      </c>
      <c r="I3411" s="311">
        <f t="shared" si="361"/>
        <v>6.2</v>
      </c>
      <c r="J3411" s="1151"/>
      <c r="AL3411"/>
      <c r="AM3411"/>
      <c r="AN3411"/>
      <c r="AO3411"/>
      <c r="AP3411"/>
      <c r="AQ3411" s="333"/>
      <c r="AR3411"/>
      <c r="AS3411"/>
      <c r="AT3411"/>
      <c r="AU3411"/>
    </row>
    <row r="3412" spans="1:47" ht="12.75" customHeight="1" x14ac:dyDescent="0.35">
      <c r="A3412" s="311">
        <f>FrontPage!$N$2</f>
        <v>1</v>
      </c>
      <c r="B3412" s="311" t="str">
        <f t="shared" si="359"/>
        <v>RO9227</v>
      </c>
      <c r="C3412" s="311">
        <f t="shared" si="362"/>
        <v>202526</v>
      </c>
      <c r="D3412" s="1148" t="s">
        <v>258</v>
      </c>
      <c r="E3412" s="311">
        <v>22</v>
      </c>
      <c r="F3412" s="311" t="s">
        <v>554</v>
      </c>
      <c r="G3412" s="311">
        <f t="shared" si="358"/>
        <v>0</v>
      </c>
      <c r="H3412" s="1150">
        <f t="shared" ca="1" si="360"/>
        <v>0</v>
      </c>
      <c r="I3412" s="311">
        <f t="shared" si="361"/>
        <v>7</v>
      </c>
      <c r="J3412" s="1151"/>
      <c r="AL3412"/>
      <c r="AM3412"/>
      <c r="AN3412"/>
      <c r="AO3412"/>
      <c r="AP3412"/>
      <c r="AQ3412" s="333"/>
      <c r="AR3412"/>
      <c r="AS3412"/>
      <c r="AT3412"/>
      <c r="AU3412"/>
    </row>
    <row r="3413" spans="1:47" ht="12.75" customHeight="1" x14ac:dyDescent="0.35">
      <c r="A3413" s="311">
        <f>FrontPage!$N$2</f>
        <v>1</v>
      </c>
      <c r="B3413" s="311" t="str">
        <f t="shared" si="359"/>
        <v>RO9228</v>
      </c>
      <c r="C3413" s="311">
        <f t="shared" si="362"/>
        <v>202526</v>
      </c>
      <c r="D3413" s="1148" t="s">
        <v>258</v>
      </c>
      <c r="E3413" s="311">
        <v>22</v>
      </c>
      <c r="F3413" s="311" t="s">
        <v>555</v>
      </c>
      <c r="G3413" s="311">
        <f t="shared" si="358"/>
        <v>0</v>
      </c>
      <c r="H3413" s="1150">
        <f t="shared" ca="1" si="360"/>
        <v>0</v>
      </c>
      <c r="I3413" s="311">
        <f t="shared" si="361"/>
        <v>8</v>
      </c>
      <c r="J3413" s="1151"/>
      <c r="AL3413"/>
      <c r="AM3413"/>
      <c r="AN3413"/>
      <c r="AO3413"/>
      <c r="AP3413"/>
      <c r="AQ3413" s="333"/>
      <c r="AR3413"/>
      <c r="AS3413"/>
      <c r="AT3413"/>
      <c r="AU3413"/>
    </row>
    <row r="3414" spans="1:47" ht="12.75" customHeight="1" x14ac:dyDescent="0.35">
      <c r="A3414" s="311">
        <f>FrontPage!$N$2</f>
        <v>1</v>
      </c>
      <c r="B3414" s="311" t="str">
        <f t="shared" si="359"/>
        <v>RO92210</v>
      </c>
      <c r="C3414" s="311">
        <f t="shared" si="362"/>
        <v>202526</v>
      </c>
      <c r="D3414" s="1148" t="s">
        <v>258</v>
      </c>
      <c r="E3414" s="311">
        <v>22</v>
      </c>
      <c r="F3414" s="311" t="s">
        <v>557</v>
      </c>
      <c r="G3414" s="311">
        <f t="shared" si="358"/>
        <v>0</v>
      </c>
      <c r="H3414" s="1150">
        <f t="shared" ca="1" si="360"/>
        <v>0</v>
      </c>
      <c r="I3414" s="311">
        <f t="shared" si="361"/>
        <v>10</v>
      </c>
      <c r="J3414" s="1151"/>
      <c r="AL3414"/>
      <c r="AM3414"/>
      <c r="AN3414"/>
      <c r="AO3414"/>
      <c r="AP3414"/>
      <c r="AQ3414" s="333"/>
      <c r="AR3414"/>
      <c r="AS3414"/>
      <c r="AT3414"/>
      <c r="AU3414"/>
    </row>
    <row r="3415" spans="1:47" ht="12.75" customHeight="1" x14ac:dyDescent="0.35">
      <c r="A3415" s="311">
        <f>FrontPage!$N$2</f>
        <v>1</v>
      </c>
      <c r="B3415" s="311" t="str">
        <f t="shared" si="359"/>
        <v>RO92211</v>
      </c>
      <c r="C3415" s="311">
        <f t="shared" si="362"/>
        <v>202526</v>
      </c>
      <c r="D3415" s="1148" t="s">
        <v>258</v>
      </c>
      <c r="E3415" s="311">
        <v>22</v>
      </c>
      <c r="F3415" s="311" t="s">
        <v>558</v>
      </c>
      <c r="G3415" s="311">
        <f t="shared" si="358"/>
        <v>0</v>
      </c>
      <c r="H3415" s="1150">
        <f t="shared" ca="1" si="360"/>
        <v>0</v>
      </c>
      <c r="I3415" s="311">
        <f t="shared" si="361"/>
        <v>11</v>
      </c>
      <c r="J3415" s="1151"/>
      <c r="AL3415"/>
      <c r="AM3415"/>
      <c r="AN3415"/>
      <c r="AO3415"/>
      <c r="AP3415"/>
      <c r="AQ3415" s="333"/>
      <c r="AR3415"/>
      <c r="AS3415"/>
      <c r="AT3415"/>
      <c r="AU3415"/>
    </row>
    <row r="3416" spans="1:47" ht="12.75" customHeight="1" x14ac:dyDescent="0.35">
      <c r="A3416" s="311">
        <f>FrontPage!$N$2</f>
        <v>1</v>
      </c>
      <c r="B3416" s="311" t="str">
        <f t="shared" si="359"/>
        <v>RO9231</v>
      </c>
      <c r="C3416" s="311">
        <f t="shared" si="362"/>
        <v>202526</v>
      </c>
      <c r="D3416" s="1148" t="s">
        <v>258</v>
      </c>
      <c r="E3416" s="311">
        <v>23</v>
      </c>
      <c r="F3416" s="311" t="s">
        <v>545</v>
      </c>
      <c r="G3416" s="311">
        <f t="shared" si="358"/>
        <v>0</v>
      </c>
      <c r="H3416" s="1150">
        <f t="shared" ca="1" si="360"/>
        <v>0</v>
      </c>
      <c r="I3416" s="311">
        <f t="shared" si="361"/>
        <v>1</v>
      </c>
      <c r="J3416" s="1151"/>
      <c r="AL3416"/>
      <c r="AM3416"/>
      <c r="AN3416"/>
      <c r="AO3416"/>
      <c r="AP3416"/>
      <c r="AQ3416" s="333"/>
      <c r="AR3416"/>
      <c r="AS3416"/>
      <c r="AT3416"/>
      <c r="AU3416"/>
    </row>
    <row r="3417" spans="1:47" ht="12.75" customHeight="1" x14ac:dyDescent="0.35">
      <c r="A3417" s="311">
        <f>FrontPage!$N$2</f>
        <v>1</v>
      </c>
      <c r="B3417" s="311" t="str">
        <f t="shared" si="359"/>
        <v>RO9232</v>
      </c>
      <c r="C3417" s="311">
        <f t="shared" si="362"/>
        <v>202526</v>
      </c>
      <c r="D3417" s="1148" t="s">
        <v>258</v>
      </c>
      <c r="E3417" s="311">
        <v>23</v>
      </c>
      <c r="F3417" s="311" t="s">
        <v>546</v>
      </c>
      <c r="G3417" s="311">
        <f t="shared" si="358"/>
        <v>0</v>
      </c>
      <c r="H3417" s="1150">
        <f t="shared" ca="1" si="360"/>
        <v>0</v>
      </c>
      <c r="I3417" s="311">
        <f t="shared" si="361"/>
        <v>2</v>
      </c>
      <c r="J3417" s="1151"/>
      <c r="AL3417"/>
      <c r="AM3417"/>
      <c r="AN3417"/>
      <c r="AO3417"/>
      <c r="AP3417"/>
      <c r="AQ3417" s="333"/>
      <c r="AR3417"/>
      <c r="AS3417"/>
      <c r="AT3417"/>
      <c r="AU3417"/>
    </row>
    <row r="3418" spans="1:47" ht="12.75" customHeight="1" x14ac:dyDescent="0.35">
      <c r="A3418" s="311">
        <f>FrontPage!$N$2</f>
        <v>1</v>
      </c>
      <c r="B3418" s="311" t="str">
        <f t="shared" si="359"/>
        <v>RO9233</v>
      </c>
      <c r="C3418" s="311">
        <f t="shared" si="362"/>
        <v>202526</v>
      </c>
      <c r="D3418" s="1148" t="s">
        <v>258</v>
      </c>
      <c r="E3418" s="311">
        <v>23</v>
      </c>
      <c r="F3418" s="311" t="s">
        <v>549</v>
      </c>
      <c r="G3418" s="311">
        <f t="shared" si="358"/>
        <v>0</v>
      </c>
      <c r="H3418" s="1150">
        <f t="shared" ca="1" si="360"/>
        <v>0</v>
      </c>
      <c r="I3418" s="311">
        <f t="shared" si="361"/>
        <v>3</v>
      </c>
      <c r="J3418" s="1151"/>
      <c r="AL3418"/>
      <c r="AM3418"/>
      <c r="AN3418"/>
      <c r="AO3418"/>
      <c r="AP3418"/>
      <c r="AQ3418" s="333"/>
      <c r="AR3418"/>
      <c r="AS3418"/>
      <c r="AT3418"/>
      <c r="AU3418"/>
    </row>
    <row r="3419" spans="1:47" ht="12.75" customHeight="1" x14ac:dyDescent="0.35">
      <c r="A3419" s="311">
        <f>FrontPage!$N$2</f>
        <v>1</v>
      </c>
      <c r="B3419" s="311" t="str">
        <f t="shared" si="359"/>
        <v>RO9235</v>
      </c>
      <c r="C3419" s="311">
        <f t="shared" si="362"/>
        <v>202526</v>
      </c>
      <c r="D3419" s="1148" t="s">
        <v>258</v>
      </c>
      <c r="E3419" s="311">
        <v>23</v>
      </c>
      <c r="F3419" s="311" t="s">
        <v>551</v>
      </c>
      <c r="G3419" s="311">
        <f t="shared" si="358"/>
        <v>0</v>
      </c>
      <c r="H3419" s="1150">
        <f t="shared" ca="1" si="360"/>
        <v>0</v>
      </c>
      <c r="I3419" s="311">
        <f t="shared" si="361"/>
        <v>5</v>
      </c>
      <c r="J3419" s="1151"/>
      <c r="AL3419"/>
      <c r="AM3419"/>
      <c r="AN3419"/>
      <c r="AO3419"/>
      <c r="AP3419"/>
      <c r="AQ3419" s="333"/>
      <c r="AR3419"/>
      <c r="AS3419"/>
      <c r="AT3419"/>
      <c r="AU3419"/>
    </row>
    <row r="3420" spans="1:47" ht="12.75" customHeight="1" x14ac:dyDescent="0.35">
      <c r="A3420" s="311">
        <f>FrontPage!$N$2</f>
        <v>1</v>
      </c>
      <c r="B3420" s="311" t="str">
        <f t="shared" si="359"/>
        <v>RO9236.1</v>
      </c>
      <c r="C3420" s="311">
        <f t="shared" si="362"/>
        <v>202526</v>
      </c>
      <c r="D3420" s="1148" t="s">
        <v>258</v>
      </c>
      <c r="E3420" s="311">
        <v>23</v>
      </c>
      <c r="F3420" s="311" t="s">
        <v>552</v>
      </c>
      <c r="G3420" s="311">
        <f t="shared" si="358"/>
        <v>0</v>
      </c>
      <c r="H3420" s="1150">
        <f t="shared" ca="1" si="360"/>
        <v>0</v>
      </c>
      <c r="I3420" s="311">
        <f t="shared" si="361"/>
        <v>6.1</v>
      </c>
      <c r="J3420" s="1151"/>
      <c r="AL3420"/>
      <c r="AM3420"/>
      <c r="AN3420"/>
      <c r="AO3420"/>
      <c r="AP3420"/>
      <c r="AQ3420" s="333"/>
      <c r="AR3420"/>
      <c r="AS3420"/>
      <c r="AT3420"/>
      <c r="AU3420"/>
    </row>
    <row r="3421" spans="1:47" ht="12.75" customHeight="1" x14ac:dyDescent="0.35">
      <c r="A3421" s="311">
        <f>FrontPage!$N$2</f>
        <v>1</v>
      </c>
      <c r="B3421" s="311" t="str">
        <f t="shared" si="359"/>
        <v>RO9236.2</v>
      </c>
      <c r="C3421" s="311">
        <f t="shared" si="362"/>
        <v>202526</v>
      </c>
      <c r="D3421" s="1148" t="s">
        <v>258</v>
      </c>
      <c r="E3421" s="311">
        <v>23</v>
      </c>
      <c r="F3421" s="311" t="s">
        <v>553</v>
      </c>
      <c r="G3421" s="311">
        <f t="shared" ref="G3421:G3484" si="363">UANumber</f>
        <v>0</v>
      </c>
      <c r="H3421" s="1150">
        <f t="shared" ca="1" si="360"/>
        <v>0</v>
      </c>
      <c r="I3421" s="311">
        <f t="shared" si="361"/>
        <v>6.2</v>
      </c>
      <c r="J3421" s="1151"/>
      <c r="AL3421"/>
      <c r="AM3421"/>
      <c r="AN3421"/>
      <c r="AO3421"/>
      <c r="AP3421"/>
      <c r="AQ3421" s="333"/>
      <c r="AR3421"/>
      <c r="AS3421"/>
      <c r="AT3421"/>
      <c r="AU3421"/>
    </row>
    <row r="3422" spans="1:47" ht="12.75" customHeight="1" x14ac:dyDescent="0.35">
      <c r="A3422" s="311">
        <f>FrontPage!$N$2</f>
        <v>1</v>
      </c>
      <c r="B3422" s="311" t="str">
        <f t="shared" si="359"/>
        <v>RO9237</v>
      </c>
      <c r="C3422" s="311">
        <f t="shared" si="362"/>
        <v>202526</v>
      </c>
      <c r="D3422" s="1148" t="s">
        <v>258</v>
      </c>
      <c r="E3422" s="311">
        <v>23</v>
      </c>
      <c r="F3422" s="311" t="s">
        <v>554</v>
      </c>
      <c r="G3422" s="311">
        <f t="shared" si="363"/>
        <v>0</v>
      </c>
      <c r="H3422" s="1150">
        <f t="shared" ca="1" si="360"/>
        <v>0</v>
      </c>
      <c r="I3422" s="311">
        <f t="shared" si="361"/>
        <v>7</v>
      </c>
      <c r="J3422" s="1151"/>
      <c r="AL3422"/>
      <c r="AM3422"/>
      <c r="AN3422"/>
      <c r="AO3422"/>
      <c r="AP3422"/>
      <c r="AQ3422" s="333"/>
      <c r="AR3422"/>
      <c r="AS3422"/>
      <c r="AT3422"/>
      <c r="AU3422"/>
    </row>
    <row r="3423" spans="1:47" ht="12.75" customHeight="1" x14ac:dyDescent="0.35">
      <c r="A3423" s="311">
        <f>FrontPage!$N$2</f>
        <v>1</v>
      </c>
      <c r="B3423" s="311" t="str">
        <f t="shared" si="359"/>
        <v>RO9238</v>
      </c>
      <c r="C3423" s="311">
        <f t="shared" si="362"/>
        <v>202526</v>
      </c>
      <c r="D3423" s="1148" t="s">
        <v>258</v>
      </c>
      <c r="E3423" s="311">
        <v>23</v>
      </c>
      <c r="F3423" s="311" t="s">
        <v>555</v>
      </c>
      <c r="G3423" s="311">
        <f t="shared" si="363"/>
        <v>0</v>
      </c>
      <c r="H3423" s="1150">
        <f t="shared" ca="1" si="360"/>
        <v>0</v>
      </c>
      <c r="I3423" s="311">
        <f t="shared" si="361"/>
        <v>8</v>
      </c>
      <c r="J3423" s="1151"/>
      <c r="AL3423"/>
      <c r="AM3423"/>
      <c r="AN3423"/>
      <c r="AO3423"/>
      <c r="AP3423"/>
      <c r="AQ3423" s="333"/>
      <c r="AR3423"/>
      <c r="AS3423"/>
      <c r="AT3423"/>
      <c r="AU3423"/>
    </row>
    <row r="3424" spans="1:47" ht="12.75" customHeight="1" x14ac:dyDescent="0.35">
      <c r="A3424" s="311">
        <f>FrontPage!$N$2</f>
        <v>1</v>
      </c>
      <c r="B3424" s="311" t="str">
        <f t="shared" si="359"/>
        <v>RO92310</v>
      </c>
      <c r="C3424" s="311">
        <f t="shared" si="362"/>
        <v>202526</v>
      </c>
      <c r="D3424" s="1148" t="s">
        <v>258</v>
      </c>
      <c r="E3424" s="311">
        <v>23</v>
      </c>
      <c r="F3424" s="311" t="s">
        <v>557</v>
      </c>
      <c r="G3424" s="311">
        <f t="shared" si="363"/>
        <v>0</v>
      </c>
      <c r="H3424" s="1150">
        <f t="shared" ca="1" si="360"/>
        <v>0</v>
      </c>
      <c r="I3424" s="311">
        <f t="shared" si="361"/>
        <v>10</v>
      </c>
      <c r="J3424" s="1151"/>
      <c r="AL3424"/>
      <c r="AM3424"/>
      <c r="AN3424"/>
      <c r="AO3424"/>
      <c r="AP3424"/>
      <c r="AQ3424" s="333"/>
      <c r="AR3424"/>
      <c r="AS3424"/>
      <c r="AT3424"/>
      <c r="AU3424"/>
    </row>
    <row r="3425" spans="1:47" ht="12.75" customHeight="1" x14ac:dyDescent="0.35">
      <c r="A3425" s="311">
        <f>FrontPage!$N$2</f>
        <v>1</v>
      </c>
      <c r="B3425" s="311" t="str">
        <f t="shared" si="359"/>
        <v>RO92311</v>
      </c>
      <c r="C3425" s="311">
        <f t="shared" si="362"/>
        <v>202526</v>
      </c>
      <c r="D3425" s="1148" t="s">
        <v>258</v>
      </c>
      <c r="E3425" s="311">
        <v>23</v>
      </c>
      <c r="F3425" s="311" t="s">
        <v>558</v>
      </c>
      <c r="G3425" s="311">
        <f t="shared" si="363"/>
        <v>0</v>
      </c>
      <c r="H3425" s="1150">
        <f t="shared" ca="1" si="360"/>
        <v>0</v>
      </c>
      <c r="I3425" s="311">
        <f t="shared" si="361"/>
        <v>11</v>
      </c>
      <c r="J3425" s="1151"/>
      <c r="AL3425"/>
      <c r="AM3425"/>
      <c r="AN3425"/>
      <c r="AO3425"/>
      <c r="AP3425"/>
      <c r="AQ3425" s="333"/>
      <c r="AR3425"/>
      <c r="AS3425"/>
      <c r="AT3425"/>
      <c r="AU3425"/>
    </row>
    <row r="3426" spans="1:47" ht="12.75" customHeight="1" x14ac:dyDescent="0.35">
      <c r="A3426" s="311">
        <f>FrontPage!$N$2</f>
        <v>1</v>
      </c>
      <c r="B3426" s="311" t="str">
        <f t="shared" si="359"/>
        <v>RO9241</v>
      </c>
      <c r="C3426" s="311">
        <f t="shared" si="362"/>
        <v>202526</v>
      </c>
      <c r="D3426" s="1148" t="s">
        <v>258</v>
      </c>
      <c r="E3426" s="311">
        <v>24</v>
      </c>
      <c r="F3426" s="311" t="s">
        <v>545</v>
      </c>
      <c r="G3426" s="311">
        <f t="shared" si="363"/>
        <v>0</v>
      </c>
      <c r="H3426" s="1150">
        <f t="shared" ca="1" si="360"/>
        <v>0</v>
      </c>
      <c r="I3426" s="311">
        <f t="shared" si="361"/>
        <v>1</v>
      </c>
      <c r="J3426" s="1151"/>
      <c r="AL3426"/>
      <c r="AM3426"/>
      <c r="AN3426"/>
      <c r="AO3426"/>
      <c r="AP3426"/>
      <c r="AQ3426" s="333"/>
      <c r="AR3426"/>
      <c r="AS3426"/>
      <c r="AT3426"/>
      <c r="AU3426"/>
    </row>
    <row r="3427" spans="1:47" ht="12.75" customHeight="1" x14ac:dyDescent="0.35">
      <c r="A3427" s="311">
        <f>FrontPage!$N$2</f>
        <v>1</v>
      </c>
      <c r="B3427" s="311" t="str">
        <f t="shared" si="359"/>
        <v>RO9242</v>
      </c>
      <c r="C3427" s="311">
        <f t="shared" si="362"/>
        <v>202526</v>
      </c>
      <c r="D3427" s="1148" t="s">
        <v>258</v>
      </c>
      <c r="E3427" s="311">
        <v>24</v>
      </c>
      <c r="F3427" s="311" t="s">
        <v>546</v>
      </c>
      <c r="G3427" s="311">
        <f t="shared" si="363"/>
        <v>0</v>
      </c>
      <c r="H3427" s="1150">
        <f t="shared" ca="1" si="360"/>
        <v>0</v>
      </c>
      <c r="I3427" s="311">
        <f t="shared" si="361"/>
        <v>2</v>
      </c>
      <c r="J3427" s="1151"/>
      <c r="AL3427"/>
      <c r="AM3427"/>
      <c r="AN3427"/>
      <c r="AO3427"/>
      <c r="AP3427"/>
      <c r="AQ3427" s="333"/>
      <c r="AR3427"/>
      <c r="AS3427"/>
      <c r="AT3427"/>
      <c r="AU3427"/>
    </row>
    <row r="3428" spans="1:47" ht="12.75" customHeight="1" x14ac:dyDescent="0.35">
      <c r="A3428" s="311">
        <f>FrontPage!$N$2</f>
        <v>1</v>
      </c>
      <c r="B3428" s="311" t="str">
        <f t="shared" si="359"/>
        <v>RO9243</v>
      </c>
      <c r="C3428" s="311">
        <f t="shared" si="362"/>
        <v>202526</v>
      </c>
      <c r="D3428" s="1148" t="s">
        <v>258</v>
      </c>
      <c r="E3428" s="311">
        <v>24</v>
      </c>
      <c r="F3428" s="311" t="s">
        <v>549</v>
      </c>
      <c r="G3428" s="311">
        <f t="shared" si="363"/>
        <v>0</v>
      </c>
      <c r="H3428" s="1150">
        <f t="shared" ca="1" si="360"/>
        <v>0</v>
      </c>
      <c r="I3428" s="311">
        <f t="shared" si="361"/>
        <v>3</v>
      </c>
      <c r="J3428" s="1151"/>
      <c r="AL3428"/>
      <c r="AM3428"/>
      <c r="AN3428"/>
      <c r="AO3428"/>
      <c r="AP3428"/>
      <c r="AQ3428" s="333"/>
      <c r="AR3428"/>
      <c r="AS3428"/>
      <c r="AT3428"/>
      <c r="AU3428"/>
    </row>
    <row r="3429" spans="1:47" ht="12.75" customHeight="1" x14ac:dyDescent="0.35">
      <c r="A3429" s="311">
        <f>FrontPage!$N$2</f>
        <v>1</v>
      </c>
      <c r="B3429" s="311" t="str">
        <f t="shared" si="359"/>
        <v>RO9245</v>
      </c>
      <c r="C3429" s="311">
        <f t="shared" si="362"/>
        <v>202526</v>
      </c>
      <c r="D3429" s="1148" t="s">
        <v>258</v>
      </c>
      <c r="E3429" s="311">
        <v>24</v>
      </c>
      <c r="F3429" s="311" t="s">
        <v>551</v>
      </c>
      <c r="G3429" s="311">
        <f t="shared" si="363"/>
        <v>0</v>
      </c>
      <c r="H3429" s="1150">
        <f t="shared" ca="1" si="360"/>
        <v>0</v>
      </c>
      <c r="I3429" s="311">
        <f t="shared" si="361"/>
        <v>5</v>
      </c>
      <c r="J3429" s="1151"/>
      <c r="AL3429"/>
      <c r="AM3429"/>
      <c r="AN3429"/>
      <c r="AO3429"/>
      <c r="AP3429"/>
      <c r="AQ3429" s="333"/>
      <c r="AR3429"/>
      <c r="AS3429"/>
      <c r="AT3429"/>
      <c r="AU3429"/>
    </row>
    <row r="3430" spans="1:47" ht="12.75" customHeight="1" x14ac:dyDescent="0.35">
      <c r="A3430" s="311">
        <f>FrontPage!$N$2</f>
        <v>1</v>
      </c>
      <c r="B3430" s="311" t="str">
        <f t="shared" si="359"/>
        <v>RO9246.1</v>
      </c>
      <c r="C3430" s="311">
        <f t="shared" si="362"/>
        <v>202526</v>
      </c>
      <c r="D3430" s="1148" t="s">
        <v>258</v>
      </c>
      <c r="E3430" s="311">
        <v>24</v>
      </c>
      <c r="F3430" s="311" t="s">
        <v>552</v>
      </c>
      <c r="G3430" s="311">
        <f t="shared" si="363"/>
        <v>0</v>
      </c>
      <c r="H3430" s="1150">
        <f t="shared" ca="1" si="360"/>
        <v>0</v>
      </c>
      <c r="I3430" s="311">
        <f t="shared" si="361"/>
        <v>6.1</v>
      </c>
      <c r="J3430" s="1151"/>
      <c r="AL3430"/>
      <c r="AM3430"/>
      <c r="AN3430"/>
      <c r="AO3430"/>
      <c r="AP3430"/>
      <c r="AQ3430" s="333"/>
      <c r="AR3430"/>
      <c r="AS3430"/>
      <c r="AT3430"/>
      <c r="AU3430"/>
    </row>
    <row r="3431" spans="1:47" ht="12.75" customHeight="1" x14ac:dyDescent="0.35">
      <c r="A3431" s="311">
        <f>FrontPage!$N$2</f>
        <v>1</v>
      </c>
      <c r="B3431" s="311" t="str">
        <f t="shared" si="359"/>
        <v>RO9246.2</v>
      </c>
      <c r="C3431" s="311">
        <f t="shared" si="362"/>
        <v>202526</v>
      </c>
      <c r="D3431" s="1148" t="s">
        <v>258</v>
      </c>
      <c r="E3431" s="311">
        <v>24</v>
      </c>
      <c r="F3431" s="311" t="s">
        <v>553</v>
      </c>
      <c r="G3431" s="311">
        <f t="shared" si="363"/>
        <v>0</v>
      </c>
      <c r="H3431" s="1150">
        <f t="shared" ca="1" si="360"/>
        <v>0</v>
      </c>
      <c r="I3431" s="311">
        <f t="shared" si="361"/>
        <v>6.2</v>
      </c>
      <c r="J3431" s="1151"/>
      <c r="AL3431"/>
      <c r="AM3431"/>
      <c r="AN3431"/>
      <c r="AO3431"/>
      <c r="AP3431"/>
      <c r="AQ3431" s="333"/>
      <c r="AR3431"/>
      <c r="AS3431"/>
      <c r="AT3431"/>
      <c r="AU3431"/>
    </row>
    <row r="3432" spans="1:47" ht="12.75" customHeight="1" x14ac:dyDescent="0.35">
      <c r="A3432" s="311">
        <f>FrontPage!$N$2</f>
        <v>1</v>
      </c>
      <c r="B3432" s="311" t="str">
        <f t="shared" si="359"/>
        <v>RO9247</v>
      </c>
      <c r="C3432" s="311">
        <f t="shared" si="362"/>
        <v>202526</v>
      </c>
      <c r="D3432" s="1148" t="s">
        <v>258</v>
      </c>
      <c r="E3432" s="311">
        <v>24</v>
      </c>
      <c r="F3432" s="311" t="s">
        <v>554</v>
      </c>
      <c r="G3432" s="311">
        <f t="shared" si="363"/>
        <v>0</v>
      </c>
      <c r="H3432" s="1150">
        <f t="shared" ca="1" si="360"/>
        <v>0</v>
      </c>
      <c r="I3432" s="311">
        <f t="shared" si="361"/>
        <v>7</v>
      </c>
      <c r="J3432" s="1151"/>
      <c r="AL3432"/>
      <c r="AM3432"/>
      <c r="AN3432"/>
      <c r="AO3432"/>
      <c r="AP3432"/>
      <c r="AQ3432" s="333"/>
      <c r="AR3432"/>
      <c r="AS3432"/>
      <c r="AT3432"/>
      <c r="AU3432"/>
    </row>
    <row r="3433" spans="1:47" ht="12.75" customHeight="1" x14ac:dyDescent="0.35">
      <c r="A3433" s="311">
        <f>FrontPage!$N$2</f>
        <v>1</v>
      </c>
      <c r="B3433" s="311" t="str">
        <f t="shared" si="359"/>
        <v>RO9248</v>
      </c>
      <c r="C3433" s="311">
        <f t="shared" si="362"/>
        <v>202526</v>
      </c>
      <c r="D3433" s="1148" t="s">
        <v>258</v>
      </c>
      <c r="E3433" s="311">
        <v>24</v>
      </c>
      <c r="F3433" s="311" t="s">
        <v>555</v>
      </c>
      <c r="G3433" s="311">
        <f t="shared" si="363"/>
        <v>0</v>
      </c>
      <c r="H3433" s="1150">
        <f t="shared" ca="1" si="360"/>
        <v>0</v>
      </c>
      <c r="I3433" s="311">
        <f t="shared" si="361"/>
        <v>8</v>
      </c>
      <c r="J3433" s="1151"/>
      <c r="AL3433"/>
      <c r="AM3433"/>
      <c r="AN3433"/>
      <c r="AO3433"/>
      <c r="AP3433"/>
      <c r="AQ3433" s="333"/>
      <c r="AR3433"/>
      <c r="AS3433"/>
      <c r="AT3433"/>
      <c r="AU3433"/>
    </row>
    <row r="3434" spans="1:47" ht="12.75" customHeight="1" x14ac:dyDescent="0.35">
      <c r="A3434" s="311">
        <f>FrontPage!$N$2</f>
        <v>1</v>
      </c>
      <c r="B3434" s="311" t="str">
        <f t="shared" si="359"/>
        <v>RO92410</v>
      </c>
      <c r="C3434" s="311">
        <f t="shared" si="362"/>
        <v>202526</v>
      </c>
      <c r="D3434" s="1148" t="s">
        <v>258</v>
      </c>
      <c r="E3434" s="311">
        <v>24</v>
      </c>
      <c r="F3434" s="311" t="s">
        <v>557</v>
      </c>
      <c r="G3434" s="311">
        <f t="shared" si="363"/>
        <v>0</v>
      </c>
      <c r="H3434" s="1150">
        <f t="shared" ca="1" si="360"/>
        <v>0</v>
      </c>
      <c r="I3434" s="311">
        <f t="shared" si="361"/>
        <v>10</v>
      </c>
      <c r="J3434" s="1151"/>
      <c r="AL3434"/>
      <c r="AM3434"/>
      <c r="AN3434"/>
      <c r="AO3434"/>
      <c r="AP3434"/>
      <c r="AQ3434" s="333"/>
      <c r="AR3434"/>
      <c r="AS3434"/>
      <c r="AT3434"/>
      <c r="AU3434"/>
    </row>
    <row r="3435" spans="1:47" ht="12.75" customHeight="1" x14ac:dyDescent="0.35">
      <c r="A3435" s="311">
        <f>FrontPage!$N$2</f>
        <v>1</v>
      </c>
      <c r="B3435" s="311" t="str">
        <f t="shared" si="359"/>
        <v>RO92411</v>
      </c>
      <c r="C3435" s="311">
        <f t="shared" si="362"/>
        <v>202526</v>
      </c>
      <c r="D3435" s="1148" t="s">
        <v>258</v>
      </c>
      <c r="E3435" s="311">
        <v>24</v>
      </c>
      <c r="F3435" s="311" t="s">
        <v>558</v>
      </c>
      <c r="G3435" s="311">
        <f t="shared" si="363"/>
        <v>0</v>
      </c>
      <c r="H3435" s="1150">
        <f t="shared" ca="1" si="360"/>
        <v>0</v>
      </c>
      <c r="I3435" s="311">
        <f t="shared" si="361"/>
        <v>11</v>
      </c>
      <c r="J3435" s="1151"/>
      <c r="AL3435"/>
      <c r="AM3435"/>
      <c r="AN3435"/>
      <c r="AO3435"/>
      <c r="AP3435"/>
      <c r="AQ3435" s="333"/>
      <c r="AR3435"/>
      <c r="AS3435"/>
      <c r="AT3435"/>
      <c r="AU3435"/>
    </row>
    <row r="3436" spans="1:47" ht="12.75" customHeight="1" x14ac:dyDescent="0.35">
      <c r="A3436" s="311">
        <f>FrontPage!$N$2</f>
        <v>1</v>
      </c>
      <c r="B3436" s="311" t="str">
        <f t="shared" si="359"/>
        <v>RO924.51</v>
      </c>
      <c r="C3436" s="311">
        <f t="shared" si="362"/>
        <v>202526</v>
      </c>
      <c r="D3436" s="1148" t="s">
        <v>258</v>
      </c>
      <c r="E3436" s="311">
        <v>24.5</v>
      </c>
      <c r="F3436" s="311" t="s">
        <v>545</v>
      </c>
      <c r="G3436" s="311">
        <f t="shared" si="363"/>
        <v>0</v>
      </c>
      <c r="H3436" s="1150">
        <f t="shared" ca="1" si="360"/>
        <v>0</v>
      </c>
      <c r="I3436" s="311">
        <f t="shared" si="361"/>
        <v>1</v>
      </c>
      <c r="J3436" s="1151"/>
      <c r="AL3436"/>
      <c r="AM3436"/>
      <c r="AN3436"/>
      <c r="AO3436"/>
      <c r="AP3436"/>
      <c r="AQ3436" s="333"/>
      <c r="AR3436"/>
      <c r="AS3436"/>
      <c r="AT3436"/>
      <c r="AU3436"/>
    </row>
    <row r="3437" spans="1:47" ht="12.75" customHeight="1" x14ac:dyDescent="0.35">
      <c r="A3437" s="311">
        <f>FrontPage!$N$2</f>
        <v>1</v>
      </c>
      <c r="B3437" s="311" t="str">
        <f t="shared" ref="B3437:B3498" si="364">D3437&amp;E3437&amp;I3437</f>
        <v>RO924.52</v>
      </c>
      <c r="C3437" s="311">
        <f t="shared" si="362"/>
        <v>202526</v>
      </c>
      <c r="D3437" s="1148" t="s">
        <v>258</v>
      </c>
      <c r="E3437" s="311">
        <v>24.5</v>
      </c>
      <c r="F3437" s="311" t="s">
        <v>546</v>
      </c>
      <c r="G3437" s="311">
        <f t="shared" si="363"/>
        <v>0</v>
      </c>
      <c r="H3437" s="1150">
        <f t="shared" ref="H3437:H3502" ca="1" si="365">IF(UANumber = 0,0,IF(VLOOKUP(E3437,INDIRECT("_"&amp;D3437),MATCH(F3437,INDIRECT("_"&amp;D3437&amp;$I$2),0),FALSE)="",0,VLOOKUP(E3437,INDIRECT("_"&amp;D3437),MATCH(F3437,INDIRECT("_"&amp;D3437&amp;$I$2),0),FALSE)))</f>
        <v>0</v>
      </c>
      <c r="I3437" s="311">
        <f t="shared" si="361"/>
        <v>2</v>
      </c>
      <c r="J3437" s="1151"/>
      <c r="AL3437"/>
      <c r="AM3437"/>
      <c r="AN3437"/>
      <c r="AO3437"/>
      <c r="AP3437"/>
      <c r="AQ3437" s="333"/>
      <c r="AR3437"/>
      <c r="AS3437"/>
      <c r="AT3437"/>
      <c r="AU3437"/>
    </row>
    <row r="3438" spans="1:47" ht="12.75" customHeight="1" x14ac:dyDescent="0.35">
      <c r="A3438" s="311">
        <f>FrontPage!$N$2</f>
        <v>1</v>
      </c>
      <c r="B3438" s="311" t="str">
        <f t="shared" si="364"/>
        <v>RO924.53</v>
      </c>
      <c r="C3438" s="311">
        <f t="shared" si="362"/>
        <v>202526</v>
      </c>
      <c r="D3438" s="1148" t="s">
        <v>258</v>
      </c>
      <c r="E3438" s="311">
        <v>24.5</v>
      </c>
      <c r="F3438" s="311" t="s">
        <v>549</v>
      </c>
      <c r="G3438" s="311">
        <f t="shared" si="363"/>
        <v>0</v>
      </c>
      <c r="H3438" s="1150">
        <f t="shared" ca="1" si="365"/>
        <v>0</v>
      </c>
      <c r="I3438" s="311">
        <f t="shared" si="361"/>
        <v>3</v>
      </c>
      <c r="J3438" s="1151"/>
      <c r="AL3438"/>
      <c r="AM3438"/>
      <c r="AN3438"/>
      <c r="AO3438"/>
      <c r="AP3438"/>
      <c r="AQ3438" s="333"/>
      <c r="AR3438"/>
      <c r="AS3438"/>
      <c r="AT3438"/>
      <c r="AU3438"/>
    </row>
    <row r="3439" spans="1:47" ht="12.75" customHeight="1" x14ac:dyDescent="0.35">
      <c r="A3439" s="311">
        <f>FrontPage!$N$2</f>
        <v>1</v>
      </c>
      <c r="B3439" s="311" t="str">
        <f t="shared" si="364"/>
        <v>RO924.55</v>
      </c>
      <c r="C3439" s="311">
        <f t="shared" si="362"/>
        <v>202526</v>
      </c>
      <c r="D3439" s="1148" t="s">
        <v>258</v>
      </c>
      <c r="E3439" s="311">
        <v>24.5</v>
      </c>
      <c r="F3439" s="311" t="s">
        <v>551</v>
      </c>
      <c r="G3439" s="311">
        <f t="shared" si="363"/>
        <v>0</v>
      </c>
      <c r="H3439" s="1150">
        <f t="shared" ca="1" si="365"/>
        <v>0</v>
      </c>
      <c r="I3439" s="311">
        <f t="shared" ref="I3439:I3498" si="366">VLOOKUP(F3439,CIndex,2,FALSE)</f>
        <v>5</v>
      </c>
      <c r="J3439" s="1151"/>
      <c r="AL3439"/>
      <c r="AM3439"/>
      <c r="AN3439"/>
      <c r="AO3439"/>
      <c r="AP3439"/>
      <c r="AQ3439" s="333"/>
      <c r="AR3439"/>
      <c r="AS3439"/>
      <c r="AT3439"/>
      <c r="AU3439"/>
    </row>
    <row r="3440" spans="1:47" ht="12.75" customHeight="1" x14ac:dyDescent="0.35">
      <c r="A3440" s="311">
        <f>FrontPage!$N$2</f>
        <v>1</v>
      </c>
      <c r="B3440" s="311" t="str">
        <f t="shared" si="364"/>
        <v>RO924.56.1</v>
      </c>
      <c r="C3440" s="311">
        <f t="shared" si="362"/>
        <v>202526</v>
      </c>
      <c r="D3440" s="1148" t="s">
        <v>258</v>
      </c>
      <c r="E3440" s="311">
        <v>24.5</v>
      </c>
      <c r="F3440" s="311" t="s">
        <v>552</v>
      </c>
      <c r="G3440" s="311">
        <f t="shared" si="363"/>
        <v>0</v>
      </c>
      <c r="H3440" s="1150">
        <f t="shared" ca="1" si="365"/>
        <v>0</v>
      </c>
      <c r="I3440" s="311">
        <f t="shared" si="366"/>
        <v>6.1</v>
      </c>
      <c r="J3440" s="1151"/>
      <c r="AL3440"/>
      <c r="AM3440"/>
      <c r="AN3440"/>
      <c r="AO3440"/>
      <c r="AP3440"/>
      <c r="AQ3440" s="333"/>
      <c r="AR3440"/>
      <c r="AS3440"/>
      <c r="AT3440"/>
      <c r="AU3440"/>
    </row>
    <row r="3441" spans="1:47" ht="12.75" customHeight="1" x14ac:dyDescent="0.35">
      <c r="A3441" s="311">
        <f>FrontPage!$N$2</f>
        <v>1</v>
      </c>
      <c r="B3441" s="311" t="str">
        <f t="shared" si="364"/>
        <v>RO924.56.2</v>
      </c>
      <c r="C3441" s="311">
        <f t="shared" si="362"/>
        <v>202526</v>
      </c>
      <c r="D3441" s="1148" t="s">
        <v>258</v>
      </c>
      <c r="E3441" s="311">
        <v>24.5</v>
      </c>
      <c r="F3441" s="311" t="s">
        <v>553</v>
      </c>
      <c r="G3441" s="311">
        <f t="shared" si="363"/>
        <v>0</v>
      </c>
      <c r="H3441" s="1150">
        <f t="shared" ca="1" si="365"/>
        <v>0</v>
      </c>
      <c r="I3441" s="311">
        <f t="shared" si="366"/>
        <v>6.2</v>
      </c>
      <c r="J3441" s="1151"/>
      <c r="AL3441"/>
      <c r="AM3441"/>
      <c r="AN3441"/>
      <c r="AO3441"/>
      <c r="AP3441"/>
      <c r="AQ3441" s="333"/>
      <c r="AR3441"/>
      <c r="AS3441"/>
      <c r="AT3441"/>
      <c r="AU3441"/>
    </row>
    <row r="3442" spans="1:47" ht="12.75" customHeight="1" x14ac:dyDescent="0.35">
      <c r="A3442" s="311">
        <f>FrontPage!$N$2</f>
        <v>1</v>
      </c>
      <c r="B3442" s="311" t="str">
        <f t="shared" si="364"/>
        <v>RO924.57</v>
      </c>
      <c r="C3442" s="311">
        <f t="shared" si="362"/>
        <v>202526</v>
      </c>
      <c r="D3442" s="1148" t="s">
        <v>258</v>
      </c>
      <c r="E3442" s="311">
        <v>24.5</v>
      </c>
      <c r="F3442" s="311" t="s">
        <v>554</v>
      </c>
      <c r="G3442" s="311">
        <f t="shared" si="363"/>
        <v>0</v>
      </c>
      <c r="H3442" s="1150">
        <f t="shared" ca="1" si="365"/>
        <v>0</v>
      </c>
      <c r="I3442" s="311">
        <f t="shared" si="366"/>
        <v>7</v>
      </c>
      <c r="J3442" s="1151"/>
      <c r="AL3442"/>
      <c r="AM3442"/>
      <c r="AN3442"/>
      <c r="AO3442"/>
      <c r="AP3442"/>
      <c r="AQ3442" s="333"/>
      <c r="AR3442"/>
      <c r="AS3442"/>
      <c r="AT3442"/>
      <c r="AU3442"/>
    </row>
    <row r="3443" spans="1:47" ht="12.75" customHeight="1" x14ac:dyDescent="0.35">
      <c r="A3443" s="311">
        <f>FrontPage!$N$2</f>
        <v>1</v>
      </c>
      <c r="B3443" s="311" t="str">
        <f t="shared" si="364"/>
        <v>RO924.58</v>
      </c>
      <c r="C3443" s="311">
        <f t="shared" si="362"/>
        <v>202526</v>
      </c>
      <c r="D3443" s="1148" t="s">
        <v>258</v>
      </c>
      <c r="E3443" s="311">
        <v>24.5</v>
      </c>
      <c r="F3443" s="311" t="s">
        <v>555</v>
      </c>
      <c r="G3443" s="311">
        <f t="shared" si="363"/>
        <v>0</v>
      </c>
      <c r="H3443" s="1150">
        <f t="shared" ca="1" si="365"/>
        <v>0</v>
      </c>
      <c r="I3443" s="311">
        <f t="shared" si="366"/>
        <v>8</v>
      </c>
      <c r="J3443" s="1151"/>
      <c r="AL3443"/>
      <c r="AM3443"/>
      <c r="AN3443"/>
      <c r="AO3443"/>
      <c r="AP3443"/>
      <c r="AQ3443" s="333"/>
      <c r="AR3443"/>
      <c r="AS3443"/>
      <c r="AT3443"/>
      <c r="AU3443"/>
    </row>
    <row r="3444" spans="1:47" ht="12.75" customHeight="1" x14ac:dyDescent="0.35">
      <c r="A3444" s="311">
        <f>FrontPage!$N$2</f>
        <v>1</v>
      </c>
      <c r="B3444" s="311" t="str">
        <f t="shared" si="364"/>
        <v>RO924.510</v>
      </c>
      <c r="C3444" s="311">
        <f t="shared" si="362"/>
        <v>202526</v>
      </c>
      <c r="D3444" s="1148" t="s">
        <v>258</v>
      </c>
      <c r="E3444" s="311">
        <v>24.5</v>
      </c>
      <c r="F3444" s="311" t="s">
        <v>557</v>
      </c>
      <c r="G3444" s="311">
        <f t="shared" si="363"/>
        <v>0</v>
      </c>
      <c r="H3444" s="1150">
        <f t="shared" ca="1" si="365"/>
        <v>0</v>
      </c>
      <c r="I3444" s="311">
        <f t="shared" si="366"/>
        <v>10</v>
      </c>
      <c r="J3444" s="1151"/>
      <c r="AL3444"/>
      <c r="AM3444"/>
      <c r="AN3444"/>
      <c r="AO3444"/>
      <c r="AP3444"/>
      <c r="AQ3444" s="333"/>
      <c r="AR3444"/>
      <c r="AS3444"/>
      <c r="AT3444"/>
      <c r="AU3444"/>
    </row>
    <row r="3445" spans="1:47" ht="12.75" customHeight="1" x14ac:dyDescent="0.35">
      <c r="A3445" s="311">
        <f>FrontPage!$N$2</f>
        <v>1</v>
      </c>
      <c r="B3445" s="311" t="str">
        <f t="shared" si="364"/>
        <v>RO924.511</v>
      </c>
      <c r="C3445" s="311">
        <f t="shared" si="362"/>
        <v>202526</v>
      </c>
      <c r="D3445" s="1148" t="s">
        <v>258</v>
      </c>
      <c r="E3445" s="311">
        <v>24.5</v>
      </c>
      <c r="F3445" s="311" t="s">
        <v>558</v>
      </c>
      <c r="G3445" s="311">
        <f t="shared" si="363"/>
        <v>0</v>
      </c>
      <c r="H3445" s="1150">
        <f t="shared" ca="1" si="365"/>
        <v>0</v>
      </c>
      <c r="I3445" s="311">
        <f t="shared" si="366"/>
        <v>11</v>
      </c>
      <c r="J3445" s="1151"/>
      <c r="AL3445"/>
      <c r="AM3445"/>
      <c r="AN3445"/>
      <c r="AO3445"/>
      <c r="AP3445"/>
      <c r="AQ3445" s="333"/>
      <c r="AR3445"/>
      <c r="AS3445"/>
      <c r="AT3445"/>
      <c r="AU3445"/>
    </row>
    <row r="3446" spans="1:47" ht="12.75" customHeight="1" x14ac:dyDescent="0.35">
      <c r="A3446" s="311">
        <f>FrontPage!$N$2</f>
        <v>1</v>
      </c>
      <c r="B3446" s="311" t="str">
        <f t="shared" si="364"/>
        <v>RO9251</v>
      </c>
      <c r="C3446" s="311">
        <f t="shared" si="362"/>
        <v>202526</v>
      </c>
      <c r="D3446" s="1148" t="s">
        <v>258</v>
      </c>
      <c r="E3446" s="311">
        <v>25</v>
      </c>
      <c r="F3446" s="311" t="s">
        <v>545</v>
      </c>
      <c r="G3446" s="311">
        <f t="shared" si="363"/>
        <v>0</v>
      </c>
      <c r="H3446" s="1150">
        <f t="shared" ca="1" si="365"/>
        <v>0</v>
      </c>
      <c r="I3446" s="311">
        <f t="shared" si="366"/>
        <v>1</v>
      </c>
      <c r="J3446" s="1151"/>
      <c r="AL3446"/>
      <c r="AM3446"/>
      <c r="AN3446"/>
      <c r="AO3446"/>
      <c r="AP3446"/>
      <c r="AQ3446" s="333"/>
      <c r="AR3446"/>
      <c r="AS3446"/>
      <c r="AT3446"/>
      <c r="AU3446"/>
    </row>
    <row r="3447" spans="1:47" ht="12.75" customHeight="1" x14ac:dyDescent="0.35">
      <c r="A3447" s="311">
        <f>FrontPage!$N$2</f>
        <v>1</v>
      </c>
      <c r="B3447" s="311" t="str">
        <f t="shared" si="364"/>
        <v>RO9252</v>
      </c>
      <c r="C3447" s="311">
        <f t="shared" si="362"/>
        <v>202526</v>
      </c>
      <c r="D3447" s="1148" t="s">
        <v>258</v>
      </c>
      <c r="E3447" s="311">
        <v>25</v>
      </c>
      <c r="F3447" s="311" t="s">
        <v>546</v>
      </c>
      <c r="G3447" s="311">
        <f t="shared" si="363"/>
        <v>0</v>
      </c>
      <c r="H3447" s="1150">
        <f t="shared" ca="1" si="365"/>
        <v>0</v>
      </c>
      <c r="I3447" s="311">
        <f t="shared" si="366"/>
        <v>2</v>
      </c>
      <c r="J3447" s="1151"/>
      <c r="AL3447"/>
      <c r="AM3447"/>
      <c r="AN3447"/>
      <c r="AO3447"/>
      <c r="AP3447"/>
      <c r="AQ3447" s="333"/>
      <c r="AR3447"/>
      <c r="AS3447"/>
      <c r="AT3447"/>
      <c r="AU3447"/>
    </row>
    <row r="3448" spans="1:47" ht="12.75" customHeight="1" x14ac:dyDescent="0.35">
      <c r="A3448" s="311">
        <f>FrontPage!$N$2</f>
        <v>1</v>
      </c>
      <c r="B3448" s="311" t="str">
        <f t="shared" si="364"/>
        <v>RO9253</v>
      </c>
      <c r="C3448" s="311">
        <f t="shared" si="362"/>
        <v>202526</v>
      </c>
      <c r="D3448" s="1148" t="s">
        <v>258</v>
      </c>
      <c r="E3448" s="311">
        <v>25</v>
      </c>
      <c r="F3448" s="311" t="s">
        <v>549</v>
      </c>
      <c r="G3448" s="311">
        <f t="shared" si="363"/>
        <v>0</v>
      </c>
      <c r="H3448" s="1150">
        <f t="shared" ca="1" si="365"/>
        <v>0</v>
      </c>
      <c r="I3448" s="311">
        <f t="shared" si="366"/>
        <v>3</v>
      </c>
      <c r="J3448" s="1151"/>
      <c r="AL3448"/>
      <c r="AM3448"/>
      <c r="AN3448"/>
      <c r="AO3448"/>
      <c r="AP3448"/>
      <c r="AQ3448" s="333"/>
      <c r="AR3448"/>
      <c r="AS3448"/>
      <c r="AT3448"/>
      <c r="AU3448"/>
    </row>
    <row r="3449" spans="1:47" ht="12.75" customHeight="1" x14ac:dyDescent="0.35">
      <c r="A3449" s="311">
        <f>FrontPage!$N$2</f>
        <v>1</v>
      </c>
      <c r="B3449" s="311" t="str">
        <f t="shared" si="364"/>
        <v>RO9255</v>
      </c>
      <c r="C3449" s="311">
        <f t="shared" si="362"/>
        <v>202526</v>
      </c>
      <c r="D3449" s="1148" t="s">
        <v>258</v>
      </c>
      <c r="E3449" s="311">
        <v>25</v>
      </c>
      <c r="F3449" s="311" t="s">
        <v>551</v>
      </c>
      <c r="G3449" s="311">
        <f t="shared" si="363"/>
        <v>0</v>
      </c>
      <c r="H3449" s="1150">
        <f t="shared" ca="1" si="365"/>
        <v>0</v>
      </c>
      <c r="I3449" s="311">
        <f t="shared" si="366"/>
        <v>5</v>
      </c>
      <c r="J3449" s="1151"/>
      <c r="AL3449"/>
      <c r="AM3449"/>
      <c r="AN3449"/>
      <c r="AO3449"/>
      <c r="AP3449"/>
      <c r="AQ3449" s="333"/>
      <c r="AR3449"/>
      <c r="AS3449"/>
      <c r="AT3449"/>
      <c r="AU3449"/>
    </row>
    <row r="3450" spans="1:47" ht="12.75" customHeight="1" x14ac:dyDescent="0.35">
      <c r="A3450" s="311">
        <f>FrontPage!$N$2</f>
        <v>1</v>
      </c>
      <c r="B3450" s="311" t="str">
        <f t="shared" si="364"/>
        <v>RO9256.1</v>
      </c>
      <c r="C3450" s="311">
        <f t="shared" si="362"/>
        <v>202526</v>
      </c>
      <c r="D3450" s="1148" t="s">
        <v>258</v>
      </c>
      <c r="E3450" s="311">
        <v>25</v>
      </c>
      <c r="F3450" s="311" t="s">
        <v>552</v>
      </c>
      <c r="G3450" s="311">
        <f t="shared" si="363"/>
        <v>0</v>
      </c>
      <c r="H3450" s="1150">
        <f t="shared" ca="1" si="365"/>
        <v>0</v>
      </c>
      <c r="I3450" s="311">
        <f t="shared" si="366"/>
        <v>6.1</v>
      </c>
      <c r="J3450" s="1151"/>
      <c r="AL3450"/>
      <c r="AM3450"/>
      <c r="AN3450"/>
      <c r="AO3450"/>
      <c r="AP3450"/>
      <c r="AQ3450" s="333"/>
      <c r="AR3450"/>
      <c r="AS3450"/>
      <c r="AT3450"/>
      <c r="AU3450"/>
    </row>
    <row r="3451" spans="1:47" ht="12.75" customHeight="1" x14ac:dyDescent="0.35">
      <c r="A3451" s="311">
        <f>FrontPage!$N$2</f>
        <v>1</v>
      </c>
      <c r="B3451" s="311" t="str">
        <f t="shared" si="364"/>
        <v>RO9256.2</v>
      </c>
      <c r="C3451" s="311">
        <f t="shared" si="362"/>
        <v>202526</v>
      </c>
      <c r="D3451" s="1148" t="s">
        <v>258</v>
      </c>
      <c r="E3451" s="311">
        <v>25</v>
      </c>
      <c r="F3451" s="311" t="s">
        <v>553</v>
      </c>
      <c r="G3451" s="311">
        <f t="shared" si="363"/>
        <v>0</v>
      </c>
      <c r="H3451" s="1150">
        <f t="shared" ca="1" si="365"/>
        <v>0</v>
      </c>
      <c r="I3451" s="311">
        <f t="shared" si="366"/>
        <v>6.2</v>
      </c>
      <c r="J3451" s="1151"/>
      <c r="AL3451"/>
      <c r="AM3451"/>
      <c r="AN3451"/>
      <c r="AO3451"/>
      <c r="AP3451"/>
      <c r="AQ3451" s="333"/>
      <c r="AR3451"/>
      <c r="AS3451"/>
      <c r="AT3451"/>
      <c r="AU3451"/>
    </row>
    <row r="3452" spans="1:47" ht="12.75" customHeight="1" x14ac:dyDescent="0.35">
      <c r="A3452" s="311">
        <f>FrontPage!$N$2</f>
        <v>1</v>
      </c>
      <c r="B3452" s="311" t="str">
        <f t="shared" si="364"/>
        <v>RO9257</v>
      </c>
      <c r="C3452" s="311">
        <f t="shared" si="362"/>
        <v>202526</v>
      </c>
      <c r="D3452" s="1148" t="s">
        <v>258</v>
      </c>
      <c r="E3452" s="311">
        <v>25</v>
      </c>
      <c r="F3452" s="311" t="s">
        <v>554</v>
      </c>
      <c r="G3452" s="311">
        <f t="shared" si="363"/>
        <v>0</v>
      </c>
      <c r="H3452" s="1150">
        <f t="shared" ca="1" si="365"/>
        <v>0</v>
      </c>
      <c r="I3452" s="311">
        <f t="shared" si="366"/>
        <v>7</v>
      </c>
      <c r="J3452" s="1151"/>
      <c r="AL3452"/>
      <c r="AM3452"/>
      <c r="AN3452"/>
      <c r="AO3452"/>
      <c r="AP3452"/>
      <c r="AQ3452" s="333"/>
      <c r="AR3452"/>
      <c r="AS3452"/>
      <c r="AT3452"/>
      <c r="AU3452"/>
    </row>
    <row r="3453" spans="1:47" ht="12.75" customHeight="1" x14ac:dyDescent="0.35">
      <c r="A3453" s="311">
        <f>FrontPage!$N$2</f>
        <v>1</v>
      </c>
      <c r="B3453" s="311" t="str">
        <f t="shared" si="364"/>
        <v>RO9258</v>
      </c>
      <c r="C3453" s="311">
        <f t="shared" si="362"/>
        <v>202526</v>
      </c>
      <c r="D3453" s="1148" t="s">
        <v>258</v>
      </c>
      <c r="E3453" s="311">
        <v>25</v>
      </c>
      <c r="F3453" s="311" t="s">
        <v>555</v>
      </c>
      <c r="G3453" s="311">
        <f t="shared" si="363"/>
        <v>0</v>
      </c>
      <c r="H3453" s="1150">
        <f t="shared" ca="1" si="365"/>
        <v>0</v>
      </c>
      <c r="I3453" s="311">
        <f t="shared" si="366"/>
        <v>8</v>
      </c>
      <c r="J3453" s="1151"/>
      <c r="AL3453"/>
      <c r="AM3453"/>
      <c r="AN3453"/>
      <c r="AO3453"/>
      <c r="AP3453"/>
      <c r="AQ3453" s="333"/>
      <c r="AR3453"/>
      <c r="AS3453"/>
      <c r="AT3453"/>
      <c r="AU3453"/>
    </row>
    <row r="3454" spans="1:47" ht="12.75" customHeight="1" x14ac:dyDescent="0.35">
      <c r="A3454" s="311">
        <f>FrontPage!$N$2</f>
        <v>1</v>
      </c>
      <c r="B3454" s="311" t="str">
        <f t="shared" si="364"/>
        <v>RO92510</v>
      </c>
      <c r="C3454" s="311">
        <f t="shared" si="362"/>
        <v>202526</v>
      </c>
      <c r="D3454" s="1148" t="s">
        <v>258</v>
      </c>
      <c r="E3454" s="311">
        <v>25</v>
      </c>
      <c r="F3454" s="311" t="s">
        <v>557</v>
      </c>
      <c r="G3454" s="311">
        <f t="shared" si="363"/>
        <v>0</v>
      </c>
      <c r="H3454" s="1150">
        <f t="shared" ca="1" si="365"/>
        <v>0</v>
      </c>
      <c r="I3454" s="311">
        <f t="shared" si="366"/>
        <v>10</v>
      </c>
      <c r="J3454" s="1151"/>
      <c r="AL3454"/>
      <c r="AM3454"/>
      <c r="AN3454"/>
      <c r="AO3454"/>
      <c r="AP3454"/>
      <c r="AQ3454" s="333"/>
      <c r="AR3454"/>
      <c r="AS3454"/>
      <c r="AT3454"/>
      <c r="AU3454"/>
    </row>
    <row r="3455" spans="1:47" ht="12.75" customHeight="1" x14ac:dyDescent="0.35">
      <c r="A3455" s="311">
        <f>FrontPage!$N$2</f>
        <v>1</v>
      </c>
      <c r="B3455" s="311" t="str">
        <f t="shared" si="364"/>
        <v>RO92511</v>
      </c>
      <c r="C3455" s="311">
        <f t="shared" ref="C3455:C3509" si="367">year</f>
        <v>202526</v>
      </c>
      <c r="D3455" s="1148" t="s">
        <v>258</v>
      </c>
      <c r="E3455" s="311">
        <v>25</v>
      </c>
      <c r="F3455" s="311" t="s">
        <v>558</v>
      </c>
      <c r="G3455" s="311">
        <f t="shared" si="363"/>
        <v>0</v>
      </c>
      <c r="H3455" s="1150">
        <f t="shared" ca="1" si="365"/>
        <v>0</v>
      </c>
      <c r="I3455" s="311">
        <f t="shared" si="366"/>
        <v>11</v>
      </c>
      <c r="J3455" s="1151"/>
      <c r="AL3455"/>
      <c r="AM3455"/>
      <c r="AN3455"/>
      <c r="AO3455"/>
      <c r="AP3455"/>
      <c r="AQ3455" s="333"/>
      <c r="AR3455"/>
      <c r="AS3455"/>
      <c r="AT3455"/>
      <c r="AU3455"/>
    </row>
    <row r="3456" spans="1:47" ht="12.75" customHeight="1" x14ac:dyDescent="0.35">
      <c r="A3456" s="311">
        <f>FrontPage!$N$2</f>
        <v>1</v>
      </c>
      <c r="B3456" s="311" t="str">
        <f t="shared" si="364"/>
        <v>RO9261</v>
      </c>
      <c r="C3456" s="311">
        <f t="shared" si="367"/>
        <v>202526</v>
      </c>
      <c r="D3456" s="1148" t="s">
        <v>258</v>
      </c>
      <c r="E3456" s="311">
        <v>26</v>
      </c>
      <c r="F3456" s="311" t="s">
        <v>545</v>
      </c>
      <c r="G3456" s="311">
        <f t="shared" si="363"/>
        <v>0</v>
      </c>
      <c r="H3456" s="1150">
        <f t="shared" ca="1" si="365"/>
        <v>0</v>
      </c>
      <c r="I3456" s="311">
        <f t="shared" si="366"/>
        <v>1</v>
      </c>
      <c r="J3456" s="1151"/>
      <c r="AL3456"/>
      <c r="AM3456"/>
      <c r="AN3456"/>
      <c r="AO3456"/>
      <c r="AP3456"/>
      <c r="AQ3456" s="333"/>
      <c r="AR3456"/>
      <c r="AS3456"/>
      <c r="AT3456"/>
      <c r="AU3456"/>
    </row>
    <row r="3457" spans="1:47" ht="12.75" customHeight="1" x14ac:dyDescent="0.35">
      <c r="A3457" s="311">
        <f>FrontPage!$N$2</f>
        <v>1</v>
      </c>
      <c r="B3457" s="311" t="str">
        <f t="shared" si="364"/>
        <v>RO9262</v>
      </c>
      <c r="C3457" s="311">
        <f t="shared" si="367"/>
        <v>202526</v>
      </c>
      <c r="D3457" s="1148" t="s">
        <v>258</v>
      </c>
      <c r="E3457" s="311">
        <v>26</v>
      </c>
      <c r="F3457" s="311" t="s">
        <v>546</v>
      </c>
      <c r="G3457" s="311">
        <f t="shared" si="363"/>
        <v>0</v>
      </c>
      <c r="H3457" s="1150">
        <f t="shared" ca="1" si="365"/>
        <v>0</v>
      </c>
      <c r="I3457" s="311">
        <f t="shared" si="366"/>
        <v>2</v>
      </c>
      <c r="J3457" s="1151"/>
      <c r="AL3457"/>
      <c r="AM3457"/>
      <c r="AN3457"/>
      <c r="AO3457"/>
      <c r="AP3457"/>
      <c r="AQ3457" s="333"/>
      <c r="AR3457"/>
      <c r="AS3457"/>
      <c r="AT3457"/>
      <c r="AU3457"/>
    </row>
    <row r="3458" spans="1:47" ht="12.75" customHeight="1" x14ac:dyDescent="0.35">
      <c r="A3458" s="311">
        <f>FrontPage!$N$2</f>
        <v>1</v>
      </c>
      <c r="B3458" s="311" t="str">
        <f t="shared" si="364"/>
        <v>RO9263</v>
      </c>
      <c r="C3458" s="311">
        <f t="shared" si="367"/>
        <v>202526</v>
      </c>
      <c r="D3458" s="1148" t="s">
        <v>258</v>
      </c>
      <c r="E3458" s="311">
        <v>26</v>
      </c>
      <c r="F3458" s="311" t="s">
        <v>549</v>
      </c>
      <c r="G3458" s="311">
        <f t="shared" si="363"/>
        <v>0</v>
      </c>
      <c r="H3458" s="1150">
        <f t="shared" ca="1" si="365"/>
        <v>0</v>
      </c>
      <c r="I3458" s="311">
        <f t="shared" si="366"/>
        <v>3</v>
      </c>
      <c r="J3458" s="1151"/>
      <c r="AL3458"/>
      <c r="AM3458"/>
      <c r="AN3458"/>
      <c r="AO3458"/>
      <c r="AP3458"/>
      <c r="AQ3458" s="333"/>
      <c r="AR3458"/>
      <c r="AS3458"/>
      <c r="AT3458"/>
      <c r="AU3458"/>
    </row>
    <row r="3459" spans="1:47" ht="12.75" customHeight="1" x14ac:dyDescent="0.35">
      <c r="A3459" s="311">
        <f>FrontPage!$N$2</f>
        <v>1</v>
      </c>
      <c r="B3459" s="311" t="str">
        <f t="shared" si="364"/>
        <v>RO9265</v>
      </c>
      <c r="C3459" s="311">
        <f t="shared" si="367"/>
        <v>202526</v>
      </c>
      <c r="D3459" s="1148" t="s">
        <v>258</v>
      </c>
      <c r="E3459" s="311">
        <v>26</v>
      </c>
      <c r="F3459" s="311" t="s">
        <v>551</v>
      </c>
      <c r="G3459" s="311">
        <f t="shared" si="363"/>
        <v>0</v>
      </c>
      <c r="H3459" s="1150">
        <f t="shared" ca="1" si="365"/>
        <v>0</v>
      </c>
      <c r="I3459" s="311">
        <f t="shared" si="366"/>
        <v>5</v>
      </c>
      <c r="J3459" s="1151"/>
      <c r="AL3459"/>
      <c r="AM3459"/>
      <c r="AN3459"/>
      <c r="AO3459"/>
      <c r="AP3459"/>
      <c r="AQ3459" s="333"/>
      <c r="AR3459"/>
      <c r="AS3459"/>
      <c r="AT3459"/>
      <c r="AU3459"/>
    </row>
    <row r="3460" spans="1:47" ht="12.75" customHeight="1" x14ac:dyDescent="0.35">
      <c r="A3460" s="311">
        <f>FrontPage!$N$2</f>
        <v>1</v>
      </c>
      <c r="B3460" s="311" t="str">
        <f t="shared" si="364"/>
        <v>RO9266.1</v>
      </c>
      <c r="C3460" s="311">
        <f t="shared" si="367"/>
        <v>202526</v>
      </c>
      <c r="D3460" s="1148" t="s">
        <v>258</v>
      </c>
      <c r="E3460" s="311">
        <v>26</v>
      </c>
      <c r="F3460" s="311" t="s">
        <v>552</v>
      </c>
      <c r="G3460" s="311">
        <f t="shared" si="363"/>
        <v>0</v>
      </c>
      <c r="H3460" s="1150">
        <f t="shared" ca="1" si="365"/>
        <v>0</v>
      </c>
      <c r="I3460" s="311">
        <f t="shared" si="366"/>
        <v>6.1</v>
      </c>
      <c r="J3460" s="1151"/>
      <c r="AL3460"/>
      <c r="AM3460"/>
      <c r="AN3460"/>
      <c r="AO3460"/>
      <c r="AP3460"/>
      <c r="AQ3460" s="333"/>
      <c r="AR3460"/>
      <c r="AS3460"/>
      <c r="AT3460"/>
      <c r="AU3460"/>
    </row>
    <row r="3461" spans="1:47" ht="12.75" customHeight="1" x14ac:dyDescent="0.35">
      <c r="A3461" s="311">
        <f>FrontPage!$N$2</f>
        <v>1</v>
      </c>
      <c r="B3461" s="311" t="str">
        <f t="shared" si="364"/>
        <v>RO9266.2</v>
      </c>
      <c r="C3461" s="311">
        <f t="shared" si="367"/>
        <v>202526</v>
      </c>
      <c r="D3461" s="1148" t="s">
        <v>258</v>
      </c>
      <c r="E3461" s="311">
        <v>26</v>
      </c>
      <c r="F3461" s="311" t="s">
        <v>553</v>
      </c>
      <c r="G3461" s="311">
        <f t="shared" si="363"/>
        <v>0</v>
      </c>
      <c r="H3461" s="1150">
        <f t="shared" ca="1" si="365"/>
        <v>0</v>
      </c>
      <c r="I3461" s="311">
        <f t="shared" si="366"/>
        <v>6.2</v>
      </c>
      <c r="J3461" s="1151"/>
      <c r="AL3461"/>
      <c r="AM3461"/>
      <c r="AN3461"/>
      <c r="AO3461"/>
      <c r="AP3461"/>
      <c r="AQ3461" s="333"/>
      <c r="AR3461"/>
      <c r="AS3461"/>
      <c r="AT3461"/>
      <c r="AU3461"/>
    </row>
    <row r="3462" spans="1:47" ht="12.75" customHeight="1" x14ac:dyDescent="0.35">
      <c r="A3462" s="311">
        <f>FrontPage!$N$2</f>
        <v>1</v>
      </c>
      <c r="B3462" s="311" t="str">
        <f t="shared" si="364"/>
        <v>RO9267</v>
      </c>
      <c r="C3462" s="311">
        <f t="shared" si="367"/>
        <v>202526</v>
      </c>
      <c r="D3462" s="1148" t="s">
        <v>258</v>
      </c>
      <c r="E3462" s="311">
        <v>26</v>
      </c>
      <c r="F3462" s="311" t="s">
        <v>554</v>
      </c>
      <c r="G3462" s="311">
        <f t="shared" si="363"/>
        <v>0</v>
      </c>
      <c r="H3462" s="1150">
        <f t="shared" ca="1" si="365"/>
        <v>0</v>
      </c>
      <c r="I3462" s="311">
        <f t="shared" si="366"/>
        <v>7</v>
      </c>
      <c r="J3462" s="1151"/>
      <c r="AL3462"/>
      <c r="AM3462"/>
      <c r="AN3462"/>
      <c r="AO3462"/>
      <c r="AP3462"/>
      <c r="AQ3462" s="333"/>
      <c r="AR3462"/>
      <c r="AS3462"/>
      <c r="AT3462"/>
      <c r="AU3462"/>
    </row>
    <row r="3463" spans="1:47" ht="12.75" customHeight="1" x14ac:dyDescent="0.35">
      <c r="A3463" s="311">
        <f>FrontPage!$N$2</f>
        <v>1</v>
      </c>
      <c r="B3463" s="311" t="str">
        <f t="shared" si="364"/>
        <v>RO9268</v>
      </c>
      <c r="C3463" s="311">
        <f t="shared" si="367"/>
        <v>202526</v>
      </c>
      <c r="D3463" s="1148" t="s">
        <v>258</v>
      </c>
      <c r="E3463" s="311">
        <v>26</v>
      </c>
      <c r="F3463" s="311" t="s">
        <v>555</v>
      </c>
      <c r="G3463" s="311">
        <f t="shared" si="363"/>
        <v>0</v>
      </c>
      <c r="H3463" s="1150">
        <f t="shared" ca="1" si="365"/>
        <v>0</v>
      </c>
      <c r="I3463" s="311">
        <f t="shared" si="366"/>
        <v>8</v>
      </c>
      <c r="J3463" s="1151"/>
      <c r="AL3463"/>
      <c r="AM3463"/>
      <c r="AN3463"/>
      <c r="AO3463"/>
      <c r="AP3463"/>
      <c r="AQ3463" s="333"/>
      <c r="AR3463"/>
      <c r="AS3463"/>
      <c r="AT3463"/>
      <c r="AU3463"/>
    </row>
    <row r="3464" spans="1:47" ht="12.75" customHeight="1" x14ac:dyDescent="0.35">
      <c r="A3464" s="311">
        <f>FrontPage!$N$2</f>
        <v>1</v>
      </c>
      <c r="B3464" s="311" t="str">
        <f t="shared" si="364"/>
        <v>RO92610</v>
      </c>
      <c r="C3464" s="311">
        <f t="shared" si="367"/>
        <v>202526</v>
      </c>
      <c r="D3464" s="1148" t="s">
        <v>258</v>
      </c>
      <c r="E3464" s="311">
        <v>26</v>
      </c>
      <c r="F3464" s="311" t="s">
        <v>557</v>
      </c>
      <c r="G3464" s="311">
        <f t="shared" si="363"/>
        <v>0</v>
      </c>
      <c r="H3464" s="1150">
        <f t="shared" ca="1" si="365"/>
        <v>0</v>
      </c>
      <c r="I3464" s="311">
        <f t="shared" si="366"/>
        <v>10</v>
      </c>
      <c r="J3464" s="1151"/>
      <c r="AL3464"/>
      <c r="AM3464"/>
      <c r="AN3464"/>
      <c r="AO3464"/>
      <c r="AP3464"/>
      <c r="AQ3464" s="333"/>
      <c r="AR3464"/>
      <c r="AS3464"/>
      <c r="AT3464"/>
      <c r="AU3464"/>
    </row>
    <row r="3465" spans="1:47" ht="12.75" customHeight="1" x14ac:dyDescent="0.35">
      <c r="A3465" s="311">
        <f>FrontPage!$N$2</f>
        <v>1</v>
      </c>
      <c r="B3465" s="311" t="str">
        <f t="shared" si="364"/>
        <v>RO92611</v>
      </c>
      <c r="C3465" s="311">
        <f t="shared" si="367"/>
        <v>202526</v>
      </c>
      <c r="D3465" s="1148" t="s">
        <v>258</v>
      </c>
      <c r="E3465" s="311">
        <v>26</v>
      </c>
      <c r="F3465" s="311" t="s">
        <v>558</v>
      </c>
      <c r="G3465" s="311">
        <f t="shared" si="363"/>
        <v>0</v>
      </c>
      <c r="H3465" s="1150">
        <f t="shared" ca="1" si="365"/>
        <v>0</v>
      </c>
      <c r="I3465" s="311">
        <f t="shared" si="366"/>
        <v>11</v>
      </c>
      <c r="J3465" s="1151"/>
      <c r="AL3465"/>
      <c r="AM3465"/>
      <c r="AN3465"/>
      <c r="AO3465"/>
      <c r="AP3465"/>
      <c r="AQ3465" s="333"/>
      <c r="AR3465"/>
      <c r="AS3465"/>
      <c r="AT3465"/>
      <c r="AU3465"/>
    </row>
    <row r="3466" spans="1:47" ht="12.75" customHeight="1" x14ac:dyDescent="0.35">
      <c r="A3466" s="311">
        <f>FrontPage!$N$2</f>
        <v>1</v>
      </c>
      <c r="B3466" s="311" t="str">
        <f t="shared" si="364"/>
        <v>RO9271</v>
      </c>
      <c r="C3466" s="311">
        <f t="shared" si="367"/>
        <v>202526</v>
      </c>
      <c r="D3466" s="1148" t="s">
        <v>258</v>
      </c>
      <c r="E3466" s="311">
        <v>27</v>
      </c>
      <c r="F3466" s="311" t="s">
        <v>545</v>
      </c>
      <c r="G3466" s="311">
        <f t="shared" si="363"/>
        <v>0</v>
      </c>
      <c r="H3466" s="1150">
        <f t="shared" ca="1" si="365"/>
        <v>0</v>
      </c>
      <c r="I3466" s="311">
        <f t="shared" si="366"/>
        <v>1</v>
      </c>
      <c r="J3466" s="1151"/>
      <c r="AL3466"/>
      <c r="AM3466"/>
      <c r="AN3466"/>
      <c r="AO3466"/>
      <c r="AP3466"/>
      <c r="AQ3466" s="333"/>
      <c r="AR3466"/>
      <c r="AS3466"/>
      <c r="AT3466"/>
      <c r="AU3466"/>
    </row>
    <row r="3467" spans="1:47" ht="12.75" customHeight="1" x14ac:dyDescent="0.35">
      <c r="A3467" s="311">
        <f>FrontPage!$N$2</f>
        <v>1</v>
      </c>
      <c r="B3467" s="311" t="str">
        <f t="shared" si="364"/>
        <v>RO9272</v>
      </c>
      <c r="C3467" s="311">
        <f t="shared" si="367"/>
        <v>202526</v>
      </c>
      <c r="D3467" s="1148" t="s">
        <v>258</v>
      </c>
      <c r="E3467" s="311">
        <v>27</v>
      </c>
      <c r="F3467" s="311" t="s">
        <v>546</v>
      </c>
      <c r="G3467" s="311">
        <f t="shared" si="363"/>
        <v>0</v>
      </c>
      <c r="H3467" s="1150">
        <f t="shared" ca="1" si="365"/>
        <v>0</v>
      </c>
      <c r="I3467" s="311">
        <f t="shared" si="366"/>
        <v>2</v>
      </c>
      <c r="J3467" s="1151"/>
      <c r="AL3467"/>
      <c r="AM3467"/>
      <c r="AN3467"/>
      <c r="AO3467"/>
      <c r="AP3467"/>
      <c r="AQ3467" s="333"/>
      <c r="AR3467"/>
      <c r="AS3467"/>
      <c r="AT3467"/>
      <c r="AU3467"/>
    </row>
    <row r="3468" spans="1:47" ht="12.75" customHeight="1" x14ac:dyDescent="0.35">
      <c r="A3468" s="311">
        <f>FrontPage!$N$2</f>
        <v>1</v>
      </c>
      <c r="B3468" s="311" t="str">
        <f t="shared" si="364"/>
        <v>RO9273</v>
      </c>
      <c r="C3468" s="311">
        <f t="shared" si="367"/>
        <v>202526</v>
      </c>
      <c r="D3468" s="1148" t="s">
        <v>258</v>
      </c>
      <c r="E3468" s="311">
        <v>27</v>
      </c>
      <c r="F3468" s="311" t="s">
        <v>549</v>
      </c>
      <c r="G3468" s="311">
        <f t="shared" si="363"/>
        <v>0</v>
      </c>
      <c r="H3468" s="1150">
        <f t="shared" ca="1" si="365"/>
        <v>0</v>
      </c>
      <c r="I3468" s="311">
        <f t="shared" si="366"/>
        <v>3</v>
      </c>
      <c r="J3468" s="1151"/>
      <c r="AL3468"/>
      <c r="AM3468"/>
      <c r="AN3468"/>
      <c r="AO3468"/>
      <c r="AP3468"/>
      <c r="AQ3468" s="333"/>
      <c r="AR3468"/>
      <c r="AS3468"/>
      <c r="AT3468"/>
      <c r="AU3468"/>
    </row>
    <row r="3469" spans="1:47" ht="12.75" customHeight="1" x14ac:dyDescent="0.35">
      <c r="A3469" s="311">
        <f>FrontPage!$N$2</f>
        <v>1</v>
      </c>
      <c r="B3469" s="311" t="str">
        <f t="shared" si="364"/>
        <v>RO9275</v>
      </c>
      <c r="C3469" s="311">
        <f t="shared" si="367"/>
        <v>202526</v>
      </c>
      <c r="D3469" s="1148" t="s">
        <v>258</v>
      </c>
      <c r="E3469" s="311">
        <v>27</v>
      </c>
      <c r="F3469" s="311" t="s">
        <v>551</v>
      </c>
      <c r="G3469" s="311">
        <f t="shared" si="363"/>
        <v>0</v>
      </c>
      <c r="H3469" s="1150">
        <f t="shared" ca="1" si="365"/>
        <v>0</v>
      </c>
      <c r="I3469" s="311">
        <f t="shared" si="366"/>
        <v>5</v>
      </c>
      <c r="J3469" s="1151"/>
      <c r="AL3469"/>
      <c r="AM3469"/>
      <c r="AN3469"/>
      <c r="AO3469"/>
      <c r="AP3469"/>
      <c r="AQ3469" s="333"/>
      <c r="AR3469"/>
      <c r="AS3469"/>
      <c r="AT3469"/>
      <c r="AU3469"/>
    </row>
    <row r="3470" spans="1:47" ht="12.75" customHeight="1" x14ac:dyDescent="0.35">
      <c r="A3470" s="311">
        <f>FrontPage!$N$2</f>
        <v>1</v>
      </c>
      <c r="B3470" s="311" t="str">
        <f t="shared" si="364"/>
        <v>RO9276.1</v>
      </c>
      <c r="C3470" s="311">
        <f t="shared" si="367"/>
        <v>202526</v>
      </c>
      <c r="D3470" s="1148" t="s">
        <v>258</v>
      </c>
      <c r="E3470" s="311">
        <v>27</v>
      </c>
      <c r="F3470" s="311" t="s">
        <v>552</v>
      </c>
      <c r="G3470" s="311">
        <f t="shared" si="363"/>
        <v>0</v>
      </c>
      <c r="H3470" s="1150">
        <f t="shared" ca="1" si="365"/>
        <v>0</v>
      </c>
      <c r="I3470" s="311">
        <f t="shared" si="366"/>
        <v>6.1</v>
      </c>
      <c r="J3470" s="1151"/>
      <c r="AL3470"/>
      <c r="AM3470"/>
      <c r="AN3470"/>
      <c r="AO3470"/>
      <c r="AP3470"/>
      <c r="AQ3470" s="333"/>
      <c r="AR3470"/>
      <c r="AS3470"/>
      <c r="AT3470"/>
      <c r="AU3470"/>
    </row>
    <row r="3471" spans="1:47" ht="12.75" customHeight="1" x14ac:dyDescent="0.35">
      <c r="A3471" s="311">
        <f>FrontPage!$N$2</f>
        <v>1</v>
      </c>
      <c r="B3471" s="311" t="str">
        <f t="shared" si="364"/>
        <v>RO9276.2</v>
      </c>
      <c r="C3471" s="311">
        <f t="shared" si="367"/>
        <v>202526</v>
      </c>
      <c r="D3471" s="1148" t="s">
        <v>258</v>
      </c>
      <c r="E3471" s="311">
        <v>27</v>
      </c>
      <c r="F3471" s="311" t="s">
        <v>553</v>
      </c>
      <c r="G3471" s="311">
        <f t="shared" si="363"/>
        <v>0</v>
      </c>
      <c r="H3471" s="1150">
        <f t="shared" ca="1" si="365"/>
        <v>0</v>
      </c>
      <c r="I3471" s="311">
        <f t="shared" si="366"/>
        <v>6.2</v>
      </c>
      <c r="J3471" s="1151"/>
      <c r="AL3471"/>
      <c r="AM3471"/>
      <c r="AN3471"/>
      <c r="AO3471"/>
      <c r="AP3471"/>
      <c r="AQ3471" s="333"/>
      <c r="AR3471"/>
      <c r="AS3471"/>
      <c r="AT3471"/>
      <c r="AU3471"/>
    </row>
    <row r="3472" spans="1:47" ht="12.75" customHeight="1" x14ac:dyDescent="0.35">
      <c r="A3472" s="311">
        <f>FrontPage!$N$2</f>
        <v>1</v>
      </c>
      <c r="B3472" s="311" t="str">
        <f t="shared" si="364"/>
        <v>RO9277</v>
      </c>
      <c r="C3472" s="311">
        <f t="shared" si="367"/>
        <v>202526</v>
      </c>
      <c r="D3472" s="1148" t="s">
        <v>258</v>
      </c>
      <c r="E3472" s="311">
        <v>27</v>
      </c>
      <c r="F3472" s="311" t="s">
        <v>554</v>
      </c>
      <c r="G3472" s="311">
        <f t="shared" si="363"/>
        <v>0</v>
      </c>
      <c r="H3472" s="1150">
        <f t="shared" ca="1" si="365"/>
        <v>0</v>
      </c>
      <c r="I3472" s="311">
        <f t="shared" si="366"/>
        <v>7</v>
      </c>
      <c r="J3472" s="1151"/>
      <c r="AL3472"/>
      <c r="AM3472"/>
      <c r="AN3472"/>
      <c r="AO3472"/>
      <c r="AP3472"/>
      <c r="AQ3472" s="333"/>
      <c r="AR3472"/>
      <c r="AS3472"/>
      <c r="AT3472"/>
      <c r="AU3472"/>
    </row>
    <row r="3473" spans="1:47" ht="12.75" customHeight="1" x14ac:dyDescent="0.35">
      <c r="A3473" s="311">
        <f>FrontPage!$N$2</f>
        <v>1</v>
      </c>
      <c r="B3473" s="311" t="str">
        <f t="shared" si="364"/>
        <v>RO9278</v>
      </c>
      <c r="C3473" s="311">
        <f t="shared" si="367"/>
        <v>202526</v>
      </c>
      <c r="D3473" s="1148" t="s">
        <v>258</v>
      </c>
      <c r="E3473" s="311">
        <v>27</v>
      </c>
      <c r="F3473" s="311" t="s">
        <v>555</v>
      </c>
      <c r="G3473" s="311">
        <f t="shared" si="363"/>
        <v>0</v>
      </c>
      <c r="H3473" s="1150">
        <f t="shared" ca="1" si="365"/>
        <v>0</v>
      </c>
      <c r="I3473" s="311">
        <f t="shared" si="366"/>
        <v>8</v>
      </c>
      <c r="J3473" s="1151"/>
      <c r="AL3473"/>
      <c r="AM3473"/>
      <c r="AN3473"/>
      <c r="AO3473"/>
      <c r="AP3473"/>
      <c r="AQ3473" s="333"/>
      <c r="AR3473"/>
      <c r="AS3473"/>
      <c r="AT3473"/>
      <c r="AU3473"/>
    </row>
    <row r="3474" spans="1:47" ht="12.75" customHeight="1" x14ac:dyDescent="0.35">
      <c r="A3474" s="311">
        <f>FrontPage!$N$2</f>
        <v>1</v>
      </c>
      <c r="B3474" s="311" t="str">
        <f t="shared" si="364"/>
        <v>RO92710</v>
      </c>
      <c r="C3474" s="311">
        <f t="shared" si="367"/>
        <v>202526</v>
      </c>
      <c r="D3474" s="1148" t="s">
        <v>258</v>
      </c>
      <c r="E3474" s="311">
        <v>27</v>
      </c>
      <c r="F3474" s="311" t="s">
        <v>557</v>
      </c>
      <c r="G3474" s="311">
        <f t="shared" si="363"/>
        <v>0</v>
      </c>
      <c r="H3474" s="1150">
        <f t="shared" ca="1" si="365"/>
        <v>0</v>
      </c>
      <c r="I3474" s="311">
        <f t="shared" si="366"/>
        <v>10</v>
      </c>
      <c r="J3474" s="1151"/>
      <c r="AL3474"/>
      <c r="AM3474"/>
      <c r="AN3474"/>
      <c r="AO3474"/>
      <c r="AP3474"/>
      <c r="AQ3474" s="333"/>
      <c r="AR3474"/>
      <c r="AS3474"/>
      <c r="AT3474"/>
      <c r="AU3474"/>
    </row>
    <row r="3475" spans="1:47" ht="12.75" customHeight="1" x14ac:dyDescent="0.35">
      <c r="A3475" s="311">
        <f>FrontPage!$N$2</f>
        <v>1</v>
      </c>
      <c r="B3475" s="311" t="str">
        <f t="shared" si="364"/>
        <v>RO92711</v>
      </c>
      <c r="C3475" s="311">
        <f t="shared" si="367"/>
        <v>202526</v>
      </c>
      <c r="D3475" s="1148" t="s">
        <v>258</v>
      </c>
      <c r="E3475" s="311">
        <v>27</v>
      </c>
      <c r="F3475" s="311" t="s">
        <v>558</v>
      </c>
      <c r="G3475" s="311">
        <f t="shared" si="363"/>
        <v>0</v>
      </c>
      <c r="H3475" s="1150">
        <f t="shared" ca="1" si="365"/>
        <v>0</v>
      </c>
      <c r="I3475" s="311">
        <f t="shared" si="366"/>
        <v>11</v>
      </c>
      <c r="J3475" s="1151"/>
      <c r="AL3475"/>
      <c r="AM3475"/>
      <c r="AN3475"/>
      <c r="AO3475"/>
      <c r="AP3475"/>
      <c r="AQ3475" s="333"/>
      <c r="AR3475"/>
      <c r="AS3475"/>
      <c r="AT3475"/>
      <c r="AU3475"/>
    </row>
    <row r="3476" spans="1:47" ht="12.75" customHeight="1" x14ac:dyDescent="0.35">
      <c r="A3476" s="311">
        <f>FrontPage!$N$2</f>
        <v>1</v>
      </c>
      <c r="B3476" s="311" t="str">
        <f t="shared" si="364"/>
        <v>RO9281</v>
      </c>
      <c r="C3476" s="311">
        <f t="shared" si="367"/>
        <v>202526</v>
      </c>
      <c r="D3476" s="1148" t="s">
        <v>258</v>
      </c>
      <c r="E3476" s="311">
        <v>28</v>
      </c>
      <c r="F3476" s="311" t="s">
        <v>545</v>
      </c>
      <c r="G3476" s="311">
        <f t="shared" si="363"/>
        <v>0</v>
      </c>
      <c r="H3476" s="1150">
        <f t="shared" ca="1" si="365"/>
        <v>0</v>
      </c>
      <c r="I3476" s="311">
        <f t="shared" si="366"/>
        <v>1</v>
      </c>
      <c r="J3476" s="1151"/>
      <c r="AL3476"/>
      <c r="AM3476"/>
      <c r="AN3476"/>
      <c r="AO3476"/>
      <c r="AP3476"/>
      <c r="AQ3476" s="333"/>
      <c r="AR3476"/>
      <c r="AS3476"/>
      <c r="AT3476"/>
      <c r="AU3476"/>
    </row>
    <row r="3477" spans="1:47" ht="12.75" customHeight="1" x14ac:dyDescent="0.35">
      <c r="A3477" s="311">
        <f>FrontPage!$N$2</f>
        <v>1</v>
      </c>
      <c r="B3477" s="311" t="str">
        <f t="shared" si="364"/>
        <v>RO9282</v>
      </c>
      <c r="C3477" s="311">
        <f t="shared" si="367"/>
        <v>202526</v>
      </c>
      <c r="D3477" s="1148" t="s">
        <v>258</v>
      </c>
      <c r="E3477" s="311">
        <v>28</v>
      </c>
      <c r="F3477" s="311" t="s">
        <v>546</v>
      </c>
      <c r="G3477" s="311">
        <f t="shared" si="363"/>
        <v>0</v>
      </c>
      <c r="H3477" s="1150">
        <f t="shared" ca="1" si="365"/>
        <v>0</v>
      </c>
      <c r="I3477" s="311">
        <f t="shared" si="366"/>
        <v>2</v>
      </c>
      <c r="J3477" s="1151"/>
      <c r="AL3477"/>
      <c r="AM3477"/>
      <c r="AN3477"/>
      <c r="AO3477"/>
      <c r="AP3477"/>
      <c r="AQ3477" s="333"/>
      <c r="AR3477"/>
      <c r="AS3477"/>
      <c r="AT3477"/>
      <c r="AU3477"/>
    </row>
    <row r="3478" spans="1:47" ht="12.75" customHeight="1" x14ac:dyDescent="0.35">
      <c r="A3478" s="311">
        <f>FrontPage!$N$2</f>
        <v>1</v>
      </c>
      <c r="B3478" s="311" t="str">
        <f t="shared" si="364"/>
        <v>RO9283</v>
      </c>
      <c r="C3478" s="311">
        <f t="shared" si="367"/>
        <v>202526</v>
      </c>
      <c r="D3478" s="1148" t="s">
        <v>258</v>
      </c>
      <c r="E3478" s="311">
        <v>28</v>
      </c>
      <c r="F3478" s="311" t="s">
        <v>549</v>
      </c>
      <c r="G3478" s="311">
        <f t="shared" si="363"/>
        <v>0</v>
      </c>
      <c r="H3478" s="1150">
        <f t="shared" ca="1" si="365"/>
        <v>0</v>
      </c>
      <c r="I3478" s="311">
        <f t="shared" si="366"/>
        <v>3</v>
      </c>
      <c r="J3478" s="1151"/>
      <c r="AL3478"/>
      <c r="AM3478"/>
      <c r="AN3478"/>
      <c r="AO3478"/>
      <c r="AP3478"/>
      <c r="AQ3478" s="333"/>
      <c r="AR3478"/>
      <c r="AS3478"/>
      <c r="AT3478"/>
      <c r="AU3478"/>
    </row>
    <row r="3479" spans="1:47" ht="12.75" customHeight="1" x14ac:dyDescent="0.35">
      <c r="A3479" s="311">
        <f>FrontPage!$N$2</f>
        <v>1</v>
      </c>
      <c r="B3479" s="311" t="str">
        <f t="shared" si="364"/>
        <v>RO9285</v>
      </c>
      <c r="C3479" s="311">
        <f t="shared" si="367"/>
        <v>202526</v>
      </c>
      <c r="D3479" s="1148" t="s">
        <v>258</v>
      </c>
      <c r="E3479" s="311">
        <v>28</v>
      </c>
      <c r="F3479" s="311" t="s">
        <v>551</v>
      </c>
      <c r="G3479" s="311">
        <f t="shared" si="363"/>
        <v>0</v>
      </c>
      <c r="H3479" s="1150">
        <f t="shared" ca="1" si="365"/>
        <v>0</v>
      </c>
      <c r="I3479" s="311">
        <f t="shared" si="366"/>
        <v>5</v>
      </c>
      <c r="J3479" s="1151"/>
      <c r="AL3479"/>
      <c r="AM3479"/>
      <c r="AN3479"/>
      <c r="AO3479"/>
      <c r="AP3479"/>
      <c r="AQ3479" s="333"/>
      <c r="AR3479"/>
      <c r="AS3479"/>
      <c r="AT3479"/>
      <c r="AU3479"/>
    </row>
    <row r="3480" spans="1:47" ht="12.75" customHeight="1" x14ac:dyDescent="0.35">
      <c r="A3480" s="311">
        <f>FrontPage!$N$2</f>
        <v>1</v>
      </c>
      <c r="B3480" s="311" t="str">
        <f t="shared" si="364"/>
        <v>RO9286.1</v>
      </c>
      <c r="C3480" s="311">
        <f t="shared" si="367"/>
        <v>202526</v>
      </c>
      <c r="D3480" s="1148" t="s">
        <v>258</v>
      </c>
      <c r="E3480" s="311">
        <v>28</v>
      </c>
      <c r="F3480" s="311" t="s">
        <v>552</v>
      </c>
      <c r="G3480" s="311">
        <f t="shared" si="363"/>
        <v>0</v>
      </c>
      <c r="H3480" s="1150">
        <f t="shared" ca="1" si="365"/>
        <v>0</v>
      </c>
      <c r="I3480" s="311">
        <f t="shared" si="366"/>
        <v>6.1</v>
      </c>
      <c r="J3480" s="1151"/>
      <c r="AL3480"/>
      <c r="AM3480"/>
      <c r="AN3480"/>
      <c r="AO3480"/>
      <c r="AP3480"/>
      <c r="AQ3480" s="333"/>
      <c r="AR3480"/>
      <c r="AS3480"/>
      <c r="AT3480"/>
      <c r="AU3480"/>
    </row>
    <row r="3481" spans="1:47" ht="12.75" customHeight="1" x14ac:dyDescent="0.35">
      <c r="A3481" s="311">
        <f>FrontPage!$N$2</f>
        <v>1</v>
      </c>
      <c r="B3481" s="311" t="str">
        <f t="shared" si="364"/>
        <v>RO9286.2</v>
      </c>
      <c r="C3481" s="311">
        <f t="shared" si="367"/>
        <v>202526</v>
      </c>
      <c r="D3481" s="1148" t="s">
        <v>258</v>
      </c>
      <c r="E3481" s="311">
        <v>28</v>
      </c>
      <c r="F3481" s="311" t="s">
        <v>553</v>
      </c>
      <c r="G3481" s="311">
        <f t="shared" si="363"/>
        <v>0</v>
      </c>
      <c r="H3481" s="1150">
        <f t="shared" ca="1" si="365"/>
        <v>0</v>
      </c>
      <c r="I3481" s="311">
        <f t="shared" si="366"/>
        <v>6.2</v>
      </c>
      <c r="J3481" s="1151"/>
      <c r="AL3481"/>
      <c r="AM3481"/>
      <c r="AN3481"/>
      <c r="AO3481"/>
      <c r="AP3481"/>
      <c r="AQ3481" s="333"/>
      <c r="AR3481"/>
      <c r="AS3481"/>
      <c r="AT3481"/>
      <c r="AU3481"/>
    </row>
    <row r="3482" spans="1:47" ht="12.75" customHeight="1" x14ac:dyDescent="0.35">
      <c r="A3482" s="311">
        <f>FrontPage!$N$2</f>
        <v>1</v>
      </c>
      <c r="B3482" s="311" t="str">
        <f t="shared" si="364"/>
        <v>RO9287</v>
      </c>
      <c r="C3482" s="311">
        <f t="shared" si="367"/>
        <v>202526</v>
      </c>
      <c r="D3482" s="1148" t="s">
        <v>258</v>
      </c>
      <c r="E3482" s="311">
        <v>28</v>
      </c>
      <c r="F3482" s="311" t="s">
        <v>554</v>
      </c>
      <c r="G3482" s="311">
        <f t="shared" si="363"/>
        <v>0</v>
      </c>
      <c r="H3482" s="1150">
        <f t="shared" ca="1" si="365"/>
        <v>0</v>
      </c>
      <c r="I3482" s="311">
        <f t="shared" si="366"/>
        <v>7</v>
      </c>
      <c r="J3482" s="1151"/>
      <c r="AL3482"/>
      <c r="AM3482"/>
      <c r="AN3482"/>
      <c r="AO3482"/>
      <c r="AP3482"/>
      <c r="AQ3482" s="333"/>
      <c r="AR3482"/>
      <c r="AS3482"/>
      <c r="AT3482"/>
      <c r="AU3482"/>
    </row>
    <row r="3483" spans="1:47" ht="12.75" customHeight="1" x14ac:dyDescent="0.35">
      <c r="A3483" s="311">
        <f>FrontPage!$N$2</f>
        <v>1</v>
      </c>
      <c r="B3483" s="311" t="str">
        <f t="shared" si="364"/>
        <v>RO9288</v>
      </c>
      <c r="C3483" s="311">
        <f t="shared" si="367"/>
        <v>202526</v>
      </c>
      <c r="D3483" s="1148" t="s">
        <v>258</v>
      </c>
      <c r="E3483" s="311">
        <v>28</v>
      </c>
      <c r="F3483" s="311" t="s">
        <v>555</v>
      </c>
      <c r="G3483" s="311">
        <f t="shared" si="363"/>
        <v>0</v>
      </c>
      <c r="H3483" s="1150">
        <f t="shared" ca="1" si="365"/>
        <v>0</v>
      </c>
      <c r="I3483" s="311">
        <f t="shared" si="366"/>
        <v>8</v>
      </c>
      <c r="J3483" s="1151"/>
      <c r="AL3483"/>
      <c r="AM3483"/>
      <c r="AN3483"/>
      <c r="AO3483"/>
      <c r="AP3483"/>
      <c r="AQ3483" s="333"/>
      <c r="AR3483"/>
      <c r="AS3483"/>
      <c r="AT3483"/>
      <c r="AU3483"/>
    </row>
    <row r="3484" spans="1:47" ht="12.75" customHeight="1" x14ac:dyDescent="0.35">
      <c r="A3484" s="311">
        <f>FrontPage!$N$2</f>
        <v>1</v>
      </c>
      <c r="B3484" s="311" t="str">
        <f t="shared" si="364"/>
        <v>RO92810</v>
      </c>
      <c r="C3484" s="311">
        <f t="shared" si="367"/>
        <v>202526</v>
      </c>
      <c r="D3484" s="1148" t="s">
        <v>258</v>
      </c>
      <c r="E3484" s="311">
        <v>28</v>
      </c>
      <c r="F3484" s="311" t="s">
        <v>557</v>
      </c>
      <c r="G3484" s="311">
        <f t="shared" si="363"/>
        <v>0</v>
      </c>
      <c r="H3484" s="1150">
        <f t="shared" ca="1" si="365"/>
        <v>0</v>
      </c>
      <c r="I3484" s="311">
        <f t="shared" si="366"/>
        <v>10</v>
      </c>
      <c r="J3484" s="1151"/>
      <c r="AL3484"/>
      <c r="AM3484"/>
      <c r="AN3484"/>
      <c r="AO3484"/>
      <c r="AP3484"/>
      <c r="AQ3484" s="333"/>
      <c r="AR3484"/>
      <c r="AS3484"/>
      <c r="AT3484"/>
      <c r="AU3484"/>
    </row>
    <row r="3485" spans="1:47" ht="12.75" customHeight="1" x14ac:dyDescent="0.35">
      <c r="A3485" s="311">
        <f>FrontPage!$N$2</f>
        <v>1</v>
      </c>
      <c r="B3485" s="311" t="str">
        <f t="shared" si="364"/>
        <v>RO92811</v>
      </c>
      <c r="C3485" s="311">
        <f t="shared" si="367"/>
        <v>202526</v>
      </c>
      <c r="D3485" s="1148" t="s">
        <v>258</v>
      </c>
      <c r="E3485" s="311">
        <v>28</v>
      </c>
      <c r="F3485" s="311" t="s">
        <v>558</v>
      </c>
      <c r="G3485" s="311">
        <f t="shared" ref="G3485:G3521" si="368">UANumber</f>
        <v>0</v>
      </c>
      <c r="H3485" s="1150">
        <f t="shared" ca="1" si="365"/>
        <v>0</v>
      </c>
      <c r="I3485" s="311">
        <f t="shared" si="366"/>
        <v>11</v>
      </c>
      <c r="J3485" s="1151"/>
      <c r="AL3485"/>
      <c r="AM3485"/>
      <c r="AN3485"/>
      <c r="AO3485"/>
      <c r="AP3485"/>
      <c r="AQ3485" s="333"/>
      <c r="AR3485"/>
      <c r="AS3485"/>
      <c r="AT3485"/>
      <c r="AU3485"/>
    </row>
    <row r="3486" spans="1:47" ht="12.75" customHeight="1" x14ac:dyDescent="0.35">
      <c r="A3486" s="311">
        <f>FrontPage!$N$2</f>
        <v>1</v>
      </c>
      <c r="B3486" s="311" t="str">
        <f t="shared" si="364"/>
        <v>RO928.56.1</v>
      </c>
      <c r="C3486" s="311">
        <f t="shared" si="367"/>
        <v>202526</v>
      </c>
      <c r="D3486" s="1148" t="s">
        <v>258</v>
      </c>
      <c r="E3486" s="311">
        <v>28.5</v>
      </c>
      <c r="F3486" s="311" t="s">
        <v>552</v>
      </c>
      <c r="G3486" s="311">
        <f t="shared" si="368"/>
        <v>0</v>
      </c>
      <c r="H3486" s="1150">
        <f t="shared" ca="1" si="365"/>
        <v>0</v>
      </c>
      <c r="I3486" s="311">
        <f t="shared" si="366"/>
        <v>6.1</v>
      </c>
      <c r="J3486" s="1151"/>
      <c r="AL3486"/>
      <c r="AM3486"/>
      <c r="AN3486"/>
      <c r="AO3486"/>
      <c r="AP3486"/>
      <c r="AQ3486" s="333"/>
      <c r="AR3486"/>
      <c r="AS3486"/>
      <c r="AT3486"/>
      <c r="AU3486"/>
    </row>
    <row r="3487" spans="1:47" ht="12.75" customHeight="1" x14ac:dyDescent="0.35">
      <c r="A3487" s="311">
        <f>FrontPage!$N$2</f>
        <v>1</v>
      </c>
      <c r="B3487" s="311" t="str">
        <f t="shared" si="364"/>
        <v>RO928.58</v>
      </c>
      <c r="C3487" s="311">
        <f t="shared" si="367"/>
        <v>202526</v>
      </c>
      <c r="D3487" s="1148" t="s">
        <v>258</v>
      </c>
      <c r="E3487" s="311">
        <v>28.5</v>
      </c>
      <c r="F3487" s="311" t="s">
        <v>555</v>
      </c>
      <c r="G3487" s="311">
        <f t="shared" si="368"/>
        <v>0</v>
      </c>
      <c r="H3487" s="1150">
        <f t="shared" ref="H3487:H3488" ca="1" si="369">IF(UANumber = 0,0,IF(VLOOKUP(E3487,INDIRECT("_"&amp;D3487),MATCH(F3487,INDIRECT("_"&amp;D3487&amp;$I$2),0),FALSE)="",0,VLOOKUP(E3487,INDIRECT("_"&amp;D3487),MATCH(F3487,INDIRECT("_"&amp;D3487&amp;$I$2),0),FALSE)))</f>
        <v>0</v>
      </c>
      <c r="I3487" s="311">
        <f t="shared" si="366"/>
        <v>8</v>
      </c>
      <c r="J3487" s="1151"/>
      <c r="AL3487"/>
      <c r="AM3487"/>
      <c r="AN3487"/>
      <c r="AO3487"/>
      <c r="AP3487"/>
      <c r="AQ3487" s="333"/>
      <c r="AR3487"/>
      <c r="AS3487"/>
      <c r="AT3487"/>
      <c r="AU3487"/>
    </row>
    <row r="3488" spans="1:47" ht="12.75" customHeight="1" x14ac:dyDescent="0.35">
      <c r="A3488" s="311">
        <f>FrontPage!$N$2</f>
        <v>1</v>
      </c>
      <c r="B3488" s="311" t="str">
        <f t="shared" si="364"/>
        <v>RO928.510</v>
      </c>
      <c r="C3488" s="311">
        <f t="shared" si="367"/>
        <v>202526</v>
      </c>
      <c r="D3488" s="1148" t="s">
        <v>258</v>
      </c>
      <c r="E3488" s="311">
        <v>28.5</v>
      </c>
      <c r="F3488" s="311" t="s">
        <v>557</v>
      </c>
      <c r="G3488" s="311">
        <f t="shared" si="368"/>
        <v>0</v>
      </c>
      <c r="H3488" s="1150">
        <f t="shared" ca="1" si="369"/>
        <v>0</v>
      </c>
      <c r="I3488" s="311">
        <f t="shared" si="366"/>
        <v>10</v>
      </c>
      <c r="J3488" s="1151"/>
      <c r="AL3488"/>
      <c r="AM3488"/>
      <c r="AN3488"/>
      <c r="AO3488"/>
      <c r="AP3488"/>
      <c r="AQ3488" s="333"/>
      <c r="AR3488"/>
      <c r="AS3488"/>
      <c r="AT3488"/>
      <c r="AU3488"/>
    </row>
    <row r="3489" spans="1:47" ht="12.75" customHeight="1" x14ac:dyDescent="0.35">
      <c r="A3489" s="311">
        <f>FrontPage!$N$2</f>
        <v>1</v>
      </c>
      <c r="B3489" s="311" t="str">
        <f t="shared" si="364"/>
        <v>RO9291</v>
      </c>
      <c r="C3489" s="311">
        <f t="shared" si="367"/>
        <v>202526</v>
      </c>
      <c r="D3489" s="1148" t="s">
        <v>258</v>
      </c>
      <c r="E3489" s="311">
        <v>29</v>
      </c>
      <c r="F3489" s="311" t="s">
        <v>545</v>
      </c>
      <c r="G3489" s="311">
        <f t="shared" si="368"/>
        <v>0</v>
      </c>
      <c r="H3489" s="1150">
        <f t="shared" ca="1" si="365"/>
        <v>0</v>
      </c>
      <c r="I3489" s="311">
        <f t="shared" si="366"/>
        <v>1</v>
      </c>
      <c r="J3489" s="1151"/>
      <c r="AL3489"/>
      <c r="AM3489"/>
      <c r="AN3489"/>
      <c r="AO3489"/>
      <c r="AP3489"/>
      <c r="AQ3489" s="333"/>
      <c r="AR3489"/>
      <c r="AS3489"/>
      <c r="AT3489"/>
      <c r="AU3489"/>
    </row>
    <row r="3490" spans="1:47" ht="12.75" customHeight="1" x14ac:dyDescent="0.35">
      <c r="A3490" s="311">
        <f>FrontPage!$N$2</f>
        <v>1</v>
      </c>
      <c r="B3490" s="311" t="str">
        <f t="shared" si="364"/>
        <v>RO9292</v>
      </c>
      <c r="C3490" s="311">
        <f t="shared" si="367"/>
        <v>202526</v>
      </c>
      <c r="D3490" s="1148" t="s">
        <v>258</v>
      </c>
      <c r="E3490" s="311">
        <v>29</v>
      </c>
      <c r="F3490" s="311" t="s">
        <v>546</v>
      </c>
      <c r="G3490" s="311">
        <f t="shared" si="368"/>
        <v>0</v>
      </c>
      <c r="H3490" s="1150">
        <f t="shared" ca="1" si="365"/>
        <v>0</v>
      </c>
      <c r="I3490" s="311">
        <f t="shared" si="366"/>
        <v>2</v>
      </c>
      <c r="J3490" s="1151"/>
      <c r="AL3490"/>
      <c r="AM3490"/>
      <c r="AN3490"/>
      <c r="AO3490"/>
      <c r="AP3490"/>
      <c r="AQ3490" s="333"/>
      <c r="AR3490"/>
      <c r="AS3490"/>
      <c r="AT3490"/>
      <c r="AU3490"/>
    </row>
    <row r="3491" spans="1:47" ht="12.75" customHeight="1" x14ac:dyDescent="0.35">
      <c r="A3491" s="311">
        <f>FrontPage!$N$2</f>
        <v>1</v>
      </c>
      <c r="B3491" s="311" t="str">
        <f t="shared" si="364"/>
        <v>RO9293</v>
      </c>
      <c r="C3491" s="311">
        <f t="shared" si="367"/>
        <v>202526</v>
      </c>
      <c r="D3491" s="1148" t="s">
        <v>258</v>
      </c>
      <c r="E3491" s="311">
        <v>29</v>
      </c>
      <c r="F3491" s="311" t="s">
        <v>549</v>
      </c>
      <c r="G3491" s="311">
        <f t="shared" si="368"/>
        <v>0</v>
      </c>
      <c r="H3491" s="1150">
        <f t="shared" ca="1" si="365"/>
        <v>0</v>
      </c>
      <c r="I3491" s="311">
        <f t="shared" si="366"/>
        <v>3</v>
      </c>
      <c r="J3491" s="1151"/>
      <c r="AL3491"/>
      <c r="AM3491"/>
      <c r="AN3491"/>
      <c r="AO3491"/>
      <c r="AP3491"/>
      <c r="AQ3491" s="333"/>
      <c r="AR3491"/>
      <c r="AS3491"/>
      <c r="AT3491"/>
      <c r="AU3491"/>
    </row>
    <row r="3492" spans="1:47" ht="12.75" customHeight="1" x14ac:dyDescent="0.35">
      <c r="A3492" s="311">
        <f>FrontPage!$N$2</f>
        <v>1</v>
      </c>
      <c r="B3492" s="311" t="str">
        <f t="shared" si="364"/>
        <v>RO9295</v>
      </c>
      <c r="C3492" s="311">
        <f t="shared" si="367"/>
        <v>202526</v>
      </c>
      <c r="D3492" s="1148" t="s">
        <v>258</v>
      </c>
      <c r="E3492" s="311">
        <v>29</v>
      </c>
      <c r="F3492" s="311" t="s">
        <v>551</v>
      </c>
      <c r="G3492" s="311">
        <f t="shared" si="368"/>
        <v>0</v>
      </c>
      <c r="H3492" s="1150">
        <f t="shared" ca="1" si="365"/>
        <v>0</v>
      </c>
      <c r="I3492" s="311">
        <f t="shared" si="366"/>
        <v>5</v>
      </c>
      <c r="J3492" s="1151"/>
      <c r="AL3492"/>
      <c r="AM3492"/>
      <c r="AN3492"/>
      <c r="AO3492"/>
      <c r="AP3492"/>
      <c r="AQ3492" s="333"/>
      <c r="AR3492"/>
      <c r="AS3492"/>
      <c r="AT3492"/>
      <c r="AU3492"/>
    </row>
    <row r="3493" spans="1:47" ht="12.75" customHeight="1" x14ac:dyDescent="0.35">
      <c r="A3493" s="311">
        <f>FrontPage!$N$2</f>
        <v>1</v>
      </c>
      <c r="B3493" s="311" t="str">
        <f t="shared" si="364"/>
        <v>RO9296.1</v>
      </c>
      <c r="C3493" s="311">
        <f t="shared" si="367"/>
        <v>202526</v>
      </c>
      <c r="D3493" s="1148" t="s">
        <v>258</v>
      </c>
      <c r="E3493" s="311">
        <v>29</v>
      </c>
      <c r="F3493" s="311" t="s">
        <v>552</v>
      </c>
      <c r="G3493" s="311">
        <f t="shared" si="368"/>
        <v>0</v>
      </c>
      <c r="H3493" s="1150">
        <f t="shared" ca="1" si="365"/>
        <v>0</v>
      </c>
      <c r="I3493" s="311">
        <f t="shared" si="366"/>
        <v>6.1</v>
      </c>
      <c r="J3493" s="1151"/>
      <c r="AL3493"/>
      <c r="AM3493"/>
      <c r="AN3493"/>
      <c r="AO3493"/>
      <c r="AP3493"/>
      <c r="AQ3493" s="333"/>
      <c r="AR3493"/>
      <c r="AS3493"/>
      <c r="AT3493"/>
      <c r="AU3493"/>
    </row>
    <row r="3494" spans="1:47" ht="12.75" customHeight="1" x14ac:dyDescent="0.35">
      <c r="A3494" s="311">
        <f>FrontPage!$N$2</f>
        <v>1</v>
      </c>
      <c r="B3494" s="311" t="str">
        <f t="shared" si="364"/>
        <v>RO9296.2</v>
      </c>
      <c r="C3494" s="311">
        <f t="shared" si="367"/>
        <v>202526</v>
      </c>
      <c r="D3494" s="1148" t="s">
        <v>258</v>
      </c>
      <c r="E3494" s="311">
        <v>29</v>
      </c>
      <c r="F3494" s="311" t="s">
        <v>553</v>
      </c>
      <c r="G3494" s="311">
        <f t="shared" si="368"/>
        <v>0</v>
      </c>
      <c r="H3494" s="1150">
        <f t="shared" ca="1" si="365"/>
        <v>0</v>
      </c>
      <c r="I3494" s="311">
        <f t="shared" si="366"/>
        <v>6.2</v>
      </c>
      <c r="J3494" s="1151"/>
      <c r="AL3494"/>
      <c r="AM3494"/>
      <c r="AN3494"/>
      <c r="AO3494"/>
      <c r="AP3494"/>
      <c r="AQ3494" s="333"/>
      <c r="AR3494"/>
      <c r="AS3494"/>
      <c r="AT3494"/>
      <c r="AU3494"/>
    </row>
    <row r="3495" spans="1:47" ht="12.75" customHeight="1" x14ac:dyDescent="0.35">
      <c r="A3495" s="311">
        <f>FrontPage!$N$2</f>
        <v>1</v>
      </c>
      <c r="B3495" s="311" t="str">
        <f t="shared" si="364"/>
        <v>RO9297</v>
      </c>
      <c r="C3495" s="311">
        <f t="shared" si="367"/>
        <v>202526</v>
      </c>
      <c r="D3495" s="1148" t="s">
        <v>258</v>
      </c>
      <c r="E3495" s="311">
        <v>29</v>
      </c>
      <c r="F3495" s="311" t="s">
        <v>554</v>
      </c>
      <c r="G3495" s="311">
        <f t="shared" si="368"/>
        <v>0</v>
      </c>
      <c r="H3495" s="1150">
        <f t="shared" ca="1" si="365"/>
        <v>0</v>
      </c>
      <c r="I3495" s="311">
        <f t="shared" si="366"/>
        <v>7</v>
      </c>
      <c r="J3495" s="1151"/>
      <c r="AL3495"/>
      <c r="AM3495"/>
      <c r="AN3495"/>
      <c r="AO3495"/>
      <c r="AP3495"/>
      <c r="AQ3495" s="333"/>
      <c r="AR3495"/>
      <c r="AS3495"/>
      <c r="AT3495"/>
      <c r="AU3495"/>
    </row>
    <row r="3496" spans="1:47" ht="12.75" customHeight="1" x14ac:dyDescent="0.35">
      <c r="A3496" s="311">
        <f>FrontPage!$N$2</f>
        <v>1</v>
      </c>
      <c r="B3496" s="311" t="str">
        <f t="shared" si="364"/>
        <v>RO9298</v>
      </c>
      <c r="C3496" s="311">
        <f t="shared" si="367"/>
        <v>202526</v>
      </c>
      <c r="D3496" s="1148" t="s">
        <v>258</v>
      </c>
      <c r="E3496" s="311">
        <v>29</v>
      </c>
      <c r="F3496" s="311" t="s">
        <v>555</v>
      </c>
      <c r="G3496" s="311">
        <f t="shared" si="368"/>
        <v>0</v>
      </c>
      <c r="H3496" s="1150">
        <f t="shared" ca="1" si="365"/>
        <v>0</v>
      </c>
      <c r="I3496" s="311">
        <f t="shared" si="366"/>
        <v>8</v>
      </c>
      <c r="J3496" s="1151"/>
      <c r="AL3496"/>
      <c r="AM3496"/>
      <c r="AN3496"/>
      <c r="AO3496"/>
      <c r="AP3496"/>
      <c r="AQ3496" s="333"/>
      <c r="AR3496"/>
      <c r="AS3496"/>
      <c r="AT3496"/>
      <c r="AU3496"/>
    </row>
    <row r="3497" spans="1:47" ht="12.75" customHeight="1" x14ac:dyDescent="0.35">
      <c r="A3497" s="311">
        <f>FrontPage!$N$2</f>
        <v>1</v>
      </c>
      <c r="B3497" s="311" t="str">
        <f t="shared" si="364"/>
        <v>RO92910</v>
      </c>
      <c r="C3497" s="311">
        <f t="shared" si="367"/>
        <v>202526</v>
      </c>
      <c r="D3497" s="1148" t="s">
        <v>258</v>
      </c>
      <c r="E3497" s="311">
        <v>29</v>
      </c>
      <c r="F3497" s="311" t="s">
        <v>557</v>
      </c>
      <c r="G3497" s="311">
        <f t="shared" si="368"/>
        <v>0</v>
      </c>
      <c r="H3497" s="1150">
        <f t="shared" ca="1" si="365"/>
        <v>0</v>
      </c>
      <c r="I3497" s="311">
        <f t="shared" si="366"/>
        <v>10</v>
      </c>
      <c r="J3497" s="1151"/>
      <c r="AL3497"/>
      <c r="AM3497"/>
      <c r="AN3497"/>
      <c r="AO3497"/>
      <c r="AP3497"/>
      <c r="AQ3497" s="333"/>
      <c r="AR3497"/>
      <c r="AS3497"/>
      <c r="AT3497"/>
      <c r="AU3497"/>
    </row>
    <row r="3498" spans="1:47" ht="12.75" customHeight="1" x14ac:dyDescent="0.35">
      <c r="A3498" s="311">
        <f>FrontPage!$N$2</f>
        <v>1</v>
      </c>
      <c r="B3498" s="311" t="str">
        <f t="shared" si="364"/>
        <v>RO92911</v>
      </c>
      <c r="C3498" s="311">
        <f t="shared" si="367"/>
        <v>202526</v>
      </c>
      <c r="D3498" s="1148" t="s">
        <v>258</v>
      </c>
      <c r="E3498" s="311">
        <v>29</v>
      </c>
      <c r="F3498" s="311" t="s">
        <v>558</v>
      </c>
      <c r="G3498" s="311">
        <f t="shared" si="368"/>
        <v>0</v>
      </c>
      <c r="H3498" s="1150">
        <f t="shared" ca="1" si="365"/>
        <v>0</v>
      </c>
      <c r="I3498" s="311">
        <f t="shared" si="366"/>
        <v>11</v>
      </c>
      <c r="J3498" s="1151"/>
      <c r="AL3498"/>
      <c r="AM3498"/>
      <c r="AN3498"/>
      <c r="AO3498"/>
      <c r="AP3498"/>
      <c r="AQ3498" s="333"/>
      <c r="AR3498"/>
      <c r="AS3498"/>
      <c r="AT3498"/>
      <c r="AU3498"/>
    </row>
    <row r="3499" spans="1:47" ht="12.75" customHeight="1" x14ac:dyDescent="0.35">
      <c r="A3499" s="311">
        <f>FrontPage!$N$2</f>
        <v>1</v>
      </c>
      <c r="B3499" s="311" t="str">
        <f t="shared" ref="B3499:B3524" si="370">D3499&amp;E3499&amp;I3499</f>
        <v>RO9301</v>
      </c>
      <c r="C3499" s="311">
        <f t="shared" si="367"/>
        <v>202526</v>
      </c>
      <c r="D3499" s="1148" t="s">
        <v>258</v>
      </c>
      <c r="E3499" s="311">
        <v>30</v>
      </c>
      <c r="F3499" s="311" t="s">
        <v>545</v>
      </c>
      <c r="G3499" s="311">
        <f t="shared" si="368"/>
        <v>0</v>
      </c>
      <c r="H3499" s="1150">
        <f t="shared" ca="1" si="365"/>
        <v>0</v>
      </c>
      <c r="I3499" s="311">
        <f t="shared" ref="I3499:I3526" si="371">VLOOKUP(F3499,CIndex,2,FALSE)</f>
        <v>1</v>
      </c>
      <c r="J3499" s="1151"/>
      <c r="AL3499"/>
      <c r="AM3499"/>
      <c r="AN3499"/>
      <c r="AO3499"/>
      <c r="AP3499"/>
      <c r="AQ3499" s="333"/>
      <c r="AR3499"/>
      <c r="AS3499"/>
      <c r="AT3499"/>
      <c r="AU3499"/>
    </row>
    <row r="3500" spans="1:47" ht="12.75" customHeight="1" x14ac:dyDescent="0.35">
      <c r="A3500" s="311">
        <f>FrontPage!$N$2</f>
        <v>1</v>
      </c>
      <c r="B3500" s="311" t="str">
        <f t="shared" si="370"/>
        <v>RO9302</v>
      </c>
      <c r="C3500" s="311">
        <f t="shared" si="367"/>
        <v>202526</v>
      </c>
      <c r="D3500" s="1148" t="s">
        <v>258</v>
      </c>
      <c r="E3500" s="311">
        <v>30</v>
      </c>
      <c r="F3500" s="311" t="s">
        <v>546</v>
      </c>
      <c r="G3500" s="311">
        <f t="shared" si="368"/>
        <v>0</v>
      </c>
      <c r="H3500" s="1150">
        <f t="shared" ca="1" si="365"/>
        <v>0</v>
      </c>
      <c r="I3500" s="311">
        <f t="shared" si="371"/>
        <v>2</v>
      </c>
      <c r="J3500" s="1151"/>
      <c r="AL3500"/>
      <c r="AM3500"/>
      <c r="AN3500"/>
      <c r="AO3500"/>
      <c r="AP3500"/>
      <c r="AQ3500" s="333"/>
      <c r="AR3500"/>
      <c r="AS3500"/>
      <c r="AT3500"/>
      <c r="AU3500"/>
    </row>
    <row r="3501" spans="1:47" ht="12.75" customHeight="1" x14ac:dyDescent="0.35">
      <c r="A3501" s="311">
        <f>FrontPage!$N$2</f>
        <v>1</v>
      </c>
      <c r="B3501" s="311" t="str">
        <f t="shared" si="370"/>
        <v>RO9303</v>
      </c>
      <c r="C3501" s="311">
        <f t="shared" si="367"/>
        <v>202526</v>
      </c>
      <c r="D3501" s="1148" t="s">
        <v>258</v>
      </c>
      <c r="E3501" s="311">
        <v>30</v>
      </c>
      <c r="F3501" s="311" t="s">
        <v>549</v>
      </c>
      <c r="G3501" s="311">
        <f t="shared" si="368"/>
        <v>0</v>
      </c>
      <c r="H3501" s="1150">
        <f t="shared" ca="1" si="365"/>
        <v>0</v>
      </c>
      <c r="I3501" s="311">
        <f t="shared" si="371"/>
        <v>3</v>
      </c>
      <c r="J3501" s="1151"/>
      <c r="AL3501"/>
      <c r="AM3501"/>
      <c r="AN3501"/>
      <c r="AO3501"/>
      <c r="AP3501"/>
      <c r="AQ3501" s="333"/>
      <c r="AR3501"/>
      <c r="AS3501"/>
      <c r="AT3501"/>
      <c r="AU3501"/>
    </row>
    <row r="3502" spans="1:47" ht="12.75" customHeight="1" x14ac:dyDescent="0.35">
      <c r="A3502" s="311">
        <f>FrontPage!$N$2</f>
        <v>1</v>
      </c>
      <c r="B3502" s="311" t="str">
        <f t="shared" si="370"/>
        <v>RO9305</v>
      </c>
      <c r="C3502" s="311">
        <f t="shared" si="367"/>
        <v>202526</v>
      </c>
      <c r="D3502" s="1148" t="s">
        <v>258</v>
      </c>
      <c r="E3502" s="311">
        <v>30</v>
      </c>
      <c r="F3502" s="311" t="s">
        <v>551</v>
      </c>
      <c r="G3502" s="311">
        <f t="shared" si="368"/>
        <v>0</v>
      </c>
      <c r="H3502" s="1150">
        <f t="shared" ca="1" si="365"/>
        <v>0</v>
      </c>
      <c r="I3502" s="311">
        <f t="shared" si="371"/>
        <v>5</v>
      </c>
      <c r="J3502" s="1151"/>
      <c r="AL3502"/>
      <c r="AM3502"/>
      <c r="AN3502"/>
      <c r="AO3502"/>
      <c r="AP3502"/>
      <c r="AQ3502" s="333"/>
      <c r="AR3502"/>
      <c r="AS3502"/>
      <c r="AT3502"/>
      <c r="AU3502"/>
    </row>
    <row r="3503" spans="1:47" ht="12.75" customHeight="1" x14ac:dyDescent="0.35">
      <c r="A3503" s="311">
        <f>FrontPage!$N$2</f>
        <v>1</v>
      </c>
      <c r="B3503" s="311" t="str">
        <f t="shared" si="370"/>
        <v>RO9306.1</v>
      </c>
      <c r="C3503" s="311">
        <f t="shared" si="367"/>
        <v>202526</v>
      </c>
      <c r="D3503" s="1148" t="s">
        <v>258</v>
      </c>
      <c r="E3503" s="311">
        <v>30</v>
      </c>
      <c r="F3503" s="311" t="s">
        <v>552</v>
      </c>
      <c r="G3503" s="311">
        <f t="shared" si="368"/>
        <v>0</v>
      </c>
      <c r="H3503" s="1150">
        <f t="shared" ref="H3503:H3566" ca="1" si="372">IF(UANumber = 0,0,IF(VLOOKUP(E3503,INDIRECT("_"&amp;D3503),MATCH(F3503,INDIRECT("_"&amp;D3503&amp;$I$2),0),FALSE)="",0,VLOOKUP(E3503,INDIRECT("_"&amp;D3503),MATCH(F3503,INDIRECT("_"&amp;D3503&amp;$I$2),0),FALSE)))</f>
        <v>0</v>
      </c>
      <c r="I3503" s="311">
        <f t="shared" si="371"/>
        <v>6.1</v>
      </c>
      <c r="J3503" s="1151"/>
      <c r="AL3503"/>
      <c r="AM3503"/>
      <c r="AN3503"/>
      <c r="AO3503"/>
      <c r="AP3503"/>
      <c r="AQ3503" s="333"/>
      <c r="AR3503"/>
      <c r="AS3503"/>
      <c r="AT3503"/>
      <c r="AU3503"/>
    </row>
    <row r="3504" spans="1:47" ht="12.75" customHeight="1" x14ac:dyDescent="0.35">
      <c r="A3504" s="311">
        <f>FrontPage!$N$2</f>
        <v>1</v>
      </c>
      <c r="B3504" s="311" t="str">
        <f t="shared" si="370"/>
        <v>RO9306.2</v>
      </c>
      <c r="C3504" s="311">
        <f t="shared" si="367"/>
        <v>202526</v>
      </c>
      <c r="D3504" s="1148" t="s">
        <v>258</v>
      </c>
      <c r="E3504" s="311">
        <v>30</v>
      </c>
      <c r="F3504" s="311" t="s">
        <v>553</v>
      </c>
      <c r="G3504" s="311">
        <f t="shared" si="368"/>
        <v>0</v>
      </c>
      <c r="H3504" s="1150">
        <f t="shared" ca="1" si="372"/>
        <v>0</v>
      </c>
      <c r="I3504" s="311">
        <f t="shared" si="371"/>
        <v>6.2</v>
      </c>
      <c r="J3504" s="1151"/>
      <c r="AL3504"/>
      <c r="AM3504"/>
      <c r="AN3504"/>
      <c r="AO3504"/>
      <c r="AP3504"/>
      <c r="AQ3504" s="333"/>
      <c r="AR3504"/>
      <c r="AS3504"/>
      <c r="AT3504"/>
      <c r="AU3504"/>
    </row>
    <row r="3505" spans="1:47" ht="12.75" customHeight="1" x14ac:dyDescent="0.35">
      <c r="A3505" s="311">
        <f>FrontPage!$N$2</f>
        <v>1</v>
      </c>
      <c r="B3505" s="311" t="str">
        <f t="shared" si="370"/>
        <v>RO9307</v>
      </c>
      <c r="C3505" s="311">
        <f t="shared" si="367"/>
        <v>202526</v>
      </c>
      <c r="D3505" s="1148" t="s">
        <v>258</v>
      </c>
      <c r="E3505" s="311">
        <v>30</v>
      </c>
      <c r="F3505" s="311" t="s">
        <v>554</v>
      </c>
      <c r="G3505" s="311">
        <f t="shared" si="368"/>
        <v>0</v>
      </c>
      <c r="H3505" s="1150">
        <f t="shared" ca="1" si="372"/>
        <v>0</v>
      </c>
      <c r="I3505" s="311">
        <f t="shared" si="371"/>
        <v>7</v>
      </c>
      <c r="J3505" s="1151"/>
      <c r="AL3505"/>
      <c r="AM3505"/>
      <c r="AN3505"/>
      <c r="AO3505"/>
      <c r="AP3505"/>
      <c r="AQ3505" s="333"/>
      <c r="AR3505"/>
      <c r="AS3505"/>
      <c r="AT3505"/>
      <c r="AU3505"/>
    </row>
    <row r="3506" spans="1:47" ht="12.75" customHeight="1" x14ac:dyDescent="0.35">
      <c r="A3506" s="311">
        <f>FrontPage!$N$2</f>
        <v>1</v>
      </c>
      <c r="B3506" s="311" t="str">
        <f t="shared" si="370"/>
        <v>RO9308</v>
      </c>
      <c r="C3506" s="311">
        <f t="shared" si="367"/>
        <v>202526</v>
      </c>
      <c r="D3506" s="1148" t="s">
        <v>258</v>
      </c>
      <c r="E3506" s="311">
        <v>30</v>
      </c>
      <c r="F3506" s="311" t="s">
        <v>555</v>
      </c>
      <c r="G3506" s="311">
        <f t="shared" si="368"/>
        <v>0</v>
      </c>
      <c r="H3506" s="1150">
        <f t="shared" ca="1" si="372"/>
        <v>0</v>
      </c>
      <c r="I3506" s="311">
        <f t="shared" si="371"/>
        <v>8</v>
      </c>
      <c r="J3506" s="1151"/>
      <c r="AL3506"/>
      <c r="AM3506"/>
      <c r="AN3506"/>
      <c r="AO3506"/>
      <c r="AP3506"/>
      <c r="AQ3506" s="333"/>
      <c r="AR3506"/>
      <c r="AS3506"/>
      <c r="AT3506"/>
      <c r="AU3506"/>
    </row>
    <row r="3507" spans="1:47" ht="12.75" customHeight="1" x14ac:dyDescent="0.35">
      <c r="A3507" s="311">
        <f>FrontPage!$N$2</f>
        <v>1</v>
      </c>
      <c r="B3507" s="311" t="str">
        <f t="shared" si="370"/>
        <v>RO93010</v>
      </c>
      <c r="C3507" s="311">
        <f t="shared" si="367"/>
        <v>202526</v>
      </c>
      <c r="D3507" s="1148" t="s">
        <v>258</v>
      </c>
      <c r="E3507" s="311">
        <v>30</v>
      </c>
      <c r="F3507" s="311" t="s">
        <v>557</v>
      </c>
      <c r="G3507" s="311">
        <f t="shared" si="368"/>
        <v>0</v>
      </c>
      <c r="H3507" s="1150">
        <f t="shared" ca="1" si="372"/>
        <v>0</v>
      </c>
      <c r="I3507" s="311">
        <f t="shared" si="371"/>
        <v>10</v>
      </c>
      <c r="J3507" s="1151"/>
      <c r="AL3507"/>
      <c r="AM3507"/>
      <c r="AN3507"/>
      <c r="AO3507"/>
      <c r="AP3507"/>
      <c r="AQ3507" s="333"/>
      <c r="AR3507"/>
      <c r="AS3507"/>
      <c r="AT3507"/>
      <c r="AU3507"/>
    </row>
    <row r="3508" spans="1:47" ht="12.75" customHeight="1" x14ac:dyDescent="0.35">
      <c r="A3508" s="311">
        <f>FrontPage!$N$2</f>
        <v>1</v>
      </c>
      <c r="B3508" s="311" t="str">
        <f t="shared" si="370"/>
        <v>RO93011</v>
      </c>
      <c r="C3508" s="311">
        <f t="shared" si="367"/>
        <v>202526</v>
      </c>
      <c r="D3508" s="1148" t="s">
        <v>258</v>
      </c>
      <c r="E3508" s="311">
        <v>30</v>
      </c>
      <c r="F3508" s="311" t="s">
        <v>558</v>
      </c>
      <c r="G3508" s="311">
        <f t="shared" si="368"/>
        <v>0</v>
      </c>
      <c r="H3508" s="1150">
        <f t="shared" ca="1" si="372"/>
        <v>0</v>
      </c>
      <c r="I3508" s="311">
        <f t="shared" si="371"/>
        <v>11</v>
      </c>
      <c r="J3508" s="1151"/>
      <c r="AL3508"/>
      <c r="AM3508"/>
      <c r="AN3508"/>
      <c r="AO3508"/>
      <c r="AP3508"/>
      <c r="AQ3508" s="333"/>
      <c r="AR3508"/>
      <c r="AS3508"/>
      <c r="AT3508"/>
      <c r="AU3508"/>
    </row>
    <row r="3509" spans="1:47" ht="12.75" customHeight="1" x14ac:dyDescent="0.35">
      <c r="A3509" s="311">
        <f>FrontPage!$N$2</f>
        <v>1</v>
      </c>
      <c r="B3509" s="311" t="str">
        <f t="shared" si="370"/>
        <v>RO94212</v>
      </c>
      <c r="C3509" s="311">
        <f t="shared" si="367"/>
        <v>202526</v>
      </c>
      <c r="D3509" s="1148" t="s">
        <v>258</v>
      </c>
      <c r="E3509" s="311">
        <v>42</v>
      </c>
      <c r="F3509" s="311" t="s">
        <v>8</v>
      </c>
      <c r="G3509" s="311">
        <f t="shared" si="368"/>
        <v>0</v>
      </c>
      <c r="H3509" s="1150">
        <f t="shared" ca="1" si="372"/>
        <v>0</v>
      </c>
      <c r="I3509" s="311">
        <f t="shared" si="371"/>
        <v>12</v>
      </c>
      <c r="J3509" s="1151"/>
      <c r="AL3509"/>
      <c r="AM3509"/>
      <c r="AN3509"/>
      <c r="AO3509"/>
      <c r="AP3509"/>
      <c r="AQ3509" s="333"/>
      <c r="AR3509"/>
      <c r="AS3509"/>
      <c r="AT3509"/>
      <c r="AU3509"/>
    </row>
    <row r="3510" spans="1:47" ht="12.75" customHeight="1" x14ac:dyDescent="0.35">
      <c r="A3510" s="311">
        <f>FrontPage!$N$2</f>
        <v>1</v>
      </c>
      <c r="B3510" s="311" t="str">
        <f t="shared" si="370"/>
        <v>ROF61</v>
      </c>
      <c r="C3510" s="311">
        <f t="shared" ref="C3510:C3555" si="373">year</f>
        <v>202526</v>
      </c>
      <c r="D3510" s="1148" t="s">
        <v>227</v>
      </c>
      <c r="E3510" s="311">
        <v>6</v>
      </c>
      <c r="F3510" s="311" t="s">
        <v>545</v>
      </c>
      <c r="G3510" s="311">
        <f t="shared" si="368"/>
        <v>0</v>
      </c>
      <c r="H3510" s="1156">
        <f t="shared" ca="1" si="372"/>
        <v>0</v>
      </c>
      <c r="I3510" s="311">
        <f t="shared" si="371"/>
        <v>1</v>
      </c>
      <c r="J3510" s="1151"/>
      <c r="AL3510"/>
      <c r="AM3510"/>
      <c r="AN3510"/>
      <c r="AO3510"/>
      <c r="AP3510"/>
      <c r="AQ3510" s="333"/>
      <c r="AR3510"/>
      <c r="AS3510"/>
      <c r="AT3510"/>
      <c r="AU3510"/>
    </row>
    <row r="3511" spans="1:47" ht="12.75" customHeight="1" x14ac:dyDescent="0.35">
      <c r="A3511" s="311">
        <f>FrontPage!$N$2</f>
        <v>1</v>
      </c>
      <c r="B3511" s="311" t="str">
        <f t="shared" si="370"/>
        <v>ROF62</v>
      </c>
      <c r="C3511" s="311">
        <f t="shared" si="373"/>
        <v>202526</v>
      </c>
      <c r="D3511" s="1148" t="s">
        <v>227</v>
      </c>
      <c r="E3511" s="311">
        <v>6</v>
      </c>
      <c r="F3511" s="311" t="s">
        <v>546</v>
      </c>
      <c r="G3511" s="311">
        <f t="shared" si="368"/>
        <v>0</v>
      </c>
      <c r="H3511" s="1156">
        <f t="shared" ca="1" si="372"/>
        <v>0</v>
      </c>
      <c r="I3511" s="311">
        <f t="shared" si="371"/>
        <v>2</v>
      </c>
      <c r="J3511" s="1151"/>
      <c r="AL3511"/>
      <c r="AM3511"/>
      <c r="AN3511"/>
      <c r="AO3511"/>
      <c r="AP3511"/>
      <c r="AQ3511" s="333"/>
      <c r="AR3511"/>
      <c r="AS3511"/>
      <c r="AT3511"/>
      <c r="AU3511"/>
    </row>
    <row r="3512" spans="1:47" ht="12.75" customHeight="1" x14ac:dyDescent="0.35">
      <c r="A3512" s="311">
        <f>FrontPage!$N$2</f>
        <v>1</v>
      </c>
      <c r="B3512" s="311" t="str">
        <f t="shared" si="370"/>
        <v>ROF63</v>
      </c>
      <c r="C3512" s="311">
        <f t="shared" si="373"/>
        <v>202526</v>
      </c>
      <c r="D3512" s="1148" t="s">
        <v>227</v>
      </c>
      <c r="E3512" s="311">
        <v>6</v>
      </c>
      <c r="F3512" s="311" t="s">
        <v>549</v>
      </c>
      <c r="G3512" s="311">
        <f t="shared" si="368"/>
        <v>0</v>
      </c>
      <c r="H3512" s="1156">
        <f t="shared" ca="1" si="372"/>
        <v>0</v>
      </c>
      <c r="I3512" s="311">
        <f t="shared" si="371"/>
        <v>3</v>
      </c>
      <c r="J3512" s="1151"/>
      <c r="AL3512"/>
      <c r="AM3512"/>
      <c r="AN3512"/>
      <c r="AO3512"/>
      <c r="AP3512"/>
      <c r="AQ3512" s="333"/>
      <c r="AR3512"/>
      <c r="AS3512"/>
      <c r="AT3512"/>
      <c r="AU3512"/>
    </row>
    <row r="3513" spans="1:47" ht="12.75" customHeight="1" x14ac:dyDescent="0.35">
      <c r="A3513" s="311">
        <f>FrontPage!$N$2</f>
        <v>1</v>
      </c>
      <c r="B3513" s="311" t="str">
        <f t="shared" si="370"/>
        <v>ROF65</v>
      </c>
      <c r="C3513" s="311">
        <f t="shared" si="373"/>
        <v>202526</v>
      </c>
      <c r="D3513" s="1148" t="s">
        <v>227</v>
      </c>
      <c r="E3513" s="311">
        <v>6</v>
      </c>
      <c r="F3513" s="311" t="s">
        <v>551</v>
      </c>
      <c r="G3513" s="311">
        <f t="shared" si="368"/>
        <v>0</v>
      </c>
      <c r="H3513" s="1156">
        <f t="shared" ca="1" si="372"/>
        <v>0</v>
      </c>
      <c r="I3513" s="311">
        <f t="shared" si="371"/>
        <v>5</v>
      </c>
      <c r="J3513" s="1151"/>
      <c r="AL3513"/>
      <c r="AM3513"/>
      <c r="AN3513"/>
      <c r="AO3513"/>
      <c r="AP3513"/>
      <c r="AQ3513" s="333"/>
      <c r="AR3513"/>
      <c r="AS3513"/>
      <c r="AT3513"/>
      <c r="AU3513"/>
    </row>
    <row r="3514" spans="1:47" ht="12.75" customHeight="1" x14ac:dyDescent="0.35">
      <c r="A3514" s="311">
        <f>FrontPage!$N$2</f>
        <v>1</v>
      </c>
      <c r="B3514" s="311" t="str">
        <f t="shared" si="370"/>
        <v>ROF66.1</v>
      </c>
      <c r="C3514" s="311">
        <f t="shared" si="373"/>
        <v>202526</v>
      </c>
      <c r="D3514" s="1148" t="s">
        <v>227</v>
      </c>
      <c r="E3514" s="311">
        <v>6</v>
      </c>
      <c r="F3514" s="311" t="s">
        <v>552</v>
      </c>
      <c r="G3514" s="311">
        <f t="shared" si="368"/>
        <v>0</v>
      </c>
      <c r="H3514" s="1156">
        <f t="shared" ca="1" si="372"/>
        <v>0</v>
      </c>
      <c r="I3514" s="311">
        <f t="shared" si="371"/>
        <v>6.1</v>
      </c>
      <c r="J3514" s="1151"/>
      <c r="AL3514"/>
      <c r="AM3514"/>
      <c r="AN3514"/>
      <c r="AO3514"/>
      <c r="AP3514"/>
      <c r="AQ3514" s="333"/>
      <c r="AR3514"/>
      <c r="AS3514"/>
      <c r="AT3514"/>
      <c r="AU3514"/>
    </row>
    <row r="3515" spans="1:47" ht="12.75" customHeight="1" x14ac:dyDescent="0.35">
      <c r="A3515" s="311">
        <f>FrontPage!$N$2</f>
        <v>1</v>
      </c>
      <c r="B3515" s="311" t="str">
        <f t="shared" si="370"/>
        <v>ROF66.2</v>
      </c>
      <c r="C3515" s="311">
        <f t="shared" si="373"/>
        <v>202526</v>
      </c>
      <c r="D3515" s="1148" t="s">
        <v>227</v>
      </c>
      <c r="E3515" s="311">
        <v>6</v>
      </c>
      <c r="F3515" s="311" t="s">
        <v>553</v>
      </c>
      <c r="G3515" s="311">
        <f t="shared" si="368"/>
        <v>0</v>
      </c>
      <c r="H3515" s="1156">
        <f t="shared" ca="1" si="372"/>
        <v>0</v>
      </c>
      <c r="I3515" s="311">
        <f t="shared" si="371"/>
        <v>6.2</v>
      </c>
      <c r="J3515" s="1151"/>
      <c r="AL3515"/>
      <c r="AM3515"/>
      <c r="AN3515"/>
      <c r="AO3515"/>
      <c r="AP3515"/>
      <c r="AQ3515" s="333"/>
      <c r="AR3515"/>
      <c r="AS3515"/>
      <c r="AT3515"/>
      <c r="AU3515"/>
    </row>
    <row r="3516" spans="1:47" ht="12.75" customHeight="1" x14ac:dyDescent="0.35">
      <c r="A3516" s="311">
        <f>FrontPage!$N$2</f>
        <v>1</v>
      </c>
      <c r="B3516" s="311" t="str">
        <f t="shared" si="370"/>
        <v>ROF67</v>
      </c>
      <c r="C3516" s="311">
        <f t="shared" si="373"/>
        <v>202526</v>
      </c>
      <c r="D3516" s="1148" t="s">
        <v>227</v>
      </c>
      <c r="E3516" s="311">
        <v>6</v>
      </c>
      <c r="F3516" s="311" t="s">
        <v>554</v>
      </c>
      <c r="G3516" s="311">
        <f t="shared" si="368"/>
        <v>0</v>
      </c>
      <c r="H3516" s="1156">
        <f t="shared" ca="1" si="372"/>
        <v>0</v>
      </c>
      <c r="I3516" s="311">
        <f t="shared" si="371"/>
        <v>7</v>
      </c>
      <c r="J3516" s="1151"/>
      <c r="AL3516"/>
      <c r="AM3516"/>
      <c r="AN3516"/>
      <c r="AO3516"/>
      <c r="AP3516"/>
      <c r="AQ3516" s="333"/>
      <c r="AR3516"/>
      <c r="AS3516"/>
      <c r="AT3516"/>
      <c r="AU3516"/>
    </row>
    <row r="3517" spans="1:47" ht="12.75" customHeight="1" x14ac:dyDescent="0.35">
      <c r="A3517" s="311">
        <f>FrontPage!$N$2</f>
        <v>1</v>
      </c>
      <c r="B3517" s="311" t="str">
        <f t="shared" si="370"/>
        <v>ROF68</v>
      </c>
      <c r="C3517" s="311">
        <f t="shared" si="373"/>
        <v>202526</v>
      </c>
      <c r="D3517" s="1148" t="s">
        <v>227</v>
      </c>
      <c r="E3517" s="311">
        <v>6</v>
      </c>
      <c r="F3517" s="311" t="s">
        <v>555</v>
      </c>
      <c r="G3517" s="311">
        <f t="shared" si="368"/>
        <v>0</v>
      </c>
      <c r="H3517" s="1156">
        <f t="shared" ca="1" si="372"/>
        <v>0</v>
      </c>
      <c r="I3517" s="311">
        <f t="shared" si="371"/>
        <v>8</v>
      </c>
      <c r="J3517" s="1151"/>
      <c r="AL3517"/>
      <c r="AM3517"/>
      <c r="AN3517"/>
      <c r="AO3517"/>
      <c r="AP3517"/>
      <c r="AQ3517" s="333"/>
      <c r="AR3517"/>
      <c r="AS3517"/>
      <c r="AT3517"/>
      <c r="AU3517"/>
    </row>
    <row r="3518" spans="1:47" ht="12.75" customHeight="1" x14ac:dyDescent="0.35">
      <c r="A3518" s="311">
        <f>FrontPage!$N$2</f>
        <v>1</v>
      </c>
      <c r="B3518" s="311" t="str">
        <f t="shared" si="370"/>
        <v>ROF610</v>
      </c>
      <c r="C3518" s="311">
        <f t="shared" si="373"/>
        <v>202526</v>
      </c>
      <c r="D3518" s="1148" t="s">
        <v>227</v>
      </c>
      <c r="E3518" s="311">
        <v>6</v>
      </c>
      <c r="F3518" s="311" t="s">
        <v>557</v>
      </c>
      <c r="G3518" s="311">
        <f t="shared" si="368"/>
        <v>0</v>
      </c>
      <c r="H3518" s="1156">
        <f t="shared" ca="1" si="372"/>
        <v>0</v>
      </c>
      <c r="I3518" s="311">
        <f t="shared" si="371"/>
        <v>10</v>
      </c>
      <c r="J3518" s="1151"/>
      <c r="AL3518"/>
      <c r="AM3518"/>
      <c r="AN3518"/>
      <c r="AO3518"/>
      <c r="AP3518"/>
      <c r="AQ3518" s="333"/>
      <c r="AR3518"/>
      <c r="AS3518"/>
      <c r="AT3518"/>
      <c r="AU3518"/>
    </row>
    <row r="3519" spans="1:47" ht="12.75" customHeight="1" x14ac:dyDescent="0.35">
      <c r="A3519" s="311">
        <f>FrontPage!$N$2</f>
        <v>1</v>
      </c>
      <c r="B3519" s="311" t="str">
        <f t="shared" si="370"/>
        <v>ROF611</v>
      </c>
      <c r="C3519" s="311">
        <f t="shared" si="373"/>
        <v>202526</v>
      </c>
      <c r="D3519" s="1148" t="s">
        <v>227</v>
      </c>
      <c r="E3519" s="311">
        <v>6</v>
      </c>
      <c r="F3519" s="311" t="s">
        <v>558</v>
      </c>
      <c r="G3519" s="311">
        <f t="shared" si="368"/>
        <v>0</v>
      </c>
      <c r="H3519" s="1156">
        <f t="shared" ca="1" si="372"/>
        <v>0</v>
      </c>
      <c r="I3519" s="311">
        <f t="shared" si="371"/>
        <v>11</v>
      </c>
      <c r="J3519" s="1151"/>
      <c r="AL3519"/>
      <c r="AM3519"/>
      <c r="AN3519"/>
      <c r="AO3519"/>
      <c r="AP3519"/>
      <c r="AQ3519" s="333"/>
      <c r="AR3519"/>
      <c r="AS3519"/>
      <c r="AT3519"/>
      <c r="AU3519"/>
    </row>
    <row r="3520" spans="1:47" ht="12.75" customHeight="1" x14ac:dyDescent="0.35">
      <c r="A3520" s="311">
        <f>FrontPage!$N$2</f>
        <v>1</v>
      </c>
      <c r="B3520" s="311" t="str">
        <f t="shared" si="370"/>
        <v>ROF71</v>
      </c>
      <c r="C3520" s="311">
        <f t="shared" si="373"/>
        <v>202526</v>
      </c>
      <c r="D3520" s="1148" t="s">
        <v>227</v>
      </c>
      <c r="E3520" s="311">
        <v>7</v>
      </c>
      <c r="F3520" s="311" t="s">
        <v>545</v>
      </c>
      <c r="G3520" s="311">
        <f t="shared" si="368"/>
        <v>0</v>
      </c>
      <c r="H3520" s="1156">
        <f t="shared" ca="1" si="372"/>
        <v>0</v>
      </c>
      <c r="I3520" s="311">
        <f t="shared" si="371"/>
        <v>1</v>
      </c>
      <c r="J3520" s="1151"/>
      <c r="AL3520"/>
      <c r="AM3520"/>
      <c r="AN3520"/>
      <c r="AO3520"/>
      <c r="AP3520"/>
      <c r="AQ3520" s="333"/>
      <c r="AR3520"/>
      <c r="AS3520"/>
      <c r="AT3520"/>
      <c r="AU3520"/>
    </row>
    <row r="3521" spans="1:47" ht="12.75" customHeight="1" x14ac:dyDescent="0.35">
      <c r="A3521" s="311">
        <f>FrontPage!$N$2</f>
        <v>1</v>
      </c>
      <c r="B3521" s="311" t="str">
        <f t="shared" si="370"/>
        <v>ROF72</v>
      </c>
      <c r="C3521" s="311">
        <f t="shared" si="373"/>
        <v>202526</v>
      </c>
      <c r="D3521" s="1148" t="s">
        <v>227</v>
      </c>
      <c r="E3521" s="311">
        <v>7</v>
      </c>
      <c r="F3521" s="311" t="s">
        <v>546</v>
      </c>
      <c r="G3521" s="311">
        <f t="shared" si="368"/>
        <v>0</v>
      </c>
      <c r="H3521" s="1156">
        <f t="shared" ca="1" si="372"/>
        <v>0</v>
      </c>
      <c r="I3521" s="311">
        <f t="shared" si="371"/>
        <v>2</v>
      </c>
      <c r="J3521" s="1151"/>
      <c r="AL3521"/>
      <c r="AM3521"/>
      <c r="AN3521"/>
      <c r="AO3521"/>
      <c r="AP3521"/>
      <c r="AQ3521" s="333"/>
      <c r="AR3521"/>
      <c r="AS3521"/>
      <c r="AT3521"/>
      <c r="AU3521"/>
    </row>
    <row r="3522" spans="1:47" ht="12.75" customHeight="1" x14ac:dyDescent="0.35">
      <c r="A3522" s="311">
        <f>FrontPage!$N$2</f>
        <v>1</v>
      </c>
      <c r="B3522" s="311" t="str">
        <f t="shared" si="370"/>
        <v>ROF73</v>
      </c>
      <c r="C3522" s="311">
        <f t="shared" si="373"/>
        <v>202526</v>
      </c>
      <c r="D3522" s="1148" t="s">
        <v>227</v>
      </c>
      <c r="E3522" s="311">
        <v>7</v>
      </c>
      <c r="F3522" s="311" t="s">
        <v>549</v>
      </c>
      <c r="G3522" s="311">
        <f t="shared" ref="G3522:G3585" si="374">UANumber</f>
        <v>0</v>
      </c>
      <c r="H3522" s="1156">
        <f t="shared" ca="1" si="372"/>
        <v>0</v>
      </c>
      <c r="I3522" s="311">
        <f t="shared" si="371"/>
        <v>3</v>
      </c>
      <c r="J3522" s="1151"/>
      <c r="AL3522"/>
      <c r="AM3522"/>
      <c r="AN3522"/>
      <c r="AO3522"/>
      <c r="AP3522"/>
      <c r="AQ3522" s="333"/>
      <c r="AR3522"/>
      <c r="AS3522"/>
      <c r="AT3522"/>
      <c r="AU3522"/>
    </row>
    <row r="3523" spans="1:47" ht="12.75" customHeight="1" x14ac:dyDescent="0.35">
      <c r="A3523" s="311">
        <f>FrontPage!$N$2</f>
        <v>1</v>
      </c>
      <c r="B3523" s="311" t="str">
        <f t="shared" si="370"/>
        <v>ROF75</v>
      </c>
      <c r="C3523" s="311">
        <f t="shared" si="373"/>
        <v>202526</v>
      </c>
      <c r="D3523" s="1148" t="s">
        <v>227</v>
      </c>
      <c r="E3523" s="311">
        <v>7</v>
      </c>
      <c r="F3523" s="311" t="s">
        <v>551</v>
      </c>
      <c r="G3523" s="311">
        <f t="shared" si="374"/>
        <v>0</v>
      </c>
      <c r="H3523" s="1156">
        <f t="shared" ca="1" si="372"/>
        <v>0</v>
      </c>
      <c r="I3523" s="311">
        <f t="shared" si="371"/>
        <v>5</v>
      </c>
      <c r="J3523" s="1151"/>
      <c r="AL3523"/>
      <c r="AM3523"/>
      <c r="AN3523"/>
      <c r="AO3523"/>
      <c r="AP3523"/>
      <c r="AQ3523" s="333"/>
      <c r="AR3523"/>
      <c r="AS3523"/>
      <c r="AT3523"/>
      <c r="AU3523"/>
    </row>
    <row r="3524" spans="1:47" ht="12.75" customHeight="1" x14ac:dyDescent="0.35">
      <c r="A3524" s="311">
        <f>FrontPage!$N$2</f>
        <v>1</v>
      </c>
      <c r="B3524" s="311" t="str">
        <f t="shared" si="370"/>
        <v>ROF76.1</v>
      </c>
      <c r="C3524" s="311">
        <f t="shared" si="373"/>
        <v>202526</v>
      </c>
      <c r="D3524" s="1148" t="s">
        <v>227</v>
      </c>
      <c r="E3524" s="311">
        <v>7</v>
      </c>
      <c r="F3524" s="311" t="s">
        <v>552</v>
      </c>
      <c r="G3524" s="311">
        <f t="shared" si="374"/>
        <v>0</v>
      </c>
      <c r="H3524" s="1156">
        <f t="shared" ca="1" si="372"/>
        <v>0</v>
      </c>
      <c r="I3524" s="311">
        <f t="shared" si="371"/>
        <v>6.1</v>
      </c>
      <c r="J3524" s="1151"/>
      <c r="AL3524"/>
      <c r="AM3524"/>
      <c r="AN3524"/>
      <c r="AO3524"/>
      <c r="AP3524"/>
      <c r="AQ3524" s="333"/>
      <c r="AR3524"/>
      <c r="AS3524"/>
      <c r="AT3524"/>
      <c r="AU3524"/>
    </row>
    <row r="3525" spans="1:47" ht="12.75" customHeight="1" x14ac:dyDescent="0.35">
      <c r="A3525" s="311">
        <f>FrontPage!$N$2</f>
        <v>1</v>
      </c>
      <c r="B3525" s="311" t="str">
        <f t="shared" ref="B3525:B3578" si="375">D3525&amp;E3525&amp;I3525</f>
        <v>ROF76.2</v>
      </c>
      <c r="C3525" s="311">
        <f t="shared" si="373"/>
        <v>202526</v>
      </c>
      <c r="D3525" s="1148" t="s">
        <v>227</v>
      </c>
      <c r="E3525" s="311">
        <v>7</v>
      </c>
      <c r="F3525" s="311" t="s">
        <v>553</v>
      </c>
      <c r="G3525" s="311">
        <f t="shared" si="374"/>
        <v>0</v>
      </c>
      <c r="H3525" s="1156">
        <f t="shared" ca="1" si="372"/>
        <v>0</v>
      </c>
      <c r="I3525" s="311">
        <f t="shared" si="371"/>
        <v>6.2</v>
      </c>
      <c r="J3525" s="1151"/>
      <c r="AL3525"/>
      <c r="AM3525"/>
      <c r="AN3525"/>
      <c r="AO3525"/>
      <c r="AP3525"/>
      <c r="AQ3525" s="333"/>
      <c r="AR3525"/>
      <c r="AS3525"/>
      <c r="AT3525"/>
      <c r="AU3525"/>
    </row>
    <row r="3526" spans="1:47" ht="12.75" customHeight="1" x14ac:dyDescent="0.35">
      <c r="A3526" s="311">
        <f>FrontPage!$N$2</f>
        <v>1</v>
      </c>
      <c r="B3526" s="311" t="str">
        <f t="shared" si="375"/>
        <v>ROF77</v>
      </c>
      <c r="C3526" s="311">
        <f t="shared" si="373"/>
        <v>202526</v>
      </c>
      <c r="D3526" s="1148" t="s">
        <v>227</v>
      </c>
      <c r="E3526" s="311">
        <v>7</v>
      </c>
      <c r="F3526" s="311" t="s">
        <v>554</v>
      </c>
      <c r="G3526" s="311">
        <f t="shared" si="374"/>
        <v>0</v>
      </c>
      <c r="H3526" s="1156">
        <f t="shared" ca="1" si="372"/>
        <v>0</v>
      </c>
      <c r="I3526" s="311">
        <f t="shared" si="371"/>
        <v>7</v>
      </c>
      <c r="J3526" s="1151"/>
      <c r="AL3526"/>
      <c r="AM3526"/>
      <c r="AN3526"/>
      <c r="AO3526"/>
      <c r="AP3526"/>
      <c r="AQ3526" s="333"/>
      <c r="AR3526"/>
      <c r="AS3526"/>
      <c r="AT3526"/>
      <c r="AU3526"/>
    </row>
    <row r="3527" spans="1:47" ht="12.75" customHeight="1" x14ac:dyDescent="0.35">
      <c r="A3527" s="311">
        <f>FrontPage!$N$2</f>
        <v>1</v>
      </c>
      <c r="B3527" s="311" t="str">
        <f t="shared" si="375"/>
        <v>ROF78</v>
      </c>
      <c r="C3527" s="311">
        <f t="shared" si="373"/>
        <v>202526</v>
      </c>
      <c r="D3527" s="1148" t="s">
        <v>227</v>
      </c>
      <c r="E3527" s="311">
        <v>7</v>
      </c>
      <c r="F3527" s="311" t="s">
        <v>555</v>
      </c>
      <c r="G3527" s="311">
        <f t="shared" si="374"/>
        <v>0</v>
      </c>
      <c r="H3527" s="1156">
        <f t="shared" ca="1" si="372"/>
        <v>0</v>
      </c>
      <c r="I3527" s="311">
        <f t="shared" ref="I3527:I3580" si="376">VLOOKUP(F3527,CIndex,2,FALSE)</f>
        <v>8</v>
      </c>
      <c r="J3527" s="1151"/>
      <c r="AL3527"/>
      <c r="AM3527"/>
      <c r="AN3527"/>
      <c r="AO3527"/>
      <c r="AP3527"/>
      <c r="AQ3527" s="333"/>
      <c r="AR3527"/>
      <c r="AS3527"/>
      <c r="AT3527"/>
      <c r="AU3527"/>
    </row>
    <row r="3528" spans="1:47" ht="12.75" customHeight="1" x14ac:dyDescent="0.35">
      <c r="A3528" s="311">
        <f>FrontPage!$N$2</f>
        <v>1</v>
      </c>
      <c r="B3528" s="311" t="str">
        <f t="shared" si="375"/>
        <v>ROF710</v>
      </c>
      <c r="C3528" s="311">
        <f t="shared" si="373"/>
        <v>202526</v>
      </c>
      <c r="D3528" s="1148" t="s">
        <v>227</v>
      </c>
      <c r="E3528" s="311">
        <v>7</v>
      </c>
      <c r="F3528" s="311" t="s">
        <v>557</v>
      </c>
      <c r="G3528" s="311">
        <f t="shared" si="374"/>
        <v>0</v>
      </c>
      <c r="H3528" s="1156">
        <f t="shared" ca="1" si="372"/>
        <v>0</v>
      </c>
      <c r="I3528" s="311">
        <f t="shared" si="376"/>
        <v>10</v>
      </c>
      <c r="J3528" s="1151"/>
      <c r="AL3528"/>
      <c r="AM3528"/>
      <c r="AN3528"/>
      <c r="AO3528"/>
      <c r="AP3528"/>
      <c r="AQ3528" s="333"/>
      <c r="AR3528"/>
      <c r="AS3528"/>
      <c r="AT3528"/>
      <c r="AU3528"/>
    </row>
    <row r="3529" spans="1:47" ht="12.75" customHeight="1" x14ac:dyDescent="0.35">
      <c r="A3529" s="311">
        <f>FrontPage!$N$2</f>
        <v>1</v>
      </c>
      <c r="B3529" s="311" t="str">
        <f t="shared" si="375"/>
        <v>ROF711</v>
      </c>
      <c r="C3529" s="311">
        <f t="shared" si="373"/>
        <v>202526</v>
      </c>
      <c r="D3529" s="1148" t="s">
        <v>227</v>
      </c>
      <c r="E3529" s="311">
        <v>7</v>
      </c>
      <c r="F3529" s="311" t="s">
        <v>558</v>
      </c>
      <c r="G3529" s="311">
        <f t="shared" si="374"/>
        <v>0</v>
      </c>
      <c r="H3529" s="1156">
        <f t="shared" ca="1" si="372"/>
        <v>0</v>
      </c>
      <c r="I3529" s="311">
        <f t="shared" si="376"/>
        <v>11</v>
      </c>
      <c r="J3529" s="1151"/>
      <c r="AL3529"/>
      <c r="AM3529"/>
      <c r="AN3529"/>
      <c r="AO3529"/>
      <c r="AP3529"/>
      <c r="AQ3529" s="333"/>
      <c r="AR3529"/>
      <c r="AS3529"/>
      <c r="AT3529"/>
      <c r="AU3529"/>
    </row>
    <row r="3530" spans="1:47" ht="12.75" customHeight="1" x14ac:dyDescent="0.35">
      <c r="A3530" s="311">
        <f>FrontPage!$N$2</f>
        <v>1</v>
      </c>
      <c r="B3530" s="311" t="str">
        <f t="shared" si="375"/>
        <v>ROF81</v>
      </c>
      <c r="C3530" s="311">
        <f t="shared" si="373"/>
        <v>202526</v>
      </c>
      <c r="D3530" s="1148" t="s">
        <v>227</v>
      </c>
      <c r="E3530" s="311">
        <v>8</v>
      </c>
      <c r="F3530" s="311" t="s">
        <v>545</v>
      </c>
      <c r="G3530" s="311">
        <f t="shared" si="374"/>
        <v>0</v>
      </c>
      <c r="H3530" s="1156">
        <f t="shared" ca="1" si="372"/>
        <v>0</v>
      </c>
      <c r="I3530" s="311">
        <f t="shared" si="376"/>
        <v>1</v>
      </c>
      <c r="J3530" s="1151"/>
      <c r="AL3530"/>
      <c r="AM3530"/>
      <c r="AN3530"/>
      <c r="AO3530"/>
      <c r="AP3530"/>
      <c r="AQ3530" s="333"/>
      <c r="AR3530"/>
      <c r="AS3530"/>
      <c r="AT3530"/>
      <c r="AU3530"/>
    </row>
    <row r="3531" spans="1:47" ht="12.75" customHeight="1" x14ac:dyDescent="0.35">
      <c r="A3531" s="311">
        <f>FrontPage!$N$2</f>
        <v>1</v>
      </c>
      <c r="B3531" s="311" t="str">
        <f t="shared" si="375"/>
        <v>ROF82</v>
      </c>
      <c r="C3531" s="311">
        <f t="shared" si="373"/>
        <v>202526</v>
      </c>
      <c r="D3531" s="1148" t="s">
        <v>227</v>
      </c>
      <c r="E3531" s="311">
        <v>8</v>
      </c>
      <c r="F3531" s="311" t="s">
        <v>546</v>
      </c>
      <c r="G3531" s="311">
        <f t="shared" si="374"/>
        <v>0</v>
      </c>
      <c r="H3531" s="1156">
        <f t="shared" ca="1" si="372"/>
        <v>0</v>
      </c>
      <c r="I3531" s="311">
        <f t="shared" si="376"/>
        <v>2</v>
      </c>
      <c r="J3531" s="1151"/>
      <c r="AL3531"/>
      <c r="AM3531"/>
      <c r="AN3531"/>
      <c r="AO3531"/>
      <c r="AP3531"/>
      <c r="AQ3531" s="333"/>
      <c r="AR3531"/>
      <c r="AS3531"/>
      <c r="AT3531"/>
      <c r="AU3531"/>
    </row>
    <row r="3532" spans="1:47" ht="12.75" customHeight="1" x14ac:dyDescent="0.35">
      <c r="A3532" s="311">
        <f>FrontPage!$N$2</f>
        <v>1</v>
      </c>
      <c r="B3532" s="311" t="str">
        <f t="shared" si="375"/>
        <v>ROF83</v>
      </c>
      <c r="C3532" s="311">
        <f t="shared" si="373"/>
        <v>202526</v>
      </c>
      <c r="D3532" s="1148" t="s">
        <v>227</v>
      </c>
      <c r="E3532" s="311">
        <v>8</v>
      </c>
      <c r="F3532" s="311" t="s">
        <v>549</v>
      </c>
      <c r="G3532" s="311">
        <f t="shared" si="374"/>
        <v>0</v>
      </c>
      <c r="H3532" s="1156">
        <f t="shared" ca="1" si="372"/>
        <v>0</v>
      </c>
      <c r="I3532" s="311">
        <f t="shared" si="376"/>
        <v>3</v>
      </c>
      <c r="J3532" s="1151"/>
      <c r="AL3532"/>
      <c r="AM3532"/>
      <c r="AN3532"/>
      <c r="AO3532"/>
      <c r="AP3532"/>
      <c r="AQ3532" s="333"/>
      <c r="AR3532"/>
      <c r="AS3532"/>
      <c r="AT3532"/>
      <c r="AU3532"/>
    </row>
    <row r="3533" spans="1:47" ht="12.75" customHeight="1" x14ac:dyDescent="0.35">
      <c r="A3533" s="311">
        <f>FrontPage!$N$2</f>
        <v>1</v>
      </c>
      <c r="B3533" s="311" t="str">
        <f t="shared" si="375"/>
        <v>ROF85</v>
      </c>
      <c r="C3533" s="311">
        <f t="shared" si="373"/>
        <v>202526</v>
      </c>
      <c r="D3533" s="1148" t="s">
        <v>227</v>
      </c>
      <c r="E3533" s="311">
        <v>8</v>
      </c>
      <c r="F3533" s="311" t="s">
        <v>551</v>
      </c>
      <c r="G3533" s="311">
        <f t="shared" si="374"/>
        <v>0</v>
      </c>
      <c r="H3533" s="1156">
        <f t="shared" ca="1" si="372"/>
        <v>0</v>
      </c>
      <c r="I3533" s="311">
        <f t="shared" si="376"/>
        <v>5</v>
      </c>
      <c r="J3533" s="1151"/>
      <c r="AL3533"/>
      <c r="AM3533"/>
      <c r="AN3533"/>
      <c r="AO3533"/>
      <c r="AP3533"/>
      <c r="AQ3533" s="333"/>
      <c r="AR3533"/>
      <c r="AS3533"/>
      <c r="AT3533"/>
      <c r="AU3533"/>
    </row>
    <row r="3534" spans="1:47" ht="12.75" customHeight="1" x14ac:dyDescent="0.35">
      <c r="A3534" s="311">
        <f>FrontPage!$N$2</f>
        <v>1</v>
      </c>
      <c r="B3534" s="311" t="str">
        <f t="shared" si="375"/>
        <v>ROF86.1</v>
      </c>
      <c r="C3534" s="311">
        <f t="shared" si="373"/>
        <v>202526</v>
      </c>
      <c r="D3534" s="1148" t="s">
        <v>227</v>
      </c>
      <c r="E3534" s="311">
        <v>8</v>
      </c>
      <c r="F3534" s="311" t="s">
        <v>552</v>
      </c>
      <c r="G3534" s="311">
        <f t="shared" si="374"/>
        <v>0</v>
      </c>
      <c r="H3534" s="1156">
        <f t="shared" ca="1" si="372"/>
        <v>0</v>
      </c>
      <c r="I3534" s="311">
        <f t="shared" si="376"/>
        <v>6.1</v>
      </c>
      <c r="J3534" s="1151"/>
      <c r="AL3534"/>
      <c r="AM3534"/>
      <c r="AN3534"/>
      <c r="AO3534"/>
      <c r="AP3534"/>
      <c r="AQ3534" s="333"/>
      <c r="AR3534"/>
      <c r="AS3534"/>
      <c r="AT3534"/>
      <c r="AU3534"/>
    </row>
    <row r="3535" spans="1:47" ht="12.75" customHeight="1" x14ac:dyDescent="0.35">
      <c r="A3535" s="311">
        <f>FrontPage!$N$2</f>
        <v>1</v>
      </c>
      <c r="B3535" s="311" t="str">
        <f t="shared" si="375"/>
        <v>ROF86.2</v>
      </c>
      <c r="C3535" s="311">
        <f t="shared" si="373"/>
        <v>202526</v>
      </c>
      <c r="D3535" s="1148" t="s">
        <v>227</v>
      </c>
      <c r="E3535" s="311">
        <v>8</v>
      </c>
      <c r="F3535" s="311" t="s">
        <v>553</v>
      </c>
      <c r="G3535" s="311">
        <f t="shared" si="374"/>
        <v>0</v>
      </c>
      <c r="H3535" s="1156">
        <f t="shared" ca="1" si="372"/>
        <v>0</v>
      </c>
      <c r="I3535" s="311">
        <f t="shared" si="376"/>
        <v>6.2</v>
      </c>
      <c r="J3535" s="1151"/>
      <c r="AL3535"/>
      <c r="AM3535"/>
      <c r="AN3535"/>
      <c r="AO3535"/>
      <c r="AP3535"/>
      <c r="AQ3535" s="333"/>
      <c r="AR3535"/>
      <c r="AS3535"/>
      <c r="AT3535"/>
      <c r="AU3535"/>
    </row>
    <row r="3536" spans="1:47" ht="12.75" customHeight="1" x14ac:dyDescent="0.35">
      <c r="A3536" s="311">
        <f>FrontPage!$N$2</f>
        <v>1</v>
      </c>
      <c r="B3536" s="311" t="str">
        <f t="shared" si="375"/>
        <v>ROF87</v>
      </c>
      <c r="C3536" s="311">
        <f t="shared" si="373"/>
        <v>202526</v>
      </c>
      <c r="D3536" s="1148" t="s">
        <v>227</v>
      </c>
      <c r="E3536" s="311">
        <v>8</v>
      </c>
      <c r="F3536" s="311" t="s">
        <v>554</v>
      </c>
      <c r="G3536" s="311">
        <f t="shared" si="374"/>
        <v>0</v>
      </c>
      <c r="H3536" s="1156">
        <f t="shared" ca="1" si="372"/>
        <v>0</v>
      </c>
      <c r="I3536" s="311">
        <f t="shared" si="376"/>
        <v>7</v>
      </c>
      <c r="J3536" s="1151"/>
      <c r="AL3536"/>
      <c r="AM3536"/>
      <c r="AN3536"/>
      <c r="AO3536"/>
      <c r="AP3536"/>
      <c r="AQ3536" s="333"/>
      <c r="AR3536"/>
      <c r="AS3536"/>
      <c r="AT3536"/>
      <c r="AU3536"/>
    </row>
    <row r="3537" spans="1:47" ht="12.75" customHeight="1" x14ac:dyDescent="0.35">
      <c r="A3537" s="311">
        <f>FrontPage!$N$2</f>
        <v>1</v>
      </c>
      <c r="B3537" s="311" t="str">
        <f t="shared" si="375"/>
        <v>ROF88</v>
      </c>
      <c r="C3537" s="311">
        <f t="shared" si="373"/>
        <v>202526</v>
      </c>
      <c r="D3537" s="1148" t="s">
        <v>227</v>
      </c>
      <c r="E3537" s="311">
        <v>8</v>
      </c>
      <c r="F3537" s="311" t="s">
        <v>555</v>
      </c>
      <c r="G3537" s="311">
        <f t="shared" si="374"/>
        <v>0</v>
      </c>
      <c r="H3537" s="1156">
        <f t="shared" ca="1" si="372"/>
        <v>0</v>
      </c>
      <c r="I3537" s="311">
        <f t="shared" si="376"/>
        <v>8</v>
      </c>
      <c r="J3537" s="1151"/>
      <c r="AL3537"/>
      <c r="AM3537"/>
      <c r="AN3537"/>
      <c r="AO3537"/>
      <c r="AP3537"/>
      <c r="AQ3537" s="333"/>
      <c r="AR3537"/>
      <c r="AS3537"/>
      <c r="AT3537"/>
      <c r="AU3537"/>
    </row>
    <row r="3538" spans="1:47" ht="12.75" customHeight="1" x14ac:dyDescent="0.35">
      <c r="A3538" s="311">
        <f>FrontPage!$N$2</f>
        <v>1</v>
      </c>
      <c r="B3538" s="311" t="str">
        <f t="shared" si="375"/>
        <v>ROF810</v>
      </c>
      <c r="C3538" s="311">
        <f t="shared" si="373"/>
        <v>202526</v>
      </c>
      <c r="D3538" s="1148" t="s">
        <v>227</v>
      </c>
      <c r="E3538" s="311">
        <v>8</v>
      </c>
      <c r="F3538" s="311" t="s">
        <v>557</v>
      </c>
      <c r="G3538" s="311">
        <f t="shared" si="374"/>
        <v>0</v>
      </c>
      <c r="H3538" s="1156">
        <f t="shared" ca="1" si="372"/>
        <v>0</v>
      </c>
      <c r="I3538" s="311">
        <f t="shared" si="376"/>
        <v>10</v>
      </c>
      <c r="J3538" s="1151"/>
      <c r="AL3538"/>
      <c r="AM3538"/>
      <c r="AN3538"/>
      <c r="AO3538"/>
      <c r="AP3538"/>
      <c r="AQ3538" s="333"/>
      <c r="AR3538"/>
      <c r="AS3538"/>
      <c r="AT3538"/>
      <c r="AU3538"/>
    </row>
    <row r="3539" spans="1:47" ht="12.75" customHeight="1" x14ac:dyDescent="0.35">
      <c r="A3539" s="311">
        <f>FrontPage!$N$2</f>
        <v>1</v>
      </c>
      <c r="B3539" s="311" t="str">
        <f t="shared" si="375"/>
        <v>ROF811</v>
      </c>
      <c r="C3539" s="311">
        <f t="shared" si="373"/>
        <v>202526</v>
      </c>
      <c r="D3539" s="1148" t="s">
        <v>227</v>
      </c>
      <c r="E3539" s="311">
        <v>8</v>
      </c>
      <c r="F3539" s="311" t="s">
        <v>558</v>
      </c>
      <c r="G3539" s="311">
        <f t="shared" si="374"/>
        <v>0</v>
      </c>
      <c r="H3539" s="1156">
        <f t="shared" ca="1" si="372"/>
        <v>0</v>
      </c>
      <c r="I3539" s="311">
        <f t="shared" si="376"/>
        <v>11</v>
      </c>
      <c r="J3539" s="1151"/>
      <c r="AL3539"/>
      <c r="AM3539"/>
      <c r="AN3539"/>
      <c r="AO3539"/>
      <c r="AP3539"/>
      <c r="AQ3539" s="333"/>
      <c r="AR3539"/>
      <c r="AS3539"/>
      <c r="AT3539"/>
      <c r="AU3539"/>
    </row>
    <row r="3540" spans="1:47" ht="12.75" customHeight="1" x14ac:dyDescent="0.35">
      <c r="A3540" s="311">
        <f>FrontPage!$N$2</f>
        <v>1</v>
      </c>
      <c r="B3540" s="311" t="str">
        <f t="shared" si="375"/>
        <v>ROF91</v>
      </c>
      <c r="C3540" s="311">
        <f t="shared" si="373"/>
        <v>202526</v>
      </c>
      <c r="D3540" s="1148" t="s">
        <v>227</v>
      </c>
      <c r="E3540" s="311">
        <v>9</v>
      </c>
      <c r="F3540" s="311" t="s">
        <v>545</v>
      </c>
      <c r="G3540" s="311">
        <f t="shared" si="374"/>
        <v>0</v>
      </c>
      <c r="H3540" s="1156">
        <f t="shared" ca="1" si="372"/>
        <v>0</v>
      </c>
      <c r="I3540" s="311">
        <f t="shared" si="376"/>
        <v>1</v>
      </c>
      <c r="J3540" s="1151"/>
      <c r="AL3540"/>
      <c r="AM3540"/>
      <c r="AN3540"/>
      <c r="AO3540"/>
      <c r="AP3540"/>
      <c r="AQ3540" s="333"/>
      <c r="AR3540"/>
      <c r="AS3540"/>
      <c r="AT3540"/>
      <c r="AU3540"/>
    </row>
    <row r="3541" spans="1:47" ht="12.75" customHeight="1" x14ac:dyDescent="0.35">
      <c r="A3541" s="311">
        <f>FrontPage!$N$2</f>
        <v>1</v>
      </c>
      <c r="B3541" s="311" t="str">
        <f t="shared" si="375"/>
        <v>ROF92</v>
      </c>
      <c r="C3541" s="311">
        <f t="shared" si="373"/>
        <v>202526</v>
      </c>
      <c r="D3541" s="1148" t="s">
        <v>227</v>
      </c>
      <c r="E3541" s="311">
        <v>9</v>
      </c>
      <c r="F3541" s="311" t="s">
        <v>546</v>
      </c>
      <c r="G3541" s="311">
        <f t="shared" si="374"/>
        <v>0</v>
      </c>
      <c r="H3541" s="1156">
        <f t="shared" ca="1" si="372"/>
        <v>0</v>
      </c>
      <c r="I3541" s="311">
        <f t="shared" si="376"/>
        <v>2</v>
      </c>
      <c r="J3541" s="1151"/>
      <c r="AL3541"/>
      <c r="AM3541"/>
      <c r="AN3541"/>
      <c r="AO3541"/>
      <c r="AP3541"/>
      <c r="AQ3541" s="333"/>
      <c r="AR3541"/>
      <c r="AS3541"/>
      <c r="AT3541"/>
      <c r="AU3541"/>
    </row>
    <row r="3542" spans="1:47" ht="12.75" customHeight="1" x14ac:dyDescent="0.35">
      <c r="A3542" s="311">
        <f>FrontPage!$N$2</f>
        <v>1</v>
      </c>
      <c r="B3542" s="311" t="str">
        <f t="shared" si="375"/>
        <v>ROF93</v>
      </c>
      <c r="C3542" s="311">
        <f t="shared" si="373"/>
        <v>202526</v>
      </c>
      <c r="D3542" s="1148" t="s">
        <v>227</v>
      </c>
      <c r="E3542" s="311">
        <v>9</v>
      </c>
      <c r="F3542" s="311" t="s">
        <v>549</v>
      </c>
      <c r="G3542" s="311">
        <f t="shared" si="374"/>
        <v>0</v>
      </c>
      <c r="H3542" s="1156">
        <f t="shared" ca="1" si="372"/>
        <v>0</v>
      </c>
      <c r="I3542" s="311">
        <f t="shared" si="376"/>
        <v>3</v>
      </c>
      <c r="J3542" s="1151"/>
      <c r="AL3542"/>
      <c r="AM3542"/>
      <c r="AN3542"/>
      <c r="AO3542"/>
      <c r="AP3542"/>
      <c r="AQ3542" s="333"/>
      <c r="AR3542"/>
      <c r="AS3542"/>
      <c r="AT3542"/>
      <c r="AU3542"/>
    </row>
    <row r="3543" spans="1:47" ht="12.75" customHeight="1" x14ac:dyDescent="0.35">
      <c r="A3543" s="311">
        <f>FrontPage!$N$2</f>
        <v>1</v>
      </c>
      <c r="B3543" s="311" t="str">
        <f t="shared" si="375"/>
        <v>ROF95</v>
      </c>
      <c r="C3543" s="311">
        <f t="shared" si="373"/>
        <v>202526</v>
      </c>
      <c r="D3543" s="1148" t="s">
        <v>227</v>
      </c>
      <c r="E3543" s="311">
        <v>9</v>
      </c>
      <c r="F3543" s="311" t="s">
        <v>551</v>
      </c>
      <c r="G3543" s="311">
        <f t="shared" si="374"/>
        <v>0</v>
      </c>
      <c r="H3543" s="1156">
        <f t="shared" ca="1" si="372"/>
        <v>0</v>
      </c>
      <c r="I3543" s="311">
        <f t="shared" si="376"/>
        <v>5</v>
      </c>
      <c r="J3543" s="1151"/>
      <c r="AL3543"/>
      <c r="AM3543"/>
      <c r="AN3543"/>
      <c r="AO3543"/>
      <c r="AP3543"/>
      <c r="AQ3543" s="333"/>
      <c r="AR3543"/>
      <c r="AS3543"/>
      <c r="AT3543"/>
      <c r="AU3543"/>
    </row>
    <row r="3544" spans="1:47" ht="12.75" customHeight="1" x14ac:dyDescent="0.35">
      <c r="A3544" s="311">
        <f>FrontPage!$N$2</f>
        <v>1</v>
      </c>
      <c r="B3544" s="311" t="str">
        <f t="shared" si="375"/>
        <v>ROF96.1</v>
      </c>
      <c r="C3544" s="311">
        <f t="shared" si="373"/>
        <v>202526</v>
      </c>
      <c r="D3544" s="1148" t="s">
        <v>227</v>
      </c>
      <c r="E3544" s="311">
        <v>9</v>
      </c>
      <c r="F3544" s="311" t="s">
        <v>552</v>
      </c>
      <c r="G3544" s="311">
        <f t="shared" si="374"/>
        <v>0</v>
      </c>
      <c r="H3544" s="1156">
        <f t="shared" ca="1" si="372"/>
        <v>0</v>
      </c>
      <c r="I3544" s="311">
        <f t="shared" si="376"/>
        <v>6.1</v>
      </c>
      <c r="J3544" s="1151"/>
      <c r="AL3544"/>
      <c r="AM3544"/>
      <c r="AN3544"/>
      <c r="AO3544"/>
      <c r="AP3544"/>
      <c r="AQ3544" s="333"/>
      <c r="AR3544"/>
      <c r="AS3544"/>
      <c r="AT3544"/>
      <c r="AU3544"/>
    </row>
    <row r="3545" spans="1:47" ht="12.75" customHeight="1" x14ac:dyDescent="0.35">
      <c r="A3545" s="311">
        <f>FrontPage!$N$2</f>
        <v>1</v>
      </c>
      <c r="B3545" s="311" t="str">
        <f t="shared" si="375"/>
        <v>ROF96.2</v>
      </c>
      <c r="C3545" s="311">
        <f t="shared" si="373"/>
        <v>202526</v>
      </c>
      <c r="D3545" s="1148" t="s">
        <v>227</v>
      </c>
      <c r="E3545" s="311">
        <v>9</v>
      </c>
      <c r="F3545" s="311" t="s">
        <v>553</v>
      </c>
      <c r="G3545" s="311">
        <f t="shared" si="374"/>
        <v>0</v>
      </c>
      <c r="H3545" s="1156">
        <f t="shared" ca="1" si="372"/>
        <v>0</v>
      </c>
      <c r="I3545" s="311">
        <f t="shared" si="376"/>
        <v>6.2</v>
      </c>
      <c r="J3545" s="1151"/>
      <c r="AL3545"/>
      <c r="AM3545"/>
      <c r="AN3545"/>
      <c r="AO3545"/>
      <c r="AP3545"/>
      <c r="AQ3545" s="333"/>
      <c r="AR3545"/>
      <c r="AS3545"/>
      <c r="AT3545"/>
      <c r="AU3545"/>
    </row>
    <row r="3546" spans="1:47" ht="12.75" customHeight="1" x14ac:dyDescent="0.35">
      <c r="A3546" s="311">
        <f>FrontPage!$N$2</f>
        <v>1</v>
      </c>
      <c r="B3546" s="311" t="str">
        <f t="shared" si="375"/>
        <v>ROF97</v>
      </c>
      <c r="C3546" s="311">
        <f t="shared" si="373"/>
        <v>202526</v>
      </c>
      <c r="D3546" s="1148" t="s">
        <v>227</v>
      </c>
      <c r="E3546" s="311">
        <v>9</v>
      </c>
      <c r="F3546" s="311" t="s">
        <v>554</v>
      </c>
      <c r="G3546" s="311">
        <f t="shared" si="374"/>
        <v>0</v>
      </c>
      <c r="H3546" s="1156">
        <f t="shared" ca="1" si="372"/>
        <v>0</v>
      </c>
      <c r="I3546" s="311">
        <f t="shared" si="376"/>
        <v>7</v>
      </c>
      <c r="J3546" s="1151"/>
      <c r="AL3546"/>
      <c r="AM3546"/>
      <c r="AN3546"/>
      <c r="AO3546"/>
      <c r="AP3546"/>
      <c r="AQ3546" s="333"/>
      <c r="AR3546"/>
      <c r="AS3546"/>
      <c r="AT3546"/>
      <c r="AU3546"/>
    </row>
    <row r="3547" spans="1:47" ht="12.75" customHeight="1" x14ac:dyDescent="0.35">
      <c r="A3547" s="311">
        <f>FrontPage!$N$2</f>
        <v>1</v>
      </c>
      <c r="B3547" s="311" t="str">
        <f t="shared" si="375"/>
        <v>ROF98</v>
      </c>
      <c r="C3547" s="311">
        <f t="shared" si="373"/>
        <v>202526</v>
      </c>
      <c r="D3547" s="1148" t="s">
        <v>227</v>
      </c>
      <c r="E3547" s="311">
        <v>9</v>
      </c>
      <c r="F3547" s="311" t="s">
        <v>555</v>
      </c>
      <c r="G3547" s="311">
        <f t="shared" si="374"/>
        <v>0</v>
      </c>
      <c r="H3547" s="1156">
        <f t="shared" ca="1" si="372"/>
        <v>0</v>
      </c>
      <c r="I3547" s="311">
        <f t="shared" si="376"/>
        <v>8</v>
      </c>
      <c r="J3547" s="1151"/>
      <c r="AL3547"/>
      <c r="AM3547"/>
      <c r="AN3547"/>
      <c r="AO3547"/>
      <c r="AP3547"/>
      <c r="AQ3547" s="333"/>
      <c r="AR3547"/>
      <c r="AS3547"/>
      <c r="AT3547"/>
      <c r="AU3547"/>
    </row>
    <row r="3548" spans="1:47" ht="12.75" customHeight="1" x14ac:dyDescent="0.35">
      <c r="A3548" s="311">
        <f>FrontPage!$N$2</f>
        <v>1</v>
      </c>
      <c r="B3548" s="311" t="str">
        <f t="shared" si="375"/>
        <v>ROF910</v>
      </c>
      <c r="C3548" s="311">
        <f t="shared" si="373"/>
        <v>202526</v>
      </c>
      <c r="D3548" s="1148" t="s">
        <v>227</v>
      </c>
      <c r="E3548" s="311">
        <v>9</v>
      </c>
      <c r="F3548" s="311" t="s">
        <v>557</v>
      </c>
      <c r="G3548" s="311">
        <f t="shared" si="374"/>
        <v>0</v>
      </c>
      <c r="H3548" s="1156">
        <f t="shared" ca="1" si="372"/>
        <v>0</v>
      </c>
      <c r="I3548" s="311">
        <f t="shared" si="376"/>
        <v>10</v>
      </c>
      <c r="J3548" s="1151"/>
      <c r="AL3548"/>
      <c r="AM3548"/>
      <c r="AN3548"/>
      <c r="AO3548"/>
      <c r="AP3548"/>
      <c r="AQ3548" s="333"/>
      <c r="AR3548"/>
      <c r="AS3548"/>
      <c r="AT3548"/>
      <c r="AU3548"/>
    </row>
    <row r="3549" spans="1:47" ht="12.75" customHeight="1" x14ac:dyDescent="0.35">
      <c r="A3549" s="311">
        <f>FrontPage!$N$2</f>
        <v>1</v>
      </c>
      <c r="B3549" s="311" t="str">
        <f t="shared" si="375"/>
        <v>ROF911</v>
      </c>
      <c r="C3549" s="311">
        <f t="shared" si="373"/>
        <v>202526</v>
      </c>
      <c r="D3549" s="1148" t="s">
        <v>227</v>
      </c>
      <c r="E3549" s="311">
        <v>9</v>
      </c>
      <c r="F3549" s="311" t="s">
        <v>558</v>
      </c>
      <c r="G3549" s="311">
        <f t="shared" si="374"/>
        <v>0</v>
      </c>
      <c r="H3549" s="1156">
        <f t="shared" ca="1" si="372"/>
        <v>0</v>
      </c>
      <c r="I3549" s="311">
        <f t="shared" si="376"/>
        <v>11</v>
      </c>
      <c r="J3549" s="1151"/>
      <c r="AL3549"/>
      <c r="AM3549"/>
      <c r="AN3549"/>
      <c r="AO3549"/>
      <c r="AP3549"/>
      <c r="AQ3549" s="333"/>
      <c r="AR3549"/>
      <c r="AS3549"/>
      <c r="AT3549"/>
      <c r="AU3549"/>
    </row>
    <row r="3550" spans="1:47" ht="12.75" customHeight="1" x14ac:dyDescent="0.35">
      <c r="A3550" s="311">
        <f>FrontPage!$N$2</f>
        <v>1</v>
      </c>
      <c r="B3550" s="311" t="str">
        <f t="shared" si="375"/>
        <v>ROF101</v>
      </c>
      <c r="C3550" s="311">
        <f t="shared" si="373"/>
        <v>202526</v>
      </c>
      <c r="D3550" s="1148" t="s">
        <v>227</v>
      </c>
      <c r="E3550" s="311">
        <v>10</v>
      </c>
      <c r="F3550" s="311" t="s">
        <v>545</v>
      </c>
      <c r="G3550" s="311">
        <f t="shared" si="374"/>
        <v>0</v>
      </c>
      <c r="H3550" s="1156">
        <f t="shared" ca="1" si="372"/>
        <v>0</v>
      </c>
      <c r="I3550" s="311">
        <f t="shared" si="376"/>
        <v>1</v>
      </c>
      <c r="J3550" s="1151"/>
      <c r="AL3550"/>
      <c r="AM3550"/>
      <c r="AN3550"/>
      <c r="AO3550"/>
      <c r="AP3550"/>
      <c r="AQ3550" s="333"/>
      <c r="AR3550"/>
      <c r="AS3550"/>
      <c r="AT3550"/>
      <c r="AU3550"/>
    </row>
    <row r="3551" spans="1:47" ht="12.75" customHeight="1" x14ac:dyDescent="0.35">
      <c r="A3551" s="311">
        <f>FrontPage!$N$2</f>
        <v>1</v>
      </c>
      <c r="B3551" s="311" t="str">
        <f t="shared" si="375"/>
        <v>ROF102</v>
      </c>
      <c r="C3551" s="311">
        <f t="shared" si="373"/>
        <v>202526</v>
      </c>
      <c r="D3551" s="1148" t="s">
        <v>227</v>
      </c>
      <c r="E3551" s="311">
        <v>10</v>
      </c>
      <c r="F3551" s="311" t="s">
        <v>546</v>
      </c>
      <c r="G3551" s="311">
        <f t="shared" si="374"/>
        <v>0</v>
      </c>
      <c r="H3551" s="1156">
        <f t="shared" ca="1" si="372"/>
        <v>0</v>
      </c>
      <c r="I3551" s="311">
        <f t="shared" si="376"/>
        <v>2</v>
      </c>
      <c r="J3551" s="1151"/>
      <c r="AL3551"/>
      <c r="AM3551"/>
      <c r="AN3551"/>
      <c r="AO3551"/>
      <c r="AP3551"/>
      <c r="AQ3551" s="333"/>
      <c r="AR3551"/>
      <c r="AS3551"/>
      <c r="AT3551"/>
      <c r="AU3551"/>
    </row>
    <row r="3552" spans="1:47" ht="12.75" customHeight="1" x14ac:dyDescent="0.35">
      <c r="A3552" s="311">
        <f>FrontPage!$N$2</f>
        <v>1</v>
      </c>
      <c r="B3552" s="311" t="str">
        <f t="shared" si="375"/>
        <v>ROF103</v>
      </c>
      <c r="C3552" s="311">
        <f t="shared" si="373"/>
        <v>202526</v>
      </c>
      <c r="D3552" s="1148" t="s">
        <v>227</v>
      </c>
      <c r="E3552" s="311">
        <v>10</v>
      </c>
      <c r="F3552" s="311" t="s">
        <v>549</v>
      </c>
      <c r="G3552" s="311">
        <f t="shared" si="374"/>
        <v>0</v>
      </c>
      <c r="H3552" s="1156">
        <f t="shared" ca="1" si="372"/>
        <v>0</v>
      </c>
      <c r="I3552" s="311">
        <f t="shared" si="376"/>
        <v>3</v>
      </c>
      <c r="J3552" s="1151"/>
      <c r="AL3552"/>
      <c r="AM3552"/>
      <c r="AN3552"/>
      <c r="AO3552"/>
      <c r="AP3552"/>
      <c r="AQ3552" s="333"/>
      <c r="AR3552"/>
      <c r="AS3552"/>
      <c r="AT3552"/>
      <c r="AU3552"/>
    </row>
    <row r="3553" spans="1:47" ht="12.75" customHeight="1" x14ac:dyDescent="0.35">
      <c r="A3553" s="311">
        <f>FrontPage!$N$2</f>
        <v>1</v>
      </c>
      <c r="B3553" s="311" t="str">
        <f t="shared" si="375"/>
        <v>ROF105</v>
      </c>
      <c r="C3553" s="311">
        <f t="shared" si="373"/>
        <v>202526</v>
      </c>
      <c r="D3553" s="1148" t="s">
        <v>227</v>
      </c>
      <c r="E3553" s="311">
        <v>10</v>
      </c>
      <c r="F3553" s="311" t="s">
        <v>551</v>
      </c>
      <c r="G3553" s="311">
        <f t="shared" si="374"/>
        <v>0</v>
      </c>
      <c r="H3553" s="1156">
        <f t="shared" ca="1" si="372"/>
        <v>0</v>
      </c>
      <c r="I3553" s="311">
        <f t="shared" si="376"/>
        <v>5</v>
      </c>
      <c r="J3553" s="1151"/>
      <c r="AL3553"/>
      <c r="AM3553"/>
      <c r="AN3553"/>
      <c r="AO3553"/>
      <c r="AP3553"/>
      <c r="AQ3553" s="333"/>
      <c r="AR3553"/>
      <c r="AS3553"/>
      <c r="AT3553"/>
      <c r="AU3553"/>
    </row>
    <row r="3554" spans="1:47" ht="12.75" customHeight="1" x14ac:dyDescent="0.35">
      <c r="A3554" s="311">
        <f>FrontPage!$N$2</f>
        <v>1</v>
      </c>
      <c r="B3554" s="311" t="str">
        <f t="shared" si="375"/>
        <v>ROF106.1</v>
      </c>
      <c r="C3554" s="311">
        <f t="shared" si="373"/>
        <v>202526</v>
      </c>
      <c r="D3554" s="1148" t="s">
        <v>227</v>
      </c>
      <c r="E3554" s="311">
        <v>10</v>
      </c>
      <c r="F3554" s="311" t="s">
        <v>552</v>
      </c>
      <c r="G3554" s="311">
        <f t="shared" si="374"/>
        <v>0</v>
      </c>
      <c r="H3554" s="1156">
        <f t="shared" ca="1" si="372"/>
        <v>0</v>
      </c>
      <c r="I3554" s="311">
        <f t="shared" si="376"/>
        <v>6.1</v>
      </c>
      <c r="J3554" s="1151"/>
      <c r="AL3554"/>
      <c r="AM3554"/>
      <c r="AN3554"/>
      <c r="AO3554"/>
      <c r="AP3554"/>
      <c r="AQ3554" s="333"/>
      <c r="AR3554"/>
      <c r="AS3554"/>
      <c r="AT3554"/>
      <c r="AU3554"/>
    </row>
    <row r="3555" spans="1:47" ht="12.75" customHeight="1" x14ac:dyDescent="0.35">
      <c r="A3555" s="311">
        <f>FrontPage!$N$2</f>
        <v>1</v>
      </c>
      <c r="B3555" s="311" t="str">
        <f t="shared" si="375"/>
        <v>ROF106.2</v>
      </c>
      <c r="C3555" s="311">
        <f t="shared" si="373"/>
        <v>202526</v>
      </c>
      <c r="D3555" s="1148" t="s">
        <v>227</v>
      </c>
      <c r="E3555" s="311">
        <v>10</v>
      </c>
      <c r="F3555" s="311" t="s">
        <v>553</v>
      </c>
      <c r="G3555" s="311">
        <f t="shared" si="374"/>
        <v>0</v>
      </c>
      <c r="H3555" s="1156">
        <f t="shared" ca="1" si="372"/>
        <v>0</v>
      </c>
      <c r="I3555" s="311">
        <f t="shared" si="376"/>
        <v>6.2</v>
      </c>
      <c r="J3555" s="1151"/>
      <c r="AL3555"/>
      <c r="AM3555"/>
      <c r="AN3555"/>
      <c r="AO3555"/>
      <c r="AP3555"/>
      <c r="AQ3555" s="333"/>
      <c r="AR3555"/>
      <c r="AS3555"/>
      <c r="AT3555"/>
      <c r="AU3555"/>
    </row>
    <row r="3556" spans="1:47" ht="12.75" customHeight="1" x14ac:dyDescent="0.35">
      <c r="A3556" s="311">
        <f>FrontPage!$N$2</f>
        <v>1</v>
      </c>
      <c r="B3556" s="311" t="str">
        <f t="shared" si="375"/>
        <v>ROF107</v>
      </c>
      <c r="C3556" s="311">
        <f t="shared" ref="C3556:C3619" si="377">year</f>
        <v>202526</v>
      </c>
      <c r="D3556" s="1148" t="s">
        <v>227</v>
      </c>
      <c r="E3556" s="311">
        <v>10</v>
      </c>
      <c r="F3556" s="311" t="s">
        <v>554</v>
      </c>
      <c r="G3556" s="311">
        <f t="shared" si="374"/>
        <v>0</v>
      </c>
      <c r="H3556" s="1156">
        <f t="shared" ca="1" si="372"/>
        <v>0</v>
      </c>
      <c r="I3556" s="311">
        <f t="shared" si="376"/>
        <v>7</v>
      </c>
      <c r="J3556" s="1151"/>
      <c r="AL3556"/>
      <c r="AM3556"/>
      <c r="AN3556"/>
      <c r="AO3556"/>
      <c r="AP3556"/>
      <c r="AQ3556" s="333"/>
      <c r="AR3556"/>
      <c r="AS3556"/>
      <c r="AT3556"/>
      <c r="AU3556"/>
    </row>
    <row r="3557" spans="1:47" ht="12.75" customHeight="1" x14ac:dyDescent="0.35">
      <c r="A3557" s="311">
        <f>FrontPage!$N$2</f>
        <v>1</v>
      </c>
      <c r="B3557" s="311" t="str">
        <f t="shared" si="375"/>
        <v>ROF108</v>
      </c>
      <c r="C3557" s="311">
        <f t="shared" si="377"/>
        <v>202526</v>
      </c>
      <c r="D3557" s="1148" t="s">
        <v>227</v>
      </c>
      <c r="E3557" s="311">
        <v>10</v>
      </c>
      <c r="F3557" s="311" t="s">
        <v>555</v>
      </c>
      <c r="G3557" s="311">
        <f t="shared" si="374"/>
        <v>0</v>
      </c>
      <c r="H3557" s="1156">
        <f t="shared" ca="1" si="372"/>
        <v>0</v>
      </c>
      <c r="I3557" s="311">
        <f t="shared" si="376"/>
        <v>8</v>
      </c>
      <c r="J3557" s="1151"/>
      <c r="AL3557"/>
      <c r="AM3557"/>
      <c r="AN3557"/>
      <c r="AO3557"/>
      <c r="AP3557"/>
      <c r="AQ3557" s="333"/>
      <c r="AR3557"/>
      <c r="AS3557"/>
      <c r="AT3557"/>
      <c r="AU3557"/>
    </row>
    <row r="3558" spans="1:47" ht="12.75" customHeight="1" x14ac:dyDescent="0.35">
      <c r="A3558" s="311">
        <f>FrontPage!$N$2</f>
        <v>1</v>
      </c>
      <c r="B3558" s="311" t="str">
        <f t="shared" si="375"/>
        <v>ROF1010</v>
      </c>
      <c r="C3558" s="311">
        <f t="shared" si="377"/>
        <v>202526</v>
      </c>
      <c r="D3558" s="1148" t="s">
        <v>227</v>
      </c>
      <c r="E3558" s="311">
        <v>10</v>
      </c>
      <c r="F3558" s="311" t="s">
        <v>557</v>
      </c>
      <c r="G3558" s="311">
        <f t="shared" si="374"/>
        <v>0</v>
      </c>
      <c r="H3558" s="1156">
        <f t="shared" ca="1" si="372"/>
        <v>0</v>
      </c>
      <c r="I3558" s="311">
        <f t="shared" si="376"/>
        <v>10</v>
      </c>
      <c r="J3558" s="1151"/>
      <c r="AL3558"/>
      <c r="AM3558"/>
      <c r="AN3558"/>
      <c r="AO3558"/>
      <c r="AP3558"/>
      <c r="AQ3558" s="333"/>
      <c r="AR3558"/>
      <c r="AS3558"/>
      <c r="AT3558"/>
      <c r="AU3558"/>
    </row>
    <row r="3559" spans="1:47" ht="12.75" customHeight="1" x14ac:dyDescent="0.35">
      <c r="A3559" s="311">
        <f>FrontPage!$N$2</f>
        <v>1</v>
      </c>
      <c r="B3559" s="311" t="str">
        <f t="shared" si="375"/>
        <v>ROF1011</v>
      </c>
      <c r="C3559" s="311">
        <f t="shared" si="377"/>
        <v>202526</v>
      </c>
      <c r="D3559" s="1148" t="s">
        <v>227</v>
      </c>
      <c r="E3559" s="311">
        <v>10</v>
      </c>
      <c r="F3559" s="311" t="s">
        <v>558</v>
      </c>
      <c r="G3559" s="311">
        <f t="shared" si="374"/>
        <v>0</v>
      </c>
      <c r="H3559" s="1156">
        <f t="shared" ca="1" si="372"/>
        <v>0</v>
      </c>
      <c r="I3559" s="311">
        <f t="shared" si="376"/>
        <v>11</v>
      </c>
      <c r="J3559" s="1151"/>
      <c r="AL3559"/>
      <c r="AM3559"/>
      <c r="AN3559"/>
      <c r="AO3559"/>
      <c r="AP3559"/>
      <c r="AQ3559" s="333"/>
      <c r="AR3559"/>
      <c r="AS3559"/>
      <c r="AT3559"/>
      <c r="AU3559"/>
    </row>
    <row r="3560" spans="1:47" ht="12.75" customHeight="1" x14ac:dyDescent="0.35">
      <c r="A3560" s="311">
        <f>FrontPage!$N$2</f>
        <v>1</v>
      </c>
      <c r="B3560" s="311" t="str">
        <f t="shared" si="375"/>
        <v>ROF111</v>
      </c>
      <c r="C3560" s="311">
        <f t="shared" si="377"/>
        <v>202526</v>
      </c>
      <c r="D3560" s="1148" t="s">
        <v>227</v>
      </c>
      <c r="E3560" s="311">
        <v>11</v>
      </c>
      <c r="F3560" s="311" t="s">
        <v>545</v>
      </c>
      <c r="G3560" s="311">
        <f t="shared" si="374"/>
        <v>0</v>
      </c>
      <c r="H3560" s="1156">
        <f t="shared" ca="1" si="372"/>
        <v>0</v>
      </c>
      <c r="I3560" s="311">
        <f t="shared" si="376"/>
        <v>1</v>
      </c>
      <c r="J3560" s="1151"/>
      <c r="AL3560"/>
      <c r="AM3560"/>
      <c r="AN3560"/>
      <c r="AO3560"/>
      <c r="AP3560"/>
      <c r="AQ3560" s="333"/>
      <c r="AR3560"/>
      <c r="AS3560"/>
      <c r="AT3560"/>
      <c r="AU3560"/>
    </row>
    <row r="3561" spans="1:47" ht="12.75" customHeight="1" x14ac:dyDescent="0.35">
      <c r="A3561" s="311">
        <f>FrontPage!$N$2</f>
        <v>1</v>
      </c>
      <c r="B3561" s="311" t="str">
        <f t="shared" si="375"/>
        <v>ROF112</v>
      </c>
      <c r="C3561" s="311">
        <f t="shared" si="377"/>
        <v>202526</v>
      </c>
      <c r="D3561" s="1148" t="s">
        <v>227</v>
      </c>
      <c r="E3561" s="311">
        <v>11</v>
      </c>
      <c r="F3561" s="311" t="s">
        <v>546</v>
      </c>
      <c r="G3561" s="311">
        <f t="shared" si="374"/>
        <v>0</v>
      </c>
      <c r="H3561" s="1156">
        <f t="shared" ca="1" si="372"/>
        <v>0</v>
      </c>
      <c r="I3561" s="311">
        <f t="shared" si="376"/>
        <v>2</v>
      </c>
      <c r="J3561" s="1151"/>
      <c r="AL3561"/>
      <c r="AM3561"/>
      <c r="AN3561"/>
      <c r="AO3561"/>
      <c r="AP3561"/>
      <c r="AQ3561" s="333"/>
      <c r="AR3561"/>
      <c r="AS3561"/>
      <c r="AT3561"/>
      <c r="AU3561"/>
    </row>
    <row r="3562" spans="1:47" ht="12.75" customHeight="1" x14ac:dyDescent="0.35">
      <c r="A3562" s="311">
        <f>FrontPage!$N$2</f>
        <v>1</v>
      </c>
      <c r="B3562" s="311" t="str">
        <f t="shared" si="375"/>
        <v>ROF113</v>
      </c>
      <c r="C3562" s="311">
        <f t="shared" si="377"/>
        <v>202526</v>
      </c>
      <c r="D3562" s="1148" t="s">
        <v>227</v>
      </c>
      <c r="E3562" s="311">
        <v>11</v>
      </c>
      <c r="F3562" s="311" t="s">
        <v>549</v>
      </c>
      <c r="G3562" s="311">
        <f t="shared" si="374"/>
        <v>0</v>
      </c>
      <c r="H3562" s="1156">
        <f t="shared" ca="1" si="372"/>
        <v>0</v>
      </c>
      <c r="I3562" s="311">
        <f t="shared" si="376"/>
        <v>3</v>
      </c>
      <c r="J3562" s="1151"/>
      <c r="AL3562"/>
      <c r="AM3562"/>
      <c r="AN3562"/>
      <c r="AO3562"/>
      <c r="AP3562"/>
      <c r="AQ3562" s="333"/>
      <c r="AR3562"/>
      <c r="AS3562"/>
      <c r="AT3562"/>
      <c r="AU3562"/>
    </row>
    <row r="3563" spans="1:47" ht="12.75" customHeight="1" x14ac:dyDescent="0.35">
      <c r="A3563" s="311">
        <f>FrontPage!$N$2</f>
        <v>1</v>
      </c>
      <c r="B3563" s="311" t="str">
        <f t="shared" si="375"/>
        <v>ROF115</v>
      </c>
      <c r="C3563" s="311">
        <f t="shared" si="377"/>
        <v>202526</v>
      </c>
      <c r="D3563" s="1148" t="s">
        <v>227</v>
      </c>
      <c r="E3563" s="311">
        <v>11</v>
      </c>
      <c r="F3563" s="311" t="s">
        <v>551</v>
      </c>
      <c r="G3563" s="311">
        <f t="shared" si="374"/>
        <v>0</v>
      </c>
      <c r="H3563" s="1156">
        <f t="shared" ca="1" si="372"/>
        <v>0</v>
      </c>
      <c r="I3563" s="311">
        <f t="shared" si="376"/>
        <v>5</v>
      </c>
      <c r="J3563" s="1151"/>
      <c r="AL3563"/>
      <c r="AM3563"/>
      <c r="AN3563"/>
      <c r="AO3563"/>
      <c r="AP3563"/>
      <c r="AQ3563" s="333"/>
      <c r="AR3563"/>
      <c r="AS3563"/>
      <c r="AT3563"/>
      <c r="AU3563"/>
    </row>
    <row r="3564" spans="1:47" ht="12.75" customHeight="1" x14ac:dyDescent="0.35">
      <c r="A3564" s="311">
        <f>FrontPage!$N$2</f>
        <v>1</v>
      </c>
      <c r="B3564" s="311" t="str">
        <f t="shared" si="375"/>
        <v>ROF116.1</v>
      </c>
      <c r="C3564" s="311">
        <f t="shared" si="377"/>
        <v>202526</v>
      </c>
      <c r="D3564" s="1148" t="s">
        <v>227</v>
      </c>
      <c r="E3564" s="311">
        <v>11</v>
      </c>
      <c r="F3564" s="311" t="s">
        <v>552</v>
      </c>
      <c r="G3564" s="311">
        <f t="shared" si="374"/>
        <v>0</v>
      </c>
      <c r="H3564" s="1156">
        <f t="shared" ca="1" si="372"/>
        <v>0</v>
      </c>
      <c r="I3564" s="311">
        <f t="shared" si="376"/>
        <v>6.1</v>
      </c>
      <c r="J3564" s="1151"/>
      <c r="AL3564"/>
      <c r="AM3564"/>
      <c r="AN3564"/>
      <c r="AO3564"/>
      <c r="AP3564"/>
      <c r="AQ3564" s="333"/>
      <c r="AR3564"/>
      <c r="AS3564"/>
      <c r="AT3564"/>
      <c r="AU3564"/>
    </row>
    <row r="3565" spans="1:47" ht="12.75" customHeight="1" x14ac:dyDescent="0.35">
      <c r="A3565" s="311">
        <f>FrontPage!$N$2</f>
        <v>1</v>
      </c>
      <c r="B3565" s="311" t="str">
        <f t="shared" si="375"/>
        <v>ROF116.2</v>
      </c>
      <c r="C3565" s="311">
        <f t="shared" si="377"/>
        <v>202526</v>
      </c>
      <c r="D3565" s="1148" t="s">
        <v>227</v>
      </c>
      <c r="E3565" s="311">
        <v>11</v>
      </c>
      <c r="F3565" s="311" t="s">
        <v>553</v>
      </c>
      <c r="G3565" s="311">
        <f t="shared" si="374"/>
        <v>0</v>
      </c>
      <c r="H3565" s="1156">
        <f t="shared" ca="1" si="372"/>
        <v>0</v>
      </c>
      <c r="I3565" s="311">
        <f t="shared" si="376"/>
        <v>6.2</v>
      </c>
      <c r="J3565" s="1151"/>
      <c r="AL3565"/>
      <c r="AM3565"/>
      <c r="AN3565"/>
      <c r="AO3565"/>
      <c r="AP3565"/>
      <c r="AQ3565" s="333"/>
      <c r="AR3565"/>
      <c r="AS3565"/>
      <c r="AT3565"/>
      <c r="AU3565"/>
    </row>
    <row r="3566" spans="1:47" ht="12.75" customHeight="1" x14ac:dyDescent="0.35">
      <c r="A3566" s="311">
        <f>FrontPage!$N$2</f>
        <v>1</v>
      </c>
      <c r="B3566" s="311" t="str">
        <f t="shared" si="375"/>
        <v>ROF117</v>
      </c>
      <c r="C3566" s="311">
        <f t="shared" si="377"/>
        <v>202526</v>
      </c>
      <c r="D3566" s="1148" t="s">
        <v>227</v>
      </c>
      <c r="E3566" s="311">
        <v>11</v>
      </c>
      <c r="F3566" s="311" t="s">
        <v>554</v>
      </c>
      <c r="G3566" s="311">
        <f t="shared" si="374"/>
        <v>0</v>
      </c>
      <c r="H3566" s="1156">
        <f t="shared" ca="1" si="372"/>
        <v>0</v>
      </c>
      <c r="I3566" s="311">
        <f t="shared" si="376"/>
        <v>7</v>
      </c>
      <c r="J3566" s="1151"/>
      <c r="AL3566"/>
      <c r="AM3566"/>
      <c r="AN3566"/>
      <c r="AO3566"/>
      <c r="AP3566"/>
      <c r="AQ3566" s="333"/>
      <c r="AR3566"/>
      <c r="AS3566"/>
      <c r="AT3566"/>
      <c r="AU3566"/>
    </row>
    <row r="3567" spans="1:47" ht="12.75" customHeight="1" x14ac:dyDescent="0.35">
      <c r="A3567" s="311">
        <f>FrontPage!$N$2</f>
        <v>1</v>
      </c>
      <c r="B3567" s="311" t="str">
        <f t="shared" si="375"/>
        <v>ROF118</v>
      </c>
      <c r="C3567" s="311">
        <f t="shared" si="377"/>
        <v>202526</v>
      </c>
      <c r="D3567" s="1148" t="s">
        <v>227</v>
      </c>
      <c r="E3567" s="311">
        <v>11</v>
      </c>
      <c r="F3567" s="311" t="s">
        <v>555</v>
      </c>
      <c r="G3567" s="311">
        <f t="shared" si="374"/>
        <v>0</v>
      </c>
      <c r="H3567" s="1156">
        <f t="shared" ref="H3567:H3630" ca="1" si="378">IF(UANumber = 0,0,IF(VLOOKUP(E3567,INDIRECT("_"&amp;D3567),MATCH(F3567,INDIRECT("_"&amp;D3567&amp;$I$2),0),FALSE)="",0,VLOOKUP(E3567,INDIRECT("_"&amp;D3567),MATCH(F3567,INDIRECT("_"&amp;D3567&amp;$I$2),0),FALSE)))</f>
        <v>0</v>
      </c>
      <c r="I3567" s="311">
        <f t="shared" si="376"/>
        <v>8</v>
      </c>
      <c r="J3567" s="1151"/>
      <c r="AL3567"/>
      <c r="AM3567"/>
      <c r="AN3567"/>
      <c r="AO3567"/>
      <c r="AP3567"/>
      <c r="AQ3567" s="333"/>
      <c r="AR3567"/>
      <c r="AS3567"/>
      <c r="AT3567"/>
      <c r="AU3567"/>
    </row>
    <row r="3568" spans="1:47" ht="12.75" customHeight="1" x14ac:dyDescent="0.35">
      <c r="A3568" s="311">
        <f>FrontPage!$N$2</f>
        <v>1</v>
      </c>
      <c r="B3568" s="311" t="str">
        <f t="shared" si="375"/>
        <v>ROF1110</v>
      </c>
      <c r="C3568" s="311">
        <f t="shared" si="377"/>
        <v>202526</v>
      </c>
      <c r="D3568" s="1148" t="s">
        <v>227</v>
      </c>
      <c r="E3568" s="311">
        <v>11</v>
      </c>
      <c r="F3568" s="311" t="s">
        <v>557</v>
      </c>
      <c r="G3568" s="311">
        <f t="shared" si="374"/>
        <v>0</v>
      </c>
      <c r="H3568" s="1156">
        <f t="shared" ca="1" si="378"/>
        <v>0</v>
      </c>
      <c r="I3568" s="311">
        <f t="shared" si="376"/>
        <v>10</v>
      </c>
      <c r="J3568" s="1151"/>
      <c r="AL3568"/>
      <c r="AM3568"/>
      <c r="AN3568"/>
      <c r="AO3568"/>
      <c r="AP3568"/>
      <c r="AQ3568" s="333"/>
      <c r="AR3568"/>
      <c r="AS3568"/>
      <c r="AT3568"/>
      <c r="AU3568"/>
    </row>
    <row r="3569" spans="1:47" ht="12.75" customHeight="1" x14ac:dyDescent="0.35">
      <c r="A3569" s="311">
        <f>FrontPage!$N$2</f>
        <v>1</v>
      </c>
      <c r="B3569" s="311" t="str">
        <f t="shared" si="375"/>
        <v>ROF1111</v>
      </c>
      <c r="C3569" s="311">
        <f t="shared" si="377"/>
        <v>202526</v>
      </c>
      <c r="D3569" s="1148" t="s">
        <v>227</v>
      </c>
      <c r="E3569" s="311">
        <v>11</v>
      </c>
      <c r="F3569" s="311" t="s">
        <v>558</v>
      </c>
      <c r="G3569" s="311">
        <f t="shared" si="374"/>
        <v>0</v>
      </c>
      <c r="H3569" s="1156">
        <f t="shared" ca="1" si="378"/>
        <v>0</v>
      </c>
      <c r="I3569" s="311">
        <f t="shared" si="376"/>
        <v>11</v>
      </c>
      <c r="J3569" s="1151"/>
      <c r="AL3569"/>
      <c r="AM3569"/>
      <c r="AN3569"/>
      <c r="AO3569"/>
      <c r="AP3569"/>
      <c r="AQ3569" s="333"/>
      <c r="AR3569"/>
      <c r="AS3569"/>
      <c r="AT3569"/>
      <c r="AU3569"/>
    </row>
    <row r="3570" spans="1:47" ht="12.75" customHeight="1" x14ac:dyDescent="0.35">
      <c r="A3570" s="311">
        <f>FrontPage!$N$2</f>
        <v>1</v>
      </c>
      <c r="B3570" s="311" t="str">
        <f t="shared" si="375"/>
        <v>ROF121</v>
      </c>
      <c r="C3570" s="311">
        <f t="shared" si="377"/>
        <v>202526</v>
      </c>
      <c r="D3570" s="1148" t="s">
        <v>227</v>
      </c>
      <c r="E3570" s="311">
        <v>12</v>
      </c>
      <c r="F3570" s="311" t="s">
        <v>545</v>
      </c>
      <c r="G3570" s="311">
        <f t="shared" si="374"/>
        <v>0</v>
      </c>
      <c r="H3570" s="1156">
        <f t="shared" ca="1" si="378"/>
        <v>0</v>
      </c>
      <c r="I3570" s="311">
        <f t="shared" si="376"/>
        <v>1</v>
      </c>
      <c r="J3570" s="1151"/>
      <c r="AL3570"/>
      <c r="AM3570"/>
      <c r="AN3570"/>
      <c r="AO3570"/>
      <c r="AP3570"/>
      <c r="AQ3570" s="333"/>
      <c r="AR3570"/>
      <c r="AS3570"/>
      <c r="AT3570"/>
      <c r="AU3570"/>
    </row>
    <row r="3571" spans="1:47" ht="12.75" customHeight="1" x14ac:dyDescent="0.35">
      <c r="A3571" s="311">
        <f>FrontPage!$N$2</f>
        <v>1</v>
      </c>
      <c r="B3571" s="311" t="str">
        <f t="shared" si="375"/>
        <v>ROF122</v>
      </c>
      <c r="C3571" s="311">
        <f t="shared" si="377"/>
        <v>202526</v>
      </c>
      <c r="D3571" s="1148" t="s">
        <v>227</v>
      </c>
      <c r="E3571" s="311">
        <v>12</v>
      </c>
      <c r="F3571" s="311" t="s">
        <v>546</v>
      </c>
      <c r="G3571" s="311">
        <f t="shared" si="374"/>
        <v>0</v>
      </c>
      <c r="H3571" s="1156">
        <f t="shared" ca="1" si="378"/>
        <v>0</v>
      </c>
      <c r="I3571" s="311">
        <f t="shared" si="376"/>
        <v>2</v>
      </c>
      <c r="J3571" s="1151"/>
      <c r="AL3571"/>
      <c r="AM3571"/>
      <c r="AN3571"/>
      <c r="AO3571"/>
      <c r="AP3571"/>
      <c r="AQ3571" s="333"/>
      <c r="AR3571"/>
      <c r="AS3571"/>
      <c r="AT3571"/>
      <c r="AU3571"/>
    </row>
    <row r="3572" spans="1:47" ht="12.75" customHeight="1" x14ac:dyDescent="0.35">
      <c r="A3572" s="311">
        <f>FrontPage!$N$2</f>
        <v>1</v>
      </c>
      <c r="B3572" s="311" t="str">
        <f t="shared" si="375"/>
        <v>ROF123</v>
      </c>
      <c r="C3572" s="311">
        <f t="shared" si="377"/>
        <v>202526</v>
      </c>
      <c r="D3572" s="1148" t="s">
        <v>227</v>
      </c>
      <c r="E3572" s="311">
        <v>12</v>
      </c>
      <c r="F3572" s="311" t="s">
        <v>549</v>
      </c>
      <c r="G3572" s="311">
        <f t="shared" si="374"/>
        <v>0</v>
      </c>
      <c r="H3572" s="1156">
        <f t="shared" ca="1" si="378"/>
        <v>0</v>
      </c>
      <c r="I3572" s="311">
        <f t="shared" si="376"/>
        <v>3</v>
      </c>
      <c r="J3572" s="1151"/>
      <c r="AL3572"/>
      <c r="AM3572"/>
      <c r="AN3572"/>
      <c r="AO3572"/>
      <c r="AP3572"/>
      <c r="AQ3572" s="333"/>
      <c r="AR3572"/>
      <c r="AS3572"/>
      <c r="AT3572"/>
      <c r="AU3572"/>
    </row>
    <row r="3573" spans="1:47" ht="12.75" customHeight="1" x14ac:dyDescent="0.35">
      <c r="A3573" s="311">
        <f>FrontPage!$N$2</f>
        <v>1</v>
      </c>
      <c r="B3573" s="311" t="str">
        <f t="shared" si="375"/>
        <v>ROF125</v>
      </c>
      <c r="C3573" s="311">
        <f t="shared" si="377"/>
        <v>202526</v>
      </c>
      <c r="D3573" s="1148" t="s">
        <v>227</v>
      </c>
      <c r="E3573" s="311">
        <v>12</v>
      </c>
      <c r="F3573" s="311" t="s">
        <v>551</v>
      </c>
      <c r="G3573" s="311">
        <f t="shared" si="374"/>
        <v>0</v>
      </c>
      <c r="H3573" s="1156">
        <f t="shared" ca="1" si="378"/>
        <v>0</v>
      </c>
      <c r="I3573" s="311">
        <f t="shared" si="376"/>
        <v>5</v>
      </c>
      <c r="J3573" s="1151"/>
      <c r="AL3573"/>
      <c r="AM3573"/>
      <c r="AN3573"/>
      <c r="AO3573"/>
      <c r="AP3573"/>
      <c r="AQ3573" s="333"/>
      <c r="AR3573"/>
      <c r="AS3573"/>
      <c r="AT3573"/>
      <c r="AU3573"/>
    </row>
    <row r="3574" spans="1:47" ht="12.75" customHeight="1" x14ac:dyDescent="0.35">
      <c r="A3574" s="311">
        <f>FrontPage!$N$2</f>
        <v>1</v>
      </c>
      <c r="B3574" s="311" t="str">
        <f t="shared" si="375"/>
        <v>ROF126.1</v>
      </c>
      <c r="C3574" s="311">
        <f t="shared" si="377"/>
        <v>202526</v>
      </c>
      <c r="D3574" s="1148" t="s">
        <v>227</v>
      </c>
      <c r="E3574" s="311">
        <v>12</v>
      </c>
      <c r="F3574" s="311" t="s">
        <v>552</v>
      </c>
      <c r="G3574" s="311">
        <f t="shared" si="374"/>
        <v>0</v>
      </c>
      <c r="H3574" s="1156">
        <f t="shared" ca="1" si="378"/>
        <v>0</v>
      </c>
      <c r="I3574" s="311">
        <f t="shared" si="376"/>
        <v>6.1</v>
      </c>
      <c r="J3574" s="1151"/>
      <c r="AL3574"/>
      <c r="AM3574"/>
      <c r="AN3574"/>
      <c r="AO3574"/>
      <c r="AP3574"/>
      <c r="AQ3574" s="333"/>
      <c r="AR3574"/>
      <c r="AS3574"/>
      <c r="AT3574"/>
      <c r="AU3574"/>
    </row>
    <row r="3575" spans="1:47" ht="12.75" customHeight="1" x14ac:dyDescent="0.35">
      <c r="A3575" s="311">
        <f>FrontPage!$N$2</f>
        <v>1</v>
      </c>
      <c r="B3575" s="311" t="str">
        <f t="shared" si="375"/>
        <v>ROF126.2</v>
      </c>
      <c r="C3575" s="311">
        <f t="shared" si="377"/>
        <v>202526</v>
      </c>
      <c r="D3575" s="1148" t="s">
        <v>227</v>
      </c>
      <c r="E3575" s="311">
        <v>12</v>
      </c>
      <c r="F3575" s="311" t="s">
        <v>553</v>
      </c>
      <c r="G3575" s="311">
        <f t="shared" si="374"/>
        <v>0</v>
      </c>
      <c r="H3575" s="1156">
        <f t="shared" ca="1" si="378"/>
        <v>0</v>
      </c>
      <c r="I3575" s="311">
        <f t="shared" si="376"/>
        <v>6.2</v>
      </c>
      <c r="J3575" s="1151"/>
      <c r="AL3575"/>
      <c r="AM3575"/>
      <c r="AN3575"/>
      <c r="AO3575"/>
      <c r="AP3575"/>
      <c r="AQ3575" s="333"/>
      <c r="AR3575"/>
      <c r="AS3575"/>
      <c r="AT3575"/>
      <c r="AU3575"/>
    </row>
    <row r="3576" spans="1:47" ht="12.75" customHeight="1" x14ac:dyDescent="0.35">
      <c r="A3576" s="311">
        <f>FrontPage!$N$2</f>
        <v>1</v>
      </c>
      <c r="B3576" s="311" t="str">
        <f t="shared" si="375"/>
        <v>ROF127</v>
      </c>
      <c r="C3576" s="311">
        <f t="shared" si="377"/>
        <v>202526</v>
      </c>
      <c r="D3576" s="1148" t="s">
        <v>227</v>
      </c>
      <c r="E3576" s="311">
        <v>12</v>
      </c>
      <c r="F3576" s="311" t="s">
        <v>554</v>
      </c>
      <c r="G3576" s="311">
        <f t="shared" si="374"/>
        <v>0</v>
      </c>
      <c r="H3576" s="1156">
        <f t="shared" ca="1" si="378"/>
        <v>0</v>
      </c>
      <c r="I3576" s="311">
        <f t="shared" si="376"/>
        <v>7</v>
      </c>
      <c r="J3576" s="1151"/>
      <c r="AL3576"/>
      <c r="AM3576"/>
      <c r="AN3576"/>
      <c r="AO3576"/>
      <c r="AP3576"/>
      <c r="AQ3576" s="333"/>
      <c r="AR3576"/>
      <c r="AS3576"/>
      <c r="AT3576"/>
      <c r="AU3576"/>
    </row>
    <row r="3577" spans="1:47" ht="12.75" customHeight="1" x14ac:dyDescent="0.35">
      <c r="A3577" s="311">
        <f>FrontPage!$N$2</f>
        <v>1</v>
      </c>
      <c r="B3577" s="311" t="str">
        <f t="shared" si="375"/>
        <v>ROF128</v>
      </c>
      <c r="C3577" s="311">
        <f t="shared" si="377"/>
        <v>202526</v>
      </c>
      <c r="D3577" s="1148" t="s">
        <v>227</v>
      </c>
      <c r="E3577" s="311">
        <v>12</v>
      </c>
      <c r="F3577" s="311" t="s">
        <v>555</v>
      </c>
      <c r="G3577" s="311">
        <f t="shared" si="374"/>
        <v>0</v>
      </c>
      <c r="H3577" s="1156">
        <f t="shared" ca="1" si="378"/>
        <v>0</v>
      </c>
      <c r="I3577" s="311">
        <f t="shared" si="376"/>
        <v>8</v>
      </c>
      <c r="J3577" s="1151"/>
      <c r="AL3577"/>
      <c r="AM3577"/>
      <c r="AN3577"/>
      <c r="AO3577"/>
      <c r="AP3577"/>
      <c r="AQ3577" s="333"/>
      <c r="AR3577"/>
      <c r="AS3577"/>
      <c r="AT3577"/>
      <c r="AU3577"/>
    </row>
    <row r="3578" spans="1:47" ht="12.75" customHeight="1" x14ac:dyDescent="0.35">
      <c r="A3578" s="311">
        <f>FrontPage!$N$2</f>
        <v>1</v>
      </c>
      <c r="B3578" s="311" t="str">
        <f t="shared" si="375"/>
        <v>ROF1210</v>
      </c>
      <c r="C3578" s="311">
        <f t="shared" si="377"/>
        <v>202526</v>
      </c>
      <c r="D3578" s="1148" t="s">
        <v>227</v>
      </c>
      <c r="E3578" s="311">
        <v>12</v>
      </c>
      <c r="F3578" s="311" t="s">
        <v>557</v>
      </c>
      <c r="G3578" s="311">
        <f t="shared" si="374"/>
        <v>0</v>
      </c>
      <c r="H3578" s="1156">
        <f t="shared" ca="1" si="378"/>
        <v>0</v>
      </c>
      <c r="I3578" s="311">
        <f t="shared" si="376"/>
        <v>10</v>
      </c>
      <c r="J3578" s="1151"/>
      <c r="AL3578"/>
      <c r="AM3578"/>
      <c r="AN3578"/>
      <c r="AO3578"/>
      <c r="AP3578"/>
      <c r="AQ3578" s="333"/>
      <c r="AR3578"/>
      <c r="AS3578"/>
      <c r="AT3578"/>
      <c r="AU3578"/>
    </row>
    <row r="3579" spans="1:47" ht="12.75" customHeight="1" x14ac:dyDescent="0.35">
      <c r="A3579" s="311">
        <f>FrontPage!$N$2</f>
        <v>1</v>
      </c>
      <c r="B3579" s="311" t="str">
        <f t="shared" ref="B3579:B3642" si="379">D3579&amp;E3579&amp;I3579</f>
        <v>ROF1211</v>
      </c>
      <c r="C3579" s="311">
        <f t="shared" si="377"/>
        <v>202526</v>
      </c>
      <c r="D3579" s="1148" t="s">
        <v>227</v>
      </c>
      <c r="E3579" s="311">
        <v>12</v>
      </c>
      <c r="F3579" s="311" t="s">
        <v>558</v>
      </c>
      <c r="G3579" s="311">
        <f t="shared" si="374"/>
        <v>0</v>
      </c>
      <c r="H3579" s="1156">
        <f t="shared" ca="1" si="378"/>
        <v>0</v>
      </c>
      <c r="I3579" s="311">
        <f t="shared" si="376"/>
        <v>11</v>
      </c>
      <c r="J3579" s="1151"/>
      <c r="AL3579"/>
      <c r="AM3579"/>
      <c r="AN3579"/>
      <c r="AO3579"/>
      <c r="AP3579"/>
      <c r="AQ3579" s="333"/>
      <c r="AR3579"/>
      <c r="AS3579"/>
      <c r="AT3579"/>
      <c r="AU3579"/>
    </row>
    <row r="3580" spans="1:47" ht="12.75" customHeight="1" x14ac:dyDescent="0.35">
      <c r="A3580" s="311">
        <f>FrontPage!$N$2</f>
        <v>1</v>
      </c>
      <c r="B3580" s="311" t="str">
        <f t="shared" si="379"/>
        <v>ROF131</v>
      </c>
      <c r="C3580" s="311">
        <f t="shared" si="377"/>
        <v>202526</v>
      </c>
      <c r="D3580" s="1148" t="s">
        <v>227</v>
      </c>
      <c r="E3580" s="311">
        <v>13</v>
      </c>
      <c r="F3580" s="311" t="s">
        <v>545</v>
      </c>
      <c r="G3580" s="311">
        <f t="shared" si="374"/>
        <v>0</v>
      </c>
      <c r="H3580" s="1156">
        <f t="shared" ca="1" si="378"/>
        <v>0</v>
      </c>
      <c r="I3580" s="311">
        <f t="shared" si="376"/>
        <v>1</v>
      </c>
      <c r="J3580" s="1151"/>
      <c r="AL3580"/>
      <c r="AM3580"/>
      <c r="AN3580"/>
      <c r="AO3580"/>
      <c r="AP3580"/>
      <c r="AQ3580" s="333"/>
      <c r="AR3580"/>
      <c r="AS3580"/>
      <c r="AT3580"/>
      <c r="AU3580"/>
    </row>
    <row r="3581" spans="1:47" ht="12.75" customHeight="1" x14ac:dyDescent="0.35">
      <c r="A3581" s="311">
        <f>FrontPage!$N$2</f>
        <v>1</v>
      </c>
      <c r="B3581" s="311" t="str">
        <f t="shared" si="379"/>
        <v>ROF132</v>
      </c>
      <c r="C3581" s="311">
        <f t="shared" si="377"/>
        <v>202526</v>
      </c>
      <c r="D3581" s="1148" t="s">
        <v>227</v>
      </c>
      <c r="E3581" s="311">
        <v>13</v>
      </c>
      <c r="F3581" s="311" t="s">
        <v>546</v>
      </c>
      <c r="G3581" s="311">
        <f t="shared" si="374"/>
        <v>0</v>
      </c>
      <c r="H3581" s="1156">
        <f t="shared" ca="1" si="378"/>
        <v>0</v>
      </c>
      <c r="I3581" s="311">
        <f t="shared" ref="I3581:I3644" si="380">VLOOKUP(F3581,CIndex,2,FALSE)</f>
        <v>2</v>
      </c>
      <c r="J3581" s="1151"/>
      <c r="AL3581"/>
      <c r="AM3581"/>
      <c r="AN3581"/>
      <c r="AO3581"/>
      <c r="AP3581"/>
      <c r="AQ3581" s="333"/>
      <c r="AR3581"/>
      <c r="AS3581"/>
      <c r="AT3581"/>
      <c r="AU3581"/>
    </row>
    <row r="3582" spans="1:47" ht="12.75" customHeight="1" x14ac:dyDescent="0.35">
      <c r="A3582" s="311">
        <f>FrontPage!$N$2</f>
        <v>1</v>
      </c>
      <c r="B3582" s="311" t="str">
        <f t="shared" si="379"/>
        <v>ROF133</v>
      </c>
      <c r="C3582" s="311">
        <f t="shared" si="377"/>
        <v>202526</v>
      </c>
      <c r="D3582" s="1148" t="s">
        <v>227</v>
      </c>
      <c r="E3582" s="311">
        <v>13</v>
      </c>
      <c r="F3582" s="311" t="s">
        <v>549</v>
      </c>
      <c r="G3582" s="311">
        <f t="shared" si="374"/>
        <v>0</v>
      </c>
      <c r="H3582" s="1156">
        <f t="shared" ca="1" si="378"/>
        <v>0</v>
      </c>
      <c r="I3582" s="311">
        <f t="shared" si="380"/>
        <v>3</v>
      </c>
      <c r="J3582" s="1151"/>
      <c r="AL3582"/>
      <c r="AM3582"/>
      <c r="AN3582"/>
      <c r="AO3582"/>
      <c r="AP3582"/>
      <c r="AQ3582" s="333"/>
      <c r="AR3582"/>
      <c r="AS3582"/>
      <c r="AT3582"/>
      <c r="AU3582"/>
    </row>
    <row r="3583" spans="1:47" ht="12.75" customHeight="1" x14ac:dyDescent="0.35">
      <c r="A3583" s="311">
        <f>FrontPage!$N$2</f>
        <v>1</v>
      </c>
      <c r="B3583" s="311" t="str">
        <f t="shared" si="379"/>
        <v>ROF135</v>
      </c>
      <c r="C3583" s="311">
        <f t="shared" si="377"/>
        <v>202526</v>
      </c>
      <c r="D3583" s="1148" t="s">
        <v>227</v>
      </c>
      <c r="E3583" s="311">
        <v>13</v>
      </c>
      <c r="F3583" s="311" t="s">
        <v>551</v>
      </c>
      <c r="G3583" s="311">
        <f t="shared" si="374"/>
        <v>0</v>
      </c>
      <c r="H3583" s="1156">
        <f t="shared" ca="1" si="378"/>
        <v>0</v>
      </c>
      <c r="I3583" s="311">
        <f t="shared" si="380"/>
        <v>5</v>
      </c>
      <c r="J3583" s="1151"/>
      <c r="AL3583"/>
      <c r="AM3583"/>
      <c r="AN3583"/>
      <c r="AO3583"/>
      <c r="AP3583"/>
      <c r="AQ3583" s="333"/>
      <c r="AR3583"/>
      <c r="AS3583"/>
      <c r="AT3583"/>
      <c r="AU3583"/>
    </row>
    <row r="3584" spans="1:47" ht="12.75" customHeight="1" x14ac:dyDescent="0.35">
      <c r="A3584" s="311">
        <f>FrontPage!$N$2</f>
        <v>1</v>
      </c>
      <c r="B3584" s="311" t="str">
        <f t="shared" si="379"/>
        <v>ROF136.1</v>
      </c>
      <c r="C3584" s="311">
        <f t="shared" si="377"/>
        <v>202526</v>
      </c>
      <c r="D3584" s="1148" t="s">
        <v>227</v>
      </c>
      <c r="E3584" s="311">
        <v>13</v>
      </c>
      <c r="F3584" s="311" t="s">
        <v>552</v>
      </c>
      <c r="G3584" s="311">
        <f t="shared" si="374"/>
        <v>0</v>
      </c>
      <c r="H3584" s="1156">
        <f t="shared" ca="1" si="378"/>
        <v>0</v>
      </c>
      <c r="I3584" s="311">
        <f t="shared" si="380"/>
        <v>6.1</v>
      </c>
      <c r="J3584" s="1151"/>
      <c r="AL3584"/>
      <c r="AM3584"/>
      <c r="AN3584"/>
      <c r="AO3584"/>
      <c r="AP3584"/>
      <c r="AQ3584" s="333"/>
      <c r="AR3584"/>
      <c r="AS3584"/>
      <c r="AT3584"/>
      <c r="AU3584"/>
    </row>
    <row r="3585" spans="1:47" ht="12.75" customHeight="1" x14ac:dyDescent="0.35">
      <c r="A3585" s="311">
        <f>FrontPage!$N$2</f>
        <v>1</v>
      </c>
      <c r="B3585" s="311" t="str">
        <f t="shared" si="379"/>
        <v>ROF136.2</v>
      </c>
      <c r="C3585" s="311">
        <f t="shared" si="377"/>
        <v>202526</v>
      </c>
      <c r="D3585" s="1148" t="s">
        <v>227</v>
      </c>
      <c r="E3585" s="311">
        <v>13</v>
      </c>
      <c r="F3585" s="311" t="s">
        <v>553</v>
      </c>
      <c r="G3585" s="311">
        <f t="shared" si="374"/>
        <v>0</v>
      </c>
      <c r="H3585" s="1156">
        <f t="shared" ca="1" si="378"/>
        <v>0</v>
      </c>
      <c r="I3585" s="311">
        <f t="shared" si="380"/>
        <v>6.2</v>
      </c>
      <c r="J3585" s="1151"/>
      <c r="AL3585"/>
      <c r="AM3585"/>
      <c r="AN3585"/>
      <c r="AO3585"/>
      <c r="AP3585"/>
      <c r="AQ3585" s="333"/>
      <c r="AR3585"/>
      <c r="AS3585"/>
      <c r="AT3585"/>
      <c r="AU3585"/>
    </row>
    <row r="3586" spans="1:47" ht="12.75" customHeight="1" x14ac:dyDescent="0.35">
      <c r="A3586" s="311">
        <f>FrontPage!$N$2</f>
        <v>1</v>
      </c>
      <c r="B3586" s="311" t="str">
        <f t="shared" si="379"/>
        <v>ROF137</v>
      </c>
      <c r="C3586" s="311">
        <f t="shared" si="377"/>
        <v>202526</v>
      </c>
      <c r="D3586" s="1148" t="s">
        <v>227</v>
      </c>
      <c r="E3586" s="311">
        <v>13</v>
      </c>
      <c r="F3586" s="311" t="s">
        <v>554</v>
      </c>
      <c r="G3586" s="311">
        <f t="shared" ref="G3586:G3649" si="381">UANumber</f>
        <v>0</v>
      </c>
      <c r="H3586" s="1156">
        <f t="shared" ca="1" si="378"/>
        <v>0</v>
      </c>
      <c r="I3586" s="311">
        <f t="shared" si="380"/>
        <v>7</v>
      </c>
      <c r="J3586" s="1151"/>
      <c r="AL3586"/>
      <c r="AM3586"/>
      <c r="AN3586"/>
      <c r="AO3586"/>
      <c r="AP3586"/>
      <c r="AQ3586" s="333"/>
      <c r="AR3586"/>
      <c r="AS3586"/>
      <c r="AT3586"/>
      <c r="AU3586"/>
    </row>
    <row r="3587" spans="1:47" ht="12.75" customHeight="1" x14ac:dyDescent="0.35">
      <c r="A3587" s="311">
        <f>FrontPage!$N$2</f>
        <v>1</v>
      </c>
      <c r="B3587" s="311" t="str">
        <f t="shared" si="379"/>
        <v>ROF138</v>
      </c>
      <c r="C3587" s="311">
        <f t="shared" si="377"/>
        <v>202526</v>
      </c>
      <c r="D3587" s="1148" t="s">
        <v>227</v>
      </c>
      <c r="E3587" s="311">
        <v>13</v>
      </c>
      <c r="F3587" s="311" t="s">
        <v>555</v>
      </c>
      <c r="G3587" s="311">
        <f t="shared" si="381"/>
        <v>0</v>
      </c>
      <c r="H3587" s="1156">
        <f t="shared" ca="1" si="378"/>
        <v>0</v>
      </c>
      <c r="I3587" s="311">
        <f t="shared" si="380"/>
        <v>8</v>
      </c>
      <c r="J3587" s="1151"/>
      <c r="AL3587"/>
      <c r="AM3587"/>
      <c r="AN3587"/>
      <c r="AO3587"/>
      <c r="AP3587"/>
      <c r="AQ3587" s="333"/>
      <c r="AR3587"/>
      <c r="AS3587"/>
      <c r="AT3587"/>
      <c r="AU3587"/>
    </row>
    <row r="3588" spans="1:47" ht="12.75" customHeight="1" x14ac:dyDescent="0.35">
      <c r="A3588" s="311">
        <f>FrontPage!$N$2</f>
        <v>1</v>
      </c>
      <c r="B3588" s="311" t="str">
        <f t="shared" si="379"/>
        <v>ROF1310</v>
      </c>
      <c r="C3588" s="311">
        <f t="shared" si="377"/>
        <v>202526</v>
      </c>
      <c r="D3588" s="1148" t="s">
        <v>227</v>
      </c>
      <c r="E3588" s="311">
        <v>13</v>
      </c>
      <c r="F3588" s="311" t="s">
        <v>557</v>
      </c>
      <c r="G3588" s="311">
        <f t="shared" si="381"/>
        <v>0</v>
      </c>
      <c r="H3588" s="1156">
        <f t="shared" ca="1" si="378"/>
        <v>0</v>
      </c>
      <c r="I3588" s="311">
        <f t="shared" si="380"/>
        <v>10</v>
      </c>
      <c r="J3588" s="1151"/>
      <c r="AL3588"/>
      <c r="AM3588"/>
      <c r="AN3588"/>
      <c r="AO3588"/>
      <c r="AP3588"/>
      <c r="AQ3588" s="333"/>
      <c r="AR3588"/>
      <c r="AS3588"/>
      <c r="AT3588"/>
      <c r="AU3588"/>
    </row>
    <row r="3589" spans="1:47" ht="12.75" customHeight="1" x14ac:dyDescent="0.35">
      <c r="A3589" s="311">
        <f>FrontPage!$N$2</f>
        <v>1</v>
      </c>
      <c r="B3589" s="311" t="str">
        <f t="shared" si="379"/>
        <v>ROF1311</v>
      </c>
      <c r="C3589" s="311">
        <f t="shared" si="377"/>
        <v>202526</v>
      </c>
      <c r="D3589" s="1148" t="s">
        <v>227</v>
      </c>
      <c r="E3589" s="311">
        <v>13</v>
      </c>
      <c r="F3589" s="311" t="s">
        <v>558</v>
      </c>
      <c r="G3589" s="311">
        <f t="shared" si="381"/>
        <v>0</v>
      </c>
      <c r="H3589" s="1156">
        <f t="shared" ca="1" si="378"/>
        <v>0</v>
      </c>
      <c r="I3589" s="311">
        <f t="shared" si="380"/>
        <v>11</v>
      </c>
      <c r="J3589" s="1151"/>
      <c r="AL3589"/>
      <c r="AM3589"/>
      <c r="AN3589"/>
      <c r="AO3589"/>
      <c r="AP3589"/>
      <c r="AQ3589" s="333"/>
      <c r="AR3589"/>
      <c r="AS3589"/>
      <c r="AT3589"/>
      <c r="AU3589"/>
    </row>
    <row r="3590" spans="1:47" ht="12.75" customHeight="1" x14ac:dyDescent="0.35">
      <c r="A3590" s="311">
        <f>FrontPage!$N$2</f>
        <v>1</v>
      </c>
      <c r="B3590" s="311" t="str">
        <f t="shared" si="379"/>
        <v>ROF146.2</v>
      </c>
      <c r="C3590" s="311">
        <f t="shared" si="377"/>
        <v>202526</v>
      </c>
      <c r="D3590" s="1148" t="s">
        <v>227</v>
      </c>
      <c r="E3590" s="311">
        <v>14</v>
      </c>
      <c r="F3590" s="311" t="s">
        <v>553</v>
      </c>
      <c r="G3590" s="311">
        <f t="shared" si="381"/>
        <v>0</v>
      </c>
      <c r="H3590" s="1156">
        <f t="shared" ca="1" si="378"/>
        <v>0</v>
      </c>
      <c r="I3590" s="311">
        <f t="shared" si="380"/>
        <v>6.2</v>
      </c>
      <c r="J3590" s="1151"/>
      <c r="AL3590"/>
      <c r="AM3590"/>
      <c r="AN3590"/>
      <c r="AO3590"/>
      <c r="AP3590"/>
      <c r="AQ3590" s="333"/>
      <c r="AR3590"/>
      <c r="AS3590"/>
      <c r="AT3590"/>
      <c r="AU3590"/>
    </row>
    <row r="3591" spans="1:47" ht="12.75" customHeight="1" x14ac:dyDescent="0.35">
      <c r="A3591" s="311">
        <f>FrontPage!$N$2</f>
        <v>1</v>
      </c>
      <c r="B3591" s="311" t="str">
        <f t="shared" si="379"/>
        <v>ROF156.2</v>
      </c>
      <c r="C3591" s="311">
        <f t="shared" si="377"/>
        <v>202526</v>
      </c>
      <c r="D3591" s="1148" t="s">
        <v>227</v>
      </c>
      <c r="E3591" s="311">
        <v>15</v>
      </c>
      <c r="F3591" s="311" t="s">
        <v>553</v>
      </c>
      <c r="G3591" s="311">
        <f t="shared" si="381"/>
        <v>0</v>
      </c>
      <c r="H3591" s="1156">
        <f t="shared" ca="1" si="378"/>
        <v>0</v>
      </c>
      <c r="I3591" s="311">
        <f t="shared" si="380"/>
        <v>6.2</v>
      </c>
      <c r="J3591" s="1151"/>
      <c r="AL3591"/>
      <c r="AM3591"/>
      <c r="AN3591"/>
      <c r="AO3591"/>
      <c r="AP3591"/>
      <c r="AQ3591" s="333"/>
      <c r="AR3591"/>
      <c r="AS3591"/>
      <c r="AT3591"/>
      <c r="AU3591"/>
    </row>
    <row r="3592" spans="1:47" ht="12.75" customHeight="1" x14ac:dyDescent="0.35">
      <c r="A3592" s="311">
        <f>FrontPage!$N$2</f>
        <v>1</v>
      </c>
      <c r="B3592" s="311" t="str">
        <f t="shared" si="379"/>
        <v>ROF166.2</v>
      </c>
      <c r="C3592" s="311">
        <f t="shared" si="377"/>
        <v>202526</v>
      </c>
      <c r="D3592" s="1148" t="s">
        <v>227</v>
      </c>
      <c r="E3592" s="311">
        <v>16</v>
      </c>
      <c r="F3592" s="311" t="s">
        <v>553</v>
      </c>
      <c r="G3592" s="311">
        <f t="shared" si="381"/>
        <v>0</v>
      </c>
      <c r="H3592" s="1156">
        <f t="shared" ca="1" si="378"/>
        <v>0</v>
      </c>
      <c r="I3592" s="311">
        <f t="shared" si="380"/>
        <v>6.2</v>
      </c>
      <c r="J3592" s="1151"/>
      <c r="AL3592"/>
      <c r="AM3592"/>
      <c r="AN3592"/>
      <c r="AO3592"/>
      <c r="AP3592"/>
      <c r="AQ3592" s="333"/>
      <c r="AR3592"/>
      <c r="AS3592"/>
      <c r="AT3592"/>
      <c r="AU3592"/>
    </row>
    <row r="3593" spans="1:47" ht="12.75" customHeight="1" x14ac:dyDescent="0.35">
      <c r="A3593" s="311">
        <f>FrontPage!$N$2</f>
        <v>1</v>
      </c>
      <c r="B3593" s="311" t="str">
        <f t="shared" si="379"/>
        <v>ROF176.2</v>
      </c>
      <c r="C3593" s="311">
        <f t="shared" si="377"/>
        <v>202526</v>
      </c>
      <c r="D3593" s="1148" t="s">
        <v>227</v>
      </c>
      <c r="E3593" s="311">
        <v>17</v>
      </c>
      <c r="F3593" s="311" t="s">
        <v>553</v>
      </c>
      <c r="G3593" s="311">
        <f t="shared" si="381"/>
        <v>0</v>
      </c>
      <c r="H3593" s="1156">
        <f t="shared" ca="1" si="378"/>
        <v>0</v>
      </c>
      <c r="I3593" s="311">
        <f t="shared" si="380"/>
        <v>6.2</v>
      </c>
      <c r="J3593" s="1151"/>
      <c r="AL3593"/>
      <c r="AM3593"/>
      <c r="AN3593"/>
      <c r="AO3593"/>
      <c r="AP3593"/>
      <c r="AQ3593" s="333"/>
      <c r="AR3593"/>
      <c r="AS3593"/>
      <c r="AT3593"/>
      <c r="AU3593"/>
    </row>
    <row r="3594" spans="1:47" ht="12.75" customHeight="1" x14ac:dyDescent="0.35">
      <c r="A3594" s="311">
        <f>FrontPage!$N$2</f>
        <v>1</v>
      </c>
      <c r="B3594" s="311" t="str">
        <f t="shared" si="379"/>
        <v>ROF186.2</v>
      </c>
      <c r="C3594" s="311">
        <f t="shared" si="377"/>
        <v>202526</v>
      </c>
      <c r="D3594" s="1148" t="s">
        <v>227</v>
      </c>
      <c r="E3594" s="311">
        <v>18</v>
      </c>
      <c r="F3594" s="311" t="s">
        <v>553</v>
      </c>
      <c r="G3594" s="311">
        <f t="shared" si="381"/>
        <v>0</v>
      </c>
      <c r="H3594" s="1156">
        <f t="shared" ca="1" si="378"/>
        <v>0</v>
      </c>
      <c r="I3594" s="311">
        <f t="shared" si="380"/>
        <v>6.2</v>
      </c>
      <c r="J3594" s="1151"/>
      <c r="AL3594"/>
      <c r="AM3594"/>
      <c r="AN3594"/>
      <c r="AO3594"/>
      <c r="AP3594"/>
      <c r="AQ3594" s="333"/>
      <c r="AR3594"/>
      <c r="AS3594"/>
      <c r="AT3594"/>
      <c r="AU3594"/>
    </row>
    <row r="3595" spans="1:47" ht="12.75" customHeight="1" x14ac:dyDescent="0.35">
      <c r="A3595" s="311">
        <f>FrontPage!$N$2</f>
        <v>1</v>
      </c>
      <c r="B3595" s="311" t="str">
        <f t="shared" si="379"/>
        <v>ROF196.2</v>
      </c>
      <c r="C3595" s="311">
        <f t="shared" si="377"/>
        <v>202526</v>
      </c>
      <c r="D3595" s="1148" t="s">
        <v>227</v>
      </c>
      <c r="E3595" s="311">
        <v>19</v>
      </c>
      <c r="F3595" s="311" t="s">
        <v>553</v>
      </c>
      <c r="G3595" s="311">
        <f t="shared" si="381"/>
        <v>0</v>
      </c>
      <c r="H3595" s="1156">
        <f t="shared" ca="1" si="378"/>
        <v>0</v>
      </c>
      <c r="I3595" s="311">
        <f t="shared" si="380"/>
        <v>6.2</v>
      </c>
      <c r="J3595" s="1151"/>
      <c r="AL3595"/>
      <c r="AM3595"/>
      <c r="AN3595"/>
      <c r="AO3595"/>
      <c r="AP3595"/>
      <c r="AQ3595" s="333"/>
      <c r="AR3595"/>
      <c r="AS3595"/>
      <c r="AT3595"/>
      <c r="AU3595"/>
    </row>
    <row r="3596" spans="1:47" ht="12.75" customHeight="1" x14ac:dyDescent="0.35">
      <c r="A3596" s="311">
        <f>FrontPage!$N$2</f>
        <v>1</v>
      </c>
      <c r="B3596" s="311" t="str">
        <f t="shared" si="379"/>
        <v>ROF206.2</v>
      </c>
      <c r="C3596" s="311">
        <f t="shared" si="377"/>
        <v>202526</v>
      </c>
      <c r="D3596" s="1148" t="s">
        <v>227</v>
      </c>
      <c r="E3596" s="311">
        <v>20</v>
      </c>
      <c r="F3596" s="311" t="s">
        <v>553</v>
      </c>
      <c r="G3596" s="311">
        <f t="shared" si="381"/>
        <v>0</v>
      </c>
      <c r="H3596" s="1156">
        <f t="shared" ca="1" si="378"/>
        <v>0</v>
      </c>
      <c r="I3596" s="311">
        <f t="shared" si="380"/>
        <v>6.2</v>
      </c>
      <c r="J3596" s="1151"/>
      <c r="AL3596"/>
      <c r="AM3596"/>
      <c r="AN3596"/>
      <c r="AO3596"/>
      <c r="AP3596"/>
      <c r="AQ3596" s="333"/>
      <c r="AR3596"/>
      <c r="AS3596"/>
      <c r="AT3596"/>
      <c r="AU3596"/>
    </row>
    <row r="3597" spans="1:47" ht="12.75" customHeight="1" x14ac:dyDescent="0.35">
      <c r="A3597" s="311">
        <f>FrontPage!$N$2</f>
        <v>1</v>
      </c>
      <c r="B3597" s="311" t="str">
        <f t="shared" si="379"/>
        <v>ROF216.2</v>
      </c>
      <c r="C3597" s="311">
        <f t="shared" si="377"/>
        <v>202526</v>
      </c>
      <c r="D3597" s="1148" t="s">
        <v>227</v>
      </c>
      <c r="E3597" s="311">
        <v>21</v>
      </c>
      <c r="F3597" s="311" t="s">
        <v>553</v>
      </c>
      <c r="G3597" s="311">
        <f t="shared" si="381"/>
        <v>0</v>
      </c>
      <c r="H3597" s="1156">
        <f t="shared" ca="1" si="378"/>
        <v>0</v>
      </c>
      <c r="I3597" s="311">
        <f t="shared" si="380"/>
        <v>6.2</v>
      </c>
      <c r="J3597" s="1151"/>
      <c r="AL3597"/>
      <c r="AM3597"/>
      <c r="AN3597"/>
      <c r="AO3597"/>
      <c r="AP3597"/>
      <c r="AQ3597" s="333"/>
      <c r="AR3597"/>
      <c r="AS3597"/>
      <c r="AT3597"/>
      <c r="AU3597"/>
    </row>
    <row r="3598" spans="1:47" ht="12.75" customHeight="1" x14ac:dyDescent="0.35">
      <c r="A3598" s="311">
        <f>FrontPage!$N$2</f>
        <v>1</v>
      </c>
      <c r="B3598" s="311" t="str">
        <f t="shared" si="379"/>
        <v>ROF226.2</v>
      </c>
      <c r="C3598" s="311">
        <f t="shared" si="377"/>
        <v>202526</v>
      </c>
      <c r="D3598" s="1148" t="s">
        <v>227</v>
      </c>
      <c r="E3598" s="311">
        <v>22</v>
      </c>
      <c r="F3598" s="311" t="s">
        <v>553</v>
      </c>
      <c r="G3598" s="311">
        <f t="shared" si="381"/>
        <v>0</v>
      </c>
      <c r="H3598" s="1156">
        <f t="shared" ca="1" si="378"/>
        <v>0</v>
      </c>
      <c r="I3598" s="311">
        <f t="shared" si="380"/>
        <v>6.2</v>
      </c>
      <c r="J3598" s="1151"/>
      <c r="AL3598"/>
      <c r="AM3598"/>
      <c r="AN3598"/>
      <c r="AO3598"/>
      <c r="AP3598"/>
      <c r="AQ3598" s="333"/>
      <c r="AR3598"/>
      <c r="AS3598"/>
      <c r="AT3598"/>
      <c r="AU3598"/>
    </row>
    <row r="3599" spans="1:47" ht="12.75" customHeight="1" x14ac:dyDescent="0.35">
      <c r="A3599" s="311">
        <f>FrontPage!$N$2</f>
        <v>1</v>
      </c>
      <c r="B3599" s="311" t="str">
        <f t="shared" si="379"/>
        <v>ROF236.2</v>
      </c>
      <c r="C3599" s="311">
        <f t="shared" si="377"/>
        <v>202526</v>
      </c>
      <c r="D3599" s="1148" t="s">
        <v>227</v>
      </c>
      <c r="E3599" s="311">
        <v>23</v>
      </c>
      <c r="F3599" s="311" t="s">
        <v>553</v>
      </c>
      <c r="G3599" s="311">
        <f t="shared" si="381"/>
        <v>0</v>
      </c>
      <c r="H3599" s="1156">
        <f t="shared" ca="1" si="378"/>
        <v>0</v>
      </c>
      <c r="I3599" s="311">
        <f t="shared" si="380"/>
        <v>6.2</v>
      </c>
      <c r="J3599" s="1151"/>
      <c r="AL3599"/>
      <c r="AM3599"/>
      <c r="AN3599"/>
      <c r="AO3599"/>
      <c r="AP3599"/>
      <c r="AQ3599" s="333"/>
      <c r="AR3599"/>
      <c r="AS3599"/>
      <c r="AT3599"/>
      <c r="AU3599"/>
    </row>
    <row r="3600" spans="1:47" ht="12.75" customHeight="1" x14ac:dyDescent="0.35">
      <c r="A3600" s="311">
        <f>FrontPage!$N$2</f>
        <v>1</v>
      </c>
      <c r="B3600" s="311" t="str">
        <f t="shared" si="379"/>
        <v>ROF246.2</v>
      </c>
      <c r="C3600" s="311">
        <f t="shared" si="377"/>
        <v>202526</v>
      </c>
      <c r="D3600" s="1148" t="s">
        <v>227</v>
      </c>
      <c r="E3600" s="311">
        <v>24</v>
      </c>
      <c r="F3600" s="311" t="s">
        <v>553</v>
      </c>
      <c r="G3600" s="311">
        <f t="shared" si="381"/>
        <v>0</v>
      </c>
      <c r="H3600" s="1156">
        <f t="shared" ca="1" si="378"/>
        <v>0</v>
      </c>
      <c r="I3600" s="311">
        <f t="shared" si="380"/>
        <v>6.2</v>
      </c>
      <c r="J3600" s="1151"/>
      <c r="AL3600"/>
      <c r="AM3600"/>
      <c r="AN3600"/>
      <c r="AO3600"/>
      <c r="AP3600"/>
      <c r="AQ3600" s="333"/>
      <c r="AR3600"/>
      <c r="AS3600"/>
      <c r="AT3600"/>
      <c r="AU3600"/>
    </row>
    <row r="3601" spans="1:47" ht="12.75" customHeight="1" x14ac:dyDescent="0.35">
      <c r="A3601" s="311">
        <f>FrontPage!$N$2</f>
        <v>1</v>
      </c>
      <c r="B3601" s="311" t="str">
        <f t="shared" si="379"/>
        <v>ROF2512</v>
      </c>
      <c r="C3601" s="311">
        <f t="shared" si="377"/>
        <v>202526</v>
      </c>
      <c r="D3601" s="1148" t="s">
        <v>227</v>
      </c>
      <c r="E3601" s="311">
        <v>25</v>
      </c>
      <c r="F3601" s="311" t="s">
        <v>8</v>
      </c>
      <c r="G3601" s="311">
        <f t="shared" si="381"/>
        <v>0</v>
      </c>
      <c r="H3601" s="1156">
        <f t="shared" ca="1" si="378"/>
        <v>0</v>
      </c>
      <c r="I3601" s="311">
        <f t="shared" si="380"/>
        <v>12</v>
      </c>
      <c r="J3601" s="1151"/>
      <c r="AL3601"/>
      <c r="AM3601"/>
      <c r="AN3601"/>
      <c r="AO3601"/>
      <c r="AP3601"/>
      <c r="AQ3601" s="333"/>
      <c r="AR3601"/>
      <c r="AS3601"/>
      <c r="AT3601"/>
      <c r="AU3601"/>
    </row>
    <row r="3602" spans="1:47" ht="12.75" customHeight="1" x14ac:dyDescent="0.35">
      <c r="A3602" s="311">
        <f>FrontPage!$N$2</f>
        <v>1</v>
      </c>
      <c r="B3602" s="311" t="str">
        <f t="shared" si="379"/>
        <v>RON11</v>
      </c>
      <c r="C3602" s="311">
        <f t="shared" si="377"/>
        <v>202526</v>
      </c>
      <c r="D3602" s="1148" t="s">
        <v>228</v>
      </c>
      <c r="E3602" s="311">
        <v>1</v>
      </c>
      <c r="F3602" s="311" t="s">
        <v>545</v>
      </c>
      <c r="G3602" s="311">
        <f t="shared" si="381"/>
        <v>0</v>
      </c>
      <c r="H3602" s="1154">
        <f t="shared" ca="1" si="378"/>
        <v>0</v>
      </c>
      <c r="I3602" s="311">
        <f t="shared" si="380"/>
        <v>1</v>
      </c>
      <c r="J3602" s="1151"/>
      <c r="AL3602"/>
      <c r="AM3602"/>
      <c r="AN3602"/>
      <c r="AO3602"/>
      <c r="AP3602"/>
      <c r="AQ3602" s="333"/>
      <c r="AR3602"/>
      <c r="AS3602"/>
      <c r="AT3602"/>
      <c r="AU3602"/>
    </row>
    <row r="3603" spans="1:47" ht="12.75" customHeight="1" x14ac:dyDescent="0.35">
      <c r="A3603" s="311">
        <f>FrontPage!$N$2</f>
        <v>1</v>
      </c>
      <c r="B3603" s="311" t="str">
        <f t="shared" si="379"/>
        <v>RON12</v>
      </c>
      <c r="C3603" s="311">
        <f t="shared" si="377"/>
        <v>202526</v>
      </c>
      <c r="D3603" s="1148" t="s">
        <v>228</v>
      </c>
      <c r="E3603" s="311">
        <v>1</v>
      </c>
      <c r="F3603" s="311" t="s">
        <v>546</v>
      </c>
      <c r="G3603" s="311">
        <f t="shared" si="381"/>
        <v>0</v>
      </c>
      <c r="H3603" s="1154">
        <f t="shared" ca="1" si="378"/>
        <v>0</v>
      </c>
      <c r="I3603" s="311">
        <f t="shared" si="380"/>
        <v>2</v>
      </c>
      <c r="J3603" s="1151"/>
      <c r="AL3603"/>
      <c r="AM3603"/>
      <c r="AN3603"/>
      <c r="AO3603"/>
      <c r="AP3603"/>
      <c r="AQ3603" s="333"/>
      <c r="AR3603"/>
      <c r="AS3603"/>
      <c r="AT3603"/>
      <c r="AU3603"/>
    </row>
    <row r="3604" spans="1:47" ht="12.75" customHeight="1" x14ac:dyDescent="0.35">
      <c r="A3604" s="311">
        <f>FrontPage!$N$2</f>
        <v>1</v>
      </c>
      <c r="B3604" s="311" t="str">
        <f t="shared" si="379"/>
        <v>RON13</v>
      </c>
      <c r="C3604" s="311">
        <f t="shared" si="377"/>
        <v>202526</v>
      </c>
      <c r="D3604" s="1148" t="s">
        <v>228</v>
      </c>
      <c r="E3604" s="311">
        <v>1</v>
      </c>
      <c r="F3604" s="311" t="s">
        <v>549</v>
      </c>
      <c r="G3604" s="311">
        <f t="shared" si="381"/>
        <v>0</v>
      </c>
      <c r="H3604" s="1154">
        <f t="shared" ca="1" si="378"/>
        <v>0</v>
      </c>
      <c r="I3604" s="311">
        <f t="shared" si="380"/>
        <v>3</v>
      </c>
      <c r="J3604" s="1151"/>
      <c r="AL3604"/>
      <c r="AM3604"/>
      <c r="AN3604"/>
      <c r="AO3604"/>
      <c r="AP3604"/>
      <c r="AQ3604" s="333"/>
      <c r="AR3604"/>
      <c r="AS3604"/>
      <c r="AT3604"/>
      <c r="AU3604"/>
    </row>
    <row r="3605" spans="1:47" ht="12.75" customHeight="1" x14ac:dyDescent="0.35">
      <c r="A3605" s="311">
        <f>FrontPage!$N$2</f>
        <v>1</v>
      </c>
      <c r="B3605" s="311" t="str">
        <f t="shared" si="379"/>
        <v>RON15</v>
      </c>
      <c r="C3605" s="311">
        <f t="shared" si="377"/>
        <v>202526</v>
      </c>
      <c r="D3605" s="1148" t="s">
        <v>228</v>
      </c>
      <c r="E3605" s="311">
        <v>1</v>
      </c>
      <c r="F3605" s="311" t="s">
        <v>551</v>
      </c>
      <c r="G3605" s="311">
        <f t="shared" si="381"/>
        <v>0</v>
      </c>
      <c r="H3605" s="1154">
        <f t="shared" ca="1" si="378"/>
        <v>0</v>
      </c>
      <c r="I3605" s="311">
        <f t="shared" si="380"/>
        <v>5</v>
      </c>
      <c r="J3605" s="1151"/>
      <c r="AL3605"/>
      <c r="AM3605"/>
      <c r="AN3605"/>
      <c r="AO3605"/>
      <c r="AP3605"/>
      <c r="AQ3605" s="333"/>
      <c r="AR3605"/>
      <c r="AS3605"/>
      <c r="AT3605"/>
      <c r="AU3605"/>
    </row>
    <row r="3606" spans="1:47" ht="12.75" customHeight="1" x14ac:dyDescent="0.35">
      <c r="A3606" s="311">
        <f>FrontPage!$N$2</f>
        <v>1</v>
      </c>
      <c r="B3606" s="311" t="str">
        <f t="shared" si="379"/>
        <v>RON16.1</v>
      </c>
      <c r="C3606" s="311">
        <f t="shared" si="377"/>
        <v>202526</v>
      </c>
      <c r="D3606" s="1148" t="s">
        <v>228</v>
      </c>
      <c r="E3606" s="311">
        <v>1</v>
      </c>
      <c r="F3606" s="311" t="s">
        <v>552</v>
      </c>
      <c r="G3606" s="311">
        <f t="shared" si="381"/>
        <v>0</v>
      </c>
      <c r="H3606" s="1154">
        <f t="shared" ca="1" si="378"/>
        <v>0</v>
      </c>
      <c r="I3606" s="311">
        <f t="shared" si="380"/>
        <v>6.1</v>
      </c>
      <c r="J3606" s="1151"/>
      <c r="AL3606"/>
      <c r="AM3606"/>
      <c r="AN3606"/>
      <c r="AO3606"/>
      <c r="AP3606"/>
      <c r="AQ3606" s="333"/>
      <c r="AR3606"/>
      <c r="AS3606"/>
      <c r="AT3606"/>
      <c r="AU3606"/>
    </row>
    <row r="3607" spans="1:47" ht="12.75" customHeight="1" x14ac:dyDescent="0.35">
      <c r="A3607" s="311">
        <f>FrontPage!$N$2</f>
        <v>1</v>
      </c>
      <c r="B3607" s="311" t="str">
        <f t="shared" si="379"/>
        <v>RON16.2</v>
      </c>
      <c r="C3607" s="311">
        <f t="shared" si="377"/>
        <v>202526</v>
      </c>
      <c r="D3607" s="1148" t="s">
        <v>228</v>
      </c>
      <c r="E3607" s="311">
        <v>1</v>
      </c>
      <c r="F3607" s="311" t="s">
        <v>553</v>
      </c>
      <c r="G3607" s="311">
        <f t="shared" si="381"/>
        <v>0</v>
      </c>
      <c r="H3607" s="1154">
        <f t="shared" ca="1" si="378"/>
        <v>0</v>
      </c>
      <c r="I3607" s="311">
        <f t="shared" si="380"/>
        <v>6.2</v>
      </c>
      <c r="J3607" s="1151"/>
      <c r="AL3607"/>
      <c r="AM3607"/>
      <c r="AN3607"/>
      <c r="AO3607"/>
      <c r="AP3607"/>
      <c r="AQ3607" s="333"/>
      <c r="AR3607"/>
      <c r="AS3607"/>
      <c r="AT3607"/>
      <c r="AU3607"/>
    </row>
    <row r="3608" spans="1:47" ht="12.75" customHeight="1" x14ac:dyDescent="0.35">
      <c r="A3608" s="311">
        <f>FrontPage!$N$2</f>
        <v>1</v>
      </c>
      <c r="B3608" s="311" t="str">
        <f t="shared" si="379"/>
        <v>RON17</v>
      </c>
      <c r="C3608" s="311">
        <f t="shared" si="377"/>
        <v>202526</v>
      </c>
      <c r="D3608" s="1148" t="s">
        <v>228</v>
      </c>
      <c r="E3608" s="311">
        <v>1</v>
      </c>
      <c r="F3608" s="311" t="s">
        <v>554</v>
      </c>
      <c r="G3608" s="311">
        <f t="shared" si="381"/>
        <v>0</v>
      </c>
      <c r="H3608" s="1154">
        <f t="shared" ca="1" si="378"/>
        <v>0</v>
      </c>
      <c r="I3608" s="311">
        <f t="shared" si="380"/>
        <v>7</v>
      </c>
      <c r="J3608" s="1151"/>
      <c r="AL3608"/>
      <c r="AM3608"/>
      <c r="AN3608"/>
      <c r="AO3608"/>
      <c r="AP3608"/>
      <c r="AQ3608" s="333"/>
      <c r="AR3608"/>
      <c r="AS3608"/>
      <c r="AT3608"/>
      <c r="AU3608"/>
    </row>
    <row r="3609" spans="1:47" ht="12.75" customHeight="1" x14ac:dyDescent="0.35">
      <c r="A3609" s="311">
        <f>FrontPage!$N$2</f>
        <v>1</v>
      </c>
      <c r="B3609" s="311" t="str">
        <f t="shared" si="379"/>
        <v>RON18</v>
      </c>
      <c r="C3609" s="311">
        <f t="shared" si="377"/>
        <v>202526</v>
      </c>
      <c r="D3609" s="1148" t="s">
        <v>228</v>
      </c>
      <c r="E3609" s="311">
        <v>1</v>
      </c>
      <c r="F3609" s="311" t="s">
        <v>555</v>
      </c>
      <c r="G3609" s="311">
        <f t="shared" si="381"/>
        <v>0</v>
      </c>
      <c r="H3609" s="1154">
        <f t="shared" ca="1" si="378"/>
        <v>0</v>
      </c>
      <c r="I3609" s="311">
        <f t="shared" si="380"/>
        <v>8</v>
      </c>
      <c r="J3609" s="1151"/>
      <c r="AL3609"/>
      <c r="AM3609"/>
      <c r="AN3609"/>
      <c r="AO3609"/>
      <c r="AP3609"/>
      <c r="AQ3609" s="333"/>
      <c r="AR3609"/>
      <c r="AS3609"/>
      <c r="AT3609"/>
      <c r="AU3609"/>
    </row>
    <row r="3610" spans="1:47" ht="12.75" customHeight="1" x14ac:dyDescent="0.35">
      <c r="A3610" s="311">
        <f>FrontPage!$N$2</f>
        <v>1</v>
      </c>
      <c r="B3610" s="311" t="str">
        <f t="shared" si="379"/>
        <v>RON110</v>
      </c>
      <c r="C3610" s="311">
        <f t="shared" si="377"/>
        <v>202526</v>
      </c>
      <c r="D3610" s="1148" t="s">
        <v>228</v>
      </c>
      <c r="E3610" s="311">
        <v>1</v>
      </c>
      <c r="F3610" s="311" t="s">
        <v>557</v>
      </c>
      <c r="G3610" s="311">
        <f t="shared" si="381"/>
        <v>0</v>
      </c>
      <c r="H3610" s="1154">
        <f t="shared" ca="1" si="378"/>
        <v>0</v>
      </c>
      <c r="I3610" s="311">
        <f t="shared" si="380"/>
        <v>10</v>
      </c>
      <c r="J3610" s="1151"/>
      <c r="AL3610"/>
      <c r="AM3610"/>
      <c r="AN3610"/>
      <c r="AO3610"/>
      <c r="AP3610"/>
      <c r="AQ3610" s="333"/>
      <c r="AR3610"/>
      <c r="AS3610"/>
      <c r="AT3610"/>
      <c r="AU3610"/>
    </row>
    <row r="3611" spans="1:47" ht="12.75" customHeight="1" x14ac:dyDescent="0.35">
      <c r="A3611" s="311">
        <f>FrontPage!$N$2</f>
        <v>1</v>
      </c>
      <c r="B3611" s="311" t="str">
        <f t="shared" si="379"/>
        <v>RON111</v>
      </c>
      <c r="C3611" s="311">
        <f t="shared" si="377"/>
        <v>202526</v>
      </c>
      <c r="D3611" s="1148" t="s">
        <v>228</v>
      </c>
      <c r="E3611" s="311">
        <v>1</v>
      </c>
      <c r="F3611" s="311" t="s">
        <v>558</v>
      </c>
      <c r="G3611" s="311">
        <f t="shared" si="381"/>
        <v>0</v>
      </c>
      <c r="H3611" s="1154">
        <f t="shared" ca="1" si="378"/>
        <v>0</v>
      </c>
      <c r="I3611" s="311">
        <f t="shared" si="380"/>
        <v>11</v>
      </c>
      <c r="J3611" s="1151"/>
      <c r="AL3611"/>
      <c r="AM3611"/>
      <c r="AN3611"/>
      <c r="AO3611"/>
      <c r="AP3611"/>
      <c r="AQ3611" s="333"/>
      <c r="AR3611"/>
      <c r="AS3611"/>
      <c r="AT3611"/>
      <c r="AU3611"/>
    </row>
    <row r="3612" spans="1:47" ht="12.75" customHeight="1" x14ac:dyDescent="0.35">
      <c r="A3612" s="311">
        <f>FrontPage!$N$2</f>
        <v>1</v>
      </c>
      <c r="B3612" s="311" t="str">
        <f t="shared" si="379"/>
        <v>RON21</v>
      </c>
      <c r="C3612" s="311">
        <f t="shared" si="377"/>
        <v>202526</v>
      </c>
      <c r="D3612" s="1148" t="s">
        <v>228</v>
      </c>
      <c r="E3612" s="311">
        <v>2</v>
      </c>
      <c r="F3612" s="311" t="s">
        <v>545</v>
      </c>
      <c r="G3612" s="311">
        <f t="shared" si="381"/>
        <v>0</v>
      </c>
      <c r="H3612" s="1154">
        <f t="shared" ca="1" si="378"/>
        <v>0</v>
      </c>
      <c r="I3612" s="311">
        <f t="shared" si="380"/>
        <v>1</v>
      </c>
      <c r="J3612" s="1151"/>
      <c r="AL3612"/>
      <c r="AM3612"/>
      <c r="AN3612"/>
      <c r="AO3612"/>
      <c r="AP3612"/>
      <c r="AQ3612" s="333"/>
      <c r="AR3612"/>
      <c r="AS3612"/>
      <c r="AT3612"/>
      <c r="AU3612"/>
    </row>
    <row r="3613" spans="1:47" ht="12.75" customHeight="1" x14ac:dyDescent="0.35">
      <c r="A3613" s="311">
        <f>FrontPage!$N$2</f>
        <v>1</v>
      </c>
      <c r="B3613" s="311" t="str">
        <f t="shared" si="379"/>
        <v>RON22</v>
      </c>
      <c r="C3613" s="311">
        <f t="shared" si="377"/>
        <v>202526</v>
      </c>
      <c r="D3613" s="1148" t="s">
        <v>228</v>
      </c>
      <c r="E3613" s="311">
        <v>2</v>
      </c>
      <c r="F3613" s="311" t="s">
        <v>546</v>
      </c>
      <c r="G3613" s="311">
        <f t="shared" si="381"/>
        <v>0</v>
      </c>
      <c r="H3613" s="1154">
        <f t="shared" ca="1" si="378"/>
        <v>0</v>
      </c>
      <c r="I3613" s="311">
        <f t="shared" si="380"/>
        <v>2</v>
      </c>
      <c r="J3613" s="1151"/>
      <c r="AL3613"/>
      <c r="AM3613"/>
      <c r="AN3613"/>
      <c r="AO3613"/>
      <c r="AP3613"/>
      <c r="AQ3613" s="333"/>
      <c r="AR3613"/>
      <c r="AS3613"/>
      <c r="AT3613"/>
      <c r="AU3613"/>
    </row>
    <row r="3614" spans="1:47" ht="12.75" customHeight="1" x14ac:dyDescent="0.35">
      <c r="A3614" s="311">
        <f>FrontPage!$N$2</f>
        <v>1</v>
      </c>
      <c r="B3614" s="311" t="str">
        <f t="shared" si="379"/>
        <v>RON23</v>
      </c>
      <c r="C3614" s="311">
        <f t="shared" si="377"/>
        <v>202526</v>
      </c>
      <c r="D3614" s="1148" t="s">
        <v>228</v>
      </c>
      <c r="E3614" s="311">
        <v>2</v>
      </c>
      <c r="F3614" s="311" t="s">
        <v>549</v>
      </c>
      <c r="G3614" s="311">
        <f t="shared" si="381"/>
        <v>0</v>
      </c>
      <c r="H3614" s="1154">
        <f t="shared" ca="1" si="378"/>
        <v>0</v>
      </c>
      <c r="I3614" s="311">
        <f t="shared" si="380"/>
        <v>3</v>
      </c>
      <c r="J3614" s="1151"/>
      <c r="AL3614"/>
      <c r="AM3614"/>
      <c r="AN3614"/>
      <c r="AO3614"/>
      <c r="AP3614"/>
      <c r="AQ3614" s="333"/>
      <c r="AR3614"/>
      <c r="AS3614"/>
      <c r="AT3614"/>
      <c r="AU3614"/>
    </row>
    <row r="3615" spans="1:47" ht="12.75" customHeight="1" x14ac:dyDescent="0.35">
      <c r="A3615" s="311">
        <f>FrontPage!$N$2</f>
        <v>1</v>
      </c>
      <c r="B3615" s="311" t="str">
        <f t="shared" si="379"/>
        <v>RON25</v>
      </c>
      <c r="C3615" s="311">
        <f t="shared" si="377"/>
        <v>202526</v>
      </c>
      <c r="D3615" s="1148" t="s">
        <v>228</v>
      </c>
      <c r="E3615" s="311">
        <v>2</v>
      </c>
      <c r="F3615" s="311" t="s">
        <v>551</v>
      </c>
      <c r="G3615" s="311">
        <f t="shared" si="381"/>
        <v>0</v>
      </c>
      <c r="H3615" s="1154">
        <f t="shared" ca="1" si="378"/>
        <v>0</v>
      </c>
      <c r="I3615" s="311">
        <f t="shared" si="380"/>
        <v>5</v>
      </c>
      <c r="J3615" s="1151"/>
      <c r="AL3615"/>
      <c r="AM3615"/>
      <c r="AN3615"/>
      <c r="AO3615"/>
      <c r="AP3615"/>
      <c r="AQ3615" s="333"/>
      <c r="AR3615"/>
      <c r="AS3615"/>
      <c r="AT3615"/>
      <c r="AU3615"/>
    </row>
    <row r="3616" spans="1:47" ht="12.75" customHeight="1" x14ac:dyDescent="0.35">
      <c r="A3616" s="311">
        <f>FrontPage!$N$2</f>
        <v>1</v>
      </c>
      <c r="B3616" s="311" t="str">
        <f t="shared" si="379"/>
        <v>RON26.1</v>
      </c>
      <c r="C3616" s="311">
        <f t="shared" si="377"/>
        <v>202526</v>
      </c>
      <c r="D3616" s="1148" t="s">
        <v>228</v>
      </c>
      <c r="E3616" s="311">
        <v>2</v>
      </c>
      <c r="F3616" s="311" t="s">
        <v>552</v>
      </c>
      <c r="G3616" s="311">
        <f t="shared" si="381"/>
        <v>0</v>
      </c>
      <c r="H3616" s="1154">
        <f t="shared" ca="1" si="378"/>
        <v>0</v>
      </c>
      <c r="I3616" s="311">
        <f t="shared" si="380"/>
        <v>6.1</v>
      </c>
      <c r="J3616" s="1151"/>
      <c r="AL3616"/>
      <c r="AM3616"/>
      <c r="AN3616"/>
      <c r="AO3616"/>
      <c r="AP3616"/>
      <c r="AQ3616" s="333"/>
      <c r="AR3616"/>
      <c r="AS3616"/>
      <c r="AT3616"/>
      <c r="AU3616"/>
    </row>
    <row r="3617" spans="1:47" ht="12.75" customHeight="1" x14ac:dyDescent="0.35">
      <c r="A3617" s="311">
        <f>FrontPage!$N$2</f>
        <v>1</v>
      </c>
      <c r="B3617" s="311" t="str">
        <f t="shared" si="379"/>
        <v>RON26.2</v>
      </c>
      <c r="C3617" s="311">
        <f t="shared" si="377"/>
        <v>202526</v>
      </c>
      <c r="D3617" s="1148" t="s">
        <v>228</v>
      </c>
      <c r="E3617" s="311">
        <v>2</v>
      </c>
      <c r="F3617" s="311" t="s">
        <v>553</v>
      </c>
      <c r="G3617" s="311">
        <f t="shared" si="381"/>
        <v>0</v>
      </c>
      <c r="H3617" s="1154">
        <f t="shared" ca="1" si="378"/>
        <v>0</v>
      </c>
      <c r="I3617" s="311">
        <f t="shared" si="380"/>
        <v>6.2</v>
      </c>
      <c r="J3617" s="1151"/>
      <c r="AL3617"/>
      <c r="AM3617"/>
      <c r="AN3617"/>
      <c r="AO3617"/>
      <c r="AP3617"/>
      <c r="AQ3617" s="333"/>
      <c r="AR3617"/>
      <c r="AS3617"/>
      <c r="AT3617"/>
      <c r="AU3617"/>
    </row>
    <row r="3618" spans="1:47" ht="12.75" customHeight="1" x14ac:dyDescent="0.35">
      <c r="A3618" s="311">
        <f>FrontPage!$N$2</f>
        <v>1</v>
      </c>
      <c r="B3618" s="311" t="str">
        <f t="shared" si="379"/>
        <v>RON27</v>
      </c>
      <c r="C3618" s="311">
        <f t="shared" si="377"/>
        <v>202526</v>
      </c>
      <c r="D3618" s="1148" t="s">
        <v>228</v>
      </c>
      <c r="E3618" s="311">
        <v>2</v>
      </c>
      <c r="F3618" s="311" t="s">
        <v>554</v>
      </c>
      <c r="G3618" s="311">
        <f t="shared" si="381"/>
        <v>0</v>
      </c>
      <c r="H3618" s="1154">
        <f t="shared" ca="1" si="378"/>
        <v>0</v>
      </c>
      <c r="I3618" s="311">
        <f t="shared" si="380"/>
        <v>7</v>
      </c>
      <c r="J3618" s="1151"/>
      <c r="AL3618"/>
      <c r="AM3618"/>
      <c r="AN3618"/>
      <c r="AO3618"/>
      <c r="AP3618"/>
      <c r="AQ3618" s="333"/>
      <c r="AR3618"/>
      <c r="AS3618"/>
      <c r="AT3618"/>
      <c r="AU3618"/>
    </row>
    <row r="3619" spans="1:47" ht="12.75" customHeight="1" x14ac:dyDescent="0.35">
      <c r="A3619" s="311">
        <f>FrontPage!$N$2</f>
        <v>1</v>
      </c>
      <c r="B3619" s="311" t="str">
        <f t="shared" si="379"/>
        <v>RON28</v>
      </c>
      <c r="C3619" s="311">
        <f t="shared" si="377"/>
        <v>202526</v>
      </c>
      <c r="D3619" s="1148" t="s">
        <v>228</v>
      </c>
      <c r="E3619" s="311">
        <v>2</v>
      </c>
      <c r="F3619" s="311" t="s">
        <v>555</v>
      </c>
      <c r="G3619" s="311">
        <f t="shared" si="381"/>
        <v>0</v>
      </c>
      <c r="H3619" s="1154">
        <f t="shared" ca="1" si="378"/>
        <v>0</v>
      </c>
      <c r="I3619" s="311">
        <f t="shared" si="380"/>
        <v>8</v>
      </c>
      <c r="J3619" s="1151"/>
      <c r="AL3619"/>
      <c r="AM3619"/>
      <c r="AN3619"/>
      <c r="AO3619"/>
      <c r="AP3619"/>
      <c r="AQ3619" s="333"/>
      <c r="AR3619"/>
      <c r="AS3619"/>
      <c r="AT3619"/>
      <c r="AU3619"/>
    </row>
    <row r="3620" spans="1:47" ht="12.75" customHeight="1" x14ac:dyDescent="0.35">
      <c r="A3620" s="311">
        <f>FrontPage!$N$2</f>
        <v>1</v>
      </c>
      <c r="B3620" s="311" t="str">
        <f t="shared" si="379"/>
        <v>RON210</v>
      </c>
      <c r="C3620" s="311">
        <f t="shared" ref="C3620:C3683" si="382">year</f>
        <v>202526</v>
      </c>
      <c r="D3620" s="1148" t="s">
        <v>228</v>
      </c>
      <c r="E3620" s="311">
        <v>2</v>
      </c>
      <c r="F3620" s="311" t="s">
        <v>557</v>
      </c>
      <c r="G3620" s="311">
        <f t="shared" si="381"/>
        <v>0</v>
      </c>
      <c r="H3620" s="1154">
        <f t="shared" ca="1" si="378"/>
        <v>0</v>
      </c>
      <c r="I3620" s="311">
        <f t="shared" si="380"/>
        <v>10</v>
      </c>
      <c r="J3620" s="1151"/>
      <c r="AL3620"/>
      <c r="AM3620"/>
      <c r="AN3620"/>
      <c r="AO3620"/>
      <c r="AP3620"/>
      <c r="AQ3620" s="333"/>
      <c r="AR3620"/>
      <c r="AS3620"/>
      <c r="AT3620"/>
      <c r="AU3620"/>
    </row>
    <row r="3621" spans="1:47" ht="12.75" customHeight="1" x14ac:dyDescent="0.35">
      <c r="A3621" s="311">
        <f>FrontPage!$N$2</f>
        <v>1</v>
      </c>
      <c r="B3621" s="311" t="str">
        <f t="shared" si="379"/>
        <v>RON211</v>
      </c>
      <c r="C3621" s="311">
        <f t="shared" si="382"/>
        <v>202526</v>
      </c>
      <c r="D3621" s="1148" t="s">
        <v>228</v>
      </c>
      <c r="E3621" s="311">
        <v>2</v>
      </c>
      <c r="F3621" s="311" t="s">
        <v>558</v>
      </c>
      <c r="G3621" s="311">
        <f t="shared" si="381"/>
        <v>0</v>
      </c>
      <c r="H3621" s="1154">
        <f t="shared" ca="1" si="378"/>
        <v>0</v>
      </c>
      <c r="I3621" s="311">
        <f t="shared" si="380"/>
        <v>11</v>
      </c>
      <c r="J3621" s="1151"/>
      <c r="AL3621"/>
      <c r="AM3621"/>
      <c r="AN3621"/>
      <c r="AO3621"/>
      <c r="AP3621"/>
      <c r="AQ3621" s="333"/>
      <c r="AR3621"/>
      <c r="AS3621"/>
      <c r="AT3621"/>
      <c r="AU3621"/>
    </row>
    <row r="3622" spans="1:47" ht="12.75" customHeight="1" x14ac:dyDescent="0.35">
      <c r="A3622" s="311">
        <f>FrontPage!$N$2</f>
        <v>1</v>
      </c>
      <c r="B3622" s="311" t="str">
        <f t="shared" si="379"/>
        <v>RON31</v>
      </c>
      <c r="C3622" s="311">
        <f t="shared" si="382"/>
        <v>202526</v>
      </c>
      <c r="D3622" s="1148" t="s">
        <v>228</v>
      </c>
      <c r="E3622" s="311">
        <v>3</v>
      </c>
      <c r="F3622" s="311" t="s">
        <v>545</v>
      </c>
      <c r="G3622" s="311">
        <f t="shared" si="381"/>
        <v>0</v>
      </c>
      <c r="H3622" s="1154">
        <f t="shared" ca="1" si="378"/>
        <v>0</v>
      </c>
      <c r="I3622" s="311">
        <f t="shared" si="380"/>
        <v>1</v>
      </c>
      <c r="J3622" s="1151"/>
      <c r="AL3622"/>
      <c r="AM3622"/>
      <c r="AN3622"/>
      <c r="AO3622"/>
      <c r="AP3622"/>
      <c r="AQ3622" s="333"/>
      <c r="AR3622"/>
      <c r="AS3622"/>
      <c r="AT3622"/>
      <c r="AU3622"/>
    </row>
    <row r="3623" spans="1:47" ht="12.75" customHeight="1" x14ac:dyDescent="0.35">
      <c r="A3623" s="311">
        <f>FrontPage!$N$2</f>
        <v>1</v>
      </c>
      <c r="B3623" s="311" t="str">
        <f t="shared" si="379"/>
        <v>RON32</v>
      </c>
      <c r="C3623" s="311">
        <f t="shared" si="382"/>
        <v>202526</v>
      </c>
      <c r="D3623" s="1148" t="s">
        <v>228</v>
      </c>
      <c r="E3623" s="311">
        <v>3</v>
      </c>
      <c r="F3623" s="311" t="s">
        <v>546</v>
      </c>
      <c r="G3623" s="311">
        <f t="shared" si="381"/>
        <v>0</v>
      </c>
      <c r="H3623" s="1154">
        <f t="shared" ca="1" si="378"/>
        <v>0</v>
      </c>
      <c r="I3623" s="311">
        <f t="shared" si="380"/>
        <v>2</v>
      </c>
      <c r="J3623" s="1151"/>
      <c r="AL3623"/>
      <c r="AM3623"/>
      <c r="AN3623"/>
      <c r="AO3623"/>
      <c r="AP3623"/>
      <c r="AQ3623" s="333"/>
      <c r="AR3623"/>
      <c r="AS3623"/>
      <c r="AT3623"/>
      <c r="AU3623"/>
    </row>
    <row r="3624" spans="1:47" ht="12.75" customHeight="1" x14ac:dyDescent="0.35">
      <c r="A3624" s="311">
        <f>FrontPage!$N$2</f>
        <v>1</v>
      </c>
      <c r="B3624" s="311" t="str">
        <f t="shared" si="379"/>
        <v>RON33</v>
      </c>
      <c r="C3624" s="311">
        <f t="shared" si="382"/>
        <v>202526</v>
      </c>
      <c r="D3624" s="1148" t="s">
        <v>228</v>
      </c>
      <c r="E3624" s="311">
        <v>3</v>
      </c>
      <c r="F3624" s="311" t="s">
        <v>549</v>
      </c>
      <c r="G3624" s="311">
        <f t="shared" si="381"/>
        <v>0</v>
      </c>
      <c r="H3624" s="1154">
        <f t="shared" ca="1" si="378"/>
        <v>0</v>
      </c>
      <c r="I3624" s="311">
        <f t="shared" si="380"/>
        <v>3</v>
      </c>
      <c r="J3624" s="1151"/>
      <c r="AL3624"/>
      <c r="AM3624"/>
      <c r="AN3624"/>
      <c r="AO3624"/>
      <c r="AP3624"/>
      <c r="AQ3624" s="333"/>
      <c r="AR3624"/>
      <c r="AS3624"/>
      <c r="AT3624"/>
      <c r="AU3624"/>
    </row>
    <row r="3625" spans="1:47" ht="12.75" customHeight="1" x14ac:dyDescent="0.35">
      <c r="A3625" s="311">
        <f>FrontPage!$N$2</f>
        <v>1</v>
      </c>
      <c r="B3625" s="311" t="str">
        <f t="shared" si="379"/>
        <v>RON35</v>
      </c>
      <c r="C3625" s="311">
        <f t="shared" si="382"/>
        <v>202526</v>
      </c>
      <c r="D3625" s="1148" t="s">
        <v>228</v>
      </c>
      <c r="E3625" s="311">
        <v>3</v>
      </c>
      <c r="F3625" s="311" t="s">
        <v>551</v>
      </c>
      <c r="G3625" s="311">
        <f t="shared" si="381"/>
        <v>0</v>
      </c>
      <c r="H3625" s="1154">
        <f t="shared" ca="1" si="378"/>
        <v>0</v>
      </c>
      <c r="I3625" s="311">
        <f t="shared" si="380"/>
        <v>5</v>
      </c>
      <c r="J3625" s="1151"/>
      <c r="AL3625"/>
      <c r="AM3625"/>
      <c r="AN3625"/>
      <c r="AO3625"/>
      <c r="AP3625"/>
      <c r="AQ3625" s="333"/>
      <c r="AR3625"/>
      <c r="AS3625"/>
      <c r="AT3625"/>
      <c r="AU3625"/>
    </row>
    <row r="3626" spans="1:47" ht="12.75" customHeight="1" x14ac:dyDescent="0.35">
      <c r="A3626" s="311">
        <f>FrontPage!$N$2</f>
        <v>1</v>
      </c>
      <c r="B3626" s="311" t="str">
        <f t="shared" si="379"/>
        <v>RON36.1</v>
      </c>
      <c r="C3626" s="311">
        <f t="shared" si="382"/>
        <v>202526</v>
      </c>
      <c r="D3626" s="1148" t="s">
        <v>228</v>
      </c>
      <c r="E3626" s="311">
        <v>3</v>
      </c>
      <c r="F3626" s="311" t="s">
        <v>552</v>
      </c>
      <c r="G3626" s="311">
        <f t="shared" si="381"/>
        <v>0</v>
      </c>
      <c r="H3626" s="1154">
        <f t="shared" ca="1" si="378"/>
        <v>0</v>
      </c>
      <c r="I3626" s="311">
        <f t="shared" si="380"/>
        <v>6.1</v>
      </c>
      <c r="J3626" s="1151"/>
      <c r="AL3626"/>
      <c r="AM3626"/>
      <c r="AN3626"/>
      <c r="AO3626"/>
      <c r="AP3626"/>
      <c r="AQ3626" s="333"/>
      <c r="AR3626"/>
      <c r="AS3626"/>
      <c r="AT3626"/>
      <c r="AU3626"/>
    </row>
    <row r="3627" spans="1:47" ht="12.75" customHeight="1" x14ac:dyDescent="0.35">
      <c r="A3627" s="311">
        <f>FrontPage!$N$2</f>
        <v>1</v>
      </c>
      <c r="B3627" s="311" t="str">
        <f t="shared" si="379"/>
        <v>RON36.2</v>
      </c>
      <c r="C3627" s="311">
        <f t="shared" si="382"/>
        <v>202526</v>
      </c>
      <c r="D3627" s="1148" t="s">
        <v>228</v>
      </c>
      <c r="E3627" s="311">
        <v>3</v>
      </c>
      <c r="F3627" s="311" t="s">
        <v>553</v>
      </c>
      <c r="G3627" s="311">
        <f t="shared" si="381"/>
        <v>0</v>
      </c>
      <c r="H3627" s="1154">
        <f t="shared" ca="1" si="378"/>
        <v>0</v>
      </c>
      <c r="I3627" s="311">
        <f t="shared" si="380"/>
        <v>6.2</v>
      </c>
      <c r="J3627" s="1151"/>
      <c r="AL3627"/>
      <c r="AM3627"/>
      <c r="AN3627"/>
      <c r="AO3627"/>
      <c r="AP3627"/>
      <c r="AQ3627" s="333"/>
      <c r="AR3627"/>
      <c r="AS3627"/>
      <c r="AT3627"/>
      <c r="AU3627"/>
    </row>
    <row r="3628" spans="1:47" ht="12.75" customHeight="1" x14ac:dyDescent="0.35">
      <c r="A3628" s="311">
        <f>FrontPage!$N$2</f>
        <v>1</v>
      </c>
      <c r="B3628" s="311" t="str">
        <f t="shared" si="379"/>
        <v>RON37</v>
      </c>
      <c r="C3628" s="311">
        <f t="shared" si="382"/>
        <v>202526</v>
      </c>
      <c r="D3628" s="1148" t="s">
        <v>228</v>
      </c>
      <c r="E3628" s="311">
        <v>3</v>
      </c>
      <c r="F3628" s="311" t="s">
        <v>554</v>
      </c>
      <c r="G3628" s="311">
        <f t="shared" si="381"/>
        <v>0</v>
      </c>
      <c r="H3628" s="1154">
        <f t="shared" ca="1" si="378"/>
        <v>0</v>
      </c>
      <c r="I3628" s="311">
        <f t="shared" si="380"/>
        <v>7</v>
      </c>
      <c r="J3628" s="1151"/>
      <c r="AL3628"/>
      <c r="AM3628"/>
      <c r="AN3628"/>
      <c r="AO3628"/>
      <c r="AP3628"/>
      <c r="AQ3628" s="333"/>
      <c r="AR3628"/>
      <c r="AS3628"/>
      <c r="AT3628"/>
      <c r="AU3628"/>
    </row>
    <row r="3629" spans="1:47" ht="12.75" customHeight="1" x14ac:dyDescent="0.35">
      <c r="A3629" s="311">
        <f>FrontPage!$N$2</f>
        <v>1</v>
      </c>
      <c r="B3629" s="311" t="str">
        <f t="shared" si="379"/>
        <v>RON38</v>
      </c>
      <c r="C3629" s="311">
        <f t="shared" si="382"/>
        <v>202526</v>
      </c>
      <c r="D3629" s="1148" t="s">
        <v>228</v>
      </c>
      <c r="E3629" s="311">
        <v>3</v>
      </c>
      <c r="F3629" s="311" t="s">
        <v>555</v>
      </c>
      <c r="G3629" s="311">
        <f t="shared" si="381"/>
        <v>0</v>
      </c>
      <c r="H3629" s="1154">
        <f t="shared" ca="1" si="378"/>
        <v>0</v>
      </c>
      <c r="I3629" s="311">
        <f t="shared" si="380"/>
        <v>8</v>
      </c>
      <c r="J3629" s="1151"/>
      <c r="AL3629"/>
      <c r="AM3629"/>
      <c r="AN3629"/>
      <c r="AO3629"/>
      <c r="AP3629"/>
      <c r="AQ3629" s="333"/>
      <c r="AR3629"/>
      <c r="AS3629"/>
      <c r="AT3629"/>
      <c r="AU3629"/>
    </row>
    <row r="3630" spans="1:47" ht="12.75" customHeight="1" x14ac:dyDescent="0.35">
      <c r="A3630" s="311">
        <f>FrontPage!$N$2</f>
        <v>1</v>
      </c>
      <c r="B3630" s="311" t="str">
        <f t="shared" si="379"/>
        <v>RON310</v>
      </c>
      <c r="C3630" s="311">
        <f t="shared" si="382"/>
        <v>202526</v>
      </c>
      <c r="D3630" s="1148" t="s">
        <v>228</v>
      </c>
      <c r="E3630" s="311">
        <v>3</v>
      </c>
      <c r="F3630" s="311" t="s">
        <v>557</v>
      </c>
      <c r="G3630" s="311">
        <f t="shared" si="381"/>
        <v>0</v>
      </c>
      <c r="H3630" s="1154">
        <f t="shared" ca="1" si="378"/>
        <v>0</v>
      </c>
      <c r="I3630" s="311">
        <f t="shared" si="380"/>
        <v>10</v>
      </c>
      <c r="J3630" s="1151"/>
      <c r="AL3630"/>
      <c r="AM3630"/>
      <c r="AN3630"/>
      <c r="AO3630"/>
      <c r="AP3630"/>
      <c r="AQ3630" s="333"/>
      <c r="AR3630"/>
      <c r="AS3630"/>
      <c r="AT3630"/>
      <c r="AU3630"/>
    </row>
    <row r="3631" spans="1:47" ht="12.75" customHeight="1" x14ac:dyDescent="0.35">
      <c r="A3631" s="311">
        <f>FrontPage!$N$2</f>
        <v>1</v>
      </c>
      <c r="B3631" s="311" t="str">
        <f t="shared" si="379"/>
        <v>RON311</v>
      </c>
      <c r="C3631" s="311">
        <f t="shared" si="382"/>
        <v>202526</v>
      </c>
      <c r="D3631" s="1148" t="s">
        <v>228</v>
      </c>
      <c r="E3631" s="311">
        <v>3</v>
      </c>
      <c r="F3631" s="311" t="s">
        <v>558</v>
      </c>
      <c r="G3631" s="311">
        <f t="shared" si="381"/>
        <v>0</v>
      </c>
      <c r="H3631" s="1154">
        <f t="shared" ref="H3631:H3694" ca="1" si="383">IF(UANumber = 0,0,IF(VLOOKUP(E3631,INDIRECT("_"&amp;D3631),MATCH(F3631,INDIRECT("_"&amp;D3631&amp;$I$2),0),FALSE)="",0,VLOOKUP(E3631,INDIRECT("_"&amp;D3631),MATCH(F3631,INDIRECT("_"&amp;D3631&amp;$I$2),0),FALSE)))</f>
        <v>0</v>
      </c>
      <c r="I3631" s="311">
        <f t="shared" si="380"/>
        <v>11</v>
      </c>
      <c r="J3631" s="1151"/>
      <c r="AL3631"/>
      <c r="AM3631"/>
      <c r="AN3631"/>
      <c r="AO3631"/>
      <c r="AP3631"/>
      <c r="AQ3631" s="333"/>
      <c r="AR3631"/>
      <c r="AS3631"/>
      <c r="AT3631"/>
      <c r="AU3631"/>
    </row>
    <row r="3632" spans="1:47" ht="12.75" customHeight="1" x14ac:dyDescent="0.35">
      <c r="A3632" s="311">
        <f>FrontPage!$N$2</f>
        <v>1</v>
      </c>
      <c r="B3632" s="311" t="str">
        <f t="shared" si="379"/>
        <v>RON4.11</v>
      </c>
      <c r="C3632" s="311">
        <f t="shared" si="382"/>
        <v>202526</v>
      </c>
      <c r="D3632" s="1148" t="s">
        <v>228</v>
      </c>
      <c r="E3632" s="311">
        <v>4.0999999999999996</v>
      </c>
      <c r="F3632" s="311" t="s">
        <v>545</v>
      </c>
      <c r="G3632" s="311">
        <f t="shared" si="381"/>
        <v>0</v>
      </c>
      <c r="H3632" s="1154">
        <f t="shared" ca="1" si="383"/>
        <v>0</v>
      </c>
      <c r="I3632" s="311">
        <f t="shared" si="380"/>
        <v>1</v>
      </c>
      <c r="J3632" s="1151"/>
      <c r="AL3632"/>
      <c r="AM3632"/>
      <c r="AN3632"/>
      <c r="AO3632"/>
      <c r="AP3632"/>
      <c r="AQ3632" s="333"/>
      <c r="AR3632"/>
      <c r="AS3632"/>
      <c r="AT3632"/>
      <c r="AU3632"/>
    </row>
    <row r="3633" spans="1:47" ht="12.75" customHeight="1" x14ac:dyDescent="0.35">
      <c r="A3633" s="311">
        <f>FrontPage!$N$2</f>
        <v>1</v>
      </c>
      <c r="B3633" s="311" t="str">
        <f t="shared" si="379"/>
        <v>RON4.12</v>
      </c>
      <c r="C3633" s="311">
        <f t="shared" si="382"/>
        <v>202526</v>
      </c>
      <c r="D3633" s="1148" t="s">
        <v>228</v>
      </c>
      <c r="E3633" s="311">
        <v>4.0999999999999996</v>
      </c>
      <c r="F3633" s="311" t="s">
        <v>546</v>
      </c>
      <c r="G3633" s="311">
        <f t="shared" si="381"/>
        <v>0</v>
      </c>
      <c r="H3633" s="1154">
        <f t="shared" ca="1" si="383"/>
        <v>0</v>
      </c>
      <c r="I3633" s="311">
        <f t="shared" si="380"/>
        <v>2</v>
      </c>
      <c r="J3633" s="1151"/>
      <c r="AL3633"/>
      <c r="AM3633"/>
      <c r="AN3633"/>
      <c r="AO3633"/>
      <c r="AP3633"/>
      <c r="AQ3633" s="333"/>
      <c r="AR3633"/>
      <c r="AS3633"/>
      <c r="AT3633"/>
      <c r="AU3633"/>
    </row>
    <row r="3634" spans="1:47" ht="12.75" customHeight="1" x14ac:dyDescent="0.35">
      <c r="A3634" s="311">
        <f>FrontPage!$N$2</f>
        <v>1</v>
      </c>
      <c r="B3634" s="311" t="str">
        <f t="shared" si="379"/>
        <v>RON4.13</v>
      </c>
      <c r="C3634" s="311">
        <f t="shared" si="382"/>
        <v>202526</v>
      </c>
      <c r="D3634" s="1148" t="s">
        <v>228</v>
      </c>
      <c r="E3634" s="311">
        <v>4.0999999999999996</v>
      </c>
      <c r="F3634" s="311" t="s">
        <v>549</v>
      </c>
      <c r="G3634" s="311">
        <f t="shared" si="381"/>
        <v>0</v>
      </c>
      <c r="H3634" s="1154">
        <f t="shared" ca="1" si="383"/>
        <v>0</v>
      </c>
      <c r="I3634" s="311">
        <f t="shared" si="380"/>
        <v>3</v>
      </c>
      <c r="J3634" s="1151"/>
      <c r="AL3634"/>
      <c r="AM3634"/>
      <c r="AN3634"/>
      <c r="AO3634"/>
      <c r="AP3634"/>
      <c r="AQ3634" s="333"/>
      <c r="AR3634"/>
      <c r="AS3634"/>
      <c r="AT3634"/>
      <c r="AU3634"/>
    </row>
    <row r="3635" spans="1:47" ht="12.75" customHeight="1" x14ac:dyDescent="0.35">
      <c r="A3635" s="311">
        <f>FrontPage!$N$2</f>
        <v>1</v>
      </c>
      <c r="B3635" s="311" t="str">
        <f t="shared" si="379"/>
        <v>RON4.15</v>
      </c>
      <c r="C3635" s="311">
        <f t="shared" si="382"/>
        <v>202526</v>
      </c>
      <c r="D3635" s="1148" t="s">
        <v>228</v>
      </c>
      <c r="E3635" s="311">
        <v>4.0999999999999996</v>
      </c>
      <c r="F3635" s="311" t="s">
        <v>551</v>
      </c>
      <c r="G3635" s="311">
        <f t="shared" si="381"/>
        <v>0</v>
      </c>
      <c r="H3635" s="1154">
        <f t="shared" ca="1" si="383"/>
        <v>0</v>
      </c>
      <c r="I3635" s="311">
        <f t="shared" si="380"/>
        <v>5</v>
      </c>
      <c r="J3635" s="1151"/>
      <c r="AL3635"/>
      <c r="AM3635"/>
      <c r="AN3635"/>
      <c r="AO3635"/>
      <c r="AP3635"/>
      <c r="AQ3635" s="333"/>
      <c r="AR3635"/>
      <c r="AS3635"/>
      <c r="AT3635"/>
      <c r="AU3635"/>
    </row>
    <row r="3636" spans="1:47" ht="12.75" customHeight="1" x14ac:dyDescent="0.35">
      <c r="A3636" s="311">
        <f>FrontPage!$N$2</f>
        <v>1</v>
      </c>
      <c r="B3636" s="311" t="str">
        <f t="shared" si="379"/>
        <v>RON4.16.1</v>
      </c>
      <c r="C3636" s="311">
        <f t="shared" si="382"/>
        <v>202526</v>
      </c>
      <c r="D3636" s="1148" t="s">
        <v>228</v>
      </c>
      <c r="E3636" s="311">
        <v>4.0999999999999996</v>
      </c>
      <c r="F3636" s="311" t="s">
        <v>552</v>
      </c>
      <c r="G3636" s="311">
        <f t="shared" si="381"/>
        <v>0</v>
      </c>
      <c r="H3636" s="1154">
        <f t="shared" ca="1" si="383"/>
        <v>0</v>
      </c>
      <c r="I3636" s="311">
        <f t="shared" si="380"/>
        <v>6.1</v>
      </c>
      <c r="J3636" s="1151"/>
      <c r="AL3636"/>
      <c r="AM3636"/>
      <c r="AN3636"/>
      <c r="AO3636"/>
      <c r="AP3636"/>
      <c r="AQ3636" s="333"/>
      <c r="AR3636"/>
      <c r="AS3636"/>
      <c r="AT3636"/>
      <c r="AU3636"/>
    </row>
    <row r="3637" spans="1:47" ht="12.75" customHeight="1" x14ac:dyDescent="0.35">
      <c r="A3637" s="311">
        <f>FrontPage!$N$2</f>
        <v>1</v>
      </c>
      <c r="B3637" s="311" t="str">
        <f t="shared" si="379"/>
        <v>RON4.16.2</v>
      </c>
      <c r="C3637" s="311">
        <f t="shared" si="382"/>
        <v>202526</v>
      </c>
      <c r="D3637" s="1148" t="s">
        <v>228</v>
      </c>
      <c r="E3637" s="311">
        <v>4.0999999999999996</v>
      </c>
      <c r="F3637" s="311" t="s">
        <v>553</v>
      </c>
      <c r="G3637" s="311">
        <f t="shared" si="381"/>
        <v>0</v>
      </c>
      <c r="H3637" s="1154">
        <f t="shared" ca="1" si="383"/>
        <v>0</v>
      </c>
      <c r="I3637" s="311">
        <f t="shared" si="380"/>
        <v>6.2</v>
      </c>
      <c r="J3637" s="1151"/>
      <c r="AL3637"/>
      <c r="AM3637"/>
      <c r="AN3637"/>
      <c r="AO3637"/>
      <c r="AP3637"/>
      <c r="AQ3637" s="333"/>
      <c r="AR3637"/>
      <c r="AS3637"/>
      <c r="AT3637"/>
      <c r="AU3637"/>
    </row>
    <row r="3638" spans="1:47" ht="12.75" customHeight="1" x14ac:dyDescent="0.35">
      <c r="A3638" s="311">
        <f>FrontPage!$N$2</f>
        <v>1</v>
      </c>
      <c r="B3638" s="311" t="str">
        <f t="shared" si="379"/>
        <v>RON4.17</v>
      </c>
      <c r="C3638" s="311">
        <f t="shared" si="382"/>
        <v>202526</v>
      </c>
      <c r="D3638" s="1148" t="s">
        <v>228</v>
      </c>
      <c r="E3638" s="311">
        <v>4.0999999999999996</v>
      </c>
      <c r="F3638" s="311" t="s">
        <v>554</v>
      </c>
      <c r="G3638" s="311">
        <f t="shared" si="381"/>
        <v>0</v>
      </c>
      <c r="H3638" s="1154">
        <f t="shared" ca="1" si="383"/>
        <v>0</v>
      </c>
      <c r="I3638" s="311">
        <f t="shared" si="380"/>
        <v>7</v>
      </c>
      <c r="J3638" s="1151"/>
      <c r="AL3638"/>
      <c r="AM3638"/>
      <c r="AN3638"/>
      <c r="AO3638"/>
      <c r="AP3638"/>
      <c r="AQ3638" s="333"/>
      <c r="AR3638"/>
      <c r="AS3638"/>
      <c r="AT3638"/>
      <c r="AU3638"/>
    </row>
    <row r="3639" spans="1:47" ht="12.75" customHeight="1" x14ac:dyDescent="0.35">
      <c r="A3639" s="311">
        <f>FrontPage!$N$2</f>
        <v>1</v>
      </c>
      <c r="B3639" s="311" t="str">
        <f t="shared" si="379"/>
        <v>RON4.18</v>
      </c>
      <c r="C3639" s="311">
        <f t="shared" si="382"/>
        <v>202526</v>
      </c>
      <c r="D3639" s="1148" t="s">
        <v>228</v>
      </c>
      <c r="E3639" s="311">
        <v>4.0999999999999996</v>
      </c>
      <c r="F3639" s="311" t="s">
        <v>555</v>
      </c>
      <c r="G3639" s="311">
        <f t="shared" si="381"/>
        <v>0</v>
      </c>
      <c r="H3639" s="1154">
        <f t="shared" ca="1" si="383"/>
        <v>0</v>
      </c>
      <c r="I3639" s="311">
        <f t="shared" si="380"/>
        <v>8</v>
      </c>
      <c r="J3639" s="1151"/>
      <c r="AL3639"/>
      <c r="AM3639"/>
      <c r="AN3639"/>
      <c r="AO3639"/>
      <c r="AP3639"/>
      <c r="AQ3639" s="333"/>
      <c r="AR3639"/>
      <c r="AS3639"/>
      <c r="AT3639"/>
      <c r="AU3639"/>
    </row>
    <row r="3640" spans="1:47" ht="12.75" customHeight="1" x14ac:dyDescent="0.35">
      <c r="A3640" s="311">
        <f>FrontPage!$N$2</f>
        <v>1</v>
      </c>
      <c r="B3640" s="311" t="str">
        <f t="shared" si="379"/>
        <v>RON4.110</v>
      </c>
      <c r="C3640" s="311">
        <f t="shared" si="382"/>
        <v>202526</v>
      </c>
      <c r="D3640" s="1148" t="s">
        <v>228</v>
      </c>
      <c r="E3640" s="311">
        <v>4.0999999999999996</v>
      </c>
      <c r="F3640" s="311" t="s">
        <v>557</v>
      </c>
      <c r="G3640" s="311">
        <f t="shared" si="381"/>
        <v>0</v>
      </c>
      <c r="H3640" s="1154">
        <f t="shared" ca="1" si="383"/>
        <v>0</v>
      </c>
      <c r="I3640" s="311">
        <f t="shared" si="380"/>
        <v>10</v>
      </c>
      <c r="J3640" s="1151"/>
      <c r="AL3640"/>
      <c r="AM3640"/>
      <c r="AN3640"/>
      <c r="AO3640"/>
      <c r="AP3640"/>
      <c r="AQ3640" s="333"/>
      <c r="AR3640"/>
      <c r="AS3640"/>
      <c r="AT3640"/>
      <c r="AU3640"/>
    </row>
    <row r="3641" spans="1:47" ht="12.75" customHeight="1" x14ac:dyDescent="0.35">
      <c r="A3641" s="311">
        <f>FrontPage!$N$2</f>
        <v>1</v>
      </c>
      <c r="B3641" s="311" t="str">
        <f t="shared" si="379"/>
        <v>RON4.111</v>
      </c>
      <c r="C3641" s="311">
        <f t="shared" si="382"/>
        <v>202526</v>
      </c>
      <c r="D3641" s="1148" t="s">
        <v>228</v>
      </c>
      <c r="E3641" s="311">
        <v>4.0999999999999996</v>
      </c>
      <c r="F3641" s="311" t="s">
        <v>558</v>
      </c>
      <c r="G3641" s="311">
        <f t="shared" si="381"/>
        <v>0</v>
      </c>
      <c r="H3641" s="1154">
        <f t="shared" ca="1" si="383"/>
        <v>0</v>
      </c>
      <c r="I3641" s="311">
        <f t="shared" si="380"/>
        <v>11</v>
      </c>
      <c r="J3641" s="1151"/>
      <c r="AL3641"/>
      <c r="AM3641"/>
      <c r="AN3641"/>
      <c r="AO3641"/>
      <c r="AP3641"/>
      <c r="AQ3641" s="333"/>
      <c r="AR3641"/>
      <c r="AS3641"/>
      <c r="AT3641"/>
      <c r="AU3641"/>
    </row>
    <row r="3642" spans="1:47" ht="12.75" customHeight="1" x14ac:dyDescent="0.35">
      <c r="A3642" s="311">
        <f>FrontPage!$N$2</f>
        <v>1</v>
      </c>
      <c r="B3642" s="311" t="str">
        <f t="shared" si="379"/>
        <v>RON4.21</v>
      </c>
      <c r="C3642" s="311">
        <f t="shared" si="382"/>
        <v>202526</v>
      </c>
      <c r="D3642" s="1148" t="s">
        <v>228</v>
      </c>
      <c r="E3642" s="311">
        <v>4.2</v>
      </c>
      <c r="F3642" s="311" t="s">
        <v>545</v>
      </c>
      <c r="G3642" s="311">
        <f t="shared" si="381"/>
        <v>0</v>
      </c>
      <c r="H3642" s="1154">
        <f t="shared" ca="1" si="383"/>
        <v>0</v>
      </c>
      <c r="I3642" s="311">
        <f t="shared" si="380"/>
        <v>1</v>
      </c>
      <c r="J3642" s="1151"/>
      <c r="AL3642"/>
      <c r="AM3642"/>
      <c r="AN3642"/>
      <c r="AO3642"/>
      <c r="AP3642"/>
      <c r="AQ3642" s="333"/>
      <c r="AR3642"/>
      <c r="AS3642"/>
      <c r="AT3642"/>
      <c r="AU3642"/>
    </row>
    <row r="3643" spans="1:47" ht="12.75" customHeight="1" x14ac:dyDescent="0.35">
      <c r="A3643" s="311">
        <f>FrontPage!$N$2</f>
        <v>1</v>
      </c>
      <c r="B3643" s="311" t="str">
        <f t="shared" ref="B3643:B3696" si="384">D3643&amp;E3643&amp;I3643</f>
        <v>RON4.22</v>
      </c>
      <c r="C3643" s="311">
        <f t="shared" si="382"/>
        <v>202526</v>
      </c>
      <c r="D3643" s="1148" t="s">
        <v>228</v>
      </c>
      <c r="E3643" s="311">
        <v>4.2</v>
      </c>
      <c r="F3643" s="311" t="s">
        <v>546</v>
      </c>
      <c r="G3643" s="311">
        <f t="shared" si="381"/>
        <v>0</v>
      </c>
      <c r="H3643" s="1154">
        <f t="shared" ca="1" si="383"/>
        <v>0</v>
      </c>
      <c r="I3643" s="311">
        <f t="shared" si="380"/>
        <v>2</v>
      </c>
      <c r="J3643" s="1151"/>
      <c r="AL3643"/>
      <c r="AM3643"/>
      <c r="AN3643"/>
      <c r="AO3643"/>
      <c r="AP3643"/>
      <c r="AQ3643" s="333"/>
      <c r="AR3643"/>
      <c r="AS3643"/>
      <c r="AT3643"/>
      <c r="AU3643"/>
    </row>
    <row r="3644" spans="1:47" ht="12.75" customHeight="1" x14ac:dyDescent="0.35">
      <c r="A3644" s="311">
        <f>FrontPage!$N$2</f>
        <v>1</v>
      </c>
      <c r="B3644" s="311" t="str">
        <f t="shared" si="384"/>
        <v>RON4.23</v>
      </c>
      <c r="C3644" s="311">
        <f t="shared" si="382"/>
        <v>202526</v>
      </c>
      <c r="D3644" s="1148" t="s">
        <v>228</v>
      </c>
      <c r="E3644" s="311">
        <v>4.2</v>
      </c>
      <c r="F3644" s="311" t="s">
        <v>549</v>
      </c>
      <c r="G3644" s="311">
        <f t="shared" si="381"/>
        <v>0</v>
      </c>
      <c r="H3644" s="1154">
        <f t="shared" ca="1" si="383"/>
        <v>0</v>
      </c>
      <c r="I3644" s="311">
        <f t="shared" si="380"/>
        <v>3</v>
      </c>
      <c r="J3644" s="1151"/>
      <c r="AL3644"/>
      <c r="AM3644"/>
      <c r="AN3644"/>
      <c r="AO3644"/>
      <c r="AP3644"/>
      <c r="AQ3644" s="333"/>
      <c r="AR3644"/>
      <c r="AS3644"/>
      <c r="AT3644"/>
      <c r="AU3644"/>
    </row>
    <row r="3645" spans="1:47" ht="12.75" customHeight="1" x14ac:dyDescent="0.35">
      <c r="A3645" s="311">
        <f>FrontPage!$N$2</f>
        <v>1</v>
      </c>
      <c r="B3645" s="311" t="str">
        <f t="shared" si="384"/>
        <v>RON4.25</v>
      </c>
      <c r="C3645" s="311">
        <f t="shared" si="382"/>
        <v>202526</v>
      </c>
      <c r="D3645" s="1148" t="s">
        <v>228</v>
      </c>
      <c r="E3645" s="311">
        <v>4.2</v>
      </c>
      <c r="F3645" s="311" t="s">
        <v>551</v>
      </c>
      <c r="G3645" s="311">
        <f t="shared" si="381"/>
        <v>0</v>
      </c>
      <c r="H3645" s="1154">
        <f t="shared" ca="1" si="383"/>
        <v>0</v>
      </c>
      <c r="I3645" s="311">
        <f t="shared" ref="I3645:I3698" si="385">VLOOKUP(F3645,CIndex,2,FALSE)</f>
        <v>5</v>
      </c>
      <c r="J3645" s="1151"/>
      <c r="AL3645"/>
      <c r="AM3645"/>
      <c r="AN3645"/>
      <c r="AO3645"/>
      <c r="AP3645"/>
      <c r="AQ3645" s="333"/>
      <c r="AR3645"/>
      <c r="AS3645"/>
      <c r="AT3645"/>
      <c r="AU3645"/>
    </row>
    <row r="3646" spans="1:47" ht="12.75" customHeight="1" x14ac:dyDescent="0.35">
      <c r="A3646" s="311">
        <f>FrontPage!$N$2</f>
        <v>1</v>
      </c>
      <c r="B3646" s="311" t="str">
        <f t="shared" si="384"/>
        <v>RON4.26.1</v>
      </c>
      <c r="C3646" s="311">
        <f t="shared" si="382"/>
        <v>202526</v>
      </c>
      <c r="D3646" s="1148" t="s">
        <v>228</v>
      </c>
      <c r="E3646" s="311">
        <v>4.2</v>
      </c>
      <c r="F3646" s="311" t="s">
        <v>552</v>
      </c>
      <c r="G3646" s="311">
        <f t="shared" si="381"/>
        <v>0</v>
      </c>
      <c r="H3646" s="1154">
        <f t="shared" ca="1" si="383"/>
        <v>0</v>
      </c>
      <c r="I3646" s="311">
        <f t="shared" si="385"/>
        <v>6.1</v>
      </c>
      <c r="J3646" s="1151"/>
      <c r="AL3646"/>
      <c r="AM3646"/>
      <c r="AN3646"/>
      <c r="AO3646"/>
      <c r="AP3646"/>
      <c r="AQ3646" s="333"/>
      <c r="AR3646"/>
      <c r="AS3646"/>
      <c r="AT3646"/>
      <c r="AU3646"/>
    </row>
    <row r="3647" spans="1:47" ht="12.75" customHeight="1" x14ac:dyDescent="0.35">
      <c r="A3647" s="311">
        <f>FrontPage!$N$2</f>
        <v>1</v>
      </c>
      <c r="B3647" s="311" t="str">
        <f t="shared" si="384"/>
        <v>RON4.26.2</v>
      </c>
      <c r="C3647" s="311">
        <f t="shared" si="382"/>
        <v>202526</v>
      </c>
      <c r="D3647" s="1148" t="s">
        <v>228</v>
      </c>
      <c r="E3647" s="311">
        <v>4.2</v>
      </c>
      <c r="F3647" s="311" t="s">
        <v>553</v>
      </c>
      <c r="G3647" s="311">
        <f t="shared" si="381"/>
        <v>0</v>
      </c>
      <c r="H3647" s="1154">
        <f t="shared" ca="1" si="383"/>
        <v>0</v>
      </c>
      <c r="I3647" s="311">
        <f t="shared" si="385"/>
        <v>6.2</v>
      </c>
      <c r="J3647" s="1151"/>
      <c r="AL3647"/>
      <c r="AM3647"/>
      <c r="AN3647"/>
      <c r="AO3647"/>
      <c r="AP3647"/>
      <c r="AQ3647" s="333"/>
      <c r="AR3647"/>
      <c r="AS3647"/>
      <c r="AT3647"/>
      <c r="AU3647"/>
    </row>
    <row r="3648" spans="1:47" ht="12.75" customHeight="1" x14ac:dyDescent="0.35">
      <c r="A3648" s="311">
        <f>FrontPage!$N$2</f>
        <v>1</v>
      </c>
      <c r="B3648" s="311" t="str">
        <f t="shared" si="384"/>
        <v>RON4.27</v>
      </c>
      <c r="C3648" s="311">
        <f t="shared" si="382"/>
        <v>202526</v>
      </c>
      <c r="D3648" s="1148" t="s">
        <v>228</v>
      </c>
      <c r="E3648" s="311">
        <v>4.2</v>
      </c>
      <c r="F3648" s="311" t="s">
        <v>554</v>
      </c>
      <c r="G3648" s="311">
        <f t="shared" si="381"/>
        <v>0</v>
      </c>
      <c r="H3648" s="1154">
        <f t="shared" ca="1" si="383"/>
        <v>0</v>
      </c>
      <c r="I3648" s="311">
        <f t="shared" si="385"/>
        <v>7</v>
      </c>
      <c r="J3648" s="1151"/>
      <c r="AL3648"/>
      <c r="AM3648"/>
      <c r="AN3648"/>
      <c r="AO3648"/>
      <c r="AP3648"/>
      <c r="AQ3648" s="333"/>
      <c r="AR3648"/>
      <c r="AS3648"/>
      <c r="AT3648"/>
      <c r="AU3648"/>
    </row>
    <row r="3649" spans="1:47" ht="12.75" customHeight="1" x14ac:dyDescent="0.35">
      <c r="A3649" s="311">
        <f>FrontPage!$N$2</f>
        <v>1</v>
      </c>
      <c r="B3649" s="311" t="str">
        <f t="shared" si="384"/>
        <v>RON4.28</v>
      </c>
      <c r="C3649" s="311">
        <f t="shared" si="382"/>
        <v>202526</v>
      </c>
      <c r="D3649" s="1148" t="s">
        <v>228</v>
      </c>
      <c r="E3649" s="311">
        <v>4.2</v>
      </c>
      <c r="F3649" s="311" t="s">
        <v>555</v>
      </c>
      <c r="G3649" s="311">
        <f t="shared" si="381"/>
        <v>0</v>
      </c>
      <c r="H3649" s="1154">
        <f t="shared" ca="1" si="383"/>
        <v>0</v>
      </c>
      <c r="I3649" s="311">
        <f t="shared" si="385"/>
        <v>8</v>
      </c>
      <c r="J3649" s="1151"/>
      <c r="AL3649"/>
      <c r="AM3649"/>
      <c r="AN3649"/>
      <c r="AO3649"/>
      <c r="AP3649"/>
      <c r="AQ3649" s="333"/>
      <c r="AR3649"/>
      <c r="AS3649"/>
      <c r="AT3649"/>
      <c r="AU3649"/>
    </row>
    <row r="3650" spans="1:47" ht="12.75" customHeight="1" x14ac:dyDescent="0.35">
      <c r="A3650" s="311">
        <f>FrontPage!$N$2</f>
        <v>1</v>
      </c>
      <c r="B3650" s="311" t="str">
        <f t="shared" si="384"/>
        <v>RON4.210</v>
      </c>
      <c r="C3650" s="311">
        <f t="shared" si="382"/>
        <v>202526</v>
      </c>
      <c r="D3650" s="1148" t="s">
        <v>228</v>
      </c>
      <c r="E3650" s="311">
        <v>4.2</v>
      </c>
      <c r="F3650" s="311" t="s">
        <v>557</v>
      </c>
      <c r="G3650" s="311">
        <f t="shared" ref="G3650:G3713" si="386">UANumber</f>
        <v>0</v>
      </c>
      <c r="H3650" s="1154">
        <f t="shared" ca="1" si="383"/>
        <v>0</v>
      </c>
      <c r="I3650" s="311">
        <f t="shared" si="385"/>
        <v>10</v>
      </c>
      <c r="J3650" s="1151"/>
      <c r="AL3650"/>
      <c r="AM3650"/>
      <c r="AN3650"/>
      <c r="AO3650"/>
      <c r="AP3650"/>
      <c r="AQ3650" s="333"/>
      <c r="AR3650"/>
      <c r="AS3650"/>
      <c r="AT3650"/>
      <c r="AU3650"/>
    </row>
    <row r="3651" spans="1:47" ht="12.75" customHeight="1" x14ac:dyDescent="0.35">
      <c r="A3651" s="311">
        <f>FrontPage!$N$2</f>
        <v>1</v>
      </c>
      <c r="B3651" s="311" t="str">
        <f t="shared" si="384"/>
        <v>RON4.211</v>
      </c>
      <c r="C3651" s="311">
        <f t="shared" si="382"/>
        <v>202526</v>
      </c>
      <c r="D3651" s="1148" t="s">
        <v>228</v>
      </c>
      <c r="E3651" s="311">
        <v>4.2</v>
      </c>
      <c r="F3651" s="311" t="s">
        <v>558</v>
      </c>
      <c r="G3651" s="311">
        <f t="shared" si="386"/>
        <v>0</v>
      </c>
      <c r="H3651" s="1154">
        <f t="shared" ca="1" si="383"/>
        <v>0</v>
      </c>
      <c r="I3651" s="311">
        <f t="shared" si="385"/>
        <v>11</v>
      </c>
      <c r="J3651" s="1151"/>
      <c r="AL3651"/>
      <c r="AM3651"/>
      <c r="AN3651"/>
      <c r="AO3651"/>
      <c r="AP3651"/>
      <c r="AQ3651" s="333"/>
      <c r="AR3651"/>
      <c r="AS3651"/>
      <c r="AT3651"/>
      <c r="AU3651"/>
    </row>
    <row r="3652" spans="1:47" ht="12.75" customHeight="1" x14ac:dyDescent="0.35">
      <c r="A3652" s="311">
        <f>FrontPage!$N$2</f>
        <v>1</v>
      </c>
      <c r="B3652" s="311" t="str">
        <f t="shared" si="384"/>
        <v>RON4.31</v>
      </c>
      <c r="C3652" s="311">
        <f t="shared" si="382"/>
        <v>202526</v>
      </c>
      <c r="D3652" s="1148" t="s">
        <v>228</v>
      </c>
      <c r="E3652" s="311">
        <v>4.3</v>
      </c>
      <c r="F3652" s="311" t="s">
        <v>545</v>
      </c>
      <c r="G3652" s="311">
        <f t="shared" si="386"/>
        <v>0</v>
      </c>
      <c r="H3652" s="1154">
        <f t="shared" ca="1" si="383"/>
        <v>0</v>
      </c>
      <c r="I3652" s="311">
        <f t="shared" si="385"/>
        <v>1</v>
      </c>
      <c r="J3652" s="1151"/>
      <c r="AL3652"/>
      <c r="AM3652"/>
      <c r="AN3652"/>
      <c r="AO3652"/>
      <c r="AP3652"/>
      <c r="AQ3652" s="333"/>
      <c r="AR3652"/>
      <c r="AS3652"/>
      <c r="AT3652"/>
      <c r="AU3652"/>
    </row>
    <row r="3653" spans="1:47" ht="12.75" customHeight="1" x14ac:dyDescent="0.35">
      <c r="A3653" s="311">
        <f>FrontPage!$N$2</f>
        <v>1</v>
      </c>
      <c r="B3653" s="311" t="str">
        <f t="shared" si="384"/>
        <v>RON4.32</v>
      </c>
      <c r="C3653" s="311">
        <f t="shared" si="382"/>
        <v>202526</v>
      </c>
      <c r="D3653" s="1148" t="s">
        <v>228</v>
      </c>
      <c r="E3653" s="311">
        <v>4.3</v>
      </c>
      <c r="F3653" s="311" t="s">
        <v>546</v>
      </c>
      <c r="G3653" s="311">
        <f t="shared" si="386"/>
        <v>0</v>
      </c>
      <c r="H3653" s="1154">
        <f t="shared" ca="1" si="383"/>
        <v>0</v>
      </c>
      <c r="I3653" s="311">
        <f t="shared" si="385"/>
        <v>2</v>
      </c>
      <c r="J3653" s="1151"/>
      <c r="AL3653"/>
      <c r="AM3653"/>
      <c r="AN3653"/>
      <c r="AO3653"/>
      <c r="AP3653"/>
      <c r="AQ3653" s="333"/>
      <c r="AR3653"/>
      <c r="AS3653"/>
      <c r="AT3653"/>
      <c r="AU3653"/>
    </row>
    <row r="3654" spans="1:47" ht="12.75" customHeight="1" x14ac:dyDescent="0.35">
      <c r="A3654" s="311">
        <f>FrontPage!$N$2</f>
        <v>1</v>
      </c>
      <c r="B3654" s="311" t="str">
        <f t="shared" si="384"/>
        <v>RON4.33</v>
      </c>
      <c r="C3654" s="311">
        <f t="shared" si="382"/>
        <v>202526</v>
      </c>
      <c r="D3654" s="1148" t="s">
        <v>228</v>
      </c>
      <c r="E3654" s="311">
        <v>4.3</v>
      </c>
      <c r="F3654" s="311" t="s">
        <v>549</v>
      </c>
      <c r="G3654" s="311">
        <f t="shared" si="386"/>
        <v>0</v>
      </c>
      <c r="H3654" s="1154">
        <f t="shared" ca="1" si="383"/>
        <v>0</v>
      </c>
      <c r="I3654" s="311">
        <f t="shared" si="385"/>
        <v>3</v>
      </c>
      <c r="J3654" s="1151"/>
      <c r="AL3654"/>
      <c r="AM3654"/>
      <c r="AN3654"/>
      <c r="AO3654"/>
      <c r="AP3654"/>
      <c r="AQ3654" s="333"/>
      <c r="AR3654"/>
      <c r="AS3654"/>
      <c r="AT3654"/>
      <c r="AU3654"/>
    </row>
    <row r="3655" spans="1:47" ht="12.75" customHeight="1" x14ac:dyDescent="0.35">
      <c r="A3655" s="311">
        <f>FrontPage!$N$2</f>
        <v>1</v>
      </c>
      <c r="B3655" s="311" t="str">
        <f t="shared" si="384"/>
        <v>RON4.35</v>
      </c>
      <c r="C3655" s="311">
        <f t="shared" si="382"/>
        <v>202526</v>
      </c>
      <c r="D3655" s="1148" t="s">
        <v>228</v>
      </c>
      <c r="E3655" s="311">
        <v>4.3</v>
      </c>
      <c r="F3655" s="311" t="s">
        <v>551</v>
      </c>
      <c r="G3655" s="311">
        <f t="shared" si="386"/>
        <v>0</v>
      </c>
      <c r="H3655" s="1154">
        <f t="shared" ca="1" si="383"/>
        <v>0</v>
      </c>
      <c r="I3655" s="311">
        <f t="shared" si="385"/>
        <v>5</v>
      </c>
      <c r="J3655" s="1151"/>
      <c r="AL3655"/>
      <c r="AM3655"/>
      <c r="AN3655"/>
      <c r="AO3655"/>
      <c r="AP3655"/>
      <c r="AQ3655" s="333"/>
      <c r="AR3655"/>
      <c r="AS3655"/>
      <c r="AT3655"/>
      <c r="AU3655"/>
    </row>
    <row r="3656" spans="1:47" ht="12.75" customHeight="1" x14ac:dyDescent="0.35">
      <c r="A3656" s="311">
        <f>FrontPage!$N$2</f>
        <v>1</v>
      </c>
      <c r="B3656" s="311" t="str">
        <f t="shared" si="384"/>
        <v>RON4.36.1</v>
      </c>
      <c r="C3656" s="311">
        <f t="shared" si="382"/>
        <v>202526</v>
      </c>
      <c r="D3656" s="1148" t="s">
        <v>228</v>
      </c>
      <c r="E3656" s="311">
        <v>4.3</v>
      </c>
      <c r="F3656" s="311" t="s">
        <v>552</v>
      </c>
      <c r="G3656" s="311">
        <f t="shared" si="386"/>
        <v>0</v>
      </c>
      <c r="H3656" s="1154">
        <f t="shared" ca="1" si="383"/>
        <v>0</v>
      </c>
      <c r="I3656" s="311">
        <f t="shared" si="385"/>
        <v>6.1</v>
      </c>
      <c r="J3656" s="1151"/>
      <c r="AL3656"/>
      <c r="AM3656"/>
      <c r="AN3656"/>
      <c r="AO3656"/>
      <c r="AP3656"/>
      <c r="AQ3656" s="333"/>
      <c r="AR3656"/>
      <c r="AS3656"/>
      <c r="AT3656"/>
      <c r="AU3656"/>
    </row>
    <row r="3657" spans="1:47" ht="12.75" customHeight="1" x14ac:dyDescent="0.35">
      <c r="A3657" s="311">
        <f>FrontPage!$N$2</f>
        <v>1</v>
      </c>
      <c r="B3657" s="311" t="str">
        <f t="shared" si="384"/>
        <v>RON4.36.2</v>
      </c>
      <c r="C3657" s="311">
        <f t="shared" si="382"/>
        <v>202526</v>
      </c>
      <c r="D3657" s="1148" t="s">
        <v>228</v>
      </c>
      <c r="E3657" s="311">
        <v>4.3</v>
      </c>
      <c r="F3657" s="311" t="s">
        <v>553</v>
      </c>
      <c r="G3657" s="311">
        <f t="shared" si="386"/>
        <v>0</v>
      </c>
      <c r="H3657" s="1154">
        <f t="shared" ca="1" si="383"/>
        <v>0</v>
      </c>
      <c r="I3657" s="311">
        <f t="shared" si="385"/>
        <v>6.2</v>
      </c>
      <c r="J3657" s="1151"/>
      <c r="AL3657"/>
      <c r="AM3657"/>
      <c r="AN3657"/>
      <c r="AO3657"/>
      <c r="AP3657"/>
      <c r="AQ3657" s="333"/>
      <c r="AR3657"/>
      <c r="AS3657"/>
      <c r="AT3657"/>
      <c r="AU3657"/>
    </row>
    <row r="3658" spans="1:47" ht="12.75" customHeight="1" x14ac:dyDescent="0.35">
      <c r="A3658" s="311">
        <f>FrontPage!$N$2</f>
        <v>1</v>
      </c>
      <c r="B3658" s="311" t="str">
        <f t="shared" si="384"/>
        <v>RON4.37</v>
      </c>
      <c r="C3658" s="311">
        <f t="shared" si="382"/>
        <v>202526</v>
      </c>
      <c r="D3658" s="1148" t="s">
        <v>228</v>
      </c>
      <c r="E3658" s="311">
        <v>4.3</v>
      </c>
      <c r="F3658" s="311" t="s">
        <v>554</v>
      </c>
      <c r="G3658" s="311">
        <f t="shared" si="386"/>
        <v>0</v>
      </c>
      <c r="H3658" s="1154">
        <f t="shared" ca="1" si="383"/>
        <v>0</v>
      </c>
      <c r="I3658" s="311">
        <f t="shared" si="385"/>
        <v>7</v>
      </c>
      <c r="J3658" s="1151"/>
      <c r="AL3658"/>
      <c r="AM3658"/>
      <c r="AN3658"/>
      <c r="AO3658"/>
      <c r="AP3658"/>
      <c r="AQ3658" s="333"/>
      <c r="AR3658"/>
      <c r="AS3658"/>
      <c r="AT3658"/>
      <c r="AU3658"/>
    </row>
    <row r="3659" spans="1:47" ht="12.75" customHeight="1" x14ac:dyDescent="0.35">
      <c r="A3659" s="311">
        <f>FrontPage!$N$2</f>
        <v>1</v>
      </c>
      <c r="B3659" s="311" t="str">
        <f t="shared" si="384"/>
        <v>RON4.38</v>
      </c>
      <c r="C3659" s="311">
        <f t="shared" si="382"/>
        <v>202526</v>
      </c>
      <c r="D3659" s="1148" t="s">
        <v>228</v>
      </c>
      <c r="E3659" s="311">
        <v>4.3</v>
      </c>
      <c r="F3659" s="311" t="s">
        <v>555</v>
      </c>
      <c r="G3659" s="311">
        <f t="shared" si="386"/>
        <v>0</v>
      </c>
      <c r="H3659" s="1154">
        <f t="shared" ca="1" si="383"/>
        <v>0</v>
      </c>
      <c r="I3659" s="311">
        <f t="shared" si="385"/>
        <v>8</v>
      </c>
      <c r="J3659" s="1151"/>
      <c r="AL3659"/>
      <c r="AM3659"/>
      <c r="AN3659"/>
      <c r="AO3659"/>
      <c r="AP3659"/>
      <c r="AQ3659" s="333"/>
      <c r="AR3659"/>
      <c r="AS3659"/>
      <c r="AT3659"/>
      <c r="AU3659"/>
    </row>
    <row r="3660" spans="1:47" ht="12.75" customHeight="1" x14ac:dyDescent="0.35">
      <c r="A3660" s="311">
        <f>FrontPage!$N$2</f>
        <v>1</v>
      </c>
      <c r="B3660" s="311" t="str">
        <f t="shared" si="384"/>
        <v>RON4.310</v>
      </c>
      <c r="C3660" s="311">
        <f t="shared" si="382"/>
        <v>202526</v>
      </c>
      <c r="D3660" s="1148" t="s">
        <v>228</v>
      </c>
      <c r="E3660" s="311">
        <v>4.3</v>
      </c>
      <c r="F3660" s="311" t="s">
        <v>557</v>
      </c>
      <c r="G3660" s="311">
        <f t="shared" si="386"/>
        <v>0</v>
      </c>
      <c r="H3660" s="1154">
        <f t="shared" ca="1" si="383"/>
        <v>0</v>
      </c>
      <c r="I3660" s="311">
        <f t="shared" si="385"/>
        <v>10</v>
      </c>
      <c r="J3660" s="1151"/>
      <c r="AL3660"/>
      <c r="AM3660"/>
      <c r="AN3660"/>
      <c r="AO3660"/>
      <c r="AP3660"/>
      <c r="AQ3660" s="333"/>
      <c r="AR3660"/>
      <c r="AS3660"/>
      <c r="AT3660"/>
      <c r="AU3660"/>
    </row>
    <row r="3661" spans="1:47" ht="12.75" customHeight="1" x14ac:dyDescent="0.35">
      <c r="A3661" s="311">
        <f>FrontPage!$N$2</f>
        <v>1</v>
      </c>
      <c r="B3661" s="311" t="str">
        <f t="shared" si="384"/>
        <v>RON4.311</v>
      </c>
      <c r="C3661" s="311">
        <f t="shared" si="382"/>
        <v>202526</v>
      </c>
      <c r="D3661" s="1148" t="s">
        <v>228</v>
      </c>
      <c r="E3661" s="311">
        <v>4.3</v>
      </c>
      <c r="F3661" s="311" t="s">
        <v>558</v>
      </c>
      <c r="G3661" s="311">
        <f t="shared" si="386"/>
        <v>0</v>
      </c>
      <c r="H3661" s="1154">
        <f t="shared" ca="1" si="383"/>
        <v>0</v>
      </c>
      <c r="I3661" s="311">
        <f t="shared" si="385"/>
        <v>11</v>
      </c>
      <c r="J3661" s="1151"/>
      <c r="AL3661"/>
      <c r="AM3661"/>
      <c r="AN3661"/>
      <c r="AO3661"/>
      <c r="AP3661"/>
      <c r="AQ3661" s="333"/>
      <c r="AR3661"/>
      <c r="AS3661"/>
      <c r="AT3661"/>
      <c r="AU3661"/>
    </row>
    <row r="3662" spans="1:47" ht="12.75" customHeight="1" x14ac:dyDescent="0.35">
      <c r="A3662" s="311">
        <f>FrontPage!$N$2</f>
        <v>1</v>
      </c>
      <c r="B3662" s="311" t="str">
        <f t="shared" si="384"/>
        <v>RON4.41</v>
      </c>
      <c r="C3662" s="311">
        <f t="shared" si="382"/>
        <v>202526</v>
      </c>
      <c r="D3662" s="1148" t="s">
        <v>228</v>
      </c>
      <c r="E3662" s="311">
        <v>4.4000000000000004</v>
      </c>
      <c r="F3662" s="311" t="s">
        <v>545</v>
      </c>
      <c r="G3662" s="311">
        <f t="shared" si="386"/>
        <v>0</v>
      </c>
      <c r="H3662" s="1154">
        <f t="shared" ca="1" si="383"/>
        <v>0</v>
      </c>
      <c r="I3662" s="311">
        <f t="shared" si="385"/>
        <v>1</v>
      </c>
      <c r="J3662" s="1151"/>
      <c r="AL3662"/>
      <c r="AM3662"/>
      <c r="AN3662"/>
      <c r="AO3662"/>
      <c r="AP3662"/>
      <c r="AQ3662" s="333"/>
      <c r="AR3662"/>
      <c r="AS3662"/>
      <c r="AT3662"/>
      <c r="AU3662"/>
    </row>
    <row r="3663" spans="1:47" ht="12.75" customHeight="1" x14ac:dyDescent="0.35">
      <c r="A3663" s="311">
        <f>FrontPage!$N$2</f>
        <v>1</v>
      </c>
      <c r="B3663" s="311" t="str">
        <f t="shared" si="384"/>
        <v>RON4.42</v>
      </c>
      <c r="C3663" s="311">
        <f t="shared" si="382"/>
        <v>202526</v>
      </c>
      <c r="D3663" s="1148" t="s">
        <v>228</v>
      </c>
      <c r="E3663" s="311">
        <v>4.4000000000000004</v>
      </c>
      <c r="F3663" s="311" t="s">
        <v>546</v>
      </c>
      <c r="G3663" s="311">
        <f t="shared" si="386"/>
        <v>0</v>
      </c>
      <c r="H3663" s="1154">
        <f t="shared" ca="1" si="383"/>
        <v>0</v>
      </c>
      <c r="I3663" s="311">
        <f t="shared" si="385"/>
        <v>2</v>
      </c>
      <c r="J3663" s="1151"/>
      <c r="AL3663"/>
      <c r="AM3663"/>
      <c r="AN3663"/>
      <c r="AO3663"/>
      <c r="AP3663"/>
      <c r="AQ3663" s="333"/>
      <c r="AR3663"/>
      <c r="AS3663"/>
      <c r="AT3663"/>
      <c r="AU3663"/>
    </row>
    <row r="3664" spans="1:47" ht="12.75" customHeight="1" x14ac:dyDescent="0.35">
      <c r="A3664" s="311">
        <f>FrontPage!$N$2</f>
        <v>1</v>
      </c>
      <c r="B3664" s="311" t="str">
        <f t="shared" si="384"/>
        <v>RON4.43</v>
      </c>
      <c r="C3664" s="311">
        <f t="shared" si="382"/>
        <v>202526</v>
      </c>
      <c r="D3664" s="1148" t="s">
        <v>228</v>
      </c>
      <c r="E3664" s="311">
        <v>4.4000000000000004</v>
      </c>
      <c r="F3664" s="311" t="s">
        <v>549</v>
      </c>
      <c r="G3664" s="311">
        <f t="shared" si="386"/>
        <v>0</v>
      </c>
      <c r="H3664" s="1154">
        <f t="shared" ca="1" si="383"/>
        <v>0</v>
      </c>
      <c r="I3664" s="311">
        <f t="shared" si="385"/>
        <v>3</v>
      </c>
      <c r="J3664" s="1151"/>
      <c r="AL3664"/>
      <c r="AM3664"/>
      <c r="AN3664"/>
      <c r="AO3664"/>
      <c r="AP3664"/>
      <c r="AQ3664" s="333"/>
      <c r="AR3664"/>
      <c r="AS3664"/>
      <c r="AT3664"/>
      <c r="AU3664"/>
    </row>
    <row r="3665" spans="1:47" ht="12.75" customHeight="1" x14ac:dyDescent="0.35">
      <c r="A3665" s="311">
        <f>FrontPage!$N$2</f>
        <v>1</v>
      </c>
      <c r="B3665" s="311" t="str">
        <f t="shared" si="384"/>
        <v>RON4.45</v>
      </c>
      <c r="C3665" s="311">
        <f t="shared" si="382"/>
        <v>202526</v>
      </c>
      <c r="D3665" s="1148" t="s">
        <v>228</v>
      </c>
      <c r="E3665" s="311">
        <v>4.4000000000000004</v>
      </c>
      <c r="F3665" s="311" t="s">
        <v>551</v>
      </c>
      <c r="G3665" s="311">
        <f t="shared" si="386"/>
        <v>0</v>
      </c>
      <c r="H3665" s="1154">
        <f t="shared" ca="1" si="383"/>
        <v>0</v>
      </c>
      <c r="I3665" s="311">
        <f t="shared" si="385"/>
        <v>5</v>
      </c>
      <c r="J3665" s="1151"/>
      <c r="AL3665"/>
      <c r="AM3665"/>
      <c r="AN3665"/>
      <c r="AO3665"/>
      <c r="AP3665"/>
      <c r="AQ3665" s="333"/>
      <c r="AR3665"/>
      <c r="AS3665"/>
      <c r="AT3665"/>
      <c r="AU3665"/>
    </row>
    <row r="3666" spans="1:47" ht="12.75" customHeight="1" x14ac:dyDescent="0.35">
      <c r="A3666" s="311">
        <f>FrontPage!$N$2</f>
        <v>1</v>
      </c>
      <c r="B3666" s="311" t="str">
        <f t="shared" si="384"/>
        <v>RON4.46.1</v>
      </c>
      <c r="C3666" s="311">
        <f t="shared" si="382"/>
        <v>202526</v>
      </c>
      <c r="D3666" s="1148" t="s">
        <v>228</v>
      </c>
      <c r="E3666" s="311">
        <v>4.4000000000000004</v>
      </c>
      <c r="F3666" s="311" t="s">
        <v>552</v>
      </c>
      <c r="G3666" s="311">
        <f t="shared" si="386"/>
        <v>0</v>
      </c>
      <c r="H3666" s="1154">
        <f t="shared" ca="1" si="383"/>
        <v>0</v>
      </c>
      <c r="I3666" s="311">
        <f t="shared" si="385"/>
        <v>6.1</v>
      </c>
      <c r="J3666" s="1151"/>
      <c r="AL3666"/>
      <c r="AM3666"/>
      <c r="AN3666"/>
      <c r="AO3666"/>
      <c r="AP3666"/>
      <c r="AQ3666" s="333"/>
      <c r="AR3666"/>
      <c r="AS3666"/>
      <c r="AT3666"/>
      <c r="AU3666"/>
    </row>
    <row r="3667" spans="1:47" ht="12.75" customHeight="1" x14ac:dyDescent="0.35">
      <c r="A3667" s="311">
        <f>FrontPage!$N$2</f>
        <v>1</v>
      </c>
      <c r="B3667" s="311" t="str">
        <f t="shared" si="384"/>
        <v>RON4.46.2</v>
      </c>
      <c r="C3667" s="311">
        <f t="shared" si="382"/>
        <v>202526</v>
      </c>
      <c r="D3667" s="1148" t="s">
        <v>228</v>
      </c>
      <c r="E3667" s="311">
        <v>4.4000000000000004</v>
      </c>
      <c r="F3667" s="311" t="s">
        <v>553</v>
      </c>
      <c r="G3667" s="311">
        <f t="shared" si="386"/>
        <v>0</v>
      </c>
      <c r="H3667" s="1154">
        <f t="shared" ca="1" si="383"/>
        <v>0</v>
      </c>
      <c r="I3667" s="311">
        <f t="shared" si="385"/>
        <v>6.2</v>
      </c>
      <c r="J3667" s="1151"/>
      <c r="AL3667"/>
      <c r="AM3667"/>
      <c r="AN3667"/>
      <c r="AO3667"/>
      <c r="AP3667"/>
      <c r="AQ3667" s="333"/>
      <c r="AR3667"/>
      <c r="AS3667"/>
      <c r="AT3667"/>
      <c r="AU3667"/>
    </row>
    <row r="3668" spans="1:47" ht="12.75" customHeight="1" x14ac:dyDescent="0.35">
      <c r="A3668" s="311">
        <f>FrontPage!$N$2</f>
        <v>1</v>
      </c>
      <c r="B3668" s="311" t="str">
        <f t="shared" si="384"/>
        <v>RON4.47</v>
      </c>
      <c r="C3668" s="311">
        <f t="shared" si="382"/>
        <v>202526</v>
      </c>
      <c r="D3668" s="1148" t="s">
        <v>228</v>
      </c>
      <c r="E3668" s="311">
        <v>4.4000000000000004</v>
      </c>
      <c r="F3668" s="311" t="s">
        <v>554</v>
      </c>
      <c r="G3668" s="311">
        <f t="shared" si="386"/>
        <v>0</v>
      </c>
      <c r="H3668" s="1154">
        <f t="shared" ca="1" si="383"/>
        <v>0</v>
      </c>
      <c r="I3668" s="311">
        <f t="shared" si="385"/>
        <v>7</v>
      </c>
      <c r="J3668" s="1151"/>
      <c r="AL3668"/>
      <c r="AM3668"/>
      <c r="AN3668"/>
      <c r="AO3668"/>
      <c r="AP3668"/>
      <c r="AQ3668" s="333"/>
      <c r="AR3668"/>
      <c r="AS3668"/>
      <c r="AT3668"/>
      <c r="AU3668"/>
    </row>
    <row r="3669" spans="1:47" ht="12.75" customHeight="1" x14ac:dyDescent="0.35">
      <c r="A3669" s="311">
        <f>FrontPage!$N$2</f>
        <v>1</v>
      </c>
      <c r="B3669" s="311" t="str">
        <f t="shared" si="384"/>
        <v>RON4.48</v>
      </c>
      <c r="C3669" s="311">
        <f t="shared" si="382"/>
        <v>202526</v>
      </c>
      <c r="D3669" s="1148" t="s">
        <v>228</v>
      </c>
      <c r="E3669" s="311">
        <v>4.4000000000000004</v>
      </c>
      <c r="F3669" s="311" t="s">
        <v>555</v>
      </c>
      <c r="G3669" s="311">
        <f t="shared" si="386"/>
        <v>0</v>
      </c>
      <c r="H3669" s="1154">
        <f t="shared" ca="1" si="383"/>
        <v>0</v>
      </c>
      <c r="I3669" s="311">
        <f t="shared" si="385"/>
        <v>8</v>
      </c>
      <c r="J3669" s="1151"/>
      <c r="AL3669"/>
      <c r="AM3669"/>
      <c r="AN3669"/>
      <c r="AO3669"/>
      <c r="AP3669"/>
      <c r="AQ3669" s="333"/>
      <c r="AR3669"/>
      <c r="AS3669"/>
      <c r="AT3669"/>
      <c r="AU3669"/>
    </row>
    <row r="3670" spans="1:47" ht="12.75" customHeight="1" x14ac:dyDescent="0.35">
      <c r="A3670" s="311">
        <f>FrontPage!$N$2</f>
        <v>1</v>
      </c>
      <c r="B3670" s="311" t="str">
        <f t="shared" si="384"/>
        <v>RON4.410</v>
      </c>
      <c r="C3670" s="311">
        <f t="shared" si="382"/>
        <v>202526</v>
      </c>
      <c r="D3670" s="1148" t="s">
        <v>228</v>
      </c>
      <c r="E3670" s="311">
        <v>4.4000000000000004</v>
      </c>
      <c r="F3670" s="311" t="s">
        <v>557</v>
      </c>
      <c r="G3670" s="311">
        <f t="shared" si="386"/>
        <v>0</v>
      </c>
      <c r="H3670" s="1154">
        <f t="shared" ca="1" si="383"/>
        <v>0</v>
      </c>
      <c r="I3670" s="311">
        <f t="shared" si="385"/>
        <v>10</v>
      </c>
      <c r="J3670" s="1151"/>
      <c r="AL3670"/>
      <c r="AM3670"/>
      <c r="AN3670"/>
      <c r="AO3670"/>
      <c r="AP3670"/>
      <c r="AQ3670" s="333"/>
      <c r="AR3670"/>
      <c r="AS3670"/>
      <c r="AT3670"/>
      <c r="AU3670"/>
    </row>
    <row r="3671" spans="1:47" ht="12.75" customHeight="1" x14ac:dyDescent="0.35">
      <c r="A3671" s="311">
        <f>FrontPage!$N$2</f>
        <v>1</v>
      </c>
      <c r="B3671" s="311" t="str">
        <f t="shared" si="384"/>
        <v>RON4.411</v>
      </c>
      <c r="C3671" s="311">
        <f t="shared" si="382"/>
        <v>202526</v>
      </c>
      <c r="D3671" s="1148" t="s">
        <v>228</v>
      </c>
      <c r="E3671" s="311">
        <v>4.4000000000000004</v>
      </c>
      <c r="F3671" s="311" t="s">
        <v>558</v>
      </c>
      <c r="G3671" s="311">
        <f t="shared" si="386"/>
        <v>0</v>
      </c>
      <c r="H3671" s="1154">
        <f t="shared" ca="1" si="383"/>
        <v>0</v>
      </c>
      <c r="I3671" s="311">
        <f t="shared" si="385"/>
        <v>11</v>
      </c>
      <c r="J3671" s="1151"/>
      <c r="AL3671"/>
      <c r="AM3671"/>
      <c r="AN3671"/>
      <c r="AO3671"/>
      <c r="AP3671"/>
      <c r="AQ3671" s="333"/>
      <c r="AR3671"/>
      <c r="AS3671"/>
      <c r="AT3671"/>
      <c r="AU3671"/>
    </row>
    <row r="3672" spans="1:47" ht="12.75" customHeight="1" x14ac:dyDescent="0.35">
      <c r="A3672" s="311">
        <f>FrontPage!$N$2</f>
        <v>1</v>
      </c>
      <c r="B3672" s="311" t="str">
        <f t="shared" si="384"/>
        <v>RON4.51</v>
      </c>
      <c r="C3672" s="311">
        <f t="shared" si="382"/>
        <v>202526</v>
      </c>
      <c r="D3672" s="1148" t="s">
        <v>228</v>
      </c>
      <c r="E3672" s="311">
        <v>4.5</v>
      </c>
      <c r="F3672" s="311" t="s">
        <v>545</v>
      </c>
      <c r="G3672" s="311">
        <f t="shared" si="386"/>
        <v>0</v>
      </c>
      <c r="H3672" s="1154">
        <f t="shared" ca="1" si="383"/>
        <v>0</v>
      </c>
      <c r="I3672" s="311">
        <f t="shared" si="385"/>
        <v>1</v>
      </c>
      <c r="J3672" s="1151"/>
      <c r="AL3672"/>
      <c r="AM3672"/>
      <c r="AN3672"/>
      <c r="AO3672"/>
      <c r="AP3672"/>
      <c r="AQ3672" s="333"/>
      <c r="AR3672"/>
      <c r="AS3672"/>
      <c r="AT3672"/>
      <c r="AU3672"/>
    </row>
    <row r="3673" spans="1:47" ht="12.75" customHeight="1" x14ac:dyDescent="0.35">
      <c r="A3673" s="311">
        <f>FrontPage!$N$2</f>
        <v>1</v>
      </c>
      <c r="B3673" s="311" t="str">
        <f t="shared" si="384"/>
        <v>RON4.52</v>
      </c>
      <c r="C3673" s="311">
        <f t="shared" si="382"/>
        <v>202526</v>
      </c>
      <c r="D3673" s="1148" t="s">
        <v>228</v>
      </c>
      <c r="E3673" s="311">
        <v>4.5</v>
      </c>
      <c r="F3673" s="311" t="s">
        <v>546</v>
      </c>
      <c r="G3673" s="311">
        <f t="shared" si="386"/>
        <v>0</v>
      </c>
      <c r="H3673" s="1154">
        <f t="shared" ca="1" si="383"/>
        <v>0</v>
      </c>
      <c r="I3673" s="311">
        <f t="shared" si="385"/>
        <v>2</v>
      </c>
      <c r="J3673" s="1151"/>
      <c r="AL3673"/>
      <c r="AM3673"/>
      <c r="AN3673"/>
      <c r="AO3673"/>
      <c r="AP3673"/>
      <c r="AQ3673" s="333"/>
      <c r="AR3673"/>
      <c r="AS3673"/>
      <c r="AT3673"/>
      <c r="AU3673"/>
    </row>
    <row r="3674" spans="1:47" ht="12.75" customHeight="1" x14ac:dyDescent="0.35">
      <c r="A3674" s="311">
        <f>FrontPage!$N$2</f>
        <v>1</v>
      </c>
      <c r="B3674" s="311" t="str">
        <f t="shared" si="384"/>
        <v>RON4.53</v>
      </c>
      <c r="C3674" s="311">
        <f t="shared" si="382"/>
        <v>202526</v>
      </c>
      <c r="D3674" s="1148" t="s">
        <v>228</v>
      </c>
      <c r="E3674" s="311">
        <v>4.5</v>
      </c>
      <c r="F3674" s="311" t="s">
        <v>549</v>
      </c>
      <c r="G3674" s="311">
        <f t="shared" si="386"/>
        <v>0</v>
      </c>
      <c r="H3674" s="1154">
        <f t="shared" ca="1" si="383"/>
        <v>0</v>
      </c>
      <c r="I3674" s="311">
        <f t="shared" si="385"/>
        <v>3</v>
      </c>
      <c r="J3674" s="1151"/>
      <c r="AL3674"/>
      <c r="AM3674"/>
      <c r="AN3674"/>
      <c r="AO3674"/>
      <c r="AP3674"/>
      <c r="AQ3674" s="333"/>
      <c r="AR3674"/>
      <c r="AS3674"/>
      <c r="AT3674"/>
      <c r="AU3674"/>
    </row>
    <row r="3675" spans="1:47" ht="12.75" customHeight="1" x14ac:dyDescent="0.35">
      <c r="A3675" s="311">
        <f>FrontPage!$N$2</f>
        <v>1</v>
      </c>
      <c r="B3675" s="311" t="str">
        <f t="shared" si="384"/>
        <v>RON4.55</v>
      </c>
      <c r="C3675" s="311">
        <f t="shared" si="382"/>
        <v>202526</v>
      </c>
      <c r="D3675" s="1148" t="s">
        <v>228</v>
      </c>
      <c r="E3675" s="311">
        <v>4.5</v>
      </c>
      <c r="F3675" s="311" t="s">
        <v>551</v>
      </c>
      <c r="G3675" s="311">
        <f t="shared" si="386"/>
        <v>0</v>
      </c>
      <c r="H3675" s="1154">
        <f t="shared" ca="1" si="383"/>
        <v>0</v>
      </c>
      <c r="I3675" s="311">
        <f t="shared" si="385"/>
        <v>5</v>
      </c>
      <c r="J3675" s="1151"/>
      <c r="AL3675"/>
      <c r="AM3675"/>
      <c r="AN3675"/>
      <c r="AO3675"/>
      <c r="AP3675"/>
      <c r="AQ3675" s="333"/>
      <c r="AR3675"/>
      <c r="AS3675"/>
      <c r="AT3675"/>
      <c r="AU3675"/>
    </row>
    <row r="3676" spans="1:47" ht="12.75" customHeight="1" x14ac:dyDescent="0.35">
      <c r="A3676" s="311">
        <f>FrontPage!$N$2</f>
        <v>1</v>
      </c>
      <c r="B3676" s="311" t="str">
        <f t="shared" si="384"/>
        <v>RON4.56.1</v>
      </c>
      <c r="C3676" s="311">
        <f t="shared" si="382"/>
        <v>202526</v>
      </c>
      <c r="D3676" s="1148" t="s">
        <v>228</v>
      </c>
      <c r="E3676" s="311">
        <v>4.5</v>
      </c>
      <c r="F3676" s="311" t="s">
        <v>552</v>
      </c>
      <c r="G3676" s="311">
        <f t="shared" si="386"/>
        <v>0</v>
      </c>
      <c r="H3676" s="1154">
        <f t="shared" ca="1" si="383"/>
        <v>0</v>
      </c>
      <c r="I3676" s="311">
        <f t="shared" si="385"/>
        <v>6.1</v>
      </c>
      <c r="J3676" s="1151"/>
      <c r="AL3676"/>
      <c r="AM3676"/>
      <c r="AN3676"/>
      <c r="AO3676"/>
      <c r="AP3676"/>
      <c r="AQ3676" s="333"/>
      <c r="AR3676"/>
      <c r="AS3676"/>
      <c r="AT3676"/>
      <c r="AU3676"/>
    </row>
    <row r="3677" spans="1:47" ht="12.75" customHeight="1" x14ac:dyDescent="0.35">
      <c r="A3677" s="311">
        <f>FrontPage!$N$2</f>
        <v>1</v>
      </c>
      <c r="B3677" s="311" t="str">
        <f t="shared" si="384"/>
        <v>RON4.56.2</v>
      </c>
      <c r="C3677" s="311">
        <f t="shared" si="382"/>
        <v>202526</v>
      </c>
      <c r="D3677" s="1148" t="s">
        <v>228</v>
      </c>
      <c r="E3677" s="311">
        <v>4.5</v>
      </c>
      <c r="F3677" s="311" t="s">
        <v>553</v>
      </c>
      <c r="G3677" s="311">
        <f t="shared" si="386"/>
        <v>0</v>
      </c>
      <c r="H3677" s="1154">
        <f t="shared" ca="1" si="383"/>
        <v>0</v>
      </c>
      <c r="I3677" s="311">
        <f t="shared" si="385"/>
        <v>6.2</v>
      </c>
      <c r="J3677" s="1151"/>
      <c r="AL3677"/>
      <c r="AM3677"/>
      <c r="AN3677"/>
      <c r="AO3677"/>
      <c r="AP3677"/>
      <c r="AQ3677" s="333"/>
      <c r="AR3677"/>
      <c r="AS3677"/>
      <c r="AT3677"/>
      <c r="AU3677"/>
    </row>
    <row r="3678" spans="1:47" ht="12.75" customHeight="1" x14ac:dyDescent="0.35">
      <c r="A3678" s="311">
        <f>FrontPage!$N$2</f>
        <v>1</v>
      </c>
      <c r="B3678" s="311" t="str">
        <f t="shared" si="384"/>
        <v>RON4.57</v>
      </c>
      <c r="C3678" s="311">
        <f t="shared" si="382"/>
        <v>202526</v>
      </c>
      <c r="D3678" s="1148" t="s">
        <v>228</v>
      </c>
      <c r="E3678" s="311">
        <v>4.5</v>
      </c>
      <c r="F3678" s="311" t="s">
        <v>554</v>
      </c>
      <c r="G3678" s="311">
        <f t="shared" si="386"/>
        <v>0</v>
      </c>
      <c r="H3678" s="1154">
        <f t="shared" ca="1" si="383"/>
        <v>0</v>
      </c>
      <c r="I3678" s="311">
        <f t="shared" si="385"/>
        <v>7</v>
      </c>
      <c r="J3678" s="1151"/>
      <c r="AL3678"/>
      <c r="AM3678"/>
      <c r="AN3678"/>
      <c r="AO3678"/>
      <c r="AP3678"/>
      <c r="AQ3678" s="333"/>
      <c r="AR3678"/>
      <c r="AS3678"/>
      <c r="AT3678"/>
      <c r="AU3678"/>
    </row>
    <row r="3679" spans="1:47" ht="12.75" customHeight="1" x14ac:dyDescent="0.35">
      <c r="A3679" s="311">
        <f>FrontPage!$N$2</f>
        <v>1</v>
      </c>
      <c r="B3679" s="311" t="str">
        <f t="shared" si="384"/>
        <v>RON4.58</v>
      </c>
      <c r="C3679" s="311">
        <f t="shared" si="382"/>
        <v>202526</v>
      </c>
      <c r="D3679" s="1148" t="s">
        <v>228</v>
      </c>
      <c r="E3679" s="311">
        <v>4.5</v>
      </c>
      <c r="F3679" s="311" t="s">
        <v>555</v>
      </c>
      <c r="G3679" s="311">
        <f t="shared" si="386"/>
        <v>0</v>
      </c>
      <c r="H3679" s="1154">
        <f t="shared" ca="1" si="383"/>
        <v>0</v>
      </c>
      <c r="I3679" s="311">
        <f t="shared" si="385"/>
        <v>8</v>
      </c>
      <c r="J3679" s="1151"/>
      <c r="AL3679"/>
      <c r="AM3679"/>
      <c r="AN3679"/>
      <c r="AO3679"/>
      <c r="AP3679"/>
      <c r="AQ3679" s="333"/>
      <c r="AR3679"/>
      <c r="AS3679"/>
      <c r="AT3679"/>
      <c r="AU3679"/>
    </row>
    <row r="3680" spans="1:47" ht="12.75" customHeight="1" x14ac:dyDescent="0.35">
      <c r="A3680" s="311">
        <f>FrontPage!$N$2</f>
        <v>1</v>
      </c>
      <c r="B3680" s="311" t="str">
        <f t="shared" si="384"/>
        <v>RON4.510</v>
      </c>
      <c r="C3680" s="311">
        <f t="shared" si="382"/>
        <v>202526</v>
      </c>
      <c r="D3680" s="1148" t="s">
        <v>228</v>
      </c>
      <c r="E3680" s="311">
        <v>4.5</v>
      </c>
      <c r="F3680" s="311" t="s">
        <v>557</v>
      </c>
      <c r="G3680" s="311">
        <f t="shared" si="386"/>
        <v>0</v>
      </c>
      <c r="H3680" s="1154">
        <f t="shared" ca="1" si="383"/>
        <v>0</v>
      </c>
      <c r="I3680" s="311">
        <f t="shared" si="385"/>
        <v>10</v>
      </c>
      <c r="J3680" s="1151"/>
      <c r="AL3680"/>
      <c r="AM3680"/>
      <c r="AN3680"/>
      <c r="AO3680"/>
      <c r="AP3680"/>
      <c r="AQ3680" s="333"/>
      <c r="AR3680"/>
      <c r="AS3680"/>
      <c r="AT3680"/>
      <c r="AU3680"/>
    </row>
    <row r="3681" spans="1:47" ht="12.75" customHeight="1" x14ac:dyDescent="0.35">
      <c r="A3681" s="311">
        <f>FrontPage!$N$2</f>
        <v>1</v>
      </c>
      <c r="B3681" s="311" t="str">
        <f t="shared" si="384"/>
        <v>RON4.511</v>
      </c>
      <c r="C3681" s="311">
        <f t="shared" si="382"/>
        <v>202526</v>
      </c>
      <c r="D3681" s="1148" t="s">
        <v>228</v>
      </c>
      <c r="E3681" s="311">
        <v>4.5</v>
      </c>
      <c r="F3681" s="311" t="s">
        <v>558</v>
      </c>
      <c r="G3681" s="311">
        <f t="shared" si="386"/>
        <v>0</v>
      </c>
      <c r="H3681" s="1154">
        <f t="shared" ca="1" si="383"/>
        <v>0</v>
      </c>
      <c r="I3681" s="311">
        <f t="shared" si="385"/>
        <v>11</v>
      </c>
      <c r="J3681" s="1151"/>
      <c r="AL3681"/>
      <c r="AM3681"/>
      <c r="AN3681"/>
      <c r="AO3681"/>
      <c r="AP3681"/>
      <c r="AQ3681" s="333"/>
      <c r="AR3681"/>
      <c r="AS3681"/>
      <c r="AT3681"/>
      <c r="AU3681"/>
    </row>
    <row r="3682" spans="1:47" ht="12.75" customHeight="1" x14ac:dyDescent="0.35">
      <c r="A3682" s="311">
        <f>FrontPage!$N$2</f>
        <v>1</v>
      </c>
      <c r="B3682" s="311" t="str">
        <f t="shared" si="384"/>
        <v>RON131</v>
      </c>
      <c r="C3682" s="311">
        <f t="shared" si="382"/>
        <v>202526</v>
      </c>
      <c r="D3682" s="1148" t="s">
        <v>228</v>
      </c>
      <c r="E3682" s="311">
        <v>13</v>
      </c>
      <c r="F3682" s="311" t="s">
        <v>545</v>
      </c>
      <c r="G3682" s="311">
        <f t="shared" si="386"/>
        <v>0</v>
      </c>
      <c r="H3682" s="1154">
        <f t="shared" ca="1" si="383"/>
        <v>0</v>
      </c>
      <c r="I3682" s="311">
        <f t="shared" si="385"/>
        <v>1</v>
      </c>
      <c r="J3682" s="1151"/>
      <c r="AL3682"/>
      <c r="AM3682"/>
      <c r="AN3682"/>
      <c r="AO3682"/>
      <c r="AP3682"/>
      <c r="AQ3682" s="333"/>
      <c r="AR3682"/>
      <c r="AS3682"/>
      <c r="AT3682"/>
      <c r="AU3682"/>
    </row>
    <row r="3683" spans="1:47" ht="12.75" customHeight="1" x14ac:dyDescent="0.35">
      <c r="A3683" s="311">
        <f>FrontPage!$N$2</f>
        <v>1</v>
      </c>
      <c r="B3683" s="311" t="str">
        <f t="shared" si="384"/>
        <v>RON132</v>
      </c>
      <c r="C3683" s="311">
        <f t="shared" si="382"/>
        <v>202526</v>
      </c>
      <c r="D3683" s="1148" t="s">
        <v>228</v>
      </c>
      <c r="E3683" s="311">
        <v>13</v>
      </c>
      <c r="F3683" s="311" t="s">
        <v>546</v>
      </c>
      <c r="G3683" s="311">
        <f t="shared" si="386"/>
        <v>0</v>
      </c>
      <c r="H3683" s="1154">
        <f t="shared" ca="1" si="383"/>
        <v>0</v>
      </c>
      <c r="I3683" s="311">
        <f t="shared" si="385"/>
        <v>2</v>
      </c>
      <c r="J3683" s="1151"/>
      <c r="AL3683"/>
      <c r="AM3683"/>
      <c r="AN3683"/>
      <c r="AO3683"/>
      <c r="AP3683"/>
      <c r="AQ3683" s="333"/>
      <c r="AR3683"/>
      <c r="AS3683"/>
      <c r="AT3683"/>
      <c r="AU3683"/>
    </row>
    <row r="3684" spans="1:47" ht="12.75" customHeight="1" x14ac:dyDescent="0.35">
      <c r="A3684" s="311">
        <f>FrontPage!$N$2</f>
        <v>1</v>
      </c>
      <c r="B3684" s="311" t="str">
        <f t="shared" si="384"/>
        <v>RON133</v>
      </c>
      <c r="C3684" s="311">
        <f t="shared" ref="C3684:C3747" si="387">year</f>
        <v>202526</v>
      </c>
      <c r="D3684" s="1148" t="s">
        <v>228</v>
      </c>
      <c r="E3684" s="311">
        <v>13</v>
      </c>
      <c r="F3684" s="311" t="s">
        <v>549</v>
      </c>
      <c r="G3684" s="311">
        <f t="shared" si="386"/>
        <v>0</v>
      </c>
      <c r="H3684" s="1154">
        <f t="shared" ca="1" si="383"/>
        <v>0</v>
      </c>
      <c r="I3684" s="311">
        <f t="shared" si="385"/>
        <v>3</v>
      </c>
      <c r="J3684" s="1151"/>
      <c r="AL3684"/>
      <c r="AM3684"/>
      <c r="AN3684"/>
      <c r="AO3684"/>
      <c r="AP3684"/>
      <c r="AQ3684" s="333"/>
      <c r="AR3684"/>
      <c r="AS3684"/>
      <c r="AT3684"/>
      <c r="AU3684"/>
    </row>
    <row r="3685" spans="1:47" ht="12.75" customHeight="1" x14ac:dyDescent="0.35">
      <c r="A3685" s="311">
        <f>FrontPage!$N$2</f>
        <v>1</v>
      </c>
      <c r="B3685" s="311" t="str">
        <f t="shared" si="384"/>
        <v>RON135</v>
      </c>
      <c r="C3685" s="311">
        <f t="shared" si="387"/>
        <v>202526</v>
      </c>
      <c r="D3685" s="1148" t="s">
        <v>228</v>
      </c>
      <c r="E3685" s="311">
        <v>13</v>
      </c>
      <c r="F3685" s="311" t="s">
        <v>551</v>
      </c>
      <c r="G3685" s="311">
        <f t="shared" si="386"/>
        <v>0</v>
      </c>
      <c r="H3685" s="1154">
        <f t="shared" ca="1" si="383"/>
        <v>0</v>
      </c>
      <c r="I3685" s="311">
        <f t="shared" si="385"/>
        <v>5</v>
      </c>
      <c r="J3685" s="1151"/>
      <c r="AL3685"/>
      <c r="AM3685"/>
      <c r="AN3685"/>
      <c r="AO3685"/>
      <c r="AP3685"/>
      <c r="AQ3685" s="333"/>
      <c r="AR3685"/>
      <c r="AS3685"/>
      <c r="AT3685"/>
      <c r="AU3685"/>
    </row>
    <row r="3686" spans="1:47" ht="12.75" customHeight="1" x14ac:dyDescent="0.35">
      <c r="A3686" s="311">
        <f>FrontPage!$N$2</f>
        <v>1</v>
      </c>
      <c r="B3686" s="311" t="str">
        <f t="shared" si="384"/>
        <v>RON136.1</v>
      </c>
      <c r="C3686" s="311">
        <f t="shared" si="387"/>
        <v>202526</v>
      </c>
      <c r="D3686" s="1148" t="s">
        <v>228</v>
      </c>
      <c r="E3686" s="311">
        <v>13</v>
      </c>
      <c r="F3686" s="311" t="s">
        <v>552</v>
      </c>
      <c r="G3686" s="311">
        <f t="shared" si="386"/>
        <v>0</v>
      </c>
      <c r="H3686" s="1154">
        <f t="shared" ca="1" si="383"/>
        <v>0</v>
      </c>
      <c r="I3686" s="311">
        <f t="shared" si="385"/>
        <v>6.1</v>
      </c>
      <c r="J3686" s="1151"/>
      <c r="AL3686"/>
      <c r="AM3686"/>
      <c r="AN3686"/>
      <c r="AO3686"/>
      <c r="AP3686"/>
      <c r="AQ3686" s="333"/>
      <c r="AR3686"/>
      <c r="AS3686"/>
      <c r="AT3686"/>
      <c r="AU3686"/>
    </row>
    <row r="3687" spans="1:47" ht="12.75" customHeight="1" x14ac:dyDescent="0.35">
      <c r="A3687" s="311">
        <f>FrontPage!$N$2</f>
        <v>1</v>
      </c>
      <c r="B3687" s="311" t="str">
        <f t="shared" si="384"/>
        <v>RON136.2</v>
      </c>
      <c r="C3687" s="311">
        <f t="shared" si="387"/>
        <v>202526</v>
      </c>
      <c r="D3687" s="1148" t="s">
        <v>228</v>
      </c>
      <c r="E3687" s="311">
        <v>13</v>
      </c>
      <c r="F3687" s="311" t="s">
        <v>553</v>
      </c>
      <c r="G3687" s="311">
        <f t="shared" si="386"/>
        <v>0</v>
      </c>
      <c r="H3687" s="1154">
        <f t="shared" ca="1" si="383"/>
        <v>0</v>
      </c>
      <c r="I3687" s="311">
        <f t="shared" si="385"/>
        <v>6.2</v>
      </c>
      <c r="J3687" s="1151"/>
      <c r="AL3687"/>
      <c r="AM3687"/>
      <c r="AN3687"/>
      <c r="AO3687"/>
      <c r="AP3687"/>
      <c r="AQ3687" s="333"/>
      <c r="AR3687"/>
      <c r="AS3687"/>
      <c r="AT3687"/>
      <c r="AU3687"/>
    </row>
    <row r="3688" spans="1:47" ht="12.75" customHeight="1" x14ac:dyDescent="0.35">
      <c r="A3688" s="311">
        <f>FrontPage!$N$2</f>
        <v>1</v>
      </c>
      <c r="B3688" s="311" t="str">
        <f t="shared" si="384"/>
        <v>RON137</v>
      </c>
      <c r="C3688" s="311">
        <f t="shared" si="387"/>
        <v>202526</v>
      </c>
      <c r="D3688" s="1148" t="s">
        <v>228</v>
      </c>
      <c r="E3688" s="311">
        <v>13</v>
      </c>
      <c r="F3688" s="311" t="s">
        <v>554</v>
      </c>
      <c r="G3688" s="311">
        <f t="shared" si="386"/>
        <v>0</v>
      </c>
      <c r="H3688" s="1154">
        <f t="shared" ca="1" si="383"/>
        <v>0</v>
      </c>
      <c r="I3688" s="311">
        <f t="shared" si="385"/>
        <v>7</v>
      </c>
      <c r="J3688" s="1151"/>
      <c r="AL3688"/>
      <c r="AM3688"/>
      <c r="AN3688"/>
      <c r="AO3688"/>
      <c r="AP3688"/>
      <c r="AQ3688" s="333"/>
      <c r="AR3688"/>
      <c r="AS3688"/>
      <c r="AT3688"/>
      <c r="AU3688"/>
    </row>
    <row r="3689" spans="1:47" ht="12.75" customHeight="1" x14ac:dyDescent="0.35">
      <c r="A3689" s="311">
        <f>FrontPage!$N$2</f>
        <v>1</v>
      </c>
      <c r="B3689" s="311" t="str">
        <f t="shared" si="384"/>
        <v>RON138</v>
      </c>
      <c r="C3689" s="311">
        <f t="shared" si="387"/>
        <v>202526</v>
      </c>
      <c r="D3689" s="1148" t="s">
        <v>228</v>
      </c>
      <c r="E3689" s="311">
        <v>13</v>
      </c>
      <c r="F3689" s="311" t="s">
        <v>555</v>
      </c>
      <c r="G3689" s="311">
        <f t="shared" si="386"/>
        <v>0</v>
      </c>
      <c r="H3689" s="1154">
        <f t="shared" ca="1" si="383"/>
        <v>0</v>
      </c>
      <c r="I3689" s="311">
        <f t="shared" si="385"/>
        <v>8</v>
      </c>
      <c r="J3689" s="1151"/>
      <c r="AL3689"/>
      <c r="AM3689"/>
      <c r="AN3689"/>
      <c r="AO3689"/>
      <c r="AP3689"/>
      <c r="AQ3689" s="333"/>
      <c r="AR3689"/>
      <c r="AS3689"/>
      <c r="AT3689"/>
      <c r="AU3689"/>
    </row>
    <row r="3690" spans="1:47" ht="12.75" customHeight="1" x14ac:dyDescent="0.35">
      <c r="A3690" s="311">
        <f>FrontPage!$N$2</f>
        <v>1</v>
      </c>
      <c r="B3690" s="311" t="str">
        <f t="shared" si="384"/>
        <v>RON1310</v>
      </c>
      <c r="C3690" s="311">
        <f t="shared" si="387"/>
        <v>202526</v>
      </c>
      <c r="D3690" s="1148" t="s">
        <v>228</v>
      </c>
      <c r="E3690" s="311">
        <v>13</v>
      </c>
      <c r="F3690" s="311" t="s">
        <v>557</v>
      </c>
      <c r="G3690" s="311">
        <f t="shared" si="386"/>
        <v>0</v>
      </c>
      <c r="H3690" s="1154">
        <f t="shared" ca="1" si="383"/>
        <v>0</v>
      </c>
      <c r="I3690" s="311">
        <f t="shared" si="385"/>
        <v>10</v>
      </c>
      <c r="J3690" s="1151"/>
      <c r="AL3690"/>
      <c r="AM3690"/>
      <c r="AN3690"/>
      <c r="AO3690"/>
      <c r="AP3690"/>
      <c r="AQ3690" s="333"/>
      <c r="AR3690"/>
      <c r="AS3690"/>
      <c r="AT3690"/>
      <c r="AU3690"/>
    </row>
    <row r="3691" spans="1:47" ht="12.75" customHeight="1" x14ac:dyDescent="0.35">
      <c r="A3691" s="311">
        <f>FrontPage!$N$2</f>
        <v>1</v>
      </c>
      <c r="B3691" s="311" t="str">
        <f t="shared" si="384"/>
        <v>RON1311</v>
      </c>
      <c r="C3691" s="311">
        <f t="shared" si="387"/>
        <v>202526</v>
      </c>
      <c r="D3691" s="1148" t="s">
        <v>228</v>
      </c>
      <c r="E3691" s="311">
        <v>13</v>
      </c>
      <c r="F3691" s="311" t="s">
        <v>558</v>
      </c>
      <c r="G3691" s="311">
        <f t="shared" si="386"/>
        <v>0</v>
      </c>
      <c r="H3691" s="1154">
        <f t="shared" ca="1" si="383"/>
        <v>0</v>
      </c>
      <c r="I3691" s="311">
        <f t="shared" si="385"/>
        <v>11</v>
      </c>
      <c r="J3691" s="1151"/>
      <c r="AL3691"/>
      <c r="AM3691"/>
      <c r="AN3691"/>
      <c r="AO3691"/>
      <c r="AP3691"/>
      <c r="AQ3691" s="333"/>
      <c r="AR3691"/>
      <c r="AS3691"/>
      <c r="AT3691"/>
      <c r="AU3691"/>
    </row>
    <row r="3692" spans="1:47" ht="12.75" customHeight="1" x14ac:dyDescent="0.35">
      <c r="A3692" s="311">
        <f>FrontPage!$N$2</f>
        <v>1</v>
      </c>
      <c r="B3692" s="311" t="str">
        <f t="shared" si="384"/>
        <v>RON141</v>
      </c>
      <c r="C3692" s="311">
        <f t="shared" si="387"/>
        <v>202526</v>
      </c>
      <c r="D3692" s="1148" t="s">
        <v>228</v>
      </c>
      <c r="E3692" s="311">
        <v>14</v>
      </c>
      <c r="F3692" s="311" t="s">
        <v>545</v>
      </c>
      <c r="G3692" s="311">
        <f t="shared" si="386"/>
        <v>0</v>
      </c>
      <c r="H3692" s="1154">
        <f t="shared" ca="1" si="383"/>
        <v>0</v>
      </c>
      <c r="I3692" s="311">
        <f t="shared" si="385"/>
        <v>1</v>
      </c>
      <c r="J3692" s="1151"/>
      <c r="AL3692"/>
      <c r="AM3692"/>
      <c r="AN3692"/>
      <c r="AO3692"/>
      <c r="AP3692"/>
      <c r="AQ3692" s="333"/>
      <c r="AR3692"/>
      <c r="AS3692"/>
      <c r="AT3692"/>
      <c r="AU3692"/>
    </row>
    <row r="3693" spans="1:47" ht="12.75" customHeight="1" x14ac:dyDescent="0.35">
      <c r="A3693" s="311">
        <f>FrontPage!$N$2</f>
        <v>1</v>
      </c>
      <c r="B3693" s="311" t="str">
        <f t="shared" si="384"/>
        <v>RON142</v>
      </c>
      <c r="C3693" s="311">
        <f t="shared" si="387"/>
        <v>202526</v>
      </c>
      <c r="D3693" s="1148" t="s">
        <v>228</v>
      </c>
      <c r="E3693" s="311">
        <v>14</v>
      </c>
      <c r="F3693" s="311" t="s">
        <v>546</v>
      </c>
      <c r="G3693" s="311">
        <f t="shared" si="386"/>
        <v>0</v>
      </c>
      <c r="H3693" s="1154">
        <f t="shared" ca="1" si="383"/>
        <v>0</v>
      </c>
      <c r="I3693" s="311">
        <f t="shared" si="385"/>
        <v>2</v>
      </c>
      <c r="J3693" s="1151"/>
      <c r="AL3693"/>
      <c r="AM3693"/>
      <c r="AN3693"/>
      <c r="AO3693"/>
      <c r="AP3693"/>
      <c r="AQ3693" s="333"/>
      <c r="AR3693"/>
      <c r="AS3693"/>
      <c r="AT3693"/>
      <c r="AU3693"/>
    </row>
    <row r="3694" spans="1:47" ht="12.75" customHeight="1" x14ac:dyDescent="0.35">
      <c r="A3694" s="311">
        <f>FrontPage!$N$2</f>
        <v>1</v>
      </c>
      <c r="B3694" s="311" t="str">
        <f t="shared" si="384"/>
        <v>RON143</v>
      </c>
      <c r="C3694" s="311">
        <f t="shared" si="387"/>
        <v>202526</v>
      </c>
      <c r="D3694" s="1148" t="s">
        <v>228</v>
      </c>
      <c r="E3694" s="311">
        <v>14</v>
      </c>
      <c r="F3694" s="311" t="s">
        <v>549</v>
      </c>
      <c r="G3694" s="311">
        <f t="shared" si="386"/>
        <v>0</v>
      </c>
      <c r="H3694" s="1154">
        <f t="shared" ca="1" si="383"/>
        <v>0</v>
      </c>
      <c r="I3694" s="311">
        <f t="shared" si="385"/>
        <v>3</v>
      </c>
      <c r="J3694" s="1151"/>
      <c r="AL3694"/>
      <c r="AM3694"/>
      <c r="AN3694"/>
      <c r="AO3694"/>
      <c r="AP3694"/>
      <c r="AQ3694" s="333"/>
      <c r="AR3694"/>
      <c r="AS3694"/>
      <c r="AT3694"/>
      <c r="AU3694"/>
    </row>
    <row r="3695" spans="1:47" ht="12.75" customHeight="1" x14ac:dyDescent="0.35">
      <c r="A3695" s="311">
        <f>FrontPage!$N$2</f>
        <v>1</v>
      </c>
      <c r="B3695" s="311" t="str">
        <f t="shared" si="384"/>
        <v>RON145</v>
      </c>
      <c r="C3695" s="311">
        <f t="shared" si="387"/>
        <v>202526</v>
      </c>
      <c r="D3695" s="1148" t="s">
        <v>228</v>
      </c>
      <c r="E3695" s="311">
        <v>14</v>
      </c>
      <c r="F3695" s="311" t="s">
        <v>551</v>
      </c>
      <c r="G3695" s="311">
        <f t="shared" si="386"/>
        <v>0</v>
      </c>
      <c r="H3695" s="1154">
        <f t="shared" ref="H3695:H3758" ca="1" si="388">IF(UANumber = 0,0,IF(VLOOKUP(E3695,INDIRECT("_"&amp;D3695),MATCH(F3695,INDIRECT("_"&amp;D3695&amp;$I$2),0),FALSE)="",0,VLOOKUP(E3695,INDIRECT("_"&amp;D3695),MATCH(F3695,INDIRECT("_"&amp;D3695&amp;$I$2),0),FALSE)))</f>
        <v>0</v>
      </c>
      <c r="I3695" s="311">
        <f t="shared" si="385"/>
        <v>5</v>
      </c>
      <c r="J3695" s="1151"/>
      <c r="AL3695"/>
      <c r="AM3695"/>
      <c r="AN3695"/>
      <c r="AO3695"/>
      <c r="AP3695"/>
      <c r="AQ3695" s="333"/>
      <c r="AR3695"/>
      <c r="AS3695"/>
      <c r="AT3695"/>
      <c r="AU3695"/>
    </row>
    <row r="3696" spans="1:47" ht="12.75" customHeight="1" x14ac:dyDescent="0.35">
      <c r="A3696" s="311">
        <f>FrontPage!$N$2</f>
        <v>1</v>
      </c>
      <c r="B3696" s="311" t="str">
        <f t="shared" si="384"/>
        <v>RON146.1</v>
      </c>
      <c r="C3696" s="311">
        <f t="shared" si="387"/>
        <v>202526</v>
      </c>
      <c r="D3696" s="1148" t="s">
        <v>228</v>
      </c>
      <c r="E3696" s="311">
        <v>14</v>
      </c>
      <c r="F3696" s="311" t="s">
        <v>552</v>
      </c>
      <c r="G3696" s="311">
        <f t="shared" si="386"/>
        <v>0</v>
      </c>
      <c r="H3696" s="1154">
        <f t="shared" ca="1" si="388"/>
        <v>0</v>
      </c>
      <c r="I3696" s="311">
        <f t="shared" si="385"/>
        <v>6.1</v>
      </c>
      <c r="J3696" s="1151"/>
      <c r="AL3696"/>
      <c r="AM3696"/>
      <c r="AN3696"/>
      <c r="AO3696"/>
      <c r="AP3696"/>
      <c r="AQ3696" s="333"/>
      <c r="AR3696"/>
      <c r="AS3696"/>
      <c r="AT3696"/>
      <c r="AU3696"/>
    </row>
    <row r="3697" spans="1:47" ht="12.75" customHeight="1" x14ac:dyDescent="0.35">
      <c r="A3697" s="311">
        <f>FrontPage!$N$2</f>
        <v>1</v>
      </c>
      <c r="B3697" s="311" t="str">
        <f t="shared" ref="B3697:B3750" si="389">D3697&amp;E3697&amp;I3697</f>
        <v>RON146.2</v>
      </c>
      <c r="C3697" s="311">
        <f t="shared" si="387"/>
        <v>202526</v>
      </c>
      <c r="D3697" s="1148" t="s">
        <v>228</v>
      </c>
      <c r="E3697" s="311">
        <v>14</v>
      </c>
      <c r="F3697" s="311" t="s">
        <v>553</v>
      </c>
      <c r="G3697" s="311">
        <f t="shared" si="386"/>
        <v>0</v>
      </c>
      <c r="H3697" s="1154">
        <f t="shared" ca="1" si="388"/>
        <v>0</v>
      </c>
      <c r="I3697" s="311">
        <f t="shared" si="385"/>
        <v>6.2</v>
      </c>
      <c r="J3697" s="1151"/>
      <c r="AL3697"/>
      <c r="AM3697"/>
      <c r="AN3697"/>
      <c r="AO3697"/>
      <c r="AP3697"/>
      <c r="AQ3697" s="333"/>
      <c r="AR3697"/>
      <c r="AS3697"/>
      <c r="AT3697"/>
      <c r="AU3697"/>
    </row>
    <row r="3698" spans="1:47" ht="12.75" customHeight="1" x14ac:dyDescent="0.35">
      <c r="A3698" s="311">
        <f>FrontPage!$N$2</f>
        <v>1</v>
      </c>
      <c r="B3698" s="311" t="str">
        <f t="shared" si="389"/>
        <v>RON147</v>
      </c>
      <c r="C3698" s="311">
        <f t="shared" si="387"/>
        <v>202526</v>
      </c>
      <c r="D3698" s="1148" t="s">
        <v>228</v>
      </c>
      <c r="E3698" s="311">
        <v>14</v>
      </c>
      <c r="F3698" s="311" t="s">
        <v>554</v>
      </c>
      <c r="G3698" s="311">
        <f t="shared" si="386"/>
        <v>0</v>
      </c>
      <c r="H3698" s="1154">
        <f t="shared" ca="1" si="388"/>
        <v>0</v>
      </c>
      <c r="I3698" s="311">
        <f t="shared" si="385"/>
        <v>7</v>
      </c>
      <c r="J3698" s="1151"/>
      <c r="AL3698"/>
      <c r="AM3698"/>
      <c r="AN3698"/>
      <c r="AO3698"/>
      <c r="AP3698"/>
      <c r="AQ3698" s="333"/>
      <c r="AR3698"/>
      <c r="AS3698"/>
      <c r="AT3698"/>
      <c r="AU3698"/>
    </row>
    <row r="3699" spans="1:47" ht="12.75" customHeight="1" x14ac:dyDescent="0.35">
      <c r="A3699" s="311">
        <f>FrontPage!$N$2</f>
        <v>1</v>
      </c>
      <c r="B3699" s="311" t="str">
        <f t="shared" si="389"/>
        <v>RON148</v>
      </c>
      <c r="C3699" s="311">
        <f t="shared" si="387"/>
        <v>202526</v>
      </c>
      <c r="D3699" s="1148" t="s">
        <v>228</v>
      </c>
      <c r="E3699" s="311">
        <v>14</v>
      </c>
      <c r="F3699" s="311" t="s">
        <v>555</v>
      </c>
      <c r="G3699" s="311">
        <f t="shared" si="386"/>
        <v>0</v>
      </c>
      <c r="H3699" s="1154">
        <f t="shared" ca="1" si="388"/>
        <v>0</v>
      </c>
      <c r="I3699" s="311">
        <f t="shared" ref="I3699:I3752" si="390">VLOOKUP(F3699,CIndex,2,FALSE)</f>
        <v>8</v>
      </c>
      <c r="J3699" s="1151"/>
      <c r="AL3699"/>
      <c r="AM3699"/>
      <c r="AN3699"/>
      <c r="AO3699"/>
      <c r="AP3699"/>
      <c r="AQ3699" s="333"/>
      <c r="AR3699"/>
      <c r="AS3699"/>
      <c r="AT3699"/>
      <c r="AU3699"/>
    </row>
    <row r="3700" spans="1:47" ht="12.75" customHeight="1" x14ac:dyDescent="0.35">
      <c r="A3700" s="311">
        <f>FrontPage!$N$2</f>
        <v>1</v>
      </c>
      <c r="B3700" s="311" t="str">
        <f t="shared" si="389"/>
        <v>RON1410</v>
      </c>
      <c r="C3700" s="311">
        <f t="shared" si="387"/>
        <v>202526</v>
      </c>
      <c r="D3700" s="1148" t="s">
        <v>228</v>
      </c>
      <c r="E3700" s="311">
        <v>14</v>
      </c>
      <c r="F3700" s="311" t="s">
        <v>557</v>
      </c>
      <c r="G3700" s="311">
        <f t="shared" si="386"/>
        <v>0</v>
      </c>
      <c r="H3700" s="1154">
        <f t="shared" ca="1" si="388"/>
        <v>0</v>
      </c>
      <c r="I3700" s="311">
        <f t="shared" si="390"/>
        <v>10</v>
      </c>
      <c r="J3700" s="1151"/>
      <c r="AL3700"/>
      <c r="AM3700"/>
      <c r="AN3700"/>
      <c r="AO3700"/>
      <c r="AP3700"/>
      <c r="AQ3700" s="333"/>
      <c r="AR3700"/>
      <c r="AS3700"/>
      <c r="AT3700"/>
      <c r="AU3700"/>
    </row>
    <row r="3701" spans="1:47" ht="12.75" customHeight="1" x14ac:dyDescent="0.35">
      <c r="A3701" s="311">
        <f>FrontPage!$N$2</f>
        <v>1</v>
      </c>
      <c r="B3701" s="311" t="str">
        <f t="shared" si="389"/>
        <v>RON1411</v>
      </c>
      <c r="C3701" s="311">
        <f t="shared" si="387"/>
        <v>202526</v>
      </c>
      <c r="D3701" s="1148" t="s">
        <v>228</v>
      </c>
      <c r="E3701" s="311">
        <v>14</v>
      </c>
      <c r="F3701" s="311" t="s">
        <v>558</v>
      </c>
      <c r="G3701" s="311">
        <f t="shared" si="386"/>
        <v>0</v>
      </c>
      <c r="H3701" s="1154">
        <f t="shared" ca="1" si="388"/>
        <v>0</v>
      </c>
      <c r="I3701" s="311">
        <f t="shared" si="390"/>
        <v>11</v>
      </c>
      <c r="J3701" s="1151"/>
      <c r="AL3701"/>
      <c r="AM3701"/>
      <c r="AN3701"/>
      <c r="AO3701"/>
      <c r="AP3701"/>
      <c r="AQ3701" s="333"/>
      <c r="AR3701"/>
      <c r="AS3701"/>
      <c r="AT3701"/>
      <c r="AU3701"/>
    </row>
    <row r="3702" spans="1:47" ht="12.75" customHeight="1" x14ac:dyDescent="0.35">
      <c r="A3702" s="311">
        <f>FrontPage!$N$2</f>
        <v>1</v>
      </c>
      <c r="B3702" s="311" t="str">
        <f t="shared" si="389"/>
        <v>RON151</v>
      </c>
      <c r="C3702" s="311">
        <f t="shared" si="387"/>
        <v>202526</v>
      </c>
      <c r="D3702" s="1148" t="s">
        <v>228</v>
      </c>
      <c r="E3702" s="311">
        <v>15</v>
      </c>
      <c r="F3702" s="311" t="s">
        <v>545</v>
      </c>
      <c r="G3702" s="311">
        <f t="shared" si="386"/>
        <v>0</v>
      </c>
      <c r="H3702" s="1154">
        <f t="shared" ca="1" si="388"/>
        <v>0</v>
      </c>
      <c r="I3702" s="311">
        <f t="shared" si="390"/>
        <v>1</v>
      </c>
      <c r="J3702" s="1151"/>
      <c r="AL3702"/>
      <c r="AM3702"/>
      <c r="AN3702"/>
      <c r="AO3702"/>
      <c r="AP3702"/>
      <c r="AQ3702" s="333"/>
      <c r="AR3702"/>
      <c r="AS3702"/>
      <c r="AT3702"/>
      <c r="AU3702"/>
    </row>
    <row r="3703" spans="1:47" ht="12.75" customHeight="1" x14ac:dyDescent="0.35">
      <c r="A3703" s="311">
        <f>FrontPage!$N$2</f>
        <v>1</v>
      </c>
      <c r="B3703" s="311" t="str">
        <f t="shared" si="389"/>
        <v>RON152</v>
      </c>
      <c r="C3703" s="311">
        <f t="shared" si="387"/>
        <v>202526</v>
      </c>
      <c r="D3703" s="1148" t="s">
        <v>228</v>
      </c>
      <c r="E3703" s="311">
        <v>15</v>
      </c>
      <c r="F3703" s="311" t="s">
        <v>546</v>
      </c>
      <c r="G3703" s="311">
        <f t="shared" si="386"/>
        <v>0</v>
      </c>
      <c r="H3703" s="1154">
        <f t="shared" ca="1" si="388"/>
        <v>0</v>
      </c>
      <c r="I3703" s="311">
        <f t="shared" si="390"/>
        <v>2</v>
      </c>
      <c r="J3703" s="1151"/>
      <c r="AL3703"/>
      <c r="AM3703"/>
      <c r="AN3703"/>
      <c r="AO3703"/>
      <c r="AP3703"/>
      <c r="AQ3703" s="333"/>
      <c r="AR3703"/>
      <c r="AS3703"/>
      <c r="AT3703"/>
      <c r="AU3703"/>
    </row>
    <row r="3704" spans="1:47" ht="12.75" customHeight="1" x14ac:dyDescent="0.35">
      <c r="A3704" s="311">
        <f>FrontPage!$N$2</f>
        <v>1</v>
      </c>
      <c r="B3704" s="311" t="str">
        <f t="shared" si="389"/>
        <v>RON153</v>
      </c>
      <c r="C3704" s="311">
        <f t="shared" si="387"/>
        <v>202526</v>
      </c>
      <c r="D3704" s="1148" t="s">
        <v>228</v>
      </c>
      <c r="E3704" s="311">
        <v>15</v>
      </c>
      <c r="F3704" s="311" t="s">
        <v>549</v>
      </c>
      <c r="G3704" s="311">
        <f t="shared" si="386"/>
        <v>0</v>
      </c>
      <c r="H3704" s="1154">
        <f t="shared" ca="1" si="388"/>
        <v>0</v>
      </c>
      <c r="I3704" s="311">
        <f t="shared" si="390"/>
        <v>3</v>
      </c>
      <c r="J3704" s="1151"/>
      <c r="AL3704"/>
      <c r="AM3704"/>
      <c r="AN3704"/>
      <c r="AO3704"/>
      <c r="AP3704"/>
      <c r="AQ3704" s="333"/>
      <c r="AR3704"/>
      <c r="AS3704"/>
      <c r="AT3704"/>
      <c r="AU3704"/>
    </row>
    <row r="3705" spans="1:47" ht="12.75" customHeight="1" x14ac:dyDescent="0.35">
      <c r="A3705" s="311">
        <f>FrontPage!$N$2</f>
        <v>1</v>
      </c>
      <c r="B3705" s="311" t="str">
        <f t="shared" si="389"/>
        <v>RON155</v>
      </c>
      <c r="C3705" s="311">
        <f t="shared" si="387"/>
        <v>202526</v>
      </c>
      <c r="D3705" s="1148" t="s">
        <v>228</v>
      </c>
      <c r="E3705" s="311">
        <v>15</v>
      </c>
      <c r="F3705" s="311" t="s">
        <v>551</v>
      </c>
      <c r="G3705" s="311">
        <f t="shared" si="386"/>
        <v>0</v>
      </c>
      <c r="H3705" s="1154">
        <f t="shared" ca="1" si="388"/>
        <v>0</v>
      </c>
      <c r="I3705" s="311">
        <f t="shared" si="390"/>
        <v>5</v>
      </c>
      <c r="J3705" s="1151"/>
      <c r="AL3705"/>
      <c r="AM3705"/>
      <c r="AN3705"/>
      <c r="AO3705"/>
      <c r="AP3705"/>
      <c r="AQ3705" s="333"/>
      <c r="AR3705"/>
      <c r="AS3705"/>
      <c r="AT3705"/>
      <c r="AU3705"/>
    </row>
    <row r="3706" spans="1:47" ht="12.75" customHeight="1" x14ac:dyDescent="0.35">
      <c r="A3706" s="311">
        <f>FrontPage!$N$2</f>
        <v>1</v>
      </c>
      <c r="B3706" s="311" t="str">
        <f t="shared" si="389"/>
        <v>RON156.1</v>
      </c>
      <c r="C3706" s="311">
        <f t="shared" si="387"/>
        <v>202526</v>
      </c>
      <c r="D3706" s="1148" t="s">
        <v>228</v>
      </c>
      <c r="E3706" s="311">
        <v>15</v>
      </c>
      <c r="F3706" s="311" t="s">
        <v>552</v>
      </c>
      <c r="G3706" s="311">
        <f t="shared" si="386"/>
        <v>0</v>
      </c>
      <c r="H3706" s="1154">
        <f t="shared" ca="1" si="388"/>
        <v>0</v>
      </c>
      <c r="I3706" s="311">
        <f t="shared" si="390"/>
        <v>6.1</v>
      </c>
      <c r="J3706" s="1151"/>
      <c r="AL3706"/>
      <c r="AM3706"/>
      <c r="AN3706"/>
      <c r="AO3706"/>
      <c r="AP3706"/>
      <c r="AQ3706" s="333"/>
      <c r="AR3706"/>
      <c r="AS3706"/>
      <c r="AT3706"/>
      <c r="AU3706"/>
    </row>
    <row r="3707" spans="1:47" ht="12.75" customHeight="1" x14ac:dyDescent="0.35">
      <c r="A3707" s="311">
        <f>FrontPage!$N$2</f>
        <v>1</v>
      </c>
      <c r="B3707" s="311" t="str">
        <f t="shared" si="389"/>
        <v>RON156.2</v>
      </c>
      <c r="C3707" s="311">
        <f t="shared" si="387"/>
        <v>202526</v>
      </c>
      <c r="D3707" s="1148" t="s">
        <v>228</v>
      </c>
      <c r="E3707" s="311">
        <v>15</v>
      </c>
      <c r="F3707" s="311" t="s">
        <v>553</v>
      </c>
      <c r="G3707" s="311">
        <f t="shared" si="386"/>
        <v>0</v>
      </c>
      <c r="H3707" s="1154">
        <f t="shared" ca="1" si="388"/>
        <v>0</v>
      </c>
      <c r="I3707" s="311">
        <f t="shared" si="390"/>
        <v>6.2</v>
      </c>
      <c r="J3707" s="1151"/>
      <c r="AL3707"/>
      <c r="AM3707"/>
      <c r="AN3707"/>
      <c r="AO3707"/>
      <c r="AP3707"/>
      <c r="AQ3707" s="333"/>
      <c r="AR3707"/>
      <c r="AS3707"/>
      <c r="AT3707"/>
      <c r="AU3707"/>
    </row>
    <row r="3708" spans="1:47" ht="12.75" customHeight="1" x14ac:dyDescent="0.35">
      <c r="A3708" s="311">
        <f>FrontPage!$N$2</f>
        <v>1</v>
      </c>
      <c r="B3708" s="311" t="str">
        <f t="shared" si="389"/>
        <v>RON157</v>
      </c>
      <c r="C3708" s="311">
        <f t="shared" si="387"/>
        <v>202526</v>
      </c>
      <c r="D3708" s="1148" t="s">
        <v>228</v>
      </c>
      <c r="E3708" s="311">
        <v>15</v>
      </c>
      <c r="F3708" s="311" t="s">
        <v>554</v>
      </c>
      <c r="G3708" s="311">
        <f t="shared" si="386"/>
        <v>0</v>
      </c>
      <c r="H3708" s="1154">
        <f t="shared" ca="1" si="388"/>
        <v>0</v>
      </c>
      <c r="I3708" s="311">
        <f t="shared" si="390"/>
        <v>7</v>
      </c>
      <c r="J3708" s="1151"/>
      <c r="AL3708"/>
      <c r="AM3708"/>
      <c r="AN3708"/>
      <c r="AO3708"/>
      <c r="AP3708"/>
      <c r="AQ3708" s="333"/>
      <c r="AR3708"/>
      <c r="AS3708"/>
      <c r="AT3708"/>
      <c r="AU3708"/>
    </row>
    <row r="3709" spans="1:47" ht="12.75" customHeight="1" x14ac:dyDescent="0.35">
      <c r="A3709" s="311">
        <f>FrontPage!$N$2</f>
        <v>1</v>
      </c>
      <c r="B3709" s="311" t="str">
        <f t="shared" si="389"/>
        <v>RON158</v>
      </c>
      <c r="C3709" s="311">
        <f t="shared" si="387"/>
        <v>202526</v>
      </c>
      <c r="D3709" s="1148" t="s">
        <v>228</v>
      </c>
      <c r="E3709" s="311">
        <v>15</v>
      </c>
      <c r="F3709" s="311" t="s">
        <v>555</v>
      </c>
      <c r="G3709" s="311">
        <f t="shared" si="386"/>
        <v>0</v>
      </c>
      <c r="H3709" s="1154">
        <f t="shared" ca="1" si="388"/>
        <v>0</v>
      </c>
      <c r="I3709" s="311">
        <f t="shared" si="390"/>
        <v>8</v>
      </c>
      <c r="J3709" s="1151"/>
      <c r="AL3709"/>
      <c r="AM3709"/>
      <c r="AN3709"/>
      <c r="AO3709"/>
      <c r="AP3709"/>
      <c r="AQ3709" s="333"/>
      <c r="AR3709"/>
      <c r="AS3709"/>
      <c r="AT3709"/>
      <c r="AU3709"/>
    </row>
    <row r="3710" spans="1:47" ht="12.75" customHeight="1" x14ac:dyDescent="0.35">
      <c r="A3710" s="311">
        <f>FrontPage!$N$2</f>
        <v>1</v>
      </c>
      <c r="B3710" s="311" t="str">
        <f t="shared" si="389"/>
        <v>RON1510</v>
      </c>
      <c r="C3710" s="311">
        <f t="shared" si="387"/>
        <v>202526</v>
      </c>
      <c r="D3710" s="1148" t="s">
        <v>228</v>
      </c>
      <c r="E3710" s="311">
        <v>15</v>
      </c>
      <c r="F3710" s="311" t="s">
        <v>557</v>
      </c>
      <c r="G3710" s="311">
        <f t="shared" si="386"/>
        <v>0</v>
      </c>
      <c r="H3710" s="1154">
        <f t="shared" ca="1" si="388"/>
        <v>0</v>
      </c>
      <c r="I3710" s="311">
        <f t="shared" si="390"/>
        <v>10</v>
      </c>
      <c r="J3710" s="1151"/>
      <c r="AL3710"/>
      <c r="AM3710"/>
      <c r="AN3710"/>
      <c r="AO3710"/>
      <c r="AP3710"/>
      <c r="AQ3710" s="333"/>
      <c r="AR3710"/>
      <c r="AS3710"/>
      <c r="AT3710"/>
      <c r="AU3710"/>
    </row>
    <row r="3711" spans="1:47" ht="12.75" customHeight="1" x14ac:dyDescent="0.35">
      <c r="A3711" s="311">
        <f>FrontPage!$N$2</f>
        <v>1</v>
      </c>
      <c r="B3711" s="311" t="str">
        <f t="shared" si="389"/>
        <v>RON1511</v>
      </c>
      <c r="C3711" s="311">
        <f t="shared" si="387"/>
        <v>202526</v>
      </c>
      <c r="D3711" s="1148" t="s">
        <v>228</v>
      </c>
      <c r="E3711" s="311">
        <v>15</v>
      </c>
      <c r="F3711" s="311" t="s">
        <v>558</v>
      </c>
      <c r="G3711" s="311">
        <f t="shared" si="386"/>
        <v>0</v>
      </c>
      <c r="H3711" s="1154">
        <f t="shared" ca="1" si="388"/>
        <v>0</v>
      </c>
      <c r="I3711" s="311">
        <f t="shared" si="390"/>
        <v>11</v>
      </c>
      <c r="J3711" s="1151"/>
      <c r="AL3711"/>
      <c r="AM3711"/>
      <c r="AN3711"/>
      <c r="AO3711"/>
      <c r="AP3711"/>
      <c r="AQ3711" s="333"/>
      <c r="AR3711"/>
      <c r="AS3711"/>
      <c r="AT3711"/>
      <c r="AU3711"/>
    </row>
    <row r="3712" spans="1:47" ht="12.75" customHeight="1" x14ac:dyDescent="0.35">
      <c r="A3712" s="311">
        <f>FrontPage!$N$2</f>
        <v>1</v>
      </c>
      <c r="B3712" s="311" t="str">
        <f t="shared" si="389"/>
        <v>RON161</v>
      </c>
      <c r="C3712" s="311">
        <f t="shared" si="387"/>
        <v>202526</v>
      </c>
      <c r="D3712" s="1148" t="s">
        <v>228</v>
      </c>
      <c r="E3712" s="311">
        <v>16</v>
      </c>
      <c r="F3712" s="311" t="s">
        <v>545</v>
      </c>
      <c r="G3712" s="311">
        <f t="shared" si="386"/>
        <v>0</v>
      </c>
      <c r="H3712" s="1154">
        <f t="shared" ca="1" si="388"/>
        <v>0</v>
      </c>
      <c r="I3712" s="311">
        <f t="shared" si="390"/>
        <v>1</v>
      </c>
      <c r="J3712" s="1151"/>
      <c r="AL3712"/>
      <c r="AM3712"/>
      <c r="AN3712"/>
      <c r="AO3712"/>
      <c r="AP3712"/>
      <c r="AQ3712" s="333"/>
      <c r="AR3712"/>
      <c r="AS3712"/>
      <c r="AT3712"/>
      <c r="AU3712"/>
    </row>
    <row r="3713" spans="1:47" ht="12.75" customHeight="1" x14ac:dyDescent="0.35">
      <c r="A3713" s="311">
        <f>FrontPage!$N$2</f>
        <v>1</v>
      </c>
      <c r="B3713" s="311" t="str">
        <f t="shared" si="389"/>
        <v>RON162</v>
      </c>
      <c r="C3713" s="311">
        <f t="shared" si="387"/>
        <v>202526</v>
      </c>
      <c r="D3713" s="1148" t="s">
        <v>228</v>
      </c>
      <c r="E3713" s="311">
        <v>16</v>
      </c>
      <c r="F3713" s="311" t="s">
        <v>546</v>
      </c>
      <c r="G3713" s="311">
        <f t="shared" si="386"/>
        <v>0</v>
      </c>
      <c r="H3713" s="1154">
        <f t="shared" ca="1" si="388"/>
        <v>0</v>
      </c>
      <c r="I3713" s="311">
        <f t="shared" si="390"/>
        <v>2</v>
      </c>
      <c r="J3713" s="1151"/>
      <c r="AL3713"/>
      <c r="AM3713"/>
      <c r="AN3713"/>
      <c r="AO3713"/>
      <c r="AP3713"/>
      <c r="AQ3713" s="333"/>
      <c r="AR3713"/>
      <c r="AS3713"/>
      <c r="AT3713"/>
      <c r="AU3713"/>
    </row>
    <row r="3714" spans="1:47" ht="12.75" customHeight="1" x14ac:dyDescent="0.35">
      <c r="A3714" s="311">
        <f>FrontPage!$N$2</f>
        <v>1</v>
      </c>
      <c r="B3714" s="311" t="str">
        <f t="shared" si="389"/>
        <v>RON163</v>
      </c>
      <c r="C3714" s="311">
        <f t="shared" si="387"/>
        <v>202526</v>
      </c>
      <c r="D3714" s="1148" t="s">
        <v>228</v>
      </c>
      <c r="E3714" s="311">
        <v>16</v>
      </c>
      <c r="F3714" s="311" t="s">
        <v>549</v>
      </c>
      <c r="G3714" s="311">
        <f t="shared" ref="G3714:G3777" si="391">UANumber</f>
        <v>0</v>
      </c>
      <c r="H3714" s="1154">
        <f t="shared" ca="1" si="388"/>
        <v>0</v>
      </c>
      <c r="I3714" s="311">
        <f t="shared" si="390"/>
        <v>3</v>
      </c>
      <c r="J3714" s="1151"/>
      <c r="AL3714"/>
      <c r="AM3714"/>
      <c r="AN3714"/>
      <c r="AO3714"/>
      <c r="AP3714"/>
      <c r="AQ3714" s="333"/>
      <c r="AR3714"/>
      <c r="AS3714"/>
      <c r="AT3714"/>
      <c r="AU3714"/>
    </row>
    <row r="3715" spans="1:47" ht="12.75" customHeight="1" x14ac:dyDescent="0.35">
      <c r="A3715" s="311">
        <f>FrontPage!$N$2</f>
        <v>1</v>
      </c>
      <c r="B3715" s="311" t="str">
        <f t="shared" si="389"/>
        <v>RON165</v>
      </c>
      <c r="C3715" s="311">
        <f t="shared" si="387"/>
        <v>202526</v>
      </c>
      <c r="D3715" s="1148" t="s">
        <v>228</v>
      </c>
      <c r="E3715" s="311">
        <v>16</v>
      </c>
      <c r="F3715" s="311" t="s">
        <v>551</v>
      </c>
      <c r="G3715" s="311">
        <f t="shared" si="391"/>
        <v>0</v>
      </c>
      <c r="H3715" s="1154">
        <f t="shared" ca="1" si="388"/>
        <v>0</v>
      </c>
      <c r="I3715" s="311">
        <f t="shared" si="390"/>
        <v>5</v>
      </c>
      <c r="J3715" s="1151"/>
      <c r="AL3715"/>
      <c r="AM3715"/>
      <c r="AN3715"/>
      <c r="AO3715"/>
      <c r="AP3715"/>
      <c r="AQ3715" s="333"/>
      <c r="AR3715"/>
      <c r="AS3715"/>
      <c r="AT3715"/>
      <c r="AU3715"/>
    </row>
    <row r="3716" spans="1:47" ht="12.75" customHeight="1" x14ac:dyDescent="0.35">
      <c r="A3716" s="311">
        <f>FrontPage!$N$2</f>
        <v>1</v>
      </c>
      <c r="B3716" s="311" t="str">
        <f t="shared" si="389"/>
        <v>RON166.1</v>
      </c>
      <c r="C3716" s="311">
        <f t="shared" si="387"/>
        <v>202526</v>
      </c>
      <c r="D3716" s="1148" t="s">
        <v>228</v>
      </c>
      <c r="E3716" s="311">
        <v>16</v>
      </c>
      <c r="F3716" s="311" t="s">
        <v>552</v>
      </c>
      <c r="G3716" s="311">
        <f t="shared" si="391"/>
        <v>0</v>
      </c>
      <c r="H3716" s="1154">
        <f t="shared" ca="1" si="388"/>
        <v>0</v>
      </c>
      <c r="I3716" s="311">
        <f t="shared" si="390"/>
        <v>6.1</v>
      </c>
      <c r="J3716" s="1151"/>
      <c r="AL3716"/>
      <c r="AM3716"/>
      <c r="AN3716"/>
      <c r="AO3716"/>
      <c r="AP3716"/>
      <c r="AQ3716" s="333"/>
      <c r="AR3716"/>
      <c r="AS3716"/>
      <c r="AT3716"/>
      <c r="AU3716"/>
    </row>
    <row r="3717" spans="1:47" ht="12.75" customHeight="1" x14ac:dyDescent="0.35">
      <c r="A3717" s="311">
        <f>FrontPage!$N$2</f>
        <v>1</v>
      </c>
      <c r="B3717" s="311" t="str">
        <f t="shared" si="389"/>
        <v>RON166.2</v>
      </c>
      <c r="C3717" s="311">
        <f t="shared" si="387"/>
        <v>202526</v>
      </c>
      <c r="D3717" s="1148" t="s">
        <v>228</v>
      </c>
      <c r="E3717" s="311">
        <v>16</v>
      </c>
      <c r="F3717" s="311" t="s">
        <v>553</v>
      </c>
      <c r="G3717" s="311">
        <f t="shared" si="391"/>
        <v>0</v>
      </c>
      <c r="H3717" s="1154">
        <f t="shared" ca="1" si="388"/>
        <v>0</v>
      </c>
      <c r="I3717" s="311">
        <f t="shared" si="390"/>
        <v>6.2</v>
      </c>
      <c r="J3717" s="1151"/>
      <c r="AL3717"/>
      <c r="AM3717"/>
      <c r="AN3717"/>
      <c r="AO3717"/>
      <c r="AP3717"/>
      <c r="AQ3717" s="333"/>
      <c r="AR3717"/>
      <c r="AS3717"/>
      <c r="AT3717"/>
      <c r="AU3717"/>
    </row>
    <row r="3718" spans="1:47" ht="12.75" customHeight="1" x14ac:dyDescent="0.35">
      <c r="A3718" s="311">
        <f>FrontPage!$N$2</f>
        <v>1</v>
      </c>
      <c r="B3718" s="311" t="str">
        <f t="shared" si="389"/>
        <v>RON167</v>
      </c>
      <c r="C3718" s="311">
        <f t="shared" si="387"/>
        <v>202526</v>
      </c>
      <c r="D3718" s="1148" t="s">
        <v>228</v>
      </c>
      <c r="E3718" s="311">
        <v>16</v>
      </c>
      <c r="F3718" s="311" t="s">
        <v>554</v>
      </c>
      <c r="G3718" s="311">
        <f t="shared" si="391"/>
        <v>0</v>
      </c>
      <c r="H3718" s="1154">
        <f t="shared" ca="1" si="388"/>
        <v>0</v>
      </c>
      <c r="I3718" s="311">
        <f t="shared" si="390"/>
        <v>7</v>
      </c>
      <c r="J3718" s="1151"/>
      <c r="AL3718"/>
      <c r="AM3718"/>
      <c r="AN3718"/>
      <c r="AO3718"/>
      <c r="AP3718"/>
      <c r="AQ3718" s="333"/>
      <c r="AR3718"/>
      <c r="AS3718"/>
      <c r="AT3718"/>
      <c r="AU3718"/>
    </row>
    <row r="3719" spans="1:47" ht="12.75" customHeight="1" x14ac:dyDescent="0.35">
      <c r="A3719" s="311">
        <f>FrontPage!$N$2</f>
        <v>1</v>
      </c>
      <c r="B3719" s="311" t="str">
        <f t="shared" si="389"/>
        <v>RON168</v>
      </c>
      <c r="C3719" s="311">
        <f t="shared" si="387"/>
        <v>202526</v>
      </c>
      <c r="D3719" s="1148" t="s">
        <v>228</v>
      </c>
      <c r="E3719" s="311">
        <v>16</v>
      </c>
      <c r="F3719" s="311" t="s">
        <v>555</v>
      </c>
      <c r="G3719" s="311">
        <f t="shared" si="391"/>
        <v>0</v>
      </c>
      <c r="H3719" s="1154">
        <f t="shared" ca="1" si="388"/>
        <v>0</v>
      </c>
      <c r="I3719" s="311">
        <f t="shared" si="390"/>
        <v>8</v>
      </c>
      <c r="J3719" s="1151"/>
      <c r="AL3719"/>
      <c r="AM3719"/>
      <c r="AN3719"/>
      <c r="AO3719"/>
      <c r="AP3719"/>
      <c r="AQ3719" s="333"/>
      <c r="AR3719"/>
      <c r="AS3719"/>
      <c r="AT3719"/>
      <c r="AU3719"/>
    </row>
    <row r="3720" spans="1:47" ht="12.75" customHeight="1" x14ac:dyDescent="0.35">
      <c r="A3720" s="311">
        <f>FrontPage!$N$2</f>
        <v>1</v>
      </c>
      <c r="B3720" s="311" t="str">
        <f t="shared" si="389"/>
        <v>RON1610</v>
      </c>
      <c r="C3720" s="311">
        <f t="shared" si="387"/>
        <v>202526</v>
      </c>
      <c r="D3720" s="1148" t="s">
        <v>228</v>
      </c>
      <c r="E3720" s="311">
        <v>16</v>
      </c>
      <c r="F3720" s="311" t="s">
        <v>557</v>
      </c>
      <c r="G3720" s="311">
        <f t="shared" si="391"/>
        <v>0</v>
      </c>
      <c r="H3720" s="1154">
        <f t="shared" ca="1" si="388"/>
        <v>0</v>
      </c>
      <c r="I3720" s="311">
        <f t="shared" si="390"/>
        <v>10</v>
      </c>
      <c r="J3720" s="1151"/>
      <c r="AL3720"/>
      <c r="AM3720"/>
      <c r="AN3720"/>
      <c r="AO3720"/>
      <c r="AP3720"/>
      <c r="AQ3720" s="333"/>
      <c r="AR3720"/>
      <c r="AS3720"/>
      <c r="AT3720"/>
      <c r="AU3720"/>
    </row>
    <row r="3721" spans="1:47" ht="12.75" customHeight="1" x14ac:dyDescent="0.35">
      <c r="A3721" s="311">
        <f>FrontPage!$N$2</f>
        <v>1</v>
      </c>
      <c r="B3721" s="311" t="str">
        <f t="shared" si="389"/>
        <v>RON1611</v>
      </c>
      <c r="C3721" s="311">
        <f t="shared" si="387"/>
        <v>202526</v>
      </c>
      <c r="D3721" s="1148" t="s">
        <v>228</v>
      </c>
      <c r="E3721" s="311">
        <v>16</v>
      </c>
      <c r="F3721" s="311" t="s">
        <v>558</v>
      </c>
      <c r="G3721" s="311">
        <f t="shared" si="391"/>
        <v>0</v>
      </c>
      <c r="H3721" s="1154">
        <f t="shared" ca="1" si="388"/>
        <v>0</v>
      </c>
      <c r="I3721" s="311">
        <f t="shared" si="390"/>
        <v>11</v>
      </c>
      <c r="J3721" s="1151"/>
      <c r="AL3721"/>
      <c r="AM3721"/>
      <c r="AN3721"/>
      <c r="AO3721"/>
      <c r="AP3721"/>
      <c r="AQ3721" s="333"/>
      <c r="AR3721"/>
      <c r="AS3721"/>
      <c r="AT3721"/>
      <c r="AU3721"/>
    </row>
    <row r="3722" spans="1:47" ht="12.75" customHeight="1" x14ac:dyDescent="0.35">
      <c r="A3722" s="311">
        <f>FrontPage!$N$2</f>
        <v>1</v>
      </c>
      <c r="B3722" s="311" t="str">
        <f t="shared" si="389"/>
        <v>RON171</v>
      </c>
      <c r="C3722" s="311">
        <f t="shared" si="387"/>
        <v>202526</v>
      </c>
      <c r="D3722" s="1148" t="s">
        <v>228</v>
      </c>
      <c r="E3722" s="311">
        <v>17</v>
      </c>
      <c r="F3722" s="311" t="s">
        <v>545</v>
      </c>
      <c r="G3722" s="311">
        <f t="shared" si="391"/>
        <v>0</v>
      </c>
      <c r="H3722" s="1154">
        <f t="shared" ca="1" si="388"/>
        <v>0</v>
      </c>
      <c r="I3722" s="311">
        <f t="shared" si="390"/>
        <v>1</v>
      </c>
      <c r="J3722" s="1151"/>
      <c r="AL3722"/>
      <c r="AM3722"/>
      <c r="AN3722"/>
      <c r="AO3722"/>
      <c r="AP3722"/>
      <c r="AQ3722" s="333"/>
      <c r="AR3722"/>
      <c r="AS3722"/>
      <c r="AT3722"/>
      <c r="AU3722"/>
    </row>
    <row r="3723" spans="1:47" ht="12.75" customHeight="1" x14ac:dyDescent="0.35">
      <c r="A3723" s="311">
        <f>FrontPage!$N$2</f>
        <v>1</v>
      </c>
      <c r="B3723" s="311" t="str">
        <f t="shared" si="389"/>
        <v>RON172</v>
      </c>
      <c r="C3723" s="311">
        <f t="shared" si="387"/>
        <v>202526</v>
      </c>
      <c r="D3723" s="1148" t="s">
        <v>228</v>
      </c>
      <c r="E3723" s="311">
        <v>17</v>
      </c>
      <c r="F3723" s="311" t="s">
        <v>546</v>
      </c>
      <c r="G3723" s="311">
        <f t="shared" si="391"/>
        <v>0</v>
      </c>
      <c r="H3723" s="1154">
        <f t="shared" ca="1" si="388"/>
        <v>0</v>
      </c>
      <c r="I3723" s="311">
        <f t="shared" si="390"/>
        <v>2</v>
      </c>
      <c r="J3723" s="1151"/>
      <c r="AL3723"/>
      <c r="AM3723"/>
      <c r="AN3723"/>
      <c r="AO3723"/>
      <c r="AP3723"/>
      <c r="AQ3723" s="333"/>
      <c r="AR3723"/>
      <c r="AS3723"/>
      <c r="AT3723"/>
      <c r="AU3723"/>
    </row>
    <row r="3724" spans="1:47" ht="12.75" customHeight="1" x14ac:dyDescent="0.35">
      <c r="A3724" s="311">
        <f>FrontPage!$N$2</f>
        <v>1</v>
      </c>
      <c r="B3724" s="311" t="str">
        <f t="shared" si="389"/>
        <v>RON173</v>
      </c>
      <c r="C3724" s="311">
        <f t="shared" si="387"/>
        <v>202526</v>
      </c>
      <c r="D3724" s="1148" t="s">
        <v>228</v>
      </c>
      <c r="E3724" s="311">
        <v>17</v>
      </c>
      <c r="F3724" s="311" t="s">
        <v>549</v>
      </c>
      <c r="G3724" s="311">
        <f t="shared" si="391"/>
        <v>0</v>
      </c>
      <c r="H3724" s="1154">
        <f t="shared" ca="1" si="388"/>
        <v>0</v>
      </c>
      <c r="I3724" s="311">
        <f t="shared" si="390"/>
        <v>3</v>
      </c>
      <c r="J3724" s="1151"/>
      <c r="AL3724"/>
      <c r="AM3724"/>
      <c r="AN3724"/>
      <c r="AO3724"/>
      <c r="AP3724"/>
      <c r="AQ3724" s="333"/>
      <c r="AR3724"/>
      <c r="AS3724"/>
      <c r="AT3724"/>
      <c r="AU3724"/>
    </row>
    <row r="3725" spans="1:47" ht="12.75" customHeight="1" x14ac:dyDescent="0.35">
      <c r="A3725" s="311">
        <f>FrontPage!$N$2</f>
        <v>1</v>
      </c>
      <c r="B3725" s="311" t="str">
        <f t="shared" si="389"/>
        <v>RON175</v>
      </c>
      <c r="C3725" s="311">
        <f t="shared" si="387"/>
        <v>202526</v>
      </c>
      <c r="D3725" s="1148" t="s">
        <v>228</v>
      </c>
      <c r="E3725" s="311">
        <v>17</v>
      </c>
      <c r="F3725" s="311" t="s">
        <v>551</v>
      </c>
      <c r="G3725" s="311">
        <f t="shared" si="391"/>
        <v>0</v>
      </c>
      <c r="H3725" s="1154">
        <f t="shared" ca="1" si="388"/>
        <v>0</v>
      </c>
      <c r="I3725" s="311">
        <f t="shared" si="390"/>
        <v>5</v>
      </c>
      <c r="J3725" s="1151"/>
      <c r="AL3725"/>
      <c r="AM3725"/>
      <c r="AN3725"/>
      <c r="AO3725"/>
      <c r="AP3725"/>
      <c r="AQ3725" s="333"/>
      <c r="AR3725"/>
      <c r="AS3725"/>
      <c r="AT3725"/>
      <c r="AU3725"/>
    </row>
    <row r="3726" spans="1:47" ht="12.75" customHeight="1" x14ac:dyDescent="0.35">
      <c r="A3726" s="311">
        <f>FrontPage!$N$2</f>
        <v>1</v>
      </c>
      <c r="B3726" s="311" t="str">
        <f t="shared" si="389"/>
        <v>RON176.1</v>
      </c>
      <c r="C3726" s="311">
        <f t="shared" si="387"/>
        <v>202526</v>
      </c>
      <c r="D3726" s="1148" t="s">
        <v>228</v>
      </c>
      <c r="E3726" s="311">
        <v>17</v>
      </c>
      <c r="F3726" s="311" t="s">
        <v>552</v>
      </c>
      <c r="G3726" s="311">
        <f t="shared" si="391"/>
        <v>0</v>
      </c>
      <c r="H3726" s="1154">
        <f t="shared" ca="1" si="388"/>
        <v>0</v>
      </c>
      <c r="I3726" s="311">
        <f t="shared" si="390"/>
        <v>6.1</v>
      </c>
      <c r="J3726" s="1151"/>
      <c r="AL3726"/>
      <c r="AM3726"/>
      <c r="AN3726"/>
      <c r="AO3726"/>
      <c r="AP3726"/>
      <c r="AQ3726" s="333"/>
      <c r="AR3726"/>
      <c r="AS3726"/>
      <c r="AT3726"/>
      <c r="AU3726"/>
    </row>
    <row r="3727" spans="1:47" ht="12.75" customHeight="1" x14ac:dyDescent="0.35">
      <c r="A3727" s="311">
        <f>FrontPage!$N$2</f>
        <v>1</v>
      </c>
      <c r="B3727" s="311" t="str">
        <f t="shared" si="389"/>
        <v>RON176.2</v>
      </c>
      <c r="C3727" s="311">
        <f t="shared" si="387"/>
        <v>202526</v>
      </c>
      <c r="D3727" s="1148" t="s">
        <v>228</v>
      </c>
      <c r="E3727" s="311">
        <v>17</v>
      </c>
      <c r="F3727" s="311" t="s">
        <v>553</v>
      </c>
      <c r="G3727" s="311">
        <f t="shared" si="391"/>
        <v>0</v>
      </c>
      <c r="H3727" s="1154">
        <f t="shared" ca="1" si="388"/>
        <v>0</v>
      </c>
      <c r="I3727" s="311">
        <f t="shared" si="390"/>
        <v>6.2</v>
      </c>
      <c r="J3727" s="1151"/>
      <c r="AL3727"/>
      <c r="AM3727"/>
      <c r="AN3727"/>
      <c r="AO3727"/>
      <c r="AP3727"/>
      <c r="AQ3727" s="333"/>
      <c r="AR3727"/>
      <c r="AS3727"/>
      <c r="AT3727"/>
      <c r="AU3727"/>
    </row>
    <row r="3728" spans="1:47" ht="12.75" customHeight="1" x14ac:dyDescent="0.35">
      <c r="A3728" s="311">
        <f>FrontPage!$N$2</f>
        <v>1</v>
      </c>
      <c r="B3728" s="311" t="str">
        <f t="shared" si="389"/>
        <v>RON177</v>
      </c>
      <c r="C3728" s="311">
        <f t="shared" si="387"/>
        <v>202526</v>
      </c>
      <c r="D3728" s="1148" t="s">
        <v>228</v>
      </c>
      <c r="E3728" s="311">
        <v>17</v>
      </c>
      <c r="F3728" s="311" t="s">
        <v>554</v>
      </c>
      <c r="G3728" s="311">
        <f t="shared" si="391"/>
        <v>0</v>
      </c>
      <c r="H3728" s="1154">
        <f t="shared" ca="1" si="388"/>
        <v>0</v>
      </c>
      <c r="I3728" s="311">
        <f t="shared" si="390"/>
        <v>7</v>
      </c>
      <c r="J3728" s="1151"/>
      <c r="AL3728"/>
      <c r="AM3728"/>
      <c r="AN3728"/>
      <c r="AO3728"/>
      <c r="AP3728"/>
      <c r="AQ3728" s="333"/>
      <c r="AR3728"/>
      <c r="AS3728"/>
      <c r="AT3728"/>
      <c r="AU3728"/>
    </row>
    <row r="3729" spans="1:47" ht="12.75" customHeight="1" x14ac:dyDescent="0.35">
      <c r="A3729" s="311">
        <f>FrontPage!$N$2</f>
        <v>1</v>
      </c>
      <c r="B3729" s="311" t="str">
        <f t="shared" si="389"/>
        <v>RON178</v>
      </c>
      <c r="C3729" s="311">
        <f t="shared" si="387"/>
        <v>202526</v>
      </c>
      <c r="D3729" s="1148" t="s">
        <v>228</v>
      </c>
      <c r="E3729" s="311">
        <v>17</v>
      </c>
      <c r="F3729" s="311" t="s">
        <v>555</v>
      </c>
      <c r="G3729" s="311">
        <f t="shared" si="391"/>
        <v>0</v>
      </c>
      <c r="H3729" s="1154">
        <f t="shared" ca="1" si="388"/>
        <v>0</v>
      </c>
      <c r="I3729" s="311">
        <f t="shared" si="390"/>
        <v>8</v>
      </c>
      <c r="J3729" s="1151"/>
      <c r="AL3729"/>
      <c r="AM3729"/>
      <c r="AN3729"/>
      <c r="AO3729"/>
      <c r="AP3729"/>
      <c r="AQ3729" s="333"/>
      <c r="AR3729"/>
      <c r="AS3729"/>
      <c r="AT3729"/>
      <c r="AU3729"/>
    </row>
    <row r="3730" spans="1:47" ht="12.75" customHeight="1" x14ac:dyDescent="0.35">
      <c r="A3730" s="311">
        <f>FrontPage!$N$2</f>
        <v>1</v>
      </c>
      <c r="B3730" s="311" t="str">
        <f t="shared" si="389"/>
        <v>RON1710</v>
      </c>
      <c r="C3730" s="311">
        <f t="shared" si="387"/>
        <v>202526</v>
      </c>
      <c r="D3730" s="1148" t="s">
        <v>228</v>
      </c>
      <c r="E3730" s="311">
        <v>17</v>
      </c>
      <c r="F3730" s="311" t="s">
        <v>557</v>
      </c>
      <c r="G3730" s="311">
        <f t="shared" si="391"/>
        <v>0</v>
      </c>
      <c r="H3730" s="1154">
        <f t="shared" ca="1" si="388"/>
        <v>0</v>
      </c>
      <c r="I3730" s="311">
        <f t="shared" si="390"/>
        <v>10</v>
      </c>
      <c r="J3730" s="1151"/>
      <c r="AL3730"/>
      <c r="AM3730"/>
      <c r="AN3730"/>
      <c r="AO3730"/>
      <c r="AP3730"/>
      <c r="AQ3730" s="333"/>
      <c r="AR3730"/>
      <c r="AS3730"/>
      <c r="AT3730"/>
      <c r="AU3730"/>
    </row>
    <row r="3731" spans="1:47" ht="12.75" customHeight="1" x14ac:dyDescent="0.35">
      <c r="A3731" s="311">
        <f>FrontPage!$N$2</f>
        <v>1</v>
      </c>
      <c r="B3731" s="311" t="str">
        <f t="shared" si="389"/>
        <v>RON1711</v>
      </c>
      <c r="C3731" s="311">
        <f t="shared" si="387"/>
        <v>202526</v>
      </c>
      <c r="D3731" s="1148" t="s">
        <v>228</v>
      </c>
      <c r="E3731" s="311">
        <v>17</v>
      </c>
      <c r="F3731" s="311" t="s">
        <v>558</v>
      </c>
      <c r="G3731" s="311">
        <f t="shared" si="391"/>
        <v>0</v>
      </c>
      <c r="H3731" s="1154">
        <f t="shared" ca="1" si="388"/>
        <v>0</v>
      </c>
      <c r="I3731" s="311">
        <f t="shared" si="390"/>
        <v>11</v>
      </c>
      <c r="J3731" s="1151"/>
      <c r="AL3731"/>
      <c r="AM3731"/>
      <c r="AN3731"/>
      <c r="AO3731"/>
      <c r="AP3731"/>
      <c r="AQ3731" s="333"/>
      <c r="AR3731"/>
      <c r="AS3731"/>
      <c r="AT3731"/>
      <c r="AU3731"/>
    </row>
    <row r="3732" spans="1:47" ht="12.75" customHeight="1" x14ac:dyDescent="0.35">
      <c r="A3732" s="311">
        <f>FrontPage!$N$2</f>
        <v>1</v>
      </c>
      <c r="B3732" s="311" t="str">
        <f t="shared" si="389"/>
        <v>RON181</v>
      </c>
      <c r="C3732" s="311">
        <f t="shared" si="387"/>
        <v>202526</v>
      </c>
      <c r="D3732" s="1148" t="s">
        <v>228</v>
      </c>
      <c r="E3732" s="311">
        <v>18</v>
      </c>
      <c r="F3732" s="311" t="s">
        <v>545</v>
      </c>
      <c r="G3732" s="311">
        <f t="shared" si="391"/>
        <v>0</v>
      </c>
      <c r="H3732" s="1154">
        <f t="shared" ca="1" si="388"/>
        <v>0</v>
      </c>
      <c r="I3732" s="311">
        <f t="shared" si="390"/>
        <v>1</v>
      </c>
      <c r="J3732" s="1151"/>
      <c r="AL3732"/>
      <c r="AM3732"/>
      <c r="AN3732"/>
      <c r="AO3732"/>
      <c r="AP3732"/>
      <c r="AQ3732" s="333"/>
      <c r="AR3732"/>
      <c r="AS3732"/>
      <c r="AT3732"/>
      <c r="AU3732"/>
    </row>
    <row r="3733" spans="1:47" ht="12.75" customHeight="1" x14ac:dyDescent="0.35">
      <c r="A3733" s="311">
        <f>FrontPage!$N$2</f>
        <v>1</v>
      </c>
      <c r="B3733" s="311" t="str">
        <f t="shared" si="389"/>
        <v>RON182</v>
      </c>
      <c r="C3733" s="311">
        <f t="shared" si="387"/>
        <v>202526</v>
      </c>
      <c r="D3733" s="1148" t="s">
        <v>228</v>
      </c>
      <c r="E3733" s="311">
        <v>18</v>
      </c>
      <c r="F3733" s="311" t="s">
        <v>546</v>
      </c>
      <c r="G3733" s="311">
        <f t="shared" si="391"/>
        <v>0</v>
      </c>
      <c r="H3733" s="1154">
        <f t="shared" ca="1" si="388"/>
        <v>0</v>
      </c>
      <c r="I3733" s="311">
        <f t="shared" si="390"/>
        <v>2</v>
      </c>
      <c r="J3733" s="1151"/>
      <c r="AL3733"/>
      <c r="AM3733"/>
      <c r="AN3733"/>
      <c r="AO3733"/>
      <c r="AP3733"/>
      <c r="AQ3733" s="333"/>
      <c r="AR3733"/>
      <c r="AS3733"/>
      <c r="AT3733"/>
      <c r="AU3733"/>
    </row>
    <row r="3734" spans="1:47" ht="12.75" customHeight="1" x14ac:dyDescent="0.35">
      <c r="A3734" s="311">
        <f>FrontPage!$N$2</f>
        <v>1</v>
      </c>
      <c r="B3734" s="311" t="str">
        <f t="shared" si="389"/>
        <v>RON183</v>
      </c>
      <c r="C3734" s="311">
        <f t="shared" si="387"/>
        <v>202526</v>
      </c>
      <c r="D3734" s="1148" t="s">
        <v>228</v>
      </c>
      <c r="E3734" s="311">
        <v>18</v>
      </c>
      <c r="F3734" s="311" t="s">
        <v>549</v>
      </c>
      <c r="G3734" s="311">
        <f t="shared" si="391"/>
        <v>0</v>
      </c>
      <c r="H3734" s="1154">
        <f t="shared" ca="1" si="388"/>
        <v>0</v>
      </c>
      <c r="I3734" s="311">
        <f t="shared" si="390"/>
        <v>3</v>
      </c>
      <c r="J3734" s="1151"/>
      <c r="AL3734"/>
      <c r="AM3734"/>
      <c r="AN3734"/>
      <c r="AO3734"/>
      <c r="AP3734"/>
      <c r="AQ3734" s="333"/>
      <c r="AR3734"/>
      <c r="AS3734"/>
      <c r="AT3734"/>
      <c r="AU3734"/>
    </row>
    <row r="3735" spans="1:47" ht="12.75" customHeight="1" x14ac:dyDescent="0.35">
      <c r="A3735" s="311">
        <f>FrontPage!$N$2</f>
        <v>1</v>
      </c>
      <c r="B3735" s="311" t="str">
        <f t="shared" si="389"/>
        <v>RON185</v>
      </c>
      <c r="C3735" s="311">
        <f t="shared" si="387"/>
        <v>202526</v>
      </c>
      <c r="D3735" s="1148" t="s">
        <v>228</v>
      </c>
      <c r="E3735" s="311">
        <v>18</v>
      </c>
      <c r="F3735" s="311" t="s">
        <v>551</v>
      </c>
      <c r="G3735" s="311">
        <f t="shared" si="391"/>
        <v>0</v>
      </c>
      <c r="H3735" s="1154">
        <f t="shared" ca="1" si="388"/>
        <v>0</v>
      </c>
      <c r="I3735" s="311">
        <f t="shared" si="390"/>
        <v>5</v>
      </c>
      <c r="J3735" s="1151"/>
      <c r="AL3735"/>
      <c r="AM3735"/>
      <c r="AN3735"/>
      <c r="AO3735"/>
      <c r="AP3735"/>
      <c r="AQ3735" s="333"/>
      <c r="AR3735"/>
      <c r="AS3735"/>
      <c r="AT3735"/>
      <c r="AU3735"/>
    </row>
    <row r="3736" spans="1:47" ht="12.75" customHeight="1" x14ac:dyDescent="0.35">
      <c r="A3736" s="311">
        <f>FrontPage!$N$2</f>
        <v>1</v>
      </c>
      <c r="B3736" s="311" t="str">
        <f t="shared" si="389"/>
        <v>RON186.1</v>
      </c>
      <c r="C3736" s="311">
        <f t="shared" si="387"/>
        <v>202526</v>
      </c>
      <c r="D3736" s="1148" t="s">
        <v>228</v>
      </c>
      <c r="E3736" s="311">
        <v>18</v>
      </c>
      <c r="F3736" s="311" t="s">
        <v>552</v>
      </c>
      <c r="G3736" s="311">
        <f t="shared" si="391"/>
        <v>0</v>
      </c>
      <c r="H3736" s="1154">
        <f t="shared" ca="1" si="388"/>
        <v>0</v>
      </c>
      <c r="I3736" s="311">
        <f t="shared" si="390"/>
        <v>6.1</v>
      </c>
      <c r="J3736" s="1151"/>
      <c r="AL3736"/>
      <c r="AM3736"/>
      <c r="AN3736"/>
      <c r="AO3736"/>
      <c r="AP3736"/>
      <c r="AQ3736" s="333"/>
      <c r="AR3736"/>
      <c r="AS3736"/>
      <c r="AT3736"/>
      <c r="AU3736"/>
    </row>
    <row r="3737" spans="1:47" ht="12.75" customHeight="1" x14ac:dyDescent="0.35">
      <c r="A3737" s="311">
        <f>FrontPage!$N$2</f>
        <v>1</v>
      </c>
      <c r="B3737" s="311" t="str">
        <f t="shared" si="389"/>
        <v>RON186.2</v>
      </c>
      <c r="C3737" s="311">
        <f t="shared" si="387"/>
        <v>202526</v>
      </c>
      <c r="D3737" s="1148" t="s">
        <v>228</v>
      </c>
      <c r="E3737" s="311">
        <v>18</v>
      </c>
      <c r="F3737" s="311" t="s">
        <v>553</v>
      </c>
      <c r="G3737" s="311">
        <f t="shared" si="391"/>
        <v>0</v>
      </c>
      <c r="H3737" s="1154">
        <f t="shared" ca="1" si="388"/>
        <v>0</v>
      </c>
      <c r="I3737" s="311">
        <f t="shared" si="390"/>
        <v>6.2</v>
      </c>
      <c r="J3737" s="1151"/>
      <c r="AL3737"/>
      <c r="AM3737"/>
      <c r="AN3737"/>
      <c r="AO3737"/>
      <c r="AP3737"/>
      <c r="AQ3737" s="333"/>
      <c r="AR3737"/>
      <c r="AS3737"/>
      <c r="AT3737"/>
      <c r="AU3737"/>
    </row>
    <row r="3738" spans="1:47" ht="12.75" customHeight="1" x14ac:dyDescent="0.35">
      <c r="A3738" s="311">
        <f>FrontPage!$N$2</f>
        <v>1</v>
      </c>
      <c r="B3738" s="311" t="str">
        <f t="shared" si="389"/>
        <v>RON187</v>
      </c>
      <c r="C3738" s="311">
        <f t="shared" si="387"/>
        <v>202526</v>
      </c>
      <c r="D3738" s="1148" t="s">
        <v>228</v>
      </c>
      <c r="E3738" s="311">
        <v>18</v>
      </c>
      <c r="F3738" s="311" t="s">
        <v>554</v>
      </c>
      <c r="G3738" s="311">
        <f t="shared" si="391"/>
        <v>0</v>
      </c>
      <c r="H3738" s="1154">
        <f t="shared" ca="1" si="388"/>
        <v>0</v>
      </c>
      <c r="I3738" s="311">
        <f t="shared" si="390"/>
        <v>7</v>
      </c>
      <c r="J3738" s="1151"/>
      <c r="AL3738"/>
      <c r="AM3738"/>
      <c r="AN3738"/>
      <c r="AO3738"/>
      <c r="AP3738"/>
      <c r="AQ3738" s="333"/>
      <c r="AR3738"/>
      <c r="AS3738"/>
      <c r="AT3738"/>
      <c r="AU3738"/>
    </row>
    <row r="3739" spans="1:47" ht="12.75" customHeight="1" x14ac:dyDescent="0.35">
      <c r="A3739" s="311">
        <f>FrontPage!$N$2</f>
        <v>1</v>
      </c>
      <c r="B3739" s="311" t="str">
        <f t="shared" si="389"/>
        <v>RON188</v>
      </c>
      <c r="C3739" s="311">
        <f t="shared" si="387"/>
        <v>202526</v>
      </c>
      <c r="D3739" s="1148" t="s">
        <v>228</v>
      </c>
      <c r="E3739" s="311">
        <v>18</v>
      </c>
      <c r="F3739" s="311" t="s">
        <v>555</v>
      </c>
      <c r="G3739" s="311">
        <f t="shared" si="391"/>
        <v>0</v>
      </c>
      <c r="H3739" s="1154">
        <f t="shared" ca="1" si="388"/>
        <v>0</v>
      </c>
      <c r="I3739" s="311">
        <f t="shared" si="390"/>
        <v>8</v>
      </c>
      <c r="J3739" s="1151"/>
      <c r="AL3739"/>
      <c r="AM3739"/>
      <c r="AN3739"/>
      <c r="AO3739"/>
      <c r="AP3739"/>
      <c r="AQ3739" s="333"/>
      <c r="AR3739"/>
      <c r="AS3739"/>
      <c r="AT3739"/>
      <c r="AU3739"/>
    </row>
    <row r="3740" spans="1:47" ht="12.75" customHeight="1" x14ac:dyDescent="0.35">
      <c r="A3740" s="311">
        <f>FrontPage!$N$2</f>
        <v>1</v>
      </c>
      <c r="B3740" s="311" t="str">
        <f t="shared" si="389"/>
        <v>RON1810</v>
      </c>
      <c r="C3740" s="311">
        <f t="shared" si="387"/>
        <v>202526</v>
      </c>
      <c r="D3740" s="1148" t="s">
        <v>228</v>
      </c>
      <c r="E3740" s="311">
        <v>18</v>
      </c>
      <c r="F3740" s="311" t="s">
        <v>557</v>
      </c>
      <c r="G3740" s="311">
        <f t="shared" si="391"/>
        <v>0</v>
      </c>
      <c r="H3740" s="1154">
        <f t="shared" ca="1" si="388"/>
        <v>0</v>
      </c>
      <c r="I3740" s="311">
        <f t="shared" si="390"/>
        <v>10</v>
      </c>
      <c r="J3740" s="1151"/>
      <c r="AL3740"/>
      <c r="AM3740"/>
      <c r="AN3740"/>
      <c r="AO3740"/>
      <c r="AP3740"/>
      <c r="AQ3740" s="333"/>
      <c r="AR3740"/>
      <c r="AS3740"/>
      <c r="AT3740"/>
      <c r="AU3740"/>
    </row>
    <row r="3741" spans="1:47" ht="12.75" customHeight="1" x14ac:dyDescent="0.35">
      <c r="A3741" s="311">
        <f>FrontPage!$N$2</f>
        <v>1</v>
      </c>
      <c r="B3741" s="311" t="str">
        <f t="shared" si="389"/>
        <v>RON1811</v>
      </c>
      <c r="C3741" s="311">
        <f t="shared" si="387"/>
        <v>202526</v>
      </c>
      <c r="D3741" s="1148" t="s">
        <v>228</v>
      </c>
      <c r="E3741" s="311">
        <v>18</v>
      </c>
      <c r="F3741" s="311" t="s">
        <v>558</v>
      </c>
      <c r="G3741" s="311">
        <f t="shared" si="391"/>
        <v>0</v>
      </c>
      <c r="H3741" s="1154">
        <f t="shared" ca="1" si="388"/>
        <v>0</v>
      </c>
      <c r="I3741" s="311">
        <f t="shared" si="390"/>
        <v>11</v>
      </c>
      <c r="J3741" s="1151"/>
      <c r="AL3741"/>
      <c r="AM3741"/>
      <c r="AN3741"/>
      <c r="AO3741"/>
      <c r="AP3741"/>
      <c r="AQ3741" s="333"/>
      <c r="AR3741"/>
      <c r="AS3741"/>
      <c r="AT3741"/>
      <c r="AU3741"/>
    </row>
    <row r="3742" spans="1:47" ht="12.75" customHeight="1" x14ac:dyDescent="0.35">
      <c r="A3742" s="311">
        <f>FrontPage!$N$2</f>
        <v>1</v>
      </c>
      <c r="B3742" s="311" t="str">
        <f t="shared" si="389"/>
        <v>RON191</v>
      </c>
      <c r="C3742" s="311">
        <f t="shared" si="387"/>
        <v>202526</v>
      </c>
      <c r="D3742" s="1148" t="s">
        <v>228</v>
      </c>
      <c r="E3742" s="311">
        <v>19</v>
      </c>
      <c r="F3742" s="311" t="s">
        <v>545</v>
      </c>
      <c r="G3742" s="311">
        <f t="shared" si="391"/>
        <v>0</v>
      </c>
      <c r="H3742" s="1154">
        <f t="shared" ca="1" si="388"/>
        <v>0</v>
      </c>
      <c r="I3742" s="311">
        <f t="shared" si="390"/>
        <v>1</v>
      </c>
      <c r="J3742" s="1151"/>
      <c r="AL3742"/>
      <c r="AM3742"/>
      <c r="AN3742"/>
      <c r="AO3742"/>
      <c r="AP3742"/>
      <c r="AQ3742" s="333"/>
      <c r="AR3742"/>
      <c r="AS3742"/>
      <c r="AT3742"/>
      <c r="AU3742"/>
    </row>
    <row r="3743" spans="1:47" ht="12.75" customHeight="1" x14ac:dyDescent="0.35">
      <c r="A3743" s="311">
        <f>FrontPage!$N$2</f>
        <v>1</v>
      </c>
      <c r="B3743" s="311" t="str">
        <f t="shared" si="389"/>
        <v>RON192</v>
      </c>
      <c r="C3743" s="311">
        <f t="shared" si="387"/>
        <v>202526</v>
      </c>
      <c r="D3743" s="1148" t="s">
        <v>228</v>
      </c>
      <c r="E3743" s="311">
        <v>19</v>
      </c>
      <c r="F3743" s="311" t="s">
        <v>546</v>
      </c>
      <c r="G3743" s="311">
        <f t="shared" si="391"/>
        <v>0</v>
      </c>
      <c r="H3743" s="1154">
        <f t="shared" ca="1" si="388"/>
        <v>0</v>
      </c>
      <c r="I3743" s="311">
        <f t="shared" si="390"/>
        <v>2</v>
      </c>
      <c r="J3743" s="1151"/>
      <c r="AL3743"/>
      <c r="AM3743"/>
      <c r="AN3743"/>
      <c r="AO3743"/>
      <c r="AP3743"/>
      <c r="AQ3743" s="333"/>
      <c r="AR3743"/>
      <c r="AS3743"/>
      <c r="AT3743"/>
      <c r="AU3743"/>
    </row>
    <row r="3744" spans="1:47" ht="12.75" customHeight="1" x14ac:dyDescent="0.35">
      <c r="A3744" s="311">
        <f>FrontPage!$N$2</f>
        <v>1</v>
      </c>
      <c r="B3744" s="311" t="str">
        <f t="shared" si="389"/>
        <v>RON193</v>
      </c>
      <c r="C3744" s="311">
        <f t="shared" si="387"/>
        <v>202526</v>
      </c>
      <c r="D3744" s="1148" t="s">
        <v>228</v>
      </c>
      <c r="E3744" s="311">
        <v>19</v>
      </c>
      <c r="F3744" s="311" t="s">
        <v>549</v>
      </c>
      <c r="G3744" s="311">
        <f t="shared" si="391"/>
        <v>0</v>
      </c>
      <c r="H3744" s="1154">
        <f t="shared" ca="1" si="388"/>
        <v>0</v>
      </c>
      <c r="I3744" s="311">
        <f t="shared" si="390"/>
        <v>3</v>
      </c>
      <c r="J3744" s="1151"/>
      <c r="AL3744"/>
      <c r="AM3744"/>
      <c r="AN3744"/>
      <c r="AO3744"/>
      <c r="AP3744"/>
      <c r="AQ3744" s="333"/>
      <c r="AR3744"/>
      <c r="AS3744"/>
      <c r="AT3744"/>
      <c r="AU3744"/>
    </row>
    <row r="3745" spans="1:47" ht="12.75" customHeight="1" x14ac:dyDescent="0.35">
      <c r="A3745" s="311">
        <f>FrontPage!$N$2</f>
        <v>1</v>
      </c>
      <c r="B3745" s="311" t="str">
        <f t="shared" si="389"/>
        <v>RON195</v>
      </c>
      <c r="C3745" s="311">
        <f t="shared" si="387"/>
        <v>202526</v>
      </c>
      <c r="D3745" s="1148" t="s">
        <v>228</v>
      </c>
      <c r="E3745" s="311">
        <v>19</v>
      </c>
      <c r="F3745" s="311" t="s">
        <v>551</v>
      </c>
      <c r="G3745" s="311">
        <f t="shared" si="391"/>
        <v>0</v>
      </c>
      <c r="H3745" s="1154">
        <f t="shared" ca="1" si="388"/>
        <v>0</v>
      </c>
      <c r="I3745" s="311">
        <f t="shared" si="390"/>
        <v>5</v>
      </c>
      <c r="J3745" s="1151"/>
      <c r="AL3745"/>
      <c r="AM3745"/>
      <c r="AN3745"/>
      <c r="AO3745"/>
      <c r="AP3745"/>
      <c r="AQ3745" s="333"/>
      <c r="AR3745"/>
      <c r="AS3745"/>
      <c r="AT3745"/>
      <c r="AU3745"/>
    </row>
    <row r="3746" spans="1:47" ht="12.75" customHeight="1" x14ac:dyDescent="0.35">
      <c r="A3746" s="311">
        <f>FrontPage!$N$2</f>
        <v>1</v>
      </c>
      <c r="B3746" s="311" t="str">
        <f t="shared" si="389"/>
        <v>RON196.1</v>
      </c>
      <c r="C3746" s="311">
        <f t="shared" si="387"/>
        <v>202526</v>
      </c>
      <c r="D3746" s="1148" t="s">
        <v>228</v>
      </c>
      <c r="E3746" s="311">
        <v>19</v>
      </c>
      <c r="F3746" s="311" t="s">
        <v>552</v>
      </c>
      <c r="G3746" s="311">
        <f t="shared" si="391"/>
        <v>0</v>
      </c>
      <c r="H3746" s="1154">
        <f t="shared" ca="1" si="388"/>
        <v>0</v>
      </c>
      <c r="I3746" s="311">
        <f t="shared" si="390"/>
        <v>6.1</v>
      </c>
      <c r="J3746" s="1151"/>
      <c r="AL3746"/>
      <c r="AM3746"/>
      <c r="AN3746"/>
      <c r="AO3746"/>
      <c r="AP3746"/>
      <c r="AQ3746" s="333"/>
      <c r="AR3746"/>
      <c r="AS3746"/>
      <c r="AT3746"/>
      <c r="AU3746"/>
    </row>
    <row r="3747" spans="1:47" ht="12.75" customHeight="1" x14ac:dyDescent="0.35">
      <c r="A3747" s="311">
        <f>FrontPage!$N$2</f>
        <v>1</v>
      </c>
      <c r="B3747" s="311" t="str">
        <f t="shared" si="389"/>
        <v>RON196.2</v>
      </c>
      <c r="C3747" s="311">
        <f t="shared" si="387"/>
        <v>202526</v>
      </c>
      <c r="D3747" s="1148" t="s">
        <v>228</v>
      </c>
      <c r="E3747" s="311">
        <v>19</v>
      </c>
      <c r="F3747" s="311" t="s">
        <v>553</v>
      </c>
      <c r="G3747" s="311">
        <f t="shared" si="391"/>
        <v>0</v>
      </c>
      <c r="H3747" s="1154">
        <f t="shared" ca="1" si="388"/>
        <v>0</v>
      </c>
      <c r="I3747" s="311">
        <f t="shared" si="390"/>
        <v>6.2</v>
      </c>
      <c r="J3747" s="1151"/>
      <c r="AL3747"/>
      <c r="AM3747"/>
      <c r="AN3747"/>
      <c r="AO3747"/>
      <c r="AP3747"/>
      <c r="AQ3747" s="333"/>
      <c r="AR3747"/>
      <c r="AS3747"/>
      <c r="AT3747"/>
      <c r="AU3747"/>
    </row>
    <row r="3748" spans="1:47" ht="12.75" customHeight="1" x14ac:dyDescent="0.35">
      <c r="A3748" s="311">
        <f>FrontPage!$N$2</f>
        <v>1</v>
      </c>
      <c r="B3748" s="311" t="str">
        <f t="shared" si="389"/>
        <v>RON197</v>
      </c>
      <c r="C3748" s="311">
        <f t="shared" ref="C3748:C3811" si="392">year</f>
        <v>202526</v>
      </c>
      <c r="D3748" s="1148" t="s">
        <v>228</v>
      </c>
      <c r="E3748" s="311">
        <v>19</v>
      </c>
      <c r="F3748" s="311" t="s">
        <v>554</v>
      </c>
      <c r="G3748" s="311">
        <f t="shared" si="391"/>
        <v>0</v>
      </c>
      <c r="H3748" s="1154">
        <f t="shared" ca="1" si="388"/>
        <v>0</v>
      </c>
      <c r="I3748" s="311">
        <f t="shared" si="390"/>
        <v>7</v>
      </c>
      <c r="J3748" s="1151"/>
      <c r="AL3748"/>
      <c r="AM3748"/>
      <c r="AN3748"/>
      <c r="AO3748"/>
      <c r="AP3748"/>
      <c r="AQ3748" s="333"/>
      <c r="AR3748"/>
      <c r="AS3748"/>
      <c r="AT3748"/>
      <c r="AU3748"/>
    </row>
    <row r="3749" spans="1:47" ht="12.75" customHeight="1" x14ac:dyDescent="0.35">
      <c r="A3749" s="311">
        <f>FrontPage!$N$2</f>
        <v>1</v>
      </c>
      <c r="B3749" s="311" t="str">
        <f t="shared" si="389"/>
        <v>RON198</v>
      </c>
      <c r="C3749" s="311">
        <f t="shared" si="392"/>
        <v>202526</v>
      </c>
      <c r="D3749" s="1148" t="s">
        <v>228</v>
      </c>
      <c r="E3749" s="311">
        <v>19</v>
      </c>
      <c r="F3749" s="311" t="s">
        <v>555</v>
      </c>
      <c r="G3749" s="311">
        <f t="shared" si="391"/>
        <v>0</v>
      </c>
      <c r="H3749" s="1154">
        <f t="shared" ca="1" si="388"/>
        <v>0</v>
      </c>
      <c r="I3749" s="311">
        <f t="shared" si="390"/>
        <v>8</v>
      </c>
      <c r="J3749" s="1151"/>
      <c r="AL3749"/>
      <c r="AM3749"/>
      <c r="AN3749"/>
      <c r="AO3749"/>
      <c r="AP3749"/>
      <c r="AQ3749" s="333"/>
      <c r="AR3749"/>
      <c r="AS3749"/>
      <c r="AT3749"/>
      <c r="AU3749"/>
    </row>
    <row r="3750" spans="1:47" ht="12.75" customHeight="1" x14ac:dyDescent="0.35">
      <c r="A3750" s="311">
        <f>FrontPage!$N$2</f>
        <v>1</v>
      </c>
      <c r="B3750" s="311" t="str">
        <f t="shared" si="389"/>
        <v>RON1910</v>
      </c>
      <c r="C3750" s="311">
        <f t="shared" si="392"/>
        <v>202526</v>
      </c>
      <c r="D3750" s="1148" t="s">
        <v>228</v>
      </c>
      <c r="E3750" s="311">
        <v>19</v>
      </c>
      <c r="F3750" s="311" t="s">
        <v>557</v>
      </c>
      <c r="G3750" s="311">
        <f t="shared" si="391"/>
        <v>0</v>
      </c>
      <c r="H3750" s="1154">
        <f t="shared" ca="1" si="388"/>
        <v>0</v>
      </c>
      <c r="I3750" s="311">
        <f t="shared" si="390"/>
        <v>10</v>
      </c>
      <c r="J3750" s="1151"/>
      <c r="AL3750"/>
      <c r="AM3750"/>
      <c r="AN3750"/>
      <c r="AO3750"/>
      <c r="AP3750"/>
      <c r="AQ3750" s="333"/>
      <c r="AR3750"/>
      <c r="AS3750"/>
      <c r="AT3750"/>
      <c r="AU3750"/>
    </row>
    <row r="3751" spans="1:47" ht="12.75" customHeight="1" x14ac:dyDescent="0.35">
      <c r="A3751" s="311">
        <f>FrontPage!$N$2</f>
        <v>1</v>
      </c>
      <c r="B3751" s="311" t="str">
        <f t="shared" ref="B3751:B3794" si="393">D3751&amp;E3751&amp;I3751</f>
        <v>RON1911</v>
      </c>
      <c r="C3751" s="311">
        <f t="shared" si="392"/>
        <v>202526</v>
      </c>
      <c r="D3751" s="1148" t="s">
        <v>228</v>
      </c>
      <c r="E3751" s="311">
        <v>19</v>
      </c>
      <c r="F3751" s="311" t="s">
        <v>558</v>
      </c>
      <c r="G3751" s="311">
        <f t="shared" si="391"/>
        <v>0</v>
      </c>
      <c r="H3751" s="1154">
        <f t="shared" ca="1" si="388"/>
        <v>0</v>
      </c>
      <c r="I3751" s="311">
        <f t="shared" si="390"/>
        <v>11</v>
      </c>
      <c r="J3751" s="1151"/>
      <c r="AL3751"/>
      <c r="AM3751"/>
      <c r="AN3751"/>
      <c r="AO3751"/>
      <c r="AP3751"/>
      <c r="AQ3751" s="333"/>
      <c r="AR3751"/>
      <c r="AS3751"/>
      <c r="AT3751"/>
      <c r="AU3751"/>
    </row>
    <row r="3752" spans="1:47" ht="12.75" customHeight="1" x14ac:dyDescent="0.35">
      <c r="A3752" s="311">
        <f>FrontPage!$N$2</f>
        <v>1</v>
      </c>
      <c r="B3752" s="311" t="str">
        <f t="shared" si="393"/>
        <v>RON201</v>
      </c>
      <c r="C3752" s="311">
        <f t="shared" si="392"/>
        <v>202526</v>
      </c>
      <c r="D3752" s="1148" t="s">
        <v>228</v>
      </c>
      <c r="E3752" s="311">
        <v>20</v>
      </c>
      <c r="F3752" s="311" t="s">
        <v>545</v>
      </c>
      <c r="G3752" s="311">
        <f t="shared" si="391"/>
        <v>0</v>
      </c>
      <c r="H3752" s="1154">
        <f t="shared" ca="1" si="388"/>
        <v>0</v>
      </c>
      <c r="I3752" s="311">
        <f t="shared" si="390"/>
        <v>1</v>
      </c>
      <c r="J3752" s="1151"/>
      <c r="AL3752"/>
      <c r="AM3752"/>
      <c r="AN3752"/>
      <c r="AO3752"/>
      <c r="AP3752"/>
      <c r="AQ3752" s="333"/>
      <c r="AR3752"/>
      <c r="AS3752"/>
      <c r="AT3752"/>
      <c r="AU3752"/>
    </row>
    <row r="3753" spans="1:47" ht="12.75" customHeight="1" x14ac:dyDescent="0.35">
      <c r="A3753" s="311">
        <f>FrontPage!$N$2</f>
        <v>1</v>
      </c>
      <c r="B3753" s="311" t="str">
        <f t="shared" si="393"/>
        <v>RON202</v>
      </c>
      <c r="C3753" s="311">
        <f t="shared" si="392"/>
        <v>202526</v>
      </c>
      <c r="D3753" s="1148" t="s">
        <v>228</v>
      </c>
      <c r="E3753" s="311">
        <v>20</v>
      </c>
      <c r="F3753" s="311" t="s">
        <v>546</v>
      </c>
      <c r="G3753" s="311">
        <f t="shared" si="391"/>
        <v>0</v>
      </c>
      <c r="H3753" s="1154">
        <f t="shared" ca="1" si="388"/>
        <v>0</v>
      </c>
      <c r="I3753" s="311">
        <f t="shared" ref="I3753:I3796" si="394">VLOOKUP(F3753,CIndex,2,FALSE)</f>
        <v>2</v>
      </c>
      <c r="J3753" s="1151"/>
      <c r="AL3753"/>
      <c r="AM3753"/>
      <c r="AN3753"/>
      <c r="AO3753"/>
      <c r="AP3753"/>
      <c r="AQ3753" s="333"/>
      <c r="AR3753"/>
      <c r="AS3753"/>
      <c r="AT3753"/>
      <c r="AU3753"/>
    </row>
    <row r="3754" spans="1:47" ht="12.75" customHeight="1" x14ac:dyDescent="0.35">
      <c r="A3754" s="311">
        <f>FrontPage!$N$2</f>
        <v>1</v>
      </c>
      <c r="B3754" s="311" t="str">
        <f t="shared" si="393"/>
        <v>RON203</v>
      </c>
      <c r="C3754" s="311">
        <f t="shared" si="392"/>
        <v>202526</v>
      </c>
      <c r="D3754" s="1148" t="s">
        <v>228</v>
      </c>
      <c r="E3754" s="311">
        <v>20</v>
      </c>
      <c r="F3754" s="311" t="s">
        <v>549</v>
      </c>
      <c r="G3754" s="311">
        <f t="shared" si="391"/>
        <v>0</v>
      </c>
      <c r="H3754" s="1154">
        <f t="shared" ca="1" si="388"/>
        <v>0</v>
      </c>
      <c r="I3754" s="311">
        <f t="shared" si="394"/>
        <v>3</v>
      </c>
      <c r="J3754" s="1151"/>
      <c r="AL3754"/>
      <c r="AM3754"/>
      <c r="AN3754"/>
      <c r="AO3754"/>
      <c r="AP3754"/>
      <c r="AQ3754" s="333"/>
      <c r="AR3754"/>
      <c r="AS3754"/>
      <c r="AT3754"/>
      <c r="AU3754"/>
    </row>
    <row r="3755" spans="1:47" ht="12.75" customHeight="1" x14ac:dyDescent="0.35">
      <c r="A3755" s="311">
        <f>FrontPage!$N$2</f>
        <v>1</v>
      </c>
      <c r="B3755" s="311" t="str">
        <f t="shared" si="393"/>
        <v>RON205</v>
      </c>
      <c r="C3755" s="311">
        <f t="shared" si="392"/>
        <v>202526</v>
      </c>
      <c r="D3755" s="1148" t="s">
        <v>228</v>
      </c>
      <c r="E3755" s="311">
        <v>20</v>
      </c>
      <c r="F3755" s="311" t="s">
        <v>551</v>
      </c>
      <c r="G3755" s="311">
        <f t="shared" si="391"/>
        <v>0</v>
      </c>
      <c r="H3755" s="1154">
        <f t="shared" ca="1" si="388"/>
        <v>0</v>
      </c>
      <c r="I3755" s="311">
        <f t="shared" si="394"/>
        <v>5</v>
      </c>
      <c r="J3755" s="1151"/>
      <c r="AL3755"/>
      <c r="AM3755"/>
      <c r="AN3755"/>
      <c r="AO3755"/>
      <c r="AP3755"/>
      <c r="AQ3755" s="333"/>
      <c r="AR3755"/>
      <c r="AS3755"/>
      <c r="AT3755"/>
      <c r="AU3755"/>
    </row>
    <row r="3756" spans="1:47" ht="12.75" customHeight="1" x14ac:dyDescent="0.35">
      <c r="A3756" s="311">
        <f>FrontPage!$N$2</f>
        <v>1</v>
      </c>
      <c r="B3756" s="311" t="str">
        <f t="shared" si="393"/>
        <v>RON206.1</v>
      </c>
      <c r="C3756" s="311">
        <f t="shared" si="392"/>
        <v>202526</v>
      </c>
      <c r="D3756" s="1148" t="s">
        <v>228</v>
      </c>
      <c r="E3756" s="311">
        <v>20</v>
      </c>
      <c r="F3756" s="311" t="s">
        <v>552</v>
      </c>
      <c r="G3756" s="311">
        <f t="shared" si="391"/>
        <v>0</v>
      </c>
      <c r="H3756" s="1154">
        <f t="shared" ca="1" si="388"/>
        <v>0</v>
      </c>
      <c r="I3756" s="311">
        <f t="shared" si="394"/>
        <v>6.1</v>
      </c>
      <c r="J3756" s="1151"/>
      <c r="AL3756"/>
      <c r="AM3756"/>
      <c r="AN3756"/>
      <c r="AO3756"/>
      <c r="AP3756"/>
      <c r="AQ3756" s="333"/>
      <c r="AR3756"/>
      <c r="AS3756"/>
      <c r="AT3756"/>
      <c r="AU3756"/>
    </row>
    <row r="3757" spans="1:47" ht="12.75" customHeight="1" x14ac:dyDescent="0.35">
      <c r="A3757" s="311">
        <f>FrontPage!$N$2</f>
        <v>1</v>
      </c>
      <c r="B3757" s="311" t="str">
        <f t="shared" si="393"/>
        <v>RON206.2</v>
      </c>
      <c r="C3757" s="311">
        <f t="shared" si="392"/>
        <v>202526</v>
      </c>
      <c r="D3757" s="1148" t="s">
        <v>228</v>
      </c>
      <c r="E3757" s="311">
        <v>20</v>
      </c>
      <c r="F3757" s="311" t="s">
        <v>553</v>
      </c>
      <c r="G3757" s="311">
        <f t="shared" si="391"/>
        <v>0</v>
      </c>
      <c r="H3757" s="1154">
        <f t="shared" ca="1" si="388"/>
        <v>0</v>
      </c>
      <c r="I3757" s="311">
        <f t="shared" si="394"/>
        <v>6.2</v>
      </c>
      <c r="J3757" s="1151"/>
      <c r="AL3757"/>
      <c r="AM3757"/>
      <c r="AN3757"/>
      <c r="AO3757"/>
      <c r="AP3757"/>
      <c r="AQ3757" s="333"/>
      <c r="AR3757"/>
      <c r="AS3757"/>
      <c r="AT3757"/>
      <c r="AU3757"/>
    </row>
    <row r="3758" spans="1:47" ht="12.75" customHeight="1" x14ac:dyDescent="0.35">
      <c r="A3758" s="311">
        <f>FrontPage!$N$2</f>
        <v>1</v>
      </c>
      <c r="B3758" s="311" t="str">
        <f t="shared" si="393"/>
        <v>RON207</v>
      </c>
      <c r="C3758" s="311">
        <f t="shared" si="392"/>
        <v>202526</v>
      </c>
      <c r="D3758" s="1148" t="s">
        <v>228</v>
      </c>
      <c r="E3758" s="311">
        <v>20</v>
      </c>
      <c r="F3758" s="311" t="s">
        <v>554</v>
      </c>
      <c r="G3758" s="311">
        <f t="shared" si="391"/>
        <v>0</v>
      </c>
      <c r="H3758" s="1154">
        <f t="shared" ca="1" si="388"/>
        <v>0</v>
      </c>
      <c r="I3758" s="311">
        <f t="shared" si="394"/>
        <v>7</v>
      </c>
      <c r="J3758" s="1151"/>
      <c r="AL3758"/>
      <c r="AM3758"/>
      <c r="AN3758"/>
      <c r="AO3758"/>
      <c r="AP3758"/>
      <c r="AQ3758" s="333"/>
      <c r="AR3758"/>
      <c r="AS3758"/>
      <c r="AT3758"/>
      <c r="AU3758"/>
    </row>
    <row r="3759" spans="1:47" ht="12.75" customHeight="1" x14ac:dyDescent="0.35">
      <c r="A3759" s="311">
        <f>FrontPage!$N$2</f>
        <v>1</v>
      </c>
      <c r="B3759" s="311" t="str">
        <f t="shared" si="393"/>
        <v>RON208</v>
      </c>
      <c r="C3759" s="311">
        <f t="shared" si="392"/>
        <v>202526</v>
      </c>
      <c r="D3759" s="1148" t="s">
        <v>228</v>
      </c>
      <c r="E3759" s="311">
        <v>20</v>
      </c>
      <c r="F3759" s="311" t="s">
        <v>555</v>
      </c>
      <c r="G3759" s="311">
        <f t="shared" si="391"/>
        <v>0</v>
      </c>
      <c r="H3759" s="1154">
        <f t="shared" ref="H3759:H3822" ca="1" si="395">IF(UANumber = 0,0,IF(VLOOKUP(E3759,INDIRECT("_"&amp;D3759),MATCH(F3759,INDIRECT("_"&amp;D3759&amp;$I$2),0),FALSE)="",0,VLOOKUP(E3759,INDIRECT("_"&amp;D3759),MATCH(F3759,INDIRECT("_"&amp;D3759&amp;$I$2),0),FALSE)))</f>
        <v>0</v>
      </c>
      <c r="I3759" s="311">
        <f t="shared" si="394"/>
        <v>8</v>
      </c>
      <c r="J3759" s="1151"/>
      <c r="AL3759"/>
      <c r="AM3759"/>
      <c r="AN3759"/>
      <c r="AO3759"/>
      <c r="AP3759"/>
      <c r="AQ3759" s="333"/>
      <c r="AR3759"/>
      <c r="AS3759"/>
      <c r="AT3759"/>
      <c r="AU3759"/>
    </row>
    <row r="3760" spans="1:47" ht="12.75" customHeight="1" x14ac:dyDescent="0.35">
      <c r="A3760" s="311">
        <f>FrontPage!$N$2</f>
        <v>1</v>
      </c>
      <c r="B3760" s="311" t="str">
        <f t="shared" si="393"/>
        <v>RON2010</v>
      </c>
      <c r="C3760" s="311">
        <f t="shared" si="392"/>
        <v>202526</v>
      </c>
      <c r="D3760" s="1148" t="s">
        <v>228</v>
      </c>
      <c r="E3760" s="311">
        <v>20</v>
      </c>
      <c r="F3760" s="311" t="s">
        <v>557</v>
      </c>
      <c r="G3760" s="311">
        <f t="shared" si="391"/>
        <v>0</v>
      </c>
      <c r="H3760" s="1154">
        <f t="shared" ca="1" si="395"/>
        <v>0</v>
      </c>
      <c r="I3760" s="311">
        <f t="shared" si="394"/>
        <v>10</v>
      </c>
      <c r="J3760" s="1151"/>
      <c r="AL3760"/>
      <c r="AM3760"/>
      <c r="AN3760"/>
      <c r="AO3760"/>
      <c r="AP3760"/>
      <c r="AQ3760" s="333"/>
      <c r="AR3760"/>
      <c r="AS3760"/>
      <c r="AT3760"/>
      <c r="AU3760"/>
    </row>
    <row r="3761" spans="1:47" ht="12.75" customHeight="1" x14ac:dyDescent="0.35">
      <c r="A3761" s="311">
        <f>FrontPage!$N$2</f>
        <v>1</v>
      </c>
      <c r="B3761" s="311" t="str">
        <f t="shared" si="393"/>
        <v>RON2011</v>
      </c>
      <c r="C3761" s="311">
        <f t="shared" si="392"/>
        <v>202526</v>
      </c>
      <c r="D3761" s="1148" t="s">
        <v>228</v>
      </c>
      <c r="E3761" s="311">
        <v>20</v>
      </c>
      <c r="F3761" s="311" t="s">
        <v>558</v>
      </c>
      <c r="G3761" s="311">
        <f t="shared" si="391"/>
        <v>0</v>
      </c>
      <c r="H3761" s="1154">
        <f t="shared" ca="1" si="395"/>
        <v>0</v>
      </c>
      <c r="I3761" s="311">
        <f t="shared" si="394"/>
        <v>11</v>
      </c>
      <c r="J3761" s="1151"/>
      <c r="AL3761"/>
      <c r="AM3761"/>
      <c r="AN3761"/>
      <c r="AO3761"/>
      <c r="AP3761"/>
      <c r="AQ3761" s="333"/>
      <c r="AR3761"/>
      <c r="AS3761"/>
      <c r="AT3761"/>
      <c r="AU3761"/>
    </row>
    <row r="3762" spans="1:47" ht="12.75" customHeight="1" x14ac:dyDescent="0.35">
      <c r="A3762" s="311">
        <f>FrontPage!$N$2</f>
        <v>1</v>
      </c>
      <c r="B3762" s="311" t="str">
        <f t="shared" si="393"/>
        <v>RON211</v>
      </c>
      <c r="C3762" s="311">
        <f t="shared" si="392"/>
        <v>202526</v>
      </c>
      <c r="D3762" s="1148" t="s">
        <v>228</v>
      </c>
      <c r="E3762" s="311">
        <v>21</v>
      </c>
      <c r="F3762" s="311" t="s">
        <v>545</v>
      </c>
      <c r="G3762" s="311">
        <f t="shared" si="391"/>
        <v>0</v>
      </c>
      <c r="H3762" s="1154">
        <f t="shared" ca="1" si="395"/>
        <v>0</v>
      </c>
      <c r="I3762" s="311">
        <f t="shared" si="394"/>
        <v>1</v>
      </c>
      <c r="J3762" s="1151"/>
      <c r="AL3762"/>
      <c r="AM3762"/>
      <c r="AN3762"/>
      <c r="AO3762"/>
      <c r="AP3762"/>
      <c r="AQ3762" s="333"/>
      <c r="AR3762"/>
      <c r="AS3762"/>
      <c r="AT3762"/>
      <c r="AU3762"/>
    </row>
    <row r="3763" spans="1:47" ht="12.75" customHeight="1" x14ac:dyDescent="0.35">
      <c r="A3763" s="311">
        <f>FrontPage!$N$2</f>
        <v>1</v>
      </c>
      <c r="B3763" s="311" t="str">
        <f t="shared" si="393"/>
        <v>RON212</v>
      </c>
      <c r="C3763" s="311">
        <f t="shared" si="392"/>
        <v>202526</v>
      </c>
      <c r="D3763" s="1148" t="s">
        <v>228</v>
      </c>
      <c r="E3763" s="311">
        <v>21</v>
      </c>
      <c r="F3763" s="311" t="s">
        <v>546</v>
      </c>
      <c r="G3763" s="311">
        <f t="shared" si="391"/>
        <v>0</v>
      </c>
      <c r="H3763" s="1154">
        <f t="shared" ca="1" si="395"/>
        <v>0</v>
      </c>
      <c r="I3763" s="311">
        <f t="shared" si="394"/>
        <v>2</v>
      </c>
      <c r="J3763" s="1151"/>
      <c r="AL3763"/>
      <c r="AM3763"/>
      <c r="AN3763"/>
      <c r="AO3763"/>
      <c r="AP3763"/>
      <c r="AQ3763" s="333"/>
      <c r="AR3763"/>
      <c r="AS3763"/>
      <c r="AT3763"/>
      <c r="AU3763"/>
    </row>
    <row r="3764" spans="1:47" ht="12.75" customHeight="1" x14ac:dyDescent="0.35">
      <c r="A3764" s="311">
        <f>FrontPage!$N$2</f>
        <v>1</v>
      </c>
      <c r="B3764" s="311" t="str">
        <f t="shared" si="393"/>
        <v>RON213</v>
      </c>
      <c r="C3764" s="311">
        <f t="shared" si="392"/>
        <v>202526</v>
      </c>
      <c r="D3764" s="1148" t="s">
        <v>228</v>
      </c>
      <c r="E3764" s="311">
        <v>21</v>
      </c>
      <c r="F3764" s="311" t="s">
        <v>549</v>
      </c>
      <c r="G3764" s="311">
        <f t="shared" si="391"/>
        <v>0</v>
      </c>
      <c r="H3764" s="1154">
        <f t="shared" ca="1" si="395"/>
        <v>0</v>
      </c>
      <c r="I3764" s="311">
        <f t="shared" si="394"/>
        <v>3</v>
      </c>
      <c r="J3764" s="1151"/>
      <c r="AL3764"/>
      <c r="AM3764"/>
      <c r="AN3764"/>
      <c r="AO3764"/>
      <c r="AP3764"/>
      <c r="AQ3764" s="333"/>
      <c r="AR3764"/>
      <c r="AS3764"/>
      <c r="AT3764"/>
      <c r="AU3764"/>
    </row>
    <row r="3765" spans="1:47" ht="12.75" customHeight="1" x14ac:dyDescent="0.35">
      <c r="A3765" s="311">
        <f>FrontPage!$N$2</f>
        <v>1</v>
      </c>
      <c r="B3765" s="311" t="str">
        <f t="shared" si="393"/>
        <v>RON215</v>
      </c>
      <c r="C3765" s="311">
        <f t="shared" si="392"/>
        <v>202526</v>
      </c>
      <c r="D3765" s="1148" t="s">
        <v>228</v>
      </c>
      <c r="E3765" s="311">
        <v>21</v>
      </c>
      <c r="F3765" s="311" t="s">
        <v>551</v>
      </c>
      <c r="G3765" s="311">
        <f t="shared" si="391"/>
        <v>0</v>
      </c>
      <c r="H3765" s="1154">
        <f t="shared" ca="1" si="395"/>
        <v>0</v>
      </c>
      <c r="I3765" s="311">
        <f t="shared" si="394"/>
        <v>5</v>
      </c>
      <c r="J3765" s="1151"/>
      <c r="AL3765"/>
      <c r="AM3765"/>
      <c r="AN3765"/>
      <c r="AO3765"/>
      <c r="AP3765"/>
      <c r="AQ3765" s="333"/>
      <c r="AR3765"/>
      <c r="AS3765"/>
      <c r="AT3765"/>
      <c r="AU3765"/>
    </row>
    <row r="3766" spans="1:47" ht="12.75" customHeight="1" x14ac:dyDescent="0.35">
      <c r="A3766" s="311">
        <f>FrontPage!$N$2</f>
        <v>1</v>
      </c>
      <c r="B3766" s="311" t="str">
        <f t="shared" si="393"/>
        <v>RON216.1</v>
      </c>
      <c r="C3766" s="311">
        <f t="shared" si="392"/>
        <v>202526</v>
      </c>
      <c r="D3766" s="1148" t="s">
        <v>228</v>
      </c>
      <c r="E3766" s="311">
        <v>21</v>
      </c>
      <c r="F3766" s="311" t="s">
        <v>552</v>
      </c>
      <c r="G3766" s="311">
        <f t="shared" si="391"/>
        <v>0</v>
      </c>
      <c r="H3766" s="1154">
        <f t="shared" ca="1" si="395"/>
        <v>0</v>
      </c>
      <c r="I3766" s="311">
        <f t="shared" si="394"/>
        <v>6.1</v>
      </c>
      <c r="J3766" s="1151"/>
      <c r="AL3766"/>
      <c r="AM3766"/>
      <c r="AN3766"/>
      <c r="AO3766"/>
      <c r="AP3766"/>
      <c r="AQ3766" s="333"/>
      <c r="AR3766"/>
      <c r="AS3766"/>
      <c r="AT3766"/>
      <c r="AU3766"/>
    </row>
    <row r="3767" spans="1:47" ht="12.75" customHeight="1" x14ac:dyDescent="0.35">
      <c r="A3767" s="311">
        <f>FrontPage!$N$2</f>
        <v>1</v>
      </c>
      <c r="B3767" s="311" t="str">
        <f t="shared" si="393"/>
        <v>RON216.2</v>
      </c>
      <c r="C3767" s="311">
        <f t="shared" si="392"/>
        <v>202526</v>
      </c>
      <c r="D3767" s="1148" t="s">
        <v>228</v>
      </c>
      <c r="E3767" s="311">
        <v>21</v>
      </c>
      <c r="F3767" s="311" t="s">
        <v>553</v>
      </c>
      <c r="G3767" s="311">
        <f t="shared" si="391"/>
        <v>0</v>
      </c>
      <c r="H3767" s="1154">
        <f t="shared" ca="1" si="395"/>
        <v>0</v>
      </c>
      <c r="I3767" s="311">
        <f t="shared" si="394"/>
        <v>6.2</v>
      </c>
      <c r="J3767" s="1151"/>
      <c r="AL3767"/>
      <c r="AM3767"/>
      <c r="AN3767"/>
      <c r="AO3767"/>
      <c r="AP3767"/>
      <c r="AQ3767" s="333"/>
      <c r="AR3767"/>
      <c r="AS3767"/>
      <c r="AT3767"/>
      <c r="AU3767"/>
    </row>
    <row r="3768" spans="1:47" ht="12.75" customHeight="1" x14ac:dyDescent="0.35">
      <c r="A3768" s="311">
        <f>FrontPage!$N$2</f>
        <v>1</v>
      </c>
      <c r="B3768" s="311" t="str">
        <f t="shared" si="393"/>
        <v>RON217</v>
      </c>
      <c r="C3768" s="311">
        <f t="shared" si="392"/>
        <v>202526</v>
      </c>
      <c r="D3768" s="1148" t="s">
        <v>228</v>
      </c>
      <c r="E3768" s="311">
        <v>21</v>
      </c>
      <c r="F3768" s="311" t="s">
        <v>554</v>
      </c>
      <c r="G3768" s="311">
        <f t="shared" si="391"/>
        <v>0</v>
      </c>
      <c r="H3768" s="1154">
        <f t="shared" ca="1" si="395"/>
        <v>0</v>
      </c>
      <c r="I3768" s="311">
        <f t="shared" si="394"/>
        <v>7</v>
      </c>
      <c r="J3768" s="1151"/>
      <c r="AL3768"/>
      <c r="AM3768"/>
      <c r="AN3768"/>
      <c r="AO3768"/>
      <c r="AP3768"/>
      <c r="AQ3768" s="333"/>
      <c r="AR3768"/>
      <c r="AS3768"/>
      <c r="AT3768"/>
      <c r="AU3768"/>
    </row>
    <row r="3769" spans="1:47" ht="12.75" customHeight="1" x14ac:dyDescent="0.35">
      <c r="A3769" s="311">
        <f>FrontPage!$N$2</f>
        <v>1</v>
      </c>
      <c r="B3769" s="311" t="str">
        <f t="shared" si="393"/>
        <v>RON218</v>
      </c>
      <c r="C3769" s="311">
        <f t="shared" si="392"/>
        <v>202526</v>
      </c>
      <c r="D3769" s="1148" t="s">
        <v>228</v>
      </c>
      <c r="E3769" s="311">
        <v>21</v>
      </c>
      <c r="F3769" s="311" t="s">
        <v>555</v>
      </c>
      <c r="G3769" s="311">
        <f t="shared" si="391"/>
        <v>0</v>
      </c>
      <c r="H3769" s="1154">
        <f t="shared" ca="1" si="395"/>
        <v>0</v>
      </c>
      <c r="I3769" s="311">
        <f t="shared" si="394"/>
        <v>8</v>
      </c>
      <c r="J3769" s="1151"/>
      <c r="AL3769"/>
      <c r="AM3769"/>
      <c r="AN3769"/>
      <c r="AO3769"/>
      <c r="AP3769"/>
      <c r="AQ3769" s="333"/>
      <c r="AR3769"/>
      <c r="AS3769"/>
      <c r="AT3769"/>
      <c r="AU3769"/>
    </row>
    <row r="3770" spans="1:47" ht="12.75" customHeight="1" x14ac:dyDescent="0.35">
      <c r="A3770" s="311">
        <f>FrontPage!$N$2</f>
        <v>1</v>
      </c>
      <c r="B3770" s="311" t="str">
        <f t="shared" si="393"/>
        <v>RON2110</v>
      </c>
      <c r="C3770" s="311">
        <f t="shared" si="392"/>
        <v>202526</v>
      </c>
      <c r="D3770" s="1148" t="s">
        <v>228</v>
      </c>
      <c r="E3770" s="311">
        <v>21</v>
      </c>
      <c r="F3770" s="311" t="s">
        <v>557</v>
      </c>
      <c r="G3770" s="311">
        <f t="shared" si="391"/>
        <v>0</v>
      </c>
      <c r="H3770" s="1154">
        <f t="shared" ca="1" si="395"/>
        <v>0</v>
      </c>
      <c r="I3770" s="311">
        <f t="shared" si="394"/>
        <v>10</v>
      </c>
      <c r="J3770" s="1151"/>
      <c r="AL3770"/>
      <c r="AM3770"/>
      <c r="AN3770"/>
      <c r="AO3770"/>
      <c r="AP3770"/>
      <c r="AQ3770" s="333"/>
      <c r="AR3770"/>
      <c r="AS3770"/>
      <c r="AT3770"/>
      <c r="AU3770"/>
    </row>
    <row r="3771" spans="1:47" ht="12.75" customHeight="1" x14ac:dyDescent="0.35">
      <c r="A3771" s="311">
        <f>FrontPage!$N$2</f>
        <v>1</v>
      </c>
      <c r="B3771" s="311" t="str">
        <f t="shared" si="393"/>
        <v>RON2111</v>
      </c>
      <c r="C3771" s="311">
        <f t="shared" si="392"/>
        <v>202526</v>
      </c>
      <c r="D3771" s="1148" t="s">
        <v>228</v>
      </c>
      <c r="E3771" s="311">
        <v>21</v>
      </c>
      <c r="F3771" s="311" t="s">
        <v>558</v>
      </c>
      <c r="G3771" s="311">
        <f t="shared" si="391"/>
        <v>0</v>
      </c>
      <c r="H3771" s="1154">
        <f t="shared" ca="1" si="395"/>
        <v>0</v>
      </c>
      <c r="I3771" s="311">
        <f t="shared" si="394"/>
        <v>11</v>
      </c>
      <c r="J3771" s="1151"/>
      <c r="AL3771"/>
      <c r="AM3771"/>
      <c r="AN3771"/>
      <c r="AO3771"/>
      <c r="AP3771"/>
      <c r="AQ3771" s="333"/>
      <c r="AR3771"/>
      <c r="AS3771"/>
      <c r="AT3771"/>
      <c r="AU3771"/>
    </row>
    <row r="3772" spans="1:47" ht="12.75" customHeight="1" x14ac:dyDescent="0.35">
      <c r="A3772" s="311">
        <f>FrontPage!$N$2</f>
        <v>1</v>
      </c>
      <c r="B3772" s="311" t="str">
        <f t="shared" si="393"/>
        <v>RON226.2</v>
      </c>
      <c r="C3772" s="311">
        <f t="shared" si="392"/>
        <v>202526</v>
      </c>
      <c r="D3772" s="1148" t="s">
        <v>228</v>
      </c>
      <c r="E3772" s="311">
        <v>22</v>
      </c>
      <c r="F3772" s="311" t="s">
        <v>553</v>
      </c>
      <c r="G3772" s="311">
        <f t="shared" si="391"/>
        <v>0</v>
      </c>
      <c r="H3772" s="1154">
        <f t="shared" ca="1" si="395"/>
        <v>0</v>
      </c>
      <c r="I3772" s="311">
        <f t="shared" si="394"/>
        <v>6.2</v>
      </c>
      <c r="J3772" s="1151"/>
      <c r="AL3772"/>
      <c r="AM3772"/>
      <c r="AN3772"/>
      <c r="AO3772"/>
      <c r="AP3772"/>
      <c r="AQ3772" s="333"/>
      <c r="AR3772"/>
      <c r="AS3772"/>
      <c r="AT3772"/>
      <c r="AU3772"/>
    </row>
    <row r="3773" spans="1:47" ht="12.75" customHeight="1" x14ac:dyDescent="0.35">
      <c r="A3773" s="311">
        <f>FrontPage!$N$2</f>
        <v>1</v>
      </c>
      <c r="B3773" s="311" t="str">
        <f t="shared" si="393"/>
        <v>RON236.2</v>
      </c>
      <c r="C3773" s="311">
        <f t="shared" si="392"/>
        <v>202526</v>
      </c>
      <c r="D3773" s="1148" t="s">
        <v>228</v>
      </c>
      <c r="E3773" s="311">
        <v>23</v>
      </c>
      <c r="F3773" s="311" t="s">
        <v>553</v>
      </c>
      <c r="G3773" s="311">
        <f t="shared" si="391"/>
        <v>0</v>
      </c>
      <c r="H3773" s="1154">
        <f t="shared" ca="1" si="395"/>
        <v>0</v>
      </c>
      <c r="I3773" s="311">
        <f t="shared" si="394"/>
        <v>6.2</v>
      </c>
      <c r="J3773" s="1151"/>
      <c r="AL3773"/>
      <c r="AM3773"/>
      <c r="AN3773"/>
      <c r="AO3773"/>
      <c r="AP3773"/>
      <c r="AQ3773" s="333"/>
      <c r="AR3773"/>
      <c r="AS3773"/>
      <c r="AT3773"/>
      <c r="AU3773"/>
    </row>
    <row r="3774" spans="1:47" ht="12.75" customHeight="1" x14ac:dyDescent="0.35">
      <c r="A3774" s="311">
        <f>FrontPage!$N$2</f>
        <v>1</v>
      </c>
      <c r="B3774" s="311" t="str">
        <f t="shared" si="393"/>
        <v>RON246.2</v>
      </c>
      <c r="C3774" s="311">
        <f t="shared" si="392"/>
        <v>202526</v>
      </c>
      <c r="D3774" s="1148" t="s">
        <v>228</v>
      </c>
      <c r="E3774" s="311">
        <v>24</v>
      </c>
      <c r="F3774" s="311" t="s">
        <v>553</v>
      </c>
      <c r="G3774" s="311">
        <f t="shared" si="391"/>
        <v>0</v>
      </c>
      <c r="H3774" s="1154">
        <f t="shared" ca="1" si="395"/>
        <v>0</v>
      </c>
      <c r="I3774" s="311">
        <f t="shared" si="394"/>
        <v>6.2</v>
      </c>
      <c r="J3774" s="1151"/>
      <c r="AL3774"/>
      <c r="AM3774"/>
      <c r="AN3774"/>
      <c r="AO3774"/>
      <c r="AP3774"/>
      <c r="AQ3774" s="333"/>
      <c r="AR3774"/>
      <c r="AS3774"/>
      <c r="AT3774"/>
      <c r="AU3774"/>
    </row>
    <row r="3775" spans="1:47" ht="12.75" customHeight="1" x14ac:dyDescent="0.35">
      <c r="A3775" s="311">
        <f>FrontPage!$N$2</f>
        <v>1</v>
      </c>
      <c r="B3775" s="311" t="str">
        <f t="shared" si="393"/>
        <v>RON256.2</v>
      </c>
      <c r="C3775" s="311">
        <f t="shared" si="392"/>
        <v>202526</v>
      </c>
      <c r="D3775" s="1148" t="s">
        <v>228</v>
      </c>
      <c r="E3775" s="311">
        <v>25</v>
      </c>
      <c r="F3775" s="311" t="s">
        <v>553</v>
      </c>
      <c r="G3775" s="311">
        <f t="shared" si="391"/>
        <v>0</v>
      </c>
      <c r="H3775" s="1154">
        <f t="shared" ca="1" si="395"/>
        <v>0</v>
      </c>
      <c r="I3775" s="311">
        <f t="shared" si="394"/>
        <v>6.2</v>
      </c>
      <c r="J3775" s="1151"/>
      <c r="AL3775"/>
      <c r="AM3775"/>
      <c r="AN3775"/>
      <c r="AO3775"/>
      <c r="AP3775"/>
      <c r="AQ3775" s="333"/>
      <c r="AR3775"/>
      <c r="AS3775"/>
      <c r="AT3775"/>
      <c r="AU3775"/>
    </row>
    <row r="3776" spans="1:47" ht="12.75" customHeight="1" x14ac:dyDescent="0.35">
      <c r="A3776" s="311">
        <f>FrontPage!$N$2</f>
        <v>1</v>
      </c>
      <c r="B3776" s="311" t="str">
        <f t="shared" si="393"/>
        <v>RON266.2</v>
      </c>
      <c r="C3776" s="311">
        <f t="shared" si="392"/>
        <v>202526</v>
      </c>
      <c r="D3776" s="1148" t="s">
        <v>228</v>
      </c>
      <c r="E3776" s="311">
        <v>26</v>
      </c>
      <c r="F3776" s="311" t="s">
        <v>553</v>
      </c>
      <c r="G3776" s="311">
        <f t="shared" si="391"/>
        <v>0</v>
      </c>
      <c r="H3776" s="1154">
        <f t="shared" ca="1" si="395"/>
        <v>0</v>
      </c>
      <c r="I3776" s="311">
        <f t="shared" si="394"/>
        <v>6.2</v>
      </c>
      <c r="J3776" s="1151"/>
      <c r="AL3776"/>
      <c r="AM3776"/>
      <c r="AN3776"/>
      <c r="AO3776"/>
      <c r="AP3776"/>
      <c r="AQ3776" s="333"/>
      <c r="AR3776"/>
      <c r="AS3776"/>
      <c r="AT3776"/>
      <c r="AU3776"/>
    </row>
    <row r="3777" spans="1:47" ht="12.75" customHeight="1" x14ac:dyDescent="0.35">
      <c r="A3777" s="311">
        <f>FrontPage!$N$2</f>
        <v>1</v>
      </c>
      <c r="B3777" s="311" t="str">
        <f t="shared" si="393"/>
        <v>RON276.2</v>
      </c>
      <c r="C3777" s="311">
        <f t="shared" si="392"/>
        <v>202526</v>
      </c>
      <c r="D3777" s="1148" t="s">
        <v>228</v>
      </c>
      <c r="E3777" s="311">
        <v>27</v>
      </c>
      <c r="F3777" s="311" t="s">
        <v>553</v>
      </c>
      <c r="G3777" s="311">
        <f t="shared" si="391"/>
        <v>0</v>
      </c>
      <c r="H3777" s="1154">
        <f t="shared" ca="1" si="395"/>
        <v>0</v>
      </c>
      <c r="I3777" s="311">
        <f t="shared" si="394"/>
        <v>6.2</v>
      </c>
      <c r="J3777" s="1151"/>
      <c r="AL3777"/>
      <c r="AM3777"/>
      <c r="AN3777"/>
      <c r="AO3777"/>
      <c r="AP3777"/>
      <c r="AQ3777" s="333"/>
      <c r="AR3777"/>
      <c r="AS3777"/>
      <c r="AT3777"/>
      <c r="AU3777"/>
    </row>
    <row r="3778" spans="1:47" ht="12.75" customHeight="1" x14ac:dyDescent="0.35">
      <c r="A3778" s="311">
        <f>FrontPage!$N$2</f>
        <v>1</v>
      </c>
      <c r="B3778" s="311" t="str">
        <f t="shared" si="393"/>
        <v>RON286.2</v>
      </c>
      <c r="C3778" s="311">
        <f t="shared" si="392"/>
        <v>202526</v>
      </c>
      <c r="D3778" s="1148" t="s">
        <v>228</v>
      </c>
      <c r="E3778" s="311">
        <v>28</v>
      </c>
      <c r="F3778" s="311" t="s">
        <v>553</v>
      </c>
      <c r="G3778" s="311">
        <f t="shared" ref="G3778:G3841" si="396">UANumber</f>
        <v>0</v>
      </c>
      <c r="H3778" s="1154">
        <f t="shared" ca="1" si="395"/>
        <v>0</v>
      </c>
      <c r="I3778" s="311">
        <f t="shared" si="394"/>
        <v>6.2</v>
      </c>
      <c r="J3778" s="1151"/>
      <c r="AL3778"/>
      <c r="AM3778"/>
      <c r="AN3778"/>
      <c r="AO3778"/>
      <c r="AP3778"/>
      <c r="AQ3778" s="333"/>
      <c r="AR3778"/>
      <c r="AS3778"/>
      <c r="AT3778"/>
      <c r="AU3778"/>
    </row>
    <row r="3779" spans="1:47" ht="12.75" customHeight="1" x14ac:dyDescent="0.35">
      <c r="A3779" s="311">
        <f>FrontPage!$N$2</f>
        <v>1</v>
      </c>
      <c r="B3779" s="311" t="str">
        <f t="shared" si="393"/>
        <v>RON296.2</v>
      </c>
      <c r="C3779" s="311">
        <f t="shared" si="392"/>
        <v>202526</v>
      </c>
      <c r="D3779" s="1148" t="s">
        <v>228</v>
      </c>
      <c r="E3779" s="311">
        <v>29</v>
      </c>
      <c r="F3779" s="311" t="s">
        <v>553</v>
      </c>
      <c r="G3779" s="311">
        <f t="shared" si="396"/>
        <v>0</v>
      </c>
      <c r="H3779" s="1154">
        <f t="shared" ca="1" si="395"/>
        <v>0</v>
      </c>
      <c r="I3779" s="311">
        <f t="shared" si="394"/>
        <v>6.2</v>
      </c>
      <c r="J3779" s="1151"/>
      <c r="AL3779"/>
      <c r="AM3779"/>
      <c r="AN3779"/>
      <c r="AO3779"/>
      <c r="AP3779"/>
      <c r="AQ3779" s="333"/>
      <c r="AR3779"/>
      <c r="AS3779"/>
      <c r="AT3779"/>
      <c r="AU3779"/>
    </row>
    <row r="3780" spans="1:47" ht="12.75" customHeight="1" x14ac:dyDescent="0.35">
      <c r="A3780" s="311">
        <f>FrontPage!$N$2</f>
        <v>1</v>
      </c>
      <c r="B3780" s="311" t="str">
        <f t="shared" si="393"/>
        <v>RON301</v>
      </c>
      <c r="C3780" s="311">
        <f t="shared" si="392"/>
        <v>202526</v>
      </c>
      <c r="D3780" s="1148" t="s">
        <v>228</v>
      </c>
      <c r="E3780" s="311">
        <v>30</v>
      </c>
      <c r="F3780" s="311" t="s">
        <v>545</v>
      </c>
      <c r="G3780" s="311">
        <f t="shared" si="396"/>
        <v>0</v>
      </c>
      <c r="H3780" s="1154">
        <f t="shared" ca="1" si="395"/>
        <v>0</v>
      </c>
      <c r="I3780" s="311">
        <f t="shared" si="394"/>
        <v>1</v>
      </c>
      <c r="J3780" s="1151"/>
      <c r="AL3780"/>
      <c r="AM3780"/>
      <c r="AN3780"/>
      <c r="AO3780"/>
      <c r="AP3780"/>
      <c r="AQ3780" s="333"/>
      <c r="AR3780"/>
      <c r="AS3780"/>
      <c r="AT3780"/>
      <c r="AU3780"/>
    </row>
    <row r="3781" spans="1:47" ht="12.75" customHeight="1" x14ac:dyDescent="0.35">
      <c r="A3781" s="311">
        <f>FrontPage!$N$2</f>
        <v>1</v>
      </c>
      <c r="B3781" s="311" t="str">
        <f t="shared" si="393"/>
        <v>RON302</v>
      </c>
      <c r="C3781" s="311">
        <f t="shared" si="392"/>
        <v>202526</v>
      </c>
      <c r="D3781" s="1148" t="s">
        <v>228</v>
      </c>
      <c r="E3781" s="311">
        <v>30</v>
      </c>
      <c r="F3781" s="311" t="s">
        <v>546</v>
      </c>
      <c r="G3781" s="311">
        <f t="shared" si="396"/>
        <v>0</v>
      </c>
      <c r="H3781" s="1154">
        <f t="shared" ca="1" si="395"/>
        <v>0</v>
      </c>
      <c r="I3781" s="311">
        <f t="shared" si="394"/>
        <v>2</v>
      </c>
      <c r="J3781" s="1151"/>
      <c r="AL3781"/>
      <c r="AM3781"/>
      <c r="AN3781"/>
      <c r="AO3781"/>
      <c r="AP3781"/>
      <c r="AQ3781" s="333"/>
      <c r="AR3781"/>
      <c r="AS3781"/>
      <c r="AT3781"/>
      <c r="AU3781"/>
    </row>
    <row r="3782" spans="1:47" ht="12.75" customHeight="1" x14ac:dyDescent="0.35">
      <c r="A3782" s="311">
        <f>FrontPage!$N$2</f>
        <v>1</v>
      </c>
      <c r="B3782" s="311" t="str">
        <f t="shared" si="393"/>
        <v>RON303</v>
      </c>
      <c r="C3782" s="311">
        <f t="shared" si="392"/>
        <v>202526</v>
      </c>
      <c r="D3782" s="1148" t="s">
        <v>228</v>
      </c>
      <c r="E3782" s="311">
        <v>30</v>
      </c>
      <c r="F3782" s="311" t="s">
        <v>549</v>
      </c>
      <c r="G3782" s="311">
        <f t="shared" si="396"/>
        <v>0</v>
      </c>
      <c r="H3782" s="1154">
        <f t="shared" ca="1" si="395"/>
        <v>0</v>
      </c>
      <c r="I3782" s="311">
        <f t="shared" si="394"/>
        <v>3</v>
      </c>
      <c r="J3782" s="1151"/>
      <c r="AL3782"/>
      <c r="AM3782"/>
      <c r="AN3782"/>
      <c r="AO3782"/>
      <c r="AP3782"/>
      <c r="AQ3782" s="333"/>
      <c r="AR3782"/>
      <c r="AS3782"/>
      <c r="AT3782"/>
      <c r="AU3782"/>
    </row>
    <row r="3783" spans="1:47" ht="12.75" customHeight="1" x14ac:dyDescent="0.35">
      <c r="A3783" s="311">
        <f>FrontPage!$N$2</f>
        <v>1</v>
      </c>
      <c r="B3783" s="311" t="str">
        <f t="shared" si="393"/>
        <v>RON305</v>
      </c>
      <c r="C3783" s="311">
        <f t="shared" si="392"/>
        <v>202526</v>
      </c>
      <c r="D3783" s="1148" t="s">
        <v>228</v>
      </c>
      <c r="E3783" s="311">
        <v>30</v>
      </c>
      <c r="F3783" s="311" t="s">
        <v>551</v>
      </c>
      <c r="G3783" s="311">
        <f t="shared" si="396"/>
        <v>0</v>
      </c>
      <c r="H3783" s="1154">
        <f t="shared" ca="1" si="395"/>
        <v>0</v>
      </c>
      <c r="I3783" s="311">
        <f t="shared" si="394"/>
        <v>5</v>
      </c>
      <c r="J3783" s="1151"/>
      <c r="AL3783"/>
      <c r="AM3783"/>
      <c r="AN3783"/>
      <c r="AO3783"/>
      <c r="AP3783"/>
      <c r="AQ3783" s="333"/>
      <c r="AR3783"/>
      <c r="AS3783"/>
      <c r="AT3783"/>
      <c r="AU3783"/>
    </row>
    <row r="3784" spans="1:47" ht="12.75" customHeight="1" x14ac:dyDescent="0.35">
      <c r="A3784" s="311">
        <f>FrontPage!$N$2</f>
        <v>1</v>
      </c>
      <c r="B3784" s="311" t="str">
        <f t="shared" si="393"/>
        <v>RON306.1</v>
      </c>
      <c r="C3784" s="311">
        <f t="shared" si="392"/>
        <v>202526</v>
      </c>
      <c r="D3784" s="1148" t="s">
        <v>228</v>
      </c>
      <c r="E3784" s="311">
        <v>30</v>
      </c>
      <c r="F3784" s="311" t="s">
        <v>552</v>
      </c>
      <c r="G3784" s="311">
        <f t="shared" si="396"/>
        <v>0</v>
      </c>
      <c r="H3784" s="1154">
        <f t="shared" ca="1" si="395"/>
        <v>0</v>
      </c>
      <c r="I3784" s="311">
        <f t="shared" si="394"/>
        <v>6.1</v>
      </c>
      <c r="J3784" s="1151"/>
      <c r="AL3784"/>
      <c r="AM3784"/>
      <c r="AN3784"/>
      <c r="AO3784"/>
      <c r="AP3784"/>
      <c r="AQ3784" s="333"/>
      <c r="AR3784"/>
      <c r="AS3784"/>
      <c r="AT3784"/>
      <c r="AU3784"/>
    </row>
    <row r="3785" spans="1:47" ht="12.75" customHeight="1" x14ac:dyDescent="0.35">
      <c r="A3785" s="311">
        <f>FrontPage!$N$2</f>
        <v>1</v>
      </c>
      <c r="B3785" s="311" t="str">
        <f t="shared" si="393"/>
        <v>RON306.2</v>
      </c>
      <c r="C3785" s="311">
        <f t="shared" si="392"/>
        <v>202526</v>
      </c>
      <c r="D3785" s="1148" t="s">
        <v>228</v>
      </c>
      <c r="E3785" s="311">
        <v>30</v>
      </c>
      <c r="F3785" s="311" t="s">
        <v>553</v>
      </c>
      <c r="G3785" s="311">
        <f t="shared" si="396"/>
        <v>0</v>
      </c>
      <c r="H3785" s="1154">
        <f t="shared" ca="1" si="395"/>
        <v>0</v>
      </c>
      <c r="I3785" s="311">
        <f t="shared" si="394"/>
        <v>6.2</v>
      </c>
      <c r="J3785" s="1151"/>
      <c r="AL3785"/>
      <c r="AM3785"/>
      <c r="AN3785"/>
      <c r="AO3785"/>
      <c r="AP3785"/>
      <c r="AQ3785" s="333"/>
      <c r="AR3785"/>
      <c r="AS3785"/>
      <c r="AT3785"/>
      <c r="AU3785"/>
    </row>
    <row r="3786" spans="1:47" ht="12.75" customHeight="1" x14ac:dyDescent="0.35">
      <c r="A3786" s="311">
        <f>FrontPage!$N$2</f>
        <v>1</v>
      </c>
      <c r="B3786" s="311" t="str">
        <f t="shared" si="393"/>
        <v>RON307</v>
      </c>
      <c r="C3786" s="311">
        <f t="shared" si="392"/>
        <v>202526</v>
      </c>
      <c r="D3786" s="1148" t="s">
        <v>228</v>
      </c>
      <c r="E3786" s="311">
        <v>30</v>
      </c>
      <c r="F3786" s="311" t="s">
        <v>554</v>
      </c>
      <c r="G3786" s="311">
        <f t="shared" si="396"/>
        <v>0</v>
      </c>
      <c r="H3786" s="1154">
        <f t="shared" ca="1" si="395"/>
        <v>0</v>
      </c>
      <c r="I3786" s="311">
        <f t="shared" si="394"/>
        <v>7</v>
      </c>
      <c r="J3786" s="1151"/>
      <c r="AL3786"/>
      <c r="AM3786"/>
      <c r="AN3786"/>
      <c r="AO3786"/>
      <c r="AP3786"/>
      <c r="AQ3786" s="333"/>
      <c r="AR3786"/>
      <c r="AS3786"/>
      <c r="AT3786"/>
      <c r="AU3786"/>
    </row>
    <row r="3787" spans="1:47" ht="12.75" customHeight="1" x14ac:dyDescent="0.35">
      <c r="A3787" s="311">
        <f>FrontPage!$N$2</f>
        <v>1</v>
      </c>
      <c r="B3787" s="311" t="str">
        <f t="shared" si="393"/>
        <v>RON308</v>
      </c>
      <c r="C3787" s="311">
        <f t="shared" si="392"/>
        <v>202526</v>
      </c>
      <c r="D3787" s="1148" t="s">
        <v>228</v>
      </c>
      <c r="E3787" s="311">
        <v>30</v>
      </c>
      <c r="F3787" s="311" t="s">
        <v>555</v>
      </c>
      <c r="G3787" s="311">
        <f t="shared" si="396"/>
        <v>0</v>
      </c>
      <c r="H3787" s="1154">
        <f t="shared" ca="1" si="395"/>
        <v>0</v>
      </c>
      <c r="I3787" s="311">
        <f t="shared" si="394"/>
        <v>8</v>
      </c>
      <c r="J3787" s="1151"/>
      <c r="AL3787"/>
      <c r="AM3787"/>
      <c r="AN3787"/>
      <c r="AO3787"/>
      <c r="AP3787"/>
      <c r="AQ3787" s="333"/>
      <c r="AR3787"/>
      <c r="AS3787"/>
      <c r="AT3787"/>
      <c r="AU3787"/>
    </row>
    <row r="3788" spans="1:47" ht="12.75" customHeight="1" x14ac:dyDescent="0.35">
      <c r="A3788" s="311">
        <f>FrontPage!$N$2</f>
        <v>1</v>
      </c>
      <c r="B3788" s="311" t="str">
        <f t="shared" si="393"/>
        <v>RON3010</v>
      </c>
      <c r="C3788" s="311">
        <f t="shared" si="392"/>
        <v>202526</v>
      </c>
      <c r="D3788" s="1148" t="s">
        <v>228</v>
      </c>
      <c r="E3788" s="311">
        <v>30</v>
      </c>
      <c r="F3788" s="311" t="s">
        <v>557</v>
      </c>
      <c r="G3788" s="311">
        <f t="shared" si="396"/>
        <v>0</v>
      </c>
      <c r="H3788" s="1154">
        <f t="shared" ca="1" si="395"/>
        <v>0</v>
      </c>
      <c r="I3788" s="311">
        <f t="shared" si="394"/>
        <v>10</v>
      </c>
      <c r="J3788" s="1151"/>
      <c r="AL3788"/>
      <c r="AM3788"/>
      <c r="AN3788"/>
      <c r="AO3788"/>
      <c r="AP3788"/>
      <c r="AQ3788" s="333"/>
      <c r="AR3788"/>
      <c r="AS3788"/>
      <c r="AT3788"/>
      <c r="AU3788"/>
    </row>
    <row r="3789" spans="1:47" ht="12.75" customHeight="1" x14ac:dyDescent="0.35">
      <c r="A3789" s="311">
        <f>FrontPage!$N$2</f>
        <v>1</v>
      </c>
      <c r="B3789" s="311" t="str">
        <f t="shared" si="393"/>
        <v>RON3011</v>
      </c>
      <c r="C3789" s="311">
        <f t="shared" si="392"/>
        <v>202526</v>
      </c>
      <c r="D3789" s="1148" t="s">
        <v>228</v>
      </c>
      <c r="E3789" s="311">
        <v>30</v>
      </c>
      <c r="F3789" s="311" t="s">
        <v>558</v>
      </c>
      <c r="G3789" s="311">
        <f t="shared" si="396"/>
        <v>0</v>
      </c>
      <c r="H3789" s="1154">
        <f t="shared" ca="1" si="395"/>
        <v>0</v>
      </c>
      <c r="I3789" s="311">
        <f t="shared" si="394"/>
        <v>11</v>
      </c>
      <c r="J3789" s="1151"/>
      <c r="AL3789"/>
      <c r="AM3789"/>
      <c r="AN3789"/>
      <c r="AO3789"/>
      <c r="AP3789"/>
      <c r="AQ3789" s="333"/>
      <c r="AR3789"/>
      <c r="AS3789"/>
      <c r="AT3789"/>
      <c r="AU3789"/>
    </row>
    <row r="3790" spans="1:47" ht="12.75" customHeight="1" x14ac:dyDescent="0.35">
      <c r="A3790" s="311">
        <f>FrontPage!$N$2</f>
        <v>1</v>
      </c>
      <c r="B3790" s="311" t="str">
        <f t="shared" si="393"/>
        <v>RON3112</v>
      </c>
      <c r="C3790" s="311">
        <f t="shared" si="392"/>
        <v>202526</v>
      </c>
      <c r="D3790" s="1148" t="s">
        <v>228</v>
      </c>
      <c r="E3790" s="311">
        <v>31</v>
      </c>
      <c r="F3790" s="311" t="s">
        <v>8</v>
      </c>
      <c r="G3790" s="311">
        <f t="shared" si="396"/>
        <v>0</v>
      </c>
      <c r="H3790" s="1154">
        <f t="shared" ca="1" si="395"/>
        <v>0</v>
      </c>
      <c r="I3790" s="311">
        <f t="shared" si="394"/>
        <v>12</v>
      </c>
      <c r="J3790" s="1151"/>
      <c r="AL3790"/>
      <c r="AM3790"/>
      <c r="AN3790"/>
      <c r="AO3790"/>
      <c r="AP3790"/>
      <c r="AQ3790" s="333"/>
      <c r="AR3790"/>
      <c r="AS3790"/>
      <c r="AT3790"/>
      <c r="AU3790"/>
    </row>
    <row r="3791" spans="1:47" ht="12.75" customHeight="1" x14ac:dyDescent="0.35">
      <c r="A3791" s="311">
        <f>FrontPage!$N$2</f>
        <v>1</v>
      </c>
      <c r="B3791" s="311" t="str">
        <f t="shared" si="393"/>
        <v>ROP61</v>
      </c>
      <c r="C3791" s="311">
        <f t="shared" si="392"/>
        <v>202526</v>
      </c>
      <c r="D3791" s="1148" t="s">
        <v>229</v>
      </c>
      <c r="E3791" s="311">
        <v>6</v>
      </c>
      <c r="F3791" s="311" t="s">
        <v>545</v>
      </c>
      <c r="G3791" s="311">
        <f t="shared" si="396"/>
        <v>0</v>
      </c>
      <c r="H3791" s="1154">
        <f t="shared" ca="1" si="395"/>
        <v>0</v>
      </c>
      <c r="I3791" s="311">
        <f t="shared" si="394"/>
        <v>1</v>
      </c>
      <c r="J3791" s="1151"/>
      <c r="AL3791"/>
      <c r="AM3791"/>
      <c r="AN3791"/>
      <c r="AO3791"/>
      <c r="AP3791"/>
      <c r="AQ3791" s="333"/>
      <c r="AR3791"/>
      <c r="AS3791"/>
      <c r="AT3791"/>
      <c r="AU3791"/>
    </row>
    <row r="3792" spans="1:47" ht="12.75" customHeight="1" x14ac:dyDescent="0.35">
      <c r="A3792" s="311">
        <f>FrontPage!$N$2</f>
        <v>1</v>
      </c>
      <c r="B3792" s="311" t="str">
        <f t="shared" si="393"/>
        <v>ROP62</v>
      </c>
      <c r="C3792" s="311">
        <f t="shared" si="392"/>
        <v>202526</v>
      </c>
      <c r="D3792" s="1148" t="s">
        <v>229</v>
      </c>
      <c r="E3792" s="311">
        <v>6</v>
      </c>
      <c r="F3792" s="311" t="s">
        <v>546</v>
      </c>
      <c r="G3792" s="311">
        <f t="shared" si="396"/>
        <v>0</v>
      </c>
      <c r="H3792" s="1154">
        <f t="shared" ca="1" si="395"/>
        <v>0</v>
      </c>
      <c r="I3792" s="311">
        <f t="shared" si="394"/>
        <v>2</v>
      </c>
      <c r="J3792" s="1151"/>
      <c r="AL3792"/>
      <c r="AM3792"/>
      <c r="AN3792"/>
      <c r="AO3792"/>
      <c r="AP3792"/>
      <c r="AQ3792" s="333"/>
      <c r="AR3792"/>
      <c r="AS3792"/>
      <c r="AT3792"/>
      <c r="AU3792"/>
    </row>
    <row r="3793" spans="1:47" ht="12.75" customHeight="1" x14ac:dyDescent="0.35">
      <c r="A3793" s="311">
        <f>FrontPage!$N$2</f>
        <v>1</v>
      </c>
      <c r="B3793" s="311" t="str">
        <f t="shared" si="393"/>
        <v>ROP63</v>
      </c>
      <c r="C3793" s="311">
        <f t="shared" si="392"/>
        <v>202526</v>
      </c>
      <c r="D3793" s="1148" t="s">
        <v>229</v>
      </c>
      <c r="E3793" s="311">
        <v>6</v>
      </c>
      <c r="F3793" s="311" t="s">
        <v>549</v>
      </c>
      <c r="G3793" s="311">
        <f t="shared" si="396"/>
        <v>0</v>
      </c>
      <c r="H3793" s="1154">
        <f t="shared" ca="1" si="395"/>
        <v>0</v>
      </c>
      <c r="I3793" s="311">
        <f t="shared" si="394"/>
        <v>3</v>
      </c>
      <c r="J3793" s="1151"/>
      <c r="AL3793"/>
      <c r="AM3793"/>
      <c r="AN3793"/>
      <c r="AO3793"/>
      <c r="AP3793"/>
      <c r="AQ3793" s="333"/>
      <c r="AR3793"/>
      <c r="AS3793"/>
      <c r="AT3793"/>
      <c r="AU3793"/>
    </row>
    <row r="3794" spans="1:47" ht="12.75" customHeight="1" x14ac:dyDescent="0.35">
      <c r="A3794" s="311">
        <f>FrontPage!$N$2</f>
        <v>1</v>
      </c>
      <c r="B3794" s="311" t="str">
        <f t="shared" si="393"/>
        <v>ROP65</v>
      </c>
      <c r="C3794" s="311">
        <f t="shared" si="392"/>
        <v>202526</v>
      </c>
      <c r="D3794" s="1148" t="s">
        <v>229</v>
      </c>
      <c r="E3794" s="311">
        <v>6</v>
      </c>
      <c r="F3794" s="311" t="s">
        <v>551</v>
      </c>
      <c r="G3794" s="311">
        <f t="shared" si="396"/>
        <v>0</v>
      </c>
      <c r="H3794" s="1154">
        <f t="shared" ca="1" si="395"/>
        <v>0</v>
      </c>
      <c r="I3794" s="311">
        <f t="shared" si="394"/>
        <v>5</v>
      </c>
      <c r="J3794" s="1151"/>
      <c r="AL3794"/>
      <c r="AM3794"/>
      <c r="AN3794"/>
      <c r="AO3794"/>
      <c r="AP3794"/>
      <c r="AQ3794" s="333"/>
      <c r="AR3794"/>
      <c r="AS3794"/>
      <c r="AT3794"/>
      <c r="AU3794"/>
    </row>
    <row r="3795" spans="1:47" ht="12.75" customHeight="1" x14ac:dyDescent="0.35">
      <c r="A3795" s="311">
        <f>FrontPage!$N$2</f>
        <v>1</v>
      </c>
      <c r="B3795" s="311" t="str">
        <f t="shared" ref="B3795:B3858" si="397">D3795&amp;E3795&amp;I3795</f>
        <v>ROP66.1</v>
      </c>
      <c r="C3795" s="311">
        <f t="shared" si="392"/>
        <v>202526</v>
      </c>
      <c r="D3795" s="1148" t="s">
        <v>229</v>
      </c>
      <c r="E3795" s="311">
        <v>6</v>
      </c>
      <c r="F3795" s="311" t="s">
        <v>552</v>
      </c>
      <c r="G3795" s="311">
        <f t="shared" si="396"/>
        <v>0</v>
      </c>
      <c r="H3795" s="1154">
        <f t="shared" ca="1" si="395"/>
        <v>0</v>
      </c>
      <c r="I3795" s="311">
        <f t="shared" si="394"/>
        <v>6.1</v>
      </c>
      <c r="J3795" s="1151"/>
      <c r="AL3795"/>
      <c r="AM3795"/>
      <c r="AN3795"/>
      <c r="AO3795"/>
      <c r="AP3795"/>
      <c r="AQ3795" s="333"/>
      <c r="AR3795"/>
      <c r="AS3795"/>
      <c r="AT3795"/>
      <c r="AU3795"/>
    </row>
    <row r="3796" spans="1:47" ht="12.75" customHeight="1" x14ac:dyDescent="0.35">
      <c r="A3796" s="311">
        <f>FrontPage!$N$2</f>
        <v>1</v>
      </c>
      <c r="B3796" s="311" t="str">
        <f t="shared" si="397"/>
        <v>ROP66.2</v>
      </c>
      <c r="C3796" s="311">
        <f t="shared" si="392"/>
        <v>202526</v>
      </c>
      <c r="D3796" s="1148" t="s">
        <v>229</v>
      </c>
      <c r="E3796" s="311">
        <v>6</v>
      </c>
      <c r="F3796" s="311" t="s">
        <v>553</v>
      </c>
      <c r="G3796" s="311">
        <f t="shared" si="396"/>
        <v>0</v>
      </c>
      <c r="H3796" s="1154">
        <f t="shared" ca="1" si="395"/>
        <v>0</v>
      </c>
      <c r="I3796" s="311">
        <f t="shared" si="394"/>
        <v>6.2</v>
      </c>
      <c r="J3796" s="1151"/>
      <c r="AL3796"/>
      <c r="AM3796"/>
      <c r="AN3796"/>
      <c r="AO3796"/>
      <c r="AP3796"/>
      <c r="AQ3796" s="333"/>
      <c r="AR3796"/>
      <c r="AS3796"/>
      <c r="AT3796"/>
      <c r="AU3796"/>
    </row>
    <row r="3797" spans="1:47" ht="12.75" customHeight="1" x14ac:dyDescent="0.35">
      <c r="A3797" s="311">
        <f>FrontPage!$N$2</f>
        <v>1</v>
      </c>
      <c r="B3797" s="311" t="str">
        <f t="shared" si="397"/>
        <v>ROP67</v>
      </c>
      <c r="C3797" s="311">
        <f t="shared" si="392"/>
        <v>202526</v>
      </c>
      <c r="D3797" s="1148" t="s">
        <v>229</v>
      </c>
      <c r="E3797" s="311">
        <v>6</v>
      </c>
      <c r="F3797" s="311" t="s">
        <v>554</v>
      </c>
      <c r="G3797" s="311">
        <f t="shared" si="396"/>
        <v>0</v>
      </c>
      <c r="H3797" s="1154">
        <f t="shared" ca="1" si="395"/>
        <v>0</v>
      </c>
      <c r="I3797" s="311">
        <f t="shared" ref="I3797:I3860" si="398">VLOOKUP(F3797,CIndex,2,FALSE)</f>
        <v>7</v>
      </c>
      <c r="J3797" s="1151"/>
      <c r="AL3797"/>
      <c r="AM3797"/>
      <c r="AN3797"/>
      <c r="AO3797"/>
      <c r="AP3797"/>
      <c r="AQ3797" s="333"/>
      <c r="AR3797"/>
      <c r="AS3797"/>
      <c r="AT3797"/>
      <c r="AU3797"/>
    </row>
    <row r="3798" spans="1:47" ht="12.75" customHeight="1" x14ac:dyDescent="0.35">
      <c r="A3798" s="311">
        <f>FrontPage!$N$2</f>
        <v>1</v>
      </c>
      <c r="B3798" s="311" t="str">
        <f t="shared" si="397"/>
        <v>ROP68</v>
      </c>
      <c r="C3798" s="311">
        <f t="shared" si="392"/>
        <v>202526</v>
      </c>
      <c r="D3798" s="1148" t="s">
        <v>229</v>
      </c>
      <c r="E3798" s="311">
        <v>6</v>
      </c>
      <c r="F3798" s="311" t="s">
        <v>555</v>
      </c>
      <c r="G3798" s="311">
        <f t="shared" si="396"/>
        <v>0</v>
      </c>
      <c r="H3798" s="1154">
        <f t="shared" ca="1" si="395"/>
        <v>0</v>
      </c>
      <c r="I3798" s="311">
        <f t="shared" si="398"/>
        <v>8</v>
      </c>
      <c r="J3798" s="1151"/>
      <c r="AL3798"/>
      <c r="AM3798"/>
      <c r="AN3798"/>
      <c r="AO3798"/>
      <c r="AP3798"/>
      <c r="AQ3798" s="333"/>
      <c r="AR3798"/>
      <c r="AS3798"/>
      <c r="AT3798"/>
      <c r="AU3798"/>
    </row>
    <row r="3799" spans="1:47" ht="12.75" customHeight="1" x14ac:dyDescent="0.35">
      <c r="A3799" s="311">
        <f>FrontPage!$N$2</f>
        <v>1</v>
      </c>
      <c r="B3799" s="311" t="str">
        <f t="shared" si="397"/>
        <v>ROP610</v>
      </c>
      <c r="C3799" s="311">
        <f t="shared" si="392"/>
        <v>202526</v>
      </c>
      <c r="D3799" s="1148" t="s">
        <v>229</v>
      </c>
      <c r="E3799" s="311">
        <v>6</v>
      </c>
      <c r="F3799" s="311" t="s">
        <v>557</v>
      </c>
      <c r="G3799" s="311">
        <f t="shared" si="396"/>
        <v>0</v>
      </c>
      <c r="H3799" s="1154">
        <f t="shared" ca="1" si="395"/>
        <v>0</v>
      </c>
      <c r="I3799" s="311">
        <f t="shared" si="398"/>
        <v>10</v>
      </c>
      <c r="J3799" s="1151"/>
      <c r="AL3799"/>
      <c r="AM3799"/>
      <c r="AN3799"/>
      <c r="AO3799"/>
      <c r="AP3799"/>
      <c r="AQ3799" s="333"/>
      <c r="AR3799"/>
      <c r="AS3799"/>
      <c r="AT3799"/>
      <c r="AU3799"/>
    </row>
    <row r="3800" spans="1:47" ht="12.75" customHeight="1" x14ac:dyDescent="0.35">
      <c r="A3800" s="311">
        <f>FrontPage!$N$2</f>
        <v>1</v>
      </c>
      <c r="B3800" s="311" t="str">
        <f t="shared" si="397"/>
        <v>ROP611</v>
      </c>
      <c r="C3800" s="311">
        <f t="shared" si="392"/>
        <v>202526</v>
      </c>
      <c r="D3800" s="1148" t="s">
        <v>229</v>
      </c>
      <c r="E3800" s="311">
        <v>6</v>
      </c>
      <c r="F3800" s="311" t="s">
        <v>558</v>
      </c>
      <c r="G3800" s="311">
        <f t="shared" si="396"/>
        <v>0</v>
      </c>
      <c r="H3800" s="1154">
        <f t="shared" ca="1" si="395"/>
        <v>0</v>
      </c>
      <c r="I3800" s="311">
        <f t="shared" si="398"/>
        <v>11</v>
      </c>
      <c r="J3800" s="1151"/>
      <c r="AL3800"/>
      <c r="AM3800"/>
      <c r="AN3800"/>
      <c r="AO3800"/>
      <c r="AP3800"/>
      <c r="AQ3800" s="333"/>
      <c r="AR3800"/>
      <c r="AS3800"/>
      <c r="AT3800"/>
      <c r="AU3800"/>
    </row>
    <row r="3801" spans="1:47" ht="12.75" customHeight="1" x14ac:dyDescent="0.35">
      <c r="A3801" s="311">
        <f>FrontPage!$N$2</f>
        <v>1</v>
      </c>
      <c r="B3801" s="311" t="str">
        <f t="shared" si="397"/>
        <v>ROP71</v>
      </c>
      <c r="C3801" s="311">
        <f t="shared" si="392"/>
        <v>202526</v>
      </c>
      <c r="D3801" s="1148" t="s">
        <v>229</v>
      </c>
      <c r="E3801" s="311">
        <v>7</v>
      </c>
      <c r="F3801" s="311" t="s">
        <v>545</v>
      </c>
      <c r="G3801" s="311">
        <f t="shared" si="396"/>
        <v>0</v>
      </c>
      <c r="H3801" s="1154">
        <f t="shared" ca="1" si="395"/>
        <v>0</v>
      </c>
      <c r="I3801" s="311">
        <f t="shared" si="398"/>
        <v>1</v>
      </c>
      <c r="J3801" s="1151"/>
      <c r="AL3801"/>
      <c r="AM3801"/>
      <c r="AN3801"/>
      <c r="AO3801"/>
      <c r="AP3801"/>
      <c r="AQ3801" s="333"/>
      <c r="AR3801"/>
      <c r="AS3801"/>
      <c r="AT3801"/>
      <c r="AU3801"/>
    </row>
    <row r="3802" spans="1:47" ht="12.75" customHeight="1" x14ac:dyDescent="0.35">
      <c r="A3802" s="311">
        <f>FrontPage!$N$2</f>
        <v>1</v>
      </c>
      <c r="B3802" s="311" t="str">
        <f t="shared" si="397"/>
        <v>ROP72</v>
      </c>
      <c r="C3802" s="311">
        <f t="shared" si="392"/>
        <v>202526</v>
      </c>
      <c r="D3802" s="1148" t="s">
        <v>229</v>
      </c>
      <c r="E3802" s="311">
        <v>7</v>
      </c>
      <c r="F3802" s="311" t="s">
        <v>546</v>
      </c>
      <c r="G3802" s="311">
        <f t="shared" si="396"/>
        <v>0</v>
      </c>
      <c r="H3802" s="1154">
        <f t="shared" ca="1" si="395"/>
        <v>0</v>
      </c>
      <c r="I3802" s="311">
        <f t="shared" si="398"/>
        <v>2</v>
      </c>
      <c r="J3802" s="1151"/>
      <c r="AL3802"/>
      <c r="AM3802"/>
      <c r="AN3802"/>
      <c r="AO3802"/>
      <c r="AP3802"/>
      <c r="AQ3802" s="333"/>
      <c r="AR3802"/>
      <c r="AS3802"/>
      <c r="AT3802"/>
      <c r="AU3802"/>
    </row>
    <row r="3803" spans="1:47" ht="12.75" customHeight="1" x14ac:dyDescent="0.35">
      <c r="A3803" s="311">
        <f>FrontPage!$N$2</f>
        <v>1</v>
      </c>
      <c r="B3803" s="311" t="str">
        <f t="shared" si="397"/>
        <v>ROP73</v>
      </c>
      <c r="C3803" s="311">
        <f t="shared" si="392"/>
        <v>202526</v>
      </c>
      <c r="D3803" s="1148" t="s">
        <v>229</v>
      </c>
      <c r="E3803" s="311">
        <v>7</v>
      </c>
      <c r="F3803" s="311" t="s">
        <v>549</v>
      </c>
      <c r="G3803" s="311">
        <f t="shared" si="396"/>
        <v>0</v>
      </c>
      <c r="H3803" s="1154">
        <f t="shared" ca="1" si="395"/>
        <v>0</v>
      </c>
      <c r="I3803" s="311">
        <f t="shared" si="398"/>
        <v>3</v>
      </c>
      <c r="J3803" s="1151"/>
      <c r="AL3803"/>
      <c r="AM3803"/>
      <c r="AN3803"/>
      <c r="AO3803"/>
      <c r="AP3803"/>
      <c r="AQ3803" s="333"/>
      <c r="AR3803"/>
      <c r="AS3803"/>
      <c r="AT3803"/>
      <c r="AU3803"/>
    </row>
    <row r="3804" spans="1:47" ht="12.75" customHeight="1" x14ac:dyDescent="0.35">
      <c r="A3804" s="311">
        <f>FrontPage!$N$2</f>
        <v>1</v>
      </c>
      <c r="B3804" s="311" t="str">
        <f t="shared" si="397"/>
        <v>ROP75</v>
      </c>
      <c r="C3804" s="311">
        <f t="shared" si="392"/>
        <v>202526</v>
      </c>
      <c r="D3804" s="1148" t="s">
        <v>229</v>
      </c>
      <c r="E3804" s="311">
        <v>7</v>
      </c>
      <c r="F3804" s="311" t="s">
        <v>551</v>
      </c>
      <c r="G3804" s="311">
        <f t="shared" si="396"/>
        <v>0</v>
      </c>
      <c r="H3804" s="1154">
        <f t="shared" ca="1" si="395"/>
        <v>0</v>
      </c>
      <c r="I3804" s="311">
        <f t="shared" si="398"/>
        <v>5</v>
      </c>
      <c r="J3804" s="1151"/>
      <c r="AL3804"/>
      <c r="AM3804"/>
      <c r="AN3804"/>
      <c r="AO3804"/>
      <c r="AP3804"/>
      <c r="AQ3804" s="333"/>
      <c r="AR3804"/>
      <c r="AS3804"/>
      <c r="AT3804"/>
      <c r="AU3804"/>
    </row>
    <row r="3805" spans="1:47" ht="12.75" customHeight="1" x14ac:dyDescent="0.35">
      <c r="A3805" s="311">
        <f>FrontPage!$N$2</f>
        <v>1</v>
      </c>
      <c r="B3805" s="311" t="str">
        <f t="shared" si="397"/>
        <v>ROP76.1</v>
      </c>
      <c r="C3805" s="311">
        <f t="shared" si="392"/>
        <v>202526</v>
      </c>
      <c r="D3805" s="1148" t="s">
        <v>229</v>
      </c>
      <c r="E3805" s="311">
        <v>7</v>
      </c>
      <c r="F3805" s="311" t="s">
        <v>552</v>
      </c>
      <c r="G3805" s="311">
        <f t="shared" si="396"/>
        <v>0</v>
      </c>
      <c r="H3805" s="1154">
        <f t="shared" ca="1" si="395"/>
        <v>0</v>
      </c>
      <c r="I3805" s="311">
        <f t="shared" si="398"/>
        <v>6.1</v>
      </c>
      <c r="J3805" s="1151"/>
      <c r="AL3805"/>
      <c r="AM3805"/>
      <c r="AN3805"/>
      <c r="AO3805"/>
      <c r="AP3805"/>
      <c r="AQ3805" s="333"/>
      <c r="AR3805"/>
      <c r="AS3805"/>
      <c r="AT3805"/>
      <c r="AU3805"/>
    </row>
    <row r="3806" spans="1:47" ht="12.75" customHeight="1" x14ac:dyDescent="0.35">
      <c r="A3806" s="311">
        <f>FrontPage!$N$2</f>
        <v>1</v>
      </c>
      <c r="B3806" s="311" t="str">
        <f t="shared" si="397"/>
        <v>ROP76.2</v>
      </c>
      <c r="C3806" s="311">
        <f t="shared" si="392"/>
        <v>202526</v>
      </c>
      <c r="D3806" s="1148" t="s">
        <v>229</v>
      </c>
      <c r="E3806" s="311">
        <v>7</v>
      </c>
      <c r="F3806" s="311" t="s">
        <v>553</v>
      </c>
      <c r="G3806" s="311">
        <f t="shared" si="396"/>
        <v>0</v>
      </c>
      <c r="H3806" s="1154">
        <f t="shared" ca="1" si="395"/>
        <v>0</v>
      </c>
      <c r="I3806" s="311">
        <f t="shared" si="398"/>
        <v>6.2</v>
      </c>
      <c r="J3806" s="1151"/>
      <c r="AL3806"/>
      <c r="AM3806"/>
      <c r="AN3806"/>
      <c r="AO3806"/>
      <c r="AP3806"/>
      <c r="AQ3806" s="333"/>
      <c r="AR3806"/>
      <c r="AS3806"/>
      <c r="AT3806"/>
      <c r="AU3806"/>
    </row>
    <row r="3807" spans="1:47" ht="12.75" customHeight="1" x14ac:dyDescent="0.35">
      <c r="A3807" s="311">
        <f>FrontPage!$N$2</f>
        <v>1</v>
      </c>
      <c r="B3807" s="311" t="str">
        <f t="shared" si="397"/>
        <v>ROP77</v>
      </c>
      <c r="C3807" s="311">
        <f t="shared" si="392"/>
        <v>202526</v>
      </c>
      <c r="D3807" s="1148" t="s">
        <v>229</v>
      </c>
      <c r="E3807" s="311">
        <v>7</v>
      </c>
      <c r="F3807" s="311" t="s">
        <v>554</v>
      </c>
      <c r="G3807" s="311">
        <f t="shared" si="396"/>
        <v>0</v>
      </c>
      <c r="H3807" s="1154">
        <f t="shared" ca="1" si="395"/>
        <v>0</v>
      </c>
      <c r="I3807" s="311">
        <f t="shared" si="398"/>
        <v>7</v>
      </c>
      <c r="J3807" s="1151"/>
      <c r="AL3807"/>
      <c r="AM3807"/>
      <c r="AN3807"/>
      <c r="AO3807"/>
      <c r="AP3807"/>
      <c r="AQ3807" s="333"/>
      <c r="AR3807"/>
      <c r="AS3807"/>
      <c r="AT3807"/>
      <c r="AU3807"/>
    </row>
    <row r="3808" spans="1:47" ht="12.75" customHeight="1" x14ac:dyDescent="0.35">
      <c r="A3808" s="311">
        <f>FrontPage!$N$2</f>
        <v>1</v>
      </c>
      <c r="B3808" s="311" t="str">
        <f t="shared" si="397"/>
        <v>ROP78</v>
      </c>
      <c r="C3808" s="311">
        <f t="shared" si="392"/>
        <v>202526</v>
      </c>
      <c r="D3808" s="1148" t="s">
        <v>229</v>
      </c>
      <c r="E3808" s="311">
        <v>7</v>
      </c>
      <c r="F3808" s="311" t="s">
        <v>555</v>
      </c>
      <c r="G3808" s="311">
        <f t="shared" si="396"/>
        <v>0</v>
      </c>
      <c r="H3808" s="1154">
        <f t="shared" ca="1" si="395"/>
        <v>0</v>
      </c>
      <c r="I3808" s="311">
        <f t="shared" si="398"/>
        <v>8</v>
      </c>
      <c r="J3808" s="1151"/>
      <c r="AL3808"/>
      <c r="AM3808"/>
      <c r="AN3808"/>
      <c r="AO3808"/>
      <c r="AP3808"/>
      <c r="AQ3808" s="333"/>
      <c r="AR3808"/>
      <c r="AS3808"/>
      <c r="AT3808"/>
      <c r="AU3808"/>
    </row>
    <row r="3809" spans="1:47" ht="12.75" customHeight="1" x14ac:dyDescent="0.35">
      <c r="A3809" s="311">
        <f>FrontPage!$N$2</f>
        <v>1</v>
      </c>
      <c r="B3809" s="311" t="str">
        <f t="shared" si="397"/>
        <v>ROP710</v>
      </c>
      <c r="C3809" s="311">
        <f t="shared" si="392"/>
        <v>202526</v>
      </c>
      <c r="D3809" s="1148" t="s">
        <v>229</v>
      </c>
      <c r="E3809" s="311">
        <v>7</v>
      </c>
      <c r="F3809" s="311" t="s">
        <v>557</v>
      </c>
      <c r="G3809" s="311">
        <f t="shared" si="396"/>
        <v>0</v>
      </c>
      <c r="H3809" s="1154">
        <f t="shared" ca="1" si="395"/>
        <v>0</v>
      </c>
      <c r="I3809" s="311">
        <f t="shared" si="398"/>
        <v>10</v>
      </c>
      <c r="J3809" s="1151"/>
      <c r="AL3809"/>
      <c r="AM3809"/>
      <c r="AN3809"/>
      <c r="AO3809"/>
      <c r="AP3809"/>
      <c r="AQ3809" s="333"/>
      <c r="AR3809"/>
      <c r="AS3809"/>
      <c r="AT3809"/>
      <c r="AU3809"/>
    </row>
    <row r="3810" spans="1:47" ht="12.75" customHeight="1" x14ac:dyDescent="0.35">
      <c r="A3810" s="311">
        <f>FrontPage!$N$2</f>
        <v>1</v>
      </c>
      <c r="B3810" s="311" t="str">
        <f t="shared" si="397"/>
        <v>ROP711</v>
      </c>
      <c r="C3810" s="311">
        <f t="shared" si="392"/>
        <v>202526</v>
      </c>
      <c r="D3810" s="1148" t="s">
        <v>229</v>
      </c>
      <c r="E3810" s="311">
        <v>7</v>
      </c>
      <c r="F3810" s="311" t="s">
        <v>558</v>
      </c>
      <c r="G3810" s="311">
        <f t="shared" si="396"/>
        <v>0</v>
      </c>
      <c r="H3810" s="1154">
        <f t="shared" ca="1" si="395"/>
        <v>0</v>
      </c>
      <c r="I3810" s="311">
        <f t="shared" si="398"/>
        <v>11</v>
      </c>
      <c r="J3810" s="1151"/>
      <c r="AL3810"/>
      <c r="AM3810"/>
      <c r="AN3810"/>
      <c r="AO3810"/>
      <c r="AP3810"/>
      <c r="AQ3810" s="333"/>
      <c r="AR3810"/>
      <c r="AS3810"/>
      <c r="AT3810"/>
      <c r="AU3810"/>
    </row>
    <row r="3811" spans="1:47" ht="12.75" customHeight="1" x14ac:dyDescent="0.35">
      <c r="A3811" s="311">
        <f>FrontPage!$N$2</f>
        <v>1</v>
      </c>
      <c r="B3811" s="311" t="str">
        <f t="shared" si="397"/>
        <v>ROP81</v>
      </c>
      <c r="C3811" s="311">
        <f t="shared" si="392"/>
        <v>202526</v>
      </c>
      <c r="D3811" s="1148" t="s">
        <v>229</v>
      </c>
      <c r="E3811" s="311">
        <v>8</v>
      </c>
      <c r="F3811" s="311" t="s">
        <v>545</v>
      </c>
      <c r="G3811" s="311">
        <f t="shared" si="396"/>
        <v>0</v>
      </c>
      <c r="H3811" s="1154">
        <f t="shared" ca="1" si="395"/>
        <v>0</v>
      </c>
      <c r="I3811" s="311">
        <f t="shared" si="398"/>
        <v>1</v>
      </c>
      <c r="J3811" s="1151"/>
      <c r="AL3811"/>
      <c r="AM3811"/>
      <c r="AN3811"/>
      <c r="AO3811"/>
      <c r="AP3811"/>
      <c r="AQ3811" s="333"/>
      <c r="AR3811"/>
      <c r="AS3811"/>
      <c r="AT3811"/>
      <c r="AU3811"/>
    </row>
    <row r="3812" spans="1:47" ht="12.75" customHeight="1" x14ac:dyDescent="0.35">
      <c r="A3812" s="311">
        <f>FrontPage!$N$2</f>
        <v>1</v>
      </c>
      <c r="B3812" s="311" t="str">
        <f t="shared" si="397"/>
        <v>ROP82</v>
      </c>
      <c r="C3812" s="311">
        <f t="shared" ref="C3812:C3875" si="399">year</f>
        <v>202526</v>
      </c>
      <c r="D3812" s="1148" t="s">
        <v>229</v>
      </c>
      <c r="E3812" s="311">
        <v>8</v>
      </c>
      <c r="F3812" s="311" t="s">
        <v>546</v>
      </c>
      <c r="G3812" s="311">
        <f t="shared" si="396"/>
        <v>0</v>
      </c>
      <c r="H3812" s="1154">
        <f t="shared" ca="1" si="395"/>
        <v>0</v>
      </c>
      <c r="I3812" s="311">
        <f t="shared" si="398"/>
        <v>2</v>
      </c>
      <c r="J3812" s="1151"/>
      <c r="AL3812"/>
      <c r="AM3812"/>
      <c r="AN3812"/>
      <c r="AO3812"/>
      <c r="AP3812"/>
      <c r="AQ3812" s="333"/>
      <c r="AR3812"/>
      <c r="AS3812"/>
      <c r="AT3812"/>
      <c r="AU3812"/>
    </row>
    <row r="3813" spans="1:47" ht="12.75" customHeight="1" x14ac:dyDescent="0.35">
      <c r="A3813" s="311">
        <f>FrontPage!$N$2</f>
        <v>1</v>
      </c>
      <c r="B3813" s="311" t="str">
        <f t="shared" si="397"/>
        <v>ROP83</v>
      </c>
      <c r="C3813" s="311">
        <f t="shared" si="399"/>
        <v>202526</v>
      </c>
      <c r="D3813" s="1148" t="s">
        <v>229</v>
      </c>
      <c r="E3813" s="311">
        <v>8</v>
      </c>
      <c r="F3813" s="311" t="s">
        <v>549</v>
      </c>
      <c r="G3813" s="311">
        <f t="shared" si="396"/>
        <v>0</v>
      </c>
      <c r="H3813" s="1154">
        <f t="shared" ca="1" si="395"/>
        <v>0</v>
      </c>
      <c r="I3813" s="311">
        <f t="shared" si="398"/>
        <v>3</v>
      </c>
      <c r="J3813" s="1151"/>
      <c r="AL3813"/>
      <c r="AM3813"/>
      <c r="AN3813"/>
      <c r="AO3813"/>
      <c r="AP3813"/>
      <c r="AQ3813" s="333"/>
      <c r="AR3813"/>
      <c r="AS3813"/>
      <c r="AT3813"/>
      <c r="AU3813"/>
    </row>
    <row r="3814" spans="1:47" ht="12.75" customHeight="1" x14ac:dyDescent="0.35">
      <c r="A3814" s="311">
        <f>FrontPage!$N$2</f>
        <v>1</v>
      </c>
      <c r="B3814" s="311" t="str">
        <f t="shared" si="397"/>
        <v>ROP85</v>
      </c>
      <c r="C3814" s="311">
        <f t="shared" si="399"/>
        <v>202526</v>
      </c>
      <c r="D3814" s="1148" t="s">
        <v>229</v>
      </c>
      <c r="E3814" s="311">
        <v>8</v>
      </c>
      <c r="F3814" s="311" t="s">
        <v>551</v>
      </c>
      <c r="G3814" s="311">
        <f t="shared" si="396"/>
        <v>0</v>
      </c>
      <c r="H3814" s="1154">
        <f t="shared" ca="1" si="395"/>
        <v>0</v>
      </c>
      <c r="I3814" s="311">
        <f t="shared" si="398"/>
        <v>5</v>
      </c>
      <c r="J3814" s="1151"/>
      <c r="AL3814"/>
      <c r="AM3814"/>
      <c r="AN3814"/>
      <c r="AO3814"/>
      <c r="AP3814"/>
      <c r="AQ3814" s="333"/>
      <c r="AR3814"/>
      <c r="AS3814"/>
      <c r="AT3814"/>
      <c r="AU3814"/>
    </row>
    <row r="3815" spans="1:47" ht="12.75" customHeight="1" x14ac:dyDescent="0.35">
      <c r="A3815" s="311">
        <f>FrontPage!$N$2</f>
        <v>1</v>
      </c>
      <c r="B3815" s="311" t="str">
        <f t="shared" si="397"/>
        <v>ROP86.1</v>
      </c>
      <c r="C3815" s="311">
        <f t="shared" si="399"/>
        <v>202526</v>
      </c>
      <c r="D3815" s="1148" t="s">
        <v>229</v>
      </c>
      <c r="E3815" s="311">
        <v>8</v>
      </c>
      <c r="F3815" s="311" t="s">
        <v>552</v>
      </c>
      <c r="G3815" s="311">
        <f t="shared" si="396"/>
        <v>0</v>
      </c>
      <c r="H3815" s="1154">
        <f t="shared" ca="1" si="395"/>
        <v>0</v>
      </c>
      <c r="I3815" s="311">
        <f t="shared" si="398"/>
        <v>6.1</v>
      </c>
      <c r="J3815" s="1151"/>
      <c r="AL3815"/>
      <c r="AM3815"/>
      <c r="AN3815"/>
      <c r="AO3815"/>
      <c r="AP3815"/>
      <c r="AQ3815" s="333"/>
      <c r="AR3815"/>
      <c r="AS3815"/>
      <c r="AT3815"/>
      <c r="AU3815"/>
    </row>
    <row r="3816" spans="1:47" ht="12.75" customHeight="1" x14ac:dyDescent="0.35">
      <c r="A3816" s="311">
        <f>FrontPage!$N$2</f>
        <v>1</v>
      </c>
      <c r="B3816" s="311" t="str">
        <f t="shared" si="397"/>
        <v>ROP86.2</v>
      </c>
      <c r="C3816" s="311">
        <f t="shared" si="399"/>
        <v>202526</v>
      </c>
      <c r="D3816" s="1148" t="s">
        <v>229</v>
      </c>
      <c r="E3816" s="311">
        <v>8</v>
      </c>
      <c r="F3816" s="311" t="s">
        <v>553</v>
      </c>
      <c r="G3816" s="311">
        <f t="shared" si="396"/>
        <v>0</v>
      </c>
      <c r="H3816" s="1154">
        <f t="shared" ca="1" si="395"/>
        <v>0</v>
      </c>
      <c r="I3816" s="311">
        <f t="shared" si="398"/>
        <v>6.2</v>
      </c>
      <c r="J3816" s="1151"/>
      <c r="AL3816"/>
      <c r="AM3816"/>
      <c r="AN3816"/>
      <c r="AO3816"/>
      <c r="AP3816"/>
      <c r="AQ3816" s="333"/>
      <c r="AR3816"/>
      <c r="AS3816"/>
      <c r="AT3816"/>
      <c r="AU3816"/>
    </row>
    <row r="3817" spans="1:47" ht="12.75" customHeight="1" x14ac:dyDescent="0.35">
      <c r="A3817" s="311">
        <f>FrontPage!$N$2</f>
        <v>1</v>
      </c>
      <c r="B3817" s="311" t="str">
        <f t="shared" si="397"/>
        <v>ROP87</v>
      </c>
      <c r="C3817" s="311">
        <f t="shared" si="399"/>
        <v>202526</v>
      </c>
      <c r="D3817" s="1148" t="s">
        <v>229</v>
      </c>
      <c r="E3817" s="311">
        <v>8</v>
      </c>
      <c r="F3817" s="311" t="s">
        <v>554</v>
      </c>
      <c r="G3817" s="311">
        <f t="shared" si="396"/>
        <v>0</v>
      </c>
      <c r="H3817" s="1154">
        <f t="shared" ca="1" si="395"/>
        <v>0</v>
      </c>
      <c r="I3817" s="311">
        <f t="shared" si="398"/>
        <v>7</v>
      </c>
      <c r="J3817" s="1151"/>
      <c r="AL3817"/>
      <c r="AM3817"/>
      <c r="AN3817"/>
      <c r="AO3817"/>
      <c r="AP3817"/>
      <c r="AQ3817" s="333"/>
      <c r="AR3817"/>
      <c r="AS3817"/>
      <c r="AT3817"/>
      <c r="AU3817"/>
    </row>
    <row r="3818" spans="1:47" ht="12.75" customHeight="1" x14ac:dyDescent="0.35">
      <c r="A3818" s="311">
        <f>FrontPage!$N$2</f>
        <v>1</v>
      </c>
      <c r="B3818" s="311" t="str">
        <f t="shared" si="397"/>
        <v>ROP88</v>
      </c>
      <c r="C3818" s="311">
        <f t="shared" si="399"/>
        <v>202526</v>
      </c>
      <c r="D3818" s="1148" t="s">
        <v>229</v>
      </c>
      <c r="E3818" s="311">
        <v>8</v>
      </c>
      <c r="F3818" s="311" t="s">
        <v>555</v>
      </c>
      <c r="G3818" s="311">
        <f t="shared" si="396"/>
        <v>0</v>
      </c>
      <c r="H3818" s="1154">
        <f t="shared" ca="1" si="395"/>
        <v>0</v>
      </c>
      <c r="I3818" s="311">
        <f t="shared" si="398"/>
        <v>8</v>
      </c>
      <c r="J3818" s="1151"/>
      <c r="AL3818"/>
      <c r="AM3818"/>
      <c r="AN3818"/>
      <c r="AO3818"/>
      <c r="AP3818"/>
      <c r="AQ3818" s="333"/>
      <c r="AR3818"/>
      <c r="AS3818"/>
      <c r="AT3818"/>
      <c r="AU3818"/>
    </row>
    <row r="3819" spans="1:47" ht="12.75" customHeight="1" x14ac:dyDescent="0.35">
      <c r="A3819" s="311">
        <f>FrontPage!$N$2</f>
        <v>1</v>
      </c>
      <c r="B3819" s="311" t="str">
        <f t="shared" si="397"/>
        <v>ROP810</v>
      </c>
      <c r="C3819" s="311">
        <f t="shared" si="399"/>
        <v>202526</v>
      </c>
      <c r="D3819" s="1148" t="s">
        <v>229</v>
      </c>
      <c r="E3819" s="311">
        <v>8</v>
      </c>
      <c r="F3819" s="311" t="s">
        <v>557</v>
      </c>
      <c r="G3819" s="311">
        <f t="shared" si="396"/>
        <v>0</v>
      </c>
      <c r="H3819" s="1154">
        <f t="shared" ca="1" si="395"/>
        <v>0</v>
      </c>
      <c r="I3819" s="311">
        <f t="shared" si="398"/>
        <v>10</v>
      </c>
      <c r="J3819" s="1151"/>
      <c r="AL3819"/>
      <c r="AM3819"/>
      <c r="AN3819"/>
      <c r="AO3819"/>
      <c r="AP3819"/>
      <c r="AQ3819" s="333"/>
      <c r="AR3819"/>
      <c r="AS3819"/>
      <c r="AT3819"/>
      <c r="AU3819"/>
    </row>
    <row r="3820" spans="1:47" ht="12.75" customHeight="1" x14ac:dyDescent="0.35">
      <c r="A3820" s="311">
        <f>FrontPage!$N$2</f>
        <v>1</v>
      </c>
      <c r="B3820" s="311" t="str">
        <f t="shared" si="397"/>
        <v>ROP811</v>
      </c>
      <c r="C3820" s="311">
        <f t="shared" si="399"/>
        <v>202526</v>
      </c>
      <c r="D3820" s="1148" t="s">
        <v>229</v>
      </c>
      <c r="E3820" s="311">
        <v>8</v>
      </c>
      <c r="F3820" s="311" t="s">
        <v>558</v>
      </c>
      <c r="G3820" s="311">
        <f t="shared" si="396"/>
        <v>0</v>
      </c>
      <c r="H3820" s="1154">
        <f t="shared" ca="1" si="395"/>
        <v>0</v>
      </c>
      <c r="I3820" s="311">
        <f t="shared" si="398"/>
        <v>11</v>
      </c>
      <c r="J3820" s="1151"/>
      <c r="AL3820"/>
      <c r="AM3820"/>
      <c r="AN3820"/>
      <c r="AO3820"/>
      <c r="AP3820"/>
      <c r="AQ3820" s="333"/>
      <c r="AR3820"/>
      <c r="AS3820"/>
      <c r="AT3820"/>
      <c r="AU3820"/>
    </row>
    <row r="3821" spans="1:47" ht="12.75" customHeight="1" x14ac:dyDescent="0.35">
      <c r="A3821" s="311">
        <f>FrontPage!$N$2</f>
        <v>1</v>
      </c>
      <c r="B3821" s="311" t="str">
        <f t="shared" si="397"/>
        <v>ROP91</v>
      </c>
      <c r="C3821" s="311">
        <f t="shared" si="399"/>
        <v>202526</v>
      </c>
      <c r="D3821" s="1148" t="s">
        <v>229</v>
      </c>
      <c r="E3821" s="311">
        <v>9</v>
      </c>
      <c r="F3821" s="311" t="s">
        <v>545</v>
      </c>
      <c r="G3821" s="311">
        <f t="shared" si="396"/>
        <v>0</v>
      </c>
      <c r="H3821" s="1154">
        <f t="shared" ca="1" si="395"/>
        <v>0</v>
      </c>
      <c r="I3821" s="311">
        <f t="shared" si="398"/>
        <v>1</v>
      </c>
      <c r="J3821" s="1151"/>
      <c r="AL3821"/>
      <c r="AM3821"/>
      <c r="AN3821"/>
      <c r="AO3821"/>
      <c r="AP3821"/>
      <c r="AQ3821" s="333"/>
      <c r="AR3821"/>
      <c r="AS3821"/>
      <c r="AT3821"/>
      <c r="AU3821"/>
    </row>
    <row r="3822" spans="1:47" ht="12.75" customHeight="1" x14ac:dyDescent="0.35">
      <c r="A3822" s="311"/>
      <c r="B3822" s="311" t="str">
        <f t="shared" si="397"/>
        <v>ROP92</v>
      </c>
      <c r="C3822" s="311">
        <f t="shared" si="399"/>
        <v>202526</v>
      </c>
      <c r="D3822" s="1148" t="s">
        <v>229</v>
      </c>
      <c r="E3822" s="311">
        <v>9</v>
      </c>
      <c r="F3822" s="311" t="s">
        <v>546</v>
      </c>
      <c r="G3822" s="311">
        <f t="shared" si="396"/>
        <v>0</v>
      </c>
      <c r="H3822" s="1154">
        <f t="shared" ca="1" si="395"/>
        <v>0</v>
      </c>
      <c r="I3822" s="311">
        <f t="shared" si="398"/>
        <v>2</v>
      </c>
      <c r="J3822" s="1151"/>
      <c r="AL3822"/>
      <c r="AM3822"/>
      <c r="AN3822"/>
      <c r="AO3822"/>
      <c r="AP3822"/>
      <c r="AQ3822" s="333"/>
      <c r="AR3822"/>
      <c r="AS3822"/>
      <c r="AT3822"/>
      <c r="AU3822"/>
    </row>
    <row r="3823" spans="1:47" ht="12.75" customHeight="1" x14ac:dyDescent="0.35">
      <c r="A3823" s="311"/>
      <c r="B3823" s="311" t="str">
        <f t="shared" si="397"/>
        <v>ROP93</v>
      </c>
      <c r="C3823" s="311">
        <f t="shared" si="399"/>
        <v>202526</v>
      </c>
      <c r="D3823" s="1148" t="s">
        <v>229</v>
      </c>
      <c r="E3823" s="311">
        <v>9</v>
      </c>
      <c r="F3823" s="311" t="s">
        <v>549</v>
      </c>
      <c r="G3823" s="311">
        <f t="shared" si="396"/>
        <v>0</v>
      </c>
      <c r="H3823" s="1154">
        <f t="shared" ref="H3823:H3886" ca="1" si="400">IF(UANumber = 0,0,IF(VLOOKUP(E3823,INDIRECT("_"&amp;D3823),MATCH(F3823,INDIRECT("_"&amp;D3823&amp;$I$2),0),FALSE)="",0,VLOOKUP(E3823,INDIRECT("_"&amp;D3823),MATCH(F3823,INDIRECT("_"&amp;D3823&amp;$I$2),0),FALSE)))</f>
        <v>0</v>
      </c>
      <c r="I3823" s="311">
        <f t="shared" si="398"/>
        <v>3</v>
      </c>
      <c r="J3823" s="1151"/>
      <c r="AL3823"/>
      <c r="AM3823"/>
      <c r="AN3823"/>
      <c r="AO3823"/>
      <c r="AP3823"/>
      <c r="AQ3823" s="333"/>
      <c r="AR3823"/>
      <c r="AS3823"/>
      <c r="AT3823"/>
      <c r="AU3823"/>
    </row>
    <row r="3824" spans="1:47" ht="12.75" customHeight="1" x14ac:dyDescent="0.35">
      <c r="A3824" s="311"/>
      <c r="B3824" s="311" t="str">
        <f t="shared" si="397"/>
        <v>ROP95</v>
      </c>
      <c r="C3824" s="311">
        <f t="shared" si="399"/>
        <v>202526</v>
      </c>
      <c r="D3824" s="1148" t="s">
        <v>229</v>
      </c>
      <c r="E3824" s="311">
        <v>9</v>
      </c>
      <c r="F3824" s="311" t="s">
        <v>551</v>
      </c>
      <c r="G3824" s="311">
        <f t="shared" si="396"/>
        <v>0</v>
      </c>
      <c r="H3824" s="1154">
        <f t="shared" ca="1" si="400"/>
        <v>0</v>
      </c>
      <c r="I3824" s="311">
        <f t="shared" si="398"/>
        <v>5</v>
      </c>
      <c r="J3824" s="1151"/>
      <c r="AL3824"/>
      <c r="AM3824"/>
      <c r="AN3824"/>
      <c r="AO3824"/>
      <c r="AP3824"/>
      <c r="AQ3824" s="333"/>
      <c r="AR3824"/>
      <c r="AS3824"/>
      <c r="AT3824"/>
      <c r="AU3824"/>
    </row>
    <row r="3825" spans="1:47" ht="12.75" customHeight="1" x14ac:dyDescent="0.35">
      <c r="A3825" s="311"/>
      <c r="B3825" s="311" t="str">
        <f t="shared" si="397"/>
        <v>ROP96.1</v>
      </c>
      <c r="C3825" s="311">
        <f t="shared" si="399"/>
        <v>202526</v>
      </c>
      <c r="D3825" s="1148" t="s">
        <v>229</v>
      </c>
      <c r="E3825" s="311">
        <v>9</v>
      </c>
      <c r="F3825" s="311" t="s">
        <v>552</v>
      </c>
      <c r="G3825" s="311">
        <f t="shared" si="396"/>
        <v>0</v>
      </c>
      <c r="H3825" s="1154">
        <f t="shared" ca="1" si="400"/>
        <v>0</v>
      </c>
      <c r="I3825" s="311">
        <f t="shared" si="398"/>
        <v>6.1</v>
      </c>
      <c r="J3825" s="1151"/>
      <c r="AL3825"/>
      <c r="AM3825"/>
      <c r="AN3825"/>
      <c r="AO3825"/>
      <c r="AP3825"/>
      <c r="AQ3825" s="333"/>
      <c r="AR3825"/>
      <c r="AS3825"/>
      <c r="AT3825"/>
      <c r="AU3825"/>
    </row>
    <row r="3826" spans="1:47" ht="12.75" customHeight="1" x14ac:dyDescent="0.35">
      <c r="A3826" s="311"/>
      <c r="B3826" s="311" t="str">
        <f t="shared" si="397"/>
        <v>ROP96.2</v>
      </c>
      <c r="C3826" s="311">
        <f t="shared" si="399"/>
        <v>202526</v>
      </c>
      <c r="D3826" s="1148" t="s">
        <v>229</v>
      </c>
      <c r="E3826" s="311">
        <v>9</v>
      </c>
      <c r="F3826" s="311" t="s">
        <v>553</v>
      </c>
      <c r="G3826" s="311">
        <f t="shared" si="396"/>
        <v>0</v>
      </c>
      <c r="H3826" s="1154">
        <f t="shared" ca="1" si="400"/>
        <v>0</v>
      </c>
      <c r="I3826" s="311">
        <f t="shared" si="398"/>
        <v>6.2</v>
      </c>
      <c r="J3826" s="1151"/>
      <c r="AL3826"/>
      <c r="AM3826"/>
      <c r="AN3826"/>
      <c r="AO3826"/>
      <c r="AP3826"/>
      <c r="AQ3826" s="333"/>
      <c r="AR3826"/>
      <c r="AS3826"/>
      <c r="AT3826"/>
      <c r="AU3826"/>
    </row>
    <row r="3827" spans="1:47" ht="12.75" customHeight="1" x14ac:dyDescent="0.35">
      <c r="A3827" s="311"/>
      <c r="B3827" s="311" t="str">
        <f t="shared" si="397"/>
        <v>ROP97</v>
      </c>
      <c r="C3827" s="311">
        <f t="shared" si="399"/>
        <v>202526</v>
      </c>
      <c r="D3827" s="1148" t="s">
        <v>229</v>
      </c>
      <c r="E3827" s="311">
        <v>9</v>
      </c>
      <c r="F3827" s="311" t="s">
        <v>554</v>
      </c>
      <c r="G3827" s="311">
        <f t="shared" si="396"/>
        <v>0</v>
      </c>
      <c r="H3827" s="1154">
        <f t="shared" ca="1" si="400"/>
        <v>0</v>
      </c>
      <c r="I3827" s="311">
        <f t="shared" si="398"/>
        <v>7</v>
      </c>
      <c r="J3827" s="1151"/>
      <c r="AL3827"/>
      <c r="AM3827"/>
      <c r="AN3827"/>
      <c r="AO3827"/>
      <c r="AP3827"/>
      <c r="AQ3827" s="333"/>
      <c r="AR3827"/>
      <c r="AS3827"/>
      <c r="AT3827"/>
      <c r="AU3827"/>
    </row>
    <row r="3828" spans="1:47" ht="12.75" customHeight="1" x14ac:dyDescent="0.35">
      <c r="A3828" s="311"/>
      <c r="B3828" s="311" t="str">
        <f t="shared" si="397"/>
        <v>ROP98</v>
      </c>
      <c r="C3828" s="311">
        <f t="shared" si="399"/>
        <v>202526</v>
      </c>
      <c r="D3828" s="1148" t="s">
        <v>229</v>
      </c>
      <c r="E3828" s="311">
        <v>9</v>
      </c>
      <c r="F3828" s="311" t="s">
        <v>555</v>
      </c>
      <c r="G3828" s="311">
        <f t="shared" si="396"/>
        <v>0</v>
      </c>
      <c r="H3828" s="1154">
        <f t="shared" ca="1" si="400"/>
        <v>0</v>
      </c>
      <c r="I3828" s="311">
        <f t="shared" si="398"/>
        <v>8</v>
      </c>
      <c r="J3828" s="1151"/>
      <c r="AL3828"/>
      <c r="AM3828"/>
      <c r="AN3828"/>
      <c r="AO3828"/>
      <c r="AP3828"/>
      <c r="AQ3828" s="333"/>
      <c r="AR3828"/>
      <c r="AS3828"/>
      <c r="AT3828"/>
      <c r="AU3828"/>
    </row>
    <row r="3829" spans="1:47" ht="12.75" customHeight="1" x14ac:dyDescent="0.35">
      <c r="A3829" s="311"/>
      <c r="B3829" s="311" t="str">
        <f t="shared" si="397"/>
        <v>ROP910</v>
      </c>
      <c r="C3829" s="311">
        <f t="shared" si="399"/>
        <v>202526</v>
      </c>
      <c r="D3829" s="1148" t="s">
        <v>229</v>
      </c>
      <c r="E3829" s="311">
        <v>9</v>
      </c>
      <c r="F3829" s="311" t="s">
        <v>557</v>
      </c>
      <c r="G3829" s="311">
        <f t="shared" si="396"/>
        <v>0</v>
      </c>
      <c r="H3829" s="1154">
        <f t="shared" ca="1" si="400"/>
        <v>0</v>
      </c>
      <c r="I3829" s="311">
        <f t="shared" si="398"/>
        <v>10</v>
      </c>
      <c r="J3829" s="1151"/>
      <c r="AL3829"/>
      <c r="AM3829"/>
      <c r="AN3829"/>
      <c r="AO3829"/>
      <c r="AP3829"/>
      <c r="AQ3829" s="333"/>
      <c r="AR3829"/>
      <c r="AS3829"/>
      <c r="AT3829"/>
      <c r="AU3829"/>
    </row>
    <row r="3830" spans="1:47" ht="12.75" customHeight="1" x14ac:dyDescent="0.35">
      <c r="A3830" s="311"/>
      <c r="B3830" s="311" t="str">
        <f t="shared" si="397"/>
        <v>ROP911</v>
      </c>
      <c r="C3830" s="311">
        <f t="shared" si="399"/>
        <v>202526</v>
      </c>
      <c r="D3830" s="1148" t="s">
        <v>229</v>
      </c>
      <c r="E3830" s="311">
        <v>9</v>
      </c>
      <c r="F3830" s="311" t="s">
        <v>558</v>
      </c>
      <c r="G3830" s="311">
        <f t="shared" si="396"/>
        <v>0</v>
      </c>
      <c r="H3830" s="1154">
        <f t="shared" ca="1" si="400"/>
        <v>0</v>
      </c>
      <c r="I3830" s="311">
        <f t="shared" si="398"/>
        <v>11</v>
      </c>
      <c r="J3830" s="1151"/>
      <c r="AL3830"/>
      <c r="AM3830"/>
      <c r="AN3830"/>
      <c r="AO3830"/>
      <c r="AP3830"/>
      <c r="AQ3830" s="333"/>
      <c r="AR3830"/>
      <c r="AS3830"/>
      <c r="AT3830"/>
      <c r="AU3830"/>
    </row>
    <row r="3831" spans="1:47" ht="12.75" customHeight="1" x14ac:dyDescent="0.35">
      <c r="A3831" s="311"/>
      <c r="B3831" s="311" t="str">
        <f t="shared" si="397"/>
        <v>ROP111</v>
      </c>
      <c r="C3831" s="311">
        <f t="shared" si="399"/>
        <v>202526</v>
      </c>
      <c r="D3831" s="1148" t="s">
        <v>229</v>
      </c>
      <c r="E3831" s="311">
        <v>11</v>
      </c>
      <c r="F3831" s="311" t="s">
        <v>545</v>
      </c>
      <c r="G3831" s="311">
        <f t="shared" si="396"/>
        <v>0</v>
      </c>
      <c r="H3831" s="1154">
        <f t="shared" ca="1" si="400"/>
        <v>0</v>
      </c>
      <c r="I3831" s="311">
        <f t="shared" si="398"/>
        <v>1</v>
      </c>
      <c r="J3831" s="1151"/>
      <c r="AL3831"/>
      <c r="AM3831"/>
      <c r="AN3831"/>
      <c r="AO3831"/>
      <c r="AP3831"/>
      <c r="AQ3831" s="333"/>
      <c r="AR3831"/>
      <c r="AS3831"/>
      <c r="AT3831"/>
      <c r="AU3831"/>
    </row>
    <row r="3832" spans="1:47" ht="12.75" customHeight="1" x14ac:dyDescent="0.35">
      <c r="A3832" s="311"/>
      <c r="B3832" s="311" t="str">
        <f t="shared" si="397"/>
        <v>ROP112</v>
      </c>
      <c r="C3832" s="311">
        <f t="shared" si="399"/>
        <v>202526</v>
      </c>
      <c r="D3832" s="1148" t="s">
        <v>229</v>
      </c>
      <c r="E3832" s="311">
        <v>11</v>
      </c>
      <c r="F3832" s="311" t="s">
        <v>546</v>
      </c>
      <c r="G3832" s="311">
        <f t="shared" si="396"/>
        <v>0</v>
      </c>
      <c r="H3832" s="1154">
        <f t="shared" ca="1" si="400"/>
        <v>0</v>
      </c>
      <c r="I3832" s="311">
        <f t="shared" si="398"/>
        <v>2</v>
      </c>
      <c r="J3832" s="1151"/>
      <c r="AL3832"/>
      <c r="AM3832"/>
      <c r="AN3832"/>
      <c r="AO3832"/>
      <c r="AP3832"/>
      <c r="AQ3832" s="333"/>
      <c r="AR3832"/>
      <c r="AS3832"/>
      <c r="AT3832"/>
      <c r="AU3832"/>
    </row>
    <row r="3833" spans="1:47" ht="12.75" customHeight="1" x14ac:dyDescent="0.35">
      <c r="A3833" s="311"/>
      <c r="B3833" s="311" t="str">
        <f t="shared" si="397"/>
        <v>ROP113</v>
      </c>
      <c r="C3833" s="311">
        <f t="shared" si="399"/>
        <v>202526</v>
      </c>
      <c r="D3833" s="1148" t="s">
        <v>229</v>
      </c>
      <c r="E3833" s="311">
        <v>11</v>
      </c>
      <c r="F3833" s="311" t="s">
        <v>549</v>
      </c>
      <c r="G3833" s="311">
        <f t="shared" si="396"/>
        <v>0</v>
      </c>
      <c r="H3833" s="1154">
        <f t="shared" ca="1" si="400"/>
        <v>0</v>
      </c>
      <c r="I3833" s="311">
        <f t="shared" si="398"/>
        <v>3</v>
      </c>
      <c r="J3833" s="1151"/>
      <c r="AL3833"/>
      <c r="AM3833"/>
      <c r="AN3833"/>
      <c r="AO3833"/>
      <c r="AP3833"/>
      <c r="AQ3833" s="333"/>
      <c r="AR3833"/>
      <c r="AS3833"/>
      <c r="AT3833"/>
      <c r="AU3833"/>
    </row>
    <row r="3834" spans="1:47" ht="12.75" customHeight="1" x14ac:dyDescent="0.35">
      <c r="A3834" s="1151"/>
      <c r="B3834" s="311" t="str">
        <f t="shared" si="397"/>
        <v>ROP115</v>
      </c>
      <c r="C3834" s="311">
        <f t="shared" si="399"/>
        <v>202526</v>
      </c>
      <c r="D3834" s="1148" t="s">
        <v>229</v>
      </c>
      <c r="E3834" s="311">
        <v>11</v>
      </c>
      <c r="F3834" s="311" t="s">
        <v>551</v>
      </c>
      <c r="G3834" s="311">
        <f t="shared" si="396"/>
        <v>0</v>
      </c>
      <c r="H3834" s="1154">
        <f t="shared" ca="1" si="400"/>
        <v>0</v>
      </c>
      <c r="I3834" s="311">
        <f t="shared" si="398"/>
        <v>5</v>
      </c>
      <c r="J3834" s="1151"/>
      <c r="AL3834"/>
      <c r="AM3834"/>
      <c r="AN3834"/>
      <c r="AO3834"/>
      <c r="AP3834"/>
      <c r="AQ3834" s="333"/>
      <c r="AR3834"/>
      <c r="AS3834"/>
      <c r="AT3834"/>
      <c r="AU3834"/>
    </row>
    <row r="3835" spans="1:47" ht="12.75" customHeight="1" x14ac:dyDescent="0.35">
      <c r="A3835" s="1151"/>
      <c r="B3835" s="311" t="str">
        <f t="shared" si="397"/>
        <v>ROP116.1</v>
      </c>
      <c r="C3835" s="311">
        <f t="shared" si="399"/>
        <v>202526</v>
      </c>
      <c r="D3835" s="1148" t="s">
        <v>229</v>
      </c>
      <c r="E3835" s="311">
        <v>11</v>
      </c>
      <c r="F3835" s="311" t="s">
        <v>552</v>
      </c>
      <c r="G3835" s="311">
        <f t="shared" si="396"/>
        <v>0</v>
      </c>
      <c r="H3835" s="1154">
        <f t="shared" ca="1" si="400"/>
        <v>0</v>
      </c>
      <c r="I3835" s="311">
        <f t="shared" si="398"/>
        <v>6.1</v>
      </c>
      <c r="J3835" s="1151"/>
      <c r="AL3835"/>
      <c r="AM3835"/>
      <c r="AN3835"/>
      <c r="AO3835"/>
      <c r="AP3835"/>
      <c r="AQ3835" s="333"/>
      <c r="AR3835"/>
      <c r="AS3835"/>
      <c r="AT3835"/>
      <c r="AU3835"/>
    </row>
    <row r="3836" spans="1:47" ht="12.75" customHeight="1" x14ac:dyDescent="0.35">
      <c r="A3836" s="1151"/>
      <c r="B3836" s="311" t="str">
        <f t="shared" si="397"/>
        <v>ROP116.2</v>
      </c>
      <c r="C3836" s="311">
        <f t="shared" si="399"/>
        <v>202526</v>
      </c>
      <c r="D3836" s="1148" t="s">
        <v>229</v>
      </c>
      <c r="E3836" s="311">
        <v>11</v>
      </c>
      <c r="F3836" s="311" t="s">
        <v>553</v>
      </c>
      <c r="G3836" s="311">
        <f t="shared" si="396"/>
        <v>0</v>
      </c>
      <c r="H3836" s="1154">
        <f t="shared" ca="1" si="400"/>
        <v>0</v>
      </c>
      <c r="I3836" s="311">
        <f t="shared" si="398"/>
        <v>6.2</v>
      </c>
      <c r="J3836" s="1151"/>
      <c r="AL3836"/>
      <c r="AM3836"/>
      <c r="AN3836"/>
      <c r="AO3836"/>
      <c r="AP3836"/>
      <c r="AQ3836" s="333"/>
      <c r="AR3836"/>
      <c r="AS3836"/>
      <c r="AT3836"/>
      <c r="AU3836"/>
    </row>
    <row r="3837" spans="1:47" ht="12.75" customHeight="1" x14ac:dyDescent="0.35">
      <c r="A3837" s="311"/>
      <c r="B3837" s="311" t="str">
        <f t="shared" si="397"/>
        <v>ROP117</v>
      </c>
      <c r="C3837" s="311">
        <f t="shared" si="399"/>
        <v>202526</v>
      </c>
      <c r="D3837" s="1148" t="s">
        <v>229</v>
      </c>
      <c r="E3837" s="311">
        <v>11</v>
      </c>
      <c r="F3837" s="311" t="s">
        <v>554</v>
      </c>
      <c r="G3837" s="311">
        <f t="shared" si="396"/>
        <v>0</v>
      </c>
      <c r="H3837" s="1154">
        <f t="shared" ca="1" si="400"/>
        <v>0</v>
      </c>
      <c r="I3837" s="311">
        <f t="shared" si="398"/>
        <v>7</v>
      </c>
      <c r="J3837" s="1151"/>
      <c r="AL3837"/>
      <c r="AM3837"/>
      <c r="AN3837"/>
      <c r="AO3837"/>
      <c r="AP3837"/>
      <c r="AQ3837" s="333"/>
      <c r="AR3837"/>
      <c r="AS3837"/>
      <c r="AT3837"/>
      <c r="AU3837"/>
    </row>
    <row r="3838" spans="1:47" ht="12.75" customHeight="1" x14ac:dyDescent="0.35">
      <c r="A3838" s="311"/>
      <c r="B3838" s="311" t="str">
        <f t="shared" si="397"/>
        <v>ROP118</v>
      </c>
      <c r="C3838" s="311">
        <f t="shared" si="399"/>
        <v>202526</v>
      </c>
      <c r="D3838" s="1148" t="s">
        <v>229</v>
      </c>
      <c r="E3838" s="311">
        <v>11</v>
      </c>
      <c r="F3838" s="311" t="s">
        <v>555</v>
      </c>
      <c r="G3838" s="311">
        <f t="shared" si="396"/>
        <v>0</v>
      </c>
      <c r="H3838" s="1154">
        <f t="shared" ca="1" si="400"/>
        <v>0</v>
      </c>
      <c r="I3838" s="311">
        <f t="shared" si="398"/>
        <v>8</v>
      </c>
      <c r="J3838" s="1151"/>
      <c r="AL3838"/>
      <c r="AM3838"/>
      <c r="AN3838"/>
      <c r="AO3838"/>
      <c r="AP3838"/>
      <c r="AQ3838" s="333"/>
      <c r="AR3838"/>
      <c r="AS3838"/>
      <c r="AT3838"/>
      <c r="AU3838"/>
    </row>
    <row r="3839" spans="1:47" ht="12.75" customHeight="1" x14ac:dyDescent="0.35">
      <c r="A3839" s="311"/>
      <c r="B3839" s="311" t="str">
        <f t="shared" si="397"/>
        <v>ROP1110</v>
      </c>
      <c r="C3839" s="311">
        <f t="shared" si="399"/>
        <v>202526</v>
      </c>
      <c r="D3839" s="1148" t="s">
        <v>229</v>
      </c>
      <c r="E3839" s="311">
        <v>11</v>
      </c>
      <c r="F3839" s="311" t="s">
        <v>557</v>
      </c>
      <c r="G3839" s="311">
        <f t="shared" si="396"/>
        <v>0</v>
      </c>
      <c r="H3839" s="1154">
        <f t="shared" ca="1" si="400"/>
        <v>0</v>
      </c>
      <c r="I3839" s="311">
        <f t="shared" si="398"/>
        <v>10</v>
      </c>
      <c r="J3839" s="1151"/>
      <c r="AL3839"/>
      <c r="AM3839"/>
      <c r="AN3839"/>
      <c r="AO3839"/>
      <c r="AP3839"/>
      <c r="AQ3839" s="333"/>
      <c r="AR3839"/>
      <c r="AS3839"/>
      <c r="AT3839"/>
      <c r="AU3839"/>
    </row>
    <row r="3840" spans="1:47" ht="12.75" customHeight="1" x14ac:dyDescent="0.35">
      <c r="A3840" s="311"/>
      <c r="B3840" s="311" t="str">
        <f t="shared" si="397"/>
        <v>ROP1111</v>
      </c>
      <c r="C3840" s="311">
        <f t="shared" si="399"/>
        <v>202526</v>
      </c>
      <c r="D3840" s="1148" t="s">
        <v>229</v>
      </c>
      <c r="E3840" s="311">
        <v>11</v>
      </c>
      <c r="F3840" s="311" t="s">
        <v>558</v>
      </c>
      <c r="G3840" s="311">
        <f t="shared" si="396"/>
        <v>0</v>
      </c>
      <c r="H3840" s="1154">
        <f t="shared" ca="1" si="400"/>
        <v>0</v>
      </c>
      <c r="I3840" s="311">
        <f t="shared" si="398"/>
        <v>11</v>
      </c>
      <c r="J3840" s="1151"/>
      <c r="AK3840"/>
      <c r="AQ3840" s="18"/>
    </row>
    <row r="3841" spans="1:43" ht="12.75" customHeight="1" x14ac:dyDescent="0.35">
      <c r="A3841" s="311"/>
      <c r="B3841" s="311" t="str">
        <f t="shared" si="397"/>
        <v>ROP1212</v>
      </c>
      <c r="C3841" s="311">
        <f t="shared" si="399"/>
        <v>202526</v>
      </c>
      <c r="D3841" s="1148" t="s">
        <v>229</v>
      </c>
      <c r="E3841" s="311">
        <v>12</v>
      </c>
      <c r="F3841" s="311" t="s">
        <v>8</v>
      </c>
      <c r="G3841" s="311">
        <f t="shared" si="396"/>
        <v>0</v>
      </c>
      <c r="H3841" s="1154">
        <f t="shared" ca="1" si="400"/>
        <v>0</v>
      </c>
      <c r="I3841" s="311">
        <f t="shared" si="398"/>
        <v>12</v>
      </c>
      <c r="J3841" s="1151"/>
      <c r="AK3841"/>
      <c r="AQ3841" s="18"/>
    </row>
    <row r="3842" spans="1:43" ht="12.75" customHeight="1" x14ac:dyDescent="0.35">
      <c r="A3842" s="311"/>
      <c r="B3842" s="311" t="str">
        <f t="shared" si="397"/>
        <v>RS11</v>
      </c>
      <c r="C3842" s="311">
        <f t="shared" si="399"/>
        <v>202526</v>
      </c>
      <c r="D3842" s="1148" t="s">
        <v>92</v>
      </c>
      <c r="E3842" s="311">
        <v>1</v>
      </c>
      <c r="F3842" s="311" t="s">
        <v>545</v>
      </c>
      <c r="G3842" s="311">
        <f t="shared" ref="G3842:G3905" si="401">UANumber</f>
        <v>0</v>
      </c>
      <c r="H3842" s="1154">
        <f t="shared" ca="1" si="400"/>
        <v>0</v>
      </c>
      <c r="I3842" s="311">
        <f t="shared" si="398"/>
        <v>1</v>
      </c>
      <c r="J3842" s="1151"/>
      <c r="AK3842"/>
      <c r="AQ3842" s="18"/>
    </row>
    <row r="3843" spans="1:43" ht="12.75" customHeight="1" x14ac:dyDescent="0.35">
      <c r="A3843" s="311"/>
      <c r="B3843" s="311" t="str">
        <f t="shared" si="397"/>
        <v>RS12</v>
      </c>
      <c r="C3843" s="311">
        <f t="shared" si="399"/>
        <v>202526</v>
      </c>
      <c r="D3843" s="1148" t="s">
        <v>92</v>
      </c>
      <c r="E3843" s="311">
        <v>1</v>
      </c>
      <c r="F3843" s="311" t="s">
        <v>546</v>
      </c>
      <c r="G3843" s="311">
        <f t="shared" si="401"/>
        <v>0</v>
      </c>
      <c r="H3843" s="1154">
        <f t="shared" ca="1" si="400"/>
        <v>0</v>
      </c>
      <c r="I3843" s="311">
        <f t="shared" si="398"/>
        <v>2</v>
      </c>
      <c r="J3843" s="1151"/>
      <c r="AK3843"/>
      <c r="AQ3843" s="18"/>
    </row>
    <row r="3844" spans="1:43" ht="12.75" customHeight="1" x14ac:dyDescent="0.35">
      <c r="A3844" s="311"/>
      <c r="B3844" s="311" t="str">
        <f t="shared" si="397"/>
        <v>RS14</v>
      </c>
      <c r="C3844" s="311">
        <f t="shared" si="399"/>
        <v>202526</v>
      </c>
      <c r="D3844" s="1148" t="s">
        <v>92</v>
      </c>
      <c r="E3844" s="311">
        <v>1</v>
      </c>
      <c r="F3844" s="311" t="s">
        <v>550</v>
      </c>
      <c r="G3844" s="311">
        <f t="shared" si="401"/>
        <v>0</v>
      </c>
      <c r="H3844" s="1154">
        <f t="shared" ca="1" si="400"/>
        <v>0</v>
      </c>
      <c r="I3844" s="311">
        <f t="shared" si="398"/>
        <v>4</v>
      </c>
      <c r="J3844" s="1151"/>
      <c r="AK3844"/>
      <c r="AQ3844" s="18"/>
    </row>
    <row r="3845" spans="1:43" ht="12.75" customHeight="1" x14ac:dyDescent="0.35">
      <c r="A3845" s="311"/>
      <c r="B3845" s="311" t="str">
        <f t="shared" si="397"/>
        <v>RS15</v>
      </c>
      <c r="C3845" s="311">
        <f t="shared" si="399"/>
        <v>202526</v>
      </c>
      <c r="D3845" s="1148" t="s">
        <v>92</v>
      </c>
      <c r="E3845" s="311">
        <v>1</v>
      </c>
      <c r="F3845" s="311" t="s">
        <v>551</v>
      </c>
      <c r="G3845" s="311">
        <f t="shared" si="401"/>
        <v>0</v>
      </c>
      <c r="H3845" s="1154">
        <f t="shared" ca="1" si="400"/>
        <v>0</v>
      </c>
      <c r="I3845" s="311">
        <f t="shared" si="398"/>
        <v>5</v>
      </c>
      <c r="J3845" s="1151"/>
      <c r="AK3845"/>
      <c r="AQ3845" s="18"/>
    </row>
    <row r="3846" spans="1:43" ht="12.75" customHeight="1" x14ac:dyDescent="0.35">
      <c r="A3846" s="311"/>
      <c r="B3846" s="311" t="str">
        <f t="shared" si="397"/>
        <v>RS21</v>
      </c>
      <c r="C3846" s="311">
        <f t="shared" si="399"/>
        <v>202526</v>
      </c>
      <c r="D3846" s="1148" t="s">
        <v>92</v>
      </c>
      <c r="E3846" s="311">
        <v>2</v>
      </c>
      <c r="F3846" s="311" t="s">
        <v>545</v>
      </c>
      <c r="G3846" s="311">
        <f t="shared" si="401"/>
        <v>0</v>
      </c>
      <c r="H3846" s="1154">
        <f t="shared" ca="1" si="400"/>
        <v>0</v>
      </c>
      <c r="I3846" s="311">
        <f t="shared" si="398"/>
        <v>1</v>
      </c>
      <c r="J3846" s="1151"/>
      <c r="AK3846"/>
      <c r="AQ3846" s="18"/>
    </row>
    <row r="3847" spans="1:43" ht="12.75" customHeight="1" x14ac:dyDescent="0.35">
      <c r="A3847" s="311"/>
      <c r="B3847" s="311" t="str">
        <f t="shared" si="397"/>
        <v>RS22</v>
      </c>
      <c r="C3847" s="311">
        <f t="shared" si="399"/>
        <v>202526</v>
      </c>
      <c r="D3847" s="1148" t="s">
        <v>92</v>
      </c>
      <c r="E3847" s="311">
        <v>2</v>
      </c>
      <c r="F3847" s="311" t="s">
        <v>546</v>
      </c>
      <c r="G3847" s="311">
        <f t="shared" si="401"/>
        <v>0</v>
      </c>
      <c r="H3847" s="1154">
        <f t="shared" ca="1" si="400"/>
        <v>0</v>
      </c>
      <c r="I3847" s="311">
        <f t="shared" si="398"/>
        <v>2</v>
      </c>
      <c r="J3847" s="1151"/>
      <c r="AK3847"/>
      <c r="AQ3847" s="18"/>
    </row>
    <row r="3848" spans="1:43" ht="12.75" customHeight="1" x14ac:dyDescent="0.35">
      <c r="A3848" s="311"/>
      <c r="B3848" s="311" t="str">
        <f t="shared" si="397"/>
        <v>RS24</v>
      </c>
      <c r="C3848" s="311">
        <f t="shared" si="399"/>
        <v>202526</v>
      </c>
      <c r="D3848" s="1148" t="s">
        <v>92</v>
      </c>
      <c r="E3848" s="311">
        <v>2</v>
      </c>
      <c r="F3848" s="311" t="s">
        <v>550</v>
      </c>
      <c r="G3848" s="311">
        <f t="shared" si="401"/>
        <v>0</v>
      </c>
      <c r="H3848" s="1154">
        <f t="shared" ca="1" si="400"/>
        <v>0</v>
      </c>
      <c r="I3848" s="311">
        <f t="shared" si="398"/>
        <v>4</v>
      </c>
      <c r="J3848" s="1151"/>
      <c r="AK3848"/>
      <c r="AQ3848" s="18"/>
    </row>
    <row r="3849" spans="1:43" ht="12.75" customHeight="1" x14ac:dyDescent="0.35">
      <c r="A3849" s="311"/>
      <c r="B3849" s="311" t="str">
        <f t="shared" si="397"/>
        <v>RS25</v>
      </c>
      <c r="C3849" s="311">
        <f t="shared" si="399"/>
        <v>202526</v>
      </c>
      <c r="D3849" s="1148" t="s">
        <v>92</v>
      </c>
      <c r="E3849" s="311">
        <v>2</v>
      </c>
      <c r="F3849" s="311" t="s">
        <v>551</v>
      </c>
      <c r="G3849" s="311">
        <f t="shared" si="401"/>
        <v>0</v>
      </c>
      <c r="H3849" s="1154">
        <f t="shared" ca="1" si="400"/>
        <v>0</v>
      </c>
      <c r="I3849" s="311">
        <f t="shared" si="398"/>
        <v>5</v>
      </c>
      <c r="J3849" s="1151"/>
      <c r="AK3849"/>
      <c r="AQ3849" s="18"/>
    </row>
    <row r="3850" spans="1:43" ht="12.75" customHeight="1" x14ac:dyDescent="0.35">
      <c r="A3850" s="311"/>
      <c r="B3850" s="311" t="str">
        <f t="shared" si="397"/>
        <v>RS31</v>
      </c>
      <c r="C3850" s="311">
        <f t="shared" si="399"/>
        <v>202526</v>
      </c>
      <c r="D3850" s="1148" t="s">
        <v>92</v>
      </c>
      <c r="E3850" s="311">
        <v>3</v>
      </c>
      <c r="F3850" s="311" t="s">
        <v>545</v>
      </c>
      <c r="G3850" s="311">
        <f t="shared" si="401"/>
        <v>0</v>
      </c>
      <c r="H3850" s="1154">
        <f t="shared" ca="1" si="400"/>
        <v>0</v>
      </c>
      <c r="I3850" s="311">
        <f t="shared" si="398"/>
        <v>1</v>
      </c>
      <c r="J3850" s="1151"/>
      <c r="AK3850"/>
      <c r="AQ3850" s="18"/>
    </row>
    <row r="3851" spans="1:43" ht="12.75" customHeight="1" x14ac:dyDescent="0.35">
      <c r="A3851" s="311"/>
      <c r="B3851" s="311" t="str">
        <f t="shared" si="397"/>
        <v>RS32</v>
      </c>
      <c r="C3851" s="311">
        <f t="shared" si="399"/>
        <v>202526</v>
      </c>
      <c r="D3851" s="1148" t="s">
        <v>92</v>
      </c>
      <c r="E3851" s="311">
        <v>3</v>
      </c>
      <c r="F3851" s="311" t="s">
        <v>546</v>
      </c>
      <c r="G3851" s="311">
        <f t="shared" si="401"/>
        <v>0</v>
      </c>
      <c r="H3851" s="1154">
        <f t="shared" ca="1" si="400"/>
        <v>0</v>
      </c>
      <c r="I3851" s="311">
        <f t="shared" si="398"/>
        <v>2</v>
      </c>
      <c r="J3851" s="1151"/>
      <c r="AK3851"/>
      <c r="AQ3851" s="18"/>
    </row>
    <row r="3852" spans="1:43" ht="12.75" customHeight="1" x14ac:dyDescent="0.35">
      <c r="A3852" s="311"/>
      <c r="B3852" s="311" t="str">
        <f t="shared" si="397"/>
        <v>RS34</v>
      </c>
      <c r="C3852" s="311">
        <f t="shared" si="399"/>
        <v>202526</v>
      </c>
      <c r="D3852" s="1148" t="s">
        <v>92</v>
      </c>
      <c r="E3852" s="311">
        <v>3</v>
      </c>
      <c r="F3852" s="311" t="s">
        <v>550</v>
      </c>
      <c r="G3852" s="311">
        <f t="shared" si="401"/>
        <v>0</v>
      </c>
      <c r="H3852" s="1154">
        <f t="shared" ca="1" si="400"/>
        <v>0</v>
      </c>
      <c r="I3852" s="311">
        <f t="shared" si="398"/>
        <v>4</v>
      </c>
      <c r="J3852" s="1151"/>
      <c r="AK3852"/>
      <c r="AQ3852" s="18"/>
    </row>
    <row r="3853" spans="1:43" ht="12.75" customHeight="1" x14ac:dyDescent="0.35">
      <c r="A3853" s="311"/>
      <c r="B3853" s="311" t="str">
        <f t="shared" si="397"/>
        <v>RS35</v>
      </c>
      <c r="C3853" s="311">
        <f t="shared" si="399"/>
        <v>202526</v>
      </c>
      <c r="D3853" s="1148" t="s">
        <v>92</v>
      </c>
      <c r="E3853" s="311">
        <v>3</v>
      </c>
      <c r="F3853" s="311" t="s">
        <v>551</v>
      </c>
      <c r="G3853" s="311">
        <f t="shared" si="401"/>
        <v>0</v>
      </c>
      <c r="H3853" s="1154">
        <f t="shared" ca="1" si="400"/>
        <v>0</v>
      </c>
      <c r="I3853" s="311">
        <f t="shared" si="398"/>
        <v>5</v>
      </c>
      <c r="J3853" s="1151"/>
      <c r="AK3853"/>
      <c r="AQ3853" s="18"/>
    </row>
    <row r="3854" spans="1:43" ht="12.75" customHeight="1" x14ac:dyDescent="0.35">
      <c r="A3854" s="311"/>
      <c r="B3854" s="311" t="str">
        <f t="shared" si="397"/>
        <v>RS41</v>
      </c>
      <c r="C3854" s="311">
        <f t="shared" si="399"/>
        <v>202526</v>
      </c>
      <c r="D3854" s="1148" t="s">
        <v>92</v>
      </c>
      <c r="E3854" s="311">
        <v>4</v>
      </c>
      <c r="F3854" s="311" t="s">
        <v>545</v>
      </c>
      <c r="G3854" s="311">
        <f t="shared" si="401"/>
        <v>0</v>
      </c>
      <c r="H3854" s="1154">
        <f t="shared" ca="1" si="400"/>
        <v>0</v>
      </c>
      <c r="I3854" s="311">
        <f t="shared" si="398"/>
        <v>1</v>
      </c>
      <c r="J3854" s="1151"/>
      <c r="AK3854"/>
      <c r="AQ3854" s="18"/>
    </row>
    <row r="3855" spans="1:43" ht="12.75" customHeight="1" x14ac:dyDescent="0.35">
      <c r="A3855" s="311"/>
      <c r="B3855" s="311" t="str">
        <f t="shared" si="397"/>
        <v>RS42</v>
      </c>
      <c r="C3855" s="311">
        <f t="shared" si="399"/>
        <v>202526</v>
      </c>
      <c r="D3855" s="1148" t="s">
        <v>92</v>
      </c>
      <c r="E3855" s="311">
        <v>4</v>
      </c>
      <c r="F3855" s="311" t="s">
        <v>546</v>
      </c>
      <c r="G3855" s="311">
        <f t="shared" si="401"/>
        <v>0</v>
      </c>
      <c r="H3855" s="1154">
        <f t="shared" ca="1" si="400"/>
        <v>0</v>
      </c>
      <c r="I3855" s="311">
        <f t="shared" si="398"/>
        <v>2</v>
      </c>
      <c r="J3855" s="1151"/>
      <c r="AK3855"/>
      <c r="AQ3855" s="18"/>
    </row>
    <row r="3856" spans="1:43" ht="12.75" customHeight="1" x14ac:dyDescent="0.35">
      <c r="A3856" s="311"/>
      <c r="B3856" s="311" t="str">
        <f t="shared" si="397"/>
        <v>RS44</v>
      </c>
      <c r="C3856" s="311">
        <f t="shared" si="399"/>
        <v>202526</v>
      </c>
      <c r="D3856" s="1148" t="s">
        <v>92</v>
      </c>
      <c r="E3856" s="311">
        <v>4</v>
      </c>
      <c r="F3856" s="311" t="s">
        <v>550</v>
      </c>
      <c r="G3856" s="311">
        <f t="shared" si="401"/>
        <v>0</v>
      </c>
      <c r="H3856" s="1154">
        <f t="shared" ca="1" si="400"/>
        <v>0</v>
      </c>
      <c r="I3856" s="311">
        <f t="shared" si="398"/>
        <v>4</v>
      </c>
      <c r="J3856" s="1151"/>
      <c r="AK3856"/>
      <c r="AQ3856" s="18"/>
    </row>
    <row r="3857" spans="1:43" ht="12.75" customHeight="1" x14ac:dyDescent="0.35">
      <c r="A3857" s="311"/>
      <c r="B3857" s="311" t="str">
        <f t="shared" si="397"/>
        <v>RS45</v>
      </c>
      <c r="C3857" s="311">
        <f t="shared" si="399"/>
        <v>202526</v>
      </c>
      <c r="D3857" s="1148" t="s">
        <v>92</v>
      </c>
      <c r="E3857" s="311">
        <v>4</v>
      </c>
      <c r="F3857" s="311" t="s">
        <v>551</v>
      </c>
      <c r="G3857" s="311">
        <f t="shared" si="401"/>
        <v>0</v>
      </c>
      <c r="H3857" s="1154">
        <f t="shared" ca="1" si="400"/>
        <v>0</v>
      </c>
      <c r="I3857" s="311">
        <f t="shared" si="398"/>
        <v>5</v>
      </c>
      <c r="J3857" s="1151"/>
      <c r="AK3857"/>
      <c r="AQ3857" s="18"/>
    </row>
    <row r="3858" spans="1:43" ht="12.75" customHeight="1" x14ac:dyDescent="0.35">
      <c r="A3858" s="311"/>
      <c r="B3858" s="311" t="str">
        <f t="shared" si="397"/>
        <v>RS51</v>
      </c>
      <c r="C3858" s="311">
        <f t="shared" si="399"/>
        <v>202526</v>
      </c>
      <c r="D3858" s="1148" t="s">
        <v>92</v>
      </c>
      <c r="E3858" s="311">
        <v>5</v>
      </c>
      <c r="F3858" s="311" t="s">
        <v>545</v>
      </c>
      <c r="G3858" s="311">
        <f t="shared" si="401"/>
        <v>0</v>
      </c>
      <c r="H3858" s="1154">
        <f t="shared" ca="1" si="400"/>
        <v>0</v>
      </c>
      <c r="I3858" s="311">
        <f t="shared" si="398"/>
        <v>1</v>
      </c>
      <c r="J3858" s="1151"/>
      <c r="AK3858"/>
      <c r="AQ3858" s="18"/>
    </row>
    <row r="3859" spans="1:43" ht="12.75" customHeight="1" x14ac:dyDescent="0.35">
      <c r="A3859" s="311"/>
      <c r="B3859" s="311" t="str">
        <f t="shared" ref="B3859:B3922" si="402">D3859&amp;E3859&amp;I3859</f>
        <v>RS52</v>
      </c>
      <c r="C3859" s="311">
        <f t="shared" si="399"/>
        <v>202526</v>
      </c>
      <c r="D3859" s="1148" t="s">
        <v>92</v>
      </c>
      <c r="E3859" s="311">
        <v>5</v>
      </c>
      <c r="F3859" s="311" t="s">
        <v>546</v>
      </c>
      <c r="G3859" s="311">
        <f t="shared" si="401"/>
        <v>0</v>
      </c>
      <c r="H3859" s="1154">
        <f t="shared" ca="1" si="400"/>
        <v>0</v>
      </c>
      <c r="I3859" s="311">
        <f t="shared" si="398"/>
        <v>2</v>
      </c>
      <c r="J3859" s="1151"/>
      <c r="AK3859"/>
      <c r="AQ3859" s="18"/>
    </row>
    <row r="3860" spans="1:43" ht="12.75" customHeight="1" x14ac:dyDescent="0.35">
      <c r="A3860" s="311"/>
      <c r="B3860" s="311" t="str">
        <f t="shared" si="402"/>
        <v>RS54</v>
      </c>
      <c r="C3860" s="311">
        <f t="shared" si="399"/>
        <v>202526</v>
      </c>
      <c r="D3860" s="1148" t="s">
        <v>92</v>
      </c>
      <c r="E3860" s="311">
        <v>5</v>
      </c>
      <c r="F3860" s="311" t="s">
        <v>550</v>
      </c>
      <c r="G3860" s="311">
        <f t="shared" si="401"/>
        <v>0</v>
      </c>
      <c r="H3860" s="1154">
        <f t="shared" ca="1" si="400"/>
        <v>0</v>
      </c>
      <c r="I3860" s="311">
        <f t="shared" si="398"/>
        <v>4</v>
      </c>
      <c r="J3860" s="1151"/>
      <c r="AK3860"/>
      <c r="AQ3860" s="18"/>
    </row>
    <row r="3861" spans="1:43" ht="12.75" customHeight="1" x14ac:dyDescent="0.35">
      <c r="A3861" s="311"/>
      <c r="B3861" s="311" t="str">
        <f t="shared" si="402"/>
        <v>RS55</v>
      </c>
      <c r="C3861" s="311">
        <f t="shared" si="399"/>
        <v>202526</v>
      </c>
      <c r="D3861" s="1148" t="s">
        <v>92</v>
      </c>
      <c r="E3861" s="311">
        <v>5</v>
      </c>
      <c r="F3861" s="311" t="s">
        <v>551</v>
      </c>
      <c r="G3861" s="311">
        <f t="shared" si="401"/>
        <v>0</v>
      </c>
      <c r="H3861" s="1154">
        <f t="shared" ca="1" si="400"/>
        <v>0</v>
      </c>
      <c r="I3861" s="311">
        <f t="shared" ref="I3861:I3924" si="403">VLOOKUP(F3861,CIndex,2,FALSE)</f>
        <v>5</v>
      </c>
      <c r="J3861" s="1151"/>
      <c r="AK3861"/>
      <c r="AQ3861" s="18"/>
    </row>
    <row r="3862" spans="1:43" ht="12.75" customHeight="1" x14ac:dyDescent="0.35">
      <c r="A3862" s="311"/>
      <c r="B3862" s="311" t="str">
        <f t="shared" si="402"/>
        <v>RS61</v>
      </c>
      <c r="C3862" s="311">
        <f t="shared" si="399"/>
        <v>202526</v>
      </c>
      <c r="D3862" s="1148" t="s">
        <v>92</v>
      </c>
      <c r="E3862" s="311">
        <v>6</v>
      </c>
      <c r="F3862" s="311" t="s">
        <v>545</v>
      </c>
      <c r="G3862" s="311">
        <f t="shared" si="401"/>
        <v>0</v>
      </c>
      <c r="H3862" s="1154">
        <f t="shared" ca="1" si="400"/>
        <v>0</v>
      </c>
      <c r="I3862" s="311">
        <f t="shared" si="403"/>
        <v>1</v>
      </c>
      <c r="J3862" s="1151"/>
      <c r="AK3862"/>
      <c r="AQ3862" s="18"/>
    </row>
    <row r="3863" spans="1:43" ht="12.75" customHeight="1" x14ac:dyDescent="0.35">
      <c r="A3863" s="311"/>
      <c r="B3863" s="311" t="str">
        <f t="shared" si="402"/>
        <v>RS62</v>
      </c>
      <c r="C3863" s="311">
        <f t="shared" si="399"/>
        <v>202526</v>
      </c>
      <c r="D3863" s="1148" t="s">
        <v>92</v>
      </c>
      <c r="E3863" s="311">
        <v>6</v>
      </c>
      <c r="F3863" s="311" t="s">
        <v>546</v>
      </c>
      <c r="G3863" s="311">
        <f t="shared" si="401"/>
        <v>0</v>
      </c>
      <c r="H3863" s="1154">
        <f t="shared" ca="1" si="400"/>
        <v>0</v>
      </c>
      <c r="I3863" s="311">
        <f t="shared" si="403"/>
        <v>2</v>
      </c>
      <c r="J3863" s="1151"/>
      <c r="AK3863"/>
      <c r="AQ3863" s="18"/>
    </row>
    <row r="3864" spans="1:43" ht="12.75" customHeight="1" x14ac:dyDescent="0.35">
      <c r="A3864" s="311"/>
      <c r="B3864" s="311" t="str">
        <f t="shared" si="402"/>
        <v>RS64</v>
      </c>
      <c r="C3864" s="311">
        <f t="shared" si="399"/>
        <v>202526</v>
      </c>
      <c r="D3864" s="1148" t="s">
        <v>92</v>
      </c>
      <c r="E3864" s="311">
        <v>6</v>
      </c>
      <c r="F3864" s="311" t="s">
        <v>550</v>
      </c>
      <c r="G3864" s="311">
        <f t="shared" si="401"/>
        <v>0</v>
      </c>
      <c r="H3864" s="1154">
        <f t="shared" ca="1" si="400"/>
        <v>0</v>
      </c>
      <c r="I3864" s="311">
        <f t="shared" si="403"/>
        <v>4</v>
      </c>
      <c r="J3864" s="1151"/>
      <c r="AK3864"/>
      <c r="AQ3864" s="18"/>
    </row>
    <row r="3865" spans="1:43" ht="12.75" customHeight="1" x14ac:dyDescent="0.35">
      <c r="A3865" s="311"/>
      <c r="B3865" s="311" t="str">
        <f t="shared" si="402"/>
        <v>RS65</v>
      </c>
      <c r="C3865" s="311">
        <f t="shared" si="399"/>
        <v>202526</v>
      </c>
      <c r="D3865" s="1148" t="s">
        <v>92</v>
      </c>
      <c r="E3865" s="311">
        <v>6</v>
      </c>
      <c r="F3865" s="311" t="s">
        <v>551</v>
      </c>
      <c r="G3865" s="311">
        <f t="shared" si="401"/>
        <v>0</v>
      </c>
      <c r="H3865" s="1154">
        <f t="shared" ca="1" si="400"/>
        <v>0</v>
      </c>
      <c r="I3865" s="311">
        <f t="shared" si="403"/>
        <v>5</v>
      </c>
      <c r="J3865" s="1151"/>
      <c r="AK3865"/>
      <c r="AQ3865" s="18"/>
    </row>
    <row r="3866" spans="1:43" ht="12.75" customHeight="1" x14ac:dyDescent="0.35">
      <c r="A3866" s="311"/>
      <c r="B3866" s="311" t="str">
        <f t="shared" si="402"/>
        <v>RS6.51</v>
      </c>
      <c r="C3866" s="311">
        <f t="shared" si="399"/>
        <v>202526</v>
      </c>
      <c r="D3866" s="1148" t="s">
        <v>92</v>
      </c>
      <c r="E3866" s="311">
        <v>6.5</v>
      </c>
      <c r="F3866" s="311" t="s">
        <v>545</v>
      </c>
      <c r="G3866" s="311">
        <f t="shared" si="401"/>
        <v>0</v>
      </c>
      <c r="H3866" s="1154">
        <f t="shared" ca="1" si="400"/>
        <v>0</v>
      </c>
      <c r="I3866" s="311">
        <f t="shared" si="403"/>
        <v>1</v>
      </c>
      <c r="J3866" s="1151"/>
      <c r="AK3866"/>
      <c r="AQ3866" s="18"/>
    </row>
    <row r="3867" spans="1:43" ht="12.75" customHeight="1" x14ac:dyDescent="0.35">
      <c r="A3867" s="311"/>
      <c r="B3867" s="311" t="str">
        <f t="shared" si="402"/>
        <v>RS6.52</v>
      </c>
      <c r="C3867" s="311">
        <f t="shared" si="399"/>
        <v>202526</v>
      </c>
      <c r="D3867" s="1148" t="s">
        <v>92</v>
      </c>
      <c r="E3867" s="311">
        <v>6.5</v>
      </c>
      <c r="F3867" s="311" t="s">
        <v>546</v>
      </c>
      <c r="G3867" s="311">
        <f t="shared" si="401"/>
        <v>0</v>
      </c>
      <c r="H3867" s="1154">
        <f t="shared" ca="1" si="400"/>
        <v>0</v>
      </c>
      <c r="I3867" s="311">
        <f t="shared" si="403"/>
        <v>2</v>
      </c>
      <c r="J3867" s="1151"/>
      <c r="AK3867"/>
      <c r="AQ3867" s="18"/>
    </row>
    <row r="3868" spans="1:43" ht="12.75" customHeight="1" x14ac:dyDescent="0.35">
      <c r="A3868" s="311"/>
      <c r="B3868" s="311" t="str">
        <f t="shared" si="402"/>
        <v>RS6.54</v>
      </c>
      <c r="C3868" s="311">
        <f t="shared" si="399"/>
        <v>202526</v>
      </c>
      <c r="D3868" s="1148" t="s">
        <v>92</v>
      </c>
      <c r="E3868" s="311">
        <v>6.5</v>
      </c>
      <c r="F3868" s="311" t="s">
        <v>550</v>
      </c>
      <c r="G3868" s="311">
        <f t="shared" si="401"/>
        <v>0</v>
      </c>
      <c r="H3868" s="1154">
        <f t="shared" ca="1" si="400"/>
        <v>0</v>
      </c>
      <c r="I3868" s="311">
        <f t="shared" si="403"/>
        <v>4</v>
      </c>
      <c r="J3868" s="1151"/>
      <c r="AK3868"/>
      <c r="AQ3868" s="18"/>
    </row>
    <row r="3869" spans="1:43" ht="12.75" customHeight="1" x14ac:dyDescent="0.35">
      <c r="A3869" s="311"/>
      <c r="B3869" s="311" t="str">
        <f t="shared" si="402"/>
        <v>RS6.55</v>
      </c>
      <c r="C3869" s="311">
        <f t="shared" si="399"/>
        <v>202526</v>
      </c>
      <c r="D3869" s="1148" t="s">
        <v>92</v>
      </c>
      <c r="E3869" s="311">
        <v>6.5</v>
      </c>
      <c r="F3869" s="311" t="s">
        <v>551</v>
      </c>
      <c r="G3869" s="311">
        <f t="shared" si="401"/>
        <v>0</v>
      </c>
      <c r="H3869" s="1154">
        <f t="shared" ca="1" si="400"/>
        <v>0</v>
      </c>
      <c r="I3869" s="311">
        <f t="shared" si="403"/>
        <v>5</v>
      </c>
      <c r="J3869" s="1151"/>
      <c r="AK3869"/>
      <c r="AQ3869" s="18"/>
    </row>
    <row r="3870" spans="1:43" ht="12.75" customHeight="1" x14ac:dyDescent="0.35">
      <c r="A3870" s="311"/>
      <c r="B3870" s="311" t="str">
        <f t="shared" si="402"/>
        <v>RS71</v>
      </c>
      <c r="C3870" s="311">
        <f t="shared" si="399"/>
        <v>202526</v>
      </c>
      <c r="D3870" s="1148" t="s">
        <v>92</v>
      </c>
      <c r="E3870" s="311">
        <v>7</v>
      </c>
      <c r="F3870" s="311" t="s">
        <v>545</v>
      </c>
      <c r="G3870" s="311">
        <f t="shared" si="401"/>
        <v>0</v>
      </c>
      <c r="H3870" s="1154">
        <f t="shared" ca="1" si="400"/>
        <v>0</v>
      </c>
      <c r="I3870" s="311">
        <f t="shared" si="403"/>
        <v>1</v>
      </c>
      <c r="J3870" s="1151"/>
      <c r="AK3870"/>
      <c r="AQ3870" s="18"/>
    </row>
    <row r="3871" spans="1:43" ht="12.75" customHeight="1" x14ac:dyDescent="0.35">
      <c r="A3871" s="311"/>
      <c r="B3871" s="311" t="str">
        <f t="shared" si="402"/>
        <v>RS72</v>
      </c>
      <c r="C3871" s="311">
        <f t="shared" si="399"/>
        <v>202526</v>
      </c>
      <c r="D3871" s="1148" t="s">
        <v>92</v>
      </c>
      <c r="E3871" s="311">
        <v>7</v>
      </c>
      <c r="F3871" s="311" t="s">
        <v>546</v>
      </c>
      <c r="G3871" s="311">
        <f t="shared" si="401"/>
        <v>0</v>
      </c>
      <c r="H3871" s="1154">
        <f t="shared" ca="1" si="400"/>
        <v>0</v>
      </c>
      <c r="I3871" s="311">
        <f t="shared" si="403"/>
        <v>2</v>
      </c>
      <c r="J3871" s="1151"/>
      <c r="AK3871"/>
      <c r="AQ3871" s="18"/>
    </row>
    <row r="3872" spans="1:43" ht="12.75" customHeight="1" x14ac:dyDescent="0.35">
      <c r="A3872" s="311"/>
      <c r="B3872" s="311" t="str">
        <f t="shared" si="402"/>
        <v>RS74</v>
      </c>
      <c r="C3872" s="311">
        <f t="shared" si="399"/>
        <v>202526</v>
      </c>
      <c r="D3872" s="1148" t="s">
        <v>92</v>
      </c>
      <c r="E3872" s="311">
        <v>7</v>
      </c>
      <c r="F3872" s="311" t="s">
        <v>550</v>
      </c>
      <c r="G3872" s="311">
        <f t="shared" si="401"/>
        <v>0</v>
      </c>
      <c r="H3872" s="1154">
        <f t="shared" ca="1" si="400"/>
        <v>0</v>
      </c>
      <c r="I3872" s="311">
        <f t="shared" si="403"/>
        <v>4</v>
      </c>
      <c r="J3872" s="1151"/>
      <c r="AK3872"/>
      <c r="AQ3872" s="18"/>
    </row>
    <row r="3873" spans="1:43" ht="12.75" customHeight="1" x14ac:dyDescent="0.35">
      <c r="A3873" s="311"/>
      <c r="B3873" s="311" t="str">
        <f t="shared" si="402"/>
        <v>RS75</v>
      </c>
      <c r="C3873" s="311">
        <f t="shared" si="399"/>
        <v>202526</v>
      </c>
      <c r="D3873" s="1148" t="s">
        <v>92</v>
      </c>
      <c r="E3873" s="311">
        <v>7</v>
      </c>
      <c r="F3873" s="311" t="s">
        <v>551</v>
      </c>
      <c r="G3873" s="311">
        <f t="shared" si="401"/>
        <v>0</v>
      </c>
      <c r="H3873" s="1154">
        <f t="shared" ca="1" si="400"/>
        <v>0</v>
      </c>
      <c r="I3873" s="311">
        <f t="shared" si="403"/>
        <v>5</v>
      </c>
      <c r="J3873" s="1151"/>
      <c r="AK3873"/>
      <c r="AQ3873" s="18"/>
    </row>
    <row r="3874" spans="1:43" ht="12.75" customHeight="1" x14ac:dyDescent="0.35">
      <c r="A3874" s="311"/>
      <c r="B3874" s="311" t="str">
        <f t="shared" si="402"/>
        <v>RS81</v>
      </c>
      <c r="C3874" s="311">
        <f t="shared" si="399"/>
        <v>202526</v>
      </c>
      <c r="D3874" s="1148" t="s">
        <v>92</v>
      </c>
      <c r="E3874" s="311">
        <v>8</v>
      </c>
      <c r="F3874" s="311" t="s">
        <v>545</v>
      </c>
      <c r="G3874" s="311">
        <f t="shared" si="401"/>
        <v>0</v>
      </c>
      <c r="H3874" s="1154">
        <f t="shared" ca="1" si="400"/>
        <v>0</v>
      </c>
      <c r="I3874" s="311">
        <f t="shared" si="403"/>
        <v>1</v>
      </c>
      <c r="J3874" s="1151"/>
      <c r="AK3874"/>
      <c r="AQ3874" s="18"/>
    </row>
    <row r="3875" spans="1:43" ht="12.75" customHeight="1" x14ac:dyDescent="0.35">
      <c r="A3875" s="311"/>
      <c r="B3875" s="311" t="str">
        <f t="shared" si="402"/>
        <v>RS82</v>
      </c>
      <c r="C3875" s="311">
        <f t="shared" si="399"/>
        <v>202526</v>
      </c>
      <c r="D3875" s="1148" t="s">
        <v>92</v>
      </c>
      <c r="E3875" s="311">
        <v>8</v>
      </c>
      <c r="F3875" s="311" t="s">
        <v>546</v>
      </c>
      <c r="G3875" s="311">
        <f t="shared" si="401"/>
        <v>0</v>
      </c>
      <c r="H3875" s="1154">
        <f t="shared" ca="1" si="400"/>
        <v>0</v>
      </c>
      <c r="I3875" s="311">
        <f t="shared" si="403"/>
        <v>2</v>
      </c>
      <c r="J3875" s="1151"/>
      <c r="AK3875"/>
      <c r="AQ3875" s="18"/>
    </row>
    <row r="3876" spans="1:43" ht="12.75" customHeight="1" x14ac:dyDescent="0.35">
      <c r="A3876" s="311"/>
      <c r="B3876" s="311" t="str">
        <f t="shared" si="402"/>
        <v>RS84</v>
      </c>
      <c r="C3876" s="311">
        <f t="shared" ref="C3876:C3939" si="404">year</f>
        <v>202526</v>
      </c>
      <c r="D3876" s="1148" t="s">
        <v>92</v>
      </c>
      <c r="E3876" s="311">
        <v>8</v>
      </c>
      <c r="F3876" s="311" t="s">
        <v>550</v>
      </c>
      <c r="G3876" s="311">
        <f t="shared" si="401"/>
        <v>0</v>
      </c>
      <c r="H3876" s="1154">
        <f t="shared" ca="1" si="400"/>
        <v>0</v>
      </c>
      <c r="I3876" s="311">
        <f t="shared" si="403"/>
        <v>4</v>
      </c>
      <c r="J3876" s="1151"/>
      <c r="AK3876"/>
      <c r="AQ3876" s="18"/>
    </row>
    <row r="3877" spans="1:43" ht="12.75" customHeight="1" x14ac:dyDescent="0.35">
      <c r="A3877" s="311"/>
      <c r="B3877" s="311" t="str">
        <f t="shared" si="402"/>
        <v>RS85</v>
      </c>
      <c r="C3877" s="311">
        <f t="shared" si="404"/>
        <v>202526</v>
      </c>
      <c r="D3877" s="1148" t="s">
        <v>92</v>
      </c>
      <c r="E3877" s="311">
        <v>8</v>
      </c>
      <c r="F3877" s="311" t="s">
        <v>551</v>
      </c>
      <c r="G3877" s="311">
        <f t="shared" si="401"/>
        <v>0</v>
      </c>
      <c r="H3877" s="1154">
        <f t="shared" ca="1" si="400"/>
        <v>0</v>
      </c>
      <c r="I3877" s="311">
        <f t="shared" si="403"/>
        <v>5</v>
      </c>
      <c r="J3877" s="1151"/>
      <c r="AK3877"/>
      <c r="AQ3877" s="18"/>
    </row>
    <row r="3878" spans="1:43" ht="12.75" customHeight="1" x14ac:dyDescent="0.35">
      <c r="A3878" s="311"/>
      <c r="B3878" s="311" t="str">
        <f t="shared" si="402"/>
        <v>RS101</v>
      </c>
      <c r="C3878" s="311">
        <f t="shared" si="404"/>
        <v>202526</v>
      </c>
      <c r="D3878" s="1148" t="s">
        <v>92</v>
      </c>
      <c r="E3878" s="311">
        <v>10</v>
      </c>
      <c r="F3878" s="311" t="s">
        <v>545</v>
      </c>
      <c r="G3878" s="311">
        <f t="shared" si="401"/>
        <v>0</v>
      </c>
      <c r="H3878" s="1154">
        <f t="shared" ca="1" si="400"/>
        <v>0</v>
      </c>
      <c r="I3878" s="311">
        <f t="shared" si="403"/>
        <v>1</v>
      </c>
      <c r="J3878" s="1151"/>
      <c r="AK3878"/>
      <c r="AQ3878" s="18"/>
    </row>
    <row r="3879" spans="1:43" ht="12.75" customHeight="1" x14ac:dyDescent="0.35">
      <c r="A3879" s="311"/>
      <c r="B3879" s="311" t="str">
        <f t="shared" si="402"/>
        <v>RS102</v>
      </c>
      <c r="C3879" s="311">
        <f t="shared" si="404"/>
        <v>202526</v>
      </c>
      <c r="D3879" s="1148" t="s">
        <v>92</v>
      </c>
      <c r="E3879" s="311">
        <v>10</v>
      </c>
      <c r="F3879" s="311" t="s">
        <v>546</v>
      </c>
      <c r="G3879" s="311">
        <f t="shared" si="401"/>
        <v>0</v>
      </c>
      <c r="H3879" s="1154">
        <f t="shared" ca="1" si="400"/>
        <v>0</v>
      </c>
      <c r="I3879" s="311">
        <f t="shared" si="403"/>
        <v>2</v>
      </c>
      <c r="J3879" s="1151"/>
      <c r="AK3879"/>
      <c r="AQ3879" s="18"/>
    </row>
    <row r="3880" spans="1:43" ht="12.75" customHeight="1" x14ac:dyDescent="0.35">
      <c r="A3880" s="311"/>
      <c r="B3880" s="311" t="str">
        <f t="shared" si="402"/>
        <v>RS104</v>
      </c>
      <c r="C3880" s="311">
        <f t="shared" si="404"/>
        <v>202526</v>
      </c>
      <c r="D3880" s="1148" t="s">
        <v>92</v>
      </c>
      <c r="E3880" s="311">
        <v>10</v>
      </c>
      <c r="F3880" s="311" t="s">
        <v>550</v>
      </c>
      <c r="G3880" s="311">
        <f t="shared" si="401"/>
        <v>0</v>
      </c>
      <c r="H3880" s="1154">
        <f t="shared" ca="1" si="400"/>
        <v>0</v>
      </c>
      <c r="I3880" s="311">
        <f t="shared" si="403"/>
        <v>4</v>
      </c>
      <c r="J3880" s="1151"/>
      <c r="AK3880"/>
      <c r="AQ3880" s="18"/>
    </row>
    <row r="3881" spans="1:43" ht="12.75" customHeight="1" x14ac:dyDescent="0.35">
      <c r="A3881" s="311"/>
      <c r="B3881" s="311" t="str">
        <f t="shared" si="402"/>
        <v>RS105</v>
      </c>
      <c r="C3881" s="311">
        <f t="shared" si="404"/>
        <v>202526</v>
      </c>
      <c r="D3881" s="1148" t="s">
        <v>92</v>
      </c>
      <c r="E3881" s="311">
        <v>10</v>
      </c>
      <c r="F3881" s="311" t="s">
        <v>551</v>
      </c>
      <c r="G3881" s="311">
        <f t="shared" si="401"/>
        <v>0</v>
      </c>
      <c r="H3881" s="1154">
        <f t="shared" ca="1" si="400"/>
        <v>0</v>
      </c>
      <c r="I3881" s="311">
        <f t="shared" si="403"/>
        <v>5</v>
      </c>
      <c r="J3881" s="1151"/>
      <c r="AK3881"/>
      <c r="AQ3881" s="18"/>
    </row>
    <row r="3882" spans="1:43" ht="12.75" customHeight="1" x14ac:dyDescent="0.35">
      <c r="A3882" s="311"/>
      <c r="B3882" s="311" t="str">
        <f t="shared" si="402"/>
        <v>RS111</v>
      </c>
      <c r="C3882" s="311">
        <f t="shared" si="404"/>
        <v>202526</v>
      </c>
      <c r="D3882" s="1148" t="s">
        <v>92</v>
      </c>
      <c r="E3882" s="311">
        <v>11</v>
      </c>
      <c r="F3882" s="311" t="s">
        <v>545</v>
      </c>
      <c r="G3882" s="311">
        <f t="shared" si="401"/>
        <v>0</v>
      </c>
      <c r="H3882" s="1154">
        <f t="shared" ca="1" si="400"/>
        <v>0</v>
      </c>
      <c r="I3882" s="311">
        <f t="shared" si="403"/>
        <v>1</v>
      </c>
      <c r="J3882" s="1151"/>
      <c r="AK3882"/>
      <c r="AQ3882" s="18"/>
    </row>
    <row r="3883" spans="1:43" ht="12.75" customHeight="1" x14ac:dyDescent="0.35">
      <c r="A3883" s="311"/>
      <c r="B3883" s="311" t="str">
        <f t="shared" si="402"/>
        <v>RS112</v>
      </c>
      <c r="C3883" s="311">
        <f t="shared" si="404"/>
        <v>202526</v>
      </c>
      <c r="D3883" s="1148" t="s">
        <v>92</v>
      </c>
      <c r="E3883" s="311">
        <v>11</v>
      </c>
      <c r="F3883" s="311" t="s">
        <v>546</v>
      </c>
      <c r="G3883" s="311">
        <f t="shared" si="401"/>
        <v>0</v>
      </c>
      <c r="H3883" s="1154">
        <f t="shared" ca="1" si="400"/>
        <v>0</v>
      </c>
      <c r="I3883" s="311">
        <f t="shared" si="403"/>
        <v>2</v>
      </c>
      <c r="J3883" s="1151"/>
      <c r="AK3883"/>
      <c r="AQ3883" s="18"/>
    </row>
    <row r="3884" spans="1:43" ht="12.75" customHeight="1" x14ac:dyDescent="0.35">
      <c r="A3884" s="311"/>
      <c r="B3884" s="311" t="str">
        <f t="shared" si="402"/>
        <v>RS114</v>
      </c>
      <c r="C3884" s="311">
        <f t="shared" si="404"/>
        <v>202526</v>
      </c>
      <c r="D3884" s="1148" t="s">
        <v>92</v>
      </c>
      <c r="E3884" s="311">
        <v>11</v>
      </c>
      <c r="F3884" s="311" t="s">
        <v>550</v>
      </c>
      <c r="G3884" s="311">
        <f t="shared" si="401"/>
        <v>0</v>
      </c>
      <c r="H3884" s="1154">
        <f t="shared" ca="1" si="400"/>
        <v>0</v>
      </c>
      <c r="I3884" s="311">
        <f t="shared" si="403"/>
        <v>4</v>
      </c>
      <c r="J3884" s="1151"/>
      <c r="AK3884"/>
      <c r="AQ3884" s="18"/>
    </row>
    <row r="3885" spans="1:43" ht="12.75" customHeight="1" x14ac:dyDescent="0.35">
      <c r="A3885" s="311"/>
      <c r="B3885" s="311" t="str">
        <f t="shared" si="402"/>
        <v>RS115</v>
      </c>
      <c r="C3885" s="311">
        <f t="shared" si="404"/>
        <v>202526</v>
      </c>
      <c r="D3885" s="1148" t="s">
        <v>92</v>
      </c>
      <c r="E3885" s="311">
        <v>11</v>
      </c>
      <c r="F3885" s="311" t="s">
        <v>551</v>
      </c>
      <c r="G3885" s="311">
        <f t="shared" si="401"/>
        <v>0</v>
      </c>
      <c r="H3885" s="1154">
        <f t="shared" ca="1" si="400"/>
        <v>0</v>
      </c>
      <c r="I3885" s="311">
        <f t="shared" si="403"/>
        <v>5</v>
      </c>
      <c r="J3885" s="1151"/>
      <c r="AK3885"/>
      <c r="AQ3885" s="18"/>
    </row>
    <row r="3886" spans="1:43" ht="12.75" customHeight="1" x14ac:dyDescent="0.35">
      <c r="A3886" s="311"/>
      <c r="B3886" s="311" t="str">
        <f t="shared" si="402"/>
        <v>RS121</v>
      </c>
      <c r="C3886" s="311">
        <f t="shared" si="404"/>
        <v>202526</v>
      </c>
      <c r="D3886" s="1148" t="s">
        <v>92</v>
      </c>
      <c r="E3886" s="311">
        <v>12</v>
      </c>
      <c r="F3886" s="311" t="s">
        <v>545</v>
      </c>
      <c r="G3886" s="311">
        <f t="shared" si="401"/>
        <v>0</v>
      </c>
      <c r="H3886" s="1154">
        <f t="shared" ca="1" si="400"/>
        <v>0</v>
      </c>
      <c r="I3886" s="311">
        <f t="shared" si="403"/>
        <v>1</v>
      </c>
      <c r="J3886" s="1151"/>
      <c r="AK3886"/>
      <c r="AQ3886" s="18"/>
    </row>
    <row r="3887" spans="1:43" ht="12.75" customHeight="1" x14ac:dyDescent="0.35">
      <c r="A3887" s="311"/>
      <c r="B3887" s="311" t="str">
        <f t="shared" si="402"/>
        <v>RS122</v>
      </c>
      <c r="C3887" s="311">
        <f t="shared" si="404"/>
        <v>202526</v>
      </c>
      <c r="D3887" s="1148" t="s">
        <v>92</v>
      </c>
      <c r="E3887" s="311">
        <v>12</v>
      </c>
      <c r="F3887" s="311" t="s">
        <v>546</v>
      </c>
      <c r="G3887" s="311">
        <f t="shared" si="401"/>
        <v>0</v>
      </c>
      <c r="H3887" s="1154">
        <f t="shared" ref="H3887:H3950" ca="1" si="405">IF(UANumber = 0,0,IF(VLOOKUP(E3887,INDIRECT("_"&amp;D3887),MATCH(F3887,INDIRECT("_"&amp;D3887&amp;$I$2),0),FALSE)="",0,VLOOKUP(E3887,INDIRECT("_"&amp;D3887),MATCH(F3887,INDIRECT("_"&amp;D3887&amp;$I$2),0),FALSE)))</f>
        <v>0</v>
      </c>
      <c r="I3887" s="311">
        <f t="shared" si="403"/>
        <v>2</v>
      </c>
      <c r="J3887" s="1151"/>
      <c r="AK3887"/>
      <c r="AQ3887" s="18"/>
    </row>
    <row r="3888" spans="1:43" ht="12.75" customHeight="1" x14ac:dyDescent="0.35">
      <c r="A3888" s="311"/>
      <c r="B3888" s="311" t="str">
        <f t="shared" si="402"/>
        <v>RS124</v>
      </c>
      <c r="C3888" s="311">
        <f t="shared" si="404"/>
        <v>202526</v>
      </c>
      <c r="D3888" s="1148" t="s">
        <v>92</v>
      </c>
      <c r="E3888" s="311">
        <v>12</v>
      </c>
      <c r="F3888" s="311" t="s">
        <v>550</v>
      </c>
      <c r="G3888" s="311">
        <f t="shared" si="401"/>
        <v>0</v>
      </c>
      <c r="H3888" s="1154">
        <f t="shared" ca="1" si="405"/>
        <v>0</v>
      </c>
      <c r="I3888" s="311">
        <f t="shared" si="403"/>
        <v>4</v>
      </c>
      <c r="J3888" s="1151"/>
      <c r="AK3888"/>
      <c r="AQ3888" s="18"/>
    </row>
    <row r="3889" spans="1:43" ht="12.75" customHeight="1" x14ac:dyDescent="0.35">
      <c r="A3889" s="311"/>
      <c r="B3889" s="311" t="str">
        <f t="shared" si="402"/>
        <v>RS125</v>
      </c>
      <c r="C3889" s="311">
        <f t="shared" si="404"/>
        <v>202526</v>
      </c>
      <c r="D3889" s="1148" t="s">
        <v>92</v>
      </c>
      <c r="E3889" s="311">
        <v>12</v>
      </c>
      <c r="F3889" s="311" t="s">
        <v>551</v>
      </c>
      <c r="G3889" s="311">
        <f t="shared" si="401"/>
        <v>0</v>
      </c>
      <c r="H3889" s="1154">
        <f t="shared" ca="1" si="405"/>
        <v>0</v>
      </c>
      <c r="I3889" s="311">
        <f t="shared" si="403"/>
        <v>5</v>
      </c>
      <c r="J3889" s="1151"/>
      <c r="AK3889"/>
      <c r="AQ3889" s="18"/>
    </row>
    <row r="3890" spans="1:43" ht="12.75" customHeight="1" x14ac:dyDescent="0.35">
      <c r="A3890" s="311"/>
      <c r="B3890" s="311" t="str">
        <f t="shared" si="402"/>
        <v>RS131</v>
      </c>
      <c r="C3890" s="311">
        <f t="shared" si="404"/>
        <v>202526</v>
      </c>
      <c r="D3890" s="1148" t="s">
        <v>92</v>
      </c>
      <c r="E3890" s="311">
        <v>13</v>
      </c>
      <c r="F3890" s="311" t="s">
        <v>545</v>
      </c>
      <c r="G3890" s="311">
        <f t="shared" si="401"/>
        <v>0</v>
      </c>
      <c r="H3890" s="1154">
        <f t="shared" ca="1" si="405"/>
        <v>0</v>
      </c>
      <c r="I3890" s="311">
        <f t="shared" si="403"/>
        <v>1</v>
      </c>
      <c r="J3890" s="1151"/>
      <c r="AK3890"/>
      <c r="AQ3890" s="18"/>
    </row>
    <row r="3891" spans="1:43" ht="12.75" customHeight="1" x14ac:dyDescent="0.35">
      <c r="A3891" s="311"/>
      <c r="B3891" s="311" t="str">
        <f t="shared" si="402"/>
        <v>RS132</v>
      </c>
      <c r="C3891" s="311">
        <f t="shared" si="404"/>
        <v>202526</v>
      </c>
      <c r="D3891" s="1148" t="s">
        <v>92</v>
      </c>
      <c r="E3891" s="311">
        <v>13</v>
      </c>
      <c r="F3891" s="311" t="s">
        <v>546</v>
      </c>
      <c r="G3891" s="311">
        <f t="shared" si="401"/>
        <v>0</v>
      </c>
      <c r="H3891" s="1154">
        <f t="shared" ca="1" si="405"/>
        <v>0</v>
      </c>
      <c r="I3891" s="311">
        <f t="shared" si="403"/>
        <v>2</v>
      </c>
      <c r="J3891" s="1151"/>
      <c r="AK3891"/>
      <c r="AQ3891" s="18"/>
    </row>
    <row r="3892" spans="1:43" ht="12.75" customHeight="1" x14ac:dyDescent="0.35">
      <c r="A3892" s="311"/>
      <c r="B3892" s="311" t="str">
        <f t="shared" si="402"/>
        <v>RS134</v>
      </c>
      <c r="C3892" s="311">
        <f t="shared" si="404"/>
        <v>202526</v>
      </c>
      <c r="D3892" s="1148" t="s">
        <v>92</v>
      </c>
      <c r="E3892" s="311">
        <v>13</v>
      </c>
      <c r="F3892" s="311" t="s">
        <v>550</v>
      </c>
      <c r="G3892" s="311">
        <f t="shared" si="401"/>
        <v>0</v>
      </c>
      <c r="H3892" s="1154">
        <f t="shared" ca="1" si="405"/>
        <v>0</v>
      </c>
      <c r="I3892" s="311">
        <f t="shared" si="403"/>
        <v>4</v>
      </c>
      <c r="J3892" s="1151"/>
      <c r="AK3892"/>
      <c r="AQ3892" s="18"/>
    </row>
    <row r="3893" spans="1:43" ht="12.75" customHeight="1" x14ac:dyDescent="0.35">
      <c r="A3893" s="311"/>
      <c r="B3893" s="311" t="str">
        <f t="shared" si="402"/>
        <v>RS135</v>
      </c>
      <c r="C3893" s="311">
        <f t="shared" si="404"/>
        <v>202526</v>
      </c>
      <c r="D3893" s="1148" t="s">
        <v>92</v>
      </c>
      <c r="E3893" s="311">
        <v>13</v>
      </c>
      <c r="F3893" s="311" t="s">
        <v>551</v>
      </c>
      <c r="G3893" s="311">
        <f t="shared" si="401"/>
        <v>0</v>
      </c>
      <c r="H3893" s="1154">
        <f t="shared" ca="1" si="405"/>
        <v>0</v>
      </c>
      <c r="I3893" s="311">
        <f t="shared" si="403"/>
        <v>5</v>
      </c>
      <c r="J3893" s="1151"/>
      <c r="AK3893"/>
      <c r="AQ3893" s="18"/>
    </row>
    <row r="3894" spans="1:43" ht="12.75" customHeight="1" x14ac:dyDescent="0.35">
      <c r="A3894" s="311"/>
      <c r="B3894" s="311" t="str">
        <f t="shared" si="402"/>
        <v>RS141</v>
      </c>
      <c r="C3894" s="311">
        <f t="shared" si="404"/>
        <v>202526</v>
      </c>
      <c r="D3894" s="1148" t="s">
        <v>92</v>
      </c>
      <c r="E3894" s="311">
        <v>14</v>
      </c>
      <c r="F3894" s="311" t="s">
        <v>545</v>
      </c>
      <c r="G3894" s="311">
        <f t="shared" si="401"/>
        <v>0</v>
      </c>
      <c r="H3894" s="1154">
        <f t="shared" ca="1" si="405"/>
        <v>0</v>
      </c>
      <c r="I3894" s="311">
        <f t="shared" si="403"/>
        <v>1</v>
      </c>
      <c r="J3894" s="1151"/>
      <c r="AK3894"/>
      <c r="AQ3894" s="18"/>
    </row>
    <row r="3895" spans="1:43" ht="12.75" customHeight="1" x14ac:dyDescent="0.35">
      <c r="A3895" s="311"/>
      <c r="B3895" s="311" t="str">
        <f t="shared" si="402"/>
        <v>RS142</v>
      </c>
      <c r="C3895" s="311">
        <f t="shared" si="404"/>
        <v>202526</v>
      </c>
      <c r="D3895" s="1148" t="s">
        <v>92</v>
      </c>
      <c r="E3895" s="311">
        <v>14</v>
      </c>
      <c r="F3895" s="311" t="s">
        <v>546</v>
      </c>
      <c r="G3895" s="311">
        <f t="shared" si="401"/>
        <v>0</v>
      </c>
      <c r="H3895" s="1154">
        <f t="shared" ca="1" si="405"/>
        <v>0</v>
      </c>
      <c r="I3895" s="311">
        <f t="shared" si="403"/>
        <v>2</v>
      </c>
      <c r="J3895" s="1151"/>
      <c r="AK3895"/>
      <c r="AQ3895" s="18"/>
    </row>
    <row r="3896" spans="1:43" ht="12.75" customHeight="1" x14ac:dyDescent="0.35">
      <c r="A3896" s="311"/>
      <c r="B3896" s="311" t="str">
        <f t="shared" si="402"/>
        <v>RS144</v>
      </c>
      <c r="C3896" s="311">
        <f t="shared" si="404"/>
        <v>202526</v>
      </c>
      <c r="D3896" s="1148" t="s">
        <v>92</v>
      </c>
      <c r="E3896" s="311">
        <v>14</v>
      </c>
      <c r="F3896" s="311" t="s">
        <v>550</v>
      </c>
      <c r="G3896" s="311">
        <f t="shared" si="401"/>
        <v>0</v>
      </c>
      <c r="H3896" s="1154">
        <f t="shared" ca="1" si="405"/>
        <v>0</v>
      </c>
      <c r="I3896" s="311">
        <f t="shared" si="403"/>
        <v>4</v>
      </c>
      <c r="J3896" s="1151"/>
      <c r="AK3896"/>
      <c r="AQ3896" s="18"/>
    </row>
    <row r="3897" spans="1:43" ht="12.75" customHeight="1" x14ac:dyDescent="0.35">
      <c r="A3897" s="311"/>
      <c r="B3897" s="311" t="str">
        <f t="shared" si="402"/>
        <v>RS145</v>
      </c>
      <c r="C3897" s="311">
        <f t="shared" si="404"/>
        <v>202526</v>
      </c>
      <c r="D3897" s="1148" t="s">
        <v>92</v>
      </c>
      <c r="E3897" s="311">
        <v>14</v>
      </c>
      <c r="F3897" s="311" t="s">
        <v>551</v>
      </c>
      <c r="G3897" s="311">
        <f t="shared" si="401"/>
        <v>0</v>
      </c>
      <c r="H3897" s="1154">
        <f t="shared" ca="1" si="405"/>
        <v>0</v>
      </c>
      <c r="I3897" s="311">
        <f t="shared" si="403"/>
        <v>5</v>
      </c>
      <c r="J3897" s="1151"/>
      <c r="AK3897"/>
      <c r="AQ3897" s="18"/>
    </row>
    <row r="3898" spans="1:43" ht="12.75" customHeight="1" x14ac:dyDescent="0.35">
      <c r="A3898" s="311"/>
      <c r="B3898" s="311" t="str">
        <f t="shared" si="402"/>
        <v>RS151</v>
      </c>
      <c r="C3898" s="311">
        <f t="shared" si="404"/>
        <v>202526</v>
      </c>
      <c r="D3898" s="1148" t="s">
        <v>92</v>
      </c>
      <c r="E3898" s="311">
        <v>15</v>
      </c>
      <c r="F3898" s="311" t="s">
        <v>545</v>
      </c>
      <c r="G3898" s="311">
        <f t="shared" si="401"/>
        <v>0</v>
      </c>
      <c r="H3898" s="1154">
        <f t="shared" ca="1" si="405"/>
        <v>0</v>
      </c>
      <c r="I3898" s="311">
        <f t="shared" si="403"/>
        <v>1</v>
      </c>
      <c r="J3898" s="1151"/>
      <c r="AK3898"/>
      <c r="AQ3898" s="18"/>
    </row>
    <row r="3899" spans="1:43" ht="12.75" customHeight="1" x14ac:dyDescent="0.35">
      <c r="A3899" s="311"/>
      <c r="B3899" s="311" t="str">
        <f t="shared" si="402"/>
        <v>RS152</v>
      </c>
      <c r="C3899" s="311">
        <f t="shared" si="404"/>
        <v>202526</v>
      </c>
      <c r="D3899" s="1148" t="s">
        <v>92</v>
      </c>
      <c r="E3899" s="311">
        <v>15</v>
      </c>
      <c r="F3899" s="311" t="s">
        <v>546</v>
      </c>
      <c r="G3899" s="311">
        <f t="shared" si="401"/>
        <v>0</v>
      </c>
      <c r="H3899" s="1154">
        <f t="shared" ca="1" si="405"/>
        <v>0</v>
      </c>
      <c r="I3899" s="311">
        <f t="shared" si="403"/>
        <v>2</v>
      </c>
      <c r="J3899" s="1151"/>
      <c r="AK3899"/>
      <c r="AQ3899" s="18"/>
    </row>
    <row r="3900" spans="1:43" ht="12.75" customHeight="1" x14ac:dyDescent="0.35">
      <c r="A3900" s="311"/>
      <c r="B3900" s="311" t="str">
        <f t="shared" si="402"/>
        <v>RS154</v>
      </c>
      <c r="C3900" s="311">
        <f t="shared" si="404"/>
        <v>202526</v>
      </c>
      <c r="D3900" s="1148" t="s">
        <v>92</v>
      </c>
      <c r="E3900" s="311">
        <v>15</v>
      </c>
      <c r="F3900" s="311" t="s">
        <v>550</v>
      </c>
      <c r="G3900" s="311">
        <f t="shared" si="401"/>
        <v>0</v>
      </c>
      <c r="H3900" s="1154">
        <f t="shared" ca="1" si="405"/>
        <v>0</v>
      </c>
      <c r="I3900" s="311">
        <f t="shared" si="403"/>
        <v>4</v>
      </c>
      <c r="J3900" s="1151"/>
      <c r="AK3900"/>
      <c r="AQ3900" s="18"/>
    </row>
    <row r="3901" spans="1:43" ht="12.75" customHeight="1" x14ac:dyDescent="0.35">
      <c r="A3901" s="311"/>
      <c r="B3901" s="311" t="str">
        <f t="shared" si="402"/>
        <v>RS155</v>
      </c>
      <c r="C3901" s="311">
        <f t="shared" si="404"/>
        <v>202526</v>
      </c>
      <c r="D3901" s="1148" t="s">
        <v>92</v>
      </c>
      <c r="E3901" s="311">
        <v>15</v>
      </c>
      <c r="F3901" s="311" t="s">
        <v>551</v>
      </c>
      <c r="G3901" s="311">
        <f t="shared" si="401"/>
        <v>0</v>
      </c>
      <c r="H3901" s="1154">
        <f t="shared" ca="1" si="405"/>
        <v>0</v>
      </c>
      <c r="I3901" s="311">
        <f t="shared" si="403"/>
        <v>5</v>
      </c>
      <c r="J3901" s="1151"/>
      <c r="AK3901"/>
      <c r="AQ3901" s="18"/>
    </row>
    <row r="3902" spans="1:43" ht="12.75" customHeight="1" x14ac:dyDescent="0.35">
      <c r="A3902" s="311"/>
      <c r="B3902" s="311" t="str">
        <f t="shared" si="402"/>
        <v>RS161</v>
      </c>
      <c r="C3902" s="311">
        <f t="shared" si="404"/>
        <v>202526</v>
      </c>
      <c r="D3902" s="1148" t="s">
        <v>92</v>
      </c>
      <c r="E3902" s="311">
        <v>16</v>
      </c>
      <c r="F3902" s="311" t="s">
        <v>545</v>
      </c>
      <c r="G3902" s="311">
        <f t="shared" si="401"/>
        <v>0</v>
      </c>
      <c r="H3902" s="1154">
        <f t="shared" ca="1" si="405"/>
        <v>0</v>
      </c>
      <c r="I3902" s="311">
        <f t="shared" si="403"/>
        <v>1</v>
      </c>
      <c r="J3902" s="1151"/>
      <c r="AK3902"/>
      <c r="AQ3902" s="18"/>
    </row>
    <row r="3903" spans="1:43" ht="12.75" customHeight="1" x14ac:dyDescent="0.35">
      <c r="A3903" s="311"/>
      <c r="B3903" s="311" t="str">
        <f t="shared" si="402"/>
        <v>RS162</v>
      </c>
      <c r="C3903" s="311">
        <f t="shared" si="404"/>
        <v>202526</v>
      </c>
      <c r="D3903" s="1148" t="s">
        <v>92</v>
      </c>
      <c r="E3903" s="311">
        <v>16</v>
      </c>
      <c r="F3903" s="311" t="s">
        <v>546</v>
      </c>
      <c r="G3903" s="311">
        <f t="shared" si="401"/>
        <v>0</v>
      </c>
      <c r="H3903" s="1154">
        <f t="shared" ca="1" si="405"/>
        <v>0</v>
      </c>
      <c r="I3903" s="311">
        <f t="shared" si="403"/>
        <v>2</v>
      </c>
      <c r="J3903" s="1151"/>
      <c r="AK3903"/>
      <c r="AQ3903" s="18"/>
    </row>
    <row r="3904" spans="1:43" ht="12.75" customHeight="1" x14ac:dyDescent="0.35">
      <c r="A3904" s="311"/>
      <c r="B3904" s="311" t="str">
        <f t="shared" si="402"/>
        <v>RS164</v>
      </c>
      <c r="C3904" s="311">
        <f t="shared" si="404"/>
        <v>202526</v>
      </c>
      <c r="D3904" s="1148" t="s">
        <v>92</v>
      </c>
      <c r="E3904" s="311">
        <v>16</v>
      </c>
      <c r="F3904" s="311" t="s">
        <v>550</v>
      </c>
      <c r="G3904" s="311">
        <f t="shared" si="401"/>
        <v>0</v>
      </c>
      <c r="H3904" s="1154">
        <f t="shared" ca="1" si="405"/>
        <v>0</v>
      </c>
      <c r="I3904" s="311">
        <f t="shared" si="403"/>
        <v>4</v>
      </c>
      <c r="J3904" s="1151"/>
      <c r="AK3904"/>
      <c r="AQ3904" s="18"/>
    </row>
    <row r="3905" spans="1:43" ht="12.75" customHeight="1" x14ac:dyDescent="0.35">
      <c r="A3905" s="311"/>
      <c r="B3905" s="311" t="str">
        <f t="shared" si="402"/>
        <v>RS165</v>
      </c>
      <c r="C3905" s="311">
        <f t="shared" si="404"/>
        <v>202526</v>
      </c>
      <c r="D3905" s="1148" t="s">
        <v>92</v>
      </c>
      <c r="E3905" s="311">
        <v>16</v>
      </c>
      <c r="F3905" s="311" t="s">
        <v>551</v>
      </c>
      <c r="G3905" s="311">
        <f t="shared" si="401"/>
        <v>0</v>
      </c>
      <c r="H3905" s="1154">
        <f t="shared" ca="1" si="405"/>
        <v>0</v>
      </c>
      <c r="I3905" s="311">
        <f t="shared" si="403"/>
        <v>5</v>
      </c>
      <c r="J3905" s="1151"/>
      <c r="AK3905"/>
      <c r="AQ3905" s="18"/>
    </row>
    <row r="3906" spans="1:43" ht="12.75" customHeight="1" x14ac:dyDescent="0.35">
      <c r="A3906" s="311"/>
      <c r="B3906" s="311" t="str">
        <f t="shared" si="402"/>
        <v>RS171</v>
      </c>
      <c r="C3906" s="311">
        <f t="shared" si="404"/>
        <v>202526</v>
      </c>
      <c r="D3906" s="1148" t="s">
        <v>92</v>
      </c>
      <c r="E3906" s="311">
        <v>17</v>
      </c>
      <c r="F3906" s="311" t="s">
        <v>545</v>
      </c>
      <c r="G3906" s="311">
        <f t="shared" ref="G3906:G3969" si="406">UANumber</f>
        <v>0</v>
      </c>
      <c r="H3906" s="1154">
        <f t="shared" ca="1" si="405"/>
        <v>0</v>
      </c>
      <c r="I3906" s="311">
        <f t="shared" si="403"/>
        <v>1</v>
      </c>
      <c r="J3906" s="1151"/>
      <c r="AK3906"/>
      <c r="AQ3906" s="18"/>
    </row>
    <row r="3907" spans="1:43" ht="12.75" customHeight="1" x14ac:dyDescent="0.35">
      <c r="A3907" s="311"/>
      <c r="B3907" s="311" t="str">
        <f t="shared" si="402"/>
        <v>RS172</v>
      </c>
      <c r="C3907" s="311">
        <f t="shared" si="404"/>
        <v>202526</v>
      </c>
      <c r="D3907" s="1148" t="s">
        <v>92</v>
      </c>
      <c r="E3907" s="311">
        <v>17</v>
      </c>
      <c r="F3907" s="311" t="s">
        <v>546</v>
      </c>
      <c r="G3907" s="311">
        <f t="shared" si="406"/>
        <v>0</v>
      </c>
      <c r="H3907" s="1154">
        <f t="shared" ca="1" si="405"/>
        <v>0</v>
      </c>
      <c r="I3907" s="311">
        <f t="shared" si="403"/>
        <v>2</v>
      </c>
      <c r="J3907" s="1151"/>
      <c r="AK3907"/>
      <c r="AQ3907" s="18"/>
    </row>
    <row r="3908" spans="1:43" ht="12.75" customHeight="1" x14ac:dyDescent="0.35">
      <c r="A3908" s="311"/>
      <c r="B3908" s="311" t="str">
        <f t="shared" si="402"/>
        <v>RS174</v>
      </c>
      <c r="C3908" s="311">
        <f t="shared" si="404"/>
        <v>202526</v>
      </c>
      <c r="D3908" s="1148" t="s">
        <v>92</v>
      </c>
      <c r="E3908" s="311">
        <v>17</v>
      </c>
      <c r="F3908" s="311" t="s">
        <v>550</v>
      </c>
      <c r="G3908" s="311">
        <f t="shared" si="406"/>
        <v>0</v>
      </c>
      <c r="H3908" s="1154">
        <f t="shared" ca="1" si="405"/>
        <v>0</v>
      </c>
      <c r="I3908" s="311">
        <f t="shared" si="403"/>
        <v>4</v>
      </c>
      <c r="J3908" s="1151"/>
      <c r="AK3908"/>
      <c r="AQ3908" s="18"/>
    </row>
    <row r="3909" spans="1:43" ht="12.75" customHeight="1" x14ac:dyDescent="0.35">
      <c r="A3909" s="311"/>
      <c r="B3909" s="311" t="str">
        <f t="shared" si="402"/>
        <v>RS175</v>
      </c>
      <c r="C3909" s="311">
        <f t="shared" si="404"/>
        <v>202526</v>
      </c>
      <c r="D3909" s="1148" t="s">
        <v>92</v>
      </c>
      <c r="E3909" s="311">
        <v>17</v>
      </c>
      <c r="F3909" s="311" t="s">
        <v>551</v>
      </c>
      <c r="G3909" s="311">
        <f t="shared" si="406"/>
        <v>0</v>
      </c>
      <c r="H3909" s="1154">
        <f t="shared" ca="1" si="405"/>
        <v>0</v>
      </c>
      <c r="I3909" s="311">
        <f t="shared" si="403"/>
        <v>5</v>
      </c>
      <c r="J3909" s="1151"/>
      <c r="AK3909"/>
      <c r="AQ3909" s="18"/>
    </row>
    <row r="3910" spans="1:43" ht="12.75" customHeight="1" x14ac:dyDescent="0.35">
      <c r="A3910" s="311"/>
      <c r="B3910" s="311" t="str">
        <f t="shared" si="402"/>
        <v>RS181</v>
      </c>
      <c r="C3910" s="311">
        <f t="shared" si="404"/>
        <v>202526</v>
      </c>
      <c r="D3910" s="1148" t="s">
        <v>92</v>
      </c>
      <c r="E3910" s="311">
        <v>18</v>
      </c>
      <c r="F3910" s="311" t="s">
        <v>545</v>
      </c>
      <c r="G3910" s="311">
        <f t="shared" si="406"/>
        <v>0</v>
      </c>
      <c r="H3910" s="1154">
        <f t="shared" ca="1" si="405"/>
        <v>0</v>
      </c>
      <c r="I3910" s="311">
        <f t="shared" si="403"/>
        <v>1</v>
      </c>
      <c r="J3910" s="1151"/>
      <c r="AK3910"/>
      <c r="AQ3910" s="18"/>
    </row>
    <row r="3911" spans="1:43" ht="12.75" customHeight="1" x14ac:dyDescent="0.35">
      <c r="A3911" s="311"/>
      <c r="B3911" s="311" t="str">
        <f t="shared" si="402"/>
        <v>RS182</v>
      </c>
      <c r="C3911" s="311">
        <f t="shared" si="404"/>
        <v>202526</v>
      </c>
      <c r="D3911" s="1148" t="s">
        <v>92</v>
      </c>
      <c r="E3911" s="311">
        <v>18</v>
      </c>
      <c r="F3911" s="311" t="s">
        <v>546</v>
      </c>
      <c r="G3911" s="311">
        <f t="shared" si="406"/>
        <v>0</v>
      </c>
      <c r="H3911" s="1154">
        <f t="shared" ca="1" si="405"/>
        <v>0</v>
      </c>
      <c r="I3911" s="311">
        <f t="shared" si="403"/>
        <v>2</v>
      </c>
      <c r="J3911" s="1151"/>
      <c r="AK3911"/>
      <c r="AQ3911" s="18"/>
    </row>
    <row r="3912" spans="1:43" ht="12.75" customHeight="1" x14ac:dyDescent="0.35">
      <c r="A3912" s="311"/>
      <c r="B3912" s="311" t="str">
        <f t="shared" si="402"/>
        <v>RS184</v>
      </c>
      <c r="C3912" s="311">
        <f t="shared" si="404"/>
        <v>202526</v>
      </c>
      <c r="D3912" s="1148" t="s">
        <v>92</v>
      </c>
      <c r="E3912" s="311">
        <v>18</v>
      </c>
      <c r="F3912" s="311" t="s">
        <v>550</v>
      </c>
      <c r="G3912" s="311">
        <f t="shared" si="406"/>
        <v>0</v>
      </c>
      <c r="H3912" s="1154">
        <f t="shared" ca="1" si="405"/>
        <v>0</v>
      </c>
      <c r="I3912" s="311">
        <f t="shared" si="403"/>
        <v>4</v>
      </c>
      <c r="J3912" s="1151"/>
      <c r="AK3912"/>
      <c r="AQ3912" s="18"/>
    </row>
    <row r="3913" spans="1:43" ht="12.75" customHeight="1" x14ac:dyDescent="0.35">
      <c r="A3913" s="311"/>
      <c r="B3913" s="311" t="str">
        <f t="shared" si="402"/>
        <v>RS185</v>
      </c>
      <c r="C3913" s="311">
        <f t="shared" si="404"/>
        <v>202526</v>
      </c>
      <c r="D3913" s="1148" t="s">
        <v>92</v>
      </c>
      <c r="E3913" s="311">
        <v>18</v>
      </c>
      <c r="F3913" s="311" t="s">
        <v>551</v>
      </c>
      <c r="G3913" s="311">
        <f t="shared" si="406"/>
        <v>0</v>
      </c>
      <c r="H3913" s="1154">
        <f t="shared" ca="1" si="405"/>
        <v>0</v>
      </c>
      <c r="I3913" s="311">
        <f t="shared" si="403"/>
        <v>5</v>
      </c>
      <c r="J3913" s="1151"/>
      <c r="AK3913"/>
      <c r="AQ3913" s="18"/>
    </row>
    <row r="3914" spans="1:43" ht="12.75" customHeight="1" x14ac:dyDescent="0.35">
      <c r="A3914" s="311"/>
      <c r="B3914" s="311" t="str">
        <f t="shared" si="402"/>
        <v>RS191</v>
      </c>
      <c r="C3914" s="311">
        <f t="shared" si="404"/>
        <v>202526</v>
      </c>
      <c r="D3914" s="1148" t="s">
        <v>92</v>
      </c>
      <c r="E3914" s="311">
        <v>19</v>
      </c>
      <c r="F3914" s="311" t="s">
        <v>545</v>
      </c>
      <c r="G3914" s="311">
        <f t="shared" si="406"/>
        <v>0</v>
      </c>
      <c r="H3914" s="1154">
        <f t="shared" ca="1" si="405"/>
        <v>0</v>
      </c>
      <c r="I3914" s="311">
        <f t="shared" si="403"/>
        <v>1</v>
      </c>
      <c r="J3914" s="1151"/>
      <c r="AK3914"/>
      <c r="AQ3914" s="18"/>
    </row>
    <row r="3915" spans="1:43" ht="12.75" customHeight="1" x14ac:dyDescent="0.35">
      <c r="A3915" s="311"/>
      <c r="B3915" s="311" t="str">
        <f t="shared" si="402"/>
        <v>RS192</v>
      </c>
      <c r="C3915" s="311">
        <f t="shared" si="404"/>
        <v>202526</v>
      </c>
      <c r="D3915" s="1148" t="s">
        <v>92</v>
      </c>
      <c r="E3915" s="311">
        <v>19</v>
      </c>
      <c r="F3915" s="311" t="s">
        <v>546</v>
      </c>
      <c r="G3915" s="311">
        <f t="shared" si="406"/>
        <v>0</v>
      </c>
      <c r="H3915" s="1154">
        <f t="shared" ca="1" si="405"/>
        <v>0</v>
      </c>
      <c r="I3915" s="311">
        <f t="shared" si="403"/>
        <v>2</v>
      </c>
      <c r="J3915" s="1151"/>
      <c r="AK3915"/>
      <c r="AQ3915" s="18"/>
    </row>
    <row r="3916" spans="1:43" ht="12.75" customHeight="1" x14ac:dyDescent="0.35">
      <c r="A3916" s="311"/>
      <c r="B3916" s="311" t="str">
        <f t="shared" si="402"/>
        <v>RS194</v>
      </c>
      <c r="C3916" s="311">
        <f t="shared" si="404"/>
        <v>202526</v>
      </c>
      <c r="D3916" s="1148" t="s">
        <v>92</v>
      </c>
      <c r="E3916" s="311">
        <v>19</v>
      </c>
      <c r="F3916" s="311" t="s">
        <v>550</v>
      </c>
      <c r="G3916" s="311">
        <f t="shared" si="406"/>
        <v>0</v>
      </c>
      <c r="H3916" s="1154">
        <f t="shared" ca="1" si="405"/>
        <v>0</v>
      </c>
      <c r="I3916" s="311">
        <f t="shared" si="403"/>
        <v>4</v>
      </c>
      <c r="J3916" s="1151"/>
      <c r="AK3916"/>
      <c r="AQ3916" s="18"/>
    </row>
    <row r="3917" spans="1:43" ht="12.75" customHeight="1" x14ac:dyDescent="0.35">
      <c r="A3917" s="311"/>
      <c r="B3917" s="311" t="str">
        <f t="shared" si="402"/>
        <v>RS195</v>
      </c>
      <c r="C3917" s="311">
        <f t="shared" si="404"/>
        <v>202526</v>
      </c>
      <c r="D3917" s="1148" t="s">
        <v>92</v>
      </c>
      <c r="E3917" s="311">
        <v>19</v>
      </c>
      <c r="F3917" s="311" t="s">
        <v>551</v>
      </c>
      <c r="G3917" s="311">
        <f t="shared" si="406"/>
        <v>0</v>
      </c>
      <c r="H3917" s="1154">
        <f t="shared" ca="1" si="405"/>
        <v>0</v>
      </c>
      <c r="I3917" s="311">
        <f t="shared" si="403"/>
        <v>5</v>
      </c>
      <c r="J3917" s="1151"/>
      <c r="AK3917"/>
      <c r="AQ3917" s="18"/>
    </row>
    <row r="3918" spans="1:43" ht="12.75" customHeight="1" x14ac:dyDescent="0.35">
      <c r="A3918" s="311"/>
      <c r="B3918" s="311" t="str">
        <f t="shared" si="402"/>
        <v>RS201</v>
      </c>
      <c r="C3918" s="311">
        <f t="shared" si="404"/>
        <v>202526</v>
      </c>
      <c r="D3918" s="1148" t="s">
        <v>92</v>
      </c>
      <c r="E3918" s="311">
        <v>20</v>
      </c>
      <c r="F3918" s="311" t="s">
        <v>545</v>
      </c>
      <c r="G3918" s="311">
        <f t="shared" si="406"/>
        <v>0</v>
      </c>
      <c r="H3918" s="1154">
        <f t="shared" ca="1" si="405"/>
        <v>0</v>
      </c>
      <c r="I3918" s="311">
        <f t="shared" si="403"/>
        <v>1</v>
      </c>
      <c r="J3918" s="1151"/>
      <c r="AK3918"/>
      <c r="AQ3918" s="18"/>
    </row>
    <row r="3919" spans="1:43" ht="12.75" customHeight="1" x14ac:dyDescent="0.35">
      <c r="A3919" s="311"/>
      <c r="B3919" s="311" t="str">
        <f t="shared" si="402"/>
        <v>RS202</v>
      </c>
      <c r="C3919" s="311">
        <f t="shared" si="404"/>
        <v>202526</v>
      </c>
      <c r="D3919" s="1148" t="s">
        <v>92</v>
      </c>
      <c r="E3919" s="311">
        <v>20</v>
      </c>
      <c r="F3919" s="311" t="s">
        <v>546</v>
      </c>
      <c r="G3919" s="311">
        <f t="shared" si="406"/>
        <v>0</v>
      </c>
      <c r="H3919" s="1154">
        <f t="shared" ca="1" si="405"/>
        <v>0</v>
      </c>
      <c r="I3919" s="311">
        <f t="shared" si="403"/>
        <v>2</v>
      </c>
      <c r="J3919" s="1151"/>
      <c r="AK3919"/>
      <c r="AQ3919" s="18"/>
    </row>
    <row r="3920" spans="1:43" ht="12.75" customHeight="1" x14ac:dyDescent="0.35">
      <c r="A3920" s="311"/>
      <c r="B3920" s="311" t="str">
        <f t="shared" si="402"/>
        <v>RS204</v>
      </c>
      <c r="C3920" s="311">
        <f t="shared" si="404"/>
        <v>202526</v>
      </c>
      <c r="D3920" s="1148" t="s">
        <v>92</v>
      </c>
      <c r="E3920" s="311">
        <v>20</v>
      </c>
      <c r="F3920" s="311" t="s">
        <v>550</v>
      </c>
      <c r="G3920" s="311">
        <f t="shared" si="406"/>
        <v>0</v>
      </c>
      <c r="H3920" s="1154">
        <f t="shared" ca="1" si="405"/>
        <v>0</v>
      </c>
      <c r="I3920" s="311">
        <f t="shared" si="403"/>
        <v>4</v>
      </c>
      <c r="J3920" s="1151"/>
      <c r="AK3920"/>
      <c r="AQ3920" s="18"/>
    </row>
    <row r="3921" spans="1:43" ht="12.75" customHeight="1" x14ac:dyDescent="0.35">
      <c r="A3921" s="311"/>
      <c r="B3921" s="311" t="str">
        <f t="shared" si="402"/>
        <v>RS205</v>
      </c>
      <c r="C3921" s="311">
        <f t="shared" si="404"/>
        <v>202526</v>
      </c>
      <c r="D3921" s="1148" t="s">
        <v>92</v>
      </c>
      <c r="E3921" s="311">
        <v>20</v>
      </c>
      <c r="F3921" s="311" t="s">
        <v>551</v>
      </c>
      <c r="G3921" s="311">
        <f t="shared" si="406"/>
        <v>0</v>
      </c>
      <c r="H3921" s="1154">
        <f t="shared" ca="1" si="405"/>
        <v>0</v>
      </c>
      <c r="I3921" s="311">
        <f t="shared" si="403"/>
        <v>5</v>
      </c>
      <c r="J3921" s="1151"/>
      <c r="AK3921"/>
      <c r="AQ3921" s="18"/>
    </row>
    <row r="3922" spans="1:43" ht="12.75" customHeight="1" x14ac:dyDescent="0.35">
      <c r="A3922" s="311"/>
      <c r="B3922" s="311" t="str">
        <f t="shared" si="402"/>
        <v>RS211</v>
      </c>
      <c r="C3922" s="311">
        <f t="shared" si="404"/>
        <v>202526</v>
      </c>
      <c r="D3922" s="1148" t="s">
        <v>92</v>
      </c>
      <c r="E3922" s="311">
        <v>21</v>
      </c>
      <c r="F3922" s="311" t="s">
        <v>545</v>
      </c>
      <c r="G3922" s="311">
        <f t="shared" si="406"/>
        <v>0</v>
      </c>
      <c r="H3922" s="1154">
        <f t="shared" ca="1" si="405"/>
        <v>0</v>
      </c>
      <c r="I3922" s="311">
        <f t="shared" si="403"/>
        <v>1</v>
      </c>
      <c r="J3922" s="1151"/>
      <c r="AK3922"/>
      <c r="AQ3922" s="18"/>
    </row>
    <row r="3923" spans="1:43" ht="12.75" customHeight="1" x14ac:dyDescent="0.35">
      <c r="A3923" s="311"/>
      <c r="B3923" s="311" t="str">
        <f t="shared" ref="B3923:B3986" si="407">D3923&amp;E3923&amp;I3923</f>
        <v>RS212</v>
      </c>
      <c r="C3923" s="311">
        <f t="shared" si="404"/>
        <v>202526</v>
      </c>
      <c r="D3923" s="1148" t="s">
        <v>92</v>
      </c>
      <c r="E3923" s="311">
        <v>21</v>
      </c>
      <c r="F3923" s="311" t="s">
        <v>546</v>
      </c>
      <c r="G3923" s="311">
        <f t="shared" si="406"/>
        <v>0</v>
      </c>
      <c r="H3923" s="1154">
        <f t="shared" ca="1" si="405"/>
        <v>0</v>
      </c>
      <c r="I3923" s="311">
        <f t="shared" si="403"/>
        <v>2</v>
      </c>
      <c r="J3923" s="1151"/>
      <c r="AK3923"/>
      <c r="AQ3923" s="18"/>
    </row>
    <row r="3924" spans="1:43" ht="12.75" customHeight="1" x14ac:dyDescent="0.35">
      <c r="A3924" s="311"/>
      <c r="B3924" s="311" t="str">
        <f t="shared" si="407"/>
        <v>RS214</v>
      </c>
      <c r="C3924" s="311">
        <f t="shared" si="404"/>
        <v>202526</v>
      </c>
      <c r="D3924" s="1148" t="s">
        <v>92</v>
      </c>
      <c r="E3924" s="311">
        <v>21</v>
      </c>
      <c r="F3924" s="311" t="s">
        <v>550</v>
      </c>
      <c r="G3924" s="311">
        <f t="shared" si="406"/>
        <v>0</v>
      </c>
      <c r="H3924" s="1154">
        <f t="shared" ca="1" si="405"/>
        <v>0</v>
      </c>
      <c r="I3924" s="311">
        <f t="shared" si="403"/>
        <v>4</v>
      </c>
      <c r="J3924" s="1151"/>
      <c r="AK3924"/>
      <c r="AQ3924" s="18"/>
    </row>
    <row r="3925" spans="1:43" ht="12.75" customHeight="1" x14ac:dyDescent="0.35">
      <c r="A3925" s="311"/>
      <c r="B3925" s="311" t="str">
        <f t="shared" si="407"/>
        <v>RS215</v>
      </c>
      <c r="C3925" s="311">
        <f t="shared" si="404"/>
        <v>202526</v>
      </c>
      <c r="D3925" s="1148" t="s">
        <v>92</v>
      </c>
      <c r="E3925" s="311">
        <v>21</v>
      </c>
      <c r="F3925" s="311" t="s">
        <v>551</v>
      </c>
      <c r="G3925" s="311">
        <f t="shared" si="406"/>
        <v>0</v>
      </c>
      <c r="H3925" s="1154">
        <f t="shared" ca="1" si="405"/>
        <v>0</v>
      </c>
      <c r="I3925" s="311">
        <f t="shared" ref="I3925:I3988" si="408">VLOOKUP(F3925,CIndex,2,FALSE)</f>
        <v>5</v>
      </c>
      <c r="J3925" s="1151"/>
      <c r="AK3925"/>
      <c r="AQ3925" s="18"/>
    </row>
    <row r="3926" spans="1:43" ht="12.75" customHeight="1" x14ac:dyDescent="0.35">
      <c r="A3926" s="311"/>
      <c r="B3926" s="311" t="str">
        <f t="shared" si="407"/>
        <v>RS221</v>
      </c>
      <c r="C3926" s="311">
        <f t="shared" si="404"/>
        <v>202526</v>
      </c>
      <c r="D3926" s="1148" t="s">
        <v>92</v>
      </c>
      <c r="E3926" s="311">
        <v>22</v>
      </c>
      <c r="F3926" s="311" t="s">
        <v>545</v>
      </c>
      <c r="G3926" s="311">
        <f t="shared" si="406"/>
        <v>0</v>
      </c>
      <c r="H3926" s="1154">
        <f t="shared" ca="1" si="405"/>
        <v>0</v>
      </c>
      <c r="I3926" s="311">
        <f t="shared" si="408"/>
        <v>1</v>
      </c>
      <c r="J3926" s="1151"/>
      <c r="AK3926"/>
      <c r="AQ3926" s="18"/>
    </row>
    <row r="3927" spans="1:43" ht="12.75" customHeight="1" x14ac:dyDescent="0.35">
      <c r="A3927" s="311"/>
      <c r="B3927" s="311" t="str">
        <f t="shared" si="407"/>
        <v>RS222</v>
      </c>
      <c r="C3927" s="311">
        <f t="shared" si="404"/>
        <v>202526</v>
      </c>
      <c r="D3927" s="1148" t="s">
        <v>92</v>
      </c>
      <c r="E3927" s="311">
        <v>22</v>
      </c>
      <c r="F3927" s="311" t="s">
        <v>546</v>
      </c>
      <c r="G3927" s="311">
        <f t="shared" si="406"/>
        <v>0</v>
      </c>
      <c r="H3927" s="1154">
        <f t="shared" ca="1" si="405"/>
        <v>0</v>
      </c>
      <c r="I3927" s="311">
        <f t="shared" si="408"/>
        <v>2</v>
      </c>
      <c r="J3927" s="1151"/>
      <c r="AK3927"/>
      <c r="AQ3927" s="18"/>
    </row>
    <row r="3928" spans="1:43" ht="12.75" customHeight="1" x14ac:dyDescent="0.35">
      <c r="A3928" s="311"/>
      <c r="B3928" s="311" t="str">
        <f t="shared" si="407"/>
        <v>RS224</v>
      </c>
      <c r="C3928" s="311">
        <f t="shared" si="404"/>
        <v>202526</v>
      </c>
      <c r="D3928" s="1148" t="s">
        <v>92</v>
      </c>
      <c r="E3928" s="311">
        <v>22</v>
      </c>
      <c r="F3928" s="311" t="s">
        <v>550</v>
      </c>
      <c r="G3928" s="311">
        <f t="shared" si="406"/>
        <v>0</v>
      </c>
      <c r="H3928" s="1154">
        <f t="shared" ca="1" si="405"/>
        <v>0</v>
      </c>
      <c r="I3928" s="311">
        <f t="shared" si="408"/>
        <v>4</v>
      </c>
      <c r="J3928" s="1151"/>
      <c r="AK3928"/>
      <c r="AQ3928" s="18"/>
    </row>
    <row r="3929" spans="1:43" ht="12.75" customHeight="1" x14ac:dyDescent="0.35">
      <c r="A3929" s="311"/>
      <c r="B3929" s="311" t="str">
        <f t="shared" si="407"/>
        <v>RS225</v>
      </c>
      <c r="C3929" s="311">
        <f t="shared" si="404"/>
        <v>202526</v>
      </c>
      <c r="D3929" s="1148" t="s">
        <v>92</v>
      </c>
      <c r="E3929" s="311">
        <v>22</v>
      </c>
      <c r="F3929" s="311" t="s">
        <v>551</v>
      </c>
      <c r="G3929" s="311">
        <f t="shared" si="406"/>
        <v>0</v>
      </c>
      <c r="H3929" s="1154">
        <f t="shared" ca="1" si="405"/>
        <v>0</v>
      </c>
      <c r="I3929" s="311">
        <f t="shared" si="408"/>
        <v>5</v>
      </c>
      <c r="J3929" s="1151"/>
      <c r="AK3929"/>
      <c r="AQ3929" s="18"/>
    </row>
    <row r="3930" spans="1:43" ht="12.75" customHeight="1" x14ac:dyDescent="0.35">
      <c r="A3930" s="311"/>
      <c r="B3930" s="311" t="str">
        <f t="shared" si="407"/>
        <v>RS23.11</v>
      </c>
      <c r="C3930" s="311">
        <f t="shared" si="404"/>
        <v>202526</v>
      </c>
      <c r="D3930" s="1148" t="s">
        <v>92</v>
      </c>
      <c r="E3930" s="311">
        <v>23.1</v>
      </c>
      <c r="F3930" s="311" t="s">
        <v>545</v>
      </c>
      <c r="G3930" s="311">
        <f t="shared" si="406"/>
        <v>0</v>
      </c>
      <c r="H3930" s="1154">
        <f t="shared" ca="1" si="405"/>
        <v>0</v>
      </c>
      <c r="I3930" s="311">
        <f t="shared" si="408"/>
        <v>1</v>
      </c>
      <c r="J3930" s="1151"/>
      <c r="AK3930"/>
      <c r="AQ3930" s="18"/>
    </row>
    <row r="3931" spans="1:43" ht="12.75" customHeight="1" x14ac:dyDescent="0.35">
      <c r="A3931" s="311"/>
      <c r="B3931" s="311" t="str">
        <f t="shared" si="407"/>
        <v>RS23.12</v>
      </c>
      <c r="C3931" s="311">
        <f t="shared" si="404"/>
        <v>202526</v>
      </c>
      <c r="D3931" s="1148" t="s">
        <v>92</v>
      </c>
      <c r="E3931" s="311">
        <v>23.1</v>
      </c>
      <c r="F3931" s="311" t="s">
        <v>546</v>
      </c>
      <c r="G3931" s="311">
        <f t="shared" si="406"/>
        <v>0</v>
      </c>
      <c r="H3931" s="1154">
        <f t="shared" ca="1" si="405"/>
        <v>0</v>
      </c>
      <c r="I3931" s="311">
        <f t="shared" si="408"/>
        <v>2</v>
      </c>
      <c r="J3931" s="1151"/>
      <c r="AK3931"/>
      <c r="AQ3931" s="18"/>
    </row>
    <row r="3932" spans="1:43" ht="12.75" customHeight="1" x14ac:dyDescent="0.35">
      <c r="A3932" s="311"/>
      <c r="B3932" s="311" t="str">
        <f t="shared" si="407"/>
        <v>RS23.14</v>
      </c>
      <c r="C3932" s="311">
        <f t="shared" si="404"/>
        <v>202526</v>
      </c>
      <c r="D3932" s="1148" t="s">
        <v>92</v>
      </c>
      <c r="E3932" s="311">
        <v>23.1</v>
      </c>
      <c r="F3932" s="311" t="s">
        <v>550</v>
      </c>
      <c r="G3932" s="311">
        <f t="shared" si="406"/>
        <v>0</v>
      </c>
      <c r="H3932" s="1154">
        <f t="shared" ca="1" si="405"/>
        <v>0</v>
      </c>
      <c r="I3932" s="311">
        <f t="shared" si="408"/>
        <v>4</v>
      </c>
      <c r="J3932" s="1151"/>
      <c r="AK3932"/>
      <c r="AQ3932" s="18"/>
    </row>
    <row r="3933" spans="1:43" ht="12.75" customHeight="1" x14ac:dyDescent="0.35">
      <c r="A3933" s="311"/>
      <c r="B3933" s="311" t="str">
        <f t="shared" si="407"/>
        <v>RS23.15</v>
      </c>
      <c r="C3933" s="311">
        <f t="shared" si="404"/>
        <v>202526</v>
      </c>
      <c r="D3933" s="1148" t="s">
        <v>92</v>
      </c>
      <c r="E3933" s="311">
        <v>23.1</v>
      </c>
      <c r="F3933" s="311" t="s">
        <v>551</v>
      </c>
      <c r="G3933" s="311">
        <f t="shared" si="406"/>
        <v>0</v>
      </c>
      <c r="H3933" s="1154">
        <f t="shared" ca="1" si="405"/>
        <v>0</v>
      </c>
      <c r="I3933" s="311">
        <f t="shared" si="408"/>
        <v>5</v>
      </c>
      <c r="J3933" s="1151"/>
      <c r="AK3933"/>
      <c r="AQ3933" s="18"/>
    </row>
    <row r="3934" spans="1:43" ht="12.75" customHeight="1" x14ac:dyDescent="0.35">
      <c r="A3934" s="311"/>
      <c r="B3934" s="311" t="str">
        <f t="shared" si="407"/>
        <v>RS251</v>
      </c>
      <c r="C3934" s="311">
        <f t="shared" si="404"/>
        <v>202526</v>
      </c>
      <c r="D3934" s="1148" t="s">
        <v>92</v>
      </c>
      <c r="E3934" s="311">
        <v>25</v>
      </c>
      <c r="F3934" s="311" t="s">
        <v>545</v>
      </c>
      <c r="G3934" s="311">
        <f t="shared" si="406"/>
        <v>0</v>
      </c>
      <c r="H3934" s="1154">
        <f t="shared" ca="1" si="405"/>
        <v>0</v>
      </c>
      <c r="I3934" s="311">
        <f t="shared" si="408"/>
        <v>1</v>
      </c>
      <c r="J3934" s="1151"/>
      <c r="AK3934"/>
      <c r="AQ3934" s="18"/>
    </row>
    <row r="3935" spans="1:43" ht="12.75" customHeight="1" x14ac:dyDescent="0.35">
      <c r="A3935" s="311"/>
      <c r="B3935" s="311" t="str">
        <f t="shared" si="407"/>
        <v>RS252</v>
      </c>
      <c r="C3935" s="311">
        <f t="shared" si="404"/>
        <v>202526</v>
      </c>
      <c r="D3935" s="1148" t="s">
        <v>92</v>
      </c>
      <c r="E3935" s="311">
        <v>25</v>
      </c>
      <c r="F3935" s="311" t="s">
        <v>546</v>
      </c>
      <c r="G3935" s="311">
        <f t="shared" si="406"/>
        <v>0</v>
      </c>
      <c r="H3935" s="1154">
        <f t="shared" ca="1" si="405"/>
        <v>0</v>
      </c>
      <c r="I3935" s="311">
        <f t="shared" si="408"/>
        <v>2</v>
      </c>
      <c r="J3935" s="1151"/>
      <c r="AK3935"/>
      <c r="AQ3935" s="18"/>
    </row>
    <row r="3936" spans="1:43" ht="12.75" customHeight="1" x14ac:dyDescent="0.35">
      <c r="A3936" s="311"/>
      <c r="B3936" s="311" t="str">
        <f t="shared" si="407"/>
        <v>RS254</v>
      </c>
      <c r="C3936" s="311">
        <f t="shared" si="404"/>
        <v>202526</v>
      </c>
      <c r="D3936" s="1148" t="s">
        <v>92</v>
      </c>
      <c r="E3936" s="311">
        <v>25</v>
      </c>
      <c r="F3936" s="311" t="s">
        <v>550</v>
      </c>
      <c r="G3936" s="311">
        <f t="shared" si="406"/>
        <v>0</v>
      </c>
      <c r="H3936" s="1154">
        <f t="shared" ca="1" si="405"/>
        <v>0</v>
      </c>
      <c r="I3936" s="311">
        <f t="shared" si="408"/>
        <v>4</v>
      </c>
      <c r="J3936" s="1151"/>
      <c r="AK3936"/>
      <c r="AQ3936" s="18"/>
    </row>
    <row r="3937" spans="1:47" ht="12.75" customHeight="1" x14ac:dyDescent="0.35">
      <c r="A3937" s="311"/>
      <c r="B3937" s="311" t="str">
        <f t="shared" si="407"/>
        <v>RS255</v>
      </c>
      <c r="C3937" s="311">
        <f t="shared" si="404"/>
        <v>202526</v>
      </c>
      <c r="D3937" s="1148" t="s">
        <v>92</v>
      </c>
      <c r="E3937" s="311">
        <v>25</v>
      </c>
      <c r="F3937" s="311" t="s">
        <v>551</v>
      </c>
      <c r="G3937" s="311">
        <f t="shared" si="406"/>
        <v>0</v>
      </c>
      <c r="H3937" s="1154">
        <f t="shared" ca="1" si="405"/>
        <v>0</v>
      </c>
      <c r="I3937" s="311">
        <f t="shared" si="408"/>
        <v>5</v>
      </c>
      <c r="J3937" s="1151"/>
      <c r="AK3937"/>
      <c r="AQ3937" s="18"/>
    </row>
    <row r="3938" spans="1:47" ht="12.75" customHeight="1" x14ac:dyDescent="0.35">
      <c r="A3938" s="311"/>
      <c r="B3938" s="311" t="str">
        <f t="shared" si="407"/>
        <v>RS261</v>
      </c>
      <c r="C3938" s="311">
        <f t="shared" si="404"/>
        <v>202526</v>
      </c>
      <c r="D3938" s="1148" t="s">
        <v>92</v>
      </c>
      <c r="E3938" s="311">
        <v>26</v>
      </c>
      <c r="F3938" s="311" t="s">
        <v>545</v>
      </c>
      <c r="G3938" s="311">
        <f t="shared" si="406"/>
        <v>0</v>
      </c>
      <c r="H3938" s="1154">
        <f t="shared" ca="1" si="405"/>
        <v>0</v>
      </c>
      <c r="I3938" s="311">
        <f t="shared" si="408"/>
        <v>1</v>
      </c>
      <c r="J3938" s="1151"/>
      <c r="AK3938"/>
      <c r="AQ3938" s="18"/>
    </row>
    <row r="3939" spans="1:47" ht="12.75" customHeight="1" x14ac:dyDescent="0.35">
      <c r="A3939" s="311"/>
      <c r="B3939" s="311" t="str">
        <f t="shared" si="407"/>
        <v>RS262</v>
      </c>
      <c r="C3939" s="311">
        <f t="shared" si="404"/>
        <v>202526</v>
      </c>
      <c r="D3939" s="1148" t="s">
        <v>92</v>
      </c>
      <c r="E3939" s="311">
        <v>26</v>
      </c>
      <c r="F3939" s="311" t="s">
        <v>546</v>
      </c>
      <c r="G3939" s="311">
        <f t="shared" si="406"/>
        <v>0</v>
      </c>
      <c r="H3939" s="1154">
        <f t="shared" ca="1" si="405"/>
        <v>0</v>
      </c>
      <c r="I3939" s="311">
        <f t="shared" si="408"/>
        <v>2</v>
      </c>
      <c r="J3939" s="1151"/>
      <c r="AK3939"/>
      <c r="AQ3939" s="18"/>
    </row>
    <row r="3940" spans="1:47" ht="12.75" customHeight="1" x14ac:dyDescent="0.35">
      <c r="A3940" s="311"/>
      <c r="B3940" s="311" t="str">
        <f t="shared" si="407"/>
        <v>RS264</v>
      </c>
      <c r="C3940" s="311">
        <f t="shared" ref="C3940:C4003" si="409">year</f>
        <v>202526</v>
      </c>
      <c r="D3940" s="1148" t="s">
        <v>92</v>
      </c>
      <c r="E3940" s="311">
        <v>26</v>
      </c>
      <c r="F3940" s="311" t="s">
        <v>550</v>
      </c>
      <c r="G3940" s="311">
        <f t="shared" si="406"/>
        <v>0</v>
      </c>
      <c r="H3940" s="1154">
        <f t="shared" ca="1" si="405"/>
        <v>0</v>
      </c>
      <c r="I3940" s="311">
        <f t="shared" si="408"/>
        <v>4</v>
      </c>
      <c r="J3940" s="1151"/>
      <c r="AL3940"/>
      <c r="AM3940"/>
      <c r="AN3940"/>
      <c r="AO3940"/>
      <c r="AP3940"/>
      <c r="AQ3940" s="333"/>
      <c r="AR3940"/>
      <c r="AS3940"/>
      <c r="AT3940"/>
      <c r="AU3940"/>
    </row>
    <row r="3941" spans="1:47" ht="12.75" customHeight="1" x14ac:dyDescent="0.35">
      <c r="A3941" s="311"/>
      <c r="B3941" s="311" t="str">
        <f t="shared" si="407"/>
        <v>RS265</v>
      </c>
      <c r="C3941" s="311">
        <f t="shared" si="409"/>
        <v>202526</v>
      </c>
      <c r="D3941" s="1148" t="s">
        <v>92</v>
      </c>
      <c r="E3941" s="311">
        <v>26</v>
      </c>
      <c r="F3941" s="311" t="s">
        <v>551</v>
      </c>
      <c r="G3941" s="311">
        <f t="shared" si="406"/>
        <v>0</v>
      </c>
      <c r="H3941" s="1154">
        <f t="shared" ca="1" si="405"/>
        <v>0</v>
      </c>
      <c r="I3941" s="311">
        <f t="shared" si="408"/>
        <v>5</v>
      </c>
      <c r="J3941" s="1151"/>
      <c r="AL3941"/>
      <c r="AM3941"/>
      <c r="AN3941"/>
      <c r="AO3941"/>
      <c r="AP3941"/>
      <c r="AQ3941" s="333"/>
      <c r="AR3941"/>
      <c r="AS3941"/>
      <c r="AT3941"/>
      <c r="AU3941"/>
    </row>
    <row r="3942" spans="1:47" ht="12.75" customHeight="1" x14ac:dyDescent="0.35">
      <c r="A3942" s="311"/>
      <c r="B3942" s="311" t="str">
        <f t="shared" si="407"/>
        <v>RS271</v>
      </c>
      <c r="C3942" s="311">
        <f t="shared" si="409"/>
        <v>202526</v>
      </c>
      <c r="D3942" s="1148" t="s">
        <v>92</v>
      </c>
      <c r="E3942" s="311">
        <v>27</v>
      </c>
      <c r="F3942" s="311" t="s">
        <v>545</v>
      </c>
      <c r="G3942" s="311">
        <f t="shared" si="406"/>
        <v>0</v>
      </c>
      <c r="H3942" s="1154">
        <f t="shared" ca="1" si="405"/>
        <v>0</v>
      </c>
      <c r="I3942" s="311">
        <f t="shared" si="408"/>
        <v>1</v>
      </c>
      <c r="J3942" s="1151"/>
      <c r="AL3942"/>
      <c r="AM3942"/>
      <c r="AN3942"/>
      <c r="AO3942"/>
      <c r="AP3942"/>
      <c r="AQ3942" s="333"/>
      <c r="AR3942"/>
      <c r="AS3942"/>
      <c r="AT3942"/>
      <c r="AU3942"/>
    </row>
    <row r="3943" spans="1:47" ht="12.75" customHeight="1" x14ac:dyDescent="0.35">
      <c r="A3943" s="311"/>
      <c r="B3943" s="311" t="str">
        <f t="shared" si="407"/>
        <v>RS272</v>
      </c>
      <c r="C3943" s="311">
        <f t="shared" si="409"/>
        <v>202526</v>
      </c>
      <c r="D3943" s="1148" t="s">
        <v>92</v>
      </c>
      <c r="E3943" s="311">
        <v>27</v>
      </c>
      <c r="F3943" s="311" t="s">
        <v>546</v>
      </c>
      <c r="G3943" s="311">
        <f t="shared" si="406"/>
        <v>0</v>
      </c>
      <c r="H3943" s="1154">
        <f t="shared" ca="1" si="405"/>
        <v>0</v>
      </c>
      <c r="I3943" s="311">
        <f t="shared" si="408"/>
        <v>2</v>
      </c>
      <c r="J3943" s="1151"/>
      <c r="AL3943"/>
      <c r="AM3943"/>
      <c r="AN3943"/>
      <c r="AO3943"/>
      <c r="AP3943"/>
      <c r="AQ3943" s="333"/>
      <c r="AR3943"/>
      <c r="AS3943"/>
      <c r="AT3943"/>
      <c r="AU3943"/>
    </row>
    <row r="3944" spans="1:47" ht="12.75" customHeight="1" x14ac:dyDescent="0.35">
      <c r="A3944" s="311"/>
      <c r="B3944" s="311" t="str">
        <f t="shared" si="407"/>
        <v>RS274</v>
      </c>
      <c r="C3944" s="311">
        <f t="shared" si="409"/>
        <v>202526</v>
      </c>
      <c r="D3944" s="1148" t="s">
        <v>92</v>
      </c>
      <c r="E3944" s="311">
        <v>27</v>
      </c>
      <c r="F3944" s="311" t="s">
        <v>550</v>
      </c>
      <c r="G3944" s="311">
        <f t="shared" si="406"/>
        <v>0</v>
      </c>
      <c r="H3944" s="1154">
        <f t="shared" ca="1" si="405"/>
        <v>0</v>
      </c>
      <c r="I3944" s="311">
        <f t="shared" si="408"/>
        <v>4</v>
      </c>
      <c r="J3944" s="1151"/>
      <c r="AL3944"/>
      <c r="AM3944"/>
      <c r="AN3944"/>
      <c r="AO3944"/>
      <c r="AP3944"/>
      <c r="AQ3944" s="333"/>
      <c r="AR3944"/>
      <c r="AS3944"/>
      <c r="AT3944"/>
      <c r="AU3944"/>
    </row>
    <row r="3945" spans="1:47" ht="12.75" customHeight="1" x14ac:dyDescent="0.35">
      <c r="A3945" s="311"/>
      <c r="B3945" s="311" t="str">
        <f t="shared" si="407"/>
        <v>RS275</v>
      </c>
      <c r="C3945" s="311">
        <f t="shared" si="409"/>
        <v>202526</v>
      </c>
      <c r="D3945" s="1148" t="s">
        <v>92</v>
      </c>
      <c r="E3945" s="311">
        <v>27</v>
      </c>
      <c r="F3945" s="311" t="s">
        <v>551</v>
      </c>
      <c r="G3945" s="311">
        <f t="shared" si="406"/>
        <v>0</v>
      </c>
      <c r="H3945" s="1154">
        <f t="shared" ca="1" si="405"/>
        <v>0</v>
      </c>
      <c r="I3945" s="311">
        <f t="shared" si="408"/>
        <v>5</v>
      </c>
      <c r="J3945" s="1151"/>
      <c r="AL3945"/>
      <c r="AM3945"/>
      <c r="AN3945"/>
      <c r="AO3945"/>
      <c r="AP3945"/>
      <c r="AQ3945" s="333"/>
      <c r="AR3945"/>
      <c r="AS3945"/>
      <c r="AT3945"/>
      <c r="AU3945"/>
    </row>
    <row r="3946" spans="1:47" ht="12.75" customHeight="1" x14ac:dyDescent="0.35">
      <c r="A3946" s="311"/>
      <c r="B3946" s="311" t="str">
        <f t="shared" si="407"/>
        <v>RS281</v>
      </c>
      <c r="C3946" s="311">
        <f t="shared" si="409"/>
        <v>202526</v>
      </c>
      <c r="D3946" s="1148" t="s">
        <v>92</v>
      </c>
      <c r="E3946" s="311">
        <v>28</v>
      </c>
      <c r="F3946" s="311" t="s">
        <v>545</v>
      </c>
      <c r="G3946" s="311">
        <f t="shared" si="406"/>
        <v>0</v>
      </c>
      <c r="H3946" s="1154">
        <f t="shared" ca="1" si="405"/>
        <v>0</v>
      </c>
      <c r="I3946" s="311">
        <f t="shared" si="408"/>
        <v>1</v>
      </c>
      <c r="J3946" s="1151"/>
      <c r="AL3946"/>
      <c r="AM3946"/>
      <c r="AN3946"/>
      <c r="AO3946"/>
      <c r="AP3946"/>
      <c r="AQ3946" s="333"/>
      <c r="AR3946"/>
      <c r="AS3946"/>
      <c r="AT3946"/>
      <c r="AU3946"/>
    </row>
    <row r="3947" spans="1:47" ht="12.75" customHeight="1" x14ac:dyDescent="0.35">
      <c r="A3947" s="311"/>
      <c r="B3947" s="311" t="str">
        <f t="shared" si="407"/>
        <v>RS282</v>
      </c>
      <c r="C3947" s="311">
        <f t="shared" si="409"/>
        <v>202526</v>
      </c>
      <c r="D3947" s="1148" t="s">
        <v>92</v>
      </c>
      <c r="E3947" s="311">
        <v>28</v>
      </c>
      <c r="F3947" s="311" t="s">
        <v>546</v>
      </c>
      <c r="G3947" s="311">
        <f t="shared" si="406"/>
        <v>0</v>
      </c>
      <c r="H3947" s="1154">
        <f t="shared" ca="1" si="405"/>
        <v>0</v>
      </c>
      <c r="I3947" s="311">
        <f t="shared" si="408"/>
        <v>2</v>
      </c>
      <c r="J3947" s="1151"/>
      <c r="AL3947"/>
      <c r="AM3947"/>
      <c r="AN3947"/>
      <c r="AO3947"/>
      <c r="AP3947"/>
      <c r="AQ3947" s="333"/>
      <c r="AR3947"/>
      <c r="AS3947"/>
      <c r="AT3947"/>
      <c r="AU3947"/>
    </row>
    <row r="3948" spans="1:47" ht="12.75" customHeight="1" x14ac:dyDescent="0.35">
      <c r="A3948" s="311"/>
      <c r="B3948" s="311" t="str">
        <f t="shared" si="407"/>
        <v>RS284</v>
      </c>
      <c r="C3948" s="311">
        <f t="shared" si="409"/>
        <v>202526</v>
      </c>
      <c r="D3948" s="1148" t="s">
        <v>92</v>
      </c>
      <c r="E3948" s="311">
        <v>28</v>
      </c>
      <c r="F3948" s="311" t="s">
        <v>550</v>
      </c>
      <c r="G3948" s="311">
        <f t="shared" si="406"/>
        <v>0</v>
      </c>
      <c r="H3948" s="1154">
        <f t="shared" ca="1" si="405"/>
        <v>0</v>
      </c>
      <c r="I3948" s="311">
        <f t="shared" si="408"/>
        <v>4</v>
      </c>
      <c r="J3948" s="1151"/>
      <c r="AL3948"/>
      <c r="AM3948"/>
      <c r="AN3948"/>
      <c r="AO3948"/>
      <c r="AP3948"/>
      <c r="AQ3948" s="333"/>
      <c r="AR3948"/>
      <c r="AS3948"/>
      <c r="AT3948"/>
      <c r="AU3948"/>
    </row>
    <row r="3949" spans="1:47" ht="12.75" customHeight="1" x14ac:dyDescent="0.35">
      <c r="A3949" s="311"/>
      <c r="B3949" s="311" t="str">
        <f t="shared" si="407"/>
        <v>RS285</v>
      </c>
      <c r="C3949" s="311">
        <f t="shared" si="409"/>
        <v>202526</v>
      </c>
      <c r="D3949" s="1148" t="s">
        <v>92</v>
      </c>
      <c r="E3949" s="311">
        <v>28</v>
      </c>
      <c r="F3949" s="311" t="s">
        <v>551</v>
      </c>
      <c r="G3949" s="311">
        <f t="shared" si="406"/>
        <v>0</v>
      </c>
      <c r="H3949" s="1154">
        <f t="shared" ca="1" si="405"/>
        <v>0</v>
      </c>
      <c r="I3949" s="311">
        <f t="shared" si="408"/>
        <v>5</v>
      </c>
      <c r="J3949" s="1151"/>
      <c r="AL3949"/>
      <c r="AM3949"/>
      <c r="AN3949"/>
      <c r="AO3949"/>
      <c r="AP3949"/>
      <c r="AQ3949" s="333"/>
      <c r="AR3949"/>
      <c r="AS3949"/>
      <c r="AT3949"/>
      <c r="AU3949"/>
    </row>
    <row r="3950" spans="1:47" ht="12.75" customHeight="1" x14ac:dyDescent="0.35">
      <c r="A3950" s="311"/>
      <c r="B3950" s="311" t="str">
        <f t="shared" si="407"/>
        <v>RS28.21</v>
      </c>
      <c r="C3950" s="311">
        <f t="shared" si="409"/>
        <v>202526</v>
      </c>
      <c r="D3950" s="1148" t="s">
        <v>92</v>
      </c>
      <c r="E3950" s="311">
        <v>28.2</v>
      </c>
      <c r="F3950" s="311" t="s">
        <v>545</v>
      </c>
      <c r="G3950" s="311">
        <f t="shared" si="406"/>
        <v>0</v>
      </c>
      <c r="H3950" s="1154">
        <f t="shared" ca="1" si="405"/>
        <v>0</v>
      </c>
      <c r="I3950" s="311">
        <f t="shared" si="408"/>
        <v>1</v>
      </c>
      <c r="J3950" s="1151"/>
      <c r="AL3950"/>
      <c r="AM3950"/>
      <c r="AN3950"/>
      <c r="AO3950"/>
      <c r="AP3950"/>
      <c r="AQ3950" s="333"/>
      <c r="AR3950"/>
      <c r="AS3950"/>
      <c r="AT3950"/>
      <c r="AU3950"/>
    </row>
    <row r="3951" spans="1:47" ht="12.75" customHeight="1" x14ac:dyDescent="0.35">
      <c r="A3951" s="311"/>
      <c r="B3951" s="311" t="str">
        <f t="shared" si="407"/>
        <v>RS28.22</v>
      </c>
      <c r="C3951" s="311">
        <f t="shared" si="409"/>
        <v>202526</v>
      </c>
      <c r="D3951" s="1148" t="s">
        <v>92</v>
      </c>
      <c r="E3951" s="311">
        <v>28.2</v>
      </c>
      <c r="F3951" s="311" t="s">
        <v>546</v>
      </c>
      <c r="G3951" s="311">
        <f t="shared" si="406"/>
        <v>0</v>
      </c>
      <c r="H3951" s="1154">
        <f t="shared" ref="H3951:H4014" ca="1" si="410">IF(UANumber = 0,0,IF(VLOOKUP(E3951,INDIRECT("_"&amp;D3951),MATCH(F3951,INDIRECT("_"&amp;D3951&amp;$I$2),0),FALSE)="",0,VLOOKUP(E3951,INDIRECT("_"&amp;D3951),MATCH(F3951,INDIRECT("_"&amp;D3951&amp;$I$2),0),FALSE)))</f>
        <v>0</v>
      </c>
      <c r="I3951" s="311">
        <f t="shared" si="408"/>
        <v>2</v>
      </c>
      <c r="J3951" s="1151"/>
      <c r="AL3951"/>
      <c r="AM3951"/>
      <c r="AN3951"/>
      <c r="AO3951"/>
      <c r="AP3951"/>
      <c r="AQ3951" s="333"/>
      <c r="AR3951"/>
      <c r="AS3951"/>
      <c r="AT3951"/>
      <c r="AU3951"/>
    </row>
    <row r="3952" spans="1:47" ht="12.75" customHeight="1" x14ac:dyDescent="0.35">
      <c r="A3952" s="311"/>
      <c r="B3952" s="311" t="str">
        <f t="shared" si="407"/>
        <v>RS28.24</v>
      </c>
      <c r="C3952" s="311">
        <f t="shared" si="409"/>
        <v>202526</v>
      </c>
      <c r="D3952" s="1148" t="s">
        <v>92</v>
      </c>
      <c r="E3952" s="311">
        <v>28.2</v>
      </c>
      <c r="F3952" s="311" t="s">
        <v>550</v>
      </c>
      <c r="G3952" s="311">
        <f t="shared" si="406"/>
        <v>0</v>
      </c>
      <c r="H3952" s="1154">
        <f t="shared" ca="1" si="410"/>
        <v>0</v>
      </c>
      <c r="I3952" s="311">
        <f t="shared" si="408"/>
        <v>4</v>
      </c>
      <c r="J3952" s="1151"/>
      <c r="AL3952"/>
      <c r="AM3952"/>
      <c r="AN3952"/>
      <c r="AO3952"/>
      <c r="AP3952"/>
      <c r="AQ3952" s="333"/>
      <c r="AR3952"/>
      <c r="AS3952"/>
      <c r="AT3952"/>
      <c r="AU3952"/>
    </row>
    <row r="3953" spans="1:47" ht="12.75" customHeight="1" x14ac:dyDescent="0.35">
      <c r="A3953" s="311"/>
      <c r="B3953" s="311" t="str">
        <f t="shared" si="407"/>
        <v>RS28.25</v>
      </c>
      <c r="C3953" s="311">
        <f t="shared" si="409"/>
        <v>202526</v>
      </c>
      <c r="D3953" s="1148" t="s">
        <v>92</v>
      </c>
      <c r="E3953" s="311">
        <v>28.2</v>
      </c>
      <c r="F3953" s="311" t="s">
        <v>551</v>
      </c>
      <c r="G3953" s="311">
        <f t="shared" si="406"/>
        <v>0</v>
      </c>
      <c r="H3953" s="1154">
        <f t="shared" ca="1" si="410"/>
        <v>0</v>
      </c>
      <c r="I3953" s="311">
        <f t="shared" si="408"/>
        <v>5</v>
      </c>
      <c r="J3953" s="1151"/>
      <c r="AL3953"/>
      <c r="AM3953"/>
      <c r="AN3953"/>
      <c r="AO3953"/>
      <c r="AP3953"/>
      <c r="AQ3953" s="333"/>
      <c r="AR3953"/>
      <c r="AS3953"/>
      <c r="AT3953"/>
      <c r="AU3953"/>
    </row>
    <row r="3954" spans="1:47" ht="12.75" customHeight="1" x14ac:dyDescent="0.35">
      <c r="A3954" s="311"/>
      <c r="B3954" s="311" t="str">
        <f t="shared" si="407"/>
        <v>RS28.41</v>
      </c>
      <c r="C3954" s="311">
        <f t="shared" si="409"/>
        <v>202526</v>
      </c>
      <c r="D3954" s="1148" t="s">
        <v>92</v>
      </c>
      <c r="E3954" s="311">
        <v>28.4</v>
      </c>
      <c r="F3954" s="311" t="s">
        <v>545</v>
      </c>
      <c r="G3954" s="311">
        <f t="shared" si="406"/>
        <v>0</v>
      </c>
      <c r="H3954" s="1154">
        <f t="shared" ca="1" si="410"/>
        <v>0</v>
      </c>
      <c r="I3954" s="311">
        <f t="shared" si="408"/>
        <v>1</v>
      </c>
      <c r="J3954" s="1151"/>
      <c r="AL3954"/>
      <c r="AM3954"/>
      <c r="AN3954"/>
      <c r="AO3954"/>
      <c r="AP3954"/>
      <c r="AQ3954" s="333"/>
      <c r="AR3954"/>
      <c r="AS3954"/>
      <c r="AT3954"/>
      <c r="AU3954"/>
    </row>
    <row r="3955" spans="1:47" ht="12.75" customHeight="1" x14ac:dyDescent="0.35">
      <c r="A3955" s="311"/>
      <c r="B3955" s="311" t="str">
        <f t="shared" si="407"/>
        <v>RS28.42</v>
      </c>
      <c r="C3955" s="311">
        <f t="shared" si="409"/>
        <v>202526</v>
      </c>
      <c r="D3955" s="1148" t="s">
        <v>92</v>
      </c>
      <c r="E3955" s="311">
        <v>28.4</v>
      </c>
      <c r="F3955" s="311" t="s">
        <v>546</v>
      </c>
      <c r="G3955" s="311">
        <f t="shared" si="406"/>
        <v>0</v>
      </c>
      <c r="H3955" s="1154">
        <f t="shared" ca="1" si="410"/>
        <v>0</v>
      </c>
      <c r="I3955" s="311">
        <f t="shared" si="408"/>
        <v>2</v>
      </c>
      <c r="J3955" s="1151"/>
      <c r="AL3955"/>
      <c r="AM3955"/>
      <c r="AN3955"/>
      <c r="AO3955"/>
      <c r="AP3955"/>
      <c r="AQ3955" s="333"/>
      <c r="AR3955"/>
      <c r="AS3955"/>
      <c r="AT3955"/>
      <c r="AU3955"/>
    </row>
    <row r="3956" spans="1:47" ht="12.75" customHeight="1" x14ac:dyDescent="0.35">
      <c r="A3956" s="311"/>
      <c r="B3956" s="311" t="str">
        <f t="shared" si="407"/>
        <v>RS28.44</v>
      </c>
      <c r="C3956" s="311">
        <f t="shared" si="409"/>
        <v>202526</v>
      </c>
      <c r="D3956" s="1148" t="s">
        <v>92</v>
      </c>
      <c r="E3956" s="311">
        <v>28.4</v>
      </c>
      <c r="F3956" s="311" t="s">
        <v>550</v>
      </c>
      <c r="G3956" s="311">
        <f t="shared" si="406"/>
        <v>0</v>
      </c>
      <c r="H3956" s="1154">
        <f t="shared" ca="1" si="410"/>
        <v>0</v>
      </c>
      <c r="I3956" s="311">
        <f t="shared" si="408"/>
        <v>4</v>
      </c>
      <c r="J3956" s="1151"/>
      <c r="AL3956"/>
      <c r="AM3956"/>
      <c r="AN3956"/>
      <c r="AO3956"/>
      <c r="AP3956"/>
      <c r="AQ3956" s="333"/>
      <c r="AR3956"/>
      <c r="AS3956"/>
      <c r="AT3956"/>
      <c r="AU3956"/>
    </row>
    <row r="3957" spans="1:47" ht="12.75" customHeight="1" x14ac:dyDescent="0.35">
      <c r="A3957" s="311"/>
      <c r="B3957" s="311" t="str">
        <f t="shared" si="407"/>
        <v>RS28.45</v>
      </c>
      <c r="C3957" s="311">
        <f t="shared" si="409"/>
        <v>202526</v>
      </c>
      <c r="D3957" s="1148" t="s">
        <v>92</v>
      </c>
      <c r="E3957" s="311">
        <v>28.4</v>
      </c>
      <c r="F3957" s="311" t="s">
        <v>551</v>
      </c>
      <c r="G3957" s="311">
        <f t="shared" si="406"/>
        <v>0</v>
      </c>
      <c r="H3957" s="1154">
        <f t="shared" ca="1" si="410"/>
        <v>0</v>
      </c>
      <c r="I3957" s="311">
        <f t="shared" si="408"/>
        <v>5</v>
      </c>
      <c r="J3957" s="1151"/>
      <c r="AL3957"/>
      <c r="AM3957"/>
      <c r="AN3957"/>
      <c r="AO3957"/>
      <c r="AP3957"/>
      <c r="AQ3957" s="333"/>
      <c r="AR3957"/>
      <c r="AS3957"/>
      <c r="AT3957"/>
      <c r="AU3957"/>
    </row>
    <row r="3958" spans="1:47" ht="12.75" customHeight="1" x14ac:dyDescent="0.35">
      <c r="A3958" s="311"/>
      <c r="B3958" s="311" t="str">
        <f t="shared" si="407"/>
        <v>RS291</v>
      </c>
      <c r="C3958" s="311">
        <f t="shared" si="409"/>
        <v>202526</v>
      </c>
      <c r="D3958" s="1148" t="s">
        <v>92</v>
      </c>
      <c r="E3958" s="311">
        <v>29</v>
      </c>
      <c r="F3958" s="311" t="s">
        <v>545</v>
      </c>
      <c r="G3958" s="311">
        <f t="shared" si="406"/>
        <v>0</v>
      </c>
      <c r="H3958" s="1154">
        <f t="shared" ca="1" si="410"/>
        <v>0</v>
      </c>
      <c r="I3958" s="311">
        <f t="shared" si="408"/>
        <v>1</v>
      </c>
      <c r="J3958" s="1151"/>
      <c r="AL3958"/>
      <c r="AM3958"/>
      <c r="AN3958"/>
      <c r="AO3958"/>
      <c r="AP3958"/>
      <c r="AQ3958" s="333"/>
      <c r="AR3958"/>
      <c r="AS3958"/>
      <c r="AT3958"/>
      <c r="AU3958"/>
    </row>
    <row r="3959" spans="1:47" ht="12.75" customHeight="1" x14ac:dyDescent="0.35">
      <c r="A3959" s="311"/>
      <c r="B3959" s="311" t="str">
        <f t="shared" si="407"/>
        <v>RS292</v>
      </c>
      <c r="C3959" s="311">
        <f t="shared" si="409"/>
        <v>202526</v>
      </c>
      <c r="D3959" s="1148" t="s">
        <v>92</v>
      </c>
      <c r="E3959" s="311">
        <v>29</v>
      </c>
      <c r="F3959" s="311" t="s">
        <v>546</v>
      </c>
      <c r="G3959" s="311">
        <f t="shared" si="406"/>
        <v>0</v>
      </c>
      <c r="H3959" s="1154">
        <f t="shared" ca="1" si="410"/>
        <v>0</v>
      </c>
      <c r="I3959" s="311">
        <f t="shared" si="408"/>
        <v>2</v>
      </c>
      <c r="J3959" s="1151"/>
      <c r="AL3959"/>
      <c r="AM3959"/>
      <c r="AN3959"/>
      <c r="AO3959"/>
      <c r="AP3959"/>
      <c r="AQ3959" s="333"/>
      <c r="AR3959"/>
      <c r="AS3959"/>
      <c r="AT3959"/>
      <c r="AU3959"/>
    </row>
    <row r="3960" spans="1:47" ht="12.75" customHeight="1" x14ac:dyDescent="0.35">
      <c r="A3960" s="311"/>
      <c r="B3960" s="311" t="str">
        <f t="shared" si="407"/>
        <v>RS294</v>
      </c>
      <c r="C3960" s="311">
        <f t="shared" si="409"/>
        <v>202526</v>
      </c>
      <c r="D3960" s="1148" t="s">
        <v>92</v>
      </c>
      <c r="E3960" s="311">
        <v>29</v>
      </c>
      <c r="F3960" s="311" t="s">
        <v>550</v>
      </c>
      <c r="G3960" s="311">
        <f t="shared" si="406"/>
        <v>0</v>
      </c>
      <c r="H3960" s="1154">
        <f t="shared" ca="1" si="410"/>
        <v>0</v>
      </c>
      <c r="I3960" s="311">
        <f t="shared" si="408"/>
        <v>4</v>
      </c>
      <c r="J3960" s="1151"/>
      <c r="AL3960"/>
      <c r="AM3960"/>
      <c r="AN3960"/>
      <c r="AO3960"/>
      <c r="AP3960"/>
      <c r="AQ3960" s="333"/>
      <c r="AR3960"/>
      <c r="AS3960"/>
      <c r="AT3960"/>
      <c r="AU3960"/>
    </row>
    <row r="3961" spans="1:47" ht="12.75" customHeight="1" x14ac:dyDescent="0.35">
      <c r="A3961" s="311"/>
      <c r="B3961" s="311" t="str">
        <f t="shared" si="407"/>
        <v>RS295</v>
      </c>
      <c r="C3961" s="311">
        <f t="shared" si="409"/>
        <v>202526</v>
      </c>
      <c r="D3961" s="1148" t="s">
        <v>92</v>
      </c>
      <c r="E3961" s="311">
        <v>29</v>
      </c>
      <c r="F3961" s="311" t="s">
        <v>551</v>
      </c>
      <c r="G3961" s="311">
        <f t="shared" si="406"/>
        <v>0</v>
      </c>
      <c r="H3961" s="1154">
        <f t="shared" ca="1" si="410"/>
        <v>0</v>
      </c>
      <c r="I3961" s="311">
        <f t="shared" si="408"/>
        <v>5</v>
      </c>
      <c r="J3961" s="1151"/>
      <c r="AL3961"/>
      <c r="AM3961"/>
      <c r="AN3961"/>
      <c r="AO3961"/>
      <c r="AP3961"/>
      <c r="AQ3961" s="333"/>
      <c r="AR3961"/>
      <c r="AS3961"/>
      <c r="AT3961"/>
      <c r="AU3961"/>
    </row>
    <row r="3962" spans="1:47" ht="12.75" customHeight="1" x14ac:dyDescent="0.35">
      <c r="A3962" s="311"/>
      <c r="B3962" s="311" t="str">
        <f t="shared" si="407"/>
        <v>RS301</v>
      </c>
      <c r="C3962" s="311">
        <f t="shared" si="409"/>
        <v>202526</v>
      </c>
      <c r="D3962" s="1148" t="s">
        <v>92</v>
      </c>
      <c r="E3962" s="311">
        <v>30</v>
      </c>
      <c r="F3962" s="311" t="s">
        <v>545</v>
      </c>
      <c r="G3962" s="311">
        <f t="shared" si="406"/>
        <v>0</v>
      </c>
      <c r="H3962" s="1154">
        <f t="shared" ca="1" si="410"/>
        <v>0</v>
      </c>
      <c r="I3962" s="311">
        <f t="shared" si="408"/>
        <v>1</v>
      </c>
      <c r="J3962" s="1151"/>
      <c r="AL3962"/>
      <c r="AM3962"/>
      <c r="AN3962"/>
      <c r="AO3962"/>
      <c r="AP3962"/>
      <c r="AQ3962" s="333"/>
      <c r="AR3962"/>
      <c r="AS3962"/>
      <c r="AT3962"/>
      <c r="AU3962"/>
    </row>
    <row r="3963" spans="1:47" ht="12.75" customHeight="1" x14ac:dyDescent="0.35">
      <c r="A3963" s="311"/>
      <c r="B3963" s="311" t="str">
        <f t="shared" si="407"/>
        <v>RS302</v>
      </c>
      <c r="C3963" s="311">
        <f t="shared" si="409"/>
        <v>202526</v>
      </c>
      <c r="D3963" s="1148" t="s">
        <v>92</v>
      </c>
      <c r="E3963" s="311">
        <v>30</v>
      </c>
      <c r="F3963" s="311" t="s">
        <v>546</v>
      </c>
      <c r="G3963" s="311">
        <f t="shared" si="406"/>
        <v>0</v>
      </c>
      <c r="H3963" s="1154">
        <f t="shared" ca="1" si="410"/>
        <v>0</v>
      </c>
      <c r="I3963" s="311">
        <f t="shared" si="408"/>
        <v>2</v>
      </c>
      <c r="J3963" s="1151"/>
      <c r="AL3963"/>
      <c r="AM3963"/>
      <c r="AN3963"/>
      <c r="AO3963"/>
      <c r="AP3963"/>
      <c r="AQ3963" s="333"/>
      <c r="AR3963"/>
      <c r="AS3963"/>
      <c r="AT3963"/>
      <c r="AU3963"/>
    </row>
    <row r="3964" spans="1:47" ht="12.75" customHeight="1" x14ac:dyDescent="0.35">
      <c r="A3964" s="311"/>
      <c r="B3964" s="311" t="str">
        <f t="shared" si="407"/>
        <v>RS304</v>
      </c>
      <c r="C3964" s="311">
        <f t="shared" si="409"/>
        <v>202526</v>
      </c>
      <c r="D3964" s="1148" t="s">
        <v>92</v>
      </c>
      <c r="E3964" s="311">
        <v>30</v>
      </c>
      <c r="F3964" s="311" t="s">
        <v>550</v>
      </c>
      <c r="G3964" s="311">
        <f t="shared" si="406"/>
        <v>0</v>
      </c>
      <c r="H3964" s="1154">
        <f t="shared" ca="1" si="410"/>
        <v>0</v>
      </c>
      <c r="I3964" s="311">
        <f t="shared" si="408"/>
        <v>4</v>
      </c>
      <c r="J3964" s="1151"/>
      <c r="AL3964"/>
      <c r="AM3964"/>
      <c r="AN3964"/>
      <c r="AO3964"/>
      <c r="AP3964"/>
      <c r="AQ3964" s="333"/>
      <c r="AR3964"/>
      <c r="AS3964"/>
      <c r="AT3964"/>
      <c r="AU3964"/>
    </row>
    <row r="3965" spans="1:47" ht="12.75" customHeight="1" x14ac:dyDescent="0.35">
      <c r="A3965" s="311"/>
      <c r="B3965" s="311" t="str">
        <f t="shared" si="407"/>
        <v>RS305</v>
      </c>
      <c r="C3965" s="311">
        <f t="shared" si="409"/>
        <v>202526</v>
      </c>
      <c r="D3965" s="1148" t="s">
        <v>92</v>
      </c>
      <c r="E3965" s="311">
        <v>30</v>
      </c>
      <c r="F3965" s="311" t="s">
        <v>551</v>
      </c>
      <c r="G3965" s="311">
        <f t="shared" si="406"/>
        <v>0</v>
      </c>
      <c r="H3965" s="1154">
        <f t="shared" ca="1" si="410"/>
        <v>0</v>
      </c>
      <c r="I3965" s="311">
        <f t="shared" si="408"/>
        <v>5</v>
      </c>
      <c r="J3965" s="1151"/>
      <c r="AL3965"/>
      <c r="AM3965"/>
      <c r="AN3965"/>
      <c r="AO3965"/>
      <c r="AP3965"/>
      <c r="AQ3965" s="333"/>
      <c r="AR3965"/>
      <c r="AS3965"/>
      <c r="AT3965"/>
      <c r="AU3965"/>
    </row>
    <row r="3966" spans="1:47" ht="12.75" customHeight="1" x14ac:dyDescent="0.35">
      <c r="A3966" s="311"/>
      <c r="B3966" s="311" t="str">
        <f t="shared" si="407"/>
        <v>RS321</v>
      </c>
      <c r="C3966" s="311">
        <f t="shared" si="409"/>
        <v>202526</v>
      </c>
      <c r="D3966" s="1148" t="s">
        <v>92</v>
      </c>
      <c r="E3966" s="311">
        <v>32</v>
      </c>
      <c r="F3966" s="311" t="s">
        <v>545</v>
      </c>
      <c r="G3966" s="311">
        <f t="shared" si="406"/>
        <v>0</v>
      </c>
      <c r="H3966" s="1154">
        <f t="shared" ca="1" si="410"/>
        <v>0</v>
      </c>
      <c r="I3966" s="311">
        <f t="shared" si="408"/>
        <v>1</v>
      </c>
      <c r="J3966" s="1151"/>
      <c r="AL3966"/>
      <c r="AM3966"/>
      <c r="AN3966"/>
      <c r="AO3966"/>
      <c r="AP3966"/>
      <c r="AQ3966" s="333"/>
      <c r="AR3966"/>
      <c r="AS3966"/>
      <c r="AT3966"/>
      <c r="AU3966"/>
    </row>
    <row r="3967" spans="1:47" ht="12.75" customHeight="1" x14ac:dyDescent="0.35">
      <c r="A3967" s="311"/>
      <c r="B3967" s="311" t="str">
        <f t="shared" si="407"/>
        <v>RS322</v>
      </c>
      <c r="C3967" s="311">
        <f t="shared" si="409"/>
        <v>202526</v>
      </c>
      <c r="D3967" s="1148" t="s">
        <v>92</v>
      </c>
      <c r="E3967" s="311">
        <v>32</v>
      </c>
      <c r="F3967" s="311" t="s">
        <v>546</v>
      </c>
      <c r="G3967" s="311">
        <f t="shared" si="406"/>
        <v>0</v>
      </c>
      <c r="H3967" s="1154">
        <f t="shared" ca="1" si="410"/>
        <v>0</v>
      </c>
      <c r="I3967" s="311">
        <f t="shared" si="408"/>
        <v>2</v>
      </c>
      <c r="J3967" s="1151"/>
      <c r="AL3967"/>
      <c r="AM3967"/>
      <c r="AN3967"/>
      <c r="AO3967"/>
      <c r="AP3967"/>
      <c r="AQ3967" s="333"/>
      <c r="AR3967"/>
      <c r="AS3967"/>
      <c r="AT3967"/>
      <c r="AU3967"/>
    </row>
    <row r="3968" spans="1:47" ht="12.75" customHeight="1" x14ac:dyDescent="0.35">
      <c r="A3968" s="311"/>
      <c r="B3968" s="311" t="str">
        <f t="shared" si="407"/>
        <v>RS324</v>
      </c>
      <c r="C3968" s="311">
        <f t="shared" si="409"/>
        <v>202526</v>
      </c>
      <c r="D3968" s="1148" t="s">
        <v>92</v>
      </c>
      <c r="E3968" s="311">
        <v>32</v>
      </c>
      <c r="F3968" s="311" t="s">
        <v>550</v>
      </c>
      <c r="G3968" s="311">
        <f t="shared" si="406"/>
        <v>0</v>
      </c>
      <c r="H3968" s="1154">
        <f t="shared" ca="1" si="410"/>
        <v>0</v>
      </c>
      <c r="I3968" s="311">
        <f t="shared" si="408"/>
        <v>4</v>
      </c>
      <c r="J3968" s="1151"/>
      <c r="AL3968"/>
      <c r="AM3968"/>
      <c r="AN3968"/>
      <c r="AO3968"/>
      <c r="AP3968"/>
      <c r="AQ3968" s="333"/>
      <c r="AR3968"/>
      <c r="AS3968"/>
      <c r="AT3968"/>
      <c r="AU3968"/>
    </row>
    <row r="3969" spans="1:47" ht="12.75" customHeight="1" x14ac:dyDescent="0.35">
      <c r="A3969" s="311"/>
      <c r="B3969" s="311" t="str">
        <f t="shared" si="407"/>
        <v>RS325</v>
      </c>
      <c r="C3969" s="311">
        <f t="shared" si="409"/>
        <v>202526</v>
      </c>
      <c r="D3969" s="1148" t="s">
        <v>92</v>
      </c>
      <c r="E3969" s="311">
        <v>32</v>
      </c>
      <c r="F3969" s="311" t="s">
        <v>551</v>
      </c>
      <c r="G3969" s="311">
        <f t="shared" si="406"/>
        <v>0</v>
      </c>
      <c r="H3969" s="1154">
        <f t="shared" ca="1" si="410"/>
        <v>0</v>
      </c>
      <c r="I3969" s="311">
        <f t="shared" si="408"/>
        <v>5</v>
      </c>
      <c r="J3969" s="1151"/>
      <c r="AL3969"/>
      <c r="AM3969"/>
      <c r="AN3969"/>
      <c r="AO3969"/>
      <c r="AP3969"/>
      <c r="AQ3969" s="333"/>
      <c r="AR3969"/>
      <c r="AS3969"/>
      <c r="AT3969"/>
      <c r="AU3969"/>
    </row>
    <row r="3970" spans="1:47" ht="12.75" customHeight="1" x14ac:dyDescent="0.35">
      <c r="A3970" s="311"/>
      <c r="B3970" s="311" t="str">
        <f t="shared" si="407"/>
        <v>RS39.51</v>
      </c>
      <c r="C3970" s="311">
        <f t="shared" si="409"/>
        <v>202526</v>
      </c>
      <c r="D3970" s="1148" t="s">
        <v>92</v>
      </c>
      <c r="E3970" s="311">
        <v>39.5</v>
      </c>
      <c r="F3970" s="311" t="s">
        <v>545</v>
      </c>
      <c r="G3970" s="311">
        <f t="shared" ref="G3970:G4033" si="411">UANumber</f>
        <v>0</v>
      </c>
      <c r="H3970" s="1154">
        <f t="shared" ca="1" si="410"/>
        <v>0</v>
      </c>
      <c r="I3970" s="311">
        <f t="shared" si="408"/>
        <v>1</v>
      </c>
      <c r="J3970" s="1151"/>
      <c r="AL3970"/>
      <c r="AM3970"/>
      <c r="AN3970"/>
      <c r="AO3970"/>
      <c r="AP3970"/>
      <c r="AQ3970" s="333"/>
      <c r="AR3970"/>
      <c r="AS3970"/>
      <c r="AT3970"/>
      <c r="AU3970"/>
    </row>
    <row r="3971" spans="1:47" ht="12.75" customHeight="1" x14ac:dyDescent="0.35">
      <c r="A3971" s="311"/>
      <c r="B3971" s="311" t="str">
        <f t="shared" si="407"/>
        <v>RS39.52</v>
      </c>
      <c r="C3971" s="311">
        <f t="shared" si="409"/>
        <v>202526</v>
      </c>
      <c r="D3971" s="1148" t="s">
        <v>92</v>
      </c>
      <c r="E3971" s="311">
        <v>39.5</v>
      </c>
      <c r="F3971" s="311" t="s">
        <v>546</v>
      </c>
      <c r="G3971" s="311">
        <f t="shared" si="411"/>
        <v>0</v>
      </c>
      <c r="H3971" s="1154">
        <f t="shared" ca="1" si="410"/>
        <v>0</v>
      </c>
      <c r="I3971" s="311">
        <f t="shared" si="408"/>
        <v>2</v>
      </c>
      <c r="J3971" s="1151"/>
      <c r="AL3971"/>
      <c r="AM3971"/>
      <c r="AN3971"/>
      <c r="AO3971"/>
      <c r="AP3971"/>
      <c r="AQ3971" s="333"/>
      <c r="AR3971"/>
      <c r="AS3971"/>
      <c r="AT3971"/>
      <c r="AU3971"/>
    </row>
    <row r="3972" spans="1:47" ht="12.75" customHeight="1" x14ac:dyDescent="0.35">
      <c r="A3972" s="311"/>
      <c r="B3972" s="311" t="str">
        <f t="shared" si="407"/>
        <v>RS39.54</v>
      </c>
      <c r="C3972" s="311">
        <f t="shared" si="409"/>
        <v>202526</v>
      </c>
      <c r="D3972" s="1148" t="s">
        <v>92</v>
      </c>
      <c r="E3972" s="311">
        <v>39.5</v>
      </c>
      <c r="F3972" s="311" t="s">
        <v>550</v>
      </c>
      <c r="G3972" s="311">
        <f t="shared" si="411"/>
        <v>0</v>
      </c>
      <c r="H3972" s="1154">
        <f t="shared" ca="1" si="410"/>
        <v>0</v>
      </c>
      <c r="I3972" s="311">
        <f t="shared" si="408"/>
        <v>4</v>
      </c>
      <c r="J3972" s="1151"/>
      <c r="AL3972"/>
      <c r="AM3972"/>
      <c r="AN3972"/>
      <c r="AO3972"/>
      <c r="AP3972"/>
      <c r="AQ3972" s="333"/>
      <c r="AR3972"/>
      <c r="AS3972"/>
      <c r="AT3972"/>
      <c r="AU3972"/>
    </row>
    <row r="3973" spans="1:47" ht="12.75" customHeight="1" x14ac:dyDescent="0.35">
      <c r="A3973" s="311"/>
      <c r="B3973" s="311" t="str">
        <f t="shared" si="407"/>
        <v>RS39.55</v>
      </c>
      <c r="C3973" s="311">
        <f t="shared" si="409"/>
        <v>202526</v>
      </c>
      <c r="D3973" s="1148" t="s">
        <v>92</v>
      </c>
      <c r="E3973" s="311">
        <v>39.5</v>
      </c>
      <c r="F3973" s="311" t="s">
        <v>551</v>
      </c>
      <c r="G3973" s="311">
        <f t="shared" si="411"/>
        <v>0</v>
      </c>
      <c r="H3973" s="1154">
        <f t="shared" ca="1" si="410"/>
        <v>0</v>
      </c>
      <c r="I3973" s="311">
        <f t="shared" si="408"/>
        <v>5</v>
      </c>
      <c r="J3973" s="1151"/>
      <c r="AL3973"/>
      <c r="AM3973"/>
      <c r="AN3973"/>
      <c r="AO3973"/>
      <c r="AP3973"/>
      <c r="AQ3973" s="333"/>
      <c r="AR3973"/>
      <c r="AS3973"/>
      <c r="AT3973"/>
      <c r="AU3973"/>
    </row>
    <row r="3974" spans="1:47" ht="12.75" customHeight="1" x14ac:dyDescent="0.35">
      <c r="A3974" s="311"/>
      <c r="B3974" s="311" t="str">
        <f t="shared" si="407"/>
        <v>RS411</v>
      </c>
      <c r="C3974" s="311">
        <f t="shared" si="409"/>
        <v>202526</v>
      </c>
      <c r="D3974" s="1148" t="s">
        <v>92</v>
      </c>
      <c r="E3974" s="311">
        <v>41</v>
      </c>
      <c r="F3974" s="311" t="s">
        <v>545</v>
      </c>
      <c r="G3974" s="311">
        <f t="shared" si="411"/>
        <v>0</v>
      </c>
      <c r="H3974" s="1154">
        <f t="shared" ca="1" si="410"/>
        <v>0</v>
      </c>
      <c r="I3974" s="311">
        <f t="shared" si="408"/>
        <v>1</v>
      </c>
      <c r="J3974" s="1151"/>
      <c r="AL3974"/>
      <c r="AM3974"/>
      <c r="AN3974"/>
      <c r="AO3974"/>
      <c r="AP3974"/>
      <c r="AQ3974" s="333"/>
      <c r="AR3974"/>
      <c r="AS3974"/>
      <c r="AT3974"/>
      <c r="AU3974"/>
    </row>
    <row r="3975" spans="1:47" ht="12.75" customHeight="1" x14ac:dyDescent="0.35">
      <c r="A3975" s="311"/>
      <c r="B3975" s="311" t="str">
        <f t="shared" si="407"/>
        <v>RS412</v>
      </c>
      <c r="C3975" s="311">
        <f t="shared" si="409"/>
        <v>202526</v>
      </c>
      <c r="D3975" s="1148" t="s">
        <v>92</v>
      </c>
      <c r="E3975" s="311">
        <v>41</v>
      </c>
      <c r="F3975" s="311" t="s">
        <v>546</v>
      </c>
      <c r="G3975" s="311">
        <f t="shared" si="411"/>
        <v>0</v>
      </c>
      <c r="H3975" s="1154">
        <f t="shared" ca="1" si="410"/>
        <v>0</v>
      </c>
      <c r="I3975" s="311">
        <f t="shared" si="408"/>
        <v>2</v>
      </c>
      <c r="J3975" s="1151"/>
      <c r="AL3975"/>
      <c r="AM3975"/>
      <c r="AN3975"/>
      <c r="AO3975"/>
      <c r="AP3975"/>
      <c r="AQ3975" s="333"/>
      <c r="AR3975"/>
      <c r="AS3975"/>
      <c r="AT3975"/>
      <c r="AU3975"/>
    </row>
    <row r="3976" spans="1:47" ht="12.75" customHeight="1" x14ac:dyDescent="0.35">
      <c r="A3976" s="311"/>
      <c r="B3976" s="311" t="str">
        <f t="shared" si="407"/>
        <v>RS414</v>
      </c>
      <c r="C3976" s="311">
        <f t="shared" si="409"/>
        <v>202526</v>
      </c>
      <c r="D3976" s="1148" t="s">
        <v>92</v>
      </c>
      <c r="E3976" s="311">
        <v>41</v>
      </c>
      <c r="F3976" s="311" t="s">
        <v>550</v>
      </c>
      <c r="G3976" s="311">
        <f t="shared" si="411"/>
        <v>0</v>
      </c>
      <c r="H3976" s="1154">
        <f t="shared" ca="1" si="410"/>
        <v>0</v>
      </c>
      <c r="I3976" s="311">
        <f t="shared" si="408"/>
        <v>4</v>
      </c>
      <c r="J3976" s="1151"/>
      <c r="AL3976"/>
      <c r="AM3976"/>
      <c r="AN3976"/>
      <c r="AO3976"/>
      <c r="AP3976"/>
      <c r="AQ3976" s="333"/>
      <c r="AR3976"/>
      <c r="AS3976"/>
      <c r="AT3976"/>
      <c r="AU3976"/>
    </row>
    <row r="3977" spans="1:47" ht="12.75" customHeight="1" x14ac:dyDescent="0.35">
      <c r="A3977" s="311"/>
      <c r="B3977" s="311" t="str">
        <f t="shared" si="407"/>
        <v>RS415</v>
      </c>
      <c r="C3977" s="311">
        <f t="shared" si="409"/>
        <v>202526</v>
      </c>
      <c r="D3977" s="1148" t="s">
        <v>92</v>
      </c>
      <c r="E3977" s="311">
        <v>41</v>
      </c>
      <c r="F3977" s="311" t="s">
        <v>551</v>
      </c>
      <c r="G3977" s="311">
        <f t="shared" si="411"/>
        <v>0</v>
      </c>
      <c r="H3977" s="1154">
        <f t="shared" ca="1" si="410"/>
        <v>0</v>
      </c>
      <c r="I3977" s="311">
        <f t="shared" si="408"/>
        <v>5</v>
      </c>
      <c r="J3977" s="1151"/>
      <c r="AL3977"/>
      <c r="AM3977"/>
      <c r="AN3977"/>
      <c r="AO3977"/>
      <c r="AP3977"/>
      <c r="AQ3977" s="333"/>
      <c r="AR3977"/>
      <c r="AS3977"/>
      <c r="AT3977"/>
      <c r="AU3977"/>
    </row>
    <row r="3978" spans="1:47" ht="12.75" customHeight="1" x14ac:dyDescent="0.35">
      <c r="A3978" s="311"/>
      <c r="B3978" s="311" t="str">
        <f t="shared" si="407"/>
        <v>RS431</v>
      </c>
      <c r="C3978" s="311">
        <f t="shared" si="409"/>
        <v>202526</v>
      </c>
      <c r="D3978" s="1148" t="s">
        <v>92</v>
      </c>
      <c r="E3978" s="311">
        <v>43</v>
      </c>
      <c r="F3978" s="311" t="s">
        <v>545</v>
      </c>
      <c r="G3978" s="311">
        <f t="shared" si="411"/>
        <v>0</v>
      </c>
      <c r="H3978" s="1154">
        <f t="shared" ca="1" si="410"/>
        <v>0</v>
      </c>
      <c r="I3978" s="311">
        <f t="shared" si="408"/>
        <v>1</v>
      </c>
      <c r="J3978" s="1151"/>
      <c r="AL3978"/>
      <c r="AM3978"/>
      <c r="AN3978"/>
      <c r="AO3978"/>
      <c r="AP3978"/>
      <c r="AQ3978" s="333"/>
      <c r="AR3978"/>
      <c r="AS3978"/>
      <c r="AT3978"/>
      <c r="AU3978"/>
    </row>
    <row r="3979" spans="1:47" ht="12.75" customHeight="1" x14ac:dyDescent="0.35">
      <c r="A3979" s="311"/>
      <c r="B3979" s="311" t="str">
        <f t="shared" si="407"/>
        <v>RS432</v>
      </c>
      <c r="C3979" s="311">
        <f t="shared" si="409"/>
        <v>202526</v>
      </c>
      <c r="D3979" s="1148" t="s">
        <v>92</v>
      </c>
      <c r="E3979" s="311">
        <v>43</v>
      </c>
      <c r="F3979" s="311" t="s">
        <v>546</v>
      </c>
      <c r="G3979" s="311">
        <f t="shared" si="411"/>
        <v>0</v>
      </c>
      <c r="H3979" s="1154">
        <f t="shared" ca="1" si="410"/>
        <v>0</v>
      </c>
      <c r="I3979" s="311">
        <f t="shared" si="408"/>
        <v>2</v>
      </c>
      <c r="J3979" s="1151"/>
      <c r="AL3979"/>
      <c r="AM3979"/>
      <c r="AN3979"/>
      <c r="AO3979"/>
      <c r="AP3979"/>
      <c r="AQ3979" s="333"/>
      <c r="AR3979"/>
      <c r="AS3979"/>
      <c r="AT3979"/>
      <c r="AU3979"/>
    </row>
    <row r="3980" spans="1:47" ht="12.75" customHeight="1" x14ac:dyDescent="0.35">
      <c r="A3980" s="311"/>
      <c r="B3980" s="311" t="str">
        <f t="shared" si="407"/>
        <v>RS434</v>
      </c>
      <c r="C3980" s="311">
        <f t="shared" si="409"/>
        <v>202526</v>
      </c>
      <c r="D3980" s="1148" t="s">
        <v>92</v>
      </c>
      <c r="E3980" s="311">
        <v>43</v>
      </c>
      <c r="F3980" s="311" t="s">
        <v>550</v>
      </c>
      <c r="G3980" s="311">
        <f t="shared" si="411"/>
        <v>0</v>
      </c>
      <c r="H3980" s="1154">
        <f t="shared" ca="1" si="410"/>
        <v>0</v>
      </c>
      <c r="I3980" s="311">
        <f t="shared" si="408"/>
        <v>4</v>
      </c>
      <c r="J3980" s="1151"/>
      <c r="AL3980"/>
      <c r="AM3980"/>
      <c r="AN3980"/>
      <c r="AO3980"/>
      <c r="AP3980"/>
      <c r="AQ3980" s="333"/>
      <c r="AR3980"/>
      <c r="AS3980"/>
      <c r="AT3980"/>
      <c r="AU3980"/>
    </row>
    <row r="3981" spans="1:47" ht="12.75" customHeight="1" x14ac:dyDescent="0.35">
      <c r="A3981" s="311"/>
      <c r="B3981" s="311" t="str">
        <f t="shared" si="407"/>
        <v>RS435</v>
      </c>
      <c r="C3981" s="311">
        <f t="shared" si="409"/>
        <v>202526</v>
      </c>
      <c r="D3981" s="1148" t="s">
        <v>92</v>
      </c>
      <c r="E3981" s="311">
        <v>43</v>
      </c>
      <c r="F3981" s="311" t="s">
        <v>551</v>
      </c>
      <c r="G3981" s="311">
        <f t="shared" si="411"/>
        <v>0</v>
      </c>
      <c r="H3981" s="1154">
        <f t="shared" ca="1" si="410"/>
        <v>0</v>
      </c>
      <c r="I3981" s="311">
        <f t="shared" si="408"/>
        <v>5</v>
      </c>
      <c r="J3981" s="1151"/>
      <c r="AL3981"/>
      <c r="AM3981"/>
      <c r="AN3981"/>
      <c r="AO3981"/>
      <c r="AP3981"/>
      <c r="AQ3981" s="333"/>
      <c r="AR3981"/>
      <c r="AS3981"/>
      <c r="AT3981"/>
      <c r="AU3981"/>
    </row>
    <row r="3982" spans="1:47" ht="12.75" customHeight="1" x14ac:dyDescent="0.35">
      <c r="A3982" s="311"/>
      <c r="B3982" s="311" t="str">
        <f t="shared" si="407"/>
        <v>RS461</v>
      </c>
      <c r="C3982" s="311">
        <f t="shared" si="409"/>
        <v>202526</v>
      </c>
      <c r="D3982" s="1148" t="s">
        <v>92</v>
      </c>
      <c r="E3982" s="311">
        <v>46</v>
      </c>
      <c r="F3982" s="311" t="s">
        <v>545</v>
      </c>
      <c r="G3982" s="311">
        <f t="shared" si="411"/>
        <v>0</v>
      </c>
      <c r="H3982" s="1154">
        <f t="shared" ca="1" si="410"/>
        <v>0</v>
      </c>
      <c r="I3982" s="311">
        <f t="shared" si="408"/>
        <v>1</v>
      </c>
      <c r="J3982" s="1151"/>
      <c r="AL3982"/>
      <c r="AM3982"/>
      <c r="AN3982"/>
      <c r="AO3982"/>
      <c r="AP3982"/>
      <c r="AQ3982" s="333"/>
      <c r="AR3982"/>
      <c r="AS3982"/>
      <c r="AT3982"/>
      <c r="AU3982"/>
    </row>
    <row r="3983" spans="1:47" ht="12.75" customHeight="1" x14ac:dyDescent="0.35">
      <c r="A3983" s="311"/>
      <c r="B3983" s="311" t="str">
        <f t="shared" si="407"/>
        <v>RS462</v>
      </c>
      <c r="C3983" s="311">
        <f t="shared" si="409"/>
        <v>202526</v>
      </c>
      <c r="D3983" s="1148" t="s">
        <v>92</v>
      </c>
      <c r="E3983" s="311">
        <v>46</v>
      </c>
      <c r="F3983" s="311" t="s">
        <v>546</v>
      </c>
      <c r="G3983" s="311">
        <f t="shared" si="411"/>
        <v>0</v>
      </c>
      <c r="H3983" s="1154">
        <f t="shared" ca="1" si="410"/>
        <v>0</v>
      </c>
      <c r="I3983" s="311">
        <f t="shared" si="408"/>
        <v>2</v>
      </c>
      <c r="J3983" s="1151"/>
      <c r="AL3983"/>
      <c r="AM3983"/>
      <c r="AN3983"/>
      <c r="AO3983"/>
      <c r="AP3983"/>
      <c r="AQ3983" s="333"/>
      <c r="AR3983"/>
      <c r="AS3983"/>
      <c r="AT3983"/>
      <c r="AU3983"/>
    </row>
    <row r="3984" spans="1:47" ht="12.75" customHeight="1" x14ac:dyDescent="0.35">
      <c r="A3984" s="311"/>
      <c r="B3984" s="311" t="str">
        <f t="shared" si="407"/>
        <v>RS464</v>
      </c>
      <c r="C3984" s="311">
        <f t="shared" si="409"/>
        <v>202526</v>
      </c>
      <c r="D3984" s="1148" t="s">
        <v>92</v>
      </c>
      <c r="E3984" s="311">
        <v>46</v>
      </c>
      <c r="F3984" s="311" t="s">
        <v>550</v>
      </c>
      <c r="G3984" s="311">
        <f t="shared" si="411"/>
        <v>0</v>
      </c>
      <c r="H3984" s="1154">
        <f t="shared" ca="1" si="410"/>
        <v>0</v>
      </c>
      <c r="I3984" s="311">
        <f t="shared" si="408"/>
        <v>4</v>
      </c>
      <c r="J3984" s="1151"/>
      <c r="AL3984"/>
      <c r="AM3984"/>
      <c r="AN3984"/>
      <c r="AO3984"/>
      <c r="AP3984"/>
      <c r="AQ3984" s="333"/>
      <c r="AR3984"/>
      <c r="AS3984"/>
      <c r="AT3984"/>
      <c r="AU3984"/>
    </row>
    <row r="3985" spans="1:47" ht="12.75" customHeight="1" x14ac:dyDescent="0.35">
      <c r="A3985" s="311"/>
      <c r="B3985" s="311" t="str">
        <f t="shared" si="407"/>
        <v>RS465</v>
      </c>
      <c r="C3985" s="311">
        <f t="shared" si="409"/>
        <v>202526</v>
      </c>
      <c r="D3985" s="1148" t="s">
        <v>92</v>
      </c>
      <c r="E3985" s="311">
        <v>46</v>
      </c>
      <c r="F3985" s="311" t="s">
        <v>551</v>
      </c>
      <c r="G3985" s="311">
        <f t="shared" si="411"/>
        <v>0</v>
      </c>
      <c r="H3985" s="1154">
        <f t="shared" ca="1" si="410"/>
        <v>0</v>
      </c>
      <c r="I3985" s="311">
        <f t="shared" si="408"/>
        <v>5</v>
      </c>
      <c r="J3985" s="1151"/>
      <c r="AL3985"/>
      <c r="AM3985"/>
      <c r="AN3985"/>
      <c r="AO3985"/>
      <c r="AP3985"/>
      <c r="AQ3985" s="333"/>
      <c r="AR3985"/>
      <c r="AS3985"/>
      <c r="AT3985"/>
      <c r="AU3985"/>
    </row>
    <row r="3986" spans="1:47" ht="12.75" customHeight="1" x14ac:dyDescent="0.35">
      <c r="A3986" s="311"/>
      <c r="B3986" s="311" t="str">
        <f t="shared" si="407"/>
        <v>RS471</v>
      </c>
      <c r="C3986" s="311">
        <f t="shared" si="409"/>
        <v>202526</v>
      </c>
      <c r="D3986" s="1148" t="s">
        <v>92</v>
      </c>
      <c r="E3986" s="311">
        <v>47</v>
      </c>
      <c r="F3986" s="311" t="s">
        <v>545</v>
      </c>
      <c r="G3986" s="311">
        <f t="shared" si="411"/>
        <v>0</v>
      </c>
      <c r="H3986" s="1154">
        <f t="shared" ca="1" si="410"/>
        <v>0</v>
      </c>
      <c r="I3986" s="311">
        <f t="shared" si="408"/>
        <v>1</v>
      </c>
      <c r="J3986" s="1151"/>
      <c r="AL3986"/>
      <c r="AM3986"/>
      <c r="AN3986"/>
      <c r="AO3986"/>
      <c r="AP3986"/>
      <c r="AQ3986" s="333"/>
      <c r="AR3986"/>
      <c r="AS3986"/>
      <c r="AT3986"/>
      <c r="AU3986"/>
    </row>
    <row r="3987" spans="1:47" ht="12.75" customHeight="1" x14ac:dyDescent="0.35">
      <c r="A3987" s="311"/>
      <c r="B3987" s="311" t="str">
        <f t="shared" ref="B3987:B4046" si="412">D3987&amp;E3987&amp;I3987</f>
        <v>RS472</v>
      </c>
      <c r="C3987" s="311">
        <f t="shared" si="409"/>
        <v>202526</v>
      </c>
      <c r="D3987" s="1148" t="s">
        <v>92</v>
      </c>
      <c r="E3987" s="311">
        <v>47</v>
      </c>
      <c r="F3987" s="311" t="s">
        <v>546</v>
      </c>
      <c r="G3987" s="311">
        <f t="shared" si="411"/>
        <v>0</v>
      </c>
      <c r="H3987" s="1154">
        <f t="shared" ca="1" si="410"/>
        <v>0</v>
      </c>
      <c r="I3987" s="311">
        <f t="shared" si="408"/>
        <v>2</v>
      </c>
      <c r="J3987" s="1151"/>
      <c r="AL3987"/>
      <c r="AM3987"/>
      <c r="AN3987"/>
      <c r="AO3987"/>
      <c r="AP3987"/>
      <c r="AQ3987" s="333"/>
      <c r="AR3987"/>
      <c r="AS3987"/>
      <c r="AT3987"/>
      <c r="AU3987"/>
    </row>
    <row r="3988" spans="1:47" ht="12.75" customHeight="1" x14ac:dyDescent="0.35">
      <c r="A3988" s="311"/>
      <c r="B3988" s="311" t="str">
        <f t="shared" si="412"/>
        <v>RS474</v>
      </c>
      <c r="C3988" s="311">
        <f t="shared" si="409"/>
        <v>202526</v>
      </c>
      <c r="D3988" s="1148" t="s">
        <v>92</v>
      </c>
      <c r="E3988" s="311">
        <v>47</v>
      </c>
      <c r="F3988" s="311" t="s">
        <v>550</v>
      </c>
      <c r="G3988" s="311">
        <f t="shared" si="411"/>
        <v>0</v>
      </c>
      <c r="H3988" s="1154">
        <f t="shared" ca="1" si="410"/>
        <v>0</v>
      </c>
      <c r="I3988" s="311">
        <f t="shared" si="408"/>
        <v>4</v>
      </c>
      <c r="J3988" s="1151"/>
      <c r="AL3988"/>
      <c r="AM3988"/>
      <c r="AN3988"/>
      <c r="AO3988"/>
      <c r="AP3988"/>
      <c r="AQ3988" s="333"/>
      <c r="AR3988"/>
      <c r="AS3988"/>
      <c r="AT3988"/>
      <c r="AU3988"/>
    </row>
    <row r="3989" spans="1:47" ht="12.75" customHeight="1" x14ac:dyDescent="0.35">
      <c r="A3989" s="311"/>
      <c r="B3989" s="311" t="str">
        <f t="shared" si="412"/>
        <v>RS475</v>
      </c>
      <c r="C3989" s="311">
        <f t="shared" si="409"/>
        <v>202526</v>
      </c>
      <c r="D3989" s="1148" t="s">
        <v>92</v>
      </c>
      <c r="E3989" s="311">
        <v>47</v>
      </c>
      <c r="F3989" s="311" t="s">
        <v>551</v>
      </c>
      <c r="G3989" s="311">
        <f t="shared" si="411"/>
        <v>0</v>
      </c>
      <c r="H3989" s="1154">
        <f t="shared" ca="1" si="410"/>
        <v>0</v>
      </c>
      <c r="I3989" s="311">
        <f t="shared" ref="I3989:I4052" si="413">VLOOKUP(F3989,CIndex,2,FALSE)</f>
        <v>5</v>
      </c>
      <c r="J3989" s="1151"/>
      <c r="AL3989"/>
      <c r="AM3989"/>
      <c r="AN3989"/>
      <c r="AO3989"/>
      <c r="AP3989"/>
      <c r="AQ3989" s="333"/>
      <c r="AR3989"/>
      <c r="AS3989"/>
      <c r="AT3989"/>
      <c r="AU3989"/>
    </row>
    <row r="3990" spans="1:47" ht="12.75" customHeight="1" x14ac:dyDescent="0.35">
      <c r="A3990" s="311"/>
      <c r="B3990" s="311" t="str">
        <f t="shared" si="412"/>
        <v>RS47.81</v>
      </c>
      <c r="C3990" s="311">
        <f t="shared" si="409"/>
        <v>202526</v>
      </c>
      <c r="D3990" s="1148" t="s">
        <v>92</v>
      </c>
      <c r="E3990" s="311">
        <v>47.8</v>
      </c>
      <c r="F3990" s="311" t="s">
        <v>545</v>
      </c>
      <c r="G3990" s="311">
        <f t="shared" si="411"/>
        <v>0</v>
      </c>
      <c r="H3990" s="1154">
        <f t="shared" ca="1" si="410"/>
        <v>0</v>
      </c>
      <c r="I3990" s="311">
        <f t="shared" si="413"/>
        <v>1</v>
      </c>
      <c r="J3990" s="1151"/>
      <c r="AL3990"/>
      <c r="AM3990"/>
      <c r="AN3990"/>
      <c r="AO3990"/>
      <c r="AP3990"/>
      <c r="AQ3990" s="333"/>
      <c r="AR3990"/>
      <c r="AS3990"/>
      <c r="AT3990"/>
      <c r="AU3990"/>
    </row>
    <row r="3991" spans="1:47" ht="12.75" customHeight="1" x14ac:dyDescent="0.35">
      <c r="A3991" s="311"/>
      <c r="B3991" s="311" t="str">
        <f t="shared" si="412"/>
        <v>RS47.82</v>
      </c>
      <c r="C3991" s="311">
        <f t="shared" si="409"/>
        <v>202526</v>
      </c>
      <c r="D3991" s="1148" t="s">
        <v>92</v>
      </c>
      <c r="E3991" s="311">
        <v>47.8</v>
      </c>
      <c r="F3991" s="311" t="s">
        <v>546</v>
      </c>
      <c r="G3991" s="311">
        <f t="shared" si="411"/>
        <v>0</v>
      </c>
      <c r="H3991" s="1154">
        <f t="shared" ca="1" si="410"/>
        <v>0</v>
      </c>
      <c r="I3991" s="311">
        <f t="shared" si="413"/>
        <v>2</v>
      </c>
      <c r="J3991" s="1151"/>
      <c r="AL3991"/>
      <c r="AM3991"/>
      <c r="AN3991"/>
      <c r="AO3991"/>
      <c r="AP3991"/>
      <c r="AQ3991" s="333"/>
      <c r="AR3991"/>
      <c r="AS3991"/>
      <c r="AT3991"/>
      <c r="AU3991"/>
    </row>
    <row r="3992" spans="1:47" ht="12.75" customHeight="1" x14ac:dyDescent="0.35">
      <c r="A3992" s="311"/>
      <c r="B3992" s="311" t="str">
        <f t="shared" si="412"/>
        <v>RS47.84</v>
      </c>
      <c r="C3992" s="311">
        <f t="shared" si="409"/>
        <v>202526</v>
      </c>
      <c r="D3992" s="1148" t="s">
        <v>92</v>
      </c>
      <c r="E3992" s="311">
        <v>47.8</v>
      </c>
      <c r="F3992" s="311" t="s">
        <v>550</v>
      </c>
      <c r="G3992" s="311">
        <f t="shared" si="411"/>
        <v>0</v>
      </c>
      <c r="H3992" s="1154">
        <f t="shared" ca="1" si="410"/>
        <v>0</v>
      </c>
      <c r="I3992" s="311">
        <f t="shared" si="413"/>
        <v>4</v>
      </c>
      <c r="J3992" s="1151"/>
      <c r="AL3992"/>
      <c r="AM3992"/>
      <c r="AN3992"/>
      <c r="AO3992"/>
      <c r="AP3992"/>
      <c r="AQ3992" s="333"/>
      <c r="AR3992"/>
      <c r="AS3992"/>
      <c r="AT3992"/>
      <c r="AU3992"/>
    </row>
    <row r="3993" spans="1:47" ht="12.75" customHeight="1" x14ac:dyDescent="0.35">
      <c r="A3993" s="311"/>
      <c r="B3993" s="311" t="str">
        <f t="shared" si="412"/>
        <v>RS47.85</v>
      </c>
      <c r="C3993" s="311">
        <f t="shared" si="409"/>
        <v>202526</v>
      </c>
      <c r="D3993" s="1148" t="s">
        <v>92</v>
      </c>
      <c r="E3993" s="311">
        <v>47.8</v>
      </c>
      <c r="F3993" s="311" t="s">
        <v>551</v>
      </c>
      <c r="G3993" s="311">
        <f t="shared" si="411"/>
        <v>0</v>
      </c>
      <c r="H3993" s="1154">
        <f t="shared" ca="1" si="410"/>
        <v>0</v>
      </c>
      <c r="I3993" s="311">
        <f t="shared" si="413"/>
        <v>5</v>
      </c>
      <c r="J3993" s="1151"/>
      <c r="AL3993"/>
      <c r="AM3993"/>
      <c r="AN3993"/>
      <c r="AO3993"/>
      <c r="AP3993"/>
      <c r="AQ3993" s="333"/>
      <c r="AR3993"/>
      <c r="AS3993"/>
      <c r="AT3993"/>
      <c r="AU3993"/>
    </row>
    <row r="3994" spans="1:47" ht="12.75" customHeight="1" x14ac:dyDescent="0.35">
      <c r="A3994" s="311"/>
      <c r="B3994" s="311" t="str">
        <f t="shared" si="412"/>
        <v>RS50.11</v>
      </c>
      <c r="C3994" s="311">
        <f t="shared" si="409"/>
        <v>202526</v>
      </c>
      <c r="D3994" s="1148" t="s">
        <v>92</v>
      </c>
      <c r="E3994" s="311">
        <v>50.1</v>
      </c>
      <c r="F3994" s="311" t="s">
        <v>545</v>
      </c>
      <c r="G3994" s="311">
        <f t="shared" si="411"/>
        <v>0</v>
      </c>
      <c r="H3994" s="1154">
        <f t="shared" ca="1" si="410"/>
        <v>0</v>
      </c>
      <c r="I3994" s="311">
        <f t="shared" si="413"/>
        <v>1</v>
      </c>
      <c r="J3994" s="1151"/>
      <c r="AL3994"/>
      <c r="AM3994"/>
      <c r="AN3994"/>
      <c r="AO3994"/>
      <c r="AP3994"/>
      <c r="AQ3994" s="333"/>
      <c r="AR3994"/>
      <c r="AS3994"/>
      <c r="AT3994"/>
      <c r="AU3994"/>
    </row>
    <row r="3995" spans="1:47" ht="12.75" customHeight="1" x14ac:dyDescent="0.35">
      <c r="A3995" s="311"/>
      <c r="B3995" s="311" t="str">
        <f t="shared" si="412"/>
        <v>RS50.12</v>
      </c>
      <c r="C3995" s="311">
        <f t="shared" si="409"/>
        <v>202526</v>
      </c>
      <c r="D3995" s="1148" t="s">
        <v>92</v>
      </c>
      <c r="E3995" s="311">
        <v>50.1</v>
      </c>
      <c r="F3995" s="311" t="s">
        <v>546</v>
      </c>
      <c r="G3995" s="311">
        <f t="shared" si="411"/>
        <v>0</v>
      </c>
      <c r="H3995" s="1154">
        <f t="shared" ca="1" si="410"/>
        <v>0</v>
      </c>
      <c r="I3995" s="311">
        <f t="shared" si="413"/>
        <v>2</v>
      </c>
      <c r="J3995" s="1151"/>
      <c r="AL3995"/>
      <c r="AM3995"/>
      <c r="AN3995"/>
      <c r="AO3995"/>
      <c r="AP3995"/>
      <c r="AQ3995" s="333"/>
      <c r="AR3995"/>
      <c r="AS3995"/>
      <c r="AT3995"/>
      <c r="AU3995"/>
    </row>
    <row r="3996" spans="1:47" ht="12.75" customHeight="1" x14ac:dyDescent="0.35">
      <c r="A3996" s="311"/>
      <c r="B3996" s="311" t="str">
        <f t="shared" si="412"/>
        <v>RS50.14</v>
      </c>
      <c r="C3996" s="311">
        <f t="shared" si="409"/>
        <v>202526</v>
      </c>
      <c r="D3996" s="1148" t="s">
        <v>92</v>
      </c>
      <c r="E3996" s="311">
        <v>50.1</v>
      </c>
      <c r="F3996" s="311" t="s">
        <v>550</v>
      </c>
      <c r="G3996" s="311">
        <f t="shared" si="411"/>
        <v>0</v>
      </c>
      <c r="H3996" s="1154">
        <f t="shared" ca="1" si="410"/>
        <v>0</v>
      </c>
      <c r="I3996" s="311">
        <f t="shared" si="413"/>
        <v>4</v>
      </c>
      <c r="J3996" s="1151"/>
      <c r="AL3996"/>
      <c r="AM3996"/>
      <c r="AN3996"/>
      <c r="AO3996"/>
      <c r="AP3996"/>
      <c r="AQ3996" s="333"/>
      <c r="AR3996"/>
      <c r="AS3996"/>
      <c r="AT3996"/>
      <c r="AU3996"/>
    </row>
    <row r="3997" spans="1:47" ht="12.75" customHeight="1" x14ac:dyDescent="0.35">
      <c r="A3997" s="311"/>
      <c r="B3997" s="311" t="str">
        <f t="shared" si="412"/>
        <v>RS50.15</v>
      </c>
      <c r="C3997" s="311">
        <f t="shared" si="409"/>
        <v>202526</v>
      </c>
      <c r="D3997" s="1148" t="s">
        <v>92</v>
      </c>
      <c r="E3997" s="311">
        <v>50.1</v>
      </c>
      <c r="F3997" s="311" t="s">
        <v>551</v>
      </c>
      <c r="G3997" s="311">
        <f t="shared" si="411"/>
        <v>0</v>
      </c>
      <c r="H3997" s="1154">
        <f t="shared" ca="1" si="410"/>
        <v>0</v>
      </c>
      <c r="I3997" s="311">
        <f t="shared" si="413"/>
        <v>5</v>
      </c>
      <c r="J3997" s="1151"/>
      <c r="AL3997"/>
      <c r="AM3997"/>
      <c r="AN3997"/>
      <c r="AO3997"/>
      <c r="AP3997"/>
      <c r="AQ3997" s="333"/>
      <c r="AR3997"/>
      <c r="AS3997"/>
      <c r="AT3997"/>
      <c r="AU3997"/>
    </row>
    <row r="3998" spans="1:47" ht="12.75" customHeight="1" x14ac:dyDescent="0.35">
      <c r="A3998" s="311"/>
      <c r="B3998" s="311" t="str">
        <f t="shared" si="412"/>
        <v>RS571</v>
      </c>
      <c r="C3998" s="311">
        <f t="shared" si="409"/>
        <v>202526</v>
      </c>
      <c r="D3998" s="1148" t="s">
        <v>92</v>
      </c>
      <c r="E3998" s="311">
        <v>57</v>
      </c>
      <c r="F3998" s="311" t="s">
        <v>545</v>
      </c>
      <c r="G3998" s="311">
        <f t="shared" si="411"/>
        <v>0</v>
      </c>
      <c r="H3998" s="1154">
        <f t="shared" ca="1" si="410"/>
        <v>0</v>
      </c>
      <c r="I3998" s="311">
        <f t="shared" si="413"/>
        <v>1</v>
      </c>
      <c r="J3998" s="1151"/>
      <c r="AL3998"/>
      <c r="AM3998"/>
      <c r="AN3998"/>
      <c r="AO3998"/>
      <c r="AP3998"/>
      <c r="AQ3998" s="333"/>
      <c r="AR3998"/>
      <c r="AS3998"/>
      <c r="AT3998"/>
      <c r="AU3998"/>
    </row>
    <row r="3999" spans="1:47" ht="12.75" customHeight="1" x14ac:dyDescent="0.35">
      <c r="A3999" s="311"/>
      <c r="B3999" s="311" t="str">
        <f t="shared" si="412"/>
        <v>RS572</v>
      </c>
      <c r="C3999" s="311">
        <f t="shared" si="409"/>
        <v>202526</v>
      </c>
      <c r="D3999" s="1148" t="s">
        <v>92</v>
      </c>
      <c r="E3999" s="311">
        <v>57</v>
      </c>
      <c r="F3999" s="311" t="s">
        <v>546</v>
      </c>
      <c r="G3999" s="311">
        <f t="shared" si="411"/>
        <v>0</v>
      </c>
      <c r="H3999" s="1154">
        <f t="shared" ca="1" si="410"/>
        <v>0</v>
      </c>
      <c r="I3999" s="311">
        <f t="shared" si="413"/>
        <v>2</v>
      </c>
      <c r="J3999" s="1151"/>
      <c r="AL3999"/>
      <c r="AM3999"/>
      <c r="AN3999"/>
      <c r="AO3999"/>
      <c r="AP3999"/>
      <c r="AQ3999" s="333"/>
      <c r="AR3999"/>
      <c r="AS3999"/>
      <c r="AT3999"/>
      <c r="AU3999"/>
    </row>
    <row r="4000" spans="1:47" ht="12.75" customHeight="1" x14ac:dyDescent="0.35">
      <c r="A4000" s="311"/>
      <c r="B4000" s="311" t="str">
        <f t="shared" si="412"/>
        <v>RS574</v>
      </c>
      <c r="C4000" s="311">
        <f t="shared" si="409"/>
        <v>202526</v>
      </c>
      <c r="D4000" s="1148" t="s">
        <v>92</v>
      </c>
      <c r="E4000" s="311">
        <v>57</v>
      </c>
      <c r="F4000" s="311" t="s">
        <v>550</v>
      </c>
      <c r="G4000" s="311">
        <f t="shared" si="411"/>
        <v>0</v>
      </c>
      <c r="H4000" s="1154">
        <f t="shared" ca="1" si="410"/>
        <v>0</v>
      </c>
      <c r="I4000" s="311">
        <f t="shared" si="413"/>
        <v>4</v>
      </c>
      <c r="J4000" s="1151"/>
      <c r="AL4000"/>
      <c r="AM4000"/>
      <c r="AN4000"/>
      <c r="AO4000"/>
      <c r="AP4000"/>
      <c r="AQ4000" s="333"/>
      <c r="AR4000"/>
      <c r="AS4000"/>
      <c r="AT4000"/>
      <c r="AU4000"/>
    </row>
    <row r="4001" spans="1:47" ht="12.75" customHeight="1" x14ac:dyDescent="0.35">
      <c r="A4001" s="311"/>
      <c r="B4001" s="311" t="str">
        <f t="shared" si="412"/>
        <v>RS575</v>
      </c>
      <c r="C4001" s="311">
        <f t="shared" si="409"/>
        <v>202526</v>
      </c>
      <c r="D4001" s="1148" t="s">
        <v>92</v>
      </c>
      <c r="E4001" s="311">
        <v>57</v>
      </c>
      <c r="F4001" s="311" t="s">
        <v>551</v>
      </c>
      <c r="G4001" s="311">
        <f t="shared" si="411"/>
        <v>0</v>
      </c>
      <c r="H4001" s="1154">
        <f t="shared" ca="1" si="410"/>
        <v>0</v>
      </c>
      <c r="I4001" s="311">
        <f t="shared" si="413"/>
        <v>5</v>
      </c>
      <c r="J4001" s="1151"/>
      <c r="AL4001"/>
      <c r="AM4001"/>
      <c r="AN4001"/>
      <c r="AO4001"/>
      <c r="AP4001"/>
      <c r="AQ4001" s="333"/>
      <c r="AR4001"/>
      <c r="AS4001"/>
      <c r="AT4001"/>
      <c r="AU4001"/>
    </row>
    <row r="4002" spans="1:47" ht="12.75" customHeight="1" x14ac:dyDescent="0.35">
      <c r="A4002" s="311"/>
      <c r="B4002" s="311" t="str">
        <f t="shared" si="412"/>
        <v>RS581</v>
      </c>
      <c r="C4002" s="311">
        <f t="shared" si="409"/>
        <v>202526</v>
      </c>
      <c r="D4002" s="1148" t="s">
        <v>92</v>
      </c>
      <c r="E4002" s="311">
        <v>58</v>
      </c>
      <c r="F4002" s="311" t="s">
        <v>545</v>
      </c>
      <c r="G4002" s="311">
        <f t="shared" si="411"/>
        <v>0</v>
      </c>
      <c r="H4002" s="1154">
        <f t="shared" ca="1" si="410"/>
        <v>0</v>
      </c>
      <c r="I4002" s="311">
        <f t="shared" si="413"/>
        <v>1</v>
      </c>
      <c r="J4002" s="1151"/>
      <c r="AL4002"/>
      <c r="AM4002"/>
      <c r="AN4002"/>
      <c r="AO4002"/>
      <c r="AP4002"/>
      <c r="AQ4002" s="333"/>
      <c r="AR4002"/>
      <c r="AS4002"/>
      <c r="AT4002"/>
      <c r="AU4002"/>
    </row>
    <row r="4003" spans="1:47" ht="12.75" customHeight="1" x14ac:dyDescent="0.35">
      <c r="A4003" s="311"/>
      <c r="B4003" s="311" t="str">
        <f t="shared" si="412"/>
        <v>RS582</v>
      </c>
      <c r="C4003" s="311">
        <f t="shared" si="409"/>
        <v>202526</v>
      </c>
      <c r="D4003" s="1148" t="s">
        <v>92</v>
      </c>
      <c r="E4003" s="311">
        <v>58</v>
      </c>
      <c r="F4003" s="311" t="s">
        <v>546</v>
      </c>
      <c r="G4003" s="311">
        <f t="shared" si="411"/>
        <v>0</v>
      </c>
      <c r="H4003" s="1154">
        <f t="shared" ca="1" si="410"/>
        <v>0</v>
      </c>
      <c r="I4003" s="311">
        <f t="shared" si="413"/>
        <v>2</v>
      </c>
      <c r="J4003" s="1151"/>
      <c r="AL4003"/>
      <c r="AM4003"/>
      <c r="AN4003"/>
      <c r="AO4003"/>
      <c r="AP4003"/>
      <c r="AQ4003" s="333"/>
      <c r="AR4003"/>
      <c r="AS4003"/>
      <c r="AT4003"/>
      <c r="AU4003"/>
    </row>
    <row r="4004" spans="1:47" ht="12.75" customHeight="1" x14ac:dyDescent="0.35">
      <c r="A4004" s="311"/>
      <c r="B4004" s="311" t="str">
        <f t="shared" si="412"/>
        <v>RS584</v>
      </c>
      <c r="C4004" s="311">
        <f t="shared" ref="C4004:C4067" si="414">year</f>
        <v>202526</v>
      </c>
      <c r="D4004" s="1148" t="s">
        <v>92</v>
      </c>
      <c r="E4004" s="311">
        <v>58</v>
      </c>
      <c r="F4004" s="311" t="s">
        <v>550</v>
      </c>
      <c r="G4004" s="311">
        <f t="shared" si="411"/>
        <v>0</v>
      </c>
      <c r="H4004" s="1154">
        <f t="shared" ca="1" si="410"/>
        <v>0</v>
      </c>
      <c r="I4004" s="311">
        <f t="shared" si="413"/>
        <v>4</v>
      </c>
      <c r="J4004" s="1151"/>
      <c r="AL4004"/>
      <c r="AM4004"/>
      <c r="AN4004"/>
      <c r="AO4004"/>
      <c r="AP4004"/>
      <c r="AQ4004" s="333"/>
      <c r="AR4004"/>
      <c r="AS4004"/>
      <c r="AT4004"/>
      <c r="AU4004"/>
    </row>
    <row r="4005" spans="1:47" ht="12.75" customHeight="1" x14ac:dyDescent="0.35">
      <c r="A4005" s="311"/>
      <c r="B4005" s="311" t="str">
        <f t="shared" si="412"/>
        <v>RS585</v>
      </c>
      <c r="C4005" s="311">
        <f t="shared" si="414"/>
        <v>202526</v>
      </c>
      <c r="D4005" s="1148" t="s">
        <v>92</v>
      </c>
      <c r="E4005" s="311">
        <v>58</v>
      </c>
      <c r="F4005" s="311" t="s">
        <v>551</v>
      </c>
      <c r="G4005" s="311">
        <f t="shared" si="411"/>
        <v>0</v>
      </c>
      <c r="H4005" s="1154">
        <f t="shared" ca="1" si="410"/>
        <v>0</v>
      </c>
      <c r="I4005" s="311">
        <f t="shared" si="413"/>
        <v>5</v>
      </c>
      <c r="J4005" s="1151"/>
      <c r="AL4005"/>
      <c r="AM4005"/>
      <c r="AN4005"/>
      <c r="AO4005"/>
      <c r="AP4005"/>
      <c r="AQ4005" s="333"/>
      <c r="AR4005"/>
      <c r="AS4005"/>
      <c r="AT4005"/>
      <c r="AU4005"/>
    </row>
    <row r="4006" spans="1:47" ht="12.75" customHeight="1" x14ac:dyDescent="0.35">
      <c r="A4006" s="311"/>
      <c r="B4006" s="311" t="str">
        <f t="shared" si="412"/>
        <v>RS591</v>
      </c>
      <c r="C4006" s="311">
        <f t="shared" si="414"/>
        <v>202526</v>
      </c>
      <c r="D4006" s="1148" t="s">
        <v>92</v>
      </c>
      <c r="E4006" s="311">
        <v>59</v>
      </c>
      <c r="F4006" s="311" t="s">
        <v>545</v>
      </c>
      <c r="G4006" s="311">
        <f t="shared" si="411"/>
        <v>0</v>
      </c>
      <c r="H4006" s="1154">
        <f t="shared" ca="1" si="410"/>
        <v>0</v>
      </c>
      <c r="I4006" s="311">
        <f t="shared" si="413"/>
        <v>1</v>
      </c>
      <c r="J4006" s="1151"/>
      <c r="AL4006"/>
      <c r="AM4006"/>
      <c r="AN4006"/>
      <c r="AO4006"/>
      <c r="AP4006"/>
      <c r="AQ4006" s="333"/>
      <c r="AR4006"/>
      <c r="AS4006"/>
      <c r="AT4006"/>
      <c r="AU4006"/>
    </row>
    <row r="4007" spans="1:47" ht="12.75" customHeight="1" x14ac:dyDescent="0.35">
      <c r="A4007" s="311"/>
      <c r="B4007" s="311" t="str">
        <f t="shared" si="412"/>
        <v>RS592</v>
      </c>
      <c r="C4007" s="311">
        <f t="shared" si="414"/>
        <v>202526</v>
      </c>
      <c r="D4007" s="1148" t="s">
        <v>92</v>
      </c>
      <c r="E4007" s="311">
        <v>59</v>
      </c>
      <c r="F4007" s="311" t="s">
        <v>546</v>
      </c>
      <c r="G4007" s="311">
        <f t="shared" si="411"/>
        <v>0</v>
      </c>
      <c r="H4007" s="1154">
        <f t="shared" ca="1" si="410"/>
        <v>0</v>
      </c>
      <c r="I4007" s="311">
        <f t="shared" si="413"/>
        <v>2</v>
      </c>
      <c r="J4007" s="1151"/>
      <c r="AL4007"/>
      <c r="AM4007"/>
      <c r="AN4007"/>
      <c r="AO4007"/>
      <c r="AP4007"/>
      <c r="AQ4007" s="333"/>
      <c r="AR4007"/>
      <c r="AS4007"/>
      <c r="AT4007"/>
      <c r="AU4007"/>
    </row>
    <row r="4008" spans="1:47" ht="12.75" customHeight="1" x14ac:dyDescent="0.35">
      <c r="A4008" s="311"/>
      <c r="B4008" s="311" t="str">
        <f t="shared" si="412"/>
        <v>RS594</v>
      </c>
      <c r="C4008" s="311">
        <f t="shared" si="414"/>
        <v>202526</v>
      </c>
      <c r="D4008" s="1148" t="s">
        <v>92</v>
      </c>
      <c r="E4008" s="311">
        <v>59</v>
      </c>
      <c r="F4008" s="311" t="s">
        <v>550</v>
      </c>
      <c r="G4008" s="311">
        <f t="shared" si="411"/>
        <v>0</v>
      </c>
      <c r="H4008" s="1154">
        <f t="shared" ca="1" si="410"/>
        <v>0</v>
      </c>
      <c r="I4008" s="311">
        <f t="shared" si="413"/>
        <v>4</v>
      </c>
      <c r="J4008" s="1151"/>
      <c r="AL4008"/>
      <c r="AM4008"/>
      <c r="AN4008"/>
      <c r="AO4008"/>
      <c r="AP4008"/>
      <c r="AQ4008" s="333"/>
      <c r="AR4008"/>
      <c r="AS4008"/>
      <c r="AT4008"/>
      <c r="AU4008"/>
    </row>
    <row r="4009" spans="1:47" ht="12.75" customHeight="1" x14ac:dyDescent="0.35">
      <c r="A4009" s="311"/>
      <c r="B4009" s="311" t="str">
        <f t="shared" si="412"/>
        <v>RS595</v>
      </c>
      <c r="C4009" s="311">
        <f t="shared" si="414"/>
        <v>202526</v>
      </c>
      <c r="D4009" s="1148" t="s">
        <v>92</v>
      </c>
      <c r="E4009" s="311">
        <v>59</v>
      </c>
      <c r="F4009" s="311" t="s">
        <v>551</v>
      </c>
      <c r="G4009" s="311">
        <f t="shared" si="411"/>
        <v>0</v>
      </c>
      <c r="H4009" s="1154">
        <f t="shared" ca="1" si="410"/>
        <v>0</v>
      </c>
      <c r="I4009" s="311">
        <f t="shared" si="413"/>
        <v>5</v>
      </c>
      <c r="J4009" s="1151"/>
      <c r="AL4009"/>
      <c r="AM4009"/>
      <c r="AN4009"/>
      <c r="AO4009"/>
      <c r="AP4009"/>
      <c r="AQ4009" s="333"/>
      <c r="AR4009"/>
      <c r="AS4009"/>
      <c r="AT4009"/>
      <c r="AU4009"/>
    </row>
    <row r="4010" spans="1:47" ht="12.75" customHeight="1" x14ac:dyDescent="0.35">
      <c r="A4010" s="311"/>
      <c r="B4010" s="311" t="str">
        <f t="shared" si="412"/>
        <v>RS601</v>
      </c>
      <c r="C4010" s="311">
        <f t="shared" si="414"/>
        <v>202526</v>
      </c>
      <c r="D4010" s="1148" t="s">
        <v>92</v>
      </c>
      <c r="E4010" s="311">
        <v>60</v>
      </c>
      <c r="F4010" s="311" t="s">
        <v>545</v>
      </c>
      <c r="G4010" s="311">
        <f t="shared" si="411"/>
        <v>0</v>
      </c>
      <c r="H4010" s="1154">
        <f t="shared" ca="1" si="410"/>
        <v>0</v>
      </c>
      <c r="I4010" s="311">
        <f t="shared" si="413"/>
        <v>1</v>
      </c>
      <c r="J4010" s="1151"/>
      <c r="AL4010"/>
      <c r="AM4010"/>
      <c r="AN4010"/>
      <c r="AO4010"/>
      <c r="AP4010"/>
      <c r="AQ4010" s="333"/>
      <c r="AR4010"/>
      <c r="AS4010"/>
      <c r="AT4010"/>
      <c r="AU4010"/>
    </row>
    <row r="4011" spans="1:47" ht="12.75" customHeight="1" x14ac:dyDescent="0.35">
      <c r="A4011" s="311"/>
      <c r="B4011" s="311" t="str">
        <f t="shared" si="412"/>
        <v>RS602</v>
      </c>
      <c r="C4011" s="311">
        <f t="shared" si="414"/>
        <v>202526</v>
      </c>
      <c r="D4011" s="1148" t="s">
        <v>92</v>
      </c>
      <c r="E4011" s="311">
        <v>60</v>
      </c>
      <c r="F4011" s="311" t="s">
        <v>546</v>
      </c>
      <c r="G4011" s="311">
        <f t="shared" si="411"/>
        <v>0</v>
      </c>
      <c r="H4011" s="1154">
        <f t="shared" ca="1" si="410"/>
        <v>0</v>
      </c>
      <c r="I4011" s="311">
        <f t="shared" si="413"/>
        <v>2</v>
      </c>
      <c r="J4011" s="1151"/>
      <c r="AL4011"/>
      <c r="AM4011"/>
      <c r="AN4011"/>
      <c r="AO4011"/>
      <c r="AP4011"/>
      <c r="AQ4011" s="333"/>
      <c r="AR4011"/>
      <c r="AS4011"/>
      <c r="AT4011"/>
      <c r="AU4011"/>
    </row>
    <row r="4012" spans="1:47" ht="12.75" customHeight="1" x14ac:dyDescent="0.35">
      <c r="A4012" s="311"/>
      <c r="B4012" s="311" t="str">
        <f t="shared" si="412"/>
        <v>RS604</v>
      </c>
      <c r="C4012" s="311">
        <f t="shared" si="414"/>
        <v>202526</v>
      </c>
      <c r="D4012" s="1148" t="s">
        <v>92</v>
      </c>
      <c r="E4012" s="311">
        <v>60</v>
      </c>
      <c r="F4012" s="311" t="s">
        <v>550</v>
      </c>
      <c r="G4012" s="311">
        <f t="shared" si="411"/>
        <v>0</v>
      </c>
      <c r="H4012" s="1154">
        <f t="shared" ca="1" si="410"/>
        <v>0</v>
      </c>
      <c r="I4012" s="311">
        <f t="shared" si="413"/>
        <v>4</v>
      </c>
      <c r="J4012" s="1151"/>
      <c r="AL4012"/>
      <c r="AM4012"/>
      <c r="AN4012"/>
      <c r="AO4012"/>
      <c r="AP4012"/>
      <c r="AQ4012" s="333"/>
      <c r="AR4012"/>
      <c r="AS4012"/>
      <c r="AT4012"/>
      <c r="AU4012"/>
    </row>
    <row r="4013" spans="1:47" ht="12.75" customHeight="1" x14ac:dyDescent="0.35">
      <c r="A4013" s="311"/>
      <c r="B4013" s="311" t="str">
        <f t="shared" si="412"/>
        <v>RS605</v>
      </c>
      <c r="C4013" s="311">
        <f t="shared" si="414"/>
        <v>202526</v>
      </c>
      <c r="D4013" s="1148" t="s">
        <v>92</v>
      </c>
      <c r="E4013" s="311">
        <v>60</v>
      </c>
      <c r="F4013" s="311" t="s">
        <v>551</v>
      </c>
      <c r="G4013" s="311">
        <f t="shared" si="411"/>
        <v>0</v>
      </c>
      <c r="H4013" s="1154">
        <f t="shared" ca="1" si="410"/>
        <v>0</v>
      </c>
      <c r="I4013" s="311">
        <f t="shared" si="413"/>
        <v>5</v>
      </c>
      <c r="J4013" s="1151"/>
      <c r="AL4013"/>
      <c r="AM4013"/>
      <c r="AN4013"/>
      <c r="AO4013"/>
      <c r="AP4013"/>
      <c r="AQ4013" s="333"/>
      <c r="AR4013"/>
      <c r="AS4013"/>
      <c r="AT4013"/>
      <c r="AU4013"/>
    </row>
    <row r="4014" spans="1:47" ht="12.75" customHeight="1" x14ac:dyDescent="0.35">
      <c r="A4014" s="311"/>
      <c r="B4014" s="311" t="str">
        <f t="shared" si="412"/>
        <v>RS614</v>
      </c>
      <c r="C4014" s="311">
        <f t="shared" si="414"/>
        <v>202526</v>
      </c>
      <c r="D4014" s="1148" t="s">
        <v>92</v>
      </c>
      <c r="E4014" s="311">
        <v>61</v>
      </c>
      <c r="F4014" s="311" t="s">
        <v>550</v>
      </c>
      <c r="G4014" s="311">
        <f t="shared" si="411"/>
        <v>0</v>
      </c>
      <c r="H4014" s="1154">
        <f t="shared" ca="1" si="410"/>
        <v>0</v>
      </c>
      <c r="I4014" s="311">
        <f t="shared" si="413"/>
        <v>4</v>
      </c>
      <c r="J4014" s="1151"/>
      <c r="AL4014"/>
      <c r="AM4014"/>
      <c r="AN4014"/>
      <c r="AO4014"/>
      <c r="AP4014"/>
      <c r="AQ4014" s="333"/>
      <c r="AR4014"/>
      <c r="AS4014"/>
      <c r="AT4014"/>
      <c r="AU4014"/>
    </row>
    <row r="4015" spans="1:47" ht="12.75" customHeight="1" x14ac:dyDescent="0.35">
      <c r="A4015" s="311"/>
      <c r="B4015" s="311" t="str">
        <f t="shared" si="412"/>
        <v>RS624</v>
      </c>
      <c r="C4015" s="311">
        <f t="shared" si="414"/>
        <v>202526</v>
      </c>
      <c r="D4015" s="1148" t="s">
        <v>92</v>
      </c>
      <c r="E4015" s="311">
        <v>62</v>
      </c>
      <c r="F4015" s="311" t="s">
        <v>550</v>
      </c>
      <c r="G4015" s="311">
        <f t="shared" si="411"/>
        <v>0</v>
      </c>
      <c r="H4015" s="1154">
        <f t="shared" ref="H4015:H4074" ca="1" si="415">IF(UANumber = 0,0,IF(VLOOKUP(E4015,INDIRECT("_"&amp;D4015),MATCH(F4015,INDIRECT("_"&amp;D4015&amp;$I$2),0),FALSE)="",0,VLOOKUP(E4015,INDIRECT("_"&amp;D4015),MATCH(F4015,INDIRECT("_"&amp;D4015&amp;$I$2),0),FALSE)))</f>
        <v>0</v>
      </c>
      <c r="I4015" s="311">
        <f t="shared" si="413"/>
        <v>4</v>
      </c>
      <c r="J4015" s="1151"/>
      <c r="AL4015"/>
      <c r="AM4015"/>
      <c r="AN4015"/>
      <c r="AO4015"/>
      <c r="AP4015"/>
      <c r="AQ4015" s="333"/>
      <c r="AR4015"/>
      <c r="AS4015"/>
      <c r="AT4015"/>
      <c r="AU4015"/>
    </row>
    <row r="4016" spans="1:47" ht="12.75" customHeight="1" x14ac:dyDescent="0.35">
      <c r="A4016" s="311"/>
      <c r="B4016" s="311" t="str">
        <f t="shared" si="412"/>
        <v>RS634</v>
      </c>
      <c r="C4016" s="311">
        <f t="shared" si="414"/>
        <v>202526</v>
      </c>
      <c r="D4016" s="1148" t="s">
        <v>92</v>
      </c>
      <c r="E4016" s="311">
        <v>63</v>
      </c>
      <c r="F4016" s="311" t="s">
        <v>550</v>
      </c>
      <c r="G4016" s="311">
        <f t="shared" si="411"/>
        <v>0</v>
      </c>
      <c r="H4016" s="1154">
        <f t="shared" ca="1" si="415"/>
        <v>0</v>
      </c>
      <c r="I4016" s="311">
        <f t="shared" si="413"/>
        <v>4</v>
      </c>
      <c r="J4016" s="1151"/>
      <c r="AL4016"/>
      <c r="AM4016"/>
      <c r="AN4016"/>
      <c r="AO4016"/>
      <c r="AP4016"/>
      <c r="AQ4016" s="333"/>
      <c r="AR4016"/>
      <c r="AS4016"/>
      <c r="AT4016"/>
      <c r="AU4016"/>
    </row>
    <row r="4017" spans="1:47" ht="12.75" customHeight="1" x14ac:dyDescent="0.35">
      <c r="A4017" s="311"/>
      <c r="B4017" s="311" t="str">
        <f t="shared" si="412"/>
        <v>RS644</v>
      </c>
      <c r="C4017" s="311">
        <f t="shared" si="414"/>
        <v>202526</v>
      </c>
      <c r="D4017" s="1148" t="s">
        <v>92</v>
      </c>
      <c r="E4017" s="311">
        <v>64</v>
      </c>
      <c r="F4017" s="311" t="s">
        <v>550</v>
      </c>
      <c r="G4017" s="311">
        <f t="shared" si="411"/>
        <v>0</v>
      </c>
      <c r="H4017" s="1154">
        <f t="shared" ca="1" si="415"/>
        <v>0</v>
      </c>
      <c r="I4017" s="311">
        <f t="shared" si="413"/>
        <v>4</v>
      </c>
      <c r="J4017" s="1151"/>
      <c r="AL4017"/>
      <c r="AM4017"/>
      <c r="AN4017"/>
      <c r="AO4017"/>
      <c r="AP4017"/>
      <c r="AQ4017" s="333"/>
      <c r="AR4017"/>
      <c r="AS4017"/>
      <c r="AT4017"/>
      <c r="AU4017"/>
    </row>
    <row r="4018" spans="1:47" ht="12.75" customHeight="1" x14ac:dyDescent="0.35">
      <c r="A4018" s="311"/>
      <c r="B4018" s="311" t="str">
        <f t="shared" si="412"/>
        <v>RS654</v>
      </c>
      <c r="C4018" s="311">
        <f t="shared" si="414"/>
        <v>202526</v>
      </c>
      <c r="D4018" s="1148" t="s">
        <v>92</v>
      </c>
      <c r="E4018" s="311">
        <v>65</v>
      </c>
      <c r="F4018" s="311" t="s">
        <v>550</v>
      </c>
      <c r="G4018" s="311">
        <f t="shared" si="411"/>
        <v>0</v>
      </c>
      <c r="H4018" s="1154">
        <f t="shared" ca="1" si="415"/>
        <v>0</v>
      </c>
      <c r="I4018" s="311">
        <f t="shared" si="413"/>
        <v>4</v>
      </c>
      <c r="J4018" s="1151"/>
      <c r="AL4018"/>
      <c r="AM4018"/>
      <c r="AN4018"/>
      <c r="AO4018"/>
      <c r="AP4018"/>
      <c r="AQ4018" s="333"/>
      <c r="AR4018"/>
      <c r="AS4018"/>
      <c r="AT4018"/>
      <c r="AU4018"/>
    </row>
    <row r="4019" spans="1:47" ht="12.75" customHeight="1" x14ac:dyDescent="0.35">
      <c r="A4019" s="311"/>
      <c r="B4019" s="311" t="str">
        <f t="shared" si="412"/>
        <v>RS664</v>
      </c>
      <c r="C4019" s="311">
        <f t="shared" si="414"/>
        <v>202526</v>
      </c>
      <c r="D4019" s="1148" t="s">
        <v>92</v>
      </c>
      <c r="E4019" s="311">
        <v>66</v>
      </c>
      <c r="F4019" s="311" t="s">
        <v>550</v>
      </c>
      <c r="G4019" s="311">
        <f t="shared" si="411"/>
        <v>0</v>
      </c>
      <c r="H4019" s="1154">
        <f t="shared" ca="1" si="415"/>
        <v>0</v>
      </c>
      <c r="I4019" s="311">
        <f t="shared" si="413"/>
        <v>4</v>
      </c>
      <c r="J4019" s="1151"/>
      <c r="AL4019"/>
      <c r="AM4019"/>
      <c r="AN4019"/>
      <c r="AO4019"/>
      <c r="AP4019"/>
      <c r="AQ4019" s="333"/>
      <c r="AR4019"/>
      <c r="AS4019"/>
      <c r="AT4019"/>
      <c r="AU4019"/>
    </row>
    <row r="4020" spans="1:47" ht="12.75" customHeight="1" x14ac:dyDescent="0.35">
      <c r="A4020" s="311"/>
      <c r="B4020" s="311" t="str">
        <f t="shared" si="412"/>
        <v>RS684</v>
      </c>
      <c r="C4020" s="311">
        <f t="shared" si="414"/>
        <v>202526</v>
      </c>
      <c r="D4020" s="1148" t="s">
        <v>92</v>
      </c>
      <c r="E4020" s="311">
        <v>68</v>
      </c>
      <c r="F4020" s="311" t="s">
        <v>550</v>
      </c>
      <c r="G4020" s="311">
        <f t="shared" si="411"/>
        <v>0</v>
      </c>
      <c r="H4020" s="1154">
        <f t="shared" ca="1" si="415"/>
        <v>0</v>
      </c>
      <c r="I4020" s="311">
        <f t="shared" si="413"/>
        <v>4</v>
      </c>
      <c r="J4020" s="1151"/>
      <c r="AL4020"/>
      <c r="AM4020"/>
      <c r="AN4020"/>
      <c r="AO4020"/>
      <c r="AP4020"/>
      <c r="AQ4020" s="333"/>
      <c r="AR4020"/>
      <c r="AS4020"/>
      <c r="AT4020"/>
      <c r="AU4020"/>
    </row>
    <row r="4021" spans="1:47" ht="12.75" customHeight="1" x14ac:dyDescent="0.35">
      <c r="A4021" s="311"/>
      <c r="B4021" s="311" t="str">
        <f t="shared" si="412"/>
        <v>RS694</v>
      </c>
      <c r="C4021" s="311">
        <f t="shared" si="414"/>
        <v>202526</v>
      </c>
      <c r="D4021" s="1148" t="s">
        <v>92</v>
      </c>
      <c r="E4021" s="311">
        <v>69</v>
      </c>
      <c r="F4021" s="311" t="s">
        <v>550</v>
      </c>
      <c r="G4021" s="311">
        <f t="shared" si="411"/>
        <v>0</v>
      </c>
      <c r="H4021" s="1154">
        <f t="shared" ca="1" si="415"/>
        <v>0</v>
      </c>
      <c r="I4021" s="311">
        <f t="shared" si="413"/>
        <v>4</v>
      </c>
      <c r="J4021" s="1151"/>
      <c r="AL4021"/>
      <c r="AM4021"/>
      <c r="AN4021"/>
      <c r="AO4021"/>
      <c r="AP4021"/>
      <c r="AQ4021" s="333"/>
      <c r="AR4021"/>
      <c r="AS4021"/>
      <c r="AT4021"/>
      <c r="AU4021"/>
    </row>
    <row r="4022" spans="1:47" ht="12.75" customHeight="1" x14ac:dyDescent="0.35">
      <c r="A4022" s="311"/>
      <c r="B4022" s="311" t="str">
        <f t="shared" si="412"/>
        <v>RS704</v>
      </c>
      <c r="C4022" s="311">
        <f t="shared" si="414"/>
        <v>202526</v>
      </c>
      <c r="D4022" s="1148" t="s">
        <v>92</v>
      </c>
      <c r="E4022" s="311">
        <v>70</v>
      </c>
      <c r="F4022" s="311" t="s">
        <v>550</v>
      </c>
      <c r="G4022" s="311">
        <f t="shared" si="411"/>
        <v>0</v>
      </c>
      <c r="H4022" s="1154">
        <f t="shared" ca="1" si="415"/>
        <v>0</v>
      </c>
      <c r="I4022" s="311">
        <f t="shared" si="413"/>
        <v>4</v>
      </c>
      <c r="J4022" s="1151"/>
      <c r="AL4022"/>
      <c r="AM4022"/>
      <c r="AN4022"/>
      <c r="AO4022"/>
      <c r="AP4022"/>
      <c r="AQ4022" s="333"/>
      <c r="AR4022"/>
      <c r="AS4022"/>
      <c r="AT4022"/>
      <c r="AU4022"/>
    </row>
    <row r="4023" spans="1:47" ht="12.75" customHeight="1" x14ac:dyDescent="0.35">
      <c r="A4023" s="311"/>
      <c r="B4023" s="311" t="str">
        <f t="shared" si="412"/>
        <v>RS714</v>
      </c>
      <c r="C4023" s="311">
        <f t="shared" si="414"/>
        <v>202526</v>
      </c>
      <c r="D4023" s="1148" t="s">
        <v>92</v>
      </c>
      <c r="E4023" s="311">
        <v>71</v>
      </c>
      <c r="F4023" s="311" t="s">
        <v>550</v>
      </c>
      <c r="G4023" s="311">
        <f t="shared" si="411"/>
        <v>0</v>
      </c>
      <c r="H4023" s="1154">
        <f t="shared" ca="1" si="415"/>
        <v>0</v>
      </c>
      <c r="I4023" s="311">
        <f t="shared" si="413"/>
        <v>4</v>
      </c>
      <c r="J4023" s="1151"/>
      <c r="AL4023"/>
      <c r="AM4023"/>
      <c r="AN4023"/>
      <c r="AO4023"/>
      <c r="AP4023"/>
      <c r="AQ4023" s="333"/>
      <c r="AR4023"/>
      <c r="AS4023"/>
      <c r="AT4023"/>
      <c r="AU4023"/>
    </row>
    <row r="4024" spans="1:47" ht="12.75" customHeight="1" x14ac:dyDescent="0.35">
      <c r="A4024" s="311"/>
      <c r="B4024" s="311" t="str">
        <f t="shared" si="412"/>
        <v>RS724</v>
      </c>
      <c r="C4024" s="311">
        <f t="shared" si="414"/>
        <v>202526</v>
      </c>
      <c r="D4024" s="1148" t="s">
        <v>92</v>
      </c>
      <c r="E4024" s="311">
        <v>72</v>
      </c>
      <c r="F4024" s="311" t="s">
        <v>550</v>
      </c>
      <c r="G4024" s="311">
        <f t="shared" si="411"/>
        <v>0</v>
      </c>
      <c r="H4024" s="1154">
        <f t="shared" ca="1" si="415"/>
        <v>0</v>
      </c>
      <c r="I4024" s="311">
        <f t="shared" si="413"/>
        <v>4</v>
      </c>
      <c r="J4024" s="1151"/>
      <c r="AL4024"/>
      <c r="AM4024"/>
      <c r="AN4024"/>
      <c r="AO4024"/>
      <c r="AP4024"/>
      <c r="AQ4024" s="333"/>
      <c r="AR4024"/>
      <c r="AS4024"/>
      <c r="AT4024"/>
      <c r="AU4024"/>
    </row>
    <row r="4025" spans="1:47" ht="12.75" customHeight="1" x14ac:dyDescent="0.35">
      <c r="A4025" s="311"/>
      <c r="B4025" s="311" t="str">
        <f t="shared" si="412"/>
        <v>RS725</v>
      </c>
      <c r="C4025" s="311">
        <f t="shared" si="414"/>
        <v>202526</v>
      </c>
      <c r="D4025" s="1148" t="s">
        <v>92</v>
      </c>
      <c r="E4025" s="311">
        <v>72</v>
      </c>
      <c r="F4025" s="311" t="s">
        <v>551</v>
      </c>
      <c r="G4025" s="311">
        <f t="shared" si="411"/>
        <v>0</v>
      </c>
      <c r="H4025" s="1154">
        <f t="shared" ca="1" si="415"/>
        <v>0</v>
      </c>
      <c r="I4025" s="311">
        <f t="shared" si="413"/>
        <v>5</v>
      </c>
      <c r="J4025" s="1151"/>
      <c r="AL4025"/>
      <c r="AM4025"/>
      <c r="AN4025"/>
      <c r="AO4025"/>
      <c r="AP4025"/>
      <c r="AQ4025" s="333"/>
      <c r="AR4025"/>
      <c r="AS4025"/>
      <c r="AT4025"/>
      <c r="AU4025"/>
    </row>
    <row r="4026" spans="1:47" ht="12.75" customHeight="1" x14ac:dyDescent="0.35">
      <c r="A4026" s="311"/>
      <c r="B4026" s="311" t="str">
        <f t="shared" si="412"/>
        <v>RS734</v>
      </c>
      <c r="C4026" s="311">
        <f t="shared" si="414"/>
        <v>202526</v>
      </c>
      <c r="D4026" s="1148" t="s">
        <v>92</v>
      </c>
      <c r="E4026" s="311">
        <v>73</v>
      </c>
      <c r="F4026" s="311" t="s">
        <v>550</v>
      </c>
      <c r="G4026" s="311">
        <f t="shared" si="411"/>
        <v>0</v>
      </c>
      <c r="H4026" s="1154">
        <f t="shared" ca="1" si="415"/>
        <v>0</v>
      </c>
      <c r="I4026" s="311">
        <f t="shared" si="413"/>
        <v>4</v>
      </c>
      <c r="J4026" s="1151"/>
      <c r="AL4026"/>
      <c r="AM4026"/>
      <c r="AN4026"/>
      <c r="AO4026"/>
      <c r="AP4026"/>
      <c r="AQ4026" s="333"/>
      <c r="AR4026"/>
      <c r="AS4026"/>
      <c r="AT4026"/>
      <c r="AU4026"/>
    </row>
    <row r="4027" spans="1:47" ht="12.75" customHeight="1" x14ac:dyDescent="0.35">
      <c r="A4027" s="311"/>
      <c r="B4027" s="311" t="str">
        <f t="shared" si="412"/>
        <v>RS744</v>
      </c>
      <c r="C4027" s="311">
        <f t="shared" si="414"/>
        <v>202526</v>
      </c>
      <c r="D4027" s="1148" t="s">
        <v>92</v>
      </c>
      <c r="E4027" s="311">
        <v>74</v>
      </c>
      <c r="F4027" s="311" t="s">
        <v>550</v>
      </c>
      <c r="G4027" s="311">
        <f t="shared" si="411"/>
        <v>0</v>
      </c>
      <c r="H4027" s="1154">
        <f t="shared" ca="1" si="415"/>
        <v>0</v>
      </c>
      <c r="I4027" s="311">
        <f t="shared" si="413"/>
        <v>4</v>
      </c>
      <c r="J4027" s="1151"/>
      <c r="AL4027"/>
      <c r="AM4027"/>
      <c r="AN4027"/>
      <c r="AO4027"/>
      <c r="AP4027"/>
      <c r="AQ4027" s="333"/>
      <c r="AR4027"/>
      <c r="AS4027"/>
      <c r="AT4027"/>
      <c r="AU4027"/>
    </row>
    <row r="4028" spans="1:47" ht="12.75" customHeight="1" x14ac:dyDescent="0.35">
      <c r="A4028" s="311"/>
      <c r="B4028" s="311" t="str">
        <f t="shared" si="412"/>
        <v>RS754</v>
      </c>
      <c r="C4028" s="311">
        <f t="shared" si="414"/>
        <v>202526</v>
      </c>
      <c r="D4028" s="1148" t="s">
        <v>92</v>
      </c>
      <c r="E4028" s="311">
        <v>75</v>
      </c>
      <c r="F4028" s="311" t="s">
        <v>550</v>
      </c>
      <c r="G4028" s="311">
        <f t="shared" si="411"/>
        <v>0</v>
      </c>
      <c r="H4028" s="1154">
        <f t="shared" ca="1" si="415"/>
        <v>0</v>
      </c>
      <c r="I4028" s="311">
        <f t="shared" si="413"/>
        <v>4</v>
      </c>
      <c r="J4028" s="1151"/>
      <c r="AL4028"/>
      <c r="AM4028"/>
      <c r="AN4028"/>
      <c r="AO4028"/>
      <c r="AP4028"/>
      <c r="AQ4028" s="333"/>
      <c r="AR4028"/>
      <c r="AS4028"/>
      <c r="AT4028"/>
      <c r="AU4028"/>
    </row>
    <row r="4029" spans="1:47" ht="12.75" customHeight="1" x14ac:dyDescent="0.35">
      <c r="A4029" s="311"/>
      <c r="B4029" s="311" t="str">
        <f t="shared" si="412"/>
        <v>RS764</v>
      </c>
      <c r="C4029" s="311">
        <f t="shared" si="414"/>
        <v>202526</v>
      </c>
      <c r="D4029" s="1148" t="s">
        <v>92</v>
      </c>
      <c r="E4029" s="311">
        <v>76</v>
      </c>
      <c r="F4029" s="311" t="s">
        <v>550</v>
      </c>
      <c r="G4029" s="311">
        <f t="shared" si="411"/>
        <v>0</v>
      </c>
      <c r="H4029" s="1154">
        <f t="shared" ca="1" si="415"/>
        <v>0</v>
      </c>
      <c r="I4029" s="311">
        <f t="shared" si="413"/>
        <v>4</v>
      </c>
      <c r="J4029" s="1151"/>
      <c r="AL4029"/>
      <c r="AM4029"/>
      <c r="AN4029"/>
      <c r="AO4029"/>
      <c r="AP4029"/>
      <c r="AQ4029" s="333"/>
      <c r="AR4029"/>
      <c r="AS4029"/>
      <c r="AT4029"/>
      <c r="AU4029"/>
    </row>
    <row r="4030" spans="1:47" ht="12.75" customHeight="1" x14ac:dyDescent="0.35">
      <c r="A4030" s="311"/>
      <c r="B4030" s="311" t="str">
        <f t="shared" si="412"/>
        <v>RS771</v>
      </c>
      <c r="C4030" s="311">
        <f t="shared" si="414"/>
        <v>202526</v>
      </c>
      <c r="D4030" s="1148" t="s">
        <v>92</v>
      </c>
      <c r="E4030" s="311">
        <v>77</v>
      </c>
      <c r="F4030" s="311" t="s">
        <v>545</v>
      </c>
      <c r="G4030" s="311">
        <f t="shared" si="411"/>
        <v>0</v>
      </c>
      <c r="H4030" s="1154">
        <f t="shared" ca="1" si="415"/>
        <v>0</v>
      </c>
      <c r="I4030" s="311">
        <f t="shared" si="413"/>
        <v>1</v>
      </c>
      <c r="J4030" s="1151"/>
      <c r="AL4030"/>
      <c r="AM4030"/>
      <c r="AN4030"/>
      <c r="AO4030"/>
      <c r="AP4030"/>
      <c r="AQ4030" s="333"/>
      <c r="AR4030"/>
      <c r="AS4030"/>
      <c r="AT4030"/>
      <c r="AU4030"/>
    </row>
    <row r="4031" spans="1:47" ht="12.75" customHeight="1" x14ac:dyDescent="0.35">
      <c r="A4031" s="311"/>
      <c r="B4031" s="311" t="str">
        <f t="shared" si="412"/>
        <v>RS772</v>
      </c>
      <c r="C4031" s="311">
        <f t="shared" si="414"/>
        <v>202526</v>
      </c>
      <c r="D4031" s="1148" t="s">
        <v>92</v>
      </c>
      <c r="E4031" s="311">
        <v>77</v>
      </c>
      <c r="F4031" s="311" t="s">
        <v>546</v>
      </c>
      <c r="G4031" s="311">
        <f t="shared" si="411"/>
        <v>0</v>
      </c>
      <c r="H4031" s="1154">
        <f t="shared" ca="1" si="415"/>
        <v>0</v>
      </c>
      <c r="I4031" s="311">
        <f t="shared" si="413"/>
        <v>2</v>
      </c>
      <c r="J4031" s="1151"/>
      <c r="AL4031"/>
      <c r="AM4031"/>
      <c r="AN4031"/>
      <c r="AO4031"/>
      <c r="AP4031"/>
      <c r="AQ4031" s="333"/>
      <c r="AR4031"/>
      <c r="AS4031"/>
      <c r="AT4031"/>
      <c r="AU4031"/>
    </row>
    <row r="4032" spans="1:47" ht="12.75" customHeight="1" x14ac:dyDescent="0.35">
      <c r="A4032" s="311"/>
      <c r="B4032" s="311" t="str">
        <f t="shared" si="412"/>
        <v>RS774</v>
      </c>
      <c r="C4032" s="311">
        <f t="shared" si="414"/>
        <v>202526</v>
      </c>
      <c r="D4032" s="1148" t="s">
        <v>92</v>
      </c>
      <c r="E4032" s="311">
        <v>77</v>
      </c>
      <c r="F4032" s="311" t="s">
        <v>550</v>
      </c>
      <c r="G4032" s="311">
        <f t="shared" si="411"/>
        <v>0</v>
      </c>
      <c r="H4032" s="1154">
        <f t="shared" ca="1" si="415"/>
        <v>0</v>
      </c>
      <c r="I4032" s="311">
        <f t="shared" si="413"/>
        <v>4</v>
      </c>
      <c r="J4032" s="1151"/>
      <c r="AL4032"/>
      <c r="AM4032"/>
      <c r="AN4032"/>
      <c r="AO4032"/>
      <c r="AP4032"/>
      <c r="AQ4032" s="333"/>
      <c r="AR4032"/>
      <c r="AS4032"/>
      <c r="AT4032"/>
      <c r="AU4032"/>
    </row>
    <row r="4033" spans="1:47" ht="12.75" customHeight="1" x14ac:dyDescent="0.35">
      <c r="A4033" s="311"/>
      <c r="B4033" s="311" t="str">
        <f t="shared" si="412"/>
        <v>RS781</v>
      </c>
      <c r="C4033" s="311">
        <f t="shared" si="414"/>
        <v>202526</v>
      </c>
      <c r="D4033" s="1148" t="s">
        <v>92</v>
      </c>
      <c r="E4033" s="311">
        <v>78</v>
      </c>
      <c r="F4033" s="311" t="s">
        <v>545</v>
      </c>
      <c r="G4033" s="311">
        <f t="shared" si="411"/>
        <v>0</v>
      </c>
      <c r="H4033" s="1154">
        <f t="shared" ca="1" si="415"/>
        <v>0</v>
      </c>
      <c r="I4033" s="311">
        <f t="shared" si="413"/>
        <v>1</v>
      </c>
      <c r="J4033" s="1151"/>
      <c r="AL4033"/>
      <c r="AM4033"/>
      <c r="AN4033"/>
      <c r="AO4033"/>
      <c r="AP4033"/>
      <c r="AQ4033" s="333"/>
      <c r="AR4033"/>
      <c r="AS4033"/>
      <c r="AT4033"/>
      <c r="AU4033"/>
    </row>
    <row r="4034" spans="1:47" ht="12.75" customHeight="1" x14ac:dyDescent="0.35">
      <c r="A4034" s="311"/>
      <c r="B4034" s="311" t="str">
        <f t="shared" si="412"/>
        <v>RS782</v>
      </c>
      <c r="C4034" s="311">
        <f t="shared" si="414"/>
        <v>202526</v>
      </c>
      <c r="D4034" s="1148" t="s">
        <v>92</v>
      </c>
      <c r="E4034" s="311">
        <v>78</v>
      </c>
      <c r="F4034" s="311" t="s">
        <v>546</v>
      </c>
      <c r="G4034" s="311">
        <f t="shared" ref="G4034:G4074" si="416">UANumber</f>
        <v>0</v>
      </c>
      <c r="H4034" s="1154">
        <f t="shared" ca="1" si="415"/>
        <v>0</v>
      </c>
      <c r="I4034" s="311">
        <f t="shared" si="413"/>
        <v>2</v>
      </c>
      <c r="J4034" s="1151"/>
      <c r="AL4034"/>
      <c r="AM4034"/>
      <c r="AN4034"/>
      <c r="AO4034"/>
      <c r="AP4034"/>
      <c r="AQ4034" s="333"/>
      <c r="AR4034"/>
      <c r="AS4034"/>
      <c r="AT4034"/>
      <c r="AU4034"/>
    </row>
    <row r="4035" spans="1:47" ht="12.75" customHeight="1" x14ac:dyDescent="0.35">
      <c r="A4035" s="311"/>
      <c r="B4035" s="311" t="str">
        <f t="shared" si="412"/>
        <v>RS784</v>
      </c>
      <c r="C4035" s="311">
        <f t="shared" si="414"/>
        <v>202526</v>
      </c>
      <c r="D4035" s="1148" t="s">
        <v>92</v>
      </c>
      <c r="E4035" s="311">
        <v>78</v>
      </c>
      <c r="F4035" s="311" t="s">
        <v>550</v>
      </c>
      <c r="G4035" s="311">
        <f t="shared" si="416"/>
        <v>0</v>
      </c>
      <c r="H4035" s="1154">
        <f t="shared" ca="1" si="415"/>
        <v>0</v>
      </c>
      <c r="I4035" s="311">
        <f t="shared" si="413"/>
        <v>4</v>
      </c>
      <c r="J4035" s="1151"/>
      <c r="AL4035"/>
      <c r="AM4035"/>
      <c r="AN4035"/>
      <c r="AO4035"/>
      <c r="AP4035"/>
      <c r="AQ4035" s="333"/>
      <c r="AR4035"/>
      <c r="AS4035"/>
      <c r="AT4035"/>
      <c r="AU4035"/>
    </row>
    <row r="4036" spans="1:47" ht="12.75" customHeight="1" x14ac:dyDescent="0.35">
      <c r="A4036" s="311"/>
      <c r="B4036" s="311" t="str">
        <f t="shared" si="412"/>
        <v>RS795</v>
      </c>
      <c r="C4036" s="311">
        <f t="shared" si="414"/>
        <v>202526</v>
      </c>
      <c r="D4036" s="1148" t="s">
        <v>92</v>
      </c>
      <c r="E4036" s="311">
        <v>79</v>
      </c>
      <c r="F4036" s="311" t="s">
        <v>551</v>
      </c>
      <c r="G4036" s="311">
        <f t="shared" si="416"/>
        <v>0</v>
      </c>
      <c r="H4036" s="1154">
        <f t="shared" ca="1" si="415"/>
        <v>0</v>
      </c>
      <c r="I4036" s="311">
        <f t="shared" si="413"/>
        <v>5</v>
      </c>
      <c r="J4036" s="1151"/>
      <c r="AL4036"/>
      <c r="AM4036"/>
      <c r="AN4036"/>
      <c r="AO4036"/>
      <c r="AP4036"/>
      <c r="AQ4036" s="333"/>
      <c r="AR4036"/>
      <c r="AS4036"/>
      <c r="AT4036"/>
      <c r="AU4036"/>
    </row>
    <row r="4037" spans="1:47" ht="12.75" customHeight="1" x14ac:dyDescent="0.35">
      <c r="A4037" s="311"/>
      <c r="B4037" s="311" t="str">
        <f t="shared" si="412"/>
        <v>RS804</v>
      </c>
      <c r="C4037" s="311">
        <f t="shared" si="414"/>
        <v>202526</v>
      </c>
      <c r="D4037" s="1148" t="s">
        <v>92</v>
      </c>
      <c r="E4037" s="311">
        <v>80</v>
      </c>
      <c r="F4037" s="311" t="s">
        <v>550</v>
      </c>
      <c r="G4037" s="311">
        <f t="shared" si="416"/>
        <v>0</v>
      </c>
      <c r="H4037" s="1154">
        <f t="shared" ca="1" si="415"/>
        <v>0</v>
      </c>
      <c r="I4037" s="311">
        <f t="shared" si="413"/>
        <v>4</v>
      </c>
      <c r="J4037" s="1151"/>
      <c r="AL4037"/>
      <c r="AM4037"/>
      <c r="AN4037"/>
      <c r="AO4037"/>
      <c r="AP4037"/>
      <c r="AQ4037" s="333"/>
      <c r="AR4037"/>
      <c r="AS4037"/>
      <c r="AT4037"/>
      <c r="AU4037"/>
    </row>
    <row r="4038" spans="1:47" ht="12.75" customHeight="1" x14ac:dyDescent="0.35">
      <c r="A4038" s="311"/>
      <c r="B4038" s="311" t="str">
        <f t="shared" si="412"/>
        <v>RS814</v>
      </c>
      <c r="C4038" s="311">
        <f t="shared" si="414"/>
        <v>202526</v>
      </c>
      <c r="D4038" s="1148" t="s">
        <v>92</v>
      </c>
      <c r="E4038" s="311">
        <v>81</v>
      </c>
      <c r="F4038" s="311" t="s">
        <v>550</v>
      </c>
      <c r="G4038" s="311">
        <f t="shared" si="416"/>
        <v>0</v>
      </c>
      <c r="H4038" s="1154">
        <f t="shared" ca="1" si="415"/>
        <v>0</v>
      </c>
      <c r="I4038" s="311">
        <f t="shared" si="413"/>
        <v>4</v>
      </c>
      <c r="J4038" s="1151"/>
      <c r="AL4038"/>
      <c r="AM4038"/>
      <c r="AN4038"/>
      <c r="AO4038"/>
      <c r="AP4038"/>
      <c r="AQ4038" s="333"/>
      <c r="AR4038"/>
      <c r="AS4038"/>
      <c r="AT4038"/>
      <c r="AU4038"/>
    </row>
    <row r="4039" spans="1:47" ht="12.75" customHeight="1" x14ac:dyDescent="0.35">
      <c r="A4039" s="311"/>
      <c r="B4039" s="311" t="str">
        <f t="shared" si="412"/>
        <v>RS824</v>
      </c>
      <c r="C4039" s="311">
        <f t="shared" si="414"/>
        <v>202526</v>
      </c>
      <c r="D4039" s="1148" t="s">
        <v>92</v>
      </c>
      <c r="E4039" s="311">
        <v>82</v>
      </c>
      <c r="F4039" s="311" t="s">
        <v>550</v>
      </c>
      <c r="G4039" s="311">
        <f t="shared" si="416"/>
        <v>0</v>
      </c>
      <c r="H4039" s="1154">
        <f t="shared" ca="1" si="415"/>
        <v>0</v>
      </c>
      <c r="I4039" s="311">
        <f t="shared" si="413"/>
        <v>4</v>
      </c>
      <c r="J4039" s="1151"/>
      <c r="AL4039"/>
      <c r="AM4039"/>
      <c r="AN4039"/>
      <c r="AO4039"/>
      <c r="AP4039"/>
      <c r="AQ4039" s="333"/>
      <c r="AR4039"/>
      <c r="AS4039"/>
      <c r="AT4039"/>
      <c r="AU4039"/>
    </row>
    <row r="4040" spans="1:47" ht="12.75" customHeight="1" x14ac:dyDescent="0.35">
      <c r="A4040" s="311"/>
      <c r="B4040" s="311" t="str">
        <f t="shared" si="412"/>
        <v>RS83.34</v>
      </c>
      <c r="C4040" s="311">
        <f t="shared" si="414"/>
        <v>202526</v>
      </c>
      <c r="D4040" s="1148" t="s">
        <v>92</v>
      </c>
      <c r="E4040" s="311">
        <v>83.3</v>
      </c>
      <c r="F4040" s="311" t="s">
        <v>550</v>
      </c>
      <c r="G4040" s="311">
        <f t="shared" si="416"/>
        <v>0</v>
      </c>
      <c r="H4040" s="1154">
        <f t="shared" ca="1" si="415"/>
        <v>0</v>
      </c>
      <c r="I4040" s="311">
        <f t="shared" si="413"/>
        <v>4</v>
      </c>
      <c r="J4040" s="1151"/>
      <c r="AL4040"/>
      <c r="AM4040"/>
      <c r="AN4040"/>
      <c r="AO4040"/>
      <c r="AP4040"/>
      <c r="AQ4040" s="333"/>
      <c r="AR4040"/>
      <c r="AS4040"/>
      <c r="AT4040"/>
      <c r="AU4040"/>
    </row>
    <row r="4041" spans="1:47" ht="12.75" customHeight="1" x14ac:dyDescent="0.35">
      <c r="A4041" s="311"/>
      <c r="B4041" s="311" t="str">
        <f t="shared" si="412"/>
        <v>RS83.44</v>
      </c>
      <c r="C4041" s="311">
        <f t="shared" si="414"/>
        <v>202526</v>
      </c>
      <c r="D4041" s="1148" t="s">
        <v>92</v>
      </c>
      <c r="E4041" s="311">
        <v>83.4</v>
      </c>
      <c r="F4041" s="311" t="s">
        <v>550</v>
      </c>
      <c r="G4041" s="311">
        <f t="shared" si="416"/>
        <v>0</v>
      </c>
      <c r="H4041" s="1154">
        <f t="shared" ca="1" si="415"/>
        <v>0</v>
      </c>
      <c r="I4041" s="311">
        <f t="shared" si="413"/>
        <v>4</v>
      </c>
      <c r="J4041" s="1151"/>
      <c r="AL4041"/>
      <c r="AM4041"/>
      <c r="AN4041"/>
      <c r="AO4041"/>
      <c r="AP4041"/>
      <c r="AQ4041" s="333"/>
      <c r="AR4041"/>
      <c r="AS4041"/>
      <c r="AT4041"/>
      <c r="AU4041"/>
    </row>
    <row r="4042" spans="1:47" ht="12.75" customHeight="1" x14ac:dyDescent="0.35">
      <c r="A4042" s="311"/>
      <c r="B4042" s="311" t="str">
        <f t="shared" si="412"/>
        <v>RS83.54</v>
      </c>
      <c r="C4042" s="311">
        <f t="shared" si="414"/>
        <v>202526</v>
      </c>
      <c r="D4042" s="1148" t="s">
        <v>92</v>
      </c>
      <c r="E4042" s="311">
        <v>83.5</v>
      </c>
      <c r="F4042" s="311" t="s">
        <v>550</v>
      </c>
      <c r="G4042" s="311">
        <f t="shared" si="416"/>
        <v>0</v>
      </c>
      <c r="H4042" s="1154">
        <f t="shared" ca="1" si="415"/>
        <v>0</v>
      </c>
      <c r="I4042" s="311">
        <f t="shared" si="413"/>
        <v>4</v>
      </c>
      <c r="J4042" s="1151"/>
      <c r="AL4042"/>
      <c r="AM4042"/>
      <c r="AN4042"/>
      <c r="AO4042"/>
      <c r="AP4042"/>
      <c r="AQ4042" s="333"/>
      <c r="AR4042"/>
      <c r="AS4042"/>
      <c r="AT4042"/>
      <c r="AU4042"/>
    </row>
    <row r="4043" spans="1:47" ht="12.75" customHeight="1" x14ac:dyDescent="0.35">
      <c r="A4043" s="311"/>
      <c r="B4043" s="311" t="str">
        <f t="shared" si="412"/>
        <v>RS844</v>
      </c>
      <c r="C4043" s="311">
        <f t="shared" si="414"/>
        <v>202526</v>
      </c>
      <c r="D4043" s="1148" t="s">
        <v>92</v>
      </c>
      <c r="E4043" s="311">
        <v>84</v>
      </c>
      <c r="F4043" s="311" t="s">
        <v>550</v>
      </c>
      <c r="G4043" s="311">
        <f t="shared" si="416"/>
        <v>0</v>
      </c>
      <c r="H4043" s="1154">
        <f t="shared" ca="1" si="415"/>
        <v>0</v>
      </c>
      <c r="I4043" s="311">
        <f t="shared" si="413"/>
        <v>4</v>
      </c>
      <c r="J4043" s="1151"/>
      <c r="AL4043"/>
      <c r="AM4043"/>
      <c r="AN4043"/>
      <c r="AO4043"/>
      <c r="AP4043"/>
      <c r="AQ4043" s="333"/>
      <c r="AR4043"/>
      <c r="AS4043"/>
      <c r="AT4043"/>
      <c r="AU4043"/>
    </row>
    <row r="4044" spans="1:47" ht="12.75" customHeight="1" x14ac:dyDescent="0.35">
      <c r="A4044" s="311"/>
      <c r="B4044" s="311" t="str">
        <f t="shared" si="412"/>
        <v>RS854</v>
      </c>
      <c r="C4044" s="311">
        <f t="shared" si="414"/>
        <v>202526</v>
      </c>
      <c r="D4044" s="1148" t="s">
        <v>92</v>
      </c>
      <c r="E4044" s="311">
        <v>85</v>
      </c>
      <c r="F4044" s="311" t="s">
        <v>550</v>
      </c>
      <c r="G4044" s="311">
        <f t="shared" si="416"/>
        <v>0</v>
      </c>
      <c r="H4044" s="1154">
        <f t="shared" ca="1" si="415"/>
        <v>0</v>
      </c>
      <c r="I4044" s="311">
        <f t="shared" si="413"/>
        <v>4</v>
      </c>
      <c r="J4044" s="1151"/>
      <c r="AL4044"/>
      <c r="AM4044"/>
      <c r="AN4044"/>
      <c r="AO4044"/>
      <c r="AP4044"/>
      <c r="AQ4044" s="333"/>
      <c r="AR4044"/>
      <c r="AS4044"/>
      <c r="AT4044"/>
      <c r="AU4044"/>
    </row>
    <row r="4045" spans="1:47" ht="12.75" customHeight="1" x14ac:dyDescent="0.35">
      <c r="A4045" s="311"/>
      <c r="B4045" s="311" t="str">
        <f t="shared" si="412"/>
        <v>RS85.54</v>
      </c>
      <c r="C4045" s="311">
        <f t="shared" si="414"/>
        <v>202526</v>
      </c>
      <c r="D4045" s="1148" t="s">
        <v>92</v>
      </c>
      <c r="E4045" s="311">
        <v>85.5</v>
      </c>
      <c r="F4045" s="311" t="s">
        <v>550</v>
      </c>
      <c r="G4045" s="311">
        <f t="shared" si="416"/>
        <v>0</v>
      </c>
      <c r="H4045" s="1154">
        <f t="shared" ca="1" si="415"/>
        <v>0</v>
      </c>
      <c r="I4045" s="311">
        <f t="shared" si="413"/>
        <v>4</v>
      </c>
      <c r="J4045" s="1151"/>
      <c r="AL4045"/>
      <c r="AM4045"/>
      <c r="AN4045"/>
      <c r="AO4045"/>
      <c r="AP4045"/>
      <c r="AQ4045" s="333"/>
      <c r="AR4045"/>
      <c r="AS4045"/>
      <c r="AT4045"/>
      <c r="AU4045"/>
    </row>
    <row r="4046" spans="1:47" ht="12.75" customHeight="1" x14ac:dyDescent="0.35">
      <c r="A4046" s="311"/>
      <c r="B4046" s="311" t="str">
        <f t="shared" si="412"/>
        <v>RS864</v>
      </c>
      <c r="C4046" s="311">
        <f t="shared" si="414"/>
        <v>202526</v>
      </c>
      <c r="D4046" s="1148" t="s">
        <v>92</v>
      </c>
      <c r="E4046" s="311">
        <v>86</v>
      </c>
      <c r="F4046" s="311" t="s">
        <v>550</v>
      </c>
      <c r="G4046" s="311">
        <f t="shared" si="416"/>
        <v>0</v>
      </c>
      <c r="H4046" s="1154">
        <f t="shared" ca="1" si="415"/>
        <v>0</v>
      </c>
      <c r="I4046" s="311">
        <f t="shared" si="413"/>
        <v>4</v>
      </c>
      <c r="J4046" s="1151"/>
      <c r="AL4046"/>
      <c r="AM4046"/>
      <c r="AN4046"/>
      <c r="AO4046"/>
      <c r="AP4046"/>
      <c r="AQ4046" s="333"/>
      <c r="AR4046"/>
      <c r="AS4046"/>
      <c r="AT4046"/>
      <c r="AU4046"/>
    </row>
    <row r="4047" spans="1:47" ht="12.75" customHeight="1" x14ac:dyDescent="0.35">
      <c r="A4047" s="311"/>
      <c r="B4047" s="311" t="str">
        <f t="shared" ref="B4047:B4074" si="417">D4047&amp;E4047&amp;I4047</f>
        <v>RS865</v>
      </c>
      <c r="C4047" s="311">
        <f t="shared" si="414"/>
        <v>202526</v>
      </c>
      <c r="D4047" s="1148" t="s">
        <v>92</v>
      </c>
      <c r="E4047" s="311">
        <v>86</v>
      </c>
      <c r="F4047" s="311" t="s">
        <v>551</v>
      </c>
      <c r="G4047" s="311">
        <f t="shared" si="416"/>
        <v>0</v>
      </c>
      <c r="H4047" s="1154">
        <f t="shared" ca="1" si="415"/>
        <v>0</v>
      </c>
      <c r="I4047" s="311">
        <f t="shared" si="413"/>
        <v>5</v>
      </c>
      <c r="J4047" s="1151"/>
      <c r="AL4047"/>
      <c r="AM4047"/>
      <c r="AN4047"/>
      <c r="AO4047"/>
      <c r="AP4047"/>
      <c r="AQ4047" s="333"/>
      <c r="AR4047"/>
      <c r="AS4047"/>
      <c r="AT4047"/>
      <c r="AU4047"/>
    </row>
    <row r="4048" spans="1:47" ht="12.75" customHeight="1" x14ac:dyDescent="0.35">
      <c r="A4048" s="311"/>
      <c r="B4048" s="311" t="str">
        <f t="shared" si="417"/>
        <v>RS89.54</v>
      </c>
      <c r="C4048" s="311">
        <f t="shared" si="414"/>
        <v>202526</v>
      </c>
      <c r="D4048" s="1148" t="s">
        <v>92</v>
      </c>
      <c r="E4048" s="311">
        <v>89.5</v>
      </c>
      <c r="F4048" s="311" t="s">
        <v>550</v>
      </c>
      <c r="G4048" s="311">
        <f t="shared" si="416"/>
        <v>0</v>
      </c>
      <c r="H4048" s="1154">
        <f t="shared" ca="1" si="415"/>
        <v>0</v>
      </c>
      <c r="I4048" s="311">
        <f t="shared" si="413"/>
        <v>4</v>
      </c>
      <c r="J4048" s="1151"/>
      <c r="AL4048"/>
      <c r="AM4048"/>
      <c r="AN4048"/>
      <c r="AO4048"/>
      <c r="AP4048"/>
      <c r="AQ4048" s="333"/>
      <c r="AR4048"/>
      <c r="AS4048"/>
      <c r="AT4048"/>
      <c r="AU4048"/>
    </row>
    <row r="4049" spans="1:47" ht="12.75" customHeight="1" x14ac:dyDescent="0.35">
      <c r="A4049" s="311"/>
      <c r="B4049" s="311" t="str">
        <f t="shared" si="417"/>
        <v>RS89.55</v>
      </c>
      <c r="C4049" s="311">
        <f t="shared" si="414"/>
        <v>202526</v>
      </c>
      <c r="D4049" s="1148" t="s">
        <v>92</v>
      </c>
      <c r="E4049" s="311">
        <v>89.5</v>
      </c>
      <c r="F4049" s="311" t="s">
        <v>551</v>
      </c>
      <c r="G4049" s="311">
        <f t="shared" si="416"/>
        <v>0</v>
      </c>
      <c r="H4049" s="1154">
        <f t="shared" ca="1" si="415"/>
        <v>0</v>
      </c>
      <c r="I4049" s="311">
        <f t="shared" si="413"/>
        <v>5</v>
      </c>
      <c r="J4049" s="1151"/>
      <c r="AL4049"/>
      <c r="AM4049"/>
      <c r="AN4049"/>
      <c r="AO4049"/>
      <c r="AP4049"/>
      <c r="AQ4049" s="333"/>
      <c r="AR4049"/>
      <c r="AS4049"/>
      <c r="AT4049"/>
      <c r="AU4049"/>
    </row>
    <row r="4050" spans="1:47" ht="12.75" customHeight="1" x14ac:dyDescent="0.35">
      <c r="A4050" s="311"/>
      <c r="B4050" s="311" t="str">
        <f t="shared" si="417"/>
        <v>RS904</v>
      </c>
      <c r="C4050" s="311">
        <f t="shared" si="414"/>
        <v>202526</v>
      </c>
      <c r="D4050" s="1148" t="s">
        <v>92</v>
      </c>
      <c r="E4050" s="311">
        <v>90</v>
      </c>
      <c r="F4050" s="311" t="s">
        <v>550</v>
      </c>
      <c r="G4050" s="311">
        <f t="shared" si="416"/>
        <v>0</v>
      </c>
      <c r="H4050" s="1154">
        <f t="shared" ca="1" si="415"/>
        <v>0</v>
      </c>
      <c r="I4050" s="311">
        <f t="shared" si="413"/>
        <v>4</v>
      </c>
      <c r="J4050" s="1151"/>
      <c r="AL4050"/>
      <c r="AM4050"/>
      <c r="AN4050"/>
      <c r="AO4050"/>
      <c r="AP4050"/>
      <c r="AQ4050" s="333"/>
      <c r="AR4050"/>
      <c r="AS4050"/>
      <c r="AT4050"/>
      <c r="AU4050"/>
    </row>
    <row r="4051" spans="1:47" ht="12.75" customHeight="1" x14ac:dyDescent="0.35">
      <c r="A4051" s="311"/>
      <c r="B4051" s="311" t="str">
        <f t="shared" si="417"/>
        <v>RS905</v>
      </c>
      <c r="C4051" s="311">
        <f t="shared" si="414"/>
        <v>202526</v>
      </c>
      <c r="D4051" s="1148" t="s">
        <v>92</v>
      </c>
      <c r="E4051" s="311">
        <v>90</v>
      </c>
      <c r="F4051" s="311" t="s">
        <v>551</v>
      </c>
      <c r="G4051" s="311">
        <f t="shared" si="416"/>
        <v>0</v>
      </c>
      <c r="H4051" s="1154">
        <f t="shared" ca="1" si="415"/>
        <v>0</v>
      </c>
      <c r="I4051" s="311">
        <f t="shared" si="413"/>
        <v>5</v>
      </c>
      <c r="J4051" s="1151"/>
      <c r="AL4051"/>
      <c r="AM4051"/>
      <c r="AN4051"/>
      <c r="AO4051"/>
      <c r="AP4051"/>
      <c r="AQ4051" s="333"/>
      <c r="AR4051"/>
      <c r="AS4051"/>
      <c r="AT4051"/>
      <c r="AU4051"/>
    </row>
    <row r="4052" spans="1:47" ht="12.75" customHeight="1" x14ac:dyDescent="0.35">
      <c r="A4052" s="311"/>
      <c r="B4052" s="311" t="str">
        <f t="shared" si="417"/>
        <v>RS90.54</v>
      </c>
      <c r="C4052" s="311">
        <f t="shared" si="414"/>
        <v>202526</v>
      </c>
      <c r="D4052" s="1148" t="s">
        <v>92</v>
      </c>
      <c r="E4052" s="311">
        <v>90.5</v>
      </c>
      <c r="F4052" s="311" t="s">
        <v>550</v>
      </c>
      <c r="G4052" s="311">
        <f t="shared" si="416"/>
        <v>0</v>
      </c>
      <c r="H4052" s="1154">
        <f t="shared" ca="1" si="415"/>
        <v>0</v>
      </c>
      <c r="I4052" s="311">
        <f t="shared" si="413"/>
        <v>4</v>
      </c>
      <c r="J4052" s="1151"/>
      <c r="AL4052"/>
      <c r="AM4052"/>
      <c r="AN4052"/>
      <c r="AO4052"/>
      <c r="AP4052"/>
      <c r="AQ4052" s="333"/>
      <c r="AR4052"/>
      <c r="AS4052"/>
      <c r="AT4052"/>
      <c r="AU4052"/>
    </row>
    <row r="4053" spans="1:47" ht="12.75" customHeight="1" x14ac:dyDescent="0.35">
      <c r="A4053" s="311"/>
      <c r="B4053" s="311" t="str">
        <f t="shared" si="417"/>
        <v>RS914</v>
      </c>
      <c r="C4053" s="311">
        <f t="shared" si="414"/>
        <v>202526</v>
      </c>
      <c r="D4053" s="1148" t="s">
        <v>92</v>
      </c>
      <c r="E4053" s="311">
        <v>91</v>
      </c>
      <c r="F4053" s="311" t="s">
        <v>550</v>
      </c>
      <c r="G4053" s="311">
        <f t="shared" si="416"/>
        <v>0</v>
      </c>
      <c r="H4053" s="1154">
        <f t="shared" ca="1" si="415"/>
        <v>0</v>
      </c>
      <c r="I4053" s="311">
        <f t="shared" ref="I4053:I4074" si="418">VLOOKUP(F4053,CIndex,2,FALSE)</f>
        <v>4</v>
      </c>
      <c r="J4053" s="1151"/>
      <c r="AL4053"/>
      <c r="AM4053"/>
      <c r="AN4053"/>
      <c r="AO4053"/>
      <c r="AP4053"/>
      <c r="AQ4053" s="333"/>
      <c r="AR4053"/>
      <c r="AS4053"/>
      <c r="AT4053"/>
      <c r="AU4053"/>
    </row>
    <row r="4054" spans="1:47" ht="12.75" customHeight="1" x14ac:dyDescent="0.35">
      <c r="A4054" s="311"/>
      <c r="B4054" s="311" t="str">
        <f t="shared" si="417"/>
        <v>RS924</v>
      </c>
      <c r="C4054" s="311">
        <f t="shared" si="414"/>
        <v>202526</v>
      </c>
      <c r="D4054" s="1148" t="s">
        <v>92</v>
      </c>
      <c r="E4054" s="311">
        <v>92</v>
      </c>
      <c r="F4054" s="311" t="s">
        <v>550</v>
      </c>
      <c r="G4054" s="311">
        <f t="shared" si="416"/>
        <v>0</v>
      </c>
      <c r="H4054" s="1154">
        <f t="shared" ca="1" si="415"/>
        <v>0</v>
      </c>
      <c r="I4054" s="311">
        <f t="shared" si="418"/>
        <v>4</v>
      </c>
      <c r="J4054" s="1151"/>
      <c r="AL4054"/>
      <c r="AM4054"/>
      <c r="AN4054"/>
      <c r="AO4054"/>
      <c r="AP4054"/>
      <c r="AQ4054" s="333"/>
      <c r="AR4054"/>
      <c r="AS4054"/>
      <c r="AT4054"/>
      <c r="AU4054"/>
    </row>
    <row r="4055" spans="1:47" ht="12.75" customHeight="1" x14ac:dyDescent="0.35">
      <c r="A4055" s="311"/>
      <c r="B4055" s="311" t="str">
        <f t="shared" si="417"/>
        <v>RS934</v>
      </c>
      <c r="C4055" s="311">
        <f t="shared" si="414"/>
        <v>202526</v>
      </c>
      <c r="D4055" s="1148" t="s">
        <v>92</v>
      </c>
      <c r="E4055" s="311">
        <v>93</v>
      </c>
      <c r="F4055" s="311" t="s">
        <v>550</v>
      </c>
      <c r="G4055" s="311">
        <f t="shared" si="416"/>
        <v>0</v>
      </c>
      <c r="H4055" s="1154">
        <f t="shared" ca="1" si="415"/>
        <v>0</v>
      </c>
      <c r="I4055" s="311">
        <f t="shared" si="418"/>
        <v>4</v>
      </c>
      <c r="J4055" s="1151"/>
      <c r="AL4055"/>
      <c r="AM4055"/>
      <c r="AN4055"/>
      <c r="AO4055"/>
      <c r="AP4055"/>
      <c r="AQ4055" s="333"/>
      <c r="AR4055"/>
      <c r="AS4055"/>
      <c r="AT4055"/>
      <c r="AU4055"/>
    </row>
    <row r="4056" spans="1:47" ht="12.75" customHeight="1" x14ac:dyDescent="0.35">
      <c r="A4056" s="311"/>
      <c r="B4056" s="311" t="str">
        <f t="shared" si="417"/>
        <v>RS93.54</v>
      </c>
      <c r="C4056" s="311">
        <f t="shared" si="414"/>
        <v>202526</v>
      </c>
      <c r="D4056" s="1148" t="s">
        <v>92</v>
      </c>
      <c r="E4056" s="311">
        <v>93.5</v>
      </c>
      <c r="F4056" s="311" t="s">
        <v>550</v>
      </c>
      <c r="G4056" s="311">
        <f t="shared" si="416"/>
        <v>0</v>
      </c>
      <c r="H4056" s="1154">
        <f t="shared" ca="1" si="415"/>
        <v>0</v>
      </c>
      <c r="I4056" s="311">
        <f t="shared" si="418"/>
        <v>4</v>
      </c>
      <c r="J4056" s="1151"/>
      <c r="AL4056"/>
      <c r="AM4056"/>
      <c r="AN4056"/>
      <c r="AO4056"/>
      <c r="AP4056"/>
      <c r="AQ4056" s="333"/>
      <c r="AR4056"/>
      <c r="AS4056"/>
      <c r="AT4056"/>
      <c r="AU4056"/>
    </row>
    <row r="4057" spans="1:47" ht="12.75" customHeight="1" x14ac:dyDescent="0.35">
      <c r="A4057" s="311"/>
      <c r="B4057" s="311" t="str">
        <f t="shared" si="417"/>
        <v>RS944</v>
      </c>
      <c r="C4057" s="311">
        <f t="shared" si="414"/>
        <v>202526</v>
      </c>
      <c r="D4057" s="1148" t="s">
        <v>92</v>
      </c>
      <c r="E4057" s="311">
        <v>94</v>
      </c>
      <c r="F4057" s="311" t="s">
        <v>550</v>
      </c>
      <c r="G4057" s="311">
        <f t="shared" si="416"/>
        <v>0</v>
      </c>
      <c r="H4057" s="1154">
        <f t="shared" ca="1" si="415"/>
        <v>0</v>
      </c>
      <c r="I4057" s="311">
        <f t="shared" si="418"/>
        <v>4</v>
      </c>
      <c r="J4057" s="1151"/>
      <c r="AL4057"/>
      <c r="AM4057"/>
      <c r="AN4057"/>
      <c r="AO4057"/>
      <c r="AP4057"/>
      <c r="AQ4057" s="333"/>
      <c r="AR4057"/>
      <c r="AS4057"/>
      <c r="AT4057"/>
      <c r="AU4057"/>
    </row>
    <row r="4058" spans="1:47" ht="12.75" customHeight="1" x14ac:dyDescent="0.35">
      <c r="A4058" s="311"/>
      <c r="B4058" s="311" t="str">
        <f t="shared" si="417"/>
        <v>RS994</v>
      </c>
      <c r="C4058" s="311">
        <f t="shared" si="414"/>
        <v>202526</v>
      </c>
      <c r="D4058" s="1148" t="s">
        <v>92</v>
      </c>
      <c r="E4058" s="311">
        <v>99</v>
      </c>
      <c r="F4058" s="311" t="s">
        <v>550</v>
      </c>
      <c r="G4058" s="311">
        <f t="shared" si="416"/>
        <v>0</v>
      </c>
      <c r="H4058" s="1154">
        <f t="shared" ca="1" si="415"/>
        <v>0</v>
      </c>
      <c r="I4058" s="311">
        <f t="shared" si="418"/>
        <v>4</v>
      </c>
      <c r="J4058" s="1151"/>
      <c r="AL4058"/>
      <c r="AM4058"/>
      <c r="AN4058"/>
      <c r="AO4058"/>
      <c r="AP4058"/>
      <c r="AQ4058" s="333"/>
      <c r="AR4058"/>
      <c r="AS4058"/>
      <c r="AT4058"/>
      <c r="AU4058"/>
    </row>
    <row r="4059" spans="1:47" ht="12.75" customHeight="1" x14ac:dyDescent="0.35">
      <c r="A4059" s="311"/>
      <c r="B4059" s="311" t="str">
        <f t="shared" si="417"/>
        <v>RS1004</v>
      </c>
      <c r="C4059" s="311">
        <f t="shared" si="414"/>
        <v>202526</v>
      </c>
      <c r="D4059" s="1148" t="s">
        <v>92</v>
      </c>
      <c r="E4059" s="311">
        <v>100</v>
      </c>
      <c r="F4059" s="311" t="s">
        <v>550</v>
      </c>
      <c r="G4059" s="311">
        <f t="shared" si="416"/>
        <v>0</v>
      </c>
      <c r="H4059" s="1154">
        <f t="shared" ca="1" si="415"/>
        <v>0</v>
      </c>
      <c r="I4059" s="311">
        <f t="shared" si="418"/>
        <v>4</v>
      </c>
      <c r="J4059" s="1151"/>
      <c r="AL4059"/>
      <c r="AM4059"/>
      <c r="AN4059"/>
      <c r="AO4059"/>
      <c r="AP4059"/>
      <c r="AQ4059" s="333"/>
      <c r="AR4059"/>
      <c r="AS4059"/>
      <c r="AT4059"/>
      <c r="AU4059"/>
    </row>
    <row r="4060" spans="1:47" ht="12.75" customHeight="1" x14ac:dyDescent="0.35">
      <c r="A4060" s="311"/>
      <c r="B4060" s="311" t="str">
        <f t="shared" si="417"/>
        <v>RS1024</v>
      </c>
      <c r="C4060" s="311">
        <f t="shared" si="414"/>
        <v>202526</v>
      </c>
      <c r="D4060" s="1148" t="s">
        <v>92</v>
      </c>
      <c r="E4060" s="311">
        <v>102</v>
      </c>
      <c r="F4060" s="311" t="s">
        <v>550</v>
      </c>
      <c r="G4060" s="311">
        <f t="shared" si="416"/>
        <v>0</v>
      </c>
      <c r="H4060" s="1154">
        <f t="shared" ca="1" si="415"/>
        <v>0</v>
      </c>
      <c r="I4060" s="311">
        <f t="shared" si="418"/>
        <v>4</v>
      </c>
      <c r="J4060" s="1151"/>
      <c r="AL4060"/>
      <c r="AM4060"/>
      <c r="AN4060"/>
      <c r="AO4060"/>
      <c r="AP4060"/>
      <c r="AQ4060" s="333"/>
      <c r="AR4060"/>
      <c r="AS4060"/>
      <c r="AT4060"/>
      <c r="AU4060"/>
    </row>
    <row r="4061" spans="1:47" ht="12.75" customHeight="1" x14ac:dyDescent="0.35">
      <c r="A4061" s="311"/>
      <c r="B4061" s="311" t="str">
        <f t="shared" si="417"/>
        <v>RS1034</v>
      </c>
      <c r="C4061" s="311">
        <f t="shared" si="414"/>
        <v>202526</v>
      </c>
      <c r="D4061" s="1148" t="s">
        <v>92</v>
      </c>
      <c r="E4061" s="311">
        <v>103</v>
      </c>
      <c r="F4061" s="311" t="s">
        <v>550</v>
      </c>
      <c r="G4061" s="311">
        <f t="shared" si="416"/>
        <v>0</v>
      </c>
      <c r="H4061" s="1154">
        <f t="shared" ca="1" si="415"/>
        <v>0</v>
      </c>
      <c r="I4061" s="311">
        <f t="shared" si="418"/>
        <v>4</v>
      </c>
      <c r="J4061" s="1151"/>
      <c r="AL4061"/>
      <c r="AM4061"/>
      <c r="AN4061"/>
      <c r="AO4061"/>
      <c r="AP4061"/>
      <c r="AQ4061" s="333"/>
      <c r="AR4061"/>
      <c r="AS4061"/>
      <c r="AT4061"/>
      <c r="AU4061"/>
    </row>
    <row r="4062" spans="1:47" ht="12.75" customHeight="1" x14ac:dyDescent="0.35">
      <c r="A4062" s="311"/>
      <c r="B4062" s="311" t="str">
        <f t="shared" si="417"/>
        <v>RS1044</v>
      </c>
      <c r="C4062" s="311">
        <f t="shared" si="414"/>
        <v>202526</v>
      </c>
      <c r="D4062" s="1148" t="s">
        <v>92</v>
      </c>
      <c r="E4062" s="311">
        <v>104</v>
      </c>
      <c r="F4062" s="311" t="s">
        <v>550</v>
      </c>
      <c r="G4062" s="311">
        <f t="shared" si="416"/>
        <v>0</v>
      </c>
      <c r="H4062" s="1154">
        <f t="shared" ca="1" si="415"/>
        <v>0</v>
      </c>
      <c r="I4062" s="311">
        <f t="shared" si="418"/>
        <v>4</v>
      </c>
      <c r="J4062" s="1151"/>
      <c r="AL4062"/>
      <c r="AM4062"/>
      <c r="AN4062"/>
      <c r="AO4062"/>
      <c r="AP4062"/>
      <c r="AQ4062" s="333"/>
      <c r="AR4062"/>
      <c r="AS4062"/>
      <c r="AT4062"/>
      <c r="AU4062"/>
    </row>
    <row r="4063" spans="1:47" ht="12.75" customHeight="1" x14ac:dyDescent="0.35">
      <c r="A4063" s="311"/>
      <c r="B4063" s="311" t="str">
        <f t="shared" si="417"/>
        <v>RS1064</v>
      </c>
      <c r="C4063" s="311">
        <f t="shared" si="414"/>
        <v>202526</v>
      </c>
      <c r="D4063" s="1148" t="s">
        <v>92</v>
      </c>
      <c r="E4063" s="311">
        <v>106</v>
      </c>
      <c r="F4063" s="311" t="s">
        <v>550</v>
      </c>
      <c r="G4063" s="311">
        <f t="shared" si="416"/>
        <v>0</v>
      </c>
      <c r="H4063" s="1154">
        <f t="shared" ca="1" si="415"/>
        <v>0</v>
      </c>
      <c r="I4063" s="311">
        <f t="shared" si="418"/>
        <v>4</v>
      </c>
      <c r="J4063" s="1151"/>
      <c r="AL4063"/>
      <c r="AM4063"/>
      <c r="AN4063"/>
      <c r="AO4063"/>
      <c r="AP4063"/>
      <c r="AQ4063" s="333"/>
      <c r="AR4063"/>
      <c r="AS4063"/>
      <c r="AT4063"/>
      <c r="AU4063"/>
    </row>
    <row r="4064" spans="1:47" ht="12.75" customHeight="1" x14ac:dyDescent="0.35">
      <c r="A4064" s="311"/>
      <c r="B4064" s="311" t="str">
        <f t="shared" si="417"/>
        <v>RS1074</v>
      </c>
      <c r="C4064" s="311">
        <f t="shared" si="414"/>
        <v>202526</v>
      </c>
      <c r="D4064" s="1148" t="s">
        <v>92</v>
      </c>
      <c r="E4064" s="311">
        <v>107</v>
      </c>
      <c r="F4064" s="311" t="s">
        <v>550</v>
      </c>
      <c r="G4064" s="311">
        <f t="shared" si="416"/>
        <v>0</v>
      </c>
      <c r="H4064" s="1154">
        <f t="shared" ca="1" si="415"/>
        <v>0</v>
      </c>
      <c r="I4064" s="311">
        <f t="shared" si="418"/>
        <v>4</v>
      </c>
      <c r="J4064" s="1151"/>
      <c r="AL4064"/>
      <c r="AM4064"/>
      <c r="AN4064"/>
      <c r="AO4064"/>
      <c r="AP4064"/>
      <c r="AQ4064" s="333"/>
      <c r="AR4064"/>
      <c r="AS4064"/>
      <c r="AT4064"/>
      <c r="AU4064"/>
    </row>
    <row r="4065" spans="1:47" ht="12.75" customHeight="1" x14ac:dyDescent="0.35">
      <c r="A4065" s="311"/>
      <c r="B4065" s="311" t="str">
        <f t="shared" si="417"/>
        <v>RS1084</v>
      </c>
      <c r="C4065" s="311">
        <f t="shared" si="414"/>
        <v>202526</v>
      </c>
      <c r="D4065" s="1148" t="s">
        <v>92</v>
      </c>
      <c r="E4065" s="311">
        <v>108</v>
      </c>
      <c r="F4065" s="311" t="s">
        <v>550</v>
      </c>
      <c r="G4065" s="311">
        <f t="shared" si="416"/>
        <v>0</v>
      </c>
      <c r="H4065" s="1154">
        <f t="shared" ca="1" si="415"/>
        <v>0</v>
      </c>
      <c r="I4065" s="311">
        <f t="shared" si="418"/>
        <v>4</v>
      </c>
      <c r="J4065" s="1151"/>
      <c r="AL4065"/>
      <c r="AM4065"/>
      <c r="AN4065"/>
      <c r="AO4065"/>
      <c r="AP4065"/>
      <c r="AQ4065" s="333"/>
      <c r="AR4065"/>
      <c r="AS4065"/>
      <c r="AT4065"/>
      <c r="AU4065"/>
    </row>
    <row r="4066" spans="1:47" ht="12.75" customHeight="1" x14ac:dyDescent="0.35">
      <c r="A4066" s="311"/>
      <c r="B4066" s="311" t="str">
        <f t="shared" si="417"/>
        <v>RS1104</v>
      </c>
      <c r="C4066" s="311">
        <f t="shared" si="414"/>
        <v>202526</v>
      </c>
      <c r="D4066" s="1148" t="s">
        <v>92</v>
      </c>
      <c r="E4066" s="311">
        <v>110</v>
      </c>
      <c r="F4066" s="311" t="s">
        <v>550</v>
      </c>
      <c r="G4066" s="311">
        <f t="shared" si="416"/>
        <v>0</v>
      </c>
      <c r="H4066" s="1154">
        <f t="shared" ca="1" si="415"/>
        <v>0</v>
      </c>
      <c r="I4066" s="311">
        <f t="shared" si="418"/>
        <v>4</v>
      </c>
      <c r="J4066" s="1151"/>
      <c r="AL4066"/>
      <c r="AM4066"/>
      <c r="AN4066"/>
      <c r="AO4066"/>
      <c r="AP4066"/>
      <c r="AQ4066" s="333"/>
      <c r="AR4066"/>
      <c r="AS4066"/>
      <c r="AT4066"/>
      <c r="AU4066"/>
    </row>
    <row r="4067" spans="1:47" ht="12.75" customHeight="1" x14ac:dyDescent="0.35">
      <c r="A4067" s="311"/>
      <c r="B4067" s="311" t="str">
        <f t="shared" si="417"/>
        <v>RS1114</v>
      </c>
      <c r="C4067" s="311">
        <f t="shared" si="414"/>
        <v>202526</v>
      </c>
      <c r="D4067" s="1148" t="s">
        <v>92</v>
      </c>
      <c r="E4067" s="311">
        <v>111</v>
      </c>
      <c r="F4067" s="311" t="s">
        <v>550</v>
      </c>
      <c r="G4067" s="311">
        <f t="shared" si="416"/>
        <v>0</v>
      </c>
      <c r="H4067" s="1154">
        <f t="shared" ca="1" si="415"/>
        <v>0</v>
      </c>
      <c r="I4067" s="311">
        <f t="shared" si="418"/>
        <v>4</v>
      </c>
      <c r="J4067" s="1151"/>
      <c r="AL4067"/>
      <c r="AM4067"/>
      <c r="AN4067"/>
      <c r="AO4067"/>
      <c r="AP4067"/>
      <c r="AQ4067" s="333"/>
      <c r="AR4067"/>
      <c r="AS4067"/>
      <c r="AT4067"/>
      <c r="AU4067"/>
    </row>
    <row r="4068" spans="1:47" ht="12.75" customHeight="1" x14ac:dyDescent="0.35">
      <c r="A4068" s="311"/>
      <c r="B4068" s="311" t="str">
        <f t="shared" si="417"/>
        <v>RS1124</v>
      </c>
      <c r="C4068" s="311">
        <f t="shared" ref="C4068:C4074" si="419">year</f>
        <v>202526</v>
      </c>
      <c r="D4068" s="1148" t="s">
        <v>92</v>
      </c>
      <c r="E4068" s="311">
        <v>112</v>
      </c>
      <c r="F4068" s="311" t="s">
        <v>550</v>
      </c>
      <c r="G4068" s="311">
        <f t="shared" si="416"/>
        <v>0</v>
      </c>
      <c r="H4068" s="1154">
        <f t="shared" ca="1" si="415"/>
        <v>0</v>
      </c>
      <c r="I4068" s="311">
        <f t="shared" si="418"/>
        <v>4</v>
      </c>
      <c r="J4068" s="1151"/>
      <c r="AL4068"/>
      <c r="AM4068"/>
      <c r="AN4068"/>
      <c r="AO4068"/>
      <c r="AP4068"/>
      <c r="AQ4068" s="333"/>
      <c r="AR4068"/>
      <c r="AS4068"/>
      <c r="AT4068"/>
      <c r="AU4068"/>
    </row>
    <row r="4069" spans="1:47" ht="12.75" customHeight="1" x14ac:dyDescent="0.35">
      <c r="A4069" s="311"/>
      <c r="B4069" s="311" t="str">
        <f t="shared" si="417"/>
        <v>RS113.54</v>
      </c>
      <c r="C4069" s="311">
        <f t="shared" si="419"/>
        <v>202526</v>
      </c>
      <c r="D4069" s="1148" t="s">
        <v>92</v>
      </c>
      <c r="E4069" s="311">
        <v>113.5</v>
      </c>
      <c r="F4069" s="311" t="s">
        <v>550</v>
      </c>
      <c r="G4069" s="311">
        <f t="shared" si="416"/>
        <v>0</v>
      </c>
      <c r="H4069" s="1154">
        <f t="shared" ca="1" si="415"/>
        <v>0</v>
      </c>
      <c r="I4069" s="311">
        <f t="shared" si="418"/>
        <v>4</v>
      </c>
      <c r="J4069" s="1151"/>
      <c r="AL4069"/>
      <c r="AM4069"/>
      <c r="AN4069"/>
      <c r="AO4069"/>
      <c r="AP4069"/>
      <c r="AQ4069" s="333"/>
      <c r="AR4069"/>
      <c r="AS4069"/>
      <c r="AT4069"/>
      <c r="AU4069"/>
    </row>
    <row r="4070" spans="1:47" ht="12.75" customHeight="1" x14ac:dyDescent="0.35">
      <c r="A4070" s="311"/>
      <c r="B4070" s="311" t="str">
        <f t="shared" si="417"/>
        <v>RS1304</v>
      </c>
      <c r="C4070" s="311">
        <f t="shared" si="419"/>
        <v>202526</v>
      </c>
      <c r="D4070" s="1148" t="s">
        <v>92</v>
      </c>
      <c r="E4070" s="311">
        <v>130</v>
      </c>
      <c r="F4070" s="311" t="s">
        <v>550</v>
      </c>
      <c r="G4070" s="311">
        <f t="shared" si="416"/>
        <v>0</v>
      </c>
      <c r="H4070" s="1154">
        <f t="shared" ca="1" si="415"/>
        <v>0</v>
      </c>
      <c r="I4070" s="311">
        <f t="shared" si="418"/>
        <v>4</v>
      </c>
      <c r="J4070" s="1151"/>
      <c r="AL4070"/>
      <c r="AM4070"/>
      <c r="AN4070"/>
      <c r="AO4070"/>
      <c r="AP4070"/>
      <c r="AQ4070" s="333"/>
      <c r="AR4070"/>
      <c r="AS4070"/>
      <c r="AT4070"/>
      <c r="AU4070"/>
    </row>
    <row r="4071" spans="1:47" ht="12.75" customHeight="1" x14ac:dyDescent="0.35">
      <c r="A4071" s="311"/>
      <c r="B4071" s="311" t="str">
        <f t="shared" si="417"/>
        <v>RS1314</v>
      </c>
      <c r="C4071" s="311">
        <f t="shared" si="419"/>
        <v>202526</v>
      </c>
      <c r="D4071" s="1148" t="s">
        <v>92</v>
      </c>
      <c r="E4071" s="311">
        <v>131</v>
      </c>
      <c r="F4071" s="311" t="s">
        <v>550</v>
      </c>
      <c r="G4071" s="311">
        <f t="shared" si="416"/>
        <v>0</v>
      </c>
      <c r="H4071" s="1154">
        <f t="shared" ca="1" si="415"/>
        <v>0</v>
      </c>
      <c r="I4071" s="311">
        <f t="shared" si="418"/>
        <v>4</v>
      </c>
      <c r="J4071" s="1151"/>
      <c r="AL4071"/>
      <c r="AM4071"/>
      <c r="AN4071"/>
      <c r="AO4071"/>
      <c r="AP4071"/>
      <c r="AQ4071" s="333"/>
      <c r="AR4071"/>
      <c r="AS4071"/>
      <c r="AT4071"/>
      <c r="AU4071"/>
    </row>
    <row r="4072" spans="1:47" ht="12.75" customHeight="1" x14ac:dyDescent="0.35">
      <c r="A4072" s="311"/>
      <c r="B4072" s="311" t="str">
        <f t="shared" si="417"/>
        <v>RS1404</v>
      </c>
      <c r="C4072" s="311">
        <f t="shared" si="419"/>
        <v>202526</v>
      </c>
      <c r="D4072" s="1148" t="s">
        <v>92</v>
      </c>
      <c r="E4072" s="311">
        <v>140</v>
      </c>
      <c r="F4072" s="311" t="s">
        <v>550</v>
      </c>
      <c r="G4072" s="311">
        <f t="shared" si="416"/>
        <v>0</v>
      </c>
      <c r="H4072" s="1154">
        <f t="shared" ca="1" si="415"/>
        <v>0</v>
      </c>
      <c r="I4072" s="311">
        <f t="shared" si="418"/>
        <v>4</v>
      </c>
      <c r="J4072" s="1151"/>
      <c r="AL4072"/>
      <c r="AM4072"/>
      <c r="AN4072"/>
      <c r="AO4072"/>
      <c r="AP4072"/>
      <c r="AQ4072" s="333"/>
      <c r="AR4072"/>
      <c r="AS4072"/>
      <c r="AT4072"/>
      <c r="AU4072"/>
    </row>
    <row r="4073" spans="1:47" ht="12.75" customHeight="1" x14ac:dyDescent="0.35">
      <c r="A4073" s="311"/>
      <c r="B4073" s="311" t="str">
        <f t="shared" si="417"/>
        <v>RS1414</v>
      </c>
      <c r="C4073" s="311">
        <f t="shared" si="419"/>
        <v>202526</v>
      </c>
      <c r="D4073" s="1148" t="s">
        <v>92</v>
      </c>
      <c r="E4073" s="311">
        <v>141</v>
      </c>
      <c r="F4073" s="311" t="s">
        <v>550</v>
      </c>
      <c r="G4073" s="311">
        <f t="shared" si="416"/>
        <v>0</v>
      </c>
      <c r="H4073" s="1154">
        <f t="shared" ca="1" si="415"/>
        <v>0</v>
      </c>
      <c r="I4073" s="311">
        <f t="shared" si="418"/>
        <v>4</v>
      </c>
      <c r="J4073" s="1151"/>
      <c r="AL4073"/>
      <c r="AM4073"/>
      <c r="AN4073"/>
      <c r="AO4073"/>
      <c r="AP4073"/>
      <c r="AQ4073" s="333"/>
      <c r="AR4073"/>
      <c r="AS4073"/>
      <c r="AT4073"/>
      <c r="AU4073"/>
    </row>
    <row r="4074" spans="1:47" ht="12.75" customHeight="1" x14ac:dyDescent="0.35">
      <c r="A4074" s="311"/>
      <c r="B4074" s="311" t="str">
        <f t="shared" si="417"/>
        <v>RS1424</v>
      </c>
      <c r="C4074" s="311">
        <f t="shared" si="419"/>
        <v>202526</v>
      </c>
      <c r="D4074" s="1148" t="s">
        <v>92</v>
      </c>
      <c r="E4074" s="311">
        <v>142</v>
      </c>
      <c r="F4074" s="311" t="s">
        <v>550</v>
      </c>
      <c r="G4074" s="311">
        <f t="shared" si="416"/>
        <v>0</v>
      </c>
      <c r="H4074" s="1154">
        <f t="shared" ca="1" si="415"/>
        <v>0</v>
      </c>
      <c r="I4074" s="311">
        <f t="shared" si="418"/>
        <v>4</v>
      </c>
      <c r="J4074" s="1151"/>
      <c r="AL4074"/>
      <c r="AM4074"/>
      <c r="AN4074"/>
      <c r="AO4074"/>
      <c r="AP4074"/>
      <c r="AQ4074" s="333"/>
      <c r="AR4074"/>
      <c r="AS4074"/>
      <c r="AT4074"/>
      <c r="AU4074"/>
    </row>
    <row r="4075" spans="1:47" ht="12.75" customHeight="1" x14ac:dyDescent="0.35">
      <c r="B4075" s="77"/>
      <c r="C4075" s="77"/>
      <c r="D4075" s="77"/>
      <c r="E4075" s="77"/>
      <c r="F4075" s="77"/>
      <c r="G4075" s="77"/>
      <c r="H4075" s="77"/>
      <c r="J4075" s="1151"/>
      <c r="AL4075"/>
      <c r="AM4075"/>
      <c r="AN4075"/>
      <c r="AO4075"/>
      <c r="AP4075"/>
      <c r="AQ4075" s="333"/>
      <c r="AR4075"/>
      <c r="AS4075"/>
      <c r="AT4075"/>
      <c r="AU4075"/>
    </row>
    <row r="4076" spans="1:47" ht="12.75" customHeight="1" x14ac:dyDescent="0.35">
      <c r="B4076" s="77"/>
      <c r="C4076" s="77"/>
      <c r="D4076" s="77"/>
      <c r="E4076" s="77"/>
      <c r="F4076" s="77"/>
      <c r="G4076" s="77"/>
      <c r="H4076" s="77"/>
      <c r="J4076" s="1151"/>
      <c r="AL4076"/>
      <c r="AM4076"/>
      <c r="AN4076"/>
      <c r="AO4076"/>
      <c r="AP4076"/>
      <c r="AQ4076" s="333"/>
      <c r="AR4076"/>
      <c r="AS4076"/>
      <c r="AT4076"/>
      <c r="AU4076"/>
    </row>
    <row r="4077" spans="1:47" ht="12.75" customHeight="1" x14ac:dyDescent="0.35">
      <c r="B4077" s="77"/>
      <c r="C4077" s="77"/>
      <c r="D4077" s="77"/>
      <c r="E4077" s="77"/>
      <c r="F4077" s="77"/>
      <c r="G4077" s="77"/>
      <c r="H4077" s="77"/>
      <c r="J4077" s="1151"/>
      <c r="AL4077"/>
      <c r="AM4077"/>
      <c r="AN4077"/>
      <c r="AO4077"/>
      <c r="AP4077"/>
      <c r="AQ4077" s="333"/>
      <c r="AR4077"/>
      <c r="AS4077"/>
      <c r="AT4077"/>
      <c r="AU4077"/>
    </row>
    <row r="4078" spans="1:47" ht="12.75" customHeight="1" x14ac:dyDescent="0.35">
      <c r="J4078" s="1151"/>
      <c r="AL4078"/>
      <c r="AM4078"/>
      <c r="AN4078"/>
      <c r="AO4078"/>
      <c r="AP4078"/>
      <c r="AQ4078" s="333"/>
      <c r="AR4078"/>
      <c r="AS4078"/>
      <c r="AT4078"/>
      <c r="AU4078"/>
    </row>
    <row r="4079" spans="1:47" ht="12.75" customHeight="1" x14ac:dyDescent="0.35">
      <c r="J4079" s="1151"/>
      <c r="AL4079"/>
      <c r="AM4079"/>
      <c r="AN4079"/>
      <c r="AO4079"/>
      <c r="AP4079"/>
      <c r="AQ4079" s="333"/>
      <c r="AR4079"/>
      <c r="AS4079"/>
      <c r="AT4079"/>
      <c r="AU4079"/>
    </row>
    <row r="4080" spans="1:47" ht="12.75" customHeight="1" x14ac:dyDescent="0.35">
      <c r="J4080" s="1151"/>
      <c r="AL4080"/>
      <c r="AM4080"/>
      <c r="AN4080"/>
      <c r="AO4080"/>
      <c r="AP4080"/>
      <c r="AQ4080" s="333"/>
      <c r="AR4080"/>
      <c r="AS4080"/>
      <c r="AT4080"/>
      <c r="AU4080"/>
    </row>
    <row r="4081" spans="10:47" ht="12.75" customHeight="1" x14ac:dyDescent="0.35">
      <c r="J4081" s="1151"/>
      <c r="AL4081"/>
      <c r="AM4081"/>
      <c r="AN4081"/>
      <c r="AO4081"/>
      <c r="AP4081"/>
      <c r="AQ4081" s="333"/>
      <c r="AR4081"/>
      <c r="AS4081"/>
      <c r="AT4081"/>
      <c r="AU4081"/>
    </row>
    <row r="4082" spans="10:47" ht="12.75" customHeight="1" x14ac:dyDescent="0.35">
      <c r="J4082" s="1151"/>
      <c r="AL4082"/>
      <c r="AM4082"/>
      <c r="AN4082"/>
      <c r="AO4082"/>
      <c r="AP4082"/>
      <c r="AQ4082" s="333"/>
      <c r="AR4082"/>
      <c r="AS4082"/>
      <c r="AT4082"/>
      <c r="AU4082"/>
    </row>
    <row r="4083" spans="10:47" ht="12.75" customHeight="1" x14ac:dyDescent="0.35">
      <c r="J4083" s="1151"/>
      <c r="AL4083"/>
      <c r="AM4083"/>
      <c r="AN4083"/>
      <c r="AO4083"/>
      <c r="AP4083"/>
      <c r="AQ4083" s="333"/>
      <c r="AR4083"/>
      <c r="AS4083"/>
      <c r="AT4083"/>
      <c r="AU4083"/>
    </row>
    <row r="4084" spans="10:47" ht="12.75" customHeight="1" x14ac:dyDescent="0.35">
      <c r="J4084" s="1151"/>
      <c r="AL4084"/>
      <c r="AM4084"/>
      <c r="AN4084"/>
      <c r="AO4084"/>
      <c r="AP4084"/>
      <c r="AQ4084" s="333"/>
      <c r="AR4084"/>
      <c r="AS4084"/>
      <c r="AT4084"/>
      <c r="AU4084"/>
    </row>
    <row r="4085" spans="10:47" ht="12.75" customHeight="1" x14ac:dyDescent="0.35">
      <c r="J4085" s="1151"/>
      <c r="AL4085"/>
      <c r="AM4085"/>
      <c r="AN4085"/>
      <c r="AO4085"/>
      <c r="AP4085"/>
      <c r="AQ4085" s="333"/>
      <c r="AR4085"/>
      <c r="AS4085"/>
      <c r="AT4085"/>
      <c r="AU4085"/>
    </row>
    <row r="4086" spans="10:47" ht="12.75" customHeight="1" x14ac:dyDescent="0.35">
      <c r="J4086" s="1151"/>
      <c r="AL4086"/>
      <c r="AM4086"/>
      <c r="AN4086"/>
      <c r="AO4086"/>
      <c r="AP4086"/>
      <c r="AQ4086" s="333"/>
      <c r="AR4086"/>
      <c r="AS4086"/>
      <c r="AT4086"/>
      <c r="AU4086"/>
    </row>
    <row r="4087" spans="10:47" ht="12.75" customHeight="1" x14ac:dyDescent="0.35">
      <c r="J4087" s="1151"/>
      <c r="AL4087"/>
      <c r="AM4087"/>
      <c r="AN4087"/>
      <c r="AO4087"/>
      <c r="AP4087"/>
      <c r="AQ4087" s="333"/>
      <c r="AR4087"/>
      <c r="AS4087"/>
      <c r="AT4087"/>
      <c r="AU4087"/>
    </row>
    <row r="4088" spans="10:47" ht="12.75" customHeight="1" x14ac:dyDescent="0.35">
      <c r="J4088" s="1151"/>
      <c r="AL4088"/>
      <c r="AM4088"/>
      <c r="AN4088"/>
      <c r="AO4088"/>
      <c r="AP4088"/>
      <c r="AQ4088" s="333"/>
      <c r="AR4088"/>
      <c r="AS4088"/>
      <c r="AT4088"/>
      <c r="AU4088"/>
    </row>
    <row r="4089" spans="10:47" ht="12.75" customHeight="1" x14ac:dyDescent="0.35">
      <c r="J4089" s="1151"/>
      <c r="AL4089"/>
      <c r="AM4089"/>
      <c r="AN4089"/>
      <c r="AO4089"/>
      <c r="AP4089"/>
      <c r="AQ4089" s="333"/>
      <c r="AR4089"/>
      <c r="AS4089"/>
      <c r="AT4089"/>
      <c r="AU4089"/>
    </row>
    <row r="4090" spans="10:47" ht="12.75" customHeight="1" x14ac:dyDescent="0.35">
      <c r="J4090" s="1151"/>
      <c r="AL4090"/>
      <c r="AM4090"/>
      <c r="AN4090"/>
      <c r="AO4090"/>
      <c r="AP4090"/>
      <c r="AQ4090" s="333"/>
      <c r="AR4090"/>
      <c r="AS4090"/>
      <c r="AT4090"/>
      <c r="AU4090"/>
    </row>
    <row r="4091" spans="10:47" ht="12.75" customHeight="1" x14ac:dyDescent="0.35">
      <c r="J4091" s="1151"/>
      <c r="AL4091"/>
      <c r="AM4091"/>
      <c r="AN4091"/>
      <c r="AO4091"/>
      <c r="AP4091"/>
      <c r="AQ4091" s="333"/>
      <c r="AR4091"/>
      <c r="AS4091"/>
      <c r="AT4091"/>
      <c r="AU4091"/>
    </row>
    <row r="4092" spans="10:47" ht="12.75" customHeight="1" x14ac:dyDescent="0.35">
      <c r="J4092" s="1151"/>
      <c r="AL4092"/>
      <c r="AM4092"/>
      <c r="AN4092"/>
      <c r="AO4092"/>
      <c r="AP4092"/>
      <c r="AQ4092" s="333"/>
      <c r="AR4092"/>
      <c r="AS4092"/>
      <c r="AT4092"/>
      <c r="AU4092"/>
    </row>
    <row r="4093" spans="10:47" ht="12.75" customHeight="1" x14ac:dyDescent="0.35">
      <c r="J4093" s="1151"/>
      <c r="AL4093"/>
      <c r="AM4093"/>
      <c r="AN4093"/>
      <c r="AO4093"/>
      <c r="AP4093"/>
      <c r="AQ4093" s="333"/>
      <c r="AR4093"/>
      <c r="AS4093"/>
      <c r="AT4093"/>
      <c r="AU4093"/>
    </row>
    <row r="4094" spans="10:47" ht="12.75" customHeight="1" x14ac:dyDescent="0.35">
      <c r="J4094" s="1151"/>
      <c r="AL4094"/>
      <c r="AM4094"/>
      <c r="AN4094"/>
      <c r="AO4094"/>
      <c r="AP4094"/>
      <c r="AQ4094" s="333"/>
      <c r="AR4094"/>
      <c r="AS4094"/>
      <c r="AT4094"/>
      <c r="AU4094"/>
    </row>
    <row r="4095" spans="10:47" ht="12.75" customHeight="1" x14ac:dyDescent="0.35">
      <c r="J4095" s="1151"/>
      <c r="AL4095"/>
      <c r="AM4095"/>
      <c r="AN4095"/>
      <c r="AO4095"/>
      <c r="AP4095"/>
      <c r="AQ4095" s="333"/>
      <c r="AR4095"/>
      <c r="AS4095"/>
      <c r="AT4095"/>
      <c r="AU4095"/>
    </row>
    <row r="4096" spans="10:47" ht="12.75" customHeight="1" x14ac:dyDescent="0.35">
      <c r="J4096" s="1151"/>
      <c r="AL4096"/>
      <c r="AM4096"/>
      <c r="AN4096"/>
      <c r="AO4096"/>
      <c r="AP4096"/>
      <c r="AQ4096" s="333"/>
      <c r="AR4096"/>
      <c r="AS4096"/>
      <c r="AT4096"/>
      <c r="AU4096"/>
    </row>
    <row r="4097" spans="10:47" ht="12.75" customHeight="1" x14ac:dyDescent="0.35">
      <c r="J4097" s="1151"/>
      <c r="AL4097"/>
      <c r="AM4097"/>
      <c r="AN4097"/>
      <c r="AO4097"/>
      <c r="AP4097"/>
      <c r="AQ4097" s="333"/>
      <c r="AR4097"/>
      <c r="AS4097"/>
      <c r="AT4097"/>
      <c r="AU4097"/>
    </row>
    <row r="4098" spans="10:47" ht="12.75" customHeight="1" x14ac:dyDescent="0.35">
      <c r="J4098" s="1151"/>
      <c r="AL4098"/>
      <c r="AM4098"/>
      <c r="AN4098"/>
      <c r="AO4098"/>
      <c r="AP4098"/>
      <c r="AQ4098" s="333"/>
      <c r="AR4098"/>
      <c r="AS4098"/>
      <c r="AT4098"/>
      <c r="AU4098"/>
    </row>
    <row r="4099" spans="10:47" ht="12.75" customHeight="1" x14ac:dyDescent="0.35">
      <c r="J4099" s="1151"/>
      <c r="AL4099"/>
      <c r="AM4099"/>
      <c r="AN4099"/>
      <c r="AO4099"/>
      <c r="AP4099"/>
      <c r="AQ4099" s="333"/>
      <c r="AR4099"/>
      <c r="AS4099"/>
      <c r="AT4099"/>
      <c r="AU4099"/>
    </row>
    <row r="4100" spans="10:47" ht="12.75" customHeight="1" x14ac:dyDescent="0.35">
      <c r="J4100" s="1151"/>
      <c r="AL4100"/>
      <c r="AM4100"/>
      <c r="AN4100"/>
      <c r="AO4100"/>
      <c r="AP4100"/>
      <c r="AQ4100" s="333"/>
      <c r="AR4100"/>
      <c r="AS4100"/>
      <c r="AT4100"/>
      <c r="AU4100"/>
    </row>
    <row r="4101" spans="10:47" ht="12.75" customHeight="1" x14ac:dyDescent="0.35">
      <c r="J4101" s="1151"/>
      <c r="AL4101"/>
      <c r="AM4101"/>
      <c r="AN4101"/>
      <c r="AO4101"/>
      <c r="AP4101"/>
      <c r="AQ4101" s="333"/>
      <c r="AR4101"/>
      <c r="AS4101"/>
      <c r="AT4101"/>
      <c r="AU4101"/>
    </row>
    <row r="4102" spans="10:47" ht="12.75" customHeight="1" x14ac:dyDescent="0.35">
      <c r="J4102" s="1151"/>
      <c r="AL4102"/>
      <c r="AM4102"/>
      <c r="AN4102"/>
      <c r="AO4102"/>
      <c r="AP4102"/>
      <c r="AQ4102" s="333"/>
      <c r="AR4102"/>
      <c r="AS4102"/>
      <c r="AT4102"/>
      <c r="AU4102"/>
    </row>
    <row r="4103" spans="10:47" ht="12.75" customHeight="1" x14ac:dyDescent="0.35">
      <c r="J4103" s="1151"/>
      <c r="AL4103"/>
      <c r="AM4103"/>
      <c r="AN4103"/>
      <c r="AO4103"/>
      <c r="AP4103"/>
      <c r="AQ4103" s="333"/>
      <c r="AR4103"/>
      <c r="AS4103"/>
      <c r="AT4103"/>
      <c r="AU4103"/>
    </row>
    <row r="4104" spans="10:47" ht="12.75" customHeight="1" x14ac:dyDescent="0.35">
      <c r="J4104" s="1151"/>
      <c r="AL4104"/>
      <c r="AM4104"/>
      <c r="AN4104"/>
      <c r="AO4104"/>
      <c r="AP4104"/>
      <c r="AQ4104" s="333"/>
      <c r="AR4104"/>
      <c r="AS4104"/>
      <c r="AT4104"/>
      <c r="AU4104"/>
    </row>
    <row r="4105" spans="10:47" ht="12.75" customHeight="1" x14ac:dyDescent="0.35">
      <c r="J4105" s="1151"/>
      <c r="AL4105"/>
      <c r="AM4105"/>
      <c r="AN4105"/>
      <c r="AO4105"/>
      <c r="AP4105"/>
      <c r="AQ4105" s="333"/>
      <c r="AR4105"/>
      <c r="AS4105"/>
      <c r="AT4105"/>
      <c r="AU4105"/>
    </row>
    <row r="4106" spans="10:47" ht="12.75" customHeight="1" x14ac:dyDescent="0.35">
      <c r="J4106" s="1151"/>
      <c r="AL4106"/>
      <c r="AM4106"/>
      <c r="AN4106"/>
      <c r="AO4106"/>
      <c r="AP4106"/>
      <c r="AQ4106" s="333"/>
      <c r="AR4106"/>
      <c r="AS4106"/>
      <c r="AT4106"/>
      <c r="AU4106"/>
    </row>
    <row r="4107" spans="10:47" ht="12.75" customHeight="1" x14ac:dyDescent="0.35">
      <c r="J4107" s="1151"/>
      <c r="AL4107"/>
      <c r="AM4107"/>
      <c r="AN4107"/>
      <c r="AO4107"/>
      <c r="AP4107"/>
      <c r="AQ4107" s="333"/>
      <c r="AR4107"/>
      <c r="AS4107"/>
      <c r="AT4107"/>
      <c r="AU4107"/>
    </row>
    <row r="4108" spans="10:47" ht="12.75" customHeight="1" x14ac:dyDescent="0.35">
      <c r="J4108" s="1151"/>
      <c r="AL4108"/>
      <c r="AM4108"/>
      <c r="AN4108"/>
      <c r="AO4108"/>
      <c r="AP4108"/>
      <c r="AQ4108" s="333"/>
      <c r="AR4108"/>
      <c r="AS4108"/>
      <c r="AT4108"/>
      <c r="AU4108"/>
    </row>
    <row r="4109" spans="10:47" ht="12.75" customHeight="1" x14ac:dyDescent="0.35">
      <c r="J4109" s="1151"/>
      <c r="AL4109"/>
      <c r="AM4109"/>
      <c r="AN4109"/>
      <c r="AO4109"/>
      <c r="AP4109"/>
      <c r="AQ4109" s="333"/>
      <c r="AR4109"/>
      <c r="AS4109"/>
      <c r="AT4109"/>
      <c r="AU4109"/>
    </row>
    <row r="4110" spans="10:47" ht="12.75" customHeight="1" x14ac:dyDescent="0.35">
      <c r="J4110" s="1151"/>
      <c r="AL4110"/>
      <c r="AM4110"/>
      <c r="AN4110"/>
      <c r="AO4110"/>
      <c r="AP4110"/>
      <c r="AQ4110" s="333"/>
      <c r="AR4110"/>
      <c r="AS4110"/>
      <c r="AT4110"/>
      <c r="AU4110"/>
    </row>
    <row r="4111" spans="10:47" ht="12.75" customHeight="1" x14ac:dyDescent="0.35">
      <c r="J4111" s="1151"/>
      <c r="AL4111"/>
      <c r="AM4111"/>
      <c r="AN4111"/>
      <c r="AO4111"/>
      <c r="AP4111"/>
      <c r="AQ4111" s="333"/>
      <c r="AR4111"/>
      <c r="AS4111"/>
      <c r="AT4111"/>
      <c r="AU4111"/>
    </row>
    <row r="4112" spans="10:47" ht="12.75" customHeight="1" x14ac:dyDescent="0.35">
      <c r="J4112" s="1151"/>
      <c r="AL4112"/>
      <c r="AM4112"/>
      <c r="AN4112"/>
      <c r="AO4112"/>
      <c r="AP4112"/>
      <c r="AQ4112" s="333"/>
      <c r="AR4112"/>
      <c r="AS4112"/>
      <c r="AT4112"/>
      <c r="AU4112"/>
    </row>
    <row r="4113" spans="10:47" ht="12.75" customHeight="1" x14ac:dyDescent="0.35">
      <c r="J4113" s="1151"/>
      <c r="AL4113"/>
      <c r="AM4113"/>
      <c r="AN4113"/>
      <c r="AO4113"/>
      <c r="AP4113"/>
      <c r="AQ4113" s="333"/>
      <c r="AR4113"/>
      <c r="AS4113"/>
      <c r="AT4113"/>
      <c r="AU4113"/>
    </row>
    <row r="4114" spans="10:47" ht="12.75" customHeight="1" x14ac:dyDescent="0.35">
      <c r="J4114" s="1151"/>
      <c r="AL4114"/>
      <c r="AM4114"/>
      <c r="AN4114"/>
      <c r="AO4114"/>
      <c r="AP4114"/>
      <c r="AQ4114" s="333"/>
      <c r="AR4114"/>
      <c r="AS4114"/>
      <c r="AT4114"/>
      <c r="AU4114"/>
    </row>
    <row r="4115" spans="10:47" ht="12.75" customHeight="1" x14ac:dyDescent="0.35">
      <c r="J4115" s="1151"/>
      <c r="AL4115"/>
      <c r="AM4115"/>
      <c r="AN4115"/>
      <c r="AO4115"/>
      <c r="AP4115"/>
      <c r="AQ4115" s="333"/>
      <c r="AR4115"/>
      <c r="AS4115"/>
      <c r="AT4115"/>
      <c r="AU4115"/>
    </row>
    <row r="4116" spans="10:47" ht="12.75" customHeight="1" x14ac:dyDescent="0.35">
      <c r="J4116" s="1151"/>
      <c r="AL4116"/>
      <c r="AM4116"/>
      <c r="AN4116"/>
      <c r="AO4116"/>
      <c r="AP4116"/>
      <c r="AQ4116" s="333"/>
      <c r="AR4116"/>
      <c r="AS4116"/>
      <c r="AT4116"/>
      <c r="AU4116"/>
    </row>
    <row r="4117" spans="10:47" ht="12.75" customHeight="1" x14ac:dyDescent="0.35">
      <c r="J4117" s="1151"/>
      <c r="AL4117"/>
      <c r="AM4117"/>
      <c r="AN4117"/>
      <c r="AO4117"/>
      <c r="AP4117"/>
      <c r="AQ4117" s="333"/>
      <c r="AR4117"/>
      <c r="AS4117"/>
      <c r="AT4117"/>
      <c r="AU4117"/>
    </row>
    <row r="4118" spans="10:47" ht="12.75" customHeight="1" x14ac:dyDescent="0.35">
      <c r="J4118" s="1151"/>
      <c r="AL4118"/>
      <c r="AM4118"/>
      <c r="AN4118"/>
      <c r="AO4118"/>
      <c r="AP4118"/>
      <c r="AQ4118" s="333"/>
      <c r="AR4118"/>
      <c r="AS4118"/>
      <c r="AT4118"/>
      <c r="AU4118"/>
    </row>
    <row r="4119" spans="10:47" ht="12.75" customHeight="1" x14ac:dyDescent="0.35">
      <c r="J4119" s="1151"/>
      <c r="AL4119"/>
      <c r="AM4119"/>
      <c r="AN4119"/>
      <c r="AO4119"/>
      <c r="AP4119"/>
      <c r="AQ4119" s="333"/>
      <c r="AR4119"/>
      <c r="AS4119"/>
      <c r="AT4119"/>
      <c r="AU4119"/>
    </row>
    <row r="4120" spans="10:47" ht="12.75" customHeight="1" x14ac:dyDescent="0.35">
      <c r="J4120" s="1151"/>
      <c r="AL4120"/>
      <c r="AM4120"/>
      <c r="AN4120"/>
      <c r="AO4120"/>
      <c r="AP4120"/>
      <c r="AQ4120" s="333"/>
      <c r="AR4120"/>
      <c r="AS4120"/>
      <c r="AT4120"/>
      <c r="AU4120"/>
    </row>
    <row r="4121" spans="10:47" ht="12.75" customHeight="1" x14ac:dyDescent="0.35">
      <c r="J4121" s="1151"/>
      <c r="AL4121"/>
      <c r="AM4121"/>
      <c r="AN4121"/>
      <c r="AO4121"/>
      <c r="AP4121"/>
      <c r="AQ4121" s="333"/>
      <c r="AR4121"/>
      <c r="AS4121"/>
      <c r="AT4121"/>
      <c r="AU4121"/>
    </row>
    <row r="4122" spans="10:47" ht="12.75" customHeight="1" x14ac:dyDescent="0.35">
      <c r="J4122" s="1151"/>
      <c r="AL4122"/>
      <c r="AM4122"/>
      <c r="AN4122"/>
      <c r="AO4122"/>
      <c r="AP4122"/>
      <c r="AQ4122" s="333"/>
      <c r="AR4122"/>
      <c r="AS4122"/>
      <c r="AT4122"/>
      <c r="AU4122"/>
    </row>
    <row r="4123" spans="10:47" ht="12.75" customHeight="1" x14ac:dyDescent="0.35">
      <c r="J4123" s="1151"/>
      <c r="AL4123"/>
      <c r="AM4123"/>
      <c r="AN4123"/>
      <c r="AO4123"/>
      <c r="AP4123"/>
      <c r="AQ4123" s="333"/>
      <c r="AR4123"/>
      <c r="AS4123"/>
      <c r="AT4123"/>
      <c r="AU4123"/>
    </row>
    <row r="4124" spans="10:47" ht="12.75" customHeight="1" x14ac:dyDescent="0.35">
      <c r="J4124" s="1151"/>
      <c r="AL4124"/>
      <c r="AM4124"/>
      <c r="AN4124"/>
      <c r="AO4124"/>
      <c r="AP4124"/>
      <c r="AQ4124" s="333"/>
      <c r="AR4124"/>
      <c r="AS4124"/>
      <c r="AT4124"/>
      <c r="AU4124"/>
    </row>
    <row r="4125" spans="10:47" ht="12.75" customHeight="1" x14ac:dyDescent="0.35">
      <c r="J4125" s="1151"/>
      <c r="AL4125"/>
      <c r="AM4125"/>
      <c r="AN4125"/>
      <c r="AO4125"/>
      <c r="AP4125"/>
      <c r="AQ4125" s="333"/>
      <c r="AR4125"/>
      <c r="AS4125"/>
      <c r="AT4125"/>
      <c r="AU4125"/>
    </row>
    <row r="4126" spans="10:47" ht="12.75" customHeight="1" x14ac:dyDescent="0.35">
      <c r="J4126" s="1151"/>
      <c r="AL4126"/>
      <c r="AM4126"/>
      <c r="AN4126"/>
      <c r="AO4126"/>
      <c r="AP4126"/>
      <c r="AQ4126" s="333"/>
      <c r="AR4126"/>
      <c r="AS4126"/>
      <c r="AT4126"/>
      <c r="AU4126"/>
    </row>
    <row r="4127" spans="10:47" ht="12.75" customHeight="1" x14ac:dyDescent="0.35">
      <c r="J4127" s="1151"/>
      <c r="AL4127"/>
      <c r="AM4127"/>
      <c r="AN4127"/>
      <c r="AO4127"/>
      <c r="AP4127"/>
      <c r="AQ4127" s="333"/>
      <c r="AR4127"/>
      <c r="AS4127"/>
      <c r="AT4127"/>
      <c r="AU4127"/>
    </row>
    <row r="4128" spans="10:47" ht="12.75" customHeight="1" x14ac:dyDescent="0.35">
      <c r="J4128" s="1151"/>
      <c r="AL4128"/>
      <c r="AM4128"/>
      <c r="AN4128"/>
      <c r="AO4128"/>
      <c r="AP4128"/>
      <c r="AQ4128" s="333"/>
      <c r="AR4128"/>
      <c r="AS4128"/>
      <c r="AT4128"/>
      <c r="AU4128"/>
    </row>
    <row r="4129" spans="10:47" ht="12.75" customHeight="1" x14ac:dyDescent="0.35">
      <c r="J4129" s="1151"/>
      <c r="AL4129"/>
      <c r="AM4129"/>
      <c r="AN4129"/>
      <c r="AO4129"/>
      <c r="AP4129"/>
      <c r="AQ4129" s="333"/>
      <c r="AR4129"/>
      <c r="AS4129"/>
      <c r="AT4129"/>
      <c r="AU4129"/>
    </row>
    <row r="4130" spans="10:47" ht="12.75" customHeight="1" x14ac:dyDescent="0.35">
      <c r="J4130" s="1151"/>
      <c r="AL4130"/>
      <c r="AM4130"/>
      <c r="AN4130"/>
      <c r="AO4130"/>
      <c r="AP4130"/>
      <c r="AQ4130" s="333"/>
      <c r="AR4130"/>
      <c r="AS4130"/>
      <c r="AT4130"/>
      <c r="AU4130"/>
    </row>
    <row r="4131" spans="10:47" ht="12.75" customHeight="1" x14ac:dyDescent="0.35">
      <c r="J4131" s="1151"/>
      <c r="AL4131"/>
      <c r="AM4131"/>
      <c r="AN4131"/>
      <c r="AO4131"/>
      <c r="AP4131"/>
      <c r="AQ4131" s="333"/>
      <c r="AR4131"/>
      <c r="AS4131"/>
      <c r="AT4131"/>
      <c r="AU4131"/>
    </row>
    <row r="4132" spans="10:47" ht="12.75" customHeight="1" x14ac:dyDescent="0.35">
      <c r="J4132" s="1151"/>
      <c r="AL4132"/>
      <c r="AM4132"/>
      <c r="AN4132"/>
      <c r="AO4132"/>
      <c r="AP4132"/>
      <c r="AQ4132" s="333"/>
      <c r="AR4132"/>
      <c r="AS4132"/>
      <c r="AT4132"/>
      <c r="AU4132"/>
    </row>
    <row r="4133" spans="10:47" ht="12.75" customHeight="1" x14ac:dyDescent="0.35">
      <c r="J4133" s="1151"/>
      <c r="AL4133"/>
      <c r="AM4133"/>
      <c r="AN4133"/>
      <c r="AO4133"/>
      <c r="AP4133"/>
      <c r="AQ4133" s="333"/>
      <c r="AR4133"/>
      <c r="AS4133"/>
      <c r="AT4133"/>
      <c r="AU4133"/>
    </row>
    <row r="4134" spans="10:47" ht="12.75" customHeight="1" x14ac:dyDescent="0.35">
      <c r="J4134" s="1151"/>
      <c r="AL4134"/>
      <c r="AM4134"/>
      <c r="AN4134"/>
      <c r="AO4134"/>
      <c r="AP4134"/>
      <c r="AQ4134" s="333"/>
      <c r="AR4134"/>
      <c r="AS4134"/>
      <c r="AT4134"/>
      <c r="AU4134"/>
    </row>
    <row r="4135" spans="10:47" ht="12.75" customHeight="1" x14ac:dyDescent="0.35">
      <c r="J4135" s="1151"/>
      <c r="AL4135"/>
      <c r="AM4135"/>
      <c r="AN4135"/>
      <c r="AO4135"/>
      <c r="AP4135"/>
      <c r="AQ4135" s="333"/>
      <c r="AR4135"/>
      <c r="AS4135"/>
      <c r="AT4135"/>
      <c r="AU4135"/>
    </row>
    <row r="4136" spans="10:47" ht="12.75" customHeight="1" x14ac:dyDescent="0.35">
      <c r="J4136" s="1151"/>
      <c r="AL4136"/>
      <c r="AM4136"/>
      <c r="AN4136"/>
      <c r="AO4136"/>
      <c r="AP4136"/>
      <c r="AQ4136" s="333"/>
      <c r="AR4136"/>
      <c r="AS4136"/>
      <c r="AT4136"/>
      <c r="AU4136"/>
    </row>
    <row r="4137" spans="10:47" ht="12.75" customHeight="1" x14ac:dyDescent="0.35">
      <c r="J4137" s="1151"/>
      <c r="AL4137"/>
      <c r="AM4137"/>
      <c r="AN4137"/>
      <c r="AO4137"/>
      <c r="AP4137"/>
      <c r="AQ4137" s="333"/>
      <c r="AR4137"/>
      <c r="AS4137"/>
      <c r="AT4137"/>
      <c r="AU4137"/>
    </row>
    <row r="4138" spans="10:47" ht="12.75" customHeight="1" x14ac:dyDescent="0.35">
      <c r="J4138" s="1151"/>
      <c r="AL4138"/>
      <c r="AM4138"/>
      <c r="AN4138"/>
      <c r="AO4138"/>
      <c r="AP4138"/>
      <c r="AQ4138" s="333"/>
      <c r="AR4138"/>
      <c r="AS4138"/>
      <c r="AT4138"/>
      <c r="AU4138"/>
    </row>
    <row r="4139" spans="10:47" ht="12.75" customHeight="1" x14ac:dyDescent="0.35">
      <c r="J4139" s="1151"/>
      <c r="AL4139"/>
      <c r="AM4139"/>
      <c r="AN4139"/>
      <c r="AO4139"/>
      <c r="AP4139"/>
      <c r="AQ4139" s="333"/>
      <c r="AR4139"/>
      <c r="AS4139"/>
      <c r="AT4139"/>
      <c r="AU4139"/>
    </row>
    <row r="4140" spans="10:47" ht="12.75" customHeight="1" x14ac:dyDescent="0.35">
      <c r="J4140" s="1151"/>
      <c r="AL4140"/>
      <c r="AM4140"/>
      <c r="AN4140"/>
      <c r="AO4140"/>
      <c r="AP4140"/>
      <c r="AQ4140" s="333"/>
      <c r="AR4140"/>
      <c r="AS4140"/>
      <c r="AT4140"/>
      <c r="AU4140"/>
    </row>
    <row r="4141" spans="10:47" ht="12.75" customHeight="1" x14ac:dyDescent="0.35">
      <c r="J4141" s="1151"/>
      <c r="AL4141"/>
      <c r="AM4141"/>
      <c r="AN4141"/>
      <c r="AO4141"/>
      <c r="AP4141"/>
      <c r="AQ4141" s="333"/>
      <c r="AR4141"/>
      <c r="AS4141"/>
      <c r="AT4141"/>
      <c r="AU4141"/>
    </row>
    <row r="4142" spans="10:47" ht="12.75" customHeight="1" x14ac:dyDescent="0.35">
      <c r="J4142" s="1151"/>
      <c r="AL4142"/>
      <c r="AM4142"/>
      <c r="AN4142"/>
      <c r="AO4142"/>
      <c r="AP4142"/>
      <c r="AQ4142" s="333"/>
      <c r="AR4142"/>
      <c r="AS4142"/>
      <c r="AT4142"/>
      <c r="AU4142"/>
    </row>
    <row r="4143" spans="10:47" ht="12.75" customHeight="1" x14ac:dyDescent="0.35">
      <c r="J4143" s="1151"/>
      <c r="AL4143"/>
      <c r="AM4143"/>
      <c r="AN4143"/>
      <c r="AO4143"/>
      <c r="AP4143"/>
      <c r="AQ4143" s="333"/>
      <c r="AR4143"/>
      <c r="AS4143"/>
      <c r="AT4143"/>
      <c r="AU4143"/>
    </row>
    <row r="4144" spans="10:47" ht="12.75" customHeight="1" x14ac:dyDescent="0.35">
      <c r="J4144" s="1151"/>
      <c r="AL4144"/>
      <c r="AM4144"/>
      <c r="AN4144"/>
      <c r="AO4144"/>
      <c r="AP4144"/>
      <c r="AQ4144" s="333"/>
      <c r="AR4144"/>
      <c r="AS4144"/>
      <c r="AT4144"/>
      <c r="AU4144"/>
    </row>
    <row r="4145" spans="10:47" ht="12.75" customHeight="1" x14ac:dyDescent="0.35">
      <c r="J4145" s="1151"/>
      <c r="AL4145"/>
      <c r="AM4145"/>
      <c r="AN4145"/>
      <c r="AO4145"/>
      <c r="AP4145"/>
      <c r="AQ4145" s="333"/>
      <c r="AR4145"/>
      <c r="AS4145"/>
      <c r="AT4145"/>
      <c r="AU4145"/>
    </row>
    <row r="4146" spans="10:47" ht="12.75" customHeight="1" x14ac:dyDescent="0.35">
      <c r="J4146" s="1151"/>
      <c r="AL4146"/>
      <c r="AM4146"/>
      <c r="AN4146"/>
      <c r="AO4146"/>
      <c r="AP4146"/>
      <c r="AQ4146" s="333"/>
      <c r="AR4146"/>
      <c r="AS4146"/>
      <c r="AT4146"/>
      <c r="AU4146"/>
    </row>
    <row r="4147" spans="10:47" ht="12.75" customHeight="1" x14ac:dyDescent="0.35">
      <c r="J4147" s="1151"/>
      <c r="AL4147"/>
      <c r="AM4147"/>
      <c r="AN4147"/>
      <c r="AO4147"/>
      <c r="AP4147"/>
      <c r="AQ4147" s="333"/>
      <c r="AR4147"/>
      <c r="AS4147"/>
      <c r="AT4147"/>
      <c r="AU4147"/>
    </row>
    <row r="4148" spans="10:47" ht="12.75" customHeight="1" x14ac:dyDescent="0.35">
      <c r="J4148" s="1151"/>
      <c r="AL4148"/>
      <c r="AM4148"/>
      <c r="AN4148"/>
      <c r="AO4148"/>
      <c r="AP4148"/>
      <c r="AQ4148" s="333"/>
      <c r="AR4148"/>
      <c r="AS4148"/>
      <c r="AT4148"/>
      <c r="AU4148"/>
    </row>
    <row r="4149" spans="10:47" ht="12.75" customHeight="1" x14ac:dyDescent="0.35">
      <c r="J4149" s="1151"/>
      <c r="AL4149"/>
      <c r="AM4149"/>
      <c r="AN4149"/>
      <c r="AO4149"/>
      <c r="AP4149"/>
      <c r="AQ4149" s="333"/>
      <c r="AR4149"/>
      <c r="AS4149"/>
      <c r="AT4149"/>
      <c r="AU4149"/>
    </row>
    <row r="4150" spans="10:47" ht="12.75" customHeight="1" x14ac:dyDescent="0.35">
      <c r="J4150" s="1151"/>
      <c r="AL4150"/>
      <c r="AM4150"/>
      <c r="AN4150"/>
      <c r="AO4150"/>
      <c r="AP4150"/>
      <c r="AQ4150" s="333"/>
      <c r="AR4150"/>
      <c r="AS4150"/>
      <c r="AT4150"/>
      <c r="AU4150"/>
    </row>
    <row r="4151" spans="10:47" ht="12.75" customHeight="1" x14ac:dyDescent="0.35">
      <c r="J4151" s="1151"/>
      <c r="AL4151"/>
      <c r="AM4151"/>
      <c r="AN4151"/>
      <c r="AO4151"/>
      <c r="AP4151"/>
      <c r="AQ4151" s="333"/>
      <c r="AR4151"/>
      <c r="AS4151"/>
      <c r="AT4151"/>
      <c r="AU4151"/>
    </row>
    <row r="4152" spans="10:47" ht="12.75" customHeight="1" x14ac:dyDescent="0.35">
      <c r="J4152" s="1151"/>
      <c r="AL4152"/>
      <c r="AM4152"/>
      <c r="AN4152"/>
      <c r="AO4152"/>
      <c r="AP4152"/>
      <c r="AQ4152" s="333"/>
      <c r="AR4152"/>
      <c r="AS4152"/>
      <c r="AT4152"/>
      <c r="AU4152"/>
    </row>
    <row r="4153" spans="10:47" ht="12.75" customHeight="1" x14ac:dyDescent="0.35">
      <c r="J4153" s="1151"/>
      <c r="AL4153"/>
      <c r="AM4153"/>
      <c r="AN4153"/>
      <c r="AO4153"/>
      <c r="AP4153"/>
      <c r="AQ4153" s="333"/>
      <c r="AR4153"/>
      <c r="AS4153"/>
      <c r="AT4153"/>
      <c r="AU4153"/>
    </row>
    <row r="4154" spans="10:47" ht="12.75" customHeight="1" x14ac:dyDescent="0.35">
      <c r="J4154" s="1151"/>
      <c r="AL4154"/>
      <c r="AM4154"/>
      <c r="AN4154"/>
      <c r="AO4154"/>
      <c r="AP4154"/>
      <c r="AQ4154" s="333"/>
      <c r="AR4154"/>
      <c r="AS4154"/>
      <c r="AT4154"/>
      <c r="AU4154"/>
    </row>
    <row r="4155" spans="10:47" ht="12.75" customHeight="1" x14ac:dyDescent="0.35">
      <c r="J4155" s="1151"/>
      <c r="AL4155"/>
      <c r="AM4155"/>
      <c r="AN4155"/>
      <c r="AO4155"/>
      <c r="AP4155"/>
      <c r="AQ4155" s="333"/>
      <c r="AR4155"/>
      <c r="AS4155"/>
      <c r="AT4155"/>
      <c r="AU4155"/>
    </row>
    <row r="4156" spans="10:47" ht="12.75" customHeight="1" x14ac:dyDescent="0.35">
      <c r="J4156" s="1151"/>
      <c r="AL4156"/>
      <c r="AM4156"/>
      <c r="AN4156"/>
      <c r="AO4156"/>
      <c r="AP4156"/>
      <c r="AQ4156" s="333"/>
      <c r="AR4156"/>
      <c r="AS4156"/>
      <c r="AT4156"/>
      <c r="AU4156"/>
    </row>
    <row r="4157" spans="10:47" ht="12.75" customHeight="1" x14ac:dyDescent="0.35">
      <c r="J4157" s="1151"/>
      <c r="AL4157"/>
      <c r="AM4157"/>
      <c r="AN4157"/>
      <c r="AO4157"/>
      <c r="AP4157"/>
      <c r="AQ4157" s="333"/>
      <c r="AR4157"/>
      <c r="AS4157"/>
      <c r="AT4157"/>
      <c r="AU4157"/>
    </row>
    <row r="4158" spans="10:47" ht="12.75" customHeight="1" x14ac:dyDescent="0.35">
      <c r="J4158" s="1151"/>
      <c r="AL4158"/>
      <c r="AM4158"/>
      <c r="AN4158"/>
      <c r="AO4158"/>
      <c r="AP4158"/>
      <c r="AQ4158" s="333"/>
      <c r="AR4158"/>
      <c r="AS4158"/>
      <c r="AT4158"/>
      <c r="AU4158"/>
    </row>
    <row r="4159" spans="10:47" ht="12.75" customHeight="1" x14ac:dyDescent="0.35">
      <c r="J4159" s="1151"/>
      <c r="AL4159"/>
      <c r="AM4159"/>
      <c r="AN4159"/>
      <c r="AO4159"/>
      <c r="AP4159"/>
      <c r="AQ4159" s="333"/>
      <c r="AR4159"/>
      <c r="AS4159"/>
      <c r="AT4159"/>
      <c r="AU4159"/>
    </row>
    <row r="4160" spans="10:47" ht="12.75" customHeight="1" x14ac:dyDescent="0.35">
      <c r="J4160" s="1151"/>
      <c r="AL4160"/>
      <c r="AM4160"/>
      <c r="AN4160"/>
      <c r="AO4160"/>
      <c r="AP4160"/>
      <c r="AQ4160" s="333"/>
      <c r="AR4160"/>
      <c r="AS4160"/>
      <c r="AT4160"/>
      <c r="AU4160"/>
    </row>
    <row r="4161" spans="10:47" ht="12.75" customHeight="1" x14ac:dyDescent="0.35">
      <c r="J4161" s="1151"/>
      <c r="AL4161"/>
      <c r="AM4161"/>
      <c r="AN4161"/>
      <c r="AO4161"/>
      <c r="AP4161"/>
      <c r="AQ4161" s="333"/>
      <c r="AR4161"/>
      <c r="AS4161"/>
      <c r="AT4161"/>
      <c r="AU4161"/>
    </row>
    <row r="4162" spans="10:47" ht="12.75" customHeight="1" x14ac:dyDescent="0.35">
      <c r="J4162" s="1151"/>
      <c r="AL4162"/>
      <c r="AM4162"/>
      <c r="AN4162"/>
      <c r="AO4162"/>
      <c r="AP4162"/>
      <c r="AQ4162" s="333"/>
      <c r="AR4162"/>
      <c r="AS4162"/>
      <c r="AT4162"/>
      <c r="AU4162"/>
    </row>
    <row r="4163" spans="10:47" ht="12.75" customHeight="1" x14ac:dyDescent="0.35">
      <c r="J4163" s="1151"/>
      <c r="AL4163"/>
      <c r="AM4163"/>
      <c r="AN4163"/>
      <c r="AO4163"/>
      <c r="AP4163"/>
      <c r="AQ4163" s="333"/>
      <c r="AR4163"/>
      <c r="AS4163"/>
      <c r="AT4163"/>
      <c r="AU4163"/>
    </row>
    <row r="4164" spans="10:47" ht="12.75" customHeight="1" x14ac:dyDescent="0.35">
      <c r="J4164" s="1151"/>
      <c r="AL4164"/>
      <c r="AM4164"/>
      <c r="AN4164"/>
      <c r="AO4164"/>
      <c r="AP4164"/>
      <c r="AQ4164" s="333"/>
      <c r="AR4164"/>
      <c r="AS4164"/>
      <c r="AT4164"/>
      <c r="AU4164"/>
    </row>
    <row r="4165" spans="10:47" ht="12.75" customHeight="1" x14ac:dyDescent="0.35">
      <c r="J4165" s="1151"/>
      <c r="AL4165"/>
      <c r="AM4165"/>
      <c r="AN4165"/>
      <c r="AO4165"/>
      <c r="AP4165"/>
      <c r="AQ4165" s="333"/>
      <c r="AR4165"/>
      <c r="AS4165"/>
      <c r="AT4165"/>
      <c r="AU4165"/>
    </row>
    <row r="4166" spans="10:47" ht="12.75" customHeight="1" x14ac:dyDescent="0.35">
      <c r="J4166" s="1151"/>
      <c r="AL4166"/>
      <c r="AM4166"/>
      <c r="AN4166"/>
      <c r="AO4166"/>
      <c r="AP4166"/>
      <c r="AQ4166" s="333"/>
      <c r="AR4166"/>
      <c r="AS4166"/>
      <c r="AT4166"/>
      <c r="AU4166"/>
    </row>
    <row r="4167" spans="10:47" ht="12.75" customHeight="1" x14ac:dyDescent="0.35">
      <c r="J4167" s="1151"/>
      <c r="AL4167"/>
      <c r="AM4167"/>
      <c r="AN4167"/>
      <c r="AO4167"/>
      <c r="AP4167"/>
      <c r="AQ4167" s="333"/>
      <c r="AR4167"/>
      <c r="AS4167"/>
      <c r="AT4167"/>
      <c r="AU4167"/>
    </row>
    <row r="4168" spans="10:47" ht="12.75" customHeight="1" x14ac:dyDescent="0.35">
      <c r="J4168" s="1151"/>
      <c r="AL4168"/>
      <c r="AM4168"/>
      <c r="AN4168"/>
      <c r="AO4168"/>
      <c r="AP4168"/>
      <c r="AQ4168" s="333"/>
      <c r="AR4168"/>
      <c r="AS4168"/>
      <c r="AT4168"/>
      <c r="AU4168"/>
    </row>
    <row r="4169" spans="10:47" ht="12.75" customHeight="1" x14ac:dyDescent="0.35">
      <c r="J4169" s="1151"/>
      <c r="AL4169"/>
      <c r="AM4169"/>
      <c r="AN4169"/>
      <c r="AO4169"/>
      <c r="AP4169"/>
      <c r="AQ4169" s="333"/>
      <c r="AR4169"/>
      <c r="AS4169"/>
      <c r="AT4169"/>
      <c r="AU4169"/>
    </row>
    <row r="4170" spans="10:47" ht="12.75" customHeight="1" x14ac:dyDescent="0.35">
      <c r="J4170" s="1151"/>
      <c r="AL4170"/>
      <c r="AM4170"/>
      <c r="AN4170"/>
      <c r="AO4170"/>
      <c r="AP4170"/>
      <c r="AQ4170" s="333"/>
      <c r="AR4170"/>
      <c r="AS4170"/>
      <c r="AT4170"/>
      <c r="AU4170"/>
    </row>
    <row r="4171" spans="10:47" ht="12.75" customHeight="1" x14ac:dyDescent="0.35">
      <c r="J4171" s="1151"/>
      <c r="AL4171"/>
      <c r="AM4171"/>
      <c r="AN4171"/>
      <c r="AO4171"/>
      <c r="AP4171"/>
      <c r="AQ4171" s="333"/>
      <c r="AR4171"/>
      <c r="AS4171"/>
      <c r="AT4171"/>
      <c r="AU4171"/>
    </row>
    <row r="4172" spans="10:47" ht="12.75" customHeight="1" x14ac:dyDescent="0.35">
      <c r="J4172" s="1151"/>
      <c r="AL4172"/>
      <c r="AM4172"/>
      <c r="AN4172"/>
      <c r="AO4172"/>
      <c r="AP4172"/>
      <c r="AQ4172" s="333"/>
      <c r="AR4172"/>
      <c r="AS4172"/>
      <c r="AT4172"/>
      <c r="AU4172"/>
    </row>
    <row r="4173" spans="10:47" ht="12.75" customHeight="1" x14ac:dyDescent="0.35">
      <c r="J4173" s="1151"/>
      <c r="AL4173"/>
      <c r="AM4173"/>
      <c r="AN4173"/>
      <c r="AO4173"/>
      <c r="AP4173"/>
      <c r="AQ4173" s="333"/>
      <c r="AR4173"/>
      <c r="AS4173"/>
      <c r="AT4173"/>
      <c r="AU4173"/>
    </row>
    <row r="4174" spans="10:47" ht="12.75" customHeight="1" x14ac:dyDescent="0.35">
      <c r="J4174" s="1151"/>
      <c r="AL4174"/>
      <c r="AM4174"/>
      <c r="AN4174"/>
      <c r="AO4174"/>
      <c r="AP4174"/>
      <c r="AQ4174" s="333"/>
      <c r="AR4174"/>
      <c r="AS4174"/>
      <c r="AT4174"/>
      <c r="AU4174"/>
    </row>
    <row r="4175" spans="10:47" ht="12.75" customHeight="1" x14ac:dyDescent="0.35">
      <c r="J4175" s="1151"/>
      <c r="AL4175"/>
      <c r="AM4175"/>
      <c r="AN4175"/>
      <c r="AO4175"/>
      <c r="AP4175"/>
      <c r="AQ4175" s="333"/>
      <c r="AR4175"/>
      <c r="AS4175"/>
      <c r="AT4175"/>
      <c r="AU4175"/>
    </row>
    <row r="4176" spans="10:47" ht="12.75" customHeight="1" x14ac:dyDescent="0.35">
      <c r="J4176" s="1151"/>
      <c r="AL4176"/>
      <c r="AM4176"/>
      <c r="AN4176"/>
      <c r="AO4176"/>
      <c r="AP4176"/>
      <c r="AQ4176" s="333"/>
      <c r="AR4176"/>
      <c r="AS4176"/>
      <c r="AT4176"/>
      <c r="AU4176"/>
    </row>
    <row r="4177" spans="10:47" ht="12.75" customHeight="1" x14ac:dyDescent="0.35">
      <c r="J4177" s="1151"/>
      <c r="AL4177"/>
      <c r="AM4177"/>
      <c r="AN4177"/>
      <c r="AO4177"/>
      <c r="AP4177"/>
      <c r="AQ4177" s="333"/>
      <c r="AR4177"/>
      <c r="AS4177"/>
      <c r="AT4177"/>
      <c r="AU4177"/>
    </row>
    <row r="4178" spans="10:47" ht="12.75" customHeight="1" x14ac:dyDescent="0.35">
      <c r="J4178" s="1151"/>
      <c r="AL4178"/>
      <c r="AM4178"/>
      <c r="AN4178"/>
      <c r="AO4178"/>
      <c r="AP4178"/>
      <c r="AQ4178" s="333"/>
      <c r="AR4178"/>
      <c r="AS4178"/>
      <c r="AT4178"/>
      <c r="AU4178"/>
    </row>
    <row r="4179" spans="10:47" ht="12.75" customHeight="1" x14ac:dyDescent="0.35">
      <c r="J4179" s="1151"/>
      <c r="AL4179"/>
      <c r="AM4179"/>
      <c r="AN4179"/>
      <c r="AO4179"/>
      <c r="AP4179"/>
      <c r="AQ4179" s="333"/>
      <c r="AR4179"/>
      <c r="AS4179"/>
      <c r="AT4179"/>
      <c r="AU4179"/>
    </row>
    <row r="4180" spans="10:47" ht="12.75" customHeight="1" x14ac:dyDescent="0.35">
      <c r="J4180" s="1151"/>
      <c r="AL4180"/>
      <c r="AM4180"/>
      <c r="AN4180"/>
      <c r="AO4180"/>
      <c r="AP4180"/>
      <c r="AQ4180" s="333"/>
      <c r="AR4180"/>
      <c r="AS4180"/>
      <c r="AT4180"/>
      <c r="AU4180"/>
    </row>
    <row r="4181" spans="10:47" ht="12.75" customHeight="1" x14ac:dyDescent="0.35">
      <c r="J4181" s="1151"/>
      <c r="AL4181"/>
      <c r="AM4181"/>
      <c r="AN4181"/>
      <c r="AO4181"/>
      <c r="AP4181"/>
      <c r="AQ4181" s="333"/>
      <c r="AR4181"/>
      <c r="AS4181"/>
      <c r="AT4181"/>
      <c r="AU4181"/>
    </row>
    <row r="4182" spans="10:47" ht="12.75" customHeight="1" x14ac:dyDescent="0.35">
      <c r="J4182" s="1151"/>
      <c r="AL4182"/>
      <c r="AM4182"/>
      <c r="AN4182"/>
      <c r="AO4182"/>
      <c r="AP4182"/>
      <c r="AQ4182" s="333"/>
      <c r="AR4182"/>
      <c r="AS4182"/>
      <c r="AT4182"/>
      <c r="AU4182"/>
    </row>
    <row r="4183" spans="10:47" ht="12.75" customHeight="1" x14ac:dyDescent="0.35">
      <c r="J4183" s="1151"/>
      <c r="AL4183"/>
      <c r="AM4183"/>
      <c r="AN4183"/>
      <c r="AO4183"/>
      <c r="AP4183"/>
      <c r="AQ4183" s="333"/>
      <c r="AR4183"/>
      <c r="AS4183"/>
      <c r="AT4183"/>
      <c r="AU4183"/>
    </row>
    <row r="4184" spans="10:47" ht="12.75" customHeight="1" x14ac:dyDescent="0.35">
      <c r="J4184" s="1151"/>
      <c r="AL4184"/>
      <c r="AM4184"/>
      <c r="AN4184"/>
      <c r="AO4184"/>
      <c r="AP4184"/>
      <c r="AQ4184" s="333"/>
      <c r="AR4184"/>
      <c r="AS4184"/>
      <c r="AT4184"/>
      <c r="AU4184"/>
    </row>
    <row r="4185" spans="10:47" ht="12.75" customHeight="1" x14ac:dyDescent="0.35">
      <c r="J4185" s="1151"/>
      <c r="AL4185"/>
      <c r="AM4185"/>
      <c r="AN4185"/>
      <c r="AO4185"/>
      <c r="AP4185"/>
      <c r="AQ4185" s="333"/>
      <c r="AR4185"/>
      <c r="AS4185"/>
      <c r="AT4185"/>
      <c r="AU4185"/>
    </row>
    <row r="4186" spans="10:47" ht="12.75" customHeight="1" x14ac:dyDescent="0.35">
      <c r="J4186" s="1151"/>
      <c r="AL4186"/>
      <c r="AM4186"/>
      <c r="AN4186"/>
      <c r="AO4186"/>
      <c r="AP4186"/>
      <c r="AQ4186" s="333"/>
      <c r="AR4186"/>
      <c r="AS4186"/>
      <c r="AT4186"/>
      <c r="AU4186"/>
    </row>
    <row r="4187" spans="10:47" ht="12.75" customHeight="1" x14ac:dyDescent="0.35">
      <c r="J4187" s="1151"/>
      <c r="AL4187"/>
      <c r="AM4187"/>
      <c r="AN4187"/>
      <c r="AO4187"/>
      <c r="AP4187"/>
      <c r="AQ4187" s="333"/>
      <c r="AR4187"/>
      <c r="AS4187"/>
      <c r="AT4187"/>
      <c r="AU4187"/>
    </row>
    <row r="4188" spans="10:47" ht="12.75" customHeight="1" x14ac:dyDescent="0.35">
      <c r="J4188" s="1151"/>
      <c r="AL4188"/>
      <c r="AM4188"/>
      <c r="AN4188"/>
      <c r="AO4188"/>
      <c r="AP4188"/>
      <c r="AQ4188" s="333"/>
      <c r="AR4188"/>
      <c r="AS4188"/>
      <c r="AT4188"/>
      <c r="AU4188"/>
    </row>
    <row r="4189" spans="10:47" ht="12.75" customHeight="1" x14ac:dyDescent="0.35">
      <c r="J4189" s="1151"/>
      <c r="AL4189"/>
      <c r="AM4189"/>
      <c r="AN4189"/>
      <c r="AO4189"/>
      <c r="AP4189"/>
      <c r="AQ4189" s="333"/>
      <c r="AR4189"/>
      <c r="AS4189"/>
      <c r="AT4189"/>
      <c r="AU4189"/>
    </row>
    <row r="4190" spans="10:47" ht="12.75" customHeight="1" x14ac:dyDescent="0.35">
      <c r="J4190" s="1151"/>
      <c r="AL4190"/>
      <c r="AM4190"/>
      <c r="AN4190"/>
      <c r="AO4190"/>
      <c r="AP4190"/>
      <c r="AQ4190" s="333"/>
      <c r="AR4190"/>
      <c r="AS4190"/>
      <c r="AT4190"/>
      <c r="AU4190"/>
    </row>
    <row r="4191" spans="10:47" ht="12.75" customHeight="1" x14ac:dyDescent="0.35">
      <c r="J4191" s="1151"/>
      <c r="AL4191"/>
      <c r="AM4191"/>
      <c r="AN4191"/>
      <c r="AO4191"/>
      <c r="AP4191"/>
      <c r="AQ4191" s="333"/>
      <c r="AR4191"/>
      <c r="AS4191"/>
      <c r="AT4191"/>
      <c r="AU4191"/>
    </row>
    <row r="4192" spans="10:47" ht="12.75" customHeight="1" x14ac:dyDescent="0.35">
      <c r="J4192" s="1151"/>
      <c r="AL4192"/>
      <c r="AM4192"/>
      <c r="AN4192"/>
      <c r="AO4192"/>
      <c r="AP4192"/>
      <c r="AQ4192" s="333"/>
      <c r="AR4192"/>
      <c r="AS4192"/>
      <c r="AT4192"/>
      <c r="AU4192"/>
    </row>
    <row r="4193" spans="10:47" ht="12.75" customHeight="1" x14ac:dyDescent="0.35">
      <c r="J4193" s="1151"/>
      <c r="AL4193"/>
      <c r="AM4193"/>
      <c r="AN4193"/>
      <c r="AO4193"/>
      <c r="AP4193"/>
      <c r="AQ4193" s="333"/>
      <c r="AR4193"/>
      <c r="AS4193"/>
      <c r="AT4193"/>
      <c r="AU4193"/>
    </row>
    <row r="4194" spans="10:47" ht="12.75" customHeight="1" x14ac:dyDescent="0.35">
      <c r="J4194" s="1151"/>
      <c r="AL4194"/>
      <c r="AM4194"/>
      <c r="AN4194"/>
      <c r="AO4194"/>
      <c r="AP4194"/>
      <c r="AQ4194" s="333"/>
      <c r="AR4194"/>
      <c r="AS4194"/>
      <c r="AT4194"/>
      <c r="AU4194"/>
    </row>
    <row r="4195" spans="10:47" ht="12.75" customHeight="1" x14ac:dyDescent="0.35">
      <c r="J4195" s="1151"/>
      <c r="AL4195"/>
      <c r="AM4195"/>
      <c r="AN4195"/>
      <c r="AO4195"/>
      <c r="AP4195"/>
      <c r="AQ4195" s="333"/>
      <c r="AR4195"/>
      <c r="AS4195"/>
      <c r="AT4195"/>
      <c r="AU4195"/>
    </row>
    <row r="4196" spans="10:47" ht="12.75" customHeight="1" x14ac:dyDescent="0.35">
      <c r="J4196" s="1151"/>
      <c r="AL4196"/>
      <c r="AM4196"/>
      <c r="AN4196"/>
      <c r="AO4196"/>
      <c r="AP4196"/>
      <c r="AQ4196" s="333"/>
      <c r="AR4196"/>
      <c r="AS4196"/>
      <c r="AT4196"/>
      <c r="AU4196"/>
    </row>
    <row r="4197" spans="10:47" ht="12.75" customHeight="1" x14ac:dyDescent="0.35">
      <c r="J4197" s="1151"/>
      <c r="AL4197"/>
      <c r="AM4197"/>
      <c r="AN4197"/>
      <c r="AO4197"/>
      <c r="AP4197"/>
      <c r="AQ4197" s="333"/>
      <c r="AR4197"/>
      <c r="AS4197"/>
      <c r="AT4197"/>
      <c r="AU4197"/>
    </row>
    <row r="4198" spans="10:47" ht="12.75" customHeight="1" x14ac:dyDescent="0.35">
      <c r="J4198" s="1151"/>
      <c r="AL4198"/>
      <c r="AM4198"/>
      <c r="AN4198"/>
      <c r="AO4198"/>
      <c r="AP4198"/>
      <c r="AQ4198" s="333"/>
      <c r="AR4198"/>
      <c r="AS4198"/>
      <c r="AT4198"/>
      <c r="AU4198"/>
    </row>
    <row r="4199" spans="10:47" ht="12.75" customHeight="1" x14ac:dyDescent="0.35">
      <c r="J4199" s="1151"/>
      <c r="AL4199"/>
      <c r="AM4199"/>
      <c r="AN4199"/>
      <c r="AO4199"/>
      <c r="AP4199"/>
      <c r="AQ4199" s="333"/>
      <c r="AR4199"/>
      <c r="AS4199"/>
      <c r="AT4199"/>
      <c r="AU4199"/>
    </row>
    <row r="4200" spans="10:47" ht="12.75" customHeight="1" x14ac:dyDescent="0.35">
      <c r="J4200" s="1151"/>
      <c r="AL4200"/>
      <c r="AM4200"/>
      <c r="AN4200"/>
      <c r="AO4200"/>
      <c r="AP4200"/>
      <c r="AQ4200" s="333"/>
      <c r="AR4200"/>
      <c r="AS4200"/>
      <c r="AT4200"/>
      <c r="AU4200"/>
    </row>
    <row r="4201" spans="10:47" ht="12.75" customHeight="1" x14ac:dyDescent="0.35">
      <c r="J4201" s="1151"/>
      <c r="AL4201"/>
      <c r="AM4201"/>
      <c r="AN4201"/>
      <c r="AO4201"/>
      <c r="AP4201"/>
      <c r="AQ4201" s="333"/>
      <c r="AR4201"/>
      <c r="AS4201"/>
      <c r="AT4201"/>
      <c r="AU4201"/>
    </row>
    <row r="4202" spans="10:47" ht="12.75" customHeight="1" x14ac:dyDescent="0.35">
      <c r="J4202" s="1151"/>
      <c r="AL4202"/>
      <c r="AM4202"/>
      <c r="AN4202"/>
      <c r="AO4202"/>
      <c r="AP4202"/>
      <c r="AQ4202" s="333"/>
      <c r="AR4202"/>
      <c r="AS4202"/>
      <c r="AT4202"/>
      <c r="AU4202"/>
    </row>
    <row r="4203" spans="10:47" ht="12.75" customHeight="1" x14ac:dyDescent="0.35">
      <c r="J4203" s="1151"/>
      <c r="AL4203"/>
      <c r="AM4203"/>
      <c r="AN4203"/>
      <c r="AO4203"/>
      <c r="AP4203"/>
      <c r="AQ4203" s="333"/>
      <c r="AR4203"/>
      <c r="AS4203"/>
      <c r="AT4203"/>
      <c r="AU4203"/>
    </row>
    <row r="4204" spans="10:47" ht="12.75" customHeight="1" x14ac:dyDescent="0.35">
      <c r="J4204" s="1151"/>
      <c r="AL4204"/>
      <c r="AM4204"/>
      <c r="AN4204"/>
      <c r="AO4204"/>
      <c r="AP4204"/>
      <c r="AQ4204" s="333"/>
      <c r="AR4204"/>
      <c r="AS4204"/>
      <c r="AT4204"/>
      <c r="AU4204"/>
    </row>
    <row r="4205" spans="10:47" ht="12.75" customHeight="1" x14ac:dyDescent="0.35">
      <c r="J4205" s="1151"/>
      <c r="AL4205"/>
      <c r="AM4205"/>
      <c r="AN4205"/>
      <c r="AO4205"/>
      <c r="AP4205"/>
      <c r="AQ4205" s="333"/>
      <c r="AR4205"/>
      <c r="AS4205"/>
      <c r="AT4205"/>
      <c r="AU4205"/>
    </row>
    <row r="4206" spans="10:47" ht="12.75" customHeight="1" x14ac:dyDescent="0.35">
      <c r="J4206" s="1151"/>
      <c r="AL4206"/>
      <c r="AM4206"/>
      <c r="AN4206"/>
      <c r="AO4206"/>
      <c r="AP4206"/>
      <c r="AQ4206" s="333"/>
      <c r="AR4206"/>
      <c r="AS4206"/>
      <c r="AT4206"/>
      <c r="AU4206"/>
    </row>
    <row r="4207" spans="10:47" ht="12.75" customHeight="1" x14ac:dyDescent="0.35">
      <c r="J4207" s="1151"/>
      <c r="AL4207"/>
      <c r="AM4207"/>
      <c r="AN4207"/>
      <c r="AO4207"/>
      <c r="AP4207"/>
      <c r="AQ4207" s="333"/>
      <c r="AR4207"/>
      <c r="AS4207"/>
      <c r="AT4207"/>
      <c r="AU4207"/>
    </row>
    <row r="4208" spans="10:47" ht="12.75" customHeight="1" x14ac:dyDescent="0.35">
      <c r="J4208" s="1151"/>
      <c r="AL4208"/>
      <c r="AM4208"/>
      <c r="AN4208"/>
      <c r="AO4208"/>
      <c r="AP4208"/>
      <c r="AQ4208" s="333"/>
      <c r="AR4208"/>
      <c r="AS4208"/>
      <c r="AT4208"/>
      <c r="AU4208"/>
    </row>
    <row r="4209" spans="10:47" ht="12.75" customHeight="1" x14ac:dyDescent="0.35">
      <c r="J4209" s="1151"/>
      <c r="AL4209"/>
      <c r="AM4209"/>
      <c r="AN4209"/>
      <c r="AO4209"/>
      <c r="AP4209"/>
      <c r="AQ4209" s="333"/>
      <c r="AR4209"/>
      <c r="AS4209"/>
      <c r="AT4209"/>
      <c r="AU4209"/>
    </row>
    <row r="4210" spans="10:47" ht="12.75" customHeight="1" x14ac:dyDescent="0.35">
      <c r="J4210" s="1151"/>
      <c r="AL4210"/>
      <c r="AM4210"/>
      <c r="AN4210"/>
      <c r="AO4210"/>
      <c r="AP4210"/>
      <c r="AQ4210" s="333"/>
      <c r="AR4210"/>
      <c r="AS4210"/>
      <c r="AT4210"/>
      <c r="AU4210"/>
    </row>
    <row r="4211" spans="10:47" ht="12.75" customHeight="1" x14ac:dyDescent="0.35">
      <c r="J4211" s="1151"/>
      <c r="AL4211"/>
      <c r="AM4211"/>
      <c r="AO4211"/>
      <c r="AP4211"/>
      <c r="AQ4211" s="333"/>
      <c r="AR4211"/>
      <c r="AS4211"/>
      <c r="AT4211"/>
      <c r="AU4211"/>
    </row>
    <row r="4212" spans="10:47" ht="12.75" customHeight="1" x14ac:dyDescent="0.35">
      <c r="J4212" s="1151"/>
      <c r="AL4212"/>
      <c r="AM4212"/>
      <c r="AO4212"/>
      <c r="AP4212"/>
      <c r="AQ4212" s="333"/>
      <c r="AR4212"/>
      <c r="AS4212"/>
      <c r="AT4212"/>
      <c r="AU4212"/>
    </row>
    <row r="4213" spans="10:47" ht="12.75" customHeight="1" x14ac:dyDescent="0.35">
      <c r="J4213" s="1151"/>
      <c r="AL4213"/>
      <c r="AM4213"/>
      <c r="AO4213"/>
      <c r="AP4213"/>
      <c r="AQ4213" s="333"/>
      <c r="AR4213"/>
      <c r="AS4213"/>
      <c r="AT4213"/>
      <c r="AU4213"/>
    </row>
    <row r="4214" spans="10:47" ht="12.75" customHeight="1" x14ac:dyDescent="0.35">
      <c r="J4214" s="1151"/>
      <c r="AQ4214" s="333"/>
      <c r="AR4214"/>
      <c r="AS4214"/>
      <c r="AT4214"/>
      <c r="AU4214"/>
    </row>
    <row r="4215" spans="10:47" ht="12.75" customHeight="1" x14ac:dyDescent="0.35">
      <c r="J4215" s="1151"/>
      <c r="AQ4215" s="333"/>
      <c r="AR4215"/>
      <c r="AS4215"/>
      <c r="AT4215"/>
      <c r="AU4215"/>
    </row>
    <row r="4216" spans="10:47" ht="12.75" customHeight="1" x14ac:dyDescent="0.35">
      <c r="J4216" s="1151"/>
      <c r="AQ4216" s="333"/>
      <c r="AR4216"/>
      <c r="AS4216"/>
      <c r="AT4216"/>
      <c r="AU4216"/>
    </row>
    <row r="4217" spans="10:47" ht="12.75" customHeight="1" x14ac:dyDescent="0.35">
      <c r="J4217" s="1151"/>
      <c r="AQ4217" s="333"/>
      <c r="AR4217"/>
      <c r="AS4217"/>
      <c r="AT4217"/>
      <c r="AU4217"/>
    </row>
    <row r="4218" spans="10:47" ht="12.75" customHeight="1" x14ac:dyDescent="0.35">
      <c r="J4218" s="1151"/>
      <c r="AQ4218" s="333"/>
      <c r="AR4218"/>
      <c r="AS4218"/>
      <c r="AT4218"/>
      <c r="AU4218"/>
    </row>
    <row r="4219" spans="10:47" ht="12.75" customHeight="1" x14ac:dyDescent="0.35">
      <c r="J4219" s="1151"/>
    </row>
    <row r="4220" spans="10:47" ht="12.75" customHeight="1" x14ac:dyDescent="0.35">
      <c r="J4220" s="1151"/>
    </row>
    <row r="4221" spans="10:47" ht="12.75" customHeight="1" x14ac:dyDescent="0.35">
      <c r="J4221" s="1151"/>
    </row>
    <row r="4222" spans="10:47" ht="12.75" customHeight="1" x14ac:dyDescent="0.35">
      <c r="J4222" s="1151"/>
    </row>
    <row r="4223" spans="10:47" ht="12.75" customHeight="1" x14ac:dyDescent="0.35">
      <c r="J4223" s="1151"/>
    </row>
    <row r="4224" spans="10:47" ht="12.75" customHeight="1" x14ac:dyDescent="0.35">
      <c r="J4224" s="1151"/>
    </row>
    <row r="4225" spans="10:10" ht="12.75" customHeight="1" x14ac:dyDescent="0.35">
      <c r="J4225" s="1151"/>
    </row>
    <row r="4226" spans="10:10" ht="12.75" customHeight="1" x14ac:dyDescent="0.35">
      <c r="J4226" s="1151"/>
    </row>
    <row r="4227" spans="10:10" ht="12.75" customHeight="1" x14ac:dyDescent="0.35">
      <c r="J4227" s="1151"/>
    </row>
    <row r="4228" spans="10:10" ht="12.75" customHeight="1" x14ac:dyDescent="0.35">
      <c r="J4228" s="1151"/>
    </row>
    <row r="4229" spans="10:10" ht="12.75" customHeight="1" x14ac:dyDescent="0.35">
      <c r="J4229" s="1151"/>
    </row>
    <row r="4230" spans="10:10" ht="12.75" customHeight="1" x14ac:dyDescent="0.35">
      <c r="J4230" s="1151"/>
    </row>
    <row r="4231" spans="10:10" ht="12.75" customHeight="1" x14ac:dyDescent="0.35">
      <c r="J4231" s="1151"/>
    </row>
    <row r="4232" spans="10:10" ht="12.75" customHeight="1" x14ac:dyDescent="0.35">
      <c r="J4232" s="1151"/>
    </row>
    <row r="4233" spans="10:10" ht="12.75" customHeight="1" x14ac:dyDescent="0.35">
      <c r="J4233" s="1151"/>
    </row>
    <row r="4234" spans="10:10" ht="12.75" customHeight="1" x14ac:dyDescent="0.35">
      <c r="J4234" s="1151"/>
    </row>
    <row r="4235" spans="10:10" ht="12.75" customHeight="1" x14ac:dyDescent="0.35">
      <c r="J4235" s="1151"/>
    </row>
    <row r="4236" spans="10:10" ht="12.75" customHeight="1" x14ac:dyDescent="0.35">
      <c r="J4236" s="1151"/>
    </row>
    <row r="4237" spans="10:10" ht="12.75" customHeight="1" x14ac:dyDescent="0.35">
      <c r="J4237" s="1151"/>
    </row>
    <row r="4238" spans="10:10" ht="12.75" customHeight="1" x14ac:dyDescent="0.35">
      <c r="J4238" s="1151"/>
    </row>
    <row r="4239" spans="10:10" ht="12.75" customHeight="1" x14ac:dyDescent="0.35">
      <c r="J4239" s="1151"/>
    </row>
    <row r="4240" spans="10:10" ht="12.75" customHeight="1" x14ac:dyDescent="0.35">
      <c r="J4240" s="1151"/>
    </row>
    <row r="4241" spans="10:10" ht="12.75" customHeight="1" x14ac:dyDescent="0.35">
      <c r="J4241" s="1151"/>
    </row>
    <row r="4242" spans="10:10" ht="12.75" customHeight="1" x14ac:dyDescent="0.35">
      <c r="J4242" s="1151"/>
    </row>
    <row r="4243" spans="10:10" ht="12.75" customHeight="1" x14ac:dyDescent="0.35">
      <c r="J4243" s="1151"/>
    </row>
    <row r="4244" spans="10:10" ht="12.75" customHeight="1" x14ac:dyDescent="0.35">
      <c r="J4244" s="1151"/>
    </row>
    <row r="4245" spans="10:10" ht="12.75" customHeight="1" x14ac:dyDescent="0.35">
      <c r="J4245" s="1151"/>
    </row>
    <row r="4246" spans="10:10" ht="12.75" customHeight="1" x14ac:dyDescent="0.35">
      <c r="J4246" s="1151"/>
    </row>
    <row r="4247" spans="10:10" ht="12.75" customHeight="1" x14ac:dyDescent="0.35">
      <c r="J4247" s="1151"/>
    </row>
    <row r="4248" spans="10:10" ht="12.75" customHeight="1" x14ac:dyDescent="0.35">
      <c r="J4248" s="1151"/>
    </row>
    <row r="4249" spans="10:10" ht="12.75" customHeight="1" x14ac:dyDescent="0.35">
      <c r="J4249" s="1151"/>
    </row>
    <row r="4250" spans="10:10" ht="12.75" customHeight="1" x14ac:dyDescent="0.35">
      <c r="J4250" s="1151"/>
    </row>
    <row r="4251" spans="10:10" ht="12.75" customHeight="1" x14ac:dyDescent="0.35">
      <c r="J4251" s="1151"/>
    </row>
    <row r="4252" spans="10:10" ht="12.75" customHeight="1" x14ac:dyDescent="0.35">
      <c r="J4252" s="1151"/>
    </row>
    <row r="4253" spans="10:10" ht="12.75" customHeight="1" x14ac:dyDescent="0.35">
      <c r="J4253" s="1151"/>
    </row>
    <row r="4254" spans="10:10" ht="12.75" customHeight="1" x14ac:dyDescent="0.35">
      <c r="J4254" s="1151"/>
    </row>
    <row r="4255" spans="10:10" ht="12.75" customHeight="1" x14ac:dyDescent="0.35">
      <c r="J4255" s="1151"/>
    </row>
    <row r="4256" spans="10:10" ht="12.75" customHeight="1" x14ac:dyDescent="0.35">
      <c r="J4256" s="1151"/>
    </row>
    <row r="4257" spans="10:10" ht="12.75" customHeight="1" x14ac:dyDescent="0.35">
      <c r="J4257" s="1151"/>
    </row>
    <row r="4258" spans="10:10" ht="12.75" customHeight="1" x14ac:dyDescent="0.35">
      <c r="J4258" s="1151"/>
    </row>
    <row r="4259" spans="10:10" ht="12.75" customHeight="1" x14ac:dyDescent="0.35">
      <c r="J4259" s="1151"/>
    </row>
    <row r="4260" spans="10:10" ht="12.75" customHeight="1" x14ac:dyDescent="0.35">
      <c r="J4260" s="1151"/>
    </row>
    <row r="4261" spans="10:10" ht="12.75" customHeight="1" x14ac:dyDescent="0.35">
      <c r="J4261" s="1151"/>
    </row>
    <row r="4262" spans="10:10" ht="12.75" customHeight="1" x14ac:dyDescent="0.35">
      <c r="J4262" s="1151"/>
    </row>
    <row r="4263" spans="10:10" ht="12.75" customHeight="1" x14ac:dyDescent="0.35">
      <c r="J4263" s="1151"/>
    </row>
    <row r="4264" spans="10:10" ht="12.75" customHeight="1" x14ac:dyDescent="0.35">
      <c r="J4264" s="1151"/>
    </row>
    <row r="4265" spans="10:10" ht="12.75" customHeight="1" x14ac:dyDescent="0.35">
      <c r="J4265" s="1151"/>
    </row>
    <row r="4266" spans="10:10" ht="12.75" customHeight="1" x14ac:dyDescent="0.35">
      <c r="J4266" s="1151"/>
    </row>
    <row r="4267" spans="10:10" ht="12.75" customHeight="1" x14ac:dyDescent="0.35">
      <c r="J4267" s="1151"/>
    </row>
    <row r="4268" spans="10:10" ht="12.75" customHeight="1" x14ac:dyDescent="0.35">
      <c r="J4268" s="1151"/>
    </row>
    <row r="4269" spans="10:10" ht="12.75" customHeight="1" x14ac:dyDescent="0.35">
      <c r="J4269" s="1151"/>
    </row>
    <row r="4270" spans="10:10" ht="12.75" customHeight="1" x14ac:dyDescent="0.35">
      <c r="J4270" s="1151"/>
    </row>
    <row r="4271" spans="10:10" ht="12.75" customHeight="1" x14ac:dyDescent="0.35">
      <c r="J4271" s="1151"/>
    </row>
    <row r="4272" spans="10:10" ht="12.75" customHeight="1" x14ac:dyDescent="0.35">
      <c r="J4272" s="1151"/>
    </row>
    <row r="4273" spans="10:10" ht="12.75" customHeight="1" x14ac:dyDescent="0.35">
      <c r="J4273" s="1151"/>
    </row>
    <row r="4274" spans="10:10" ht="12.75" customHeight="1" x14ac:dyDescent="0.35">
      <c r="J4274" s="1151"/>
    </row>
    <row r="4275" spans="10:10" ht="12.75" customHeight="1" x14ac:dyDescent="0.35">
      <c r="J4275" s="1151"/>
    </row>
    <row r="4276" spans="10:10" ht="12.75" customHeight="1" x14ac:dyDescent="0.35">
      <c r="J4276" s="1151"/>
    </row>
    <row r="4277" spans="10:10" ht="12.75" customHeight="1" x14ac:dyDescent="0.35">
      <c r="J4277" s="1151"/>
    </row>
    <row r="4278" spans="10:10" ht="12.75" customHeight="1" x14ac:dyDescent="0.35">
      <c r="J4278" s="1151"/>
    </row>
    <row r="4279" spans="10:10" ht="12.75" customHeight="1" x14ac:dyDescent="0.35">
      <c r="J4279" s="1151"/>
    </row>
    <row r="4280" spans="10:10" ht="12.75" customHeight="1" x14ac:dyDescent="0.35">
      <c r="J4280" s="1151"/>
    </row>
    <row r="4281" spans="10:10" ht="12.75" customHeight="1" x14ac:dyDescent="0.35">
      <c r="J4281" s="1151"/>
    </row>
    <row r="4282" spans="10:10" ht="12.75" customHeight="1" x14ac:dyDescent="0.35">
      <c r="J4282" s="1151"/>
    </row>
    <row r="4283" spans="10:10" ht="12.75" customHeight="1" x14ac:dyDescent="0.35">
      <c r="J4283" s="1151"/>
    </row>
    <row r="4284" spans="10:10" ht="12.75" customHeight="1" x14ac:dyDescent="0.35">
      <c r="J4284" s="1151"/>
    </row>
    <row r="4285" spans="10:10" ht="12.75" customHeight="1" x14ac:dyDescent="0.35">
      <c r="J4285" s="1151"/>
    </row>
    <row r="4286" spans="10:10" ht="12.75" customHeight="1" x14ac:dyDescent="0.35">
      <c r="J4286" s="1151"/>
    </row>
    <row r="4287" spans="10:10" ht="12.75" customHeight="1" x14ac:dyDescent="0.35">
      <c r="J4287" s="1151"/>
    </row>
    <row r="4288" spans="10:10" ht="12.75" customHeight="1" x14ac:dyDescent="0.35">
      <c r="J4288" s="1151"/>
    </row>
    <row r="4289" spans="10:10" ht="12.75" customHeight="1" x14ac:dyDescent="0.35">
      <c r="J4289" s="1151"/>
    </row>
    <row r="4290" spans="10:10" ht="12.75" customHeight="1" x14ac:dyDescent="0.35">
      <c r="J4290" s="1151"/>
    </row>
    <row r="4291" spans="10:10" ht="12.75" customHeight="1" x14ac:dyDescent="0.35">
      <c r="J4291" s="1151"/>
    </row>
    <row r="4292" spans="10:10" ht="12.75" customHeight="1" x14ac:dyDescent="0.35">
      <c r="J4292" s="1151"/>
    </row>
    <row r="4293" spans="10:10" ht="12.75" customHeight="1" x14ac:dyDescent="0.35">
      <c r="J4293" s="1151"/>
    </row>
    <row r="4294" spans="10:10" ht="12.75" customHeight="1" x14ac:dyDescent="0.35">
      <c r="J4294" s="1151"/>
    </row>
    <row r="4295" spans="10:10" ht="12.75" customHeight="1" x14ac:dyDescent="0.35">
      <c r="J4295" s="1151"/>
    </row>
    <row r="4296" spans="10:10" ht="12.75" customHeight="1" x14ac:dyDescent="0.35">
      <c r="J4296" s="1151"/>
    </row>
    <row r="4297" spans="10:10" ht="12.75" customHeight="1" x14ac:dyDescent="0.35">
      <c r="J4297" s="1151"/>
    </row>
    <row r="4298" spans="10:10" ht="12.75" customHeight="1" x14ac:dyDescent="0.35">
      <c r="J4298" s="1151"/>
    </row>
    <row r="4299" spans="10:10" ht="12.75" customHeight="1" x14ac:dyDescent="0.35">
      <c r="J4299" s="1151"/>
    </row>
    <row r="4300" spans="10:10" ht="12.75" customHeight="1" x14ac:dyDescent="0.35">
      <c r="J4300" s="1151"/>
    </row>
    <row r="4301" spans="10:10" ht="12.75" customHeight="1" x14ac:dyDescent="0.35">
      <c r="J4301" s="1151"/>
    </row>
    <row r="4302" spans="10:10" ht="12.75" customHeight="1" x14ac:dyDescent="0.35">
      <c r="J4302" s="1151"/>
    </row>
    <row r="4303" spans="10:10" ht="12.75" customHeight="1" x14ac:dyDescent="0.35">
      <c r="J4303" s="1151"/>
    </row>
    <row r="4304" spans="10:10" ht="12.75" customHeight="1" x14ac:dyDescent="0.35">
      <c r="J4304" s="1151"/>
    </row>
    <row r="4305" spans="10:10" ht="12.75" customHeight="1" x14ac:dyDescent="0.35">
      <c r="J4305" s="1151"/>
    </row>
    <row r="4306" spans="10:10" ht="12.75" customHeight="1" x14ac:dyDescent="0.35">
      <c r="J4306" s="1151"/>
    </row>
    <row r="4307" spans="10:10" ht="12.75" customHeight="1" x14ac:dyDescent="0.35">
      <c r="J4307" s="1151"/>
    </row>
    <row r="4308" spans="10:10" ht="12.75" customHeight="1" x14ac:dyDescent="0.35">
      <c r="J4308" s="1151"/>
    </row>
    <row r="4309" spans="10:10" ht="12.75" customHeight="1" x14ac:dyDescent="0.35">
      <c r="J4309" s="1151"/>
    </row>
    <row r="4310" spans="10:10" ht="12.75" customHeight="1" x14ac:dyDescent="0.35">
      <c r="J4310" s="1151"/>
    </row>
    <row r="4311" spans="10:10" ht="12.75" customHeight="1" x14ac:dyDescent="0.35">
      <c r="J4311" s="1151"/>
    </row>
    <row r="4312" spans="10:10" ht="12.75" customHeight="1" x14ac:dyDescent="0.35">
      <c r="J4312" s="1151"/>
    </row>
    <row r="4313" spans="10:10" ht="12.75" customHeight="1" x14ac:dyDescent="0.35">
      <c r="J4313" s="1151"/>
    </row>
    <row r="4314" spans="10:10" ht="12.75" customHeight="1" x14ac:dyDescent="0.35">
      <c r="J4314" s="1151"/>
    </row>
  </sheetData>
  <autoFilter ref="A2:J4074" xr:uid="{00000000-0001-0000-1300-000000000000}"/>
  <customSheetViews>
    <customSheetView guid="{764D3237-7C33-45E7-BB40-543D5EB8B708}"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
      <headerFooter alignWithMargins="0"/>
    </customSheetView>
    <customSheetView guid="{E9D2BC57-6299-4BCD-8EB6-3FED8DC17AB8}"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2"/>
      <headerFooter alignWithMargins="0"/>
    </customSheetView>
    <customSheetView guid="{22CC2B12-98B0-4880-B81F-4299C1253267}"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3"/>
      <headerFooter alignWithMargins="0"/>
    </customSheetView>
    <customSheetView guid="{81E504F4-D492-4006-B8AE-BA9D99F9C79A}"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4"/>
      <headerFooter alignWithMargins="0"/>
    </customSheetView>
    <customSheetView guid="{25E99193-3C10-4A65-946C-BFF1AEB7046A}"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5"/>
      <headerFooter alignWithMargins="0"/>
    </customSheetView>
    <customSheetView guid="{6338AFB1-DA2C-4FBD-A04F-B25B289D0763}"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6"/>
      <headerFooter alignWithMargins="0"/>
    </customSheetView>
    <customSheetView guid="{EE0C0DAB-6509-4FCB-931B-B44EAF3210C4}"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7"/>
      <headerFooter alignWithMargins="0"/>
    </customSheetView>
    <customSheetView guid="{DABAD580-1B4C-45B4-88EA-D94BBED1EA31}"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8"/>
      <headerFooter alignWithMargins="0"/>
    </customSheetView>
    <customSheetView guid="{57E65792-88BB-4551-AD2F-6857319D48EE}"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9"/>
      <headerFooter alignWithMargins="0"/>
    </customSheetView>
    <customSheetView guid="{1099CFAD-42BD-4A21-8C9A-BC5DC40461E8}"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0"/>
      <headerFooter alignWithMargins="0"/>
    </customSheetView>
    <customSheetView guid="{AB11B16C-0FEC-4685-A1F7-AF538A4FE199}"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1"/>
      <headerFooter alignWithMargins="0"/>
    </customSheetView>
    <customSheetView guid="{668B7D87-BC61-4737-964A-4E2681FF7B56}"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2"/>
      <headerFooter alignWithMargins="0"/>
    </customSheetView>
    <customSheetView guid="{34EAD24B-E074-4930-B9C5-F62ADDA84BBB}"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13"/>
      <headerFooter alignWithMargins="0"/>
    </customSheetView>
    <customSheetView guid="{465030FF-47D6-48CF-8E12-D512EE00A625}"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14"/>
      <headerFooter alignWithMargins="0"/>
    </customSheetView>
    <customSheetView guid="{3ABB6F66-4D29-436C-B62E-67D2BCB1138B}"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15"/>
      <headerFooter alignWithMargins="0"/>
    </customSheetView>
  </customSheetViews>
  <phoneticPr fontId="14" type="noConversion"/>
  <conditionalFormatting sqref="N3:N123">
    <cfRule type="expression" dxfId="1" priority="214">
      <formula>COUNTIF($O$3:$O$123,N3)=0</formula>
    </cfRule>
  </conditionalFormatting>
  <conditionalFormatting sqref="O3:O77">
    <cfRule type="expression" dxfId="0" priority="216">
      <formula>AND(O3&lt;700,O3&lt;&gt;"",O3&lt;&gt;0,COUNTIF($N$3:$N$106,O3)=0)</formula>
    </cfRule>
  </conditionalFormatting>
  <pageMargins left="0.70866141732283472" right="0.74803149606299213" top="0.31496062992125984" bottom="0.19685039370078741" header="0.31496062992125984" footer="0.23622047244094491"/>
  <pageSetup paperSize="9" fitToHeight="70" orientation="portrait" r:id="rId16"/>
  <headerFooter alignWithMargins="0"/>
  <tableParts count="1">
    <tablePart r:id="rId17"/>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
    <tabColor indexed="10"/>
    <pageSetUpPr fitToPage="1"/>
  </sheetPr>
  <dimension ref="A1:CB22019"/>
  <sheetViews>
    <sheetView topLeftCell="B11" zoomScaleNormal="100" workbookViewId="0">
      <selection activeCell="C40" sqref="C40"/>
    </sheetView>
  </sheetViews>
  <sheetFormatPr defaultColWidth="8.84375" defaultRowHeight="10" x14ac:dyDescent="0.2"/>
  <cols>
    <col min="1" max="1" width="4.53515625" style="191" customWidth="1"/>
    <col min="2" max="2" width="8.23046875" style="191" bestFit="1" customWidth="1"/>
    <col min="3" max="4" width="12.84375" style="191" customWidth="1"/>
    <col min="5" max="5" width="20.53515625" style="191" customWidth="1"/>
    <col min="6" max="6" width="8.765625" style="191" bestFit="1" customWidth="1"/>
    <col min="7" max="7" width="34.765625" style="191" bestFit="1" customWidth="1"/>
    <col min="8" max="8" width="28" style="191" bestFit="1" customWidth="1"/>
    <col min="9" max="9" width="18.765625" style="191" bestFit="1" customWidth="1"/>
    <col min="10" max="10" width="14" style="191" bestFit="1" customWidth="1"/>
    <col min="11" max="11" width="9.84375" style="191" bestFit="1" customWidth="1"/>
    <col min="12" max="12" width="10.84375" style="191" bestFit="1" customWidth="1"/>
    <col min="13" max="13" width="9.3046875" style="191" bestFit="1" customWidth="1"/>
    <col min="14" max="14" width="23.69140625" style="191" bestFit="1" customWidth="1"/>
    <col min="15" max="15" width="11" style="191" bestFit="1" customWidth="1"/>
    <col min="16" max="16" width="16.69140625" style="191" bestFit="1" customWidth="1"/>
    <col min="17" max="17" width="80.84375" style="191" bestFit="1" customWidth="1"/>
    <col min="18" max="18" width="4.3046875" style="191" customWidth="1"/>
    <col min="19" max="19" width="12.84375" style="78" bestFit="1" customWidth="1"/>
    <col min="20" max="20" width="6.84375" style="191" bestFit="1" customWidth="1"/>
    <col min="21" max="21" width="7.4609375" style="239" bestFit="1" customWidth="1"/>
    <col min="22" max="22" width="6" style="191" bestFit="1" customWidth="1"/>
    <col min="23" max="23" width="5.4609375" style="191" bestFit="1" customWidth="1"/>
    <col min="24" max="24" width="38.69140625" style="78" bestFit="1" customWidth="1"/>
    <col min="25" max="25" width="6.765625" style="78" bestFit="1" customWidth="1"/>
    <col min="26" max="26" width="6.4609375" style="78" customWidth="1"/>
    <col min="27" max="27" width="6.765625" style="192" customWidth="1"/>
    <col min="28" max="30" width="9.69140625" style="192" bestFit="1" customWidth="1"/>
    <col min="31" max="31" width="2.69140625" style="192" customWidth="1"/>
    <col min="32" max="32" width="6.765625" style="191" customWidth="1"/>
    <col min="33" max="33" width="5.4609375" style="191" customWidth="1"/>
    <col min="34" max="34" width="6.84375" style="191" customWidth="1"/>
    <col min="35" max="35" width="4.4609375" style="191" customWidth="1"/>
    <col min="36" max="36" width="5.4609375" style="191" customWidth="1"/>
    <col min="37" max="37" width="6.765625" style="191" bestFit="1" customWidth="1"/>
    <col min="38" max="38" width="5.4609375" style="191" bestFit="1" customWidth="1"/>
    <col min="39" max="39" width="6.84375" style="191" bestFit="1" customWidth="1"/>
    <col min="40" max="40" width="3.765625" style="191" bestFit="1" customWidth="1"/>
    <col min="41" max="41" width="7.4609375" style="191" customWidth="1"/>
    <col min="42" max="42" width="5.53515625" style="191" customWidth="1"/>
    <col min="43" max="43" width="8.69140625" style="191" customWidth="1"/>
    <col min="44" max="44" width="11.07421875" style="191" customWidth="1"/>
    <col min="45" max="45" width="4.4609375" style="191" customWidth="1"/>
    <col min="46" max="46" width="8.84375" style="191"/>
    <col min="47" max="47" width="3.4609375" style="191" customWidth="1"/>
    <col min="48" max="48" width="14.4609375" style="191" customWidth="1"/>
    <col min="49" max="49" width="3" style="191" customWidth="1"/>
    <col min="50" max="50" width="5.07421875" style="191" customWidth="1"/>
    <col min="51" max="51" width="4" style="191" customWidth="1"/>
    <col min="52" max="52" width="3.4609375" style="191" bestFit="1" customWidth="1"/>
    <col min="53" max="53" width="2.4609375" style="191" customWidth="1"/>
    <col min="54" max="54" width="5.3046875" style="191" customWidth="1"/>
    <col min="55" max="55" width="3.23046875" style="191" customWidth="1"/>
    <col min="56" max="56" width="7.23046875" style="191" customWidth="1"/>
    <col min="57" max="57" width="7.765625" style="191" customWidth="1"/>
    <col min="58" max="58" width="8.69140625" style="191" customWidth="1"/>
    <col min="59" max="59" width="5.23046875" style="191" customWidth="1"/>
    <col min="60" max="60" width="6.53515625" style="191" customWidth="1"/>
    <col min="61" max="61" width="5.69140625" style="191" customWidth="1"/>
    <col min="62" max="62" width="5.3046875" style="191" customWidth="1"/>
    <col min="63" max="63" width="11.69140625" style="191" customWidth="1"/>
    <col min="64" max="64" width="3.765625" style="191" customWidth="1"/>
    <col min="65" max="65" width="5.3046875" style="191" customWidth="1"/>
    <col min="66" max="66" width="5" style="191" customWidth="1"/>
    <col min="67" max="67" width="4.07421875" style="191" customWidth="1"/>
    <col min="68" max="68" width="7.3046875" style="191" customWidth="1"/>
    <col min="69" max="69" width="13.4609375" style="191" customWidth="1"/>
    <col min="70" max="70" width="13.3046875" style="191" bestFit="1" customWidth="1"/>
    <col min="71" max="71" width="9.69140625" style="191" customWidth="1"/>
    <col min="72" max="72" width="6" style="191" customWidth="1"/>
    <col min="73" max="73" width="3.4609375" style="191" customWidth="1"/>
    <col min="74" max="74" width="7.765625" style="191" customWidth="1"/>
    <col min="75" max="75" width="8.84375" style="191"/>
    <col min="76" max="76" width="9.53515625" style="191" customWidth="1"/>
    <col min="77" max="79" width="9" style="191" bestFit="1" customWidth="1"/>
    <col min="80" max="16384" width="8.84375" style="191"/>
  </cols>
  <sheetData>
    <row r="1" spans="1:80" ht="20" x14ac:dyDescent="0.25">
      <c r="A1" s="190" t="s">
        <v>265</v>
      </c>
      <c r="F1" s="190" t="s">
        <v>302</v>
      </c>
      <c r="H1" s="1337" t="s">
        <v>3724</v>
      </c>
      <c r="AA1" s="192" t="s">
        <v>3662</v>
      </c>
      <c r="AB1" s="1227" t="s">
        <v>545</v>
      </c>
      <c r="AG1" s="190"/>
      <c r="AP1" s="190" t="str">
        <f>"Council tax reduction scheme "&amp;year</f>
        <v>Council tax reduction scheme 202526</v>
      </c>
      <c r="AR1" s="1041"/>
      <c r="AS1" s="1228" t="s">
        <v>805</v>
      </c>
      <c r="AV1" s="1228" t="s">
        <v>805</v>
      </c>
      <c r="AY1" s="1229" t="str">
        <f>F41&amp;", "&amp;F40</f>
        <v>202324, 202425</v>
      </c>
      <c r="BD1" s="870"/>
      <c r="BP1" s="465" t="s">
        <v>3404</v>
      </c>
      <c r="BQ1" s="465"/>
      <c r="BR1" s="465"/>
      <c r="BS1" s="465"/>
      <c r="BT1" s="465"/>
      <c r="BU1" s="465"/>
      <c r="BV1" s="465"/>
      <c r="BX1" s="465" t="s">
        <v>3197</v>
      </c>
      <c r="BY1" s="881" t="s">
        <v>3451</v>
      </c>
      <c r="BZ1" s="1454" t="s">
        <v>3452</v>
      </c>
      <c r="CA1" s="1454"/>
      <c r="CB1" s="466"/>
    </row>
    <row r="2" spans="1:80" ht="11" thickBot="1" x14ac:dyDescent="0.3">
      <c r="A2" s="191">
        <v>1</v>
      </c>
      <c r="B2" s="191">
        <f>VLOOKUP(UACode,Authority,2,FALSE)</f>
        <v>0</v>
      </c>
      <c r="S2" s="1230" t="s">
        <v>805</v>
      </c>
      <c r="U2" s="1231"/>
      <c r="Z2" s="192" t="s">
        <v>3661</v>
      </c>
      <c r="AA2" s="192" t="s">
        <v>3663</v>
      </c>
      <c r="AB2" s="1227" t="s">
        <v>3660</v>
      </c>
      <c r="AC2" s="1227" t="s">
        <v>3665</v>
      </c>
      <c r="AD2" s="1232"/>
      <c r="AF2" s="465" t="s">
        <v>3266</v>
      </c>
      <c r="AG2" s="466"/>
      <c r="AN2" s="465" t="str">
        <f>"Copy/Paste from RA "&amp;year</f>
        <v>Copy/Paste from RA 202526</v>
      </c>
      <c r="AO2" s="466"/>
      <c r="AP2" s="466"/>
      <c r="AQ2" s="466"/>
      <c r="AR2" s="1233"/>
      <c r="AS2" s="193"/>
      <c r="AV2" s="1284" t="s">
        <v>3229</v>
      </c>
      <c r="AW2" s="382"/>
      <c r="AX2" s="18"/>
      <c r="BD2" s="382"/>
      <c r="BM2" s="382"/>
      <c r="BP2" s="1284" t="s">
        <v>3405</v>
      </c>
      <c r="BX2" s="466"/>
      <c r="BY2" s="466" t="s">
        <v>3453</v>
      </c>
      <c r="BZ2" s="466" t="s">
        <v>3454</v>
      </c>
      <c r="CA2" s="466" t="s">
        <v>3455</v>
      </c>
      <c r="CB2" s="466"/>
    </row>
    <row r="3" spans="1:80" ht="43.5" thickBot="1" x14ac:dyDescent="0.3">
      <c r="A3" s="190" t="s">
        <v>266</v>
      </c>
      <c r="B3" s="190" t="s">
        <v>267</v>
      </c>
      <c r="C3" s="190" t="s">
        <v>268</v>
      </c>
      <c r="D3" s="190" t="s">
        <v>1624</v>
      </c>
      <c r="S3" s="240" t="s">
        <v>231</v>
      </c>
      <c r="T3" s="194" t="s">
        <v>263</v>
      </c>
      <c r="U3" s="194" t="s">
        <v>210</v>
      </c>
      <c r="V3" s="194" t="s">
        <v>261</v>
      </c>
      <c r="W3" s="194" t="s">
        <v>262</v>
      </c>
      <c r="X3" s="194" t="s">
        <v>806</v>
      </c>
      <c r="Y3" s="194" t="s">
        <v>260</v>
      </c>
      <c r="AA3" s="192" t="s">
        <v>3664</v>
      </c>
      <c r="AB3" s="1227" t="s">
        <v>3665</v>
      </c>
      <c r="AC3" s="1227" t="s">
        <v>3666</v>
      </c>
      <c r="AD3" s="1227" t="s">
        <v>3660</v>
      </c>
      <c r="AE3" s="194"/>
      <c r="AF3" s="195">
        <v>572</v>
      </c>
      <c r="AG3" s="196">
        <v>574</v>
      </c>
      <c r="AH3" s="196">
        <v>576</v>
      </c>
      <c r="AI3" s="196">
        <v>582</v>
      </c>
      <c r="AJ3" s="196"/>
      <c r="AK3" s="196">
        <v>584</v>
      </c>
      <c r="AL3" s="197">
        <v>586</v>
      </c>
      <c r="AP3" s="844" t="s">
        <v>263</v>
      </c>
      <c r="AQ3" s="845" t="s">
        <v>210</v>
      </c>
      <c r="AR3" s="846" t="s">
        <v>755</v>
      </c>
      <c r="AS3" s="847" t="s">
        <v>754</v>
      </c>
      <c r="AV3" s="191" t="s">
        <v>3194</v>
      </c>
      <c r="AW3" s="1225" t="s">
        <v>261</v>
      </c>
      <c r="AX3" s="1225" t="s">
        <v>260</v>
      </c>
      <c r="AY3" s="1225" t="s">
        <v>263</v>
      </c>
      <c r="AZ3" s="322" t="s">
        <v>262</v>
      </c>
      <c r="BA3" s="1226" t="s">
        <v>24</v>
      </c>
      <c r="BB3" s="191" t="s">
        <v>210</v>
      </c>
      <c r="BJ3" s="721"/>
      <c r="BK3" s="721"/>
      <c r="BL3" s="721"/>
      <c r="BP3" s="1392" t="s">
        <v>3659</v>
      </c>
      <c r="BQ3" s="1393"/>
      <c r="BR3" s="1393"/>
      <c r="BS3" s="1393"/>
      <c r="BT3" s="1393"/>
      <c r="BU3" s="1393"/>
      <c r="BV3" s="1394"/>
      <c r="BX3" s="882" t="b">
        <v>0</v>
      </c>
      <c r="BY3" s="1234">
        <f>IF(BX3=TRUE, 600,UANumber)</f>
        <v>0</v>
      </c>
      <c r="BZ3" s="879">
        <f>year-101</f>
        <v>202425</v>
      </c>
      <c r="CA3" s="880">
        <f>BZ3-101</f>
        <v>202324</v>
      </c>
      <c r="CB3" s="466"/>
    </row>
    <row r="4" spans="1:80" x14ac:dyDescent="0.2">
      <c r="A4" s="1130">
        <v>1</v>
      </c>
      <c r="B4" s="1130">
        <v>0</v>
      </c>
      <c r="C4" s="1131" t="s">
        <v>269</v>
      </c>
      <c r="D4" s="1131" t="s">
        <v>2259</v>
      </c>
      <c r="E4" s="1131"/>
      <c r="F4" s="1369" t="s">
        <v>267</v>
      </c>
      <c r="G4" s="1370" t="s">
        <v>511</v>
      </c>
      <c r="H4" s="1370" t="s">
        <v>517</v>
      </c>
      <c r="I4" s="1370" t="s">
        <v>512</v>
      </c>
      <c r="J4" s="1370" t="s">
        <v>513</v>
      </c>
      <c r="K4" s="1370" t="s">
        <v>514</v>
      </c>
      <c r="L4" s="1370" t="s">
        <v>515</v>
      </c>
      <c r="M4" s="1370" t="s">
        <v>516</v>
      </c>
      <c r="N4" s="1370" t="s">
        <v>3744</v>
      </c>
      <c r="O4" s="1370" t="s">
        <v>3745</v>
      </c>
      <c r="P4" s="1370" t="s">
        <v>3746</v>
      </c>
      <c r="Q4" s="1371" t="s">
        <v>3747</v>
      </c>
      <c r="R4" s="18"/>
      <c r="S4" s="78" t="s">
        <v>3801</v>
      </c>
      <c r="T4" s="191">
        <v>512</v>
      </c>
      <c r="U4" s="239">
        <v>195081155</v>
      </c>
      <c r="V4" s="191" t="s">
        <v>230</v>
      </c>
      <c r="W4" s="191">
        <v>1</v>
      </c>
      <c r="X4" s="78" t="s">
        <v>807</v>
      </c>
      <c r="Y4" s="78">
        <v>202526</v>
      </c>
      <c r="AF4" s="18">
        <v>530</v>
      </c>
      <c r="AG4" s="18">
        <v>512</v>
      </c>
      <c r="AH4" s="18">
        <v>545</v>
      </c>
      <c r="AI4" s="18">
        <v>524</v>
      </c>
      <c r="AJ4" s="18"/>
      <c r="AK4" s="18">
        <v>528</v>
      </c>
      <c r="AL4" s="18">
        <v>514</v>
      </c>
      <c r="AP4" s="236">
        <v>512</v>
      </c>
      <c r="AQ4" s="191">
        <v>4858</v>
      </c>
      <c r="AR4" s="838"/>
      <c r="AS4" s="232">
        <f t="shared" ref="AS4:AS25" si="0">SUM(AQ4:AR4)</f>
        <v>4858</v>
      </c>
      <c r="AV4" s="191" t="str">
        <f t="shared" ref="AV4:AV67" si="1">AY4&amp;"_"&amp;AW4&amp;"_"&amp;AZ4&amp;"_"&amp;BA4&amp;"_"&amp;AX4</f>
        <v>512_RG_114_1_202425</v>
      </c>
      <c r="AW4" s="191" t="s">
        <v>93</v>
      </c>
      <c r="AX4" s="18">
        <v>202425</v>
      </c>
      <c r="AY4" s="191">
        <v>512</v>
      </c>
      <c r="AZ4" s="191">
        <v>114</v>
      </c>
      <c r="BA4" s="191">
        <v>1</v>
      </c>
      <c r="BB4" s="191">
        <v>-3326</v>
      </c>
      <c r="BJ4" s="721"/>
      <c r="BK4" s="721"/>
      <c r="BL4" s="721"/>
      <c r="BM4" s="719"/>
      <c r="BX4" s="466"/>
      <c r="BY4" s="466"/>
      <c r="BZ4" s="466"/>
      <c r="CA4" s="466"/>
      <c r="CB4" s="466"/>
    </row>
    <row r="5" spans="1:80" x14ac:dyDescent="0.2">
      <c r="A5" s="1130">
        <v>2</v>
      </c>
      <c r="B5" s="1130">
        <v>512</v>
      </c>
      <c r="C5" s="1131" t="s">
        <v>2879</v>
      </c>
      <c r="D5" s="1131" t="s">
        <v>270</v>
      </c>
      <c r="E5" s="1131"/>
      <c r="F5" s="18">
        <v>512</v>
      </c>
      <c r="G5" s="1367" t="s">
        <v>270</v>
      </c>
      <c r="H5" s="1367" t="s">
        <v>2876</v>
      </c>
      <c r="I5" s="1367" t="s">
        <v>599</v>
      </c>
      <c r="J5" s="1367" t="s">
        <v>303</v>
      </c>
      <c r="K5" s="1367" t="s">
        <v>331</v>
      </c>
      <c r="L5" s="1367"/>
      <c r="M5" s="1367" t="s">
        <v>304</v>
      </c>
      <c r="N5" s="1367" t="s">
        <v>429</v>
      </c>
      <c r="O5" s="1367" t="s">
        <v>3748</v>
      </c>
      <c r="P5" s="1367" t="s">
        <v>518</v>
      </c>
      <c r="Q5" s="1367" t="s">
        <v>3749</v>
      </c>
      <c r="S5" s="78" t="s">
        <v>3802</v>
      </c>
      <c r="T5" s="191">
        <v>512</v>
      </c>
      <c r="U5" s="239">
        <v>2203901</v>
      </c>
      <c r="V5" s="191" t="s">
        <v>230</v>
      </c>
      <c r="W5" s="191">
        <v>15</v>
      </c>
      <c r="X5" s="78" t="s">
        <v>81</v>
      </c>
      <c r="Y5" s="78">
        <v>202526</v>
      </c>
      <c r="AF5" s="18">
        <v>526</v>
      </c>
      <c r="AG5" s="18">
        <v>514</v>
      </c>
      <c r="AH5" s="18">
        <v>536</v>
      </c>
      <c r="AI5" s="18">
        <v>545</v>
      </c>
      <c r="AJ5" s="18"/>
      <c r="AK5" s="18"/>
      <c r="AL5" s="18">
        <v>516</v>
      </c>
      <c r="AP5" s="236">
        <v>514</v>
      </c>
      <c r="AQ5" s="191">
        <v>11451.74</v>
      </c>
      <c r="AR5" s="838"/>
      <c r="AS5" s="232">
        <f t="shared" si="0"/>
        <v>11451.74</v>
      </c>
      <c r="AV5" s="191" t="str">
        <f t="shared" si="1"/>
        <v>514_RG_114_1_202425</v>
      </c>
      <c r="AW5" s="191" t="s">
        <v>93</v>
      </c>
      <c r="AX5" s="18">
        <v>202425</v>
      </c>
      <c r="AY5" s="191">
        <v>514</v>
      </c>
      <c r="AZ5" s="191">
        <v>114</v>
      </c>
      <c r="BA5" s="191">
        <v>1</v>
      </c>
      <c r="BB5" s="191">
        <v>-4702.6629999999996</v>
      </c>
      <c r="BJ5" s="721"/>
      <c r="BK5" s="721"/>
      <c r="BL5" s="721"/>
      <c r="BM5" s="719"/>
      <c r="BP5" s="1261" t="s">
        <v>3706</v>
      </c>
      <c r="BQ5" s="1193"/>
      <c r="BR5" s="1193"/>
      <c r="BS5" s="1193"/>
      <c r="BT5" s="1193"/>
      <c r="BU5" s="1193"/>
      <c r="BV5" s="1193"/>
      <c r="BW5" s="1193"/>
      <c r="BX5" s="1193"/>
      <c r="BY5" s="1193"/>
    </row>
    <row r="6" spans="1:80" ht="10.5" x14ac:dyDescent="0.25">
      <c r="A6" s="1130">
        <v>3</v>
      </c>
      <c r="B6" s="1130">
        <v>514</v>
      </c>
      <c r="C6" s="1131" t="s">
        <v>2880</v>
      </c>
      <c r="D6" s="1131" t="s">
        <v>271</v>
      </c>
      <c r="E6" s="1131"/>
      <c r="F6" s="18">
        <v>514</v>
      </c>
      <c r="G6" s="1367" t="s">
        <v>271</v>
      </c>
      <c r="H6" s="1367" t="s">
        <v>3636</v>
      </c>
      <c r="I6" s="1367" t="s">
        <v>305</v>
      </c>
      <c r="J6" s="1367" t="s">
        <v>600</v>
      </c>
      <c r="K6" s="1367" t="s">
        <v>306</v>
      </c>
      <c r="L6" s="1367" t="s">
        <v>307</v>
      </c>
      <c r="M6" s="1367" t="s">
        <v>308</v>
      </c>
      <c r="N6" s="1367" t="s">
        <v>3224</v>
      </c>
      <c r="O6" s="1367" t="s">
        <v>3750</v>
      </c>
      <c r="P6" s="1367" t="s">
        <v>579</v>
      </c>
      <c r="Q6" s="1367" t="s">
        <v>3682</v>
      </c>
      <c r="R6" s="18"/>
      <c r="S6" s="78" t="s">
        <v>3803</v>
      </c>
      <c r="T6" s="191">
        <v>512</v>
      </c>
      <c r="U6" s="239">
        <v>106050</v>
      </c>
      <c r="V6" s="191" t="s">
        <v>230</v>
      </c>
      <c r="W6" s="191">
        <v>2</v>
      </c>
      <c r="X6" s="78" t="s">
        <v>808</v>
      </c>
      <c r="Y6" s="78">
        <v>202526</v>
      </c>
      <c r="AF6" s="18">
        <v>534</v>
      </c>
      <c r="AG6" s="18">
        <v>516</v>
      </c>
      <c r="AH6" s="18">
        <v>544</v>
      </c>
      <c r="AI6" s="18">
        <v>530</v>
      </c>
      <c r="AJ6" s="18"/>
      <c r="AK6" s="18"/>
      <c r="AL6" s="18"/>
      <c r="AP6" s="236">
        <v>516</v>
      </c>
      <c r="AQ6" s="191">
        <v>9237.2569999999996</v>
      </c>
      <c r="AR6" s="838"/>
      <c r="AS6" s="232">
        <f t="shared" si="0"/>
        <v>9237.2569999999996</v>
      </c>
      <c r="AV6" s="191" t="str">
        <f t="shared" si="1"/>
        <v>516_RG_114_1_202425</v>
      </c>
      <c r="AW6" s="191" t="s">
        <v>93</v>
      </c>
      <c r="AX6" s="18">
        <v>202425</v>
      </c>
      <c r="AY6" s="191">
        <v>516</v>
      </c>
      <c r="AZ6" s="191">
        <v>114</v>
      </c>
      <c r="BA6" s="191">
        <v>1</v>
      </c>
      <c r="BB6" s="191">
        <v>-6000.8620000000001</v>
      </c>
      <c r="BJ6" s="721"/>
      <c r="BK6" s="721"/>
      <c r="BL6" s="721"/>
      <c r="BM6" s="719"/>
      <c r="BP6" s="1198" t="s">
        <v>3704</v>
      </c>
      <c r="BQ6" s="1193"/>
      <c r="BR6" s="1193"/>
      <c r="BS6" s="1193"/>
      <c r="BT6" s="1235" t="s">
        <v>3705</v>
      </c>
      <c r="BU6" s="1193"/>
      <c r="BV6" s="1193"/>
      <c r="BW6" s="1193"/>
      <c r="BX6" s="1193"/>
      <c r="BY6" s="1193"/>
    </row>
    <row r="7" spans="1:80" ht="10.5" x14ac:dyDescent="0.25">
      <c r="A7" s="1130">
        <v>4</v>
      </c>
      <c r="B7" s="1130">
        <v>516</v>
      </c>
      <c r="C7" s="1131" t="s">
        <v>272</v>
      </c>
      <c r="D7" s="1131" t="s">
        <v>1604</v>
      </c>
      <c r="E7" s="1131"/>
      <c r="F7" s="18">
        <v>516</v>
      </c>
      <c r="G7" s="1367" t="s">
        <v>272</v>
      </c>
      <c r="H7" s="1367" t="s">
        <v>3587</v>
      </c>
      <c r="I7" s="1367" t="s">
        <v>309</v>
      </c>
      <c r="J7" s="1367" t="s">
        <v>310</v>
      </c>
      <c r="K7" s="1367" t="s">
        <v>311</v>
      </c>
      <c r="L7" s="1367"/>
      <c r="M7" s="1367" t="s">
        <v>312</v>
      </c>
      <c r="N7" s="18" t="s">
        <v>3743</v>
      </c>
      <c r="O7" s="1367" t="s">
        <v>3751</v>
      </c>
      <c r="P7" s="1367" t="s">
        <v>462</v>
      </c>
      <c r="Q7" s="18" t="s">
        <v>3737</v>
      </c>
      <c r="R7" s="18"/>
      <c r="S7" s="78" t="s">
        <v>3804</v>
      </c>
      <c r="T7" s="191">
        <v>512</v>
      </c>
      <c r="U7" s="239">
        <v>25097199</v>
      </c>
      <c r="V7" s="191" t="s">
        <v>230</v>
      </c>
      <c r="W7" s="191">
        <v>3</v>
      </c>
      <c r="X7" s="78" t="s">
        <v>809</v>
      </c>
      <c r="Y7" s="78">
        <v>202526</v>
      </c>
      <c r="AA7" s="1236" t="s">
        <v>3667</v>
      </c>
      <c r="AB7" s="1237" t="s">
        <v>3648</v>
      </c>
      <c r="AC7" s="1237" t="s">
        <v>3649</v>
      </c>
      <c r="AD7" s="1237" t="s">
        <v>3650</v>
      </c>
      <c r="AF7" s="18">
        <v>528</v>
      </c>
      <c r="AG7" s="18">
        <v>518</v>
      </c>
      <c r="AH7" s="18">
        <v>552</v>
      </c>
      <c r="AI7" s="18">
        <v>542</v>
      </c>
      <c r="AJ7" s="18"/>
      <c r="AK7" s="18"/>
      <c r="AL7" s="18"/>
      <c r="AP7" s="236">
        <v>518</v>
      </c>
      <c r="AQ7" s="191">
        <v>11711.2</v>
      </c>
      <c r="AR7" s="838"/>
      <c r="AS7" s="232">
        <f t="shared" si="0"/>
        <v>11711.2</v>
      </c>
      <c r="AV7" s="191" t="str">
        <f t="shared" si="1"/>
        <v>518_RG_114_1_202425</v>
      </c>
      <c r="AW7" s="191" t="s">
        <v>93</v>
      </c>
      <c r="AX7" s="18">
        <v>202425</v>
      </c>
      <c r="AY7" s="191">
        <v>518</v>
      </c>
      <c r="AZ7" s="191">
        <v>114</v>
      </c>
      <c r="BA7" s="191">
        <v>1</v>
      </c>
      <c r="BB7" s="191">
        <v>-4341.7960000000003</v>
      </c>
      <c r="BJ7" s="721"/>
      <c r="BK7" s="721"/>
      <c r="BL7" s="721"/>
      <c r="BM7" s="719"/>
      <c r="BP7" s="1334" t="s">
        <v>3616</v>
      </c>
      <c r="BQ7" s="1193"/>
      <c r="BR7" s="1193"/>
      <c r="BS7" s="1193"/>
      <c r="BT7" s="1193"/>
      <c r="BU7" s="1193"/>
      <c r="BV7" s="1193"/>
      <c r="BW7" s="1193"/>
      <c r="BX7" s="1238" t="s">
        <v>3652</v>
      </c>
      <c r="BY7" s="1194"/>
      <c r="BZ7" s="1194"/>
      <c r="CA7" s="1239" t="s">
        <v>3651</v>
      </c>
    </row>
    <row r="8" spans="1:80" x14ac:dyDescent="0.2">
      <c r="A8" s="1130">
        <v>5</v>
      </c>
      <c r="B8" s="1130">
        <v>518</v>
      </c>
      <c r="C8" s="1131" t="s">
        <v>273</v>
      </c>
      <c r="D8" s="1131" t="s">
        <v>1605</v>
      </c>
      <c r="E8" s="1131"/>
      <c r="F8" s="18">
        <v>518</v>
      </c>
      <c r="G8" s="1367" t="s">
        <v>273</v>
      </c>
      <c r="H8" s="1367" t="s">
        <v>3670</v>
      </c>
      <c r="I8" s="1367" t="s">
        <v>318</v>
      </c>
      <c r="J8" s="1367" t="s">
        <v>313</v>
      </c>
      <c r="K8" s="1367" t="s">
        <v>315</v>
      </c>
      <c r="L8" s="1367" t="s">
        <v>316</v>
      </c>
      <c r="M8" s="1367" t="s">
        <v>317</v>
      </c>
      <c r="N8" s="1367" t="s">
        <v>3709</v>
      </c>
      <c r="O8" s="1367" t="s">
        <v>3752</v>
      </c>
      <c r="P8" s="1367" t="s">
        <v>519</v>
      </c>
      <c r="Q8" s="1367" t="s">
        <v>3710</v>
      </c>
      <c r="R8" s="18"/>
      <c r="S8" s="78" t="s">
        <v>3805</v>
      </c>
      <c r="T8" s="191">
        <v>512</v>
      </c>
      <c r="U8" s="239">
        <v>110784261</v>
      </c>
      <c r="V8" s="191" t="s">
        <v>230</v>
      </c>
      <c r="W8" s="191">
        <v>4</v>
      </c>
      <c r="X8" s="78" t="s">
        <v>810</v>
      </c>
      <c r="Y8" s="78">
        <v>202526</v>
      </c>
      <c r="AA8" s="1240">
        <v>512</v>
      </c>
      <c r="AB8" s="239">
        <f t="shared" ref="AB8:AB29" si="2">VLOOKUP(AA8&amp;$AB$2&amp;$AB$1&amp;year,BRData,3,FALSE)</f>
        <v>110784261</v>
      </c>
      <c r="AC8" s="239">
        <f t="shared" ref="AC8:AC29" si="3">VLOOKUP(AA8&amp;$AC$2&amp;$AB$1&amp;year,BRData,3,FALSE)</f>
        <v>25097199</v>
      </c>
      <c r="AD8" s="1241">
        <v>0</v>
      </c>
      <c r="AF8" s="18">
        <v>524</v>
      </c>
      <c r="AG8" s="18">
        <v>520</v>
      </c>
      <c r="AH8" s="18">
        <v>542</v>
      </c>
      <c r="AI8" s="18">
        <v>548</v>
      </c>
      <c r="AJ8" s="18"/>
      <c r="AK8" s="18"/>
      <c r="AL8" s="18"/>
      <c r="AP8" s="236">
        <v>520</v>
      </c>
      <c r="AQ8" s="191">
        <v>14472.749</v>
      </c>
      <c r="AR8" s="838"/>
      <c r="AS8" s="232">
        <f t="shared" si="0"/>
        <v>14472.749</v>
      </c>
      <c r="AV8" s="191" t="str">
        <f t="shared" si="1"/>
        <v>520_RG_114_1_202425</v>
      </c>
      <c r="AW8" s="191" t="s">
        <v>93</v>
      </c>
      <c r="AX8" s="18">
        <v>202425</v>
      </c>
      <c r="AY8" s="191">
        <v>520</v>
      </c>
      <c r="AZ8" s="191">
        <v>114</v>
      </c>
      <c r="BA8" s="191">
        <v>1</v>
      </c>
      <c r="BB8" s="191">
        <v>-5160.7420000000002</v>
      </c>
      <c r="BJ8" s="721"/>
      <c r="BK8" s="721"/>
      <c r="BL8" s="721"/>
      <c r="BM8" s="719"/>
      <c r="BP8" s="1193"/>
      <c r="BQ8" s="1193"/>
      <c r="BR8" s="1193" t="s">
        <v>3605</v>
      </c>
      <c r="BS8" s="1193" t="s">
        <v>3606</v>
      </c>
      <c r="BT8" s="1193"/>
      <c r="BU8" s="1193"/>
      <c r="BV8" s="1193"/>
      <c r="BW8" s="1193"/>
      <c r="BX8" s="1242" t="s">
        <v>3648</v>
      </c>
      <c r="BY8" s="1243" t="s">
        <v>3649</v>
      </c>
      <c r="BZ8" s="1193"/>
      <c r="CA8" s="1195"/>
    </row>
    <row r="9" spans="1:80" x14ac:dyDescent="0.2">
      <c r="A9" s="1130">
        <v>6</v>
      </c>
      <c r="B9" s="1130">
        <v>520</v>
      </c>
      <c r="C9" s="1131" t="s">
        <v>274</v>
      </c>
      <c r="D9" s="1131" t="s">
        <v>1606</v>
      </c>
      <c r="E9" s="1131"/>
      <c r="F9" s="18">
        <v>520</v>
      </c>
      <c r="G9" s="1367" t="s">
        <v>274</v>
      </c>
      <c r="H9" s="1367" t="s">
        <v>786</v>
      </c>
      <c r="I9" s="1367" t="s">
        <v>318</v>
      </c>
      <c r="J9" s="1367" t="s">
        <v>319</v>
      </c>
      <c r="K9" s="1367" t="s">
        <v>320</v>
      </c>
      <c r="L9" s="1367"/>
      <c r="M9" s="1367" t="s">
        <v>321</v>
      </c>
      <c r="N9" s="1367" t="s">
        <v>3711</v>
      </c>
      <c r="O9" s="1367" t="s">
        <v>3753</v>
      </c>
      <c r="P9" s="1367" t="s">
        <v>3754</v>
      </c>
      <c r="Q9" s="1367" t="s">
        <v>3738</v>
      </c>
      <c r="R9" s="18"/>
      <c r="S9" s="78" t="s">
        <v>3806</v>
      </c>
      <c r="T9" s="191">
        <v>512</v>
      </c>
      <c r="U9" s="239">
        <v>59305745</v>
      </c>
      <c r="V9" s="191" t="s">
        <v>230</v>
      </c>
      <c r="W9" s="191">
        <v>5</v>
      </c>
      <c r="X9" s="78" t="s">
        <v>811</v>
      </c>
      <c r="Y9" s="78">
        <v>202526</v>
      </c>
      <c r="AA9" s="1240">
        <v>514</v>
      </c>
      <c r="AB9" s="239">
        <f t="shared" si="2"/>
        <v>204869156</v>
      </c>
      <c r="AC9" s="239">
        <f t="shared" si="3"/>
        <v>43520562</v>
      </c>
      <c r="AD9" s="1241">
        <v>0</v>
      </c>
      <c r="AF9" s="18">
        <v>532</v>
      </c>
      <c r="AG9" s="18">
        <v>522</v>
      </c>
      <c r="AH9" s="18">
        <v>548</v>
      </c>
      <c r="AI9" s="18">
        <v>540</v>
      </c>
      <c r="AJ9" s="18"/>
      <c r="AK9" s="18"/>
      <c r="AL9" s="18"/>
      <c r="AP9" s="236">
        <v>522</v>
      </c>
      <c r="AQ9" s="191">
        <v>13909.38</v>
      </c>
      <c r="AR9" s="838"/>
      <c r="AS9" s="232">
        <f t="shared" si="0"/>
        <v>13909.38</v>
      </c>
      <c r="AV9" s="191" t="str">
        <f t="shared" si="1"/>
        <v>522_RG_114_1_202425</v>
      </c>
      <c r="AW9" s="191" t="s">
        <v>93</v>
      </c>
      <c r="AX9" s="18">
        <v>202425</v>
      </c>
      <c r="AY9" s="191">
        <v>522</v>
      </c>
      <c r="AZ9" s="191">
        <v>114</v>
      </c>
      <c r="BA9" s="191">
        <v>1</v>
      </c>
      <c r="BB9" s="191">
        <v>-1300.0160000000001</v>
      </c>
      <c r="BJ9" s="721"/>
      <c r="BK9" s="721"/>
      <c r="BL9" s="721"/>
      <c r="BM9" s="719"/>
      <c r="BP9" s="1193">
        <v>512</v>
      </c>
      <c r="BQ9" s="1193" t="s">
        <v>3607</v>
      </c>
      <c r="BR9" s="1262"/>
      <c r="BS9" s="1262"/>
      <c r="BT9" s="1193"/>
      <c r="BU9" s="1193"/>
      <c r="BV9" s="1193"/>
      <c r="BW9" s="1193"/>
      <c r="BX9" s="1244"/>
      <c r="BY9" s="1245"/>
      <c r="BZ9" s="1193"/>
      <c r="CA9" s="1195"/>
    </row>
    <row r="10" spans="1:80" x14ac:dyDescent="0.2">
      <c r="A10" s="1130">
        <v>7</v>
      </c>
      <c r="B10" s="1130">
        <v>522</v>
      </c>
      <c r="C10" s="1131" t="s">
        <v>275</v>
      </c>
      <c r="D10" s="1131" t="s">
        <v>1607</v>
      </c>
      <c r="E10" s="1131"/>
      <c r="F10" s="18">
        <v>522</v>
      </c>
      <c r="G10" s="1367" t="s">
        <v>275</v>
      </c>
      <c r="H10" s="1367" t="s">
        <v>3588</v>
      </c>
      <c r="I10" s="1367" t="s">
        <v>787</v>
      </c>
      <c r="J10" s="1367" t="s">
        <v>322</v>
      </c>
      <c r="K10" s="1367"/>
      <c r="L10" s="1367" t="s">
        <v>323</v>
      </c>
      <c r="M10" s="1367" t="s">
        <v>597</v>
      </c>
      <c r="N10" s="1367" t="s">
        <v>3712</v>
      </c>
      <c r="O10" s="1367" t="s">
        <v>3755</v>
      </c>
      <c r="P10" s="1367" t="s">
        <v>3589</v>
      </c>
      <c r="Q10" s="1367" t="s">
        <v>3683</v>
      </c>
      <c r="R10" s="18"/>
      <c r="S10" s="78" t="s">
        <v>3807</v>
      </c>
      <c r="T10" s="191">
        <v>514</v>
      </c>
      <c r="U10" s="239">
        <v>359763390</v>
      </c>
      <c r="V10" s="191" t="s">
        <v>230</v>
      </c>
      <c r="W10" s="191">
        <v>1</v>
      </c>
      <c r="X10" s="78" t="s">
        <v>807</v>
      </c>
      <c r="Y10" s="78">
        <v>202526</v>
      </c>
      <c r="AA10" s="1240">
        <v>516</v>
      </c>
      <c r="AB10" s="239">
        <f t="shared" si="2"/>
        <v>177075549</v>
      </c>
      <c r="AC10" s="239">
        <f t="shared" si="3"/>
        <v>41934465</v>
      </c>
      <c r="AD10" s="1241">
        <v>0</v>
      </c>
      <c r="AF10" s="18"/>
      <c r="AG10" s="18"/>
      <c r="AH10" s="18">
        <v>550</v>
      </c>
      <c r="AI10" s="18">
        <v>546</v>
      </c>
      <c r="AJ10" s="18"/>
      <c r="AK10" s="18"/>
      <c r="AL10" s="18"/>
      <c r="AP10" s="236">
        <v>524</v>
      </c>
      <c r="AQ10" s="191">
        <v>8947.7450000000008</v>
      </c>
      <c r="AR10" s="838"/>
      <c r="AS10" s="232">
        <f t="shared" si="0"/>
        <v>8947.7450000000008</v>
      </c>
      <c r="AV10" s="191" t="str">
        <f t="shared" si="1"/>
        <v>524_RG_114_1_202425</v>
      </c>
      <c r="AW10" s="191" t="s">
        <v>93</v>
      </c>
      <c r="AX10" s="18">
        <v>202425</v>
      </c>
      <c r="AY10" s="191">
        <v>524</v>
      </c>
      <c r="AZ10" s="191">
        <v>114</v>
      </c>
      <c r="BA10" s="191">
        <v>1</v>
      </c>
      <c r="BB10" s="191">
        <v>-5722.4979999999996</v>
      </c>
      <c r="BJ10" s="721"/>
      <c r="BK10" s="721"/>
      <c r="BL10" s="721"/>
      <c r="BM10" s="719"/>
      <c r="BP10" s="1193">
        <v>514</v>
      </c>
      <c r="BQ10" s="1193" t="s">
        <v>307</v>
      </c>
      <c r="BR10" s="1262"/>
      <c r="BS10" s="1262"/>
      <c r="BT10" s="1193"/>
      <c r="BU10" s="1193"/>
      <c r="BV10" s="1193"/>
      <c r="BW10" s="1193"/>
      <c r="BX10" s="1244"/>
      <c r="BY10" s="1245"/>
      <c r="BZ10" s="1193"/>
      <c r="CA10" s="1195"/>
    </row>
    <row r="11" spans="1:80" x14ac:dyDescent="0.2">
      <c r="A11" s="1130">
        <v>8</v>
      </c>
      <c r="B11" s="1130">
        <v>524</v>
      </c>
      <c r="C11" s="1131" t="s">
        <v>276</v>
      </c>
      <c r="D11" s="1131" t="s">
        <v>1608</v>
      </c>
      <c r="E11" s="1131"/>
      <c r="F11" s="18">
        <v>524</v>
      </c>
      <c r="G11" s="1367" t="s">
        <v>276</v>
      </c>
      <c r="H11" s="1367" t="s">
        <v>3392</v>
      </c>
      <c r="I11" s="1367" t="s">
        <v>318</v>
      </c>
      <c r="J11" s="1367" t="s">
        <v>324</v>
      </c>
      <c r="K11" s="1367" t="s">
        <v>325</v>
      </c>
      <c r="L11" s="1367"/>
      <c r="M11" s="1367" t="s">
        <v>326</v>
      </c>
      <c r="N11" s="1367" t="s">
        <v>3483</v>
      </c>
      <c r="O11" s="1367" t="s">
        <v>3756</v>
      </c>
      <c r="P11" s="1367" t="s">
        <v>40</v>
      </c>
      <c r="Q11" s="1367" t="s">
        <v>3713</v>
      </c>
      <c r="R11" s="18"/>
      <c r="S11" s="78" t="s">
        <v>3808</v>
      </c>
      <c r="T11" s="191">
        <v>514</v>
      </c>
      <c r="U11" s="239">
        <v>3443720</v>
      </c>
      <c r="V11" s="191" t="s">
        <v>230</v>
      </c>
      <c r="W11" s="191">
        <v>15</v>
      </c>
      <c r="X11" s="78" t="s">
        <v>81</v>
      </c>
      <c r="Y11" s="78">
        <v>202526</v>
      </c>
      <c r="AA11" s="1240">
        <v>518</v>
      </c>
      <c r="AB11" s="239">
        <f t="shared" si="2"/>
        <v>180486380</v>
      </c>
      <c r="AC11" s="239">
        <f t="shared" si="3"/>
        <v>34765112</v>
      </c>
      <c r="AD11" s="1241">
        <v>0</v>
      </c>
      <c r="AF11" s="18"/>
      <c r="AG11" s="18"/>
      <c r="AH11" s="18">
        <v>540</v>
      </c>
      <c r="AI11" s="18"/>
      <c r="AJ11" s="18"/>
      <c r="AK11" s="18"/>
      <c r="AL11" s="18"/>
      <c r="AP11" s="236">
        <v>526</v>
      </c>
      <c r="AQ11" s="191">
        <v>5159.3519999999999</v>
      </c>
      <c r="AR11" s="838"/>
      <c r="AS11" s="232">
        <f t="shared" si="0"/>
        <v>5159.3519999999999</v>
      </c>
      <c r="AV11" s="191" t="str">
        <f t="shared" si="1"/>
        <v>526_RG_114_1_202425</v>
      </c>
      <c r="AW11" s="191" t="s">
        <v>93</v>
      </c>
      <c r="AX11" s="18">
        <v>202425</v>
      </c>
      <c r="AY11" s="191">
        <v>526</v>
      </c>
      <c r="AZ11" s="191">
        <v>114</v>
      </c>
      <c r="BA11" s="191">
        <v>1</v>
      </c>
      <c r="BB11" s="191">
        <v>-4481.8980000000001</v>
      </c>
      <c r="BJ11" s="721"/>
      <c r="BK11" s="721"/>
      <c r="BL11" s="721"/>
      <c r="BM11" s="719"/>
      <c r="BP11" s="1193">
        <v>516</v>
      </c>
      <c r="BQ11" s="1193" t="s">
        <v>311</v>
      </c>
      <c r="BR11" s="1262"/>
      <c r="BS11" s="1262"/>
      <c r="BT11" s="1193"/>
      <c r="BU11" s="1193"/>
      <c r="BV11" s="1193"/>
      <c r="BW11" s="1193"/>
      <c r="BX11" s="1244"/>
      <c r="BY11" s="1245"/>
      <c r="BZ11" s="1193"/>
      <c r="CA11" s="1195"/>
    </row>
    <row r="12" spans="1:80" x14ac:dyDescent="0.2">
      <c r="A12" s="1130">
        <v>9</v>
      </c>
      <c r="B12" s="1130">
        <v>526</v>
      </c>
      <c r="C12" s="1131" t="s">
        <v>277</v>
      </c>
      <c r="D12" s="1131" t="s">
        <v>1609</v>
      </c>
      <c r="E12" s="1131"/>
      <c r="F12" s="18">
        <v>526</v>
      </c>
      <c r="G12" s="1367" t="s">
        <v>277</v>
      </c>
      <c r="H12" s="1367" t="s">
        <v>3637</v>
      </c>
      <c r="I12" s="1367" t="s">
        <v>347</v>
      </c>
      <c r="J12" s="1367" t="s">
        <v>348</v>
      </c>
      <c r="K12" s="1367" t="s">
        <v>327</v>
      </c>
      <c r="L12" s="1367" t="s">
        <v>328</v>
      </c>
      <c r="M12" s="1367" t="s">
        <v>349</v>
      </c>
      <c r="N12" s="1367" t="s">
        <v>3638</v>
      </c>
      <c r="O12" s="1367" t="s">
        <v>3757</v>
      </c>
      <c r="P12" s="1367" t="s">
        <v>3758</v>
      </c>
      <c r="Q12" s="1367" t="s">
        <v>3759</v>
      </c>
      <c r="R12" s="18"/>
      <c r="S12" s="78" t="s">
        <v>3809</v>
      </c>
      <c r="T12" s="191">
        <v>514</v>
      </c>
      <c r="U12" s="239">
        <v>495660</v>
      </c>
      <c r="V12" s="191" t="s">
        <v>230</v>
      </c>
      <c r="W12" s="191">
        <v>2</v>
      </c>
      <c r="X12" s="78" t="s">
        <v>808</v>
      </c>
      <c r="Y12" s="78">
        <v>202526</v>
      </c>
      <c r="AA12" s="1240">
        <v>520</v>
      </c>
      <c r="AB12" s="239">
        <f t="shared" si="2"/>
        <v>220185376</v>
      </c>
      <c r="AC12" s="239">
        <f t="shared" si="3"/>
        <v>55799083</v>
      </c>
      <c r="AD12" s="1241">
        <v>0</v>
      </c>
      <c r="AF12" s="18"/>
      <c r="AG12" s="18"/>
      <c r="AH12" s="18">
        <v>546</v>
      </c>
      <c r="AI12" s="18"/>
      <c r="AJ12" s="18"/>
      <c r="AK12" s="18"/>
      <c r="AL12" s="18"/>
      <c r="AP12" s="236">
        <v>528</v>
      </c>
      <c r="AQ12" s="191">
        <v>7935.165</v>
      </c>
      <c r="AR12" s="838"/>
      <c r="AS12" s="232">
        <f t="shared" si="0"/>
        <v>7935.165</v>
      </c>
      <c r="AV12" s="191" t="str">
        <f t="shared" si="1"/>
        <v>528_RG_114_1_202425</v>
      </c>
      <c r="AW12" s="191" t="s">
        <v>93</v>
      </c>
      <c r="AX12" s="18">
        <v>202425</v>
      </c>
      <c r="AY12" s="191">
        <v>528</v>
      </c>
      <c r="AZ12" s="191">
        <v>114</v>
      </c>
      <c r="BA12" s="191">
        <v>1</v>
      </c>
      <c r="BB12" s="191">
        <v>-3197</v>
      </c>
      <c r="BJ12" s="721"/>
      <c r="BK12" s="721"/>
      <c r="BL12" s="721"/>
      <c r="BM12" s="719"/>
      <c r="BP12" s="1193">
        <v>518</v>
      </c>
      <c r="BQ12" s="1193" t="s">
        <v>316</v>
      </c>
      <c r="BR12" s="1262"/>
      <c r="BS12" s="1262"/>
      <c r="BT12" s="1193"/>
      <c r="BU12" s="1193"/>
      <c r="BV12" s="1193"/>
      <c r="BW12" s="1193"/>
      <c r="BX12" s="1244"/>
      <c r="BY12" s="1245"/>
      <c r="BZ12" s="1193"/>
      <c r="CA12" s="1195"/>
    </row>
    <row r="13" spans="1:80" x14ac:dyDescent="0.2">
      <c r="A13" s="1130">
        <v>10</v>
      </c>
      <c r="B13" s="1130">
        <v>528</v>
      </c>
      <c r="C13" s="1131" t="s">
        <v>278</v>
      </c>
      <c r="D13" s="1131" t="s">
        <v>1610</v>
      </c>
      <c r="E13" s="1131"/>
      <c r="F13" s="18">
        <v>528</v>
      </c>
      <c r="G13" s="1367" t="s">
        <v>278</v>
      </c>
      <c r="H13" s="1367" t="s">
        <v>788</v>
      </c>
      <c r="I13" s="1367" t="s">
        <v>318</v>
      </c>
      <c r="J13" s="1367" t="s">
        <v>329</v>
      </c>
      <c r="K13" s="1367" t="s">
        <v>356</v>
      </c>
      <c r="L13" s="1367"/>
      <c r="M13" s="1367" t="s">
        <v>357</v>
      </c>
      <c r="N13" s="1367" t="s">
        <v>3714</v>
      </c>
      <c r="O13" s="1367" t="s">
        <v>3760</v>
      </c>
      <c r="P13" s="1367" t="s">
        <v>3761</v>
      </c>
      <c r="Q13" s="1367" t="s">
        <v>3762</v>
      </c>
      <c r="R13" s="18"/>
      <c r="S13" s="78" t="s">
        <v>3810</v>
      </c>
      <c r="T13" s="191">
        <v>514</v>
      </c>
      <c r="U13" s="239">
        <v>43520562</v>
      </c>
      <c r="V13" s="191" t="s">
        <v>230</v>
      </c>
      <c r="W13" s="191">
        <v>3</v>
      </c>
      <c r="X13" s="78" t="s">
        <v>809</v>
      </c>
      <c r="Y13" s="78">
        <v>202526</v>
      </c>
      <c r="AA13" s="1240">
        <v>522</v>
      </c>
      <c r="AB13" s="239">
        <f t="shared" si="2"/>
        <v>201124231</v>
      </c>
      <c r="AC13" s="239">
        <f t="shared" si="3"/>
        <v>48383311</v>
      </c>
      <c r="AD13" s="1241">
        <v>0</v>
      </c>
      <c r="AF13" s="18"/>
      <c r="AG13" s="18"/>
      <c r="AH13" s="18">
        <v>538</v>
      </c>
      <c r="AI13" s="18"/>
      <c r="AJ13" s="18"/>
      <c r="AK13" s="18"/>
      <c r="AL13" s="18"/>
      <c r="AP13" s="236">
        <v>530</v>
      </c>
      <c r="AQ13" s="191">
        <v>14611.96</v>
      </c>
      <c r="AR13" s="838"/>
      <c r="AS13" s="232">
        <f t="shared" si="0"/>
        <v>14611.96</v>
      </c>
      <c r="AV13" s="191" t="str">
        <f t="shared" si="1"/>
        <v>530_RG_114_1_202425</v>
      </c>
      <c r="AW13" s="191" t="s">
        <v>93</v>
      </c>
      <c r="AX13" s="18">
        <v>202425</v>
      </c>
      <c r="AY13" s="191">
        <v>530</v>
      </c>
      <c r="AZ13" s="191">
        <v>114</v>
      </c>
      <c r="BA13" s="191">
        <v>1</v>
      </c>
      <c r="BB13" s="191">
        <v>-7736.2259999999997</v>
      </c>
      <c r="BJ13" s="721"/>
      <c r="BK13" s="721"/>
      <c r="BL13" s="721"/>
      <c r="BM13" s="719"/>
      <c r="BP13" s="1193">
        <v>520</v>
      </c>
      <c r="BQ13" s="1193" t="s">
        <v>320</v>
      </c>
      <c r="BR13" s="1262"/>
      <c r="BS13" s="1262"/>
      <c r="BT13" s="1193"/>
      <c r="BU13" s="1193"/>
      <c r="BV13" s="1193"/>
      <c r="BW13" s="1193"/>
      <c r="BX13" s="1244"/>
      <c r="BY13" s="1245"/>
      <c r="BZ13" s="1193"/>
      <c r="CA13" s="1195"/>
    </row>
    <row r="14" spans="1:80" x14ac:dyDescent="0.2">
      <c r="A14" s="1130">
        <v>11</v>
      </c>
      <c r="B14" s="1130">
        <v>530</v>
      </c>
      <c r="C14" s="1131" t="s">
        <v>279</v>
      </c>
      <c r="D14" s="1131" t="s">
        <v>1611</v>
      </c>
      <c r="E14" s="1131"/>
      <c r="F14" s="18">
        <v>530</v>
      </c>
      <c r="G14" s="1367" t="s">
        <v>279</v>
      </c>
      <c r="H14" s="1367" t="s">
        <v>789</v>
      </c>
      <c r="I14" s="1367" t="s">
        <v>318</v>
      </c>
      <c r="J14" s="1367" t="s">
        <v>358</v>
      </c>
      <c r="K14" s="1367" t="s">
        <v>402</v>
      </c>
      <c r="L14" s="1367"/>
      <c r="M14" s="1367" t="s">
        <v>359</v>
      </c>
      <c r="N14" s="1367" t="s">
        <v>3639</v>
      </c>
      <c r="O14" s="1367" t="s">
        <v>3763</v>
      </c>
      <c r="P14" s="1367" t="s">
        <v>3764</v>
      </c>
      <c r="Q14" s="1367" t="s">
        <v>3765</v>
      </c>
      <c r="R14" s="18"/>
      <c r="S14" s="78" t="s">
        <v>3811</v>
      </c>
      <c r="T14" s="191">
        <v>514</v>
      </c>
      <c r="U14" s="239">
        <v>204869156</v>
      </c>
      <c r="V14" s="191" t="s">
        <v>230</v>
      </c>
      <c r="W14" s="191">
        <v>4</v>
      </c>
      <c r="X14" s="78" t="s">
        <v>810</v>
      </c>
      <c r="Y14" s="78">
        <v>202526</v>
      </c>
      <c r="AA14" s="1240">
        <v>524</v>
      </c>
      <c r="AB14" s="239">
        <f t="shared" si="2"/>
        <v>201902625</v>
      </c>
      <c r="AC14" s="239">
        <f t="shared" si="3"/>
        <v>49558264</v>
      </c>
      <c r="AD14" s="1241">
        <v>0</v>
      </c>
      <c r="AP14" s="236">
        <v>532</v>
      </c>
      <c r="AQ14" s="191">
        <v>27372</v>
      </c>
      <c r="AR14" s="838"/>
      <c r="AS14" s="232">
        <f t="shared" si="0"/>
        <v>27372</v>
      </c>
      <c r="AV14" s="191" t="str">
        <f t="shared" si="1"/>
        <v>532_RG_114_1_202425</v>
      </c>
      <c r="AW14" s="191" t="s">
        <v>93</v>
      </c>
      <c r="AX14" s="18">
        <v>202425</v>
      </c>
      <c r="AY14" s="191">
        <v>532</v>
      </c>
      <c r="AZ14" s="191">
        <v>114</v>
      </c>
      <c r="BA14" s="191">
        <v>1</v>
      </c>
      <c r="BB14" s="191">
        <v>-6816.8959699999996</v>
      </c>
      <c r="BJ14" s="721"/>
      <c r="BK14" s="721"/>
      <c r="BL14" s="721"/>
      <c r="BM14" s="719"/>
      <c r="BP14" s="1193">
        <v>522</v>
      </c>
      <c r="BQ14" s="1193" t="s">
        <v>3608</v>
      </c>
      <c r="BR14" s="1262"/>
      <c r="BS14" s="1262"/>
      <c r="BT14" s="1193"/>
      <c r="BU14" s="1193"/>
      <c r="BV14" s="1193"/>
      <c r="BW14" s="1193"/>
      <c r="BX14" s="1244"/>
      <c r="BY14" s="1245"/>
      <c r="BZ14" s="1193"/>
      <c r="CA14" s="1195"/>
    </row>
    <row r="15" spans="1:80" ht="10.5" x14ac:dyDescent="0.25">
      <c r="A15" s="1130">
        <v>12</v>
      </c>
      <c r="B15" s="1130">
        <v>532</v>
      </c>
      <c r="C15" s="1131" t="s">
        <v>280</v>
      </c>
      <c r="D15" s="1131" t="s">
        <v>1612</v>
      </c>
      <c r="E15" s="1131"/>
      <c r="F15" s="18">
        <v>532</v>
      </c>
      <c r="G15" s="1367" t="s">
        <v>280</v>
      </c>
      <c r="H15" s="1367" t="s">
        <v>3383</v>
      </c>
      <c r="I15" s="1367" t="s">
        <v>363</v>
      </c>
      <c r="J15" s="1367" t="s">
        <v>360</v>
      </c>
      <c r="K15" s="1367" t="s">
        <v>361</v>
      </c>
      <c r="L15" s="1367"/>
      <c r="M15" s="1367" t="s">
        <v>362</v>
      </c>
      <c r="N15" s="1367" t="s">
        <v>3715</v>
      </c>
      <c r="O15" s="1367"/>
      <c r="P15" s="1367" t="s">
        <v>3766</v>
      </c>
      <c r="Q15" s="1367" t="s">
        <v>3767</v>
      </c>
      <c r="R15" s="18"/>
      <c r="S15" s="78" t="s">
        <v>3812</v>
      </c>
      <c r="T15" s="191">
        <v>514</v>
      </c>
      <c r="U15" s="239">
        <v>111869332</v>
      </c>
      <c r="V15" s="191" t="s">
        <v>230</v>
      </c>
      <c r="W15" s="191">
        <v>5</v>
      </c>
      <c r="X15" s="78" t="s">
        <v>811</v>
      </c>
      <c r="Y15" s="78">
        <v>202526</v>
      </c>
      <c r="AA15" s="1240">
        <v>526</v>
      </c>
      <c r="AB15" s="239">
        <f t="shared" si="2"/>
        <v>116717656</v>
      </c>
      <c r="AC15" s="239">
        <f t="shared" si="3"/>
        <v>27506923</v>
      </c>
      <c r="AD15" s="1241">
        <v>0</v>
      </c>
      <c r="AF15" s="465" t="s">
        <v>3265</v>
      </c>
      <c r="AG15" s="466"/>
      <c r="AH15" s="466"/>
      <c r="AI15" s="466"/>
      <c r="AJ15" s="466"/>
      <c r="AK15" s="466"/>
      <c r="AP15" s="236">
        <v>534</v>
      </c>
      <c r="AQ15" s="191">
        <v>15379.342000000001</v>
      </c>
      <c r="AR15" s="838"/>
      <c r="AS15" s="232">
        <f t="shared" si="0"/>
        <v>15379.342000000001</v>
      </c>
      <c r="AV15" s="191" t="str">
        <f t="shared" si="1"/>
        <v>534_RG_114_1_202425</v>
      </c>
      <c r="AW15" s="191" t="s">
        <v>93</v>
      </c>
      <c r="AX15" s="18">
        <v>202425</v>
      </c>
      <c r="AY15" s="191">
        <v>534</v>
      </c>
      <c r="AZ15" s="191">
        <v>114</v>
      </c>
      <c r="BA15" s="191">
        <v>1</v>
      </c>
      <c r="BB15" s="191">
        <v>-2387.4499999999998</v>
      </c>
      <c r="BJ15" s="721"/>
      <c r="BK15" s="721"/>
      <c r="BL15" s="721"/>
      <c r="BM15" s="719"/>
      <c r="BP15" s="1193">
        <v>524</v>
      </c>
      <c r="BQ15" s="1193" t="s">
        <v>325</v>
      </c>
      <c r="BR15" s="1262"/>
      <c r="BS15" s="1262"/>
      <c r="BT15" s="1193"/>
      <c r="BU15" s="1193"/>
      <c r="BV15" s="1193"/>
      <c r="BW15" s="1193"/>
      <c r="BX15" s="1244"/>
      <c r="BY15" s="1245"/>
      <c r="BZ15" s="1193"/>
      <c r="CA15" s="1195"/>
    </row>
    <row r="16" spans="1:80" x14ac:dyDescent="0.2">
      <c r="A16" s="1130">
        <v>13</v>
      </c>
      <c r="B16" s="1130">
        <v>534</v>
      </c>
      <c r="C16" s="1131" t="s">
        <v>281</v>
      </c>
      <c r="D16" s="1131" t="s">
        <v>1613</v>
      </c>
      <c r="E16" s="1131"/>
      <c r="F16" s="18">
        <v>534</v>
      </c>
      <c r="G16" s="1367" t="s">
        <v>281</v>
      </c>
      <c r="H16" s="1367" t="s">
        <v>3590</v>
      </c>
      <c r="I16" s="1367" t="s">
        <v>363</v>
      </c>
      <c r="J16" s="1367" t="s">
        <v>364</v>
      </c>
      <c r="K16" s="1367"/>
      <c r="L16" s="1367"/>
      <c r="M16" s="1367" t="s">
        <v>365</v>
      </c>
      <c r="N16" s="1367" t="s">
        <v>3684</v>
      </c>
      <c r="O16" s="1367" t="s">
        <v>3768</v>
      </c>
      <c r="P16" s="1367" t="s">
        <v>3769</v>
      </c>
      <c r="Q16" s="1367" t="s">
        <v>3770</v>
      </c>
      <c r="R16" s="18"/>
      <c r="S16" s="78" t="s">
        <v>3813</v>
      </c>
      <c r="T16" s="191">
        <v>516</v>
      </c>
      <c r="U16" s="239">
        <v>322755211</v>
      </c>
      <c r="V16" s="191" t="s">
        <v>230</v>
      </c>
      <c r="W16" s="191">
        <v>1</v>
      </c>
      <c r="X16" s="78" t="s">
        <v>807</v>
      </c>
      <c r="Y16" s="78">
        <v>202526</v>
      </c>
      <c r="AA16" s="1240">
        <v>528</v>
      </c>
      <c r="AB16" s="239">
        <f t="shared" si="2"/>
        <v>188214267</v>
      </c>
      <c r="AC16" s="239">
        <f t="shared" si="3"/>
        <v>45320043</v>
      </c>
      <c r="AD16" s="1241">
        <v>0</v>
      </c>
      <c r="AP16" s="236">
        <v>536</v>
      </c>
      <c r="AQ16" s="191">
        <v>17054</v>
      </c>
      <c r="AR16" s="838"/>
      <c r="AS16" s="232">
        <f t="shared" si="0"/>
        <v>17054</v>
      </c>
      <c r="AV16" s="191" t="str">
        <f t="shared" si="1"/>
        <v>536_RG_114_1_202425</v>
      </c>
      <c r="AW16" s="191" t="s">
        <v>93</v>
      </c>
      <c r="AX16" s="18">
        <v>202425</v>
      </c>
      <c r="AY16" s="191">
        <v>536</v>
      </c>
      <c r="AZ16" s="191">
        <v>114</v>
      </c>
      <c r="BA16" s="191">
        <v>1</v>
      </c>
      <c r="BB16" s="191">
        <v>-8323.3109999999997</v>
      </c>
      <c r="BJ16" s="721"/>
      <c r="BK16" s="721"/>
      <c r="BL16" s="721"/>
      <c r="BM16" s="719"/>
      <c r="BP16" s="1193">
        <v>526</v>
      </c>
      <c r="BQ16" s="1193" t="s">
        <v>328</v>
      </c>
      <c r="BR16" s="1262"/>
      <c r="BS16" s="1262"/>
      <c r="BT16" s="1193"/>
      <c r="BU16" s="1193"/>
      <c r="BV16" s="1193"/>
      <c r="BW16" s="1193"/>
      <c r="BX16" s="1244"/>
      <c r="BY16" s="1245"/>
      <c r="BZ16" s="1193"/>
      <c r="CA16" s="1195"/>
    </row>
    <row r="17" spans="1:79" x14ac:dyDescent="0.2">
      <c r="A17" s="1130">
        <v>14</v>
      </c>
      <c r="B17" s="1130">
        <v>536</v>
      </c>
      <c r="C17" s="1131" t="s">
        <v>282</v>
      </c>
      <c r="D17" s="1131" t="s">
        <v>1614</v>
      </c>
      <c r="E17" s="1131"/>
      <c r="F17" s="18">
        <v>536</v>
      </c>
      <c r="G17" s="1367" t="s">
        <v>282</v>
      </c>
      <c r="H17" s="1367" t="s">
        <v>2877</v>
      </c>
      <c r="I17" s="1367" t="s">
        <v>366</v>
      </c>
      <c r="J17" s="1367" t="s">
        <v>367</v>
      </c>
      <c r="K17" s="1367" t="s">
        <v>368</v>
      </c>
      <c r="L17" s="1367" t="s">
        <v>369</v>
      </c>
      <c r="M17" s="1367" t="s">
        <v>3384</v>
      </c>
      <c r="N17" s="1367" t="s">
        <v>3685</v>
      </c>
      <c r="O17" s="1367" t="s">
        <v>3771</v>
      </c>
      <c r="P17" s="1367" t="s">
        <v>3772</v>
      </c>
      <c r="Q17" s="1367" t="s">
        <v>3671</v>
      </c>
      <c r="R17" s="18"/>
      <c r="S17" s="78" t="s">
        <v>3814</v>
      </c>
      <c r="T17" s="191">
        <v>516</v>
      </c>
      <c r="U17" s="239">
        <v>3208023</v>
      </c>
      <c r="V17" s="191" t="s">
        <v>230</v>
      </c>
      <c r="W17" s="191">
        <v>15</v>
      </c>
      <c r="X17" s="78" t="s">
        <v>81</v>
      </c>
      <c r="Y17" s="78">
        <v>202526</v>
      </c>
      <c r="AA17" s="1240">
        <v>530</v>
      </c>
      <c r="AB17" s="239">
        <f t="shared" si="2"/>
        <v>307213469</v>
      </c>
      <c r="AC17" s="239">
        <f t="shared" si="3"/>
        <v>68478928</v>
      </c>
      <c r="AD17" s="1241">
        <v>0</v>
      </c>
      <c r="AF17" s="235" t="s">
        <v>350</v>
      </c>
      <c r="AH17" s="18"/>
      <c r="AI17" s="18"/>
      <c r="AJ17" s="18"/>
      <c r="AK17" s="238" t="s">
        <v>351</v>
      </c>
      <c r="AL17" s="18"/>
      <c r="AM17" s="18"/>
      <c r="AN17" s="18"/>
      <c r="AP17" s="236">
        <v>538</v>
      </c>
      <c r="AQ17" s="191">
        <v>11242</v>
      </c>
      <c r="AR17" s="838"/>
      <c r="AS17" s="232">
        <f t="shared" si="0"/>
        <v>11242</v>
      </c>
      <c r="AV17" s="191" t="str">
        <f t="shared" si="1"/>
        <v>538_RG_114_1_202425</v>
      </c>
      <c r="AW17" s="191" t="s">
        <v>93</v>
      </c>
      <c r="AX17" s="18">
        <v>202425</v>
      </c>
      <c r="AY17" s="191">
        <v>538</v>
      </c>
      <c r="AZ17" s="191">
        <v>114</v>
      </c>
      <c r="BA17" s="191">
        <v>1</v>
      </c>
      <c r="BB17" s="191">
        <v>-8529.0969999999998</v>
      </c>
      <c r="BJ17" s="721"/>
      <c r="BK17" s="721"/>
      <c r="BL17" s="721"/>
      <c r="BM17" s="719"/>
      <c r="BP17" s="1193">
        <v>528</v>
      </c>
      <c r="BQ17" s="1193" t="s">
        <v>356</v>
      </c>
      <c r="BR17" s="1262"/>
      <c r="BS17" s="1262"/>
      <c r="BT17" s="1193"/>
      <c r="BU17" s="1193"/>
      <c r="BV17" s="1193"/>
      <c r="BW17" s="1193"/>
      <c r="BX17" s="1244"/>
      <c r="BY17" s="1245"/>
      <c r="BZ17" s="1193"/>
      <c r="CA17" s="1195"/>
    </row>
    <row r="18" spans="1:79" ht="10.5" x14ac:dyDescent="0.25">
      <c r="A18" s="1130">
        <v>15</v>
      </c>
      <c r="B18" s="1130">
        <v>538</v>
      </c>
      <c r="C18" s="1131" t="s">
        <v>283</v>
      </c>
      <c r="D18" s="1131" t="s">
        <v>1615</v>
      </c>
      <c r="E18" s="1131"/>
      <c r="F18" s="18">
        <v>538</v>
      </c>
      <c r="G18" s="1367" t="s">
        <v>580</v>
      </c>
      <c r="H18" s="1367" t="s">
        <v>3672</v>
      </c>
      <c r="I18" s="1367" t="s">
        <v>367</v>
      </c>
      <c r="J18" s="1367" t="s">
        <v>370</v>
      </c>
      <c r="K18" s="1367" t="s">
        <v>371</v>
      </c>
      <c r="L18" s="1367" t="s">
        <v>3773</v>
      </c>
      <c r="M18" s="1367" t="s">
        <v>372</v>
      </c>
      <c r="N18" s="1367" t="s">
        <v>3686</v>
      </c>
      <c r="O18" s="1367" t="s">
        <v>3774</v>
      </c>
      <c r="P18" s="1367" t="s">
        <v>3591</v>
      </c>
      <c r="Q18" s="1367" t="s">
        <v>3592</v>
      </c>
      <c r="R18" s="18"/>
      <c r="S18" s="78" t="s">
        <v>3815</v>
      </c>
      <c r="T18" s="191">
        <v>516</v>
      </c>
      <c r="U18" s="239">
        <v>148000</v>
      </c>
      <c r="V18" s="191" t="s">
        <v>230</v>
      </c>
      <c r="W18" s="191">
        <v>2</v>
      </c>
      <c r="X18" s="78" t="s">
        <v>808</v>
      </c>
      <c r="Y18" s="78">
        <v>202526</v>
      </c>
      <c r="AA18" s="1240">
        <v>532</v>
      </c>
      <c r="AB18" s="239">
        <f t="shared" si="2"/>
        <v>379218314</v>
      </c>
      <c r="AC18" s="239">
        <f t="shared" si="3"/>
        <v>89190590</v>
      </c>
      <c r="AD18" s="1241">
        <v>0</v>
      </c>
      <c r="AF18" s="1123" t="s">
        <v>260</v>
      </c>
      <c r="AG18" s="1124" t="s">
        <v>262</v>
      </c>
      <c r="AH18" s="1124" t="s">
        <v>263</v>
      </c>
      <c r="AI18" s="1124" t="s">
        <v>210</v>
      </c>
      <c r="AJ18" s="1125" t="s">
        <v>262</v>
      </c>
      <c r="AK18" s="1123" t="s">
        <v>260</v>
      </c>
      <c r="AL18" s="1124" t="s">
        <v>262</v>
      </c>
      <c r="AM18" s="1124" t="s">
        <v>263</v>
      </c>
      <c r="AN18" s="1125" t="s">
        <v>210</v>
      </c>
      <c r="AP18" s="236">
        <v>540</v>
      </c>
      <c r="AQ18" s="191">
        <v>27819.153999999999</v>
      </c>
      <c r="AR18" s="838"/>
      <c r="AS18" s="232">
        <f t="shared" si="0"/>
        <v>27819.153999999999</v>
      </c>
      <c r="AV18" s="191" t="str">
        <f t="shared" si="1"/>
        <v>540_RG_114_1_202425</v>
      </c>
      <c r="AW18" s="191" t="s">
        <v>93</v>
      </c>
      <c r="AX18" s="18">
        <v>202425</v>
      </c>
      <c r="AY18" s="191">
        <v>540</v>
      </c>
      <c r="AZ18" s="191">
        <v>114</v>
      </c>
      <c r="BA18" s="191">
        <v>1</v>
      </c>
      <c r="BB18" s="191">
        <v>-10990.187</v>
      </c>
      <c r="BJ18" s="721"/>
      <c r="BK18" s="721"/>
      <c r="BL18" s="721"/>
      <c r="BM18" s="719"/>
      <c r="BP18" s="1193">
        <v>530</v>
      </c>
      <c r="BQ18" s="1193" t="s">
        <v>402</v>
      </c>
      <c r="BR18" s="1262"/>
      <c r="BS18" s="1262"/>
      <c r="BT18" s="1193"/>
      <c r="BU18" s="1193"/>
      <c r="BV18" s="1193"/>
      <c r="BW18" s="1193"/>
      <c r="BX18" s="1244"/>
      <c r="BY18" s="1245"/>
      <c r="BZ18" s="1193"/>
      <c r="CA18" s="1195"/>
    </row>
    <row r="19" spans="1:79" x14ac:dyDescent="0.2">
      <c r="A19" s="1130">
        <v>16</v>
      </c>
      <c r="B19" s="1130">
        <v>540</v>
      </c>
      <c r="C19" s="1131" t="s">
        <v>2881</v>
      </c>
      <c r="D19" s="1131" t="s">
        <v>1616</v>
      </c>
      <c r="E19" s="1131"/>
      <c r="F19" s="18">
        <v>540</v>
      </c>
      <c r="G19" s="1367" t="s">
        <v>3593</v>
      </c>
      <c r="H19" s="1367" t="s">
        <v>3393</v>
      </c>
      <c r="I19" s="1367" t="s">
        <v>373</v>
      </c>
      <c r="J19" s="1367" t="s">
        <v>374</v>
      </c>
      <c r="K19" s="1367" t="s">
        <v>375</v>
      </c>
      <c r="L19" s="1367"/>
      <c r="M19" s="1367" t="s">
        <v>376</v>
      </c>
      <c r="N19" s="1367" t="s">
        <v>3640</v>
      </c>
      <c r="O19" s="1367" t="s">
        <v>3775</v>
      </c>
      <c r="P19" s="1367" t="s">
        <v>3641</v>
      </c>
      <c r="Q19" s="1367" t="s">
        <v>3687</v>
      </c>
      <c r="R19" s="18"/>
      <c r="S19" s="78" t="s">
        <v>3816</v>
      </c>
      <c r="T19" s="191">
        <v>516</v>
      </c>
      <c r="U19" s="239">
        <v>41934465</v>
      </c>
      <c r="V19" s="191" t="s">
        <v>230</v>
      </c>
      <c r="W19" s="191">
        <v>3</v>
      </c>
      <c r="X19" s="78" t="s">
        <v>809</v>
      </c>
      <c r="Y19" s="78">
        <v>202526</v>
      </c>
      <c r="AA19" s="1240">
        <v>534</v>
      </c>
      <c r="AB19" s="239">
        <f t="shared" si="2"/>
        <v>254882030</v>
      </c>
      <c r="AC19" s="239">
        <f t="shared" si="3"/>
        <v>51295247</v>
      </c>
      <c r="AD19" s="1241">
        <v>0</v>
      </c>
      <c r="AF19" s="236">
        <v>202526</v>
      </c>
      <c r="AG19" s="191">
        <v>121</v>
      </c>
      <c r="AH19" s="191">
        <v>512</v>
      </c>
      <c r="AI19" s="191">
        <v>5185.6580000000004</v>
      </c>
      <c r="AJ19" s="232">
        <v>121</v>
      </c>
      <c r="AK19" s="236">
        <v>202526</v>
      </c>
      <c r="AL19" s="191">
        <v>122</v>
      </c>
      <c r="AM19" s="191">
        <v>512</v>
      </c>
      <c r="AN19" s="232">
        <v>0</v>
      </c>
      <c r="AP19" s="236">
        <v>542</v>
      </c>
      <c r="AQ19" s="191">
        <v>7654</v>
      </c>
      <c r="AR19" s="838"/>
      <c r="AS19" s="232">
        <f t="shared" si="0"/>
        <v>7654</v>
      </c>
      <c r="AV19" s="191" t="str">
        <f t="shared" si="1"/>
        <v>542_RG_114_1_202425</v>
      </c>
      <c r="AW19" s="191" t="s">
        <v>93</v>
      </c>
      <c r="AX19" s="18">
        <v>202425</v>
      </c>
      <c r="AY19" s="191">
        <v>542</v>
      </c>
      <c r="AZ19" s="191">
        <v>114</v>
      </c>
      <c r="BA19" s="191">
        <v>1</v>
      </c>
      <c r="BB19" s="191">
        <v>0</v>
      </c>
      <c r="BJ19" s="721"/>
      <c r="BK19" s="721"/>
      <c r="BL19" s="721"/>
      <c r="BM19" s="719"/>
      <c r="BP19" s="1193">
        <v>532</v>
      </c>
      <c r="BQ19" s="1193" t="s">
        <v>3609</v>
      </c>
      <c r="BR19" s="1262"/>
      <c r="BS19" s="1262"/>
      <c r="BT19" s="1193"/>
      <c r="BU19" s="1193"/>
      <c r="BV19" s="1193"/>
      <c r="BW19" s="1193"/>
      <c r="BX19" s="1244"/>
      <c r="BY19" s="1245"/>
      <c r="BZ19" s="1193"/>
      <c r="CA19" s="1195"/>
    </row>
    <row r="20" spans="1:79" x14ac:dyDescent="0.2">
      <c r="A20" s="1130">
        <v>17</v>
      </c>
      <c r="B20" s="1130">
        <v>542</v>
      </c>
      <c r="C20" s="1131" t="s">
        <v>284</v>
      </c>
      <c r="D20" s="1131" t="s">
        <v>1617</v>
      </c>
      <c r="E20" s="1131"/>
      <c r="F20" s="18">
        <v>542</v>
      </c>
      <c r="G20" s="1367" t="s">
        <v>284</v>
      </c>
      <c r="H20" s="1367" t="s">
        <v>3716</v>
      </c>
      <c r="I20" s="1367" t="s">
        <v>363</v>
      </c>
      <c r="J20" s="1367" t="s">
        <v>378</v>
      </c>
      <c r="K20" s="1367" t="s">
        <v>379</v>
      </c>
      <c r="L20" s="1367"/>
      <c r="M20" s="1367" t="s">
        <v>380</v>
      </c>
      <c r="N20" s="1367" t="s">
        <v>3776</v>
      </c>
      <c r="O20" s="1367" t="s">
        <v>3777</v>
      </c>
      <c r="P20" s="1367" t="s">
        <v>3778</v>
      </c>
      <c r="Q20" s="1367" t="s">
        <v>3717</v>
      </c>
      <c r="R20" s="18"/>
      <c r="S20" s="78" t="s">
        <v>3817</v>
      </c>
      <c r="T20" s="191">
        <v>516</v>
      </c>
      <c r="U20" s="239">
        <v>177075549</v>
      </c>
      <c r="V20" s="191" t="s">
        <v>230</v>
      </c>
      <c r="W20" s="191">
        <v>4</v>
      </c>
      <c r="X20" s="78" t="s">
        <v>810</v>
      </c>
      <c r="Y20" s="78">
        <v>202526</v>
      </c>
      <c r="AA20" s="1240">
        <v>536</v>
      </c>
      <c r="AB20" s="239">
        <f t="shared" si="2"/>
        <v>223939596</v>
      </c>
      <c r="AC20" s="239">
        <f t="shared" si="3"/>
        <v>52588052</v>
      </c>
      <c r="AD20" s="1241">
        <v>0</v>
      </c>
      <c r="AF20" s="236">
        <v>202526</v>
      </c>
      <c r="AG20" s="191">
        <v>121</v>
      </c>
      <c r="AH20" s="191">
        <v>514</v>
      </c>
      <c r="AI20" s="191">
        <v>8918.7690000000002</v>
      </c>
      <c r="AJ20" s="232">
        <v>121</v>
      </c>
      <c r="AK20" s="236">
        <v>202526</v>
      </c>
      <c r="AL20" s="191">
        <v>122</v>
      </c>
      <c r="AM20" s="191">
        <v>514</v>
      </c>
      <c r="AN20" s="232">
        <v>1111.732</v>
      </c>
      <c r="AP20" s="236">
        <v>544</v>
      </c>
      <c r="AQ20" s="191">
        <v>19407.151000000002</v>
      </c>
      <c r="AR20" s="838"/>
      <c r="AS20" s="232">
        <f t="shared" si="0"/>
        <v>19407.151000000002</v>
      </c>
      <c r="AV20" s="191" t="str">
        <f t="shared" si="1"/>
        <v>544_RG_114_1_202425</v>
      </c>
      <c r="AW20" s="191" t="s">
        <v>93</v>
      </c>
      <c r="AX20" s="18">
        <v>202425</v>
      </c>
      <c r="AY20" s="191">
        <v>544</v>
      </c>
      <c r="AZ20" s="191">
        <v>114</v>
      </c>
      <c r="BA20" s="191">
        <v>1</v>
      </c>
      <c r="BB20" s="191">
        <v>-4399.9250000000002</v>
      </c>
      <c r="BJ20" s="721"/>
      <c r="BK20" s="721"/>
      <c r="BL20" s="721"/>
      <c r="BM20" s="719"/>
      <c r="BP20" s="1193">
        <v>534</v>
      </c>
      <c r="BQ20" s="1193" t="s">
        <v>3610</v>
      </c>
      <c r="BR20" s="1262"/>
      <c r="BS20" s="1262"/>
      <c r="BT20" s="1193"/>
      <c r="BU20" s="1193"/>
      <c r="BV20" s="1193"/>
      <c r="BW20" s="1193"/>
      <c r="BX20" s="1244"/>
      <c r="BY20" s="1245"/>
      <c r="BZ20" s="1193"/>
      <c r="CA20" s="1195"/>
    </row>
    <row r="21" spans="1:79" x14ac:dyDescent="0.2">
      <c r="A21" s="1130">
        <v>18</v>
      </c>
      <c r="B21" s="1130">
        <v>544</v>
      </c>
      <c r="C21" s="1131" t="s">
        <v>285</v>
      </c>
      <c r="D21" s="1131" t="s">
        <v>1618</v>
      </c>
      <c r="E21" s="1131"/>
      <c r="F21" s="18">
        <v>544</v>
      </c>
      <c r="G21" s="1367" t="s">
        <v>285</v>
      </c>
      <c r="H21" s="1367" t="s">
        <v>3779</v>
      </c>
      <c r="I21" s="1367" t="s">
        <v>581</v>
      </c>
      <c r="J21" s="1367" t="s">
        <v>582</v>
      </c>
      <c r="K21" s="1367" t="s">
        <v>381</v>
      </c>
      <c r="L21" s="1367"/>
      <c r="M21" s="1367" t="s">
        <v>583</v>
      </c>
      <c r="N21" s="1367" t="s">
        <v>3780</v>
      </c>
      <c r="O21" s="1367" t="s">
        <v>3775</v>
      </c>
      <c r="P21" s="1367" t="s">
        <v>85</v>
      </c>
      <c r="Q21" s="1367" t="s">
        <v>3781</v>
      </c>
      <c r="R21" s="18"/>
      <c r="S21" s="78" t="s">
        <v>3818</v>
      </c>
      <c r="T21" s="191">
        <v>516</v>
      </c>
      <c r="U21" s="239">
        <v>103893197</v>
      </c>
      <c r="V21" s="191" t="s">
        <v>230</v>
      </c>
      <c r="W21" s="191">
        <v>5</v>
      </c>
      <c r="X21" s="78" t="s">
        <v>811</v>
      </c>
      <c r="Y21" s="78">
        <v>202526</v>
      </c>
      <c r="AA21" s="1240">
        <v>538</v>
      </c>
      <c r="AB21" s="239">
        <f t="shared" si="2"/>
        <v>176793417</v>
      </c>
      <c r="AC21" s="239">
        <f t="shared" si="3"/>
        <v>47654323</v>
      </c>
      <c r="AD21" s="1241">
        <v>0</v>
      </c>
      <c r="AF21" s="236">
        <v>202526</v>
      </c>
      <c r="AG21" s="191">
        <v>121</v>
      </c>
      <c r="AH21" s="191">
        <v>516</v>
      </c>
      <c r="AI21" s="191">
        <v>8562.3109999999997</v>
      </c>
      <c r="AJ21" s="232">
        <v>121</v>
      </c>
      <c r="AK21" s="236">
        <v>202526</v>
      </c>
      <c r="AL21" s="191">
        <v>122</v>
      </c>
      <c r="AM21" s="191">
        <v>516</v>
      </c>
      <c r="AN21" s="232">
        <v>330.20299999999997</v>
      </c>
      <c r="AP21" s="236">
        <v>545</v>
      </c>
      <c r="AQ21" s="191">
        <v>10919.56</v>
      </c>
      <c r="AR21" s="838"/>
      <c r="AS21" s="232">
        <f t="shared" si="0"/>
        <v>10919.56</v>
      </c>
      <c r="AV21" s="191" t="str">
        <f t="shared" si="1"/>
        <v>545_RG_114_1_202425</v>
      </c>
      <c r="AW21" s="191" t="s">
        <v>93</v>
      </c>
      <c r="AX21" s="18">
        <v>202425</v>
      </c>
      <c r="AY21" s="191">
        <v>545</v>
      </c>
      <c r="AZ21" s="191">
        <v>114</v>
      </c>
      <c r="BA21" s="191">
        <v>1</v>
      </c>
      <c r="BB21" s="191">
        <v>0</v>
      </c>
      <c r="BJ21" s="721"/>
      <c r="BK21" s="721"/>
      <c r="BL21" s="721"/>
      <c r="BM21" s="719"/>
      <c r="BP21" s="1193">
        <v>536</v>
      </c>
      <c r="BQ21" s="1193" t="s">
        <v>3611</v>
      </c>
      <c r="BR21" s="1262"/>
      <c r="BS21" s="1262"/>
      <c r="BT21" s="1193"/>
      <c r="BU21" s="1193"/>
      <c r="BV21" s="1193"/>
      <c r="BW21" s="1193"/>
      <c r="BX21" s="1244"/>
      <c r="BY21" s="1245"/>
      <c r="BZ21" s="1193"/>
      <c r="CA21" s="1195"/>
    </row>
    <row r="22" spans="1:79" x14ac:dyDescent="0.2">
      <c r="A22" s="1130">
        <v>19</v>
      </c>
      <c r="B22" s="1130">
        <v>545</v>
      </c>
      <c r="C22" s="1131" t="s">
        <v>286</v>
      </c>
      <c r="D22" s="1131" t="s">
        <v>1619</v>
      </c>
      <c r="E22" s="1131"/>
      <c r="F22" s="18">
        <v>545</v>
      </c>
      <c r="G22" s="1367" t="s">
        <v>286</v>
      </c>
      <c r="H22" s="1367" t="s">
        <v>3394</v>
      </c>
      <c r="I22" s="1367" t="s">
        <v>382</v>
      </c>
      <c r="J22" s="1367" t="s">
        <v>363</v>
      </c>
      <c r="K22" s="1367" t="s">
        <v>384</v>
      </c>
      <c r="L22" s="1367"/>
      <c r="M22" s="1367" t="s">
        <v>385</v>
      </c>
      <c r="N22" s="1367" t="s">
        <v>3739</v>
      </c>
      <c r="O22" s="1367" t="s">
        <v>3782</v>
      </c>
      <c r="P22" s="1367" t="s">
        <v>3642</v>
      </c>
      <c r="Q22" s="18" t="s">
        <v>3783</v>
      </c>
      <c r="R22" s="18"/>
      <c r="S22" s="78" t="s">
        <v>3819</v>
      </c>
      <c r="T22" s="191">
        <v>518</v>
      </c>
      <c r="U22" s="239">
        <v>293515993</v>
      </c>
      <c r="V22" s="191" t="s">
        <v>230</v>
      </c>
      <c r="W22" s="191">
        <v>1</v>
      </c>
      <c r="X22" s="78" t="s">
        <v>807</v>
      </c>
      <c r="Y22" s="78">
        <v>202526</v>
      </c>
      <c r="AA22" s="1240">
        <v>540</v>
      </c>
      <c r="AB22" s="239">
        <f t="shared" si="2"/>
        <v>435494916</v>
      </c>
      <c r="AC22" s="239">
        <f t="shared" si="3"/>
        <v>85834476</v>
      </c>
      <c r="AD22" s="1241">
        <v>0</v>
      </c>
      <c r="AF22" s="236">
        <v>202526</v>
      </c>
      <c r="AG22" s="191">
        <v>121</v>
      </c>
      <c r="AH22" s="191">
        <v>518</v>
      </c>
      <c r="AI22" s="191">
        <v>7271.0420000000004</v>
      </c>
      <c r="AJ22" s="232">
        <v>121</v>
      </c>
      <c r="AK22" s="236">
        <v>202526</v>
      </c>
      <c r="AL22" s="191">
        <v>122</v>
      </c>
      <c r="AM22" s="191">
        <v>518</v>
      </c>
      <c r="AN22" s="232">
        <v>0</v>
      </c>
      <c r="AP22" s="236">
        <v>546</v>
      </c>
      <c r="AQ22" s="191">
        <v>11318</v>
      </c>
      <c r="AR22" s="838"/>
      <c r="AS22" s="232">
        <f t="shared" si="0"/>
        <v>11318</v>
      </c>
      <c r="AV22" s="191" t="str">
        <f t="shared" si="1"/>
        <v>546_RG_114_1_202425</v>
      </c>
      <c r="AW22" s="191" t="s">
        <v>93</v>
      </c>
      <c r="AX22" s="18">
        <v>202425</v>
      </c>
      <c r="AY22" s="191">
        <v>546</v>
      </c>
      <c r="AZ22" s="191">
        <v>114</v>
      </c>
      <c r="BA22" s="191">
        <v>1</v>
      </c>
      <c r="BB22" s="191">
        <v>-611</v>
      </c>
      <c r="BJ22" s="721"/>
      <c r="BK22" s="721"/>
      <c r="BL22" s="721"/>
      <c r="BM22" s="719"/>
      <c r="BP22" s="1193">
        <v>538</v>
      </c>
      <c r="BQ22" s="1193" t="s">
        <v>3612</v>
      </c>
      <c r="BR22" s="1262"/>
      <c r="BS22" s="1262"/>
      <c r="BT22" s="1193"/>
      <c r="BU22" s="1193"/>
      <c r="BV22" s="1193"/>
      <c r="BW22" s="1193"/>
      <c r="BX22" s="1244"/>
      <c r="BY22" s="1245"/>
      <c r="BZ22" s="1193"/>
      <c r="CA22" s="1195"/>
    </row>
    <row r="23" spans="1:79" x14ac:dyDescent="0.2">
      <c r="A23" s="1130">
        <v>20</v>
      </c>
      <c r="B23" s="1130">
        <v>546</v>
      </c>
      <c r="C23" s="1131" t="s">
        <v>287</v>
      </c>
      <c r="D23" s="1131" t="s">
        <v>1620</v>
      </c>
      <c r="E23" s="1131"/>
      <c r="F23" s="18">
        <v>546</v>
      </c>
      <c r="G23" s="1367" t="s">
        <v>287</v>
      </c>
      <c r="H23" s="1367" t="s">
        <v>3718</v>
      </c>
      <c r="I23" s="1367" t="s">
        <v>363</v>
      </c>
      <c r="J23" s="1367" t="s">
        <v>386</v>
      </c>
      <c r="K23" s="1367" t="s">
        <v>387</v>
      </c>
      <c r="L23" s="1367"/>
      <c r="M23" s="1367" t="s">
        <v>388</v>
      </c>
      <c r="N23" s="1367" t="s">
        <v>703</v>
      </c>
      <c r="O23" s="1367" t="s">
        <v>3782</v>
      </c>
      <c r="P23" s="1367" t="s">
        <v>704</v>
      </c>
      <c r="Q23" s="1367" t="s">
        <v>705</v>
      </c>
      <c r="R23" s="18"/>
      <c r="S23" s="78" t="s">
        <v>3820</v>
      </c>
      <c r="T23" s="191">
        <v>518</v>
      </c>
      <c r="U23" s="239">
        <v>2781184</v>
      </c>
      <c r="V23" s="191" t="s">
        <v>230</v>
      </c>
      <c r="W23" s="191">
        <v>15</v>
      </c>
      <c r="X23" s="78" t="s">
        <v>81</v>
      </c>
      <c r="Y23" s="78">
        <v>202526</v>
      </c>
      <c r="AA23" s="1240">
        <v>542</v>
      </c>
      <c r="AB23" s="239">
        <f t="shared" si="2"/>
        <v>112548126</v>
      </c>
      <c r="AC23" s="239">
        <f t="shared" si="3"/>
        <v>20596042</v>
      </c>
      <c r="AD23" s="1241">
        <v>0</v>
      </c>
      <c r="AF23" s="236">
        <v>202526</v>
      </c>
      <c r="AG23" s="191">
        <v>121</v>
      </c>
      <c r="AH23" s="191">
        <v>520</v>
      </c>
      <c r="AI23" s="191">
        <v>11660.788999999999</v>
      </c>
      <c r="AJ23" s="232">
        <v>121</v>
      </c>
      <c r="AK23" s="236">
        <v>202526</v>
      </c>
      <c r="AL23" s="191">
        <v>122</v>
      </c>
      <c r="AM23" s="191">
        <v>520</v>
      </c>
      <c r="AN23" s="232">
        <v>0</v>
      </c>
      <c r="AP23" s="236">
        <v>548</v>
      </c>
      <c r="AQ23" s="191">
        <v>9066.1219999999994</v>
      </c>
      <c r="AR23" s="838"/>
      <c r="AS23" s="232">
        <f t="shared" si="0"/>
        <v>9066.1219999999994</v>
      </c>
      <c r="AV23" s="191" t="str">
        <f t="shared" si="1"/>
        <v>548_RG_114_1_202425</v>
      </c>
      <c r="AW23" s="191" t="s">
        <v>93</v>
      </c>
      <c r="AX23" s="18">
        <v>202425</v>
      </c>
      <c r="AY23" s="191">
        <v>548</v>
      </c>
      <c r="AZ23" s="191">
        <v>114</v>
      </c>
      <c r="BA23" s="191">
        <v>1</v>
      </c>
      <c r="BB23" s="191">
        <v>-4067.6439999999998</v>
      </c>
      <c r="BJ23" s="721"/>
      <c r="BK23" s="721"/>
      <c r="BL23" s="721"/>
      <c r="BM23" s="719"/>
      <c r="BP23" s="1193">
        <v>540</v>
      </c>
      <c r="BQ23" s="1193" t="s">
        <v>3613</v>
      </c>
      <c r="BR23" s="1262"/>
      <c r="BS23" s="1262"/>
      <c r="BT23" s="1193"/>
      <c r="BU23" s="1193"/>
      <c r="BV23" s="1193"/>
      <c r="BW23" s="1193"/>
      <c r="BX23" s="1244"/>
      <c r="BY23" s="1245"/>
      <c r="BZ23" s="1193"/>
      <c r="CA23" s="1195"/>
    </row>
    <row r="24" spans="1:79" x14ac:dyDescent="0.2">
      <c r="A24" s="1130">
        <v>21</v>
      </c>
      <c r="B24" s="1130">
        <v>548</v>
      </c>
      <c r="C24" s="1131" t="s">
        <v>288</v>
      </c>
      <c r="D24" s="1131" t="s">
        <v>1621</v>
      </c>
      <c r="E24" s="1131"/>
      <c r="F24" s="18">
        <v>548</v>
      </c>
      <c r="G24" s="1367" t="s">
        <v>288</v>
      </c>
      <c r="H24" s="1367" t="s">
        <v>3395</v>
      </c>
      <c r="I24" s="1367" t="s">
        <v>318</v>
      </c>
      <c r="J24" s="1367" t="s">
        <v>706</v>
      </c>
      <c r="K24" s="1367" t="s">
        <v>707</v>
      </c>
      <c r="L24" s="1367" t="s">
        <v>601</v>
      </c>
      <c r="M24" s="1367" t="s">
        <v>708</v>
      </c>
      <c r="N24" s="1367" t="s">
        <v>709</v>
      </c>
      <c r="O24" s="1367" t="s">
        <v>3784</v>
      </c>
      <c r="P24" s="1367" t="s">
        <v>710</v>
      </c>
      <c r="Q24" s="1367" t="s">
        <v>3688</v>
      </c>
      <c r="R24" s="18"/>
      <c r="S24" s="78" t="s">
        <v>3821</v>
      </c>
      <c r="T24" s="191">
        <v>518</v>
      </c>
      <c r="U24" s="239">
        <v>135091</v>
      </c>
      <c r="V24" s="191" t="s">
        <v>230</v>
      </c>
      <c r="W24" s="191">
        <v>2</v>
      </c>
      <c r="X24" s="78" t="s">
        <v>808</v>
      </c>
      <c r="Y24" s="78">
        <v>202526</v>
      </c>
      <c r="AA24" s="1240">
        <v>544</v>
      </c>
      <c r="AB24" s="239">
        <f t="shared" si="2"/>
        <v>311233990</v>
      </c>
      <c r="AC24" s="239">
        <f t="shared" si="3"/>
        <v>62665770</v>
      </c>
      <c r="AD24" s="1241">
        <v>0</v>
      </c>
      <c r="AF24" s="236">
        <v>202526</v>
      </c>
      <c r="AG24" s="191">
        <v>121</v>
      </c>
      <c r="AH24" s="191">
        <v>522</v>
      </c>
      <c r="AI24" s="191">
        <v>10189.233</v>
      </c>
      <c r="AJ24" s="232">
        <v>121</v>
      </c>
      <c r="AK24" s="236">
        <v>202526</v>
      </c>
      <c r="AL24" s="191">
        <v>122</v>
      </c>
      <c r="AM24" s="191">
        <v>522</v>
      </c>
      <c r="AN24" s="232">
        <v>0</v>
      </c>
      <c r="AP24" s="236">
        <v>550</v>
      </c>
      <c r="AQ24" s="191">
        <v>15401.794</v>
      </c>
      <c r="AR24" s="838"/>
      <c r="AS24" s="232">
        <f t="shared" si="0"/>
        <v>15401.794</v>
      </c>
      <c r="AV24" s="191" t="str">
        <f t="shared" si="1"/>
        <v>550_RG_114_1_202425</v>
      </c>
      <c r="AW24" s="191" t="s">
        <v>93</v>
      </c>
      <c r="AX24" s="18">
        <v>202425</v>
      </c>
      <c r="AY24" s="191">
        <v>550</v>
      </c>
      <c r="AZ24" s="191">
        <v>114</v>
      </c>
      <c r="BA24" s="191">
        <v>1</v>
      </c>
      <c r="BB24" s="191">
        <v>-8618.6919999999991</v>
      </c>
      <c r="BJ24" s="721"/>
      <c r="BK24" s="721"/>
      <c r="BL24" s="721"/>
      <c r="BM24" s="719"/>
      <c r="BP24" s="1193">
        <v>542</v>
      </c>
      <c r="BQ24" s="1193" t="s">
        <v>379</v>
      </c>
      <c r="BR24" s="1262"/>
      <c r="BS24" s="1262"/>
      <c r="BT24" s="1193"/>
      <c r="BU24" s="1193"/>
      <c r="BV24" s="1193"/>
      <c r="BW24" s="1193"/>
      <c r="BX24" s="1244"/>
      <c r="BY24" s="1245"/>
      <c r="BZ24" s="1193"/>
      <c r="CA24" s="1195"/>
    </row>
    <row r="25" spans="1:79" x14ac:dyDescent="0.2">
      <c r="A25" s="1130">
        <v>22</v>
      </c>
      <c r="B25" s="1130">
        <v>550</v>
      </c>
      <c r="C25" s="1131" t="s">
        <v>54</v>
      </c>
      <c r="D25" s="1131" t="s">
        <v>1622</v>
      </c>
      <c r="E25" s="1131"/>
      <c r="F25" s="18">
        <v>550</v>
      </c>
      <c r="G25" s="1367" t="s">
        <v>54</v>
      </c>
      <c r="H25" s="1367" t="s">
        <v>790</v>
      </c>
      <c r="I25" s="1367" t="s">
        <v>363</v>
      </c>
      <c r="J25" s="1367" t="s">
        <v>390</v>
      </c>
      <c r="K25" s="1367"/>
      <c r="L25" s="1367"/>
      <c r="M25" s="1367" t="s">
        <v>598</v>
      </c>
      <c r="N25" s="1367" t="s">
        <v>3785</v>
      </c>
      <c r="O25" s="1367" t="s">
        <v>3784</v>
      </c>
      <c r="P25" s="1367" t="s">
        <v>3786</v>
      </c>
      <c r="Q25" s="1367" t="s">
        <v>3740</v>
      </c>
      <c r="R25" s="18"/>
      <c r="S25" s="78" t="s">
        <v>3822</v>
      </c>
      <c r="T25" s="191">
        <v>518</v>
      </c>
      <c r="U25" s="239">
        <v>34765112</v>
      </c>
      <c r="V25" s="191" t="s">
        <v>230</v>
      </c>
      <c r="W25" s="191">
        <v>3</v>
      </c>
      <c r="X25" s="78" t="s">
        <v>809</v>
      </c>
      <c r="Y25" s="78">
        <v>202526</v>
      </c>
      <c r="AA25" s="1240">
        <v>545</v>
      </c>
      <c r="AB25" s="239">
        <f t="shared" si="2"/>
        <v>130413608</v>
      </c>
      <c r="AC25" s="239">
        <f t="shared" si="3"/>
        <v>24120453</v>
      </c>
      <c r="AD25" s="1241">
        <v>0</v>
      </c>
      <c r="AF25" s="236">
        <v>202526</v>
      </c>
      <c r="AG25" s="191">
        <v>121</v>
      </c>
      <c r="AH25" s="191">
        <v>524</v>
      </c>
      <c r="AI25" s="191">
        <v>10739.875</v>
      </c>
      <c r="AJ25" s="232">
        <v>121</v>
      </c>
      <c r="AK25" s="236">
        <v>202526</v>
      </c>
      <c r="AL25" s="191">
        <v>122</v>
      </c>
      <c r="AM25" s="191">
        <v>524</v>
      </c>
      <c r="AN25" s="232">
        <v>639.9</v>
      </c>
      <c r="AP25" s="237">
        <v>552</v>
      </c>
      <c r="AQ25" s="233">
        <v>38832.17</v>
      </c>
      <c r="AR25" s="839"/>
      <c r="AS25" s="234">
        <f t="shared" si="0"/>
        <v>38832.17</v>
      </c>
      <c r="AV25" s="191" t="str">
        <f t="shared" si="1"/>
        <v>552_RG_114_1_202425</v>
      </c>
      <c r="AW25" s="191" t="s">
        <v>93</v>
      </c>
      <c r="AX25" s="18">
        <v>202425</v>
      </c>
      <c r="AY25" s="191">
        <v>552</v>
      </c>
      <c r="AZ25" s="191">
        <v>114</v>
      </c>
      <c r="BA25" s="191">
        <v>1</v>
      </c>
      <c r="BB25" s="191">
        <v>-17489.718000000001</v>
      </c>
      <c r="BJ25" s="721"/>
      <c r="BK25" s="721"/>
      <c r="BL25" s="721"/>
      <c r="BM25" s="719"/>
      <c r="BP25" s="1193">
        <v>544</v>
      </c>
      <c r="BQ25" s="1193" t="s">
        <v>3614</v>
      </c>
      <c r="BR25" s="1262"/>
      <c r="BS25" s="1262"/>
      <c r="BT25" s="1193"/>
      <c r="BU25" s="1193"/>
      <c r="BV25" s="1193"/>
      <c r="BW25" s="1193"/>
      <c r="BX25" s="1244"/>
      <c r="BY25" s="1245"/>
      <c r="BZ25" s="1193"/>
      <c r="CA25" s="1195"/>
    </row>
    <row r="26" spans="1:79" x14ac:dyDescent="0.2">
      <c r="A26" s="1130">
        <v>23</v>
      </c>
      <c r="B26" s="1130">
        <v>552</v>
      </c>
      <c r="C26" s="1131" t="s">
        <v>289</v>
      </c>
      <c r="D26" s="1131" t="s">
        <v>1623</v>
      </c>
      <c r="E26" s="1131"/>
      <c r="F26" s="18">
        <v>552</v>
      </c>
      <c r="G26" s="1367" t="s">
        <v>2878</v>
      </c>
      <c r="H26" s="1367" t="s">
        <v>3396</v>
      </c>
      <c r="I26" s="1367" t="s">
        <v>318</v>
      </c>
      <c r="J26" s="1367" t="s">
        <v>396</v>
      </c>
      <c r="K26" s="1367" t="s">
        <v>398</v>
      </c>
      <c r="L26" s="1367"/>
      <c r="M26" s="1367" t="s">
        <v>399</v>
      </c>
      <c r="N26" s="1367" t="s">
        <v>3673</v>
      </c>
      <c r="O26" s="1367" t="s">
        <v>3787</v>
      </c>
      <c r="P26" s="1367"/>
      <c r="Q26" s="1367" t="s">
        <v>3674</v>
      </c>
      <c r="R26" s="18"/>
      <c r="S26" s="78" t="s">
        <v>3823</v>
      </c>
      <c r="T26" s="191">
        <v>518</v>
      </c>
      <c r="U26" s="239">
        <v>180486380</v>
      </c>
      <c r="V26" s="191" t="s">
        <v>230</v>
      </c>
      <c r="W26" s="191">
        <v>4</v>
      </c>
      <c r="X26" s="78" t="s">
        <v>810</v>
      </c>
      <c r="Y26" s="78">
        <v>202526</v>
      </c>
      <c r="AA26" s="1240">
        <v>546</v>
      </c>
      <c r="AB26" s="239">
        <f t="shared" si="2"/>
        <v>159185224</v>
      </c>
      <c r="AC26" s="239">
        <f t="shared" si="3"/>
        <v>33030361</v>
      </c>
      <c r="AD26" s="1241">
        <v>0</v>
      </c>
      <c r="AF26" s="236">
        <v>202526</v>
      </c>
      <c r="AG26" s="191">
        <v>121</v>
      </c>
      <c r="AH26" s="191">
        <v>526</v>
      </c>
      <c r="AI26" s="191">
        <v>5835.7169999999996</v>
      </c>
      <c r="AJ26" s="232">
        <v>121</v>
      </c>
      <c r="AK26" s="236">
        <v>202526</v>
      </c>
      <c r="AL26" s="191">
        <v>122</v>
      </c>
      <c r="AM26" s="191">
        <v>526</v>
      </c>
      <c r="AN26" s="232">
        <v>0</v>
      </c>
      <c r="AQ26" s="191" t="s">
        <v>3708</v>
      </c>
      <c r="AV26" s="191" t="str">
        <f t="shared" si="1"/>
        <v>562_RG_114_1_202425</v>
      </c>
      <c r="AW26" s="191" t="s">
        <v>93</v>
      </c>
      <c r="AX26" s="18">
        <v>202425</v>
      </c>
      <c r="AY26" s="191">
        <v>562</v>
      </c>
      <c r="AZ26" s="191">
        <v>114</v>
      </c>
      <c r="BA26" s="191">
        <v>1</v>
      </c>
      <c r="BB26" s="191">
        <v>0</v>
      </c>
      <c r="BJ26" s="721"/>
      <c r="BK26" s="721"/>
      <c r="BL26" s="721"/>
      <c r="BM26" s="719"/>
      <c r="BP26" s="1193">
        <v>545</v>
      </c>
      <c r="BQ26" s="1193" t="s">
        <v>3615</v>
      </c>
      <c r="BR26" s="1262"/>
      <c r="BS26" s="1262"/>
      <c r="BT26" s="1193"/>
      <c r="BU26" s="1193"/>
      <c r="BV26" s="1193"/>
      <c r="BW26" s="1193"/>
      <c r="BX26" s="1244"/>
      <c r="BY26" s="1245"/>
      <c r="BZ26" s="1193"/>
      <c r="CA26" s="1195"/>
    </row>
    <row r="27" spans="1:79" x14ac:dyDescent="0.2">
      <c r="A27" s="1130">
        <v>24</v>
      </c>
      <c r="B27" s="1130">
        <v>562</v>
      </c>
      <c r="C27" s="1131" t="s">
        <v>463</v>
      </c>
      <c r="D27" s="1131" t="s">
        <v>2882</v>
      </c>
      <c r="E27" s="1131"/>
      <c r="F27" s="18">
        <v>562</v>
      </c>
      <c r="G27" s="1367" t="s">
        <v>463</v>
      </c>
      <c r="H27" s="1367" t="s">
        <v>3675</v>
      </c>
      <c r="I27" s="1367" t="s">
        <v>400</v>
      </c>
      <c r="J27" s="1367" t="s">
        <v>401</v>
      </c>
      <c r="K27" s="1367" t="s">
        <v>358</v>
      </c>
      <c r="L27" s="1367" t="s">
        <v>402</v>
      </c>
      <c r="M27" s="1367" t="s">
        <v>403</v>
      </c>
      <c r="N27" s="1367" t="s">
        <v>3719</v>
      </c>
      <c r="O27" s="1367" t="s">
        <v>3763</v>
      </c>
      <c r="P27" s="1367" t="s">
        <v>3594</v>
      </c>
      <c r="Q27" s="1367" t="s">
        <v>3689</v>
      </c>
      <c r="R27" s="18"/>
      <c r="S27" s="78" t="s">
        <v>3824</v>
      </c>
      <c r="T27" s="191">
        <v>518</v>
      </c>
      <c r="U27" s="239">
        <v>78399592</v>
      </c>
      <c r="V27" s="191" t="s">
        <v>230</v>
      </c>
      <c r="W27" s="191">
        <v>5</v>
      </c>
      <c r="X27" s="78" t="s">
        <v>811</v>
      </c>
      <c r="Y27" s="78">
        <v>202526</v>
      </c>
      <c r="AA27" s="1240">
        <v>548</v>
      </c>
      <c r="AB27" s="239">
        <f t="shared" si="2"/>
        <v>100636912</v>
      </c>
      <c r="AC27" s="239">
        <f t="shared" si="3"/>
        <v>34611547</v>
      </c>
      <c r="AD27" s="1241">
        <v>0</v>
      </c>
      <c r="AF27" s="236">
        <v>202526</v>
      </c>
      <c r="AG27" s="191">
        <v>121</v>
      </c>
      <c r="AH27" s="191">
        <v>528</v>
      </c>
      <c r="AI27" s="191">
        <v>9986.3050000000003</v>
      </c>
      <c r="AJ27" s="232">
        <v>121</v>
      </c>
      <c r="AK27" s="236">
        <v>202526</v>
      </c>
      <c r="AL27" s="191">
        <v>122</v>
      </c>
      <c r="AM27" s="191">
        <v>528</v>
      </c>
      <c r="AN27" s="232">
        <v>1137.1949999999999</v>
      </c>
      <c r="AV27" s="191" t="str">
        <f t="shared" si="1"/>
        <v>564_RG_114_1_202425</v>
      </c>
      <c r="AW27" s="191" t="s">
        <v>93</v>
      </c>
      <c r="AX27" s="18">
        <v>202425</v>
      </c>
      <c r="AY27" s="191">
        <v>564</v>
      </c>
      <c r="AZ27" s="191">
        <v>114</v>
      </c>
      <c r="BA27" s="191">
        <v>1</v>
      </c>
      <c r="BB27" s="191">
        <v>0</v>
      </c>
      <c r="BP27" s="1193">
        <v>546</v>
      </c>
      <c r="BQ27" s="1193" t="s">
        <v>387</v>
      </c>
      <c r="BR27" s="1262"/>
      <c r="BS27" s="1262"/>
      <c r="BT27" s="1193"/>
      <c r="BU27" s="1193"/>
      <c r="BV27" s="1193"/>
      <c r="BW27" s="1193"/>
      <c r="BX27" s="1244"/>
      <c r="BY27" s="1245"/>
      <c r="BZ27" s="1193"/>
      <c r="CA27" s="1195"/>
    </row>
    <row r="28" spans="1:79" x14ac:dyDescent="0.2">
      <c r="A28" s="1130">
        <v>25</v>
      </c>
      <c r="B28" s="1130">
        <v>564</v>
      </c>
      <c r="C28" s="1131" t="s">
        <v>464</v>
      </c>
      <c r="D28" s="1131" t="s">
        <v>2883</v>
      </c>
      <c r="E28" s="1131"/>
      <c r="F28" s="18">
        <v>564</v>
      </c>
      <c r="G28" s="1367" t="s">
        <v>464</v>
      </c>
      <c r="H28" s="1367" t="s">
        <v>3676</v>
      </c>
      <c r="I28" s="1367" t="s">
        <v>408</v>
      </c>
      <c r="J28" s="1367" t="s">
        <v>389</v>
      </c>
      <c r="K28" s="1367" t="s">
        <v>387</v>
      </c>
      <c r="L28" s="1367"/>
      <c r="M28" s="1367" t="s">
        <v>404</v>
      </c>
      <c r="N28" s="1367" t="s">
        <v>3788</v>
      </c>
      <c r="O28" s="1367" t="s">
        <v>3784</v>
      </c>
      <c r="P28" s="1367" t="s">
        <v>3397</v>
      </c>
      <c r="Q28" s="1367" t="s">
        <v>3789</v>
      </c>
      <c r="R28" s="18"/>
      <c r="S28" s="78" t="s">
        <v>3825</v>
      </c>
      <c r="T28" s="191">
        <v>520</v>
      </c>
      <c r="U28" s="239">
        <v>400511903</v>
      </c>
      <c r="V28" s="191" t="s">
        <v>230</v>
      </c>
      <c r="W28" s="191">
        <v>1</v>
      </c>
      <c r="X28" s="78" t="s">
        <v>807</v>
      </c>
      <c r="Y28" s="78">
        <v>202526</v>
      </c>
      <c r="AA28" s="1240">
        <v>550</v>
      </c>
      <c r="AB28" s="239">
        <f t="shared" si="2"/>
        <v>272810121</v>
      </c>
      <c r="AC28" s="239">
        <f t="shared" si="3"/>
        <v>56512001</v>
      </c>
      <c r="AD28" s="1241">
        <v>0</v>
      </c>
      <c r="AF28" s="236">
        <v>202526</v>
      </c>
      <c r="AG28" s="191">
        <v>121</v>
      </c>
      <c r="AH28" s="191">
        <v>530</v>
      </c>
      <c r="AI28" s="191">
        <v>15185.085999999999</v>
      </c>
      <c r="AJ28" s="232">
        <v>121</v>
      </c>
      <c r="AK28" s="236">
        <v>202526</v>
      </c>
      <c r="AL28" s="191">
        <v>122</v>
      </c>
      <c r="AM28" s="191">
        <v>530</v>
      </c>
      <c r="AN28" s="232">
        <v>160</v>
      </c>
      <c r="AV28" s="191" t="str">
        <f t="shared" si="1"/>
        <v>566_RG_114_1_202425</v>
      </c>
      <c r="AW28" s="191" t="s">
        <v>93</v>
      </c>
      <c r="AX28" s="18">
        <v>202425</v>
      </c>
      <c r="AY28" s="191">
        <v>566</v>
      </c>
      <c r="AZ28" s="191">
        <v>114</v>
      </c>
      <c r="BA28" s="191">
        <v>1</v>
      </c>
      <c r="BB28" s="191">
        <v>0</v>
      </c>
      <c r="BP28" s="1193">
        <v>548</v>
      </c>
      <c r="BQ28" s="1193" t="s">
        <v>601</v>
      </c>
      <c r="BR28" s="1262"/>
      <c r="BS28" s="1262"/>
      <c r="BT28" s="1193"/>
      <c r="BU28" s="1193"/>
      <c r="BV28" s="1193"/>
      <c r="BW28" s="1193"/>
      <c r="BX28" s="1244"/>
      <c r="BY28" s="1245"/>
      <c r="BZ28" s="1193"/>
      <c r="CA28" s="1195"/>
    </row>
    <row r="29" spans="1:79" x14ac:dyDescent="0.2">
      <c r="A29" s="1130">
        <v>26</v>
      </c>
      <c r="B29" s="1130">
        <v>566</v>
      </c>
      <c r="C29" s="1131" t="s">
        <v>465</v>
      </c>
      <c r="D29" s="1131" t="s">
        <v>2884</v>
      </c>
      <c r="E29" s="1131"/>
      <c r="F29" s="18">
        <v>566</v>
      </c>
      <c r="G29" s="1367" t="s">
        <v>465</v>
      </c>
      <c r="H29" s="1367" t="s">
        <v>791</v>
      </c>
      <c r="I29" s="1367" t="s">
        <v>405</v>
      </c>
      <c r="J29" s="1367" t="s">
        <v>406</v>
      </c>
      <c r="K29" s="1367" t="s">
        <v>311</v>
      </c>
      <c r="L29" s="1367"/>
      <c r="M29" s="1367" t="s">
        <v>407</v>
      </c>
      <c r="N29" s="1367" t="s">
        <v>3398</v>
      </c>
      <c r="O29" s="1367" t="s">
        <v>3751</v>
      </c>
      <c r="P29" s="1367" t="s">
        <v>3399</v>
      </c>
      <c r="Q29" s="1367" t="s">
        <v>3741</v>
      </c>
      <c r="R29" s="18"/>
      <c r="S29" s="78" t="s">
        <v>3826</v>
      </c>
      <c r="T29" s="191">
        <v>520</v>
      </c>
      <c r="U29" s="239">
        <v>3890580</v>
      </c>
      <c r="V29" s="191" t="s">
        <v>230</v>
      </c>
      <c r="W29" s="191">
        <v>15</v>
      </c>
      <c r="X29" s="78" t="s">
        <v>81</v>
      </c>
      <c r="Y29" s="78">
        <v>202526</v>
      </c>
      <c r="AA29" s="1240">
        <v>552</v>
      </c>
      <c r="AB29" s="239">
        <f t="shared" si="2"/>
        <v>537485334</v>
      </c>
      <c r="AC29" s="239">
        <f t="shared" si="3"/>
        <v>137400248</v>
      </c>
      <c r="AD29" s="1246">
        <v>0</v>
      </c>
      <c r="AF29" s="236">
        <v>202526</v>
      </c>
      <c r="AG29" s="191">
        <v>121</v>
      </c>
      <c r="AH29" s="191">
        <v>532</v>
      </c>
      <c r="AI29" s="191">
        <v>19711.381000000001</v>
      </c>
      <c r="AJ29" s="232">
        <v>121</v>
      </c>
      <c r="AK29" s="236">
        <v>202526</v>
      </c>
      <c r="AL29" s="191">
        <v>122</v>
      </c>
      <c r="AM29" s="191">
        <v>532</v>
      </c>
      <c r="AN29" s="232">
        <v>0</v>
      </c>
      <c r="AV29" s="191" t="str">
        <f t="shared" si="1"/>
        <v>568_RG_114_1_202425</v>
      </c>
      <c r="AW29" s="191" t="s">
        <v>93</v>
      </c>
      <c r="AX29" s="18">
        <v>202425</v>
      </c>
      <c r="AY29" s="191">
        <v>568</v>
      </c>
      <c r="AZ29" s="191">
        <v>114</v>
      </c>
      <c r="BA29" s="191">
        <v>1</v>
      </c>
      <c r="BB29" s="191">
        <v>0</v>
      </c>
      <c r="BP29" s="1193">
        <v>550</v>
      </c>
      <c r="BQ29" s="1193" t="s">
        <v>390</v>
      </c>
      <c r="BR29" s="1262"/>
      <c r="BS29" s="1262"/>
      <c r="BT29" s="1193"/>
      <c r="BU29" s="1193"/>
      <c r="BV29" s="1193"/>
      <c r="BW29" s="1193"/>
      <c r="BX29" s="1244"/>
      <c r="BY29" s="1245"/>
      <c r="BZ29" s="1193"/>
      <c r="CA29" s="1195"/>
    </row>
    <row r="30" spans="1:79" x14ac:dyDescent="0.2">
      <c r="A30" s="1130">
        <v>27</v>
      </c>
      <c r="B30" s="1130">
        <v>568</v>
      </c>
      <c r="C30" s="1131" t="s">
        <v>466</v>
      </c>
      <c r="D30" s="1131" t="s">
        <v>2885</v>
      </c>
      <c r="E30" s="1131"/>
      <c r="F30" s="18">
        <v>568</v>
      </c>
      <c r="G30" s="1367" t="s">
        <v>466</v>
      </c>
      <c r="H30" s="1367" t="s">
        <v>3720</v>
      </c>
      <c r="I30" s="1367" t="s">
        <v>467</v>
      </c>
      <c r="J30" s="1367" t="s">
        <v>408</v>
      </c>
      <c r="K30" s="1367" t="s">
        <v>409</v>
      </c>
      <c r="L30" s="1367" t="s">
        <v>369</v>
      </c>
      <c r="M30" s="1367" t="s">
        <v>410</v>
      </c>
      <c r="N30" s="1367" t="s">
        <v>3690</v>
      </c>
      <c r="O30" s="1367" t="s">
        <v>3771</v>
      </c>
      <c r="P30" s="1367" t="s">
        <v>3790</v>
      </c>
      <c r="Q30" s="1367" t="s">
        <v>3721</v>
      </c>
      <c r="R30" s="18"/>
      <c r="S30" s="78" t="s">
        <v>3827</v>
      </c>
      <c r="T30" s="191">
        <v>520</v>
      </c>
      <c r="U30" s="239">
        <v>36243</v>
      </c>
      <c r="V30" s="191" t="s">
        <v>230</v>
      </c>
      <c r="W30" s="191">
        <v>2</v>
      </c>
      <c r="X30" s="78" t="s">
        <v>808</v>
      </c>
      <c r="Y30" s="78">
        <v>202526</v>
      </c>
      <c r="AA30" s="1240">
        <v>562</v>
      </c>
      <c r="AB30" s="239">
        <f>VLOOKUP(AA30&amp;$AB$3&amp;$AB$1&amp;year,BRData,3,FALSE)</f>
        <v>7908204</v>
      </c>
      <c r="AC30" s="239">
        <f>VLOOKUP(AA30&amp;$AC$3&amp;$AB$1&amp;year,BRData,3,FALSE)</f>
        <v>191055.21262865327</v>
      </c>
      <c r="AD30" s="239">
        <f>VLOOKUP(AA30&amp;$AD$3&amp;$AB$1&amp;year,BRData,3,FALSE)</f>
        <v>58839019</v>
      </c>
      <c r="AF30" s="236">
        <v>202526</v>
      </c>
      <c r="AG30" s="191">
        <v>121</v>
      </c>
      <c r="AH30" s="191">
        <v>534</v>
      </c>
      <c r="AI30" s="191">
        <v>11415.636</v>
      </c>
      <c r="AJ30" s="232">
        <v>121</v>
      </c>
      <c r="AK30" s="236">
        <v>202526</v>
      </c>
      <c r="AL30" s="191">
        <v>122</v>
      </c>
      <c r="AM30" s="191">
        <v>534</v>
      </c>
      <c r="AN30" s="232">
        <v>0</v>
      </c>
      <c r="AV30" s="191" t="str">
        <f t="shared" si="1"/>
        <v>572_RG_114_1_202425</v>
      </c>
      <c r="AW30" s="191" t="s">
        <v>93</v>
      </c>
      <c r="AX30" s="18">
        <v>202425</v>
      </c>
      <c r="AY30" s="191">
        <v>572</v>
      </c>
      <c r="AZ30" s="191">
        <v>114</v>
      </c>
      <c r="BA30" s="191">
        <v>1</v>
      </c>
      <c r="BB30" s="191">
        <v>0</v>
      </c>
      <c r="BP30" s="1193">
        <v>552</v>
      </c>
      <c r="BQ30" s="1193" t="s">
        <v>398</v>
      </c>
      <c r="BR30" s="1262"/>
      <c r="BS30" s="1262"/>
      <c r="BT30" s="1193"/>
      <c r="BU30" s="1193"/>
      <c r="BV30" s="1193"/>
      <c r="BW30" s="1193"/>
      <c r="BX30" s="1244"/>
      <c r="BY30" s="1245"/>
      <c r="BZ30" s="1193"/>
      <c r="CA30" s="1195"/>
    </row>
    <row r="31" spans="1:79" x14ac:dyDescent="0.2">
      <c r="A31" s="1130">
        <v>28</v>
      </c>
      <c r="B31" s="1130">
        <v>572</v>
      </c>
      <c r="C31" s="1131" t="s">
        <v>411</v>
      </c>
      <c r="D31" s="1131" t="s">
        <v>2886</v>
      </c>
      <c r="E31" s="1131"/>
      <c r="F31" s="18">
        <v>572</v>
      </c>
      <c r="G31" s="1367" t="s">
        <v>411</v>
      </c>
      <c r="H31" s="1367" t="s">
        <v>3791</v>
      </c>
      <c r="I31" s="1367" t="s">
        <v>602</v>
      </c>
      <c r="J31" s="1367" t="s">
        <v>412</v>
      </c>
      <c r="K31" s="1367" t="s">
        <v>358</v>
      </c>
      <c r="L31" s="1367" t="s">
        <v>402</v>
      </c>
      <c r="M31" s="1367" t="s">
        <v>603</v>
      </c>
      <c r="N31" s="1367" t="s">
        <v>3691</v>
      </c>
      <c r="O31" s="1367" t="s">
        <v>3763</v>
      </c>
      <c r="P31" s="1367" t="s">
        <v>3390</v>
      </c>
      <c r="Q31" s="1367" t="s">
        <v>3742</v>
      </c>
      <c r="R31" s="18"/>
      <c r="S31" s="78" t="s">
        <v>3828</v>
      </c>
      <c r="T31" s="191">
        <v>520</v>
      </c>
      <c r="U31" s="239">
        <v>55799083</v>
      </c>
      <c r="V31" s="191" t="s">
        <v>230</v>
      </c>
      <c r="W31" s="191">
        <v>3</v>
      </c>
      <c r="X31" s="78" t="s">
        <v>809</v>
      </c>
      <c r="Y31" s="78">
        <v>202526</v>
      </c>
      <c r="AA31" s="1240">
        <v>564</v>
      </c>
      <c r="AB31" s="239">
        <f>VLOOKUP(AA31&amp;$AB$3&amp;$AB$1&amp;year,BRData,3,FALSE)</f>
        <v>26103635</v>
      </c>
      <c r="AC31" s="239">
        <f>VLOOKUP(AA31&amp;$AC$3&amp;$AB$1&amp;year,BRData,3,FALSE)</f>
        <v>211151.28264181141</v>
      </c>
      <c r="AD31" s="239">
        <f>VLOOKUP(AA31&amp;$AD$3&amp;$AB$1&amp;year,BRData,3,FALSE)</f>
        <v>71033231</v>
      </c>
      <c r="AF31" s="236">
        <v>202526</v>
      </c>
      <c r="AG31" s="191">
        <v>121</v>
      </c>
      <c r="AH31" s="191">
        <v>536</v>
      </c>
      <c r="AI31" s="191">
        <v>9532.3469999999998</v>
      </c>
      <c r="AJ31" s="232">
        <v>121</v>
      </c>
      <c r="AK31" s="236">
        <v>202526</v>
      </c>
      <c r="AL31" s="191">
        <v>122</v>
      </c>
      <c r="AM31" s="191">
        <v>536</v>
      </c>
      <c r="AN31" s="232">
        <v>0</v>
      </c>
      <c r="AV31" s="191" t="str">
        <f t="shared" si="1"/>
        <v>574_RG_114_1_202425</v>
      </c>
      <c r="AW31" s="191" t="s">
        <v>93</v>
      </c>
      <c r="AX31" s="18">
        <v>202425</v>
      </c>
      <c r="AY31" s="191">
        <v>574</v>
      </c>
      <c r="AZ31" s="191">
        <v>114</v>
      </c>
      <c r="BA31" s="191">
        <v>1</v>
      </c>
      <c r="BB31" s="191">
        <v>0</v>
      </c>
      <c r="BP31" s="1193">
        <v>562</v>
      </c>
      <c r="BQ31" s="1193" t="s">
        <v>3644</v>
      </c>
      <c r="BR31" s="1263"/>
      <c r="BS31" s="1263"/>
      <c r="BT31" s="1193"/>
      <c r="BU31" s="1193"/>
      <c r="BV31" s="1193"/>
      <c r="BW31" s="1193"/>
      <c r="BX31" s="1247"/>
      <c r="BY31" s="1247"/>
      <c r="BZ31" s="1196"/>
      <c r="CA31" s="1197"/>
    </row>
    <row r="32" spans="1:79" x14ac:dyDescent="0.2">
      <c r="A32" s="1130">
        <v>29</v>
      </c>
      <c r="B32" s="1130">
        <v>574</v>
      </c>
      <c r="C32" s="1131" t="s">
        <v>298</v>
      </c>
      <c r="D32" s="1131" t="s">
        <v>2887</v>
      </c>
      <c r="E32" s="1131"/>
      <c r="F32" s="18">
        <v>574</v>
      </c>
      <c r="G32" s="1367" t="s">
        <v>298</v>
      </c>
      <c r="H32" s="1367" t="s">
        <v>3677</v>
      </c>
      <c r="I32" s="1367" t="s">
        <v>437</v>
      </c>
      <c r="J32" s="1367" t="s">
        <v>439</v>
      </c>
      <c r="K32" s="1367" t="s">
        <v>604</v>
      </c>
      <c r="L32" s="1367" t="s">
        <v>316</v>
      </c>
      <c r="M32" s="1367" t="s">
        <v>438</v>
      </c>
      <c r="N32" s="1367" t="s">
        <v>3722</v>
      </c>
      <c r="O32" s="1367" t="s">
        <v>3792</v>
      </c>
      <c r="P32" s="1367" t="s">
        <v>3793</v>
      </c>
      <c r="Q32" s="1367" t="s">
        <v>3723</v>
      </c>
      <c r="R32" s="18"/>
      <c r="S32" s="78" t="s">
        <v>3829</v>
      </c>
      <c r="T32" s="191">
        <v>520</v>
      </c>
      <c r="U32" s="239">
        <v>220185376</v>
      </c>
      <c r="V32" s="191" t="s">
        <v>230</v>
      </c>
      <c r="W32" s="191">
        <v>4</v>
      </c>
      <c r="X32" s="78" t="s">
        <v>810</v>
      </c>
      <c r="Y32" s="78">
        <v>202526</v>
      </c>
      <c r="AA32" s="1240">
        <v>566</v>
      </c>
      <c r="AB32" s="239">
        <f>VLOOKUP(AA32&amp;$AB$3&amp;$AB$1&amp;year,BRData,3,FALSE)</f>
        <v>15850937</v>
      </c>
      <c r="AC32" s="239">
        <f>VLOOKUP(AA32&amp;$AC$3&amp;$AB$1&amp;year,BRData,3,FALSE)</f>
        <v>249749.48240002891</v>
      </c>
      <c r="AD32" s="239">
        <f>VLOOKUP(AA32&amp;$AD$3&amp;$AB$1&amp;year,BRData,3,FALSE)</f>
        <v>81403036</v>
      </c>
      <c r="AF32" s="236">
        <v>202526</v>
      </c>
      <c r="AG32" s="191">
        <v>121</v>
      </c>
      <c r="AH32" s="191">
        <v>538</v>
      </c>
      <c r="AI32" s="191">
        <v>8752.1839999999993</v>
      </c>
      <c r="AJ32" s="232">
        <v>121</v>
      </c>
      <c r="AK32" s="236">
        <v>202526</v>
      </c>
      <c r="AL32" s="191">
        <v>122</v>
      </c>
      <c r="AM32" s="191">
        <v>538</v>
      </c>
      <c r="AN32" s="232">
        <v>0</v>
      </c>
      <c r="AV32" s="191" t="str">
        <f t="shared" si="1"/>
        <v>576_RG_114_1_202425</v>
      </c>
      <c r="AW32" s="191" t="s">
        <v>93</v>
      </c>
      <c r="AX32" s="18">
        <v>202425</v>
      </c>
      <c r="AY32" s="191">
        <v>576</v>
      </c>
      <c r="AZ32" s="191">
        <v>114</v>
      </c>
      <c r="BA32" s="191">
        <v>1</v>
      </c>
      <c r="BB32" s="191">
        <v>0</v>
      </c>
      <c r="BP32" s="1193">
        <v>564</v>
      </c>
      <c r="BQ32" s="1193" t="s">
        <v>3645</v>
      </c>
      <c r="BR32" s="1263"/>
      <c r="BS32" s="1263"/>
      <c r="BT32" s="1193"/>
      <c r="BU32" s="1193"/>
      <c r="BV32" s="1193"/>
      <c r="BW32" s="1193"/>
      <c r="BX32" s="1193"/>
      <c r="BY32" s="1193"/>
      <c r="BZ32" s="1193"/>
      <c r="CA32" s="1193"/>
    </row>
    <row r="33" spans="1:79" x14ac:dyDescent="0.2">
      <c r="A33" s="1130">
        <v>30</v>
      </c>
      <c r="B33" s="1130">
        <v>576</v>
      </c>
      <c r="C33" s="1131" t="s">
        <v>299</v>
      </c>
      <c r="D33" s="1131" t="s">
        <v>2888</v>
      </c>
      <c r="E33" s="1131"/>
      <c r="F33" s="18">
        <v>576</v>
      </c>
      <c r="G33" s="1367" t="s">
        <v>468</v>
      </c>
      <c r="H33" s="1367" t="s">
        <v>3643</v>
      </c>
      <c r="I33" s="1367" t="s">
        <v>469</v>
      </c>
      <c r="J33" s="1367" t="s">
        <v>470</v>
      </c>
      <c r="K33" s="1367" t="s">
        <v>398</v>
      </c>
      <c r="L33" s="1367"/>
      <c r="M33" s="1367" t="s">
        <v>471</v>
      </c>
      <c r="N33" s="1367" t="s">
        <v>3692</v>
      </c>
      <c r="O33" s="1367" t="s">
        <v>3775</v>
      </c>
      <c r="P33" s="1367" t="s">
        <v>3794</v>
      </c>
      <c r="Q33" s="1367" t="s">
        <v>3795</v>
      </c>
      <c r="R33" s="18"/>
      <c r="S33" s="78" t="s">
        <v>3830</v>
      </c>
      <c r="T33" s="191">
        <v>520</v>
      </c>
      <c r="U33" s="239">
        <v>124563687</v>
      </c>
      <c r="V33" s="191" t="s">
        <v>230</v>
      </c>
      <c r="W33" s="191">
        <v>5</v>
      </c>
      <c r="X33" s="78" t="s">
        <v>811</v>
      </c>
      <c r="Y33" s="78">
        <v>202526</v>
      </c>
      <c r="AA33" s="1240">
        <v>568</v>
      </c>
      <c r="AB33" s="239">
        <f>VLOOKUP(AA33&amp;$AB$3&amp;$AB$1&amp;year,BRData,3,FALSE)</f>
        <v>62470223.999999993</v>
      </c>
      <c r="AC33" s="239">
        <f>VLOOKUP(AA33&amp;$AC$3&amp;$AB$1&amp;year,BRData,3,FALSE)</f>
        <v>485044.02232950646</v>
      </c>
      <c r="AD33" s="239">
        <f>VLOOKUP(AA33&amp;$AD$3&amp;$AB$1&amp;year,BRData,3,FALSE)</f>
        <v>151276503</v>
      </c>
      <c r="AF33" s="236">
        <v>202526</v>
      </c>
      <c r="AG33" s="191">
        <v>121</v>
      </c>
      <c r="AH33" s="191">
        <v>540</v>
      </c>
      <c r="AI33" s="191">
        <v>15666.795</v>
      </c>
      <c r="AJ33" s="232">
        <v>121</v>
      </c>
      <c r="AK33" s="236">
        <v>202526</v>
      </c>
      <c r="AL33" s="191">
        <v>122</v>
      </c>
      <c r="AM33" s="191">
        <v>540</v>
      </c>
      <c r="AN33" s="232">
        <v>55.5</v>
      </c>
      <c r="AV33" s="191" t="str">
        <f t="shared" si="1"/>
        <v>582_RG_114_1_202425</v>
      </c>
      <c r="AW33" s="191" t="s">
        <v>93</v>
      </c>
      <c r="AX33" s="18">
        <v>202425</v>
      </c>
      <c r="AY33" s="191">
        <v>582</v>
      </c>
      <c r="AZ33" s="191">
        <v>114</v>
      </c>
      <c r="BA33" s="191">
        <v>1</v>
      </c>
      <c r="BB33" s="191">
        <v>0</v>
      </c>
      <c r="BP33" s="1193">
        <v>566</v>
      </c>
      <c r="BQ33" s="1193" t="s">
        <v>3646</v>
      </c>
      <c r="BR33" s="1263"/>
      <c r="BS33" s="1263"/>
      <c r="BT33" s="1193"/>
      <c r="BU33" s="1193"/>
      <c r="BV33" s="1193"/>
      <c r="BW33" s="1239" t="s">
        <v>3653</v>
      </c>
      <c r="BX33" s="1248" t="s">
        <v>3648</v>
      </c>
      <c r="BY33" s="1248" t="s">
        <v>3649</v>
      </c>
      <c r="BZ33" s="1249" t="s">
        <v>3650</v>
      </c>
      <c r="CA33" s="1193"/>
    </row>
    <row r="34" spans="1:79" x14ac:dyDescent="0.2">
      <c r="A34" s="1130">
        <v>31</v>
      </c>
      <c r="B34" s="1130">
        <v>582</v>
      </c>
      <c r="C34" s="1131" t="s">
        <v>300</v>
      </c>
      <c r="D34" s="1131" t="s">
        <v>2889</v>
      </c>
      <c r="E34" s="1131"/>
      <c r="F34" s="18">
        <v>582</v>
      </c>
      <c r="G34" s="1367" t="s">
        <v>3678</v>
      </c>
      <c r="H34" s="1367" t="s">
        <v>495</v>
      </c>
      <c r="I34" s="1367" t="s">
        <v>611</v>
      </c>
      <c r="J34" s="1367" t="s">
        <v>612</v>
      </c>
      <c r="K34" s="1367" t="s">
        <v>413</v>
      </c>
      <c r="L34" s="1367" t="s">
        <v>325</v>
      </c>
      <c r="M34" s="1367" t="s">
        <v>613</v>
      </c>
      <c r="N34" s="1367" t="s">
        <v>495</v>
      </c>
      <c r="O34" s="1367" t="s">
        <v>3796</v>
      </c>
      <c r="P34" s="1367"/>
      <c r="Q34" s="1367" t="s">
        <v>3797</v>
      </c>
      <c r="R34" s="18"/>
      <c r="S34" s="78" t="s">
        <v>3831</v>
      </c>
      <c r="T34" s="191">
        <v>522</v>
      </c>
      <c r="U34" s="239">
        <v>348892454</v>
      </c>
      <c r="V34" s="191" t="s">
        <v>230</v>
      </c>
      <c r="W34" s="191">
        <v>1</v>
      </c>
      <c r="X34" s="78" t="s">
        <v>807</v>
      </c>
      <c r="Y34" s="78">
        <v>202526</v>
      </c>
      <c r="AF34" s="236">
        <v>202526</v>
      </c>
      <c r="AG34" s="191">
        <v>121</v>
      </c>
      <c r="AH34" s="191">
        <v>542</v>
      </c>
      <c r="AI34" s="191">
        <v>3806.17</v>
      </c>
      <c r="AJ34" s="232">
        <v>121</v>
      </c>
      <c r="AK34" s="236">
        <v>202526</v>
      </c>
      <c r="AL34" s="191">
        <v>122</v>
      </c>
      <c r="AM34" s="191">
        <v>542</v>
      </c>
      <c r="AN34" s="232">
        <v>43.5</v>
      </c>
      <c r="AV34" s="191" t="str">
        <f t="shared" si="1"/>
        <v>584_RG_114_1_202425</v>
      </c>
      <c r="AW34" s="191" t="s">
        <v>93</v>
      </c>
      <c r="AX34" s="18">
        <v>202425</v>
      </c>
      <c r="AY34" s="191">
        <v>584</v>
      </c>
      <c r="AZ34" s="191">
        <v>114</v>
      </c>
      <c r="BA34" s="191">
        <v>1</v>
      </c>
      <c r="BB34" s="191">
        <v>0</v>
      </c>
      <c r="BP34" s="1193">
        <v>568</v>
      </c>
      <c r="BQ34" s="1193" t="s">
        <v>3647</v>
      </c>
      <c r="BR34" s="1263"/>
      <c r="BS34" s="1263"/>
      <c r="BT34" s="1193"/>
      <c r="BU34" s="1193"/>
      <c r="BV34" s="1193"/>
      <c r="BW34" s="1244" t="s">
        <v>3644</v>
      </c>
      <c r="BX34" s="1250"/>
      <c r="BY34" s="1250"/>
      <c r="BZ34" s="1251"/>
      <c r="CA34" s="1193"/>
    </row>
    <row r="35" spans="1:79" x14ac:dyDescent="0.2">
      <c r="A35" s="1130">
        <v>32</v>
      </c>
      <c r="B35" s="1130">
        <v>584</v>
      </c>
      <c r="C35" s="1131" t="s">
        <v>2890</v>
      </c>
      <c r="D35" s="1131" t="s">
        <v>2891</v>
      </c>
      <c r="E35" s="1131"/>
      <c r="F35" s="18">
        <v>584</v>
      </c>
      <c r="G35" s="1367" t="s">
        <v>414</v>
      </c>
      <c r="H35" s="1367" t="s">
        <v>3679</v>
      </c>
      <c r="I35" s="1367" t="s">
        <v>608</v>
      </c>
      <c r="J35" s="1367" t="s">
        <v>609</v>
      </c>
      <c r="K35" s="1367" t="s">
        <v>356</v>
      </c>
      <c r="L35" s="1367"/>
      <c r="M35" s="1367" t="s">
        <v>610</v>
      </c>
      <c r="N35" s="1367" t="s">
        <v>3679</v>
      </c>
      <c r="O35" s="1367" t="s">
        <v>3798</v>
      </c>
      <c r="P35" s="1367" t="s">
        <v>596</v>
      </c>
      <c r="Q35" s="1367" t="s">
        <v>3693</v>
      </c>
      <c r="R35" s="18"/>
      <c r="S35" s="78" t="s">
        <v>3832</v>
      </c>
      <c r="T35" s="191">
        <v>522</v>
      </c>
      <c r="U35" s="239">
        <v>3877150</v>
      </c>
      <c r="V35" s="191" t="s">
        <v>230</v>
      </c>
      <c r="W35" s="191">
        <v>15</v>
      </c>
      <c r="X35" s="78" t="s">
        <v>81</v>
      </c>
      <c r="Y35" s="78">
        <v>202526</v>
      </c>
      <c r="AF35" s="236">
        <v>202526</v>
      </c>
      <c r="AG35" s="191">
        <v>121</v>
      </c>
      <c r="AH35" s="191">
        <v>544</v>
      </c>
      <c r="AI35" s="191">
        <v>11461.254000000001</v>
      </c>
      <c r="AJ35" s="232">
        <v>121</v>
      </c>
      <c r="AK35" s="236">
        <v>202526</v>
      </c>
      <c r="AL35" s="191">
        <v>122</v>
      </c>
      <c r="AM35" s="191">
        <v>544</v>
      </c>
      <c r="AN35" s="232">
        <v>0</v>
      </c>
      <c r="AV35" s="191" t="str">
        <f t="shared" si="1"/>
        <v>586_RG_114_1_202425</v>
      </c>
      <c r="AW35" s="191" t="s">
        <v>93</v>
      </c>
      <c r="AX35" s="18">
        <v>202425</v>
      </c>
      <c r="AY35" s="191">
        <v>586</v>
      </c>
      <c r="AZ35" s="191">
        <v>114</v>
      </c>
      <c r="BA35" s="191">
        <v>1</v>
      </c>
      <c r="BB35" s="191">
        <v>0</v>
      </c>
      <c r="BP35" s="1193"/>
      <c r="BQ35" s="1193"/>
      <c r="BR35" s="1193"/>
      <c r="BS35" s="1193"/>
      <c r="BT35" s="1193"/>
      <c r="BU35" s="1193"/>
      <c r="BV35" s="1193"/>
      <c r="BW35" s="1244" t="s">
        <v>3645</v>
      </c>
      <c r="BX35" s="1250"/>
      <c r="BY35" s="1250"/>
      <c r="BZ35" s="1251"/>
      <c r="CA35" s="1193"/>
    </row>
    <row r="36" spans="1:79" x14ac:dyDescent="0.2">
      <c r="A36" s="1130">
        <v>33</v>
      </c>
      <c r="B36" s="1130">
        <v>586</v>
      </c>
      <c r="C36" s="1131" t="s">
        <v>301</v>
      </c>
      <c r="D36" s="1131" t="s">
        <v>584</v>
      </c>
      <c r="E36" s="1131"/>
      <c r="F36" s="18">
        <v>586</v>
      </c>
      <c r="G36" s="1368" t="s">
        <v>584</v>
      </c>
      <c r="H36" s="1368" t="s">
        <v>3595</v>
      </c>
      <c r="I36" s="1368" t="s">
        <v>415</v>
      </c>
      <c r="J36" s="1368" t="s">
        <v>307</v>
      </c>
      <c r="K36" s="1368"/>
      <c r="L36" s="1368"/>
      <c r="M36" s="1368" t="s">
        <v>416</v>
      </c>
      <c r="N36" s="1368" t="s">
        <v>3680</v>
      </c>
      <c r="O36" s="1368" t="s">
        <v>3799</v>
      </c>
      <c r="P36" s="1368" t="s">
        <v>3800</v>
      </c>
      <c r="Q36" s="1368" t="s">
        <v>3681</v>
      </c>
      <c r="R36" s="18"/>
      <c r="S36" s="78" t="s">
        <v>3833</v>
      </c>
      <c r="T36" s="191">
        <v>522</v>
      </c>
      <c r="U36" s="239">
        <v>129650</v>
      </c>
      <c r="V36" s="191" t="s">
        <v>230</v>
      </c>
      <c r="W36" s="191">
        <v>2</v>
      </c>
      <c r="X36" s="78" t="s">
        <v>808</v>
      </c>
      <c r="Y36" s="78">
        <v>202526</v>
      </c>
      <c r="AF36" s="236">
        <v>202526</v>
      </c>
      <c r="AG36" s="191">
        <v>121</v>
      </c>
      <c r="AH36" s="191">
        <v>545</v>
      </c>
      <c r="AI36" s="191">
        <v>4375.41</v>
      </c>
      <c r="AJ36" s="232">
        <v>121</v>
      </c>
      <c r="AK36" s="236">
        <v>202526</v>
      </c>
      <c r="AL36" s="191">
        <v>122</v>
      </c>
      <c r="AM36" s="191">
        <v>545</v>
      </c>
      <c r="AN36" s="232">
        <v>33.700000000000003</v>
      </c>
      <c r="AV36" s="191" t="str">
        <f t="shared" si="1"/>
        <v>512_RG_132.1_1_202425</v>
      </c>
      <c r="AW36" s="191" t="s">
        <v>93</v>
      </c>
      <c r="AX36" s="18">
        <v>202425</v>
      </c>
      <c r="AY36" s="191">
        <v>512</v>
      </c>
      <c r="AZ36" s="191">
        <v>132.1</v>
      </c>
      <c r="BA36" s="191">
        <v>1</v>
      </c>
      <c r="BB36" s="191">
        <v>-4299</v>
      </c>
      <c r="BP36" s="1261" t="s">
        <v>3707</v>
      </c>
      <c r="BQ36" s="1193"/>
      <c r="BR36" s="1193"/>
      <c r="BS36" s="1193"/>
      <c r="BT36" s="1193"/>
      <c r="BU36" s="1193"/>
      <c r="BV36" s="1193"/>
      <c r="BW36" s="1244" t="s">
        <v>3646</v>
      </c>
      <c r="BX36" s="1250"/>
      <c r="BY36" s="1250"/>
      <c r="BZ36" s="1251"/>
      <c r="CA36" s="1193"/>
    </row>
    <row r="37" spans="1:79" x14ac:dyDescent="0.2">
      <c r="F37" s="18"/>
      <c r="G37" s="18"/>
      <c r="H37" s="18"/>
      <c r="I37" s="18"/>
      <c r="J37" s="18"/>
      <c r="K37" s="18"/>
      <c r="L37" s="18"/>
      <c r="M37" s="18"/>
      <c r="N37" s="18"/>
      <c r="O37" s="18"/>
      <c r="P37" s="18"/>
      <c r="Q37" s="18"/>
      <c r="R37" s="18"/>
      <c r="S37" s="78" t="s">
        <v>3834</v>
      </c>
      <c r="T37" s="191">
        <v>522</v>
      </c>
      <c r="U37" s="239">
        <v>48383311</v>
      </c>
      <c r="V37" s="191" t="s">
        <v>230</v>
      </c>
      <c r="W37" s="191">
        <v>3</v>
      </c>
      <c r="X37" s="78" t="s">
        <v>809</v>
      </c>
      <c r="Y37" s="78">
        <v>202526</v>
      </c>
      <c r="AF37" s="236">
        <v>202526</v>
      </c>
      <c r="AG37" s="191">
        <v>121</v>
      </c>
      <c r="AH37" s="191">
        <v>546</v>
      </c>
      <c r="AI37" s="191">
        <v>6068.4489999999996</v>
      </c>
      <c r="AJ37" s="232">
        <v>121</v>
      </c>
      <c r="AK37" s="236">
        <v>202526</v>
      </c>
      <c r="AL37" s="191">
        <v>122</v>
      </c>
      <c r="AM37" s="191">
        <v>546</v>
      </c>
      <c r="AN37" s="232">
        <v>33.700000000000003</v>
      </c>
      <c r="AV37" s="191" t="str">
        <f t="shared" si="1"/>
        <v>514_RG_132.1_1_202425</v>
      </c>
      <c r="AW37" s="191" t="s">
        <v>93</v>
      </c>
      <c r="AX37" s="18">
        <v>202425</v>
      </c>
      <c r="AY37" s="191">
        <v>514</v>
      </c>
      <c r="AZ37" s="191">
        <v>132.1</v>
      </c>
      <c r="BA37" s="191">
        <v>1</v>
      </c>
      <c r="BB37" s="191">
        <v>-7084.8609999999999</v>
      </c>
      <c r="BP37" s="1193"/>
      <c r="BQ37" s="1193"/>
      <c r="BR37" s="1193"/>
      <c r="BS37" s="1193"/>
      <c r="BT37" s="1193"/>
      <c r="BU37" s="1193"/>
      <c r="BV37" s="1193"/>
      <c r="BW37" s="1244" t="s">
        <v>3647</v>
      </c>
      <c r="BX37" s="1250"/>
      <c r="BY37" s="1250"/>
      <c r="BZ37" s="1251"/>
      <c r="CA37" s="1193"/>
    </row>
    <row r="38" spans="1:79" ht="11" thickBot="1" x14ac:dyDescent="0.3">
      <c r="A38" s="190" t="s">
        <v>3197</v>
      </c>
      <c r="C38" s="190" t="s">
        <v>3263</v>
      </c>
      <c r="S38" s="78" t="s">
        <v>3835</v>
      </c>
      <c r="T38" s="191">
        <v>522</v>
      </c>
      <c r="U38" s="239">
        <v>201124231</v>
      </c>
      <c r="V38" s="191" t="s">
        <v>230</v>
      </c>
      <c r="W38" s="191">
        <v>4</v>
      </c>
      <c r="X38" s="78" t="s">
        <v>810</v>
      </c>
      <c r="Y38" s="78">
        <v>202526</v>
      </c>
      <c r="AF38" s="236">
        <v>202526</v>
      </c>
      <c r="AG38" s="191">
        <v>121</v>
      </c>
      <c r="AH38" s="191">
        <v>548</v>
      </c>
      <c r="AI38" s="191">
        <v>6143.3469999999998</v>
      </c>
      <c r="AJ38" s="232">
        <v>121</v>
      </c>
      <c r="AK38" s="236">
        <v>202526</v>
      </c>
      <c r="AL38" s="191">
        <v>122</v>
      </c>
      <c r="AM38" s="191">
        <v>548</v>
      </c>
      <c r="AN38" s="232">
        <v>121.9</v>
      </c>
      <c r="AV38" s="191" t="str">
        <f t="shared" si="1"/>
        <v>516_RG_132.1_1_202425</v>
      </c>
      <c r="AW38" s="191" t="s">
        <v>93</v>
      </c>
      <c r="AX38" s="18">
        <v>202425</v>
      </c>
      <c r="AY38" s="191">
        <v>516</v>
      </c>
      <c r="AZ38" s="191">
        <v>132.1</v>
      </c>
      <c r="BA38" s="191">
        <v>1</v>
      </c>
      <c r="BB38" s="191">
        <v>-6360.4250000000002</v>
      </c>
      <c r="BP38" s="1193"/>
      <c r="BQ38" s="1193"/>
      <c r="BR38" s="1193"/>
      <c r="BS38" s="1193"/>
      <c r="BT38" s="1193"/>
      <c r="BU38" s="1193"/>
      <c r="BV38" s="1193"/>
      <c r="BW38" s="1252" t="s">
        <v>754</v>
      </c>
      <c r="BX38" s="1253"/>
      <c r="BY38" s="1253"/>
      <c r="BZ38" s="1254"/>
      <c r="CA38" s="1193"/>
    </row>
    <row r="39" spans="1:79" ht="11" thickBot="1" x14ac:dyDescent="0.3">
      <c r="A39" s="465" t="s">
        <v>3195</v>
      </c>
      <c r="B39" s="1255">
        <v>202526</v>
      </c>
      <c r="C39" s="456">
        <v>7</v>
      </c>
      <c r="D39" s="457" t="s">
        <v>3437</v>
      </c>
      <c r="E39" s="458" t="str">
        <f>IF(FrontPage!$E$3=1,D39,D40)</f>
        <v>August</v>
      </c>
      <c r="F39" s="1256">
        <f>year</f>
        <v>202526</v>
      </c>
      <c r="H39" s="191" t="s">
        <v>3423</v>
      </c>
      <c r="S39" s="78" t="s">
        <v>3836</v>
      </c>
      <c r="T39" s="191">
        <v>522</v>
      </c>
      <c r="U39" s="239">
        <v>99514562</v>
      </c>
      <c r="V39" s="191" t="s">
        <v>230</v>
      </c>
      <c r="W39" s="191">
        <v>5</v>
      </c>
      <c r="X39" s="78" t="s">
        <v>811</v>
      </c>
      <c r="Y39" s="78">
        <v>202526</v>
      </c>
      <c r="AF39" s="236">
        <v>202526</v>
      </c>
      <c r="AG39" s="191">
        <v>121</v>
      </c>
      <c r="AH39" s="191">
        <v>550</v>
      </c>
      <c r="AI39" s="191">
        <v>10629.188</v>
      </c>
      <c r="AJ39" s="232">
        <v>121</v>
      </c>
      <c r="AK39" s="236">
        <v>202526</v>
      </c>
      <c r="AL39" s="191">
        <v>122</v>
      </c>
      <c r="AM39" s="191">
        <v>550</v>
      </c>
      <c r="AN39" s="232">
        <v>0</v>
      </c>
      <c r="AV39" s="191" t="str">
        <f t="shared" si="1"/>
        <v>518_RG_132.1_1_202425</v>
      </c>
      <c r="AW39" s="191" t="s">
        <v>93</v>
      </c>
      <c r="AX39" s="18">
        <v>202425</v>
      </c>
      <c r="AY39" s="191">
        <v>518</v>
      </c>
      <c r="AZ39" s="191">
        <v>132.1</v>
      </c>
      <c r="BA39" s="191">
        <v>1</v>
      </c>
      <c r="BB39" s="191">
        <v>-6479.5437700000011</v>
      </c>
    </row>
    <row r="40" spans="1:79" ht="11" thickBot="1" x14ac:dyDescent="0.3">
      <c r="C40" s="459"/>
      <c r="D40" s="460" t="s">
        <v>3430</v>
      </c>
      <c r="E40" s="461"/>
      <c r="F40" s="1256">
        <f>year-101</f>
        <v>202425</v>
      </c>
      <c r="H40" s="872" t="s">
        <v>1040</v>
      </c>
      <c r="I40" s="872" t="s">
        <v>1043</v>
      </c>
      <c r="J40" s="872" t="s">
        <v>3446</v>
      </c>
      <c r="K40" s="872" t="s">
        <v>3447</v>
      </c>
      <c r="S40" s="78" t="s">
        <v>3837</v>
      </c>
      <c r="T40" s="191">
        <v>524</v>
      </c>
      <c r="U40" s="239">
        <v>372693284.26999998</v>
      </c>
      <c r="V40" s="191" t="s">
        <v>230</v>
      </c>
      <c r="W40" s="191">
        <v>1</v>
      </c>
      <c r="X40" s="78" t="s">
        <v>807</v>
      </c>
      <c r="Y40" s="78">
        <v>202526</v>
      </c>
      <c r="AF40" s="237">
        <v>202526</v>
      </c>
      <c r="AG40" s="1223">
        <v>121</v>
      </c>
      <c r="AH40" s="1223">
        <v>552</v>
      </c>
      <c r="AI40" s="1223">
        <v>24914.294999999998</v>
      </c>
      <c r="AJ40" s="1224">
        <v>121</v>
      </c>
      <c r="AK40" s="237">
        <v>202526</v>
      </c>
      <c r="AL40" s="1223">
        <v>122</v>
      </c>
      <c r="AM40" s="1223">
        <v>552</v>
      </c>
      <c r="AN40" s="1224">
        <v>0</v>
      </c>
      <c r="AV40" s="191" t="str">
        <f t="shared" si="1"/>
        <v>520_RG_132.1_1_202425</v>
      </c>
      <c r="AW40" s="191" t="s">
        <v>93</v>
      </c>
      <c r="AX40" s="18">
        <v>202425</v>
      </c>
      <c r="AY40" s="191">
        <v>520</v>
      </c>
      <c r="AZ40" s="191">
        <v>132.1</v>
      </c>
      <c r="BA40" s="191">
        <v>1</v>
      </c>
      <c r="BB40" s="191">
        <v>-8903.1149999999998</v>
      </c>
    </row>
    <row r="41" spans="1:79" ht="10.5" x14ac:dyDescent="0.25">
      <c r="E41" s="190" t="s">
        <v>3116</v>
      </c>
      <c r="F41" s="1256">
        <f>year-202</f>
        <v>202324</v>
      </c>
      <c r="H41" s="191" t="s">
        <v>3424</v>
      </c>
      <c r="I41" s="191" t="s">
        <v>3435</v>
      </c>
      <c r="J41" s="191" t="str">
        <f>IF(FrontPage!$E$3=1,I41,H41)</f>
        <v>January</v>
      </c>
      <c r="K41" s="191" t="str">
        <f>LEFT(J41,3)</f>
        <v>Jan</v>
      </c>
      <c r="S41" s="78" t="s">
        <v>3838</v>
      </c>
      <c r="T41" s="191">
        <v>524</v>
      </c>
      <c r="U41" s="239">
        <v>5772402.2699999996</v>
      </c>
      <c r="V41" s="191" t="s">
        <v>230</v>
      </c>
      <c r="W41" s="191">
        <v>15</v>
      </c>
      <c r="X41" s="78" t="s">
        <v>81</v>
      </c>
      <c r="Y41" s="78">
        <v>202526</v>
      </c>
      <c r="AV41" s="191" t="str">
        <f t="shared" si="1"/>
        <v>522_RG_132.1_1_202425</v>
      </c>
      <c r="AW41" s="191" t="s">
        <v>93</v>
      </c>
      <c r="AX41" s="18">
        <v>202425</v>
      </c>
      <c r="AY41" s="191">
        <v>522</v>
      </c>
      <c r="AZ41" s="191">
        <v>132.1</v>
      </c>
      <c r="BA41" s="191">
        <v>1</v>
      </c>
      <c r="BB41" s="191">
        <v>-10118.17965</v>
      </c>
    </row>
    <row r="42" spans="1:79" ht="10.5" x14ac:dyDescent="0.25">
      <c r="A42" s="190" t="s">
        <v>828</v>
      </c>
      <c r="E42" s="191" t="str">
        <f>IF(FrontPage!$E$3=1,D4,C4)</f>
        <v>Please select your authority</v>
      </c>
      <c r="H42" s="191" t="s">
        <v>3425</v>
      </c>
      <c r="I42" s="191" t="s">
        <v>3436</v>
      </c>
      <c r="J42" s="191" t="str">
        <f>IF(FrontPage!$E$3=1,I42,H42)</f>
        <v>February</v>
      </c>
      <c r="K42" s="191" t="str">
        <f t="shared" ref="K42:K52" si="4">LEFT(J42,3)</f>
        <v>Feb</v>
      </c>
      <c r="S42" s="78" t="s">
        <v>3839</v>
      </c>
      <c r="T42" s="191">
        <v>524</v>
      </c>
      <c r="U42" s="239">
        <v>133820</v>
      </c>
      <c r="V42" s="191" t="s">
        <v>230</v>
      </c>
      <c r="W42" s="191">
        <v>2</v>
      </c>
      <c r="X42" s="78" t="s">
        <v>808</v>
      </c>
      <c r="Y42" s="78">
        <v>202526</v>
      </c>
      <c r="AV42" s="191" t="str">
        <f t="shared" si="1"/>
        <v>524_RG_132.1_1_202425</v>
      </c>
      <c r="AW42" s="191" t="s">
        <v>93</v>
      </c>
      <c r="AX42" s="18">
        <v>202425</v>
      </c>
      <c r="AY42" s="191">
        <v>524</v>
      </c>
      <c r="AZ42" s="191">
        <v>132.1</v>
      </c>
      <c r="BA42" s="191">
        <v>1</v>
      </c>
      <c r="BB42" s="191">
        <v>-7560.9889999999996</v>
      </c>
    </row>
    <row r="43" spans="1:79" ht="10.5" x14ac:dyDescent="0.25">
      <c r="A43" s="493" t="s">
        <v>3480</v>
      </c>
      <c r="B43" s="465"/>
      <c r="E43" s="191" t="str">
        <f>IF(FrontPage!$E$3=1,D5,C5)</f>
        <v>Isle of Anglesey County Council</v>
      </c>
      <c r="H43" s="191" t="s">
        <v>3426</v>
      </c>
      <c r="I43" s="191" t="s">
        <v>3438</v>
      </c>
      <c r="J43" s="191" t="str">
        <f>IF(FrontPage!$E$3=1,I43,H43)</f>
        <v>March</v>
      </c>
      <c r="K43" s="191" t="str">
        <f t="shared" si="4"/>
        <v>Mar</v>
      </c>
      <c r="S43" s="78" t="s">
        <v>3840</v>
      </c>
      <c r="T43" s="191">
        <v>524</v>
      </c>
      <c r="U43" s="239">
        <v>49558264</v>
      </c>
      <c r="V43" s="191" t="s">
        <v>230</v>
      </c>
      <c r="W43" s="191">
        <v>3</v>
      </c>
      <c r="X43" s="78" t="s">
        <v>809</v>
      </c>
      <c r="Y43" s="78">
        <v>202526</v>
      </c>
      <c r="AV43" s="191" t="str">
        <f t="shared" si="1"/>
        <v>526_RG_132.1_1_202425</v>
      </c>
      <c r="AW43" s="191" t="s">
        <v>93</v>
      </c>
      <c r="AX43" s="18">
        <v>202425</v>
      </c>
      <c r="AY43" s="191">
        <v>526</v>
      </c>
      <c r="AZ43" s="191">
        <v>132.1</v>
      </c>
      <c r="BA43" s="191">
        <v>1</v>
      </c>
      <c r="BB43" s="191">
        <v>-4072.3960000000002</v>
      </c>
    </row>
    <row r="44" spans="1:79" ht="10.5" x14ac:dyDescent="0.25">
      <c r="A44" s="493" t="s">
        <v>827</v>
      </c>
      <c r="B44" s="465"/>
      <c r="E44" s="191" t="str">
        <f>IF(FrontPage!$E$3=1,D6,C6)</f>
        <v>Gwynedd Council</v>
      </c>
      <c r="H44" s="191" t="s">
        <v>3427</v>
      </c>
      <c r="I44" s="191" t="s">
        <v>3440</v>
      </c>
      <c r="J44" s="191" t="str">
        <f>IF(FrontPage!$E$3=1,I44,H44)</f>
        <v>April</v>
      </c>
      <c r="K44" s="191" t="str">
        <f t="shared" si="4"/>
        <v>Apr</v>
      </c>
      <c r="S44" s="78" t="s">
        <v>3841</v>
      </c>
      <c r="T44" s="191">
        <v>524</v>
      </c>
      <c r="U44" s="239">
        <v>201902625</v>
      </c>
      <c r="V44" s="191" t="s">
        <v>230</v>
      </c>
      <c r="W44" s="191">
        <v>4</v>
      </c>
      <c r="X44" s="78" t="s">
        <v>810</v>
      </c>
      <c r="Y44" s="78">
        <v>202526</v>
      </c>
      <c r="AV44" s="191" t="str">
        <f t="shared" si="1"/>
        <v>528_RG_132.1_1_202425</v>
      </c>
      <c r="AW44" s="191" t="s">
        <v>93</v>
      </c>
      <c r="AX44" s="18">
        <v>202425</v>
      </c>
      <c r="AY44" s="191">
        <v>528</v>
      </c>
      <c r="AZ44" s="191">
        <v>132.1</v>
      </c>
      <c r="BA44" s="191">
        <v>1</v>
      </c>
      <c r="BB44" s="191">
        <v>-7538</v>
      </c>
    </row>
    <row r="45" spans="1:79" x14ac:dyDescent="0.2">
      <c r="E45" s="191" t="str">
        <f>IF(FrontPage!$E$3=1,D7,C7)</f>
        <v>Conwy County Borough Council</v>
      </c>
      <c r="H45" s="191" t="s">
        <v>3428</v>
      </c>
      <c r="I45" s="191" t="s">
        <v>3442</v>
      </c>
      <c r="J45" s="191" t="str">
        <f>IF(FrontPage!$E$3=1,I45,H45)</f>
        <v>May</v>
      </c>
      <c r="K45" s="191" t="str">
        <f t="shared" si="4"/>
        <v>May</v>
      </c>
      <c r="S45" s="78" t="s">
        <v>3842</v>
      </c>
      <c r="T45" s="191">
        <v>524</v>
      </c>
      <c r="U45" s="239">
        <v>121366215.26999998</v>
      </c>
      <c r="V45" s="191" t="s">
        <v>230</v>
      </c>
      <c r="W45" s="191">
        <v>5</v>
      </c>
      <c r="X45" s="78" t="s">
        <v>811</v>
      </c>
      <c r="Y45" s="78">
        <v>202526</v>
      </c>
      <c r="AV45" s="191" t="str">
        <f t="shared" si="1"/>
        <v>530_RG_132.1_1_202425</v>
      </c>
      <c r="AW45" s="191" t="s">
        <v>93</v>
      </c>
      <c r="AX45" s="18">
        <v>202425</v>
      </c>
      <c r="AY45" s="191">
        <v>530</v>
      </c>
      <c r="AZ45" s="191">
        <v>132.1</v>
      </c>
      <c r="BA45" s="191">
        <v>1</v>
      </c>
      <c r="BB45" s="191">
        <v>-11627.322</v>
      </c>
    </row>
    <row r="46" spans="1:79" ht="10.5" x14ac:dyDescent="0.25">
      <c r="A46" s="190" t="s">
        <v>3197</v>
      </c>
      <c r="E46" s="191" t="str">
        <f>IF(FrontPage!$E$3=1,D8,C8)</f>
        <v>Denbighshire County Council</v>
      </c>
      <c r="H46" s="191" t="s">
        <v>3429</v>
      </c>
      <c r="I46" s="191" t="s">
        <v>3444</v>
      </c>
      <c r="J46" s="191" t="str">
        <f>IF(FrontPage!$E$3=1,I46,H46)</f>
        <v>June</v>
      </c>
      <c r="K46" s="191" t="str">
        <f t="shared" si="4"/>
        <v>Jun</v>
      </c>
      <c r="S46" s="78" t="s">
        <v>3843</v>
      </c>
      <c r="T46" s="191">
        <v>526</v>
      </c>
      <c r="U46" s="239">
        <v>210664969</v>
      </c>
      <c r="V46" s="191" t="s">
        <v>230</v>
      </c>
      <c r="W46" s="191">
        <v>1</v>
      </c>
      <c r="X46" s="78" t="s">
        <v>807</v>
      </c>
      <c r="Y46" s="78">
        <v>202526</v>
      </c>
      <c r="AV46" s="191" t="str">
        <f t="shared" si="1"/>
        <v>532_RG_132.1_1_202425</v>
      </c>
      <c r="AW46" s="191" t="s">
        <v>93</v>
      </c>
      <c r="AX46" s="18">
        <v>202425</v>
      </c>
      <c r="AY46" s="191">
        <v>532</v>
      </c>
      <c r="AZ46" s="191">
        <v>132.1</v>
      </c>
      <c r="BA46" s="191">
        <v>1</v>
      </c>
      <c r="BB46" s="191">
        <v>-15534.072</v>
      </c>
    </row>
    <row r="47" spans="1:79" ht="10.5" x14ac:dyDescent="0.25">
      <c r="A47" s="190" t="s">
        <v>3196</v>
      </c>
      <c r="E47" s="191" t="str">
        <f>IF(FrontPage!$E$3=1,D9,C9)</f>
        <v>Flintshire County Council</v>
      </c>
      <c r="H47" s="191" t="s">
        <v>3261</v>
      </c>
      <c r="I47" s="191" t="s">
        <v>3260</v>
      </c>
      <c r="J47" s="191" t="str">
        <f>IF(FrontPage!$E$3=1,I47,H47)</f>
        <v>July</v>
      </c>
      <c r="K47" s="191" t="str">
        <f t="shared" si="4"/>
        <v>Jul</v>
      </c>
      <c r="S47" s="78" t="s">
        <v>3844</v>
      </c>
      <c r="T47" s="191">
        <v>526</v>
      </c>
      <c r="U47" s="239">
        <v>1681236</v>
      </c>
      <c r="V47" s="191" t="s">
        <v>230</v>
      </c>
      <c r="W47" s="191">
        <v>15</v>
      </c>
      <c r="X47" s="78" t="s">
        <v>81</v>
      </c>
      <c r="Y47" s="78">
        <v>202526</v>
      </c>
      <c r="AV47" s="191" t="str">
        <f t="shared" si="1"/>
        <v>534_RG_132.1_1_202425</v>
      </c>
      <c r="AW47" s="191" t="s">
        <v>93</v>
      </c>
      <c r="AX47" s="18">
        <v>202425</v>
      </c>
      <c r="AY47" s="191">
        <v>534</v>
      </c>
      <c r="AZ47" s="191">
        <v>132.1</v>
      </c>
      <c r="BA47" s="191">
        <v>1</v>
      </c>
      <c r="BB47" s="191">
        <v>-8735.3690000000006</v>
      </c>
    </row>
    <row r="48" spans="1:79" x14ac:dyDescent="0.2">
      <c r="A48" s="1257" t="s">
        <v>3198</v>
      </c>
      <c r="B48" s="1258" t="s">
        <v>2147</v>
      </c>
      <c r="E48" s="191" t="str">
        <f>IF(FrontPage!$E$3=1,D10,C10)</f>
        <v>Wrexham County Borough Council</v>
      </c>
      <c r="H48" s="191" t="s">
        <v>3430</v>
      </c>
      <c r="I48" s="191" t="s">
        <v>3437</v>
      </c>
      <c r="J48" s="191" t="str">
        <f>IF(FrontPage!$E$3=1,I48,H48)</f>
        <v>August</v>
      </c>
      <c r="K48" s="191" t="str">
        <f t="shared" si="4"/>
        <v>Aug</v>
      </c>
      <c r="S48" s="78" t="s">
        <v>3845</v>
      </c>
      <c r="T48" s="191">
        <v>526</v>
      </c>
      <c r="U48" s="239">
        <v>180000</v>
      </c>
      <c r="V48" s="191" t="s">
        <v>230</v>
      </c>
      <c r="W48" s="191">
        <v>2</v>
      </c>
      <c r="X48" s="78" t="s">
        <v>808</v>
      </c>
      <c r="Y48" s="78">
        <v>202526</v>
      </c>
      <c r="AV48" s="191" t="str">
        <f t="shared" si="1"/>
        <v>536_RG_132.1_1_202425</v>
      </c>
      <c r="AW48" s="191" t="s">
        <v>93</v>
      </c>
      <c r="AX48" s="18">
        <v>202425</v>
      </c>
      <c r="AY48" s="191">
        <v>536</v>
      </c>
      <c r="AZ48" s="191">
        <v>132.1</v>
      </c>
      <c r="BA48" s="191">
        <v>1</v>
      </c>
      <c r="BB48" s="191">
        <v>-9437.1260000000002</v>
      </c>
    </row>
    <row r="49" spans="1:54" x14ac:dyDescent="0.2">
      <c r="A49" s="1257" t="s">
        <v>3199</v>
      </c>
      <c r="B49" s="1258" t="s">
        <v>3200</v>
      </c>
      <c r="E49" s="191" t="str">
        <f>IF(FrontPage!$E$3=1,D11,C11)</f>
        <v>Powys County Council</v>
      </c>
      <c r="H49" s="191" t="s">
        <v>3431</v>
      </c>
      <c r="I49" s="191" t="s">
        <v>3439</v>
      </c>
      <c r="J49" s="191" t="str">
        <f>IF(FrontPage!$E$3=1,I49,H49)</f>
        <v>September</v>
      </c>
      <c r="K49" s="191" t="str">
        <f t="shared" si="4"/>
        <v>Sep</v>
      </c>
      <c r="S49" s="78" t="s">
        <v>3846</v>
      </c>
      <c r="T49" s="191">
        <v>526</v>
      </c>
      <c r="U49" s="239">
        <v>27506923</v>
      </c>
      <c r="V49" s="191" t="s">
        <v>230</v>
      </c>
      <c r="W49" s="191">
        <v>3</v>
      </c>
      <c r="X49" s="78" t="s">
        <v>809</v>
      </c>
      <c r="Y49" s="78">
        <v>202526</v>
      </c>
      <c r="AV49" s="191" t="str">
        <f t="shared" si="1"/>
        <v>538_RG_132.1_1_202425</v>
      </c>
      <c r="AW49" s="191" t="s">
        <v>93</v>
      </c>
      <c r="AX49" s="18">
        <v>202425</v>
      </c>
      <c r="AY49" s="191">
        <v>538</v>
      </c>
      <c r="AZ49" s="191">
        <v>132.1</v>
      </c>
      <c r="BA49" s="191">
        <v>1</v>
      </c>
      <c r="BB49" s="191">
        <v>-9589.5210000000006</v>
      </c>
    </row>
    <row r="50" spans="1:54" x14ac:dyDescent="0.2">
      <c r="A50" s="1257" t="s">
        <v>3201</v>
      </c>
      <c r="B50" s="1258" t="s">
        <v>3202</v>
      </c>
      <c r="E50" s="191" t="str">
        <f>IF(FrontPage!$E$3=1,D12,C12)</f>
        <v>Ceredigion County Council</v>
      </c>
      <c r="H50" s="191" t="s">
        <v>3432</v>
      </c>
      <c r="I50" s="191" t="s">
        <v>3441</v>
      </c>
      <c r="J50" s="191" t="str">
        <f>IF(FrontPage!$E$3=1,I50,H50)</f>
        <v>October</v>
      </c>
      <c r="K50" s="191" t="str">
        <f t="shared" si="4"/>
        <v>Oct</v>
      </c>
      <c r="S50" s="78" t="s">
        <v>3847</v>
      </c>
      <c r="T50" s="191">
        <v>526</v>
      </c>
      <c r="U50" s="239">
        <v>116717656</v>
      </c>
      <c r="V50" s="191" t="s">
        <v>230</v>
      </c>
      <c r="W50" s="191">
        <v>4</v>
      </c>
      <c r="X50" s="78" t="s">
        <v>810</v>
      </c>
      <c r="Y50" s="78">
        <v>202526</v>
      </c>
      <c r="AV50" s="191" t="str">
        <f t="shared" si="1"/>
        <v>540_RG_132.1_1_202425</v>
      </c>
      <c r="AW50" s="191" t="s">
        <v>93</v>
      </c>
      <c r="AX50" s="18">
        <v>202425</v>
      </c>
      <c r="AY50" s="191">
        <v>540</v>
      </c>
      <c r="AZ50" s="191">
        <v>132.1</v>
      </c>
      <c r="BA50" s="191">
        <v>1</v>
      </c>
      <c r="BB50" s="191">
        <v>-15044.498</v>
      </c>
    </row>
    <row r="51" spans="1:54" x14ac:dyDescent="0.2">
      <c r="A51" s="1257" t="s">
        <v>3203</v>
      </c>
      <c r="B51" s="1259" t="s">
        <v>3204</v>
      </c>
      <c r="E51" s="191" t="str">
        <f>IF(FrontPage!$E$3=1,D13,C13)</f>
        <v>Pembrokeshire County Council</v>
      </c>
      <c r="H51" s="191" t="s">
        <v>3433</v>
      </c>
      <c r="I51" s="191" t="s">
        <v>3443</v>
      </c>
      <c r="J51" s="191" t="str">
        <f>IF(FrontPage!$E$3=1,I51,H51)</f>
        <v>November</v>
      </c>
      <c r="K51" s="191" t="str">
        <f t="shared" si="4"/>
        <v>Nov</v>
      </c>
      <c r="S51" s="78" t="s">
        <v>3848</v>
      </c>
      <c r="T51" s="191">
        <v>526</v>
      </c>
      <c r="U51" s="239">
        <v>66620390</v>
      </c>
      <c r="V51" s="191" t="s">
        <v>230</v>
      </c>
      <c r="W51" s="191">
        <v>5</v>
      </c>
      <c r="X51" s="78" t="s">
        <v>811</v>
      </c>
      <c r="Y51" s="78">
        <v>202526</v>
      </c>
      <c r="AV51" s="191" t="str">
        <f t="shared" si="1"/>
        <v>542_RG_132.1_1_202425</v>
      </c>
      <c r="AW51" s="191" t="s">
        <v>93</v>
      </c>
      <c r="AX51" s="18">
        <v>202425</v>
      </c>
      <c r="AY51" s="191">
        <v>542</v>
      </c>
      <c r="AZ51" s="191">
        <v>132.1</v>
      </c>
      <c r="BA51" s="191">
        <v>1</v>
      </c>
      <c r="BB51" s="191">
        <v>-4293.3829999999998</v>
      </c>
    </row>
    <row r="52" spans="1:54" x14ac:dyDescent="0.2">
      <c r="A52" s="1257" t="s">
        <v>3205</v>
      </c>
      <c r="B52" s="1260" t="s">
        <v>3206</v>
      </c>
      <c r="E52" s="191" t="str">
        <f>IF(FrontPage!$E$3=1,D14,C14)</f>
        <v>Carmarthenshire County Council</v>
      </c>
      <c r="H52" s="191" t="s">
        <v>3434</v>
      </c>
      <c r="I52" s="191" t="s">
        <v>3445</v>
      </c>
      <c r="J52" s="191" t="str">
        <f>IF(FrontPage!$E$3=1,I52,H52)</f>
        <v>December</v>
      </c>
      <c r="K52" s="191" t="str">
        <f t="shared" si="4"/>
        <v>Dec</v>
      </c>
      <c r="S52" s="78" t="s">
        <v>3849</v>
      </c>
      <c r="T52" s="191">
        <v>528</v>
      </c>
      <c r="U52" s="239">
        <v>340302037</v>
      </c>
      <c r="V52" s="191" t="s">
        <v>230</v>
      </c>
      <c r="W52" s="191">
        <v>1</v>
      </c>
      <c r="X52" s="78" t="s">
        <v>807</v>
      </c>
      <c r="Y52" s="78">
        <v>202526</v>
      </c>
      <c r="AV52" s="191" t="str">
        <f t="shared" si="1"/>
        <v>544_RG_132.1_1_202425</v>
      </c>
      <c r="AW52" s="191" t="s">
        <v>93</v>
      </c>
      <c r="AX52" s="18">
        <v>202425</v>
      </c>
      <c r="AY52" s="191">
        <v>544</v>
      </c>
      <c r="AZ52" s="191">
        <v>132.1</v>
      </c>
      <c r="BA52" s="191">
        <v>1</v>
      </c>
      <c r="BB52" s="191">
        <v>-12457.058000000001</v>
      </c>
    </row>
    <row r="53" spans="1:54" x14ac:dyDescent="0.2">
      <c r="A53" s="1257" t="s">
        <v>3222</v>
      </c>
      <c r="B53" s="1260" t="s">
        <v>3403</v>
      </c>
      <c r="E53" s="191" t="str">
        <f>IF(FrontPage!$E$3=1,D15,C15)</f>
        <v>City and County of Swansea</v>
      </c>
      <c r="S53" s="78" t="s">
        <v>3850</v>
      </c>
      <c r="T53" s="191">
        <v>528</v>
      </c>
      <c r="U53" s="239">
        <v>2972335</v>
      </c>
      <c r="V53" s="191" t="s">
        <v>230</v>
      </c>
      <c r="W53" s="191">
        <v>15</v>
      </c>
      <c r="X53" s="78" t="s">
        <v>81</v>
      </c>
      <c r="Y53" s="78">
        <v>202526</v>
      </c>
      <c r="AV53" s="191" t="str">
        <f t="shared" si="1"/>
        <v>545_RG_132.1_1_202425</v>
      </c>
      <c r="AW53" s="191" t="s">
        <v>93</v>
      </c>
      <c r="AX53" s="18">
        <v>202425</v>
      </c>
      <c r="AY53" s="191">
        <v>545</v>
      </c>
      <c r="AZ53" s="191">
        <v>132.1</v>
      </c>
      <c r="BA53" s="191">
        <v>1</v>
      </c>
      <c r="BB53" s="191">
        <v>-4440.1769999999997</v>
      </c>
    </row>
    <row r="54" spans="1:54" x14ac:dyDescent="0.2">
      <c r="E54" s="191" t="str">
        <f>IF(FrontPage!$E$3=1,D16,C16)</f>
        <v>Neath Port Talbot County Borough Council</v>
      </c>
      <c r="S54" s="78" t="s">
        <v>3851</v>
      </c>
      <c r="T54" s="191">
        <v>528</v>
      </c>
      <c r="U54" s="239">
        <v>300260</v>
      </c>
      <c r="V54" s="191" t="s">
        <v>230</v>
      </c>
      <c r="W54" s="191">
        <v>2</v>
      </c>
      <c r="X54" s="78" t="s">
        <v>808</v>
      </c>
      <c r="Y54" s="78">
        <v>202526</v>
      </c>
      <c r="AV54" s="191" t="str">
        <f t="shared" si="1"/>
        <v>546_RG_132.1_1_202425</v>
      </c>
      <c r="AW54" s="191" t="s">
        <v>93</v>
      </c>
      <c r="AX54" s="18">
        <v>202425</v>
      </c>
      <c r="AY54" s="191">
        <v>546</v>
      </c>
      <c r="AZ54" s="191">
        <v>132.1</v>
      </c>
      <c r="BA54" s="191">
        <v>1</v>
      </c>
      <c r="BB54" s="191">
        <v>-6033</v>
      </c>
    </row>
    <row r="55" spans="1:54" x14ac:dyDescent="0.2">
      <c r="E55" s="191" t="str">
        <f>IF(FrontPage!$E$3=1,D17,C17)</f>
        <v>Bridgend County Borough Council</v>
      </c>
      <c r="S55" s="78" t="s">
        <v>3852</v>
      </c>
      <c r="T55" s="191">
        <v>528</v>
      </c>
      <c r="U55" s="239">
        <v>45320043</v>
      </c>
      <c r="V55" s="191" t="s">
        <v>230</v>
      </c>
      <c r="W55" s="191">
        <v>3</v>
      </c>
      <c r="X55" s="78" t="s">
        <v>809</v>
      </c>
      <c r="Y55" s="78">
        <v>202526</v>
      </c>
      <c r="AV55" s="191" t="str">
        <f t="shared" si="1"/>
        <v>548_RG_132.1_1_202425</v>
      </c>
      <c r="AW55" s="191" t="s">
        <v>93</v>
      </c>
      <c r="AX55" s="18">
        <v>202425</v>
      </c>
      <c r="AY55" s="191">
        <v>548</v>
      </c>
      <c r="AZ55" s="191">
        <v>132.1</v>
      </c>
      <c r="BA55" s="191">
        <v>1</v>
      </c>
      <c r="BB55" s="191">
        <v>-4636.2920000000004</v>
      </c>
    </row>
    <row r="56" spans="1:54" x14ac:dyDescent="0.2">
      <c r="E56" s="191" t="str">
        <f>IF(FrontPage!$E$3=1,D18,C18)</f>
        <v>The Vale of Glamorgan Council</v>
      </c>
      <c r="S56" s="78" t="s">
        <v>3853</v>
      </c>
      <c r="T56" s="191">
        <v>528</v>
      </c>
      <c r="U56" s="239">
        <v>188214267</v>
      </c>
      <c r="V56" s="191" t="s">
        <v>230</v>
      </c>
      <c r="W56" s="191">
        <v>4</v>
      </c>
      <c r="X56" s="78" t="s">
        <v>810</v>
      </c>
      <c r="Y56" s="78">
        <v>202526</v>
      </c>
      <c r="AV56" s="191" t="str">
        <f t="shared" si="1"/>
        <v>550_RG_132.1_1_202425</v>
      </c>
      <c r="AW56" s="191" t="s">
        <v>93</v>
      </c>
      <c r="AX56" s="18">
        <v>202425</v>
      </c>
      <c r="AY56" s="191">
        <v>550</v>
      </c>
      <c r="AZ56" s="191">
        <v>132.1</v>
      </c>
      <c r="BA56" s="191">
        <v>1</v>
      </c>
      <c r="BB56" s="191">
        <v>-9181.8590000000004</v>
      </c>
    </row>
    <row r="57" spans="1:54" x14ac:dyDescent="0.2">
      <c r="E57" s="191" t="str">
        <f>IF(FrontPage!$E$3=1,D19,C19)</f>
        <v>Rhondda, Cynon, Taff C.B.C.</v>
      </c>
      <c r="S57" s="78" t="s">
        <v>3854</v>
      </c>
      <c r="T57" s="191">
        <v>528</v>
      </c>
      <c r="U57" s="239">
        <v>107067987</v>
      </c>
      <c r="V57" s="191" t="s">
        <v>230</v>
      </c>
      <c r="W57" s="191">
        <v>5</v>
      </c>
      <c r="X57" s="78" t="s">
        <v>811</v>
      </c>
      <c r="Y57" s="78">
        <v>202526</v>
      </c>
      <c r="AV57" s="191" t="str">
        <f t="shared" si="1"/>
        <v>552_RG_132.1_1_202425</v>
      </c>
      <c r="AW57" s="191" t="s">
        <v>93</v>
      </c>
      <c r="AX57" s="18">
        <v>202425</v>
      </c>
      <c r="AY57" s="191">
        <v>552</v>
      </c>
      <c r="AZ57" s="191">
        <v>132.1</v>
      </c>
      <c r="BA57" s="191">
        <v>1</v>
      </c>
      <c r="BB57" s="191">
        <v>-23641.639660000001</v>
      </c>
    </row>
    <row r="58" spans="1:54" x14ac:dyDescent="0.2">
      <c r="E58" s="191" t="str">
        <f>IF(FrontPage!$E$3=1,D20,C20)</f>
        <v>Merthyr Tydfil County Borough Council</v>
      </c>
      <c r="S58" s="78" t="s">
        <v>3855</v>
      </c>
      <c r="T58" s="191">
        <v>530</v>
      </c>
      <c r="U58" s="239">
        <v>519976493.25</v>
      </c>
      <c r="V58" s="191" t="s">
        <v>230</v>
      </c>
      <c r="W58" s="191">
        <v>1</v>
      </c>
      <c r="X58" s="78" t="s">
        <v>807</v>
      </c>
      <c r="Y58" s="78">
        <v>202526</v>
      </c>
      <c r="AV58" s="191" t="str">
        <f t="shared" si="1"/>
        <v>562_RG_132.1_1_202425</v>
      </c>
      <c r="AW58" s="191" t="s">
        <v>93</v>
      </c>
      <c r="AX58" s="18">
        <v>202425</v>
      </c>
      <c r="AY58" s="191">
        <v>562</v>
      </c>
      <c r="AZ58" s="191">
        <v>132.1</v>
      </c>
      <c r="BA58" s="191">
        <v>1</v>
      </c>
      <c r="BB58" s="191">
        <v>0</v>
      </c>
    </row>
    <row r="59" spans="1:54" x14ac:dyDescent="0.2">
      <c r="E59" s="191" t="str">
        <f>IF(FrontPage!$E$3=1,D21,C21)</f>
        <v>Caerphilly County Borough Council</v>
      </c>
      <c r="S59" s="78" t="s">
        <v>3856</v>
      </c>
      <c r="T59" s="191">
        <v>530</v>
      </c>
      <c r="U59" s="239">
        <v>9728604.9800000004</v>
      </c>
      <c r="V59" s="191" t="s">
        <v>230</v>
      </c>
      <c r="W59" s="191">
        <v>15</v>
      </c>
      <c r="X59" s="78" t="s">
        <v>81</v>
      </c>
      <c r="Y59" s="78">
        <v>202526</v>
      </c>
      <c r="AV59" s="191" t="str">
        <f t="shared" si="1"/>
        <v>564_RG_132.1_1_202425</v>
      </c>
      <c r="AW59" s="191" t="s">
        <v>93</v>
      </c>
      <c r="AX59" s="18">
        <v>202425</v>
      </c>
      <c r="AY59" s="191">
        <v>564</v>
      </c>
      <c r="AZ59" s="191">
        <v>132.1</v>
      </c>
      <c r="BA59" s="191">
        <v>1</v>
      </c>
      <c r="BB59" s="191">
        <v>0</v>
      </c>
    </row>
    <row r="60" spans="1:54" x14ac:dyDescent="0.2">
      <c r="E60" s="191" t="str">
        <f>IF(FrontPage!$E$3=1,D22,C22)</f>
        <v>Blaenau Gwent County Borough Council</v>
      </c>
      <c r="S60" s="78" t="s">
        <v>3857</v>
      </c>
      <c r="T60" s="191">
        <v>530</v>
      </c>
      <c r="U60" s="239">
        <v>267596</v>
      </c>
      <c r="V60" s="191" t="s">
        <v>230</v>
      </c>
      <c r="W60" s="191">
        <v>2</v>
      </c>
      <c r="X60" s="78" t="s">
        <v>808</v>
      </c>
      <c r="Y60" s="78">
        <v>202526</v>
      </c>
      <c r="AV60" s="191" t="str">
        <f t="shared" si="1"/>
        <v>566_RG_132.1_1_202425</v>
      </c>
      <c r="AW60" s="191" t="s">
        <v>93</v>
      </c>
      <c r="AX60" s="18">
        <v>202425</v>
      </c>
      <c r="AY60" s="191">
        <v>566</v>
      </c>
      <c r="AZ60" s="191">
        <v>132.1</v>
      </c>
      <c r="BA60" s="191">
        <v>1</v>
      </c>
      <c r="BB60" s="191">
        <v>0</v>
      </c>
    </row>
    <row r="61" spans="1:54" x14ac:dyDescent="0.2">
      <c r="E61" s="191" t="str">
        <f>IF(FrontPage!$E$3=1,D23,C23)</f>
        <v>Torfaen County Borough Council</v>
      </c>
      <c r="S61" s="78" t="s">
        <v>3858</v>
      </c>
      <c r="T61" s="191">
        <v>530</v>
      </c>
      <c r="U61" s="239">
        <v>68478928</v>
      </c>
      <c r="V61" s="191" t="s">
        <v>230</v>
      </c>
      <c r="W61" s="191">
        <v>3</v>
      </c>
      <c r="X61" s="78" t="s">
        <v>809</v>
      </c>
      <c r="Y61" s="78">
        <v>202526</v>
      </c>
      <c r="AV61" s="191" t="str">
        <f t="shared" si="1"/>
        <v>568_RG_132.1_1_202425</v>
      </c>
      <c r="AW61" s="191" t="s">
        <v>93</v>
      </c>
      <c r="AX61" s="18">
        <v>202425</v>
      </c>
      <c r="AY61" s="191">
        <v>568</v>
      </c>
      <c r="AZ61" s="191">
        <v>132.1</v>
      </c>
      <c r="BA61" s="191">
        <v>1</v>
      </c>
      <c r="BB61" s="191">
        <v>0</v>
      </c>
    </row>
    <row r="62" spans="1:54" x14ac:dyDescent="0.2">
      <c r="E62" s="191" t="str">
        <f>IF(FrontPage!$E$3=1,D24,C24)</f>
        <v>Monmouthshire County Council</v>
      </c>
      <c r="S62" s="78" t="s">
        <v>3859</v>
      </c>
      <c r="T62" s="191">
        <v>530</v>
      </c>
      <c r="U62" s="239">
        <v>307213469</v>
      </c>
      <c r="V62" s="191" t="s">
        <v>230</v>
      </c>
      <c r="W62" s="191">
        <v>4</v>
      </c>
      <c r="X62" s="78" t="s">
        <v>810</v>
      </c>
      <c r="Y62" s="78">
        <v>202526</v>
      </c>
      <c r="AV62" s="191" t="str">
        <f t="shared" si="1"/>
        <v>572_RG_132.1_1_202425</v>
      </c>
      <c r="AW62" s="191" t="s">
        <v>93</v>
      </c>
      <c r="AX62" s="18">
        <v>202425</v>
      </c>
      <c r="AY62" s="191">
        <v>572</v>
      </c>
      <c r="AZ62" s="191">
        <v>132.1</v>
      </c>
      <c r="BA62" s="191">
        <v>1</v>
      </c>
      <c r="BB62" s="191">
        <v>0</v>
      </c>
    </row>
    <row r="63" spans="1:54" x14ac:dyDescent="0.2">
      <c r="E63" s="191" t="str">
        <f>IF(FrontPage!$E$3=1,D25,C25)</f>
        <v>Newport City Council</v>
      </c>
      <c r="S63" s="78" t="s">
        <v>3860</v>
      </c>
      <c r="T63" s="191">
        <v>530</v>
      </c>
      <c r="U63" s="239">
        <v>144551692.25</v>
      </c>
      <c r="V63" s="191" t="s">
        <v>230</v>
      </c>
      <c r="W63" s="191">
        <v>5</v>
      </c>
      <c r="X63" s="78" t="s">
        <v>811</v>
      </c>
      <c r="Y63" s="78">
        <v>202526</v>
      </c>
      <c r="AV63" s="191" t="str">
        <f t="shared" si="1"/>
        <v>574_RG_132.1_1_202425</v>
      </c>
      <c r="AW63" s="191" t="s">
        <v>93</v>
      </c>
      <c r="AX63" s="18">
        <v>202425</v>
      </c>
      <c r="AY63" s="191">
        <v>574</v>
      </c>
      <c r="AZ63" s="191">
        <v>132.1</v>
      </c>
      <c r="BA63" s="191">
        <v>1</v>
      </c>
      <c r="BB63" s="191">
        <v>0</v>
      </c>
    </row>
    <row r="64" spans="1:54" x14ac:dyDescent="0.2">
      <c r="E64" s="191" t="str">
        <f>IF(FrontPage!$E$3=1,D26,C26)</f>
        <v>Cardiff County Council</v>
      </c>
      <c r="S64" s="78" t="s">
        <v>3861</v>
      </c>
      <c r="T64" s="191">
        <v>532</v>
      </c>
      <c r="U64" s="239">
        <v>635702410</v>
      </c>
      <c r="V64" s="191" t="s">
        <v>230</v>
      </c>
      <c r="W64" s="191">
        <v>1</v>
      </c>
      <c r="X64" s="78" t="s">
        <v>807</v>
      </c>
      <c r="Y64" s="78">
        <v>202526</v>
      </c>
      <c r="AV64" s="191" t="str">
        <f t="shared" si="1"/>
        <v>576_RG_132.1_1_202425</v>
      </c>
      <c r="AW64" s="191" t="s">
        <v>93</v>
      </c>
      <c r="AX64" s="18">
        <v>202425</v>
      </c>
      <c r="AY64" s="191">
        <v>576</v>
      </c>
      <c r="AZ64" s="191">
        <v>132.1</v>
      </c>
      <c r="BA64" s="191">
        <v>1</v>
      </c>
      <c r="BB64" s="191">
        <v>0</v>
      </c>
    </row>
    <row r="65" spans="5:54" x14ac:dyDescent="0.2">
      <c r="E65" s="191" t="str">
        <f>IF(FrontPage!$E$3=1,D27,C27)</f>
        <v>Office of the Police and Crime Commissioner for Dyfed Powys</v>
      </c>
      <c r="S65" s="78" t="s">
        <v>3862</v>
      </c>
      <c r="T65" s="191">
        <v>532</v>
      </c>
      <c r="U65" s="239">
        <v>2338821</v>
      </c>
      <c r="V65" s="191" t="s">
        <v>230</v>
      </c>
      <c r="W65" s="191">
        <v>15</v>
      </c>
      <c r="X65" s="78" t="s">
        <v>81</v>
      </c>
      <c r="Y65" s="78">
        <v>202526</v>
      </c>
      <c r="AV65" s="191" t="str">
        <f t="shared" si="1"/>
        <v>582_RG_132.1_1_202425</v>
      </c>
      <c r="AW65" s="191" t="s">
        <v>93</v>
      </c>
      <c r="AX65" s="18">
        <v>202425</v>
      </c>
      <c r="AY65" s="191">
        <v>582</v>
      </c>
      <c r="AZ65" s="191">
        <v>132.1</v>
      </c>
      <c r="BA65" s="191">
        <v>1</v>
      </c>
      <c r="BB65" s="191">
        <v>0</v>
      </c>
    </row>
    <row r="66" spans="5:54" x14ac:dyDescent="0.2">
      <c r="E66" s="191" t="str">
        <f>IF(FrontPage!$E$3=1,D28,C28)</f>
        <v>Office of the Police and Crime Commissioner for Gwent</v>
      </c>
      <c r="S66" s="78" t="s">
        <v>3863</v>
      </c>
      <c r="T66" s="191">
        <v>532</v>
      </c>
      <c r="U66" s="239">
        <v>418000</v>
      </c>
      <c r="V66" s="191" t="s">
        <v>230</v>
      </c>
      <c r="W66" s="191">
        <v>2</v>
      </c>
      <c r="X66" s="78" t="s">
        <v>808</v>
      </c>
      <c r="Y66" s="78">
        <v>202526</v>
      </c>
      <c r="AV66" s="191" t="str">
        <f t="shared" si="1"/>
        <v>584_RG_132.1_1_202425</v>
      </c>
      <c r="AW66" s="191" t="s">
        <v>93</v>
      </c>
      <c r="AX66" s="18">
        <v>202425</v>
      </c>
      <c r="AY66" s="191">
        <v>584</v>
      </c>
      <c r="AZ66" s="191">
        <v>132.1</v>
      </c>
      <c r="BA66" s="191">
        <v>1</v>
      </c>
      <c r="BB66" s="191">
        <v>0</v>
      </c>
    </row>
    <row r="67" spans="5:54" x14ac:dyDescent="0.2">
      <c r="E67" s="191" t="str">
        <f>IF(FrontPage!$E$3=1,D29,C29)</f>
        <v>Office of the Police and Crime Commissioner for North Wales</v>
      </c>
      <c r="S67" s="78" t="s">
        <v>3864</v>
      </c>
      <c r="T67" s="191">
        <v>532</v>
      </c>
      <c r="U67" s="239">
        <v>89190590</v>
      </c>
      <c r="V67" s="191" t="s">
        <v>230</v>
      </c>
      <c r="W67" s="191">
        <v>3</v>
      </c>
      <c r="X67" s="78" t="s">
        <v>809</v>
      </c>
      <c r="Y67" s="78">
        <v>202526</v>
      </c>
      <c r="AV67" s="191" t="str">
        <f t="shared" si="1"/>
        <v>586_RG_132.1_1_202425</v>
      </c>
      <c r="AW67" s="191" t="s">
        <v>93</v>
      </c>
      <c r="AX67" s="18">
        <v>202425</v>
      </c>
      <c r="AY67" s="191">
        <v>586</v>
      </c>
      <c r="AZ67" s="191">
        <v>132.1</v>
      </c>
      <c r="BA67" s="191">
        <v>1</v>
      </c>
      <c r="BB67" s="191">
        <v>0</v>
      </c>
    </row>
    <row r="68" spans="5:54" x14ac:dyDescent="0.2">
      <c r="E68" s="191" t="str">
        <f>IF(FrontPage!$E$3=1,D30,C30)</f>
        <v>Office of the Police and Crime Commissioner for South Wales</v>
      </c>
      <c r="S68" s="78" t="s">
        <v>3865</v>
      </c>
      <c r="T68" s="191">
        <v>532</v>
      </c>
      <c r="U68" s="239">
        <v>379218314</v>
      </c>
      <c r="V68" s="191" t="s">
        <v>230</v>
      </c>
      <c r="W68" s="191">
        <v>4</v>
      </c>
      <c r="X68" s="78" t="s">
        <v>810</v>
      </c>
      <c r="Y68" s="78">
        <v>202526</v>
      </c>
      <c r="AV68" s="191" t="str">
        <f t="shared" ref="AV68:AV131" si="5">AY68&amp;"_"&amp;AW68&amp;"_"&amp;AZ68&amp;"_"&amp;BA68&amp;"_"&amp;AX68</f>
        <v>512_RG_132.2_1_202425</v>
      </c>
      <c r="AW68" s="191" t="s">
        <v>93</v>
      </c>
      <c r="AX68" s="18">
        <v>202425</v>
      </c>
      <c r="AY68" s="191">
        <v>512</v>
      </c>
      <c r="AZ68" s="191">
        <v>132.19999999999999</v>
      </c>
      <c r="BA68" s="191">
        <v>1</v>
      </c>
      <c r="BB68" s="191">
        <v>-2239</v>
      </c>
    </row>
    <row r="69" spans="5:54" x14ac:dyDescent="0.2">
      <c r="E69" s="191" t="str">
        <f>IF(FrontPage!$E$3=1,D31,C31)</f>
        <v>Mid and West Wales Fire Authority</v>
      </c>
      <c r="S69" s="78" t="s">
        <v>3866</v>
      </c>
      <c r="T69" s="191">
        <v>532</v>
      </c>
      <c r="U69" s="239">
        <v>167711506</v>
      </c>
      <c r="V69" s="191" t="s">
        <v>230</v>
      </c>
      <c r="W69" s="191">
        <v>5</v>
      </c>
      <c r="X69" s="78" t="s">
        <v>811</v>
      </c>
      <c r="Y69" s="78">
        <v>202526</v>
      </c>
      <c r="AV69" s="191" t="str">
        <f t="shared" si="5"/>
        <v>514_RG_132.2_1_202425</v>
      </c>
      <c r="AW69" s="191" t="s">
        <v>93</v>
      </c>
      <c r="AX69" s="18">
        <v>202425</v>
      </c>
      <c r="AY69" s="191">
        <v>514</v>
      </c>
      <c r="AZ69" s="191">
        <v>132.19999999999999</v>
      </c>
      <c r="BA69" s="191">
        <v>1</v>
      </c>
      <c r="BB69" s="191">
        <v>-4032.8440000000001</v>
      </c>
    </row>
    <row r="70" spans="5:54" x14ac:dyDescent="0.2">
      <c r="E70" s="191" t="str">
        <f>IF(FrontPage!$E$3=1,D32,C32)</f>
        <v>North Wales Fire Authority</v>
      </c>
      <c r="S70" s="78" t="s">
        <v>3867</v>
      </c>
      <c r="T70" s="191">
        <v>534</v>
      </c>
      <c r="U70" s="239">
        <v>408283181</v>
      </c>
      <c r="V70" s="191" t="s">
        <v>230</v>
      </c>
      <c r="W70" s="191">
        <v>1</v>
      </c>
      <c r="X70" s="78" t="s">
        <v>807</v>
      </c>
      <c r="Y70" s="78">
        <v>202526</v>
      </c>
      <c r="AV70" s="191" t="str">
        <f t="shared" si="5"/>
        <v>516_RG_132.2_1_202425</v>
      </c>
      <c r="AW70" s="191" t="s">
        <v>93</v>
      </c>
      <c r="AX70" s="18">
        <v>202425</v>
      </c>
      <c r="AY70" s="191">
        <v>516</v>
      </c>
      <c r="AZ70" s="191">
        <v>132.19999999999999</v>
      </c>
      <c r="BA70" s="191">
        <v>1</v>
      </c>
      <c r="BB70" s="191">
        <v>-4381.348</v>
      </c>
    </row>
    <row r="71" spans="5:54" x14ac:dyDescent="0.2">
      <c r="E71" s="191" t="str">
        <f>IF(FrontPage!$E$3=1,D33,C33)</f>
        <v>South Wales Fire Authority</v>
      </c>
      <c r="S71" s="78" t="s">
        <v>3868</v>
      </c>
      <c r="T71" s="191">
        <v>534</v>
      </c>
      <c r="U71" s="239">
        <v>2948669</v>
      </c>
      <c r="V71" s="191" t="s">
        <v>230</v>
      </c>
      <c r="W71" s="191">
        <v>15</v>
      </c>
      <c r="X71" s="78" t="s">
        <v>81</v>
      </c>
      <c r="Y71" s="78">
        <v>202526</v>
      </c>
      <c r="AV71" s="191" t="str">
        <f t="shared" si="5"/>
        <v>518_RG_132.2_1_202425</v>
      </c>
      <c r="AW71" s="191" t="s">
        <v>93</v>
      </c>
      <c r="AX71" s="18">
        <v>202425</v>
      </c>
      <c r="AY71" s="191">
        <v>518</v>
      </c>
      <c r="AZ71" s="191">
        <v>132.19999999999999</v>
      </c>
      <c r="BA71" s="191">
        <v>1</v>
      </c>
      <c r="BB71" s="191">
        <v>-4961.0675799999999</v>
      </c>
    </row>
    <row r="72" spans="5:54" x14ac:dyDescent="0.2">
      <c r="E72" s="191" t="str">
        <f>IF(FrontPage!$E$3=1,D34,C34)</f>
        <v>Brecon Beacons National Park Authority</v>
      </c>
      <c r="S72" s="78" t="s">
        <v>3869</v>
      </c>
      <c r="T72" s="191">
        <v>534</v>
      </c>
      <c r="U72" s="239">
        <v>388000</v>
      </c>
      <c r="V72" s="191" t="s">
        <v>230</v>
      </c>
      <c r="W72" s="191">
        <v>2</v>
      </c>
      <c r="X72" s="78" t="s">
        <v>808</v>
      </c>
      <c r="Y72" s="78">
        <v>202526</v>
      </c>
      <c r="AV72" s="191" t="str">
        <f t="shared" si="5"/>
        <v>520_RG_132.2_1_202425</v>
      </c>
      <c r="AW72" s="191" t="s">
        <v>93</v>
      </c>
      <c r="AX72" s="18">
        <v>202425</v>
      </c>
      <c r="AY72" s="191">
        <v>520</v>
      </c>
      <c r="AZ72" s="191">
        <v>132.19999999999999</v>
      </c>
      <c r="BA72" s="191">
        <v>1</v>
      </c>
      <c r="BB72" s="191">
        <v>-5762.3310000000001</v>
      </c>
    </row>
    <row r="73" spans="5:54" x14ac:dyDescent="0.2">
      <c r="E73" s="191" t="str">
        <f>IF(FrontPage!$E$3=1,D35,C35)</f>
        <v>Pembrokeshire Coast  National Park Authority</v>
      </c>
      <c r="S73" s="78" t="s">
        <v>3870</v>
      </c>
      <c r="T73" s="191">
        <v>534</v>
      </c>
      <c r="U73" s="239">
        <v>51295247</v>
      </c>
      <c r="V73" s="191" t="s">
        <v>230</v>
      </c>
      <c r="W73" s="191">
        <v>3</v>
      </c>
      <c r="X73" s="78" t="s">
        <v>809</v>
      </c>
      <c r="Y73" s="78">
        <v>202526</v>
      </c>
      <c r="AV73" s="191" t="str">
        <f t="shared" si="5"/>
        <v>522_RG_132.2_1_202425</v>
      </c>
      <c r="AW73" s="191" t="s">
        <v>93</v>
      </c>
      <c r="AX73" s="18">
        <v>202425</v>
      </c>
      <c r="AY73" s="191">
        <v>522</v>
      </c>
      <c r="AZ73" s="191">
        <v>132.19999999999999</v>
      </c>
      <c r="BA73" s="191">
        <v>1</v>
      </c>
      <c r="BB73" s="191">
        <v>-6574.09</v>
      </c>
    </row>
    <row r="74" spans="5:54" x14ac:dyDescent="0.2">
      <c r="E74" s="191" t="str">
        <f>IF(FrontPage!$E$3=1,D36,C36)</f>
        <v>Snowdonia National Park Authority</v>
      </c>
      <c r="S74" s="78" t="s">
        <v>3871</v>
      </c>
      <c r="T74" s="191">
        <v>534</v>
      </c>
      <c r="U74" s="239">
        <v>254882030</v>
      </c>
      <c r="V74" s="191" t="s">
        <v>230</v>
      </c>
      <c r="W74" s="191">
        <v>4</v>
      </c>
      <c r="X74" s="78" t="s">
        <v>810</v>
      </c>
      <c r="Y74" s="78">
        <v>202526</v>
      </c>
      <c r="AV74" s="191" t="str">
        <f t="shared" si="5"/>
        <v>524_RG_132.2_1_202425</v>
      </c>
      <c r="AW74" s="191" t="s">
        <v>93</v>
      </c>
      <c r="AX74" s="18">
        <v>202425</v>
      </c>
      <c r="AY74" s="191">
        <v>524</v>
      </c>
      <c r="AZ74" s="191">
        <v>132.19999999999999</v>
      </c>
      <c r="BA74" s="191">
        <v>1</v>
      </c>
      <c r="BB74" s="191">
        <v>-4009.9670000000001</v>
      </c>
    </row>
    <row r="75" spans="5:54" x14ac:dyDescent="0.2">
      <c r="S75" s="78" t="s">
        <v>3872</v>
      </c>
      <c r="T75" s="191">
        <v>534</v>
      </c>
      <c r="U75" s="239">
        <v>102493904</v>
      </c>
      <c r="V75" s="191" t="s">
        <v>230</v>
      </c>
      <c r="W75" s="191">
        <v>5</v>
      </c>
      <c r="X75" s="78" t="s">
        <v>811</v>
      </c>
      <c r="Y75" s="78">
        <v>202526</v>
      </c>
      <c r="AV75" s="191" t="str">
        <f t="shared" si="5"/>
        <v>526_RG_132.2_1_202425</v>
      </c>
      <c r="AW75" s="191" t="s">
        <v>93</v>
      </c>
      <c r="AX75" s="18">
        <v>202425</v>
      </c>
      <c r="AY75" s="191">
        <v>526</v>
      </c>
      <c r="AZ75" s="191">
        <v>132.19999999999999</v>
      </c>
      <c r="BA75" s="191">
        <v>1</v>
      </c>
      <c r="BB75" s="191">
        <v>-2476.58</v>
      </c>
    </row>
    <row r="76" spans="5:54" x14ac:dyDescent="0.2">
      <c r="S76" s="78" t="s">
        <v>3873</v>
      </c>
      <c r="T76" s="191">
        <v>536</v>
      </c>
      <c r="U76" s="239">
        <v>386472934</v>
      </c>
      <c r="V76" s="191" t="s">
        <v>230</v>
      </c>
      <c r="W76" s="191">
        <v>1</v>
      </c>
      <c r="X76" s="78" t="s">
        <v>807</v>
      </c>
      <c r="Y76" s="78">
        <v>202526</v>
      </c>
      <c r="AV76" s="191" t="str">
        <f t="shared" si="5"/>
        <v>528_RG_132.2_1_202425</v>
      </c>
      <c r="AW76" s="191" t="s">
        <v>93</v>
      </c>
      <c r="AX76" s="18">
        <v>202425</v>
      </c>
      <c r="AY76" s="191">
        <v>528</v>
      </c>
      <c r="AZ76" s="191">
        <v>132.19999999999999</v>
      </c>
      <c r="BA76" s="191">
        <v>1</v>
      </c>
      <c r="BB76" s="191">
        <v>-4141</v>
      </c>
    </row>
    <row r="77" spans="5:54" x14ac:dyDescent="0.2">
      <c r="S77" s="78" t="s">
        <v>3874</v>
      </c>
      <c r="T77" s="191">
        <v>536</v>
      </c>
      <c r="U77" s="239">
        <v>3450909</v>
      </c>
      <c r="V77" s="191" t="s">
        <v>230</v>
      </c>
      <c r="W77" s="191">
        <v>15</v>
      </c>
      <c r="X77" s="78" t="s">
        <v>81</v>
      </c>
      <c r="Y77" s="78">
        <v>202526</v>
      </c>
      <c r="AV77" s="191" t="str">
        <f t="shared" si="5"/>
        <v>530_RG_132.2_1_202425</v>
      </c>
      <c r="AW77" s="191" t="s">
        <v>93</v>
      </c>
      <c r="AX77" s="18">
        <v>202425</v>
      </c>
      <c r="AY77" s="191">
        <v>530</v>
      </c>
      <c r="AZ77" s="191">
        <v>132.19999999999999</v>
      </c>
      <c r="BA77" s="191">
        <v>1</v>
      </c>
      <c r="BB77" s="191">
        <v>-7667.2380000000003</v>
      </c>
    </row>
    <row r="78" spans="5:54" x14ac:dyDescent="0.2">
      <c r="S78" s="78" t="s">
        <v>3875</v>
      </c>
      <c r="T78" s="191">
        <v>536</v>
      </c>
      <c r="U78" s="239">
        <v>204000</v>
      </c>
      <c r="V78" s="191" t="s">
        <v>230</v>
      </c>
      <c r="W78" s="191">
        <v>2</v>
      </c>
      <c r="X78" s="78" t="s">
        <v>808</v>
      </c>
      <c r="Y78" s="78">
        <v>202526</v>
      </c>
      <c r="AV78" s="191" t="str">
        <f t="shared" si="5"/>
        <v>532_RG_132.2_1_202425</v>
      </c>
      <c r="AW78" s="191" t="s">
        <v>93</v>
      </c>
      <c r="AX78" s="18">
        <v>202425</v>
      </c>
      <c r="AY78" s="191">
        <v>532</v>
      </c>
      <c r="AZ78" s="191">
        <v>132.19999999999999</v>
      </c>
      <c r="BA78" s="191">
        <v>1</v>
      </c>
      <c r="BB78" s="191">
        <v>-12739.395990000001</v>
      </c>
    </row>
    <row r="79" spans="5:54" x14ac:dyDescent="0.2">
      <c r="S79" s="78" t="s">
        <v>3876</v>
      </c>
      <c r="T79" s="191">
        <v>536</v>
      </c>
      <c r="U79" s="239">
        <v>52588052</v>
      </c>
      <c r="V79" s="191" t="s">
        <v>230</v>
      </c>
      <c r="W79" s="191">
        <v>3</v>
      </c>
      <c r="X79" s="78" t="s">
        <v>809</v>
      </c>
      <c r="Y79" s="78">
        <v>202526</v>
      </c>
      <c r="AV79" s="191" t="str">
        <f t="shared" si="5"/>
        <v>534_RG_132.2_1_202425</v>
      </c>
      <c r="AW79" s="191" t="s">
        <v>93</v>
      </c>
      <c r="AX79" s="18">
        <v>202425</v>
      </c>
      <c r="AY79" s="191">
        <v>534</v>
      </c>
      <c r="AZ79" s="191">
        <v>132.19999999999999</v>
      </c>
      <c r="BA79" s="191">
        <v>1</v>
      </c>
      <c r="BB79" s="191">
        <v>-8025.1730000000007</v>
      </c>
    </row>
    <row r="80" spans="5:54" x14ac:dyDescent="0.2">
      <c r="S80" s="78" t="s">
        <v>3877</v>
      </c>
      <c r="T80" s="191">
        <v>536</v>
      </c>
      <c r="U80" s="239">
        <v>223939596</v>
      </c>
      <c r="V80" s="191" t="s">
        <v>230</v>
      </c>
      <c r="W80" s="191">
        <v>4</v>
      </c>
      <c r="X80" s="78" t="s">
        <v>810</v>
      </c>
      <c r="Y80" s="78">
        <v>202526</v>
      </c>
      <c r="AV80" s="191" t="str">
        <f t="shared" si="5"/>
        <v>536_RG_132.2_1_202425</v>
      </c>
      <c r="AW80" s="191" t="s">
        <v>93</v>
      </c>
      <c r="AX80" s="18">
        <v>202425</v>
      </c>
      <c r="AY80" s="191">
        <v>536</v>
      </c>
      <c r="AZ80" s="191">
        <v>132.19999999999999</v>
      </c>
      <c r="BA80" s="191">
        <v>1</v>
      </c>
      <c r="BB80" s="191">
        <v>-7809.4449999999997</v>
      </c>
    </row>
    <row r="81" spans="19:54" x14ac:dyDescent="0.2">
      <c r="S81" s="78" t="s">
        <v>3878</v>
      </c>
      <c r="T81" s="191">
        <v>536</v>
      </c>
      <c r="U81" s="239">
        <v>110149286</v>
      </c>
      <c r="V81" s="191" t="s">
        <v>230</v>
      </c>
      <c r="W81" s="191">
        <v>5</v>
      </c>
      <c r="X81" s="78" t="s">
        <v>811</v>
      </c>
      <c r="Y81" s="78">
        <v>202526</v>
      </c>
      <c r="AV81" s="191" t="str">
        <f t="shared" si="5"/>
        <v>538_RG_132.2_1_202425</v>
      </c>
      <c r="AW81" s="191" t="s">
        <v>93</v>
      </c>
      <c r="AX81" s="18">
        <v>202425</v>
      </c>
      <c r="AY81" s="191">
        <v>538</v>
      </c>
      <c r="AZ81" s="191">
        <v>132.19999999999999</v>
      </c>
      <c r="BA81" s="191">
        <v>1</v>
      </c>
      <c r="BB81" s="191">
        <v>-5594.2650000000003</v>
      </c>
    </row>
    <row r="82" spans="19:54" x14ac:dyDescent="0.2">
      <c r="S82" s="78" t="s">
        <v>3879</v>
      </c>
      <c r="T82" s="191">
        <v>538</v>
      </c>
      <c r="U82" s="239">
        <v>333884717</v>
      </c>
      <c r="V82" s="191" t="s">
        <v>230</v>
      </c>
      <c r="W82" s="191">
        <v>1</v>
      </c>
      <c r="X82" s="78" t="s">
        <v>807</v>
      </c>
      <c r="Y82" s="78">
        <v>202526</v>
      </c>
      <c r="AV82" s="191" t="str">
        <f t="shared" si="5"/>
        <v>540_RG_132.2_1_202425</v>
      </c>
      <c r="AW82" s="191" t="s">
        <v>93</v>
      </c>
      <c r="AX82" s="18">
        <v>202425</v>
      </c>
      <c r="AY82" s="191">
        <v>540</v>
      </c>
      <c r="AZ82" s="191">
        <v>132.19999999999999</v>
      </c>
      <c r="BA82" s="191">
        <v>1</v>
      </c>
      <c r="BB82" s="191">
        <v>-12041.845000000001</v>
      </c>
    </row>
    <row r="83" spans="19:54" x14ac:dyDescent="0.2">
      <c r="S83" s="78" t="s">
        <v>3880</v>
      </c>
      <c r="T83" s="191">
        <v>538</v>
      </c>
      <c r="U83" s="239">
        <v>3850614</v>
      </c>
      <c r="V83" s="191" t="s">
        <v>230</v>
      </c>
      <c r="W83" s="191">
        <v>15</v>
      </c>
      <c r="X83" s="78" t="s">
        <v>81</v>
      </c>
      <c r="Y83" s="78">
        <v>202526</v>
      </c>
      <c r="AV83" s="191" t="str">
        <f t="shared" si="5"/>
        <v>542_RG_132.2_1_202425</v>
      </c>
      <c r="AW83" s="191" t="s">
        <v>93</v>
      </c>
      <c r="AX83" s="18">
        <v>202425</v>
      </c>
      <c r="AY83" s="191">
        <v>542</v>
      </c>
      <c r="AZ83" s="191">
        <v>132.19999999999999</v>
      </c>
      <c r="BA83" s="191">
        <v>1</v>
      </c>
      <c r="BB83" s="191">
        <v>-2894.9653699999999</v>
      </c>
    </row>
    <row r="84" spans="19:54" x14ac:dyDescent="0.2">
      <c r="S84" s="78" t="s">
        <v>3881</v>
      </c>
      <c r="T84" s="191">
        <v>538</v>
      </c>
      <c r="U84" s="239">
        <v>290000</v>
      </c>
      <c r="V84" s="191" t="s">
        <v>230</v>
      </c>
      <c r="W84" s="191">
        <v>2</v>
      </c>
      <c r="X84" s="78" t="s">
        <v>808</v>
      </c>
      <c r="Y84" s="78">
        <v>202526</v>
      </c>
      <c r="AV84" s="191" t="str">
        <f t="shared" si="5"/>
        <v>544_RG_132.2_1_202425</v>
      </c>
      <c r="AW84" s="191" t="s">
        <v>93</v>
      </c>
      <c r="AX84" s="18">
        <v>202425</v>
      </c>
      <c r="AY84" s="191">
        <v>544</v>
      </c>
      <c r="AZ84" s="191">
        <v>132.19999999999999</v>
      </c>
      <c r="BA84" s="191">
        <v>1</v>
      </c>
      <c r="BB84" s="191">
        <v>-10085.526</v>
      </c>
    </row>
    <row r="85" spans="19:54" x14ac:dyDescent="0.2">
      <c r="S85" s="78" t="s">
        <v>3882</v>
      </c>
      <c r="T85" s="191">
        <v>538</v>
      </c>
      <c r="U85" s="239">
        <v>47654323</v>
      </c>
      <c r="V85" s="191" t="s">
        <v>230</v>
      </c>
      <c r="W85" s="191">
        <v>3</v>
      </c>
      <c r="X85" s="78" t="s">
        <v>809</v>
      </c>
      <c r="Y85" s="78">
        <v>202526</v>
      </c>
      <c r="AV85" s="191" t="str">
        <f t="shared" si="5"/>
        <v>545_RG_132.2_1_202425</v>
      </c>
      <c r="AW85" s="191" t="s">
        <v>93</v>
      </c>
      <c r="AX85" s="18">
        <v>202425</v>
      </c>
      <c r="AY85" s="191">
        <v>545</v>
      </c>
      <c r="AZ85" s="191">
        <v>132.19999999999999</v>
      </c>
      <c r="BA85" s="191">
        <v>1</v>
      </c>
      <c r="BB85" s="191">
        <v>-3411.261</v>
      </c>
    </row>
    <row r="86" spans="19:54" x14ac:dyDescent="0.2">
      <c r="S86" s="78" t="s">
        <v>3883</v>
      </c>
      <c r="T86" s="191">
        <v>538</v>
      </c>
      <c r="U86" s="239">
        <v>176793417</v>
      </c>
      <c r="V86" s="191" t="s">
        <v>230</v>
      </c>
      <c r="W86" s="191">
        <v>4</v>
      </c>
      <c r="X86" s="78" t="s">
        <v>810</v>
      </c>
      <c r="Y86" s="78">
        <v>202526</v>
      </c>
      <c r="AV86" s="191" t="str">
        <f t="shared" si="5"/>
        <v>546_RG_132.2_1_202425</v>
      </c>
      <c r="AW86" s="191" t="s">
        <v>93</v>
      </c>
      <c r="AX86" s="18">
        <v>202425</v>
      </c>
      <c r="AY86" s="191">
        <v>546</v>
      </c>
      <c r="AZ86" s="191">
        <v>132.19999999999999</v>
      </c>
      <c r="BA86" s="191">
        <v>1</v>
      </c>
      <c r="BB86" s="191">
        <v>-4948</v>
      </c>
    </row>
    <row r="87" spans="19:54" x14ac:dyDescent="0.2">
      <c r="S87" s="78" t="s">
        <v>3884</v>
      </c>
      <c r="T87" s="191">
        <v>538</v>
      </c>
      <c r="U87" s="239">
        <v>109726977</v>
      </c>
      <c r="V87" s="191" t="s">
        <v>230</v>
      </c>
      <c r="W87" s="191">
        <v>5</v>
      </c>
      <c r="X87" s="78" t="s">
        <v>811</v>
      </c>
      <c r="Y87" s="78">
        <v>202526</v>
      </c>
      <c r="AV87" s="191" t="str">
        <f t="shared" si="5"/>
        <v>548_RG_132.2_1_202425</v>
      </c>
      <c r="AW87" s="191" t="s">
        <v>93</v>
      </c>
      <c r="AX87" s="18">
        <v>202425</v>
      </c>
      <c r="AY87" s="191">
        <v>548</v>
      </c>
      <c r="AZ87" s="191">
        <v>132.19999999999999</v>
      </c>
      <c r="BA87" s="191">
        <v>1</v>
      </c>
      <c r="BB87" s="191">
        <v>-2592.4882600000001</v>
      </c>
    </row>
    <row r="88" spans="19:54" x14ac:dyDescent="0.2">
      <c r="S88" s="78" t="s">
        <v>3885</v>
      </c>
      <c r="T88" s="191">
        <v>540</v>
      </c>
      <c r="U88" s="239">
        <v>666616329.13334394</v>
      </c>
      <c r="V88" s="191" t="s">
        <v>230</v>
      </c>
      <c r="W88" s="191">
        <v>1</v>
      </c>
      <c r="X88" s="78" t="s">
        <v>807</v>
      </c>
      <c r="Y88" s="78">
        <v>202526</v>
      </c>
      <c r="AV88" s="191" t="str">
        <f t="shared" si="5"/>
        <v>550_RG_132.2_1_202425</v>
      </c>
      <c r="AW88" s="191" t="s">
        <v>93</v>
      </c>
      <c r="AX88" s="18">
        <v>202425</v>
      </c>
      <c r="AY88" s="191">
        <v>550</v>
      </c>
      <c r="AZ88" s="191">
        <v>132.19999999999999</v>
      </c>
      <c r="BA88" s="191">
        <v>1</v>
      </c>
      <c r="BB88" s="191">
        <v>-9412.1910000000007</v>
      </c>
    </row>
    <row r="89" spans="19:54" x14ac:dyDescent="0.2">
      <c r="S89" s="78" t="s">
        <v>3886</v>
      </c>
      <c r="T89" s="191">
        <v>540</v>
      </c>
      <c r="U89" s="239">
        <v>2986785.7732000002</v>
      </c>
      <c r="V89" s="191" t="s">
        <v>230</v>
      </c>
      <c r="W89" s="191">
        <v>15</v>
      </c>
      <c r="X89" s="78" t="s">
        <v>81</v>
      </c>
      <c r="Y89" s="78">
        <v>202526</v>
      </c>
      <c r="AV89" s="191" t="str">
        <f t="shared" si="5"/>
        <v>552_RG_132.2_1_202425</v>
      </c>
      <c r="AW89" s="191" t="s">
        <v>93</v>
      </c>
      <c r="AX89" s="18">
        <v>202425</v>
      </c>
      <c r="AY89" s="191">
        <v>552</v>
      </c>
      <c r="AZ89" s="191">
        <v>132.19999999999999</v>
      </c>
      <c r="BA89" s="191">
        <v>1</v>
      </c>
      <c r="BB89" s="191">
        <v>-25711.437800000003</v>
      </c>
    </row>
    <row r="90" spans="19:54" x14ac:dyDescent="0.2">
      <c r="S90" s="78" t="s">
        <v>3887</v>
      </c>
      <c r="T90" s="191">
        <v>540</v>
      </c>
      <c r="U90" s="239">
        <v>425000</v>
      </c>
      <c r="V90" s="191" t="s">
        <v>230</v>
      </c>
      <c r="W90" s="191">
        <v>2</v>
      </c>
      <c r="X90" s="78" t="s">
        <v>808</v>
      </c>
      <c r="Y90" s="78">
        <v>202526</v>
      </c>
      <c r="AV90" s="191" t="str">
        <f t="shared" si="5"/>
        <v>562_RG_132.2_1_202425</v>
      </c>
      <c r="AW90" s="191" t="s">
        <v>93</v>
      </c>
      <c r="AX90" s="18">
        <v>202425</v>
      </c>
      <c r="AY90" s="191">
        <v>562</v>
      </c>
      <c r="AZ90" s="191">
        <v>132.19999999999999</v>
      </c>
      <c r="BA90" s="191">
        <v>1</v>
      </c>
      <c r="BB90" s="191">
        <v>0</v>
      </c>
    </row>
    <row r="91" spans="19:54" x14ac:dyDescent="0.2">
      <c r="S91" s="78" t="s">
        <v>3888</v>
      </c>
      <c r="T91" s="191">
        <v>540</v>
      </c>
      <c r="U91" s="239">
        <v>85834476</v>
      </c>
      <c r="V91" s="191" t="s">
        <v>230</v>
      </c>
      <c r="W91" s="191">
        <v>3</v>
      </c>
      <c r="X91" s="78" t="s">
        <v>809</v>
      </c>
      <c r="Y91" s="78">
        <v>202526</v>
      </c>
      <c r="AV91" s="191" t="str">
        <f t="shared" si="5"/>
        <v>564_RG_132.2_1_202425</v>
      </c>
      <c r="AW91" s="191" t="s">
        <v>93</v>
      </c>
      <c r="AX91" s="18">
        <v>202425</v>
      </c>
      <c r="AY91" s="191">
        <v>564</v>
      </c>
      <c r="AZ91" s="191">
        <v>132.19999999999999</v>
      </c>
      <c r="BA91" s="191">
        <v>1</v>
      </c>
      <c r="BB91" s="191">
        <v>0</v>
      </c>
    </row>
    <row r="92" spans="19:54" x14ac:dyDescent="0.2">
      <c r="S92" s="78" t="s">
        <v>3889</v>
      </c>
      <c r="T92" s="191">
        <v>540</v>
      </c>
      <c r="U92" s="239">
        <v>435494916</v>
      </c>
      <c r="V92" s="191" t="s">
        <v>230</v>
      </c>
      <c r="W92" s="191">
        <v>4</v>
      </c>
      <c r="X92" s="78" t="s">
        <v>810</v>
      </c>
      <c r="Y92" s="78">
        <v>202526</v>
      </c>
      <c r="AV92" s="191" t="str">
        <f t="shared" si="5"/>
        <v>566_RG_132.2_1_202425</v>
      </c>
      <c r="AW92" s="191" t="s">
        <v>93</v>
      </c>
      <c r="AX92" s="18">
        <v>202425</v>
      </c>
      <c r="AY92" s="191">
        <v>566</v>
      </c>
      <c r="AZ92" s="191">
        <v>132.19999999999999</v>
      </c>
      <c r="BA92" s="191">
        <v>1</v>
      </c>
      <c r="BB92" s="191">
        <v>0</v>
      </c>
    </row>
    <row r="93" spans="19:54" x14ac:dyDescent="0.2">
      <c r="S93" s="78" t="s">
        <v>3890</v>
      </c>
      <c r="T93" s="191">
        <v>540</v>
      </c>
      <c r="U93" s="239">
        <v>145711937.13334394</v>
      </c>
      <c r="V93" s="191" t="s">
        <v>230</v>
      </c>
      <c r="W93" s="191">
        <v>5</v>
      </c>
      <c r="X93" s="78" t="s">
        <v>811</v>
      </c>
      <c r="Y93" s="78">
        <v>202526</v>
      </c>
      <c r="AV93" s="191" t="str">
        <f t="shared" si="5"/>
        <v>568_RG_132.2_1_202425</v>
      </c>
      <c r="AW93" s="191" t="s">
        <v>93</v>
      </c>
      <c r="AX93" s="18">
        <v>202425</v>
      </c>
      <c r="AY93" s="191">
        <v>568</v>
      </c>
      <c r="AZ93" s="191">
        <v>132.19999999999999</v>
      </c>
      <c r="BA93" s="191">
        <v>1</v>
      </c>
      <c r="BB93" s="191">
        <v>0</v>
      </c>
    </row>
    <row r="94" spans="19:54" x14ac:dyDescent="0.2">
      <c r="S94" s="78" t="s">
        <v>3891</v>
      </c>
      <c r="T94" s="191">
        <v>542</v>
      </c>
      <c r="U94" s="239">
        <v>172509262.49000001</v>
      </c>
      <c r="V94" s="191" t="s">
        <v>230</v>
      </c>
      <c r="W94" s="191">
        <v>1</v>
      </c>
      <c r="X94" s="78" t="s">
        <v>807</v>
      </c>
      <c r="Y94" s="78">
        <v>202526</v>
      </c>
      <c r="AV94" s="191" t="str">
        <f t="shared" si="5"/>
        <v>572_RG_132.2_1_202425</v>
      </c>
      <c r="AW94" s="191" t="s">
        <v>93</v>
      </c>
      <c r="AX94" s="18">
        <v>202425</v>
      </c>
      <c r="AY94" s="191">
        <v>572</v>
      </c>
      <c r="AZ94" s="191">
        <v>132.19999999999999</v>
      </c>
      <c r="BA94" s="191">
        <v>1</v>
      </c>
      <c r="BB94" s="191">
        <v>0</v>
      </c>
    </row>
    <row r="95" spans="19:54" x14ac:dyDescent="0.2">
      <c r="S95" s="78" t="s">
        <v>3892</v>
      </c>
      <c r="T95" s="191">
        <v>542</v>
      </c>
      <c r="U95" s="239">
        <v>40314.49</v>
      </c>
      <c r="V95" s="191" t="s">
        <v>230</v>
      </c>
      <c r="W95" s="191">
        <v>15</v>
      </c>
      <c r="X95" s="78" t="s">
        <v>81</v>
      </c>
      <c r="Y95" s="78">
        <v>202526</v>
      </c>
      <c r="AV95" s="191" t="str">
        <f t="shared" si="5"/>
        <v>574_RG_132.2_1_202425</v>
      </c>
      <c r="AW95" s="191" t="s">
        <v>93</v>
      </c>
      <c r="AX95" s="18">
        <v>202425</v>
      </c>
      <c r="AY95" s="191">
        <v>574</v>
      </c>
      <c r="AZ95" s="191">
        <v>132.19999999999999</v>
      </c>
      <c r="BA95" s="191">
        <v>1</v>
      </c>
      <c r="BB95" s="191">
        <v>0</v>
      </c>
    </row>
    <row r="96" spans="19:54" x14ac:dyDescent="0.2">
      <c r="S96" s="78" t="s">
        <v>3893</v>
      </c>
      <c r="T96" s="191">
        <v>542</v>
      </c>
      <c r="U96" s="239">
        <v>44000</v>
      </c>
      <c r="V96" s="191" t="s">
        <v>230</v>
      </c>
      <c r="W96" s="191">
        <v>2</v>
      </c>
      <c r="X96" s="78" t="s">
        <v>808</v>
      </c>
      <c r="Y96" s="78">
        <v>202526</v>
      </c>
      <c r="AV96" s="191" t="str">
        <f t="shared" si="5"/>
        <v>576_RG_132.2_1_202425</v>
      </c>
      <c r="AW96" s="191" t="s">
        <v>93</v>
      </c>
      <c r="AX96" s="18">
        <v>202425</v>
      </c>
      <c r="AY96" s="191">
        <v>576</v>
      </c>
      <c r="AZ96" s="191">
        <v>132.19999999999999</v>
      </c>
      <c r="BA96" s="191">
        <v>1</v>
      </c>
      <c r="BB96" s="191">
        <v>0</v>
      </c>
    </row>
    <row r="97" spans="19:54" x14ac:dyDescent="0.2">
      <c r="S97" s="78" t="s">
        <v>3894</v>
      </c>
      <c r="T97" s="191">
        <v>542</v>
      </c>
      <c r="U97" s="239">
        <v>20596042</v>
      </c>
      <c r="V97" s="191" t="s">
        <v>230</v>
      </c>
      <c r="W97" s="191">
        <v>3</v>
      </c>
      <c r="X97" s="78" t="s">
        <v>809</v>
      </c>
      <c r="Y97" s="78">
        <v>202526</v>
      </c>
      <c r="AV97" s="191" t="str">
        <f t="shared" si="5"/>
        <v>582_RG_132.2_1_202425</v>
      </c>
      <c r="AW97" s="191" t="s">
        <v>93</v>
      </c>
      <c r="AX97" s="18">
        <v>202425</v>
      </c>
      <c r="AY97" s="191">
        <v>582</v>
      </c>
      <c r="AZ97" s="191">
        <v>132.19999999999999</v>
      </c>
      <c r="BA97" s="191">
        <v>1</v>
      </c>
      <c r="BB97" s="191">
        <v>0</v>
      </c>
    </row>
    <row r="98" spans="19:54" x14ac:dyDescent="0.2">
      <c r="S98" s="78" t="s">
        <v>3895</v>
      </c>
      <c r="T98" s="191">
        <v>542</v>
      </c>
      <c r="U98" s="239">
        <v>112548126</v>
      </c>
      <c r="V98" s="191" t="s">
        <v>230</v>
      </c>
      <c r="W98" s="191">
        <v>4</v>
      </c>
      <c r="X98" s="78" t="s">
        <v>810</v>
      </c>
      <c r="Y98" s="78">
        <v>202526</v>
      </c>
      <c r="AV98" s="191" t="str">
        <f t="shared" si="5"/>
        <v>584_RG_132.2_1_202425</v>
      </c>
      <c r="AW98" s="191" t="s">
        <v>93</v>
      </c>
      <c r="AX98" s="18">
        <v>202425</v>
      </c>
      <c r="AY98" s="191">
        <v>584</v>
      </c>
      <c r="AZ98" s="191">
        <v>132.19999999999999</v>
      </c>
      <c r="BA98" s="191">
        <v>1</v>
      </c>
      <c r="BB98" s="191">
        <v>0</v>
      </c>
    </row>
    <row r="99" spans="19:54" x14ac:dyDescent="0.2">
      <c r="S99" s="78" t="s">
        <v>3896</v>
      </c>
      <c r="T99" s="191">
        <v>542</v>
      </c>
      <c r="U99" s="239">
        <v>39409094.49000001</v>
      </c>
      <c r="V99" s="191" t="s">
        <v>230</v>
      </c>
      <c r="W99" s="191">
        <v>5</v>
      </c>
      <c r="X99" s="78" t="s">
        <v>811</v>
      </c>
      <c r="Y99" s="78">
        <v>202526</v>
      </c>
      <c r="AV99" s="191" t="str">
        <f t="shared" si="5"/>
        <v>586_RG_132.2_1_202425</v>
      </c>
      <c r="AW99" s="191" t="s">
        <v>93</v>
      </c>
      <c r="AX99" s="18">
        <v>202425</v>
      </c>
      <c r="AY99" s="191">
        <v>586</v>
      </c>
      <c r="AZ99" s="191">
        <v>132.19999999999999</v>
      </c>
      <c r="BA99" s="191">
        <v>1</v>
      </c>
      <c r="BB99" s="191">
        <v>0</v>
      </c>
    </row>
    <row r="100" spans="19:54" x14ac:dyDescent="0.2">
      <c r="S100" s="78" t="s">
        <v>3897</v>
      </c>
      <c r="T100" s="191">
        <v>544</v>
      </c>
      <c r="U100" s="239">
        <v>472658283</v>
      </c>
      <c r="V100" s="191" t="s">
        <v>230</v>
      </c>
      <c r="W100" s="191">
        <v>1</v>
      </c>
      <c r="X100" s="78" t="s">
        <v>807</v>
      </c>
      <c r="Y100" s="78">
        <v>202526</v>
      </c>
      <c r="AV100" s="191" t="str">
        <f t="shared" si="5"/>
        <v>512_RG_132.3_1_202425</v>
      </c>
      <c r="AW100" s="191" t="s">
        <v>93</v>
      </c>
      <c r="AX100" s="18">
        <v>202425</v>
      </c>
      <c r="AY100" s="191">
        <v>512</v>
      </c>
      <c r="AZ100" s="191">
        <v>132.30000000000001</v>
      </c>
      <c r="BA100" s="191">
        <v>1</v>
      </c>
      <c r="BB100" s="191">
        <v>-1822</v>
      </c>
    </row>
    <row r="101" spans="19:54" x14ac:dyDescent="0.2">
      <c r="S101" s="78" t="s">
        <v>3898</v>
      </c>
      <c r="T101" s="191">
        <v>544</v>
      </c>
      <c r="U101" s="239">
        <v>1144707</v>
      </c>
      <c r="V101" s="191" t="s">
        <v>230</v>
      </c>
      <c r="W101" s="191">
        <v>15</v>
      </c>
      <c r="X101" s="78" t="s">
        <v>81</v>
      </c>
      <c r="Y101" s="78">
        <v>202526</v>
      </c>
      <c r="AV101" s="191" t="str">
        <f t="shared" si="5"/>
        <v>514_RG_132.3_1_202425</v>
      </c>
      <c r="AW101" s="191" t="s">
        <v>93</v>
      </c>
      <c r="AX101" s="18">
        <v>202425</v>
      </c>
      <c r="AY101" s="191">
        <v>514</v>
      </c>
      <c r="AZ101" s="191">
        <v>132.30000000000001</v>
      </c>
      <c r="BA101" s="191">
        <v>1</v>
      </c>
      <c r="BB101" s="191">
        <v>-2339.4859999999999</v>
      </c>
    </row>
    <row r="102" spans="19:54" x14ac:dyDescent="0.2">
      <c r="S102" s="78" t="s">
        <v>3899</v>
      </c>
      <c r="T102" s="191">
        <v>544</v>
      </c>
      <c r="U102" s="239">
        <v>199762</v>
      </c>
      <c r="V102" s="191" t="s">
        <v>230</v>
      </c>
      <c r="W102" s="191">
        <v>2</v>
      </c>
      <c r="X102" s="78" t="s">
        <v>808</v>
      </c>
      <c r="Y102" s="78">
        <v>202526</v>
      </c>
      <c r="AV102" s="191" t="str">
        <f t="shared" si="5"/>
        <v>516_RG_132.3_1_202425</v>
      </c>
      <c r="AW102" s="191" t="s">
        <v>93</v>
      </c>
      <c r="AX102" s="18">
        <v>202425</v>
      </c>
      <c r="AY102" s="191">
        <v>516</v>
      </c>
      <c r="AZ102" s="191">
        <v>132.30000000000001</v>
      </c>
      <c r="BA102" s="191">
        <v>1</v>
      </c>
      <c r="BB102" s="191">
        <v>-2686.616</v>
      </c>
    </row>
    <row r="103" spans="19:54" x14ac:dyDescent="0.2">
      <c r="S103" s="78" t="s">
        <v>3900</v>
      </c>
      <c r="T103" s="191">
        <v>544</v>
      </c>
      <c r="U103" s="239">
        <v>62665770</v>
      </c>
      <c r="V103" s="191" t="s">
        <v>230</v>
      </c>
      <c r="W103" s="191">
        <v>3</v>
      </c>
      <c r="X103" s="78" t="s">
        <v>809</v>
      </c>
      <c r="Y103" s="78">
        <v>202526</v>
      </c>
      <c r="AV103" s="191" t="str">
        <f t="shared" si="5"/>
        <v>518_RG_132.3_1_202425</v>
      </c>
      <c r="AW103" s="191" t="s">
        <v>93</v>
      </c>
      <c r="AX103" s="18">
        <v>202425</v>
      </c>
      <c r="AY103" s="191">
        <v>518</v>
      </c>
      <c r="AZ103" s="191">
        <v>132.30000000000001</v>
      </c>
      <c r="BA103" s="191">
        <v>1</v>
      </c>
      <c r="BB103" s="191">
        <v>-2630.8086199999998</v>
      </c>
    </row>
    <row r="104" spans="19:54" x14ac:dyDescent="0.2">
      <c r="S104" s="78" t="s">
        <v>3901</v>
      </c>
      <c r="T104" s="191">
        <v>544</v>
      </c>
      <c r="U104" s="239">
        <v>311233990</v>
      </c>
      <c r="V104" s="191" t="s">
        <v>230</v>
      </c>
      <c r="W104" s="191">
        <v>4</v>
      </c>
      <c r="X104" s="78" t="s">
        <v>810</v>
      </c>
      <c r="Y104" s="78">
        <v>202526</v>
      </c>
      <c r="AV104" s="191" t="str">
        <f t="shared" si="5"/>
        <v>520_RG_132.3_1_202425</v>
      </c>
      <c r="AW104" s="191" t="s">
        <v>93</v>
      </c>
      <c r="AX104" s="18">
        <v>202425</v>
      </c>
      <c r="AY104" s="191">
        <v>520</v>
      </c>
      <c r="AZ104" s="191">
        <v>132.30000000000001</v>
      </c>
      <c r="BA104" s="191">
        <v>1</v>
      </c>
      <c r="BB104" s="191">
        <v>-2955.625</v>
      </c>
    </row>
    <row r="105" spans="19:54" x14ac:dyDescent="0.2">
      <c r="S105" s="78" t="s">
        <v>3902</v>
      </c>
      <c r="T105" s="191">
        <v>544</v>
      </c>
      <c r="U105" s="239">
        <v>98958285</v>
      </c>
      <c r="V105" s="191" t="s">
        <v>230</v>
      </c>
      <c r="W105" s="191">
        <v>5</v>
      </c>
      <c r="X105" s="78" t="s">
        <v>811</v>
      </c>
      <c r="Y105" s="78">
        <v>202526</v>
      </c>
      <c r="AV105" s="191" t="str">
        <f t="shared" si="5"/>
        <v>522_RG_132.3_1_202425</v>
      </c>
      <c r="AW105" s="191" t="s">
        <v>93</v>
      </c>
      <c r="AX105" s="18">
        <v>202425</v>
      </c>
      <c r="AY105" s="191">
        <v>522</v>
      </c>
      <c r="AZ105" s="191">
        <v>132.30000000000001</v>
      </c>
      <c r="BA105" s="191">
        <v>1</v>
      </c>
      <c r="BB105" s="191">
        <v>-1017.08836</v>
      </c>
    </row>
    <row r="106" spans="19:54" x14ac:dyDescent="0.2">
      <c r="S106" s="78" t="s">
        <v>3903</v>
      </c>
      <c r="T106" s="191">
        <v>545</v>
      </c>
      <c r="U106" s="239">
        <v>197805630</v>
      </c>
      <c r="V106" s="191" t="s">
        <v>230</v>
      </c>
      <c r="W106" s="191">
        <v>1</v>
      </c>
      <c r="X106" s="78" t="s">
        <v>807</v>
      </c>
      <c r="Y106" s="78">
        <v>202526</v>
      </c>
      <c r="AV106" s="191" t="str">
        <f t="shared" si="5"/>
        <v>524_RG_132.3_1_202425</v>
      </c>
      <c r="AW106" s="191" t="s">
        <v>93</v>
      </c>
      <c r="AX106" s="18">
        <v>202425</v>
      </c>
      <c r="AY106" s="191">
        <v>524</v>
      </c>
      <c r="AZ106" s="191">
        <v>132.30000000000001</v>
      </c>
      <c r="BA106" s="191">
        <v>1</v>
      </c>
      <c r="BB106" s="191">
        <v>-3001.2040000000002</v>
      </c>
    </row>
    <row r="107" spans="19:54" x14ac:dyDescent="0.2">
      <c r="S107" s="78" t="s">
        <v>3904</v>
      </c>
      <c r="T107" s="191">
        <v>545</v>
      </c>
      <c r="U107" s="239">
        <v>767820</v>
      </c>
      <c r="V107" s="191" t="s">
        <v>230</v>
      </c>
      <c r="W107" s="191">
        <v>15</v>
      </c>
      <c r="X107" s="78" t="s">
        <v>81</v>
      </c>
      <c r="Y107" s="78">
        <v>202526</v>
      </c>
      <c r="AV107" s="191" t="str">
        <f t="shared" si="5"/>
        <v>526_RG_132.3_1_202425</v>
      </c>
      <c r="AW107" s="191" t="s">
        <v>93</v>
      </c>
      <c r="AX107" s="18">
        <v>202425</v>
      </c>
      <c r="AY107" s="191">
        <v>526</v>
      </c>
      <c r="AZ107" s="191">
        <v>132.30000000000001</v>
      </c>
      <c r="BA107" s="191">
        <v>1</v>
      </c>
      <c r="BB107" s="191">
        <v>-1737.2719999999999</v>
      </c>
    </row>
    <row r="108" spans="19:54" x14ac:dyDescent="0.2">
      <c r="S108" s="78" t="s">
        <v>3905</v>
      </c>
      <c r="T108" s="191">
        <v>545</v>
      </c>
      <c r="U108" s="239">
        <v>208000</v>
      </c>
      <c r="V108" s="191" t="s">
        <v>230</v>
      </c>
      <c r="W108" s="191">
        <v>2</v>
      </c>
      <c r="X108" s="78" t="s">
        <v>808</v>
      </c>
      <c r="Y108" s="78">
        <v>202526</v>
      </c>
      <c r="AV108" s="191" t="str">
        <f t="shared" si="5"/>
        <v>528_RG_132.3_1_202425</v>
      </c>
      <c r="AW108" s="191" t="s">
        <v>93</v>
      </c>
      <c r="AX108" s="18">
        <v>202425</v>
      </c>
      <c r="AY108" s="191">
        <v>528</v>
      </c>
      <c r="AZ108" s="191">
        <v>132.30000000000001</v>
      </c>
      <c r="BA108" s="191">
        <v>1</v>
      </c>
      <c r="BB108" s="191">
        <v>-2527</v>
      </c>
    </row>
    <row r="109" spans="19:54" x14ac:dyDescent="0.2">
      <c r="S109" s="78" t="s">
        <v>3906</v>
      </c>
      <c r="T109" s="191">
        <v>545</v>
      </c>
      <c r="U109" s="239">
        <v>24120453</v>
      </c>
      <c r="V109" s="191" t="s">
        <v>230</v>
      </c>
      <c r="W109" s="191">
        <v>3</v>
      </c>
      <c r="X109" s="78" t="s">
        <v>809</v>
      </c>
      <c r="Y109" s="78">
        <v>202526</v>
      </c>
      <c r="AV109" s="191" t="str">
        <f t="shared" si="5"/>
        <v>530_RG_132.3_1_202425</v>
      </c>
      <c r="AW109" s="191" t="s">
        <v>93</v>
      </c>
      <c r="AX109" s="18">
        <v>202425</v>
      </c>
      <c r="AY109" s="191">
        <v>530</v>
      </c>
      <c r="AZ109" s="191">
        <v>132.30000000000001</v>
      </c>
      <c r="BA109" s="191">
        <v>1</v>
      </c>
      <c r="BB109" s="191">
        <v>-4347.41</v>
      </c>
    </row>
    <row r="110" spans="19:54" x14ac:dyDescent="0.2">
      <c r="S110" s="78" t="s">
        <v>3907</v>
      </c>
      <c r="T110" s="191">
        <v>545</v>
      </c>
      <c r="U110" s="239">
        <v>130413608</v>
      </c>
      <c r="V110" s="191" t="s">
        <v>230</v>
      </c>
      <c r="W110" s="191">
        <v>4</v>
      </c>
      <c r="X110" s="78" t="s">
        <v>810</v>
      </c>
      <c r="Y110" s="78">
        <v>202526</v>
      </c>
      <c r="AV110" s="191" t="str">
        <f t="shared" si="5"/>
        <v>532_RG_132.3_1_202425</v>
      </c>
      <c r="AW110" s="191" t="s">
        <v>93</v>
      </c>
      <c r="AX110" s="18">
        <v>202425</v>
      </c>
      <c r="AY110" s="191">
        <v>532</v>
      </c>
      <c r="AZ110" s="191">
        <v>132.30000000000001</v>
      </c>
      <c r="BA110" s="191">
        <v>1</v>
      </c>
      <c r="BB110" s="191">
        <v>-5500.3</v>
      </c>
    </row>
    <row r="111" spans="19:54" x14ac:dyDescent="0.2">
      <c r="S111" s="78" t="s">
        <v>3908</v>
      </c>
      <c r="T111" s="191">
        <v>545</v>
      </c>
      <c r="U111" s="239">
        <v>43479569</v>
      </c>
      <c r="V111" s="191" t="s">
        <v>230</v>
      </c>
      <c r="W111" s="191">
        <v>5</v>
      </c>
      <c r="X111" s="78" t="s">
        <v>811</v>
      </c>
      <c r="Y111" s="78">
        <v>202526</v>
      </c>
      <c r="AV111" s="191" t="str">
        <f t="shared" si="5"/>
        <v>534_RG_132.3_1_202425</v>
      </c>
      <c r="AW111" s="191" t="s">
        <v>93</v>
      </c>
      <c r="AX111" s="18">
        <v>202425</v>
      </c>
      <c r="AY111" s="191">
        <v>534</v>
      </c>
      <c r="AZ111" s="191">
        <v>132.30000000000001</v>
      </c>
      <c r="BA111" s="191">
        <v>1</v>
      </c>
      <c r="BB111" s="191">
        <v>-3674.4570000000003</v>
      </c>
    </row>
    <row r="112" spans="19:54" x14ac:dyDescent="0.2">
      <c r="S112" s="78" t="s">
        <v>3909</v>
      </c>
      <c r="T112" s="191">
        <v>546</v>
      </c>
      <c r="U112" s="239">
        <v>250296813</v>
      </c>
      <c r="V112" s="191" t="s">
        <v>230</v>
      </c>
      <c r="W112" s="191">
        <v>1</v>
      </c>
      <c r="X112" s="78" t="s">
        <v>807</v>
      </c>
      <c r="Y112" s="78">
        <v>202526</v>
      </c>
      <c r="AV112" s="191" t="str">
        <f t="shared" si="5"/>
        <v>536_RG_132.3_1_202425</v>
      </c>
      <c r="AW112" s="191" t="s">
        <v>93</v>
      </c>
      <c r="AX112" s="18">
        <v>202425</v>
      </c>
      <c r="AY112" s="191">
        <v>536</v>
      </c>
      <c r="AZ112" s="191">
        <v>132.30000000000001</v>
      </c>
      <c r="BA112" s="191">
        <v>1</v>
      </c>
      <c r="BB112" s="191">
        <v>-3598.413</v>
      </c>
    </row>
    <row r="113" spans="19:54" x14ac:dyDescent="0.2">
      <c r="S113" s="78" t="s">
        <v>3910</v>
      </c>
      <c r="T113" s="191">
        <v>546</v>
      </c>
      <c r="U113" s="239">
        <v>1897502</v>
      </c>
      <c r="V113" s="191" t="s">
        <v>230</v>
      </c>
      <c r="W113" s="191">
        <v>15</v>
      </c>
      <c r="X113" s="78" t="s">
        <v>81</v>
      </c>
      <c r="Y113" s="78">
        <v>202526</v>
      </c>
      <c r="AV113" s="191" t="str">
        <f t="shared" si="5"/>
        <v>538_RG_132.3_1_202425</v>
      </c>
      <c r="AW113" s="191" t="s">
        <v>93</v>
      </c>
      <c r="AX113" s="18">
        <v>202425</v>
      </c>
      <c r="AY113" s="191">
        <v>538</v>
      </c>
      <c r="AZ113" s="191">
        <v>132.30000000000001</v>
      </c>
      <c r="BA113" s="191">
        <v>1</v>
      </c>
      <c r="BB113" s="191">
        <v>-3458.2179999999998</v>
      </c>
    </row>
    <row r="114" spans="19:54" x14ac:dyDescent="0.2">
      <c r="S114" s="78" t="s">
        <v>3911</v>
      </c>
      <c r="T114" s="191">
        <v>546</v>
      </c>
      <c r="U114" s="239">
        <v>89000</v>
      </c>
      <c r="V114" s="191" t="s">
        <v>230</v>
      </c>
      <c r="W114" s="191">
        <v>2</v>
      </c>
      <c r="X114" s="78" t="s">
        <v>808</v>
      </c>
      <c r="Y114" s="78">
        <v>202526</v>
      </c>
      <c r="AV114" s="191" t="str">
        <f t="shared" si="5"/>
        <v>540_RG_132.3_1_202425</v>
      </c>
      <c r="AW114" s="191" t="s">
        <v>93</v>
      </c>
      <c r="AX114" s="18">
        <v>202425</v>
      </c>
      <c r="AY114" s="191">
        <v>540</v>
      </c>
      <c r="AZ114" s="191">
        <v>132.30000000000001</v>
      </c>
      <c r="BA114" s="191">
        <v>1</v>
      </c>
      <c r="BB114" s="191">
        <v>-5808.3639999999996</v>
      </c>
    </row>
    <row r="115" spans="19:54" x14ac:dyDescent="0.2">
      <c r="S115" s="78" t="s">
        <v>3912</v>
      </c>
      <c r="T115" s="191">
        <v>546</v>
      </c>
      <c r="U115" s="239">
        <v>33030361</v>
      </c>
      <c r="V115" s="191" t="s">
        <v>230</v>
      </c>
      <c r="W115" s="191">
        <v>3</v>
      </c>
      <c r="X115" s="78" t="s">
        <v>809</v>
      </c>
      <c r="Y115" s="78">
        <v>202526</v>
      </c>
      <c r="AV115" s="191" t="str">
        <f t="shared" si="5"/>
        <v>542_RG_132.3_1_202425</v>
      </c>
      <c r="AW115" s="191" t="s">
        <v>93</v>
      </c>
      <c r="AX115" s="18">
        <v>202425</v>
      </c>
      <c r="AY115" s="191">
        <v>542</v>
      </c>
      <c r="AZ115" s="191">
        <v>132.30000000000001</v>
      </c>
      <c r="BA115" s="191">
        <v>1</v>
      </c>
      <c r="BB115" s="191">
        <v>-214.91200000000001</v>
      </c>
    </row>
    <row r="116" spans="19:54" x14ac:dyDescent="0.2">
      <c r="S116" s="78" t="s">
        <v>3913</v>
      </c>
      <c r="T116" s="191">
        <v>546</v>
      </c>
      <c r="U116" s="239">
        <v>159185224</v>
      </c>
      <c r="V116" s="191" t="s">
        <v>230</v>
      </c>
      <c r="W116" s="191">
        <v>4</v>
      </c>
      <c r="X116" s="78" t="s">
        <v>810</v>
      </c>
      <c r="Y116" s="78">
        <v>202526</v>
      </c>
      <c r="AV116" s="191" t="str">
        <f t="shared" si="5"/>
        <v>544_RG_132.3_1_202425</v>
      </c>
      <c r="AW116" s="191" t="s">
        <v>93</v>
      </c>
      <c r="AX116" s="18">
        <v>202425</v>
      </c>
      <c r="AY116" s="191">
        <v>544</v>
      </c>
      <c r="AZ116" s="191">
        <v>132.30000000000001</v>
      </c>
      <c r="BA116" s="191">
        <v>1</v>
      </c>
      <c r="BB116" s="191">
        <v>-4302.232</v>
      </c>
    </row>
    <row r="117" spans="19:54" x14ac:dyDescent="0.2">
      <c r="S117" s="78" t="s">
        <v>3914</v>
      </c>
      <c r="T117" s="191">
        <v>546</v>
      </c>
      <c r="U117" s="239">
        <v>58170228</v>
      </c>
      <c r="V117" s="191" t="s">
        <v>230</v>
      </c>
      <c r="W117" s="191">
        <v>5</v>
      </c>
      <c r="X117" s="78" t="s">
        <v>811</v>
      </c>
      <c r="Y117" s="78">
        <v>202526</v>
      </c>
      <c r="AV117" s="191" t="str">
        <f t="shared" si="5"/>
        <v>545_RG_132.3_1_202425</v>
      </c>
      <c r="AW117" s="191" t="s">
        <v>93</v>
      </c>
      <c r="AX117" s="18">
        <v>202425</v>
      </c>
      <c r="AY117" s="191">
        <v>545</v>
      </c>
      <c r="AZ117" s="191">
        <v>132.30000000000001</v>
      </c>
      <c r="BA117" s="191">
        <v>1</v>
      </c>
      <c r="BB117" s="191">
        <v>-1761.81</v>
      </c>
    </row>
    <row r="118" spans="19:54" x14ac:dyDescent="0.2">
      <c r="S118" s="78" t="s">
        <v>3915</v>
      </c>
      <c r="T118" s="191">
        <v>548</v>
      </c>
      <c r="U118" s="239">
        <v>227513776</v>
      </c>
      <c r="V118" s="191" t="s">
        <v>230</v>
      </c>
      <c r="W118" s="191">
        <v>1</v>
      </c>
      <c r="X118" s="78" t="s">
        <v>807</v>
      </c>
      <c r="Y118" s="78">
        <v>202526</v>
      </c>
      <c r="AV118" s="191" t="str">
        <f t="shared" si="5"/>
        <v>546_RG_132.3_1_202425</v>
      </c>
      <c r="AW118" s="191" t="s">
        <v>93</v>
      </c>
      <c r="AX118" s="18">
        <v>202425</v>
      </c>
      <c r="AY118" s="191">
        <v>546</v>
      </c>
      <c r="AZ118" s="191">
        <v>132.30000000000001</v>
      </c>
      <c r="BA118" s="191">
        <v>1</v>
      </c>
      <c r="BB118" s="191">
        <v>-2371</v>
      </c>
    </row>
    <row r="119" spans="19:54" x14ac:dyDescent="0.2">
      <c r="S119" s="78" t="s">
        <v>3916</v>
      </c>
      <c r="T119" s="191">
        <v>548</v>
      </c>
      <c r="U119" s="239">
        <v>3963956</v>
      </c>
      <c r="V119" s="191" t="s">
        <v>230</v>
      </c>
      <c r="W119" s="191">
        <v>15</v>
      </c>
      <c r="X119" s="78" t="s">
        <v>81</v>
      </c>
      <c r="Y119" s="78">
        <v>202526</v>
      </c>
      <c r="AV119" s="191" t="str">
        <f t="shared" si="5"/>
        <v>548_RG_132.3_1_202425</v>
      </c>
      <c r="AW119" s="191" t="s">
        <v>93</v>
      </c>
      <c r="AX119" s="18">
        <v>202425</v>
      </c>
      <c r="AY119" s="191">
        <v>548</v>
      </c>
      <c r="AZ119" s="191">
        <v>132.30000000000001</v>
      </c>
      <c r="BA119" s="191">
        <v>1</v>
      </c>
      <c r="BB119" s="191">
        <v>-1924.1270000000002</v>
      </c>
    </row>
    <row r="120" spans="19:54" x14ac:dyDescent="0.2">
      <c r="S120" s="78" t="s">
        <v>3917</v>
      </c>
      <c r="T120" s="191">
        <v>548</v>
      </c>
      <c r="U120" s="239">
        <v>6000</v>
      </c>
      <c r="V120" s="191" t="s">
        <v>230</v>
      </c>
      <c r="W120" s="191">
        <v>2</v>
      </c>
      <c r="X120" s="78" t="s">
        <v>808</v>
      </c>
      <c r="Y120" s="78">
        <v>202526</v>
      </c>
      <c r="AV120" s="191" t="str">
        <f t="shared" si="5"/>
        <v>550_RG_132.3_1_202425</v>
      </c>
      <c r="AW120" s="191" t="s">
        <v>93</v>
      </c>
      <c r="AX120" s="18">
        <v>202425</v>
      </c>
      <c r="AY120" s="191">
        <v>550</v>
      </c>
      <c r="AZ120" s="191">
        <v>132.30000000000001</v>
      </c>
      <c r="BA120" s="191">
        <v>1</v>
      </c>
      <c r="BB120" s="191">
        <v>-3156.3809999999999</v>
      </c>
    </row>
    <row r="121" spans="19:54" x14ac:dyDescent="0.2">
      <c r="S121" s="78" t="s">
        <v>3918</v>
      </c>
      <c r="T121" s="191">
        <v>548</v>
      </c>
      <c r="U121" s="239">
        <v>34611547</v>
      </c>
      <c r="V121" s="191" t="s">
        <v>230</v>
      </c>
      <c r="W121" s="191">
        <v>3</v>
      </c>
      <c r="X121" s="78" t="s">
        <v>809</v>
      </c>
      <c r="Y121" s="78">
        <v>202526</v>
      </c>
      <c r="AV121" s="191" t="str">
        <f t="shared" si="5"/>
        <v>552_RG_132.3_1_202425</v>
      </c>
      <c r="AW121" s="191" t="s">
        <v>93</v>
      </c>
      <c r="AX121" s="18">
        <v>202425</v>
      </c>
      <c r="AY121" s="191">
        <v>552</v>
      </c>
      <c r="AZ121" s="191">
        <v>132.30000000000001</v>
      </c>
      <c r="BA121" s="191">
        <v>1</v>
      </c>
      <c r="BB121" s="191">
        <v>-8114.8495200000016</v>
      </c>
    </row>
    <row r="122" spans="19:54" x14ac:dyDescent="0.2">
      <c r="S122" s="78" t="s">
        <v>3919</v>
      </c>
      <c r="T122" s="191">
        <v>548</v>
      </c>
      <c r="U122" s="239">
        <v>100636912</v>
      </c>
      <c r="V122" s="191" t="s">
        <v>230</v>
      </c>
      <c r="W122" s="191">
        <v>4</v>
      </c>
      <c r="X122" s="78" t="s">
        <v>810</v>
      </c>
      <c r="Y122" s="78">
        <v>202526</v>
      </c>
      <c r="AV122" s="191" t="str">
        <f t="shared" si="5"/>
        <v>562_RG_132.3_1_202425</v>
      </c>
      <c r="AW122" s="191" t="s">
        <v>93</v>
      </c>
      <c r="AX122" s="18">
        <v>202425</v>
      </c>
      <c r="AY122" s="191">
        <v>562</v>
      </c>
      <c r="AZ122" s="191">
        <v>132.30000000000001</v>
      </c>
      <c r="BA122" s="191">
        <v>1</v>
      </c>
      <c r="BB122" s="191">
        <v>0</v>
      </c>
    </row>
    <row r="123" spans="19:54" x14ac:dyDescent="0.2">
      <c r="S123" s="78" t="s">
        <v>3920</v>
      </c>
      <c r="T123" s="191">
        <v>548</v>
      </c>
      <c r="U123" s="239">
        <v>92271317</v>
      </c>
      <c r="V123" s="191" t="s">
        <v>230</v>
      </c>
      <c r="W123" s="191">
        <v>5</v>
      </c>
      <c r="X123" s="78" t="s">
        <v>811</v>
      </c>
      <c r="Y123" s="78">
        <v>202526</v>
      </c>
      <c r="AV123" s="191" t="str">
        <f t="shared" si="5"/>
        <v>564_RG_132.3_1_202425</v>
      </c>
      <c r="AW123" s="191" t="s">
        <v>93</v>
      </c>
      <c r="AX123" s="18">
        <v>202425</v>
      </c>
      <c r="AY123" s="191">
        <v>564</v>
      </c>
      <c r="AZ123" s="191">
        <v>132.30000000000001</v>
      </c>
      <c r="BA123" s="191">
        <v>1</v>
      </c>
      <c r="BB123" s="191">
        <v>0</v>
      </c>
    </row>
    <row r="124" spans="19:54" x14ac:dyDescent="0.2">
      <c r="S124" s="78" t="s">
        <v>3921</v>
      </c>
      <c r="T124" s="191">
        <v>550</v>
      </c>
      <c r="U124" s="239">
        <v>429279649.64000005</v>
      </c>
      <c r="V124" s="191" t="s">
        <v>230</v>
      </c>
      <c r="W124" s="191">
        <v>1</v>
      </c>
      <c r="X124" s="78" t="s">
        <v>807</v>
      </c>
      <c r="Y124" s="78">
        <v>202526</v>
      </c>
      <c r="AV124" s="191" t="str">
        <f t="shared" si="5"/>
        <v>566_RG_132.3_1_202425</v>
      </c>
      <c r="AW124" s="191" t="s">
        <v>93</v>
      </c>
      <c r="AX124" s="18">
        <v>202425</v>
      </c>
      <c r="AY124" s="191">
        <v>566</v>
      </c>
      <c r="AZ124" s="191">
        <v>132.30000000000001</v>
      </c>
      <c r="BA124" s="191">
        <v>1</v>
      </c>
      <c r="BB124" s="191">
        <v>0</v>
      </c>
    </row>
    <row r="125" spans="19:54" x14ac:dyDescent="0.2">
      <c r="S125" s="78" t="s">
        <v>3922</v>
      </c>
      <c r="T125" s="191">
        <v>550</v>
      </c>
      <c r="U125" s="239">
        <v>553272.68000000005</v>
      </c>
      <c r="V125" s="191" t="s">
        <v>230</v>
      </c>
      <c r="W125" s="191">
        <v>15</v>
      </c>
      <c r="X125" s="78" t="s">
        <v>81</v>
      </c>
      <c r="Y125" s="78">
        <v>202526</v>
      </c>
      <c r="AV125" s="191" t="str">
        <f t="shared" si="5"/>
        <v>568_RG_132.3_1_202425</v>
      </c>
      <c r="AW125" s="191" t="s">
        <v>93</v>
      </c>
      <c r="AX125" s="18">
        <v>202425</v>
      </c>
      <c r="AY125" s="191">
        <v>568</v>
      </c>
      <c r="AZ125" s="191">
        <v>132.30000000000001</v>
      </c>
      <c r="BA125" s="191">
        <v>1</v>
      </c>
      <c r="BB125" s="191">
        <v>0</v>
      </c>
    </row>
    <row r="126" spans="19:54" x14ac:dyDescent="0.2">
      <c r="S126" s="78" t="s">
        <v>3923</v>
      </c>
      <c r="T126" s="191">
        <v>550</v>
      </c>
      <c r="U126" s="239">
        <v>0</v>
      </c>
      <c r="V126" s="191" t="s">
        <v>230</v>
      </c>
      <c r="W126" s="191">
        <v>2</v>
      </c>
      <c r="X126" s="78" t="s">
        <v>808</v>
      </c>
      <c r="Y126" s="78">
        <v>202526</v>
      </c>
      <c r="AV126" s="191" t="str">
        <f t="shared" si="5"/>
        <v>572_RG_132.3_1_202425</v>
      </c>
      <c r="AW126" s="191" t="s">
        <v>93</v>
      </c>
      <c r="AX126" s="18">
        <v>202425</v>
      </c>
      <c r="AY126" s="191">
        <v>572</v>
      </c>
      <c r="AZ126" s="191">
        <v>132.30000000000001</v>
      </c>
      <c r="BA126" s="191">
        <v>1</v>
      </c>
      <c r="BB126" s="191">
        <v>0</v>
      </c>
    </row>
    <row r="127" spans="19:54" x14ac:dyDescent="0.2">
      <c r="S127" s="78" t="s">
        <v>3924</v>
      </c>
      <c r="T127" s="191">
        <v>550</v>
      </c>
      <c r="U127" s="239">
        <v>56512001</v>
      </c>
      <c r="V127" s="191" t="s">
        <v>230</v>
      </c>
      <c r="W127" s="191">
        <v>3</v>
      </c>
      <c r="X127" s="78" t="s">
        <v>809</v>
      </c>
      <c r="Y127" s="78">
        <v>202526</v>
      </c>
      <c r="AV127" s="191" t="str">
        <f t="shared" si="5"/>
        <v>574_RG_132.3_1_202425</v>
      </c>
      <c r="AW127" s="191" t="s">
        <v>93</v>
      </c>
      <c r="AX127" s="18">
        <v>202425</v>
      </c>
      <c r="AY127" s="191">
        <v>574</v>
      </c>
      <c r="AZ127" s="191">
        <v>132.30000000000001</v>
      </c>
      <c r="BA127" s="191">
        <v>1</v>
      </c>
      <c r="BB127" s="191">
        <v>0</v>
      </c>
    </row>
    <row r="128" spans="19:54" x14ac:dyDescent="0.2">
      <c r="S128" s="78" t="s">
        <v>3925</v>
      </c>
      <c r="T128" s="191">
        <v>550</v>
      </c>
      <c r="U128" s="239">
        <v>272810121</v>
      </c>
      <c r="V128" s="191" t="s">
        <v>230</v>
      </c>
      <c r="W128" s="191">
        <v>4</v>
      </c>
      <c r="X128" s="78" t="s">
        <v>810</v>
      </c>
      <c r="Y128" s="78">
        <v>202526</v>
      </c>
      <c r="AV128" s="191" t="str">
        <f t="shared" si="5"/>
        <v>576_RG_132.3_1_202425</v>
      </c>
      <c r="AW128" s="191" t="s">
        <v>93</v>
      </c>
      <c r="AX128" s="18">
        <v>202425</v>
      </c>
      <c r="AY128" s="191">
        <v>576</v>
      </c>
      <c r="AZ128" s="191">
        <v>132.30000000000001</v>
      </c>
      <c r="BA128" s="191">
        <v>1</v>
      </c>
      <c r="BB128" s="191">
        <v>0</v>
      </c>
    </row>
    <row r="129" spans="19:54" x14ac:dyDescent="0.2">
      <c r="S129" s="78" t="s">
        <v>3926</v>
      </c>
      <c r="T129" s="191">
        <v>550</v>
      </c>
      <c r="U129" s="239">
        <v>99957527.640000045</v>
      </c>
      <c r="V129" s="191" t="s">
        <v>230</v>
      </c>
      <c r="W129" s="191">
        <v>5</v>
      </c>
      <c r="X129" s="78" t="s">
        <v>811</v>
      </c>
      <c r="Y129" s="78">
        <v>202526</v>
      </c>
      <c r="AV129" s="191" t="str">
        <f t="shared" si="5"/>
        <v>582_RG_132.3_1_202425</v>
      </c>
      <c r="AW129" s="191" t="s">
        <v>93</v>
      </c>
      <c r="AX129" s="18">
        <v>202425</v>
      </c>
      <c r="AY129" s="191">
        <v>582</v>
      </c>
      <c r="AZ129" s="191">
        <v>132.30000000000001</v>
      </c>
      <c r="BA129" s="191">
        <v>1</v>
      </c>
      <c r="BB129" s="191">
        <v>0</v>
      </c>
    </row>
    <row r="130" spans="19:54" x14ac:dyDescent="0.2">
      <c r="S130" s="78" t="s">
        <v>3927</v>
      </c>
      <c r="T130" s="191">
        <v>552</v>
      </c>
      <c r="U130" s="239">
        <v>912155155</v>
      </c>
      <c r="V130" s="191" t="s">
        <v>230</v>
      </c>
      <c r="W130" s="191">
        <v>1</v>
      </c>
      <c r="X130" s="78" t="s">
        <v>807</v>
      </c>
      <c r="Y130" s="78">
        <v>202526</v>
      </c>
      <c r="AV130" s="191" t="str">
        <f t="shared" si="5"/>
        <v>584_RG_132.3_1_202425</v>
      </c>
      <c r="AW130" s="191" t="s">
        <v>93</v>
      </c>
      <c r="AX130" s="18">
        <v>202425</v>
      </c>
      <c r="AY130" s="191">
        <v>584</v>
      </c>
      <c r="AZ130" s="191">
        <v>132.30000000000001</v>
      </c>
      <c r="BA130" s="191">
        <v>1</v>
      </c>
      <c r="BB130" s="191">
        <v>0</v>
      </c>
    </row>
    <row r="131" spans="19:54" x14ac:dyDescent="0.2">
      <c r="S131" s="78" t="s">
        <v>3928</v>
      </c>
      <c r="T131" s="191">
        <v>552</v>
      </c>
      <c r="U131" s="239">
        <v>612155</v>
      </c>
      <c r="V131" s="191" t="s">
        <v>230</v>
      </c>
      <c r="W131" s="191">
        <v>15</v>
      </c>
      <c r="X131" s="78" t="s">
        <v>81</v>
      </c>
      <c r="Y131" s="78">
        <v>202526</v>
      </c>
      <c r="AV131" s="191" t="str">
        <f t="shared" si="5"/>
        <v>586_RG_132.3_1_202425</v>
      </c>
      <c r="AW131" s="191" t="s">
        <v>93</v>
      </c>
      <c r="AX131" s="18">
        <v>202425</v>
      </c>
      <c r="AY131" s="191">
        <v>586</v>
      </c>
      <c r="AZ131" s="191">
        <v>132.30000000000001</v>
      </c>
      <c r="BA131" s="191">
        <v>1</v>
      </c>
      <c r="BB131" s="191">
        <v>0</v>
      </c>
    </row>
    <row r="132" spans="19:54" x14ac:dyDescent="0.2">
      <c r="S132" s="78" t="s">
        <v>3929</v>
      </c>
      <c r="T132" s="191">
        <v>552</v>
      </c>
      <c r="U132" s="239">
        <v>400000</v>
      </c>
      <c r="V132" s="191" t="s">
        <v>230</v>
      </c>
      <c r="W132" s="191">
        <v>2</v>
      </c>
      <c r="X132" s="78" t="s">
        <v>808</v>
      </c>
      <c r="Y132" s="78">
        <v>202526</v>
      </c>
      <c r="AV132" s="191" t="str">
        <f t="shared" ref="AV132:AV195" si="6">AY132&amp;"_"&amp;AW132&amp;"_"&amp;AZ132&amp;"_"&amp;BA132&amp;"_"&amp;AX132</f>
        <v>512_RG_132.4_1_202425</v>
      </c>
      <c r="AW132" s="191" t="s">
        <v>93</v>
      </c>
      <c r="AX132" s="18">
        <v>202425</v>
      </c>
      <c r="AY132" s="191">
        <v>512</v>
      </c>
      <c r="AZ132" s="191">
        <v>132.4</v>
      </c>
      <c r="BA132" s="191">
        <v>1</v>
      </c>
      <c r="BB132" s="191">
        <v>-347</v>
      </c>
    </row>
    <row r="133" spans="19:54" x14ac:dyDescent="0.2">
      <c r="S133" s="78" t="s">
        <v>3930</v>
      </c>
      <c r="T133" s="191">
        <v>552</v>
      </c>
      <c r="U133" s="239">
        <v>137400248</v>
      </c>
      <c r="V133" s="191" t="s">
        <v>230</v>
      </c>
      <c r="W133" s="191">
        <v>3</v>
      </c>
      <c r="X133" s="78" t="s">
        <v>809</v>
      </c>
      <c r="Y133" s="78">
        <v>202526</v>
      </c>
      <c r="AV133" s="191" t="str">
        <f t="shared" si="6"/>
        <v>514_RG_132.4_1_202425</v>
      </c>
      <c r="AW133" s="191" t="s">
        <v>93</v>
      </c>
      <c r="AX133" s="18">
        <v>202425</v>
      </c>
      <c r="AY133" s="191">
        <v>514</v>
      </c>
      <c r="AZ133" s="191">
        <v>132.4</v>
      </c>
      <c r="BA133" s="191">
        <v>1</v>
      </c>
      <c r="BB133" s="191">
        <v>-693.00800000000004</v>
      </c>
    </row>
    <row r="134" spans="19:54" x14ac:dyDescent="0.2">
      <c r="S134" s="78" t="s">
        <v>3931</v>
      </c>
      <c r="T134" s="191">
        <v>552</v>
      </c>
      <c r="U134" s="239">
        <v>537485334</v>
      </c>
      <c r="V134" s="191" t="s">
        <v>230</v>
      </c>
      <c r="W134" s="191">
        <v>4</v>
      </c>
      <c r="X134" s="78" t="s">
        <v>810</v>
      </c>
      <c r="Y134" s="78">
        <v>202526</v>
      </c>
      <c r="AV134" s="191" t="str">
        <f t="shared" si="6"/>
        <v>516_RG_132.4_1_202425</v>
      </c>
      <c r="AW134" s="191" t="s">
        <v>93</v>
      </c>
      <c r="AX134" s="18">
        <v>202425</v>
      </c>
      <c r="AY134" s="191">
        <v>516</v>
      </c>
      <c r="AZ134" s="191">
        <v>132.4</v>
      </c>
      <c r="BA134" s="191">
        <v>1</v>
      </c>
      <c r="BB134" s="191">
        <v>-387.61799999999999</v>
      </c>
    </row>
    <row r="135" spans="19:54" x14ac:dyDescent="0.2">
      <c r="S135" s="78" t="s">
        <v>3932</v>
      </c>
      <c r="T135" s="191">
        <v>552</v>
      </c>
      <c r="U135" s="239">
        <v>237669573</v>
      </c>
      <c r="V135" s="191" t="s">
        <v>230</v>
      </c>
      <c r="W135" s="191">
        <v>5</v>
      </c>
      <c r="X135" s="78" t="s">
        <v>811</v>
      </c>
      <c r="Y135" s="78">
        <v>202526</v>
      </c>
      <c r="AV135" s="191" t="str">
        <f t="shared" si="6"/>
        <v>518_RG_132.4_1_202425</v>
      </c>
      <c r="AW135" s="191" t="s">
        <v>93</v>
      </c>
      <c r="AX135" s="18">
        <v>202425</v>
      </c>
      <c r="AY135" s="191">
        <v>518</v>
      </c>
      <c r="AZ135" s="191">
        <v>132.4</v>
      </c>
      <c r="BA135" s="191">
        <v>1</v>
      </c>
      <c r="BB135" s="191">
        <v>-403.18344999999999</v>
      </c>
    </row>
    <row r="136" spans="19:54" x14ac:dyDescent="0.2">
      <c r="S136" s="78" t="s">
        <v>3933</v>
      </c>
      <c r="T136" s="191">
        <v>562</v>
      </c>
      <c r="U136" s="239">
        <v>153303100</v>
      </c>
      <c r="V136" s="191" t="s">
        <v>803</v>
      </c>
      <c r="W136" s="191">
        <v>1</v>
      </c>
      <c r="X136" s="78" t="s">
        <v>812</v>
      </c>
      <c r="Y136" s="78">
        <v>202526</v>
      </c>
      <c r="AV136" s="191" t="str">
        <f t="shared" si="6"/>
        <v>520_RG_132.4_1_202425</v>
      </c>
      <c r="AW136" s="191" t="s">
        <v>93</v>
      </c>
      <c r="AX136" s="18">
        <v>202425</v>
      </c>
      <c r="AY136" s="191">
        <v>520</v>
      </c>
      <c r="AZ136" s="191">
        <v>132.4</v>
      </c>
      <c r="BA136" s="191">
        <v>1</v>
      </c>
      <c r="BB136" s="191">
        <v>-399.15800000000002</v>
      </c>
    </row>
    <row r="137" spans="19:54" x14ac:dyDescent="0.2">
      <c r="S137" s="78" t="s">
        <v>3934</v>
      </c>
      <c r="T137" s="191">
        <v>562</v>
      </c>
      <c r="U137" s="239">
        <v>191055.21262865327</v>
      </c>
      <c r="V137" s="191" t="s">
        <v>803</v>
      </c>
      <c r="W137" s="191">
        <v>2</v>
      </c>
      <c r="X137" s="78" t="s">
        <v>809</v>
      </c>
      <c r="Y137" s="78">
        <v>202526</v>
      </c>
      <c r="AV137" s="191" t="str">
        <f t="shared" si="6"/>
        <v>522_RG_132.4_1_202425</v>
      </c>
      <c r="AW137" s="191" t="s">
        <v>93</v>
      </c>
      <c r="AX137" s="18">
        <v>202425</v>
      </c>
      <c r="AY137" s="191">
        <v>522</v>
      </c>
      <c r="AZ137" s="191">
        <v>132.4</v>
      </c>
      <c r="BA137" s="191">
        <v>1</v>
      </c>
      <c r="BB137" s="191">
        <v>-394.34300000000002</v>
      </c>
    </row>
    <row r="138" spans="19:54" x14ac:dyDescent="0.2">
      <c r="S138" s="78" t="s">
        <v>3935</v>
      </c>
      <c r="T138" s="191">
        <v>562</v>
      </c>
      <c r="U138" s="239">
        <v>7908204</v>
      </c>
      <c r="V138" s="191" t="s">
        <v>803</v>
      </c>
      <c r="W138" s="191">
        <v>3</v>
      </c>
      <c r="X138" s="78" t="s">
        <v>810</v>
      </c>
      <c r="Y138" s="78">
        <v>202526</v>
      </c>
      <c r="AV138" s="191" t="str">
        <f t="shared" si="6"/>
        <v>524_RG_132.4_1_202425</v>
      </c>
      <c r="AW138" s="191" t="s">
        <v>93</v>
      </c>
      <c r="AX138" s="18">
        <v>202425</v>
      </c>
      <c r="AY138" s="191">
        <v>524</v>
      </c>
      <c r="AZ138" s="191">
        <v>132.4</v>
      </c>
      <c r="BA138" s="191">
        <v>1</v>
      </c>
      <c r="BB138" s="191">
        <v>-522.17499999999995</v>
      </c>
    </row>
    <row r="139" spans="19:54" x14ac:dyDescent="0.2">
      <c r="S139" s="78" t="s">
        <v>3936</v>
      </c>
      <c r="T139" s="191">
        <v>562</v>
      </c>
      <c r="U139" s="239">
        <v>58839019</v>
      </c>
      <c r="V139" s="191" t="s">
        <v>803</v>
      </c>
      <c r="W139" s="191">
        <v>4</v>
      </c>
      <c r="X139" s="78" t="s">
        <v>3391</v>
      </c>
      <c r="Y139" s="78">
        <v>202526</v>
      </c>
      <c r="AV139" s="191" t="str">
        <f t="shared" si="6"/>
        <v>526_RG_132.4_1_202425</v>
      </c>
      <c r="AW139" s="191" t="s">
        <v>93</v>
      </c>
      <c r="AX139" s="18">
        <v>202425</v>
      </c>
      <c r="AY139" s="191">
        <v>526</v>
      </c>
      <c r="AZ139" s="191">
        <v>132.4</v>
      </c>
      <c r="BA139" s="191">
        <v>1</v>
      </c>
      <c r="BB139" s="191">
        <v>-380.54399999999998</v>
      </c>
    </row>
    <row r="140" spans="19:54" x14ac:dyDescent="0.2">
      <c r="S140" s="78" t="s">
        <v>3937</v>
      </c>
      <c r="T140" s="191">
        <v>562</v>
      </c>
      <c r="U140" s="239">
        <v>66938278.212628655</v>
      </c>
      <c r="V140" s="191" t="s">
        <v>803</v>
      </c>
      <c r="W140" s="191">
        <v>5</v>
      </c>
      <c r="X140" s="78" t="s">
        <v>3230</v>
      </c>
      <c r="Y140" s="78">
        <v>202526</v>
      </c>
      <c r="AV140" s="191" t="str">
        <f t="shared" si="6"/>
        <v>528_RG_132.4_1_202425</v>
      </c>
      <c r="AW140" s="191" t="s">
        <v>93</v>
      </c>
      <c r="AX140" s="18">
        <v>202425</v>
      </c>
      <c r="AY140" s="191">
        <v>528</v>
      </c>
      <c r="AZ140" s="191">
        <v>132.4</v>
      </c>
      <c r="BA140" s="191">
        <v>1</v>
      </c>
      <c r="BB140" s="191">
        <v>-318</v>
      </c>
    </row>
    <row r="141" spans="19:54" x14ac:dyDescent="0.2">
      <c r="S141" s="78" t="s">
        <v>3938</v>
      </c>
      <c r="T141" s="191">
        <v>562</v>
      </c>
      <c r="U141" s="239">
        <v>86364821.787371337</v>
      </c>
      <c r="V141" s="191" t="s">
        <v>803</v>
      </c>
      <c r="W141" s="191">
        <v>6</v>
      </c>
      <c r="X141" s="78" t="s">
        <v>811</v>
      </c>
      <c r="Y141" s="78">
        <v>202526</v>
      </c>
      <c r="AV141" s="191" t="str">
        <f t="shared" si="6"/>
        <v>530_RG_132.4_1_202425</v>
      </c>
      <c r="AW141" s="191" t="s">
        <v>93</v>
      </c>
      <c r="AX141" s="18">
        <v>202425</v>
      </c>
      <c r="AY141" s="191">
        <v>530</v>
      </c>
      <c r="AZ141" s="191">
        <v>132.4</v>
      </c>
      <c r="BA141" s="191">
        <v>1</v>
      </c>
      <c r="BB141" s="191">
        <v>-639.34199999999998</v>
      </c>
    </row>
    <row r="142" spans="19:54" x14ac:dyDescent="0.2">
      <c r="S142" s="78" t="s">
        <v>3939</v>
      </c>
      <c r="T142" s="191">
        <v>564</v>
      </c>
      <c r="U142" s="239">
        <v>183840523.93000001</v>
      </c>
      <c r="V142" s="191" t="s">
        <v>803</v>
      </c>
      <c r="W142" s="191">
        <v>1</v>
      </c>
      <c r="X142" s="78" t="s">
        <v>812</v>
      </c>
      <c r="Y142" s="78">
        <v>202526</v>
      </c>
      <c r="AV142" s="191" t="str">
        <f t="shared" si="6"/>
        <v>532_RG_132.4_1_202425</v>
      </c>
      <c r="AW142" s="191" t="s">
        <v>93</v>
      </c>
      <c r="AX142" s="18">
        <v>202425</v>
      </c>
      <c r="AY142" s="191">
        <v>532</v>
      </c>
      <c r="AZ142" s="191">
        <v>132.4</v>
      </c>
      <c r="BA142" s="191">
        <v>1</v>
      </c>
      <c r="BB142" s="191">
        <v>-623.57000000000005</v>
      </c>
    </row>
    <row r="143" spans="19:54" x14ac:dyDescent="0.2">
      <c r="S143" s="78" t="s">
        <v>3940</v>
      </c>
      <c r="T143" s="191">
        <v>564</v>
      </c>
      <c r="U143" s="239">
        <v>211151.28264181141</v>
      </c>
      <c r="V143" s="191" t="s">
        <v>803</v>
      </c>
      <c r="W143" s="191">
        <v>2</v>
      </c>
      <c r="X143" s="78" t="s">
        <v>809</v>
      </c>
      <c r="Y143" s="78">
        <v>202526</v>
      </c>
      <c r="AV143" s="191" t="str">
        <f t="shared" si="6"/>
        <v>534_RG_132.4_1_202425</v>
      </c>
      <c r="AW143" s="191" t="s">
        <v>93</v>
      </c>
      <c r="AX143" s="18">
        <v>202425</v>
      </c>
      <c r="AY143" s="191">
        <v>534</v>
      </c>
      <c r="AZ143" s="191">
        <v>132.4</v>
      </c>
      <c r="BA143" s="191">
        <v>1</v>
      </c>
      <c r="BB143" s="191">
        <v>-376.17399999999998</v>
      </c>
    </row>
    <row r="144" spans="19:54" x14ac:dyDescent="0.2">
      <c r="S144" s="78" t="s">
        <v>3941</v>
      </c>
      <c r="T144" s="191">
        <v>564</v>
      </c>
      <c r="U144" s="239">
        <v>26103635</v>
      </c>
      <c r="V144" s="191" t="s">
        <v>803</v>
      </c>
      <c r="W144" s="191">
        <v>3</v>
      </c>
      <c r="X144" s="78" t="s">
        <v>810</v>
      </c>
      <c r="Y144" s="78">
        <v>202526</v>
      </c>
      <c r="AV144" s="191" t="str">
        <f t="shared" si="6"/>
        <v>536_RG_132.4_1_202425</v>
      </c>
      <c r="AW144" s="191" t="s">
        <v>93</v>
      </c>
      <c r="AX144" s="18">
        <v>202425</v>
      </c>
      <c r="AY144" s="191">
        <v>536</v>
      </c>
      <c r="AZ144" s="191">
        <v>132.4</v>
      </c>
      <c r="BA144" s="191">
        <v>1</v>
      </c>
      <c r="BB144" s="191">
        <v>-414.23200000000003</v>
      </c>
    </row>
    <row r="145" spans="19:54" x14ac:dyDescent="0.2">
      <c r="S145" s="78" t="s">
        <v>3942</v>
      </c>
      <c r="T145" s="191">
        <v>564</v>
      </c>
      <c r="U145" s="239">
        <v>71033231</v>
      </c>
      <c r="V145" s="191" t="s">
        <v>803</v>
      </c>
      <c r="W145" s="191">
        <v>4</v>
      </c>
      <c r="X145" s="78" t="s">
        <v>3391</v>
      </c>
      <c r="Y145" s="78">
        <v>202526</v>
      </c>
      <c r="AV145" s="191" t="str">
        <f t="shared" si="6"/>
        <v>538_RG_132.4_1_202425</v>
      </c>
      <c r="AW145" s="191" t="s">
        <v>93</v>
      </c>
      <c r="AX145" s="18">
        <v>202425</v>
      </c>
      <c r="AY145" s="191">
        <v>538</v>
      </c>
      <c r="AZ145" s="191">
        <v>132.4</v>
      </c>
      <c r="BA145" s="191">
        <v>1</v>
      </c>
      <c r="BB145" s="191">
        <v>-401.53100000000001</v>
      </c>
    </row>
    <row r="146" spans="19:54" x14ac:dyDescent="0.2">
      <c r="S146" s="78" t="s">
        <v>3943</v>
      </c>
      <c r="T146" s="191">
        <v>564</v>
      </c>
      <c r="U146" s="239">
        <v>97348017.282641813</v>
      </c>
      <c r="V146" s="191" t="s">
        <v>803</v>
      </c>
      <c r="W146" s="191">
        <v>5</v>
      </c>
      <c r="X146" s="78" t="s">
        <v>3230</v>
      </c>
      <c r="Y146" s="78">
        <v>202526</v>
      </c>
      <c r="AV146" s="191" t="str">
        <f t="shared" si="6"/>
        <v>540_RG_132.4_1_202425</v>
      </c>
      <c r="AW146" s="191" t="s">
        <v>93</v>
      </c>
      <c r="AX146" s="18">
        <v>202425</v>
      </c>
      <c r="AY146" s="191">
        <v>540</v>
      </c>
      <c r="AZ146" s="191">
        <v>132.4</v>
      </c>
      <c r="BA146" s="191">
        <v>1</v>
      </c>
      <c r="BB146" s="191">
        <v>-693.93399999999997</v>
      </c>
    </row>
    <row r="147" spans="19:54" x14ac:dyDescent="0.2">
      <c r="S147" s="78" t="s">
        <v>3944</v>
      </c>
      <c r="T147" s="191">
        <v>564</v>
      </c>
      <c r="U147" s="239">
        <v>86492506.647358194</v>
      </c>
      <c r="V147" s="191" t="s">
        <v>803</v>
      </c>
      <c r="W147" s="191">
        <v>6</v>
      </c>
      <c r="X147" s="78" t="s">
        <v>811</v>
      </c>
      <c r="Y147" s="78">
        <v>202526</v>
      </c>
      <c r="AV147" s="191" t="str">
        <f t="shared" si="6"/>
        <v>542_RG_132.4_1_202425</v>
      </c>
      <c r="AW147" s="191" t="s">
        <v>93</v>
      </c>
      <c r="AX147" s="18">
        <v>202425</v>
      </c>
      <c r="AY147" s="191">
        <v>542</v>
      </c>
      <c r="AZ147" s="191">
        <v>132.4</v>
      </c>
      <c r="BA147" s="191">
        <v>1</v>
      </c>
      <c r="BB147" s="191">
        <v>-207.541</v>
      </c>
    </row>
    <row r="148" spans="19:54" x14ac:dyDescent="0.2">
      <c r="S148" s="78" t="s">
        <v>3945</v>
      </c>
      <c r="T148" s="191">
        <v>566</v>
      </c>
      <c r="U148" s="239">
        <v>211842177</v>
      </c>
      <c r="V148" s="191" t="s">
        <v>803</v>
      </c>
      <c r="W148" s="191">
        <v>1</v>
      </c>
      <c r="X148" s="78" t="s">
        <v>812</v>
      </c>
      <c r="Y148" s="78">
        <v>202526</v>
      </c>
      <c r="AV148" s="191" t="str">
        <f t="shared" si="6"/>
        <v>544_RG_132.4_1_202425</v>
      </c>
      <c r="AW148" s="191" t="s">
        <v>93</v>
      </c>
      <c r="AX148" s="18">
        <v>202425</v>
      </c>
      <c r="AY148" s="191">
        <v>544</v>
      </c>
      <c r="AZ148" s="191">
        <v>132.4</v>
      </c>
      <c r="BA148" s="191">
        <v>1</v>
      </c>
      <c r="BB148" s="191">
        <v>-203.37899999999999</v>
      </c>
    </row>
    <row r="149" spans="19:54" x14ac:dyDescent="0.2">
      <c r="S149" s="78" t="s">
        <v>3946</v>
      </c>
      <c r="T149" s="191">
        <v>566</v>
      </c>
      <c r="U149" s="239">
        <v>249749.48240002891</v>
      </c>
      <c r="V149" s="191" t="s">
        <v>803</v>
      </c>
      <c r="W149" s="191">
        <v>2</v>
      </c>
      <c r="X149" s="78" t="s">
        <v>809</v>
      </c>
      <c r="Y149" s="78">
        <v>202526</v>
      </c>
      <c r="AV149" s="191" t="str">
        <f t="shared" si="6"/>
        <v>545_RG_132.4_1_202425</v>
      </c>
      <c r="AW149" s="191" t="s">
        <v>93</v>
      </c>
      <c r="AX149" s="18">
        <v>202425</v>
      </c>
      <c r="AY149" s="191">
        <v>545</v>
      </c>
      <c r="AZ149" s="191">
        <v>132.4</v>
      </c>
      <c r="BA149" s="191">
        <v>1</v>
      </c>
      <c r="BB149" s="191">
        <v>-187.959</v>
      </c>
    </row>
    <row r="150" spans="19:54" x14ac:dyDescent="0.2">
      <c r="S150" s="78" t="s">
        <v>3947</v>
      </c>
      <c r="T150" s="191">
        <v>566</v>
      </c>
      <c r="U150" s="239">
        <v>15850937</v>
      </c>
      <c r="V150" s="191" t="s">
        <v>803</v>
      </c>
      <c r="W150" s="191">
        <v>3</v>
      </c>
      <c r="X150" s="78" t="s">
        <v>810</v>
      </c>
      <c r="Y150" s="78">
        <v>202526</v>
      </c>
      <c r="AV150" s="191" t="str">
        <f t="shared" si="6"/>
        <v>546_RG_132.4_1_202425</v>
      </c>
      <c r="AW150" s="191" t="s">
        <v>93</v>
      </c>
      <c r="AX150" s="18">
        <v>202425</v>
      </c>
      <c r="AY150" s="191">
        <v>546</v>
      </c>
      <c r="AZ150" s="191">
        <v>132.4</v>
      </c>
      <c r="BA150" s="191">
        <v>1</v>
      </c>
      <c r="BB150" s="191">
        <v>-302</v>
      </c>
    </row>
    <row r="151" spans="19:54" x14ac:dyDescent="0.2">
      <c r="S151" s="78" t="s">
        <v>3948</v>
      </c>
      <c r="T151" s="191">
        <v>566</v>
      </c>
      <c r="U151" s="239">
        <v>81403036</v>
      </c>
      <c r="V151" s="191" t="s">
        <v>803</v>
      </c>
      <c r="W151" s="191">
        <v>4</v>
      </c>
      <c r="X151" s="78" t="s">
        <v>3391</v>
      </c>
      <c r="Y151" s="78">
        <v>202526</v>
      </c>
      <c r="AV151" s="191" t="str">
        <f t="shared" si="6"/>
        <v>548_RG_132.4_1_202425</v>
      </c>
      <c r="AW151" s="191" t="s">
        <v>93</v>
      </c>
      <c r="AX151" s="18">
        <v>202425</v>
      </c>
      <c r="AY151" s="191">
        <v>548</v>
      </c>
      <c r="AZ151" s="191">
        <v>132.4</v>
      </c>
      <c r="BA151" s="191">
        <v>1</v>
      </c>
      <c r="BB151" s="191">
        <v>-286.55099999999999</v>
      </c>
    </row>
    <row r="152" spans="19:54" x14ac:dyDescent="0.2">
      <c r="S152" s="78" t="s">
        <v>3949</v>
      </c>
      <c r="T152" s="191">
        <v>566</v>
      </c>
      <c r="U152" s="239">
        <v>97503722.48240003</v>
      </c>
      <c r="V152" s="191" t="s">
        <v>803</v>
      </c>
      <c r="W152" s="191">
        <v>5</v>
      </c>
      <c r="X152" s="78" t="s">
        <v>3230</v>
      </c>
      <c r="Y152" s="78">
        <v>202526</v>
      </c>
      <c r="AV152" s="191" t="str">
        <f t="shared" si="6"/>
        <v>550_RG_132.4_1_202425</v>
      </c>
      <c r="AW152" s="191" t="s">
        <v>93</v>
      </c>
      <c r="AX152" s="18">
        <v>202425</v>
      </c>
      <c r="AY152" s="191">
        <v>550</v>
      </c>
      <c r="AZ152" s="191">
        <v>132.4</v>
      </c>
      <c r="BA152" s="191">
        <v>1</v>
      </c>
      <c r="BB152" s="191">
        <v>-497.40699999999998</v>
      </c>
    </row>
    <row r="153" spans="19:54" x14ac:dyDescent="0.2">
      <c r="S153" s="78" t="s">
        <v>3950</v>
      </c>
      <c r="T153" s="191">
        <v>566</v>
      </c>
      <c r="U153" s="239">
        <v>114338454.51759997</v>
      </c>
      <c r="V153" s="191" t="s">
        <v>803</v>
      </c>
      <c r="W153" s="191">
        <v>6</v>
      </c>
      <c r="X153" s="78" t="s">
        <v>811</v>
      </c>
      <c r="Y153" s="78">
        <v>202526</v>
      </c>
      <c r="AV153" s="191" t="str">
        <f t="shared" si="6"/>
        <v>552_RG_132.4_1_202425</v>
      </c>
      <c r="AW153" s="191" t="s">
        <v>93</v>
      </c>
      <c r="AX153" s="18">
        <v>202425</v>
      </c>
      <c r="AY153" s="191">
        <v>552</v>
      </c>
      <c r="AZ153" s="191">
        <v>132.4</v>
      </c>
      <c r="BA153" s="191">
        <v>1</v>
      </c>
      <c r="BB153" s="191">
        <v>-797.53978000000006</v>
      </c>
    </row>
    <row r="154" spans="19:54" x14ac:dyDescent="0.2">
      <c r="S154" s="78" t="s">
        <v>3951</v>
      </c>
      <c r="T154" s="191">
        <v>568</v>
      </c>
      <c r="U154" s="239">
        <v>410124245</v>
      </c>
      <c r="V154" s="191" t="s">
        <v>803</v>
      </c>
      <c r="W154" s="191">
        <v>1</v>
      </c>
      <c r="X154" s="78" t="s">
        <v>812</v>
      </c>
      <c r="Y154" s="78">
        <v>202526</v>
      </c>
      <c r="AV154" s="191" t="str">
        <f t="shared" si="6"/>
        <v>562_RG_132.4_1_202425</v>
      </c>
      <c r="AW154" s="191" t="s">
        <v>93</v>
      </c>
      <c r="AX154" s="18">
        <v>202425</v>
      </c>
      <c r="AY154" s="191">
        <v>562</v>
      </c>
      <c r="AZ154" s="191">
        <v>132.4</v>
      </c>
      <c r="BA154" s="191">
        <v>1</v>
      </c>
      <c r="BB154" s="191">
        <v>0</v>
      </c>
    </row>
    <row r="155" spans="19:54" x14ac:dyDescent="0.2">
      <c r="S155" s="78" t="s">
        <v>3952</v>
      </c>
      <c r="T155" s="191">
        <v>568</v>
      </c>
      <c r="U155" s="239">
        <v>485044.02232950646</v>
      </c>
      <c r="V155" s="191" t="s">
        <v>803</v>
      </c>
      <c r="W155" s="191">
        <v>2</v>
      </c>
      <c r="X155" s="78" t="s">
        <v>809</v>
      </c>
      <c r="Y155" s="78">
        <v>202526</v>
      </c>
      <c r="AV155" s="191" t="str">
        <f t="shared" si="6"/>
        <v>564_RG_132.4_1_202425</v>
      </c>
      <c r="AW155" s="191" t="s">
        <v>93</v>
      </c>
      <c r="AX155" s="18">
        <v>202425</v>
      </c>
      <c r="AY155" s="191">
        <v>564</v>
      </c>
      <c r="AZ155" s="191">
        <v>132.4</v>
      </c>
      <c r="BA155" s="191">
        <v>1</v>
      </c>
      <c r="BB155" s="191">
        <v>0</v>
      </c>
    </row>
    <row r="156" spans="19:54" x14ac:dyDescent="0.2">
      <c r="S156" s="78" t="s">
        <v>3953</v>
      </c>
      <c r="T156" s="191">
        <v>568</v>
      </c>
      <c r="U156" s="239">
        <v>62470223.999999993</v>
      </c>
      <c r="V156" s="191" t="s">
        <v>803</v>
      </c>
      <c r="W156" s="191">
        <v>3</v>
      </c>
      <c r="X156" s="78" t="s">
        <v>810</v>
      </c>
      <c r="Y156" s="78">
        <v>202526</v>
      </c>
      <c r="AV156" s="191" t="str">
        <f t="shared" si="6"/>
        <v>566_RG_132.4_1_202425</v>
      </c>
      <c r="AW156" s="191" t="s">
        <v>93</v>
      </c>
      <c r="AX156" s="18">
        <v>202425</v>
      </c>
      <c r="AY156" s="191">
        <v>566</v>
      </c>
      <c r="AZ156" s="191">
        <v>132.4</v>
      </c>
      <c r="BA156" s="191">
        <v>1</v>
      </c>
      <c r="BB156" s="191">
        <v>0</v>
      </c>
    </row>
    <row r="157" spans="19:54" x14ac:dyDescent="0.2">
      <c r="S157" s="78" t="s">
        <v>3954</v>
      </c>
      <c r="T157" s="191">
        <v>568</v>
      </c>
      <c r="U157" s="239">
        <v>151276503</v>
      </c>
      <c r="V157" s="191" t="s">
        <v>803</v>
      </c>
      <c r="W157" s="191">
        <v>4</v>
      </c>
      <c r="X157" s="78" t="s">
        <v>3391</v>
      </c>
      <c r="Y157" s="78">
        <v>202526</v>
      </c>
      <c r="AV157" s="191" t="str">
        <f t="shared" si="6"/>
        <v>568_RG_132.4_1_202425</v>
      </c>
      <c r="AW157" s="191" t="s">
        <v>93</v>
      </c>
      <c r="AX157" s="18">
        <v>202425</v>
      </c>
      <c r="AY157" s="191">
        <v>568</v>
      </c>
      <c r="AZ157" s="191">
        <v>132.4</v>
      </c>
      <c r="BA157" s="191">
        <v>1</v>
      </c>
      <c r="BB157" s="191">
        <v>0</v>
      </c>
    </row>
    <row r="158" spans="19:54" x14ac:dyDescent="0.2">
      <c r="S158" s="78" t="s">
        <v>3955</v>
      </c>
      <c r="T158" s="191">
        <v>568</v>
      </c>
      <c r="U158" s="239">
        <v>214231771.02232951</v>
      </c>
      <c r="V158" s="191" t="s">
        <v>803</v>
      </c>
      <c r="W158" s="191">
        <v>5</v>
      </c>
      <c r="X158" s="78" t="s">
        <v>3230</v>
      </c>
      <c r="Y158" s="78">
        <v>202526</v>
      </c>
      <c r="AV158" s="191" t="str">
        <f t="shared" si="6"/>
        <v>572_RG_132.4_1_202425</v>
      </c>
      <c r="AW158" s="191" t="s">
        <v>93</v>
      </c>
      <c r="AX158" s="18">
        <v>202425</v>
      </c>
      <c r="AY158" s="191">
        <v>572</v>
      </c>
      <c r="AZ158" s="191">
        <v>132.4</v>
      </c>
      <c r="BA158" s="191">
        <v>1</v>
      </c>
      <c r="BB158" s="191">
        <v>0</v>
      </c>
    </row>
    <row r="159" spans="19:54" x14ac:dyDescent="0.2">
      <c r="S159" s="78" t="s">
        <v>3956</v>
      </c>
      <c r="T159" s="191">
        <v>568</v>
      </c>
      <c r="U159" s="239">
        <v>195892473.97767049</v>
      </c>
      <c r="V159" s="191" t="s">
        <v>803</v>
      </c>
      <c r="W159" s="191">
        <v>6</v>
      </c>
      <c r="X159" s="78" t="s">
        <v>811</v>
      </c>
      <c r="Y159" s="78">
        <v>202526</v>
      </c>
      <c r="AV159" s="191" t="str">
        <f t="shared" si="6"/>
        <v>574_RG_132.4_1_202425</v>
      </c>
      <c r="AW159" s="191" t="s">
        <v>93</v>
      </c>
      <c r="AX159" s="18">
        <v>202425</v>
      </c>
      <c r="AY159" s="191">
        <v>574</v>
      </c>
      <c r="AZ159" s="191">
        <v>132.4</v>
      </c>
      <c r="BA159" s="191">
        <v>1</v>
      </c>
      <c r="BB159" s="191">
        <v>0</v>
      </c>
    </row>
    <row r="160" spans="19:54" x14ac:dyDescent="0.2">
      <c r="AV160" s="191" t="str">
        <f t="shared" si="6"/>
        <v>576_RG_132.4_1_202425</v>
      </c>
      <c r="AW160" s="191" t="s">
        <v>93</v>
      </c>
      <c r="AX160" s="18">
        <v>202425</v>
      </c>
      <c r="AY160" s="191">
        <v>576</v>
      </c>
      <c r="AZ160" s="191">
        <v>132.4</v>
      </c>
      <c r="BA160" s="191">
        <v>1</v>
      </c>
      <c r="BB160" s="191">
        <v>0</v>
      </c>
    </row>
    <row r="161" spans="48:54" x14ac:dyDescent="0.2">
      <c r="AV161" s="191" t="str">
        <f t="shared" si="6"/>
        <v>582_RG_132.4_1_202425</v>
      </c>
      <c r="AW161" s="191" t="s">
        <v>93</v>
      </c>
      <c r="AX161" s="18">
        <v>202425</v>
      </c>
      <c r="AY161" s="191">
        <v>582</v>
      </c>
      <c r="AZ161" s="191">
        <v>132.4</v>
      </c>
      <c r="BA161" s="191">
        <v>1</v>
      </c>
      <c r="BB161" s="191">
        <v>0</v>
      </c>
    </row>
    <row r="162" spans="48:54" x14ac:dyDescent="0.2">
      <c r="AV162" s="191" t="str">
        <f t="shared" si="6"/>
        <v>584_RG_132.4_1_202425</v>
      </c>
      <c r="AW162" s="191" t="s">
        <v>93</v>
      </c>
      <c r="AX162" s="18">
        <v>202425</v>
      </c>
      <c r="AY162" s="191">
        <v>584</v>
      </c>
      <c r="AZ162" s="191">
        <v>132.4</v>
      </c>
      <c r="BA162" s="191">
        <v>1</v>
      </c>
      <c r="BB162" s="191">
        <v>0</v>
      </c>
    </row>
    <row r="163" spans="48:54" x14ac:dyDescent="0.2">
      <c r="AV163" s="191" t="str">
        <f t="shared" si="6"/>
        <v>586_RG_132.4_1_202425</v>
      </c>
      <c r="AW163" s="191" t="s">
        <v>93</v>
      </c>
      <c r="AX163" s="18">
        <v>202425</v>
      </c>
      <c r="AY163" s="191">
        <v>586</v>
      </c>
      <c r="AZ163" s="191">
        <v>132.4</v>
      </c>
      <c r="BA163" s="191">
        <v>1</v>
      </c>
      <c r="BB163" s="191">
        <v>0</v>
      </c>
    </row>
    <row r="164" spans="48:54" x14ac:dyDescent="0.2">
      <c r="AV164" s="191" t="str">
        <f t="shared" si="6"/>
        <v>512_RG_139_1_202425</v>
      </c>
      <c r="AW164" s="191" t="s">
        <v>93</v>
      </c>
      <c r="AX164" s="18">
        <v>202425</v>
      </c>
      <c r="AY164" s="191">
        <v>512</v>
      </c>
      <c r="AZ164" s="191">
        <v>139</v>
      </c>
      <c r="BA164" s="191">
        <v>1</v>
      </c>
      <c r="BB164" s="191">
        <v>-372</v>
      </c>
    </row>
    <row r="165" spans="48:54" x14ac:dyDescent="0.2">
      <c r="AV165" s="191" t="str">
        <f t="shared" si="6"/>
        <v>514_RG_139_1_202425</v>
      </c>
      <c r="AW165" s="191" t="s">
        <v>93</v>
      </c>
      <c r="AX165" s="18">
        <v>202425</v>
      </c>
      <c r="AY165" s="191">
        <v>514</v>
      </c>
      <c r="AZ165" s="191">
        <v>139</v>
      </c>
      <c r="BA165" s="191">
        <v>1</v>
      </c>
      <c r="BB165" s="191">
        <v>-481.85399999999998</v>
      </c>
    </row>
    <row r="166" spans="48:54" x14ac:dyDescent="0.2">
      <c r="AV166" s="191" t="str">
        <f t="shared" si="6"/>
        <v>516_RG_139_1_202425</v>
      </c>
      <c r="AW166" s="191" t="s">
        <v>93</v>
      </c>
      <c r="AX166" s="18">
        <v>202425</v>
      </c>
      <c r="AY166" s="191">
        <v>516</v>
      </c>
      <c r="AZ166" s="191">
        <v>139</v>
      </c>
      <c r="BA166" s="191">
        <v>1</v>
      </c>
      <c r="BB166" s="191">
        <v>-1577.1310000000001</v>
      </c>
    </row>
    <row r="167" spans="48:54" x14ac:dyDescent="0.2">
      <c r="AV167" s="191" t="str">
        <f t="shared" si="6"/>
        <v>518_RG_139_1_202425</v>
      </c>
      <c r="AW167" s="191" t="s">
        <v>93</v>
      </c>
      <c r="AX167" s="18">
        <v>202425</v>
      </c>
      <c r="AY167" s="191">
        <v>518</v>
      </c>
      <c r="AZ167" s="191">
        <v>139</v>
      </c>
      <c r="BA167" s="191">
        <v>1</v>
      </c>
      <c r="BB167" s="191">
        <v>-398.83300000000003</v>
      </c>
    </row>
    <row r="168" spans="48:54" x14ac:dyDescent="0.2">
      <c r="AV168" s="191" t="str">
        <f t="shared" si="6"/>
        <v>520_RG_139_1_202425</v>
      </c>
      <c r="AW168" s="191" t="s">
        <v>93</v>
      </c>
      <c r="AX168" s="18">
        <v>202425</v>
      </c>
      <c r="AY168" s="191">
        <v>520</v>
      </c>
      <c r="AZ168" s="191">
        <v>139</v>
      </c>
      <c r="BA168" s="191">
        <v>1</v>
      </c>
      <c r="BB168" s="191">
        <v>-157.32800000000003</v>
      </c>
    </row>
    <row r="169" spans="48:54" x14ac:dyDescent="0.2">
      <c r="AV169" s="191" t="str">
        <f t="shared" si="6"/>
        <v>522_RG_139_1_202425</v>
      </c>
      <c r="AW169" s="191" t="s">
        <v>93</v>
      </c>
      <c r="AX169" s="18">
        <v>202425</v>
      </c>
      <c r="AY169" s="191">
        <v>522</v>
      </c>
      <c r="AZ169" s="191">
        <v>139</v>
      </c>
      <c r="BA169" s="191">
        <v>1</v>
      </c>
      <c r="BB169" s="191">
        <v>0</v>
      </c>
    </row>
    <row r="170" spans="48:54" x14ac:dyDescent="0.2">
      <c r="AV170" s="191" t="str">
        <f t="shared" si="6"/>
        <v>524_RG_139_1_202425</v>
      </c>
      <c r="AW170" s="191" t="s">
        <v>93</v>
      </c>
      <c r="AX170" s="18">
        <v>202425</v>
      </c>
      <c r="AY170" s="191">
        <v>524</v>
      </c>
      <c r="AZ170" s="191">
        <v>139</v>
      </c>
      <c r="BA170" s="191">
        <v>1</v>
      </c>
      <c r="BB170" s="191">
        <v>-1036.027</v>
      </c>
    </row>
    <row r="171" spans="48:54" x14ac:dyDescent="0.2">
      <c r="AV171" s="191" t="str">
        <f t="shared" si="6"/>
        <v>526_RG_139_1_202425</v>
      </c>
      <c r="AW171" s="191" t="s">
        <v>93</v>
      </c>
      <c r="AX171" s="18">
        <v>202425</v>
      </c>
      <c r="AY171" s="191">
        <v>526</v>
      </c>
      <c r="AZ171" s="191">
        <v>139</v>
      </c>
      <c r="BA171" s="191">
        <v>1</v>
      </c>
      <c r="BB171" s="191">
        <v>-361.02199999999999</v>
      </c>
    </row>
    <row r="172" spans="48:54" x14ac:dyDescent="0.2">
      <c r="AV172" s="191" t="str">
        <f t="shared" si="6"/>
        <v>528_RG_139_1_202425</v>
      </c>
      <c r="AW172" s="191" t="s">
        <v>93</v>
      </c>
      <c r="AX172" s="18">
        <v>202425</v>
      </c>
      <c r="AY172" s="191">
        <v>528</v>
      </c>
      <c r="AZ172" s="191">
        <v>139</v>
      </c>
      <c r="BA172" s="191">
        <v>1</v>
      </c>
      <c r="BB172" s="191">
        <v>-459</v>
      </c>
    </row>
    <row r="173" spans="48:54" x14ac:dyDescent="0.2">
      <c r="AV173" s="191" t="str">
        <f t="shared" si="6"/>
        <v>530_RG_139_1_202425</v>
      </c>
      <c r="AW173" s="191" t="s">
        <v>93</v>
      </c>
      <c r="AX173" s="18">
        <v>202425</v>
      </c>
      <c r="AY173" s="191">
        <v>530</v>
      </c>
      <c r="AZ173" s="191">
        <v>139</v>
      </c>
      <c r="BA173" s="191">
        <v>1</v>
      </c>
      <c r="BB173" s="191">
        <v>-610.12900000000002</v>
      </c>
    </row>
    <row r="174" spans="48:54" x14ac:dyDescent="0.2">
      <c r="AV174" s="191" t="str">
        <f t="shared" si="6"/>
        <v>532_RG_139_1_202425</v>
      </c>
      <c r="AW174" s="191" t="s">
        <v>93</v>
      </c>
      <c r="AX174" s="18">
        <v>202425</v>
      </c>
      <c r="AY174" s="191">
        <v>532</v>
      </c>
      <c r="AZ174" s="191">
        <v>139</v>
      </c>
      <c r="BA174" s="191">
        <v>1</v>
      </c>
      <c r="BB174" s="191">
        <v>0</v>
      </c>
    </row>
    <row r="175" spans="48:54" x14ac:dyDescent="0.2">
      <c r="AV175" s="191" t="str">
        <f t="shared" si="6"/>
        <v>534_RG_139_1_202425</v>
      </c>
      <c r="AW175" s="191" t="s">
        <v>93</v>
      </c>
      <c r="AX175" s="18">
        <v>202425</v>
      </c>
      <c r="AY175" s="191">
        <v>534</v>
      </c>
      <c r="AZ175" s="191">
        <v>139</v>
      </c>
      <c r="BA175" s="191">
        <v>1</v>
      </c>
      <c r="BB175" s="191">
        <v>-548.9</v>
      </c>
    </row>
    <row r="176" spans="48:54" x14ac:dyDescent="0.2">
      <c r="AV176" s="191" t="str">
        <f t="shared" si="6"/>
        <v>536_RG_139_1_202425</v>
      </c>
      <c r="AW176" s="191" t="s">
        <v>93</v>
      </c>
      <c r="AX176" s="18">
        <v>202425</v>
      </c>
      <c r="AY176" s="191">
        <v>536</v>
      </c>
      <c r="AZ176" s="191">
        <v>139</v>
      </c>
      <c r="BA176" s="191">
        <v>1</v>
      </c>
      <c r="BB176" s="191">
        <v>-511.15800000000002</v>
      </c>
    </row>
    <row r="177" spans="48:54" x14ac:dyDescent="0.2">
      <c r="AV177" s="191" t="str">
        <f t="shared" si="6"/>
        <v>538_RG_139_1_202425</v>
      </c>
      <c r="AW177" s="191" t="s">
        <v>93</v>
      </c>
      <c r="AX177" s="18">
        <v>202425</v>
      </c>
      <c r="AY177" s="191">
        <v>538</v>
      </c>
      <c r="AZ177" s="191">
        <v>139</v>
      </c>
      <c r="BA177" s="191">
        <v>1</v>
      </c>
      <c r="BB177" s="191">
        <v>-467.30200000000002</v>
      </c>
    </row>
    <row r="178" spans="48:54" x14ac:dyDescent="0.2">
      <c r="AV178" s="191" t="str">
        <f t="shared" si="6"/>
        <v>540_RG_139_1_202425</v>
      </c>
      <c r="AW178" s="191" t="s">
        <v>93</v>
      </c>
      <c r="AX178" s="18">
        <v>202425</v>
      </c>
      <c r="AY178" s="191">
        <v>540</v>
      </c>
      <c r="AZ178" s="191">
        <v>139</v>
      </c>
      <c r="BA178" s="191">
        <v>1</v>
      </c>
      <c r="BB178" s="191">
        <v>0</v>
      </c>
    </row>
    <row r="179" spans="48:54" x14ac:dyDescent="0.2">
      <c r="AV179" s="191" t="str">
        <f t="shared" si="6"/>
        <v>542_RG_139_1_202425</v>
      </c>
      <c r="AW179" s="191" t="s">
        <v>93</v>
      </c>
      <c r="AX179" s="18">
        <v>202425</v>
      </c>
      <c r="AY179" s="191">
        <v>542</v>
      </c>
      <c r="AZ179" s="191">
        <v>139</v>
      </c>
      <c r="BA179" s="191">
        <v>1</v>
      </c>
      <c r="BB179" s="191">
        <v>-333.654</v>
      </c>
    </row>
    <row r="180" spans="48:54" x14ac:dyDescent="0.2">
      <c r="AV180" s="191" t="str">
        <f t="shared" si="6"/>
        <v>544_RG_139_1_202425</v>
      </c>
      <c r="AW180" s="191" t="s">
        <v>93</v>
      </c>
      <c r="AX180" s="18">
        <v>202425</v>
      </c>
      <c r="AY180" s="191">
        <v>544</v>
      </c>
      <c r="AZ180" s="191">
        <v>139</v>
      </c>
      <c r="BA180" s="191">
        <v>1</v>
      </c>
      <c r="BB180" s="191">
        <v>-621.91899999999998</v>
      </c>
    </row>
    <row r="181" spans="48:54" x14ac:dyDescent="0.2">
      <c r="AV181" s="191" t="str">
        <f t="shared" si="6"/>
        <v>545_RG_139_1_202425</v>
      </c>
      <c r="AW181" s="191" t="s">
        <v>93</v>
      </c>
      <c r="AX181" s="18">
        <v>202425</v>
      </c>
      <c r="AY181" s="191">
        <v>545</v>
      </c>
      <c r="AZ181" s="191">
        <v>139</v>
      </c>
      <c r="BA181" s="191">
        <v>1</v>
      </c>
      <c r="BB181" s="191">
        <v>-335.35300000000001</v>
      </c>
    </row>
    <row r="182" spans="48:54" x14ac:dyDescent="0.2">
      <c r="AV182" s="191" t="str">
        <f t="shared" si="6"/>
        <v>546_RG_139_1_202425</v>
      </c>
      <c r="AW182" s="191" t="s">
        <v>93</v>
      </c>
      <c r="AX182" s="18">
        <v>202425</v>
      </c>
      <c r="AY182" s="191">
        <v>546</v>
      </c>
      <c r="AZ182" s="191">
        <v>139</v>
      </c>
      <c r="BA182" s="191">
        <v>1</v>
      </c>
      <c r="BB182" s="191">
        <v>-394</v>
      </c>
    </row>
    <row r="183" spans="48:54" x14ac:dyDescent="0.2">
      <c r="AV183" s="191" t="str">
        <f t="shared" si="6"/>
        <v>548_RG_139_1_202425</v>
      </c>
      <c r="AW183" s="191" t="s">
        <v>93</v>
      </c>
      <c r="AX183" s="18">
        <v>202425</v>
      </c>
      <c r="AY183" s="191">
        <v>548</v>
      </c>
      <c r="AZ183" s="191">
        <v>139</v>
      </c>
      <c r="BA183" s="191">
        <v>1</v>
      </c>
      <c r="BB183" s="191">
        <v>-104.77500000000001</v>
      </c>
    </row>
    <row r="184" spans="48:54" x14ac:dyDescent="0.2">
      <c r="AV184" s="191" t="str">
        <f t="shared" si="6"/>
        <v>550_RG_139_1_202425</v>
      </c>
      <c r="AW184" s="191" t="s">
        <v>93</v>
      </c>
      <c r="AX184" s="18">
        <v>202425</v>
      </c>
      <c r="AY184" s="191">
        <v>550</v>
      </c>
      <c r="AZ184" s="191">
        <v>139</v>
      </c>
      <c r="BA184" s="191">
        <v>1</v>
      </c>
      <c r="BB184" s="191">
        <v>0</v>
      </c>
    </row>
    <row r="185" spans="48:54" x14ac:dyDescent="0.2">
      <c r="AV185" s="191" t="str">
        <f t="shared" si="6"/>
        <v>552_RG_139_1_202425</v>
      </c>
      <c r="AW185" s="191" t="s">
        <v>93</v>
      </c>
      <c r="AX185" s="18">
        <v>202425</v>
      </c>
      <c r="AY185" s="191">
        <v>552</v>
      </c>
      <c r="AZ185" s="191">
        <v>139</v>
      </c>
      <c r="BA185" s="191">
        <v>1</v>
      </c>
      <c r="BB185" s="191">
        <v>-1243.0889999999999</v>
      </c>
    </row>
    <row r="186" spans="48:54" x14ac:dyDescent="0.2">
      <c r="AV186" s="191" t="str">
        <f t="shared" si="6"/>
        <v>562_RG_139_1_202425</v>
      </c>
      <c r="AW186" s="191" t="s">
        <v>93</v>
      </c>
      <c r="AX186" s="18">
        <v>202425</v>
      </c>
      <c r="AY186" s="191">
        <v>562</v>
      </c>
      <c r="AZ186" s="191">
        <v>139</v>
      </c>
      <c r="BA186" s="191">
        <v>1</v>
      </c>
      <c r="BB186" s="191">
        <v>0</v>
      </c>
    </row>
    <row r="187" spans="48:54" x14ac:dyDescent="0.2">
      <c r="AV187" s="191" t="str">
        <f t="shared" si="6"/>
        <v>564_RG_139_1_202425</v>
      </c>
      <c r="AW187" s="191" t="s">
        <v>93</v>
      </c>
      <c r="AX187" s="18">
        <v>202425</v>
      </c>
      <c r="AY187" s="191">
        <v>564</v>
      </c>
      <c r="AZ187" s="191">
        <v>139</v>
      </c>
      <c r="BA187" s="191">
        <v>1</v>
      </c>
      <c r="BB187" s="191">
        <v>0</v>
      </c>
    </row>
    <row r="188" spans="48:54" x14ac:dyDescent="0.2">
      <c r="AV188" s="191" t="str">
        <f t="shared" si="6"/>
        <v>566_RG_139_1_202425</v>
      </c>
      <c r="AW188" s="191" t="s">
        <v>93</v>
      </c>
      <c r="AX188" s="18">
        <v>202425</v>
      </c>
      <c r="AY188" s="191">
        <v>566</v>
      </c>
      <c r="AZ188" s="191">
        <v>139</v>
      </c>
      <c r="BA188" s="191">
        <v>1</v>
      </c>
      <c r="BB188" s="191">
        <v>0</v>
      </c>
    </row>
    <row r="189" spans="48:54" x14ac:dyDescent="0.2">
      <c r="AV189" s="191" t="str">
        <f t="shared" si="6"/>
        <v>568_RG_139_1_202425</v>
      </c>
      <c r="AW189" s="191" t="s">
        <v>93</v>
      </c>
      <c r="AX189" s="18">
        <v>202425</v>
      </c>
      <c r="AY189" s="191">
        <v>568</v>
      </c>
      <c r="AZ189" s="191">
        <v>139</v>
      </c>
      <c r="BA189" s="191">
        <v>1</v>
      </c>
      <c r="BB189" s="191">
        <v>0</v>
      </c>
    </row>
    <row r="190" spans="48:54" x14ac:dyDescent="0.2">
      <c r="AV190" s="191" t="str">
        <f t="shared" si="6"/>
        <v>572_RG_139_1_202425</v>
      </c>
      <c r="AW190" s="191" t="s">
        <v>93</v>
      </c>
      <c r="AX190" s="18">
        <v>202425</v>
      </c>
      <c r="AY190" s="191">
        <v>572</v>
      </c>
      <c r="AZ190" s="191">
        <v>139</v>
      </c>
      <c r="BA190" s="191">
        <v>1</v>
      </c>
      <c r="BB190" s="191">
        <v>0</v>
      </c>
    </row>
    <row r="191" spans="48:54" x14ac:dyDescent="0.2">
      <c r="AV191" s="191" t="str">
        <f t="shared" si="6"/>
        <v>574_RG_139_1_202425</v>
      </c>
      <c r="AW191" s="191" t="s">
        <v>93</v>
      </c>
      <c r="AX191" s="18">
        <v>202425</v>
      </c>
      <c r="AY191" s="191">
        <v>574</v>
      </c>
      <c r="AZ191" s="191">
        <v>139</v>
      </c>
      <c r="BA191" s="191">
        <v>1</v>
      </c>
      <c r="BB191" s="191">
        <v>0</v>
      </c>
    </row>
    <row r="192" spans="48:54" x14ac:dyDescent="0.2">
      <c r="AV192" s="191" t="str">
        <f t="shared" si="6"/>
        <v>576_RG_139_1_202425</v>
      </c>
      <c r="AW192" s="191" t="s">
        <v>93</v>
      </c>
      <c r="AX192" s="18">
        <v>202425</v>
      </c>
      <c r="AY192" s="191">
        <v>576</v>
      </c>
      <c r="AZ192" s="191">
        <v>139</v>
      </c>
      <c r="BA192" s="191">
        <v>1</v>
      </c>
      <c r="BB192" s="191">
        <v>0</v>
      </c>
    </row>
    <row r="193" spans="48:54" x14ac:dyDescent="0.2">
      <c r="AV193" s="191" t="str">
        <f t="shared" si="6"/>
        <v>582_RG_139_1_202425</v>
      </c>
      <c r="AW193" s="191" t="s">
        <v>93</v>
      </c>
      <c r="AX193" s="18">
        <v>202425</v>
      </c>
      <c r="AY193" s="191">
        <v>582</v>
      </c>
      <c r="AZ193" s="191">
        <v>139</v>
      </c>
      <c r="BA193" s="191">
        <v>1</v>
      </c>
      <c r="BB193" s="191">
        <v>0</v>
      </c>
    </row>
    <row r="194" spans="48:54" x14ac:dyDescent="0.2">
      <c r="AV194" s="191" t="str">
        <f t="shared" si="6"/>
        <v>584_RG_139_1_202425</v>
      </c>
      <c r="AW194" s="191" t="s">
        <v>93</v>
      </c>
      <c r="AX194" s="18">
        <v>202425</v>
      </c>
      <c r="AY194" s="191">
        <v>584</v>
      </c>
      <c r="AZ194" s="191">
        <v>139</v>
      </c>
      <c r="BA194" s="191">
        <v>1</v>
      </c>
      <c r="BB194" s="191">
        <v>0</v>
      </c>
    </row>
    <row r="195" spans="48:54" x14ac:dyDescent="0.2">
      <c r="AV195" s="191" t="str">
        <f t="shared" si="6"/>
        <v>586_RG_139_1_202425</v>
      </c>
      <c r="AW195" s="191" t="s">
        <v>93</v>
      </c>
      <c r="AX195" s="18">
        <v>202425</v>
      </c>
      <c r="AY195" s="191">
        <v>586</v>
      </c>
      <c r="AZ195" s="191">
        <v>139</v>
      </c>
      <c r="BA195" s="191">
        <v>1</v>
      </c>
      <c r="BB195" s="191">
        <v>0</v>
      </c>
    </row>
    <row r="196" spans="48:54" x14ac:dyDescent="0.2">
      <c r="AV196" s="191" t="str">
        <f t="shared" ref="AV196:AV259" si="7">AY196&amp;"_"&amp;AW196&amp;"_"&amp;AZ196&amp;"_"&amp;BA196&amp;"_"&amp;AX196</f>
        <v>512_RG_161_1_202425</v>
      </c>
      <c r="AW196" s="191" t="s">
        <v>93</v>
      </c>
      <c r="AX196" s="18">
        <v>202425</v>
      </c>
      <c r="AY196" s="191">
        <v>512</v>
      </c>
      <c r="AZ196" s="191">
        <v>161</v>
      </c>
      <c r="BA196" s="191">
        <v>1</v>
      </c>
      <c r="BB196" s="191">
        <v>0</v>
      </c>
    </row>
    <row r="197" spans="48:54" x14ac:dyDescent="0.2">
      <c r="AV197" s="191" t="str">
        <f t="shared" si="7"/>
        <v>514_RG_161_1_202425</v>
      </c>
      <c r="AW197" s="191" t="s">
        <v>93</v>
      </c>
      <c r="AX197" s="18">
        <v>202425</v>
      </c>
      <c r="AY197" s="191">
        <v>514</v>
      </c>
      <c r="AZ197" s="191">
        <v>161</v>
      </c>
      <c r="BA197" s="191">
        <v>1</v>
      </c>
      <c r="BB197" s="191">
        <v>0</v>
      </c>
    </row>
    <row r="198" spans="48:54" x14ac:dyDescent="0.2">
      <c r="AV198" s="191" t="str">
        <f t="shared" si="7"/>
        <v>516_RG_161_1_202425</v>
      </c>
      <c r="AW198" s="191" t="s">
        <v>93</v>
      </c>
      <c r="AX198" s="18">
        <v>202425</v>
      </c>
      <c r="AY198" s="191">
        <v>516</v>
      </c>
      <c r="AZ198" s="191">
        <v>161</v>
      </c>
      <c r="BA198" s="191">
        <v>1</v>
      </c>
      <c r="BB198" s="191">
        <v>0</v>
      </c>
    </row>
    <row r="199" spans="48:54" x14ac:dyDescent="0.2">
      <c r="AV199" s="191" t="str">
        <f t="shared" si="7"/>
        <v>518_RG_161_1_202425</v>
      </c>
      <c r="AW199" s="191" t="s">
        <v>93</v>
      </c>
      <c r="AX199" s="18">
        <v>202425</v>
      </c>
      <c r="AY199" s="191">
        <v>518</v>
      </c>
      <c r="AZ199" s="191">
        <v>161</v>
      </c>
      <c r="BA199" s="191">
        <v>1</v>
      </c>
      <c r="BB199" s="191">
        <v>0</v>
      </c>
    </row>
    <row r="200" spans="48:54" x14ac:dyDescent="0.2">
      <c r="AV200" s="191" t="str">
        <f t="shared" si="7"/>
        <v>520_RG_161_1_202425</v>
      </c>
      <c r="AW200" s="191" t="s">
        <v>93</v>
      </c>
      <c r="AX200" s="18">
        <v>202425</v>
      </c>
      <c r="AY200" s="191">
        <v>520</v>
      </c>
      <c r="AZ200" s="191">
        <v>161</v>
      </c>
      <c r="BA200" s="191">
        <v>1</v>
      </c>
      <c r="BB200" s="191">
        <v>0</v>
      </c>
    </row>
    <row r="201" spans="48:54" x14ac:dyDescent="0.2">
      <c r="AV201" s="191" t="str">
        <f t="shared" si="7"/>
        <v>522_RG_161_1_202425</v>
      </c>
      <c r="AW201" s="191" t="s">
        <v>93</v>
      </c>
      <c r="AX201" s="18">
        <v>202425</v>
      </c>
      <c r="AY201" s="191">
        <v>522</v>
      </c>
      <c r="AZ201" s="191">
        <v>161</v>
      </c>
      <c r="BA201" s="191">
        <v>1</v>
      </c>
      <c r="BB201" s="191">
        <v>0</v>
      </c>
    </row>
    <row r="202" spans="48:54" x14ac:dyDescent="0.2">
      <c r="AV202" s="191" t="str">
        <f t="shared" si="7"/>
        <v>524_RG_161_1_202425</v>
      </c>
      <c r="AW202" s="191" t="s">
        <v>93</v>
      </c>
      <c r="AX202" s="18">
        <v>202425</v>
      </c>
      <c r="AY202" s="191">
        <v>524</v>
      </c>
      <c r="AZ202" s="191">
        <v>161</v>
      </c>
      <c r="BA202" s="191">
        <v>1</v>
      </c>
      <c r="BB202" s="191">
        <v>0</v>
      </c>
    </row>
    <row r="203" spans="48:54" x14ac:dyDescent="0.2">
      <c r="AV203" s="191" t="str">
        <f t="shared" si="7"/>
        <v>526_RG_161_1_202425</v>
      </c>
      <c r="AW203" s="191" t="s">
        <v>93</v>
      </c>
      <c r="AX203" s="18">
        <v>202425</v>
      </c>
      <c r="AY203" s="191">
        <v>526</v>
      </c>
      <c r="AZ203" s="191">
        <v>161</v>
      </c>
      <c r="BA203" s="191">
        <v>1</v>
      </c>
      <c r="BB203" s="191">
        <v>0</v>
      </c>
    </row>
    <row r="204" spans="48:54" x14ac:dyDescent="0.2">
      <c r="AV204" s="191" t="str">
        <f t="shared" si="7"/>
        <v>528_RG_161_1_202425</v>
      </c>
      <c r="AW204" s="191" t="s">
        <v>93</v>
      </c>
      <c r="AX204" s="18">
        <v>202425</v>
      </c>
      <c r="AY204" s="191">
        <v>528</v>
      </c>
      <c r="AZ204" s="191">
        <v>161</v>
      </c>
      <c r="BA204" s="191">
        <v>1</v>
      </c>
      <c r="BB204" s="191">
        <v>-1066</v>
      </c>
    </row>
    <row r="205" spans="48:54" x14ac:dyDescent="0.2">
      <c r="AV205" s="191" t="str">
        <f t="shared" si="7"/>
        <v>530_RG_161_1_202425</v>
      </c>
      <c r="AW205" s="191" t="s">
        <v>93</v>
      </c>
      <c r="AX205" s="18">
        <v>202425</v>
      </c>
      <c r="AY205" s="191">
        <v>530</v>
      </c>
      <c r="AZ205" s="191">
        <v>161</v>
      </c>
      <c r="BA205" s="191">
        <v>1</v>
      </c>
      <c r="BB205" s="191">
        <v>0</v>
      </c>
    </row>
    <row r="206" spans="48:54" x14ac:dyDescent="0.2">
      <c r="AV206" s="191" t="str">
        <f t="shared" si="7"/>
        <v>532_RG_161_1_202425</v>
      </c>
      <c r="AW206" s="191" t="s">
        <v>93</v>
      </c>
      <c r="AX206" s="18">
        <v>202425</v>
      </c>
      <c r="AY206" s="191">
        <v>532</v>
      </c>
      <c r="AZ206" s="191">
        <v>161</v>
      </c>
      <c r="BA206" s="191">
        <v>1</v>
      </c>
      <c r="BB206" s="191">
        <v>-3051.7391299999999</v>
      </c>
    </row>
    <row r="207" spans="48:54" x14ac:dyDescent="0.2">
      <c r="AV207" s="191" t="str">
        <f t="shared" si="7"/>
        <v>534_RG_161_1_202425</v>
      </c>
      <c r="AW207" s="191" t="s">
        <v>93</v>
      </c>
      <c r="AX207" s="18">
        <v>202425</v>
      </c>
      <c r="AY207" s="191">
        <v>534</v>
      </c>
      <c r="AZ207" s="191">
        <v>161</v>
      </c>
      <c r="BA207" s="191">
        <v>1</v>
      </c>
      <c r="BB207" s="191">
        <v>-320.65899999999999</v>
      </c>
    </row>
    <row r="208" spans="48:54" x14ac:dyDescent="0.2">
      <c r="AV208" s="191" t="str">
        <f t="shared" si="7"/>
        <v>536_RG_161_1_202425</v>
      </c>
      <c r="AW208" s="191" t="s">
        <v>93</v>
      </c>
      <c r="AX208" s="18">
        <v>202425</v>
      </c>
      <c r="AY208" s="191">
        <v>536</v>
      </c>
      <c r="AZ208" s="191">
        <v>161</v>
      </c>
      <c r="BA208" s="191">
        <v>1</v>
      </c>
      <c r="BB208" s="191">
        <v>0</v>
      </c>
    </row>
    <row r="209" spans="48:54" x14ac:dyDescent="0.2">
      <c r="AV209" s="191" t="str">
        <f t="shared" si="7"/>
        <v>538_RG_161_1_202425</v>
      </c>
      <c r="AW209" s="191" t="s">
        <v>93</v>
      </c>
      <c r="AX209" s="18">
        <v>202425</v>
      </c>
      <c r="AY209" s="191">
        <v>538</v>
      </c>
      <c r="AZ209" s="191">
        <v>161</v>
      </c>
      <c r="BA209" s="191">
        <v>1</v>
      </c>
      <c r="BB209" s="191">
        <v>0</v>
      </c>
    </row>
    <row r="210" spans="48:54" x14ac:dyDescent="0.2">
      <c r="AV210" s="191" t="str">
        <f t="shared" si="7"/>
        <v>540_RG_161_1_202425</v>
      </c>
      <c r="AW210" s="191" t="s">
        <v>93</v>
      </c>
      <c r="AX210" s="18">
        <v>202425</v>
      </c>
      <c r="AY210" s="191">
        <v>540</v>
      </c>
      <c r="AZ210" s="191">
        <v>161</v>
      </c>
      <c r="BA210" s="191">
        <v>1</v>
      </c>
      <c r="BB210" s="191">
        <v>-2121.1260000000002</v>
      </c>
    </row>
    <row r="211" spans="48:54" x14ac:dyDescent="0.2">
      <c r="AV211" s="191" t="str">
        <f t="shared" si="7"/>
        <v>542_RG_161_1_202425</v>
      </c>
      <c r="AW211" s="191" t="s">
        <v>93</v>
      </c>
      <c r="AX211" s="18">
        <v>202425</v>
      </c>
      <c r="AY211" s="191">
        <v>542</v>
      </c>
      <c r="AZ211" s="191">
        <v>161</v>
      </c>
      <c r="BA211" s="191">
        <v>1</v>
      </c>
      <c r="BB211" s="191">
        <v>-221.64700000000002</v>
      </c>
    </row>
    <row r="212" spans="48:54" x14ac:dyDescent="0.2">
      <c r="AV212" s="191" t="str">
        <f t="shared" si="7"/>
        <v>544_RG_161_1_202425</v>
      </c>
      <c r="AW212" s="191" t="s">
        <v>93</v>
      </c>
      <c r="AX212" s="18">
        <v>202425</v>
      </c>
      <c r="AY212" s="191">
        <v>544</v>
      </c>
      <c r="AZ212" s="191">
        <v>161</v>
      </c>
      <c r="BA212" s="191">
        <v>1</v>
      </c>
      <c r="BB212" s="191">
        <v>-1115.6600000000001</v>
      </c>
    </row>
    <row r="213" spans="48:54" x14ac:dyDescent="0.2">
      <c r="AV213" s="191" t="str">
        <f t="shared" si="7"/>
        <v>545_RG_161_1_202425</v>
      </c>
      <c r="AW213" s="191" t="s">
        <v>93</v>
      </c>
      <c r="AX213" s="18">
        <v>202425</v>
      </c>
      <c r="AY213" s="191">
        <v>545</v>
      </c>
      <c r="AZ213" s="191">
        <v>161</v>
      </c>
      <c r="BA213" s="191">
        <v>1</v>
      </c>
      <c r="BB213" s="191">
        <v>0</v>
      </c>
    </row>
    <row r="214" spans="48:54" x14ac:dyDescent="0.2">
      <c r="AV214" s="191" t="str">
        <f t="shared" si="7"/>
        <v>546_RG_161_1_202425</v>
      </c>
      <c r="AW214" s="191" t="s">
        <v>93</v>
      </c>
      <c r="AX214" s="18">
        <v>202425</v>
      </c>
      <c r="AY214" s="191">
        <v>546</v>
      </c>
      <c r="AZ214" s="191">
        <v>161</v>
      </c>
      <c r="BA214" s="191">
        <v>1</v>
      </c>
      <c r="BB214" s="191">
        <v>-158</v>
      </c>
    </row>
    <row r="215" spans="48:54" x14ac:dyDescent="0.2">
      <c r="AV215" s="191" t="str">
        <f t="shared" si="7"/>
        <v>548_RG_161_1_202425</v>
      </c>
      <c r="AW215" s="191" t="s">
        <v>93</v>
      </c>
      <c r="AX215" s="18">
        <v>202425</v>
      </c>
      <c r="AY215" s="191">
        <v>548</v>
      </c>
      <c r="AZ215" s="191">
        <v>161</v>
      </c>
      <c r="BA215" s="191">
        <v>1</v>
      </c>
      <c r="BB215" s="191">
        <v>-101.35074</v>
      </c>
    </row>
    <row r="216" spans="48:54" x14ac:dyDescent="0.2">
      <c r="AV216" s="191" t="str">
        <f t="shared" si="7"/>
        <v>550_RG_161_1_202425</v>
      </c>
      <c r="AW216" s="191" t="s">
        <v>93</v>
      </c>
      <c r="AX216" s="18">
        <v>202425</v>
      </c>
      <c r="AY216" s="191">
        <v>550</v>
      </c>
      <c r="AZ216" s="191">
        <v>161</v>
      </c>
      <c r="BA216" s="191">
        <v>1</v>
      </c>
      <c r="BB216" s="191">
        <v>-456.07184999999998</v>
      </c>
    </row>
    <row r="217" spans="48:54" x14ac:dyDescent="0.2">
      <c r="AV217" s="191" t="str">
        <f t="shared" si="7"/>
        <v>552_RG_161_1_202425</v>
      </c>
      <c r="AW217" s="191" t="s">
        <v>93</v>
      </c>
      <c r="AX217" s="18">
        <v>202425</v>
      </c>
      <c r="AY217" s="191">
        <v>552</v>
      </c>
      <c r="AZ217" s="191">
        <v>161</v>
      </c>
      <c r="BA217" s="191">
        <v>1</v>
      </c>
      <c r="BB217" s="191">
        <v>-528.52692999999897</v>
      </c>
    </row>
    <row r="218" spans="48:54" x14ac:dyDescent="0.2">
      <c r="AV218" s="191" t="str">
        <f t="shared" si="7"/>
        <v>562_RG_161_1_202425</v>
      </c>
      <c r="AW218" s="191" t="s">
        <v>93</v>
      </c>
      <c r="AX218" s="18">
        <v>202425</v>
      </c>
      <c r="AY218" s="191">
        <v>562</v>
      </c>
      <c r="AZ218" s="191">
        <v>161</v>
      </c>
      <c r="BA218" s="191">
        <v>1</v>
      </c>
      <c r="BB218" s="191">
        <v>0</v>
      </c>
    </row>
    <row r="219" spans="48:54" x14ac:dyDescent="0.2">
      <c r="AV219" s="191" t="str">
        <f t="shared" si="7"/>
        <v>564_RG_161_1_202425</v>
      </c>
      <c r="AW219" s="191" t="s">
        <v>93</v>
      </c>
      <c r="AX219" s="18">
        <v>202425</v>
      </c>
      <c r="AY219" s="191">
        <v>564</v>
      </c>
      <c r="AZ219" s="191">
        <v>161</v>
      </c>
      <c r="BA219" s="191">
        <v>1</v>
      </c>
      <c r="BB219" s="191">
        <v>0</v>
      </c>
    </row>
    <row r="220" spans="48:54" x14ac:dyDescent="0.2">
      <c r="AV220" s="191" t="str">
        <f t="shared" si="7"/>
        <v>566_RG_161_1_202425</v>
      </c>
      <c r="AW220" s="191" t="s">
        <v>93</v>
      </c>
      <c r="AX220" s="18">
        <v>202425</v>
      </c>
      <c r="AY220" s="191">
        <v>566</v>
      </c>
      <c r="AZ220" s="191">
        <v>161</v>
      </c>
      <c r="BA220" s="191">
        <v>1</v>
      </c>
      <c r="BB220" s="191">
        <v>0</v>
      </c>
    </row>
    <row r="221" spans="48:54" x14ac:dyDescent="0.2">
      <c r="AV221" s="191" t="str">
        <f t="shared" si="7"/>
        <v>568_RG_161_1_202425</v>
      </c>
      <c r="AW221" s="191" t="s">
        <v>93</v>
      </c>
      <c r="AX221" s="18">
        <v>202425</v>
      </c>
      <c r="AY221" s="191">
        <v>568</v>
      </c>
      <c r="AZ221" s="191">
        <v>161</v>
      </c>
      <c r="BA221" s="191">
        <v>1</v>
      </c>
      <c r="BB221" s="191">
        <v>0</v>
      </c>
    </row>
    <row r="222" spans="48:54" x14ac:dyDescent="0.2">
      <c r="AV222" s="191" t="str">
        <f t="shared" si="7"/>
        <v>572_RG_161_1_202425</v>
      </c>
      <c r="AW222" s="191" t="s">
        <v>93</v>
      </c>
      <c r="AX222" s="18">
        <v>202425</v>
      </c>
      <c r="AY222" s="191">
        <v>572</v>
      </c>
      <c r="AZ222" s="191">
        <v>161</v>
      </c>
      <c r="BA222" s="191">
        <v>1</v>
      </c>
      <c r="BB222" s="191">
        <v>0</v>
      </c>
    </row>
    <row r="223" spans="48:54" x14ac:dyDescent="0.2">
      <c r="AV223" s="191" t="str">
        <f t="shared" si="7"/>
        <v>574_RG_161_1_202425</v>
      </c>
      <c r="AW223" s="191" t="s">
        <v>93</v>
      </c>
      <c r="AX223" s="18">
        <v>202425</v>
      </c>
      <c r="AY223" s="191">
        <v>574</v>
      </c>
      <c r="AZ223" s="191">
        <v>161</v>
      </c>
      <c r="BA223" s="191">
        <v>1</v>
      </c>
      <c r="BB223" s="191">
        <v>0</v>
      </c>
    </row>
    <row r="224" spans="48:54" x14ac:dyDescent="0.2">
      <c r="AV224" s="191" t="str">
        <f t="shared" si="7"/>
        <v>576_RG_161_1_202425</v>
      </c>
      <c r="AW224" s="191" t="s">
        <v>93</v>
      </c>
      <c r="AX224" s="18">
        <v>202425</v>
      </c>
      <c r="AY224" s="191">
        <v>576</v>
      </c>
      <c r="AZ224" s="191">
        <v>161</v>
      </c>
      <c r="BA224" s="191">
        <v>1</v>
      </c>
      <c r="BB224" s="191">
        <v>0</v>
      </c>
    </row>
    <row r="225" spans="48:54" x14ac:dyDescent="0.2">
      <c r="AV225" s="191" t="str">
        <f t="shared" si="7"/>
        <v>582_RG_161_1_202425</v>
      </c>
      <c r="AW225" s="191" t="s">
        <v>93</v>
      </c>
      <c r="AX225" s="18">
        <v>202425</v>
      </c>
      <c r="AY225" s="191">
        <v>582</v>
      </c>
      <c r="AZ225" s="191">
        <v>161</v>
      </c>
      <c r="BA225" s="191">
        <v>1</v>
      </c>
      <c r="BB225" s="191">
        <v>0</v>
      </c>
    </row>
    <row r="226" spans="48:54" x14ac:dyDescent="0.2">
      <c r="AV226" s="191" t="str">
        <f t="shared" si="7"/>
        <v>584_RG_161_1_202425</v>
      </c>
      <c r="AW226" s="191" t="s">
        <v>93</v>
      </c>
      <c r="AX226" s="18">
        <v>202425</v>
      </c>
      <c r="AY226" s="191">
        <v>584</v>
      </c>
      <c r="AZ226" s="191">
        <v>161</v>
      </c>
      <c r="BA226" s="191">
        <v>1</v>
      </c>
      <c r="BB226" s="191">
        <v>0</v>
      </c>
    </row>
    <row r="227" spans="48:54" x14ac:dyDescent="0.2">
      <c r="AV227" s="191" t="str">
        <f t="shared" si="7"/>
        <v>586_RG_161_1_202425</v>
      </c>
      <c r="AW227" s="191" t="s">
        <v>93</v>
      </c>
      <c r="AX227" s="18">
        <v>202425</v>
      </c>
      <c r="AY227" s="191">
        <v>586</v>
      </c>
      <c r="AZ227" s="191">
        <v>161</v>
      </c>
      <c r="BA227" s="191">
        <v>1</v>
      </c>
      <c r="BB227" s="191">
        <v>0</v>
      </c>
    </row>
    <row r="228" spans="48:54" x14ac:dyDescent="0.2">
      <c r="AV228" s="191" t="str">
        <f t="shared" si="7"/>
        <v>512_RG_174_1_202425</v>
      </c>
      <c r="AW228" s="191" t="s">
        <v>93</v>
      </c>
      <c r="AX228" s="18">
        <v>202425</v>
      </c>
      <c r="AY228" s="191">
        <v>512</v>
      </c>
      <c r="AZ228" s="191">
        <v>174</v>
      </c>
      <c r="BA228" s="191">
        <v>1</v>
      </c>
      <c r="BB228" s="191">
        <v>-1772</v>
      </c>
    </row>
    <row r="229" spans="48:54" x14ac:dyDescent="0.2">
      <c r="AV229" s="191" t="str">
        <f t="shared" si="7"/>
        <v>514_RG_174_1_202425</v>
      </c>
      <c r="AW229" s="191" t="s">
        <v>93</v>
      </c>
      <c r="AX229" s="18">
        <v>202425</v>
      </c>
      <c r="AY229" s="191">
        <v>514</v>
      </c>
      <c r="AZ229" s="191">
        <v>174</v>
      </c>
      <c r="BA229" s="191">
        <v>1</v>
      </c>
      <c r="BB229" s="191">
        <v>-3145.663</v>
      </c>
    </row>
    <row r="230" spans="48:54" x14ac:dyDescent="0.2">
      <c r="AV230" s="191" t="str">
        <f t="shared" si="7"/>
        <v>516_RG_174_1_202425</v>
      </c>
      <c r="AW230" s="191" t="s">
        <v>93</v>
      </c>
      <c r="AX230" s="18">
        <v>202425</v>
      </c>
      <c r="AY230" s="191">
        <v>516</v>
      </c>
      <c r="AZ230" s="191">
        <v>174</v>
      </c>
      <c r="BA230" s="191">
        <v>1</v>
      </c>
      <c r="BB230" s="191">
        <v>-2491.1370000000002</v>
      </c>
    </row>
    <row r="231" spans="48:54" x14ac:dyDescent="0.2">
      <c r="AV231" s="191" t="str">
        <f t="shared" si="7"/>
        <v>518_RG_174_1_202425</v>
      </c>
      <c r="AW231" s="191" t="s">
        <v>93</v>
      </c>
      <c r="AX231" s="18">
        <v>202425</v>
      </c>
      <c r="AY231" s="191">
        <v>518</v>
      </c>
      <c r="AZ231" s="191">
        <v>174</v>
      </c>
      <c r="BA231" s="191">
        <v>1</v>
      </c>
      <c r="BB231" s="191">
        <v>-2644.902</v>
      </c>
    </row>
    <row r="232" spans="48:54" x14ac:dyDescent="0.2">
      <c r="AV232" s="191" t="str">
        <f t="shared" si="7"/>
        <v>520_RG_174_1_202425</v>
      </c>
      <c r="AW232" s="191" t="s">
        <v>93</v>
      </c>
      <c r="AX232" s="18">
        <v>202425</v>
      </c>
      <c r="AY232" s="191">
        <v>520</v>
      </c>
      <c r="AZ232" s="191">
        <v>174</v>
      </c>
      <c r="BA232" s="191">
        <v>1</v>
      </c>
      <c r="BB232" s="191">
        <v>-3876.1</v>
      </c>
    </row>
    <row r="233" spans="48:54" x14ac:dyDescent="0.2">
      <c r="AV233" s="191" t="str">
        <f t="shared" si="7"/>
        <v>522_RG_174_1_202425</v>
      </c>
      <c r="AW233" s="191" t="s">
        <v>93</v>
      </c>
      <c r="AX233" s="18">
        <v>202425</v>
      </c>
      <c r="AY233" s="191">
        <v>522</v>
      </c>
      <c r="AZ233" s="191">
        <v>174</v>
      </c>
      <c r="BA233" s="191">
        <v>1</v>
      </c>
      <c r="BB233" s="191">
        <v>-3611.9703999999997</v>
      </c>
    </row>
    <row r="234" spans="48:54" x14ac:dyDescent="0.2">
      <c r="AV234" s="191" t="str">
        <f t="shared" si="7"/>
        <v>524_RG_174_1_202425</v>
      </c>
      <c r="AW234" s="191" t="s">
        <v>93</v>
      </c>
      <c r="AX234" s="18">
        <v>202425</v>
      </c>
      <c r="AY234" s="191">
        <v>524</v>
      </c>
      <c r="AZ234" s="191">
        <v>174</v>
      </c>
      <c r="BA234" s="191">
        <v>1</v>
      </c>
      <c r="BB234" s="191">
        <v>-3931.3389999999999</v>
      </c>
    </row>
    <row r="235" spans="48:54" x14ac:dyDescent="0.2">
      <c r="AV235" s="191" t="str">
        <f t="shared" si="7"/>
        <v>526_RG_174_1_202425</v>
      </c>
      <c r="AW235" s="191" t="s">
        <v>93</v>
      </c>
      <c r="AX235" s="18">
        <v>202425</v>
      </c>
      <c r="AY235" s="191">
        <v>526</v>
      </c>
      <c r="AZ235" s="191">
        <v>174</v>
      </c>
      <c r="BA235" s="191">
        <v>1</v>
      </c>
      <c r="BB235" s="191">
        <v>-1894.0811600000002</v>
      </c>
    </row>
    <row r="236" spans="48:54" x14ac:dyDescent="0.2">
      <c r="AV236" s="191" t="str">
        <f t="shared" si="7"/>
        <v>528_RG_174_1_202425</v>
      </c>
      <c r="AW236" s="191" t="s">
        <v>93</v>
      </c>
      <c r="AX236" s="18">
        <v>202425</v>
      </c>
      <c r="AY236" s="191">
        <v>528</v>
      </c>
      <c r="AZ236" s="191">
        <v>174</v>
      </c>
      <c r="BA236" s="191">
        <v>1</v>
      </c>
      <c r="BB236" s="191">
        <v>-83</v>
      </c>
    </row>
    <row r="237" spans="48:54" x14ac:dyDescent="0.2">
      <c r="AV237" s="191" t="str">
        <f t="shared" si="7"/>
        <v>530_RG_174_1_202425</v>
      </c>
      <c r="AW237" s="191" t="s">
        <v>93</v>
      </c>
      <c r="AX237" s="18">
        <v>202425</v>
      </c>
      <c r="AY237" s="191">
        <v>530</v>
      </c>
      <c r="AZ237" s="191">
        <v>174</v>
      </c>
      <c r="BA237" s="191">
        <v>1</v>
      </c>
      <c r="BB237" s="191">
        <v>0</v>
      </c>
    </row>
    <row r="238" spans="48:54" x14ac:dyDescent="0.2">
      <c r="AV238" s="191" t="str">
        <f t="shared" si="7"/>
        <v>532_RG_174_1_202425</v>
      </c>
      <c r="AW238" s="191" t="s">
        <v>93</v>
      </c>
      <c r="AX238" s="18">
        <v>202425</v>
      </c>
      <c r="AY238" s="191">
        <v>532</v>
      </c>
      <c r="AZ238" s="191">
        <v>174</v>
      </c>
      <c r="BA238" s="191">
        <v>1</v>
      </c>
      <c r="BB238" s="191">
        <v>-4873.4188800000002</v>
      </c>
    </row>
    <row r="239" spans="48:54" x14ac:dyDescent="0.2">
      <c r="AV239" s="191" t="str">
        <f t="shared" si="7"/>
        <v>534_RG_174_1_202425</v>
      </c>
      <c r="AW239" s="191" t="s">
        <v>93</v>
      </c>
      <c r="AX239" s="18">
        <v>202425</v>
      </c>
      <c r="AY239" s="191">
        <v>534</v>
      </c>
      <c r="AZ239" s="191">
        <v>174</v>
      </c>
      <c r="BA239" s="191">
        <v>1</v>
      </c>
      <c r="BB239" s="191">
        <v>-2903.5419999999999</v>
      </c>
    </row>
    <row r="240" spans="48:54" x14ac:dyDescent="0.2">
      <c r="AV240" s="191" t="str">
        <f t="shared" si="7"/>
        <v>536_RG_174_1_202425</v>
      </c>
      <c r="AW240" s="191" t="s">
        <v>93</v>
      </c>
      <c r="AX240" s="18">
        <v>202425</v>
      </c>
      <c r="AY240" s="191">
        <v>536</v>
      </c>
      <c r="AZ240" s="191">
        <v>174</v>
      </c>
      <c r="BA240" s="191">
        <v>1</v>
      </c>
      <c r="BB240" s="191">
        <v>-3355.5210000000002</v>
      </c>
    </row>
    <row r="241" spans="48:54" x14ac:dyDescent="0.2">
      <c r="AV241" s="191" t="str">
        <f t="shared" si="7"/>
        <v>538_RG_174_1_202425</v>
      </c>
      <c r="AW241" s="191" t="s">
        <v>93</v>
      </c>
      <c r="AX241" s="18">
        <v>202425</v>
      </c>
      <c r="AY241" s="191">
        <v>538</v>
      </c>
      <c r="AZ241" s="191">
        <v>174</v>
      </c>
      <c r="BA241" s="191">
        <v>1</v>
      </c>
      <c r="BB241" s="191">
        <v>-4317.491</v>
      </c>
    </row>
    <row r="242" spans="48:54" x14ac:dyDescent="0.2">
      <c r="AV242" s="191" t="str">
        <f t="shared" si="7"/>
        <v>540_RG_174_1_202425</v>
      </c>
      <c r="AW242" s="191" t="s">
        <v>93</v>
      </c>
      <c r="AX242" s="18">
        <v>202425</v>
      </c>
      <c r="AY242" s="191">
        <v>540</v>
      </c>
      <c r="AZ242" s="191">
        <v>174</v>
      </c>
      <c r="BA242" s="191">
        <v>1</v>
      </c>
      <c r="BB242" s="191">
        <v>-5848.72</v>
      </c>
    </row>
    <row r="243" spans="48:54" x14ac:dyDescent="0.2">
      <c r="AV243" s="191" t="str">
        <f t="shared" si="7"/>
        <v>542_RG_174_1_202425</v>
      </c>
      <c r="AW243" s="191" t="s">
        <v>93</v>
      </c>
      <c r="AX243" s="18">
        <v>202425</v>
      </c>
      <c r="AY243" s="191">
        <v>542</v>
      </c>
      <c r="AZ243" s="191">
        <v>174</v>
      </c>
      <c r="BA243" s="191">
        <v>1</v>
      </c>
      <c r="BB243" s="191">
        <v>-1608.704</v>
      </c>
    </row>
    <row r="244" spans="48:54" x14ac:dyDescent="0.2">
      <c r="AV244" s="191" t="str">
        <f t="shared" si="7"/>
        <v>544_RG_174_1_202425</v>
      </c>
      <c r="AW244" s="191" t="s">
        <v>93</v>
      </c>
      <c r="AX244" s="18">
        <v>202425</v>
      </c>
      <c r="AY244" s="191">
        <v>544</v>
      </c>
      <c r="AZ244" s="191">
        <v>174</v>
      </c>
      <c r="BA244" s="191">
        <v>1</v>
      </c>
      <c r="BB244" s="191">
        <v>-4404.6906799999997</v>
      </c>
    </row>
    <row r="245" spans="48:54" x14ac:dyDescent="0.2">
      <c r="AV245" s="191" t="str">
        <f t="shared" si="7"/>
        <v>545_RG_174_1_202425</v>
      </c>
      <c r="AW245" s="191" t="s">
        <v>93</v>
      </c>
      <c r="AX245" s="18">
        <v>202425</v>
      </c>
      <c r="AY245" s="191">
        <v>545</v>
      </c>
      <c r="AZ245" s="191">
        <v>174</v>
      </c>
      <c r="BA245" s="191">
        <v>1</v>
      </c>
      <c r="BB245" s="191">
        <v>0</v>
      </c>
    </row>
    <row r="246" spans="48:54" x14ac:dyDescent="0.2">
      <c r="AV246" s="191" t="str">
        <f t="shared" si="7"/>
        <v>546_RG_174_1_202425</v>
      </c>
      <c r="AW246" s="191" t="s">
        <v>93</v>
      </c>
      <c r="AX246" s="18">
        <v>202425</v>
      </c>
      <c r="AY246" s="191">
        <v>546</v>
      </c>
      <c r="AZ246" s="191">
        <v>174</v>
      </c>
      <c r="BA246" s="191">
        <v>1</v>
      </c>
      <c r="BB246" s="191">
        <v>-2597</v>
      </c>
    </row>
    <row r="247" spans="48:54" x14ac:dyDescent="0.2">
      <c r="AV247" s="191" t="str">
        <f t="shared" si="7"/>
        <v>548_RG_174_1_202425</v>
      </c>
      <c r="AW247" s="191" t="s">
        <v>93</v>
      </c>
      <c r="AX247" s="18">
        <v>202425</v>
      </c>
      <c r="AY247" s="191">
        <v>548</v>
      </c>
      <c r="AZ247" s="191">
        <v>174</v>
      </c>
      <c r="BA247" s="191">
        <v>1</v>
      </c>
      <c r="BB247" s="191">
        <v>-2352.076</v>
      </c>
    </row>
    <row r="248" spans="48:54" x14ac:dyDescent="0.2">
      <c r="AV248" s="191" t="str">
        <f t="shared" si="7"/>
        <v>550_RG_174_1_202425</v>
      </c>
      <c r="AW248" s="191" t="s">
        <v>93</v>
      </c>
      <c r="AX248" s="18">
        <v>202425</v>
      </c>
      <c r="AY248" s="191">
        <v>550</v>
      </c>
      <c r="AZ248" s="191">
        <v>174</v>
      </c>
      <c r="BA248" s="191">
        <v>1</v>
      </c>
      <c r="BB248" s="191">
        <v>-4711.6294000000007</v>
      </c>
    </row>
    <row r="249" spans="48:54" x14ac:dyDescent="0.2">
      <c r="AV249" s="191" t="str">
        <f t="shared" si="7"/>
        <v>552_RG_174_1_202425</v>
      </c>
      <c r="AW249" s="191" t="s">
        <v>93</v>
      </c>
      <c r="AX249" s="18">
        <v>202425</v>
      </c>
      <c r="AY249" s="191">
        <v>552</v>
      </c>
      <c r="AZ249" s="191">
        <v>174</v>
      </c>
      <c r="BA249" s="191">
        <v>1</v>
      </c>
      <c r="BB249" s="191">
        <v>-8430.5403999999999</v>
      </c>
    </row>
    <row r="250" spans="48:54" x14ac:dyDescent="0.2">
      <c r="AV250" s="191" t="str">
        <f t="shared" si="7"/>
        <v>562_RG_174_1_202425</v>
      </c>
      <c r="AW250" s="191" t="s">
        <v>93</v>
      </c>
      <c r="AX250" s="18">
        <v>202425</v>
      </c>
      <c r="AY250" s="191">
        <v>562</v>
      </c>
      <c r="AZ250" s="191">
        <v>174</v>
      </c>
      <c r="BA250" s="191">
        <v>1</v>
      </c>
      <c r="BB250" s="191">
        <v>0</v>
      </c>
    </row>
    <row r="251" spans="48:54" x14ac:dyDescent="0.2">
      <c r="AV251" s="191" t="str">
        <f t="shared" si="7"/>
        <v>564_RG_174_1_202425</v>
      </c>
      <c r="AW251" s="191" t="s">
        <v>93</v>
      </c>
      <c r="AX251" s="18">
        <v>202425</v>
      </c>
      <c r="AY251" s="191">
        <v>564</v>
      </c>
      <c r="AZ251" s="191">
        <v>174</v>
      </c>
      <c r="BA251" s="191">
        <v>1</v>
      </c>
      <c r="BB251" s="191">
        <v>0</v>
      </c>
    </row>
    <row r="252" spans="48:54" x14ac:dyDescent="0.2">
      <c r="AV252" s="191" t="str">
        <f t="shared" si="7"/>
        <v>566_RG_174_1_202425</v>
      </c>
      <c r="AW252" s="191" t="s">
        <v>93</v>
      </c>
      <c r="AX252" s="18">
        <v>202425</v>
      </c>
      <c r="AY252" s="191">
        <v>566</v>
      </c>
      <c r="AZ252" s="191">
        <v>174</v>
      </c>
      <c r="BA252" s="191">
        <v>1</v>
      </c>
      <c r="BB252" s="191">
        <v>0</v>
      </c>
    </row>
    <row r="253" spans="48:54" x14ac:dyDescent="0.2">
      <c r="AV253" s="191" t="str">
        <f t="shared" si="7"/>
        <v>568_RG_174_1_202425</v>
      </c>
      <c r="AW253" s="191" t="s">
        <v>93</v>
      </c>
      <c r="AX253" s="18">
        <v>202425</v>
      </c>
      <c r="AY253" s="191">
        <v>568</v>
      </c>
      <c r="AZ253" s="191">
        <v>174</v>
      </c>
      <c r="BA253" s="191">
        <v>1</v>
      </c>
      <c r="BB253" s="191">
        <v>0</v>
      </c>
    </row>
    <row r="254" spans="48:54" x14ac:dyDescent="0.2">
      <c r="AV254" s="191" t="str">
        <f t="shared" si="7"/>
        <v>572_RG_174_1_202425</v>
      </c>
      <c r="AW254" s="191" t="s">
        <v>93</v>
      </c>
      <c r="AX254" s="18">
        <v>202425</v>
      </c>
      <c r="AY254" s="191">
        <v>572</v>
      </c>
      <c r="AZ254" s="191">
        <v>174</v>
      </c>
      <c r="BA254" s="191">
        <v>1</v>
      </c>
      <c r="BB254" s="191">
        <v>0</v>
      </c>
    </row>
    <row r="255" spans="48:54" x14ac:dyDescent="0.2">
      <c r="AV255" s="191" t="str">
        <f t="shared" si="7"/>
        <v>574_RG_174_1_202425</v>
      </c>
      <c r="AW255" s="191" t="s">
        <v>93</v>
      </c>
      <c r="AX255" s="18">
        <v>202425</v>
      </c>
      <c r="AY255" s="191">
        <v>574</v>
      </c>
      <c r="AZ255" s="191">
        <v>174</v>
      </c>
      <c r="BA255" s="191">
        <v>1</v>
      </c>
      <c r="BB255" s="191">
        <v>0</v>
      </c>
    </row>
    <row r="256" spans="48:54" x14ac:dyDescent="0.2">
      <c r="AV256" s="191" t="str">
        <f t="shared" si="7"/>
        <v>576_RG_174_1_202425</v>
      </c>
      <c r="AW256" s="191" t="s">
        <v>93</v>
      </c>
      <c r="AX256" s="18">
        <v>202425</v>
      </c>
      <c r="AY256" s="191">
        <v>576</v>
      </c>
      <c r="AZ256" s="191">
        <v>174</v>
      </c>
      <c r="BA256" s="191">
        <v>1</v>
      </c>
      <c r="BB256" s="191">
        <v>0</v>
      </c>
    </row>
    <row r="257" spans="48:54" x14ac:dyDescent="0.2">
      <c r="AV257" s="191" t="str">
        <f t="shared" si="7"/>
        <v>582_RG_174_1_202425</v>
      </c>
      <c r="AW257" s="191" t="s">
        <v>93</v>
      </c>
      <c r="AX257" s="18">
        <v>202425</v>
      </c>
      <c r="AY257" s="191">
        <v>582</v>
      </c>
      <c r="AZ257" s="191">
        <v>174</v>
      </c>
      <c r="BA257" s="191">
        <v>1</v>
      </c>
      <c r="BB257" s="191">
        <v>0</v>
      </c>
    </row>
    <row r="258" spans="48:54" x14ac:dyDescent="0.2">
      <c r="AV258" s="191" t="str">
        <f t="shared" si="7"/>
        <v>584_RG_174_1_202425</v>
      </c>
      <c r="AW258" s="191" t="s">
        <v>93</v>
      </c>
      <c r="AX258" s="18">
        <v>202425</v>
      </c>
      <c r="AY258" s="191">
        <v>584</v>
      </c>
      <c r="AZ258" s="191">
        <v>174</v>
      </c>
      <c r="BA258" s="191">
        <v>1</v>
      </c>
      <c r="BB258" s="191">
        <v>0</v>
      </c>
    </row>
    <row r="259" spans="48:54" x14ac:dyDescent="0.2">
      <c r="AV259" s="191" t="str">
        <f t="shared" si="7"/>
        <v>586_RG_174_1_202425</v>
      </c>
      <c r="AW259" s="191" t="s">
        <v>93</v>
      </c>
      <c r="AX259" s="18">
        <v>202425</v>
      </c>
      <c r="AY259" s="191">
        <v>586</v>
      </c>
      <c r="AZ259" s="191">
        <v>174</v>
      </c>
      <c r="BA259" s="191">
        <v>1</v>
      </c>
      <c r="BB259" s="191">
        <v>0</v>
      </c>
    </row>
    <row r="260" spans="48:54" x14ac:dyDescent="0.2">
      <c r="AV260" s="191" t="str">
        <f t="shared" ref="AV260:AV323" si="8">AY260&amp;"_"&amp;AW260&amp;"_"&amp;AZ260&amp;"_"&amp;BA260&amp;"_"&amp;AX260</f>
        <v>512_RG_198_1_202425</v>
      </c>
      <c r="AW260" s="191" t="s">
        <v>93</v>
      </c>
      <c r="AX260" s="18">
        <v>202425</v>
      </c>
      <c r="AY260" s="191">
        <v>512</v>
      </c>
      <c r="AZ260" s="191">
        <v>198</v>
      </c>
      <c r="BA260" s="191">
        <v>1</v>
      </c>
      <c r="BB260" s="191">
        <v>-3415</v>
      </c>
    </row>
    <row r="261" spans="48:54" x14ac:dyDescent="0.2">
      <c r="AV261" s="191" t="str">
        <f t="shared" si="8"/>
        <v>514_RG_198_1_202425</v>
      </c>
      <c r="AW261" s="191" t="s">
        <v>93</v>
      </c>
      <c r="AX261" s="18">
        <v>202425</v>
      </c>
      <c r="AY261" s="191">
        <v>514</v>
      </c>
      <c r="AZ261" s="191">
        <v>198</v>
      </c>
      <c r="BA261" s="191">
        <v>1</v>
      </c>
      <c r="BB261" s="191">
        <v>-3906.1668500000001</v>
      </c>
    </row>
    <row r="262" spans="48:54" x14ac:dyDescent="0.2">
      <c r="AV262" s="191" t="str">
        <f t="shared" si="8"/>
        <v>516_RG_198_1_202425</v>
      </c>
      <c r="AW262" s="191" t="s">
        <v>93</v>
      </c>
      <c r="AX262" s="18">
        <v>202425</v>
      </c>
      <c r="AY262" s="191">
        <v>516</v>
      </c>
      <c r="AZ262" s="191">
        <v>198</v>
      </c>
      <c r="BA262" s="191">
        <v>1</v>
      </c>
      <c r="BB262" s="191">
        <v>-762.86599999999987</v>
      </c>
    </row>
    <row r="263" spans="48:54" x14ac:dyDescent="0.2">
      <c r="AV263" s="191" t="str">
        <f t="shared" si="8"/>
        <v>518_RG_198_1_202425</v>
      </c>
      <c r="AW263" s="191" t="s">
        <v>93</v>
      </c>
      <c r="AX263" s="18">
        <v>202425</v>
      </c>
      <c r="AY263" s="191">
        <v>518</v>
      </c>
      <c r="AZ263" s="191">
        <v>198</v>
      </c>
      <c r="BA263" s="191">
        <v>1</v>
      </c>
      <c r="BB263" s="191">
        <v>-1789.4525799999999</v>
      </c>
    </row>
    <row r="264" spans="48:54" x14ac:dyDescent="0.2">
      <c r="AV264" s="191" t="str">
        <f t="shared" si="8"/>
        <v>520_RG_198_1_202425</v>
      </c>
      <c r="AW264" s="191" t="s">
        <v>93</v>
      </c>
      <c r="AX264" s="18">
        <v>202425</v>
      </c>
      <c r="AY264" s="191">
        <v>520</v>
      </c>
      <c r="AZ264" s="191">
        <v>198</v>
      </c>
      <c r="BA264" s="191">
        <v>1</v>
      </c>
      <c r="BB264" s="191">
        <v>-6828.1427799999992</v>
      </c>
    </row>
    <row r="265" spans="48:54" x14ac:dyDescent="0.2">
      <c r="AV265" s="191" t="str">
        <f t="shared" si="8"/>
        <v>522_RG_198_1_202425</v>
      </c>
      <c r="AW265" s="191" t="s">
        <v>93</v>
      </c>
      <c r="AX265" s="18">
        <v>202425</v>
      </c>
      <c r="AY265" s="191">
        <v>522</v>
      </c>
      <c r="AZ265" s="191">
        <v>198</v>
      </c>
      <c r="BA265" s="191">
        <v>1</v>
      </c>
      <c r="BB265" s="191">
        <v>-4554.1497100000006</v>
      </c>
    </row>
    <row r="266" spans="48:54" x14ac:dyDescent="0.2">
      <c r="AV266" s="191" t="str">
        <f t="shared" si="8"/>
        <v>524_RG_198_1_202425</v>
      </c>
      <c r="AW266" s="191" t="s">
        <v>93</v>
      </c>
      <c r="AX266" s="18">
        <v>202425</v>
      </c>
      <c r="AY266" s="191">
        <v>524</v>
      </c>
      <c r="AZ266" s="191">
        <v>198</v>
      </c>
      <c r="BA266" s="191">
        <v>1</v>
      </c>
      <c r="BB266" s="191">
        <v>-6285.8989999999985</v>
      </c>
    </row>
    <row r="267" spans="48:54" x14ac:dyDescent="0.2">
      <c r="AV267" s="191" t="str">
        <f t="shared" si="8"/>
        <v>526_RG_198_1_202425</v>
      </c>
      <c r="AW267" s="191" t="s">
        <v>93</v>
      </c>
      <c r="AX267" s="18">
        <v>202425</v>
      </c>
      <c r="AY267" s="191">
        <v>526</v>
      </c>
      <c r="AZ267" s="191">
        <v>198</v>
      </c>
      <c r="BA267" s="191">
        <v>1</v>
      </c>
      <c r="BB267" s="191">
        <v>-2615.6120000000001</v>
      </c>
    </row>
    <row r="268" spans="48:54" x14ac:dyDescent="0.2">
      <c r="AV268" s="191" t="str">
        <f t="shared" si="8"/>
        <v>528_RG_198_1_202425</v>
      </c>
      <c r="AW268" s="191" t="s">
        <v>93</v>
      </c>
      <c r="AX268" s="18">
        <v>202425</v>
      </c>
      <c r="AY268" s="191">
        <v>528</v>
      </c>
      <c r="AZ268" s="191">
        <v>198</v>
      </c>
      <c r="BA268" s="191">
        <v>1</v>
      </c>
      <c r="BB268" s="191">
        <v>-5104</v>
      </c>
    </row>
    <row r="269" spans="48:54" x14ac:dyDescent="0.2">
      <c r="AV269" s="191" t="str">
        <f t="shared" si="8"/>
        <v>530_RG_198_1_202425</v>
      </c>
      <c r="AW269" s="191" t="s">
        <v>93</v>
      </c>
      <c r="AX269" s="18">
        <v>202425</v>
      </c>
      <c r="AY269" s="191">
        <v>530</v>
      </c>
      <c r="AZ269" s="191">
        <v>198</v>
      </c>
      <c r="BA269" s="191">
        <v>1</v>
      </c>
      <c r="BB269" s="191">
        <v>-12064.368</v>
      </c>
    </row>
    <row r="270" spans="48:54" x14ac:dyDescent="0.2">
      <c r="AV270" s="191" t="str">
        <f t="shared" si="8"/>
        <v>532_RG_198_1_202425</v>
      </c>
      <c r="AW270" s="191" t="s">
        <v>93</v>
      </c>
      <c r="AX270" s="18">
        <v>202425</v>
      </c>
      <c r="AY270" s="191">
        <v>532</v>
      </c>
      <c r="AZ270" s="191">
        <v>198</v>
      </c>
      <c r="BA270" s="191">
        <v>1</v>
      </c>
      <c r="BB270" s="191">
        <v>-9546.2630199999985</v>
      </c>
    </row>
    <row r="271" spans="48:54" x14ac:dyDescent="0.2">
      <c r="AV271" s="191" t="str">
        <f t="shared" si="8"/>
        <v>534_RG_198_1_202425</v>
      </c>
      <c r="AW271" s="191" t="s">
        <v>93</v>
      </c>
      <c r="AX271" s="18">
        <v>202425</v>
      </c>
      <c r="AY271" s="191">
        <v>534</v>
      </c>
      <c r="AZ271" s="191">
        <v>198</v>
      </c>
      <c r="BA271" s="191">
        <v>1</v>
      </c>
      <c r="BB271" s="191">
        <v>-10724.845999999998</v>
      </c>
    </row>
    <row r="272" spans="48:54" x14ac:dyDescent="0.2">
      <c r="AV272" s="191" t="str">
        <f t="shared" si="8"/>
        <v>536_RG_198_1_202425</v>
      </c>
      <c r="AW272" s="191" t="s">
        <v>93</v>
      </c>
      <c r="AX272" s="18">
        <v>202425</v>
      </c>
      <c r="AY272" s="191">
        <v>536</v>
      </c>
      <c r="AZ272" s="191">
        <v>198</v>
      </c>
      <c r="BA272" s="191">
        <v>1</v>
      </c>
      <c r="BB272" s="191">
        <v>-6639.3760000000011</v>
      </c>
    </row>
    <row r="273" spans="48:54" x14ac:dyDescent="0.2">
      <c r="AV273" s="191" t="str">
        <f t="shared" si="8"/>
        <v>538_RG_198_1_202425</v>
      </c>
      <c r="AW273" s="191" t="s">
        <v>93</v>
      </c>
      <c r="AX273" s="18">
        <v>202425</v>
      </c>
      <c r="AY273" s="191">
        <v>538</v>
      </c>
      <c r="AZ273" s="191">
        <v>198</v>
      </c>
      <c r="BA273" s="191">
        <v>1</v>
      </c>
      <c r="BB273" s="191">
        <v>-10151.80312</v>
      </c>
    </row>
    <row r="274" spans="48:54" x14ac:dyDescent="0.2">
      <c r="AV274" s="191" t="str">
        <f t="shared" si="8"/>
        <v>540_RG_198_1_202425</v>
      </c>
      <c r="AW274" s="191" t="s">
        <v>93</v>
      </c>
      <c r="AX274" s="18">
        <v>202425</v>
      </c>
      <c r="AY274" s="191">
        <v>540</v>
      </c>
      <c r="AZ274" s="191">
        <v>198</v>
      </c>
      <c r="BA274" s="191">
        <v>1</v>
      </c>
      <c r="BB274" s="191">
        <v>-13926.793000000001</v>
      </c>
    </row>
    <row r="275" spans="48:54" x14ac:dyDescent="0.2">
      <c r="AV275" s="191" t="str">
        <f t="shared" si="8"/>
        <v>542_RG_198_1_202425</v>
      </c>
      <c r="AW275" s="191" t="s">
        <v>93</v>
      </c>
      <c r="AX275" s="18">
        <v>202425</v>
      </c>
      <c r="AY275" s="191">
        <v>542</v>
      </c>
      <c r="AZ275" s="191">
        <v>198</v>
      </c>
      <c r="BA275" s="191">
        <v>1</v>
      </c>
      <c r="BB275" s="191">
        <v>-7431.2487500000016</v>
      </c>
    </row>
    <row r="276" spans="48:54" x14ac:dyDescent="0.2">
      <c r="AV276" s="191" t="str">
        <f t="shared" si="8"/>
        <v>544_RG_198_1_202425</v>
      </c>
      <c r="AW276" s="191" t="s">
        <v>93</v>
      </c>
      <c r="AX276" s="18">
        <v>202425</v>
      </c>
      <c r="AY276" s="191">
        <v>544</v>
      </c>
      <c r="AZ276" s="191">
        <v>198</v>
      </c>
      <c r="BA276" s="191">
        <v>1</v>
      </c>
      <c r="BB276" s="191">
        <v>-8578.4698600000011</v>
      </c>
    </row>
    <row r="277" spans="48:54" x14ac:dyDescent="0.2">
      <c r="AV277" s="191" t="str">
        <f t="shared" si="8"/>
        <v>545_RG_198_1_202425</v>
      </c>
      <c r="AW277" s="191" t="s">
        <v>93</v>
      </c>
      <c r="AX277" s="18">
        <v>202425</v>
      </c>
      <c r="AY277" s="191">
        <v>545</v>
      </c>
      <c r="AZ277" s="191">
        <v>198</v>
      </c>
      <c r="BA277" s="191">
        <v>1</v>
      </c>
      <c r="BB277" s="191">
        <v>-7719.6999000000005</v>
      </c>
    </row>
    <row r="278" spans="48:54" x14ac:dyDescent="0.2">
      <c r="AV278" s="191" t="str">
        <f t="shared" si="8"/>
        <v>546_RG_198_1_202425</v>
      </c>
      <c r="AW278" s="191" t="s">
        <v>93</v>
      </c>
      <c r="AX278" s="18">
        <v>202425</v>
      </c>
      <c r="AY278" s="191">
        <v>546</v>
      </c>
      <c r="AZ278" s="191">
        <v>198</v>
      </c>
      <c r="BA278" s="191">
        <v>1</v>
      </c>
      <c r="BB278" s="191">
        <v>-8766</v>
      </c>
    </row>
    <row r="279" spans="48:54" x14ac:dyDescent="0.2">
      <c r="AV279" s="191" t="str">
        <f t="shared" si="8"/>
        <v>548_RG_198_1_202425</v>
      </c>
      <c r="AW279" s="191" t="s">
        <v>93</v>
      </c>
      <c r="AX279" s="18">
        <v>202425</v>
      </c>
      <c r="AY279" s="191">
        <v>548</v>
      </c>
      <c r="AZ279" s="191">
        <v>198</v>
      </c>
      <c r="BA279" s="191">
        <v>1</v>
      </c>
      <c r="BB279" s="191">
        <v>-3556.2852500000004</v>
      </c>
    </row>
    <row r="280" spans="48:54" x14ac:dyDescent="0.2">
      <c r="AV280" s="191" t="str">
        <f t="shared" si="8"/>
        <v>550_RG_198_1_202425</v>
      </c>
      <c r="AW280" s="191" t="s">
        <v>93</v>
      </c>
      <c r="AX280" s="18">
        <v>202425</v>
      </c>
      <c r="AY280" s="191">
        <v>550</v>
      </c>
      <c r="AZ280" s="191">
        <v>198</v>
      </c>
      <c r="BA280" s="191">
        <v>1</v>
      </c>
      <c r="BB280" s="191">
        <v>-12124.001120000003</v>
      </c>
    </row>
    <row r="281" spans="48:54" x14ac:dyDescent="0.2">
      <c r="AV281" s="191" t="str">
        <f t="shared" si="8"/>
        <v>552_RG_198_1_202425</v>
      </c>
      <c r="AW281" s="191" t="s">
        <v>93</v>
      </c>
      <c r="AX281" s="18">
        <v>202425</v>
      </c>
      <c r="AY281" s="191">
        <v>552</v>
      </c>
      <c r="AZ281" s="191">
        <v>198</v>
      </c>
      <c r="BA281" s="191">
        <v>1</v>
      </c>
      <c r="BB281" s="191">
        <v>-17698.6142</v>
      </c>
    </row>
    <row r="282" spans="48:54" x14ac:dyDescent="0.2">
      <c r="AV282" s="191" t="str">
        <f t="shared" si="8"/>
        <v>562_RG_198_1_202425</v>
      </c>
      <c r="AW282" s="191" t="s">
        <v>93</v>
      </c>
      <c r="AX282" s="18">
        <v>202425</v>
      </c>
      <c r="AY282" s="191">
        <v>562</v>
      </c>
      <c r="AZ282" s="191">
        <v>198</v>
      </c>
      <c r="BA282" s="191">
        <v>1</v>
      </c>
      <c r="BB282" s="191">
        <v>0</v>
      </c>
    </row>
    <row r="283" spans="48:54" x14ac:dyDescent="0.2">
      <c r="AV283" s="191" t="str">
        <f t="shared" si="8"/>
        <v>564_RG_198_1_202425</v>
      </c>
      <c r="AW283" s="191" t="s">
        <v>93</v>
      </c>
      <c r="AX283" s="18">
        <v>202425</v>
      </c>
      <c r="AY283" s="191">
        <v>564</v>
      </c>
      <c r="AZ283" s="191">
        <v>198</v>
      </c>
      <c r="BA283" s="191">
        <v>1</v>
      </c>
      <c r="BB283" s="191">
        <v>0</v>
      </c>
    </row>
    <row r="284" spans="48:54" x14ac:dyDescent="0.2">
      <c r="AV284" s="191" t="str">
        <f t="shared" si="8"/>
        <v>566_RG_198_1_202425</v>
      </c>
      <c r="AW284" s="191" t="s">
        <v>93</v>
      </c>
      <c r="AX284" s="18">
        <v>202425</v>
      </c>
      <c r="AY284" s="191">
        <v>566</v>
      </c>
      <c r="AZ284" s="191">
        <v>198</v>
      </c>
      <c r="BA284" s="191">
        <v>1</v>
      </c>
      <c r="BB284" s="191">
        <v>0</v>
      </c>
    </row>
    <row r="285" spans="48:54" x14ac:dyDescent="0.2">
      <c r="AV285" s="191" t="str">
        <f t="shared" si="8"/>
        <v>568_RG_198_1_202425</v>
      </c>
      <c r="AW285" s="191" t="s">
        <v>93</v>
      </c>
      <c r="AX285" s="18">
        <v>202425</v>
      </c>
      <c r="AY285" s="191">
        <v>568</v>
      </c>
      <c r="AZ285" s="191">
        <v>198</v>
      </c>
      <c r="BA285" s="191">
        <v>1</v>
      </c>
      <c r="BB285" s="191">
        <v>0</v>
      </c>
    </row>
    <row r="286" spans="48:54" x14ac:dyDescent="0.2">
      <c r="AV286" s="191" t="str">
        <f t="shared" si="8"/>
        <v>572_RG_198_1_202425</v>
      </c>
      <c r="AW286" s="191" t="s">
        <v>93</v>
      </c>
      <c r="AX286" s="18">
        <v>202425</v>
      </c>
      <c r="AY286" s="191">
        <v>572</v>
      </c>
      <c r="AZ286" s="191">
        <v>198</v>
      </c>
      <c r="BA286" s="191">
        <v>1</v>
      </c>
      <c r="BB286" s="191">
        <v>0</v>
      </c>
    </row>
    <row r="287" spans="48:54" x14ac:dyDescent="0.2">
      <c r="AV287" s="191" t="str">
        <f t="shared" si="8"/>
        <v>574_RG_198_1_202425</v>
      </c>
      <c r="AW287" s="191" t="s">
        <v>93</v>
      </c>
      <c r="AX287" s="18">
        <v>202425</v>
      </c>
      <c r="AY287" s="191">
        <v>574</v>
      </c>
      <c r="AZ287" s="191">
        <v>198</v>
      </c>
      <c r="BA287" s="191">
        <v>1</v>
      </c>
      <c r="BB287" s="191">
        <v>0</v>
      </c>
    </row>
    <row r="288" spans="48:54" x14ac:dyDescent="0.2">
      <c r="AV288" s="191" t="str">
        <f t="shared" si="8"/>
        <v>576_RG_198_1_202425</v>
      </c>
      <c r="AW288" s="191" t="s">
        <v>93</v>
      </c>
      <c r="AX288" s="18">
        <v>202425</v>
      </c>
      <c r="AY288" s="191">
        <v>576</v>
      </c>
      <c r="AZ288" s="191">
        <v>198</v>
      </c>
      <c r="BA288" s="191">
        <v>1</v>
      </c>
      <c r="BB288" s="191">
        <v>0</v>
      </c>
    </row>
    <row r="289" spans="48:54" x14ac:dyDescent="0.2">
      <c r="AV289" s="191" t="str">
        <f t="shared" si="8"/>
        <v>582_RG_198_1_202425</v>
      </c>
      <c r="AW289" s="191" t="s">
        <v>93</v>
      </c>
      <c r="AX289" s="18">
        <v>202425</v>
      </c>
      <c r="AY289" s="191">
        <v>582</v>
      </c>
      <c r="AZ289" s="191">
        <v>198</v>
      </c>
      <c r="BA289" s="191">
        <v>1</v>
      </c>
      <c r="BB289" s="191">
        <v>0</v>
      </c>
    </row>
    <row r="290" spans="48:54" x14ac:dyDescent="0.2">
      <c r="AV290" s="191" t="str">
        <f t="shared" si="8"/>
        <v>584_RG_198_1_202425</v>
      </c>
      <c r="AW290" s="191" t="s">
        <v>93</v>
      </c>
      <c r="AX290" s="18">
        <v>202425</v>
      </c>
      <c r="AY290" s="191">
        <v>584</v>
      </c>
      <c r="AZ290" s="191">
        <v>198</v>
      </c>
      <c r="BA290" s="191">
        <v>1</v>
      </c>
      <c r="BB290" s="191">
        <v>0</v>
      </c>
    </row>
    <row r="291" spans="48:54" x14ac:dyDescent="0.2">
      <c r="AV291" s="191" t="str">
        <f t="shared" si="8"/>
        <v>586_RG_198_1_202425</v>
      </c>
      <c r="AW291" s="191" t="s">
        <v>93</v>
      </c>
      <c r="AX291" s="18">
        <v>202425</v>
      </c>
      <c r="AY291" s="191">
        <v>586</v>
      </c>
      <c r="AZ291" s="191">
        <v>198</v>
      </c>
      <c r="BA291" s="191">
        <v>1</v>
      </c>
      <c r="BB291" s="191">
        <v>0</v>
      </c>
    </row>
    <row r="292" spans="48:54" x14ac:dyDescent="0.2">
      <c r="AV292" s="191" t="str">
        <f t="shared" si="8"/>
        <v>512_RG_198_2_202425</v>
      </c>
      <c r="AW292" s="191" t="s">
        <v>93</v>
      </c>
      <c r="AX292" s="18">
        <v>202425</v>
      </c>
      <c r="AY292" s="191">
        <v>512</v>
      </c>
      <c r="AZ292" s="191">
        <v>198</v>
      </c>
      <c r="BA292" s="191">
        <v>2</v>
      </c>
      <c r="BB292" s="191">
        <v>0</v>
      </c>
    </row>
    <row r="293" spans="48:54" x14ac:dyDescent="0.2">
      <c r="AV293" s="191" t="str">
        <f t="shared" si="8"/>
        <v>514_RG_198_2_202425</v>
      </c>
      <c r="AW293" s="191" t="s">
        <v>93</v>
      </c>
      <c r="AX293" s="18">
        <v>202425</v>
      </c>
      <c r="AY293" s="191">
        <v>514</v>
      </c>
      <c r="AZ293" s="191">
        <v>198</v>
      </c>
      <c r="BA293" s="191">
        <v>2</v>
      </c>
      <c r="BB293" s="191">
        <v>0</v>
      </c>
    </row>
    <row r="294" spans="48:54" x14ac:dyDescent="0.2">
      <c r="AV294" s="191" t="str">
        <f t="shared" si="8"/>
        <v>516_RG_198_2_202425</v>
      </c>
      <c r="AW294" s="191" t="s">
        <v>93</v>
      </c>
      <c r="AX294" s="18">
        <v>202425</v>
      </c>
      <c r="AY294" s="191">
        <v>516</v>
      </c>
      <c r="AZ294" s="191">
        <v>198</v>
      </c>
      <c r="BA294" s="191">
        <v>2</v>
      </c>
      <c r="BB294" s="191">
        <v>0</v>
      </c>
    </row>
    <row r="295" spans="48:54" x14ac:dyDescent="0.2">
      <c r="AV295" s="191" t="str">
        <f t="shared" si="8"/>
        <v>518_RG_198_2_202425</v>
      </c>
      <c r="AW295" s="191" t="s">
        <v>93</v>
      </c>
      <c r="AX295" s="18">
        <v>202425</v>
      </c>
      <c r="AY295" s="191">
        <v>518</v>
      </c>
      <c r="AZ295" s="191">
        <v>198</v>
      </c>
      <c r="BA295" s="191">
        <v>2</v>
      </c>
      <c r="BB295" s="191">
        <v>0</v>
      </c>
    </row>
    <row r="296" spans="48:54" x14ac:dyDescent="0.2">
      <c r="AV296" s="191" t="str">
        <f t="shared" si="8"/>
        <v>520_RG_198_2_202425</v>
      </c>
      <c r="AW296" s="191" t="s">
        <v>93</v>
      </c>
      <c r="AX296" s="18">
        <v>202425</v>
      </c>
      <c r="AY296" s="191">
        <v>520</v>
      </c>
      <c r="AZ296" s="191">
        <v>198</v>
      </c>
      <c r="BA296" s="191">
        <v>2</v>
      </c>
      <c r="BB296" s="191">
        <v>0</v>
      </c>
    </row>
    <row r="297" spans="48:54" x14ac:dyDescent="0.2">
      <c r="AV297" s="191" t="str">
        <f t="shared" si="8"/>
        <v>522_RG_198_2_202425</v>
      </c>
      <c r="AW297" s="191" t="s">
        <v>93</v>
      </c>
      <c r="AX297" s="18">
        <v>202425</v>
      </c>
      <c r="AY297" s="191">
        <v>522</v>
      </c>
      <c r="AZ297" s="191">
        <v>198</v>
      </c>
      <c r="BA297" s="191">
        <v>2</v>
      </c>
      <c r="BB297" s="191">
        <v>0</v>
      </c>
    </row>
    <row r="298" spans="48:54" x14ac:dyDescent="0.2">
      <c r="AV298" s="191" t="str">
        <f t="shared" si="8"/>
        <v>524_RG_198_2_202425</v>
      </c>
      <c r="AW298" s="191" t="s">
        <v>93</v>
      </c>
      <c r="AX298" s="18">
        <v>202425</v>
      </c>
      <c r="AY298" s="191">
        <v>524</v>
      </c>
      <c r="AZ298" s="191">
        <v>198</v>
      </c>
      <c r="BA298" s="191">
        <v>2</v>
      </c>
      <c r="BB298" s="191">
        <v>0</v>
      </c>
    </row>
    <row r="299" spans="48:54" x14ac:dyDescent="0.2">
      <c r="AV299" s="191" t="str">
        <f t="shared" si="8"/>
        <v>526_RG_198_2_202425</v>
      </c>
      <c r="AW299" s="191" t="s">
        <v>93</v>
      </c>
      <c r="AX299" s="18">
        <v>202425</v>
      </c>
      <c r="AY299" s="191">
        <v>526</v>
      </c>
      <c r="AZ299" s="191">
        <v>198</v>
      </c>
      <c r="BA299" s="191">
        <v>2</v>
      </c>
      <c r="BB299" s="191">
        <v>0</v>
      </c>
    </row>
    <row r="300" spans="48:54" x14ac:dyDescent="0.2">
      <c r="AV300" s="191" t="str">
        <f t="shared" si="8"/>
        <v>528_RG_198_2_202425</v>
      </c>
      <c r="AW300" s="191" t="s">
        <v>93</v>
      </c>
      <c r="AX300" s="18">
        <v>202425</v>
      </c>
      <c r="AY300" s="191">
        <v>528</v>
      </c>
      <c r="AZ300" s="191">
        <v>198</v>
      </c>
      <c r="BA300" s="191">
        <v>2</v>
      </c>
      <c r="BB300" s="191">
        <v>0</v>
      </c>
    </row>
    <row r="301" spans="48:54" x14ac:dyDescent="0.2">
      <c r="AV301" s="191" t="str">
        <f t="shared" si="8"/>
        <v>530_RG_198_2_202425</v>
      </c>
      <c r="AW301" s="191" t="s">
        <v>93</v>
      </c>
      <c r="AX301" s="18">
        <v>202425</v>
      </c>
      <c r="AY301" s="191">
        <v>530</v>
      </c>
      <c r="AZ301" s="191">
        <v>198</v>
      </c>
      <c r="BA301" s="191">
        <v>2</v>
      </c>
      <c r="BB301" s="191">
        <v>0</v>
      </c>
    </row>
    <row r="302" spans="48:54" x14ac:dyDescent="0.2">
      <c r="AV302" s="191" t="str">
        <f t="shared" si="8"/>
        <v>532_RG_198_2_202425</v>
      </c>
      <c r="AW302" s="191" t="s">
        <v>93</v>
      </c>
      <c r="AX302" s="18">
        <v>202425</v>
      </c>
      <c r="AY302" s="191">
        <v>532</v>
      </c>
      <c r="AZ302" s="191">
        <v>198</v>
      </c>
      <c r="BA302" s="191">
        <v>2</v>
      </c>
      <c r="BB302" s="191">
        <v>0</v>
      </c>
    </row>
    <row r="303" spans="48:54" x14ac:dyDescent="0.2">
      <c r="AV303" s="191" t="str">
        <f t="shared" si="8"/>
        <v>534_RG_198_2_202425</v>
      </c>
      <c r="AW303" s="191" t="s">
        <v>93</v>
      </c>
      <c r="AX303" s="18">
        <v>202425</v>
      </c>
      <c r="AY303" s="191">
        <v>534</v>
      </c>
      <c r="AZ303" s="191">
        <v>198</v>
      </c>
      <c r="BA303" s="191">
        <v>2</v>
      </c>
      <c r="BB303" s="191">
        <v>0</v>
      </c>
    </row>
    <row r="304" spans="48:54" x14ac:dyDescent="0.2">
      <c r="AV304" s="191" t="str">
        <f t="shared" si="8"/>
        <v>536_RG_198_2_202425</v>
      </c>
      <c r="AW304" s="191" t="s">
        <v>93</v>
      </c>
      <c r="AX304" s="18">
        <v>202425</v>
      </c>
      <c r="AY304" s="191">
        <v>536</v>
      </c>
      <c r="AZ304" s="191">
        <v>198</v>
      </c>
      <c r="BA304" s="191">
        <v>2</v>
      </c>
      <c r="BB304" s="191">
        <v>0</v>
      </c>
    </row>
    <row r="305" spans="48:54" x14ac:dyDescent="0.2">
      <c r="AV305" s="191" t="str">
        <f t="shared" si="8"/>
        <v>538_RG_198_2_202425</v>
      </c>
      <c r="AW305" s="191" t="s">
        <v>93</v>
      </c>
      <c r="AX305" s="18">
        <v>202425</v>
      </c>
      <c r="AY305" s="191">
        <v>538</v>
      </c>
      <c r="AZ305" s="191">
        <v>198</v>
      </c>
      <c r="BA305" s="191">
        <v>2</v>
      </c>
      <c r="BB305" s="191">
        <v>0</v>
      </c>
    </row>
    <row r="306" spans="48:54" x14ac:dyDescent="0.2">
      <c r="AV306" s="191" t="str">
        <f t="shared" si="8"/>
        <v>540_RG_198_2_202425</v>
      </c>
      <c r="AW306" s="191" t="s">
        <v>93</v>
      </c>
      <c r="AX306" s="18">
        <v>202425</v>
      </c>
      <c r="AY306" s="191">
        <v>540</v>
      </c>
      <c r="AZ306" s="191">
        <v>198</v>
      </c>
      <c r="BA306" s="191">
        <v>2</v>
      </c>
      <c r="BB306" s="191">
        <v>0</v>
      </c>
    </row>
    <row r="307" spans="48:54" x14ac:dyDescent="0.2">
      <c r="AV307" s="191" t="str">
        <f t="shared" si="8"/>
        <v>542_RG_198_2_202425</v>
      </c>
      <c r="AW307" s="191" t="s">
        <v>93</v>
      </c>
      <c r="AX307" s="18">
        <v>202425</v>
      </c>
      <c r="AY307" s="191">
        <v>542</v>
      </c>
      <c r="AZ307" s="191">
        <v>198</v>
      </c>
      <c r="BA307" s="191">
        <v>2</v>
      </c>
      <c r="BB307" s="191">
        <v>0</v>
      </c>
    </row>
    <row r="308" spans="48:54" x14ac:dyDescent="0.2">
      <c r="AV308" s="191" t="str">
        <f t="shared" si="8"/>
        <v>544_RG_198_2_202425</v>
      </c>
      <c r="AW308" s="191" t="s">
        <v>93</v>
      </c>
      <c r="AX308" s="18">
        <v>202425</v>
      </c>
      <c r="AY308" s="191">
        <v>544</v>
      </c>
      <c r="AZ308" s="191">
        <v>198</v>
      </c>
      <c r="BA308" s="191">
        <v>2</v>
      </c>
      <c r="BB308" s="191">
        <v>-1750.095</v>
      </c>
    </row>
    <row r="309" spans="48:54" x14ac:dyDescent="0.2">
      <c r="AV309" s="191" t="str">
        <f t="shared" si="8"/>
        <v>545_RG_198_2_202425</v>
      </c>
      <c r="AW309" s="191" t="s">
        <v>93</v>
      </c>
      <c r="AX309" s="18">
        <v>202425</v>
      </c>
      <c r="AY309" s="191">
        <v>545</v>
      </c>
      <c r="AZ309" s="191">
        <v>198</v>
      </c>
      <c r="BA309" s="191">
        <v>2</v>
      </c>
      <c r="BB309" s="191">
        <v>0</v>
      </c>
    </row>
    <row r="310" spans="48:54" x14ac:dyDescent="0.2">
      <c r="AV310" s="191" t="str">
        <f t="shared" si="8"/>
        <v>546_RG_198_2_202425</v>
      </c>
      <c r="AW310" s="191" t="s">
        <v>93</v>
      </c>
      <c r="AX310" s="18">
        <v>202425</v>
      </c>
      <c r="AY310" s="191">
        <v>546</v>
      </c>
      <c r="AZ310" s="191">
        <v>198</v>
      </c>
      <c r="BA310" s="191">
        <v>2</v>
      </c>
      <c r="BB310" s="191">
        <v>0</v>
      </c>
    </row>
    <row r="311" spans="48:54" x14ac:dyDescent="0.2">
      <c r="AV311" s="191" t="str">
        <f t="shared" si="8"/>
        <v>548_RG_198_2_202425</v>
      </c>
      <c r="AW311" s="191" t="s">
        <v>93</v>
      </c>
      <c r="AX311" s="18">
        <v>202425</v>
      </c>
      <c r="AY311" s="191">
        <v>548</v>
      </c>
      <c r="AZ311" s="191">
        <v>198</v>
      </c>
      <c r="BA311" s="191">
        <v>2</v>
      </c>
      <c r="BB311" s="191">
        <v>0</v>
      </c>
    </row>
    <row r="312" spans="48:54" x14ac:dyDescent="0.2">
      <c r="AV312" s="191" t="str">
        <f t="shared" si="8"/>
        <v>550_RG_198_2_202425</v>
      </c>
      <c r="AW312" s="191" t="s">
        <v>93</v>
      </c>
      <c r="AX312" s="18">
        <v>202425</v>
      </c>
      <c r="AY312" s="191">
        <v>550</v>
      </c>
      <c r="AZ312" s="191">
        <v>198</v>
      </c>
      <c r="BA312" s="191">
        <v>2</v>
      </c>
      <c r="BB312" s="191">
        <v>0</v>
      </c>
    </row>
    <row r="313" spans="48:54" x14ac:dyDescent="0.2">
      <c r="AV313" s="191" t="str">
        <f t="shared" si="8"/>
        <v>552_RG_198_2_202425</v>
      </c>
      <c r="AW313" s="191" t="s">
        <v>93</v>
      </c>
      <c r="AX313" s="18">
        <v>202425</v>
      </c>
      <c r="AY313" s="191">
        <v>552</v>
      </c>
      <c r="AZ313" s="191">
        <v>198</v>
      </c>
      <c r="BA313" s="191">
        <v>2</v>
      </c>
      <c r="BB313" s="191">
        <v>0</v>
      </c>
    </row>
    <row r="314" spans="48:54" x14ac:dyDescent="0.2">
      <c r="AV314" s="191" t="str">
        <f t="shared" si="8"/>
        <v>562_RG_198_2_202425</v>
      </c>
      <c r="AW314" s="191" t="s">
        <v>93</v>
      </c>
      <c r="AX314" s="18">
        <v>202425</v>
      </c>
      <c r="AY314" s="191">
        <v>562</v>
      </c>
      <c r="AZ314" s="191">
        <v>198</v>
      </c>
      <c r="BA314" s="191">
        <v>2</v>
      </c>
      <c r="BB314" s="191">
        <v>0</v>
      </c>
    </row>
    <row r="315" spans="48:54" x14ac:dyDescent="0.2">
      <c r="AV315" s="191" t="str">
        <f t="shared" si="8"/>
        <v>564_RG_198_2_202425</v>
      </c>
      <c r="AW315" s="191" t="s">
        <v>93</v>
      </c>
      <c r="AX315" s="18">
        <v>202425</v>
      </c>
      <c r="AY315" s="191">
        <v>564</v>
      </c>
      <c r="AZ315" s="191">
        <v>198</v>
      </c>
      <c r="BA315" s="191">
        <v>2</v>
      </c>
      <c r="BB315" s="191">
        <v>0</v>
      </c>
    </row>
    <row r="316" spans="48:54" x14ac:dyDescent="0.2">
      <c r="AV316" s="191" t="str">
        <f t="shared" si="8"/>
        <v>566_RG_198_2_202425</v>
      </c>
      <c r="AW316" s="191" t="s">
        <v>93</v>
      </c>
      <c r="AX316" s="18">
        <v>202425</v>
      </c>
      <c r="AY316" s="191">
        <v>566</v>
      </c>
      <c r="AZ316" s="191">
        <v>198</v>
      </c>
      <c r="BA316" s="191">
        <v>2</v>
      </c>
      <c r="BB316" s="191">
        <v>0</v>
      </c>
    </row>
    <row r="317" spans="48:54" x14ac:dyDescent="0.2">
      <c r="AV317" s="191" t="str">
        <f t="shared" si="8"/>
        <v>568_RG_198_2_202425</v>
      </c>
      <c r="AW317" s="191" t="s">
        <v>93</v>
      </c>
      <c r="AX317" s="18">
        <v>202425</v>
      </c>
      <c r="AY317" s="191">
        <v>568</v>
      </c>
      <c r="AZ317" s="191">
        <v>198</v>
      </c>
      <c r="BA317" s="191">
        <v>2</v>
      </c>
      <c r="BB317" s="191">
        <v>0</v>
      </c>
    </row>
    <row r="318" spans="48:54" x14ac:dyDescent="0.2">
      <c r="AV318" s="191" t="str">
        <f t="shared" si="8"/>
        <v>572_RG_198_2_202425</v>
      </c>
      <c r="AW318" s="191" t="s">
        <v>93</v>
      </c>
      <c r="AX318" s="18">
        <v>202425</v>
      </c>
      <c r="AY318" s="191">
        <v>572</v>
      </c>
      <c r="AZ318" s="191">
        <v>198</v>
      </c>
      <c r="BA318" s="191">
        <v>2</v>
      </c>
      <c r="BB318" s="191">
        <v>0</v>
      </c>
    </row>
    <row r="319" spans="48:54" x14ac:dyDescent="0.2">
      <c r="AV319" s="191" t="str">
        <f t="shared" si="8"/>
        <v>574_RG_198_2_202425</v>
      </c>
      <c r="AW319" s="191" t="s">
        <v>93</v>
      </c>
      <c r="AX319" s="18">
        <v>202425</v>
      </c>
      <c r="AY319" s="191">
        <v>574</v>
      </c>
      <c r="AZ319" s="191">
        <v>198</v>
      </c>
      <c r="BA319" s="191">
        <v>2</v>
      </c>
      <c r="BB319" s="191">
        <v>0</v>
      </c>
    </row>
    <row r="320" spans="48:54" x14ac:dyDescent="0.2">
      <c r="AV320" s="191" t="str">
        <f t="shared" si="8"/>
        <v>576_RG_198_2_202425</v>
      </c>
      <c r="AW320" s="191" t="s">
        <v>93</v>
      </c>
      <c r="AX320" s="18">
        <v>202425</v>
      </c>
      <c r="AY320" s="191">
        <v>576</v>
      </c>
      <c r="AZ320" s="191">
        <v>198</v>
      </c>
      <c r="BA320" s="191">
        <v>2</v>
      </c>
      <c r="BB320" s="191">
        <v>0</v>
      </c>
    </row>
    <row r="321" spans="48:54" x14ac:dyDescent="0.2">
      <c r="AV321" s="191" t="str">
        <f t="shared" si="8"/>
        <v>582_RG_198_2_202425</v>
      </c>
      <c r="AW321" s="191" t="s">
        <v>93</v>
      </c>
      <c r="AX321" s="18">
        <v>202425</v>
      </c>
      <c r="AY321" s="191">
        <v>582</v>
      </c>
      <c r="AZ321" s="191">
        <v>198</v>
      </c>
      <c r="BA321" s="191">
        <v>2</v>
      </c>
      <c r="BB321" s="191">
        <v>0</v>
      </c>
    </row>
    <row r="322" spans="48:54" x14ac:dyDescent="0.2">
      <c r="AV322" s="191" t="str">
        <f t="shared" si="8"/>
        <v>584_RG_198_2_202425</v>
      </c>
      <c r="AW322" s="191" t="s">
        <v>93</v>
      </c>
      <c r="AX322" s="18">
        <v>202425</v>
      </c>
      <c r="AY322" s="191">
        <v>584</v>
      </c>
      <c r="AZ322" s="191">
        <v>198</v>
      </c>
      <c r="BA322" s="191">
        <v>2</v>
      </c>
      <c r="BB322" s="191">
        <v>0</v>
      </c>
    </row>
    <row r="323" spans="48:54" x14ac:dyDescent="0.2">
      <c r="AV323" s="191" t="str">
        <f t="shared" si="8"/>
        <v>586_RG_198_2_202425</v>
      </c>
      <c r="AW323" s="191" t="s">
        <v>93</v>
      </c>
      <c r="AX323" s="18">
        <v>202425</v>
      </c>
      <c r="AY323" s="191">
        <v>586</v>
      </c>
      <c r="AZ323" s="191">
        <v>198</v>
      </c>
      <c r="BA323" s="191">
        <v>2</v>
      </c>
      <c r="BB323" s="191">
        <v>0</v>
      </c>
    </row>
    <row r="324" spans="48:54" x14ac:dyDescent="0.2">
      <c r="AV324" s="191" t="str">
        <f t="shared" ref="AV324:AV387" si="9">AY324&amp;"_"&amp;AW324&amp;"_"&amp;AZ324&amp;"_"&amp;BA324&amp;"_"&amp;AX324</f>
        <v>512_RG_199_1_202425</v>
      </c>
      <c r="AW324" s="191" t="s">
        <v>93</v>
      </c>
      <c r="AX324" s="18">
        <v>202425</v>
      </c>
      <c r="AY324" s="191">
        <v>512</v>
      </c>
      <c r="AZ324" s="191">
        <v>199</v>
      </c>
      <c r="BA324" s="191">
        <v>1</v>
      </c>
      <c r="BB324" s="191">
        <v>-17592</v>
      </c>
    </row>
    <row r="325" spans="48:54" x14ac:dyDescent="0.2">
      <c r="AV325" s="191" t="str">
        <f t="shared" si="9"/>
        <v>514_RG_199_1_202425</v>
      </c>
      <c r="AW325" s="191" t="s">
        <v>93</v>
      </c>
      <c r="AX325" s="18">
        <v>202425</v>
      </c>
      <c r="AY325" s="191">
        <v>514</v>
      </c>
      <c r="AZ325" s="191">
        <v>199</v>
      </c>
      <c r="BA325" s="191">
        <v>1</v>
      </c>
      <c r="BB325" s="191">
        <v>-26386.545850000002</v>
      </c>
    </row>
    <row r="326" spans="48:54" x14ac:dyDescent="0.2">
      <c r="AV326" s="191" t="str">
        <f t="shared" si="9"/>
        <v>516_RG_199_1_202425</v>
      </c>
      <c r="AW326" s="191" t="s">
        <v>93</v>
      </c>
      <c r="AX326" s="18">
        <v>202425</v>
      </c>
      <c r="AY326" s="191">
        <v>516</v>
      </c>
      <c r="AZ326" s="191">
        <v>199</v>
      </c>
      <c r="BA326" s="191">
        <v>1</v>
      </c>
      <c r="BB326" s="191">
        <v>-24648.003000000001</v>
      </c>
    </row>
    <row r="327" spans="48:54" x14ac:dyDescent="0.2">
      <c r="AV327" s="191" t="str">
        <f t="shared" si="9"/>
        <v>518_RG_199_1_202425</v>
      </c>
      <c r="AW327" s="191" t="s">
        <v>93</v>
      </c>
      <c r="AX327" s="18">
        <v>202425</v>
      </c>
      <c r="AY327" s="191">
        <v>518</v>
      </c>
      <c r="AZ327" s="191">
        <v>199</v>
      </c>
      <c r="BA327" s="191">
        <v>1</v>
      </c>
      <c r="BB327" s="191">
        <v>-23649.587000000003</v>
      </c>
    </row>
    <row r="328" spans="48:54" x14ac:dyDescent="0.2">
      <c r="AV328" s="191" t="str">
        <f t="shared" si="9"/>
        <v>520_RG_199_1_202425</v>
      </c>
      <c r="AW328" s="191" t="s">
        <v>93</v>
      </c>
      <c r="AX328" s="18">
        <v>202425</v>
      </c>
      <c r="AY328" s="191">
        <v>520</v>
      </c>
      <c r="AZ328" s="191">
        <v>199</v>
      </c>
      <c r="BA328" s="191">
        <v>1</v>
      </c>
      <c r="BB328" s="191">
        <v>-34042.54178</v>
      </c>
    </row>
    <row r="329" spans="48:54" x14ac:dyDescent="0.2">
      <c r="AV329" s="191" t="str">
        <f t="shared" si="9"/>
        <v>522_RG_199_1_202425</v>
      </c>
      <c r="AW329" s="191" t="s">
        <v>93</v>
      </c>
      <c r="AX329" s="18">
        <v>202425</v>
      </c>
      <c r="AY329" s="191">
        <v>522</v>
      </c>
      <c r="AZ329" s="191">
        <v>199</v>
      </c>
      <c r="BA329" s="191">
        <v>1</v>
      </c>
      <c r="BB329" s="191">
        <v>-27569.83712</v>
      </c>
    </row>
    <row r="330" spans="48:54" x14ac:dyDescent="0.2">
      <c r="AV330" s="191" t="str">
        <f t="shared" si="9"/>
        <v>524_RG_199_1_202425</v>
      </c>
      <c r="AW330" s="191" t="s">
        <v>93</v>
      </c>
      <c r="AX330" s="18">
        <v>202425</v>
      </c>
      <c r="AY330" s="191">
        <v>524</v>
      </c>
      <c r="AZ330" s="191">
        <v>199</v>
      </c>
      <c r="BA330" s="191">
        <v>1</v>
      </c>
      <c r="BB330" s="191">
        <v>-32070.097999999998</v>
      </c>
    </row>
    <row r="331" spans="48:54" x14ac:dyDescent="0.2">
      <c r="AV331" s="191" t="str">
        <f t="shared" si="9"/>
        <v>526_RG_199_1_202425</v>
      </c>
      <c r="AW331" s="191" t="s">
        <v>93</v>
      </c>
      <c r="AX331" s="18">
        <v>202425</v>
      </c>
      <c r="AY331" s="191">
        <v>526</v>
      </c>
      <c r="AZ331" s="191">
        <v>199</v>
      </c>
      <c r="BA331" s="191">
        <v>1</v>
      </c>
      <c r="BB331" s="191">
        <v>-18019.405160000002</v>
      </c>
    </row>
    <row r="332" spans="48:54" x14ac:dyDescent="0.2">
      <c r="AV332" s="191" t="str">
        <f t="shared" si="9"/>
        <v>528_RG_199_1_202425</v>
      </c>
      <c r="AW332" s="191" t="s">
        <v>93</v>
      </c>
      <c r="AX332" s="18">
        <v>202425</v>
      </c>
      <c r="AY332" s="191">
        <v>528</v>
      </c>
      <c r="AZ332" s="191">
        <v>199</v>
      </c>
      <c r="BA332" s="191">
        <v>1</v>
      </c>
      <c r="BB332" s="191">
        <v>-24433</v>
      </c>
    </row>
    <row r="333" spans="48:54" x14ac:dyDescent="0.2">
      <c r="AV333" s="191" t="str">
        <f t="shared" si="9"/>
        <v>530_RG_199_1_202425</v>
      </c>
      <c r="AW333" s="191" t="s">
        <v>93</v>
      </c>
      <c r="AX333" s="18">
        <v>202425</v>
      </c>
      <c r="AY333" s="191">
        <v>530</v>
      </c>
      <c r="AZ333" s="191">
        <v>199</v>
      </c>
      <c r="BA333" s="191">
        <v>1</v>
      </c>
      <c r="BB333" s="191">
        <v>-44692.035000000003</v>
      </c>
    </row>
    <row r="334" spans="48:54" x14ac:dyDescent="0.2">
      <c r="AV334" s="191" t="str">
        <f t="shared" si="9"/>
        <v>532_RG_199_1_202425</v>
      </c>
      <c r="AW334" s="191" t="s">
        <v>93</v>
      </c>
      <c r="AX334" s="18">
        <v>202425</v>
      </c>
      <c r="AY334" s="191">
        <v>532</v>
      </c>
      <c r="AZ334" s="191">
        <v>199</v>
      </c>
      <c r="BA334" s="191">
        <v>1</v>
      </c>
      <c r="BB334" s="191">
        <v>-58685.654990000003</v>
      </c>
    </row>
    <row r="335" spans="48:54" x14ac:dyDescent="0.2">
      <c r="AV335" s="191" t="str">
        <f t="shared" si="9"/>
        <v>534_RG_199_1_202425</v>
      </c>
      <c r="AW335" s="191" t="s">
        <v>93</v>
      </c>
      <c r="AX335" s="18">
        <v>202425</v>
      </c>
      <c r="AY335" s="191">
        <v>534</v>
      </c>
      <c r="AZ335" s="191">
        <v>199</v>
      </c>
      <c r="BA335" s="191">
        <v>1</v>
      </c>
      <c r="BB335" s="191">
        <v>-37696.57</v>
      </c>
    </row>
    <row r="336" spans="48:54" x14ac:dyDescent="0.2">
      <c r="AV336" s="191" t="str">
        <f t="shared" si="9"/>
        <v>536_RG_199_1_202425</v>
      </c>
      <c r="AW336" s="191" t="s">
        <v>93</v>
      </c>
      <c r="AX336" s="18">
        <v>202425</v>
      </c>
      <c r="AY336" s="191">
        <v>536</v>
      </c>
      <c r="AZ336" s="191">
        <v>199</v>
      </c>
      <c r="BA336" s="191">
        <v>1</v>
      </c>
      <c r="BB336" s="191">
        <v>-40088.582000000002</v>
      </c>
    </row>
    <row r="337" spans="48:54" x14ac:dyDescent="0.2">
      <c r="AV337" s="191" t="str">
        <f t="shared" si="9"/>
        <v>538_RG_199_1_202425</v>
      </c>
      <c r="AW337" s="191" t="s">
        <v>93</v>
      </c>
      <c r="AX337" s="18">
        <v>202425</v>
      </c>
      <c r="AY337" s="191">
        <v>538</v>
      </c>
      <c r="AZ337" s="191">
        <v>199</v>
      </c>
      <c r="BA337" s="191">
        <v>1</v>
      </c>
      <c r="BB337" s="191">
        <v>-42509.22812</v>
      </c>
    </row>
    <row r="338" spans="48:54" x14ac:dyDescent="0.2">
      <c r="AV338" s="191" t="str">
        <f t="shared" si="9"/>
        <v>540_RG_199_1_202425</v>
      </c>
      <c r="AW338" s="191" t="s">
        <v>93</v>
      </c>
      <c r="AX338" s="18">
        <v>202425</v>
      </c>
      <c r="AY338" s="191">
        <v>540</v>
      </c>
      <c r="AZ338" s="191">
        <v>199</v>
      </c>
      <c r="BA338" s="191">
        <v>1</v>
      </c>
      <c r="BB338" s="191">
        <v>-66475.467000000004</v>
      </c>
    </row>
    <row r="339" spans="48:54" x14ac:dyDescent="0.2">
      <c r="AV339" s="191" t="str">
        <f t="shared" si="9"/>
        <v>542_RG_199_1_202425</v>
      </c>
      <c r="AW339" s="191" t="s">
        <v>93</v>
      </c>
      <c r="AX339" s="18">
        <v>202425</v>
      </c>
      <c r="AY339" s="191">
        <v>542</v>
      </c>
      <c r="AZ339" s="191">
        <v>199</v>
      </c>
      <c r="BA339" s="191">
        <v>1</v>
      </c>
      <c r="BB339" s="191">
        <v>-17206.055120000001</v>
      </c>
    </row>
    <row r="340" spans="48:54" x14ac:dyDescent="0.2">
      <c r="AV340" s="191" t="str">
        <f t="shared" si="9"/>
        <v>544_RG_199_1_202425</v>
      </c>
      <c r="AW340" s="191" t="s">
        <v>93</v>
      </c>
      <c r="AX340" s="18">
        <v>202425</v>
      </c>
      <c r="AY340" s="191">
        <v>544</v>
      </c>
      <c r="AZ340" s="191">
        <v>199</v>
      </c>
      <c r="BA340" s="191">
        <v>1</v>
      </c>
      <c r="BB340" s="191">
        <v>-46168.859540000005</v>
      </c>
    </row>
    <row r="341" spans="48:54" x14ac:dyDescent="0.2">
      <c r="AV341" s="191" t="str">
        <f t="shared" si="9"/>
        <v>545_RG_199_1_202425</v>
      </c>
      <c r="AW341" s="191" t="s">
        <v>93</v>
      </c>
      <c r="AX341" s="18">
        <v>202425</v>
      </c>
      <c r="AY341" s="191">
        <v>545</v>
      </c>
      <c r="AZ341" s="191">
        <v>199</v>
      </c>
      <c r="BA341" s="191">
        <v>1</v>
      </c>
      <c r="BB341" s="191">
        <v>-17856.259900000001</v>
      </c>
    </row>
    <row r="342" spans="48:54" x14ac:dyDescent="0.2">
      <c r="AV342" s="191" t="str">
        <f t="shared" si="9"/>
        <v>546_RG_199_1_202425</v>
      </c>
      <c r="AW342" s="191" t="s">
        <v>93</v>
      </c>
      <c r="AX342" s="18">
        <v>202425</v>
      </c>
      <c r="AY342" s="191">
        <v>546</v>
      </c>
      <c r="AZ342" s="191">
        <v>199</v>
      </c>
      <c r="BA342" s="191">
        <v>1</v>
      </c>
      <c r="BB342" s="191">
        <v>-26180</v>
      </c>
    </row>
    <row r="343" spans="48:54" x14ac:dyDescent="0.2">
      <c r="AV343" s="191" t="str">
        <f t="shared" si="9"/>
        <v>548_RG_199_1_202425</v>
      </c>
      <c r="AW343" s="191" t="s">
        <v>93</v>
      </c>
      <c r="AX343" s="18">
        <v>202425</v>
      </c>
      <c r="AY343" s="191">
        <v>548</v>
      </c>
      <c r="AZ343" s="191">
        <v>199</v>
      </c>
      <c r="BA343" s="191">
        <v>1</v>
      </c>
      <c r="BB343" s="191">
        <v>-19621.589250000001</v>
      </c>
    </row>
    <row r="344" spans="48:54" x14ac:dyDescent="0.2">
      <c r="AV344" s="191" t="str">
        <f t="shared" si="9"/>
        <v>550_RG_199_1_202425</v>
      </c>
      <c r="AW344" s="191" t="s">
        <v>93</v>
      </c>
      <c r="AX344" s="18">
        <v>202425</v>
      </c>
      <c r="AY344" s="191">
        <v>550</v>
      </c>
      <c r="AZ344" s="191">
        <v>199</v>
      </c>
      <c r="BA344" s="191">
        <v>1</v>
      </c>
      <c r="BB344" s="191">
        <v>-48158.232369999998</v>
      </c>
    </row>
    <row r="345" spans="48:54" x14ac:dyDescent="0.2">
      <c r="AV345" s="191" t="str">
        <f t="shared" si="9"/>
        <v>552_RG_199_1_202425</v>
      </c>
      <c r="AW345" s="191" t="s">
        <v>93</v>
      </c>
      <c r="AX345" s="18">
        <v>202425</v>
      </c>
      <c r="AY345" s="191">
        <v>552</v>
      </c>
      <c r="AZ345" s="191">
        <v>199</v>
      </c>
      <c r="BA345" s="191">
        <v>1</v>
      </c>
      <c r="BB345" s="191">
        <v>-103655.95529</v>
      </c>
    </row>
    <row r="346" spans="48:54" x14ac:dyDescent="0.2">
      <c r="AV346" s="191" t="str">
        <f t="shared" si="9"/>
        <v>562_RG_199_1_202425</v>
      </c>
      <c r="AW346" s="191" t="s">
        <v>93</v>
      </c>
      <c r="AX346" s="18">
        <v>202425</v>
      </c>
      <c r="AY346" s="191">
        <v>562</v>
      </c>
      <c r="AZ346" s="191">
        <v>199</v>
      </c>
      <c r="BA346" s="191">
        <v>1</v>
      </c>
      <c r="BB346" s="191">
        <v>0</v>
      </c>
    </row>
    <row r="347" spans="48:54" x14ac:dyDescent="0.2">
      <c r="AV347" s="191" t="str">
        <f t="shared" si="9"/>
        <v>564_RG_199_1_202425</v>
      </c>
      <c r="AW347" s="191" t="s">
        <v>93</v>
      </c>
      <c r="AX347" s="18">
        <v>202425</v>
      </c>
      <c r="AY347" s="191">
        <v>564</v>
      </c>
      <c r="AZ347" s="191">
        <v>199</v>
      </c>
      <c r="BA347" s="191">
        <v>1</v>
      </c>
      <c r="BB347" s="191">
        <v>0</v>
      </c>
    </row>
    <row r="348" spans="48:54" x14ac:dyDescent="0.2">
      <c r="AV348" s="191" t="str">
        <f t="shared" si="9"/>
        <v>566_RG_199_1_202425</v>
      </c>
      <c r="AW348" s="191" t="s">
        <v>93</v>
      </c>
      <c r="AX348" s="18">
        <v>202425</v>
      </c>
      <c r="AY348" s="191">
        <v>566</v>
      </c>
      <c r="AZ348" s="191">
        <v>199</v>
      </c>
      <c r="BA348" s="191">
        <v>1</v>
      </c>
      <c r="BB348" s="191">
        <v>0</v>
      </c>
    </row>
    <row r="349" spans="48:54" x14ac:dyDescent="0.2">
      <c r="AV349" s="191" t="str">
        <f t="shared" si="9"/>
        <v>568_RG_199_1_202425</v>
      </c>
      <c r="AW349" s="191" t="s">
        <v>93</v>
      </c>
      <c r="AX349" s="18">
        <v>202425</v>
      </c>
      <c r="AY349" s="191">
        <v>568</v>
      </c>
      <c r="AZ349" s="191">
        <v>199</v>
      </c>
      <c r="BA349" s="191">
        <v>1</v>
      </c>
      <c r="BB349" s="191">
        <v>0</v>
      </c>
    </row>
    <row r="350" spans="48:54" x14ac:dyDescent="0.2">
      <c r="AV350" s="191" t="str">
        <f t="shared" si="9"/>
        <v>572_RG_199_1_202425</v>
      </c>
      <c r="AW350" s="191" t="s">
        <v>93</v>
      </c>
      <c r="AX350" s="18">
        <v>202425</v>
      </c>
      <c r="AY350" s="191">
        <v>572</v>
      </c>
      <c r="AZ350" s="191">
        <v>199</v>
      </c>
      <c r="BA350" s="191">
        <v>1</v>
      </c>
      <c r="BB350" s="191">
        <v>0</v>
      </c>
    </row>
    <row r="351" spans="48:54" x14ac:dyDescent="0.2">
      <c r="AV351" s="191" t="str">
        <f t="shared" si="9"/>
        <v>574_RG_199_1_202425</v>
      </c>
      <c r="AW351" s="191" t="s">
        <v>93</v>
      </c>
      <c r="AX351" s="18">
        <v>202425</v>
      </c>
      <c r="AY351" s="191">
        <v>574</v>
      </c>
      <c r="AZ351" s="191">
        <v>199</v>
      </c>
      <c r="BA351" s="191">
        <v>1</v>
      </c>
      <c r="BB351" s="191">
        <v>0</v>
      </c>
    </row>
    <row r="352" spans="48:54" x14ac:dyDescent="0.2">
      <c r="AV352" s="191" t="str">
        <f t="shared" si="9"/>
        <v>576_RG_199_1_202425</v>
      </c>
      <c r="AW352" s="191" t="s">
        <v>93</v>
      </c>
      <c r="AX352" s="18">
        <v>202425</v>
      </c>
      <c r="AY352" s="191">
        <v>576</v>
      </c>
      <c r="AZ352" s="191">
        <v>199</v>
      </c>
      <c r="BA352" s="191">
        <v>1</v>
      </c>
      <c r="BB352" s="191">
        <v>0</v>
      </c>
    </row>
    <row r="353" spans="48:54" x14ac:dyDescent="0.2">
      <c r="AV353" s="191" t="str">
        <f t="shared" si="9"/>
        <v>582_RG_199_1_202425</v>
      </c>
      <c r="AW353" s="191" t="s">
        <v>93</v>
      </c>
      <c r="AX353" s="18">
        <v>202425</v>
      </c>
      <c r="AY353" s="191">
        <v>582</v>
      </c>
      <c r="AZ353" s="191">
        <v>199</v>
      </c>
      <c r="BA353" s="191">
        <v>1</v>
      </c>
      <c r="BB353" s="191">
        <v>0</v>
      </c>
    </row>
    <row r="354" spans="48:54" x14ac:dyDescent="0.2">
      <c r="AV354" s="191" t="str">
        <f t="shared" si="9"/>
        <v>584_RG_199_1_202425</v>
      </c>
      <c r="AW354" s="191" t="s">
        <v>93</v>
      </c>
      <c r="AX354" s="18">
        <v>202425</v>
      </c>
      <c r="AY354" s="191">
        <v>584</v>
      </c>
      <c r="AZ354" s="191">
        <v>199</v>
      </c>
      <c r="BA354" s="191">
        <v>1</v>
      </c>
      <c r="BB354" s="191">
        <v>0</v>
      </c>
    </row>
    <row r="355" spans="48:54" x14ac:dyDescent="0.2">
      <c r="AV355" s="191" t="str">
        <f t="shared" si="9"/>
        <v>586_RG_199_1_202425</v>
      </c>
      <c r="AW355" s="191" t="s">
        <v>93</v>
      </c>
      <c r="AX355" s="18">
        <v>202425</v>
      </c>
      <c r="AY355" s="191">
        <v>586</v>
      </c>
      <c r="AZ355" s="191">
        <v>199</v>
      </c>
      <c r="BA355" s="191">
        <v>1</v>
      </c>
      <c r="BB355" s="191">
        <v>0</v>
      </c>
    </row>
    <row r="356" spans="48:54" x14ac:dyDescent="0.2">
      <c r="AV356" s="191" t="str">
        <f t="shared" si="9"/>
        <v>512_RG_199_2_202425</v>
      </c>
      <c r="AW356" s="191" t="s">
        <v>93</v>
      </c>
      <c r="AX356" s="18">
        <v>202425</v>
      </c>
      <c r="AY356" s="191">
        <v>512</v>
      </c>
      <c r="AZ356" s="191">
        <v>199</v>
      </c>
      <c r="BA356" s="191">
        <v>2</v>
      </c>
      <c r="BB356" s="191">
        <v>0</v>
      </c>
    </row>
    <row r="357" spans="48:54" x14ac:dyDescent="0.2">
      <c r="AV357" s="191" t="str">
        <f t="shared" si="9"/>
        <v>514_RG_199_2_202425</v>
      </c>
      <c r="AW357" s="191" t="s">
        <v>93</v>
      </c>
      <c r="AX357" s="18">
        <v>202425</v>
      </c>
      <c r="AY357" s="191">
        <v>514</v>
      </c>
      <c r="AZ357" s="191">
        <v>199</v>
      </c>
      <c r="BA357" s="191">
        <v>2</v>
      </c>
      <c r="BB357" s="191">
        <v>0</v>
      </c>
    </row>
    <row r="358" spans="48:54" x14ac:dyDescent="0.2">
      <c r="AV358" s="191" t="str">
        <f t="shared" si="9"/>
        <v>516_RG_199_2_202425</v>
      </c>
      <c r="AW358" s="191" t="s">
        <v>93</v>
      </c>
      <c r="AX358" s="18">
        <v>202425</v>
      </c>
      <c r="AY358" s="191">
        <v>516</v>
      </c>
      <c r="AZ358" s="191">
        <v>199</v>
      </c>
      <c r="BA358" s="191">
        <v>2</v>
      </c>
      <c r="BB358" s="191">
        <v>0</v>
      </c>
    </row>
    <row r="359" spans="48:54" x14ac:dyDescent="0.2">
      <c r="AV359" s="191" t="str">
        <f t="shared" si="9"/>
        <v>518_RG_199_2_202425</v>
      </c>
      <c r="AW359" s="191" t="s">
        <v>93</v>
      </c>
      <c r="AX359" s="18">
        <v>202425</v>
      </c>
      <c r="AY359" s="191">
        <v>518</v>
      </c>
      <c r="AZ359" s="191">
        <v>199</v>
      </c>
      <c r="BA359" s="191">
        <v>2</v>
      </c>
      <c r="BB359" s="191">
        <v>0</v>
      </c>
    </row>
    <row r="360" spans="48:54" x14ac:dyDescent="0.2">
      <c r="AV360" s="191" t="str">
        <f t="shared" si="9"/>
        <v>520_RG_199_2_202425</v>
      </c>
      <c r="AW360" s="191" t="s">
        <v>93</v>
      </c>
      <c r="AX360" s="18">
        <v>202425</v>
      </c>
      <c r="AY360" s="191">
        <v>520</v>
      </c>
      <c r="AZ360" s="191">
        <v>199</v>
      </c>
      <c r="BA360" s="191">
        <v>2</v>
      </c>
      <c r="BB360" s="191">
        <v>0</v>
      </c>
    </row>
    <row r="361" spans="48:54" x14ac:dyDescent="0.2">
      <c r="AV361" s="191" t="str">
        <f t="shared" si="9"/>
        <v>522_RG_199_2_202425</v>
      </c>
      <c r="AW361" s="191" t="s">
        <v>93</v>
      </c>
      <c r="AX361" s="18">
        <v>202425</v>
      </c>
      <c r="AY361" s="191">
        <v>522</v>
      </c>
      <c r="AZ361" s="191">
        <v>199</v>
      </c>
      <c r="BA361" s="191">
        <v>2</v>
      </c>
      <c r="BB361" s="191">
        <v>0</v>
      </c>
    </row>
    <row r="362" spans="48:54" x14ac:dyDescent="0.2">
      <c r="AV362" s="191" t="str">
        <f t="shared" si="9"/>
        <v>524_RG_199_2_202425</v>
      </c>
      <c r="AW362" s="191" t="s">
        <v>93</v>
      </c>
      <c r="AX362" s="18">
        <v>202425</v>
      </c>
      <c r="AY362" s="191">
        <v>524</v>
      </c>
      <c r="AZ362" s="191">
        <v>199</v>
      </c>
      <c r="BA362" s="191">
        <v>2</v>
      </c>
      <c r="BB362" s="191">
        <v>0</v>
      </c>
    </row>
    <row r="363" spans="48:54" x14ac:dyDescent="0.2">
      <c r="AV363" s="191" t="str">
        <f t="shared" si="9"/>
        <v>526_RG_199_2_202425</v>
      </c>
      <c r="AW363" s="191" t="s">
        <v>93</v>
      </c>
      <c r="AX363" s="18">
        <v>202425</v>
      </c>
      <c r="AY363" s="191">
        <v>526</v>
      </c>
      <c r="AZ363" s="191">
        <v>199</v>
      </c>
      <c r="BA363" s="191">
        <v>2</v>
      </c>
      <c r="BB363" s="191">
        <v>0</v>
      </c>
    </row>
    <row r="364" spans="48:54" x14ac:dyDescent="0.2">
      <c r="AV364" s="191" t="str">
        <f t="shared" si="9"/>
        <v>528_RG_199_2_202425</v>
      </c>
      <c r="AW364" s="191" t="s">
        <v>93</v>
      </c>
      <c r="AX364" s="18">
        <v>202425</v>
      </c>
      <c r="AY364" s="191">
        <v>528</v>
      </c>
      <c r="AZ364" s="191">
        <v>199</v>
      </c>
      <c r="BA364" s="191">
        <v>2</v>
      </c>
      <c r="BB364" s="191">
        <v>0</v>
      </c>
    </row>
    <row r="365" spans="48:54" x14ac:dyDescent="0.2">
      <c r="AV365" s="191" t="str">
        <f t="shared" si="9"/>
        <v>530_RG_199_2_202425</v>
      </c>
      <c r="AW365" s="191" t="s">
        <v>93</v>
      </c>
      <c r="AX365" s="18">
        <v>202425</v>
      </c>
      <c r="AY365" s="191">
        <v>530</v>
      </c>
      <c r="AZ365" s="191">
        <v>199</v>
      </c>
      <c r="BA365" s="191">
        <v>2</v>
      </c>
      <c r="BB365" s="191">
        <v>0</v>
      </c>
    </row>
    <row r="366" spans="48:54" x14ac:dyDescent="0.2">
      <c r="AV366" s="191" t="str">
        <f t="shared" si="9"/>
        <v>532_RG_199_2_202425</v>
      </c>
      <c r="AW366" s="191" t="s">
        <v>93</v>
      </c>
      <c r="AX366" s="18">
        <v>202425</v>
      </c>
      <c r="AY366" s="191">
        <v>532</v>
      </c>
      <c r="AZ366" s="191">
        <v>199</v>
      </c>
      <c r="BA366" s="191">
        <v>2</v>
      </c>
      <c r="BB366" s="191">
        <v>0</v>
      </c>
    </row>
    <row r="367" spans="48:54" x14ac:dyDescent="0.2">
      <c r="AV367" s="191" t="str">
        <f t="shared" si="9"/>
        <v>534_RG_199_2_202425</v>
      </c>
      <c r="AW367" s="191" t="s">
        <v>93</v>
      </c>
      <c r="AX367" s="18">
        <v>202425</v>
      </c>
      <c r="AY367" s="191">
        <v>534</v>
      </c>
      <c r="AZ367" s="191">
        <v>199</v>
      </c>
      <c r="BA367" s="191">
        <v>2</v>
      </c>
      <c r="BB367" s="191">
        <v>0</v>
      </c>
    </row>
    <row r="368" spans="48:54" x14ac:dyDescent="0.2">
      <c r="AV368" s="191" t="str">
        <f t="shared" si="9"/>
        <v>536_RG_199_2_202425</v>
      </c>
      <c r="AW368" s="191" t="s">
        <v>93</v>
      </c>
      <c r="AX368" s="18">
        <v>202425</v>
      </c>
      <c r="AY368" s="191">
        <v>536</v>
      </c>
      <c r="AZ368" s="191">
        <v>199</v>
      </c>
      <c r="BA368" s="191">
        <v>2</v>
      </c>
      <c r="BB368" s="191">
        <v>0</v>
      </c>
    </row>
    <row r="369" spans="48:54" x14ac:dyDescent="0.2">
      <c r="AV369" s="191" t="str">
        <f t="shared" si="9"/>
        <v>538_RG_199_2_202425</v>
      </c>
      <c r="AW369" s="191" t="s">
        <v>93</v>
      </c>
      <c r="AX369" s="18">
        <v>202425</v>
      </c>
      <c r="AY369" s="191">
        <v>538</v>
      </c>
      <c r="AZ369" s="191">
        <v>199</v>
      </c>
      <c r="BA369" s="191">
        <v>2</v>
      </c>
      <c r="BB369" s="191">
        <v>0</v>
      </c>
    </row>
    <row r="370" spans="48:54" x14ac:dyDescent="0.2">
      <c r="AV370" s="191" t="str">
        <f t="shared" si="9"/>
        <v>540_RG_199_2_202425</v>
      </c>
      <c r="AW370" s="191" t="s">
        <v>93</v>
      </c>
      <c r="AX370" s="18">
        <v>202425</v>
      </c>
      <c r="AY370" s="191">
        <v>540</v>
      </c>
      <c r="AZ370" s="191">
        <v>199</v>
      </c>
      <c r="BA370" s="191">
        <v>2</v>
      </c>
      <c r="BB370" s="191">
        <v>0</v>
      </c>
    </row>
    <row r="371" spans="48:54" x14ac:dyDescent="0.2">
      <c r="AV371" s="191" t="str">
        <f t="shared" si="9"/>
        <v>542_RG_199_2_202425</v>
      </c>
      <c r="AW371" s="191" t="s">
        <v>93</v>
      </c>
      <c r="AX371" s="18">
        <v>202425</v>
      </c>
      <c r="AY371" s="191">
        <v>542</v>
      </c>
      <c r="AZ371" s="191">
        <v>199</v>
      </c>
      <c r="BA371" s="191">
        <v>2</v>
      </c>
      <c r="BB371" s="191">
        <v>0</v>
      </c>
    </row>
    <row r="372" spans="48:54" x14ac:dyDescent="0.2">
      <c r="AV372" s="191" t="str">
        <f t="shared" si="9"/>
        <v>544_RG_199_2_202425</v>
      </c>
      <c r="AW372" s="191" t="s">
        <v>93</v>
      </c>
      <c r="AX372" s="18">
        <v>202425</v>
      </c>
      <c r="AY372" s="191">
        <v>544</v>
      </c>
      <c r="AZ372" s="191">
        <v>199</v>
      </c>
      <c r="BA372" s="191">
        <v>2</v>
      </c>
      <c r="BB372" s="191">
        <v>-1750.095</v>
      </c>
    </row>
    <row r="373" spans="48:54" x14ac:dyDescent="0.2">
      <c r="AV373" s="191" t="str">
        <f t="shared" si="9"/>
        <v>545_RG_199_2_202425</v>
      </c>
      <c r="AW373" s="191" t="s">
        <v>93</v>
      </c>
      <c r="AX373" s="18">
        <v>202425</v>
      </c>
      <c r="AY373" s="191">
        <v>545</v>
      </c>
      <c r="AZ373" s="191">
        <v>199</v>
      </c>
      <c r="BA373" s="191">
        <v>2</v>
      </c>
      <c r="BB373" s="191">
        <v>0</v>
      </c>
    </row>
    <row r="374" spans="48:54" x14ac:dyDescent="0.2">
      <c r="AV374" s="191" t="str">
        <f t="shared" si="9"/>
        <v>546_RG_199_2_202425</v>
      </c>
      <c r="AW374" s="191" t="s">
        <v>93</v>
      </c>
      <c r="AX374" s="18">
        <v>202425</v>
      </c>
      <c r="AY374" s="191">
        <v>546</v>
      </c>
      <c r="AZ374" s="191">
        <v>199</v>
      </c>
      <c r="BA374" s="191">
        <v>2</v>
      </c>
      <c r="BB374" s="191">
        <v>0</v>
      </c>
    </row>
    <row r="375" spans="48:54" x14ac:dyDescent="0.2">
      <c r="AV375" s="191" t="str">
        <f t="shared" si="9"/>
        <v>548_RG_199_2_202425</v>
      </c>
      <c r="AW375" s="191" t="s">
        <v>93</v>
      </c>
      <c r="AX375" s="18">
        <v>202425</v>
      </c>
      <c r="AY375" s="191">
        <v>548</v>
      </c>
      <c r="AZ375" s="191">
        <v>199</v>
      </c>
      <c r="BA375" s="191">
        <v>2</v>
      </c>
      <c r="BB375" s="191">
        <v>0</v>
      </c>
    </row>
    <row r="376" spans="48:54" x14ac:dyDescent="0.2">
      <c r="AV376" s="191" t="str">
        <f t="shared" si="9"/>
        <v>550_RG_199_2_202425</v>
      </c>
      <c r="AW376" s="191" t="s">
        <v>93</v>
      </c>
      <c r="AX376" s="18">
        <v>202425</v>
      </c>
      <c r="AY376" s="191">
        <v>550</v>
      </c>
      <c r="AZ376" s="191">
        <v>199</v>
      </c>
      <c r="BA376" s="191">
        <v>2</v>
      </c>
      <c r="BB376" s="191">
        <v>0</v>
      </c>
    </row>
    <row r="377" spans="48:54" x14ac:dyDescent="0.2">
      <c r="AV377" s="191" t="str">
        <f t="shared" si="9"/>
        <v>552_RG_199_2_202425</v>
      </c>
      <c r="AW377" s="191" t="s">
        <v>93</v>
      </c>
      <c r="AX377" s="18">
        <v>202425</v>
      </c>
      <c r="AY377" s="191">
        <v>552</v>
      </c>
      <c r="AZ377" s="191">
        <v>199</v>
      </c>
      <c r="BA377" s="191">
        <v>2</v>
      </c>
      <c r="BB377" s="191">
        <v>0</v>
      </c>
    </row>
    <row r="378" spans="48:54" x14ac:dyDescent="0.2">
      <c r="AV378" s="191" t="str">
        <f t="shared" si="9"/>
        <v>562_RG_199_2_202425</v>
      </c>
      <c r="AW378" s="191" t="s">
        <v>93</v>
      </c>
      <c r="AX378" s="18">
        <v>202425</v>
      </c>
      <c r="AY378" s="191">
        <v>562</v>
      </c>
      <c r="AZ378" s="191">
        <v>199</v>
      </c>
      <c r="BA378" s="191">
        <v>2</v>
      </c>
      <c r="BB378" s="191">
        <v>0</v>
      </c>
    </row>
    <row r="379" spans="48:54" x14ac:dyDescent="0.2">
      <c r="AV379" s="191" t="str">
        <f t="shared" si="9"/>
        <v>564_RG_199_2_202425</v>
      </c>
      <c r="AW379" s="191" t="s">
        <v>93</v>
      </c>
      <c r="AX379" s="18">
        <v>202425</v>
      </c>
      <c r="AY379" s="191">
        <v>564</v>
      </c>
      <c r="AZ379" s="191">
        <v>199</v>
      </c>
      <c r="BA379" s="191">
        <v>2</v>
      </c>
      <c r="BB379" s="191">
        <v>0</v>
      </c>
    </row>
    <row r="380" spans="48:54" x14ac:dyDescent="0.2">
      <c r="AV380" s="191" t="str">
        <f t="shared" si="9"/>
        <v>566_RG_199_2_202425</v>
      </c>
      <c r="AW380" s="191" t="s">
        <v>93</v>
      </c>
      <c r="AX380" s="18">
        <v>202425</v>
      </c>
      <c r="AY380" s="191">
        <v>566</v>
      </c>
      <c r="AZ380" s="191">
        <v>199</v>
      </c>
      <c r="BA380" s="191">
        <v>2</v>
      </c>
      <c r="BB380" s="191">
        <v>0</v>
      </c>
    </row>
    <row r="381" spans="48:54" x14ac:dyDescent="0.2">
      <c r="AV381" s="191" t="str">
        <f t="shared" si="9"/>
        <v>568_RG_199_2_202425</v>
      </c>
      <c r="AW381" s="191" t="s">
        <v>93</v>
      </c>
      <c r="AX381" s="18">
        <v>202425</v>
      </c>
      <c r="AY381" s="191">
        <v>568</v>
      </c>
      <c r="AZ381" s="191">
        <v>199</v>
      </c>
      <c r="BA381" s="191">
        <v>2</v>
      </c>
      <c r="BB381" s="191">
        <v>0</v>
      </c>
    </row>
    <row r="382" spans="48:54" x14ac:dyDescent="0.2">
      <c r="AV382" s="191" t="str">
        <f t="shared" si="9"/>
        <v>572_RG_199_2_202425</v>
      </c>
      <c r="AW382" s="191" t="s">
        <v>93</v>
      </c>
      <c r="AX382" s="18">
        <v>202425</v>
      </c>
      <c r="AY382" s="191">
        <v>572</v>
      </c>
      <c r="AZ382" s="191">
        <v>199</v>
      </c>
      <c r="BA382" s="191">
        <v>2</v>
      </c>
      <c r="BB382" s="191">
        <v>0</v>
      </c>
    </row>
    <row r="383" spans="48:54" x14ac:dyDescent="0.2">
      <c r="AV383" s="191" t="str">
        <f t="shared" si="9"/>
        <v>574_RG_199_2_202425</v>
      </c>
      <c r="AW383" s="191" t="s">
        <v>93</v>
      </c>
      <c r="AX383" s="18">
        <v>202425</v>
      </c>
      <c r="AY383" s="191">
        <v>574</v>
      </c>
      <c r="AZ383" s="191">
        <v>199</v>
      </c>
      <c r="BA383" s="191">
        <v>2</v>
      </c>
      <c r="BB383" s="191">
        <v>0</v>
      </c>
    </row>
    <row r="384" spans="48:54" x14ac:dyDescent="0.2">
      <c r="AV384" s="191" t="str">
        <f t="shared" si="9"/>
        <v>576_RG_199_2_202425</v>
      </c>
      <c r="AW384" s="191" t="s">
        <v>93</v>
      </c>
      <c r="AX384" s="18">
        <v>202425</v>
      </c>
      <c r="AY384" s="191">
        <v>576</v>
      </c>
      <c r="AZ384" s="191">
        <v>199</v>
      </c>
      <c r="BA384" s="191">
        <v>2</v>
      </c>
      <c r="BB384" s="191">
        <v>0</v>
      </c>
    </row>
    <row r="385" spans="48:54" x14ac:dyDescent="0.2">
      <c r="AV385" s="191" t="str">
        <f t="shared" si="9"/>
        <v>582_RG_199_2_202425</v>
      </c>
      <c r="AW385" s="191" t="s">
        <v>93</v>
      </c>
      <c r="AX385" s="18">
        <v>202425</v>
      </c>
      <c r="AY385" s="191">
        <v>582</v>
      </c>
      <c r="AZ385" s="191">
        <v>199</v>
      </c>
      <c r="BA385" s="191">
        <v>2</v>
      </c>
      <c r="BB385" s="191">
        <v>0</v>
      </c>
    </row>
    <row r="386" spans="48:54" x14ac:dyDescent="0.2">
      <c r="AV386" s="191" t="str">
        <f t="shared" si="9"/>
        <v>584_RG_199_2_202425</v>
      </c>
      <c r="AW386" s="191" t="s">
        <v>93</v>
      </c>
      <c r="AX386" s="18">
        <v>202425</v>
      </c>
      <c r="AY386" s="191">
        <v>584</v>
      </c>
      <c r="AZ386" s="191">
        <v>199</v>
      </c>
      <c r="BA386" s="191">
        <v>2</v>
      </c>
      <c r="BB386" s="191">
        <v>0</v>
      </c>
    </row>
    <row r="387" spans="48:54" x14ac:dyDescent="0.2">
      <c r="AV387" s="191" t="str">
        <f t="shared" si="9"/>
        <v>586_RG_199_2_202425</v>
      </c>
      <c r="AW387" s="191" t="s">
        <v>93</v>
      </c>
      <c r="AX387" s="18">
        <v>202425</v>
      </c>
      <c r="AY387" s="191">
        <v>586</v>
      </c>
      <c r="AZ387" s="191">
        <v>199</v>
      </c>
      <c r="BA387" s="191">
        <v>2</v>
      </c>
      <c r="BB387" s="191">
        <v>0</v>
      </c>
    </row>
    <row r="388" spans="48:54" x14ac:dyDescent="0.2">
      <c r="AV388" s="191" t="str">
        <f t="shared" ref="AV388:AV451" si="10">AY388&amp;"_"&amp;AW388&amp;"_"&amp;AZ388&amp;"_"&amp;BA388&amp;"_"&amp;AX388</f>
        <v>512_RG_201_1_202425</v>
      </c>
      <c r="AW388" s="191" t="s">
        <v>93</v>
      </c>
      <c r="AX388" s="18">
        <v>202425</v>
      </c>
      <c r="AY388" s="191">
        <v>512</v>
      </c>
      <c r="AZ388" s="191">
        <v>201</v>
      </c>
      <c r="BA388" s="191">
        <v>1</v>
      </c>
      <c r="BB388" s="191">
        <v>-548.43799999999999</v>
      </c>
    </row>
    <row r="389" spans="48:54" x14ac:dyDescent="0.2">
      <c r="AV389" s="191" t="str">
        <f t="shared" si="10"/>
        <v>514_RG_201_1_202425</v>
      </c>
      <c r="AW389" s="191" t="s">
        <v>93</v>
      </c>
      <c r="AX389" s="18">
        <v>202425</v>
      </c>
      <c r="AY389" s="191">
        <v>514</v>
      </c>
      <c r="AZ389" s="191">
        <v>201</v>
      </c>
      <c r="BA389" s="191">
        <v>1</v>
      </c>
      <c r="BB389" s="191">
        <v>-1507</v>
      </c>
    </row>
    <row r="390" spans="48:54" x14ac:dyDescent="0.2">
      <c r="AV390" s="191" t="str">
        <f t="shared" si="10"/>
        <v>516_RG_201_1_202425</v>
      </c>
      <c r="AW390" s="191" t="s">
        <v>93</v>
      </c>
      <c r="AX390" s="18">
        <v>202425</v>
      </c>
      <c r="AY390" s="191">
        <v>516</v>
      </c>
      <c r="AZ390" s="191">
        <v>201</v>
      </c>
      <c r="BA390" s="191">
        <v>1</v>
      </c>
      <c r="BB390" s="191">
        <v>-2616.866</v>
      </c>
    </row>
    <row r="391" spans="48:54" x14ac:dyDescent="0.2">
      <c r="AV391" s="191" t="str">
        <f t="shared" si="10"/>
        <v>518_RG_201_1_202425</v>
      </c>
      <c r="AW391" s="191" t="s">
        <v>93</v>
      </c>
      <c r="AX391" s="18">
        <v>202425</v>
      </c>
      <c r="AY391" s="191">
        <v>518</v>
      </c>
      <c r="AZ391" s="191">
        <v>201</v>
      </c>
      <c r="BA391" s="191">
        <v>1</v>
      </c>
      <c r="BB391" s="191">
        <v>-1725.3590200000001</v>
      </c>
    </row>
    <row r="392" spans="48:54" x14ac:dyDescent="0.2">
      <c r="AV392" s="191" t="str">
        <f t="shared" si="10"/>
        <v>520_RG_201_1_202425</v>
      </c>
      <c r="AW392" s="191" t="s">
        <v>93</v>
      </c>
      <c r="AX392" s="18">
        <v>202425</v>
      </c>
      <c r="AY392" s="191">
        <v>520</v>
      </c>
      <c r="AZ392" s="191">
        <v>201</v>
      </c>
      <c r="BA392" s="191">
        <v>1</v>
      </c>
      <c r="BB392" s="191">
        <v>-2042.268</v>
      </c>
    </row>
    <row r="393" spans="48:54" x14ac:dyDescent="0.2">
      <c r="AV393" s="191" t="str">
        <f t="shared" si="10"/>
        <v>522_RG_201_1_202425</v>
      </c>
      <c r="AW393" s="191" t="s">
        <v>93</v>
      </c>
      <c r="AX393" s="18">
        <v>202425</v>
      </c>
      <c r="AY393" s="191">
        <v>522</v>
      </c>
      <c r="AZ393" s="191">
        <v>201</v>
      </c>
      <c r="BA393" s="191">
        <v>1</v>
      </c>
      <c r="BB393" s="191">
        <v>-2354.01287</v>
      </c>
    </row>
    <row r="394" spans="48:54" x14ac:dyDescent="0.2">
      <c r="AV394" s="191" t="str">
        <f t="shared" si="10"/>
        <v>524_RG_201_1_202425</v>
      </c>
      <c r="AW394" s="191" t="s">
        <v>93</v>
      </c>
      <c r="AX394" s="18">
        <v>202425</v>
      </c>
      <c r="AY394" s="191">
        <v>524</v>
      </c>
      <c r="AZ394" s="191">
        <v>201</v>
      </c>
      <c r="BA394" s="191">
        <v>1</v>
      </c>
      <c r="BB394" s="191">
        <v>-1173.7059899999999</v>
      </c>
    </row>
    <row r="395" spans="48:54" x14ac:dyDescent="0.2">
      <c r="AV395" s="191" t="str">
        <f t="shared" si="10"/>
        <v>526_RG_201_1_202425</v>
      </c>
      <c r="AW395" s="191" t="s">
        <v>93</v>
      </c>
      <c r="AX395" s="18">
        <v>202425</v>
      </c>
      <c r="AY395" s="191">
        <v>526</v>
      </c>
      <c r="AZ395" s="191">
        <v>201</v>
      </c>
      <c r="BA395" s="191">
        <v>1</v>
      </c>
      <c r="BB395" s="191">
        <v>-526</v>
      </c>
    </row>
    <row r="396" spans="48:54" x14ac:dyDescent="0.2">
      <c r="AV396" s="191" t="str">
        <f t="shared" si="10"/>
        <v>528_RG_201_1_202425</v>
      </c>
      <c r="AW396" s="191" t="s">
        <v>93</v>
      </c>
      <c r="AX396" s="18">
        <v>202425</v>
      </c>
      <c r="AY396" s="191">
        <v>528</v>
      </c>
      <c r="AZ396" s="191">
        <v>201</v>
      </c>
      <c r="BA396" s="191">
        <v>1</v>
      </c>
      <c r="BB396" s="191">
        <v>-1242</v>
      </c>
    </row>
    <row r="397" spans="48:54" x14ac:dyDescent="0.2">
      <c r="AV397" s="191" t="str">
        <f t="shared" si="10"/>
        <v>530_RG_201_1_202425</v>
      </c>
      <c r="AW397" s="191" t="s">
        <v>93</v>
      </c>
      <c r="AX397" s="18">
        <v>202425</v>
      </c>
      <c r="AY397" s="191">
        <v>530</v>
      </c>
      <c r="AZ397" s="191">
        <v>201</v>
      </c>
      <c r="BA397" s="191">
        <v>1</v>
      </c>
      <c r="BB397" s="191">
        <v>-1694.338</v>
      </c>
    </row>
    <row r="398" spans="48:54" x14ac:dyDescent="0.2">
      <c r="AV398" s="191" t="str">
        <f t="shared" si="10"/>
        <v>532_RG_201_1_202425</v>
      </c>
      <c r="AW398" s="191" t="s">
        <v>93</v>
      </c>
      <c r="AX398" s="18">
        <v>202425</v>
      </c>
      <c r="AY398" s="191">
        <v>532</v>
      </c>
      <c r="AZ398" s="191">
        <v>201</v>
      </c>
      <c r="BA398" s="191">
        <v>1</v>
      </c>
      <c r="BB398" s="191">
        <v>-5001.6719999999996</v>
      </c>
    </row>
    <row r="399" spans="48:54" x14ac:dyDescent="0.2">
      <c r="AV399" s="191" t="str">
        <f t="shared" si="10"/>
        <v>534_RG_201_1_202425</v>
      </c>
      <c r="AW399" s="191" t="s">
        <v>93</v>
      </c>
      <c r="AX399" s="18">
        <v>202425</v>
      </c>
      <c r="AY399" s="191">
        <v>534</v>
      </c>
      <c r="AZ399" s="191">
        <v>201</v>
      </c>
      <c r="BA399" s="191">
        <v>1</v>
      </c>
      <c r="BB399" s="191">
        <v>-1594.9348</v>
      </c>
    </row>
    <row r="400" spans="48:54" x14ac:dyDescent="0.2">
      <c r="AV400" s="191" t="str">
        <f t="shared" si="10"/>
        <v>536_RG_201_1_202425</v>
      </c>
      <c r="AW400" s="191" t="s">
        <v>93</v>
      </c>
      <c r="AX400" s="18">
        <v>202425</v>
      </c>
      <c r="AY400" s="191">
        <v>536</v>
      </c>
      <c r="AZ400" s="191">
        <v>201</v>
      </c>
      <c r="BA400" s="191">
        <v>1</v>
      </c>
      <c r="BB400" s="191">
        <v>-2185.288</v>
      </c>
    </row>
    <row r="401" spans="48:54" x14ac:dyDescent="0.2">
      <c r="AV401" s="191" t="str">
        <f t="shared" si="10"/>
        <v>538_RG_201_1_202425</v>
      </c>
      <c r="AW401" s="191" t="s">
        <v>93</v>
      </c>
      <c r="AX401" s="18">
        <v>202425</v>
      </c>
      <c r="AY401" s="191">
        <v>538</v>
      </c>
      <c r="AZ401" s="191">
        <v>201</v>
      </c>
      <c r="BA401" s="191">
        <v>1</v>
      </c>
      <c r="BB401" s="191">
        <v>-1231.4645800000001</v>
      </c>
    </row>
    <row r="402" spans="48:54" x14ac:dyDescent="0.2">
      <c r="AV402" s="191" t="str">
        <f t="shared" si="10"/>
        <v>540_RG_201_1_202425</v>
      </c>
      <c r="AW402" s="191" t="s">
        <v>93</v>
      </c>
      <c r="AX402" s="18">
        <v>202425</v>
      </c>
      <c r="AY402" s="191">
        <v>540</v>
      </c>
      <c r="AZ402" s="191">
        <v>201</v>
      </c>
      <c r="BA402" s="191">
        <v>1</v>
      </c>
      <c r="BB402" s="191">
        <v>-5767.0039999999999</v>
      </c>
    </row>
    <row r="403" spans="48:54" x14ac:dyDescent="0.2">
      <c r="AV403" s="191" t="str">
        <f t="shared" si="10"/>
        <v>542_RG_201_1_202425</v>
      </c>
      <c r="AW403" s="191" t="s">
        <v>93</v>
      </c>
      <c r="AX403" s="18">
        <v>202425</v>
      </c>
      <c r="AY403" s="191">
        <v>542</v>
      </c>
      <c r="AZ403" s="191">
        <v>201</v>
      </c>
      <c r="BA403" s="191">
        <v>1</v>
      </c>
      <c r="BB403" s="191">
        <v>-1234.4290000000001</v>
      </c>
    </row>
    <row r="404" spans="48:54" x14ac:dyDescent="0.2">
      <c r="AV404" s="191" t="str">
        <f t="shared" si="10"/>
        <v>544_RG_201_1_202425</v>
      </c>
      <c r="AW404" s="191" t="s">
        <v>93</v>
      </c>
      <c r="AX404" s="18">
        <v>202425</v>
      </c>
      <c r="AY404" s="191">
        <v>544</v>
      </c>
      <c r="AZ404" s="191">
        <v>201</v>
      </c>
      <c r="BA404" s="191">
        <v>1</v>
      </c>
      <c r="BB404" s="191">
        <v>-130.38999999999999</v>
      </c>
    </row>
    <row r="405" spans="48:54" x14ac:dyDescent="0.2">
      <c r="AV405" s="191" t="str">
        <f t="shared" si="10"/>
        <v>545_RG_201_1_202425</v>
      </c>
      <c r="AW405" s="191" t="s">
        <v>93</v>
      </c>
      <c r="AX405" s="18">
        <v>202425</v>
      </c>
      <c r="AY405" s="191">
        <v>545</v>
      </c>
      <c r="AZ405" s="191">
        <v>201</v>
      </c>
      <c r="BA405" s="191">
        <v>1</v>
      </c>
      <c r="BB405" s="191">
        <v>-1622.9069999999999</v>
      </c>
    </row>
    <row r="406" spans="48:54" x14ac:dyDescent="0.2">
      <c r="AV406" s="191" t="str">
        <f t="shared" si="10"/>
        <v>546_RG_201_1_202425</v>
      </c>
      <c r="AW406" s="191" t="s">
        <v>93</v>
      </c>
      <c r="AX406" s="18">
        <v>202425</v>
      </c>
      <c r="AY406" s="191">
        <v>546</v>
      </c>
      <c r="AZ406" s="191">
        <v>201</v>
      </c>
      <c r="BA406" s="191">
        <v>1</v>
      </c>
      <c r="BB406" s="191">
        <v>-2539</v>
      </c>
    </row>
    <row r="407" spans="48:54" x14ac:dyDescent="0.2">
      <c r="AV407" s="191" t="str">
        <f t="shared" si="10"/>
        <v>548_RG_201_1_202425</v>
      </c>
      <c r="AW407" s="191" t="s">
        <v>93</v>
      </c>
      <c r="AX407" s="18">
        <v>202425</v>
      </c>
      <c r="AY407" s="191">
        <v>548</v>
      </c>
      <c r="AZ407" s="191">
        <v>201</v>
      </c>
      <c r="BA407" s="191">
        <v>1</v>
      </c>
      <c r="BB407" s="191">
        <v>-3040.002</v>
      </c>
    </row>
    <row r="408" spans="48:54" x14ac:dyDescent="0.2">
      <c r="AV408" s="191" t="str">
        <f t="shared" si="10"/>
        <v>550_RG_201_1_202425</v>
      </c>
      <c r="AW408" s="191" t="s">
        <v>93</v>
      </c>
      <c r="AX408" s="18">
        <v>202425</v>
      </c>
      <c r="AY408" s="191">
        <v>550</v>
      </c>
      <c r="AZ408" s="191">
        <v>201</v>
      </c>
      <c r="BA408" s="191">
        <v>1</v>
      </c>
      <c r="BB408" s="191">
        <v>-2159.8185699999999</v>
      </c>
    </row>
    <row r="409" spans="48:54" x14ac:dyDescent="0.2">
      <c r="AV409" s="191" t="str">
        <f t="shared" si="10"/>
        <v>552_RG_201_1_202425</v>
      </c>
      <c r="AW409" s="191" t="s">
        <v>93</v>
      </c>
      <c r="AX409" s="18">
        <v>202425</v>
      </c>
      <c r="AY409" s="191">
        <v>552</v>
      </c>
      <c r="AZ409" s="191">
        <v>201</v>
      </c>
      <c r="BA409" s="191">
        <v>1</v>
      </c>
      <c r="BB409" s="191">
        <v>-9423.0010000000002</v>
      </c>
    </row>
    <row r="410" spans="48:54" x14ac:dyDescent="0.2">
      <c r="AV410" s="191" t="str">
        <f t="shared" si="10"/>
        <v>562_RG_201_1_202425</v>
      </c>
      <c r="AW410" s="191" t="s">
        <v>93</v>
      </c>
      <c r="AX410" s="18">
        <v>202425</v>
      </c>
      <c r="AY410" s="191">
        <v>562</v>
      </c>
      <c r="AZ410" s="191">
        <v>201</v>
      </c>
      <c r="BA410" s="191">
        <v>1</v>
      </c>
      <c r="BB410" s="191">
        <v>0</v>
      </c>
    </row>
    <row r="411" spans="48:54" x14ac:dyDescent="0.2">
      <c r="AV411" s="191" t="str">
        <f t="shared" si="10"/>
        <v>564_RG_201_1_202425</v>
      </c>
      <c r="AW411" s="191" t="s">
        <v>93</v>
      </c>
      <c r="AX411" s="18">
        <v>202425</v>
      </c>
      <c r="AY411" s="191">
        <v>564</v>
      </c>
      <c r="AZ411" s="191">
        <v>201</v>
      </c>
      <c r="BA411" s="191">
        <v>1</v>
      </c>
      <c r="BB411" s="191">
        <v>0</v>
      </c>
    </row>
    <row r="412" spans="48:54" x14ac:dyDescent="0.2">
      <c r="AV412" s="191" t="str">
        <f t="shared" si="10"/>
        <v>566_RG_201_1_202425</v>
      </c>
      <c r="AW412" s="191" t="s">
        <v>93</v>
      </c>
      <c r="AX412" s="18">
        <v>202425</v>
      </c>
      <c r="AY412" s="191">
        <v>566</v>
      </c>
      <c r="AZ412" s="191">
        <v>201</v>
      </c>
      <c r="BA412" s="191">
        <v>1</v>
      </c>
      <c r="BB412" s="191">
        <v>0</v>
      </c>
    </row>
    <row r="413" spans="48:54" x14ac:dyDescent="0.2">
      <c r="AV413" s="191" t="str">
        <f t="shared" si="10"/>
        <v>568_RG_201_1_202425</v>
      </c>
      <c r="AW413" s="191" t="s">
        <v>93</v>
      </c>
      <c r="AX413" s="18">
        <v>202425</v>
      </c>
      <c r="AY413" s="191">
        <v>568</v>
      </c>
      <c r="AZ413" s="191">
        <v>201</v>
      </c>
      <c r="BA413" s="191">
        <v>1</v>
      </c>
      <c r="BB413" s="191">
        <v>0</v>
      </c>
    </row>
    <row r="414" spans="48:54" x14ac:dyDescent="0.2">
      <c r="AV414" s="191" t="str">
        <f t="shared" si="10"/>
        <v>572_RG_201_1_202425</v>
      </c>
      <c r="AW414" s="191" t="s">
        <v>93</v>
      </c>
      <c r="AX414" s="18">
        <v>202425</v>
      </c>
      <c r="AY414" s="191">
        <v>572</v>
      </c>
      <c r="AZ414" s="191">
        <v>201</v>
      </c>
      <c r="BA414" s="191">
        <v>1</v>
      </c>
      <c r="BB414" s="191">
        <v>0</v>
      </c>
    </row>
    <row r="415" spans="48:54" x14ac:dyDescent="0.2">
      <c r="AV415" s="191" t="str">
        <f t="shared" si="10"/>
        <v>574_RG_201_1_202425</v>
      </c>
      <c r="AW415" s="191" t="s">
        <v>93</v>
      </c>
      <c r="AX415" s="18">
        <v>202425</v>
      </c>
      <c r="AY415" s="191">
        <v>574</v>
      </c>
      <c r="AZ415" s="191">
        <v>201</v>
      </c>
      <c r="BA415" s="191">
        <v>1</v>
      </c>
      <c r="BB415" s="191">
        <v>0</v>
      </c>
    </row>
    <row r="416" spans="48:54" x14ac:dyDescent="0.2">
      <c r="AV416" s="191" t="str">
        <f t="shared" si="10"/>
        <v>576_RG_201_1_202425</v>
      </c>
      <c r="AW416" s="191" t="s">
        <v>93</v>
      </c>
      <c r="AX416" s="18">
        <v>202425</v>
      </c>
      <c r="AY416" s="191">
        <v>576</v>
      </c>
      <c r="AZ416" s="191">
        <v>201</v>
      </c>
      <c r="BA416" s="191">
        <v>1</v>
      </c>
      <c r="BB416" s="191">
        <v>0</v>
      </c>
    </row>
    <row r="417" spans="48:54" x14ac:dyDescent="0.2">
      <c r="AV417" s="191" t="str">
        <f t="shared" si="10"/>
        <v>582_RG_201_1_202425</v>
      </c>
      <c r="AW417" s="191" t="s">
        <v>93</v>
      </c>
      <c r="AX417" s="18">
        <v>202425</v>
      </c>
      <c r="AY417" s="191">
        <v>582</v>
      </c>
      <c r="AZ417" s="191">
        <v>201</v>
      </c>
      <c r="BA417" s="191">
        <v>1</v>
      </c>
      <c r="BB417" s="191">
        <v>0</v>
      </c>
    </row>
    <row r="418" spans="48:54" x14ac:dyDescent="0.2">
      <c r="AV418" s="191" t="str">
        <f t="shared" si="10"/>
        <v>584_RG_201_1_202425</v>
      </c>
      <c r="AW418" s="191" t="s">
        <v>93</v>
      </c>
      <c r="AX418" s="18">
        <v>202425</v>
      </c>
      <c r="AY418" s="191">
        <v>584</v>
      </c>
      <c r="AZ418" s="191">
        <v>201</v>
      </c>
      <c r="BA418" s="191">
        <v>1</v>
      </c>
      <c r="BB418" s="191">
        <v>0</v>
      </c>
    </row>
    <row r="419" spans="48:54" x14ac:dyDescent="0.2">
      <c r="AV419" s="191" t="str">
        <f t="shared" si="10"/>
        <v>586_RG_201_1_202425</v>
      </c>
      <c r="AW419" s="191" t="s">
        <v>93</v>
      </c>
      <c r="AX419" s="18">
        <v>202425</v>
      </c>
      <c r="AY419" s="191">
        <v>586</v>
      </c>
      <c r="AZ419" s="191">
        <v>201</v>
      </c>
      <c r="BA419" s="191">
        <v>1</v>
      </c>
      <c r="BB419" s="191">
        <v>0</v>
      </c>
    </row>
    <row r="420" spans="48:54" x14ac:dyDescent="0.2">
      <c r="AV420" s="191" t="str">
        <f t="shared" si="10"/>
        <v>512_RG_208_1_202425</v>
      </c>
      <c r="AW420" s="191" t="s">
        <v>93</v>
      </c>
      <c r="AX420" s="18">
        <v>202425</v>
      </c>
      <c r="AY420" s="191">
        <v>512</v>
      </c>
      <c r="AZ420" s="191">
        <v>208</v>
      </c>
      <c r="BA420" s="191">
        <v>1</v>
      </c>
      <c r="BB420" s="191">
        <v>-1527.2629999999999</v>
      </c>
    </row>
    <row r="421" spans="48:54" x14ac:dyDescent="0.2">
      <c r="AV421" s="191" t="str">
        <f t="shared" si="10"/>
        <v>514_RG_208_1_202425</v>
      </c>
      <c r="AW421" s="191" t="s">
        <v>93</v>
      </c>
      <c r="AX421" s="18">
        <v>202425</v>
      </c>
      <c r="AY421" s="191">
        <v>514</v>
      </c>
      <c r="AZ421" s="191">
        <v>208</v>
      </c>
      <c r="BA421" s="191">
        <v>1</v>
      </c>
      <c r="BB421" s="191">
        <v>-2573</v>
      </c>
    </row>
    <row r="422" spans="48:54" x14ac:dyDescent="0.2">
      <c r="AV422" s="191" t="str">
        <f t="shared" si="10"/>
        <v>516_RG_208_1_202425</v>
      </c>
      <c r="AW422" s="191" t="s">
        <v>93</v>
      </c>
      <c r="AX422" s="18">
        <v>202425</v>
      </c>
      <c r="AY422" s="191">
        <v>516</v>
      </c>
      <c r="AZ422" s="191">
        <v>208</v>
      </c>
      <c r="BA422" s="191">
        <v>1</v>
      </c>
      <c r="BB422" s="191">
        <v>-1549.3779999999999</v>
      </c>
    </row>
    <row r="423" spans="48:54" x14ac:dyDescent="0.2">
      <c r="AV423" s="191" t="str">
        <f t="shared" si="10"/>
        <v>518_RG_208_1_202425</v>
      </c>
      <c r="AW423" s="191" t="s">
        <v>93</v>
      </c>
      <c r="AX423" s="18">
        <v>202425</v>
      </c>
      <c r="AY423" s="191">
        <v>518</v>
      </c>
      <c r="AZ423" s="191">
        <v>208</v>
      </c>
      <c r="BA423" s="191">
        <v>1</v>
      </c>
      <c r="BB423" s="191">
        <v>-1316.45814</v>
      </c>
    </row>
    <row r="424" spans="48:54" x14ac:dyDescent="0.2">
      <c r="AV424" s="191" t="str">
        <f t="shared" si="10"/>
        <v>520_RG_208_1_202425</v>
      </c>
      <c r="AW424" s="191" t="s">
        <v>93</v>
      </c>
      <c r="AX424" s="18">
        <v>202425</v>
      </c>
      <c r="AY424" s="191">
        <v>520</v>
      </c>
      <c r="AZ424" s="191">
        <v>208</v>
      </c>
      <c r="BA424" s="191">
        <v>1</v>
      </c>
      <c r="BB424" s="191">
        <v>-1968</v>
      </c>
    </row>
    <row r="425" spans="48:54" x14ac:dyDescent="0.2">
      <c r="AV425" s="191" t="str">
        <f t="shared" si="10"/>
        <v>522_RG_208_1_202425</v>
      </c>
      <c r="AW425" s="191" t="s">
        <v>93</v>
      </c>
      <c r="AX425" s="18">
        <v>202425</v>
      </c>
      <c r="AY425" s="191">
        <v>522</v>
      </c>
      <c r="AZ425" s="191">
        <v>208</v>
      </c>
      <c r="BA425" s="191">
        <v>1</v>
      </c>
      <c r="BB425" s="191">
        <v>-500.57084000000003</v>
      </c>
    </row>
    <row r="426" spans="48:54" x14ac:dyDescent="0.2">
      <c r="AV426" s="191" t="str">
        <f t="shared" si="10"/>
        <v>524_RG_208_1_202425</v>
      </c>
      <c r="AW426" s="191" t="s">
        <v>93</v>
      </c>
      <c r="AX426" s="18">
        <v>202425</v>
      </c>
      <c r="AY426" s="191">
        <v>524</v>
      </c>
      <c r="AZ426" s="191">
        <v>208</v>
      </c>
      <c r="BA426" s="191">
        <v>1</v>
      </c>
      <c r="BB426" s="191">
        <v>-1184.3000500000001</v>
      </c>
    </row>
    <row r="427" spans="48:54" x14ac:dyDescent="0.2">
      <c r="AV427" s="191" t="str">
        <f t="shared" si="10"/>
        <v>526_RG_208_1_202425</v>
      </c>
      <c r="AW427" s="191" t="s">
        <v>93</v>
      </c>
      <c r="AX427" s="18">
        <v>202425</v>
      </c>
      <c r="AY427" s="191">
        <v>526</v>
      </c>
      <c r="AZ427" s="191">
        <v>208</v>
      </c>
      <c r="BA427" s="191">
        <v>1</v>
      </c>
      <c r="BB427" s="191">
        <v>-366</v>
      </c>
    </row>
    <row r="428" spans="48:54" x14ac:dyDescent="0.2">
      <c r="AV428" s="191" t="str">
        <f t="shared" si="10"/>
        <v>528_RG_208_1_202425</v>
      </c>
      <c r="AW428" s="191" t="s">
        <v>93</v>
      </c>
      <c r="AX428" s="18">
        <v>202425</v>
      </c>
      <c r="AY428" s="191">
        <v>528</v>
      </c>
      <c r="AZ428" s="191">
        <v>208</v>
      </c>
      <c r="BA428" s="191">
        <v>1</v>
      </c>
      <c r="BB428" s="191">
        <v>-516</v>
      </c>
    </row>
    <row r="429" spans="48:54" x14ac:dyDescent="0.2">
      <c r="AV429" s="191" t="str">
        <f t="shared" si="10"/>
        <v>530_RG_208_1_202425</v>
      </c>
      <c r="AW429" s="191" t="s">
        <v>93</v>
      </c>
      <c r="AX429" s="18">
        <v>202425</v>
      </c>
      <c r="AY429" s="191">
        <v>530</v>
      </c>
      <c r="AZ429" s="191">
        <v>208</v>
      </c>
      <c r="BA429" s="191">
        <v>1</v>
      </c>
      <c r="BB429" s="191">
        <v>-3239.692</v>
      </c>
    </row>
    <row r="430" spans="48:54" x14ac:dyDescent="0.2">
      <c r="AV430" s="191" t="str">
        <f t="shared" si="10"/>
        <v>532_RG_208_1_202425</v>
      </c>
      <c r="AW430" s="191" t="s">
        <v>93</v>
      </c>
      <c r="AX430" s="18">
        <v>202425</v>
      </c>
      <c r="AY430" s="191">
        <v>532</v>
      </c>
      <c r="AZ430" s="191">
        <v>208</v>
      </c>
      <c r="BA430" s="191">
        <v>1</v>
      </c>
      <c r="BB430" s="191">
        <v>-3438.4250000000002</v>
      </c>
    </row>
    <row r="431" spans="48:54" x14ac:dyDescent="0.2">
      <c r="AV431" s="191" t="str">
        <f t="shared" si="10"/>
        <v>534_RG_208_1_202425</v>
      </c>
      <c r="AW431" s="191" t="s">
        <v>93</v>
      </c>
      <c r="AX431" s="18">
        <v>202425</v>
      </c>
      <c r="AY431" s="191">
        <v>534</v>
      </c>
      <c r="AZ431" s="191">
        <v>208</v>
      </c>
      <c r="BA431" s="191">
        <v>1</v>
      </c>
      <c r="BB431" s="191">
        <v>-236.31957</v>
      </c>
    </row>
    <row r="432" spans="48:54" x14ac:dyDescent="0.2">
      <c r="AV432" s="191" t="str">
        <f t="shared" si="10"/>
        <v>536_RG_208_1_202425</v>
      </c>
      <c r="AW432" s="191" t="s">
        <v>93</v>
      </c>
      <c r="AX432" s="18">
        <v>202425</v>
      </c>
      <c r="AY432" s="191">
        <v>536</v>
      </c>
      <c r="AZ432" s="191">
        <v>208</v>
      </c>
      <c r="BA432" s="191">
        <v>1</v>
      </c>
      <c r="BB432" s="191">
        <v>-1865.748</v>
      </c>
    </row>
    <row r="433" spans="48:54" x14ac:dyDescent="0.2">
      <c r="AV433" s="191" t="str">
        <f t="shared" si="10"/>
        <v>538_RG_208_1_202425</v>
      </c>
      <c r="AW433" s="191" t="s">
        <v>93</v>
      </c>
      <c r="AX433" s="18">
        <v>202425</v>
      </c>
      <c r="AY433" s="191">
        <v>538</v>
      </c>
      <c r="AZ433" s="191">
        <v>208</v>
      </c>
      <c r="BA433" s="191">
        <v>1</v>
      </c>
      <c r="BB433" s="191">
        <v>-2611.2377099999999</v>
      </c>
    </row>
    <row r="434" spans="48:54" x14ac:dyDescent="0.2">
      <c r="AV434" s="191" t="str">
        <f t="shared" si="10"/>
        <v>540_RG_208_1_202425</v>
      </c>
      <c r="AW434" s="191" t="s">
        <v>93</v>
      </c>
      <c r="AX434" s="18">
        <v>202425</v>
      </c>
      <c r="AY434" s="191">
        <v>540</v>
      </c>
      <c r="AZ434" s="191">
        <v>208</v>
      </c>
      <c r="BA434" s="191">
        <v>1</v>
      </c>
      <c r="BB434" s="191">
        <v>-607.64099999999996</v>
      </c>
    </row>
    <row r="435" spans="48:54" x14ac:dyDescent="0.2">
      <c r="AV435" s="191" t="str">
        <f t="shared" si="10"/>
        <v>542_RG_208_1_202425</v>
      </c>
      <c r="AW435" s="191" t="s">
        <v>93</v>
      </c>
      <c r="AX435" s="18">
        <v>202425</v>
      </c>
      <c r="AY435" s="191">
        <v>542</v>
      </c>
      <c r="AZ435" s="191">
        <v>208</v>
      </c>
      <c r="BA435" s="191">
        <v>1</v>
      </c>
      <c r="BB435" s="191">
        <v>-476.428</v>
      </c>
    </row>
    <row r="436" spans="48:54" x14ac:dyDescent="0.2">
      <c r="AV436" s="191" t="str">
        <f t="shared" si="10"/>
        <v>544_RG_208_1_202425</v>
      </c>
      <c r="AW436" s="191" t="s">
        <v>93</v>
      </c>
      <c r="AX436" s="18">
        <v>202425</v>
      </c>
      <c r="AY436" s="191">
        <v>544</v>
      </c>
      <c r="AZ436" s="191">
        <v>208</v>
      </c>
      <c r="BA436" s="191">
        <v>1</v>
      </c>
      <c r="BB436" s="191">
        <v>-5592.42</v>
      </c>
    </row>
    <row r="437" spans="48:54" x14ac:dyDescent="0.2">
      <c r="AV437" s="191" t="str">
        <f t="shared" si="10"/>
        <v>545_RG_208_1_202425</v>
      </c>
      <c r="AW437" s="191" t="s">
        <v>93</v>
      </c>
      <c r="AX437" s="18">
        <v>202425</v>
      </c>
      <c r="AY437" s="191">
        <v>545</v>
      </c>
      <c r="AZ437" s="191">
        <v>208</v>
      </c>
      <c r="BA437" s="191">
        <v>1</v>
      </c>
      <c r="BB437" s="191">
        <v>0</v>
      </c>
    </row>
    <row r="438" spans="48:54" x14ac:dyDescent="0.2">
      <c r="AV438" s="191" t="str">
        <f t="shared" si="10"/>
        <v>546_RG_208_1_202425</v>
      </c>
      <c r="AW438" s="191" t="s">
        <v>93</v>
      </c>
      <c r="AX438" s="18">
        <v>202425</v>
      </c>
      <c r="AY438" s="191">
        <v>546</v>
      </c>
      <c r="AZ438" s="191">
        <v>208</v>
      </c>
      <c r="BA438" s="191">
        <v>1</v>
      </c>
      <c r="BB438" s="191">
        <v>-214</v>
      </c>
    </row>
    <row r="439" spans="48:54" x14ac:dyDescent="0.2">
      <c r="AV439" s="191" t="str">
        <f t="shared" si="10"/>
        <v>548_RG_208_1_202425</v>
      </c>
      <c r="AW439" s="191" t="s">
        <v>93</v>
      </c>
      <c r="AX439" s="18">
        <v>202425</v>
      </c>
      <c r="AY439" s="191">
        <v>548</v>
      </c>
      <c r="AZ439" s="191">
        <v>208</v>
      </c>
      <c r="BA439" s="191">
        <v>1</v>
      </c>
      <c r="BB439" s="191">
        <v>0</v>
      </c>
    </row>
    <row r="440" spans="48:54" x14ac:dyDescent="0.2">
      <c r="AV440" s="191" t="str">
        <f t="shared" si="10"/>
        <v>550_RG_208_1_202425</v>
      </c>
      <c r="AW440" s="191" t="s">
        <v>93</v>
      </c>
      <c r="AX440" s="18">
        <v>202425</v>
      </c>
      <c r="AY440" s="191">
        <v>550</v>
      </c>
      <c r="AZ440" s="191">
        <v>208</v>
      </c>
      <c r="BA440" s="191">
        <v>1</v>
      </c>
      <c r="BB440" s="191">
        <v>-1219.9641299999998</v>
      </c>
    </row>
    <row r="441" spans="48:54" x14ac:dyDescent="0.2">
      <c r="AV441" s="191" t="str">
        <f t="shared" si="10"/>
        <v>552_RG_208_1_202425</v>
      </c>
      <c r="AW441" s="191" t="s">
        <v>93</v>
      </c>
      <c r="AX441" s="18">
        <v>202425</v>
      </c>
      <c r="AY441" s="191">
        <v>552</v>
      </c>
      <c r="AZ441" s="191">
        <v>208</v>
      </c>
      <c r="BA441" s="191">
        <v>1</v>
      </c>
      <c r="BB441" s="191">
        <v>-656.09799999999996</v>
      </c>
    </row>
    <row r="442" spans="48:54" x14ac:dyDescent="0.2">
      <c r="AV442" s="191" t="str">
        <f t="shared" si="10"/>
        <v>562_RG_208_1_202425</v>
      </c>
      <c r="AW442" s="191" t="s">
        <v>93</v>
      </c>
      <c r="AX442" s="18">
        <v>202425</v>
      </c>
      <c r="AY442" s="191">
        <v>562</v>
      </c>
      <c r="AZ442" s="191">
        <v>208</v>
      </c>
      <c r="BA442" s="191">
        <v>1</v>
      </c>
      <c r="BB442" s="191">
        <v>0</v>
      </c>
    </row>
    <row r="443" spans="48:54" x14ac:dyDescent="0.2">
      <c r="AV443" s="191" t="str">
        <f t="shared" si="10"/>
        <v>564_RG_208_1_202425</v>
      </c>
      <c r="AW443" s="191" t="s">
        <v>93</v>
      </c>
      <c r="AX443" s="18">
        <v>202425</v>
      </c>
      <c r="AY443" s="191">
        <v>564</v>
      </c>
      <c r="AZ443" s="191">
        <v>208</v>
      </c>
      <c r="BA443" s="191">
        <v>1</v>
      </c>
      <c r="BB443" s="191">
        <v>0</v>
      </c>
    </row>
    <row r="444" spans="48:54" x14ac:dyDescent="0.2">
      <c r="AV444" s="191" t="str">
        <f t="shared" si="10"/>
        <v>566_RG_208_1_202425</v>
      </c>
      <c r="AW444" s="191" t="s">
        <v>93</v>
      </c>
      <c r="AX444" s="18">
        <v>202425</v>
      </c>
      <c r="AY444" s="191">
        <v>566</v>
      </c>
      <c r="AZ444" s="191">
        <v>208</v>
      </c>
      <c r="BA444" s="191">
        <v>1</v>
      </c>
      <c r="BB444" s="191">
        <v>0</v>
      </c>
    </row>
    <row r="445" spans="48:54" x14ac:dyDescent="0.2">
      <c r="AV445" s="191" t="str">
        <f t="shared" si="10"/>
        <v>568_RG_208_1_202425</v>
      </c>
      <c r="AW445" s="191" t="s">
        <v>93</v>
      </c>
      <c r="AX445" s="18">
        <v>202425</v>
      </c>
      <c r="AY445" s="191">
        <v>568</v>
      </c>
      <c r="AZ445" s="191">
        <v>208</v>
      </c>
      <c r="BA445" s="191">
        <v>1</v>
      </c>
      <c r="BB445" s="191">
        <v>0</v>
      </c>
    </row>
    <row r="446" spans="48:54" x14ac:dyDescent="0.2">
      <c r="AV446" s="191" t="str">
        <f t="shared" si="10"/>
        <v>572_RG_208_1_202425</v>
      </c>
      <c r="AW446" s="191" t="s">
        <v>93</v>
      </c>
      <c r="AX446" s="18">
        <v>202425</v>
      </c>
      <c r="AY446" s="191">
        <v>572</v>
      </c>
      <c r="AZ446" s="191">
        <v>208</v>
      </c>
      <c r="BA446" s="191">
        <v>1</v>
      </c>
      <c r="BB446" s="191">
        <v>0</v>
      </c>
    </row>
    <row r="447" spans="48:54" x14ac:dyDescent="0.2">
      <c r="AV447" s="191" t="str">
        <f t="shared" si="10"/>
        <v>574_RG_208_1_202425</v>
      </c>
      <c r="AW447" s="191" t="s">
        <v>93</v>
      </c>
      <c r="AX447" s="18">
        <v>202425</v>
      </c>
      <c r="AY447" s="191">
        <v>574</v>
      </c>
      <c r="AZ447" s="191">
        <v>208</v>
      </c>
      <c r="BA447" s="191">
        <v>1</v>
      </c>
      <c r="BB447" s="191">
        <v>0</v>
      </c>
    </row>
    <row r="448" spans="48:54" x14ac:dyDescent="0.2">
      <c r="AV448" s="191" t="str">
        <f t="shared" si="10"/>
        <v>576_RG_208_1_202425</v>
      </c>
      <c r="AW448" s="191" t="s">
        <v>93</v>
      </c>
      <c r="AX448" s="18">
        <v>202425</v>
      </c>
      <c r="AY448" s="191">
        <v>576</v>
      </c>
      <c r="AZ448" s="191">
        <v>208</v>
      </c>
      <c r="BA448" s="191">
        <v>1</v>
      </c>
      <c r="BB448" s="191">
        <v>0</v>
      </c>
    </row>
    <row r="449" spans="48:54" x14ac:dyDescent="0.2">
      <c r="AV449" s="191" t="str">
        <f t="shared" si="10"/>
        <v>582_RG_208_1_202425</v>
      </c>
      <c r="AW449" s="191" t="s">
        <v>93</v>
      </c>
      <c r="AX449" s="18">
        <v>202425</v>
      </c>
      <c r="AY449" s="191">
        <v>582</v>
      </c>
      <c r="AZ449" s="191">
        <v>208</v>
      </c>
      <c r="BA449" s="191">
        <v>1</v>
      </c>
      <c r="BB449" s="191">
        <v>0</v>
      </c>
    </row>
    <row r="450" spans="48:54" x14ac:dyDescent="0.2">
      <c r="AV450" s="191" t="str">
        <f t="shared" si="10"/>
        <v>584_RG_208_1_202425</v>
      </c>
      <c r="AW450" s="191" t="s">
        <v>93</v>
      </c>
      <c r="AX450" s="18">
        <v>202425</v>
      </c>
      <c r="AY450" s="191">
        <v>584</v>
      </c>
      <c r="AZ450" s="191">
        <v>208</v>
      </c>
      <c r="BA450" s="191">
        <v>1</v>
      </c>
      <c r="BB450" s="191">
        <v>0</v>
      </c>
    </row>
    <row r="451" spans="48:54" x14ac:dyDescent="0.2">
      <c r="AV451" s="191" t="str">
        <f t="shared" si="10"/>
        <v>586_RG_208_1_202425</v>
      </c>
      <c r="AW451" s="191" t="s">
        <v>93</v>
      </c>
      <c r="AX451" s="18">
        <v>202425</v>
      </c>
      <c r="AY451" s="191">
        <v>586</v>
      </c>
      <c r="AZ451" s="191">
        <v>208</v>
      </c>
      <c r="BA451" s="191">
        <v>1</v>
      </c>
      <c r="BB451" s="191">
        <v>0</v>
      </c>
    </row>
    <row r="452" spans="48:54" x14ac:dyDescent="0.2">
      <c r="AV452" s="191" t="str">
        <f t="shared" ref="AV452:AV515" si="11">AY452&amp;"_"&amp;AW452&amp;"_"&amp;AZ452&amp;"_"&amp;BA452&amp;"_"&amp;AX452</f>
        <v>512_RG_298_1_202425</v>
      </c>
      <c r="AW452" s="191" t="s">
        <v>93</v>
      </c>
      <c r="AX452" s="18">
        <v>202425</v>
      </c>
      <c r="AY452" s="191">
        <v>512</v>
      </c>
      <c r="AZ452" s="191">
        <v>298</v>
      </c>
      <c r="BA452" s="191">
        <v>1</v>
      </c>
      <c r="BB452" s="191">
        <v>-176.334</v>
      </c>
    </row>
    <row r="453" spans="48:54" x14ac:dyDescent="0.2">
      <c r="AV453" s="191" t="str">
        <f t="shared" si="11"/>
        <v>514_RG_298_1_202425</v>
      </c>
      <c r="AW453" s="191" t="s">
        <v>93</v>
      </c>
      <c r="AX453" s="18">
        <v>202425</v>
      </c>
      <c r="AY453" s="191">
        <v>514</v>
      </c>
      <c r="AZ453" s="191">
        <v>298</v>
      </c>
      <c r="BA453" s="191">
        <v>1</v>
      </c>
      <c r="BB453" s="191">
        <v>-60</v>
      </c>
    </row>
    <row r="454" spans="48:54" x14ac:dyDescent="0.2">
      <c r="AV454" s="191" t="str">
        <f t="shared" si="11"/>
        <v>516_RG_298_1_202425</v>
      </c>
      <c r="AW454" s="191" t="s">
        <v>93</v>
      </c>
      <c r="AX454" s="18">
        <v>202425</v>
      </c>
      <c r="AY454" s="191">
        <v>516</v>
      </c>
      <c r="AZ454" s="191">
        <v>298</v>
      </c>
      <c r="BA454" s="191">
        <v>1</v>
      </c>
      <c r="BB454" s="191">
        <v>-112.854</v>
      </c>
    </row>
    <row r="455" spans="48:54" x14ac:dyDescent="0.2">
      <c r="AV455" s="191" t="str">
        <f t="shared" si="11"/>
        <v>518_RG_298_1_202425</v>
      </c>
      <c r="AW455" s="191" t="s">
        <v>93</v>
      </c>
      <c r="AX455" s="18">
        <v>202425</v>
      </c>
      <c r="AY455" s="191">
        <v>518</v>
      </c>
      <c r="AZ455" s="191">
        <v>298</v>
      </c>
      <c r="BA455" s="191">
        <v>1</v>
      </c>
      <c r="BB455" s="191">
        <v>-108.32571</v>
      </c>
    </row>
    <row r="456" spans="48:54" x14ac:dyDescent="0.2">
      <c r="AV456" s="191" t="str">
        <f t="shared" si="11"/>
        <v>520_RG_298_1_202425</v>
      </c>
      <c r="AW456" s="191" t="s">
        <v>93</v>
      </c>
      <c r="AX456" s="18">
        <v>202425</v>
      </c>
      <c r="AY456" s="191">
        <v>520</v>
      </c>
      <c r="AZ456" s="191">
        <v>298</v>
      </c>
      <c r="BA456" s="191">
        <v>1</v>
      </c>
      <c r="BB456" s="191">
        <v>-67.465999999999994</v>
      </c>
    </row>
    <row r="457" spans="48:54" x14ac:dyDescent="0.2">
      <c r="AV457" s="191" t="str">
        <f t="shared" si="11"/>
        <v>522_RG_298_1_202425</v>
      </c>
      <c r="AW457" s="191" t="s">
        <v>93</v>
      </c>
      <c r="AX457" s="18">
        <v>202425</v>
      </c>
      <c r="AY457" s="191">
        <v>522</v>
      </c>
      <c r="AZ457" s="191">
        <v>298</v>
      </c>
      <c r="BA457" s="191">
        <v>1</v>
      </c>
      <c r="BB457" s="191">
        <v>-1263.4009700000001</v>
      </c>
    </row>
    <row r="458" spans="48:54" x14ac:dyDescent="0.2">
      <c r="AV458" s="191" t="str">
        <f t="shared" si="11"/>
        <v>524_RG_298_1_202425</v>
      </c>
      <c r="AW458" s="191" t="s">
        <v>93</v>
      </c>
      <c r="AX458" s="18">
        <v>202425</v>
      </c>
      <c r="AY458" s="191">
        <v>524</v>
      </c>
      <c r="AZ458" s="191">
        <v>298</v>
      </c>
      <c r="BA458" s="191">
        <v>1</v>
      </c>
      <c r="BB458" s="191">
        <v>-5147.0552699999998</v>
      </c>
    </row>
    <row r="459" spans="48:54" x14ac:dyDescent="0.2">
      <c r="AV459" s="191" t="str">
        <f t="shared" si="11"/>
        <v>526_RG_298_1_202425</v>
      </c>
      <c r="AW459" s="191" t="s">
        <v>93</v>
      </c>
      <c r="AX459" s="18">
        <v>202425</v>
      </c>
      <c r="AY459" s="191">
        <v>526</v>
      </c>
      <c r="AZ459" s="191">
        <v>298</v>
      </c>
      <c r="BA459" s="191">
        <v>1</v>
      </c>
      <c r="BB459" s="191">
        <v>-1130</v>
      </c>
    </row>
    <row r="460" spans="48:54" x14ac:dyDescent="0.2">
      <c r="AV460" s="191" t="str">
        <f t="shared" si="11"/>
        <v>528_RG_298_1_202425</v>
      </c>
      <c r="AW460" s="191" t="s">
        <v>93</v>
      </c>
      <c r="AX460" s="18">
        <v>202425</v>
      </c>
      <c r="AY460" s="191">
        <v>528</v>
      </c>
      <c r="AZ460" s="191">
        <v>298</v>
      </c>
      <c r="BA460" s="191">
        <v>1</v>
      </c>
      <c r="BB460" s="191">
        <v>-3078</v>
      </c>
    </row>
    <row r="461" spans="48:54" x14ac:dyDescent="0.2">
      <c r="AV461" s="191" t="str">
        <f t="shared" si="11"/>
        <v>530_RG_298_1_202425</v>
      </c>
      <c r="AW461" s="191" t="s">
        <v>93</v>
      </c>
      <c r="AX461" s="18">
        <v>202425</v>
      </c>
      <c r="AY461" s="191">
        <v>530</v>
      </c>
      <c r="AZ461" s="191">
        <v>298</v>
      </c>
      <c r="BA461" s="191">
        <v>1</v>
      </c>
      <c r="BB461" s="191">
        <v>-122.42</v>
      </c>
    </row>
    <row r="462" spans="48:54" x14ac:dyDescent="0.2">
      <c r="AV462" s="191" t="str">
        <f t="shared" si="11"/>
        <v>532_RG_298_1_202425</v>
      </c>
      <c r="AW462" s="191" t="s">
        <v>93</v>
      </c>
      <c r="AX462" s="18">
        <v>202425</v>
      </c>
      <c r="AY462" s="191">
        <v>532</v>
      </c>
      <c r="AZ462" s="191">
        <v>298</v>
      </c>
      <c r="BA462" s="191">
        <v>1</v>
      </c>
      <c r="BB462" s="191">
        <v>-96.951999999999998</v>
      </c>
    </row>
    <row r="463" spans="48:54" x14ac:dyDescent="0.2">
      <c r="AV463" s="191" t="str">
        <f t="shared" si="11"/>
        <v>534_RG_298_1_202425</v>
      </c>
      <c r="AW463" s="191" t="s">
        <v>93</v>
      </c>
      <c r="AX463" s="18">
        <v>202425</v>
      </c>
      <c r="AY463" s="191">
        <v>534</v>
      </c>
      <c r="AZ463" s="191">
        <v>298</v>
      </c>
      <c r="BA463" s="191">
        <v>1</v>
      </c>
      <c r="BB463" s="191">
        <v>0</v>
      </c>
    </row>
    <row r="464" spans="48:54" x14ac:dyDescent="0.2">
      <c r="AV464" s="191" t="str">
        <f t="shared" si="11"/>
        <v>536_RG_298_1_202425</v>
      </c>
      <c r="AW464" s="191" t="s">
        <v>93</v>
      </c>
      <c r="AX464" s="18">
        <v>202425</v>
      </c>
      <c r="AY464" s="191">
        <v>536</v>
      </c>
      <c r="AZ464" s="191">
        <v>298</v>
      </c>
      <c r="BA464" s="191">
        <v>1</v>
      </c>
      <c r="BB464" s="191">
        <v>-1191.4660000000001</v>
      </c>
    </row>
    <row r="465" spans="48:54" x14ac:dyDescent="0.2">
      <c r="AV465" s="191" t="str">
        <f t="shared" si="11"/>
        <v>538_RG_298_1_202425</v>
      </c>
      <c r="AW465" s="191" t="s">
        <v>93</v>
      </c>
      <c r="AX465" s="18">
        <v>202425</v>
      </c>
      <c r="AY465" s="191">
        <v>538</v>
      </c>
      <c r="AZ465" s="191">
        <v>298</v>
      </c>
      <c r="BA465" s="191">
        <v>1</v>
      </c>
      <c r="BB465" s="191">
        <v>-214.17</v>
      </c>
    </row>
    <row r="466" spans="48:54" x14ac:dyDescent="0.2">
      <c r="AV466" s="191" t="str">
        <f t="shared" si="11"/>
        <v>540_RG_298_1_202425</v>
      </c>
      <c r="AW466" s="191" t="s">
        <v>93</v>
      </c>
      <c r="AX466" s="18">
        <v>202425</v>
      </c>
      <c r="AY466" s="191">
        <v>540</v>
      </c>
      <c r="AZ466" s="191">
        <v>298</v>
      </c>
      <c r="BA466" s="191">
        <v>1</v>
      </c>
      <c r="BB466" s="191">
        <v>-4010.6350000000002</v>
      </c>
    </row>
    <row r="467" spans="48:54" x14ac:dyDescent="0.2">
      <c r="AV467" s="191" t="str">
        <f t="shared" si="11"/>
        <v>542_RG_298_1_202425</v>
      </c>
      <c r="AW467" s="191" t="s">
        <v>93</v>
      </c>
      <c r="AX467" s="18">
        <v>202425</v>
      </c>
      <c r="AY467" s="191">
        <v>542</v>
      </c>
      <c r="AZ467" s="191">
        <v>298</v>
      </c>
      <c r="BA467" s="191">
        <v>1</v>
      </c>
      <c r="BB467" s="191">
        <v>-362.21899999999999</v>
      </c>
    </row>
    <row r="468" spans="48:54" x14ac:dyDescent="0.2">
      <c r="AV468" s="191" t="str">
        <f t="shared" si="11"/>
        <v>544_RG_298_1_202425</v>
      </c>
      <c r="AW468" s="191" t="s">
        <v>93</v>
      </c>
      <c r="AX468" s="18">
        <v>202425</v>
      </c>
      <c r="AY468" s="191">
        <v>544</v>
      </c>
      <c r="AZ468" s="191">
        <v>298</v>
      </c>
      <c r="BA468" s="191">
        <v>1</v>
      </c>
      <c r="BB468" s="191">
        <v>-253.12599999999998</v>
      </c>
    </row>
    <row r="469" spans="48:54" x14ac:dyDescent="0.2">
      <c r="AV469" s="191" t="str">
        <f t="shared" si="11"/>
        <v>545_RG_298_1_202425</v>
      </c>
      <c r="AW469" s="191" t="s">
        <v>93</v>
      </c>
      <c r="AX469" s="18">
        <v>202425</v>
      </c>
      <c r="AY469" s="191">
        <v>545</v>
      </c>
      <c r="AZ469" s="191">
        <v>298</v>
      </c>
      <c r="BA469" s="191">
        <v>1</v>
      </c>
      <c r="BB469" s="191">
        <v>-40.744</v>
      </c>
    </row>
    <row r="470" spans="48:54" x14ac:dyDescent="0.2">
      <c r="AV470" s="191" t="str">
        <f t="shared" si="11"/>
        <v>546_RG_298_1_202425</v>
      </c>
      <c r="AW470" s="191" t="s">
        <v>93</v>
      </c>
      <c r="AX470" s="18">
        <v>202425</v>
      </c>
      <c r="AY470" s="191">
        <v>546</v>
      </c>
      <c r="AZ470" s="191">
        <v>298</v>
      </c>
      <c r="BA470" s="191">
        <v>1</v>
      </c>
      <c r="BB470" s="191">
        <v>-898</v>
      </c>
    </row>
    <row r="471" spans="48:54" x14ac:dyDescent="0.2">
      <c r="AV471" s="191" t="str">
        <f t="shared" si="11"/>
        <v>548_RG_298_1_202425</v>
      </c>
      <c r="AW471" s="191" t="s">
        <v>93</v>
      </c>
      <c r="AX471" s="18">
        <v>202425</v>
      </c>
      <c r="AY471" s="191">
        <v>548</v>
      </c>
      <c r="AZ471" s="191">
        <v>298</v>
      </c>
      <c r="BA471" s="191">
        <v>1</v>
      </c>
      <c r="BB471" s="191">
        <v>-58.5</v>
      </c>
    </row>
    <row r="472" spans="48:54" x14ac:dyDescent="0.2">
      <c r="AV472" s="191" t="str">
        <f t="shared" si="11"/>
        <v>550_RG_298_1_202425</v>
      </c>
      <c r="AW472" s="191" t="s">
        <v>93</v>
      </c>
      <c r="AX472" s="18">
        <v>202425</v>
      </c>
      <c r="AY472" s="191">
        <v>550</v>
      </c>
      <c r="AZ472" s="191">
        <v>298</v>
      </c>
      <c r="BA472" s="191">
        <v>1</v>
      </c>
      <c r="BB472" s="191">
        <v>-167.72756000000001</v>
      </c>
    </row>
    <row r="473" spans="48:54" x14ac:dyDescent="0.2">
      <c r="AV473" s="191" t="str">
        <f t="shared" si="11"/>
        <v>552_RG_298_1_202425</v>
      </c>
      <c r="AW473" s="191" t="s">
        <v>93</v>
      </c>
      <c r="AX473" s="18">
        <v>202425</v>
      </c>
      <c r="AY473" s="191">
        <v>552</v>
      </c>
      <c r="AZ473" s="191">
        <v>298</v>
      </c>
      <c r="BA473" s="191">
        <v>1</v>
      </c>
      <c r="BB473" s="191">
        <v>-9051.7549999999992</v>
      </c>
    </row>
    <row r="474" spans="48:54" x14ac:dyDescent="0.2">
      <c r="AV474" s="191" t="str">
        <f t="shared" si="11"/>
        <v>562_RG_298_1_202425</v>
      </c>
      <c r="AW474" s="191" t="s">
        <v>93</v>
      </c>
      <c r="AX474" s="18">
        <v>202425</v>
      </c>
      <c r="AY474" s="191">
        <v>562</v>
      </c>
      <c r="AZ474" s="191">
        <v>298</v>
      </c>
      <c r="BA474" s="191">
        <v>1</v>
      </c>
      <c r="BB474" s="191">
        <v>0</v>
      </c>
    </row>
    <row r="475" spans="48:54" x14ac:dyDescent="0.2">
      <c r="AV475" s="191" t="str">
        <f t="shared" si="11"/>
        <v>564_RG_298_1_202425</v>
      </c>
      <c r="AW475" s="191" t="s">
        <v>93</v>
      </c>
      <c r="AX475" s="18">
        <v>202425</v>
      </c>
      <c r="AY475" s="191">
        <v>564</v>
      </c>
      <c r="AZ475" s="191">
        <v>298</v>
      </c>
      <c r="BA475" s="191">
        <v>1</v>
      </c>
      <c r="BB475" s="191">
        <v>0</v>
      </c>
    </row>
    <row r="476" spans="48:54" x14ac:dyDescent="0.2">
      <c r="AV476" s="191" t="str">
        <f t="shared" si="11"/>
        <v>566_RG_298_1_202425</v>
      </c>
      <c r="AW476" s="191" t="s">
        <v>93</v>
      </c>
      <c r="AX476" s="18">
        <v>202425</v>
      </c>
      <c r="AY476" s="191">
        <v>566</v>
      </c>
      <c r="AZ476" s="191">
        <v>298</v>
      </c>
      <c r="BA476" s="191">
        <v>1</v>
      </c>
      <c r="BB476" s="191">
        <v>0</v>
      </c>
    </row>
    <row r="477" spans="48:54" x14ac:dyDescent="0.2">
      <c r="AV477" s="191" t="str">
        <f t="shared" si="11"/>
        <v>568_RG_298_1_202425</v>
      </c>
      <c r="AW477" s="191" t="s">
        <v>93</v>
      </c>
      <c r="AX477" s="18">
        <v>202425</v>
      </c>
      <c r="AY477" s="191">
        <v>568</v>
      </c>
      <c r="AZ477" s="191">
        <v>298</v>
      </c>
      <c r="BA477" s="191">
        <v>1</v>
      </c>
      <c r="BB477" s="191">
        <v>0</v>
      </c>
    </row>
    <row r="478" spans="48:54" x14ac:dyDescent="0.2">
      <c r="AV478" s="191" t="str">
        <f t="shared" si="11"/>
        <v>572_RG_298_1_202425</v>
      </c>
      <c r="AW478" s="191" t="s">
        <v>93</v>
      </c>
      <c r="AX478" s="18">
        <v>202425</v>
      </c>
      <c r="AY478" s="191">
        <v>572</v>
      </c>
      <c r="AZ478" s="191">
        <v>298</v>
      </c>
      <c r="BA478" s="191">
        <v>1</v>
      </c>
      <c r="BB478" s="191">
        <v>0</v>
      </c>
    </row>
    <row r="479" spans="48:54" x14ac:dyDescent="0.2">
      <c r="AV479" s="191" t="str">
        <f t="shared" si="11"/>
        <v>574_RG_298_1_202425</v>
      </c>
      <c r="AW479" s="191" t="s">
        <v>93</v>
      </c>
      <c r="AX479" s="18">
        <v>202425</v>
      </c>
      <c r="AY479" s="191">
        <v>574</v>
      </c>
      <c r="AZ479" s="191">
        <v>298</v>
      </c>
      <c r="BA479" s="191">
        <v>1</v>
      </c>
      <c r="BB479" s="191">
        <v>0</v>
      </c>
    </row>
    <row r="480" spans="48:54" x14ac:dyDescent="0.2">
      <c r="AV480" s="191" t="str">
        <f t="shared" si="11"/>
        <v>576_RG_298_1_202425</v>
      </c>
      <c r="AW480" s="191" t="s">
        <v>93</v>
      </c>
      <c r="AX480" s="18">
        <v>202425</v>
      </c>
      <c r="AY480" s="191">
        <v>576</v>
      </c>
      <c r="AZ480" s="191">
        <v>298</v>
      </c>
      <c r="BA480" s="191">
        <v>1</v>
      </c>
      <c r="BB480" s="191">
        <v>0</v>
      </c>
    </row>
    <row r="481" spans="48:54" x14ac:dyDescent="0.2">
      <c r="AV481" s="191" t="str">
        <f t="shared" si="11"/>
        <v>582_RG_298_1_202425</v>
      </c>
      <c r="AW481" s="191" t="s">
        <v>93</v>
      </c>
      <c r="AX481" s="18">
        <v>202425</v>
      </c>
      <c r="AY481" s="191">
        <v>582</v>
      </c>
      <c r="AZ481" s="191">
        <v>298</v>
      </c>
      <c r="BA481" s="191">
        <v>1</v>
      </c>
      <c r="BB481" s="191">
        <v>0</v>
      </c>
    </row>
    <row r="482" spans="48:54" x14ac:dyDescent="0.2">
      <c r="AV482" s="191" t="str">
        <f t="shared" si="11"/>
        <v>584_RG_298_1_202425</v>
      </c>
      <c r="AW482" s="191" t="s">
        <v>93</v>
      </c>
      <c r="AX482" s="18">
        <v>202425</v>
      </c>
      <c r="AY482" s="191">
        <v>584</v>
      </c>
      <c r="AZ482" s="191">
        <v>298</v>
      </c>
      <c r="BA482" s="191">
        <v>1</v>
      </c>
      <c r="BB482" s="191">
        <v>0</v>
      </c>
    </row>
    <row r="483" spans="48:54" x14ac:dyDescent="0.2">
      <c r="AV483" s="191" t="str">
        <f t="shared" si="11"/>
        <v>586_RG_298_1_202425</v>
      </c>
      <c r="AW483" s="191" t="s">
        <v>93</v>
      </c>
      <c r="AX483" s="18">
        <v>202425</v>
      </c>
      <c r="AY483" s="191">
        <v>586</v>
      </c>
      <c r="AZ483" s="191">
        <v>298</v>
      </c>
      <c r="BA483" s="191">
        <v>1</v>
      </c>
      <c r="BB483" s="191">
        <v>0</v>
      </c>
    </row>
    <row r="484" spans="48:54" x14ac:dyDescent="0.2">
      <c r="AV484" s="191" t="str">
        <f t="shared" si="11"/>
        <v>512_RG_298_2_202425</v>
      </c>
      <c r="AW484" s="191" t="s">
        <v>93</v>
      </c>
      <c r="AX484" s="18">
        <v>202425</v>
      </c>
      <c r="AY484" s="191">
        <v>512</v>
      </c>
      <c r="AZ484" s="191">
        <v>298</v>
      </c>
      <c r="BA484" s="191">
        <v>2</v>
      </c>
      <c r="BB484" s="191">
        <v>0</v>
      </c>
    </row>
    <row r="485" spans="48:54" x14ac:dyDescent="0.2">
      <c r="AV485" s="191" t="str">
        <f t="shared" si="11"/>
        <v>514_RG_298_2_202425</v>
      </c>
      <c r="AW485" s="191" t="s">
        <v>93</v>
      </c>
      <c r="AX485" s="18">
        <v>202425</v>
      </c>
      <c r="AY485" s="191">
        <v>514</v>
      </c>
      <c r="AZ485" s="191">
        <v>298</v>
      </c>
      <c r="BA485" s="191">
        <v>2</v>
      </c>
      <c r="BB485" s="191">
        <v>0</v>
      </c>
    </row>
    <row r="486" spans="48:54" x14ac:dyDescent="0.2">
      <c r="AV486" s="191" t="str">
        <f t="shared" si="11"/>
        <v>516_RG_298_2_202425</v>
      </c>
      <c r="AW486" s="191" t="s">
        <v>93</v>
      </c>
      <c r="AX486" s="18">
        <v>202425</v>
      </c>
      <c r="AY486" s="191">
        <v>516</v>
      </c>
      <c r="AZ486" s="191">
        <v>298</v>
      </c>
      <c r="BA486" s="191">
        <v>2</v>
      </c>
      <c r="BB486" s="191">
        <v>0</v>
      </c>
    </row>
    <row r="487" spans="48:54" x14ac:dyDescent="0.2">
      <c r="AV487" s="191" t="str">
        <f t="shared" si="11"/>
        <v>518_RG_298_2_202425</v>
      </c>
      <c r="AW487" s="191" t="s">
        <v>93</v>
      </c>
      <c r="AX487" s="18">
        <v>202425</v>
      </c>
      <c r="AY487" s="191">
        <v>518</v>
      </c>
      <c r="AZ487" s="191">
        <v>298</v>
      </c>
      <c r="BA487" s="191">
        <v>2</v>
      </c>
      <c r="BB487" s="191">
        <v>0</v>
      </c>
    </row>
    <row r="488" spans="48:54" x14ac:dyDescent="0.2">
      <c r="AV488" s="191" t="str">
        <f t="shared" si="11"/>
        <v>520_RG_298_2_202425</v>
      </c>
      <c r="AW488" s="191" t="s">
        <v>93</v>
      </c>
      <c r="AX488" s="18">
        <v>202425</v>
      </c>
      <c r="AY488" s="191">
        <v>520</v>
      </c>
      <c r="AZ488" s="191">
        <v>298</v>
      </c>
      <c r="BA488" s="191">
        <v>2</v>
      </c>
      <c r="BB488" s="191">
        <v>0</v>
      </c>
    </row>
    <row r="489" spans="48:54" x14ac:dyDescent="0.2">
      <c r="AV489" s="191" t="str">
        <f t="shared" si="11"/>
        <v>522_RG_298_2_202425</v>
      </c>
      <c r="AW489" s="191" t="s">
        <v>93</v>
      </c>
      <c r="AX489" s="18">
        <v>202425</v>
      </c>
      <c r="AY489" s="191">
        <v>522</v>
      </c>
      <c r="AZ489" s="191">
        <v>298</v>
      </c>
      <c r="BA489" s="191">
        <v>2</v>
      </c>
      <c r="BB489" s="191">
        <v>0</v>
      </c>
    </row>
    <row r="490" spans="48:54" x14ac:dyDescent="0.2">
      <c r="AV490" s="191" t="str">
        <f t="shared" si="11"/>
        <v>524_RG_298_2_202425</v>
      </c>
      <c r="AW490" s="191" t="s">
        <v>93</v>
      </c>
      <c r="AX490" s="18">
        <v>202425</v>
      </c>
      <c r="AY490" s="191">
        <v>524</v>
      </c>
      <c r="AZ490" s="191">
        <v>298</v>
      </c>
      <c r="BA490" s="191">
        <v>2</v>
      </c>
      <c r="BB490" s="191">
        <v>0</v>
      </c>
    </row>
    <row r="491" spans="48:54" x14ac:dyDescent="0.2">
      <c r="AV491" s="191" t="str">
        <f t="shared" si="11"/>
        <v>526_RG_298_2_202425</v>
      </c>
      <c r="AW491" s="191" t="s">
        <v>93</v>
      </c>
      <c r="AX491" s="18">
        <v>202425</v>
      </c>
      <c r="AY491" s="191">
        <v>526</v>
      </c>
      <c r="AZ491" s="191">
        <v>298</v>
      </c>
      <c r="BA491" s="191">
        <v>2</v>
      </c>
      <c r="BB491" s="191">
        <v>0</v>
      </c>
    </row>
    <row r="492" spans="48:54" x14ac:dyDescent="0.2">
      <c r="AV492" s="191" t="str">
        <f t="shared" si="11"/>
        <v>528_RG_298_2_202425</v>
      </c>
      <c r="AW492" s="191" t="s">
        <v>93</v>
      </c>
      <c r="AX492" s="18">
        <v>202425</v>
      </c>
      <c r="AY492" s="191">
        <v>528</v>
      </c>
      <c r="AZ492" s="191">
        <v>298</v>
      </c>
      <c r="BA492" s="191">
        <v>2</v>
      </c>
      <c r="BB492" s="191">
        <v>0</v>
      </c>
    </row>
    <row r="493" spans="48:54" x14ac:dyDescent="0.2">
      <c r="AV493" s="191" t="str">
        <f t="shared" si="11"/>
        <v>530_RG_298_2_202425</v>
      </c>
      <c r="AW493" s="191" t="s">
        <v>93</v>
      </c>
      <c r="AX493" s="18">
        <v>202425</v>
      </c>
      <c r="AY493" s="191">
        <v>530</v>
      </c>
      <c r="AZ493" s="191">
        <v>298</v>
      </c>
      <c r="BA493" s="191">
        <v>2</v>
      </c>
      <c r="BB493" s="191">
        <v>0</v>
      </c>
    </row>
    <row r="494" spans="48:54" x14ac:dyDescent="0.2">
      <c r="AV494" s="191" t="str">
        <f t="shared" si="11"/>
        <v>532_RG_298_2_202425</v>
      </c>
      <c r="AW494" s="191" t="s">
        <v>93</v>
      </c>
      <c r="AX494" s="18">
        <v>202425</v>
      </c>
      <c r="AY494" s="191">
        <v>532</v>
      </c>
      <c r="AZ494" s="191">
        <v>298</v>
      </c>
      <c r="BA494" s="191">
        <v>2</v>
      </c>
      <c r="BB494" s="191">
        <v>0</v>
      </c>
    </row>
    <row r="495" spans="48:54" x14ac:dyDescent="0.2">
      <c r="AV495" s="191" t="str">
        <f t="shared" si="11"/>
        <v>534_RG_298_2_202425</v>
      </c>
      <c r="AW495" s="191" t="s">
        <v>93</v>
      </c>
      <c r="AX495" s="18">
        <v>202425</v>
      </c>
      <c r="AY495" s="191">
        <v>534</v>
      </c>
      <c r="AZ495" s="191">
        <v>298</v>
      </c>
      <c r="BA495" s="191">
        <v>2</v>
      </c>
      <c r="BB495" s="191">
        <v>0</v>
      </c>
    </row>
    <row r="496" spans="48:54" x14ac:dyDescent="0.2">
      <c r="AV496" s="191" t="str">
        <f t="shared" si="11"/>
        <v>536_RG_298_2_202425</v>
      </c>
      <c r="AW496" s="191" t="s">
        <v>93</v>
      </c>
      <c r="AX496" s="18">
        <v>202425</v>
      </c>
      <c r="AY496" s="191">
        <v>536</v>
      </c>
      <c r="AZ496" s="191">
        <v>298</v>
      </c>
      <c r="BA496" s="191">
        <v>2</v>
      </c>
      <c r="BB496" s="191">
        <v>0</v>
      </c>
    </row>
    <row r="497" spans="48:54" x14ac:dyDescent="0.2">
      <c r="AV497" s="191" t="str">
        <f t="shared" si="11"/>
        <v>538_RG_298_2_202425</v>
      </c>
      <c r="AW497" s="191" t="s">
        <v>93</v>
      </c>
      <c r="AX497" s="18">
        <v>202425</v>
      </c>
      <c r="AY497" s="191">
        <v>538</v>
      </c>
      <c r="AZ497" s="191">
        <v>298</v>
      </c>
      <c r="BA497" s="191">
        <v>2</v>
      </c>
      <c r="BB497" s="191">
        <v>0</v>
      </c>
    </row>
    <row r="498" spans="48:54" x14ac:dyDescent="0.2">
      <c r="AV498" s="191" t="str">
        <f t="shared" si="11"/>
        <v>540_RG_298_2_202425</v>
      </c>
      <c r="AW498" s="191" t="s">
        <v>93</v>
      </c>
      <c r="AX498" s="18">
        <v>202425</v>
      </c>
      <c r="AY498" s="191">
        <v>540</v>
      </c>
      <c r="AZ498" s="191">
        <v>298</v>
      </c>
      <c r="BA498" s="191">
        <v>2</v>
      </c>
      <c r="BB498" s="191">
        <v>0</v>
      </c>
    </row>
    <row r="499" spans="48:54" x14ac:dyDescent="0.2">
      <c r="AV499" s="191" t="str">
        <f t="shared" si="11"/>
        <v>542_RG_298_2_202425</v>
      </c>
      <c r="AW499" s="191" t="s">
        <v>93</v>
      </c>
      <c r="AX499" s="18">
        <v>202425</v>
      </c>
      <c r="AY499" s="191">
        <v>542</v>
      </c>
      <c r="AZ499" s="191">
        <v>298</v>
      </c>
      <c r="BA499" s="191">
        <v>2</v>
      </c>
      <c r="BB499" s="191">
        <v>0</v>
      </c>
    </row>
    <row r="500" spans="48:54" x14ac:dyDescent="0.2">
      <c r="AV500" s="191" t="str">
        <f t="shared" si="11"/>
        <v>544_RG_298_2_202425</v>
      </c>
      <c r="AW500" s="191" t="s">
        <v>93</v>
      </c>
      <c r="AX500" s="18">
        <v>202425</v>
      </c>
      <c r="AY500" s="191">
        <v>544</v>
      </c>
      <c r="AZ500" s="191">
        <v>298</v>
      </c>
      <c r="BA500" s="191">
        <v>2</v>
      </c>
      <c r="BB500" s="191">
        <v>-1824.50992</v>
      </c>
    </row>
    <row r="501" spans="48:54" x14ac:dyDescent="0.2">
      <c r="AV501" s="191" t="str">
        <f t="shared" si="11"/>
        <v>545_RG_298_2_202425</v>
      </c>
      <c r="AW501" s="191" t="s">
        <v>93</v>
      </c>
      <c r="AX501" s="18">
        <v>202425</v>
      </c>
      <c r="AY501" s="191">
        <v>545</v>
      </c>
      <c r="AZ501" s="191">
        <v>298</v>
      </c>
      <c r="BA501" s="191">
        <v>2</v>
      </c>
      <c r="BB501" s="191">
        <v>0</v>
      </c>
    </row>
    <row r="502" spans="48:54" x14ac:dyDescent="0.2">
      <c r="AV502" s="191" t="str">
        <f t="shared" si="11"/>
        <v>546_RG_298_2_202425</v>
      </c>
      <c r="AW502" s="191" t="s">
        <v>93</v>
      </c>
      <c r="AX502" s="18">
        <v>202425</v>
      </c>
      <c r="AY502" s="191">
        <v>546</v>
      </c>
      <c r="AZ502" s="191">
        <v>298</v>
      </c>
      <c r="BA502" s="191">
        <v>2</v>
      </c>
      <c r="BB502" s="191">
        <v>0</v>
      </c>
    </row>
    <row r="503" spans="48:54" x14ac:dyDescent="0.2">
      <c r="AV503" s="191" t="str">
        <f t="shared" si="11"/>
        <v>548_RG_298_2_202425</v>
      </c>
      <c r="AW503" s="191" t="s">
        <v>93</v>
      </c>
      <c r="AX503" s="18">
        <v>202425</v>
      </c>
      <c r="AY503" s="191">
        <v>548</v>
      </c>
      <c r="AZ503" s="191">
        <v>298</v>
      </c>
      <c r="BA503" s="191">
        <v>2</v>
      </c>
      <c r="BB503" s="191">
        <v>0</v>
      </c>
    </row>
    <row r="504" spans="48:54" x14ac:dyDescent="0.2">
      <c r="AV504" s="191" t="str">
        <f t="shared" si="11"/>
        <v>550_RG_298_2_202425</v>
      </c>
      <c r="AW504" s="191" t="s">
        <v>93</v>
      </c>
      <c r="AX504" s="18">
        <v>202425</v>
      </c>
      <c r="AY504" s="191">
        <v>550</v>
      </c>
      <c r="AZ504" s="191">
        <v>298</v>
      </c>
      <c r="BA504" s="191">
        <v>2</v>
      </c>
      <c r="BB504" s="191">
        <v>0</v>
      </c>
    </row>
    <row r="505" spans="48:54" x14ac:dyDescent="0.2">
      <c r="AV505" s="191" t="str">
        <f t="shared" si="11"/>
        <v>552_RG_298_2_202425</v>
      </c>
      <c r="AW505" s="191" t="s">
        <v>93</v>
      </c>
      <c r="AX505" s="18">
        <v>202425</v>
      </c>
      <c r="AY505" s="191">
        <v>552</v>
      </c>
      <c r="AZ505" s="191">
        <v>298</v>
      </c>
      <c r="BA505" s="191">
        <v>2</v>
      </c>
      <c r="BB505" s="191">
        <v>0</v>
      </c>
    </row>
    <row r="506" spans="48:54" x14ac:dyDescent="0.2">
      <c r="AV506" s="191" t="str">
        <f t="shared" si="11"/>
        <v>562_RG_298_2_202425</v>
      </c>
      <c r="AW506" s="191" t="s">
        <v>93</v>
      </c>
      <c r="AX506" s="18">
        <v>202425</v>
      </c>
      <c r="AY506" s="191">
        <v>562</v>
      </c>
      <c r="AZ506" s="191">
        <v>298</v>
      </c>
      <c r="BA506" s="191">
        <v>2</v>
      </c>
      <c r="BB506" s="191">
        <v>0</v>
      </c>
    </row>
    <row r="507" spans="48:54" x14ac:dyDescent="0.2">
      <c r="AV507" s="191" t="str">
        <f t="shared" si="11"/>
        <v>564_RG_298_2_202425</v>
      </c>
      <c r="AW507" s="191" t="s">
        <v>93</v>
      </c>
      <c r="AX507" s="18">
        <v>202425</v>
      </c>
      <c r="AY507" s="191">
        <v>564</v>
      </c>
      <c r="AZ507" s="191">
        <v>298</v>
      </c>
      <c r="BA507" s="191">
        <v>2</v>
      </c>
      <c r="BB507" s="191">
        <v>0</v>
      </c>
    </row>
    <row r="508" spans="48:54" x14ac:dyDescent="0.2">
      <c r="AV508" s="191" t="str">
        <f t="shared" si="11"/>
        <v>566_RG_298_2_202425</v>
      </c>
      <c r="AW508" s="191" t="s">
        <v>93</v>
      </c>
      <c r="AX508" s="18">
        <v>202425</v>
      </c>
      <c r="AY508" s="191">
        <v>566</v>
      </c>
      <c r="AZ508" s="191">
        <v>298</v>
      </c>
      <c r="BA508" s="191">
        <v>2</v>
      </c>
      <c r="BB508" s="191">
        <v>0</v>
      </c>
    </row>
    <row r="509" spans="48:54" x14ac:dyDescent="0.2">
      <c r="AV509" s="191" t="str">
        <f t="shared" si="11"/>
        <v>568_RG_298_2_202425</v>
      </c>
      <c r="AW509" s="191" t="s">
        <v>93</v>
      </c>
      <c r="AX509" s="18">
        <v>202425</v>
      </c>
      <c r="AY509" s="191">
        <v>568</v>
      </c>
      <c r="AZ509" s="191">
        <v>298</v>
      </c>
      <c r="BA509" s="191">
        <v>2</v>
      </c>
      <c r="BB509" s="191">
        <v>0</v>
      </c>
    </row>
    <row r="510" spans="48:54" x14ac:dyDescent="0.2">
      <c r="AV510" s="191" t="str">
        <f t="shared" si="11"/>
        <v>572_RG_298_2_202425</v>
      </c>
      <c r="AW510" s="191" t="s">
        <v>93</v>
      </c>
      <c r="AX510" s="18">
        <v>202425</v>
      </c>
      <c r="AY510" s="191">
        <v>572</v>
      </c>
      <c r="AZ510" s="191">
        <v>298</v>
      </c>
      <c r="BA510" s="191">
        <v>2</v>
      </c>
      <c r="BB510" s="191">
        <v>0</v>
      </c>
    </row>
    <row r="511" spans="48:54" x14ac:dyDescent="0.2">
      <c r="AV511" s="191" t="str">
        <f t="shared" si="11"/>
        <v>574_RG_298_2_202425</v>
      </c>
      <c r="AW511" s="191" t="s">
        <v>93</v>
      </c>
      <c r="AX511" s="18">
        <v>202425</v>
      </c>
      <c r="AY511" s="191">
        <v>574</v>
      </c>
      <c r="AZ511" s="191">
        <v>298</v>
      </c>
      <c r="BA511" s="191">
        <v>2</v>
      </c>
      <c r="BB511" s="191">
        <v>0</v>
      </c>
    </row>
    <row r="512" spans="48:54" x14ac:dyDescent="0.2">
      <c r="AV512" s="191" t="str">
        <f t="shared" si="11"/>
        <v>576_RG_298_2_202425</v>
      </c>
      <c r="AW512" s="191" t="s">
        <v>93</v>
      </c>
      <c r="AX512" s="18">
        <v>202425</v>
      </c>
      <c r="AY512" s="191">
        <v>576</v>
      </c>
      <c r="AZ512" s="191">
        <v>298</v>
      </c>
      <c r="BA512" s="191">
        <v>2</v>
      </c>
      <c r="BB512" s="191">
        <v>0</v>
      </c>
    </row>
    <row r="513" spans="48:54" x14ac:dyDescent="0.2">
      <c r="AV513" s="191" t="str">
        <f t="shared" si="11"/>
        <v>582_RG_298_2_202425</v>
      </c>
      <c r="AW513" s="191" t="s">
        <v>93</v>
      </c>
      <c r="AX513" s="18">
        <v>202425</v>
      </c>
      <c r="AY513" s="191">
        <v>582</v>
      </c>
      <c r="AZ513" s="191">
        <v>298</v>
      </c>
      <c r="BA513" s="191">
        <v>2</v>
      </c>
      <c r="BB513" s="191">
        <v>0</v>
      </c>
    </row>
    <row r="514" spans="48:54" x14ac:dyDescent="0.2">
      <c r="AV514" s="191" t="str">
        <f t="shared" si="11"/>
        <v>584_RG_298_2_202425</v>
      </c>
      <c r="AW514" s="191" t="s">
        <v>93</v>
      </c>
      <c r="AX514" s="18">
        <v>202425</v>
      </c>
      <c r="AY514" s="191">
        <v>584</v>
      </c>
      <c r="AZ514" s="191">
        <v>298</v>
      </c>
      <c r="BA514" s="191">
        <v>2</v>
      </c>
      <c r="BB514" s="191">
        <v>0</v>
      </c>
    </row>
    <row r="515" spans="48:54" x14ac:dyDescent="0.2">
      <c r="AV515" s="191" t="str">
        <f t="shared" si="11"/>
        <v>586_RG_298_2_202425</v>
      </c>
      <c r="AW515" s="191" t="s">
        <v>93</v>
      </c>
      <c r="AX515" s="18">
        <v>202425</v>
      </c>
      <c r="AY515" s="191">
        <v>586</v>
      </c>
      <c r="AZ515" s="191">
        <v>298</v>
      </c>
      <c r="BA515" s="191">
        <v>2</v>
      </c>
      <c r="BB515" s="191">
        <v>0</v>
      </c>
    </row>
    <row r="516" spans="48:54" x14ac:dyDescent="0.2">
      <c r="AV516" s="191" t="str">
        <f t="shared" ref="AV516:AV579" si="12">AY516&amp;"_"&amp;AW516&amp;"_"&amp;AZ516&amp;"_"&amp;BA516&amp;"_"&amp;AX516</f>
        <v>512_RG_299_1_202425</v>
      </c>
      <c r="AW516" s="191" t="s">
        <v>93</v>
      </c>
      <c r="AX516" s="18">
        <v>202425</v>
      </c>
      <c r="AY516" s="191">
        <v>512</v>
      </c>
      <c r="AZ516" s="191">
        <v>299</v>
      </c>
      <c r="BA516" s="191">
        <v>1</v>
      </c>
      <c r="BB516" s="191">
        <v>-2252.0349999999999</v>
      </c>
    </row>
    <row r="517" spans="48:54" x14ac:dyDescent="0.2">
      <c r="AV517" s="191" t="str">
        <f t="shared" si="12"/>
        <v>514_RG_299_1_202425</v>
      </c>
      <c r="AW517" s="191" t="s">
        <v>93</v>
      </c>
      <c r="AX517" s="18">
        <v>202425</v>
      </c>
      <c r="AY517" s="191">
        <v>514</v>
      </c>
      <c r="AZ517" s="191">
        <v>299</v>
      </c>
      <c r="BA517" s="191">
        <v>1</v>
      </c>
      <c r="BB517" s="191">
        <v>-4140</v>
      </c>
    </row>
    <row r="518" spans="48:54" x14ac:dyDescent="0.2">
      <c r="AV518" s="191" t="str">
        <f t="shared" si="12"/>
        <v>516_RG_299_1_202425</v>
      </c>
      <c r="AW518" s="191" t="s">
        <v>93</v>
      </c>
      <c r="AX518" s="18">
        <v>202425</v>
      </c>
      <c r="AY518" s="191">
        <v>516</v>
      </c>
      <c r="AZ518" s="191">
        <v>299</v>
      </c>
      <c r="BA518" s="191">
        <v>1</v>
      </c>
      <c r="BB518" s="191">
        <v>-4279.098</v>
      </c>
    </row>
    <row r="519" spans="48:54" x14ac:dyDescent="0.2">
      <c r="AV519" s="191" t="str">
        <f t="shared" si="12"/>
        <v>518_RG_299_1_202425</v>
      </c>
      <c r="AW519" s="191" t="s">
        <v>93</v>
      </c>
      <c r="AX519" s="18">
        <v>202425</v>
      </c>
      <c r="AY519" s="191">
        <v>518</v>
      </c>
      <c r="AZ519" s="191">
        <v>299</v>
      </c>
      <c r="BA519" s="191">
        <v>1</v>
      </c>
      <c r="BB519" s="191">
        <v>-3150.1428700000001</v>
      </c>
    </row>
    <row r="520" spans="48:54" x14ac:dyDescent="0.2">
      <c r="AV520" s="191" t="str">
        <f t="shared" si="12"/>
        <v>520_RG_299_1_202425</v>
      </c>
      <c r="AW520" s="191" t="s">
        <v>93</v>
      </c>
      <c r="AX520" s="18">
        <v>202425</v>
      </c>
      <c r="AY520" s="191">
        <v>520</v>
      </c>
      <c r="AZ520" s="191">
        <v>299</v>
      </c>
      <c r="BA520" s="191">
        <v>1</v>
      </c>
      <c r="BB520" s="191">
        <v>-4077.7339999999999</v>
      </c>
    </row>
    <row r="521" spans="48:54" x14ac:dyDescent="0.2">
      <c r="AV521" s="191" t="str">
        <f t="shared" si="12"/>
        <v>522_RG_299_1_202425</v>
      </c>
      <c r="AW521" s="191" t="s">
        <v>93</v>
      </c>
      <c r="AX521" s="18">
        <v>202425</v>
      </c>
      <c r="AY521" s="191">
        <v>522</v>
      </c>
      <c r="AZ521" s="191">
        <v>299</v>
      </c>
      <c r="BA521" s="191">
        <v>1</v>
      </c>
      <c r="BB521" s="191">
        <v>-4117.9846799999996</v>
      </c>
    </row>
    <row r="522" spans="48:54" x14ac:dyDescent="0.2">
      <c r="AV522" s="191" t="str">
        <f t="shared" si="12"/>
        <v>524_RG_299_1_202425</v>
      </c>
      <c r="AW522" s="191" t="s">
        <v>93</v>
      </c>
      <c r="AX522" s="18">
        <v>202425</v>
      </c>
      <c r="AY522" s="191">
        <v>524</v>
      </c>
      <c r="AZ522" s="191">
        <v>299</v>
      </c>
      <c r="BA522" s="191">
        <v>1</v>
      </c>
      <c r="BB522" s="191">
        <v>-7505.06131</v>
      </c>
    </row>
    <row r="523" spans="48:54" x14ac:dyDescent="0.2">
      <c r="AV523" s="191" t="str">
        <f t="shared" si="12"/>
        <v>526_RG_299_1_202425</v>
      </c>
      <c r="AW523" s="191" t="s">
        <v>93</v>
      </c>
      <c r="AX523" s="18">
        <v>202425</v>
      </c>
      <c r="AY523" s="191">
        <v>526</v>
      </c>
      <c r="AZ523" s="191">
        <v>299</v>
      </c>
      <c r="BA523" s="191">
        <v>1</v>
      </c>
      <c r="BB523" s="191">
        <v>-2022</v>
      </c>
    </row>
    <row r="524" spans="48:54" x14ac:dyDescent="0.2">
      <c r="AV524" s="191" t="str">
        <f t="shared" si="12"/>
        <v>528_RG_299_1_202425</v>
      </c>
      <c r="AW524" s="191" t="s">
        <v>93</v>
      </c>
      <c r="AX524" s="18">
        <v>202425</v>
      </c>
      <c r="AY524" s="191">
        <v>528</v>
      </c>
      <c r="AZ524" s="191">
        <v>299</v>
      </c>
      <c r="BA524" s="191">
        <v>1</v>
      </c>
      <c r="BB524" s="191">
        <v>-4836</v>
      </c>
    </row>
    <row r="525" spans="48:54" x14ac:dyDescent="0.2">
      <c r="AV525" s="191" t="str">
        <f t="shared" si="12"/>
        <v>530_RG_299_1_202425</v>
      </c>
      <c r="AW525" s="191" t="s">
        <v>93</v>
      </c>
      <c r="AX525" s="18">
        <v>202425</v>
      </c>
      <c r="AY525" s="191">
        <v>530</v>
      </c>
      <c r="AZ525" s="191">
        <v>299</v>
      </c>
      <c r="BA525" s="191">
        <v>1</v>
      </c>
      <c r="BB525" s="191">
        <v>-5056.45</v>
      </c>
    </row>
    <row r="526" spans="48:54" x14ac:dyDescent="0.2">
      <c r="AV526" s="191" t="str">
        <f t="shared" si="12"/>
        <v>532_RG_299_1_202425</v>
      </c>
      <c r="AW526" s="191" t="s">
        <v>93</v>
      </c>
      <c r="AX526" s="18">
        <v>202425</v>
      </c>
      <c r="AY526" s="191">
        <v>532</v>
      </c>
      <c r="AZ526" s="191">
        <v>299</v>
      </c>
      <c r="BA526" s="191">
        <v>1</v>
      </c>
      <c r="BB526" s="191">
        <v>-8537.0489999999991</v>
      </c>
    </row>
    <row r="527" spans="48:54" x14ac:dyDescent="0.2">
      <c r="AV527" s="191" t="str">
        <f t="shared" si="12"/>
        <v>534_RG_299_1_202425</v>
      </c>
      <c r="AW527" s="191" t="s">
        <v>93</v>
      </c>
      <c r="AX527" s="18">
        <v>202425</v>
      </c>
      <c r="AY527" s="191">
        <v>534</v>
      </c>
      <c r="AZ527" s="191">
        <v>299</v>
      </c>
      <c r="BA527" s="191">
        <v>1</v>
      </c>
      <c r="BB527" s="191">
        <v>-1831.2543700000001</v>
      </c>
    </row>
    <row r="528" spans="48:54" x14ac:dyDescent="0.2">
      <c r="AV528" s="191" t="str">
        <f t="shared" si="12"/>
        <v>536_RG_299_1_202425</v>
      </c>
      <c r="AW528" s="191" t="s">
        <v>93</v>
      </c>
      <c r="AX528" s="18">
        <v>202425</v>
      </c>
      <c r="AY528" s="191">
        <v>536</v>
      </c>
      <c r="AZ528" s="191">
        <v>299</v>
      </c>
      <c r="BA528" s="191">
        <v>1</v>
      </c>
      <c r="BB528" s="191">
        <v>-5242.5020000000004</v>
      </c>
    </row>
    <row r="529" spans="48:54" x14ac:dyDescent="0.2">
      <c r="AV529" s="191" t="str">
        <f t="shared" si="12"/>
        <v>538_RG_299_1_202425</v>
      </c>
      <c r="AW529" s="191" t="s">
        <v>93</v>
      </c>
      <c r="AX529" s="18">
        <v>202425</v>
      </c>
      <c r="AY529" s="191">
        <v>538</v>
      </c>
      <c r="AZ529" s="191">
        <v>299</v>
      </c>
      <c r="BA529" s="191">
        <v>1</v>
      </c>
      <c r="BB529" s="191">
        <v>-4056.8722900000002</v>
      </c>
    </row>
    <row r="530" spans="48:54" x14ac:dyDescent="0.2">
      <c r="AV530" s="191" t="str">
        <f t="shared" si="12"/>
        <v>540_RG_299_1_202425</v>
      </c>
      <c r="AW530" s="191" t="s">
        <v>93</v>
      </c>
      <c r="AX530" s="18">
        <v>202425</v>
      </c>
      <c r="AY530" s="191">
        <v>540</v>
      </c>
      <c r="AZ530" s="191">
        <v>299</v>
      </c>
      <c r="BA530" s="191">
        <v>1</v>
      </c>
      <c r="BB530" s="191">
        <v>-10385.279999999999</v>
      </c>
    </row>
    <row r="531" spans="48:54" x14ac:dyDescent="0.2">
      <c r="AV531" s="191" t="str">
        <f t="shared" si="12"/>
        <v>542_RG_299_1_202425</v>
      </c>
      <c r="AW531" s="191" t="s">
        <v>93</v>
      </c>
      <c r="AX531" s="18">
        <v>202425</v>
      </c>
      <c r="AY531" s="191">
        <v>542</v>
      </c>
      <c r="AZ531" s="191">
        <v>299</v>
      </c>
      <c r="BA531" s="191">
        <v>1</v>
      </c>
      <c r="BB531" s="191">
        <v>-2073.076</v>
      </c>
    </row>
    <row r="532" spans="48:54" x14ac:dyDescent="0.2">
      <c r="AV532" s="191" t="str">
        <f t="shared" si="12"/>
        <v>544_RG_299_1_202425</v>
      </c>
      <c r="AW532" s="191" t="s">
        <v>93</v>
      </c>
      <c r="AX532" s="18">
        <v>202425</v>
      </c>
      <c r="AY532" s="191">
        <v>544</v>
      </c>
      <c r="AZ532" s="191">
        <v>299</v>
      </c>
      <c r="BA532" s="191">
        <v>1</v>
      </c>
      <c r="BB532" s="191">
        <v>-5975.9360000000006</v>
      </c>
    </row>
    <row r="533" spans="48:54" x14ac:dyDescent="0.2">
      <c r="AV533" s="191" t="str">
        <f t="shared" si="12"/>
        <v>545_RG_299_1_202425</v>
      </c>
      <c r="AW533" s="191" t="s">
        <v>93</v>
      </c>
      <c r="AX533" s="18">
        <v>202425</v>
      </c>
      <c r="AY533" s="191">
        <v>545</v>
      </c>
      <c r="AZ533" s="191">
        <v>299</v>
      </c>
      <c r="BA533" s="191">
        <v>1</v>
      </c>
      <c r="BB533" s="191">
        <v>-1663.6509999999998</v>
      </c>
    </row>
    <row r="534" spans="48:54" x14ac:dyDescent="0.2">
      <c r="AV534" s="191" t="str">
        <f t="shared" si="12"/>
        <v>546_RG_299_1_202425</v>
      </c>
      <c r="AW534" s="191" t="s">
        <v>93</v>
      </c>
      <c r="AX534" s="18">
        <v>202425</v>
      </c>
      <c r="AY534" s="191">
        <v>546</v>
      </c>
      <c r="AZ534" s="191">
        <v>299</v>
      </c>
      <c r="BA534" s="191">
        <v>1</v>
      </c>
      <c r="BB534" s="191">
        <v>-3651</v>
      </c>
    </row>
    <row r="535" spans="48:54" x14ac:dyDescent="0.2">
      <c r="AV535" s="191" t="str">
        <f t="shared" si="12"/>
        <v>548_RG_299_1_202425</v>
      </c>
      <c r="AW535" s="191" t="s">
        <v>93</v>
      </c>
      <c r="AX535" s="18">
        <v>202425</v>
      </c>
      <c r="AY535" s="191">
        <v>548</v>
      </c>
      <c r="AZ535" s="191">
        <v>299</v>
      </c>
      <c r="BA535" s="191">
        <v>1</v>
      </c>
      <c r="BB535" s="191">
        <v>-3098.502</v>
      </c>
    </row>
    <row r="536" spans="48:54" x14ac:dyDescent="0.2">
      <c r="AV536" s="191" t="str">
        <f t="shared" si="12"/>
        <v>550_RG_299_1_202425</v>
      </c>
      <c r="AW536" s="191" t="s">
        <v>93</v>
      </c>
      <c r="AX536" s="18">
        <v>202425</v>
      </c>
      <c r="AY536" s="191">
        <v>550</v>
      </c>
      <c r="AZ536" s="191">
        <v>299</v>
      </c>
      <c r="BA536" s="191">
        <v>1</v>
      </c>
      <c r="BB536" s="191">
        <v>-3547.5102599999996</v>
      </c>
    </row>
    <row r="537" spans="48:54" x14ac:dyDescent="0.2">
      <c r="AV537" s="191" t="str">
        <f t="shared" si="12"/>
        <v>552_RG_299_1_202425</v>
      </c>
      <c r="AW537" s="191" t="s">
        <v>93</v>
      </c>
      <c r="AX537" s="18">
        <v>202425</v>
      </c>
      <c r="AY537" s="191">
        <v>552</v>
      </c>
      <c r="AZ537" s="191">
        <v>299</v>
      </c>
      <c r="BA537" s="191">
        <v>1</v>
      </c>
      <c r="BB537" s="191">
        <v>-19130.853999999999</v>
      </c>
    </row>
    <row r="538" spans="48:54" x14ac:dyDescent="0.2">
      <c r="AV538" s="191" t="str">
        <f t="shared" si="12"/>
        <v>562_RG_299_1_202425</v>
      </c>
      <c r="AW538" s="191" t="s">
        <v>93</v>
      </c>
      <c r="AX538" s="18">
        <v>202425</v>
      </c>
      <c r="AY538" s="191">
        <v>562</v>
      </c>
      <c r="AZ538" s="191">
        <v>299</v>
      </c>
      <c r="BA538" s="191">
        <v>1</v>
      </c>
      <c r="BB538" s="191">
        <v>0</v>
      </c>
    </row>
    <row r="539" spans="48:54" x14ac:dyDescent="0.2">
      <c r="AV539" s="191" t="str">
        <f t="shared" si="12"/>
        <v>564_RG_299_1_202425</v>
      </c>
      <c r="AW539" s="191" t="s">
        <v>93</v>
      </c>
      <c r="AX539" s="18">
        <v>202425</v>
      </c>
      <c r="AY539" s="191">
        <v>564</v>
      </c>
      <c r="AZ539" s="191">
        <v>299</v>
      </c>
      <c r="BA539" s="191">
        <v>1</v>
      </c>
      <c r="BB539" s="191">
        <v>0</v>
      </c>
    </row>
    <row r="540" spans="48:54" x14ac:dyDescent="0.2">
      <c r="AV540" s="191" t="str">
        <f t="shared" si="12"/>
        <v>566_RG_299_1_202425</v>
      </c>
      <c r="AW540" s="191" t="s">
        <v>93</v>
      </c>
      <c r="AX540" s="18">
        <v>202425</v>
      </c>
      <c r="AY540" s="191">
        <v>566</v>
      </c>
      <c r="AZ540" s="191">
        <v>299</v>
      </c>
      <c r="BA540" s="191">
        <v>1</v>
      </c>
      <c r="BB540" s="191">
        <v>0</v>
      </c>
    </row>
    <row r="541" spans="48:54" x14ac:dyDescent="0.2">
      <c r="AV541" s="191" t="str">
        <f t="shared" si="12"/>
        <v>568_RG_299_1_202425</v>
      </c>
      <c r="AW541" s="191" t="s">
        <v>93</v>
      </c>
      <c r="AX541" s="18">
        <v>202425</v>
      </c>
      <c r="AY541" s="191">
        <v>568</v>
      </c>
      <c r="AZ541" s="191">
        <v>299</v>
      </c>
      <c r="BA541" s="191">
        <v>1</v>
      </c>
      <c r="BB541" s="191">
        <v>0</v>
      </c>
    </row>
    <row r="542" spans="48:54" x14ac:dyDescent="0.2">
      <c r="AV542" s="191" t="str">
        <f t="shared" si="12"/>
        <v>572_RG_299_1_202425</v>
      </c>
      <c r="AW542" s="191" t="s">
        <v>93</v>
      </c>
      <c r="AX542" s="18">
        <v>202425</v>
      </c>
      <c r="AY542" s="191">
        <v>572</v>
      </c>
      <c r="AZ542" s="191">
        <v>299</v>
      </c>
      <c r="BA542" s="191">
        <v>1</v>
      </c>
      <c r="BB542" s="191">
        <v>0</v>
      </c>
    </row>
    <row r="543" spans="48:54" x14ac:dyDescent="0.2">
      <c r="AV543" s="191" t="str">
        <f t="shared" si="12"/>
        <v>574_RG_299_1_202425</v>
      </c>
      <c r="AW543" s="191" t="s">
        <v>93</v>
      </c>
      <c r="AX543" s="18">
        <v>202425</v>
      </c>
      <c r="AY543" s="191">
        <v>574</v>
      </c>
      <c r="AZ543" s="191">
        <v>299</v>
      </c>
      <c r="BA543" s="191">
        <v>1</v>
      </c>
      <c r="BB543" s="191">
        <v>0</v>
      </c>
    </row>
    <row r="544" spans="48:54" x14ac:dyDescent="0.2">
      <c r="AV544" s="191" t="str">
        <f t="shared" si="12"/>
        <v>576_RG_299_1_202425</v>
      </c>
      <c r="AW544" s="191" t="s">
        <v>93</v>
      </c>
      <c r="AX544" s="18">
        <v>202425</v>
      </c>
      <c r="AY544" s="191">
        <v>576</v>
      </c>
      <c r="AZ544" s="191">
        <v>299</v>
      </c>
      <c r="BA544" s="191">
        <v>1</v>
      </c>
      <c r="BB544" s="191">
        <v>0</v>
      </c>
    </row>
    <row r="545" spans="48:54" x14ac:dyDescent="0.2">
      <c r="AV545" s="191" t="str">
        <f t="shared" si="12"/>
        <v>582_RG_299_1_202425</v>
      </c>
      <c r="AW545" s="191" t="s">
        <v>93</v>
      </c>
      <c r="AX545" s="18">
        <v>202425</v>
      </c>
      <c r="AY545" s="191">
        <v>582</v>
      </c>
      <c r="AZ545" s="191">
        <v>299</v>
      </c>
      <c r="BA545" s="191">
        <v>1</v>
      </c>
      <c r="BB545" s="191">
        <v>0</v>
      </c>
    </row>
    <row r="546" spans="48:54" x14ac:dyDescent="0.2">
      <c r="AV546" s="191" t="str">
        <f t="shared" si="12"/>
        <v>584_RG_299_1_202425</v>
      </c>
      <c r="AW546" s="191" t="s">
        <v>93</v>
      </c>
      <c r="AX546" s="18">
        <v>202425</v>
      </c>
      <c r="AY546" s="191">
        <v>584</v>
      </c>
      <c r="AZ546" s="191">
        <v>299</v>
      </c>
      <c r="BA546" s="191">
        <v>1</v>
      </c>
      <c r="BB546" s="191">
        <v>0</v>
      </c>
    </row>
    <row r="547" spans="48:54" x14ac:dyDescent="0.2">
      <c r="AV547" s="191" t="str">
        <f t="shared" si="12"/>
        <v>586_RG_299_1_202425</v>
      </c>
      <c r="AW547" s="191" t="s">
        <v>93</v>
      </c>
      <c r="AX547" s="18">
        <v>202425</v>
      </c>
      <c r="AY547" s="191">
        <v>586</v>
      </c>
      <c r="AZ547" s="191">
        <v>299</v>
      </c>
      <c r="BA547" s="191">
        <v>1</v>
      </c>
      <c r="BB547" s="191">
        <v>0</v>
      </c>
    </row>
    <row r="548" spans="48:54" x14ac:dyDescent="0.2">
      <c r="AV548" s="191" t="str">
        <f t="shared" si="12"/>
        <v>512_RG_299_2_202425</v>
      </c>
      <c r="AW548" s="191" t="s">
        <v>93</v>
      </c>
      <c r="AX548" s="18">
        <v>202425</v>
      </c>
      <c r="AY548" s="191">
        <v>512</v>
      </c>
      <c r="AZ548" s="191">
        <v>299</v>
      </c>
      <c r="BA548" s="191">
        <v>2</v>
      </c>
      <c r="BB548" s="191">
        <v>0</v>
      </c>
    </row>
    <row r="549" spans="48:54" x14ac:dyDescent="0.2">
      <c r="AV549" s="191" t="str">
        <f t="shared" si="12"/>
        <v>514_RG_299_2_202425</v>
      </c>
      <c r="AW549" s="191" t="s">
        <v>93</v>
      </c>
      <c r="AX549" s="18">
        <v>202425</v>
      </c>
      <c r="AY549" s="191">
        <v>514</v>
      </c>
      <c r="AZ549" s="191">
        <v>299</v>
      </c>
      <c r="BA549" s="191">
        <v>2</v>
      </c>
      <c r="BB549" s="191">
        <v>0</v>
      </c>
    </row>
    <row r="550" spans="48:54" x14ac:dyDescent="0.2">
      <c r="AV550" s="191" t="str">
        <f t="shared" si="12"/>
        <v>516_RG_299_2_202425</v>
      </c>
      <c r="AW550" s="191" t="s">
        <v>93</v>
      </c>
      <c r="AX550" s="18">
        <v>202425</v>
      </c>
      <c r="AY550" s="191">
        <v>516</v>
      </c>
      <c r="AZ550" s="191">
        <v>299</v>
      </c>
      <c r="BA550" s="191">
        <v>2</v>
      </c>
      <c r="BB550" s="191">
        <v>0</v>
      </c>
    </row>
    <row r="551" spans="48:54" x14ac:dyDescent="0.2">
      <c r="AV551" s="191" t="str">
        <f t="shared" si="12"/>
        <v>518_RG_299_2_202425</v>
      </c>
      <c r="AW551" s="191" t="s">
        <v>93</v>
      </c>
      <c r="AX551" s="18">
        <v>202425</v>
      </c>
      <c r="AY551" s="191">
        <v>518</v>
      </c>
      <c r="AZ551" s="191">
        <v>299</v>
      </c>
      <c r="BA551" s="191">
        <v>2</v>
      </c>
      <c r="BB551" s="191">
        <v>0</v>
      </c>
    </row>
    <row r="552" spans="48:54" x14ac:dyDescent="0.2">
      <c r="AV552" s="191" t="str">
        <f t="shared" si="12"/>
        <v>520_RG_299_2_202425</v>
      </c>
      <c r="AW552" s="191" t="s">
        <v>93</v>
      </c>
      <c r="AX552" s="18">
        <v>202425</v>
      </c>
      <c r="AY552" s="191">
        <v>520</v>
      </c>
      <c r="AZ552" s="191">
        <v>299</v>
      </c>
      <c r="BA552" s="191">
        <v>2</v>
      </c>
      <c r="BB552" s="191">
        <v>0</v>
      </c>
    </row>
    <row r="553" spans="48:54" x14ac:dyDescent="0.2">
      <c r="AV553" s="191" t="str">
        <f t="shared" si="12"/>
        <v>522_RG_299_2_202425</v>
      </c>
      <c r="AW553" s="191" t="s">
        <v>93</v>
      </c>
      <c r="AX553" s="18">
        <v>202425</v>
      </c>
      <c r="AY553" s="191">
        <v>522</v>
      </c>
      <c r="AZ553" s="191">
        <v>299</v>
      </c>
      <c r="BA553" s="191">
        <v>2</v>
      </c>
      <c r="BB553" s="191">
        <v>0</v>
      </c>
    </row>
    <row r="554" spans="48:54" x14ac:dyDescent="0.2">
      <c r="AV554" s="191" t="str">
        <f t="shared" si="12"/>
        <v>524_RG_299_2_202425</v>
      </c>
      <c r="AW554" s="191" t="s">
        <v>93</v>
      </c>
      <c r="AX554" s="18">
        <v>202425</v>
      </c>
      <c r="AY554" s="191">
        <v>524</v>
      </c>
      <c r="AZ554" s="191">
        <v>299</v>
      </c>
      <c r="BA554" s="191">
        <v>2</v>
      </c>
      <c r="BB554" s="191">
        <v>0</v>
      </c>
    </row>
    <row r="555" spans="48:54" x14ac:dyDescent="0.2">
      <c r="AV555" s="191" t="str">
        <f t="shared" si="12"/>
        <v>526_RG_299_2_202425</v>
      </c>
      <c r="AW555" s="191" t="s">
        <v>93</v>
      </c>
      <c r="AX555" s="18">
        <v>202425</v>
      </c>
      <c r="AY555" s="191">
        <v>526</v>
      </c>
      <c r="AZ555" s="191">
        <v>299</v>
      </c>
      <c r="BA555" s="191">
        <v>2</v>
      </c>
      <c r="BB555" s="191">
        <v>0</v>
      </c>
    </row>
    <row r="556" spans="48:54" x14ac:dyDescent="0.2">
      <c r="AV556" s="191" t="str">
        <f t="shared" si="12"/>
        <v>528_RG_299_2_202425</v>
      </c>
      <c r="AW556" s="191" t="s">
        <v>93</v>
      </c>
      <c r="AX556" s="18">
        <v>202425</v>
      </c>
      <c r="AY556" s="191">
        <v>528</v>
      </c>
      <c r="AZ556" s="191">
        <v>299</v>
      </c>
      <c r="BA556" s="191">
        <v>2</v>
      </c>
      <c r="BB556" s="191">
        <v>0</v>
      </c>
    </row>
    <row r="557" spans="48:54" x14ac:dyDescent="0.2">
      <c r="AV557" s="191" t="str">
        <f t="shared" si="12"/>
        <v>530_RG_299_2_202425</v>
      </c>
      <c r="AW557" s="191" t="s">
        <v>93</v>
      </c>
      <c r="AX557" s="18">
        <v>202425</v>
      </c>
      <c r="AY557" s="191">
        <v>530</v>
      </c>
      <c r="AZ557" s="191">
        <v>299</v>
      </c>
      <c r="BA557" s="191">
        <v>2</v>
      </c>
      <c r="BB557" s="191">
        <v>0</v>
      </c>
    </row>
    <row r="558" spans="48:54" x14ac:dyDescent="0.2">
      <c r="AV558" s="191" t="str">
        <f t="shared" si="12"/>
        <v>532_RG_299_2_202425</v>
      </c>
      <c r="AW558" s="191" t="s">
        <v>93</v>
      </c>
      <c r="AX558" s="18">
        <v>202425</v>
      </c>
      <c r="AY558" s="191">
        <v>532</v>
      </c>
      <c r="AZ558" s="191">
        <v>299</v>
      </c>
      <c r="BA558" s="191">
        <v>2</v>
      </c>
      <c r="BB558" s="191">
        <v>0</v>
      </c>
    </row>
    <row r="559" spans="48:54" x14ac:dyDescent="0.2">
      <c r="AV559" s="191" t="str">
        <f t="shared" si="12"/>
        <v>534_RG_299_2_202425</v>
      </c>
      <c r="AW559" s="191" t="s">
        <v>93</v>
      </c>
      <c r="AX559" s="18">
        <v>202425</v>
      </c>
      <c r="AY559" s="191">
        <v>534</v>
      </c>
      <c r="AZ559" s="191">
        <v>299</v>
      </c>
      <c r="BA559" s="191">
        <v>2</v>
      </c>
      <c r="BB559" s="191">
        <v>0</v>
      </c>
    </row>
    <row r="560" spans="48:54" x14ac:dyDescent="0.2">
      <c r="AV560" s="191" t="str">
        <f t="shared" si="12"/>
        <v>536_RG_299_2_202425</v>
      </c>
      <c r="AW560" s="191" t="s">
        <v>93</v>
      </c>
      <c r="AX560" s="18">
        <v>202425</v>
      </c>
      <c r="AY560" s="191">
        <v>536</v>
      </c>
      <c r="AZ560" s="191">
        <v>299</v>
      </c>
      <c r="BA560" s="191">
        <v>2</v>
      </c>
      <c r="BB560" s="191">
        <v>0</v>
      </c>
    </row>
    <row r="561" spans="48:54" x14ac:dyDescent="0.2">
      <c r="AV561" s="191" t="str">
        <f t="shared" si="12"/>
        <v>538_RG_299_2_202425</v>
      </c>
      <c r="AW561" s="191" t="s">
        <v>93</v>
      </c>
      <c r="AX561" s="18">
        <v>202425</v>
      </c>
      <c r="AY561" s="191">
        <v>538</v>
      </c>
      <c r="AZ561" s="191">
        <v>299</v>
      </c>
      <c r="BA561" s="191">
        <v>2</v>
      </c>
      <c r="BB561" s="191">
        <v>0</v>
      </c>
    </row>
    <row r="562" spans="48:54" x14ac:dyDescent="0.2">
      <c r="AV562" s="191" t="str">
        <f t="shared" si="12"/>
        <v>540_RG_299_2_202425</v>
      </c>
      <c r="AW562" s="191" t="s">
        <v>93</v>
      </c>
      <c r="AX562" s="18">
        <v>202425</v>
      </c>
      <c r="AY562" s="191">
        <v>540</v>
      </c>
      <c r="AZ562" s="191">
        <v>299</v>
      </c>
      <c r="BA562" s="191">
        <v>2</v>
      </c>
      <c r="BB562" s="191">
        <v>0</v>
      </c>
    </row>
    <row r="563" spans="48:54" x14ac:dyDescent="0.2">
      <c r="AV563" s="191" t="str">
        <f t="shared" si="12"/>
        <v>542_RG_299_2_202425</v>
      </c>
      <c r="AW563" s="191" t="s">
        <v>93</v>
      </c>
      <c r="AX563" s="18">
        <v>202425</v>
      </c>
      <c r="AY563" s="191">
        <v>542</v>
      </c>
      <c r="AZ563" s="191">
        <v>299</v>
      </c>
      <c r="BA563" s="191">
        <v>2</v>
      </c>
      <c r="BB563" s="191">
        <v>0</v>
      </c>
    </row>
    <row r="564" spans="48:54" x14ac:dyDescent="0.2">
      <c r="AV564" s="191" t="str">
        <f t="shared" si="12"/>
        <v>544_RG_299_2_202425</v>
      </c>
      <c r="AW564" s="191" t="s">
        <v>93</v>
      </c>
      <c r="AX564" s="18">
        <v>202425</v>
      </c>
      <c r="AY564" s="191">
        <v>544</v>
      </c>
      <c r="AZ564" s="191">
        <v>299</v>
      </c>
      <c r="BA564" s="191">
        <v>2</v>
      </c>
      <c r="BB564" s="191">
        <v>-1824.50992</v>
      </c>
    </row>
    <row r="565" spans="48:54" x14ac:dyDescent="0.2">
      <c r="AV565" s="191" t="str">
        <f t="shared" si="12"/>
        <v>545_RG_299_2_202425</v>
      </c>
      <c r="AW565" s="191" t="s">
        <v>93</v>
      </c>
      <c r="AX565" s="18">
        <v>202425</v>
      </c>
      <c r="AY565" s="191">
        <v>545</v>
      </c>
      <c r="AZ565" s="191">
        <v>299</v>
      </c>
      <c r="BA565" s="191">
        <v>2</v>
      </c>
      <c r="BB565" s="191">
        <v>0</v>
      </c>
    </row>
    <row r="566" spans="48:54" x14ac:dyDescent="0.2">
      <c r="AV566" s="191" t="str">
        <f t="shared" si="12"/>
        <v>546_RG_299_2_202425</v>
      </c>
      <c r="AW566" s="191" t="s">
        <v>93</v>
      </c>
      <c r="AX566" s="18">
        <v>202425</v>
      </c>
      <c r="AY566" s="191">
        <v>546</v>
      </c>
      <c r="AZ566" s="191">
        <v>299</v>
      </c>
      <c r="BA566" s="191">
        <v>2</v>
      </c>
      <c r="BB566" s="191">
        <v>0</v>
      </c>
    </row>
    <row r="567" spans="48:54" x14ac:dyDescent="0.2">
      <c r="AV567" s="191" t="str">
        <f t="shared" si="12"/>
        <v>548_RG_299_2_202425</v>
      </c>
      <c r="AW567" s="191" t="s">
        <v>93</v>
      </c>
      <c r="AX567" s="18">
        <v>202425</v>
      </c>
      <c r="AY567" s="191">
        <v>548</v>
      </c>
      <c r="AZ567" s="191">
        <v>299</v>
      </c>
      <c r="BA567" s="191">
        <v>2</v>
      </c>
      <c r="BB567" s="191">
        <v>0</v>
      </c>
    </row>
    <row r="568" spans="48:54" x14ac:dyDescent="0.2">
      <c r="AV568" s="191" t="str">
        <f t="shared" si="12"/>
        <v>550_RG_299_2_202425</v>
      </c>
      <c r="AW568" s="191" t="s">
        <v>93</v>
      </c>
      <c r="AX568" s="18">
        <v>202425</v>
      </c>
      <c r="AY568" s="191">
        <v>550</v>
      </c>
      <c r="AZ568" s="191">
        <v>299</v>
      </c>
      <c r="BA568" s="191">
        <v>2</v>
      </c>
      <c r="BB568" s="191">
        <v>0</v>
      </c>
    </row>
    <row r="569" spans="48:54" x14ac:dyDescent="0.2">
      <c r="AV569" s="191" t="str">
        <f t="shared" si="12"/>
        <v>552_RG_299_2_202425</v>
      </c>
      <c r="AW569" s="191" t="s">
        <v>93</v>
      </c>
      <c r="AX569" s="18">
        <v>202425</v>
      </c>
      <c r="AY569" s="191">
        <v>552</v>
      </c>
      <c r="AZ569" s="191">
        <v>299</v>
      </c>
      <c r="BA569" s="191">
        <v>2</v>
      </c>
      <c r="BB569" s="191">
        <v>0</v>
      </c>
    </row>
    <row r="570" spans="48:54" x14ac:dyDescent="0.2">
      <c r="AV570" s="191" t="str">
        <f t="shared" si="12"/>
        <v>562_RG_299_2_202425</v>
      </c>
      <c r="AW570" s="191" t="s">
        <v>93</v>
      </c>
      <c r="AX570" s="18">
        <v>202425</v>
      </c>
      <c r="AY570" s="191">
        <v>562</v>
      </c>
      <c r="AZ570" s="191">
        <v>299</v>
      </c>
      <c r="BA570" s="191">
        <v>2</v>
      </c>
      <c r="BB570" s="191">
        <v>0</v>
      </c>
    </row>
    <row r="571" spans="48:54" x14ac:dyDescent="0.2">
      <c r="AV571" s="191" t="str">
        <f t="shared" si="12"/>
        <v>564_RG_299_2_202425</v>
      </c>
      <c r="AW571" s="191" t="s">
        <v>93</v>
      </c>
      <c r="AX571" s="18">
        <v>202425</v>
      </c>
      <c r="AY571" s="191">
        <v>564</v>
      </c>
      <c r="AZ571" s="191">
        <v>299</v>
      </c>
      <c r="BA571" s="191">
        <v>2</v>
      </c>
      <c r="BB571" s="191">
        <v>0</v>
      </c>
    </row>
    <row r="572" spans="48:54" x14ac:dyDescent="0.2">
      <c r="AV572" s="191" t="str">
        <f t="shared" si="12"/>
        <v>566_RG_299_2_202425</v>
      </c>
      <c r="AW572" s="191" t="s">
        <v>93</v>
      </c>
      <c r="AX572" s="18">
        <v>202425</v>
      </c>
      <c r="AY572" s="191">
        <v>566</v>
      </c>
      <c r="AZ572" s="191">
        <v>299</v>
      </c>
      <c r="BA572" s="191">
        <v>2</v>
      </c>
      <c r="BB572" s="191">
        <v>0</v>
      </c>
    </row>
    <row r="573" spans="48:54" x14ac:dyDescent="0.2">
      <c r="AV573" s="191" t="str">
        <f t="shared" si="12"/>
        <v>568_RG_299_2_202425</v>
      </c>
      <c r="AW573" s="191" t="s">
        <v>93</v>
      </c>
      <c r="AX573" s="18">
        <v>202425</v>
      </c>
      <c r="AY573" s="191">
        <v>568</v>
      </c>
      <c r="AZ573" s="191">
        <v>299</v>
      </c>
      <c r="BA573" s="191">
        <v>2</v>
      </c>
      <c r="BB573" s="191">
        <v>0</v>
      </c>
    </row>
    <row r="574" spans="48:54" x14ac:dyDescent="0.2">
      <c r="AV574" s="191" t="str">
        <f t="shared" si="12"/>
        <v>572_RG_299_2_202425</v>
      </c>
      <c r="AW574" s="191" t="s">
        <v>93</v>
      </c>
      <c r="AX574" s="18">
        <v>202425</v>
      </c>
      <c r="AY574" s="191">
        <v>572</v>
      </c>
      <c r="AZ574" s="191">
        <v>299</v>
      </c>
      <c r="BA574" s="191">
        <v>2</v>
      </c>
      <c r="BB574" s="191">
        <v>0</v>
      </c>
    </row>
    <row r="575" spans="48:54" x14ac:dyDescent="0.2">
      <c r="AV575" s="191" t="str">
        <f t="shared" si="12"/>
        <v>574_RG_299_2_202425</v>
      </c>
      <c r="AW575" s="191" t="s">
        <v>93</v>
      </c>
      <c r="AX575" s="18">
        <v>202425</v>
      </c>
      <c r="AY575" s="191">
        <v>574</v>
      </c>
      <c r="AZ575" s="191">
        <v>299</v>
      </c>
      <c r="BA575" s="191">
        <v>2</v>
      </c>
      <c r="BB575" s="191">
        <v>0</v>
      </c>
    </row>
    <row r="576" spans="48:54" x14ac:dyDescent="0.2">
      <c r="AV576" s="191" t="str">
        <f t="shared" si="12"/>
        <v>576_RG_299_2_202425</v>
      </c>
      <c r="AW576" s="191" t="s">
        <v>93</v>
      </c>
      <c r="AX576" s="18">
        <v>202425</v>
      </c>
      <c r="AY576" s="191">
        <v>576</v>
      </c>
      <c r="AZ576" s="191">
        <v>299</v>
      </c>
      <c r="BA576" s="191">
        <v>2</v>
      </c>
      <c r="BB576" s="191">
        <v>0</v>
      </c>
    </row>
    <row r="577" spans="48:54" x14ac:dyDescent="0.2">
      <c r="AV577" s="191" t="str">
        <f t="shared" si="12"/>
        <v>582_RG_299_2_202425</v>
      </c>
      <c r="AW577" s="191" t="s">
        <v>93</v>
      </c>
      <c r="AX577" s="18">
        <v>202425</v>
      </c>
      <c r="AY577" s="191">
        <v>582</v>
      </c>
      <c r="AZ577" s="191">
        <v>299</v>
      </c>
      <c r="BA577" s="191">
        <v>2</v>
      </c>
      <c r="BB577" s="191">
        <v>0</v>
      </c>
    </row>
    <row r="578" spans="48:54" x14ac:dyDescent="0.2">
      <c r="AV578" s="191" t="str">
        <f t="shared" si="12"/>
        <v>584_RG_299_2_202425</v>
      </c>
      <c r="AW578" s="191" t="s">
        <v>93</v>
      </c>
      <c r="AX578" s="18">
        <v>202425</v>
      </c>
      <c r="AY578" s="191">
        <v>584</v>
      </c>
      <c r="AZ578" s="191">
        <v>299</v>
      </c>
      <c r="BA578" s="191">
        <v>2</v>
      </c>
      <c r="BB578" s="191">
        <v>0</v>
      </c>
    </row>
    <row r="579" spans="48:54" x14ac:dyDescent="0.2">
      <c r="AV579" s="191" t="str">
        <f t="shared" si="12"/>
        <v>586_RG_299_2_202425</v>
      </c>
      <c r="AW579" s="191" t="s">
        <v>93</v>
      </c>
      <c r="AX579" s="18">
        <v>202425</v>
      </c>
      <c r="AY579" s="191">
        <v>586</v>
      </c>
      <c r="AZ579" s="191">
        <v>299</v>
      </c>
      <c r="BA579" s="191">
        <v>2</v>
      </c>
      <c r="BB579" s="191">
        <v>0</v>
      </c>
    </row>
    <row r="580" spans="48:54" x14ac:dyDescent="0.2">
      <c r="AV580" s="191" t="str">
        <f t="shared" ref="AV580:AV643" si="13">AY580&amp;"_"&amp;AW580&amp;"_"&amp;AZ580&amp;"_"&amp;BA580&amp;"_"&amp;AX580</f>
        <v>512_RG_318_1_202425</v>
      </c>
      <c r="AW580" s="191" t="s">
        <v>93</v>
      </c>
      <c r="AX580" s="18">
        <v>202425</v>
      </c>
      <c r="AY580" s="191">
        <v>512</v>
      </c>
      <c r="AZ580" s="191">
        <v>318</v>
      </c>
      <c r="BA580" s="191">
        <v>1</v>
      </c>
      <c r="BB580" s="191">
        <v>0</v>
      </c>
    </row>
    <row r="581" spans="48:54" x14ac:dyDescent="0.2">
      <c r="AV581" s="191" t="str">
        <f t="shared" si="13"/>
        <v>514_RG_318_1_202425</v>
      </c>
      <c r="AW581" s="191" t="s">
        <v>93</v>
      </c>
      <c r="AX581" s="18">
        <v>202425</v>
      </c>
      <c r="AY581" s="191">
        <v>514</v>
      </c>
      <c r="AZ581" s="191">
        <v>318</v>
      </c>
      <c r="BA581" s="191">
        <v>1</v>
      </c>
      <c r="BB581" s="191">
        <v>0</v>
      </c>
    </row>
    <row r="582" spans="48:54" x14ac:dyDescent="0.2">
      <c r="AV582" s="191" t="str">
        <f t="shared" si="13"/>
        <v>516_RG_318_1_202425</v>
      </c>
      <c r="AW582" s="191" t="s">
        <v>93</v>
      </c>
      <c r="AX582" s="18">
        <v>202425</v>
      </c>
      <c r="AY582" s="191">
        <v>516</v>
      </c>
      <c r="AZ582" s="191">
        <v>318</v>
      </c>
      <c r="BA582" s="191">
        <v>1</v>
      </c>
      <c r="BB582" s="191">
        <v>-4159.9350000000004</v>
      </c>
    </row>
    <row r="583" spans="48:54" x14ac:dyDescent="0.2">
      <c r="AV583" s="191" t="str">
        <f t="shared" si="13"/>
        <v>518_RG_318_1_202425</v>
      </c>
      <c r="AW583" s="191" t="s">
        <v>93</v>
      </c>
      <c r="AX583" s="18">
        <v>202425</v>
      </c>
      <c r="AY583" s="191">
        <v>518</v>
      </c>
      <c r="AZ583" s="191">
        <v>318</v>
      </c>
      <c r="BA583" s="191">
        <v>1</v>
      </c>
      <c r="BB583" s="191">
        <v>-1736.146</v>
      </c>
    </row>
    <row r="584" spans="48:54" x14ac:dyDescent="0.2">
      <c r="AV584" s="191" t="str">
        <f t="shared" si="13"/>
        <v>520_RG_318_1_202425</v>
      </c>
      <c r="AW584" s="191" t="s">
        <v>93</v>
      </c>
      <c r="AX584" s="18">
        <v>202425</v>
      </c>
      <c r="AY584" s="191">
        <v>520</v>
      </c>
      <c r="AZ584" s="191">
        <v>318</v>
      </c>
      <c r="BA584" s="191">
        <v>1</v>
      </c>
      <c r="BB584" s="191">
        <v>-1982.1220000000001</v>
      </c>
    </row>
    <row r="585" spans="48:54" x14ac:dyDescent="0.2">
      <c r="AV585" s="191" t="str">
        <f t="shared" si="13"/>
        <v>522_RG_318_1_202425</v>
      </c>
      <c r="AW585" s="191" t="s">
        <v>93</v>
      </c>
      <c r="AX585" s="18">
        <v>202425</v>
      </c>
      <c r="AY585" s="191">
        <v>522</v>
      </c>
      <c r="AZ585" s="191">
        <v>318</v>
      </c>
      <c r="BA585" s="191">
        <v>1</v>
      </c>
      <c r="BB585" s="191">
        <v>-1644.279</v>
      </c>
    </row>
    <row r="586" spans="48:54" x14ac:dyDescent="0.2">
      <c r="AV586" s="191" t="str">
        <f t="shared" si="13"/>
        <v>524_RG_318_1_202425</v>
      </c>
      <c r="AW586" s="191" t="s">
        <v>93</v>
      </c>
      <c r="AX586" s="18">
        <v>202425</v>
      </c>
      <c r="AY586" s="191">
        <v>524</v>
      </c>
      <c r="AZ586" s="191">
        <v>318</v>
      </c>
      <c r="BA586" s="191">
        <v>1</v>
      </c>
      <c r="BB586" s="191">
        <v>-104.75939999999991</v>
      </c>
    </row>
    <row r="587" spans="48:54" x14ac:dyDescent="0.2">
      <c r="AV587" s="191" t="str">
        <f t="shared" si="13"/>
        <v>526_RG_318_1_202425</v>
      </c>
      <c r="AW587" s="191" t="s">
        <v>93</v>
      </c>
      <c r="AX587" s="18">
        <v>202425</v>
      </c>
      <c r="AY587" s="191">
        <v>526</v>
      </c>
      <c r="AZ587" s="191">
        <v>318</v>
      </c>
      <c r="BA587" s="191">
        <v>1</v>
      </c>
      <c r="BB587" s="191">
        <v>-3364.049</v>
      </c>
    </row>
    <row r="588" spans="48:54" x14ac:dyDescent="0.2">
      <c r="AV588" s="191" t="str">
        <f t="shared" si="13"/>
        <v>528_RG_318_1_202425</v>
      </c>
      <c r="AW588" s="191" t="s">
        <v>93</v>
      </c>
      <c r="AX588" s="18">
        <v>202425</v>
      </c>
      <c r="AY588" s="191">
        <v>528</v>
      </c>
      <c r="AZ588" s="191">
        <v>318</v>
      </c>
      <c r="BA588" s="191">
        <v>1</v>
      </c>
      <c r="BB588" s="191">
        <v>-1102</v>
      </c>
    </row>
    <row r="589" spans="48:54" x14ac:dyDescent="0.2">
      <c r="AV589" s="191" t="str">
        <f t="shared" si="13"/>
        <v>530_RG_318_1_202425</v>
      </c>
      <c r="AW589" s="191" t="s">
        <v>93</v>
      </c>
      <c r="AX589" s="18">
        <v>202425</v>
      </c>
      <c r="AY589" s="191">
        <v>530</v>
      </c>
      <c r="AZ589" s="191">
        <v>318</v>
      </c>
      <c r="BA589" s="191">
        <v>1</v>
      </c>
      <c r="BB589" s="191">
        <v>-3386.6297199999999</v>
      </c>
    </row>
    <row r="590" spans="48:54" x14ac:dyDescent="0.2">
      <c r="AV590" s="191" t="str">
        <f t="shared" si="13"/>
        <v>532_RG_318_1_202425</v>
      </c>
      <c r="AW590" s="191" t="s">
        <v>93</v>
      </c>
      <c r="AX590" s="18">
        <v>202425</v>
      </c>
      <c r="AY590" s="191">
        <v>532</v>
      </c>
      <c r="AZ590" s="191">
        <v>318</v>
      </c>
      <c r="BA590" s="191">
        <v>1</v>
      </c>
      <c r="BB590" s="191">
        <v>-6035.2110000000002</v>
      </c>
    </row>
    <row r="591" spans="48:54" x14ac:dyDescent="0.2">
      <c r="AV591" s="191" t="str">
        <f t="shared" si="13"/>
        <v>534_RG_318_1_202425</v>
      </c>
      <c r="AW591" s="191" t="s">
        <v>93</v>
      </c>
      <c r="AX591" s="18">
        <v>202425</v>
      </c>
      <c r="AY591" s="191">
        <v>534</v>
      </c>
      <c r="AZ591" s="191">
        <v>318</v>
      </c>
      <c r="BA591" s="191">
        <v>1</v>
      </c>
      <c r="BB591" s="191">
        <v>0</v>
      </c>
    </row>
    <row r="592" spans="48:54" x14ac:dyDescent="0.2">
      <c r="AV592" s="191" t="str">
        <f t="shared" si="13"/>
        <v>536_RG_318_1_202425</v>
      </c>
      <c r="AW592" s="191" t="s">
        <v>93</v>
      </c>
      <c r="AX592" s="18">
        <v>202425</v>
      </c>
      <c r="AY592" s="191">
        <v>536</v>
      </c>
      <c r="AZ592" s="191">
        <v>318</v>
      </c>
      <c r="BA592" s="191">
        <v>1</v>
      </c>
      <c r="BB592" s="191">
        <v>-2803.174</v>
      </c>
    </row>
    <row r="593" spans="48:54" x14ac:dyDescent="0.2">
      <c r="AV593" s="191" t="str">
        <f t="shared" si="13"/>
        <v>538_RG_318_1_202425</v>
      </c>
      <c r="AW593" s="191" t="s">
        <v>93</v>
      </c>
      <c r="AX593" s="18">
        <v>202425</v>
      </c>
      <c r="AY593" s="191">
        <v>538</v>
      </c>
      <c r="AZ593" s="191">
        <v>318</v>
      </c>
      <c r="BA593" s="191">
        <v>1</v>
      </c>
      <c r="BB593" s="191">
        <v>-239.05799999999999</v>
      </c>
    </row>
    <row r="594" spans="48:54" x14ac:dyDescent="0.2">
      <c r="AV594" s="191" t="str">
        <f t="shared" si="13"/>
        <v>540_RG_318_1_202425</v>
      </c>
      <c r="AW594" s="191" t="s">
        <v>93</v>
      </c>
      <c r="AX594" s="18">
        <v>202425</v>
      </c>
      <c r="AY594" s="191">
        <v>540</v>
      </c>
      <c r="AZ594" s="191">
        <v>318</v>
      </c>
      <c r="BA594" s="191">
        <v>1</v>
      </c>
      <c r="BB594" s="191">
        <v>-5988.7780000000002</v>
      </c>
    </row>
    <row r="595" spans="48:54" x14ac:dyDescent="0.2">
      <c r="AV595" s="191" t="str">
        <f t="shared" si="13"/>
        <v>542_RG_318_1_202425</v>
      </c>
      <c r="AW595" s="191" t="s">
        <v>93</v>
      </c>
      <c r="AX595" s="18">
        <v>202425</v>
      </c>
      <c r="AY595" s="191">
        <v>542</v>
      </c>
      <c r="AZ595" s="191">
        <v>318</v>
      </c>
      <c r="BA595" s="191">
        <v>1</v>
      </c>
      <c r="BB595" s="191">
        <v>0</v>
      </c>
    </row>
    <row r="596" spans="48:54" x14ac:dyDescent="0.2">
      <c r="AV596" s="191" t="str">
        <f t="shared" si="13"/>
        <v>544_RG_318_1_202425</v>
      </c>
      <c r="AW596" s="191" t="s">
        <v>93</v>
      </c>
      <c r="AX596" s="18">
        <v>202425</v>
      </c>
      <c r="AY596" s="191">
        <v>544</v>
      </c>
      <c r="AZ596" s="191">
        <v>318</v>
      </c>
      <c r="BA596" s="191">
        <v>1</v>
      </c>
      <c r="BB596" s="191">
        <v>0</v>
      </c>
    </row>
    <row r="597" spans="48:54" x14ac:dyDescent="0.2">
      <c r="AV597" s="191" t="str">
        <f t="shared" si="13"/>
        <v>545_RG_318_1_202425</v>
      </c>
      <c r="AW597" s="191" t="s">
        <v>93</v>
      </c>
      <c r="AX597" s="18">
        <v>202425</v>
      </c>
      <c r="AY597" s="191">
        <v>545</v>
      </c>
      <c r="AZ597" s="191">
        <v>318</v>
      </c>
      <c r="BA597" s="191">
        <v>1</v>
      </c>
      <c r="BB597" s="191">
        <v>-3797.7489999999998</v>
      </c>
    </row>
    <row r="598" spans="48:54" x14ac:dyDescent="0.2">
      <c r="AV598" s="191" t="str">
        <f t="shared" si="13"/>
        <v>546_RG_318_1_202425</v>
      </c>
      <c r="AW598" s="191" t="s">
        <v>93</v>
      </c>
      <c r="AX598" s="18">
        <v>202425</v>
      </c>
      <c r="AY598" s="191">
        <v>546</v>
      </c>
      <c r="AZ598" s="191">
        <v>318</v>
      </c>
      <c r="BA598" s="191">
        <v>1</v>
      </c>
      <c r="BB598" s="191">
        <v>0</v>
      </c>
    </row>
    <row r="599" spans="48:54" x14ac:dyDescent="0.2">
      <c r="AV599" s="191" t="str">
        <f t="shared" si="13"/>
        <v>548_RG_318_1_202425</v>
      </c>
      <c r="AW599" s="191" t="s">
        <v>93</v>
      </c>
      <c r="AX599" s="18">
        <v>202425</v>
      </c>
      <c r="AY599" s="191">
        <v>548</v>
      </c>
      <c r="AZ599" s="191">
        <v>318</v>
      </c>
      <c r="BA599" s="191">
        <v>1</v>
      </c>
      <c r="BB599" s="191">
        <v>0</v>
      </c>
    </row>
    <row r="600" spans="48:54" x14ac:dyDescent="0.2">
      <c r="AV600" s="191" t="str">
        <f t="shared" si="13"/>
        <v>550_RG_318_1_202425</v>
      </c>
      <c r="AW600" s="191" t="s">
        <v>93</v>
      </c>
      <c r="AX600" s="18">
        <v>202425</v>
      </c>
      <c r="AY600" s="191">
        <v>550</v>
      </c>
      <c r="AZ600" s="191">
        <v>318</v>
      </c>
      <c r="BA600" s="191">
        <v>1</v>
      </c>
      <c r="BB600" s="191">
        <v>0</v>
      </c>
    </row>
    <row r="601" spans="48:54" x14ac:dyDescent="0.2">
      <c r="AV601" s="191" t="str">
        <f t="shared" si="13"/>
        <v>552_RG_318_1_202425</v>
      </c>
      <c r="AW601" s="191" t="s">
        <v>93</v>
      </c>
      <c r="AX601" s="18">
        <v>202425</v>
      </c>
      <c r="AY601" s="191">
        <v>552</v>
      </c>
      <c r="AZ601" s="191">
        <v>318</v>
      </c>
      <c r="BA601" s="191">
        <v>1</v>
      </c>
      <c r="BB601" s="191">
        <v>0</v>
      </c>
    </row>
    <row r="602" spans="48:54" x14ac:dyDescent="0.2">
      <c r="AV602" s="191" t="str">
        <f t="shared" si="13"/>
        <v>562_RG_318_1_202425</v>
      </c>
      <c r="AW602" s="191" t="s">
        <v>93</v>
      </c>
      <c r="AX602" s="18">
        <v>202425</v>
      </c>
      <c r="AY602" s="191">
        <v>562</v>
      </c>
      <c r="AZ602" s="191">
        <v>318</v>
      </c>
      <c r="BA602" s="191">
        <v>1</v>
      </c>
      <c r="BB602" s="191">
        <v>0</v>
      </c>
    </row>
    <row r="603" spans="48:54" x14ac:dyDescent="0.2">
      <c r="AV603" s="191" t="str">
        <f t="shared" si="13"/>
        <v>564_RG_318_1_202425</v>
      </c>
      <c r="AW603" s="191" t="s">
        <v>93</v>
      </c>
      <c r="AX603" s="18">
        <v>202425</v>
      </c>
      <c r="AY603" s="191">
        <v>564</v>
      </c>
      <c r="AZ603" s="191">
        <v>318</v>
      </c>
      <c r="BA603" s="191">
        <v>1</v>
      </c>
      <c r="BB603" s="191">
        <v>0</v>
      </c>
    </row>
    <row r="604" spans="48:54" x14ac:dyDescent="0.2">
      <c r="AV604" s="191" t="str">
        <f t="shared" si="13"/>
        <v>566_RG_318_1_202425</v>
      </c>
      <c r="AW604" s="191" t="s">
        <v>93</v>
      </c>
      <c r="AX604" s="18">
        <v>202425</v>
      </c>
      <c r="AY604" s="191">
        <v>566</v>
      </c>
      <c r="AZ604" s="191">
        <v>318</v>
      </c>
      <c r="BA604" s="191">
        <v>1</v>
      </c>
      <c r="BB604" s="191">
        <v>0</v>
      </c>
    </row>
    <row r="605" spans="48:54" x14ac:dyDescent="0.2">
      <c r="AV605" s="191" t="str">
        <f t="shared" si="13"/>
        <v>568_RG_318_1_202425</v>
      </c>
      <c r="AW605" s="191" t="s">
        <v>93</v>
      </c>
      <c r="AX605" s="18">
        <v>202425</v>
      </c>
      <c r="AY605" s="191">
        <v>568</v>
      </c>
      <c r="AZ605" s="191">
        <v>318</v>
      </c>
      <c r="BA605" s="191">
        <v>1</v>
      </c>
      <c r="BB605" s="191">
        <v>0</v>
      </c>
    </row>
    <row r="606" spans="48:54" x14ac:dyDescent="0.2">
      <c r="AV606" s="191" t="str">
        <f t="shared" si="13"/>
        <v>572_RG_318_1_202425</v>
      </c>
      <c r="AW606" s="191" t="s">
        <v>93</v>
      </c>
      <c r="AX606" s="18">
        <v>202425</v>
      </c>
      <c r="AY606" s="191">
        <v>572</v>
      </c>
      <c r="AZ606" s="191">
        <v>318</v>
      </c>
      <c r="BA606" s="191">
        <v>1</v>
      </c>
      <c r="BB606" s="191">
        <v>0</v>
      </c>
    </row>
    <row r="607" spans="48:54" x14ac:dyDescent="0.2">
      <c r="AV607" s="191" t="str">
        <f t="shared" si="13"/>
        <v>574_RG_318_1_202425</v>
      </c>
      <c r="AW607" s="191" t="s">
        <v>93</v>
      </c>
      <c r="AX607" s="18">
        <v>202425</v>
      </c>
      <c r="AY607" s="191">
        <v>574</v>
      </c>
      <c r="AZ607" s="191">
        <v>318</v>
      </c>
      <c r="BA607" s="191">
        <v>1</v>
      </c>
      <c r="BB607" s="191">
        <v>0</v>
      </c>
    </row>
    <row r="608" spans="48:54" x14ac:dyDescent="0.2">
      <c r="AV608" s="191" t="str">
        <f t="shared" si="13"/>
        <v>576_RG_318_1_202425</v>
      </c>
      <c r="AW608" s="191" t="s">
        <v>93</v>
      </c>
      <c r="AX608" s="18">
        <v>202425</v>
      </c>
      <c r="AY608" s="191">
        <v>576</v>
      </c>
      <c r="AZ608" s="191">
        <v>318</v>
      </c>
      <c r="BA608" s="191">
        <v>1</v>
      </c>
      <c r="BB608" s="191">
        <v>0</v>
      </c>
    </row>
    <row r="609" spans="48:54" x14ac:dyDescent="0.2">
      <c r="AV609" s="191" t="str">
        <f t="shared" si="13"/>
        <v>582_RG_318_1_202425</v>
      </c>
      <c r="AW609" s="191" t="s">
        <v>93</v>
      </c>
      <c r="AX609" s="18">
        <v>202425</v>
      </c>
      <c r="AY609" s="191">
        <v>582</v>
      </c>
      <c r="AZ609" s="191">
        <v>318</v>
      </c>
      <c r="BA609" s="191">
        <v>1</v>
      </c>
      <c r="BB609" s="191">
        <v>0</v>
      </c>
    </row>
    <row r="610" spans="48:54" x14ac:dyDescent="0.2">
      <c r="AV610" s="191" t="str">
        <f t="shared" si="13"/>
        <v>584_RG_318_1_202425</v>
      </c>
      <c r="AW610" s="191" t="s">
        <v>93</v>
      </c>
      <c r="AX610" s="18">
        <v>202425</v>
      </c>
      <c r="AY610" s="191">
        <v>584</v>
      </c>
      <c r="AZ610" s="191">
        <v>318</v>
      </c>
      <c r="BA610" s="191">
        <v>1</v>
      </c>
      <c r="BB610" s="191">
        <v>0</v>
      </c>
    </row>
    <row r="611" spans="48:54" x14ac:dyDescent="0.2">
      <c r="AV611" s="191" t="str">
        <f t="shared" si="13"/>
        <v>586_RG_318_1_202425</v>
      </c>
      <c r="AW611" s="191" t="s">
        <v>93</v>
      </c>
      <c r="AX611" s="18">
        <v>202425</v>
      </c>
      <c r="AY611" s="191">
        <v>586</v>
      </c>
      <c r="AZ611" s="191">
        <v>318</v>
      </c>
      <c r="BA611" s="191">
        <v>1</v>
      </c>
      <c r="BB611" s="191">
        <v>0</v>
      </c>
    </row>
    <row r="612" spans="48:54" x14ac:dyDescent="0.2">
      <c r="AV612" s="191" t="str">
        <f t="shared" si="13"/>
        <v>512_RG_332_1_202425</v>
      </c>
      <c r="AW612" s="191" t="s">
        <v>93</v>
      </c>
      <c r="AX612" s="18">
        <v>202425</v>
      </c>
      <c r="AY612" s="191">
        <v>512</v>
      </c>
      <c r="AZ612" s="191">
        <v>332</v>
      </c>
      <c r="BA612" s="191">
        <v>1</v>
      </c>
      <c r="BB612" s="191">
        <v>0</v>
      </c>
    </row>
    <row r="613" spans="48:54" x14ac:dyDescent="0.2">
      <c r="AV613" s="191" t="str">
        <f t="shared" si="13"/>
        <v>514_RG_332_1_202425</v>
      </c>
      <c r="AW613" s="191" t="s">
        <v>93</v>
      </c>
      <c r="AX613" s="18">
        <v>202425</v>
      </c>
      <c r="AY613" s="191">
        <v>514</v>
      </c>
      <c r="AZ613" s="191">
        <v>332</v>
      </c>
      <c r="BA613" s="191">
        <v>1</v>
      </c>
      <c r="BB613" s="191">
        <v>0</v>
      </c>
    </row>
    <row r="614" spans="48:54" x14ac:dyDescent="0.2">
      <c r="AV614" s="191" t="str">
        <f t="shared" si="13"/>
        <v>516_RG_332_1_202425</v>
      </c>
      <c r="AW614" s="191" t="s">
        <v>93</v>
      </c>
      <c r="AX614" s="18">
        <v>202425</v>
      </c>
      <c r="AY614" s="191">
        <v>516</v>
      </c>
      <c r="AZ614" s="191">
        <v>332</v>
      </c>
      <c r="BA614" s="191">
        <v>1</v>
      </c>
      <c r="BB614" s="191">
        <v>0</v>
      </c>
    </row>
    <row r="615" spans="48:54" x14ac:dyDescent="0.2">
      <c r="AV615" s="191" t="str">
        <f t="shared" si="13"/>
        <v>518_RG_332_1_202425</v>
      </c>
      <c r="AW615" s="191" t="s">
        <v>93</v>
      </c>
      <c r="AX615" s="18">
        <v>202425</v>
      </c>
      <c r="AY615" s="191">
        <v>518</v>
      </c>
      <c r="AZ615" s="191">
        <v>332</v>
      </c>
      <c r="BA615" s="191">
        <v>1</v>
      </c>
      <c r="BB615" s="191">
        <v>0</v>
      </c>
    </row>
    <row r="616" spans="48:54" x14ac:dyDescent="0.2">
      <c r="AV616" s="191" t="str">
        <f t="shared" si="13"/>
        <v>520_RG_332_1_202425</v>
      </c>
      <c r="AW616" s="191" t="s">
        <v>93</v>
      </c>
      <c r="AX616" s="18">
        <v>202425</v>
      </c>
      <c r="AY616" s="191">
        <v>520</v>
      </c>
      <c r="AZ616" s="191">
        <v>332</v>
      </c>
      <c r="BA616" s="191">
        <v>1</v>
      </c>
      <c r="BB616" s="191">
        <v>0</v>
      </c>
    </row>
    <row r="617" spans="48:54" x14ac:dyDescent="0.2">
      <c r="AV617" s="191" t="str">
        <f t="shared" si="13"/>
        <v>522_RG_332_1_202425</v>
      </c>
      <c r="AW617" s="191" t="s">
        <v>93</v>
      </c>
      <c r="AX617" s="18">
        <v>202425</v>
      </c>
      <c r="AY617" s="191">
        <v>522</v>
      </c>
      <c r="AZ617" s="191">
        <v>332</v>
      </c>
      <c r="BA617" s="191">
        <v>1</v>
      </c>
      <c r="BB617" s="191">
        <v>-8031.3071000000018</v>
      </c>
    </row>
    <row r="618" spans="48:54" x14ac:dyDescent="0.2">
      <c r="AV618" s="191" t="str">
        <f t="shared" si="13"/>
        <v>524_RG_332_1_202425</v>
      </c>
      <c r="AW618" s="191" t="s">
        <v>93</v>
      </c>
      <c r="AX618" s="18">
        <v>202425</v>
      </c>
      <c r="AY618" s="191">
        <v>524</v>
      </c>
      <c r="AZ618" s="191">
        <v>332</v>
      </c>
      <c r="BA618" s="191">
        <v>1</v>
      </c>
      <c r="BB618" s="191">
        <v>-1290.2448300000001</v>
      </c>
    </row>
    <row r="619" spans="48:54" x14ac:dyDescent="0.2">
      <c r="AV619" s="191" t="str">
        <f t="shared" si="13"/>
        <v>526_RG_332_1_202425</v>
      </c>
      <c r="AW619" s="191" t="s">
        <v>93</v>
      </c>
      <c r="AX619" s="18">
        <v>202425</v>
      </c>
      <c r="AY619" s="191">
        <v>526</v>
      </c>
      <c r="AZ619" s="191">
        <v>332</v>
      </c>
      <c r="BA619" s="191">
        <v>1</v>
      </c>
      <c r="BB619" s="191">
        <v>-120.26</v>
      </c>
    </row>
    <row r="620" spans="48:54" x14ac:dyDescent="0.2">
      <c r="AV620" s="191" t="str">
        <f t="shared" si="13"/>
        <v>528_RG_332_1_202425</v>
      </c>
      <c r="AW620" s="191" t="s">
        <v>93</v>
      </c>
      <c r="AX620" s="18">
        <v>202425</v>
      </c>
      <c r="AY620" s="191">
        <v>528</v>
      </c>
      <c r="AZ620" s="191">
        <v>332</v>
      </c>
      <c r="BA620" s="191">
        <v>1</v>
      </c>
      <c r="BB620" s="191">
        <v>-1439</v>
      </c>
    </row>
    <row r="621" spans="48:54" x14ac:dyDescent="0.2">
      <c r="AV621" s="191" t="str">
        <f t="shared" si="13"/>
        <v>530_RG_332_1_202425</v>
      </c>
      <c r="AW621" s="191" t="s">
        <v>93</v>
      </c>
      <c r="AX621" s="18">
        <v>202425</v>
      </c>
      <c r="AY621" s="191">
        <v>530</v>
      </c>
      <c r="AZ621" s="191">
        <v>332</v>
      </c>
      <c r="BA621" s="191">
        <v>1</v>
      </c>
      <c r="BB621" s="191">
        <v>-258.30986999999999</v>
      </c>
    </row>
    <row r="622" spans="48:54" x14ac:dyDescent="0.2">
      <c r="AV622" s="191" t="str">
        <f t="shared" si="13"/>
        <v>532_RG_332_1_202425</v>
      </c>
      <c r="AW622" s="191" t="s">
        <v>93</v>
      </c>
      <c r="AX622" s="18">
        <v>202425</v>
      </c>
      <c r="AY622" s="191">
        <v>532</v>
      </c>
      <c r="AZ622" s="191">
        <v>332</v>
      </c>
      <c r="BA622" s="191">
        <v>1</v>
      </c>
      <c r="BB622" s="191">
        <v>0</v>
      </c>
    </row>
    <row r="623" spans="48:54" x14ac:dyDescent="0.2">
      <c r="AV623" s="191" t="str">
        <f t="shared" si="13"/>
        <v>534_RG_332_1_202425</v>
      </c>
      <c r="AW623" s="191" t="s">
        <v>93</v>
      </c>
      <c r="AX623" s="18">
        <v>202425</v>
      </c>
      <c r="AY623" s="191">
        <v>534</v>
      </c>
      <c r="AZ623" s="191">
        <v>332</v>
      </c>
      <c r="BA623" s="191">
        <v>1</v>
      </c>
      <c r="BB623" s="191">
        <v>-4962.3999999999996</v>
      </c>
    </row>
    <row r="624" spans="48:54" x14ac:dyDescent="0.2">
      <c r="AV624" s="191" t="str">
        <f t="shared" si="13"/>
        <v>536_RG_332_1_202425</v>
      </c>
      <c r="AW624" s="191" t="s">
        <v>93</v>
      </c>
      <c r="AX624" s="18">
        <v>202425</v>
      </c>
      <c r="AY624" s="191">
        <v>536</v>
      </c>
      <c r="AZ624" s="191">
        <v>332</v>
      </c>
      <c r="BA624" s="191">
        <v>1</v>
      </c>
      <c r="BB624" s="191">
        <v>-118.58199999999999</v>
      </c>
    </row>
    <row r="625" spans="48:54" x14ac:dyDescent="0.2">
      <c r="AV625" s="191" t="str">
        <f t="shared" si="13"/>
        <v>538_RG_332_1_202425</v>
      </c>
      <c r="AW625" s="191" t="s">
        <v>93</v>
      </c>
      <c r="AX625" s="18">
        <v>202425</v>
      </c>
      <c r="AY625" s="191">
        <v>538</v>
      </c>
      <c r="AZ625" s="191">
        <v>332</v>
      </c>
      <c r="BA625" s="191">
        <v>1</v>
      </c>
      <c r="BB625" s="191">
        <v>0</v>
      </c>
    </row>
    <row r="626" spans="48:54" x14ac:dyDescent="0.2">
      <c r="AV626" s="191" t="str">
        <f t="shared" si="13"/>
        <v>540_RG_332_1_202425</v>
      </c>
      <c r="AW626" s="191" t="s">
        <v>93</v>
      </c>
      <c r="AX626" s="18">
        <v>202425</v>
      </c>
      <c r="AY626" s="191">
        <v>540</v>
      </c>
      <c r="AZ626" s="191">
        <v>332</v>
      </c>
      <c r="BA626" s="191">
        <v>1</v>
      </c>
      <c r="BB626" s="191">
        <v>-7181.3940000000002</v>
      </c>
    </row>
    <row r="627" spans="48:54" x14ac:dyDescent="0.2">
      <c r="AV627" s="191" t="str">
        <f t="shared" si="13"/>
        <v>542_RG_332_1_202425</v>
      </c>
      <c r="AW627" s="191" t="s">
        <v>93</v>
      </c>
      <c r="AX627" s="18">
        <v>202425</v>
      </c>
      <c r="AY627" s="191">
        <v>542</v>
      </c>
      <c r="AZ627" s="191">
        <v>332</v>
      </c>
      <c r="BA627" s="191">
        <v>1</v>
      </c>
      <c r="BB627" s="191">
        <v>0</v>
      </c>
    </row>
    <row r="628" spans="48:54" x14ac:dyDescent="0.2">
      <c r="AV628" s="191" t="str">
        <f t="shared" si="13"/>
        <v>544_RG_332_1_202425</v>
      </c>
      <c r="AW628" s="191" t="s">
        <v>93</v>
      </c>
      <c r="AX628" s="18">
        <v>202425</v>
      </c>
      <c r="AY628" s="191">
        <v>544</v>
      </c>
      <c r="AZ628" s="191">
        <v>332</v>
      </c>
      <c r="BA628" s="191">
        <v>1</v>
      </c>
      <c r="BB628" s="191">
        <v>0</v>
      </c>
    </row>
    <row r="629" spans="48:54" x14ac:dyDescent="0.2">
      <c r="AV629" s="191" t="str">
        <f t="shared" si="13"/>
        <v>545_RG_332_1_202425</v>
      </c>
      <c r="AW629" s="191" t="s">
        <v>93</v>
      </c>
      <c r="AX629" s="18">
        <v>202425</v>
      </c>
      <c r="AY629" s="191">
        <v>545</v>
      </c>
      <c r="AZ629" s="191">
        <v>332</v>
      </c>
      <c r="BA629" s="191">
        <v>1</v>
      </c>
      <c r="BB629" s="191">
        <v>-0.39</v>
      </c>
    </row>
    <row r="630" spans="48:54" x14ac:dyDescent="0.2">
      <c r="AV630" s="191" t="str">
        <f t="shared" si="13"/>
        <v>546_RG_332_1_202425</v>
      </c>
      <c r="AW630" s="191" t="s">
        <v>93</v>
      </c>
      <c r="AX630" s="18">
        <v>202425</v>
      </c>
      <c r="AY630" s="191">
        <v>546</v>
      </c>
      <c r="AZ630" s="191">
        <v>332</v>
      </c>
      <c r="BA630" s="191">
        <v>1</v>
      </c>
      <c r="BB630" s="191">
        <v>0</v>
      </c>
    </row>
    <row r="631" spans="48:54" x14ac:dyDescent="0.2">
      <c r="AV631" s="191" t="str">
        <f t="shared" si="13"/>
        <v>548_RG_332_1_202425</v>
      </c>
      <c r="AW631" s="191" t="s">
        <v>93</v>
      </c>
      <c r="AX631" s="18">
        <v>202425</v>
      </c>
      <c r="AY631" s="191">
        <v>548</v>
      </c>
      <c r="AZ631" s="191">
        <v>332</v>
      </c>
      <c r="BA631" s="191">
        <v>1</v>
      </c>
      <c r="BB631" s="191">
        <v>0</v>
      </c>
    </row>
    <row r="632" spans="48:54" x14ac:dyDescent="0.2">
      <c r="AV632" s="191" t="str">
        <f t="shared" si="13"/>
        <v>550_RG_332_1_202425</v>
      </c>
      <c r="AW632" s="191" t="s">
        <v>93</v>
      </c>
      <c r="AX632" s="18">
        <v>202425</v>
      </c>
      <c r="AY632" s="191">
        <v>550</v>
      </c>
      <c r="AZ632" s="191">
        <v>332</v>
      </c>
      <c r="BA632" s="191">
        <v>1</v>
      </c>
      <c r="BB632" s="191">
        <v>-7802.2018200000002</v>
      </c>
    </row>
    <row r="633" spans="48:54" x14ac:dyDescent="0.2">
      <c r="AV633" s="191" t="str">
        <f t="shared" si="13"/>
        <v>552_RG_332_1_202425</v>
      </c>
      <c r="AW633" s="191" t="s">
        <v>93</v>
      </c>
      <c r="AX633" s="18">
        <v>202425</v>
      </c>
      <c r="AY633" s="191">
        <v>552</v>
      </c>
      <c r="AZ633" s="191">
        <v>332</v>
      </c>
      <c r="BA633" s="191">
        <v>1</v>
      </c>
      <c r="BB633" s="191">
        <v>0</v>
      </c>
    </row>
    <row r="634" spans="48:54" x14ac:dyDescent="0.2">
      <c r="AV634" s="191" t="str">
        <f t="shared" si="13"/>
        <v>562_RG_332_1_202425</v>
      </c>
      <c r="AW634" s="191" t="s">
        <v>93</v>
      </c>
      <c r="AX634" s="18">
        <v>202425</v>
      </c>
      <c r="AY634" s="191">
        <v>562</v>
      </c>
      <c r="AZ634" s="191">
        <v>332</v>
      </c>
      <c r="BA634" s="191">
        <v>1</v>
      </c>
      <c r="BB634" s="191">
        <v>0</v>
      </c>
    </row>
    <row r="635" spans="48:54" x14ac:dyDescent="0.2">
      <c r="AV635" s="191" t="str">
        <f t="shared" si="13"/>
        <v>564_RG_332_1_202425</v>
      </c>
      <c r="AW635" s="191" t="s">
        <v>93</v>
      </c>
      <c r="AX635" s="18">
        <v>202425</v>
      </c>
      <c r="AY635" s="191">
        <v>564</v>
      </c>
      <c r="AZ635" s="191">
        <v>332</v>
      </c>
      <c r="BA635" s="191">
        <v>1</v>
      </c>
      <c r="BB635" s="191">
        <v>0</v>
      </c>
    </row>
    <row r="636" spans="48:54" x14ac:dyDescent="0.2">
      <c r="AV636" s="191" t="str">
        <f t="shared" si="13"/>
        <v>566_RG_332_1_202425</v>
      </c>
      <c r="AW636" s="191" t="s">
        <v>93</v>
      </c>
      <c r="AX636" s="18">
        <v>202425</v>
      </c>
      <c r="AY636" s="191">
        <v>566</v>
      </c>
      <c r="AZ636" s="191">
        <v>332</v>
      </c>
      <c r="BA636" s="191">
        <v>1</v>
      </c>
      <c r="BB636" s="191">
        <v>0</v>
      </c>
    </row>
    <row r="637" spans="48:54" x14ac:dyDescent="0.2">
      <c r="AV637" s="191" t="str">
        <f t="shared" si="13"/>
        <v>568_RG_332_1_202425</v>
      </c>
      <c r="AW637" s="191" t="s">
        <v>93</v>
      </c>
      <c r="AX637" s="18">
        <v>202425</v>
      </c>
      <c r="AY637" s="191">
        <v>568</v>
      </c>
      <c r="AZ637" s="191">
        <v>332</v>
      </c>
      <c r="BA637" s="191">
        <v>1</v>
      </c>
      <c r="BB637" s="191">
        <v>0</v>
      </c>
    </row>
    <row r="638" spans="48:54" x14ac:dyDescent="0.2">
      <c r="AV638" s="191" t="str">
        <f t="shared" si="13"/>
        <v>572_RG_332_1_202425</v>
      </c>
      <c r="AW638" s="191" t="s">
        <v>93</v>
      </c>
      <c r="AX638" s="18">
        <v>202425</v>
      </c>
      <c r="AY638" s="191">
        <v>572</v>
      </c>
      <c r="AZ638" s="191">
        <v>332</v>
      </c>
      <c r="BA638" s="191">
        <v>1</v>
      </c>
      <c r="BB638" s="191">
        <v>0</v>
      </c>
    </row>
    <row r="639" spans="48:54" x14ac:dyDescent="0.2">
      <c r="AV639" s="191" t="str">
        <f t="shared" si="13"/>
        <v>574_RG_332_1_202425</v>
      </c>
      <c r="AW639" s="191" t="s">
        <v>93</v>
      </c>
      <c r="AX639" s="18">
        <v>202425</v>
      </c>
      <c r="AY639" s="191">
        <v>574</v>
      </c>
      <c r="AZ639" s="191">
        <v>332</v>
      </c>
      <c r="BA639" s="191">
        <v>1</v>
      </c>
      <c r="BB639" s="191">
        <v>0</v>
      </c>
    </row>
    <row r="640" spans="48:54" x14ac:dyDescent="0.2">
      <c r="AV640" s="191" t="str">
        <f t="shared" si="13"/>
        <v>576_RG_332_1_202425</v>
      </c>
      <c r="AW640" s="191" t="s">
        <v>93</v>
      </c>
      <c r="AX640" s="18">
        <v>202425</v>
      </c>
      <c r="AY640" s="191">
        <v>576</v>
      </c>
      <c r="AZ640" s="191">
        <v>332</v>
      </c>
      <c r="BA640" s="191">
        <v>1</v>
      </c>
      <c r="BB640" s="191">
        <v>0</v>
      </c>
    </row>
    <row r="641" spans="48:54" x14ac:dyDescent="0.2">
      <c r="AV641" s="191" t="str">
        <f t="shared" si="13"/>
        <v>582_RG_332_1_202425</v>
      </c>
      <c r="AW641" s="191" t="s">
        <v>93</v>
      </c>
      <c r="AX641" s="18">
        <v>202425</v>
      </c>
      <c r="AY641" s="191">
        <v>582</v>
      </c>
      <c r="AZ641" s="191">
        <v>332</v>
      </c>
      <c r="BA641" s="191">
        <v>1</v>
      </c>
      <c r="BB641" s="191">
        <v>0</v>
      </c>
    </row>
    <row r="642" spans="48:54" x14ac:dyDescent="0.2">
      <c r="AV642" s="191" t="str">
        <f t="shared" si="13"/>
        <v>584_RG_332_1_202425</v>
      </c>
      <c r="AW642" s="191" t="s">
        <v>93</v>
      </c>
      <c r="AX642" s="18">
        <v>202425</v>
      </c>
      <c r="AY642" s="191">
        <v>584</v>
      </c>
      <c r="AZ642" s="191">
        <v>332</v>
      </c>
      <c r="BA642" s="191">
        <v>1</v>
      </c>
      <c r="BB642" s="191">
        <v>0</v>
      </c>
    </row>
    <row r="643" spans="48:54" x14ac:dyDescent="0.2">
      <c r="AV643" s="191" t="str">
        <f t="shared" si="13"/>
        <v>586_RG_332_1_202425</v>
      </c>
      <c r="AW643" s="191" t="s">
        <v>93</v>
      </c>
      <c r="AX643" s="18">
        <v>202425</v>
      </c>
      <c r="AY643" s="191">
        <v>586</v>
      </c>
      <c r="AZ643" s="191">
        <v>332</v>
      </c>
      <c r="BA643" s="191">
        <v>1</v>
      </c>
      <c r="BB643" s="191">
        <v>0</v>
      </c>
    </row>
    <row r="644" spans="48:54" x14ac:dyDescent="0.2">
      <c r="AV644" s="191" t="str">
        <f t="shared" ref="AV644:AV707" si="14">AY644&amp;"_"&amp;AW644&amp;"_"&amp;AZ644&amp;"_"&amp;BA644&amp;"_"&amp;AX644</f>
        <v>512_RG_333_1_202425</v>
      </c>
      <c r="AW644" s="191" t="s">
        <v>93</v>
      </c>
      <c r="AX644" s="18">
        <v>202425</v>
      </c>
      <c r="AY644" s="191">
        <v>512</v>
      </c>
      <c r="AZ644" s="191">
        <v>333</v>
      </c>
      <c r="BA644" s="191">
        <v>1</v>
      </c>
      <c r="BB644" s="191">
        <v>0</v>
      </c>
    </row>
    <row r="645" spans="48:54" x14ac:dyDescent="0.2">
      <c r="AV645" s="191" t="str">
        <f t="shared" si="14"/>
        <v>514_RG_333_1_202425</v>
      </c>
      <c r="AW645" s="191" t="s">
        <v>93</v>
      </c>
      <c r="AX645" s="18">
        <v>202425</v>
      </c>
      <c r="AY645" s="191">
        <v>514</v>
      </c>
      <c r="AZ645" s="191">
        <v>333</v>
      </c>
      <c r="BA645" s="191">
        <v>1</v>
      </c>
      <c r="BB645" s="191">
        <v>0</v>
      </c>
    </row>
    <row r="646" spans="48:54" x14ac:dyDescent="0.2">
      <c r="AV646" s="191" t="str">
        <f t="shared" si="14"/>
        <v>516_RG_333_1_202425</v>
      </c>
      <c r="AW646" s="191" t="s">
        <v>93</v>
      </c>
      <c r="AX646" s="18">
        <v>202425</v>
      </c>
      <c r="AY646" s="191">
        <v>516</v>
      </c>
      <c r="AZ646" s="191">
        <v>333</v>
      </c>
      <c r="BA646" s="191">
        <v>1</v>
      </c>
      <c r="BB646" s="191">
        <v>0</v>
      </c>
    </row>
    <row r="647" spans="48:54" x14ac:dyDescent="0.2">
      <c r="AV647" s="191" t="str">
        <f t="shared" si="14"/>
        <v>518_RG_333_1_202425</v>
      </c>
      <c r="AW647" s="191" t="s">
        <v>93</v>
      </c>
      <c r="AX647" s="18">
        <v>202425</v>
      </c>
      <c r="AY647" s="191">
        <v>518</v>
      </c>
      <c r="AZ647" s="191">
        <v>333</v>
      </c>
      <c r="BA647" s="191">
        <v>1</v>
      </c>
      <c r="BB647" s="191">
        <v>0</v>
      </c>
    </row>
    <row r="648" spans="48:54" x14ac:dyDescent="0.2">
      <c r="AV648" s="191" t="str">
        <f t="shared" si="14"/>
        <v>520_RG_333_1_202425</v>
      </c>
      <c r="AW648" s="191" t="s">
        <v>93</v>
      </c>
      <c r="AX648" s="18">
        <v>202425</v>
      </c>
      <c r="AY648" s="191">
        <v>520</v>
      </c>
      <c r="AZ648" s="191">
        <v>333</v>
      </c>
      <c r="BA648" s="191">
        <v>1</v>
      </c>
      <c r="BB648" s="191">
        <v>0</v>
      </c>
    </row>
    <row r="649" spans="48:54" x14ac:dyDescent="0.2">
      <c r="AV649" s="191" t="str">
        <f t="shared" si="14"/>
        <v>522_RG_333_1_202425</v>
      </c>
      <c r="AW649" s="191" t="s">
        <v>93</v>
      </c>
      <c r="AX649" s="18">
        <v>202425</v>
      </c>
      <c r="AY649" s="191">
        <v>522</v>
      </c>
      <c r="AZ649" s="191">
        <v>333</v>
      </c>
      <c r="BA649" s="191">
        <v>1</v>
      </c>
      <c r="BB649" s="191">
        <v>0</v>
      </c>
    </row>
    <row r="650" spans="48:54" x14ac:dyDescent="0.2">
      <c r="AV650" s="191" t="str">
        <f t="shared" si="14"/>
        <v>524_RG_333_1_202425</v>
      </c>
      <c r="AW650" s="191" t="s">
        <v>93</v>
      </c>
      <c r="AX650" s="18">
        <v>202425</v>
      </c>
      <c r="AY650" s="191">
        <v>524</v>
      </c>
      <c r="AZ650" s="191">
        <v>333</v>
      </c>
      <c r="BA650" s="191">
        <v>1</v>
      </c>
      <c r="BB650" s="191">
        <v>0</v>
      </c>
    </row>
    <row r="651" spans="48:54" x14ac:dyDescent="0.2">
      <c r="AV651" s="191" t="str">
        <f t="shared" si="14"/>
        <v>526_RG_333_1_202425</v>
      </c>
      <c r="AW651" s="191" t="s">
        <v>93</v>
      </c>
      <c r="AX651" s="18">
        <v>202425</v>
      </c>
      <c r="AY651" s="191">
        <v>526</v>
      </c>
      <c r="AZ651" s="191">
        <v>333</v>
      </c>
      <c r="BA651" s="191">
        <v>1</v>
      </c>
      <c r="BB651" s="191">
        <v>0</v>
      </c>
    </row>
    <row r="652" spans="48:54" x14ac:dyDescent="0.2">
      <c r="AV652" s="191" t="str">
        <f t="shared" si="14"/>
        <v>528_RG_333_1_202425</v>
      </c>
      <c r="AW652" s="191" t="s">
        <v>93</v>
      </c>
      <c r="AX652" s="18">
        <v>202425</v>
      </c>
      <c r="AY652" s="191">
        <v>528</v>
      </c>
      <c r="AZ652" s="191">
        <v>333</v>
      </c>
      <c r="BA652" s="191">
        <v>1</v>
      </c>
      <c r="BB652" s="191">
        <v>0</v>
      </c>
    </row>
    <row r="653" spans="48:54" x14ac:dyDescent="0.2">
      <c r="AV653" s="191" t="str">
        <f t="shared" si="14"/>
        <v>530_RG_333_1_202425</v>
      </c>
      <c r="AW653" s="191" t="s">
        <v>93</v>
      </c>
      <c r="AX653" s="18">
        <v>202425</v>
      </c>
      <c r="AY653" s="191">
        <v>530</v>
      </c>
      <c r="AZ653" s="191">
        <v>333</v>
      </c>
      <c r="BA653" s="191">
        <v>1</v>
      </c>
      <c r="BB653" s="191">
        <v>-960.75922000000014</v>
      </c>
    </row>
    <row r="654" spans="48:54" x14ac:dyDescent="0.2">
      <c r="AV654" s="191" t="str">
        <f t="shared" si="14"/>
        <v>532_RG_333_1_202425</v>
      </c>
      <c r="AW654" s="191" t="s">
        <v>93</v>
      </c>
      <c r="AX654" s="18">
        <v>202425</v>
      </c>
      <c r="AY654" s="191">
        <v>532</v>
      </c>
      <c r="AZ654" s="191">
        <v>333</v>
      </c>
      <c r="BA654" s="191">
        <v>1</v>
      </c>
      <c r="BB654" s="191">
        <v>-298.06200000000001</v>
      </c>
    </row>
    <row r="655" spans="48:54" x14ac:dyDescent="0.2">
      <c r="AV655" s="191" t="str">
        <f t="shared" si="14"/>
        <v>534_RG_333_1_202425</v>
      </c>
      <c r="AW655" s="191" t="s">
        <v>93</v>
      </c>
      <c r="AX655" s="18">
        <v>202425</v>
      </c>
      <c r="AY655" s="191">
        <v>534</v>
      </c>
      <c r="AZ655" s="191">
        <v>333</v>
      </c>
      <c r="BA655" s="191">
        <v>1</v>
      </c>
      <c r="BB655" s="191">
        <v>0</v>
      </c>
    </row>
    <row r="656" spans="48:54" x14ac:dyDescent="0.2">
      <c r="AV656" s="191" t="str">
        <f t="shared" si="14"/>
        <v>536_RG_333_1_202425</v>
      </c>
      <c r="AW656" s="191" t="s">
        <v>93</v>
      </c>
      <c r="AX656" s="18">
        <v>202425</v>
      </c>
      <c r="AY656" s="191">
        <v>536</v>
      </c>
      <c r="AZ656" s="191">
        <v>333</v>
      </c>
      <c r="BA656" s="191">
        <v>1</v>
      </c>
      <c r="BB656" s="191">
        <v>0</v>
      </c>
    </row>
    <row r="657" spans="48:54" x14ac:dyDescent="0.2">
      <c r="AV657" s="191" t="str">
        <f t="shared" si="14"/>
        <v>538_RG_333_1_202425</v>
      </c>
      <c r="AW657" s="191" t="s">
        <v>93</v>
      </c>
      <c r="AX657" s="18">
        <v>202425</v>
      </c>
      <c r="AY657" s="191">
        <v>538</v>
      </c>
      <c r="AZ657" s="191">
        <v>333</v>
      </c>
      <c r="BA657" s="191">
        <v>1</v>
      </c>
      <c r="BB657" s="191">
        <v>-103.202</v>
      </c>
    </row>
    <row r="658" spans="48:54" x14ac:dyDescent="0.2">
      <c r="AV658" s="191" t="str">
        <f t="shared" si="14"/>
        <v>540_RG_333_1_202425</v>
      </c>
      <c r="AW658" s="191" t="s">
        <v>93</v>
      </c>
      <c r="AX658" s="18">
        <v>202425</v>
      </c>
      <c r="AY658" s="191">
        <v>540</v>
      </c>
      <c r="AZ658" s="191">
        <v>333</v>
      </c>
      <c r="BA658" s="191">
        <v>1</v>
      </c>
      <c r="BB658" s="191">
        <v>0</v>
      </c>
    </row>
    <row r="659" spans="48:54" x14ac:dyDescent="0.2">
      <c r="AV659" s="191" t="str">
        <f t="shared" si="14"/>
        <v>542_RG_333_1_202425</v>
      </c>
      <c r="AW659" s="191" t="s">
        <v>93</v>
      </c>
      <c r="AX659" s="18">
        <v>202425</v>
      </c>
      <c r="AY659" s="191">
        <v>542</v>
      </c>
      <c r="AZ659" s="191">
        <v>333</v>
      </c>
      <c r="BA659" s="191">
        <v>1</v>
      </c>
      <c r="BB659" s="191">
        <v>-550.38300000000004</v>
      </c>
    </row>
    <row r="660" spans="48:54" x14ac:dyDescent="0.2">
      <c r="AV660" s="191" t="str">
        <f t="shared" si="14"/>
        <v>544_RG_333_1_202425</v>
      </c>
      <c r="AW660" s="191" t="s">
        <v>93</v>
      </c>
      <c r="AX660" s="18">
        <v>202425</v>
      </c>
      <c r="AY660" s="191">
        <v>544</v>
      </c>
      <c r="AZ660" s="191">
        <v>333</v>
      </c>
      <c r="BA660" s="191">
        <v>1</v>
      </c>
      <c r="BB660" s="191">
        <v>0</v>
      </c>
    </row>
    <row r="661" spans="48:54" x14ac:dyDescent="0.2">
      <c r="AV661" s="191" t="str">
        <f t="shared" si="14"/>
        <v>545_RG_333_1_202425</v>
      </c>
      <c r="AW661" s="191" t="s">
        <v>93</v>
      </c>
      <c r="AX661" s="18">
        <v>202425</v>
      </c>
      <c r="AY661" s="191">
        <v>545</v>
      </c>
      <c r="AZ661" s="191">
        <v>333</v>
      </c>
      <c r="BA661" s="191">
        <v>1</v>
      </c>
      <c r="BB661" s="191">
        <v>0</v>
      </c>
    </row>
    <row r="662" spans="48:54" x14ac:dyDescent="0.2">
      <c r="AV662" s="191" t="str">
        <f t="shared" si="14"/>
        <v>546_RG_333_1_202425</v>
      </c>
      <c r="AW662" s="191" t="s">
        <v>93</v>
      </c>
      <c r="AX662" s="18">
        <v>202425</v>
      </c>
      <c r="AY662" s="191">
        <v>546</v>
      </c>
      <c r="AZ662" s="191">
        <v>333</v>
      </c>
      <c r="BA662" s="191">
        <v>1</v>
      </c>
      <c r="BB662" s="191">
        <v>0</v>
      </c>
    </row>
    <row r="663" spans="48:54" x14ac:dyDescent="0.2">
      <c r="AV663" s="191" t="str">
        <f t="shared" si="14"/>
        <v>548_RG_333_1_202425</v>
      </c>
      <c r="AW663" s="191" t="s">
        <v>93</v>
      </c>
      <c r="AX663" s="18">
        <v>202425</v>
      </c>
      <c r="AY663" s="191">
        <v>548</v>
      </c>
      <c r="AZ663" s="191">
        <v>333</v>
      </c>
      <c r="BA663" s="191">
        <v>1</v>
      </c>
      <c r="BB663" s="191">
        <v>0</v>
      </c>
    </row>
    <row r="664" spans="48:54" x14ac:dyDescent="0.2">
      <c r="AV664" s="191" t="str">
        <f t="shared" si="14"/>
        <v>550_RG_333_1_202425</v>
      </c>
      <c r="AW664" s="191" t="s">
        <v>93</v>
      </c>
      <c r="AX664" s="18">
        <v>202425</v>
      </c>
      <c r="AY664" s="191">
        <v>550</v>
      </c>
      <c r="AZ664" s="191">
        <v>333</v>
      </c>
      <c r="BA664" s="191">
        <v>1</v>
      </c>
      <c r="BB664" s="191">
        <v>-1521.45397</v>
      </c>
    </row>
    <row r="665" spans="48:54" x14ac:dyDescent="0.2">
      <c r="AV665" s="191" t="str">
        <f t="shared" si="14"/>
        <v>552_RG_333_1_202425</v>
      </c>
      <c r="AW665" s="191" t="s">
        <v>93</v>
      </c>
      <c r="AX665" s="18">
        <v>202425</v>
      </c>
      <c r="AY665" s="191">
        <v>552</v>
      </c>
      <c r="AZ665" s="191">
        <v>333</v>
      </c>
      <c r="BA665" s="191">
        <v>1</v>
      </c>
      <c r="BB665" s="191">
        <v>0</v>
      </c>
    </row>
    <row r="666" spans="48:54" x14ac:dyDescent="0.2">
      <c r="AV666" s="191" t="str">
        <f t="shared" si="14"/>
        <v>562_RG_333_1_202425</v>
      </c>
      <c r="AW666" s="191" t="s">
        <v>93</v>
      </c>
      <c r="AX666" s="18">
        <v>202425</v>
      </c>
      <c r="AY666" s="191">
        <v>562</v>
      </c>
      <c r="AZ666" s="191">
        <v>333</v>
      </c>
      <c r="BA666" s="191">
        <v>1</v>
      </c>
      <c r="BB666" s="191">
        <v>0</v>
      </c>
    </row>
    <row r="667" spans="48:54" x14ac:dyDescent="0.2">
      <c r="AV667" s="191" t="str">
        <f t="shared" si="14"/>
        <v>564_RG_333_1_202425</v>
      </c>
      <c r="AW667" s="191" t="s">
        <v>93</v>
      </c>
      <c r="AX667" s="18">
        <v>202425</v>
      </c>
      <c r="AY667" s="191">
        <v>564</v>
      </c>
      <c r="AZ667" s="191">
        <v>333</v>
      </c>
      <c r="BA667" s="191">
        <v>1</v>
      </c>
      <c r="BB667" s="191">
        <v>0</v>
      </c>
    </row>
    <row r="668" spans="48:54" x14ac:dyDescent="0.2">
      <c r="AV668" s="191" t="str">
        <f t="shared" si="14"/>
        <v>566_RG_333_1_202425</v>
      </c>
      <c r="AW668" s="191" t="s">
        <v>93</v>
      </c>
      <c r="AX668" s="18">
        <v>202425</v>
      </c>
      <c r="AY668" s="191">
        <v>566</v>
      </c>
      <c r="AZ668" s="191">
        <v>333</v>
      </c>
      <c r="BA668" s="191">
        <v>1</v>
      </c>
      <c r="BB668" s="191">
        <v>0</v>
      </c>
    </row>
    <row r="669" spans="48:54" x14ac:dyDescent="0.2">
      <c r="AV669" s="191" t="str">
        <f t="shared" si="14"/>
        <v>568_RG_333_1_202425</v>
      </c>
      <c r="AW669" s="191" t="s">
        <v>93</v>
      </c>
      <c r="AX669" s="18">
        <v>202425</v>
      </c>
      <c r="AY669" s="191">
        <v>568</v>
      </c>
      <c r="AZ669" s="191">
        <v>333</v>
      </c>
      <c r="BA669" s="191">
        <v>1</v>
      </c>
      <c r="BB669" s="191">
        <v>0</v>
      </c>
    </row>
    <row r="670" spans="48:54" x14ac:dyDescent="0.2">
      <c r="AV670" s="191" t="str">
        <f t="shared" si="14"/>
        <v>572_RG_333_1_202425</v>
      </c>
      <c r="AW670" s="191" t="s">
        <v>93</v>
      </c>
      <c r="AX670" s="18">
        <v>202425</v>
      </c>
      <c r="AY670" s="191">
        <v>572</v>
      </c>
      <c r="AZ670" s="191">
        <v>333</v>
      </c>
      <c r="BA670" s="191">
        <v>1</v>
      </c>
      <c r="BB670" s="191">
        <v>0</v>
      </c>
    </row>
    <row r="671" spans="48:54" x14ac:dyDescent="0.2">
      <c r="AV671" s="191" t="str">
        <f t="shared" si="14"/>
        <v>574_RG_333_1_202425</v>
      </c>
      <c r="AW671" s="191" t="s">
        <v>93</v>
      </c>
      <c r="AX671" s="18">
        <v>202425</v>
      </c>
      <c r="AY671" s="191">
        <v>574</v>
      </c>
      <c r="AZ671" s="191">
        <v>333</v>
      </c>
      <c r="BA671" s="191">
        <v>1</v>
      </c>
      <c r="BB671" s="191">
        <v>0</v>
      </c>
    </row>
    <row r="672" spans="48:54" x14ac:dyDescent="0.2">
      <c r="AV672" s="191" t="str">
        <f t="shared" si="14"/>
        <v>576_RG_333_1_202425</v>
      </c>
      <c r="AW672" s="191" t="s">
        <v>93</v>
      </c>
      <c r="AX672" s="18">
        <v>202425</v>
      </c>
      <c r="AY672" s="191">
        <v>576</v>
      </c>
      <c r="AZ672" s="191">
        <v>333</v>
      </c>
      <c r="BA672" s="191">
        <v>1</v>
      </c>
      <c r="BB672" s="191">
        <v>0</v>
      </c>
    </row>
    <row r="673" spans="48:54" x14ac:dyDescent="0.2">
      <c r="AV673" s="191" t="str">
        <f t="shared" si="14"/>
        <v>582_RG_333_1_202425</v>
      </c>
      <c r="AW673" s="191" t="s">
        <v>93</v>
      </c>
      <c r="AX673" s="18">
        <v>202425</v>
      </c>
      <c r="AY673" s="191">
        <v>582</v>
      </c>
      <c r="AZ673" s="191">
        <v>333</v>
      </c>
      <c r="BA673" s="191">
        <v>1</v>
      </c>
      <c r="BB673" s="191">
        <v>0</v>
      </c>
    </row>
    <row r="674" spans="48:54" x14ac:dyDescent="0.2">
      <c r="AV674" s="191" t="str">
        <f t="shared" si="14"/>
        <v>584_RG_333_1_202425</v>
      </c>
      <c r="AW674" s="191" t="s">
        <v>93</v>
      </c>
      <c r="AX674" s="18">
        <v>202425</v>
      </c>
      <c r="AY674" s="191">
        <v>584</v>
      </c>
      <c r="AZ674" s="191">
        <v>333</v>
      </c>
      <c r="BA674" s="191">
        <v>1</v>
      </c>
      <c r="BB674" s="191">
        <v>0</v>
      </c>
    </row>
    <row r="675" spans="48:54" x14ac:dyDescent="0.2">
      <c r="AV675" s="191" t="str">
        <f t="shared" si="14"/>
        <v>586_RG_333_1_202425</v>
      </c>
      <c r="AW675" s="191" t="s">
        <v>93</v>
      </c>
      <c r="AX675" s="18">
        <v>202425</v>
      </c>
      <c r="AY675" s="191">
        <v>586</v>
      </c>
      <c r="AZ675" s="191">
        <v>333</v>
      </c>
      <c r="BA675" s="191">
        <v>1</v>
      </c>
      <c r="BB675" s="191">
        <v>0</v>
      </c>
    </row>
    <row r="676" spans="48:54" x14ac:dyDescent="0.2">
      <c r="AV676" s="191" t="str">
        <f t="shared" si="14"/>
        <v>512_RG_346_1_202425</v>
      </c>
      <c r="AW676" s="191" t="s">
        <v>93</v>
      </c>
      <c r="AX676" s="18">
        <v>202425</v>
      </c>
      <c r="AY676" s="191">
        <v>512</v>
      </c>
      <c r="AZ676" s="191">
        <v>346</v>
      </c>
      <c r="BA676" s="191">
        <v>1</v>
      </c>
      <c r="BB676" s="191">
        <v>0</v>
      </c>
    </row>
    <row r="677" spans="48:54" x14ac:dyDescent="0.2">
      <c r="AV677" s="191" t="str">
        <f t="shared" si="14"/>
        <v>514_RG_346_1_202425</v>
      </c>
      <c r="AW677" s="191" t="s">
        <v>93</v>
      </c>
      <c r="AX677" s="18">
        <v>202425</v>
      </c>
      <c r="AY677" s="191">
        <v>514</v>
      </c>
      <c r="AZ677" s="191">
        <v>346</v>
      </c>
      <c r="BA677" s="191">
        <v>1</v>
      </c>
      <c r="BB677" s="191">
        <v>-592.91489999999999</v>
      </c>
    </row>
    <row r="678" spans="48:54" x14ac:dyDescent="0.2">
      <c r="AV678" s="191" t="str">
        <f t="shared" si="14"/>
        <v>516_RG_346_1_202425</v>
      </c>
      <c r="AW678" s="191" t="s">
        <v>93</v>
      </c>
      <c r="AX678" s="18">
        <v>202425</v>
      </c>
      <c r="AY678" s="191">
        <v>516</v>
      </c>
      <c r="AZ678" s="191">
        <v>346</v>
      </c>
      <c r="BA678" s="191">
        <v>1</v>
      </c>
      <c r="BB678" s="191">
        <v>0</v>
      </c>
    </row>
    <row r="679" spans="48:54" x14ac:dyDescent="0.2">
      <c r="AV679" s="191" t="str">
        <f t="shared" si="14"/>
        <v>518_RG_346_1_202425</v>
      </c>
      <c r="AW679" s="191" t="s">
        <v>93</v>
      </c>
      <c r="AX679" s="18">
        <v>202425</v>
      </c>
      <c r="AY679" s="191">
        <v>518</v>
      </c>
      <c r="AZ679" s="191">
        <v>346</v>
      </c>
      <c r="BA679" s="191">
        <v>1</v>
      </c>
      <c r="BB679" s="191">
        <v>-68.260999999999996</v>
      </c>
    </row>
    <row r="680" spans="48:54" x14ac:dyDescent="0.2">
      <c r="AV680" s="191" t="str">
        <f t="shared" si="14"/>
        <v>520_RG_346_1_202425</v>
      </c>
      <c r="AW680" s="191" t="s">
        <v>93</v>
      </c>
      <c r="AX680" s="18">
        <v>202425</v>
      </c>
      <c r="AY680" s="191">
        <v>520</v>
      </c>
      <c r="AZ680" s="191">
        <v>346</v>
      </c>
      <c r="BA680" s="191">
        <v>1</v>
      </c>
      <c r="BB680" s="191">
        <v>-352.04500000000002</v>
      </c>
    </row>
    <row r="681" spans="48:54" x14ac:dyDescent="0.2">
      <c r="AV681" s="191" t="str">
        <f t="shared" si="14"/>
        <v>522_RG_346_1_202425</v>
      </c>
      <c r="AW681" s="191" t="s">
        <v>93</v>
      </c>
      <c r="AX681" s="18">
        <v>202425</v>
      </c>
      <c r="AY681" s="191">
        <v>522</v>
      </c>
      <c r="AZ681" s="191">
        <v>346</v>
      </c>
      <c r="BA681" s="191">
        <v>1</v>
      </c>
      <c r="BB681" s="191">
        <v>-122.08</v>
      </c>
    </row>
    <row r="682" spans="48:54" x14ac:dyDescent="0.2">
      <c r="AV682" s="191" t="str">
        <f t="shared" si="14"/>
        <v>524_RG_346_1_202425</v>
      </c>
      <c r="AW682" s="191" t="s">
        <v>93</v>
      </c>
      <c r="AX682" s="18">
        <v>202425</v>
      </c>
      <c r="AY682" s="191">
        <v>524</v>
      </c>
      <c r="AZ682" s="191">
        <v>346</v>
      </c>
      <c r="BA682" s="191">
        <v>1</v>
      </c>
      <c r="BB682" s="191">
        <v>-57.908000000000001</v>
      </c>
    </row>
    <row r="683" spans="48:54" x14ac:dyDescent="0.2">
      <c r="AV683" s="191" t="str">
        <f t="shared" si="14"/>
        <v>526_RG_346_1_202425</v>
      </c>
      <c r="AW683" s="191" t="s">
        <v>93</v>
      </c>
      <c r="AX683" s="18">
        <v>202425</v>
      </c>
      <c r="AY683" s="191">
        <v>526</v>
      </c>
      <c r="AZ683" s="191">
        <v>346</v>
      </c>
      <c r="BA683" s="191">
        <v>1</v>
      </c>
      <c r="BB683" s="191">
        <v>0</v>
      </c>
    </row>
    <row r="684" spans="48:54" x14ac:dyDescent="0.2">
      <c r="AV684" s="191" t="str">
        <f t="shared" si="14"/>
        <v>528_RG_346_1_202425</v>
      </c>
      <c r="AW684" s="191" t="s">
        <v>93</v>
      </c>
      <c r="AX684" s="18">
        <v>202425</v>
      </c>
      <c r="AY684" s="191">
        <v>528</v>
      </c>
      <c r="AZ684" s="191">
        <v>346</v>
      </c>
      <c r="BA684" s="191">
        <v>1</v>
      </c>
      <c r="BB684" s="191">
        <v>0</v>
      </c>
    </row>
    <row r="685" spans="48:54" x14ac:dyDescent="0.2">
      <c r="AV685" s="191" t="str">
        <f t="shared" si="14"/>
        <v>530_RG_346_1_202425</v>
      </c>
      <c r="AW685" s="191" t="s">
        <v>93</v>
      </c>
      <c r="AX685" s="18">
        <v>202425</v>
      </c>
      <c r="AY685" s="191">
        <v>530</v>
      </c>
      <c r="AZ685" s="191">
        <v>346</v>
      </c>
      <c r="BA685" s="191">
        <v>1</v>
      </c>
      <c r="BB685" s="191">
        <v>0</v>
      </c>
    </row>
    <row r="686" spans="48:54" x14ac:dyDescent="0.2">
      <c r="AV686" s="191" t="str">
        <f t="shared" si="14"/>
        <v>532_RG_346_1_202425</v>
      </c>
      <c r="AW686" s="191" t="s">
        <v>93</v>
      </c>
      <c r="AX686" s="18">
        <v>202425</v>
      </c>
      <c r="AY686" s="191">
        <v>532</v>
      </c>
      <c r="AZ686" s="191">
        <v>346</v>
      </c>
      <c r="BA686" s="191">
        <v>1</v>
      </c>
      <c r="BB686" s="191">
        <v>-527.32899999999995</v>
      </c>
    </row>
    <row r="687" spans="48:54" x14ac:dyDescent="0.2">
      <c r="AV687" s="191" t="str">
        <f t="shared" si="14"/>
        <v>534_RG_346_1_202425</v>
      </c>
      <c r="AW687" s="191" t="s">
        <v>93</v>
      </c>
      <c r="AX687" s="18">
        <v>202425</v>
      </c>
      <c r="AY687" s="191">
        <v>534</v>
      </c>
      <c r="AZ687" s="191">
        <v>346</v>
      </c>
      <c r="BA687" s="191">
        <v>1</v>
      </c>
      <c r="BB687" s="191">
        <v>0</v>
      </c>
    </row>
    <row r="688" spans="48:54" x14ac:dyDescent="0.2">
      <c r="AV688" s="191" t="str">
        <f t="shared" si="14"/>
        <v>536_RG_346_1_202425</v>
      </c>
      <c r="AW688" s="191" t="s">
        <v>93</v>
      </c>
      <c r="AX688" s="18">
        <v>202425</v>
      </c>
      <c r="AY688" s="191">
        <v>536</v>
      </c>
      <c r="AZ688" s="191">
        <v>346</v>
      </c>
      <c r="BA688" s="191">
        <v>1</v>
      </c>
      <c r="BB688" s="191">
        <v>-292.56799999999998</v>
      </c>
    </row>
    <row r="689" spans="48:54" x14ac:dyDescent="0.2">
      <c r="AV689" s="191" t="str">
        <f t="shared" si="14"/>
        <v>538_RG_346_1_202425</v>
      </c>
      <c r="AW689" s="191" t="s">
        <v>93</v>
      </c>
      <c r="AX689" s="18">
        <v>202425</v>
      </c>
      <c r="AY689" s="191">
        <v>538</v>
      </c>
      <c r="AZ689" s="191">
        <v>346</v>
      </c>
      <c r="BA689" s="191">
        <v>1</v>
      </c>
      <c r="BB689" s="191">
        <v>0</v>
      </c>
    </row>
    <row r="690" spans="48:54" x14ac:dyDescent="0.2">
      <c r="AV690" s="191" t="str">
        <f t="shared" si="14"/>
        <v>540_RG_346_1_202425</v>
      </c>
      <c r="AW690" s="191" t="s">
        <v>93</v>
      </c>
      <c r="AX690" s="18">
        <v>202425</v>
      </c>
      <c r="AY690" s="191">
        <v>540</v>
      </c>
      <c r="AZ690" s="191">
        <v>346</v>
      </c>
      <c r="BA690" s="191">
        <v>1</v>
      </c>
      <c r="BB690" s="191">
        <v>-407.21100000000001</v>
      </c>
    </row>
    <row r="691" spans="48:54" x14ac:dyDescent="0.2">
      <c r="AV691" s="191" t="str">
        <f t="shared" si="14"/>
        <v>542_RG_346_1_202425</v>
      </c>
      <c r="AW691" s="191" t="s">
        <v>93</v>
      </c>
      <c r="AX691" s="18">
        <v>202425</v>
      </c>
      <c r="AY691" s="191">
        <v>542</v>
      </c>
      <c r="AZ691" s="191">
        <v>346</v>
      </c>
      <c r="BA691" s="191">
        <v>1</v>
      </c>
      <c r="BB691" s="191">
        <v>-59.792999999999999</v>
      </c>
    </row>
    <row r="692" spans="48:54" x14ac:dyDescent="0.2">
      <c r="AV692" s="191" t="str">
        <f t="shared" si="14"/>
        <v>544_RG_346_1_202425</v>
      </c>
      <c r="AW692" s="191" t="s">
        <v>93</v>
      </c>
      <c r="AX692" s="18">
        <v>202425</v>
      </c>
      <c r="AY692" s="191">
        <v>544</v>
      </c>
      <c r="AZ692" s="191">
        <v>346</v>
      </c>
      <c r="BA692" s="191">
        <v>1</v>
      </c>
      <c r="BB692" s="191">
        <v>0</v>
      </c>
    </row>
    <row r="693" spans="48:54" x14ac:dyDescent="0.2">
      <c r="AV693" s="191" t="str">
        <f t="shared" si="14"/>
        <v>545_RG_346_1_202425</v>
      </c>
      <c r="AW693" s="191" t="s">
        <v>93</v>
      </c>
      <c r="AX693" s="18">
        <v>202425</v>
      </c>
      <c r="AY693" s="191">
        <v>545</v>
      </c>
      <c r="AZ693" s="191">
        <v>346</v>
      </c>
      <c r="BA693" s="191">
        <v>1</v>
      </c>
      <c r="BB693" s="191">
        <v>-365.72044</v>
      </c>
    </row>
    <row r="694" spans="48:54" x14ac:dyDescent="0.2">
      <c r="AV694" s="191" t="str">
        <f t="shared" si="14"/>
        <v>546_RG_346_1_202425</v>
      </c>
      <c r="AW694" s="191" t="s">
        <v>93</v>
      </c>
      <c r="AX694" s="18">
        <v>202425</v>
      </c>
      <c r="AY694" s="191">
        <v>546</v>
      </c>
      <c r="AZ694" s="191">
        <v>346</v>
      </c>
      <c r="BA694" s="191">
        <v>1</v>
      </c>
      <c r="BB694" s="191">
        <v>0</v>
      </c>
    </row>
    <row r="695" spans="48:54" x14ac:dyDescent="0.2">
      <c r="AV695" s="191" t="str">
        <f t="shared" si="14"/>
        <v>548_RG_346_1_202425</v>
      </c>
      <c r="AW695" s="191" t="s">
        <v>93</v>
      </c>
      <c r="AX695" s="18">
        <v>202425</v>
      </c>
      <c r="AY695" s="191">
        <v>548</v>
      </c>
      <c r="AZ695" s="191">
        <v>346</v>
      </c>
      <c r="BA695" s="191">
        <v>1</v>
      </c>
      <c r="BB695" s="191">
        <v>0</v>
      </c>
    </row>
    <row r="696" spans="48:54" x14ac:dyDescent="0.2">
      <c r="AV696" s="191" t="str">
        <f t="shared" si="14"/>
        <v>550_RG_346_1_202425</v>
      </c>
      <c r="AW696" s="191" t="s">
        <v>93</v>
      </c>
      <c r="AX696" s="18">
        <v>202425</v>
      </c>
      <c r="AY696" s="191">
        <v>550</v>
      </c>
      <c r="AZ696" s="191">
        <v>346</v>
      </c>
      <c r="BA696" s="191">
        <v>1</v>
      </c>
      <c r="BB696" s="191">
        <v>-401.66374000000002</v>
      </c>
    </row>
    <row r="697" spans="48:54" x14ac:dyDescent="0.2">
      <c r="AV697" s="191" t="str">
        <f t="shared" si="14"/>
        <v>552_RG_346_1_202425</v>
      </c>
      <c r="AW697" s="191" t="s">
        <v>93</v>
      </c>
      <c r="AX697" s="18">
        <v>202425</v>
      </c>
      <c r="AY697" s="191">
        <v>552</v>
      </c>
      <c r="AZ697" s="191">
        <v>346</v>
      </c>
      <c r="BA697" s="191">
        <v>1</v>
      </c>
      <c r="BB697" s="191">
        <v>-525.57100000000003</v>
      </c>
    </row>
    <row r="698" spans="48:54" x14ac:dyDescent="0.2">
      <c r="AV698" s="191" t="str">
        <f t="shared" si="14"/>
        <v>562_RG_346_1_202425</v>
      </c>
      <c r="AW698" s="191" t="s">
        <v>93</v>
      </c>
      <c r="AX698" s="18">
        <v>202425</v>
      </c>
      <c r="AY698" s="191">
        <v>562</v>
      </c>
      <c r="AZ698" s="191">
        <v>346</v>
      </c>
      <c r="BA698" s="191">
        <v>1</v>
      </c>
      <c r="BB698" s="191">
        <v>0</v>
      </c>
    </row>
    <row r="699" spans="48:54" x14ac:dyDescent="0.2">
      <c r="AV699" s="191" t="str">
        <f t="shared" si="14"/>
        <v>564_RG_346_1_202425</v>
      </c>
      <c r="AW699" s="191" t="s">
        <v>93</v>
      </c>
      <c r="AX699" s="18">
        <v>202425</v>
      </c>
      <c r="AY699" s="191">
        <v>564</v>
      </c>
      <c r="AZ699" s="191">
        <v>346</v>
      </c>
      <c r="BA699" s="191">
        <v>1</v>
      </c>
      <c r="BB699" s="191">
        <v>0</v>
      </c>
    </row>
    <row r="700" spans="48:54" x14ac:dyDescent="0.2">
      <c r="AV700" s="191" t="str">
        <f t="shared" si="14"/>
        <v>566_RG_346_1_202425</v>
      </c>
      <c r="AW700" s="191" t="s">
        <v>93</v>
      </c>
      <c r="AX700" s="18">
        <v>202425</v>
      </c>
      <c r="AY700" s="191">
        <v>566</v>
      </c>
      <c r="AZ700" s="191">
        <v>346</v>
      </c>
      <c r="BA700" s="191">
        <v>1</v>
      </c>
      <c r="BB700" s="191">
        <v>0</v>
      </c>
    </row>
    <row r="701" spans="48:54" x14ac:dyDescent="0.2">
      <c r="AV701" s="191" t="str">
        <f t="shared" si="14"/>
        <v>568_RG_346_1_202425</v>
      </c>
      <c r="AW701" s="191" t="s">
        <v>93</v>
      </c>
      <c r="AX701" s="18">
        <v>202425</v>
      </c>
      <c r="AY701" s="191">
        <v>568</v>
      </c>
      <c r="AZ701" s="191">
        <v>346</v>
      </c>
      <c r="BA701" s="191">
        <v>1</v>
      </c>
      <c r="BB701" s="191">
        <v>0</v>
      </c>
    </row>
    <row r="702" spans="48:54" x14ac:dyDescent="0.2">
      <c r="AV702" s="191" t="str">
        <f t="shared" si="14"/>
        <v>572_RG_346_1_202425</v>
      </c>
      <c r="AW702" s="191" t="s">
        <v>93</v>
      </c>
      <c r="AX702" s="18">
        <v>202425</v>
      </c>
      <c r="AY702" s="191">
        <v>572</v>
      </c>
      <c r="AZ702" s="191">
        <v>346</v>
      </c>
      <c r="BA702" s="191">
        <v>1</v>
      </c>
      <c r="BB702" s="191">
        <v>0</v>
      </c>
    </row>
    <row r="703" spans="48:54" x14ac:dyDescent="0.2">
      <c r="AV703" s="191" t="str">
        <f t="shared" si="14"/>
        <v>574_RG_346_1_202425</v>
      </c>
      <c r="AW703" s="191" t="s">
        <v>93</v>
      </c>
      <c r="AX703" s="18">
        <v>202425</v>
      </c>
      <c r="AY703" s="191">
        <v>574</v>
      </c>
      <c r="AZ703" s="191">
        <v>346</v>
      </c>
      <c r="BA703" s="191">
        <v>1</v>
      </c>
      <c r="BB703" s="191">
        <v>0</v>
      </c>
    </row>
    <row r="704" spans="48:54" x14ac:dyDescent="0.2">
      <c r="AV704" s="191" t="str">
        <f t="shared" si="14"/>
        <v>576_RG_346_1_202425</v>
      </c>
      <c r="AW704" s="191" t="s">
        <v>93</v>
      </c>
      <c r="AX704" s="18">
        <v>202425</v>
      </c>
      <c r="AY704" s="191">
        <v>576</v>
      </c>
      <c r="AZ704" s="191">
        <v>346</v>
      </c>
      <c r="BA704" s="191">
        <v>1</v>
      </c>
      <c r="BB704" s="191">
        <v>0</v>
      </c>
    </row>
    <row r="705" spans="48:54" x14ac:dyDescent="0.2">
      <c r="AV705" s="191" t="str">
        <f t="shared" si="14"/>
        <v>582_RG_346_1_202425</v>
      </c>
      <c r="AW705" s="191" t="s">
        <v>93</v>
      </c>
      <c r="AX705" s="18">
        <v>202425</v>
      </c>
      <c r="AY705" s="191">
        <v>582</v>
      </c>
      <c r="AZ705" s="191">
        <v>346</v>
      </c>
      <c r="BA705" s="191">
        <v>1</v>
      </c>
      <c r="BB705" s="191">
        <v>0</v>
      </c>
    </row>
    <row r="706" spans="48:54" x14ac:dyDescent="0.2">
      <c r="AV706" s="191" t="str">
        <f t="shared" si="14"/>
        <v>584_RG_346_1_202425</v>
      </c>
      <c r="AW706" s="191" t="s">
        <v>93</v>
      </c>
      <c r="AX706" s="18">
        <v>202425</v>
      </c>
      <c r="AY706" s="191">
        <v>584</v>
      </c>
      <c r="AZ706" s="191">
        <v>346</v>
      </c>
      <c r="BA706" s="191">
        <v>1</v>
      </c>
      <c r="BB706" s="191">
        <v>0</v>
      </c>
    </row>
    <row r="707" spans="48:54" x14ac:dyDescent="0.2">
      <c r="AV707" s="191" t="str">
        <f t="shared" si="14"/>
        <v>586_RG_346_1_202425</v>
      </c>
      <c r="AW707" s="191" t="s">
        <v>93</v>
      </c>
      <c r="AX707" s="18">
        <v>202425</v>
      </c>
      <c r="AY707" s="191">
        <v>586</v>
      </c>
      <c r="AZ707" s="191">
        <v>346</v>
      </c>
      <c r="BA707" s="191">
        <v>1</v>
      </c>
      <c r="BB707" s="191">
        <v>0</v>
      </c>
    </row>
    <row r="708" spans="48:54" x14ac:dyDescent="0.2">
      <c r="AV708" s="191" t="str">
        <f t="shared" ref="AV708:AV771" si="15">AY708&amp;"_"&amp;AW708&amp;"_"&amp;AZ708&amp;"_"&amp;BA708&amp;"_"&amp;AX708</f>
        <v>512_RG_347_1_202425</v>
      </c>
      <c r="AW708" s="191" t="s">
        <v>93</v>
      </c>
      <c r="AX708" s="18">
        <v>202425</v>
      </c>
      <c r="AY708" s="191">
        <v>512</v>
      </c>
      <c r="AZ708" s="191">
        <v>347</v>
      </c>
      <c r="BA708" s="191">
        <v>1</v>
      </c>
      <c r="BB708" s="191">
        <v>-3442</v>
      </c>
    </row>
    <row r="709" spans="48:54" x14ac:dyDescent="0.2">
      <c r="AV709" s="191" t="str">
        <f t="shared" si="15"/>
        <v>514_RG_347_1_202425</v>
      </c>
      <c r="AW709" s="191" t="s">
        <v>93</v>
      </c>
      <c r="AX709" s="18">
        <v>202425</v>
      </c>
      <c r="AY709" s="191">
        <v>514</v>
      </c>
      <c r="AZ709" s="191">
        <v>347</v>
      </c>
      <c r="BA709" s="191">
        <v>1</v>
      </c>
      <c r="BB709" s="191">
        <v>-5358.9316699999999</v>
      </c>
    </row>
    <row r="710" spans="48:54" x14ac:dyDescent="0.2">
      <c r="AV710" s="191" t="str">
        <f t="shared" si="15"/>
        <v>516_RG_347_1_202425</v>
      </c>
      <c r="AW710" s="191" t="s">
        <v>93</v>
      </c>
      <c r="AX710" s="18">
        <v>202425</v>
      </c>
      <c r="AY710" s="191">
        <v>516</v>
      </c>
      <c r="AZ710" s="191">
        <v>347</v>
      </c>
      <c r="BA710" s="191">
        <v>1</v>
      </c>
      <c r="BB710" s="191">
        <v>-5330.6120000000001</v>
      </c>
    </row>
    <row r="711" spans="48:54" x14ac:dyDescent="0.2">
      <c r="AV711" s="191" t="str">
        <f t="shared" si="15"/>
        <v>518_RG_347_1_202425</v>
      </c>
      <c r="AW711" s="191" t="s">
        <v>93</v>
      </c>
      <c r="AX711" s="18">
        <v>202425</v>
      </c>
      <c r="AY711" s="191">
        <v>518</v>
      </c>
      <c r="AZ711" s="191">
        <v>347</v>
      </c>
      <c r="BA711" s="191">
        <v>1</v>
      </c>
      <c r="BB711" s="191">
        <v>-4817.1440000000002</v>
      </c>
    </row>
    <row r="712" spans="48:54" x14ac:dyDescent="0.2">
      <c r="AV712" s="191" t="str">
        <f t="shared" si="15"/>
        <v>520_RG_347_1_202425</v>
      </c>
      <c r="AW712" s="191" t="s">
        <v>93</v>
      </c>
      <c r="AX712" s="18">
        <v>202425</v>
      </c>
      <c r="AY712" s="191">
        <v>520</v>
      </c>
      <c r="AZ712" s="191">
        <v>347</v>
      </c>
      <c r="BA712" s="191">
        <v>1</v>
      </c>
      <c r="BB712" s="191">
        <v>-6876.848</v>
      </c>
    </row>
    <row r="713" spans="48:54" x14ac:dyDescent="0.2">
      <c r="AV713" s="191" t="str">
        <f t="shared" si="15"/>
        <v>522_RG_347_1_202425</v>
      </c>
      <c r="AW713" s="191" t="s">
        <v>93</v>
      </c>
      <c r="AX713" s="18">
        <v>202425</v>
      </c>
      <c r="AY713" s="191">
        <v>522</v>
      </c>
      <c r="AZ713" s="191">
        <v>347</v>
      </c>
      <c r="BA713" s="191">
        <v>1</v>
      </c>
      <c r="BB713" s="191">
        <v>-1864.6079999999997</v>
      </c>
    </row>
    <row r="714" spans="48:54" x14ac:dyDescent="0.2">
      <c r="AV714" s="191" t="str">
        <f t="shared" si="15"/>
        <v>524_RG_347_1_202425</v>
      </c>
      <c r="AW714" s="191" t="s">
        <v>93</v>
      </c>
      <c r="AX714" s="18">
        <v>202425</v>
      </c>
      <c r="AY714" s="191">
        <v>524</v>
      </c>
      <c r="AZ714" s="191">
        <v>347</v>
      </c>
      <c r="BA714" s="191">
        <v>1</v>
      </c>
      <c r="BB714" s="191">
        <v>-4700.4198099999994</v>
      </c>
    </row>
    <row r="715" spans="48:54" x14ac:dyDescent="0.2">
      <c r="AV715" s="191" t="str">
        <f t="shared" si="15"/>
        <v>526_RG_347_1_202425</v>
      </c>
      <c r="AW715" s="191" t="s">
        <v>93</v>
      </c>
      <c r="AX715" s="18">
        <v>202425</v>
      </c>
      <c r="AY715" s="191">
        <v>526</v>
      </c>
      <c r="AZ715" s="191">
        <v>347</v>
      </c>
      <c r="BA715" s="191">
        <v>1</v>
      </c>
      <c r="BB715" s="191">
        <v>-2820.3840000000005</v>
      </c>
    </row>
    <row r="716" spans="48:54" x14ac:dyDescent="0.2">
      <c r="AV716" s="191" t="str">
        <f t="shared" si="15"/>
        <v>528_RG_347_1_202425</v>
      </c>
      <c r="AW716" s="191" t="s">
        <v>93</v>
      </c>
      <c r="AX716" s="18">
        <v>202425</v>
      </c>
      <c r="AY716" s="191">
        <v>528</v>
      </c>
      <c r="AZ716" s="191">
        <v>347</v>
      </c>
      <c r="BA716" s="191">
        <v>1</v>
      </c>
      <c r="BB716" s="191">
        <v>-4455</v>
      </c>
    </row>
    <row r="717" spans="48:54" x14ac:dyDescent="0.2">
      <c r="AV717" s="191" t="str">
        <f t="shared" si="15"/>
        <v>530_RG_347_1_202425</v>
      </c>
      <c r="AW717" s="191" t="s">
        <v>93</v>
      </c>
      <c r="AX717" s="18">
        <v>202425</v>
      </c>
      <c r="AY717" s="191">
        <v>530</v>
      </c>
      <c r="AZ717" s="191">
        <v>347</v>
      </c>
      <c r="BA717" s="191">
        <v>1</v>
      </c>
      <c r="BB717" s="191">
        <v>-8856.2749999999996</v>
      </c>
    </row>
    <row r="718" spans="48:54" x14ac:dyDescent="0.2">
      <c r="AV718" s="191" t="str">
        <f t="shared" si="15"/>
        <v>532_RG_347_1_202425</v>
      </c>
      <c r="AW718" s="191" t="s">
        <v>93</v>
      </c>
      <c r="AX718" s="18">
        <v>202425</v>
      </c>
      <c r="AY718" s="191">
        <v>532</v>
      </c>
      <c r="AZ718" s="191">
        <v>347</v>
      </c>
      <c r="BA718" s="191">
        <v>1</v>
      </c>
      <c r="BB718" s="191">
        <v>-10483.945</v>
      </c>
    </row>
    <row r="719" spans="48:54" x14ac:dyDescent="0.2">
      <c r="AV719" s="191" t="str">
        <f t="shared" si="15"/>
        <v>534_RG_347_1_202425</v>
      </c>
      <c r="AW719" s="191" t="s">
        <v>93</v>
      </c>
      <c r="AX719" s="18">
        <v>202425</v>
      </c>
      <c r="AY719" s="191">
        <v>534</v>
      </c>
      <c r="AZ719" s="191">
        <v>347</v>
      </c>
      <c r="BA719" s="191">
        <v>1</v>
      </c>
      <c r="BB719" s="191">
        <v>-8745.6159499999994</v>
      </c>
    </row>
    <row r="720" spans="48:54" x14ac:dyDescent="0.2">
      <c r="AV720" s="191" t="str">
        <f t="shared" si="15"/>
        <v>536_RG_347_1_202425</v>
      </c>
      <c r="AW720" s="191" t="s">
        <v>93</v>
      </c>
      <c r="AX720" s="18">
        <v>202425</v>
      </c>
      <c r="AY720" s="191">
        <v>536</v>
      </c>
      <c r="AZ720" s="191">
        <v>347</v>
      </c>
      <c r="BA720" s="191">
        <v>1</v>
      </c>
      <c r="BB720" s="191">
        <v>-7459.35</v>
      </c>
    </row>
    <row r="721" spans="48:54" x14ac:dyDescent="0.2">
      <c r="AV721" s="191" t="str">
        <f t="shared" si="15"/>
        <v>538_RG_347_1_202425</v>
      </c>
      <c r="AW721" s="191" t="s">
        <v>93</v>
      </c>
      <c r="AX721" s="18">
        <v>202425</v>
      </c>
      <c r="AY721" s="191">
        <v>538</v>
      </c>
      <c r="AZ721" s="191">
        <v>347</v>
      </c>
      <c r="BA721" s="191">
        <v>1</v>
      </c>
      <c r="BB721" s="191">
        <v>-3910.3359999999998</v>
      </c>
    </row>
    <row r="722" spans="48:54" x14ac:dyDescent="0.2">
      <c r="AV722" s="191" t="str">
        <f t="shared" si="15"/>
        <v>540_RG_347_1_202425</v>
      </c>
      <c r="AW722" s="191" t="s">
        <v>93</v>
      </c>
      <c r="AX722" s="18">
        <v>202425</v>
      </c>
      <c r="AY722" s="191">
        <v>540</v>
      </c>
      <c r="AZ722" s="191">
        <v>347</v>
      </c>
      <c r="BA722" s="191">
        <v>1</v>
      </c>
      <c r="BB722" s="191">
        <v>-13451.741</v>
      </c>
    </row>
    <row r="723" spans="48:54" x14ac:dyDescent="0.2">
      <c r="AV723" s="191" t="str">
        <f t="shared" si="15"/>
        <v>542_RG_347_1_202425</v>
      </c>
      <c r="AW723" s="191" t="s">
        <v>93</v>
      </c>
      <c r="AX723" s="18">
        <v>202425</v>
      </c>
      <c r="AY723" s="191">
        <v>542</v>
      </c>
      <c r="AZ723" s="191">
        <v>347</v>
      </c>
      <c r="BA723" s="191">
        <v>1</v>
      </c>
      <c r="BB723" s="191">
        <v>-5074.1499999999996</v>
      </c>
    </row>
    <row r="724" spans="48:54" x14ac:dyDescent="0.2">
      <c r="AV724" s="191" t="str">
        <f t="shared" si="15"/>
        <v>544_RG_347_1_202425</v>
      </c>
      <c r="AW724" s="191" t="s">
        <v>93</v>
      </c>
      <c r="AX724" s="18">
        <v>202425</v>
      </c>
      <c r="AY724" s="191">
        <v>544</v>
      </c>
      <c r="AZ724" s="191">
        <v>347</v>
      </c>
      <c r="BA724" s="191">
        <v>1</v>
      </c>
      <c r="BB724" s="191">
        <v>-12054.877</v>
      </c>
    </row>
    <row r="725" spans="48:54" x14ac:dyDescent="0.2">
      <c r="AV725" s="191" t="str">
        <f t="shared" si="15"/>
        <v>545_RG_347_1_202425</v>
      </c>
      <c r="AW725" s="191" t="s">
        <v>93</v>
      </c>
      <c r="AX725" s="18">
        <v>202425</v>
      </c>
      <c r="AY725" s="191">
        <v>545</v>
      </c>
      <c r="AZ725" s="191">
        <v>347</v>
      </c>
      <c r="BA725" s="191">
        <v>1</v>
      </c>
      <c r="BB725" s="191">
        <v>0</v>
      </c>
    </row>
    <row r="726" spans="48:54" x14ac:dyDescent="0.2">
      <c r="AV726" s="191" t="str">
        <f t="shared" si="15"/>
        <v>546_RG_347_1_202425</v>
      </c>
      <c r="AW726" s="191" t="s">
        <v>93</v>
      </c>
      <c r="AX726" s="18">
        <v>202425</v>
      </c>
      <c r="AY726" s="191">
        <v>546</v>
      </c>
      <c r="AZ726" s="191">
        <v>347</v>
      </c>
      <c r="BA726" s="191">
        <v>1</v>
      </c>
      <c r="BB726" s="191">
        <v>-5916</v>
      </c>
    </row>
    <row r="727" spans="48:54" x14ac:dyDescent="0.2">
      <c r="AV727" s="191" t="str">
        <f t="shared" si="15"/>
        <v>548_RG_347_1_202425</v>
      </c>
      <c r="AW727" s="191" t="s">
        <v>93</v>
      </c>
      <c r="AX727" s="18">
        <v>202425</v>
      </c>
      <c r="AY727" s="191">
        <v>548</v>
      </c>
      <c r="AZ727" s="191">
        <v>347</v>
      </c>
      <c r="BA727" s="191">
        <v>1</v>
      </c>
      <c r="BB727" s="191">
        <v>-2654.1320000000001</v>
      </c>
    </row>
    <row r="728" spans="48:54" x14ac:dyDescent="0.2">
      <c r="AV728" s="191" t="str">
        <f t="shared" si="15"/>
        <v>550_RG_347_1_202425</v>
      </c>
      <c r="AW728" s="191" t="s">
        <v>93</v>
      </c>
      <c r="AX728" s="18">
        <v>202425</v>
      </c>
      <c r="AY728" s="191">
        <v>550</v>
      </c>
      <c r="AZ728" s="191">
        <v>347</v>
      </c>
      <c r="BA728" s="191">
        <v>1</v>
      </c>
      <c r="BB728" s="191">
        <v>-12788.37138</v>
      </c>
    </row>
    <row r="729" spans="48:54" x14ac:dyDescent="0.2">
      <c r="AV729" s="191" t="str">
        <f t="shared" si="15"/>
        <v>552_RG_347_1_202425</v>
      </c>
      <c r="AW729" s="191" t="s">
        <v>93</v>
      </c>
      <c r="AX729" s="18">
        <v>202425</v>
      </c>
      <c r="AY729" s="191">
        <v>552</v>
      </c>
      <c r="AZ729" s="191">
        <v>347</v>
      </c>
      <c r="BA729" s="191">
        <v>1</v>
      </c>
      <c r="BB729" s="191">
        <v>-20637.385999999999</v>
      </c>
    </row>
    <row r="730" spans="48:54" x14ac:dyDescent="0.2">
      <c r="AV730" s="191" t="str">
        <f t="shared" si="15"/>
        <v>562_RG_347_1_202425</v>
      </c>
      <c r="AW730" s="191" t="s">
        <v>93</v>
      </c>
      <c r="AX730" s="18">
        <v>202425</v>
      </c>
      <c r="AY730" s="191">
        <v>562</v>
      </c>
      <c r="AZ730" s="191">
        <v>347</v>
      </c>
      <c r="BA730" s="191">
        <v>1</v>
      </c>
      <c r="BB730" s="191">
        <v>0</v>
      </c>
    </row>
    <row r="731" spans="48:54" x14ac:dyDescent="0.2">
      <c r="AV731" s="191" t="str">
        <f t="shared" si="15"/>
        <v>564_RG_347_1_202425</v>
      </c>
      <c r="AW731" s="191" t="s">
        <v>93</v>
      </c>
      <c r="AX731" s="18">
        <v>202425</v>
      </c>
      <c r="AY731" s="191">
        <v>564</v>
      </c>
      <c r="AZ731" s="191">
        <v>347</v>
      </c>
      <c r="BA731" s="191">
        <v>1</v>
      </c>
      <c r="BB731" s="191">
        <v>0</v>
      </c>
    </row>
    <row r="732" spans="48:54" x14ac:dyDescent="0.2">
      <c r="AV732" s="191" t="str">
        <f t="shared" si="15"/>
        <v>566_RG_347_1_202425</v>
      </c>
      <c r="AW732" s="191" t="s">
        <v>93</v>
      </c>
      <c r="AX732" s="18">
        <v>202425</v>
      </c>
      <c r="AY732" s="191">
        <v>566</v>
      </c>
      <c r="AZ732" s="191">
        <v>347</v>
      </c>
      <c r="BA732" s="191">
        <v>1</v>
      </c>
      <c r="BB732" s="191">
        <v>0</v>
      </c>
    </row>
    <row r="733" spans="48:54" x14ac:dyDescent="0.2">
      <c r="AV733" s="191" t="str">
        <f t="shared" si="15"/>
        <v>568_RG_347_1_202425</v>
      </c>
      <c r="AW733" s="191" t="s">
        <v>93</v>
      </c>
      <c r="AX733" s="18">
        <v>202425</v>
      </c>
      <c r="AY733" s="191">
        <v>568</v>
      </c>
      <c r="AZ733" s="191">
        <v>347</v>
      </c>
      <c r="BA733" s="191">
        <v>1</v>
      </c>
      <c r="BB733" s="191">
        <v>0</v>
      </c>
    </row>
    <row r="734" spans="48:54" x14ac:dyDescent="0.2">
      <c r="AV734" s="191" t="str">
        <f t="shared" si="15"/>
        <v>572_RG_347_1_202425</v>
      </c>
      <c r="AW734" s="191" t="s">
        <v>93</v>
      </c>
      <c r="AX734" s="18">
        <v>202425</v>
      </c>
      <c r="AY734" s="191">
        <v>572</v>
      </c>
      <c r="AZ734" s="191">
        <v>347</v>
      </c>
      <c r="BA734" s="191">
        <v>1</v>
      </c>
      <c r="BB734" s="191">
        <v>0</v>
      </c>
    </row>
    <row r="735" spans="48:54" x14ac:dyDescent="0.2">
      <c r="AV735" s="191" t="str">
        <f t="shared" si="15"/>
        <v>574_RG_347_1_202425</v>
      </c>
      <c r="AW735" s="191" t="s">
        <v>93</v>
      </c>
      <c r="AX735" s="18">
        <v>202425</v>
      </c>
      <c r="AY735" s="191">
        <v>574</v>
      </c>
      <c r="AZ735" s="191">
        <v>347</v>
      </c>
      <c r="BA735" s="191">
        <v>1</v>
      </c>
      <c r="BB735" s="191">
        <v>0</v>
      </c>
    </row>
    <row r="736" spans="48:54" x14ac:dyDescent="0.2">
      <c r="AV736" s="191" t="str">
        <f t="shared" si="15"/>
        <v>576_RG_347_1_202425</v>
      </c>
      <c r="AW736" s="191" t="s">
        <v>93</v>
      </c>
      <c r="AX736" s="18">
        <v>202425</v>
      </c>
      <c r="AY736" s="191">
        <v>576</v>
      </c>
      <c r="AZ736" s="191">
        <v>347</v>
      </c>
      <c r="BA736" s="191">
        <v>1</v>
      </c>
      <c r="BB736" s="191">
        <v>0</v>
      </c>
    </row>
    <row r="737" spans="48:54" x14ac:dyDescent="0.2">
      <c r="AV737" s="191" t="str">
        <f t="shared" si="15"/>
        <v>582_RG_347_1_202425</v>
      </c>
      <c r="AW737" s="191" t="s">
        <v>93</v>
      </c>
      <c r="AX737" s="18">
        <v>202425</v>
      </c>
      <c r="AY737" s="191">
        <v>582</v>
      </c>
      <c r="AZ737" s="191">
        <v>347</v>
      </c>
      <c r="BA737" s="191">
        <v>1</v>
      </c>
      <c r="BB737" s="191">
        <v>0</v>
      </c>
    </row>
    <row r="738" spans="48:54" x14ac:dyDescent="0.2">
      <c r="AV738" s="191" t="str">
        <f t="shared" si="15"/>
        <v>584_RG_347_1_202425</v>
      </c>
      <c r="AW738" s="191" t="s">
        <v>93</v>
      </c>
      <c r="AX738" s="18">
        <v>202425</v>
      </c>
      <c r="AY738" s="191">
        <v>584</v>
      </c>
      <c r="AZ738" s="191">
        <v>347</v>
      </c>
      <c r="BA738" s="191">
        <v>1</v>
      </c>
      <c r="BB738" s="191">
        <v>0</v>
      </c>
    </row>
    <row r="739" spans="48:54" x14ac:dyDescent="0.2">
      <c r="AV739" s="191" t="str">
        <f t="shared" si="15"/>
        <v>586_RG_347_1_202425</v>
      </c>
      <c r="AW739" s="191" t="s">
        <v>93</v>
      </c>
      <c r="AX739" s="18">
        <v>202425</v>
      </c>
      <c r="AY739" s="191">
        <v>586</v>
      </c>
      <c r="AZ739" s="191">
        <v>347</v>
      </c>
      <c r="BA739" s="191">
        <v>1</v>
      </c>
      <c r="BB739" s="191">
        <v>0</v>
      </c>
    </row>
    <row r="740" spans="48:54" x14ac:dyDescent="0.2">
      <c r="AV740" s="191" t="str">
        <f t="shared" si="15"/>
        <v>512_RG_348_1_202425</v>
      </c>
      <c r="AW740" s="191" t="s">
        <v>93</v>
      </c>
      <c r="AX740" s="18">
        <v>202425</v>
      </c>
      <c r="AY740" s="191">
        <v>512</v>
      </c>
      <c r="AZ740" s="191">
        <v>348</v>
      </c>
      <c r="BA740" s="191">
        <v>1</v>
      </c>
      <c r="BB740" s="191">
        <v>-993</v>
      </c>
    </row>
    <row r="741" spans="48:54" x14ac:dyDescent="0.2">
      <c r="AV741" s="191" t="str">
        <f t="shared" si="15"/>
        <v>514_RG_348_1_202425</v>
      </c>
      <c r="AW741" s="191" t="s">
        <v>93</v>
      </c>
      <c r="AX741" s="18">
        <v>202425</v>
      </c>
      <c r="AY741" s="191">
        <v>514</v>
      </c>
      <c r="AZ741" s="191">
        <v>348</v>
      </c>
      <c r="BA741" s="191">
        <v>1</v>
      </c>
      <c r="BB741" s="191">
        <v>-1699.989</v>
      </c>
    </row>
    <row r="742" spans="48:54" x14ac:dyDescent="0.2">
      <c r="AV742" s="191" t="str">
        <f t="shared" si="15"/>
        <v>516_RG_348_1_202425</v>
      </c>
      <c r="AW742" s="191" t="s">
        <v>93</v>
      </c>
      <c r="AX742" s="18">
        <v>202425</v>
      </c>
      <c r="AY742" s="191">
        <v>516</v>
      </c>
      <c r="AZ742" s="191">
        <v>348</v>
      </c>
      <c r="BA742" s="191">
        <v>1</v>
      </c>
      <c r="BB742" s="191">
        <v>-1683.2180000000001</v>
      </c>
    </row>
    <row r="743" spans="48:54" x14ac:dyDescent="0.2">
      <c r="AV743" s="191" t="str">
        <f t="shared" si="15"/>
        <v>518_RG_348_1_202425</v>
      </c>
      <c r="AW743" s="191" t="s">
        <v>93</v>
      </c>
      <c r="AX743" s="18">
        <v>202425</v>
      </c>
      <c r="AY743" s="191">
        <v>518</v>
      </c>
      <c r="AZ743" s="191">
        <v>348</v>
      </c>
      <c r="BA743" s="191">
        <v>1</v>
      </c>
      <c r="BB743" s="191">
        <v>-1487.28</v>
      </c>
    </row>
    <row r="744" spans="48:54" x14ac:dyDescent="0.2">
      <c r="AV744" s="191" t="str">
        <f t="shared" si="15"/>
        <v>520_RG_348_1_202425</v>
      </c>
      <c r="AW744" s="191" t="s">
        <v>93</v>
      </c>
      <c r="AX744" s="18">
        <v>202425</v>
      </c>
      <c r="AY744" s="191">
        <v>520</v>
      </c>
      <c r="AZ744" s="191">
        <v>348</v>
      </c>
      <c r="BA744" s="191">
        <v>1</v>
      </c>
      <c r="BB744" s="191">
        <v>-2063.5520000000001</v>
      </c>
    </row>
    <row r="745" spans="48:54" x14ac:dyDescent="0.2">
      <c r="AV745" s="191" t="str">
        <f t="shared" si="15"/>
        <v>522_RG_348_1_202425</v>
      </c>
      <c r="AW745" s="191" t="s">
        <v>93</v>
      </c>
      <c r="AX745" s="18">
        <v>202425</v>
      </c>
      <c r="AY745" s="191">
        <v>522</v>
      </c>
      <c r="AZ745" s="191">
        <v>348</v>
      </c>
      <c r="BA745" s="191">
        <v>1</v>
      </c>
      <c r="BB745" s="191">
        <v>-1915.8310000000001</v>
      </c>
    </row>
    <row r="746" spans="48:54" x14ac:dyDescent="0.2">
      <c r="AV746" s="191" t="str">
        <f t="shared" si="15"/>
        <v>524_RG_348_1_202425</v>
      </c>
      <c r="AW746" s="191" t="s">
        <v>93</v>
      </c>
      <c r="AX746" s="18">
        <v>202425</v>
      </c>
      <c r="AY746" s="191">
        <v>524</v>
      </c>
      <c r="AZ746" s="191">
        <v>348</v>
      </c>
      <c r="BA746" s="191">
        <v>1</v>
      </c>
      <c r="BB746" s="191">
        <v>-1840.8960000000002</v>
      </c>
    </row>
    <row r="747" spans="48:54" x14ac:dyDescent="0.2">
      <c r="AV747" s="191" t="str">
        <f t="shared" si="15"/>
        <v>526_RG_348_1_202425</v>
      </c>
      <c r="AW747" s="191" t="s">
        <v>93</v>
      </c>
      <c r="AX747" s="18">
        <v>202425</v>
      </c>
      <c r="AY747" s="191">
        <v>526</v>
      </c>
      <c r="AZ747" s="191">
        <v>348</v>
      </c>
      <c r="BA747" s="191">
        <v>1</v>
      </c>
      <c r="BB747" s="191">
        <v>-1291.2349999999999</v>
      </c>
    </row>
    <row r="748" spans="48:54" x14ac:dyDescent="0.2">
      <c r="AV748" s="191" t="str">
        <f t="shared" si="15"/>
        <v>528_RG_348_1_202425</v>
      </c>
      <c r="AW748" s="191" t="s">
        <v>93</v>
      </c>
      <c r="AX748" s="18">
        <v>202425</v>
      </c>
      <c r="AY748" s="191">
        <v>528</v>
      </c>
      <c r="AZ748" s="191">
        <v>348</v>
      </c>
      <c r="BA748" s="191">
        <v>1</v>
      </c>
      <c r="BB748" s="191">
        <v>0</v>
      </c>
    </row>
    <row r="749" spans="48:54" x14ac:dyDescent="0.2">
      <c r="AV749" s="191" t="str">
        <f t="shared" si="15"/>
        <v>530_RG_348_1_202425</v>
      </c>
      <c r="AW749" s="191" t="s">
        <v>93</v>
      </c>
      <c r="AX749" s="18">
        <v>202425</v>
      </c>
      <c r="AY749" s="191">
        <v>530</v>
      </c>
      <c r="AZ749" s="191">
        <v>348</v>
      </c>
      <c r="BA749" s="191">
        <v>1</v>
      </c>
      <c r="BB749" s="191">
        <v>-2730.645</v>
      </c>
    </row>
    <row r="750" spans="48:54" x14ac:dyDescent="0.2">
      <c r="AV750" s="191" t="str">
        <f t="shared" si="15"/>
        <v>532_RG_348_1_202425</v>
      </c>
      <c r="AW750" s="191" t="s">
        <v>93</v>
      </c>
      <c r="AX750" s="18">
        <v>202425</v>
      </c>
      <c r="AY750" s="191">
        <v>532</v>
      </c>
      <c r="AZ750" s="191">
        <v>348</v>
      </c>
      <c r="BA750" s="191">
        <v>1</v>
      </c>
      <c r="BB750" s="191">
        <v>-3539.913</v>
      </c>
    </row>
    <row r="751" spans="48:54" x14ac:dyDescent="0.2">
      <c r="AV751" s="191" t="str">
        <f t="shared" si="15"/>
        <v>534_RG_348_1_202425</v>
      </c>
      <c r="AW751" s="191" t="s">
        <v>93</v>
      </c>
      <c r="AX751" s="18">
        <v>202425</v>
      </c>
      <c r="AY751" s="191">
        <v>534</v>
      </c>
      <c r="AZ751" s="191">
        <v>348</v>
      </c>
      <c r="BA751" s="191">
        <v>1</v>
      </c>
      <c r="BB751" s="191">
        <v>-1259.7</v>
      </c>
    </row>
    <row r="752" spans="48:54" x14ac:dyDescent="0.2">
      <c r="AV752" s="191" t="str">
        <f t="shared" si="15"/>
        <v>536_RG_348_1_202425</v>
      </c>
      <c r="AW752" s="191" t="s">
        <v>93</v>
      </c>
      <c r="AX752" s="18">
        <v>202425</v>
      </c>
      <c r="AY752" s="191">
        <v>536</v>
      </c>
      <c r="AZ752" s="191">
        <v>348</v>
      </c>
      <c r="BA752" s="191">
        <v>1</v>
      </c>
      <c r="BB752" s="191">
        <v>-2006.25</v>
      </c>
    </row>
    <row r="753" spans="48:54" x14ac:dyDescent="0.2">
      <c r="AV753" s="191" t="str">
        <f t="shared" si="15"/>
        <v>538_RG_348_1_202425</v>
      </c>
      <c r="AW753" s="191" t="s">
        <v>93</v>
      </c>
      <c r="AX753" s="18">
        <v>202425</v>
      </c>
      <c r="AY753" s="191">
        <v>538</v>
      </c>
      <c r="AZ753" s="191">
        <v>348</v>
      </c>
      <c r="BA753" s="191">
        <v>1</v>
      </c>
      <c r="BB753" s="191">
        <v>-2438.319</v>
      </c>
    </row>
    <row r="754" spans="48:54" x14ac:dyDescent="0.2">
      <c r="AV754" s="191" t="str">
        <f t="shared" si="15"/>
        <v>540_RG_348_1_202425</v>
      </c>
      <c r="AW754" s="191" t="s">
        <v>93</v>
      </c>
      <c r="AX754" s="18">
        <v>202425</v>
      </c>
      <c r="AY754" s="191">
        <v>540</v>
      </c>
      <c r="AZ754" s="191">
        <v>348</v>
      </c>
      <c r="BA754" s="191">
        <v>1</v>
      </c>
      <c r="BB754" s="191">
        <v>-4598.9139999999998</v>
      </c>
    </row>
    <row r="755" spans="48:54" x14ac:dyDescent="0.2">
      <c r="AV755" s="191" t="str">
        <f t="shared" si="15"/>
        <v>542_RG_348_1_202425</v>
      </c>
      <c r="AW755" s="191" t="s">
        <v>93</v>
      </c>
      <c r="AX755" s="18">
        <v>202425</v>
      </c>
      <c r="AY755" s="191">
        <v>542</v>
      </c>
      <c r="AZ755" s="191">
        <v>348</v>
      </c>
      <c r="BA755" s="191">
        <v>1</v>
      </c>
      <c r="BB755" s="191">
        <v>-963.33699999999999</v>
      </c>
    </row>
    <row r="756" spans="48:54" x14ac:dyDescent="0.2">
      <c r="AV756" s="191" t="str">
        <f t="shared" si="15"/>
        <v>544_RG_348_1_202425</v>
      </c>
      <c r="AW756" s="191" t="s">
        <v>93</v>
      </c>
      <c r="AX756" s="18">
        <v>202425</v>
      </c>
      <c r="AY756" s="191">
        <v>544</v>
      </c>
      <c r="AZ756" s="191">
        <v>348</v>
      </c>
      <c r="BA756" s="191">
        <v>1</v>
      </c>
      <c r="BB756" s="191">
        <v>-2669.6350000000002</v>
      </c>
    </row>
    <row r="757" spans="48:54" x14ac:dyDescent="0.2">
      <c r="AV757" s="191" t="str">
        <f t="shared" si="15"/>
        <v>545_RG_348_1_202425</v>
      </c>
      <c r="AW757" s="191" t="s">
        <v>93</v>
      </c>
      <c r="AX757" s="18">
        <v>202425</v>
      </c>
      <c r="AY757" s="191">
        <v>545</v>
      </c>
      <c r="AZ757" s="191">
        <v>348</v>
      </c>
      <c r="BA757" s="191">
        <v>1</v>
      </c>
      <c r="BB757" s="191">
        <v>-1137.8561</v>
      </c>
    </row>
    <row r="758" spans="48:54" x14ac:dyDescent="0.2">
      <c r="AV758" s="191" t="str">
        <f t="shared" si="15"/>
        <v>546_RG_348_1_202425</v>
      </c>
      <c r="AW758" s="191" t="s">
        <v>93</v>
      </c>
      <c r="AX758" s="18">
        <v>202425</v>
      </c>
      <c r="AY758" s="191">
        <v>546</v>
      </c>
      <c r="AZ758" s="191">
        <v>348</v>
      </c>
      <c r="BA758" s="191">
        <v>1</v>
      </c>
      <c r="BB758" s="191">
        <v>-1422</v>
      </c>
    </row>
    <row r="759" spans="48:54" x14ac:dyDescent="0.2">
      <c r="AV759" s="191" t="str">
        <f t="shared" si="15"/>
        <v>548_RG_348_1_202425</v>
      </c>
      <c r="AW759" s="191" t="s">
        <v>93</v>
      </c>
      <c r="AX759" s="18">
        <v>202425</v>
      </c>
      <c r="AY759" s="191">
        <v>548</v>
      </c>
      <c r="AZ759" s="191">
        <v>348</v>
      </c>
      <c r="BA759" s="191">
        <v>1</v>
      </c>
      <c r="BB759" s="191">
        <v>-1113.115</v>
      </c>
    </row>
    <row r="760" spans="48:54" x14ac:dyDescent="0.2">
      <c r="AV760" s="191" t="str">
        <f t="shared" si="15"/>
        <v>550_RG_348_1_202425</v>
      </c>
      <c r="AW760" s="191" t="s">
        <v>93</v>
      </c>
      <c r="AX760" s="18">
        <v>202425</v>
      </c>
      <c r="AY760" s="191">
        <v>550</v>
      </c>
      <c r="AZ760" s="191">
        <v>348</v>
      </c>
      <c r="BA760" s="191">
        <v>1</v>
      </c>
      <c r="BB760" s="191">
        <v>-2767.1909999999998</v>
      </c>
    </row>
    <row r="761" spans="48:54" x14ac:dyDescent="0.2">
      <c r="AV761" s="191" t="str">
        <f t="shared" si="15"/>
        <v>552_RG_348_1_202425</v>
      </c>
      <c r="AW761" s="191" t="s">
        <v>93</v>
      </c>
      <c r="AX761" s="18">
        <v>202425</v>
      </c>
      <c r="AY761" s="191">
        <v>552</v>
      </c>
      <c r="AZ761" s="191">
        <v>348</v>
      </c>
      <c r="BA761" s="191">
        <v>1</v>
      </c>
      <c r="BB761" s="191">
        <v>-5101.1779999999999</v>
      </c>
    </row>
    <row r="762" spans="48:54" x14ac:dyDescent="0.2">
      <c r="AV762" s="191" t="str">
        <f t="shared" si="15"/>
        <v>562_RG_348_1_202425</v>
      </c>
      <c r="AW762" s="191" t="s">
        <v>93</v>
      </c>
      <c r="AX762" s="18">
        <v>202425</v>
      </c>
      <c r="AY762" s="191">
        <v>562</v>
      </c>
      <c r="AZ762" s="191">
        <v>348</v>
      </c>
      <c r="BA762" s="191">
        <v>1</v>
      </c>
      <c r="BB762" s="191">
        <v>0</v>
      </c>
    </row>
    <row r="763" spans="48:54" x14ac:dyDescent="0.2">
      <c r="AV763" s="191" t="str">
        <f t="shared" si="15"/>
        <v>564_RG_348_1_202425</v>
      </c>
      <c r="AW763" s="191" t="s">
        <v>93</v>
      </c>
      <c r="AX763" s="18">
        <v>202425</v>
      </c>
      <c r="AY763" s="191">
        <v>564</v>
      </c>
      <c r="AZ763" s="191">
        <v>348</v>
      </c>
      <c r="BA763" s="191">
        <v>1</v>
      </c>
      <c r="BB763" s="191">
        <v>0</v>
      </c>
    </row>
    <row r="764" spans="48:54" x14ac:dyDescent="0.2">
      <c r="AV764" s="191" t="str">
        <f t="shared" si="15"/>
        <v>566_RG_348_1_202425</v>
      </c>
      <c r="AW764" s="191" t="s">
        <v>93</v>
      </c>
      <c r="AX764" s="18">
        <v>202425</v>
      </c>
      <c r="AY764" s="191">
        <v>566</v>
      </c>
      <c r="AZ764" s="191">
        <v>348</v>
      </c>
      <c r="BA764" s="191">
        <v>1</v>
      </c>
      <c r="BB764" s="191">
        <v>0</v>
      </c>
    </row>
    <row r="765" spans="48:54" x14ac:dyDescent="0.2">
      <c r="AV765" s="191" t="str">
        <f t="shared" si="15"/>
        <v>568_RG_348_1_202425</v>
      </c>
      <c r="AW765" s="191" t="s">
        <v>93</v>
      </c>
      <c r="AX765" s="18">
        <v>202425</v>
      </c>
      <c r="AY765" s="191">
        <v>568</v>
      </c>
      <c r="AZ765" s="191">
        <v>348</v>
      </c>
      <c r="BA765" s="191">
        <v>1</v>
      </c>
      <c r="BB765" s="191">
        <v>0</v>
      </c>
    </row>
    <row r="766" spans="48:54" x14ac:dyDescent="0.2">
      <c r="AV766" s="191" t="str">
        <f t="shared" si="15"/>
        <v>572_RG_348_1_202425</v>
      </c>
      <c r="AW766" s="191" t="s">
        <v>93</v>
      </c>
      <c r="AX766" s="18">
        <v>202425</v>
      </c>
      <c r="AY766" s="191">
        <v>572</v>
      </c>
      <c r="AZ766" s="191">
        <v>348</v>
      </c>
      <c r="BA766" s="191">
        <v>1</v>
      </c>
      <c r="BB766" s="191">
        <v>0</v>
      </c>
    </row>
    <row r="767" spans="48:54" x14ac:dyDescent="0.2">
      <c r="AV767" s="191" t="str">
        <f t="shared" si="15"/>
        <v>574_RG_348_1_202425</v>
      </c>
      <c r="AW767" s="191" t="s">
        <v>93</v>
      </c>
      <c r="AX767" s="18">
        <v>202425</v>
      </c>
      <c r="AY767" s="191">
        <v>574</v>
      </c>
      <c r="AZ767" s="191">
        <v>348</v>
      </c>
      <c r="BA767" s="191">
        <v>1</v>
      </c>
      <c r="BB767" s="191">
        <v>0</v>
      </c>
    </row>
    <row r="768" spans="48:54" x14ac:dyDescent="0.2">
      <c r="AV768" s="191" t="str">
        <f t="shared" si="15"/>
        <v>576_RG_348_1_202425</v>
      </c>
      <c r="AW768" s="191" t="s">
        <v>93</v>
      </c>
      <c r="AX768" s="18">
        <v>202425</v>
      </c>
      <c r="AY768" s="191">
        <v>576</v>
      </c>
      <c r="AZ768" s="191">
        <v>348</v>
      </c>
      <c r="BA768" s="191">
        <v>1</v>
      </c>
      <c r="BB768" s="191">
        <v>0</v>
      </c>
    </row>
    <row r="769" spans="48:54" x14ac:dyDescent="0.2">
      <c r="AV769" s="191" t="str">
        <f t="shared" si="15"/>
        <v>582_RG_348_1_202425</v>
      </c>
      <c r="AW769" s="191" t="s">
        <v>93</v>
      </c>
      <c r="AX769" s="18">
        <v>202425</v>
      </c>
      <c r="AY769" s="191">
        <v>582</v>
      </c>
      <c r="AZ769" s="191">
        <v>348</v>
      </c>
      <c r="BA769" s="191">
        <v>1</v>
      </c>
      <c r="BB769" s="191">
        <v>0</v>
      </c>
    </row>
    <row r="770" spans="48:54" x14ac:dyDescent="0.2">
      <c r="AV770" s="191" t="str">
        <f t="shared" si="15"/>
        <v>584_RG_348_1_202425</v>
      </c>
      <c r="AW770" s="191" t="s">
        <v>93</v>
      </c>
      <c r="AX770" s="18">
        <v>202425</v>
      </c>
      <c r="AY770" s="191">
        <v>584</v>
      </c>
      <c r="AZ770" s="191">
        <v>348</v>
      </c>
      <c r="BA770" s="191">
        <v>1</v>
      </c>
      <c r="BB770" s="191">
        <v>0</v>
      </c>
    </row>
    <row r="771" spans="48:54" x14ac:dyDescent="0.2">
      <c r="AV771" s="191" t="str">
        <f t="shared" si="15"/>
        <v>586_RG_348_1_202425</v>
      </c>
      <c r="AW771" s="191" t="s">
        <v>93</v>
      </c>
      <c r="AX771" s="18">
        <v>202425</v>
      </c>
      <c r="AY771" s="191">
        <v>586</v>
      </c>
      <c r="AZ771" s="191">
        <v>348</v>
      </c>
      <c r="BA771" s="191">
        <v>1</v>
      </c>
      <c r="BB771" s="191">
        <v>0</v>
      </c>
    </row>
    <row r="772" spans="48:54" x14ac:dyDescent="0.2">
      <c r="AV772" s="191" t="str">
        <f t="shared" ref="AV772:AV835" si="16">AY772&amp;"_"&amp;AW772&amp;"_"&amp;AZ772&amp;"_"&amp;BA772&amp;"_"&amp;AX772</f>
        <v>512_RG_349.1_1_202425</v>
      </c>
      <c r="AW772" s="191" t="s">
        <v>93</v>
      </c>
      <c r="AX772" s="18">
        <v>202425</v>
      </c>
      <c r="AY772" s="191">
        <v>512</v>
      </c>
      <c r="AZ772" s="191">
        <v>349.1</v>
      </c>
      <c r="BA772" s="191">
        <v>1</v>
      </c>
      <c r="BB772" s="191">
        <v>0</v>
      </c>
    </row>
    <row r="773" spans="48:54" x14ac:dyDescent="0.2">
      <c r="AV773" s="191" t="str">
        <f t="shared" si="16"/>
        <v>514_RG_349.1_1_202425</v>
      </c>
      <c r="AW773" s="191" t="s">
        <v>93</v>
      </c>
      <c r="AX773" s="18">
        <v>202425</v>
      </c>
      <c r="AY773" s="191">
        <v>514</v>
      </c>
      <c r="AZ773" s="191">
        <v>349.1</v>
      </c>
      <c r="BA773" s="191">
        <v>1</v>
      </c>
      <c r="BB773" s="191">
        <v>0</v>
      </c>
    </row>
    <row r="774" spans="48:54" x14ac:dyDescent="0.2">
      <c r="AV774" s="191" t="str">
        <f t="shared" si="16"/>
        <v>516_RG_349.1_1_202425</v>
      </c>
      <c r="AW774" s="191" t="s">
        <v>93</v>
      </c>
      <c r="AX774" s="18">
        <v>202425</v>
      </c>
      <c r="AY774" s="191">
        <v>516</v>
      </c>
      <c r="AZ774" s="191">
        <v>349.1</v>
      </c>
      <c r="BA774" s="191">
        <v>1</v>
      </c>
      <c r="BB774" s="191">
        <v>0</v>
      </c>
    </row>
    <row r="775" spans="48:54" x14ac:dyDescent="0.2">
      <c r="AV775" s="191" t="str">
        <f t="shared" si="16"/>
        <v>518_RG_349.1_1_202425</v>
      </c>
      <c r="AW775" s="191" t="s">
        <v>93</v>
      </c>
      <c r="AX775" s="18">
        <v>202425</v>
      </c>
      <c r="AY775" s="191">
        <v>518</v>
      </c>
      <c r="AZ775" s="191">
        <v>349.1</v>
      </c>
      <c r="BA775" s="191">
        <v>1</v>
      </c>
      <c r="BB775" s="191">
        <v>0</v>
      </c>
    </row>
    <row r="776" spans="48:54" x14ac:dyDescent="0.2">
      <c r="AV776" s="191" t="str">
        <f t="shared" si="16"/>
        <v>520_RG_349.1_1_202425</v>
      </c>
      <c r="AW776" s="191" t="s">
        <v>93</v>
      </c>
      <c r="AX776" s="18">
        <v>202425</v>
      </c>
      <c r="AY776" s="191">
        <v>520</v>
      </c>
      <c r="AZ776" s="191">
        <v>349.1</v>
      </c>
      <c r="BA776" s="191">
        <v>1</v>
      </c>
      <c r="BB776" s="191">
        <v>0</v>
      </c>
    </row>
    <row r="777" spans="48:54" x14ac:dyDescent="0.2">
      <c r="AV777" s="191" t="str">
        <f t="shared" si="16"/>
        <v>522_RG_349.1_1_202425</v>
      </c>
      <c r="AW777" s="191" t="s">
        <v>93</v>
      </c>
      <c r="AX777" s="18">
        <v>202425</v>
      </c>
      <c r="AY777" s="191">
        <v>522</v>
      </c>
      <c r="AZ777" s="191">
        <v>349.1</v>
      </c>
      <c r="BA777" s="191">
        <v>1</v>
      </c>
      <c r="BB777" s="191">
        <v>0</v>
      </c>
    </row>
    <row r="778" spans="48:54" x14ac:dyDescent="0.2">
      <c r="AV778" s="191" t="str">
        <f t="shared" si="16"/>
        <v>524_RG_349.1_1_202425</v>
      </c>
      <c r="AW778" s="191" t="s">
        <v>93</v>
      </c>
      <c r="AX778" s="18">
        <v>202425</v>
      </c>
      <c r="AY778" s="191">
        <v>524</v>
      </c>
      <c r="AZ778" s="191">
        <v>349.1</v>
      </c>
      <c r="BA778" s="191">
        <v>1</v>
      </c>
      <c r="BB778" s="191">
        <v>0</v>
      </c>
    </row>
    <row r="779" spans="48:54" x14ac:dyDescent="0.2">
      <c r="AV779" s="191" t="str">
        <f t="shared" si="16"/>
        <v>526_RG_349.1_1_202425</v>
      </c>
      <c r="AW779" s="191" t="s">
        <v>93</v>
      </c>
      <c r="AX779" s="18">
        <v>202425</v>
      </c>
      <c r="AY779" s="191">
        <v>526</v>
      </c>
      <c r="AZ779" s="191">
        <v>349.1</v>
      </c>
      <c r="BA779" s="191">
        <v>1</v>
      </c>
      <c r="BB779" s="191">
        <v>0</v>
      </c>
    </row>
    <row r="780" spans="48:54" x14ac:dyDescent="0.2">
      <c r="AV780" s="191" t="str">
        <f t="shared" si="16"/>
        <v>528_RG_349.1_1_202425</v>
      </c>
      <c r="AW780" s="191" t="s">
        <v>93</v>
      </c>
      <c r="AX780" s="18">
        <v>202425</v>
      </c>
      <c r="AY780" s="191">
        <v>528</v>
      </c>
      <c r="AZ780" s="191">
        <v>349.1</v>
      </c>
      <c r="BA780" s="191">
        <v>1</v>
      </c>
      <c r="BB780" s="191">
        <v>0</v>
      </c>
    </row>
    <row r="781" spans="48:54" x14ac:dyDescent="0.2">
      <c r="AV781" s="191" t="str">
        <f t="shared" si="16"/>
        <v>530_RG_349.1_1_202425</v>
      </c>
      <c r="AW781" s="191" t="s">
        <v>93</v>
      </c>
      <c r="AX781" s="18">
        <v>202425</v>
      </c>
      <c r="AY781" s="191">
        <v>530</v>
      </c>
      <c r="AZ781" s="191">
        <v>349.1</v>
      </c>
      <c r="BA781" s="191">
        <v>1</v>
      </c>
      <c r="BB781" s="191">
        <v>0</v>
      </c>
    </row>
    <row r="782" spans="48:54" x14ac:dyDescent="0.2">
      <c r="AV782" s="191" t="str">
        <f t="shared" si="16"/>
        <v>532_RG_349.1_1_202425</v>
      </c>
      <c r="AW782" s="191" t="s">
        <v>93</v>
      </c>
      <c r="AX782" s="18">
        <v>202425</v>
      </c>
      <c r="AY782" s="191">
        <v>532</v>
      </c>
      <c r="AZ782" s="191">
        <v>349.1</v>
      </c>
      <c r="BA782" s="191">
        <v>1</v>
      </c>
      <c r="BB782" s="191">
        <v>0</v>
      </c>
    </row>
    <row r="783" spans="48:54" x14ac:dyDescent="0.2">
      <c r="AV783" s="191" t="str">
        <f t="shared" si="16"/>
        <v>534_RG_349.1_1_202425</v>
      </c>
      <c r="AW783" s="191" t="s">
        <v>93</v>
      </c>
      <c r="AX783" s="18">
        <v>202425</v>
      </c>
      <c r="AY783" s="191">
        <v>534</v>
      </c>
      <c r="AZ783" s="191">
        <v>349.1</v>
      </c>
      <c r="BA783" s="191">
        <v>1</v>
      </c>
      <c r="BB783" s="191">
        <v>0</v>
      </c>
    </row>
    <row r="784" spans="48:54" x14ac:dyDescent="0.2">
      <c r="AV784" s="191" t="str">
        <f t="shared" si="16"/>
        <v>536_RG_349.1_1_202425</v>
      </c>
      <c r="AW784" s="191" t="s">
        <v>93</v>
      </c>
      <c r="AX784" s="18">
        <v>202425</v>
      </c>
      <c r="AY784" s="191">
        <v>536</v>
      </c>
      <c r="AZ784" s="191">
        <v>349.1</v>
      </c>
      <c r="BA784" s="191">
        <v>1</v>
      </c>
      <c r="BB784" s="191">
        <v>-1296</v>
      </c>
    </row>
    <row r="785" spans="48:54" x14ac:dyDescent="0.2">
      <c r="AV785" s="191" t="str">
        <f t="shared" si="16"/>
        <v>538_RG_349.1_1_202425</v>
      </c>
      <c r="AW785" s="191" t="s">
        <v>93</v>
      </c>
      <c r="AX785" s="18">
        <v>202425</v>
      </c>
      <c r="AY785" s="191">
        <v>538</v>
      </c>
      <c r="AZ785" s="191">
        <v>349.1</v>
      </c>
      <c r="BA785" s="191">
        <v>1</v>
      </c>
      <c r="BB785" s="191">
        <v>0</v>
      </c>
    </row>
    <row r="786" spans="48:54" x14ac:dyDescent="0.2">
      <c r="AV786" s="191" t="str">
        <f t="shared" si="16"/>
        <v>540_RG_349.1_1_202425</v>
      </c>
      <c r="AW786" s="191" t="s">
        <v>93</v>
      </c>
      <c r="AX786" s="18">
        <v>202425</v>
      </c>
      <c r="AY786" s="191">
        <v>540</v>
      </c>
      <c r="AZ786" s="191">
        <v>349.1</v>
      </c>
      <c r="BA786" s="191">
        <v>1</v>
      </c>
      <c r="BB786" s="191">
        <v>-250.38900000000001</v>
      </c>
    </row>
    <row r="787" spans="48:54" x14ac:dyDescent="0.2">
      <c r="AV787" s="191" t="str">
        <f t="shared" si="16"/>
        <v>542_RG_349.1_1_202425</v>
      </c>
      <c r="AW787" s="191" t="s">
        <v>93</v>
      </c>
      <c r="AX787" s="18">
        <v>202425</v>
      </c>
      <c r="AY787" s="191">
        <v>542</v>
      </c>
      <c r="AZ787" s="191">
        <v>349.1</v>
      </c>
      <c r="BA787" s="191">
        <v>1</v>
      </c>
      <c r="BB787" s="191">
        <v>0</v>
      </c>
    </row>
    <row r="788" spans="48:54" x14ac:dyDescent="0.2">
      <c r="AV788" s="191" t="str">
        <f t="shared" si="16"/>
        <v>544_RG_349.1_1_202425</v>
      </c>
      <c r="AW788" s="191" t="s">
        <v>93</v>
      </c>
      <c r="AX788" s="18">
        <v>202425</v>
      </c>
      <c r="AY788" s="191">
        <v>544</v>
      </c>
      <c r="AZ788" s="191">
        <v>349.1</v>
      </c>
      <c r="BA788" s="191">
        <v>1</v>
      </c>
      <c r="BB788" s="191">
        <v>0</v>
      </c>
    </row>
    <row r="789" spans="48:54" x14ac:dyDescent="0.2">
      <c r="AV789" s="191" t="str">
        <f t="shared" si="16"/>
        <v>545_RG_349.1_1_202425</v>
      </c>
      <c r="AW789" s="191" t="s">
        <v>93</v>
      </c>
      <c r="AX789" s="18">
        <v>202425</v>
      </c>
      <c r="AY789" s="191">
        <v>545</v>
      </c>
      <c r="AZ789" s="191">
        <v>349.1</v>
      </c>
      <c r="BA789" s="191">
        <v>1</v>
      </c>
      <c r="BB789" s="191">
        <v>0</v>
      </c>
    </row>
    <row r="790" spans="48:54" x14ac:dyDescent="0.2">
      <c r="AV790" s="191" t="str">
        <f t="shared" si="16"/>
        <v>546_RG_349.1_1_202425</v>
      </c>
      <c r="AW790" s="191" t="s">
        <v>93</v>
      </c>
      <c r="AX790" s="18">
        <v>202425</v>
      </c>
      <c r="AY790" s="191">
        <v>546</v>
      </c>
      <c r="AZ790" s="191">
        <v>349.1</v>
      </c>
      <c r="BA790" s="191">
        <v>1</v>
      </c>
      <c r="BB790" s="191">
        <v>0</v>
      </c>
    </row>
    <row r="791" spans="48:54" x14ac:dyDescent="0.2">
      <c r="AV791" s="191" t="str">
        <f t="shared" si="16"/>
        <v>548_RG_349.1_1_202425</v>
      </c>
      <c r="AW791" s="191" t="s">
        <v>93</v>
      </c>
      <c r="AX791" s="18">
        <v>202425</v>
      </c>
      <c r="AY791" s="191">
        <v>548</v>
      </c>
      <c r="AZ791" s="191">
        <v>349.1</v>
      </c>
      <c r="BA791" s="191">
        <v>1</v>
      </c>
      <c r="BB791" s="191">
        <v>0</v>
      </c>
    </row>
    <row r="792" spans="48:54" x14ac:dyDescent="0.2">
      <c r="AV792" s="191" t="str">
        <f t="shared" si="16"/>
        <v>550_RG_349.1_1_202425</v>
      </c>
      <c r="AW792" s="191" t="s">
        <v>93</v>
      </c>
      <c r="AX792" s="18">
        <v>202425</v>
      </c>
      <c r="AY792" s="191">
        <v>550</v>
      </c>
      <c r="AZ792" s="191">
        <v>349.1</v>
      </c>
      <c r="BA792" s="191">
        <v>1</v>
      </c>
      <c r="BB792" s="191">
        <v>0</v>
      </c>
    </row>
    <row r="793" spans="48:54" x14ac:dyDescent="0.2">
      <c r="AV793" s="191" t="str">
        <f t="shared" si="16"/>
        <v>552_RG_349.1_1_202425</v>
      </c>
      <c r="AW793" s="191" t="s">
        <v>93</v>
      </c>
      <c r="AX793" s="18">
        <v>202425</v>
      </c>
      <c r="AY793" s="191">
        <v>552</v>
      </c>
      <c r="AZ793" s="191">
        <v>349.1</v>
      </c>
      <c r="BA793" s="191">
        <v>1</v>
      </c>
      <c r="BB793" s="191">
        <v>0</v>
      </c>
    </row>
    <row r="794" spans="48:54" x14ac:dyDescent="0.2">
      <c r="AV794" s="191" t="str">
        <f t="shared" si="16"/>
        <v>562_RG_349.1_1_202425</v>
      </c>
      <c r="AW794" s="191" t="s">
        <v>93</v>
      </c>
      <c r="AX794" s="18">
        <v>202425</v>
      </c>
      <c r="AY794" s="191">
        <v>562</v>
      </c>
      <c r="AZ794" s="191">
        <v>349.1</v>
      </c>
      <c r="BA794" s="191">
        <v>1</v>
      </c>
      <c r="BB794" s="191">
        <v>0</v>
      </c>
    </row>
    <row r="795" spans="48:54" x14ac:dyDescent="0.2">
      <c r="AV795" s="191" t="str">
        <f t="shared" si="16"/>
        <v>564_RG_349.1_1_202425</v>
      </c>
      <c r="AW795" s="191" t="s">
        <v>93</v>
      </c>
      <c r="AX795" s="18">
        <v>202425</v>
      </c>
      <c r="AY795" s="191">
        <v>564</v>
      </c>
      <c r="AZ795" s="191">
        <v>349.1</v>
      </c>
      <c r="BA795" s="191">
        <v>1</v>
      </c>
      <c r="BB795" s="191">
        <v>0</v>
      </c>
    </row>
    <row r="796" spans="48:54" x14ac:dyDescent="0.2">
      <c r="AV796" s="191" t="str">
        <f t="shared" si="16"/>
        <v>566_RG_349.1_1_202425</v>
      </c>
      <c r="AW796" s="191" t="s">
        <v>93</v>
      </c>
      <c r="AX796" s="18">
        <v>202425</v>
      </c>
      <c r="AY796" s="191">
        <v>566</v>
      </c>
      <c r="AZ796" s="191">
        <v>349.1</v>
      </c>
      <c r="BA796" s="191">
        <v>1</v>
      </c>
      <c r="BB796" s="191">
        <v>0</v>
      </c>
    </row>
    <row r="797" spans="48:54" x14ac:dyDescent="0.2">
      <c r="AV797" s="191" t="str">
        <f t="shared" si="16"/>
        <v>568_RG_349.1_1_202425</v>
      </c>
      <c r="AW797" s="191" t="s">
        <v>93</v>
      </c>
      <c r="AX797" s="18">
        <v>202425</v>
      </c>
      <c r="AY797" s="191">
        <v>568</v>
      </c>
      <c r="AZ797" s="191">
        <v>349.1</v>
      </c>
      <c r="BA797" s="191">
        <v>1</v>
      </c>
      <c r="BB797" s="191">
        <v>0</v>
      </c>
    </row>
    <row r="798" spans="48:54" x14ac:dyDescent="0.2">
      <c r="AV798" s="191" t="str">
        <f t="shared" si="16"/>
        <v>572_RG_349.1_1_202425</v>
      </c>
      <c r="AW798" s="191" t="s">
        <v>93</v>
      </c>
      <c r="AX798" s="18">
        <v>202425</v>
      </c>
      <c r="AY798" s="191">
        <v>572</v>
      </c>
      <c r="AZ798" s="191">
        <v>349.1</v>
      </c>
      <c r="BA798" s="191">
        <v>1</v>
      </c>
      <c r="BB798" s="191">
        <v>0</v>
      </c>
    </row>
    <row r="799" spans="48:54" x14ac:dyDescent="0.2">
      <c r="AV799" s="191" t="str">
        <f t="shared" si="16"/>
        <v>574_RG_349.1_1_202425</v>
      </c>
      <c r="AW799" s="191" t="s">
        <v>93</v>
      </c>
      <c r="AX799" s="18">
        <v>202425</v>
      </c>
      <c r="AY799" s="191">
        <v>574</v>
      </c>
      <c r="AZ799" s="191">
        <v>349.1</v>
      </c>
      <c r="BA799" s="191">
        <v>1</v>
      </c>
      <c r="BB799" s="191">
        <v>0</v>
      </c>
    </row>
    <row r="800" spans="48:54" x14ac:dyDescent="0.2">
      <c r="AV800" s="191" t="str">
        <f t="shared" si="16"/>
        <v>576_RG_349.1_1_202425</v>
      </c>
      <c r="AW800" s="191" t="s">
        <v>93</v>
      </c>
      <c r="AX800" s="18">
        <v>202425</v>
      </c>
      <c r="AY800" s="191">
        <v>576</v>
      </c>
      <c r="AZ800" s="191">
        <v>349.1</v>
      </c>
      <c r="BA800" s="191">
        <v>1</v>
      </c>
      <c r="BB800" s="191">
        <v>0</v>
      </c>
    </row>
    <row r="801" spans="48:54" x14ac:dyDescent="0.2">
      <c r="AV801" s="191" t="str">
        <f t="shared" si="16"/>
        <v>582_RG_349.1_1_202425</v>
      </c>
      <c r="AW801" s="191" t="s">
        <v>93</v>
      </c>
      <c r="AX801" s="18">
        <v>202425</v>
      </c>
      <c r="AY801" s="191">
        <v>582</v>
      </c>
      <c r="AZ801" s="191">
        <v>349.1</v>
      </c>
      <c r="BA801" s="191">
        <v>1</v>
      </c>
      <c r="BB801" s="191">
        <v>0</v>
      </c>
    </row>
    <row r="802" spans="48:54" x14ac:dyDescent="0.2">
      <c r="AV802" s="191" t="str">
        <f t="shared" si="16"/>
        <v>584_RG_349.1_1_202425</v>
      </c>
      <c r="AW802" s="191" t="s">
        <v>93</v>
      </c>
      <c r="AX802" s="18">
        <v>202425</v>
      </c>
      <c r="AY802" s="191">
        <v>584</v>
      </c>
      <c r="AZ802" s="191">
        <v>349.1</v>
      </c>
      <c r="BA802" s="191">
        <v>1</v>
      </c>
      <c r="BB802" s="191">
        <v>0</v>
      </c>
    </row>
    <row r="803" spans="48:54" x14ac:dyDescent="0.2">
      <c r="AV803" s="191" t="str">
        <f t="shared" si="16"/>
        <v>586_RG_349.1_1_202425</v>
      </c>
      <c r="AW803" s="191" t="s">
        <v>93</v>
      </c>
      <c r="AX803" s="18">
        <v>202425</v>
      </c>
      <c r="AY803" s="191">
        <v>586</v>
      </c>
      <c r="AZ803" s="191">
        <v>349.1</v>
      </c>
      <c r="BA803" s="191">
        <v>1</v>
      </c>
      <c r="BB803" s="191">
        <v>0</v>
      </c>
    </row>
    <row r="804" spans="48:54" x14ac:dyDescent="0.2">
      <c r="AV804" s="191" t="str">
        <f t="shared" si="16"/>
        <v>512_RG_349.3_1_202425</v>
      </c>
      <c r="AW804" s="191" t="s">
        <v>93</v>
      </c>
      <c r="AX804" s="18">
        <v>202425</v>
      </c>
      <c r="AY804" s="191">
        <v>512</v>
      </c>
      <c r="AZ804" s="191">
        <v>349.3</v>
      </c>
      <c r="BA804" s="191">
        <v>1</v>
      </c>
      <c r="BB804" s="191">
        <v>0</v>
      </c>
    </row>
    <row r="805" spans="48:54" x14ac:dyDescent="0.2">
      <c r="AV805" s="191" t="str">
        <f t="shared" si="16"/>
        <v>514_RG_349.3_1_202425</v>
      </c>
      <c r="AW805" s="191" t="s">
        <v>93</v>
      </c>
      <c r="AX805" s="18">
        <v>202425</v>
      </c>
      <c r="AY805" s="191">
        <v>514</v>
      </c>
      <c r="AZ805" s="191">
        <v>349.3</v>
      </c>
      <c r="BA805" s="191">
        <v>1</v>
      </c>
      <c r="BB805" s="191">
        <v>0</v>
      </c>
    </row>
    <row r="806" spans="48:54" x14ac:dyDescent="0.2">
      <c r="AV806" s="191" t="str">
        <f t="shared" si="16"/>
        <v>516_RG_349.3_1_202425</v>
      </c>
      <c r="AW806" s="191" t="s">
        <v>93</v>
      </c>
      <c r="AX806" s="18">
        <v>202425</v>
      </c>
      <c r="AY806" s="191">
        <v>516</v>
      </c>
      <c r="AZ806" s="191">
        <v>349.3</v>
      </c>
      <c r="BA806" s="191">
        <v>1</v>
      </c>
      <c r="BB806" s="191">
        <v>0</v>
      </c>
    </row>
    <row r="807" spans="48:54" x14ac:dyDescent="0.2">
      <c r="AV807" s="191" t="str">
        <f t="shared" si="16"/>
        <v>518_RG_349.3_1_202425</v>
      </c>
      <c r="AW807" s="191" t="s">
        <v>93</v>
      </c>
      <c r="AX807" s="18">
        <v>202425</v>
      </c>
      <c r="AY807" s="191">
        <v>518</v>
      </c>
      <c r="AZ807" s="191">
        <v>349.3</v>
      </c>
      <c r="BA807" s="191">
        <v>1</v>
      </c>
      <c r="BB807" s="191">
        <v>0</v>
      </c>
    </row>
    <row r="808" spans="48:54" x14ac:dyDescent="0.2">
      <c r="AV808" s="191" t="str">
        <f t="shared" si="16"/>
        <v>520_RG_349.3_1_202425</v>
      </c>
      <c r="AW808" s="191" t="s">
        <v>93</v>
      </c>
      <c r="AX808" s="18">
        <v>202425</v>
      </c>
      <c r="AY808" s="191">
        <v>520</v>
      </c>
      <c r="AZ808" s="191">
        <v>349.3</v>
      </c>
      <c r="BA808" s="191">
        <v>1</v>
      </c>
      <c r="BB808" s="191">
        <v>0</v>
      </c>
    </row>
    <row r="809" spans="48:54" x14ac:dyDescent="0.2">
      <c r="AV809" s="191" t="str">
        <f t="shared" si="16"/>
        <v>522_RG_349.3_1_202425</v>
      </c>
      <c r="AW809" s="191" t="s">
        <v>93</v>
      </c>
      <c r="AX809" s="18">
        <v>202425</v>
      </c>
      <c r="AY809" s="191">
        <v>522</v>
      </c>
      <c r="AZ809" s="191">
        <v>349.3</v>
      </c>
      <c r="BA809" s="191">
        <v>1</v>
      </c>
      <c r="BB809" s="191">
        <v>0</v>
      </c>
    </row>
    <row r="810" spans="48:54" x14ac:dyDescent="0.2">
      <c r="AV810" s="191" t="str">
        <f t="shared" si="16"/>
        <v>524_RG_349.3_1_202425</v>
      </c>
      <c r="AW810" s="191" t="s">
        <v>93</v>
      </c>
      <c r="AX810" s="18">
        <v>202425</v>
      </c>
      <c r="AY810" s="191">
        <v>524</v>
      </c>
      <c r="AZ810" s="191">
        <v>349.3</v>
      </c>
      <c r="BA810" s="191">
        <v>1</v>
      </c>
      <c r="BB810" s="191">
        <v>0</v>
      </c>
    </row>
    <row r="811" spans="48:54" x14ac:dyDescent="0.2">
      <c r="AV811" s="191" t="str">
        <f t="shared" si="16"/>
        <v>526_RG_349.3_1_202425</v>
      </c>
      <c r="AW811" s="191" t="s">
        <v>93</v>
      </c>
      <c r="AX811" s="18">
        <v>202425</v>
      </c>
      <c r="AY811" s="191">
        <v>526</v>
      </c>
      <c r="AZ811" s="191">
        <v>349.3</v>
      </c>
      <c r="BA811" s="191">
        <v>1</v>
      </c>
      <c r="BB811" s="191">
        <v>0</v>
      </c>
    </row>
    <row r="812" spans="48:54" x14ac:dyDescent="0.2">
      <c r="AV812" s="191" t="str">
        <f t="shared" si="16"/>
        <v>528_RG_349.3_1_202425</v>
      </c>
      <c r="AW812" s="191" t="s">
        <v>93</v>
      </c>
      <c r="AX812" s="18">
        <v>202425</v>
      </c>
      <c r="AY812" s="191">
        <v>528</v>
      </c>
      <c r="AZ812" s="191">
        <v>349.3</v>
      </c>
      <c r="BA812" s="191">
        <v>1</v>
      </c>
      <c r="BB812" s="191">
        <v>0</v>
      </c>
    </row>
    <row r="813" spans="48:54" x14ac:dyDescent="0.2">
      <c r="AV813" s="191" t="str">
        <f t="shared" si="16"/>
        <v>530_RG_349.3_1_202425</v>
      </c>
      <c r="AW813" s="191" t="s">
        <v>93</v>
      </c>
      <c r="AX813" s="18">
        <v>202425</v>
      </c>
      <c r="AY813" s="191">
        <v>530</v>
      </c>
      <c r="AZ813" s="191">
        <v>349.3</v>
      </c>
      <c r="BA813" s="191">
        <v>1</v>
      </c>
      <c r="BB813" s="191">
        <v>0</v>
      </c>
    </row>
    <row r="814" spans="48:54" x14ac:dyDescent="0.2">
      <c r="AV814" s="191" t="str">
        <f t="shared" si="16"/>
        <v>532_RG_349.3_1_202425</v>
      </c>
      <c r="AW814" s="191" t="s">
        <v>93</v>
      </c>
      <c r="AX814" s="18">
        <v>202425</v>
      </c>
      <c r="AY814" s="191">
        <v>532</v>
      </c>
      <c r="AZ814" s="191">
        <v>349.3</v>
      </c>
      <c r="BA814" s="191">
        <v>1</v>
      </c>
      <c r="BB814" s="191">
        <v>0</v>
      </c>
    </row>
    <row r="815" spans="48:54" x14ac:dyDescent="0.2">
      <c r="AV815" s="191" t="str">
        <f t="shared" si="16"/>
        <v>534_RG_349.3_1_202425</v>
      </c>
      <c r="AW815" s="191" t="s">
        <v>93</v>
      </c>
      <c r="AX815" s="18">
        <v>202425</v>
      </c>
      <c r="AY815" s="191">
        <v>534</v>
      </c>
      <c r="AZ815" s="191">
        <v>349.3</v>
      </c>
      <c r="BA815" s="191">
        <v>1</v>
      </c>
      <c r="BB815" s="191">
        <v>0</v>
      </c>
    </row>
    <row r="816" spans="48:54" x14ac:dyDescent="0.2">
      <c r="AV816" s="191" t="str">
        <f t="shared" si="16"/>
        <v>536_RG_349.3_1_202425</v>
      </c>
      <c r="AW816" s="191" t="s">
        <v>93</v>
      </c>
      <c r="AX816" s="18">
        <v>202425</v>
      </c>
      <c r="AY816" s="191">
        <v>536</v>
      </c>
      <c r="AZ816" s="191">
        <v>349.3</v>
      </c>
      <c r="BA816" s="191">
        <v>1</v>
      </c>
      <c r="BB816" s="191">
        <v>0</v>
      </c>
    </row>
    <row r="817" spans="48:54" x14ac:dyDescent="0.2">
      <c r="AV817" s="191" t="str">
        <f t="shared" si="16"/>
        <v>538_RG_349.3_1_202425</v>
      </c>
      <c r="AW817" s="191" t="s">
        <v>93</v>
      </c>
      <c r="AX817" s="18">
        <v>202425</v>
      </c>
      <c r="AY817" s="191">
        <v>538</v>
      </c>
      <c r="AZ817" s="191">
        <v>349.3</v>
      </c>
      <c r="BA817" s="191">
        <v>1</v>
      </c>
      <c r="BB817" s="191">
        <v>-698.81700000000001</v>
      </c>
    </row>
    <row r="818" spans="48:54" x14ac:dyDescent="0.2">
      <c r="AV818" s="191" t="str">
        <f t="shared" si="16"/>
        <v>540_RG_349.3_1_202425</v>
      </c>
      <c r="AW818" s="191" t="s">
        <v>93</v>
      </c>
      <c r="AX818" s="18">
        <v>202425</v>
      </c>
      <c r="AY818" s="191">
        <v>540</v>
      </c>
      <c r="AZ818" s="191">
        <v>349.3</v>
      </c>
      <c r="BA818" s="191">
        <v>1</v>
      </c>
      <c r="BB818" s="191">
        <v>0</v>
      </c>
    </row>
    <row r="819" spans="48:54" x14ac:dyDescent="0.2">
      <c r="AV819" s="191" t="str">
        <f t="shared" si="16"/>
        <v>542_RG_349.3_1_202425</v>
      </c>
      <c r="AW819" s="191" t="s">
        <v>93</v>
      </c>
      <c r="AX819" s="18">
        <v>202425</v>
      </c>
      <c r="AY819" s="191">
        <v>542</v>
      </c>
      <c r="AZ819" s="191">
        <v>349.3</v>
      </c>
      <c r="BA819" s="191">
        <v>1</v>
      </c>
      <c r="BB819" s="191">
        <v>0</v>
      </c>
    </row>
    <row r="820" spans="48:54" x14ac:dyDescent="0.2">
      <c r="AV820" s="191" t="str">
        <f t="shared" si="16"/>
        <v>544_RG_349.3_1_202425</v>
      </c>
      <c r="AW820" s="191" t="s">
        <v>93</v>
      </c>
      <c r="AX820" s="18">
        <v>202425</v>
      </c>
      <c r="AY820" s="191">
        <v>544</v>
      </c>
      <c r="AZ820" s="191">
        <v>349.3</v>
      </c>
      <c r="BA820" s="191">
        <v>1</v>
      </c>
      <c r="BB820" s="191">
        <v>0</v>
      </c>
    </row>
    <row r="821" spans="48:54" x14ac:dyDescent="0.2">
      <c r="AV821" s="191" t="str">
        <f t="shared" si="16"/>
        <v>545_RG_349.3_1_202425</v>
      </c>
      <c r="AW821" s="191" t="s">
        <v>93</v>
      </c>
      <c r="AX821" s="18">
        <v>202425</v>
      </c>
      <c r="AY821" s="191">
        <v>545</v>
      </c>
      <c r="AZ821" s="191">
        <v>349.3</v>
      </c>
      <c r="BA821" s="191">
        <v>1</v>
      </c>
      <c r="BB821" s="191">
        <v>0</v>
      </c>
    </row>
    <row r="822" spans="48:54" x14ac:dyDescent="0.2">
      <c r="AV822" s="191" t="str">
        <f t="shared" si="16"/>
        <v>546_RG_349.3_1_202425</v>
      </c>
      <c r="AW822" s="191" t="s">
        <v>93</v>
      </c>
      <c r="AX822" s="18">
        <v>202425</v>
      </c>
      <c r="AY822" s="191">
        <v>546</v>
      </c>
      <c r="AZ822" s="191">
        <v>349.3</v>
      </c>
      <c r="BA822" s="191">
        <v>1</v>
      </c>
      <c r="BB822" s="191">
        <v>0</v>
      </c>
    </row>
    <row r="823" spans="48:54" x14ac:dyDescent="0.2">
      <c r="AV823" s="191" t="str">
        <f t="shared" si="16"/>
        <v>548_RG_349.3_1_202425</v>
      </c>
      <c r="AW823" s="191" t="s">
        <v>93</v>
      </c>
      <c r="AX823" s="18">
        <v>202425</v>
      </c>
      <c r="AY823" s="191">
        <v>548</v>
      </c>
      <c r="AZ823" s="191">
        <v>349.3</v>
      </c>
      <c r="BA823" s="191">
        <v>1</v>
      </c>
      <c r="BB823" s="191">
        <v>0</v>
      </c>
    </row>
    <row r="824" spans="48:54" x14ac:dyDescent="0.2">
      <c r="AV824" s="191" t="str">
        <f t="shared" si="16"/>
        <v>550_RG_349.3_1_202425</v>
      </c>
      <c r="AW824" s="191" t="s">
        <v>93</v>
      </c>
      <c r="AX824" s="18">
        <v>202425</v>
      </c>
      <c r="AY824" s="191">
        <v>550</v>
      </c>
      <c r="AZ824" s="191">
        <v>349.3</v>
      </c>
      <c r="BA824" s="191">
        <v>1</v>
      </c>
      <c r="BB824" s="191">
        <v>0</v>
      </c>
    </row>
    <row r="825" spans="48:54" x14ac:dyDescent="0.2">
      <c r="AV825" s="191" t="str">
        <f t="shared" si="16"/>
        <v>552_RG_349.3_1_202425</v>
      </c>
      <c r="AW825" s="191" t="s">
        <v>93</v>
      </c>
      <c r="AX825" s="18">
        <v>202425</v>
      </c>
      <c r="AY825" s="191">
        <v>552</v>
      </c>
      <c r="AZ825" s="191">
        <v>349.3</v>
      </c>
      <c r="BA825" s="191">
        <v>1</v>
      </c>
      <c r="BB825" s="191">
        <v>0</v>
      </c>
    </row>
    <row r="826" spans="48:54" x14ac:dyDescent="0.2">
      <c r="AV826" s="191" t="str">
        <f t="shared" si="16"/>
        <v>562_RG_349.3_1_202425</v>
      </c>
      <c r="AW826" s="191" t="s">
        <v>93</v>
      </c>
      <c r="AX826" s="18">
        <v>202425</v>
      </c>
      <c r="AY826" s="191">
        <v>562</v>
      </c>
      <c r="AZ826" s="191">
        <v>349.3</v>
      </c>
      <c r="BA826" s="191">
        <v>1</v>
      </c>
      <c r="BB826" s="191">
        <v>0</v>
      </c>
    </row>
    <row r="827" spans="48:54" x14ac:dyDescent="0.2">
      <c r="AV827" s="191" t="str">
        <f t="shared" si="16"/>
        <v>564_RG_349.3_1_202425</v>
      </c>
      <c r="AW827" s="191" t="s">
        <v>93</v>
      </c>
      <c r="AX827" s="18">
        <v>202425</v>
      </c>
      <c r="AY827" s="191">
        <v>564</v>
      </c>
      <c r="AZ827" s="191">
        <v>349.3</v>
      </c>
      <c r="BA827" s="191">
        <v>1</v>
      </c>
      <c r="BB827" s="191">
        <v>0</v>
      </c>
    </row>
    <row r="828" spans="48:54" x14ac:dyDescent="0.2">
      <c r="AV828" s="191" t="str">
        <f t="shared" si="16"/>
        <v>566_RG_349.3_1_202425</v>
      </c>
      <c r="AW828" s="191" t="s">
        <v>93</v>
      </c>
      <c r="AX828" s="18">
        <v>202425</v>
      </c>
      <c r="AY828" s="191">
        <v>566</v>
      </c>
      <c r="AZ828" s="191">
        <v>349.3</v>
      </c>
      <c r="BA828" s="191">
        <v>1</v>
      </c>
      <c r="BB828" s="191">
        <v>0</v>
      </c>
    </row>
    <row r="829" spans="48:54" x14ac:dyDescent="0.2">
      <c r="AV829" s="191" t="str">
        <f t="shared" si="16"/>
        <v>568_RG_349.3_1_202425</v>
      </c>
      <c r="AW829" s="191" t="s">
        <v>93</v>
      </c>
      <c r="AX829" s="18">
        <v>202425</v>
      </c>
      <c r="AY829" s="191">
        <v>568</v>
      </c>
      <c r="AZ829" s="191">
        <v>349.3</v>
      </c>
      <c r="BA829" s="191">
        <v>1</v>
      </c>
      <c r="BB829" s="191">
        <v>0</v>
      </c>
    </row>
    <row r="830" spans="48:54" x14ac:dyDescent="0.2">
      <c r="AV830" s="191" t="str">
        <f t="shared" si="16"/>
        <v>572_RG_349.3_1_202425</v>
      </c>
      <c r="AW830" s="191" t="s">
        <v>93</v>
      </c>
      <c r="AX830" s="18">
        <v>202425</v>
      </c>
      <c r="AY830" s="191">
        <v>572</v>
      </c>
      <c r="AZ830" s="191">
        <v>349.3</v>
      </c>
      <c r="BA830" s="191">
        <v>1</v>
      </c>
      <c r="BB830" s="191">
        <v>0</v>
      </c>
    </row>
    <row r="831" spans="48:54" x14ac:dyDescent="0.2">
      <c r="AV831" s="191" t="str">
        <f t="shared" si="16"/>
        <v>574_RG_349.3_1_202425</v>
      </c>
      <c r="AW831" s="191" t="s">
        <v>93</v>
      </c>
      <c r="AX831" s="18">
        <v>202425</v>
      </c>
      <c r="AY831" s="191">
        <v>574</v>
      </c>
      <c r="AZ831" s="191">
        <v>349.3</v>
      </c>
      <c r="BA831" s="191">
        <v>1</v>
      </c>
      <c r="BB831" s="191">
        <v>0</v>
      </c>
    </row>
    <row r="832" spans="48:54" x14ac:dyDescent="0.2">
      <c r="AV832" s="191" t="str">
        <f t="shared" si="16"/>
        <v>576_RG_349.3_1_202425</v>
      </c>
      <c r="AW832" s="191" t="s">
        <v>93</v>
      </c>
      <c r="AX832" s="18">
        <v>202425</v>
      </c>
      <c r="AY832" s="191">
        <v>576</v>
      </c>
      <c r="AZ832" s="191">
        <v>349.3</v>
      </c>
      <c r="BA832" s="191">
        <v>1</v>
      </c>
      <c r="BB832" s="191">
        <v>0</v>
      </c>
    </row>
    <row r="833" spans="48:54" x14ac:dyDescent="0.2">
      <c r="AV833" s="191" t="str">
        <f t="shared" si="16"/>
        <v>582_RG_349.3_1_202425</v>
      </c>
      <c r="AW833" s="191" t="s">
        <v>93</v>
      </c>
      <c r="AX833" s="18">
        <v>202425</v>
      </c>
      <c r="AY833" s="191">
        <v>582</v>
      </c>
      <c r="AZ833" s="191">
        <v>349.3</v>
      </c>
      <c r="BA833" s="191">
        <v>1</v>
      </c>
      <c r="BB833" s="191">
        <v>0</v>
      </c>
    </row>
    <row r="834" spans="48:54" x14ac:dyDescent="0.2">
      <c r="AV834" s="191" t="str">
        <f t="shared" si="16"/>
        <v>584_RG_349.3_1_202425</v>
      </c>
      <c r="AW834" s="191" t="s">
        <v>93</v>
      </c>
      <c r="AX834" s="18">
        <v>202425</v>
      </c>
      <c r="AY834" s="191">
        <v>584</v>
      </c>
      <c r="AZ834" s="191">
        <v>349.3</v>
      </c>
      <c r="BA834" s="191">
        <v>1</v>
      </c>
      <c r="BB834" s="191">
        <v>0</v>
      </c>
    </row>
    <row r="835" spans="48:54" x14ac:dyDescent="0.2">
      <c r="AV835" s="191" t="str">
        <f t="shared" si="16"/>
        <v>586_RG_349.3_1_202425</v>
      </c>
      <c r="AW835" s="191" t="s">
        <v>93</v>
      </c>
      <c r="AX835" s="18">
        <v>202425</v>
      </c>
      <c r="AY835" s="191">
        <v>586</v>
      </c>
      <c r="AZ835" s="191">
        <v>349.3</v>
      </c>
      <c r="BA835" s="191">
        <v>1</v>
      </c>
      <c r="BB835" s="191">
        <v>0</v>
      </c>
    </row>
    <row r="836" spans="48:54" x14ac:dyDescent="0.2">
      <c r="AV836" s="191" t="str">
        <f t="shared" ref="AV836:AV899" si="17">AY836&amp;"_"&amp;AW836&amp;"_"&amp;AZ836&amp;"_"&amp;BA836&amp;"_"&amp;AX836</f>
        <v>512_RG_349.4_1_202425</v>
      </c>
      <c r="AW836" s="191" t="s">
        <v>93</v>
      </c>
      <c r="AX836" s="18">
        <v>202425</v>
      </c>
      <c r="AY836" s="191">
        <v>512</v>
      </c>
      <c r="AZ836" s="191">
        <v>349.4</v>
      </c>
      <c r="BA836" s="191">
        <v>1</v>
      </c>
      <c r="BB836" s="191">
        <v>0</v>
      </c>
    </row>
    <row r="837" spans="48:54" x14ac:dyDescent="0.2">
      <c r="AV837" s="191" t="str">
        <f t="shared" si="17"/>
        <v>514_RG_349.4_1_202425</v>
      </c>
      <c r="AW837" s="191" t="s">
        <v>93</v>
      </c>
      <c r="AX837" s="18">
        <v>202425</v>
      </c>
      <c r="AY837" s="191">
        <v>514</v>
      </c>
      <c r="AZ837" s="191">
        <v>349.4</v>
      </c>
      <c r="BA837" s="191">
        <v>1</v>
      </c>
      <c r="BB837" s="191">
        <v>0</v>
      </c>
    </row>
    <row r="838" spans="48:54" x14ac:dyDescent="0.2">
      <c r="AV838" s="191" t="str">
        <f t="shared" si="17"/>
        <v>516_RG_349.4_1_202425</v>
      </c>
      <c r="AW838" s="191" t="s">
        <v>93</v>
      </c>
      <c r="AX838" s="18">
        <v>202425</v>
      </c>
      <c r="AY838" s="191">
        <v>516</v>
      </c>
      <c r="AZ838" s="191">
        <v>349.4</v>
      </c>
      <c r="BA838" s="191">
        <v>1</v>
      </c>
      <c r="BB838" s="191">
        <v>0</v>
      </c>
    </row>
    <row r="839" spans="48:54" x14ac:dyDescent="0.2">
      <c r="AV839" s="191" t="str">
        <f t="shared" si="17"/>
        <v>518_RG_349.4_1_202425</v>
      </c>
      <c r="AW839" s="191" t="s">
        <v>93</v>
      </c>
      <c r="AX839" s="18">
        <v>202425</v>
      </c>
      <c r="AY839" s="191">
        <v>518</v>
      </c>
      <c r="AZ839" s="191">
        <v>349.4</v>
      </c>
      <c r="BA839" s="191">
        <v>1</v>
      </c>
      <c r="BB839" s="191">
        <v>0</v>
      </c>
    </row>
    <row r="840" spans="48:54" x14ac:dyDescent="0.2">
      <c r="AV840" s="191" t="str">
        <f t="shared" si="17"/>
        <v>520_RG_349.4_1_202425</v>
      </c>
      <c r="AW840" s="191" t="s">
        <v>93</v>
      </c>
      <c r="AX840" s="18">
        <v>202425</v>
      </c>
      <c r="AY840" s="191">
        <v>520</v>
      </c>
      <c r="AZ840" s="191">
        <v>349.4</v>
      </c>
      <c r="BA840" s="191">
        <v>1</v>
      </c>
      <c r="BB840" s="191">
        <v>0</v>
      </c>
    </row>
    <row r="841" spans="48:54" x14ac:dyDescent="0.2">
      <c r="AV841" s="191" t="str">
        <f t="shared" si="17"/>
        <v>522_RG_349.4_1_202425</v>
      </c>
      <c r="AW841" s="191" t="s">
        <v>93</v>
      </c>
      <c r="AX841" s="18">
        <v>202425</v>
      </c>
      <c r="AY841" s="191">
        <v>522</v>
      </c>
      <c r="AZ841" s="191">
        <v>349.4</v>
      </c>
      <c r="BA841" s="191">
        <v>1</v>
      </c>
      <c r="BB841" s="191">
        <v>0</v>
      </c>
    </row>
    <row r="842" spans="48:54" x14ac:dyDescent="0.2">
      <c r="AV842" s="191" t="str">
        <f t="shared" si="17"/>
        <v>524_RG_349.4_1_202425</v>
      </c>
      <c r="AW842" s="191" t="s">
        <v>93</v>
      </c>
      <c r="AX842" s="18">
        <v>202425</v>
      </c>
      <c r="AY842" s="191">
        <v>524</v>
      </c>
      <c r="AZ842" s="191">
        <v>349.4</v>
      </c>
      <c r="BA842" s="191">
        <v>1</v>
      </c>
      <c r="BB842" s="191">
        <v>0</v>
      </c>
    </row>
    <row r="843" spans="48:54" x14ac:dyDescent="0.2">
      <c r="AV843" s="191" t="str">
        <f t="shared" si="17"/>
        <v>526_RG_349.4_1_202425</v>
      </c>
      <c r="AW843" s="191" t="s">
        <v>93</v>
      </c>
      <c r="AX843" s="18">
        <v>202425</v>
      </c>
      <c r="AY843" s="191">
        <v>526</v>
      </c>
      <c r="AZ843" s="191">
        <v>349.4</v>
      </c>
      <c r="BA843" s="191">
        <v>1</v>
      </c>
      <c r="BB843" s="191">
        <v>0</v>
      </c>
    </row>
    <row r="844" spans="48:54" x14ac:dyDescent="0.2">
      <c r="AV844" s="191" t="str">
        <f t="shared" si="17"/>
        <v>528_RG_349.4_1_202425</v>
      </c>
      <c r="AW844" s="191" t="s">
        <v>93</v>
      </c>
      <c r="AX844" s="18">
        <v>202425</v>
      </c>
      <c r="AY844" s="191">
        <v>528</v>
      </c>
      <c r="AZ844" s="191">
        <v>349.4</v>
      </c>
      <c r="BA844" s="191">
        <v>1</v>
      </c>
      <c r="BB844" s="191">
        <v>0</v>
      </c>
    </row>
    <row r="845" spans="48:54" x14ac:dyDescent="0.2">
      <c r="AV845" s="191" t="str">
        <f t="shared" si="17"/>
        <v>530_RG_349.4_1_202425</v>
      </c>
      <c r="AW845" s="191" t="s">
        <v>93</v>
      </c>
      <c r="AX845" s="18">
        <v>202425</v>
      </c>
      <c r="AY845" s="191">
        <v>530</v>
      </c>
      <c r="AZ845" s="191">
        <v>349.4</v>
      </c>
      <c r="BA845" s="191">
        <v>1</v>
      </c>
      <c r="BB845" s="191">
        <v>0</v>
      </c>
    </row>
    <row r="846" spans="48:54" x14ac:dyDescent="0.2">
      <c r="AV846" s="191" t="str">
        <f t="shared" si="17"/>
        <v>532_RG_349.4_1_202425</v>
      </c>
      <c r="AW846" s="191" t="s">
        <v>93</v>
      </c>
      <c r="AX846" s="18">
        <v>202425</v>
      </c>
      <c r="AY846" s="191">
        <v>532</v>
      </c>
      <c r="AZ846" s="191">
        <v>349.4</v>
      </c>
      <c r="BA846" s="191">
        <v>1</v>
      </c>
      <c r="BB846" s="191">
        <v>0</v>
      </c>
    </row>
    <row r="847" spans="48:54" x14ac:dyDescent="0.2">
      <c r="AV847" s="191" t="str">
        <f t="shared" si="17"/>
        <v>534_RG_349.4_1_202425</v>
      </c>
      <c r="AW847" s="191" t="s">
        <v>93</v>
      </c>
      <c r="AX847" s="18">
        <v>202425</v>
      </c>
      <c r="AY847" s="191">
        <v>534</v>
      </c>
      <c r="AZ847" s="191">
        <v>349.4</v>
      </c>
      <c r="BA847" s="191">
        <v>1</v>
      </c>
      <c r="BB847" s="191">
        <v>0</v>
      </c>
    </row>
    <row r="848" spans="48:54" x14ac:dyDescent="0.2">
      <c r="AV848" s="191" t="str">
        <f t="shared" si="17"/>
        <v>536_RG_349.4_1_202425</v>
      </c>
      <c r="AW848" s="191" t="s">
        <v>93</v>
      </c>
      <c r="AX848" s="18">
        <v>202425</v>
      </c>
      <c r="AY848" s="191">
        <v>536</v>
      </c>
      <c r="AZ848" s="191">
        <v>349.4</v>
      </c>
      <c r="BA848" s="191">
        <v>1</v>
      </c>
      <c r="BB848" s="191">
        <v>0</v>
      </c>
    </row>
    <row r="849" spans="48:54" x14ac:dyDescent="0.2">
      <c r="AV849" s="191" t="str">
        <f t="shared" si="17"/>
        <v>538_RG_349.4_1_202425</v>
      </c>
      <c r="AW849" s="191" t="s">
        <v>93</v>
      </c>
      <c r="AX849" s="18">
        <v>202425</v>
      </c>
      <c r="AY849" s="191">
        <v>538</v>
      </c>
      <c r="AZ849" s="191">
        <v>349.4</v>
      </c>
      <c r="BA849" s="191">
        <v>1</v>
      </c>
      <c r="BB849" s="191">
        <v>-158.72200000000001</v>
      </c>
    </row>
    <row r="850" spans="48:54" x14ac:dyDescent="0.2">
      <c r="AV850" s="191" t="str">
        <f t="shared" si="17"/>
        <v>540_RG_349.4_1_202425</v>
      </c>
      <c r="AW850" s="191" t="s">
        <v>93</v>
      </c>
      <c r="AX850" s="18">
        <v>202425</v>
      </c>
      <c r="AY850" s="191">
        <v>540</v>
      </c>
      <c r="AZ850" s="191">
        <v>349.4</v>
      </c>
      <c r="BA850" s="191">
        <v>1</v>
      </c>
      <c r="BB850" s="191">
        <v>0</v>
      </c>
    </row>
    <row r="851" spans="48:54" x14ac:dyDescent="0.2">
      <c r="AV851" s="191" t="str">
        <f t="shared" si="17"/>
        <v>542_RG_349.4_1_202425</v>
      </c>
      <c r="AW851" s="191" t="s">
        <v>93</v>
      </c>
      <c r="AX851" s="18">
        <v>202425</v>
      </c>
      <c r="AY851" s="191">
        <v>542</v>
      </c>
      <c r="AZ851" s="191">
        <v>349.4</v>
      </c>
      <c r="BA851" s="191">
        <v>1</v>
      </c>
      <c r="BB851" s="191">
        <v>0</v>
      </c>
    </row>
    <row r="852" spans="48:54" x14ac:dyDescent="0.2">
      <c r="AV852" s="191" t="str">
        <f t="shared" si="17"/>
        <v>544_RG_349.4_1_202425</v>
      </c>
      <c r="AW852" s="191" t="s">
        <v>93</v>
      </c>
      <c r="AX852" s="18">
        <v>202425</v>
      </c>
      <c r="AY852" s="191">
        <v>544</v>
      </c>
      <c r="AZ852" s="191">
        <v>349.4</v>
      </c>
      <c r="BA852" s="191">
        <v>1</v>
      </c>
      <c r="BB852" s="191">
        <v>0</v>
      </c>
    </row>
    <row r="853" spans="48:54" x14ac:dyDescent="0.2">
      <c r="AV853" s="191" t="str">
        <f t="shared" si="17"/>
        <v>545_RG_349.4_1_202425</v>
      </c>
      <c r="AW853" s="191" t="s">
        <v>93</v>
      </c>
      <c r="AX853" s="18">
        <v>202425</v>
      </c>
      <c r="AY853" s="191">
        <v>545</v>
      </c>
      <c r="AZ853" s="191">
        <v>349.4</v>
      </c>
      <c r="BA853" s="191">
        <v>1</v>
      </c>
      <c r="BB853" s="191">
        <v>0</v>
      </c>
    </row>
    <row r="854" spans="48:54" x14ac:dyDescent="0.2">
      <c r="AV854" s="191" t="str">
        <f t="shared" si="17"/>
        <v>546_RG_349.4_1_202425</v>
      </c>
      <c r="AW854" s="191" t="s">
        <v>93</v>
      </c>
      <c r="AX854" s="18">
        <v>202425</v>
      </c>
      <c r="AY854" s="191">
        <v>546</v>
      </c>
      <c r="AZ854" s="191">
        <v>349.4</v>
      </c>
      <c r="BA854" s="191">
        <v>1</v>
      </c>
      <c r="BB854" s="191">
        <v>0</v>
      </c>
    </row>
    <row r="855" spans="48:54" x14ac:dyDescent="0.2">
      <c r="AV855" s="191" t="str">
        <f t="shared" si="17"/>
        <v>548_RG_349.4_1_202425</v>
      </c>
      <c r="AW855" s="191" t="s">
        <v>93</v>
      </c>
      <c r="AX855" s="18">
        <v>202425</v>
      </c>
      <c r="AY855" s="191">
        <v>548</v>
      </c>
      <c r="AZ855" s="191">
        <v>349.4</v>
      </c>
      <c r="BA855" s="191">
        <v>1</v>
      </c>
      <c r="BB855" s="191">
        <v>0</v>
      </c>
    </row>
    <row r="856" spans="48:54" x14ac:dyDescent="0.2">
      <c r="AV856" s="191" t="str">
        <f t="shared" si="17"/>
        <v>550_RG_349.4_1_202425</v>
      </c>
      <c r="AW856" s="191" t="s">
        <v>93</v>
      </c>
      <c r="AX856" s="18">
        <v>202425</v>
      </c>
      <c r="AY856" s="191">
        <v>550</v>
      </c>
      <c r="AZ856" s="191">
        <v>349.4</v>
      </c>
      <c r="BA856" s="191">
        <v>1</v>
      </c>
      <c r="BB856" s="191">
        <v>0</v>
      </c>
    </row>
    <row r="857" spans="48:54" x14ac:dyDescent="0.2">
      <c r="AV857" s="191" t="str">
        <f t="shared" si="17"/>
        <v>552_RG_349.4_1_202425</v>
      </c>
      <c r="AW857" s="191" t="s">
        <v>93</v>
      </c>
      <c r="AX857" s="18">
        <v>202425</v>
      </c>
      <c r="AY857" s="191">
        <v>552</v>
      </c>
      <c r="AZ857" s="191">
        <v>349.4</v>
      </c>
      <c r="BA857" s="191">
        <v>1</v>
      </c>
      <c r="BB857" s="191">
        <v>0</v>
      </c>
    </row>
    <row r="858" spans="48:54" x14ac:dyDescent="0.2">
      <c r="AV858" s="191" t="str">
        <f t="shared" si="17"/>
        <v>562_RG_349.4_1_202425</v>
      </c>
      <c r="AW858" s="191" t="s">
        <v>93</v>
      </c>
      <c r="AX858" s="18">
        <v>202425</v>
      </c>
      <c r="AY858" s="191">
        <v>562</v>
      </c>
      <c r="AZ858" s="191">
        <v>349.4</v>
      </c>
      <c r="BA858" s="191">
        <v>1</v>
      </c>
      <c r="BB858" s="191">
        <v>0</v>
      </c>
    </row>
    <row r="859" spans="48:54" x14ac:dyDescent="0.2">
      <c r="AV859" s="191" t="str">
        <f t="shared" si="17"/>
        <v>564_RG_349.4_1_202425</v>
      </c>
      <c r="AW859" s="191" t="s">
        <v>93</v>
      </c>
      <c r="AX859" s="18">
        <v>202425</v>
      </c>
      <c r="AY859" s="191">
        <v>564</v>
      </c>
      <c r="AZ859" s="191">
        <v>349.4</v>
      </c>
      <c r="BA859" s="191">
        <v>1</v>
      </c>
      <c r="BB859" s="191">
        <v>0</v>
      </c>
    </row>
    <row r="860" spans="48:54" x14ac:dyDescent="0.2">
      <c r="AV860" s="191" t="str">
        <f t="shared" si="17"/>
        <v>566_RG_349.4_1_202425</v>
      </c>
      <c r="AW860" s="191" t="s">
        <v>93</v>
      </c>
      <c r="AX860" s="18">
        <v>202425</v>
      </c>
      <c r="AY860" s="191">
        <v>566</v>
      </c>
      <c r="AZ860" s="191">
        <v>349.4</v>
      </c>
      <c r="BA860" s="191">
        <v>1</v>
      </c>
      <c r="BB860" s="191">
        <v>0</v>
      </c>
    </row>
    <row r="861" spans="48:54" x14ac:dyDescent="0.2">
      <c r="AV861" s="191" t="str">
        <f t="shared" si="17"/>
        <v>568_RG_349.4_1_202425</v>
      </c>
      <c r="AW861" s="191" t="s">
        <v>93</v>
      </c>
      <c r="AX861" s="18">
        <v>202425</v>
      </c>
      <c r="AY861" s="191">
        <v>568</v>
      </c>
      <c r="AZ861" s="191">
        <v>349.4</v>
      </c>
      <c r="BA861" s="191">
        <v>1</v>
      </c>
      <c r="BB861" s="191">
        <v>0</v>
      </c>
    </row>
    <row r="862" spans="48:54" x14ac:dyDescent="0.2">
      <c r="AV862" s="191" t="str">
        <f t="shared" si="17"/>
        <v>572_RG_349.4_1_202425</v>
      </c>
      <c r="AW862" s="191" t="s">
        <v>93</v>
      </c>
      <c r="AX862" s="18">
        <v>202425</v>
      </c>
      <c r="AY862" s="191">
        <v>572</v>
      </c>
      <c r="AZ862" s="191">
        <v>349.4</v>
      </c>
      <c r="BA862" s="191">
        <v>1</v>
      </c>
      <c r="BB862" s="191">
        <v>0</v>
      </c>
    </row>
    <row r="863" spans="48:54" x14ac:dyDescent="0.2">
      <c r="AV863" s="191" t="str">
        <f t="shared" si="17"/>
        <v>574_RG_349.4_1_202425</v>
      </c>
      <c r="AW863" s="191" t="s">
        <v>93</v>
      </c>
      <c r="AX863" s="18">
        <v>202425</v>
      </c>
      <c r="AY863" s="191">
        <v>574</v>
      </c>
      <c r="AZ863" s="191">
        <v>349.4</v>
      </c>
      <c r="BA863" s="191">
        <v>1</v>
      </c>
      <c r="BB863" s="191">
        <v>0</v>
      </c>
    </row>
    <row r="864" spans="48:54" x14ac:dyDescent="0.2">
      <c r="AV864" s="191" t="str">
        <f t="shared" si="17"/>
        <v>576_RG_349.4_1_202425</v>
      </c>
      <c r="AW864" s="191" t="s">
        <v>93</v>
      </c>
      <c r="AX864" s="18">
        <v>202425</v>
      </c>
      <c r="AY864" s="191">
        <v>576</v>
      </c>
      <c r="AZ864" s="191">
        <v>349.4</v>
      </c>
      <c r="BA864" s="191">
        <v>1</v>
      </c>
      <c r="BB864" s="191">
        <v>0</v>
      </c>
    </row>
    <row r="865" spans="48:54" x14ac:dyDescent="0.2">
      <c r="AV865" s="191" t="str">
        <f t="shared" si="17"/>
        <v>582_RG_349.4_1_202425</v>
      </c>
      <c r="AW865" s="191" t="s">
        <v>93</v>
      </c>
      <c r="AX865" s="18">
        <v>202425</v>
      </c>
      <c r="AY865" s="191">
        <v>582</v>
      </c>
      <c r="AZ865" s="191">
        <v>349.4</v>
      </c>
      <c r="BA865" s="191">
        <v>1</v>
      </c>
      <c r="BB865" s="191">
        <v>0</v>
      </c>
    </row>
    <row r="866" spans="48:54" x14ac:dyDescent="0.2">
      <c r="AV866" s="191" t="str">
        <f t="shared" si="17"/>
        <v>584_RG_349.4_1_202425</v>
      </c>
      <c r="AW866" s="191" t="s">
        <v>93</v>
      </c>
      <c r="AX866" s="18">
        <v>202425</v>
      </c>
      <c r="AY866" s="191">
        <v>584</v>
      </c>
      <c r="AZ866" s="191">
        <v>349.4</v>
      </c>
      <c r="BA866" s="191">
        <v>1</v>
      </c>
      <c r="BB866" s="191">
        <v>0</v>
      </c>
    </row>
    <row r="867" spans="48:54" x14ac:dyDescent="0.2">
      <c r="AV867" s="191" t="str">
        <f t="shared" si="17"/>
        <v>586_RG_349.4_1_202425</v>
      </c>
      <c r="AW867" s="191" t="s">
        <v>93</v>
      </c>
      <c r="AX867" s="18">
        <v>202425</v>
      </c>
      <c r="AY867" s="191">
        <v>586</v>
      </c>
      <c r="AZ867" s="191">
        <v>349.4</v>
      </c>
      <c r="BA867" s="191">
        <v>1</v>
      </c>
      <c r="BB867" s="191">
        <v>0</v>
      </c>
    </row>
    <row r="868" spans="48:54" x14ac:dyDescent="0.2">
      <c r="AV868" s="191" t="str">
        <f t="shared" si="17"/>
        <v>512_RG_349.5_1_202425</v>
      </c>
      <c r="AW868" s="191" t="s">
        <v>93</v>
      </c>
      <c r="AX868" s="18">
        <v>202425</v>
      </c>
      <c r="AY868" s="191">
        <v>512</v>
      </c>
      <c r="AZ868" s="191">
        <v>349.5</v>
      </c>
      <c r="BA868" s="191">
        <v>1</v>
      </c>
      <c r="BB868" s="191">
        <v>0</v>
      </c>
    </row>
    <row r="869" spans="48:54" x14ac:dyDescent="0.2">
      <c r="AV869" s="191" t="str">
        <f t="shared" si="17"/>
        <v>514_RG_349.5_1_202425</v>
      </c>
      <c r="AW869" s="191" t="s">
        <v>93</v>
      </c>
      <c r="AX869" s="18">
        <v>202425</v>
      </c>
      <c r="AY869" s="191">
        <v>514</v>
      </c>
      <c r="AZ869" s="191">
        <v>349.5</v>
      </c>
      <c r="BA869" s="191">
        <v>1</v>
      </c>
      <c r="BB869" s="191">
        <v>0</v>
      </c>
    </row>
    <row r="870" spans="48:54" x14ac:dyDescent="0.2">
      <c r="AV870" s="191" t="str">
        <f t="shared" si="17"/>
        <v>516_RG_349.5_1_202425</v>
      </c>
      <c r="AW870" s="191" t="s">
        <v>93</v>
      </c>
      <c r="AX870" s="18">
        <v>202425</v>
      </c>
      <c r="AY870" s="191">
        <v>516</v>
      </c>
      <c r="AZ870" s="191">
        <v>349.5</v>
      </c>
      <c r="BA870" s="191">
        <v>1</v>
      </c>
      <c r="BB870" s="191">
        <v>-638.20799999999997</v>
      </c>
    </row>
    <row r="871" spans="48:54" x14ac:dyDescent="0.2">
      <c r="AV871" s="191" t="str">
        <f t="shared" si="17"/>
        <v>518_RG_349.5_1_202425</v>
      </c>
      <c r="AW871" s="191" t="s">
        <v>93</v>
      </c>
      <c r="AX871" s="18">
        <v>202425</v>
      </c>
      <c r="AY871" s="191">
        <v>518</v>
      </c>
      <c r="AZ871" s="191">
        <v>349.5</v>
      </c>
      <c r="BA871" s="191">
        <v>1</v>
      </c>
      <c r="BB871" s="191">
        <v>0</v>
      </c>
    </row>
    <row r="872" spans="48:54" x14ac:dyDescent="0.2">
      <c r="AV872" s="191" t="str">
        <f t="shared" si="17"/>
        <v>520_RG_349.5_1_202425</v>
      </c>
      <c r="AW872" s="191" t="s">
        <v>93</v>
      </c>
      <c r="AX872" s="18">
        <v>202425</v>
      </c>
      <c r="AY872" s="191">
        <v>520</v>
      </c>
      <c r="AZ872" s="191">
        <v>349.5</v>
      </c>
      <c r="BA872" s="191">
        <v>1</v>
      </c>
      <c r="BB872" s="191">
        <v>-656.53700000000003</v>
      </c>
    </row>
    <row r="873" spans="48:54" x14ac:dyDescent="0.2">
      <c r="AV873" s="191" t="str">
        <f t="shared" si="17"/>
        <v>522_RG_349.5_1_202425</v>
      </c>
      <c r="AW873" s="191" t="s">
        <v>93</v>
      </c>
      <c r="AX873" s="18">
        <v>202425</v>
      </c>
      <c r="AY873" s="191">
        <v>522</v>
      </c>
      <c r="AZ873" s="191">
        <v>349.5</v>
      </c>
      <c r="BA873" s="191">
        <v>1</v>
      </c>
      <c r="BB873" s="191">
        <v>0</v>
      </c>
    </row>
    <row r="874" spans="48:54" x14ac:dyDescent="0.2">
      <c r="AV874" s="191" t="str">
        <f t="shared" si="17"/>
        <v>524_RG_349.5_1_202425</v>
      </c>
      <c r="AW874" s="191" t="s">
        <v>93</v>
      </c>
      <c r="AX874" s="18">
        <v>202425</v>
      </c>
      <c r="AY874" s="191">
        <v>524</v>
      </c>
      <c r="AZ874" s="191">
        <v>349.5</v>
      </c>
      <c r="BA874" s="191">
        <v>1</v>
      </c>
      <c r="BB874" s="191">
        <v>0</v>
      </c>
    </row>
    <row r="875" spans="48:54" x14ac:dyDescent="0.2">
      <c r="AV875" s="191" t="str">
        <f t="shared" si="17"/>
        <v>526_RG_349.5_1_202425</v>
      </c>
      <c r="AW875" s="191" t="s">
        <v>93</v>
      </c>
      <c r="AX875" s="18">
        <v>202425</v>
      </c>
      <c r="AY875" s="191">
        <v>526</v>
      </c>
      <c r="AZ875" s="191">
        <v>349.5</v>
      </c>
      <c r="BA875" s="191">
        <v>1</v>
      </c>
      <c r="BB875" s="191">
        <v>-421.20400000000001</v>
      </c>
    </row>
    <row r="876" spans="48:54" x14ac:dyDescent="0.2">
      <c r="AV876" s="191" t="str">
        <f t="shared" si="17"/>
        <v>528_RG_349.5_1_202425</v>
      </c>
      <c r="AW876" s="191" t="s">
        <v>93</v>
      </c>
      <c r="AX876" s="18">
        <v>202425</v>
      </c>
      <c r="AY876" s="191">
        <v>528</v>
      </c>
      <c r="AZ876" s="191">
        <v>349.5</v>
      </c>
      <c r="BA876" s="191">
        <v>1</v>
      </c>
      <c r="BB876" s="191">
        <v>-163</v>
      </c>
    </row>
    <row r="877" spans="48:54" x14ac:dyDescent="0.2">
      <c r="AV877" s="191" t="str">
        <f t="shared" si="17"/>
        <v>530_RG_349.5_1_202425</v>
      </c>
      <c r="AW877" s="191" t="s">
        <v>93</v>
      </c>
      <c r="AX877" s="18">
        <v>202425</v>
      </c>
      <c r="AY877" s="191">
        <v>530</v>
      </c>
      <c r="AZ877" s="191">
        <v>349.5</v>
      </c>
      <c r="BA877" s="191">
        <v>1</v>
      </c>
      <c r="BB877" s="191">
        <v>-311.19200000000001</v>
      </c>
    </row>
    <row r="878" spans="48:54" x14ac:dyDescent="0.2">
      <c r="AV878" s="191" t="str">
        <f t="shared" si="17"/>
        <v>532_RG_349.5_1_202425</v>
      </c>
      <c r="AW878" s="191" t="s">
        <v>93</v>
      </c>
      <c r="AX878" s="18">
        <v>202425</v>
      </c>
      <c r="AY878" s="191">
        <v>532</v>
      </c>
      <c r="AZ878" s="191">
        <v>349.5</v>
      </c>
      <c r="BA878" s="191">
        <v>1</v>
      </c>
      <c r="BB878" s="191">
        <v>-3260.777</v>
      </c>
    </row>
    <row r="879" spans="48:54" x14ac:dyDescent="0.2">
      <c r="AV879" s="191" t="str">
        <f t="shared" si="17"/>
        <v>534_RG_349.5_1_202425</v>
      </c>
      <c r="AW879" s="191" t="s">
        <v>93</v>
      </c>
      <c r="AX879" s="18">
        <v>202425</v>
      </c>
      <c r="AY879" s="191">
        <v>534</v>
      </c>
      <c r="AZ879" s="191">
        <v>349.5</v>
      </c>
      <c r="BA879" s="191">
        <v>1</v>
      </c>
      <c r="BB879" s="191">
        <v>0</v>
      </c>
    </row>
    <row r="880" spans="48:54" x14ac:dyDescent="0.2">
      <c r="AV880" s="191" t="str">
        <f t="shared" si="17"/>
        <v>536_RG_349.5_1_202425</v>
      </c>
      <c r="AW880" s="191" t="s">
        <v>93</v>
      </c>
      <c r="AX880" s="18">
        <v>202425</v>
      </c>
      <c r="AY880" s="191">
        <v>536</v>
      </c>
      <c r="AZ880" s="191">
        <v>349.5</v>
      </c>
      <c r="BA880" s="191">
        <v>1</v>
      </c>
      <c r="BB880" s="191">
        <v>-1586.346</v>
      </c>
    </row>
    <row r="881" spans="48:54" x14ac:dyDescent="0.2">
      <c r="AV881" s="191" t="str">
        <f t="shared" si="17"/>
        <v>538_RG_349.5_1_202425</v>
      </c>
      <c r="AW881" s="191" t="s">
        <v>93</v>
      </c>
      <c r="AX881" s="18">
        <v>202425</v>
      </c>
      <c r="AY881" s="191">
        <v>538</v>
      </c>
      <c r="AZ881" s="191">
        <v>349.5</v>
      </c>
      <c r="BA881" s="191">
        <v>1</v>
      </c>
      <c r="BB881" s="191">
        <v>0</v>
      </c>
    </row>
    <row r="882" spans="48:54" x14ac:dyDescent="0.2">
      <c r="AV882" s="191" t="str">
        <f t="shared" si="17"/>
        <v>540_RG_349.5_1_202425</v>
      </c>
      <c r="AW882" s="191" t="s">
        <v>93</v>
      </c>
      <c r="AX882" s="18">
        <v>202425</v>
      </c>
      <c r="AY882" s="191">
        <v>540</v>
      </c>
      <c r="AZ882" s="191">
        <v>349.5</v>
      </c>
      <c r="BA882" s="191">
        <v>1</v>
      </c>
      <c r="BB882" s="191">
        <v>0</v>
      </c>
    </row>
    <row r="883" spans="48:54" x14ac:dyDescent="0.2">
      <c r="AV883" s="191" t="str">
        <f t="shared" si="17"/>
        <v>542_RG_349.5_1_202425</v>
      </c>
      <c r="AW883" s="191" t="s">
        <v>93</v>
      </c>
      <c r="AX883" s="18">
        <v>202425</v>
      </c>
      <c r="AY883" s="191">
        <v>542</v>
      </c>
      <c r="AZ883" s="191">
        <v>349.5</v>
      </c>
      <c r="BA883" s="191">
        <v>1</v>
      </c>
      <c r="BB883" s="191">
        <v>-588.21600000000001</v>
      </c>
    </row>
    <row r="884" spans="48:54" x14ac:dyDescent="0.2">
      <c r="AV884" s="191" t="str">
        <f t="shared" si="17"/>
        <v>544_RG_349.5_1_202425</v>
      </c>
      <c r="AW884" s="191" t="s">
        <v>93</v>
      </c>
      <c r="AX884" s="18">
        <v>202425</v>
      </c>
      <c r="AY884" s="191">
        <v>544</v>
      </c>
      <c r="AZ884" s="191">
        <v>349.5</v>
      </c>
      <c r="BA884" s="191">
        <v>1</v>
      </c>
      <c r="BB884" s="191">
        <v>-567.08500000000004</v>
      </c>
    </row>
    <row r="885" spans="48:54" x14ac:dyDescent="0.2">
      <c r="AV885" s="191" t="str">
        <f t="shared" si="17"/>
        <v>545_RG_349.5_1_202425</v>
      </c>
      <c r="AW885" s="191" t="s">
        <v>93</v>
      </c>
      <c r="AX885" s="18">
        <v>202425</v>
      </c>
      <c r="AY885" s="191">
        <v>545</v>
      </c>
      <c r="AZ885" s="191">
        <v>349.5</v>
      </c>
      <c r="BA885" s="191">
        <v>1</v>
      </c>
      <c r="BB885" s="191">
        <v>0</v>
      </c>
    </row>
    <row r="886" spans="48:54" x14ac:dyDescent="0.2">
      <c r="AV886" s="191" t="str">
        <f t="shared" si="17"/>
        <v>546_RG_349.5_1_202425</v>
      </c>
      <c r="AW886" s="191" t="s">
        <v>93</v>
      </c>
      <c r="AX886" s="18">
        <v>202425</v>
      </c>
      <c r="AY886" s="191">
        <v>546</v>
      </c>
      <c r="AZ886" s="191">
        <v>349.5</v>
      </c>
      <c r="BA886" s="191">
        <v>1</v>
      </c>
      <c r="BB886" s="191">
        <v>0</v>
      </c>
    </row>
    <row r="887" spans="48:54" x14ac:dyDescent="0.2">
      <c r="AV887" s="191" t="str">
        <f t="shared" si="17"/>
        <v>548_RG_349.5_1_202425</v>
      </c>
      <c r="AW887" s="191" t="s">
        <v>93</v>
      </c>
      <c r="AX887" s="18">
        <v>202425</v>
      </c>
      <c r="AY887" s="191">
        <v>548</v>
      </c>
      <c r="AZ887" s="191">
        <v>349.5</v>
      </c>
      <c r="BA887" s="191">
        <v>1</v>
      </c>
      <c r="BB887" s="191">
        <v>-561.84299999999996</v>
      </c>
    </row>
    <row r="888" spans="48:54" x14ac:dyDescent="0.2">
      <c r="AV888" s="191" t="str">
        <f t="shared" si="17"/>
        <v>550_RG_349.5_1_202425</v>
      </c>
      <c r="AW888" s="191" t="s">
        <v>93</v>
      </c>
      <c r="AX888" s="18">
        <v>202425</v>
      </c>
      <c r="AY888" s="191">
        <v>550</v>
      </c>
      <c r="AZ888" s="191">
        <v>349.5</v>
      </c>
      <c r="BA888" s="191">
        <v>1</v>
      </c>
      <c r="BB888" s="191">
        <v>-2573.2370000000001</v>
      </c>
    </row>
    <row r="889" spans="48:54" x14ac:dyDescent="0.2">
      <c r="AV889" s="191" t="str">
        <f t="shared" si="17"/>
        <v>552_RG_349.5_1_202425</v>
      </c>
      <c r="AW889" s="191" t="s">
        <v>93</v>
      </c>
      <c r="AX889" s="18">
        <v>202425</v>
      </c>
      <c r="AY889" s="191">
        <v>552</v>
      </c>
      <c r="AZ889" s="191">
        <v>349.5</v>
      </c>
      <c r="BA889" s="191">
        <v>1</v>
      </c>
      <c r="BB889" s="191">
        <v>0</v>
      </c>
    </row>
    <row r="890" spans="48:54" x14ac:dyDescent="0.2">
      <c r="AV890" s="191" t="str">
        <f t="shared" si="17"/>
        <v>562_RG_349.5_1_202425</v>
      </c>
      <c r="AW890" s="191" t="s">
        <v>93</v>
      </c>
      <c r="AX890" s="18">
        <v>202425</v>
      </c>
      <c r="AY890" s="191">
        <v>562</v>
      </c>
      <c r="AZ890" s="191">
        <v>349.5</v>
      </c>
      <c r="BA890" s="191">
        <v>1</v>
      </c>
      <c r="BB890" s="191">
        <v>0</v>
      </c>
    </row>
    <row r="891" spans="48:54" x14ac:dyDescent="0.2">
      <c r="AV891" s="191" t="str">
        <f t="shared" si="17"/>
        <v>564_RG_349.5_1_202425</v>
      </c>
      <c r="AW891" s="191" t="s">
        <v>93</v>
      </c>
      <c r="AX891" s="18">
        <v>202425</v>
      </c>
      <c r="AY891" s="191">
        <v>564</v>
      </c>
      <c r="AZ891" s="191">
        <v>349.5</v>
      </c>
      <c r="BA891" s="191">
        <v>1</v>
      </c>
      <c r="BB891" s="191">
        <v>0</v>
      </c>
    </row>
    <row r="892" spans="48:54" x14ac:dyDescent="0.2">
      <c r="AV892" s="191" t="str">
        <f t="shared" si="17"/>
        <v>566_RG_349.5_1_202425</v>
      </c>
      <c r="AW892" s="191" t="s">
        <v>93</v>
      </c>
      <c r="AX892" s="18">
        <v>202425</v>
      </c>
      <c r="AY892" s="191">
        <v>566</v>
      </c>
      <c r="AZ892" s="191">
        <v>349.5</v>
      </c>
      <c r="BA892" s="191">
        <v>1</v>
      </c>
      <c r="BB892" s="191">
        <v>0</v>
      </c>
    </row>
    <row r="893" spans="48:54" x14ac:dyDescent="0.2">
      <c r="AV893" s="191" t="str">
        <f t="shared" si="17"/>
        <v>568_RG_349.5_1_202425</v>
      </c>
      <c r="AW893" s="191" t="s">
        <v>93</v>
      </c>
      <c r="AX893" s="18">
        <v>202425</v>
      </c>
      <c r="AY893" s="191">
        <v>568</v>
      </c>
      <c r="AZ893" s="191">
        <v>349.5</v>
      </c>
      <c r="BA893" s="191">
        <v>1</v>
      </c>
      <c r="BB893" s="191">
        <v>0</v>
      </c>
    </row>
    <row r="894" spans="48:54" x14ac:dyDescent="0.2">
      <c r="AV894" s="191" t="str">
        <f t="shared" si="17"/>
        <v>572_RG_349.5_1_202425</v>
      </c>
      <c r="AW894" s="191" t="s">
        <v>93</v>
      </c>
      <c r="AX894" s="18">
        <v>202425</v>
      </c>
      <c r="AY894" s="191">
        <v>572</v>
      </c>
      <c r="AZ894" s="191">
        <v>349.5</v>
      </c>
      <c r="BA894" s="191">
        <v>1</v>
      </c>
      <c r="BB894" s="191">
        <v>0</v>
      </c>
    </row>
    <row r="895" spans="48:54" x14ac:dyDescent="0.2">
      <c r="AV895" s="191" t="str">
        <f t="shared" si="17"/>
        <v>574_RG_349.5_1_202425</v>
      </c>
      <c r="AW895" s="191" t="s">
        <v>93</v>
      </c>
      <c r="AX895" s="18">
        <v>202425</v>
      </c>
      <c r="AY895" s="191">
        <v>574</v>
      </c>
      <c r="AZ895" s="191">
        <v>349.5</v>
      </c>
      <c r="BA895" s="191">
        <v>1</v>
      </c>
      <c r="BB895" s="191">
        <v>0</v>
      </c>
    </row>
    <row r="896" spans="48:54" x14ac:dyDescent="0.2">
      <c r="AV896" s="191" t="str">
        <f t="shared" si="17"/>
        <v>576_RG_349.5_1_202425</v>
      </c>
      <c r="AW896" s="191" t="s">
        <v>93</v>
      </c>
      <c r="AX896" s="18">
        <v>202425</v>
      </c>
      <c r="AY896" s="191">
        <v>576</v>
      </c>
      <c r="AZ896" s="191">
        <v>349.5</v>
      </c>
      <c r="BA896" s="191">
        <v>1</v>
      </c>
      <c r="BB896" s="191">
        <v>0</v>
      </c>
    </row>
    <row r="897" spans="48:54" x14ac:dyDescent="0.2">
      <c r="AV897" s="191" t="str">
        <f t="shared" si="17"/>
        <v>582_RG_349.5_1_202425</v>
      </c>
      <c r="AW897" s="191" t="s">
        <v>93</v>
      </c>
      <c r="AX897" s="18">
        <v>202425</v>
      </c>
      <c r="AY897" s="191">
        <v>582</v>
      </c>
      <c r="AZ897" s="191">
        <v>349.5</v>
      </c>
      <c r="BA897" s="191">
        <v>1</v>
      </c>
      <c r="BB897" s="191">
        <v>0</v>
      </c>
    </row>
    <row r="898" spans="48:54" x14ac:dyDescent="0.2">
      <c r="AV898" s="191" t="str">
        <f t="shared" si="17"/>
        <v>584_RG_349.5_1_202425</v>
      </c>
      <c r="AW898" s="191" t="s">
        <v>93</v>
      </c>
      <c r="AX898" s="18">
        <v>202425</v>
      </c>
      <c r="AY898" s="191">
        <v>584</v>
      </c>
      <c r="AZ898" s="191">
        <v>349.5</v>
      </c>
      <c r="BA898" s="191">
        <v>1</v>
      </c>
      <c r="BB898" s="191">
        <v>0</v>
      </c>
    </row>
    <row r="899" spans="48:54" x14ac:dyDescent="0.2">
      <c r="AV899" s="191" t="str">
        <f t="shared" si="17"/>
        <v>586_RG_349.5_1_202425</v>
      </c>
      <c r="AW899" s="191" t="s">
        <v>93</v>
      </c>
      <c r="AX899" s="18">
        <v>202425</v>
      </c>
      <c r="AY899" s="191">
        <v>586</v>
      </c>
      <c r="AZ899" s="191">
        <v>349.5</v>
      </c>
      <c r="BA899" s="191">
        <v>1</v>
      </c>
      <c r="BB899" s="191">
        <v>0</v>
      </c>
    </row>
    <row r="900" spans="48:54" x14ac:dyDescent="0.2">
      <c r="AV900" s="191" t="str">
        <f t="shared" ref="AV900:AV963" si="18">AY900&amp;"_"&amp;AW900&amp;"_"&amp;AZ900&amp;"_"&amp;BA900&amp;"_"&amp;AX900</f>
        <v>512_RG_349.6_1_202425</v>
      </c>
      <c r="AW900" s="191" t="s">
        <v>93</v>
      </c>
      <c r="AX900" s="18">
        <v>202425</v>
      </c>
      <c r="AY900" s="191">
        <v>512</v>
      </c>
      <c r="AZ900" s="191">
        <v>349.6</v>
      </c>
      <c r="BA900" s="191">
        <v>1</v>
      </c>
      <c r="BB900" s="191">
        <v>0</v>
      </c>
    </row>
    <row r="901" spans="48:54" x14ac:dyDescent="0.2">
      <c r="AV901" s="191" t="str">
        <f t="shared" si="18"/>
        <v>514_RG_349.6_1_202425</v>
      </c>
      <c r="AW901" s="191" t="s">
        <v>93</v>
      </c>
      <c r="AX901" s="18">
        <v>202425</v>
      </c>
      <c r="AY901" s="191">
        <v>514</v>
      </c>
      <c r="AZ901" s="191">
        <v>349.6</v>
      </c>
      <c r="BA901" s="191">
        <v>1</v>
      </c>
      <c r="BB901" s="191">
        <v>0</v>
      </c>
    </row>
    <row r="902" spans="48:54" x14ac:dyDescent="0.2">
      <c r="AV902" s="191" t="str">
        <f t="shared" si="18"/>
        <v>516_RG_349.6_1_202425</v>
      </c>
      <c r="AW902" s="191" t="s">
        <v>93</v>
      </c>
      <c r="AX902" s="18">
        <v>202425</v>
      </c>
      <c r="AY902" s="191">
        <v>516</v>
      </c>
      <c r="AZ902" s="191">
        <v>349.6</v>
      </c>
      <c r="BA902" s="191">
        <v>1</v>
      </c>
      <c r="BB902" s="191">
        <v>-224.184</v>
      </c>
    </row>
    <row r="903" spans="48:54" x14ac:dyDescent="0.2">
      <c r="AV903" s="191" t="str">
        <f t="shared" si="18"/>
        <v>518_RG_349.6_1_202425</v>
      </c>
      <c r="AW903" s="191" t="s">
        <v>93</v>
      </c>
      <c r="AX903" s="18">
        <v>202425</v>
      </c>
      <c r="AY903" s="191">
        <v>518</v>
      </c>
      <c r="AZ903" s="191">
        <v>349.6</v>
      </c>
      <c r="BA903" s="191">
        <v>1</v>
      </c>
      <c r="BB903" s="191">
        <v>0</v>
      </c>
    </row>
    <row r="904" spans="48:54" x14ac:dyDescent="0.2">
      <c r="AV904" s="191" t="str">
        <f t="shared" si="18"/>
        <v>520_RG_349.6_1_202425</v>
      </c>
      <c r="AW904" s="191" t="s">
        <v>93</v>
      </c>
      <c r="AX904" s="18">
        <v>202425</v>
      </c>
      <c r="AY904" s="191">
        <v>520</v>
      </c>
      <c r="AZ904" s="191">
        <v>349.6</v>
      </c>
      <c r="BA904" s="191">
        <v>1</v>
      </c>
      <c r="BB904" s="191">
        <v>-54.357999999999997</v>
      </c>
    </row>
    <row r="905" spans="48:54" x14ac:dyDescent="0.2">
      <c r="AV905" s="191" t="str">
        <f t="shared" si="18"/>
        <v>522_RG_349.6_1_202425</v>
      </c>
      <c r="AW905" s="191" t="s">
        <v>93</v>
      </c>
      <c r="AX905" s="18">
        <v>202425</v>
      </c>
      <c r="AY905" s="191">
        <v>522</v>
      </c>
      <c r="AZ905" s="191">
        <v>349.6</v>
      </c>
      <c r="BA905" s="191">
        <v>1</v>
      </c>
      <c r="BB905" s="191">
        <v>0</v>
      </c>
    </row>
    <row r="906" spans="48:54" x14ac:dyDescent="0.2">
      <c r="AV906" s="191" t="str">
        <f t="shared" si="18"/>
        <v>524_RG_349.6_1_202425</v>
      </c>
      <c r="AW906" s="191" t="s">
        <v>93</v>
      </c>
      <c r="AX906" s="18">
        <v>202425</v>
      </c>
      <c r="AY906" s="191">
        <v>524</v>
      </c>
      <c r="AZ906" s="191">
        <v>349.6</v>
      </c>
      <c r="BA906" s="191">
        <v>1</v>
      </c>
      <c r="BB906" s="191">
        <v>0</v>
      </c>
    </row>
    <row r="907" spans="48:54" x14ac:dyDescent="0.2">
      <c r="AV907" s="191" t="str">
        <f t="shared" si="18"/>
        <v>526_RG_349.6_1_202425</v>
      </c>
      <c r="AW907" s="191" t="s">
        <v>93</v>
      </c>
      <c r="AX907" s="18">
        <v>202425</v>
      </c>
      <c r="AY907" s="191">
        <v>526</v>
      </c>
      <c r="AZ907" s="191">
        <v>349.6</v>
      </c>
      <c r="BA907" s="191">
        <v>1</v>
      </c>
      <c r="BB907" s="191">
        <v>0</v>
      </c>
    </row>
    <row r="908" spans="48:54" x14ac:dyDescent="0.2">
      <c r="AV908" s="191" t="str">
        <f t="shared" si="18"/>
        <v>528_RG_349.6_1_202425</v>
      </c>
      <c r="AW908" s="191" t="s">
        <v>93</v>
      </c>
      <c r="AX908" s="18">
        <v>202425</v>
      </c>
      <c r="AY908" s="191">
        <v>528</v>
      </c>
      <c r="AZ908" s="191">
        <v>349.6</v>
      </c>
      <c r="BA908" s="191">
        <v>1</v>
      </c>
      <c r="BB908" s="191">
        <v>-317</v>
      </c>
    </row>
    <row r="909" spans="48:54" x14ac:dyDescent="0.2">
      <c r="AV909" s="191" t="str">
        <f t="shared" si="18"/>
        <v>530_RG_349.6_1_202425</v>
      </c>
      <c r="AW909" s="191" t="s">
        <v>93</v>
      </c>
      <c r="AX909" s="18">
        <v>202425</v>
      </c>
      <c r="AY909" s="191">
        <v>530</v>
      </c>
      <c r="AZ909" s="191">
        <v>349.6</v>
      </c>
      <c r="BA909" s="191">
        <v>1</v>
      </c>
      <c r="BB909" s="191">
        <v>-414.846</v>
      </c>
    </row>
    <row r="910" spans="48:54" x14ac:dyDescent="0.2">
      <c r="AV910" s="191" t="str">
        <f t="shared" si="18"/>
        <v>532_RG_349.6_1_202425</v>
      </c>
      <c r="AW910" s="191" t="s">
        <v>93</v>
      </c>
      <c r="AX910" s="18">
        <v>202425</v>
      </c>
      <c r="AY910" s="191">
        <v>532</v>
      </c>
      <c r="AZ910" s="191">
        <v>349.6</v>
      </c>
      <c r="BA910" s="191">
        <v>1</v>
      </c>
      <c r="BB910" s="191">
        <v>-1225</v>
      </c>
    </row>
    <row r="911" spans="48:54" x14ac:dyDescent="0.2">
      <c r="AV911" s="191" t="str">
        <f t="shared" si="18"/>
        <v>534_RG_349.6_1_202425</v>
      </c>
      <c r="AW911" s="191" t="s">
        <v>93</v>
      </c>
      <c r="AX911" s="18">
        <v>202425</v>
      </c>
      <c r="AY911" s="191">
        <v>534</v>
      </c>
      <c r="AZ911" s="191">
        <v>349.6</v>
      </c>
      <c r="BA911" s="191">
        <v>1</v>
      </c>
      <c r="BB911" s="191">
        <v>0</v>
      </c>
    </row>
    <row r="912" spans="48:54" x14ac:dyDescent="0.2">
      <c r="AV912" s="191" t="str">
        <f t="shared" si="18"/>
        <v>536_RG_349.6_1_202425</v>
      </c>
      <c r="AW912" s="191" t="s">
        <v>93</v>
      </c>
      <c r="AX912" s="18">
        <v>202425</v>
      </c>
      <c r="AY912" s="191">
        <v>536</v>
      </c>
      <c r="AZ912" s="191">
        <v>349.6</v>
      </c>
      <c r="BA912" s="191">
        <v>1</v>
      </c>
      <c r="BB912" s="191">
        <v>0</v>
      </c>
    </row>
    <row r="913" spans="48:54" x14ac:dyDescent="0.2">
      <c r="AV913" s="191" t="str">
        <f t="shared" si="18"/>
        <v>538_RG_349.6_1_202425</v>
      </c>
      <c r="AW913" s="191" t="s">
        <v>93</v>
      </c>
      <c r="AX913" s="18">
        <v>202425</v>
      </c>
      <c r="AY913" s="191">
        <v>538</v>
      </c>
      <c r="AZ913" s="191">
        <v>349.6</v>
      </c>
      <c r="BA913" s="191">
        <v>1</v>
      </c>
      <c r="BB913" s="191">
        <v>0</v>
      </c>
    </row>
    <row r="914" spans="48:54" x14ac:dyDescent="0.2">
      <c r="AV914" s="191" t="str">
        <f t="shared" si="18"/>
        <v>540_RG_349.6_1_202425</v>
      </c>
      <c r="AW914" s="191" t="s">
        <v>93</v>
      </c>
      <c r="AX914" s="18">
        <v>202425</v>
      </c>
      <c r="AY914" s="191">
        <v>540</v>
      </c>
      <c r="AZ914" s="191">
        <v>349.6</v>
      </c>
      <c r="BA914" s="191">
        <v>1</v>
      </c>
      <c r="BB914" s="191">
        <v>0</v>
      </c>
    </row>
    <row r="915" spans="48:54" x14ac:dyDescent="0.2">
      <c r="AV915" s="191" t="str">
        <f t="shared" si="18"/>
        <v>542_RG_349.6_1_202425</v>
      </c>
      <c r="AW915" s="191" t="s">
        <v>93</v>
      </c>
      <c r="AX915" s="18">
        <v>202425</v>
      </c>
      <c r="AY915" s="191">
        <v>542</v>
      </c>
      <c r="AZ915" s="191">
        <v>349.6</v>
      </c>
      <c r="BA915" s="191">
        <v>1</v>
      </c>
      <c r="BB915" s="191">
        <v>0</v>
      </c>
    </row>
    <row r="916" spans="48:54" x14ac:dyDescent="0.2">
      <c r="AV916" s="191" t="str">
        <f t="shared" si="18"/>
        <v>544_RG_349.6_1_202425</v>
      </c>
      <c r="AW916" s="191" t="s">
        <v>93</v>
      </c>
      <c r="AX916" s="18">
        <v>202425</v>
      </c>
      <c r="AY916" s="191">
        <v>544</v>
      </c>
      <c r="AZ916" s="191">
        <v>349.6</v>
      </c>
      <c r="BA916" s="191">
        <v>1</v>
      </c>
      <c r="BB916" s="191">
        <v>-229.196</v>
      </c>
    </row>
    <row r="917" spans="48:54" x14ac:dyDescent="0.2">
      <c r="AV917" s="191" t="str">
        <f t="shared" si="18"/>
        <v>545_RG_349.6_1_202425</v>
      </c>
      <c r="AW917" s="191" t="s">
        <v>93</v>
      </c>
      <c r="AX917" s="18">
        <v>202425</v>
      </c>
      <c r="AY917" s="191">
        <v>545</v>
      </c>
      <c r="AZ917" s="191">
        <v>349.6</v>
      </c>
      <c r="BA917" s="191">
        <v>1</v>
      </c>
      <c r="BB917" s="191">
        <v>0</v>
      </c>
    </row>
    <row r="918" spans="48:54" x14ac:dyDescent="0.2">
      <c r="AV918" s="191" t="str">
        <f t="shared" si="18"/>
        <v>546_RG_349.6_1_202425</v>
      </c>
      <c r="AW918" s="191" t="s">
        <v>93</v>
      </c>
      <c r="AX918" s="18">
        <v>202425</v>
      </c>
      <c r="AY918" s="191">
        <v>546</v>
      </c>
      <c r="AZ918" s="191">
        <v>349.6</v>
      </c>
      <c r="BA918" s="191">
        <v>1</v>
      </c>
      <c r="BB918" s="191">
        <v>0</v>
      </c>
    </row>
    <row r="919" spans="48:54" x14ac:dyDescent="0.2">
      <c r="AV919" s="191" t="str">
        <f t="shared" si="18"/>
        <v>548_RG_349.6_1_202425</v>
      </c>
      <c r="AW919" s="191" t="s">
        <v>93</v>
      </c>
      <c r="AX919" s="18">
        <v>202425</v>
      </c>
      <c r="AY919" s="191">
        <v>548</v>
      </c>
      <c r="AZ919" s="191">
        <v>349.6</v>
      </c>
      <c r="BA919" s="191">
        <v>1</v>
      </c>
      <c r="BB919" s="191">
        <v>-523.66300000000001</v>
      </c>
    </row>
    <row r="920" spans="48:54" x14ac:dyDescent="0.2">
      <c r="AV920" s="191" t="str">
        <f t="shared" si="18"/>
        <v>550_RG_349.6_1_202425</v>
      </c>
      <c r="AW920" s="191" t="s">
        <v>93</v>
      </c>
      <c r="AX920" s="18">
        <v>202425</v>
      </c>
      <c r="AY920" s="191">
        <v>550</v>
      </c>
      <c r="AZ920" s="191">
        <v>349.6</v>
      </c>
      <c r="BA920" s="191">
        <v>1</v>
      </c>
      <c r="BB920" s="191">
        <v>-1705.3100900000002</v>
      </c>
    </row>
    <row r="921" spans="48:54" x14ac:dyDescent="0.2">
      <c r="AV921" s="191" t="str">
        <f t="shared" si="18"/>
        <v>552_RG_349.6_1_202425</v>
      </c>
      <c r="AW921" s="191" t="s">
        <v>93</v>
      </c>
      <c r="AX921" s="18">
        <v>202425</v>
      </c>
      <c r="AY921" s="191">
        <v>552</v>
      </c>
      <c r="AZ921" s="191">
        <v>349.6</v>
      </c>
      <c r="BA921" s="191">
        <v>1</v>
      </c>
      <c r="BB921" s="191">
        <v>0</v>
      </c>
    </row>
    <row r="922" spans="48:54" x14ac:dyDescent="0.2">
      <c r="AV922" s="191" t="str">
        <f t="shared" si="18"/>
        <v>562_RG_349.6_1_202425</v>
      </c>
      <c r="AW922" s="191" t="s">
        <v>93</v>
      </c>
      <c r="AX922" s="18">
        <v>202425</v>
      </c>
      <c r="AY922" s="191">
        <v>562</v>
      </c>
      <c r="AZ922" s="191">
        <v>349.6</v>
      </c>
      <c r="BA922" s="191">
        <v>1</v>
      </c>
      <c r="BB922" s="191">
        <v>0</v>
      </c>
    </row>
    <row r="923" spans="48:54" x14ac:dyDescent="0.2">
      <c r="AV923" s="191" t="str">
        <f t="shared" si="18"/>
        <v>564_RG_349.6_1_202425</v>
      </c>
      <c r="AW923" s="191" t="s">
        <v>93</v>
      </c>
      <c r="AX923" s="18">
        <v>202425</v>
      </c>
      <c r="AY923" s="191">
        <v>564</v>
      </c>
      <c r="AZ923" s="191">
        <v>349.6</v>
      </c>
      <c r="BA923" s="191">
        <v>1</v>
      </c>
      <c r="BB923" s="191">
        <v>0</v>
      </c>
    </row>
    <row r="924" spans="48:54" x14ac:dyDescent="0.2">
      <c r="AV924" s="191" t="str">
        <f t="shared" si="18"/>
        <v>566_RG_349.6_1_202425</v>
      </c>
      <c r="AW924" s="191" t="s">
        <v>93</v>
      </c>
      <c r="AX924" s="18">
        <v>202425</v>
      </c>
      <c r="AY924" s="191">
        <v>566</v>
      </c>
      <c r="AZ924" s="191">
        <v>349.6</v>
      </c>
      <c r="BA924" s="191">
        <v>1</v>
      </c>
      <c r="BB924" s="191">
        <v>0</v>
      </c>
    </row>
    <row r="925" spans="48:54" x14ac:dyDescent="0.2">
      <c r="AV925" s="191" t="str">
        <f t="shared" si="18"/>
        <v>568_RG_349.6_1_202425</v>
      </c>
      <c r="AW925" s="191" t="s">
        <v>93</v>
      </c>
      <c r="AX925" s="18">
        <v>202425</v>
      </c>
      <c r="AY925" s="191">
        <v>568</v>
      </c>
      <c r="AZ925" s="191">
        <v>349.6</v>
      </c>
      <c r="BA925" s="191">
        <v>1</v>
      </c>
      <c r="BB925" s="191">
        <v>0</v>
      </c>
    </row>
    <row r="926" spans="48:54" x14ac:dyDescent="0.2">
      <c r="AV926" s="191" t="str">
        <f t="shared" si="18"/>
        <v>572_RG_349.6_1_202425</v>
      </c>
      <c r="AW926" s="191" t="s">
        <v>93</v>
      </c>
      <c r="AX926" s="18">
        <v>202425</v>
      </c>
      <c r="AY926" s="191">
        <v>572</v>
      </c>
      <c r="AZ926" s="191">
        <v>349.6</v>
      </c>
      <c r="BA926" s="191">
        <v>1</v>
      </c>
      <c r="BB926" s="191">
        <v>0</v>
      </c>
    </row>
    <row r="927" spans="48:54" x14ac:dyDescent="0.2">
      <c r="AV927" s="191" t="str">
        <f t="shared" si="18"/>
        <v>574_RG_349.6_1_202425</v>
      </c>
      <c r="AW927" s="191" t="s">
        <v>93</v>
      </c>
      <c r="AX927" s="18">
        <v>202425</v>
      </c>
      <c r="AY927" s="191">
        <v>574</v>
      </c>
      <c r="AZ927" s="191">
        <v>349.6</v>
      </c>
      <c r="BA927" s="191">
        <v>1</v>
      </c>
      <c r="BB927" s="191">
        <v>0</v>
      </c>
    </row>
    <row r="928" spans="48:54" x14ac:dyDescent="0.2">
      <c r="AV928" s="191" t="str">
        <f t="shared" si="18"/>
        <v>576_RG_349.6_1_202425</v>
      </c>
      <c r="AW928" s="191" t="s">
        <v>93</v>
      </c>
      <c r="AX928" s="18">
        <v>202425</v>
      </c>
      <c r="AY928" s="191">
        <v>576</v>
      </c>
      <c r="AZ928" s="191">
        <v>349.6</v>
      </c>
      <c r="BA928" s="191">
        <v>1</v>
      </c>
      <c r="BB928" s="191">
        <v>0</v>
      </c>
    </row>
    <row r="929" spans="48:54" x14ac:dyDescent="0.2">
      <c r="AV929" s="191" t="str">
        <f t="shared" si="18"/>
        <v>582_RG_349.6_1_202425</v>
      </c>
      <c r="AW929" s="191" t="s">
        <v>93</v>
      </c>
      <c r="AX929" s="18">
        <v>202425</v>
      </c>
      <c r="AY929" s="191">
        <v>582</v>
      </c>
      <c r="AZ929" s="191">
        <v>349.6</v>
      </c>
      <c r="BA929" s="191">
        <v>1</v>
      </c>
      <c r="BB929" s="191">
        <v>0</v>
      </c>
    </row>
    <row r="930" spans="48:54" x14ac:dyDescent="0.2">
      <c r="AV930" s="191" t="str">
        <f t="shared" si="18"/>
        <v>584_RG_349.6_1_202425</v>
      </c>
      <c r="AW930" s="191" t="s">
        <v>93</v>
      </c>
      <c r="AX930" s="18">
        <v>202425</v>
      </c>
      <c r="AY930" s="191">
        <v>584</v>
      </c>
      <c r="AZ930" s="191">
        <v>349.6</v>
      </c>
      <c r="BA930" s="191">
        <v>1</v>
      </c>
      <c r="BB930" s="191">
        <v>0</v>
      </c>
    </row>
    <row r="931" spans="48:54" x14ac:dyDescent="0.2">
      <c r="AV931" s="191" t="str">
        <f t="shared" si="18"/>
        <v>586_RG_349.6_1_202425</v>
      </c>
      <c r="AW931" s="191" t="s">
        <v>93</v>
      </c>
      <c r="AX931" s="18">
        <v>202425</v>
      </c>
      <c r="AY931" s="191">
        <v>586</v>
      </c>
      <c r="AZ931" s="191">
        <v>349.6</v>
      </c>
      <c r="BA931" s="191">
        <v>1</v>
      </c>
      <c r="BB931" s="191">
        <v>0</v>
      </c>
    </row>
    <row r="932" spans="48:54" x14ac:dyDescent="0.2">
      <c r="AV932" s="191" t="str">
        <f t="shared" si="18"/>
        <v>512_RG_398_1_202425</v>
      </c>
      <c r="AW932" s="191" t="s">
        <v>93</v>
      </c>
      <c r="AX932" s="18">
        <v>202425</v>
      </c>
      <c r="AY932" s="191">
        <v>512</v>
      </c>
      <c r="AZ932" s="191">
        <v>398</v>
      </c>
      <c r="BA932" s="191">
        <v>1</v>
      </c>
      <c r="BB932" s="191">
        <v>-4131</v>
      </c>
    </row>
    <row r="933" spans="48:54" x14ac:dyDescent="0.2">
      <c r="AV933" s="191" t="str">
        <f t="shared" si="18"/>
        <v>514_RG_398_1_202425</v>
      </c>
      <c r="AW933" s="191" t="s">
        <v>93</v>
      </c>
      <c r="AX933" s="18">
        <v>202425</v>
      </c>
      <c r="AY933" s="191">
        <v>514</v>
      </c>
      <c r="AZ933" s="191">
        <v>398</v>
      </c>
      <c r="BA933" s="191">
        <v>1</v>
      </c>
      <c r="BB933" s="191">
        <v>-1173.3954699999999</v>
      </c>
    </row>
    <row r="934" spans="48:54" x14ac:dyDescent="0.2">
      <c r="AV934" s="191" t="str">
        <f t="shared" si="18"/>
        <v>516_RG_398_1_202425</v>
      </c>
      <c r="AW934" s="191" t="s">
        <v>93</v>
      </c>
      <c r="AX934" s="18">
        <v>202425</v>
      </c>
      <c r="AY934" s="191">
        <v>516</v>
      </c>
      <c r="AZ934" s="191">
        <v>398</v>
      </c>
      <c r="BA934" s="191">
        <v>1</v>
      </c>
      <c r="BB934" s="191">
        <v>-7676.0280000000002</v>
      </c>
    </row>
    <row r="935" spans="48:54" x14ac:dyDescent="0.2">
      <c r="AV935" s="191" t="str">
        <f t="shared" si="18"/>
        <v>518_RG_398_1_202425</v>
      </c>
      <c r="AW935" s="191" t="s">
        <v>93</v>
      </c>
      <c r="AX935" s="18">
        <v>202425</v>
      </c>
      <c r="AY935" s="191">
        <v>518</v>
      </c>
      <c r="AZ935" s="191">
        <v>398</v>
      </c>
      <c r="BA935" s="191">
        <v>1</v>
      </c>
      <c r="BB935" s="191">
        <v>-5875.1271400000005</v>
      </c>
    </row>
    <row r="936" spans="48:54" x14ac:dyDescent="0.2">
      <c r="AV936" s="191" t="str">
        <f t="shared" si="18"/>
        <v>520_RG_398_1_202425</v>
      </c>
      <c r="AW936" s="191" t="s">
        <v>93</v>
      </c>
      <c r="AX936" s="18">
        <v>202425</v>
      </c>
      <c r="AY936" s="191">
        <v>520</v>
      </c>
      <c r="AZ936" s="191">
        <v>398</v>
      </c>
      <c r="BA936" s="191">
        <v>1</v>
      </c>
      <c r="BB936" s="191">
        <v>-7578.4030000000021</v>
      </c>
    </row>
    <row r="937" spans="48:54" x14ac:dyDescent="0.2">
      <c r="AV937" s="191" t="str">
        <f t="shared" si="18"/>
        <v>522_RG_398_1_202425</v>
      </c>
      <c r="AW937" s="191" t="s">
        <v>93</v>
      </c>
      <c r="AX937" s="18">
        <v>202425</v>
      </c>
      <c r="AY937" s="191">
        <v>522</v>
      </c>
      <c r="AZ937" s="191">
        <v>398</v>
      </c>
      <c r="BA937" s="191">
        <v>1</v>
      </c>
      <c r="BB937" s="191">
        <v>-15266.181879999996</v>
      </c>
    </row>
    <row r="938" spans="48:54" x14ac:dyDescent="0.2">
      <c r="AV938" s="191" t="str">
        <f t="shared" si="18"/>
        <v>524_RG_398_1_202425</v>
      </c>
      <c r="AW938" s="191" t="s">
        <v>93</v>
      </c>
      <c r="AX938" s="18">
        <v>202425</v>
      </c>
      <c r="AY938" s="191">
        <v>524</v>
      </c>
      <c r="AZ938" s="191">
        <v>398</v>
      </c>
      <c r="BA938" s="191">
        <v>1</v>
      </c>
      <c r="BB938" s="191">
        <v>-8558.8862600000011</v>
      </c>
    </row>
    <row r="939" spans="48:54" x14ac:dyDescent="0.2">
      <c r="AV939" s="191" t="str">
        <f t="shared" si="18"/>
        <v>526_RG_398_1_202425</v>
      </c>
      <c r="AW939" s="191" t="s">
        <v>93</v>
      </c>
      <c r="AX939" s="18">
        <v>202425</v>
      </c>
      <c r="AY939" s="191">
        <v>526</v>
      </c>
      <c r="AZ939" s="191">
        <v>398</v>
      </c>
      <c r="BA939" s="191">
        <v>1</v>
      </c>
      <c r="BB939" s="191">
        <v>-2440.8579999999997</v>
      </c>
    </row>
    <row r="940" spans="48:54" x14ac:dyDescent="0.2">
      <c r="AV940" s="191" t="str">
        <f t="shared" si="18"/>
        <v>528_RG_398_1_202425</v>
      </c>
      <c r="AW940" s="191" t="s">
        <v>93</v>
      </c>
      <c r="AX940" s="18">
        <v>202425</v>
      </c>
      <c r="AY940" s="191">
        <v>528</v>
      </c>
      <c r="AZ940" s="191">
        <v>398</v>
      </c>
      <c r="BA940" s="191">
        <v>1</v>
      </c>
      <c r="BB940" s="191">
        <v>-10275</v>
      </c>
    </row>
    <row r="941" spans="48:54" x14ac:dyDescent="0.2">
      <c r="AV941" s="191" t="str">
        <f t="shared" si="18"/>
        <v>530_RG_398_1_202425</v>
      </c>
      <c r="AW941" s="191" t="s">
        <v>93</v>
      </c>
      <c r="AX941" s="18">
        <v>202425</v>
      </c>
      <c r="AY941" s="191">
        <v>530</v>
      </c>
      <c r="AZ941" s="191">
        <v>398</v>
      </c>
      <c r="BA941" s="191">
        <v>1</v>
      </c>
      <c r="BB941" s="191">
        <v>-6358.3770000000004</v>
      </c>
    </row>
    <row r="942" spans="48:54" x14ac:dyDescent="0.2">
      <c r="AV942" s="191" t="str">
        <f t="shared" si="18"/>
        <v>532_RG_398_1_202425</v>
      </c>
      <c r="AW942" s="191" t="s">
        <v>93</v>
      </c>
      <c r="AX942" s="18">
        <v>202425</v>
      </c>
      <c r="AY942" s="191">
        <v>532</v>
      </c>
      <c r="AZ942" s="191">
        <v>398</v>
      </c>
      <c r="BA942" s="191">
        <v>1</v>
      </c>
      <c r="BB942" s="191">
        <v>-19670.423999999999</v>
      </c>
    </row>
    <row r="943" spans="48:54" x14ac:dyDescent="0.2">
      <c r="AV943" s="191" t="str">
        <f t="shared" si="18"/>
        <v>534_RG_398_1_202425</v>
      </c>
      <c r="AW943" s="191" t="s">
        <v>93</v>
      </c>
      <c r="AX943" s="18">
        <v>202425</v>
      </c>
      <c r="AY943" s="191">
        <v>534</v>
      </c>
      <c r="AZ943" s="191">
        <v>398</v>
      </c>
      <c r="BA943" s="191">
        <v>1</v>
      </c>
      <c r="BB943" s="191">
        <v>-5550.5482899999997</v>
      </c>
    </row>
    <row r="944" spans="48:54" x14ac:dyDescent="0.2">
      <c r="AV944" s="191" t="str">
        <f t="shared" si="18"/>
        <v>536_RG_398_1_202425</v>
      </c>
      <c r="AW944" s="191" t="s">
        <v>93</v>
      </c>
      <c r="AX944" s="18">
        <v>202425</v>
      </c>
      <c r="AY944" s="191">
        <v>536</v>
      </c>
      <c r="AZ944" s="191">
        <v>398</v>
      </c>
      <c r="BA944" s="191">
        <v>1</v>
      </c>
      <c r="BB944" s="191">
        <v>-8539.4380000000001</v>
      </c>
    </row>
    <row r="945" spans="48:54" x14ac:dyDescent="0.2">
      <c r="AV945" s="191" t="str">
        <f t="shared" si="18"/>
        <v>538_RG_398_1_202425</v>
      </c>
      <c r="AW945" s="191" t="s">
        <v>93</v>
      </c>
      <c r="AX945" s="18">
        <v>202425</v>
      </c>
      <c r="AY945" s="191">
        <v>538</v>
      </c>
      <c r="AZ945" s="191">
        <v>398</v>
      </c>
      <c r="BA945" s="191">
        <v>1</v>
      </c>
      <c r="BB945" s="191">
        <v>-3671.6719299999991</v>
      </c>
    </row>
    <row r="946" spans="48:54" x14ac:dyDescent="0.2">
      <c r="AV946" s="191" t="str">
        <f t="shared" si="18"/>
        <v>540_RG_398_1_202425</v>
      </c>
      <c r="AW946" s="191" t="s">
        <v>93</v>
      </c>
      <c r="AX946" s="18">
        <v>202425</v>
      </c>
      <c r="AY946" s="191">
        <v>540</v>
      </c>
      <c r="AZ946" s="191">
        <v>398</v>
      </c>
      <c r="BA946" s="191">
        <v>1</v>
      </c>
      <c r="BB946" s="191">
        <v>-21610.787999999993</v>
      </c>
    </row>
    <row r="947" spans="48:54" x14ac:dyDescent="0.2">
      <c r="AV947" s="191" t="str">
        <f t="shared" si="18"/>
        <v>542_RG_398_1_202425</v>
      </c>
      <c r="AW947" s="191" t="s">
        <v>93</v>
      </c>
      <c r="AX947" s="18">
        <v>202425</v>
      </c>
      <c r="AY947" s="191">
        <v>542</v>
      </c>
      <c r="AZ947" s="191">
        <v>398</v>
      </c>
      <c r="BA947" s="191">
        <v>1</v>
      </c>
      <c r="BB947" s="191">
        <v>-2640.1619999999994</v>
      </c>
    </row>
    <row r="948" spans="48:54" x14ac:dyDescent="0.2">
      <c r="AV948" s="191" t="str">
        <f t="shared" si="18"/>
        <v>544_RG_398_1_202425</v>
      </c>
      <c r="AW948" s="191" t="s">
        <v>93</v>
      </c>
      <c r="AX948" s="18">
        <v>202425</v>
      </c>
      <c r="AY948" s="191">
        <v>544</v>
      </c>
      <c r="AZ948" s="191">
        <v>398</v>
      </c>
      <c r="BA948" s="191">
        <v>1</v>
      </c>
      <c r="BB948" s="191">
        <v>-3486.1560000000009</v>
      </c>
    </row>
    <row r="949" spans="48:54" x14ac:dyDescent="0.2">
      <c r="AV949" s="191" t="str">
        <f t="shared" si="18"/>
        <v>545_RG_398_1_202425</v>
      </c>
      <c r="AW949" s="191" t="s">
        <v>93</v>
      </c>
      <c r="AX949" s="18">
        <v>202425</v>
      </c>
      <c r="AY949" s="191">
        <v>545</v>
      </c>
      <c r="AZ949" s="191">
        <v>398</v>
      </c>
      <c r="BA949" s="191">
        <v>1</v>
      </c>
      <c r="BB949" s="191">
        <v>-11185.508080000001</v>
      </c>
    </row>
    <row r="950" spans="48:54" x14ac:dyDescent="0.2">
      <c r="AV950" s="191" t="str">
        <f t="shared" si="18"/>
        <v>546_RG_398_1_202425</v>
      </c>
      <c r="AW950" s="191" t="s">
        <v>93</v>
      </c>
      <c r="AX950" s="18">
        <v>202425</v>
      </c>
      <c r="AY950" s="191">
        <v>546</v>
      </c>
      <c r="AZ950" s="191">
        <v>398</v>
      </c>
      <c r="BA950" s="191">
        <v>1</v>
      </c>
      <c r="BB950" s="191">
        <v>-2243</v>
      </c>
    </row>
    <row r="951" spans="48:54" x14ac:dyDescent="0.2">
      <c r="AV951" s="191" t="str">
        <f t="shared" si="18"/>
        <v>548_RG_398_1_202425</v>
      </c>
      <c r="AW951" s="191" t="s">
        <v>93</v>
      </c>
      <c r="AX951" s="18">
        <v>202425</v>
      </c>
      <c r="AY951" s="191">
        <v>548</v>
      </c>
      <c r="AZ951" s="191">
        <v>398</v>
      </c>
      <c r="BA951" s="191">
        <v>1</v>
      </c>
      <c r="BB951" s="191">
        <v>-2306.4320000000002</v>
      </c>
    </row>
    <row r="952" spans="48:54" x14ac:dyDescent="0.2">
      <c r="AV952" s="191" t="str">
        <f t="shared" si="18"/>
        <v>550_RG_398_1_202425</v>
      </c>
      <c r="AW952" s="191" t="s">
        <v>93</v>
      </c>
      <c r="AX952" s="18">
        <v>202425</v>
      </c>
      <c r="AY952" s="191">
        <v>550</v>
      </c>
      <c r="AZ952" s="191">
        <v>398</v>
      </c>
      <c r="BA952" s="191">
        <v>1</v>
      </c>
      <c r="BB952" s="191">
        <v>-4363.7693200000003</v>
      </c>
    </row>
    <row r="953" spans="48:54" x14ac:dyDescent="0.2">
      <c r="AV953" s="191" t="str">
        <f t="shared" si="18"/>
        <v>552_RG_398_1_202425</v>
      </c>
      <c r="AW953" s="191" t="s">
        <v>93</v>
      </c>
      <c r="AX953" s="18">
        <v>202425</v>
      </c>
      <c r="AY953" s="191">
        <v>552</v>
      </c>
      <c r="AZ953" s="191">
        <v>398</v>
      </c>
      <c r="BA953" s="191">
        <v>1</v>
      </c>
      <c r="BB953" s="191">
        <v>-16220.570999999998</v>
      </c>
    </row>
    <row r="954" spans="48:54" x14ac:dyDescent="0.2">
      <c r="AV954" s="191" t="str">
        <f t="shared" si="18"/>
        <v>562_RG_398_1_202425</v>
      </c>
      <c r="AW954" s="191" t="s">
        <v>93</v>
      </c>
      <c r="AX954" s="18">
        <v>202425</v>
      </c>
      <c r="AY954" s="191">
        <v>562</v>
      </c>
      <c r="AZ954" s="191">
        <v>398</v>
      </c>
      <c r="BA954" s="191">
        <v>1</v>
      </c>
      <c r="BB954" s="191">
        <v>0</v>
      </c>
    </row>
    <row r="955" spans="48:54" x14ac:dyDescent="0.2">
      <c r="AV955" s="191" t="str">
        <f t="shared" si="18"/>
        <v>564_RG_398_1_202425</v>
      </c>
      <c r="AW955" s="191" t="s">
        <v>93</v>
      </c>
      <c r="AX955" s="18">
        <v>202425</v>
      </c>
      <c r="AY955" s="191">
        <v>564</v>
      </c>
      <c r="AZ955" s="191">
        <v>398</v>
      </c>
      <c r="BA955" s="191">
        <v>1</v>
      </c>
      <c r="BB955" s="191">
        <v>0</v>
      </c>
    </row>
    <row r="956" spans="48:54" x14ac:dyDescent="0.2">
      <c r="AV956" s="191" t="str">
        <f t="shared" si="18"/>
        <v>566_RG_398_1_202425</v>
      </c>
      <c r="AW956" s="191" t="s">
        <v>93</v>
      </c>
      <c r="AX956" s="18">
        <v>202425</v>
      </c>
      <c r="AY956" s="191">
        <v>566</v>
      </c>
      <c r="AZ956" s="191">
        <v>398</v>
      </c>
      <c r="BA956" s="191">
        <v>1</v>
      </c>
      <c r="BB956" s="191">
        <v>0</v>
      </c>
    </row>
    <row r="957" spans="48:54" x14ac:dyDescent="0.2">
      <c r="AV957" s="191" t="str">
        <f t="shared" si="18"/>
        <v>568_RG_398_1_202425</v>
      </c>
      <c r="AW957" s="191" t="s">
        <v>93</v>
      </c>
      <c r="AX957" s="18">
        <v>202425</v>
      </c>
      <c r="AY957" s="191">
        <v>568</v>
      </c>
      <c r="AZ957" s="191">
        <v>398</v>
      </c>
      <c r="BA957" s="191">
        <v>1</v>
      </c>
      <c r="BB957" s="191">
        <v>0</v>
      </c>
    </row>
    <row r="958" spans="48:54" x14ac:dyDescent="0.2">
      <c r="AV958" s="191" t="str">
        <f t="shared" si="18"/>
        <v>572_RG_398_1_202425</v>
      </c>
      <c r="AW958" s="191" t="s">
        <v>93</v>
      </c>
      <c r="AX958" s="18">
        <v>202425</v>
      </c>
      <c r="AY958" s="191">
        <v>572</v>
      </c>
      <c r="AZ958" s="191">
        <v>398</v>
      </c>
      <c r="BA958" s="191">
        <v>1</v>
      </c>
      <c r="BB958" s="191">
        <v>0</v>
      </c>
    </row>
    <row r="959" spans="48:54" x14ac:dyDescent="0.2">
      <c r="AV959" s="191" t="str">
        <f t="shared" si="18"/>
        <v>574_RG_398_1_202425</v>
      </c>
      <c r="AW959" s="191" t="s">
        <v>93</v>
      </c>
      <c r="AX959" s="18">
        <v>202425</v>
      </c>
      <c r="AY959" s="191">
        <v>574</v>
      </c>
      <c r="AZ959" s="191">
        <v>398</v>
      </c>
      <c r="BA959" s="191">
        <v>1</v>
      </c>
      <c r="BB959" s="191">
        <v>0</v>
      </c>
    </row>
    <row r="960" spans="48:54" x14ac:dyDescent="0.2">
      <c r="AV960" s="191" t="str">
        <f t="shared" si="18"/>
        <v>576_RG_398_1_202425</v>
      </c>
      <c r="AW960" s="191" t="s">
        <v>93</v>
      </c>
      <c r="AX960" s="18">
        <v>202425</v>
      </c>
      <c r="AY960" s="191">
        <v>576</v>
      </c>
      <c r="AZ960" s="191">
        <v>398</v>
      </c>
      <c r="BA960" s="191">
        <v>1</v>
      </c>
      <c r="BB960" s="191">
        <v>0</v>
      </c>
    </row>
    <row r="961" spans="48:54" x14ac:dyDescent="0.2">
      <c r="AV961" s="191" t="str">
        <f t="shared" si="18"/>
        <v>582_RG_398_1_202425</v>
      </c>
      <c r="AW961" s="191" t="s">
        <v>93</v>
      </c>
      <c r="AX961" s="18">
        <v>202425</v>
      </c>
      <c r="AY961" s="191">
        <v>582</v>
      </c>
      <c r="AZ961" s="191">
        <v>398</v>
      </c>
      <c r="BA961" s="191">
        <v>1</v>
      </c>
      <c r="BB961" s="191">
        <v>0</v>
      </c>
    </row>
    <row r="962" spans="48:54" x14ac:dyDescent="0.2">
      <c r="AV962" s="191" t="str">
        <f t="shared" si="18"/>
        <v>584_RG_398_1_202425</v>
      </c>
      <c r="AW962" s="191" t="s">
        <v>93</v>
      </c>
      <c r="AX962" s="18">
        <v>202425</v>
      </c>
      <c r="AY962" s="191">
        <v>584</v>
      </c>
      <c r="AZ962" s="191">
        <v>398</v>
      </c>
      <c r="BA962" s="191">
        <v>1</v>
      </c>
      <c r="BB962" s="191">
        <v>0</v>
      </c>
    </row>
    <row r="963" spans="48:54" x14ac:dyDescent="0.2">
      <c r="AV963" s="191" t="str">
        <f t="shared" si="18"/>
        <v>586_RG_398_1_202425</v>
      </c>
      <c r="AW963" s="191" t="s">
        <v>93</v>
      </c>
      <c r="AX963" s="18">
        <v>202425</v>
      </c>
      <c r="AY963" s="191">
        <v>586</v>
      </c>
      <c r="AZ963" s="191">
        <v>398</v>
      </c>
      <c r="BA963" s="191">
        <v>1</v>
      </c>
      <c r="BB963" s="191">
        <v>0</v>
      </c>
    </row>
    <row r="964" spans="48:54" x14ac:dyDescent="0.2">
      <c r="AV964" s="191" t="str">
        <f t="shared" ref="AV964:AV1027" si="19">AY964&amp;"_"&amp;AW964&amp;"_"&amp;AZ964&amp;"_"&amp;BA964&amp;"_"&amp;AX964</f>
        <v>512_RG_398_2_202425</v>
      </c>
      <c r="AW964" s="191" t="s">
        <v>93</v>
      </c>
      <c r="AX964" s="18">
        <v>202425</v>
      </c>
      <c r="AY964" s="191">
        <v>512</v>
      </c>
      <c r="AZ964" s="191">
        <v>398</v>
      </c>
      <c r="BA964" s="191">
        <v>2</v>
      </c>
      <c r="BB964" s="191">
        <v>0</v>
      </c>
    </row>
    <row r="965" spans="48:54" x14ac:dyDescent="0.2">
      <c r="AV965" s="191" t="str">
        <f t="shared" si="19"/>
        <v>514_RG_398_2_202425</v>
      </c>
      <c r="AW965" s="191" t="s">
        <v>93</v>
      </c>
      <c r="AX965" s="18">
        <v>202425</v>
      </c>
      <c r="AY965" s="191">
        <v>514</v>
      </c>
      <c r="AZ965" s="191">
        <v>398</v>
      </c>
      <c r="BA965" s="191">
        <v>2</v>
      </c>
      <c r="BB965" s="191">
        <v>0</v>
      </c>
    </row>
    <row r="966" spans="48:54" x14ac:dyDescent="0.2">
      <c r="AV966" s="191" t="str">
        <f t="shared" si="19"/>
        <v>516_RG_398_2_202425</v>
      </c>
      <c r="AW966" s="191" t="s">
        <v>93</v>
      </c>
      <c r="AX966" s="18">
        <v>202425</v>
      </c>
      <c r="AY966" s="191">
        <v>516</v>
      </c>
      <c r="AZ966" s="191">
        <v>398</v>
      </c>
      <c r="BA966" s="191">
        <v>2</v>
      </c>
      <c r="BB966" s="191">
        <v>0</v>
      </c>
    </row>
    <row r="967" spans="48:54" x14ac:dyDescent="0.2">
      <c r="AV967" s="191" t="str">
        <f t="shared" si="19"/>
        <v>518_RG_398_2_202425</v>
      </c>
      <c r="AW967" s="191" t="s">
        <v>93</v>
      </c>
      <c r="AX967" s="18">
        <v>202425</v>
      </c>
      <c r="AY967" s="191">
        <v>518</v>
      </c>
      <c r="AZ967" s="191">
        <v>398</v>
      </c>
      <c r="BA967" s="191">
        <v>2</v>
      </c>
      <c r="BB967" s="191">
        <v>0</v>
      </c>
    </row>
    <row r="968" spans="48:54" x14ac:dyDescent="0.2">
      <c r="AV968" s="191" t="str">
        <f t="shared" si="19"/>
        <v>520_RG_398_2_202425</v>
      </c>
      <c r="AW968" s="191" t="s">
        <v>93</v>
      </c>
      <c r="AX968" s="18">
        <v>202425</v>
      </c>
      <c r="AY968" s="191">
        <v>520</v>
      </c>
      <c r="AZ968" s="191">
        <v>398</v>
      </c>
      <c r="BA968" s="191">
        <v>2</v>
      </c>
      <c r="BB968" s="191">
        <v>0</v>
      </c>
    </row>
    <row r="969" spans="48:54" x14ac:dyDescent="0.2">
      <c r="AV969" s="191" t="str">
        <f t="shared" si="19"/>
        <v>522_RG_398_2_202425</v>
      </c>
      <c r="AW969" s="191" t="s">
        <v>93</v>
      </c>
      <c r="AX969" s="18">
        <v>202425</v>
      </c>
      <c r="AY969" s="191">
        <v>522</v>
      </c>
      <c r="AZ969" s="191">
        <v>398</v>
      </c>
      <c r="BA969" s="191">
        <v>2</v>
      </c>
      <c r="BB969" s="191">
        <v>0</v>
      </c>
    </row>
    <row r="970" spans="48:54" x14ac:dyDescent="0.2">
      <c r="AV970" s="191" t="str">
        <f t="shared" si="19"/>
        <v>524_RG_398_2_202425</v>
      </c>
      <c r="AW970" s="191" t="s">
        <v>93</v>
      </c>
      <c r="AX970" s="18">
        <v>202425</v>
      </c>
      <c r="AY970" s="191">
        <v>524</v>
      </c>
      <c r="AZ970" s="191">
        <v>398</v>
      </c>
      <c r="BA970" s="191">
        <v>2</v>
      </c>
      <c r="BB970" s="191">
        <v>0</v>
      </c>
    </row>
    <row r="971" spans="48:54" x14ac:dyDescent="0.2">
      <c r="AV971" s="191" t="str">
        <f t="shared" si="19"/>
        <v>526_RG_398_2_202425</v>
      </c>
      <c r="AW971" s="191" t="s">
        <v>93</v>
      </c>
      <c r="AX971" s="18">
        <v>202425</v>
      </c>
      <c r="AY971" s="191">
        <v>526</v>
      </c>
      <c r="AZ971" s="191">
        <v>398</v>
      </c>
      <c r="BA971" s="191">
        <v>2</v>
      </c>
      <c r="BB971" s="191">
        <v>0</v>
      </c>
    </row>
    <row r="972" spans="48:54" x14ac:dyDescent="0.2">
      <c r="AV972" s="191" t="str">
        <f t="shared" si="19"/>
        <v>528_RG_398_2_202425</v>
      </c>
      <c r="AW972" s="191" t="s">
        <v>93</v>
      </c>
      <c r="AX972" s="18">
        <v>202425</v>
      </c>
      <c r="AY972" s="191">
        <v>528</v>
      </c>
      <c r="AZ972" s="191">
        <v>398</v>
      </c>
      <c r="BA972" s="191">
        <v>2</v>
      </c>
      <c r="BB972" s="191">
        <v>0</v>
      </c>
    </row>
    <row r="973" spans="48:54" x14ac:dyDescent="0.2">
      <c r="AV973" s="191" t="str">
        <f t="shared" si="19"/>
        <v>530_RG_398_2_202425</v>
      </c>
      <c r="AW973" s="191" t="s">
        <v>93</v>
      </c>
      <c r="AX973" s="18">
        <v>202425</v>
      </c>
      <c r="AY973" s="191">
        <v>530</v>
      </c>
      <c r="AZ973" s="191">
        <v>398</v>
      </c>
      <c r="BA973" s="191">
        <v>2</v>
      </c>
      <c r="BB973" s="191">
        <v>0</v>
      </c>
    </row>
    <row r="974" spans="48:54" x14ac:dyDescent="0.2">
      <c r="AV974" s="191" t="str">
        <f t="shared" si="19"/>
        <v>532_RG_398_2_202425</v>
      </c>
      <c r="AW974" s="191" t="s">
        <v>93</v>
      </c>
      <c r="AX974" s="18">
        <v>202425</v>
      </c>
      <c r="AY974" s="191">
        <v>532</v>
      </c>
      <c r="AZ974" s="191">
        <v>398</v>
      </c>
      <c r="BA974" s="191">
        <v>2</v>
      </c>
      <c r="BB974" s="191">
        <v>0</v>
      </c>
    </row>
    <row r="975" spans="48:54" x14ac:dyDescent="0.2">
      <c r="AV975" s="191" t="str">
        <f t="shared" si="19"/>
        <v>534_RG_398_2_202425</v>
      </c>
      <c r="AW975" s="191" t="s">
        <v>93</v>
      </c>
      <c r="AX975" s="18">
        <v>202425</v>
      </c>
      <c r="AY975" s="191">
        <v>534</v>
      </c>
      <c r="AZ975" s="191">
        <v>398</v>
      </c>
      <c r="BA975" s="191">
        <v>2</v>
      </c>
      <c r="BB975" s="191">
        <v>0</v>
      </c>
    </row>
    <row r="976" spans="48:54" x14ac:dyDescent="0.2">
      <c r="AV976" s="191" t="str">
        <f t="shared" si="19"/>
        <v>536_RG_398_2_202425</v>
      </c>
      <c r="AW976" s="191" t="s">
        <v>93</v>
      </c>
      <c r="AX976" s="18">
        <v>202425</v>
      </c>
      <c r="AY976" s="191">
        <v>536</v>
      </c>
      <c r="AZ976" s="191">
        <v>398</v>
      </c>
      <c r="BA976" s="191">
        <v>2</v>
      </c>
      <c r="BB976" s="191">
        <v>0</v>
      </c>
    </row>
    <row r="977" spans="48:54" x14ac:dyDescent="0.2">
      <c r="AV977" s="191" t="str">
        <f t="shared" si="19"/>
        <v>538_RG_398_2_202425</v>
      </c>
      <c r="AW977" s="191" t="s">
        <v>93</v>
      </c>
      <c r="AX977" s="18">
        <v>202425</v>
      </c>
      <c r="AY977" s="191">
        <v>538</v>
      </c>
      <c r="AZ977" s="191">
        <v>398</v>
      </c>
      <c r="BA977" s="191">
        <v>2</v>
      </c>
      <c r="BB977" s="191">
        <v>0</v>
      </c>
    </row>
    <row r="978" spans="48:54" x14ac:dyDescent="0.2">
      <c r="AV978" s="191" t="str">
        <f t="shared" si="19"/>
        <v>540_RG_398_2_202425</v>
      </c>
      <c r="AW978" s="191" t="s">
        <v>93</v>
      </c>
      <c r="AX978" s="18">
        <v>202425</v>
      </c>
      <c r="AY978" s="191">
        <v>540</v>
      </c>
      <c r="AZ978" s="191">
        <v>398</v>
      </c>
      <c r="BA978" s="191">
        <v>2</v>
      </c>
      <c r="BB978" s="191">
        <v>0</v>
      </c>
    </row>
    <row r="979" spans="48:54" x14ac:dyDescent="0.2">
      <c r="AV979" s="191" t="str">
        <f t="shared" si="19"/>
        <v>542_RG_398_2_202425</v>
      </c>
      <c r="AW979" s="191" t="s">
        <v>93</v>
      </c>
      <c r="AX979" s="18">
        <v>202425</v>
      </c>
      <c r="AY979" s="191">
        <v>542</v>
      </c>
      <c r="AZ979" s="191">
        <v>398</v>
      </c>
      <c r="BA979" s="191">
        <v>2</v>
      </c>
      <c r="BB979" s="191">
        <v>0</v>
      </c>
    </row>
    <row r="980" spans="48:54" x14ac:dyDescent="0.2">
      <c r="AV980" s="191" t="str">
        <f t="shared" si="19"/>
        <v>544_RG_398_2_202425</v>
      </c>
      <c r="AW980" s="191" t="s">
        <v>93</v>
      </c>
      <c r="AX980" s="18">
        <v>202425</v>
      </c>
      <c r="AY980" s="191">
        <v>544</v>
      </c>
      <c r="AZ980" s="191">
        <v>398</v>
      </c>
      <c r="BA980" s="191">
        <v>2</v>
      </c>
      <c r="BB980" s="191">
        <v>0</v>
      </c>
    </row>
    <row r="981" spans="48:54" x14ac:dyDescent="0.2">
      <c r="AV981" s="191" t="str">
        <f t="shared" si="19"/>
        <v>545_RG_398_2_202425</v>
      </c>
      <c r="AW981" s="191" t="s">
        <v>93</v>
      </c>
      <c r="AX981" s="18">
        <v>202425</v>
      </c>
      <c r="AY981" s="191">
        <v>545</v>
      </c>
      <c r="AZ981" s="191">
        <v>398</v>
      </c>
      <c r="BA981" s="191">
        <v>2</v>
      </c>
      <c r="BB981" s="191">
        <v>0</v>
      </c>
    </row>
    <row r="982" spans="48:54" x14ac:dyDescent="0.2">
      <c r="AV982" s="191" t="str">
        <f t="shared" si="19"/>
        <v>546_RG_398_2_202425</v>
      </c>
      <c r="AW982" s="191" t="s">
        <v>93</v>
      </c>
      <c r="AX982" s="18">
        <v>202425</v>
      </c>
      <c r="AY982" s="191">
        <v>546</v>
      </c>
      <c r="AZ982" s="191">
        <v>398</v>
      </c>
      <c r="BA982" s="191">
        <v>2</v>
      </c>
      <c r="BB982" s="191">
        <v>0</v>
      </c>
    </row>
    <row r="983" spans="48:54" x14ac:dyDescent="0.2">
      <c r="AV983" s="191" t="str">
        <f t="shared" si="19"/>
        <v>548_RG_398_2_202425</v>
      </c>
      <c r="AW983" s="191" t="s">
        <v>93</v>
      </c>
      <c r="AX983" s="18">
        <v>202425</v>
      </c>
      <c r="AY983" s="191">
        <v>548</v>
      </c>
      <c r="AZ983" s="191">
        <v>398</v>
      </c>
      <c r="BA983" s="191">
        <v>2</v>
      </c>
      <c r="BB983" s="191">
        <v>0</v>
      </c>
    </row>
    <row r="984" spans="48:54" x14ac:dyDescent="0.2">
      <c r="AV984" s="191" t="str">
        <f t="shared" si="19"/>
        <v>550_RG_398_2_202425</v>
      </c>
      <c r="AW984" s="191" t="s">
        <v>93</v>
      </c>
      <c r="AX984" s="18">
        <v>202425</v>
      </c>
      <c r="AY984" s="191">
        <v>550</v>
      </c>
      <c r="AZ984" s="191">
        <v>398</v>
      </c>
      <c r="BA984" s="191">
        <v>2</v>
      </c>
      <c r="BB984" s="191">
        <v>0</v>
      </c>
    </row>
    <row r="985" spans="48:54" x14ac:dyDescent="0.2">
      <c r="AV985" s="191" t="str">
        <f t="shared" si="19"/>
        <v>552_RG_398_2_202425</v>
      </c>
      <c r="AW985" s="191" t="s">
        <v>93</v>
      </c>
      <c r="AX985" s="18">
        <v>202425</v>
      </c>
      <c r="AY985" s="191">
        <v>552</v>
      </c>
      <c r="AZ985" s="191">
        <v>398</v>
      </c>
      <c r="BA985" s="191">
        <v>2</v>
      </c>
      <c r="BB985" s="191">
        <v>0</v>
      </c>
    </row>
    <row r="986" spans="48:54" x14ac:dyDescent="0.2">
      <c r="AV986" s="191" t="str">
        <f t="shared" si="19"/>
        <v>562_RG_398_2_202425</v>
      </c>
      <c r="AW986" s="191" t="s">
        <v>93</v>
      </c>
      <c r="AX986" s="18">
        <v>202425</v>
      </c>
      <c r="AY986" s="191">
        <v>562</v>
      </c>
      <c r="AZ986" s="191">
        <v>398</v>
      </c>
      <c r="BA986" s="191">
        <v>2</v>
      </c>
      <c r="BB986" s="191">
        <v>0</v>
      </c>
    </row>
    <row r="987" spans="48:54" x14ac:dyDescent="0.2">
      <c r="AV987" s="191" t="str">
        <f t="shared" si="19"/>
        <v>564_RG_398_2_202425</v>
      </c>
      <c r="AW987" s="191" t="s">
        <v>93</v>
      </c>
      <c r="AX987" s="18">
        <v>202425</v>
      </c>
      <c r="AY987" s="191">
        <v>564</v>
      </c>
      <c r="AZ987" s="191">
        <v>398</v>
      </c>
      <c r="BA987" s="191">
        <v>2</v>
      </c>
      <c r="BB987" s="191">
        <v>0</v>
      </c>
    </row>
    <row r="988" spans="48:54" x14ac:dyDescent="0.2">
      <c r="AV988" s="191" t="str">
        <f t="shared" si="19"/>
        <v>566_RG_398_2_202425</v>
      </c>
      <c r="AW988" s="191" t="s">
        <v>93</v>
      </c>
      <c r="AX988" s="18">
        <v>202425</v>
      </c>
      <c r="AY988" s="191">
        <v>566</v>
      </c>
      <c r="AZ988" s="191">
        <v>398</v>
      </c>
      <c r="BA988" s="191">
        <v>2</v>
      </c>
      <c r="BB988" s="191">
        <v>0</v>
      </c>
    </row>
    <row r="989" spans="48:54" x14ac:dyDescent="0.2">
      <c r="AV989" s="191" t="str">
        <f t="shared" si="19"/>
        <v>568_RG_398_2_202425</v>
      </c>
      <c r="AW989" s="191" t="s">
        <v>93</v>
      </c>
      <c r="AX989" s="18">
        <v>202425</v>
      </c>
      <c r="AY989" s="191">
        <v>568</v>
      </c>
      <c r="AZ989" s="191">
        <v>398</v>
      </c>
      <c r="BA989" s="191">
        <v>2</v>
      </c>
      <c r="BB989" s="191">
        <v>0</v>
      </c>
    </row>
    <row r="990" spans="48:54" x14ac:dyDescent="0.2">
      <c r="AV990" s="191" t="str">
        <f t="shared" si="19"/>
        <v>572_RG_398_2_202425</v>
      </c>
      <c r="AW990" s="191" t="s">
        <v>93</v>
      </c>
      <c r="AX990" s="18">
        <v>202425</v>
      </c>
      <c r="AY990" s="191">
        <v>572</v>
      </c>
      <c r="AZ990" s="191">
        <v>398</v>
      </c>
      <c r="BA990" s="191">
        <v>2</v>
      </c>
      <c r="BB990" s="191">
        <v>0</v>
      </c>
    </row>
    <row r="991" spans="48:54" x14ac:dyDescent="0.2">
      <c r="AV991" s="191" t="str">
        <f t="shared" si="19"/>
        <v>574_RG_398_2_202425</v>
      </c>
      <c r="AW991" s="191" t="s">
        <v>93</v>
      </c>
      <c r="AX991" s="18">
        <v>202425</v>
      </c>
      <c r="AY991" s="191">
        <v>574</v>
      </c>
      <c r="AZ991" s="191">
        <v>398</v>
      </c>
      <c r="BA991" s="191">
        <v>2</v>
      </c>
      <c r="BB991" s="191">
        <v>0</v>
      </c>
    </row>
    <row r="992" spans="48:54" x14ac:dyDescent="0.2">
      <c r="AV992" s="191" t="str">
        <f t="shared" si="19"/>
        <v>576_RG_398_2_202425</v>
      </c>
      <c r="AW992" s="191" t="s">
        <v>93</v>
      </c>
      <c r="AX992" s="18">
        <v>202425</v>
      </c>
      <c r="AY992" s="191">
        <v>576</v>
      </c>
      <c r="AZ992" s="191">
        <v>398</v>
      </c>
      <c r="BA992" s="191">
        <v>2</v>
      </c>
      <c r="BB992" s="191">
        <v>0</v>
      </c>
    </row>
    <row r="993" spans="48:54" x14ac:dyDescent="0.2">
      <c r="AV993" s="191" t="str">
        <f t="shared" si="19"/>
        <v>582_RG_398_2_202425</v>
      </c>
      <c r="AW993" s="191" t="s">
        <v>93</v>
      </c>
      <c r="AX993" s="18">
        <v>202425</v>
      </c>
      <c r="AY993" s="191">
        <v>582</v>
      </c>
      <c r="AZ993" s="191">
        <v>398</v>
      </c>
      <c r="BA993" s="191">
        <v>2</v>
      </c>
      <c r="BB993" s="191">
        <v>0</v>
      </c>
    </row>
    <row r="994" spans="48:54" x14ac:dyDescent="0.2">
      <c r="AV994" s="191" t="str">
        <f t="shared" si="19"/>
        <v>584_RG_398_2_202425</v>
      </c>
      <c r="AW994" s="191" t="s">
        <v>93</v>
      </c>
      <c r="AX994" s="18">
        <v>202425</v>
      </c>
      <c r="AY994" s="191">
        <v>584</v>
      </c>
      <c r="AZ994" s="191">
        <v>398</v>
      </c>
      <c r="BA994" s="191">
        <v>2</v>
      </c>
      <c r="BB994" s="191">
        <v>0</v>
      </c>
    </row>
    <row r="995" spans="48:54" x14ac:dyDescent="0.2">
      <c r="AV995" s="191" t="str">
        <f t="shared" si="19"/>
        <v>586_RG_398_2_202425</v>
      </c>
      <c r="AW995" s="191" t="s">
        <v>93</v>
      </c>
      <c r="AX995" s="18">
        <v>202425</v>
      </c>
      <c r="AY995" s="191">
        <v>586</v>
      </c>
      <c r="AZ995" s="191">
        <v>398</v>
      </c>
      <c r="BA995" s="191">
        <v>2</v>
      </c>
      <c r="BB995" s="191">
        <v>0</v>
      </c>
    </row>
    <row r="996" spans="48:54" x14ac:dyDescent="0.2">
      <c r="AV996" s="191" t="str">
        <f t="shared" si="19"/>
        <v>512_RG_399_1_202425</v>
      </c>
      <c r="AW996" s="191" t="s">
        <v>93</v>
      </c>
      <c r="AX996" s="18">
        <v>202425</v>
      </c>
      <c r="AY996" s="191">
        <v>512</v>
      </c>
      <c r="AZ996" s="191">
        <v>399</v>
      </c>
      <c r="BA996" s="191">
        <v>1</v>
      </c>
      <c r="BB996" s="191">
        <v>-8566</v>
      </c>
    </row>
    <row r="997" spans="48:54" x14ac:dyDescent="0.2">
      <c r="AV997" s="191" t="str">
        <f t="shared" si="19"/>
        <v>514_RG_399_1_202425</v>
      </c>
      <c r="AW997" s="191" t="s">
        <v>93</v>
      </c>
      <c r="AX997" s="18">
        <v>202425</v>
      </c>
      <c r="AY997" s="191">
        <v>514</v>
      </c>
      <c r="AZ997" s="191">
        <v>399</v>
      </c>
      <c r="BA997" s="191">
        <v>1</v>
      </c>
      <c r="BB997" s="191">
        <v>-8825.2310399999988</v>
      </c>
    </row>
    <row r="998" spans="48:54" x14ac:dyDescent="0.2">
      <c r="AV998" s="191" t="str">
        <f t="shared" si="19"/>
        <v>516_RG_399_1_202425</v>
      </c>
      <c r="AW998" s="191" t="s">
        <v>93</v>
      </c>
      <c r="AX998" s="18">
        <v>202425</v>
      </c>
      <c r="AY998" s="191">
        <v>516</v>
      </c>
      <c r="AZ998" s="191">
        <v>399</v>
      </c>
      <c r="BA998" s="191">
        <v>1</v>
      </c>
      <c r="BB998" s="191">
        <v>-19712.185000000001</v>
      </c>
    </row>
    <row r="999" spans="48:54" x14ac:dyDescent="0.2">
      <c r="AV999" s="191" t="str">
        <f t="shared" si="19"/>
        <v>518_RG_399_1_202425</v>
      </c>
      <c r="AW999" s="191" t="s">
        <v>93</v>
      </c>
      <c r="AX999" s="18">
        <v>202425</v>
      </c>
      <c r="AY999" s="191">
        <v>518</v>
      </c>
      <c r="AZ999" s="191">
        <v>399</v>
      </c>
      <c r="BA999" s="191">
        <v>1</v>
      </c>
      <c r="BB999" s="191">
        <v>-13983.958140000001</v>
      </c>
    </row>
    <row r="1000" spans="48:54" x14ac:dyDescent="0.2">
      <c r="AV1000" s="191" t="str">
        <f t="shared" si="19"/>
        <v>520_RG_399_1_202425</v>
      </c>
      <c r="AW1000" s="191" t="s">
        <v>93</v>
      </c>
      <c r="AX1000" s="18">
        <v>202425</v>
      </c>
      <c r="AY1000" s="191">
        <v>520</v>
      </c>
      <c r="AZ1000" s="191">
        <v>399</v>
      </c>
      <c r="BA1000" s="191">
        <v>1</v>
      </c>
      <c r="BB1000" s="191">
        <v>-19563.865000000002</v>
      </c>
    </row>
    <row r="1001" spans="48:54" x14ac:dyDescent="0.2">
      <c r="AV1001" s="191" t="str">
        <f t="shared" si="19"/>
        <v>522_RG_399_1_202425</v>
      </c>
      <c r="AW1001" s="191" t="s">
        <v>93</v>
      </c>
      <c r="AX1001" s="18">
        <v>202425</v>
      </c>
      <c r="AY1001" s="191">
        <v>522</v>
      </c>
      <c r="AZ1001" s="191">
        <v>399</v>
      </c>
      <c r="BA1001" s="191">
        <v>1</v>
      </c>
      <c r="BB1001" s="191">
        <v>-28844.286979999997</v>
      </c>
    </row>
    <row r="1002" spans="48:54" x14ac:dyDescent="0.2">
      <c r="AV1002" s="191" t="str">
        <f t="shared" si="19"/>
        <v>524_RG_399_1_202425</v>
      </c>
      <c r="AW1002" s="191" t="s">
        <v>93</v>
      </c>
      <c r="AX1002" s="18">
        <v>202425</v>
      </c>
      <c r="AY1002" s="191">
        <v>524</v>
      </c>
      <c r="AZ1002" s="191">
        <v>399</v>
      </c>
      <c r="BA1002" s="191">
        <v>1</v>
      </c>
      <c r="BB1002" s="191">
        <v>-16553.114300000001</v>
      </c>
    </row>
    <row r="1003" spans="48:54" x14ac:dyDescent="0.2">
      <c r="AV1003" s="191" t="str">
        <f t="shared" si="19"/>
        <v>526_RG_399_1_202425</v>
      </c>
      <c r="AW1003" s="191" t="s">
        <v>93</v>
      </c>
      <c r="AX1003" s="18">
        <v>202425</v>
      </c>
      <c r="AY1003" s="191">
        <v>526</v>
      </c>
      <c r="AZ1003" s="191">
        <v>399</v>
      </c>
      <c r="BA1003" s="191">
        <v>1</v>
      </c>
      <c r="BB1003" s="191">
        <v>-10457.99</v>
      </c>
    </row>
    <row r="1004" spans="48:54" x14ac:dyDescent="0.2">
      <c r="AV1004" s="191" t="str">
        <f t="shared" si="19"/>
        <v>528_RG_399_1_202425</v>
      </c>
      <c r="AW1004" s="191" t="s">
        <v>93</v>
      </c>
      <c r="AX1004" s="18">
        <v>202425</v>
      </c>
      <c r="AY1004" s="191">
        <v>528</v>
      </c>
      <c r="AZ1004" s="191">
        <v>399</v>
      </c>
      <c r="BA1004" s="191">
        <v>1</v>
      </c>
      <c r="BB1004" s="191">
        <v>-17751</v>
      </c>
    </row>
    <row r="1005" spans="48:54" x14ac:dyDescent="0.2">
      <c r="AV1005" s="191" t="str">
        <f t="shared" si="19"/>
        <v>530_RG_399_1_202425</v>
      </c>
      <c r="AW1005" s="191" t="s">
        <v>93</v>
      </c>
      <c r="AX1005" s="18">
        <v>202425</v>
      </c>
      <c r="AY1005" s="191">
        <v>530</v>
      </c>
      <c r="AZ1005" s="191">
        <v>399</v>
      </c>
      <c r="BA1005" s="191">
        <v>1</v>
      </c>
      <c r="BB1005" s="191">
        <v>-23277.033810000001</v>
      </c>
    </row>
    <row r="1006" spans="48:54" x14ac:dyDescent="0.2">
      <c r="AV1006" s="191" t="str">
        <f t="shared" si="19"/>
        <v>532_RG_399_1_202425</v>
      </c>
      <c r="AW1006" s="191" t="s">
        <v>93</v>
      </c>
      <c r="AX1006" s="18">
        <v>202425</v>
      </c>
      <c r="AY1006" s="191">
        <v>532</v>
      </c>
      <c r="AZ1006" s="191">
        <v>399</v>
      </c>
      <c r="BA1006" s="191">
        <v>1</v>
      </c>
      <c r="BB1006" s="191">
        <v>-45040.661</v>
      </c>
    </row>
    <row r="1007" spans="48:54" x14ac:dyDescent="0.2">
      <c r="AV1007" s="191" t="str">
        <f t="shared" si="19"/>
        <v>534_RG_399_1_202425</v>
      </c>
      <c r="AW1007" s="191" t="s">
        <v>93</v>
      </c>
      <c r="AX1007" s="18">
        <v>202425</v>
      </c>
      <c r="AY1007" s="191">
        <v>534</v>
      </c>
      <c r="AZ1007" s="191">
        <v>399</v>
      </c>
      <c r="BA1007" s="191">
        <v>1</v>
      </c>
      <c r="BB1007" s="191">
        <v>-20518.26424</v>
      </c>
    </row>
    <row r="1008" spans="48:54" x14ac:dyDescent="0.2">
      <c r="AV1008" s="191" t="str">
        <f t="shared" si="19"/>
        <v>536_RG_399_1_202425</v>
      </c>
      <c r="AW1008" s="191" t="s">
        <v>93</v>
      </c>
      <c r="AX1008" s="18">
        <v>202425</v>
      </c>
      <c r="AY1008" s="191">
        <v>536</v>
      </c>
      <c r="AZ1008" s="191">
        <v>399</v>
      </c>
      <c r="BA1008" s="191">
        <v>1</v>
      </c>
      <c r="BB1008" s="191">
        <v>-24101.707999999999</v>
      </c>
    </row>
    <row r="1009" spans="48:54" x14ac:dyDescent="0.2">
      <c r="AV1009" s="191" t="str">
        <f t="shared" si="19"/>
        <v>538_RG_399_1_202425</v>
      </c>
      <c r="AW1009" s="191" t="s">
        <v>93</v>
      </c>
      <c r="AX1009" s="18">
        <v>202425</v>
      </c>
      <c r="AY1009" s="191">
        <v>538</v>
      </c>
      <c r="AZ1009" s="191">
        <v>399</v>
      </c>
      <c r="BA1009" s="191">
        <v>1</v>
      </c>
      <c r="BB1009" s="191">
        <v>-11220.125929999998</v>
      </c>
    </row>
    <row r="1010" spans="48:54" x14ac:dyDescent="0.2">
      <c r="AV1010" s="191" t="str">
        <f t="shared" si="19"/>
        <v>540_RG_399_1_202425</v>
      </c>
      <c r="AW1010" s="191" t="s">
        <v>93</v>
      </c>
      <c r="AX1010" s="18">
        <v>202425</v>
      </c>
      <c r="AY1010" s="191">
        <v>540</v>
      </c>
      <c r="AZ1010" s="191">
        <v>399</v>
      </c>
      <c r="BA1010" s="191">
        <v>1</v>
      </c>
      <c r="BB1010" s="191">
        <v>-53489.214999999997</v>
      </c>
    </row>
    <row r="1011" spans="48:54" x14ac:dyDescent="0.2">
      <c r="AV1011" s="191" t="str">
        <f t="shared" si="19"/>
        <v>542_RG_399_1_202425</v>
      </c>
      <c r="AW1011" s="191" t="s">
        <v>93</v>
      </c>
      <c r="AX1011" s="18">
        <v>202425</v>
      </c>
      <c r="AY1011" s="191">
        <v>542</v>
      </c>
      <c r="AZ1011" s="191">
        <v>399</v>
      </c>
      <c r="BA1011" s="191">
        <v>1</v>
      </c>
      <c r="BB1011" s="191">
        <v>-9876.0410000000011</v>
      </c>
    </row>
    <row r="1012" spans="48:54" x14ac:dyDescent="0.2">
      <c r="AV1012" s="191" t="str">
        <f t="shared" si="19"/>
        <v>544_RG_399_1_202425</v>
      </c>
      <c r="AW1012" s="191" t="s">
        <v>93</v>
      </c>
      <c r="AX1012" s="18">
        <v>202425</v>
      </c>
      <c r="AY1012" s="191">
        <v>544</v>
      </c>
      <c r="AZ1012" s="191">
        <v>399</v>
      </c>
      <c r="BA1012" s="191">
        <v>1</v>
      </c>
      <c r="BB1012" s="191">
        <v>-19006.949000000001</v>
      </c>
    </row>
    <row r="1013" spans="48:54" x14ac:dyDescent="0.2">
      <c r="AV1013" s="191" t="str">
        <f t="shared" si="19"/>
        <v>545_RG_399_1_202425</v>
      </c>
      <c r="AW1013" s="191" t="s">
        <v>93</v>
      </c>
      <c r="AX1013" s="18">
        <v>202425</v>
      </c>
      <c r="AY1013" s="191">
        <v>545</v>
      </c>
      <c r="AZ1013" s="191">
        <v>399</v>
      </c>
      <c r="BA1013" s="191">
        <v>1</v>
      </c>
      <c r="BB1013" s="191">
        <v>-16487.223620000001</v>
      </c>
    </row>
    <row r="1014" spans="48:54" x14ac:dyDescent="0.2">
      <c r="AV1014" s="191" t="str">
        <f t="shared" si="19"/>
        <v>546_RG_399_1_202425</v>
      </c>
      <c r="AW1014" s="191" t="s">
        <v>93</v>
      </c>
      <c r="AX1014" s="18">
        <v>202425</v>
      </c>
      <c r="AY1014" s="191">
        <v>546</v>
      </c>
      <c r="AZ1014" s="191">
        <v>399</v>
      </c>
      <c r="BA1014" s="191">
        <v>1</v>
      </c>
      <c r="BB1014" s="191">
        <v>-9581</v>
      </c>
    </row>
    <row r="1015" spans="48:54" x14ac:dyDescent="0.2">
      <c r="AV1015" s="191" t="str">
        <f t="shared" si="19"/>
        <v>548_RG_399_1_202425</v>
      </c>
      <c r="AW1015" s="191" t="s">
        <v>93</v>
      </c>
      <c r="AX1015" s="18">
        <v>202425</v>
      </c>
      <c r="AY1015" s="191">
        <v>548</v>
      </c>
      <c r="AZ1015" s="191">
        <v>399</v>
      </c>
      <c r="BA1015" s="191">
        <v>1</v>
      </c>
      <c r="BB1015" s="191">
        <v>-7159.1850000000013</v>
      </c>
    </row>
    <row r="1016" spans="48:54" x14ac:dyDescent="0.2">
      <c r="AV1016" s="191" t="str">
        <f t="shared" si="19"/>
        <v>550_RG_399_1_202425</v>
      </c>
      <c r="AW1016" s="191" t="s">
        <v>93</v>
      </c>
      <c r="AX1016" s="18">
        <v>202425</v>
      </c>
      <c r="AY1016" s="191">
        <v>550</v>
      </c>
      <c r="AZ1016" s="191">
        <v>399</v>
      </c>
      <c r="BA1016" s="191">
        <v>1</v>
      </c>
      <c r="BB1016" s="191">
        <v>-33923.198320000003</v>
      </c>
    </row>
    <row r="1017" spans="48:54" x14ac:dyDescent="0.2">
      <c r="AV1017" s="191" t="str">
        <f t="shared" si="19"/>
        <v>552_RG_399_1_202425</v>
      </c>
      <c r="AW1017" s="191" t="s">
        <v>93</v>
      </c>
      <c r="AX1017" s="18">
        <v>202425</v>
      </c>
      <c r="AY1017" s="191">
        <v>552</v>
      </c>
      <c r="AZ1017" s="191">
        <v>399</v>
      </c>
      <c r="BA1017" s="191">
        <v>1</v>
      </c>
      <c r="BB1017" s="191">
        <v>-42484.705999999998</v>
      </c>
    </row>
    <row r="1018" spans="48:54" x14ac:dyDescent="0.2">
      <c r="AV1018" s="191" t="str">
        <f t="shared" si="19"/>
        <v>562_RG_399_1_202425</v>
      </c>
      <c r="AW1018" s="191" t="s">
        <v>93</v>
      </c>
      <c r="AX1018" s="18">
        <v>202425</v>
      </c>
      <c r="AY1018" s="191">
        <v>562</v>
      </c>
      <c r="AZ1018" s="191">
        <v>399</v>
      </c>
      <c r="BA1018" s="191">
        <v>1</v>
      </c>
      <c r="BB1018" s="191">
        <v>0</v>
      </c>
    </row>
    <row r="1019" spans="48:54" x14ac:dyDescent="0.2">
      <c r="AV1019" s="191" t="str">
        <f t="shared" si="19"/>
        <v>564_RG_399_1_202425</v>
      </c>
      <c r="AW1019" s="191" t="s">
        <v>93</v>
      </c>
      <c r="AX1019" s="18">
        <v>202425</v>
      </c>
      <c r="AY1019" s="191">
        <v>564</v>
      </c>
      <c r="AZ1019" s="191">
        <v>399</v>
      </c>
      <c r="BA1019" s="191">
        <v>1</v>
      </c>
      <c r="BB1019" s="191">
        <v>0</v>
      </c>
    </row>
    <row r="1020" spans="48:54" x14ac:dyDescent="0.2">
      <c r="AV1020" s="191" t="str">
        <f t="shared" si="19"/>
        <v>566_RG_399_1_202425</v>
      </c>
      <c r="AW1020" s="191" t="s">
        <v>93</v>
      </c>
      <c r="AX1020" s="18">
        <v>202425</v>
      </c>
      <c r="AY1020" s="191">
        <v>566</v>
      </c>
      <c r="AZ1020" s="191">
        <v>399</v>
      </c>
      <c r="BA1020" s="191">
        <v>1</v>
      </c>
      <c r="BB1020" s="191">
        <v>0</v>
      </c>
    </row>
    <row r="1021" spans="48:54" x14ac:dyDescent="0.2">
      <c r="AV1021" s="191" t="str">
        <f t="shared" si="19"/>
        <v>568_RG_399_1_202425</v>
      </c>
      <c r="AW1021" s="191" t="s">
        <v>93</v>
      </c>
      <c r="AX1021" s="18">
        <v>202425</v>
      </c>
      <c r="AY1021" s="191">
        <v>568</v>
      </c>
      <c r="AZ1021" s="191">
        <v>399</v>
      </c>
      <c r="BA1021" s="191">
        <v>1</v>
      </c>
      <c r="BB1021" s="191">
        <v>0</v>
      </c>
    </row>
    <row r="1022" spans="48:54" x14ac:dyDescent="0.2">
      <c r="AV1022" s="191" t="str">
        <f t="shared" si="19"/>
        <v>572_RG_399_1_202425</v>
      </c>
      <c r="AW1022" s="191" t="s">
        <v>93</v>
      </c>
      <c r="AX1022" s="18">
        <v>202425</v>
      </c>
      <c r="AY1022" s="191">
        <v>572</v>
      </c>
      <c r="AZ1022" s="191">
        <v>399</v>
      </c>
      <c r="BA1022" s="191">
        <v>1</v>
      </c>
      <c r="BB1022" s="191">
        <v>0</v>
      </c>
    </row>
    <row r="1023" spans="48:54" x14ac:dyDescent="0.2">
      <c r="AV1023" s="191" t="str">
        <f t="shared" si="19"/>
        <v>574_RG_399_1_202425</v>
      </c>
      <c r="AW1023" s="191" t="s">
        <v>93</v>
      </c>
      <c r="AX1023" s="18">
        <v>202425</v>
      </c>
      <c r="AY1023" s="191">
        <v>574</v>
      </c>
      <c r="AZ1023" s="191">
        <v>399</v>
      </c>
      <c r="BA1023" s="191">
        <v>1</v>
      </c>
      <c r="BB1023" s="191">
        <v>0</v>
      </c>
    </row>
    <row r="1024" spans="48:54" x14ac:dyDescent="0.2">
      <c r="AV1024" s="191" t="str">
        <f t="shared" si="19"/>
        <v>576_RG_399_1_202425</v>
      </c>
      <c r="AW1024" s="191" t="s">
        <v>93</v>
      </c>
      <c r="AX1024" s="18">
        <v>202425</v>
      </c>
      <c r="AY1024" s="191">
        <v>576</v>
      </c>
      <c r="AZ1024" s="191">
        <v>399</v>
      </c>
      <c r="BA1024" s="191">
        <v>1</v>
      </c>
      <c r="BB1024" s="191">
        <v>0</v>
      </c>
    </row>
    <row r="1025" spans="48:54" x14ac:dyDescent="0.2">
      <c r="AV1025" s="191" t="str">
        <f t="shared" si="19"/>
        <v>582_RG_399_1_202425</v>
      </c>
      <c r="AW1025" s="191" t="s">
        <v>93</v>
      </c>
      <c r="AX1025" s="18">
        <v>202425</v>
      </c>
      <c r="AY1025" s="191">
        <v>582</v>
      </c>
      <c r="AZ1025" s="191">
        <v>399</v>
      </c>
      <c r="BA1025" s="191">
        <v>1</v>
      </c>
      <c r="BB1025" s="191">
        <v>0</v>
      </c>
    </row>
    <row r="1026" spans="48:54" x14ac:dyDescent="0.2">
      <c r="AV1026" s="191" t="str">
        <f t="shared" si="19"/>
        <v>584_RG_399_1_202425</v>
      </c>
      <c r="AW1026" s="191" t="s">
        <v>93</v>
      </c>
      <c r="AX1026" s="18">
        <v>202425</v>
      </c>
      <c r="AY1026" s="191">
        <v>584</v>
      </c>
      <c r="AZ1026" s="191">
        <v>399</v>
      </c>
      <c r="BA1026" s="191">
        <v>1</v>
      </c>
      <c r="BB1026" s="191">
        <v>0</v>
      </c>
    </row>
    <row r="1027" spans="48:54" x14ac:dyDescent="0.2">
      <c r="AV1027" s="191" t="str">
        <f t="shared" si="19"/>
        <v>586_RG_399_1_202425</v>
      </c>
      <c r="AW1027" s="191" t="s">
        <v>93</v>
      </c>
      <c r="AX1027" s="18">
        <v>202425</v>
      </c>
      <c r="AY1027" s="191">
        <v>586</v>
      </c>
      <c r="AZ1027" s="191">
        <v>399</v>
      </c>
      <c r="BA1027" s="191">
        <v>1</v>
      </c>
      <c r="BB1027" s="191">
        <v>0</v>
      </c>
    </row>
    <row r="1028" spans="48:54" x14ac:dyDescent="0.2">
      <c r="AV1028" s="191" t="str">
        <f t="shared" ref="AV1028:AV1091" si="20">AY1028&amp;"_"&amp;AW1028&amp;"_"&amp;AZ1028&amp;"_"&amp;BA1028&amp;"_"&amp;AX1028</f>
        <v>512_RG_399_2_202425</v>
      </c>
      <c r="AW1028" s="191" t="s">
        <v>93</v>
      </c>
      <c r="AX1028" s="18">
        <v>202425</v>
      </c>
      <c r="AY1028" s="191">
        <v>512</v>
      </c>
      <c r="AZ1028" s="191">
        <v>399</v>
      </c>
      <c r="BA1028" s="191">
        <v>2</v>
      </c>
      <c r="BB1028" s="191">
        <v>0</v>
      </c>
    </row>
    <row r="1029" spans="48:54" x14ac:dyDescent="0.2">
      <c r="AV1029" s="191" t="str">
        <f t="shared" si="20"/>
        <v>514_RG_399_2_202425</v>
      </c>
      <c r="AW1029" s="191" t="s">
        <v>93</v>
      </c>
      <c r="AX1029" s="18">
        <v>202425</v>
      </c>
      <c r="AY1029" s="191">
        <v>514</v>
      </c>
      <c r="AZ1029" s="191">
        <v>399</v>
      </c>
      <c r="BA1029" s="191">
        <v>2</v>
      </c>
      <c r="BB1029" s="191">
        <v>0</v>
      </c>
    </row>
    <row r="1030" spans="48:54" x14ac:dyDescent="0.2">
      <c r="AV1030" s="191" t="str">
        <f t="shared" si="20"/>
        <v>516_RG_399_2_202425</v>
      </c>
      <c r="AW1030" s="191" t="s">
        <v>93</v>
      </c>
      <c r="AX1030" s="18">
        <v>202425</v>
      </c>
      <c r="AY1030" s="191">
        <v>516</v>
      </c>
      <c r="AZ1030" s="191">
        <v>399</v>
      </c>
      <c r="BA1030" s="191">
        <v>2</v>
      </c>
      <c r="BB1030" s="191">
        <v>0</v>
      </c>
    </row>
    <row r="1031" spans="48:54" x14ac:dyDescent="0.2">
      <c r="AV1031" s="191" t="str">
        <f t="shared" si="20"/>
        <v>518_RG_399_2_202425</v>
      </c>
      <c r="AW1031" s="191" t="s">
        <v>93</v>
      </c>
      <c r="AX1031" s="18">
        <v>202425</v>
      </c>
      <c r="AY1031" s="191">
        <v>518</v>
      </c>
      <c r="AZ1031" s="191">
        <v>399</v>
      </c>
      <c r="BA1031" s="191">
        <v>2</v>
      </c>
      <c r="BB1031" s="191">
        <v>0</v>
      </c>
    </row>
    <row r="1032" spans="48:54" x14ac:dyDescent="0.2">
      <c r="AV1032" s="191" t="str">
        <f t="shared" si="20"/>
        <v>520_RG_399_2_202425</v>
      </c>
      <c r="AW1032" s="191" t="s">
        <v>93</v>
      </c>
      <c r="AX1032" s="18">
        <v>202425</v>
      </c>
      <c r="AY1032" s="191">
        <v>520</v>
      </c>
      <c r="AZ1032" s="191">
        <v>399</v>
      </c>
      <c r="BA1032" s="191">
        <v>2</v>
      </c>
      <c r="BB1032" s="191">
        <v>0</v>
      </c>
    </row>
    <row r="1033" spans="48:54" x14ac:dyDescent="0.2">
      <c r="AV1033" s="191" t="str">
        <f t="shared" si="20"/>
        <v>522_RG_399_2_202425</v>
      </c>
      <c r="AW1033" s="191" t="s">
        <v>93</v>
      </c>
      <c r="AX1033" s="18">
        <v>202425</v>
      </c>
      <c r="AY1033" s="191">
        <v>522</v>
      </c>
      <c r="AZ1033" s="191">
        <v>399</v>
      </c>
      <c r="BA1033" s="191">
        <v>2</v>
      </c>
      <c r="BB1033" s="191">
        <v>0</v>
      </c>
    </row>
    <row r="1034" spans="48:54" x14ac:dyDescent="0.2">
      <c r="AV1034" s="191" t="str">
        <f t="shared" si="20"/>
        <v>524_RG_399_2_202425</v>
      </c>
      <c r="AW1034" s="191" t="s">
        <v>93</v>
      </c>
      <c r="AX1034" s="18">
        <v>202425</v>
      </c>
      <c r="AY1034" s="191">
        <v>524</v>
      </c>
      <c r="AZ1034" s="191">
        <v>399</v>
      </c>
      <c r="BA1034" s="191">
        <v>2</v>
      </c>
      <c r="BB1034" s="191">
        <v>0</v>
      </c>
    </row>
    <row r="1035" spans="48:54" x14ac:dyDescent="0.2">
      <c r="AV1035" s="191" t="str">
        <f t="shared" si="20"/>
        <v>526_RG_399_2_202425</v>
      </c>
      <c r="AW1035" s="191" t="s">
        <v>93</v>
      </c>
      <c r="AX1035" s="18">
        <v>202425</v>
      </c>
      <c r="AY1035" s="191">
        <v>526</v>
      </c>
      <c r="AZ1035" s="191">
        <v>399</v>
      </c>
      <c r="BA1035" s="191">
        <v>2</v>
      </c>
      <c r="BB1035" s="191">
        <v>0</v>
      </c>
    </row>
    <row r="1036" spans="48:54" x14ac:dyDescent="0.2">
      <c r="AV1036" s="191" t="str">
        <f t="shared" si="20"/>
        <v>528_RG_399_2_202425</v>
      </c>
      <c r="AW1036" s="191" t="s">
        <v>93</v>
      </c>
      <c r="AX1036" s="18">
        <v>202425</v>
      </c>
      <c r="AY1036" s="191">
        <v>528</v>
      </c>
      <c r="AZ1036" s="191">
        <v>399</v>
      </c>
      <c r="BA1036" s="191">
        <v>2</v>
      </c>
      <c r="BB1036" s="191">
        <v>0</v>
      </c>
    </row>
    <row r="1037" spans="48:54" x14ac:dyDescent="0.2">
      <c r="AV1037" s="191" t="str">
        <f t="shared" si="20"/>
        <v>530_RG_399_2_202425</v>
      </c>
      <c r="AW1037" s="191" t="s">
        <v>93</v>
      </c>
      <c r="AX1037" s="18">
        <v>202425</v>
      </c>
      <c r="AY1037" s="191">
        <v>530</v>
      </c>
      <c r="AZ1037" s="191">
        <v>399</v>
      </c>
      <c r="BA1037" s="191">
        <v>2</v>
      </c>
      <c r="BB1037" s="191">
        <v>0</v>
      </c>
    </row>
    <row r="1038" spans="48:54" x14ac:dyDescent="0.2">
      <c r="AV1038" s="191" t="str">
        <f t="shared" si="20"/>
        <v>532_RG_399_2_202425</v>
      </c>
      <c r="AW1038" s="191" t="s">
        <v>93</v>
      </c>
      <c r="AX1038" s="18">
        <v>202425</v>
      </c>
      <c r="AY1038" s="191">
        <v>532</v>
      </c>
      <c r="AZ1038" s="191">
        <v>399</v>
      </c>
      <c r="BA1038" s="191">
        <v>2</v>
      </c>
      <c r="BB1038" s="191">
        <v>0</v>
      </c>
    </row>
    <row r="1039" spans="48:54" x14ac:dyDescent="0.2">
      <c r="AV1039" s="191" t="str">
        <f t="shared" si="20"/>
        <v>534_RG_399_2_202425</v>
      </c>
      <c r="AW1039" s="191" t="s">
        <v>93</v>
      </c>
      <c r="AX1039" s="18">
        <v>202425</v>
      </c>
      <c r="AY1039" s="191">
        <v>534</v>
      </c>
      <c r="AZ1039" s="191">
        <v>399</v>
      </c>
      <c r="BA1039" s="191">
        <v>2</v>
      </c>
      <c r="BB1039" s="191">
        <v>0</v>
      </c>
    </row>
    <row r="1040" spans="48:54" x14ac:dyDescent="0.2">
      <c r="AV1040" s="191" t="str">
        <f t="shared" si="20"/>
        <v>536_RG_399_2_202425</v>
      </c>
      <c r="AW1040" s="191" t="s">
        <v>93</v>
      </c>
      <c r="AX1040" s="18">
        <v>202425</v>
      </c>
      <c r="AY1040" s="191">
        <v>536</v>
      </c>
      <c r="AZ1040" s="191">
        <v>399</v>
      </c>
      <c r="BA1040" s="191">
        <v>2</v>
      </c>
      <c r="BB1040" s="191">
        <v>0</v>
      </c>
    </row>
    <row r="1041" spans="48:54" x14ac:dyDescent="0.2">
      <c r="AV1041" s="191" t="str">
        <f t="shared" si="20"/>
        <v>538_RG_399_2_202425</v>
      </c>
      <c r="AW1041" s="191" t="s">
        <v>93</v>
      </c>
      <c r="AX1041" s="18">
        <v>202425</v>
      </c>
      <c r="AY1041" s="191">
        <v>538</v>
      </c>
      <c r="AZ1041" s="191">
        <v>399</v>
      </c>
      <c r="BA1041" s="191">
        <v>2</v>
      </c>
      <c r="BB1041" s="191">
        <v>0</v>
      </c>
    </row>
    <row r="1042" spans="48:54" x14ac:dyDescent="0.2">
      <c r="AV1042" s="191" t="str">
        <f t="shared" si="20"/>
        <v>540_RG_399_2_202425</v>
      </c>
      <c r="AW1042" s="191" t="s">
        <v>93</v>
      </c>
      <c r="AX1042" s="18">
        <v>202425</v>
      </c>
      <c r="AY1042" s="191">
        <v>540</v>
      </c>
      <c r="AZ1042" s="191">
        <v>399</v>
      </c>
      <c r="BA1042" s="191">
        <v>2</v>
      </c>
      <c r="BB1042" s="191">
        <v>0</v>
      </c>
    </row>
    <row r="1043" spans="48:54" x14ac:dyDescent="0.2">
      <c r="AV1043" s="191" t="str">
        <f t="shared" si="20"/>
        <v>542_RG_399_2_202425</v>
      </c>
      <c r="AW1043" s="191" t="s">
        <v>93</v>
      </c>
      <c r="AX1043" s="18">
        <v>202425</v>
      </c>
      <c r="AY1043" s="191">
        <v>542</v>
      </c>
      <c r="AZ1043" s="191">
        <v>399</v>
      </c>
      <c r="BA1043" s="191">
        <v>2</v>
      </c>
      <c r="BB1043" s="191">
        <v>0</v>
      </c>
    </row>
    <row r="1044" spans="48:54" x14ac:dyDescent="0.2">
      <c r="AV1044" s="191" t="str">
        <f t="shared" si="20"/>
        <v>544_RG_399_2_202425</v>
      </c>
      <c r="AW1044" s="191" t="s">
        <v>93</v>
      </c>
      <c r="AX1044" s="18">
        <v>202425</v>
      </c>
      <c r="AY1044" s="191">
        <v>544</v>
      </c>
      <c r="AZ1044" s="191">
        <v>399</v>
      </c>
      <c r="BA1044" s="191">
        <v>2</v>
      </c>
      <c r="BB1044" s="191">
        <v>0</v>
      </c>
    </row>
    <row r="1045" spans="48:54" x14ac:dyDescent="0.2">
      <c r="AV1045" s="191" t="str">
        <f t="shared" si="20"/>
        <v>545_RG_399_2_202425</v>
      </c>
      <c r="AW1045" s="191" t="s">
        <v>93</v>
      </c>
      <c r="AX1045" s="18">
        <v>202425</v>
      </c>
      <c r="AY1045" s="191">
        <v>545</v>
      </c>
      <c r="AZ1045" s="191">
        <v>399</v>
      </c>
      <c r="BA1045" s="191">
        <v>2</v>
      </c>
      <c r="BB1045" s="191">
        <v>0</v>
      </c>
    </row>
    <row r="1046" spans="48:54" x14ac:dyDescent="0.2">
      <c r="AV1046" s="191" t="str">
        <f t="shared" si="20"/>
        <v>546_RG_399_2_202425</v>
      </c>
      <c r="AW1046" s="191" t="s">
        <v>93</v>
      </c>
      <c r="AX1046" s="18">
        <v>202425</v>
      </c>
      <c r="AY1046" s="191">
        <v>546</v>
      </c>
      <c r="AZ1046" s="191">
        <v>399</v>
      </c>
      <c r="BA1046" s="191">
        <v>2</v>
      </c>
      <c r="BB1046" s="191">
        <v>0</v>
      </c>
    </row>
    <row r="1047" spans="48:54" x14ac:dyDescent="0.2">
      <c r="AV1047" s="191" t="str">
        <f t="shared" si="20"/>
        <v>548_RG_399_2_202425</v>
      </c>
      <c r="AW1047" s="191" t="s">
        <v>93</v>
      </c>
      <c r="AX1047" s="18">
        <v>202425</v>
      </c>
      <c r="AY1047" s="191">
        <v>548</v>
      </c>
      <c r="AZ1047" s="191">
        <v>399</v>
      </c>
      <c r="BA1047" s="191">
        <v>2</v>
      </c>
      <c r="BB1047" s="191">
        <v>0</v>
      </c>
    </row>
    <row r="1048" spans="48:54" x14ac:dyDescent="0.2">
      <c r="AV1048" s="191" t="str">
        <f t="shared" si="20"/>
        <v>550_RG_399_2_202425</v>
      </c>
      <c r="AW1048" s="191" t="s">
        <v>93</v>
      </c>
      <c r="AX1048" s="18">
        <v>202425</v>
      </c>
      <c r="AY1048" s="191">
        <v>550</v>
      </c>
      <c r="AZ1048" s="191">
        <v>399</v>
      </c>
      <c r="BA1048" s="191">
        <v>2</v>
      </c>
      <c r="BB1048" s="191">
        <v>0</v>
      </c>
    </row>
    <row r="1049" spans="48:54" x14ac:dyDescent="0.2">
      <c r="AV1049" s="191" t="str">
        <f t="shared" si="20"/>
        <v>552_RG_399_2_202425</v>
      </c>
      <c r="AW1049" s="191" t="s">
        <v>93</v>
      </c>
      <c r="AX1049" s="18">
        <v>202425</v>
      </c>
      <c r="AY1049" s="191">
        <v>552</v>
      </c>
      <c r="AZ1049" s="191">
        <v>399</v>
      </c>
      <c r="BA1049" s="191">
        <v>2</v>
      </c>
      <c r="BB1049" s="191">
        <v>0</v>
      </c>
    </row>
    <row r="1050" spans="48:54" x14ac:dyDescent="0.2">
      <c r="AV1050" s="191" t="str">
        <f t="shared" si="20"/>
        <v>562_RG_399_2_202425</v>
      </c>
      <c r="AW1050" s="191" t="s">
        <v>93</v>
      </c>
      <c r="AX1050" s="18">
        <v>202425</v>
      </c>
      <c r="AY1050" s="191">
        <v>562</v>
      </c>
      <c r="AZ1050" s="191">
        <v>399</v>
      </c>
      <c r="BA1050" s="191">
        <v>2</v>
      </c>
      <c r="BB1050" s="191">
        <v>0</v>
      </c>
    </row>
    <row r="1051" spans="48:54" x14ac:dyDescent="0.2">
      <c r="AV1051" s="191" t="str">
        <f t="shared" si="20"/>
        <v>564_RG_399_2_202425</v>
      </c>
      <c r="AW1051" s="191" t="s">
        <v>93</v>
      </c>
      <c r="AX1051" s="18">
        <v>202425</v>
      </c>
      <c r="AY1051" s="191">
        <v>564</v>
      </c>
      <c r="AZ1051" s="191">
        <v>399</v>
      </c>
      <c r="BA1051" s="191">
        <v>2</v>
      </c>
      <c r="BB1051" s="191">
        <v>0</v>
      </c>
    </row>
    <row r="1052" spans="48:54" x14ac:dyDescent="0.2">
      <c r="AV1052" s="191" t="str">
        <f t="shared" si="20"/>
        <v>566_RG_399_2_202425</v>
      </c>
      <c r="AW1052" s="191" t="s">
        <v>93</v>
      </c>
      <c r="AX1052" s="18">
        <v>202425</v>
      </c>
      <c r="AY1052" s="191">
        <v>566</v>
      </c>
      <c r="AZ1052" s="191">
        <v>399</v>
      </c>
      <c r="BA1052" s="191">
        <v>2</v>
      </c>
      <c r="BB1052" s="191">
        <v>0</v>
      </c>
    </row>
    <row r="1053" spans="48:54" x14ac:dyDescent="0.2">
      <c r="AV1053" s="191" t="str">
        <f t="shared" si="20"/>
        <v>568_RG_399_2_202425</v>
      </c>
      <c r="AW1053" s="191" t="s">
        <v>93</v>
      </c>
      <c r="AX1053" s="18">
        <v>202425</v>
      </c>
      <c r="AY1053" s="191">
        <v>568</v>
      </c>
      <c r="AZ1053" s="191">
        <v>399</v>
      </c>
      <c r="BA1053" s="191">
        <v>2</v>
      </c>
      <c r="BB1053" s="191">
        <v>0</v>
      </c>
    </row>
    <row r="1054" spans="48:54" x14ac:dyDescent="0.2">
      <c r="AV1054" s="191" t="str">
        <f t="shared" si="20"/>
        <v>572_RG_399_2_202425</v>
      </c>
      <c r="AW1054" s="191" t="s">
        <v>93</v>
      </c>
      <c r="AX1054" s="18">
        <v>202425</v>
      </c>
      <c r="AY1054" s="191">
        <v>572</v>
      </c>
      <c r="AZ1054" s="191">
        <v>399</v>
      </c>
      <c r="BA1054" s="191">
        <v>2</v>
      </c>
      <c r="BB1054" s="191">
        <v>0</v>
      </c>
    </row>
    <row r="1055" spans="48:54" x14ac:dyDescent="0.2">
      <c r="AV1055" s="191" t="str">
        <f t="shared" si="20"/>
        <v>574_RG_399_2_202425</v>
      </c>
      <c r="AW1055" s="191" t="s">
        <v>93</v>
      </c>
      <c r="AX1055" s="18">
        <v>202425</v>
      </c>
      <c r="AY1055" s="191">
        <v>574</v>
      </c>
      <c r="AZ1055" s="191">
        <v>399</v>
      </c>
      <c r="BA1055" s="191">
        <v>2</v>
      </c>
      <c r="BB1055" s="191">
        <v>0</v>
      </c>
    </row>
    <row r="1056" spans="48:54" x14ac:dyDescent="0.2">
      <c r="AV1056" s="191" t="str">
        <f t="shared" si="20"/>
        <v>576_RG_399_2_202425</v>
      </c>
      <c r="AW1056" s="191" t="s">
        <v>93</v>
      </c>
      <c r="AX1056" s="18">
        <v>202425</v>
      </c>
      <c r="AY1056" s="191">
        <v>576</v>
      </c>
      <c r="AZ1056" s="191">
        <v>399</v>
      </c>
      <c r="BA1056" s="191">
        <v>2</v>
      </c>
      <c r="BB1056" s="191">
        <v>0</v>
      </c>
    </row>
    <row r="1057" spans="48:54" x14ac:dyDescent="0.2">
      <c r="AV1057" s="191" t="str">
        <f t="shared" si="20"/>
        <v>582_RG_399_2_202425</v>
      </c>
      <c r="AW1057" s="191" t="s">
        <v>93</v>
      </c>
      <c r="AX1057" s="18">
        <v>202425</v>
      </c>
      <c r="AY1057" s="191">
        <v>582</v>
      </c>
      <c r="AZ1057" s="191">
        <v>399</v>
      </c>
      <c r="BA1057" s="191">
        <v>2</v>
      </c>
      <c r="BB1057" s="191">
        <v>0</v>
      </c>
    </row>
    <row r="1058" spans="48:54" x14ac:dyDescent="0.2">
      <c r="AV1058" s="191" t="str">
        <f t="shared" si="20"/>
        <v>584_RG_399_2_202425</v>
      </c>
      <c r="AW1058" s="191" t="s">
        <v>93</v>
      </c>
      <c r="AX1058" s="18">
        <v>202425</v>
      </c>
      <c r="AY1058" s="191">
        <v>584</v>
      </c>
      <c r="AZ1058" s="191">
        <v>399</v>
      </c>
      <c r="BA1058" s="191">
        <v>2</v>
      </c>
      <c r="BB1058" s="191">
        <v>0</v>
      </c>
    </row>
    <row r="1059" spans="48:54" x14ac:dyDescent="0.2">
      <c r="AV1059" s="191" t="str">
        <f t="shared" si="20"/>
        <v>586_RG_399_2_202425</v>
      </c>
      <c r="AW1059" s="191" t="s">
        <v>93</v>
      </c>
      <c r="AX1059" s="18">
        <v>202425</v>
      </c>
      <c r="AY1059" s="191">
        <v>586</v>
      </c>
      <c r="AZ1059" s="191">
        <v>399</v>
      </c>
      <c r="BA1059" s="191">
        <v>2</v>
      </c>
      <c r="BB1059" s="191">
        <v>0</v>
      </c>
    </row>
    <row r="1060" spans="48:54" x14ac:dyDescent="0.2">
      <c r="AV1060" s="191" t="str">
        <f t="shared" si="20"/>
        <v>512_RG_404_1_202425</v>
      </c>
      <c r="AW1060" s="191" t="s">
        <v>93</v>
      </c>
      <c r="AX1060" s="18">
        <v>202425</v>
      </c>
      <c r="AY1060" s="191">
        <v>512</v>
      </c>
      <c r="AZ1060" s="191">
        <v>404</v>
      </c>
      <c r="BA1060" s="191">
        <v>1</v>
      </c>
      <c r="BB1060" s="191">
        <v>-191</v>
      </c>
    </row>
    <row r="1061" spans="48:54" x14ac:dyDescent="0.2">
      <c r="AV1061" s="191" t="str">
        <f t="shared" si="20"/>
        <v>514_RG_404_1_202425</v>
      </c>
      <c r="AW1061" s="191" t="s">
        <v>93</v>
      </c>
      <c r="AX1061" s="18">
        <v>202425</v>
      </c>
      <c r="AY1061" s="191">
        <v>514</v>
      </c>
      <c r="AZ1061" s="191">
        <v>404</v>
      </c>
      <c r="BA1061" s="191">
        <v>1</v>
      </c>
      <c r="BB1061" s="191">
        <v>-371.327</v>
      </c>
    </row>
    <row r="1062" spans="48:54" x14ac:dyDescent="0.2">
      <c r="AV1062" s="191" t="str">
        <f t="shared" si="20"/>
        <v>516_RG_404_1_202425</v>
      </c>
      <c r="AW1062" s="191" t="s">
        <v>93</v>
      </c>
      <c r="AX1062" s="18">
        <v>202425</v>
      </c>
      <c r="AY1062" s="191">
        <v>516</v>
      </c>
      <c r="AZ1062" s="191">
        <v>404</v>
      </c>
      <c r="BA1062" s="191">
        <v>1</v>
      </c>
      <c r="BB1062" s="191">
        <v>-450.00200000000001</v>
      </c>
    </row>
    <row r="1063" spans="48:54" x14ac:dyDescent="0.2">
      <c r="AV1063" s="191" t="str">
        <f t="shared" si="20"/>
        <v>518_RG_404_1_202425</v>
      </c>
      <c r="AW1063" s="191" t="s">
        <v>93</v>
      </c>
      <c r="AX1063" s="18">
        <v>202425</v>
      </c>
      <c r="AY1063" s="191">
        <v>518</v>
      </c>
      <c r="AZ1063" s="191">
        <v>404</v>
      </c>
      <c r="BA1063" s="191">
        <v>1</v>
      </c>
      <c r="BB1063" s="191">
        <v>-325.142</v>
      </c>
    </row>
    <row r="1064" spans="48:54" x14ac:dyDescent="0.2">
      <c r="AV1064" s="191" t="str">
        <f t="shared" si="20"/>
        <v>520_RG_404_1_202425</v>
      </c>
      <c r="AW1064" s="191" t="s">
        <v>93</v>
      </c>
      <c r="AX1064" s="18">
        <v>202425</v>
      </c>
      <c r="AY1064" s="191">
        <v>520</v>
      </c>
      <c r="AZ1064" s="191">
        <v>404</v>
      </c>
      <c r="BA1064" s="191">
        <v>1</v>
      </c>
      <c r="BB1064" s="191">
        <v>-740.77199999999993</v>
      </c>
    </row>
    <row r="1065" spans="48:54" x14ac:dyDescent="0.2">
      <c r="AV1065" s="191" t="str">
        <f t="shared" si="20"/>
        <v>522_RG_404_1_202425</v>
      </c>
      <c r="AW1065" s="191" t="s">
        <v>93</v>
      </c>
      <c r="AX1065" s="18">
        <v>202425</v>
      </c>
      <c r="AY1065" s="191">
        <v>522</v>
      </c>
      <c r="AZ1065" s="191">
        <v>404</v>
      </c>
      <c r="BA1065" s="191">
        <v>1</v>
      </c>
      <c r="BB1065" s="191">
        <v>-498.60235999999998</v>
      </c>
    </row>
    <row r="1066" spans="48:54" x14ac:dyDescent="0.2">
      <c r="AV1066" s="191" t="str">
        <f t="shared" si="20"/>
        <v>524_RG_404_1_202425</v>
      </c>
      <c r="AW1066" s="191" t="s">
        <v>93</v>
      </c>
      <c r="AX1066" s="18">
        <v>202425</v>
      </c>
      <c r="AY1066" s="191">
        <v>524</v>
      </c>
      <c r="AZ1066" s="191">
        <v>404</v>
      </c>
      <c r="BA1066" s="191">
        <v>1</v>
      </c>
      <c r="BB1066" s="191">
        <v>-309.14400000000001</v>
      </c>
    </row>
    <row r="1067" spans="48:54" x14ac:dyDescent="0.2">
      <c r="AV1067" s="191" t="str">
        <f t="shared" si="20"/>
        <v>526_RG_404_1_202425</v>
      </c>
      <c r="AW1067" s="191" t="s">
        <v>93</v>
      </c>
      <c r="AX1067" s="18">
        <v>202425</v>
      </c>
      <c r="AY1067" s="191">
        <v>526</v>
      </c>
      <c r="AZ1067" s="191">
        <v>404</v>
      </c>
      <c r="BA1067" s="191">
        <v>1</v>
      </c>
      <c r="BB1067" s="191">
        <v>-160.613</v>
      </c>
    </row>
    <row r="1068" spans="48:54" x14ac:dyDescent="0.2">
      <c r="AV1068" s="191" t="str">
        <f t="shared" si="20"/>
        <v>528_RG_404_1_202425</v>
      </c>
      <c r="AW1068" s="191" t="s">
        <v>93</v>
      </c>
      <c r="AX1068" s="18">
        <v>202425</v>
      </c>
      <c r="AY1068" s="191">
        <v>528</v>
      </c>
      <c r="AZ1068" s="191">
        <v>404</v>
      </c>
      <c r="BA1068" s="191">
        <v>1</v>
      </c>
      <c r="BB1068" s="191">
        <v>-342</v>
      </c>
    </row>
    <row r="1069" spans="48:54" x14ac:dyDescent="0.2">
      <c r="AV1069" s="191" t="str">
        <f t="shared" si="20"/>
        <v>530_RG_404_1_202425</v>
      </c>
      <c r="AW1069" s="191" t="s">
        <v>93</v>
      </c>
      <c r="AX1069" s="18">
        <v>202425</v>
      </c>
      <c r="AY1069" s="191">
        <v>530</v>
      </c>
      <c r="AZ1069" s="191">
        <v>404</v>
      </c>
      <c r="BA1069" s="191">
        <v>1</v>
      </c>
      <c r="BB1069" s="191">
        <v>-489.44400000000002</v>
      </c>
    </row>
    <row r="1070" spans="48:54" x14ac:dyDescent="0.2">
      <c r="AV1070" s="191" t="str">
        <f t="shared" si="20"/>
        <v>532_RG_404_1_202425</v>
      </c>
      <c r="AW1070" s="191" t="s">
        <v>93</v>
      </c>
      <c r="AX1070" s="18">
        <v>202425</v>
      </c>
      <c r="AY1070" s="191">
        <v>532</v>
      </c>
      <c r="AZ1070" s="191">
        <v>404</v>
      </c>
      <c r="BA1070" s="191">
        <v>1</v>
      </c>
      <c r="BB1070" s="191">
        <v>-846.21400000000006</v>
      </c>
    </row>
    <row r="1071" spans="48:54" x14ac:dyDescent="0.2">
      <c r="AV1071" s="191" t="str">
        <f t="shared" si="20"/>
        <v>534_RG_404_1_202425</v>
      </c>
      <c r="AW1071" s="191" t="s">
        <v>93</v>
      </c>
      <c r="AX1071" s="18">
        <v>202425</v>
      </c>
      <c r="AY1071" s="191">
        <v>534</v>
      </c>
      <c r="AZ1071" s="191">
        <v>404</v>
      </c>
      <c r="BA1071" s="191">
        <v>1</v>
      </c>
      <c r="BB1071" s="191">
        <v>-666.75684999999999</v>
      </c>
    </row>
    <row r="1072" spans="48:54" x14ac:dyDescent="0.2">
      <c r="AV1072" s="191" t="str">
        <f t="shared" si="20"/>
        <v>536_RG_404_1_202425</v>
      </c>
      <c r="AW1072" s="191" t="s">
        <v>93</v>
      </c>
      <c r="AX1072" s="18">
        <v>202425</v>
      </c>
      <c r="AY1072" s="191">
        <v>536</v>
      </c>
      <c r="AZ1072" s="191">
        <v>404</v>
      </c>
      <c r="BA1072" s="191">
        <v>1</v>
      </c>
      <c r="BB1072" s="191">
        <v>-797.08</v>
      </c>
    </row>
    <row r="1073" spans="48:54" x14ac:dyDescent="0.2">
      <c r="AV1073" s="191" t="str">
        <f t="shared" si="20"/>
        <v>538_RG_404_1_202425</v>
      </c>
      <c r="AW1073" s="191" t="s">
        <v>93</v>
      </c>
      <c r="AX1073" s="18">
        <v>202425</v>
      </c>
      <c r="AY1073" s="191">
        <v>538</v>
      </c>
      <c r="AZ1073" s="191">
        <v>404</v>
      </c>
      <c r="BA1073" s="191">
        <v>1</v>
      </c>
      <c r="BB1073" s="191">
        <v>-330</v>
      </c>
    </row>
    <row r="1074" spans="48:54" x14ac:dyDescent="0.2">
      <c r="AV1074" s="191" t="str">
        <f t="shared" si="20"/>
        <v>540_RG_404_1_202425</v>
      </c>
      <c r="AW1074" s="191" t="s">
        <v>93</v>
      </c>
      <c r="AX1074" s="18">
        <v>202425</v>
      </c>
      <c r="AY1074" s="191">
        <v>540</v>
      </c>
      <c r="AZ1074" s="191">
        <v>404</v>
      </c>
      <c r="BA1074" s="191">
        <v>1</v>
      </c>
      <c r="BB1074" s="191">
        <v>-616.92499999999995</v>
      </c>
    </row>
    <row r="1075" spans="48:54" x14ac:dyDescent="0.2">
      <c r="AV1075" s="191" t="str">
        <f t="shared" si="20"/>
        <v>542_RG_404_1_202425</v>
      </c>
      <c r="AW1075" s="191" t="s">
        <v>93</v>
      </c>
      <c r="AX1075" s="18">
        <v>202425</v>
      </c>
      <c r="AY1075" s="191">
        <v>542</v>
      </c>
      <c r="AZ1075" s="191">
        <v>404</v>
      </c>
      <c r="BA1075" s="191">
        <v>1</v>
      </c>
      <c r="BB1075" s="191">
        <v>-262.26799999999997</v>
      </c>
    </row>
    <row r="1076" spans="48:54" x14ac:dyDescent="0.2">
      <c r="AV1076" s="191" t="str">
        <f t="shared" si="20"/>
        <v>544_RG_404_1_202425</v>
      </c>
      <c r="AW1076" s="191" t="s">
        <v>93</v>
      </c>
      <c r="AX1076" s="18">
        <v>202425</v>
      </c>
      <c r="AY1076" s="191">
        <v>544</v>
      </c>
      <c r="AZ1076" s="191">
        <v>404</v>
      </c>
      <c r="BA1076" s="191">
        <v>1</v>
      </c>
      <c r="BB1076" s="191">
        <v>-597.89700000000005</v>
      </c>
    </row>
    <row r="1077" spans="48:54" x14ac:dyDescent="0.2">
      <c r="AV1077" s="191" t="str">
        <f t="shared" si="20"/>
        <v>545_RG_404_1_202425</v>
      </c>
      <c r="AW1077" s="191" t="s">
        <v>93</v>
      </c>
      <c r="AX1077" s="18">
        <v>202425</v>
      </c>
      <c r="AY1077" s="191">
        <v>545</v>
      </c>
      <c r="AZ1077" s="191">
        <v>404</v>
      </c>
      <c r="BA1077" s="191">
        <v>1</v>
      </c>
      <c r="BB1077" s="191">
        <v>-184.66140999999999</v>
      </c>
    </row>
    <row r="1078" spans="48:54" x14ac:dyDescent="0.2">
      <c r="AV1078" s="191" t="str">
        <f t="shared" si="20"/>
        <v>546_RG_404_1_202425</v>
      </c>
      <c r="AW1078" s="191" t="s">
        <v>93</v>
      </c>
      <c r="AX1078" s="18">
        <v>202425</v>
      </c>
      <c r="AY1078" s="191">
        <v>546</v>
      </c>
      <c r="AZ1078" s="191">
        <v>404</v>
      </c>
      <c r="BA1078" s="191">
        <v>1</v>
      </c>
      <c r="BB1078" s="191">
        <v>-455</v>
      </c>
    </row>
    <row r="1079" spans="48:54" x14ac:dyDescent="0.2">
      <c r="AV1079" s="191" t="str">
        <f t="shared" si="20"/>
        <v>548_RG_404_1_202425</v>
      </c>
      <c r="AW1079" s="191" t="s">
        <v>93</v>
      </c>
      <c r="AX1079" s="18">
        <v>202425</v>
      </c>
      <c r="AY1079" s="191">
        <v>548</v>
      </c>
      <c r="AZ1079" s="191">
        <v>404</v>
      </c>
      <c r="BA1079" s="191">
        <v>1</v>
      </c>
      <c r="BB1079" s="191">
        <v>-274.53300000000002</v>
      </c>
    </row>
    <row r="1080" spans="48:54" x14ac:dyDescent="0.2">
      <c r="AV1080" s="191" t="str">
        <f t="shared" si="20"/>
        <v>550_RG_404_1_202425</v>
      </c>
      <c r="AW1080" s="191" t="s">
        <v>93</v>
      </c>
      <c r="AX1080" s="18">
        <v>202425</v>
      </c>
      <c r="AY1080" s="191">
        <v>550</v>
      </c>
      <c r="AZ1080" s="191">
        <v>404</v>
      </c>
      <c r="BA1080" s="191">
        <v>1</v>
      </c>
      <c r="BB1080" s="191">
        <v>-437.92583999999999</v>
      </c>
    </row>
    <row r="1081" spans="48:54" x14ac:dyDescent="0.2">
      <c r="AV1081" s="191" t="str">
        <f t="shared" si="20"/>
        <v>552_RG_404_1_202425</v>
      </c>
      <c r="AW1081" s="191" t="s">
        <v>93</v>
      </c>
      <c r="AX1081" s="18">
        <v>202425</v>
      </c>
      <c r="AY1081" s="191">
        <v>552</v>
      </c>
      <c r="AZ1081" s="191">
        <v>404</v>
      </c>
      <c r="BA1081" s="191">
        <v>1</v>
      </c>
      <c r="BB1081" s="191">
        <v>-1859.7509999999997</v>
      </c>
    </row>
    <row r="1082" spans="48:54" x14ac:dyDescent="0.2">
      <c r="AV1082" s="191" t="str">
        <f t="shared" si="20"/>
        <v>562_RG_404_1_202425</v>
      </c>
      <c r="AW1082" s="191" t="s">
        <v>93</v>
      </c>
      <c r="AX1082" s="18">
        <v>202425</v>
      </c>
      <c r="AY1082" s="191">
        <v>562</v>
      </c>
      <c r="AZ1082" s="191">
        <v>404</v>
      </c>
      <c r="BA1082" s="191">
        <v>1</v>
      </c>
      <c r="BB1082" s="191">
        <v>0</v>
      </c>
    </row>
    <row r="1083" spans="48:54" x14ac:dyDescent="0.2">
      <c r="AV1083" s="191" t="str">
        <f t="shared" si="20"/>
        <v>564_RG_404_1_202425</v>
      </c>
      <c r="AW1083" s="191" t="s">
        <v>93</v>
      </c>
      <c r="AX1083" s="18">
        <v>202425</v>
      </c>
      <c r="AY1083" s="191">
        <v>564</v>
      </c>
      <c r="AZ1083" s="191">
        <v>404</v>
      </c>
      <c r="BA1083" s="191">
        <v>1</v>
      </c>
      <c r="BB1083" s="191">
        <v>0</v>
      </c>
    </row>
    <row r="1084" spans="48:54" x14ac:dyDescent="0.2">
      <c r="AV1084" s="191" t="str">
        <f t="shared" si="20"/>
        <v>566_RG_404_1_202425</v>
      </c>
      <c r="AW1084" s="191" t="s">
        <v>93</v>
      </c>
      <c r="AX1084" s="18">
        <v>202425</v>
      </c>
      <c r="AY1084" s="191">
        <v>566</v>
      </c>
      <c r="AZ1084" s="191">
        <v>404</v>
      </c>
      <c r="BA1084" s="191">
        <v>1</v>
      </c>
      <c r="BB1084" s="191">
        <v>0</v>
      </c>
    </row>
    <row r="1085" spans="48:54" x14ac:dyDescent="0.2">
      <c r="AV1085" s="191" t="str">
        <f t="shared" si="20"/>
        <v>568_RG_404_1_202425</v>
      </c>
      <c r="AW1085" s="191" t="s">
        <v>93</v>
      </c>
      <c r="AX1085" s="18">
        <v>202425</v>
      </c>
      <c r="AY1085" s="191">
        <v>568</v>
      </c>
      <c r="AZ1085" s="191">
        <v>404</v>
      </c>
      <c r="BA1085" s="191">
        <v>1</v>
      </c>
      <c r="BB1085" s="191">
        <v>0</v>
      </c>
    </row>
    <row r="1086" spans="48:54" x14ac:dyDescent="0.2">
      <c r="AV1086" s="191" t="str">
        <f t="shared" si="20"/>
        <v>572_RG_404_1_202425</v>
      </c>
      <c r="AW1086" s="191" t="s">
        <v>93</v>
      </c>
      <c r="AX1086" s="18">
        <v>202425</v>
      </c>
      <c r="AY1086" s="191">
        <v>572</v>
      </c>
      <c r="AZ1086" s="191">
        <v>404</v>
      </c>
      <c r="BA1086" s="191">
        <v>1</v>
      </c>
      <c r="BB1086" s="191">
        <v>0</v>
      </c>
    </row>
    <row r="1087" spans="48:54" x14ac:dyDescent="0.2">
      <c r="AV1087" s="191" t="str">
        <f t="shared" si="20"/>
        <v>574_RG_404_1_202425</v>
      </c>
      <c r="AW1087" s="191" t="s">
        <v>93</v>
      </c>
      <c r="AX1087" s="18">
        <v>202425</v>
      </c>
      <c r="AY1087" s="191">
        <v>574</v>
      </c>
      <c r="AZ1087" s="191">
        <v>404</v>
      </c>
      <c r="BA1087" s="191">
        <v>1</v>
      </c>
      <c r="BB1087" s="191">
        <v>0</v>
      </c>
    </row>
    <row r="1088" spans="48:54" x14ac:dyDescent="0.2">
      <c r="AV1088" s="191" t="str">
        <f t="shared" si="20"/>
        <v>576_RG_404_1_202425</v>
      </c>
      <c r="AW1088" s="191" t="s">
        <v>93</v>
      </c>
      <c r="AX1088" s="18">
        <v>202425</v>
      </c>
      <c r="AY1088" s="191">
        <v>576</v>
      </c>
      <c r="AZ1088" s="191">
        <v>404</v>
      </c>
      <c r="BA1088" s="191">
        <v>1</v>
      </c>
      <c r="BB1088" s="191">
        <v>0</v>
      </c>
    </row>
    <row r="1089" spans="48:54" x14ac:dyDescent="0.2">
      <c r="AV1089" s="191" t="str">
        <f t="shared" si="20"/>
        <v>582_RG_404_1_202425</v>
      </c>
      <c r="AW1089" s="191" t="s">
        <v>93</v>
      </c>
      <c r="AX1089" s="18">
        <v>202425</v>
      </c>
      <c r="AY1089" s="191">
        <v>582</v>
      </c>
      <c r="AZ1089" s="191">
        <v>404</v>
      </c>
      <c r="BA1089" s="191">
        <v>1</v>
      </c>
      <c r="BB1089" s="191">
        <v>0</v>
      </c>
    </row>
    <row r="1090" spans="48:54" x14ac:dyDescent="0.2">
      <c r="AV1090" s="191" t="str">
        <f t="shared" si="20"/>
        <v>584_RG_404_1_202425</v>
      </c>
      <c r="AW1090" s="191" t="s">
        <v>93</v>
      </c>
      <c r="AX1090" s="18">
        <v>202425</v>
      </c>
      <c r="AY1090" s="191">
        <v>584</v>
      </c>
      <c r="AZ1090" s="191">
        <v>404</v>
      </c>
      <c r="BA1090" s="191">
        <v>1</v>
      </c>
      <c r="BB1090" s="191">
        <v>0</v>
      </c>
    </row>
    <row r="1091" spans="48:54" x14ac:dyDescent="0.2">
      <c r="AV1091" s="191" t="str">
        <f t="shared" si="20"/>
        <v>586_RG_404_1_202425</v>
      </c>
      <c r="AW1091" s="191" t="s">
        <v>93</v>
      </c>
      <c r="AX1091" s="18">
        <v>202425</v>
      </c>
      <c r="AY1091" s="191">
        <v>586</v>
      </c>
      <c r="AZ1091" s="191">
        <v>404</v>
      </c>
      <c r="BA1091" s="191">
        <v>1</v>
      </c>
      <c r="BB1091" s="191">
        <v>0</v>
      </c>
    </row>
    <row r="1092" spans="48:54" x14ac:dyDescent="0.2">
      <c r="AV1092" s="191" t="str">
        <f t="shared" ref="AV1092:AV1155" si="21">AY1092&amp;"_"&amp;AW1092&amp;"_"&amp;AZ1092&amp;"_"&amp;BA1092&amp;"_"&amp;AX1092</f>
        <v>512_RG_406_1_202425</v>
      </c>
      <c r="AW1092" s="191" t="s">
        <v>93</v>
      </c>
      <c r="AX1092" s="18">
        <v>202425</v>
      </c>
      <c r="AY1092" s="191">
        <v>512</v>
      </c>
      <c r="AZ1092" s="191">
        <v>406</v>
      </c>
      <c r="BA1092" s="191">
        <v>1</v>
      </c>
      <c r="BB1092" s="191">
        <v>-5132</v>
      </c>
    </row>
    <row r="1093" spans="48:54" x14ac:dyDescent="0.2">
      <c r="AV1093" s="191" t="str">
        <f t="shared" si="21"/>
        <v>514_RG_406_1_202425</v>
      </c>
      <c r="AW1093" s="191" t="s">
        <v>93</v>
      </c>
      <c r="AX1093" s="18">
        <v>202425</v>
      </c>
      <c r="AY1093" s="191">
        <v>514</v>
      </c>
      <c r="AZ1093" s="191">
        <v>406</v>
      </c>
      <c r="BA1093" s="191">
        <v>1</v>
      </c>
      <c r="BB1093" s="191">
        <v>-21849.955000000002</v>
      </c>
    </row>
    <row r="1094" spans="48:54" x14ac:dyDescent="0.2">
      <c r="AV1094" s="191" t="str">
        <f t="shared" si="21"/>
        <v>516_RG_406_1_202425</v>
      </c>
      <c r="AW1094" s="191" t="s">
        <v>93</v>
      </c>
      <c r="AX1094" s="18">
        <v>202425</v>
      </c>
      <c r="AY1094" s="191">
        <v>516</v>
      </c>
      <c r="AZ1094" s="191">
        <v>406</v>
      </c>
      <c r="BA1094" s="191">
        <v>1</v>
      </c>
      <c r="BB1094" s="191">
        <v>-22987.446</v>
      </c>
    </row>
    <row r="1095" spans="48:54" x14ac:dyDescent="0.2">
      <c r="AV1095" s="191" t="str">
        <f t="shared" si="21"/>
        <v>518_RG_406_1_202425</v>
      </c>
      <c r="AW1095" s="191" t="s">
        <v>93</v>
      </c>
      <c r="AX1095" s="18">
        <v>202425</v>
      </c>
      <c r="AY1095" s="191">
        <v>518</v>
      </c>
      <c r="AZ1095" s="191">
        <v>406</v>
      </c>
      <c r="BA1095" s="191">
        <v>1</v>
      </c>
      <c r="BB1095" s="191">
        <v>-22681.7</v>
      </c>
    </row>
    <row r="1096" spans="48:54" x14ac:dyDescent="0.2">
      <c r="AV1096" s="191" t="str">
        <f t="shared" si="21"/>
        <v>520_RG_406_1_202425</v>
      </c>
      <c r="AW1096" s="191" t="s">
        <v>93</v>
      </c>
      <c r="AX1096" s="18">
        <v>202425</v>
      </c>
      <c r="AY1096" s="191">
        <v>520</v>
      </c>
      <c r="AZ1096" s="191">
        <v>406</v>
      </c>
      <c r="BA1096" s="191">
        <v>1</v>
      </c>
      <c r="BB1096" s="191">
        <v>-13844.822750000001</v>
      </c>
    </row>
    <row r="1097" spans="48:54" x14ac:dyDescent="0.2">
      <c r="AV1097" s="191" t="str">
        <f t="shared" si="21"/>
        <v>522_RG_406_1_202425</v>
      </c>
      <c r="AW1097" s="191" t="s">
        <v>93</v>
      </c>
      <c r="AX1097" s="18">
        <v>202425</v>
      </c>
      <c r="AY1097" s="191">
        <v>522</v>
      </c>
      <c r="AZ1097" s="191">
        <v>406</v>
      </c>
      <c r="BA1097" s="191">
        <v>1</v>
      </c>
      <c r="BB1097" s="191">
        <v>-10495.951999999999</v>
      </c>
    </row>
    <row r="1098" spans="48:54" x14ac:dyDescent="0.2">
      <c r="AV1098" s="191" t="str">
        <f t="shared" si="21"/>
        <v>524_RG_406_1_202425</v>
      </c>
      <c r="AW1098" s="191" t="s">
        <v>93</v>
      </c>
      <c r="AX1098" s="18">
        <v>202425</v>
      </c>
      <c r="AY1098" s="191">
        <v>524</v>
      </c>
      <c r="AZ1098" s="191">
        <v>406</v>
      </c>
      <c r="BA1098" s="191">
        <v>1</v>
      </c>
      <c r="BB1098" s="191">
        <v>-11039.632</v>
      </c>
    </row>
    <row r="1099" spans="48:54" x14ac:dyDescent="0.2">
      <c r="AV1099" s="191" t="str">
        <f t="shared" si="21"/>
        <v>526_RG_406_1_202425</v>
      </c>
      <c r="AW1099" s="191" t="s">
        <v>93</v>
      </c>
      <c r="AX1099" s="18">
        <v>202425</v>
      </c>
      <c r="AY1099" s="191">
        <v>526</v>
      </c>
      <c r="AZ1099" s="191">
        <v>406</v>
      </c>
      <c r="BA1099" s="191">
        <v>1</v>
      </c>
      <c r="BB1099" s="191">
        <v>-12556.023999999999</v>
      </c>
    </row>
    <row r="1100" spans="48:54" x14ac:dyDescent="0.2">
      <c r="AV1100" s="191" t="str">
        <f t="shared" si="21"/>
        <v>528_RG_406_1_202425</v>
      </c>
      <c r="AW1100" s="191" t="s">
        <v>93</v>
      </c>
      <c r="AX1100" s="18">
        <v>202425</v>
      </c>
      <c r="AY1100" s="191">
        <v>528</v>
      </c>
      <c r="AZ1100" s="191">
        <v>406</v>
      </c>
      <c r="BA1100" s="191">
        <v>1</v>
      </c>
      <c r="BB1100" s="191">
        <v>-11015</v>
      </c>
    </row>
    <row r="1101" spans="48:54" x14ac:dyDescent="0.2">
      <c r="AV1101" s="191" t="str">
        <f t="shared" si="21"/>
        <v>530_RG_406_1_202425</v>
      </c>
      <c r="AW1101" s="191" t="s">
        <v>93</v>
      </c>
      <c r="AX1101" s="18">
        <v>202425</v>
      </c>
      <c r="AY1101" s="191">
        <v>530</v>
      </c>
      <c r="AZ1101" s="191">
        <v>406</v>
      </c>
      <c r="BA1101" s="191">
        <v>1</v>
      </c>
      <c r="BB1101" s="191">
        <v>-17273.732</v>
      </c>
    </row>
    <row r="1102" spans="48:54" x14ac:dyDescent="0.2">
      <c r="AV1102" s="191" t="str">
        <f t="shared" si="21"/>
        <v>532_RG_406_1_202425</v>
      </c>
      <c r="AW1102" s="191" t="s">
        <v>93</v>
      </c>
      <c r="AX1102" s="18">
        <v>202425</v>
      </c>
      <c r="AY1102" s="191">
        <v>532</v>
      </c>
      <c r="AZ1102" s="191">
        <v>406</v>
      </c>
      <c r="BA1102" s="191">
        <v>1</v>
      </c>
      <c r="BB1102" s="191">
        <v>-32752.165870000001</v>
      </c>
    </row>
    <row r="1103" spans="48:54" x14ac:dyDescent="0.2">
      <c r="AV1103" s="191" t="str">
        <f t="shared" si="21"/>
        <v>534_RG_406_1_202425</v>
      </c>
      <c r="AW1103" s="191" t="s">
        <v>93</v>
      </c>
      <c r="AX1103" s="18">
        <v>202425</v>
      </c>
      <c r="AY1103" s="191">
        <v>534</v>
      </c>
      <c r="AZ1103" s="191">
        <v>406</v>
      </c>
      <c r="BA1103" s="191">
        <v>1</v>
      </c>
      <c r="BB1103" s="191">
        <v>-40389.377999999997</v>
      </c>
    </row>
    <row r="1104" spans="48:54" x14ac:dyDescent="0.2">
      <c r="AV1104" s="191" t="str">
        <f t="shared" si="21"/>
        <v>536_RG_406_1_202425</v>
      </c>
      <c r="AW1104" s="191" t="s">
        <v>93</v>
      </c>
      <c r="AX1104" s="18">
        <v>202425</v>
      </c>
      <c r="AY1104" s="191">
        <v>536</v>
      </c>
      <c r="AZ1104" s="191">
        <v>406</v>
      </c>
      <c r="BA1104" s="191">
        <v>1</v>
      </c>
      <c r="BB1104" s="191">
        <v>-31304.804999999997</v>
      </c>
    </row>
    <row r="1105" spans="48:54" x14ac:dyDescent="0.2">
      <c r="AV1105" s="191" t="str">
        <f t="shared" si="21"/>
        <v>538_RG_406_1_202425</v>
      </c>
      <c r="AW1105" s="191" t="s">
        <v>93</v>
      </c>
      <c r="AX1105" s="18">
        <v>202425</v>
      </c>
      <c r="AY1105" s="191">
        <v>538</v>
      </c>
      <c r="AZ1105" s="191">
        <v>406</v>
      </c>
      <c r="BA1105" s="191">
        <v>1</v>
      </c>
      <c r="BB1105" s="191">
        <v>-15235</v>
      </c>
    </row>
    <row r="1106" spans="48:54" x14ac:dyDescent="0.2">
      <c r="AV1106" s="191" t="str">
        <f t="shared" si="21"/>
        <v>540_RG_406_1_202425</v>
      </c>
      <c r="AW1106" s="191" t="s">
        <v>93</v>
      </c>
      <c r="AX1106" s="18">
        <v>202425</v>
      </c>
      <c r="AY1106" s="191">
        <v>540</v>
      </c>
      <c r="AZ1106" s="191">
        <v>406</v>
      </c>
      <c r="BA1106" s="191">
        <v>1</v>
      </c>
      <c r="BB1106" s="191">
        <v>-48484.633999999998</v>
      </c>
    </row>
    <row r="1107" spans="48:54" x14ac:dyDescent="0.2">
      <c r="AV1107" s="191" t="str">
        <f t="shared" si="21"/>
        <v>542_RG_406_1_202425</v>
      </c>
      <c r="AW1107" s="191" t="s">
        <v>93</v>
      </c>
      <c r="AX1107" s="18">
        <v>202425</v>
      </c>
      <c r="AY1107" s="191">
        <v>542</v>
      </c>
      <c r="AZ1107" s="191">
        <v>406</v>
      </c>
      <c r="BA1107" s="191">
        <v>1</v>
      </c>
      <c r="BB1107" s="191">
        <v>-13870.733</v>
      </c>
    </row>
    <row r="1108" spans="48:54" x14ac:dyDescent="0.2">
      <c r="AV1108" s="191" t="str">
        <f t="shared" si="21"/>
        <v>544_RG_406_1_202425</v>
      </c>
      <c r="AW1108" s="191" t="s">
        <v>93</v>
      </c>
      <c r="AX1108" s="18">
        <v>202425</v>
      </c>
      <c r="AY1108" s="191">
        <v>544</v>
      </c>
      <c r="AZ1108" s="191">
        <v>406</v>
      </c>
      <c r="BA1108" s="191">
        <v>1</v>
      </c>
      <c r="BB1108" s="191">
        <v>-20846.758522832712</v>
      </c>
    </row>
    <row r="1109" spans="48:54" x14ac:dyDescent="0.2">
      <c r="AV1109" s="191" t="str">
        <f t="shared" si="21"/>
        <v>545_RG_406_1_202425</v>
      </c>
      <c r="AW1109" s="191" t="s">
        <v>93</v>
      </c>
      <c r="AX1109" s="18">
        <v>202425</v>
      </c>
      <c r="AY1109" s="191">
        <v>545</v>
      </c>
      <c r="AZ1109" s="191">
        <v>406</v>
      </c>
      <c r="BA1109" s="191">
        <v>1</v>
      </c>
      <c r="BB1109" s="191">
        <v>-18848.380399999998</v>
      </c>
    </row>
    <row r="1110" spans="48:54" x14ac:dyDescent="0.2">
      <c r="AV1110" s="191" t="str">
        <f t="shared" si="21"/>
        <v>546_RG_406_1_202425</v>
      </c>
      <c r="AW1110" s="191" t="s">
        <v>93</v>
      </c>
      <c r="AX1110" s="18">
        <v>202425</v>
      </c>
      <c r="AY1110" s="191">
        <v>546</v>
      </c>
      <c r="AZ1110" s="191">
        <v>406</v>
      </c>
      <c r="BA1110" s="191">
        <v>1</v>
      </c>
      <c r="BB1110" s="191">
        <v>-22808</v>
      </c>
    </row>
    <row r="1111" spans="48:54" x14ac:dyDescent="0.2">
      <c r="AV1111" s="191" t="str">
        <f t="shared" si="21"/>
        <v>548_RG_406_1_202425</v>
      </c>
      <c r="AW1111" s="191" t="s">
        <v>93</v>
      </c>
      <c r="AX1111" s="18">
        <v>202425</v>
      </c>
      <c r="AY1111" s="191">
        <v>548</v>
      </c>
      <c r="AZ1111" s="191">
        <v>406</v>
      </c>
      <c r="BA1111" s="191">
        <v>1</v>
      </c>
      <c r="BB1111" s="191">
        <v>-14926.038</v>
      </c>
    </row>
    <row r="1112" spans="48:54" x14ac:dyDescent="0.2">
      <c r="AV1112" s="191" t="str">
        <f t="shared" si="21"/>
        <v>550_RG_406_1_202425</v>
      </c>
      <c r="AW1112" s="191" t="s">
        <v>93</v>
      </c>
      <c r="AX1112" s="18">
        <v>202425</v>
      </c>
      <c r="AY1112" s="191">
        <v>550</v>
      </c>
      <c r="AZ1112" s="191">
        <v>406</v>
      </c>
      <c r="BA1112" s="191">
        <v>1</v>
      </c>
      <c r="BB1112" s="191">
        <v>-37112.605439999999</v>
      </c>
    </row>
    <row r="1113" spans="48:54" x14ac:dyDescent="0.2">
      <c r="AV1113" s="191" t="str">
        <f t="shared" si="21"/>
        <v>552_RG_406_1_202425</v>
      </c>
      <c r="AW1113" s="191" t="s">
        <v>93</v>
      </c>
      <c r="AX1113" s="18">
        <v>202425</v>
      </c>
      <c r="AY1113" s="191">
        <v>552</v>
      </c>
      <c r="AZ1113" s="191">
        <v>406</v>
      </c>
      <c r="BA1113" s="191">
        <v>1</v>
      </c>
      <c r="BB1113" s="191">
        <v>-60739.078000000001</v>
      </c>
    </row>
    <row r="1114" spans="48:54" x14ac:dyDescent="0.2">
      <c r="AV1114" s="191" t="str">
        <f t="shared" si="21"/>
        <v>562_RG_406_1_202425</v>
      </c>
      <c r="AW1114" s="191" t="s">
        <v>93</v>
      </c>
      <c r="AX1114" s="18">
        <v>202425</v>
      </c>
      <c r="AY1114" s="191">
        <v>562</v>
      </c>
      <c r="AZ1114" s="191">
        <v>406</v>
      </c>
      <c r="BA1114" s="191">
        <v>1</v>
      </c>
      <c r="BB1114" s="191">
        <v>0</v>
      </c>
    </row>
    <row r="1115" spans="48:54" x14ac:dyDescent="0.2">
      <c r="AV1115" s="191" t="str">
        <f t="shared" si="21"/>
        <v>564_RG_406_1_202425</v>
      </c>
      <c r="AW1115" s="191" t="s">
        <v>93</v>
      </c>
      <c r="AX1115" s="18">
        <v>202425</v>
      </c>
      <c r="AY1115" s="191">
        <v>564</v>
      </c>
      <c r="AZ1115" s="191">
        <v>406</v>
      </c>
      <c r="BA1115" s="191">
        <v>1</v>
      </c>
      <c r="BB1115" s="191">
        <v>0</v>
      </c>
    </row>
    <row r="1116" spans="48:54" x14ac:dyDescent="0.2">
      <c r="AV1116" s="191" t="str">
        <f t="shared" si="21"/>
        <v>566_RG_406_1_202425</v>
      </c>
      <c r="AW1116" s="191" t="s">
        <v>93</v>
      </c>
      <c r="AX1116" s="18">
        <v>202425</v>
      </c>
      <c r="AY1116" s="191">
        <v>566</v>
      </c>
      <c r="AZ1116" s="191">
        <v>406</v>
      </c>
      <c r="BA1116" s="191">
        <v>1</v>
      </c>
      <c r="BB1116" s="191">
        <v>0</v>
      </c>
    </row>
    <row r="1117" spans="48:54" x14ac:dyDescent="0.2">
      <c r="AV1117" s="191" t="str">
        <f t="shared" si="21"/>
        <v>568_RG_406_1_202425</v>
      </c>
      <c r="AW1117" s="191" t="s">
        <v>93</v>
      </c>
      <c r="AX1117" s="18">
        <v>202425</v>
      </c>
      <c r="AY1117" s="191">
        <v>568</v>
      </c>
      <c r="AZ1117" s="191">
        <v>406</v>
      </c>
      <c r="BA1117" s="191">
        <v>1</v>
      </c>
      <c r="BB1117" s="191">
        <v>0</v>
      </c>
    </row>
    <row r="1118" spans="48:54" x14ac:dyDescent="0.2">
      <c r="AV1118" s="191" t="str">
        <f t="shared" si="21"/>
        <v>572_RG_406_1_202425</v>
      </c>
      <c r="AW1118" s="191" t="s">
        <v>93</v>
      </c>
      <c r="AX1118" s="18">
        <v>202425</v>
      </c>
      <c r="AY1118" s="191">
        <v>572</v>
      </c>
      <c r="AZ1118" s="191">
        <v>406</v>
      </c>
      <c r="BA1118" s="191">
        <v>1</v>
      </c>
      <c r="BB1118" s="191">
        <v>0</v>
      </c>
    </row>
    <row r="1119" spans="48:54" x14ac:dyDescent="0.2">
      <c r="AV1119" s="191" t="str">
        <f t="shared" si="21"/>
        <v>574_RG_406_1_202425</v>
      </c>
      <c r="AW1119" s="191" t="s">
        <v>93</v>
      </c>
      <c r="AX1119" s="18">
        <v>202425</v>
      </c>
      <c r="AY1119" s="191">
        <v>574</v>
      </c>
      <c r="AZ1119" s="191">
        <v>406</v>
      </c>
      <c r="BA1119" s="191">
        <v>1</v>
      </c>
      <c r="BB1119" s="191">
        <v>0</v>
      </c>
    </row>
    <row r="1120" spans="48:54" x14ac:dyDescent="0.2">
      <c r="AV1120" s="191" t="str">
        <f t="shared" si="21"/>
        <v>576_RG_406_1_202425</v>
      </c>
      <c r="AW1120" s="191" t="s">
        <v>93</v>
      </c>
      <c r="AX1120" s="18">
        <v>202425</v>
      </c>
      <c r="AY1120" s="191">
        <v>576</v>
      </c>
      <c r="AZ1120" s="191">
        <v>406</v>
      </c>
      <c r="BA1120" s="191">
        <v>1</v>
      </c>
      <c r="BB1120" s="191">
        <v>0</v>
      </c>
    </row>
    <row r="1121" spans="48:54" x14ac:dyDescent="0.2">
      <c r="AV1121" s="191" t="str">
        <f t="shared" si="21"/>
        <v>582_RG_406_1_202425</v>
      </c>
      <c r="AW1121" s="191" t="s">
        <v>93</v>
      </c>
      <c r="AX1121" s="18">
        <v>202425</v>
      </c>
      <c r="AY1121" s="191">
        <v>582</v>
      </c>
      <c r="AZ1121" s="191">
        <v>406</v>
      </c>
      <c r="BA1121" s="191">
        <v>1</v>
      </c>
      <c r="BB1121" s="191">
        <v>0</v>
      </c>
    </row>
    <row r="1122" spans="48:54" x14ac:dyDescent="0.2">
      <c r="AV1122" s="191" t="str">
        <f t="shared" si="21"/>
        <v>584_RG_406_1_202425</v>
      </c>
      <c r="AW1122" s="191" t="s">
        <v>93</v>
      </c>
      <c r="AX1122" s="18">
        <v>202425</v>
      </c>
      <c r="AY1122" s="191">
        <v>584</v>
      </c>
      <c r="AZ1122" s="191">
        <v>406</v>
      </c>
      <c r="BA1122" s="191">
        <v>1</v>
      </c>
      <c r="BB1122" s="191">
        <v>0</v>
      </c>
    </row>
    <row r="1123" spans="48:54" x14ac:dyDescent="0.2">
      <c r="AV1123" s="191" t="str">
        <f t="shared" si="21"/>
        <v>586_RG_406_1_202425</v>
      </c>
      <c r="AW1123" s="191" t="s">
        <v>93</v>
      </c>
      <c r="AX1123" s="18">
        <v>202425</v>
      </c>
      <c r="AY1123" s="191">
        <v>586</v>
      </c>
      <c r="AZ1123" s="191">
        <v>406</v>
      </c>
      <c r="BA1123" s="191">
        <v>1</v>
      </c>
      <c r="BB1123" s="191">
        <v>0</v>
      </c>
    </row>
    <row r="1124" spans="48:54" x14ac:dyDescent="0.2">
      <c r="AV1124" s="191" t="str">
        <f t="shared" si="21"/>
        <v>512_RG_407_1_202425</v>
      </c>
      <c r="AW1124" s="191" t="s">
        <v>93</v>
      </c>
      <c r="AX1124" s="18">
        <v>202425</v>
      </c>
      <c r="AY1124" s="191">
        <v>512</v>
      </c>
      <c r="AZ1124" s="191">
        <v>407</v>
      </c>
      <c r="BA1124" s="191">
        <v>1</v>
      </c>
      <c r="BB1124" s="191">
        <v>-7443</v>
      </c>
    </row>
    <row r="1125" spans="48:54" x14ac:dyDescent="0.2">
      <c r="AV1125" s="191" t="str">
        <f t="shared" si="21"/>
        <v>514_RG_407_1_202425</v>
      </c>
      <c r="AW1125" s="191" t="s">
        <v>93</v>
      </c>
      <c r="AX1125" s="18">
        <v>202425</v>
      </c>
      <c r="AY1125" s="191">
        <v>514</v>
      </c>
      <c r="AZ1125" s="191">
        <v>407</v>
      </c>
      <c r="BA1125" s="191">
        <v>1</v>
      </c>
      <c r="BB1125" s="191">
        <v>0</v>
      </c>
    </row>
    <row r="1126" spans="48:54" x14ac:dyDescent="0.2">
      <c r="AV1126" s="191" t="str">
        <f t="shared" si="21"/>
        <v>516_RG_407_1_202425</v>
      </c>
      <c r="AW1126" s="191" t="s">
        <v>93</v>
      </c>
      <c r="AX1126" s="18">
        <v>202425</v>
      </c>
      <c r="AY1126" s="191">
        <v>516</v>
      </c>
      <c r="AZ1126" s="191">
        <v>407</v>
      </c>
      <c r="BA1126" s="191">
        <v>1</v>
      </c>
      <c r="BB1126" s="191">
        <v>-1127.713</v>
      </c>
    </row>
    <row r="1127" spans="48:54" x14ac:dyDescent="0.2">
      <c r="AV1127" s="191" t="str">
        <f t="shared" si="21"/>
        <v>518_RG_407_1_202425</v>
      </c>
      <c r="AW1127" s="191" t="s">
        <v>93</v>
      </c>
      <c r="AX1127" s="18">
        <v>202425</v>
      </c>
      <c r="AY1127" s="191">
        <v>518</v>
      </c>
      <c r="AZ1127" s="191">
        <v>407</v>
      </c>
      <c r="BA1127" s="191">
        <v>1</v>
      </c>
      <c r="BB1127" s="191">
        <v>0</v>
      </c>
    </row>
    <row r="1128" spans="48:54" x14ac:dyDescent="0.2">
      <c r="AV1128" s="191" t="str">
        <f t="shared" si="21"/>
        <v>520_RG_407_1_202425</v>
      </c>
      <c r="AW1128" s="191" t="s">
        <v>93</v>
      </c>
      <c r="AX1128" s="18">
        <v>202425</v>
      </c>
      <c r="AY1128" s="191">
        <v>520</v>
      </c>
      <c r="AZ1128" s="191">
        <v>407</v>
      </c>
      <c r="BA1128" s="191">
        <v>1</v>
      </c>
      <c r="BB1128" s="191">
        <v>-11327.582249999999</v>
      </c>
    </row>
    <row r="1129" spans="48:54" x14ac:dyDescent="0.2">
      <c r="AV1129" s="191" t="str">
        <f t="shared" si="21"/>
        <v>522_RG_407_1_202425</v>
      </c>
      <c r="AW1129" s="191" t="s">
        <v>93</v>
      </c>
      <c r="AX1129" s="18">
        <v>202425</v>
      </c>
      <c r="AY1129" s="191">
        <v>522</v>
      </c>
      <c r="AZ1129" s="191">
        <v>407</v>
      </c>
      <c r="BA1129" s="191">
        <v>1</v>
      </c>
      <c r="BB1129" s="191">
        <v>-16491.61</v>
      </c>
    </row>
    <row r="1130" spans="48:54" x14ac:dyDescent="0.2">
      <c r="AV1130" s="191" t="str">
        <f t="shared" si="21"/>
        <v>524_RG_407_1_202425</v>
      </c>
      <c r="AW1130" s="191" t="s">
        <v>93</v>
      </c>
      <c r="AX1130" s="18">
        <v>202425</v>
      </c>
      <c r="AY1130" s="191">
        <v>524</v>
      </c>
      <c r="AZ1130" s="191">
        <v>407</v>
      </c>
      <c r="BA1130" s="191">
        <v>1</v>
      </c>
      <c r="BB1130" s="191">
        <v>-9607.8790000000008</v>
      </c>
    </row>
    <row r="1131" spans="48:54" x14ac:dyDescent="0.2">
      <c r="AV1131" s="191" t="str">
        <f t="shared" si="21"/>
        <v>526_RG_407_1_202425</v>
      </c>
      <c r="AW1131" s="191" t="s">
        <v>93</v>
      </c>
      <c r="AX1131" s="18">
        <v>202425</v>
      </c>
      <c r="AY1131" s="191">
        <v>526</v>
      </c>
      <c r="AZ1131" s="191">
        <v>407</v>
      </c>
      <c r="BA1131" s="191">
        <v>1</v>
      </c>
      <c r="BB1131" s="191">
        <v>0</v>
      </c>
    </row>
    <row r="1132" spans="48:54" x14ac:dyDescent="0.2">
      <c r="AV1132" s="191" t="str">
        <f t="shared" si="21"/>
        <v>528_RG_407_1_202425</v>
      </c>
      <c r="AW1132" s="191" t="s">
        <v>93</v>
      </c>
      <c r="AX1132" s="18">
        <v>202425</v>
      </c>
      <c r="AY1132" s="191">
        <v>528</v>
      </c>
      <c r="AZ1132" s="191">
        <v>407</v>
      </c>
      <c r="BA1132" s="191">
        <v>1</v>
      </c>
      <c r="BB1132" s="191">
        <v>-8685</v>
      </c>
    </row>
    <row r="1133" spans="48:54" x14ac:dyDescent="0.2">
      <c r="AV1133" s="191" t="str">
        <f t="shared" si="21"/>
        <v>530_RG_407_1_202425</v>
      </c>
      <c r="AW1133" s="191" t="s">
        <v>93</v>
      </c>
      <c r="AX1133" s="18">
        <v>202425</v>
      </c>
      <c r="AY1133" s="191">
        <v>530</v>
      </c>
      <c r="AZ1133" s="191">
        <v>407</v>
      </c>
      <c r="BA1133" s="191">
        <v>1</v>
      </c>
      <c r="BB1133" s="191">
        <v>-17017.05</v>
      </c>
    </row>
    <row r="1134" spans="48:54" x14ac:dyDescent="0.2">
      <c r="AV1134" s="191" t="str">
        <f t="shared" si="21"/>
        <v>532_RG_407_1_202425</v>
      </c>
      <c r="AW1134" s="191" t="s">
        <v>93</v>
      </c>
      <c r="AX1134" s="18">
        <v>202425</v>
      </c>
      <c r="AY1134" s="191">
        <v>532</v>
      </c>
      <c r="AZ1134" s="191">
        <v>407</v>
      </c>
      <c r="BA1134" s="191">
        <v>1</v>
      </c>
      <c r="BB1134" s="191">
        <v>-25229.19614</v>
      </c>
    </row>
    <row r="1135" spans="48:54" x14ac:dyDescent="0.2">
      <c r="AV1135" s="191" t="str">
        <f t="shared" si="21"/>
        <v>534_RG_407_1_202425</v>
      </c>
      <c r="AW1135" s="191" t="s">
        <v>93</v>
      </c>
      <c r="AX1135" s="18">
        <v>202425</v>
      </c>
      <c r="AY1135" s="191">
        <v>534</v>
      </c>
      <c r="AZ1135" s="191">
        <v>407</v>
      </c>
      <c r="BA1135" s="191">
        <v>1</v>
      </c>
      <c r="BB1135" s="191">
        <v>-291.40100000000001</v>
      </c>
    </row>
    <row r="1136" spans="48:54" x14ac:dyDescent="0.2">
      <c r="AV1136" s="191" t="str">
        <f t="shared" si="21"/>
        <v>536_RG_407_1_202425</v>
      </c>
      <c r="AW1136" s="191" t="s">
        <v>93</v>
      </c>
      <c r="AX1136" s="18">
        <v>202425</v>
      </c>
      <c r="AY1136" s="191">
        <v>536</v>
      </c>
      <c r="AZ1136" s="191">
        <v>407</v>
      </c>
      <c r="BA1136" s="191">
        <v>1</v>
      </c>
      <c r="BB1136" s="191">
        <v>0</v>
      </c>
    </row>
    <row r="1137" spans="48:54" x14ac:dyDescent="0.2">
      <c r="AV1137" s="191" t="str">
        <f t="shared" si="21"/>
        <v>538_RG_407_1_202425</v>
      </c>
      <c r="AW1137" s="191" t="s">
        <v>93</v>
      </c>
      <c r="AX1137" s="18">
        <v>202425</v>
      </c>
      <c r="AY1137" s="191">
        <v>538</v>
      </c>
      <c r="AZ1137" s="191">
        <v>407</v>
      </c>
      <c r="BA1137" s="191">
        <v>1</v>
      </c>
      <c r="BB1137" s="191">
        <v>-9911</v>
      </c>
    </row>
    <row r="1138" spans="48:54" x14ac:dyDescent="0.2">
      <c r="AV1138" s="191" t="str">
        <f t="shared" si="21"/>
        <v>540_RG_407_1_202425</v>
      </c>
      <c r="AW1138" s="191" t="s">
        <v>93</v>
      </c>
      <c r="AX1138" s="18">
        <v>202425</v>
      </c>
      <c r="AY1138" s="191">
        <v>540</v>
      </c>
      <c r="AZ1138" s="191">
        <v>407</v>
      </c>
      <c r="BA1138" s="191">
        <v>1</v>
      </c>
      <c r="BB1138" s="191">
        <v>0</v>
      </c>
    </row>
    <row r="1139" spans="48:54" x14ac:dyDescent="0.2">
      <c r="AV1139" s="191" t="str">
        <f t="shared" si="21"/>
        <v>542_RG_407_1_202425</v>
      </c>
      <c r="AW1139" s="191" t="s">
        <v>93</v>
      </c>
      <c r="AX1139" s="18">
        <v>202425</v>
      </c>
      <c r="AY1139" s="191">
        <v>542</v>
      </c>
      <c r="AZ1139" s="191">
        <v>407</v>
      </c>
      <c r="BA1139" s="191">
        <v>1</v>
      </c>
      <c r="BB1139" s="191">
        <v>0</v>
      </c>
    </row>
    <row r="1140" spans="48:54" x14ac:dyDescent="0.2">
      <c r="AV1140" s="191" t="str">
        <f t="shared" si="21"/>
        <v>544_RG_407_1_202425</v>
      </c>
      <c r="AW1140" s="191" t="s">
        <v>93</v>
      </c>
      <c r="AX1140" s="18">
        <v>202425</v>
      </c>
      <c r="AY1140" s="191">
        <v>544</v>
      </c>
      <c r="AZ1140" s="191">
        <v>407</v>
      </c>
      <c r="BA1140" s="191">
        <v>1</v>
      </c>
      <c r="BB1140" s="191">
        <v>-20821.903417167279</v>
      </c>
    </row>
    <row r="1141" spans="48:54" x14ac:dyDescent="0.2">
      <c r="AV1141" s="191" t="str">
        <f t="shared" si="21"/>
        <v>545_RG_407_1_202425</v>
      </c>
      <c r="AW1141" s="191" t="s">
        <v>93</v>
      </c>
      <c r="AX1141" s="18">
        <v>202425</v>
      </c>
      <c r="AY1141" s="191">
        <v>545</v>
      </c>
      <c r="AZ1141" s="191">
        <v>407</v>
      </c>
      <c r="BA1141" s="191">
        <v>1</v>
      </c>
      <c r="BB1141" s="191">
        <v>0</v>
      </c>
    </row>
    <row r="1142" spans="48:54" x14ac:dyDescent="0.2">
      <c r="AV1142" s="191" t="str">
        <f t="shared" si="21"/>
        <v>546_RG_407_1_202425</v>
      </c>
      <c r="AW1142" s="191" t="s">
        <v>93</v>
      </c>
      <c r="AX1142" s="18">
        <v>202425</v>
      </c>
      <c r="AY1142" s="191">
        <v>546</v>
      </c>
      <c r="AZ1142" s="191">
        <v>407</v>
      </c>
      <c r="BA1142" s="191">
        <v>1</v>
      </c>
      <c r="BB1142" s="191">
        <v>0</v>
      </c>
    </row>
    <row r="1143" spans="48:54" x14ac:dyDescent="0.2">
      <c r="AV1143" s="191" t="str">
        <f t="shared" si="21"/>
        <v>548_RG_407_1_202425</v>
      </c>
      <c r="AW1143" s="191" t="s">
        <v>93</v>
      </c>
      <c r="AX1143" s="18">
        <v>202425</v>
      </c>
      <c r="AY1143" s="191">
        <v>548</v>
      </c>
      <c r="AZ1143" s="191">
        <v>407</v>
      </c>
      <c r="BA1143" s="191">
        <v>1</v>
      </c>
      <c r="BB1143" s="191">
        <v>0</v>
      </c>
    </row>
    <row r="1144" spans="48:54" x14ac:dyDescent="0.2">
      <c r="AV1144" s="191" t="str">
        <f t="shared" si="21"/>
        <v>550_RG_407_1_202425</v>
      </c>
      <c r="AW1144" s="191" t="s">
        <v>93</v>
      </c>
      <c r="AX1144" s="18">
        <v>202425</v>
      </c>
      <c r="AY1144" s="191">
        <v>550</v>
      </c>
      <c r="AZ1144" s="191">
        <v>407</v>
      </c>
      <c r="BA1144" s="191">
        <v>1</v>
      </c>
      <c r="BB1144" s="191">
        <v>0</v>
      </c>
    </row>
    <row r="1145" spans="48:54" x14ac:dyDescent="0.2">
      <c r="AV1145" s="191" t="str">
        <f t="shared" si="21"/>
        <v>552_RG_407_1_202425</v>
      </c>
      <c r="AW1145" s="191" t="s">
        <v>93</v>
      </c>
      <c r="AX1145" s="18">
        <v>202425</v>
      </c>
      <c r="AY1145" s="191">
        <v>552</v>
      </c>
      <c r="AZ1145" s="191">
        <v>407</v>
      </c>
      <c r="BA1145" s="191">
        <v>1</v>
      </c>
      <c r="BB1145" s="191">
        <v>-45088.883999999998</v>
      </c>
    </row>
    <row r="1146" spans="48:54" x14ac:dyDescent="0.2">
      <c r="AV1146" s="191" t="str">
        <f t="shared" si="21"/>
        <v>562_RG_407_1_202425</v>
      </c>
      <c r="AW1146" s="191" t="s">
        <v>93</v>
      </c>
      <c r="AX1146" s="18">
        <v>202425</v>
      </c>
      <c r="AY1146" s="191">
        <v>562</v>
      </c>
      <c r="AZ1146" s="191">
        <v>407</v>
      </c>
      <c r="BA1146" s="191">
        <v>1</v>
      </c>
      <c r="BB1146" s="191">
        <v>0</v>
      </c>
    </row>
    <row r="1147" spans="48:54" x14ac:dyDescent="0.2">
      <c r="AV1147" s="191" t="str">
        <f t="shared" si="21"/>
        <v>564_RG_407_1_202425</v>
      </c>
      <c r="AW1147" s="191" t="s">
        <v>93</v>
      </c>
      <c r="AX1147" s="18">
        <v>202425</v>
      </c>
      <c r="AY1147" s="191">
        <v>564</v>
      </c>
      <c r="AZ1147" s="191">
        <v>407</v>
      </c>
      <c r="BA1147" s="191">
        <v>1</v>
      </c>
      <c r="BB1147" s="191">
        <v>0</v>
      </c>
    </row>
    <row r="1148" spans="48:54" x14ac:dyDescent="0.2">
      <c r="AV1148" s="191" t="str">
        <f t="shared" si="21"/>
        <v>566_RG_407_1_202425</v>
      </c>
      <c r="AW1148" s="191" t="s">
        <v>93</v>
      </c>
      <c r="AX1148" s="18">
        <v>202425</v>
      </c>
      <c r="AY1148" s="191">
        <v>566</v>
      </c>
      <c r="AZ1148" s="191">
        <v>407</v>
      </c>
      <c r="BA1148" s="191">
        <v>1</v>
      </c>
      <c r="BB1148" s="191">
        <v>0</v>
      </c>
    </row>
    <row r="1149" spans="48:54" x14ac:dyDescent="0.2">
      <c r="AV1149" s="191" t="str">
        <f t="shared" si="21"/>
        <v>568_RG_407_1_202425</v>
      </c>
      <c r="AW1149" s="191" t="s">
        <v>93</v>
      </c>
      <c r="AX1149" s="18">
        <v>202425</v>
      </c>
      <c r="AY1149" s="191">
        <v>568</v>
      </c>
      <c r="AZ1149" s="191">
        <v>407</v>
      </c>
      <c r="BA1149" s="191">
        <v>1</v>
      </c>
      <c r="BB1149" s="191">
        <v>0</v>
      </c>
    </row>
    <row r="1150" spans="48:54" x14ac:dyDescent="0.2">
      <c r="AV1150" s="191" t="str">
        <f t="shared" si="21"/>
        <v>572_RG_407_1_202425</v>
      </c>
      <c r="AW1150" s="191" t="s">
        <v>93</v>
      </c>
      <c r="AX1150" s="18">
        <v>202425</v>
      </c>
      <c r="AY1150" s="191">
        <v>572</v>
      </c>
      <c r="AZ1150" s="191">
        <v>407</v>
      </c>
      <c r="BA1150" s="191">
        <v>1</v>
      </c>
      <c r="BB1150" s="191">
        <v>0</v>
      </c>
    </row>
    <row r="1151" spans="48:54" x14ac:dyDescent="0.2">
      <c r="AV1151" s="191" t="str">
        <f t="shared" si="21"/>
        <v>574_RG_407_1_202425</v>
      </c>
      <c r="AW1151" s="191" t="s">
        <v>93</v>
      </c>
      <c r="AX1151" s="18">
        <v>202425</v>
      </c>
      <c r="AY1151" s="191">
        <v>574</v>
      </c>
      <c r="AZ1151" s="191">
        <v>407</v>
      </c>
      <c r="BA1151" s="191">
        <v>1</v>
      </c>
      <c r="BB1151" s="191">
        <v>0</v>
      </c>
    </row>
    <row r="1152" spans="48:54" x14ac:dyDescent="0.2">
      <c r="AV1152" s="191" t="str">
        <f t="shared" si="21"/>
        <v>576_RG_407_1_202425</v>
      </c>
      <c r="AW1152" s="191" t="s">
        <v>93</v>
      </c>
      <c r="AX1152" s="18">
        <v>202425</v>
      </c>
      <c r="AY1152" s="191">
        <v>576</v>
      </c>
      <c r="AZ1152" s="191">
        <v>407</v>
      </c>
      <c r="BA1152" s="191">
        <v>1</v>
      </c>
      <c r="BB1152" s="191">
        <v>0</v>
      </c>
    </row>
    <row r="1153" spans="48:54" x14ac:dyDescent="0.2">
      <c r="AV1153" s="191" t="str">
        <f t="shared" si="21"/>
        <v>582_RG_407_1_202425</v>
      </c>
      <c r="AW1153" s="191" t="s">
        <v>93</v>
      </c>
      <c r="AX1153" s="18">
        <v>202425</v>
      </c>
      <c r="AY1153" s="191">
        <v>582</v>
      </c>
      <c r="AZ1153" s="191">
        <v>407</v>
      </c>
      <c r="BA1153" s="191">
        <v>1</v>
      </c>
      <c r="BB1153" s="191">
        <v>0</v>
      </c>
    </row>
    <row r="1154" spans="48:54" x14ac:dyDescent="0.2">
      <c r="AV1154" s="191" t="str">
        <f t="shared" si="21"/>
        <v>584_RG_407_1_202425</v>
      </c>
      <c r="AW1154" s="191" t="s">
        <v>93</v>
      </c>
      <c r="AX1154" s="18">
        <v>202425</v>
      </c>
      <c r="AY1154" s="191">
        <v>584</v>
      </c>
      <c r="AZ1154" s="191">
        <v>407</v>
      </c>
      <c r="BA1154" s="191">
        <v>1</v>
      </c>
      <c r="BB1154" s="191">
        <v>0</v>
      </c>
    </row>
    <row r="1155" spans="48:54" x14ac:dyDescent="0.2">
      <c r="AV1155" s="191" t="str">
        <f t="shared" si="21"/>
        <v>586_RG_407_1_202425</v>
      </c>
      <c r="AW1155" s="191" t="s">
        <v>93</v>
      </c>
      <c r="AX1155" s="18">
        <v>202425</v>
      </c>
      <c r="AY1155" s="191">
        <v>586</v>
      </c>
      <c r="AZ1155" s="191">
        <v>407</v>
      </c>
      <c r="BA1155" s="191">
        <v>1</v>
      </c>
      <c r="BB1155" s="191">
        <v>0</v>
      </c>
    </row>
    <row r="1156" spans="48:54" x14ac:dyDescent="0.2">
      <c r="AV1156" s="191" t="str">
        <f t="shared" ref="AV1156:AV1219" si="22">AY1156&amp;"_"&amp;AW1156&amp;"_"&amp;AZ1156&amp;"_"&amp;BA1156&amp;"_"&amp;AX1156</f>
        <v>512_RG_408_1_202425</v>
      </c>
      <c r="AW1156" s="191" t="s">
        <v>93</v>
      </c>
      <c r="AX1156" s="18">
        <v>202425</v>
      </c>
      <c r="AY1156" s="191">
        <v>512</v>
      </c>
      <c r="AZ1156" s="191">
        <v>408</v>
      </c>
      <c r="BA1156" s="191">
        <v>1</v>
      </c>
      <c r="BB1156" s="191">
        <v>-3904</v>
      </c>
    </row>
    <row r="1157" spans="48:54" x14ac:dyDescent="0.2">
      <c r="AV1157" s="191" t="str">
        <f t="shared" si="22"/>
        <v>514_RG_408_1_202425</v>
      </c>
      <c r="AW1157" s="191" t="s">
        <v>93</v>
      </c>
      <c r="AX1157" s="18">
        <v>202425</v>
      </c>
      <c r="AY1157" s="191">
        <v>514</v>
      </c>
      <c r="AZ1157" s="191">
        <v>408</v>
      </c>
      <c r="BA1157" s="191">
        <v>1</v>
      </c>
      <c r="BB1157" s="191">
        <v>-7471</v>
      </c>
    </row>
    <row r="1158" spans="48:54" x14ac:dyDescent="0.2">
      <c r="AV1158" s="191" t="str">
        <f t="shared" si="22"/>
        <v>516_RG_408_1_202425</v>
      </c>
      <c r="AW1158" s="191" t="s">
        <v>93</v>
      </c>
      <c r="AX1158" s="18">
        <v>202425</v>
      </c>
      <c r="AY1158" s="191">
        <v>516</v>
      </c>
      <c r="AZ1158" s="191">
        <v>408</v>
      </c>
      <c r="BA1158" s="191">
        <v>1</v>
      </c>
      <c r="BB1158" s="191">
        <v>-4552.54</v>
      </c>
    </row>
    <row r="1159" spans="48:54" x14ac:dyDescent="0.2">
      <c r="AV1159" s="191" t="str">
        <f t="shared" si="22"/>
        <v>518_RG_408_1_202425</v>
      </c>
      <c r="AW1159" s="191" t="s">
        <v>93</v>
      </c>
      <c r="AX1159" s="18">
        <v>202425</v>
      </c>
      <c r="AY1159" s="191">
        <v>518</v>
      </c>
      <c r="AZ1159" s="191">
        <v>408</v>
      </c>
      <c r="BA1159" s="191">
        <v>1</v>
      </c>
      <c r="BB1159" s="191">
        <v>-1906.3489999999999</v>
      </c>
    </row>
    <row r="1160" spans="48:54" x14ac:dyDescent="0.2">
      <c r="AV1160" s="191" t="str">
        <f t="shared" si="22"/>
        <v>520_RG_408_1_202425</v>
      </c>
      <c r="AW1160" s="191" t="s">
        <v>93</v>
      </c>
      <c r="AX1160" s="18">
        <v>202425</v>
      </c>
      <c r="AY1160" s="191">
        <v>520</v>
      </c>
      <c r="AZ1160" s="191">
        <v>408</v>
      </c>
      <c r="BA1160" s="191">
        <v>1</v>
      </c>
      <c r="BB1160" s="191">
        <v>-6292.6970000000001</v>
      </c>
    </row>
    <row r="1161" spans="48:54" x14ac:dyDescent="0.2">
      <c r="AV1161" s="191" t="str">
        <f t="shared" si="22"/>
        <v>522_RG_408_1_202425</v>
      </c>
      <c r="AW1161" s="191" t="s">
        <v>93</v>
      </c>
      <c r="AX1161" s="18">
        <v>202425</v>
      </c>
      <c r="AY1161" s="191">
        <v>522</v>
      </c>
      <c r="AZ1161" s="191">
        <v>408</v>
      </c>
      <c r="BA1161" s="191">
        <v>1</v>
      </c>
      <c r="BB1161" s="191">
        <v>-4163.8883500000002</v>
      </c>
    </row>
    <row r="1162" spans="48:54" x14ac:dyDescent="0.2">
      <c r="AV1162" s="191" t="str">
        <f t="shared" si="22"/>
        <v>524_RG_408_1_202425</v>
      </c>
      <c r="AW1162" s="191" t="s">
        <v>93</v>
      </c>
      <c r="AX1162" s="18">
        <v>202425</v>
      </c>
      <c r="AY1162" s="191">
        <v>524</v>
      </c>
      <c r="AZ1162" s="191">
        <v>408</v>
      </c>
      <c r="BA1162" s="191">
        <v>1</v>
      </c>
      <c r="BB1162" s="191">
        <v>-7225.0234200000004</v>
      </c>
    </row>
    <row r="1163" spans="48:54" x14ac:dyDescent="0.2">
      <c r="AV1163" s="191" t="str">
        <f t="shared" si="22"/>
        <v>526_RG_408_1_202425</v>
      </c>
      <c r="AW1163" s="191" t="s">
        <v>93</v>
      </c>
      <c r="AX1163" s="18">
        <v>202425</v>
      </c>
      <c r="AY1163" s="191">
        <v>526</v>
      </c>
      <c r="AZ1163" s="191">
        <v>408</v>
      </c>
      <c r="BA1163" s="191">
        <v>1</v>
      </c>
      <c r="BB1163" s="191">
        <v>-1014.038</v>
      </c>
    </row>
    <row r="1164" spans="48:54" x14ac:dyDescent="0.2">
      <c r="AV1164" s="191" t="str">
        <f t="shared" si="22"/>
        <v>528_RG_408_1_202425</v>
      </c>
      <c r="AW1164" s="191" t="s">
        <v>93</v>
      </c>
      <c r="AX1164" s="18">
        <v>202425</v>
      </c>
      <c r="AY1164" s="191">
        <v>528</v>
      </c>
      <c r="AZ1164" s="191">
        <v>408</v>
      </c>
      <c r="BA1164" s="191">
        <v>1</v>
      </c>
      <c r="BB1164" s="191">
        <v>-2655</v>
      </c>
    </row>
    <row r="1165" spans="48:54" x14ac:dyDescent="0.2">
      <c r="AV1165" s="191" t="str">
        <f t="shared" si="22"/>
        <v>530_RG_408_1_202425</v>
      </c>
      <c r="AW1165" s="191" t="s">
        <v>93</v>
      </c>
      <c r="AX1165" s="18">
        <v>202425</v>
      </c>
      <c r="AY1165" s="191">
        <v>530</v>
      </c>
      <c r="AZ1165" s="191">
        <v>408</v>
      </c>
      <c r="BA1165" s="191">
        <v>1</v>
      </c>
      <c r="BB1165" s="191">
        <v>-9621.0769999999993</v>
      </c>
    </row>
    <row r="1166" spans="48:54" x14ac:dyDescent="0.2">
      <c r="AV1166" s="191" t="str">
        <f t="shared" si="22"/>
        <v>532_RG_408_1_202425</v>
      </c>
      <c r="AW1166" s="191" t="s">
        <v>93</v>
      </c>
      <c r="AX1166" s="18">
        <v>202425</v>
      </c>
      <c r="AY1166" s="191">
        <v>532</v>
      </c>
      <c r="AZ1166" s="191">
        <v>408</v>
      </c>
      <c r="BA1166" s="191">
        <v>1</v>
      </c>
      <c r="BB1166" s="191">
        <v>-13498.357</v>
      </c>
    </row>
    <row r="1167" spans="48:54" x14ac:dyDescent="0.2">
      <c r="AV1167" s="191" t="str">
        <f t="shared" si="22"/>
        <v>534_RG_408_1_202425</v>
      </c>
      <c r="AW1167" s="191" t="s">
        <v>93</v>
      </c>
      <c r="AX1167" s="18">
        <v>202425</v>
      </c>
      <c r="AY1167" s="191">
        <v>534</v>
      </c>
      <c r="AZ1167" s="191">
        <v>408</v>
      </c>
      <c r="BA1167" s="191">
        <v>1</v>
      </c>
      <c r="BB1167" s="191">
        <v>-7146.1</v>
      </c>
    </row>
    <row r="1168" spans="48:54" x14ac:dyDescent="0.2">
      <c r="AV1168" s="191" t="str">
        <f t="shared" si="22"/>
        <v>536_RG_408_1_202425</v>
      </c>
      <c r="AW1168" s="191" t="s">
        <v>93</v>
      </c>
      <c r="AX1168" s="18">
        <v>202425</v>
      </c>
      <c r="AY1168" s="191">
        <v>536</v>
      </c>
      <c r="AZ1168" s="191">
        <v>408</v>
      </c>
      <c r="BA1168" s="191">
        <v>1</v>
      </c>
      <c r="BB1168" s="191">
        <v>-5094.6379999999999</v>
      </c>
    </row>
    <row r="1169" spans="48:54" x14ac:dyDescent="0.2">
      <c r="AV1169" s="191" t="str">
        <f t="shared" si="22"/>
        <v>538_RG_408_1_202425</v>
      </c>
      <c r="AW1169" s="191" t="s">
        <v>93</v>
      </c>
      <c r="AX1169" s="18">
        <v>202425</v>
      </c>
      <c r="AY1169" s="191">
        <v>538</v>
      </c>
      <c r="AZ1169" s="191">
        <v>408</v>
      </c>
      <c r="BA1169" s="191">
        <v>1</v>
      </c>
      <c r="BB1169" s="191">
        <v>-5268.4250000000002</v>
      </c>
    </row>
    <row r="1170" spans="48:54" x14ac:dyDescent="0.2">
      <c r="AV1170" s="191" t="str">
        <f t="shared" si="22"/>
        <v>540_RG_408_1_202425</v>
      </c>
      <c r="AW1170" s="191" t="s">
        <v>93</v>
      </c>
      <c r="AX1170" s="18">
        <v>202425</v>
      </c>
      <c r="AY1170" s="191">
        <v>540</v>
      </c>
      <c r="AZ1170" s="191">
        <v>408</v>
      </c>
      <c r="BA1170" s="191">
        <v>1</v>
      </c>
      <c r="BB1170" s="191">
        <v>-6680.8710000000001</v>
      </c>
    </row>
    <row r="1171" spans="48:54" x14ac:dyDescent="0.2">
      <c r="AV1171" s="191" t="str">
        <f t="shared" si="22"/>
        <v>542_RG_408_1_202425</v>
      </c>
      <c r="AW1171" s="191" t="s">
        <v>93</v>
      </c>
      <c r="AX1171" s="18">
        <v>202425</v>
      </c>
      <c r="AY1171" s="191">
        <v>542</v>
      </c>
      <c r="AZ1171" s="191">
        <v>408</v>
      </c>
      <c r="BA1171" s="191">
        <v>1</v>
      </c>
      <c r="BB1171" s="191">
        <v>-3138.4090000000001</v>
      </c>
    </row>
    <row r="1172" spans="48:54" x14ac:dyDescent="0.2">
      <c r="AV1172" s="191" t="str">
        <f t="shared" si="22"/>
        <v>544_RG_408_1_202425</v>
      </c>
      <c r="AW1172" s="191" t="s">
        <v>93</v>
      </c>
      <c r="AX1172" s="18">
        <v>202425</v>
      </c>
      <c r="AY1172" s="191">
        <v>544</v>
      </c>
      <c r="AZ1172" s="191">
        <v>408</v>
      </c>
      <c r="BA1172" s="191">
        <v>1</v>
      </c>
      <c r="BB1172" s="191">
        <v>-9229.6029999999992</v>
      </c>
    </row>
    <row r="1173" spans="48:54" x14ac:dyDescent="0.2">
      <c r="AV1173" s="191" t="str">
        <f t="shared" si="22"/>
        <v>545_RG_408_1_202425</v>
      </c>
      <c r="AW1173" s="191" t="s">
        <v>93</v>
      </c>
      <c r="AX1173" s="18">
        <v>202425</v>
      </c>
      <c r="AY1173" s="191">
        <v>545</v>
      </c>
      <c r="AZ1173" s="191">
        <v>408</v>
      </c>
      <c r="BA1173" s="191">
        <v>1</v>
      </c>
      <c r="BB1173" s="191">
        <v>0</v>
      </c>
    </row>
    <row r="1174" spans="48:54" x14ac:dyDescent="0.2">
      <c r="AV1174" s="191" t="str">
        <f t="shared" si="22"/>
        <v>546_RG_408_1_202425</v>
      </c>
      <c r="AW1174" s="191" t="s">
        <v>93</v>
      </c>
      <c r="AX1174" s="18">
        <v>202425</v>
      </c>
      <c r="AY1174" s="191">
        <v>546</v>
      </c>
      <c r="AZ1174" s="191">
        <v>408</v>
      </c>
      <c r="BA1174" s="191">
        <v>1</v>
      </c>
      <c r="BB1174" s="191">
        <v>-5075</v>
      </c>
    </row>
    <row r="1175" spans="48:54" x14ac:dyDescent="0.2">
      <c r="AV1175" s="191" t="str">
        <f t="shared" si="22"/>
        <v>548_RG_408_1_202425</v>
      </c>
      <c r="AW1175" s="191" t="s">
        <v>93</v>
      </c>
      <c r="AX1175" s="18">
        <v>202425</v>
      </c>
      <c r="AY1175" s="191">
        <v>548</v>
      </c>
      <c r="AZ1175" s="191">
        <v>408</v>
      </c>
      <c r="BA1175" s="191">
        <v>1</v>
      </c>
      <c r="BB1175" s="191">
        <v>-3046.32</v>
      </c>
    </row>
    <row r="1176" spans="48:54" x14ac:dyDescent="0.2">
      <c r="AV1176" s="191" t="str">
        <f t="shared" si="22"/>
        <v>550_RG_408_1_202425</v>
      </c>
      <c r="AW1176" s="191" t="s">
        <v>93</v>
      </c>
      <c r="AX1176" s="18">
        <v>202425</v>
      </c>
      <c r="AY1176" s="191">
        <v>550</v>
      </c>
      <c r="AZ1176" s="191">
        <v>408</v>
      </c>
      <c r="BA1176" s="191">
        <v>1</v>
      </c>
      <c r="BB1176" s="191">
        <v>-9405.0344000000005</v>
      </c>
    </row>
    <row r="1177" spans="48:54" x14ac:dyDescent="0.2">
      <c r="AV1177" s="191" t="str">
        <f t="shared" si="22"/>
        <v>552_RG_408_1_202425</v>
      </c>
      <c r="AW1177" s="191" t="s">
        <v>93</v>
      </c>
      <c r="AX1177" s="18">
        <v>202425</v>
      </c>
      <c r="AY1177" s="191">
        <v>552</v>
      </c>
      <c r="AZ1177" s="191">
        <v>408</v>
      </c>
      <c r="BA1177" s="191">
        <v>1</v>
      </c>
      <c r="BB1177" s="191">
        <v>-31714.814000000002</v>
      </c>
    </row>
    <row r="1178" spans="48:54" x14ac:dyDescent="0.2">
      <c r="AV1178" s="191" t="str">
        <f t="shared" si="22"/>
        <v>562_RG_408_1_202425</v>
      </c>
      <c r="AW1178" s="191" t="s">
        <v>93</v>
      </c>
      <c r="AX1178" s="18">
        <v>202425</v>
      </c>
      <c r="AY1178" s="191">
        <v>562</v>
      </c>
      <c r="AZ1178" s="191">
        <v>408</v>
      </c>
      <c r="BA1178" s="191">
        <v>1</v>
      </c>
      <c r="BB1178" s="191">
        <v>0</v>
      </c>
    </row>
    <row r="1179" spans="48:54" x14ac:dyDescent="0.2">
      <c r="AV1179" s="191" t="str">
        <f t="shared" si="22"/>
        <v>564_RG_408_1_202425</v>
      </c>
      <c r="AW1179" s="191" t="s">
        <v>93</v>
      </c>
      <c r="AX1179" s="18">
        <v>202425</v>
      </c>
      <c r="AY1179" s="191">
        <v>564</v>
      </c>
      <c r="AZ1179" s="191">
        <v>408</v>
      </c>
      <c r="BA1179" s="191">
        <v>1</v>
      </c>
      <c r="BB1179" s="191">
        <v>0</v>
      </c>
    </row>
    <row r="1180" spans="48:54" x14ac:dyDescent="0.2">
      <c r="AV1180" s="191" t="str">
        <f t="shared" si="22"/>
        <v>566_RG_408_1_202425</v>
      </c>
      <c r="AW1180" s="191" t="s">
        <v>93</v>
      </c>
      <c r="AX1180" s="18">
        <v>202425</v>
      </c>
      <c r="AY1180" s="191">
        <v>566</v>
      </c>
      <c r="AZ1180" s="191">
        <v>408</v>
      </c>
      <c r="BA1180" s="191">
        <v>1</v>
      </c>
      <c r="BB1180" s="191">
        <v>0</v>
      </c>
    </row>
    <row r="1181" spans="48:54" x14ac:dyDescent="0.2">
      <c r="AV1181" s="191" t="str">
        <f t="shared" si="22"/>
        <v>568_RG_408_1_202425</v>
      </c>
      <c r="AW1181" s="191" t="s">
        <v>93</v>
      </c>
      <c r="AX1181" s="18">
        <v>202425</v>
      </c>
      <c r="AY1181" s="191">
        <v>568</v>
      </c>
      <c r="AZ1181" s="191">
        <v>408</v>
      </c>
      <c r="BA1181" s="191">
        <v>1</v>
      </c>
      <c r="BB1181" s="191">
        <v>0</v>
      </c>
    </row>
    <row r="1182" spans="48:54" x14ac:dyDescent="0.2">
      <c r="AV1182" s="191" t="str">
        <f t="shared" si="22"/>
        <v>572_RG_408_1_202425</v>
      </c>
      <c r="AW1182" s="191" t="s">
        <v>93</v>
      </c>
      <c r="AX1182" s="18">
        <v>202425</v>
      </c>
      <c r="AY1182" s="191">
        <v>572</v>
      </c>
      <c r="AZ1182" s="191">
        <v>408</v>
      </c>
      <c r="BA1182" s="191">
        <v>1</v>
      </c>
      <c r="BB1182" s="191">
        <v>0</v>
      </c>
    </row>
    <row r="1183" spans="48:54" x14ac:dyDescent="0.2">
      <c r="AV1183" s="191" t="str">
        <f t="shared" si="22"/>
        <v>574_RG_408_1_202425</v>
      </c>
      <c r="AW1183" s="191" t="s">
        <v>93</v>
      </c>
      <c r="AX1183" s="18">
        <v>202425</v>
      </c>
      <c r="AY1183" s="191">
        <v>574</v>
      </c>
      <c r="AZ1183" s="191">
        <v>408</v>
      </c>
      <c r="BA1183" s="191">
        <v>1</v>
      </c>
      <c r="BB1183" s="191">
        <v>0</v>
      </c>
    </row>
    <row r="1184" spans="48:54" x14ac:dyDescent="0.2">
      <c r="AV1184" s="191" t="str">
        <f t="shared" si="22"/>
        <v>576_RG_408_1_202425</v>
      </c>
      <c r="AW1184" s="191" t="s">
        <v>93</v>
      </c>
      <c r="AX1184" s="18">
        <v>202425</v>
      </c>
      <c r="AY1184" s="191">
        <v>576</v>
      </c>
      <c r="AZ1184" s="191">
        <v>408</v>
      </c>
      <c r="BA1184" s="191">
        <v>1</v>
      </c>
      <c r="BB1184" s="191">
        <v>0</v>
      </c>
    </row>
    <row r="1185" spans="48:54" x14ac:dyDescent="0.2">
      <c r="AV1185" s="191" t="str">
        <f t="shared" si="22"/>
        <v>582_RG_408_1_202425</v>
      </c>
      <c r="AW1185" s="191" t="s">
        <v>93</v>
      </c>
      <c r="AX1185" s="18">
        <v>202425</v>
      </c>
      <c r="AY1185" s="191">
        <v>582</v>
      </c>
      <c r="AZ1185" s="191">
        <v>408</v>
      </c>
      <c r="BA1185" s="191">
        <v>1</v>
      </c>
      <c r="BB1185" s="191">
        <v>0</v>
      </c>
    </row>
    <row r="1186" spans="48:54" x14ac:dyDescent="0.2">
      <c r="AV1186" s="191" t="str">
        <f t="shared" si="22"/>
        <v>584_RG_408_1_202425</v>
      </c>
      <c r="AW1186" s="191" t="s">
        <v>93</v>
      </c>
      <c r="AX1186" s="18">
        <v>202425</v>
      </c>
      <c r="AY1186" s="191">
        <v>584</v>
      </c>
      <c r="AZ1186" s="191">
        <v>408</v>
      </c>
      <c r="BA1186" s="191">
        <v>1</v>
      </c>
      <c r="BB1186" s="191">
        <v>0</v>
      </c>
    </row>
    <row r="1187" spans="48:54" x14ac:dyDescent="0.2">
      <c r="AV1187" s="191" t="str">
        <f t="shared" si="22"/>
        <v>586_RG_408_1_202425</v>
      </c>
      <c r="AW1187" s="191" t="s">
        <v>93</v>
      </c>
      <c r="AX1187" s="18">
        <v>202425</v>
      </c>
      <c r="AY1187" s="191">
        <v>586</v>
      </c>
      <c r="AZ1187" s="191">
        <v>408</v>
      </c>
      <c r="BA1187" s="191">
        <v>1</v>
      </c>
      <c r="BB1187" s="191">
        <v>0</v>
      </c>
    </row>
    <row r="1188" spans="48:54" x14ac:dyDescent="0.2">
      <c r="AV1188" s="191" t="str">
        <f t="shared" si="22"/>
        <v>512_RG_414_1_202425</v>
      </c>
      <c r="AW1188" s="191" t="s">
        <v>93</v>
      </c>
      <c r="AX1188" s="18">
        <v>202425</v>
      </c>
      <c r="AY1188" s="191">
        <v>512</v>
      </c>
      <c r="AZ1188" s="191">
        <v>414</v>
      </c>
      <c r="BA1188" s="191">
        <v>1</v>
      </c>
      <c r="BB1188" s="191">
        <v>0</v>
      </c>
    </row>
    <row r="1189" spans="48:54" x14ac:dyDescent="0.2">
      <c r="AV1189" s="191" t="str">
        <f t="shared" si="22"/>
        <v>514_RG_414_1_202425</v>
      </c>
      <c r="AW1189" s="191" t="s">
        <v>93</v>
      </c>
      <c r="AX1189" s="18">
        <v>202425</v>
      </c>
      <c r="AY1189" s="191">
        <v>514</v>
      </c>
      <c r="AZ1189" s="191">
        <v>414</v>
      </c>
      <c r="BA1189" s="191">
        <v>1</v>
      </c>
      <c r="BB1189" s="191">
        <v>0</v>
      </c>
    </row>
    <row r="1190" spans="48:54" x14ac:dyDescent="0.2">
      <c r="AV1190" s="191" t="str">
        <f t="shared" si="22"/>
        <v>516_RG_414_1_202425</v>
      </c>
      <c r="AW1190" s="191" t="s">
        <v>93</v>
      </c>
      <c r="AX1190" s="18">
        <v>202425</v>
      </c>
      <c r="AY1190" s="191">
        <v>516</v>
      </c>
      <c r="AZ1190" s="191">
        <v>414</v>
      </c>
      <c r="BA1190" s="191">
        <v>1</v>
      </c>
      <c r="BB1190" s="191">
        <v>0</v>
      </c>
    </row>
    <row r="1191" spans="48:54" x14ac:dyDescent="0.2">
      <c r="AV1191" s="191" t="str">
        <f t="shared" si="22"/>
        <v>518_RG_414_1_202425</v>
      </c>
      <c r="AW1191" s="191" t="s">
        <v>93</v>
      </c>
      <c r="AX1191" s="18">
        <v>202425</v>
      </c>
      <c r="AY1191" s="191">
        <v>518</v>
      </c>
      <c r="AZ1191" s="191">
        <v>414</v>
      </c>
      <c r="BA1191" s="191">
        <v>1</v>
      </c>
      <c r="BB1191" s="191">
        <v>0</v>
      </c>
    </row>
    <row r="1192" spans="48:54" x14ac:dyDescent="0.2">
      <c r="AV1192" s="191" t="str">
        <f t="shared" si="22"/>
        <v>520_RG_414_1_202425</v>
      </c>
      <c r="AW1192" s="191" t="s">
        <v>93</v>
      </c>
      <c r="AX1192" s="18">
        <v>202425</v>
      </c>
      <c r="AY1192" s="191">
        <v>520</v>
      </c>
      <c r="AZ1192" s="191">
        <v>414</v>
      </c>
      <c r="BA1192" s="191">
        <v>1</v>
      </c>
      <c r="BB1192" s="191">
        <v>0</v>
      </c>
    </row>
    <row r="1193" spans="48:54" x14ac:dyDescent="0.2">
      <c r="AV1193" s="191" t="str">
        <f t="shared" si="22"/>
        <v>522_RG_414_1_202425</v>
      </c>
      <c r="AW1193" s="191" t="s">
        <v>93</v>
      </c>
      <c r="AX1193" s="18">
        <v>202425</v>
      </c>
      <c r="AY1193" s="191">
        <v>522</v>
      </c>
      <c r="AZ1193" s="191">
        <v>414</v>
      </c>
      <c r="BA1193" s="191">
        <v>1</v>
      </c>
      <c r="BB1193" s="191">
        <v>0</v>
      </c>
    </row>
    <row r="1194" spans="48:54" x14ac:dyDescent="0.2">
      <c r="AV1194" s="191" t="str">
        <f t="shared" si="22"/>
        <v>524_RG_414_1_202425</v>
      </c>
      <c r="AW1194" s="191" t="s">
        <v>93</v>
      </c>
      <c r="AX1194" s="18">
        <v>202425</v>
      </c>
      <c r="AY1194" s="191">
        <v>524</v>
      </c>
      <c r="AZ1194" s="191">
        <v>414</v>
      </c>
      <c r="BA1194" s="191">
        <v>1</v>
      </c>
      <c r="BB1194" s="191">
        <v>0</v>
      </c>
    </row>
    <row r="1195" spans="48:54" x14ac:dyDescent="0.2">
      <c r="AV1195" s="191" t="str">
        <f t="shared" si="22"/>
        <v>526_RG_414_1_202425</v>
      </c>
      <c r="AW1195" s="191" t="s">
        <v>93</v>
      </c>
      <c r="AX1195" s="18">
        <v>202425</v>
      </c>
      <c r="AY1195" s="191">
        <v>526</v>
      </c>
      <c r="AZ1195" s="191">
        <v>414</v>
      </c>
      <c r="BA1195" s="191">
        <v>1</v>
      </c>
      <c r="BB1195" s="191">
        <v>0</v>
      </c>
    </row>
    <row r="1196" spans="48:54" x14ac:dyDescent="0.2">
      <c r="AV1196" s="191" t="str">
        <f t="shared" si="22"/>
        <v>528_RG_414_1_202425</v>
      </c>
      <c r="AW1196" s="191" t="s">
        <v>93</v>
      </c>
      <c r="AX1196" s="18">
        <v>202425</v>
      </c>
      <c r="AY1196" s="191">
        <v>528</v>
      </c>
      <c r="AZ1196" s="191">
        <v>414</v>
      </c>
      <c r="BA1196" s="191">
        <v>1</v>
      </c>
      <c r="BB1196" s="191">
        <v>0</v>
      </c>
    </row>
    <row r="1197" spans="48:54" x14ac:dyDescent="0.2">
      <c r="AV1197" s="191" t="str">
        <f t="shared" si="22"/>
        <v>530_RG_414_1_202425</v>
      </c>
      <c r="AW1197" s="191" t="s">
        <v>93</v>
      </c>
      <c r="AX1197" s="18">
        <v>202425</v>
      </c>
      <c r="AY1197" s="191">
        <v>530</v>
      </c>
      <c r="AZ1197" s="191">
        <v>414</v>
      </c>
      <c r="BA1197" s="191">
        <v>1</v>
      </c>
      <c r="BB1197" s="191">
        <v>0</v>
      </c>
    </row>
    <row r="1198" spans="48:54" x14ac:dyDescent="0.2">
      <c r="AV1198" s="191" t="str">
        <f t="shared" si="22"/>
        <v>532_RG_414_1_202425</v>
      </c>
      <c r="AW1198" s="191" t="s">
        <v>93</v>
      </c>
      <c r="AX1198" s="18">
        <v>202425</v>
      </c>
      <c r="AY1198" s="191">
        <v>532</v>
      </c>
      <c r="AZ1198" s="191">
        <v>414</v>
      </c>
      <c r="BA1198" s="191">
        <v>1</v>
      </c>
      <c r="BB1198" s="191">
        <v>0</v>
      </c>
    </row>
    <row r="1199" spans="48:54" x14ac:dyDescent="0.2">
      <c r="AV1199" s="191" t="str">
        <f t="shared" si="22"/>
        <v>534_RG_414_1_202425</v>
      </c>
      <c r="AW1199" s="191" t="s">
        <v>93</v>
      </c>
      <c r="AX1199" s="18">
        <v>202425</v>
      </c>
      <c r="AY1199" s="191">
        <v>534</v>
      </c>
      <c r="AZ1199" s="191">
        <v>414</v>
      </c>
      <c r="BA1199" s="191">
        <v>1</v>
      </c>
      <c r="BB1199" s="191">
        <v>0</v>
      </c>
    </row>
    <row r="1200" spans="48:54" x14ac:dyDescent="0.2">
      <c r="AV1200" s="191" t="str">
        <f t="shared" si="22"/>
        <v>536_RG_414_1_202425</v>
      </c>
      <c r="AW1200" s="191" t="s">
        <v>93</v>
      </c>
      <c r="AX1200" s="18">
        <v>202425</v>
      </c>
      <c r="AY1200" s="191">
        <v>536</v>
      </c>
      <c r="AZ1200" s="191">
        <v>414</v>
      </c>
      <c r="BA1200" s="191">
        <v>1</v>
      </c>
      <c r="BB1200" s="191">
        <v>0</v>
      </c>
    </row>
    <row r="1201" spans="48:54" x14ac:dyDescent="0.2">
      <c r="AV1201" s="191" t="str">
        <f t="shared" si="22"/>
        <v>538_RG_414_1_202425</v>
      </c>
      <c r="AW1201" s="191" t="s">
        <v>93</v>
      </c>
      <c r="AX1201" s="18">
        <v>202425</v>
      </c>
      <c r="AY1201" s="191">
        <v>538</v>
      </c>
      <c r="AZ1201" s="191">
        <v>414</v>
      </c>
      <c r="BA1201" s="191">
        <v>1</v>
      </c>
      <c r="BB1201" s="191">
        <v>-792.649</v>
      </c>
    </row>
    <row r="1202" spans="48:54" x14ac:dyDescent="0.2">
      <c r="AV1202" s="191" t="str">
        <f t="shared" si="22"/>
        <v>540_RG_414_1_202425</v>
      </c>
      <c r="AW1202" s="191" t="s">
        <v>93</v>
      </c>
      <c r="AX1202" s="18">
        <v>202425</v>
      </c>
      <c r="AY1202" s="191">
        <v>540</v>
      </c>
      <c r="AZ1202" s="191">
        <v>414</v>
      </c>
      <c r="BA1202" s="191">
        <v>1</v>
      </c>
      <c r="BB1202" s="191">
        <v>0</v>
      </c>
    </row>
    <row r="1203" spans="48:54" x14ac:dyDescent="0.2">
      <c r="AV1203" s="191" t="str">
        <f t="shared" si="22"/>
        <v>542_RG_414_1_202425</v>
      </c>
      <c r="AW1203" s="191" t="s">
        <v>93</v>
      </c>
      <c r="AX1203" s="18">
        <v>202425</v>
      </c>
      <c r="AY1203" s="191">
        <v>542</v>
      </c>
      <c r="AZ1203" s="191">
        <v>414</v>
      </c>
      <c r="BA1203" s="191">
        <v>1</v>
      </c>
      <c r="BB1203" s="191">
        <v>0</v>
      </c>
    </row>
    <row r="1204" spans="48:54" x14ac:dyDescent="0.2">
      <c r="AV1204" s="191" t="str">
        <f t="shared" si="22"/>
        <v>544_RG_414_1_202425</v>
      </c>
      <c r="AW1204" s="191" t="s">
        <v>93</v>
      </c>
      <c r="AX1204" s="18">
        <v>202425</v>
      </c>
      <c r="AY1204" s="191">
        <v>544</v>
      </c>
      <c r="AZ1204" s="191">
        <v>414</v>
      </c>
      <c r="BA1204" s="191">
        <v>1</v>
      </c>
      <c r="BB1204" s="191">
        <v>0</v>
      </c>
    </row>
    <row r="1205" spans="48:54" x14ac:dyDescent="0.2">
      <c r="AV1205" s="191" t="str">
        <f t="shared" si="22"/>
        <v>545_RG_414_1_202425</v>
      </c>
      <c r="AW1205" s="191" t="s">
        <v>93</v>
      </c>
      <c r="AX1205" s="18">
        <v>202425</v>
      </c>
      <c r="AY1205" s="191">
        <v>545</v>
      </c>
      <c r="AZ1205" s="191">
        <v>414</v>
      </c>
      <c r="BA1205" s="191">
        <v>1</v>
      </c>
      <c r="BB1205" s="191">
        <v>0</v>
      </c>
    </row>
    <row r="1206" spans="48:54" x14ac:dyDescent="0.2">
      <c r="AV1206" s="191" t="str">
        <f t="shared" si="22"/>
        <v>546_RG_414_1_202425</v>
      </c>
      <c r="AW1206" s="191" t="s">
        <v>93</v>
      </c>
      <c r="AX1206" s="18">
        <v>202425</v>
      </c>
      <c r="AY1206" s="191">
        <v>546</v>
      </c>
      <c r="AZ1206" s="191">
        <v>414</v>
      </c>
      <c r="BA1206" s="191">
        <v>1</v>
      </c>
      <c r="BB1206" s="191">
        <v>0</v>
      </c>
    </row>
    <row r="1207" spans="48:54" x14ac:dyDescent="0.2">
      <c r="AV1207" s="191" t="str">
        <f t="shared" si="22"/>
        <v>548_RG_414_1_202425</v>
      </c>
      <c r="AW1207" s="191" t="s">
        <v>93</v>
      </c>
      <c r="AX1207" s="18">
        <v>202425</v>
      </c>
      <c r="AY1207" s="191">
        <v>548</v>
      </c>
      <c r="AZ1207" s="191">
        <v>414</v>
      </c>
      <c r="BA1207" s="191">
        <v>1</v>
      </c>
      <c r="BB1207" s="191">
        <v>0</v>
      </c>
    </row>
    <row r="1208" spans="48:54" x14ac:dyDescent="0.2">
      <c r="AV1208" s="191" t="str">
        <f t="shared" si="22"/>
        <v>550_RG_414_1_202425</v>
      </c>
      <c r="AW1208" s="191" t="s">
        <v>93</v>
      </c>
      <c r="AX1208" s="18">
        <v>202425</v>
      </c>
      <c r="AY1208" s="191">
        <v>550</v>
      </c>
      <c r="AZ1208" s="191">
        <v>414</v>
      </c>
      <c r="BA1208" s="191">
        <v>1</v>
      </c>
      <c r="BB1208" s="191">
        <v>0</v>
      </c>
    </row>
    <row r="1209" spans="48:54" x14ac:dyDescent="0.2">
      <c r="AV1209" s="191" t="str">
        <f t="shared" si="22"/>
        <v>552_RG_414_1_202425</v>
      </c>
      <c r="AW1209" s="191" t="s">
        <v>93</v>
      </c>
      <c r="AX1209" s="18">
        <v>202425</v>
      </c>
      <c r="AY1209" s="191">
        <v>552</v>
      </c>
      <c r="AZ1209" s="191">
        <v>414</v>
      </c>
      <c r="BA1209" s="191">
        <v>1</v>
      </c>
      <c r="BB1209" s="191">
        <v>0</v>
      </c>
    </row>
    <row r="1210" spans="48:54" x14ac:dyDescent="0.2">
      <c r="AV1210" s="191" t="str">
        <f t="shared" si="22"/>
        <v>562_RG_414_1_202425</v>
      </c>
      <c r="AW1210" s="191" t="s">
        <v>93</v>
      </c>
      <c r="AX1210" s="18">
        <v>202425</v>
      </c>
      <c r="AY1210" s="191">
        <v>562</v>
      </c>
      <c r="AZ1210" s="191">
        <v>414</v>
      </c>
      <c r="BA1210" s="191">
        <v>1</v>
      </c>
      <c r="BB1210" s="191">
        <v>0</v>
      </c>
    </row>
    <row r="1211" spans="48:54" x14ac:dyDescent="0.2">
      <c r="AV1211" s="191" t="str">
        <f t="shared" si="22"/>
        <v>564_RG_414_1_202425</v>
      </c>
      <c r="AW1211" s="191" t="s">
        <v>93</v>
      </c>
      <c r="AX1211" s="18">
        <v>202425</v>
      </c>
      <c r="AY1211" s="191">
        <v>564</v>
      </c>
      <c r="AZ1211" s="191">
        <v>414</v>
      </c>
      <c r="BA1211" s="191">
        <v>1</v>
      </c>
      <c r="BB1211" s="191">
        <v>0</v>
      </c>
    </row>
    <row r="1212" spans="48:54" x14ac:dyDescent="0.2">
      <c r="AV1212" s="191" t="str">
        <f t="shared" si="22"/>
        <v>566_RG_414_1_202425</v>
      </c>
      <c r="AW1212" s="191" t="s">
        <v>93</v>
      </c>
      <c r="AX1212" s="18">
        <v>202425</v>
      </c>
      <c r="AY1212" s="191">
        <v>566</v>
      </c>
      <c r="AZ1212" s="191">
        <v>414</v>
      </c>
      <c r="BA1212" s="191">
        <v>1</v>
      </c>
      <c r="BB1212" s="191">
        <v>0</v>
      </c>
    </row>
    <row r="1213" spans="48:54" x14ac:dyDescent="0.2">
      <c r="AV1213" s="191" t="str">
        <f t="shared" si="22"/>
        <v>568_RG_414_1_202425</v>
      </c>
      <c r="AW1213" s="191" t="s">
        <v>93</v>
      </c>
      <c r="AX1213" s="18">
        <v>202425</v>
      </c>
      <c r="AY1213" s="191">
        <v>568</v>
      </c>
      <c r="AZ1213" s="191">
        <v>414</v>
      </c>
      <c r="BA1213" s="191">
        <v>1</v>
      </c>
      <c r="BB1213" s="191">
        <v>0</v>
      </c>
    </row>
    <row r="1214" spans="48:54" x14ac:dyDescent="0.2">
      <c r="AV1214" s="191" t="str">
        <f t="shared" si="22"/>
        <v>572_RG_414_1_202425</v>
      </c>
      <c r="AW1214" s="191" t="s">
        <v>93</v>
      </c>
      <c r="AX1214" s="18">
        <v>202425</v>
      </c>
      <c r="AY1214" s="191">
        <v>572</v>
      </c>
      <c r="AZ1214" s="191">
        <v>414</v>
      </c>
      <c r="BA1214" s="191">
        <v>1</v>
      </c>
      <c r="BB1214" s="191">
        <v>0</v>
      </c>
    </row>
    <row r="1215" spans="48:54" x14ac:dyDescent="0.2">
      <c r="AV1215" s="191" t="str">
        <f t="shared" si="22"/>
        <v>574_RG_414_1_202425</v>
      </c>
      <c r="AW1215" s="191" t="s">
        <v>93</v>
      </c>
      <c r="AX1215" s="18">
        <v>202425</v>
      </c>
      <c r="AY1215" s="191">
        <v>574</v>
      </c>
      <c r="AZ1215" s="191">
        <v>414</v>
      </c>
      <c r="BA1215" s="191">
        <v>1</v>
      </c>
      <c r="BB1215" s="191">
        <v>0</v>
      </c>
    </row>
    <row r="1216" spans="48:54" x14ac:dyDescent="0.2">
      <c r="AV1216" s="191" t="str">
        <f t="shared" si="22"/>
        <v>576_RG_414_1_202425</v>
      </c>
      <c r="AW1216" s="191" t="s">
        <v>93</v>
      </c>
      <c r="AX1216" s="18">
        <v>202425</v>
      </c>
      <c r="AY1216" s="191">
        <v>576</v>
      </c>
      <c r="AZ1216" s="191">
        <v>414</v>
      </c>
      <c r="BA1216" s="191">
        <v>1</v>
      </c>
      <c r="BB1216" s="191">
        <v>0</v>
      </c>
    </row>
    <row r="1217" spans="48:54" x14ac:dyDescent="0.2">
      <c r="AV1217" s="191" t="str">
        <f t="shared" si="22"/>
        <v>582_RG_414_1_202425</v>
      </c>
      <c r="AW1217" s="191" t="s">
        <v>93</v>
      </c>
      <c r="AX1217" s="18">
        <v>202425</v>
      </c>
      <c r="AY1217" s="191">
        <v>582</v>
      </c>
      <c r="AZ1217" s="191">
        <v>414</v>
      </c>
      <c r="BA1217" s="191">
        <v>1</v>
      </c>
      <c r="BB1217" s="191">
        <v>0</v>
      </c>
    </row>
    <row r="1218" spans="48:54" x14ac:dyDescent="0.2">
      <c r="AV1218" s="191" t="str">
        <f t="shared" si="22"/>
        <v>584_RG_414_1_202425</v>
      </c>
      <c r="AW1218" s="191" t="s">
        <v>93</v>
      </c>
      <c r="AX1218" s="18">
        <v>202425</v>
      </c>
      <c r="AY1218" s="191">
        <v>584</v>
      </c>
      <c r="AZ1218" s="191">
        <v>414</v>
      </c>
      <c r="BA1218" s="191">
        <v>1</v>
      </c>
      <c r="BB1218" s="191">
        <v>0</v>
      </c>
    </row>
    <row r="1219" spans="48:54" x14ac:dyDescent="0.2">
      <c r="AV1219" s="191" t="str">
        <f t="shared" si="22"/>
        <v>586_RG_414_1_202425</v>
      </c>
      <c r="AW1219" s="191" t="s">
        <v>93</v>
      </c>
      <c r="AX1219" s="18">
        <v>202425</v>
      </c>
      <c r="AY1219" s="191">
        <v>586</v>
      </c>
      <c r="AZ1219" s="191">
        <v>414</v>
      </c>
      <c r="BA1219" s="191">
        <v>1</v>
      </c>
      <c r="BB1219" s="191">
        <v>0</v>
      </c>
    </row>
    <row r="1220" spans="48:54" x14ac:dyDescent="0.2">
      <c r="AV1220" s="191" t="str">
        <f t="shared" ref="AV1220:AV1283" si="23">AY1220&amp;"_"&amp;AW1220&amp;"_"&amp;AZ1220&amp;"_"&amp;BA1220&amp;"_"&amp;AX1220</f>
        <v>512_RG_498_1_202425</v>
      </c>
      <c r="AW1220" s="191" t="s">
        <v>93</v>
      </c>
      <c r="AX1220" s="18">
        <v>202425</v>
      </c>
      <c r="AY1220" s="191">
        <v>512</v>
      </c>
      <c r="AZ1220" s="191">
        <v>498</v>
      </c>
      <c r="BA1220" s="191">
        <v>1</v>
      </c>
      <c r="BB1220" s="191">
        <v>-2667</v>
      </c>
    </row>
    <row r="1221" spans="48:54" x14ac:dyDescent="0.2">
      <c r="AV1221" s="191" t="str">
        <f t="shared" si="23"/>
        <v>514_RG_498_1_202425</v>
      </c>
      <c r="AW1221" s="191" t="s">
        <v>93</v>
      </c>
      <c r="AX1221" s="18">
        <v>202425</v>
      </c>
      <c r="AY1221" s="191">
        <v>514</v>
      </c>
      <c r="AZ1221" s="191">
        <v>498</v>
      </c>
      <c r="BA1221" s="191">
        <v>1</v>
      </c>
      <c r="BB1221" s="191">
        <v>-2954.0219999999999</v>
      </c>
    </row>
    <row r="1222" spans="48:54" x14ac:dyDescent="0.2">
      <c r="AV1222" s="191" t="str">
        <f t="shared" si="23"/>
        <v>516_RG_498_1_202425</v>
      </c>
      <c r="AW1222" s="191" t="s">
        <v>93</v>
      </c>
      <c r="AX1222" s="18">
        <v>202425</v>
      </c>
      <c r="AY1222" s="191">
        <v>516</v>
      </c>
      <c r="AZ1222" s="191">
        <v>498</v>
      </c>
      <c r="BA1222" s="191">
        <v>1</v>
      </c>
      <c r="BB1222" s="191">
        <v>-2892.3740000000003</v>
      </c>
    </row>
    <row r="1223" spans="48:54" x14ac:dyDescent="0.2">
      <c r="AV1223" s="191" t="str">
        <f t="shared" si="23"/>
        <v>518_RG_498_1_202425</v>
      </c>
      <c r="AW1223" s="191" t="s">
        <v>93</v>
      </c>
      <c r="AX1223" s="18">
        <v>202425</v>
      </c>
      <c r="AY1223" s="191">
        <v>518</v>
      </c>
      <c r="AZ1223" s="191">
        <v>498</v>
      </c>
      <c r="BA1223" s="191">
        <v>1</v>
      </c>
      <c r="BB1223" s="191">
        <v>-1858.9448599999996</v>
      </c>
    </row>
    <row r="1224" spans="48:54" x14ac:dyDescent="0.2">
      <c r="AV1224" s="191" t="str">
        <f t="shared" si="23"/>
        <v>520_RG_498_1_202425</v>
      </c>
      <c r="AW1224" s="191" t="s">
        <v>93</v>
      </c>
      <c r="AX1224" s="18">
        <v>202425</v>
      </c>
      <c r="AY1224" s="191">
        <v>520</v>
      </c>
      <c r="AZ1224" s="191">
        <v>498</v>
      </c>
      <c r="BA1224" s="191">
        <v>1</v>
      </c>
      <c r="BB1224" s="191">
        <v>-1778.4504999999999</v>
      </c>
    </row>
    <row r="1225" spans="48:54" x14ac:dyDescent="0.2">
      <c r="AV1225" s="191" t="str">
        <f t="shared" si="23"/>
        <v>522_RG_498_1_202425</v>
      </c>
      <c r="AW1225" s="191" t="s">
        <v>93</v>
      </c>
      <c r="AX1225" s="18">
        <v>202425</v>
      </c>
      <c r="AY1225" s="191">
        <v>522</v>
      </c>
      <c r="AZ1225" s="191">
        <v>498</v>
      </c>
      <c r="BA1225" s="191">
        <v>1</v>
      </c>
      <c r="BB1225" s="191">
        <v>-1260.08734</v>
      </c>
    </row>
    <row r="1226" spans="48:54" x14ac:dyDescent="0.2">
      <c r="AV1226" s="191" t="str">
        <f t="shared" si="23"/>
        <v>524_RG_498_1_202425</v>
      </c>
      <c r="AW1226" s="191" t="s">
        <v>93</v>
      </c>
      <c r="AX1226" s="18">
        <v>202425</v>
      </c>
      <c r="AY1226" s="191">
        <v>524</v>
      </c>
      <c r="AZ1226" s="191">
        <v>498</v>
      </c>
      <c r="BA1226" s="191">
        <v>1</v>
      </c>
      <c r="BB1226" s="191">
        <v>-1914.9958399999998</v>
      </c>
    </row>
    <row r="1227" spans="48:54" x14ac:dyDescent="0.2">
      <c r="AV1227" s="191" t="str">
        <f t="shared" si="23"/>
        <v>526_RG_498_1_202425</v>
      </c>
      <c r="AW1227" s="191" t="s">
        <v>93</v>
      </c>
      <c r="AX1227" s="18">
        <v>202425</v>
      </c>
      <c r="AY1227" s="191">
        <v>526</v>
      </c>
      <c r="AZ1227" s="191">
        <v>498</v>
      </c>
      <c r="BA1227" s="191">
        <v>1</v>
      </c>
      <c r="BB1227" s="191">
        <v>-705.13400000000001</v>
      </c>
    </row>
    <row r="1228" spans="48:54" x14ac:dyDescent="0.2">
      <c r="AV1228" s="191" t="str">
        <f t="shared" si="23"/>
        <v>528_RG_498_1_202425</v>
      </c>
      <c r="AW1228" s="191" t="s">
        <v>93</v>
      </c>
      <c r="AX1228" s="18">
        <v>202425</v>
      </c>
      <c r="AY1228" s="191">
        <v>528</v>
      </c>
      <c r="AZ1228" s="191">
        <v>498</v>
      </c>
      <c r="BA1228" s="191">
        <v>1</v>
      </c>
      <c r="BB1228" s="191">
        <v>-2247</v>
      </c>
    </row>
    <row r="1229" spans="48:54" x14ac:dyDescent="0.2">
      <c r="AV1229" s="191" t="str">
        <f t="shared" si="23"/>
        <v>530_RG_498_1_202425</v>
      </c>
      <c r="AW1229" s="191" t="s">
        <v>93</v>
      </c>
      <c r="AX1229" s="18">
        <v>202425</v>
      </c>
      <c r="AY1229" s="191">
        <v>530</v>
      </c>
      <c r="AZ1229" s="191">
        <v>498</v>
      </c>
      <c r="BA1229" s="191">
        <v>1</v>
      </c>
      <c r="BB1229" s="191">
        <v>-1373.7649999999999</v>
      </c>
    </row>
    <row r="1230" spans="48:54" x14ac:dyDescent="0.2">
      <c r="AV1230" s="191" t="str">
        <f t="shared" si="23"/>
        <v>532_RG_498_1_202425</v>
      </c>
      <c r="AW1230" s="191" t="s">
        <v>93</v>
      </c>
      <c r="AX1230" s="18">
        <v>202425</v>
      </c>
      <c r="AY1230" s="191">
        <v>532</v>
      </c>
      <c r="AZ1230" s="191">
        <v>498</v>
      </c>
      <c r="BA1230" s="191">
        <v>1</v>
      </c>
      <c r="BB1230" s="191">
        <v>-3172.0762099999997</v>
      </c>
    </row>
    <row r="1231" spans="48:54" x14ac:dyDescent="0.2">
      <c r="AV1231" s="191" t="str">
        <f t="shared" si="23"/>
        <v>534_RG_498_1_202425</v>
      </c>
      <c r="AW1231" s="191" t="s">
        <v>93</v>
      </c>
      <c r="AX1231" s="18">
        <v>202425</v>
      </c>
      <c r="AY1231" s="191">
        <v>534</v>
      </c>
      <c r="AZ1231" s="191">
        <v>498</v>
      </c>
      <c r="BA1231" s="191">
        <v>1</v>
      </c>
      <c r="BB1231" s="191">
        <v>-1094.6569300000001</v>
      </c>
    </row>
    <row r="1232" spans="48:54" x14ac:dyDescent="0.2">
      <c r="AV1232" s="191" t="str">
        <f t="shared" si="23"/>
        <v>536_RG_498_1_202425</v>
      </c>
      <c r="AW1232" s="191" t="s">
        <v>93</v>
      </c>
      <c r="AX1232" s="18">
        <v>202425</v>
      </c>
      <c r="AY1232" s="191">
        <v>536</v>
      </c>
      <c r="AZ1232" s="191">
        <v>498</v>
      </c>
      <c r="BA1232" s="191">
        <v>1</v>
      </c>
      <c r="BB1232" s="191">
        <v>-3284.6559999999995</v>
      </c>
    </row>
    <row r="1233" spans="48:54" x14ac:dyDescent="0.2">
      <c r="AV1233" s="191" t="str">
        <f t="shared" si="23"/>
        <v>538_RG_498_1_202425</v>
      </c>
      <c r="AW1233" s="191" t="s">
        <v>93</v>
      </c>
      <c r="AX1233" s="18">
        <v>202425</v>
      </c>
      <c r="AY1233" s="191">
        <v>538</v>
      </c>
      <c r="AZ1233" s="191">
        <v>498</v>
      </c>
      <c r="BA1233" s="191">
        <v>1</v>
      </c>
      <c r="BB1233" s="191">
        <v>-1700.0440000000001</v>
      </c>
    </row>
    <row r="1234" spans="48:54" x14ac:dyDescent="0.2">
      <c r="AV1234" s="191" t="str">
        <f t="shared" si="23"/>
        <v>540_RG_498_1_202425</v>
      </c>
      <c r="AW1234" s="191" t="s">
        <v>93</v>
      </c>
      <c r="AX1234" s="18">
        <v>202425</v>
      </c>
      <c r="AY1234" s="191">
        <v>540</v>
      </c>
      <c r="AZ1234" s="191">
        <v>498</v>
      </c>
      <c r="BA1234" s="191">
        <v>1</v>
      </c>
      <c r="BB1234" s="191">
        <v>-2443.4680000000003</v>
      </c>
    </row>
    <row r="1235" spans="48:54" x14ac:dyDescent="0.2">
      <c r="AV1235" s="191" t="str">
        <f t="shared" si="23"/>
        <v>542_RG_498_1_202425</v>
      </c>
      <c r="AW1235" s="191" t="s">
        <v>93</v>
      </c>
      <c r="AX1235" s="18">
        <v>202425</v>
      </c>
      <c r="AY1235" s="191">
        <v>542</v>
      </c>
      <c r="AZ1235" s="191">
        <v>498</v>
      </c>
      <c r="BA1235" s="191">
        <v>1</v>
      </c>
      <c r="BB1235" s="191">
        <v>-1369.3920000000001</v>
      </c>
    </row>
    <row r="1236" spans="48:54" x14ac:dyDescent="0.2">
      <c r="AV1236" s="191" t="str">
        <f t="shared" si="23"/>
        <v>544_RG_498_1_202425</v>
      </c>
      <c r="AW1236" s="191" t="s">
        <v>93</v>
      </c>
      <c r="AX1236" s="18">
        <v>202425</v>
      </c>
      <c r="AY1236" s="191">
        <v>544</v>
      </c>
      <c r="AZ1236" s="191">
        <v>498</v>
      </c>
      <c r="BA1236" s="191">
        <v>1</v>
      </c>
      <c r="BB1236" s="191">
        <v>-1550.6770000000001</v>
      </c>
    </row>
    <row r="1237" spans="48:54" x14ac:dyDescent="0.2">
      <c r="AV1237" s="191" t="str">
        <f t="shared" si="23"/>
        <v>545_RG_498_1_202425</v>
      </c>
      <c r="AW1237" s="191" t="s">
        <v>93</v>
      </c>
      <c r="AX1237" s="18">
        <v>202425</v>
      </c>
      <c r="AY1237" s="191">
        <v>545</v>
      </c>
      <c r="AZ1237" s="191">
        <v>498</v>
      </c>
      <c r="BA1237" s="191">
        <v>1</v>
      </c>
      <c r="BB1237" s="191">
        <v>-1177.6296</v>
      </c>
    </row>
    <row r="1238" spans="48:54" x14ac:dyDescent="0.2">
      <c r="AV1238" s="191" t="str">
        <f t="shared" si="23"/>
        <v>546_RG_498_1_202425</v>
      </c>
      <c r="AW1238" s="191" t="s">
        <v>93</v>
      </c>
      <c r="AX1238" s="18">
        <v>202425</v>
      </c>
      <c r="AY1238" s="191">
        <v>546</v>
      </c>
      <c r="AZ1238" s="191">
        <v>498</v>
      </c>
      <c r="BA1238" s="191">
        <v>1</v>
      </c>
      <c r="BB1238" s="191">
        <v>-683</v>
      </c>
    </row>
    <row r="1239" spans="48:54" x14ac:dyDescent="0.2">
      <c r="AV1239" s="191" t="str">
        <f t="shared" si="23"/>
        <v>548_RG_498_1_202425</v>
      </c>
      <c r="AW1239" s="191" t="s">
        <v>93</v>
      </c>
      <c r="AX1239" s="18">
        <v>202425</v>
      </c>
      <c r="AY1239" s="191">
        <v>548</v>
      </c>
      <c r="AZ1239" s="191">
        <v>498</v>
      </c>
      <c r="BA1239" s="191">
        <v>1</v>
      </c>
      <c r="BB1239" s="191">
        <v>-1126.211</v>
      </c>
    </row>
    <row r="1240" spans="48:54" x14ac:dyDescent="0.2">
      <c r="AV1240" s="191" t="str">
        <f t="shared" si="23"/>
        <v>550_RG_498_1_202425</v>
      </c>
      <c r="AW1240" s="191" t="s">
        <v>93</v>
      </c>
      <c r="AX1240" s="18">
        <v>202425</v>
      </c>
      <c r="AY1240" s="191">
        <v>550</v>
      </c>
      <c r="AZ1240" s="191">
        <v>498</v>
      </c>
      <c r="BA1240" s="191">
        <v>1</v>
      </c>
      <c r="BB1240" s="191">
        <v>-4058.8014799999996</v>
      </c>
    </row>
    <row r="1241" spans="48:54" x14ac:dyDescent="0.2">
      <c r="AV1241" s="191" t="str">
        <f t="shared" si="23"/>
        <v>552_RG_498_1_202425</v>
      </c>
      <c r="AW1241" s="191" t="s">
        <v>93</v>
      </c>
      <c r="AX1241" s="18">
        <v>202425</v>
      </c>
      <c r="AY1241" s="191">
        <v>552</v>
      </c>
      <c r="AZ1241" s="191">
        <v>498</v>
      </c>
      <c r="BA1241" s="191">
        <v>1</v>
      </c>
      <c r="BB1241" s="191">
        <v>-7961.7190000000001</v>
      </c>
    </row>
    <row r="1242" spans="48:54" x14ac:dyDescent="0.2">
      <c r="AV1242" s="191" t="str">
        <f t="shared" si="23"/>
        <v>562_RG_498_1_202425</v>
      </c>
      <c r="AW1242" s="191" t="s">
        <v>93</v>
      </c>
      <c r="AX1242" s="18">
        <v>202425</v>
      </c>
      <c r="AY1242" s="191">
        <v>562</v>
      </c>
      <c r="AZ1242" s="191">
        <v>498</v>
      </c>
      <c r="BA1242" s="191">
        <v>1</v>
      </c>
      <c r="BB1242" s="191">
        <v>0</v>
      </c>
    </row>
    <row r="1243" spans="48:54" x14ac:dyDescent="0.2">
      <c r="AV1243" s="191" t="str">
        <f t="shared" si="23"/>
        <v>564_RG_498_1_202425</v>
      </c>
      <c r="AW1243" s="191" t="s">
        <v>93</v>
      </c>
      <c r="AX1243" s="18">
        <v>202425</v>
      </c>
      <c r="AY1243" s="191">
        <v>564</v>
      </c>
      <c r="AZ1243" s="191">
        <v>498</v>
      </c>
      <c r="BA1243" s="191">
        <v>1</v>
      </c>
      <c r="BB1243" s="191">
        <v>0</v>
      </c>
    </row>
    <row r="1244" spans="48:54" x14ac:dyDescent="0.2">
      <c r="AV1244" s="191" t="str">
        <f t="shared" si="23"/>
        <v>566_RG_498_1_202425</v>
      </c>
      <c r="AW1244" s="191" t="s">
        <v>93</v>
      </c>
      <c r="AX1244" s="18">
        <v>202425</v>
      </c>
      <c r="AY1244" s="191">
        <v>566</v>
      </c>
      <c r="AZ1244" s="191">
        <v>498</v>
      </c>
      <c r="BA1244" s="191">
        <v>1</v>
      </c>
      <c r="BB1244" s="191">
        <v>0</v>
      </c>
    </row>
    <row r="1245" spans="48:54" x14ac:dyDescent="0.2">
      <c r="AV1245" s="191" t="str">
        <f t="shared" si="23"/>
        <v>568_RG_498_1_202425</v>
      </c>
      <c r="AW1245" s="191" t="s">
        <v>93</v>
      </c>
      <c r="AX1245" s="18">
        <v>202425</v>
      </c>
      <c r="AY1245" s="191">
        <v>568</v>
      </c>
      <c r="AZ1245" s="191">
        <v>498</v>
      </c>
      <c r="BA1245" s="191">
        <v>1</v>
      </c>
      <c r="BB1245" s="191">
        <v>0</v>
      </c>
    </row>
    <row r="1246" spans="48:54" x14ac:dyDescent="0.2">
      <c r="AV1246" s="191" t="str">
        <f t="shared" si="23"/>
        <v>572_RG_498_1_202425</v>
      </c>
      <c r="AW1246" s="191" t="s">
        <v>93</v>
      </c>
      <c r="AX1246" s="18">
        <v>202425</v>
      </c>
      <c r="AY1246" s="191">
        <v>572</v>
      </c>
      <c r="AZ1246" s="191">
        <v>498</v>
      </c>
      <c r="BA1246" s="191">
        <v>1</v>
      </c>
      <c r="BB1246" s="191">
        <v>0</v>
      </c>
    </row>
    <row r="1247" spans="48:54" x14ac:dyDescent="0.2">
      <c r="AV1247" s="191" t="str">
        <f t="shared" si="23"/>
        <v>574_RG_498_1_202425</v>
      </c>
      <c r="AW1247" s="191" t="s">
        <v>93</v>
      </c>
      <c r="AX1247" s="18">
        <v>202425</v>
      </c>
      <c r="AY1247" s="191">
        <v>574</v>
      </c>
      <c r="AZ1247" s="191">
        <v>498</v>
      </c>
      <c r="BA1247" s="191">
        <v>1</v>
      </c>
      <c r="BB1247" s="191">
        <v>0</v>
      </c>
    </row>
    <row r="1248" spans="48:54" x14ac:dyDescent="0.2">
      <c r="AV1248" s="191" t="str">
        <f t="shared" si="23"/>
        <v>576_RG_498_1_202425</v>
      </c>
      <c r="AW1248" s="191" t="s">
        <v>93</v>
      </c>
      <c r="AX1248" s="18">
        <v>202425</v>
      </c>
      <c r="AY1248" s="191">
        <v>576</v>
      </c>
      <c r="AZ1248" s="191">
        <v>498</v>
      </c>
      <c r="BA1248" s="191">
        <v>1</v>
      </c>
      <c r="BB1248" s="191">
        <v>0</v>
      </c>
    </row>
    <row r="1249" spans="48:54" x14ac:dyDescent="0.2">
      <c r="AV1249" s="191" t="str">
        <f t="shared" si="23"/>
        <v>582_RG_498_1_202425</v>
      </c>
      <c r="AW1249" s="191" t="s">
        <v>93</v>
      </c>
      <c r="AX1249" s="18">
        <v>202425</v>
      </c>
      <c r="AY1249" s="191">
        <v>582</v>
      </c>
      <c r="AZ1249" s="191">
        <v>498</v>
      </c>
      <c r="BA1249" s="191">
        <v>1</v>
      </c>
      <c r="BB1249" s="191">
        <v>0</v>
      </c>
    </row>
    <row r="1250" spans="48:54" x14ac:dyDescent="0.2">
      <c r="AV1250" s="191" t="str">
        <f t="shared" si="23"/>
        <v>584_RG_498_1_202425</v>
      </c>
      <c r="AW1250" s="191" t="s">
        <v>93</v>
      </c>
      <c r="AX1250" s="18">
        <v>202425</v>
      </c>
      <c r="AY1250" s="191">
        <v>584</v>
      </c>
      <c r="AZ1250" s="191">
        <v>498</v>
      </c>
      <c r="BA1250" s="191">
        <v>1</v>
      </c>
      <c r="BB1250" s="191">
        <v>0</v>
      </c>
    </row>
    <row r="1251" spans="48:54" x14ac:dyDescent="0.2">
      <c r="AV1251" s="191" t="str">
        <f t="shared" si="23"/>
        <v>586_RG_498_1_202425</v>
      </c>
      <c r="AW1251" s="191" t="s">
        <v>93</v>
      </c>
      <c r="AX1251" s="18">
        <v>202425</v>
      </c>
      <c r="AY1251" s="191">
        <v>586</v>
      </c>
      <c r="AZ1251" s="191">
        <v>498</v>
      </c>
      <c r="BA1251" s="191">
        <v>1</v>
      </c>
      <c r="BB1251" s="191">
        <v>0</v>
      </c>
    </row>
    <row r="1252" spans="48:54" x14ac:dyDescent="0.2">
      <c r="AV1252" s="191" t="str">
        <f t="shared" si="23"/>
        <v>512_RG_498_2_202425</v>
      </c>
      <c r="AW1252" s="191" t="s">
        <v>93</v>
      </c>
      <c r="AX1252" s="18">
        <v>202425</v>
      </c>
      <c r="AY1252" s="191">
        <v>512</v>
      </c>
      <c r="AZ1252" s="191">
        <v>498</v>
      </c>
      <c r="BA1252" s="191">
        <v>2</v>
      </c>
      <c r="BB1252" s="191">
        <v>0</v>
      </c>
    </row>
    <row r="1253" spans="48:54" x14ac:dyDescent="0.2">
      <c r="AV1253" s="191" t="str">
        <f t="shared" si="23"/>
        <v>514_RG_498_2_202425</v>
      </c>
      <c r="AW1253" s="191" t="s">
        <v>93</v>
      </c>
      <c r="AX1253" s="18">
        <v>202425</v>
      </c>
      <c r="AY1253" s="191">
        <v>514</v>
      </c>
      <c r="AZ1253" s="191">
        <v>498</v>
      </c>
      <c r="BA1253" s="191">
        <v>2</v>
      </c>
      <c r="BB1253" s="191">
        <v>0</v>
      </c>
    </row>
    <row r="1254" spans="48:54" x14ac:dyDescent="0.2">
      <c r="AV1254" s="191" t="str">
        <f t="shared" si="23"/>
        <v>516_RG_498_2_202425</v>
      </c>
      <c r="AW1254" s="191" t="s">
        <v>93</v>
      </c>
      <c r="AX1254" s="18">
        <v>202425</v>
      </c>
      <c r="AY1254" s="191">
        <v>516</v>
      </c>
      <c r="AZ1254" s="191">
        <v>498</v>
      </c>
      <c r="BA1254" s="191">
        <v>2</v>
      </c>
      <c r="BB1254" s="191">
        <v>0</v>
      </c>
    </row>
    <row r="1255" spans="48:54" x14ac:dyDescent="0.2">
      <c r="AV1255" s="191" t="str">
        <f t="shared" si="23"/>
        <v>518_RG_498_2_202425</v>
      </c>
      <c r="AW1255" s="191" t="s">
        <v>93</v>
      </c>
      <c r="AX1255" s="18">
        <v>202425</v>
      </c>
      <c r="AY1255" s="191">
        <v>518</v>
      </c>
      <c r="AZ1255" s="191">
        <v>498</v>
      </c>
      <c r="BA1255" s="191">
        <v>2</v>
      </c>
      <c r="BB1255" s="191">
        <v>0</v>
      </c>
    </row>
    <row r="1256" spans="48:54" x14ac:dyDescent="0.2">
      <c r="AV1256" s="191" t="str">
        <f t="shared" si="23"/>
        <v>520_RG_498_2_202425</v>
      </c>
      <c r="AW1256" s="191" t="s">
        <v>93</v>
      </c>
      <c r="AX1256" s="18">
        <v>202425</v>
      </c>
      <c r="AY1256" s="191">
        <v>520</v>
      </c>
      <c r="AZ1256" s="191">
        <v>498</v>
      </c>
      <c r="BA1256" s="191">
        <v>2</v>
      </c>
      <c r="BB1256" s="191">
        <v>0</v>
      </c>
    </row>
    <row r="1257" spans="48:54" x14ac:dyDescent="0.2">
      <c r="AV1257" s="191" t="str">
        <f t="shared" si="23"/>
        <v>522_RG_498_2_202425</v>
      </c>
      <c r="AW1257" s="191" t="s">
        <v>93</v>
      </c>
      <c r="AX1257" s="18">
        <v>202425</v>
      </c>
      <c r="AY1257" s="191">
        <v>522</v>
      </c>
      <c r="AZ1257" s="191">
        <v>498</v>
      </c>
      <c r="BA1257" s="191">
        <v>2</v>
      </c>
      <c r="BB1257" s="191">
        <v>0</v>
      </c>
    </row>
    <row r="1258" spans="48:54" x14ac:dyDescent="0.2">
      <c r="AV1258" s="191" t="str">
        <f t="shared" si="23"/>
        <v>524_RG_498_2_202425</v>
      </c>
      <c r="AW1258" s="191" t="s">
        <v>93</v>
      </c>
      <c r="AX1258" s="18">
        <v>202425</v>
      </c>
      <c r="AY1258" s="191">
        <v>524</v>
      </c>
      <c r="AZ1258" s="191">
        <v>498</v>
      </c>
      <c r="BA1258" s="191">
        <v>2</v>
      </c>
      <c r="BB1258" s="191">
        <v>0</v>
      </c>
    </row>
    <row r="1259" spans="48:54" x14ac:dyDescent="0.2">
      <c r="AV1259" s="191" t="str">
        <f t="shared" si="23"/>
        <v>526_RG_498_2_202425</v>
      </c>
      <c r="AW1259" s="191" t="s">
        <v>93</v>
      </c>
      <c r="AX1259" s="18">
        <v>202425</v>
      </c>
      <c r="AY1259" s="191">
        <v>526</v>
      </c>
      <c r="AZ1259" s="191">
        <v>498</v>
      </c>
      <c r="BA1259" s="191">
        <v>2</v>
      </c>
      <c r="BB1259" s="191">
        <v>0</v>
      </c>
    </row>
    <row r="1260" spans="48:54" x14ac:dyDescent="0.2">
      <c r="AV1260" s="191" t="str">
        <f t="shared" si="23"/>
        <v>528_RG_498_2_202425</v>
      </c>
      <c r="AW1260" s="191" t="s">
        <v>93</v>
      </c>
      <c r="AX1260" s="18">
        <v>202425</v>
      </c>
      <c r="AY1260" s="191">
        <v>528</v>
      </c>
      <c r="AZ1260" s="191">
        <v>498</v>
      </c>
      <c r="BA1260" s="191">
        <v>2</v>
      </c>
      <c r="BB1260" s="191">
        <v>0</v>
      </c>
    </row>
    <row r="1261" spans="48:54" x14ac:dyDescent="0.2">
      <c r="AV1261" s="191" t="str">
        <f t="shared" si="23"/>
        <v>530_RG_498_2_202425</v>
      </c>
      <c r="AW1261" s="191" t="s">
        <v>93</v>
      </c>
      <c r="AX1261" s="18">
        <v>202425</v>
      </c>
      <c r="AY1261" s="191">
        <v>530</v>
      </c>
      <c r="AZ1261" s="191">
        <v>498</v>
      </c>
      <c r="BA1261" s="191">
        <v>2</v>
      </c>
      <c r="BB1261" s="191">
        <v>0</v>
      </c>
    </row>
    <row r="1262" spans="48:54" x14ac:dyDescent="0.2">
      <c r="AV1262" s="191" t="str">
        <f t="shared" si="23"/>
        <v>532_RG_498_2_202425</v>
      </c>
      <c r="AW1262" s="191" t="s">
        <v>93</v>
      </c>
      <c r="AX1262" s="18">
        <v>202425</v>
      </c>
      <c r="AY1262" s="191">
        <v>532</v>
      </c>
      <c r="AZ1262" s="191">
        <v>498</v>
      </c>
      <c r="BA1262" s="191">
        <v>2</v>
      </c>
      <c r="BB1262" s="191">
        <v>0</v>
      </c>
    </row>
    <row r="1263" spans="48:54" x14ac:dyDescent="0.2">
      <c r="AV1263" s="191" t="str">
        <f t="shared" si="23"/>
        <v>534_RG_498_2_202425</v>
      </c>
      <c r="AW1263" s="191" t="s">
        <v>93</v>
      </c>
      <c r="AX1263" s="18">
        <v>202425</v>
      </c>
      <c r="AY1263" s="191">
        <v>534</v>
      </c>
      <c r="AZ1263" s="191">
        <v>498</v>
      </c>
      <c r="BA1263" s="191">
        <v>2</v>
      </c>
      <c r="BB1263" s="191">
        <v>0</v>
      </c>
    </row>
    <row r="1264" spans="48:54" x14ac:dyDescent="0.2">
      <c r="AV1264" s="191" t="str">
        <f t="shared" si="23"/>
        <v>536_RG_498_2_202425</v>
      </c>
      <c r="AW1264" s="191" t="s">
        <v>93</v>
      </c>
      <c r="AX1264" s="18">
        <v>202425</v>
      </c>
      <c r="AY1264" s="191">
        <v>536</v>
      </c>
      <c r="AZ1264" s="191">
        <v>498</v>
      </c>
      <c r="BA1264" s="191">
        <v>2</v>
      </c>
      <c r="BB1264" s="191">
        <v>0</v>
      </c>
    </row>
    <row r="1265" spans="48:54" x14ac:dyDescent="0.2">
      <c r="AV1265" s="191" t="str">
        <f t="shared" si="23"/>
        <v>538_RG_498_2_202425</v>
      </c>
      <c r="AW1265" s="191" t="s">
        <v>93</v>
      </c>
      <c r="AX1265" s="18">
        <v>202425</v>
      </c>
      <c r="AY1265" s="191">
        <v>538</v>
      </c>
      <c r="AZ1265" s="191">
        <v>498</v>
      </c>
      <c r="BA1265" s="191">
        <v>2</v>
      </c>
      <c r="BB1265" s="191">
        <v>0</v>
      </c>
    </row>
    <row r="1266" spans="48:54" x14ac:dyDescent="0.2">
      <c r="AV1266" s="191" t="str">
        <f t="shared" si="23"/>
        <v>540_RG_498_2_202425</v>
      </c>
      <c r="AW1266" s="191" t="s">
        <v>93</v>
      </c>
      <c r="AX1266" s="18">
        <v>202425</v>
      </c>
      <c r="AY1266" s="191">
        <v>540</v>
      </c>
      <c r="AZ1266" s="191">
        <v>498</v>
      </c>
      <c r="BA1266" s="191">
        <v>2</v>
      </c>
      <c r="BB1266" s="191">
        <v>0</v>
      </c>
    </row>
    <row r="1267" spans="48:54" x14ac:dyDescent="0.2">
      <c r="AV1267" s="191" t="str">
        <f t="shared" si="23"/>
        <v>542_RG_498_2_202425</v>
      </c>
      <c r="AW1267" s="191" t="s">
        <v>93</v>
      </c>
      <c r="AX1267" s="18">
        <v>202425</v>
      </c>
      <c r="AY1267" s="191">
        <v>542</v>
      </c>
      <c r="AZ1267" s="191">
        <v>498</v>
      </c>
      <c r="BA1267" s="191">
        <v>2</v>
      </c>
      <c r="BB1267" s="191">
        <v>0</v>
      </c>
    </row>
    <row r="1268" spans="48:54" x14ac:dyDescent="0.2">
      <c r="AV1268" s="191" t="str">
        <f t="shared" si="23"/>
        <v>544_RG_498_2_202425</v>
      </c>
      <c r="AW1268" s="191" t="s">
        <v>93</v>
      </c>
      <c r="AX1268" s="18">
        <v>202425</v>
      </c>
      <c r="AY1268" s="191">
        <v>544</v>
      </c>
      <c r="AZ1268" s="191">
        <v>498</v>
      </c>
      <c r="BA1268" s="191">
        <v>2</v>
      </c>
      <c r="BB1268" s="191">
        <v>0</v>
      </c>
    </row>
    <row r="1269" spans="48:54" x14ac:dyDescent="0.2">
      <c r="AV1269" s="191" t="str">
        <f t="shared" si="23"/>
        <v>545_RG_498_2_202425</v>
      </c>
      <c r="AW1269" s="191" t="s">
        <v>93</v>
      </c>
      <c r="AX1269" s="18">
        <v>202425</v>
      </c>
      <c r="AY1269" s="191">
        <v>545</v>
      </c>
      <c r="AZ1269" s="191">
        <v>498</v>
      </c>
      <c r="BA1269" s="191">
        <v>2</v>
      </c>
      <c r="BB1269" s="191">
        <v>0</v>
      </c>
    </row>
    <row r="1270" spans="48:54" x14ac:dyDescent="0.2">
      <c r="AV1270" s="191" t="str">
        <f t="shared" si="23"/>
        <v>546_RG_498_2_202425</v>
      </c>
      <c r="AW1270" s="191" t="s">
        <v>93</v>
      </c>
      <c r="AX1270" s="18">
        <v>202425</v>
      </c>
      <c r="AY1270" s="191">
        <v>546</v>
      </c>
      <c r="AZ1270" s="191">
        <v>498</v>
      </c>
      <c r="BA1270" s="191">
        <v>2</v>
      </c>
      <c r="BB1270" s="191">
        <v>0</v>
      </c>
    </row>
    <row r="1271" spans="48:54" x14ac:dyDescent="0.2">
      <c r="AV1271" s="191" t="str">
        <f t="shared" si="23"/>
        <v>548_RG_498_2_202425</v>
      </c>
      <c r="AW1271" s="191" t="s">
        <v>93</v>
      </c>
      <c r="AX1271" s="18">
        <v>202425</v>
      </c>
      <c r="AY1271" s="191">
        <v>548</v>
      </c>
      <c r="AZ1271" s="191">
        <v>498</v>
      </c>
      <c r="BA1271" s="191">
        <v>2</v>
      </c>
      <c r="BB1271" s="191">
        <v>0</v>
      </c>
    </row>
    <row r="1272" spans="48:54" x14ac:dyDescent="0.2">
      <c r="AV1272" s="191" t="str">
        <f t="shared" si="23"/>
        <v>550_RG_498_2_202425</v>
      </c>
      <c r="AW1272" s="191" t="s">
        <v>93</v>
      </c>
      <c r="AX1272" s="18">
        <v>202425</v>
      </c>
      <c r="AY1272" s="191">
        <v>550</v>
      </c>
      <c r="AZ1272" s="191">
        <v>498</v>
      </c>
      <c r="BA1272" s="191">
        <v>2</v>
      </c>
      <c r="BB1272" s="191">
        <v>0</v>
      </c>
    </row>
    <row r="1273" spans="48:54" x14ac:dyDescent="0.2">
      <c r="AV1273" s="191" t="str">
        <f t="shared" si="23"/>
        <v>552_RG_498_2_202425</v>
      </c>
      <c r="AW1273" s="191" t="s">
        <v>93</v>
      </c>
      <c r="AX1273" s="18">
        <v>202425</v>
      </c>
      <c r="AY1273" s="191">
        <v>552</v>
      </c>
      <c r="AZ1273" s="191">
        <v>498</v>
      </c>
      <c r="BA1273" s="191">
        <v>2</v>
      </c>
      <c r="BB1273" s="191">
        <v>0</v>
      </c>
    </row>
    <row r="1274" spans="48:54" x14ac:dyDescent="0.2">
      <c r="AV1274" s="191" t="str">
        <f t="shared" si="23"/>
        <v>562_RG_498_2_202425</v>
      </c>
      <c r="AW1274" s="191" t="s">
        <v>93</v>
      </c>
      <c r="AX1274" s="18">
        <v>202425</v>
      </c>
      <c r="AY1274" s="191">
        <v>562</v>
      </c>
      <c r="AZ1274" s="191">
        <v>498</v>
      </c>
      <c r="BA1274" s="191">
        <v>2</v>
      </c>
      <c r="BB1274" s="191">
        <v>0</v>
      </c>
    </row>
    <row r="1275" spans="48:54" x14ac:dyDescent="0.2">
      <c r="AV1275" s="191" t="str">
        <f t="shared" si="23"/>
        <v>564_RG_498_2_202425</v>
      </c>
      <c r="AW1275" s="191" t="s">
        <v>93</v>
      </c>
      <c r="AX1275" s="18">
        <v>202425</v>
      </c>
      <c r="AY1275" s="191">
        <v>564</v>
      </c>
      <c r="AZ1275" s="191">
        <v>498</v>
      </c>
      <c r="BA1275" s="191">
        <v>2</v>
      </c>
      <c r="BB1275" s="191">
        <v>0</v>
      </c>
    </row>
    <row r="1276" spans="48:54" x14ac:dyDescent="0.2">
      <c r="AV1276" s="191" t="str">
        <f t="shared" si="23"/>
        <v>566_RG_498_2_202425</v>
      </c>
      <c r="AW1276" s="191" t="s">
        <v>93</v>
      </c>
      <c r="AX1276" s="18">
        <v>202425</v>
      </c>
      <c r="AY1276" s="191">
        <v>566</v>
      </c>
      <c r="AZ1276" s="191">
        <v>498</v>
      </c>
      <c r="BA1276" s="191">
        <v>2</v>
      </c>
      <c r="BB1276" s="191">
        <v>0</v>
      </c>
    </row>
    <row r="1277" spans="48:54" x14ac:dyDescent="0.2">
      <c r="AV1277" s="191" t="str">
        <f t="shared" si="23"/>
        <v>568_RG_498_2_202425</v>
      </c>
      <c r="AW1277" s="191" t="s">
        <v>93</v>
      </c>
      <c r="AX1277" s="18">
        <v>202425</v>
      </c>
      <c r="AY1277" s="191">
        <v>568</v>
      </c>
      <c r="AZ1277" s="191">
        <v>498</v>
      </c>
      <c r="BA1277" s="191">
        <v>2</v>
      </c>
      <c r="BB1277" s="191">
        <v>0</v>
      </c>
    </row>
    <row r="1278" spans="48:54" x14ac:dyDescent="0.2">
      <c r="AV1278" s="191" t="str">
        <f t="shared" si="23"/>
        <v>572_RG_498_2_202425</v>
      </c>
      <c r="AW1278" s="191" t="s">
        <v>93</v>
      </c>
      <c r="AX1278" s="18">
        <v>202425</v>
      </c>
      <c r="AY1278" s="191">
        <v>572</v>
      </c>
      <c r="AZ1278" s="191">
        <v>498</v>
      </c>
      <c r="BA1278" s="191">
        <v>2</v>
      </c>
      <c r="BB1278" s="191">
        <v>0</v>
      </c>
    </row>
    <row r="1279" spans="48:54" x14ac:dyDescent="0.2">
      <c r="AV1279" s="191" t="str">
        <f t="shared" si="23"/>
        <v>574_RG_498_2_202425</v>
      </c>
      <c r="AW1279" s="191" t="s">
        <v>93</v>
      </c>
      <c r="AX1279" s="18">
        <v>202425</v>
      </c>
      <c r="AY1279" s="191">
        <v>574</v>
      </c>
      <c r="AZ1279" s="191">
        <v>498</v>
      </c>
      <c r="BA1279" s="191">
        <v>2</v>
      </c>
      <c r="BB1279" s="191">
        <v>0</v>
      </c>
    </row>
    <row r="1280" spans="48:54" x14ac:dyDescent="0.2">
      <c r="AV1280" s="191" t="str">
        <f t="shared" si="23"/>
        <v>576_RG_498_2_202425</v>
      </c>
      <c r="AW1280" s="191" t="s">
        <v>93</v>
      </c>
      <c r="AX1280" s="18">
        <v>202425</v>
      </c>
      <c r="AY1280" s="191">
        <v>576</v>
      </c>
      <c r="AZ1280" s="191">
        <v>498</v>
      </c>
      <c r="BA1280" s="191">
        <v>2</v>
      </c>
      <c r="BB1280" s="191">
        <v>0</v>
      </c>
    </row>
    <row r="1281" spans="48:54" x14ac:dyDescent="0.2">
      <c r="AV1281" s="191" t="str">
        <f t="shared" si="23"/>
        <v>582_RG_498_2_202425</v>
      </c>
      <c r="AW1281" s="191" t="s">
        <v>93</v>
      </c>
      <c r="AX1281" s="18">
        <v>202425</v>
      </c>
      <c r="AY1281" s="191">
        <v>582</v>
      </c>
      <c r="AZ1281" s="191">
        <v>498</v>
      </c>
      <c r="BA1281" s="191">
        <v>2</v>
      </c>
      <c r="BB1281" s="191">
        <v>0</v>
      </c>
    </row>
    <row r="1282" spans="48:54" x14ac:dyDescent="0.2">
      <c r="AV1282" s="191" t="str">
        <f t="shared" si="23"/>
        <v>584_RG_498_2_202425</v>
      </c>
      <c r="AW1282" s="191" t="s">
        <v>93</v>
      </c>
      <c r="AX1282" s="18">
        <v>202425</v>
      </c>
      <c r="AY1282" s="191">
        <v>584</v>
      </c>
      <c r="AZ1282" s="191">
        <v>498</v>
      </c>
      <c r="BA1282" s="191">
        <v>2</v>
      </c>
      <c r="BB1282" s="191">
        <v>0</v>
      </c>
    </row>
    <row r="1283" spans="48:54" x14ac:dyDescent="0.2">
      <c r="AV1283" s="191" t="str">
        <f t="shared" si="23"/>
        <v>586_RG_498_2_202425</v>
      </c>
      <c r="AW1283" s="191" t="s">
        <v>93</v>
      </c>
      <c r="AX1283" s="18">
        <v>202425</v>
      </c>
      <c r="AY1283" s="191">
        <v>586</v>
      </c>
      <c r="AZ1283" s="191">
        <v>498</v>
      </c>
      <c r="BA1283" s="191">
        <v>2</v>
      </c>
      <c r="BB1283" s="191">
        <v>0</v>
      </c>
    </row>
    <row r="1284" spans="48:54" x14ac:dyDescent="0.2">
      <c r="AV1284" s="191" t="str">
        <f t="shared" ref="AV1284:AV1347" si="24">AY1284&amp;"_"&amp;AW1284&amp;"_"&amp;AZ1284&amp;"_"&amp;BA1284&amp;"_"&amp;AX1284</f>
        <v>512_RG_499_1_202425</v>
      </c>
      <c r="AW1284" s="191" t="s">
        <v>93</v>
      </c>
      <c r="AX1284" s="18">
        <v>202425</v>
      </c>
      <c r="AY1284" s="191">
        <v>512</v>
      </c>
      <c r="AZ1284" s="191">
        <v>499</v>
      </c>
      <c r="BA1284" s="191">
        <v>1</v>
      </c>
      <c r="BB1284" s="191">
        <v>-19337</v>
      </c>
    </row>
    <row r="1285" spans="48:54" x14ac:dyDescent="0.2">
      <c r="AV1285" s="191" t="str">
        <f t="shared" si="24"/>
        <v>514_RG_499_1_202425</v>
      </c>
      <c r="AW1285" s="191" t="s">
        <v>93</v>
      </c>
      <c r="AX1285" s="18">
        <v>202425</v>
      </c>
      <c r="AY1285" s="191">
        <v>514</v>
      </c>
      <c r="AZ1285" s="191">
        <v>499</v>
      </c>
      <c r="BA1285" s="191">
        <v>1</v>
      </c>
      <c r="BB1285" s="191">
        <v>-32646.304000000004</v>
      </c>
    </row>
    <row r="1286" spans="48:54" x14ac:dyDescent="0.2">
      <c r="AV1286" s="191" t="str">
        <f t="shared" si="24"/>
        <v>516_RG_499_1_202425</v>
      </c>
      <c r="AW1286" s="191" t="s">
        <v>93</v>
      </c>
      <c r="AX1286" s="18">
        <v>202425</v>
      </c>
      <c r="AY1286" s="191">
        <v>516</v>
      </c>
      <c r="AZ1286" s="191">
        <v>499</v>
      </c>
      <c r="BA1286" s="191">
        <v>1</v>
      </c>
      <c r="BB1286" s="191">
        <v>-32010.075000000001</v>
      </c>
    </row>
    <row r="1287" spans="48:54" x14ac:dyDescent="0.2">
      <c r="AV1287" s="191" t="str">
        <f t="shared" si="24"/>
        <v>518_RG_499_1_202425</v>
      </c>
      <c r="AW1287" s="191" t="s">
        <v>93</v>
      </c>
      <c r="AX1287" s="18">
        <v>202425</v>
      </c>
      <c r="AY1287" s="191">
        <v>518</v>
      </c>
      <c r="AZ1287" s="191">
        <v>499</v>
      </c>
      <c r="BA1287" s="191">
        <v>1</v>
      </c>
      <c r="BB1287" s="191">
        <v>-26772.135859999999</v>
      </c>
    </row>
    <row r="1288" spans="48:54" x14ac:dyDescent="0.2">
      <c r="AV1288" s="191" t="str">
        <f t="shared" si="24"/>
        <v>520_RG_499_1_202425</v>
      </c>
      <c r="AW1288" s="191" t="s">
        <v>93</v>
      </c>
      <c r="AX1288" s="18">
        <v>202425</v>
      </c>
      <c r="AY1288" s="191">
        <v>520</v>
      </c>
      <c r="AZ1288" s="191">
        <v>499</v>
      </c>
      <c r="BA1288" s="191">
        <v>1</v>
      </c>
      <c r="BB1288" s="191">
        <v>-33984.324500000002</v>
      </c>
    </row>
    <row r="1289" spans="48:54" x14ac:dyDescent="0.2">
      <c r="AV1289" s="191" t="str">
        <f t="shared" si="24"/>
        <v>522_RG_499_1_202425</v>
      </c>
      <c r="AW1289" s="191" t="s">
        <v>93</v>
      </c>
      <c r="AX1289" s="18">
        <v>202425</v>
      </c>
      <c r="AY1289" s="191">
        <v>522</v>
      </c>
      <c r="AZ1289" s="191">
        <v>499</v>
      </c>
      <c r="BA1289" s="191">
        <v>1</v>
      </c>
      <c r="BB1289" s="191">
        <v>-32910.140050000002</v>
      </c>
    </row>
    <row r="1290" spans="48:54" x14ac:dyDescent="0.2">
      <c r="AV1290" s="191" t="str">
        <f t="shared" si="24"/>
        <v>524_RG_499_1_202425</v>
      </c>
      <c r="AW1290" s="191" t="s">
        <v>93</v>
      </c>
      <c r="AX1290" s="18">
        <v>202425</v>
      </c>
      <c r="AY1290" s="191">
        <v>524</v>
      </c>
      <c r="AZ1290" s="191">
        <v>499</v>
      </c>
      <c r="BA1290" s="191">
        <v>1</v>
      </c>
      <c r="BB1290" s="191">
        <v>-30096.67426</v>
      </c>
    </row>
    <row r="1291" spans="48:54" x14ac:dyDescent="0.2">
      <c r="AV1291" s="191" t="str">
        <f t="shared" si="24"/>
        <v>526_RG_499_1_202425</v>
      </c>
      <c r="AW1291" s="191" t="s">
        <v>93</v>
      </c>
      <c r="AX1291" s="18">
        <v>202425</v>
      </c>
      <c r="AY1291" s="191">
        <v>526</v>
      </c>
      <c r="AZ1291" s="191">
        <v>499</v>
      </c>
      <c r="BA1291" s="191">
        <v>1</v>
      </c>
      <c r="BB1291" s="191">
        <v>-14435.808999999999</v>
      </c>
    </row>
    <row r="1292" spans="48:54" x14ac:dyDescent="0.2">
      <c r="AV1292" s="191" t="str">
        <f t="shared" si="24"/>
        <v>528_RG_499_1_202425</v>
      </c>
      <c r="AW1292" s="191" t="s">
        <v>93</v>
      </c>
      <c r="AX1292" s="18">
        <v>202425</v>
      </c>
      <c r="AY1292" s="191">
        <v>528</v>
      </c>
      <c r="AZ1292" s="191">
        <v>499</v>
      </c>
      <c r="BA1292" s="191">
        <v>1</v>
      </c>
      <c r="BB1292" s="191">
        <v>-24944</v>
      </c>
    </row>
    <row r="1293" spans="48:54" x14ac:dyDescent="0.2">
      <c r="AV1293" s="191" t="str">
        <f t="shared" si="24"/>
        <v>530_RG_499_1_202425</v>
      </c>
      <c r="AW1293" s="191" t="s">
        <v>93</v>
      </c>
      <c r="AX1293" s="18">
        <v>202425</v>
      </c>
      <c r="AY1293" s="191">
        <v>530</v>
      </c>
      <c r="AZ1293" s="191">
        <v>499</v>
      </c>
      <c r="BA1293" s="191">
        <v>1</v>
      </c>
      <c r="BB1293" s="191">
        <v>-45775.067999999992</v>
      </c>
    </row>
    <row r="1294" spans="48:54" x14ac:dyDescent="0.2">
      <c r="AV1294" s="191" t="str">
        <f t="shared" si="24"/>
        <v>532_RG_499_1_202425</v>
      </c>
      <c r="AW1294" s="191" t="s">
        <v>93</v>
      </c>
      <c r="AX1294" s="18">
        <v>202425</v>
      </c>
      <c r="AY1294" s="191">
        <v>532</v>
      </c>
      <c r="AZ1294" s="191">
        <v>499</v>
      </c>
      <c r="BA1294" s="191">
        <v>1</v>
      </c>
      <c r="BB1294" s="191">
        <v>-75498.009220000007</v>
      </c>
    </row>
    <row r="1295" spans="48:54" x14ac:dyDescent="0.2">
      <c r="AV1295" s="191" t="str">
        <f t="shared" si="24"/>
        <v>534_RG_499_1_202425</v>
      </c>
      <c r="AW1295" s="191" t="s">
        <v>93</v>
      </c>
      <c r="AX1295" s="18">
        <v>202425</v>
      </c>
      <c r="AY1295" s="191">
        <v>534</v>
      </c>
      <c r="AZ1295" s="191">
        <v>499</v>
      </c>
      <c r="BA1295" s="191">
        <v>1</v>
      </c>
      <c r="BB1295" s="191">
        <v>-49588.292779999989</v>
      </c>
    </row>
    <row r="1296" spans="48:54" x14ac:dyDescent="0.2">
      <c r="AV1296" s="191" t="str">
        <f t="shared" si="24"/>
        <v>536_RG_499_1_202425</v>
      </c>
      <c r="AW1296" s="191" t="s">
        <v>93</v>
      </c>
      <c r="AX1296" s="18">
        <v>202425</v>
      </c>
      <c r="AY1296" s="191">
        <v>536</v>
      </c>
      <c r="AZ1296" s="191">
        <v>499</v>
      </c>
      <c r="BA1296" s="191">
        <v>1</v>
      </c>
      <c r="BB1296" s="191">
        <v>-40481.179000000004</v>
      </c>
    </row>
    <row r="1297" spans="48:54" x14ac:dyDescent="0.2">
      <c r="AV1297" s="191" t="str">
        <f t="shared" si="24"/>
        <v>538_RG_499_1_202425</v>
      </c>
      <c r="AW1297" s="191" t="s">
        <v>93</v>
      </c>
      <c r="AX1297" s="18">
        <v>202425</v>
      </c>
      <c r="AY1297" s="191">
        <v>538</v>
      </c>
      <c r="AZ1297" s="191">
        <v>499</v>
      </c>
      <c r="BA1297" s="191">
        <v>1</v>
      </c>
      <c r="BB1297" s="191">
        <v>-33237.118000000002</v>
      </c>
    </row>
    <row r="1298" spans="48:54" x14ac:dyDescent="0.2">
      <c r="AV1298" s="191" t="str">
        <f t="shared" si="24"/>
        <v>540_RG_499_1_202425</v>
      </c>
      <c r="AW1298" s="191" t="s">
        <v>93</v>
      </c>
      <c r="AX1298" s="18">
        <v>202425</v>
      </c>
      <c r="AY1298" s="191">
        <v>540</v>
      </c>
      <c r="AZ1298" s="191">
        <v>499</v>
      </c>
      <c r="BA1298" s="191">
        <v>1</v>
      </c>
      <c r="BB1298" s="191">
        <v>-58225.898000000001</v>
      </c>
    </row>
    <row r="1299" spans="48:54" x14ac:dyDescent="0.2">
      <c r="AV1299" s="191" t="str">
        <f t="shared" si="24"/>
        <v>542_RG_499_1_202425</v>
      </c>
      <c r="AW1299" s="191" t="s">
        <v>93</v>
      </c>
      <c r="AX1299" s="18">
        <v>202425</v>
      </c>
      <c r="AY1299" s="191">
        <v>542</v>
      </c>
      <c r="AZ1299" s="191">
        <v>499</v>
      </c>
      <c r="BA1299" s="191">
        <v>1</v>
      </c>
      <c r="BB1299" s="191">
        <v>-18640.802</v>
      </c>
    </row>
    <row r="1300" spans="48:54" x14ac:dyDescent="0.2">
      <c r="AV1300" s="191" t="str">
        <f t="shared" si="24"/>
        <v>544_RG_499_1_202425</v>
      </c>
      <c r="AW1300" s="191" t="s">
        <v>93</v>
      </c>
      <c r="AX1300" s="18">
        <v>202425</v>
      </c>
      <c r="AY1300" s="191">
        <v>544</v>
      </c>
      <c r="AZ1300" s="191">
        <v>499</v>
      </c>
      <c r="BA1300" s="191">
        <v>1</v>
      </c>
      <c r="BB1300" s="191">
        <v>-53046.838939999994</v>
      </c>
    </row>
    <row r="1301" spans="48:54" x14ac:dyDescent="0.2">
      <c r="AV1301" s="191" t="str">
        <f t="shared" si="24"/>
        <v>545_RG_499_1_202425</v>
      </c>
      <c r="AW1301" s="191" t="s">
        <v>93</v>
      </c>
      <c r="AX1301" s="18">
        <v>202425</v>
      </c>
      <c r="AY1301" s="191">
        <v>545</v>
      </c>
      <c r="AZ1301" s="191">
        <v>499</v>
      </c>
      <c r="BA1301" s="191">
        <v>1</v>
      </c>
      <c r="BB1301" s="191">
        <v>-20210.671409999999</v>
      </c>
    </row>
    <row r="1302" spans="48:54" x14ac:dyDescent="0.2">
      <c r="AV1302" s="191" t="str">
        <f t="shared" si="24"/>
        <v>546_RG_499_1_202425</v>
      </c>
      <c r="AW1302" s="191" t="s">
        <v>93</v>
      </c>
      <c r="AX1302" s="18">
        <v>202425</v>
      </c>
      <c r="AY1302" s="191">
        <v>546</v>
      </c>
      <c r="AZ1302" s="191">
        <v>499</v>
      </c>
      <c r="BA1302" s="191">
        <v>1</v>
      </c>
      <c r="BB1302" s="191">
        <v>-29021</v>
      </c>
    </row>
    <row r="1303" spans="48:54" x14ac:dyDescent="0.2">
      <c r="AV1303" s="191" t="str">
        <f t="shared" si="24"/>
        <v>548_RG_499_1_202425</v>
      </c>
      <c r="AW1303" s="191" t="s">
        <v>93</v>
      </c>
      <c r="AX1303" s="18">
        <v>202425</v>
      </c>
      <c r="AY1303" s="191">
        <v>548</v>
      </c>
      <c r="AZ1303" s="191">
        <v>499</v>
      </c>
      <c r="BA1303" s="191">
        <v>1</v>
      </c>
      <c r="BB1303" s="191">
        <v>-19373.101999999999</v>
      </c>
    </row>
    <row r="1304" spans="48:54" x14ac:dyDescent="0.2">
      <c r="AV1304" s="191" t="str">
        <f t="shared" si="24"/>
        <v>550_RG_499_1_202425</v>
      </c>
      <c r="AW1304" s="191" t="s">
        <v>93</v>
      </c>
      <c r="AX1304" s="18">
        <v>202425</v>
      </c>
      <c r="AY1304" s="191">
        <v>550</v>
      </c>
      <c r="AZ1304" s="191">
        <v>499</v>
      </c>
      <c r="BA1304" s="191">
        <v>1</v>
      </c>
      <c r="BB1304" s="191">
        <v>-51014.367160000002</v>
      </c>
    </row>
    <row r="1305" spans="48:54" x14ac:dyDescent="0.2">
      <c r="AV1305" s="191" t="str">
        <f t="shared" si="24"/>
        <v>552_RG_499_1_202425</v>
      </c>
      <c r="AW1305" s="191" t="s">
        <v>93</v>
      </c>
      <c r="AX1305" s="18">
        <v>202425</v>
      </c>
      <c r="AY1305" s="191">
        <v>552</v>
      </c>
      <c r="AZ1305" s="191">
        <v>499</v>
      </c>
      <c r="BA1305" s="191">
        <v>1</v>
      </c>
      <c r="BB1305" s="191">
        <v>-147364.24600000001</v>
      </c>
    </row>
    <row r="1306" spans="48:54" x14ac:dyDescent="0.2">
      <c r="AV1306" s="191" t="str">
        <f t="shared" si="24"/>
        <v>562_RG_499_1_202425</v>
      </c>
      <c r="AW1306" s="191" t="s">
        <v>93</v>
      </c>
      <c r="AX1306" s="18">
        <v>202425</v>
      </c>
      <c r="AY1306" s="191">
        <v>562</v>
      </c>
      <c r="AZ1306" s="191">
        <v>499</v>
      </c>
      <c r="BA1306" s="191">
        <v>1</v>
      </c>
      <c r="BB1306" s="191">
        <v>0</v>
      </c>
    </row>
    <row r="1307" spans="48:54" x14ac:dyDescent="0.2">
      <c r="AV1307" s="191" t="str">
        <f t="shared" si="24"/>
        <v>564_RG_499_1_202425</v>
      </c>
      <c r="AW1307" s="191" t="s">
        <v>93</v>
      </c>
      <c r="AX1307" s="18">
        <v>202425</v>
      </c>
      <c r="AY1307" s="191">
        <v>564</v>
      </c>
      <c r="AZ1307" s="191">
        <v>499</v>
      </c>
      <c r="BA1307" s="191">
        <v>1</v>
      </c>
      <c r="BB1307" s="191">
        <v>0</v>
      </c>
    </row>
    <row r="1308" spans="48:54" x14ac:dyDescent="0.2">
      <c r="AV1308" s="191" t="str">
        <f t="shared" si="24"/>
        <v>566_RG_499_1_202425</v>
      </c>
      <c r="AW1308" s="191" t="s">
        <v>93</v>
      </c>
      <c r="AX1308" s="18">
        <v>202425</v>
      </c>
      <c r="AY1308" s="191">
        <v>566</v>
      </c>
      <c r="AZ1308" s="191">
        <v>499</v>
      </c>
      <c r="BA1308" s="191">
        <v>1</v>
      </c>
      <c r="BB1308" s="191">
        <v>0</v>
      </c>
    </row>
    <row r="1309" spans="48:54" x14ac:dyDescent="0.2">
      <c r="AV1309" s="191" t="str">
        <f t="shared" si="24"/>
        <v>568_RG_499_1_202425</v>
      </c>
      <c r="AW1309" s="191" t="s">
        <v>93</v>
      </c>
      <c r="AX1309" s="18">
        <v>202425</v>
      </c>
      <c r="AY1309" s="191">
        <v>568</v>
      </c>
      <c r="AZ1309" s="191">
        <v>499</v>
      </c>
      <c r="BA1309" s="191">
        <v>1</v>
      </c>
      <c r="BB1309" s="191">
        <v>0</v>
      </c>
    </row>
    <row r="1310" spans="48:54" x14ac:dyDescent="0.2">
      <c r="AV1310" s="191" t="str">
        <f t="shared" si="24"/>
        <v>572_RG_499_1_202425</v>
      </c>
      <c r="AW1310" s="191" t="s">
        <v>93</v>
      </c>
      <c r="AX1310" s="18">
        <v>202425</v>
      </c>
      <c r="AY1310" s="191">
        <v>572</v>
      </c>
      <c r="AZ1310" s="191">
        <v>499</v>
      </c>
      <c r="BA1310" s="191">
        <v>1</v>
      </c>
      <c r="BB1310" s="191">
        <v>0</v>
      </c>
    </row>
    <row r="1311" spans="48:54" x14ac:dyDescent="0.2">
      <c r="AV1311" s="191" t="str">
        <f t="shared" si="24"/>
        <v>574_RG_499_1_202425</v>
      </c>
      <c r="AW1311" s="191" t="s">
        <v>93</v>
      </c>
      <c r="AX1311" s="18">
        <v>202425</v>
      </c>
      <c r="AY1311" s="191">
        <v>574</v>
      </c>
      <c r="AZ1311" s="191">
        <v>499</v>
      </c>
      <c r="BA1311" s="191">
        <v>1</v>
      </c>
      <c r="BB1311" s="191">
        <v>0</v>
      </c>
    </row>
    <row r="1312" spans="48:54" x14ac:dyDescent="0.2">
      <c r="AV1312" s="191" t="str">
        <f t="shared" si="24"/>
        <v>576_RG_499_1_202425</v>
      </c>
      <c r="AW1312" s="191" t="s">
        <v>93</v>
      </c>
      <c r="AX1312" s="18">
        <v>202425</v>
      </c>
      <c r="AY1312" s="191">
        <v>576</v>
      </c>
      <c r="AZ1312" s="191">
        <v>499</v>
      </c>
      <c r="BA1312" s="191">
        <v>1</v>
      </c>
      <c r="BB1312" s="191">
        <v>0</v>
      </c>
    </row>
    <row r="1313" spans="48:54" x14ac:dyDescent="0.2">
      <c r="AV1313" s="191" t="str">
        <f t="shared" si="24"/>
        <v>582_RG_499_1_202425</v>
      </c>
      <c r="AW1313" s="191" t="s">
        <v>93</v>
      </c>
      <c r="AX1313" s="18">
        <v>202425</v>
      </c>
      <c r="AY1313" s="191">
        <v>582</v>
      </c>
      <c r="AZ1313" s="191">
        <v>499</v>
      </c>
      <c r="BA1313" s="191">
        <v>1</v>
      </c>
      <c r="BB1313" s="191">
        <v>0</v>
      </c>
    </row>
    <row r="1314" spans="48:54" x14ac:dyDescent="0.2">
      <c r="AV1314" s="191" t="str">
        <f t="shared" si="24"/>
        <v>584_RG_499_1_202425</v>
      </c>
      <c r="AW1314" s="191" t="s">
        <v>93</v>
      </c>
      <c r="AX1314" s="18">
        <v>202425</v>
      </c>
      <c r="AY1314" s="191">
        <v>584</v>
      </c>
      <c r="AZ1314" s="191">
        <v>499</v>
      </c>
      <c r="BA1314" s="191">
        <v>1</v>
      </c>
      <c r="BB1314" s="191">
        <v>0</v>
      </c>
    </row>
    <row r="1315" spans="48:54" x14ac:dyDescent="0.2">
      <c r="AV1315" s="191" t="str">
        <f t="shared" si="24"/>
        <v>586_RG_499_1_202425</v>
      </c>
      <c r="AW1315" s="191" t="s">
        <v>93</v>
      </c>
      <c r="AX1315" s="18">
        <v>202425</v>
      </c>
      <c r="AY1315" s="191">
        <v>586</v>
      </c>
      <c r="AZ1315" s="191">
        <v>499</v>
      </c>
      <c r="BA1315" s="191">
        <v>1</v>
      </c>
      <c r="BB1315" s="191">
        <v>0</v>
      </c>
    </row>
    <row r="1316" spans="48:54" x14ac:dyDescent="0.2">
      <c r="AV1316" s="191" t="str">
        <f t="shared" si="24"/>
        <v>512_RG_499_2_202425</v>
      </c>
      <c r="AW1316" s="191" t="s">
        <v>93</v>
      </c>
      <c r="AX1316" s="18">
        <v>202425</v>
      </c>
      <c r="AY1316" s="191">
        <v>512</v>
      </c>
      <c r="AZ1316" s="191">
        <v>499</v>
      </c>
      <c r="BA1316" s="191">
        <v>2</v>
      </c>
      <c r="BB1316" s="191">
        <v>0</v>
      </c>
    </row>
    <row r="1317" spans="48:54" x14ac:dyDescent="0.2">
      <c r="AV1317" s="191" t="str">
        <f t="shared" si="24"/>
        <v>514_RG_499_2_202425</v>
      </c>
      <c r="AW1317" s="191" t="s">
        <v>93</v>
      </c>
      <c r="AX1317" s="18">
        <v>202425</v>
      </c>
      <c r="AY1317" s="191">
        <v>514</v>
      </c>
      <c r="AZ1317" s="191">
        <v>499</v>
      </c>
      <c r="BA1317" s="191">
        <v>2</v>
      </c>
      <c r="BB1317" s="191">
        <v>0</v>
      </c>
    </row>
    <row r="1318" spans="48:54" x14ac:dyDescent="0.2">
      <c r="AV1318" s="191" t="str">
        <f t="shared" si="24"/>
        <v>516_RG_499_2_202425</v>
      </c>
      <c r="AW1318" s="191" t="s">
        <v>93</v>
      </c>
      <c r="AX1318" s="18">
        <v>202425</v>
      </c>
      <c r="AY1318" s="191">
        <v>516</v>
      </c>
      <c r="AZ1318" s="191">
        <v>499</v>
      </c>
      <c r="BA1318" s="191">
        <v>2</v>
      </c>
      <c r="BB1318" s="191">
        <v>0</v>
      </c>
    </row>
    <row r="1319" spans="48:54" x14ac:dyDescent="0.2">
      <c r="AV1319" s="191" t="str">
        <f t="shared" si="24"/>
        <v>518_RG_499_2_202425</v>
      </c>
      <c r="AW1319" s="191" t="s">
        <v>93</v>
      </c>
      <c r="AX1319" s="18">
        <v>202425</v>
      </c>
      <c r="AY1319" s="191">
        <v>518</v>
      </c>
      <c r="AZ1319" s="191">
        <v>499</v>
      </c>
      <c r="BA1319" s="191">
        <v>2</v>
      </c>
      <c r="BB1319" s="191">
        <v>0</v>
      </c>
    </row>
    <row r="1320" spans="48:54" x14ac:dyDescent="0.2">
      <c r="AV1320" s="191" t="str">
        <f t="shared" si="24"/>
        <v>520_RG_499_2_202425</v>
      </c>
      <c r="AW1320" s="191" t="s">
        <v>93</v>
      </c>
      <c r="AX1320" s="18">
        <v>202425</v>
      </c>
      <c r="AY1320" s="191">
        <v>520</v>
      </c>
      <c r="AZ1320" s="191">
        <v>499</v>
      </c>
      <c r="BA1320" s="191">
        <v>2</v>
      </c>
      <c r="BB1320" s="191">
        <v>0</v>
      </c>
    </row>
    <row r="1321" spans="48:54" x14ac:dyDescent="0.2">
      <c r="AV1321" s="191" t="str">
        <f t="shared" si="24"/>
        <v>522_RG_499_2_202425</v>
      </c>
      <c r="AW1321" s="191" t="s">
        <v>93</v>
      </c>
      <c r="AX1321" s="18">
        <v>202425</v>
      </c>
      <c r="AY1321" s="191">
        <v>522</v>
      </c>
      <c r="AZ1321" s="191">
        <v>499</v>
      </c>
      <c r="BA1321" s="191">
        <v>2</v>
      </c>
      <c r="BB1321" s="191">
        <v>0</v>
      </c>
    </row>
    <row r="1322" spans="48:54" x14ac:dyDescent="0.2">
      <c r="AV1322" s="191" t="str">
        <f t="shared" si="24"/>
        <v>524_RG_499_2_202425</v>
      </c>
      <c r="AW1322" s="191" t="s">
        <v>93</v>
      </c>
      <c r="AX1322" s="18">
        <v>202425</v>
      </c>
      <c r="AY1322" s="191">
        <v>524</v>
      </c>
      <c r="AZ1322" s="191">
        <v>499</v>
      </c>
      <c r="BA1322" s="191">
        <v>2</v>
      </c>
      <c r="BB1322" s="191">
        <v>0</v>
      </c>
    </row>
    <row r="1323" spans="48:54" x14ac:dyDescent="0.2">
      <c r="AV1323" s="191" t="str">
        <f t="shared" si="24"/>
        <v>526_RG_499_2_202425</v>
      </c>
      <c r="AW1323" s="191" t="s">
        <v>93</v>
      </c>
      <c r="AX1323" s="18">
        <v>202425</v>
      </c>
      <c r="AY1323" s="191">
        <v>526</v>
      </c>
      <c r="AZ1323" s="191">
        <v>499</v>
      </c>
      <c r="BA1323" s="191">
        <v>2</v>
      </c>
      <c r="BB1323" s="191">
        <v>0</v>
      </c>
    </row>
    <row r="1324" spans="48:54" x14ac:dyDescent="0.2">
      <c r="AV1324" s="191" t="str">
        <f t="shared" si="24"/>
        <v>528_RG_499_2_202425</v>
      </c>
      <c r="AW1324" s="191" t="s">
        <v>93</v>
      </c>
      <c r="AX1324" s="18">
        <v>202425</v>
      </c>
      <c r="AY1324" s="191">
        <v>528</v>
      </c>
      <c r="AZ1324" s="191">
        <v>499</v>
      </c>
      <c r="BA1324" s="191">
        <v>2</v>
      </c>
      <c r="BB1324" s="191">
        <v>0</v>
      </c>
    </row>
    <row r="1325" spans="48:54" x14ac:dyDescent="0.2">
      <c r="AV1325" s="191" t="str">
        <f t="shared" si="24"/>
        <v>530_RG_499_2_202425</v>
      </c>
      <c r="AW1325" s="191" t="s">
        <v>93</v>
      </c>
      <c r="AX1325" s="18">
        <v>202425</v>
      </c>
      <c r="AY1325" s="191">
        <v>530</v>
      </c>
      <c r="AZ1325" s="191">
        <v>499</v>
      </c>
      <c r="BA1325" s="191">
        <v>2</v>
      </c>
      <c r="BB1325" s="191">
        <v>0</v>
      </c>
    </row>
    <row r="1326" spans="48:54" x14ac:dyDescent="0.2">
      <c r="AV1326" s="191" t="str">
        <f t="shared" si="24"/>
        <v>532_RG_499_2_202425</v>
      </c>
      <c r="AW1326" s="191" t="s">
        <v>93</v>
      </c>
      <c r="AX1326" s="18">
        <v>202425</v>
      </c>
      <c r="AY1326" s="191">
        <v>532</v>
      </c>
      <c r="AZ1326" s="191">
        <v>499</v>
      </c>
      <c r="BA1326" s="191">
        <v>2</v>
      </c>
      <c r="BB1326" s="191">
        <v>0</v>
      </c>
    </row>
    <row r="1327" spans="48:54" x14ac:dyDescent="0.2">
      <c r="AV1327" s="191" t="str">
        <f t="shared" si="24"/>
        <v>534_RG_499_2_202425</v>
      </c>
      <c r="AW1327" s="191" t="s">
        <v>93</v>
      </c>
      <c r="AX1327" s="18">
        <v>202425</v>
      </c>
      <c r="AY1327" s="191">
        <v>534</v>
      </c>
      <c r="AZ1327" s="191">
        <v>499</v>
      </c>
      <c r="BA1327" s="191">
        <v>2</v>
      </c>
      <c r="BB1327" s="191">
        <v>0</v>
      </c>
    </row>
    <row r="1328" spans="48:54" x14ac:dyDescent="0.2">
      <c r="AV1328" s="191" t="str">
        <f t="shared" si="24"/>
        <v>536_RG_499_2_202425</v>
      </c>
      <c r="AW1328" s="191" t="s">
        <v>93</v>
      </c>
      <c r="AX1328" s="18">
        <v>202425</v>
      </c>
      <c r="AY1328" s="191">
        <v>536</v>
      </c>
      <c r="AZ1328" s="191">
        <v>499</v>
      </c>
      <c r="BA1328" s="191">
        <v>2</v>
      </c>
      <c r="BB1328" s="191">
        <v>0</v>
      </c>
    </row>
    <row r="1329" spans="48:54" x14ac:dyDescent="0.2">
      <c r="AV1329" s="191" t="str">
        <f t="shared" si="24"/>
        <v>538_RG_499_2_202425</v>
      </c>
      <c r="AW1329" s="191" t="s">
        <v>93</v>
      </c>
      <c r="AX1329" s="18">
        <v>202425</v>
      </c>
      <c r="AY1329" s="191">
        <v>538</v>
      </c>
      <c r="AZ1329" s="191">
        <v>499</v>
      </c>
      <c r="BA1329" s="191">
        <v>2</v>
      </c>
      <c r="BB1329" s="191">
        <v>0</v>
      </c>
    </row>
    <row r="1330" spans="48:54" x14ac:dyDescent="0.2">
      <c r="AV1330" s="191" t="str">
        <f t="shared" si="24"/>
        <v>540_RG_499_2_202425</v>
      </c>
      <c r="AW1330" s="191" t="s">
        <v>93</v>
      </c>
      <c r="AX1330" s="18">
        <v>202425</v>
      </c>
      <c r="AY1330" s="191">
        <v>540</v>
      </c>
      <c r="AZ1330" s="191">
        <v>499</v>
      </c>
      <c r="BA1330" s="191">
        <v>2</v>
      </c>
      <c r="BB1330" s="191">
        <v>0</v>
      </c>
    </row>
    <row r="1331" spans="48:54" x14ac:dyDescent="0.2">
      <c r="AV1331" s="191" t="str">
        <f t="shared" si="24"/>
        <v>542_RG_499_2_202425</v>
      </c>
      <c r="AW1331" s="191" t="s">
        <v>93</v>
      </c>
      <c r="AX1331" s="18">
        <v>202425</v>
      </c>
      <c r="AY1331" s="191">
        <v>542</v>
      </c>
      <c r="AZ1331" s="191">
        <v>499</v>
      </c>
      <c r="BA1331" s="191">
        <v>2</v>
      </c>
      <c r="BB1331" s="191">
        <v>0</v>
      </c>
    </row>
    <row r="1332" spans="48:54" x14ac:dyDescent="0.2">
      <c r="AV1332" s="191" t="str">
        <f t="shared" si="24"/>
        <v>544_RG_499_2_202425</v>
      </c>
      <c r="AW1332" s="191" t="s">
        <v>93</v>
      </c>
      <c r="AX1332" s="18">
        <v>202425</v>
      </c>
      <c r="AY1332" s="191">
        <v>544</v>
      </c>
      <c r="AZ1332" s="191">
        <v>499</v>
      </c>
      <c r="BA1332" s="191">
        <v>2</v>
      </c>
      <c r="BB1332" s="191">
        <v>0</v>
      </c>
    </row>
    <row r="1333" spans="48:54" x14ac:dyDescent="0.2">
      <c r="AV1333" s="191" t="str">
        <f t="shared" si="24"/>
        <v>545_RG_499_2_202425</v>
      </c>
      <c r="AW1333" s="191" t="s">
        <v>93</v>
      </c>
      <c r="AX1333" s="18">
        <v>202425</v>
      </c>
      <c r="AY1333" s="191">
        <v>545</v>
      </c>
      <c r="AZ1333" s="191">
        <v>499</v>
      </c>
      <c r="BA1333" s="191">
        <v>2</v>
      </c>
      <c r="BB1333" s="191">
        <v>0</v>
      </c>
    </row>
    <row r="1334" spans="48:54" x14ac:dyDescent="0.2">
      <c r="AV1334" s="191" t="str">
        <f t="shared" si="24"/>
        <v>546_RG_499_2_202425</v>
      </c>
      <c r="AW1334" s="191" t="s">
        <v>93</v>
      </c>
      <c r="AX1334" s="18">
        <v>202425</v>
      </c>
      <c r="AY1334" s="191">
        <v>546</v>
      </c>
      <c r="AZ1334" s="191">
        <v>499</v>
      </c>
      <c r="BA1334" s="191">
        <v>2</v>
      </c>
      <c r="BB1334" s="191">
        <v>0</v>
      </c>
    </row>
    <row r="1335" spans="48:54" x14ac:dyDescent="0.2">
      <c r="AV1335" s="191" t="str">
        <f t="shared" si="24"/>
        <v>548_RG_499_2_202425</v>
      </c>
      <c r="AW1335" s="191" t="s">
        <v>93</v>
      </c>
      <c r="AX1335" s="18">
        <v>202425</v>
      </c>
      <c r="AY1335" s="191">
        <v>548</v>
      </c>
      <c r="AZ1335" s="191">
        <v>499</v>
      </c>
      <c r="BA1335" s="191">
        <v>2</v>
      </c>
      <c r="BB1335" s="191">
        <v>0</v>
      </c>
    </row>
    <row r="1336" spans="48:54" x14ac:dyDescent="0.2">
      <c r="AV1336" s="191" t="str">
        <f t="shared" si="24"/>
        <v>550_RG_499_2_202425</v>
      </c>
      <c r="AW1336" s="191" t="s">
        <v>93</v>
      </c>
      <c r="AX1336" s="18">
        <v>202425</v>
      </c>
      <c r="AY1336" s="191">
        <v>550</v>
      </c>
      <c r="AZ1336" s="191">
        <v>499</v>
      </c>
      <c r="BA1336" s="191">
        <v>2</v>
      </c>
      <c r="BB1336" s="191">
        <v>0</v>
      </c>
    </row>
    <row r="1337" spans="48:54" x14ac:dyDescent="0.2">
      <c r="AV1337" s="191" t="str">
        <f t="shared" si="24"/>
        <v>552_RG_499_2_202425</v>
      </c>
      <c r="AW1337" s="191" t="s">
        <v>93</v>
      </c>
      <c r="AX1337" s="18">
        <v>202425</v>
      </c>
      <c r="AY1337" s="191">
        <v>552</v>
      </c>
      <c r="AZ1337" s="191">
        <v>499</v>
      </c>
      <c r="BA1337" s="191">
        <v>2</v>
      </c>
      <c r="BB1337" s="191">
        <v>0</v>
      </c>
    </row>
    <row r="1338" spans="48:54" x14ac:dyDescent="0.2">
      <c r="AV1338" s="191" t="str">
        <f t="shared" si="24"/>
        <v>562_RG_499_2_202425</v>
      </c>
      <c r="AW1338" s="191" t="s">
        <v>93</v>
      </c>
      <c r="AX1338" s="18">
        <v>202425</v>
      </c>
      <c r="AY1338" s="191">
        <v>562</v>
      </c>
      <c r="AZ1338" s="191">
        <v>499</v>
      </c>
      <c r="BA1338" s="191">
        <v>2</v>
      </c>
      <c r="BB1338" s="191">
        <v>0</v>
      </c>
    </row>
    <row r="1339" spans="48:54" x14ac:dyDescent="0.2">
      <c r="AV1339" s="191" t="str">
        <f t="shared" si="24"/>
        <v>564_RG_499_2_202425</v>
      </c>
      <c r="AW1339" s="191" t="s">
        <v>93</v>
      </c>
      <c r="AX1339" s="18">
        <v>202425</v>
      </c>
      <c r="AY1339" s="191">
        <v>564</v>
      </c>
      <c r="AZ1339" s="191">
        <v>499</v>
      </c>
      <c r="BA1339" s="191">
        <v>2</v>
      </c>
      <c r="BB1339" s="191">
        <v>0</v>
      </c>
    </row>
    <row r="1340" spans="48:54" x14ac:dyDescent="0.2">
      <c r="AV1340" s="191" t="str">
        <f t="shared" si="24"/>
        <v>566_RG_499_2_202425</v>
      </c>
      <c r="AW1340" s="191" t="s">
        <v>93</v>
      </c>
      <c r="AX1340" s="18">
        <v>202425</v>
      </c>
      <c r="AY1340" s="191">
        <v>566</v>
      </c>
      <c r="AZ1340" s="191">
        <v>499</v>
      </c>
      <c r="BA1340" s="191">
        <v>2</v>
      </c>
      <c r="BB1340" s="191">
        <v>0</v>
      </c>
    </row>
    <row r="1341" spans="48:54" x14ac:dyDescent="0.2">
      <c r="AV1341" s="191" t="str">
        <f t="shared" si="24"/>
        <v>568_RG_499_2_202425</v>
      </c>
      <c r="AW1341" s="191" t="s">
        <v>93</v>
      </c>
      <c r="AX1341" s="18">
        <v>202425</v>
      </c>
      <c r="AY1341" s="191">
        <v>568</v>
      </c>
      <c r="AZ1341" s="191">
        <v>499</v>
      </c>
      <c r="BA1341" s="191">
        <v>2</v>
      </c>
      <c r="BB1341" s="191">
        <v>0</v>
      </c>
    </row>
    <row r="1342" spans="48:54" x14ac:dyDescent="0.2">
      <c r="AV1342" s="191" t="str">
        <f t="shared" si="24"/>
        <v>572_RG_499_2_202425</v>
      </c>
      <c r="AW1342" s="191" t="s">
        <v>93</v>
      </c>
      <c r="AX1342" s="18">
        <v>202425</v>
      </c>
      <c r="AY1342" s="191">
        <v>572</v>
      </c>
      <c r="AZ1342" s="191">
        <v>499</v>
      </c>
      <c r="BA1342" s="191">
        <v>2</v>
      </c>
      <c r="BB1342" s="191">
        <v>0</v>
      </c>
    </row>
    <row r="1343" spans="48:54" x14ac:dyDescent="0.2">
      <c r="AV1343" s="191" t="str">
        <f t="shared" si="24"/>
        <v>574_RG_499_2_202425</v>
      </c>
      <c r="AW1343" s="191" t="s">
        <v>93</v>
      </c>
      <c r="AX1343" s="18">
        <v>202425</v>
      </c>
      <c r="AY1343" s="191">
        <v>574</v>
      </c>
      <c r="AZ1343" s="191">
        <v>499</v>
      </c>
      <c r="BA1343" s="191">
        <v>2</v>
      </c>
      <c r="BB1343" s="191">
        <v>0</v>
      </c>
    </row>
    <row r="1344" spans="48:54" x14ac:dyDescent="0.2">
      <c r="AV1344" s="191" t="str">
        <f t="shared" si="24"/>
        <v>576_RG_499_2_202425</v>
      </c>
      <c r="AW1344" s="191" t="s">
        <v>93</v>
      </c>
      <c r="AX1344" s="18">
        <v>202425</v>
      </c>
      <c r="AY1344" s="191">
        <v>576</v>
      </c>
      <c r="AZ1344" s="191">
        <v>499</v>
      </c>
      <c r="BA1344" s="191">
        <v>2</v>
      </c>
      <c r="BB1344" s="191">
        <v>0</v>
      </c>
    </row>
    <row r="1345" spans="48:54" x14ac:dyDescent="0.2">
      <c r="AV1345" s="191" t="str">
        <f t="shared" si="24"/>
        <v>582_RG_499_2_202425</v>
      </c>
      <c r="AW1345" s="191" t="s">
        <v>93</v>
      </c>
      <c r="AX1345" s="18">
        <v>202425</v>
      </c>
      <c r="AY1345" s="191">
        <v>582</v>
      </c>
      <c r="AZ1345" s="191">
        <v>499</v>
      </c>
      <c r="BA1345" s="191">
        <v>2</v>
      </c>
      <c r="BB1345" s="191">
        <v>0</v>
      </c>
    </row>
    <row r="1346" spans="48:54" x14ac:dyDescent="0.2">
      <c r="AV1346" s="191" t="str">
        <f t="shared" si="24"/>
        <v>584_RG_499_2_202425</v>
      </c>
      <c r="AW1346" s="191" t="s">
        <v>93</v>
      </c>
      <c r="AX1346" s="18">
        <v>202425</v>
      </c>
      <c r="AY1346" s="191">
        <v>584</v>
      </c>
      <c r="AZ1346" s="191">
        <v>499</v>
      </c>
      <c r="BA1346" s="191">
        <v>2</v>
      </c>
      <c r="BB1346" s="191">
        <v>0</v>
      </c>
    </row>
    <row r="1347" spans="48:54" x14ac:dyDescent="0.2">
      <c r="AV1347" s="191" t="str">
        <f t="shared" si="24"/>
        <v>586_RG_499_2_202425</v>
      </c>
      <c r="AW1347" s="191" t="s">
        <v>93</v>
      </c>
      <c r="AX1347" s="18">
        <v>202425</v>
      </c>
      <c r="AY1347" s="191">
        <v>586</v>
      </c>
      <c r="AZ1347" s="191">
        <v>499</v>
      </c>
      <c r="BA1347" s="191">
        <v>2</v>
      </c>
      <c r="BB1347" s="191">
        <v>0</v>
      </c>
    </row>
    <row r="1348" spans="48:54" x14ac:dyDescent="0.2">
      <c r="AV1348" s="191" t="str">
        <f t="shared" ref="AV1348:AV1411" si="25">AY1348&amp;"_"&amp;AW1348&amp;"_"&amp;AZ1348&amp;"_"&amp;BA1348&amp;"_"&amp;AX1348</f>
        <v>512_RG_510_1_202425</v>
      </c>
      <c r="AW1348" s="191" t="s">
        <v>93</v>
      </c>
      <c r="AX1348" s="18">
        <v>202425</v>
      </c>
      <c r="AY1348" s="191">
        <v>512</v>
      </c>
      <c r="AZ1348" s="191">
        <v>510</v>
      </c>
      <c r="BA1348" s="191">
        <v>1</v>
      </c>
      <c r="BB1348" s="191">
        <v>0</v>
      </c>
    </row>
    <row r="1349" spans="48:54" x14ac:dyDescent="0.2">
      <c r="AV1349" s="191" t="str">
        <f t="shared" si="25"/>
        <v>514_RG_510_1_202425</v>
      </c>
      <c r="AW1349" s="191" t="s">
        <v>93</v>
      </c>
      <c r="AX1349" s="18">
        <v>202425</v>
      </c>
      <c r="AY1349" s="191">
        <v>514</v>
      </c>
      <c r="AZ1349" s="191">
        <v>510</v>
      </c>
      <c r="BA1349" s="191">
        <v>1</v>
      </c>
      <c r="BB1349" s="191">
        <v>0</v>
      </c>
    </row>
    <row r="1350" spans="48:54" x14ac:dyDescent="0.2">
      <c r="AV1350" s="191" t="str">
        <f t="shared" si="25"/>
        <v>516_RG_510_1_202425</v>
      </c>
      <c r="AW1350" s="191" t="s">
        <v>93</v>
      </c>
      <c r="AX1350" s="18">
        <v>202425</v>
      </c>
      <c r="AY1350" s="191">
        <v>516</v>
      </c>
      <c r="AZ1350" s="191">
        <v>510</v>
      </c>
      <c r="BA1350" s="191">
        <v>1</v>
      </c>
      <c r="BB1350" s="191">
        <v>0</v>
      </c>
    </row>
    <row r="1351" spans="48:54" x14ac:dyDescent="0.2">
      <c r="AV1351" s="191" t="str">
        <f t="shared" si="25"/>
        <v>518_RG_510_1_202425</v>
      </c>
      <c r="AW1351" s="191" t="s">
        <v>93</v>
      </c>
      <c r="AX1351" s="18">
        <v>202425</v>
      </c>
      <c r="AY1351" s="191">
        <v>518</v>
      </c>
      <c r="AZ1351" s="191">
        <v>510</v>
      </c>
      <c r="BA1351" s="191">
        <v>1</v>
      </c>
      <c r="BB1351" s="191">
        <v>0</v>
      </c>
    </row>
    <row r="1352" spans="48:54" x14ac:dyDescent="0.2">
      <c r="AV1352" s="191" t="str">
        <f t="shared" si="25"/>
        <v>520_RG_510_1_202425</v>
      </c>
      <c r="AW1352" s="191" t="s">
        <v>93</v>
      </c>
      <c r="AX1352" s="18">
        <v>202425</v>
      </c>
      <c r="AY1352" s="191">
        <v>520</v>
      </c>
      <c r="AZ1352" s="191">
        <v>510</v>
      </c>
      <c r="BA1352" s="191">
        <v>1</v>
      </c>
      <c r="BB1352" s="191">
        <v>0</v>
      </c>
    </row>
    <row r="1353" spans="48:54" x14ac:dyDescent="0.2">
      <c r="AV1353" s="191" t="str">
        <f t="shared" si="25"/>
        <v>522_RG_510_1_202425</v>
      </c>
      <c r="AW1353" s="191" t="s">
        <v>93</v>
      </c>
      <c r="AX1353" s="18">
        <v>202425</v>
      </c>
      <c r="AY1353" s="191">
        <v>522</v>
      </c>
      <c r="AZ1353" s="191">
        <v>510</v>
      </c>
      <c r="BA1353" s="191">
        <v>1</v>
      </c>
      <c r="BB1353" s="191">
        <v>0</v>
      </c>
    </row>
    <row r="1354" spans="48:54" x14ac:dyDescent="0.2">
      <c r="AV1354" s="191" t="str">
        <f t="shared" si="25"/>
        <v>524_RG_510_1_202425</v>
      </c>
      <c r="AW1354" s="191" t="s">
        <v>93</v>
      </c>
      <c r="AX1354" s="18">
        <v>202425</v>
      </c>
      <c r="AY1354" s="191">
        <v>524</v>
      </c>
      <c r="AZ1354" s="191">
        <v>510</v>
      </c>
      <c r="BA1354" s="191">
        <v>1</v>
      </c>
      <c r="BB1354" s="191">
        <v>0</v>
      </c>
    </row>
    <row r="1355" spans="48:54" x14ac:dyDescent="0.2">
      <c r="AV1355" s="191" t="str">
        <f t="shared" si="25"/>
        <v>526_RG_510_1_202425</v>
      </c>
      <c r="AW1355" s="191" t="s">
        <v>93</v>
      </c>
      <c r="AX1355" s="18">
        <v>202425</v>
      </c>
      <c r="AY1355" s="191">
        <v>526</v>
      </c>
      <c r="AZ1355" s="191">
        <v>510</v>
      </c>
      <c r="BA1355" s="191">
        <v>1</v>
      </c>
      <c r="BB1355" s="191">
        <v>0</v>
      </c>
    </row>
    <row r="1356" spans="48:54" x14ac:dyDescent="0.2">
      <c r="AV1356" s="191" t="str">
        <f t="shared" si="25"/>
        <v>528_RG_510_1_202425</v>
      </c>
      <c r="AW1356" s="191" t="s">
        <v>93</v>
      </c>
      <c r="AX1356" s="18">
        <v>202425</v>
      </c>
      <c r="AY1356" s="191">
        <v>528</v>
      </c>
      <c r="AZ1356" s="191">
        <v>510</v>
      </c>
      <c r="BA1356" s="191">
        <v>1</v>
      </c>
      <c r="BB1356" s="191">
        <v>0</v>
      </c>
    </row>
    <row r="1357" spans="48:54" x14ac:dyDescent="0.2">
      <c r="AV1357" s="191" t="str">
        <f t="shared" si="25"/>
        <v>530_RG_510_1_202425</v>
      </c>
      <c r="AW1357" s="191" t="s">
        <v>93</v>
      </c>
      <c r="AX1357" s="18">
        <v>202425</v>
      </c>
      <c r="AY1357" s="191">
        <v>530</v>
      </c>
      <c r="AZ1357" s="191">
        <v>510</v>
      </c>
      <c r="BA1357" s="191">
        <v>1</v>
      </c>
      <c r="BB1357" s="191">
        <v>0</v>
      </c>
    </row>
    <row r="1358" spans="48:54" x14ac:dyDescent="0.2">
      <c r="AV1358" s="191" t="str">
        <f t="shared" si="25"/>
        <v>532_RG_510_1_202425</v>
      </c>
      <c r="AW1358" s="191" t="s">
        <v>93</v>
      </c>
      <c r="AX1358" s="18">
        <v>202425</v>
      </c>
      <c r="AY1358" s="191">
        <v>532</v>
      </c>
      <c r="AZ1358" s="191">
        <v>510</v>
      </c>
      <c r="BA1358" s="191">
        <v>1</v>
      </c>
      <c r="BB1358" s="191">
        <v>0</v>
      </c>
    </row>
    <row r="1359" spans="48:54" x14ac:dyDescent="0.2">
      <c r="AV1359" s="191" t="str">
        <f t="shared" si="25"/>
        <v>534_RG_510_1_202425</v>
      </c>
      <c r="AW1359" s="191" t="s">
        <v>93</v>
      </c>
      <c r="AX1359" s="18">
        <v>202425</v>
      </c>
      <c r="AY1359" s="191">
        <v>534</v>
      </c>
      <c r="AZ1359" s="191">
        <v>510</v>
      </c>
      <c r="BA1359" s="191">
        <v>1</v>
      </c>
      <c r="BB1359" s="191">
        <v>0</v>
      </c>
    </row>
    <row r="1360" spans="48:54" x14ac:dyDescent="0.2">
      <c r="AV1360" s="191" t="str">
        <f t="shared" si="25"/>
        <v>536_RG_510_1_202425</v>
      </c>
      <c r="AW1360" s="191" t="s">
        <v>93</v>
      </c>
      <c r="AX1360" s="18">
        <v>202425</v>
      </c>
      <c r="AY1360" s="191">
        <v>536</v>
      </c>
      <c r="AZ1360" s="191">
        <v>510</v>
      </c>
      <c r="BA1360" s="191">
        <v>1</v>
      </c>
      <c r="BB1360" s="191">
        <v>0</v>
      </c>
    </row>
    <row r="1361" spans="48:54" x14ac:dyDescent="0.2">
      <c r="AV1361" s="191" t="str">
        <f t="shared" si="25"/>
        <v>538_RG_510_1_202425</v>
      </c>
      <c r="AW1361" s="191" t="s">
        <v>93</v>
      </c>
      <c r="AX1361" s="18">
        <v>202425</v>
      </c>
      <c r="AY1361" s="191">
        <v>538</v>
      </c>
      <c r="AZ1361" s="191">
        <v>510</v>
      </c>
      <c r="BA1361" s="191">
        <v>1</v>
      </c>
      <c r="BB1361" s="191">
        <v>0</v>
      </c>
    </row>
    <row r="1362" spans="48:54" x14ac:dyDescent="0.2">
      <c r="AV1362" s="191" t="str">
        <f t="shared" si="25"/>
        <v>540_RG_510_1_202425</v>
      </c>
      <c r="AW1362" s="191" t="s">
        <v>93</v>
      </c>
      <c r="AX1362" s="18">
        <v>202425</v>
      </c>
      <c r="AY1362" s="191">
        <v>540</v>
      </c>
      <c r="AZ1362" s="191">
        <v>510</v>
      </c>
      <c r="BA1362" s="191">
        <v>1</v>
      </c>
      <c r="BB1362" s="191">
        <v>0</v>
      </c>
    </row>
    <row r="1363" spans="48:54" x14ac:dyDescent="0.2">
      <c r="AV1363" s="191" t="str">
        <f t="shared" si="25"/>
        <v>542_RG_510_1_202425</v>
      </c>
      <c r="AW1363" s="191" t="s">
        <v>93</v>
      </c>
      <c r="AX1363" s="18">
        <v>202425</v>
      </c>
      <c r="AY1363" s="191">
        <v>542</v>
      </c>
      <c r="AZ1363" s="191">
        <v>510</v>
      </c>
      <c r="BA1363" s="191">
        <v>1</v>
      </c>
      <c r="BB1363" s="191">
        <v>0</v>
      </c>
    </row>
    <row r="1364" spans="48:54" x14ac:dyDescent="0.2">
      <c r="AV1364" s="191" t="str">
        <f t="shared" si="25"/>
        <v>544_RG_510_1_202425</v>
      </c>
      <c r="AW1364" s="191" t="s">
        <v>93</v>
      </c>
      <c r="AX1364" s="18">
        <v>202425</v>
      </c>
      <c r="AY1364" s="191">
        <v>544</v>
      </c>
      <c r="AZ1364" s="191">
        <v>510</v>
      </c>
      <c r="BA1364" s="191">
        <v>1</v>
      </c>
      <c r="BB1364" s="191">
        <v>0</v>
      </c>
    </row>
    <row r="1365" spans="48:54" x14ac:dyDescent="0.2">
      <c r="AV1365" s="191" t="str">
        <f t="shared" si="25"/>
        <v>545_RG_510_1_202425</v>
      </c>
      <c r="AW1365" s="191" t="s">
        <v>93</v>
      </c>
      <c r="AX1365" s="18">
        <v>202425</v>
      </c>
      <c r="AY1365" s="191">
        <v>545</v>
      </c>
      <c r="AZ1365" s="191">
        <v>510</v>
      </c>
      <c r="BA1365" s="191">
        <v>1</v>
      </c>
      <c r="BB1365" s="191">
        <v>0</v>
      </c>
    </row>
    <row r="1366" spans="48:54" x14ac:dyDescent="0.2">
      <c r="AV1366" s="191" t="str">
        <f t="shared" si="25"/>
        <v>546_RG_510_1_202425</v>
      </c>
      <c r="AW1366" s="191" t="s">
        <v>93</v>
      </c>
      <c r="AX1366" s="18">
        <v>202425</v>
      </c>
      <c r="AY1366" s="191">
        <v>546</v>
      </c>
      <c r="AZ1366" s="191">
        <v>510</v>
      </c>
      <c r="BA1366" s="191">
        <v>1</v>
      </c>
      <c r="BB1366" s="191">
        <v>0</v>
      </c>
    </row>
    <row r="1367" spans="48:54" x14ac:dyDescent="0.2">
      <c r="AV1367" s="191" t="str">
        <f t="shared" si="25"/>
        <v>548_RG_510_1_202425</v>
      </c>
      <c r="AW1367" s="191" t="s">
        <v>93</v>
      </c>
      <c r="AX1367" s="18">
        <v>202425</v>
      </c>
      <c r="AY1367" s="191">
        <v>548</v>
      </c>
      <c r="AZ1367" s="191">
        <v>510</v>
      </c>
      <c r="BA1367" s="191">
        <v>1</v>
      </c>
      <c r="BB1367" s="191">
        <v>0</v>
      </c>
    </row>
    <row r="1368" spans="48:54" x14ac:dyDescent="0.2">
      <c r="AV1368" s="191" t="str">
        <f t="shared" si="25"/>
        <v>550_RG_510_1_202425</v>
      </c>
      <c r="AW1368" s="191" t="s">
        <v>93</v>
      </c>
      <c r="AX1368" s="18">
        <v>202425</v>
      </c>
      <c r="AY1368" s="191">
        <v>550</v>
      </c>
      <c r="AZ1368" s="191">
        <v>510</v>
      </c>
      <c r="BA1368" s="191">
        <v>1</v>
      </c>
      <c r="BB1368" s="191">
        <v>0</v>
      </c>
    </row>
    <row r="1369" spans="48:54" x14ac:dyDescent="0.2">
      <c r="AV1369" s="191" t="str">
        <f t="shared" si="25"/>
        <v>552_RG_510_1_202425</v>
      </c>
      <c r="AW1369" s="191" t="s">
        <v>93</v>
      </c>
      <c r="AX1369" s="18">
        <v>202425</v>
      </c>
      <c r="AY1369" s="191">
        <v>552</v>
      </c>
      <c r="AZ1369" s="191">
        <v>510</v>
      </c>
      <c r="BA1369" s="191">
        <v>1</v>
      </c>
      <c r="BB1369" s="191">
        <v>0</v>
      </c>
    </row>
    <row r="1370" spans="48:54" x14ac:dyDescent="0.2">
      <c r="AV1370" s="191" t="str">
        <f t="shared" si="25"/>
        <v>562_RG_510_1_202425</v>
      </c>
      <c r="AW1370" s="191" t="s">
        <v>93</v>
      </c>
      <c r="AX1370" s="18">
        <v>202425</v>
      </c>
      <c r="AY1370" s="191">
        <v>562</v>
      </c>
      <c r="AZ1370" s="191">
        <v>510</v>
      </c>
      <c r="BA1370" s="191">
        <v>1</v>
      </c>
      <c r="BB1370" s="191">
        <v>0</v>
      </c>
    </row>
    <row r="1371" spans="48:54" x14ac:dyDescent="0.2">
      <c r="AV1371" s="191" t="str">
        <f t="shared" si="25"/>
        <v>564_RG_510_1_202425</v>
      </c>
      <c r="AW1371" s="191" t="s">
        <v>93</v>
      </c>
      <c r="AX1371" s="18">
        <v>202425</v>
      </c>
      <c r="AY1371" s="191">
        <v>564</v>
      </c>
      <c r="AZ1371" s="191">
        <v>510</v>
      </c>
      <c r="BA1371" s="191">
        <v>1</v>
      </c>
      <c r="BB1371" s="191">
        <v>0</v>
      </c>
    </row>
    <row r="1372" spans="48:54" x14ac:dyDescent="0.2">
      <c r="AV1372" s="191" t="str">
        <f t="shared" si="25"/>
        <v>566_RG_510_1_202425</v>
      </c>
      <c r="AW1372" s="191" t="s">
        <v>93</v>
      </c>
      <c r="AX1372" s="18">
        <v>202425</v>
      </c>
      <c r="AY1372" s="191">
        <v>566</v>
      </c>
      <c r="AZ1372" s="191">
        <v>510</v>
      </c>
      <c r="BA1372" s="191">
        <v>1</v>
      </c>
      <c r="BB1372" s="191">
        <v>-2291</v>
      </c>
    </row>
    <row r="1373" spans="48:54" x14ac:dyDescent="0.2">
      <c r="AV1373" s="191" t="str">
        <f t="shared" si="25"/>
        <v>568_RG_510_1_202425</v>
      </c>
      <c r="AW1373" s="191" t="s">
        <v>93</v>
      </c>
      <c r="AX1373" s="18">
        <v>202425</v>
      </c>
      <c r="AY1373" s="191">
        <v>568</v>
      </c>
      <c r="AZ1373" s="191">
        <v>510</v>
      </c>
      <c r="BA1373" s="191">
        <v>1</v>
      </c>
      <c r="BB1373" s="191">
        <v>-740.75086999999996</v>
      </c>
    </row>
    <row r="1374" spans="48:54" x14ac:dyDescent="0.2">
      <c r="AV1374" s="191" t="str">
        <f t="shared" si="25"/>
        <v>572_RG_510_1_202425</v>
      </c>
      <c r="AW1374" s="191" t="s">
        <v>93</v>
      </c>
      <c r="AX1374" s="18">
        <v>202425</v>
      </c>
      <c r="AY1374" s="191">
        <v>572</v>
      </c>
      <c r="AZ1374" s="191">
        <v>510</v>
      </c>
      <c r="BA1374" s="191">
        <v>1</v>
      </c>
      <c r="BB1374" s="191">
        <v>0</v>
      </c>
    </row>
    <row r="1375" spans="48:54" x14ac:dyDescent="0.2">
      <c r="AV1375" s="191" t="str">
        <f t="shared" si="25"/>
        <v>574_RG_510_1_202425</v>
      </c>
      <c r="AW1375" s="191" t="s">
        <v>93</v>
      </c>
      <c r="AX1375" s="18">
        <v>202425</v>
      </c>
      <c r="AY1375" s="191">
        <v>574</v>
      </c>
      <c r="AZ1375" s="191">
        <v>510</v>
      </c>
      <c r="BA1375" s="191">
        <v>1</v>
      </c>
      <c r="BB1375" s="191">
        <v>0</v>
      </c>
    </row>
    <row r="1376" spans="48:54" x14ac:dyDescent="0.2">
      <c r="AV1376" s="191" t="str">
        <f t="shared" si="25"/>
        <v>576_RG_510_1_202425</v>
      </c>
      <c r="AW1376" s="191" t="s">
        <v>93</v>
      </c>
      <c r="AX1376" s="18">
        <v>202425</v>
      </c>
      <c r="AY1376" s="191">
        <v>576</v>
      </c>
      <c r="AZ1376" s="191">
        <v>510</v>
      </c>
      <c r="BA1376" s="191">
        <v>1</v>
      </c>
      <c r="BB1376" s="191">
        <v>0</v>
      </c>
    </row>
    <row r="1377" spans="48:54" x14ac:dyDescent="0.2">
      <c r="AV1377" s="191" t="str">
        <f t="shared" si="25"/>
        <v>582_RG_510_1_202425</v>
      </c>
      <c r="AW1377" s="191" t="s">
        <v>93</v>
      </c>
      <c r="AX1377" s="18">
        <v>202425</v>
      </c>
      <c r="AY1377" s="191">
        <v>582</v>
      </c>
      <c r="AZ1377" s="191">
        <v>510</v>
      </c>
      <c r="BA1377" s="191">
        <v>1</v>
      </c>
      <c r="BB1377" s="191">
        <v>0</v>
      </c>
    </row>
    <row r="1378" spans="48:54" x14ac:dyDescent="0.2">
      <c r="AV1378" s="191" t="str">
        <f t="shared" si="25"/>
        <v>584_RG_510_1_202425</v>
      </c>
      <c r="AW1378" s="191" t="s">
        <v>93</v>
      </c>
      <c r="AX1378" s="18">
        <v>202425</v>
      </c>
      <c r="AY1378" s="191">
        <v>584</v>
      </c>
      <c r="AZ1378" s="191">
        <v>510</v>
      </c>
      <c r="BA1378" s="191">
        <v>1</v>
      </c>
      <c r="BB1378" s="191">
        <v>0</v>
      </c>
    </row>
    <row r="1379" spans="48:54" x14ac:dyDescent="0.2">
      <c r="AV1379" s="191" t="str">
        <f t="shared" si="25"/>
        <v>586_RG_510_1_202425</v>
      </c>
      <c r="AW1379" s="191" t="s">
        <v>93</v>
      </c>
      <c r="AX1379" s="18">
        <v>202425</v>
      </c>
      <c r="AY1379" s="191">
        <v>586</v>
      </c>
      <c r="AZ1379" s="191">
        <v>510</v>
      </c>
      <c r="BA1379" s="191">
        <v>1</v>
      </c>
      <c r="BB1379" s="191">
        <v>0</v>
      </c>
    </row>
    <row r="1380" spans="48:54" x14ac:dyDescent="0.2">
      <c r="AV1380" s="191" t="str">
        <f t="shared" si="25"/>
        <v>512_RG_511_1_202425</v>
      </c>
      <c r="AW1380" s="191" t="s">
        <v>93</v>
      </c>
      <c r="AX1380" s="18">
        <v>202425</v>
      </c>
      <c r="AY1380" s="191">
        <v>512</v>
      </c>
      <c r="AZ1380" s="191">
        <v>511</v>
      </c>
      <c r="BA1380" s="191">
        <v>1</v>
      </c>
      <c r="BB1380" s="191">
        <v>0</v>
      </c>
    </row>
    <row r="1381" spans="48:54" x14ac:dyDescent="0.2">
      <c r="AV1381" s="191" t="str">
        <f t="shared" si="25"/>
        <v>514_RG_511_1_202425</v>
      </c>
      <c r="AW1381" s="191" t="s">
        <v>93</v>
      </c>
      <c r="AX1381" s="18">
        <v>202425</v>
      </c>
      <c r="AY1381" s="191">
        <v>514</v>
      </c>
      <c r="AZ1381" s="191">
        <v>511</v>
      </c>
      <c r="BA1381" s="191">
        <v>1</v>
      </c>
      <c r="BB1381" s="191">
        <v>0</v>
      </c>
    </row>
    <row r="1382" spans="48:54" x14ac:dyDescent="0.2">
      <c r="AV1382" s="191" t="str">
        <f t="shared" si="25"/>
        <v>516_RG_511_1_202425</v>
      </c>
      <c r="AW1382" s="191" t="s">
        <v>93</v>
      </c>
      <c r="AX1382" s="18">
        <v>202425</v>
      </c>
      <c r="AY1382" s="191">
        <v>516</v>
      </c>
      <c r="AZ1382" s="191">
        <v>511</v>
      </c>
      <c r="BA1382" s="191">
        <v>1</v>
      </c>
      <c r="BB1382" s="191">
        <v>0</v>
      </c>
    </row>
    <row r="1383" spans="48:54" x14ac:dyDescent="0.2">
      <c r="AV1383" s="191" t="str">
        <f t="shared" si="25"/>
        <v>518_RG_511_1_202425</v>
      </c>
      <c r="AW1383" s="191" t="s">
        <v>93</v>
      </c>
      <c r="AX1383" s="18">
        <v>202425</v>
      </c>
      <c r="AY1383" s="191">
        <v>518</v>
      </c>
      <c r="AZ1383" s="191">
        <v>511</v>
      </c>
      <c r="BA1383" s="191">
        <v>1</v>
      </c>
      <c r="BB1383" s="191">
        <v>0</v>
      </c>
    </row>
    <row r="1384" spans="48:54" x14ac:dyDescent="0.2">
      <c r="AV1384" s="191" t="str">
        <f t="shared" si="25"/>
        <v>520_RG_511_1_202425</v>
      </c>
      <c r="AW1384" s="191" t="s">
        <v>93</v>
      </c>
      <c r="AX1384" s="18">
        <v>202425</v>
      </c>
      <c r="AY1384" s="191">
        <v>520</v>
      </c>
      <c r="AZ1384" s="191">
        <v>511</v>
      </c>
      <c r="BA1384" s="191">
        <v>1</v>
      </c>
      <c r="BB1384" s="191">
        <v>0</v>
      </c>
    </row>
    <row r="1385" spans="48:54" x14ac:dyDescent="0.2">
      <c r="AV1385" s="191" t="str">
        <f t="shared" si="25"/>
        <v>522_RG_511_1_202425</v>
      </c>
      <c r="AW1385" s="191" t="s">
        <v>93</v>
      </c>
      <c r="AX1385" s="18">
        <v>202425</v>
      </c>
      <c r="AY1385" s="191">
        <v>522</v>
      </c>
      <c r="AZ1385" s="191">
        <v>511</v>
      </c>
      <c r="BA1385" s="191">
        <v>1</v>
      </c>
      <c r="BB1385" s="191">
        <v>0</v>
      </c>
    </row>
    <row r="1386" spans="48:54" x14ac:dyDescent="0.2">
      <c r="AV1386" s="191" t="str">
        <f t="shared" si="25"/>
        <v>524_RG_511_1_202425</v>
      </c>
      <c r="AW1386" s="191" t="s">
        <v>93</v>
      </c>
      <c r="AX1386" s="18">
        <v>202425</v>
      </c>
      <c r="AY1386" s="191">
        <v>524</v>
      </c>
      <c r="AZ1386" s="191">
        <v>511</v>
      </c>
      <c r="BA1386" s="191">
        <v>1</v>
      </c>
      <c r="BB1386" s="191">
        <v>0</v>
      </c>
    </row>
    <row r="1387" spans="48:54" x14ac:dyDescent="0.2">
      <c r="AV1387" s="191" t="str">
        <f t="shared" si="25"/>
        <v>526_RG_511_1_202425</v>
      </c>
      <c r="AW1387" s="191" t="s">
        <v>93</v>
      </c>
      <c r="AX1387" s="18">
        <v>202425</v>
      </c>
      <c r="AY1387" s="191">
        <v>526</v>
      </c>
      <c r="AZ1387" s="191">
        <v>511</v>
      </c>
      <c r="BA1387" s="191">
        <v>1</v>
      </c>
      <c r="BB1387" s="191">
        <v>0</v>
      </c>
    </row>
    <row r="1388" spans="48:54" x14ac:dyDescent="0.2">
      <c r="AV1388" s="191" t="str">
        <f t="shared" si="25"/>
        <v>528_RG_511_1_202425</v>
      </c>
      <c r="AW1388" s="191" t="s">
        <v>93</v>
      </c>
      <c r="AX1388" s="18">
        <v>202425</v>
      </c>
      <c r="AY1388" s="191">
        <v>528</v>
      </c>
      <c r="AZ1388" s="191">
        <v>511</v>
      </c>
      <c r="BA1388" s="191">
        <v>1</v>
      </c>
      <c r="BB1388" s="191">
        <v>0</v>
      </c>
    </row>
    <row r="1389" spans="48:54" x14ac:dyDescent="0.2">
      <c r="AV1389" s="191" t="str">
        <f t="shared" si="25"/>
        <v>530_RG_511_1_202425</v>
      </c>
      <c r="AW1389" s="191" t="s">
        <v>93</v>
      </c>
      <c r="AX1389" s="18">
        <v>202425</v>
      </c>
      <c r="AY1389" s="191">
        <v>530</v>
      </c>
      <c r="AZ1389" s="191">
        <v>511</v>
      </c>
      <c r="BA1389" s="191">
        <v>1</v>
      </c>
      <c r="BB1389" s="191">
        <v>0</v>
      </c>
    </row>
    <row r="1390" spans="48:54" x14ac:dyDescent="0.2">
      <c r="AV1390" s="191" t="str">
        <f t="shared" si="25"/>
        <v>532_RG_511_1_202425</v>
      </c>
      <c r="AW1390" s="191" t="s">
        <v>93</v>
      </c>
      <c r="AX1390" s="18">
        <v>202425</v>
      </c>
      <c r="AY1390" s="191">
        <v>532</v>
      </c>
      <c r="AZ1390" s="191">
        <v>511</v>
      </c>
      <c r="BA1390" s="191">
        <v>1</v>
      </c>
      <c r="BB1390" s="191">
        <v>0</v>
      </c>
    </row>
    <row r="1391" spans="48:54" x14ac:dyDescent="0.2">
      <c r="AV1391" s="191" t="str">
        <f t="shared" si="25"/>
        <v>534_RG_511_1_202425</v>
      </c>
      <c r="AW1391" s="191" t="s">
        <v>93</v>
      </c>
      <c r="AX1391" s="18">
        <v>202425</v>
      </c>
      <c r="AY1391" s="191">
        <v>534</v>
      </c>
      <c r="AZ1391" s="191">
        <v>511</v>
      </c>
      <c r="BA1391" s="191">
        <v>1</v>
      </c>
      <c r="BB1391" s="191">
        <v>0</v>
      </c>
    </row>
    <row r="1392" spans="48:54" x14ac:dyDescent="0.2">
      <c r="AV1392" s="191" t="str">
        <f t="shared" si="25"/>
        <v>536_RG_511_1_202425</v>
      </c>
      <c r="AW1392" s="191" t="s">
        <v>93</v>
      </c>
      <c r="AX1392" s="18">
        <v>202425</v>
      </c>
      <c r="AY1392" s="191">
        <v>536</v>
      </c>
      <c r="AZ1392" s="191">
        <v>511</v>
      </c>
      <c r="BA1392" s="191">
        <v>1</v>
      </c>
      <c r="BB1392" s="191">
        <v>0</v>
      </c>
    </row>
    <row r="1393" spans="48:54" x14ac:dyDescent="0.2">
      <c r="AV1393" s="191" t="str">
        <f t="shared" si="25"/>
        <v>538_RG_511_1_202425</v>
      </c>
      <c r="AW1393" s="191" t="s">
        <v>93</v>
      </c>
      <c r="AX1393" s="18">
        <v>202425</v>
      </c>
      <c r="AY1393" s="191">
        <v>538</v>
      </c>
      <c r="AZ1393" s="191">
        <v>511</v>
      </c>
      <c r="BA1393" s="191">
        <v>1</v>
      </c>
      <c r="BB1393" s="191">
        <v>0</v>
      </c>
    </row>
    <row r="1394" spans="48:54" x14ac:dyDescent="0.2">
      <c r="AV1394" s="191" t="str">
        <f t="shared" si="25"/>
        <v>540_RG_511_1_202425</v>
      </c>
      <c r="AW1394" s="191" t="s">
        <v>93</v>
      </c>
      <c r="AX1394" s="18">
        <v>202425</v>
      </c>
      <c r="AY1394" s="191">
        <v>540</v>
      </c>
      <c r="AZ1394" s="191">
        <v>511</v>
      </c>
      <c r="BA1394" s="191">
        <v>1</v>
      </c>
      <c r="BB1394" s="191">
        <v>0</v>
      </c>
    </row>
    <row r="1395" spans="48:54" x14ac:dyDescent="0.2">
      <c r="AV1395" s="191" t="str">
        <f t="shared" si="25"/>
        <v>542_RG_511_1_202425</v>
      </c>
      <c r="AW1395" s="191" t="s">
        <v>93</v>
      </c>
      <c r="AX1395" s="18">
        <v>202425</v>
      </c>
      <c r="AY1395" s="191">
        <v>542</v>
      </c>
      <c r="AZ1395" s="191">
        <v>511</v>
      </c>
      <c r="BA1395" s="191">
        <v>1</v>
      </c>
      <c r="BB1395" s="191">
        <v>0</v>
      </c>
    </row>
    <row r="1396" spans="48:54" x14ac:dyDescent="0.2">
      <c r="AV1396" s="191" t="str">
        <f t="shared" si="25"/>
        <v>544_RG_511_1_202425</v>
      </c>
      <c r="AW1396" s="191" t="s">
        <v>93</v>
      </c>
      <c r="AX1396" s="18">
        <v>202425</v>
      </c>
      <c r="AY1396" s="191">
        <v>544</v>
      </c>
      <c r="AZ1396" s="191">
        <v>511</v>
      </c>
      <c r="BA1396" s="191">
        <v>1</v>
      </c>
      <c r="BB1396" s="191">
        <v>0</v>
      </c>
    </row>
    <row r="1397" spans="48:54" x14ac:dyDescent="0.2">
      <c r="AV1397" s="191" t="str">
        <f t="shared" si="25"/>
        <v>545_RG_511_1_202425</v>
      </c>
      <c r="AW1397" s="191" t="s">
        <v>93</v>
      </c>
      <c r="AX1397" s="18">
        <v>202425</v>
      </c>
      <c r="AY1397" s="191">
        <v>545</v>
      </c>
      <c r="AZ1397" s="191">
        <v>511</v>
      </c>
      <c r="BA1397" s="191">
        <v>1</v>
      </c>
      <c r="BB1397" s="191">
        <v>0</v>
      </c>
    </row>
    <row r="1398" spans="48:54" x14ac:dyDescent="0.2">
      <c r="AV1398" s="191" t="str">
        <f t="shared" si="25"/>
        <v>546_RG_511_1_202425</v>
      </c>
      <c r="AW1398" s="191" t="s">
        <v>93</v>
      </c>
      <c r="AX1398" s="18">
        <v>202425</v>
      </c>
      <c r="AY1398" s="191">
        <v>546</v>
      </c>
      <c r="AZ1398" s="191">
        <v>511</v>
      </c>
      <c r="BA1398" s="191">
        <v>1</v>
      </c>
      <c r="BB1398" s="191">
        <v>0</v>
      </c>
    </row>
    <row r="1399" spans="48:54" x14ac:dyDescent="0.2">
      <c r="AV1399" s="191" t="str">
        <f t="shared" si="25"/>
        <v>548_RG_511_1_202425</v>
      </c>
      <c r="AW1399" s="191" t="s">
        <v>93</v>
      </c>
      <c r="AX1399" s="18">
        <v>202425</v>
      </c>
      <c r="AY1399" s="191">
        <v>548</v>
      </c>
      <c r="AZ1399" s="191">
        <v>511</v>
      </c>
      <c r="BA1399" s="191">
        <v>1</v>
      </c>
      <c r="BB1399" s="191">
        <v>0</v>
      </c>
    </row>
    <row r="1400" spans="48:54" x14ac:dyDescent="0.2">
      <c r="AV1400" s="191" t="str">
        <f t="shared" si="25"/>
        <v>550_RG_511_1_202425</v>
      </c>
      <c r="AW1400" s="191" t="s">
        <v>93</v>
      </c>
      <c r="AX1400" s="18">
        <v>202425</v>
      </c>
      <c r="AY1400" s="191">
        <v>550</v>
      </c>
      <c r="AZ1400" s="191">
        <v>511</v>
      </c>
      <c r="BA1400" s="191">
        <v>1</v>
      </c>
      <c r="BB1400" s="191">
        <v>0</v>
      </c>
    </row>
    <row r="1401" spans="48:54" x14ac:dyDescent="0.2">
      <c r="AV1401" s="191" t="str">
        <f t="shared" si="25"/>
        <v>552_RG_511_1_202425</v>
      </c>
      <c r="AW1401" s="191" t="s">
        <v>93</v>
      </c>
      <c r="AX1401" s="18">
        <v>202425</v>
      </c>
      <c r="AY1401" s="191">
        <v>552</v>
      </c>
      <c r="AZ1401" s="191">
        <v>511</v>
      </c>
      <c r="BA1401" s="191">
        <v>1</v>
      </c>
      <c r="BB1401" s="191">
        <v>0</v>
      </c>
    </row>
    <row r="1402" spans="48:54" x14ac:dyDescent="0.2">
      <c r="AV1402" s="191" t="str">
        <f t="shared" si="25"/>
        <v>562_RG_511_1_202425</v>
      </c>
      <c r="AW1402" s="191" t="s">
        <v>93</v>
      </c>
      <c r="AX1402" s="18">
        <v>202425</v>
      </c>
      <c r="AY1402" s="191">
        <v>562</v>
      </c>
      <c r="AZ1402" s="191">
        <v>511</v>
      </c>
      <c r="BA1402" s="191">
        <v>1</v>
      </c>
      <c r="BB1402" s="191">
        <v>0</v>
      </c>
    </row>
    <row r="1403" spans="48:54" x14ac:dyDescent="0.2">
      <c r="AV1403" s="191" t="str">
        <f t="shared" si="25"/>
        <v>564_RG_511_1_202425</v>
      </c>
      <c r="AW1403" s="191" t="s">
        <v>93</v>
      </c>
      <c r="AX1403" s="18">
        <v>202425</v>
      </c>
      <c r="AY1403" s="191">
        <v>564</v>
      </c>
      <c r="AZ1403" s="191">
        <v>511</v>
      </c>
      <c r="BA1403" s="191">
        <v>1</v>
      </c>
      <c r="BB1403" s="191">
        <v>0</v>
      </c>
    </row>
    <row r="1404" spans="48:54" x14ac:dyDescent="0.2">
      <c r="AV1404" s="191" t="str">
        <f t="shared" si="25"/>
        <v>566_RG_511_1_202425</v>
      </c>
      <c r="AW1404" s="191" t="s">
        <v>93</v>
      </c>
      <c r="AX1404" s="18">
        <v>202425</v>
      </c>
      <c r="AY1404" s="191">
        <v>566</v>
      </c>
      <c r="AZ1404" s="191">
        <v>511</v>
      </c>
      <c r="BA1404" s="191">
        <v>1</v>
      </c>
      <c r="BB1404" s="191">
        <v>0</v>
      </c>
    </row>
    <row r="1405" spans="48:54" x14ac:dyDescent="0.2">
      <c r="AV1405" s="191" t="str">
        <f t="shared" si="25"/>
        <v>568_RG_511_1_202425</v>
      </c>
      <c r="AW1405" s="191" t="s">
        <v>93</v>
      </c>
      <c r="AX1405" s="18">
        <v>202425</v>
      </c>
      <c r="AY1405" s="191">
        <v>568</v>
      </c>
      <c r="AZ1405" s="191">
        <v>511</v>
      </c>
      <c r="BA1405" s="191">
        <v>1</v>
      </c>
      <c r="BB1405" s="191">
        <v>0</v>
      </c>
    </row>
    <row r="1406" spans="48:54" x14ac:dyDescent="0.2">
      <c r="AV1406" s="191" t="str">
        <f t="shared" si="25"/>
        <v>572_RG_511_1_202425</v>
      </c>
      <c r="AW1406" s="191" t="s">
        <v>93</v>
      </c>
      <c r="AX1406" s="18">
        <v>202425</v>
      </c>
      <c r="AY1406" s="191">
        <v>572</v>
      </c>
      <c r="AZ1406" s="191">
        <v>511</v>
      </c>
      <c r="BA1406" s="191">
        <v>1</v>
      </c>
      <c r="BB1406" s="191">
        <v>0</v>
      </c>
    </row>
    <row r="1407" spans="48:54" x14ac:dyDescent="0.2">
      <c r="AV1407" s="191" t="str">
        <f t="shared" si="25"/>
        <v>574_RG_511_1_202425</v>
      </c>
      <c r="AW1407" s="191" t="s">
        <v>93</v>
      </c>
      <c r="AX1407" s="18">
        <v>202425</v>
      </c>
      <c r="AY1407" s="191">
        <v>574</v>
      </c>
      <c r="AZ1407" s="191">
        <v>511</v>
      </c>
      <c r="BA1407" s="191">
        <v>1</v>
      </c>
      <c r="BB1407" s="191">
        <v>0</v>
      </c>
    </row>
    <row r="1408" spans="48:54" x14ac:dyDescent="0.2">
      <c r="AV1408" s="191" t="str">
        <f t="shared" si="25"/>
        <v>576_RG_511_1_202425</v>
      </c>
      <c r="AW1408" s="191" t="s">
        <v>93</v>
      </c>
      <c r="AX1408" s="18">
        <v>202425</v>
      </c>
      <c r="AY1408" s="191">
        <v>576</v>
      </c>
      <c r="AZ1408" s="191">
        <v>511</v>
      </c>
      <c r="BA1408" s="191">
        <v>1</v>
      </c>
      <c r="BB1408" s="191">
        <v>0</v>
      </c>
    </row>
    <row r="1409" spans="48:54" x14ac:dyDescent="0.2">
      <c r="AV1409" s="191" t="str">
        <f t="shared" si="25"/>
        <v>582_RG_511_1_202425</v>
      </c>
      <c r="AW1409" s="191" t="s">
        <v>93</v>
      </c>
      <c r="AX1409" s="18">
        <v>202425</v>
      </c>
      <c r="AY1409" s="191">
        <v>582</v>
      </c>
      <c r="AZ1409" s="191">
        <v>511</v>
      </c>
      <c r="BA1409" s="191">
        <v>1</v>
      </c>
      <c r="BB1409" s="191">
        <v>0</v>
      </c>
    </row>
    <row r="1410" spans="48:54" x14ac:dyDescent="0.2">
      <c r="AV1410" s="191" t="str">
        <f t="shared" si="25"/>
        <v>584_RG_511_1_202425</v>
      </c>
      <c r="AW1410" s="191" t="s">
        <v>93</v>
      </c>
      <c r="AX1410" s="18">
        <v>202425</v>
      </c>
      <c r="AY1410" s="191">
        <v>584</v>
      </c>
      <c r="AZ1410" s="191">
        <v>511</v>
      </c>
      <c r="BA1410" s="191">
        <v>1</v>
      </c>
      <c r="BB1410" s="191">
        <v>0</v>
      </c>
    </row>
    <row r="1411" spans="48:54" x14ac:dyDescent="0.2">
      <c r="AV1411" s="191" t="str">
        <f t="shared" si="25"/>
        <v>586_RG_511_1_202425</v>
      </c>
      <c r="AW1411" s="191" t="s">
        <v>93</v>
      </c>
      <c r="AX1411" s="18">
        <v>202425</v>
      </c>
      <c r="AY1411" s="191">
        <v>586</v>
      </c>
      <c r="AZ1411" s="191">
        <v>511</v>
      </c>
      <c r="BA1411" s="191">
        <v>1</v>
      </c>
      <c r="BB1411" s="191">
        <v>0</v>
      </c>
    </row>
    <row r="1412" spans="48:54" x14ac:dyDescent="0.2">
      <c r="AV1412" s="191" t="str">
        <f t="shared" ref="AV1412:AV1475" si="26">AY1412&amp;"_"&amp;AW1412&amp;"_"&amp;AZ1412&amp;"_"&amp;BA1412&amp;"_"&amp;AX1412</f>
        <v>512_RG_513_1_202425</v>
      </c>
      <c r="AW1412" s="191" t="s">
        <v>93</v>
      </c>
      <c r="AX1412" s="18">
        <v>202425</v>
      </c>
      <c r="AY1412" s="191">
        <v>512</v>
      </c>
      <c r="AZ1412" s="191">
        <v>513</v>
      </c>
      <c r="BA1412" s="191">
        <v>1</v>
      </c>
      <c r="BB1412" s="191">
        <v>0</v>
      </c>
    </row>
    <row r="1413" spans="48:54" x14ac:dyDescent="0.2">
      <c r="AV1413" s="191" t="str">
        <f t="shared" si="26"/>
        <v>514_RG_513_1_202425</v>
      </c>
      <c r="AW1413" s="191" t="s">
        <v>93</v>
      </c>
      <c r="AX1413" s="18">
        <v>202425</v>
      </c>
      <c r="AY1413" s="191">
        <v>514</v>
      </c>
      <c r="AZ1413" s="191">
        <v>513</v>
      </c>
      <c r="BA1413" s="191">
        <v>1</v>
      </c>
      <c r="BB1413" s="191">
        <v>0</v>
      </c>
    </row>
    <row r="1414" spans="48:54" x14ac:dyDescent="0.2">
      <c r="AV1414" s="191" t="str">
        <f t="shared" si="26"/>
        <v>516_RG_513_1_202425</v>
      </c>
      <c r="AW1414" s="191" t="s">
        <v>93</v>
      </c>
      <c r="AX1414" s="18">
        <v>202425</v>
      </c>
      <c r="AY1414" s="191">
        <v>516</v>
      </c>
      <c r="AZ1414" s="191">
        <v>513</v>
      </c>
      <c r="BA1414" s="191">
        <v>1</v>
      </c>
      <c r="BB1414" s="191">
        <v>0</v>
      </c>
    </row>
    <row r="1415" spans="48:54" x14ac:dyDescent="0.2">
      <c r="AV1415" s="191" t="str">
        <f t="shared" si="26"/>
        <v>518_RG_513_1_202425</v>
      </c>
      <c r="AW1415" s="191" t="s">
        <v>93</v>
      </c>
      <c r="AX1415" s="18">
        <v>202425</v>
      </c>
      <c r="AY1415" s="191">
        <v>518</v>
      </c>
      <c r="AZ1415" s="191">
        <v>513</v>
      </c>
      <c r="BA1415" s="191">
        <v>1</v>
      </c>
      <c r="BB1415" s="191">
        <v>0</v>
      </c>
    </row>
    <row r="1416" spans="48:54" x14ac:dyDescent="0.2">
      <c r="AV1416" s="191" t="str">
        <f t="shared" si="26"/>
        <v>520_RG_513_1_202425</v>
      </c>
      <c r="AW1416" s="191" t="s">
        <v>93</v>
      </c>
      <c r="AX1416" s="18">
        <v>202425</v>
      </c>
      <c r="AY1416" s="191">
        <v>520</v>
      </c>
      <c r="AZ1416" s="191">
        <v>513</v>
      </c>
      <c r="BA1416" s="191">
        <v>1</v>
      </c>
      <c r="BB1416" s="191">
        <v>0</v>
      </c>
    </row>
    <row r="1417" spans="48:54" x14ac:dyDescent="0.2">
      <c r="AV1417" s="191" t="str">
        <f t="shared" si="26"/>
        <v>522_RG_513_1_202425</v>
      </c>
      <c r="AW1417" s="191" t="s">
        <v>93</v>
      </c>
      <c r="AX1417" s="18">
        <v>202425</v>
      </c>
      <c r="AY1417" s="191">
        <v>522</v>
      </c>
      <c r="AZ1417" s="191">
        <v>513</v>
      </c>
      <c r="BA1417" s="191">
        <v>1</v>
      </c>
      <c r="BB1417" s="191">
        <v>0</v>
      </c>
    </row>
    <row r="1418" spans="48:54" x14ac:dyDescent="0.2">
      <c r="AV1418" s="191" t="str">
        <f t="shared" si="26"/>
        <v>524_RG_513_1_202425</v>
      </c>
      <c r="AW1418" s="191" t="s">
        <v>93</v>
      </c>
      <c r="AX1418" s="18">
        <v>202425</v>
      </c>
      <c r="AY1418" s="191">
        <v>524</v>
      </c>
      <c r="AZ1418" s="191">
        <v>513</v>
      </c>
      <c r="BA1418" s="191">
        <v>1</v>
      </c>
      <c r="BB1418" s="191">
        <v>0</v>
      </c>
    </row>
    <row r="1419" spans="48:54" x14ac:dyDescent="0.2">
      <c r="AV1419" s="191" t="str">
        <f t="shared" si="26"/>
        <v>526_RG_513_1_202425</v>
      </c>
      <c r="AW1419" s="191" t="s">
        <v>93</v>
      </c>
      <c r="AX1419" s="18">
        <v>202425</v>
      </c>
      <c r="AY1419" s="191">
        <v>526</v>
      </c>
      <c r="AZ1419" s="191">
        <v>513</v>
      </c>
      <c r="BA1419" s="191">
        <v>1</v>
      </c>
      <c r="BB1419" s="191">
        <v>0</v>
      </c>
    </row>
    <row r="1420" spans="48:54" x14ac:dyDescent="0.2">
      <c r="AV1420" s="191" t="str">
        <f t="shared" si="26"/>
        <v>528_RG_513_1_202425</v>
      </c>
      <c r="AW1420" s="191" t="s">
        <v>93</v>
      </c>
      <c r="AX1420" s="18">
        <v>202425</v>
      </c>
      <c r="AY1420" s="191">
        <v>528</v>
      </c>
      <c r="AZ1420" s="191">
        <v>513</v>
      </c>
      <c r="BA1420" s="191">
        <v>1</v>
      </c>
      <c r="BB1420" s="191">
        <v>0</v>
      </c>
    </row>
    <row r="1421" spans="48:54" x14ac:dyDescent="0.2">
      <c r="AV1421" s="191" t="str">
        <f t="shared" si="26"/>
        <v>530_RG_513_1_202425</v>
      </c>
      <c r="AW1421" s="191" t="s">
        <v>93</v>
      </c>
      <c r="AX1421" s="18">
        <v>202425</v>
      </c>
      <c r="AY1421" s="191">
        <v>530</v>
      </c>
      <c r="AZ1421" s="191">
        <v>513</v>
      </c>
      <c r="BA1421" s="191">
        <v>1</v>
      </c>
      <c r="BB1421" s="191">
        <v>0</v>
      </c>
    </row>
    <row r="1422" spans="48:54" x14ac:dyDescent="0.2">
      <c r="AV1422" s="191" t="str">
        <f t="shared" si="26"/>
        <v>532_RG_513_1_202425</v>
      </c>
      <c r="AW1422" s="191" t="s">
        <v>93</v>
      </c>
      <c r="AX1422" s="18">
        <v>202425</v>
      </c>
      <c r="AY1422" s="191">
        <v>532</v>
      </c>
      <c r="AZ1422" s="191">
        <v>513</v>
      </c>
      <c r="BA1422" s="191">
        <v>1</v>
      </c>
      <c r="BB1422" s="191">
        <v>0</v>
      </c>
    </row>
    <row r="1423" spans="48:54" x14ac:dyDescent="0.2">
      <c r="AV1423" s="191" t="str">
        <f t="shared" si="26"/>
        <v>534_RG_513_1_202425</v>
      </c>
      <c r="AW1423" s="191" t="s">
        <v>93</v>
      </c>
      <c r="AX1423" s="18">
        <v>202425</v>
      </c>
      <c r="AY1423" s="191">
        <v>534</v>
      </c>
      <c r="AZ1423" s="191">
        <v>513</v>
      </c>
      <c r="BA1423" s="191">
        <v>1</v>
      </c>
      <c r="BB1423" s="191">
        <v>0</v>
      </c>
    </row>
    <row r="1424" spans="48:54" x14ac:dyDescent="0.2">
      <c r="AV1424" s="191" t="str">
        <f t="shared" si="26"/>
        <v>536_RG_513_1_202425</v>
      </c>
      <c r="AW1424" s="191" t="s">
        <v>93</v>
      </c>
      <c r="AX1424" s="18">
        <v>202425</v>
      </c>
      <c r="AY1424" s="191">
        <v>536</v>
      </c>
      <c r="AZ1424" s="191">
        <v>513</v>
      </c>
      <c r="BA1424" s="191">
        <v>1</v>
      </c>
      <c r="BB1424" s="191">
        <v>0</v>
      </c>
    </row>
    <row r="1425" spans="48:54" x14ac:dyDescent="0.2">
      <c r="AV1425" s="191" t="str">
        <f t="shared" si="26"/>
        <v>538_RG_513_1_202425</v>
      </c>
      <c r="AW1425" s="191" t="s">
        <v>93</v>
      </c>
      <c r="AX1425" s="18">
        <v>202425</v>
      </c>
      <c r="AY1425" s="191">
        <v>538</v>
      </c>
      <c r="AZ1425" s="191">
        <v>513</v>
      </c>
      <c r="BA1425" s="191">
        <v>1</v>
      </c>
      <c r="BB1425" s="191">
        <v>0</v>
      </c>
    </row>
    <row r="1426" spans="48:54" x14ac:dyDescent="0.2">
      <c r="AV1426" s="191" t="str">
        <f t="shared" si="26"/>
        <v>540_RG_513_1_202425</v>
      </c>
      <c r="AW1426" s="191" t="s">
        <v>93</v>
      </c>
      <c r="AX1426" s="18">
        <v>202425</v>
      </c>
      <c r="AY1426" s="191">
        <v>540</v>
      </c>
      <c r="AZ1426" s="191">
        <v>513</v>
      </c>
      <c r="BA1426" s="191">
        <v>1</v>
      </c>
      <c r="BB1426" s="191">
        <v>0</v>
      </c>
    </row>
    <row r="1427" spans="48:54" x14ac:dyDescent="0.2">
      <c r="AV1427" s="191" t="str">
        <f t="shared" si="26"/>
        <v>542_RG_513_1_202425</v>
      </c>
      <c r="AW1427" s="191" t="s">
        <v>93</v>
      </c>
      <c r="AX1427" s="18">
        <v>202425</v>
      </c>
      <c r="AY1427" s="191">
        <v>542</v>
      </c>
      <c r="AZ1427" s="191">
        <v>513</v>
      </c>
      <c r="BA1427" s="191">
        <v>1</v>
      </c>
      <c r="BB1427" s="191">
        <v>0</v>
      </c>
    </row>
    <row r="1428" spans="48:54" x14ac:dyDescent="0.2">
      <c r="AV1428" s="191" t="str">
        <f t="shared" si="26"/>
        <v>544_RG_513_1_202425</v>
      </c>
      <c r="AW1428" s="191" t="s">
        <v>93</v>
      </c>
      <c r="AX1428" s="18">
        <v>202425</v>
      </c>
      <c r="AY1428" s="191">
        <v>544</v>
      </c>
      <c r="AZ1428" s="191">
        <v>513</v>
      </c>
      <c r="BA1428" s="191">
        <v>1</v>
      </c>
      <c r="BB1428" s="191">
        <v>0</v>
      </c>
    </row>
    <row r="1429" spans="48:54" x14ac:dyDescent="0.2">
      <c r="AV1429" s="191" t="str">
        <f t="shared" si="26"/>
        <v>545_RG_513_1_202425</v>
      </c>
      <c r="AW1429" s="191" t="s">
        <v>93</v>
      </c>
      <c r="AX1429" s="18">
        <v>202425</v>
      </c>
      <c r="AY1429" s="191">
        <v>545</v>
      </c>
      <c r="AZ1429" s="191">
        <v>513</v>
      </c>
      <c r="BA1429" s="191">
        <v>1</v>
      </c>
      <c r="BB1429" s="191">
        <v>0</v>
      </c>
    </row>
    <row r="1430" spans="48:54" x14ac:dyDescent="0.2">
      <c r="AV1430" s="191" t="str">
        <f t="shared" si="26"/>
        <v>546_RG_513_1_202425</v>
      </c>
      <c r="AW1430" s="191" t="s">
        <v>93</v>
      </c>
      <c r="AX1430" s="18">
        <v>202425</v>
      </c>
      <c r="AY1430" s="191">
        <v>546</v>
      </c>
      <c r="AZ1430" s="191">
        <v>513</v>
      </c>
      <c r="BA1430" s="191">
        <v>1</v>
      </c>
      <c r="BB1430" s="191">
        <v>0</v>
      </c>
    </row>
    <row r="1431" spans="48:54" x14ac:dyDescent="0.2">
      <c r="AV1431" s="191" t="str">
        <f t="shared" si="26"/>
        <v>548_RG_513_1_202425</v>
      </c>
      <c r="AW1431" s="191" t="s">
        <v>93</v>
      </c>
      <c r="AX1431" s="18">
        <v>202425</v>
      </c>
      <c r="AY1431" s="191">
        <v>548</v>
      </c>
      <c r="AZ1431" s="191">
        <v>513</v>
      </c>
      <c r="BA1431" s="191">
        <v>1</v>
      </c>
      <c r="BB1431" s="191">
        <v>0</v>
      </c>
    </row>
    <row r="1432" spans="48:54" x14ac:dyDescent="0.2">
      <c r="AV1432" s="191" t="str">
        <f t="shared" si="26"/>
        <v>550_RG_513_1_202425</v>
      </c>
      <c r="AW1432" s="191" t="s">
        <v>93</v>
      </c>
      <c r="AX1432" s="18">
        <v>202425</v>
      </c>
      <c r="AY1432" s="191">
        <v>550</v>
      </c>
      <c r="AZ1432" s="191">
        <v>513</v>
      </c>
      <c r="BA1432" s="191">
        <v>1</v>
      </c>
      <c r="BB1432" s="191">
        <v>0</v>
      </c>
    </row>
    <row r="1433" spans="48:54" x14ac:dyDescent="0.2">
      <c r="AV1433" s="191" t="str">
        <f t="shared" si="26"/>
        <v>552_RG_513_1_202425</v>
      </c>
      <c r="AW1433" s="191" t="s">
        <v>93</v>
      </c>
      <c r="AX1433" s="18">
        <v>202425</v>
      </c>
      <c r="AY1433" s="191">
        <v>552</v>
      </c>
      <c r="AZ1433" s="191">
        <v>513</v>
      </c>
      <c r="BA1433" s="191">
        <v>1</v>
      </c>
      <c r="BB1433" s="191">
        <v>0</v>
      </c>
    </row>
    <row r="1434" spans="48:54" x14ac:dyDescent="0.2">
      <c r="AV1434" s="191" t="str">
        <f t="shared" si="26"/>
        <v>562_RG_513_1_202425</v>
      </c>
      <c r="AW1434" s="191" t="s">
        <v>93</v>
      </c>
      <c r="AX1434" s="18">
        <v>202425</v>
      </c>
      <c r="AY1434" s="191">
        <v>562</v>
      </c>
      <c r="AZ1434" s="191">
        <v>513</v>
      </c>
      <c r="BA1434" s="191">
        <v>1</v>
      </c>
      <c r="BB1434" s="191">
        <v>0</v>
      </c>
    </row>
    <row r="1435" spans="48:54" x14ac:dyDescent="0.2">
      <c r="AV1435" s="191" t="str">
        <f t="shared" si="26"/>
        <v>564_RG_513_1_202425</v>
      </c>
      <c r="AW1435" s="191" t="s">
        <v>93</v>
      </c>
      <c r="AX1435" s="18">
        <v>202425</v>
      </c>
      <c r="AY1435" s="191">
        <v>564</v>
      </c>
      <c r="AZ1435" s="191">
        <v>513</v>
      </c>
      <c r="BA1435" s="191">
        <v>1</v>
      </c>
      <c r="BB1435" s="191">
        <v>-3734.7313800000002</v>
      </c>
    </row>
    <row r="1436" spans="48:54" x14ac:dyDescent="0.2">
      <c r="AV1436" s="191" t="str">
        <f t="shared" si="26"/>
        <v>566_RG_513_1_202425</v>
      </c>
      <c r="AW1436" s="191" t="s">
        <v>93</v>
      </c>
      <c r="AX1436" s="18">
        <v>202425</v>
      </c>
      <c r="AY1436" s="191">
        <v>566</v>
      </c>
      <c r="AZ1436" s="191">
        <v>513</v>
      </c>
      <c r="BA1436" s="191">
        <v>1</v>
      </c>
      <c r="BB1436" s="191">
        <v>-3073</v>
      </c>
    </row>
    <row r="1437" spans="48:54" x14ac:dyDescent="0.2">
      <c r="AV1437" s="191" t="str">
        <f t="shared" si="26"/>
        <v>568_RG_513_1_202425</v>
      </c>
      <c r="AW1437" s="191" t="s">
        <v>93</v>
      </c>
      <c r="AX1437" s="18">
        <v>202425</v>
      </c>
      <c r="AY1437" s="191">
        <v>568</v>
      </c>
      <c r="AZ1437" s="191">
        <v>513</v>
      </c>
      <c r="BA1437" s="191">
        <v>1</v>
      </c>
      <c r="BB1437" s="191">
        <v>-6676.9990399999997</v>
      </c>
    </row>
    <row r="1438" spans="48:54" x14ac:dyDescent="0.2">
      <c r="AV1438" s="191" t="str">
        <f t="shared" si="26"/>
        <v>572_RG_513_1_202425</v>
      </c>
      <c r="AW1438" s="191" t="s">
        <v>93</v>
      </c>
      <c r="AX1438" s="18">
        <v>202425</v>
      </c>
      <c r="AY1438" s="191">
        <v>572</v>
      </c>
      <c r="AZ1438" s="191">
        <v>513</v>
      </c>
      <c r="BA1438" s="191">
        <v>1</v>
      </c>
      <c r="BB1438" s="191">
        <v>0</v>
      </c>
    </row>
    <row r="1439" spans="48:54" x14ac:dyDescent="0.2">
      <c r="AV1439" s="191" t="str">
        <f t="shared" si="26"/>
        <v>574_RG_513_1_202425</v>
      </c>
      <c r="AW1439" s="191" t="s">
        <v>93</v>
      </c>
      <c r="AX1439" s="18">
        <v>202425</v>
      </c>
      <c r="AY1439" s="191">
        <v>574</v>
      </c>
      <c r="AZ1439" s="191">
        <v>513</v>
      </c>
      <c r="BA1439" s="191">
        <v>1</v>
      </c>
      <c r="BB1439" s="191">
        <v>0</v>
      </c>
    </row>
    <row r="1440" spans="48:54" x14ac:dyDescent="0.2">
      <c r="AV1440" s="191" t="str">
        <f t="shared" si="26"/>
        <v>576_RG_513_1_202425</v>
      </c>
      <c r="AW1440" s="191" t="s">
        <v>93</v>
      </c>
      <c r="AX1440" s="18">
        <v>202425</v>
      </c>
      <c r="AY1440" s="191">
        <v>576</v>
      </c>
      <c r="AZ1440" s="191">
        <v>513</v>
      </c>
      <c r="BA1440" s="191">
        <v>1</v>
      </c>
      <c r="BB1440" s="191">
        <v>0</v>
      </c>
    </row>
    <row r="1441" spans="48:54" x14ac:dyDescent="0.2">
      <c r="AV1441" s="191" t="str">
        <f t="shared" si="26"/>
        <v>582_RG_513_1_202425</v>
      </c>
      <c r="AW1441" s="191" t="s">
        <v>93</v>
      </c>
      <c r="AX1441" s="18">
        <v>202425</v>
      </c>
      <c r="AY1441" s="191">
        <v>582</v>
      </c>
      <c r="AZ1441" s="191">
        <v>513</v>
      </c>
      <c r="BA1441" s="191">
        <v>1</v>
      </c>
      <c r="BB1441" s="191">
        <v>0</v>
      </c>
    </row>
    <row r="1442" spans="48:54" x14ac:dyDescent="0.2">
      <c r="AV1442" s="191" t="str">
        <f t="shared" si="26"/>
        <v>584_RG_513_1_202425</v>
      </c>
      <c r="AW1442" s="191" t="s">
        <v>93</v>
      </c>
      <c r="AX1442" s="18">
        <v>202425</v>
      </c>
      <c r="AY1442" s="191">
        <v>584</v>
      </c>
      <c r="AZ1442" s="191">
        <v>513</v>
      </c>
      <c r="BA1442" s="191">
        <v>1</v>
      </c>
      <c r="BB1442" s="191">
        <v>0</v>
      </c>
    </row>
    <row r="1443" spans="48:54" x14ac:dyDescent="0.2">
      <c r="AV1443" s="191" t="str">
        <f t="shared" si="26"/>
        <v>586_RG_513_1_202425</v>
      </c>
      <c r="AW1443" s="191" t="s">
        <v>93</v>
      </c>
      <c r="AX1443" s="18">
        <v>202425</v>
      </c>
      <c r="AY1443" s="191">
        <v>586</v>
      </c>
      <c r="AZ1443" s="191">
        <v>513</v>
      </c>
      <c r="BA1443" s="191">
        <v>1</v>
      </c>
      <c r="BB1443" s="191">
        <v>0</v>
      </c>
    </row>
    <row r="1444" spans="48:54" x14ac:dyDescent="0.2">
      <c r="AV1444" s="191" t="str">
        <f t="shared" si="26"/>
        <v>512_RG_598_1_202425</v>
      </c>
      <c r="AW1444" s="191" t="s">
        <v>93</v>
      </c>
      <c r="AX1444" s="18">
        <v>202425</v>
      </c>
      <c r="AY1444" s="191">
        <v>512</v>
      </c>
      <c r="AZ1444" s="191">
        <v>598</v>
      </c>
      <c r="BA1444" s="191">
        <v>1</v>
      </c>
      <c r="BB1444" s="191">
        <v>0</v>
      </c>
    </row>
    <row r="1445" spans="48:54" x14ac:dyDescent="0.2">
      <c r="AV1445" s="191" t="str">
        <f t="shared" si="26"/>
        <v>514_RG_598_1_202425</v>
      </c>
      <c r="AW1445" s="191" t="s">
        <v>93</v>
      </c>
      <c r="AX1445" s="18">
        <v>202425</v>
      </c>
      <c r="AY1445" s="191">
        <v>514</v>
      </c>
      <c r="AZ1445" s="191">
        <v>598</v>
      </c>
      <c r="BA1445" s="191">
        <v>1</v>
      </c>
      <c r="BB1445" s="191">
        <v>0</v>
      </c>
    </row>
    <row r="1446" spans="48:54" x14ac:dyDescent="0.2">
      <c r="AV1446" s="191" t="str">
        <f t="shared" si="26"/>
        <v>516_RG_598_1_202425</v>
      </c>
      <c r="AW1446" s="191" t="s">
        <v>93</v>
      </c>
      <c r="AX1446" s="18">
        <v>202425</v>
      </c>
      <c r="AY1446" s="191">
        <v>516</v>
      </c>
      <c r="AZ1446" s="191">
        <v>598</v>
      </c>
      <c r="BA1446" s="191">
        <v>1</v>
      </c>
      <c r="BB1446" s="191">
        <v>0</v>
      </c>
    </row>
    <row r="1447" spans="48:54" x14ac:dyDescent="0.2">
      <c r="AV1447" s="191" t="str">
        <f t="shared" si="26"/>
        <v>518_RG_598_1_202425</v>
      </c>
      <c r="AW1447" s="191" t="s">
        <v>93</v>
      </c>
      <c r="AX1447" s="18">
        <v>202425</v>
      </c>
      <c r="AY1447" s="191">
        <v>518</v>
      </c>
      <c r="AZ1447" s="191">
        <v>598</v>
      </c>
      <c r="BA1447" s="191">
        <v>1</v>
      </c>
      <c r="BB1447" s="191">
        <v>-10.404</v>
      </c>
    </row>
    <row r="1448" spans="48:54" x14ac:dyDescent="0.2">
      <c r="AV1448" s="191" t="str">
        <f t="shared" si="26"/>
        <v>520_RG_598_1_202425</v>
      </c>
      <c r="AW1448" s="191" t="s">
        <v>93</v>
      </c>
      <c r="AX1448" s="18">
        <v>202425</v>
      </c>
      <c r="AY1448" s="191">
        <v>520</v>
      </c>
      <c r="AZ1448" s="191">
        <v>598</v>
      </c>
      <c r="BA1448" s="191">
        <v>1</v>
      </c>
      <c r="BB1448" s="191">
        <v>0</v>
      </c>
    </row>
    <row r="1449" spans="48:54" x14ac:dyDescent="0.2">
      <c r="AV1449" s="191" t="str">
        <f t="shared" si="26"/>
        <v>522_RG_598_1_202425</v>
      </c>
      <c r="AW1449" s="191" t="s">
        <v>93</v>
      </c>
      <c r="AX1449" s="18">
        <v>202425</v>
      </c>
      <c r="AY1449" s="191">
        <v>522</v>
      </c>
      <c r="AZ1449" s="191">
        <v>598</v>
      </c>
      <c r="BA1449" s="191">
        <v>1</v>
      </c>
      <c r="BB1449" s="191">
        <v>0</v>
      </c>
    </row>
    <row r="1450" spans="48:54" x14ac:dyDescent="0.2">
      <c r="AV1450" s="191" t="str">
        <f t="shared" si="26"/>
        <v>524_RG_598_1_202425</v>
      </c>
      <c r="AW1450" s="191" t="s">
        <v>93</v>
      </c>
      <c r="AX1450" s="18">
        <v>202425</v>
      </c>
      <c r="AY1450" s="191">
        <v>524</v>
      </c>
      <c r="AZ1450" s="191">
        <v>598</v>
      </c>
      <c r="BA1450" s="191">
        <v>1</v>
      </c>
      <c r="BB1450" s="191">
        <v>0</v>
      </c>
    </row>
    <row r="1451" spans="48:54" x14ac:dyDescent="0.2">
      <c r="AV1451" s="191" t="str">
        <f t="shared" si="26"/>
        <v>526_RG_598_1_202425</v>
      </c>
      <c r="AW1451" s="191" t="s">
        <v>93</v>
      </c>
      <c r="AX1451" s="18">
        <v>202425</v>
      </c>
      <c r="AY1451" s="191">
        <v>526</v>
      </c>
      <c r="AZ1451" s="191">
        <v>598</v>
      </c>
      <c r="BA1451" s="191">
        <v>1</v>
      </c>
      <c r="BB1451" s="191">
        <v>0</v>
      </c>
    </row>
    <row r="1452" spans="48:54" x14ac:dyDescent="0.2">
      <c r="AV1452" s="191" t="str">
        <f t="shared" si="26"/>
        <v>528_RG_598_1_202425</v>
      </c>
      <c r="AW1452" s="191" t="s">
        <v>93</v>
      </c>
      <c r="AX1452" s="18">
        <v>202425</v>
      </c>
      <c r="AY1452" s="191">
        <v>528</v>
      </c>
      <c r="AZ1452" s="191">
        <v>598</v>
      </c>
      <c r="BA1452" s="191">
        <v>1</v>
      </c>
      <c r="BB1452" s="191">
        <v>0</v>
      </c>
    </row>
    <row r="1453" spans="48:54" x14ac:dyDescent="0.2">
      <c r="AV1453" s="191" t="str">
        <f t="shared" si="26"/>
        <v>530_RG_598_1_202425</v>
      </c>
      <c r="AW1453" s="191" t="s">
        <v>93</v>
      </c>
      <c r="AX1453" s="18">
        <v>202425</v>
      </c>
      <c r="AY1453" s="191">
        <v>530</v>
      </c>
      <c r="AZ1453" s="191">
        <v>598</v>
      </c>
      <c r="BA1453" s="191">
        <v>1</v>
      </c>
      <c r="BB1453" s="191">
        <v>0</v>
      </c>
    </row>
    <row r="1454" spans="48:54" x14ac:dyDescent="0.2">
      <c r="AV1454" s="191" t="str">
        <f t="shared" si="26"/>
        <v>532_RG_598_1_202425</v>
      </c>
      <c r="AW1454" s="191" t="s">
        <v>93</v>
      </c>
      <c r="AX1454" s="18">
        <v>202425</v>
      </c>
      <c r="AY1454" s="191">
        <v>532</v>
      </c>
      <c r="AZ1454" s="191">
        <v>598</v>
      </c>
      <c r="BA1454" s="191">
        <v>1</v>
      </c>
      <c r="BB1454" s="191">
        <v>0</v>
      </c>
    </row>
    <row r="1455" spans="48:54" x14ac:dyDescent="0.2">
      <c r="AV1455" s="191" t="str">
        <f t="shared" si="26"/>
        <v>534_RG_598_1_202425</v>
      </c>
      <c r="AW1455" s="191" t="s">
        <v>93</v>
      </c>
      <c r="AX1455" s="18">
        <v>202425</v>
      </c>
      <c r="AY1455" s="191">
        <v>534</v>
      </c>
      <c r="AZ1455" s="191">
        <v>598</v>
      </c>
      <c r="BA1455" s="191">
        <v>1</v>
      </c>
      <c r="BB1455" s="191">
        <v>0</v>
      </c>
    </row>
    <row r="1456" spans="48:54" x14ac:dyDescent="0.2">
      <c r="AV1456" s="191" t="str">
        <f t="shared" si="26"/>
        <v>536_RG_598_1_202425</v>
      </c>
      <c r="AW1456" s="191" t="s">
        <v>93</v>
      </c>
      <c r="AX1456" s="18">
        <v>202425</v>
      </c>
      <c r="AY1456" s="191">
        <v>536</v>
      </c>
      <c r="AZ1456" s="191">
        <v>598</v>
      </c>
      <c r="BA1456" s="191">
        <v>1</v>
      </c>
      <c r="BB1456" s="191">
        <v>0</v>
      </c>
    </row>
    <row r="1457" spans="48:54" x14ac:dyDescent="0.2">
      <c r="AV1457" s="191" t="str">
        <f t="shared" si="26"/>
        <v>538_RG_598_1_202425</v>
      </c>
      <c r="AW1457" s="191" t="s">
        <v>93</v>
      </c>
      <c r="AX1457" s="18">
        <v>202425</v>
      </c>
      <c r="AY1457" s="191">
        <v>538</v>
      </c>
      <c r="AZ1457" s="191">
        <v>598</v>
      </c>
      <c r="BA1457" s="191">
        <v>1</v>
      </c>
      <c r="BB1457" s="191">
        <v>0</v>
      </c>
    </row>
    <row r="1458" spans="48:54" x14ac:dyDescent="0.2">
      <c r="AV1458" s="191" t="str">
        <f t="shared" si="26"/>
        <v>540_RG_598_1_202425</v>
      </c>
      <c r="AW1458" s="191" t="s">
        <v>93</v>
      </c>
      <c r="AX1458" s="18">
        <v>202425</v>
      </c>
      <c r="AY1458" s="191">
        <v>540</v>
      </c>
      <c r="AZ1458" s="191">
        <v>598</v>
      </c>
      <c r="BA1458" s="191">
        <v>1</v>
      </c>
      <c r="BB1458" s="191">
        <v>0</v>
      </c>
    </row>
    <row r="1459" spans="48:54" x14ac:dyDescent="0.2">
      <c r="AV1459" s="191" t="str">
        <f t="shared" si="26"/>
        <v>542_RG_598_1_202425</v>
      </c>
      <c r="AW1459" s="191" t="s">
        <v>93</v>
      </c>
      <c r="AX1459" s="18">
        <v>202425</v>
      </c>
      <c r="AY1459" s="191">
        <v>542</v>
      </c>
      <c r="AZ1459" s="191">
        <v>598</v>
      </c>
      <c r="BA1459" s="191">
        <v>1</v>
      </c>
      <c r="BB1459" s="191">
        <v>0</v>
      </c>
    </row>
    <row r="1460" spans="48:54" x14ac:dyDescent="0.2">
      <c r="AV1460" s="191" t="str">
        <f t="shared" si="26"/>
        <v>544_RG_598_1_202425</v>
      </c>
      <c r="AW1460" s="191" t="s">
        <v>93</v>
      </c>
      <c r="AX1460" s="18">
        <v>202425</v>
      </c>
      <c r="AY1460" s="191">
        <v>544</v>
      </c>
      <c r="AZ1460" s="191">
        <v>598</v>
      </c>
      <c r="BA1460" s="191">
        <v>1</v>
      </c>
      <c r="BB1460" s="191">
        <v>0</v>
      </c>
    </row>
    <row r="1461" spans="48:54" x14ac:dyDescent="0.2">
      <c r="AV1461" s="191" t="str">
        <f t="shared" si="26"/>
        <v>545_RG_598_1_202425</v>
      </c>
      <c r="AW1461" s="191" t="s">
        <v>93</v>
      </c>
      <c r="AX1461" s="18">
        <v>202425</v>
      </c>
      <c r="AY1461" s="191">
        <v>545</v>
      </c>
      <c r="AZ1461" s="191">
        <v>598</v>
      </c>
      <c r="BA1461" s="191">
        <v>1</v>
      </c>
      <c r="BB1461" s="191">
        <v>0</v>
      </c>
    </row>
    <row r="1462" spans="48:54" x14ac:dyDescent="0.2">
      <c r="AV1462" s="191" t="str">
        <f t="shared" si="26"/>
        <v>546_RG_598_1_202425</v>
      </c>
      <c r="AW1462" s="191" t="s">
        <v>93</v>
      </c>
      <c r="AX1462" s="18">
        <v>202425</v>
      </c>
      <c r="AY1462" s="191">
        <v>546</v>
      </c>
      <c r="AZ1462" s="191">
        <v>598</v>
      </c>
      <c r="BA1462" s="191">
        <v>1</v>
      </c>
      <c r="BB1462" s="191">
        <v>0</v>
      </c>
    </row>
    <row r="1463" spans="48:54" x14ac:dyDescent="0.2">
      <c r="AV1463" s="191" t="str">
        <f t="shared" si="26"/>
        <v>548_RG_598_1_202425</v>
      </c>
      <c r="AW1463" s="191" t="s">
        <v>93</v>
      </c>
      <c r="AX1463" s="18">
        <v>202425</v>
      </c>
      <c r="AY1463" s="191">
        <v>548</v>
      </c>
      <c r="AZ1463" s="191">
        <v>598</v>
      </c>
      <c r="BA1463" s="191">
        <v>1</v>
      </c>
      <c r="BB1463" s="191">
        <v>-1438.0229999999999</v>
      </c>
    </row>
    <row r="1464" spans="48:54" x14ac:dyDescent="0.2">
      <c r="AV1464" s="191" t="str">
        <f t="shared" si="26"/>
        <v>550_RG_598_1_202425</v>
      </c>
      <c r="AW1464" s="191" t="s">
        <v>93</v>
      </c>
      <c r="AX1464" s="18">
        <v>202425</v>
      </c>
      <c r="AY1464" s="191">
        <v>550</v>
      </c>
      <c r="AZ1464" s="191">
        <v>598</v>
      </c>
      <c r="BA1464" s="191">
        <v>1</v>
      </c>
      <c r="BB1464" s="191">
        <v>0</v>
      </c>
    </row>
    <row r="1465" spans="48:54" x14ac:dyDescent="0.2">
      <c r="AV1465" s="191" t="str">
        <f t="shared" si="26"/>
        <v>552_RG_598_1_202425</v>
      </c>
      <c r="AW1465" s="191" t="s">
        <v>93</v>
      </c>
      <c r="AX1465" s="18">
        <v>202425</v>
      </c>
      <c r="AY1465" s="191">
        <v>552</v>
      </c>
      <c r="AZ1465" s="191">
        <v>598</v>
      </c>
      <c r="BA1465" s="191">
        <v>1</v>
      </c>
      <c r="BB1465" s="191">
        <v>0</v>
      </c>
    </row>
    <row r="1466" spans="48:54" x14ac:dyDescent="0.2">
      <c r="AV1466" s="191" t="str">
        <f t="shared" si="26"/>
        <v>562_RG_598_1_202425</v>
      </c>
      <c r="AW1466" s="191" t="s">
        <v>93</v>
      </c>
      <c r="AX1466" s="18">
        <v>202425</v>
      </c>
      <c r="AY1466" s="191">
        <v>562</v>
      </c>
      <c r="AZ1466" s="191">
        <v>598</v>
      </c>
      <c r="BA1466" s="191">
        <v>1</v>
      </c>
      <c r="BB1466" s="191">
        <v>0</v>
      </c>
    </row>
    <row r="1467" spans="48:54" x14ac:dyDescent="0.2">
      <c r="AV1467" s="191" t="str">
        <f t="shared" si="26"/>
        <v>564_RG_598_1_202425</v>
      </c>
      <c r="AW1467" s="191" t="s">
        <v>93</v>
      </c>
      <c r="AX1467" s="18">
        <v>202425</v>
      </c>
      <c r="AY1467" s="191">
        <v>564</v>
      </c>
      <c r="AZ1467" s="191">
        <v>598</v>
      </c>
      <c r="BA1467" s="191">
        <v>1</v>
      </c>
      <c r="BB1467" s="191">
        <v>-18011.904519999996</v>
      </c>
    </row>
    <row r="1468" spans="48:54" x14ac:dyDescent="0.2">
      <c r="AV1468" s="191" t="str">
        <f t="shared" si="26"/>
        <v>566_RG_598_1_202425</v>
      </c>
      <c r="AW1468" s="191" t="s">
        <v>93</v>
      </c>
      <c r="AX1468" s="18">
        <v>202425</v>
      </c>
      <c r="AY1468" s="191">
        <v>566</v>
      </c>
      <c r="AZ1468" s="191">
        <v>598</v>
      </c>
      <c r="BA1468" s="191">
        <v>1</v>
      </c>
      <c r="BB1468" s="191">
        <v>-22550</v>
      </c>
    </row>
    <row r="1469" spans="48:54" x14ac:dyDescent="0.2">
      <c r="AV1469" s="191" t="str">
        <f t="shared" si="26"/>
        <v>568_RG_598_1_202425</v>
      </c>
      <c r="AW1469" s="191" t="s">
        <v>93</v>
      </c>
      <c r="AX1469" s="18">
        <v>202425</v>
      </c>
      <c r="AY1469" s="191">
        <v>568</v>
      </c>
      <c r="AZ1469" s="191">
        <v>598</v>
      </c>
      <c r="BA1469" s="191">
        <v>1</v>
      </c>
      <c r="BB1469" s="191">
        <v>-74232.354259999993</v>
      </c>
    </row>
    <row r="1470" spans="48:54" x14ac:dyDescent="0.2">
      <c r="AV1470" s="191" t="str">
        <f t="shared" si="26"/>
        <v>572_RG_598_1_202425</v>
      </c>
      <c r="AW1470" s="191" t="s">
        <v>93</v>
      </c>
      <c r="AX1470" s="18">
        <v>202425</v>
      </c>
      <c r="AY1470" s="191">
        <v>572</v>
      </c>
      <c r="AZ1470" s="191">
        <v>598</v>
      </c>
      <c r="BA1470" s="191">
        <v>1</v>
      </c>
      <c r="BB1470" s="191">
        <v>0</v>
      </c>
    </row>
    <row r="1471" spans="48:54" x14ac:dyDescent="0.2">
      <c r="AV1471" s="191" t="str">
        <f t="shared" si="26"/>
        <v>574_RG_598_1_202425</v>
      </c>
      <c r="AW1471" s="191" t="s">
        <v>93</v>
      </c>
      <c r="AX1471" s="18">
        <v>202425</v>
      </c>
      <c r="AY1471" s="191">
        <v>574</v>
      </c>
      <c r="AZ1471" s="191">
        <v>598</v>
      </c>
      <c r="BA1471" s="191">
        <v>1</v>
      </c>
      <c r="BB1471" s="191">
        <v>0</v>
      </c>
    </row>
    <row r="1472" spans="48:54" x14ac:dyDescent="0.2">
      <c r="AV1472" s="191" t="str">
        <f t="shared" si="26"/>
        <v>576_RG_598_1_202425</v>
      </c>
      <c r="AW1472" s="191" t="s">
        <v>93</v>
      </c>
      <c r="AX1472" s="18">
        <v>202425</v>
      </c>
      <c r="AY1472" s="191">
        <v>576</v>
      </c>
      <c r="AZ1472" s="191">
        <v>598</v>
      </c>
      <c r="BA1472" s="191">
        <v>1</v>
      </c>
      <c r="BB1472" s="191">
        <v>0</v>
      </c>
    </row>
    <row r="1473" spans="48:54" x14ac:dyDescent="0.2">
      <c r="AV1473" s="191" t="str">
        <f t="shared" si="26"/>
        <v>582_RG_598_1_202425</v>
      </c>
      <c r="AW1473" s="191" t="s">
        <v>93</v>
      </c>
      <c r="AX1473" s="18">
        <v>202425</v>
      </c>
      <c r="AY1473" s="191">
        <v>582</v>
      </c>
      <c r="AZ1473" s="191">
        <v>598</v>
      </c>
      <c r="BA1473" s="191">
        <v>1</v>
      </c>
      <c r="BB1473" s="191">
        <v>0</v>
      </c>
    </row>
    <row r="1474" spans="48:54" x14ac:dyDescent="0.2">
      <c r="AV1474" s="191" t="str">
        <f t="shared" si="26"/>
        <v>584_RG_598_1_202425</v>
      </c>
      <c r="AW1474" s="191" t="s">
        <v>93</v>
      </c>
      <c r="AX1474" s="18">
        <v>202425</v>
      </c>
      <c r="AY1474" s="191">
        <v>584</v>
      </c>
      <c r="AZ1474" s="191">
        <v>598</v>
      </c>
      <c r="BA1474" s="191">
        <v>1</v>
      </c>
      <c r="BB1474" s="191">
        <v>0</v>
      </c>
    </row>
    <row r="1475" spans="48:54" x14ac:dyDescent="0.2">
      <c r="AV1475" s="191" t="str">
        <f t="shared" si="26"/>
        <v>586_RG_598_1_202425</v>
      </c>
      <c r="AW1475" s="191" t="s">
        <v>93</v>
      </c>
      <c r="AX1475" s="18">
        <v>202425</v>
      </c>
      <c r="AY1475" s="191">
        <v>586</v>
      </c>
      <c r="AZ1475" s="191">
        <v>598</v>
      </c>
      <c r="BA1475" s="191">
        <v>1</v>
      </c>
      <c r="BB1475" s="191">
        <v>0</v>
      </c>
    </row>
    <row r="1476" spans="48:54" x14ac:dyDescent="0.2">
      <c r="AV1476" s="191" t="str">
        <f t="shared" ref="AV1476:AV1539" si="27">AY1476&amp;"_"&amp;AW1476&amp;"_"&amp;AZ1476&amp;"_"&amp;BA1476&amp;"_"&amp;AX1476</f>
        <v>512_RG_598_2_202425</v>
      </c>
      <c r="AW1476" s="191" t="s">
        <v>93</v>
      </c>
      <c r="AX1476" s="18">
        <v>202425</v>
      </c>
      <c r="AY1476" s="191">
        <v>512</v>
      </c>
      <c r="AZ1476" s="191">
        <v>598</v>
      </c>
      <c r="BA1476" s="191">
        <v>2</v>
      </c>
      <c r="BB1476" s="191">
        <v>0</v>
      </c>
    </row>
    <row r="1477" spans="48:54" x14ac:dyDescent="0.2">
      <c r="AV1477" s="191" t="str">
        <f t="shared" si="27"/>
        <v>514_RG_598_2_202425</v>
      </c>
      <c r="AW1477" s="191" t="s">
        <v>93</v>
      </c>
      <c r="AX1477" s="18">
        <v>202425</v>
      </c>
      <c r="AY1477" s="191">
        <v>514</v>
      </c>
      <c r="AZ1477" s="191">
        <v>598</v>
      </c>
      <c r="BA1477" s="191">
        <v>2</v>
      </c>
      <c r="BB1477" s="191">
        <v>0</v>
      </c>
    </row>
    <row r="1478" spans="48:54" x14ac:dyDescent="0.2">
      <c r="AV1478" s="191" t="str">
        <f t="shared" si="27"/>
        <v>516_RG_598_2_202425</v>
      </c>
      <c r="AW1478" s="191" t="s">
        <v>93</v>
      </c>
      <c r="AX1478" s="18">
        <v>202425</v>
      </c>
      <c r="AY1478" s="191">
        <v>516</v>
      </c>
      <c r="AZ1478" s="191">
        <v>598</v>
      </c>
      <c r="BA1478" s="191">
        <v>2</v>
      </c>
      <c r="BB1478" s="191">
        <v>0</v>
      </c>
    </row>
    <row r="1479" spans="48:54" x14ac:dyDescent="0.2">
      <c r="AV1479" s="191" t="str">
        <f t="shared" si="27"/>
        <v>518_RG_598_2_202425</v>
      </c>
      <c r="AW1479" s="191" t="s">
        <v>93</v>
      </c>
      <c r="AX1479" s="18">
        <v>202425</v>
      </c>
      <c r="AY1479" s="191">
        <v>518</v>
      </c>
      <c r="AZ1479" s="191">
        <v>598</v>
      </c>
      <c r="BA1479" s="191">
        <v>2</v>
      </c>
      <c r="BB1479" s="191">
        <v>0</v>
      </c>
    </row>
    <row r="1480" spans="48:54" x14ac:dyDescent="0.2">
      <c r="AV1480" s="191" t="str">
        <f t="shared" si="27"/>
        <v>520_RG_598_2_202425</v>
      </c>
      <c r="AW1480" s="191" t="s">
        <v>93</v>
      </c>
      <c r="AX1480" s="18">
        <v>202425</v>
      </c>
      <c r="AY1480" s="191">
        <v>520</v>
      </c>
      <c r="AZ1480" s="191">
        <v>598</v>
      </c>
      <c r="BA1480" s="191">
        <v>2</v>
      </c>
      <c r="BB1480" s="191">
        <v>0</v>
      </c>
    </row>
    <row r="1481" spans="48:54" x14ac:dyDescent="0.2">
      <c r="AV1481" s="191" t="str">
        <f t="shared" si="27"/>
        <v>522_RG_598_2_202425</v>
      </c>
      <c r="AW1481" s="191" t="s">
        <v>93</v>
      </c>
      <c r="AX1481" s="18">
        <v>202425</v>
      </c>
      <c r="AY1481" s="191">
        <v>522</v>
      </c>
      <c r="AZ1481" s="191">
        <v>598</v>
      </c>
      <c r="BA1481" s="191">
        <v>2</v>
      </c>
      <c r="BB1481" s="191">
        <v>0</v>
      </c>
    </row>
    <row r="1482" spans="48:54" x14ac:dyDescent="0.2">
      <c r="AV1482" s="191" t="str">
        <f t="shared" si="27"/>
        <v>524_RG_598_2_202425</v>
      </c>
      <c r="AW1482" s="191" t="s">
        <v>93</v>
      </c>
      <c r="AX1482" s="18">
        <v>202425</v>
      </c>
      <c r="AY1482" s="191">
        <v>524</v>
      </c>
      <c r="AZ1482" s="191">
        <v>598</v>
      </c>
      <c r="BA1482" s="191">
        <v>2</v>
      </c>
      <c r="BB1482" s="191">
        <v>0</v>
      </c>
    </row>
    <row r="1483" spans="48:54" x14ac:dyDescent="0.2">
      <c r="AV1483" s="191" t="str">
        <f t="shared" si="27"/>
        <v>526_RG_598_2_202425</v>
      </c>
      <c r="AW1483" s="191" t="s">
        <v>93</v>
      </c>
      <c r="AX1483" s="18">
        <v>202425</v>
      </c>
      <c r="AY1483" s="191">
        <v>526</v>
      </c>
      <c r="AZ1483" s="191">
        <v>598</v>
      </c>
      <c r="BA1483" s="191">
        <v>2</v>
      </c>
      <c r="BB1483" s="191">
        <v>0</v>
      </c>
    </row>
    <row r="1484" spans="48:54" x14ac:dyDescent="0.2">
      <c r="AV1484" s="191" t="str">
        <f t="shared" si="27"/>
        <v>528_RG_598_2_202425</v>
      </c>
      <c r="AW1484" s="191" t="s">
        <v>93</v>
      </c>
      <c r="AX1484" s="18">
        <v>202425</v>
      </c>
      <c r="AY1484" s="191">
        <v>528</v>
      </c>
      <c r="AZ1484" s="191">
        <v>598</v>
      </c>
      <c r="BA1484" s="191">
        <v>2</v>
      </c>
      <c r="BB1484" s="191">
        <v>0</v>
      </c>
    </row>
    <row r="1485" spans="48:54" x14ac:dyDescent="0.2">
      <c r="AV1485" s="191" t="str">
        <f t="shared" si="27"/>
        <v>530_RG_598_2_202425</v>
      </c>
      <c r="AW1485" s="191" t="s">
        <v>93</v>
      </c>
      <c r="AX1485" s="18">
        <v>202425</v>
      </c>
      <c r="AY1485" s="191">
        <v>530</v>
      </c>
      <c r="AZ1485" s="191">
        <v>598</v>
      </c>
      <c r="BA1485" s="191">
        <v>2</v>
      </c>
      <c r="BB1485" s="191">
        <v>0</v>
      </c>
    </row>
    <row r="1486" spans="48:54" x14ac:dyDescent="0.2">
      <c r="AV1486" s="191" t="str">
        <f t="shared" si="27"/>
        <v>532_RG_598_2_202425</v>
      </c>
      <c r="AW1486" s="191" t="s">
        <v>93</v>
      </c>
      <c r="AX1486" s="18">
        <v>202425</v>
      </c>
      <c r="AY1486" s="191">
        <v>532</v>
      </c>
      <c r="AZ1486" s="191">
        <v>598</v>
      </c>
      <c r="BA1486" s="191">
        <v>2</v>
      </c>
      <c r="BB1486" s="191">
        <v>0</v>
      </c>
    </row>
    <row r="1487" spans="48:54" x14ac:dyDescent="0.2">
      <c r="AV1487" s="191" t="str">
        <f t="shared" si="27"/>
        <v>534_RG_598_2_202425</v>
      </c>
      <c r="AW1487" s="191" t="s">
        <v>93</v>
      </c>
      <c r="AX1487" s="18">
        <v>202425</v>
      </c>
      <c r="AY1487" s="191">
        <v>534</v>
      </c>
      <c r="AZ1487" s="191">
        <v>598</v>
      </c>
      <c r="BA1487" s="191">
        <v>2</v>
      </c>
      <c r="BB1487" s="191">
        <v>0</v>
      </c>
    </row>
    <row r="1488" spans="48:54" x14ac:dyDescent="0.2">
      <c r="AV1488" s="191" t="str">
        <f t="shared" si="27"/>
        <v>536_RG_598_2_202425</v>
      </c>
      <c r="AW1488" s="191" t="s">
        <v>93</v>
      </c>
      <c r="AX1488" s="18">
        <v>202425</v>
      </c>
      <c r="AY1488" s="191">
        <v>536</v>
      </c>
      <c r="AZ1488" s="191">
        <v>598</v>
      </c>
      <c r="BA1488" s="191">
        <v>2</v>
      </c>
      <c r="BB1488" s="191">
        <v>0</v>
      </c>
    </row>
    <row r="1489" spans="48:54" x14ac:dyDescent="0.2">
      <c r="AV1489" s="191" t="str">
        <f t="shared" si="27"/>
        <v>538_RG_598_2_202425</v>
      </c>
      <c r="AW1489" s="191" t="s">
        <v>93</v>
      </c>
      <c r="AX1489" s="18">
        <v>202425</v>
      </c>
      <c r="AY1489" s="191">
        <v>538</v>
      </c>
      <c r="AZ1489" s="191">
        <v>598</v>
      </c>
      <c r="BA1489" s="191">
        <v>2</v>
      </c>
      <c r="BB1489" s="191">
        <v>0</v>
      </c>
    </row>
    <row r="1490" spans="48:54" x14ac:dyDescent="0.2">
      <c r="AV1490" s="191" t="str">
        <f t="shared" si="27"/>
        <v>540_RG_598_2_202425</v>
      </c>
      <c r="AW1490" s="191" t="s">
        <v>93</v>
      </c>
      <c r="AX1490" s="18">
        <v>202425</v>
      </c>
      <c r="AY1490" s="191">
        <v>540</v>
      </c>
      <c r="AZ1490" s="191">
        <v>598</v>
      </c>
      <c r="BA1490" s="191">
        <v>2</v>
      </c>
      <c r="BB1490" s="191">
        <v>0</v>
      </c>
    </row>
    <row r="1491" spans="48:54" x14ac:dyDescent="0.2">
      <c r="AV1491" s="191" t="str">
        <f t="shared" si="27"/>
        <v>542_RG_598_2_202425</v>
      </c>
      <c r="AW1491" s="191" t="s">
        <v>93</v>
      </c>
      <c r="AX1491" s="18">
        <v>202425</v>
      </c>
      <c r="AY1491" s="191">
        <v>542</v>
      </c>
      <c r="AZ1491" s="191">
        <v>598</v>
      </c>
      <c r="BA1491" s="191">
        <v>2</v>
      </c>
      <c r="BB1491" s="191">
        <v>0</v>
      </c>
    </row>
    <row r="1492" spans="48:54" x14ac:dyDescent="0.2">
      <c r="AV1492" s="191" t="str">
        <f t="shared" si="27"/>
        <v>544_RG_598_2_202425</v>
      </c>
      <c r="AW1492" s="191" t="s">
        <v>93</v>
      </c>
      <c r="AX1492" s="18">
        <v>202425</v>
      </c>
      <c r="AY1492" s="191">
        <v>544</v>
      </c>
      <c r="AZ1492" s="191">
        <v>598</v>
      </c>
      <c r="BA1492" s="191">
        <v>2</v>
      </c>
      <c r="BB1492" s="191">
        <v>0</v>
      </c>
    </row>
    <row r="1493" spans="48:54" x14ac:dyDescent="0.2">
      <c r="AV1493" s="191" t="str">
        <f t="shared" si="27"/>
        <v>545_RG_598_2_202425</v>
      </c>
      <c r="AW1493" s="191" t="s">
        <v>93</v>
      </c>
      <c r="AX1493" s="18">
        <v>202425</v>
      </c>
      <c r="AY1493" s="191">
        <v>545</v>
      </c>
      <c r="AZ1493" s="191">
        <v>598</v>
      </c>
      <c r="BA1493" s="191">
        <v>2</v>
      </c>
      <c r="BB1493" s="191">
        <v>0</v>
      </c>
    </row>
    <row r="1494" spans="48:54" x14ac:dyDescent="0.2">
      <c r="AV1494" s="191" t="str">
        <f t="shared" si="27"/>
        <v>546_RG_598_2_202425</v>
      </c>
      <c r="AW1494" s="191" t="s">
        <v>93</v>
      </c>
      <c r="AX1494" s="18">
        <v>202425</v>
      </c>
      <c r="AY1494" s="191">
        <v>546</v>
      </c>
      <c r="AZ1494" s="191">
        <v>598</v>
      </c>
      <c r="BA1494" s="191">
        <v>2</v>
      </c>
      <c r="BB1494" s="191">
        <v>0</v>
      </c>
    </row>
    <row r="1495" spans="48:54" x14ac:dyDescent="0.2">
      <c r="AV1495" s="191" t="str">
        <f t="shared" si="27"/>
        <v>548_RG_598_2_202425</v>
      </c>
      <c r="AW1495" s="191" t="s">
        <v>93</v>
      </c>
      <c r="AX1495" s="18">
        <v>202425</v>
      </c>
      <c r="AY1495" s="191">
        <v>548</v>
      </c>
      <c r="AZ1495" s="191">
        <v>598</v>
      </c>
      <c r="BA1495" s="191">
        <v>2</v>
      </c>
      <c r="BB1495" s="191">
        <v>0</v>
      </c>
    </row>
    <row r="1496" spans="48:54" x14ac:dyDescent="0.2">
      <c r="AV1496" s="191" t="str">
        <f t="shared" si="27"/>
        <v>550_RG_598_2_202425</v>
      </c>
      <c r="AW1496" s="191" t="s">
        <v>93</v>
      </c>
      <c r="AX1496" s="18">
        <v>202425</v>
      </c>
      <c r="AY1496" s="191">
        <v>550</v>
      </c>
      <c r="AZ1496" s="191">
        <v>598</v>
      </c>
      <c r="BA1496" s="191">
        <v>2</v>
      </c>
      <c r="BB1496" s="191">
        <v>0</v>
      </c>
    </row>
    <row r="1497" spans="48:54" x14ac:dyDescent="0.2">
      <c r="AV1497" s="191" t="str">
        <f t="shared" si="27"/>
        <v>552_RG_598_2_202425</v>
      </c>
      <c r="AW1497" s="191" t="s">
        <v>93</v>
      </c>
      <c r="AX1497" s="18">
        <v>202425</v>
      </c>
      <c r="AY1497" s="191">
        <v>552</v>
      </c>
      <c r="AZ1497" s="191">
        <v>598</v>
      </c>
      <c r="BA1497" s="191">
        <v>2</v>
      </c>
      <c r="BB1497" s="191">
        <v>0</v>
      </c>
    </row>
    <row r="1498" spans="48:54" x14ac:dyDescent="0.2">
      <c r="AV1498" s="191" t="str">
        <f t="shared" si="27"/>
        <v>562_RG_598_2_202425</v>
      </c>
      <c r="AW1498" s="191" t="s">
        <v>93</v>
      </c>
      <c r="AX1498" s="18">
        <v>202425</v>
      </c>
      <c r="AY1498" s="191">
        <v>562</v>
      </c>
      <c r="AZ1498" s="191">
        <v>598</v>
      </c>
      <c r="BA1498" s="191">
        <v>2</v>
      </c>
      <c r="BB1498" s="191">
        <v>0</v>
      </c>
    </row>
    <row r="1499" spans="48:54" x14ac:dyDescent="0.2">
      <c r="AV1499" s="191" t="str">
        <f t="shared" si="27"/>
        <v>564_RG_598_2_202425</v>
      </c>
      <c r="AW1499" s="191" t="s">
        <v>93</v>
      </c>
      <c r="AX1499" s="18">
        <v>202425</v>
      </c>
      <c r="AY1499" s="191">
        <v>564</v>
      </c>
      <c r="AZ1499" s="191">
        <v>598</v>
      </c>
      <c r="BA1499" s="191">
        <v>2</v>
      </c>
      <c r="BB1499" s="191">
        <v>0</v>
      </c>
    </row>
    <row r="1500" spans="48:54" x14ac:dyDescent="0.2">
      <c r="AV1500" s="191" t="str">
        <f t="shared" si="27"/>
        <v>566_RG_598_2_202425</v>
      </c>
      <c r="AW1500" s="191" t="s">
        <v>93</v>
      </c>
      <c r="AX1500" s="18">
        <v>202425</v>
      </c>
      <c r="AY1500" s="191">
        <v>566</v>
      </c>
      <c r="AZ1500" s="191">
        <v>598</v>
      </c>
      <c r="BA1500" s="191">
        <v>2</v>
      </c>
      <c r="BB1500" s="191">
        <v>-1035</v>
      </c>
    </row>
    <row r="1501" spans="48:54" x14ac:dyDescent="0.2">
      <c r="AV1501" s="191" t="str">
        <f t="shared" si="27"/>
        <v>568_RG_598_2_202425</v>
      </c>
      <c r="AW1501" s="191" t="s">
        <v>93</v>
      </c>
      <c r="AX1501" s="18">
        <v>202425</v>
      </c>
      <c r="AY1501" s="191">
        <v>568</v>
      </c>
      <c r="AZ1501" s="191">
        <v>598</v>
      </c>
      <c r="BA1501" s="191">
        <v>2</v>
      </c>
      <c r="BB1501" s="191">
        <v>0</v>
      </c>
    </row>
    <row r="1502" spans="48:54" x14ac:dyDescent="0.2">
      <c r="AV1502" s="191" t="str">
        <f t="shared" si="27"/>
        <v>572_RG_598_2_202425</v>
      </c>
      <c r="AW1502" s="191" t="s">
        <v>93</v>
      </c>
      <c r="AX1502" s="18">
        <v>202425</v>
      </c>
      <c r="AY1502" s="191">
        <v>572</v>
      </c>
      <c r="AZ1502" s="191">
        <v>598</v>
      </c>
      <c r="BA1502" s="191">
        <v>2</v>
      </c>
      <c r="BB1502" s="191">
        <v>0</v>
      </c>
    </row>
    <row r="1503" spans="48:54" x14ac:dyDescent="0.2">
      <c r="AV1503" s="191" t="str">
        <f t="shared" si="27"/>
        <v>574_RG_598_2_202425</v>
      </c>
      <c r="AW1503" s="191" t="s">
        <v>93</v>
      </c>
      <c r="AX1503" s="18">
        <v>202425</v>
      </c>
      <c r="AY1503" s="191">
        <v>574</v>
      </c>
      <c r="AZ1503" s="191">
        <v>598</v>
      </c>
      <c r="BA1503" s="191">
        <v>2</v>
      </c>
      <c r="BB1503" s="191">
        <v>0</v>
      </c>
    </row>
    <row r="1504" spans="48:54" x14ac:dyDescent="0.2">
      <c r="AV1504" s="191" t="str">
        <f t="shared" si="27"/>
        <v>576_RG_598_2_202425</v>
      </c>
      <c r="AW1504" s="191" t="s">
        <v>93</v>
      </c>
      <c r="AX1504" s="18">
        <v>202425</v>
      </c>
      <c r="AY1504" s="191">
        <v>576</v>
      </c>
      <c r="AZ1504" s="191">
        <v>598</v>
      </c>
      <c r="BA1504" s="191">
        <v>2</v>
      </c>
      <c r="BB1504" s="191">
        <v>0</v>
      </c>
    </row>
    <row r="1505" spans="48:54" x14ac:dyDescent="0.2">
      <c r="AV1505" s="191" t="str">
        <f t="shared" si="27"/>
        <v>582_RG_598_2_202425</v>
      </c>
      <c r="AW1505" s="191" t="s">
        <v>93</v>
      </c>
      <c r="AX1505" s="18">
        <v>202425</v>
      </c>
      <c r="AY1505" s="191">
        <v>582</v>
      </c>
      <c r="AZ1505" s="191">
        <v>598</v>
      </c>
      <c r="BA1505" s="191">
        <v>2</v>
      </c>
      <c r="BB1505" s="191">
        <v>0</v>
      </c>
    </row>
    <row r="1506" spans="48:54" x14ac:dyDescent="0.2">
      <c r="AV1506" s="191" t="str">
        <f t="shared" si="27"/>
        <v>584_RG_598_2_202425</v>
      </c>
      <c r="AW1506" s="191" t="s">
        <v>93</v>
      </c>
      <c r="AX1506" s="18">
        <v>202425</v>
      </c>
      <c r="AY1506" s="191">
        <v>584</v>
      </c>
      <c r="AZ1506" s="191">
        <v>598</v>
      </c>
      <c r="BA1506" s="191">
        <v>2</v>
      </c>
      <c r="BB1506" s="191">
        <v>0</v>
      </c>
    </row>
    <row r="1507" spans="48:54" x14ac:dyDescent="0.2">
      <c r="AV1507" s="191" t="str">
        <f t="shared" si="27"/>
        <v>586_RG_598_2_202425</v>
      </c>
      <c r="AW1507" s="191" t="s">
        <v>93</v>
      </c>
      <c r="AX1507" s="18">
        <v>202425</v>
      </c>
      <c r="AY1507" s="191">
        <v>586</v>
      </c>
      <c r="AZ1507" s="191">
        <v>598</v>
      </c>
      <c r="BA1507" s="191">
        <v>2</v>
      </c>
      <c r="BB1507" s="191">
        <v>0</v>
      </c>
    </row>
    <row r="1508" spans="48:54" x14ac:dyDescent="0.2">
      <c r="AV1508" s="191" t="str">
        <f t="shared" si="27"/>
        <v>512_RG_599_1_202425</v>
      </c>
      <c r="AW1508" s="191" t="s">
        <v>93</v>
      </c>
      <c r="AX1508" s="18">
        <v>202425</v>
      </c>
      <c r="AY1508" s="191">
        <v>512</v>
      </c>
      <c r="AZ1508" s="191">
        <v>599</v>
      </c>
      <c r="BA1508" s="191">
        <v>1</v>
      </c>
      <c r="BB1508" s="191">
        <v>0</v>
      </c>
    </row>
    <row r="1509" spans="48:54" x14ac:dyDescent="0.2">
      <c r="AV1509" s="191" t="str">
        <f t="shared" si="27"/>
        <v>514_RG_599_1_202425</v>
      </c>
      <c r="AW1509" s="191" t="s">
        <v>93</v>
      </c>
      <c r="AX1509" s="18">
        <v>202425</v>
      </c>
      <c r="AY1509" s="191">
        <v>514</v>
      </c>
      <c r="AZ1509" s="191">
        <v>599</v>
      </c>
      <c r="BA1509" s="191">
        <v>1</v>
      </c>
      <c r="BB1509" s="191">
        <v>0</v>
      </c>
    </row>
    <row r="1510" spans="48:54" x14ac:dyDescent="0.2">
      <c r="AV1510" s="191" t="str">
        <f t="shared" si="27"/>
        <v>516_RG_599_1_202425</v>
      </c>
      <c r="AW1510" s="191" t="s">
        <v>93</v>
      </c>
      <c r="AX1510" s="18">
        <v>202425</v>
      </c>
      <c r="AY1510" s="191">
        <v>516</v>
      </c>
      <c r="AZ1510" s="191">
        <v>599</v>
      </c>
      <c r="BA1510" s="191">
        <v>1</v>
      </c>
      <c r="BB1510" s="191">
        <v>0</v>
      </c>
    </row>
    <row r="1511" spans="48:54" x14ac:dyDescent="0.2">
      <c r="AV1511" s="191" t="str">
        <f t="shared" si="27"/>
        <v>518_RG_599_1_202425</v>
      </c>
      <c r="AW1511" s="191" t="s">
        <v>93</v>
      </c>
      <c r="AX1511" s="18">
        <v>202425</v>
      </c>
      <c r="AY1511" s="191">
        <v>518</v>
      </c>
      <c r="AZ1511" s="191">
        <v>599</v>
      </c>
      <c r="BA1511" s="191">
        <v>1</v>
      </c>
      <c r="BB1511" s="191">
        <v>-10.404</v>
      </c>
    </row>
    <row r="1512" spans="48:54" x14ac:dyDescent="0.2">
      <c r="AV1512" s="191" t="str">
        <f t="shared" si="27"/>
        <v>520_RG_599_1_202425</v>
      </c>
      <c r="AW1512" s="191" t="s">
        <v>93</v>
      </c>
      <c r="AX1512" s="18">
        <v>202425</v>
      </c>
      <c r="AY1512" s="191">
        <v>520</v>
      </c>
      <c r="AZ1512" s="191">
        <v>599</v>
      </c>
      <c r="BA1512" s="191">
        <v>1</v>
      </c>
      <c r="BB1512" s="191">
        <v>0</v>
      </c>
    </row>
    <row r="1513" spans="48:54" x14ac:dyDescent="0.2">
      <c r="AV1513" s="191" t="str">
        <f t="shared" si="27"/>
        <v>522_RG_599_1_202425</v>
      </c>
      <c r="AW1513" s="191" t="s">
        <v>93</v>
      </c>
      <c r="AX1513" s="18">
        <v>202425</v>
      </c>
      <c r="AY1513" s="191">
        <v>522</v>
      </c>
      <c r="AZ1513" s="191">
        <v>599</v>
      </c>
      <c r="BA1513" s="191">
        <v>1</v>
      </c>
      <c r="BB1513" s="191">
        <v>0</v>
      </c>
    </row>
    <row r="1514" spans="48:54" x14ac:dyDescent="0.2">
      <c r="AV1514" s="191" t="str">
        <f t="shared" si="27"/>
        <v>524_RG_599_1_202425</v>
      </c>
      <c r="AW1514" s="191" t="s">
        <v>93</v>
      </c>
      <c r="AX1514" s="18">
        <v>202425</v>
      </c>
      <c r="AY1514" s="191">
        <v>524</v>
      </c>
      <c r="AZ1514" s="191">
        <v>599</v>
      </c>
      <c r="BA1514" s="191">
        <v>1</v>
      </c>
      <c r="BB1514" s="191">
        <v>0</v>
      </c>
    </row>
    <row r="1515" spans="48:54" x14ac:dyDescent="0.2">
      <c r="AV1515" s="191" t="str">
        <f t="shared" si="27"/>
        <v>526_RG_599_1_202425</v>
      </c>
      <c r="AW1515" s="191" t="s">
        <v>93</v>
      </c>
      <c r="AX1515" s="18">
        <v>202425</v>
      </c>
      <c r="AY1515" s="191">
        <v>526</v>
      </c>
      <c r="AZ1515" s="191">
        <v>599</v>
      </c>
      <c r="BA1515" s="191">
        <v>1</v>
      </c>
      <c r="BB1515" s="191">
        <v>0</v>
      </c>
    </row>
    <row r="1516" spans="48:54" x14ac:dyDescent="0.2">
      <c r="AV1516" s="191" t="str">
        <f t="shared" si="27"/>
        <v>528_RG_599_1_202425</v>
      </c>
      <c r="AW1516" s="191" t="s">
        <v>93</v>
      </c>
      <c r="AX1516" s="18">
        <v>202425</v>
      </c>
      <c r="AY1516" s="191">
        <v>528</v>
      </c>
      <c r="AZ1516" s="191">
        <v>599</v>
      </c>
      <c r="BA1516" s="191">
        <v>1</v>
      </c>
      <c r="BB1516" s="191">
        <v>0</v>
      </c>
    </row>
    <row r="1517" spans="48:54" x14ac:dyDescent="0.2">
      <c r="AV1517" s="191" t="str">
        <f t="shared" si="27"/>
        <v>530_RG_599_1_202425</v>
      </c>
      <c r="AW1517" s="191" t="s">
        <v>93</v>
      </c>
      <c r="AX1517" s="18">
        <v>202425</v>
      </c>
      <c r="AY1517" s="191">
        <v>530</v>
      </c>
      <c r="AZ1517" s="191">
        <v>599</v>
      </c>
      <c r="BA1517" s="191">
        <v>1</v>
      </c>
      <c r="BB1517" s="191">
        <v>0</v>
      </c>
    </row>
    <row r="1518" spans="48:54" x14ac:dyDescent="0.2">
      <c r="AV1518" s="191" t="str">
        <f t="shared" si="27"/>
        <v>532_RG_599_1_202425</v>
      </c>
      <c r="AW1518" s="191" t="s">
        <v>93</v>
      </c>
      <c r="AX1518" s="18">
        <v>202425</v>
      </c>
      <c r="AY1518" s="191">
        <v>532</v>
      </c>
      <c r="AZ1518" s="191">
        <v>599</v>
      </c>
      <c r="BA1518" s="191">
        <v>1</v>
      </c>
      <c r="BB1518" s="191">
        <v>0</v>
      </c>
    </row>
    <row r="1519" spans="48:54" x14ac:dyDescent="0.2">
      <c r="AV1519" s="191" t="str">
        <f t="shared" si="27"/>
        <v>534_RG_599_1_202425</v>
      </c>
      <c r="AW1519" s="191" t="s">
        <v>93</v>
      </c>
      <c r="AX1519" s="18">
        <v>202425</v>
      </c>
      <c r="AY1519" s="191">
        <v>534</v>
      </c>
      <c r="AZ1519" s="191">
        <v>599</v>
      </c>
      <c r="BA1519" s="191">
        <v>1</v>
      </c>
      <c r="BB1519" s="191">
        <v>0</v>
      </c>
    </row>
    <row r="1520" spans="48:54" x14ac:dyDescent="0.2">
      <c r="AV1520" s="191" t="str">
        <f t="shared" si="27"/>
        <v>536_RG_599_1_202425</v>
      </c>
      <c r="AW1520" s="191" t="s">
        <v>93</v>
      </c>
      <c r="AX1520" s="18">
        <v>202425</v>
      </c>
      <c r="AY1520" s="191">
        <v>536</v>
      </c>
      <c r="AZ1520" s="191">
        <v>599</v>
      </c>
      <c r="BA1520" s="191">
        <v>1</v>
      </c>
      <c r="BB1520" s="191">
        <v>0</v>
      </c>
    </row>
    <row r="1521" spans="48:54" x14ac:dyDescent="0.2">
      <c r="AV1521" s="191" t="str">
        <f t="shared" si="27"/>
        <v>538_RG_599_1_202425</v>
      </c>
      <c r="AW1521" s="191" t="s">
        <v>93</v>
      </c>
      <c r="AX1521" s="18">
        <v>202425</v>
      </c>
      <c r="AY1521" s="191">
        <v>538</v>
      </c>
      <c r="AZ1521" s="191">
        <v>599</v>
      </c>
      <c r="BA1521" s="191">
        <v>1</v>
      </c>
      <c r="BB1521" s="191">
        <v>0</v>
      </c>
    </row>
    <row r="1522" spans="48:54" x14ac:dyDescent="0.2">
      <c r="AV1522" s="191" t="str">
        <f t="shared" si="27"/>
        <v>540_RG_599_1_202425</v>
      </c>
      <c r="AW1522" s="191" t="s">
        <v>93</v>
      </c>
      <c r="AX1522" s="18">
        <v>202425</v>
      </c>
      <c r="AY1522" s="191">
        <v>540</v>
      </c>
      <c r="AZ1522" s="191">
        <v>599</v>
      </c>
      <c r="BA1522" s="191">
        <v>1</v>
      </c>
      <c r="BB1522" s="191">
        <v>0</v>
      </c>
    </row>
    <row r="1523" spans="48:54" x14ac:dyDescent="0.2">
      <c r="AV1523" s="191" t="str">
        <f t="shared" si="27"/>
        <v>542_RG_599_1_202425</v>
      </c>
      <c r="AW1523" s="191" t="s">
        <v>93</v>
      </c>
      <c r="AX1523" s="18">
        <v>202425</v>
      </c>
      <c r="AY1523" s="191">
        <v>542</v>
      </c>
      <c r="AZ1523" s="191">
        <v>599</v>
      </c>
      <c r="BA1523" s="191">
        <v>1</v>
      </c>
      <c r="BB1523" s="191">
        <v>0</v>
      </c>
    </row>
    <row r="1524" spans="48:54" x14ac:dyDescent="0.2">
      <c r="AV1524" s="191" t="str">
        <f t="shared" si="27"/>
        <v>544_RG_599_1_202425</v>
      </c>
      <c r="AW1524" s="191" t="s">
        <v>93</v>
      </c>
      <c r="AX1524" s="18">
        <v>202425</v>
      </c>
      <c r="AY1524" s="191">
        <v>544</v>
      </c>
      <c r="AZ1524" s="191">
        <v>599</v>
      </c>
      <c r="BA1524" s="191">
        <v>1</v>
      </c>
      <c r="BB1524" s="191">
        <v>0</v>
      </c>
    </row>
    <row r="1525" spans="48:54" x14ac:dyDescent="0.2">
      <c r="AV1525" s="191" t="str">
        <f t="shared" si="27"/>
        <v>545_RG_599_1_202425</v>
      </c>
      <c r="AW1525" s="191" t="s">
        <v>93</v>
      </c>
      <c r="AX1525" s="18">
        <v>202425</v>
      </c>
      <c r="AY1525" s="191">
        <v>545</v>
      </c>
      <c r="AZ1525" s="191">
        <v>599</v>
      </c>
      <c r="BA1525" s="191">
        <v>1</v>
      </c>
      <c r="BB1525" s="191">
        <v>0</v>
      </c>
    </row>
    <row r="1526" spans="48:54" x14ac:dyDescent="0.2">
      <c r="AV1526" s="191" t="str">
        <f t="shared" si="27"/>
        <v>546_RG_599_1_202425</v>
      </c>
      <c r="AW1526" s="191" t="s">
        <v>93</v>
      </c>
      <c r="AX1526" s="18">
        <v>202425</v>
      </c>
      <c r="AY1526" s="191">
        <v>546</v>
      </c>
      <c r="AZ1526" s="191">
        <v>599</v>
      </c>
      <c r="BA1526" s="191">
        <v>1</v>
      </c>
      <c r="BB1526" s="191">
        <v>0</v>
      </c>
    </row>
    <row r="1527" spans="48:54" x14ac:dyDescent="0.2">
      <c r="AV1527" s="191" t="str">
        <f t="shared" si="27"/>
        <v>548_RG_599_1_202425</v>
      </c>
      <c r="AW1527" s="191" t="s">
        <v>93</v>
      </c>
      <c r="AX1527" s="18">
        <v>202425</v>
      </c>
      <c r="AY1527" s="191">
        <v>548</v>
      </c>
      <c r="AZ1527" s="191">
        <v>599</v>
      </c>
      <c r="BA1527" s="191">
        <v>1</v>
      </c>
      <c r="BB1527" s="191">
        <v>-1438.0229999999999</v>
      </c>
    </row>
    <row r="1528" spans="48:54" x14ac:dyDescent="0.2">
      <c r="AV1528" s="191" t="str">
        <f t="shared" si="27"/>
        <v>550_RG_599_1_202425</v>
      </c>
      <c r="AW1528" s="191" t="s">
        <v>93</v>
      </c>
      <c r="AX1528" s="18">
        <v>202425</v>
      </c>
      <c r="AY1528" s="191">
        <v>550</v>
      </c>
      <c r="AZ1528" s="191">
        <v>599</v>
      </c>
      <c r="BA1528" s="191">
        <v>1</v>
      </c>
      <c r="BB1528" s="191">
        <v>0</v>
      </c>
    </row>
    <row r="1529" spans="48:54" x14ac:dyDescent="0.2">
      <c r="AV1529" s="191" t="str">
        <f t="shared" si="27"/>
        <v>552_RG_599_1_202425</v>
      </c>
      <c r="AW1529" s="191" t="s">
        <v>93</v>
      </c>
      <c r="AX1529" s="18">
        <v>202425</v>
      </c>
      <c r="AY1529" s="191">
        <v>552</v>
      </c>
      <c r="AZ1529" s="191">
        <v>599</v>
      </c>
      <c r="BA1529" s="191">
        <v>1</v>
      </c>
      <c r="BB1529" s="191">
        <v>0</v>
      </c>
    </row>
    <row r="1530" spans="48:54" x14ac:dyDescent="0.2">
      <c r="AV1530" s="191" t="str">
        <f t="shared" si="27"/>
        <v>562_RG_599_1_202425</v>
      </c>
      <c r="AW1530" s="191" t="s">
        <v>93</v>
      </c>
      <c r="AX1530" s="18">
        <v>202425</v>
      </c>
      <c r="AY1530" s="191">
        <v>562</v>
      </c>
      <c r="AZ1530" s="191">
        <v>599</v>
      </c>
      <c r="BA1530" s="191">
        <v>1</v>
      </c>
      <c r="BB1530" s="191">
        <v>0</v>
      </c>
    </row>
    <row r="1531" spans="48:54" x14ac:dyDescent="0.2">
      <c r="AV1531" s="191" t="str">
        <f t="shared" si="27"/>
        <v>564_RG_599_1_202425</v>
      </c>
      <c r="AW1531" s="191" t="s">
        <v>93</v>
      </c>
      <c r="AX1531" s="18">
        <v>202425</v>
      </c>
      <c r="AY1531" s="191">
        <v>564</v>
      </c>
      <c r="AZ1531" s="191">
        <v>599</v>
      </c>
      <c r="BA1531" s="191">
        <v>1</v>
      </c>
      <c r="BB1531" s="191">
        <v>-21746.635899999997</v>
      </c>
    </row>
    <row r="1532" spans="48:54" x14ac:dyDescent="0.2">
      <c r="AV1532" s="191" t="str">
        <f t="shared" si="27"/>
        <v>566_RG_599_1_202425</v>
      </c>
      <c r="AW1532" s="191" t="s">
        <v>93</v>
      </c>
      <c r="AX1532" s="18">
        <v>202425</v>
      </c>
      <c r="AY1532" s="191">
        <v>566</v>
      </c>
      <c r="AZ1532" s="191">
        <v>599</v>
      </c>
      <c r="BA1532" s="191">
        <v>1</v>
      </c>
      <c r="BB1532" s="191">
        <v>-27914</v>
      </c>
    </row>
    <row r="1533" spans="48:54" x14ac:dyDescent="0.2">
      <c r="AV1533" s="191" t="str">
        <f t="shared" si="27"/>
        <v>568_RG_599_1_202425</v>
      </c>
      <c r="AW1533" s="191" t="s">
        <v>93</v>
      </c>
      <c r="AX1533" s="18">
        <v>202425</v>
      </c>
      <c r="AY1533" s="191">
        <v>568</v>
      </c>
      <c r="AZ1533" s="191">
        <v>599</v>
      </c>
      <c r="BA1533" s="191">
        <v>1</v>
      </c>
      <c r="BB1533" s="191">
        <v>-81650.104169999991</v>
      </c>
    </row>
    <row r="1534" spans="48:54" x14ac:dyDescent="0.2">
      <c r="AV1534" s="191" t="str">
        <f t="shared" si="27"/>
        <v>572_RG_599_1_202425</v>
      </c>
      <c r="AW1534" s="191" t="s">
        <v>93</v>
      </c>
      <c r="AX1534" s="18">
        <v>202425</v>
      </c>
      <c r="AY1534" s="191">
        <v>572</v>
      </c>
      <c r="AZ1534" s="191">
        <v>599</v>
      </c>
      <c r="BA1534" s="191">
        <v>1</v>
      </c>
      <c r="BB1534" s="191">
        <v>0</v>
      </c>
    </row>
    <row r="1535" spans="48:54" x14ac:dyDescent="0.2">
      <c r="AV1535" s="191" t="str">
        <f t="shared" si="27"/>
        <v>574_RG_599_1_202425</v>
      </c>
      <c r="AW1535" s="191" t="s">
        <v>93</v>
      </c>
      <c r="AX1535" s="18">
        <v>202425</v>
      </c>
      <c r="AY1535" s="191">
        <v>574</v>
      </c>
      <c r="AZ1535" s="191">
        <v>599</v>
      </c>
      <c r="BA1535" s="191">
        <v>1</v>
      </c>
      <c r="BB1535" s="191">
        <v>0</v>
      </c>
    </row>
    <row r="1536" spans="48:54" x14ac:dyDescent="0.2">
      <c r="AV1536" s="191" t="str">
        <f t="shared" si="27"/>
        <v>576_RG_599_1_202425</v>
      </c>
      <c r="AW1536" s="191" t="s">
        <v>93</v>
      </c>
      <c r="AX1536" s="18">
        <v>202425</v>
      </c>
      <c r="AY1536" s="191">
        <v>576</v>
      </c>
      <c r="AZ1536" s="191">
        <v>599</v>
      </c>
      <c r="BA1536" s="191">
        <v>1</v>
      </c>
      <c r="BB1536" s="191">
        <v>0</v>
      </c>
    </row>
    <row r="1537" spans="48:54" x14ac:dyDescent="0.2">
      <c r="AV1537" s="191" t="str">
        <f t="shared" si="27"/>
        <v>582_RG_599_1_202425</v>
      </c>
      <c r="AW1537" s="191" t="s">
        <v>93</v>
      </c>
      <c r="AX1537" s="18">
        <v>202425</v>
      </c>
      <c r="AY1537" s="191">
        <v>582</v>
      </c>
      <c r="AZ1537" s="191">
        <v>599</v>
      </c>
      <c r="BA1537" s="191">
        <v>1</v>
      </c>
      <c r="BB1537" s="191">
        <v>0</v>
      </c>
    </row>
    <row r="1538" spans="48:54" x14ac:dyDescent="0.2">
      <c r="AV1538" s="191" t="str">
        <f t="shared" si="27"/>
        <v>584_RG_599_1_202425</v>
      </c>
      <c r="AW1538" s="191" t="s">
        <v>93</v>
      </c>
      <c r="AX1538" s="18">
        <v>202425</v>
      </c>
      <c r="AY1538" s="191">
        <v>584</v>
      </c>
      <c r="AZ1538" s="191">
        <v>599</v>
      </c>
      <c r="BA1538" s="191">
        <v>1</v>
      </c>
      <c r="BB1538" s="191">
        <v>0</v>
      </c>
    </row>
    <row r="1539" spans="48:54" x14ac:dyDescent="0.2">
      <c r="AV1539" s="191" t="str">
        <f t="shared" si="27"/>
        <v>586_RG_599_1_202425</v>
      </c>
      <c r="AW1539" s="191" t="s">
        <v>93</v>
      </c>
      <c r="AX1539" s="18">
        <v>202425</v>
      </c>
      <c r="AY1539" s="191">
        <v>586</v>
      </c>
      <c r="AZ1539" s="191">
        <v>599</v>
      </c>
      <c r="BA1539" s="191">
        <v>1</v>
      </c>
      <c r="BB1539" s="191">
        <v>0</v>
      </c>
    </row>
    <row r="1540" spans="48:54" x14ac:dyDescent="0.2">
      <c r="AV1540" s="191" t="str">
        <f t="shared" ref="AV1540:AV1603" si="28">AY1540&amp;"_"&amp;AW1540&amp;"_"&amp;AZ1540&amp;"_"&amp;BA1540&amp;"_"&amp;AX1540</f>
        <v>512_RG_599_2_202425</v>
      </c>
      <c r="AW1540" s="191" t="s">
        <v>93</v>
      </c>
      <c r="AX1540" s="18">
        <v>202425</v>
      </c>
      <c r="AY1540" s="191">
        <v>512</v>
      </c>
      <c r="AZ1540" s="191">
        <v>599</v>
      </c>
      <c r="BA1540" s="191">
        <v>2</v>
      </c>
      <c r="BB1540" s="191">
        <v>0</v>
      </c>
    </row>
    <row r="1541" spans="48:54" x14ac:dyDescent="0.2">
      <c r="AV1541" s="191" t="str">
        <f t="shared" si="28"/>
        <v>514_RG_599_2_202425</v>
      </c>
      <c r="AW1541" s="191" t="s">
        <v>93</v>
      </c>
      <c r="AX1541" s="18">
        <v>202425</v>
      </c>
      <c r="AY1541" s="191">
        <v>514</v>
      </c>
      <c r="AZ1541" s="191">
        <v>599</v>
      </c>
      <c r="BA1541" s="191">
        <v>2</v>
      </c>
      <c r="BB1541" s="191">
        <v>0</v>
      </c>
    </row>
    <row r="1542" spans="48:54" x14ac:dyDescent="0.2">
      <c r="AV1542" s="191" t="str">
        <f t="shared" si="28"/>
        <v>516_RG_599_2_202425</v>
      </c>
      <c r="AW1542" s="191" t="s">
        <v>93</v>
      </c>
      <c r="AX1542" s="18">
        <v>202425</v>
      </c>
      <c r="AY1542" s="191">
        <v>516</v>
      </c>
      <c r="AZ1542" s="191">
        <v>599</v>
      </c>
      <c r="BA1542" s="191">
        <v>2</v>
      </c>
      <c r="BB1542" s="191">
        <v>0</v>
      </c>
    </row>
    <row r="1543" spans="48:54" x14ac:dyDescent="0.2">
      <c r="AV1543" s="191" t="str">
        <f t="shared" si="28"/>
        <v>518_RG_599_2_202425</v>
      </c>
      <c r="AW1543" s="191" t="s">
        <v>93</v>
      </c>
      <c r="AX1543" s="18">
        <v>202425</v>
      </c>
      <c r="AY1543" s="191">
        <v>518</v>
      </c>
      <c r="AZ1543" s="191">
        <v>599</v>
      </c>
      <c r="BA1543" s="191">
        <v>2</v>
      </c>
      <c r="BB1543" s="191">
        <v>0</v>
      </c>
    </row>
    <row r="1544" spans="48:54" x14ac:dyDescent="0.2">
      <c r="AV1544" s="191" t="str">
        <f t="shared" si="28"/>
        <v>520_RG_599_2_202425</v>
      </c>
      <c r="AW1544" s="191" t="s">
        <v>93</v>
      </c>
      <c r="AX1544" s="18">
        <v>202425</v>
      </c>
      <c r="AY1544" s="191">
        <v>520</v>
      </c>
      <c r="AZ1544" s="191">
        <v>599</v>
      </c>
      <c r="BA1544" s="191">
        <v>2</v>
      </c>
      <c r="BB1544" s="191">
        <v>0</v>
      </c>
    </row>
    <row r="1545" spans="48:54" x14ac:dyDescent="0.2">
      <c r="AV1545" s="191" t="str">
        <f t="shared" si="28"/>
        <v>522_RG_599_2_202425</v>
      </c>
      <c r="AW1545" s="191" t="s">
        <v>93</v>
      </c>
      <c r="AX1545" s="18">
        <v>202425</v>
      </c>
      <c r="AY1545" s="191">
        <v>522</v>
      </c>
      <c r="AZ1545" s="191">
        <v>599</v>
      </c>
      <c r="BA1545" s="191">
        <v>2</v>
      </c>
      <c r="BB1545" s="191">
        <v>0</v>
      </c>
    </row>
    <row r="1546" spans="48:54" x14ac:dyDescent="0.2">
      <c r="AV1546" s="191" t="str">
        <f t="shared" si="28"/>
        <v>524_RG_599_2_202425</v>
      </c>
      <c r="AW1546" s="191" t="s">
        <v>93</v>
      </c>
      <c r="AX1546" s="18">
        <v>202425</v>
      </c>
      <c r="AY1546" s="191">
        <v>524</v>
      </c>
      <c r="AZ1546" s="191">
        <v>599</v>
      </c>
      <c r="BA1546" s="191">
        <v>2</v>
      </c>
      <c r="BB1546" s="191">
        <v>0</v>
      </c>
    </row>
    <row r="1547" spans="48:54" x14ac:dyDescent="0.2">
      <c r="AV1547" s="191" t="str">
        <f t="shared" si="28"/>
        <v>526_RG_599_2_202425</v>
      </c>
      <c r="AW1547" s="191" t="s">
        <v>93</v>
      </c>
      <c r="AX1547" s="18">
        <v>202425</v>
      </c>
      <c r="AY1547" s="191">
        <v>526</v>
      </c>
      <c r="AZ1547" s="191">
        <v>599</v>
      </c>
      <c r="BA1547" s="191">
        <v>2</v>
      </c>
      <c r="BB1547" s="191">
        <v>0</v>
      </c>
    </row>
    <row r="1548" spans="48:54" x14ac:dyDescent="0.2">
      <c r="AV1548" s="191" t="str">
        <f t="shared" si="28"/>
        <v>528_RG_599_2_202425</v>
      </c>
      <c r="AW1548" s="191" t="s">
        <v>93</v>
      </c>
      <c r="AX1548" s="18">
        <v>202425</v>
      </c>
      <c r="AY1548" s="191">
        <v>528</v>
      </c>
      <c r="AZ1548" s="191">
        <v>599</v>
      </c>
      <c r="BA1548" s="191">
        <v>2</v>
      </c>
      <c r="BB1548" s="191">
        <v>0</v>
      </c>
    </row>
    <row r="1549" spans="48:54" x14ac:dyDescent="0.2">
      <c r="AV1549" s="191" t="str">
        <f t="shared" si="28"/>
        <v>530_RG_599_2_202425</v>
      </c>
      <c r="AW1549" s="191" t="s">
        <v>93</v>
      </c>
      <c r="AX1549" s="18">
        <v>202425</v>
      </c>
      <c r="AY1549" s="191">
        <v>530</v>
      </c>
      <c r="AZ1549" s="191">
        <v>599</v>
      </c>
      <c r="BA1549" s="191">
        <v>2</v>
      </c>
      <c r="BB1549" s="191">
        <v>0</v>
      </c>
    </row>
    <row r="1550" spans="48:54" x14ac:dyDescent="0.2">
      <c r="AV1550" s="191" t="str">
        <f t="shared" si="28"/>
        <v>532_RG_599_2_202425</v>
      </c>
      <c r="AW1550" s="191" t="s">
        <v>93</v>
      </c>
      <c r="AX1550" s="18">
        <v>202425</v>
      </c>
      <c r="AY1550" s="191">
        <v>532</v>
      </c>
      <c r="AZ1550" s="191">
        <v>599</v>
      </c>
      <c r="BA1550" s="191">
        <v>2</v>
      </c>
      <c r="BB1550" s="191">
        <v>0</v>
      </c>
    </row>
    <row r="1551" spans="48:54" x14ac:dyDescent="0.2">
      <c r="AV1551" s="191" t="str">
        <f t="shared" si="28"/>
        <v>534_RG_599_2_202425</v>
      </c>
      <c r="AW1551" s="191" t="s">
        <v>93</v>
      </c>
      <c r="AX1551" s="18">
        <v>202425</v>
      </c>
      <c r="AY1551" s="191">
        <v>534</v>
      </c>
      <c r="AZ1551" s="191">
        <v>599</v>
      </c>
      <c r="BA1551" s="191">
        <v>2</v>
      </c>
      <c r="BB1551" s="191">
        <v>0</v>
      </c>
    </row>
    <row r="1552" spans="48:54" x14ac:dyDescent="0.2">
      <c r="AV1552" s="191" t="str">
        <f t="shared" si="28"/>
        <v>536_RG_599_2_202425</v>
      </c>
      <c r="AW1552" s="191" t="s">
        <v>93</v>
      </c>
      <c r="AX1552" s="18">
        <v>202425</v>
      </c>
      <c r="AY1552" s="191">
        <v>536</v>
      </c>
      <c r="AZ1552" s="191">
        <v>599</v>
      </c>
      <c r="BA1552" s="191">
        <v>2</v>
      </c>
      <c r="BB1552" s="191">
        <v>0</v>
      </c>
    </row>
    <row r="1553" spans="48:54" x14ac:dyDescent="0.2">
      <c r="AV1553" s="191" t="str">
        <f t="shared" si="28"/>
        <v>538_RG_599_2_202425</v>
      </c>
      <c r="AW1553" s="191" t="s">
        <v>93</v>
      </c>
      <c r="AX1553" s="18">
        <v>202425</v>
      </c>
      <c r="AY1553" s="191">
        <v>538</v>
      </c>
      <c r="AZ1553" s="191">
        <v>599</v>
      </c>
      <c r="BA1553" s="191">
        <v>2</v>
      </c>
      <c r="BB1553" s="191">
        <v>0</v>
      </c>
    </row>
    <row r="1554" spans="48:54" x14ac:dyDescent="0.2">
      <c r="AV1554" s="191" t="str">
        <f t="shared" si="28"/>
        <v>540_RG_599_2_202425</v>
      </c>
      <c r="AW1554" s="191" t="s">
        <v>93</v>
      </c>
      <c r="AX1554" s="18">
        <v>202425</v>
      </c>
      <c r="AY1554" s="191">
        <v>540</v>
      </c>
      <c r="AZ1554" s="191">
        <v>599</v>
      </c>
      <c r="BA1554" s="191">
        <v>2</v>
      </c>
      <c r="BB1554" s="191">
        <v>0</v>
      </c>
    </row>
    <row r="1555" spans="48:54" x14ac:dyDescent="0.2">
      <c r="AV1555" s="191" t="str">
        <f t="shared" si="28"/>
        <v>542_RG_599_2_202425</v>
      </c>
      <c r="AW1555" s="191" t="s">
        <v>93</v>
      </c>
      <c r="AX1555" s="18">
        <v>202425</v>
      </c>
      <c r="AY1555" s="191">
        <v>542</v>
      </c>
      <c r="AZ1555" s="191">
        <v>599</v>
      </c>
      <c r="BA1555" s="191">
        <v>2</v>
      </c>
      <c r="BB1555" s="191">
        <v>0</v>
      </c>
    </row>
    <row r="1556" spans="48:54" x14ac:dyDescent="0.2">
      <c r="AV1556" s="191" t="str">
        <f t="shared" si="28"/>
        <v>544_RG_599_2_202425</v>
      </c>
      <c r="AW1556" s="191" t="s">
        <v>93</v>
      </c>
      <c r="AX1556" s="18">
        <v>202425</v>
      </c>
      <c r="AY1556" s="191">
        <v>544</v>
      </c>
      <c r="AZ1556" s="191">
        <v>599</v>
      </c>
      <c r="BA1556" s="191">
        <v>2</v>
      </c>
      <c r="BB1556" s="191">
        <v>0</v>
      </c>
    </row>
    <row r="1557" spans="48:54" x14ac:dyDescent="0.2">
      <c r="AV1557" s="191" t="str">
        <f t="shared" si="28"/>
        <v>545_RG_599_2_202425</v>
      </c>
      <c r="AW1557" s="191" t="s">
        <v>93</v>
      </c>
      <c r="AX1557" s="18">
        <v>202425</v>
      </c>
      <c r="AY1557" s="191">
        <v>545</v>
      </c>
      <c r="AZ1557" s="191">
        <v>599</v>
      </c>
      <c r="BA1557" s="191">
        <v>2</v>
      </c>
      <c r="BB1557" s="191">
        <v>0</v>
      </c>
    </row>
    <row r="1558" spans="48:54" x14ac:dyDescent="0.2">
      <c r="AV1558" s="191" t="str">
        <f t="shared" si="28"/>
        <v>546_RG_599_2_202425</v>
      </c>
      <c r="AW1558" s="191" t="s">
        <v>93</v>
      </c>
      <c r="AX1558" s="18">
        <v>202425</v>
      </c>
      <c r="AY1558" s="191">
        <v>546</v>
      </c>
      <c r="AZ1558" s="191">
        <v>599</v>
      </c>
      <c r="BA1558" s="191">
        <v>2</v>
      </c>
      <c r="BB1558" s="191">
        <v>0</v>
      </c>
    </row>
    <row r="1559" spans="48:54" x14ac:dyDescent="0.2">
      <c r="AV1559" s="191" t="str">
        <f t="shared" si="28"/>
        <v>548_RG_599_2_202425</v>
      </c>
      <c r="AW1559" s="191" t="s">
        <v>93</v>
      </c>
      <c r="AX1559" s="18">
        <v>202425</v>
      </c>
      <c r="AY1559" s="191">
        <v>548</v>
      </c>
      <c r="AZ1559" s="191">
        <v>599</v>
      </c>
      <c r="BA1559" s="191">
        <v>2</v>
      </c>
      <c r="BB1559" s="191">
        <v>0</v>
      </c>
    </row>
    <row r="1560" spans="48:54" x14ac:dyDescent="0.2">
      <c r="AV1560" s="191" t="str">
        <f t="shared" si="28"/>
        <v>550_RG_599_2_202425</v>
      </c>
      <c r="AW1560" s="191" t="s">
        <v>93</v>
      </c>
      <c r="AX1560" s="18">
        <v>202425</v>
      </c>
      <c r="AY1560" s="191">
        <v>550</v>
      </c>
      <c r="AZ1560" s="191">
        <v>599</v>
      </c>
      <c r="BA1560" s="191">
        <v>2</v>
      </c>
      <c r="BB1560" s="191">
        <v>0</v>
      </c>
    </row>
    <row r="1561" spans="48:54" x14ac:dyDescent="0.2">
      <c r="AV1561" s="191" t="str">
        <f t="shared" si="28"/>
        <v>552_RG_599_2_202425</v>
      </c>
      <c r="AW1561" s="191" t="s">
        <v>93</v>
      </c>
      <c r="AX1561" s="18">
        <v>202425</v>
      </c>
      <c r="AY1561" s="191">
        <v>552</v>
      </c>
      <c r="AZ1561" s="191">
        <v>599</v>
      </c>
      <c r="BA1561" s="191">
        <v>2</v>
      </c>
      <c r="BB1561" s="191">
        <v>0</v>
      </c>
    </row>
    <row r="1562" spans="48:54" x14ac:dyDescent="0.2">
      <c r="AV1562" s="191" t="str">
        <f t="shared" si="28"/>
        <v>562_RG_599_2_202425</v>
      </c>
      <c r="AW1562" s="191" t="s">
        <v>93</v>
      </c>
      <c r="AX1562" s="18">
        <v>202425</v>
      </c>
      <c r="AY1562" s="191">
        <v>562</v>
      </c>
      <c r="AZ1562" s="191">
        <v>599</v>
      </c>
      <c r="BA1562" s="191">
        <v>2</v>
      </c>
      <c r="BB1562" s="191">
        <v>0</v>
      </c>
    </row>
    <row r="1563" spans="48:54" x14ac:dyDescent="0.2">
      <c r="AV1563" s="191" t="str">
        <f t="shared" si="28"/>
        <v>564_RG_599_2_202425</v>
      </c>
      <c r="AW1563" s="191" t="s">
        <v>93</v>
      </c>
      <c r="AX1563" s="18">
        <v>202425</v>
      </c>
      <c r="AY1563" s="191">
        <v>564</v>
      </c>
      <c r="AZ1563" s="191">
        <v>599</v>
      </c>
      <c r="BA1563" s="191">
        <v>2</v>
      </c>
      <c r="BB1563" s="191">
        <v>0</v>
      </c>
    </row>
    <row r="1564" spans="48:54" x14ac:dyDescent="0.2">
      <c r="AV1564" s="191" t="str">
        <f t="shared" si="28"/>
        <v>566_RG_599_2_202425</v>
      </c>
      <c r="AW1564" s="191" t="s">
        <v>93</v>
      </c>
      <c r="AX1564" s="18">
        <v>202425</v>
      </c>
      <c r="AY1564" s="191">
        <v>566</v>
      </c>
      <c r="AZ1564" s="191">
        <v>599</v>
      </c>
      <c r="BA1564" s="191">
        <v>2</v>
      </c>
      <c r="BB1564" s="191">
        <v>-1035</v>
      </c>
    </row>
    <row r="1565" spans="48:54" x14ac:dyDescent="0.2">
      <c r="AV1565" s="191" t="str">
        <f t="shared" si="28"/>
        <v>568_RG_599_2_202425</v>
      </c>
      <c r="AW1565" s="191" t="s">
        <v>93</v>
      </c>
      <c r="AX1565" s="18">
        <v>202425</v>
      </c>
      <c r="AY1565" s="191">
        <v>568</v>
      </c>
      <c r="AZ1565" s="191">
        <v>599</v>
      </c>
      <c r="BA1565" s="191">
        <v>2</v>
      </c>
      <c r="BB1565" s="191">
        <v>0</v>
      </c>
    </row>
    <row r="1566" spans="48:54" x14ac:dyDescent="0.2">
      <c r="AV1566" s="191" t="str">
        <f t="shared" si="28"/>
        <v>572_RG_599_2_202425</v>
      </c>
      <c r="AW1566" s="191" t="s">
        <v>93</v>
      </c>
      <c r="AX1566" s="18">
        <v>202425</v>
      </c>
      <c r="AY1566" s="191">
        <v>572</v>
      </c>
      <c r="AZ1566" s="191">
        <v>599</v>
      </c>
      <c r="BA1566" s="191">
        <v>2</v>
      </c>
      <c r="BB1566" s="191">
        <v>0</v>
      </c>
    </row>
    <row r="1567" spans="48:54" x14ac:dyDescent="0.2">
      <c r="AV1567" s="191" t="str">
        <f t="shared" si="28"/>
        <v>574_RG_599_2_202425</v>
      </c>
      <c r="AW1567" s="191" t="s">
        <v>93</v>
      </c>
      <c r="AX1567" s="18">
        <v>202425</v>
      </c>
      <c r="AY1567" s="191">
        <v>574</v>
      </c>
      <c r="AZ1567" s="191">
        <v>599</v>
      </c>
      <c r="BA1567" s="191">
        <v>2</v>
      </c>
      <c r="BB1567" s="191">
        <v>0</v>
      </c>
    </row>
    <row r="1568" spans="48:54" x14ac:dyDescent="0.2">
      <c r="AV1568" s="191" t="str">
        <f t="shared" si="28"/>
        <v>576_RG_599_2_202425</v>
      </c>
      <c r="AW1568" s="191" t="s">
        <v>93</v>
      </c>
      <c r="AX1568" s="18">
        <v>202425</v>
      </c>
      <c r="AY1568" s="191">
        <v>576</v>
      </c>
      <c r="AZ1568" s="191">
        <v>599</v>
      </c>
      <c r="BA1568" s="191">
        <v>2</v>
      </c>
      <c r="BB1568" s="191">
        <v>0</v>
      </c>
    </row>
    <row r="1569" spans="48:54" x14ac:dyDescent="0.2">
      <c r="AV1569" s="191" t="str">
        <f t="shared" si="28"/>
        <v>582_RG_599_2_202425</v>
      </c>
      <c r="AW1569" s="191" t="s">
        <v>93</v>
      </c>
      <c r="AX1569" s="18">
        <v>202425</v>
      </c>
      <c r="AY1569" s="191">
        <v>582</v>
      </c>
      <c r="AZ1569" s="191">
        <v>599</v>
      </c>
      <c r="BA1569" s="191">
        <v>2</v>
      </c>
      <c r="BB1569" s="191">
        <v>0</v>
      </c>
    </row>
    <row r="1570" spans="48:54" x14ac:dyDescent="0.2">
      <c r="AV1570" s="191" t="str">
        <f t="shared" si="28"/>
        <v>584_RG_599_2_202425</v>
      </c>
      <c r="AW1570" s="191" t="s">
        <v>93</v>
      </c>
      <c r="AX1570" s="18">
        <v>202425</v>
      </c>
      <c r="AY1570" s="191">
        <v>584</v>
      </c>
      <c r="AZ1570" s="191">
        <v>599</v>
      </c>
      <c r="BA1570" s="191">
        <v>2</v>
      </c>
      <c r="BB1570" s="191">
        <v>0</v>
      </c>
    </row>
    <row r="1571" spans="48:54" x14ac:dyDescent="0.2">
      <c r="AV1571" s="191" t="str">
        <f t="shared" si="28"/>
        <v>586_RG_599_2_202425</v>
      </c>
      <c r="AW1571" s="191" t="s">
        <v>93</v>
      </c>
      <c r="AX1571" s="18">
        <v>202425</v>
      </c>
      <c r="AY1571" s="191">
        <v>586</v>
      </c>
      <c r="AZ1571" s="191">
        <v>599</v>
      </c>
      <c r="BA1571" s="191">
        <v>2</v>
      </c>
      <c r="BB1571" s="191">
        <v>0</v>
      </c>
    </row>
    <row r="1572" spans="48:54" x14ac:dyDescent="0.2">
      <c r="AV1572" s="191" t="str">
        <f t="shared" si="28"/>
        <v>512_RG_602_1_202425</v>
      </c>
      <c r="AW1572" s="191" t="s">
        <v>93</v>
      </c>
      <c r="AX1572" s="18">
        <v>202425</v>
      </c>
      <c r="AY1572" s="191">
        <v>512</v>
      </c>
      <c r="AZ1572" s="191">
        <v>602</v>
      </c>
      <c r="BA1572" s="191">
        <v>1</v>
      </c>
      <c r="BB1572" s="191">
        <v>0</v>
      </c>
    </row>
    <row r="1573" spans="48:54" x14ac:dyDescent="0.2">
      <c r="AV1573" s="191" t="str">
        <f t="shared" si="28"/>
        <v>514_RG_602_1_202425</v>
      </c>
      <c r="AW1573" s="191" t="s">
        <v>93</v>
      </c>
      <c r="AX1573" s="18">
        <v>202425</v>
      </c>
      <c r="AY1573" s="191">
        <v>514</v>
      </c>
      <c r="AZ1573" s="191">
        <v>602</v>
      </c>
      <c r="BA1573" s="191">
        <v>1</v>
      </c>
      <c r="BB1573" s="191">
        <v>-254</v>
      </c>
    </row>
    <row r="1574" spans="48:54" x14ac:dyDescent="0.2">
      <c r="AV1574" s="191" t="str">
        <f t="shared" si="28"/>
        <v>516_RG_602_1_202425</v>
      </c>
      <c r="AW1574" s="191" t="s">
        <v>93</v>
      </c>
      <c r="AX1574" s="18">
        <v>202425</v>
      </c>
      <c r="AY1574" s="191">
        <v>516</v>
      </c>
      <c r="AZ1574" s="191">
        <v>602</v>
      </c>
      <c r="BA1574" s="191">
        <v>1</v>
      </c>
      <c r="BB1574" s="191">
        <v>0</v>
      </c>
    </row>
    <row r="1575" spans="48:54" x14ac:dyDescent="0.2">
      <c r="AV1575" s="191" t="str">
        <f t="shared" si="28"/>
        <v>518_RG_602_1_202425</v>
      </c>
      <c r="AW1575" s="191" t="s">
        <v>93</v>
      </c>
      <c r="AX1575" s="18">
        <v>202425</v>
      </c>
      <c r="AY1575" s="191">
        <v>518</v>
      </c>
      <c r="AZ1575" s="191">
        <v>602</v>
      </c>
      <c r="BA1575" s="191">
        <v>1</v>
      </c>
      <c r="BB1575" s="191">
        <v>-266.13499999999999</v>
      </c>
    </row>
    <row r="1576" spans="48:54" x14ac:dyDescent="0.2">
      <c r="AV1576" s="191" t="str">
        <f t="shared" si="28"/>
        <v>520_RG_602_1_202425</v>
      </c>
      <c r="AW1576" s="191" t="s">
        <v>93</v>
      </c>
      <c r="AX1576" s="18">
        <v>202425</v>
      </c>
      <c r="AY1576" s="191">
        <v>520</v>
      </c>
      <c r="AZ1576" s="191">
        <v>602</v>
      </c>
      <c r="BA1576" s="191">
        <v>1</v>
      </c>
      <c r="BB1576" s="191">
        <v>0</v>
      </c>
    </row>
    <row r="1577" spans="48:54" x14ac:dyDescent="0.2">
      <c r="AV1577" s="191" t="str">
        <f t="shared" si="28"/>
        <v>522_RG_602_1_202425</v>
      </c>
      <c r="AW1577" s="191" t="s">
        <v>93</v>
      </c>
      <c r="AX1577" s="18">
        <v>202425</v>
      </c>
      <c r="AY1577" s="191">
        <v>522</v>
      </c>
      <c r="AZ1577" s="191">
        <v>602</v>
      </c>
      <c r="BA1577" s="191">
        <v>1</v>
      </c>
      <c r="BB1577" s="191">
        <v>0</v>
      </c>
    </row>
    <row r="1578" spans="48:54" x14ac:dyDescent="0.2">
      <c r="AV1578" s="191" t="str">
        <f t="shared" si="28"/>
        <v>524_RG_602_1_202425</v>
      </c>
      <c r="AW1578" s="191" t="s">
        <v>93</v>
      </c>
      <c r="AX1578" s="18">
        <v>202425</v>
      </c>
      <c r="AY1578" s="191">
        <v>524</v>
      </c>
      <c r="AZ1578" s="191">
        <v>602</v>
      </c>
      <c r="BA1578" s="191">
        <v>1</v>
      </c>
      <c r="BB1578" s="191">
        <v>0</v>
      </c>
    </row>
    <row r="1579" spans="48:54" x14ac:dyDescent="0.2">
      <c r="AV1579" s="191" t="str">
        <f t="shared" si="28"/>
        <v>526_RG_602_1_202425</v>
      </c>
      <c r="AW1579" s="191" t="s">
        <v>93</v>
      </c>
      <c r="AX1579" s="18">
        <v>202425</v>
      </c>
      <c r="AY1579" s="191">
        <v>526</v>
      </c>
      <c r="AZ1579" s="191">
        <v>602</v>
      </c>
      <c r="BA1579" s="191">
        <v>1</v>
      </c>
      <c r="BB1579" s="191">
        <v>0</v>
      </c>
    </row>
    <row r="1580" spans="48:54" x14ac:dyDescent="0.2">
      <c r="AV1580" s="191" t="str">
        <f t="shared" si="28"/>
        <v>528_RG_602_1_202425</v>
      </c>
      <c r="AW1580" s="191" t="s">
        <v>93</v>
      </c>
      <c r="AX1580" s="18">
        <v>202425</v>
      </c>
      <c r="AY1580" s="191">
        <v>528</v>
      </c>
      <c r="AZ1580" s="191">
        <v>602</v>
      </c>
      <c r="BA1580" s="191">
        <v>1</v>
      </c>
      <c r="BB1580" s="191">
        <v>0</v>
      </c>
    </row>
    <row r="1581" spans="48:54" x14ac:dyDescent="0.2">
      <c r="AV1581" s="191" t="str">
        <f t="shared" si="28"/>
        <v>530_RG_602_1_202425</v>
      </c>
      <c r="AW1581" s="191" t="s">
        <v>93</v>
      </c>
      <c r="AX1581" s="18">
        <v>202425</v>
      </c>
      <c r="AY1581" s="191">
        <v>530</v>
      </c>
      <c r="AZ1581" s="191">
        <v>602</v>
      </c>
      <c r="BA1581" s="191">
        <v>1</v>
      </c>
      <c r="BB1581" s="191">
        <v>-68.881</v>
      </c>
    </row>
    <row r="1582" spans="48:54" x14ac:dyDescent="0.2">
      <c r="AV1582" s="191" t="str">
        <f t="shared" si="28"/>
        <v>532_RG_602_1_202425</v>
      </c>
      <c r="AW1582" s="191" t="s">
        <v>93</v>
      </c>
      <c r="AX1582" s="18">
        <v>202425</v>
      </c>
      <c r="AY1582" s="191">
        <v>532</v>
      </c>
      <c r="AZ1582" s="191">
        <v>602</v>
      </c>
      <c r="BA1582" s="191">
        <v>1</v>
      </c>
      <c r="BB1582" s="191">
        <v>-847</v>
      </c>
    </row>
    <row r="1583" spans="48:54" x14ac:dyDescent="0.2">
      <c r="AV1583" s="191" t="str">
        <f t="shared" si="28"/>
        <v>534_RG_602_1_202425</v>
      </c>
      <c r="AW1583" s="191" t="s">
        <v>93</v>
      </c>
      <c r="AX1583" s="18">
        <v>202425</v>
      </c>
      <c r="AY1583" s="191">
        <v>534</v>
      </c>
      <c r="AZ1583" s="191">
        <v>602</v>
      </c>
      <c r="BA1583" s="191">
        <v>1</v>
      </c>
      <c r="BB1583" s="191">
        <v>0</v>
      </c>
    </row>
    <row r="1584" spans="48:54" x14ac:dyDescent="0.2">
      <c r="AV1584" s="191" t="str">
        <f t="shared" si="28"/>
        <v>536_RG_602_1_202425</v>
      </c>
      <c r="AW1584" s="191" t="s">
        <v>93</v>
      </c>
      <c r="AX1584" s="18">
        <v>202425</v>
      </c>
      <c r="AY1584" s="191">
        <v>536</v>
      </c>
      <c r="AZ1584" s="191">
        <v>602</v>
      </c>
      <c r="BA1584" s="191">
        <v>1</v>
      </c>
      <c r="BB1584" s="191">
        <v>0</v>
      </c>
    </row>
    <row r="1585" spans="48:54" x14ac:dyDescent="0.2">
      <c r="AV1585" s="191" t="str">
        <f t="shared" si="28"/>
        <v>538_RG_602_1_202425</v>
      </c>
      <c r="AW1585" s="191" t="s">
        <v>93</v>
      </c>
      <c r="AX1585" s="18">
        <v>202425</v>
      </c>
      <c r="AY1585" s="191">
        <v>538</v>
      </c>
      <c r="AZ1585" s="191">
        <v>602</v>
      </c>
      <c r="BA1585" s="191">
        <v>1</v>
      </c>
      <c r="BB1585" s="191">
        <v>0</v>
      </c>
    </row>
    <row r="1586" spans="48:54" x14ac:dyDescent="0.2">
      <c r="AV1586" s="191" t="str">
        <f t="shared" si="28"/>
        <v>540_RG_602_1_202425</v>
      </c>
      <c r="AW1586" s="191" t="s">
        <v>93</v>
      </c>
      <c r="AX1586" s="18">
        <v>202425</v>
      </c>
      <c r="AY1586" s="191">
        <v>540</v>
      </c>
      <c r="AZ1586" s="191">
        <v>602</v>
      </c>
      <c r="BA1586" s="191">
        <v>1</v>
      </c>
      <c r="BB1586" s="191">
        <v>0</v>
      </c>
    </row>
    <row r="1587" spans="48:54" x14ac:dyDescent="0.2">
      <c r="AV1587" s="191" t="str">
        <f t="shared" si="28"/>
        <v>542_RG_602_1_202425</v>
      </c>
      <c r="AW1587" s="191" t="s">
        <v>93</v>
      </c>
      <c r="AX1587" s="18">
        <v>202425</v>
      </c>
      <c r="AY1587" s="191">
        <v>542</v>
      </c>
      <c r="AZ1587" s="191">
        <v>602</v>
      </c>
      <c r="BA1587" s="191">
        <v>1</v>
      </c>
      <c r="BB1587" s="191">
        <v>0</v>
      </c>
    </row>
    <row r="1588" spans="48:54" x14ac:dyDescent="0.2">
      <c r="AV1588" s="191" t="str">
        <f t="shared" si="28"/>
        <v>544_RG_602_1_202425</v>
      </c>
      <c r="AW1588" s="191" t="s">
        <v>93</v>
      </c>
      <c r="AX1588" s="18">
        <v>202425</v>
      </c>
      <c r="AY1588" s="191">
        <v>544</v>
      </c>
      <c r="AZ1588" s="191">
        <v>602</v>
      </c>
      <c r="BA1588" s="191">
        <v>1</v>
      </c>
      <c r="BB1588" s="191">
        <v>0</v>
      </c>
    </row>
    <row r="1589" spans="48:54" x14ac:dyDescent="0.2">
      <c r="AV1589" s="191" t="str">
        <f t="shared" si="28"/>
        <v>545_RG_602_1_202425</v>
      </c>
      <c r="AW1589" s="191" t="s">
        <v>93</v>
      </c>
      <c r="AX1589" s="18">
        <v>202425</v>
      </c>
      <c r="AY1589" s="191">
        <v>545</v>
      </c>
      <c r="AZ1589" s="191">
        <v>602</v>
      </c>
      <c r="BA1589" s="191">
        <v>1</v>
      </c>
      <c r="BB1589" s="191">
        <v>-174.05500000000001</v>
      </c>
    </row>
    <row r="1590" spans="48:54" x14ac:dyDescent="0.2">
      <c r="AV1590" s="191" t="str">
        <f t="shared" si="28"/>
        <v>546_RG_602_1_202425</v>
      </c>
      <c r="AW1590" s="191" t="s">
        <v>93</v>
      </c>
      <c r="AX1590" s="18">
        <v>202425</v>
      </c>
      <c r="AY1590" s="191">
        <v>546</v>
      </c>
      <c r="AZ1590" s="191">
        <v>602</v>
      </c>
      <c r="BA1590" s="191">
        <v>1</v>
      </c>
      <c r="BB1590" s="191">
        <v>0</v>
      </c>
    </row>
    <row r="1591" spans="48:54" x14ac:dyDescent="0.2">
      <c r="AV1591" s="191" t="str">
        <f t="shared" si="28"/>
        <v>548_RG_602_1_202425</v>
      </c>
      <c r="AW1591" s="191" t="s">
        <v>93</v>
      </c>
      <c r="AX1591" s="18">
        <v>202425</v>
      </c>
      <c r="AY1591" s="191">
        <v>548</v>
      </c>
      <c r="AZ1591" s="191">
        <v>602</v>
      </c>
      <c r="BA1591" s="191">
        <v>1</v>
      </c>
      <c r="BB1591" s="191">
        <v>-51.308999999999997</v>
      </c>
    </row>
    <row r="1592" spans="48:54" x14ac:dyDescent="0.2">
      <c r="AV1592" s="191" t="str">
        <f t="shared" si="28"/>
        <v>550_RG_602_1_202425</v>
      </c>
      <c r="AW1592" s="191" t="s">
        <v>93</v>
      </c>
      <c r="AX1592" s="18">
        <v>202425</v>
      </c>
      <c r="AY1592" s="191">
        <v>550</v>
      </c>
      <c r="AZ1592" s="191">
        <v>602</v>
      </c>
      <c r="BA1592" s="191">
        <v>1</v>
      </c>
      <c r="BB1592" s="191">
        <v>0</v>
      </c>
    </row>
    <row r="1593" spans="48:54" x14ac:dyDescent="0.2">
      <c r="AV1593" s="191" t="str">
        <f t="shared" si="28"/>
        <v>552_RG_602_1_202425</v>
      </c>
      <c r="AW1593" s="191" t="s">
        <v>93</v>
      </c>
      <c r="AX1593" s="18">
        <v>202425</v>
      </c>
      <c r="AY1593" s="191">
        <v>552</v>
      </c>
      <c r="AZ1593" s="191">
        <v>602</v>
      </c>
      <c r="BA1593" s="191">
        <v>1</v>
      </c>
      <c r="BB1593" s="191">
        <v>0</v>
      </c>
    </row>
    <row r="1594" spans="48:54" x14ac:dyDescent="0.2">
      <c r="AV1594" s="191" t="str">
        <f t="shared" si="28"/>
        <v>562_RG_602_1_202425</v>
      </c>
      <c r="AW1594" s="191" t="s">
        <v>93</v>
      </c>
      <c r="AX1594" s="18">
        <v>202425</v>
      </c>
      <c r="AY1594" s="191">
        <v>562</v>
      </c>
      <c r="AZ1594" s="191">
        <v>602</v>
      </c>
      <c r="BA1594" s="191">
        <v>1</v>
      </c>
      <c r="BB1594" s="191">
        <v>0</v>
      </c>
    </row>
    <row r="1595" spans="48:54" x14ac:dyDescent="0.2">
      <c r="AV1595" s="191" t="str">
        <f t="shared" si="28"/>
        <v>564_RG_602_1_202425</v>
      </c>
      <c r="AW1595" s="191" t="s">
        <v>93</v>
      </c>
      <c r="AX1595" s="18">
        <v>202425</v>
      </c>
      <c r="AY1595" s="191">
        <v>564</v>
      </c>
      <c r="AZ1595" s="191">
        <v>602</v>
      </c>
      <c r="BA1595" s="191">
        <v>1</v>
      </c>
      <c r="BB1595" s="191">
        <v>0</v>
      </c>
    </row>
    <row r="1596" spans="48:54" x14ac:dyDescent="0.2">
      <c r="AV1596" s="191" t="str">
        <f t="shared" si="28"/>
        <v>566_RG_602_1_202425</v>
      </c>
      <c r="AW1596" s="191" t="s">
        <v>93</v>
      </c>
      <c r="AX1596" s="18">
        <v>202425</v>
      </c>
      <c r="AY1596" s="191">
        <v>566</v>
      </c>
      <c r="AZ1596" s="191">
        <v>602</v>
      </c>
      <c r="BA1596" s="191">
        <v>1</v>
      </c>
      <c r="BB1596" s="191">
        <v>0</v>
      </c>
    </row>
    <row r="1597" spans="48:54" x14ac:dyDescent="0.2">
      <c r="AV1597" s="191" t="str">
        <f t="shared" si="28"/>
        <v>568_RG_602_1_202425</v>
      </c>
      <c r="AW1597" s="191" t="s">
        <v>93</v>
      </c>
      <c r="AX1597" s="18">
        <v>202425</v>
      </c>
      <c r="AY1597" s="191">
        <v>568</v>
      </c>
      <c r="AZ1597" s="191">
        <v>602</v>
      </c>
      <c r="BA1597" s="191">
        <v>1</v>
      </c>
      <c r="BB1597" s="191">
        <v>0</v>
      </c>
    </row>
    <row r="1598" spans="48:54" x14ac:dyDescent="0.2">
      <c r="AV1598" s="191" t="str">
        <f t="shared" si="28"/>
        <v>572_RG_602_1_202425</v>
      </c>
      <c r="AW1598" s="191" t="s">
        <v>93</v>
      </c>
      <c r="AX1598" s="18">
        <v>202425</v>
      </c>
      <c r="AY1598" s="191">
        <v>572</v>
      </c>
      <c r="AZ1598" s="191">
        <v>602</v>
      </c>
      <c r="BA1598" s="191">
        <v>1</v>
      </c>
      <c r="BB1598" s="191">
        <v>0</v>
      </c>
    </row>
    <row r="1599" spans="48:54" x14ac:dyDescent="0.2">
      <c r="AV1599" s="191" t="str">
        <f t="shared" si="28"/>
        <v>574_RG_602_1_202425</v>
      </c>
      <c r="AW1599" s="191" t="s">
        <v>93</v>
      </c>
      <c r="AX1599" s="18">
        <v>202425</v>
      </c>
      <c r="AY1599" s="191">
        <v>574</v>
      </c>
      <c r="AZ1599" s="191">
        <v>602</v>
      </c>
      <c r="BA1599" s="191">
        <v>1</v>
      </c>
      <c r="BB1599" s="191">
        <v>0</v>
      </c>
    </row>
    <row r="1600" spans="48:54" x14ac:dyDescent="0.2">
      <c r="AV1600" s="191" t="str">
        <f t="shared" si="28"/>
        <v>576_RG_602_1_202425</v>
      </c>
      <c r="AW1600" s="191" t="s">
        <v>93</v>
      </c>
      <c r="AX1600" s="18">
        <v>202425</v>
      </c>
      <c r="AY1600" s="191">
        <v>576</v>
      </c>
      <c r="AZ1600" s="191">
        <v>602</v>
      </c>
      <c r="BA1600" s="191">
        <v>1</v>
      </c>
      <c r="BB1600" s="191">
        <v>0</v>
      </c>
    </row>
    <row r="1601" spans="48:54" x14ac:dyDescent="0.2">
      <c r="AV1601" s="191" t="str">
        <f t="shared" si="28"/>
        <v>582_RG_602_1_202425</v>
      </c>
      <c r="AW1601" s="191" t="s">
        <v>93</v>
      </c>
      <c r="AX1601" s="18">
        <v>202425</v>
      </c>
      <c r="AY1601" s="191">
        <v>582</v>
      </c>
      <c r="AZ1601" s="191">
        <v>602</v>
      </c>
      <c r="BA1601" s="191">
        <v>1</v>
      </c>
      <c r="BB1601" s="191">
        <v>0</v>
      </c>
    </row>
    <row r="1602" spans="48:54" x14ac:dyDescent="0.2">
      <c r="AV1602" s="191" t="str">
        <f t="shared" si="28"/>
        <v>584_RG_602_1_202425</v>
      </c>
      <c r="AW1602" s="191" t="s">
        <v>93</v>
      </c>
      <c r="AX1602" s="18">
        <v>202425</v>
      </c>
      <c r="AY1602" s="191">
        <v>584</v>
      </c>
      <c r="AZ1602" s="191">
        <v>602</v>
      </c>
      <c r="BA1602" s="191">
        <v>1</v>
      </c>
      <c r="BB1602" s="191">
        <v>0</v>
      </c>
    </row>
    <row r="1603" spans="48:54" x14ac:dyDescent="0.2">
      <c r="AV1603" s="191" t="str">
        <f t="shared" si="28"/>
        <v>586_RG_602_1_202425</v>
      </c>
      <c r="AW1603" s="191" t="s">
        <v>93</v>
      </c>
      <c r="AX1603" s="18">
        <v>202425</v>
      </c>
      <c r="AY1603" s="191">
        <v>586</v>
      </c>
      <c r="AZ1603" s="191">
        <v>602</v>
      </c>
      <c r="BA1603" s="191">
        <v>1</v>
      </c>
      <c r="BB1603" s="191">
        <v>-438.29899999999998</v>
      </c>
    </row>
    <row r="1604" spans="48:54" x14ac:dyDescent="0.2">
      <c r="AV1604" s="191" t="str">
        <f t="shared" ref="AV1604:AV1667" si="29">AY1604&amp;"_"&amp;AW1604&amp;"_"&amp;AZ1604&amp;"_"&amp;BA1604&amp;"_"&amp;AX1604</f>
        <v>512_RG_603_1_202425</v>
      </c>
      <c r="AW1604" s="191" t="s">
        <v>93</v>
      </c>
      <c r="AX1604" s="18">
        <v>202425</v>
      </c>
      <c r="AY1604" s="191">
        <v>512</v>
      </c>
      <c r="AZ1604" s="191">
        <v>603</v>
      </c>
      <c r="BA1604" s="191">
        <v>1</v>
      </c>
      <c r="BB1604" s="191">
        <v>0</v>
      </c>
    </row>
    <row r="1605" spans="48:54" x14ac:dyDescent="0.2">
      <c r="AV1605" s="191" t="str">
        <f t="shared" si="29"/>
        <v>514_RG_603_1_202425</v>
      </c>
      <c r="AW1605" s="191" t="s">
        <v>93</v>
      </c>
      <c r="AX1605" s="18">
        <v>202425</v>
      </c>
      <c r="AY1605" s="191">
        <v>514</v>
      </c>
      <c r="AZ1605" s="191">
        <v>603</v>
      </c>
      <c r="BA1605" s="191">
        <v>1</v>
      </c>
      <c r="BB1605" s="191">
        <v>-96.823999999999998</v>
      </c>
    </row>
    <row r="1606" spans="48:54" x14ac:dyDescent="0.2">
      <c r="AV1606" s="191" t="str">
        <f t="shared" si="29"/>
        <v>516_RG_603_1_202425</v>
      </c>
      <c r="AW1606" s="191" t="s">
        <v>93</v>
      </c>
      <c r="AX1606" s="18">
        <v>202425</v>
      </c>
      <c r="AY1606" s="191">
        <v>516</v>
      </c>
      <c r="AZ1606" s="191">
        <v>603</v>
      </c>
      <c r="BA1606" s="191">
        <v>1</v>
      </c>
      <c r="BB1606" s="191">
        <v>-368.65299999999996</v>
      </c>
    </row>
    <row r="1607" spans="48:54" x14ac:dyDescent="0.2">
      <c r="AV1607" s="191" t="str">
        <f t="shared" si="29"/>
        <v>518_RG_603_1_202425</v>
      </c>
      <c r="AW1607" s="191" t="s">
        <v>93</v>
      </c>
      <c r="AX1607" s="18">
        <v>202425</v>
      </c>
      <c r="AY1607" s="191">
        <v>518</v>
      </c>
      <c r="AZ1607" s="191">
        <v>603</v>
      </c>
      <c r="BA1607" s="191">
        <v>1</v>
      </c>
      <c r="BB1607" s="191">
        <v>-161.596</v>
      </c>
    </row>
    <row r="1608" spans="48:54" x14ac:dyDescent="0.2">
      <c r="AV1608" s="191" t="str">
        <f t="shared" si="29"/>
        <v>520_RG_603_1_202425</v>
      </c>
      <c r="AW1608" s="191" t="s">
        <v>93</v>
      </c>
      <c r="AX1608" s="18">
        <v>202425</v>
      </c>
      <c r="AY1608" s="191">
        <v>520</v>
      </c>
      <c r="AZ1608" s="191">
        <v>603</v>
      </c>
      <c r="BA1608" s="191">
        <v>1</v>
      </c>
      <c r="BB1608" s="191">
        <v>-24.558</v>
      </c>
    </row>
    <row r="1609" spans="48:54" x14ac:dyDescent="0.2">
      <c r="AV1609" s="191" t="str">
        <f t="shared" si="29"/>
        <v>522_RG_603_1_202425</v>
      </c>
      <c r="AW1609" s="191" t="s">
        <v>93</v>
      </c>
      <c r="AX1609" s="18">
        <v>202425</v>
      </c>
      <c r="AY1609" s="191">
        <v>522</v>
      </c>
      <c r="AZ1609" s="191">
        <v>603</v>
      </c>
      <c r="BA1609" s="191">
        <v>1</v>
      </c>
      <c r="BB1609" s="191">
        <v>-271.33730000000003</v>
      </c>
    </row>
    <row r="1610" spans="48:54" x14ac:dyDescent="0.2">
      <c r="AV1610" s="191" t="str">
        <f t="shared" si="29"/>
        <v>524_RG_603_1_202425</v>
      </c>
      <c r="AW1610" s="191" t="s">
        <v>93</v>
      </c>
      <c r="AX1610" s="18">
        <v>202425</v>
      </c>
      <c r="AY1610" s="191">
        <v>524</v>
      </c>
      <c r="AZ1610" s="191">
        <v>603</v>
      </c>
      <c r="BA1610" s="191">
        <v>1</v>
      </c>
      <c r="BB1610" s="191">
        <v>-874.08299999999997</v>
      </c>
    </row>
    <row r="1611" spans="48:54" x14ac:dyDescent="0.2">
      <c r="AV1611" s="191" t="str">
        <f t="shared" si="29"/>
        <v>526_RG_603_1_202425</v>
      </c>
      <c r="AW1611" s="191" t="s">
        <v>93</v>
      </c>
      <c r="AX1611" s="18">
        <v>202425</v>
      </c>
      <c r="AY1611" s="191">
        <v>526</v>
      </c>
      <c r="AZ1611" s="191">
        <v>603</v>
      </c>
      <c r="BA1611" s="191">
        <v>1</v>
      </c>
      <c r="BB1611" s="191">
        <v>0</v>
      </c>
    </row>
    <row r="1612" spans="48:54" x14ac:dyDescent="0.2">
      <c r="AV1612" s="191" t="str">
        <f t="shared" si="29"/>
        <v>528_RG_603_1_202425</v>
      </c>
      <c r="AW1612" s="191" t="s">
        <v>93</v>
      </c>
      <c r="AX1612" s="18">
        <v>202425</v>
      </c>
      <c r="AY1612" s="191">
        <v>528</v>
      </c>
      <c r="AZ1612" s="191">
        <v>603</v>
      </c>
      <c r="BA1612" s="191">
        <v>1</v>
      </c>
      <c r="BB1612" s="191">
        <v>0</v>
      </c>
    </row>
    <row r="1613" spans="48:54" x14ac:dyDescent="0.2">
      <c r="AV1613" s="191" t="str">
        <f t="shared" si="29"/>
        <v>530_RG_603_1_202425</v>
      </c>
      <c r="AW1613" s="191" t="s">
        <v>93</v>
      </c>
      <c r="AX1613" s="18">
        <v>202425</v>
      </c>
      <c r="AY1613" s="191">
        <v>530</v>
      </c>
      <c r="AZ1613" s="191">
        <v>603</v>
      </c>
      <c r="BA1613" s="191">
        <v>1</v>
      </c>
      <c r="BB1613" s="191">
        <v>-70.203000000000003</v>
      </c>
    </row>
    <row r="1614" spans="48:54" x14ac:dyDescent="0.2">
      <c r="AV1614" s="191" t="str">
        <f t="shared" si="29"/>
        <v>532_RG_603_1_202425</v>
      </c>
      <c r="AW1614" s="191" t="s">
        <v>93</v>
      </c>
      <c r="AX1614" s="18">
        <v>202425</v>
      </c>
      <c r="AY1614" s="191">
        <v>532</v>
      </c>
      <c r="AZ1614" s="191">
        <v>603</v>
      </c>
      <c r="BA1614" s="191">
        <v>1</v>
      </c>
      <c r="BB1614" s="191">
        <v>-622</v>
      </c>
    </row>
    <row r="1615" spans="48:54" x14ac:dyDescent="0.2">
      <c r="AV1615" s="191" t="str">
        <f t="shared" si="29"/>
        <v>534_RG_603_1_202425</v>
      </c>
      <c r="AW1615" s="191" t="s">
        <v>93</v>
      </c>
      <c r="AX1615" s="18">
        <v>202425</v>
      </c>
      <c r="AY1615" s="191">
        <v>534</v>
      </c>
      <c r="AZ1615" s="191">
        <v>603</v>
      </c>
      <c r="BA1615" s="191">
        <v>1</v>
      </c>
      <c r="BB1615" s="191">
        <v>-63.617330000000003</v>
      </c>
    </row>
    <row r="1616" spans="48:54" x14ac:dyDescent="0.2">
      <c r="AV1616" s="191" t="str">
        <f t="shared" si="29"/>
        <v>536_RG_603_1_202425</v>
      </c>
      <c r="AW1616" s="191" t="s">
        <v>93</v>
      </c>
      <c r="AX1616" s="18">
        <v>202425</v>
      </c>
      <c r="AY1616" s="191">
        <v>536</v>
      </c>
      <c r="AZ1616" s="191">
        <v>603</v>
      </c>
      <c r="BA1616" s="191">
        <v>1</v>
      </c>
      <c r="BB1616" s="191">
        <v>0</v>
      </c>
    </row>
    <row r="1617" spans="48:54" x14ac:dyDescent="0.2">
      <c r="AV1617" s="191" t="str">
        <f t="shared" si="29"/>
        <v>538_RG_603_1_202425</v>
      </c>
      <c r="AW1617" s="191" t="s">
        <v>93</v>
      </c>
      <c r="AX1617" s="18">
        <v>202425</v>
      </c>
      <c r="AY1617" s="191">
        <v>538</v>
      </c>
      <c r="AZ1617" s="191">
        <v>603</v>
      </c>
      <c r="BA1617" s="191">
        <v>1</v>
      </c>
      <c r="BB1617" s="191">
        <v>-111.015</v>
      </c>
    </row>
    <row r="1618" spans="48:54" x14ac:dyDescent="0.2">
      <c r="AV1618" s="191" t="str">
        <f t="shared" si="29"/>
        <v>540_RG_603_1_202425</v>
      </c>
      <c r="AW1618" s="191" t="s">
        <v>93</v>
      </c>
      <c r="AX1618" s="18">
        <v>202425</v>
      </c>
      <c r="AY1618" s="191">
        <v>540</v>
      </c>
      <c r="AZ1618" s="191">
        <v>603</v>
      </c>
      <c r="BA1618" s="191">
        <v>1</v>
      </c>
      <c r="BB1618" s="191">
        <v>-444.601</v>
      </c>
    </row>
    <row r="1619" spans="48:54" x14ac:dyDescent="0.2">
      <c r="AV1619" s="191" t="str">
        <f t="shared" si="29"/>
        <v>542_RG_603_1_202425</v>
      </c>
      <c r="AW1619" s="191" t="s">
        <v>93</v>
      </c>
      <c r="AX1619" s="18">
        <v>202425</v>
      </c>
      <c r="AY1619" s="191">
        <v>542</v>
      </c>
      <c r="AZ1619" s="191">
        <v>603</v>
      </c>
      <c r="BA1619" s="191">
        <v>1</v>
      </c>
      <c r="BB1619" s="191">
        <v>-9.9320000000000004</v>
      </c>
    </row>
    <row r="1620" spans="48:54" x14ac:dyDescent="0.2">
      <c r="AV1620" s="191" t="str">
        <f t="shared" si="29"/>
        <v>544_RG_603_1_202425</v>
      </c>
      <c r="AW1620" s="191" t="s">
        <v>93</v>
      </c>
      <c r="AX1620" s="18">
        <v>202425</v>
      </c>
      <c r="AY1620" s="191">
        <v>544</v>
      </c>
      <c r="AZ1620" s="191">
        <v>603</v>
      </c>
      <c r="BA1620" s="191">
        <v>1</v>
      </c>
      <c r="BB1620" s="191">
        <v>-156.18199999999999</v>
      </c>
    </row>
    <row r="1621" spans="48:54" x14ac:dyDescent="0.2">
      <c r="AV1621" s="191" t="str">
        <f t="shared" si="29"/>
        <v>545_RG_603_1_202425</v>
      </c>
      <c r="AW1621" s="191" t="s">
        <v>93</v>
      </c>
      <c r="AX1621" s="18">
        <v>202425</v>
      </c>
      <c r="AY1621" s="191">
        <v>545</v>
      </c>
      <c r="AZ1621" s="191">
        <v>603</v>
      </c>
      <c r="BA1621" s="191">
        <v>1</v>
      </c>
      <c r="BB1621" s="191">
        <v>-38.872</v>
      </c>
    </row>
    <row r="1622" spans="48:54" x14ac:dyDescent="0.2">
      <c r="AV1622" s="191" t="str">
        <f t="shared" si="29"/>
        <v>546_RG_603_1_202425</v>
      </c>
      <c r="AW1622" s="191" t="s">
        <v>93</v>
      </c>
      <c r="AX1622" s="18">
        <v>202425</v>
      </c>
      <c r="AY1622" s="191">
        <v>546</v>
      </c>
      <c r="AZ1622" s="191">
        <v>603</v>
      </c>
      <c r="BA1622" s="191">
        <v>1</v>
      </c>
      <c r="BB1622" s="191">
        <v>-56</v>
      </c>
    </row>
    <row r="1623" spans="48:54" x14ac:dyDescent="0.2">
      <c r="AV1623" s="191" t="str">
        <f t="shared" si="29"/>
        <v>548_RG_603_1_202425</v>
      </c>
      <c r="AW1623" s="191" t="s">
        <v>93</v>
      </c>
      <c r="AX1623" s="18">
        <v>202425</v>
      </c>
      <c r="AY1623" s="191">
        <v>548</v>
      </c>
      <c r="AZ1623" s="191">
        <v>603</v>
      </c>
      <c r="BA1623" s="191">
        <v>1</v>
      </c>
      <c r="BB1623" s="191">
        <v>-246.946</v>
      </c>
    </row>
    <row r="1624" spans="48:54" x14ac:dyDescent="0.2">
      <c r="AV1624" s="191" t="str">
        <f t="shared" si="29"/>
        <v>550_RG_603_1_202425</v>
      </c>
      <c r="AW1624" s="191" t="s">
        <v>93</v>
      </c>
      <c r="AX1624" s="18">
        <v>202425</v>
      </c>
      <c r="AY1624" s="191">
        <v>550</v>
      </c>
      <c r="AZ1624" s="191">
        <v>603</v>
      </c>
      <c r="BA1624" s="191">
        <v>1</v>
      </c>
      <c r="BB1624" s="191">
        <v>0</v>
      </c>
    </row>
    <row r="1625" spans="48:54" x14ac:dyDescent="0.2">
      <c r="AV1625" s="191" t="str">
        <f t="shared" si="29"/>
        <v>552_RG_603_1_202425</v>
      </c>
      <c r="AW1625" s="191" t="s">
        <v>93</v>
      </c>
      <c r="AX1625" s="18">
        <v>202425</v>
      </c>
      <c r="AY1625" s="191">
        <v>552</v>
      </c>
      <c r="AZ1625" s="191">
        <v>603</v>
      </c>
      <c r="BA1625" s="191">
        <v>1</v>
      </c>
      <c r="BB1625" s="191">
        <v>-667.26400000000001</v>
      </c>
    </row>
    <row r="1626" spans="48:54" x14ac:dyDescent="0.2">
      <c r="AV1626" s="191" t="str">
        <f t="shared" si="29"/>
        <v>562_RG_603_1_202425</v>
      </c>
      <c r="AW1626" s="191" t="s">
        <v>93</v>
      </c>
      <c r="AX1626" s="18">
        <v>202425</v>
      </c>
      <c r="AY1626" s="191">
        <v>562</v>
      </c>
      <c r="AZ1626" s="191">
        <v>603</v>
      </c>
      <c r="BA1626" s="191">
        <v>1</v>
      </c>
      <c r="BB1626" s="191">
        <v>0</v>
      </c>
    </row>
    <row r="1627" spans="48:54" x14ac:dyDescent="0.2">
      <c r="AV1627" s="191" t="str">
        <f t="shared" si="29"/>
        <v>564_RG_603_1_202425</v>
      </c>
      <c r="AW1627" s="191" t="s">
        <v>93</v>
      </c>
      <c r="AX1627" s="18">
        <v>202425</v>
      </c>
      <c r="AY1627" s="191">
        <v>564</v>
      </c>
      <c r="AZ1627" s="191">
        <v>603</v>
      </c>
      <c r="BA1627" s="191">
        <v>1</v>
      </c>
      <c r="BB1627" s="191">
        <v>0</v>
      </c>
    </row>
    <row r="1628" spans="48:54" x14ac:dyDescent="0.2">
      <c r="AV1628" s="191" t="str">
        <f t="shared" si="29"/>
        <v>566_RG_603_1_202425</v>
      </c>
      <c r="AW1628" s="191" t="s">
        <v>93</v>
      </c>
      <c r="AX1628" s="18">
        <v>202425</v>
      </c>
      <c r="AY1628" s="191">
        <v>566</v>
      </c>
      <c r="AZ1628" s="191">
        <v>603</v>
      </c>
      <c r="BA1628" s="191">
        <v>1</v>
      </c>
      <c r="BB1628" s="191">
        <v>0</v>
      </c>
    </row>
    <row r="1629" spans="48:54" x14ac:dyDescent="0.2">
      <c r="AV1629" s="191" t="str">
        <f t="shared" si="29"/>
        <v>568_RG_603_1_202425</v>
      </c>
      <c r="AW1629" s="191" t="s">
        <v>93</v>
      </c>
      <c r="AX1629" s="18">
        <v>202425</v>
      </c>
      <c r="AY1629" s="191">
        <v>568</v>
      </c>
      <c r="AZ1629" s="191">
        <v>603</v>
      </c>
      <c r="BA1629" s="191">
        <v>1</v>
      </c>
      <c r="BB1629" s="191">
        <v>0</v>
      </c>
    </row>
    <row r="1630" spans="48:54" x14ac:dyDescent="0.2">
      <c r="AV1630" s="191" t="str">
        <f t="shared" si="29"/>
        <v>572_RG_603_1_202425</v>
      </c>
      <c r="AW1630" s="191" t="s">
        <v>93</v>
      </c>
      <c r="AX1630" s="18">
        <v>202425</v>
      </c>
      <c r="AY1630" s="191">
        <v>572</v>
      </c>
      <c r="AZ1630" s="191">
        <v>603</v>
      </c>
      <c r="BA1630" s="191">
        <v>1</v>
      </c>
      <c r="BB1630" s="191">
        <v>0</v>
      </c>
    </row>
    <row r="1631" spans="48:54" x14ac:dyDescent="0.2">
      <c r="AV1631" s="191" t="str">
        <f t="shared" si="29"/>
        <v>574_RG_603_1_202425</v>
      </c>
      <c r="AW1631" s="191" t="s">
        <v>93</v>
      </c>
      <c r="AX1631" s="18">
        <v>202425</v>
      </c>
      <c r="AY1631" s="191">
        <v>574</v>
      </c>
      <c r="AZ1631" s="191">
        <v>603</v>
      </c>
      <c r="BA1631" s="191">
        <v>1</v>
      </c>
      <c r="BB1631" s="191">
        <v>0</v>
      </c>
    </row>
    <row r="1632" spans="48:54" x14ac:dyDescent="0.2">
      <c r="AV1632" s="191" t="str">
        <f t="shared" si="29"/>
        <v>576_RG_603_1_202425</v>
      </c>
      <c r="AW1632" s="191" t="s">
        <v>93</v>
      </c>
      <c r="AX1632" s="18">
        <v>202425</v>
      </c>
      <c r="AY1632" s="191">
        <v>576</v>
      </c>
      <c r="AZ1632" s="191">
        <v>603</v>
      </c>
      <c r="BA1632" s="191">
        <v>1</v>
      </c>
      <c r="BB1632" s="191">
        <v>0</v>
      </c>
    </row>
    <row r="1633" spans="48:54" x14ac:dyDescent="0.2">
      <c r="AV1633" s="191" t="str">
        <f t="shared" si="29"/>
        <v>582_RG_603_1_202425</v>
      </c>
      <c r="AW1633" s="191" t="s">
        <v>93</v>
      </c>
      <c r="AX1633" s="18">
        <v>202425</v>
      </c>
      <c r="AY1633" s="191">
        <v>582</v>
      </c>
      <c r="AZ1633" s="191">
        <v>603</v>
      </c>
      <c r="BA1633" s="191">
        <v>1</v>
      </c>
      <c r="BB1633" s="191">
        <v>0</v>
      </c>
    </row>
    <row r="1634" spans="48:54" x14ac:dyDescent="0.2">
      <c r="AV1634" s="191" t="str">
        <f t="shared" si="29"/>
        <v>584_RG_603_1_202425</v>
      </c>
      <c r="AW1634" s="191" t="s">
        <v>93</v>
      </c>
      <c r="AX1634" s="18">
        <v>202425</v>
      </c>
      <c r="AY1634" s="191">
        <v>584</v>
      </c>
      <c r="AZ1634" s="191">
        <v>603</v>
      </c>
      <c r="BA1634" s="191">
        <v>1</v>
      </c>
      <c r="BB1634" s="191">
        <v>0</v>
      </c>
    </row>
    <row r="1635" spans="48:54" x14ac:dyDescent="0.2">
      <c r="AV1635" s="191" t="str">
        <f t="shared" si="29"/>
        <v>586_RG_603_1_202425</v>
      </c>
      <c r="AW1635" s="191" t="s">
        <v>93</v>
      </c>
      <c r="AX1635" s="18">
        <v>202425</v>
      </c>
      <c r="AY1635" s="191">
        <v>586</v>
      </c>
      <c r="AZ1635" s="191">
        <v>603</v>
      </c>
      <c r="BA1635" s="191">
        <v>1</v>
      </c>
      <c r="BB1635" s="191">
        <v>0</v>
      </c>
    </row>
    <row r="1636" spans="48:54" x14ac:dyDescent="0.2">
      <c r="AV1636" s="191" t="str">
        <f t="shared" si="29"/>
        <v>512_RG_608_1_202425</v>
      </c>
      <c r="AW1636" s="191" t="s">
        <v>93</v>
      </c>
      <c r="AX1636" s="18">
        <v>202425</v>
      </c>
      <c r="AY1636" s="191">
        <v>512</v>
      </c>
      <c r="AZ1636" s="191">
        <v>608</v>
      </c>
      <c r="BA1636" s="191">
        <v>1</v>
      </c>
      <c r="BB1636" s="191">
        <v>0</v>
      </c>
    </row>
    <row r="1637" spans="48:54" x14ac:dyDescent="0.2">
      <c r="AV1637" s="191" t="str">
        <f t="shared" si="29"/>
        <v>514_RG_608_1_202425</v>
      </c>
      <c r="AW1637" s="191" t="s">
        <v>93</v>
      </c>
      <c r="AX1637" s="18">
        <v>202425</v>
      </c>
      <c r="AY1637" s="191">
        <v>514</v>
      </c>
      <c r="AZ1637" s="191">
        <v>608</v>
      </c>
      <c r="BA1637" s="191">
        <v>1</v>
      </c>
      <c r="BB1637" s="191">
        <v>0</v>
      </c>
    </row>
    <row r="1638" spans="48:54" x14ac:dyDescent="0.2">
      <c r="AV1638" s="191" t="str">
        <f t="shared" si="29"/>
        <v>516_RG_608_1_202425</v>
      </c>
      <c r="AW1638" s="191" t="s">
        <v>93</v>
      </c>
      <c r="AX1638" s="18">
        <v>202425</v>
      </c>
      <c r="AY1638" s="191">
        <v>516</v>
      </c>
      <c r="AZ1638" s="191">
        <v>608</v>
      </c>
      <c r="BA1638" s="191">
        <v>1</v>
      </c>
      <c r="BB1638" s="191">
        <v>0</v>
      </c>
    </row>
    <row r="1639" spans="48:54" x14ac:dyDescent="0.2">
      <c r="AV1639" s="191" t="str">
        <f t="shared" si="29"/>
        <v>518_RG_608_1_202425</v>
      </c>
      <c r="AW1639" s="191" t="s">
        <v>93</v>
      </c>
      <c r="AX1639" s="18">
        <v>202425</v>
      </c>
      <c r="AY1639" s="191">
        <v>518</v>
      </c>
      <c r="AZ1639" s="191">
        <v>608</v>
      </c>
      <c r="BA1639" s="191">
        <v>1</v>
      </c>
      <c r="BB1639" s="191">
        <v>0</v>
      </c>
    </row>
    <row r="1640" spans="48:54" x14ac:dyDescent="0.2">
      <c r="AV1640" s="191" t="str">
        <f t="shared" si="29"/>
        <v>520_RG_608_1_202425</v>
      </c>
      <c r="AW1640" s="191" t="s">
        <v>93</v>
      </c>
      <c r="AX1640" s="18">
        <v>202425</v>
      </c>
      <c r="AY1640" s="191">
        <v>520</v>
      </c>
      <c r="AZ1640" s="191">
        <v>608</v>
      </c>
      <c r="BA1640" s="191">
        <v>1</v>
      </c>
      <c r="BB1640" s="191">
        <v>0</v>
      </c>
    </row>
    <row r="1641" spans="48:54" x14ac:dyDescent="0.2">
      <c r="AV1641" s="191" t="str">
        <f t="shared" si="29"/>
        <v>522_RG_608_1_202425</v>
      </c>
      <c r="AW1641" s="191" t="s">
        <v>93</v>
      </c>
      <c r="AX1641" s="18">
        <v>202425</v>
      </c>
      <c r="AY1641" s="191">
        <v>522</v>
      </c>
      <c r="AZ1641" s="191">
        <v>608</v>
      </c>
      <c r="BA1641" s="191">
        <v>1</v>
      </c>
      <c r="BB1641" s="191">
        <v>0</v>
      </c>
    </row>
    <row r="1642" spans="48:54" x14ac:dyDescent="0.2">
      <c r="AV1642" s="191" t="str">
        <f t="shared" si="29"/>
        <v>524_RG_608_1_202425</v>
      </c>
      <c r="AW1642" s="191" t="s">
        <v>93</v>
      </c>
      <c r="AX1642" s="18">
        <v>202425</v>
      </c>
      <c r="AY1642" s="191">
        <v>524</v>
      </c>
      <c r="AZ1642" s="191">
        <v>608</v>
      </c>
      <c r="BA1642" s="191">
        <v>1</v>
      </c>
      <c r="BB1642" s="191">
        <v>0</v>
      </c>
    </row>
    <row r="1643" spans="48:54" x14ac:dyDescent="0.2">
      <c r="AV1643" s="191" t="str">
        <f t="shared" si="29"/>
        <v>526_RG_608_1_202425</v>
      </c>
      <c r="AW1643" s="191" t="s">
        <v>93</v>
      </c>
      <c r="AX1643" s="18">
        <v>202425</v>
      </c>
      <c r="AY1643" s="191">
        <v>526</v>
      </c>
      <c r="AZ1643" s="191">
        <v>608</v>
      </c>
      <c r="BA1643" s="191">
        <v>1</v>
      </c>
      <c r="BB1643" s="191">
        <v>0</v>
      </c>
    </row>
    <row r="1644" spans="48:54" x14ac:dyDescent="0.2">
      <c r="AV1644" s="191" t="str">
        <f t="shared" si="29"/>
        <v>528_RG_608_1_202425</v>
      </c>
      <c r="AW1644" s="191" t="s">
        <v>93</v>
      </c>
      <c r="AX1644" s="18">
        <v>202425</v>
      </c>
      <c r="AY1644" s="191">
        <v>528</v>
      </c>
      <c r="AZ1644" s="191">
        <v>608</v>
      </c>
      <c r="BA1644" s="191">
        <v>1</v>
      </c>
      <c r="BB1644" s="191">
        <v>0</v>
      </c>
    </row>
    <row r="1645" spans="48:54" x14ac:dyDescent="0.2">
      <c r="AV1645" s="191" t="str">
        <f t="shared" si="29"/>
        <v>530_RG_608_1_202425</v>
      </c>
      <c r="AW1645" s="191" t="s">
        <v>93</v>
      </c>
      <c r="AX1645" s="18">
        <v>202425</v>
      </c>
      <c r="AY1645" s="191">
        <v>530</v>
      </c>
      <c r="AZ1645" s="191">
        <v>608</v>
      </c>
      <c r="BA1645" s="191">
        <v>1</v>
      </c>
      <c r="BB1645" s="191">
        <v>0</v>
      </c>
    </row>
    <row r="1646" spans="48:54" x14ac:dyDescent="0.2">
      <c r="AV1646" s="191" t="str">
        <f t="shared" si="29"/>
        <v>532_RG_608_1_202425</v>
      </c>
      <c r="AW1646" s="191" t="s">
        <v>93</v>
      </c>
      <c r="AX1646" s="18">
        <v>202425</v>
      </c>
      <c r="AY1646" s="191">
        <v>532</v>
      </c>
      <c r="AZ1646" s="191">
        <v>608</v>
      </c>
      <c r="BA1646" s="191">
        <v>1</v>
      </c>
      <c r="BB1646" s="191">
        <v>0</v>
      </c>
    </row>
    <row r="1647" spans="48:54" x14ac:dyDescent="0.2">
      <c r="AV1647" s="191" t="str">
        <f t="shared" si="29"/>
        <v>534_RG_608_1_202425</v>
      </c>
      <c r="AW1647" s="191" t="s">
        <v>93</v>
      </c>
      <c r="AX1647" s="18">
        <v>202425</v>
      </c>
      <c r="AY1647" s="191">
        <v>534</v>
      </c>
      <c r="AZ1647" s="191">
        <v>608</v>
      </c>
      <c r="BA1647" s="191">
        <v>1</v>
      </c>
      <c r="BB1647" s="191">
        <v>0</v>
      </c>
    </row>
    <row r="1648" spans="48:54" x14ac:dyDescent="0.2">
      <c r="AV1648" s="191" t="str">
        <f t="shared" si="29"/>
        <v>536_RG_608_1_202425</v>
      </c>
      <c r="AW1648" s="191" t="s">
        <v>93</v>
      </c>
      <c r="AX1648" s="18">
        <v>202425</v>
      </c>
      <c r="AY1648" s="191">
        <v>536</v>
      </c>
      <c r="AZ1648" s="191">
        <v>608</v>
      </c>
      <c r="BA1648" s="191">
        <v>1</v>
      </c>
      <c r="BB1648" s="191">
        <v>-1.2849999999999999</v>
      </c>
    </row>
    <row r="1649" spans="48:54" x14ac:dyDescent="0.2">
      <c r="AV1649" s="191" t="str">
        <f t="shared" si="29"/>
        <v>538_RG_608_1_202425</v>
      </c>
      <c r="AW1649" s="191" t="s">
        <v>93</v>
      </c>
      <c r="AX1649" s="18">
        <v>202425</v>
      </c>
      <c r="AY1649" s="191">
        <v>538</v>
      </c>
      <c r="AZ1649" s="191">
        <v>608</v>
      </c>
      <c r="BA1649" s="191">
        <v>1</v>
      </c>
      <c r="BB1649" s="191">
        <v>0</v>
      </c>
    </row>
    <row r="1650" spans="48:54" x14ac:dyDescent="0.2">
      <c r="AV1650" s="191" t="str">
        <f t="shared" si="29"/>
        <v>540_RG_608_1_202425</v>
      </c>
      <c r="AW1650" s="191" t="s">
        <v>93</v>
      </c>
      <c r="AX1650" s="18">
        <v>202425</v>
      </c>
      <c r="AY1650" s="191">
        <v>540</v>
      </c>
      <c r="AZ1650" s="191">
        <v>608</v>
      </c>
      <c r="BA1650" s="191">
        <v>1</v>
      </c>
      <c r="BB1650" s="191">
        <v>0</v>
      </c>
    </row>
    <row r="1651" spans="48:54" x14ac:dyDescent="0.2">
      <c r="AV1651" s="191" t="str">
        <f t="shared" si="29"/>
        <v>542_RG_608_1_202425</v>
      </c>
      <c r="AW1651" s="191" t="s">
        <v>93</v>
      </c>
      <c r="AX1651" s="18">
        <v>202425</v>
      </c>
      <c r="AY1651" s="191">
        <v>542</v>
      </c>
      <c r="AZ1651" s="191">
        <v>608</v>
      </c>
      <c r="BA1651" s="191">
        <v>1</v>
      </c>
      <c r="BB1651" s="191">
        <v>0</v>
      </c>
    </row>
    <row r="1652" spans="48:54" x14ac:dyDescent="0.2">
      <c r="AV1652" s="191" t="str">
        <f t="shared" si="29"/>
        <v>544_RG_608_1_202425</v>
      </c>
      <c r="AW1652" s="191" t="s">
        <v>93</v>
      </c>
      <c r="AX1652" s="18">
        <v>202425</v>
      </c>
      <c r="AY1652" s="191">
        <v>544</v>
      </c>
      <c r="AZ1652" s="191">
        <v>608</v>
      </c>
      <c r="BA1652" s="191">
        <v>1</v>
      </c>
      <c r="BB1652" s="191">
        <v>0</v>
      </c>
    </row>
    <row r="1653" spans="48:54" x14ac:dyDescent="0.2">
      <c r="AV1653" s="191" t="str">
        <f t="shared" si="29"/>
        <v>545_RG_608_1_202425</v>
      </c>
      <c r="AW1653" s="191" t="s">
        <v>93</v>
      </c>
      <c r="AX1653" s="18">
        <v>202425</v>
      </c>
      <c r="AY1653" s="191">
        <v>545</v>
      </c>
      <c r="AZ1653" s="191">
        <v>608</v>
      </c>
      <c r="BA1653" s="191">
        <v>1</v>
      </c>
      <c r="BB1653" s="191">
        <v>0</v>
      </c>
    </row>
    <row r="1654" spans="48:54" x14ac:dyDescent="0.2">
      <c r="AV1654" s="191" t="str">
        <f t="shared" si="29"/>
        <v>546_RG_608_1_202425</v>
      </c>
      <c r="AW1654" s="191" t="s">
        <v>93</v>
      </c>
      <c r="AX1654" s="18">
        <v>202425</v>
      </c>
      <c r="AY1654" s="191">
        <v>546</v>
      </c>
      <c r="AZ1654" s="191">
        <v>608</v>
      </c>
      <c r="BA1654" s="191">
        <v>1</v>
      </c>
      <c r="BB1654" s="191">
        <v>0</v>
      </c>
    </row>
    <row r="1655" spans="48:54" x14ac:dyDescent="0.2">
      <c r="AV1655" s="191" t="str">
        <f t="shared" si="29"/>
        <v>548_RG_608_1_202425</v>
      </c>
      <c r="AW1655" s="191" t="s">
        <v>93</v>
      </c>
      <c r="AX1655" s="18">
        <v>202425</v>
      </c>
      <c r="AY1655" s="191">
        <v>548</v>
      </c>
      <c r="AZ1655" s="191">
        <v>608</v>
      </c>
      <c r="BA1655" s="191">
        <v>1</v>
      </c>
      <c r="BB1655" s="191">
        <v>0</v>
      </c>
    </row>
    <row r="1656" spans="48:54" x14ac:dyDescent="0.2">
      <c r="AV1656" s="191" t="str">
        <f t="shared" si="29"/>
        <v>550_RG_608_1_202425</v>
      </c>
      <c r="AW1656" s="191" t="s">
        <v>93</v>
      </c>
      <c r="AX1656" s="18">
        <v>202425</v>
      </c>
      <c r="AY1656" s="191">
        <v>550</v>
      </c>
      <c r="AZ1656" s="191">
        <v>608</v>
      </c>
      <c r="BA1656" s="191">
        <v>1</v>
      </c>
      <c r="BB1656" s="191">
        <v>0</v>
      </c>
    </row>
    <row r="1657" spans="48:54" x14ac:dyDescent="0.2">
      <c r="AV1657" s="191" t="str">
        <f t="shared" si="29"/>
        <v>552_RG_608_1_202425</v>
      </c>
      <c r="AW1657" s="191" t="s">
        <v>93</v>
      </c>
      <c r="AX1657" s="18">
        <v>202425</v>
      </c>
      <c r="AY1657" s="191">
        <v>552</v>
      </c>
      <c r="AZ1657" s="191">
        <v>608</v>
      </c>
      <c r="BA1657" s="191">
        <v>1</v>
      </c>
      <c r="BB1657" s="191">
        <v>0</v>
      </c>
    </row>
    <row r="1658" spans="48:54" x14ac:dyDescent="0.2">
      <c r="AV1658" s="191" t="str">
        <f t="shared" si="29"/>
        <v>562_RG_608_1_202425</v>
      </c>
      <c r="AW1658" s="191" t="s">
        <v>93</v>
      </c>
      <c r="AX1658" s="18">
        <v>202425</v>
      </c>
      <c r="AY1658" s="191">
        <v>562</v>
      </c>
      <c r="AZ1658" s="191">
        <v>608</v>
      </c>
      <c r="BA1658" s="191">
        <v>1</v>
      </c>
      <c r="BB1658" s="191">
        <v>0</v>
      </c>
    </row>
    <row r="1659" spans="48:54" x14ac:dyDescent="0.2">
      <c r="AV1659" s="191" t="str">
        <f t="shared" si="29"/>
        <v>564_RG_608_1_202425</v>
      </c>
      <c r="AW1659" s="191" t="s">
        <v>93</v>
      </c>
      <c r="AX1659" s="18">
        <v>202425</v>
      </c>
      <c r="AY1659" s="191">
        <v>564</v>
      </c>
      <c r="AZ1659" s="191">
        <v>608</v>
      </c>
      <c r="BA1659" s="191">
        <v>1</v>
      </c>
      <c r="BB1659" s="191">
        <v>0</v>
      </c>
    </row>
    <row r="1660" spans="48:54" x14ac:dyDescent="0.2">
      <c r="AV1660" s="191" t="str">
        <f t="shared" si="29"/>
        <v>566_RG_608_1_202425</v>
      </c>
      <c r="AW1660" s="191" t="s">
        <v>93</v>
      </c>
      <c r="AX1660" s="18">
        <v>202425</v>
      </c>
      <c r="AY1660" s="191">
        <v>566</v>
      </c>
      <c r="AZ1660" s="191">
        <v>608</v>
      </c>
      <c r="BA1660" s="191">
        <v>1</v>
      </c>
      <c r="BB1660" s="191">
        <v>0</v>
      </c>
    </row>
    <row r="1661" spans="48:54" x14ac:dyDescent="0.2">
      <c r="AV1661" s="191" t="str">
        <f t="shared" si="29"/>
        <v>568_RG_608_1_202425</v>
      </c>
      <c r="AW1661" s="191" t="s">
        <v>93</v>
      </c>
      <c r="AX1661" s="18">
        <v>202425</v>
      </c>
      <c r="AY1661" s="191">
        <v>568</v>
      </c>
      <c r="AZ1661" s="191">
        <v>608</v>
      </c>
      <c r="BA1661" s="191">
        <v>1</v>
      </c>
      <c r="BB1661" s="191">
        <v>0</v>
      </c>
    </row>
    <row r="1662" spans="48:54" x14ac:dyDescent="0.2">
      <c r="AV1662" s="191" t="str">
        <f t="shared" si="29"/>
        <v>572_RG_608_1_202425</v>
      </c>
      <c r="AW1662" s="191" t="s">
        <v>93</v>
      </c>
      <c r="AX1662" s="18">
        <v>202425</v>
      </c>
      <c r="AY1662" s="191">
        <v>572</v>
      </c>
      <c r="AZ1662" s="191">
        <v>608</v>
      </c>
      <c r="BA1662" s="191">
        <v>1</v>
      </c>
      <c r="BB1662" s="191">
        <v>0</v>
      </c>
    </row>
    <row r="1663" spans="48:54" x14ac:dyDescent="0.2">
      <c r="AV1663" s="191" t="str">
        <f t="shared" si="29"/>
        <v>574_RG_608_1_202425</v>
      </c>
      <c r="AW1663" s="191" t="s">
        <v>93</v>
      </c>
      <c r="AX1663" s="18">
        <v>202425</v>
      </c>
      <c r="AY1663" s="191">
        <v>574</v>
      </c>
      <c r="AZ1663" s="191">
        <v>608</v>
      </c>
      <c r="BA1663" s="191">
        <v>1</v>
      </c>
      <c r="BB1663" s="191">
        <v>0</v>
      </c>
    </row>
    <row r="1664" spans="48:54" x14ac:dyDescent="0.2">
      <c r="AV1664" s="191" t="str">
        <f t="shared" si="29"/>
        <v>576_RG_608_1_202425</v>
      </c>
      <c r="AW1664" s="191" t="s">
        <v>93</v>
      </c>
      <c r="AX1664" s="18">
        <v>202425</v>
      </c>
      <c r="AY1664" s="191">
        <v>576</v>
      </c>
      <c r="AZ1664" s="191">
        <v>608</v>
      </c>
      <c r="BA1664" s="191">
        <v>1</v>
      </c>
      <c r="BB1664" s="191">
        <v>0</v>
      </c>
    </row>
    <row r="1665" spans="48:54" x14ac:dyDescent="0.2">
      <c r="AV1665" s="191" t="str">
        <f t="shared" si="29"/>
        <v>582_RG_608_1_202425</v>
      </c>
      <c r="AW1665" s="191" t="s">
        <v>93</v>
      </c>
      <c r="AX1665" s="18">
        <v>202425</v>
      </c>
      <c r="AY1665" s="191">
        <v>582</v>
      </c>
      <c r="AZ1665" s="191">
        <v>608</v>
      </c>
      <c r="BA1665" s="191">
        <v>1</v>
      </c>
      <c r="BB1665" s="191">
        <v>0</v>
      </c>
    </row>
    <row r="1666" spans="48:54" x14ac:dyDescent="0.2">
      <c r="AV1666" s="191" t="str">
        <f t="shared" si="29"/>
        <v>584_RG_608_1_202425</v>
      </c>
      <c r="AW1666" s="191" t="s">
        <v>93</v>
      </c>
      <c r="AX1666" s="18">
        <v>202425</v>
      </c>
      <c r="AY1666" s="191">
        <v>584</v>
      </c>
      <c r="AZ1666" s="191">
        <v>608</v>
      </c>
      <c r="BA1666" s="191">
        <v>1</v>
      </c>
      <c r="BB1666" s="191">
        <v>0</v>
      </c>
    </row>
    <row r="1667" spans="48:54" x14ac:dyDescent="0.2">
      <c r="AV1667" s="191" t="str">
        <f t="shared" si="29"/>
        <v>586_RG_608_1_202425</v>
      </c>
      <c r="AW1667" s="191" t="s">
        <v>93</v>
      </c>
      <c r="AX1667" s="18">
        <v>202425</v>
      </c>
      <c r="AY1667" s="191">
        <v>586</v>
      </c>
      <c r="AZ1667" s="191">
        <v>608</v>
      </c>
      <c r="BA1667" s="191">
        <v>1</v>
      </c>
      <c r="BB1667" s="191">
        <v>0</v>
      </c>
    </row>
    <row r="1668" spans="48:54" x14ac:dyDescent="0.2">
      <c r="AV1668" s="191" t="str">
        <f t="shared" ref="AV1668:AV1731" si="30">AY1668&amp;"_"&amp;AW1668&amp;"_"&amp;AZ1668&amp;"_"&amp;BA1668&amp;"_"&amp;AX1668</f>
        <v>512_RG_611_1_202425</v>
      </c>
      <c r="AW1668" s="191" t="s">
        <v>93</v>
      </c>
      <c r="AX1668" s="18">
        <v>202425</v>
      </c>
      <c r="AY1668" s="191">
        <v>512</v>
      </c>
      <c r="AZ1668" s="191">
        <v>611</v>
      </c>
      <c r="BA1668" s="191">
        <v>1</v>
      </c>
      <c r="BB1668" s="191">
        <v>0</v>
      </c>
    </row>
    <row r="1669" spans="48:54" x14ac:dyDescent="0.2">
      <c r="AV1669" s="191" t="str">
        <f t="shared" si="30"/>
        <v>514_RG_611_1_202425</v>
      </c>
      <c r="AW1669" s="191" t="s">
        <v>93</v>
      </c>
      <c r="AX1669" s="18">
        <v>202425</v>
      </c>
      <c r="AY1669" s="191">
        <v>514</v>
      </c>
      <c r="AZ1669" s="191">
        <v>611</v>
      </c>
      <c r="BA1669" s="191">
        <v>1</v>
      </c>
      <c r="BB1669" s="191">
        <v>0</v>
      </c>
    </row>
    <row r="1670" spans="48:54" x14ac:dyDescent="0.2">
      <c r="AV1670" s="191" t="str">
        <f t="shared" si="30"/>
        <v>516_RG_611_1_202425</v>
      </c>
      <c r="AW1670" s="191" t="s">
        <v>93</v>
      </c>
      <c r="AX1670" s="18">
        <v>202425</v>
      </c>
      <c r="AY1670" s="191">
        <v>516</v>
      </c>
      <c r="AZ1670" s="191">
        <v>611</v>
      </c>
      <c r="BA1670" s="191">
        <v>1</v>
      </c>
      <c r="BB1670" s="191">
        <v>0</v>
      </c>
    </row>
    <row r="1671" spans="48:54" x14ac:dyDescent="0.2">
      <c r="AV1671" s="191" t="str">
        <f t="shared" si="30"/>
        <v>518_RG_611_1_202425</v>
      </c>
      <c r="AW1671" s="191" t="s">
        <v>93</v>
      </c>
      <c r="AX1671" s="18">
        <v>202425</v>
      </c>
      <c r="AY1671" s="191">
        <v>518</v>
      </c>
      <c r="AZ1671" s="191">
        <v>611</v>
      </c>
      <c r="BA1671" s="191">
        <v>1</v>
      </c>
      <c r="BB1671" s="191">
        <v>0</v>
      </c>
    </row>
    <row r="1672" spans="48:54" x14ac:dyDescent="0.2">
      <c r="AV1672" s="191" t="str">
        <f t="shared" si="30"/>
        <v>520_RG_611_1_202425</v>
      </c>
      <c r="AW1672" s="191" t="s">
        <v>93</v>
      </c>
      <c r="AX1672" s="18">
        <v>202425</v>
      </c>
      <c r="AY1672" s="191">
        <v>520</v>
      </c>
      <c r="AZ1672" s="191">
        <v>611</v>
      </c>
      <c r="BA1672" s="191">
        <v>1</v>
      </c>
      <c r="BB1672" s="191">
        <v>0</v>
      </c>
    </row>
    <row r="1673" spans="48:54" x14ac:dyDescent="0.2">
      <c r="AV1673" s="191" t="str">
        <f t="shared" si="30"/>
        <v>522_RG_611_1_202425</v>
      </c>
      <c r="AW1673" s="191" t="s">
        <v>93</v>
      </c>
      <c r="AX1673" s="18">
        <v>202425</v>
      </c>
      <c r="AY1673" s="191">
        <v>522</v>
      </c>
      <c r="AZ1673" s="191">
        <v>611</v>
      </c>
      <c r="BA1673" s="191">
        <v>1</v>
      </c>
      <c r="BB1673" s="191">
        <v>0</v>
      </c>
    </row>
    <row r="1674" spans="48:54" x14ac:dyDescent="0.2">
      <c r="AV1674" s="191" t="str">
        <f t="shared" si="30"/>
        <v>524_RG_611_1_202425</v>
      </c>
      <c r="AW1674" s="191" t="s">
        <v>93</v>
      </c>
      <c r="AX1674" s="18">
        <v>202425</v>
      </c>
      <c r="AY1674" s="191">
        <v>524</v>
      </c>
      <c r="AZ1674" s="191">
        <v>611</v>
      </c>
      <c r="BA1674" s="191">
        <v>1</v>
      </c>
      <c r="BB1674" s="191">
        <v>0</v>
      </c>
    </row>
    <row r="1675" spans="48:54" x14ac:dyDescent="0.2">
      <c r="AV1675" s="191" t="str">
        <f t="shared" si="30"/>
        <v>526_RG_611_1_202425</v>
      </c>
      <c r="AW1675" s="191" t="s">
        <v>93</v>
      </c>
      <c r="AX1675" s="18">
        <v>202425</v>
      </c>
      <c r="AY1675" s="191">
        <v>526</v>
      </c>
      <c r="AZ1675" s="191">
        <v>611</v>
      </c>
      <c r="BA1675" s="191">
        <v>1</v>
      </c>
      <c r="BB1675" s="191">
        <v>0</v>
      </c>
    </row>
    <row r="1676" spans="48:54" x14ac:dyDescent="0.2">
      <c r="AV1676" s="191" t="str">
        <f t="shared" si="30"/>
        <v>528_RG_611_1_202425</v>
      </c>
      <c r="AW1676" s="191" t="s">
        <v>93</v>
      </c>
      <c r="AX1676" s="18">
        <v>202425</v>
      </c>
      <c r="AY1676" s="191">
        <v>528</v>
      </c>
      <c r="AZ1676" s="191">
        <v>611</v>
      </c>
      <c r="BA1676" s="191">
        <v>1</v>
      </c>
      <c r="BB1676" s="191">
        <v>0</v>
      </c>
    </row>
    <row r="1677" spans="48:54" x14ac:dyDescent="0.2">
      <c r="AV1677" s="191" t="str">
        <f t="shared" si="30"/>
        <v>530_RG_611_1_202425</v>
      </c>
      <c r="AW1677" s="191" t="s">
        <v>93</v>
      </c>
      <c r="AX1677" s="18">
        <v>202425</v>
      </c>
      <c r="AY1677" s="191">
        <v>530</v>
      </c>
      <c r="AZ1677" s="191">
        <v>611</v>
      </c>
      <c r="BA1677" s="191">
        <v>1</v>
      </c>
      <c r="BB1677" s="191">
        <v>0</v>
      </c>
    </row>
    <row r="1678" spans="48:54" x14ac:dyDescent="0.2">
      <c r="AV1678" s="191" t="str">
        <f t="shared" si="30"/>
        <v>532_RG_611_1_202425</v>
      </c>
      <c r="AW1678" s="191" t="s">
        <v>93</v>
      </c>
      <c r="AX1678" s="18">
        <v>202425</v>
      </c>
      <c r="AY1678" s="191">
        <v>532</v>
      </c>
      <c r="AZ1678" s="191">
        <v>611</v>
      </c>
      <c r="BA1678" s="191">
        <v>1</v>
      </c>
      <c r="BB1678" s="191">
        <v>0</v>
      </c>
    </row>
    <row r="1679" spans="48:54" x14ac:dyDescent="0.2">
      <c r="AV1679" s="191" t="str">
        <f t="shared" si="30"/>
        <v>534_RG_611_1_202425</v>
      </c>
      <c r="AW1679" s="191" t="s">
        <v>93</v>
      </c>
      <c r="AX1679" s="18">
        <v>202425</v>
      </c>
      <c r="AY1679" s="191">
        <v>534</v>
      </c>
      <c r="AZ1679" s="191">
        <v>611</v>
      </c>
      <c r="BA1679" s="191">
        <v>1</v>
      </c>
      <c r="BB1679" s="191">
        <v>0</v>
      </c>
    </row>
    <row r="1680" spans="48:54" x14ac:dyDescent="0.2">
      <c r="AV1680" s="191" t="str">
        <f t="shared" si="30"/>
        <v>536_RG_611_1_202425</v>
      </c>
      <c r="AW1680" s="191" t="s">
        <v>93</v>
      </c>
      <c r="AX1680" s="18">
        <v>202425</v>
      </c>
      <c r="AY1680" s="191">
        <v>536</v>
      </c>
      <c r="AZ1680" s="191">
        <v>611</v>
      </c>
      <c r="BA1680" s="191">
        <v>1</v>
      </c>
      <c r="BB1680" s="191">
        <v>0</v>
      </c>
    </row>
    <row r="1681" spans="48:54" x14ac:dyDescent="0.2">
      <c r="AV1681" s="191" t="str">
        <f t="shared" si="30"/>
        <v>538_RG_611_1_202425</v>
      </c>
      <c r="AW1681" s="191" t="s">
        <v>93</v>
      </c>
      <c r="AX1681" s="18">
        <v>202425</v>
      </c>
      <c r="AY1681" s="191">
        <v>538</v>
      </c>
      <c r="AZ1681" s="191">
        <v>611</v>
      </c>
      <c r="BA1681" s="191">
        <v>1</v>
      </c>
      <c r="BB1681" s="191">
        <v>0</v>
      </c>
    </row>
    <row r="1682" spans="48:54" x14ac:dyDescent="0.2">
      <c r="AV1682" s="191" t="str">
        <f t="shared" si="30"/>
        <v>540_RG_611_1_202425</v>
      </c>
      <c r="AW1682" s="191" t="s">
        <v>93</v>
      </c>
      <c r="AX1682" s="18">
        <v>202425</v>
      </c>
      <c r="AY1682" s="191">
        <v>540</v>
      </c>
      <c r="AZ1682" s="191">
        <v>611</v>
      </c>
      <c r="BA1682" s="191">
        <v>1</v>
      </c>
      <c r="BB1682" s="191">
        <v>0</v>
      </c>
    </row>
    <row r="1683" spans="48:54" x14ac:dyDescent="0.2">
      <c r="AV1683" s="191" t="str">
        <f t="shared" si="30"/>
        <v>542_RG_611_1_202425</v>
      </c>
      <c r="AW1683" s="191" t="s">
        <v>93</v>
      </c>
      <c r="AX1683" s="18">
        <v>202425</v>
      </c>
      <c r="AY1683" s="191">
        <v>542</v>
      </c>
      <c r="AZ1683" s="191">
        <v>611</v>
      </c>
      <c r="BA1683" s="191">
        <v>1</v>
      </c>
      <c r="BB1683" s="191">
        <v>0</v>
      </c>
    </row>
    <row r="1684" spans="48:54" x14ac:dyDescent="0.2">
      <c r="AV1684" s="191" t="str">
        <f t="shared" si="30"/>
        <v>544_RG_611_1_202425</v>
      </c>
      <c r="AW1684" s="191" t="s">
        <v>93</v>
      </c>
      <c r="AX1684" s="18">
        <v>202425</v>
      </c>
      <c r="AY1684" s="191">
        <v>544</v>
      </c>
      <c r="AZ1684" s="191">
        <v>611</v>
      </c>
      <c r="BA1684" s="191">
        <v>1</v>
      </c>
      <c r="BB1684" s="191">
        <v>0</v>
      </c>
    </row>
    <row r="1685" spans="48:54" x14ac:dyDescent="0.2">
      <c r="AV1685" s="191" t="str">
        <f t="shared" si="30"/>
        <v>545_RG_611_1_202425</v>
      </c>
      <c r="AW1685" s="191" t="s">
        <v>93</v>
      </c>
      <c r="AX1685" s="18">
        <v>202425</v>
      </c>
      <c r="AY1685" s="191">
        <v>545</v>
      </c>
      <c r="AZ1685" s="191">
        <v>611</v>
      </c>
      <c r="BA1685" s="191">
        <v>1</v>
      </c>
      <c r="BB1685" s="191">
        <v>0</v>
      </c>
    </row>
    <row r="1686" spans="48:54" x14ac:dyDescent="0.2">
      <c r="AV1686" s="191" t="str">
        <f t="shared" si="30"/>
        <v>546_RG_611_1_202425</v>
      </c>
      <c r="AW1686" s="191" t="s">
        <v>93</v>
      </c>
      <c r="AX1686" s="18">
        <v>202425</v>
      </c>
      <c r="AY1686" s="191">
        <v>546</v>
      </c>
      <c r="AZ1686" s="191">
        <v>611</v>
      </c>
      <c r="BA1686" s="191">
        <v>1</v>
      </c>
      <c r="BB1686" s="191">
        <v>0</v>
      </c>
    </row>
    <row r="1687" spans="48:54" x14ac:dyDescent="0.2">
      <c r="AV1687" s="191" t="str">
        <f t="shared" si="30"/>
        <v>548_RG_611_1_202425</v>
      </c>
      <c r="AW1687" s="191" t="s">
        <v>93</v>
      </c>
      <c r="AX1687" s="18">
        <v>202425</v>
      </c>
      <c r="AY1687" s="191">
        <v>548</v>
      </c>
      <c r="AZ1687" s="191">
        <v>611</v>
      </c>
      <c r="BA1687" s="191">
        <v>1</v>
      </c>
      <c r="BB1687" s="191">
        <v>0</v>
      </c>
    </row>
    <row r="1688" spans="48:54" x14ac:dyDescent="0.2">
      <c r="AV1688" s="191" t="str">
        <f t="shared" si="30"/>
        <v>550_RG_611_1_202425</v>
      </c>
      <c r="AW1688" s="191" t="s">
        <v>93</v>
      </c>
      <c r="AX1688" s="18">
        <v>202425</v>
      </c>
      <c r="AY1688" s="191">
        <v>550</v>
      </c>
      <c r="AZ1688" s="191">
        <v>611</v>
      </c>
      <c r="BA1688" s="191">
        <v>1</v>
      </c>
      <c r="BB1688" s="191">
        <v>0</v>
      </c>
    </row>
    <row r="1689" spans="48:54" x14ac:dyDescent="0.2">
      <c r="AV1689" s="191" t="str">
        <f t="shared" si="30"/>
        <v>552_RG_611_1_202425</v>
      </c>
      <c r="AW1689" s="191" t="s">
        <v>93</v>
      </c>
      <c r="AX1689" s="18">
        <v>202425</v>
      </c>
      <c r="AY1689" s="191">
        <v>552</v>
      </c>
      <c r="AZ1689" s="191">
        <v>611</v>
      </c>
      <c r="BA1689" s="191">
        <v>1</v>
      </c>
      <c r="BB1689" s="191">
        <v>0</v>
      </c>
    </row>
    <row r="1690" spans="48:54" x14ac:dyDescent="0.2">
      <c r="AV1690" s="191" t="str">
        <f t="shared" si="30"/>
        <v>562_RG_611_1_202425</v>
      </c>
      <c r="AW1690" s="191" t="s">
        <v>93</v>
      </c>
      <c r="AX1690" s="18">
        <v>202425</v>
      </c>
      <c r="AY1690" s="191">
        <v>562</v>
      </c>
      <c r="AZ1690" s="191">
        <v>611</v>
      </c>
      <c r="BA1690" s="191">
        <v>1</v>
      </c>
      <c r="BB1690" s="191">
        <v>0</v>
      </c>
    </row>
    <row r="1691" spans="48:54" x14ac:dyDescent="0.2">
      <c r="AV1691" s="191" t="str">
        <f t="shared" si="30"/>
        <v>564_RG_611_1_202425</v>
      </c>
      <c r="AW1691" s="191" t="s">
        <v>93</v>
      </c>
      <c r="AX1691" s="18">
        <v>202425</v>
      </c>
      <c r="AY1691" s="191">
        <v>564</v>
      </c>
      <c r="AZ1691" s="191">
        <v>611</v>
      </c>
      <c r="BA1691" s="191">
        <v>1</v>
      </c>
      <c r="BB1691" s="191">
        <v>0</v>
      </c>
    </row>
    <row r="1692" spans="48:54" x14ac:dyDescent="0.2">
      <c r="AV1692" s="191" t="str">
        <f t="shared" si="30"/>
        <v>566_RG_611_1_202425</v>
      </c>
      <c r="AW1692" s="191" t="s">
        <v>93</v>
      </c>
      <c r="AX1692" s="18">
        <v>202425</v>
      </c>
      <c r="AY1692" s="191">
        <v>566</v>
      </c>
      <c r="AZ1692" s="191">
        <v>611</v>
      </c>
      <c r="BA1692" s="191">
        <v>1</v>
      </c>
      <c r="BB1692" s="191">
        <v>0</v>
      </c>
    </row>
    <row r="1693" spans="48:54" x14ac:dyDescent="0.2">
      <c r="AV1693" s="191" t="str">
        <f t="shared" si="30"/>
        <v>568_RG_611_1_202425</v>
      </c>
      <c r="AW1693" s="191" t="s">
        <v>93</v>
      </c>
      <c r="AX1693" s="18">
        <v>202425</v>
      </c>
      <c r="AY1693" s="191">
        <v>568</v>
      </c>
      <c r="AZ1693" s="191">
        <v>611</v>
      </c>
      <c r="BA1693" s="191">
        <v>1</v>
      </c>
      <c r="BB1693" s="191">
        <v>0</v>
      </c>
    </row>
    <row r="1694" spans="48:54" x14ac:dyDescent="0.2">
      <c r="AV1694" s="191" t="str">
        <f t="shared" si="30"/>
        <v>572_RG_611_1_202425</v>
      </c>
      <c r="AW1694" s="191" t="s">
        <v>93</v>
      </c>
      <c r="AX1694" s="18">
        <v>202425</v>
      </c>
      <c r="AY1694" s="191">
        <v>572</v>
      </c>
      <c r="AZ1694" s="191">
        <v>611</v>
      </c>
      <c r="BA1694" s="191">
        <v>1</v>
      </c>
      <c r="BB1694" s="191">
        <v>0</v>
      </c>
    </row>
    <row r="1695" spans="48:54" x14ac:dyDescent="0.2">
      <c r="AV1695" s="191" t="str">
        <f t="shared" si="30"/>
        <v>574_RG_611_1_202425</v>
      </c>
      <c r="AW1695" s="191" t="s">
        <v>93</v>
      </c>
      <c r="AX1695" s="18">
        <v>202425</v>
      </c>
      <c r="AY1695" s="191">
        <v>574</v>
      </c>
      <c r="AZ1695" s="191">
        <v>611</v>
      </c>
      <c r="BA1695" s="191">
        <v>1</v>
      </c>
      <c r="BB1695" s="191">
        <v>0</v>
      </c>
    </row>
    <row r="1696" spans="48:54" x14ac:dyDescent="0.2">
      <c r="AV1696" s="191" t="str">
        <f t="shared" si="30"/>
        <v>576_RG_611_1_202425</v>
      </c>
      <c r="AW1696" s="191" t="s">
        <v>93</v>
      </c>
      <c r="AX1696" s="18">
        <v>202425</v>
      </c>
      <c r="AY1696" s="191">
        <v>576</v>
      </c>
      <c r="AZ1696" s="191">
        <v>611</v>
      </c>
      <c r="BA1696" s="191">
        <v>1</v>
      </c>
      <c r="BB1696" s="191">
        <v>0</v>
      </c>
    </row>
    <row r="1697" spans="48:54" x14ac:dyDescent="0.2">
      <c r="AV1697" s="191" t="str">
        <f t="shared" si="30"/>
        <v>582_RG_611_1_202425</v>
      </c>
      <c r="AW1697" s="191" t="s">
        <v>93</v>
      </c>
      <c r="AX1697" s="18">
        <v>202425</v>
      </c>
      <c r="AY1697" s="191">
        <v>582</v>
      </c>
      <c r="AZ1697" s="191">
        <v>611</v>
      </c>
      <c r="BA1697" s="191">
        <v>1</v>
      </c>
      <c r="BB1697" s="191">
        <v>-3538.28442</v>
      </c>
    </row>
    <row r="1698" spans="48:54" x14ac:dyDescent="0.2">
      <c r="AV1698" s="191" t="str">
        <f t="shared" si="30"/>
        <v>584_RG_611_1_202425</v>
      </c>
      <c r="AW1698" s="191" t="s">
        <v>93</v>
      </c>
      <c r="AX1698" s="18">
        <v>202425</v>
      </c>
      <c r="AY1698" s="191">
        <v>584</v>
      </c>
      <c r="AZ1698" s="191">
        <v>611</v>
      </c>
      <c r="BA1698" s="191">
        <v>1</v>
      </c>
      <c r="BB1698" s="191">
        <v>-4715</v>
      </c>
    </row>
    <row r="1699" spans="48:54" x14ac:dyDescent="0.2">
      <c r="AV1699" s="191" t="str">
        <f t="shared" si="30"/>
        <v>586_RG_611_1_202425</v>
      </c>
      <c r="AW1699" s="191" t="s">
        <v>93</v>
      </c>
      <c r="AX1699" s="18">
        <v>202425</v>
      </c>
      <c r="AY1699" s="191">
        <v>586</v>
      </c>
      <c r="AZ1699" s="191">
        <v>611</v>
      </c>
      <c r="BA1699" s="191">
        <v>1</v>
      </c>
      <c r="BB1699" s="191">
        <v>-4119.7889999999998</v>
      </c>
    </row>
    <row r="1700" spans="48:54" x14ac:dyDescent="0.2">
      <c r="AV1700" s="191" t="str">
        <f t="shared" si="30"/>
        <v>512_RG_614_1_202425</v>
      </c>
      <c r="AW1700" s="191" t="s">
        <v>93</v>
      </c>
      <c r="AX1700" s="18">
        <v>202425</v>
      </c>
      <c r="AY1700" s="191">
        <v>512</v>
      </c>
      <c r="AZ1700" s="191">
        <v>614</v>
      </c>
      <c r="BA1700" s="191">
        <v>1</v>
      </c>
      <c r="BB1700" s="191">
        <v>0</v>
      </c>
    </row>
    <row r="1701" spans="48:54" x14ac:dyDescent="0.2">
      <c r="AV1701" s="191" t="str">
        <f t="shared" si="30"/>
        <v>514_RG_614_1_202425</v>
      </c>
      <c r="AW1701" s="191" t="s">
        <v>93</v>
      </c>
      <c r="AX1701" s="18">
        <v>202425</v>
      </c>
      <c r="AY1701" s="191">
        <v>514</v>
      </c>
      <c r="AZ1701" s="191">
        <v>614</v>
      </c>
      <c r="BA1701" s="191">
        <v>1</v>
      </c>
      <c r="BB1701" s="191">
        <v>-1181.1590000000001</v>
      </c>
    </row>
    <row r="1702" spans="48:54" x14ac:dyDescent="0.2">
      <c r="AV1702" s="191" t="str">
        <f t="shared" si="30"/>
        <v>516_RG_614_1_202425</v>
      </c>
      <c r="AW1702" s="191" t="s">
        <v>93</v>
      </c>
      <c r="AX1702" s="18">
        <v>202425</v>
      </c>
      <c r="AY1702" s="191">
        <v>516</v>
      </c>
      <c r="AZ1702" s="191">
        <v>614</v>
      </c>
      <c r="BA1702" s="191">
        <v>1</v>
      </c>
      <c r="BB1702" s="191">
        <v>-487.46499999999997</v>
      </c>
    </row>
    <row r="1703" spans="48:54" x14ac:dyDescent="0.2">
      <c r="AV1703" s="191" t="str">
        <f t="shared" si="30"/>
        <v>518_RG_614_1_202425</v>
      </c>
      <c r="AW1703" s="191" t="s">
        <v>93</v>
      </c>
      <c r="AX1703" s="18">
        <v>202425</v>
      </c>
      <c r="AY1703" s="191">
        <v>518</v>
      </c>
      <c r="AZ1703" s="191">
        <v>614</v>
      </c>
      <c r="BA1703" s="191">
        <v>1</v>
      </c>
      <c r="BB1703" s="191">
        <v>0</v>
      </c>
    </row>
    <row r="1704" spans="48:54" x14ac:dyDescent="0.2">
      <c r="AV1704" s="191" t="str">
        <f t="shared" si="30"/>
        <v>520_RG_614_1_202425</v>
      </c>
      <c r="AW1704" s="191" t="s">
        <v>93</v>
      </c>
      <c r="AX1704" s="18">
        <v>202425</v>
      </c>
      <c r="AY1704" s="191">
        <v>520</v>
      </c>
      <c r="AZ1704" s="191">
        <v>614</v>
      </c>
      <c r="BA1704" s="191">
        <v>1</v>
      </c>
      <c r="BB1704" s="191">
        <v>0</v>
      </c>
    </row>
    <row r="1705" spans="48:54" x14ac:dyDescent="0.2">
      <c r="AV1705" s="191" t="str">
        <f t="shared" si="30"/>
        <v>522_RG_614_1_202425</v>
      </c>
      <c r="AW1705" s="191" t="s">
        <v>93</v>
      </c>
      <c r="AX1705" s="18">
        <v>202425</v>
      </c>
      <c r="AY1705" s="191">
        <v>522</v>
      </c>
      <c r="AZ1705" s="191">
        <v>614</v>
      </c>
      <c r="BA1705" s="191">
        <v>1</v>
      </c>
      <c r="BB1705" s="191">
        <v>0</v>
      </c>
    </row>
    <row r="1706" spans="48:54" x14ac:dyDescent="0.2">
      <c r="AV1706" s="191" t="str">
        <f t="shared" si="30"/>
        <v>524_RG_614_1_202425</v>
      </c>
      <c r="AW1706" s="191" t="s">
        <v>93</v>
      </c>
      <c r="AX1706" s="18">
        <v>202425</v>
      </c>
      <c r="AY1706" s="191">
        <v>524</v>
      </c>
      <c r="AZ1706" s="191">
        <v>614</v>
      </c>
      <c r="BA1706" s="191">
        <v>1</v>
      </c>
      <c r="BB1706" s="191">
        <v>-600.90299000000005</v>
      </c>
    </row>
    <row r="1707" spans="48:54" x14ac:dyDescent="0.2">
      <c r="AV1707" s="191" t="str">
        <f t="shared" si="30"/>
        <v>526_RG_614_1_202425</v>
      </c>
      <c r="AW1707" s="191" t="s">
        <v>93</v>
      </c>
      <c r="AX1707" s="18">
        <v>202425</v>
      </c>
      <c r="AY1707" s="191">
        <v>526</v>
      </c>
      <c r="AZ1707" s="191">
        <v>614</v>
      </c>
      <c r="BA1707" s="191">
        <v>1</v>
      </c>
      <c r="BB1707" s="191">
        <v>-202.25899999999999</v>
      </c>
    </row>
    <row r="1708" spans="48:54" x14ac:dyDescent="0.2">
      <c r="AV1708" s="191" t="str">
        <f t="shared" si="30"/>
        <v>528_RG_614_1_202425</v>
      </c>
      <c r="AW1708" s="191" t="s">
        <v>93</v>
      </c>
      <c r="AX1708" s="18">
        <v>202425</v>
      </c>
      <c r="AY1708" s="191">
        <v>528</v>
      </c>
      <c r="AZ1708" s="191">
        <v>614</v>
      </c>
      <c r="BA1708" s="191">
        <v>1</v>
      </c>
      <c r="BB1708" s="191">
        <v>-378</v>
      </c>
    </row>
    <row r="1709" spans="48:54" x14ac:dyDescent="0.2">
      <c r="AV1709" s="191" t="str">
        <f t="shared" si="30"/>
        <v>530_RG_614_1_202425</v>
      </c>
      <c r="AW1709" s="191" t="s">
        <v>93</v>
      </c>
      <c r="AX1709" s="18">
        <v>202425</v>
      </c>
      <c r="AY1709" s="191">
        <v>530</v>
      </c>
      <c r="AZ1709" s="191">
        <v>614</v>
      </c>
      <c r="BA1709" s="191">
        <v>1</v>
      </c>
      <c r="BB1709" s="191">
        <v>-531.58100000000002</v>
      </c>
    </row>
    <row r="1710" spans="48:54" x14ac:dyDescent="0.2">
      <c r="AV1710" s="191" t="str">
        <f t="shared" si="30"/>
        <v>532_RG_614_1_202425</v>
      </c>
      <c r="AW1710" s="191" t="s">
        <v>93</v>
      </c>
      <c r="AX1710" s="18">
        <v>202425</v>
      </c>
      <c r="AY1710" s="191">
        <v>532</v>
      </c>
      <c r="AZ1710" s="191">
        <v>614</v>
      </c>
      <c r="BA1710" s="191">
        <v>1</v>
      </c>
      <c r="BB1710" s="191">
        <v>-761</v>
      </c>
    </row>
    <row r="1711" spans="48:54" x14ac:dyDescent="0.2">
      <c r="AV1711" s="191" t="str">
        <f t="shared" si="30"/>
        <v>534_RG_614_1_202425</v>
      </c>
      <c r="AW1711" s="191" t="s">
        <v>93</v>
      </c>
      <c r="AX1711" s="18">
        <v>202425</v>
      </c>
      <c r="AY1711" s="191">
        <v>534</v>
      </c>
      <c r="AZ1711" s="191">
        <v>614</v>
      </c>
      <c r="BA1711" s="191">
        <v>1</v>
      </c>
      <c r="BB1711" s="191">
        <v>-360.03</v>
      </c>
    </row>
    <row r="1712" spans="48:54" x14ac:dyDescent="0.2">
      <c r="AV1712" s="191" t="str">
        <f t="shared" si="30"/>
        <v>536_RG_614_1_202425</v>
      </c>
      <c r="AW1712" s="191" t="s">
        <v>93</v>
      </c>
      <c r="AX1712" s="18">
        <v>202425</v>
      </c>
      <c r="AY1712" s="191">
        <v>536</v>
      </c>
      <c r="AZ1712" s="191">
        <v>614</v>
      </c>
      <c r="BA1712" s="191">
        <v>1</v>
      </c>
      <c r="BB1712" s="191">
        <v>-792.25</v>
      </c>
    </row>
    <row r="1713" spans="48:54" x14ac:dyDescent="0.2">
      <c r="AV1713" s="191" t="str">
        <f t="shared" si="30"/>
        <v>538_RG_614_1_202425</v>
      </c>
      <c r="AW1713" s="191" t="s">
        <v>93</v>
      </c>
      <c r="AX1713" s="18">
        <v>202425</v>
      </c>
      <c r="AY1713" s="191">
        <v>538</v>
      </c>
      <c r="AZ1713" s="191">
        <v>614</v>
      </c>
      <c r="BA1713" s="191">
        <v>1</v>
      </c>
      <c r="BB1713" s="191">
        <v>-283.92912000000001</v>
      </c>
    </row>
    <row r="1714" spans="48:54" x14ac:dyDescent="0.2">
      <c r="AV1714" s="191" t="str">
        <f t="shared" si="30"/>
        <v>540_RG_614_1_202425</v>
      </c>
      <c r="AW1714" s="191" t="s">
        <v>93</v>
      </c>
      <c r="AX1714" s="18">
        <v>202425</v>
      </c>
      <c r="AY1714" s="191">
        <v>540</v>
      </c>
      <c r="AZ1714" s="191">
        <v>614</v>
      </c>
      <c r="BA1714" s="191">
        <v>1</v>
      </c>
      <c r="BB1714" s="191">
        <v>-1061.123</v>
      </c>
    </row>
    <row r="1715" spans="48:54" x14ac:dyDescent="0.2">
      <c r="AV1715" s="191" t="str">
        <f t="shared" si="30"/>
        <v>542_RG_614_1_202425</v>
      </c>
      <c r="AW1715" s="191" t="s">
        <v>93</v>
      </c>
      <c r="AX1715" s="18">
        <v>202425</v>
      </c>
      <c r="AY1715" s="191">
        <v>542</v>
      </c>
      <c r="AZ1715" s="191">
        <v>614</v>
      </c>
      <c r="BA1715" s="191">
        <v>1</v>
      </c>
      <c r="BB1715" s="191">
        <v>-259.846</v>
      </c>
    </row>
    <row r="1716" spans="48:54" x14ac:dyDescent="0.2">
      <c r="AV1716" s="191" t="str">
        <f t="shared" si="30"/>
        <v>544_RG_614_1_202425</v>
      </c>
      <c r="AW1716" s="191" t="s">
        <v>93</v>
      </c>
      <c r="AX1716" s="18">
        <v>202425</v>
      </c>
      <c r="AY1716" s="191">
        <v>544</v>
      </c>
      <c r="AZ1716" s="191">
        <v>614</v>
      </c>
      <c r="BA1716" s="191">
        <v>1</v>
      </c>
      <c r="BB1716" s="191">
        <v>-728.56600000000003</v>
      </c>
    </row>
    <row r="1717" spans="48:54" x14ac:dyDescent="0.2">
      <c r="AV1717" s="191" t="str">
        <f t="shared" si="30"/>
        <v>545_RG_614_1_202425</v>
      </c>
      <c r="AW1717" s="191" t="s">
        <v>93</v>
      </c>
      <c r="AX1717" s="18">
        <v>202425</v>
      </c>
      <c r="AY1717" s="191">
        <v>545</v>
      </c>
      <c r="AZ1717" s="191">
        <v>614</v>
      </c>
      <c r="BA1717" s="191">
        <v>1</v>
      </c>
      <c r="BB1717" s="191">
        <v>-290.13900000000001</v>
      </c>
    </row>
    <row r="1718" spans="48:54" x14ac:dyDescent="0.2">
      <c r="AV1718" s="191" t="str">
        <f t="shared" si="30"/>
        <v>546_RG_614_1_202425</v>
      </c>
      <c r="AW1718" s="191" t="s">
        <v>93</v>
      </c>
      <c r="AX1718" s="18">
        <v>202425</v>
      </c>
      <c r="AY1718" s="191">
        <v>546</v>
      </c>
      <c r="AZ1718" s="191">
        <v>614</v>
      </c>
      <c r="BA1718" s="191">
        <v>1</v>
      </c>
      <c r="BB1718" s="191">
        <v>-429</v>
      </c>
    </row>
    <row r="1719" spans="48:54" x14ac:dyDescent="0.2">
      <c r="AV1719" s="191" t="str">
        <f t="shared" si="30"/>
        <v>548_RG_614_1_202425</v>
      </c>
      <c r="AW1719" s="191" t="s">
        <v>93</v>
      </c>
      <c r="AX1719" s="18">
        <v>202425</v>
      </c>
      <c r="AY1719" s="191">
        <v>548</v>
      </c>
      <c r="AZ1719" s="191">
        <v>614</v>
      </c>
      <c r="BA1719" s="191">
        <v>1</v>
      </c>
      <c r="BB1719" s="191">
        <v>-475.96300000000002</v>
      </c>
    </row>
    <row r="1720" spans="48:54" x14ac:dyDescent="0.2">
      <c r="AV1720" s="191" t="str">
        <f t="shared" si="30"/>
        <v>550_RG_614_1_202425</v>
      </c>
      <c r="AW1720" s="191" t="s">
        <v>93</v>
      </c>
      <c r="AX1720" s="18">
        <v>202425</v>
      </c>
      <c r="AY1720" s="191">
        <v>550</v>
      </c>
      <c r="AZ1720" s="191">
        <v>614</v>
      </c>
      <c r="BA1720" s="191">
        <v>1</v>
      </c>
      <c r="BB1720" s="191">
        <v>-641.56700000000001</v>
      </c>
    </row>
    <row r="1721" spans="48:54" x14ac:dyDescent="0.2">
      <c r="AV1721" s="191" t="str">
        <f t="shared" si="30"/>
        <v>552_RG_614_1_202425</v>
      </c>
      <c r="AW1721" s="191" t="s">
        <v>93</v>
      </c>
      <c r="AX1721" s="18">
        <v>202425</v>
      </c>
      <c r="AY1721" s="191">
        <v>552</v>
      </c>
      <c r="AZ1721" s="191">
        <v>614</v>
      </c>
      <c r="BA1721" s="191">
        <v>1</v>
      </c>
      <c r="BB1721" s="191">
        <v>-806.97</v>
      </c>
    </row>
    <row r="1722" spans="48:54" x14ac:dyDescent="0.2">
      <c r="AV1722" s="191" t="str">
        <f t="shared" si="30"/>
        <v>562_RG_614_1_202425</v>
      </c>
      <c r="AW1722" s="191" t="s">
        <v>93</v>
      </c>
      <c r="AX1722" s="18">
        <v>202425</v>
      </c>
      <c r="AY1722" s="191">
        <v>562</v>
      </c>
      <c r="AZ1722" s="191">
        <v>614</v>
      </c>
      <c r="BA1722" s="191">
        <v>1</v>
      </c>
      <c r="BB1722" s="191">
        <v>0</v>
      </c>
    </row>
    <row r="1723" spans="48:54" x14ac:dyDescent="0.2">
      <c r="AV1723" s="191" t="str">
        <f t="shared" si="30"/>
        <v>564_RG_614_1_202425</v>
      </c>
      <c r="AW1723" s="191" t="s">
        <v>93</v>
      </c>
      <c r="AX1723" s="18">
        <v>202425</v>
      </c>
      <c r="AY1723" s="191">
        <v>564</v>
      </c>
      <c r="AZ1723" s="191">
        <v>614</v>
      </c>
      <c r="BA1723" s="191">
        <v>1</v>
      </c>
      <c r="BB1723" s="191">
        <v>0</v>
      </c>
    </row>
    <row r="1724" spans="48:54" x14ac:dyDescent="0.2">
      <c r="AV1724" s="191" t="str">
        <f t="shared" si="30"/>
        <v>566_RG_614_1_202425</v>
      </c>
      <c r="AW1724" s="191" t="s">
        <v>93</v>
      </c>
      <c r="AX1724" s="18">
        <v>202425</v>
      </c>
      <c r="AY1724" s="191">
        <v>566</v>
      </c>
      <c r="AZ1724" s="191">
        <v>614</v>
      </c>
      <c r="BA1724" s="191">
        <v>1</v>
      </c>
      <c r="BB1724" s="191">
        <v>0</v>
      </c>
    </row>
    <row r="1725" spans="48:54" x14ac:dyDescent="0.2">
      <c r="AV1725" s="191" t="str">
        <f t="shared" si="30"/>
        <v>568_RG_614_1_202425</v>
      </c>
      <c r="AW1725" s="191" t="s">
        <v>93</v>
      </c>
      <c r="AX1725" s="18">
        <v>202425</v>
      </c>
      <c r="AY1725" s="191">
        <v>568</v>
      </c>
      <c r="AZ1725" s="191">
        <v>614</v>
      </c>
      <c r="BA1725" s="191">
        <v>1</v>
      </c>
      <c r="BB1725" s="191">
        <v>0</v>
      </c>
    </row>
    <row r="1726" spans="48:54" x14ac:dyDescent="0.2">
      <c r="AV1726" s="191" t="str">
        <f t="shared" si="30"/>
        <v>572_RG_614_1_202425</v>
      </c>
      <c r="AW1726" s="191" t="s">
        <v>93</v>
      </c>
      <c r="AX1726" s="18">
        <v>202425</v>
      </c>
      <c r="AY1726" s="191">
        <v>572</v>
      </c>
      <c r="AZ1726" s="191">
        <v>614</v>
      </c>
      <c r="BA1726" s="191">
        <v>1</v>
      </c>
      <c r="BB1726" s="191">
        <v>0</v>
      </c>
    </row>
    <row r="1727" spans="48:54" x14ac:dyDescent="0.2">
      <c r="AV1727" s="191" t="str">
        <f t="shared" si="30"/>
        <v>574_RG_614_1_202425</v>
      </c>
      <c r="AW1727" s="191" t="s">
        <v>93</v>
      </c>
      <c r="AX1727" s="18">
        <v>202425</v>
      </c>
      <c r="AY1727" s="191">
        <v>574</v>
      </c>
      <c r="AZ1727" s="191">
        <v>614</v>
      </c>
      <c r="BA1727" s="191">
        <v>1</v>
      </c>
      <c r="BB1727" s="191">
        <v>0</v>
      </c>
    </row>
    <row r="1728" spans="48:54" x14ac:dyDescent="0.2">
      <c r="AV1728" s="191" t="str">
        <f t="shared" si="30"/>
        <v>576_RG_614_1_202425</v>
      </c>
      <c r="AW1728" s="191" t="s">
        <v>93</v>
      </c>
      <c r="AX1728" s="18">
        <v>202425</v>
      </c>
      <c r="AY1728" s="191">
        <v>576</v>
      </c>
      <c r="AZ1728" s="191">
        <v>614</v>
      </c>
      <c r="BA1728" s="191">
        <v>1</v>
      </c>
      <c r="BB1728" s="191">
        <v>0</v>
      </c>
    </row>
    <row r="1729" spans="48:54" x14ac:dyDescent="0.2">
      <c r="AV1729" s="191" t="str">
        <f t="shared" si="30"/>
        <v>582_RG_614_1_202425</v>
      </c>
      <c r="AW1729" s="191" t="s">
        <v>93</v>
      </c>
      <c r="AX1729" s="18">
        <v>202425</v>
      </c>
      <c r="AY1729" s="191">
        <v>582</v>
      </c>
      <c r="AZ1729" s="191">
        <v>614</v>
      </c>
      <c r="BA1729" s="191">
        <v>1</v>
      </c>
      <c r="BB1729" s="191">
        <v>0</v>
      </c>
    </row>
    <row r="1730" spans="48:54" x14ac:dyDescent="0.2">
      <c r="AV1730" s="191" t="str">
        <f t="shared" si="30"/>
        <v>584_RG_614_1_202425</v>
      </c>
      <c r="AW1730" s="191" t="s">
        <v>93</v>
      </c>
      <c r="AX1730" s="18">
        <v>202425</v>
      </c>
      <c r="AY1730" s="191">
        <v>584</v>
      </c>
      <c r="AZ1730" s="191">
        <v>614</v>
      </c>
      <c r="BA1730" s="191">
        <v>1</v>
      </c>
      <c r="BB1730" s="191">
        <v>0</v>
      </c>
    </row>
    <row r="1731" spans="48:54" x14ac:dyDescent="0.2">
      <c r="AV1731" s="191" t="str">
        <f t="shared" si="30"/>
        <v>586_RG_614_1_202425</v>
      </c>
      <c r="AW1731" s="191" t="s">
        <v>93</v>
      </c>
      <c r="AX1731" s="18">
        <v>202425</v>
      </c>
      <c r="AY1731" s="191">
        <v>586</v>
      </c>
      <c r="AZ1731" s="191">
        <v>614</v>
      </c>
      <c r="BA1731" s="191">
        <v>1</v>
      </c>
      <c r="BB1731" s="191">
        <v>0</v>
      </c>
    </row>
    <row r="1732" spans="48:54" x14ac:dyDescent="0.2">
      <c r="AV1732" s="191" t="str">
        <f t="shared" ref="AV1732:AV1795" si="31">AY1732&amp;"_"&amp;AW1732&amp;"_"&amp;AZ1732&amp;"_"&amp;BA1732&amp;"_"&amp;AX1732</f>
        <v>512_RG_635_1_202425</v>
      </c>
      <c r="AW1732" s="191" t="s">
        <v>93</v>
      </c>
      <c r="AX1732" s="18">
        <v>202425</v>
      </c>
      <c r="AY1732" s="191">
        <v>512</v>
      </c>
      <c r="AZ1732" s="191">
        <v>635</v>
      </c>
      <c r="BA1732" s="191">
        <v>1</v>
      </c>
      <c r="BB1732" s="191">
        <v>0</v>
      </c>
    </row>
    <row r="1733" spans="48:54" x14ac:dyDescent="0.2">
      <c r="AV1733" s="191" t="str">
        <f t="shared" si="31"/>
        <v>514_RG_635_1_202425</v>
      </c>
      <c r="AW1733" s="191" t="s">
        <v>93</v>
      </c>
      <c r="AX1733" s="18">
        <v>202425</v>
      </c>
      <c r="AY1733" s="191">
        <v>514</v>
      </c>
      <c r="AZ1733" s="191">
        <v>635</v>
      </c>
      <c r="BA1733" s="191">
        <v>1</v>
      </c>
      <c r="BB1733" s="191">
        <v>0</v>
      </c>
    </row>
    <row r="1734" spans="48:54" x14ac:dyDescent="0.2">
      <c r="AV1734" s="191" t="str">
        <f t="shared" si="31"/>
        <v>516_RG_635_1_202425</v>
      </c>
      <c r="AW1734" s="191" t="s">
        <v>93</v>
      </c>
      <c r="AX1734" s="18">
        <v>202425</v>
      </c>
      <c r="AY1734" s="191">
        <v>516</v>
      </c>
      <c r="AZ1734" s="191">
        <v>635</v>
      </c>
      <c r="BA1734" s="191">
        <v>1</v>
      </c>
      <c r="BB1734" s="191">
        <v>0</v>
      </c>
    </row>
    <row r="1735" spans="48:54" x14ac:dyDescent="0.2">
      <c r="AV1735" s="191" t="str">
        <f t="shared" si="31"/>
        <v>518_RG_635_1_202425</v>
      </c>
      <c r="AW1735" s="191" t="s">
        <v>93</v>
      </c>
      <c r="AX1735" s="18">
        <v>202425</v>
      </c>
      <c r="AY1735" s="191">
        <v>518</v>
      </c>
      <c r="AZ1735" s="191">
        <v>635</v>
      </c>
      <c r="BA1735" s="191">
        <v>1</v>
      </c>
      <c r="BB1735" s="191">
        <v>0</v>
      </c>
    </row>
    <row r="1736" spans="48:54" x14ac:dyDescent="0.2">
      <c r="AV1736" s="191" t="str">
        <f t="shared" si="31"/>
        <v>520_RG_635_1_202425</v>
      </c>
      <c r="AW1736" s="191" t="s">
        <v>93</v>
      </c>
      <c r="AX1736" s="18">
        <v>202425</v>
      </c>
      <c r="AY1736" s="191">
        <v>520</v>
      </c>
      <c r="AZ1736" s="191">
        <v>635</v>
      </c>
      <c r="BA1736" s="191">
        <v>1</v>
      </c>
      <c r="BB1736" s="191">
        <v>0</v>
      </c>
    </row>
    <row r="1737" spans="48:54" x14ac:dyDescent="0.2">
      <c r="AV1737" s="191" t="str">
        <f t="shared" si="31"/>
        <v>522_RG_635_1_202425</v>
      </c>
      <c r="AW1737" s="191" t="s">
        <v>93</v>
      </c>
      <c r="AX1737" s="18">
        <v>202425</v>
      </c>
      <c r="AY1737" s="191">
        <v>522</v>
      </c>
      <c r="AZ1737" s="191">
        <v>635</v>
      </c>
      <c r="BA1737" s="191">
        <v>1</v>
      </c>
      <c r="BB1737" s="191">
        <v>0</v>
      </c>
    </row>
    <row r="1738" spans="48:54" x14ac:dyDescent="0.2">
      <c r="AV1738" s="191" t="str">
        <f t="shared" si="31"/>
        <v>524_RG_635_1_202425</v>
      </c>
      <c r="AW1738" s="191" t="s">
        <v>93</v>
      </c>
      <c r="AX1738" s="18">
        <v>202425</v>
      </c>
      <c r="AY1738" s="191">
        <v>524</v>
      </c>
      <c r="AZ1738" s="191">
        <v>635</v>
      </c>
      <c r="BA1738" s="191">
        <v>1</v>
      </c>
      <c r="BB1738" s="191">
        <v>0</v>
      </c>
    </row>
    <row r="1739" spans="48:54" x14ac:dyDescent="0.2">
      <c r="AV1739" s="191" t="str">
        <f t="shared" si="31"/>
        <v>526_RG_635_1_202425</v>
      </c>
      <c r="AW1739" s="191" t="s">
        <v>93</v>
      </c>
      <c r="AX1739" s="18">
        <v>202425</v>
      </c>
      <c r="AY1739" s="191">
        <v>526</v>
      </c>
      <c r="AZ1739" s="191">
        <v>635</v>
      </c>
      <c r="BA1739" s="191">
        <v>1</v>
      </c>
      <c r="BB1739" s="191">
        <v>0</v>
      </c>
    </row>
    <row r="1740" spans="48:54" x14ac:dyDescent="0.2">
      <c r="AV1740" s="191" t="str">
        <f t="shared" si="31"/>
        <v>528_RG_635_1_202425</v>
      </c>
      <c r="AW1740" s="191" t="s">
        <v>93</v>
      </c>
      <c r="AX1740" s="18">
        <v>202425</v>
      </c>
      <c r="AY1740" s="191">
        <v>528</v>
      </c>
      <c r="AZ1740" s="191">
        <v>635</v>
      </c>
      <c r="BA1740" s="191">
        <v>1</v>
      </c>
      <c r="BB1740" s="191">
        <v>0</v>
      </c>
    </row>
    <row r="1741" spans="48:54" x14ac:dyDescent="0.2">
      <c r="AV1741" s="191" t="str">
        <f t="shared" si="31"/>
        <v>530_RG_635_1_202425</v>
      </c>
      <c r="AW1741" s="191" t="s">
        <v>93</v>
      </c>
      <c r="AX1741" s="18">
        <v>202425</v>
      </c>
      <c r="AY1741" s="191">
        <v>530</v>
      </c>
      <c r="AZ1741" s="191">
        <v>635</v>
      </c>
      <c r="BA1741" s="191">
        <v>1</v>
      </c>
      <c r="BB1741" s="191">
        <v>0</v>
      </c>
    </row>
    <row r="1742" spans="48:54" x14ac:dyDescent="0.2">
      <c r="AV1742" s="191" t="str">
        <f t="shared" si="31"/>
        <v>532_RG_635_1_202425</v>
      </c>
      <c r="AW1742" s="191" t="s">
        <v>93</v>
      </c>
      <c r="AX1742" s="18">
        <v>202425</v>
      </c>
      <c r="AY1742" s="191">
        <v>532</v>
      </c>
      <c r="AZ1742" s="191">
        <v>635</v>
      </c>
      <c r="BA1742" s="191">
        <v>1</v>
      </c>
      <c r="BB1742" s="191">
        <v>0</v>
      </c>
    </row>
    <row r="1743" spans="48:54" x14ac:dyDescent="0.2">
      <c r="AV1743" s="191" t="str">
        <f t="shared" si="31"/>
        <v>534_RG_635_1_202425</v>
      </c>
      <c r="AW1743" s="191" t="s">
        <v>93</v>
      </c>
      <c r="AX1743" s="18">
        <v>202425</v>
      </c>
      <c r="AY1743" s="191">
        <v>534</v>
      </c>
      <c r="AZ1743" s="191">
        <v>635</v>
      </c>
      <c r="BA1743" s="191">
        <v>1</v>
      </c>
      <c r="BB1743" s="191">
        <v>0</v>
      </c>
    </row>
    <row r="1744" spans="48:54" x14ac:dyDescent="0.2">
      <c r="AV1744" s="191" t="str">
        <f t="shared" si="31"/>
        <v>536_RG_635_1_202425</v>
      </c>
      <c r="AW1744" s="191" t="s">
        <v>93</v>
      </c>
      <c r="AX1744" s="18">
        <v>202425</v>
      </c>
      <c r="AY1744" s="191">
        <v>536</v>
      </c>
      <c r="AZ1744" s="191">
        <v>635</v>
      </c>
      <c r="BA1744" s="191">
        <v>1</v>
      </c>
      <c r="BB1744" s="191">
        <v>0</v>
      </c>
    </row>
    <row r="1745" spans="48:54" x14ac:dyDescent="0.2">
      <c r="AV1745" s="191" t="str">
        <f t="shared" si="31"/>
        <v>538_RG_635_1_202425</v>
      </c>
      <c r="AW1745" s="191" t="s">
        <v>93</v>
      </c>
      <c r="AX1745" s="18">
        <v>202425</v>
      </c>
      <c r="AY1745" s="191">
        <v>538</v>
      </c>
      <c r="AZ1745" s="191">
        <v>635</v>
      </c>
      <c r="BA1745" s="191">
        <v>1</v>
      </c>
      <c r="BB1745" s="191">
        <v>0</v>
      </c>
    </row>
    <row r="1746" spans="48:54" x14ac:dyDescent="0.2">
      <c r="AV1746" s="191" t="str">
        <f t="shared" si="31"/>
        <v>540_RG_635_1_202425</v>
      </c>
      <c r="AW1746" s="191" t="s">
        <v>93</v>
      </c>
      <c r="AX1746" s="18">
        <v>202425</v>
      </c>
      <c r="AY1746" s="191">
        <v>540</v>
      </c>
      <c r="AZ1746" s="191">
        <v>635</v>
      </c>
      <c r="BA1746" s="191">
        <v>1</v>
      </c>
      <c r="BB1746" s="191">
        <v>0</v>
      </c>
    </row>
    <row r="1747" spans="48:54" x14ac:dyDescent="0.2">
      <c r="AV1747" s="191" t="str">
        <f t="shared" si="31"/>
        <v>542_RG_635_1_202425</v>
      </c>
      <c r="AW1747" s="191" t="s">
        <v>93</v>
      </c>
      <c r="AX1747" s="18">
        <v>202425</v>
      </c>
      <c r="AY1747" s="191">
        <v>542</v>
      </c>
      <c r="AZ1747" s="191">
        <v>635</v>
      </c>
      <c r="BA1747" s="191">
        <v>1</v>
      </c>
      <c r="BB1747" s="191">
        <v>0</v>
      </c>
    </row>
    <row r="1748" spans="48:54" x14ac:dyDescent="0.2">
      <c r="AV1748" s="191" t="str">
        <f t="shared" si="31"/>
        <v>544_RG_635_1_202425</v>
      </c>
      <c r="AW1748" s="191" t="s">
        <v>93</v>
      </c>
      <c r="AX1748" s="18">
        <v>202425</v>
      </c>
      <c r="AY1748" s="191">
        <v>544</v>
      </c>
      <c r="AZ1748" s="191">
        <v>635</v>
      </c>
      <c r="BA1748" s="191">
        <v>1</v>
      </c>
      <c r="BB1748" s="191">
        <v>0</v>
      </c>
    </row>
    <row r="1749" spans="48:54" x14ac:dyDescent="0.2">
      <c r="AV1749" s="191" t="str">
        <f t="shared" si="31"/>
        <v>545_RG_635_1_202425</v>
      </c>
      <c r="AW1749" s="191" t="s">
        <v>93</v>
      </c>
      <c r="AX1749" s="18">
        <v>202425</v>
      </c>
      <c r="AY1749" s="191">
        <v>545</v>
      </c>
      <c r="AZ1749" s="191">
        <v>635</v>
      </c>
      <c r="BA1749" s="191">
        <v>1</v>
      </c>
      <c r="BB1749" s="191">
        <v>0</v>
      </c>
    </row>
    <row r="1750" spans="48:54" x14ac:dyDescent="0.2">
      <c r="AV1750" s="191" t="str">
        <f t="shared" si="31"/>
        <v>546_RG_635_1_202425</v>
      </c>
      <c r="AW1750" s="191" t="s">
        <v>93</v>
      </c>
      <c r="AX1750" s="18">
        <v>202425</v>
      </c>
      <c r="AY1750" s="191">
        <v>546</v>
      </c>
      <c r="AZ1750" s="191">
        <v>635</v>
      </c>
      <c r="BA1750" s="191">
        <v>1</v>
      </c>
      <c r="BB1750" s="191">
        <v>0</v>
      </c>
    </row>
    <row r="1751" spans="48:54" x14ac:dyDescent="0.2">
      <c r="AV1751" s="191" t="str">
        <f t="shared" si="31"/>
        <v>548_RG_635_1_202425</v>
      </c>
      <c r="AW1751" s="191" t="s">
        <v>93</v>
      </c>
      <c r="AX1751" s="18">
        <v>202425</v>
      </c>
      <c r="AY1751" s="191">
        <v>548</v>
      </c>
      <c r="AZ1751" s="191">
        <v>635</v>
      </c>
      <c r="BA1751" s="191">
        <v>1</v>
      </c>
      <c r="BB1751" s="191">
        <v>0</v>
      </c>
    </row>
    <row r="1752" spans="48:54" x14ac:dyDescent="0.2">
      <c r="AV1752" s="191" t="str">
        <f t="shared" si="31"/>
        <v>550_RG_635_1_202425</v>
      </c>
      <c r="AW1752" s="191" t="s">
        <v>93</v>
      </c>
      <c r="AX1752" s="18">
        <v>202425</v>
      </c>
      <c r="AY1752" s="191">
        <v>550</v>
      </c>
      <c r="AZ1752" s="191">
        <v>635</v>
      </c>
      <c r="BA1752" s="191">
        <v>1</v>
      </c>
      <c r="BB1752" s="191">
        <v>0</v>
      </c>
    </row>
    <row r="1753" spans="48:54" x14ac:dyDescent="0.2">
      <c r="AV1753" s="191" t="str">
        <f t="shared" si="31"/>
        <v>552_RG_635_1_202425</v>
      </c>
      <c r="AW1753" s="191" t="s">
        <v>93</v>
      </c>
      <c r="AX1753" s="18">
        <v>202425</v>
      </c>
      <c r="AY1753" s="191">
        <v>552</v>
      </c>
      <c r="AZ1753" s="191">
        <v>635</v>
      </c>
      <c r="BA1753" s="191">
        <v>1</v>
      </c>
      <c r="BB1753" s="191">
        <v>0</v>
      </c>
    </row>
    <row r="1754" spans="48:54" x14ac:dyDescent="0.2">
      <c r="AV1754" s="191" t="str">
        <f t="shared" si="31"/>
        <v>562_RG_635_1_202425</v>
      </c>
      <c r="AW1754" s="191" t="s">
        <v>93</v>
      </c>
      <c r="AX1754" s="18">
        <v>202425</v>
      </c>
      <c r="AY1754" s="191">
        <v>562</v>
      </c>
      <c r="AZ1754" s="191">
        <v>635</v>
      </c>
      <c r="BA1754" s="191">
        <v>1</v>
      </c>
      <c r="BB1754" s="191">
        <v>0</v>
      </c>
    </row>
    <row r="1755" spans="48:54" x14ac:dyDescent="0.2">
      <c r="AV1755" s="191" t="str">
        <f t="shared" si="31"/>
        <v>564_RG_635_1_202425</v>
      </c>
      <c r="AW1755" s="191" t="s">
        <v>93</v>
      </c>
      <c r="AX1755" s="18">
        <v>202425</v>
      </c>
      <c r="AY1755" s="191">
        <v>564</v>
      </c>
      <c r="AZ1755" s="191">
        <v>635</v>
      </c>
      <c r="BA1755" s="191">
        <v>1</v>
      </c>
      <c r="BB1755" s="191">
        <v>0</v>
      </c>
    </row>
    <row r="1756" spans="48:54" x14ac:dyDescent="0.2">
      <c r="AV1756" s="191" t="str">
        <f t="shared" si="31"/>
        <v>566_RG_635_1_202425</v>
      </c>
      <c r="AW1756" s="191" t="s">
        <v>93</v>
      </c>
      <c r="AX1756" s="18">
        <v>202425</v>
      </c>
      <c r="AY1756" s="191">
        <v>566</v>
      </c>
      <c r="AZ1756" s="191">
        <v>635</v>
      </c>
      <c r="BA1756" s="191">
        <v>1</v>
      </c>
      <c r="BB1756" s="191">
        <v>0</v>
      </c>
    </row>
    <row r="1757" spans="48:54" x14ac:dyDescent="0.2">
      <c r="AV1757" s="191" t="str">
        <f t="shared" si="31"/>
        <v>568_RG_635_1_202425</v>
      </c>
      <c r="AW1757" s="191" t="s">
        <v>93</v>
      </c>
      <c r="AX1757" s="18">
        <v>202425</v>
      </c>
      <c r="AY1757" s="191">
        <v>568</v>
      </c>
      <c r="AZ1757" s="191">
        <v>635</v>
      </c>
      <c r="BA1757" s="191">
        <v>1</v>
      </c>
      <c r="BB1757" s="191">
        <v>0</v>
      </c>
    </row>
    <row r="1758" spans="48:54" x14ac:dyDescent="0.2">
      <c r="AV1758" s="191" t="str">
        <f t="shared" si="31"/>
        <v>572_RG_635_1_202425</v>
      </c>
      <c r="AW1758" s="191" t="s">
        <v>93</v>
      </c>
      <c r="AX1758" s="18">
        <v>202425</v>
      </c>
      <c r="AY1758" s="191">
        <v>572</v>
      </c>
      <c r="AZ1758" s="191">
        <v>635</v>
      </c>
      <c r="BA1758" s="191">
        <v>1</v>
      </c>
      <c r="BB1758" s="191">
        <v>-479.95499999999998</v>
      </c>
    </row>
    <row r="1759" spans="48:54" x14ac:dyDescent="0.2">
      <c r="AV1759" s="191" t="str">
        <f t="shared" si="31"/>
        <v>574_RG_635_1_202425</v>
      </c>
      <c r="AW1759" s="191" t="s">
        <v>93</v>
      </c>
      <c r="AX1759" s="18">
        <v>202425</v>
      </c>
      <c r="AY1759" s="191">
        <v>574</v>
      </c>
      <c r="AZ1759" s="191">
        <v>635</v>
      </c>
      <c r="BA1759" s="191">
        <v>1</v>
      </c>
      <c r="BB1759" s="191">
        <v>0</v>
      </c>
    </row>
    <row r="1760" spans="48:54" x14ac:dyDescent="0.2">
      <c r="AV1760" s="191" t="str">
        <f t="shared" si="31"/>
        <v>576_RG_635_1_202425</v>
      </c>
      <c r="AW1760" s="191" t="s">
        <v>93</v>
      </c>
      <c r="AX1760" s="18">
        <v>202425</v>
      </c>
      <c r="AY1760" s="191">
        <v>576</v>
      </c>
      <c r="AZ1760" s="191">
        <v>635</v>
      </c>
      <c r="BA1760" s="191">
        <v>1</v>
      </c>
      <c r="BB1760" s="191">
        <v>0</v>
      </c>
    </row>
    <row r="1761" spans="48:54" x14ac:dyDescent="0.2">
      <c r="AV1761" s="191" t="str">
        <f t="shared" si="31"/>
        <v>582_RG_635_1_202425</v>
      </c>
      <c r="AW1761" s="191" t="s">
        <v>93</v>
      </c>
      <c r="AX1761" s="18">
        <v>202425</v>
      </c>
      <c r="AY1761" s="191">
        <v>582</v>
      </c>
      <c r="AZ1761" s="191">
        <v>635</v>
      </c>
      <c r="BA1761" s="191">
        <v>1</v>
      </c>
      <c r="BB1761" s="191">
        <v>0</v>
      </c>
    </row>
    <row r="1762" spans="48:54" x14ac:dyDescent="0.2">
      <c r="AV1762" s="191" t="str">
        <f t="shared" si="31"/>
        <v>584_RG_635_1_202425</v>
      </c>
      <c r="AW1762" s="191" t="s">
        <v>93</v>
      </c>
      <c r="AX1762" s="18">
        <v>202425</v>
      </c>
      <c r="AY1762" s="191">
        <v>584</v>
      </c>
      <c r="AZ1762" s="191">
        <v>635</v>
      </c>
      <c r="BA1762" s="191">
        <v>1</v>
      </c>
      <c r="BB1762" s="191">
        <v>0</v>
      </c>
    </row>
    <row r="1763" spans="48:54" x14ac:dyDescent="0.2">
      <c r="AV1763" s="191" t="str">
        <f t="shared" si="31"/>
        <v>586_RG_635_1_202425</v>
      </c>
      <c r="AW1763" s="191" t="s">
        <v>93</v>
      </c>
      <c r="AX1763" s="18">
        <v>202425</v>
      </c>
      <c r="AY1763" s="191">
        <v>586</v>
      </c>
      <c r="AZ1763" s="191">
        <v>635</v>
      </c>
      <c r="BA1763" s="191">
        <v>1</v>
      </c>
      <c r="BB1763" s="191">
        <v>0</v>
      </c>
    </row>
    <row r="1764" spans="48:54" x14ac:dyDescent="0.2">
      <c r="AV1764" s="191" t="str">
        <f t="shared" si="31"/>
        <v>512_RG_639_1_202425</v>
      </c>
      <c r="AW1764" s="191" t="s">
        <v>93</v>
      </c>
      <c r="AX1764" s="18">
        <v>202425</v>
      </c>
      <c r="AY1764" s="191">
        <v>512</v>
      </c>
      <c r="AZ1764" s="191">
        <v>639</v>
      </c>
      <c r="BA1764" s="191">
        <v>1</v>
      </c>
      <c r="BB1764" s="191">
        <v>0</v>
      </c>
    </row>
    <row r="1765" spans="48:54" x14ac:dyDescent="0.2">
      <c r="AV1765" s="191" t="str">
        <f t="shared" si="31"/>
        <v>514_RG_639_1_202425</v>
      </c>
      <c r="AW1765" s="191" t="s">
        <v>93</v>
      </c>
      <c r="AX1765" s="18">
        <v>202425</v>
      </c>
      <c r="AY1765" s="191">
        <v>514</v>
      </c>
      <c r="AZ1765" s="191">
        <v>639</v>
      </c>
      <c r="BA1765" s="191">
        <v>1</v>
      </c>
      <c r="BB1765" s="191">
        <v>0</v>
      </c>
    </row>
    <row r="1766" spans="48:54" x14ac:dyDescent="0.2">
      <c r="AV1766" s="191" t="str">
        <f t="shared" si="31"/>
        <v>516_RG_639_1_202425</v>
      </c>
      <c r="AW1766" s="191" t="s">
        <v>93</v>
      </c>
      <c r="AX1766" s="18">
        <v>202425</v>
      </c>
      <c r="AY1766" s="191">
        <v>516</v>
      </c>
      <c r="AZ1766" s="191">
        <v>639</v>
      </c>
      <c r="BA1766" s="191">
        <v>1</v>
      </c>
      <c r="BB1766" s="191">
        <v>0</v>
      </c>
    </row>
    <row r="1767" spans="48:54" x14ac:dyDescent="0.2">
      <c r="AV1767" s="191" t="str">
        <f t="shared" si="31"/>
        <v>518_RG_639_1_202425</v>
      </c>
      <c r="AW1767" s="191" t="s">
        <v>93</v>
      </c>
      <c r="AX1767" s="18">
        <v>202425</v>
      </c>
      <c r="AY1767" s="191">
        <v>518</v>
      </c>
      <c r="AZ1767" s="191">
        <v>639</v>
      </c>
      <c r="BA1767" s="191">
        <v>1</v>
      </c>
      <c r="BB1767" s="191">
        <v>0</v>
      </c>
    </row>
    <row r="1768" spans="48:54" x14ac:dyDescent="0.2">
      <c r="AV1768" s="191" t="str">
        <f t="shared" si="31"/>
        <v>520_RG_639_1_202425</v>
      </c>
      <c r="AW1768" s="191" t="s">
        <v>93</v>
      </c>
      <c r="AX1768" s="18">
        <v>202425</v>
      </c>
      <c r="AY1768" s="191">
        <v>520</v>
      </c>
      <c r="AZ1768" s="191">
        <v>639</v>
      </c>
      <c r="BA1768" s="191">
        <v>1</v>
      </c>
      <c r="BB1768" s="191">
        <v>0</v>
      </c>
    </row>
    <row r="1769" spans="48:54" x14ac:dyDescent="0.2">
      <c r="AV1769" s="191" t="str">
        <f t="shared" si="31"/>
        <v>522_RG_639_1_202425</v>
      </c>
      <c r="AW1769" s="191" t="s">
        <v>93</v>
      </c>
      <c r="AX1769" s="18">
        <v>202425</v>
      </c>
      <c r="AY1769" s="191">
        <v>522</v>
      </c>
      <c r="AZ1769" s="191">
        <v>639</v>
      </c>
      <c r="BA1769" s="191">
        <v>1</v>
      </c>
      <c r="BB1769" s="191">
        <v>0</v>
      </c>
    </row>
    <row r="1770" spans="48:54" x14ac:dyDescent="0.2">
      <c r="AV1770" s="191" t="str">
        <f t="shared" si="31"/>
        <v>524_RG_639_1_202425</v>
      </c>
      <c r="AW1770" s="191" t="s">
        <v>93</v>
      </c>
      <c r="AX1770" s="18">
        <v>202425</v>
      </c>
      <c r="AY1770" s="191">
        <v>524</v>
      </c>
      <c r="AZ1770" s="191">
        <v>639</v>
      </c>
      <c r="BA1770" s="191">
        <v>1</v>
      </c>
      <c r="BB1770" s="191">
        <v>0</v>
      </c>
    </row>
    <row r="1771" spans="48:54" x14ac:dyDescent="0.2">
      <c r="AV1771" s="191" t="str">
        <f t="shared" si="31"/>
        <v>526_RG_639_1_202425</v>
      </c>
      <c r="AW1771" s="191" t="s">
        <v>93</v>
      </c>
      <c r="AX1771" s="18">
        <v>202425</v>
      </c>
      <c r="AY1771" s="191">
        <v>526</v>
      </c>
      <c r="AZ1771" s="191">
        <v>639</v>
      </c>
      <c r="BA1771" s="191">
        <v>1</v>
      </c>
      <c r="BB1771" s="191">
        <v>0</v>
      </c>
    </row>
    <row r="1772" spans="48:54" x14ac:dyDescent="0.2">
      <c r="AV1772" s="191" t="str">
        <f t="shared" si="31"/>
        <v>528_RG_639_1_202425</v>
      </c>
      <c r="AW1772" s="191" t="s">
        <v>93</v>
      </c>
      <c r="AX1772" s="18">
        <v>202425</v>
      </c>
      <c r="AY1772" s="191">
        <v>528</v>
      </c>
      <c r="AZ1772" s="191">
        <v>639</v>
      </c>
      <c r="BA1772" s="191">
        <v>1</v>
      </c>
      <c r="BB1772" s="191">
        <v>0</v>
      </c>
    </row>
    <row r="1773" spans="48:54" x14ac:dyDescent="0.2">
      <c r="AV1773" s="191" t="str">
        <f t="shared" si="31"/>
        <v>530_RG_639_1_202425</v>
      </c>
      <c r="AW1773" s="191" t="s">
        <v>93</v>
      </c>
      <c r="AX1773" s="18">
        <v>202425</v>
      </c>
      <c r="AY1773" s="191">
        <v>530</v>
      </c>
      <c r="AZ1773" s="191">
        <v>639</v>
      </c>
      <c r="BA1773" s="191">
        <v>1</v>
      </c>
      <c r="BB1773" s="191">
        <v>0</v>
      </c>
    </row>
    <row r="1774" spans="48:54" x14ac:dyDescent="0.2">
      <c r="AV1774" s="191" t="str">
        <f t="shared" si="31"/>
        <v>532_RG_639_1_202425</v>
      </c>
      <c r="AW1774" s="191" t="s">
        <v>93</v>
      </c>
      <c r="AX1774" s="18">
        <v>202425</v>
      </c>
      <c r="AY1774" s="191">
        <v>532</v>
      </c>
      <c r="AZ1774" s="191">
        <v>639</v>
      </c>
      <c r="BA1774" s="191">
        <v>1</v>
      </c>
      <c r="BB1774" s="191">
        <v>0</v>
      </c>
    </row>
    <row r="1775" spans="48:54" x14ac:dyDescent="0.2">
      <c r="AV1775" s="191" t="str">
        <f t="shared" si="31"/>
        <v>534_RG_639_1_202425</v>
      </c>
      <c r="AW1775" s="191" t="s">
        <v>93</v>
      </c>
      <c r="AX1775" s="18">
        <v>202425</v>
      </c>
      <c r="AY1775" s="191">
        <v>534</v>
      </c>
      <c r="AZ1775" s="191">
        <v>639</v>
      </c>
      <c r="BA1775" s="191">
        <v>1</v>
      </c>
      <c r="BB1775" s="191">
        <v>0</v>
      </c>
    </row>
    <row r="1776" spans="48:54" x14ac:dyDescent="0.2">
      <c r="AV1776" s="191" t="str">
        <f t="shared" si="31"/>
        <v>536_RG_639_1_202425</v>
      </c>
      <c r="AW1776" s="191" t="s">
        <v>93</v>
      </c>
      <c r="AX1776" s="18">
        <v>202425</v>
      </c>
      <c r="AY1776" s="191">
        <v>536</v>
      </c>
      <c r="AZ1776" s="191">
        <v>639</v>
      </c>
      <c r="BA1776" s="191">
        <v>1</v>
      </c>
      <c r="BB1776" s="191">
        <v>0</v>
      </c>
    </row>
    <row r="1777" spans="48:54" x14ac:dyDescent="0.2">
      <c r="AV1777" s="191" t="str">
        <f t="shared" si="31"/>
        <v>538_RG_639_1_202425</v>
      </c>
      <c r="AW1777" s="191" t="s">
        <v>93</v>
      </c>
      <c r="AX1777" s="18">
        <v>202425</v>
      </c>
      <c r="AY1777" s="191">
        <v>538</v>
      </c>
      <c r="AZ1777" s="191">
        <v>639</v>
      </c>
      <c r="BA1777" s="191">
        <v>1</v>
      </c>
      <c r="BB1777" s="191">
        <v>-376.28064000000001</v>
      </c>
    </row>
    <row r="1778" spans="48:54" x14ac:dyDescent="0.2">
      <c r="AV1778" s="191" t="str">
        <f t="shared" si="31"/>
        <v>540_RG_639_1_202425</v>
      </c>
      <c r="AW1778" s="191" t="s">
        <v>93</v>
      </c>
      <c r="AX1778" s="18">
        <v>202425</v>
      </c>
      <c r="AY1778" s="191">
        <v>540</v>
      </c>
      <c r="AZ1778" s="191">
        <v>639</v>
      </c>
      <c r="BA1778" s="191">
        <v>1</v>
      </c>
      <c r="BB1778" s="191">
        <v>0</v>
      </c>
    </row>
    <row r="1779" spans="48:54" x14ac:dyDescent="0.2">
      <c r="AV1779" s="191" t="str">
        <f t="shared" si="31"/>
        <v>542_RG_639_1_202425</v>
      </c>
      <c r="AW1779" s="191" t="s">
        <v>93</v>
      </c>
      <c r="AX1779" s="18">
        <v>202425</v>
      </c>
      <c r="AY1779" s="191">
        <v>542</v>
      </c>
      <c r="AZ1779" s="191">
        <v>639</v>
      </c>
      <c r="BA1779" s="191">
        <v>1</v>
      </c>
      <c r="BB1779" s="191">
        <v>0</v>
      </c>
    </row>
    <row r="1780" spans="48:54" x14ac:dyDescent="0.2">
      <c r="AV1780" s="191" t="str">
        <f t="shared" si="31"/>
        <v>544_RG_639_1_202425</v>
      </c>
      <c r="AW1780" s="191" t="s">
        <v>93</v>
      </c>
      <c r="AX1780" s="18">
        <v>202425</v>
      </c>
      <c r="AY1780" s="191">
        <v>544</v>
      </c>
      <c r="AZ1780" s="191">
        <v>639</v>
      </c>
      <c r="BA1780" s="191">
        <v>1</v>
      </c>
      <c r="BB1780" s="191">
        <v>-204.71</v>
      </c>
    </row>
    <row r="1781" spans="48:54" x14ac:dyDescent="0.2">
      <c r="AV1781" s="191" t="str">
        <f t="shared" si="31"/>
        <v>545_RG_639_1_202425</v>
      </c>
      <c r="AW1781" s="191" t="s">
        <v>93</v>
      </c>
      <c r="AX1781" s="18">
        <v>202425</v>
      </c>
      <c r="AY1781" s="191">
        <v>545</v>
      </c>
      <c r="AZ1781" s="191">
        <v>639</v>
      </c>
      <c r="BA1781" s="191">
        <v>1</v>
      </c>
      <c r="BB1781" s="191">
        <v>-89.831999999999994</v>
      </c>
    </row>
    <row r="1782" spans="48:54" x14ac:dyDescent="0.2">
      <c r="AV1782" s="191" t="str">
        <f t="shared" si="31"/>
        <v>546_RG_639_1_202425</v>
      </c>
      <c r="AW1782" s="191" t="s">
        <v>93</v>
      </c>
      <c r="AX1782" s="18">
        <v>202425</v>
      </c>
      <c r="AY1782" s="191">
        <v>546</v>
      </c>
      <c r="AZ1782" s="191">
        <v>639</v>
      </c>
      <c r="BA1782" s="191">
        <v>1</v>
      </c>
      <c r="BB1782" s="191">
        <v>0</v>
      </c>
    </row>
    <row r="1783" spans="48:54" x14ac:dyDescent="0.2">
      <c r="AV1783" s="191" t="str">
        <f t="shared" si="31"/>
        <v>548_RG_639_1_202425</v>
      </c>
      <c r="AW1783" s="191" t="s">
        <v>93</v>
      </c>
      <c r="AX1783" s="18">
        <v>202425</v>
      </c>
      <c r="AY1783" s="191">
        <v>548</v>
      </c>
      <c r="AZ1783" s="191">
        <v>639</v>
      </c>
      <c r="BA1783" s="191">
        <v>1</v>
      </c>
      <c r="BB1783" s="191">
        <v>0</v>
      </c>
    </row>
    <row r="1784" spans="48:54" x14ac:dyDescent="0.2">
      <c r="AV1784" s="191" t="str">
        <f t="shared" si="31"/>
        <v>550_RG_639_1_202425</v>
      </c>
      <c r="AW1784" s="191" t="s">
        <v>93</v>
      </c>
      <c r="AX1784" s="18">
        <v>202425</v>
      </c>
      <c r="AY1784" s="191">
        <v>550</v>
      </c>
      <c r="AZ1784" s="191">
        <v>639</v>
      </c>
      <c r="BA1784" s="191">
        <v>1</v>
      </c>
      <c r="BB1784" s="191">
        <v>0</v>
      </c>
    </row>
    <row r="1785" spans="48:54" x14ac:dyDescent="0.2">
      <c r="AV1785" s="191" t="str">
        <f t="shared" si="31"/>
        <v>552_RG_639_1_202425</v>
      </c>
      <c r="AW1785" s="191" t="s">
        <v>93</v>
      </c>
      <c r="AX1785" s="18">
        <v>202425</v>
      </c>
      <c r="AY1785" s="191">
        <v>552</v>
      </c>
      <c r="AZ1785" s="191">
        <v>639</v>
      </c>
      <c r="BA1785" s="191">
        <v>1</v>
      </c>
      <c r="BB1785" s="191">
        <v>0</v>
      </c>
    </row>
    <row r="1786" spans="48:54" x14ac:dyDescent="0.2">
      <c r="AV1786" s="191" t="str">
        <f t="shared" si="31"/>
        <v>562_RG_639_1_202425</v>
      </c>
      <c r="AW1786" s="191" t="s">
        <v>93</v>
      </c>
      <c r="AX1786" s="18">
        <v>202425</v>
      </c>
      <c r="AY1786" s="191">
        <v>562</v>
      </c>
      <c r="AZ1786" s="191">
        <v>639</v>
      </c>
      <c r="BA1786" s="191">
        <v>1</v>
      </c>
      <c r="BB1786" s="191">
        <v>0</v>
      </c>
    </row>
    <row r="1787" spans="48:54" x14ac:dyDescent="0.2">
      <c r="AV1787" s="191" t="str">
        <f t="shared" si="31"/>
        <v>564_RG_639_1_202425</v>
      </c>
      <c r="AW1787" s="191" t="s">
        <v>93</v>
      </c>
      <c r="AX1787" s="18">
        <v>202425</v>
      </c>
      <c r="AY1787" s="191">
        <v>564</v>
      </c>
      <c r="AZ1787" s="191">
        <v>639</v>
      </c>
      <c r="BA1787" s="191">
        <v>1</v>
      </c>
      <c r="BB1787" s="191">
        <v>0</v>
      </c>
    </row>
    <row r="1788" spans="48:54" x14ac:dyDescent="0.2">
      <c r="AV1788" s="191" t="str">
        <f t="shared" si="31"/>
        <v>566_RG_639_1_202425</v>
      </c>
      <c r="AW1788" s="191" t="s">
        <v>93</v>
      </c>
      <c r="AX1788" s="18">
        <v>202425</v>
      </c>
      <c r="AY1788" s="191">
        <v>566</v>
      </c>
      <c r="AZ1788" s="191">
        <v>639</v>
      </c>
      <c r="BA1788" s="191">
        <v>1</v>
      </c>
      <c r="BB1788" s="191">
        <v>0</v>
      </c>
    </row>
    <row r="1789" spans="48:54" x14ac:dyDescent="0.2">
      <c r="AV1789" s="191" t="str">
        <f t="shared" si="31"/>
        <v>568_RG_639_1_202425</v>
      </c>
      <c r="AW1789" s="191" t="s">
        <v>93</v>
      </c>
      <c r="AX1789" s="18">
        <v>202425</v>
      </c>
      <c r="AY1789" s="191">
        <v>568</v>
      </c>
      <c r="AZ1789" s="191">
        <v>639</v>
      </c>
      <c r="BA1789" s="191">
        <v>1</v>
      </c>
      <c r="BB1789" s="191">
        <v>0</v>
      </c>
    </row>
    <row r="1790" spans="48:54" x14ac:dyDescent="0.2">
      <c r="AV1790" s="191" t="str">
        <f t="shared" si="31"/>
        <v>572_RG_639_1_202425</v>
      </c>
      <c r="AW1790" s="191" t="s">
        <v>93</v>
      </c>
      <c r="AX1790" s="18">
        <v>202425</v>
      </c>
      <c r="AY1790" s="191">
        <v>572</v>
      </c>
      <c r="AZ1790" s="191">
        <v>639</v>
      </c>
      <c r="BA1790" s="191">
        <v>1</v>
      </c>
      <c r="BB1790" s="191">
        <v>0</v>
      </c>
    </row>
    <row r="1791" spans="48:54" x14ac:dyDescent="0.2">
      <c r="AV1791" s="191" t="str">
        <f t="shared" si="31"/>
        <v>574_RG_639_1_202425</v>
      </c>
      <c r="AW1791" s="191" t="s">
        <v>93</v>
      </c>
      <c r="AX1791" s="18">
        <v>202425</v>
      </c>
      <c r="AY1791" s="191">
        <v>574</v>
      </c>
      <c r="AZ1791" s="191">
        <v>639</v>
      </c>
      <c r="BA1791" s="191">
        <v>1</v>
      </c>
      <c r="BB1791" s="191">
        <v>0</v>
      </c>
    </row>
    <row r="1792" spans="48:54" x14ac:dyDescent="0.2">
      <c r="AV1792" s="191" t="str">
        <f t="shared" si="31"/>
        <v>576_RG_639_1_202425</v>
      </c>
      <c r="AW1792" s="191" t="s">
        <v>93</v>
      </c>
      <c r="AX1792" s="18">
        <v>202425</v>
      </c>
      <c r="AY1792" s="191">
        <v>576</v>
      </c>
      <c r="AZ1792" s="191">
        <v>639</v>
      </c>
      <c r="BA1792" s="191">
        <v>1</v>
      </c>
      <c r="BB1792" s="191">
        <v>0</v>
      </c>
    </row>
    <row r="1793" spans="48:54" x14ac:dyDescent="0.2">
      <c r="AV1793" s="191" t="str">
        <f t="shared" si="31"/>
        <v>582_RG_639_1_202425</v>
      </c>
      <c r="AW1793" s="191" t="s">
        <v>93</v>
      </c>
      <c r="AX1793" s="18">
        <v>202425</v>
      </c>
      <c r="AY1793" s="191">
        <v>582</v>
      </c>
      <c r="AZ1793" s="191">
        <v>639</v>
      </c>
      <c r="BA1793" s="191">
        <v>1</v>
      </c>
      <c r="BB1793" s="191">
        <v>0</v>
      </c>
    </row>
    <row r="1794" spans="48:54" x14ac:dyDescent="0.2">
      <c r="AV1794" s="191" t="str">
        <f t="shared" si="31"/>
        <v>584_RG_639_1_202425</v>
      </c>
      <c r="AW1794" s="191" t="s">
        <v>93</v>
      </c>
      <c r="AX1794" s="18">
        <v>202425</v>
      </c>
      <c r="AY1794" s="191">
        <v>584</v>
      </c>
      <c r="AZ1794" s="191">
        <v>639</v>
      </c>
      <c r="BA1794" s="191">
        <v>1</v>
      </c>
      <c r="BB1794" s="191">
        <v>0</v>
      </c>
    </row>
    <row r="1795" spans="48:54" x14ac:dyDescent="0.2">
      <c r="AV1795" s="191" t="str">
        <f t="shared" si="31"/>
        <v>586_RG_639_1_202425</v>
      </c>
      <c r="AW1795" s="191" t="s">
        <v>93</v>
      </c>
      <c r="AX1795" s="18">
        <v>202425</v>
      </c>
      <c r="AY1795" s="191">
        <v>586</v>
      </c>
      <c r="AZ1795" s="191">
        <v>639</v>
      </c>
      <c r="BA1795" s="191">
        <v>1</v>
      </c>
      <c r="BB1795" s="191">
        <v>0</v>
      </c>
    </row>
    <row r="1796" spans="48:54" x14ac:dyDescent="0.2">
      <c r="AV1796" s="191" t="str">
        <f t="shared" ref="AV1796:AV1859" si="32">AY1796&amp;"_"&amp;AW1796&amp;"_"&amp;AZ1796&amp;"_"&amp;BA1796&amp;"_"&amp;AX1796</f>
        <v>512_RG_640_1_202425</v>
      </c>
      <c r="AW1796" s="191" t="s">
        <v>93</v>
      </c>
      <c r="AX1796" s="18">
        <v>202425</v>
      </c>
      <c r="AY1796" s="191">
        <v>512</v>
      </c>
      <c r="AZ1796" s="191">
        <v>640</v>
      </c>
      <c r="BA1796" s="191">
        <v>1</v>
      </c>
      <c r="BB1796" s="191">
        <v>-850</v>
      </c>
    </row>
    <row r="1797" spans="48:54" x14ac:dyDescent="0.2">
      <c r="AV1797" s="191" t="str">
        <f t="shared" si="32"/>
        <v>514_RG_640_1_202425</v>
      </c>
      <c r="AW1797" s="191" t="s">
        <v>93</v>
      </c>
      <c r="AX1797" s="18">
        <v>202425</v>
      </c>
      <c r="AY1797" s="191">
        <v>514</v>
      </c>
      <c r="AZ1797" s="191">
        <v>640</v>
      </c>
      <c r="BA1797" s="191">
        <v>1</v>
      </c>
      <c r="BB1797" s="191">
        <v>-1319</v>
      </c>
    </row>
    <row r="1798" spans="48:54" x14ac:dyDescent="0.2">
      <c r="AV1798" s="191" t="str">
        <f t="shared" si="32"/>
        <v>516_RG_640_1_202425</v>
      </c>
      <c r="AW1798" s="191" t="s">
        <v>93</v>
      </c>
      <c r="AX1798" s="18">
        <v>202425</v>
      </c>
      <c r="AY1798" s="191">
        <v>516</v>
      </c>
      <c r="AZ1798" s="191">
        <v>640</v>
      </c>
      <c r="BA1798" s="191">
        <v>1</v>
      </c>
      <c r="BB1798" s="191">
        <v>0</v>
      </c>
    </row>
    <row r="1799" spans="48:54" x14ac:dyDescent="0.2">
      <c r="AV1799" s="191" t="str">
        <f t="shared" si="32"/>
        <v>518_RG_640_1_202425</v>
      </c>
      <c r="AW1799" s="191" t="s">
        <v>93</v>
      </c>
      <c r="AX1799" s="18">
        <v>202425</v>
      </c>
      <c r="AY1799" s="191">
        <v>518</v>
      </c>
      <c r="AZ1799" s="191">
        <v>640</v>
      </c>
      <c r="BA1799" s="191">
        <v>1</v>
      </c>
      <c r="BB1799" s="191">
        <v>-754.97316000000001</v>
      </c>
    </row>
    <row r="1800" spans="48:54" x14ac:dyDescent="0.2">
      <c r="AV1800" s="191" t="str">
        <f t="shared" si="32"/>
        <v>520_RG_640_1_202425</v>
      </c>
      <c r="AW1800" s="191" t="s">
        <v>93</v>
      </c>
      <c r="AX1800" s="18">
        <v>202425</v>
      </c>
      <c r="AY1800" s="191">
        <v>520</v>
      </c>
      <c r="AZ1800" s="191">
        <v>640</v>
      </c>
      <c r="BA1800" s="191">
        <v>1</v>
      </c>
      <c r="BB1800" s="191">
        <v>0</v>
      </c>
    </row>
    <row r="1801" spans="48:54" x14ac:dyDescent="0.2">
      <c r="AV1801" s="191" t="str">
        <f t="shared" si="32"/>
        <v>522_RG_640_1_202425</v>
      </c>
      <c r="AW1801" s="191" t="s">
        <v>93</v>
      </c>
      <c r="AX1801" s="18">
        <v>202425</v>
      </c>
      <c r="AY1801" s="191">
        <v>522</v>
      </c>
      <c r="AZ1801" s="191">
        <v>640</v>
      </c>
      <c r="BA1801" s="191">
        <v>1</v>
      </c>
      <c r="BB1801" s="191">
        <v>0</v>
      </c>
    </row>
    <row r="1802" spans="48:54" x14ac:dyDescent="0.2">
      <c r="AV1802" s="191" t="str">
        <f t="shared" si="32"/>
        <v>524_RG_640_1_202425</v>
      </c>
      <c r="AW1802" s="191" t="s">
        <v>93</v>
      </c>
      <c r="AX1802" s="18">
        <v>202425</v>
      </c>
      <c r="AY1802" s="191">
        <v>524</v>
      </c>
      <c r="AZ1802" s="191">
        <v>640</v>
      </c>
      <c r="BA1802" s="191">
        <v>1</v>
      </c>
      <c r="BB1802" s="191">
        <v>0</v>
      </c>
    </row>
    <row r="1803" spans="48:54" x14ac:dyDescent="0.2">
      <c r="AV1803" s="191" t="str">
        <f t="shared" si="32"/>
        <v>526_RG_640_1_202425</v>
      </c>
      <c r="AW1803" s="191" t="s">
        <v>93</v>
      </c>
      <c r="AX1803" s="18">
        <v>202425</v>
      </c>
      <c r="AY1803" s="191">
        <v>526</v>
      </c>
      <c r="AZ1803" s="191">
        <v>640</v>
      </c>
      <c r="BA1803" s="191">
        <v>1</v>
      </c>
      <c r="BB1803" s="191">
        <v>0</v>
      </c>
    </row>
    <row r="1804" spans="48:54" x14ac:dyDescent="0.2">
      <c r="AV1804" s="191" t="str">
        <f t="shared" si="32"/>
        <v>528_RG_640_1_202425</v>
      </c>
      <c r="AW1804" s="191" t="s">
        <v>93</v>
      </c>
      <c r="AX1804" s="18">
        <v>202425</v>
      </c>
      <c r="AY1804" s="191">
        <v>528</v>
      </c>
      <c r="AZ1804" s="191">
        <v>640</v>
      </c>
      <c r="BA1804" s="191">
        <v>1</v>
      </c>
      <c r="BB1804" s="191">
        <v>0</v>
      </c>
    </row>
    <row r="1805" spans="48:54" x14ac:dyDescent="0.2">
      <c r="AV1805" s="191" t="str">
        <f t="shared" si="32"/>
        <v>530_RG_640_1_202425</v>
      </c>
      <c r="AW1805" s="191" t="s">
        <v>93</v>
      </c>
      <c r="AX1805" s="18">
        <v>202425</v>
      </c>
      <c r="AY1805" s="191">
        <v>530</v>
      </c>
      <c r="AZ1805" s="191">
        <v>640</v>
      </c>
      <c r="BA1805" s="191">
        <v>1</v>
      </c>
      <c r="BB1805" s="191">
        <v>0</v>
      </c>
    </row>
    <row r="1806" spans="48:54" x14ac:dyDescent="0.2">
      <c r="AV1806" s="191" t="str">
        <f t="shared" si="32"/>
        <v>532_RG_640_1_202425</v>
      </c>
      <c r="AW1806" s="191" t="s">
        <v>93</v>
      </c>
      <c r="AX1806" s="18">
        <v>202425</v>
      </c>
      <c r="AY1806" s="191">
        <v>532</v>
      </c>
      <c r="AZ1806" s="191">
        <v>640</v>
      </c>
      <c r="BA1806" s="191">
        <v>1</v>
      </c>
      <c r="BB1806" s="191">
        <v>0</v>
      </c>
    </row>
    <row r="1807" spans="48:54" x14ac:dyDescent="0.2">
      <c r="AV1807" s="191" t="str">
        <f t="shared" si="32"/>
        <v>534_RG_640_1_202425</v>
      </c>
      <c r="AW1807" s="191" t="s">
        <v>93</v>
      </c>
      <c r="AX1807" s="18">
        <v>202425</v>
      </c>
      <c r="AY1807" s="191">
        <v>534</v>
      </c>
      <c r="AZ1807" s="191">
        <v>640</v>
      </c>
      <c r="BA1807" s="191">
        <v>1</v>
      </c>
      <c r="BB1807" s="191">
        <v>0</v>
      </c>
    </row>
    <row r="1808" spans="48:54" x14ac:dyDescent="0.2">
      <c r="AV1808" s="191" t="str">
        <f t="shared" si="32"/>
        <v>536_RG_640_1_202425</v>
      </c>
      <c r="AW1808" s="191" t="s">
        <v>93</v>
      </c>
      <c r="AX1808" s="18">
        <v>202425</v>
      </c>
      <c r="AY1808" s="191">
        <v>536</v>
      </c>
      <c r="AZ1808" s="191">
        <v>640</v>
      </c>
      <c r="BA1808" s="191">
        <v>1</v>
      </c>
      <c r="BB1808" s="191">
        <v>0</v>
      </c>
    </row>
    <row r="1809" spans="48:54" x14ac:dyDescent="0.2">
      <c r="AV1809" s="191" t="str">
        <f t="shared" si="32"/>
        <v>538_RG_640_1_202425</v>
      </c>
      <c r="AW1809" s="191" t="s">
        <v>93</v>
      </c>
      <c r="AX1809" s="18">
        <v>202425</v>
      </c>
      <c r="AY1809" s="191">
        <v>538</v>
      </c>
      <c r="AZ1809" s="191">
        <v>640</v>
      </c>
      <c r="BA1809" s="191">
        <v>1</v>
      </c>
      <c r="BB1809" s="191">
        <v>0</v>
      </c>
    </row>
    <row r="1810" spans="48:54" x14ac:dyDescent="0.2">
      <c r="AV1810" s="191" t="str">
        <f t="shared" si="32"/>
        <v>540_RG_640_1_202425</v>
      </c>
      <c r="AW1810" s="191" t="s">
        <v>93</v>
      </c>
      <c r="AX1810" s="18">
        <v>202425</v>
      </c>
      <c r="AY1810" s="191">
        <v>540</v>
      </c>
      <c r="AZ1810" s="191">
        <v>640</v>
      </c>
      <c r="BA1810" s="191">
        <v>1</v>
      </c>
      <c r="BB1810" s="191">
        <v>0</v>
      </c>
    </row>
    <row r="1811" spans="48:54" x14ac:dyDescent="0.2">
      <c r="AV1811" s="191" t="str">
        <f t="shared" si="32"/>
        <v>542_RG_640_1_202425</v>
      </c>
      <c r="AW1811" s="191" t="s">
        <v>93</v>
      </c>
      <c r="AX1811" s="18">
        <v>202425</v>
      </c>
      <c r="AY1811" s="191">
        <v>542</v>
      </c>
      <c r="AZ1811" s="191">
        <v>640</v>
      </c>
      <c r="BA1811" s="191">
        <v>1</v>
      </c>
      <c r="BB1811" s="191">
        <v>-19.771000000000001</v>
      </c>
    </row>
    <row r="1812" spans="48:54" x14ac:dyDescent="0.2">
      <c r="AV1812" s="191" t="str">
        <f t="shared" si="32"/>
        <v>544_RG_640_1_202425</v>
      </c>
      <c r="AW1812" s="191" t="s">
        <v>93</v>
      </c>
      <c r="AX1812" s="18">
        <v>202425</v>
      </c>
      <c r="AY1812" s="191">
        <v>544</v>
      </c>
      <c r="AZ1812" s="191">
        <v>640</v>
      </c>
      <c r="BA1812" s="191">
        <v>1</v>
      </c>
      <c r="BB1812" s="191">
        <v>0</v>
      </c>
    </row>
    <row r="1813" spans="48:54" x14ac:dyDescent="0.2">
      <c r="AV1813" s="191" t="str">
        <f t="shared" si="32"/>
        <v>545_RG_640_1_202425</v>
      </c>
      <c r="AW1813" s="191" t="s">
        <v>93</v>
      </c>
      <c r="AX1813" s="18">
        <v>202425</v>
      </c>
      <c r="AY1813" s="191">
        <v>545</v>
      </c>
      <c r="AZ1813" s="191">
        <v>640</v>
      </c>
      <c r="BA1813" s="191">
        <v>1</v>
      </c>
      <c r="BB1813" s="191">
        <v>0</v>
      </c>
    </row>
    <row r="1814" spans="48:54" x14ac:dyDescent="0.2">
      <c r="AV1814" s="191" t="str">
        <f t="shared" si="32"/>
        <v>546_RG_640_1_202425</v>
      </c>
      <c r="AW1814" s="191" t="s">
        <v>93</v>
      </c>
      <c r="AX1814" s="18">
        <v>202425</v>
      </c>
      <c r="AY1814" s="191">
        <v>546</v>
      </c>
      <c r="AZ1814" s="191">
        <v>640</v>
      </c>
      <c r="BA1814" s="191">
        <v>1</v>
      </c>
      <c r="BB1814" s="191">
        <v>0</v>
      </c>
    </row>
    <row r="1815" spans="48:54" x14ac:dyDescent="0.2">
      <c r="AV1815" s="191" t="str">
        <f t="shared" si="32"/>
        <v>548_RG_640_1_202425</v>
      </c>
      <c r="AW1815" s="191" t="s">
        <v>93</v>
      </c>
      <c r="AX1815" s="18">
        <v>202425</v>
      </c>
      <c r="AY1815" s="191">
        <v>548</v>
      </c>
      <c r="AZ1815" s="191">
        <v>640</v>
      </c>
      <c r="BA1815" s="191">
        <v>1</v>
      </c>
      <c r="BB1815" s="191">
        <v>0</v>
      </c>
    </row>
    <row r="1816" spans="48:54" x14ac:dyDescent="0.2">
      <c r="AV1816" s="191" t="str">
        <f t="shared" si="32"/>
        <v>550_RG_640_1_202425</v>
      </c>
      <c r="AW1816" s="191" t="s">
        <v>93</v>
      </c>
      <c r="AX1816" s="18">
        <v>202425</v>
      </c>
      <c r="AY1816" s="191">
        <v>550</v>
      </c>
      <c r="AZ1816" s="191">
        <v>640</v>
      </c>
      <c r="BA1816" s="191">
        <v>1</v>
      </c>
      <c r="BB1816" s="191">
        <v>0</v>
      </c>
    </row>
    <row r="1817" spans="48:54" x14ac:dyDescent="0.2">
      <c r="AV1817" s="191" t="str">
        <f t="shared" si="32"/>
        <v>552_RG_640_1_202425</v>
      </c>
      <c r="AW1817" s="191" t="s">
        <v>93</v>
      </c>
      <c r="AX1817" s="18">
        <v>202425</v>
      </c>
      <c r="AY1817" s="191">
        <v>552</v>
      </c>
      <c r="AZ1817" s="191">
        <v>640</v>
      </c>
      <c r="BA1817" s="191">
        <v>1</v>
      </c>
      <c r="BB1817" s="191">
        <v>0</v>
      </c>
    </row>
    <row r="1818" spans="48:54" x14ac:dyDescent="0.2">
      <c r="AV1818" s="191" t="str">
        <f t="shared" si="32"/>
        <v>562_RG_640_1_202425</v>
      </c>
      <c r="AW1818" s="191" t="s">
        <v>93</v>
      </c>
      <c r="AX1818" s="18">
        <v>202425</v>
      </c>
      <c r="AY1818" s="191">
        <v>562</v>
      </c>
      <c r="AZ1818" s="191">
        <v>640</v>
      </c>
      <c r="BA1818" s="191">
        <v>1</v>
      </c>
      <c r="BB1818" s="191">
        <v>0</v>
      </c>
    </row>
    <row r="1819" spans="48:54" x14ac:dyDescent="0.2">
      <c r="AV1819" s="191" t="str">
        <f t="shared" si="32"/>
        <v>564_RG_640_1_202425</v>
      </c>
      <c r="AW1819" s="191" t="s">
        <v>93</v>
      </c>
      <c r="AX1819" s="18">
        <v>202425</v>
      </c>
      <c r="AY1819" s="191">
        <v>564</v>
      </c>
      <c r="AZ1819" s="191">
        <v>640</v>
      </c>
      <c r="BA1819" s="191">
        <v>1</v>
      </c>
      <c r="BB1819" s="191">
        <v>0</v>
      </c>
    </row>
    <row r="1820" spans="48:54" x14ac:dyDescent="0.2">
      <c r="AV1820" s="191" t="str">
        <f t="shared" si="32"/>
        <v>566_RG_640_1_202425</v>
      </c>
      <c r="AW1820" s="191" t="s">
        <v>93</v>
      </c>
      <c r="AX1820" s="18">
        <v>202425</v>
      </c>
      <c r="AY1820" s="191">
        <v>566</v>
      </c>
      <c r="AZ1820" s="191">
        <v>640</v>
      </c>
      <c r="BA1820" s="191">
        <v>1</v>
      </c>
      <c r="BB1820" s="191">
        <v>0</v>
      </c>
    </row>
    <row r="1821" spans="48:54" x14ac:dyDescent="0.2">
      <c r="AV1821" s="191" t="str">
        <f t="shared" si="32"/>
        <v>568_RG_640_1_202425</v>
      </c>
      <c r="AW1821" s="191" t="s">
        <v>93</v>
      </c>
      <c r="AX1821" s="18">
        <v>202425</v>
      </c>
      <c r="AY1821" s="191">
        <v>568</v>
      </c>
      <c r="AZ1821" s="191">
        <v>640</v>
      </c>
      <c r="BA1821" s="191">
        <v>1</v>
      </c>
      <c r="BB1821" s="191">
        <v>0</v>
      </c>
    </row>
    <row r="1822" spans="48:54" x14ac:dyDescent="0.2">
      <c r="AV1822" s="191" t="str">
        <f t="shared" si="32"/>
        <v>572_RG_640_1_202425</v>
      </c>
      <c r="AW1822" s="191" t="s">
        <v>93</v>
      </c>
      <c r="AX1822" s="18">
        <v>202425</v>
      </c>
      <c r="AY1822" s="191">
        <v>572</v>
      </c>
      <c r="AZ1822" s="191">
        <v>640</v>
      </c>
      <c r="BA1822" s="191">
        <v>1</v>
      </c>
      <c r="BB1822" s="191">
        <v>0</v>
      </c>
    </row>
    <row r="1823" spans="48:54" x14ac:dyDescent="0.2">
      <c r="AV1823" s="191" t="str">
        <f t="shared" si="32"/>
        <v>574_RG_640_1_202425</v>
      </c>
      <c r="AW1823" s="191" t="s">
        <v>93</v>
      </c>
      <c r="AX1823" s="18">
        <v>202425</v>
      </c>
      <c r="AY1823" s="191">
        <v>574</v>
      </c>
      <c r="AZ1823" s="191">
        <v>640</v>
      </c>
      <c r="BA1823" s="191">
        <v>1</v>
      </c>
      <c r="BB1823" s="191">
        <v>0</v>
      </c>
    </row>
    <row r="1824" spans="48:54" x14ac:dyDescent="0.2">
      <c r="AV1824" s="191" t="str">
        <f t="shared" si="32"/>
        <v>576_RG_640_1_202425</v>
      </c>
      <c r="AW1824" s="191" t="s">
        <v>93</v>
      </c>
      <c r="AX1824" s="18">
        <v>202425</v>
      </c>
      <c r="AY1824" s="191">
        <v>576</v>
      </c>
      <c r="AZ1824" s="191">
        <v>640</v>
      </c>
      <c r="BA1824" s="191">
        <v>1</v>
      </c>
      <c r="BB1824" s="191">
        <v>0</v>
      </c>
    </row>
    <row r="1825" spans="48:54" x14ac:dyDescent="0.2">
      <c r="AV1825" s="191" t="str">
        <f t="shared" si="32"/>
        <v>582_RG_640_1_202425</v>
      </c>
      <c r="AW1825" s="191" t="s">
        <v>93</v>
      </c>
      <c r="AX1825" s="18">
        <v>202425</v>
      </c>
      <c r="AY1825" s="191">
        <v>582</v>
      </c>
      <c r="AZ1825" s="191">
        <v>640</v>
      </c>
      <c r="BA1825" s="191">
        <v>1</v>
      </c>
      <c r="BB1825" s="191">
        <v>0</v>
      </c>
    </row>
    <row r="1826" spans="48:54" x14ac:dyDescent="0.2">
      <c r="AV1826" s="191" t="str">
        <f t="shared" si="32"/>
        <v>584_RG_640_1_202425</v>
      </c>
      <c r="AW1826" s="191" t="s">
        <v>93</v>
      </c>
      <c r="AX1826" s="18">
        <v>202425</v>
      </c>
      <c r="AY1826" s="191">
        <v>584</v>
      </c>
      <c r="AZ1826" s="191">
        <v>640</v>
      </c>
      <c r="BA1826" s="191">
        <v>1</v>
      </c>
      <c r="BB1826" s="191">
        <v>0</v>
      </c>
    </row>
    <row r="1827" spans="48:54" x14ac:dyDescent="0.2">
      <c r="AV1827" s="191" t="str">
        <f t="shared" si="32"/>
        <v>586_RG_640_1_202425</v>
      </c>
      <c r="AW1827" s="191" t="s">
        <v>93</v>
      </c>
      <c r="AX1827" s="18">
        <v>202425</v>
      </c>
      <c r="AY1827" s="191">
        <v>586</v>
      </c>
      <c r="AZ1827" s="191">
        <v>640</v>
      </c>
      <c r="BA1827" s="191">
        <v>1</v>
      </c>
      <c r="BB1827" s="191">
        <v>0</v>
      </c>
    </row>
    <row r="1828" spans="48:54" x14ac:dyDescent="0.2">
      <c r="AV1828" s="191" t="str">
        <f t="shared" si="32"/>
        <v>512_RG_640.1_1_202425</v>
      </c>
      <c r="AW1828" s="191" t="s">
        <v>93</v>
      </c>
      <c r="AX1828" s="18">
        <v>202425</v>
      </c>
      <c r="AY1828" s="191">
        <v>512</v>
      </c>
      <c r="AZ1828" s="191">
        <v>640.1</v>
      </c>
      <c r="BA1828" s="191">
        <v>1</v>
      </c>
      <c r="BB1828" s="191">
        <v>-464.10500000000002</v>
      </c>
    </row>
    <row r="1829" spans="48:54" x14ac:dyDescent="0.2">
      <c r="AV1829" s="191" t="str">
        <f t="shared" si="32"/>
        <v>514_RG_640.1_1_202425</v>
      </c>
      <c r="AW1829" s="191" t="s">
        <v>93</v>
      </c>
      <c r="AX1829" s="18">
        <v>202425</v>
      </c>
      <c r="AY1829" s="191">
        <v>514</v>
      </c>
      <c r="AZ1829" s="191">
        <v>640.1</v>
      </c>
      <c r="BA1829" s="191">
        <v>1</v>
      </c>
      <c r="BB1829" s="191">
        <v>-976</v>
      </c>
    </row>
    <row r="1830" spans="48:54" x14ac:dyDescent="0.2">
      <c r="AV1830" s="191" t="str">
        <f t="shared" si="32"/>
        <v>516_RG_640.1_1_202425</v>
      </c>
      <c r="AW1830" s="191" t="s">
        <v>93</v>
      </c>
      <c r="AX1830" s="18">
        <v>202425</v>
      </c>
      <c r="AY1830" s="191">
        <v>516</v>
      </c>
      <c r="AZ1830" s="191">
        <v>640.1</v>
      </c>
      <c r="BA1830" s="191">
        <v>1</v>
      </c>
      <c r="BB1830" s="191">
        <v>-555.10500000000002</v>
      </c>
    </row>
    <row r="1831" spans="48:54" x14ac:dyDescent="0.2">
      <c r="AV1831" s="191" t="str">
        <f t="shared" si="32"/>
        <v>518_RG_640.1_1_202425</v>
      </c>
      <c r="AW1831" s="191" t="s">
        <v>93</v>
      </c>
      <c r="AX1831" s="18">
        <v>202425</v>
      </c>
      <c r="AY1831" s="191">
        <v>518</v>
      </c>
      <c r="AZ1831" s="191">
        <v>640.1</v>
      </c>
      <c r="BA1831" s="191">
        <v>1</v>
      </c>
      <c r="BB1831" s="191">
        <v>-542.09199999999998</v>
      </c>
    </row>
    <row r="1832" spans="48:54" x14ac:dyDescent="0.2">
      <c r="AV1832" s="191" t="str">
        <f t="shared" si="32"/>
        <v>520_RG_640.1_1_202425</v>
      </c>
      <c r="AW1832" s="191" t="s">
        <v>93</v>
      </c>
      <c r="AX1832" s="18">
        <v>202425</v>
      </c>
      <c r="AY1832" s="191">
        <v>520</v>
      </c>
      <c r="AZ1832" s="191">
        <v>640.1</v>
      </c>
      <c r="BA1832" s="191">
        <v>1</v>
      </c>
      <c r="BB1832" s="191">
        <v>-742.51700000000005</v>
      </c>
    </row>
    <row r="1833" spans="48:54" x14ac:dyDescent="0.2">
      <c r="AV1833" s="191" t="str">
        <f t="shared" si="32"/>
        <v>522_RG_640.1_1_202425</v>
      </c>
      <c r="AW1833" s="191" t="s">
        <v>93</v>
      </c>
      <c r="AX1833" s="18">
        <v>202425</v>
      </c>
      <c r="AY1833" s="191">
        <v>522</v>
      </c>
      <c r="AZ1833" s="191">
        <v>640.1</v>
      </c>
      <c r="BA1833" s="191">
        <v>1</v>
      </c>
      <c r="BB1833" s="191">
        <v>-649.27700000000004</v>
      </c>
    </row>
    <row r="1834" spans="48:54" x14ac:dyDescent="0.2">
      <c r="AV1834" s="191" t="str">
        <f t="shared" si="32"/>
        <v>524_RG_640.1_1_202425</v>
      </c>
      <c r="AW1834" s="191" t="s">
        <v>93</v>
      </c>
      <c r="AX1834" s="18">
        <v>202425</v>
      </c>
      <c r="AY1834" s="191">
        <v>524</v>
      </c>
      <c r="AZ1834" s="191">
        <v>640.1</v>
      </c>
      <c r="BA1834" s="191">
        <v>1</v>
      </c>
      <c r="BB1834" s="191">
        <v>-1155.346</v>
      </c>
    </row>
    <row r="1835" spans="48:54" x14ac:dyDescent="0.2">
      <c r="AV1835" s="191" t="str">
        <f t="shared" si="32"/>
        <v>526_RG_640.1_1_202425</v>
      </c>
      <c r="AW1835" s="191" t="s">
        <v>93</v>
      </c>
      <c r="AX1835" s="18">
        <v>202425</v>
      </c>
      <c r="AY1835" s="191">
        <v>526</v>
      </c>
      <c r="AZ1835" s="191">
        <v>640.1</v>
      </c>
      <c r="BA1835" s="191">
        <v>1</v>
      </c>
      <c r="BB1835" s="191">
        <v>0</v>
      </c>
    </row>
    <row r="1836" spans="48:54" x14ac:dyDescent="0.2">
      <c r="AV1836" s="191" t="str">
        <f t="shared" si="32"/>
        <v>528_RG_640.1_1_202425</v>
      </c>
      <c r="AW1836" s="191" t="s">
        <v>93</v>
      </c>
      <c r="AX1836" s="18">
        <v>202425</v>
      </c>
      <c r="AY1836" s="191">
        <v>528</v>
      </c>
      <c r="AZ1836" s="191">
        <v>640.1</v>
      </c>
      <c r="BA1836" s="191">
        <v>1</v>
      </c>
      <c r="BB1836" s="191">
        <v>-688</v>
      </c>
    </row>
    <row r="1837" spans="48:54" x14ac:dyDescent="0.2">
      <c r="AV1837" s="191" t="str">
        <f t="shared" si="32"/>
        <v>530_RG_640.1_1_202425</v>
      </c>
      <c r="AW1837" s="191" t="s">
        <v>93</v>
      </c>
      <c r="AX1837" s="18">
        <v>202425</v>
      </c>
      <c r="AY1837" s="191">
        <v>530</v>
      </c>
      <c r="AZ1837" s="191">
        <v>640.1</v>
      </c>
      <c r="BA1837" s="191">
        <v>1</v>
      </c>
      <c r="BB1837" s="191">
        <v>-1078.8209999999999</v>
      </c>
    </row>
    <row r="1838" spans="48:54" x14ac:dyDescent="0.2">
      <c r="AV1838" s="191" t="str">
        <f t="shared" si="32"/>
        <v>532_RG_640.1_1_202425</v>
      </c>
      <c r="AW1838" s="191" t="s">
        <v>93</v>
      </c>
      <c r="AX1838" s="18">
        <v>202425</v>
      </c>
      <c r="AY1838" s="191">
        <v>532</v>
      </c>
      <c r="AZ1838" s="191">
        <v>640.1</v>
      </c>
      <c r="BA1838" s="191">
        <v>1</v>
      </c>
      <c r="BB1838" s="191">
        <v>-2419.268</v>
      </c>
    </row>
    <row r="1839" spans="48:54" x14ac:dyDescent="0.2">
      <c r="AV1839" s="191" t="str">
        <f t="shared" si="32"/>
        <v>534_RG_640.1_1_202425</v>
      </c>
      <c r="AW1839" s="191" t="s">
        <v>93</v>
      </c>
      <c r="AX1839" s="18">
        <v>202425</v>
      </c>
      <c r="AY1839" s="191">
        <v>534</v>
      </c>
      <c r="AZ1839" s="191">
        <v>640.1</v>
      </c>
      <c r="BA1839" s="191">
        <v>1</v>
      </c>
      <c r="BB1839" s="191">
        <v>-710.38699999999994</v>
      </c>
    </row>
    <row r="1840" spans="48:54" x14ac:dyDescent="0.2">
      <c r="AV1840" s="191" t="str">
        <f t="shared" si="32"/>
        <v>536_RG_640.1_1_202425</v>
      </c>
      <c r="AW1840" s="191" t="s">
        <v>93</v>
      </c>
      <c r="AX1840" s="18">
        <v>202425</v>
      </c>
      <c r="AY1840" s="191">
        <v>536</v>
      </c>
      <c r="AZ1840" s="191">
        <v>640.1</v>
      </c>
      <c r="BA1840" s="191">
        <v>1</v>
      </c>
      <c r="BB1840" s="191">
        <v>-695.35799999999995</v>
      </c>
    </row>
    <row r="1841" spans="48:54" x14ac:dyDescent="0.2">
      <c r="AV1841" s="191" t="str">
        <f t="shared" si="32"/>
        <v>538_RG_640.1_1_202425</v>
      </c>
      <c r="AW1841" s="191" t="s">
        <v>93</v>
      </c>
      <c r="AX1841" s="18">
        <v>202425</v>
      </c>
      <c r="AY1841" s="191">
        <v>538</v>
      </c>
      <c r="AZ1841" s="191">
        <v>640.1</v>
      </c>
      <c r="BA1841" s="191">
        <v>1</v>
      </c>
      <c r="BB1841" s="191">
        <v>-605.16999999999996</v>
      </c>
    </row>
    <row r="1842" spans="48:54" x14ac:dyDescent="0.2">
      <c r="AV1842" s="191" t="str">
        <f t="shared" si="32"/>
        <v>540_RG_640.1_1_202425</v>
      </c>
      <c r="AW1842" s="191" t="s">
        <v>93</v>
      </c>
      <c r="AX1842" s="18">
        <v>202425</v>
      </c>
      <c r="AY1842" s="191">
        <v>540</v>
      </c>
      <c r="AZ1842" s="191">
        <v>640.1</v>
      </c>
      <c r="BA1842" s="191">
        <v>1</v>
      </c>
      <c r="BB1842" s="191">
        <v>-1114.5640000000001</v>
      </c>
    </row>
    <row r="1843" spans="48:54" x14ac:dyDescent="0.2">
      <c r="AV1843" s="191" t="str">
        <f t="shared" si="32"/>
        <v>542_RG_640.1_1_202425</v>
      </c>
      <c r="AW1843" s="191" t="s">
        <v>93</v>
      </c>
      <c r="AX1843" s="18">
        <v>202425</v>
      </c>
      <c r="AY1843" s="191">
        <v>542</v>
      </c>
      <c r="AZ1843" s="191">
        <v>640.1</v>
      </c>
      <c r="BA1843" s="191">
        <v>1</v>
      </c>
      <c r="BB1843" s="191">
        <v>-269.19900000000001</v>
      </c>
    </row>
    <row r="1844" spans="48:54" x14ac:dyDescent="0.2">
      <c r="AV1844" s="191" t="str">
        <f t="shared" si="32"/>
        <v>544_RG_640.1_1_202425</v>
      </c>
      <c r="AW1844" s="191" t="s">
        <v>93</v>
      </c>
      <c r="AX1844" s="18">
        <v>202425</v>
      </c>
      <c r="AY1844" s="191">
        <v>544</v>
      </c>
      <c r="AZ1844" s="191">
        <v>640.1</v>
      </c>
      <c r="BA1844" s="191">
        <v>1</v>
      </c>
      <c r="BB1844" s="191">
        <v>-816.99300000000005</v>
      </c>
    </row>
    <row r="1845" spans="48:54" x14ac:dyDescent="0.2">
      <c r="AV1845" s="191" t="str">
        <f t="shared" si="32"/>
        <v>545_RG_640.1_1_202425</v>
      </c>
      <c r="AW1845" s="191" t="s">
        <v>93</v>
      </c>
      <c r="AX1845" s="18">
        <v>202425</v>
      </c>
      <c r="AY1845" s="191">
        <v>545</v>
      </c>
      <c r="AZ1845" s="191">
        <v>640.1</v>
      </c>
      <c r="BA1845" s="191">
        <v>1</v>
      </c>
      <c r="BB1845" s="191">
        <v>-307.26400000000001</v>
      </c>
    </row>
    <row r="1846" spans="48:54" x14ac:dyDescent="0.2">
      <c r="AV1846" s="191" t="str">
        <f t="shared" si="32"/>
        <v>546_RG_640.1_1_202425</v>
      </c>
      <c r="AW1846" s="191" t="s">
        <v>93</v>
      </c>
      <c r="AX1846" s="18">
        <v>202425</v>
      </c>
      <c r="AY1846" s="191">
        <v>546</v>
      </c>
      <c r="AZ1846" s="191">
        <v>640.1</v>
      </c>
      <c r="BA1846" s="191">
        <v>1</v>
      </c>
      <c r="BB1846" s="191">
        <v>-422</v>
      </c>
    </row>
    <row r="1847" spans="48:54" x14ac:dyDescent="0.2">
      <c r="AV1847" s="191" t="str">
        <f t="shared" si="32"/>
        <v>548_RG_640.1_1_202425</v>
      </c>
      <c r="AW1847" s="191" t="s">
        <v>93</v>
      </c>
      <c r="AX1847" s="18">
        <v>202425</v>
      </c>
      <c r="AY1847" s="191">
        <v>548</v>
      </c>
      <c r="AZ1847" s="191">
        <v>640.1</v>
      </c>
      <c r="BA1847" s="191">
        <v>1</v>
      </c>
      <c r="BB1847" s="191">
        <v>-481.834</v>
      </c>
    </row>
    <row r="1848" spans="48:54" x14ac:dyDescent="0.2">
      <c r="AV1848" s="191" t="str">
        <f t="shared" si="32"/>
        <v>550_RG_640.1_1_202425</v>
      </c>
      <c r="AW1848" s="191" t="s">
        <v>93</v>
      </c>
      <c r="AX1848" s="18">
        <v>202425</v>
      </c>
      <c r="AY1848" s="191">
        <v>550</v>
      </c>
      <c r="AZ1848" s="191">
        <v>640.1</v>
      </c>
      <c r="BA1848" s="191">
        <v>1</v>
      </c>
      <c r="BB1848" s="191">
        <v>-1053.5736899999999</v>
      </c>
    </row>
    <row r="1849" spans="48:54" x14ac:dyDescent="0.2">
      <c r="AV1849" s="191" t="str">
        <f t="shared" si="32"/>
        <v>552_RG_640.1_1_202425</v>
      </c>
      <c r="AW1849" s="191" t="s">
        <v>93</v>
      </c>
      <c r="AX1849" s="18">
        <v>202425</v>
      </c>
      <c r="AY1849" s="191">
        <v>552</v>
      </c>
      <c r="AZ1849" s="191">
        <v>640.1</v>
      </c>
      <c r="BA1849" s="191">
        <v>1</v>
      </c>
      <c r="BB1849" s="191">
        <v>-1735.9970000000001</v>
      </c>
    </row>
    <row r="1850" spans="48:54" x14ac:dyDescent="0.2">
      <c r="AV1850" s="191" t="str">
        <f t="shared" si="32"/>
        <v>562_RG_640.1_1_202425</v>
      </c>
      <c r="AW1850" s="191" t="s">
        <v>93</v>
      </c>
      <c r="AX1850" s="18">
        <v>202425</v>
      </c>
      <c r="AY1850" s="191">
        <v>562</v>
      </c>
      <c r="AZ1850" s="191">
        <v>640.1</v>
      </c>
      <c r="BA1850" s="191">
        <v>1</v>
      </c>
      <c r="BB1850" s="191">
        <v>0</v>
      </c>
    </row>
    <row r="1851" spans="48:54" x14ac:dyDescent="0.2">
      <c r="AV1851" s="191" t="str">
        <f t="shared" si="32"/>
        <v>564_RG_640.1_1_202425</v>
      </c>
      <c r="AW1851" s="191" t="s">
        <v>93</v>
      </c>
      <c r="AX1851" s="18">
        <v>202425</v>
      </c>
      <c r="AY1851" s="191">
        <v>564</v>
      </c>
      <c r="AZ1851" s="191">
        <v>640.1</v>
      </c>
      <c r="BA1851" s="191">
        <v>1</v>
      </c>
      <c r="BB1851" s="191">
        <v>0</v>
      </c>
    </row>
    <row r="1852" spans="48:54" x14ac:dyDescent="0.2">
      <c r="AV1852" s="191" t="str">
        <f t="shared" si="32"/>
        <v>566_RG_640.1_1_202425</v>
      </c>
      <c r="AW1852" s="191" t="s">
        <v>93</v>
      </c>
      <c r="AX1852" s="18">
        <v>202425</v>
      </c>
      <c r="AY1852" s="191">
        <v>566</v>
      </c>
      <c r="AZ1852" s="191">
        <v>640.1</v>
      </c>
      <c r="BA1852" s="191">
        <v>1</v>
      </c>
      <c r="BB1852" s="191">
        <v>0</v>
      </c>
    </row>
    <row r="1853" spans="48:54" x14ac:dyDescent="0.2">
      <c r="AV1853" s="191" t="str">
        <f t="shared" si="32"/>
        <v>568_RG_640.1_1_202425</v>
      </c>
      <c r="AW1853" s="191" t="s">
        <v>93</v>
      </c>
      <c r="AX1853" s="18">
        <v>202425</v>
      </c>
      <c r="AY1853" s="191">
        <v>568</v>
      </c>
      <c r="AZ1853" s="191">
        <v>640.1</v>
      </c>
      <c r="BA1853" s="191">
        <v>1</v>
      </c>
      <c r="BB1853" s="191">
        <v>0</v>
      </c>
    </row>
    <row r="1854" spans="48:54" x14ac:dyDescent="0.2">
      <c r="AV1854" s="191" t="str">
        <f t="shared" si="32"/>
        <v>572_RG_640.1_1_202425</v>
      </c>
      <c r="AW1854" s="191" t="s">
        <v>93</v>
      </c>
      <c r="AX1854" s="18">
        <v>202425</v>
      </c>
      <c r="AY1854" s="191">
        <v>572</v>
      </c>
      <c r="AZ1854" s="191">
        <v>640.1</v>
      </c>
      <c r="BA1854" s="191">
        <v>1</v>
      </c>
      <c r="BB1854" s="191">
        <v>0</v>
      </c>
    </row>
    <row r="1855" spans="48:54" x14ac:dyDescent="0.2">
      <c r="AV1855" s="191" t="str">
        <f t="shared" si="32"/>
        <v>574_RG_640.1_1_202425</v>
      </c>
      <c r="AW1855" s="191" t="s">
        <v>93</v>
      </c>
      <c r="AX1855" s="18">
        <v>202425</v>
      </c>
      <c r="AY1855" s="191">
        <v>574</v>
      </c>
      <c r="AZ1855" s="191">
        <v>640.1</v>
      </c>
      <c r="BA1855" s="191">
        <v>1</v>
      </c>
      <c r="BB1855" s="191">
        <v>0</v>
      </c>
    </row>
    <row r="1856" spans="48:54" x14ac:dyDescent="0.2">
      <c r="AV1856" s="191" t="str">
        <f t="shared" si="32"/>
        <v>576_RG_640.1_1_202425</v>
      </c>
      <c r="AW1856" s="191" t="s">
        <v>93</v>
      </c>
      <c r="AX1856" s="18">
        <v>202425</v>
      </c>
      <c r="AY1856" s="191">
        <v>576</v>
      </c>
      <c r="AZ1856" s="191">
        <v>640.1</v>
      </c>
      <c r="BA1856" s="191">
        <v>1</v>
      </c>
      <c r="BB1856" s="191">
        <v>0</v>
      </c>
    </row>
    <row r="1857" spans="48:54" x14ac:dyDescent="0.2">
      <c r="AV1857" s="191" t="str">
        <f t="shared" si="32"/>
        <v>582_RG_640.1_1_202425</v>
      </c>
      <c r="AW1857" s="191" t="s">
        <v>93</v>
      </c>
      <c r="AX1857" s="18">
        <v>202425</v>
      </c>
      <c r="AY1857" s="191">
        <v>582</v>
      </c>
      <c r="AZ1857" s="191">
        <v>640.1</v>
      </c>
      <c r="BA1857" s="191">
        <v>1</v>
      </c>
      <c r="BB1857" s="191">
        <v>0</v>
      </c>
    </row>
    <row r="1858" spans="48:54" x14ac:dyDescent="0.2">
      <c r="AV1858" s="191" t="str">
        <f t="shared" si="32"/>
        <v>584_RG_640.1_1_202425</v>
      </c>
      <c r="AW1858" s="191" t="s">
        <v>93</v>
      </c>
      <c r="AX1858" s="18">
        <v>202425</v>
      </c>
      <c r="AY1858" s="191">
        <v>584</v>
      </c>
      <c r="AZ1858" s="191">
        <v>640.1</v>
      </c>
      <c r="BA1858" s="191">
        <v>1</v>
      </c>
      <c r="BB1858" s="191">
        <v>0</v>
      </c>
    </row>
    <row r="1859" spans="48:54" x14ac:dyDescent="0.2">
      <c r="AV1859" s="191" t="str">
        <f t="shared" si="32"/>
        <v>586_RG_640.1_1_202425</v>
      </c>
      <c r="AW1859" s="191" t="s">
        <v>93</v>
      </c>
      <c r="AX1859" s="18">
        <v>202425</v>
      </c>
      <c r="AY1859" s="191">
        <v>586</v>
      </c>
      <c r="AZ1859" s="191">
        <v>640.1</v>
      </c>
      <c r="BA1859" s="191">
        <v>1</v>
      </c>
      <c r="BB1859" s="191">
        <v>0</v>
      </c>
    </row>
    <row r="1860" spans="48:54" x14ac:dyDescent="0.2">
      <c r="AV1860" s="191" t="str">
        <f t="shared" ref="AV1860:AV1923" si="33">AY1860&amp;"_"&amp;AW1860&amp;"_"&amp;AZ1860&amp;"_"&amp;BA1860&amp;"_"&amp;AX1860</f>
        <v>512_RG_646_1_202425</v>
      </c>
      <c r="AW1860" s="191" t="s">
        <v>93</v>
      </c>
      <c r="AX1860" s="18">
        <v>202425</v>
      </c>
      <c r="AY1860" s="191">
        <v>512</v>
      </c>
      <c r="AZ1860" s="191">
        <v>646</v>
      </c>
      <c r="BA1860" s="191">
        <v>1</v>
      </c>
      <c r="BB1860" s="191">
        <v>0</v>
      </c>
    </row>
    <row r="1861" spans="48:54" x14ac:dyDescent="0.2">
      <c r="AV1861" s="191" t="str">
        <f t="shared" si="33"/>
        <v>514_RG_646_1_202425</v>
      </c>
      <c r="AW1861" s="191" t="s">
        <v>93</v>
      </c>
      <c r="AX1861" s="18">
        <v>202425</v>
      </c>
      <c r="AY1861" s="191">
        <v>514</v>
      </c>
      <c r="AZ1861" s="191">
        <v>646</v>
      </c>
      <c r="BA1861" s="191">
        <v>1</v>
      </c>
      <c r="BB1861" s="191">
        <v>0</v>
      </c>
    </row>
    <row r="1862" spans="48:54" x14ac:dyDescent="0.2">
      <c r="AV1862" s="191" t="str">
        <f t="shared" si="33"/>
        <v>516_RG_646_1_202425</v>
      </c>
      <c r="AW1862" s="191" t="s">
        <v>93</v>
      </c>
      <c r="AX1862" s="18">
        <v>202425</v>
      </c>
      <c r="AY1862" s="191">
        <v>516</v>
      </c>
      <c r="AZ1862" s="191">
        <v>646</v>
      </c>
      <c r="BA1862" s="191">
        <v>1</v>
      </c>
      <c r="BB1862" s="191">
        <v>0</v>
      </c>
    </row>
    <row r="1863" spans="48:54" x14ac:dyDescent="0.2">
      <c r="AV1863" s="191" t="str">
        <f t="shared" si="33"/>
        <v>518_RG_646_1_202425</v>
      </c>
      <c r="AW1863" s="191" t="s">
        <v>93</v>
      </c>
      <c r="AX1863" s="18">
        <v>202425</v>
      </c>
      <c r="AY1863" s="191">
        <v>518</v>
      </c>
      <c r="AZ1863" s="191">
        <v>646</v>
      </c>
      <c r="BA1863" s="191">
        <v>1</v>
      </c>
      <c r="BB1863" s="191">
        <v>0</v>
      </c>
    </row>
    <row r="1864" spans="48:54" x14ac:dyDescent="0.2">
      <c r="AV1864" s="191" t="str">
        <f t="shared" si="33"/>
        <v>520_RG_646_1_202425</v>
      </c>
      <c r="AW1864" s="191" t="s">
        <v>93</v>
      </c>
      <c r="AX1864" s="18">
        <v>202425</v>
      </c>
      <c r="AY1864" s="191">
        <v>520</v>
      </c>
      <c r="AZ1864" s="191">
        <v>646</v>
      </c>
      <c r="BA1864" s="191">
        <v>1</v>
      </c>
      <c r="BB1864" s="191">
        <v>0</v>
      </c>
    </row>
    <row r="1865" spans="48:54" x14ac:dyDescent="0.2">
      <c r="AV1865" s="191" t="str">
        <f t="shared" si="33"/>
        <v>522_RG_646_1_202425</v>
      </c>
      <c r="AW1865" s="191" t="s">
        <v>93</v>
      </c>
      <c r="AX1865" s="18">
        <v>202425</v>
      </c>
      <c r="AY1865" s="191">
        <v>522</v>
      </c>
      <c r="AZ1865" s="191">
        <v>646</v>
      </c>
      <c r="BA1865" s="191">
        <v>1</v>
      </c>
      <c r="BB1865" s="191">
        <v>0</v>
      </c>
    </row>
    <row r="1866" spans="48:54" x14ac:dyDescent="0.2">
      <c r="AV1866" s="191" t="str">
        <f t="shared" si="33"/>
        <v>524_RG_646_1_202425</v>
      </c>
      <c r="AW1866" s="191" t="s">
        <v>93</v>
      </c>
      <c r="AX1866" s="18">
        <v>202425</v>
      </c>
      <c r="AY1866" s="191">
        <v>524</v>
      </c>
      <c r="AZ1866" s="191">
        <v>646</v>
      </c>
      <c r="BA1866" s="191">
        <v>1</v>
      </c>
      <c r="BB1866" s="191">
        <v>0</v>
      </c>
    </row>
    <row r="1867" spans="48:54" x14ac:dyDescent="0.2">
      <c r="AV1867" s="191" t="str">
        <f t="shared" si="33"/>
        <v>526_RG_646_1_202425</v>
      </c>
      <c r="AW1867" s="191" t="s">
        <v>93</v>
      </c>
      <c r="AX1867" s="18">
        <v>202425</v>
      </c>
      <c r="AY1867" s="191">
        <v>526</v>
      </c>
      <c r="AZ1867" s="191">
        <v>646</v>
      </c>
      <c r="BA1867" s="191">
        <v>1</v>
      </c>
      <c r="BB1867" s="191">
        <v>0</v>
      </c>
    </row>
    <row r="1868" spans="48:54" x14ac:dyDescent="0.2">
      <c r="AV1868" s="191" t="str">
        <f t="shared" si="33"/>
        <v>528_RG_646_1_202425</v>
      </c>
      <c r="AW1868" s="191" t="s">
        <v>93</v>
      </c>
      <c r="AX1868" s="18">
        <v>202425</v>
      </c>
      <c r="AY1868" s="191">
        <v>528</v>
      </c>
      <c r="AZ1868" s="191">
        <v>646</v>
      </c>
      <c r="BA1868" s="191">
        <v>1</v>
      </c>
      <c r="BB1868" s="191">
        <v>0</v>
      </c>
    </row>
    <row r="1869" spans="48:54" x14ac:dyDescent="0.2">
      <c r="AV1869" s="191" t="str">
        <f t="shared" si="33"/>
        <v>530_RG_646_1_202425</v>
      </c>
      <c r="AW1869" s="191" t="s">
        <v>93</v>
      </c>
      <c r="AX1869" s="18">
        <v>202425</v>
      </c>
      <c r="AY1869" s="191">
        <v>530</v>
      </c>
      <c r="AZ1869" s="191">
        <v>646</v>
      </c>
      <c r="BA1869" s="191">
        <v>1</v>
      </c>
      <c r="BB1869" s="191">
        <v>0</v>
      </c>
    </row>
    <row r="1870" spans="48:54" x14ac:dyDescent="0.2">
      <c r="AV1870" s="191" t="str">
        <f t="shared" si="33"/>
        <v>532_RG_646_1_202425</v>
      </c>
      <c r="AW1870" s="191" t="s">
        <v>93</v>
      </c>
      <c r="AX1870" s="18">
        <v>202425</v>
      </c>
      <c r="AY1870" s="191">
        <v>532</v>
      </c>
      <c r="AZ1870" s="191">
        <v>646</v>
      </c>
      <c r="BA1870" s="191">
        <v>1</v>
      </c>
      <c r="BB1870" s="191">
        <v>0</v>
      </c>
    </row>
    <row r="1871" spans="48:54" x14ac:dyDescent="0.2">
      <c r="AV1871" s="191" t="str">
        <f t="shared" si="33"/>
        <v>534_RG_646_1_202425</v>
      </c>
      <c r="AW1871" s="191" t="s">
        <v>93</v>
      </c>
      <c r="AX1871" s="18">
        <v>202425</v>
      </c>
      <c r="AY1871" s="191">
        <v>534</v>
      </c>
      <c r="AZ1871" s="191">
        <v>646</v>
      </c>
      <c r="BA1871" s="191">
        <v>1</v>
      </c>
      <c r="BB1871" s="191">
        <v>-45.524999999999999</v>
      </c>
    </row>
    <row r="1872" spans="48:54" x14ac:dyDescent="0.2">
      <c r="AV1872" s="191" t="str">
        <f t="shared" si="33"/>
        <v>536_RG_646_1_202425</v>
      </c>
      <c r="AW1872" s="191" t="s">
        <v>93</v>
      </c>
      <c r="AX1872" s="18">
        <v>202425</v>
      </c>
      <c r="AY1872" s="191">
        <v>536</v>
      </c>
      <c r="AZ1872" s="191">
        <v>646</v>
      </c>
      <c r="BA1872" s="191">
        <v>1</v>
      </c>
      <c r="BB1872" s="191">
        <v>0</v>
      </c>
    </row>
    <row r="1873" spans="48:54" x14ac:dyDescent="0.2">
      <c r="AV1873" s="191" t="str">
        <f t="shared" si="33"/>
        <v>538_RG_646_1_202425</v>
      </c>
      <c r="AW1873" s="191" t="s">
        <v>93</v>
      </c>
      <c r="AX1873" s="18">
        <v>202425</v>
      </c>
      <c r="AY1873" s="191">
        <v>538</v>
      </c>
      <c r="AZ1873" s="191">
        <v>646</v>
      </c>
      <c r="BA1873" s="191">
        <v>1</v>
      </c>
      <c r="BB1873" s="191">
        <v>0</v>
      </c>
    </row>
    <row r="1874" spans="48:54" x14ac:dyDescent="0.2">
      <c r="AV1874" s="191" t="str">
        <f t="shared" si="33"/>
        <v>540_RG_646_1_202425</v>
      </c>
      <c r="AW1874" s="191" t="s">
        <v>93</v>
      </c>
      <c r="AX1874" s="18">
        <v>202425</v>
      </c>
      <c r="AY1874" s="191">
        <v>540</v>
      </c>
      <c r="AZ1874" s="191">
        <v>646</v>
      </c>
      <c r="BA1874" s="191">
        <v>1</v>
      </c>
      <c r="BB1874" s="191">
        <v>-212.36600000000001</v>
      </c>
    </row>
    <row r="1875" spans="48:54" x14ac:dyDescent="0.2">
      <c r="AV1875" s="191" t="str">
        <f t="shared" si="33"/>
        <v>542_RG_646_1_202425</v>
      </c>
      <c r="AW1875" s="191" t="s">
        <v>93</v>
      </c>
      <c r="AX1875" s="18">
        <v>202425</v>
      </c>
      <c r="AY1875" s="191">
        <v>542</v>
      </c>
      <c r="AZ1875" s="191">
        <v>646</v>
      </c>
      <c r="BA1875" s="191">
        <v>1</v>
      </c>
      <c r="BB1875" s="191">
        <v>-440.32600000000002</v>
      </c>
    </row>
    <row r="1876" spans="48:54" x14ac:dyDescent="0.2">
      <c r="AV1876" s="191" t="str">
        <f t="shared" si="33"/>
        <v>544_RG_646_1_202425</v>
      </c>
      <c r="AW1876" s="191" t="s">
        <v>93</v>
      </c>
      <c r="AX1876" s="18">
        <v>202425</v>
      </c>
      <c r="AY1876" s="191">
        <v>544</v>
      </c>
      <c r="AZ1876" s="191">
        <v>646</v>
      </c>
      <c r="BA1876" s="191">
        <v>1</v>
      </c>
      <c r="BB1876" s="191">
        <v>-1303.001</v>
      </c>
    </row>
    <row r="1877" spans="48:54" x14ac:dyDescent="0.2">
      <c r="AV1877" s="191" t="str">
        <f t="shared" si="33"/>
        <v>545_RG_646_1_202425</v>
      </c>
      <c r="AW1877" s="191" t="s">
        <v>93</v>
      </c>
      <c r="AX1877" s="18">
        <v>202425</v>
      </c>
      <c r="AY1877" s="191">
        <v>545</v>
      </c>
      <c r="AZ1877" s="191">
        <v>646</v>
      </c>
      <c r="BA1877" s="191">
        <v>1</v>
      </c>
      <c r="BB1877" s="191">
        <v>0</v>
      </c>
    </row>
    <row r="1878" spans="48:54" x14ac:dyDescent="0.2">
      <c r="AV1878" s="191" t="str">
        <f t="shared" si="33"/>
        <v>546_RG_646_1_202425</v>
      </c>
      <c r="AW1878" s="191" t="s">
        <v>93</v>
      </c>
      <c r="AX1878" s="18">
        <v>202425</v>
      </c>
      <c r="AY1878" s="191">
        <v>546</v>
      </c>
      <c r="AZ1878" s="191">
        <v>646</v>
      </c>
      <c r="BA1878" s="191">
        <v>1</v>
      </c>
      <c r="BB1878" s="191">
        <v>-245</v>
      </c>
    </row>
    <row r="1879" spans="48:54" x14ac:dyDescent="0.2">
      <c r="AV1879" s="191" t="str">
        <f t="shared" si="33"/>
        <v>548_RG_646_1_202425</v>
      </c>
      <c r="AW1879" s="191" t="s">
        <v>93</v>
      </c>
      <c r="AX1879" s="18">
        <v>202425</v>
      </c>
      <c r="AY1879" s="191">
        <v>548</v>
      </c>
      <c r="AZ1879" s="191">
        <v>646</v>
      </c>
      <c r="BA1879" s="191">
        <v>1</v>
      </c>
      <c r="BB1879" s="191">
        <v>0</v>
      </c>
    </row>
    <row r="1880" spans="48:54" x14ac:dyDescent="0.2">
      <c r="AV1880" s="191" t="str">
        <f t="shared" si="33"/>
        <v>550_RG_646_1_202425</v>
      </c>
      <c r="AW1880" s="191" t="s">
        <v>93</v>
      </c>
      <c r="AX1880" s="18">
        <v>202425</v>
      </c>
      <c r="AY1880" s="191">
        <v>550</v>
      </c>
      <c r="AZ1880" s="191">
        <v>646</v>
      </c>
      <c r="BA1880" s="191">
        <v>1</v>
      </c>
      <c r="BB1880" s="191">
        <v>-213.07557</v>
      </c>
    </row>
    <row r="1881" spans="48:54" x14ac:dyDescent="0.2">
      <c r="AV1881" s="191" t="str">
        <f t="shared" si="33"/>
        <v>552_RG_646_1_202425</v>
      </c>
      <c r="AW1881" s="191" t="s">
        <v>93</v>
      </c>
      <c r="AX1881" s="18">
        <v>202425</v>
      </c>
      <c r="AY1881" s="191">
        <v>552</v>
      </c>
      <c r="AZ1881" s="191">
        <v>646</v>
      </c>
      <c r="BA1881" s="191">
        <v>1</v>
      </c>
      <c r="BB1881" s="191">
        <v>-1043.778</v>
      </c>
    </row>
    <row r="1882" spans="48:54" x14ac:dyDescent="0.2">
      <c r="AV1882" s="191" t="str">
        <f t="shared" si="33"/>
        <v>562_RG_646_1_202425</v>
      </c>
      <c r="AW1882" s="191" t="s">
        <v>93</v>
      </c>
      <c r="AX1882" s="18">
        <v>202425</v>
      </c>
      <c r="AY1882" s="191">
        <v>562</v>
      </c>
      <c r="AZ1882" s="191">
        <v>646</v>
      </c>
      <c r="BA1882" s="191">
        <v>1</v>
      </c>
      <c r="BB1882" s="191">
        <v>0</v>
      </c>
    </row>
    <row r="1883" spans="48:54" x14ac:dyDescent="0.2">
      <c r="AV1883" s="191" t="str">
        <f t="shared" si="33"/>
        <v>564_RG_646_1_202425</v>
      </c>
      <c r="AW1883" s="191" t="s">
        <v>93</v>
      </c>
      <c r="AX1883" s="18">
        <v>202425</v>
      </c>
      <c r="AY1883" s="191">
        <v>564</v>
      </c>
      <c r="AZ1883" s="191">
        <v>646</v>
      </c>
      <c r="BA1883" s="191">
        <v>1</v>
      </c>
      <c r="BB1883" s="191">
        <v>0</v>
      </c>
    </row>
    <row r="1884" spans="48:54" x14ac:dyDescent="0.2">
      <c r="AV1884" s="191" t="str">
        <f t="shared" si="33"/>
        <v>566_RG_646_1_202425</v>
      </c>
      <c r="AW1884" s="191" t="s">
        <v>93</v>
      </c>
      <c r="AX1884" s="18">
        <v>202425</v>
      </c>
      <c r="AY1884" s="191">
        <v>566</v>
      </c>
      <c r="AZ1884" s="191">
        <v>646</v>
      </c>
      <c r="BA1884" s="191">
        <v>1</v>
      </c>
      <c r="BB1884" s="191">
        <v>0</v>
      </c>
    </row>
    <row r="1885" spans="48:54" x14ac:dyDescent="0.2">
      <c r="AV1885" s="191" t="str">
        <f t="shared" si="33"/>
        <v>568_RG_646_1_202425</v>
      </c>
      <c r="AW1885" s="191" t="s">
        <v>93</v>
      </c>
      <c r="AX1885" s="18">
        <v>202425</v>
      </c>
      <c r="AY1885" s="191">
        <v>568</v>
      </c>
      <c r="AZ1885" s="191">
        <v>646</v>
      </c>
      <c r="BA1885" s="191">
        <v>1</v>
      </c>
      <c r="BB1885" s="191">
        <v>0</v>
      </c>
    </row>
    <row r="1886" spans="48:54" x14ac:dyDescent="0.2">
      <c r="AV1886" s="191" t="str">
        <f t="shared" si="33"/>
        <v>572_RG_646_1_202425</v>
      </c>
      <c r="AW1886" s="191" t="s">
        <v>93</v>
      </c>
      <c r="AX1886" s="18">
        <v>202425</v>
      </c>
      <c r="AY1886" s="191">
        <v>572</v>
      </c>
      <c r="AZ1886" s="191">
        <v>646</v>
      </c>
      <c r="BA1886" s="191">
        <v>1</v>
      </c>
      <c r="BB1886" s="191">
        <v>0</v>
      </c>
    </row>
    <row r="1887" spans="48:54" x14ac:dyDescent="0.2">
      <c r="AV1887" s="191" t="str">
        <f t="shared" si="33"/>
        <v>574_RG_646_1_202425</v>
      </c>
      <c r="AW1887" s="191" t="s">
        <v>93</v>
      </c>
      <c r="AX1887" s="18">
        <v>202425</v>
      </c>
      <c r="AY1887" s="191">
        <v>574</v>
      </c>
      <c r="AZ1887" s="191">
        <v>646</v>
      </c>
      <c r="BA1887" s="191">
        <v>1</v>
      </c>
      <c r="BB1887" s="191">
        <v>0</v>
      </c>
    </row>
    <row r="1888" spans="48:54" x14ac:dyDescent="0.2">
      <c r="AV1888" s="191" t="str">
        <f t="shared" si="33"/>
        <v>576_RG_646_1_202425</v>
      </c>
      <c r="AW1888" s="191" t="s">
        <v>93</v>
      </c>
      <c r="AX1888" s="18">
        <v>202425</v>
      </c>
      <c r="AY1888" s="191">
        <v>576</v>
      </c>
      <c r="AZ1888" s="191">
        <v>646</v>
      </c>
      <c r="BA1888" s="191">
        <v>1</v>
      </c>
      <c r="BB1888" s="191">
        <v>0</v>
      </c>
    </row>
    <row r="1889" spans="48:54" x14ac:dyDescent="0.2">
      <c r="AV1889" s="191" t="str">
        <f t="shared" si="33"/>
        <v>582_RG_646_1_202425</v>
      </c>
      <c r="AW1889" s="191" t="s">
        <v>93</v>
      </c>
      <c r="AX1889" s="18">
        <v>202425</v>
      </c>
      <c r="AY1889" s="191">
        <v>582</v>
      </c>
      <c r="AZ1889" s="191">
        <v>646</v>
      </c>
      <c r="BA1889" s="191">
        <v>1</v>
      </c>
      <c r="BB1889" s="191">
        <v>0</v>
      </c>
    </row>
    <row r="1890" spans="48:54" x14ac:dyDescent="0.2">
      <c r="AV1890" s="191" t="str">
        <f t="shared" si="33"/>
        <v>584_RG_646_1_202425</v>
      </c>
      <c r="AW1890" s="191" t="s">
        <v>93</v>
      </c>
      <c r="AX1890" s="18">
        <v>202425</v>
      </c>
      <c r="AY1890" s="191">
        <v>584</v>
      </c>
      <c r="AZ1890" s="191">
        <v>646</v>
      </c>
      <c r="BA1890" s="191">
        <v>1</v>
      </c>
      <c r="BB1890" s="191">
        <v>0</v>
      </c>
    </row>
    <row r="1891" spans="48:54" x14ac:dyDescent="0.2">
      <c r="AV1891" s="191" t="str">
        <f t="shared" si="33"/>
        <v>586_RG_646_1_202425</v>
      </c>
      <c r="AW1891" s="191" t="s">
        <v>93</v>
      </c>
      <c r="AX1891" s="18">
        <v>202425</v>
      </c>
      <c r="AY1891" s="191">
        <v>586</v>
      </c>
      <c r="AZ1891" s="191">
        <v>646</v>
      </c>
      <c r="BA1891" s="191">
        <v>1</v>
      </c>
      <c r="BB1891" s="191">
        <v>0</v>
      </c>
    </row>
    <row r="1892" spans="48:54" x14ac:dyDescent="0.2">
      <c r="AV1892" s="191" t="str">
        <f t="shared" si="33"/>
        <v>512_RG_647.1_1_202425</v>
      </c>
      <c r="AW1892" s="191" t="s">
        <v>93</v>
      </c>
      <c r="AX1892" s="18">
        <v>202425</v>
      </c>
      <c r="AY1892" s="191">
        <v>512</v>
      </c>
      <c r="AZ1892" s="191">
        <v>647.1</v>
      </c>
      <c r="BA1892" s="191">
        <v>1</v>
      </c>
      <c r="BB1892" s="191">
        <v>0</v>
      </c>
    </row>
    <row r="1893" spans="48:54" x14ac:dyDescent="0.2">
      <c r="AV1893" s="191" t="str">
        <f t="shared" si="33"/>
        <v>514_RG_647.1_1_202425</v>
      </c>
      <c r="AW1893" s="191" t="s">
        <v>93</v>
      </c>
      <c r="AX1893" s="18">
        <v>202425</v>
      </c>
      <c r="AY1893" s="191">
        <v>514</v>
      </c>
      <c r="AZ1893" s="191">
        <v>647.1</v>
      </c>
      <c r="BA1893" s="191">
        <v>1</v>
      </c>
      <c r="BB1893" s="191">
        <v>0</v>
      </c>
    </row>
    <row r="1894" spans="48:54" x14ac:dyDescent="0.2">
      <c r="AV1894" s="191" t="str">
        <f t="shared" si="33"/>
        <v>516_RG_647.1_1_202425</v>
      </c>
      <c r="AW1894" s="191" t="s">
        <v>93</v>
      </c>
      <c r="AX1894" s="18">
        <v>202425</v>
      </c>
      <c r="AY1894" s="191">
        <v>516</v>
      </c>
      <c r="AZ1894" s="191">
        <v>647.1</v>
      </c>
      <c r="BA1894" s="191">
        <v>1</v>
      </c>
      <c r="BB1894" s="191">
        <v>0</v>
      </c>
    </row>
    <row r="1895" spans="48:54" x14ac:dyDescent="0.2">
      <c r="AV1895" s="191" t="str">
        <f t="shared" si="33"/>
        <v>518_RG_647.1_1_202425</v>
      </c>
      <c r="AW1895" s="191" t="s">
        <v>93</v>
      </c>
      <c r="AX1895" s="18">
        <v>202425</v>
      </c>
      <c r="AY1895" s="191">
        <v>518</v>
      </c>
      <c r="AZ1895" s="191">
        <v>647.1</v>
      </c>
      <c r="BA1895" s="191">
        <v>1</v>
      </c>
      <c r="BB1895" s="191">
        <v>0</v>
      </c>
    </row>
    <row r="1896" spans="48:54" x14ac:dyDescent="0.2">
      <c r="AV1896" s="191" t="str">
        <f t="shared" si="33"/>
        <v>520_RG_647.1_1_202425</v>
      </c>
      <c r="AW1896" s="191" t="s">
        <v>93</v>
      </c>
      <c r="AX1896" s="18">
        <v>202425</v>
      </c>
      <c r="AY1896" s="191">
        <v>520</v>
      </c>
      <c r="AZ1896" s="191">
        <v>647.1</v>
      </c>
      <c r="BA1896" s="191">
        <v>1</v>
      </c>
      <c r="BB1896" s="191">
        <v>0</v>
      </c>
    </row>
    <row r="1897" spans="48:54" x14ac:dyDescent="0.2">
      <c r="AV1897" s="191" t="str">
        <f t="shared" si="33"/>
        <v>522_RG_647.1_1_202425</v>
      </c>
      <c r="AW1897" s="191" t="s">
        <v>93</v>
      </c>
      <c r="AX1897" s="18">
        <v>202425</v>
      </c>
      <c r="AY1897" s="191">
        <v>522</v>
      </c>
      <c r="AZ1897" s="191">
        <v>647.1</v>
      </c>
      <c r="BA1897" s="191">
        <v>1</v>
      </c>
      <c r="BB1897" s="191">
        <v>0</v>
      </c>
    </row>
    <row r="1898" spans="48:54" x14ac:dyDescent="0.2">
      <c r="AV1898" s="191" t="str">
        <f t="shared" si="33"/>
        <v>524_RG_647.1_1_202425</v>
      </c>
      <c r="AW1898" s="191" t="s">
        <v>93</v>
      </c>
      <c r="AX1898" s="18">
        <v>202425</v>
      </c>
      <c r="AY1898" s="191">
        <v>524</v>
      </c>
      <c r="AZ1898" s="191">
        <v>647.1</v>
      </c>
      <c r="BA1898" s="191">
        <v>1</v>
      </c>
      <c r="BB1898" s="191">
        <v>-97.154539</v>
      </c>
    </row>
    <row r="1899" spans="48:54" x14ac:dyDescent="0.2">
      <c r="AV1899" s="191" t="str">
        <f t="shared" si="33"/>
        <v>526_RG_647.1_1_202425</v>
      </c>
      <c r="AW1899" s="191" t="s">
        <v>93</v>
      </c>
      <c r="AX1899" s="18">
        <v>202425</v>
      </c>
      <c r="AY1899" s="191">
        <v>526</v>
      </c>
      <c r="AZ1899" s="191">
        <v>647.1</v>
      </c>
      <c r="BA1899" s="191">
        <v>1</v>
      </c>
      <c r="BB1899" s="191">
        <v>0</v>
      </c>
    </row>
    <row r="1900" spans="48:54" x14ac:dyDescent="0.2">
      <c r="AV1900" s="191" t="str">
        <f t="shared" si="33"/>
        <v>528_RG_647.1_1_202425</v>
      </c>
      <c r="AW1900" s="191" t="s">
        <v>93</v>
      </c>
      <c r="AX1900" s="18">
        <v>202425</v>
      </c>
      <c r="AY1900" s="191">
        <v>528</v>
      </c>
      <c r="AZ1900" s="191">
        <v>647.1</v>
      </c>
      <c r="BA1900" s="191">
        <v>1</v>
      </c>
      <c r="BB1900" s="191">
        <v>0</v>
      </c>
    </row>
    <row r="1901" spans="48:54" x14ac:dyDescent="0.2">
      <c r="AV1901" s="191" t="str">
        <f t="shared" si="33"/>
        <v>530_RG_647.1_1_202425</v>
      </c>
      <c r="AW1901" s="191" t="s">
        <v>93</v>
      </c>
      <c r="AX1901" s="18">
        <v>202425</v>
      </c>
      <c r="AY1901" s="191">
        <v>530</v>
      </c>
      <c r="AZ1901" s="191">
        <v>647.1</v>
      </c>
      <c r="BA1901" s="191">
        <v>1</v>
      </c>
      <c r="BB1901" s="191">
        <v>0</v>
      </c>
    </row>
    <row r="1902" spans="48:54" x14ac:dyDescent="0.2">
      <c r="AV1902" s="191" t="str">
        <f t="shared" si="33"/>
        <v>532_RG_647.1_1_202425</v>
      </c>
      <c r="AW1902" s="191" t="s">
        <v>93</v>
      </c>
      <c r="AX1902" s="18">
        <v>202425</v>
      </c>
      <c r="AY1902" s="191">
        <v>532</v>
      </c>
      <c r="AZ1902" s="191">
        <v>647.1</v>
      </c>
      <c r="BA1902" s="191">
        <v>1</v>
      </c>
      <c r="BB1902" s="191">
        <v>0</v>
      </c>
    </row>
    <row r="1903" spans="48:54" x14ac:dyDescent="0.2">
      <c r="AV1903" s="191" t="str">
        <f t="shared" si="33"/>
        <v>534_RG_647.1_1_202425</v>
      </c>
      <c r="AW1903" s="191" t="s">
        <v>93</v>
      </c>
      <c r="AX1903" s="18">
        <v>202425</v>
      </c>
      <c r="AY1903" s="191">
        <v>534</v>
      </c>
      <c r="AZ1903" s="191">
        <v>647.1</v>
      </c>
      <c r="BA1903" s="191">
        <v>1</v>
      </c>
      <c r="BB1903" s="191">
        <v>0</v>
      </c>
    </row>
    <row r="1904" spans="48:54" x14ac:dyDescent="0.2">
      <c r="AV1904" s="191" t="str">
        <f t="shared" si="33"/>
        <v>536_RG_647.1_1_202425</v>
      </c>
      <c r="AW1904" s="191" t="s">
        <v>93</v>
      </c>
      <c r="AX1904" s="18">
        <v>202425</v>
      </c>
      <c r="AY1904" s="191">
        <v>536</v>
      </c>
      <c r="AZ1904" s="191">
        <v>647.1</v>
      </c>
      <c r="BA1904" s="191">
        <v>1</v>
      </c>
      <c r="BB1904" s="191">
        <v>0</v>
      </c>
    </row>
    <row r="1905" spans="48:54" x14ac:dyDescent="0.2">
      <c r="AV1905" s="191" t="str">
        <f t="shared" si="33"/>
        <v>538_RG_647.1_1_202425</v>
      </c>
      <c r="AW1905" s="191" t="s">
        <v>93</v>
      </c>
      <c r="AX1905" s="18">
        <v>202425</v>
      </c>
      <c r="AY1905" s="191">
        <v>538</v>
      </c>
      <c r="AZ1905" s="191">
        <v>647.1</v>
      </c>
      <c r="BA1905" s="191">
        <v>1</v>
      </c>
      <c r="BB1905" s="191">
        <v>-669.06</v>
      </c>
    </row>
    <row r="1906" spans="48:54" x14ac:dyDescent="0.2">
      <c r="AV1906" s="191" t="str">
        <f t="shared" si="33"/>
        <v>540_RG_647.1_1_202425</v>
      </c>
      <c r="AW1906" s="191" t="s">
        <v>93</v>
      </c>
      <c r="AX1906" s="18">
        <v>202425</v>
      </c>
      <c r="AY1906" s="191">
        <v>540</v>
      </c>
      <c r="AZ1906" s="191">
        <v>647.1</v>
      </c>
      <c r="BA1906" s="191">
        <v>1</v>
      </c>
      <c r="BB1906" s="191">
        <v>0</v>
      </c>
    </row>
    <row r="1907" spans="48:54" x14ac:dyDescent="0.2">
      <c r="AV1907" s="191" t="str">
        <f t="shared" si="33"/>
        <v>542_RG_647.1_1_202425</v>
      </c>
      <c r="AW1907" s="191" t="s">
        <v>93</v>
      </c>
      <c r="AX1907" s="18">
        <v>202425</v>
      </c>
      <c r="AY1907" s="191">
        <v>542</v>
      </c>
      <c r="AZ1907" s="191">
        <v>647.1</v>
      </c>
      <c r="BA1907" s="191">
        <v>1</v>
      </c>
      <c r="BB1907" s="191">
        <v>-314.56200000000001</v>
      </c>
    </row>
    <row r="1908" spans="48:54" x14ac:dyDescent="0.2">
      <c r="AV1908" s="191" t="str">
        <f t="shared" si="33"/>
        <v>544_RG_647.1_1_202425</v>
      </c>
      <c r="AW1908" s="191" t="s">
        <v>93</v>
      </c>
      <c r="AX1908" s="18">
        <v>202425</v>
      </c>
      <c r="AY1908" s="191">
        <v>544</v>
      </c>
      <c r="AZ1908" s="191">
        <v>647.1</v>
      </c>
      <c r="BA1908" s="191">
        <v>1</v>
      </c>
      <c r="BB1908" s="191">
        <v>0</v>
      </c>
    </row>
    <row r="1909" spans="48:54" x14ac:dyDescent="0.2">
      <c r="AV1909" s="191" t="str">
        <f t="shared" si="33"/>
        <v>545_RG_647.1_1_202425</v>
      </c>
      <c r="AW1909" s="191" t="s">
        <v>93</v>
      </c>
      <c r="AX1909" s="18">
        <v>202425</v>
      </c>
      <c r="AY1909" s="191">
        <v>545</v>
      </c>
      <c r="AZ1909" s="191">
        <v>647.1</v>
      </c>
      <c r="BA1909" s="191">
        <v>1</v>
      </c>
      <c r="BB1909" s="191">
        <v>-328.51031999999998</v>
      </c>
    </row>
    <row r="1910" spans="48:54" x14ac:dyDescent="0.2">
      <c r="AV1910" s="191" t="str">
        <f t="shared" si="33"/>
        <v>546_RG_647.1_1_202425</v>
      </c>
      <c r="AW1910" s="191" t="s">
        <v>93</v>
      </c>
      <c r="AX1910" s="18">
        <v>202425</v>
      </c>
      <c r="AY1910" s="191">
        <v>546</v>
      </c>
      <c r="AZ1910" s="191">
        <v>647.1</v>
      </c>
      <c r="BA1910" s="191">
        <v>1</v>
      </c>
      <c r="BB1910" s="191">
        <v>0</v>
      </c>
    </row>
    <row r="1911" spans="48:54" x14ac:dyDescent="0.2">
      <c r="AV1911" s="191" t="str">
        <f t="shared" si="33"/>
        <v>548_RG_647.1_1_202425</v>
      </c>
      <c r="AW1911" s="191" t="s">
        <v>93</v>
      </c>
      <c r="AX1911" s="18">
        <v>202425</v>
      </c>
      <c r="AY1911" s="191">
        <v>548</v>
      </c>
      <c r="AZ1911" s="191">
        <v>647.1</v>
      </c>
      <c r="BA1911" s="191">
        <v>1</v>
      </c>
      <c r="BB1911" s="191">
        <v>0</v>
      </c>
    </row>
    <row r="1912" spans="48:54" x14ac:dyDescent="0.2">
      <c r="AV1912" s="191" t="str">
        <f t="shared" si="33"/>
        <v>550_RG_647.1_1_202425</v>
      </c>
      <c r="AW1912" s="191" t="s">
        <v>93</v>
      </c>
      <c r="AX1912" s="18">
        <v>202425</v>
      </c>
      <c r="AY1912" s="191">
        <v>550</v>
      </c>
      <c r="AZ1912" s="191">
        <v>647.1</v>
      </c>
      <c r="BA1912" s="191">
        <v>1</v>
      </c>
      <c r="BB1912" s="191">
        <v>0</v>
      </c>
    </row>
    <row r="1913" spans="48:54" x14ac:dyDescent="0.2">
      <c r="AV1913" s="191" t="str">
        <f t="shared" si="33"/>
        <v>552_RG_647.1_1_202425</v>
      </c>
      <c r="AW1913" s="191" t="s">
        <v>93</v>
      </c>
      <c r="AX1913" s="18">
        <v>202425</v>
      </c>
      <c r="AY1913" s="191">
        <v>552</v>
      </c>
      <c r="AZ1913" s="191">
        <v>647.1</v>
      </c>
      <c r="BA1913" s="191">
        <v>1</v>
      </c>
      <c r="BB1913" s="191">
        <v>0</v>
      </c>
    </row>
    <row r="1914" spans="48:54" x14ac:dyDescent="0.2">
      <c r="AV1914" s="191" t="str">
        <f t="shared" si="33"/>
        <v>562_RG_647.1_1_202425</v>
      </c>
      <c r="AW1914" s="191" t="s">
        <v>93</v>
      </c>
      <c r="AX1914" s="18">
        <v>202425</v>
      </c>
      <c r="AY1914" s="191">
        <v>562</v>
      </c>
      <c r="AZ1914" s="191">
        <v>647.1</v>
      </c>
      <c r="BA1914" s="191">
        <v>1</v>
      </c>
      <c r="BB1914" s="191">
        <v>0</v>
      </c>
    </row>
    <row r="1915" spans="48:54" x14ac:dyDescent="0.2">
      <c r="AV1915" s="191" t="str">
        <f t="shared" si="33"/>
        <v>564_RG_647.1_1_202425</v>
      </c>
      <c r="AW1915" s="191" t="s">
        <v>93</v>
      </c>
      <c r="AX1915" s="18">
        <v>202425</v>
      </c>
      <c r="AY1915" s="191">
        <v>564</v>
      </c>
      <c r="AZ1915" s="191">
        <v>647.1</v>
      </c>
      <c r="BA1915" s="191">
        <v>1</v>
      </c>
      <c r="BB1915" s="191">
        <v>0</v>
      </c>
    </row>
    <row r="1916" spans="48:54" x14ac:dyDescent="0.2">
      <c r="AV1916" s="191" t="str">
        <f t="shared" si="33"/>
        <v>566_RG_647.1_1_202425</v>
      </c>
      <c r="AW1916" s="191" t="s">
        <v>93</v>
      </c>
      <c r="AX1916" s="18">
        <v>202425</v>
      </c>
      <c r="AY1916" s="191">
        <v>566</v>
      </c>
      <c r="AZ1916" s="191">
        <v>647.1</v>
      </c>
      <c r="BA1916" s="191">
        <v>1</v>
      </c>
      <c r="BB1916" s="191">
        <v>0</v>
      </c>
    </row>
    <row r="1917" spans="48:54" x14ac:dyDescent="0.2">
      <c r="AV1917" s="191" t="str">
        <f t="shared" si="33"/>
        <v>568_RG_647.1_1_202425</v>
      </c>
      <c r="AW1917" s="191" t="s">
        <v>93</v>
      </c>
      <c r="AX1917" s="18">
        <v>202425</v>
      </c>
      <c r="AY1917" s="191">
        <v>568</v>
      </c>
      <c r="AZ1917" s="191">
        <v>647.1</v>
      </c>
      <c r="BA1917" s="191">
        <v>1</v>
      </c>
      <c r="BB1917" s="191">
        <v>0</v>
      </c>
    </row>
    <row r="1918" spans="48:54" x14ac:dyDescent="0.2">
      <c r="AV1918" s="191" t="str">
        <f t="shared" si="33"/>
        <v>572_RG_647.1_1_202425</v>
      </c>
      <c r="AW1918" s="191" t="s">
        <v>93</v>
      </c>
      <c r="AX1918" s="18">
        <v>202425</v>
      </c>
      <c r="AY1918" s="191">
        <v>572</v>
      </c>
      <c r="AZ1918" s="191">
        <v>647.1</v>
      </c>
      <c r="BA1918" s="191">
        <v>1</v>
      </c>
      <c r="BB1918" s="191">
        <v>0</v>
      </c>
    </row>
    <row r="1919" spans="48:54" x14ac:dyDescent="0.2">
      <c r="AV1919" s="191" t="str">
        <f t="shared" si="33"/>
        <v>574_RG_647.1_1_202425</v>
      </c>
      <c r="AW1919" s="191" t="s">
        <v>93</v>
      </c>
      <c r="AX1919" s="18">
        <v>202425</v>
      </c>
      <c r="AY1919" s="191">
        <v>574</v>
      </c>
      <c r="AZ1919" s="191">
        <v>647.1</v>
      </c>
      <c r="BA1919" s="191">
        <v>1</v>
      </c>
      <c r="BB1919" s="191">
        <v>0</v>
      </c>
    </row>
    <row r="1920" spans="48:54" x14ac:dyDescent="0.2">
      <c r="AV1920" s="191" t="str">
        <f t="shared" si="33"/>
        <v>576_RG_647.1_1_202425</v>
      </c>
      <c r="AW1920" s="191" t="s">
        <v>93</v>
      </c>
      <c r="AX1920" s="18">
        <v>202425</v>
      </c>
      <c r="AY1920" s="191">
        <v>576</v>
      </c>
      <c r="AZ1920" s="191">
        <v>647.1</v>
      </c>
      <c r="BA1920" s="191">
        <v>1</v>
      </c>
      <c r="BB1920" s="191">
        <v>0</v>
      </c>
    </row>
    <row r="1921" spans="48:54" x14ac:dyDescent="0.2">
      <c r="AV1921" s="191" t="str">
        <f t="shared" si="33"/>
        <v>582_RG_647.1_1_202425</v>
      </c>
      <c r="AW1921" s="191" t="s">
        <v>93</v>
      </c>
      <c r="AX1921" s="18">
        <v>202425</v>
      </c>
      <c r="AY1921" s="191">
        <v>582</v>
      </c>
      <c r="AZ1921" s="191">
        <v>647.1</v>
      </c>
      <c r="BA1921" s="191">
        <v>1</v>
      </c>
      <c r="BB1921" s="191">
        <v>0</v>
      </c>
    </row>
    <row r="1922" spans="48:54" x14ac:dyDescent="0.2">
      <c r="AV1922" s="191" t="str">
        <f t="shared" si="33"/>
        <v>584_RG_647.1_1_202425</v>
      </c>
      <c r="AW1922" s="191" t="s">
        <v>93</v>
      </c>
      <c r="AX1922" s="18">
        <v>202425</v>
      </c>
      <c r="AY1922" s="191">
        <v>584</v>
      </c>
      <c r="AZ1922" s="191">
        <v>647.1</v>
      </c>
      <c r="BA1922" s="191">
        <v>1</v>
      </c>
      <c r="BB1922" s="191">
        <v>0</v>
      </c>
    </row>
    <row r="1923" spans="48:54" x14ac:dyDescent="0.2">
      <c r="AV1923" s="191" t="str">
        <f t="shared" si="33"/>
        <v>586_RG_647.1_1_202425</v>
      </c>
      <c r="AW1923" s="191" t="s">
        <v>93</v>
      </c>
      <c r="AX1923" s="18">
        <v>202425</v>
      </c>
      <c r="AY1923" s="191">
        <v>586</v>
      </c>
      <c r="AZ1923" s="191">
        <v>647.1</v>
      </c>
      <c r="BA1923" s="191">
        <v>1</v>
      </c>
      <c r="BB1923" s="191">
        <v>0</v>
      </c>
    </row>
    <row r="1924" spans="48:54" x14ac:dyDescent="0.2">
      <c r="AV1924" s="191" t="str">
        <f t="shared" ref="AV1924:AV1987" si="34">AY1924&amp;"_"&amp;AW1924&amp;"_"&amp;AZ1924&amp;"_"&amp;BA1924&amp;"_"&amp;AX1924</f>
        <v>512_RG_698_1_202425</v>
      </c>
      <c r="AW1924" s="191" t="s">
        <v>93</v>
      </c>
      <c r="AX1924" s="18">
        <v>202425</v>
      </c>
      <c r="AY1924" s="191">
        <v>512</v>
      </c>
      <c r="AZ1924" s="191">
        <v>698</v>
      </c>
      <c r="BA1924" s="191">
        <v>1</v>
      </c>
      <c r="BB1924" s="191">
        <v>-8319.094000000001</v>
      </c>
    </row>
    <row r="1925" spans="48:54" x14ac:dyDescent="0.2">
      <c r="AV1925" s="191" t="str">
        <f t="shared" si="34"/>
        <v>514_RG_698_1_202425</v>
      </c>
      <c r="AW1925" s="191" t="s">
        <v>93</v>
      </c>
      <c r="AX1925" s="18">
        <v>202425</v>
      </c>
      <c r="AY1925" s="191">
        <v>514</v>
      </c>
      <c r="AZ1925" s="191">
        <v>698</v>
      </c>
      <c r="BA1925" s="191">
        <v>1</v>
      </c>
      <c r="BB1925" s="191">
        <v>-66407.196230000001</v>
      </c>
    </row>
    <row r="1926" spans="48:54" x14ac:dyDescent="0.2">
      <c r="AV1926" s="191" t="str">
        <f t="shared" si="34"/>
        <v>516_RG_698_1_202425</v>
      </c>
      <c r="AW1926" s="191" t="s">
        <v>93</v>
      </c>
      <c r="AX1926" s="18">
        <v>202425</v>
      </c>
      <c r="AY1926" s="191">
        <v>516</v>
      </c>
      <c r="AZ1926" s="191">
        <v>698</v>
      </c>
      <c r="BA1926" s="191">
        <v>1</v>
      </c>
      <c r="BB1926" s="191">
        <v>-14620.067999999999</v>
      </c>
    </row>
    <row r="1927" spans="48:54" x14ac:dyDescent="0.2">
      <c r="AV1927" s="191" t="str">
        <f t="shared" si="34"/>
        <v>518_RG_698_1_202425</v>
      </c>
      <c r="AW1927" s="191" t="s">
        <v>93</v>
      </c>
      <c r="AX1927" s="18">
        <v>202425</v>
      </c>
      <c r="AY1927" s="191">
        <v>518</v>
      </c>
      <c r="AZ1927" s="191">
        <v>698</v>
      </c>
      <c r="BA1927" s="191">
        <v>1</v>
      </c>
      <c r="BB1927" s="191">
        <v>-10461.566930000001</v>
      </c>
    </row>
    <row r="1928" spans="48:54" x14ac:dyDescent="0.2">
      <c r="AV1928" s="191" t="str">
        <f t="shared" si="34"/>
        <v>520_RG_698_1_202425</v>
      </c>
      <c r="AW1928" s="191" t="s">
        <v>93</v>
      </c>
      <c r="AX1928" s="18">
        <v>202425</v>
      </c>
      <c r="AY1928" s="191">
        <v>520</v>
      </c>
      <c r="AZ1928" s="191">
        <v>698</v>
      </c>
      <c r="BA1928" s="191">
        <v>1</v>
      </c>
      <c r="BB1928" s="191">
        <v>-8735.5789999999997</v>
      </c>
    </row>
    <row r="1929" spans="48:54" x14ac:dyDescent="0.2">
      <c r="AV1929" s="191" t="str">
        <f t="shared" si="34"/>
        <v>522_RG_698_1_202425</v>
      </c>
      <c r="AW1929" s="191" t="s">
        <v>93</v>
      </c>
      <c r="AX1929" s="18">
        <v>202425</v>
      </c>
      <c r="AY1929" s="191">
        <v>522</v>
      </c>
      <c r="AZ1929" s="191">
        <v>698</v>
      </c>
      <c r="BA1929" s="191">
        <v>1</v>
      </c>
      <c r="BB1929" s="191">
        <v>-12098.343079999997</v>
      </c>
    </row>
    <row r="1930" spans="48:54" x14ac:dyDescent="0.2">
      <c r="AV1930" s="191" t="str">
        <f t="shared" si="34"/>
        <v>524_RG_698_1_202425</v>
      </c>
      <c r="AW1930" s="191" t="s">
        <v>93</v>
      </c>
      <c r="AX1930" s="18">
        <v>202425</v>
      </c>
      <c r="AY1930" s="191">
        <v>524</v>
      </c>
      <c r="AZ1930" s="191">
        <v>698</v>
      </c>
      <c r="BA1930" s="191">
        <v>1</v>
      </c>
      <c r="BB1930" s="191">
        <v>-13194.60159</v>
      </c>
    </row>
    <row r="1931" spans="48:54" x14ac:dyDescent="0.2">
      <c r="AV1931" s="191" t="str">
        <f t="shared" si="34"/>
        <v>526_RG_698_1_202425</v>
      </c>
      <c r="AW1931" s="191" t="s">
        <v>93</v>
      </c>
      <c r="AX1931" s="18">
        <v>202425</v>
      </c>
      <c r="AY1931" s="191">
        <v>526</v>
      </c>
      <c r="AZ1931" s="191">
        <v>698</v>
      </c>
      <c r="BA1931" s="191">
        <v>1</v>
      </c>
      <c r="BB1931" s="191">
        <v>-1398.8440000000001</v>
      </c>
    </row>
    <row r="1932" spans="48:54" x14ac:dyDescent="0.2">
      <c r="AV1932" s="191" t="str">
        <f t="shared" si="34"/>
        <v>528_RG_698_1_202425</v>
      </c>
      <c r="AW1932" s="191" t="s">
        <v>93</v>
      </c>
      <c r="AX1932" s="18">
        <v>202425</v>
      </c>
      <c r="AY1932" s="191">
        <v>528</v>
      </c>
      <c r="AZ1932" s="191">
        <v>698</v>
      </c>
      <c r="BA1932" s="191">
        <v>1</v>
      </c>
      <c r="BB1932" s="191">
        <v>-10801</v>
      </c>
    </row>
    <row r="1933" spans="48:54" x14ac:dyDescent="0.2">
      <c r="AV1933" s="191" t="str">
        <f t="shared" si="34"/>
        <v>530_RG_698_1_202425</v>
      </c>
      <c r="AW1933" s="191" t="s">
        <v>93</v>
      </c>
      <c r="AX1933" s="18">
        <v>202425</v>
      </c>
      <c r="AY1933" s="191">
        <v>530</v>
      </c>
      <c r="AZ1933" s="191">
        <v>698</v>
      </c>
      <c r="BA1933" s="191">
        <v>1</v>
      </c>
      <c r="BB1933" s="191">
        <v>-31441.948999999986</v>
      </c>
    </row>
    <row r="1934" spans="48:54" x14ac:dyDescent="0.2">
      <c r="AV1934" s="191" t="str">
        <f t="shared" si="34"/>
        <v>532_RG_698_1_202425</v>
      </c>
      <c r="AW1934" s="191" t="s">
        <v>93</v>
      </c>
      <c r="AX1934" s="18">
        <v>202425</v>
      </c>
      <c r="AY1934" s="191">
        <v>532</v>
      </c>
      <c r="AZ1934" s="191">
        <v>698</v>
      </c>
      <c r="BA1934" s="191">
        <v>1</v>
      </c>
      <c r="BB1934" s="191">
        <v>-31596.993350000004</v>
      </c>
    </row>
    <row r="1935" spans="48:54" x14ac:dyDescent="0.2">
      <c r="AV1935" s="191" t="str">
        <f t="shared" si="34"/>
        <v>534_RG_698_1_202425</v>
      </c>
      <c r="AW1935" s="191" t="s">
        <v>93</v>
      </c>
      <c r="AX1935" s="18">
        <v>202425</v>
      </c>
      <c r="AY1935" s="191">
        <v>534</v>
      </c>
      <c r="AZ1935" s="191">
        <v>698</v>
      </c>
      <c r="BA1935" s="191">
        <v>1</v>
      </c>
      <c r="BB1935" s="191">
        <v>-24752.267620000002</v>
      </c>
    </row>
    <row r="1936" spans="48:54" x14ac:dyDescent="0.2">
      <c r="AV1936" s="191" t="str">
        <f t="shared" si="34"/>
        <v>536_RG_698_1_202425</v>
      </c>
      <c r="AW1936" s="191" t="s">
        <v>93</v>
      </c>
      <c r="AX1936" s="18">
        <v>202425</v>
      </c>
      <c r="AY1936" s="191">
        <v>536</v>
      </c>
      <c r="AZ1936" s="191">
        <v>698</v>
      </c>
      <c r="BA1936" s="191">
        <v>1</v>
      </c>
      <c r="BB1936" s="191">
        <v>-15428.713999999998</v>
      </c>
    </row>
    <row r="1937" spans="48:54" x14ac:dyDescent="0.2">
      <c r="AV1937" s="191" t="str">
        <f t="shared" si="34"/>
        <v>538_RG_698_1_202425</v>
      </c>
      <c r="AW1937" s="191" t="s">
        <v>93</v>
      </c>
      <c r="AX1937" s="18">
        <v>202425</v>
      </c>
      <c r="AY1937" s="191">
        <v>538</v>
      </c>
      <c r="AZ1937" s="191">
        <v>698</v>
      </c>
      <c r="BA1937" s="191">
        <v>1</v>
      </c>
      <c r="BB1937" s="191">
        <v>-7783.8186499999983</v>
      </c>
    </row>
    <row r="1938" spans="48:54" x14ac:dyDescent="0.2">
      <c r="AV1938" s="191" t="str">
        <f t="shared" si="34"/>
        <v>540_RG_698_1_202425</v>
      </c>
      <c r="AW1938" s="191" t="s">
        <v>93</v>
      </c>
      <c r="AX1938" s="18">
        <v>202425</v>
      </c>
      <c r="AY1938" s="191">
        <v>540</v>
      </c>
      <c r="AZ1938" s="191">
        <v>698</v>
      </c>
      <c r="BA1938" s="191">
        <v>1</v>
      </c>
      <c r="BB1938" s="191">
        <v>-25898.611999999997</v>
      </c>
    </row>
    <row r="1939" spans="48:54" x14ac:dyDescent="0.2">
      <c r="AV1939" s="191" t="str">
        <f t="shared" si="34"/>
        <v>542_RG_698_1_202425</v>
      </c>
      <c r="AW1939" s="191" t="s">
        <v>93</v>
      </c>
      <c r="AX1939" s="18">
        <v>202425</v>
      </c>
      <c r="AY1939" s="191">
        <v>542</v>
      </c>
      <c r="AZ1939" s="191">
        <v>698</v>
      </c>
      <c r="BA1939" s="191">
        <v>1</v>
      </c>
      <c r="BB1939" s="191">
        <v>-13628.723000000004</v>
      </c>
    </row>
    <row r="1940" spans="48:54" x14ac:dyDescent="0.2">
      <c r="AV1940" s="191" t="str">
        <f t="shared" si="34"/>
        <v>544_RG_698_1_202425</v>
      </c>
      <c r="AW1940" s="191" t="s">
        <v>93</v>
      </c>
      <c r="AX1940" s="18">
        <v>202425</v>
      </c>
      <c r="AY1940" s="191">
        <v>544</v>
      </c>
      <c r="AZ1940" s="191">
        <v>698</v>
      </c>
      <c r="BA1940" s="191">
        <v>1</v>
      </c>
      <c r="BB1940" s="191">
        <v>-7809.5733699999992</v>
      </c>
    </row>
    <row r="1941" spans="48:54" x14ac:dyDescent="0.2">
      <c r="AV1941" s="191" t="str">
        <f t="shared" si="34"/>
        <v>545_RG_698_1_202425</v>
      </c>
      <c r="AW1941" s="191" t="s">
        <v>93</v>
      </c>
      <c r="AX1941" s="18">
        <v>202425</v>
      </c>
      <c r="AY1941" s="191">
        <v>545</v>
      </c>
      <c r="AZ1941" s="191">
        <v>698</v>
      </c>
      <c r="BA1941" s="191">
        <v>1</v>
      </c>
      <c r="BB1941" s="191">
        <v>-15078.805</v>
      </c>
    </row>
    <row r="1942" spans="48:54" x14ac:dyDescent="0.2">
      <c r="AV1942" s="191" t="str">
        <f t="shared" si="34"/>
        <v>546_RG_698_1_202425</v>
      </c>
      <c r="AW1942" s="191" t="s">
        <v>93</v>
      </c>
      <c r="AX1942" s="18">
        <v>202425</v>
      </c>
      <c r="AY1942" s="191">
        <v>546</v>
      </c>
      <c r="AZ1942" s="191">
        <v>698</v>
      </c>
      <c r="BA1942" s="191">
        <v>1</v>
      </c>
      <c r="BB1942" s="191">
        <v>-12620.687999999998</v>
      </c>
    </row>
    <row r="1943" spans="48:54" x14ac:dyDescent="0.2">
      <c r="AV1943" s="191" t="str">
        <f t="shared" si="34"/>
        <v>548_RG_698_1_202425</v>
      </c>
      <c r="AW1943" s="191" t="s">
        <v>93</v>
      </c>
      <c r="AX1943" s="18">
        <v>202425</v>
      </c>
      <c r="AY1943" s="191">
        <v>548</v>
      </c>
      <c r="AZ1943" s="191">
        <v>698</v>
      </c>
      <c r="BA1943" s="191">
        <v>1</v>
      </c>
      <c r="BB1943" s="191">
        <v>-4952.3414499999999</v>
      </c>
    </row>
    <row r="1944" spans="48:54" x14ac:dyDescent="0.2">
      <c r="AV1944" s="191" t="str">
        <f t="shared" si="34"/>
        <v>550_RG_698_1_202425</v>
      </c>
      <c r="AW1944" s="191" t="s">
        <v>93</v>
      </c>
      <c r="AX1944" s="18">
        <v>202425</v>
      </c>
      <c r="AY1944" s="191">
        <v>550</v>
      </c>
      <c r="AZ1944" s="191">
        <v>698</v>
      </c>
      <c r="BA1944" s="191">
        <v>1</v>
      </c>
      <c r="BB1944" s="191">
        <v>-19891.699639999999</v>
      </c>
    </row>
    <row r="1945" spans="48:54" x14ac:dyDescent="0.2">
      <c r="AV1945" s="191" t="str">
        <f t="shared" si="34"/>
        <v>552_RG_698_1_202425</v>
      </c>
      <c r="AW1945" s="191" t="s">
        <v>93</v>
      </c>
      <c r="AX1945" s="18">
        <v>202425</v>
      </c>
      <c r="AY1945" s="191">
        <v>552</v>
      </c>
      <c r="AZ1945" s="191">
        <v>698</v>
      </c>
      <c r="BA1945" s="191">
        <v>1</v>
      </c>
      <c r="BB1945" s="191">
        <v>-24327.011999999995</v>
      </c>
    </row>
    <row r="1946" spans="48:54" x14ac:dyDescent="0.2">
      <c r="AV1946" s="191" t="str">
        <f t="shared" si="34"/>
        <v>562_RG_698_1_202425</v>
      </c>
      <c r="AW1946" s="191" t="s">
        <v>93</v>
      </c>
      <c r="AX1946" s="18">
        <v>202425</v>
      </c>
      <c r="AY1946" s="191">
        <v>562</v>
      </c>
      <c r="AZ1946" s="191">
        <v>698</v>
      </c>
      <c r="BA1946" s="191">
        <v>1</v>
      </c>
      <c r="BB1946" s="191">
        <v>-19787.804000000004</v>
      </c>
    </row>
    <row r="1947" spans="48:54" x14ac:dyDescent="0.2">
      <c r="AV1947" s="191" t="str">
        <f t="shared" si="34"/>
        <v>564_RG_698_1_202425</v>
      </c>
      <c r="AW1947" s="191" t="s">
        <v>93</v>
      </c>
      <c r="AX1947" s="18">
        <v>202425</v>
      </c>
      <c r="AY1947" s="191">
        <v>564</v>
      </c>
      <c r="AZ1947" s="191">
        <v>698</v>
      </c>
      <c r="BA1947" s="191">
        <v>1</v>
      </c>
      <c r="BB1947" s="191">
        <v>0</v>
      </c>
    </row>
    <row r="1948" spans="48:54" x14ac:dyDescent="0.2">
      <c r="AV1948" s="191" t="str">
        <f t="shared" si="34"/>
        <v>566_RG_698_1_202425</v>
      </c>
      <c r="AW1948" s="191" t="s">
        <v>93</v>
      </c>
      <c r="AX1948" s="18">
        <v>202425</v>
      </c>
      <c r="AY1948" s="191">
        <v>566</v>
      </c>
      <c r="AZ1948" s="191">
        <v>698</v>
      </c>
      <c r="BA1948" s="191">
        <v>1</v>
      </c>
      <c r="BB1948" s="191">
        <v>0</v>
      </c>
    </row>
    <row r="1949" spans="48:54" x14ac:dyDescent="0.2">
      <c r="AV1949" s="191" t="str">
        <f t="shared" si="34"/>
        <v>568_RG_698_1_202425</v>
      </c>
      <c r="AW1949" s="191" t="s">
        <v>93</v>
      </c>
      <c r="AX1949" s="18">
        <v>202425</v>
      </c>
      <c r="AY1949" s="191">
        <v>568</v>
      </c>
      <c r="AZ1949" s="191">
        <v>698</v>
      </c>
      <c r="BA1949" s="191">
        <v>1</v>
      </c>
      <c r="BB1949" s="191">
        <v>0</v>
      </c>
    </row>
    <row r="1950" spans="48:54" x14ac:dyDescent="0.2">
      <c r="AV1950" s="191" t="str">
        <f t="shared" si="34"/>
        <v>572_RG_698_1_202425</v>
      </c>
      <c r="AW1950" s="191" t="s">
        <v>93</v>
      </c>
      <c r="AX1950" s="18">
        <v>202425</v>
      </c>
      <c r="AY1950" s="191">
        <v>572</v>
      </c>
      <c r="AZ1950" s="191">
        <v>698</v>
      </c>
      <c r="BA1950" s="191">
        <v>1</v>
      </c>
      <c r="BB1950" s="191">
        <v>-1487.2659999999998</v>
      </c>
    </row>
    <row r="1951" spans="48:54" x14ac:dyDescent="0.2">
      <c r="AV1951" s="191" t="str">
        <f t="shared" si="34"/>
        <v>574_RG_698_1_202425</v>
      </c>
      <c r="AW1951" s="191" t="s">
        <v>93</v>
      </c>
      <c r="AX1951" s="18">
        <v>202425</v>
      </c>
      <c r="AY1951" s="191">
        <v>574</v>
      </c>
      <c r="AZ1951" s="191">
        <v>698</v>
      </c>
      <c r="BA1951" s="191">
        <v>1</v>
      </c>
      <c r="BB1951" s="191">
        <v>-981.68</v>
      </c>
    </row>
    <row r="1952" spans="48:54" x14ac:dyDescent="0.2">
      <c r="AV1952" s="191" t="str">
        <f t="shared" si="34"/>
        <v>576_RG_698_1_202425</v>
      </c>
      <c r="AW1952" s="191" t="s">
        <v>93</v>
      </c>
      <c r="AX1952" s="18">
        <v>202425</v>
      </c>
      <c r="AY1952" s="191">
        <v>576</v>
      </c>
      <c r="AZ1952" s="191">
        <v>698</v>
      </c>
      <c r="BA1952" s="191">
        <v>1</v>
      </c>
      <c r="BB1952" s="191">
        <v>0</v>
      </c>
    </row>
    <row r="1953" spans="48:54" x14ac:dyDescent="0.2">
      <c r="AV1953" s="191" t="str">
        <f t="shared" si="34"/>
        <v>582_RG_698_1_202425</v>
      </c>
      <c r="AW1953" s="191" t="s">
        <v>93</v>
      </c>
      <c r="AX1953" s="18">
        <v>202425</v>
      </c>
      <c r="AY1953" s="191">
        <v>582</v>
      </c>
      <c r="AZ1953" s="191">
        <v>698</v>
      </c>
      <c r="BA1953" s="191">
        <v>1</v>
      </c>
      <c r="BB1953" s="191">
        <v>-972.09400000000005</v>
      </c>
    </row>
    <row r="1954" spans="48:54" x14ac:dyDescent="0.2">
      <c r="AV1954" s="191" t="str">
        <f t="shared" si="34"/>
        <v>584_RG_698_1_202425</v>
      </c>
      <c r="AW1954" s="191" t="s">
        <v>93</v>
      </c>
      <c r="AX1954" s="18">
        <v>202425</v>
      </c>
      <c r="AY1954" s="191">
        <v>584</v>
      </c>
      <c r="AZ1954" s="191">
        <v>698</v>
      </c>
      <c r="BA1954" s="191">
        <v>1</v>
      </c>
      <c r="BB1954" s="191">
        <v>0</v>
      </c>
    </row>
    <row r="1955" spans="48:54" x14ac:dyDescent="0.2">
      <c r="AV1955" s="191" t="str">
        <f t="shared" si="34"/>
        <v>586_RG_698_1_202425</v>
      </c>
      <c r="AW1955" s="191" t="s">
        <v>93</v>
      </c>
      <c r="AX1955" s="18">
        <v>202425</v>
      </c>
      <c r="AY1955" s="191">
        <v>586</v>
      </c>
      <c r="AZ1955" s="191">
        <v>698</v>
      </c>
      <c r="BA1955" s="191">
        <v>1</v>
      </c>
      <c r="BB1955" s="191">
        <v>-1665.837</v>
      </c>
    </row>
    <row r="1956" spans="48:54" x14ac:dyDescent="0.2">
      <c r="AV1956" s="191" t="str">
        <f t="shared" si="34"/>
        <v>512_RG_698_2_202425</v>
      </c>
      <c r="AW1956" s="191" t="s">
        <v>93</v>
      </c>
      <c r="AX1956" s="18">
        <v>202425</v>
      </c>
      <c r="AY1956" s="191">
        <v>512</v>
      </c>
      <c r="AZ1956" s="191">
        <v>698</v>
      </c>
      <c r="BA1956" s="191">
        <v>2</v>
      </c>
      <c r="BB1956" s="191">
        <v>0</v>
      </c>
    </row>
    <row r="1957" spans="48:54" x14ac:dyDescent="0.2">
      <c r="AV1957" s="191" t="str">
        <f t="shared" si="34"/>
        <v>514_RG_698_2_202425</v>
      </c>
      <c r="AW1957" s="191" t="s">
        <v>93</v>
      </c>
      <c r="AX1957" s="18">
        <v>202425</v>
      </c>
      <c r="AY1957" s="191">
        <v>514</v>
      </c>
      <c r="AZ1957" s="191">
        <v>698</v>
      </c>
      <c r="BA1957" s="191">
        <v>2</v>
      </c>
      <c r="BB1957" s="191">
        <v>0</v>
      </c>
    </row>
    <row r="1958" spans="48:54" x14ac:dyDescent="0.2">
      <c r="AV1958" s="191" t="str">
        <f t="shared" si="34"/>
        <v>516_RG_698_2_202425</v>
      </c>
      <c r="AW1958" s="191" t="s">
        <v>93</v>
      </c>
      <c r="AX1958" s="18">
        <v>202425</v>
      </c>
      <c r="AY1958" s="191">
        <v>516</v>
      </c>
      <c r="AZ1958" s="191">
        <v>698</v>
      </c>
      <c r="BA1958" s="191">
        <v>2</v>
      </c>
      <c r="BB1958" s="191">
        <v>0</v>
      </c>
    </row>
    <row r="1959" spans="48:54" x14ac:dyDescent="0.2">
      <c r="AV1959" s="191" t="str">
        <f t="shared" si="34"/>
        <v>518_RG_698_2_202425</v>
      </c>
      <c r="AW1959" s="191" t="s">
        <v>93</v>
      </c>
      <c r="AX1959" s="18">
        <v>202425</v>
      </c>
      <c r="AY1959" s="191">
        <v>518</v>
      </c>
      <c r="AZ1959" s="191">
        <v>698</v>
      </c>
      <c r="BA1959" s="191">
        <v>2</v>
      </c>
      <c r="BB1959" s="191">
        <v>0</v>
      </c>
    </row>
    <row r="1960" spans="48:54" x14ac:dyDescent="0.2">
      <c r="AV1960" s="191" t="str">
        <f t="shared" si="34"/>
        <v>520_RG_698_2_202425</v>
      </c>
      <c r="AW1960" s="191" t="s">
        <v>93</v>
      </c>
      <c r="AX1960" s="18">
        <v>202425</v>
      </c>
      <c r="AY1960" s="191">
        <v>520</v>
      </c>
      <c r="AZ1960" s="191">
        <v>698</v>
      </c>
      <c r="BA1960" s="191">
        <v>2</v>
      </c>
      <c r="BB1960" s="191">
        <v>0</v>
      </c>
    </row>
    <row r="1961" spans="48:54" x14ac:dyDescent="0.2">
      <c r="AV1961" s="191" t="str">
        <f t="shared" si="34"/>
        <v>522_RG_698_2_202425</v>
      </c>
      <c r="AW1961" s="191" t="s">
        <v>93</v>
      </c>
      <c r="AX1961" s="18">
        <v>202425</v>
      </c>
      <c r="AY1961" s="191">
        <v>522</v>
      </c>
      <c r="AZ1961" s="191">
        <v>698</v>
      </c>
      <c r="BA1961" s="191">
        <v>2</v>
      </c>
      <c r="BB1961" s="191">
        <v>0</v>
      </c>
    </row>
    <row r="1962" spans="48:54" x14ac:dyDescent="0.2">
      <c r="AV1962" s="191" t="str">
        <f t="shared" si="34"/>
        <v>524_RG_698_2_202425</v>
      </c>
      <c r="AW1962" s="191" t="s">
        <v>93</v>
      </c>
      <c r="AX1962" s="18">
        <v>202425</v>
      </c>
      <c r="AY1962" s="191">
        <v>524</v>
      </c>
      <c r="AZ1962" s="191">
        <v>698</v>
      </c>
      <c r="BA1962" s="191">
        <v>2</v>
      </c>
      <c r="BB1962" s="191">
        <v>0</v>
      </c>
    </row>
    <row r="1963" spans="48:54" x14ac:dyDescent="0.2">
      <c r="AV1963" s="191" t="str">
        <f t="shared" si="34"/>
        <v>526_RG_698_2_202425</v>
      </c>
      <c r="AW1963" s="191" t="s">
        <v>93</v>
      </c>
      <c r="AX1963" s="18">
        <v>202425</v>
      </c>
      <c r="AY1963" s="191">
        <v>526</v>
      </c>
      <c r="AZ1963" s="191">
        <v>698</v>
      </c>
      <c r="BA1963" s="191">
        <v>2</v>
      </c>
      <c r="BB1963" s="191">
        <v>0</v>
      </c>
    </row>
    <row r="1964" spans="48:54" x14ac:dyDescent="0.2">
      <c r="AV1964" s="191" t="str">
        <f t="shared" si="34"/>
        <v>528_RG_698_2_202425</v>
      </c>
      <c r="AW1964" s="191" t="s">
        <v>93</v>
      </c>
      <c r="AX1964" s="18">
        <v>202425</v>
      </c>
      <c r="AY1964" s="191">
        <v>528</v>
      </c>
      <c r="AZ1964" s="191">
        <v>698</v>
      </c>
      <c r="BA1964" s="191">
        <v>2</v>
      </c>
      <c r="BB1964" s="191">
        <v>-31</v>
      </c>
    </row>
    <row r="1965" spans="48:54" x14ac:dyDescent="0.2">
      <c r="AV1965" s="191" t="str">
        <f t="shared" si="34"/>
        <v>530_RG_698_2_202425</v>
      </c>
      <c r="AW1965" s="191" t="s">
        <v>93</v>
      </c>
      <c r="AX1965" s="18">
        <v>202425</v>
      </c>
      <c r="AY1965" s="191">
        <v>530</v>
      </c>
      <c r="AZ1965" s="191">
        <v>698</v>
      </c>
      <c r="BA1965" s="191">
        <v>2</v>
      </c>
      <c r="BB1965" s="191">
        <v>0</v>
      </c>
    </row>
    <row r="1966" spans="48:54" x14ac:dyDescent="0.2">
      <c r="AV1966" s="191" t="str">
        <f t="shared" si="34"/>
        <v>532_RG_698_2_202425</v>
      </c>
      <c r="AW1966" s="191" t="s">
        <v>93</v>
      </c>
      <c r="AX1966" s="18">
        <v>202425</v>
      </c>
      <c r="AY1966" s="191">
        <v>532</v>
      </c>
      <c r="AZ1966" s="191">
        <v>698</v>
      </c>
      <c r="BA1966" s="191">
        <v>2</v>
      </c>
      <c r="BB1966" s="191">
        <v>0</v>
      </c>
    </row>
    <row r="1967" spans="48:54" x14ac:dyDescent="0.2">
      <c r="AV1967" s="191" t="str">
        <f t="shared" si="34"/>
        <v>534_RG_698_2_202425</v>
      </c>
      <c r="AW1967" s="191" t="s">
        <v>93</v>
      </c>
      <c r="AX1967" s="18">
        <v>202425</v>
      </c>
      <c r="AY1967" s="191">
        <v>534</v>
      </c>
      <c r="AZ1967" s="191">
        <v>698</v>
      </c>
      <c r="BA1967" s="191">
        <v>2</v>
      </c>
      <c r="BB1967" s="191">
        <v>0</v>
      </c>
    </row>
    <row r="1968" spans="48:54" x14ac:dyDescent="0.2">
      <c r="AV1968" s="191" t="str">
        <f t="shared" si="34"/>
        <v>536_RG_698_2_202425</v>
      </c>
      <c r="AW1968" s="191" t="s">
        <v>93</v>
      </c>
      <c r="AX1968" s="18">
        <v>202425</v>
      </c>
      <c r="AY1968" s="191">
        <v>536</v>
      </c>
      <c r="AZ1968" s="191">
        <v>698</v>
      </c>
      <c r="BA1968" s="191">
        <v>2</v>
      </c>
      <c r="BB1968" s="191">
        <v>0</v>
      </c>
    </row>
    <row r="1969" spans="48:54" x14ac:dyDescent="0.2">
      <c r="AV1969" s="191" t="str">
        <f t="shared" si="34"/>
        <v>538_RG_698_2_202425</v>
      </c>
      <c r="AW1969" s="191" t="s">
        <v>93</v>
      </c>
      <c r="AX1969" s="18">
        <v>202425</v>
      </c>
      <c r="AY1969" s="191">
        <v>538</v>
      </c>
      <c r="AZ1969" s="191">
        <v>698</v>
      </c>
      <c r="BA1969" s="191">
        <v>2</v>
      </c>
      <c r="BB1969" s="191">
        <v>0</v>
      </c>
    </row>
    <row r="1970" spans="48:54" x14ac:dyDescent="0.2">
      <c r="AV1970" s="191" t="str">
        <f t="shared" si="34"/>
        <v>540_RG_698_2_202425</v>
      </c>
      <c r="AW1970" s="191" t="s">
        <v>93</v>
      </c>
      <c r="AX1970" s="18">
        <v>202425</v>
      </c>
      <c r="AY1970" s="191">
        <v>540</v>
      </c>
      <c r="AZ1970" s="191">
        <v>698</v>
      </c>
      <c r="BA1970" s="191">
        <v>2</v>
      </c>
      <c r="BB1970" s="191">
        <v>0</v>
      </c>
    </row>
    <row r="1971" spans="48:54" x14ac:dyDescent="0.2">
      <c r="AV1971" s="191" t="str">
        <f t="shared" si="34"/>
        <v>542_RG_698_2_202425</v>
      </c>
      <c r="AW1971" s="191" t="s">
        <v>93</v>
      </c>
      <c r="AX1971" s="18">
        <v>202425</v>
      </c>
      <c r="AY1971" s="191">
        <v>542</v>
      </c>
      <c r="AZ1971" s="191">
        <v>698</v>
      </c>
      <c r="BA1971" s="191">
        <v>2</v>
      </c>
      <c r="BB1971" s="191">
        <v>0</v>
      </c>
    </row>
    <row r="1972" spans="48:54" x14ac:dyDescent="0.2">
      <c r="AV1972" s="191" t="str">
        <f t="shared" si="34"/>
        <v>544_RG_698_2_202425</v>
      </c>
      <c r="AW1972" s="191" t="s">
        <v>93</v>
      </c>
      <c r="AX1972" s="18">
        <v>202425</v>
      </c>
      <c r="AY1972" s="191">
        <v>544</v>
      </c>
      <c r="AZ1972" s="191">
        <v>698</v>
      </c>
      <c r="BA1972" s="191">
        <v>2</v>
      </c>
      <c r="BB1972" s="191">
        <v>0</v>
      </c>
    </row>
    <row r="1973" spans="48:54" x14ac:dyDescent="0.2">
      <c r="AV1973" s="191" t="str">
        <f t="shared" si="34"/>
        <v>545_RG_698_2_202425</v>
      </c>
      <c r="AW1973" s="191" t="s">
        <v>93</v>
      </c>
      <c r="AX1973" s="18">
        <v>202425</v>
      </c>
      <c r="AY1973" s="191">
        <v>545</v>
      </c>
      <c r="AZ1973" s="191">
        <v>698</v>
      </c>
      <c r="BA1973" s="191">
        <v>2</v>
      </c>
      <c r="BB1973" s="191">
        <v>0</v>
      </c>
    </row>
    <row r="1974" spans="48:54" x14ac:dyDescent="0.2">
      <c r="AV1974" s="191" t="str">
        <f t="shared" si="34"/>
        <v>546_RG_698_2_202425</v>
      </c>
      <c r="AW1974" s="191" t="s">
        <v>93</v>
      </c>
      <c r="AX1974" s="18">
        <v>202425</v>
      </c>
      <c r="AY1974" s="191">
        <v>546</v>
      </c>
      <c r="AZ1974" s="191">
        <v>698</v>
      </c>
      <c r="BA1974" s="191">
        <v>2</v>
      </c>
      <c r="BB1974" s="191">
        <v>0</v>
      </c>
    </row>
    <row r="1975" spans="48:54" x14ac:dyDescent="0.2">
      <c r="AV1975" s="191" t="str">
        <f t="shared" si="34"/>
        <v>548_RG_698_2_202425</v>
      </c>
      <c r="AW1975" s="191" t="s">
        <v>93</v>
      </c>
      <c r="AX1975" s="18">
        <v>202425</v>
      </c>
      <c r="AY1975" s="191">
        <v>548</v>
      </c>
      <c r="AZ1975" s="191">
        <v>698</v>
      </c>
      <c r="BA1975" s="191">
        <v>2</v>
      </c>
      <c r="BB1975" s="191">
        <v>0</v>
      </c>
    </row>
    <row r="1976" spans="48:54" x14ac:dyDescent="0.2">
      <c r="AV1976" s="191" t="str">
        <f t="shared" si="34"/>
        <v>550_RG_698_2_202425</v>
      </c>
      <c r="AW1976" s="191" t="s">
        <v>93</v>
      </c>
      <c r="AX1976" s="18">
        <v>202425</v>
      </c>
      <c r="AY1976" s="191">
        <v>550</v>
      </c>
      <c r="AZ1976" s="191">
        <v>698</v>
      </c>
      <c r="BA1976" s="191">
        <v>2</v>
      </c>
      <c r="BB1976" s="191">
        <v>0</v>
      </c>
    </row>
    <row r="1977" spans="48:54" x14ac:dyDescent="0.2">
      <c r="AV1977" s="191" t="str">
        <f t="shared" si="34"/>
        <v>552_RG_698_2_202425</v>
      </c>
      <c r="AW1977" s="191" t="s">
        <v>93</v>
      </c>
      <c r="AX1977" s="18">
        <v>202425</v>
      </c>
      <c r="AY1977" s="191">
        <v>552</v>
      </c>
      <c r="AZ1977" s="191">
        <v>698</v>
      </c>
      <c r="BA1977" s="191">
        <v>2</v>
      </c>
      <c r="BB1977" s="191">
        <v>0</v>
      </c>
    </row>
    <row r="1978" spans="48:54" x14ac:dyDescent="0.2">
      <c r="AV1978" s="191" t="str">
        <f t="shared" si="34"/>
        <v>562_RG_698_2_202425</v>
      </c>
      <c r="AW1978" s="191" t="s">
        <v>93</v>
      </c>
      <c r="AX1978" s="18">
        <v>202425</v>
      </c>
      <c r="AY1978" s="191">
        <v>562</v>
      </c>
      <c r="AZ1978" s="191">
        <v>698</v>
      </c>
      <c r="BA1978" s="191">
        <v>2</v>
      </c>
      <c r="BB1978" s="191">
        <v>-103.1</v>
      </c>
    </row>
    <row r="1979" spans="48:54" x14ac:dyDescent="0.2">
      <c r="AV1979" s="191" t="str">
        <f t="shared" si="34"/>
        <v>564_RG_698_2_202425</v>
      </c>
      <c r="AW1979" s="191" t="s">
        <v>93</v>
      </c>
      <c r="AX1979" s="18">
        <v>202425</v>
      </c>
      <c r="AY1979" s="191">
        <v>564</v>
      </c>
      <c r="AZ1979" s="191">
        <v>698</v>
      </c>
      <c r="BA1979" s="191">
        <v>2</v>
      </c>
      <c r="BB1979" s="191">
        <v>0</v>
      </c>
    </row>
    <row r="1980" spans="48:54" x14ac:dyDescent="0.2">
      <c r="AV1980" s="191" t="str">
        <f t="shared" si="34"/>
        <v>566_RG_698_2_202425</v>
      </c>
      <c r="AW1980" s="191" t="s">
        <v>93</v>
      </c>
      <c r="AX1980" s="18">
        <v>202425</v>
      </c>
      <c r="AY1980" s="191">
        <v>566</v>
      </c>
      <c r="AZ1980" s="191">
        <v>698</v>
      </c>
      <c r="BA1980" s="191">
        <v>2</v>
      </c>
      <c r="BB1980" s="191">
        <v>0</v>
      </c>
    </row>
    <row r="1981" spans="48:54" x14ac:dyDescent="0.2">
      <c r="AV1981" s="191" t="str">
        <f t="shared" si="34"/>
        <v>568_RG_698_2_202425</v>
      </c>
      <c r="AW1981" s="191" t="s">
        <v>93</v>
      </c>
      <c r="AX1981" s="18">
        <v>202425</v>
      </c>
      <c r="AY1981" s="191">
        <v>568</v>
      </c>
      <c r="AZ1981" s="191">
        <v>698</v>
      </c>
      <c r="BA1981" s="191">
        <v>2</v>
      </c>
      <c r="BB1981" s="191">
        <v>0</v>
      </c>
    </row>
    <row r="1982" spans="48:54" x14ac:dyDescent="0.2">
      <c r="AV1982" s="191" t="str">
        <f t="shared" si="34"/>
        <v>572_RG_698_2_202425</v>
      </c>
      <c r="AW1982" s="191" t="s">
        <v>93</v>
      </c>
      <c r="AX1982" s="18">
        <v>202425</v>
      </c>
      <c r="AY1982" s="191">
        <v>572</v>
      </c>
      <c r="AZ1982" s="191">
        <v>698</v>
      </c>
      <c r="BA1982" s="191">
        <v>2</v>
      </c>
      <c r="BB1982" s="191">
        <v>0</v>
      </c>
    </row>
    <row r="1983" spans="48:54" x14ac:dyDescent="0.2">
      <c r="AV1983" s="191" t="str">
        <f t="shared" si="34"/>
        <v>574_RG_698_2_202425</v>
      </c>
      <c r="AW1983" s="191" t="s">
        <v>93</v>
      </c>
      <c r="AX1983" s="18">
        <v>202425</v>
      </c>
      <c r="AY1983" s="191">
        <v>574</v>
      </c>
      <c r="AZ1983" s="191">
        <v>698</v>
      </c>
      <c r="BA1983" s="191">
        <v>2</v>
      </c>
      <c r="BB1983" s="191">
        <v>0</v>
      </c>
    </row>
    <row r="1984" spans="48:54" x14ac:dyDescent="0.2">
      <c r="AV1984" s="191" t="str">
        <f t="shared" si="34"/>
        <v>576_RG_698_2_202425</v>
      </c>
      <c r="AW1984" s="191" t="s">
        <v>93</v>
      </c>
      <c r="AX1984" s="18">
        <v>202425</v>
      </c>
      <c r="AY1984" s="191">
        <v>576</v>
      </c>
      <c r="AZ1984" s="191">
        <v>698</v>
      </c>
      <c r="BA1984" s="191">
        <v>2</v>
      </c>
      <c r="BB1984" s="191">
        <v>-886.47199999999998</v>
      </c>
    </row>
    <row r="1985" spans="48:54" x14ac:dyDescent="0.2">
      <c r="AV1985" s="191" t="str">
        <f t="shared" si="34"/>
        <v>582_RG_698_2_202425</v>
      </c>
      <c r="AW1985" s="191" t="s">
        <v>93</v>
      </c>
      <c r="AX1985" s="18">
        <v>202425</v>
      </c>
      <c r="AY1985" s="191">
        <v>582</v>
      </c>
      <c r="AZ1985" s="191">
        <v>698</v>
      </c>
      <c r="BA1985" s="191">
        <v>2</v>
      </c>
      <c r="BB1985" s="191">
        <v>0</v>
      </c>
    </row>
    <row r="1986" spans="48:54" x14ac:dyDescent="0.2">
      <c r="AV1986" s="191" t="str">
        <f t="shared" si="34"/>
        <v>584_RG_698_2_202425</v>
      </c>
      <c r="AW1986" s="191" t="s">
        <v>93</v>
      </c>
      <c r="AX1986" s="18">
        <v>202425</v>
      </c>
      <c r="AY1986" s="191">
        <v>584</v>
      </c>
      <c r="AZ1986" s="191">
        <v>698</v>
      </c>
      <c r="BA1986" s="191">
        <v>2</v>
      </c>
      <c r="BB1986" s="191">
        <v>0</v>
      </c>
    </row>
    <row r="1987" spans="48:54" x14ac:dyDescent="0.2">
      <c r="AV1987" s="191" t="str">
        <f t="shared" si="34"/>
        <v>586_RG_698_2_202425</v>
      </c>
      <c r="AW1987" s="191" t="s">
        <v>93</v>
      </c>
      <c r="AX1987" s="18">
        <v>202425</v>
      </c>
      <c r="AY1987" s="191">
        <v>586</v>
      </c>
      <c r="AZ1987" s="191">
        <v>698</v>
      </c>
      <c r="BA1987" s="191">
        <v>2</v>
      </c>
      <c r="BB1987" s="191">
        <v>0</v>
      </c>
    </row>
    <row r="1988" spans="48:54" x14ac:dyDescent="0.2">
      <c r="AV1988" s="191" t="str">
        <f t="shared" ref="AV1988:AV2051" si="35">AY1988&amp;"_"&amp;AW1988&amp;"_"&amp;AZ1988&amp;"_"&amp;BA1988&amp;"_"&amp;AX1988</f>
        <v>512_RG_699_1_202425</v>
      </c>
      <c r="AW1988" s="191" t="s">
        <v>93</v>
      </c>
      <c r="AX1988" s="18">
        <v>202425</v>
      </c>
      <c r="AY1988" s="191">
        <v>512</v>
      </c>
      <c r="AZ1988" s="191">
        <v>699</v>
      </c>
      <c r="BA1988" s="191">
        <v>1</v>
      </c>
      <c r="BB1988" s="191">
        <v>-9633.1990000000005</v>
      </c>
    </row>
    <row r="1989" spans="48:54" x14ac:dyDescent="0.2">
      <c r="AV1989" s="191" t="str">
        <f t="shared" si="35"/>
        <v>514_RG_699_1_202425</v>
      </c>
      <c r="AW1989" s="191" t="s">
        <v>93</v>
      </c>
      <c r="AX1989" s="18">
        <v>202425</v>
      </c>
      <c r="AY1989" s="191">
        <v>514</v>
      </c>
      <c r="AZ1989" s="191">
        <v>699</v>
      </c>
      <c r="BA1989" s="191">
        <v>1</v>
      </c>
      <c r="BB1989" s="191">
        <v>-70234.179230000009</v>
      </c>
    </row>
    <row r="1990" spans="48:54" x14ac:dyDescent="0.2">
      <c r="AV1990" s="191" t="str">
        <f t="shared" si="35"/>
        <v>516_RG_699_1_202425</v>
      </c>
      <c r="AW1990" s="191" t="s">
        <v>93</v>
      </c>
      <c r="AX1990" s="18">
        <v>202425</v>
      </c>
      <c r="AY1990" s="191">
        <v>516</v>
      </c>
      <c r="AZ1990" s="191">
        <v>699</v>
      </c>
      <c r="BA1990" s="191">
        <v>1</v>
      </c>
      <c r="BB1990" s="191">
        <v>-16031.290999999999</v>
      </c>
    </row>
    <row r="1991" spans="48:54" x14ac:dyDescent="0.2">
      <c r="AV1991" s="191" t="str">
        <f t="shared" si="35"/>
        <v>518_RG_699_1_202425</v>
      </c>
      <c r="AW1991" s="191" t="s">
        <v>93</v>
      </c>
      <c r="AX1991" s="18">
        <v>202425</v>
      </c>
      <c r="AY1991" s="191">
        <v>518</v>
      </c>
      <c r="AZ1991" s="191">
        <v>699</v>
      </c>
      <c r="BA1991" s="191">
        <v>1</v>
      </c>
      <c r="BB1991" s="191">
        <v>-12186.363090000001</v>
      </c>
    </row>
    <row r="1992" spans="48:54" x14ac:dyDescent="0.2">
      <c r="AV1992" s="191" t="str">
        <f t="shared" si="35"/>
        <v>520_RG_699_1_202425</v>
      </c>
      <c r="AW1992" s="191" t="s">
        <v>93</v>
      </c>
      <c r="AX1992" s="18">
        <v>202425</v>
      </c>
      <c r="AY1992" s="191">
        <v>520</v>
      </c>
      <c r="AZ1992" s="191">
        <v>699</v>
      </c>
      <c r="BA1992" s="191">
        <v>1</v>
      </c>
      <c r="BB1992" s="191">
        <v>-9502.6540000000005</v>
      </c>
    </row>
    <row r="1993" spans="48:54" x14ac:dyDescent="0.2">
      <c r="AV1993" s="191" t="str">
        <f t="shared" si="35"/>
        <v>522_RG_699_1_202425</v>
      </c>
      <c r="AW1993" s="191" t="s">
        <v>93</v>
      </c>
      <c r="AX1993" s="18">
        <v>202425</v>
      </c>
      <c r="AY1993" s="191">
        <v>522</v>
      </c>
      <c r="AZ1993" s="191">
        <v>699</v>
      </c>
      <c r="BA1993" s="191">
        <v>1</v>
      </c>
      <c r="BB1993" s="191">
        <v>-13018.957379999996</v>
      </c>
    </row>
    <row r="1994" spans="48:54" x14ac:dyDescent="0.2">
      <c r="AV1994" s="191" t="str">
        <f t="shared" si="35"/>
        <v>524_RG_699_1_202425</v>
      </c>
      <c r="AW1994" s="191" t="s">
        <v>93</v>
      </c>
      <c r="AX1994" s="18">
        <v>202425</v>
      </c>
      <c r="AY1994" s="191">
        <v>524</v>
      </c>
      <c r="AZ1994" s="191">
        <v>699</v>
      </c>
      <c r="BA1994" s="191">
        <v>1</v>
      </c>
      <c r="BB1994" s="191">
        <v>-15922.088119</v>
      </c>
    </row>
    <row r="1995" spans="48:54" x14ac:dyDescent="0.2">
      <c r="AV1995" s="191" t="str">
        <f t="shared" si="35"/>
        <v>526_RG_699_1_202425</v>
      </c>
      <c r="AW1995" s="191" t="s">
        <v>93</v>
      </c>
      <c r="AX1995" s="18">
        <v>202425</v>
      </c>
      <c r="AY1995" s="191">
        <v>526</v>
      </c>
      <c r="AZ1995" s="191">
        <v>699</v>
      </c>
      <c r="BA1995" s="191">
        <v>1</v>
      </c>
      <c r="BB1995" s="191">
        <v>-1601.1030000000001</v>
      </c>
    </row>
    <row r="1996" spans="48:54" x14ac:dyDescent="0.2">
      <c r="AV1996" s="191" t="str">
        <f t="shared" si="35"/>
        <v>528_RG_699_1_202425</v>
      </c>
      <c r="AW1996" s="191" t="s">
        <v>93</v>
      </c>
      <c r="AX1996" s="18">
        <v>202425</v>
      </c>
      <c r="AY1996" s="191">
        <v>528</v>
      </c>
      <c r="AZ1996" s="191">
        <v>699</v>
      </c>
      <c r="BA1996" s="191">
        <v>1</v>
      </c>
      <c r="BB1996" s="191">
        <v>-11867</v>
      </c>
    </row>
    <row r="1997" spans="48:54" x14ac:dyDescent="0.2">
      <c r="AV1997" s="191" t="str">
        <f t="shared" si="35"/>
        <v>530_RG_699_1_202425</v>
      </c>
      <c r="AW1997" s="191" t="s">
        <v>93</v>
      </c>
      <c r="AX1997" s="18">
        <v>202425</v>
      </c>
      <c r="AY1997" s="191">
        <v>530</v>
      </c>
      <c r="AZ1997" s="191">
        <v>699</v>
      </c>
      <c r="BA1997" s="191">
        <v>1</v>
      </c>
      <c r="BB1997" s="191">
        <v>-33191.434999999983</v>
      </c>
    </row>
    <row r="1998" spans="48:54" x14ac:dyDescent="0.2">
      <c r="AV1998" s="191" t="str">
        <f t="shared" si="35"/>
        <v>532_RG_699_1_202425</v>
      </c>
      <c r="AW1998" s="191" t="s">
        <v>93</v>
      </c>
      <c r="AX1998" s="18">
        <v>202425</v>
      </c>
      <c r="AY1998" s="191">
        <v>532</v>
      </c>
      <c r="AZ1998" s="191">
        <v>699</v>
      </c>
      <c r="BA1998" s="191">
        <v>1</v>
      </c>
      <c r="BB1998" s="191">
        <v>-36246.261350000001</v>
      </c>
    </row>
    <row r="1999" spans="48:54" x14ac:dyDescent="0.2">
      <c r="AV1999" s="191" t="str">
        <f t="shared" si="35"/>
        <v>534_RG_699_1_202425</v>
      </c>
      <c r="AW1999" s="191" t="s">
        <v>93</v>
      </c>
      <c r="AX1999" s="18">
        <v>202425</v>
      </c>
      <c r="AY1999" s="191">
        <v>534</v>
      </c>
      <c r="AZ1999" s="191">
        <v>699</v>
      </c>
      <c r="BA1999" s="191">
        <v>1</v>
      </c>
      <c r="BB1999" s="191">
        <v>-25931.826950000002</v>
      </c>
    </row>
    <row r="2000" spans="48:54" x14ac:dyDescent="0.2">
      <c r="AV2000" s="191" t="str">
        <f t="shared" si="35"/>
        <v>536_RG_699_1_202425</v>
      </c>
      <c r="AW2000" s="191" t="s">
        <v>93</v>
      </c>
      <c r="AX2000" s="18">
        <v>202425</v>
      </c>
      <c r="AY2000" s="191">
        <v>536</v>
      </c>
      <c r="AZ2000" s="191">
        <v>699</v>
      </c>
      <c r="BA2000" s="191">
        <v>1</v>
      </c>
      <c r="BB2000" s="191">
        <v>-16917.606999999996</v>
      </c>
    </row>
    <row r="2001" spans="48:54" x14ac:dyDescent="0.2">
      <c r="AV2001" s="191" t="str">
        <f t="shared" si="35"/>
        <v>538_RG_699_1_202425</v>
      </c>
      <c r="AW2001" s="191" t="s">
        <v>93</v>
      </c>
      <c r="AX2001" s="18">
        <v>202425</v>
      </c>
      <c r="AY2001" s="191">
        <v>538</v>
      </c>
      <c r="AZ2001" s="191">
        <v>699</v>
      </c>
      <c r="BA2001" s="191">
        <v>1</v>
      </c>
      <c r="BB2001" s="191">
        <v>-9829.273409999998</v>
      </c>
    </row>
    <row r="2002" spans="48:54" x14ac:dyDescent="0.2">
      <c r="AV2002" s="191" t="str">
        <f t="shared" si="35"/>
        <v>540_RG_699_1_202425</v>
      </c>
      <c r="AW2002" s="191" t="s">
        <v>93</v>
      </c>
      <c r="AX2002" s="18">
        <v>202425</v>
      </c>
      <c r="AY2002" s="191">
        <v>540</v>
      </c>
      <c r="AZ2002" s="191">
        <v>699</v>
      </c>
      <c r="BA2002" s="191">
        <v>1</v>
      </c>
      <c r="BB2002" s="191">
        <v>-28731.265999999996</v>
      </c>
    </row>
    <row r="2003" spans="48:54" x14ac:dyDescent="0.2">
      <c r="AV2003" s="191" t="str">
        <f t="shared" si="35"/>
        <v>542_RG_699_1_202425</v>
      </c>
      <c r="AW2003" s="191" t="s">
        <v>93</v>
      </c>
      <c r="AX2003" s="18">
        <v>202425</v>
      </c>
      <c r="AY2003" s="191">
        <v>542</v>
      </c>
      <c r="AZ2003" s="191">
        <v>699</v>
      </c>
      <c r="BA2003" s="191">
        <v>1</v>
      </c>
      <c r="BB2003" s="191">
        <v>-14942.359000000004</v>
      </c>
    </row>
    <row r="2004" spans="48:54" x14ac:dyDescent="0.2">
      <c r="AV2004" s="191" t="str">
        <f t="shared" si="35"/>
        <v>544_RG_699_1_202425</v>
      </c>
      <c r="AW2004" s="191" t="s">
        <v>93</v>
      </c>
      <c r="AX2004" s="18">
        <v>202425</v>
      </c>
      <c r="AY2004" s="191">
        <v>544</v>
      </c>
      <c r="AZ2004" s="191">
        <v>699</v>
      </c>
      <c r="BA2004" s="191">
        <v>1</v>
      </c>
      <c r="BB2004" s="191">
        <v>-11019.025369999999</v>
      </c>
    </row>
    <row r="2005" spans="48:54" x14ac:dyDescent="0.2">
      <c r="AV2005" s="191" t="str">
        <f t="shared" si="35"/>
        <v>545_RG_699_1_202425</v>
      </c>
      <c r="AW2005" s="191" t="s">
        <v>93</v>
      </c>
      <c r="AX2005" s="18">
        <v>202425</v>
      </c>
      <c r="AY2005" s="191">
        <v>545</v>
      </c>
      <c r="AZ2005" s="191">
        <v>699</v>
      </c>
      <c r="BA2005" s="191">
        <v>1</v>
      </c>
      <c r="BB2005" s="191">
        <v>-16307.47732</v>
      </c>
    </row>
    <row r="2006" spans="48:54" x14ac:dyDescent="0.2">
      <c r="AV2006" s="191" t="str">
        <f t="shared" si="35"/>
        <v>546_RG_699_1_202425</v>
      </c>
      <c r="AW2006" s="191" t="s">
        <v>93</v>
      </c>
      <c r="AX2006" s="18">
        <v>202425</v>
      </c>
      <c r="AY2006" s="191">
        <v>546</v>
      </c>
      <c r="AZ2006" s="191">
        <v>699</v>
      </c>
      <c r="BA2006" s="191">
        <v>1</v>
      </c>
      <c r="BB2006" s="191">
        <v>-13772.687999999998</v>
      </c>
    </row>
    <row r="2007" spans="48:54" x14ac:dyDescent="0.2">
      <c r="AV2007" s="191" t="str">
        <f t="shared" si="35"/>
        <v>548_RG_699_1_202425</v>
      </c>
      <c r="AW2007" s="191" t="s">
        <v>93</v>
      </c>
      <c r="AX2007" s="18">
        <v>202425</v>
      </c>
      <c r="AY2007" s="191">
        <v>548</v>
      </c>
      <c r="AZ2007" s="191">
        <v>699</v>
      </c>
      <c r="BA2007" s="191">
        <v>1</v>
      </c>
      <c r="BB2007" s="191">
        <v>-6208.3934499999996</v>
      </c>
    </row>
    <row r="2008" spans="48:54" x14ac:dyDescent="0.2">
      <c r="AV2008" s="191" t="str">
        <f t="shared" si="35"/>
        <v>550_RG_699_1_202425</v>
      </c>
      <c r="AW2008" s="191" t="s">
        <v>93</v>
      </c>
      <c r="AX2008" s="18">
        <v>202425</v>
      </c>
      <c r="AY2008" s="191">
        <v>550</v>
      </c>
      <c r="AZ2008" s="191">
        <v>699</v>
      </c>
      <c r="BA2008" s="191">
        <v>1</v>
      </c>
      <c r="BB2008" s="191">
        <v>-21799.9159</v>
      </c>
    </row>
    <row r="2009" spans="48:54" x14ac:dyDescent="0.2">
      <c r="AV2009" s="191" t="str">
        <f t="shared" si="35"/>
        <v>552_RG_699_1_202425</v>
      </c>
      <c r="AW2009" s="191" t="s">
        <v>93</v>
      </c>
      <c r="AX2009" s="18">
        <v>202425</v>
      </c>
      <c r="AY2009" s="191">
        <v>552</v>
      </c>
      <c r="AZ2009" s="191">
        <v>699</v>
      </c>
      <c r="BA2009" s="191">
        <v>1</v>
      </c>
      <c r="BB2009" s="191">
        <v>-28581.020999999993</v>
      </c>
    </row>
    <row r="2010" spans="48:54" x14ac:dyDescent="0.2">
      <c r="AV2010" s="191" t="str">
        <f t="shared" si="35"/>
        <v>562_RG_699_1_202425</v>
      </c>
      <c r="AW2010" s="191" t="s">
        <v>93</v>
      </c>
      <c r="AX2010" s="18">
        <v>202425</v>
      </c>
      <c r="AY2010" s="191">
        <v>562</v>
      </c>
      <c r="AZ2010" s="191">
        <v>699</v>
      </c>
      <c r="BA2010" s="191">
        <v>1</v>
      </c>
      <c r="BB2010" s="191">
        <v>-19787.804000000004</v>
      </c>
    </row>
    <row r="2011" spans="48:54" x14ac:dyDescent="0.2">
      <c r="AV2011" s="191" t="str">
        <f t="shared" si="35"/>
        <v>564_RG_699_1_202425</v>
      </c>
      <c r="AW2011" s="191" t="s">
        <v>93</v>
      </c>
      <c r="AX2011" s="18">
        <v>202425</v>
      </c>
      <c r="AY2011" s="191">
        <v>564</v>
      </c>
      <c r="AZ2011" s="191">
        <v>699</v>
      </c>
      <c r="BA2011" s="191">
        <v>1</v>
      </c>
      <c r="BB2011" s="191">
        <v>0</v>
      </c>
    </row>
    <row r="2012" spans="48:54" x14ac:dyDescent="0.2">
      <c r="AV2012" s="191" t="str">
        <f t="shared" si="35"/>
        <v>566_RG_699_1_202425</v>
      </c>
      <c r="AW2012" s="191" t="s">
        <v>93</v>
      </c>
      <c r="AX2012" s="18">
        <v>202425</v>
      </c>
      <c r="AY2012" s="191">
        <v>566</v>
      </c>
      <c r="AZ2012" s="191">
        <v>699</v>
      </c>
      <c r="BA2012" s="191">
        <v>1</v>
      </c>
      <c r="BB2012" s="191">
        <v>0</v>
      </c>
    </row>
    <row r="2013" spans="48:54" x14ac:dyDescent="0.2">
      <c r="AV2013" s="191" t="str">
        <f t="shared" si="35"/>
        <v>568_RG_699_1_202425</v>
      </c>
      <c r="AW2013" s="191" t="s">
        <v>93</v>
      </c>
      <c r="AX2013" s="18">
        <v>202425</v>
      </c>
      <c r="AY2013" s="191">
        <v>568</v>
      </c>
      <c r="AZ2013" s="191">
        <v>699</v>
      </c>
      <c r="BA2013" s="191">
        <v>1</v>
      </c>
      <c r="BB2013" s="191">
        <v>0</v>
      </c>
    </row>
    <row r="2014" spans="48:54" x14ac:dyDescent="0.2">
      <c r="AV2014" s="191" t="str">
        <f t="shared" si="35"/>
        <v>572_RG_699_1_202425</v>
      </c>
      <c r="AW2014" s="191" t="s">
        <v>93</v>
      </c>
      <c r="AX2014" s="18">
        <v>202425</v>
      </c>
      <c r="AY2014" s="191">
        <v>572</v>
      </c>
      <c r="AZ2014" s="191">
        <v>699</v>
      </c>
      <c r="BA2014" s="191">
        <v>1</v>
      </c>
      <c r="BB2014" s="191">
        <v>-1967.2209999999998</v>
      </c>
    </row>
    <row r="2015" spans="48:54" x14ac:dyDescent="0.2">
      <c r="AV2015" s="191" t="str">
        <f t="shared" si="35"/>
        <v>574_RG_699_1_202425</v>
      </c>
      <c r="AW2015" s="191" t="s">
        <v>93</v>
      </c>
      <c r="AX2015" s="18">
        <v>202425</v>
      </c>
      <c r="AY2015" s="191">
        <v>574</v>
      </c>
      <c r="AZ2015" s="191">
        <v>699</v>
      </c>
      <c r="BA2015" s="191">
        <v>1</v>
      </c>
      <c r="BB2015" s="191">
        <v>-981.68</v>
      </c>
    </row>
    <row r="2016" spans="48:54" x14ac:dyDescent="0.2">
      <c r="AV2016" s="191" t="str">
        <f t="shared" si="35"/>
        <v>576_RG_699_1_202425</v>
      </c>
      <c r="AW2016" s="191" t="s">
        <v>93</v>
      </c>
      <c r="AX2016" s="18">
        <v>202425</v>
      </c>
      <c r="AY2016" s="191">
        <v>576</v>
      </c>
      <c r="AZ2016" s="191">
        <v>699</v>
      </c>
      <c r="BA2016" s="191">
        <v>1</v>
      </c>
      <c r="BB2016" s="191">
        <v>0</v>
      </c>
    </row>
    <row r="2017" spans="48:54" x14ac:dyDescent="0.2">
      <c r="AV2017" s="191" t="str">
        <f t="shared" si="35"/>
        <v>582_RG_699_1_202425</v>
      </c>
      <c r="AW2017" s="191" t="s">
        <v>93</v>
      </c>
      <c r="AX2017" s="18">
        <v>202425</v>
      </c>
      <c r="AY2017" s="191">
        <v>582</v>
      </c>
      <c r="AZ2017" s="191">
        <v>699</v>
      </c>
      <c r="BA2017" s="191">
        <v>1</v>
      </c>
      <c r="BB2017" s="191">
        <v>-4510.37842</v>
      </c>
    </row>
    <row r="2018" spans="48:54" x14ac:dyDescent="0.2">
      <c r="AV2018" s="191" t="str">
        <f t="shared" si="35"/>
        <v>584_RG_699_1_202425</v>
      </c>
      <c r="AW2018" s="191" t="s">
        <v>93</v>
      </c>
      <c r="AX2018" s="18">
        <v>202425</v>
      </c>
      <c r="AY2018" s="191">
        <v>584</v>
      </c>
      <c r="AZ2018" s="191">
        <v>699</v>
      </c>
      <c r="BA2018" s="191">
        <v>1</v>
      </c>
      <c r="BB2018" s="191">
        <v>-4715</v>
      </c>
    </row>
    <row r="2019" spans="48:54" x14ac:dyDescent="0.2">
      <c r="AV2019" s="191" t="str">
        <f t="shared" si="35"/>
        <v>586_RG_699_1_202425</v>
      </c>
      <c r="AW2019" s="191" t="s">
        <v>93</v>
      </c>
      <c r="AX2019" s="18">
        <v>202425</v>
      </c>
      <c r="AY2019" s="191">
        <v>586</v>
      </c>
      <c r="AZ2019" s="191">
        <v>699</v>
      </c>
      <c r="BA2019" s="191">
        <v>1</v>
      </c>
      <c r="BB2019" s="191">
        <v>-6223.9249999999993</v>
      </c>
    </row>
    <row r="2020" spans="48:54" x14ac:dyDescent="0.2">
      <c r="AV2020" s="191" t="str">
        <f t="shared" si="35"/>
        <v>512_RG_699_2_202425</v>
      </c>
      <c r="AW2020" s="191" t="s">
        <v>93</v>
      </c>
      <c r="AX2020" s="18">
        <v>202425</v>
      </c>
      <c r="AY2020" s="191">
        <v>512</v>
      </c>
      <c r="AZ2020" s="191">
        <v>699</v>
      </c>
      <c r="BA2020" s="191">
        <v>2</v>
      </c>
      <c r="BB2020" s="191">
        <v>0</v>
      </c>
    </row>
    <row r="2021" spans="48:54" x14ac:dyDescent="0.2">
      <c r="AV2021" s="191" t="str">
        <f t="shared" si="35"/>
        <v>514_RG_699_2_202425</v>
      </c>
      <c r="AW2021" s="191" t="s">
        <v>93</v>
      </c>
      <c r="AX2021" s="18">
        <v>202425</v>
      </c>
      <c r="AY2021" s="191">
        <v>514</v>
      </c>
      <c r="AZ2021" s="191">
        <v>699</v>
      </c>
      <c r="BA2021" s="191">
        <v>2</v>
      </c>
      <c r="BB2021" s="191">
        <v>0</v>
      </c>
    </row>
    <row r="2022" spans="48:54" x14ac:dyDescent="0.2">
      <c r="AV2022" s="191" t="str">
        <f t="shared" si="35"/>
        <v>516_RG_699_2_202425</v>
      </c>
      <c r="AW2022" s="191" t="s">
        <v>93</v>
      </c>
      <c r="AX2022" s="18">
        <v>202425</v>
      </c>
      <c r="AY2022" s="191">
        <v>516</v>
      </c>
      <c r="AZ2022" s="191">
        <v>699</v>
      </c>
      <c r="BA2022" s="191">
        <v>2</v>
      </c>
      <c r="BB2022" s="191">
        <v>0</v>
      </c>
    </row>
    <row r="2023" spans="48:54" x14ac:dyDescent="0.2">
      <c r="AV2023" s="191" t="str">
        <f t="shared" si="35"/>
        <v>518_RG_699_2_202425</v>
      </c>
      <c r="AW2023" s="191" t="s">
        <v>93</v>
      </c>
      <c r="AX2023" s="18">
        <v>202425</v>
      </c>
      <c r="AY2023" s="191">
        <v>518</v>
      </c>
      <c r="AZ2023" s="191">
        <v>699</v>
      </c>
      <c r="BA2023" s="191">
        <v>2</v>
      </c>
      <c r="BB2023" s="191">
        <v>0</v>
      </c>
    </row>
    <row r="2024" spans="48:54" x14ac:dyDescent="0.2">
      <c r="AV2024" s="191" t="str">
        <f t="shared" si="35"/>
        <v>520_RG_699_2_202425</v>
      </c>
      <c r="AW2024" s="191" t="s">
        <v>93</v>
      </c>
      <c r="AX2024" s="18">
        <v>202425</v>
      </c>
      <c r="AY2024" s="191">
        <v>520</v>
      </c>
      <c r="AZ2024" s="191">
        <v>699</v>
      </c>
      <c r="BA2024" s="191">
        <v>2</v>
      </c>
      <c r="BB2024" s="191">
        <v>0</v>
      </c>
    </row>
    <row r="2025" spans="48:54" x14ac:dyDescent="0.2">
      <c r="AV2025" s="191" t="str">
        <f t="shared" si="35"/>
        <v>522_RG_699_2_202425</v>
      </c>
      <c r="AW2025" s="191" t="s">
        <v>93</v>
      </c>
      <c r="AX2025" s="18">
        <v>202425</v>
      </c>
      <c r="AY2025" s="191">
        <v>522</v>
      </c>
      <c r="AZ2025" s="191">
        <v>699</v>
      </c>
      <c r="BA2025" s="191">
        <v>2</v>
      </c>
      <c r="BB2025" s="191">
        <v>0</v>
      </c>
    </row>
    <row r="2026" spans="48:54" x14ac:dyDescent="0.2">
      <c r="AV2026" s="191" t="str">
        <f t="shared" si="35"/>
        <v>524_RG_699_2_202425</v>
      </c>
      <c r="AW2026" s="191" t="s">
        <v>93</v>
      </c>
      <c r="AX2026" s="18">
        <v>202425</v>
      </c>
      <c r="AY2026" s="191">
        <v>524</v>
      </c>
      <c r="AZ2026" s="191">
        <v>699</v>
      </c>
      <c r="BA2026" s="191">
        <v>2</v>
      </c>
      <c r="BB2026" s="191">
        <v>0</v>
      </c>
    </row>
    <row r="2027" spans="48:54" x14ac:dyDescent="0.2">
      <c r="AV2027" s="191" t="str">
        <f t="shared" si="35"/>
        <v>526_RG_699_2_202425</v>
      </c>
      <c r="AW2027" s="191" t="s">
        <v>93</v>
      </c>
      <c r="AX2027" s="18">
        <v>202425</v>
      </c>
      <c r="AY2027" s="191">
        <v>526</v>
      </c>
      <c r="AZ2027" s="191">
        <v>699</v>
      </c>
      <c r="BA2027" s="191">
        <v>2</v>
      </c>
      <c r="BB2027" s="191">
        <v>0</v>
      </c>
    </row>
    <row r="2028" spans="48:54" x14ac:dyDescent="0.2">
      <c r="AV2028" s="191" t="str">
        <f t="shared" si="35"/>
        <v>528_RG_699_2_202425</v>
      </c>
      <c r="AW2028" s="191" t="s">
        <v>93</v>
      </c>
      <c r="AX2028" s="18">
        <v>202425</v>
      </c>
      <c r="AY2028" s="191">
        <v>528</v>
      </c>
      <c r="AZ2028" s="191">
        <v>699</v>
      </c>
      <c r="BA2028" s="191">
        <v>2</v>
      </c>
      <c r="BB2028" s="191">
        <v>-31</v>
      </c>
    </row>
    <row r="2029" spans="48:54" x14ac:dyDescent="0.2">
      <c r="AV2029" s="191" t="str">
        <f t="shared" si="35"/>
        <v>530_RG_699_2_202425</v>
      </c>
      <c r="AW2029" s="191" t="s">
        <v>93</v>
      </c>
      <c r="AX2029" s="18">
        <v>202425</v>
      </c>
      <c r="AY2029" s="191">
        <v>530</v>
      </c>
      <c r="AZ2029" s="191">
        <v>699</v>
      </c>
      <c r="BA2029" s="191">
        <v>2</v>
      </c>
      <c r="BB2029" s="191">
        <v>0</v>
      </c>
    </row>
    <row r="2030" spans="48:54" x14ac:dyDescent="0.2">
      <c r="AV2030" s="191" t="str">
        <f t="shared" si="35"/>
        <v>532_RG_699_2_202425</v>
      </c>
      <c r="AW2030" s="191" t="s">
        <v>93</v>
      </c>
      <c r="AX2030" s="18">
        <v>202425</v>
      </c>
      <c r="AY2030" s="191">
        <v>532</v>
      </c>
      <c r="AZ2030" s="191">
        <v>699</v>
      </c>
      <c r="BA2030" s="191">
        <v>2</v>
      </c>
      <c r="BB2030" s="191">
        <v>0</v>
      </c>
    </row>
    <row r="2031" spans="48:54" x14ac:dyDescent="0.2">
      <c r="AV2031" s="191" t="str">
        <f t="shared" si="35"/>
        <v>534_RG_699_2_202425</v>
      </c>
      <c r="AW2031" s="191" t="s">
        <v>93</v>
      </c>
      <c r="AX2031" s="18">
        <v>202425</v>
      </c>
      <c r="AY2031" s="191">
        <v>534</v>
      </c>
      <c r="AZ2031" s="191">
        <v>699</v>
      </c>
      <c r="BA2031" s="191">
        <v>2</v>
      </c>
      <c r="BB2031" s="191">
        <v>0</v>
      </c>
    </row>
    <row r="2032" spans="48:54" x14ac:dyDescent="0.2">
      <c r="AV2032" s="191" t="str">
        <f t="shared" si="35"/>
        <v>536_RG_699_2_202425</v>
      </c>
      <c r="AW2032" s="191" t="s">
        <v>93</v>
      </c>
      <c r="AX2032" s="18">
        <v>202425</v>
      </c>
      <c r="AY2032" s="191">
        <v>536</v>
      </c>
      <c r="AZ2032" s="191">
        <v>699</v>
      </c>
      <c r="BA2032" s="191">
        <v>2</v>
      </c>
      <c r="BB2032" s="191">
        <v>0</v>
      </c>
    </row>
    <row r="2033" spans="48:54" x14ac:dyDescent="0.2">
      <c r="AV2033" s="191" t="str">
        <f t="shared" si="35"/>
        <v>538_RG_699_2_202425</v>
      </c>
      <c r="AW2033" s="191" t="s">
        <v>93</v>
      </c>
      <c r="AX2033" s="18">
        <v>202425</v>
      </c>
      <c r="AY2033" s="191">
        <v>538</v>
      </c>
      <c r="AZ2033" s="191">
        <v>699</v>
      </c>
      <c r="BA2033" s="191">
        <v>2</v>
      </c>
      <c r="BB2033" s="191">
        <v>0</v>
      </c>
    </row>
    <row r="2034" spans="48:54" x14ac:dyDescent="0.2">
      <c r="AV2034" s="191" t="str">
        <f t="shared" si="35"/>
        <v>540_RG_699_2_202425</v>
      </c>
      <c r="AW2034" s="191" t="s">
        <v>93</v>
      </c>
      <c r="AX2034" s="18">
        <v>202425</v>
      </c>
      <c r="AY2034" s="191">
        <v>540</v>
      </c>
      <c r="AZ2034" s="191">
        <v>699</v>
      </c>
      <c r="BA2034" s="191">
        <v>2</v>
      </c>
      <c r="BB2034" s="191">
        <v>0</v>
      </c>
    </row>
    <row r="2035" spans="48:54" x14ac:dyDescent="0.2">
      <c r="AV2035" s="191" t="str">
        <f t="shared" si="35"/>
        <v>542_RG_699_2_202425</v>
      </c>
      <c r="AW2035" s="191" t="s">
        <v>93</v>
      </c>
      <c r="AX2035" s="18">
        <v>202425</v>
      </c>
      <c r="AY2035" s="191">
        <v>542</v>
      </c>
      <c r="AZ2035" s="191">
        <v>699</v>
      </c>
      <c r="BA2035" s="191">
        <v>2</v>
      </c>
      <c r="BB2035" s="191">
        <v>0</v>
      </c>
    </row>
    <row r="2036" spans="48:54" x14ac:dyDescent="0.2">
      <c r="AV2036" s="191" t="str">
        <f t="shared" si="35"/>
        <v>544_RG_699_2_202425</v>
      </c>
      <c r="AW2036" s="191" t="s">
        <v>93</v>
      </c>
      <c r="AX2036" s="18">
        <v>202425</v>
      </c>
      <c r="AY2036" s="191">
        <v>544</v>
      </c>
      <c r="AZ2036" s="191">
        <v>699</v>
      </c>
      <c r="BA2036" s="191">
        <v>2</v>
      </c>
      <c r="BB2036" s="191">
        <v>0</v>
      </c>
    </row>
    <row r="2037" spans="48:54" x14ac:dyDescent="0.2">
      <c r="AV2037" s="191" t="str">
        <f t="shared" si="35"/>
        <v>545_RG_699_2_202425</v>
      </c>
      <c r="AW2037" s="191" t="s">
        <v>93</v>
      </c>
      <c r="AX2037" s="18">
        <v>202425</v>
      </c>
      <c r="AY2037" s="191">
        <v>545</v>
      </c>
      <c r="AZ2037" s="191">
        <v>699</v>
      </c>
      <c r="BA2037" s="191">
        <v>2</v>
      </c>
      <c r="BB2037" s="191">
        <v>0</v>
      </c>
    </row>
    <row r="2038" spans="48:54" x14ac:dyDescent="0.2">
      <c r="AV2038" s="191" t="str">
        <f t="shared" si="35"/>
        <v>546_RG_699_2_202425</v>
      </c>
      <c r="AW2038" s="191" t="s">
        <v>93</v>
      </c>
      <c r="AX2038" s="18">
        <v>202425</v>
      </c>
      <c r="AY2038" s="191">
        <v>546</v>
      </c>
      <c r="AZ2038" s="191">
        <v>699</v>
      </c>
      <c r="BA2038" s="191">
        <v>2</v>
      </c>
      <c r="BB2038" s="191">
        <v>0</v>
      </c>
    </row>
    <row r="2039" spans="48:54" x14ac:dyDescent="0.2">
      <c r="AV2039" s="191" t="str">
        <f t="shared" si="35"/>
        <v>548_RG_699_2_202425</v>
      </c>
      <c r="AW2039" s="191" t="s">
        <v>93</v>
      </c>
      <c r="AX2039" s="18">
        <v>202425</v>
      </c>
      <c r="AY2039" s="191">
        <v>548</v>
      </c>
      <c r="AZ2039" s="191">
        <v>699</v>
      </c>
      <c r="BA2039" s="191">
        <v>2</v>
      </c>
      <c r="BB2039" s="191">
        <v>0</v>
      </c>
    </row>
    <row r="2040" spans="48:54" x14ac:dyDescent="0.2">
      <c r="AV2040" s="191" t="str">
        <f t="shared" si="35"/>
        <v>550_RG_699_2_202425</v>
      </c>
      <c r="AW2040" s="191" t="s">
        <v>93</v>
      </c>
      <c r="AX2040" s="18">
        <v>202425</v>
      </c>
      <c r="AY2040" s="191">
        <v>550</v>
      </c>
      <c r="AZ2040" s="191">
        <v>699</v>
      </c>
      <c r="BA2040" s="191">
        <v>2</v>
      </c>
      <c r="BB2040" s="191">
        <v>0</v>
      </c>
    </row>
    <row r="2041" spans="48:54" x14ac:dyDescent="0.2">
      <c r="AV2041" s="191" t="str">
        <f t="shared" si="35"/>
        <v>552_RG_699_2_202425</v>
      </c>
      <c r="AW2041" s="191" t="s">
        <v>93</v>
      </c>
      <c r="AX2041" s="18">
        <v>202425</v>
      </c>
      <c r="AY2041" s="191">
        <v>552</v>
      </c>
      <c r="AZ2041" s="191">
        <v>699</v>
      </c>
      <c r="BA2041" s="191">
        <v>2</v>
      </c>
      <c r="BB2041" s="191">
        <v>0</v>
      </c>
    </row>
    <row r="2042" spans="48:54" x14ac:dyDescent="0.2">
      <c r="AV2042" s="191" t="str">
        <f t="shared" si="35"/>
        <v>562_RG_699_2_202425</v>
      </c>
      <c r="AW2042" s="191" t="s">
        <v>93</v>
      </c>
      <c r="AX2042" s="18">
        <v>202425</v>
      </c>
      <c r="AY2042" s="191">
        <v>562</v>
      </c>
      <c r="AZ2042" s="191">
        <v>699</v>
      </c>
      <c r="BA2042" s="191">
        <v>2</v>
      </c>
      <c r="BB2042" s="191">
        <v>-103.1</v>
      </c>
    </row>
    <row r="2043" spans="48:54" x14ac:dyDescent="0.2">
      <c r="AV2043" s="191" t="str">
        <f t="shared" si="35"/>
        <v>564_RG_699_2_202425</v>
      </c>
      <c r="AW2043" s="191" t="s">
        <v>93</v>
      </c>
      <c r="AX2043" s="18">
        <v>202425</v>
      </c>
      <c r="AY2043" s="191">
        <v>564</v>
      </c>
      <c r="AZ2043" s="191">
        <v>699</v>
      </c>
      <c r="BA2043" s="191">
        <v>2</v>
      </c>
      <c r="BB2043" s="191">
        <v>0</v>
      </c>
    </row>
    <row r="2044" spans="48:54" x14ac:dyDescent="0.2">
      <c r="AV2044" s="191" t="str">
        <f t="shared" si="35"/>
        <v>566_RG_699_2_202425</v>
      </c>
      <c r="AW2044" s="191" t="s">
        <v>93</v>
      </c>
      <c r="AX2044" s="18">
        <v>202425</v>
      </c>
      <c r="AY2044" s="191">
        <v>566</v>
      </c>
      <c r="AZ2044" s="191">
        <v>699</v>
      </c>
      <c r="BA2044" s="191">
        <v>2</v>
      </c>
      <c r="BB2044" s="191">
        <v>0</v>
      </c>
    </row>
    <row r="2045" spans="48:54" x14ac:dyDescent="0.2">
      <c r="AV2045" s="191" t="str">
        <f t="shared" si="35"/>
        <v>568_RG_699_2_202425</v>
      </c>
      <c r="AW2045" s="191" t="s">
        <v>93</v>
      </c>
      <c r="AX2045" s="18">
        <v>202425</v>
      </c>
      <c r="AY2045" s="191">
        <v>568</v>
      </c>
      <c r="AZ2045" s="191">
        <v>699</v>
      </c>
      <c r="BA2045" s="191">
        <v>2</v>
      </c>
      <c r="BB2045" s="191">
        <v>0</v>
      </c>
    </row>
    <row r="2046" spans="48:54" x14ac:dyDescent="0.2">
      <c r="AV2046" s="191" t="str">
        <f t="shared" si="35"/>
        <v>572_RG_699_2_202425</v>
      </c>
      <c r="AW2046" s="191" t="s">
        <v>93</v>
      </c>
      <c r="AX2046" s="18">
        <v>202425</v>
      </c>
      <c r="AY2046" s="191">
        <v>572</v>
      </c>
      <c r="AZ2046" s="191">
        <v>699</v>
      </c>
      <c r="BA2046" s="191">
        <v>2</v>
      </c>
      <c r="BB2046" s="191">
        <v>0</v>
      </c>
    </row>
    <row r="2047" spans="48:54" x14ac:dyDescent="0.2">
      <c r="AV2047" s="191" t="str">
        <f t="shared" si="35"/>
        <v>574_RG_699_2_202425</v>
      </c>
      <c r="AW2047" s="191" t="s">
        <v>93</v>
      </c>
      <c r="AX2047" s="18">
        <v>202425</v>
      </c>
      <c r="AY2047" s="191">
        <v>574</v>
      </c>
      <c r="AZ2047" s="191">
        <v>699</v>
      </c>
      <c r="BA2047" s="191">
        <v>2</v>
      </c>
      <c r="BB2047" s="191">
        <v>0</v>
      </c>
    </row>
    <row r="2048" spans="48:54" x14ac:dyDescent="0.2">
      <c r="AV2048" s="191" t="str">
        <f t="shared" si="35"/>
        <v>576_RG_699_2_202425</v>
      </c>
      <c r="AW2048" s="191" t="s">
        <v>93</v>
      </c>
      <c r="AX2048" s="18">
        <v>202425</v>
      </c>
      <c r="AY2048" s="191">
        <v>576</v>
      </c>
      <c r="AZ2048" s="191">
        <v>699</v>
      </c>
      <c r="BA2048" s="191">
        <v>2</v>
      </c>
      <c r="BB2048" s="191">
        <v>-886.47199999999998</v>
      </c>
    </row>
    <row r="2049" spans="48:54" x14ac:dyDescent="0.2">
      <c r="AV2049" s="191" t="str">
        <f t="shared" si="35"/>
        <v>582_RG_699_2_202425</v>
      </c>
      <c r="AW2049" s="191" t="s">
        <v>93</v>
      </c>
      <c r="AX2049" s="18">
        <v>202425</v>
      </c>
      <c r="AY2049" s="191">
        <v>582</v>
      </c>
      <c r="AZ2049" s="191">
        <v>699</v>
      </c>
      <c r="BA2049" s="191">
        <v>2</v>
      </c>
      <c r="BB2049" s="191">
        <v>0</v>
      </c>
    </row>
    <row r="2050" spans="48:54" x14ac:dyDescent="0.2">
      <c r="AV2050" s="191" t="str">
        <f t="shared" si="35"/>
        <v>584_RG_699_2_202425</v>
      </c>
      <c r="AW2050" s="191" t="s">
        <v>93</v>
      </c>
      <c r="AX2050" s="18">
        <v>202425</v>
      </c>
      <c r="AY2050" s="191">
        <v>584</v>
      </c>
      <c r="AZ2050" s="191">
        <v>699</v>
      </c>
      <c r="BA2050" s="191">
        <v>2</v>
      </c>
      <c r="BB2050" s="191">
        <v>0</v>
      </c>
    </row>
    <row r="2051" spans="48:54" x14ac:dyDescent="0.2">
      <c r="AV2051" s="191" t="str">
        <f t="shared" si="35"/>
        <v>586_RG_699_2_202425</v>
      </c>
      <c r="AW2051" s="191" t="s">
        <v>93</v>
      </c>
      <c r="AX2051" s="18">
        <v>202425</v>
      </c>
      <c r="AY2051" s="191">
        <v>586</v>
      </c>
      <c r="AZ2051" s="191">
        <v>699</v>
      </c>
      <c r="BA2051" s="191">
        <v>2</v>
      </c>
      <c r="BB2051" s="191">
        <v>0</v>
      </c>
    </row>
    <row r="2052" spans="48:54" x14ac:dyDescent="0.2">
      <c r="AV2052" s="191" t="str">
        <f t="shared" ref="AV2052:AV2115" si="36">AY2052&amp;"_"&amp;AW2052&amp;"_"&amp;AZ2052&amp;"_"&amp;BA2052&amp;"_"&amp;AX2052</f>
        <v>512_RG_700_1_202425</v>
      </c>
      <c r="AW2052" s="191" t="s">
        <v>93</v>
      </c>
      <c r="AX2052" s="18">
        <v>202425</v>
      </c>
      <c r="AY2052" s="191">
        <v>512</v>
      </c>
      <c r="AZ2052" s="191">
        <v>700</v>
      </c>
      <c r="BA2052" s="191">
        <v>1</v>
      </c>
      <c r="BB2052" s="191">
        <v>-57380.234000000004</v>
      </c>
    </row>
    <row r="2053" spans="48:54" x14ac:dyDescent="0.2">
      <c r="AV2053" s="191" t="str">
        <f t="shared" si="36"/>
        <v>514_RG_700_1_202425</v>
      </c>
      <c r="AW2053" s="191" t="s">
        <v>93</v>
      </c>
      <c r="AX2053" s="18">
        <v>202425</v>
      </c>
      <c r="AY2053" s="191">
        <v>514</v>
      </c>
      <c r="AZ2053" s="191">
        <v>700</v>
      </c>
      <c r="BA2053" s="191">
        <v>1</v>
      </c>
      <c r="BB2053" s="191">
        <v>-142232.26012000002</v>
      </c>
    </row>
    <row r="2054" spans="48:54" x14ac:dyDescent="0.2">
      <c r="AV2054" s="191" t="str">
        <f t="shared" si="36"/>
        <v>516_RG_700_1_202425</v>
      </c>
      <c r="AW2054" s="191" t="s">
        <v>93</v>
      </c>
      <c r="AX2054" s="18">
        <v>202425</v>
      </c>
      <c r="AY2054" s="191">
        <v>516</v>
      </c>
      <c r="AZ2054" s="191">
        <v>700</v>
      </c>
      <c r="BA2054" s="191">
        <v>1</v>
      </c>
      <c r="BB2054" s="191">
        <v>-96680.652000000002</v>
      </c>
    </row>
    <row r="2055" spans="48:54" x14ac:dyDescent="0.2">
      <c r="AV2055" s="191" t="str">
        <f t="shared" si="36"/>
        <v>518_RG_700_1_202425</v>
      </c>
      <c r="AW2055" s="191" t="s">
        <v>93</v>
      </c>
      <c r="AX2055" s="18">
        <v>202425</v>
      </c>
      <c r="AY2055" s="191">
        <v>518</v>
      </c>
      <c r="AZ2055" s="191">
        <v>700</v>
      </c>
      <c r="BA2055" s="191">
        <v>1</v>
      </c>
      <c r="BB2055" s="191">
        <v>-79752.590960000001</v>
      </c>
    </row>
    <row r="2056" spans="48:54" x14ac:dyDescent="0.2">
      <c r="AV2056" s="191" t="str">
        <f t="shared" si="36"/>
        <v>520_RG_700_1_202425</v>
      </c>
      <c r="AW2056" s="191" t="s">
        <v>93</v>
      </c>
      <c r="AX2056" s="18">
        <v>202425</v>
      </c>
      <c r="AY2056" s="191">
        <v>520</v>
      </c>
      <c r="AZ2056" s="191">
        <v>700</v>
      </c>
      <c r="BA2056" s="191">
        <v>1</v>
      </c>
      <c r="BB2056" s="191">
        <v>-101171.11928</v>
      </c>
    </row>
    <row r="2057" spans="48:54" x14ac:dyDescent="0.2">
      <c r="AV2057" s="191" t="str">
        <f t="shared" si="36"/>
        <v>522_RG_700_1_202425</v>
      </c>
      <c r="AW2057" s="191" t="s">
        <v>93</v>
      </c>
      <c r="AX2057" s="18">
        <v>202425</v>
      </c>
      <c r="AY2057" s="191">
        <v>522</v>
      </c>
      <c r="AZ2057" s="191">
        <v>700</v>
      </c>
      <c r="BA2057" s="191">
        <v>1</v>
      </c>
      <c r="BB2057" s="191">
        <v>-106461.20620999999</v>
      </c>
    </row>
    <row r="2058" spans="48:54" x14ac:dyDescent="0.2">
      <c r="AV2058" s="191" t="str">
        <f t="shared" si="36"/>
        <v>524_RG_700_1_202425</v>
      </c>
      <c r="AW2058" s="191" t="s">
        <v>93</v>
      </c>
      <c r="AX2058" s="18">
        <v>202425</v>
      </c>
      <c r="AY2058" s="191">
        <v>524</v>
      </c>
      <c r="AZ2058" s="191">
        <v>700</v>
      </c>
      <c r="BA2058" s="191">
        <v>1</v>
      </c>
      <c r="BB2058" s="191">
        <v>-102147.035989</v>
      </c>
    </row>
    <row r="2059" spans="48:54" x14ac:dyDescent="0.2">
      <c r="AV2059" s="191" t="str">
        <f t="shared" si="36"/>
        <v>526_RG_700_1_202425</v>
      </c>
      <c r="AW2059" s="191" t="s">
        <v>93</v>
      </c>
      <c r="AX2059" s="18">
        <v>202425</v>
      </c>
      <c r="AY2059" s="191">
        <v>526</v>
      </c>
      <c r="AZ2059" s="191">
        <v>700</v>
      </c>
      <c r="BA2059" s="191">
        <v>1</v>
      </c>
      <c r="BB2059" s="191">
        <v>-46536.307160000004</v>
      </c>
    </row>
    <row r="2060" spans="48:54" x14ac:dyDescent="0.2">
      <c r="AV2060" s="191" t="str">
        <f t="shared" si="36"/>
        <v>528_RG_700_1_202425</v>
      </c>
      <c r="AW2060" s="191" t="s">
        <v>93</v>
      </c>
      <c r="AX2060" s="18">
        <v>202425</v>
      </c>
      <c r="AY2060" s="191">
        <v>528</v>
      </c>
      <c r="AZ2060" s="191">
        <v>700</v>
      </c>
      <c r="BA2060" s="191">
        <v>1</v>
      </c>
      <c r="BB2060" s="191">
        <v>-83831</v>
      </c>
    </row>
    <row r="2061" spans="48:54" x14ac:dyDescent="0.2">
      <c r="AV2061" s="191" t="str">
        <f t="shared" si="36"/>
        <v>530_RG_700_1_202425</v>
      </c>
      <c r="AW2061" s="191" t="s">
        <v>93</v>
      </c>
      <c r="AX2061" s="18">
        <v>202425</v>
      </c>
      <c r="AY2061" s="191">
        <v>530</v>
      </c>
      <c r="AZ2061" s="191">
        <v>700</v>
      </c>
      <c r="BA2061" s="191">
        <v>1</v>
      </c>
      <c r="BB2061" s="191">
        <v>-151992.02181000001</v>
      </c>
    </row>
    <row r="2062" spans="48:54" x14ac:dyDescent="0.2">
      <c r="AV2062" s="191" t="str">
        <f t="shared" si="36"/>
        <v>532_RG_700_1_202425</v>
      </c>
      <c r="AW2062" s="191" t="s">
        <v>93</v>
      </c>
      <c r="AX2062" s="18">
        <v>202425</v>
      </c>
      <c r="AY2062" s="191">
        <v>532</v>
      </c>
      <c r="AZ2062" s="191">
        <v>700</v>
      </c>
      <c r="BA2062" s="191">
        <v>1</v>
      </c>
      <c r="BB2062" s="191">
        <v>-224007.63556000002</v>
      </c>
    </row>
    <row r="2063" spans="48:54" x14ac:dyDescent="0.2">
      <c r="AV2063" s="191" t="str">
        <f t="shared" si="36"/>
        <v>534_RG_700_1_202425</v>
      </c>
      <c r="AW2063" s="191" t="s">
        <v>93</v>
      </c>
      <c r="AX2063" s="18">
        <v>202425</v>
      </c>
      <c r="AY2063" s="191">
        <v>534</v>
      </c>
      <c r="AZ2063" s="191">
        <v>700</v>
      </c>
      <c r="BA2063" s="191">
        <v>1</v>
      </c>
      <c r="BB2063" s="191">
        <v>-135566.20834000001</v>
      </c>
    </row>
    <row r="2064" spans="48:54" x14ac:dyDescent="0.2">
      <c r="AV2064" s="191" t="str">
        <f t="shared" si="36"/>
        <v>536_RG_700_1_202425</v>
      </c>
      <c r="AW2064" s="191" t="s">
        <v>93</v>
      </c>
      <c r="AX2064" s="18">
        <v>202425</v>
      </c>
      <c r="AY2064" s="191">
        <v>536</v>
      </c>
      <c r="AZ2064" s="191">
        <v>700</v>
      </c>
      <c r="BA2064" s="191">
        <v>1</v>
      </c>
      <c r="BB2064" s="191">
        <v>-126831.57800000001</v>
      </c>
    </row>
    <row r="2065" spans="48:54" x14ac:dyDescent="0.2">
      <c r="AV2065" s="191" t="str">
        <f t="shared" si="36"/>
        <v>538_RG_700_1_202425</v>
      </c>
      <c r="AW2065" s="191" t="s">
        <v>93</v>
      </c>
      <c r="AX2065" s="18">
        <v>202425</v>
      </c>
      <c r="AY2065" s="191">
        <v>538</v>
      </c>
      <c r="AZ2065" s="191">
        <v>700</v>
      </c>
      <c r="BA2065" s="191">
        <v>1</v>
      </c>
      <c r="BB2065" s="191">
        <v>-100852.61774999999</v>
      </c>
    </row>
    <row r="2066" spans="48:54" x14ac:dyDescent="0.2">
      <c r="AV2066" s="191" t="str">
        <f t="shared" si="36"/>
        <v>540_RG_700_1_202425</v>
      </c>
      <c r="AW2066" s="191" t="s">
        <v>93</v>
      </c>
      <c r="AX2066" s="18">
        <v>202425</v>
      </c>
      <c r="AY2066" s="191">
        <v>540</v>
      </c>
      <c r="AZ2066" s="191">
        <v>700</v>
      </c>
      <c r="BA2066" s="191">
        <v>1</v>
      </c>
      <c r="BB2066" s="191">
        <v>-217307.12599999999</v>
      </c>
    </row>
    <row r="2067" spans="48:54" x14ac:dyDescent="0.2">
      <c r="AV2067" s="191" t="str">
        <f t="shared" si="36"/>
        <v>542_RG_700_1_202425</v>
      </c>
      <c r="AW2067" s="191" t="s">
        <v>93</v>
      </c>
      <c r="AX2067" s="18">
        <v>202425</v>
      </c>
      <c r="AY2067" s="191">
        <v>542</v>
      </c>
      <c r="AZ2067" s="191">
        <v>700</v>
      </c>
      <c r="BA2067" s="191">
        <v>1</v>
      </c>
      <c r="BB2067" s="191">
        <v>-62738.333120000003</v>
      </c>
    </row>
    <row r="2068" spans="48:54" x14ac:dyDescent="0.2">
      <c r="AV2068" s="191" t="str">
        <f t="shared" si="36"/>
        <v>544_RG_700_1_202425</v>
      </c>
      <c r="AW2068" s="191" t="s">
        <v>93</v>
      </c>
      <c r="AX2068" s="18">
        <v>202425</v>
      </c>
      <c r="AY2068" s="191">
        <v>544</v>
      </c>
      <c r="AZ2068" s="191">
        <v>700</v>
      </c>
      <c r="BA2068" s="191">
        <v>1</v>
      </c>
      <c r="BB2068" s="191">
        <v>-135217.60884999999</v>
      </c>
    </row>
    <row r="2069" spans="48:54" x14ac:dyDescent="0.2">
      <c r="AV2069" s="191" t="str">
        <f t="shared" si="36"/>
        <v>545_RG_700_1_202425</v>
      </c>
      <c r="AW2069" s="191" t="s">
        <v>93</v>
      </c>
      <c r="AX2069" s="18">
        <v>202425</v>
      </c>
      <c r="AY2069" s="191">
        <v>545</v>
      </c>
      <c r="AZ2069" s="191">
        <v>700</v>
      </c>
      <c r="BA2069" s="191">
        <v>1</v>
      </c>
      <c r="BB2069" s="191">
        <v>-72525.283250000008</v>
      </c>
    </row>
    <row r="2070" spans="48:54" x14ac:dyDescent="0.2">
      <c r="AV2070" s="191" t="str">
        <f t="shared" si="36"/>
        <v>546_RG_700_1_202425</v>
      </c>
      <c r="AW2070" s="191" t="s">
        <v>93</v>
      </c>
      <c r="AX2070" s="18">
        <v>202425</v>
      </c>
      <c r="AY2070" s="191">
        <v>546</v>
      </c>
      <c r="AZ2070" s="191">
        <v>700</v>
      </c>
      <c r="BA2070" s="191">
        <v>1</v>
      </c>
      <c r="BB2070" s="191">
        <v>-82205.687999999995</v>
      </c>
    </row>
    <row r="2071" spans="48:54" x14ac:dyDescent="0.2">
      <c r="AV2071" s="191" t="str">
        <f t="shared" si="36"/>
        <v>548_RG_700_1_202425</v>
      </c>
      <c r="AW2071" s="191" t="s">
        <v>93</v>
      </c>
      <c r="AX2071" s="18">
        <v>202425</v>
      </c>
      <c r="AY2071" s="191">
        <v>548</v>
      </c>
      <c r="AZ2071" s="191">
        <v>700</v>
      </c>
      <c r="BA2071" s="191">
        <v>1</v>
      </c>
      <c r="BB2071" s="191">
        <v>-56898.794699999999</v>
      </c>
    </row>
    <row r="2072" spans="48:54" x14ac:dyDescent="0.2">
      <c r="AV2072" s="191" t="str">
        <f t="shared" si="36"/>
        <v>550_RG_700_1_202425</v>
      </c>
      <c r="AW2072" s="191" t="s">
        <v>93</v>
      </c>
      <c r="AX2072" s="18">
        <v>202425</v>
      </c>
      <c r="AY2072" s="191">
        <v>550</v>
      </c>
      <c r="AZ2072" s="191">
        <v>700</v>
      </c>
      <c r="BA2072" s="191">
        <v>1</v>
      </c>
      <c r="BB2072" s="191">
        <v>-158443.22401000001</v>
      </c>
    </row>
    <row r="2073" spans="48:54" x14ac:dyDescent="0.2">
      <c r="AV2073" s="191" t="str">
        <f t="shared" si="36"/>
        <v>552_RG_700_1_202425</v>
      </c>
      <c r="AW2073" s="191" t="s">
        <v>93</v>
      </c>
      <c r="AX2073" s="18">
        <v>202425</v>
      </c>
      <c r="AY2073" s="191">
        <v>552</v>
      </c>
      <c r="AZ2073" s="191">
        <v>700</v>
      </c>
      <c r="BA2073" s="191">
        <v>1</v>
      </c>
      <c r="BB2073" s="191">
        <v>-341216.78229000006</v>
      </c>
    </row>
    <row r="2074" spans="48:54" x14ac:dyDescent="0.2">
      <c r="AV2074" s="191" t="str">
        <f t="shared" si="36"/>
        <v>562_RG_700_1_202425</v>
      </c>
      <c r="AW2074" s="191" t="s">
        <v>93</v>
      </c>
      <c r="AX2074" s="18">
        <v>202425</v>
      </c>
      <c r="AY2074" s="191">
        <v>562</v>
      </c>
      <c r="AZ2074" s="191">
        <v>700</v>
      </c>
      <c r="BA2074" s="191">
        <v>1</v>
      </c>
      <c r="BB2074" s="191">
        <v>-19787.804000000004</v>
      </c>
    </row>
    <row r="2075" spans="48:54" x14ac:dyDescent="0.2">
      <c r="AV2075" s="191" t="str">
        <f t="shared" si="36"/>
        <v>564_RG_700_1_202425</v>
      </c>
      <c r="AW2075" s="191" t="s">
        <v>93</v>
      </c>
      <c r="AX2075" s="18">
        <v>202425</v>
      </c>
      <c r="AY2075" s="191">
        <v>564</v>
      </c>
      <c r="AZ2075" s="191">
        <v>700</v>
      </c>
      <c r="BA2075" s="191">
        <v>1</v>
      </c>
      <c r="BB2075" s="191">
        <v>-21746.635899999997</v>
      </c>
    </row>
    <row r="2076" spans="48:54" x14ac:dyDescent="0.2">
      <c r="AV2076" s="191" t="str">
        <f t="shared" si="36"/>
        <v>566_RG_700_1_202425</v>
      </c>
      <c r="AW2076" s="191" t="s">
        <v>93</v>
      </c>
      <c r="AX2076" s="18">
        <v>202425</v>
      </c>
      <c r="AY2076" s="191">
        <v>566</v>
      </c>
      <c r="AZ2076" s="191">
        <v>700</v>
      </c>
      <c r="BA2076" s="191">
        <v>1</v>
      </c>
      <c r="BB2076" s="191">
        <v>-27914</v>
      </c>
    </row>
    <row r="2077" spans="48:54" x14ac:dyDescent="0.2">
      <c r="AV2077" s="191" t="str">
        <f t="shared" si="36"/>
        <v>568_RG_700_1_202425</v>
      </c>
      <c r="AW2077" s="191" t="s">
        <v>93</v>
      </c>
      <c r="AX2077" s="18">
        <v>202425</v>
      </c>
      <c r="AY2077" s="191">
        <v>568</v>
      </c>
      <c r="AZ2077" s="191">
        <v>700</v>
      </c>
      <c r="BA2077" s="191">
        <v>1</v>
      </c>
      <c r="BB2077" s="191">
        <v>-81650.104169999991</v>
      </c>
    </row>
    <row r="2078" spans="48:54" x14ac:dyDescent="0.2">
      <c r="AV2078" s="191" t="str">
        <f t="shared" si="36"/>
        <v>572_RG_700_1_202425</v>
      </c>
      <c r="AW2078" s="191" t="s">
        <v>93</v>
      </c>
      <c r="AX2078" s="18">
        <v>202425</v>
      </c>
      <c r="AY2078" s="191">
        <v>572</v>
      </c>
      <c r="AZ2078" s="191">
        <v>700</v>
      </c>
      <c r="BA2078" s="191">
        <v>1</v>
      </c>
      <c r="BB2078" s="191">
        <v>-1967.2209999999998</v>
      </c>
    </row>
    <row r="2079" spans="48:54" x14ac:dyDescent="0.2">
      <c r="AV2079" s="191" t="str">
        <f t="shared" si="36"/>
        <v>574_RG_700_1_202425</v>
      </c>
      <c r="AW2079" s="191" t="s">
        <v>93</v>
      </c>
      <c r="AX2079" s="18">
        <v>202425</v>
      </c>
      <c r="AY2079" s="191">
        <v>574</v>
      </c>
      <c r="AZ2079" s="191">
        <v>700</v>
      </c>
      <c r="BA2079" s="191">
        <v>1</v>
      </c>
      <c r="BB2079" s="191">
        <v>-981.68</v>
      </c>
    </row>
    <row r="2080" spans="48:54" x14ac:dyDescent="0.2">
      <c r="AV2080" s="191" t="str">
        <f t="shared" si="36"/>
        <v>576_RG_700_1_202425</v>
      </c>
      <c r="AW2080" s="191" t="s">
        <v>93</v>
      </c>
      <c r="AX2080" s="18">
        <v>202425</v>
      </c>
      <c r="AY2080" s="191">
        <v>576</v>
      </c>
      <c r="AZ2080" s="191">
        <v>700</v>
      </c>
      <c r="BA2080" s="191">
        <v>1</v>
      </c>
      <c r="BB2080" s="191">
        <v>0</v>
      </c>
    </row>
    <row r="2081" spans="48:54" x14ac:dyDescent="0.2">
      <c r="AV2081" s="191" t="str">
        <f t="shared" si="36"/>
        <v>582_RG_700_1_202425</v>
      </c>
      <c r="AW2081" s="191" t="s">
        <v>93</v>
      </c>
      <c r="AX2081" s="18">
        <v>202425</v>
      </c>
      <c r="AY2081" s="191">
        <v>582</v>
      </c>
      <c r="AZ2081" s="191">
        <v>700</v>
      </c>
      <c r="BA2081" s="191">
        <v>1</v>
      </c>
      <c r="BB2081" s="191">
        <v>-4510.37842</v>
      </c>
    </row>
    <row r="2082" spans="48:54" x14ac:dyDescent="0.2">
      <c r="AV2082" s="191" t="str">
        <f t="shared" si="36"/>
        <v>584_RG_700_1_202425</v>
      </c>
      <c r="AW2082" s="191" t="s">
        <v>93</v>
      </c>
      <c r="AX2082" s="18">
        <v>202425</v>
      </c>
      <c r="AY2082" s="191">
        <v>584</v>
      </c>
      <c r="AZ2082" s="191">
        <v>700</v>
      </c>
      <c r="BA2082" s="191">
        <v>1</v>
      </c>
      <c r="BB2082" s="191">
        <v>-4715</v>
      </c>
    </row>
    <row r="2083" spans="48:54" x14ac:dyDescent="0.2">
      <c r="AV2083" s="191" t="str">
        <f t="shared" si="36"/>
        <v>586_RG_700_1_202425</v>
      </c>
      <c r="AW2083" s="191" t="s">
        <v>93</v>
      </c>
      <c r="AX2083" s="18">
        <v>202425</v>
      </c>
      <c r="AY2083" s="191">
        <v>586</v>
      </c>
      <c r="AZ2083" s="191">
        <v>700</v>
      </c>
      <c r="BA2083" s="191">
        <v>1</v>
      </c>
      <c r="BB2083" s="191">
        <v>-6223.9249999999993</v>
      </c>
    </row>
    <row r="2084" spans="48:54" x14ac:dyDescent="0.2">
      <c r="AV2084" s="191" t="str">
        <f t="shared" si="36"/>
        <v>512_RG_700_2_202425</v>
      </c>
      <c r="AW2084" s="191" t="s">
        <v>93</v>
      </c>
      <c r="AX2084" s="18">
        <v>202425</v>
      </c>
      <c r="AY2084" s="191">
        <v>512</v>
      </c>
      <c r="AZ2084" s="191">
        <v>700</v>
      </c>
      <c r="BA2084" s="191">
        <v>2</v>
      </c>
      <c r="BB2084" s="191">
        <v>0</v>
      </c>
    </row>
    <row r="2085" spans="48:54" x14ac:dyDescent="0.2">
      <c r="AV2085" s="191" t="str">
        <f t="shared" si="36"/>
        <v>514_RG_700_2_202425</v>
      </c>
      <c r="AW2085" s="191" t="s">
        <v>93</v>
      </c>
      <c r="AX2085" s="18">
        <v>202425</v>
      </c>
      <c r="AY2085" s="191">
        <v>514</v>
      </c>
      <c r="AZ2085" s="191">
        <v>700</v>
      </c>
      <c r="BA2085" s="191">
        <v>2</v>
      </c>
      <c r="BB2085" s="191">
        <v>0</v>
      </c>
    </row>
    <row r="2086" spans="48:54" x14ac:dyDescent="0.2">
      <c r="AV2086" s="191" t="str">
        <f t="shared" si="36"/>
        <v>516_RG_700_2_202425</v>
      </c>
      <c r="AW2086" s="191" t="s">
        <v>93</v>
      </c>
      <c r="AX2086" s="18">
        <v>202425</v>
      </c>
      <c r="AY2086" s="191">
        <v>516</v>
      </c>
      <c r="AZ2086" s="191">
        <v>700</v>
      </c>
      <c r="BA2086" s="191">
        <v>2</v>
      </c>
      <c r="BB2086" s="191">
        <v>0</v>
      </c>
    </row>
    <row r="2087" spans="48:54" x14ac:dyDescent="0.2">
      <c r="AV2087" s="191" t="str">
        <f t="shared" si="36"/>
        <v>518_RG_700_2_202425</v>
      </c>
      <c r="AW2087" s="191" t="s">
        <v>93</v>
      </c>
      <c r="AX2087" s="18">
        <v>202425</v>
      </c>
      <c r="AY2087" s="191">
        <v>518</v>
      </c>
      <c r="AZ2087" s="191">
        <v>700</v>
      </c>
      <c r="BA2087" s="191">
        <v>2</v>
      </c>
      <c r="BB2087" s="191">
        <v>0</v>
      </c>
    </row>
    <row r="2088" spans="48:54" x14ac:dyDescent="0.2">
      <c r="AV2088" s="191" t="str">
        <f t="shared" si="36"/>
        <v>520_RG_700_2_202425</v>
      </c>
      <c r="AW2088" s="191" t="s">
        <v>93</v>
      </c>
      <c r="AX2088" s="18">
        <v>202425</v>
      </c>
      <c r="AY2088" s="191">
        <v>520</v>
      </c>
      <c r="AZ2088" s="191">
        <v>700</v>
      </c>
      <c r="BA2088" s="191">
        <v>2</v>
      </c>
      <c r="BB2088" s="191">
        <v>0</v>
      </c>
    </row>
    <row r="2089" spans="48:54" x14ac:dyDescent="0.2">
      <c r="AV2089" s="191" t="str">
        <f t="shared" si="36"/>
        <v>522_RG_700_2_202425</v>
      </c>
      <c r="AW2089" s="191" t="s">
        <v>93</v>
      </c>
      <c r="AX2089" s="18">
        <v>202425</v>
      </c>
      <c r="AY2089" s="191">
        <v>522</v>
      </c>
      <c r="AZ2089" s="191">
        <v>700</v>
      </c>
      <c r="BA2089" s="191">
        <v>2</v>
      </c>
      <c r="BB2089" s="191">
        <v>0</v>
      </c>
    </row>
    <row r="2090" spans="48:54" x14ac:dyDescent="0.2">
      <c r="AV2090" s="191" t="str">
        <f t="shared" si="36"/>
        <v>524_RG_700_2_202425</v>
      </c>
      <c r="AW2090" s="191" t="s">
        <v>93</v>
      </c>
      <c r="AX2090" s="18">
        <v>202425</v>
      </c>
      <c r="AY2090" s="191">
        <v>524</v>
      </c>
      <c r="AZ2090" s="191">
        <v>700</v>
      </c>
      <c r="BA2090" s="191">
        <v>2</v>
      </c>
      <c r="BB2090" s="191">
        <v>0</v>
      </c>
    </row>
    <row r="2091" spans="48:54" x14ac:dyDescent="0.2">
      <c r="AV2091" s="191" t="str">
        <f t="shared" si="36"/>
        <v>526_RG_700_2_202425</v>
      </c>
      <c r="AW2091" s="191" t="s">
        <v>93</v>
      </c>
      <c r="AX2091" s="18">
        <v>202425</v>
      </c>
      <c r="AY2091" s="191">
        <v>526</v>
      </c>
      <c r="AZ2091" s="191">
        <v>700</v>
      </c>
      <c r="BA2091" s="191">
        <v>2</v>
      </c>
      <c r="BB2091" s="191">
        <v>0</v>
      </c>
    </row>
    <row r="2092" spans="48:54" x14ac:dyDescent="0.2">
      <c r="AV2092" s="191" t="str">
        <f t="shared" si="36"/>
        <v>528_RG_700_2_202425</v>
      </c>
      <c r="AW2092" s="191" t="s">
        <v>93</v>
      </c>
      <c r="AX2092" s="18">
        <v>202425</v>
      </c>
      <c r="AY2092" s="191">
        <v>528</v>
      </c>
      <c r="AZ2092" s="191">
        <v>700</v>
      </c>
      <c r="BA2092" s="191">
        <v>2</v>
      </c>
      <c r="BB2092" s="191">
        <v>-31</v>
      </c>
    </row>
    <row r="2093" spans="48:54" x14ac:dyDescent="0.2">
      <c r="AV2093" s="191" t="str">
        <f t="shared" si="36"/>
        <v>530_RG_700_2_202425</v>
      </c>
      <c r="AW2093" s="191" t="s">
        <v>93</v>
      </c>
      <c r="AX2093" s="18">
        <v>202425</v>
      </c>
      <c r="AY2093" s="191">
        <v>530</v>
      </c>
      <c r="AZ2093" s="191">
        <v>700</v>
      </c>
      <c r="BA2093" s="191">
        <v>2</v>
      </c>
      <c r="BB2093" s="191">
        <v>0</v>
      </c>
    </row>
    <row r="2094" spans="48:54" x14ac:dyDescent="0.2">
      <c r="AV2094" s="191" t="str">
        <f t="shared" si="36"/>
        <v>532_RG_700_2_202425</v>
      </c>
      <c r="AW2094" s="191" t="s">
        <v>93</v>
      </c>
      <c r="AX2094" s="18">
        <v>202425</v>
      </c>
      <c r="AY2094" s="191">
        <v>532</v>
      </c>
      <c r="AZ2094" s="191">
        <v>700</v>
      </c>
      <c r="BA2094" s="191">
        <v>2</v>
      </c>
      <c r="BB2094" s="191">
        <v>0</v>
      </c>
    </row>
    <row r="2095" spans="48:54" x14ac:dyDescent="0.2">
      <c r="AV2095" s="191" t="str">
        <f t="shared" si="36"/>
        <v>534_RG_700_2_202425</v>
      </c>
      <c r="AW2095" s="191" t="s">
        <v>93</v>
      </c>
      <c r="AX2095" s="18">
        <v>202425</v>
      </c>
      <c r="AY2095" s="191">
        <v>534</v>
      </c>
      <c r="AZ2095" s="191">
        <v>700</v>
      </c>
      <c r="BA2095" s="191">
        <v>2</v>
      </c>
      <c r="BB2095" s="191">
        <v>0</v>
      </c>
    </row>
    <row r="2096" spans="48:54" x14ac:dyDescent="0.2">
      <c r="AV2096" s="191" t="str">
        <f t="shared" si="36"/>
        <v>536_RG_700_2_202425</v>
      </c>
      <c r="AW2096" s="191" t="s">
        <v>93</v>
      </c>
      <c r="AX2096" s="18">
        <v>202425</v>
      </c>
      <c r="AY2096" s="191">
        <v>536</v>
      </c>
      <c r="AZ2096" s="191">
        <v>700</v>
      </c>
      <c r="BA2096" s="191">
        <v>2</v>
      </c>
      <c r="BB2096" s="191">
        <v>0</v>
      </c>
    </row>
    <row r="2097" spans="48:54" x14ac:dyDescent="0.2">
      <c r="AV2097" s="191" t="str">
        <f t="shared" si="36"/>
        <v>538_RG_700_2_202425</v>
      </c>
      <c r="AW2097" s="191" t="s">
        <v>93</v>
      </c>
      <c r="AX2097" s="18">
        <v>202425</v>
      </c>
      <c r="AY2097" s="191">
        <v>538</v>
      </c>
      <c r="AZ2097" s="191">
        <v>700</v>
      </c>
      <c r="BA2097" s="191">
        <v>2</v>
      </c>
      <c r="BB2097" s="191">
        <v>0</v>
      </c>
    </row>
    <row r="2098" spans="48:54" x14ac:dyDescent="0.2">
      <c r="AV2098" s="191" t="str">
        <f t="shared" si="36"/>
        <v>540_RG_700_2_202425</v>
      </c>
      <c r="AW2098" s="191" t="s">
        <v>93</v>
      </c>
      <c r="AX2098" s="18">
        <v>202425</v>
      </c>
      <c r="AY2098" s="191">
        <v>540</v>
      </c>
      <c r="AZ2098" s="191">
        <v>700</v>
      </c>
      <c r="BA2098" s="191">
        <v>2</v>
      </c>
      <c r="BB2098" s="191">
        <v>0</v>
      </c>
    </row>
    <row r="2099" spans="48:54" x14ac:dyDescent="0.2">
      <c r="AV2099" s="191" t="str">
        <f t="shared" si="36"/>
        <v>542_RG_700_2_202425</v>
      </c>
      <c r="AW2099" s="191" t="s">
        <v>93</v>
      </c>
      <c r="AX2099" s="18">
        <v>202425</v>
      </c>
      <c r="AY2099" s="191">
        <v>542</v>
      </c>
      <c r="AZ2099" s="191">
        <v>700</v>
      </c>
      <c r="BA2099" s="191">
        <v>2</v>
      </c>
      <c r="BB2099" s="191">
        <v>0</v>
      </c>
    </row>
    <row r="2100" spans="48:54" x14ac:dyDescent="0.2">
      <c r="AV2100" s="191" t="str">
        <f t="shared" si="36"/>
        <v>544_RG_700_2_202425</v>
      </c>
      <c r="AW2100" s="191" t="s">
        <v>93</v>
      </c>
      <c r="AX2100" s="18">
        <v>202425</v>
      </c>
      <c r="AY2100" s="191">
        <v>544</v>
      </c>
      <c r="AZ2100" s="191">
        <v>700</v>
      </c>
      <c r="BA2100" s="191">
        <v>2</v>
      </c>
      <c r="BB2100" s="191">
        <v>-3574.6049199999998</v>
      </c>
    </row>
    <row r="2101" spans="48:54" x14ac:dyDescent="0.2">
      <c r="AV2101" s="191" t="str">
        <f t="shared" si="36"/>
        <v>545_RG_700_2_202425</v>
      </c>
      <c r="AW2101" s="191" t="s">
        <v>93</v>
      </c>
      <c r="AX2101" s="18">
        <v>202425</v>
      </c>
      <c r="AY2101" s="191">
        <v>545</v>
      </c>
      <c r="AZ2101" s="191">
        <v>700</v>
      </c>
      <c r="BA2101" s="191">
        <v>2</v>
      </c>
      <c r="BB2101" s="191">
        <v>0</v>
      </c>
    </row>
    <row r="2102" spans="48:54" x14ac:dyDescent="0.2">
      <c r="AV2102" s="191" t="str">
        <f t="shared" si="36"/>
        <v>546_RG_700_2_202425</v>
      </c>
      <c r="AW2102" s="191" t="s">
        <v>93</v>
      </c>
      <c r="AX2102" s="18">
        <v>202425</v>
      </c>
      <c r="AY2102" s="191">
        <v>546</v>
      </c>
      <c r="AZ2102" s="191">
        <v>700</v>
      </c>
      <c r="BA2102" s="191">
        <v>2</v>
      </c>
      <c r="BB2102" s="191">
        <v>0</v>
      </c>
    </row>
    <row r="2103" spans="48:54" x14ac:dyDescent="0.2">
      <c r="AV2103" s="191" t="str">
        <f t="shared" si="36"/>
        <v>548_RG_700_2_202425</v>
      </c>
      <c r="AW2103" s="191" t="s">
        <v>93</v>
      </c>
      <c r="AX2103" s="18">
        <v>202425</v>
      </c>
      <c r="AY2103" s="191">
        <v>548</v>
      </c>
      <c r="AZ2103" s="191">
        <v>700</v>
      </c>
      <c r="BA2103" s="191">
        <v>2</v>
      </c>
      <c r="BB2103" s="191">
        <v>0</v>
      </c>
    </row>
    <row r="2104" spans="48:54" x14ac:dyDescent="0.2">
      <c r="AV2104" s="191" t="str">
        <f t="shared" si="36"/>
        <v>550_RG_700_2_202425</v>
      </c>
      <c r="AW2104" s="191" t="s">
        <v>93</v>
      </c>
      <c r="AX2104" s="18">
        <v>202425</v>
      </c>
      <c r="AY2104" s="191">
        <v>550</v>
      </c>
      <c r="AZ2104" s="191">
        <v>700</v>
      </c>
      <c r="BA2104" s="191">
        <v>2</v>
      </c>
      <c r="BB2104" s="191">
        <v>0</v>
      </c>
    </row>
    <row r="2105" spans="48:54" x14ac:dyDescent="0.2">
      <c r="AV2105" s="191" t="str">
        <f t="shared" si="36"/>
        <v>552_RG_700_2_202425</v>
      </c>
      <c r="AW2105" s="191" t="s">
        <v>93</v>
      </c>
      <c r="AX2105" s="18">
        <v>202425</v>
      </c>
      <c r="AY2105" s="191">
        <v>552</v>
      </c>
      <c r="AZ2105" s="191">
        <v>700</v>
      </c>
      <c r="BA2105" s="191">
        <v>2</v>
      </c>
      <c r="BB2105" s="191">
        <v>0</v>
      </c>
    </row>
    <row r="2106" spans="48:54" x14ac:dyDescent="0.2">
      <c r="AV2106" s="191" t="str">
        <f t="shared" si="36"/>
        <v>562_RG_700_2_202425</v>
      </c>
      <c r="AW2106" s="191" t="s">
        <v>93</v>
      </c>
      <c r="AX2106" s="18">
        <v>202425</v>
      </c>
      <c r="AY2106" s="191">
        <v>562</v>
      </c>
      <c r="AZ2106" s="191">
        <v>700</v>
      </c>
      <c r="BA2106" s="191">
        <v>2</v>
      </c>
      <c r="BB2106" s="191">
        <v>-103.1</v>
      </c>
    </row>
    <row r="2107" spans="48:54" x14ac:dyDescent="0.2">
      <c r="AV2107" s="191" t="str">
        <f t="shared" si="36"/>
        <v>564_RG_700_2_202425</v>
      </c>
      <c r="AW2107" s="191" t="s">
        <v>93</v>
      </c>
      <c r="AX2107" s="18">
        <v>202425</v>
      </c>
      <c r="AY2107" s="191">
        <v>564</v>
      </c>
      <c r="AZ2107" s="191">
        <v>700</v>
      </c>
      <c r="BA2107" s="191">
        <v>2</v>
      </c>
      <c r="BB2107" s="191">
        <v>0</v>
      </c>
    </row>
    <row r="2108" spans="48:54" x14ac:dyDescent="0.2">
      <c r="AV2108" s="191" t="str">
        <f t="shared" si="36"/>
        <v>566_RG_700_2_202425</v>
      </c>
      <c r="AW2108" s="191" t="s">
        <v>93</v>
      </c>
      <c r="AX2108" s="18">
        <v>202425</v>
      </c>
      <c r="AY2108" s="191">
        <v>566</v>
      </c>
      <c r="AZ2108" s="191">
        <v>700</v>
      </c>
      <c r="BA2108" s="191">
        <v>2</v>
      </c>
      <c r="BB2108" s="191">
        <v>-1035</v>
      </c>
    </row>
    <row r="2109" spans="48:54" x14ac:dyDescent="0.2">
      <c r="AV2109" s="191" t="str">
        <f t="shared" si="36"/>
        <v>568_RG_700_2_202425</v>
      </c>
      <c r="AW2109" s="191" t="s">
        <v>93</v>
      </c>
      <c r="AX2109" s="18">
        <v>202425</v>
      </c>
      <c r="AY2109" s="191">
        <v>568</v>
      </c>
      <c r="AZ2109" s="191">
        <v>700</v>
      </c>
      <c r="BA2109" s="191">
        <v>2</v>
      </c>
      <c r="BB2109" s="191">
        <v>0</v>
      </c>
    </row>
    <row r="2110" spans="48:54" x14ac:dyDescent="0.2">
      <c r="AV2110" s="191" t="str">
        <f t="shared" si="36"/>
        <v>572_RG_700_2_202425</v>
      </c>
      <c r="AW2110" s="191" t="s">
        <v>93</v>
      </c>
      <c r="AX2110" s="18">
        <v>202425</v>
      </c>
      <c r="AY2110" s="191">
        <v>572</v>
      </c>
      <c r="AZ2110" s="191">
        <v>700</v>
      </c>
      <c r="BA2110" s="191">
        <v>2</v>
      </c>
      <c r="BB2110" s="191">
        <v>0</v>
      </c>
    </row>
    <row r="2111" spans="48:54" x14ac:dyDescent="0.2">
      <c r="AV2111" s="191" t="str">
        <f t="shared" si="36"/>
        <v>574_RG_700_2_202425</v>
      </c>
      <c r="AW2111" s="191" t="s">
        <v>93</v>
      </c>
      <c r="AX2111" s="18">
        <v>202425</v>
      </c>
      <c r="AY2111" s="191">
        <v>574</v>
      </c>
      <c r="AZ2111" s="191">
        <v>700</v>
      </c>
      <c r="BA2111" s="191">
        <v>2</v>
      </c>
      <c r="BB2111" s="191">
        <v>0</v>
      </c>
    </row>
    <row r="2112" spans="48:54" x14ac:dyDescent="0.2">
      <c r="AV2112" s="191" t="str">
        <f t="shared" si="36"/>
        <v>576_RG_700_2_202425</v>
      </c>
      <c r="AW2112" s="191" t="s">
        <v>93</v>
      </c>
      <c r="AX2112" s="18">
        <v>202425</v>
      </c>
      <c r="AY2112" s="191">
        <v>576</v>
      </c>
      <c r="AZ2112" s="191">
        <v>700</v>
      </c>
      <c r="BA2112" s="191">
        <v>2</v>
      </c>
      <c r="BB2112" s="191">
        <v>-886.47199999999998</v>
      </c>
    </row>
    <row r="2113" spans="48:54" x14ac:dyDescent="0.2">
      <c r="AV2113" s="191" t="str">
        <f t="shared" si="36"/>
        <v>582_RG_700_2_202425</v>
      </c>
      <c r="AW2113" s="191" t="s">
        <v>93</v>
      </c>
      <c r="AX2113" s="18">
        <v>202425</v>
      </c>
      <c r="AY2113" s="191">
        <v>582</v>
      </c>
      <c r="AZ2113" s="191">
        <v>700</v>
      </c>
      <c r="BA2113" s="191">
        <v>2</v>
      </c>
      <c r="BB2113" s="191">
        <v>0</v>
      </c>
    </row>
    <row r="2114" spans="48:54" x14ac:dyDescent="0.2">
      <c r="AV2114" s="191" t="str">
        <f t="shared" si="36"/>
        <v>584_RG_700_2_202425</v>
      </c>
      <c r="AW2114" s="191" t="s">
        <v>93</v>
      </c>
      <c r="AX2114" s="18">
        <v>202425</v>
      </c>
      <c r="AY2114" s="191">
        <v>584</v>
      </c>
      <c r="AZ2114" s="191">
        <v>700</v>
      </c>
      <c r="BA2114" s="191">
        <v>2</v>
      </c>
      <c r="BB2114" s="191">
        <v>0</v>
      </c>
    </row>
    <row r="2115" spans="48:54" x14ac:dyDescent="0.2">
      <c r="AV2115" s="191" t="str">
        <f t="shared" si="36"/>
        <v>586_RG_700_2_202425</v>
      </c>
      <c r="AW2115" s="191" t="s">
        <v>93</v>
      </c>
      <c r="AX2115" s="18">
        <v>202425</v>
      </c>
      <c r="AY2115" s="191">
        <v>586</v>
      </c>
      <c r="AZ2115" s="191">
        <v>700</v>
      </c>
      <c r="BA2115" s="191">
        <v>2</v>
      </c>
      <c r="BB2115" s="191">
        <v>0</v>
      </c>
    </row>
    <row r="2116" spans="48:54" x14ac:dyDescent="0.2">
      <c r="AV2116" s="191" t="str">
        <f t="shared" ref="AV2116:AV2179" si="37">AY2116&amp;"_"&amp;AW2116&amp;"_"&amp;AZ2116&amp;"_"&amp;BA2116&amp;"_"&amp;AX2116</f>
        <v>512_RO1_125_1.1_202425</v>
      </c>
      <c r="AW2116" s="191" t="s">
        <v>264</v>
      </c>
      <c r="AX2116" s="18">
        <v>202425</v>
      </c>
      <c r="AY2116" s="191">
        <v>512</v>
      </c>
      <c r="AZ2116" s="191">
        <v>125</v>
      </c>
      <c r="BA2116" s="191">
        <v>1.1000000000000001</v>
      </c>
      <c r="BB2116" s="191">
        <v>46176</v>
      </c>
    </row>
    <row r="2117" spans="48:54" x14ac:dyDescent="0.2">
      <c r="AV2117" s="191" t="str">
        <f t="shared" si="37"/>
        <v>514_RO1_125_1.1_202425</v>
      </c>
      <c r="AW2117" s="191" t="s">
        <v>264</v>
      </c>
      <c r="AX2117" s="18">
        <v>202425</v>
      </c>
      <c r="AY2117" s="191">
        <v>514</v>
      </c>
      <c r="AZ2117" s="191">
        <v>125</v>
      </c>
      <c r="BA2117" s="191">
        <v>1.1000000000000001</v>
      </c>
      <c r="BB2117" s="191">
        <v>41290.712</v>
      </c>
    </row>
    <row r="2118" spans="48:54" x14ac:dyDescent="0.2">
      <c r="AV2118" s="191" t="str">
        <f t="shared" si="37"/>
        <v>516_RO1_125_1.1_202425</v>
      </c>
      <c r="AW2118" s="191" t="s">
        <v>264</v>
      </c>
      <c r="AX2118" s="18">
        <v>202425</v>
      </c>
      <c r="AY2118" s="191">
        <v>516</v>
      </c>
      <c r="AZ2118" s="191">
        <v>125</v>
      </c>
      <c r="BA2118" s="191">
        <v>1.1000000000000001</v>
      </c>
      <c r="BB2118" s="191">
        <v>30669.739440944079</v>
      </c>
    </row>
    <row r="2119" spans="48:54" x14ac:dyDescent="0.2">
      <c r="AV2119" s="191" t="str">
        <f t="shared" si="37"/>
        <v>518_RO1_125_1.1_202425</v>
      </c>
      <c r="AW2119" s="191" t="s">
        <v>264</v>
      </c>
      <c r="AX2119" s="18">
        <v>202425</v>
      </c>
      <c r="AY2119" s="191">
        <v>518</v>
      </c>
      <c r="AZ2119" s="191">
        <v>125</v>
      </c>
      <c r="BA2119" s="191">
        <v>1.1000000000000001</v>
      </c>
      <c r="BB2119" s="191">
        <v>37510.584050000005</v>
      </c>
    </row>
    <row r="2120" spans="48:54" x14ac:dyDescent="0.2">
      <c r="AV2120" s="191" t="str">
        <f t="shared" si="37"/>
        <v>520_RO1_125_1.1_202425</v>
      </c>
      <c r="AW2120" s="191" t="s">
        <v>264</v>
      </c>
      <c r="AX2120" s="18">
        <v>202425</v>
      </c>
      <c r="AY2120" s="191">
        <v>520</v>
      </c>
      <c r="AZ2120" s="191">
        <v>125</v>
      </c>
      <c r="BA2120" s="191">
        <v>1.1000000000000001</v>
      </c>
      <c r="BB2120" s="191">
        <v>46195.74</v>
      </c>
    </row>
    <row r="2121" spans="48:54" x14ac:dyDescent="0.2">
      <c r="AV2121" s="191" t="str">
        <f t="shared" si="37"/>
        <v>522_RO1_125_1.1_202425</v>
      </c>
      <c r="AW2121" s="191" t="s">
        <v>264</v>
      </c>
      <c r="AX2121" s="18">
        <v>202425</v>
      </c>
      <c r="AY2121" s="191">
        <v>522</v>
      </c>
      <c r="AZ2121" s="191">
        <v>125</v>
      </c>
      <c r="BA2121" s="191">
        <v>1.1000000000000001</v>
      </c>
      <c r="BB2121" s="191">
        <v>40304.906000000003</v>
      </c>
    </row>
    <row r="2122" spans="48:54" x14ac:dyDescent="0.2">
      <c r="AV2122" s="191" t="str">
        <f t="shared" si="37"/>
        <v>524_RO1_125_1.1_202425</v>
      </c>
      <c r="AW2122" s="191" t="s">
        <v>264</v>
      </c>
      <c r="AX2122" s="18">
        <v>202425</v>
      </c>
      <c r="AY2122" s="191">
        <v>524</v>
      </c>
      <c r="AZ2122" s="191">
        <v>125</v>
      </c>
      <c r="BA2122" s="191">
        <v>1.1000000000000001</v>
      </c>
      <c r="BB2122" s="191">
        <v>36535.035000000003</v>
      </c>
    </row>
    <row r="2123" spans="48:54" x14ac:dyDescent="0.2">
      <c r="AV2123" s="191" t="str">
        <f t="shared" si="37"/>
        <v>526_RO1_125_1.1_202425</v>
      </c>
      <c r="AW2123" s="191" t="s">
        <v>264</v>
      </c>
      <c r="AX2123" s="18">
        <v>202425</v>
      </c>
      <c r="AY2123" s="191">
        <v>526</v>
      </c>
      <c r="AZ2123" s="191">
        <v>125</v>
      </c>
      <c r="BA2123" s="191">
        <v>1.1000000000000001</v>
      </c>
      <c r="BB2123" s="191">
        <v>32274.960999999999</v>
      </c>
    </row>
    <row r="2124" spans="48:54" x14ac:dyDescent="0.2">
      <c r="AV2124" s="191" t="str">
        <f t="shared" si="37"/>
        <v>528_RO1_125_1.1_202425</v>
      </c>
      <c r="AW2124" s="191" t="s">
        <v>264</v>
      </c>
      <c r="AX2124" s="18">
        <v>202425</v>
      </c>
      <c r="AY2124" s="191">
        <v>528</v>
      </c>
      <c r="AZ2124" s="191">
        <v>125</v>
      </c>
      <c r="BA2124" s="191">
        <v>1.1000000000000001</v>
      </c>
      <c r="BB2124" s="191">
        <v>39908</v>
      </c>
    </row>
    <row r="2125" spans="48:54" x14ac:dyDescent="0.2">
      <c r="AV2125" s="191" t="str">
        <f t="shared" si="37"/>
        <v>530_RO1_125_1.1_202425</v>
      </c>
      <c r="AW2125" s="191" t="s">
        <v>264</v>
      </c>
      <c r="AX2125" s="18">
        <v>202425</v>
      </c>
      <c r="AY2125" s="191">
        <v>530</v>
      </c>
      <c r="AZ2125" s="191">
        <v>125</v>
      </c>
      <c r="BA2125" s="191">
        <v>1.1000000000000001</v>
      </c>
      <c r="BB2125" s="191">
        <v>70108.864999999991</v>
      </c>
    </row>
    <row r="2126" spans="48:54" x14ac:dyDescent="0.2">
      <c r="AV2126" s="191" t="str">
        <f t="shared" si="37"/>
        <v>532_RO1_125_1.1_202425</v>
      </c>
      <c r="AW2126" s="191" t="s">
        <v>264</v>
      </c>
      <c r="AX2126" s="18">
        <v>202425</v>
      </c>
      <c r="AY2126" s="191">
        <v>532</v>
      </c>
      <c r="AZ2126" s="191">
        <v>125</v>
      </c>
      <c r="BA2126" s="191">
        <v>1.1000000000000001</v>
      </c>
      <c r="BB2126" s="191">
        <v>83969.454470000099</v>
      </c>
    </row>
    <row r="2127" spans="48:54" x14ac:dyDescent="0.2">
      <c r="AV2127" s="191" t="str">
        <f t="shared" si="37"/>
        <v>534_RO1_125_1.1_202425</v>
      </c>
      <c r="AW2127" s="191" t="s">
        <v>264</v>
      </c>
      <c r="AX2127" s="18">
        <v>202425</v>
      </c>
      <c r="AY2127" s="191">
        <v>534</v>
      </c>
      <c r="AZ2127" s="191">
        <v>125</v>
      </c>
      <c r="BA2127" s="191">
        <v>1.1000000000000001</v>
      </c>
      <c r="BB2127" s="191">
        <v>66006.346189999997</v>
      </c>
    </row>
    <row r="2128" spans="48:54" x14ac:dyDescent="0.2">
      <c r="AV2128" s="191" t="str">
        <f t="shared" si="37"/>
        <v>536_RO1_125_1.1_202425</v>
      </c>
      <c r="AW2128" s="191" t="s">
        <v>264</v>
      </c>
      <c r="AX2128" s="18">
        <v>202425</v>
      </c>
      <c r="AY2128" s="191">
        <v>536</v>
      </c>
      <c r="AZ2128" s="191">
        <v>125</v>
      </c>
      <c r="BA2128" s="191">
        <v>1.1000000000000001</v>
      </c>
      <c r="BB2128" s="191">
        <v>40144.354999999996</v>
      </c>
    </row>
    <row r="2129" spans="48:54" x14ac:dyDescent="0.2">
      <c r="AV2129" s="191" t="str">
        <f t="shared" si="37"/>
        <v>538_RO1_125_1.1_202425</v>
      </c>
      <c r="AW2129" s="191" t="s">
        <v>264</v>
      </c>
      <c r="AX2129" s="18">
        <v>202425</v>
      </c>
      <c r="AY2129" s="191">
        <v>538</v>
      </c>
      <c r="AZ2129" s="191">
        <v>125</v>
      </c>
      <c r="BA2129" s="191">
        <v>1.1000000000000001</v>
      </c>
      <c r="BB2129" s="191">
        <v>55826.051464935001</v>
      </c>
    </row>
    <row r="2130" spans="48:54" x14ac:dyDescent="0.2">
      <c r="AV2130" s="191" t="str">
        <f t="shared" si="37"/>
        <v>540_RO1_125_1.1_202425</v>
      </c>
      <c r="AW2130" s="191" t="s">
        <v>264</v>
      </c>
      <c r="AX2130" s="18">
        <v>202425</v>
      </c>
      <c r="AY2130" s="191">
        <v>540</v>
      </c>
      <c r="AZ2130" s="191">
        <v>125</v>
      </c>
      <c r="BA2130" s="191">
        <v>1.1000000000000001</v>
      </c>
      <c r="BB2130" s="191">
        <v>96815.960999999996</v>
      </c>
    </row>
    <row r="2131" spans="48:54" x14ac:dyDescent="0.2">
      <c r="AV2131" s="191" t="str">
        <f t="shared" si="37"/>
        <v>542_RO1_125_1.1_202425</v>
      </c>
      <c r="AW2131" s="191" t="s">
        <v>264</v>
      </c>
      <c r="AX2131" s="18">
        <v>202425</v>
      </c>
      <c r="AY2131" s="191">
        <v>542</v>
      </c>
      <c r="AZ2131" s="191">
        <v>125</v>
      </c>
      <c r="BA2131" s="191">
        <v>1.1000000000000001</v>
      </c>
      <c r="BB2131" s="191">
        <v>21897.472000000002</v>
      </c>
    </row>
    <row r="2132" spans="48:54" x14ac:dyDescent="0.2">
      <c r="AV2132" s="191" t="str">
        <f t="shared" si="37"/>
        <v>544_RO1_125_1.1_202425</v>
      </c>
      <c r="AW2132" s="191" t="s">
        <v>264</v>
      </c>
      <c r="AX2132" s="18">
        <v>202425</v>
      </c>
      <c r="AY2132" s="191">
        <v>544</v>
      </c>
      <c r="AZ2132" s="191">
        <v>125</v>
      </c>
      <c r="BA2132" s="191">
        <v>1.1000000000000001</v>
      </c>
      <c r="BB2132" s="191">
        <v>51538.472000000002</v>
      </c>
    </row>
    <row r="2133" spans="48:54" x14ac:dyDescent="0.2">
      <c r="AV2133" s="191" t="str">
        <f t="shared" si="37"/>
        <v>545_RO1_125_1.1_202425</v>
      </c>
      <c r="AW2133" s="191" t="s">
        <v>264</v>
      </c>
      <c r="AX2133" s="18">
        <v>202425</v>
      </c>
      <c r="AY2133" s="191">
        <v>545</v>
      </c>
      <c r="AZ2133" s="191">
        <v>125</v>
      </c>
      <c r="BA2133" s="191">
        <v>1.1000000000000001</v>
      </c>
      <c r="BB2133" s="191">
        <v>28689.907480000002</v>
      </c>
    </row>
    <row r="2134" spans="48:54" x14ac:dyDescent="0.2">
      <c r="AV2134" s="191" t="str">
        <f t="shared" si="37"/>
        <v>546_RO1_125_1.1_202425</v>
      </c>
      <c r="AW2134" s="191" t="s">
        <v>264</v>
      </c>
      <c r="AX2134" s="18">
        <v>202425</v>
      </c>
      <c r="AY2134" s="191">
        <v>546</v>
      </c>
      <c r="AZ2134" s="191">
        <v>125</v>
      </c>
      <c r="BA2134" s="191">
        <v>1.1000000000000001</v>
      </c>
      <c r="BB2134" s="191">
        <v>40654</v>
      </c>
    </row>
    <row r="2135" spans="48:54" x14ac:dyDescent="0.2">
      <c r="AV2135" s="191" t="str">
        <f t="shared" si="37"/>
        <v>548_RO1_125_1.1_202425</v>
      </c>
      <c r="AW2135" s="191" t="s">
        <v>264</v>
      </c>
      <c r="AX2135" s="18">
        <v>202425</v>
      </c>
      <c r="AY2135" s="191">
        <v>548</v>
      </c>
      <c r="AZ2135" s="191">
        <v>125</v>
      </c>
      <c r="BA2135" s="191">
        <v>1.1000000000000001</v>
      </c>
      <c r="BB2135" s="191">
        <v>26604.773999999998</v>
      </c>
    </row>
    <row r="2136" spans="48:54" x14ac:dyDescent="0.2">
      <c r="AV2136" s="191" t="str">
        <f t="shared" si="37"/>
        <v>550_RO1_125_1.1_202425</v>
      </c>
      <c r="AW2136" s="191" t="s">
        <v>264</v>
      </c>
      <c r="AX2136" s="18">
        <v>202425</v>
      </c>
      <c r="AY2136" s="191">
        <v>550</v>
      </c>
      <c r="AZ2136" s="191">
        <v>125</v>
      </c>
      <c r="BA2136" s="191">
        <v>1.1000000000000001</v>
      </c>
      <c r="BB2136" s="191">
        <v>56293.42</v>
      </c>
    </row>
    <row r="2137" spans="48:54" x14ac:dyDescent="0.2">
      <c r="AV2137" s="191" t="str">
        <f t="shared" si="37"/>
        <v>552_RO1_125_1.1_202425</v>
      </c>
      <c r="AW2137" s="191" t="s">
        <v>264</v>
      </c>
      <c r="AX2137" s="18">
        <v>202425</v>
      </c>
      <c r="AY2137" s="191">
        <v>552</v>
      </c>
      <c r="AZ2137" s="191">
        <v>125</v>
      </c>
      <c r="BA2137" s="191">
        <v>1.1000000000000001</v>
      </c>
      <c r="BB2137" s="191">
        <v>132569.228</v>
      </c>
    </row>
    <row r="2138" spans="48:54" x14ac:dyDescent="0.2">
      <c r="AV2138" s="191" t="str">
        <f t="shared" si="37"/>
        <v>562_RO1_125_1.1_202425</v>
      </c>
      <c r="AW2138" s="191" t="s">
        <v>264</v>
      </c>
      <c r="AX2138" s="18">
        <v>202425</v>
      </c>
      <c r="AY2138" s="191">
        <v>562</v>
      </c>
      <c r="AZ2138" s="191">
        <v>125</v>
      </c>
      <c r="BA2138" s="191">
        <v>1.1000000000000001</v>
      </c>
      <c r="BB2138" s="191">
        <v>0</v>
      </c>
    </row>
    <row r="2139" spans="48:54" x14ac:dyDescent="0.2">
      <c r="AV2139" s="191" t="str">
        <f t="shared" si="37"/>
        <v>564_RO1_125_1.1_202425</v>
      </c>
      <c r="AW2139" s="191" t="s">
        <v>264</v>
      </c>
      <c r="AX2139" s="18">
        <v>202425</v>
      </c>
      <c r="AY2139" s="191">
        <v>564</v>
      </c>
      <c r="AZ2139" s="191">
        <v>125</v>
      </c>
      <c r="BA2139" s="191">
        <v>1.1000000000000001</v>
      </c>
      <c r="BB2139" s="191">
        <v>0</v>
      </c>
    </row>
    <row r="2140" spans="48:54" x14ac:dyDescent="0.2">
      <c r="AV2140" s="191" t="str">
        <f t="shared" si="37"/>
        <v>566_RO1_125_1.1_202425</v>
      </c>
      <c r="AW2140" s="191" t="s">
        <v>264</v>
      </c>
      <c r="AX2140" s="18">
        <v>202425</v>
      </c>
      <c r="AY2140" s="191">
        <v>566</v>
      </c>
      <c r="AZ2140" s="191">
        <v>125</v>
      </c>
      <c r="BA2140" s="191">
        <v>1.1000000000000001</v>
      </c>
      <c r="BB2140" s="191">
        <v>0</v>
      </c>
    </row>
    <row r="2141" spans="48:54" x14ac:dyDescent="0.2">
      <c r="AV2141" s="191" t="str">
        <f t="shared" si="37"/>
        <v>568_RO1_125_1.1_202425</v>
      </c>
      <c r="AW2141" s="191" t="s">
        <v>264</v>
      </c>
      <c r="AX2141" s="18">
        <v>202425</v>
      </c>
      <c r="AY2141" s="191">
        <v>568</v>
      </c>
      <c r="AZ2141" s="191">
        <v>125</v>
      </c>
      <c r="BA2141" s="191">
        <v>1.1000000000000001</v>
      </c>
      <c r="BB2141" s="191">
        <v>0</v>
      </c>
    </row>
    <row r="2142" spans="48:54" x14ac:dyDescent="0.2">
      <c r="AV2142" s="191" t="str">
        <f t="shared" si="37"/>
        <v>572_RO1_125_1.1_202425</v>
      </c>
      <c r="AW2142" s="191" t="s">
        <v>264</v>
      </c>
      <c r="AX2142" s="18">
        <v>202425</v>
      </c>
      <c r="AY2142" s="191">
        <v>572</v>
      </c>
      <c r="AZ2142" s="191">
        <v>125</v>
      </c>
      <c r="BA2142" s="191">
        <v>1.1000000000000001</v>
      </c>
      <c r="BB2142" s="191">
        <v>0</v>
      </c>
    </row>
    <row r="2143" spans="48:54" x14ac:dyDescent="0.2">
      <c r="AV2143" s="191" t="str">
        <f t="shared" si="37"/>
        <v>574_RO1_125_1.1_202425</v>
      </c>
      <c r="AW2143" s="191" t="s">
        <v>264</v>
      </c>
      <c r="AX2143" s="18">
        <v>202425</v>
      </c>
      <c r="AY2143" s="191">
        <v>574</v>
      </c>
      <c r="AZ2143" s="191">
        <v>125</v>
      </c>
      <c r="BA2143" s="191">
        <v>1.1000000000000001</v>
      </c>
      <c r="BB2143" s="191">
        <v>0</v>
      </c>
    </row>
    <row r="2144" spans="48:54" x14ac:dyDescent="0.2">
      <c r="AV2144" s="191" t="str">
        <f t="shared" si="37"/>
        <v>576_RO1_125_1.1_202425</v>
      </c>
      <c r="AW2144" s="191" t="s">
        <v>264</v>
      </c>
      <c r="AX2144" s="18">
        <v>202425</v>
      </c>
      <c r="AY2144" s="191">
        <v>576</v>
      </c>
      <c r="AZ2144" s="191">
        <v>125</v>
      </c>
      <c r="BA2144" s="191">
        <v>1.1000000000000001</v>
      </c>
      <c r="BB2144" s="191">
        <v>0</v>
      </c>
    </row>
    <row r="2145" spans="48:54" x14ac:dyDescent="0.2">
      <c r="AV2145" s="191" t="str">
        <f t="shared" si="37"/>
        <v>582_RO1_125_1.1_202425</v>
      </c>
      <c r="AW2145" s="191" t="s">
        <v>264</v>
      </c>
      <c r="AX2145" s="18">
        <v>202425</v>
      </c>
      <c r="AY2145" s="191">
        <v>582</v>
      </c>
      <c r="AZ2145" s="191">
        <v>125</v>
      </c>
      <c r="BA2145" s="191">
        <v>1.1000000000000001</v>
      </c>
      <c r="BB2145" s="191">
        <v>0</v>
      </c>
    </row>
    <row r="2146" spans="48:54" x14ac:dyDescent="0.2">
      <c r="AV2146" s="191" t="str">
        <f t="shared" si="37"/>
        <v>584_RO1_125_1.1_202425</v>
      </c>
      <c r="AW2146" s="191" t="s">
        <v>264</v>
      </c>
      <c r="AX2146" s="18">
        <v>202425</v>
      </c>
      <c r="AY2146" s="191">
        <v>584</v>
      </c>
      <c r="AZ2146" s="191">
        <v>125</v>
      </c>
      <c r="BA2146" s="191">
        <v>1.1000000000000001</v>
      </c>
      <c r="BB2146" s="191">
        <v>0</v>
      </c>
    </row>
    <row r="2147" spans="48:54" x14ac:dyDescent="0.2">
      <c r="AV2147" s="191" t="str">
        <f t="shared" si="37"/>
        <v>586_RO1_125_1.1_202425</v>
      </c>
      <c r="AW2147" s="191" t="s">
        <v>264</v>
      </c>
      <c r="AX2147" s="18">
        <v>202425</v>
      </c>
      <c r="AY2147" s="191">
        <v>586</v>
      </c>
      <c r="AZ2147" s="191">
        <v>125</v>
      </c>
      <c r="BA2147" s="191">
        <v>1.1000000000000001</v>
      </c>
      <c r="BB2147" s="191">
        <v>0</v>
      </c>
    </row>
    <row r="2148" spans="48:54" x14ac:dyDescent="0.2">
      <c r="AV2148" s="191" t="str">
        <f t="shared" si="37"/>
        <v>512_RO2_36_12_202425</v>
      </c>
      <c r="AW2148" s="191" t="s">
        <v>35</v>
      </c>
      <c r="AX2148" s="18">
        <v>202425</v>
      </c>
      <c r="AY2148" s="191">
        <v>512</v>
      </c>
      <c r="AZ2148" s="191">
        <v>36</v>
      </c>
      <c r="BA2148" s="191">
        <v>12</v>
      </c>
      <c r="BB2148" s="191">
        <v>3276.2109999999998</v>
      </c>
    </row>
    <row r="2149" spans="48:54" x14ac:dyDescent="0.2">
      <c r="AV2149" s="191" t="str">
        <f t="shared" si="37"/>
        <v>514_RO2_36_12_202425</v>
      </c>
      <c r="AW2149" s="191" t="s">
        <v>35</v>
      </c>
      <c r="AX2149" s="18">
        <v>202425</v>
      </c>
      <c r="AY2149" s="191">
        <v>514</v>
      </c>
      <c r="AZ2149" s="191">
        <v>36</v>
      </c>
      <c r="BA2149" s="191">
        <v>12</v>
      </c>
      <c r="BB2149" s="191">
        <v>15846</v>
      </c>
    </row>
    <row r="2150" spans="48:54" x14ac:dyDescent="0.2">
      <c r="AV2150" s="191" t="str">
        <f t="shared" si="37"/>
        <v>516_RO2_36_12_202425</v>
      </c>
      <c r="AW2150" s="191" t="s">
        <v>35</v>
      </c>
      <c r="AX2150" s="18">
        <v>202425</v>
      </c>
      <c r="AY2150" s="191">
        <v>516</v>
      </c>
      <c r="AZ2150" s="191">
        <v>36</v>
      </c>
      <c r="BA2150" s="191">
        <v>12</v>
      </c>
      <c r="BB2150" s="191">
        <v>5486.5259999999998</v>
      </c>
    </row>
    <row r="2151" spans="48:54" x14ac:dyDescent="0.2">
      <c r="AV2151" s="191" t="str">
        <f t="shared" si="37"/>
        <v>518_RO2_36_12_202425</v>
      </c>
      <c r="AW2151" s="191" t="s">
        <v>35</v>
      </c>
      <c r="AX2151" s="18">
        <v>202425</v>
      </c>
      <c r="AY2151" s="191">
        <v>518</v>
      </c>
      <c r="AZ2151" s="191">
        <v>36</v>
      </c>
      <c r="BA2151" s="191">
        <v>12</v>
      </c>
      <c r="BB2151" s="191">
        <v>3370.3360000000002</v>
      </c>
    </row>
    <row r="2152" spans="48:54" x14ac:dyDescent="0.2">
      <c r="AV2152" s="191" t="str">
        <f t="shared" si="37"/>
        <v>520_RO2_36_12_202425</v>
      </c>
      <c r="AW2152" s="191" t="s">
        <v>35</v>
      </c>
      <c r="AX2152" s="18">
        <v>202425</v>
      </c>
      <c r="AY2152" s="191">
        <v>520</v>
      </c>
      <c r="AZ2152" s="191">
        <v>36</v>
      </c>
      <c r="BA2152" s="191">
        <v>12</v>
      </c>
      <c r="BB2152" s="191">
        <v>4707.393</v>
      </c>
    </row>
    <row r="2153" spans="48:54" x14ac:dyDescent="0.2">
      <c r="AV2153" s="191" t="str">
        <f t="shared" si="37"/>
        <v>522_RO2_36_12_202425</v>
      </c>
      <c r="AW2153" s="191" t="s">
        <v>35</v>
      </c>
      <c r="AX2153" s="18">
        <v>202425</v>
      </c>
      <c r="AY2153" s="191">
        <v>522</v>
      </c>
      <c r="AZ2153" s="191">
        <v>36</v>
      </c>
      <c r="BA2153" s="191">
        <v>12</v>
      </c>
      <c r="BB2153" s="191">
        <v>3396.7608300000002</v>
      </c>
    </row>
    <row r="2154" spans="48:54" x14ac:dyDescent="0.2">
      <c r="AV2154" s="191" t="str">
        <f t="shared" si="37"/>
        <v>524_RO2_36_12_202425</v>
      </c>
      <c r="AW2154" s="191" t="s">
        <v>35</v>
      </c>
      <c r="AX2154" s="18">
        <v>202425</v>
      </c>
      <c r="AY2154" s="191">
        <v>524</v>
      </c>
      <c r="AZ2154" s="191">
        <v>36</v>
      </c>
      <c r="BA2154" s="191">
        <v>12</v>
      </c>
      <c r="BB2154" s="191">
        <v>5383.1078100000013</v>
      </c>
    </row>
    <row r="2155" spans="48:54" x14ac:dyDescent="0.2">
      <c r="AV2155" s="191" t="str">
        <f t="shared" si="37"/>
        <v>526_RO2_36_12_202425</v>
      </c>
      <c r="AW2155" s="191" t="s">
        <v>35</v>
      </c>
      <c r="AX2155" s="18">
        <v>202425</v>
      </c>
      <c r="AY2155" s="191">
        <v>526</v>
      </c>
      <c r="AZ2155" s="191">
        <v>36</v>
      </c>
      <c r="BA2155" s="191">
        <v>12</v>
      </c>
      <c r="BB2155" s="191">
        <v>5721.6139999999996</v>
      </c>
    </row>
    <row r="2156" spans="48:54" x14ac:dyDescent="0.2">
      <c r="AV2156" s="191" t="str">
        <f t="shared" si="37"/>
        <v>528_RO2_36_12_202425</v>
      </c>
      <c r="AW2156" s="191" t="s">
        <v>35</v>
      </c>
      <c r="AX2156" s="18">
        <v>202425</v>
      </c>
      <c r="AY2156" s="191">
        <v>528</v>
      </c>
      <c r="AZ2156" s="191">
        <v>36</v>
      </c>
      <c r="BA2156" s="191">
        <v>12</v>
      </c>
      <c r="BB2156" s="191">
        <v>5717</v>
      </c>
    </row>
    <row r="2157" spans="48:54" x14ac:dyDescent="0.2">
      <c r="AV2157" s="191" t="str">
        <f t="shared" si="37"/>
        <v>530_RO2_36_12_202425</v>
      </c>
      <c r="AW2157" s="191" t="s">
        <v>35</v>
      </c>
      <c r="AX2157" s="18">
        <v>202425</v>
      </c>
      <c r="AY2157" s="191">
        <v>530</v>
      </c>
      <c r="AZ2157" s="191">
        <v>36</v>
      </c>
      <c r="BA2157" s="191">
        <v>12</v>
      </c>
      <c r="BB2157" s="191">
        <v>11189.201000000001</v>
      </c>
    </row>
    <row r="2158" spans="48:54" x14ac:dyDescent="0.2">
      <c r="AV2158" s="191" t="str">
        <f t="shared" si="37"/>
        <v>532_RO2_36_12_202425</v>
      </c>
      <c r="AW2158" s="191" t="s">
        <v>35</v>
      </c>
      <c r="AX2158" s="18">
        <v>202425</v>
      </c>
      <c r="AY2158" s="191">
        <v>532</v>
      </c>
      <c r="AZ2158" s="191">
        <v>36</v>
      </c>
      <c r="BA2158" s="191">
        <v>12</v>
      </c>
      <c r="BB2158" s="191">
        <v>12377.005999999999</v>
      </c>
    </row>
    <row r="2159" spans="48:54" x14ac:dyDescent="0.2">
      <c r="AV2159" s="191" t="str">
        <f t="shared" si="37"/>
        <v>534_RO2_36_12_202425</v>
      </c>
      <c r="AW2159" s="191" t="s">
        <v>35</v>
      </c>
      <c r="AX2159" s="18">
        <v>202425</v>
      </c>
      <c r="AY2159" s="191">
        <v>534</v>
      </c>
      <c r="AZ2159" s="191">
        <v>36</v>
      </c>
      <c r="BA2159" s="191">
        <v>12</v>
      </c>
      <c r="BB2159" s="191">
        <v>8626.3525300000019</v>
      </c>
    </row>
    <row r="2160" spans="48:54" x14ac:dyDescent="0.2">
      <c r="AV2160" s="191" t="str">
        <f t="shared" si="37"/>
        <v>536_RO2_36_12_202425</v>
      </c>
      <c r="AW2160" s="191" t="s">
        <v>35</v>
      </c>
      <c r="AX2160" s="18">
        <v>202425</v>
      </c>
      <c r="AY2160" s="191">
        <v>536</v>
      </c>
      <c r="AZ2160" s="191">
        <v>36</v>
      </c>
      <c r="BA2160" s="191">
        <v>12</v>
      </c>
      <c r="BB2160" s="191">
        <v>6623.7640000000001</v>
      </c>
    </row>
    <row r="2161" spans="48:54" x14ac:dyDescent="0.2">
      <c r="AV2161" s="191" t="str">
        <f t="shared" si="37"/>
        <v>538_RO2_36_12_202425</v>
      </c>
      <c r="AW2161" s="191" t="s">
        <v>35</v>
      </c>
      <c r="AX2161" s="18">
        <v>202425</v>
      </c>
      <c r="AY2161" s="191">
        <v>538</v>
      </c>
      <c r="AZ2161" s="191">
        <v>36</v>
      </c>
      <c r="BA2161" s="191">
        <v>12</v>
      </c>
      <c r="BB2161" s="191">
        <v>3056.2757052389784</v>
      </c>
    </row>
    <row r="2162" spans="48:54" x14ac:dyDescent="0.2">
      <c r="AV2162" s="191" t="str">
        <f t="shared" si="37"/>
        <v>540_RO2_36_12_202425</v>
      </c>
      <c r="AW2162" s="191" t="s">
        <v>35</v>
      </c>
      <c r="AX2162" s="18">
        <v>202425</v>
      </c>
      <c r="AY2162" s="191">
        <v>540</v>
      </c>
      <c r="AZ2162" s="191">
        <v>36</v>
      </c>
      <c r="BA2162" s="191">
        <v>12</v>
      </c>
      <c r="BB2162" s="191">
        <v>9931.5930000000008</v>
      </c>
    </row>
    <row r="2163" spans="48:54" x14ac:dyDescent="0.2">
      <c r="AV2163" s="191" t="str">
        <f t="shared" si="37"/>
        <v>542_RO2_36_12_202425</v>
      </c>
      <c r="AW2163" s="191" t="s">
        <v>35</v>
      </c>
      <c r="AX2163" s="18">
        <v>202425</v>
      </c>
      <c r="AY2163" s="191">
        <v>542</v>
      </c>
      <c r="AZ2163" s="191">
        <v>36</v>
      </c>
      <c r="BA2163" s="191">
        <v>12</v>
      </c>
      <c r="BB2163" s="191">
        <v>1258.7280000000001</v>
      </c>
    </row>
    <row r="2164" spans="48:54" x14ac:dyDescent="0.2">
      <c r="AV2164" s="191" t="str">
        <f t="shared" si="37"/>
        <v>544_RO2_36_12_202425</v>
      </c>
      <c r="AW2164" s="191" t="s">
        <v>35</v>
      </c>
      <c r="AX2164" s="18">
        <v>202425</v>
      </c>
      <c r="AY2164" s="191">
        <v>544</v>
      </c>
      <c r="AZ2164" s="191">
        <v>36</v>
      </c>
      <c r="BA2164" s="191">
        <v>12</v>
      </c>
      <c r="BB2164" s="191">
        <v>5325.4250000000002</v>
      </c>
    </row>
    <row r="2165" spans="48:54" x14ac:dyDescent="0.2">
      <c r="AV2165" s="191" t="str">
        <f t="shared" si="37"/>
        <v>545_RO2_36_12_202425</v>
      </c>
      <c r="AW2165" s="191" t="s">
        <v>35</v>
      </c>
      <c r="AX2165" s="18">
        <v>202425</v>
      </c>
      <c r="AY2165" s="191">
        <v>545</v>
      </c>
      <c r="AZ2165" s="191">
        <v>36</v>
      </c>
      <c r="BA2165" s="191">
        <v>12</v>
      </c>
      <c r="BB2165" s="191">
        <v>3424.0404799999997</v>
      </c>
    </row>
    <row r="2166" spans="48:54" x14ac:dyDescent="0.2">
      <c r="AV2166" s="191" t="str">
        <f t="shared" si="37"/>
        <v>546_RO2_36_12_202425</v>
      </c>
      <c r="AW2166" s="191" t="s">
        <v>35</v>
      </c>
      <c r="AX2166" s="18">
        <v>202425</v>
      </c>
      <c r="AY2166" s="191">
        <v>546</v>
      </c>
      <c r="AZ2166" s="191">
        <v>36</v>
      </c>
      <c r="BA2166" s="191">
        <v>12</v>
      </c>
      <c r="BB2166" s="191">
        <v>2793</v>
      </c>
    </row>
    <row r="2167" spans="48:54" x14ac:dyDescent="0.2">
      <c r="AV2167" s="191" t="str">
        <f t="shared" si="37"/>
        <v>548_RO2_36_12_202425</v>
      </c>
      <c r="AW2167" s="191" t="s">
        <v>35</v>
      </c>
      <c r="AX2167" s="18">
        <v>202425</v>
      </c>
      <c r="AY2167" s="191">
        <v>548</v>
      </c>
      <c r="AZ2167" s="191">
        <v>36</v>
      </c>
      <c r="BA2167" s="191">
        <v>12</v>
      </c>
      <c r="BB2167" s="191">
        <v>5202.125</v>
      </c>
    </row>
    <row r="2168" spans="48:54" x14ac:dyDescent="0.2">
      <c r="AV2168" s="191" t="str">
        <f t="shared" si="37"/>
        <v>550_RO2_36_12_202425</v>
      </c>
      <c r="AW2168" s="191" t="s">
        <v>35</v>
      </c>
      <c r="AX2168" s="18">
        <v>202425</v>
      </c>
      <c r="AY2168" s="191">
        <v>550</v>
      </c>
      <c r="AZ2168" s="191">
        <v>36</v>
      </c>
      <c r="BA2168" s="191">
        <v>12</v>
      </c>
      <c r="BB2168" s="191">
        <v>5403.6610000000001</v>
      </c>
    </row>
    <row r="2169" spans="48:54" x14ac:dyDescent="0.2">
      <c r="AV2169" s="191" t="str">
        <f t="shared" si="37"/>
        <v>552_RO2_36_12_202425</v>
      </c>
      <c r="AW2169" s="191" t="s">
        <v>35</v>
      </c>
      <c r="AX2169" s="18">
        <v>202425</v>
      </c>
      <c r="AY2169" s="191">
        <v>552</v>
      </c>
      <c r="AZ2169" s="191">
        <v>36</v>
      </c>
      <c r="BA2169" s="191">
        <v>12</v>
      </c>
      <c r="BB2169" s="191">
        <v>17636.776000000002</v>
      </c>
    </row>
    <row r="2170" spans="48:54" x14ac:dyDescent="0.2">
      <c r="AV2170" s="191" t="str">
        <f t="shared" si="37"/>
        <v>562_RO2_36_12_202425</v>
      </c>
      <c r="AW2170" s="191" t="s">
        <v>35</v>
      </c>
      <c r="AX2170" s="18">
        <v>202425</v>
      </c>
      <c r="AY2170" s="191">
        <v>562</v>
      </c>
      <c r="AZ2170" s="191">
        <v>36</v>
      </c>
      <c r="BA2170" s="191">
        <v>12</v>
      </c>
      <c r="BB2170" s="191">
        <v>0</v>
      </c>
    </row>
    <row r="2171" spans="48:54" x14ac:dyDescent="0.2">
      <c r="AV2171" s="191" t="str">
        <f t="shared" si="37"/>
        <v>564_RO2_36_12_202425</v>
      </c>
      <c r="AW2171" s="191" t="s">
        <v>35</v>
      </c>
      <c r="AX2171" s="18">
        <v>202425</v>
      </c>
      <c r="AY2171" s="191">
        <v>564</v>
      </c>
      <c r="AZ2171" s="191">
        <v>36</v>
      </c>
      <c r="BA2171" s="191">
        <v>12</v>
      </c>
      <c r="BB2171" s="191">
        <v>0</v>
      </c>
    </row>
    <row r="2172" spans="48:54" x14ac:dyDescent="0.2">
      <c r="AV2172" s="191" t="str">
        <f t="shared" si="37"/>
        <v>566_RO2_36_12_202425</v>
      </c>
      <c r="AW2172" s="191" t="s">
        <v>35</v>
      </c>
      <c r="AX2172" s="18">
        <v>202425</v>
      </c>
      <c r="AY2172" s="191">
        <v>566</v>
      </c>
      <c r="AZ2172" s="191">
        <v>36</v>
      </c>
      <c r="BA2172" s="191">
        <v>12</v>
      </c>
      <c r="BB2172" s="191">
        <v>0</v>
      </c>
    </row>
    <row r="2173" spans="48:54" x14ac:dyDescent="0.2">
      <c r="AV2173" s="191" t="str">
        <f t="shared" si="37"/>
        <v>568_RO2_36_12_202425</v>
      </c>
      <c r="AW2173" s="191" t="s">
        <v>35</v>
      </c>
      <c r="AX2173" s="18">
        <v>202425</v>
      </c>
      <c r="AY2173" s="191">
        <v>568</v>
      </c>
      <c r="AZ2173" s="191">
        <v>36</v>
      </c>
      <c r="BA2173" s="191">
        <v>12</v>
      </c>
      <c r="BB2173" s="191">
        <v>0</v>
      </c>
    </row>
    <row r="2174" spans="48:54" x14ac:dyDescent="0.2">
      <c r="AV2174" s="191" t="str">
        <f t="shared" si="37"/>
        <v>572_RO2_36_12_202425</v>
      </c>
      <c r="AW2174" s="191" t="s">
        <v>35</v>
      </c>
      <c r="AX2174" s="18">
        <v>202425</v>
      </c>
      <c r="AY2174" s="191">
        <v>572</v>
      </c>
      <c r="AZ2174" s="191">
        <v>36</v>
      </c>
      <c r="BA2174" s="191">
        <v>12</v>
      </c>
      <c r="BB2174" s="191">
        <v>0</v>
      </c>
    </row>
    <row r="2175" spans="48:54" x14ac:dyDescent="0.2">
      <c r="AV2175" s="191" t="str">
        <f t="shared" si="37"/>
        <v>574_RO2_36_12_202425</v>
      </c>
      <c r="AW2175" s="191" t="s">
        <v>35</v>
      </c>
      <c r="AX2175" s="18">
        <v>202425</v>
      </c>
      <c r="AY2175" s="191">
        <v>574</v>
      </c>
      <c r="AZ2175" s="191">
        <v>36</v>
      </c>
      <c r="BA2175" s="191">
        <v>12</v>
      </c>
      <c r="BB2175" s="191">
        <v>0</v>
      </c>
    </row>
    <row r="2176" spans="48:54" x14ac:dyDescent="0.2">
      <c r="AV2176" s="191" t="str">
        <f t="shared" si="37"/>
        <v>576_RO2_36_12_202425</v>
      </c>
      <c r="AW2176" s="191" t="s">
        <v>35</v>
      </c>
      <c r="AX2176" s="18">
        <v>202425</v>
      </c>
      <c r="AY2176" s="191">
        <v>576</v>
      </c>
      <c r="AZ2176" s="191">
        <v>36</v>
      </c>
      <c r="BA2176" s="191">
        <v>12</v>
      </c>
      <c r="BB2176" s="191">
        <v>0</v>
      </c>
    </row>
    <row r="2177" spans="48:54" x14ac:dyDescent="0.2">
      <c r="AV2177" s="191" t="str">
        <f t="shared" si="37"/>
        <v>582_RO2_36_12_202425</v>
      </c>
      <c r="AW2177" s="191" t="s">
        <v>35</v>
      </c>
      <c r="AX2177" s="18">
        <v>202425</v>
      </c>
      <c r="AY2177" s="191">
        <v>582</v>
      </c>
      <c r="AZ2177" s="191">
        <v>36</v>
      </c>
      <c r="BA2177" s="191">
        <v>12</v>
      </c>
      <c r="BB2177" s="191">
        <v>0</v>
      </c>
    </row>
    <row r="2178" spans="48:54" x14ac:dyDescent="0.2">
      <c r="AV2178" s="191" t="str">
        <f t="shared" si="37"/>
        <v>584_RO2_36_12_202425</v>
      </c>
      <c r="AW2178" s="191" t="s">
        <v>35</v>
      </c>
      <c r="AX2178" s="18">
        <v>202425</v>
      </c>
      <c r="AY2178" s="191">
        <v>584</v>
      </c>
      <c r="AZ2178" s="191">
        <v>36</v>
      </c>
      <c r="BA2178" s="191">
        <v>12</v>
      </c>
      <c r="BB2178" s="191">
        <v>0</v>
      </c>
    </row>
    <row r="2179" spans="48:54" x14ac:dyDescent="0.2">
      <c r="AV2179" s="191" t="str">
        <f t="shared" si="37"/>
        <v>586_RO2_36_12_202425</v>
      </c>
      <c r="AW2179" s="191" t="s">
        <v>35</v>
      </c>
      <c r="AX2179" s="18">
        <v>202425</v>
      </c>
      <c r="AY2179" s="191">
        <v>586</v>
      </c>
      <c r="AZ2179" s="191">
        <v>36</v>
      </c>
      <c r="BA2179" s="191">
        <v>12</v>
      </c>
      <c r="BB2179" s="191">
        <v>0</v>
      </c>
    </row>
    <row r="2180" spans="48:54" x14ac:dyDescent="0.2">
      <c r="AV2180" s="191" t="str">
        <f t="shared" ref="AV2180:AV2243" si="38">AY2180&amp;"_"&amp;AW2180&amp;"_"&amp;AZ2180&amp;"_"&amp;BA2180&amp;"_"&amp;AX2180</f>
        <v>512_RO3_85_12_202425</v>
      </c>
      <c r="AW2180" s="191" t="s">
        <v>6</v>
      </c>
      <c r="AX2180" s="18">
        <v>202425</v>
      </c>
      <c r="AY2180" s="191">
        <v>512</v>
      </c>
      <c r="AZ2180" s="191">
        <v>85</v>
      </c>
      <c r="BA2180" s="191">
        <v>12</v>
      </c>
      <c r="BB2180" s="191">
        <v>24653.383000000002</v>
      </c>
    </row>
    <row r="2181" spans="48:54" x14ac:dyDescent="0.2">
      <c r="AV2181" s="191" t="str">
        <f t="shared" si="38"/>
        <v>514_RO3_85_12_202425</v>
      </c>
      <c r="AW2181" s="191" t="s">
        <v>6</v>
      </c>
      <c r="AX2181" s="18">
        <v>202425</v>
      </c>
      <c r="AY2181" s="191">
        <v>514</v>
      </c>
      <c r="AZ2181" s="191">
        <v>85</v>
      </c>
      <c r="BA2181" s="191">
        <v>12</v>
      </c>
      <c r="BB2181" s="191">
        <v>38039.726490000001</v>
      </c>
    </row>
    <row r="2182" spans="48:54" x14ac:dyDescent="0.2">
      <c r="AV2182" s="191" t="str">
        <f t="shared" si="38"/>
        <v>516_RO3_85_12_202425</v>
      </c>
      <c r="AW2182" s="191" t="s">
        <v>6</v>
      </c>
      <c r="AX2182" s="18">
        <v>202425</v>
      </c>
      <c r="AY2182" s="191">
        <v>516</v>
      </c>
      <c r="AZ2182" s="191">
        <v>85</v>
      </c>
      <c r="BA2182" s="191">
        <v>12</v>
      </c>
      <c r="BB2182" s="191">
        <v>35147.451000000001</v>
      </c>
    </row>
    <row r="2183" spans="48:54" x14ac:dyDescent="0.2">
      <c r="AV2183" s="191" t="str">
        <f t="shared" si="38"/>
        <v>518_RO3_85_12_202425</v>
      </c>
      <c r="AW2183" s="191" t="s">
        <v>6</v>
      </c>
      <c r="AX2183" s="18">
        <v>202425</v>
      </c>
      <c r="AY2183" s="191">
        <v>518</v>
      </c>
      <c r="AZ2183" s="191">
        <v>85</v>
      </c>
      <c r="BA2183" s="191">
        <v>12</v>
      </c>
      <c r="BB2183" s="191">
        <v>25410.927000000003</v>
      </c>
    </row>
    <row r="2184" spans="48:54" x14ac:dyDescent="0.2">
      <c r="AV2184" s="191" t="str">
        <f t="shared" si="38"/>
        <v>520_RO3_85_12_202425</v>
      </c>
      <c r="AW2184" s="191" t="s">
        <v>6</v>
      </c>
      <c r="AX2184" s="18">
        <v>202425</v>
      </c>
      <c r="AY2184" s="191">
        <v>520</v>
      </c>
      <c r="AZ2184" s="191">
        <v>85</v>
      </c>
      <c r="BA2184" s="191">
        <v>12</v>
      </c>
      <c r="BB2184" s="191">
        <v>39341.313999999998</v>
      </c>
    </row>
    <row r="2185" spans="48:54" x14ac:dyDescent="0.2">
      <c r="AV2185" s="191" t="str">
        <f t="shared" si="38"/>
        <v>522_RO3_85_12_202425</v>
      </c>
      <c r="AW2185" s="191" t="s">
        <v>6</v>
      </c>
      <c r="AX2185" s="18">
        <v>202425</v>
      </c>
      <c r="AY2185" s="191">
        <v>522</v>
      </c>
      <c r="AZ2185" s="191">
        <v>85</v>
      </c>
      <c r="BA2185" s="191">
        <v>12</v>
      </c>
      <c r="BB2185" s="191">
        <v>42490.955349999997</v>
      </c>
    </row>
    <row r="2186" spans="48:54" x14ac:dyDescent="0.2">
      <c r="AV2186" s="191" t="str">
        <f t="shared" si="38"/>
        <v>524_RO3_85_12_202425</v>
      </c>
      <c r="AW2186" s="191" t="s">
        <v>6</v>
      </c>
      <c r="AX2186" s="18">
        <v>202425</v>
      </c>
      <c r="AY2186" s="191">
        <v>524</v>
      </c>
      <c r="AZ2186" s="191">
        <v>85</v>
      </c>
      <c r="BA2186" s="191">
        <v>12</v>
      </c>
      <c r="BB2186" s="191">
        <v>39821.995091090001</v>
      </c>
    </row>
    <row r="2187" spans="48:54" x14ac:dyDescent="0.2">
      <c r="AV2187" s="191" t="str">
        <f t="shared" si="38"/>
        <v>526_RO3_85_12_202425</v>
      </c>
      <c r="AW2187" s="191" t="s">
        <v>6</v>
      </c>
      <c r="AX2187" s="18">
        <v>202425</v>
      </c>
      <c r="AY2187" s="191">
        <v>526</v>
      </c>
      <c r="AZ2187" s="191">
        <v>85</v>
      </c>
      <c r="BA2187" s="191">
        <v>12</v>
      </c>
      <c r="BB2187" s="191">
        <v>19272.213999999996</v>
      </c>
    </row>
    <row r="2188" spans="48:54" x14ac:dyDescent="0.2">
      <c r="AV2188" s="191" t="str">
        <f t="shared" si="38"/>
        <v>528_RO3_85_12_202425</v>
      </c>
      <c r="AW2188" s="191" t="s">
        <v>6</v>
      </c>
      <c r="AX2188" s="18">
        <v>202425</v>
      </c>
      <c r="AY2188" s="191">
        <v>528</v>
      </c>
      <c r="AZ2188" s="191">
        <v>85</v>
      </c>
      <c r="BA2188" s="191">
        <v>12</v>
      </c>
      <c r="BB2188" s="191">
        <v>28380</v>
      </c>
    </row>
    <row r="2189" spans="48:54" x14ac:dyDescent="0.2">
      <c r="AV2189" s="191" t="str">
        <f t="shared" si="38"/>
        <v>530_RO3_85_12_202425</v>
      </c>
      <c r="AW2189" s="191" t="s">
        <v>6</v>
      </c>
      <c r="AX2189" s="18">
        <v>202425</v>
      </c>
      <c r="AY2189" s="191">
        <v>530</v>
      </c>
      <c r="AZ2189" s="191">
        <v>85</v>
      </c>
      <c r="BA2189" s="191">
        <v>12</v>
      </c>
      <c r="BB2189" s="191">
        <v>153437.05800000002</v>
      </c>
    </row>
    <row r="2190" spans="48:54" x14ac:dyDescent="0.2">
      <c r="AV2190" s="191" t="str">
        <f t="shared" si="38"/>
        <v>532_RO3_85_12_202425</v>
      </c>
      <c r="AW2190" s="191" t="s">
        <v>6</v>
      </c>
      <c r="AX2190" s="18">
        <v>202425</v>
      </c>
      <c r="AY2190" s="191">
        <v>532</v>
      </c>
      <c r="AZ2190" s="191">
        <v>85</v>
      </c>
      <c r="BA2190" s="191">
        <v>12</v>
      </c>
      <c r="BB2190" s="191">
        <v>85919.864000000001</v>
      </c>
    </row>
    <row r="2191" spans="48:54" x14ac:dyDescent="0.2">
      <c r="AV2191" s="191" t="str">
        <f t="shared" si="38"/>
        <v>534_RO3_85_12_202425</v>
      </c>
      <c r="AW2191" s="191" t="s">
        <v>6</v>
      </c>
      <c r="AX2191" s="18">
        <v>202425</v>
      </c>
      <c r="AY2191" s="191">
        <v>534</v>
      </c>
      <c r="AZ2191" s="191">
        <v>85</v>
      </c>
      <c r="BA2191" s="191">
        <v>12</v>
      </c>
      <c r="BB2191" s="191">
        <v>52838.898549999998</v>
      </c>
    </row>
    <row r="2192" spans="48:54" x14ac:dyDescent="0.2">
      <c r="AV2192" s="191" t="str">
        <f t="shared" si="38"/>
        <v>536_RO3_85_12_202425</v>
      </c>
      <c r="AW2192" s="191" t="s">
        <v>6</v>
      </c>
      <c r="AX2192" s="18">
        <v>202425</v>
      </c>
      <c r="AY2192" s="191">
        <v>536</v>
      </c>
      <c r="AZ2192" s="191">
        <v>85</v>
      </c>
      <c r="BA2192" s="191">
        <v>12</v>
      </c>
      <c r="BB2192" s="191">
        <v>58864.123000000007</v>
      </c>
    </row>
    <row r="2193" spans="48:54" x14ac:dyDescent="0.2">
      <c r="AV2193" s="191" t="str">
        <f t="shared" si="38"/>
        <v>538_RO3_85_12_202425</v>
      </c>
      <c r="AW2193" s="191" t="s">
        <v>6</v>
      </c>
      <c r="AX2193" s="18">
        <v>202425</v>
      </c>
      <c r="AY2193" s="191">
        <v>538</v>
      </c>
      <c r="AZ2193" s="191">
        <v>85</v>
      </c>
      <c r="BA2193" s="191">
        <v>12</v>
      </c>
      <c r="BB2193" s="191">
        <v>43667.773710000001</v>
      </c>
    </row>
    <row r="2194" spans="48:54" x14ac:dyDescent="0.2">
      <c r="AV2194" s="191" t="str">
        <f t="shared" si="38"/>
        <v>540_RO3_85_12_202425</v>
      </c>
      <c r="AW2194" s="191" t="s">
        <v>6</v>
      </c>
      <c r="AX2194" s="18">
        <v>202425</v>
      </c>
      <c r="AY2194" s="191">
        <v>540</v>
      </c>
      <c r="AZ2194" s="191">
        <v>85</v>
      </c>
      <c r="BA2194" s="191">
        <v>12</v>
      </c>
      <c r="BB2194" s="191">
        <v>87973.584000000003</v>
      </c>
    </row>
    <row r="2195" spans="48:54" x14ac:dyDescent="0.2">
      <c r="AV2195" s="191" t="str">
        <f t="shared" si="38"/>
        <v>542_RO3_85_12_202425</v>
      </c>
      <c r="AW2195" s="191" t="s">
        <v>6</v>
      </c>
      <c r="AX2195" s="18">
        <v>202425</v>
      </c>
      <c r="AY2195" s="191">
        <v>542</v>
      </c>
      <c r="AZ2195" s="191">
        <v>85</v>
      </c>
      <c r="BA2195" s="191">
        <v>12</v>
      </c>
      <c r="BB2195" s="191">
        <v>16947.872000000003</v>
      </c>
    </row>
    <row r="2196" spans="48:54" x14ac:dyDescent="0.2">
      <c r="AV2196" s="191" t="str">
        <f t="shared" si="38"/>
        <v>544_RO3_85_12_202425</v>
      </c>
      <c r="AW2196" s="191" t="s">
        <v>6</v>
      </c>
      <c r="AX2196" s="18">
        <v>202425</v>
      </c>
      <c r="AY2196" s="191">
        <v>544</v>
      </c>
      <c r="AZ2196" s="191">
        <v>85</v>
      </c>
      <c r="BA2196" s="191">
        <v>12</v>
      </c>
      <c r="BB2196" s="191">
        <v>55955.864000000001</v>
      </c>
    </row>
    <row r="2197" spans="48:54" x14ac:dyDescent="0.2">
      <c r="AV2197" s="191" t="str">
        <f t="shared" si="38"/>
        <v>545_RO3_85_12_202425</v>
      </c>
      <c r="AW2197" s="191" t="s">
        <v>6</v>
      </c>
      <c r="AX2197" s="18">
        <v>202425</v>
      </c>
      <c r="AY2197" s="191">
        <v>545</v>
      </c>
      <c r="AZ2197" s="191">
        <v>85</v>
      </c>
      <c r="BA2197" s="191">
        <v>12</v>
      </c>
      <c r="BB2197" s="191">
        <v>24448.837159999999</v>
      </c>
    </row>
    <row r="2198" spans="48:54" x14ac:dyDescent="0.2">
      <c r="AV2198" s="191" t="str">
        <f t="shared" si="38"/>
        <v>546_RO3_85_12_202425</v>
      </c>
      <c r="AW2198" s="191" t="s">
        <v>6</v>
      </c>
      <c r="AX2198" s="18">
        <v>202425</v>
      </c>
      <c r="AY2198" s="191">
        <v>546</v>
      </c>
      <c r="AZ2198" s="191">
        <v>85</v>
      </c>
      <c r="BA2198" s="191">
        <v>12</v>
      </c>
      <c r="BB2198" s="191">
        <v>23014</v>
      </c>
    </row>
    <row r="2199" spans="48:54" x14ac:dyDescent="0.2">
      <c r="AV2199" s="191" t="str">
        <f t="shared" si="38"/>
        <v>548_RO3_85_12_202425</v>
      </c>
      <c r="AW2199" s="191" t="s">
        <v>6</v>
      </c>
      <c r="AX2199" s="18">
        <v>202425</v>
      </c>
      <c r="AY2199" s="191">
        <v>548</v>
      </c>
      <c r="AZ2199" s="191">
        <v>85</v>
      </c>
      <c r="BA2199" s="191">
        <v>12</v>
      </c>
      <c r="BB2199" s="191">
        <v>27978.611000000001</v>
      </c>
    </row>
    <row r="2200" spans="48:54" x14ac:dyDescent="0.2">
      <c r="AV2200" s="191" t="str">
        <f t="shared" si="38"/>
        <v>550_RO3_85_12_202425</v>
      </c>
      <c r="AW2200" s="191" t="s">
        <v>6</v>
      </c>
      <c r="AX2200" s="18">
        <v>202425</v>
      </c>
      <c r="AY2200" s="191">
        <v>550</v>
      </c>
      <c r="AZ2200" s="191">
        <v>85</v>
      </c>
      <c r="BA2200" s="191">
        <v>12</v>
      </c>
      <c r="BB2200" s="191">
        <v>48366.887999999999</v>
      </c>
    </row>
    <row r="2201" spans="48:54" x14ac:dyDescent="0.2">
      <c r="AV2201" s="191" t="str">
        <f t="shared" si="38"/>
        <v>552_RO3_85_12_202425</v>
      </c>
      <c r="AW2201" s="191" t="s">
        <v>6</v>
      </c>
      <c r="AX2201" s="18">
        <v>202425</v>
      </c>
      <c r="AY2201" s="191">
        <v>552</v>
      </c>
      <c r="AZ2201" s="191">
        <v>85</v>
      </c>
      <c r="BA2201" s="191">
        <v>12</v>
      </c>
      <c r="BB2201" s="191">
        <v>77450.262000000002</v>
      </c>
    </row>
    <row r="2202" spans="48:54" x14ac:dyDescent="0.2">
      <c r="AV2202" s="191" t="str">
        <f t="shared" si="38"/>
        <v>562_RO3_85_12_202425</v>
      </c>
      <c r="AW2202" s="191" t="s">
        <v>6</v>
      </c>
      <c r="AX2202" s="18">
        <v>202425</v>
      </c>
      <c r="AY2202" s="191">
        <v>562</v>
      </c>
      <c r="AZ2202" s="191">
        <v>85</v>
      </c>
      <c r="BA2202" s="191">
        <v>12</v>
      </c>
      <c r="BB2202" s="191">
        <v>0</v>
      </c>
    </row>
    <row r="2203" spans="48:54" x14ac:dyDescent="0.2">
      <c r="AV2203" s="191" t="str">
        <f t="shared" si="38"/>
        <v>564_RO3_85_12_202425</v>
      </c>
      <c r="AW2203" s="191" t="s">
        <v>6</v>
      </c>
      <c r="AX2203" s="18">
        <v>202425</v>
      </c>
      <c r="AY2203" s="191">
        <v>564</v>
      </c>
      <c r="AZ2203" s="191">
        <v>85</v>
      </c>
      <c r="BA2203" s="191">
        <v>12</v>
      </c>
      <c r="BB2203" s="191">
        <v>0</v>
      </c>
    </row>
    <row r="2204" spans="48:54" x14ac:dyDescent="0.2">
      <c r="AV2204" s="191" t="str">
        <f t="shared" si="38"/>
        <v>566_RO3_85_12_202425</v>
      </c>
      <c r="AW2204" s="191" t="s">
        <v>6</v>
      </c>
      <c r="AX2204" s="18">
        <v>202425</v>
      </c>
      <c r="AY2204" s="191">
        <v>566</v>
      </c>
      <c r="AZ2204" s="191">
        <v>85</v>
      </c>
      <c r="BA2204" s="191">
        <v>12</v>
      </c>
      <c r="BB2204" s="191">
        <v>0</v>
      </c>
    </row>
    <row r="2205" spans="48:54" x14ac:dyDescent="0.2">
      <c r="AV2205" s="191" t="str">
        <f t="shared" si="38"/>
        <v>568_RO3_85_12_202425</v>
      </c>
      <c r="AW2205" s="191" t="s">
        <v>6</v>
      </c>
      <c r="AX2205" s="18">
        <v>202425</v>
      </c>
      <c r="AY2205" s="191">
        <v>568</v>
      </c>
      <c r="AZ2205" s="191">
        <v>85</v>
      </c>
      <c r="BA2205" s="191">
        <v>12</v>
      </c>
      <c r="BB2205" s="191">
        <v>0</v>
      </c>
    </row>
    <row r="2206" spans="48:54" x14ac:dyDescent="0.2">
      <c r="AV2206" s="191" t="str">
        <f t="shared" si="38"/>
        <v>572_RO3_85_12_202425</v>
      </c>
      <c r="AW2206" s="191" t="s">
        <v>6</v>
      </c>
      <c r="AX2206" s="18">
        <v>202425</v>
      </c>
      <c r="AY2206" s="191">
        <v>572</v>
      </c>
      <c r="AZ2206" s="191">
        <v>85</v>
      </c>
      <c r="BA2206" s="191">
        <v>12</v>
      </c>
      <c r="BB2206" s="191">
        <v>0</v>
      </c>
    </row>
    <row r="2207" spans="48:54" x14ac:dyDescent="0.2">
      <c r="AV2207" s="191" t="str">
        <f t="shared" si="38"/>
        <v>574_RO3_85_12_202425</v>
      </c>
      <c r="AW2207" s="191" t="s">
        <v>6</v>
      </c>
      <c r="AX2207" s="18">
        <v>202425</v>
      </c>
      <c r="AY2207" s="191">
        <v>574</v>
      </c>
      <c r="AZ2207" s="191">
        <v>85</v>
      </c>
      <c r="BA2207" s="191">
        <v>12</v>
      </c>
      <c r="BB2207" s="191">
        <v>0</v>
      </c>
    </row>
    <row r="2208" spans="48:54" x14ac:dyDescent="0.2">
      <c r="AV2208" s="191" t="str">
        <f t="shared" si="38"/>
        <v>576_RO3_85_12_202425</v>
      </c>
      <c r="AW2208" s="191" t="s">
        <v>6</v>
      </c>
      <c r="AX2208" s="18">
        <v>202425</v>
      </c>
      <c r="AY2208" s="191">
        <v>576</v>
      </c>
      <c r="AZ2208" s="191">
        <v>85</v>
      </c>
      <c r="BA2208" s="191">
        <v>12</v>
      </c>
      <c r="BB2208" s="191">
        <v>0</v>
      </c>
    </row>
    <row r="2209" spans="48:54" x14ac:dyDescent="0.2">
      <c r="AV2209" s="191" t="str">
        <f t="shared" si="38"/>
        <v>582_RO3_85_12_202425</v>
      </c>
      <c r="AW2209" s="191" t="s">
        <v>6</v>
      </c>
      <c r="AX2209" s="18">
        <v>202425</v>
      </c>
      <c r="AY2209" s="191">
        <v>582</v>
      </c>
      <c r="AZ2209" s="191">
        <v>85</v>
      </c>
      <c r="BA2209" s="191">
        <v>12</v>
      </c>
      <c r="BB2209" s="191">
        <v>0</v>
      </c>
    </row>
    <row r="2210" spans="48:54" x14ac:dyDescent="0.2">
      <c r="AV2210" s="191" t="str">
        <f t="shared" si="38"/>
        <v>584_RO3_85_12_202425</v>
      </c>
      <c r="AW2210" s="191" t="s">
        <v>6</v>
      </c>
      <c r="AX2210" s="18">
        <v>202425</v>
      </c>
      <c r="AY2210" s="191">
        <v>584</v>
      </c>
      <c r="AZ2210" s="191">
        <v>85</v>
      </c>
      <c r="BA2210" s="191">
        <v>12</v>
      </c>
      <c r="BB2210" s="191">
        <v>0</v>
      </c>
    </row>
    <row r="2211" spans="48:54" x14ac:dyDescent="0.2">
      <c r="AV2211" s="191" t="str">
        <f t="shared" si="38"/>
        <v>586_RO3_85_12_202425</v>
      </c>
      <c r="AW2211" s="191" t="s">
        <v>6</v>
      </c>
      <c r="AX2211" s="18">
        <v>202425</v>
      </c>
      <c r="AY2211" s="191">
        <v>586</v>
      </c>
      <c r="AZ2211" s="191">
        <v>85</v>
      </c>
      <c r="BA2211" s="191">
        <v>12</v>
      </c>
      <c r="BB2211" s="191">
        <v>0</v>
      </c>
    </row>
    <row r="2212" spans="48:54" x14ac:dyDescent="0.2">
      <c r="AV2212" s="191" t="str">
        <f t="shared" si="38"/>
        <v>512_RO4_14_12_202425</v>
      </c>
      <c r="AW2212" s="191" t="s">
        <v>254</v>
      </c>
      <c r="AX2212" s="18">
        <v>202425</v>
      </c>
      <c r="AY2212" s="191">
        <v>512</v>
      </c>
      <c r="AZ2212" s="191">
        <v>14</v>
      </c>
      <c r="BA2212" s="191">
        <v>12</v>
      </c>
      <c r="BB2212" s="191">
        <v>4744.6869999999999</v>
      </c>
    </row>
    <row r="2213" spans="48:54" x14ac:dyDescent="0.2">
      <c r="AV2213" s="191" t="str">
        <f t="shared" si="38"/>
        <v>514_RO4_14_12_202425</v>
      </c>
      <c r="AW2213" s="191" t="s">
        <v>254</v>
      </c>
      <c r="AX2213" s="18">
        <v>202425</v>
      </c>
      <c r="AY2213" s="191">
        <v>514</v>
      </c>
      <c r="AZ2213" s="191">
        <v>14</v>
      </c>
      <c r="BA2213" s="191">
        <v>12</v>
      </c>
      <c r="BB2213" s="191">
        <v>5104.1499999999996</v>
      </c>
    </row>
    <row r="2214" spans="48:54" x14ac:dyDescent="0.2">
      <c r="AV2214" s="191" t="str">
        <f t="shared" si="38"/>
        <v>516_RO4_14_12_202425</v>
      </c>
      <c r="AW2214" s="191" t="s">
        <v>254</v>
      </c>
      <c r="AX2214" s="18">
        <v>202425</v>
      </c>
      <c r="AY2214" s="191">
        <v>516</v>
      </c>
      <c r="AZ2214" s="191">
        <v>14</v>
      </c>
      <c r="BA2214" s="191">
        <v>12</v>
      </c>
      <c r="BB2214" s="191">
        <v>12268.468000000001</v>
      </c>
    </row>
    <row r="2215" spans="48:54" x14ac:dyDescent="0.2">
      <c r="AV2215" s="191" t="str">
        <f t="shared" si="38"/>
        <v>518_RO4_14_12_202425</v>
      </c>
      <c r="AW2215" s="191" t="s">
        <v>254</v>
      </c>
      <c r="AX2215" s="18">
        <v>202425</v>
      </c>
      <c r="AY2215" s="191">
        <v>518</v>
      </c>
      <c r="AZ2215" s="191">
        <v>14</v>
      </c>
      <c r="BA2215" s="191">
        <v>12</v>
      </c>
      <c r="BB2215" s="191">
        <v>8644.5920000000006</v>
      </c>
    </row>
    <row r="2216" spans="48:54" x14ac:dyDescent="0.2">
      <c r="AV2216" s="191" t="str">
        <f t="shared" si="38"/>
        <v>520_RO4_14_12_202425</v>
      </c>
      <c r="AW2216" s="191" t="s">
        <v>254</v>
      </c>
      <c r="AX2216" s="18">
        <v>202425</v>
      </c>
      <c r="AY2216" s="191">
        <v>520</v>
      </c>
      <c r="AZ2216" s="191">
        <v>14</v>
      </c>
      <c r="BA2216" s="191">
        <v>12</v>
      </c>
      <c r="BB2216" s="191">
        <v>1472.3820000000001</v>
      </c>
    </row>
    <row r="2217" spans="48:54" x14ac:dyDescent="0.2">
      <c r="AV2217" s="191" t="str">
        <f t="shared" si="38"/>
        <v>522_RO4_14_12_202425</v>
      </c>
      <c r="AW2217" s="191" t="s">
        <v>254</v>
      </c>
      <c r="AX2217" s="18">
        <v>202425</v>
      </c>
      <c r="AY2217" s="191">
        <v>522</v>
      </c>
      <c r="AZ2217" s="191">
        <v>14</v>
      </c>
      <c r="BA2217" s="191">
        <v>12</v>
      </c>
      <c r="BB2217" s="191">
        <v>2921.6855500000001</v>
      </c>
    </row>
    <row r="2218" spans="48:54" x14ac:dyDescent="0.2">
      <c r="AV2218" s="191" t="str">
        <f t="shared" si="38"/>
        <v>524_RO4_14_12_202425</v>
      </c>
      <c r="AW2218" s="191" t="s">
        <v>254</v>
      </c>
      <c r="AX2218" s="18">
        <v>202425</v>
      </c>
      <c r="AY2218" s="191">
        <v>524</v>
      </c>
      <c r="AZ2218" s="191">
        <v>14</v>
      </c>
      <c r="BA2218" s="191">
        <v>12</v>
      </c>
      <c r="BB2218" s="191">
        <v>2676.7338399999999</v>
      </c>
    </row>
    <row r="2219" spans="48:54" x14ac:dyDescent="0.2">
      <c r="AV2219" s="191" t="str">
        <f t="shared" si="38"/>
        <v>526_RO4_14_12_202425</v>
      </c>
      <c r="AW2219" s="191" t="s">
        <v>254</v>
      </c>
      <c r="AX2219" s="18">
        <v>202425</v>
      </c>
      <c r="AY2219" s="191">
        <v>526</v>
      </c>
      <c r="AZ2219" s="191">
        <v>14</v>
      </c>
      <c r="BA2219" s="191">
        <v>12</v>
      </c>
      <c r="BB2219" s="191">
        <v>3823.4389999999999</v>
      </c>
    </row>
    <row r="2220" spans="48:54" x14ac:dyDescent="0.2">
      <c r="AV2220" s="191" t="str">
        <f t="shared" si="38"/>
        <v>528_RO4_14_12_202425</v>
      </c>
      <c r="AW2220" s="191" t="s">
        <v>254</v>
      </c>
      <c r="AX2220" s="18">
        <v>202425</v>
      </c>
      <c r="AY2220" s="191">
        <v>528</v>
      </c>
      <c r="AZ2220" s="191">
        <v>14</v>
      </c>
      <c r="BA2220" s="191">
        <v>12</v>
      </c>
      <c r="BB2220" s="191">
        <v>7293</v>
      </c>
    </row>
    <row r="2221" spans="48:54" x14ac:dyDescent="0.2">
      <c r="AV2221" s="191" t="str">
        <f t="shared" si="38"/>
        <v>530_RO4_14_12_202425</v>
      </c>
      <c r="AW2221" s="191" t="s">
        <v>254</v>
      </c>
      <c r="AX2221" s="18">
        <v>202425</v>
      </c>
      <c r="AY2221" s="191">
        <v>530</v>
      </c>
      <c r="AZ2221" s="191">
        <v>14</v>
      </c>
      <c r="BA2221" s="191">
        <v>12</v>
      </c>
      <c r="BB2221" s="191">
        <v>15830.925999999999</v>
      </c>
    </row>
    <row r="2222" spans="48:54" x14ac:dyDescent="0.2">
      <c r="AV2222" s="191" t="str">
        <f t="shared" si="38"/>
        <v>532_RO4_14_12_202425</v>
      </c>
      <c r="AW2222" s="191" t="s">
        <v>254</v>
      </c>
      <c r="AX2222" s="18">
        <v>202425</v>
      </c>
      <c r="AY2222" s="191">
        <v>532</v>
      </c>
      <c r="AZ2222" s="191">
        <v>14</v>
      </c>
      <c r="BA2222" s="191">
        <v>12</v>
      </c>
      <c r="BB2222" s="191">
        <v>16521.392</v>
      </c>
    </row>
    <row r="2223" spans="48:54" x14ac:dyDescent="0.2">
      <c r="AV2223" s="191" t="str">
        <f t="shared" si="38"/>
        <v>534_RO4_14_12_202425</v>
      </c>
      <c r="AW2223" s="191" t="s">
        <v>254</v>
      </c>
      <c r="AX2223" s="18">
        <v>202425</v>
      </c>
      <c r="AY2223" s="191">
        <v>534</v>
      </c>
      <c r="AZ2223" s="191">
        <v>14</v>
      </c>
      <c r="BA2223" s="191">
        <v>12</v>
      </c>
      <c r="BB2223" s="191">
        <v>6509.0706699999992</v>
      </c>
    </row>
    <row r="2224" spans="48:54" x14ac:dyDescent="0.2">
      <c r="AV2224" s="191" t="str">
        <f t="shared" si="38"/>
        <v>536_RO4_14_12_202425</v>
      </c>
      <c r="AW2224" s="191" t="s">
        <v>254</v>
      </c>
      <c r="AX2224" s="18">
        <v>202425</v>
      </c>
      <c r="AY2224" s="191">
        <v>536</v>
      </c>
      <c r="AZ2224" s="191">
        <v>14</v>
      </c>
      <c r="BA2224" s="191">
        <v>12</v>
      </c>
      <c r="BB2224" s="191">
        <v>3774.433</v>
      </c>
    </row>
    <row r="2225" spans="48:54" x14ac:dyDescent="0.2">
      <c r="AV2225" s="191" t="str">
        <f t="shared" si="38"/>
        <v>538_RO4_14_12_202425</v>
      </c>
      <c r="AW2225" s="191" t="s">
        <v>254</v>
      </c>
      <c r="AX2225" s="18">
        <v>202425</v>
      </c>
      <c r="AY2225" s="191">
        <v>538</v>
      </c>
      <c r="AZ2225" s="191">
        <v>14</v>
      </c>
      <c r="BA2225" s="191">
        <v>12</v>
      </c>
      <c r="BB2225" s="191">
        <v>3595.5960916730901</v>
      </c>
    </row>
    <row r="2226" spans="48:54" x14ac:dyDescent="0.2">
      <c r="AV2226" s="191" t="str">
        <f t="shared" si="38"/>
        <v>540_RO4_14_12_202425</v>
      </c>
      <c r="AW2226" s="191" t="s">
        <v>254</v>
      </c>
      <c r="AX2226" s="18">
        <v>202425</v>
      </c>
      <c r="AY2226" s="191">
        <v>540</v>
      </c>
      <c r="AZ2226" s="191">
        <v>14</v>
      </c>
      <c r="BA2226" s="191">
        <v>12</v>
      </c>
      <c r="BB2226" s="191">
        <v>17687.062000000002</v>
      </c>
    </row>
    <row r="2227" spans="48:54" x14ac:dyDescent="0.2">
      <c r="AV2227" s="191" t="str">
        <f t="shared" si="38"/>
        <v>542_RO4_14_12_202425</v>
      </c>
      <c r="AW2227" s="191" t="s">
        <v>254</v>
      </c>
      <c r="AX2227" s="18">
        <v>202425</v>
      </c>
      <c r="AY2227" s="191">
        <v>542</v>
      </c>
      <c r="AZ2227" s="191">
        <v>14</v>
      </c>
      <c r="BA2227" s="191">
        <v>12</v>
      </c>
      <c r="BB2227" s="191">
        <v>1332.826</v>
      </c>
    </row>
    <row r="2228" spans="48:54" x14ac:dyDescent="0.2">
      <c r="AV2228" s="191" t="str">
        <f t="shared" si="38"/>
        <v>544_RO4_14_12_202425</v>
      </c>
      <c r="AW2228" s="191" t="s">
        <v>254</v>
      </c>
      <c r="AX2228" s="18">
        <v>202425</v>
      </c>
      <c r="AY2228" s="191">
        <v>544</v>
      </c>
      <c r="AZ2228" s="191">
        <v>14</v>
      </c>
      <c r="BA2228" s="191">
        <v>12</v>
      </c>
      <c r="BB2228" s="191">
        <v>15517.977999999999</v>
      </c>
    </row>
    <row r="2229" spans="48:54" x14ac:dyDescent="0.2">
      <c r="AV2229" s="191" t="str">
        <f t="shared" si="38"/>
        <v>545_RO4_14_12_202425</v>
      </c>
      <c r="AW2229" s="191" t="s">
        <v>254</v>
      </c>
      <c r="AX2229" s="18">
        <v>202425</v>
      </c>
      <c r="AY2229" s="191">
        <v>545</v>
      </c>
      <c r="AZ2229" s="191">
        <v>14</v>
      </c>
      <c r="BA2229" s="191">
        <v>12</v>
      </c>
      <c r="BB2229" s="191">
        <v>983.84415999999999</v>
      </c>
    </row>
    <row r="2230" spans="48:54" x14ac:dyDescent="0.2">
      <c r="AV2230" s="191" t="str">
        <f t="shared" si="38"/>
        <v>546_RO4_14_12_202425</v>
      </c>
      <c r="AW2230" s="191" t="s">
        <v>254</v>
      </c>
      <c r="AX2230" s="18">
        <v>202425</v>
      </c>
      <c r="AY2230" s="191">
        <v>546</v>
      </c>
      <c r="AZ2230" s="191">
        <v>14</v>
      </c>
      <c r="BA2230" s="191">
        <v>12</v>
      </c>
      <c r="BB2230" s="191">
        <v>3972</v>
      </c>
    </row>
    <row r="2231" spans="48:54" x14ac:dyDescent="0.2">
      <c r="AV2231" s="191" t="str">
        <f t="shared" si="38"/>
        <v>548_RO4_14_12_202425</v>
      </c>
      <c r="AW2231" s="191" t="s">
        <v>254</v>
      </c>
      <c r="AX2231" s="18">
        <v>202425</v>
      </c>
      <c r="AY2231" s="191">
        <v>548</v>
      </c>
      <c r="AZ2231" s="191">
        <v>14</v>
      </c>
      <c r="BA2231" s="191">
        <v>12</v>
      </c>
      <c r="BB2231" s="191">
        <v>2625.471</v>
      </c>
    </row>
    <row r="2232" spans="48:54" x14ac:dyDescent="0.2">
      <c r="AV2232" s="191" t="str">
        <f t="shared" si="38"/>
        <v>550_RO4_14_12_202425</v>
      </c>
      <c r="AW2232" s="191" t="s">
        <v>254</v>
      </c>
      <c r="AX2232" s="18">
        <v>202425</v>
      </c>
      <c r="AY2232" s="191">
        <v>550</v>
      </c>
      <c r="AZ2232" s="191">
        <v>14</v>
      </c>
      <c r="BA2232" s="191">
        <v>12</v>
      </c>
      <c r="BB2232" s="191">
        <v>4723.5959999999995</v>
      </c>
    </row>
    <row r="2233" spans="48:54" x14ac:dyDescent="0.2">
      <c r="AV2233" s="191" t="str">
        <f t="shared" si="38"/>
        <v>552_RO4_14_12_202425</v>
      </c>
      <c r="AW2233" s="191" t="s">
        <v>254</v>
      </c>
      <c r="AX2233" s="18">
        <v>202425</v>
      </c>
      <c r="AY2233" s="191">
        <v>552</v>
      </c>
      <c r="AZ2233" s="191">
        <v>14</v>
      </c>
      <c r="BA2233" s="191">
        <v>12</v>
      </c>
      <c r="BB2233" s="191">
        <v>15196.376</v>
      </c>
    </row>
    <row r="2234" spans="48:54" x14ac:dyDescent="0.2">
      <c r="AV2234" s="191" t="str">
        <f t="shared" si="38"/>
        <v>562_RO4_14_12_202425</v>
      </c>
      <c r="AW2234" s="191" t="s">
        <v>254</v>
      </c>
      <c r="AX2234" s="18">
        <v>202425</v>
      </c>
      <c r="AY2234" s="191">
        <v>562</v>
      </c>
      <c r="AZ2234" s="191">
        <v>14</v>
      </c>
      <c r="BA2234" s="191">
        <v>12</v>
      </c>
      <c r="BB2234" s="191">
        <v>0</v>
      </c>
    </row>
    <row r="2235" spans="48:54" x14ac:dyDescent="0.2">
      <c r="AV2235" s="191" t="str">
        <f t="shared" si="38"/>
        <v>564_RO4_14_12_202425</v>
      </c>
      <c r="AW2235" s="191" t="s">
        <v>254</v>
      </c>
      <c r="AX2235" s="18">
        <v>202425</v>
      </c>
      <c r="AY2235" s="191">
        <v>564</v>
      </c>
      <c r="AZ2235" s="191">
        <v>14</v>
      </c>
      <c r="BA2235" s="191">
        <v>12</v>
      </c>
      <c r="BB2235" s="191">
        <v>0</v>
      </c>
    </row>
    <row r="2236" spans="48:54" x14ac:dyDescent="0.2">
      <c r="AV2236" s="191" t="str">
        <f t="shared" si="38"/>
        <v>566_RO4_14_12_202425</v>
      </c>
      <c r="AW2236" s="191" t="s">
        <v>254</v>
      </c>
      <c r="AX2236" s="18">
        <v>202425</v>
      </c>
      <c r="AY2236" s="191">
        <v>566</v>
      </c>
      <c r="AZ2236" s="191">
        <v>14</v>
      </c>
      <c r="BA2236" s="191">
        <v>12</v>
      </c>
      <c r="BB2236" s="191">
        <v>0</v>
      </c>
    </row>
    <row r="2237" spans="48:54" x14ac:dyDescent="0.2">
      <c r="AV2237" s="191" t="str">
        <f t="shared" si="38"/>
        <v>568_RO4_14_12_202425</v>
      </c>
      <c r="AW2237" s="191" t="s">
        <v>254</v>
      </c>
      <c r="AX2237" s="18">
        <v>202425</v>
      </c>
      <c r="AY2237" s="191">
        <v>568</v>
      </c>
      <c r="AZ2237" s="191">
        <v>14</v>
      </c>
      <c r="BA2237" s="191">
        <v>12</v>
      </c>
      <c r="BB2237" s="191">
        <v>0</v>
      </c>
    </row>
    <row r="2238" spans="48:54" x14ac:dyDescent="0.2">
      <c r="AV2238" s="191" t="str">
        <f t="shared" si="38"/>
        <v>572_RO4_14_12_202425</v>
      </c>
      <c r="AW2238" s="191" t="s">
        <v>254</v>
      </c>
      <c r="AX2238" s="18">
        <v>202425</v>
      </c>
      <c r="AY2238" s="191">
        <v>572</v>
      </c>
      <c r="AZ2238" s="191">
        <v>14</v>
      </c>
      <c r="BA2238" s="191">
        <v>12</v>
      </c>
      <c r="BB2238" s="191">
        <v>0</v>
      </c>
    </row>
    <row r="2239" spans="48:54" x14ac:dyDescent="0.2">
      <c r="AV2239" s="191" t="str">
        <f t="shared" si="38"/>
        <v>574_RO4_14_12_202425</v>
      </c>
      <c r="AW2239" s="191" t="s">
        <v>254</v>
      </c>
      <c r="AX2239" s="18">
        <v>202425</v>
      </c>
      <c r="AY2239" s="191">
        <v>574</v>
      </c>
      <c r="AZ2239" s="191">
        <v>14</v>
      </c>
      <c r="BA2239" s="191">
        <v>12</v>
      </c>
      <c r="BB2239" s="191">
        <v>0</v>
      </c>
    </row>
    <row r="2240" spans="48:54" x14ac:dyDescent="0.2">
      <c r="AV2240" s="191" t="str">
        <f t="shared" si="38"/>
        <v>576_RO4_14_12_202425</v>
      </c>
      <c r="AW2240" s="191" t="s">
        <v>254</v>
      </c>
      <c r="AX2240" s="18">
        <v>202425</v>
      </c>
      <c r="AY2240" s="191">
        <v>576</v>
      </c>
      <c r="AZ2240" s="191">
        <v>14</v>
      </c>
      <c r="BA2240" s="191">
        <v>12</v>
      </c>
      <c r="BB2240" s="191">
        <v>0</v>
      </c>
    </row>
    <row r="2241" spans="48:54" x14ac:dyDescent="0.2">
      <c r="AV2241" s="191" t="str">
        <f t="shared" si="38"/>
        <v>582_RO4_14_12_202425</v>
      </c>
      <c r="AW2241" s="191" t="s">
        <v>254</v>
      </c>
      <c r="AX2241" s="18">
        <v>202425</v>
      </c>
      <c r="AY2241" s="191">
        <v>582</v>
      </c>
      <c r="AZ2241" s="191">
        <v>14</v>
      </c>
      <c r="BA2241" s="191">
        <v>12</v>
      </c>
      <c r="BB2241" s="191">
        <v>0</v>
      </c>
    </row>
    <row r="2242" spans="48:54" x14ac:dyDescent="0.2">
      <c r="AV2242" s="191" t="str">
        <f t="shared" si="38"/>
        <v>584_RO4_14_12_202425</v>
      </c>
      <c r="AW2242" s="191" t="s">
        <v>254</v>
      </c>
      <c r="AX2242" s="18">
        <v>202425</v>
      </c>
      <c r="AY2242" s="191">
        <v>584</v>
      </c>
      <c r="AZ2242" s="191">
        <v>14</v>
      </c>
      <c r="BA2242" s="191">
        <v>12</v>
      </c>
      <c r="BB2242" s="191">
        <v>0</v>
      </c>
    </row>
    <row r="2243" spans="48:54" x14ac:dyDescent="0.2">
      <c r="AV2243" s="191" t="str">
        <f t="shared" si="38"/>
        <v>586_RO4_14_12_202425</v>
      </c>
      <c r="AW2243" s="191" t="s">
        <v>254</v>
      </c>
      <c r="AX2243" s="18">
        <v>202425</v>
      </c>
      <c r="AY2243" s="191">
        <v>586</v>
      </c>
      <c r="AZ2243" s="191">
        <v>14</v>
      </c>
      <c r="BA2243" s="191">
        <v>12</v>
      </c>
      <c r="BB2243" s="191">
        <v>0</v>
      </c>
    </row>
    <row r="2244" spans="48:54" x14ac:dyDescent="0.2">
      <c r="AV2244" s="191" t="str">
        <f t="shared" ref="AV2244:AV2307" si="39">AY2244&amp;"_"&amp;AW2244&amp;"_"&amp;AZ2244&amp;"_"&amp;BA2244&amp;"_"&amp;AX2244</f>
        <v>512_RO5_31_12_202425</v>
      </c>
      <c r="AW2244" s="191" t="s">
        <v>255</v>
      </c>
      <c r="AX2244" s="18">
        <v>202425</v>
      </c>
      <c r="AY2244" s="191">
        <v>512</v>
      </c>
      <c r="AZ2244" s="191">
        <v>31</v>
      </c>
      <c r="BA2244" s="191">
        <v>12</v>
      </c>
      <c r="BB2244" s="191">
        <v>4255.8060000000005</v>
      </c>
    </row>
    <row r="2245" spans="48:54" x14ac:dyDescent="0.2">
      <c r="AV2245" s="191" t="str">
        <f t="shared" si="39"/>
        <v>514_RO5_31_12_202425</v>
      </c>
      <c r="AW2245" s="191" t="s">
        <v>255</v>
      </c>
      <c r="AX2245" s="18">
        <v>202425</v>
      </c>
      <c r="AY2245" s="191">
        <v>514</v>
      </c>
      <c r="AZ2245" s="191">
        <v>31</v>
      </c>
      <c r="BA2245" s="191">
        <v>12</v>
      </c>
      <c r="BB2245" s="191">
        <v>17074</v>
      </c>
    </row>
    <row r="2246" spans="48:54" x14ac:dyDescent="0.2">
      <c r="AV2246" s="191" t="str">
        <f t="shared" si="39"/>
        <v>516_RO5_31_12_202425</v>
      </c>
      <c r="AW2246" s="191" t="s">
        <v>255</v>
      </c>
      <c r="AX2246" s="18">
        <v>202425</v>
      </c>
      <c r="AY2246" s="191">
        <v>516</v>
      </c>
      <c r="AZ2246" s="191">
        <v>31</v>
      </c>
      <c r="BA2246" s="191">
        <v>12</v>
      </c>
      <c r="BB2246" s="191">
        <v>11099.611000000001</v>
      </c>
    </row>
    <row r="2247" spans="48:54" x14ac:dyDescent="0.2">
      <c r="AV2247" s="191" t="str">
        <f t="shared" si="39"/>
        <v>518_RO5_31_12_202425</v>
      </c>
      <c r="AW2247" s="191" t="s">
        <v>255</v>
      </c>
      <c r="AX2247" s="18">
        <v>202425</v>
      </c>
      <c r="AY2247" s="191">
        <v>518</v>
      </c>
      <c r="AZ2247" s="191">
        <v>31</v>
      </c>
      <c r="BA2247" s="191">
        <v>12</v>
      </c>
      <c r="BB2247" s="191">
        <v>6844.5540000000001</v>
      </c>
    </row>
    <row r="2248" spans="48:54" x14ac:dyDescent="0.2">
      <c r="AV2248" s="191" t="str">
        <f t="shared" si="39"/>
        <v>520_RO5_31_12_202425</v>
      </c>
      <c r="AW2248" s="191" t="s">
        <v>255</v>
      </c>
      <c r="AX2248" s="18">
        <v>202425</v>
      </c>
      <c r="AY2248" s="191">
        <v>520</v>
      </c>
      <c r="AZ2248" s="191">
        <v>31</v>
      </c>
      <c r="BA2248" s="191">
        <v>12</v>
      </c>
      <c r="BB2248" s="191">
        <v>8995.7750000000015</v>
      </c>
    </row>
    <row r="2249" spans="48:54" x14ac:dyDescent="0.2">
      <c r="AV2249" s="191" t="str">
        <f t="shared" si="39"/>
        <v>522_RO5_31_12_202425</v>
      </c>
      <c r="AW2249" s="191" t="s">
        <v>255</v>
      </c>
      <c r="AX2249" s="18">
        <v>202425</v>
      </c>
      <c r="AY2249" s="191">
        <v>522</v>
      </c>
      <c r="AZ2249" s="191">
        <v>31</v>
      </c>
      <c r="BA2249" s="191">
        <v>12</v>
      </c>
      <c r="BB2249" s="191">
        <v>9571.9609999999993</v>
      </c>
    </row>
    <row r="2250" spans="48:54" x14ac:dyDescent="0.2">
      <c r="AV2250" s="191" t="str">
        <f t="shared" si="39"/>
        <v>524_RO5_31_12_202425</v>
      </c>
      <c r="AW2250" s="191" t="s">
        <v>255</v>
      </c>
      <c r="AX2250" s="18">
        <v>202425</v>
      </c>
      <c r="AY2250" s="191">
        <v>524</v>
      </c>
      <c r="AZ2250" s="191">
        <v>31</v>
      </c>
      <c r="BA2250" s="191">
        <v>12</v>
      </c>
      <c r="BB2250" s="191">
        <v>11627.633599999994</v>
      </c>
    </row>
    <row r="2251" spans="48:54" x14ac:dyDescent="0.2">
      <c r="AV2251" s="191" t="str">
        <f t="shared" si="39"/>
        <v>526_RO5_31_12_202425</v>
      </c>
      <c r="AW2251" s="191" t="s">
        <v>255</v>
      </c>
      <c r="AX2251" s="18">
        <v>202425</v>
      </c>
      <c r="AY2251" s="191">
        <v>526</v>
      </c>
      <c r="AZ2251" s="191">
        <v>31</v>
      </c>
      <c r="BA2251" s="191">
        <v>12</v>
      </c>
      <c r="BB2251" s="191">
        <v>4318.4669999999996</v>
      </c>
    </row>
    <row r="2252" spans="48:54" x14ac:dyDescent="0.2">
      <c r="AV2252" s="191" t="str">
        <f t="shared" si="39"/>
        <v>528_RO5_31_12_202425</v>
      </c>
      <c r="AW2252" s="191" t="s">
        <v>255</v>
      </c>
      <c r="AX2252" s="18">
        <v>202425</v>
      </c>
      <c r="AY2252" s="191">
        <v>528</v>
      </c>
      <c r="AZ2252" s="191">
        <v>31</v>
      </c>
      <c r="BA2252" s="191">
        <v>12</v>
      </c>
      <c r="BB2252" s="191">
        <v>11175</v>
      </c>
    </row>
    <row r="2253" spans="48:54" x14ac:dyDescent="0.2">
      <c r="AV2253" s="191" t="str">
        <f t="shared" si="39"/>
        <v>530_RO5_31_12_202425</v>
      </c>
      <c r="AW2253" s="191" t="s">
        <v>255</v>
      </c>
      <c r="AX2253" s="18">
        <v>202425</v>
      </c>
      <c r="AY2253" s="191">
        <v>530</v>
      </c>
      <c r="AZ2253" s="191">
        <v>31</v>
      </c>
      <c r="BA2253" s="191">
        <v>12</v>
      </c>
      <c r="BB2253" s="191">
        <v>14705.68</v>
      </c>
    </row>
    <row r="2254" spans="48:54" x14ac:dyDescent="0.2">
      <c r="AV2254" s="191" t="str">
        <f t="shared" si="39"/>
        <v>532_RO5_31_12_202425</v>
      </c>
      <c r="AW2254" s="191" t="s">
        <v>255</v>
      </c>
      <c r="AX2254" s="18">
        <v>202425</v>
      </c>
      <c r="AY2254" s="191">
        <v>532</v>
      </c>
      <c r="AZ2254" s="191">
        <v>31</v>
      </c>
      <c r="BA2254" s="191">
        <v>12</v>
      </c>
      <c r="BB2254" s="191">
        <v>18418.074000000001</v>
      </c>
    </row>
    <row r="2255" spans="48:54" x14ac:dyDescent="0.2">
      <c r="AV2255" s="191" t="str">
        <f t="shared" si="39"/>
        <v>534_RO5_31_12_202425</v>
      </c>
      <c r="AW2255" s="191" t="s">
        <v>255</v>
      </c>
      <c r="AX2255" s="18">
        <v>202425</v>
      </c>
      <c r="AY2255" s="191">
        <v>534</v>
      </c>
      <c r="AZ2255" s="191">
        <v>31</v>
      </c>
      <c r="BA2255" s="191">
        <v>12</v>
      </c>
      <c r="BB2255" s="191">
        <v>14550.665640000001</v>
      </c>
    </row>
    <row r="2256" spans="48:54" x14ac:dyDescent="0.2">
      <c r="AV2256" s="191" t="str">
        <f t="shared" si="39"/>
        <v>536_RO5_31_12_202425</v>
      </c>
      <c r="AW2256" s="191" t="s">
        <v>255</v>
      </c>
      <c r="AX2256" s="18">
        <v>202425</v>
      </c>
      <c r="AY2256" s="191">
        <v>536</v>
      </c>
      <c r="AZ2256" s="191">
        <v>31</v>
      </c>
      <c r="BA2256" s="191">
        <v>12</v>
      </c>
      <c r="BB2256" s="191">
        <v>4233.0079999999998</v>
      </c>
    </row>
    <row r="2257" spans="48:54" x14ac:dyDescent="0.2">
      <c r="AV2257" s="191" t="str">
        <f t="shared" si="39"/>
        <v>538_RO5_31_12_202425</v>
      </c>
      <c r="AW2257" s="191" t="s">
        <v>255</v>
      </c>
      <c r="AX2257" s="18">
        <v>202425</v>
      </c>
      <c r="AY2257" s="191">
        <v>538</v>
      </c>
      <c r="AZ2257" s="191">
        <v>31</v>
      </c>
      <c r="BA2257" s="191">
        <v>12</v>
      </c>
      <c r="BB2257" s="191">
        <v>10429.474146198958</v>
      </c>
    </row>
    <row r="2258" spans="48:54" x14ac:dyDescent="0.2">
      <c r="AV2258" s="191" t="str">
        <f t="shared" si="39"/>
        <v>540_RO5_31_12_202425</v>
      </c>
      <c r="AW2258" s="191" t="s">
        <v>255</v>
      </c>
      <c r="AX2258" s="18">
        <v>202425</v>
      </c>
      <c r="AY2258" s="191">
        <v>540</v>
      </c>
      <c r="AZ2258" s="191">
        <v>31</v>
      </c>
      <c r="BA2258" s="191">
        <v>12</v>
      </c>
      <c r="BB2258" s="191">
        <v>20580.171000000002</v>
      </c>
    </row>
    <row r="2259" spans="48:54" x14ac:dyDescent="0.2">
      <c r="AV2259" s="191" t="str">
        <f t="shared" si="39"/>
        <v>542_RO5_31_12_202425</v>
      </c>
      <c r="AW2259" s="191" t="s">
        <v>255</v>
      </c>
      <c r="AX2259" s="18">
        <v>202425</v>
      </c>
      <c r="AY2259" s="191">
        <v>542</v>
      </c>
      <c r="AZ2259" s="191">
        <v>31</v>
      </c>
      <c r="BA2259" s="191">
        <v>12</v>
      </c>
      <c r="BB2259" s="191">
        <v>5964.6480000000001</v>
      </c>
    </row>
    <row r="2260" spans="48:54" x14ac:dyDescent="0.2">
      <c r="AV2260" s="191" t="str">
        <f t="shared" si="39"/>
        <v>544_RO5_31_12_202425</v>
      </c>
      <c r="AW2260" s="191" t="s">
        <v>255</v>
      </c>
      <c r="AX2260" s="18">
        <v>202425</v>
      </c>
      <c r="AY2260" s="191">
        <v>544</v>
      </c>
      <c r="AZ2260" s="191">
        <v>31</v>
      </c>
      <c r="BA2260" s="191">
        <v>12</v>
      </c>
      <c r="BB2260" s="191">
        <v>14314.324000000001</v>
      </c>
    </row>
    <row r="2261" spans="48:54" x14ac:dyDescent="0.2">
      <c r="AV2261" s="191" t="str">
        <f t="shared" si="39"/>
        <v>545_RO5_31_12_202425</v>
      </c>
      <c r="AW2261" s="191" t="s">
        <v>255</v>
      </c>
      <c r="AX2261" s="18">
        <v>202425</v>
      </c>
      <c r="AY2261" s="191">
        <v>545</v>
      </c>
      <c r="AZ2261" s="191">
        <v>31</v>
      </c>
      <c r="BA2261" s="191">
        <v>12</v>
      </c>
      <c r="BB2261" s="191">
        <v>5936.7968099999998</v>
      </c>
    </row>
    <row r="2262" spans="48:54" x14ac:dyDescent="0.2">
      <c r="AV2262" s="191" t="str">
        <f t="shared" si="39"/>
        <v>546_RO5_31_12_202425</v>
      </c>
      <c r="AW2262" s="191" t="s">
        <v>255</v>
      </c>
      <c r="AX2262" s="18">
        <v>202425</v>
      </c>
      <c r="AY2262" s="191">
        <v>546</v>
      </c>
      <c r="AZ2262" s="191">
        <v>31</v>
      </c>
      <c r="BA2262" s="191">
        <v>12</v>
      </c>
      <c r="BB2262" s="191">
        <v>8042</v>
      </c>
    </row>
    <row r="2263" spans="48:54" x14ac:dyDescent="0.2">
      <c r="AV2263" s="191" t="str">
        <f t="shared" si="39"/>
        <v>548_RO5_31_12_202425</v>
      </c>
      <c r="AW2263" s="191" t="s">
        <v>255</v>
      </c>
      <c r="AX2263" s="18">
        <v>202425</v>
      </c>
      <c r="AY2263" s="191">
        <v>548</v>
      </c>
      <c r="AZ2263" s="191">
        <v>31</v>
      </c>
      <c r="BA2263" s="191">
        <v>12</v>
      </c>
      <c r="BB2263" s="191">
        <v>6831.1420000000007</v>
      </c>
    </row>
    <row r="2264" spans="48:54" x14ac:dyDescent="0.2">
      <c r="AV2264" s="191" t="str">
        <f t="shared" si="39"/>
        <v>550_RO5_31_12_202425</v>
      </c>
      <c r="AW2264" s="191" t="s">
        <v>255</v>
      </c>
      <c r="AX2264" s="18">
        <v>202425</v>
      </c>
      <c r="AY2264" s="191">
        <v>550</v>
      </c>
      <c r="AZ2264" s="191">
        <v>31</v>
      </c>
      <c r="BA2264" s="191">
        <v>12</v>
      </c>
      <c r="BB2264" s="191">
        <v>11881.437</v>
      </c>
    </row>
    <row r="2265" spans="48:54" x14ac:dyDescent="0.2">
      <c r="AV2265" s="191" t="str">
        <f t="shared" si="39"/>
        <v>552_RO5_31_12_202425</v>
      </c>
      <c r="AW2265" s="191" t="s">
        <v>255</v>
      </c>
      <c r="AX2265" s="18">
        <v>202425</v>
      </c>
      <c r="AY2265" s="191">
        <v>552</v>
      </c>
      <c r="AZ2265" s="191">
        <v>31</v>
      </c>
      <c r="BA2265" s="191">
        <v>12</v>
      </c>
      <c r="BB2265" s="191">
        <v>33670.985999999997</v>
      </c>
    </row>
    <row r="2266" spans="48:54" x14ac:dyDescent="0.2">
      <c r="AV2266" s="191" t="str">
        <f t="shared" si="39"/>
        <v>562_RO5_31_12_202425</v>
      </c>
      <c r="AW2266" s="191" t="s">
        <v>255</v>
      </c>
      <c r="AX2266" s="18">
        <v>202425</v>
      </c>
      <c r="AY2266" s="191">
        <v>562</v>
      </c>
      <c r="AZ2266" s="191">
        <v>31</v>
      </c>
      <c r="BA2266" s="191">
        <v>12</v>
      </c>
      <c r="BB2266" s="191">
        <v>0</v>
      </c>
    </row>
    <row r="2267" spans="48:54" x14ac:dyDescent="0.2">
      <c r="AV2267" s="191" t="str">
        <f t="shared" si="39"/>
        <v>564_RO5_31_12_202425</v>
      </c>
      <c r="AW2267" s="191" t="s">
        <v>255</v>
      </c>
      <c r="AX2267" s="18">
        <v>202425</v>
      </c>
      <c r="AY2267" s="191">
        <v>564</v>
      </c>
      <c r="AZ2267" s="191">
        <v>31</v>
      </c>
      <c r="BA2267" s="191">
        <v>12</v>
      </c>
      <c r="BB2267" s="191">
        <v>0</v>
      </c>
    </row>
    <row r="2268" spans="48:54" x14ac:dyDescent="0.2">
      <c r="AV2268" s="191" t="str">
        <f t="shared" si="39"/>
        <v>566_RO5_31_12_202425</v>
      </c>
      <c r="AW2268" s="191" t="s">
        <v>255</v>
      </c>
      <c r="AX2268" s="18">
        <v>202425</v>
      </c>
      <c r="AY2268" s="191">
        <v>566</v>
      </c>
      <c r="AZ2268" s="191">
        <v>31</v>
      </c>
      <c r="BA2268" s="191">
        <v>12</v>
      </c>
      <c r="BB2268" s="191">
        <v>0</v>
      </c>
    </row>
    <row r="2269" spans="48:54" x14ac:dyDescent="0.2">
      <c r="AV2269" s="191" t="str">
        <f t="shared" si="39"/>
        <v>568_RO5_31_12_202425</v>
      </c>
      <c r="AW2269" s="191" t="s">
        <v>255</v>
      </c>
      <c r="AX2269" s="18">
        <v>202425</v>
      </c>
      <c r="AY2269" s="191">
        <v>568</v>
      </c>
      <c r="AZ2269" s="191">
        <v>31</v>
      </c>
      <c r="BA2269" s="191">
        <v>12</v>
      </c>
      <c r="BB2269" s="191">
        <v>0</v>
      </c>
    </row>
    <row r="2270" spans="48:54" x14ac:dyDescent="0.2">
      <c r="AV2270" s="191" t="str">
        <f t="shared" si="39"/>
        <v>572_RO5_31_12_202425</v>
      </c>
      <c r="AW2270" s="191" t="s">
        <v>255</v>
      </c>
      <c r="AX2270" s="18">
        <v>202425</v>
      </c>
      <c r="AY2270" s="191">
        <v>572</v>
      </c>
      <c r="AZ2270" s="191">
        <v>31</v>
      </c>
      <c r="BA2270" s="191">
        <v>12</v>
      </c>
      <c r="BB2270" s="191">
        <v>0</v>
      </c>
    </row>
    <row r="2271" spans="48:54" x14ac:dyDescent="0.2">
      <c r="AV2271" s="191" t="str">
        <f t="shared" si="39"/>
        <v>574_RO5_31_12_202425</v>
      </c>
      <c r="AW2271" s="191" t="s">
        <v>255</v>
      </c>
      <c r="AX2271" s="18">
        <v>202425</v>
      </c>
      <c r="AY2271" s="191">
        <v>574</v>
      </c>
      <c r="AZ2271" s="191">
        <v>31</v>
      </c>
      <c r="BA2271" s="191">
        <v>12</v>
      </c>
      <c r="BB2271" s="191">
        <v>0</v>
      </c>
    </row>
    <row r="2272" spans="48:54" x14ac:dyDescent="0.2">
      <c r="AV2272" s="191" t="str">
        <f t="shared" si="39"/>
        <v>576_RO5_31_12_202425</v>
      </c>
      <c r="AW2272" s="191" t="s">
        <v>255</v>
      </c>
      <c r="AX2272" s="18">
        <v>202425</v>
      </c>
      <c r="AY2272" s="191">
        <v>576</v>
      </c>
      <c r="AZ2272" s="191">
        <v>31</v>
      </c>
      <c r="BA2272" s="191">
        <v>12</v>
      </c>
      <c r="BB2272" s="191">
        <v>0</v>
      </c>
    </row>
    <row r="2273" spans="48:54" x14ac:dyDescent="0.2">
      <c r="AV2273" s="191" t="str">
        <f t="shared" si="39"/>
        <v>582_RO5_31_12_202425</v>
      </c>
      <c r="AW2273" s="191" t="s">
        <v>255</v>
      </c>
      <c r="AX2273" s="18">
        <v>202425</v>
      </c>
      <c r="AY2273" s="191">
        <v>582</v>
      </c>
      <c r="AZ2273" s="191">
        <v>31</v>
      </c>
      <c r="BA2273" s="191">
        <v>12</v>
      </c>
      <c r="BB2273" s="191">
        <v>0</v>
      </c>
    </row>
    <row r="2274" spans="48:54" x14ac:dyDescent="0.2">
      <c r="AV2274" s="191" t="str">
        <f t="shared" si="39"/>
        <v>584_RO5_31_12_202425</v>
      </c>
      <c r="AW2274" s="191" t="s">
        <v>255</v>
      </c>
      <c r="AX2274" s="18">
        <v>202425</v>
      </c>
      <c r="AY2274" s="191">
        <v>584</v>
      </c>
      <c r="AZ2274" s="191">
        <v>31</v>
      </c>
      <c r="BA2274" s="191">
        <v>12</v>
      </c>
      <c r="BB2274" s="191">
        <v>0</v>
      </c>
    </row>
    <row r="2275" spans="48:54" x14ac:dyDescent="0.2">
      <c r="AV2275" s="191" t="str">
        <f t="shared" si="39"/>
        <v>586_RO5_31_12_202425</v>
      </c>
      <c r="AW2275" s="191" t="s">
        <v>255</v>
      </c>
      <c r="AX2275" s="18">
        <v>202425</v>
      </c>
      <c r="AY2275" s="191">
        <v>586</v>
      </c>
      <c r="AZ2275" s="191">
        <v>31</v>
      </c>
      <c r="BA2275" s="191">
        <v>12</v>
      </c>
      <c r="BB2275" s="191">
        <v>0</v>
      </c>
    </row>
    <row r="2276" spans="48:54" x14ac:dyDescent="0.2">
      <c r="AV2276" s="191" t="str">
        <f t="shared" si="39"/>
        <v>512_RO6_18_12_202425</v>
      </c>
      <c r="AW2276" s="191" t="s">
        <v>256</v>
      </c>
      <c r="AX2276" s="18">
        <v>202425</v>
      </c>
      <c r="AY2276" s="191">
        <v>512</v>
      </c>
      <c r="AZ2276" s="191">
        <v>18</v>
      </c>
      <c r="BA2276" s="191">
        <v>12</v>
      </c>
      <c r="BB2276" s="191">
        <v>2988.8580000000002</v>
      </c>
    </row>
    <row r="2277" spans="48:54" x14ac:dyDescent="0.2">
      <c r="AV2277" s="191" t="str">
        <f t="shared" si="39"/>
        <v>514_RO6_18_12_202425</v>
      </c>
      <c r="AW2277" s="191" t="s">
        <v>256</v>
      </c>
      <c r="AX2277" s="18">
        <v>202425</v>
      </c>
      <c r="AY2277" s="191">
        <v>514</v>
      </c>
      <c r="AZ2277" s="191">
        <v>18</v>
      </c>
      <c r="BA2277" s="191">
        <v>12</v>
      </c>
      <c r="BB2277" s="191">
        <v>6166.29</v>
      </c>
    </row>
    <row r="2278" spans="48:54" x14ac:dyDescent="0.2">
      <c r="AV2278" s="191" t="str">
        <f t="shared" si="39"/>
        <v>516_RO6_18_12_202425</v>
      </c>
      <c r="AW2278" s="191" t="s">
        <v>256</v>
      </c>
      <c r="AX2278" s="18">
        <v>202425</v>
      </c>
      <c r="AY2278" s="191">
        <v>516</v>
      </c>
      <c r="AZ2278" s="191">
        <v>18</v>
      </c>
      <c r="BA2278" s="191">
        <v>12</v>
      </c>
      <c r="BB2278" s="191">
        <v>2949.5770000000002</v>
      </c>
    </row>
    <row r="2279" spans="48:54" x14ac:dyDescent="0.2">
      <c r="AV2279" s="191" t="str">
        <f t="shared" si="39"/>
        <v>518_RO6_18_12_202425</v>
      </c>
      <c r="AW2279" s="191" t="s">
        <v>256</v>
      </c>
      <c r="AX2279" s="18">
        <v>202425</v>
      </c>
      <c r="AY2279" s="191">
        <v>518</v>
      </c>
      <c r="AZ2279" s="191">
        <v>18</v>
      </c>
      <c r="BA2279" s="191">
        <v>12</v>
      </c>
      <c r="BB2279" s="191">
        <v>1931.92</v>
      </c>
    </row>
    <row r="2280" spans="48:54" x14ac:dyDescent="0.2">
      <c r="AV2280" s="191" t="str">
        <f t="shared" si="39"/>
        <v>520_RO6_18_12_202425</v>
      </c>
      <c r="AW2280" s="191" t="s">
        <v>256</v>
      </c>
      <c r="AX2280" s="18">
        <v>202425</v>
      </c>
      <c r="AY2280" s="191">
        <v>520</v>
      </c>
      <c r="AZ2280" s="191">
        <v>18</v>
      </c>
      <c r="BA2280" s="191">
        <v>12</v>
      </c>
      <c r="BB2280" s="191">
        <v>3939.1550000000002</v>
      </c>
    </row>
    <row r="2281" spans="48:54" x14ac:dyDescent="0.2">
      <c r="AV2281" s="191" t="str">
        <f t="shared" si="39"/>
        <v>522_RO6_18_12_202425</v>
      </c>
      <c r="AW2281" s="191" t="s">
        <v>256</v>
      </c>
      <c r="AX2281" s="18">
        <v>202425</v>
      </c>
      <c r="AY2281" s="191">
        <v>522</v>
      </c>
      <c r="AZ2281" s="191">
        <v>18</v>
      </c>
      <c r="BA2281" s="191">
        <v>12</v>
      </c>
      <c r="BB2281" s="191">
        <v>5334.8611500000006</v>
      </c>
    </row>
    <row r="2282" spans="48:54" x14ac:dyDescent="0.2">
      <c r="AV2282" s="191" t="str">
        <f t="shared" si="39"/>
        <v>524_RO6_18_12_202425</v>
      </c>
      <c r="AW2282" s="191" t="s">
        <v>256</v>
      </c>
      <c r="AX2282" s="18">
        <v>202425</v>
      </c>
      <c r="AY2282" s="191">
        <v>524</v>
      </c>
      <c r="AZ2282" s="191">
        <v>18</v>
      </c>
      <c r="BA2282" s="191">
        <v>12</v>
      </c>
      <c r="BB2282" s="191">
        <v>4395.4429600000003</v>
      </c>
    </row>
    <row r="2283" spans="48:54" x14ac:dyDescent="0.2">
      <c r="AV2283" s="191" t="str">
        <f t="shared" si="39"/>
        <v>526_RO6_18_12_202425</v>
      </c>
      <c r="AW2283" s="191" t="s">
        <v>256</v>
      </c>
      <c r="AX2283" s="18">
        <v>202425</v>
      </c>
      <c r="AY2283" s="191">
        <v>526</v>
      </c>
      <c r="AZ2283" s="191">
        <v>18</v>
      </c>
      <c r="BA2283" s="191">
        <v>12</v>
      </c>
      <c r="BB2283" s="191">
        <v>3288.2840000000001</v>
      </c>
    </row>
    <row r="2284" spans="48:54" x14ac:dyDescent="0.2">
      <c r="AV2284" s="191" t="str">
        <f t="shared" si="39"/>
        <v>528_RO6_18_12_202425</v>
      </c>
      <c r="AW2284" s="191" t="s">
        <v>256</v>
      </c>
      <c r="AX2284" s="18">
        <v>202425</v>
      </c>
      <c r="AY2284" s="191">
        <v>528</v>
      </c>
      <c r="AZ2284" s="191">
        <v>18</v>
      </c>
      <c r="BA2284" s="191">
        <v>12</v>
      </c>
      <c r="BB2284" s="191">
        <v>5454</v>
      </c>
    </row>
    <row r="2285" spans="48:54" x14ac:dyDescent="0.2">
      <c r="AV2285" s="191" t="str">
        <f t="shared" si="39"/>
        <v>530_RO6_18_12_202425</v>
      </c>
      <c r="AW2285" s="191" t="s">
        <v>256</v>
      </c>
      <c r="AX2285" s="18">
        <v>202425</v>
      </c>
      <c r="AY2285" s="191">
        <v>530</v>
      </c>
      <c r="AZ2285" s="191">
        <v>18</v>
      </c>
      <c r="BA2285" s="191">
        <v>12</v>
      </c>
      <c r="BB2285" s="191">
        <v>10804.856</v>
      </c>
    </row>
    <row r="2286" spans="48:54" x14ac:dyDescent="0.2">
      <c r="AV2286" s="191" t="str">
        <f t="shared" si="39"/>
        <v>532_RO6_18_12_202425</v>
      </c>
      <c r="AW2286" s="191" t="s">
        <v>256</v>
      </c>
      <c r="AX2286" s="18">
        <v>202425</v>
      </c>
      <c r="AY2286" s="191">
        <v>532</v>
      </c>
      <c r="AZ2286" s="191">
        <v>18</v>
      </c>
      <c r="BA2286" s="191">
        <v>12</v>
      </c>
      <c r="BB2286" s="191">
        <v>16915.858</v>
      </c>
    </row>
    <row r="2287" spans="48:54" x14ac:dyDescent="0.2">
      <c r="AV2287" s="191" t="str">
        <f t="shared" si="39"/>
        <v>534_RO6_18_12_202425</v>
      </c>
      <c r="AW2287" s="191" t="s">
        <v>256</v>
      </c>
      <c r="AX2287" s="18">
        <v>202425</v>
      </c>
      <c r="AY2287" s="191">
        <v>534</v>
      </c>
      <c r="AZ2287" s="191">
        <v>18</v>
      </c>
      <c r="BA2287" s="191">
        <v>12</v>
      </c>
      <c r="BB2287" s="191">
        <v>6025.6571899999999</v>
      </c>
    </row>
    <row r="2288" spans="48:54" x14ac:dyDescent="0.2">
      <c r="AV2288" s="191" t="str">
        <f t="shared" si="39"/>
        <v>536_RO6_18_12_202425</v>
      </c>
      <c r="AW2288" s="191" t="s">
        <v>256</v>
      </c>
      <c r="AX2288" s="18">
        <v>202425</v>
      </c>
      <c r="AY2288" s="191">
        <v>536</v>
      </c>
      <c r="AZ2288" s="191">
        <v>18</v>
      </c>
      <c r="BA2288" s="191">
        <v>12</v>
      </c>
      <c r="BB2288" s="191">
        <v>6562.4549999999999</v>
      </c>
    </row>
    <row r="2289" spans="48:54" x14ac:dyDescent="0.2">
      <c r="AV2289" s="191" t="str">
        <f t="shared" si="39"/>
        <v>538_RO6_18_12_202425</v>
      </c>
      <c r="AW2289" s="191" t="s">
        <v>256</v>
      </c>
      <c r="AX2289" s="18">
        <v>202425</v>
      </c>
      <c r="AY2289" s="191">
        <v>538</v>
      </c>
      <c r="AZ2289" s="191">
        <v>18</v>
      </c>
      <c r="BA2289" s="191">
        <v>12</v>
      </c>
      <c r="BB2289" s="191">
        <v>2556.6840000000002</v>
      </c>
    </row>
    <row r="2290" spans="48:54" x14ac:dyDescent="0.2">
      <c r="AV2290" s="191" t="str">
        <f t="shared" si="39"/>
        <v>540_RO6_18_12_202425</v>
      </c>
      <c r="AW2290" s="191" t="s">
        <v>256</v>
      </c>
      <c r="AX2290" s="18">
        <v>202425</v>
      </c>
      <c r="AY2290" s="191">
        <v>540</v>
      </c>
      <c r="AZ2290" s="191">
        <v>18</v>
      </c>
      <c r="BA2290" s="191">
        <v>12</v>
      </c>
      <c r="BB2290" s="191">
        <v>9690.0689999999995</v>
      </c>
    </row>
    <row r="2291" spans="48:54" x14ac:dyDescent="0.2">
      <c r="AV2291" s="191" t="str">
        <f t="shared" si="39"/>
        <v>542_RO6_18_12_202425</v>
      </c>
      <c r="AW2291" s="191" t="s">
        <v>256</v>
      </c>
      <c r="AX2291" s="18">
        <v>202425</v>
      </c>
      <c r="AY2291" s="191">
        <v>542</v>
      </c>
      <c r="AZ2291" s="191">
        <v>18</v>
      </c>
      <c r="BA2291" s="191">
        <v>12</v>
      </c>
      <c r="BB2291" s="191">
        <v>5802.2809999999999</v>
      </c>
    </row>
    <row r="2292" spans="48:54" x14ac:dyDescent="0.2">
      <c r="AV2292" s="191" t="str">
        <f t="shared" si="39"/>
        <v>544_RO6_18_12_202425</v>
      </c>
      <c r="AW2292" s="191" t="s">
        <v>256</v>
      </c>
      <c r="AX2292" s="18">
        <v>202425</v>
      </c>
      <c r="AY2292" s="191">
        <v>544</v>
      </c>
      <c r="AZ2292" s="191">
        <v>18</v>
      </c>
      <c r="BA2292" s="191">
        <v>12</v>
      </c>
      <c r="BB2292" s="191">
        <v>8806.7366899999997</v>
      </c>
    </row>
    <row r="2293" spans="48:54" x14ac:dyDescent="0.2">
      <c r="AV2293" s="191" t="str">
        <f t="shared" si="39"/>
        <v>545_RO6_18_12_202425</v>
      </c>
      <c r="AW2293" s="191" t="s">
        <v>256</v>
      </c>
      <c r="AX2293" s="18">
        <v>202425</v>
      </c>
      <c r="AY2293" s="191">
        <v>545</v>
      </c>
      <c r="AZ2293" s="191">
        <v>18</v>
      </c>
      <c r="BA2293" s="191">
        <v>12</v>
      </c>
      <c r="BB2293" s="191">
        <v>3585.6386900000002</v>
      </c>
    </row>
    <row r="2294" spans="48:54" x14ac:dyDescent="0.2">
      <c r="AV2294" s="191" t="str">
        <f t="shared" si="39"/>
        <v>546_RO6_18_12_202425</v>
      </c>
      <c r="AW2294" s="191" t="s">
        <v>256</v>
      </c>
      <c r="AX2294" s="18">
        <v>202425</v>
      </c>
      <c r="AY2294" s="191">
        <v>546</v>
      </c>
      <c r="AZ2294" s="191">
        <v>18</v>
      </c>
      <c r="BA2294" s="191">
        <v>12</v>
      </c>
      <c r="BB2294" s="191">
        <v>5267</v>
      </c>
    </row>
    <row r="2295" spans="48:54" x14ac:dyDescent="0.2">
      <c r="AV2295" s="191" t="str">
        <f t="shared" si="39"/>
        <v>548_RO6_18_12_202425</v>
      </c>
      <c r="AW2295" s="191" t="s">
        <v>256</v>
      </c>
      <c r="AX2295" s="18">
        <v>202425</v>
      </c>
      <c r="AY2295" s="191">
        <v>548</v>
      </c>
      <c r="AZ2295" s="191">
        <v>18</v>
      </c>
      <c r="BA2295" s="191">
        <v>12</v>
      </c>
      <c r="BB2295" s="191">
        <v>2781</v>
      </c>
    </row>
    <row r="2296" spans="48:54" x14ac:dyDescent="0.2">
      <c r="AV2296" s="191" t="str">
        <f t="shared" si="39"/>
        <v>550_RO6_18_12_202425</v>
      </c>
      <c r="AW2296" s="191" t="s">
        <v>256</v>
      </c>
      <c r="AX2296" s="18">
        <v>202425</v>
      </c>
      <c r="AY2296" s="191">
        <v>550</v>
      </c>
      <c r="AZ2296" s="191">
        <v>18</v>
      </c>
      <c r="BA2296" s="191">
        <v>12</v>
      </c>
      <c r="BB2296" s="191">
        <v>6694.5150000000003</v>
      </c>
    </row>
    <row r="2297" spans="48:54" x14ac:dyDescent="0.2">
      <c r="AV2297" s="191" t="str">
        <f t="shared" si="39"/>
        <v>552_RO6_18_12_202425</v>
      </c>
      <c r="AW2297" s="191" t="s">
        <v>256</v>
      </c>
      <c r="AX2297" s="18">
        <v>202425</v>
      </c>
      <c r="AY2297" s="191">
        <v>552</v>
      </c>
      <c r="AZ2297" s="191">
        <v>18</v>
      </c>
      <c r="BA2297" s="191">
        <v>12</v>
      </c>
      <c r="BB2297" s="191">
        <v>11545.916999999999</v>
      </c>
    </row>
    <row r="2298" spans="48:54" x14ac:dyDescent="0.2">
      <c r="AV2298" s="191" t="str">
        <f t="shared" si="39"/>
        <v>562_RO6_18_12_202425</v>
      </c>
      <c r="AW2298" s="191" t="s">
        <v>256</v>
      </c>
      <c r="AX2298" s="18">
        <v>202425</v>
      </c>
      <c r="AY2298" s="191">
        <v>562</v>
      </c>
      <c r="AZ2298" s="191">
        <v>18</v>
      </c>
      <c r="BA2298" s="191">
        <v>12</v>
      </c>
      <c r="BB2298" s="191">
        <v>0</v>
      </c>
    </row>
    <row r="2299" spans="48:54" x14ac:dyDescent="0.2">
      <c r="AV2299" s="191" t="str">
        <f t="shared" si="39"/>
        <v>564_RO6_18_12_202425</v>
      </c>
      <c r="AW2299" s="191" t="s">
        <v>256</v>
      </c>
      <c r="AX2299" s="18">
        <v>202425</v>
      </c>
      <c r="AY2299" s="191">
        <v>564</v>
      </c>
      <c r="AZ2299" s="191">
        <v>18</v>
      </c>
      <c r="BA2299" s="191">
        <v>12</v>
      </c>
      <c r="BB2299" s="191">
        <v>0</v>
      </c>
    </row>
    <row r="2300" spans="48:54" x14ac:dyDescent="0.2">
      <c r="AV2300" s="191" t="str">
        <f t="shared" si="39"/>
        <v>566_RO6_18_12_202425</v>
      </c>
      <c r="AW2300" s="191" t="s">
        <v>256</v>
      </c>
      <c r="AX2300" s="18">
        <v>202425</v>
      </c>
      <c r="AY2300" s="191">
        <v>566</v>
      </c>
      <c r="AZ2300" s="191">
        <v>18</v>
      </c>
      <c r="BA2300" s="191">
        <v>12</v>
      </c>
      <c r="BB2300" s="191">
        <v>0</v>
      </c>
    </row>
    <row r="2301" spans="48:54" x14ac:dyDescent="0.2">
      <c r="AV2301" s="191" t="str">
        <f t="shared" si="39"/>
        <v>568_RO6_18_12_202425</v>
      </c>
      <c r="AW2301" s="191" t="s">
        <v>256</v>
      </c>
      <c r="AX2301" s="18">
        <v>202425</v>
      </c>
      <c r="AY2301" s="191">
        <v>568</v>
      </c>
      <c r="AZ2301" s="191">
        <v>18</v>
      </c>
      <c r="BA2301" s="191">
        <v>12</v>
      </c>
      <c r="BB2301" s="191">
        <v>0</v>
      </c>
    </row>
    <row r="2302" spans="48:54" x14ac:dyDescent="0.2">
      <c r="AV2302" s="191" t="str">
        <f t="shared" si="39"/>
        <v>572_RO6_18_12_202425</v>
      </c>
      <c r="AW2302" s="191" t="s">
        <v>256</v>
      </c>
      <c r="AX2302" s="18">
        <v>202425</v>
      </c>
      <c r="AY2302" s="191">
        <v>572</v>
      </c>
      <c r="AZ2302" s="191">
        <v>18</v>
      </c>
      <c r="BA2302" s="191">
        <v>12</v>
      </c>
      <c r="BB2302" s="191">
        <v>0</v>
      </c>
    </row>
    <row r="2303" spans="48:54" x14ac:dyDescent="0.2">
      <c r="AV2303" s="191" t="str">
        <f t="shared" si="39"/>
        <v>574_RO6_18_12_202425</v>
      </c>
      <c r="AW2303" s="191" t="s">
        <v>256</v>
      </c>
      <c r="AX2303" s="18">
        <v>202425</v>
      </c>
      <c r="AY2303" s="191">
        <v>574</v>
      </c>
      <c r="AZ2303" s="191">
        <v>18</v>
      </c>
      <c r="BA2303" s="191">
        <v>12</v>
      </c>
      <c r="BB2303" s="191">
        <v>0</v>
      </c>
    </row>
    <row r="2304" spans="48:54" x14ac:dyDescent="0.2">
      <c r="AV2304" s="191" t="str">
        <f t="shared" si="39"/>
        <v>576_RO6_18_12_202425</v>
      </c>
      <c r="AW2304" s="191" t="s">
        <v>256</v>
      </c>
      <c r="AX2304" s="18">
        <v>202425</v>
      </c>
      <c r="AY2304" s="191">
        <v>576</v>
      </c>
      <c r="AZ2304" s="191">
        <v>18</v>
      </c>
      <c r="BA2304" s="191">
        <v>12</v>
      </c>
      <c r="BB2304" s="191">
        <v>0</v>
      </c>
    </row>
    <row r="2305" spans="48:54" x14ac:dyDescent="0.2">
      <c r="AV2305" s="191" t="str">
        <f t="shared" si="39"/>
        <v>582_RO6_18_12_202425</v>
      </c>
      <c r="AW2305" s="191" t="s">
        <v>256</v>
      </c>
      <c r="AX2305" s="18">
        <v>202425</v>
      </c>
      <c r="AY2305" s="191">
        <v>582</v>
      </c>
      <c r="AZ2305" s="191">
        <v>18</v>
      </c>
      <c r="BA2305" s="191">
        <v>12</v>
      </c>
      <c r="BB2305" s="191">
        <v>0</v>
      </c>
    </row>
    <row r="2306" spans="48:54" x14ac:dyDescent="0.2">
      <c r="AV2306" s="191" t="str">
        <f t="shared" si="39"/>
        <v>584_RO6_18_12_202425</v>
      </c>
      <c r="AW2306" s="191" t="s">
        <v>256</v>
      </c>
      <c r="AX2306" s="18">
        <v>202425</v>
      </c>
      <c r="AY2306" s="191">
        <v>584</v>
      </c>
      <c r="AZ2306" s="191">
        <v>18</v>
      </c>
      <c r="BA2306" s="191">
        <v>12</v>
      </c>
      <c r="BB2306" s="191">
        <v>0</v>
      </c>
    </row>
    <row r="2307" spans="48:54" x14ac:dyDescent="0.2">
      <c r="AV2307" s="191" t="str">
        <f t="shared" si="39"/>
        <v>586_RO6_18_12_202425</v>
      </c>
      <c r="AW2307" s="191" t="s">
        <v>256</v>
      </c>
      <c r="AX2307" s="18">
        <v>202425</v>
      </c>
      <c r="AY2307" s="191">
        <v>586</v>
      </c>
      <c r="AZ2307" s="191">
        <v>18</v>
      </c>
      <c r="BA2307" s="191">
        <v>12</v>
      </c>
      <c r="BB2307" s="191">
        <v>0</v>
      </c>
    </row>
    <row r="2308" spans="48:54" x14ac:dyDescent="0.2">
      <c r="AV2308" s="191" t="str">
        <f t="shared" ref="AV2308:AV2371" si="40">AY2308&amp;"_"&amp;AW2308&amp;"_"&amp;AZ2308&amp;"_"&amp;BA2308&amp;"_"&amp;AX2308</f>
        <v>512_RO6_19_12_202425</v>
      </c>
      <c r="AW2308" s="191" t="s">
        <v>256</v>
      </c>
      <c r="AX2308" s="18">
        <v>202425</v>
      </c>
      <c r="AY2308" s="191">
        <v>512</v>
      </c>
      <c r="AZ2308" s="191">
        <v>19</v>
      </c>
      <c r="BA2308" s="191">
        <v>12</v>
      </c>
      <c r="BB2308" s="191">
        <v>0</v>
      </c>
    </row>
    <row r="2309" spans="48:54" x14ac:dyDescent="0.2">
      <c r="AV2309" s="191" t="str">
        <f t="shared" si="40"/>
        <v>514_RO6_19_12_202425</v>
      </c>
      <c r="AW2309" s="191" t="s">
        <v>256</v>
      </c>
      <c r="AX2309" s="18">
        <v>202425</v>
      </c>
      <c r="AY2309" s="191">
        <v>514</v>
      </c>
      <c r="AZ2309" s="191">
        <v>19</v>
      </c>
      <c r="BA2309" s="191">
        <v>12</v>
      </c>
      <c r="BB2309" s="191">
        <v>159.654</v>
      </c>
    </row>
    <row r="2310" spans="48:54" x14ac:dyDescent="0.2">
      <c r="AV2310" s="191" t="str">
        <f t="shared" si="40"/>
        <v>516_RO6_19_12_202425</v>
      </c>
      <c r="AW2310" s="191" t="s">
        <v>256</v>
      </c>
      <c r="AX2310" s="18">
        <v>202425</v>
      </c>
      <c r="AY2310" s="191">
        <v>516</v>
      </c>
      <c r="AZ2310" s="191">
        <v>19</v>
      </c>
      <c r="BA2310" s="191">
        <v>12</v>
      </c>
      <c r="BB2310" s="191">
        <v>0</v>
      </c>
    </row>
    <row r="2311" spans="48:54" x14ac:dyDescent="0.2">
      <c r="AV2311" s="191" t="str">
        <f t="shared" si="40"/>
        <v>518_RO6_19_12_202425</v>
      </c>
      <c r="AW2311" s="191" t="s">
        <v>256</v>
      </c>
      <c r="AX2311" s="18">
        <v>202425</v>
      </c>
      <c r="AY2311" s="191">
        <v>518</v>
      </c>
      <c r="AZ2311" s="191">
        <v>19</v>
      </c>
      <c r="BA2311" s="191">
        <v>12</v>
      </c>
      <c r="BB2311" s="191">
        <v>357.34800000000001</v>
      </c>
    </row>
    <row r="2312" spans="48:54" x14ac:dyDescent="0.2">
      <c r="AV2312" s="191" t="str">
        <f t="shared" si="40"/>
        <v>520_RO6_19_12_202425</v>
      </c>
      <c r="AW2312" s="191" t="s">
        <v>256</v>
      </c>
      <c r="AX2312" s="18">
        <v>202425</v>
      </c>
      <c r="AY2312" s="191">
        <v>520</v>
      </c>
      <c r="AZ2312" s="191">
        <v>19</v>
      </c>
      <c r="BA2312" s="191">
        <v>12</v>
      </c>
      <c r="BB2312" s="191">
        <v>0</v>
      </c>
    </row>
    <row r="2313" spans="48:54" x14ac:dyDescent="0.2">
      <c r="AV2313" s="191" t="str">
        <f t="shared" si="40"/>
        <v>522_RO6_19_12_202425</v>
      </c>
      <c r="AW2313" s="191" t="s">
        <v>256</v>
      </c>
      <c r="AX2313" s="18">
        <v>202425</v>
      </c>
      <c r="AY2313" s="191">
        <v>522</v>
      </c>
      <c r="AZ2313" s="191">
        <v>19</v>
      </c>
      <c r="BA2313" s="191">
        <v>12</v>
      </c>
      <c r="BB2313" s="191">
        <v>0</v>
      </c>
    </row>
    <row r="2314" spans="48:54" x14ac:dyDescent="0.2">
      <c r="AV2314" s="191" t="str">
        <f t="shared" si="40"/>
        <v>524_RO6_19_12_202425</v>
      </c>
      <c r="AW2314" s="191" t="s">
        <v>256</v>
      </c>
      <c r="AX2314" s="18">
        <v>202425</v>
      </c>
      <c r="AY2314" s="191">
        <v>524</v>
      </c>
      <c r="AZ2314" s="191">
        <v>19</v>
      </c>
      <c r="BA2314" s="191">
        <v>12</v>
      </c>
      <c r="BB2314" s="191">
        <v>0</v>
      </c>
    </row>
    <row r="2315" spans="48:54" x14ac:dyDescent="0.2">
      <c r="AV2315" s="191" t="str">
        <f t="shared" si="40"/>
        <v>526_RO6_19_12_202425</v>
      </c>
      <c r="AW2315" s="191" t="s">
        <v>256</v>
      </c>
      <c r="AX2315" s="18">
        <v>202425</v>
      </c>
      <c r="AY2315" s="191">
        <v>526</v>
      </c>
      <c r="AZ2315" s="191">
        <v>19</v>
      </c>
      <c r="BA2315" s="191">
        <v>12</v>
      </c>
      <c r="BB2315" s="191">
        <v>0</v>
      </c>
    </row>
    <row r="2316" spans="48:54" x14ac:dyDescent="0.2">
      <c r="AV2316" s="191" t="str">
        <f t="shared" si="40"/>
        <v>528_RO6_19_12_202425</v>
      </c>
      <c r="AW2316" s="191" t="s">
        <v>256</v>
      </c>
      <c r="AX2316" s="18">
        <v>202425</v>
      </c>
      <c r="AY2316" s="191">
        <v>528</v>
      </c>
      <c r="AZ2316" s="191">
        <v>19</v>
      </c>
      <c r="BA2316" s="191">
        <v>12</v>
      </c>
      <c r="BB2316" s="191">
        <v>257</v>
      </c>
    </row>
    <row r="2317" spans="48:54" x14ac:dyDescent="0.2">
      <c r="AV2317" s="191" t="str">
        <f t="shared" si="40"/>
        <v>530_RO6_19_12_202425</v>
      </c>
      <c r="AW2317" s="191" t="s">
        <v>256</v>
      </c>
      <c r="AX2317" s="18">
        <v>202425</v>
      </c>
      <c r="AY2317" s="191">
        <v>530</v>
      </c>
      <c r="AZ2317" s="191">
        <v>19</v>
      </c>
      <c r="BA2317" s="191">
        <v>12</v>
      </c>
      <c r="BB2317" s="191">
        <v>50.697000000000003</v>
      </c>
    </row>
    <row r="2318" spans="48:54" x14ac:dyDescent="0.2">
      <c r="AV2318" s="191" t="str">
        <f t="shared" si="40"/>
        <v>532_RO6_19_12_202425</v>
      </c>
      <c r="AW2318" s="191" t="s">
        <v>256</v>
      </c>
      <c r="AX2318" s="18">
        <v>202425</v>
      </c>
      <c r="AY2318" s="191">
        <v>532</v>
      </c>
      <c r="AZ2318" s="191">
        <v>19</v>
      </c>
      <c r="BA2318" s="191">
        <v>12</v>
      </c>
      <c r="BB2318" s="191">
        <v>488.351</v>
      </c>
    </row>
    <row r="2319" spans="48:54" x14ac:dyDescent="0.2">
      <c r="AV2319" s="191" t="str">
        <f t="shared" si="40"/>
        <v>534_RO6_19_12_202425</v>
      </c>
      <c r="AW2319" s="191" t="s">
        <v>256</v>
      </c>
      <c r="AX2319" s="18">
        <v>202425</v>
      </c>
      <c r="AY2319" s="191">
        <v>534</v>
      </c>
      <c r="AZ2319" s="191">
        <v>19</v>
      </c>
      <c r="BA2319" s="191">
        <v>12</v>
      </c>
      <c r="BB2319" s="191">
        <v>0.54090000000000005</v>
      </c>
    </row>
    <row r="2320" spans="48:54" x14ac:dyDescent="0.2">
      <c r="AV2320" s="191" t="str">
        <f t="shared" si="40"/>
        <v>536_RO6_19_12_202425</v>
      </c>
      <c r="AW2320" s="191" t="s">
        <v>256</v>
      </c>
      <c r="AX2320" s="18">
        <v>202425</v>
      </c>
      <c r="AY2320" s="191">
        <v>536</v>
      </c>
      <c r="AZ2320" s="191">
        <v>19</v>
      </c>
      <c r="BA2320" s="191">
        <v>12</v>
      </c>
      <c r="BB2320" s="191">
        <v>0</v>
      </c>
    </row>
    <row r="2321" spans="48:54" x14ac:dyDescent="0.2">
      <c r="AV2321" s="191" t="str">
        <f t="shared" si="40"/>
        <v>538_RO6_19_12_202425</v>
      </c>
      <c r="AW2321" s="191" t="s">
        <v>256</v>
      </c>
      <c r="AX2321" s="18">
        <v>202425</v>
      </c>
      <c r="AY2321" s="191">
        <v>538</v>
      </c>
      <c r="AZ2321" s="191">
        <v>19</v>
      </c>
      <c r="BA2321" s="191">
        <v>12</v>
      </c>
      <c r="BB2321" s="191">
        <v>0</v>
      </c>
    </row>
    <row r="2322" spans="48:54" x14ac:dyDescent="0.2">
      <c r="AV2322" s="191" t="str">
        <f t="shared" si="40"/>
        <v>540_RO6_19_12_202425</v>
      </c>
      <c r="AW2322" s="191" t="s">
        <v>256</v>
      </c>
      <c r="AX2322" s="18">
        <v>202425</v>
      </c>
      <c r="AY2322" s="191">
        <v>540</v>
      </c>
      <c r="AZ2322" s="191">
        <v>19</v>
      </c>
      <c r="BA2322" s="191">
        <v>12</v>
      </c>
      <c r="BB2322" s="191">
        <v>1041.106</v>
      </c>
    </row>
    <row r="2323" spans="48:54" x14ac:dyDescent="0.2">
      <c r="AV2323" s="191" t="str">
        <f t="shared" si="40"/>
        <v>542_RO6_19_12_202425</v>
      </c>
      <c r="AW2323" s="191" t="s">
        <v>256</v>
      </c>
      <c r="AX2323" s="18">
        <v>202425</v>
      </c>
      <c r="AY2323" s="191">
        <v>542</v>
      </c>
      <c r="AZ2323" s="191">
        <v>19</v>
      </c>
      <c r="BA2323" s="191">
        <v>12</v>
      </c>
      <c r="BB2323" s="191">
        <v>0</v>
      </c>
    </row>
    <row r="2324" spans="48:54" x14ac:dyDescent="0.2">
      <c r="AV2324" s="191" t="str">
        <f t="shared" si="40"/>
        <v>544_RO6_19_12_202425</v>
      </c>
      <c r="AW2324" s="191" t="s">
        <v>256</v>
      </c>
      <c r="AX2324" s="18">
        <v>202425</v>
      </c>
      <c r="AY2324" s="191">
        <v>544</v>
      </c>
      <c r="AZ2324" s="191">
        <v>19</v>
      </c>
      <c r="BA2324" s="191">
        <v>12</v>
      </c>
      <c r="BB2324" s="191">
        <v>0</v>
      </c>
    </row>
    <row r="2325" spans="48:54" x14ac:dyDescent="0.2">
      <c r="AV2325" s="191" t="str">
        <f t="shared" si="40"/>
        <v>545_RO6_19_12_202425</v>
      </c>
      <c r="AW2325" s="191" t="s">
        <v>256</v>
      </c>
      <c r="AX2325" s="18">
        <v>202425</v>
      </c>
      <c r="AY2325" s="191">
        <v>545</v>
      </c>
      <c r="AZ2325" s="191">
        <v>19</v>
      </c>
      <c r="BA2325" s="191">
        <v>12</v>
      </c>
      <c r="BB2325" s="191">
        <v>0</v>
      </c>
    </row>
    <row r="2326" spans="48:54" x14ac:dyDescent="0.2">
      <c r="AV2326" s="191" t="str">
        <f t="shared" si="40"/>
        <v>546_RO6_19_12_202425</v>
      </c>
      <c r="AW2326" s="191" t="s">
        <v>256</v>
      </c>
      <c r="AX2326" s="18">
        <v>202425</v>
      </c>
      <c r="AY2326" s="191">
        <v>546</v>
      </c>
      <c r="AZ2326" s="191">
        <v>19</v>
      </c>
      <c r="BA2326" s="191">
        <v>12</v>
      </c>
      <c r="BB2326" s="191">
        <v>0</v>
      </c>
    </row>
    <row r="2327" spans="48:54" x14ac:dyDescent="0.2">
      <c r="AV2327" s="191" t="str">
        <f t="shared" si="40"/>
        <v>548_RO6_19_12_202425</v>
      </c>
      <c r="AW2327" s="191" t="s">
        <v>256</v>
      </c>
      <c r="AX2327" s="18">
        <v>202425</v>
      </c>
      <c r="AY2327" s="191">
        <v>548</v>
      </c>
      <c r="AZ2327" s="191">
        <v>19</v>
      </c>
      <c r="BA2327" s="191">
        <v>12</v>
      </c>
      <c r="BB2327" s="191">
        <v>0</v>
      </c>
    </row>
    <row r="2328" spans="48:54" x14ac:dyDescent="0.2">
      <c r="AV2328" s="191" t="str">
        <f t="shared" si="40"/>
        <v>550_RO6_19_12_202425</v>
      </c>
      <c r="AW2328" s="191" t="s">
        <v>256</v>
      </c>
      <c r="AX2328" s="18">
        <v>202425</v>
      </c>
      <c r="AY2328" s="191">
        <v>550</v>
      </c>
      <c r="AZ2328" s="191">
        <v>19</v>
      </c>
      <c r="BA2328" s="191">
        <v>12</v>
      </c>
      <c r="BB2328" s="191">
        <v>0</v>
      </c>
    </row>
    <row r="2329" spans="48:54" x14ac:dyDescent="0.2">
      <c r="AV2329" s="191" t="str">
        <f t="shared" si="40"/>
        <v>552_RO6_19_12_202425</v>
      </c>
      <c r="AW2329" s="191" t="s">
        <v>256</v>
      </c>
      <c r="AX2329" s="18">
        <v>202425</v>
      </c>
      <c r="AY2329" s="191">
        <v>552</v>
      </c>
      <c r="AZ2329" s="191">
        <v>19</v>
      </c>
      <c r="BA2329" s="191">
        <v>12</v>
      </c>
      <c r="BB2329" s="191">
        <v>0</v>
      </c>
    </row>
    <row r="2330" spans="48:54" x14ac:dyDescent="0.2">
      <c r="AV2330" s="191" t="str">
        <f t="shared" si="40"/>
        <v>562_RO6_19_12_202425</v>
      </c>
      <c r="AW2330" s="191" t="s">
        <v>256</v>
      </c>
      <c r="AX2330" s="18">
        <v>202425</v>
      </c>
      <c r="AY2330" s="191">
        <v>562</v>
      </c>
      <c r="AZ2330" s="191">
        <v>19</v>
      </c>
      <c r="BA2330" s="191">
        <v>12</v>
      </c>
      <c r="BB2330" s="191">
        <v>0</v>
      </c>
    </row>
    <row r="2331" spans="48:54" x14ac:dyDescent="0.2">
      <c r="AV2331" s="191" t="str">
        <f t="shared" si="40"/>
        <v>564_RO6_19_12_202425</v>
      </c>
      <c r="AW2331" s="191" t="s">
        <v>256</v>
      </c>
      <c r="AX2331" s="18">
        <v>202425</v>
      </c>
      <c r="AY2331" s="191">
        <v>564</v>
      </c>
      <c r="AZ2331" s="191">
        <v>19</v>
      </c>
      <c r="BA2331" s="191">
        <v>12</v>
      </c>
      <c r="BB2331" s="191">
        <v>0</v>
      </c>
    </row>
    <row r="2332" spans="48:54" x14ac:dyDescent="0.2">
      <c r="AV2332" s="191" t="str">
        <f t="shared" si="40"/>
        <v>566_RO6_19_12_202425</v>
      </c>
      <c r="AW2332" s="191" t="s">
        <v>256</v>
      </c>
      <c r="AX2332" s="18">
        <v>202425</v>
      </c>
      <c r="AY2332" s="191">
        <v>566</v>
      </c>
      <c r="AZ2332" s="191">
        <v>19</v>
      </c>
      <c r="BA2332" s="191">
        <v>12</v>
      </c>
      <c r="BB2332" s="191">
        <v>0</v>
      </c>
    </row>
    <row r="2333" spans="48:54" x14ac:dyDescent="0.2">
      <c r="AV2333" s="191" t="str">
        <f t="shared" si="40"/>
        <v>568_RO6_19_12_202425</v>
      </c>
      <c r="AW2333" s="191" t="s">
        <v>256</v>
      </c>
      <c r="AX2333" s="18">
        <v>202425</v>
      </c>
      <c r="AY2333" s="191">
        <v>568</v>
      </c>
      <c r="AZ2333" s="191">
        <v>19</v>
      </c>
      <c r="BA2333" s="191">
        <v>12</v>
      </c>
      <c r="BB2333" s="191">
        <v>0</v>
      </c>
    </row>
    <row r="2334" spans="48:54" x14ac:dyDescent="0.2">
      <c r="AV2334" s="191" t="str">
        <f t="shared" si="40"/>
        <v>572_RO6_19_12_202425</v>
      </c>
      <c r="AW2334" s="191" t="s">
        <v>256</v>
      </c>
      <c r="AX2334" s="18">
        <v>202425</v>
      </c>
      <c r="AY2334" s="191">
        <v>572</v>
      </c>
      <c r="AZ2334" s="191">
        <v>19</v>
      </c>
      <c r="BA2334" s="191">
        <v>12</v>
      </c>
      <c r="BB2334" s="191">
        <v>0</v>
      </c>
    </row>
    <row r="2335" spans="48:54" x14ac:dyDescent="0.2">
      <c r="AV2335" s="191" t="str">
        <f t="shared" si="40"/>
        <v>574_RO6_19_12_202425</v>
      </c>
      <c r="AW2335" s="191" t="s">
        <v>256</v>
      </c>
      <c r="AX2335" s="18">
        <v>202425</v>
      </c>
      <c r="AY2335" s="191">
        <v>574</v>
      </c>
      <c r="AZ2335" s="191">
        <v>19</v>
      </c>
      <c r="BA2335" s="191">
        <v>12</v>
      </c>
      <c r="BB2335" s="191">
        <v>0</v>
      </c>
    </row>
    <row r="2336" spans="48:54" x14ac:dyDescent="0.2">
      <c r="AV2336" s="191" t="str">
        <f t="shared" si="40"/>
        <v>576_RO6_19_12_202425</v>
      </c>
      <c r="AW2336" s="191" t="s">
        <v>256</v>
      </c>
      <c r="AX2336" s="18">
        <v>202425</v>
      </c>
      <c r="AY2336" s="191">
        <v>576</v>
      </c>
      <c r="AZ2336" s="191">
        <v>19</v>
      </c>
      <c r="BA2336" s="191">
        <v>12</v>
      </c>
      <c r="BB2336" s="191">
        <v>0</v>
      </c>
    </row>
    <row r="2337" spans="48:54" x14ac:dyDescent="0.2">
      <c r="AV2337" s="191" t="str">
        <f t="shared" si="40"/>
        <v>582_RO6_19_12_202425</v>
      </c>
      <c r="AW2337" s="191" t="s">
        <v>256</v>
      </c>
      <c r="AX2337" s="18">
        <v>202425</v>
      </c>
      <c r="AY2337" s="191">
        <v>582</v>
      </c>
      <c r="AZ2337" s="191">
        <v>19</v>
      </c>
      <c r="BA2337" s="191">
        <v>12</v>
      </c>
      <c r="BB2337" s="191">
        <v>0</v>
      </c>
    </row>
    <row r="2338" spans="48:54" x14ac:dyDescent="0.2">
      <c r="AV2338" s="191" t="str">
        <f t="shared" si="40"/>
        <v>584_RO6_19_12_202425</v>
      </c>
      <c r="AW2338" s="191" t="s">
        <v>256</v>
      </c>
      <c r="AX2338" s="18">
        <v>202425</v>
      </c>
      <c r="AY2338" s="191">
        <v>584</v>
      </c>
      <c r="AZ2338" s="191">
        <v>19</v>
      </c>
      <c r="BA2338" s="191">
        <v>12</v>
      </c>
      <c r="BB2338" s="191">
        <v>0</v>
      </c>
    </row>
    <row r="2339" spans="48:54" x14ac:dyDescent="0.2">
      <c r="AV2339" s="191" t="str">
        <f t="shared" si="40"/>
        <v>586_RO6_19_12_202425</v>
      </c>
      <c r="AW2339" s="191" t="s">
        <v>256</v>
      </c>
      <c r="AX2339" s="18">
        <v>202425</v>
      </c>
      <c r="AY2339" s="191">
        <v>586</v>
      </c>
      <c r="AZ2339" s="191">
        <v>19</v>
      </c>
      <c r="BA2339" s="191">
        <v>12</v>
      </c>
      <c r="BB2339" s="191">
        <v>0</v>
      </c>
    </row>
    <row r="2340" spans="48:54" x14ac:dyDescent="0.2">
      <c r="AV2340" s="191" t="str">
        <f t="shared" si="40"/>
        <v>512_RO8_33_12_202425</v>
      </c>
      <c r="AW2340" s="191" t="s">
        <v>257</v>
      </c>
      <c r="AX2340" s="18">
        <v>202425</v>
      </c>
      <c r="AY2340" s="191">
        <v>512</v>
      </c>
      <c r="AZ2340" s="191">
        <v>33</v>
      </c>
      <c r="BA2340" s="191">
        <v>12</v>
      </c>
      <c r="BB2340" s="191">
        <v>2639</v>
      </c>
    </row>
    <row r="2341" spans="48:54" x14ac:dyDescent="0.2">
      <c r="AV2341" s="191" t="str">
        <f t="shared" si="40"/>
        <v>514_RO8_33_12_202425</v>
      </c>
      <c r="AW2341" s="191" t="s">
        <v>257</v>
      </c>
      <c r="AX2341" s="18">
        <v>202425</v>
      </c>
      <c r="AY2341" s="191">
        <v>514</v>
      </c>
      <c r="AZ2341" s="191">
        <v>33</v>
      </c>
      <c r="BA2341" s="191">
        <v>12</v>
      </c>
      <c r="BB2341" s="191">
        <v>4884.8469999999998</v>
      </c>
    </row>
    <row r="2342" spans="48:54" x14ac:dyDescent="0.2">
      <c r="AV2342" s="191" t="str">
        <f t="shared" si="40"/>
        <v>516_RO8_33_12_202425</v>
      </c>
      <c r="AW2342" s="191" t="s">
        <v>257</v>
      </c>
      <c r="AX2342" s="18">
        <v>202425</v>
      </c>
      <c r="AY2342" s="191">
        <v>516</v>
      </c>
      <c r="AZ2342" s="191">
        <v>33</v>
      </c>
      <c r="BA2342" s="191">
        <v>12</v>
      </c>
      <c r="BB2342" s="191">
        <v>2947.7869999999998</v>
      </c>
    </row>
    <row r="2343" spans="48:54" x14ac:dyDescent="0.2">
      <c r="AV2343" s="191" t="str">
        <f t="shared" si="40"/>
        <v>518_RO8_33_12_202425</v>
      </c>
      <c r="AW2343" s="191" t="s">
        <v>257</v>
      </c>
      <c r="AX2343" s="18">
        <v>202425</v>
      </c>
      <c r="AY2343" s="191">
        <v>518</v>
      </c>
      <c r="AZ2343" s="191">
        <v>33</v>
      </c>
      <c r="BA2343" s="191">
        <v>12</v>
      </c>
      <c r="BB2343" s="191">
        <v>2436.7550000000001</v>
      </c>
    </row>
    <row r="2344" spans="48:54" x14ac:dyDescent="0.2">
      <c r="AV2344" s="191" t="str">
        <f t="shared" si="40"/>
        <v>520_RO8_33_12_202425</v>
      </c>
      <c r="AW2344" s="191" t="s">
        <v>257</v>
      </c>
      <c r="AX2344" s="18">
        <v>202425</v>
      </c>
      <c r="AY2344" s="191">
        <v>520</v>
      </c>
      <c r="AZ2344" s="191">
        <v>33</v>
      </c>
      <c r="BA2344" s="191">
        <v>12</v>
      </c>
      <c r="BB2344" s="191">
        <v>5121.6099999999997</v>
      </c>
    </row>
    <row r="2345" spans="48:54" x14ac:dyDescent="0.2">
      <c r="AV2345" s="191" t="str">
        <f t="shared" si="40"/>
        <v>522_RO8_33_12_202425</v>
      </c>
      <c r="AW2345" s="191" t="s">
        <v>257</v>
      </c>
      <c r="AX2345" s="18">
        <v>202425</v>
      </c>
      <c r="AY2345" s="191">
        <v>522</v>
      </c>
      <c r="AZ2345" s="191">
        <v>33</v>
      </c>
      <c r="BA2345" s="191">
        <v>12</v>
      </c>
      <c r="BB2345" s="191">
        <v>2136.8519999999999</v>
      </c>
    </row>
    <row r="2346" spans="48:54" x14ac:dyDescent="0.2">
      <c r="AV2346" s="191" t="str">
        <f t="shared" si="40"/>
        <v>524_RO8_33_12_202425</v>
      </c>
      <c r="AW2346" s="191" t="s">
        <v>257</v>
      </c>
      <c r="AX2346" s="18">
        <v>202425</v>
      </c>
      <c r="AY2346" s="191">
        <v>524</v>
      </c>
      <c r="AZ2346" s="191">
        <v>33</v>
      </c>
      <c r="BA2346" s="191">
        <v>12</v>
      </c>
      <c r="BB2346" s="191">
        <v>1713.9863399999999</v>
      </c>
    </row>
    <row r="2347" spans="48:54" x14ac:dyDescent="0.2">
      <c r="AV2347" s="191" t="str">
        <f t="shared" si="40"/>
        <v>526_RO8_33_12_202425</v>
      </c>
      <c r="AW2347" s="191" t="s">
        <v>257</v>
      </c>
      <c r="AX2347" s="18">
        <v>202425</v>
      </c>
      <c r="AY2347" s="191">
        <v>526</v>
      </c>
      <c r="AZ2347" s="191">
        <v>33</v>
      </c>
      <c r="BA2347" s="191">
        <v>12</v>
      </c>
      <c r="BB2347" s="191">
        <v>1805.992</v>
      </c>
    </row>
    <row r="2348" spans="48:54" x14ac:dyDescent="0.2">
      <c r="AV2348" s="191" t="str">
        <f t="shared" si="40"/>
        <v>528_RO8_33_12_202425</v>
      </c>
      <c r="AW2348" s="191" t="s">
        <v>257</v>
      </c>
      <c r="AX2348" s="18">
        <v>202425</v>
      </c>
      <c r="AY2348" s="191">
        <v>528</v>
      </c>
      <c r="AZ2348" s="191">
        <v>33</v>
      </c>
      <c r="BA2348" s="191">
        <v>12</v>
      </c>
      <c r="BB2348" s="191">
        <v>1548</v>
      </c>
    </row>
    <row r="2349" spans="48:54" x14ac:dyDescent="0.2">
      <c r="AV2349" s="191" t="str">
        <f t="shared" si="40"/>
        <v>530_RO8_33_12_202425</v>
      </c>
      <c r="AW2349" s="191" t="s">
        <v>257</v>
      </c>
      <c r="AX2349" s="18">
        <v>202425</v>
      </c>
      <c r="AY2349" s="191">
        <v>530</v>
      </c>
      <c r="AZ2349" s="191">
        <v>33</v>
      </c>
      <c r="BA2349" s="191">
        <v>12</v>
      </c>
      <c r="BB2349" s="191">
        <v>1534.4949999999999</v>
      </c>
    </row>
    <row r="2350" spans="48:54" x14ac:dyDescent="0.2">
      <c r="AV2350" s="191" t="str">
        <f t="shared" si="40"/>
        <v>532_RO8_33_12_202425</v>
      </c>
      <c r="AW2350" s="191" t="s">
        <v>257</v>
      </c>
      <c r="AX2350" s="18">
        <v>202425</v>
      </c>
      <c r="AY2350" s="191">
        <v>532</v>
      </c>
      <c r="AZ2350" s="191">
        <v>33</v>
      </c>
      <c r="BA2350" s="191">
        <v>12</v>
      </c>
      <c r="BB2350" s="191">
        <v>6009.3209999999999</v>
      </c>
    </row>
    <row r="2351" spans="48:54" x14ac:dyDescent="0.2">
      <c r="AV2351" s="191" t="str">
        <f t="shared" si="40"/>
        <v>534_RO8_33_12_202425</v>
      </c>
      <c r="AW2351" s="191" t="s">
        <v>257</v>
      </c>
      <c r="AX2351" s="18">
        <v>202425</v>
      </c>
      <c r="AY2351" s="191">
        <v>534</v>
      </c>
      <c r="AZ2351" s="191">
        <v>33</v>
      </c>
      <c r="BA2351" s="191">
        <v>12</v>
      </c>
      <c r="BB2351" s="191">
        <v>4305.8775900000001</v>
      </c>
    </row>
    <row r="2352" spans="48:54" x14ac:dyDescent="0.2">
      <c r="AV2352" s="191" t="str">
        <f t="shared" si="40"/>
        <v>536_RO8_33_12_202425</v>
      </c>
      <c r="AW2352" s="191" t="s">
        <v>257</v>
      </c>
      <c r="AX2352" s="18">
        <v>202425</v>
      </c>
      <c r="AY2352" s="191">
        <v>536</v>
      </c>
      <c r="AZ2352" s="191">
        <v>33</v>
      </c>
      <c r="BA2352" s="191">
        <v>12</v>
      </c>
      <c r="BB2352" s="191">
        <v>3369.8290000000002</v>
      </c>
    </row>
    <row r="2353" spans="48:54" x14ac:dyDescent="0.2">
      <c r="AV2353" s="191" t="str">
        <f t="shared" si="40"/>
        <v>538_RO8_33_12_202425</v>
      </c>
      <c r="AW2353" s="191" t="s">
        <v>257</v>
      </c>
      <c r="AX2353" s="18">
        <v>202425</v>
      </c>
      <c r="AY2353" s="191">
        <v>538</v>
      </c>
      <c r="AZ2353" s="191">
        <v>33</v>
      </c>
      <c r="BA2353" s="191">
        <v>12</v>
      </c>
      <c r="BB2353" s="191">
        <v>2139.7529999999997</v>
      </c>
    </row>
    <row r="2354" spans="48:54" x14ac:dyDescent="0.2">
      <c r="AV2354" s="191" t="str">
        <f t="shared" si="40"/>
        <v>540_RO8_33_12_202425</v>
      </c>
      <c r="AW2354" s="191" t="s">
        <v>257</v>
      </c>
      <c r="AX2354" s="18">
        <v>202425</v>
      </c>
      <c r="AY2354" s="191">
        <v>540</v>
      </c>
      <c r="AZ2354" s="191">
        <v>33</v>
      </c>
      <c r="BA2354" s="191">
        <v>12</v>
      </c>
      <c r="BB2354" s="191">
        <v>3171.63</v>
      </c>
    </row>
    <row r="2355" spans="48:54" x14ac:dyDescent="0.2">
      <c r="AV2355" s="191" t="str">
        <f t="shared" si="40"/>
        <v>542_RO8_33_12_202425</v>
      </c>
      <c r="AW2355" s="191" t="s">
        <v>257</v>
      </c>
      <c r="AX2355" s="18">
        <v>202425</v>
      </c>
      <c r="AY2355" s="191">
        <v>542</v>
      </c>
      <c r="AZ2355" s="191">
        <v>33</v>
      </c>
      <c r="BA2355" s="191">
        <v>12</v>
      </c>
      <c r="BB2355" s="191">
        <v>1835.4279999999999</v>
      </c>
    </row>
    <row r="2356" spans="48:54" x14ac:dyDescent="0.2">
      <c r="AV2356" s="191" t="str">
        <f t="shared" si="40"/>
        <v>544_RO8_33_12_202425</v>
      </c>
      <c r="AW2356" s="191" t="s">
        <v>257</v>
      </c>
      <c r="AX2356" s="18">
        <v>202425</v>
      </c>
      <c r="AY2356" s="191">
        <v>544</v>
      </c>
      <c r="AZ2356" s="191">
        <v>33</v>
      </c>
      <c r="BA2356" s="191">
        <v>12</v>
      </c>
      <c r="BB2356" s="191">
        <v>5081.1161400000001</v>
      </c>
    </row>
    <row r="2357" spans="48:54" x14ac:dyDescent="0.2">
      <c r="AV2357" s="191" t="str">
        <f t="shared" si="40"/>
        <v>545_RO8_33_12_202425</v>
      </c>
      <c r="AW2357" s="191" t="s">
        <v>257</v>
      </c>
      <c r="AX2357" s="18">
        <v>202425</v>
      </c>
      <c r="AY2357" s="191">
        <v>545</v>
      </c>
      <c r="AZ2357" s="191">
        <v>33</v>
      </c>
      <c r="BA2357" s="191">
        <v>12</v>
      </c>
      <c r="BB2357" s="191">
        <v>860.36760000000004</v>
      </c>
    </row>
    <row r="2358" spans="48:54" x14ac:dyDescent="0.2">
      <c r="AV2358" s="191" t="str">
        <f t="shared" si="40"/>
        <v>546_RO8_33_12_202425</v>
      </c>
      <c r="AW2358" s="191" t="s">
        <v>257</v>
      </c>
      <c r="AX2358" s="18">
        <v>202425</v>
      </c>
      <c r="AY2358" s="191">
        <v>546</v>
      </c>
      <c r="AZ2358" s="191">
        <v>33</v>
      </c>
      <c r="BA2358" s="191">
        <v>12</v>
      </c>
      <c r="BB2358" s="191">
        <v>2038</v>
      </c>
    </row>
    <row r="2359" spans="48:54" x14ac:dyDescent="0.2">
      <c r="AV2359" s="191" t="str">
        <f t="shared" si="40"/>
        <v>548_RO8_33_12_202425</v>
      </c>
      <c r="AW2359" s="191" t="s">
        <v>257</v>
      </c>
      <c r="AX2359" s="18">
        <v>202425</v>
      </c>
      <c r="AY2359" s="191">
        <v>548</v>
      </c>
      <c r="AZ2359" s="191">
        <v>33</v>
      </c>
      <c r="BA2359" s="191">
        <v>12</v>
      </c>
      <c r="BB2359" s="191">
        <v>2052.5540000000001</v>
      </c>
    </row>
    <row r="2360" spans="48:54" x14ac:dyDescent="0.2">
      <c r="AV2360" s="191" t="str">
        <f t="shared" si="40"/>
        <v>550_RO8_33_12_202425</v>
      </c>
      <c r="AW2360" s="191" t="s">
        <v>257</v>
      </c>
      <c r="AX2360" s="18">
        <v>202425</v>
      </c>
      <c r="AY2360" s="191">
        <v>550</v>
      </c>
      <c r="AZ2360" s="191">
        <v>33</v>
      </c>
      <c r="BA2360" s="191">
        <v>12</v>
      </c>
      <c r="BB2360" s="191">
        <v>4061.174</v>
      </c>
    </row>
    <row r="2361" spans="48:54" x14ac:dyDescent="0.2">
      <c r="AV2361" s="191" t="str">
        <f t="shared" si="40"/>
        <v>552_RO8_33_12_202425</v>
      </c>
      <c r="AW2361" s="191" t="s">
        <v>257</v>
      </c>
      <c r="AX2361" s="18">
        <v>202425</v>
      </c>
      <c r="AY2361" s="191">
        <v>552</v>
      </c>
      <c r="AZ2361" s="191">
        <v>33</v>
      </c>
      <c r="BA2361" s="191">
        <v>12</v>
      </c>
      <c r="BB2361" s="191">
        <v>19483.008999999998</v>
      </c>
    </row>
    <row r="2362" spans="48:54" x14ac:dyDescent="0.2">
      <c r="AV2362" s="191" t="str">
        <f t="shared" si="40"/>
        <v>562_RO8_33_12_202425</v>
      </c>
      <c r="AW2362" s="191" t="s">
        <v>257</v>
      </c>
      <c r="AX2362" s="18">
        <v>202425</v>
      </c>
      <c r="AY2362" s="191">
        <v>562</v>
      </c>
      <c r="AZ2362" s="191">
        <v>33</v>
      </c>
      <c r="BA2362" s="191">
        <v>12</v>
      </c>
      <c r="BB2362" s="191">
        <v>0</v>
      </c>
    </row>
    <row r="2363" spans="48:54" x14ac:dyDescent="0.2">
      <c r="AV2363" s="191" t="str">
        <f t="shared" si="40"/>
        <v>564_RO8_33_12_202425</v>
      </c>
      <c r="AW2363" s="191" t="s">
        <v>257</v>
      </c>
      <c r="AX2363" s="18">
        <v>202425</v>
      </c>
      <c r="AY2363" s="191">
        <v>564</v>
      </c>
      <c r="AZ2363" s="191">
        <v>33</v>
      </c>
      <c r="BA2363" s="191">
        <v>12</v>
      </c>
      <c r="BB2363" s="191">
        <v>0</v>
      </c>
    </row>
    <row r="2364" spans="48:54" x14ac:dyDescent="0.2">
      <c r="AV2364" s="191" t="str">
        <f t="shared" si="40"/>
        <v>566_RO8_33_12_202425</v>
      </c>
      <c r="AW2364" s="191" t="s">
        <v>257</v>
      </c>
      <c r="AX2364" s="18">
        <v>202425</v>
      </c>
      <c r="AY2364" s="191">
        <v>566</v>
      </c>
      <c r="AZ2364" s="191">
        <v>33</v>
      </c>
      <c r="BA2364" s="191">
        <v>12</v>
      </c>
      <c r="BB2364" s="191">
        <v>0</v>
      </c>
    </row>
    <row r="2365" spans="48:54" x14ac:dyDescent="0.2">
      <c r="AV2365" s="191" t="str">
        <f t="shared" si="40"/>
        <v>568_RO8_33_12_202425</v>
      </c>
      <c r="AW2365" s="191" t="s">
        <v>257</v>
      </c>
      <c r="AX2365" s="18">
        <v>202425</v>
      </c>
      <c r="AY2365" s="191">
        <v>568</v>
      </c>
      <c r="AZ2365" s="191">
        <v>33</v>
      </c>
      <c r="BA2365" s="191">
        <v>12</v>
      </c>
      <c r="BB2365" s="191">
        <v>0</v>
      </c>
    </row>
    <row r="2366" spans="48:54" x14ac:dyDescent="0.2">
      <c r="AV2366" s="191" t="str">
        <f t="shared" si="40"/>
        <v>572_RO8_33_12_202425</v>
      </c>
      <c r="AW2366" s="191" t="s">
        <v>257</v>
      </c>
      <c r="AX2366" s="18">
        <v>202425</v>
      </c>
      <c r="AY2366" s="191">
        <v>572</v>
      </c>
      <c r="AZ2366" s="191">
        <v>33</v>
      </c>
      <c r="BA2366" s="191">
        <v>12</v>
      </c>
      <c r="BB2366" s="191">
        <v>0</v>
      </c>
    </row>
    <row r="2367" spans="48:54" x14ac:dyDescent="0.2">
      <c r="AV2367" s="191" t="str">
        <f t="shared" si="40"/>
        <v>574_RO8_33_12_202425</v>
      </c>
      <c r="AW2367" s="191" t="s">
        <v>257</v>
      </c>
      <c r="AX2367" s="18">
        <v>202425</v>
      </c>
      <c r="AY2367" s="191">
        <v>574</v>
      </c>
      <c r="AZ2367" s="191">
        <v>33</v>
      </c>
      <c r="BA2367" s="191">
        <v>12</v>
      </c>
      <c r="BB2367" s="191">
        <v>0</v>
      </c>
    </row>
    <row r="2368" spans="48:54" x14ac:dyDescent="0.2">
      <c r="AV2368" s="191" t="str">
        <f t="shared" si="40"/>
        <v>576_RO8_33_12_202425</v>
      </c>
      <c r="AW2368" s="191" t="s">
        <v>257</v>
      </c>
      <c r="AX2368" s="18">
        <v>202425</v>
      </c>
      <c r="AY2368" s="191">
        <v>576</v>
      </c>
      <c r="AZ2368" s="191">
        <v>33</v>
      </c>
      <c r="BA2368" s="191">
        <v>12</v>
      </c>
      <c r="BB2368" s="191">
        <v>0</v>
      </c>
    </row>
    <row r="2369" spans="48:54" x14ac:dyDescent="0.2">
      <c r="AV2369" s="191" t="str">
        <f t="shared" si="40"/>
        <v>582_RO8_33_12_202425</v>
      </c>
      <c r="AW2369" s="191" t="s">
        <v>257</v>
      </c>
      <c r="AX2369" s="18">
        <v>202425</v>
      </c>
      <c r="AY2369" s="191">
        <v>582</v>
      </c>
      <c r="AZ2369" s="191">
        <v>33</v>
      </c>
      <c r="BA2369" s="191">
        <v>12</v>
      </c>
      <c r="BB2369" s="191">
        <v>0</v>
      </c>
    </row>
    <row r="2370" spans="48:54" x14ac:dyDescent="0.2">
      <c r="AV2370" s="191" t="str">
        <f t="shared" si="40"/>
        <v>584_RO8_33_12_202425</v>
      </c>
      <c r="AW2370" s="191" t="s">
        <v>257</v>
      </c>
      <c r="AX2370" s="18">
        <v>202425</v>
      </c>
      <c r="AY2370" s="191">
        <v>584</v>
      </c>
      <c r="AZ2370" s="191">
        <v>33</v>
      </c>
      <c r="BA2370" s="191">
        <v>12</v>
      </c>
      <c r="BB2370" s="191">
        <v>0</v>
      </c>
    </row>
    <row r="2371" spans="48:54" x14ac:dyDescent="0.2">
      <c r="AV2371" s="191" t="str">
        <f t="shared" si="40"/>
        <v>586_RO8_33_12_202425</v>
      </c>
      <c r="AW2371" s="191" t="s">
        <v>257</v>
      </c>
      <c r="AX2371" s="18">
        <v>202425</v>
      </c>
      <c r="AY2371" s="191">
        <v>586</v>
      </c>
      <c r="AZ2371" s="191">
        <v>33</v>
      </c>
      <c r="BA2371" s="191">
        <v>12</v>
      </c>
      <c r="BB2371" s="191">
        <v>0</v>
      </c>
    </row>
    <row r="2372" spans="48:54" x14ac:dyDescent="0.2">
      <c r="AV2372" s="191" t="str">
        <f t="shared" ref="AV2372:AV2435" si="41">AY2372&amp;"_"&amp;AW2372&amp;"_"&amp;AZ2372&amp;"_"&amp;BA2372&amp;"_"&amp;AX2372</f>
        <v>512_RO9_42_12_202425</v>
      </c>
      <c r="AW2372" s="191" t="s">
        <v>258</v>
      </c>
      <c r="AX2372" s="18">
        <v>202425</v>
      </c>
      <c r="AY2372" s="191">
        <v>512</v>
      </c>
      <c r="AZ2372" s="191">
        <v>42</v>
      </c>
      <c r="BA2372" s="191">
        <v>12</v>
      </c>
      <c r="BB2372" s="191">
        <v>15176.437</v>
      </c>
    </row>
    <row r="2373" spans="48:54" x14ac:dyDescent="0.2">
      <c r="AV2373" s="191" t="str">
        <f t="shared" si="41"/>
        <v>514_RO9_42_12_202425</v>
      </c>
      <c r="AW2373" s="191" t="s">
        <v>258</v>
      </c>
      <c r="AX2373" s="18">
        <v>202425</v>
      </c>
      <c r="AY2373" s="191">
        <v>514</v>
      </c>
      <c r="AZ2373" s="191">
        <v>42</v>
      </c>
      <c r="BA2373" s="191">
        <v>12</v>
      </c>
      <c r="BB2373" s="191">
        <v>24521.722999999998</v>
      </c>
    </row>
    <row r="2374" spans="48:54" x14ac:dyDescent="0.2">
      <c r="AV2374" s="191" t="str">
        <f t="shared" si="41"/>
        <v>516_RO9_42_12_202425</v>
      </c>
      <c r="AW2374" s="191" t="s">
        <v>258</v>
      </c>
      <c r="AX2374" s="18">
        <v>202425</v>
      </c>
      <c r="AY2374" s="191">
        <v>516</v>
      </c>
      <c r="AZ2374" s="191">
        <v>42</v>
      </c>
      <c r="BA2374" s="191">
        <v>12</v>
      </c>
      <c r="BB2374" s="191">
        <v>6511.2759999999998</v>
      </c>
    </row>
    <row r="2375" spans="48:54" x14ac:dyDescent="0.2">
      <c r="AV2375" s="191" t="str">
        <f t="shared" si="41"/>
        <v>518_RO9_42_12_202425</v>
      </c>
      <c r="AW2375" s="191" t="s">
        <v>258</v>
      </c>
      <c r="AX2375" s="18">
        <v>202425</v>
      </c>
      <c r="AY2375" s="191">
        <v>518</v>
      </c>
      <c r="AZ2375" s="191">
        <v>42</v>
      </c>
      <c r="BA2375" s="191">
        <v>12</v>
      </c>
      <c r="BB2375" s="191">
        <v>8175.4039999999995</v>
      </c>
    </row>
    <row r="2376" spans="48:54" x14ac:dyDescent="0.2">
      <c r="AV2376" s="191" t="str">
        <f t="shared" si="41"/>
        <v>520_RO9_42_12_202425</v>
      </c>
      <c r="AW2376" s="191" t="s">
        <v>258</v>
      </c>
      <c r="AX2376" s="18">
        <v>202425</v>
      </c>
      <c r="AY2376" s="191">
        <v>520</v>
      </c>
      <c r="AZ2376" s="191">
        <v>42</v>
      </c>
      <c r="BA2376" s="191">
        <v>12</v>
      </c>
      <c r="BB2376" s="191">
        <v>1765.701</v>
      </c>
    </row>
    <row r="2377" spans="48:54" x14ac:dyDescent="0.2">
      <c r="AV2377" s="191" t="str">
        <f t="shared" si="41"/>
        <v>522_RO9_42_12_202425</v>
      </c>
      <c r="AW2377" s="191" t="s">
        <v>258</v>
      </c>
      <c r="AX2377" s="18">
        <v>202425</v>
      </c>
      <c r="AY2377" s="191">
        <v>522</v>
      </c>
      <c r="AZ2377" s="191">
        <v>42</v>
      </c>
      <c r="BA2377" s="191">
        <v>12</v>
      </c>
      <c r="BB2377" s="191">
        <v>3372.3101899999997</v>
      </c>
    </row>
    <row r="2378" spans="48:54" x14ac:dyDescent="0.2">
      <c r="AV2378" s="191" t="str">
        <f t="shared" si="41"/>
        <v>524_RO9_42_12_202425</v>
      </c>
      <c r="AW2378" s="191" t="s">
        <v>258</v>
      </c>
      <c r="AX2378" s="18">
        <v>202425</v>
      </c>
      <c r="AY2378" s="191">
        <v>524</v>
      </c>
      <c r="AZ2378" s="191">
        <v>42</v>
      </c>
      <c r="BA2378" s="191">
        <v>12</v>
      </c>
      <c r="BB2378" s="191">
        <v>22850.75</v>
      </c>
    </row>
    <row r="2379" spans="48:54" x14ac:dyDescent="0.2">
      <c r="AV2379" s="191" t="str">
        <f t="shared" si="41"/>
        <v>526_RO9_42_12_202425</v>
      </c>
      <c r="AW2379" s="191" t="s">
        <v>258</v>
      </c>
      <c r="AX2379" s="18">
        <v>202425</v>
      </c>
      <c r="AY2379" s="191">
        <v>526</v>
      </c>
      <c r="AZ2379" s="191">
        <v>42</v>
      </c>
      <c r="BA2379" s="191">
        <v>12</v>
      </c>
      <c r="BB2379" s="191">
        <v>21702</v>
      </c>
    </row>
    <row r="2380" spans="48:54" x14ac:dyDescent="0.2">
      <c r="AV2380" s="191" t="str">
        <f t="shared" si="41"/>
        <v>528_RO9_42_12_202425</v>
      </c>
      <c r="AW2380" s="191" t="s">
        <v>258</v>
      </c>
      <c r="AX2380" s="18">
        <v>202425</v>
      </c>
      <c r="AY2380" s="191">
        <v>528</v>
      </c>
      <c r="AZ2380" s="191">
        <v>42</v>
      </c>
      <c r="BA2380" s="191">
        <v>12</v>
      </c>
      <c r="BB2380" s="191">
        <v>5075</v>
      </c>
    </row>
    <row r="2381" spans="48:54" x14ac:dyDescent="0.2">
      <c r="AV2381" s="191" t="str">
        <f t="shared" si="41"/>
        <v>530_RO9_42_12_202425</v>
      </c>
      <c r="AW2381" s="191" t="s">
        <v>258</v>
      </c>
      <c r="AX2381" s="18">
        <v>202425</v>
      </c>
      <c r="AY2381" s="191">
        <v>530</v>
      </c>
      <c r="AZ2381" s="191">
        <v>42</v>
      </c>
      <c r="BA2381" s="191">
        <v>12</v>
      </c>
      <c r="BB2381" s="191">
        <v>26499.857</v>
      </c>
    </row>
    <row r="2382" spans="48:54" x14ac:dyDescent="0.2">
      <c r="AV2382" s="191" t="str">
        <f t="shared" si="41"/>
        <v>532_RO9_42_12_202425</v>
      </c>
      <c r="AW2382" s="191" t="s">
        <v>258</v>
      </c>
      <c r="AX2382" s="18">
        <v>202425</v>
      </c>
      <c r="AY2382" s="191">
        <v>532</v>
      </c>
      <c r="AZ2382" s="191">
        <v>42</v>
      </c>
      <c r="BA2382" s="191">
        <v>12</v>
      </c>
      <c r="BB2382" s="191">
        <v>29685.347999999998</v>
      </c>
    </row>
    <row r="2383" spans="48:54" x14ac:dyDescent="0.2">
      <c r="AV2383" s="191" t="str">
        <f t="shared" si="41"/>
        <v>534_RO9_42_12_202425</v>
      </c>
      <c r="AW2383" s="191" t="s">
        <v>258</v>
      </c>
      <c r="AX2383" s="18">
        <v>202425</v>
      </c>
      <c r="AY2383" s="191">
        <v>534</v>
      </c>
      <c r="AZ2383" s="191">
        <v>42</v>
      </c>
      <c r="BA2383" s="191">
        <v>12</v>
      </c>
      <c r="BB2383" s="191">
        <v>38090.903350000001</v>
      </c>
    </row>
    <row r="2384" spans="48:54" x14ac:dyDescent="0.2">
      <c r="AV2384" s="191" t="str">
        <f t="shared" si="41"/>
        <v>536_RO9_42_12_202425</v>
      </c>
      <c r="AW2384" s="191" t="s">
        <v>258</v>
      </c>
      <c r="AX2384" s="18">
        <v>202425</v>
      </c>
      <c r="AY2384" s="191">
        <v>536</v>
      </c>
      <c r="AZ2384" s="191">
        <v>42</v>
      </c>
      <c r="BA2384" s="191">
        <v>12</v>
      </c>
      <c r="BB2384" s="191">
        <v>20865.415000000005</v>
      </c>
    </row>
    <row r="2385" spans="48:54" x14ac:dyDescent="0.2">
      <c r="AV2385" s="191" t="str">
        <f t="shared" si="41"/>
        <v>538_RO9_42_12_202425</v>
      </c>
      <c r="AW2385" s="191" t="s">
        <v>258</v>
      </c>
      <c r="AX2385" s="18">
        <v>202425</v>
      </c>
      <c r="AY2385" s="191">
        <v>538</v>
      </c>
      <c r="AZ2385" s="191">
        <v>42</v>
      </c>
      <c r="BA2385" s="191">
        <v>12</v>
      </c>
      <c r="BB2385" s="191">
        <v>18437.530769999998</v>
      </c>
    </row>
    <row r="2386" spans="48:54" x14ac:dyDescent="0.2">
      <c r="AV2386" s="191" t="str">
        <f t="shared" si="41"/>
        <v>540_RO9_42_12_202425</v>
      </c>
      <c r="AW2386" s="191" t="s">
        <v>258</v>
      </c>
      <c r="AX2386" s="18">
        <v>202425</v>
      </c>
      <c r="AY2386" s="191">
        <v>540</v>
      </c>
      <c r="AZ2386" s="191">
        <v>42</v>
      </c>
      <c r="BA2386" s="191">
        <v>12</v>
      </c>
      <c r="BB2386" s="191">
        <v>8656.902</v>
      </c>
    </row>
    <row r="2387" spans="48:54" x14ac:dyDescent="0.2">
      <c r="AV2387" s="191" t="str">
        <f t="shared" si="41"/>
        <v>542_RO9_42_12_202425</v>
      </c>
      <c r="AW2387" s="191" t="s">
        <v>258</v>
      </c>
      <c r="AX2387" s="18">
        <v>202425</v>
      </c>
      <c r="AY2387" s="191">
        <v>542</v>
      </c>
      <c r="AZ2387" s="191">
        <v>42</v>
      </c>
      <c r="BA2387" s="191">
        <v>12</v>
      </c>
      <c r="BB2387" s="191">
        <v>4385.4650000000001</v>
      </c>
    </row>
    <row r="2388" spans="48:54" x14ac:dyDescent="0.2">
      <c r="AV2388" s="191" t="str">
        <f t="shared" si="41"/>
        <v>544_RO9_42_12_202425</v>
      </c>
      <c r="AW2388" s="191" t="s">
        <v>258</v>
      </c>
      <c r="AX2388" s="18">
        <v>202425</v>
      </c>
      <c r="AY2388" s="191">
        <v>544</v>
      </c>
      <c r="AZ2388" s="191">
        <v>42</v>
      </c>
      <c r="BA2388" s="191">
        <v>12</v>
      </c>
      <c r="BB2388" s="191">
        <v>36850.996039999998</v>
      </c>
    </row>
    <row r="2389" spans="48:54" x14ac:dyDescent="0.2">
      <c r="AV2389" s="191" t="str">
        <f t="shared" si="41"/>
        <v>545_RO9_42_12_202425</v>
      </c>
      <c r="AW2389" s="191" t="s">
        <v>258</v>
      </c>
      <c r="AX2389" s="18">
        <v>202425</v>
      </c>
      <c r="AY2389" s="191">
        <v>545</v>
      </c>
      <c r="AZ2389" s="191">
        <v>42</v>
      </c>
      <c r="BA2389" s="191">
        <v>12</v>
      </c>
      <c r="BB2389" s="191">
        <v>25835.585879999999</v>
      </c>
    </row>
    <row r="2390" spans="48:54" x14ac:dyDescent="0.2">
      <c r="AV2390" s="191" t="str">
        <f t="shared" si="41"/>
        <v>546_RO9_42_12_202425</v>
      </c>
      <c r="AW2390" s="191" t="s">
        <v>258</v>
      </c>
      <c r="AX2390" s="18">
        <v>202425</v>
      </c>
      <c r="AY2390" s="191">
        <v>546</v>
      </c>
      <c r="AZ2390" s="191">
        <v>42</v>
      </c>
      <c r="BA2390" s="191">
        <v>12</v>
      </c>
      <c r="BB2390" s="191">
        <v>24644</v>
      </c>
    </row>
    <row r="2391" spans="48:54" x14ac:dyDescent="0.2">
      <c r="AV2391" s="191" t="str">
        <f t="shared" si="41"/>
        <v>548_RO9_42_12_202425</v>
      </c>
      <c r="AW2391" s="191" t="s">
        <v>258</v>
      </c>
      <c r="AX2391" s="18">
        <v>202425</v>
      </c>
      <c r="AY2391" s="191">
        <v>548</v>
      </c>
      <c r="AZ2391" s="191">
        <v>42</v>
      </c>
      <c r="BA2391" s="191">
        <v>12</v>
      </c>
      <c r="BB2391" s="191">
        <v>14630.552000000001</v>
      </c>
    </row>
    <row r="2392" spans="48:54" x14ac:dyDescent="0.2">
      <c r="AV2392" s="191" t="str">
        <f t="shared" si="41"/>
        <v>550_RO9_42_12_202425</v>
      </c>
      <c r="AW2392" s="191" t="s">
        <v>258</v>
      </c>
      <c r="AX2392" s="18">
        <v>202425</v>
      </c>
      <c r="AY2392" s="191">
        <v>550</v>
      </c>
      <c r="AZ2392" s="191">
        <v>42</v>
      </c>
      <c r="BA2392" s="191">
        <v>12</v>
      </c>
      <c r="BB2392" s="191">
        <v>9374.5390000000007</v>
      </c>
    </row>
    <row r="2393" spans="48:54" x14ac:dyDescent="0.2">
      <c r="AV2393" s="191" t="str">
        <f t="shared" si="41"/>
        <v>552_RO9_42_12_202425</v>
      </c>
      <c r="AW2393" s="191" t="s">
        <v>258</v>
      </c>
      <c r="AX2393" s="18">
        <v>202425</v>
      </c>
      <c r="AY2393" s="191">
        <v>552</v>
      </c>
      <c r="AZ2393" s="191">
        <v>42</v>
      </c>
      <c r="BA2393" s="191">
        <v>12</v>
      </c>
      <c r="BB2393" s="191">
        <v>14293.677</v>
      </c>
    </row>
    <row r="2394" spans="48:54" x14ac:dyDescent="0.2">
      <c r="AV2394" s="191" t="str">
        <f t="shared" si="41"/>
        <v>562_RO9_42_12_202425</v>
      </c>
      <c r="AW2394" s="191" t="s">
        <v>258</v>
      </c>
      <c r="AX2394" s="18">
        <v>202425</v>
      </c>
      <c r="AY2394" s="191">
        <v>562</v>
      </c>
      <c r="AZ2394" s="191">
        <v>42</v>
      </c>
      <c r="BA2394" s="191">
        <v>12</v>
      </c>
      <c r="BB2394" s="191">
        <v>0</v>
      </c>
    </row>
    <row r="2395" spans="48:54" x14ac:dyDescent="0.2">
      <c r="AV2395" s="191" t="str">
        <f t="shared" si="41"/>
        <v>564_RO9_42_12_202425</v>
      </c>
      <c r="AW2395" s="191" t="s">
        <v>258</v>
      </c>
      <c r="AX2395" s="18">
        <v>202425</v>
      </c>
      <c r="AY2395" s="191">
        <v>564</v>
      </c>
      <c r="AZ2395" s="191">
        <v>42</v>
      </c>
      <c r="BA2395" s="191">
        <v>12</v>
      </c>
      <c r="BB2395" s="191">
        <v>0</v>
      </c>
    </row>
    <row r="2396" spans="48:54" x14ac:dyDescent="0.2">
      <c r="AV2396" s="191" t="str">
        <f t="shared" si="41"/>
        <v>566_RO9_42_12_202425</v>
      </c>
      <c r="AW2396" s="191" t="s">
        <v>258</v>
      </c>
      <c r="AX2396" s="18">
        <v>202425</v>
      </c>
      <c r="AY2396" s="191">
        <v>566</v>
      </c>
      <c r="AZ2396" s="191">
        <v>42</v>
      </c>
      <c r="BA2396" s="191">
        <v>12</v>
      </c>
      <c r="BB2396" s="191">
        <v>0</v>
      </c>
    </row>
    <row r="2397" spans="48:54" x14ac:dyDescent="0.2">
      <c r="AV2397" s="191" t="str">
        <f t="shared" si="41"/>
        <v>568_RO9_42_12_202425</v>
      </c>
      <c r="AW2397" s="191" t="s">
        <v>258</v>
      </c>
      <c r="AX2397" s="18">
        <v>202425</v>
      </c>
      <c r="AY2397" s="191">
        <v>568</v>
      </c>
      <c r="AZ2397" s="191">
        <v>42</v>
      </c>
      <c r="BA2397" s="191">
        <v>12</v>
      </c>
      <c r="BB2397" s="191">
        <v>0</v>
      </c>
    </row>
    <row r="2398" spans="48:54" x14ac:dyDescent="0.2">
      <c r="AV2398" s="191" t="str">
        <f t="shared" si="41"/>
        <v>572_RO9_42_12_202425</v>
      </c>
      <c r="AW2398" s="191" t="s">
        <v>258</v>
      </c>
      <c r="AX2398" s="18">
        <v>202425</v>
      </c>
      <c r="AY2398" s="191">
        <v>572</v>
      </c>
      <c r="AZ2398" s="191">
        <v>42</v>
      </c>
      <c r="BA2398" s="191">
        <v>12</v>
      </c>
      <c r="BB2398" s="191">
        <v>0</v>
      </c>
    </row>
    <row r="2399" spans="48:54" x14ac:dyDescent="0.2">
      <c r="AV2399" s="191" t="str">
        <f t="shared" si="41"/>
        <v>574_RO9_42_12_202425</v>
      </c>
      <c r="AW2399" s="191" t="s">
        <v>258</v>
      </c>
      <c r="AX2399" s="18">
        <v>202425</v>
      </c>
      <c r="AY2399" s="191">
        <v>574</v>
      </c>
      <c r="AZ2399" s="191">
        <v>42</v>
      </c>
      <c r="BA2399" s="191">
        <v>12</v>
      </c>
      <c r="BB2399" s="191">
        <v>0</v>
      </c>
    </row>
    <row r="2400" spans="48:54" x14ac:dyDescent="0.2">
      <c r="AV2400" s="191" t="str">
        <f t="shared" si="41"/>
        <v>576_RO9_42_12_202425</v>
      </c>
      <c r="AW2400" s="191" t="s">
        <v>258</v>
      </c>
      <c r="AX2400" s="18">
        <v>202425</v>
      </c>
      <c r="AY2400" s="191">
        <v>576</v>
      </c>
      <c r="AZ2400" s="191">
        <v>42</v>
      </c>
      <c r="BA2400" s="191">
        <v>12</v>
      </c>
      <c r="BB2400" s="191">
        <v>0</v>
      </c>
    </row>
    <row r="2401" spans="48:54" x14ac:dyDescent="0.2">
      <c r="AV2401" s="191" t="str">
        <f t="shared" si="41"/>
        <v>582_RO9_42_12_202425</v>
      </c>
      <c r="AW2401" s="191" t="s">
        <v>258</v>
      </c>
      <c r="AX2401" s="18">
        <v>202425</v>
      </c>
      <c r="AY2401" s="191">
        <v>582</v>
      </c>
      <c r="AZ2401" s="191">
        <v>42</v>
      </c>
      <c r="BA2401" s="191">
        <v>12</v>
      </c>
      <c r="BB2401" s="191">
        <v>0</v>
      </c>
    </row>
    <row r="2402" spans="48:54" x14ac:dyDescent="0.2">
      <c r="AV2402" s="191" t="str">
        <f t="shared" si="41"/>
        <v>584_RO9_42_12_202425</v>
      </c>
      <c r="AW2402" s="191" t="s">
        <v>258</v>
      </c>
      <c r="AX2402" s="18">
        <v>202425</v>
      </c>
      <c r="AY2402" s="191">
        <v>584</v>
      </c>
      <c r="AZ2402" s="191">
        <v>42</v>
      </c>
      <c r="BA2402" s="191">
        <v>12</v>
      </c>
      <c r="BB2402" s="191">
        <v>0</v>
      </c>
    </row>
    <row r="2403" spans="48:54" x14ac:dyDescent="0.2">
      <c r="AV2403" s="191" t="str">
        <f t="shared" si="41"/>
        <v>586_RO9_42_12_202425</v>
      </c>
      <c r="AW2403" s="191" t="s">
        <v>258</v>
      </c>
      <c r="AX2403" s="18">
        <v>202425</v>
      </c>
      <c r="AY2403" s="191">
        <v>586</v>
      </c>
      <c r="AZ2403" s="191">
        <v>42</v>
      </c>
      <c r="BA2403" s="191">
        <v>12</v>
      </c>
      <c r="BB2403" s="191">
        <v>0</v>
      </c>
    </row>
    <row r="2404" spans="48:54" x14ac:dyDescent="0.2">
      <c r="AV2404" s="191" t="str">
        <f t="shared" si="41"/>
        <v>512_ROF_6_10_202425</v>
      </c>
      <c r="AW2404" s="191" t="s">
        <v>227</v>
      </c>
      <c r="AX2404" s="18">
        <v>202425</v>
      </c>
      <c r="AY2404" s="191">
        <v>512</v>
      </c>
      <c r="AZ2404" s="191">
        <v>6</v>
      </c>
      <c r="BA2404" s="191">
        <v>10</v>
      </c>
      <c r="BB2404" s="191">
        <v>0</v>
      </c>
    </row>
    <row r="2405" spans="48:54" x14ac:dyDescent="0.2">
      <c r="AV2405" s="191" t="str">
        <f t="shared" si="41"/>
        <v>514_ROF_6_10_202425</v>
      </c>
      <c r="AW2405" s="191" t="s">
        <v>227</v>
      </c>
      <c r="AX2405" s="18">
        <v>202425</v>
      </c>
      <c r="AY2405" s="191">
        <v>514</v>
      </c>
      <c r="AZ2405" s="191">
        <v>6</v>
      </c>
      <c r="BA2405" s="191">
        <v>10</v>
      </c>
      <c r="BB2405" s="191">
        <v>0</v>
      </c>
    </row>
    <row r="2406" spans="48:54" x14ac:dyDescent="0.2">
      <c r="AV2406" s="191" t="str">
        <f t="shared" si="41"/>
        <v>516_ROF_6_10_202425</v>
      </c>
      <c r="AW2406" s="191" t="s">
        <v>227</v>
      </c>
      <c r="AX2406" s="18">
        <v>202425</v>
      </c>
      <c r="AY2406" s="191">
        <v>516</v>
      </c>
      <c r="AZ2406" s="191">
        <v>6</v>
      </c>
      <c r="BA2406" s="191">
        <v>10</v>
      </c>
      <c r="BB2406" s="191">
        <v>0</v>
      </c>
    </row>
    <row r="2407" spans="48:54" x14ac:dyDescent="0.2">
      <c r="AV2407" s="191" t="str">
        <f t="shared" si="41"/>
        <v>518_ROF_6_10_202425</v>
      </c>
      <c r="AW2407" s="191" t="s">
        <v>227</v>
      </c>
      <c r="AX2407" s="18">
        <v>202425</v>
      </c>
      <c r="AY2407" s="191">
        <v>518</v>
      </c>
      <c r="AZ2407" s="191">
        <v>6</v>
      </c>
      <c r="BA2407" s="191">
        <v>10</v>
      </c>
      <c r="BB2407" s="191">
        <v>0</v>
      </c>
    </row>
    <row r="2408" spans="48:54" x14ac:dyDescent="0.2">
      <c r="AV2408" s="191" t="str">
        <f t="shared" si="41"/>
        <v>520_ROF_6_10_202425</v>
      </c>
      <c r="AW2408" s="191" t="s">
        <v>227</v>
      </c>
      <c r="AX2408" s="18">
        <v>202425</v>
      </c>
      <c r="AY2408" s="191">
        <v>520</v>
      </c>
      <c r="AZ2408" s="191">
        <v>6</v>
      </c>
      <c r="BA2408" s="191">
        <v>10</v>
      </c>
      <c r="BB2408" s="191">
        <v>0</v>
      </c>
    </row>
    <row r="2409" spans="48:54" x14ac:dyDescent="0.2">
      <c r="AV2409" s="191" t="str">
        <f t="shared" si="41"/>
        <v>522_ROF_6_10_202425</v>
      </c>
      <c r="AW2409" s="191" t="s">
        <v>227</v>
      </c>
      <c r="AX2409" s="18">
        <v>202425</v>
      </c>
      <c r="AY2409" s="191">
        <v>522</v>
      </c>
      <c r="AZ2409" s="191">
        <v>6</v>
      </c>
      <c r="BA2409" s="191">
        <v>10</v>
      </c>
      <c r="BB2409" s="191">
        <v>0</v>
      </c>
    </row>
    <row r="2410" spans="48:54" x14ac:dyDescent="0.2">
      <c r="AV2410" s="191" t="str">
        <f t="shared" si="41"/>
        <v>524_ROF_6_10_202425</v>
      </c>
      <c r="AW2410" s="191" t="s">
        <v>227</v>
      </c>
      <c r="AX2410" s="18">
        <v>202425</v>
      </c>
      <c r="AY2410" s="191">
        <v>524</v>
      </c>
      <c r="AZ2410" s="191">
        <v>6</v>
      </c>
      <c r="BA2410" s="191">
        <v>10</v>
      </c>
      <c r="BB2410" s="191">
        <v>0</v>
      </c>
    </row>
    <row r="2411" spans="48:54" x14ac:dyDescent="0.2">
      <c r="AV2411" s="191" t="str">
        <f t="shared" si="41"/>
        <v>526_ROF_6_10_202425</v>
      </c>
      <c r="AW2411" s="191" t="s">
        <v>227</v>
      </c>
      <c r="AX2411" s="18">
        <v>202425</v>
      </c>
      <c r="AY2411" s="191">
        <v>526</v>
      </c>
      <c r="AZ2411" s="191">
        <v>6</v>
      </c>
      <c r="BA2411" s="191">
        <v>10</v>
      </c>
      <c r="BB2411" s="191">
        <v>0</v>
      </c>
    </row>
    <row r="2412" spans="48:54" x14ac:dyDescent="0.2">
      <c r="AV2412" s="191" t="str">
        <f t="shared" si="41"/>
        <v>528_ROF_6_10_202425</v>
      </c>
      <c r="AW2412" s="191" t="s">
        <v>227</v>
      </c>
      <c r="AX2412" s="18">
        <v>202425</v>
      </c>
      <c r="AY2412" s="191">
        <v>528</v>
      </c>
      <c r="AZ2412" s="191">
        <v>6</v>
      </c>
      <c r="BA2412" s="191">
        <v>10</v>
      </c>
      <c r="BB2412" s="191">
        <v>0</v>
      </c>
    </row>
    <row r="2413" spans="48:54" x14ac:dyDescent="0.2">
      <c r="AV2413" s="191" t="str">
        <f t="shared" si="41"/>
        <v>530_ROF_6_10_202425</v>
      </c>
      <c r="AW2413" s="191" t="s">
        <v>227</v>
      </c>
      <c r="AX2413" s="18">
        <v>202425</v>
      </c>
      <c r="AY2413" s="191">
        <v>530</v>
      </c>
      <c r="AZ2413" s="191">
        <v>6</v>
      </c>
      <c r="BA2413" s="191">
        <v>10</v>
      </c>
      <c r="BB2413" s="191">
        <v>0</v>
      </c>
    </row>
    <row r="2414" spans="48:54" x14ac:dyDescent="0.2">
      <c r="AV2414" s="191" t="str">
        <f t="shared" si="41"/>
        <v>532_ROF_6_10_202425</v>
      </c>
      <c r="AW2414" s="191" t="s">
        <v>227</v>
      </c>
      <c r="AX2414" s="18">
        <v>202425</v>
      </c>
      <c r="AY2414" s="191">
        <v>532</v>
      </c>
      <c r="AZ2414" s="191">
        <v>6</v>
      </c>
      <c r="BA2414" s="191">
        <v>10</v>
      </c>
      <c r="BB2414" s="191">
        <v>0</v>
      </c>
    </row>
    <row r="2415" spans="48:54" x14ac:dyDescent="0.2">
      <c r="AV2415" s="191" t="str">
        <f t="shared" si="41"/>
        <v>534_ROF_6_10_202425</v>
      </c>
      <c r="AW2415" s="191" t="s">
        <v>227</v>
      </c>
      <c r="AX2415" s="18">
        <v>202425</v>
      </c>
      <c r="AY2415" s="191">
        <v>534</v>
      </c>
      <c r="AZ2415" s="191">
        <v>6</v>
      </c>
      <c r="BA2415" s="191">
        <v>10</v>
      </c>
      <c r="BB2415" s="191">
        <v>0</v>
      </c>
    </row>
    <row r="2416" spans="48:54" x14ac:dyDescent="0.2">
      <c r="AV2416" s="191" t="str">
        <f t="shared" si="41"/>
        <v>536_ROF_6_10_202425</v>
      </c>
      <c r="AW2416" s="191" t="s">
        <v>227</v>
      </c>
      <c r="AX2416" s="18">
        <v>202425</v>
      </c>
      <c r="AY2416" s="191">
        <v>536</v>
      </c>
      <c r="AZ2416" s="191">
        <v>6</v>
      </c>
      <c r="BA2416" s="191">
        <v>10</v>
      </c>
      <c r="BB2416" s="191">
        <v>0</v>
      </c>
    </row>
    <row r="2417" spans="48:54" x14ac:dyDescent="0.2">
      <c r="AV2417" s="191" t="str">
        <f t="shared" si="41"/>
        <v>538_ROF_6_10_202425</v>
      </c>
      <c r="AW2417" s="191" t="s">
        <v>227</v>
      </c>
      <c r="AX2417" s="18">
        <v>202425</v>
      </c>
      <c r="AY2417" s="191">
        <v>538</v>
      </c>
      <c r="AZ2417" s="191">
        <v>6</v>
      </c>
      <c r="BA2417" s="191">
        <v>10</v>
      </c>
      <c r="BB2417" s="191">
        <v>0</v>
      </c>
    </row>
    <row r="2418" spans="48:54" x14ac:dyDescent="0.2">
      <c r="AV2418" s="191" t="str">
        <f t="shared" si="41"/>
        <v>540_ROF_6_10_202425</v>
      </c>
      <c r="AW2418" s="191" t="s">
        <v>227</v>
      </c>
      <c r="AX2418" s="18">
        <v>202425</v>
      </c>
      <c r="AY2418" s="191">
        <v>540</v>
      </c>
      <c r="AZ2418" s="191">
        <v>6</v>
      </c>
      <c r="BA2418" s="191">
        <v>10</v>
      </c>
      <c r="BB2418" s="191">
        <v>0</v>
      </c>
    </row>
    <row r="2419" spans="48:54" x14ac:dyDescent="0.2">
      <c r="AV2419" s="191" t="str">
        <f t="shared" si="41"/>
        <v>542_ROF_6_10_202425</v>
      </c>
      <c r="AW2419" s="191" t="s">
        <v>227</v>
      </c>
      <c r="AX2419" s="18">
        <v>202425</v>
      </c>
      <c r="AY2419" s="191">
        <v>542</v>
      </c>
      <c r="AZ2419" s="191">
        <v>6</v>
      </c>
      <c r="BA2419" s="191">
        <v>10</v>
      </c>
      <c r="BB2419" s="191">
        <v>0</v>
      </c>
    </row>
    <row r="2420" spans="48:54" x14ac:dyDescent="0.2">
      <c r="AV2420" s="191" t="str">
        <f t="shared" si="41"/>
        <v>544_ROF_6_10_202425</v>
      </c>
      <c r="AW2420" s="191" t="s">
        <v>227</v>
      </c>
      <c r="AX2420" s="18">
        <v>202425</v>
      </c>
      <c r="AY2420" s="191">
        <v>544</v>
      </c>
      <c r="AZ2420" s="191">
        <v>6</v>
      </c>
      <c r="BA2420" s="191">
        <v>10</v>
      </c>
      <c r="BB2420" s="191">
        <v>0</v>
      </c>
    </row>
    <row r="2421" spans="48:54" x14ac:dyDescent="0.2">
      <c r="AV2421" s="191" t="str">
        <f t="shared" si="41"/>
        <v>545_ROF_6_10_202425</v>
      </c>
      <c r="AW2421" s="191" t="s">
        <v>227</v>
      </c>
      <c r="AX2421" s="18">
        <v>202425</v>
      </c>
      <c r="AY2421" s="191">
        <v>545</v>
      </c>
      <c r="AZ2421" s="191">
        <v>6</v>
      </c>
      <c r="BA2421" s="191">
        <v>10</v>
      </c>
      <c r="BB2421" s="191">
        <v>0</v>
      </c>
    </row>
    <row r="2422" spans="48:54" x14ac:dyDescent="0.2">
      <c r="AV2422" s="191" t="str">
        <f t="shared" si="41"/>
        <v>546_ROF_6_10_202425</v>
      </c>
      <c r="AW2422" s="191" t="s">
        <v>227</v>
      </c>
      <c r="AX2422" s="18">
        <v>202425</v>
      </c>
      <c r="AY2422" s="191">
        <v>546</v>
      </c>
      <c r="AZ2422" s="191">
        <v>6</v>
      </c>
      <c r="BA2422" s="191">
        <v>10</v>
      </c>
      <c r="BB2422" s="191">
        <v>0</v>
      </c>
    </row>
    <row r="2423" spans="48:54" x14ac:dyDescent="0.2">
      <c r="AV2423" s="191" t="str">
        <f t="shared" si="41"/>
        <v>548_ROF_6_10_202425</v>
      </c>
      <c r="AW2423" s="191" t="s">
        <v>227</v>
      </c>
      <c r="AX2423" s="18">
        <v>202425</v>
      </c>
      <c r="AY2423" s="191">
        <v>548</v>
      </c>
      <c r="AZ2423" s="191">
        <v>6</v>
      </c>
      <c r="BA2423" s="191">
        <v>10</v>
      </c>
      <c r="BB2423" s="191">
        <v>0</v>
      </c>
    </row>
    <row r="2424" spans="48:54" x14ac:dyDescent="0.2">
      <c r="AV2424" s="191" t="str">
        <f t="shared" si="41"/>
        <v>550_ROF_6_10_202425</v>
      </c>
      <c r="AW2424" s="191" t="s">
        <v>227</v>
      </c>
      <c r="AX2424" s="18">
        <v>202425</v>
      </c>
      <c r="AY2424" s="191">
        <v>550</v>
      </c>
      <c r="AZ2424" s="191">
        <v>6</v>
      </c>
      <c r="BA2424" s="191">
        <v>10</v>
      </c>
      <c r="BB2424" s="191">
        <v>0</v>
      </c>
    </row>
    <row r="2425" spans="48:54" x14ac:dyDescent="0.2">
      <c r="AV2425" s="191" t="str">
        <f t="shared" si="41"/>
        <v>552_ROF_6_10_202425</v>
      </c>
      <c r="AW2425" s="191" t="s">
        <v>227</v>
      </c>
      <c r="AX2425" s="18">
        <v>202425</v>
      </c>
      <c r="AY2425" s="191">
        <v>552</v>
      </c>
      <c r="AZ2425" s="191">
        <v>6</v>
      </c>
      <c r="BA2425" s="191">
        <v>10</v>
      </c>
      <c r="BB2425" s="191">
        <v>0</v>
      </c>
    </row>
    <row r="2426" spans="48:54" x14ac:dyDescent="0.2">
      <c r="AV2426" s="191" t="str">
        <f t="shared" si="41"/>
        <v>562_ROF_6_10_202425</v>
      </c>
      <c r="AW2426" s="191" t="s">
        <v>227</v>
      </c>
      <c r="AX2426" s="18">
        <v>202425</v>
      </c>
      <c r="AY2426" s="191">
        <v>562</v>
      </c>
      <c r="AZ2426" s="191">
        <v>6</v>
      </c>
      <c r="BA2426" s="191">
        <v>10</v>
      </c>
      <c r="BB2426" s="191">
        <v>0</v>
      </c>
    </row>
    <row r="2427" spans="48:54" x14ac:dyDescent="0.2">
      <c r="AV2427" s="191" t="str">
        <f t="shared" si="41"/>
        <v>564_ROF_6_10_202425</v>
      </c>
      <c r="AW2427" s="191" t="s">
        <v>227</v>
      </c>
      <c r="AX2427" s="18">
        <v>202425</v>
      </c>
      <c r="AY2427" s="191">
        <v>564</v>
      </c>
      <c r="AZ2427" s="191">
        <v>6</v>
      </c>
      <c r="BA2427" s="191">
        <v>10</v>
      </c>
      <c r="BB2427" s="191">
        <v>0</v>
      </c>
    </row>
    <row r="2428" spans="48:54" x14ac:dyDescent="0.2">
      <c r="AV2428" s="191" t="str">
        <f t="shared" si="41"/>
        <v>566_ROF_6_10_202425</v>
      </c>
      <c r="AW2428" s="191" t="s">
        <v>227</v>
      </c>
      <c r="AX2428" s="18">
        <v>202425</v>
      </c>
      <c r="AY2428" s="191">
        <v>566</v>
      </c>
      <c r="AZ2428" s="191">
        <v>6</v>
      </c>
      <c r="BA2428" s="191">
        <v>10</v>
      </c>
      <c r="BB2428" s="191">
        <v>0</v>
      </c>
    </row>
    <row r="2429" spans="48:54" x14ac:dyDescent="0.2">
      <c r="AV2429" s="191" t="str">
        <f t="shared" si="41"/>
        <v>568_ROF_6_10_202425</v>
      </c>
      <c r="AW2429" s="191" t="s">
        <v>227</v>
      </c>
      <c r="AX2429" s="18">
        <v>202425</v>
      </c>
      <c r="AY2429" s="191">
        <v>568</v>
      </c>
      <c r="AZ2429" s="191">
        <v>6</v>
      </c>
      <c r="BA2429" s="191">
        <v>10</v>
      </c>
      <c r="BB2429" s="191">
        <v>0</v>
      </c>
    </row>
    <row r="2430" spans="48:54" x14ac:dyDescent="0.2">
      <c r="AV2430" s="191" t="str">
        <f t="shared" si="41"/>
        <v>572_ROF_6_10_202425</v>
      </c>
      <c r="AW2430" s="191" t="s">
        <v>227</v>
      </c>
      <c r="AX2430" s="18">
        <v>202425</v>
      </c>
      <c r="AY2430" s="191">
        <v>572</v>
      </c>
      <c r="AZ2430" s="191">
        <v>6</v>
      </c>
      <c r="BA2430" s="191">
        <v>10</v>
      </c>
      <c r="BB2430" s="191">
        <v>61038.548999999999</v>
      </c>
    </row>
    <row r="2431" spans="48:54" x14ac:dyDescent="0.2">
      <c r="AV2431" s="191" t="str">
        <f t="shared" si="41"/>
        <v>574_ROF_6_10_202425</v>
      </c>
      <c r="AW2431" s="191" t="s">
        <v>227</v>
      </c>
      <c r="AX2431" s="18">
        <v>202425</v>
      </c>
      <c r="AY2431" s="191">
        <v>574</v>
      </c>
      <c r="AZ2431" s="191">
        <v>6</v>
      </c>
      <c r="BA2431" s="191">
        <v>10</v>
      </c>
      <c r="BB2431" s="191">
        <v>43614.7</v>
      </c>
    </row>
    <row r="2432" spans="48:54" x14ac:dyDescent="0.2">
      <c r="AV2432" s="191" t="str">
        <f t="shared" si="41"/>
        <v>576_ROF_6_10_202425</v>
      </c>
      <c r="AW2432" s="191" t="s">
        <v>227</v>
      </c>
      <c r="AX2432" s="18">
        <v>202425</v>
      </c>
      <c r="AY2432" s="191">
        <v>576</v>
      </c>
      <c r="AZ2432" s="191">
        <v>6</v>
      </c>
      <c r="BA2432" s="191">
        <v>10</v>
      </c>
      <c r="BB2432" s="191">
        <v>89553.048319999682</v>
      </c>
    </row>
    <row r="2433" spans="48:54" x14ac:dyDescent="0.2">
      <c r="AV2433" s="191" t="str">
        <f t="shared" si="41"/>
        <v>582_ROF_6_10_202425</v>
      </c>
      <c r="AW2433" s="191" t="s">
        <v>227</v>
      </c>
      <c r="AX2433" s="18">
        <v>202425</v>
      </c>
      <c r="AY2433" s="191">
        <v>582</v>
      </c>
      <c r="AZ2433" s="191">
        <v>6</v>
      </c>
      <c r="BA2433" s="191">
        <v>10</v>
      </c>
      <c r="BB2433" s="191">
        <v>0</v>
      </c>
    </row>
    <row r="2434" spans="48:54" x14ac:dyDescent="0.2">
      <c r="AV2434" s="191" t="str">
        <f t="shared" si="41"/>
        <v>584_ROF_6_10_202425</v>
      </c>
      <c r="AW2434" s="191" t="s">
        <v>227</v>
      </c>
      <c r="AX2434" s="18">
        <v>202425</v>
      </c>
      <c r="AY2434" s="191">
        <v>584</v>
      </c>
      <c r="AZ2434" s="191">
        <v>6</v>
      </c>
      <c r="BA2434" s="191">
        <v>10</v>
      </c>
      <c r="BB2434" s="191">
        <v>0</v>
      </c>
    </row>
    <row r="2435" spans="48:54" x14ac:dyDescent="0.2">
      <c r="AV2435" s="191" t="str">
        <f t="shared" si="41"/>
        <v>586_ROF_6_10_202425</v>
      </c>
      <c r="AW2435" s="191" t="s">
        <v>227</v>
      </c>
      <c r="AX2435" s="18">
        <v>202425</v>
      </c>
      <c r="AY2435" s="191">
        <v>586</v>
      </c>
      <c r="AZ2435" s="191">
        <v>6</v>
      </c>
      <c r="BA2435" s="191">
        <v>10</v>
      </c>
      <c r="BB2435" s="191">
        <v>0</v>
      </c>
    </row>
    <row r="2436" spans="48:54" x14ac:dyDescent="0.2">
      <c r="AV2436" s="191" t="str">
        <f t="shared" ref="AV2436:AV2499" si="42">AY2436&amp;"_"&amp;AW2436&amp;"_"&amp;AZ2436&amp;"_"&amp;BA2436&amp;"_"&amp;AX2436</f>
        <v>512_ROF_7_10_202425</v>
      </c>
      <c r="AW2436" s="191" t="s">
        <v>227</v>
      </c>
      <c r="AX2436" s="18">
        <v>202425</v>
      </c>
      <c r="AY2436" s="191">
        <v>512</v>
      </c>
      <c r="AZ2436" s="191">
        <v>7</v>
      </c>
      <c r="BA2436" s="191">
        <v>10</v>
      </c>
      <c r="BB2436" s="191">
        <v>0</v>
      </c>
    </row>
    <row r="2437" spans="48:54" x14ac:dyDescent="0.2">
      <c r="AV2437" s="191" t="str">
        <f t="shared" si="42"/>
        <v>514_ROF_7_10_202425</v>
      </c>
      <c r="AW2437" s="191" t="s">
        <v>227</v>
      </c>
      <c r="AX2437" s="18">
        <v>202425</v>
      </c>
      <c r="AY2437" s="191">
        <v>514</v>
      </c>
      <c r="AZ2437" s="191">
        <v>7</v>
      </c>
      <c r="BA2437" s="191">
        <v>10</v>
      </c>
      <c r="BB2437" s="191">
        <v>0</v>
      </c>
    </row>
    <row r="2438" spans="48:54" x14ac:dyDescent="0.2">
      <c r="AV2438" s="191" t="str">
        <f t="shared" si="42"/>
        <v>516_ROF_7_10_202425</v>
      </c>
      <c r="AW2438" s="191" t="s">
        <v>227</v>
      </c>
      <c r="AX2438" s="18">
        <v>202425</v>
      </c>
      <c r="AY2438" s="191">
        <v>516</v>
      </c>
      <c r="AZ2438" s="191">
        <v>7</v>
      </c>
      <c r="BA2438" s="191">
        <v>10</v>
      </c>
      <c r="BB2438" s="191">
        <v>0</v>
      </c>
    </row>
    <row r="2439" spans="48:54" x14ac:dyDescent="0.2">
      <c r="AV2439" s="191" t="str">
        <f t="shared" si="42"/>
        <v>518_ROF_7_10_202425</v>
      </c>
      <c r="AW2439" s="191" t="s">
        <v>227</v>
      </c>
      <c r="AX2439" s="18">
        <v>202425</v>
      </c>
      <c r="AY2439" s="191">
        <v>518</v>
      </c>
      <c r="AZ2439" s="191">
        <v>7</v>
      </c>
      <c r="BA2439" s="191">
        <v>10</v>
      </c>
      <c r="BB2439" s="191">
        <v>0</v>
      </c>
    </row>
    <row r="2440" spans="48:54" x14ac:dyDescent="0.2">
      <c r="AV2440" s="191" t="str">
        <f t="shared" si="42"/>
        <v>520_ROF_7_10_202425</v>
      </c>
      <c r="AW2440" s="191" t="s">
        <v>227</v>
      </c>
      <c r="AX2440" s="18">
        <v>202425</v>
      </c>
      <c r="AY2440" s="191">
        <v>520</v>
      </c>
      <c r="AZ2440" s="191">
        <v>7</v>
      </c>
      <c r="BA2440" s="191">
        <v>10</v>
      </c>
      <c r="BB2440" s="191">
        <v>0</v>
      </c>
    </row>
    <row r="2441" spans="48:54" x14ac:dyDescent="0.2">
      <c r="AV2441" s="191" t="str">
        <f t="shared" si="42"/>
        <v>522_ROF_7_10_202425</v>
      </c>
      <c r="AW2441" s="191" t="s">
        <v>227</v>
      </c>
      <c r="AX2441" s="18">
        <v>202425</v>
      </c>
      <c r="AY2441" s="191">
        <v>522</v>
      </c>
      <c r="AZ2441" s="191">
        <v>7</v>
      </c>
      <c r="BA2441" s="191">
        <v>10</v>
      </c>
      <c r="BB2441" s="191">
        <v>0</v>
      </c>
    </row>
    <row r="2442" spans="48:54" x14ac:dyDescent="0.2">
      <c r="AV2442" s="191" t="str">
        <f t="shared" si="42"/>
        <v>524_ROF_7_10_202425</v>
      </c>
      <c r="AW2442" s="191" t="s">
        <v>227</v>
      </c>
      <c r="AX2442" s="18">
        <v>202425</v>
      </c>
      <c r="AY2442" s="191">
        <v>524</v>
      </c>
      <c r="AZ2442" s="191">
        <v>7</v>
      </c>
      <c r="BA2442" s="191">
        <v>10</v>
      </c>
      <c r="BB2442" s="191">
        <v>0</v>
      </c>
    </row>
    <row r="2443" spans="48:54" x14ac:dyDescent="0.2">
      <c r="AV2443" s="191" t="str">
        <f t="shared" si="42"/>
        <v>526_ROF_7_10_202425</v>
      </c>
      <c r="AW2443" s="191" t="s">
        <v>227</v>
      </c>
      <c r="AX2443" s="18">
        <v>202425</v>
      </c>
      <c r="AY2443" s="191">
        <v>526</v>
      </c>
      <c r="AZ2443" s="191">
        <v>7</v>
      </c>
      <c r="BA2443" s="191">
        <v>10</v>
      </c>
      <c r="BB2443" s="191">
        <v>0</v>
      </c>
    </row>
    <row r="2444" spans="48:54" x14ac:dyDescent="0.2">
      <c r="AV2444" s="191" t="str">
        <f t="shared" si="42"/>
        <v>528_ROF_7_10_202425</v>
      </c>
      <c r="AW2444" s="191" t="s">
        <v>227</v>
      </c>
      <c r="AX2444" s="18">
        <v>202425</v>
      </c>
      <c r="AY2444" s="191">
        <v>528</v>
      </c>
      <c r="AZ2444" s="191">
        <v>7</v>
      </c>
      <c r="BA2444" s="191">
        <v>10</v>
      </c>
      <c r="BB2444" s="191">
        <v>0</v>
      </c>
    </row>
    <row r="2445" spans="48:54" x14ac:dyDescent="0.2">
      <c r="AV2445" s="191" t="str">
        <f t="shared" si="42"/>
        <v>530_ROF_7_10_202425</v>
      </c>
      <c r="AW2445" s="191" t="s">
        <v>227</v>
      </c>
      <c r="AX2445" s="18">
        <v>202425</v>
      </c>
      <c r="AY2445" s="191">
        <v>530</v>
      </c>
      <c r="AZ2445" s="191">
        <v>7</v>
      </c>
      <c r="BA2445" s="191">
        <v>10</v>
      </c>
      <c r="BB2445" s="191">
        <v>0</v>
      </c>
    </row>
    <row r="2446" spans="48:54" x14ac:dyDescent="0.2">
      <c r="AV2446" s="191" t="str">
        <f t="shared" si="42"/>
        <v>532_ROF_7_10_202425</v>
      </c>
      <c r="AW2446" s="191" t="s">
        <v>227</v>
      </c>
      <c r="AX2446" s="18">
        <v>202425</v>
      </c>
      <c r="AY2446" s="191">
        <v>532</v>
      </c>
      <c r="AZ2446" s="191">
        <v>7</v>
      </c>
      <c r="BA2446" s="191">
        <v>10</v>
      </c>
      <c r="BB2446" s="191">
        <v>0</v>
      </c>
    </row>
    <row r="2447" spans="48:54" x14ac:dyDescent="0.2">
      <c r="AV2447" s="191" t="str">
        <f t="shared" si="42"/>
        <v>534_ROF_7_10_202425</v>
      </c>
      <c r="AW2447" s="191" t="s">
        <v>227</v>
      </c>
      <c r="AX2447" s="18">
        <v>202425</v>
      </c>
      <c r="AY2447" s="191">
        <v>534</v>
      </c>
      <c r="AZ2447" s="191">
        <v>7</v>
      </c>
      <c r="BA2447" s="191">
        <v>10</v>
      </c>
      <c r="BB2447" s="191">
        <v>0</v>
      </c>
    </row>
    <row r="2448" spans="48:54" x14ac:dyDescent="0.2">
      <c r="AV2448" s="191" t="str">
        <f t="shared" si="42"/>
        <v>536_ROF_7_10_202425</v>
      </c>
      <c r="AW2448" s="191" t="s">
        <v>227</v>
      </c>
      <c r="AX2448" s="18">
        <v>202425</v>
      </c>
      <c r="AY2448" s="191">
        <v>536</v>
      </c>
      <c r="AZ2448" s="191">
        <v>7</v>
      </c>
      <c r="BA2448" s="191">
        <v>10</v>
      </c>
      <c r="BB2448" s="191">
        <v>0</v>
      </c>
    </row>
    <row r="2449" spans="48:54" x14ac:dyDescent="0.2">
      <c r="AV2449" s="191" t="str">
        <f t="shared" si="42"/>
        <v>538_ROF_7_10_202425</v>
      </c>
      <c r="AW2449" s="191" t="s">
        <v>227</v>
      </c>
      <c r="AX2449" s="18">
        <v>202425</v>
      </c>
      <c r="AY2449" s="191">
        <v>538</v>
      </c>
      <c r="AZ2449" s="191">
        <v>7</v>
      </c>
      <c r="BA2449" s="191">
        <v>10</v>
      </c>
      <c r="BB2449" s="191">
        <v>0</v>
      </c>
    </row>
    <row r="2450" spans="48:54" x14ac:dyDescent="0.2">
      <c r="AV2450" s="191" t="str">
        <f t="shared" si="42"/>
        <v>540_ROF_7_10_202425</v>
      </c>
      <c r="AW2450" s="191" t="s">
        <v>227</v>
      </c>
      <c r="AX2450" s="18">
        <v>202425</v>
      </c>
      <c r="AY2450" s="191">
        <v>540</v>
      </c>
      <c r="AZ2450" s="191">
        <v>7</v>
      </c>
      <c r="BA2450" s="191">
        <v>10</v>
      </c>
      <c r="BB2450" s="191">
        <v>0</v>
      </c>
    </row>
    <row r="2451" spans="48:54" x14ac:dyDescent="0.2">
      <c r="AV2451" s="191" t="str">
        <f t="shared" si="42"/>
        <v>542_ROF_7_10_202425</v>
      </c>
      <c r="AW2451" s="191" t="s">
        <v>227</v>
      </c>
      <c r="AX2451" s="18">
        <v>202425</v>
      </c>
      <c r="AY2451" s="191">
        <v>542</v>
      </c>
      <c r="AZ2451" s="191">
        <v>7</v>
      </c>
      <c r="BA2451" s="191">
        <v>10</v>
      </c>
      <c r="BB2451" s="191">
        <v>0</v>
      </c>
    </row>
    <row r="2452" spans="48:54" x14ac:dyDescent="0.2">
      <c r="AV2452" s="191" t="str">
        <f t="shared" si="42"/>
        <v>544_ROF_7_10_202425</v>
      </c>
      <c r="AW2452" s="191" t="s">
        <v>227</v>
      </c>
      <c r="AX2452" s="18">
        <v>202425</v>
      </c>
      <c r="AY2452" s="191">
        <v>544</v>
      </c>
      <c r="AZ2452" s="191">
        <v>7</v>
      </c>
      <c r="BA2452" s="191">
        <v>10</v>
      </c>
      <c r="BB2452" s="191">
        <v>0</v>
      </c>
    </row>
    <row r="2453" spans="48:54" x14ac:dyDescent="0.2">
      <c r="AV2453" s="191" t="str">
        <f t="shared" si="42"/>
        <v>545_ROF_7_10_202425</v>
      </c>
      <c r="AW2453" s="191" t="s">
        <v>227</v>
      </c>
      <c r="AX2453" s="18">
        <v>202425</v>
      </c>
      <c r="AY2453" s="191">
        <v>545</v>
      </c>
      <c r="AZ2453" s="191">
        <v>7</v>
      </c>
      <c r="BA2453" s="191">
        <v>10</v>
      </c>
      <c r="BB2453" s="191">
        <v>0</v>
      </c>
    </row>
    <row r="2454" spans="48:54" x14ac:dyDescent="0.2">
      <c r="AV2454" s="191" t="str">
        <f t="shared" si="42"/>
        <v>546_ROF_7_10_202425</v>
      </c>
      <c r="AW2454" s="191" t="s">
        <v>227</v>
      </c>
      <c r="AX2454" s="18">
        <v>202425</v>
      </c>
      <c r="AY2454" s="191">
        <v>546</v>
      </c>
      <c r="AZ2454" s="191">
        <v>7</v>
      </c>
      <c r="BA2454" s="191">
        <v>10</v>
      </c>
      <c r="BB2454" s="191">
        <v>0</v>
      </c>
    </row>
    <row r="2455" spans="48:54" x14ac:dyDescent="0.2">
      <c r="AV2455" s="191" t="str">
        <f t="shared" si="42"/>
        <v>548_ROF_7_10_202425</v>
      </c>
      <c r="AW2455" s="191" t="s">
        <v>227</v>
      </c>
      <c r="AX2455" s="18">
        <v>202425</v>
      </c>
      <c r="AY2455" s="191">
        <v>548</v>
      </c>
      <c r="AZ2455" s="191">
        <v>7</v>
      </c>
      <c r="BA2455" s="191">
        <v>10</v>
      </c>
      <c r="BB2455" s="191">
        <v>0</v>
      </c>
    </row>
    <row r="2456" spans="48:54" x14ac:dyDescent="0.2">
      <c r="AV2456" s="191" t="str">
        <f t="shared" si="42"/>
        <v>550_ROF_7_10_202425</v>
      </c>
      <c r="AW2456" s="191" t="s">
        <v>227</v>
      </c>
      <c r="AX2456" s="18">
        <v>202425</v>
      </c>
      <c r="AY2456" s="191">
        <v>550</v>
      </c>
      <c r="AZ2456" s="191">
        <v>7</v>
      </c>
      <c r="BA2456" s="191">
        <v>10</v>
      </c>
      <c r="BB2456" s="191">
        <v>0</v>
      </c>
    </row>
    <row r="2457" spans="48:54" x14ac:dyDescent="0.2">
      <c r="AV2457" s="191" t="str">
        <f t="shared" si="42"/>
        <v>552_ROF_7_10_202425</v>
      </c>
      <c r="AW2457" s="191" t="s">
        <v>227</v>
      </c>
      <c r="AX2457" s="18">
        <v>202425</v>
      </c>
      <c r="AY2457" s="191">
        <v>552</v>
      </c>
      <c r="AZ2457" s="191">
        <v>7</v>
      </c>
      <c r="BA2457" s="191">
        <v>10</v>
      </c>
      <c r="BB2457" s="191">
        <v>0</v>
      </c>
    </row>
    <row r="2458" spans="48:54" x14ac:dyDescent="0.2">
      <c r="AV2458" s="191" t="str">
        <f t="shared" si="42"/>
        <v>562_ROF_7_10_202425</v>
      </c>
      <c r="AW2458" s="191" t="s">
        <v>227</v>
      </c>
      <c r="AX2458" s="18">
        <v>202425</v>
      </c>
      <c r="AY2458" s="191">
        <v>562</v>
      </c>
      <c r="AZ2458" s="191">
        <v>7</v>
      </c>
      <c r="BA2458" s="191">
        <v>10</v>
      </c>
      <c r="BB2458" s="191">
        <v>0</v>
      </c>
    </row>
    <row r="2459" spans="48:54" x14ac:dyDescent="0.2">
      <c r="AV2459" s="191" t="str">
        <f t="shared" si="42"/>
        <v>564_ROF_7_10_202425</v>
      </c>
      <c r="AW2459" s="191" t="s">
        <v>227</v>
      </c>
      <c r="AX2459" s="18">
        <v>202425</v>
      </c>
      <c r="AY2459" s="191">
        <v>564</v>
      </c>
      <c r="AZ2459" s="191">
        <v>7</v>
      </c>
      <c r="BA2459" s="191">
        <v>10</v>
      </c>
      <c r="BB2459" s="191">
        <v>0</v>
      </c>
    </row>
    <row r="2460" spans="48:54" x14ac:dyDescent="0.2">
      <c r="AV2460" s="191" t="str">
        <f t="shared" si="42"/>
        <v>566_ROF_7_10_202425</v>
      </c>
      <c r="AW2460" s="191" t="s">
        <v>227</v>
      </c>
      <c r="AX2460" s="18">
        <v>202425</v>
      </c>
      <c r="AY2460" s="191">
        <v>566</v>
      </c>
      <c r="AZ2460" s="191">
        <v>7</v>
      </c>
      <c r="BA2460" s="191">
        <v>10</v>
      </c>
      <c r="BB2460" s="191">
        <v>0</v>
      </c>
    </row>
    <row r="2461" spans="48:54" x14ac:dyDescent="0.2">
      <c r="AV2461" s="191" t="str">
        <f t="shared" si="42"/>
        <v>568_ROF_7_10_202425</v>
      </c>
      <c r="AW2461" s="191" t="s">
        <v>227</v>
      </c>
      <c r="AX2461" s="18">
        <v>202425</v>
      </c>
      <c r="AY2461" s="191">
        <v>568</v>
      </c>
      <c r="AZ2461" s="191">
        <v>7</v>
      </c>
      <c r="BA2461" s="191">
        <v>10</v>
      </c>
      <c r="BB2461" s="191">
        <v>0</v>
      </c>
    </row>
    <row r="2462" spans="48:54" x14ac:dyDescent="0.2">
      <c r="AV2462" s="191" t="str">
        <f t="shared" si="42"/>
        <v>572_ROF_7_10_202425</v>
      </c>
      <c r="AW2462" s="191" t="s">
        <v>227</v>
      </c>
      <c r="AX2462" s="18">
        <v>202425</v>
      </c>
      <c r="AY2462" s="191">
        <v>572</v>
      </c>
      <c r="AZ2462" s="191">
        <v>7</v>
      </c>
      <c r="BA2462" s="191">
        <v>10</v>
      </c>
      <c r="BB2462" s="191">
        <v>1486.547</v>
      </c>
    </row>
    <row r="2463" spans="48:54" x14ac:dyDescent="0.2">
      <c r="AV2463" s="191" t="str">
        <f t="shared" si="42"/>
        <v>574_ROF_7_10_202425</v>
      </c>
      <c r="AW2463" s="191" t="s">
        <v>227</v>
      </c>
      <c r="AX2463" s="18">
        <v>202425</v>
      </c>
      <c r="AY2463" s="191">
        <v>574</v>
      </c>
      <c r="AZ2463" s="191">
        <v>7</v>
      </c>
      <c r="BA2463" s="191">
        <v>10</v>
      </c>
      <c r="BB2463" s="191">
        <v>0</v>
      </c>
    </row>
    <row r="2464" spans="48:54" x14ac:dyDescent="0.2">
      <c r="AV2464" s="191" t="str">
        <f t="shared" si="42"/>
        <v>576_ROF_7_10_202425</v>
      </c>
      <c r="AW2464" s="191" t="s">
        <v>227</v>
      </c>
      <c r="AX2464" s="18">
        <v>202425</v>
      </c>
      <c r="AY2464" s="191">
        <v>576</v>
      </c>
      <c r="AZ2464" s="191">
        <v>7</v>
      </c>
      <c r="BA2464" s="191">
        <v>10</v>
      </c>
      <c r="BB2464" s="191">
        <v>0</v>
      </c>
    </row>
    <row r="2465" spans="48:54" x14ac:dyDescent="0.2">
      <c r="AV2465" s="191" t="str">
        <f t="shared" si="42"/>
        <v>582_ROF_7_10_202425</v>
      </c>
      <c r="AW2465" s="191" t="s">
        <v>227</v>
      </c>
      <c r="AX2465" s="18">
        <v>202425</v>
      </c>
      <c r="AY2465" s="191">
        <v>582</v>
      </c>
      <c r="AZ2465" s="191">
        <v>7</v>
      </c>
      <c r="BA2465" s="191">
        <v>10</v>
      </c>
      <c r="BB2465" s="191">
        <v>0</v>
      </c>
    </row>
    <row r="2466" spans="48:54" x14ac:dyDescent="0.2">
      <c r="AV2466" s="191" t="str">
        <f t="shared" si="42"/>
        <v>584_ROF_7_10_202425</v>
      </c>
      <c r="AW2466" s="191" t="s">
        <v>227</v>
      </c>
      <c r="AX2466" s="18">
        <v>202425</v>
      </c>
      <c r="AY2466" s="191">
        <v>584</v>
      </c>
      <c r="AZ2466" s="191">
        <v>7</v>
      </c>
      <c r="BA2466" s="191">
        <v>10</v>
      </c>
      <c r="BB2466" s="191">
        <v>0</v>
      </c>
    </row>
    <row r="2467" spans="48:54" x14ac:dyDescent="0.2">
      <c r="AV2467" s="191" t="str">
        <f t="shared" si="42"/>
        <v>586_ROF_7_10_202425</v>
      </c>
      <c r="AW2467" s="191" t="s">
        <v>227</v>
      </c>
      <c r="AX2467" s="18">
        <v>202425</v>
      </c>
      <c r="AY2467" s="191">
        <v>586</v>
      </c>
      <c r="AZ2467" s="191">
        <v>7</v>
      </c>
      <c r="BA2467" s="191">
        <v>10</v>
      </c>
      <c r="BB2467" s="191">
        <v>0</v>
      </c>
    </row>
    <row r="2468" spans="48:54" x14ac:dyDescent="0.2">
      <c r="AV2468" s="191" t="str">
        <f t="shared" si="42"/>
        <v>512_ROF_8_10_202425</v>
      </c>
      <c r="AW2468" s="191" t="s">
        <v>227</v>
      </c>
      <c r="AX2468" s="18">
        <v>202425</v>
      </c>
      <c r="AY2468" s="191">
        <v>512</v>
      </c>
      <c r="AZ2468" s="191">
        <v>8</v>
      </c>
      <c r="BA2468" s="191">
        <v>10</v>
      </c>
      <c r="BB2468" s="191">
        <v>0</v>
      </c>
    </row>
    <row r="2469" spans="48:54" x14ac:dyDescent="0.2">
      <c r="AV2469" s="191" t="str">
        <f t="shared" si="42"/>
        <v>514_ROF_8_10_202425</v>
      </c>
      <c r="AW2469" s="191" t="s">
        <v>227</v>
      </c>
      <c r="AX2469" s="18">
        <v>202425</v>
      </c>
      <c r="AY2469" s="191">
        <v>514</v>
      </c>
      <c r="AZ2469" s="191">
        <v>8</v>
      </c>
      <c r="BA2469" s="191">
        <v>10</v>
      </c>
      <c r="BB2469" s="191">
        <v>0</v>
      </c>
    </row>
    <row r="2470" spans="48:54" x14ac:dyDescent="0.2">
      <c r="AV2470" s="191" t="str">
        <f t="shared" si="42"/>
        <v>516_ROF_8_10_202425</v>
      </c>
      <c r="AW2470" s="191" t="s">
        <v>227</v>
      </c>
      <c r="AX2470" s="18">
        <v>202425</v>
      </c>
      <c r="AY2470" s="191">
        <v>516</v>
      </c>
      <c r="AZ2470" s="191">
        <v>8</v>
      </c>
      <c r="BA2470" s="191">
        <v>10</v>
      </c>
      <c r="BB2470" s="191">
        <v>0</v>
      </c>
    </row>
    <row r="2471" spans="48:54" x14ac:dyDescent="0.2">
      <c r="AV2471" s="191" t="str">
        <f t="shared" si="42"/>
        <v>518_ROF_8_10_202425</v>
      </c>
      <c r="AW2471" s="191" t="s">
        <v>227</v>
      </c>
      <c r="AX2471" s="18">
        <v>202425</v>
      </c>
      <c r="AY2471" s="191">
        <v>518</v>
      </c>
      <c r="AZ2471" s="191">
        <v>8</v>
      </c>
      <c r="BA2471" s="191">
        <v>10</v>
      </c>
      <c r="BB2471" s="191">
        <v>0</v>
      </c>
    </row>
    <row r="2472" spans="48:54" x14ac:dyDescent="0.2">
      <c r="AV2472" s="191" t="str">
        <f t="shared" si="42"/>
        <v>520_ROF_8_10_202425</v>
      </c>
      <c r="AW2472" s="191" t="s">
        <v>227</v>
      </c>
      <c r="AX2472" s="18">
        <v>202425</v>
      </c>
      <c r="AY2472" s="191">
        <v>520</v>
      </c>
      <c r="AZ2472" s="191">
        <v>8</v>
      </c>
      <c r="BA2472" s="191">
        <v>10</v>
      </c>
      <c r="BB2472" s="191">
        <v>0</v>
      </c>
    </row>
    <row r="2473" spans="48:54" x14ac:dyDescent="0.2">
      <c r="AV2473" s="191" t="str">
        <f t="shared" si="42"/>
        <v>522_ROF_8_10_202425</v>
      </c>
      <c r="AW2473" s="191" t="s">
        <v>227</v>
      </c>
      <c r="AX2473" s="18">
        <v>202425</v>
      </c>
      <c r="AY2473" s="191">
        <v>522</v>
      </c>
      <c r="AZ2473" s="191">
        <v>8</v>
      </c>
      <c r="BA2473" s="191">
        <v>10</v>
      </c>
      <c r="BB2473" s="191">
        <v>0</v>
      </c>
    </row>
    <row r="2474" spans="48:54" x14ac:dyDescent="0.2">
      <c r="AV2474" s="191" t="str">
        <f t="shared" si="42"/>
        <v>524_ROF_8_10_202425</v>
      </c>
      <c r="AW2474" s="191" t="s">
        <v>227</v>
      </c>
      <c r="AX2474" s="18">
        <v>202425</v>
      </c>
      <c r="AY2474" s="191">
        <v>524</v>
      </c>
      <c r="AZ2474" s="191">
        <v>8</v>
      </c>
      <c r="BA2474" s="191">
        <v>10</v>
      </c>
      <c r="BB2474" s="191">
        <v>0</v>
      </c>
    </row>
    <row r="2475" spans="48:54" x14ac:dyDescent="0.2">
      <c r="AV2475" s="191" t="str">
        <f t="shared" si="42"/>
        <v>526_ROF_8_10_202425</v>
      </c>
      <c r="AW2475" s="191" t="s">
        <v>227</v>
      </c>
      <c r="AX2475" s="18">
        <v>202425</v>
      </c>
      <c r="AY2475" s="191">
        <v>526</v>
      </c>
      <c r="AZ2475" s="191">
        <v>8</v>
      </c>
      <c r="BA2475" s="191">
        <v>10</v>
      </c>
      <c r="BB2475" s="191">
        <v>0</v>
      </c>
    </row>
    <row r="2476" spans="48:54" x14ac:dyDescent="0.2">
      <c r="AV2476" s="191" t="str">
        <f t="shared" si="42"/>
        <v>528_ROF_8_10_202425</v>
      </c>
      <c r="AW2476" s="191" t="s">
        <v>227</v>
      </c>
      <c r="AX2476" s="18">
        <v>202425</v>
      </c>
      <c r="AY2476" s="191">
        <v>528</v>
      </c>
      <c r="AZ2476" s="191">
        <v>8</v>
      </c>
      <c r="BA2476" s="191">
        <v>10</v>
      </c>
      <c r="BB2476" s="191">
        <v>0</v>
      </c>
    </row>
    <row r="2477" spans="48:54" x14ac:dyDescent="0.2">
      <c r="AV2477" s="191" t="str">
        <f t="shared" si="42"/>
        <v>530_ROF_8_10_202425</v>
      </c>
      <c r="AW2477" s="191" t="s">
        <v>227</v>
      </c>
      <c r="AX2477" s="18">
        <v>202425</v>
      </c>
      <c r="AY2477" s="191">
        <v>530</v>
      </c>
      <c r="AZ2477" s="191">
        <v>8</v>
      </c>
      <c r="BA2477" s="191">
        <v>10</v>
      </c>
      <c r="BB2477" s="191">
        <v>0</v>
      </c>
    </row>
    <row r="2478" spans="48:54" x14ac:dyDescent="0.2">
      <c r="AV2478" s="191" t="str">
        <f t="shared" si="42"/>
        <v>532_ROF_8_10_202425</v>
      </c>
      <c r="AW2478" s="191" t="s">
        <v>227</v>
      </c>
      <c r="AX2478" s="18">
        <v>202425</v>
      </c>
      <c r="AY2478" s="191">
        <v>532</v>
      </c>
      <c r="AZ2478" s="191">
        <v>8</v>
      </c>
      <c r="BA2478" s="191">
        <v>10</v>
      </c>
      <c r="BB2478" s="191">
        <v>0</v>
      </c>
    </row>
    <row r="2479" spans="48:54" x14ac:dyDescent="0.2">
      <c r="AV2479" s="191" t="str">
        <f t="shared" si="42"/>
        <v>534_ROF_8_10_202425</v>
      </c>
      <c r="AW2479" s="191" t="s">
        <v>227</v>
      </c>
      <c r="AX2479" s="18">
        <v>202425</v>
      </c>
      <c r="AY2479" s="191">
        <v>534</v>
      </c>
      <c r="AZ2479" s="191">
        <v>8</v>
      </c>
      <c r="BA2479" s="191">
        <v>10</v>
      </c>
      <c r="BB2479" s="191">
        <v>0</v>
      </c>
    </row>
    <row r="2480" spans="48:54" x14ac:dyDescent="0.2">
      <c r="AV2480" s="191" t="str">
        <f t="shared" si="42"/>
        <v>536_ROF_8_10_202425</v>
      </c>
      <c r="AW2480" s="191" t="s">
        <v>227</v>
      </c>
      <c r="AX2480" s="18">
        <v>202425</v>
      </c>
      <c r="AY2480" s="191">
        <v>536</v>
      </c>
      <c r="AZ2480" s="191">
        <v>8</v>
      </c>
      <c r="BA2480" s="191">
        <v>10</v>
      </c>
      <c r="BB2480" s="191">
        <v>0</v>
      </c>
    </row>
    <row r="2481" spans="48:54" x14ac:dyDescent="0.2">
      <c r="AV2481" s="191" t="str">
        <f t="shared" si="42"/>
        <v>538_ROF_8_10_202425</v>
      </c>
      <c r="AW2481" s="191" t="s">
        <v>227</v>
      </c>
      <c r="AX2481" s="18">
        <v>202425</v>
      </c>
      <c r="AY2481" s="191">
        <v>538</v>
      </c>
      <c r="AZ2481" s="191">
        <v>8</v>
      </c>
      <c r="BA2481" s="191">
        <v>10</v>
      </c>
      <c r="BB2481" s="191">
        <v>0</v>
      </c>
    </row>
    <row r="2482" spans="48:54" x14ac:dyDescent="0.2">
      <c r="AV2482" s="191" t="str">
        <f t="shared" si="42"/>
        <v>540_ROF_8_10_202425</v>
      </c>
      <c r="AW2482" s="191" t="s">
        <v>227</v>
      </c>
      <c r="AX2482" s="18">
        <v>202425</v>
      </c>
      <c r="AY2482" s="191">
        <v>540</v>
      </c>
      <c r="AZ2482" s="191">
        <v>8</v>
      </c>
      <c r="BA2482" s="191">
        <v>10</v>
      </c>
      <c r="BB2482" s="191">
        <v>0</v>
      </c>
    </row>
    <row r="2483" spans="48:54" x14ac:dyDescent="0.2">
      <c r="AV2483" s="191" t="str">
        <f t="shared" si="42"/>
        <v>542_ROF_8_10_202425</v>
      </c>
      <c r="AW2483" s="191" t="s">
        <v>227</v>
      </c>
      <c r="AX2483" s="18">
        <v>202425</v>
      </c>
      <c r="AY2483" s="191">
        <v>542</v>
      </c>
      <c r="AZ2483" s="191">
        <v>8</v>
      </c>
      <c r="BA2483" s="191">
        <v>10</v>
      </c>
      <c r="BB2483" s="191">
        <v>0</v>
      </c>
    </row>
    <row r="2484" spans="48:54" x14ac:dyDescent="0.2">
      <c r="AV2484" s="191" t="str">
        <f t="shared" si="42"/>
        <v>544_ROF_8_10_202425</v>
      </c>
      <c r="AW2484" s="191" t="s">
        <v>227</v>
      </c>
      <c r="AX2484" s="18">
        <v>202425</v>
      </c>
      <c r="AY2484" s="191">
        <v>544</v>
      </c>
      <c r="AZ2484" s="191">
        <v>8</v>
      </c>
      <c r="BA2484" s="191">
        <v>10</v>
      </c>
      <c r="BB2484" s="191">
        <v>0</v>
      </c>
    </row>
    <row r="2485" spans="48:54" x14ac:dyDescent="0.2">
      <c r="AV2485" s="191" t="str">
        <f t="shared" si="42"/>
        <v>545_ROF_8_10_202425</v>
      </c>
      <c r="AW2485" s="191" t="s">
        <v>227</v>
      </c>
      <c r="AX2485" s="18">
        <v>202425</v>
      </c>
      <c r="AY2485" s="191">
        <v>545</v>
      </c>
      <c r="AZ2485" s="191">
        <v>8</v>
      </c>
      <c r="BA2485" s="191">
        <v>10</v>
      </c>
      <c r="BB2485" s="191">
        <v>0</v>
      </c>
    </row>
    <row r="2486" spans="48:54" x14ac:dyDescent="0.2">
      <c r="AV2486" s="191" t="str">
        <f t="shared" si="42"/>
        <v>546_ROF_8_10_202425</v>
      </c>
      <c r="AW2486" s="191" t="s">
        <v>227</v>
      </c>
      <c r="AX2486" s="18">
        <v>202425</v>
      </c>
      <c r="AY2486" s="191">
        <v>546</v>
      </c>
      <c r="AZ2486" s="191">
        <v>8</v>
      </c>
      <c r="BA2486" s="191">
        <v>10</v>
      </c>
      <c r="BB2486" s="191">
        <v>0</v>
      </c>
    </row>
    <row r="2487" spans="48:54" x14ac:dyDescent="0.2">
      <c r="AV2487" s="191" t="str">
        <f t="shared" si="42"/>
        <v>548_ROF_8_10_202425</v>
      </c>
      <c r="AW2487" s="191" t="s">
        <v>227</v>
      </c>
      <c r="AX2487" s="18">
        <v>202425</v>
      </c>
      <c r="AY2487" s="191">
        <v>548</v>
      </c>
      <c r="AZ2487" s="191">
        <v>8</v>
      </c>
      <c r="BA2487" s="191">
        <v>10</v>
      </c>
      <c r="BB2487" s="191">
        <v>0</v>
      </c>
    </row>
    <row r="2488" spans="48:54" x14ac:dyDescent="0.2">
      <c r="AV2488" s="191" t="str">
        <f t="shared" si="42"/>
        <v>550_ROF_8_10_202425</v>
      </c>
      <c r="AW2488" s="191" t="s">
        <v>227</v>
      </c>
      <c r="AX2488" s="18">
        <v>202425</v>
      </c>
      <c r="AY2488" s="191">
        <v>550</v>
      </c>
      <c r="AZ2488" s="191">
        <v>8</v>
      </c>
      <c r="BA2488" s="191">
        <v>10</v>
      </c>
      <c r="BB2488" s="191">
        <v>0</v>
      </c>
    </row>
    <row r="2489" spans="48:54" x14ac:dyDescent="0.2">
      <c r="AV2489" s="191" t="str">
        <f t="shared" si="42"/>
        <v>552_ROF_8_10_202425</v>
      </c>
      <c r="AW2489" s="191" t="s">
        <v>227</v>
      </c>
      <c r="AX2489" s="18">
        <v>202425</v>
      </c>
      <c r="AY2489" s="191">
        <v>552</v>
      </c>
      <c r="AZ2489" s="191">
        <v>8</v>
      </c>
      <c r="BA2489" s="191">
        <v>10</v>
      </c>
      <c r="BB2489" s="191">
        <v>0</v>
      </c>
    </row>
    <row r="2490" spans="48:54" x14ac:dyDescent="0.2">
      <c r="AV2490" s="191" t="str">
        <f t="shared" si="42"/>
        <v>562_ROF_8_10_202425</v>
      </c>
      <c r="AW2490" s="191" t="s">
        <v>227</v>
      </c>
      <c r="AX2490" s="18">
        <v>202425</v>
      </c>
      <c r="AY2490" s="191">
        <v>562</v>
      </c>
      <c r="AZ2490" s="191">
        <v>8</v>
      </c>
      <c r="BA2490" s="191">
        <v>10</v>
      </c>
      <c r="BB2490" s="191">
        <v>0</v>
      </c>
    </row>
    <row r="2491" spans="48:54" x14ac:dyDescent="0.2">
      <c r="AV2491" s="191" t="str">
        <f t="shared" si="42"/>
        <v>564_ROF_8_10_202425</v>
      </c>
      <c r="AW2491" s="191" t="s">
        <v>227</v>
      </c>
      <c r="AX2491" s="18">
        <v>202425</v>
      </c>
      <c r="AY2491" s="191">
        <v>564</v>
      </c>
      <c r="AZ2491" s="191">
        <v>8</v>
      </c>
      <c r="BA2491" s="191">
        <v>10</v>
      </c>
      <c r="BB2491" s="191">
        <v>0</v>
      </c>
    </row>
    <row r="2492" spans="48:54" x14ac:dyDescent="0.2">
      <c r="AV2492" s="191" t="str">
        <f t="shared" si="42"/>
        <v>566_ROF_8_10_202425</v>
      </c>
      <c r="AW2492" s="191" t="s">
        <v>227</v>
      </c>
      <c r="AX2492" s="18">
        <v>202425</v>
      </c>
      <c r="AY2492" s="191">
        <v>566</v>
      </c>
      <c r="AZ2492" s="191">
        <v>8</v>
      </c>
      <c r="BA2492" s="191">
        <v>10</v>
      </c>
      <c r="BB2492" s="191">
        <v>0</v>
      </c>
    </row>
    <row r="2493" spans="48:54" x14ac:dyDescent="0.2">
      <c r="AV2493" s="191" t="str">
        <f t="shared" si="42"/>
        <v>568_ROF_8_10_202425</v>
      </c>
      <c r="AW2493" s="191" t="s">
        <v>227</v>
      </c>
      <c r="AX2493" s="18">
        <v>202425</v>
      </c>
      <c r="AY2493" s="191">
        <v>568</v>
      </c>
      <c r="AZ2493" s="191">
        <v>8</v>
      </c>
      <c r="BA2493" s="191">
        <v>10</v>
      </c>
      <c r="BB2493" s="191">
        <v>0</v>
      </c>
    </row>
    <row r="2494" spans="48:54" x14ac:dyDescent="0.2">
      <c r="AV2494" s="191" t="str">
        <f t="shared" si="42"/>
        <v>572_ROF_8_10_202425</v>
      </c>
      <c r="AW2494" s="191" t="s">
        <v>227</v>
      </c>
      <c r="AX2494" s="18">
        <v>202425</v>
      </c>
      <c r="AY2494" s="191">
        <v>572</v>
      </c>
      <c r="AZ2494" s="191">
        <v>8</v>
      </c>
      <c r="BA2494" s="191">
        <v>10</v>
      </c>
      <c r="BB2494" s="191">
        <v>114.078</v>
      </c>
    </row>
    <row r="2495" spans="48:54" x14ac:dyDescent="0.2">
      <c r="AV2495" s="191" t="str">
        <f t="shared" si="42"/>
        <v>574_ROF_8_10_202425</v>
      </c>
      <c r="AW2495" s="191" t="s">
        <v>227</v>
      </c>
      <c r="AX2495" s="18">
        <v>202425</v>
      </c>
      <c r="AY2495" s="191">
        <v>574</v>
      </c>
      <c r="AZ2495" s="191">
        <v>8</v>
      </c>
      <c r="BA2495" s="191">
        <v>10</v>
      </c>
      <c r="BB2495" s="191">
        <v>0</v>
      </c>
    </row>
    <row r="2496" spans="48:54" x14ac:dyDescent="0.2">
      <c r="AV2496" s="191" t="str">
        <f t="shared" si="42"/>
        <v>576_ROF_8_10_202425</v>
      </c>
      <c r="AW2496" s="191" t="s">
        <v>227</v>
      </c>
      <c r="AX2496" s="18">
        <v>202425</v>
      </c>
      <c r="AY2496" s="191">
        <v>576</v>
      </c>
      <c r="AZ2496" s="191">
        <v>8</v>
      </c>
      <c r="BA2496" s="191">
        <v>10</v>
      </c>
      <c r="BB2496" s="191">
        <v>0</v>
      </c>
    </row>
    <row r="2497" spans="48:54" x14ac:dyDescent="0.2">
      <c r="AV2497" s="191" t="str">
        <f t="shared" si="42"/>
        <v>582_ROF_8_10_202425</v>
      </c>
      <c r="AW2497" s="191" t="s">
        <v>227</v>
      </c>
      <c r="AX2497" s="18">
        <v>202425</v>
      </c>
      <c r="AY2497" s="191">
        <v>582</v>
      </c>
      <c r="AZ2497" s="191">
        <v>8</v>
      </c>
      <c r="BA2497" s="191">
        <v>10</v>
      </c>
      <c r="BB2497" s="191">
        <v>0</v>
      </c>
    </row>
    <row r="2498" spans="48:54" x14ac:dyDescent="0.2">
      <c r="AV2498" s="191" t="str">
        <f t="shared" si="42"/>
        <v>584_ROF_8_10_202425</v>
      </c>
      <c r="AW2498" s="191" t="s">
        <v>227</v>
      </c>
      <c r="AX2498" s="18">
        <v>202425</v>
      </c>
      <c r="AY2498" s="191">
        <v>584</v>
      </c>
      <c r="AZ2498" s="191">
        <v>8</v>
      </c>
      <c r="BA2498" s="191">
        <v>10</v>
      </c>
      <c r="BB2498" s="191">
        <v>0</v>
      </c>
    </row>
    <row r="2499" spans="48:54" x14ac:dyDescent="0.2">
      <c r="AV2499" s="191" t="str">
        <f t="shared" si="42"/>
        <v>586_ROF_8_10_202425</v>
      </c>
      <c r="AW2499" s="191" t="s">
        <v>227</v>
      </c>
      <c r="AX2499" s="18">
        <v>202425</v>
      </c>
      <c r="AY2499" s="191">
        <v>586</v>
      </c>
      <c r="AZ2499" s="191">
        <v>8</v>
      </c>
      <c r="BA2499" s="191">
        <v>10</v>
      </c>
      <c r="BB2499" s="191">
        <v>0</v>
      </c>
    </row>
    <row r="2500" spans="48:54" x14ac:dyDescent="0.2">
      <c r="AV2500" s="191" t="str">
        <f t="shared" ref="AV2500:AV2563" si="43">AY2500&amp;"_"&amp;AW2500&amp;"_"&amp;AZ2500&amp;"_"&amp;BA2500&amp;"_"&amp;AX2500</f>
        <v>512_ROF_9_10_202425</v>
      </c>
      <c r="AW2500" s="191" t="s">
        <v>227</v>
      </c>
      <c r="AX2500" s="18">
        <v>202425</v>
      </c>
      <c r="AY2500" s="191">
        <v>512</v>
      </c>
      <c r="AZ2500" s="191">
        <v>9</v>
      </c>
      <c r="BA2500" s="191">
        <v>10</v>
      </c>
      <c r="BB2500" s="191">
        <v>0</v>
      </c>
    </row>
    <row r="2501" spans="48:54" x14ac:dyDescent="0.2">
      <c r="AV2501" s="191" t="str">
        <f t="shared" si="43"/>
        <v>514_ROF_9_10_202425</v>
      </c>
      <c r="AW2501" s="191" t="s">
        <v>227</v>
      </c>
      <c r="AX2501" s="18">
        <v>202425</v>
      </c>
      <c r="AY2501" s="191">
        <v>514</v>
      </c>
      <c r="AZ2501" s="191">
        <v>9</v>
      </c>
      <c r="BA2501" s="191">
        <v>10</v>
      </c>
      <c r="BB2501" s="191">
        <v>0</v>
      </c>
    </row>
    <row r="2502" spans="48:54" x14ac:dyDescent="0.2">
      <c r="AV2502" s="191" t="str">
        <f t="shared" si="43"/>
        <v>516_ROF_9_10_202425</v>
      </c>
      <c r="AW2502" s="191" t="s">
        <v>227</v>
      </c>
      <c r="AX2502" s="18">
        <v>202425</v>
      </c>
      <c r="AY2502" s="191">
        <v>516</v>
      </c>
      <c r="AZ2502" s="191">
        <v>9</v>
      </c>
      <c r="BA2502" s="191">
        <v>10</v>
      </c>
      <c r="BB2502" s="191">
        <v>0</v>
      </c>
    </row>
    <row r="2503" spans="48:54" x14ac:dyDescent="0.2">
      <c r="AV2503" s="191" t="str">
        <f t="shared" si="43"/>
        <v>518_ROF_9_10_202425</v>
      </c>
      <c r="AW2503" s="191" t="s">
        <v>227</v>
      </c>
      <c r="AX2503" s="18">
        <v>202425</v>
      </c>
      <c r="AY2503" s="191">
        <v>518</v>
      </c>
      <c r="AZ2503" s="191">
        <v>9</v>
      </c>
      <c r="BA2503" s="191">
        <v>10</v>
      </c>
      <c r="BB2503" s="191">
        <v>0</v>
      </c>
    </row>
    <row r="2504" spans="48:54" x14ac:dyDescent="0.2">
      <c r="AV2504" s="191" t="str">
        <f t="shared" si="43"/>
        <v>520_ROF_9_10_202425</v>
      </c>
      <c r="AW2504" s="191" t="s">
        <v>227</v>
      </c>
      <c r="AX2504" s="18">
        <v>202425</v>
      </c>
      <c r="AY2504" s="191">
        <v>520</v>
      </c>
      <c r="AZ2504" s="191">
        <v>9</v>
      </c>
      <c r="BA2504" s="191">
        <v>10</v>
      </c>
      <c r="BB2504" s="191">
        <v>0</v>
      </c>
    </row>
    <row r="2505" spans="48:54" x14ac:dyDescent="0.2">
      <c r="AV2505" s="191" t="str">
        <f t="shared" si="43"/>
        <v>522_ROF_9_10_202425</v>
      </c>
      <c r="AW2505" s="191" t="s">
        <v>227</v>
      </c>
      <c r="AX2505" s="18">
        <v>202425</v>
      </c>
      <c r="AY2505" s="191">
        <v>522</v>
      </c>
      <c r="AZ2505" s="191">
        <v>9</v>
      </c>
      <c r="BA2505" s="191">
        <v>10</v>
      </c>
      <c r="BB2505" s="191">
        <v>0</v>
      </c>
    </row>
    <row r="2506" spans="48:54" x14ac:dyDescent="0.2">
      <c r="AV2506" s="191" t="str">
        <f t="shared" si="43"/>
        <v>524_ROF_9_10_202425</v>
      </c>
      <c r="AW2506" s="191" t="s">
        <v>227</v>
      </c>
      <c r="AX2506" s="18">
        <v>202425</v>
      </c>
      <c r="AY2506" s="191">
        <v>524</v>
      </c>
      <c r="AZ2506" s="191">
        <v>9</v>
      </c>
      <c r="BA2506" s="191">
        <v>10</v>
      </c>
      <c r="BB2506" s="191">
        <v>0</v>
      </c>
    </row>
    <row r="2507" spans="48:54" x14ac:dyDescent="0.2">
      <c r="AV2507" s="191" t="str">
        <f t="shared" si="43"/>
        <v>526_ROF_9_10_202425</v>
      </c>
      <c r="AW2507" s="191" t="s">
        <v>227</v>
      </c>
      <c r="AX2507" s="18">
        <v>202425</v>
      </c>
      <c r="AY2507" s="191">
        <v>526</v>
      </c>
      <c r="AZ2507" s="191">
        <v>9</v>
      </c>
      <c r="BA2507" s="191">
        <v>10</v>
      </c>
      <c r="BB2507" s="191">
        <v>0</v>
      </c>
    </row>
    <row r="2508" spans="48:54" x14ac:dyDescent="0.2">
      <c r="AV2508" s="191" t="str">
        <f t="shared" si="43"/>
        <v>528_ROF_9_10_202425</v>
      </c>
      <c r="AW2508" s="191" t="s">
        <v>227</v>
      </c>
      <c r="AX2508" s="18">
        <v>202425</v>
      </c>
      <c r="AY2508" s="191">
        <v>528</v>
      </c>
      <c r="AZ2508" s="191">
        <v>9</v>
      </c>
      <c r="BA2508" s="191">
        <v>10</v>
      </c>
      <c r="BB2508" s="191">
        <v>0</v>
      </c>
    </row>
    <row r="2509" spans="48:54" x14ac:dyDescent="0.2">
      <c r="AV2509" s="191" t="str">
        <f t="shared" si="43"/>
        <v>530_ROF_9_10_202425</v>
      </c>
      <c r="AW2509" s="191" t="s">
        <v>227</v>
      </c>
      <c r="AX2509" s="18">
        <v>202425</v>
      </c>
      <c r="AY2509" s="191">
        <v>530</v>
      </c>
      <c r="AZ2509" s="191">
        <v>9</v>
      </c>
      <c r="BA2509" s="191">
        <v>10</v>
      </c>
      <c r="BB2509" s="191">
        <v>0</v>
      </c>
    </row>
    <row r="2510" spans="48:54" x14ac:dyDescent="0.2">
      <c r="AV2510" s="191" t="str">
        <f t="shared" si="43"/>
        <v>532_ROF_9_10_202425</v>
      </c>
      <c r="AW2510" s="191" t="s">
        <v>227</v>
      </c>
      <c r="AX2510" s="18">
        <v>202425</v>
      </c>
      <c r="AY2510" s="191">
        <v>532</v>
      </c>
      <c r="AZ2510" s="191">
        <v>9</v>
      </c>
      <c r="BA2510" s="191">
        <v>10</v>
      </c>
      <c r="BB2510" s="191">
        <v>0</v>
      </c>
    </row>
    <row r="2511" spans="48:54" x14ac:dyDescent="0.2">
      <c r="AV2511" s="191" t="str">
        <f t="shared" si="43"/>
        <v>534_ROF_9_10_202425</v>
      </c>
      <c r="AW2511" s="191" t="s">
        <v>227</v>
      </c>
      <c r="AX2511" s="18">
        <v>202425</v>
      </c>
      <c r="AY2511" s="191">
        <v>534</v>
      </c>
      <c r="AZ2511" s="191">
        <v>9</v>
      </c>
      <c r="BA2511" s="191">
        <v>10</v>
      </c>
      <c r="BB2511" s="191">
        <v>0</v>
      </c>
    </row>
    <row r="2512" spans="48:54" x14ac:dyDescent="0.2">
      <c r="AV2512" s="191" t="str">
        <f t="shared" si="43"/>
        <v>536_ROF_9_10_202425</v>
      </c>
      <c r="AW2512" s="191" t="s">
        <v>227</v>
      </c>
      <c r="AX2512" s="18">
        <v>202425</v>
      </c>
      <c r="AY2512" s="191">
        <v>536</v>
      </c>
      <c r="AZ2512" s="191">
        <v>9</v>
      </c>
      <c r="BA2512" s="191">
        <v>10</v>
      </c>
      <c r="BB2512" s="191">
        <v>0</v>
      </c>
    </row>
    <row r="2513" spans="48:54" x14ac:dyDescent="0.2">
      <c r="AV2513" s="191" t="str">
        <f t="shared" si="43"/>
        <v>538_ROF_9_10_202425</v>
      </c>
      <c r="AW2513" s="191" t="s">
        <v>227</v>
      </c>
      <c r="AX2513" s="18">
        <v>202425</v>
      </c>
      <c r="AY2513" s="191">
        <v>538</v>
      </c>
      <c r="AZ2513" s="191">
        <v>9</v>
      </c>
      <c r="BA2513" s="191">
        <v>10</v>
      </c>
      <c r="BB2513" s="191">
        <v>0</v>
      </c>
    </row>
    <row r="2514" spans="48:54" x14ac:dyDescent="0.2">
      <c r="AV2514" s="191" t="str">
        <f t="shared" si="43"/>
        <v>540_ROF_9_10_202425</v>
      </c>
      <c r="AW2514" s="191" t="s">
        <v>227</v>
      </c>
      <c r="AX2514" s="18">
        <v>202425</v>
      </c>
      <c r="AY2514" s="191">
        <v>540</v>
      </c>
      <c r="AZ2514" s="191">
        <v>9</v>
      </c>
      <c r="BA2514" s="191">
        <v>10</v>
      </c>
      <c r="BB2514" s="191">
        <v>0</v>
      </c>
    </row>
    <row r="2515" spans="48:54" x14ac:dyDescent="0.2">
      <c r="AV2515" s="191" t="str">
        <f t="shared" si="43"/>
        <v>542_ROF_9_10_202425</v>
      </c>
      <c r="AW2515" s="191" t="s">
        <v>227</v>
      </c>
      <c r="AX2515" s="18">
        <v>202425</v>
      </c>
      <c r="AY2515" s="191">
        <v>542</v>
      </c>
      <c r="AZ2515" s="191">
        <v>9</v>
      </c>
      <c r="BA2515" s="191">
        <v>10</v>
      </c>
      <c r="BB2515" s="191">
        <v>0</v>
      </c>
    </row>
    <row r="2516" spans="48:54" x14ac:dyDescent="0.2">
      <c r="AV2516" s="191" t="str">
        <f t="shared" si="43"/>
        <v>544_ROF_9_10_202425</v>
      </c>
      <c r="AW2516" s="191" t="s">
        <v>227</v>
      </c>
      <c r="AX2516" s="18">
        <v>202425</v>
      </c>
      <c r="AY2516" s="191">
        <v>544</v>
      </c>
      <c r="AZ2516" s="191">
        <v>9</v>
      </c>
      <c r="BA2516" s="191">
        <v>10</v>
      </c>
      <c r="BB2516" s="191">
        <v>0</v>
      </c>
    </row>
    <row r="2517" spans="48:54" x14ac:dyDescent="0.2">
      <c r="AV2517" s="191" t="str">
        <f t="shared" si="43"/>
        <v>545_ROF_9_10_202425</v>
      </c>
      <c r="AW2517" s="191" t="s">
        <v>227</v>
      </c>
      <c r="AX2517" s="18">
        <v>202425</v>
      </c>
      <c r="AY2517" s="191">
        <v>545</v>
      </c>
      <c r="AZ2517" s="191">
        <v>9</v>
      </c>
      <c r="BA2517" s="191">
        <v>10</v>
      </c>
      <c r="BB2517" s="191">
        <v>0</v>
      </c>
    </row>
    <row r="2518" spans="48:54" x14ac:dyDescent="0.2">
      <c r="AV2518" s="191" t="str">
        <f t="shared" si="43"/>
        <v>546_ROF_9_10_202425</v>
      </c>
      <c r="AW2518" s="191" t="s">
        <v>227</v>
      </c>
      <c r="AX2518" s="18">
        <v>202425</v>
      </c>
      <c r="AY2518" s="191">
        <v>546</v>
      </c>
      <c r="AZ2518" s="191">
        <v>9</v>
      </c>
      <c r="BA2518" s="191">
        <v>10</v>
      </c>
      <c r="BB2518" s="191">
        <v>0</v>
      </c>
    </row>
    <row r="2519" spans="48:54" x14ac:dyDescent="0.2">
      <c r="AV2519" s="191" t="str">
        <f t="shared" si="43"/>
        <v>548_ROF_9_10_202425</v>
      </c>
      <c r="AW2519" s="191" t="s">
        <v>227</v>
      </c>
      <c r="AX2519" s="18">
        <v>202425</v>
      </c>
      <c r="AY2519" s="191">
        <v>548</v>
      </c>
      <c r="AZ2519" s="191">
        <v>9</v>
      </c>
      <c r="BA2519" s="191">
        <v>10</v>
      </c>
      <c r="BB2519" s="191">
        <v>0</v>
      </c>
    </row>
    <row r="2520" spans="48:54" x14ac:dyDescent="0.2">
      <c r="AV2520" s="191" t="str">
        <f t="shared" si="43"/>
        <v>550_ROF_9_10_202425</v>
      </c>
      <c r="AW2520" s="191" t="s">
        <v>227</v>
      </c>
      <c r="AX2520" s="18">
        <v>202425</v>
      </c>
      <c r="AY2520" s="191">
        <v>550</v>
      </c>
      <c r="AZ2520" s="191">
        <v>9</v>
      </c>
      <c r="BA2520" s="191">
        <v>10</v>
      </c>
      <c r="BB2520" s="191">
        <v>0</v>
      </c>
    </row>
    <row r="2521" spans="48:54" x14ac:dyDescent="0.2">
      <c r="AV2521" s="191" t="str">
        <f t="shared" si="43"/>
        <v>552_ROF_9_10_202425</v>
      </c>
      <c r="AW2521" s="191" t="s">
        <v>227</v>
      </c>
      <c r="AX2521" s="18">
        <v>202425</v>
      </c>
      <c r="AY2521" s="191">
        <v>552</v>
      </c>
      <c r="AZ2521" s="191">
        <v>9</v>
      </c>
      <c r="BA2521" s="191">
        <v>10</v>
      </c>
      <c r="BB2521" s="191">
        <v>0</v>
      </c>
    </row>
    <row r="2522" spans="48:54" x14ac:dyDescent="0.2">
      <c r="AV2522" s="191" t="str">
        <f t="shared" si="43"/>
        <v>562_ROF_9_10_202425</v>
      </c>
      <c r="AW2522" s="191" t="s">
        <v>227</v>
      </c>
      <c r="AX2522" s="18">
        <v>202425</v>
      </c>
      <c r="AY2522" s="191">
        <v>562</v>
      </c>
      <c r="AZ2522" s="191">
        <v>9</v>
      </c>
      <c r="BA2522" s="191">
        <v>10</v>
      </c>
      <c r="BB2522" s="191">
        <v>0</v>
      </c>
    </row>
    <row r="2523" spans="48:54" x14ac:dyDescent="0.2">
      <c r="AV2523" s="191" t="str">
        <f t="shared" si="43"/>
        <v>564_ROF_9_10_202425</v>
      </c>
      <c r="AW2523" s="191" t="s">
        <v>227</v>
      </c>
      <c r="AX2523" s="18">
        <v>202425</v>
      </c>
      <c r="AY2523" s="191">
        <v>564</v>
      </c>
      <c r="AZ2523" s="191">
        <v>9</v>
      </c>
      <c r="BA2523" s="191">
        <v>10</v>
      </c>
      <c r="BB2523" s="191">
        <v>0</v>
      </c>
    </row>
    <row r="2524" spans="48:54" x14ac:dyDescent="0.2">
      <c r="AV2524" s="191" t="str">
        <f t="shared" si="43"/>
        <v>566_ROF_9_10_202425</v>
      </c>
      <c r="AW2524" s="191" t="s">
        <v>227</v>
      </c>
      <c r="AX2524" s="18">
        <v>202425</v>
      </c>
      <c r="AY2524" s="191">
        <v>566</v>
      </c>
      <c r="AZ2524" s="191">
        <v>9</v>
      </c>
      <c r="BA2524" s="191">
        <v>10</v>
      </c>
      <c r="BB2524" s="191">
        <v>0</v>
      </c>
    </row>
    <row r="2525" spans="48:54" x14ac:dyDescent="0.2">
      <c r="AV2525" s="191" t="str">
        <f t="shared" si="43"/>
        <v>568_ROF_9_10_202425</v>
      </c>
      <c r="AW2525" s="191" t="s">
        <v>227</v>
      </c>
      <c r="AX2525" s="18">
        <v>202425</v>
      </c>
      <c r="AY2525" s="191">
        <v>568</v>
      </c>
      <c r="AZ2525" s="191">
        <v>9</v>
      </c>
      <c r="BA2525" s="191">
        <v>10</v>
      </c>
      <c r="BB2525" s="191">
        <v>0</v>
      </c>
    </row>
    <row r="2526" spans="48:54" x14ac:dyDescent="0.2">
      <c r="AV2526" s="191" t="str">
        <f t="shared" si="43"/>
        <v>572_ROF_9_10_202425</v>
      </c>
      <c r="AW2526" s="191" t="s">
        <v>227</v>
      </c>
      <c r="AX2526" s="18">
        <v>202425</v>
      </c>
      <c r="AY2526" s="191">
        <v>572</v>
      </c>
      <c r="AZ2526" s="191">
        <v>9</v>
      </c>
      <c r="BA2526" s="191">
        <v>10</v>
      </c>
      <c r="BB2526" s="191">
        <v>1600.625</v>
      </c>
    </row>
    <row r="2527" spans="48:54" x14ac:dyDescent="0.2">
      <c r="AV2527" s="191" t="str">
        <f t="shared" si="43"/>
        <v>574_ROF_9_10_202425</v>
      </c>
      <c r="AW2527" s="191" t="s">
        <v>227</v>
      </c>
      <c r="AX2527" s="18">
        <v>202425</v>
      </c>
      <c r="AY2527" s="191">
        <v>574</v>
      </c>
      <c r="AZ2527" s="191">
        <v>9</v>
      </c>
      <c r="BA2527" s="191">
        <v>10</v>
      </c>
      <c r="BB2527" s="191">
        <v>0</v>
      </c>
    </row>
    <row r="2528" spans="48:54" x14ac:dyDescent="0.2">
      <c r="AV2528" s="191" t="str">
        <f t="shared" si="43"/>
        <v>576_ROF_9_10_202425</v>
      </c>
      <c r="AW2528" s="191" t="s">
        <v>227</v>
      </c>
      <c r="AX2528" s="18">
        <v>202425</v>
      </c>
      <c r="AY2528" s="191">
        <v>576</v>
      </c>
      <c r="AZ2528" s="191">
        <v>9</v>
      </c>
      <c r="BA2528" s="191">
        <v>10</v>
      </c>
      <c r="BB2528" s="191">
        <v>0</v>
      </c>
    </row>
    <row r="2529" spans="48:54" x14ac:dyDescent="0.2">
      <c r="AV2529" s="191" t="str">
        <f t="shared" si="43"/>
        <v>582_ROF_9_10_202425</v>
      </c>
      <c r="AW2529" s="191" t="s">
        <v>227</v>
      </c>
      <c r="AX2529" s="18">
        <v>202425</v>
      </c>
      <c r="AY2529" s="191">
        <v>582</v>
      </c>
      <c r="AZ2529" s="191">
        <v>9</v>
      </c>
      <c r="BA2529" s="191">
        <v>10</v>
      </c>
      <c r="BB2529" s="191">
        <v>0</v>
      </c>
    </row>
    <row r="2530" spans="48:54" x14ac:dyDescent="0.2">
      <c r="AV2530" s="191" t="str">
        <f t="shared" si="43"/>
        <v>584_ROF_9_10_202425</v>
      </c>
      <c r="AW2530" s="191" t="s">
        <v>227</v>
      </c>
      <c r="AX2530" s="18">
        <v>202425</v>
      </c>
      <c r="AY2530" s="191">
        <v>584</v>
      </c>
      <c r="AZ2530" s="191">
        <v>9</v>
      </c>
      <c r="BA2530" s="191">
        <v>10</v>
      </c>
      <c r="BB2530" s="191">
        <v>0</v>
      </c>
    </row>
    <row r="2531" spans="48:54" x14ac:dyDescent="0.2">
      <c r="AV2531" s="191" t="str">
        <f t="shared" si="43"/>
        <v>586_ROF_9_10_202425</v>
      </c>
      <c r="AW2531" s="191" t="s">
        <v>227</v>
      </c>
      <c r="AX2531" s="18">
        <v>202425</v>
      </c>
      <c r="AY2531" s="191">
        <v>586</v>
      </c>
      <c r="AZ2531" s="191">
        <v>9</v>
      </c>
      <c r="BA2531" s="191">
        <v>10</v>
      </c>
      <c r="BB2531" s="191">
        <v>0</v>
      </c>
    </row>
    <row r="2532" spans="48:54" x14ac:dyDescent="0.2">
      <c r="AV2532" s="191" t="str">
        <f t="shared" si="43"/>
        <v>512_ROF_10_10_202425</v>
      </c>
      <c r="AW2532" s="191" t="s">
        <v>227</v>
      </c>
      <c r="AX2532" s="18">
        <v>202425</v>
      </c>
      <c r="AY2532" s="191">
        <v>512</v>
      </c>
      <c r="AZ2532" s="191">
        <v>10</v>
      </c>
      <c r="BA2532" s="191">
        <v>10</v>
      </c>
      <c r="BB2532" s="191">
        <v>0</v>
      </c>
    </row>
    <row r="2533" spans="48:54" x14ac:dyDescent="0.2">
      <c r="AV2533" s="191" t="str">
        <f t="shared" si="43"/>
        <v>514_ROF_10_10_202425</v>
      </c>
      <c r="AW2533" s="191" t="s">
        <v>227</v>
      </c>
      <c r="AX2533" s="18">
        <v>202425</v>
      </c>
      <c r="AY2533" s="191">
        <v>514</v>
      </c>
      <c r="AZ2533" s="191">
        <v>10</v>
      </c>
      <c r="BA2533" s="191">
        <v>10</v>
      </c>
      <c r="BB2533" s="191">
        <v>0</v>
      </c>
    </row>
    <row r="2534" spans="48:54" x14ac:dyDescent="0.2">
      <c r="AV2534" s="191" t="str">
        <f t="shared" si="43"/>
        <v>516_ROF_10_10_202425</v>
      </c>
      <c r="AW2534" s="191" t="s">
        <v>227</v>
      </c>
      <c r="AX2534" s="18">
        <v>202425</v>
      </c>
      <c r="AY2534" s="191">
        <v>516</v>
      </c>
      <c r="AZ2534" s="191">
        <v>10</v>
      </c>
      <c r="BA2534" s="191">
        <v>10</v>
      </c>
      <c r="BB2534" s="191">
        <v>0</v>
      </c>
    </row>
    <row r="2535" spans="48:54" x14ac:dyDescent="0.2">
      <c r="AV2535" s="191" t="str">
        <f t="shared" si="43"/>
        <v>518_ROF_10_10_202425</v>
      </c>
      <c r="AW2535" s="191" t="s">
        <v>227</v>
      </c>
      <c r="AX2535" s="18">
        <v>202425</v>
      </c>
      <c r="AY2535" s="191">
        <v>518</v>
      </c>
      <c r="AZ2535" s="191">
        <v>10</v>
      </c>
      <c r="BA2535" s="191">
        <v>10</v>
      </c>
      <c r="BB2535" s="191">
        <v>0</v>
      </c>
    </row>
    <row r="2536" spans="48:54" x14ac:dyDescent="0.2">
      <c r="AV2536" s="191" t="str">
        <f t="shared" si="43"/>
        <v>520_ROF_10_10_202425</v>
      </c>
      <c r="AW2536" s="191" t="s">
        <v>227</v>
      </c>
      <c r="AX2536" s="18">
        <v>202425</v>
      </c>
      <c r="AY2536" s="191">
        <v>520</v>
      </c>
      <c r="AZ2536" s="191">
        <v>10</v>
      </c>
      <c r="BA2536" s="191">
        <v>10</v>
      </c>
      <c r="BB2536" s="191">
        <v>0</v>
      </c>
    </row>
    <row r="2537" spans="48:54" x14ac:dyDescent="0.2">
      <c r="AV2537" s="191" t="str">
        <f t="shared" si="43"/>
        <v>522_ROF_10_10_202425</v>
      </c>
      <c r="AW2537" s="191" t="s">
        <v>227</v>
      </c>
      <c r="AX2537" s="18">
        <v>202425</v>
      </c>
      <c r="AY2537" s="191">
        <v>522</v>
      </c>
      <c r="AZ2537" s="191">
        <v>10</v>
      </c>
      <c r="BA2537" s="191">
        <v>10</v>
      </c>
      <c r="BB2537" s="191">
        <v>0</v>
      </c>
    </row>
    <row r="2538" spans="48:54" x14ac:dyDescent="0.2">
      <c r="AV2538" s="191" t="str">
        <f t="shared" si="43"/>
        <v>524_ROF_10_10_202425</v>
      </c>
      <c r="AW2538" s="191" t="s">
        <v>227</v>
      </c>
      <c r="AX2538" s="18">
        <v>202425</v>
      </c>
      <c r="AY2538" s="191">
        <v>524</v>
      </c>
      <c r="AZ2538" s="191">
        <v>10</v>
      </c>
      <c r="BA2538" s="191">
        <v>10</v>
      </c>
      <c r="BB2538" s="191">
        <v>0</v>
      </c>
    </row>
    <row r="2539" spans="48:54" x14ac:dyDescent="0.2">
      <c r="AV2539" s="191" t="str">
        <f t="shared" si="43"/>
        <v>526_ROF_10_10_202425</v>
      </c>
      <c r="AW2539" s="191" t="s">
        <v>227</v>
      </c>
      <c r="AX2539" s="18">
        <v>202425</v>
      </c>
      <c r="AY2539" s="191">
        <v>526</v>
      </c>
      <c r="AZ2539" s="191">
        <v>10</v>
      </c>
      <c r="BA2539" s="191">
        <v>10</v>
      </c>
      <c r="BB2539" s="191">
        <v>0</v>
      </c>
    </row>
    <row r="2540" spans="48:54" x14ac:dyDescent="0.2">
      <c r="AV2540" s="191" t="str">
        <f t="shared" si="43"/>
        <v>528_ROF_10_10_202425</v>
      </c>
      <c r="AW2540" s="191" t="s">
        <v>227</v>
      </c>
      <c r="AX2540" s="18">
        <v>202425</v>
      </c>
      <c r="AY2540" s="191">
        <v>528</v>
      </c>
      <c r="AZ2540" s="191">
        <v>10</v>
      </c>
      <c r="BA2540" s="191">
        <v>10</v>
      </c>
      <c r="BB2540" s="191">
        <v>0</v>
      </c>
    </row>
    <row r="2541" spans="48:54" x14ac:dyDescent="0.2">
      <c r="AV2541" s="191" t="str">
        <f t="shared" si="43"/>
        <v>530_ROF_10_10_202425</v>
      </c>
      <c r="AW2541" s="191" t="s">
        <v>227</v>
      </c>
      <c r="AX2541" s="18">
        <v>202425</v>
      </c>
      <c r="AY2541" s="191">
        <v>530</v>
      </c>
      <c r="AZ2541" s="191">
        <v>10</v>
      </c>
      <c r="BA2541" s="191">
        <v>10</v>
      </c>
      <c r="BB2541" s="191">
        <v>0</v>
      </c>
    </row>
    <row r="2542" spans="48:54" x14ac:dyDescent="0.2">
      <c r="AV2542" s="191" t="str">
        <f t="shared" si="43"/>
        <v>532_ROF_10_10_202425</v>
      </c>
      <c r="AW2542" s="191" t="s">
        <v>227</v>
      </c>
      <c r="AX2542" s="18">
        <v>202425</v>
      </c>
      <c r="AY2542" s="191">
        <v>532</v>
      </c>
      <c r="AZ2542" s="191">
        <v>10</v>
      </c>
      <c r="BA2542" s="191">
        <v>10</v>
      </c>
      <c r="BB2542" s="191">
        <v>0</v>
      </c>
    </row>
    <row r="2543" spans="48:54" x14ac:dyDescent="0.2">
      <c r="AV2543" s="191" t="str">
        <f t="shared" si="43"/>
        <v>534_ROF_10_10_202425</v>
      </c>
      <c r="AW2543" s="191" t="s">
        <v>227</v>
      </c>
      <c r="AX2543" s="18">
        <v>202425</v>
      </c>
      <c r="AY2543" s="191">
        <v>534</v>
      </c>
      <c r="AZ2543" s="191">
        <v>10</v>
      </c>
      <c r="BA2543" s="191">
        <v>10</v>
      </c>
      <c r="BB2543" s="191">
        <v>0</v>
      </c>
    </row>
    <row r="2544" spans="48:54" x14ac:dyDescent="0.2">
      <c r="AV2544" s="191" t="str">
        <f t="shared" si="43"/>
        <v>536_ROF_10_10_202425</v>
      </c>
      <c r="AW2544" s="191" t="s">
        <v>227</v>
      </c>
      <c r="AX2544" s="18">
        <v>202425</v>
      </c>
      <c r="AY2544" s="191">
        <v>536</v>
      </c>
      <c r="AZ2544" s="191">
        <v>10</v>
      </c>
      <c r="BA2544" s="191">
        <v>10</v>
      </c>
      <c r="BB2544" s="191">
        <v>0</v>
      </c>
    </row>
    <row r="2545" spans="48:54" x14ac:dyDescent="0.2">
      <c r="AV2545" s="191" t="str">
        <f t="shared" si="43"/>
        <v>538_ROF_10_10_202425</v>
      </c>
      <c r="AW2545" s="191" t="s">
        <v>227</v>
      </c>
      <c r="AX2545" s="18">
        <v>202425</v>
      </c>
      <c r="AY2545" s="191">
        <v>538</v>
      </c>
      <c r="AZ2545" s="191">
        <v>10</v>
      </c>
      <c r="BA2545" s="191">
        <v>10</v>
      </c>
      <c r="BB2545" s="191">
        <v>0</v>
      </c>
    </row>
    <row r="2546" spans="48:54" x14ac:dyDescent="0.2">
      <c r="AV2546" s="191" t="str">
        <f t="shared" si="43"/>
        <v>540_ROF_10_10_202425</v>
      </c>
      <c r="AW2546" s="191" t="s">
        <v>227</v>
      </c>
      <c r="AX2546" s="18">
        <v>202425</v>
      </c>
      <c r="AY2546" s="191">
        <v>540</v>
      </c>
      <c r="AZ2546" s="191">
        <v>10</v>
      </c>
      <c r="BA2546" s="191">
        <v>10</v>
      </c>
      <c r="BB2546" s="191">
        <v>0</v>
      </c>
    </row>
    <row r="2547" spans="48:54" x14ac:dyDescent="0.2">
      <c r="AV2547" s="191" t="str">
        <f t="shared" si="43"/>
        <v>542_ROF_10_10_202425</v>
      </c>
      <c r="AW2547" s="191" t="s">
        <v>227</v>
      </c>
      <c r="AX2547" s="18">
        <v>202425</v>
      </c>
      <c r="AY2547" s="191">
        <v>542</v>
      </c>
      <c r="AZ2547" s="191">
        <v>10</v>
      </c>
      <c r="BA2547" s="191">
        <v>10</v>
      </c>
      <c r="BB2547" s="191">
        <v>0</v>
      </c>
    </row>
    <row r="2548" spans="48:54" x14ac:dyDescent="0.2">
      <c r="AV2548" s="191" t="str">
        <f t="shared" si="43"/>
        <v>544_ROF_10_10_202425</v>
      </c>
      <c r="AW2548" s="191" t="s">
        <v>227</v>
      </c>
      <c r="AX2548" s="18">
        <v>202425</v>
      </c>
      <c r="AY2548" s="191">
        <v>544</v>
      </c>
      <c r="AZ2548" s="191">
        <v>10</v>
      </c>
      <c r="BA2548" s="191">
        <v>10</v>
      </c>
      <c r="BB2548" s="191">
        <v>0</v>
      </c>
    </row>
    <row r="2549" spans="48:54" x14ac:dyDescent="0.2">
      <c r="AV2549" s="191" t="str">
        <f t="shared" si="43"/>
        <v>545_ROF_10_10_202425</v>
      </c>
      <c r="AW2549" s="191" t="s">
        <v>227</v>
      </c>
      <c r="AX2549" s="18">
        <v>202425</v>
      </c>
      <c r="AY2549" s="191">
        <v>545</v>
      </c>
      <c r="AZ2549" s="191">
        <v>10</v>
      </c>
      <c r="BA2549" s="191">
        <v>10</v>
      </c>
      <c r="BB2549" s="191">
        <v>0</v>
      </c>
    </row>
    <row r="2550" spans="48:54" x14ac:dyDescent="0.2">
      <c r="AV2550" s="191" t="str">
        <f t="shared" si="43"/>
        <v>546_ROF_10_10_202425</v>
      </c>
      <c r="AW2550" s="191" t="s">
        <v>227</v>
      </c>
      <c r="AX2550" s="18">
        <v>202425</v>
      </c>
      <c r="AY2550" s="191">
        <v>546</v>
      </c>
      <c r="AZ2550" s="191">
        <v>10</v>
      </c>
      <c r="BA2550" s="191">
        <v>10</v>
      </c>
      <c r="BB2550" s="191">
        <v>0</v>
      </c>
    </row>
    <row r="2551" spans="48:54" x14ac:dyDescent="0.2">
      <c r="AV2551" s="191" t="str">
        <f t="shared" si="43"/>
        <v>548_ROF_10_10_202425</v>
      </c>
      <c r="AW2551" s="191" t="s">
        <v>227</v>
      </c>
      <c r="AX2551" s="18">
        <v>202425</v>
      </c>
      <c r="AY2551" s="191">
        <v>548</v>
      </c>
      <c r="AZ2551" s="191">
        <v>10</v>
      </c>
      <c r="BA2551" s="191">
        <v>10</v>
      </c>
      <c r="BB2551" s="191">
        <v>0</v>
      </c>
    </row>
    <row r="2552" spans="48:54" x14ac:dyDescent="0.2">
      <c r="AV2552" s="191" t="str">
        <f t="shared" si="43"/>
        <v>550_ROF_10_10_202425</v>
      </c>
      <c r="AW2552" s="191" t="s">
        <v>227</v>
      </c>
      <c r="AX2552" s="18">
        <v>202425</v>
      </c>
      <c r="AY2552" s="191">
        <v>550</v>
      </c>
      <c r="AZ2552" s="191">
        <v>10</v>
      </c>
      <c r="BA2552" s="191">
        <v>10</v>
      </c>
      <c r="BB2552" s="191">
        <v>0</v>
      </c>
    </row>
    <row r="2553" spans="48:54" x14ac:dyDescent="0.2">
      <c r="AV2553" s="191" t="str">
        <f t="shared" si="43"/>
        <v>552_ROF_10_10_202425</v>
      </c>
      <c r="AW2553" s="191" t="s">
        <v>227</v>
      </c>
      <c r="AX2553" s="18">
        <v>202425</v>
      </c>
      <c r="AY2553" s="191">
        <v>552</v>
      </c>
      <c r="AZ2553" s="191">
        <v>10</v>
      </c>
      <c r="BA2553" s="191">
        <v>10</v>
      </c>
      <c r="BB2553" s="191">
        <v>0</v>
      </c>
    </row>
    <row r="2554" spans="48:54" x14ac:dyDescent="0.2">
      <c r="AV2554" s="191" t="str">
        <f t="shared" si="43"/>
        <v>562_ROF_10_10_202425</v>
      </c>
      <c r="AW2554" s="191" t="s">
        <v>227</v>
      </c>
      <c r="AX2554" s="18">
        <v>202425</v>
      </c>
      <c r="AY2554" s="191">
        <v>562</v>
      </c>
      <c r="AZ2554" s="191">
        <v>10</v>
      </c>
      <c r="BA2554" s="191">
        <v>10</v>
      </c>
      <c r="BB2554" s="191">
        <v>0</v>
      </c>
    </row>
    <row r="2555" spans="48:54" x14ac:dyDescent="0.2">
      <c r="AV2555" s="191" t="str">
        <f t="shared" si="43"/>
        <v>564_ROF_10_10_202425</v>
      </c>
      <c r="AW2555" s="191" t="s">
        <v>227</v>
      </c>
      <c r="AX2555" s="18">
        <v>202425</v>
      </c>
      <c r="AY2555" s="191">
        <v>564</v>
      </c>
      <c r="AZ2555" s="191">
        <v>10</v>
      </c>
      <c r="BA2555" s="191">
        <v>10</v>
      </c>
      <c r="BB2555" s="191">
        <v>0</v>
      </c>
    </row>
    <row r="2556" spans="48:54" x14ac:dyDescent="0.2">
      <c r="AV2556" s="191" t="str">
        <f t="shared" si="43"/>
        <v>566_ROF_10_10_202425</v>
      </c>
      <c r="AW2556" s="191" t="s">
        <v>227</v>
      </c>
      <c r="AX2556" s="18">
        <v>202425</v>
      </c>
      <c r="AY2556" s="191">
        <v>566</v>
      </c>
      <c r="AZ2556" s="191">
        <v>10</v>
      </c>
      <c r="BA2556" s="191">
        <v>10</v>
      </c>
      <c r="BB2556" s="191">
        <v>0</v>
      </c>
    </row>
    <row r="2557" spans="48:54" x14ac:dyDescent="0.2">
      <c r="AV2557" s="191" t="str">
        <f t="shared" si="43"/>
        <v>568_ROF_10_10_202425</v>
      </c>
      <c r="AW2557" s="191" t="s">
        <v>227</v>
      </c>
      <c r="AX2557" s="18">
        <v>202425</v>
      </c>
      <c r="AY2557" s="191">
        <v>568</v>
      </c>
      <c r="AZ2557" s="191">
        <v>10</v>
      </c>
      <c r="BA2557" s="191">
        <v>10</v>
      </c>
      <c r="BB2557" s="191">
        <v>0</v>
      </c>
    </row>
    <row r="2558" spans="48:54" x14ac:dyDescent="0.2">
      <c r="AV2558" s="191" t="str">
        <f t="shared" si="43"/>
        <v>572_ROF_10_10_202425</v>
      </c>
      <c r="AW2558" s="191" t="s">
        <v>227</v>
      </c>
      <c r="AX2558" s="18">
        <v>202425</v>
      </c>
      <c r="AY2558" s="191">
        <v>572</v>
      </c>
      <c r="AZ2558" s="191">
        <v>10</v>
      </c>
      <c r="BA2558" s="191">
        <v>10</v>
      </c>
      <c r="BB2558" s="191">
        <v>0</v>
      </c>
    </row>
    <row r="2559" spans="48:54" x14ac:dyDescent="0.2">
      <c r="AV2559" s="191" t="str">
        <f t="shared" si="43"/>
        <v>574_ROF_10_10_202425</v>
      </c>
      <c r="AW2559" s="191" t="s">
        <v>227</v>
      </c>
      <c r="AX2559" s="18">
        <v>202425</v>
      </c>
      <c r="AY2559" s="191">
        <v>574</v>
      </c>
      <c r="AZ2559" s="191">
        <v>10</v>
      </c>
      <c r="BA2559" s="191">
        <v>10</v>
      </c>
      <c r="BB2559" s="191">
        <v>0</v>
      </c>
    </row>
    <row r="2560" spans="48:54" x14ac:dyDescent="0.2">
      <c r="AV2560" s="191" t="str">
        <f t="shared" si="43"/>
        <v>576_ROF_10_10_202425</v>
      </c>
      <c r="AW2560" s="191" t="s">
        <v>227</v>
      </c>
      <c r="AX2560" s="18">
        <v>202425</v>
      </c>
      <c r="AY2560" s="191">
        <v>576</v>
      </c>
      <c r="AZ2560" s="191">
        <v>10</v>
      </c>
      <c r="BA2560" s="191">
        <v>10</v>
      </c>
      <c r="BB2560" s="191">
        <v>0</v>
      </c>
    </row>
    <row r="2561" spans="48:54" x14ac:dyDescent="0.2">
      <c r="AV2561" s="191" t="str">
        <f t="shared" si="43"/>
        <v>582_ROF_10_10_202425</v>
      </c>
      <c r="AW2561" s="191" t="s">
        <v>227</v>
      </c>
      <c r="AX2561" s="18">
        <v>202425</v>
      </c>
      <c r="AY2561" s="191">
        <v>582</v>
      </c>
      <c r="AZ2561" s="191">
        <v>10</v>
      </c>
      <c r="BA2561" s="191">
        <v>10</v>
      </c>
      <c r="BB2561" s="191">
        <v>0</v>
      </c>
    </row>
    <row r="2562" spans="48:54" x14ac:dyDescent="0.2">
      <c r="AV2562" s="191" t="str">
        <f t="shared" si="43"/>
        <v>584_ROF_10_10_202425</v>
      </c>
      <c r="AW2562" s="191" t="s">
        <v>227</v>
      </c>
      <c r="AX2562" s="18">
        <v>202425</v>
      </c>
      <c r="AY2562" s="191">
        <v>584</v>
      </c>
      <c r="AZ2562" s="191">
        <v>10</v>
      </c>
      <c r="BA2562" s="191">
        <v>10</v>
      </c>
      <c r="BB2562" s="191">
        <v>0</v>
      </c>
    </row>
    <row r="2563" spans="48:54" x14ac:dyDescent="0.2">
      <c r="AV2563" s="191" t="str">
        <f t="shared" si="43"/>
        <v>586_ROF_10_10_202425</v>
      </c>
      <c r="AW2563" s="191" t="s">
        <v>227</v>
      </c>
      <c r="AX2563" s="18">
        <v>202425</v>
      </c>
      <c r="AY2563" s="191">
        <v>586</v>
      </c>
      <c r="AZ2563" s="191">
        <v>10</v>
      </c>
      <c r="BA2563" s="191">
        <v>10</v>
      </c>
      <c r="BB2563" s="191">
        <v>0</v>
      </c>
    </row>
    <row r="2564" spans="48:54" x14ac:dyDescent="0.2">
      <c r="AV2564" s="191" t="str">
        <f t="shared" ref="AV2564:AV2627" si="44">AY2564&amp;"_"&amp;AW2564&amp;"_"&amp;AZ2564&amp;"_"&amp;BA2564&amp;"_"&amp;AX2564</f>
        <v>512_ROF_11_10_202425</v>
      </c>
      <c r="AW2564" s="191" t="s">
        <v>227</v>
      </c>
      <c r="AX2564" s="18">
        <v>202425</v>
      </c>
      <c r="AY2564" s="191">
        <v>512</v>
      </c>
      <c r="AZ2564" s="191">
        <v>11</v>
      </c>
      <c r="BA2564" s="191">
        <v>10</v>
      </c>
      <c r="BB2564" s="191">
        <v>0</v>
      </c>
    </row>
    <row r="2565" spans="48:54" x14ac:dyDescent="0.2">
      <c r="AV2565" s="191" t="str">
        <f t="shared" si="44"/>
        <v>514_ROF_11_10_202425</v>
      </c>
      <c r="AW2565" s="191" t="s">
        <v>227</v>
      </c>
      <c r="AX2565" s="18">
        <v>202425</v>
      </c>
      <c r="AY2565" s="191">
        <v>514</v>
      </c>
      <c r="AZ2565" s="191">
        <v>11</v>
      </c>
      <c r="BA2565" s="191">
        <v>10</v>
      </c>
      <c r="BB2565" s="191">
        <v>0</v>
      </c>
    </row>
    <row r="2566" spans="48:54" x14ac:dyDescent="0.2">
      <c r="AV2566" s="191" t="str">
        <f t="shared" si="44"/>
        <v>516_ROF_11_10_202425</v>
      </c>
      <c r="AW2566" s="191" t="s">
        <v>227</v>
      </c>
      <c r="AX2566" s="18">
        <v>202425</v>
      </c>
      <c r="AY2566" s="191">
        <v>516</v>
      </c>
      <c r="AZ2566" s="191">
        <v>11</v>
      </c>
      <c r="BA2566" s="191">
        <v>10</v>
      </c>
      <c r="BB2566" s="191">
        <v>0</v>
      </c>
    </row>
    <row r="2567" spans="48:54" x14ac:dyDescent="0.2">
      <c r="AV2567" s="191" t="str">
        <f t="shared" si="44"/>
        <v>518_ROF_11_10_202425</v>
      </c>
      <c r="AW2567" s="191" t="s">
        <v>227</v>
      </c>
      <c r="AX2567" s="18">
        <v>202425</v>
      </c>
      <c r="AY2567" s="191">
        <v>518</v>
      </c>
      <c r="AZ2567" s="191">
        <v>11</v>
      </c>
      <c r="BA2567" s="191">
        <v>10</v>
      </c>
      <c r="BB2567" s="191">
        <v>0</v>
      </c>
    </row>
    <row r="2568" spans="48:54" x14ac:dyDescent="0.2">
      <c r="AV2568" s="191" t="str">
        <f t="shared" si="44"/>
        <v>520_ROF_11_10_202425</v>
      </c>
      <c r="AW2568" s="191" t="s">
        <v>227</v>
      </c>
      <c r="AX2568" s="18">
        <v>202425</v>
      </c>
      <c r="AY2568" s="191">
        <v>520</v>
      </c>
      <c r="AZ2568" s="191">
        <v>11</v>
      </c>
      <c r="BA2568" s="191">
        <v>10</v>
      </c>
      <c r="BB2568" s="191">
        <v>0</v>
      </c>
    </row>
    <row r="2569" spans="48:54" x14ac:dyDescent="0.2">
      <c r="AV2569" s="191" t="str">
        <f t="shared" si="44"/>
        <v>522_ROF_11_10_202425</v>
      </c>
      <c r="AW2569" s="191" t="s">
        <v>227</v>
      </c>
      <c r="AX2569" s="18">
        <v>202425</v>
      </c>
      <c r="AY2569" s="191">
        <v>522</v>
      </c>
      <c r="AZ2569" s="191">
        <v>11</v>
      </c>
      <c r="BA2569" s="191">
        <v>10</v>
      </c>
      <c r="BB2569" s="191">
        <v>0</v>
      </c>
    </row>
    <row r="2570" spans="48:54" x14ac:dyDescent="0.2">
      <c r="AV2570" s="191" t="str">
        <f t="shared" si="44"/>
        <v>524_ROF_11_10_202425</v>
      </c>
      <c r="AW2570" s="191" t="s">
        <v>227</v>
      </c>
      <c r="AX2570" s="18">
        <v>202425</v>
      </c>
      <c r="AY2570" s="191">
        <v>524</v>
      </c>
      <c r="AZ2570" s="191">
        <v>11</v>
      </c>
      <c r="BA2570" s="191">
        <v>10</v>
      </c>
      <c r="BB2570" s="191">
        <v>0</v>
      </c>
    </row>
    <row r="2571" spans="48:54" x14ac:dyDescent="0.2">
      <c r="AV2571" s="191" t="str">
        <f t="shared" si="44"/>
        <v>526_ROF_11_10_202425</v>
      </c>
      <c r="AW2571" s="191" t="s">
        <v>227</v>
      </c>
      <c r="AX2571" s="18">
        <v>202425</v>
      </c>
      <c r="AY2571" s="191">
        <v>526</v>
      </c>
      <c r="AZ2571" s="191">
        <v>11</v>
      </c>
      <c r="BA2571" s="191">
        <v>10</v>
      </c>
      <c r="BB2571" s="191">
        <v>0</v>
      </c>
    </row>
    <row r="2572" spans="48:54" x14ac:dyDescent="0.2">
      <c r="AV2572" s="191" t="str">
        <f t="shared" si="44"/>
        <v>528_ROF_11_10_202425</v>
      </c>
      <c r="AW2572" s="191" t="s">
        <v>227</v>
      </c>
      <c r="AX2572" s="18">
        <v>202425</v>
      </c>
      <c r="AY2572" s="191">
        <v>528</v>
      </c>
      <c r="AZ2572" s="191">
        <v>11</v>
      </c>
      <c r="BA2572" s="191">
        <v>10</v>
      </c>
      <c r="BB2572" s="191">
        <v>0</v>
      </c>
    </row>
    <row r="2573" spans="48:54" x14ac:dyDescent="0.2">
      <c r="AV2573" s="191" t="str">
        <f t="shared" si="44"/>
        <v>530_ROF_11_10_202425</v>
      </c>
      <c r="AW2573" s="191" t="s">
        <v>227</v>
      </c>
      <c r="AX2573" s="18">
        <v>202425</v>
      </c>
      <c r="AY2573" s="191">
        <v>530</v>
      </c>
      <c r="AZ2573" s="191">
        <v>11</v>
      </c>
      <c r="BA2573" s="191">
        <v>10</v>
      </c>
      <c r="BB2573" s="191">
        <v>0</v>
      </c>
    </row>
    <row r="2574" spans="48:54" x14ac:dyDescent="0.2">
      <c r="AV2574" s="191" t="str">
        <f t="shared" si="44"/>
        <v>532_ROF_11_10_202425</v>
      </c>
      <c r="AW2574" s="191" t="s">
        <v>227</v>
      </c>
      <c r="AX2574" s="18">
        <v>202425</v>
      </c>
      <c r="AY2574" s="191">
        <v>532</v>
      </c>
      <c r="AZ2574" s="191">
        <v>11</v>
      </c>
      <c r="BA2574" s="191">
        <v>10</v>
      </c>
      <c r="BB2574" s="191">
        <v>0</v>
      </c>
    </row>
    <row r="2575" spans="48:54" x14ac:dyDescent="0.2">
      <c r="AV2575" s="191" t="str">
        <f t="shared" si="44"/>
        <v>534_ROF_11_10_202425</v>
      </c>
      <c r="AW2575" s="191" t="s">
        <v>227</v>
      </c>
      <c r="AX2575" s="18">
        <v>202425</v>
      </c>
      <c r="AY2575" s="191">
        <v>534</v>
      </c>
      <c r="AZ2575" s="191">
        <v>11</v>
      </c>
      <c r="BA2575" s="191">
        <v>10</v>
      </c>
      <c r="BB2575" s="191">
        <v>0</v>
      </c>
    </row>
    <row r="2576" spans="48:54" x14ac:dyDescent="0.2">
      <c r="AV2576" s="191" t="str">
        <f t="shared" si="44"/>
        <v>536_ROF_11_10_202425</v>
      </c>
      <c r="AW2576" s="191" t="s">
        <v>227</v>
      </c>
      <c r="AX2576" s="18">
        <v>202425</v>
      </c>
      <c r="AY2576" s="191">
        <v>536</v>
      </c>
      <c r="AZ2576" s="191">
        <v>11</v>
      </c>
      <c r="BA2576" s="191">
        <v>10</v>
      </c>
      <c r="BB2576" s="191">
        <v>0</v>
      </c>
    </row>
    <row r="2577" spans="48:54" x14ac:dyDescent="0.2">
      <c r="AV2577" s="191" t="str">
        <f t="shared" si="44"/>
        <v>538_ROF_11_10_202425</v>
      </c>
      <c r="AW2577" s="191" t="s">
        <v>227</v>
      </c>
      <c r="AX2577" s="18">
        <v>202425</v>
      </c>
      <c r="AY2577" s="191">
        <v>538</v>
      </c>
      <c r="AZ2577" s="191">
        <v>11</v>
      </c>
      <c r="BA2577" s="191">
        <v>10</v>
      </c>
      <c r="BB2577" s="191">
        <v>0</v>
      </c>
    </row>
    <row r="2578" spans="48:54" x14ac:dyDescent="0.2">
      <c r="AV2578" s="191" t="str">
        <f t="shared" si="44"/>
        <v>540_ROF_11_10_202425</v>
      </c>
      <c r="AW2578" s="191" t="s">
        <v>227</v>
      </c>
      <c r="AX2578" s="18">
        <v>202425</v>
      </c>
      <c r="AY2578" s="191">
        <v>540</v>
      </c>
      <c r="AZ2578" s="191">
        <v>11</v>
      </c>
      <c r="BA2578" s="191">
        <v>10</v>
      </c>
      <c r="BB2578" s="191">
        <v>0</v>
      </c>
    </row>
    <row r="2579" spans="48:54" x14ac:dyDescent="0.2">
      <c r="AV2579" s="191" t="str">
        <f t="shared" si="44"/>
        <v>542_ROF_11_10_202425</v>
      </c>
      <c r="AW2579" s="191" t="s">
        <v>227</v>
      </c>
      <c r="AX2579" s="18">
        <v>202425</v>
      </c>
      <c r="AY2579" s="191">
        <v>542</v>
      </c>
      <c r="AZ2579" s="191">
        <v>11</v>
      </c>
      <c r="BA2579" s="191">
        <v>10</v>
      </c>
      <c r="BB2579" s="191">
        <v>0</v>
      </c>
    </row>
    <row r="2580" spans="48:54" x14ac:dyDescent="0.2">
      <c r="AV2580" s="191" t="str">
        <f t="shared" si="44"/>
        <v>544_ROF_11_10_202425</v>
      </c>
      <c r="AW2580" s="191" t="s">
        <v>227</v>
      </c>
      <c r="AX2580" s="18">
        <v>202425</v>
      </c>
      <c r="AY2580" s="191">
        <v>544</v>
      </c>
      <c r="AZ2580" s="191">
        <v>11</v>
      </c>
      <c r="BA2580" s="191">
        <v>10</v>
      </c>
      <c r="BB2580" s="191">
        <v>0</v>
      </c>
    </row>
    <row r="2581" spans="48:54" x14ac:dyDescent="0.2">
      <c r="AV2581" s="191" t="str">
        <f t="shared" si="44"/>
        <v>545_ROF_11_10_202425</v>
      </c>
      <c r="AW2581" s="191" t="s">
        <v>227</v>
      </c>
      <c r="AX2581" s="18">
        <v>202425</v>
      </c>
      <c r="AY2581" s="191">
        <v>545</v>
      </c>
      <c r="AZ2581" s="191">
        <v>11</v>
      </c>
      <c r="BA2581" s="191">
        <v>10</v>
      </c>
      <c r="BB2581" s="191">
        <v>0</v>
      </c>
    </row>
    <row r="2582" spans="48:54" x14ac:dyDescent="0.2">
      <c r="AV2582" s="191" t="str">
        <f t="shared" si="44"/>
        <v>546_ROF_11_10_202425</v>
      </c>
      <c r="AW2582" s="191" t="s">
        <v>227</v>
      </c>
      <c r="AX2582" s="18">
        <v>202425</v>
      </c>
      <c r="AY2582" s="191">
        <v>546</v>
      </c>
      <c r="AZ2582" s="191">
        <v>11</v>
      </c>
      <c r="BA2582" s="191">
        <v>10</v>
      </c>
      <c r="BB2582" s="191">
        <v>0</v>
      </c>
    </row>
    <row r="2583" spans="48:54" x14ac:dyDescent="0.2">
      <c r="AV2583" s="191" t="str">
        <f t="shared" si="44"/>
        <v>548_ROF_11_10_202425</v>
      </c>
      <c r="AW2583" s="191" t="s">
        <v>227</v>
      </c>
      <c r="AX2583" s="18">
        <v>202425</v>
      </c>
      <c r="AY2583" s="191">
        <v>548</v>
      </c>
      <c r="AZ2583" s="191">
        <v>11</v>
      </c>
      <c r="BA2583" s="191">
        <v>10</v>
      </c>
      <c r="BB2583" s="191">
        <v>0</v>
      </c>
    </row>
    <row r="2584" spans="48:54" x14ac:dyDescent="0.2">
      <c r="AV2584" s="191" t="str">
        <f t="shared" si="44"/>
        <v>550_ROF_11_10_202425</v>
      </c>
      <c r="AW2584" s="191" t="s">
        <v>227</v>
      </c>
      <c r="AX2584" s="18">
        <v>202425</v>
      </c>
      <c r="AY2584" s="191">
        <v>550</v>
      </c>
      <c r="AZ2584" s="191">
        <v>11</v>
      </c>
      <c r="BA2584" s="191">
        <v>10</v>
      </c>
      <c r="BB2584" s="191">
        <v>0</v>
      </c>
    </row>
    <row r="2585" spans="48:54" x14ac:dyDescent="0.2">
      <c r="AV2585" s="191" t="str">
        <f t="shared" si="44"/>
        <v>552_ROF_11_10_202425</v>
      </c>
      <c r="AW2585" s="191" t="s">
        <v>227</v>
      </c>
      <c r="AX2585" s="18">
        <v>202425</v>
      </c>
      <c r="AY2585" s="191">
        <v>552</v>
      </c>
      <c r="AZ2585" s="191">
        <v>11</v>
      </c>
      <c r="BA2585" s="191">
        <v>10</v>
      </c>
      <c r="BB2585" s="191">
        <v>0</v>
      </c>
    </row>
    <row r="2586" spans="48:54" x14ac:dyDescent="0.2">
      <c r="AV2586" s="191" t="str">
        <f t="shared" si="44"/>
        <v>562_ROF_11_10_202425</v>
      </c>
      <c r="AW2586" s="191" t="s">
        <v>227</v>
      </c>
      <c r="AX2586" s="18">
        <v>202425</v>
      </c>
      <c r="AY2586" s="191">
        <v>562</v>
      </c>
      <c r="AZ2586" s="191">
        <v>11</v>
      </c>
      <c r="BA2586" s="191">
        <v>10</v>
      </c>
      <c r="BB2586" s="191">
        <v>0</v>
      </c>
    </row>
    <row r="2587" spans="48:54" x14ac:dyDescent="0.2">
      <c r="AV2587" s="191" t="str">
        <f t="shared" si="44"/>
        <v>564_ROF_11_10_202425</v>
      </c>
      <c r="AW2587" s="191" t="s">
        <v>227</v>
      </c>
      <c r="AX2587" s="18">
        <v>202425</v>
      </c>
      <c r="AY2587" s="191">
        <v>564</v>
      </c>
      <c r="AZ2587" s="191">
        <v>11</v>
      </c>
      <c r="BA2587" s="191">
        <v>10</v>
      </c>
      <c r="BB2587" s="191">
        <v>0</v>
      </c>
    </row>
    <row r="2588" spans="48:54" x14ac:dyDescent="0.2">
      <c r="AV2588" s="191" t="str">
        <f t="shared" si="44"/>
        <v>566_ROF_11_10_202425</v>
      </c>
      <c r="AW2588" s="191" t="s">
        <v>227</v>
      </c>
      <c r="AX2588" s="18">
        <v>202425</v>
      </c>
      <c r="AY2588" s="191">
        <v>566</v>
      </c>
      <c r="AZ2588" s="191">
        <v>11</v>
      </c>
      <c r="BA2588" s="191">
        <v>10</v>
      </c>
      <c r="BB2588" s="191">
        <v>0</v>
      </c>
    </row>
    <row r="2589" spans="48:54" x14ac:dyDescent="0.2">
      <c r="AV2589" s="191" t="str">
        <f t="shared" si="44"/>
        <v>568_ROF_11_10_202425</v>
      </c>
      <c r="AW2589" s="191" t="s">
        <v>227</v>
      </c>
      <c r="AX2589" s="18">
        <v>202425</v>
      </c>
      <c r="AY2589" s="191">
        <v>568</v>
      </c>
      <c r="AZ2589" s="191">
        <v>11</v>
      </c>
      <c r="BA2589" s="191">
        <v>10</v>
      </c>
      <c r="BB2589" s="191">
        <v>0</v>
      </c>
    </row>
    <row r="2590" spans="48:54" x14ac:dyDescent="0.2">
      <c r="AV2590" s="191" t="str">
        <f t="shared" si="44"/>
        <v>572_ROF_11_10_202425</v>
      </c>
      <c r="AW2590" s="191" t="s">
        <v>227</v>
      </c>
      <c r="AX2590" s="18">
        <v>202425</v>
      </c>
      <c r="AY2590" s="191">
        <v>572</v>
      </c>
      <c r="AZ2590" s="191">
        <v>11</v>
      </c>
      <c r="BA2590" s="191">
        <v>10</v>
      </c>
      <c r="BB2590" s="191">
        <v>0</v>
      </c>
    </row>
    <row r="2591" spans="48:54" x14ac:dyDescent="0.2">
      <c r="AV2591" s="191" t="str">
        <f t="shared" si="44"/>
        <v>574_ROF_11_10_202425</v>
      </c>
      <c r="AW2591" s="191" t="s">
        <v>227</v>
      </c>
      <c r="AX2591" s="18">
        <v>202425</v>
      </c>
      <c r="AY2591" s="191">
        <v>574</v>
      </c>
      <c r="AZ2591" s="191">
        <v>11</v>
      </c>
      <c r="BA2591" s="191">
        <v>10</v>
      </c>
      <c r="BB2591" s="191">
        <v>0</v>
      </c>
    </row>
    <row r="2592" spans="48:54" x14ac:dyDescent="0.2">
      <c r="AV2592" s="191" t="str">
        <f t="shared" si="44"/>
        <v>576_ROF_11_10_202425</v>
      </c>
      <c r="AW2592" s="191" t="s">
        <v>227</v>
      </c>
      <c r="AX2592" s="18">
        <v>202425</v>
      </c>
      <c r="AY2592" s="191">
        <v>576</v>
      </c>
      <c r="AZ2592" s="191">
        <v>11</v>
      </c>
      <c r="BA2592" s="191">
        <v>10</v>
      </c>
      <c r="BB2592" s="191">
        <v>0</v>
      </c>
    </row>
    <row r="2593" spans="48:54" x14ac:dyDescent="0.2">
      <c r="AV2593" s="191" t="str">
        <f t="shared" si="44"/>
        <v>582_ROF_11_10_202425</v>
      </c>
      <c r="AW2593" s="191" t="s">
        <v>227</v>
      </c>
      <c r="AX2593" s="18">
        <v>202425</v>
      </c>
      <c r="AY2593" s="191">
        <v>582</v>
      </c>
      <c r="AZ2593" s="191">
        <v>11</v>
      </c>
      <c r="BA2593" s="191">
        <v>10</v>
      </c>
      <c r="BB2593" s="191">
        <v>0</v>
      </c>
    </row>
    <row r="2594" spans="48:54" x14ac:dyDescent="0.2">
      <c r="AV2594" s="191" t="str">
        <f t="shared" si="44"/>
        <v>584_ROF_11_10_202425</v>
      </c>
      <c r="AW2594" s="191" t="s">
        <v>227</v>
      </c>
      <c r="AX2594" s="18">
        <v>202425</v>
      </c>
      <c r="AY2594" s="191">
        <v>584</v>
      </c>
      <c r="AZ2594" s="191">
        <v>11</v>
      </c>
      <c r="BA2594" s="191">
        <v>10</v>
      </c>
      <c r="BB2594" s="191">
        <v>0</v>
      </c>
    </row>
    <row r="2595" spans="48:54" x14ac:dyDescent="0.2">
      <c r="AV2595" s="191" t="str">
        <f t="shared" si="44"/>
        <v>586_ROF_11_10_202425</v>
      </c>
      <c r="AW2595" s="191" t="s">
        <v>227</v>
      </c>
      <c r="AX2595" s="18">
        <v>202425</v>
      </c>
      <c r="AY2595" s="191">
        <v>586</v>
      </c>
      <c r="AZ2595" s="191">
        <v>11</v>
      </c>
      <c r="BA2595" s="191">
        <v>10</v>
      </c>
      <c r="BB2595" s="191">
        <v>0</v>
      </c>
    </row>
    <row r="2596" spans="48:54" x14ac:dyDescent="0.2">
      <c r="AV2596" s="191" t="str">
        <f t="shared" si="44"/>
        <v>512_ROF_12_10_202425</v>
      </c>
      <c r="AW2596" s="191" t="s">
        <v>227</v>
      </c>
      <c r="AX2596" s="18">
        <v>202425</v>
      </c>
      <c r="AY2596" s="191">
        <v>512</v>
      </c>
      <c r="AZ2596" s="191">
        <v>12</v>
      </c>
      <c r="BA2596" s="191">
        <v>10</v>
      </c>
      <c r="BB2596" s="191">
        <v>0</v>
      </c>
    </row>
    <row r="2597" spans="48:54" x14ac:dyDescent="0.2">
      <c r="AV2597" s="191" t="str">
        <f t="shared" si="44"/>
        <v>514_ROF_12_10_202425</v>
      </c>
      <c r="AW2597" s="191" t="s">
        <v>227</v>
      </c>
      <c r="AX2597" s="18">
        <v>202425</v>
      </c>
      <c r="AY2597" s="191">
        <v>514</v>
      </c>
      <c r="AZ2597" s="191">
        <v>12</v>
      </c>
      <c r="BA2597" s="191">
        <v>10</v>
      </c>
      <c r="BB2597" s="191">
        <v>0</v>
      </c>
    </row>
    <row r="2598" spans="48:54" x14ac:dyDescent="0.2">
      <c r="AV2598" s="191" t="str">
        <f t="shared" si="44"/>
        <v>516_ROF_12_10_202425</v>
      </c>
      <c r="AW2598" s="191" t="s">
        <v>227</v>
      </c>
      <c r="AX2598" s="18">
        <v>202425</v>
      </c>
      <c r="AY2598" s="191">
        <v>516</v>
      </c>
      <c r="AZ2598" s="191">
        <v>12</v>
      </c>
      <c r="BA2598" s="191">
        <v>10</v>
      </c>
      <c r="BB2598" s="191">
        <v>0</v>
      </c>
    </row>
    <row r="2599" spans="48:54" x14ac:dyDescent="0.2">
      <c r="AV2599" s="191" t="str">
        <f t="shared" si="44"/>
        <v>518_ROF_12_10_202425</v>
      </c>
      <c r="AW2599" s="191" t="s">
        <v>227</v>
      </c>
      <c r="AX2599" s="18">
        <v>202425</v>
      </c>
      <c r="AY2599" s="191">
        <v>518</v>
      </c>
      <c r="AZ2599" s="191">
        <v>12</v>
      </c>
      <c r="BA2599" s="191">
        <v>10</v>
      </c>
      <c r="BB2599" s="191">
        <v>0</v>
      </c>
    </row>
    <row r="2600" spans="48:54" x14ac:dyDescent="0.2">
      <c r="AV2600" s="191" t="str">
        <f t="shared" si="44"/>
        <v>520_ROF_12_10_202425</v>
      </c>
      <c r="AW2600" s="191" t="s">
        <v>227</v>
      </c>
      <c r="AX2600" s="18">
        <v>202425</v>
      </c>
      <c r="AY2600" s="191">
        <v>520</v>
      </c>
      <c r="AZ2600" s="191">
        <v>12</v>
      </c>
      <c r="BA2600" s="191">
        <v>10</v>
      </c>
      <c r="BB2600" s="191">
        <v>0</v>
      </c>
    </row>
    <row r="2601" spans="48:54" x14ac:dyDescent="0.2">
      <c r="AV2601" s="191" t="str">
        <f t="shared" si="44"/>
        <v>522_ROF_12_10_202425</v>
      </c>
      <c r="AW2601" s="191" t="s">
        <v>227</v>
      </c>
      <c r="AX2601" s="18">
        <v>202425</v>
      </c>
      <c r="AY2601" s="191">
        <v>522</v>
      </c>
      <c r="AZ2601" s="191">
        <v>12</v>
      </c>
      <c r="BA2601" s="191">
        <v>10</v>
      </c>
      <c r="BB2601" s="191">
        <v>0</v>
      </c>
    </row>
    <row r="2602" spans="48:54" x14ac:dyDescent="0.2">
      <c r="AV2602" s="191" t="str">
        <f t="shared" si="44"/>
        <v>524_ROF_12_10_202425</v>
      </c>
      <c r="AW2602" s="191" t="s">
        <v>227</v>
      </c>
      <c r="AX2602" s="18">
        <v>202425</v>
      </c>
      <c r="AY2602" s="191">
        <v>524</v>
      </c>
      <c r="AZ2602" s="191">
        <v>12</v>
      </c>
      <c r="BA2602" s="191">
        <v>10</v>
      </c>
      <c r="BB2602" s="191">
        <v>0</v>
      </c>
    </row>
    <row r="2603" spans="48:54" x14ac:dyDescent="0.2">
      <c r="AV2603" s="191" t="str">
        <f t="shared" si="44"/>
        <v>526_ROF_12_10_202425</v>
      </c>
      <c r="AW2603" s="191" t="s">
        <v>227</v>
      </c>
      <c r="AX2603" s="18">
        <v>202425</v>
      </c>
      <c r="AY2603" s="191">
        <v>526</v>
      </c>
      <c r="AZ2603" s="191">
        <v>12</v>
      </c>
      <c r="BA2603" s="191">
        <v>10</v>
      </c>
      <c r="BB2603" s="191">
        <v>0</v>
      </c>
    </row>
    <row r="2604" spans="48:54" x14ac:dyDescent="0.2">
      <c r="AV2604" s="191" t="str">
        <f t="shared" si="44"/>
        <v>528_ROF_12_10_202425</v>
      </c>
      <c r="AW2604" s="191" t="s">
        <v>227</v>
      </c>
      <c r="AX2604" s="18">
        <v>202425</v>
      </c>
      <c r="AY2604" s="191">
        <v>528</v>
      </c>
      <c r="AZ2604" s="191">
        <v>12</v>
      </c>
      <c r="BA2604" s="191">
        <v>10</v>
      </c>
      <c r="BB2604" s="191">
        <v>0</v>
      </c>
    </row>
    <row r="2605" spans="48:54" x14ac:dyDescent="0.2">
      <c r="AV2605" s="191" t="str">
        <f t="shared" si="44"/>
        <v>530_ROF_12_10_202425</v>
      </c>
      <c r="AW2605" s="191" t="s">
        <v>227</v>
      </c>
      <c r="AX2605" s="18">
        <v>202425</v>
      </c>
      <c r="AY2605" s="191">
        <v>530</v>
      </c>
      <c r="AZ2605" s="191">
        <v>12</v>
      </c>
      <c r="BA2605" s="191">
        <v>10</v>
      </c>
      <c r="BB2605" s="191">
        <v>0</v>
      </c>
    </row>
    <row r="2606" spans="48:54" x14ac:dyDescent="0.2">
      <c r="AV2606" s="191" t="str">
        <f t="shared" si="44"/>
        <v>532_ROF_12_10_202425</v>
      </c>
      <c r="AW2606" s="191" t="s">
        <v>227</v>
      </c>
      <c r="AX2606" s="18">
        <v>202425</v>
      </c>
      <c r="AY2606" s="191">
        <v>532</v>
      </c>
      <c r="AZ2606" s="191">
        <v>12</v>
      </c>
      <c r="BA2606" s="191">
        <v>10</v>
      </c>
      <c r="BB2606" s="191">
        <v>0</v>
      </c>
    </row>
    <row r="2607" spans="48:54" x14ac:dyDescent="0.2">
      <c r="AV2607" s="191" t="str">
        <f t="shared" si="44"/>
        <v>534_ROF_12_10_202425</v>
      </c>
      <c r="AW2607" s="191" t="s">
        <v>227</v>
      </c>
      <c r="AX2607" s="18">
        <v>202425</v>
      </c>
      <c r="AY2607" s="191">
        <v>534</v>
      </c>
      <c r="AZ2607" s="191">
        <v>12</v>
      </c>
      <c r="BA2607" s="191">
        <v>10</v>
      </c>
      <c r="BB2607" s="191">
        <v>0</v>
      </c>
    </row>
    <row r="2608" spans="48:54" x14ac:dyDescent="0.2">
      <c r="AV2608" s="191" t="str">
        <f t="shared" si="44"/>
        <v>536_ROF_12_10_202425</v>
      </c>
      <c r="AW2608" s="191" t="s">
        <v>227</v>
      </c>
      <c r="AX2608" s="18">
        <v>202425</v>
      </c>
      <c r="AY2608" s="191">
        <v>536</v>
      </c>
      <c r="AZ2608" s="191">
        <v>12</v>
      </c>
      <c r="BA2608" s="191">
        <v>10</v>
      </c>
      <c r="BB2608" s="191">
        <v>0</v>
      </c>
    </row>
    <row r="2609" spans="48:54" x14ac:dyDescent="0.2">
      <c r="AV2609" s="191" t="str">
        <f t="shared" si="44"/>
        <v>538_ROF_12_10_202425</v>
      </c>
      <c r="AW2609" s="191" t="s">
        <v>227</v>
      </c>
      <c r="AX2609" s="18">
        <v>202425</v>
      </c>
      <c r="AY2609" s="191">
        <v>538</v>
      </c>
      <c r="AZ2609" s="191">
        <v>12</v>
      </c>
      <c r="BA2609" s="191">
        <v>10</v>
      </c>
      <c r="BB2609" s="191">
        <v>0</v>
      </c>
    </row>
    <row r="2610" spans="48:54" x14ac:dyDescent="0.2">
      <c r="AV2610" s="191" t="str">
        <f t="shared" si="44"/>
        <v>540_ROF_12_10_202425</v>
      </c>
      <c r="AW2610" s="191" t="s">
        <v>227</v>
      </c>
      <c r="AX2610" s="18">
        <v>202425</v>
      </c>
      <c r="AY2610" s="191">
        <v>540</v>
      </c>
      <c r="AZ2610" s="191">
        <v>12</v>
      </c>
      <c r="BA2610" s="191">
        <v>10</v>
      </c>
      <c r="BB2610" s="191">
        <v>0</v>
      </c>
    </row>
    <row r="2611" spans="48:54" x14ac:dyDescent="0.2">
      <c r="AV2611" s="191" t="str">
        <f t="shared" si="44"/>
        <v>542_ROF_12_10_202425</v>
      </c>
      <c r="AW2611" s="191" t="s">
        <v>227</v>
      </c>
      <c r="AX2611" s="18">
        <v>202425</v>
      </c>
      <c r="AY2611" s="191">
        <v>542</v>
      </c>
      <c r="AZ2611" s="191">
        <v>12</v>
      </c>
      <c r="BA2611" s="191">
        <v>10</v>
      </c>
      <c r="BB2611" s="191">
        <v>0</v>
      </c>
    </row>
    <row r="2612" spans="48:54" x14ac:dyDescent="0.2">
      <c r="AV2612" s="191" t="str">
        <f t="shared" si="44"/>
        <v>544_ROF_12_10_202425</v>
      </c>
      <c r="AW2612" s="191" t="s">
        <v>227</v>
      </c>
      <c r="AX2612" s="18">
        <v>202425</v>
      </c>
      <c r="AY2612" s="191">
        <v>544</v>
      </c>
      <c r="AZ2612" s="191">
        <v>12</v>
      </c>
      <c r="BA2612" s="191">
        <v>10</v>
      </c>
      <c r="BB2612" s="191">
        <v>0</v>
      </c>
    </row>
    <row r="2613" spans="48:54" x14ac:dyDescent="0.2">
      <c r="AV2613" s="191" t="str">
        <f t="shared" si="44"/>
        <v>545_ROF_12_10_202425</v>
      </c>
      <c r="AW2613" s="191" t="s">
        <v>227</v>
      </c>
      <c r="AX2613" s="18">
        <v>202425</v>
      </c>
      <c r="AY2613" s="191">
        <v>545</v>
      </c>
      <c r="AZ2613" s="191">
        <v>12</v>
      </c>
      <c r="BA2613" s="191">
        <v>10</v>
      </c>
      <c r="BB2613" s="191">
        <v>0</v>
      </c>
    </row>
    <row r="2614" spans="48:54" x14ac:dyDescent="0.2">
      <c r="AV2614" s="191" t="str">
        <f t="shared" si="44"/>
        <v>546_ROF_12_10_202425</v>
      </c>
      <c r="AW2614" s="191" t="s">
        <v>227</v>
      </c>
      <c r="AX2614" s="18">
        <v>202425</v>
      </c>
      <c r="AY2614" s="191">
        <v>546</v>
      </c>
      <c r="AZ2614" s="191">
        <v>12</v>
      </c>
      <c r="BA2614" s="191">
        <v>10</v>
      </c>
      <c r="BB2614" s="191">
        <v>0</v>
      </c>
    </row>
    <row r="2615" spans="48:54" x14ac:dyDescent="0.2">
      <c r="AV2615" s="191" t="str">
        <f t="shared" si="44"/>
        <v>548_ROF_12_10_202425</v>
      </c>
      <c r="AW2615" s="191" t="s">
        <v>227</v>
      </c>
      <c r="AX2615" s="18">
        <v>202425</v>
      </c>
      <c r="AY2615" s="191">
        <v>548</v>
      </c>
      <c r="AZ2615" s="191">
        <v>12</v>
      </c>
      <c r="BA2615" s="191">
        <v>10</v>
      </c>
      <c r="BB2615" s="191">
        <v>0</v>
      </c>
    </row>
    <row r="2616" spans="48:54" x14ac:dyDescent="0.2">
      <c r="AV2616" s="191" t="str">
        <f t="shared" si="44"/>
        <v>550_ROF_12_10_202425</v>
      </c>
      <c r="AW2616" s="191" t="s">
        <v>227</v>
      </c>
      <c r="AX2616" s="18">
        <v>202425</v>
      </c>
      <c r="AY2616" s="191">
        <v>550</v>
      </c>
      <c r="AZ2616" s="191">
        <v>12</v>
      </c>
      <c r="BA2616" s="191">
        <v>10</v>
      </c>
      <c r="BB2616" s="191">
        <v>0</v>
      </c>
    </row>
    <row r="2617" spans="48:54" x14ac:dyDescent="0.2">
      <c r="AV2617" s="191" t="str">
        <f t="shared" si="44"/>
        <v>552_ROF_12_10_202425</v>
      </c>
      <c r="AW2617" s="191" t="s">
        <v>227</v>
      </c>
      <c r="AX2617" s="18">
        <v>202425</v>
      </c>
      <c r="AY2617" s="191">
        <v>552</v>
      </c>
      <c r="AZ2617" s="191">
        <v>12</v>
      </c>
      <c r="BA2617" s="191">
        <v>10</v>
      </c>
      <c r="BB2617" s="191">
        <v>0</v>
      </c>
    </row>
    <row r="2618" spans="48:54" x14ac:dyDescent="0.2">
      <c r="AV2618" s="191" t="str">
        <f t="shared" si="44"/>
        <v>562_ROF_12_10_202425</v>
      </c>
      <c r="AW2618" s="191" t="s">
        <v>227</v>
      </c>
      <c r="AX2618" s="18">
        <v>202425</v>
      </c>
      <c r="AY2618" s="191">
        <v>562</v>
      </c>
      <c r="AZ2618" s="191">
        <v>12</v>
      </c>
      <c r="BA2618" s="191">
        <v>10</v>
      </c>
      <c r="BB2618" s="191">
        <v>0</v>
      </c>
    </row>
    <row r="2619" spans="48:54" x14ac:dyDescent="0.2">
      <c r="AV2619" s="191" t="str">
        <f t="shared" si="44"/>
        <v>564_ROF_12_10_202425</v>
      </c>
      <c r="AW2619" s="191" t="s">
        <v>227</v>
      </c>
      <c r="AX2619" s="18">
        <v>202425</v>
      </c>
      <c r="AY2619" s="191">
        <v>564</v>
      </c>
      <c r="AZ2619" s="191">
        <v>12</v>
      </c>
      <c r="BA2619" s="191">
        <v>10</v>
      </c>
      <c r="BB2619" s="191">
        <v>0</v>
      </c>
    </row>
    <row r="2620" spans="48:54" x14ac:dyDescent="0.2">
      <c r="AV2620" s="191" t="str">
        <f t="shared" si="44"/>
        <v>566_ROF_12_10_202425</v>
      </c>
      <c r="AW2620" s="191" t="s">
        <v>227</v>
      </c>
      <c r="AX2620" s="18">
        <v>202425</v>
      </c>
      <c r="AY2620" s="191">
        <v>566</v>
      </c>
      <c r="AZ2620" s="191">
        <v>12</v>
      </c>
      <c r="BA2620" s="191">
        <v>10</v>
      </c>
      <c r="BB2620" s="191">
        <v>0</v>
      </c>
    </row>
    <row r="2621" spans="48:54" x14ac:dyDescent="0.2">
      <c r="AV2621" s="191" t="str">
        <f t="shared" si="44"/>
        <v>568_ROF_12_10_202425</v>
      </c>
      <c r="AW2621" s="191" t="s">
        <v>227</v>
      </c>
      <c r="AX2621" s="18">
        <v>202425</v>
      </c>
      <c r="AY2621" s="191">
        <v>568</v>
      </c>
      <c r="AZ2621" s="191">
        <v>12</v>
      </c>
      <c r="BA2621" s="191">
        <v>10</v>
      </c>
      <c r="BB2621" s="191">
        <v>0</v>
      </c>
    </row>
    <row r="2622" spans="48:54" x14ac:dyDescent="0.2">
      <c r="AV2622" s="191" t="str">
        <f t="shared" si="44"/>
        <v>572_ROF_12_10_202425</v>
      </c>
      <c r="AW2622" s="191" t="s">
        <v>227</v>
      </c>
      <c r="AX2622" s="18">
        <v>202425</v>
      </c>
      <c r="AY2622" s="191">
        <v>572</v>
      </c>
      <c r="AZ2622" s="191">
        <v>12</v>
      </c>
      <c r="BA2622" s="191">
        <v>10</v>
      </c>
      <c r="BB2622" s="191">
        <v>0</v>
      </c>
    </row>
    <row r="2623" spans="48:54" x14ac:dyDescent="0.2">
      <c r="AV2623" s="191" t="str">
        <f t="shared" si="44"/>
        <v>574_ROF_12_10_202425</v>
      </c>
      <c r="AW2623" s="191" t="s">
        <v>227</v>
      </c>
      <c r="AX2623" s="18">
        <v>202425</v>
      </c>
      <c r="AY2623" s="191">
        <v>574</v>
      </c>
      <c r="AZ2623" s="191">
        <v>12</v>
      </c>
      <c r="BA2623" s="191">
        <v>10</v>
      </c>
      <c r="BB2623" s="191">
        <v>0</v>
      </c>
    </row>
    <row r="2624" spans="48:54" x14ac:dyDescent="0.2">
      <c r="AV2624" s="191" t="str">
        <f t="shared" si="44"/>
        <v>576_ROF_12_10_202425</v>
      </c>
      <c r="AW2624" s="191" t="s">
        <v>227</v>
      </c>
      <c r="AX2624" s="18">
        <v>202425</v>
      </c>
      <c r="AY2624" s="191">
        <v>576</v>
      </c>
      <c r="AZ2624" s="191">
        <v>12</v>
      </c>
      <c r="BA2624" s="191">
        <v>10</v>
      </c>
      <c r="BB2624" s="191">
        <v>0</v>
      </c>
    </row>
    <row r="2625" spans="48:54" x14ac:dyDescent="0.2">
      <c r="AV2625" s="191" t="str">
        <f t="shared" si="44"/>
        <v>582_ROF_12_10_202425</v>
      </c>
      <c r="AW2625" s="191" t="s">
        <v>227</v>
      </c>
      <c r="AX2625" s="18">
        <v>202425</v>
      </c>
      <c r="AY2625" s="191">
        <v>582</v>
      </c>
      <c r="AZ2625" s="191">
        <v>12</v>
      </c>
      <c r="BA2625" s="191">
        <v>10</v>
      </c>
      <c r="BB2625" s="191">
        <v>0</v>
      </c>
    </row>
    <row r="2626" spans="48:54" x14ac:dyDescent="0.2">
      <c r="AV2626" s="191" t="str">
        <f t="shared" si="44"/>
        <v>584_ROF_12_10_202425</v>
      </c>
      <c r="AW2626" s="191" t="s">
        <v>227</v>
      </c>
      <c r="AX2626" s="18">
        <v>202425</v>
      </c>
      <c r="AY2626" s="191">
        <v>584</v>
      </c>
      <c r="AZ2626" s="191">
        <v>12</v>
      </c>
      <c r="BA2626" s="191">
        <v>10</v>
      </c>
      <c r="BB2626" s="191">
        <v>0</v>
      </c>
    </row>
    <row r="2627" spans="48:54" x14ac:dyDescent="0.2">
      <c r="AV2627" s="191" t="str">
        <f t="shared" si="44"/>
        <v>586_ROF_12_10_202425</v>
      </c>
      <c r="AW2627" s="191" t="s">
        <v>227</v>
      </c>
      <c r="AX2627" s="18">
        <v>202425</v>
      </c>
      <c r="AY2627" s="191">
        <v>586</v>
      </c>
      <c r="AZ2627" s="191">
        <v>12</v>
      </c>
      <c r="BA2627" s="191">
        <v>10</v>
      </c>
      <c r="BB2627" s="191">
        <v>0</v>
      </c>
    </row>
    <row r="2628" spans="48:54" x14ac:dyDescent="0.2">
      <c r="AV2628" s="191" t="str">
        <f t="shared" ref="AV2628:AV2691" si="45">AY2628&amp;"_"&amp;AW2628&amp;"_"&amp;AZ2628&amp;"_"&amp;BA2628&amp;"_"&amp;AX2628</f>
        <v>512_ROF_13_10_202425</v>
      </c>
      <c r="AW2628" s="191" t="s">
        <v>227</v>
      </c>
      <c r="AX2628" s="18">
        <v>202425</v>
      </c>
      <c r="AY2628" s="191">
        <v>512</v>
      </c>
      <c r="AZ2628" s="191">
        <v>13</v>
      </c>
      <c r="BA2628" s="191">
        <v>10</v>
      </c>
      <c r="BB2628" s="191">
        <v>0</v>
      </c>
    </row>
    <row r="2629" spans="48:54" x14ac:dyDescent="0.2">
      <c r="AV2629" s="191" t="str">
        <f t="shared" si="45"/>
        <v>514_ROF_13_10_202425</v>
      </c>
      <c r="AW2629" s="191" t="s">
        <v>227</v>
      </c>
      <c r="AX2629" s="18">
        <v>202425</v>
      </c>
      <c r="AY2629" s="191">
        <v>514</v>
      </c>
      <c r="AZ2629" s="191">
        <v>13</v>
      </c>
      <c r="BA2629" s="191">
        <v>10</v>
      </c>
      <c r="BB2629" s="191">
        <v>0</v>
      </c>
    </row>
    <row r="2630" spans="48:54" x14ac:dyDescent="0.2">
      <c r="AV2630" s="191" t="str">
        <f t="shared" si="45"/>
        <v>516_ROF_13_10_202425</v>
      </c>
      <c r="AW2630" s="191" t="s">
        <v>227</v>
      </c>
      <c r="AX2630" s="18">
        <v>202425</v>
      </c>
      <c r="AY2630" s="191">
        <v>516</v>
      </c>
      <c r="AZ2630" s="191">
        <v>13</v>
      </c>
      <c r="BA2630" s="191">
        <v>10</v>
      </c>
      <c r="BB2630" s="191">
        <v>0</v>
      </c>
    </row>
    <row r="2631" spans="48:54" x14ac:dyDescent="0.2">
      <c r="AV2631" s="191" t="str">
        <f t="shared" si="45"/>
        <v>518_ROF_13_10_202425</v>
      </c>
      <c r="AW2631" s="191" t="s">
        <v>227</v>
      </c>
      <c r="AX2631" s="18">
        <v>202425</v>
      </c>
      <c r="AY2631" s="191">
        <v>518</v>
      </c>
      <c r="AZ2631" s="191">
        <v>13</v>
      </c>
      <c r="BA2631" s="191">
        <v>10</v>
      </c>
      <c r="BB2631" s="191">
        <v>0</v>
      </c>
    </row>
    <row r="2632" spans="48:54" x14ac:dyDescent="0.2">
      <c r="AV2632" s="191" t="str">
        <f t="shared" si="45"/>
        <v>520_ROF_13_10_202425</v>
      </c>
      <c r="AW2632" s="191" t="s">
        <v>227</v>
      </c>
      <c r="AX2632" s="18">
        <v>202425</v>
      </c>
      <c r="AY2632" s="191">
        <v>520</v>
      </c>
      <c r="AZ2632" s="191">
        <v>13</v>
      </c>
      <c r="BA2632" s="191">
        <v>10</v>
      </c>
      <c r="BB2632" s="191">
        <v>0</v>
      </c>
    </row>
    <row r="2633" spans="48:54" x14ac:dyDescent="0.2">
      <c r="AV2633" s="191" t="str">
        <f t="shared" si="45"/>
        <v>522_ROF_13_10_202425</v>
      </c>
      <c r="AW2633" s="191" t="s">
        <v>227</v>
      </c>
      <c r="AX2633" s="18">
        <v>202425</v>
      </c>
      <c r="AY2633" s="191">
        <v>522</v>
      </c>
      <c r="AZ2633" s="191">
        <v>13</v>
      </c>
      <c r="BA2633" s="191">
        <v>10</v>
      </c>
      <c r="BB2633" s="191">
        <v>0</v>
      </c>
    </row>
    <row r="2634" spans="48:54" x14ac:dyDescent="0.2">
      <c r="AV2634" s="191" t="str">
        <f t="shared" si="45"/>
        <v>524_ROF_13_10_202425</v>
      </c>
      <c r="AW2634" s="191" t="s">
        <v>227</v>
      </c>
      <c r="AX2634" s="18">
        <v>202425</v>
      </c>
      <c r="AY2634" s="191">
        <v>524</v>
      </c>
      <c r="AZ2634" s="191">
        <v>13</v>
      </c>
      <c r="BA2634" s="191">
        <v>10</v>
      </c>
      <c r="BB2634" s="191">
        <v>0</v>
      </c>
    </row>
    <row r="2635" spans="48:54" x14ac:dyDescent="0.2">
      <c r="AV2635" s="191" t="str">
        <f t="shared" si="45"/>
        <v>526_ROF_13_10_202425</v>
      </c>
      <c r="AW2635" s="191" t="s">
        <v>227</v>
      </c>
      <c r="AX2635" s="18">
        <v>202425</v>
      </c>
      <c r="AY2635" s="191">
        <v>526</v>
      </c>
      <c r="AZ2635" s="191">
        <v>13</v>
      </c>
      <c r="BA2635" s="191">
        <v>10</v>
      </c>
      <c r="BB2635" s="191">
        <v>0</v>
      </c>
    </row>
    <row r="2636" spans="48:54" x14ac:dyDescent="0.2">
      <c r="AV2636" s="191" t="str">
        <f t="shared" si="45"/>
        <v>528_ROF_13_10_202425</v>
      </c>
      <c r="AW2636" s="191" t="s">
        <v>227</v>
      </c>
      <c r="AX2636" s="18">
        <v>202425</v>
      </c>
      <c r="AY2636" s="191">
        <v>528</v>
      </c>
      <c r="AZ2636" s="191">
        <v>13</v>
      </c>
      <c r="BA2636" s="191">
        <v>10</v>
      </c>
      <c r="BB2636" s="191">
        <v>0</v>
      </c>
    </row>
    <row r="2637" spans="48:54" x14ac:dyDescent="0.2">
      <c r="AV2637" s="191" t="str">
        <f t="shared" si="45"/>
        <v>530_ROF_13_10_202425</v>
      </c>
      <c r="AW2637" s="191" t="s">
        <v>227</v>
      </c>
      <c r="AX2637" s="18">
        <v>202425</v>
      </c>
      <c r="AY2637" s="191">
        <v>530</v>
      </c>
      <c r="AZ2637" s="191">
        <v>13</v>
      </c>
      <c r="BA2637" s="191">
        <v>10</v>
      </c>
      <c r="BB2637" s="191">
        <v>0</v>
      </c>
    </row>
    <row r="2638" spans="48:54" x14ac:dyDescent="0.2">
      <c r="AV2638" s="191" t="str">
        <f t="shared" si="45"/>
        <v>532_ROF_13_10_202425</v>
      </c>
      <c r="AW2638" s="191" t="s">
        <v>227</v>
      </c>
      <c r="AX2638" s="18">
        <v>202425</v>
      </c>
      <c r="AY2638" s="191">
        <v>532</v>
      </c>
      <c r="AZ2638" s="191">
        <v>13</v>
      </c>
      <c r="BA2638" s="191">
        <v>10</v>
      </c>
      <c r="BB2638" s="191">
        <v>0</v>
      </c>
    </row>
    <row r="2639" spans="48:54" x14ac:dyDescent="0.2">
      <c r="AV2639" s="191" t="str">
        <f t="shared" si="45"/>
        <v>534_ROF_13_10_202425</v>
      </c>
      <c r="AW2639" s="191" t="s">
        <v>227</v>
      </c>
      <c r="AX2639" s="18">
        <v>202425</v>
      </c>
      <c r="AY2639" s="191">
        <v>534</v>
      </c>
      <c r="AZ2639" s="191">
        <v>13</v>
      </c>
      <c r="BA2639" s="191">
        <v>10</v>
      </c>
      <c r="BB2639" s="191">
        <v>0</v>
      </c>
    </row>
    <row r="2640" spans="48:54" x14ac:dyDescent="0.2">
      <c r="AV2640" s="191" t="str">
        <f t="shared" si="45"/>
        <v>536_ROF_13_10_202425</v>
      </c>
      <c r="AW2640" s="191" t="s">
        <v>227</v>
      </c>
      <c r="AX2640" s="18">
        <v>202425</v>
      </c>
      <c r="AY2640" s="191">
        <v>536</v>
      </c>
      <c r="AZ2640" s="191">
        <v>13</v>
      </c>
      <c r="BA2640" s="191">
        <v>10</v>
      </c>
      <c r="BB2640" s="191">
        <v>0</v>
      </c>
    </row>
    <row r="2641" spans="48:54" x14ac:dyDescent="0.2">
      <c r="AV2641" s="191" t="str">
        <f t="shared" si="45"/>
        <v>538_ROF_13_10_202425</v>
      </c>
      <c r="AW2641" s="191" t="s">
        <v>227</v>
      </c>
      <c r="AX2641" s="18">
        <v>202425</v>
      </c>
      <c r="AY2641" s="191">
        <v>538</v>
      </c>
      <c r="AZ2641" s="191">
        <v>13</v>
      </c>
      <c r="BA2641" s="191">
        <v>10</v>
      </c>
      <c r="BB2641" s="191">
        <v>0</v>
      </c>
    </row>
    <row r="2642" spans="48:54" x14ac:dyDescent="0.2">
      <c r="AV2642" s="191" t="str">
        <f t="shared" si="45"/>
        <v>540_ROF_13_10_202425</v>
      </c>
      <c r="AW2642" s="191" t="s">
        <v>227</v>
      </c>
      <c r="AX2642" s="18">
        <v>202425</v>
      </c>
      <c r="AY2642" s="191">
        <v>540</v>
      </c>
      <c r="AZ2642" s="191">
        <v>13</v>
      </c>
      <c r="BA2642" s="191">
        <v>10</v>
      </c>
      <c r="BB2642" s="191">
        <v>0</v>
      </c>
    </row>
    <row r="2643" spans="48:54" x14ac:dyDescent="0.2">
      <c r="AV2643" s="191" t="str">
        <f t="shared" si="45"/>
        <v>542_ROF_13_10_202425</v>
      </c>
      <c r="AW2643" s="191" t="s">
        <v>227</v>
      </c>
      <c r="AX2643" s="18">
        <v>202425</v>
      </c>
      <c r="AY2643" s="191">
        <v>542</v>
      </c>
      <c r="AZ2643" s="191">
        <v>13</v>
      </c>
      <c r="BA2643" s="191">
        <v>10</v>
      </c>
      <c r="BB2643" s="191">
        <v>0</v>
      </c>
    </row>
    <row r="2644" spans="48:54" x14ac:dyDescent="0.2">
      <c r="AV2644" s="191" t="str">
        <f t="shared" si="45"/>
        <v>544_ROF_13_10_202425</v>
      </c>
      <c r="AW2644" s="191" t="s">
        <v>227</v>
      </c>
      <c r="AX2644" s="18">
        <v>202425</v>
      </c>
      <c r="AY2644" s="191">
        <v>544</v>
      </c>
      <c r="AZ2644" s="191">
        <v>13</v>
      </c>
      <c r="BA2644" s="191">
        <v>10</v>
      </c>
      <c r="BB2644" s="191">
        <v>0</v>
      </c>
    </row>
    <row r="2645" spans="48:54" x14ac:dyDescent="0.2">
      <c r="AV2645" s="191" t="str">
        <f t="shared" si="45"/>
        <v>545_ROF_13_10_202425</v>
      </c>
      <c r="AW2645" s="191" t="s">
        <v>227</v>
      </c>
      <c r="AX2645" s="18">
        <v>202425</v>
      </c>
      <c r="AY2645" s="191">
        <v>545</v>
      </c>
      <c r="AZ2645" s="191">
        <v>13</v>
      </c>
      <c r="BA2645" s="191">
        <v>10</v>
      </c>
      <c r="BB2645" s="191">
        <v>0</v>
      </c>
    </row>
    <row r="2646" spans="48:54" x14ac:dyDescent="0.2">
      <c r="AV2646" s="191" t="str">
        <f t="shared" si="45"/>
        <v>546_ROF_13_10_202425</v>
      </c>
      <c r="AW2646" s="191" t="s">
        <v>227</v>
      </c>
      <c r="AX2646" s="18">
        <v>202425</v>
      </c>
      <c r="AY2646" s="191">
        <v>546</v>
      </c>
      <c r="AZ2646" s="191">
        <v>13</v>
      </c>
      <c r="BA2646" s="191">
        <v>10</v>
      </c>
      <c r="BB2646" s="191">
        <v>0</v>
      </c>
    </row>
    <row r="2647" spans="48:54" x14ac:dyDescent="0.2">
      <c r="AV2647" s="191" t="str">
        <f t="shared" si="45"/>
        <v>548_ROF_13_10_202425</v>
      </c>
      <c r="AW2647" s="191" t="s">
        <v>227</v>
      </c>
      <c r="AX2647" s="18">
        <v>202425</v>
      </c>
      <c r="AY2647" s="191">
        <v>548</v>
      </c>
      <c r="AZ2647" s="191">
        <v>13</v>
      </c>
      <c r="BA2647" s="191">
        <v>10</v>
      </c>
      <c r="BB2647" s="191">
        <v>0</v>
      </c>
    </row>
    <row r="2648" spans="48:54" x14ac:dyDescent="0.2">
      <c r="AV2648" s="191" t="str">
        <f t="shared" si="45"/>
        <v>550_ROF_13_10_202425</v>
      </c>
      <c r="AW2648" s="191" t="s">
        <v>227</v>
      </c>
      <c r="AX2648" s="18">
        <v>202425</v>
      </c>
      <c r="AY2648" s="191">
        <v>550</v>
      </c>
      <c r="AZ2648" s="191">
        <v>13</v>
      </c>
      <c r="BA2648" s="191">
        <v>10</v>
      </c>
      <c r="BB2648" s="191">
        <v>0</v>
      </c>
    </row>
    <row r="2649" spans="48:54" x14ac:dyDescent="0.2">
      <c r="AV2649" s="191" t="str">
        <f t="shared" si="45"/>
        <v>552_ROF_13_10_202425</v>
      </c>
      <c r="AW2649" s="191" t="s">
        <v>227</v>
      </c>
      <c r="AX2649" s="18">
        <v>202425</v>
      </c>
      <c r="AY2649" s="191">
        <v>552</v>
      </c>
      <c r="AZ2649" s="191">
        <v>13</v>
      </c>
      <c r="BA2649" s="191">
        <v>10</v>
      </c>
      <c r="BB2649" s="191">
        <v>0</v>
      </c>
    </row>
    <row r="2650" spans="48:54" x14ac:dyDescent="0.2">
      <c r="AV2650" s="191" t="str">
        <f t="shared" si="45"/>
        <v>562_ROF_13_10_202425</v>
      </c>
      <c r="AW2650" s="191" t="s">
        <v>227</v>
      </c>
      <c r="AX2650" s="18">
        <v>202425</v>
      </c>
      <c r="AY2650" s="191">
        <v>562</v>
      </c>
      <c r="AZ2650" s="191">
        <v>13</v>
      </c>
      <c r="BA2650" s="191">
        <v>10</v>
      </c>
      <c r="BB2650" s="191">
        <v>0</v>
      </c>
    </row>
    <row r="2651" spans="48:54" x14ac:dyDescent="0.2">
      <c r="AV2651" s="191" t="str">
        <f t="shared" si="45"/>
        <v>564_ROF_13_10_202425</v>
      </c>
      <c r="AW2651" s="191" t="s">
        <v>227</v>
      </c>
      <c r="AX2651" s="18">
        <v>202425</v>
      </c>
      <c r="AY2651" s="191">
        <v>564</v>
      </c>
      <c r="AZ2651" s="191">
        <v>13</v>
      </c>
      <c r="BA2651" s="191">
        <v>10</v>
      </c>
      <c r="BB2651" s="191">
        <v>0</v>
      </c>
    </row>
    <row r="2652" spans="48:54" x14ac:dyDescent="0.2">
      <c r="AV2652" s="191" t="str">
        <f t="shared" si="45"/>
        <v>566_ROF_13_10_202425</v>
      </c>
      <c r="AW2652" s="191" t="s">
        <v>227</v>
      </c>
      <c r="AX2652" s="18">
        <v>202425</v>
      </c>
      <c r="AY2652" s="191">
        <v>566</v>
      </c>
      <c r="AZ2652" s="191">
        <v>13</v>
      </c>
      <c r="BA2652" s="191">
        <v>10</v>
      </c>
      <c r="BB2652" s="191">
        <v>0</v>
      </c>
    </row>
    <row r="2653" spans="48:54" x14ac:dyDescent="0.2">
      <c r="AV2653" s="191" t="str">
        <f t="shared" si="45"/>
        <v>568_ROF_13_10_202425</v>
      </c>
      <c r="AW2653" s="191" t="s">
        <v>227</v>
      </c>
      <c r="AX2653" s="18">
        <v>202425</v>
      </c>
      <c r="AY2653" s="191">
        <v>568</v>
      </c>
      <c r="AZ2653" s="191">
        <v>13</v>
      </c>
      <c r="BA2653" s="191">
        <v>10</v>
      </c>
      <c r="BB2653" s="191">
        <v>0</v>
      </c>
    </row>
    <row r="2654" spans="48:54" x14ac:dyDescent="0.2">
      <c r="AV2654" s="191" t="str">
        <f t="shared" si="45"/>
        <v>572_ROF_13_10_202425</v>
      </c>
      <c r="AW2654" s="191" t="s">
        <v>227</v>
      </c>
      <c r="AX2654" s="18">
        <v>202425</v>
      </c>
      <c r="AY2654" s="191">
        <v>572</v>
      </c>
      <c r="AZ2654" s="191">
        <v>13</v>
      </c>
      <c r="BA2654" s="191">
        <v>10</v>
      </c>
      <c r="BB2654" s="191">
        <v>62639.173999999999</v>
      </c>
    </row>
    <row r="2655" spans="48:54" x14ac:dyDescent="0.2">
      <c r="AV2655" s="191" t="str">
        <f t="shared" si="45"/>
        <v>574_ROF_13_10_202425</v>
      </c>
      <c r="AW2655" s="191" t="s">
        <v>227</v>
      </c>
      <c r="AX2655" s="18">
        <v>202425</v>
      </c>
      <c r="AY2655" s="191">
        <v>574</v>
      </c>
      <c r="AZ2655" s="191">
        <v>13</v>
      </c>
      <c r="BA2655" s="191">
        <v>10</v>
      </c>
      <c r="BB2655" s="191">
        <v>43614.7</v>
      </c>
    </row>
    <row r="2656" spans="48:54" x14ac:dyDescent="0.2">
      <c r="AV2656" s="191" t="str">
        <f t="shared" si="45"/>
        <v>576_ROF_13_10_202425</v>
      </c>
      <c r="AW2656" s="191" t="s">
        <v>227</v>
      </c>
      <c r="AX2656" s="18">
        <v>202425</v>
      </c>
      <c r="AY2656" s="191">
        <v>576</v>
      </c>
      <c r="AZ2656" s="191">
        <v>13</v>
      </c>
      <c r="BA2656" s="191">
        <v>10</v>
      </c>
      <c r="BB2656" s="191">
        <v>89553.048319999682</v>
      </c>
    </row>
    <row r="2657" spans="48:54" x14ac:dyDescent="0.2">
      <c r="AV2657" s="191" t="str">
        <f t="shared" si="45"/>
        <v>582_ROF_13_10_202425</v>
      </c>
      <c r="AW2657" s="191" t="s">
        <v>227</v>
      </c>
      <c r="AX2657" s="18">
        <v>202425</v>
      </c>
      <c r="AY2657" s="191">
        <v>582</v>
      </c>
      <c r="AZ2657" s="191">
        <v>13</v>
      </c>
      <c r="BA2657" s="191">
        <v>10</v>
      </c>
      <c r="BB2657" s="191">
        <v>0</v>
      </c>
    </row>
    <row r="2658" spans="48:54" x14ac:dyDescent="0.2">
      <c r="AV2658" s="191" t="str">
        <f t="shared" si="45"/>
        <v>584_ROF_13_10_202425</v>
      </c>
      <c r="AW2658" s="191" t="s">
        <v>227</v>
      </c>
      <c r="AX2658" s="18">
        <v>202425</v>
      </c>
      <c r="AY2658" s="191">
        <v>584</v>
      </c>
      <c r="AZ2658" s="191">
        <v>13</v>
      </c>
      <c r="BA2658" s="191">
        <v>10</v>
      </c>
      <c r="BB2658" s="191">
        <v>0</v>
      </c>
    </row>
    <row r="2659" spans="48:54" x14ac:dyDescent="0.2">
      <c r="AV2659" s="191" t="str">
        <f t="shared" si="45"/>
        <v>586_ROF_13_10_202425</v>
      </c>
      <c r="AW2659" s="191" t="s">
        <v>227</v>
      </c>
      <c r="AX2659" s="18">
        <v>202425</v>
      </c>
      <c r="AY2659" s="191">
        <v>586</v>
      </c>
      <c r="AZ2659" s="191">
        <v>13</v>
      </c>
      <c r="BA2659" s="191">
        <v>10</v>
      </c>
      <c r="BB2659" s="191">
        <v>0</v>
      </c>
    </row>
    <row r="2660" spans="48:54" x14ac:dyDescent="0.2">
      <c r="AV2660" s="191" t="str">
        <f t="shared" si="45"/>
        <v>512_ROF_25_12_202425</v>
      </c>
      <c r="AW2660" s="191" t="s">
        <v>227</v>
      </c>
      <c r="AX2660" s="18">
        <v>202425</v>
      </c>
      <c r="AY2660" s="191">
        <v>512</v>
      </c>
      <c r="AZ2660" s="191">
        <v>25</v>
      </c>
      <c r="BA2660" s="191">
        <v>12</v>
      </c>
      <c r="BB2660" s="191">
        <v>0</v>
      </c>
    </row>
    <row r="2661" spans="48:54" x14ac:dyDescent="0.2">
      <c r="AV2661" s="191" t="str">
        <f t="shared" si="45"/>
        <v>514_ROF_25_12_202425</v>
      </c>
      <c r="AW2661" s="191" t="s">
        <v>227</v>
      </c>
      <c r="AX2661" s="18">
        <v>202425</v>
      </c>
      <c r="AY2661" s="191">
        <v>514</v>
      </c>
      <c r="AZ2661" s="191">
        <v>25</v>
      </c>
      <c r="BA2661" s="191">
        <v>12</v>
      </c>
      <c r="BB2661" s="191">
        <v>0</v>
      </c>
    </row>
    <row r="2662" spans="48:54" x14ac:dyDescent="0.2">
      <c r="AV2662" s="191" t="str">
        <f t="shared" si="45"/>
        <v>516_ROF_25_12_202425</v>
      </c>
      <c r="AW2662" s="191" t="s">
        <v>227</v>
      </c>
      <c r="AX2662" s="18">
        <v>202425</v>
      </c>
      <c r="AY2662" s="191">
        <v>516</v>
      </c>
      <c r="AZ2662" s="191">
        <v>25</v>
      </c>
      <c r="BA2662" s="191">
        <v>12</v>
      </c>
      <c r="BB2662" s="191">
        <v>0</v>
      </c>
    </row>
    <row r="2663" spans="48:54" x14ac:dyDescent="0.2">
      <c r="AV2663" s="191" t="str">
        <f t="shared" si="45"/>
        <v>518_ROF_25_12_202425</v>
      </c>
      <c r="AW2663" s="191" t="s">
        <v>227</v>
      </c>
      <c r="AX2663" s="18">
        <v>202425</v>
      </c>
      <c r="AY2663" s="191">
        <v>518</v>
      </c>
      <c r="AZ2663" s="191">
        <v>25</v>
      </c>
      <c r="BA2663" s="191">
        <v>12</v>
      </c>
      <c r="BB2663" s="191">
        <v>0</v>
      </c>
    </row>
    <row r="2664" spans="48:54" x14ac:dyDescent="0.2">
      <c r="AV2664" s="191" t="str">
        <f t="shared" si="45"/>
        <v>520_ROF_25_12_202425</v>
      </c>
      <c r="AW2664" s="191" t="s">
        <v>227</v>
      </c>
      <c r="AX2664" s="18">
        <v>202425</v>
      </c>
      <c r="AY2664" s="191">
        <v>520</v>
      </c>
      <c r="AZ2664" s="191">
        <v>25</v>
      </c>
      <c r="BA2664" s="191">
        <v>12</v>
      </c>
      <c r="BB2664" s="191">
        <v>0</v>
      </c>
    </row>
    <row r="2665" spans="48:54" x14ac:dyDescent="0.2">
      <c r="AV2665" s="191" t="str">
        <f t="shared" si="45"/>
        <v>522_ROF_25_12_202425</v>
      </c>
      <c r="AW2665" s="191" t="s">
        <v>227</v>
      </c>
      <c r="AX2665" s="18">
        <v>202425</v>
      </c>
      <c r="AY2665" s="191">
        <v>522</v>
      </c>
      <c r="AZ2665" s="191">
        <v>25</v>
      </c>
      <c r="BA2665" s="191">
        <v>12</v>
      </c>
      <c r="BB2665" s="191">
        <v>0</v>
      </c>
    </row>
    <row r="2666" spans="48:54" x14ac:dyDescent="0.2">
      <c r="AV2666" s="191" t="str">
        <f t="shared" si="45"/>
        <v>524_ROF_25_12_202425</v>
      </c>
      <c r="AW2666" s="191" t="s">
        <v>227</v>
      </c>
      <c r="AX2666" s="18">
        <v>202425</v>
      </c>
      <c r="AY2666" s="191">
        <v>524</v>
      </c>
      <c r="AZ2666" s="191">
        <v>25</v>
      </c>
      <c r="BA2666" s="191">
        <v>12</v>
      </c>
      <c r="BB2666" s="191">
        <v>0</v>
      </c>
    </row>
    <row r="2667" spans="48:54" x14ac:dyDescent="0.2">
      <c r="AV2667" s="191" t="str">
        <f t="shared" si="45"/>
        <v>526_ROF_25_12_202425</v>
      </c>
      <c r="AW2667" s="191" t="s">
        <v>227</v>
      </c>
      <c r="AX2667" s="18">
        <v>202425</v>
      </c>
      <c r="AY2667" s="191">
        <v>526</v>
      </c>
      <c r="AZ2667" s="191">
        <v>25</v>
      </c>
      <c r="BA2667" s="191">
        <v>12</v>
      </c>
      <c r="BB2667" s="191">
        <v>0</v>
      </c>
    </row>
    <row r="2668" spans="48:54" x14ac:dyDescent="0.2">
      <c r="AV2668" s="191" t="str">
        <f t="shared" si="45"/>
        <v>528_ROF_25_12_202425</v>
      </c>
      <c r="AW2668" s="191" t="s">
        <v>227</v>
      </c>
      <c r="AX2668" s="18">
        <v>202425</v>
      </c>
      <c r="AY2668" s="191">
        <v>528</v>
      </c>
      <c r="AZ2668" s="191">
        <v>25</v>
      </c>
      <c r="BA2668" s="191">
        <v>12</v>
      </c>
      <c r="BB2668" s="191">
        <v>0</v>
      </c>
    </row>
    <row r="2669" spans="48:54" x14ac:dyDescent="0.2">
      <c r="AV2669" s="191" t="str">
        <f t="shared" si="45"/>
        <v>530_ROF_25_12_202425</v>
      </c>
      <c r="AW2669" s="191" t="s">
        <v>227</v>
      </c>
      <c r="AX2669" s="18">
        <v>202425</v>
      </c>
      <c r="AY2669" s="191">
        <v>530</v>
      </c>
      <c r="AZ2669" s="191">
        <v>25</v>
      </c>
      <c r="BA2669" s="191">
        <v>12</v>
      </c>
      <c r="BB2669" s="191">
        <v>0</v>
      </c>
    </row>
    <row r="2670" spans="48:54" x14ac:dyDescent="0.2">
      <c r="AV2670" s="191" t="str">
        <f t="shared" si="45"/>
        <v>532_ROF_25_12_202425</v>
      </c>
      <c r="AW2670" s="191" t="s">
        <v>227</v>
      </c>
      <c r="AX2670" s="18">
        <v>202425</v>
      </c>
      <c r="AY2670" s="191">
        <v>532</v>
      </c>
      <c r="AZ2670" s="191">
        <v>25</v>
      </c>
      <c r="BA2670" s="191">
        <v>12</v>
      </c>
      <c r="BB2670" s="191">
        <v>0</v>
      </c>
    </row>
    <row r="2671" spans="48:54" x14ac:dyDescent="0.2">
      <c r="AV2671" s="191" t="str">
        <f t="shared" si="45"/>
        <v>534_ROF_25_12_202425</v>
      </c>
      <c r="AW2671" s="191" t="s">
        <v>227</v>
      </c>
      <c r="AX2671" s="18">
        <v>202425</v>
      </c>
      <c r="AY2671" s="191">
        <v>534</v>
      </c>
      <c r="AZ2671" s="191">
        <v>25</v>
      </c>
      <c r="BA2671" s="191">
        <v>12</v>
      </c>
      <c r="BB2671" s="191">
        <v>0</v>
      </c>
    </row>
    <row r="2672" spans="48:54" x14ac:dyDescent="0.2">
      <c r="AV2672" s="191" t="str">
        <f t="shared" si="45"/>
        <v>536_ROF_25_12_202425</v>
      </c>
      <c r="AW2672" s="191" t="s">
        <v>227</v>
      </c>
      <c r="AX2672" s="18">
        <v>202425</v>
      </c>
      <c r="AY2672" s="191">
        <v>536</v>
      </c>
      <c r="AZ2672" s="191">
        <v>25</v>
      </c>
      <c r="BA2672" s="191">
        <v>12</v>
      </c>
      <c r="BB2672" s="191">
        <v>0</v>
      </c>
    </row>
    <row r="2673" spans="48:54" x14ac:dyDescent="0.2">
      <c r="AV2673" s="191" t="str">
        <f t="shared" si="45"/>
        <v>538_ROF_25_12_202425</v>
      </c>
      <c r="AW2673" s="191" t="s">
        <v>227</v>
      </c>
      <c r="AX2673" s="18">
        <v>202425</v>
      </c>
      <c r="AY2673" s="191">
        <v>538</v>
      </c>
      <c r="AZ2673" s="191">
        <v>25</v>
      </c>
      <c r="BA2673" s="191">
        <v>12</v>
      </c>
      <c r="BB2673" s="191">
        <v>0</v>
      </c>
    </row>
    <row r="2674" spans="48:54" x14ac:dyDescent="0.2">
      <c r="AV2674" s="191" t="str">
        <f t="shared" si="45"/>
        <v>540_ROF_25_12_202425</v>
      </c>
      <c r="AW2674" s="191" t="s">
        <v>227</v>
      </c>
      <c r="AX2674" s="18">
        <v>202425</v>
      </c>
      <c r="AY2674" s="191">
        <v>540</v>
      </c>
      <c r="AZ2674" s="191">
        <v>25</v>
      </c>
      <c r="BA2674" s="191">
        <v>12</v>
      </c>
      <c r="BB2674" s="191">
        <v>0</v>
      </c>
    </row>
    <row r="2675" spans="48:54" x14ac:dyDescent="0.2">
      <c r="AV2675" s="191" t="str">
        <f t="shared" si="45"/>
        <v>542_ROF_25_12_202425</v>
      </c>
      <c r="AW2675" s="191" t="s">
        <v>227</v>
      </c>
      <c r="AX2675" s="18">
        <v>202425</v>
      </c>
      <c r="AY2675" s="191">
        <v>542</v>
      </c>
      <c r="AZ2675" s="191">
        <v>25</v>
      </c>
      <c r="BA2675" s="191">
        <v>12</v>
      </c>
      <c r="BB2675" s="191">
        <v>0</v>
      </c>
    </row>
    <row r="2676" spans="48:54" x14ac:dyDescent="0.2">
      <c r="AV2676" s="191" t="str">
        <f t="shared" si="45"/>
        <v>544_ROF_25_12_202425</v>
      </c>
      <c r="AW2676" s="191" t="s">
        <v>227</v>
      </c>
      <c r="AX2676" s="18">
        <v>202425</v>
      </c>
      <c r="AY2676" s="191">
        <v>544</v>
      </c>
      <c r="AZ2676" s="191">
        <v>25</v>
      </c>
      <c r="BA2676" s="191">
        <v>12</v>
      </c>
      <c r="BB2676" s="191">
        <v>0</v>
      </c>
    </row>
    <row r="2677" spans="48:54" x14ac:dyDescent="0.2">
      <c r="AV2677" s="191" t="str">
        <f t="shared" si="45"/>
        <v>545_ROF_25_12_202425</v>
      </c>
      <c r="AW2677" s="191" t="s">
        <v>227</v>
      </c>
      <c r="AX2677" s="18">
        <v>202425</v>
      </c>
      <c r="AY2677" s="191">
        <v>545</v>
      </c>
      <c r="AZ2677" s="191">
        <v>25</v>
      </c>
      <c r="BA2677" s="191">
        <v>12</v>
      </c>
      <c r="BB2677" s="191">
        <v>0</v>
      </c>
    </row>
    <row r="2678" spans="48:54" x14ac:dyDescent="0.2">
      <c r="AV2678" s="191" t="str">
        <f t="shared" si="45"/>
        <v>546_ROF_25_12_202425</v>
      </c>
      <c r="AW2678" s="191" t="s">
        <v>227</v>
      </c>
      <c r="AX2678" s="18">
        <v>202425</v>
      </c>
      <c r="AY2678" s="191">
        <v>546</v>
      </c>
      <c r="AZ2678" s="191">
        <v>25</v>
      </c>
      <c r="BA2678" s="191">
        <v>12</v>
      </c>
      <c r="BB2678" s="191">
        <v>0</v>
      </c>
    </row>
    <row r="2679" spans="48:54" x14ac:dyDescent="0.2">
      <c r="AV2679" s="191" t="str">
        <f t="shared" si="45"/>
        <v>548_ROF_25_12_202425</v>
      </c>
      <c r="AW2679" s="191" t="s">
        <v>227</v>
      </c>
      <c r="AX2679" s="18">
        <v>202425</v>
      </c>
      <c r="AY2679" s="191">
        <v>548</v>
      </c>
      <c r="AZ2679" s="191">
        <v>25</v>
      </c>
      <c r="BA2679" s="191">
        <v>12</v>
      </c>
      <c r="BB2679" s="191">
        <v>0</v>
      </c>
    </row>
    <row r="2680" spans="48:54" x14ac:dyDescent="0.2">
      <c r="AV2680" s="191" t="str">
        <f t="shared" si="45"/>
        <v>550_ROF_25_12_202425</v>
      </c>
      <c r="AW2680" s="191" t="s">
        <v>227</v>
      </c>
      <c r="AX2680" s="18">
        <v>202425</v>
      </c>
      <c r="AY2680" s="191">
        <v>550</v>
      </c>
      <c r="AZ2680" s="191">
        <v>25</v>
      </c>
      <c r="BA2680" s="191">
        <v>12</v>
      </c>
      <c r="BB2680" s="191">
        <v>0</v>
      </c>
    </row>
    <row r="2681" spans="48:54" x14ac:dyDescent="0.2">
      <c r="AV2681" s="191" t="str">
        <f t="shared" si="45"/>
        <v>552_ROF_25_12_202425</v>
      </c>
      <c r="AW2681" s="191" t="s">
        <v>227</v>
      </c>
      <c r="AX2681" s="18">
        <v>202425</v>
      </c>
      <c r="AY2681" s="191">
        <v>552</v>
      </c>
      <c r="AZ2681" s="191">
        <v>25</v>
      </c>
      <c r="BA2681" s="191">
        <v>12</v>
      </c>
      <c r="BB2681" s="191">
        <v>0</v>
      </c>
    </row>
    <row r="2682" spans="48:54" x14ac:dyDescent="0.2">
      <c r="AV2682" s="191" t="str">
        <f t="shared" si="45"/>
        <v>562_ROF_25_12_202425</v>
      </c>
      <c r="AW2682" s="191" t="s">
        <v>227</v>
      </c>
      <c r="AX2682" s="18">
        <v>202425</v>
      </c>
      <c r="AY2682" s="191">
        <v>562</v>
      </c>
      <c r="AZ2682" s="191">
        <v>25</v>
      </c>
      <c r="BA2682" s="191">
        <v>12</v>
      </c>
      <c r="BB2682" s="191">
        <v>0</v>
      </c>
    </row>
    <row r="2683" spans="48:54" x14ac:dyDescent="0.2">
      <c r="AV2683" s="191" t="str">
        <f t="shared" si="45"/>
        <v>564_ROF_25_12_202425</v>
      </c>
      <c r="AW2683" s="191" t="s">
        <v>227</v>
      </c>
      <c r="AX2683" s="18">
        <v>202425</v>
      </c>
      <c r="AY2683" s="191">
        <v>564</v>
      </c>
      <c r="AZ2683" s="191">
        <v>25</v>
      </c>
      <c r="BA2683" s="191">
        <v>12</v>
      </c>
      <c r="BB2683" s="191">
        <v>0</v>
      </c>
    </row>
    <row r="2684" spans="48:54" x14ac:dyDescent="0.2">
      <c r="AV2684" s="191" t="str">
        <f t="shared" si="45"/>
        <v>566_ROF_25_12_202425</v>
      </c>
      <c r="AW2684" s="191" t="s">
        <v>227</v>
      </c>
      <c r="AX2684" s="18">
        <v>202425</v>
      </c>
      <c r="AY2684" s="191">
        <v>566</v>
      </c>
      <c r="AZ2684" s="191">
        <v>25</v>
      </c>
      <c r="BA2684" s="191">
        <v>12</v>
      </c>
      <c r="BB2684" s="191">
        <v>0</v>
      </c>
    </row>
    <row r="2685" spans="48:54" x14ac:dyDescent="0.2">
      <c r="AV2685" s="191" t="str">
        <f t="shared" si="45"/>
        <v>568_ROF_25_12_202425</v>
      </c>
      <c r="AW2685" s="191" t="s">
        <v>227</v>
      </c>
      <c r="AX2685" s="18">
        <v>202425</v>
      </c>
      <c r="AY2685" s="191">
        <v>568</v>
      </c>
      <c r="AZ2685" s="191">
        <v>25</v>
      </c>
      <c r="BA2685" s="191">
        <v>12</v>
      </c>
      <c r="BB2685" s="191">
        <v>0</v>
      </c>
    </row>
    <row r="2686" spans="48:54" x14ac:dyDescent="0.2">
      <c r="AV2686" s="191" t="str">
        <f t="shared" si="45"/>
        <v>572_ROF_25_12_202425</v>
      </c>
      <c r="AW2686" s="191" t="s">
        <v>227</v>
      </c>
      <c r="AX2686" s="18">
        <v>202425</v>
      </c>
      <c r="AY2686" s="191">
        <v>572</v>
      </c>
      <c r="AZ2686" s="191">
        <v>25</v>
      </c>
      <c r="BA2686" s="191">
        <v>12</v>
      </c>
      <c r="BB2686" s="191">
        <v>40402</v>
      </c>
    </row>
    <row r="2687" spans="48:54" x14ac:dyDescent="0.2">
      <c r="AV2687" s="191" t="str">
        <f t="shared" si="45"/>
        <v>574_ROF_25_12_202425</v>
      </c>
      <c r="AW2687" s="191" t="s">
        <v>227</v>
      </c>
      <c r="AX2687" s="18">
        <v>202425</v>
      </c>
      <c r="AY2687" s="191">
        <v>574</v>
      </c>
      <c r="AZ2687" s="191">
        <v>25</v>
      </c>
      <c r="BA2687" s="191">
        <v>12</v>
      </c>
      <c r="BB2687" s="191">
        <v>33936.682000000001</v>
      </c>
    </row>
    <row r="2688" spans="48:54" x14ac:dyDescent="0.2">
      <c r="AV2688" s="191" t="str">
        <f t="shared" si="45"/>
        <v>576_ROF_25_12_202425</v>
      </c>
      <c r="AW2688" s="191" t="s">
        <v>227</v>
      </c>
      <c r="AX2688" s="18">
        <v>202425</v>
      </c>
      <c r="AY2688" s="191">
        <v>576</v>
      </c>
      <c r="AZ2688" s="191">
        <v>25</v>
      </c>
      <c r="BA2688" s="191">
        <v>12</v>
      </c>
      <c r="BB2688" s="191">
        <v>73649</v>
      </c>
    </row>
    <row r="2689" spans="48:54" x14ac:dyDescent="0.2">
      <c r="AV2689" s="191" t="str">
        <f t="shared" si="45"/>
        <v>582_ROF_25_12_202425</v>
      </c>
      <c r="AW2689" s="191" t="s">
        <v>227</v>
      </c>
      <c r="AX2689" s="18">
        <v>202425</v>
      </c>
      <c r="AY2689" s="191">
        <v>582</v>
      </c>
      <c r="AZ2689" s="191">
        <v>25</v>
      </c>
      <c r="BA2689" s="191">
        <v>12</v>
      </c>
      <c r="BB2689" s="191">
        <v>0</v>
      </c>
    </row>
    <row r="2690" spans="48:54" x14ac:dyDescent="0.2">
      <c r="AV2690" s="191" t="str">
        <f t="shared" si="45"/>
        <v>584_ROF_25_12_202425</v>
      </c>
      <c r="AW2690" s="191" t="s">
        <v>227</v>
      </c>
      <c r="AX2690" s="18">
        <v>202425</v>
      </c>
      <c r="AY2690" s="191">
        <v>584</v>
      </c>
      <c r="AZ2690" s="191">
        <v>25</v>
      </c>
      <c r="BA2690" s="191">
        <v>12</v>
      </c>
      <c r="BB2690" s="191">
        <v>0</v>
      </c>
    </row>
    <row r="2691" spans="48:54" x14ac:dyDescent="0.2">
      <c r="AV2691" s="191" t="str">
        <f t="shared" si="45"/>
        <v>586_ROF_25_12_202425</v>
      </c>
      <c r="AW2691" s="191" t="s">
        <v>227</v>
      </c>
      <c r="AX2691" s="18">
        <v>202425</v>
      </c>
      <c r="AY2691" s="191">
        <v>586</v>
      </c>
      <c r="AZ2691" s="191">
        <v>25</v>
      </c>
      <c r="BA2691" s="191">
        <v>12</v>
      </c>
      <c r="BB2691" s="191">
        <v>0</v>
      </c>
    </row>
    <row r="2692" spans="48:54" x14ac:dyDescent="0.2">
      <c r="AV2692" s="191" t="str">
        <f t="shared" ref="AV2692:AV2755" si="46">AY2692&amp;"_"&amp;AW2692&amp;"_"&amp;AZ2692&amp;"_"&amp;BA2692&amp;"_"&amp;AX2692</f>
        <v>512_RON_1_10_202425</v>
      </c>
      <c r="AW2692" s="191" t="s">
        <v>228</v>
      </c>
      <c r="AX2692" s="18">
        <v>202425</v>
      </c>
      <c r="AY2692" s="191">
        <v>512</v>
      </c>
      <c r="AZ2692" s="191">
        <v>1</v>
      </c>
      <c r="BA2692" s="191">
        <v>10</v>
      </c>
      <c r="BB2692" s="191">
        <v>0</v>
      </c>
    </row>
    <row r="2693" spans="48:54" x14ac:dyDescent="0.2">
      <c r="AV2693" s="191" t="str">
        <f t="shared" si="46"/>
        <v>514_RON_1_10_202425</v>
      </c>
      <c r="AW2693" s="191" t="s">
        <v>228</v>
      </c>
      <c r="AX2693" s="18">
        <v>202425</v>
      </c>
      <c r="AY2693" s="191">
        <v>514</v>
      </c>
      <c r="AZ2693" s="191">
        <v>1</v>
      </c>
      <c r="BA2693" s="191">
        <v>10</v>
      </c>
      <c r="BB2693" s="191">
        <v>0</v>
      </c>
    </row>
    <row r="2694" spans="48:54" x14ac:dyDescent="0.2">
      <c r="AV2694" s="191" t="str">
        <f t="shared" si="46"/>
        <v>516_RON_1_10_202425</v>
      </c>
      <c r="AW2694" s="191" t="s">
        <v>228</v>
      </c>
      <c r="AX2694" s="18">
        <v>202425</v>
      </c>
      <c r="AY2694" s="191">
        <v>516</v>
      </c>
      <c r="AZ2694" s="191">
        <v>1</v>
      </c>
      <c r="BA2694" s="191">
        <v>10</v>
      </c>
      <c r="BB2694" s="191">
        <v>0</v>
      </c>
    </row>
    <row r="2695" spans="48:54" x14ac:dyDescent="0.2">
      <c r="AV2695" s="191" t="str">
        <f t="shared" si="46"/>
        <v>518_RON_1_10_202425</v>
      </c>
      <c r="AW2695" s="191" t="s">
        <v>228</v>
      </c>
      <c r="AX2695" s="18">
        <v>202425</v>
      </c>
      <c r="AY2695" s="191">
        <v>518</v>
      </c>
      <c r="AZ2695" s="191">
        <v>1</v>
      </c>
      <c r="BA2695" s="191">
        <v>10</v>
      </c>
      <c r="BB2695" s="191">
        <v>0</v>
      </c>
    </row>
    <row r="2696" spans="48:54" x14ac:dyDescent="0.2">
      <c r="AV2696" s="191" t="str">
        <f t="shared" si="46"/>
        <v>520_RON_1_10_202425</v>
      </c>
      <c r="AW2696" s="191" t="s">
        <v>228</v>
      </c>
      <c r="AX2696" s="18">
        <v>202425</v>
      </c>
      <c r="AY2696" s="191">
        <v>520</v>
      </c>
      <c r="AZ2696" s="191">
        <v>1</v>
      </c>
      <c r="BA2696" s="191">
        <v>10</v>
      </c>
      <c r="BB2696" s="191">
        <v>0</v>
      </c>
    </row>
    <row r="2697" spans="48:54" x14ac:dyDescent="0.2">
      <c r="AV2697" s="191" t="str">
        <f t="shared" si="46"/>
        <v>522_RON_1_10_202425</v>
      </c>
      <c r="AW2697" s="191" t="s">
        <v>228</v>
      </c>
      <c r="AX2697" s="18">
        <v>202425</v>
      </c>
      <c r="AY2697" s="191">
        <v>522</v>
      </c>
      <c r="AZ2697" s="191">
        <v>1</v>
      </c>
      <c r="BA2697" s="191">
        <v>10</v>
      </c>
      <c r="BB2697" s="191">
        <v>0</v>
      </c>
    </row>
    <row r="2698" spans="48:54" x14ac:dyDescent="0.2">
      <c r="AV2698" s="191" t="str">
        <f t="shared" si="46"/>
        <v>524_RON_1_10_202425</v>
      </c>
      <c r="AW2698" s="191" t="s">
        <v>228</v>
      </c>
      <c r="AX2698" s="18">
        <v>202425</v>
      </c>
      <c r="AY2698" s="191">
        <v>524</v>
      </c>
      <c r="AZ2698" s="191">
        <v>1</v>
      </c>
      <c r="BA2698" s="191">
        <v>10</v>
      </c>
      <c r="BB2698" s="191">
        <v>0</v>
      </c>
    </row>
    <row r="2699" spans="48:54" x14ac:dyDescent="0.2">
      <c r="AV2699" s="191" t="str">
        <f t="shared" si="46"/>
        <v>526_RON_1_10_202425</v>
      </c>
      <c r="AW2699" s="191" t="s">
        <v>228</v>
      </c>
      <c r="AX2699" s="18">
        <v>202425</v>
      </c>
      <c r="AY2699" s="191">
        <v>526</v>
      </c>
      <c r="AZ2699" s="191">
        <v>1</v>
      </c>
      <c r="BA2699" s="191">
        <v>10</v>
      </c>
      <c r="BB2699" s="191">
        <v>0</v>
      </c>
    </row>
    <row r="2700" spans="48:54" x14ac:dyDescent="0.2">
      <c r="AV2700" s="191" t="str">
        <f t="shared" si="46"/>
        <v>528_RON_1_10_202425</v>
      </c>
      <c r="AW2700" s="191" t="s">
        <v>228</v>
      </c>
      <c r="AX2700" s="18">
        <v>202425</v>
      </c>
      <c r="AY2700" s="191">
        <v>528</v>
      </c>
      <c r="AZ2700" s="191">
        <v>1</v>
      </c>
      <c r="BA2700" s="191">
        <v>10</v>
      </c>
      <c r="BB2700" s="191">
        <v>0</v>
      </c>
    </row>
    <row r="2701" spans="48:54" x14ac:dyDescent="0.2">
      <c r="AV2701" s="191" t="str">
        <f t="shared" si="46"/>
        <v>530_RON_1_10_202425</v>
      </c>
      <c r="AW2701" s="191" t="s">
        <v>228</v>
      </c>
      <c r="AX2701" s="18">
        <v>202425</v>
      </c>
      <c r="AY2701" s="191">
        <v>530</v>
      </c>
      <c r="AZ2701" s="191">
        <v>1</v>
      </c>
      <c r="BA2701" s="191">
        <v>10</v>
      </c>
      <c r="BB2701" s="191">
        <v>0</v>
      </c>
    </row>
    <row r="2702" spans="48:54" x14ac:dyDescent="0.2">
      <c r="AV2702" s="191" t="str">
        <f t="shared" si="46"/>
        <v>532_RON_1_10_202425</v>
      </c>
      <c r="AW2702" s="191" t="s">
        <v>228</v>
      </c>
      <c r="AX2702" s="18">
        <v>202425</v>
      </c>
      <c r="AY2702" s="191">
        <v>532</v>
      </c>
      <c r="AZ2702" s="191">
        <v>1</v>
      </c>
      <c r="BA2702" s="191">
        <v>10</v>
      </c>
      <c r="BB2702" s="191">
        <v>0</v>
      </c>
    </row>
    <row r="2703" spans="48:54" x14ac:dyDescent="0.2">
      <c r="AV2703" s="191" t="str">
        <f t="shared" si="46"/>
        <v>534_RON_1_10_202425</v>
      </c>
      <c r="AW2703" s="191" t="s">
        <v>228</v>
      </c>
      <c r="AX2703" s="18">
        <v>202425</v>
      </c>
      <c r="AY2703" s="191">
        <v>534</v>
      </c>
      <c r="AZ2703" s="191">
        <v>1</v>
      </c>
      <c r="BA2703" s="191">
        <v>10</v>
      </c>
      <c r="BB2703" s="191">
        <v>0</v>
      </c>
    </row>
    <row r="2704" spans="48:54" x14ac:dyDescent="0.2">
      <c r="AV2704" s="191" t="str">
        <f t="shared" si="46"/>
        <v>536_RON_1_10_202425</v>
      </c>
      <c r="AW2704" s="191" t="s">
        <v>228</v>
      </c>
      <c r="AX2704" s="18">
        <v>202425</v>
      </c>
      <c r="AY2704" s="191">
        <v>536</v>
      </c>
      <c r="AZ2704" s="191">
        <v>1</v>
      </c>
      <c r="BA2704" s="191">
        <v>10</v>
      </c>
      <c r="BB2704" s="191">
        <v>0</v>
      </c>
    </row>
    <row r="2705" spans="48:54" x14ac:dyDescent="0.2">
      <c r="AV2705" s="191" t="str">
        <f t="shared" si="46"/>
        <v>538_RON_1_10_202425</v>
      </c>
      <c r="AW2705" s="191" t="s">
        <v>228</v>
      </c>
      <c r="AX2705" s="18">
        <v>202425</v>
      </c>
      <c r="AY2705" s="191">
        <v>538</v>
      </c>
      <c r="AZ2705" s="191">
        <v>1</v>
      </c>
      <c r="BA2705" s="191">
        <v>10</v>
      </c>
      <c r="BB2705" s="191">
        <v>0</v>
      </c>
    </row>
    <row r="2706" spans="48:54" x14ac:dyDescent="0.2">
      <c r="AV2706" s="191" t="str">
        <f t="shared" si="46"/>
        <v>540_RON_1_10_202425</v>
      </c>
      <c r="AW2706" s="191" t="s">
        <v>228</v>
      </c>
      <c r="AX2706" s="18">
        <v>202425</v>
      </c>
      <c r="AY2706" s="191">
        <v>540</v>
      </c>
      <c r="AZ2706" s="191">
        <v>1</v>
      </c>
      <c r="BA2706" s="191">
        <v>10</v>
      </c>
      <c r="BB2706" s="191">
        <v>0</v>
      </c>
    </row>
    <row r="2707" spans="48:54" x14ac:dyDescent="0.2">
      <c r="AV2707" s="191" t="str">
        <f t="shared" si="46"/>
        <v>542_RON_1_10_202425</v>
      </c>
      <c r="AW2707" s="191" t="s">
        <v>228</v>
      </c>
      <c r="AX2707" s="18">
        <v>202425</v>
      </c>
      <c r="AY2707" s="191">
        <v>542</v>
      </c>
      <c r="AZ2707" s="191">
        <v>1</v>
      </c>
      <c r="BA2707" s="191">
        <v>10</v>
      </c>
      <c r="BB2707" s="191">
        <v>0</v>
      </c>
    </row>
    <row r="2708" spans="48:54" x14ac:dyDescent="0.2">
      <c r="AV2708" s="191" t="str">
        <f t="shared" si="46"/>
        <v>544_RON_1_10_202425</v>
      </c>
      <c r="AW2708" s="191" t="s">
        <v>228</v>
      </c>
      <c r="AX2708" s="18">
        <v>202425</v>
      </c>
      <c r="AY2708" s="191">
        <v>544</v>
      </c>
      <c r="AZ2708" s="191">
        <v>1</v>
      </c>
      <c r="BA2708" s="191">
        <v>10</v>
      </c>
      <c r="BB2708" s="191">
        <v>0</v>
      </c>
    </row>
    <row r="2709" spans="48:54" x14ac:dyDescent="0.2">
      <c r="AV2709" s="191" t="str">
        <f t="shared" si="46"/>
        <v>545_RON_1_10_202425</v>
      </c>
      <c r="AW2709" s="191" t="s">
        <v>228</v>
      </c>
      <c r="AX2709" s="18">
        <v>202425</v>
      </c>
      <c r="AY2709" s="191">
        <v>545</v>
      </c>
      <c r="AZ2709" s="191">
        <v>1</v>
      </c>
      <c r="BA2709" s="191">
        <v>10</v>
      </c>
      <c r="BB2709" s="191">
        <v>0</v>
      </c>
    </row>
    <row r="2710" spans="48:54" x14ac:dyDescent="0.2">
      <c r="AV2710" s="191" t="str">
        <f t="shared" si="46"/>
        <v>546_RON_1_10_202425</v>
      </c>
      <c r="AW2710" s="191" t="s">
        <v>228</v>
      </c>
      <c r="AX2710" s="18">
        <v>202425</v>
      </c>
      <c r="AY2710" s="191">
        <v>546</v>
      </c>
      <c r="AZ2710" s="191">
        <v>1</v>
      </c>
      <c r="BA2710" s="191">
        <v>10</v>
      </c>
      <c r="BB2710" s="191">
        <v>0</v>
      </c>
    </row>
    <row r="2711" spans="48:54" x14ac:dyDescent="0.2">
      <c r="AV2711" s="191" t="str">
        <f t="shared" si="46"/>
        <v>548_RON_1_10_202425</v>
      </c>
      <c r="AW2711" s="191" t="s">
        <v>228</v>
      </c>
      <c r="AX2711" s="18">
        <v>202425</v>
      </c>
      <c r="AY2711" s="191">
        <v>548</v>
      </c>
      <c r="AZ2711" s="191">
        <v>1</v>
      </c>
      <c r="BA2711" s="191">
        <v>10</v>
      </c>
      <c r="BB2711" s="191">
        <v>0</v>
      </c>
    </row>
    <row r="2712" spans="48:54" x14ac:dyDescent="0.2">
      <c r="AV2712" s="191" t="str">
        <f t="shared" si="46"/>
        <v>550_RON_1_10_202425</v>
      </c>
      <c r="AW2712" s="191" t="s">
        <v>228</v>
      </c>
      <c r="AX2712" s="18">
        <v>202425</v>
      </c>
      <c r="AY2712" s="191">
        <v>550</v>
      </c>
      <c r="AZ2712" s="191">
        <v>1</v>
      </c>
      <c r="BA2712" s="191">
        <v>10</v>
      </c>
      <c r="BB2712" s="191">
        <v>0</v>
      </c>
    </row>
    <row r="2713" spans="48:54" x14ac:dyDescent="0.2">
      <c r="AV2713" s="191" t="str">
        <f t="shared" si="46"/>
        <v>552_RON_1_10_202425</v>
      </c>
      <c r="AW2713" s="191" t="s">
        <v>228</v>
      </c>
      <c r="AX2713" s="18">
        <v>202425</v>
      </c>
      <c r="AY2713" s="191">
        <v>552</v>
      </c>
      <c r="AZ2713" s="191">
        <v>1</v>
      </c>
      <c r="BA2713" s="191">
        <v>10</v>
      </c>
      <c r="BB2713" s="191">
        <v>0</v>
      </c>
    </row>
    <row r="2714" spans="48:54" x14ac:dyDescent="0.2">
      <c r="AV2714" s="191" t="str">
        <f t="shared" si="46"/>
        <v>562_RON_1_10_202425</v>
      </c>
      <c r="AW2714" s="191" t="s">
        <v>228</v>
      </c>
      <c r="AX2714" s="18">
        <v>202425</v>
      </c>
      <c r="AY2714" s="191">
        <v>562</v>
      </c>
      <c r="AZ2714" s="191">
        <v>1</v>
      </c>
      <c r="BA2714" s="191">
        <v>10</v>
      </c>
      <c r="BB2714" s="191">
        <v>0</v>
      </c>
    </row>
    <row r="2715" spans="48:54" x14ac:dyDescent="0.2">
      <c r="AV2715" s="191" t="str">
        <f t="shared" si="46"/>
        <v>564_RON_1_10_202425</v>
      </c>
      <c r="AW2715" s="191" t="s">
        <v>228</v>
      </c>
      <c r="AX2715" s="18">
        <v>202425</v>
      </c>
      <c r="AY2715" s="191">
        <v>564</v>
      </c>
      <c r="AZ2715" s="191">
        <v>1</v>
      </c>
      <c r="BA2715" s="191">
        <v>10</v>
      </c>
      <c r="BB2715" s="191">
        <v>0</v>
      </c>
    </row>
    <row r="2716" spans="48:54" x14ac:dyDescent="0.2">
      <c r="AV2716" s="191" t="str">
        <f t="shared" si="46"/>
        <v>566_RON_1_10_202425</v>
      </c>
      <c r="AW2716" s="191" t="s">
        <v>228</v>
      </c>
      <c r="AX2716" s="18">
        <v>202425</v>
      </c>
      <c r="AY2716" s="191">
        <v>566</v>
      </c>
      <c r="AZ2716" s="191">
        <v>1</v>
      </c>
      <c r="BA2716" s="191">
        <v>10</v>
      </c>
      <c r="BB2716" s="191">
        <v>0</v>
      </c>
    </row>
    <row r="2717" spans="48:54" x14ac:dyDescent="0.2">
      <c r="AV2717" s="191" t="str">
        <f t="shared" si="46"/>
        <v>568_RON_1_10_202425</v>
      </c>
      <c r="AW2717" s="191" t="s">
        <v>228</v>
      </c>
      <c r="AX2717" s="18">
        <v>202425</v>
      </c>
      <c r="AY2717" s="191">
        <v>568</v>
      </c>
      <c r="AZ2717" s="191">
        <v>1</v>
      </c>
      <c r="BA2717" s="191">
        <v>10</v>
      </c>
      <c r="BB2717" s="191">
        <v>0</v>
      </c>
    </row>
    <row r="2718" spans="48:54" x14ac:dyDescent="0.2">
      <c r="AV2718" s="191" t="str">
        <f t="shared" si="46"/>
        <v>572_RON_1_10_202425</v>
      </c>
      <c r="AW2718" s="191" t="s">
        <v>228</v>
      </c>
      <c r="AX2718" s="18">
        <v>202425</v>
      </c>
      <c r="AY2718" s="191">
        <v>572</v>
      </c>
      <c r="AZ2718" s="191">
        <v>1</v>
      </c>
      <c r="BA2718" s="191">
        <v>10</v>
      </c>
      <c r="BB2718" s="191">
        <v>0</v>
      </c>
    </row>
    <row r="2719" spans="48:54" x14ac:dyDescent="0.2">
      <c r="AV2719" s="191" t="str">
        <f t="shared" si="46"/>
        <v>574_RON_1_10_202425</v>
      </c>
      <c r="AW2719" s="191" t="s">
        <v>228</v>
      </c>
      <c r="AX2719" s="18">
        <v>202425</v>
      </c>
      <c r="AY2719" s="191">
        <v>574</v>
      </c>
      <c r="AZ2719" s="191">
        <v>1</v>
      </c>
      <c r="BA2719" s="191">
        <v>10</v>
      </c>
      <c r="BB2719" s="191">
        <v>0</v>
      </c>
    </row>
    <row r="2720" spans="48:54" x14ac:dyDescent="0.2">
      <c r="AV2720" s="191" t="str">
        <f t="shared" si="46"/>
        <v>576_RON_1_10_202425</v>
      </c>
      <c r="AW2720" s="191" t="s">
        <v>228</v>
      </c>
      <c r="AX2720" s="18">
        <v>202425</v>
      </c>
      <c r="AY2720" s="191">
        <v>576</v>
      </c>
      <c r="AZ2720" s="191">
        <v>1</v>
      </c>
      <c r="BA2720" s="191">
        <v>10</v>
      </c>
      <c r="BB2720" s="191">
        <v>0</v>
      </c>
    </row>
    <row r="2721" spans="48:54" x14ac:dyDescent="0.2">
      <c r="AV2721" s="191" t="str">
        <f t="shared" si="46"/>
        <v>582_RON_1_10_202425</v>
      </c>
      <c r="AW2721" s="191" t="s">
        <v>228</v>
      </c>
      <c r="AX2721" s="18">
        <v>202425</v>
      </c>
      <c r="AY2721" s="191">
        <v>582</v>
      </c>
      <c r="AZ2721" s="191">
        <v>1</v>
      </c>
      <c r="BA2721" s="191">
        <v>10</v>
      </c>
      <c r="BB2721" s="191">
        <v>1623.9596786615316</v>
      </c>
    </row>
    <row r="2722" spans="48:54" x14ac:dyDescent="0.2">
      <c r="AV2722" s="191" t="str">
        <f t="shared" si="46"/>
        <v>584_RON_1_10_202425</v>
      </c>
      <c r="AW2722" s="191" t="s">
        <v>228</v>
      </c>
      <c r="AX2722" s="18">
        <v>202425</v>
      </c>
      <c r="AY2722" s="191">
        <v>584</v>
      </c>
      <c r="AZ2722" s="191">
        <v>1</v>
      </c>
      <c r="BA2722" s="191">
        <v>10</v>
      </c>
      <c r="BB2722" s="191">
        <v>324</v>
      </c>
    </row>
    <row r="2723" spans="48:54" x14ac:dyDescent="0.2">
      <c r="AV2723" s="191" t="str">
        <f t="shared" si="46"/>
        <v>586_RON_1_10_202425</v>
      </c>
      <c r="AW2723" s="191" t="s">
        <v>228</v>
      </c>
      <c r="AX2723" s="18">
        <v>202425</v>
      </c>
      <c r="AY2723" s="191">
        <v>586</v>
      </c>
      <c r="AZ2723" s="191">
        <v>1</v>
      </c>
      <c r="BA2723" s="191">
        <v>10</v>
      </c>
      <c r="BB2723" s="191">
        <v>2164.9750000000004</v>
      </c>
    </row>
    <row r="2724" spans="48:54" x14ac:dyDescent="0.2">
      <c r="AV2724" s="191" t="str">
        <f t="shared" si="46"/>
        <v>512_RON_2_10_202425</v>
      </c>
      <c r="AW2724" s="191" t="s">
        <v>228</v>
      </c>
      <c r="AX2724" s="18">
        <v>202425</v>
      </c>
      <c r="AY2724" s="191">
        <v>512</v>
      </c>
      <c r="AZ2724" s="191">
        <v>2</v>
      </c>
      <c r="BA2724" s="191">
        <v>10</v>
      </c>
      <c r="BB2724" s="191">
        <v>0</v>
      </c>
    </row>
    <row r="2725" spans="48:54" x14ac:dyDescent="0.2">
      <c r="AV2725" s="191" t="str">
        <f t="shared" si="46"/>
        <v>514_RON_2_10_202425</v>
      </c>
      <c r="AW2725" s="191" t="s">
        <v>228</v>
      </c>
      <c r="AX2725" s="18">
        <v>202425</v>
      </c>
      <c r="AY2725" s="191">
        <v>514</v>
      </c>
      <c r="AZ2725" s="191">
        <v>2</v>
      </c>
      <c r="BA2725" s="191">
        <v>10</v>
      </c>
      <c r="BB2725" s="191">
        <v>0</v>
      </c>
    </row>
    <row r="2726" spans="48:54" x14ac:dyDescent="0.2">
      <c r="AV2726" s="191" t="str">
        <f t="shared" si="46"/>
        <v>516_RON_2_10_202425</v>
      </c>
      <c r="AW2726" s="191" t="s">
        <v>228</v>
      </c>
      <c r="AX2726" s="18">
        <v>202425</v>
      </c>
      <c r="AY2726" s="191">
        <v>516</v>
      </c>
      <c r="AZ2726" s="191">
        <v>2</v>
      </c>
      <c r="BA2726" s="191">
        <v>10</v>
      </c>
      <c r="BB2726" s="191">
        <v>0</v>
      </c>
    </row>
    <row r="2727" spans="48:54" x14ac:dyDescent="0.2">
      <c r="AV2727" s="191" t="str">
        <f t="shared" si="46"/>
        <v>518_RON_2_10_202425</v>
      </c>
      <c r="AW2727" s="191" t="s">
        <v>228</v>
      </c>
      <c r="AX2727" s="18">
        <v>202425</v>
      </c>
      <c r="AY2727" s="191">
        <v>518</v>
      </c>
      <c r="AZ2727" s="191">
        <v>2</v>
      </c>
      <c r="BA2727" s="191">
        <v>10</v>
      </c>
      <c r="BB2727" s="191">
        <v>0</v>
      </c>
    </row>
    <row r="2728" spans="48:54" x14ac:dyDescent="0.2">
      <c r="AV2728" s="191" t="str">
        <f t="shared" si="46"/>
        <v>520_RON_2_10_202425</v>
      </c>
      <c r="AW2728" s="191" t="s">
        <v>228</v>
      </c>
      <c r="AX2728" s="18">
        <v>202425</v>
      </c>
      <c r="AY2728" s="191">
        <v>520</v>
      </c>
      <c r="AZ2728" s="191">
        <v>2</v>
      </c>
      <c r="BA2728" s="191">
        <v>10</v>
      </c>
      <c r="BB2728" s="191">
        <v>0</v>
      </c>
    </row>
    <row r="2729" spans="48:54" x14ac:dyDescent="0.2">
      <c r="AV2729" s="191" t="str">
        <f t="shared" si="46"/>
        <v>522_RON_2_10_202425</v>
      </c>
      <c r="AW2729" s="191" t="s">
        <v>228</v>
      </c>
      <c r="AX2729" s="18">
        <v>202425</v>
      </c>
      <c r="AY2729" s="191">
        <v>522</v>
      </c>
      <c r="AZ2729" s="191">
        <v>2</v>
      </c>
      <c r="BA2729" s="191">
        <v>10</v>
      </c>
      <c r="BB2729" s="191">
        <v>0</v>
      </c>
    </row>
    <row r="2730" spans="48:54" x14ac:dyDescent="0.2">
      <c r="AV2730" s="191" t="str">
        <f t="shared" si="46"/>
        <v>524_RON_2_10_202425</v>
      </c>
      <c r="AW2730" s="191" t="s">
        <v>228</v>
      </c>
      <c r="AX2730" s="18">
        <v>202425</v>
      </c>
      <c r="AY2730" s="191">
        <v>524</v>
      </c>
      <c r="AZ2730" s="191">
        <v>2</v>
      </c>
      <c r="BA2730" s="191">
        <v>10</v>
      </c>
      <c r="BB2730" s="191">
        <v>0</v>
      </c>
    </row>
    <row r="2731" spans="48:54" x14ac:dyDescent="0.2">
      <c r="AV2731" s="191" t="str">
        <f t="shared" si="46"/>
        <v>526_RON_2_10_202425</v>
      </c>
      <c r="AW2731" s="191" t="s">
        <v>228</v>
      </c>
      <c r="AX2731" s="18">
        <v>202425</v>
      </c>
      <c r="AY2731" s="191">
        <v>526</v>
      </c>
      <c r="AZ2731" s="191">
        <v>2</v>
      </c>
      <c r="BA2731" s="191">
        <v>10</v>
      </c>
      <c r="BB2731" s="191">
        <v>0</v>
      </c>
    </row>
    <row r="2732" spans="48:54" x14ac:dyDescent="0.2">
      <c r="AV2732" s="191" t="str">
        <f t="shared" si="46"/>
        <v>528_RON_2_10_202425</v>
      </c>
      <c r="AW2732" s="191" t="s">
        <v>228</v>
      </c>
      <c r="AX2732" s="18">
        <v>202425</v>
      </c>
      <c r="AY2732" s="191">
        <v>528</v>
      </c>
      <c r="AZ2732" s="191">
        <v>2</v>
      </c>
      <c r="BA2732" s="191">
        <v>10</v>
      </c>
      <c r="BB2732" s="191">
        <v>0</v>
      </c>
    </row>
    <row r="2733" spans="48:54" x14ac:dyDescent="0.2">
      <c r="AV2733" s="191" t="str">
        <f t="shared" si="46"/>
        <v>530_RON_2_10_202425</v>
      </c>
      <c r="AW2733" s="191" t="s">
        <v>228</v>
      </c>
      <c r="AX2733" s="18">
        <v>202425</v>
      </c>
      <c r="AY2733" s="191">
        <v>530</v>
      </c>
      <c r="AZ2733" s="191">
        <v>2</v>
      </c>
      <c r="BA2733" s="191">
        <v>10</v>
      </c>
      <c r="BB2733" s="191">
        <v>0</v>
      </c>
    </row>
    <row r="2734" spans="48:54" x14ac:dyDescent="0.2">
      <c r="AV2734" s="191" t="str">
        <f t="shared" si="46"/>
        <v>532_RON_2_10_202425</v>
      </c>
      <c r="AW2734" s="191" t="s">
        <v>228</v>
      </c>
      <c r="AX2734" s="18">
        <v>202425</v>
      </c>
      <c r="AY2734" s="191">
        <v>532</v>
      </c>
      <c r="AZ2734" s="191">
        <v>2</v>
      </c>
      <c r="BA2734" s="191">
        <v>10</v>
      </c>
      <c r="BB2734" s="191">
        <v>0</v>
      </c>
    </row>
    <row r="2735" spans="48:54" x14ac:dyDescent="0.2">
      <c r="AV2735" s="191" t="str">
        <f t="shared" si="46"/>
        <v>534_RON_2_10_202425</v>
      </c>
      <c r="AW2735" s="191" t="s">
        <v>228</v>
      </c>
      <c r="AX2735" s="18">
        <v>202425</v>
      </c>
      <c r="AY2735" s="191">
        <v>534</v>
      </c>
      <c r="AZ2735" s="191">
        <v>2</v>
      </c>
      <c r="BA2735" s="191">
        <v>10</v>
      </c>
      <c r="BB2735" s="191">
        <v>0</v>
      </c>
    </row>
    <row r="2736" spans="48:54" x14ac:dyDescent="0.2">
      <c r="AV2736" s="191" t="str">
        <f t="shared" si="46"/>
        <v>536_RON_2_10_202425</v>
      </c>
      <c r="AW2736" s="191" t="s">
        <v>228</v>
      </c>
      <c r="AX2736" s="18">
        <v>202425</v>
      </c>
      <c r="AY2736" s="191">
        <v>536</v>
      </c>
      <c r="AZ2736" s="191">
        <v>2</v>
      </c>
      <c r="BA2736" s="191">
        <v>10</v>
      </c>
      <c r="BB2736" s="191">
        <v>0</v>
      </c>
    </row>
    <row r="2737" spans="48:54" x14ac:dyDescent="0.2">
      <c r="AV2737" s="191" t="str">
        <f t="shared" si="46"/>
        <v>538_RON_2_10_202425</v>
      </c>
      <c r="AW2737" s="191" t="s">
        <v>228</v>
      </c>
      <c r="AX2737" s="18">
        <v>202425</v>
      </c>
      <c r="AY2737" s="191">
        <v>538</v>
      </c>
      <c r="AZ2737" s="191">
        <v>2</v>
      </c>
      <c r="BA2737" s="191">
        <v>10</v>
      </c>
      <c r="BB2737" s="191">
        <v>0</v>
      </c>
    </row>
    <row r="2738" spans="48:54" x14ac:dyDescent="0.2">
      <c r="AV2738" s="191" t="str">
        <f t="shared" si="46"/>
        <v>540_RON_2_10_202425</v>
      </c>
      <c r="AW2738" s="191" t="s">
        <v>228</v>
      </c>
      <c r="AX2738" s="18">
        <v>202425</v>
      </c>
      <c r="AY2738" s="191">
        <v>540</v>
      </c>
      <c r="AZ2738" s="191">
        <v>2</v>
      </c>
      <c r="BA2738" s="191">
        <v>10</v>
      </c>
      <c r="BB2738" s="191">
        <v>0</v>
      </c>
    </row>
    <row r="2739" spans="48:54" x14ac:dyDescent="0.2">
      <c r="AV2739" s="191" t="str">
        <f t="shared" si="46"/>
        <v>542_RON_2_10_202425</v>
      </c>
      <c r="AW2739" s="191" t="s">
        <v>228</v>
      </c>
      <c r="AX2739" s="18">
        <v>202425</v>
      </c>
      <c r="AY2739" s="191">
        <v>542</v>
      </c>
      <c r="AZ2739" s="191">
        <v>2</v>
      </c>
      <c r="BA2739" s="191">
        <v>10</v>
      </c>
      <c r="BB2739" s="191">
        <v>0</v>
      </c>
    </row>
    <row r="2740" spans="48:54" x14ac:dyDescent="0.2">
      <c r="AV2740" s="191" t="str">
        <f t="shared" si="46"/>
        <v>544_RON_2_10_202425</v>
      </c>
      <c r="AW2740" s="191" t="s">
        <v>228</v>
      </c>
      <c r="AX2740" s="18">
        <v>202425</v>
      </c>
      <c r="AY2740" s="191">
        <v>544</v>
      </c>
      <c r="AZ2740" s="191">
        <v>2</v>
      </c>
      <c r="BA2740" s="191">
        <v>10</v>
      </c>
      <c r="BB2740" s="191">
        <v>0</v>
      </c>
    </row>
    <row r="2741" spans="48:54" x14ac:dyDescent="0.2">
      <c r="AV2741" s="191" t="str">
        <f t="shared" si="46"/>
        <v>545_RON_2_10_202425</v>
      </c>
      <c r="AW2741" s="191" t="s">
        <v>228</v>
      </c>
      <c r="AX2741" s="18">
        <v>202425</v>
      </c>
      <c r="AY2741" s="191">
        <v>545</v>
      </c>
      <c r="AZ2741" s="191">
        <v>2</v>
      </c>
      <c r="BA2741" s="191">
        <v>10</v>
      </c>
      <c r="BB2741" s="191">
        <v>0</v>
      </c>
    </row>
    <row r="2742" spans="48:54" x14ac:dyDescent="0.2">
      <c r="AV2742" s="191" t="str">
        <f t="shared" si="46"/>
        <v>546_RON_2_10_202425</v>
      </c>
      <c r="AW2742" s="191" t="s">
        <v>228</v>
      </c>
      <c r="AX2742" s="18">
        <v>202425</v>
      </c>
      <c r="AY2742" s="191">
        <v>546</v>
      </c>
      <c r="AZ2742" s="191">
        <v>2</v>
      </c>
      <c r="BA2742" s="191">
        <v>10</v>
      </c>
      <c r="BB2742" s="191">
        <v>0</v>
      </c>
    </row>
    <row r="2743" spans="48:54" x14ac:dyDescent="0.2">
      <c r="AV2743" s="191" t="str">
        <f t="shared" si="46"/>
        <v>548_RON_2_10_202425</v>
      </c>
      <c r="AW2743" s="191" t="s">
        <v>228</v>
      </c>
      <c r="AX2743" s="18">
        <v>202425</v>
      </c>
      <c r="AY2743" s="191">
        <v>548</v>
      </c>
      <c r="AZ2743" s="191">
        <v>2</v>
      </c>
      <c r="BA2743" s="191">
        <v>10</v>
      </c>
      <c r="BB2743" s="191">
        <v>0</v>
      </c>
    </row>
    <row r="2744" spans="48:54" x14ac:dyDescent="0.2">
      <c r="AV2744" s="191" t="str">
        <f t="shared" si="46"/>
        <v>550_RON_2_10_202425</v>
      </c>
      <c r="AW2744" s="191" t="s">
        <v>228</v>
      </c>
      <c r="AX2744" s="18">
        <v>202425</v>
      </c>
      <c r="AY2744" s="191">
        <v>550</v>
      </c>
      <c r="AZ2744" s="191">
        <v>2</v>
      </c>
      <c r="BA2744" s="191">
        <v>10</v>
      </c>
      <c r="BB2744" s="191">
        <v>0</v>
      </c>
    </row>
    <row r="2745" spans="48:54" x14ac:dyDescent="0.2">
      <c r="AV2745" s="191" t="str">
        <f t="shared" si="46"/>
        <v>552_RON_2_10_202425</v>
      </c>
      <c r="AW2745" s="191" t="s">
        <v>228</v>
      </c>
      <c r="AX2745" s="18">
        <v>202425</v>
      </c>
      <c r="AY2745" s="191">
        <v>552</v>
      </c>
      <c r="AZ2745" s="191">
        <v>2</v>
      </c>
      <c r="BA2745" s="191">
        <v>10</v>
      </c>
      <c r="BB2745" s="191">
        <v>0</v>
      </c>
    </row>
    <row r="2746" spans="48:54" x14ac:dyDescent="0.2">
      <c r="AV2746" s="191" t="str">
        <f t="shared" si="46"/>
        <v>562_RON_2_10_202425</v>
      </c>
      <c r="AW2746" s="191" t="s">
        <v>228</v>
      </c>
      <c r="AX2746" s="18">
        <v>202425</v>
      </c>
      <c r="AY2746" s="191">
        <v>562</v>
      </c>
      <c r="AZ2746" s="191">
        <v>2</v>
      </c>
      <c r="BA2746" s="191">
        <v>10</v>
      </c>
      <c r="BB2746" s="191">
        <v>0</v>
      </c>
    </row>
    <row r="2747" spans="48:54" x14ac:dyDescent="0.2">
      <c r="AV2747" s="191" t="str">
        <f t="shared" si="46"/>
        <v>564_RON_2_10_202425</v>
      </c>
      <c r="AW2747" s="191" t="s">
        <v>228</v>
      </c>
      <c r="AX2747" s="18">
        <v>202425</v>
      </c>
      <c r="AY2747" s="191">
        <v>564</v>
      </c>
      <c r="AZ2747" s="191">
        <v>2</v>
      </c>
      <c r="BA2747" s="191">
        <v>10</v>
      </c>
      <c r="BB2747" s="191">
        <v>0</v>
      </c>
    </row>
    <row r="2748" spans="48:54" x14ac:dyDescent="0.2">
      <c r="AV2748" s="191" t="str">
        <f t="shared" si="46"/>
        <v>566_RON_2_10_202425</v>
      </c>
      <c r="AW2748" s="191" t="s">
        <v>228</v>
      </c>
      <c r="AX2748" s="18">
        <v>202425</v>
      </c>
      <c r="AY2748" s="191">
        <v>566</v>
      </c>
      <c r="AZ2748" s="191">
        <v>2</v>
      </c>
      <c r="BA2748" s="191">
        <v>10</v>
      </c>
      <c r="BB2748" s="191">
        <v>0</v>
      </c>
    </row>
    <row r="2749" spans="48:54" x14ac:dyDescent="0.2">
      <c r="AV2749" s="191" t="str">
        <f t="shared" si="46"/>
        <v>568_RON_2_10_202425</v>
      </c>
      <c r="AW2749" s="191" t="s">
        <v>228</v>
      </c>
      <c r="AX2749" s="18">
        <v>202425</v>
      </c>
      <c r="AY2749" s="191">
        <v>568</v>
      </c>
      <c r="AZ2749" s="191">
        <v>2</v>
      </c>
      <c r="BA2749" s="191">
        <v>10</v>
      </c>
      <c r="BB2749" s="191">
        <v>0</v>
      </c>
    </row>
    <row r="2750" spans="48:54" x14ac:dyDescent="0.2">
      <c r="AV2750" s="191" t="str">
        <f t="shared" si="46"/>
        <v>572_RON_2_10_202425</v>
      </c>
      <c r="AW2750" s="191" t="s">
        <v>228</v>
      </c>
      <c r="AX2750" s="18">
        <v>202425</v>
      </c>
      <c r="AY2750" s="191">
        <v>572</v>
      </c>
      <c r="AZ2750" s="191">
        <v>2</v>
      </c>
      <c r="BA2750" s="191">
        <v>10</v>
      </c>
      <c r="BB2750" s="191">
        <v>0</v>
      </c>
    </row>
    <row r="2751" spans="48:54" x14ac:dyDescent="0.2">
      <c r="AV2751" s="191" t="str">
        <f t="shared" si="46"/>
        <v>574_RON_2_10_202425</v>
      </c>
      <c r="AW2751" s="191" t="s">
        <v>228</v>
      </c>
      <c r="AX2751" s="18">
        <v>202425</v>
      </c>
      <c r="AY2751" s="191">
        <v>574</v>
      </c>
      <c r="AZ2751" s="191">
        <v>2</v>
      </c>
      <c r="BA2751" s="191">
        <v>10</v>
      </c>
      <c r="BB2751" s="191">
        <v>0</v>
      </c>
    </row>
    <row r="2752" spans="48:54" x14ac:dyDescent="0.2">
      <c r="AV2752" s="191" t="str">
        <f t="shared" si="46"/>
        <v>576_RON_2_10_202425</v>
      </c>
      <c r="AW2752" s="191" t="s">
        <v>228</v>
      </c>
      <c r="AX2752" s="18">
        <v>202425</v>
      </c>
      <c r="AY2752" s="191">
        <v>576</v>
      </c>
      <c r="AZ2752" s="191">
        <v>2</v>
      </c>
      <c r="BA2752" s="191">
        <v>10</v>
      </c>
      <c r="BB2752" s="191">
        <v>0</v>
      </c>
    </row>
    <row r="2753" spans="48:54" x14ac:dyDescent="0.2">
      <c r="AV2753" s="191" t="str">
        <f t="shared" si="46"/>
        <v>582_RON_2_10_202425</v>
      </c>
      <c r="AW2753" s="191" t="s">
        <v>228</v>
      </c>
      <c r="AX2753" s="18">
        <v>202425</v>
      </c>
      <c r="AY2753" s="191">
        <v>582</v>
      </c>
      <c r="AZ2753" s="191">
        <v>2</v>
      </c>
      <c r="BA2753" s="191">
        <v>10</v>
      </c>
      <c r="BB2753" s="191">
        <v>131.71435</v>
      </c>
    </row>
    <row r="2754" spans="48:54" x14ac:dyDescent="0.2">
      <c r="AV2754" s="191" t="str">
        <f t="shared" si="46"/>
        <v>584_RON_2_10_202425</v>
      </c>
      <c r="AW2754" s="191" t="s">
        <v>228</v>
      </c>
      <c r="AX2754" s="18">
        <v>202425</v>
      </c>
      <c r="AY2754" s="191">
        <v>584</v>
      </c>
      <c r="AZ2754" s="191">
        <v>2</v>
      </c>
      <c r="BA2754" s="191">
        <v>10</v>
      </c>
      <c r="BB2754" s="191">
        <v>147</v>
      </c>
    </row>
    <row r="2755" spans="48:54" x14ac:dyDescent="0.2">
      <c r="AV2755" s="191" t="str">
        <f t="shared" si="46"/>
        <v>586_RON_2_10_202425</v>
      </c>
      <c r="AW2755" s="191" t="s">
        <v>228</v>
      </c>
      <c r="AX2755" s="18">
        <v>202425</v>
      </c>
      <c r="AY2755" s="191">
        <v>586</v>
      </c>
      <c r="AZ2755" s="191">
        <v>2</v>
      </c>
      <c r="BA2755" s="191">
        <v>10</v>
      </c>
      <c r="BB2755" s="191">
        <v>461.928</v>
      </c>
    </row>
    <row r="2756" spans="48:54" x14ac:dyDescent="0.2">
      <c r="AV2756" s="191" t="str">
        <f t="shared" ref="AV2756:AV2819" si="47">AY2756&amp;"_"&amp;AW2756&amp;"_"&amp;AZ2756&amp;"_"&amp;BA2756&amp;"_"&amp;AX2756</f>
        <v>512_RON_3_10_202425</v>
      </c>
      <c r="AW2756" s="191" t="s">
        <v>228</v>
      </c>
      <c r="AX2756" s="18">
        <v>202425</v>
      </c>
      <c r="AY2756" s="191">
        <v>512</v>
      </c>
      <c r="AZ2756" s="191">
        <v>3</v>
      </c>
      <c r="BA2756" s="191">
        <v>10</v>
      </c>
      <c r="BB2756" s="191">
        <v>0</v>
      </c>
    </row>
    <row r="2757" spans="48:54" x14ac:dyDescent="0.2">
      <c r="AV2757" s="191" t="str">
        <f t="shared" si="47"/>
        <v>514_RON_3_10_202425</v>
      </c>
      <c r="AW2757" s="191" t="s">
        <v>228</v>
      </c>
      <c r="AX2757" s="18">
        <v>202425</v>
      </c>
      <c r="AY2757" s="191">
        <v>514</v>
      </c>
      <c r="AZ2757" s="191">
        <v>3</v>
      </c>
      <c r="BA2757" s="191">
        <v>10</v>
      </c>
      <c r="BB2757" s="191">
        <v>0</v>
      </c>
    </row>
    <row r="2758" spans="48:54" x14ac:dyDescent="0.2">
      <c r="AV2758" s="191" t="str">
        <f t="shared" si="47"/>
        <v>516_RON_3_10_202425</v>
      </c>
      <c r="AW2758" s="191" t="s">
        <v>228</v>
      </c>
      <c r="AX2758" s="18">
        <v>202425</v>
      </c>
      <c r="AY2758" s="191">
        <v>516</v>
      </c>
      <c r="AZ2758" s="191">
        <v>3</v>
      </c>
      <c r="BA2758" s="191">
        <v>10</v>
      </c>
      <c r="BB2758" s="191">
        <v>0</v>
      </c>
    </row>
    <row r="2759" spans="48:54" x14ac:dyDescent="0.2">
      <c r="AV2759" s="191" t="str">
        <f t="shared" si="47"/>
        <v>518_RON_3_10_202425</v>
      </c>
      <c r="AW2759" s="191" t="s">
        <v>228</v>
      </c>
      <c r="AX2759" s="18">
        <v>202425</v>
      </c>
      <c r="AY2759" s="191">
        <v>518</v>
      </c>
      <c r="AZ2759" s="191">
        <v>3</v>
      </c>
      <c r="BA2759" s="191">
        <v>10</v>
      </c>
      <c r="BB2759" s="191">
        <v>0</v>
      </c>
    </row>
    <row r="2760" spans="48:54" x14ac:dyDescent="0.2">
      <c r="AV2760" s="191" t="str">
        <f t="shared" si="47"/>
        <v>520_RON_3_10_202425</v>
      </c>
      <c r="AW2760" s="191" t="s">
        <v>228</v>
      </c>
      <c r="AX2760" s="18">
        <v>202425</v>
      </c>
      <c r="AY2760" s="191">
        <v>520</v>
      </c>
      <c r="AZ2760" s="191">
        <v>3</v>
      </c>
      <c r="BA2760" s="191">
        <v>10</v>
      </c>
      <c r="BB2760" s="191">
        <v>0</v>
      </c>
    </row>
    <row r="2761" spans="48:54" x14ac:dyDescent="0.2">
      <c r="AV2761" s="191" t="str">
        <f t="shared" si="47"/>
        <v>522_RON_3_10_202425</v>
      </c>
      <c r="AW2761" s="191" t="s">
        <v>228</v>
      </c>
      <c r="AX2761" s="18">
        <v>202425</v>
      </c>
      <c r="AY2761" s="191">
        <v>522</v>
      </c>
      <c r="AZ2761" s="191">
        <v>3</v>
      </c>
      <c r="BA2761" s="191">
        <v>10</v>
      </c>
      <c r="BB2761" s="191">
        <v>0</v>
      </c>
    </row>
    <row r="2762" spans="48:54" x14ac:dyDescent="0.2">
      <c r="AV2762" s="191" t="str">
        <f t="shared" si="47"/>
        <v>524_RON_3_10_202425</v>
      </c>
      <c r="AW2762" s="191" t="s">
        <v>228</v>
      </c>
      <c r="AX2762" s="18">
        <v>202425</v>
      </c>
      <c r="AY2762" s="191">
        <v>524</v>
      </c>
      <c r="AZ2762" s="191">
        <v>3</v>
      </c>
      <c r="BA2762" s="191">
        <v>10</v>
      </c>
      <c r="BB2762" s="191">
        <v>0</v>
      </c>
    </row>
    <row r="2763" spans="48:54" x14ac:dyDescent="0.2">
      <c r="AV2763" s="191" t="str">
        <f t="shared" si="47"/>
        <v>526_RON_3_10_202425</v>
      </c>
      <c r="AW2763" s="191" t="s">
        <v>228</v>
      </c>
      <c r="AX2763" s="18">
        <v>202425</v>
      </c>
      <c r="AY2763" s="191">
        <v>526</v>
      </c>
      <c r="AZ2763" s="191">
        <v>3</v>
      </c>
      <c r="BA2763" s="191">
        <v>10</v>
      </c>
      <c r="BB2763" s="191">
        <v>0</v>
      </c>
    </row>
    <row r="2764" spans="48:54" x14ac:dyDescent="0.2">
      <c r="AV2764" s="191" t="str">
        <f t="shared" si="47"/>
        <v>528_RON_3_10_202425</v>
      </c>
      <c r="AW2764" s="191" t="s">
        <v>228</v>
      </c>
      <c r="AX2764" s="18">
        <v>202425</v>
      </c>
      <c r="AY2764" s="191">
        <v>528</v>
      </c>
      <c r="AZ2764" s="191">
        <v>3</v>
      </c>
      <c r="BA2764" s="191">
        <v>10</v>
      </c>
      <c r="BB2764" s="191">
        <v>0</v>
      </c>
    </row>
    <row r="2765" spans="48:54" x14ac:dyDescent="0.2">
      <c r="AV2765" s="191" t="str">
        <f t="shared" si="47"/>
        <v>530_RON_3_10_202425</v>
      </c>
      <c r="AW2765" s="191" t="s">
        <v>228</v>
      </c>
      <c r="AX2765" s="18">
        <v>202425</v>
      </c>
      <c r="AY2765" s="191">
        <v>530</v>
      </c>
      <c r="AZ2765" s="191">
        <v>3</v>
      </c>
      <c r="BA2765" s="191">
        <v>10</v>
      </c>
      <c r="BB2765" s="191">
        <v>0</v>
      </c>
    </row>
    <row r="2766" spans="48:54" x14ac:dyDescent="0.2">
      <c r="AV2766" s="191" t="str">
        <f t="shared" si="47"/>
        <v>532_RON_3_10_202425</v>
      </c>
      <c r="AW2766" s="191" t="s">
        <v>228</v>
      </c>
      <c r="AX2766" s="18">
        <v>202425</v>
      </c>
      <c r="AY2766" s="191">
        <v>532</v>
      </c>
      <c r="AZ2766" s="191">
        <v>3</v>
      </c>
      <c r="BA2766" s="191">
        <v>10</v>
      </c>
      <c r="BB2766" s="191">
        <v>0</v>
      </c>
    </row>
    <row r="2767" spans="48:54" x14ac:dyDescent="0.2">
      <c r="AV2767" s="191" t="str">
        <f t="shared" si="47"/>
        <v>534_RON_3_10_202425</v>
      </c>
      <c r="AW2767" s="191" t="s">
        <v>228</v>
      </c>
      <c r="AX2767" s="18">
        <v>202425</v>
      </c>
      <c r="AY2767" s="191">
        <v>534</v>
      </c>
      <c r="AZ2767" s="191">
        <v>3</v>
      </c>
      <c r="BA2767" s="191">
        <v>10</v>
      </c>
      <c r="BB2767" s="191">
        <v>0</v>
      </c>
    </row>
    <row r="2768" spans="48:54" x14ac:dyDescent="0.2">
      <c r="AV2768" s="191" t="str">
        <f t="shared" si="47"/>
        <v>536_RON_3_10_202425</v>
      </c>
      <c r="AW2768" s="191" t="s">
        <v>228</v>
      </c>
      <c r="AX2768" s="18">
        <v>202425</v>
      </c>
      <c r="AY2768" s="191">
        <v>536</v>
      </c>
      <c r="AZ2768" s="191">
        <v>3</v>
      </c>
      <c r="BA2768" s="191">
        <v>10</v>
      </c>
      <c r="BB2768" s="191">
        <v>0</v>
      </c>
    </row>
    <row r="2769" spans="48:54" x14ac:dyDescent="0.2">
      <c r="AV2769" s="191" t="str">
        <f t="shared" si="47"/>
        <v>538_RON_3_10_202425</v>
      </c>
      <c r="AW2769" s="191" t="s">
        <v>228</v>
      </c>
      <c r="AX2769" s="18">
        <v>202425</v>
      </c>
      <c r="AY2769" s="191">
        <v>538</v>
      </c>
      <c r="AZ2769" s="191">
        <v>3</v>
      </c>
      <c r="BA2769" s="191">
        <v>10</v>
      </c>
      <c r="BB2769" s="191">
        <v>0</v>
      </c>
    </row>
    <row r="2770" spans="48:54" x14ac:dyDescent="0.2">
      <c r="AV2770" s="191" t="str">
        <f t="shared" si="47"/>
        <v>540_RON_3_10_202425</v>
      </c>
      <c r="AW2770" s="191" t="s">
        <v>228</v>
      </c>
      <c r="AX2770" s="18">
        <v>202425</v>
      </c>
      <c r="AY2770" s="191">
        <v>540</v>
      </c>
      <c r="AZ2770" s="191">
        <v>3</v>
      </c>
      <c r="BA2770" s="191">
        <v>10</v>
      </c>
      <c r="BB2770" s="191">
        <v>0</v>
      </c>
    </row>
    <row r="2771" spans="48:54" x14ac:dyDescent="0.2">
      <c r="AV2771" s="191" t="str">
        <f t="shared" si="47"/>
        <v>542_RON_3_10_202425</v>
      </c>
      <c r="AW2771" s="191" t="s">
        <v>228</v>
      </c>
      <c r="AX2771" s="18">
        <v>202425</v>
      </c>
      <c r="AY2771" s="191">
        <v>542</v>
      </c>
      <c r="AZ2771" s="191">
        <v>3</v>
      </c>
      <c r="BA2771" s="191">
        <v>10</v>
      </c>
      <c r="BB2771" s="191">
        <v>0</v>
      </c>
    </row>
    <row r="2772" spans="48:54" x14ac:dyDescent="0.2">
      <c r="AV2772" s="191" t="str">
        <f t="shared" si="47"/>
        <v>544_RON_3_10_202425</v>
      </c>
      <c r="AW2772" s="191" t="s">
        <v>228</v>
      </c>
      <c r="AX2772" s="18">
        <v>202425</v>
      </c>
      <c r="AY2772" s="191">
        <v>544</v>
      </c>
      <c r="AZ2772" s="191">
        <v>3</v>
      </c>
      <c r="BA2772" s="191">
        <v>10</v>
      </c>
      <c r="BB2772" s="191">
        <v>0</v>
      </c>
    </row>
    <row r="2773" spans="48:54" x14ac:dyDescent="0.2">
      <c r="AV2773" s="191" t="str">
        <f t="shared" si="47"/>
        <v>545_RON_3_10_202425</v>
      </c>
      <c r="AW2773" s="191" t="s">
        <v>228</v>
      </c>
      <c r="AX2773" s="18">
        <v>202425</v>
      </c>
      <c r="AY2773" s="191">
        <v>545</v>
      </c>
      <c r="AZ2773" s="191">
        <v>3</v>
      </c>
      <c r="BA2773" s="191">
        <v>10</v>
      </c>
      <c r="BB2773" s="191">
        <v>0</v>
      </c>
    </row>
    <row r="2774" spans="48:54" x14ac:dyDescent="0.2">
      <c r="AV2774" s="191" t="str">
        <f t="shared" si="47"/>
        <v>546_RON_3_10_202425</v>
      </c>
      <c r="AW2774" s="191" t="s">
        <v>228</v>
      </c>
      <c r="AX2774" s="18">
        <v>202425</v>
      </c>
      <c r="AY2774" s="191">
        <v>546</v>
      </c>
      <c r="AZ2774" s="191">
        <v>3</v>
      </c>
      <c r="BA2774" s="191">
        <v>10</v>
      </c>
      <c r="BB2774" s="191">
        <v>0</v>
      </c>
    </row>
    <row r="2775" spans="48:54" x14ac:dyDescent="0.2">
      <c r="AV2775" s="191" t="str">
        <f t="shared" si="47"/>
        <v>548_RON_3_10_202425</v>
      </c>
      <c r="AW2775" s="191" t="s">
        <v>228</v>
      </c>
      <c r="AX2775" s="18">
        <v>202425</v>
      </c>
      <c r="AY2775" s="191">
        <v>548</v>
      </c>
      <c r="AZ2775" s="191">
        <v>3</v>
      </c>
      <c r="BA2775" s="191">
        <v>10</v>
      </c>
      <c r="BB2775" s="191">
        <v>0</v>
      </c>
    </row>
    <row r="2776" spans="48:54" x14ac:dyDescent="0.2">
      <c r="AV2776" s="191" t="str">
        <f t="shared" si="47"/>
        <v>550_RON_3_10_202425</v>
      </c>
      <c r="AW2776" s="191" t="s">
        <v>228</v>
      </c>
      <c r="AX2776" s="18">
        <v>202425</v>
      </c>
      <c r="AY2776" s="191">
        <v>550</v>
      </c>
      <c r="AZ2776" s="191">
        <v>3</v>
      </c>
      <c r="BA2776" s="191">
        <v>10</v>
      </c>
      <c r="BB2776" s="191">
        <v>0</v>
      </c>
    </row>
    <row r="2777" spans="48:54" x14ac:dyDescent="0.2">
      <c r="AV2777" s="191" t="str">
        <f t="shared" si="47"/>
        <v>552_RON_3_10_202425</v>
      </c>
      <c r="AW2777" s="191" t="s">
        <v>228</v>
      </c>
      <c r="AX2777" s="18">
        <v>202425</v>
      </c>
      <c r="AY2777" s="191">
        <v>552</v>
      </c>
      <c r="AZ2777" s="191">
        <v>3</v>
      </c>
      <c r="BA2777" s="191">
        <v>10</v>
      </c>
      <c r="BB2777" s="191">
        <v>0</v>
      </c>
    </row>
    <row r="2778" spans="48:54" x14ac:dyDescent="0.2">
      <c r="AV2778" s="191" t="str">
        <f t="shared" si="47"/>
        <v>562_RON_3_10_202425</v>
      </c>
      <c r="AW2778" s="191" t="s">
        <v>228</v>
      </c>
      <c r="AX2778" s="18">
        <v>202425</v>
      </c>
      <c r="AY2778" s="191">
        <v>562</v>
      </c>
      <c r="AZ2778" s="191">
        <v>3</v>
      </c>
      <c r="BA2778" s="191">
        <v>10</v>
      </c>
      <c r="BB2778" s="191">
        <v>0</v>
      </c>
    </row>
    <row r="2779" spans="48:54" x14ac:dyDescent="0.2">
      <c r="AV2779" s="191" t="str">
        <f t="shared" si="47"/>
        <v>564_RON_3_10_202425</v>
      </c>
      <c r="AW2779" s="191" t="s">
        <v>228</v>
      </c>
      <c r="AX2779" s="18">
        <v>202425</v>
      </c>
      <c r="AY2779" s="191">
        <v>564</v>
      </c>
      <c r="AZ2779" s="191">
        <v>3</v>
      </c>
      <c r="BA2779" s="191">
        <v>10</v>
      </c>
      <c r="BB2779" s="191">
        <v>0</v>
      </c>
    </row>
    <row r="2780" spans="48:54" x14ac:dyDescent="0.2">
      <c r="AV2780" s="191" t="str">
        <f t="shared" si="47"/>
        <v>566_RON_3_10_202425</v>
      </c>
      <c r="AW2780" s="191" t="s">
        <v>228</v>
      </c>
      <c r="AX2780" s="18">
        <v>202425</v>
      </c>
      <c r="AY2780" s="191">
        <v>566</v>
      </c>
      <c r="AZ2780" s="191">
        <v>3</v>
      </c>
      <c r="BA2780" s="191">
        <v>10</v>
      </c>
      <c r="BB2780" s="191">
        <v>0</v>
      </c>
    </row>
    <row r="2781" spans="48:54" x14ac:dyDescent="0.2">
      <c r="AV2781" s="191" t="str">
        <f t="shared" si="47"/>
        <v>568_RON_3_10_202425</v>
      </c>
      <c r="AW2781" s="191" t="s">
        <v>228</v>
      </c>
      <c r="AX2781" s="18">
        <v>202425</v>
      </c>
      <c r="AY2781" s="191">
        <v>568</v>
      </c>
      <c r="AZ2781" s="191">
        <v>3</v>
      </c>
      <c r="BA2781" s="191">
        <v>10</v>
      </c>
      <c r="BB2781" s="191">
        <v>0</v>
      </c>
    </row>
    <row r="2782" spans="48:54" x14ac:dyDescent="0.2">
      <c r="AV2782" s="191" t="str">
        <f t="shared" si="47"/>
        <v>572_RON_3_10_202425</v>
      </c>
      <c r="AW2782" s="191" t="s">
        <v>228</v>
      </c>
      <c r="AX2782" s="18">
        <v>202425</v>
      </c>
      <c r="AY2782" s="191">
        <v>572</v>
      </c>
      <c r="AZ2782" s="191">
        <v>3</v>
      </c>
      <c r="BA2782" s="191">
        <v>10</v>
      </c>
      <c r="BB2782" s="191">
        <v>0</v>
      </c>
    </row>
    <row r="2783" spans="48:54" x14ac:dyDescent="0.2">
      <c r="AV2783" s="191" t="str">
        <f t="shared" si="47"/>
        <v>574_RON_3_10_202425</v>
      </c>
      <c r="AW2783" s="191" t="s">
        <v>228</v>
      </c>
      <c r="AX2783" s="18">
        <v>202425</v>
      </c>
      <c r="AY2783" s="191">
        <v>574</v>
      </c>
      <c r="AZ2783" s="191">
        <v>3</v>
      </c>
      <c r="BA2783" s="191">
        <v>10</v>
      </c>
      <c r="BB2783" s="191">
        <v>0</v>
      </c>
    </row>
    <row r="2784" spans="48:54" x14ac:dyDescent="0.2">
      <c r="AV2784" s="191" t="str">
        <f t="shared" si="47"/>
        <v>576_RON_3_10_202425</v>
      </c>
      <c r="AW2784" s="191" t="s">
        <v>228</v>
      </c>
      <c r="AX2784" s="18">
        <v>202425</v>
      </c>
      <c r="AY2784" s="191">
        <v>576</v>
      </c>
      <c r="AZ2784" s="191">
        <v>3</v>
      </c>
      <c r="BA2784" s="191">
        <v>10</v>
      </c>
      <c r="BB2784" s="191">
        <v>0</v>
      </c>
    </row>
    <row r="2785" spans="48:54" x14ac:dyDescent="0.2">
      <c r="AV2785" s="191" t="str">
        <f t="shared" si="47"/>
        <v>582_RON_3_10_202425</v>
      </c>
      <c r="AW2785" s="191" t="s">
        <v>228</v>
      </c>
      <c r="AX2785" s="18">
        <v>202425</v>
      </c>
      <c r="AY2785" s="191">
        <v>582</v>
      </c>
      <c r="AZ2785" s="191">
        <v>3</v>
      </c>
      <c r="BA2785" s="191">
        <v>10</v>
      </c>
      <c r="BB2785" s="191">
        <v>1755.6740286615316</v>
      </c>
    </row>
    <row r="2786" spans="48:54" x14ac:dyDescent="0.2">
      <c r="AV2786" s="191" t="str">
        <f t="shared" si="47"/>
        <v>584_RON_3_10_202425</v>
      </c>
      <c r="AW2786" s="191" t="s">
        <v>228</v>
      </c>
      <c r="AX2786" s="18">
        <v>202425</v>
      </c>
      <c r="AY2786" s="191">
        <v>584</v>
      </c>
      <c r="AZ2786" s="191">
        <v>3</v>
      </c>
      <c r="BA2786" s="191">
        <v>10</v>
      </c>
      <c r="BB2786" s="191">
        <v>471</v>
      </c>
    </row>
    <row r="2787" spans="48:54" x14ac:dyDescent="0.2">
      <c r="AV2787" s="191" t="str">
        <f t="shared" si="47"/>
        <v>586_RON_3_10_202425</v>
      </c>
      <c r="AW2787" s="191" t="s">
        <v>228</v>
      </c>
      <c r="AX2787" s="18">
        <v>202425</v>
      </c>
      <c r="AY2787" s="191">
        <v>586</v>
      </c>
      <c r="AZ2787" s="191">
        <v>3</v>
      </c>
      <c r="BA2787" s="191">
        <v>10</v>
      </c>
      <c r="BB2787" s="191">
        <v>2626.9030000000002</v>
      </c>
    </row>
    <row r="2788" spans="48:54" x14ac:dyDescent="0.2">
      <c r="AV2788" s="191" t="str">
        <f t="shared" si="47"/>
        <v>512_RON_4.1_10_202425</v>
      </c>
      <c r="AW2788" s="191" t="s">
        <v>228</v>
      </c>
      <c r="AX2788" s="18">
        <v>202425</v>
      </c>
      <c r="AY2788" s="191">
        <v>512</v>
      </c>
      <c r="AZ2788" s="191">
        <v>4.0999999999999996</v>
      </c>
      <c r="BA2788" s="191">
        <v>10</v>
      </c>
      <c r="BB2788" s="191">
        <v>0</v>
      </c>
    </row>
    <row r="2789" spans="48:54" x14ac:dyDescent="0.2">
      <c r="AV2789" s="191" t="str">
        <f t="shared" si="47"/>
        <v>514_RON_4.1_10_202425</v>
      </c>
      <c r="AW2789" s="191" t="s">
        <v>228</v>
      </c>
      <c r="AX2789" s="18">
        <v>202425</v>
      </c>
      <c r="AY2789" s="191">
        <v>514</v>
      </c>
      <c r="AZ2789" s="191">
        <v>4.0999999999999996</v>
      </c>
      <c r="BA2789" s="191">
        <v>10</v>
      </c>
      <c r="BB2789" s="191">
        <v>0</v>
      </c>
    </row>
    <row r="2790" spans="48:54" x14ac:dyDescent="0.2">
      <c r="AV2790" s="191" t="str">
        <f t="shared" si="47"/>
        <v>516_RON_4.1_10_202425</v>
      </c>
      <c r="AW2790" s="191" t="s">
        <v>228</v>
      </c>
      <c r="AX2790" s="18">
        <v>202425</v>
      </c>
      <c r="AY2790" s="191">
        <v>516</v>
      </c>
      <c r="AZ2790" s="191">
        <v>4.0999999999999996</v>
      </c>
      <c r="BA2790" s="191">
        <v>10</v>
      </c>
      <c r="BB2790" s="191">
        <v>0</v>
      </c>
    </row>
    <row r="2791" spans="48:54" x14ac:dyDescent="0.2">
      <c r="AV2791" s="191" t="str">
        <f t="shared" si="47"/>
        <v>518_RON_4.1_10_202425</v>
      </c>
      <c r="AW2791" s="191" t="s">
        <v>228</v>
      </c>
      <c r="AX2791" s="18">
        <v>202425</v>
      </c>
      <c r="AY2791" s="191">
        <v>518</v>
      </c>
      <c r="AZ2791" s="191">
        <v>4.0999999999999996</v>
      </c>
      <c r="BA2791" s="191">
        <v>10</v>
      </c>
      <c r="BB2791" s="191">
        <v>0</v>
      </c>
    </row>
    <row r="2792" spans="48:54" x14ac:dyDescent="0.2">
      <c r="AV2792" s="191" t="str">
        <f t="shared" si="47"/>
        <v>520_RON_4.1_10_202425</v>
      </c>
      <c r="AW2792" s="191" t="s">
        <v>228</v>
      </c>
      <c r="AX2792" s="18">
        <v>202425</v>
      </c>
      <c r="AY2792" s="191">
        <v>520</v>
      </c>
      <c r="AZ2792" s="191">
        <v>4.0999999999999996</v>
      </c>
      <c r="BA2792" s="191">
        <v>10</v>
      </c>
      <c r="BB2792" s="191">
        <v>0</v>
      </c>
    </row>
    <row r="2793" spans="48:54" x14ac:dyDescent="0.2">
      <c r="AV2793" s="191" t="str">
        <f t="shared" si="47"/>
        <v>522_RON_4.1_10_202425</v>
      </c>
      <c r="AW2793" s="191" t="s">
        <v>228</v>
      </c>
      <c r="AX2793" s="18">
        <v>202425</v>
      </c>
      <c r="AY2793" s="191">
        <v>522</v>
      </c>
      <c r="AZ2793" s="191">
        <v>4.0999999999999996</v>
      </c>
      <c r="BA2793" s="191">
        <v>10</v>
      </c>
      <c r="BB2793" s="191">
        <v>0</v>
      </c>
    </row>
    <row r="2794" spans="48:54" x14ac:dyDescent="0.2">
      <c r="AV2794" s="191" t="str">
        <f t="shared" si="47"/>
        <v>524_RON_4.1_10_202425</v>
      </c>
      <c r="AW2794" s="191" t="s">
        <v>228</v>
      </c>
      <c r="AX2794" s="18">
        <v>202425</v>
      </c>
      <c r="AY2794" s="191">
        <v>524</v>
      </c>
      <c r="AZ2794" s="191">
        <v>4.0999999999999996</v>
      </c>
      <c r="BA2794" s="191">
        <v>10</v>
      </c>
      <c r="BB2794" s="191">
        <v>0</v>
      </c>
    </row>
    <row r="2795" spans="48:54" x14ac:dyDescent="0.2">
      <c r="AV2795" s="191" t="str">
        <f t="shared" si="47"/>
        <v>526_RON_4.1_10_202425</v>
      </c>
      <c r="AW2795" s="191" t="s">
        <v>228</v>
      </c>
      <c r="AX2795" s="18">
        <v>202425</v>
      </c>
      <c r="AY2795" s="191">
        <v>526</v>
      </c>
      <c r="AZ2795" s="191">
        <v>4.0999999999999996</v>
      </c>
      <c r="BA2795" s="191">
        <v>10</v>
      </c>
      <c r="BB2795" s="191">
        <v>0</v>
      </c>
    </row>
    <row r="2796" spans="48:54" x14ac:dyDescent="0.2">
      <c r="AV2796" s="191" t="str">
        <f t="shared" si="47"/>
        <v>528_RON_4.1_10_202425</v>
      </c>
      <c r="AW2796" s="191" t="s">
        <v>228</v>
      </c>
      <c r="AX2796" s="18">
        <v>202425</v>
      </c>
      <c r="AY2796" s="191">
        <v>528</v>
      </c>
      <c r="AZ2796" s="191">
        <v>4.0999999999999996</v>
      </c>
      <c r="BA2796" s="191">
        <v>10</v>
      </c>
      <c r="BB2796" s="191">
        <v>0</v>
      </c>
    </row>
    <row r="2797" spans="48:54" x14ac:dyDescent="0.2">
      <c r="AV2797" s="191" t="str">
        <f t="shared" si="47"/>
        <v>530_RON_4.1_10_202425</v>
      </c>
      <c r="AW2797" s="191" t="s">
        <v>228</v>
      </c>
      <c r="AX2797" s="18">
        <v>202425</v>
      </c>
      <c r="AY2797" s="191">
        <v>530</v>
      </c>
      <c r="AZ2797" s="191">
        <v>4.0999999999999996</v>
      </c>
      <c r="BA2797" s="191">
        <v>10</v>
      </c>
      <c r="BB2797" s="191">
        <v>0</v>
      </c>
    </row>
    <row r="2798" spans="48:54" x14ac:dyDescent="0.2">
      <c r="AV2798" s="191" t="str">
        <f t="shared" si="47"/>
        <v>532_RON_4.1_10_202425</v>
      </c>
      <c r="AW2798" s="191" t="s">
        <v>228</v>
      </c>
      <c r="AX2798" s="18">
        <v>202425</v>
      </c>
      <c r="AY2798" s="191">
        <v>532</v>
      </c>
      <c r="AZ2798" s="191">
        <v>4.0999999999999996</v>
      </c>
      <c r="BA2798" s="191">
        <v>10</v>
      </c>
      <c r="BB2798" s="191">
        <v>0</v>
      </c>
    </row>
    <row r="2799" spans="48:54" x14ac:dyDescent="0.2">
      <c r="AV2799" s="191" t="str">
        <f t="shared" si="47"/>
        <v>534_RON_4.1_10_202425</v>
      </c>
      <c r="AW2799" s="191" t="s">
        <v>228</v>
      </c>
      <c r="AX2799" s="18">
        <v>202425</v>
      </c>
      <c r="AY2799" s="191">
        <v>534</v>
      </c>
      <c r="AZ2799" s="191">
        <v>4.0999999999999996</v>
      </c>
      <c r="BA2799" s="191">
        <v>10</v>
      </c>
      <c r="BB2799" s="191">
        <v>0</v>
      </c>
    </row>
    <row r="2800" spans="48:54" x14ac:dyDescent="0.2">
      <c r="AV2800" s="191" t="str">
        <f t="shared" si="47"/>
        <v>536_RON_4.1_10_202425</v>
      </c>
      <c r="AW2800" s="191" t="s">
        <v>228</v>
      </c>
      <c r="AX2800" s="18">
        <v>202425</v>
      </c>
      <c r="AY2800" s="191">
        <v>536</v>
      </c>
      <c r="AZ2800" s="191">
        <v>4.0999999999999996</v>
      </c>
      <c r="BA2800" s="191">
        <v>10</v>
      </c>
      <c r="BB2800" s="191">
        <v>0</v>
      </c>
    </row>
    <row r="2801" spans="48:54" x14ac:dyDescent="0.2">
      <c r="AV2801" s="191" t="str">
        <f t="shared" si="47"/>
        <v>538_RON_4.1_10_202425</v>
      </c>
      <c r="AW2801" s="191" t="s">
        <v>228</v>
      </c>
      <c r="AX2801" s="18">
        <v>202425</v>
      </c>
      <c r="AY2801" s="191">
        <v>538</v>
      </c>
      <c r="AZ2801" s="191">
        <v>4.0999999999999996</v>
      </c>
      <c r="BA2801" s="191">
        <v>10</v>
      </c>
      <c r="BB2801" s="191">
        <v>0</v>
      </c>
    </row>
    <row r="2802" spans="48:54" x14ac:dyDescent="0.2">
      <c r="AV2802" s="191" t="str">
        <f t="shared" si="47"/>
        <v>540_RON_4.1_10_202425</v>
      </c>
      <c r="AW2802" s="191" t="s">
        <v>228</v>
      </c>
      <c r="AX2802" s="18">
        <v>202425</v>
      </c>
      <c r="AY2802" s="191">
        <v>540</v>
      </c>
      <c r="AZ2802" s="191">
        <v>4.0999999999999996</v>
      </c>
      <c r="BA2802" s="191">
        <v>10</v>
      </c>
      <c r="BB2802" s="191">
        <v>0</v>
      </c>
    </row>
    <row r="2803" spans="48:54" x14ac:dyDescent="0.2">
      <c r="AV2803" s="191" t="str">
        <f t="shared" si="47"/>
        <v>542_RON_4.1_10_202425</v>
      </c>
      <c r="AW2803" s="191" t="s">
        <v>228</v>
      </c>
      <c r="AX2803" s="18">
        <v>202425</v>
      </c>
      <c r="AY2803" s="191">
        <v>542</v>
      </c>
      <c r="AZ2803" s="191">
        <v>4.0999999999999996</v>
      </c>
      <c r="BA2803" s="191">
        <v>10</v>
      </c>
      <c r="BB2803" s="191">
        <v>0</v>
      </c>
    </row>
    <row r="2804" spans="48:54" x14ac:dyDescent="0.2">
      <c r="AV2804" s="191" t="str">
        <f t="shared" si="47"/>
        <v>544_RON_4.1_10_202425</v>
      </c>
      <c r="AW2804" s="191" t="s">
        <v>228</v>
      </c>
      <c r="AX2804" s="18">
        <v>202425</v>
      </c>
      <c r="AY2804" s="191">
        <v>544</v>
      </c>
      <c r="AZ2804" s="191">
        <v>4.0999999999999996</v>
      </c>
      <c r="BA2804" s="191">
        <v>10</v>
      </c>
      <c r="BB2804" s="191">
        <v>0</v>
      </c>
    </row>
    <row r="2805" spans="48:54" x14ac:dyDescent="0.2">
      <c r="AV2805" s="191" t="str">
        <f t="shared" si="47"/>
        <v>545_RON_4.1_10_202425</v>
      </c>
      <c r="AW2805" s="191" t="s">
        <v>228</v>
      </c>
      <c r="AX2805" s="18">
        <v>202425</v>
      </c>
      <c r="AY2805" s="191">
        <v>545</v>
      </c>
      <c r="AZ2805" s="191">
        <v>4.0999999999999996</v>
      </c>
      <c r="BA2805" s="191">
        <v>10</v>
      </c>
      <c r="BB2805" s="191">
        <v>0</v>
      </c>
    </row>
    <row r="2806" spans="48:54" x14ac:dyDescent="0.2">
      <c r="AV2806" s="191" t="str">
        <f t="shared" si="47"/>
        <v>546_RON_4.1_10_202425</v>
      </c>
      <c r="AW2806" s="191" t="s">
        <v>228</v>
      </c>
      <c r="AX2806" s="18">
        <v>202425</v>
      </c>
      <c r="AY2806" s="191">
        <v>546</v>
      </c>
      <c r="AZ2806" s="191">
        <v>4.0999999999999996</v>
      </c>
      <c r="BA2806" s="191">
        <v>10</v>
      </c>
      <c r="BB2806" s="191">
        <v>0</v>
      </c>
    </row>
    <row r="2807" spans="48:54" x14ac:dyDescent="0.2">
      <c r="AV2807" s="191" t="str">
        <f t="shared" si="47"/>
        <v>548_RON_4.1_10_202425</v>
      </c>
      <c r="AW2807" s="191" t="s">
        <v>228</v>
      </c>
      <c r="AX2807" s="18">
        <v>202425</v>
      </c>
      <c r="AY2807" s="191">
        <v>548</v>
      </c>
      <c r="AZ2807" s="191">
        <v>4.0999999999999996</v>
      </c>
      <c r="BA2807" s="191">
        <v>10</v>
      </c>
      <c r="BB2807" s="191">
        <v>0</v>
      </c>
    </row>
    <row r="2808" spans="48:54" x14ac:dyDescent="0.2">
      <c r="AV2808" s="191" t="str">
        <f t="shared" si="47"/>
        <v>550_RON_4.1_10_202425</v>
      </c>
      <c r="AW2808" s="191" t="s">
        <v>228</v>
      </c>
      <c r="AX2808" s="18">
        <v>202425</v>
      </c>
      <c r="AY2808" s="191">
        <v>550</v>
      </c>
      <c r="AZ2808" s="191">
        <v>4.0999999999999996</v>
      </c>
      <c r="BA2808" s="191">
        <v>10</v>
      </c>
      <c r="BB2808" s="191">
        <v>0</v>
      </c>
    </row>
    <row r="2809" spans="48:54" x14ac:dyDescent="0.2">
      <c r="AV2809" s="191" t="str">
        <f t="shared" si="47"/>
        <v>552_RON_4.1_10_202425</v>
      </c>
      <c r="AW2809" s="191" t="s">
        <v>228</v>
      </c>
      <c r="AX2809" s="18">
        <v>202425</v>
      </c>
      <c r="AY2809" s="191">
        <v>552</v>
      </c>
      <c r="AZ2809" s="191">
        <v>4.0999999999999996</v>
      </c>
      <c r="BA2809" s="191">
        <v>10</v>
      </c>
      <c r="BB2809" s="191">
        <v>0</v>
      </c>
    </row>
    <row r="2810" spans="48:54" x14ac:dyDescent="0.2">
      <c r="AV2810" s="191" t="str">
        <f t="shared" si="47"/>
        <v>562_RON_4.1_10_202425</v>
      </c>
      <c r="AW2810" s="191" t="s">
        <v>228</v>
      </c>
      <c r="AX2810" s="18">
        <v>202425</v>
      </c>
      <c r="AY2810" s="191">
        <v>562</v>
      </c>
      <c r="AZ2810" s="191">
        <v>4.0999999999999996</v>
      </c>
      <c r="BA2810" s="191">
        <v>10</v>
      </c>
      <c r="BB2810" s="191">
        <v>0</v>
      </c>
    </row>
    <row r="2811" spans="48:54" x14ac:dyDescent="0.2">
      <c r="AV2811" s="191" t="str">
        <f t="shared" si="47"/>
        <v>564_RON_4.1_10_202425</v>
      </c>
      <c r="AW2811" s="191" t="s">
        <v>228</v>
      </c>
      <c r="AX2811" s="18">
        <v>202425</v>
      </c>
      <c r="AY2811" s="191">
        <v>564</v>
      </c>
      <c r="AZ2811" s="191">
        <v>4.0999999999999996</v>
      </c>
      <c r="BA2811" s="191">
        <v>10</v>
      </c>
      <c r="BB2811" s="191">
        <v>0</v>
      </c>
    </row>
    <row r="2812" spans="48:54" x14ac:dyDescent="0.2">
      <c r="AV2812" s="191" t="str">
        <f t="shared" si="47"/>
        <v>566_RON_4.1_10_202425</v>
      </c>
      <c r="AW2812" s="191" t="s">
        <v>228</v>
      </c>
      <c r="AX2812" s="18">
        <v>202425</v>
      </c>
      <c r="AY2812" s="191">
        <v>566</v>
      </c>
      <c r="AZ2812" s="191">
        <v>4.0999999999999996</v>
      </c>
      <c r="BA2812" s="191">
        <v>10</v>
      </c>
      <c r="BB2812" s="191">
        <v>0</v>
      </c>
    </row>
    <row r="2813" spans="48:54" x14ac:dyDescent="0.2">
      <c r="AV2813" s="191" t="str">
        <f t="shared" si="47"/>
        <v>568_RON_4.1_10_202425</v>
      </c>
      <c r="AW2813" s="191" t="s">
        <v>228</v>
      </c>
      <c r="AX2813" s="18">
        <v>202425</v>
      </c>
      <c r="AY2813" s="191">
        <v>568</v>
      </c>
      <c r="AZ2813" s="191">
        <v>4.0999999999999996</v>
      </c>
      <c r="BA2813" s="191">
        <v>10</v>
      </c>
      <c r="BB2813" s="191">
        <v>0</v>
      </c>
    </row>
    <row r="2814" spans="48:54" x14ac:dyDescent="0.2">
      <c r="AV2814" s="191" t="str">
        <f t="shared" si="47"/>
        <v>572_RON_4.1_10_202425</v>
      </c>
      <c r="AW2814" s="191" t="s">
        <v>228</v>
      </c>
      <c r="AX2814" s="18">
        <v>202425</v>
      </c>
      <c r="AY2814" s="191">
        <v>572</v>
      </c>
      <c r="AZ2814" s="191">
        <v>4.0999999999999996</v>
      </c>
      <c r="BA2814" s="191">
        <v>10</v>
      </c>
      <c r="BB2814" s="191">
        <v>0</v>
      </c>
    </row>
    <row r="2815" spans="48:54" x14ac:dyDescent="0.2">
      <c r="AV2815" s="191" t="str">
        <f t="shared" si="47"/>
        <v>574_RON_4.1_10_202425</v>
      </c>
      <c r="AW2815" s="191" t="s">
        <v>228</v>
      </c>
      <c r="AX2815" s="18">
        <v>202425</v>
      </c>
      <c r="AY2815" s="191">
        <v>574</v>
      </c>
      <c r="AZ2815" s="191">
        <v>4.0999999999999996</v>
      </c>
      <c r="BA2815" s="191">
        <v>10</v>
      </c>
      <c r="BB2815" s="191">
        <v>0</v>
      </c>
    </row>
    <row r="2816" spans="48:54" x14ac:dyDescent="0.2">
      <c r="AV2816" s="191" t="str">
        <f t="shared" si="47"/>
        <v>576_RON_4.1_10_202425</v>
      </c>
      <c r="AW2816" s="191" t="s">
        <v>228</v>
      </c>
      <c r="AX2816" s="18">
        <v>202425</v>
      </c>
      <c r="AY2816" s="191">
        <v>576</v>
      </c>
      <c r="AZ2816" s="191">
        <v>4.0999999999999996</v>
      </c>
      <c r="BA2816" s="191">
        <v>10</v>
      </c>
      <c r="BB2816" s="191">
        <v>0</v>
      </c>
    </row>
    <row r="2817" spans="48:54" x14ac:dyDescent="0.2">
      <c r="AV2817" s="191" t="str">
        <f t="shared" si="47"/>
        <v>582_RON_4.1_10_202425</v>
      </c>
      <c r="AW2817" s="191" t="s">
        <v>228</v>
      </c>
      <c r="AX2817" s="18">
        <v>202425</v>
      </c>
      <c r="AY2817" s="191">
        <v>582</v>
      </c>
      <c r="AZ2817" s="191">
        <v>4.0999999999999996</v>
      </c>
      <c r="BA2817" s="191">
        <v>10</v>
      </c>
      <c r="BB2817" s="191">
        <v>6.9561206951661916</v>
      </c>
    </row>
    <row r="2818" spans="48:54" x14ac:dyDescent="0.2">
      <c r="AV2818" s="191" t="str">
        <f t="shared" si="47"/>
        <v>584_RON_4.1_10_202425</v>
      </c>
      <c r="AW2818" s="191" t="s">
        <v>228</v>
      </c>
      <c r="AX2818" s="18">
        <v>202425</v>
      </c>
      <c r="AY2818" s="191">
        <v>584</v>
      </c>
      <c r="AZ2818" s="191">
        <v>4.0999999999999996</v>
      </c>
      <c r="BA2818" s="191">
        <v>10</v>
      </c>
      <c r="BB2818" s="191">
        <v>-244</v>
      </c>
    </row>
    <row r="2819" spans="48:54" x14ac:dyDescent="0.2">
      <c r="AV2819" s="191" t="str">
        <f t="shared" si="47"/>
        <v>586_RON_4.1_10_202425</v>
      </c>
      <c r="AW2819" s="191" t="s">
        <v>228</v>
      </c>
      <c r="AX2819" s="18">
        <v>202425</v>
      </c>
      <c r="AY2819" s="191">
        <v>586</v>
      </c>
      <c r="AZ2819" s="191">
        <v>4.0999999999999996</v>
      </c>
      <c r="BA2819" s="191">
        <v>10</v>
      </c>
      <c r="BB2819" s="191">
        <v>99.302000000000135</v>
      </c>
    </row>
    <row r="2820" spans="48:54" x14ac:dyDescent="0.2">
      <c r="AV2820" s="191" t="str">
        <f t="shared" ref="AV2820:AV2883" si="48">AY2820&amp;"_"&amp;AW2820&amp;"_"&amp;AZ2820&amp;"_"&amp;BA2820&amp;"_"&amp;AX2820</f>
        <v>512_RON_4.2_10_202425</v>
      </c>
      <c r="AW2820" s="191" t="s">
        <v>228</v>
      </c>
      <c r="AX2820" s="18">
        <v>202425</v>
      </c>
      <c r="AY2820" s="191">
        <v>512</v>
      </c>
      <c r="AZ2820" s="191">
        <v>4.2</v>
      </c>
      <c r="BA2820" s="191">
        <v>10</v>
      </c>
      <c r="BB2820" s="191">
        <v>0</v>
      </c>
    </row>
    <row r="2821" spans="48:54" x14ac:dyDescent="0.2">
      <c r="AV2821" s="191" t="str">
        <f t="shared" si="48"/>
        <v>514_RON_4.2_10_202425</v>
      </c>
      <c r="AW2821" s="191" t="s">
        <v>228</v>
      </c>
      <c r="AX2821" s="18">
        <v>202425</v>
      </c>
      <c r="AY2821" s="191">
        <v>514</v>
      </c>
      <c r="AZ2821" s="191">
        <v>4.2</v>
      </c>
      <c r="BA2821" s="191">
        <v>10</v>
      </c>
      <c r="BB2821" s="191">
        <v>0</v>
      </c>
    </row>
    <row r="2822" spans="48:54" x14ac:dyDescent="0.2">
      <c r="AV2822" s="191" t="str">
        <f t="shared" si="48"/>
        <v>516_RON_4.2_10_202425</v>
      </c>
      <c r="AW2822" s="191" t="s">
        <v>228</v>
      </c>
      <c r="AX2822" s="18">
        <v>202425</v>
      </c>
      <c r="AY2822" s="191">
        <v>516</v>
      </c>
      <c r="AZ2822" s="191">
        <v>4.2</v>
      </c>
      <c r="BA2822" s="191">
        <v>10</v>
      </c>
      <c r="BB2822" s="191">
        <v>0</v>
      </c>
    </row>
    <row r="2823" spans="48:54" x14ac:dyDescent="0.2">
      <c r="AV2823" s="191" t="str">
        <f t="shared" si="48"/>
        <v>518_RON_4.2_10_202425</v>
      </c>
      <c r="AW2823" s="191" t="s">
        <v>228</v>
      </c>
      <c r="AX2823" s="18">
        <v>202425</v>
      </c>
      <c r="AY2823" s="191">
        <v>518</v>
      </c>
      <c r="AZ2823" s="191">
        <v>4.2</v>
      </c>
      <c r="BA2823" s="191">
        <v>10</v>
      </c>
      <c r="BB2823" s="191">
        <v>0</v>
      </c>
    </row>
    <row r="2824" spans="48:54" x14ac:dyDescent="0.2">
      <c r="AV2824" s="191" t="str">
        <f t="shared" si="48"/>
        <v>520_RON_4.2_10_202425</v>
      </c>
      <c r="AW2824" s="191" t="s">
        <v>228</v>
      </c>
      <c r="AX2824" s="18">
        <v>202425</v>
      </c>
      <c r="AY2824" s="191">
        <v>520</v>
      </c>
      <c r="AZ2824" s="191">
        <v>4.2</v>
      </c>
      <c r="BA2824" s="191">
        <v>10</v>
      </c>
      <c r="BB2824" s="191">
        <v>0</v>
      </c>
    </row>
    <row r="2825" spans="48:54" x14ac:dyDescent="0.2">
      <c r="AV2825" s="191" t="str">
        <f t="shared" si="48"/>
        <v>522_RON_4.2_10_202425</v>
      </c>
      <c r="AW2825" s="191" t="s">
        <v>228</v>
      </c>
      <c r="AX2825" s="18">
        <v>202425</v>
      </c>
      <c r="AY2825" s="191">
        <v>522</v>
      </c>
      <c r="AZ2825" s="191">
        <v>4.2</v>
      </c>
      <c r="BA2825" s="191">
        <v>10</v>
      </c>
      <c r="BB2825" s="191">
        <v>0</v>
      </c>
    </row>
    <row r="2826" spans="48:54" x14ac:dyDescent="0.2">
      <c r="AV2826" s="191" t="str">
        <f t="shared" si="48"/>
        <v>524_RON_4.2_10_202425</v>
      </c>
      <c r="AW2826" s="191" t="s">
        <v>228</v>
      </c>
      <c r="AX2826" s="18">
        <v>202425</v>
      </c>
      <c r="AY2826" s="191">
        <v>524</v>
      </c>
      <c r="AZ2826" s="191">
        <v>4.2</v>
      </c>
      <c r="BA2826" s="191">
        <v>10</v>
      </c>
      <c r="BB2826" s="191">
        <v>0</v>
      </c>
    </row>
    <row r="2827" spans="48:54" x14ac:dyDescent="0.2">
      <c r="AV2827" s="191" t="str">
        <f t="shared" si="48"/>
        <v>526_RON_4.2_10_202425</v>
      </c>
      <c r="AW2827" s="191" t="s">
        <v>228</v>
      </c>
      <c r="AX2827" s="18">
        <v>202425</v>
      </c>
      <c r="AY2827" s="191">
        <v>526</v>
      </c>
      <c r="AZ2827" s="191">
        <v>4.2</v>
      </c>
      <c r="BA2827" s="191">
        <v>10</v>
      </c>
      <c r="BB2827" s="191">
        <v>0</v>
      </c>
    </row>
    <row r="2828" spans="48:54" x14ac:dyDescent="0.2">
      <c r="AV2828" s="191" t="str">
        <f t="shared" si="48"/>
        <v>528_RON_4.2_10_202425</v>
      </c>
      <c r="AW2828" s="191" t="s">
        <v>228</v>
      </c>
      <c r="AX2828" s="18">
        <v>202425</v>
      </c>
      <c r="AY2828" s="191">
        <v>528</v>
      </c>
      <c r="AZ2828" s="191">
        <v>4.2</v>
      </c>
      <c r="BA2828" s="191">
        <v>10</v>
      </c>
      <c r="BB2828" s="191">
        <v>0</v>
      </c>
    </row>
    <row r="2829" spans="48:54" x14ac:dyDescent="0.2">
      <c r="AV2829" s="191" t="str">
        <f t="shared" si="48"/>
        <v>530_RON_4.2_10_202425</v>
      </c>
      <c r="AW2829" s="191" t="s">
        <v>228</v>
      </c>
      <c r="AX2829" s="18">
        <v>202425</v>
      </c>
      <c r="AY2829" s="191">
        <v>530</v>
      </c>
      <c r="AZ2829" s="191">
        <v>4.2</v>
      </c>
      <c r="BA2829" s="191">
        <v>10</v>
      </c>
      <c r="BB2829" s="191">
        <v>0</v>
      </c>
    </row>
    <row r="2830" spans="48:54" x14ac:dyDescent="0.2">
      <c r="AV2830" s="191" t="str">
        <f t="shared" si="48"/>
        <v>532_RON_4.2_10_202425</v>
      </c>
      <c r="AW2830" s="191" t="s">
        <v>228</v>
      </c>
      <c r="AX2830" s="18">
        <v>202425</v>
      </c>
      <c r="AY2830" s="191">
        <v>532</v>
      </c>
      <c r="AZ2830" s="191">
        <v>4.2</v>
      </c>
      <c r="BA2830" s="191">
        <v>10</v>
      </c>
      <c r="BB2830" s="191">
        <v>0</v>
      </c>
    </row>
    <row r="2831" spans="48:54" x14ac:dyDescent="0.2">
      <c r="AV2831" s="191" t="str">
        <f t="shared" si="48"/>
        <v>534_RON_4.2_10_202425</v>
      </c>
      <c r="AW2831" s="191" t="s">
        <v>228</v>
      </c>
      <c r="AX2831" s="18">
        <v>202425</v>
      </c>
      <c r="AY2831" s="191">
        <v>534</v>
      </c>
      <c r="AZ2831" s="191">
        <v>4.2</v>
      </c>
      <c r="BA2831" s="191">
        <v>10</v>
      </c>
      <c r="BB2831" s="191">
        <v>0</v>
      </c>
    </row>
    <row r="2832" spans="48:54" x14ac:dyDescent="0.2">
      <c r="AV2832" s="191" t="str">
        <f t="shared" si="48"/>
        <v>536_RON_4.2_10_202425</v>
      </c>
      <c r="AW2832" s="191" t="s">
        <v>228</v>
      </c>
      <c r="AX2832" s="18">
        <v>202425</v>
      </c>
      <c r="AY2832" s="191">
        <v>536</v>
      </c>
      <c r="AZ2832" s="191">
        <v>4.2</v>
      </c>
      <c r="BA2832" s="191">
        <v>10</v>
      </c>
      <c r="BB2832" s="191">
        <v>0</v>
      </c>
    </row>
    <row r="2833" spans="48:54" x14ac:dyDescent="0.2">
      <c r="AV2833" s="191" t="str">
        <f t="shared" si="48"/>
        <v>538_RON_4.2_10_202425</v>
      </c>
      <c r="AW2833" s="191" t="s">
        <v>228</v>
      </c>
      <c r="AX2833" s="18">
        <v>202425</v>
      </c>
      <c r="AY2833" s="191">
        <v>538</v>
      </c>
      <c r="AZ2833" s="191">
        <v>4.2</v>
      </c>
      <c r="BA2833" s="191">
        <v>10</v>
      </c>
      <c r="BB2833" s="191">
        <v>0</v>
      </c>
    </row>
    <row r="2834" spans="48:54" x14ac:dyDescent="0.2">
      <c r="AV2834" s="191" t="str">
        <f t="shared" si="48"/>
        <v>540_RON_4.2_10_202425</v>
      </c>
      <c r="AW2834" s="191" t="s">
        <v>228</v>
      </c>
      <c r="AX2834" s="18">
        <v>202425</v>
      </c>
      <c r="AY2834" s="191">
        <v>540</v>
      </c>
      <c r="AZ2834" s="191">
        <v>4.2</v>
      </c>
      <c r="BA2834" s="191">
        <v>10</v>
      </c>
      <c r="BB2834" s="191">
        <v>0</v>
      </c>
    </row>
    <row r="2835" spans="48:54" x14ac:dyDescent="0.2">
      <c r="AV2835" s="191" t="str">
        <f t="shared" si="48"/>
        <v>542_RON_4.2_10_202425</v>
      </c>
      <c r="AW2835" s="191" t="s">
        <v>228</v>
      </c>
      <c r="AX2835" s="18">
        <v>202425</v>
      </c>
      <c r="AY2835" s="191">
        <v>542</v>
      </c>
      <c r="AZ2835" s="191">
        <v>4.2</v>
      </c>
      <c r="BA2835" s="191">
        <v>10</v>
      </c>
      <c r="BB2835" s="191">
        <v>0</v>
      </c>
    </row>
    <row r="2836" spans="48:54" x14ac:dyDescent="0.2">
      <c r="AV2836" s="191" t="str">
        <f t="shared" si="48"/>
        <v>544_RON_4.2_10_202425</v>
      </c>
      <c r="AW2836" s="191" t="s">
        <v>228</v>
      </c>
      <c r="AX2836" s="18">
        <v>202425</v>
      </c>
      <c r="AY2836" s="191">
        <v>544</v>
      </c>
      <c r="AZ2836" s="191">
        <v>4.2</v>
      </c>
      <c r="BA2836" s="191">
        <v>10</v>
      </c>
      <c r="BB2836" s="191">
        <v>0</v>
      </c>
    </row>
    <row r="2837" spans="48:54" x14ac:dyDescent="0.2">
      <c r="AV2837" s="191" t="str">
        <f t="shared" si="48"/>
        <v>545_RON_4.2_10_202425</v>
      </c>
      <c r="AW2837" s="191" t="s">
        <v>228</v>
      </c>
      <c r="AX2837" s="18">
        <v>202425</v>
      </c>
      <c r="AY2837" s="191">
        <v>545</v>
      </c>
      <c r="AZ2837" s="191">
        <v>4.2</v>
      </c>
      <c r="BA2837" s="191">
        <v>10</v>
      </c>
      <c r="BB2837" s="191">
        <v>0</v>
      </c>
    </row>
    <row r="2838" spans="48:54" x14ac:dyDescent="0.2">
      <c r="AV2838" s="191" t="str">
        <f t="shared" si="48"/>
        <v>546_RON_4.2_10_202425</v>
      </c>
      <c r="AW2838" s="191" t="s">
        <v>228</v>
      </c>
      <c r="AX2838" s="18">
        <v>202425</v>
      </c>
      <c r="AY2838" s="191">
        <v>546</v>
      </c>
      <c r="AZ2838" s="191">
        <v>4.2</v>
      </c>
      <c r="BA2838" s="191">
        <v>10</v>
      </c>
      <c r="BB2838" s="191">
        <v>0</v>
      </c>
    </row>
    <row r="2839" spans="48:54" x14ac:dyDescent="0.2">
      <c r="AV2839" s="191" t="str">
        <f t="shared" si="48"/>
        <v>548_RON_4.2_10_202425</v>
      </c>
      <c r="AW2839" s="191" t="s">
        <v>228</v>
      </c>
      <c r="AX2839" s="18">
        <v>202425</v>
      </c>
      <c r="AY2839" s="191">
        <v>548</v>
      </c>
      <c r="AZ2839" s="191">
        <v>4.2</v>
      </c>
      <c r="BA2839" s="191">
        <v>10</v>
      </c>
      <c r="BB2839" s="191">
        <v>0</v>
      </c>
    </row>
    <row r="2840" spans="48:54" x14ac:dyDescent="0.2">
      <c r="AV2840" s="191" t="str">
        <f t="shared" si="48"/>
        <v>550_RON_4.2_10_202425</v>
      </c>
      <c r="AW2840" s="191" t="s">
        <v>228</v>
      </c>
      <c r="AX2840" s="18">
        <v>202425</v>
      </c>
      <c r="AY2840" s="191">
        <v>550</v>
      </c>
      <c r="AZ2840" s="191">
        <v>4.2</v>
      </c>
      <c r="BA2840" s="191">
        <v>10</v>
      </c>
      <c r="BB2840" s="191">
        <v>0</v>
      </c>
    </row>
    <row r="2841" spans="48:54" x14ac:dyDescent="0.2">
      <c r="AV2841" s="191" t="str">
        <f t="shared" si="48"/>
        <v>552_RON_4.2_10_202425</v>
      </c>
      <c r="AW2841" s="191" t="s">
        <v>228</v>
      </c>
      <c r="AX2841" s="18">
        <v>202425</v>
      </c>
      <c r="AY2841" s="191">
        <v>552</v>
      </c>
      <c r="AZ2841" s="191">
        <v>4.2</v>
      </c>
      <c r="BA2841" s="191">
        <v>10</v>
      </c>
      <c r="BB2841" s="191">
        <v>0</v>
      </c>
    </row>
    <row r="2842" spans="48:54" x14ac:dyDescent="0.2">
      <c r="AV2842" s="191" t="str">
        <f t="shared" si="48"/>
        <v>562_RON_4.2_10_202425</v>
      </c>
      <c r="AW2842" s="191" t="s">
        <v>228</v>
      </c>
      <c r="AX2842" s="18">
        <v>202425</v>
      </c>
      <c r="AY2842" s="191">
        <v>562</v>
      </c>
      <c r="AZ2842" s="191">
        <v>4.2</v>
      </c>
      <c r="BA2842" s="191">
        <v>10</v>
      </c>
      <c r="BB2842" s="191">
        <v>0</v>
      </c>
    </row>
    <row r="2843" spans="48:54" x14ac:dyDescent="0.2">
      <c r="AV2843" s="191" t="str">
        <f t="shared" si="48"/>
        <v>564_RON_4.2_10_202425</v>
      </c>
      <c r="AW2843" s="191" t="s">
        <v>228</v>
      </c>
      <c r="AX2843" s="18">
        <v>202425</v>
      </c>
      <c r="AY2843" s="191">
        <v>564</v>
      </c>
      <c r="AZ2843" s="191">
        <v>4.2</v>
      </c>
      <c r="BA2843" s="191">
        <v>10</v>
      </c>
      <c r="BB2843" s="191">
        <v>0</v>
      </c>
    </row>
    <row r="2844" spans="48:54" x14ac:dyDescent="0.2">
      <c r="AV2844" s="191" t="str">
        <f t="shared" si="48"/>
        <v>566_RON_4.2_10_202425</v>
      </c>
      <c r="AW2844" s="191" t="s">
        <v>228</v>
      </c>
      <c r="AX2844" s="18">
        <v>202425</v>
      </c>
      <c r="AY2844" s="191">
        <v>566</v>
      </c>
      <c r="AZ2844" s="191">
        <v>4.2</v>
      </c>
      <c r="BA2844" s="191">
        <v>10</v>
      </c>
      <c r="BB2844" s="191">
        <v>0</v>
      </c>
    </row>
    <row r="2845" spans="48:54" x14ac:dyDescent="0.2">
      <c r="AV2845" s="191" t="str">
        <f t="shared" si="48"/>
        <v>568_RON_4.2_10_202425</v>
      </c>
      <c r="AW2845" s="191" t="s">
        <v>228</v>
      </c>
      <c r="AX2845" s="18">
        <v>202425</v>
      </c>
      <c r="AY2845" s="191">
        <v>568</v>
      </c>
      <c r="AZ2845" s="191">
        <v>4.2</v>
      </c>
      <c r="BA2845" s="191">
        <v>10</v>
      </c>
      <c r="BB2845" s="191">
        <v>0</v>
      </c>
    </row>
    <row r="2846" spans="48:54" x14ac:dyDescent="0.2">
      <c r="AV2846" s="191" t="str">
        <f t="shared" si="48"/>
        <v>572_RON_4.2_10_202425</v>
      </c>
      <c r="AW2846" s="191" t="s">
        <v>228</v>
      </c>
      <c r="AX2846" s="18">
        <v>202425</v>
      </c>
      <c r="AY2846" s="191">
        <v>572</v>
      </c>
      <c r="AZ2846" s="191">
        <v>4.2</v>
      </c>
      <c r="BA2846" s="191">
        <v>10</v>
      </c>
      <c r="BB2846" s="191">
        <v>0</v>
      </c>
    </row>
    <row r="2847" spans="48:54" x14ac:dyDescent="0.2">
      <c r="AV2847" s="191" t="str">
        <f t="shared" si="48"/>
        <v>574_RON_4.2_10_202425</v>
      </c>
      <c r="AW2847" s="191" t="s">
        <v>228</v>
      </c>
      <c r="AX2847" s="18">
        <v>202425</v>
      </c>
      <c r="AY2847" s="191">
        <v>574</v>
      </c>
      <c r="AZ2847" s="191">
        <v>4.2</v>
      </c>
      <c r="BA2847" s="191">
        <v>10</v>
      </c>
      <c r="BB2847" s="191">
        <v>0</v>
      </c>
    </row>
    <row r="2848" spans="48:54" x14ac:dyDescent="0.2">
      <c r="AV2848" s="191" t="str">
        <f t="shared" si="48"/>
        <v>576_RON_4.2_10_202425</v>
      </c>
      <c r="AW2848" s="191" t="s">
        <v>228</v>
      </c>
      <c r="AX2848" s="18">
        <v>202425</v>
      </c>
      <c r="AY2848" s="191">
        <v>576</v>
      </c>
      <c r="AZ2848" s="191">
        <v>4.2</v>
      </c>
      <c r="BA2848" s="191">
        <v>10</v>
      </c>
      <c r="BB2848" s="191">
        <v>0</v>
      </c>
    </row>
    <row r="2849" spans="48:54" x14ac:dyDescent="0.2">
      <c r="AV2849" s="191" t="str">
        <f t="shared" si="48"/>
        <v>582_RON_4.2_10_202425</v>
      </c>
      <c r="AW2849" s="191" t="s">
        <v>228</v>
      </c>
      <c r="AX2849" s="18">
        <v>202425</v>
      </c>
      <c r="AY2849" s="191">
        <v>582</v>
      </c>
      <c r="AZ2849" s="191">
        <v>4.2</v>
      </c>
      <c r="BA2849" s="191">
        <v>10</v>
      </c>
      <c r="BB2849" s="191">
        <v>1055.6537330450901</v>
      </c>
    </row>
    <row r="2850" spans="48:54" x14ac:dyDescent="0.2">
      <c r="AV2850" s="191" t="str">
        <f t="shared" si="48"/>
        <v>584_RON_4.2_10_202425</v>
      </c>
      <c r="AW2850" s="191" t="s">
        <v>228</v>
      </c>
      <c r="AX2850" s="18">
        <v>202425</v>
      </c>
      <c r="AY2850" s="191">
        <v>584</v>
      </c>
      <c r="AZ2850" s="191">
        <v>4.2</v>
      </c>
      <c r="BA2850" s="191">
        <v>10</v>
      </c>
      <c r="BB2850" s="191">
        <v>1424</v>
      </c>
    </row>
    <row r="2851" spans="48:54" x14ac:dyDescent="0.2">
      <c r="AV2851" s="191" t="str">
        <f t="shared" si="48"/>
        <v>586_RON_4.2_10_202425</v>
      </c>
      <c r="AW2851" s="191" t="s">
        <v>228</v>
      </c>
      <c r="AX2851" s="18">
        <v>202425</v>
      </c>
      <c r="AY2851" s="191">
        <v>586</v>
      </c>
      <c r="AZ2851" s="191">
        <v>4.2</v>
      </c>
      <c r="BA2851" s="191">
        <v>10</v>
      </c>
      <c r="BB2851" s="191">
        <v>1369.7270000000001</v>
      </c>
    </row>
    <row r="2852" spans="48:54" x14ac:dyDescent="0.2">
      <c r="AV2852" s="191" t="str">
        <f t="shared" si="48"/>
        <v>512_RON_4.3_10_202425</v>
      </c>
      <c r="AW2852" s="191" t="s">
        <v>228</v>
      </c>
      <c r="AX2852" s="18">
        <v>202425</v>
      </c>
      <c r="AY2852" s="191">
        <v>512</v>
      </c>
      <c r="AZ2852" s="191">
        <v>4.3</v>
      </c>
      <c r="BA2852" s="191">
        <v>10</v>
      </c>
      <c r="BB2852" s="191">
        <v>0</v>
      </c>
    </row>
    <row r="2853" spans="48:54" x14ac:dyDescent="0.2">
      <c r="AV2853" s="191" t="str">
        <f t="shared" si="48"/>
        <v>514_RON_4.3_10_202425</v>
      </c>
      <c r="AW2853" s="191" t="s">
        <v>228</v>
      </c>
      <c r="AX2853" s="18">
        <v>202425</v>
      </c>
      <c r="AY2853" s="191">
        <v>514</v>
      </c>
      <c r="AZ2853" s="191">
        <v>4.3</v>
      </c>
      <c r="BA2853" s="191">
        <v>10</v>
      </c>
      <c r="BB2853" s="191">
        <v>0</v>
      </c>
    </row>
    <row r="2854" spans="48:54" x14ac:dyDescent="0.2">
      <c r="AV2854" s="191" t="str">
        <f t="shared" si="48"/>
        <v>516_RON_4.3_10_202425</v>
      </c>
      <c r="AW2854" s="191" t="s">
        <v>228</v>
      </c>
      <c r="AX2854" s="18">
        <v>202425</v>
      </c>
      <c r="AY2854" s="191">
        <v>516</v>
      </c>
      <c r="AZ2854" s="191">
        <v>4.3</v>
      </c>
      <c r="BA2854" s="191">
        <v>10</v>
      </c>
      <c r="BB2854" s="191">
        <v>0</v>
      </c>
    </row>
    <row r="2855" spans="48:54" x14ac:dyDescent="0.2">
      <c r="AV2855" s="191" t="str">
        <f t="shared" si="48"/>
        <v>518_RON_4.3_10_202425</v>
      </c>
      <c r="AW2855" s="191" t="s">
        <v>228</v>
      </c>
      <c r="AX2855" s="18">
        <v>202425</v>
      </c>
      <c r="AY2855" s="191">
        <v>518</v>
      </c>
      <c r="AZ2855" s="191">
        <v>4.3</v>
      </c>
      <c r="BA2855" s="191">
        <v>10</v>
      </c>
      <c r="BB2855" s="191">
        <v>0</v>
      </c>
    </row>
    <row r="2856" spans="48:54" x14ac:dyDescent="0.2">
      <c r="AV2856" s="191" t="str">
        <f t="shared" si="48"/>
        <v>520_RON_4.3_10_202425</v>
      </c>
      <c r="AW2856" s="191" t="s">
        <v>228</v>
      </c>
      <c r="AX2856" s="18">
        <v>202425</v>
      </c>
      <c r="AY2856" s="191">
        <v>520</v>
      </c>
      <c r="AZ2856" s="191">
        <v>4.3</v>
      </c>
      <c r="BA2856" s="191">
        <v>10</v>
      </c>
      <c r="BB2856" s="191">
        <v>0</v>
      </c>
    </row>
    <row r="2857" spans="48:54" x14ac:dyDescent="0.2">
      <c r="AV2857" s="191" t="str">
        <f t="shared" si="48"/>
        <v>522_RON_4.3_10_202425</v>
      </c>
      <c r="AW2857" s="191" t="s">
        <v>228</v>
      </c>
      <c r="AX2857" s="18">
        <v>202425</v>
      </c>
      <c r="AY2857" s="191">
        <v>522</v>
      </c>
      <c r="AZ2857" s="191">
        <v>4.3</v>
      </c>
      <c r="BA2857" s="191">
        <v>10</v>
      </c>
      <c r="BB2857" s="191">
        <v>0</v>
      </c>
    </row>
    <row r="2858" spans="48:54" x14ac:dyDescent="0.2">
      <c r="AV2858" s="191" t="str">
        <f t="shared" si="48"/>
        <v>524_RON_4.3_10_202425</v>
      </c>
      <c r="AW2858" s="191" t="s">
        <v>228</v>
      </c>
      <c r="AX2858" s="18">
        <v>202425</v>
      </c>
      <c r="AY2858" s="191">
        <v>524</v>
      </c>
      <c r="AZ2858" s="191">
        <v>4.3</v>
      </c>
      <c r="BA2858" s="191">
        <v>10</v>
      </c>
      <c r="BB2858" s="191">
        <v>0</v>
      </c>
    </row>
    <row r="2859" spans="48:54" x14ac:dyDescent="0.2">
      <c r="AV2859" s="191" t="str">
        <f t="shared" si="48"/>
        <v>526_RON_4.3_10_202425</v>
      </c>
      <c r="AW2859" s="191" t="s">
        <v>228</v>
      </c>
      <c r="AX2859" s="18">
        <v>202425</v>
      </c>
      <c r="AY2859" s="191">
        <v>526</v>
      </c>
      <c r="AZ2859" s="191">
        <v>4.3</v>
      </c>
      <c r="BA2859" s="191">
        <v>10</v>
      </c>
      <c r="BB2859" s="191">
        <v>0</v>
      </c>
    </row>
    <row r="2860" spans="48:54" x14ac:dyDescent="0.2">
      <c r="AV2860" s="191" t="str">
        <f t="shared" si="48"/>
        <v>528_RON_4.3_10_202425</v>
      </c>
      <c r="AW2860" s="191" t="s">
        <v>228</v>
      </c>
      <c r="AX2860" s="18">
        <v>202425</v>
      </c>
      <c r="AY2860" s="191">
        <v>528</v>
      </c>
      <c r="AZ2860" s="191">
        <v>4.3</v>
      </c>
      <c r="BA2860" s="191">
        <v>10</v>
      </c>
      <c r="BB2860" s="191">
        <v>0</v>
      </c>
    </row>
    <row r="2861" spans="48:54" x14ac:dyDescent="0.2">
      <c r="AV2861" s="191" t="str">
        <f t="shared" si="48"/>
        <v>530_RON_4.3_10_202425</v>
      </c>
      <c r="AW2861" s="191" t="s">
        <v>228</v>
      </c>
      <c r="AX2861" s="18">
        <v>202425</v>
      </c>
      <c r="AY2861" s="191">
        <v>530</v>
      </c>
      <c r="AZ2861" s="191">
        <v>4.3</v>
      </c>
      <c r="BA2861" s="191">
        <v>10</v>
      </c>
      <c r="BB2861" s="191">
        <v>0</v>
      </c>
    </row>
    <row r="2862" spans="48:54" x14ac:dyDescent="0.2">
      <c r="AV2862" s="191" t="str">
        <f t="shared" si="48"/>
        <v>532_RON_4.3_10_202425</v>
      </c>
      <c r="AW2862" s="191" t="s">
        <v>228</v>
      </c>
      <c r="AX2862" s="18">
        <v>202425</v>
      </c>
      <c r="AY2862" s="191">
        <v>532</v>
      </c>
      <c r="AZ2862" s="191">
        <v>4.3</v>
      </c>
      <c r="BA2862" s="191">
        <v>10</v>
      </c>
      <c r="BB2862" s="191">
        <v>0</v>
      </c>
    </row>
    <row r="2863" spans="48:54" x14ac:dyDescent="0.2">
      <c r="AV2863" s="191" t="str">
        <f t="shared" si="48"/>
        <v>534_RON_4.3_10_202425</v>
      </c>
      <c r="AW2863" s="191" t="s">
        <v>228</v>
      </c>
      <c r="AX2863" s="18">
        <v>202425</v>
      </c>
      <c r="AY2863" s="191">
        <v>534</v>
      </c>
      <c r="AZ2863" s="191">
        <v>4.3</v>
      </c>
      <c r="BA2863" s="191">
        <v>10</v>
      </c>
      <c r="BB2863" s="191">
        <v>0</v>
      </c>
    </row>
    <row r="2864" spans="48:54" x14ac:dyDescent="0.2">
      <c r="AV2864" s="191" t="str">
        <f t="shared" si="48"/>
        <v>536_RON_4.3_10_202425</v>
      </c>
      <c r="AW2864" s="191" t="s">
        <v>228</v>
      </c>
      <c r="AX2864" s="18">
        <v>202425</v>
      </c>
      <c r="AY2864" s="191">
        <v>536</v>
      </c>
      <c r="AZ2864" s="191">
        <v>4.3</v>
      </c>
      <c r="BA2864" s="191">
        <v>10</v>
      </c>
      <c r="BB2864" s="191">
        <v>0</v>
      </c>
    </row>
    <row r="2865" spans="48:54" x14ac:dyDescent="0.2">
      <c r="AV2865" s="191" t="str">
        <f t="shared" si="48"/>
        <v>538_RON_4.3_10_202425</v>
      </c>
      <c r="AW2865" s="191" t="s">
        <v>228</v>
      </c>
      <c r="AX2865" s="18">
        <v>202425</v>
      </c>
      <c r="AY2865" s="191">
        <v>538</v>
      </c>
      <c r="AZ2865" s="191">
        <v>4.3</v>
      </c>
      <c r="BA2865" s="191">
        <v>10</v>
      </c>
      <c r="BB2865" s="191">
        <v>0</v>
      </c>
    </row>
    <row r="2866" spans="48:54" x14ac:dyDescent="0.2">
      <c r="AV2866" s="191" t="str">
        <f t="shared" si="48"/>
        <v>540_RON_4.3_10_202425</v>
      </c>
      <c r="AW2866" s="191" t="s">
        <v>228</v>
      </c>
      <c r="AX2866" s="18">
        <v>202425</v>
      </c>
      <c r="AY2866" s="191">
        <v>540</v>
      </c>
      <c r="AZ2866" s="191">
        <v>4.3</v>
      </c>
      <c r="BA2866" s="191">
        <v>10</v>
      </c>
      <c r="BB2866" s="191">
        <v>0</v>
      </c>
    </row>
    <row r="2867" spans="48:54" x14ac:dyDescent="0.2">
      <c r="AV2867" s="191" t="str">
        <f t="shared" si="48"/>
        <v>542_RON_4.3_10_202425</v>
      </c>
      <c r="AW2867" s="191" t="s">
        <v>228</v>
      </c>
      <c r="AX2867" s="18">
        <v>202425</v>
      </c>
      <c r="AY2867" s="191">
        <v>542</v>
      </c>
      <c r="AZ2867" s="191">
        <v>4.3</v>
      </c>
      <c r="BA2867" s="191">
        <v>10</v>
      </c>
      <c r="BB2867" s="191">
        <v>0</v>
      </c>
    </row>
    <row r="2868" spans="48:54" x14ac:dyDescent="0.2">
      <c r="AV2868" s="191" t="str">
        <f t="shared" si="48"/>
        <v>544_RON_4.3_10_202425</v>
      </c>
      <c r="AW2868" s="191" t="s">
        <v>228</v>
      </c>
      <c r="AX2868" s="18">
        <v>202425</v>
      </c>
      <c r="AY2868" s="191">
        <v>544</v>
      </c>
      <c r="AZ2868" s="191">
        <v>4.3</v>
      </c>
      <c r="BA2868" s="191">
        <v>10</v>
      </c>
      <c r="BB2868" s="191">
        <v>0</v>
      </c>
    </row>
    <row r="2869" spans="48:54" x14ac:dyDescent="0.2">
      <c r="AV2869" s="191" t="str">
        <f t="shared" si="48"/>
        <v>545_RON_4.3_10_202425</v>
      </c>
      <c r="AW2869" s="191" t="s">
        <v>228</v>
      </c>
      <c r="AX2869" s="18">
        <v>202425</v>
      </c>
      <c r="AY2869" s="191">
        <v>545</v>
      </c>
      <c r="AZ2869" s="191">
        <v>4.3</v>
      </c>
      <c r="BA2869" s="191">
        <v>10</v>
      </c>
      <c r="BB2869" s="191">
        <v>0</v>
      </c>
    </row>
    <row r="2870" spans="48:54" x14ac:dyDescent="0.2">
      <c r="AV2870" s="191" t="str">
        <f t="shared" si="48"/>
        <v>546_RON_4.3_10_202425</v>
      </c>
      <c r="AW2870" s="191" t="s">
        <v>228</v>
      </c>
      <c r="AX2870" s="18">
        <v>202425</v>
      </c>
      <c r="AY2870" s="191">
        <v>546</v>
      </c>
      <c r="AZ2870" s="191">
        <v>4.3</v>
      </c>
      <c r="BA2870" s="191">
        <v>10</v>
      </c>
      <c r="BB2870" s="191">
        <v>0</v>
      </c>
    </row>
    <row r="2871" spans="48:54" x14ac:dyDescent="0.2">
      <c r="AV2871" s="191" t="str">
        <f t="shared" si="48"/>
        <v>548_RON_4.3_10_202425</v>
      </c>
      <c r="AW2871" s="191" t="s">
        <v>228</v>
      </c>
      <c r="AX2871" s="18">
        <v>202425</v>
      </c>
      <c r="AY2871" s="191">
        <v>548</v>
      </c>
      <c r="AZ2871" s="191">
        <v>4.3</v>
      </c>
      <c r="BA2871" s="191">
        <v>10</v>
      </c>
      <c r="BB2871" s="191">
        <v>0</v>
      </c>
    </row>
    <row r="2872" spans="48:54" x14ac:dyDescent="0.2">
      <c r="AV2872" s="191" t="str">
        <f t="shared" si="48"/>
        <v>550_RON_4.3_10_202425</v>
      </c>
      <c r="AW2872" s="191" t="s">
        <v>228</v>
      </c>
      <c r="AX2872" s="18">
        <v>202425</v>
      </c>
      <c r="AY2872" s="191">
        <v>550</v>
      </c>
      <c r="AZ2872" s="191">
        <v>4.3</v>
      </c>
      <c r="BA2872" s="191">
        <v>10</v>
      </c>
      <c r="BB2872" s="191">
        <v>0</v>
      </c>
    </row>
    <row r="2873" spans="48:54" x14ac:dyDescent="0.2">
      <c r="AV2873" s="191" t="str">
        <f t="shared" si="48"/>
        <v>552_RON_4.3_10_202425</v>
      </c>
      <c r="AW2873" s="191" t="s">
        <v>228</v>
      </c>
      <c r="AX2873" s="18">
        <v>202425</v>
      </c>
      <c r="AY2873" s="191">
        <v>552</v>
      </c>
      <c r="AZ2873" s="191">
        <v>4.3</v>
      </c>
      <c r="BA2873" s="191">
        <v>10</v>
      </c>
      <c r="BB2873" s="191">
        <v>0</v>
      </c>
    </row>
    <row r="2874" spans="48:54" x14ac:dyDescent="0.2">
      <c r="AV2874" s="191" t="str">
        <f t="shared" si="48"/>
        <v>562_RON_4.3_10_202425</v>
      </c>
      <c r="AW2874" s="191" t="s">
        <v>228</v>
      </c>
      <c r="AX2874" s="18">
        <v>202425</v>
      </c>
      <c r="AY2874" s="191">
        <v>562</v>
      </c>
      <c r="AZ2874" s="191">
        <v>4.3</v>
      </c>
      <c r="BA2874" s="191">
        <v>10</v>
      </c>
      <c r="BB2874" s="191">
        <v>0</v>
      </c>
    </row>
    <row r="2875" spans="48:54" x14ac:dyDescent="0.2">
      <c r="AV2875" s="191" t="str">
        <f t="shared" si="48"/>
        <v>564_RON_4.3_10_202425</v>
      </c>
      <c r="AW2875" s="191" t="s">
        <v>228</v>
      </c>
      <c r="AX2875" s="18">
        <v>202425</v>
      </c>
      <c r="AY2875" s="191">
        <v>564</v>
      </c>
      <c r="AZ2875" s="191">
        <v>4.3</v>
      </c>
      <c r="BA2875" s="191">
        <v>10</v>
      </c>
      <c r="BB2875" s="191">
        <v>0</v>
      </c>
    </row>
    <row r="2876" spans="48:54" x14ac:dyDescent="0.2">
      <c r="AV2876" s="191" t="str">
        <f t="shared" si="48"/>
        <v>566_RON_4.3_10_202425</v>
      </c>
      <c r="AW2876" s="191" t="s">
        <v>228</v>
      </c>
      <c r="AX2876" s="18">
        <v>202425</v>
      </c>
      <c r="AY2876" s="191">
        <v>566</v>
      </c>
      <c r="AZ2876" s="191">
        <v>4.3</v>
      </c>
      <c r="BA2876" s="191">
        <v>10</v>
      </c>
      <c r="BB2876" s="191">
        <v>0</v>
      </c>
    </row>
    <row r="2877" spans="48:54" x14ac:dyDescent="0.2">
      <c r="AV2877" s="191" t="str">
        <f t="shared" si="48"/>
        <v>568_RON_4.3_10_202425</v>
      </c>
      <c r="AW2877" s="191" t="s">
        <v>228</v>
      </c>
      <c r="AX2877" s="18">
        <v>202425</v>
      </c>
      <c r="AY2877" s="191">
        <v>568</v>
      </c>
      <c r="AZ2877" s="191">
        <v>4.3</v>
      </c>
      <c r="BA2877" s="191">
        <v>10</v>
      </c>
      <c r="BB2877" s="191">
        <v>0</v>
      </c>
    </row>
    <row r="2878" spans="48:54" x14ac:dyDescent="0.2">
      <c r="AV2878" s="191" t="str">
        <f t="shared" si="48"/>
        <v>572_RON_4.3_10_202425</v>
      </c>
      <c r="AW2878" s="191" t="s">
        <v>228</v>
      </c>
      <c r="AX2878" s="18">
        <v>202425</v>
      </c>
      <c r="AY2878" s="191">
        <v>572</v>
      </c>
      <c r="AZ2878" s="191">
        <v>4.3</v>
      </c>
      <c r="BA2878" s="191">
        <v>10</v>
      </c>
      <c r="BB2878" s="191">
        <v>0</v>
      </c>
    </row>
    <row r="2879" spans="48:54" x14ac:dyDescent="0.2">
      <c r="AV2879" s="191" t="str">
        <f t="shared" si="48"/>
        <v>574_RON_4.3_10_202425</v>
      </c>
      <c r="AW2879" s="191" t="s">
        <v>228</v>
      </c>
      <c r="AX2879" s="18">
        <v>202425</v>
      </c>
      <c r="AY2879" s="191">
        <v>574</v>
      </c>
      <c r="AZ2879" s="191">
        <v>4.3</v>
      </c>
      <c r="BA2879" s="191">
        <v>10</v>
      </c>
      <c r="BB2879" s="191">
        <v>0</v>
      </c>
    </row>
    <row r="2880" spans="48:54" x14ac:dyDescent="0.2">
      <c r="AV2880" s="191" t="str">
        <f t="shared" si="48"/>
        <v>576_RON_4.3_10_202425</v>
      </c>
      <c r="AW2880" s="191" t="s">
        <v>228</v>
      </c>
      <c r="AX2880" s="18">
        <v>202425</v>
      </c>
      <c r="AY2880" s="191">
        <v>576</v>
      </c>
      <c r="AZ2880" s="191">
        <v>4.3</v>
      </c>
      <c r="BA2880" s="191">
        <v>10</v>
      </c>
      <c r="BB2880" s="191">
        <v>0</v>
      </c>
    </row>
    <row r="2881" spans="48:54" x14ac:dyDescent="0.2">
      <c r="AV2881" s="191" t="str">
        <f t="shared" si="48"/>
        <v>582_RON_4.3_10_202425</v>
      </c>
      <c r="AW2881" s="191" t="s">
        <v>228</v>
      </c>
      <c r="AX2881" s="18">
        <v>202425</v>
      </c>
      <c r="AY2881" s="191">
        <v>582</v>
      </c>
      <c r="AZ2881" s="191">
        <v>4.3</v>
      </c>
      <c r="BA2881" s="191">
        <v>10</v>
      </c>
      <c r="BB2881" s="191">
        <v>1110.0093632562612</v>
      </c>
    </row>
    <row r="2882" spans="48:54" x14ac:dyDescent="0.2">
      <c r="AV2882" s="191" t="str">
        <f t="shared" si="48"/>
        <v>584_RON_4.3_10_202425</v>
      </c>
      <c r="AW2882" s="191" t="s">
        <v>228</v>
      </c>
      <c r="AX2882" s="18">
        <v>202425</v>
      </c>
      <c r="AY2882" s="191">
        <v>584</v>
      </c>
      <c r="AZ2882" s="191">
        <v>4.3</v>
      </c>
      <c r="BA2882" s="191">
        <v>10</v>
      </c>
      <c r="BB2882" s="191">
        <v>505</v>
      </c>
    </row>
    <row r="2883" spans="48:54" x14ac:dyDescent="0.2">
      <c r="AV2883" s="191" t="str">
        <f t="shared" si="48"/>
        <v>586_RON_4.3_10_202425</v>
      </c>
      <c r="AW2883" s="191" t="s">
        <v>228</v>
      </c>
      <c r="AX2883" s="18">
        <v>202425</v>
      </c>
      <c r="AY2883" s="191">
        <v>586</v>
      </c>
      <c r="AZ2883" s="191">
        <v>4.3</v>
      </c>
      <c r="BA2883" s="191">
        <v>10</v>
      </c>
      <c r="BB2883" s="191">
        <v>819.04899999999998</v>
      </c>
    </row>
    <row r="2884" spans="48:54" x14ac:dyDescent="0.2">
      <c r="AV2884" s="191" t="str">
        <f t="shared" ref="AV2884:AV2947" si="49">AY2884&amp;"_"&amp;AW2884&amp;"_"&amp;AZ2884&amp;"_"&amp;BA2884&amp;"_"&amp;AX2884</f>
        <v>512_RON_4.4_10_202425</v>
      </c>
      <c r="AW2884" s="191" t="s">
        <v>228</v>
      </c>
      <c r="AX2884" s="18">
        <v>202425</v>
      </c>
      <c r="AY2884" s="191">
        <v>512</v>
      </c>
      <c r="AZ2884" s="191">
        <v>4.4000000000000004</v>
      </c>
      <c r="BA2884" s="191">
        <v>10</v>
      </c>
      <c r="BB2884" s="191">
        <v>0</v>
      </c>
    </row>
    <row r="2885" spans="48:54" x14ac:dyDescent="0.2">
      <c r="AV2885" s="191" t="str">
        <f t="shared" si="49"/>
        <v>514_RON_4.4_10_202425</v>
      </c>
      <c r="AW2885" s="191" t="s">
        <v>228</v>
      </c>
      <c r="AX2885" s="18">
        <v>202425</v>
      </c>
      <c r="AY2885" s="191">
        <v>514</v>
      </c>
      <c r="AZ2885" s="191">
        <v>4.4000000000000004</v>
      </c>
      <c r="BA2885" s="191">
        <v>10</v>
      </c>
      <c r="BB2885" s="191">
        <v>0</v>
      </c>
    </row>
    <row r="2886" spans="48:54" x14ac:dyDescent="0.2">
      <c r="AV2886" s="191" t="str">
        <f t="shared" si="49"/>
        <v>516_RON_4.4_10_202425</v>
      </c>
      <c r="AW2886" s="191" t="s">
        <v>228</v>
      </c>
      <c r="AX2886" s="18">
        <v>202425</v>
      </c>
      <c r="AY2886" s="191">
        <v>516</v>
      </c>
      <c r="AZ2886" s="191">
        <v>4.4000000000000004</v>
      </c>
      <c r="BA2886" s="191">
        <v>10</v>
      </c>
      <c r="BB2886" s="191">
        <v>0</v>
      </c>
    </row>
    <row r="2887" spans="48:54" x14ac:dyDescent="0.2">
      <c r="AV2887" s="191" t="str">
        <f t="shared" si="49"/>
        <v>518_RON_4.4_10_202425</v>
      </c>
      <c r="AW2887" s="191" t="s">
        <v>228</v>
      </c>
      <c r="AX2887" s="18">
        <v>202425</v>
      </c>
      <c r="AY2887" s="191">
        <v>518</v>
      </c>
      <c r="AZ2887" s="191">
        <v>4.4000000000000004</v>
      </c>
      <c r="BA2887" s="191">
        <v>10</v>
      </c>
      <c r="BB2887" s="191">
        <v>0</v>
      </c>
    </row>
    <row r="2888" spans="48:54" x14ac:dyDescent="0.2">
      <c r="AV2888" s="191" t="str">
        <f t="shared" si="49"/>
        <v>520_RON_4.4_10_202425</v>
      </c>
      <c r="AW2888" s="191" t="s">
        <v>228</v>
      </c>
      <c r="AX2888" s="18">
        <v>202425</v>
      </c>
      <c r="AY2888" s="191">
        <v>520</v>
      </c>
      <c r="AZ2888" s="191">
        <v>4.4000000000000004</v>
      </c>
      <c r="BA2888" s="191">
        <v>10</v>
      </c>
      <c r="BB2888" s="191">
        <v>0</v>
      </c>
    </row>
    <row r="2889" spans="48:54" x14ac:dyDescent="0.2">
      <c r="AV2889" s="191" t="str">
        <f t="shared" si="49"/>
        <v>522_RON_4.4_10_202425</v>
      </c>
      <c r="AW2889" s="191" t="s">
        <v>228</v>
      </c>
      <c r="AX2889" s="18">
        <v>202425</v>
      </c>
      <c r="AY2889" s="191">
        <v>522</v>
      </c>
      <c r="AZ2889" s="191">
        <v>4.4000000000000004</v>
      </c>
      <c r="BA2889" s="191">
        <v>10</v>
      </c>
      <c r="BB2889" s="191">
        <v>0</v>
      </c>
    </row>
    <row r="2890" spans="48:54" x14ac:dyDescent="0.2">
      <c r="AV2890" s="191" t="str">
        <f t="shared" si="49"/>
        <v>524_RON_4.4_10_202425</v>
      </c>
      <c r="AW2890" s="191" t="s">
        <v>228</v>
      </c>
      <c r="AX2890" s="18">
        <v>202425</v>
      </c>
      <c r="AY2890" s="191">
        <v>524</v>
      </c>
      <c r="AZ2890" s="191">
        <v>4.4000000000000004</v>
      </c>
      <c r="BA2890" s="191">
        <v>10</v>
      </c>
      <c r="BB2890" s="191">
        <v>0</v>
      </c>
    </row>
    <row r="2891" spans="48:54" x14ac:dyDescent="0.2">
      <c r="AV2891" s="191" t="str">
        <f t="shared" si="49"/>
        <v>526_RON_4.4_10_202425</v>
      </c>
      <c r="AW2891" s="191" t="s">
        <v>228</v>
      </c>
      <c r="AX2891" s="18">
        <v>202425</v>
      </c>
      <c r="AY2891" s="191">
        <v>526</v>
      </c>
      <c r="AZ2891" s="191">
        <v>4.4000000000000004</v>
      </c>
      <c r="BA2891" s="191">
        <v>10</v>
      </c>
      <c r="BB2891" s="191">
        <v>0</v>
      </c>
    </row>
    <row r="2892" spans="48:54" x14ac:dyDescent="0.2">
      <c r="AV2892" s="191" t="str">
        <f t="shared" si="49"/>
        <v>528_RON_4.4_10_202425</v>
      </c>
      <c r="AW2892" s="191" t="s">
        <v>228</v>
      </c>
      <c r="AX2892" s="18">
        <v>202425</v>
      </c>
      <c r="AY2892" s="191">
        <v>528</v>
      </c>
      <c r="AZ2892" s="191">
        <v>4.4000000000000004</v>
      </c>
      <c r="BA2892" s="191">
        <v>10</v>
      </c>
      <c r="BB2892" s="191">
        <v>0</v>
      </c>
    </row>
    <row r="2893" spans="48:54" x14ac:dyDescent="0.2">
      <c r="AV2893" s="191" t="str">
        <f t="shared" si="49"/>
        <v>530_RON_4.4_10_202425</v>
      </c>
      <c r="AW2893" s="191" t="s">
        <v>228</v>
      </c>
      <c r="AX2893" s="18">
        <v>202425</v>
      </c>
      <c r="AY2893" s="191">
        <v>530</v>
      </c>
      <c r="AZ2893" s="191">
        <v>4.4000000000000004</v>
      </c>
      <c r="BA2893" s="191">
        <v>10</v>
      </c>
      <c r="BB2893" s="191">
        <v>0</v>
      </c>
    </row>
    <row r="2894" spans="48:54" x14ac:dyDescent="0.2">
      <c r="AV2894" s="191" t="str">
        <f t="shared" si="49"/>
        <v>532_RON_4.4_10_202425</v>
      </c>
      <c r="AW2894" s="191" t="s">
        <v>228</v>
      </c>
      <c r="AX2894" s="18">
        <v>202425</v>
      </c>
      <c r="AY2894" s="191">
        <v>532</v>
      </c>
      <c r="AZ2894" s="191">
        <v>4.4000000000000004</v>
      </c>
      <c r="BA2894" s="191">
        <v>10</v>
      </c>
      <c r="BB2894" s="191">
        <v>0</v>
      </c>
    </row>
    <row r="2895" spans="48:54" x14ac:dyDescent="0.2">
      <c r="AV2895" s="191" t="str">
        <f t="shared" si="49"/>
        <v>534_RON_4.4_10_202425</v>
      </c>
      <c r="AW2895" s="191" t="s">
        <v>228</v>
      </c>
      <c r="AX2895" s="18">
        <v>202425</v>
      </c>
      <c r="AY2895" s="191">
        <v>534</v>
      </c>
      <c r="AZ2895" s="191">
        <v>4.4000000000000004</v>
      </c>
      <c r="BA2895" s="191">
        <v>10</v>
      </c>
      <c r="BB2895" s="191">
        <v>0</v>
      </c>
    </row>
    <row r="2896" spans="48:54" x14ac:dyDescent="0.2">
      <c r="AV2896" s="191" t="str">
        <f t="shared" si="49"/>
        <v>536_RON_4.4_10_202425</v>
      </c>
      <c r="AW2896" s="191" t="s">
        <v>228</v>
      </c>
      <c r="AX2896" s="18">
        <v>202425</v>
      </c>
      <c r="AY2896" s="191">
        <v>536</v>
      </c>
      <c r="AZ2896" s="191">
        <v>4.4000000000000004</v>
      </c>
      <c r="BA2896" s="191">
        <v>10</v>
      </c>
      <c r="BB2896" s="191">
        <v>0</v>
      </c>
    </row>
    <row r="2897" spans="48:54" x14ac:dyDescent="0.2">
      <c r="AV2897" s="191" t="str">
        <f t="shared" si="49"/>
        <v>538_RON_4.4_10_202425</v>
      </c>
      <c r="AW2897" s="191" t="s">
        <v>228</v>
      </c>
      <c r="AX2897" s="18">
        <v>202425</v>
      </c>
      <c r="AY2897" s="191">
        <v>538</v>
      </c>
      <c r="AZ2897" s="191">
        <v>4.4000000000000004</v>
      </c>
      <c r="BA2897" s="191">
        <v>10</v>
      </c>
      <c r="BB2897" s="191">
        <v>0</v>
      </c>
    </row>
    <row r="2898" spans="48:54" x14ac:dyDescent="0.2">
      <c r="AV2898" s="191" t="str">
        <f t="shared" si="49"/>
        <v>540_RON_4.4_10_202425</v>
      </c>
      <c r="AW2898" s="191" t="s">
        <v>228</v>
      </c>
      <c r="AX2898" s="18">
        <v>202425</v>
      </c>
      <c r="AY2898" s="191">
        <v>540</v>
      </c>
      <c r="AZ2898" s="191">
        <v>4.4000000000000004</v>
      </c>
      <c r="BA2898" s="191">
        <v>10</v>
      </c>
      <c r="BB2898" s="191">
        <v>0</v>
      </c>
    </row>
    <row r="2899" spans="48:54" x14ac:dyDescent="0.2">
      <c r="AV2899" s="191" t="str">
        <f t="shared" si="49"/>
        <v>542_RON_4.4_10_202425</v>
      </c>
      <c r="AW2899" s="191" t="s">
        <v>228</v>
      </c>
      <c r="AX2899" s="18">
        <v>202425</v>
      </c>
      <c r="AY2899" s="191">
        <v>542</v>
      </c>
      <c r="AZ2899" s="191">
        <v>4.4000000000000004</v>
      </c>
      <c r="BA2899" s="191">
        <v>10</v>
      </c>
      <c r="BB2899" s="191">
        <v>0</v>
      </c>
    </row>
    <row r="2900" spans="48:54" x14ac:dyDescent="0.2">
      <c r="AV2900" s="191" t="str">
        <f t="shared" si="49"/>
        <v>544_RON_4.4_10_202425</v>
      </c>
      <c r="AW2900" s="191" t="s">
        <v>228</v>
      </c>
      <c r="AX2900" s="18">
        <v>202425</v>
      </c>
      <c r="AY2900" s="191">
        <v>544</v>
      </c>
      <c r="AZ2900" s="191">
        <v>4.4000000000000004</v>
      </c>
      <c r="BA2900" s="191">
        <v>10</v>
      </c>
      <c r="BB2900" s="191">
        <v>0</v>
      </c>
    </row>
    <row r="2901" spans="48:54" x14ac:dyDescent="0.2">
      <c r="AV2901" s="191" t="str">
        <f t="shared" si="49"/>
        <v>545_RON_4.4_10_202425</v>
      </c>
      <c r="AW2901" s="191" t="s">
        <v>228</v>
      </c>
      <c r="AX2901" s="18">
        <v>202425</v>
      </c>
      <c r="AY2901" s="191">
        <v>545</v>
      </c>
      <c r="AZ2901" s="191">
        <v>4.4000000000000004</v>
      </c>
      <c r="BA2901" s="191">
        <v>10</v>
      </c>
      <c r="BB2901" s="191">
        <v>0</v>
      </c>
    </row>
    <row r="2902" spans="48:54" x14ac:dyDescent="0.2">
      <c r="AV2902" s="191" t="str">
        <f t="shared" si="49"/>
        <v>546_RON_4.4_10_202425</v>
      </c>
      <c r="AW2902" s="191" t="s">
        <v>228</v>
      </c>
      <c r="AX2902" s="18">
        <v>202425</v>
      </c>
      <c r="AY2902" s="191">
        <v>546</v>
      </c>
      <c r="AZ2902" s="191">
        <v>4.4000000000000004</v>
      </c>
      <c r="BA2902" s="191">
        <v>10</v>
      </c>
      <c r="BB2902" s="191">
        <v>0</v>
      </c>
    </row>
    <row r="2903" spans="48:54" x14ac:dyDescent="0.2">
      <c r="AV2903" s="191" t="str">
        <f t="shared" si="49"/>
        <v>548_RON_4.4_10_202425</v>
      </c>
      <c r="AW2903" s="191" t="s">
        <v>228</v>
      </c>
      <c r="AX2903" s="18">
        <v>202425</v>
      </c>
      <c r="AY2903" s="191">
        <v>548</v>
      </c>
      <c r="AZ2903" s="191">
        <v>4.4000000000000004</v>
      </c>
      <c r="BA2903" s="191">
        <v>10</v>
      </c>
      <c r="BB2903" s="191">
        <v>0</v>
      </c>
    </row>
    <row r="2904" spans="48:54" x14ac:dyDescent="0.2">
      <c r="AV2904" s="191" t="str">
        <f t="shared" si="49"/>
        <v>550_RON_4.4_10_202425</v>
      </c>
      <c r="AW2904" s="191" t="s">
        <v>228</v>
      </c>
      <c r="AX2904" s="18">
        <v>202425</v>
      </c>
      <c r="AY2904" s="191">
        <v>550</v>
      </c>
      <c r="AZ2904" s="191">
        <v>4.4000000000000004</v>
      </c>
      <c r="BA2904" s="191">
        <v>10</v>
      </c>
      <c r="BB2904" s="191">
        <v>0</v>
      </c>
    </row>
    <row r="2905" spans="48:54" x14ac:dyDescent="0.2">
      <c r="AV2905" s="191" t="str">
        <f t="shared" si="49"/>
        <v>552_RON_4.4_10_202425</v>
      </c>
      <c r="AW2905" s="191" t="s">
        <v>228</v>
      </c>
      <c r="AX2905" s="18">
        <v>202425</v>
      </c>
      <c r="AY2905" s="191">
        <v>552</v>
      </c>
      <c r="AZ2905" s="191">
        <v>4.4000000000000004</v>
      </c>
      <c r="BA2905" s="191">
        <v>10</v>
      </c>
      <c r="BB2905" s="191">
        <v>0</v>
      </c>
    </row>
    <row r="2906" spans="48:54" x14ac:dyDescent="0.2">
      <c r="AV2906" s="191" t="str">
        <f t="shared" si="49"/>
        <v>562_RON_4.4_10_202425</v>
      </c>
      <c r="AW2906" s="191" t="s">
        <v>228</v>
      </c>
      <c r="AX2906" s="18">
        <v>202425</v>
      </c>
      <c r="AY2906" s="191">
        <v>562</v>
      </c>
      <c r="AZ2906" s="191">
        <v>4.4000000000000004</v>
      </c>
      <c r="BA2906" s="191">
        <v>10</v>
      </c>
      <c r="BB2906" s="191">
        <v>0</v>
      </c>
    </row>
    <row r="2907" spans="48:54" x14ac:dyDescent="0.2">
      <c r="AV2907" s="191" t="str">
        <f t="shared" si="49"/>
        <v>564_RON_4.4_10_202425</v>
      </c>
      <c r="AW2907" s="191" t="s">
        <v>228</v>
      </c>
      <c r="AX2907" s="18">
        <v>202425</v>
      </c>
      <c r="AY2907" s="191">
        <v>564</v>
      </c>
      <c r="AZ2907" s="191">
        <v>4.4000000000000004</v>
      </c>
      <c r="BA2907" s="191">
        <v>10</v>
      </c>
      <c r="BB2907" s="191">
        <v>0</v>
      </c>
    </row>
    <row r="2908" spans="48:54" x14ac:dyDescent="0.2">
      <c r="AV2908" s="191" t="str">
        <f t="shared" si="49"/>
        <v>566_RON_4.4_10_202425</v>
      </c>
      <c r="AW2908" s="191" t="s">
        <v>228</v>
      </c>
      <c r="AX2908" s="18">
        <v>202425</v>
      </c>
      <c r="AY2908" s="191">
        <v>566</v>
      </c>
      <c r="AZ2908" s="191">
        <v>4.4000000000000004</v>
      </c>
      <c r="BA2908" s="191">
        <v>10</v>
      </c>
      <c r="BB2908" s="191">
        <v>0</v>
      </c>
    </row>
    <row r="2909" spans="48:54" x14ac:dyDescent="0.2">
      <c r="AV2909" s="191" t="str">
        <f t="shared" si="49"/>
        <v>568_RON_4.4_10_202425</v>
      </c>
      <c r="AW2909" s="191" t="s">
        <v>228</v>
      </c>
      <c r="AX2909" s="18">
        <v>202425</v>
      </c>
      <c r="AY2909" s="191">
        <v>568</v>
      </c>
      <c r="AZ2909" s="191">
        <v>4.4000000000000004</v>
      </c>
      <c r="BA2909" s="191">
        <v>10</v>
      </c>
      <c r="BB2909" s="191">
        <v>0</v>
      </c>
    </row>
    <row r="2910" spans="48:54" x14ac:dyDescent="0.2">
      <c r="AV2910" s="191" t="str">
        <f t="shared" si="49"/>
        <v>572_RON_4.4_10_202425</v>
      </c>
      <c r="AW2910" s="191" t="s">
        <v>228</v>
      </c>
      <c r="AX2910" s="18">
        <v>202425</v>
      </c>
      <c r="AY2910" s="191">
        <v>572</v>
      </c>
      <c r="AZ2910" s="191">
        <v>4.4000000000000004</v>
      </c>
      <c r="BA2910" s="191">
        <v>10</v>
      </c>
      <c r="BB2910" s="191">
        <v>0</v>
      </c>
    </row>
    <row r="2911" spans="48:54" x14ac:dyDescent="0.2">
      <c r="AV2911" s="191" t="str">
        <f t="shared" si="49"/>
        <v>574_RON_4.4_10_202425</v>
      </c>
      <c r="AW2911" s="191" t="s">
        <v>228</v>
      </c>
      <c r="AX2911" s="18">
        <v>202425</v>
      </c>
      <c r="AY2911" s="191">
        <v>574</v>
      </c>
      <c r="AZ2911" s="191">
        <v>4.4000000000000004</v>
      </c>
      <c r="BA2911" s="191">
        <v>10</v>
      </c>
      <c r="BB2911" s="191">
        <v>0</v>
      </c>
    </row>
    <row r="2912" spans="48:54" x14ac:dyDescent="0.2">
      <c r="AV2912" s="191" t="str">
        <f t="shared" si="49"/>
        <v>576_RON_4.4_10_202425</v>
      </c>
      <c r="AW2912" s="191" t="s">
        <v>228</v>
      </c>
      <c r="AX2912" s="18">
        <v>202425</v>
      </c>
      <c r="AY2912" s="191">
        <v>576</v>
      </c>
      <c r="AZ2912" s="191">
        <v>4.4000000000000004</v>
      </c>
      <c r="BA2912" s="191">
        <v>10</v>
      </c>
      <c r="BB2912" s="191">
        <v>0</v>
      </c>
    </row>
    <row r="2913" spans="48:54" x14ac:dyDescent="0.2">
      <c r="AV2913" s="191" t="str">
        <f t="shared" si="49"/>
        <v>582_RON_4.4_10_202425</v>
      </c>
      <c r="AW2913" s="191" t="s">
        <v>228</v>
      </c>
      <c r="AX2913" s="18">
        <v>202425</v>
      </c>
      <c r="AY2913" s="191">
        <v>582</v>
      </c>
      <c r="AZ2913" s="191">
        <v>4.4000000000000004</v>
      </c>
      <c r="BA2913" s="191">
        <v>10</v>
      </c>
      <c r="BB2913" s="191">
        <v>1325.9639255616012</v>
      </c>
    </row>
    <row r="2914" spans="48:54" x14ac:dyDescent="0.2">
      <c r="AV2914" s="191" t="str">
        <f t="shared" si="49"/>
        <v>584_RON_4.4_10_202425</v>
      </c>
      <c r="AW2914" s="191" t="s">
        <v>228</v>
      </c>
      <c r="AX2914" s="18">
        <v>202425</v>
      </c>
      <c r="AY2914" s="191">
        <v>584</v>
      </c>
      <c r="AZ2914" s="191">
        <v>4.4000000000000004</v>
      </c>
      <c r="BA2914" s="191">
        <v>10</v>
      </c>
      <c r="BB2914" s="191">
        <v>291</v>
      </c>
    </row>
    <row r="2915" spans="48:54" x14ac:dyDescent="0.2">
      <c r="AV2915" s="191" t="str">
        <f t="shared" si="49"/>
        <v>586_RON_4.4_10_202425</v>
      </c>
      <c r="AW2915" s="191" t="s">
        <v>228</v>
      </c>
      <c r="AX2915" s="18">
        <v>202425</v>
      </c>
      <c r="AY2915" s="191">
        <v>586</v>
      </c>
      <c r="AZ2915" s="191">
        <v>4.4000000000000004</v>
      </c>
      <c r="BA2915" s="191">
        <v>10</v>
      </c>
      <c r="BB2915" s="191">
        <v>707.89400000000012</v>
      </c>
    </row>
    <row r="2916" spans="48:54" x14ac:dyDescent="0.2">
      <c r="AV2916" s="191" t="str">
        <f t="shared" si="49"/>
        <v>512_RON_4.5_10_202425</v>
      </c>
      <c r="AW2916" s="191" t="s">
        <v>228</v>
      </c>
      <c r="AX2916" s="18">
        <v>202425</v>
      </c>
      <c r="AY2916" s="191">
        <v>512</v>
      </c>
      <c r="AZ2916" s="191">
        <v>4.5</v>
      </c>
      <c r="BA2916" s="191">
        <v>10</v>
      </c>
      <c r="BB2916" s="191">
        <v>0</v>
      </c>
    </row>
    <row r="2917" spans="48:54" x14ac:dyDescent="0.2">
      <c r="AV2917" s="191" t="str">
        <f t="shared" si="49"/>
        <v>514_RON_4.5_10_202425</v>
      </c>
      <c r="AW2917" s="191" t="s">
        <v>228</v>
      </c>
      <c r="AX2917" s="18">
        <v>202425</v>
      </c>
      <c r="AY2917" s="191">
        <v>514</v>
      </c>
      <c r="AZ2917" s="191">
        <v>4.5</v>
      </c>
      <c r="BA2917" s="191">
        <v>10</v>
      </c>
      <c r="BB2917" s="191">
        <v>0</v>
      </c>
    </row>
    <row r="2918" spans="48:54" x14ac:dyDescent="0.2">
      <c r="AV2918" s="191" t="str">
        <f t="shared" si="49"/>
        <v>516_RON_4.5_10_202425</v>
      </c>
      <c r="AW2918" s="191" t="s">
        <v>228</v>
      </c>
      <c r="AX2918" s="18">
        <v>202425</v>
      </c>
      <c r="AY2918" s="191">
        <v>516</v>
      </c>
      <c r="AZ2918" s="191">
        <v>4.5</v>
      </c>
      <c r="BA2918" s="191">
        <v>10</v>
      </c>
      <c r="BB2918" s="191">
        <v>0</v>
      </c>
    </row>
    <row r="2919" spans="48:54" x14ac:dyDescent="0.2">
      <c r="AV2919" s="191" t="str">
        <f t="shared" si="49"/>
        <v>518_RON_4.5_10_202425</v>
      </c>
      <c r="AW2919" s="191" t="s">
        <v>228</v>
      </c>
      <c r="AX2919" s="18">
        <v>202425</v>
      </c>
      <c r="AY2919" s="191">
        <v>518</v>
      </c>
      <c r="AZ2919" s="191">
        <v>4.5</v>
      </c>
      <c r="BA2919" s="191">
        <v>10</v>
      </c>
      <c r="BB2919" s="191">
        <v>0</v>
      </c>
    </row>
    <row r="2920" spans="48:54" x14ac:dyDescent="0.2">
      <c r="AV2920" s="191" t="str">
        <f t="shared" si="49"/>
        <v>520_RON_4.5_10_202425</v>
      </c>
      <c r="AW2920" s="191" t="s">
        <v>228</v>
      </c>
      <c r="AX2920" s="18">
        <v>202425</v>
      </c>
      <c r="AY2920" s="191">
        <v>520</v>
      </c>
      <c r="AZ2920" s="191">
        <v>4.5</v>
      </c>
      <c r="BA2920" s="191">
        <v>10</v>
      </c>
      <c r="BB2920" s="191">
        <v>0</v>
      </c>
    </row>
    <row r="2921" spans="48:54" x14ac:dyDescent="0.2">
      <c r="AV2921" s="191" t="str">
        <f t="shared" si="49"/>
        <v>522_RON_4.5_10_202425</v>
      </c>
      <c r="AW2921" s="191" t="s">
        <v>228</v>
      </c>
      <c r="AX2921" s="18">
        <v>202425</v>
      </c>
      <c r="AY2921" s="191">
        <v>522</v>
      </c>
      <c r="AZ2921" s="191">
        <v>4.5</v>
      </c>
      <c r="BA2921" s="191">
        <v>10</v>
      </c>
      <c r="BB2921" s="191">
        <v>0</v>
      </c>
    </row>
    <row r="2922" spans="48:54" x14ac:dyDescent="0.2">
      <c r="AV2922" s="191" t="str">
        <f t="shared" si="49"/>
        <v>524_RON_4.5_10_202425</v>
      </c>
      <c r="AW2922" s="191" t="s">
        <v>228</v>
      </c>
      <c r="AX2922" s="18">
        <v>202425</v>
      </c>
      <c r="AY2922" s="191">
        <v>524</v>
      </c>
      <c r="AZ2922" s="191">
        <v>4.5</v>
      </c>
      <c r="BA2922" s="191">
        <v>10</v>
      </c>
      <c r="BB2922" s="191">
        <v>0</v>
      </c>
    </row>
    <row r="2923" spans="48:54" x14ac:dyDescent="0.2">
      <c r="AV2923" s="191" t="str">
        <f t="shared" si="49"/>
        <v>526_RON_4.5_10_202425</v>
      </c>
      <c r="AW2923" s="191" t="s">
        <v>228</v>
      </c>
      <c r="AX2923" s="18">
        <v>202425</v>
      </c>
      <c r="AY2923" s="191">
        <v>526</v>
      </c>
      <c r="AZ2923" s="191">
        <v>4.5</v>
      </c>
      <c r="BA2923" s="191">
        <v>10</v>
      </c>
      <c r="BB2923" s="191">
        <v>0</v>
      </c>
    </row>
    <row r="2924" spans="48:54" x14ac:dyDescent="0.2">
      <c r="AV2924" s="191" t="str">
        <f t="shared" si="49"/>
        <v>528_RON_4.5_10_202425</v>
      </c>
      <c r="AW2924" s="191" t="s">
        <v>228</v>
      </c>
      <c r="AX2924" s="18">
        <v>202425</v>
      </c>
      <c r="AY2924" s="191">
        <v>528</v>
      </c>
      <c r="AZ2924" s="191">
        <v>4.5</v>
      </c>
      <c r="BA2924" s="191">
        <v>10</v>
      </c>
      <c r="BB2924" s="191">
        <v>0</v>
      </c>
    </row>
    <row r="2925" spans="48:54" x14ac:dyDescent="0.2">
      <c r="AV2925" s="191" t="str">
        <f t="shared" si="49"/>
        <v>530_RON_4.5_10_202425</v>
      </c>
      <c r="AW2925" s="191" t="s">
        <v>228</v>
      </c>
      <c r="AX2925" s="18">
        <v>202425</v>
      </c>
      <c r="AY2925" s="191">
        <v>530</v>
      </c>
      <c r="AZ2925" s="191">
        <v>4.5</v>
      </c>
      <c r="BA2925" s="191">
        <v>10</v>
      </c>
      <c r="BB2925" s="191">
        <v>0</v>
      </c>
    </row>
    <row r="2926" spans="48:54" x14ac:dyDescent="0.2">
      <c r="AV2926" s="191" t="str">
        <f t="shared" si="49"/>
        <v>532_RON_4.5_10_202425</v>
      </c>
      <c r="AW2926" s="191" t="s">
        <v>228</v>
      </c>
      <c r="AX2926" s="18">
        <v>202425</v>
      </c>
      <c r="AY2926" s="191">
        <v>532</v>
      </c>
      <c r="AZ2926" s="191">
        <v>4.5</v>
      </c>
      <c r="BA2926" s="191">
        <v>10</v>
      </c>
      <c r="BB2926" s="191">
        <v>0</v>
      </c>
    </row>
    <row r="2927" spans="48:54" x14ac:dyDescent="0.2">
      <c r="AV2927" s="191" t="str">
        <f t="shared" si="49"/>
        <v>534_RON_4.5_10_202425</v>
      </c>
      <c r="AW2927" s="191" t="s">
        <v>228</v>
      </c>
      <c r="AX2927" s="18">
        <v>202425</v>
      </c>
      <c r="AY2927" s="191">
        <v>534</v>
      </c>
      <c r="AZ2927" s="191">
        <v>4.5</v>
      </c>
      <c r="BA2927" s="191">
        <v>10</v>
      </c>
      <c r="BB2927" s="191">
        <v>0</v>
      </c>
    </row>
    <row r="2928" spans="48:54" x14ac:dyDescent="0.2">
      <c r="AV2928" s="191" t="str">
        <f t="shared" si="49"/>
        <v>536_RON_4.5_10_202425</v>
      </c>
      <c r="AW2928" s="191" t="s">
        <v>228</v>
      </c>
      <c r="AX2928" s="18">
        <v>202425</v>
      </c>
      <c r="AY2928" s="191">
        <v>536</v>
      </c>
      <c r="AZ2928" s="191">
        <v>4.5</v>
      </c>
      <c r="BA2928" s="191">
        <v>10</v>
      </c>
      <c r="BB2928" s="191">
        <v>0</v>
      </c>
    </row>
    <row r="2929" spans="48:54" x14ac:dyDescent="0.2">
      <c r="AV2929" s="191" t="str">
        <f t="shared" si="49"/>
        <v>538_RON_4.5_10_202425</v>
      </c>
      <c r="AW2929" s="191" t="s">
        <v>228</v>
      </c>
      <c r="AX2929" s="18">
        <v>202425</v>
      </c>
      <c r="AY2929" s="191">
        <v>538</v>
      </c>
      <c r="AZ2929" s="191">
        <v>4.5</v>
      </c>
      <c r="BA2929" s="191">
        <v>10</v>
      </c>
      <c r="BB2929" s="191">
        <v>0</v>
      </c>
    </row>
    <row r="2930" spans="48:54" x14ac:dyDescent="0.2">
      <c r="AV2930" s="191" t="str">
        <f t="shared" si="49"/>
        <v>540_RON_4.5_10_202425</v>
      </c>
      <c r="AW2930" s="191" t="s">
        <v>228</v>
      </c>
      <c r="AX2930" s="18">
        <v>202425</v>
      </c>
      <c r="AY2930" s="191">
        <v>540</v>
      </c>
      <c r="AZ2930" s="191">
        <v>4.5</v>
      </c>
      <c r="BA2930" s="191">
        <v>10</v>
      </c>
      <c r="BB2930" s="191">
        <v>0</v>
      </c>
    </row>
    <row r="2931" spans="48:54" x14ac:dyDescent="0.2">
      <c r="AV2931" s="191" t="str">
        <f t="shared" si="49"/>
        <v>542_RON_4.5_10_202425</v>
      </c>
      <c r="AW2931" s="191" t="s">
        <v>228</v>
      </c>
      <c r="AX2931" s="18">
        <v>202425</v>
      </c>
      <c r="AY2931" s="191">
        <v>542</v>
      </c>
      <c r="AZ2931" s="191">
        <v>4.5</v>
      </c>
      <c r="BA2931" s="191">
        <v>10</v>
      </c>
      <c r="BB2931" s="191">
        <v>0</v>
      </c>
    </row>
    <row r="2932" spans="48:54" x14ac:dyDescent="0.2">
      <c r="AV2932" s="191" t="str">
        <f t="shared" si="49"/>
        <v>544_RON_4.5_10_202425</v>
      </c>
      <c r="AW2932" s="191" t="s">
        <v>228</v>
      </c>
      <c r="AX2932" s="18">
        <v>202425</v>
      </c>
      <c r="AY2932" s="191">
        <v>544</v>
      </c>
      <c r="AZ2932" s="191">
        <v>4.5</v>
      </c>
      <c r="BA2932" s="191">
        <v>10</v>
      </c>
      <c r="BB2932" s="191">
        <v>0</v>
      </c>
    </row>
    <row r="2933" spans="48:54" x14ac:dyDescent="0.2">
      <c r="AV2933" s="191" t="str">
        <f t="shared" si="49"/>
        <v>545_RON_4.5_10_202425</v>
      </c>
      <c r="AW2933" s="191" t="s">
        <v>228</v>
      </c>
      <c r="AX2933" s="18">
        <v>202425</v>
      </c>
      <c r="AY2933" s="191">
        <v>545</v>
      </c>
      <c r="AZ2933" s="191">
        <v>4.5</v>
      </c>
      <c r="BA2933" s="191">
        <v>10</v>
      </c>
      <c r="BB2933" s="191">
        <v>0</v>
      </c>
    </row>
    <row r="2934" spans="48:54" x14ac:dyDescent="0.2">
      <c r="AV2934" s="191" t="str">
        <f t="shared" si="49"/>
        <v>546_RON_4.5_10_202425</v>
      </c>
      <c r="AW2934" s="191" t="s">
        <v>228</v>
      </c>
      <c r="AX2934" s="18">
        <v>202425</v>
      </c>
      <c r="AY2934" s="191">
        <v>546</v>
      </c>
      <c r="AZ2934" s="191">
        <v>4.5</v>
      </c>
      <c r="BA2934" s="191">
        <v>10</v>
      </c>
      <c r="BB2934" s="191">
        <v>0</v>
      </c>
    </row>
    <row r="2935" spans="48:54" x14ac:dyDescent="0.2">
      <c r="AV2935" s="191" t="str">
        <f t="shared" si="49"/>
        <v>548_RON_4.5_10_202425</v>
      </c>
      <c r="AW2935" s="191" t="s">
        <v>228</v>
      </c>
      <c r="AX2935" s="18">
        <v>202425</v>
      </c>
      <c r="AY2935" s="191">
        <v>548</v>
      </c>
      <c r="AZ2935" s="191">
        <v>4.5</v>
      </c>
      <c r="BA2935" s="191">
        <v>10</v>
      </c>
      <c r="BB2935" s="191">
        <v>0</v>
      </c>
    </row>
    <row r="2936" spans="48:54" x14ac:dyDescent="0.2">
      <c r="AV2936" s="191" t="str">
        <f t="shared" si="49"/>
        <v>550_RON_4.5_10_202425</v>
      </c>
      <c r="AW2936" s="191" t="s">
        <v>228</v>
      </c>
      <c r="AX2936" s="18">
        <v>202425</v>
      </c>
      <c r="AY2936" s="191">
        <v>550</v>
      </c>
      <c r="AZ2936" s="191">
        <v>4.5</v>
      </c>
      <c r="BA2936" s="191">
        <v>10</v>
      </c>
      <c r="BB2936" s="191">
        <v>0</v>
      </c>
    </row>
    <row r="2937" spans="48:54" x14ac:dyDescent="0.2">
      <c r="AV2937" s="191" t="str">
        <f t="shared" si="49"/>
        <v>552_RON_4.5_10_202425</v>
      </c>
      <c r="AW2937" s="191" t="s">
        <v>228</v>
      </c>
      <c r="AX2937" s="18">
        <v>202425</v>
      </c>
      <c r="AY2937" s="191">
        <v>552</v>
      </c>
      <c r="AZ2937" s="191">
        <v>4.5</v>
      </c>
      <c r="BA2937" s="191">
        <v>10</v>
      </c>
      <c r="BB2937" s="191">
        <v>0</v>
      </c>
    </row>
    <row r="2938" spans="48:54" x14ac:dyDescent="0.2">
      <c r="AV2938" s="191" t="str">
        <f t="shared" si="49"/>
        <v>562_RON_4.5_10_202425</v>
      </c>
      <c r="AW2938" s="191" t="s">
        <v>228</v>
      </c>
      <c r="AX2938" s="18">
        <v>202425</v>
      </c>
      <c r="AY2938" s="191">
        <v>562</v>
      </c>
      <c r="AZ2938" s="191">
        <v>4.5</v>
      </c>
      <c r="BA2938" s="191">
        <v>10</v>
      </c>
      <c r="BB2938" s="191">
        <v>0</v>
      </c>
    </row>
    <row r="2939" spans="48:54" x14ac:dyDescent="0.2">
      <c r="AV2939" s="191" t="str">
        <f t="shared" si="49"/>
        <v>564_RON_4.5_10_202425</v>
      </c>
      <c r="AW2939" s="191" t="s">
        <v>228</v>
      </c>
      <c r="AX2939" s="18">
        <v>202425</v>
      </c>
      <c r="AY2939" s="191">
        <v>564</v>
      </c>
      <c r="AZ2939" s="191">
        <v>4.5</v>
      </c>
      <c r="BA2939" s="191">
        <v>10</v>
      </c>
      <c r="BB2939" s="191">
        <v>0</v>
      </c>
    </row>
    <row r="2940" spans="48:54" x14ac:dyDescent="0.2">
      <c r="AV2940" s="191" t="str">
        <f t="shared" si="49"/>
        <v>566_RON_4.5_10_202425</v>
      </c>
      <c r="AW2940" s="191" t="s">
        <v>228</v>
      </c>
      <c r="AX2940" s="18">
        <v>202425</v>
      </c>
      <c r="AY2940" s="191">
        <v>566</v>
      </c>
      <c r="AZ2940" s="191">
        <v>4.5</v>
      </c>
      <c r="BA2940" s="191">
        <v>10</v>
      </c>
      <c r="BB2940" s="191">
        <v>0</v>
      </c>
    </row>
    <row r="2941" spans="48:54" x14ac:dyDescent="0.2">
      <c r="AV2941" s="191" t="str">
        <f t="shared" si="49"/>
        <v>568_RON_4.5_10_202425</v>
      </c>
      <c r="AW2941" s="191" t="s">
        <v>228</v>
      </c>
      <c r="AX2941" s="18">
        <v>202425</v>
      </c>
      <c r="AY2941" s="191">
        <v>568</v>
      </c>
      <c r="AZ2941" s="191">
        <v>4.5</v>
      </c>
      <c r="BA2941" s="191">
        <v>10</v>
      </c>
      <c r="BB2941" s="191">
        <v>0</v>
      </c>
    </row>
    <row r="2942" spans="48:54" x14ac:dyDescent="0.2">
      <c r="AV2942" s="191" t="str">
        <f t="shared" si="49"/>
        <v>572_RON_4.5_10_202425</v>
      </c>
      <c r="AW2942" s="191" t="s">
        <v>228</v>
      </c>
      <c r="AX2942" s="18">
        <v>202425</v>
      </c>
      <c r="AY2942" s="191">
        <v>572</v>
      </c>
      <c r="AZ2942" s="191">
        <v>4.5</v>
      </c>
      <c r="BA2942" s="191">
        <v>10</v>
      </c>
      <c r="BB2942" s="191">
        <v>0</v>
      </c>
    </row>
    <row r="2943" spans="48:54" x14ac:dyDescent="0.2">
      <c r="AV2943" s="191" t="str">
        <f t="shared" si="49"/>
        <v>574_RON_4.5_10_202425</v>
      </c>
      <c r="AW2943" s="191" t="s">
        <v>228</v>
      </c>
      <c r="AX2943" s="18">
        <v>202425</v>
      </c>
      <c r="AY2943" s="191">
        <v>574</v>
      </c>
      <c r="AZ2943" s="191">
        <v>4.5</v>
      </c>
      <c r="BA2943" s="191">
        <v>10</v>
      </c>
      <c r="BB2943" s="191">
        <v>0</v>
      </c>
    </row>
    <row r="2944" spans="48:54" x14ac:dyDescent="0.2">
      <c r="AV2944" s="191" t="str">
        <f t="shared" si="49"/>
        <v>576_RON_4.5_10_202425</v>
      </c>
      <c r="AW2944" s="191" t="s">
        <v>228</v>
      </c>
      <c r="AX2944" s="18">
        <v>202425</v>
      </c>
      <c r="AY2944" s="191">
        <v>576</v>
      </c>
      <c r="AZ2944" s="191">
        <v>4.5</v>
      </c>
      <c r="BA2944" s="191">
        <v>10</v>
      </c>
      <c r="BB2944" s="191">
        <v>0</v>
      </c>
    </row>
    <row r="2945" spans="48:54" x14ac:dyDescent="0.2">
      <c r="AV2945" s="191" t="str">
        <f t="shared" si="49"/>
        <v>582_RON_4.5_10_202425</v>
      </c>
      <c r="AW2945" s="191" t="s">
        <v>228</v>
      </c>
      <c r="AX2945" s="18">
        <v>202425</v>
      </c>
      <c r="AY2945" s="191">
        <v>582</v>
      </c>
      <c r="AZ2945" s="191">
        <v>4.5</v>
      </c>
      <c r="BA2945" s="191">
        <v>10</v>
      </c>
      <c r="BB2945" s="191">
        <v>0</v>
      </c>
    </row>
    <row r="2946" spans="48:54" x14ac:dyDescent="0.2">
      <c r="AV2946" s="191" t="str">
        <f t="shared" si="49"/>
        <v>584_RON_4.5_10_202425</v>
      </c>
      <c r="AW2946" s="191" t="s">
        <v>228</v>
      </c>
      <c r="AX2946" s="18">
        <v>202425</v>
      </c>
      <c r="AY2946" s="191">
        <v>584</v>
      </c>
      <c r="AZ2946" s="191">
        <v>4.5</v>
      </c>
      <c r="BA2946" s="191">
        <v>10</v>
      </c>
      <c r="BB2946" s="191">
        <v>0</v>
      </c>
    </row>
    <row r="2947" spans="48:54" x14ac:dyDescent="0.2">
      <c r="AV2947" s="191" t="str">
        <f t="shared" si="49"/>
        <v>586_RON_4.5_10_202425</v>
      </c>
      <c r="AW2947" s="191" t="s">
        <v>228</v>
      </c>
      <c r="AX2947" s="18">
        <v>202425</v>
      </c>
      <c r="AY2947" s="191">
        <v>586</v>
      </c>
      <c r="AZ2947" s="191">
        <v>4.5</v>
      </c>
      <c r="BA2947" s="191">
        <v>10</v>
      </c>
      <c r="BB2947" s="191">
        <v>0</v>
      </c>
    </row>
    <row r="2948" spans="48:54" x14ac:dyDescent="0.2">
      <c r="AV2948" s="191" t="str">
        <f t="shared" ref="AV2948:AV3011" si="50">AY2948&amp;"_"&amp;AW2948&amp;"_"&amp;AZ2948&amp;"_"&amp;BA2948&amp;"_"&amp;AX2948</f>
        <v>512_RON_13_10_202425</v>
      </c>
      <c r="AW2948" s="191" t="s">
        <v>228</v>
      </c>
      <c r="AX2948" s="18">
        <v>202425</v>
      </c>
      <c r="AY2948" s="191">
        <v>512</v>
      </c>
      <c r="AZ2948" s="191">
        <v>13</v>
      </c>
      <c r="BA2948" s="191">
        <v>10</v>
      </c>
      <c r="BB2948" s="191">
        <v>0</v>
      </c>
    </row>
    <row r="2949" spans="48:54" x14ac:dyDescent="0.2">
      <c r="AV2949" s="191" t="str">
        <f t="shared" si="50"/>
        <v>514_RON_13_10_202425</v>
      </c>
      <c r="AW2949" s="191" t="s">
        <v>228</v>
      </c>
      <c r="AX2949" s="18">
        <v>202425</v>
      </c>
      <c r="AY2949" s="191">
        <v>514</v>
      </c>
      <c r="AZ2949" s="191">
        <v>13</v>
      </c>
      <c r="BA2949" s="191">
        <v>10</v>
      </c>
      <c r="BB2949" s="191">
        <v>0</v>
      </c>
    </row>
    <row r="2950" spans="48:54" x14ac:dyDescent="0.2">
      <c r="AV2950" s="191" t="str">
        <f t="shared" si="50"/>
        <v>516_RON_13_10_202425</v>
      </c>
      <c r="AW2950" s="191" t="s">
        <v>228</v>
      </c>
      <c r="AX2950" s="18">
        <v>202425</v>
      </c>
      <c r="AY2950" s="191">
        <v>516</v>
      </c>
      <c r="AZ2950" s="191">
        <v>13</v>
      </c>
      <c r="BA2950" s="191">
        <v>10</v>
      </c>
      <c r="BB2950" s="191">
        <v>0</v>
      </c>
    </row>
    <row r="2951" spans="48:54" x14ac:dyDescent="0.2">
      <c r="AV2951" s="191" t="str">
        <f t="shared" si="50"/>
        <v>518_RON_13_10_202425</v>
      </c>
      <c r="AW2951" s="191" t="s">
        <v>228</v>
      </c>
      <c r="AX2951" s="18">
        <v>202425</v>
      </c>
      <c r="AY2951" s="191">
        <v>518</v>
      </c>
      <c r="AZ2951" s="191">
        <v>13</v>
      </c>
      <c r="BA2951" s="191">
        <v>10</v>
      </c>
      <c r="BB2951" s="191">
        <v>0</v>
      </c>
    </row>
    <row r="2952" spans="48:54" x14ac:dyDescent="0.2">
      <c r="AV2952" s="191" t="str">
        <f t="shared" si="50"/>
        <v>520_RON_13_10_202425</v>
      </c>
      <c r="AW2952" s="191" t="s">
        <v>228</v>
      </c>
      <c r="AX2952" s="18">
        <v>202425</v>
      </c>
      <c r="AY2952" s="191">
        <v>520</v>
      </c>
      <c r="AZ2952" s="191">
        <v>13</v>
      </c>
      <c r="BA2952" s="191">
        <v>10</v>
      </c>
      <c r="BB2952" s="191">
        <v>0</v>
      </c>
    </row>
    <row r="2953" spans="48:54" x14ac:dyDescent="0.2">
      <c r="AV2953" s="191" t="str">
        <f t="shared" si="50"/>
        <v>522_RON_13_10_202425</v>
      </c>
      <c r="AW2953" s="191" t="s">
        <v>228</v>
      </c>
      <c r="AX2953" s="18">
        <v>202425</v>
      </c>
      <c r="AY2953" s="191">
        <v>522</v>
      </c>
      <c r="AZ2953" s="191">
        <v>13</v>
      </c>
      <c r="BA2953" s="191">
        <v>10</v>
      </c>
      <c r="BB2953" s="191">
        <v>0</v>
      </c>
    </row>
    <row r="2954" spans="48:54" x14ac:dyDescent="0.2">
      <c r="AV2954" s="191" t="str">
        <f t="shared" si="50"/>
        <v>524_RON_13_10_202425</v>
      </c>
      <c r="AW2954" s="191" t="s">
        <v>228</v>
      </c>
      <c r="AX2954" s="18">
        <v>202425</v>
      </c>
      <c r="AY2954" s="191">
        <v>524</v>
      </c>
      <c r="AZ2954" s="191">
        <v>13</v>
      </c>
      <c r="BA2954" s="191">
        <v>10</v>
      </c>
      <c r="BB2954" s="191">
        <v>0</v>
      </c>
    </row>
    <row r="2955" spans="48:54" x14ac:dyDescent="0.2">
      <c r="AV2955" s="191" t="str">
        <f t="shared" si="50"/>
        <v>526_RON_13_10_202425</v>
      </c>
      <c r="AW2955" s="191" t="s">
        <v>228</v>
      </c>
      <c r="AX2955" s="18">
        <v>202425</v>
      </c>
      <c r="AY2955" s="191">
        <v>526</v>
      </c>
      <c r="AZ2955" s="191">
        <v>13</v>
      </c>
      <c r="BA2955" s="191">
        <v>10</v>
      </c>
      <c r="BB2955" s="191">
        <v>0</v>
      </c>
    </row>
    <row r="2956" spans="48:54" x14ac:dyDescent="0.2">
      <c r="AV2956" s="191" t="str">
        <f t="shared" si="50"/>
        <v>528_RON_13_10_202425</v>
      </c>
      <c r="AW2956" s="191" t="s">
        <v>228</v>
      </c>
      <c r="AX2956" s="18">
        <v>202425</v>
      </c>
      <c r="AY2956" s="191">
        <v>528</v>
      </c>
      <c r="AZ2956" s="191">
        <v>13</v>
      </c>
      <c r="BA2956" s="191">
        <v>10</v>
      </c>
      <c r="BB2956" s="191">
        <v>0</v>
      </c>
    </row>
    <row r="2957" spans="48:54" x14ac:dyDescent="0.2">
      <c r="AV2957" s="191" t="str">
        <f t="shared" si="50"/>
        <v>530_RON_13_10_202425</v>
      </c>
      <c r="AW2957" s="191" t="s">
        <v>228</v>
      </c>
      <c r="AX2957" s="18">
        <v>202425</v>
      </c>
      <c r="AY2957" s="191">
        <v>530</v>
      </c>
      <c r="AZ2957" s="191">
        <v>13</v>
      </c>
      <c r="BA2957" s="191">
        <v>10</v>
      </c>
      <c r="BB2957" s="191">
        <v>0</v>
      </c>
    </row>
    <row r="2958" spans="48:54" x14ac:dyDescent="0.2">
      <c r="AV2958" s="191" t="str">
        <f t="shared" si="50"/>
        <v>532_RON_13_10_202425</v>
      </c>
      <c r="AW2958" s="191" t="s">
        <v>228</v>
      </c>
      <c r="AX2958" s="18">
        <v>202425</v>
      </c>
      <c r="AY2958" s="191">
        <v>532</v>
      </c>
      <c r="AZ2958" s="191">
        <v>13</v>
      </c>
      <c r="BA2958" s="191">
        <v>10</v>
      </c>
      <c r="BB2958" s="191">
        <v>0</v>
      </c>
    </row>
    <row r="2959" spans="48:54" x14ac:dyDescent="0.2">
      <c r="AV2959" s="191" t="str">
        <f t="shared" si="50"/>
        <v>534_RON_13_10_202425</v>
      </c>
      <c r="AW2959" s="191" t="s">
        <v>228</v>
      </c>
      <c r="AX2959" s="18">
        <v>202425</v>
      </c>
      <c r="AY2959" s="191">
        <v>534</v>
      </c>
      <c r="AZ2959" s="191">
        <v>13</v>
      </c>
      <c r="BA2959" s="191">
        <v>10</v>
      </c>
      <c r="BB2959" s="191">
        <v>0</v>
      </c>
    </row>
    <row r="2960" spans="48:54" x14ac:dyDescent="0.2">
      <c r="AV2960" s="191" t="str">
        <f t="shared" si="50"/>
        <v>536_RON_13_10_202425</v>
      </c>
      <c r="AW2960" s="191" t="s">
        <v>228</v>
      </c>
      <c r="AX2960" s="18">
        <v>202425</v>
      </c>
      <c r="AY2960" s="191">
        <v>536</v>
      </c>
      <c r="AZ2960" s="191">
        <v>13</v>
      </c>
      <c r="BA2960" s="191">
        <v>10</v>
      </c>
      <c r="BB2960" s="191">
        <v>0</v>
      </c>
    </row>
    <row r="2961" spans="48:54" x14ac:dyDescent="0.2">
      <c r="AV2961" s="191" t="str">
        <f t="shared" si="50"/>
        <v>538_RON_13_10_202425</v>
      </c>
      <c r="AW2961" s="191" t="s">
        <v>228</v>
      </c>
      <c r="AX2961" s="18">
        <v>202425</v>
      </c>
      <c r="AY2961" s="191">
        <v>538</v>
      </c>
      <c r="AZ2961" s="191">
        <v>13</v>
      </c>
      <c r="BA2961" s="191">
        <v>10</v>
      </c>
      <c r="BB2961" s="191">
        <v>0</v>
      </c>
    </row>
    <row r="2962" spans="48:54" x14ac:dyDescent="0.2">
      <c r="AV2962" s="191" t="str">
        <f t="shared" si="50"/>
        <v>540_RON_13_10_202425</v>
      </c>
      <c r="AW2962" s="191" t="s">
        <v>228</v>
      </c>
      <c r="AX2962" s="18">
        <v>202425</v>
      </c>
      <c r="AY2962" s="191">
        <v>540</v>
      </c>
      <c r="AZ2962" s="191">
        <v>13</v>
      </c>
      <c r="BA2962" s="191">
        <v>10</v>
      </c>
      <c r="BB2962" s="191">
        <v>0</v>
      </c>
    </row>
    <row r="2963" spans="48:54" x14ac:dyDescent="0.2">
      <c r="AV2963" s="191" t="str">
        <f t="shared" si="50"/>
        <v>542_RON_13_10_202425</v>
      </c>
      <c r="AW2963" s="191" t="s">
        <v>228</v>
      </c>
      <c r="AX2963" s="18">
        <v>202425</v>
      </c>
      <c r="AY2963" s="191">
        <v>542</v>
      </c>
      <c r="AZ2963" s="191">
        <v>13</v>
      </c>
      <c r="BA2963" s="191">
        <v>10</v>
      </c>
      <c r="BB2963" s="191">
        <v>0</v>
      </c>
    </row>
    <row r="2964" spans="48:54" x14ac:dyDescent="0.2">
      <c r="AV2964" s="191" t="str">
        <f t="shared" si="50"/>
        <v>544_RON_13_10_202425</v>
      </c>
      <c r="AW2964" s="191" t="s">
        <v>228</v>
      </c>
      <c r="AX2964" s="18">
        <v>202425</v>
      </c>
      <c r="AY2964" s="191">
        <v>544</v>
      </c>
      <c r="AZ2964" s="191">
        <v>13</v>
      </c>
      <c r="BA2964" s="191">
        <v>10</v>
      </c>
      <c r="BB2964" s="191">
        <v>0</v>
      </c>
    </row>
    <row r="2965" spans="48:54" x14ac:dyDescent="0.2">
      <c r="AV2965" s="191" t="str">
        <f t="shared" si="50"/>
        <v>545_RON_13_10_202425</v>
      </c>
      <c r="AW2965" s="191" t="s">
        <v>228</v>
      </c>
      <c r="AX2965" s="18">
        <v>202425</v>
      </c>
      <c r="AY2965" s="191">
        <v>545</v>
      </c>
      <c r="AZ2965" s="191">
        <v>13</v>
      </c>
      <c r="BA2965" s="191">
        <v>10</v>
      </c>
      <c r="BB2965" s="191">
        <v>0</v>
      </c>
    </row>
    <row r="2966" spans="48:54" x14ac:dyDescent="0.2">
      <c r="AV2966" s="191" t="str">
        <f t="shared" si="50"/>
        <v>546_RON_13_10_202425</v>
      </c>
      <c r="AW2966" s="191" t="s">
        <v>228</v>
      </c>
      <c r="AX2966" s="18">
        <v>202425</v>
      </c>
      <c r="AY2966" s="191">
        <v>546</v>
      </c>
      <c r="AZ2966" s="191">
        <v>13</v>
      </c>
      <c r="BA2966" s="191">
        <v>10</v>
      </c>
      <c r="BB2966" s="191">
        <v>0</v>
      </c>
    </row>
    <row r="2967" spans="48:54" x14ac:dyDescent="0.2">
      <c r="AV2967" s="191" t="str">
        <f t="shared" si="50"/>
        <v>548_RON_13_10_202425</v>
      </c>
      <c r="AW2967" s="191" t="s">
        <v>228</v>
      </c>
      <c r="AX2967" s="18">
        <v>202425</v>
      </c>
      <c r="AY2967" s="191">
        <v>548</v>
      </c>
      <c r="AZ2967" s="191">
        <v>13</v>
      </c>
      <c r="BA2967" s="191">
        <v>10</v>
      </c>
      <c r="BB2967" s="191">
        <v>0</v>
      </c>
    </row>
    <row r="2968" spans="48:54" x14ac:dyDescent="0.2">
      <c r="AV2968" s="191" t="str">
        <f t="shared" si="50"/>
        <v>550_RON_13_10_202425</v>
      </c>
      <c r="AW2968" s="191" t="s">
        <v>228</v>
      </c>
      <c r="AX2968" s="18">
        <v>202425</v>
      </c>
      <c r="AY2968" s="191">
        <v>550</v>
      </c>
      <c r="AZ2968" s="191">
        <v>13</v>
      </c>
      <c r="BA2968" s="191">
        <v>10</v>
      </c>
      <c r="BB2968" s="191">
        <v>0</v>
      </c>
    </row>
    <row r="2969" spans="48:54" x14ac:dyDescent="0.2">
      <c r="AV2969" s="191" t="str">
        <f t="shared" si="50"/>
        <v>552_RON_13_10_202425</v>
      </c>
      <c r="AW2969" s="191" t="s">
        <v>228</v>
      </c>
      <c r="AX2969" s="18">
        <v>202425</v>
      </c>
      <c r="AY2969" s="191">
        <v>552</v>
      </c>
      <c r="AZ2969" s="191">
        <v>13</v>
      </c>
      <c r="BA2969" s="191">
        <v>10</v>
      </c>
      <c r="BB2969" s="191">
        <v>0</v>
      </c>
    </row>
    <row r="2970" spans="48:54" x14ac:dyDescent="0.2">
      <c r="AV2970" s="191" t="str">
        <f t="shared" si="50"/>
        <v>562_RON_13_10_202425</v>
      </c>
      <c r="AW2970" s="191" t="s">
        <v>228</v>
      </c>
      <c r="AX2970" s="18">
        <v>202425</v>
      </c>
      <c r="AY2970" s="191">
        <v>562</v>
      </c>
      <c r="AZ2970" s="191">
        <v>13</v>
      </c>
      <c r="BA2970" s="191">
        <v>10</v>
      </c>
      <c r="BB2970" s="191">
        <v>0</v>
      </c>
    </row>
    <row r="2971" spans="48:54" x14ac:dyDescent="0.2">
      <c r="AV2971" s="191" t="str">
        <f t="shared" si="50"/>
        <v>564_RON_13_10_202425</v>
      </c>
      <c r="AW2971" s="191" t="s">
        <v>228</v>
      </c>
      <c r="AX2971" s="18">
        <v>202425</v>
      </c>
      <c r="AY2971" s="191">
        <v>564</v>
      </c>
      <c r="AZ2971" s="191">
        <v>13</v>
      </c>
      <c r="BA2971" s="191">
        <v>10</v>
      </c>
      <c r="BB2971" s="191">
        <v>0</v>
      </c>
    </row>
    <row r="2972" spans="48:54" x14ac:dyDescent="0.2">
      <c r="AV2972" s="191" t="str">
        <f t="shared" si="50"/>
        <v>566_RON_13_10_202425</v>
      </c>
      <c r="AW2972" s="191" t="s">
        <v>228</v>
      </c>
      <c r="AX2972" s="18">
        <v>202425</v>
      </c>
      <c r="AY2972" s="191">
        <v>566</v>
      </c>
      <c r="AZ2972" s="191">
        <v>13</v>
      </c>
      <c r="BA2972" s="191">
        <v>10</v>
      </c>
      <c r="BB2972" s="191">
        <v>0</v>
      </c>
    </row>
    <row r="2973" spans="48:54" x14ac:dyDescent="0.2">
      <c r="AV2973" s="191" t="str">
        <f t="shared" si="50"/>
        <v>568_RON_13_10_202425</v>
      </c>
      <c r="AW2973" s="191" t="s">
        <v>228</v>
      </c>
      <c r="AX2973" s="18">
        <v>202425</v>
      </c>
      <c r="AY2973" s="191">
        <v>568</v>
      </c>
      <c r="AZ2973" s="191">
        <v>13</v>
      </c>
      <c r="BA2973" s="191">
        <v>10</v>
      </c>
      <c r="BB2973" s="191">
        <v>0</v>
      </c>
    </row>
    <row r="2974" spans="48:54" x14ac:dyDescent="0.2">
      <c r="AV2974" s="191" t="str">
        <f t="shared" si="50"/>
        <v>572_RON_13_10_202425</v>
      </c>
      <c r="AW2974" s="191" t="s">
        <v>228</v>
      </c>
      <c r="AX2974" s="18">
        <v>202425</v>
      </c>
      <c r="AY2974" s="191">
        <v>572</v>
      </c>
      <c r="AZ2974" s="191">
        <v>13</v>
      </c>
      <c r="BA2974" s="191">
        <v>10</v>
      </c>
      <c r="BB2974" s="191">
        <v>0</v>
      </c>
    </row>
    <row r="2975" spans="48:54" x14ac:dyDescent="0.2">
      <c r="AV2975" s="191" t="str">
        <f t="shared" si="50"/>
        <v>574_RON_13_10_202425</v>
      </c>
      <c r="AW2975" s="191" t="s">
        <v>228</v>
      </c>
      <c r="AX2975" s="18">
        <v>202425</v>
      </c>
      <c r="AY2975" s="191">
        <v>574</v>
      </c>
      <c r="AZ2975" s="191">
        <v>13</v>
      </c>
      <c r="BA2975" s="191">
        <v>10</v>
      </c>
      <c r="BB2975" s="191">
        <v>0</v>
      </c>
    </row>
    <row r="2976" spans="48:54" x14ac:dyDescent="0.2">
      <c r="AV2976" s="191" t="str">
        <f t="shared" si="50"/>
        <v>576_RON_13_10_202425</v>
      </c>
      <c r="AW2976" s="191" t="s">
        <v>228</v>
      </c>
      <c r="AX2976" s="18">
        <v>202425</v>
      </c>
      <c r="AY2976" s="191">
        <v>576</v>
      </c>
      <c r="AZ2976" s="191">
        <v>13</v>
      </c>
      <c r="BA2976" s="191">
        <v>10</v>
      </c>
      <c r="BB2976" s="191">
        <v>0</v>
      </c>
    </row>
    <row r="2977" spans="48:54" x14ac:dyDescent="0.2">
      <c r="AV2977" s="191" t="str">
        <f t="shared" si="50"/>
        <v>582_RON_13_10_202425</v>
      </c>
      <c r="AW2977" s="191" t="s">
        <v>228</v>
      </c>
      <c r="AX2977" s="18">
        <v>202425</v>
      </c>
      <c r="AY2977" s="191">
        <v>582</v>
      </c>
      <c r="AZ2977" s="191">
        <v>13</v>
      </c>
      <c r="BA2977" s="191">
        <v>10</v>
      </c>
      <c r="BB2977" s="191">
        <v>717.21753771119506</v>
      </c>
    </row>
    <row r="2978" spans="48:54" x14ac:dyDescent="0.2">
      <c r="AV2978" s="191" t="str">
        <f t="shared" si="50"/>
        <v>584_RON_13_10_202425</v>
      </c>
      <c r="AW2978" s="191" t="s">
        <v>228</v>
      </c>
      <c r="AX2978" s="18">
        <v>202425</v>
      </c>
      <c r="AY2978" s="191">
        <v>584</v>
      </c>
      <c r="AZ2978" s="191">
        <v>13</v>
      </c>
      <c r="BA2978" s="191">
        <v>10</v>
      </c>
      <c r="BB2978" s="191">
        <v>1196</v>
      </c>
    </row>
    <row r="2979" spans="48:54" x14ac:dyDescent="0.2">
      <c r="AV2979" s="191" t="str">
        <f t="shared" si="50"/>
        <v>586_RON_13_10_202425</v>
      </c>
      <c r="AW2979" s="191" t="s">
        <v>228</v>
      </c>
      <c r="AX2979" s="18">
        <v>202425</v>
      </c>
      <c r="AY2979" s="191">
        <v>586</v>
      </c>
      <c r="AZ2979" s="191">
        <v>13</v>
      </c>
      <c r="BA2979" s="191">
        <v>10</v>
      </c>
      <c r="BB2979" s="191">
        <v>1243.3069999999998</v>
      </c>
    </row>
    <row r="2980" spans="48:54" x14ac:dyDescent="0.2">
      <c r="AV2980" s="191" t="str">
        <f t="shared" si="50"/>
        <v>512_RON_14_10_202425</v>
      </c>
      <c r="AW2980" s="191" t="s">
        <v>228</v>
      </c>
      <c r="AX2980" s="18">
        <v>202425</v>
      </c>
      <c r="AY2980" s="191">
        <v>512</v>
      </c>
      <c r="AZ2980" s="191">
        <v>14</v>
      </c>
      <c r="BA2980" s="191">
        <v>10</v>
      </c>
      <c r="BB2980" s="191">
        <v>0</v>
      </c>
    </row>
    <row r="2981" spans="48:54" x14ac:dyDescent="0.2">
      <c r="AV2981" s="191" t="str">
        <f t="shared" si="50"/>
        <v>514_RON_14_10_202425</v>
      </c>
      <c r="AW2981" s="191" t="s">
        <v>228</v>
      </c>
      <c r="AX2981" s="18">
        <v>202425</v>
      </c>
      <c r="AY2981" s="191">
        <v>514</v>
      </c>
      <c r="AZ2981" s="191">
        <v>14</v>
      </c>
      <c r="BA2981" s="191">
        <v>10</v>
      </c>
      <c r="BB2981" s="191">
        <v>0</v>
      </c>
    </row>
    <row r="2982" spans="48:54" x14ac:dyDescent="0.2">
      <c r="AV2982" s="191" t="str">
        <f t="shared" si="50"/>
        <v>516_RON_14_10_202425</v>
      </c>
      <c r="AW2982" s="191" t="s">
        <v>228</v>
      </c>
      <c r="AX2982" s="18">
        <v>202425</v>
      </c>
      <c r="AY2982" s="191">
        <v>516</v>
      </c>
      <c r="AZ2982" s="191">
        <v>14</v>
      </c>
      <c r="BA2982" s="191">
        <v>10</v>
      </c>
      <c r="BB2982" s="191">
        <v>0</v>
      </c>
    </row>
    <row r="2983" spans="48:54" x14ac:dyDescent="0.2">
      <c r="AV2983" s="191" t="str">
        <f t="shared" si="50"/>
        <v>518_RON_14_10_202425</v>
      </c>
      <c r="AW2983" s="191" t="s">
        <v>228</v>
      </c>
      <c r="AX2983" s="18">
        <v>202425</v>
      </c>
      <c r="AY2983" s="191">
        <v>518</v>
      </c>
      <c r="AZ2983" s="191">
        <v>14</v>
      </c>
      <c r="BA2983" s="191">
        <v>10</v>
      </c>
      <c r="BB2983" s="191">
        <v>0</v>
      </c>
    </row>
    <row r="2984" spans="48:54" x14ac:dyDescent="0.2">
      <c r="AV2984" s="191" t="str">
        <f t="shared" si="50"/>
        <v>520_RON_14_10_202425</v>
      </c>
      <c r="AW2984" s="191" t="s">
        <v>228</v>
      </c>
      <c r="AX2984" s="18">
        <v>202425</v>
      </c>
      <c r="AY2984" s="191">
        <v>520</v>
      </c>
      <c r="AZ2984" s="191">
        <v>14</v>
      </c>
      <c r="BA2984" s="191">
        <v>10</v>
      </c>
      <c r="BB2984" s="191">
        <v>0</v>
      </c>
    </row>
    <row r="2985" spans="48:54" x14ac:dyDescent="0.2">
      <c r="AV2985" s="191" t="str">
        <f t="shared" si="50"/>
        <v>522_RON_14_10_202425</v>
      </c>
      <c r="AW2985" s="191" t="s">
        <v>228</v>
      </c>
      <c r="AX2985" s="18">
        <v>202425</v>
      </c>
      <c r="AY2985" s="191">
        <v>522</v>
      </c>
      <c r="AZ2985" s="191">
        <v>14</v>
      </c>
      <c r="BA2985" s="191">
        <v>10</v>
      </c>
      <c r="BB2985" s="191">
        <v>0</v>
      </c>
    </row>
    <row r="2986" spans="48:54" x14ac:dyDescent="0.2">
      <c r="AV2986" s="191" t="str">
        <f t="shared" si="50"/>
        <v>524_RON_14_10_202425</v>
      </c>
      <c r="AW2986" s="191" t="s">
        <v>228</v>
      </c>
      <c r="AX2986" s="18">
        <v>202425</v>
      </c>
      <c r="AY2986" s="191">
        <v>524</v>
      </c>
      <c r="AZ2986" s="191">
        <v>14</v>
      </c>
      <c r="BA2986" s="191">
        <v>10</v>
      </c>
      <c r="BB2986" s="191">
        <v>0</v>
      </c>
    </row>
    <row r="2987" spans="48:54" x14ac:dyDescent="0.2">
      <c r="AV2987" s="191" t="str">
        <f t="shared" si="50"/>
        <v>526_RON_14_10_202425</v>
      </c>
      <c r="AW2987" s="191" t="s">
        <v>228</v>
      </c>
      <c r="AX2987" s="18">
        <v>202425</v>
      </c>
      <c r="AY2987" s="191">
        <v>526</v>
      </c>
      <c r="AZ2987" s="191">
        <v>14</v>
      </c>
      <c r="BA2987" s="191">
        <v>10</v>
      </c>
      <c r="BB2987" s="191">
        <v>0</v>
      </c>
    </row>
    <row r="2988" spans="48:54" x14ac:dyDescent="0.2">
      <c r="AV2988" s="191" t="str">
        <f t="shared" si="50"/>
        <v>528_RON_14_10_202425</v>
      </c>
      <c r="AW2988" s="191" t="s">
        <v>228</v>
      </c>
      <c r="AX2988" s="18">
        <v>202425</v>
      </c>
      <c r="AY2988" s="191">
        <v>528</v>
      </c>
      <c r="AZ2988" s="191">
        <v>14</v>
      </c>
      <c r="BA2988" s="191">
        <v>10</v>
      </c>
      <c r="BB2988" s="191">
        <v>0</v>
      </c>
    </row>
    <row r="2989" spans="48:54" x14ac:dyDescent="0.2">
      <c r="AV2989" s="191" t="str">
        <f t="shared" si="50"/>
        <v>530_RON_14_10_202425</v>
      </c>
      <c r="AW2989" s="191" t="s">
        <v>228</v>
      </c>
      <c r="AX2989" s="18">
        <v>202425</v>
      </c>
      <c r="AY2989" s="191">
        <v>530</v>
      </c>
      <c r="AZ2989" s="191">
        <v>14</v>
      </c>
      <c r="BA2989" s="191">
        <v>10</v>
      </c>
      <c r="BB2989" s="191">
        <v>0</v>
      </c>
    </row>
    <row r="2990" spans="48:54" x14ac:dyDescent="0.2">
      <c r="AV2990" s="191" t="str">
        <f t="shared" si="50"/>
        <v>532_RON_14_10_202425</v>
      </c>
      <c r="AW2990" s="191" t="s">
        <v>228</v>
      </c>
      <c r="AX2990" s="18">
        <v>202425</v>
      </c>
      <c r="AY2990" s="191">
        <v>532</v>
      </c>
      <c r="AZ2990" s="191">
        <v>14</v>
      </c>
      <c r="BA2990" s="191">
        <v>10</v>
      </c>
      <c r="BB2990" s="191">
        <v>0</v>
      </c>
    </row>
    <row r="2991" spans="48:54" x14ac:dyDescent="0.2">
      <c r="AV2991" s="191" t="str">
        <f t="shared" si="50"/>
        <v>534_RON_14_10_202425</v>
      </c>
      <c r="AW2991" s="191" t="s">
        <v>228</v>
      </c>
      <c r="AX2991" s="18">
        <v>202425</v>
      </c>
      <c r="AY2991" s="191">
        <v>534</v>
      </c>
      <c r="AZ2991" s="191">
        <v>14</v>
      </c>
      <c r="BA2991" s="191">
        <v>10</v>
      </c>
      <c r="BB2991" s="191">
        <v>0</v>
      </c>
    </row>
    <row r="2992" spans="48:54" x14ac:dyDescent="0.2">
      <c r="AV2992" s="191" t="str">
        <f t="shared" si="50"/>
        <v>536_RON_14_10_202425</v>
      </c>
      <c r="AW2992" s="191" t="s">
        <v>228</v>
      </c>
      <c r="AX2992" s="18">
        <v>202425</v>
      </c>
      <c r="AY2992" s="191">
        <v>536</v>
      </c>
      <c r="AZ2992" s="191">
        <v>14</v>
      </c>
      <c r="BA2992" s="191">
        <v>10</v>
      </c>
      <c r="BB2992" s="191">
        <v>0</v>
      </c>
    </row>
    <row r="2993" spans="48:54" x14ac:dyDescent="0.2">
      <c r="AV2993" s="191" t="str">
        <f t="shared" si="50"/>
        <v>538_RON_14_10_202425</v>
      </c>
      <c r="AW2993" s="191" t="s">
        <v>228</v>
      </c>
      <c r="AX2993" s="18">
        <v>202425</v>
      </c>
      <c r="AY2993" s="191">
        <v>538</v>
      </c>
      <c r="AZ2993" s="191">
        <v>14</v>
      </c>
      <c r="BA2993" s="191">
        <v>10</v>
      </c>
      <c r="BB2993" s="191">
        <v>0</v>
      </c>
    </row>
    <row r="2994" spans="48:54" x14ac:dyDescent="0.2">
      <c r="AV2994" s="191" t="str">
        <f t="shared" si="50"/>
        <v>540_RON_14_10_202425</v>
      </c>
      <c r="AW2994" s="191" t="s">
        <v>228</v>
      </c>
      <c r="AX2994" s="18">
        <v>202425</v>
      </c>
      <c r="AY2994" s="191">
        <v>540</v>
      </c>
      <c r="AZ2994" s="191">
        <v>14</v>
      </c>
      <c r="BA2994" s="191">
        <v>10</v>
      </c>
      <c r="BB2994" s="191">
        <v>0</v>
      </c>
    </row>
    <row r="2995" spans="48:54" x14ac:dyDescent="0.2">
      <c r="AV2995" s="191" t="str">
        <f t="shared" si="50"/>
        <v>542_RON_14_10_202425</v>
      </c>
      <c r="AW2995" s="191" t="s">
        <v>228</v>
      </c>
      <c r="AX2995" s="18">
        <v>202425</v>
      </c>
      <c r="AY2995" s="191">
        <v>542</v>
      </c>
      <c r="AZ2995" s="191">
        <v>14</v>
      </c>
      <c r="BA2995" s="191">
        <v>10</v>
      </c>
      <c r="BB2995" s="191">
        <v>0</v>
      </c>
    </row>
    <row r="2996" spans="48:54" x14ac:dyDescent="0.2">
      <c r="AV2996" s="191" t="str">
        <f t="shared" si="50"/>
        <v>544_RON_14_10_202425</v>
      </c>
      <c r="AW2996" s="191" t="s">
        <v>228</v>
      </c>
      <c r="AX2996" s="18">
        <v>202425</v>
      </c>
      <c r="AY2996" s="191">
        <v>544</v>
      </c>
      <c r="AZ2996" s="191">
        <v>14</v>
      </c>
      <c r="BA2996" s="191">
        <v>10</v>
      </c>
      <c r="BB2996" s="191">
        <v>0</v>
      </c>
    </row>
    <row r="2997" spans="48:54" x14ac:dyDescent="0.2">
      <c r="AV2997" s="191" t="str">
        <f t="shared" si="50"/>
        <v>545_RON_14_10_202425</v>
      </c>
      <c r="AW2997" s="191" t="s">
        <v>228</v>
      </c>
      <c r="AX2997" s="18">
        <v>202425</v>
      </c>
      <c r="AY2997" s="191">
        <v>545</v>
      </c>
      <c r="AZ2997" s="191">
        <v>14</v>
      </c>
      <c r="BA2997" s="191">
        <v>10</v>
      </c>
      <c r="BB2997" s="191">
        <v>0</v>
      </c>
    </row>
    <row r="2998" spans="48:54" x14ac:dyDescent="0.2">
      <c r="AV2998" s="191" t="str">
        <f t="shared" si="50"/>
        <v>546_RON_14_10_202425</v>
      </c>
      <c r="AW2998" s="191" t="s">
        <v>228</v>
      </c>
      <c r="AX2998" s="18">
        <v>202425</v>
      </c>
      <c r="AY2998" s="191">
        <v>546</v>
      </c>
      <c r="AZ2998" s="191">
        <v>14</v>
      </c>
      <c r="BA2998" s="191">
        <v>10</v>
      </c>
      <c r="BB2998" s="191">
        <v>0</v>
      </c>
    </row>
    <row r="2999" spans="48:54" x14ac:dyDescent="0.2">
      <c r="AV2999" s="191" t="str">
        <f t="shared" si="50"/>
        <v>548_RON_14_10_202425</v>
      </c>
      <c r="AW2999" s="191" t="s">
        <v>228</v>
      </c>
      <c r="AX2999" s="18">
        <v>202425</v>
      </c>
      <c r="AY2999" s="191">
        <v>548</v>
      </c>
      <c r="AZ2999" s="191">
        <v>14</v>
      </c>
      <c r="BA2999" s="191">
        <v>10</v>
      </c>
      <c r="BB2999" s="191">
        <v>0</v>
      </c>
    </row>
    <row r="3000" spans="48:54" x14ac:dyDescent="0.2">
      <c r="AV3000" s="191" t="str">
        <f t="shared" si="50"/>
        <v>550_RON_14_10_202425</v>
      </c>
      <c r="AW3000" s="191" t="s">
        <v>228</v>
      </c>
      <c r="AX3000" s="18">
        <v>202425</v>
      </c>
      <c r="AY3000" s="191">
        <v>550</v>
      </c>
      <c r="AZ3000" s="191">
        <v>14</v>
      </c>
      <c r="BA3000" s="191">
        <v>10</v>
      </c>
      <c r="BB3000" s="191">
        <v>0</v>
      </c>
    </row>
    <row r="3001" spans="48:54" x14ac:dyDescent="0.2">
      <c r="AV3001" s="191" t="str">
        <f t="shared" si="50"/>
        <v>552_RON_14_10_202425</v>
      </c>
      <c r="AW3001" s="191" t="s">
        <v>228</v>
      </c>
      <c r="AX3001" s="18">
        <v>202425</v>
      </c>
      <c r="AY3001" s="191">
        <v>552</v>
      </c>
      <c r="AZ3001" s="191">
        <v>14</v>
      </c>
      <c r="BA3001" s="191">
        <v>10</v>
      </c>
      <c r="BB3001" s="191">
        <v>0</v>
      </c>
    </row>
    <row r="3002" spans="48:54" x14ac:dyDescent="0.2">
      <c r="AV3002" s="191" t="str">
        <f t="shared" si="50"/>
        <v>562_RON_14_10_202425</v>
      </c>
      <c r="AW3002" s="191" t="s">
        <v>228</v>
      </c>
      <c r="AX3002" s="18">
        <v>202425</v>
      </c>
      <c r="AY3002" s="191">
        <v>562</v>
      </c>
      <c r="AZ3002" s="191">
        <v>14</v>
      </c>
      <c r="BA3002" s="191">
        <v>10</v>
      </c>
      <c r="BB3002" s="191">
        <v>0</v>
      </c>
    </row>
    <row r="3003" spans="48:54" x14ac:dyDescent="0.2">
      <c r="AV3003" s="191" t="str">
        <f t="shared" si="50"/>
        <v>564_RON_14_10_202425</v>
      </c>
      <c r="AW3003" s="191" t="s">
        <v>228</v>
      </c>
      <c r="AX3003" s="18">
        <v>202425</v>
      </c>
      <c r="AY3003" s="191">
        <v>564</v>
      </c>
      <c r="AZ3003" s="191">
        <v>14</v>
      </c>
      <c r="BA3003" s="191">
        <v>10</v>
      </c>
      <c r="BB3003" s="191">
        <v>0</v>
      </c>
    </row>
    <row r="3004" spans="48:54" x14ac:dyDescent="0.2">
      <c r="AV3004" s="191" t="str">
        <f t="shared" si="50"/>
        <v>566_RON_14_10_202425</v>
      </c>
      <c r="AW3004" s="191" t="s">
        <v>228</v>
      </c>
      <c r="AX3004" s="18">
        <v>202425</v>
      </c>
      <c r="AY3004" s="191">
        <v>566</v>
      </c>
      <c r="AZ3004" s="191">
        <v>14</v>
      </c>
      <c r="BA3004" s="191">
        <v>10</v>
      </c>
      <c r="BB3004" s="191">
        <v>0</v>
      </c>
    </row>
    <row r="3005" spans="48:54" x14ac:dyDescent="0.2">
      <c r="AV3005" s="191" t="str">
        <f t="shared" si="50"/>
        <v>568_RON_14_10_202425</v>
      </c>
      <c r="AW3005" s="191" t="s">
        <v>228</v>
      </c>
      <c r="AX3005" s="18">
        <v>202425</v>
      </c>
      <c r="AY3005" s="191">
        <v>568</v>
      </c>
      <c r="AZ3005" s="191">
        <v>14</v>
      </c>
      <c r="BA3005" s="191">
        <v>10</v>
      </c>
      <c r="BB3005" s="191">
        <v>0</v>
      </c>
    </row>
    <row r="3006" spans="48:54" x14ac:dyDescent="0.2">
      <c r="AV3006" s="191" t="str">
        <f t="shared" si="50"/>
        <v>572_RON_14_10_202425</v>
      </c>
      <c r="AW3006" s="191" t="s">
        <v>228</v>
      </c>
      <c r="AX3006" s="18">
        <v>202425</v>
      </c>
      <c r="AY3006" s="191">
        <v>572</v>
      </c>
      <c r="AZ3006" s="191">
        <v>14</v>
      </c>
      <c r="BA3006" s="191">
        <v>10</v>
      </c>
      <c r="BB3006" s="191">
        <v>0</v>
      </c>
    </row>
    <row r="3007" spans="48:54" x14ac:dyDescent="0.2">
      <c r="AV3007" s="191" t="str">
        <f t="shared" si="50"/>
        <v>574_RON_14_10_202425</v>
      </c>
      <c r="AW3007" s="191" t="s">
        <v>228</v>
      </c>
      <c r="AX3007" s="18">
        <v>202425</v>
      </c>
      <c r="AY3007" s="191">
        <v>574</v>
      </c>
      <c r="AZ3007" s="191">
        <v>14</v>
      </c>
      <c r="BA3007" s="191">
        <v>10</v>
      </c>
      <c r="BB3007" s="191">
        <v>0</v>
      </c>
    </row>
    <row r="3008" spans="48:54" x14ac:dyDescent="0.2">
      <c r="AV3008" s="191" t="str">
        <f t="shared" si="50"/>
        <v>576_RON_14_10_202425</v>
      </c>
      <c r="AW3008" s="191" t="s">
        <v>228</v>
      </c>
      <c r="AX3008" s="18">
        <v>202425</v>
      </c>
      <c r="AY3008" s="191">
        <v>576</v>
      </c>
      <c r="AZ3008" s="191">
        <v>14</v>
      </c>
      <c r="BA3008" s="191">
        <v>10</v>
      </c>
      <c r="BB3008" s="191">
        <v>0</v>
      </c>
    </row>
    <row r="3009" spans="48:54" x14ac:dyDescent="0.2">
      <c r="AV3009" s="191" t="str">
        <f t="shared" si="50"/>
        <v>582_RON_14_10_202425</v>
      </c>
      <c r="AW3009" s="191" t="s">
        <v>228</v>
      </c>
      <c r="AX3009" s="18">
        <v>202425</v>
      </c>
      <c r="AY3009" s="191">
        <v>582</v>
      </c>
      <c r="AZ3009" s="191">
        <v>14</v>
      </c>
      <c r="BA3009" s="191">
        <v>10</v>
      </c>
      <c r="BB3009" s="191">
        <v>5971.4747089308448</v>
      </c>
    </row>
    <row r="3010" spans="48:54" x14ac:dyDescent="0.2">
      <c r="AV3010" s="191" t="str">
        <f t="shared" si="50"/>
        <v>584_RON_14_10_202425</v>
      </c>
      <c r="AW3010" s="191" t="s">
        <v>228</v>
      </c>
      <c r="AX3010" s="18">
        <v>202425</v>
      </c>
      <c r="AY3010" s="191">
        <v>584</v>
      </c>
      <c r="AZ3010" s="191">
        <v>14</v>
      </c>
      <c r="BA3010" s="191">
        <v>10</v>
      </c>
      <c r="BB3010" s="191">
        <v>3643</v>
      </c>
    </row>
    <row r="3011" spans="48:54" x14ac:dyDescent="0.2">
      <c r="AV3011" s="191" t="str">
        <f t="shared" si="50"/>
        <v>586_RON_14_10_202425</v>
      </c>
      <c r="AW3011" s="191" t="s">
        <v>228</v>
      </c>
      <c r="AX3011" s="18">
        <v>202425</v>
      </c>
      <c r="AY3011" s="191">
        <v>586</v>
      </c>
      <c r="AZ3011" s="191">
        <v>14</v>
      </c>
      <c r="BA3011" s="191">
        <v>10</v>
      </c>
      <c r="BB3011" s="191">
        <v>6866.1820000000007</v>
      </c>
    </row>
    <row r="3012" spans="48:54" x14ac:dyDescent="0.2">
      <c r="AV3012" s="191" t="str">
        <f t="shared" ref="AV3012:AV3075" si="51">AY3012&amp;"_"&amp;AW3012&amp;"_"&amp;AZ3012&amp;"_"&amp;BA3012&amp;"_"&amp;AX3012</f>
        <v>512_RON_15_10_202425</v>
      </c>
      <c r="AW3012" s="191" t="s">
        <v>228</v>
      </c>
      <c r="AX3012" s="18">
        <v>202425</v>
      </c>
      <c r="AY3012" s="191">
        <v>512</v>
      </c>
      <c r="AZ3012" s="191">
        <v>15</v>
      </c>
      <c r="BA3012" s="191">
        <v>10</v>
      </c>
      <c r="BB3012" s="191">
        <v>0</v>
      </c>
    </row>
    <row r="3013" spans="48:54" x14ac:dyDescent="0.2">
      <c r="AV3013" s="191" t="str">
        <f t="shared" si="51"/>
        <v>514_RON_15_10_202425</v>
      </c>
      <c r="AW3013" s="191" t="s">
        <v>228</v>
      </c>
      <c r="AX3013" s="18">
        <v>202425</v>
      </c>
      <c r="AY3013" s="191">
        <v>514</v>
      </c>
      <c r="AZ3013" s="191">
        <v>15</v>
      </c>
      <c r="BA3013" s="191">
        <v>10</v>
      </c>
      <c r="BB3013" s="191">
        <v>0</v>
      </c>
    </row>
    <row r="3014" spans="48:54" x14ac:dyDescent="0.2">
      <c r="AV3014" s="191" t="str">
        <f t="shared" si="51"/>
        <v>516_RON_15_10_202425</v>
      </c>
      <c r="AW3014" s="191" t="s">
        <v>228</v>
      </c>
      <c r="AX3014" s="18">
        <v>202425</v>
      </c>
      <c r="AY3014" s="191">
        <v>516</v>
      </c>
      <c r="AZ3014" s="191">
        <v>15</v>
      </c>
      <c r="BA3014" s="191">
        <v>10</v>
      </c>
      <c r="BB3014" s="191">
        <v>0</v>
      </c>
    </row>
    <row r="3015" spans="48:54" x14ac:dyDescent="0.2">
      <c r="AV3015" s="191" t="str">
        <f t="shared" si="51"/>
        <v>518_RON_15_10_202425</v>
      </c>
      <c r="AW3015" s="191" t="s">
        <v>228</v>
      </c>
      <c r="AX3015" s="18">
        <v>202425</v>
      </c>
      <c r="AY3015" s="191">
        <v>518</v>
      </c>
      <c r="AZ3015" s="191">
        <v>15</v>
      </c>
      <c r="BA3015" s="191">
        <v>10</v>
      </c>
      <c r="BB3015" s="191">
        <v>0</v>
      </c>
    </row>
    <row r="3016" spans="48:54" x14ac:dyDescent="0.2">
      <c r="AV3016" s="191" t="str">
        <f t="shared" si="51"/>
        <v>520_RON_15_10_202425</v>
      </c>
      <c r="AW3016" s="191" t="s">
        <v>228</v>
      </c>
      <c r="AX3016" s="18">
        <v>202425</v>
      </c>
      <c r="AY3016" s="191">
        <v>520</v>
      </c>
      <c r="AZ3016" s="191">
        <v>15</v>
      </c>
      <c r="BA3016" s="191">
        <v>10</v>
      </c>
      <c r="BB3016" s="191">
        <v>0</v>
      </c>
    </row>
    <row r="3017" spans="48:54" x14ac:dyDescent="0.2">
      <c r="AV3017" s="191" t="str">
        <f t="shared" si="51"/>
        <v>522_RON_15_10_202425</v>
      </c>
      <c r="AW3017" s="191" t="s">
        <v>228</v>
      </c>
      <c r="AX3017" s="18">
        <v>202425</v>
      </c>
      <c r="AY3017" s="191">
        <v>522</v>
      </c>
      <c r="AZ3017" s="191">
        <v>15</v>
      </c>
      <c r="BA3017" s="191">
        <v>10</v>
      </c>
      <c r="BB3017" s="191">
        <v>0</v>
      </c>
    </row>
    <row r="3018" spans="48:54" x14ac:dyDescent="0.2">
      <c r="AV3018" s="191" t="str">
        <f t="shared" si="51"/>
        <v>524_RON_15_10_202425</v>
      </c>
      <c r="AW3018" s="191" t="s">
        <v>228</v>
      </c>
      <c r="AX3018" s="18">
        <v>202425</v>
      </c>
      <c r="AY3018" s="191">
        <v>524</v>
      </c>
      <c r="AZ3018" s="191">
        <v>15</v>
      </c>
      <c r="BA3018" s="191">
        <v>10</v>
      </c>
      <c r="BB3018" s="191">
        <v>0</v>
      </c>
    </row>
    <row r="3019" spans="48:54" x14ac:dyDescent="0.2">
      <c r="AV3019" s="191" t="str">
        <f t="shared" si="51"/>
        <v>526_RON_15_10_202425</v>
      </c>
      <c r="AW3019" s="191" t="s">
        <v>228</v>
      </c>
      <c r="AX3019" s="18">
        <v>202425</v>
      </c>
      <c r="AY3019" s="191">
        <v>526</v>
      </c>
      <c r="AZ3019" s="191">
        <v>15</v>
      </c>
      <c r="BA3019" s="191">
        <v>10</v>
      </c>
      <c r="BB3019" s="191">
        <v>0</v>
      </c>
    </row>
    <row r="3020" spans="48:54" x14ac:dyDescent="0.2">
      <c r="AV3020" s="191" t="str">
        <f t="shared" si="51"/>
        <v>528_RON_15_10_202425</v>
      </c>
      <c r="AW3020" s="191" t="s">
        <v>228</v>
      </c>
      <c r="AX3020" s="18">
        <v>202425</v>
      </c>
      <c r="AY3020" s="191">
        <v>528</v>
      </c>
      <c r="AZ3020" s="191">
        <v>15</v>
      </c>
      <c r="BA3020" s="191">
        <v>10</v>
      </c>
      <c r="BB3020" s="191">
        <v>0</v>
      </c>
    </row>
    <row r="3021" spans="48:54" x14ac:dyDescent="0.2">
      <c r="AV3021" s="191" t="str">
        <f t="shared" si="51"/>
        <v>530_RON_15_10_202425</v>
      </c>
      <c r="AW3021" s="191" t="s">
        <v>228</v>
      </c>
      <c r="AX3021" s="18">
        <v>202425</v>
      </c>
      <c r="AY3021" s="191">
        <v>530</v>
      </c>
      <c r="AZ3021" s="191">
        <v>15</v>
      </c>
      <c r="BA3021" s="191">
        <v>10</v>
      </c>
      <c r="BB3021" s="191">
        <v>0</v>
      </c>
    </row>
    <row r="3022" spans="48:54" x14ac:dyDescent="0.2">
      <c r="AV3022" s="191" t="str">
        <f t="shared" si="51"/>
        <v>532_RON_15_10_202425</v>
      </c>
      <c r="AW3022" s="191" t="s">
        <v>228</v>
      </c>
      <c r="AX3022" s="18">
        <v>202425</v>
      </c>
      <c r="AY3022" s="191">
        <v>532</v>
      </c>
      <c r="AZ3022" s="191">
        <v>15</v>
      </c>
      <c r="BA3022" s="191">
        <v>10</v>
      </c>
      <c r="BB3022" s="191">
        <v>0</v>
      </c>
    </row>
    <row r="3023" spans="48:54" x14ac:dyDescent="0.2">
      <c r="AV3023" s="191" t="str">
        <f t="shared" si="51"/>
        <v>534_RON_15_10_202425</v>
      </c>
      <c r="AW3023" s="191" t="s">
        <v>228</v>
      </c>
      <c r="AX3023" s="18">
        <v>202425</v>
      </c>
      <c r="AY3023" s="191">
        <v>534</v>
      </c>
      <c r="AZ3023" s="191">
        <v>15</v>
      </c>
      <c r="BA3023" s="191">
        <v>10</v>
      </c>
      <c r="BB3023" s="191">
        <v>0</v>
      </c>
    </row>
    <row r="3024" spans="48:54" x14ac:dyDescent="0.2">
      <c r="AV3024" s="191" t="str">
        <f t="shared" si="51"/>
        <v>536_RON_15_10_202425</v>
      </c>
      <c r="AW3024" s="191" t="s">
        <v>228</v>
      </c>
      <c r="AX3024" s="18">
        <v>202425</v>
      </c>
      <c r="AY3024" s="191">
        <v>536</v>
      </c>
      <c r="AZ3024" s="191">
        <v>15</v>
      </c>
      <c r="BA3024" s="191">
        <v>10</v>
      </c>
      <c r="BB3024" s="191">
        <v>0</v>
      </c>
    </row>
    <row r="3025" spans="48:54" x14ac:dyDescent="0.2">
      <c r="AV3025" s="191" t="str">
        <f t="shared" si="51"/>
        <v>538_RON_15_10_202425</v>
      </c>
      <c r="AW3025" s="191" t="s">
        <v>228</v>
      </c>
      <c r="AX3025" s="18">
        <v>202425</v>
      </c>
      <c r="AY3025" s="191">
        <v>538</v>
      </c>
      <c r="AZ3025" s="191">
        <v>15</v>
      </c>
      <c r="BA3025" s="191">
        <v>10</v>
      </c>
      <c r="BB3025" s="191">
        <v>0</v>
      </c>
    </row>
    <row r="3026" spans="48:54" x14ac:dyDescent="0.2">
      <c r="AV3026" s="191" t="str">
        <f t="shared" si="51"/>
        <v>540_RON_15_10_202425</v>
      </c>
      <c r="AW3026" s="191" t="s">
        <v>228</v>
      </c>
      <c r="AX3026" s="18">
        <v>202425</v>
      </c>
      <c r="AY3026" s="191">
        <v>540</v>
      </c>
      <c r="AZ3026" s="191">
        <v>15</v>
      </c>
      <c r="BA3026" s="191">
        <v>10</v>
      </c>
      <c r="BB3026" s="191">
        <v>0</v>
      </c>
    </row>
    <row r="3027" spans="48:54" x14ac:dyDescent="0.2">
      <c r="AV3027" s="191" t="str">
        <f t="shared" si="51"/>
        <v>542_RON_15_10_202425</v>
      </c>
      <c r="AW3027" s="191" t="s">
        <v>228</v>
      </c>
      <c r="AX3027" s="18">
        <v>202425</v>
      </c>
      <c r="AY3027" s="191">
        <v>542</v>
      </c>
      <c r="AZ3027" s="191">
        <v>15</v>
      </c>
      <c r="BA3027" s="191">
        <v>10</v>
      </c>
      <c r="BB3027" s="191">
        <v>0</v>
      </c>
    </row>
    <row r="3028" spans="48:54" x14ac:dyDescent="0.2">
      <c r="AV3028" s="191" t="str">
        <f t="shared" si="51"/>
        <v>544_RON_15_10_202425</v>
      </c>
      <c r="AW3028" s="191" t="s">
        <v>228</v>
      </c>
      <c r="AX3028" s="18">
        <v>202425</v>
      </c>
      <c r="AY3028" s="191">
        <v>544</v>
      </c>
      <c r="AZ3028" s="191">
        <v>15</v>
      </c>
      <c r="BA3028" s="191">
        <v>10</v>
      </c>
      <c r="BB3028" s="191">
        <v>0</v>
      </c>
    </row>
    <row r="3029" spans="48:54" x14ac:dyDescent="0.2">
      <c r="AV3029" s="191" t="str">
        <f t="shared" si="51"/>
        <v>545_RON_15_10_202425</v>
      </c>
      <c r="AW3029" s="191" t="s">
        <v>228</v>
      </c>
      <c r="AX3029" s="18">
        <v>202425</v>
      </c>
      <c r="AY3029" s="191">
        <v>545</v>
      </c>
      <c r="AZ3029" s="191">
        <v>15</v>
      </c>
      <c r="BA3029" s="191">
        <v>10</v>
      </c>
      <c r="BB3029" s="191">
        <v>0</v>
      </c>
    </row>
    <row r="3030" spans="48:54" x14ac:dyDescent="0.2">
      <c r="AV3030" s="191" t="str">
        <f t="shared" si="51"/>
        <v>546_RON_15_10_202425</v>
      </c>
      <c r="AW3030" s="191" t="s">
        <v>228</v>
      </c>
      <c r="AX3030" s="18">
        <v>202425</v>
      </c>
      <c r="AY3030" s="191">
        <v>546</v>
      </c>
      <c r="AZ3030" s="191">
        <v>15</v>
      </c>
      <c r="BA3030" s="191">
        <v>10</v>
      </c>
      <c r="BB3030" s="191">
        <v>0</v>
      </c>
    </row>
    <row r="3031" spans="48:54" x14ac:dyDescent="0.2">
      <c r="AV3031" s="191" t="str">
        <f t="shared" si="51"/>
        <v>548_RON_15_10_202425</v>
      </c>
      <c r="AW3031" s="191" t="s">
        <v>228</v>
      </c>
      <c r="AX3031" s="18">
        <v>202425</v>
      </c>
      <c r="AY3031" s="191">
        <v>548</v>
      </c>
      <c r="AZ3031" s="191">
        <v>15</v>
      </c>
      <c r="BA3031" s="191">
        <v>10</v>
      </c>
      <c r="BB3031" s="191">
        <v>0</v>
      </c>
    </row>
    <row r="3032" spans="48:54" x14ac:dyDescent="0.2">
      <c r="AV3032" s="191" t="str">
        <f t="shared" si="51"/>
        <v>550_RON_15_10_202425</v>
      </c>
      <c r="AW3032" s="191" t="s">
        <v>228</v>
      </c>
      <c r="AX3032" s="18">
        <v>202425</v>
      </c>
      <c r="AY3032" s="191">
        <v>550</v>
      </c>
      <c r="AZ3032" s="191">
        <v>15</v>
      </c>
      <c r="BA3032" s="191">
        <v>10</v>
      </c>
      <c r="BB3032" s="191">
        <v>0</v>
      </c>
    </row>
    <row r="3033" spans="48:54" x14ac:dyDescent="0.2">
      <c r="AV3033" s="191" t="str">
        <f t="shared" si="51"/>
        <v>552_RON_15_10_202425</v>
      </c>
      <c r="AW3033" s="191" t="s">
        <v>228</v>
      </c>
      <c r="AX3033" s="18">
        <v>202425</v>
      </c>
      <c r="AY3033" s="191">
        <v>552</v>
      </c>
      <c r="AZ3033" s="191">
        <v>15</v>
      </c>
      <c r="BA3033" s="191">
        <v>10</v>
      </c>
      <c r="BB3033" s="191">
        <v>0</v>
      </c>
    </row>
    <row r="3034" spans="48:54" x14ac:dyDescent="0.2">
      <c r="AV3034" s="191" t="str">
        <f t="shared" si="51"/>
        <v>562_RON_15_10_202425</v>
      </c>
      <c r="AW3034" s="191" t="s">
        <v>228</v>
      </c>
      <c r="AX3034" s="18">
        <v>202425</v>
      </c>
      <c r="AY3034" s="191">
        <v>562</v>
      </c>
      <c r="AZ3034" s="191">
        <v>15</v>
      </c>
      <c r="BA3034" s="191">
        <v>10</v>
      </c>
      <c r="BB3034" s="191">
        <v>0</v>
      </c>
    </row>
    <row r="3035" spans="48:54" x14ac:dyDescent="0.2">
      <c r="AV3035" s="191" t="str">
        <f t="shared" si="51"/>
        <v>564_RON_15_10_202425</v>
      </c>
      <c r="AW3035" s="191" t="s">
        <v>228</v>
      </c>
      <c r="AX3035" s="18">
        <v>202425</v>
      </c>
      <c r="AY3035" s="191">
        <v>564</v>
      </c>
      <c r="AZ3035" s="191">
        <v>15</v>
      </c>
      <c r="BA3035" s="191">
        <v>10</v>
      </c>
      <c r="BB3035" s="191">
        <v>0</v>
      </c>
    </row>
    <row r="3036" spans="48:54" x14ac:dyDescent="0.2">
      <c r="AV3036" s="191" t="str">
        <f t="shared" si="51"/>
        <v>566_RON_15_10_202425</v>
      </c>
      <c r="AW3036" s="191" t="s">
        <v>228</v>
      </c>
      <c r="AX3036" s="18">
        <v>202425</v>
      </c>
      <c r="AY3036" s="191">
        <v>566</v>
      </c>
      <c r="AZ3036" s="191">
        <v>15</v>
      </c>
      <c r="BA3036" s="191">
        <v>10</v>
      </c>
      <c r="BB3036" s="191">
        <v>0</v>
      </c>
    </row>
    <row r="3037" spans="48:54" x14ac:dyDescent="0.2">
      <c r="AV3037" s="191" t="str">
        <f t="shared" si="51"/>
        <v>568_RON_15_10_202425</v>
      </c>
      <c r="AW3037" s="191" t="s">
        <v>228</v>
      </c>
      <c r="AX3037" s="18">
        <v>202425</v>
      </c>
      <c r="AY3037" s="191">
        <v>568</v>
      </c>
      <c r="AZ3037" s="191">
        <v>15</v>
      </c>
      <c r="BA3037" s="191">
        <v>10</v>
      </c>
      <c r="BB3037" s="191">
        <v>0</v>
      </c>
    </row>
    <row r="3038" spans="48:54" x14ac:dyDescent="0.2">
      <c r="AV3038" s="191" t="str">
        <f t="shared" si="51"/>
        <v>572_RON_15_10_202425</v>
      </c>
      <c r="AW3038" s="191" t="s">
        <v>228</v>
      </c>
      <c r="AX3038" s="18">
        <v>202425</v>
      </c>
      <c r="AY3038" s="191">
        <v>572</v>
      </c>
      <c r="AZ3038" s="191">
        <v>15</v>
      </c>
      <c r="BA3038" s="191">
        <v>10</v>
      </c>
      <c r="BB3038" s="191">
        <v>0</v>
      </c>
    </row>
    <row r="3039" spans="48:54" x14ac:dyDescent="0.2">
      <c r="AV3039" s="191" t="str">
        <f t="shared" si="51"/>
        <v>574_RON_15_10_202425</v>
      </c>
      <c r="AW3039" s="191" t="s">
        <v>228</v>
      </c>
      <c r="AX3039" s="18">
        <v>202425</v>
      </c>
      <c r="AY3039" s="191">
        <v>574</v>
      </c>
      <c r="AZ3039" s="191">
        <v>15</v>
      </c>
      <c r="BA3039" s="191">
        <v>10</v>
      </c>
      <c r="BB3039" s="191">
        <v>0</v>
      </c>
    </row>
    <row r="3040" spans="48:54" x14ac:dyDescent="0.2">
      <c r="AV3040" s="191" t="str">
        <f t="shared" si="51"/>
        <v>576_RON_15_10_202425</v>
      </c>
      <c r="AW3040" s="191" t="s">
        <v>228</v>
      </c>
      <c r="AX3040" s="18">
        <v>202425</v>
      </c>
      <c r="AY3040" s="191">
        <v>576</v>
      </c>
      <c r="AZ3040" s="191">
        <v>15</v>
      </c>
      <c r="BA3040" s="191">
        <v>10</v>
      </c>
      <c r="BB3040" s="191">
        <v>0</v>
      </c>
    </row>
    <row r="3041" spans="48:54" x14ac:dyDescent="0.2">
      <c r="AV3041" s="191" t="str">
        <f t="shared" si="51"/>
        <v>582_RON_15_10_202425</v>
      </c>
      <c r="AW3041" s="191" t="s">
        <v>228</v>
      </c>
      <c r="AX3041" s="18">
        <v>202425</v>
      </c>
      <c r="AY3041" s="191">
        <v>582</v>
      </c>
      <c r="AZ3041" s="191">
        <v>15</v>
      </c>
      <c r="BA3041" s="191">
        <v>10</v>
      </c>
      <c r="BB3041" s="191">
        <v>419.46894564527736</v>
      </c>
    </row>
    <row r="3042" spans="48:54" x14ac:dyDescent="0.2">
      <c r="AV3042" s="191" t="str">
        <f t="shared" si="51"/>
        <v>584_RON_15_10_202425</v>
      </c>
      <c r="AW3042" s="191" t="s">
        <v>228</v>
      </c>
      <c r="AX3042" s="18">
        <v>202425</v>
      </c>
      <c r="AY3042" s="191">
        <v>584</v>
      </c>
      <c r="AZ3042" s="191">
        <v>15</v>
      </c>
      <c r="BA3042" s="191">
        <v>10</v>
      </c>
      <c r="BB3042" s="191">
        <v>78</v>
      </c>
    </row>
    <row r="3043" spans="48:54" x14ac:dyDescent="0.2">
      <c r="AV3043" s="191" t="str">
        <f t="shared" si="51"/>
        <v>586_RON_15_10_202425</v>
      </c>
      <c r="AW3043" s="191" t="s">
        <v>228</v>
      </c>
      <c r="AX3043" s="18">
        <v>202425</v>
      </c>
      <c r="AY3043" s="191">
        <v>586</v>
      </c>
      <c r="AZ3043" s="191">
        <v>15</v>
      </c>
      <c r="BA3043" s="191">
        <v>10</v>
      </c>
      <c r="BB3043" s="191">
        <v>471.36699999999996</v>
      </c>
    </row>
    <row r="3044" spans="48:54" x14ac:dyDescent="0.2">
      <c r="AV3044" s="191" t="str">
        <f t="shared" si="51"/>
        <v>512_RON_16_10_202425</v>
      </c>
      <c r="AW3044" s="191" t="s">
        <v>228</v>
      </c>
      <c r="AX3044" s="18">
        <v>202425</v>
      </c>
      <c r="AY3044" s="191">
        <v>512</v>
      </c>
      <c r="AZ3044" s="191">
        <v>16</v>
      </c>
      <c r="BA3044" s="191">
        <v>10</v>
      </c>
      <c r="BB3044" s="191">
        <v>0</v>
      </c>
    </row>
    <row r="3045" spans="48:54" x14ac:dyDescent="0.2">
      <c r="AV3045" s="191" t="str">
        <f t="shared" si="51"/>
        <v>514_RON_16_10_202425</v>
      </c>
      <c r="AW3045" s="191" t="s">
        <v>228</v>
      </c>
      <c r="AX3045" s="18">
        <v>202425</v>
      </c>
      <c r="AY3045" s="191">
        <v>514</v>
      </c>
      <c r="AZ3045" s="191">
        <v>16</v>
      </c>
      <c r="BA3045" s="191">
        <v>10</v>
      </c>
      <c r="BB3045" s="191">
        <v>0</v>
      </c>
    </row>
    <row r="3046" spans="48:54" x14ac:dyDescent="0.2">
      <c r="AV3046" s="191" t="str">
        <f t="shared" si="51"/>
        <v>516_RON_16_10_202425</v>
      </c>
      <c r="AW3046" s="191" t="s">
        <v>228</v>
      </c>
      <c r="AX3046" s="18">
        <v>202425</v>
      </c>
      <c r="AY3046" s="191">
        <v>516</v>
      </c>
      <c r="AZ3046" s="191">
        <v>16</v>
      </c>
      <c r="BA3046" s="191">
        <v>10</v>
      </c>
      <c r="BB3046" s="191">
        <v>0</v>
      </c>
    </row>
    <row r="3047" spans="48:54" x14ac:dyDescent="0.2">
      <c r="AV3047" s="191" t="str">
        <f t="shared" si="51"/>
        <v>518_RON_16_10_202425</v>
      </c>
      <c r="AW3047" s="191" t="s">
        <v>228</v>
      </c>
      <c r="AX3047" s="18">
        <v>202425</v>
      </c>
      <c r="AY3047" s="191">
        <v>518</v>
      </c>
      <c r="AZ3047" s="191">
        <v>16</v>
      </c>
      <c r="BA3047" s="191">
        <v>10</v>
      </c>
      <c r="BB3047" s="191">
        <v>0</v>
      </c>
    </row>
    <row r="3048" spans="48:54" x14ac:dyDescent="0.2">
      <c r="AV3048" s="191" t="str">
        <f t="shared" si="51"/>
        <v>520_RON_16_10_202425</v>
      </c>
      <c r="AW3048" s="191" t="s">
        <v>228</v>
      </c>
      <c r="AX3048" s="18">
        <v>202425</v>
      </c>
      <c r="AY3048" s="191">
        <v>520</v>
      </c>
      <c r="AZ3048" s="191">
        <v>16</v>
      </c>
      <c r="BA3048" s="191">
        <v>10</v>
      </c>
      <c r="BB3048" s="191">
        <v>0</v>
      </c>
    </row>
    <row r="3049" spans="48:54" x14ac:dyDescent="0.2">
      <c r="AV3049" s="191" t="str">
        <f t="shared" si="51"/>
        <v>522_RON_16_10_202425</v>
      </c>
      <c r="AW3049" s="191" t="s">
        <v>228</v>
      </c>
      <c r="AX3049" s="18">
        <v>202425</v>
      </c>
      <c r="AY3049" s="191">
        <v>522</v>
      </c>
      <c r="AZ3049" s="191">
        <v>16</v>
      </c>
      <c r="BA3049" s="191">
        <v>10</v>
      </c>
      <c r="BB3049" s="191">
        <v>0</v>
      </c>
    </row>
    <row r="3050" spans="48:54" x14ac:dyDescent="0.2">
      <c r="AV3050" s="191" t="str">
        <f t="shared" si="51"/>
        <v>524_RON_16_10_202425</v>
      </c>
      <c r="AW3050" s="191" t="s">
        <v>228</v>
      </c>
      <c r="AX3050" s="18">
        <v>202425</v>
      </c>
      <c r="AY3050" s="191">
        <v>524</v>
      </c>
      <c r="AZ3050" s="191">
        <v>16</v>
      </c>
      <c r="BA3050" s="191">
        <v>10</v>
      </c>
      <c r="BB3050" s="191">
        <v>0</v>
      </c>
    </row>
    <row r="3051" spans="48:54" x14ac:dyDescent="0.2">
      <c r="AV3051" s="191" t="str">
        <f t="shared" si="51"/>
        <v>526_RON_16_10_202425</v>
      </c>
      <c r="AW3051" s="191" t="s">
        <v>228</v>
      </c>
      <c r="AX3051" s="18">
        <v>202425</v>
      </c>
      <c r="AY3051" s="191">
        <v>526</v>
      </c>
      <c r="AZ3051" s="191">
        <v>16</v>
      </c>
      <c r="BA3051" s="191">
        <v>10</v>
      </c>
      <c r="BB3051" s="191">
        <v>0</v>
      </c>
    </row>
    <row r="3052" spans="48:54" x14ac:dyDescent="0.2">
      <c r="AV3052" s="191" t="str">
        <f t="shared" si="51"/>
        <v>528_RON_16_10_202425</v>
      </c>
      <c r="AW3052" s="191" t="s">
        <v>228</v>
      </c>
      <c r="AX3052" s="18">
        <v>202425</v>
      </c>
      <c r="AY3052" s="191">
        <v>528</v>
      </c>
      <c r="AZ3052" s="191">
        <v>16</v>
      </c>
      <c r="BA3052" s="191">
        <v>10</v>
      </c>
      <c r="BB3052" s="191">
        <v>0</v>
      </c>
    </row>
    <row r="3053" spans="48:54" x14ac:dyDescent="0.2">
      <c r="AV3053" s="191" t="str">
        <f t="shared" si="51"/>
        <v>530_RON_16_10_202425</v>
      </c>
      <c r="AW3053" s="191" t="s">
        <v>228</v>
      </c>
      <c r="AX3053" s="18">
        <v>202425</v>
      </c>
      <c r="AY3053" s="191">
        <v>530</v>
      </c>
      <c r="AZ3053" s="191">
        <v>16</v>
      </c>
      <c r="BA3053" s="191">
        <v>10</v>
      </c>
      <c r="BB3053" s="191">
        <v>0</v>
      </c>
    </row>
    <row r="3054" spans="48:54" x14ac:dyDescent="0.2">
      <c r="AV3054" s="191" t="str">
        <f t="shared" si="51"/>
        <v>532_RON_16_10_202425</v>
      </c>
      <c r="AW3054" s="191" t="s">
        <v>228</v>
      </c>
      <c r="AX3054" s="18">
        <v>202425</v>
      </c>
      <c r="AY3054" s="191">
        <v>532</v>
      </c>
      <c r="AZ3054" s="191">
        <v>16</v>
      </c>
      <c r="BA3054" s="191">
        <v>10</v>
      </c>
      <c r="BB3054" s="191">
        <v>0</v>
      </c>
    </row>
    <row r="3055" spans="48:54" x14ac:dyDescent="0.2">
      <c r="AV3055" s="191" t="str">
        <f t="shared" si="51"/>
        <v>534_RON_16_10_202425</v>
      </c>
      <c r="AW3055" s="191" t="s">
        <v>228</v>
      </c>
      <c r="AX3055" s="18">
        <v>202425</v>
      </c>
      <c r="AY3055" s="191">
        <v>534</v>
      </c>
      <c r="AZ3055" s="191">
        <v>16</v>
      </c>
      <c r="BA3055" s="191">
        <v>10</v>
      </c>
      <c r="BB3055" s="191">
        <v>0</v>
      </c>
    </row>
    <row r="3056" spans="48:54" x14ac:dyDescent="0.2">
      <c r="AV3056" s="191" t="str">
        <f t="shared" si="51"/>
        <v>536_RON_16_10_202425</v>
      </c>
      <c r="AW3056" s="191" t="s">
        <v>228</v>
      </c>
      <c r="AX3056" s="18">
        <v>202425</v>
      </c>
      <c r="AY3056" s="191">
        <v>536</v>
      </c>
      <c r="AZ3056" s="191">
        <v>16</v>
      </c>
      <c r="BA3056" s="191">
        <v>10</v>
      </c>
      <c r="BB3056" s="191">
        <v>0</v>
      </c>
    </row>
    <row r="3057" spans="48:54" x14ac:dyDescent="0.2">
      <c r="AV3057" s="191" t="str">
        <f t="shared" si="51"/>
        <v>538_RON_16_10_202425</v>
      </c>
      <c r="AW3057" s="191" t="s">
        <v>228</v>
      </c>
      <c r="AX3057" s="18">
        <v>202425</v>
      </c>
      <c r="AY3057" s="191">
        <v>538</v>
      </c>
      <c r="AZ3057" s="191">
        <v>16</v>
      </c>
      <c r="BA3057" s="191">
        <v>10</v>
      </c>
      <c r="BB3057" s="191">
        <v>0</v>
      </c>
    </row>
    <row r="3058" spans="48:54" x14ac:dyDescent="0.2">
      <c r="AV3058" s="191" t="str">
        <f t="shared" si="51"/>
        <v>540_RON_16_10_202425</v>
      </c>
      <c r="AW3058" s="191" t="s">
        <v>228</v>
      </c>
      <c r="AX3058" s="18">
        <v>202425</v>
      </c>
      <c r="AY3058" s="191">
        <v>540</v>
      </c>
      <c r="AZ3058" s="191">
        <v>16</v>
      </c>
      <c r="BA3058" s="191">
        <v>10</v>
      </c>
      <c r="BB3058" s="191">
        <v>0</v>
      </c>
    </row>
    <row r="3059" spans="48:54" x14ac:dyDescent="0.2">
      <c r="AV3059" s="191" t="str">
        <f t="shared" si="51"/>
        <v>542_RON_16_10_202425</v>
      </c>
      <c r="AW3059" s="191" t="s">
        <v>228</v>
      </c>
      <c r="AX3059" s="18">
        <v>202425</v>
      </c>
      <c r="AY3059" s="191">
        <v>542</v>
      </c>
      <c r="AZ3059" s="191">
        <v>16</v>
      </c>
      <c r="BA3059" s="191">
        <v>10</v>
      </c>
      <c r="BB3059" s="191">
        <v>0</v>
      </c>
    </row>
    <row r="3060" spans="48:54" x14ac:dyDescent="0.2">
      <c r="AV3060" s="191" t="str">
        <f t="shared" si="51"/>
        <v>544_RON_16_10_202425</v>
      </c>
      <c r="AW3060" s="191" t="s">
        <v>228</v>
      </c>
      <c r="AX3060" s="18">
        <v>202425</v>
      </c>
      <c r="AY3060" s="191">
        <v>544</v>
      </c>
      <c r="AZ3060" s="191">
        <v>16</v>
      </c>
      <c r="BA3060" s="191">
        <v>10</v>
      </c>
      <c r="BB3060" s="191">
        <v>0</v>
      </c>
    </row>
    <row r="3061" spans="48:54" x14ac:dyDescent="0.2">
      <c r="AV3061" s="191" t="str">
        <f t="shared" si="51"/>
        <v>545_RON_16_10_202425</v>
      </c>
      <c r="AW3061" s="191" t="s">
        <v>228</v>
      </c>
      <c r="AX3061" s="18">
        <v>202425</v>
      </c>
      <c r="AY3061" s="191">
        <v>545</v>
      </c>
      <c r="AZ3061" s="191">
        <v>16</v>
      </c>
      <c r="BA3061" s="191">
        <v>10</v>
      </c>
      <c r="BB3061" s="191">
        <v>0</v>
      </c>
    </row>
    <row r="3062" spans="48:54" x14ac:dyDescent="0.2">
      <c r="AV3062" s="191" t="str">
        <f t="shared" si="51"/>
        <v>546_RON_16_10_202425</v>
      </c>
      <c r="AW3062" s="191" t="s">
        <v>228</v>
      </c>
      <c r="AX3062" s="18">
        <v>202425</v>
      </c>
      <c r="AY3062" s="191">
        <v>546</v>
      </c>
      <c r="AZ3062" s="191">
        <v>16</v>
      </c>
      <c r="BA3062" s="191">
        <v>10</v>
      </c>
      <c r="BB3062" s="191">
        <v>0</v>
      </c>
    </row>
    <row r="3063" spans="48:54" x14ac:dyDescent="0.2">
      <c r="AV3063" s="191" t="str">
        <f t="shared" si="51"/>
        <v>548_RON_16_10_202425</v>
      </c>
      <c r="AW3063" s="191" t="s">
        <v>228</v>
      </c>
      <c r="AX3063" s="18">
        <v>202425</v>
      </c>
      <c r="AY3063" s="191">
        <v>548</v>
      </c>
      <c r="AZ3063" s="191">
        <v>16</v>
      </c>
      <c r="BA3063" s="191">
        <v>10</v>
      </c>
      <c r="BB3063" s="191">
        <v>0</v>
      </c>
    </row>
    <row r="3064" spans="48:54" x14ac:dyDescent="0.2">
      <c r="AV3064" s="191" t="str">
        <f t="shared" si="51"/>
        <v>550_RON_16_10_202425</v>
      </c>
      <c r="AW3064" s="191" t="s">
        <v>228</v>
      </c>
      <c r="AX3064" s="18">
        <v>202425</v>
      </c>
      <c r="AY3064" s="191">
        <v>550</v>
      </c>
      <c r="AZ3064" s="191">
        <v>16</v>
      </c>
      <c r="BA3064" s="191">
        <v>10</v>
      </c>
      <c r="BB3064" s="191">
        <v>0</v>
      </c>
    </row>
    <row r="3065" spans="48:54" x14ac:dyDescent="0.2">
      <c r="AV3065" s="191" t="str">
        <f t="shared" si="51"/>
        <v>552_RON_16_10_202425</v>
      </c>
      <c r="AW3065" s="191" t="s">
        <v>228</v>
      </c>
      <c r="AX3065" s="18">
        <v>202425</v>
      </c>
      <c r="AY3065" s="191">
        <v>552</v>
      </c>
      <c r="AZ3065" s="191">
        <v>16</v>
      </c>
      <c r="BA3065" s="191">
        <v>10</v>
      </c>
      <c r="BB3065" s="191">
        <v>0</v>
      </c>
    </row>
    <row r="3066" spans="48:54" x14ac:dyDescent="0.2">
      <c r="AV3066" s="191" t="str">
        <f t="shared" si="51"/>
        <v>562_RON_16_10_202425</v>
      </c>
      <c r="AW3066" s="191" t="s">
        <v>228</v>
      </c>
      <c r="AX3066" s="18">
        <v>202425</v>
      </c>
      <c r="AY3066" s="191">
        <v>562</v>
      </c>
      <c r="AZ3066" s="191">
        <v>16</v>
      </c>
      <c r="BA3066" s="191">
        <v>10</v>
      </c>
      <c r="BB3066" s="191">
        <v>0</v>
      </c>
    </row>
    <row r="3067" spans="48:54" x14ac:dyDescent="0.2">
      <c r="AV3067" s="191" t="str">
        <f t="shared" si="51"/>
        <v>564_RON_16_10_202425</v>
      </c>
      <c r="AW3067" s="191" t="s">
        <v>228</v>
      </c>
      <c r="AX3067" s="18">
        <v>202425</v>
      </c>
      <c r="AY3067" s="191">
        <v>564</v>
      </c>
      <c r="AZ3067" s="191">
        <v>16</v>
      </c>
      <c r="BA3067" s="191">
        <v>10</v>
      </c>
      <c r="BB3067" s="191">
        <v>0</v>
      </c>
    </row>
    <row r="3068" spans="48:54" x14ac:dyDescent="0.2">
      <c r="AV3068" s="191" t="str">
        <f t="shared" si="51"/>
        <v>566_RON_16_10_202425</v>
      </c>
      <c r="AW3068" s="191" t="s">
        <v>228</v>
      </c>
      <c r="AX3068" s="18">
        <v>202425</v>
      </c>
      <c r="AY3068" s="191">
        <v>566</v>
      </c>
      <c r="AZ3068" s="191">
        <v>16</v>
      </c>
      <c r="BA3068" s="191">
        <v>10</v>
      </c>
      <c r="BB3068" s="191">
        <v>0</v>
      </c>
    </row>
    <row r="3069" spans="48:54" x14ac:dyDescent="0.2">
      <c r="AV3069" s="191" t="str">
        <f t="shared" si="51"/>
        <v>568_RON_16_10_202425</v>
      </c>
      <c r="AW3069" s="191" t="s">
        <v>228</v>
      </c>
      <c r="AX3069" s="18">
        <v>202425</v>
      </c>
      <c r="AY3069" s="191">
        <v>568</v>
      </c>
      <c r="AZ3069" s="191">
        <v>16</v>
      </c>
      <c r="BA3069" s="191">
        <v>10</v>
      </c>
      <c r="BB3069" s="191">
        <v>0</v>
      </c>
    </row>
    <row r="3070" spans="48:54" x14ac:dyDescent="0.2">
      <c r="AV3070" s="191" t="str">
        <f t="shared" si="51"/>
        <v>572_RON_16_10_202425</v>
      </c>
      <c r="AW3070" s="191" t="s">
        <v>228</v>
      </c>
      <c r="AX3070" s="18">
        <v>202425</v>
      </c>
      <c r="AY3070" s="191">
        <v>572</v>
      </c>
      <c r="AZ3070" s="191">
        <v>16</v>
      </c>
      <c r="BA3070" s="191">
        <v>10</v>
      </c>
      <c r="BB3070" s="191">
        <v>0</v>
      </c>
    </row>
    <row r="3071" spans="48:54" x14ac:dyDescent="0.2">
      <c r="AV3071" s="191" t="str">
        <f t="shared" si="51"/>
        <v>574_RON_16_10_202425</v>
      </c>
      <c r="AW3071" s="191" t="s">
        <v>228</v>
      </c>
      <c r="AX3071" s="18">
        <v>202425</v>
      </c>
      <c r="AY3071" s="191">
        <v>574</v>
      </c>
      <c r="AZ3071" s="191">
        <v>16</v>
      </c>
      <c r="BA3071" s="191">
        <v>10</v>
      </c>
      <c r="BB3071" s="191">
        <v>0</v>
      </c>
    </row>
    <row r="3072" spans="48:54" x14ac:dyDescent="0.2">
      <c r="AV3072" s="191" t="str">
        <f t="shared" si="51"/>
        <v>576_RON_16_10_202425</v>
      </c>
      <c r="AW3072" s="191" t="s">
        <v>228</v>
      </c>
      <c r="AX3072" s="18">
        <v>202425</v>
      </c>
      <c r="AY3072" s="191">
        <v>576</v>
      </c>
      <c r="AZ3072" s="191">
        <v>16</v>
      </c>
      <c r="BA3072" s="191">
        <v>10</v>
      </c>
      <c r="BB3072" s="191">
        <v>0</v>
      </c>
    </row>
    <row r="3073" spans="48:54" x14ac:dyDescent="0.2">
      <c r="AV3073" s="191" t="str">
        <f t="shared" si="51"/>
        <v>582_RON_16_10_202425</v>
      </c>
      <c r="AW3073" s="191" t="s">
        <v>228</v>
      </c>
      <c r="AX3073" s="18">
        <v>202425</v>
      </c>
      <c r="AY3073" s="191">
        <v>582</v>
      </c>
      <c r="AZ3073" s="191">
        <v>16</v>
      </c>
      <c r="BA3073" s="191">
        <v>10</v>
      </c>
      <c r="BB3073" s="191">
        <v>575.73470542387724</v>
      </c>
    </row>
    <row r="3074" spans="48:54" x14ac:dyDescent="0.2">
      <c r="AV3074" s="191" t="str">
        <f t="shared" si="51"/>
        <v>584_RON_16_10_202425</v>
      </c>
      <c r="AW3074" s="191" t="s">
        <v>228</v>
      </c>
      <c r="AX3074" s="18">
        <v>202425</v>
      </c>
      <c r="AY3074" s="191">
        <v>584</v>
      </c>
      <c r="AZ3074" s="191">
        <v>16</v>
      </c>
      <c r="BA3074" s="191">
        <v>10</v>
      </c>
      <c r="BB3074" s="191">
        <v>642</v>
      </c>
    </row>
    <row r="3075" spans="48:54" x14ac:dyDescent="0.2">
      <c r="AV3075" s="191" t="str">
        <f t="shared" si="51"/>
        <v>586_RON_16_10_202425</v>
      </c>
      <c r="AW3075" s="191" t="s">
        <v>228</v>
      </c>
      <c r="AX3075" s="18">
        <v>202425</v>
      </c>
      <c r="AY3075" s="191">
        <v>586</v>
      </c>
      <c r="AZ3075" s="191">
        <v>16</v>
      </c>
      <c r="BA3075" s="191">
        <v>10</v>
      </c>
      <c r="BB3075" s="191">
        <v>255.54700000000003</v>
      </c>
    </row>
    <row r="3076" spans="48:54" x14ac:dyDescent="0.2">
      <c r="AV3076" s="191" t="str">
        <f t="shared" ref="AV3076:AV3139" si="52">AY3076&amp;"_"&amp;AW3076&amp;"_"&amp;AZ3076&amp;"_"&amp;BA3076&amp;"_"&amp;AX3076</f>
        <v>512_RON_17_10_202425</v>
      </c>
      <c r="AW3076" s="191" t="s">
        <v>228</v>
      </c>
      <c r="AX3076" s="18">
        <v>202425</v>
      </c>
      <c r="AY3076" s="191">
        <v>512</v>
      </c>
      <c r="AZ3076" s="191">
        <v>17</v>
      </c>
      <c r="BA3076" s="191">
        <v>10</v>
      </c>
      <c r="BB3076" s="191">
        <v>0</v>
      </c>
    </row>
    <row r="3077" spans="48:54" x14ac:dyDescent="0.2">
      <c r="AV3077" s="191" t="str">
        <f t="shared" si="52"/>
        <v>514_RON_17_10_202425</v>
      </c>
      <c r="AW3077" s="191" t="s">
        <v>228</v>
      </c>
      <c r="AX3077" s="18">
        <v>202425</v>
      </c>
      <c r="AY3077" s="191">
        <v>514</v>
      </c>
      <c r="AZ3077" s="191">
        <v>17</v>
      </c>
      <c r="BA3077" s="191">
        <v>10</v>
      </c>
      <c r="BB3077" s="191">
        <v>0</v>
      </c>
    </row>
    <row r="3078" spans="48:54" x14ac:dyDescent="0.2">
      <c r="AV3078" s="191" t="str">
        <f t="shared" si="52"/>
        <v>516_RON_17_10_202425</v>
      </c>
      <c r="AW3078" s="191" t="s">
        <v>228</v>
      </c>
      <c r="AX3078" s="18">
        <v>202425</v>
      </c>
      <c r="AY3078" s="191">
        <v>516</v>
      </c>
      <c r="AZ3078" s="191">
        <v>17</v>
      </c>
      <c r="BA3078" s="191">
        <v>10</v>
      </c>
      <c r="BB3078" s="191">
        <v>0</v>
      </c>
    </row>
    <row r="3079" spans="48:54" x14ac:dyDescent="0.2">
      <c r="AV3079" s="191" t="str">
        <f t="shared" si="52"/>
        <v>518_RON_17_10_202425</v>
      </c>
      <c r="AW3079" s="191" t="s">
        <v>228</v>
      </c>
      <c r="AX3079" s="18">
        <v>202425</v>
      </c>
      <c r="AY3079" s="191">
        <v>518</v>
      </c>
      <c r="AZ3079" s="191">
        <v>17</v>
      </c>
      <c r="BA3079" s="191">
        <v>10</v>
      </c>
      <c r="BB3079" s="191">
        <v>0</v>
      </c>
    </row>
    <row r="3080" spans="48:54" x14ac:dyDescent="0.2">
      <c r="AV3080" s="191" t="str">
        <f t="shared" si="52"/>
        <v>520_RON_17_10_202425</v>
      </c>
      <c r="AW3080" s="191" t="s">
        <v>228</v>
      </c>
      <c r="AX3080" s="18">
        <v>202425</v>
      </c>
      <c r="AY3080" s="191">
        <v>520</v>
      </c>
      <c r="AZ3080" s="191">
        <v>17</v>
      </c>
      <c r="BA3080" s="191">
        <v>10</v>
      </c>
      <c r="BB3080" s="191">
        <v>0</v>
      </c>
    </row>
    <row r="3081" spans="48:54" x14ac:dyDescent="0.2">
      <c r="AV3081" s="191" t="str">
        <f t="shared" si="52"/>
        <v>522_RON_17_10_202425</v>
      </c>
      <c r="AW3081" s="191" t="s">
        <v>228</v>
      </c>
      <c r="AX3081" s="18">
        <v>202425</v>
      </c>
      <c r="AY3081" s="191">
        <v>522</v>
      </c>
      <c r="AZ3081" s="191">
        <v>17</v>
      </c>
      <c r="BA3081" s="191">
        <v>10</v>
      </c>
      <c r="BB3081" s="191">
        <v>0</v>
      </c>
    </row>
    <row r="3082" spans="48:54" x14ac:dyDescent="0.2">
      <c r="AV3082" s="191" t="str">
        <f t="shared" si="52"/>
        <v>524_RON_17_10_202425</v>
      </c>
      <c r="AW3082" s="191" t="s">
        <v>228</v>
      </c>
      <c r="AX3082" s="18">
        <v>202425</v>
      </c>
      <c r="AY3082" s="191">
        <v>524</v>
      </c>
      <c r="AZ3082" s="191">
        <v>17</v>
      </c>
      <c r="BA3082" s="191">
        <v>10</v>
      </c>
      <c r="BB3082" s="191">
        <v>0</v>
      </c>
    </row>
    <row r="3083" spans="48:54" x14ac:dyDescent="0.2">
      <c r="AV3083" s="191" t="str">
        <f t="shared" si="52"/>
        <v>526_RON_17_10_202425</v>
      </c>
      <c r="AW3083" s="191" t="s">
        <v>228</v>
      </c>
      <c r="AX3083" s="18">
        <v>202425</v>
      </c>
      <c r="AY3083" s="191">
        <v>526</v>
      </c>
      <c r="AZ3083" s="191">
        <v>17</v>
      </c>
      <c r="BA3083" s="191">
        <v>10</v>
      </c>
      <c r="BB3083" s="191">
        <v>0</v>
      </c>
    </row>
    <row r="3084" spans="48:54" x14ac:dyDescent="0.2">
      <c r="AV3084" s="191" t="str">
        <f t="shared" si="52"/>
        <v>528_RON_17_10_202425</v>
      </c>
      <c r="AW3084" s="191" t="s">
        <v>228</v>
      </c>
      <c r="AX3084" s="18">
        <v>202425</v>
      </c>
      <c r="AY3084" s="191">
        <v>528</v>
      </c>
      <c r="AZ3084" s="191">
        <v>17</v>
      </c>
      <c r="BA3084" s="191">
        <v>10</v>
      </c>
      <c r="BB3084" s="191">
        <v>0</v>
      </c>
    </row>
    <row r="3085" spans="48:54" x14ac:dyDescent="0.2">
      <c r="AV3085" s="191" t="str">
        <f t="shared" si="52"/>
        <v>530_RON_17_10_202425</v>
      </c>
      <c r="AW3085" s="191" t="s">
        <v>228</v>
      </c>
      <c r="AX3085" s="18">
        <v>202425</v>
      </c>
      <c r="AY3085" s="191">
        <v>530</v>
      </c>
      <c r="AZ3085" s="191">
        <v>17</v>
      </c>
      <c r="BA3085" s="191">
        <v>10</v>
      </c>
      <c r="BB3085" s="191">
        <v>0</v>
      </c>
    </row>
    <row r="3086" spans="48:54" x14ac:dyDescent="0.2">
      <c r="AV3086" s="191" t="str">
        <f t="shared" si="52"/>
        <v>532_RON_17_10_202425</v>
      </c>
      <c r="AW3086" s="191" t="s">
        <v>228</v>
      </c>
      <c r="AX3086" s="18">
        <v>202425</v>
      </c>
      <c r="AY3086" s="191">
        <v>532</v>
      </c>
      <c r="AZ3086" s="191">
        <v>17</v>
      </c>
      <c r="BA3086" s="191">
        <v>10</v>
      </c>
      <c r="BB3086" s="191">
        <v>0</v>
      </c>
    </row>
    <row r="3087" spans="48:54" x14ac:dyDescent="0.2">
      <c r="AV3087" s="191" t="str">
        <f t="shared" si="52"/>
        <v>534_RON_17_10_202425</v>
      </c>
      <c r="AW3087" s="191" t="s">
        <v>228</v>
      </c>
      <c r="AX3087" s="18">
        <v>202425</v>
      </c>
      <c r="AY3087" s="191">
        <v>534</v>
      </c>
      <c r="AZ3087" s="191">
        <v>17</v>
      </c>
      <c r="BA3087" s="191">
        <v>10</v>
      </c>
      <c r="BB3087" s="191">
        <v>0</v>
      </c>
    </row>
    <row r="3088" spans="48:54" x14ac:dyDescent="0.2">
      <c r="AV3088" s="191" t="str">
        <f t="shared" si="52"/>
        <v>536_RON_17_10_202425</v>
      </c>
      <c r="AW3088" s="191" t="s">
        <v>228</v>
      </c>
      <c r="AX3088" s="18">
        <v>202425</v>
      </c>
      <c r="AY3088" s="191">
        <v>536</v>
      </c>
      <c r="AZ3088" s="191">
        <v>17</v>
      </c>
      <c r="BA3088" s="191">
        <v>10</v>
      </c>
      <c r="BB3088" s="191">
        <v>0</v>
      </c>
    </row>
    <row r="3089" spans="48:54" x14ac:dyDescent="0.2">
      <c r="AV3089" s="191" t="str">
        <f t="shared" si="52"/>
        <v>538_RON_17_10_202425</v>
      </c>
      <c r="AW3089" s="191" t="s">
        <v>228</v>
      </c>
      <c r="AX3089" s="18">
        <v>202425</v>
      </c>
      <c r="AY3089" s="191">
        <v>538</v>
      </c>
      <c r="AZ3089" s="191">
        <v>17</v>
      </c>
      <c r="BA3089" s="191">
        <v>10</v>
      </c>
      <c r="BB3089" s="191">
        <v>0</v>
      </c>
    </row>
    <row r="3090" spans="48:54" x14ac:dyDescent="0.2">
      <c r="AV3090" s="191" t="str">
        <f t="shared" si="52"/>
        <v>540_RON_17_10_202425</v>
      </c>
      <c r="AW3090" s="191" t="s">
        <v>228</v>
      </c>
      <c r="AX3090" s="18">
        <v>202425</v>
      </c>
      <c r="AY3090" s="191">
        <v>540</v>
      </c>
      <c r="AZ3090" s="191">
        <v>17</v>
      </c>
      <c r="BA3090" s="191">
        <v>10</v>
      </c>
      <c r="BB3090" s="191">
        <v>0</v>
      </c>
    </row>
    <row r="3091" spans="48:54" x14ac:dyDescent="0.2">
      <c r="AV3091" s="191" t="str">
        <f t="shared" si="52"/>
        <v>542_RON_17_10_202425</v>
      </c>
      <c r="AW3091" s="191" t="s">
        <v>228</v>
      </c>
      <c r="AX3091" s="18">
        <v>202425</v>
      </c>
      <c r="AY3091" s="191">
        <v>542</v>
      </c>
      <c r="AZ3091" s="191">
        <v>17</v>
      </c>
      <c r="BA3091" s="191">
        <v>10</v>
      </c>
      <c r="BB3091" s="191">
        <v>0</v>
      </c>
    </row>
    <row r="3092" spans="48:54" x14ac:dyDescent="0.2">
      <c r="AV3092" s="191" t="str">
        <f t="shared" si="52"/>
        <v>544_RON_17_10_202425</v>
      </c>
      <c r="AW3092" s="191" t="s">
        <v>228</v>
      </c>
      <c r="AX3092" s="18">
        <v>202425</v>
      </c>
      <c r="AY3092" s="191">
        <v>544</v>
      </c>
      <c r="AZ3092" s="191">
        <v>17</v>
      </c>
      <c r="BA3092" s="191">
        <v>10</v>
      </c>
      <c r="BB3092" s="191">
        <v>0</v>
      </c>
    </row>
    <row r="3093" spans="48:54" x14ac:dyDescent="0.2">
      <c r="AV3093" s="191" t="str">
        <f t="shared" si="52"/>
        <v>545_RON_17_10_202425</v>
      </c>
      <c r="AW3093" s="191" t="s">
        <v>228</v>
      </c>
      <c r="AX3093" s="18">
        <v>202425</v>
      </c>
      <c r="AY3093" s="191">
        <v>545</v>
      </c>
      <c r="AZ3093" s="191">
        <v>17</v>
      </c>
      <c r="BA3093" s="191">
        <v>10</v>
      </c>
      <c r="BB3093" s="191">
        <v>0</v>
      </c>
    </row>
    <row r="3094" spans="48:54" x14ac:dyDescent="0.2">
      <c r="AV3094" s="191" t="str">
        <f t="shared" si="52"/>
        <v>546_RON_17_10_202425</v>
      </c>
      <c r="AW3094" s="191" t="s">
        <v>228</v>
      </c>
      <c r="AX3094" s="18">
        <v>202425</v>
      </c>
      <c r="AY3094" s="191">
        <v>546</v>
      </c>
      <c r="AZ3094" s="191">
        <v>17</v>
      </c>
      <c r="BA3094" s="191">
        <v>10</v>
      </c>
      <c r="BB3094" s="191">
        <v>0</v>
      </c>
    </row>
    <row r="3095" spans="48:54" x14ac:dyDescent="0.2">
      <c r="AV3095" s="191" t="str">
        <f t="shared" si="52"/>
        <v>548_RON_17_10_202425</v>
      </c>
      <c r="AW3095" s="191" t="s">
        <v>228</v>
      </c>
      <c r="AX3095" s="18">
        <v>202425</v>
      </c>
      <c r="AY3095" s="191">
        <v>548</v>
      </c>
      <c r="AZ3095" s="191">
        <v>17</v>
      </c>
      <c r="BA3095" s="191">
        <v>10</v>
      </c>
      <c r="BB3095" s="191">
        <v>0</v>
      </c>
    </row>
    <row r="3096" spans="48:54" x14ac:dyDescent="0.2">
      <c r="AV3096" s="191" t="str">
        <f t="shared" si="52"/>
        <v>550_RON_17_10_202425</v>
      </c>
      <c r="AW3096" s="191" t="s">
        <v>228</v>
      </c>
      <c r="AX3096" s="18">
        <v>202425</v>
      </c>
      <c r="AY3096" s="191">
        <v>550</v>
      </c>
      <c r="AZ3096" s="191">
        <v>17</v>
      </c>
      <c r="BA3096" s="191">
        <v>10</v>
      </c>
      <c r="BB3096" s="191">
        <v>0</v>
      </c>
    </row>
    <row r="3097" spans="48:54" x14ac:dyDescent="0.2">
      <c r="AV3097" s="191" t="str">
        <f t="shared" si="52"/>
        <v>552_RON_17_10_202425</v>
      </c>
      <c r="AW3097" s="191" t="s">
        <v>228</v>
      </c>
      <c r="AX3097" s="18">
        <v>202425</v>
      </c>
      <c r="AY3097" s="191">
        <v>552</v>
      </c>
      <c r="AZ3097" s="191">
        <v>17</v>
      </c>
      <c r="BA3097" s="191">
        <v>10</v>
      </c>
      <c r="BB3097" s="191">
        <v>0</v>
      </c>
    </row>
    <row r="3098" spans="48:54" x14ac:dyDescent="0.2">
      <c r="AV3098" s="191" t="str">
        <f t="shared" si="52"/>
        <v>562_RON_17_10_202425</v>
      </c>
      <c r="AW3098" s="191" t="s">
        <v>228</v>
      </c>
      <c r="AX3098" s="18">
        <v>202425</v>
      </c>
      <c r="AY3098" s="191">
        <v>562</v>
      </c>
      <c r="AZ3098" s="191">
        <v>17</v>
      </c>
      <c r="BA3098" s="191">
        <v>10</v>
      </c>
      <c r="BB3098" s="191">
        <v>0</v>
      </c>
    </row>
    <row r="3099" spans="48:54" x14ac:dyDescent="0.2">
      <c r="AV3099" s="191" t="str">
        <f t="shared" si="52"/>
        <v>564_RON_17_10_202425</v>
      </c>
      <c r="AW3099" s="191" t="s">
        <v>228</v>
      </c>
      <c r="AX3099" s="18">
        <v>202425</v>
      </c>
      <c r="AY3099" s="191">
        <v>564</v>
      </c>
      <c r="AZ3099" s="191">
        <v>17</v>
      </c>
      <c r="BA3099" s="191">
        <v>10</v>
      </c>
      <c r="BB3099" s="191">
        <v>0</v>
      </c>
    </row>
    <row r="3100" spans="48:54" x14ac:dyDescent="0.2">
      <c r="AV3100" s="191" t="str">
        <f t="shared" si="52"/>
        <v>566_RON_17_10_202425</v>
      </c>
      <c r="AW3100" s="191" t="s">
        <v>228</v>
      </c>
      <c r="AX3100" s="18">
        <v>202425</v>
      </c>
      <c r="AY3100" s="191">
        <v>566</v>
      </c>
      <c r="AZ3100" s="191">
        <v>17</v>
      </c>
      <c r="BA3100" s="191">
        <v>10</v>
      </c>
      <c r="BB3100" s="191">
        <v>0</v>
      </c>
    </row>
    <row r="3101" spans="48:54" x14ac:dyDescent="0.2">
      <c r="AV3101" s="191" t="str">
        <f t="shared" si="52"/>
        <v>568_RON_17_10_202425</v>
      </c>
      <c r="AW3101" s="191" t="s">
        <v>228</v>
      </c>
      <c r="AX3101" s="18">
        <v>202425</v>
      </c>
      <c r="AY3101" s="191">
        <v>568</v>
      </c>
      <c r="AZ3101" s="191">
        <v>17</v>
      </c>
      <c r="BA3101" s="191">
        <v>10</v>
      </c>
      <c r="BB3101" s="191">
        <v>0</v>
      </c>
    </row>
    <row r="3102" spans="48:54" x14ac:dyDescent="0.2">
      <c r="AV3102" s="191" t="str">
        <f t="shared" si="52"/>
        <v>572_RON_17_10_202425</v>
      </c>
      <c r="AW3102" s="191" t="s">
        <v>228</v>
      </c>
      <c r="AX3102" s="18">
        <v>202425</v>
      </c>
      <c r="AY3102" s="191">
        <v>572</v>
      </c>
      <c r="AZ3102" s="191">
        <v>17</v>
      </c>
      <c r="BA3102" s="191">
        <v>10</v>
      </c>
      <c r="BB3102" s="191">
        <v>0</v>
      </c>
    </row>
    <row r="3103" spans="48:54" x14ac:dyDescent="0.2">
      <c r="AV3103" s="191" t="str">
        <f t="shared" si="52"/>
        <v>574_RON_17_10_202425</v>
      </c>
      <c r="AW3103" s="191" t="s">
        <v>228</v>
      </c>
      <c r="AX3103" s="18">
        <v>202425</v>
      </c>
      <c r="AY3103" s="191">
        <v>574</v>
      </c>
      <c r="AZ3103" s="191">
        <v>17</v>
      </c>
      <c r="BA3103" s="191">
        <v>10</v>
      </c>
      <c r="BB3103" s="191">
        <v>0</v>
      </c>
    </row>
    <row r="3104" spans="48:54" x14ac:dyDescent="0.2">
      <c r="AV3104" s="191" t="str">
        <f t="shared" si="52"/>
        <v>576_RON_17_10_202425</v>
      </c>
      <c r="AW3104" s="191" t="s">
        <v>228</v>
      </c>
      <c r="AX3104" s="18">
        <v>202425</v>
      </c>
      <c r="AY3104" s="191">
        <v>576</v>
      </c>
      <c r="AZ3104" s="191">
        <v>17</v>
      </c>
      <c r="BA3104" s="191">
        <v>10</v>
      </c>
      <c r="BB3104" s="191">
        <v>0</v>
      </c>
    </row>
    <row r="3105" spans="48:54" x14ac:dyDescent="0.2">
      <c r="AV3105" s="191" t="str">
        <f t="shared" si="52"/>
        <v>582_RON_17_10_202425</v>
      </c>
      <c r="AW3105" s="191" t="s">
        <v>228</v>
      </c>
      <c r="AX3105" s="18">
        <v>202425</v>
      </c>
      <c r="AY3105" s="191">
        <v>582</v>
      </c>
      <c r="AZ3105" s="191">
        <v>17</v>
      </c>
      <c r="BA3105" s="191">
        <v>10</v>
      </c>
      <c r="BB3105" s="191">
        <v>995.2036510691546</v>
      </c>
    </row>
    <row r="3106" spans="48:54" x14ac:dyDescent="0.2">
      <c r="AV3106" s="191" t="str">
        <f t="shared" si="52"/>
        <v>584_RON_17_10_202425</v>
      </c>
      <c r="AW3106" s="191" t="s">
        <v>228</v>
      </c>
      <c r="AX3106" s="18">
        <v>202425</v>
      </c>
      <c r="AY3106" s="191">
        <v>584</v>
      </c>
      <c r="AZ3106" s="191">
        <v>17</v>
      </c>
      <c r="BA3106" s="191">
        <v>10</v>
      </c>
      <c r="BB3106" s="191">
        <v>720</v>
      </c>
    </row>
    <row r="3107" spans="48:54" x14ac:dyDescent="0.2">
      <c r="AV3107" s="191" t="str">
        <f t="shared" si="52"/>
        <v>586_RON_17_10_202425</v>
      </c>
      <c r="AW3107" s="191" t="s">
        <v>228</v>
      </c>
      <c r="AX3107" s="18">
        <v>202425</v>
      </c>
      <c r="AY3107" s="191">
        <v>586</v>
      </c>
      <c r="AZ3107" s="191">
        <v>17</v>
      </c>
      <c r="BA3107" s="191">
        <v>10</v>
      </c>
      <c r="BB3107" s="191">
        <v>726.91399999999999</v>
      </c>
    </row>
    <row r="3108" spans="48:54" x14ac:dyDescent="0.2">
      <c r="AV3108" s="191" t="str">
        <f t="shared" si="52"/>
        <v>512_RON_18_10_202425</v>
      </c>
      <c r="AW3108" s="191" t="s">
        <v>228</v>
      </c>
      <c r="AX3108" s="18">
        <v>202425</v>
      </c>
      <c r="AY3108" s="191">
        <v>512</v>
      </c>
      <c r="AZ3108" s="191">
        <v>18</v>
      </c>
      <c r="BA3108" s="191">
        <v>10</v>
      </c>
      <c r="BB3108" s="191">
        <v>0</v>
      </c>
    </row>
    <row r="3109" spans="48:54" x14ac:dyDescent="0.2">
      <c r="AV3109" s="191" t="str">
        <f t="shared" si="52"/>
        <v>514_RON_18_10_202425</v>
      </c>
      <c r="AW3109" s="191" t="s">
        <v>228</v>
      </c>
      <c r="AX3109" s="18">
        <v>202425</v>
      </c>
      <c r="AY3109" s="191">
        <v>514</v>
      </c>
      <c r="AZ3109" s="191">
        <v>18</v>
      </c>
      <c r="BA3109" s="191">
        <v>10</v>
      </c>
      <c r="BB3109" s="191">
        <v>0</v>
      </c>
    </row>
    <row r="3110" spans="48:54" x14ac:dyDescent="0.2">
      <c r="AV3110" s="191" t="str">
        <f t="shared" si="52"/>
        <v>516_RON_18_10_202425</v>
      </c>
      <c r="AW3110" s="191" t="s">
        <v>228</v>
      </c>
      <c r="AX3110" s="18">
        <v>202425</v>
      </c>
      <c r="AY3110" s="191">
        <v>516</v>
      </c>
      <c r="AZ3110" s="191">
        <v>18</v>
      </c>
      <c r="BA3110" s="191">
        <v>10</v>
      </c>
      <c r="BB3110" s="191">
        <v>0</v>
      </c>
    </row>
    <row r="3111" spans="48:54" x14ac:dyDescent="0.2">
      <c r="AV3111" s="191" t="str">
        <f t="shared" si="52"/>
        <v>518_RON_18_10_202425</v>
      </c>
      <c r="AW3111" s="191" t="s">
        <v>228</v>
      </c>
      <c r="AX3111" s="18">
        <v>202425</v>
      </c>
      <c r="AY3111" s="191">
        <v>518</v>
      </c>
      <c r="AZ3111" s="191">
        <v>18</v>
      </c>
      <c r="BA3111" s="191">
        <v>10</v>
      </c>
      <c r="BB3111" s="191">
        <v>0</v>
      </c>
    </row>
    <row r="3112" spans="48:54" x14ac:dyDescent="0.2">
      <c r="AV3112" s="191" t="str">
        <f t="shared" si="52"/>
        <v>520_RON_18_10_202425</v>
      </c>
      <c r="AW3112" s="191" t="s">
        <v>228</v>
      </c>
      <c r="AX3112" s="18">
        <v>202425</v>
      </c>
      <c r="AY3112" s="191">
        <v>520</v>
      </c>
      <c r="AZ3112" s="191">
        <v>18</v>
      </c>
      <c r="BA3112" s="191">
        <v>10</v>
      </c>
      <c r="BB3112" s="191">
        <v>0</v>
      </c>
    </row>
    <row r="3113" spans="48:54" x14ac:dyDescent="0.2">
      <c r="AV3113" s="191" t="str">
        <f t="shared" si="52"/>
        <v>522_RON_18_10_202425</v>
      </c>
      <c r="AW3113" s="191" t="s">
        <v>228</v>
      </c>
      <c r="AX3113" s="18">
        <v>202425</v>
      </c>
      <c r="AY3113" s="191">
        <v>522</v>
      </c>
      <c r="AZ3113" s="191">
        <v>18</v>
      </c>
      <c r="BA3113" s="191">
        <v>10</v>
      </c>
      <c r="BB3113" s="191">
        <v>0</v>
      </c>
    </row>
    <row r="3114" spans="48:54" x14ac:dyDescent="0.2">
      <c r="AV3114" s="191" t="str">
        <f t="shared" si="52"/>
        <v>524_RON_18_10_202425</v>
      </c>
      <c r="AW3114" s="191" t="s">
        <v>228</v>
      </c>
      <c r="AX3114" s="18">
        <v>202425</v>
      </c>
      <c r="AY3114" s="191">
        <v>524</v>
      </c>
      <c r="AZ3114" s="191">
        <v>18</v>
      </c>
      <c r="BA3114" s="191">
        <v>10</v>
      </c>
      <c r="BB3114" s="191">
        <v>0</v>
      </c>
    </row>
    <row r="3115" spans="48:54" x14ac:dyDescent="0.2">
      <c r="AV3115" s="191" t="str">
        <f t="shared" si="52"/>
        <v>526_RON_18_10_202425</v>
      </c>
      <c r="AW3115" s="191" t="s">
        <v>228</v>
      </c>
      <c r="AX3115" s="18">
        <v>202425</v>
      </c>
      <c r="AY3115" s="191">
        <v>526</v>
      </c>
      <c r="AZ3115" s="191">
        <v>18</v>
      </c>
      <c r="BA3115" s="191">
        <v>10</v>
      </c>
      <c r="BB3115" s="191">
        <v>0</v>
      </c>
    </row>
    <row r="3116" spans="48:54" x14ac:dyDescent="0.2">
      <c r="AV3116" s="191" t="str">
        <f t="shared" si="52"/>
        <v>528_RON_18_10_202425</v>
      </c>
      <c r="AW3116" s="191" t="s">
        <v>228</v>
      </c>
      <c r="AX3116" s="18">
        <v>202425</v>
      </c>
      <c r="AY3116" s="191">
        <v>528</v>
      </c>
      <c r="AZ3116" s="191">
        <v>18</v>
      </c>
      <c r="BA3116" s="191">
        <v>10</v>
      </c>
      <c r="BB3116" s="191">
        <v>0</v>
      </c>
    </row>
    <row r="3117" spans="48:54" x14ac:dyDescent="0.2">
      <c r="AV3117" s="191" t="str">
        <f t="shared" si="52"/>
        <v>530_RON_18_10_202425</v>
      </c>
      <c r="AW3117" s="191" t="s">
        <v>228</v>
      </c>
      <c r="AX3117" s="18">
        <v>202425</v>
      </c>
      <c r="AY3117" s="191">
        <v>530</v>
      </c>
      <c r="AZ3117" s="191">
        <v>18</v>
      </c>
      <c r="BA3117" s="191">
        <v>10</v>
      </c>
      <c r="BB3117" s="191">
        <v>0</v>
      </c>
    </row>
    <row r="3118" spans="48:54" x14ac:dyDescent="0.2">
      <c r="AV3118" s="191" t="str">
        <f t="shared" si="52"/>
        <v>532_RON_18_10_202425</v>
      </c>
      <c r="AW3118" s="191" t="s">
        <v>228</v>
      </c>
      <c r="AX3118" s="18">
        <v>202425</v>
      </c>
      <c r="AY3118" s="191">
        <v>532</v>
      </c>
      <c r="AZ3118" s="191">
        <v>18</v>
      </c>
      <c r="BA3118" s="191">
        <v>10</v>
      </c>
      <c r="BB3118" s="191">
        <v>0</v>
      </c>
    </row>
    <row r="3119" spans="48:54" x14ac:dyDescent="0.2">
      <c r="AV3119" s="191" t="str">
        <f t="shared" si="52"/>
        <v>534_RON_18_10_202425</v>
      </c>
      <c r="AW3119" s="191" t="s">
        <v>228</v>
      </c>
      <c r="AX3119" s="18">
        <v>202425</v>
      </c>
      <c r="AY3119" s="191">
        <v>534</v>
      </c>
      <c r="AZ3119" s="191">
        <v>18</v>
      </c>
      <c r="BA3119" s="191">
        <v>10</v>
      </c>
      <c r="BB3119" s="191">
        <v>0</v>
      </c>
    </row>
    <row r="3120" spans="48:54" x14ac:dyDescent="0.2">
      <c r="AV3120" s="191" t="str">
        <f t="shared" si="52"/>
        <v>536_RON_18_10_202425</v>
      </c>
      <c r="AW3120" s="191" t="s">
        <v>228</v>
      </c>
      <c r="AX3120" s="18">
        <v>202425</v>
      </c>
      <c r="AY3120" s="191">
        <v>536</v>
      </c>
      <c r="AZ3120" s="191">
        <v>18</v>
      </c>
      <c r="BA3120" s="191">
        <v>10</v>
      </c>
      <c r="BB3120" s="191">
        <v>0</v>
      </c>
    </row>
    <row r="3121" spans="48:54" x14ac:dyDescent="0.2">
      <c r="AV3121" s="191" t="str">
        <f t="shared" si="52"/>
        <v>538_RON_18_10_202425</v>
      </c>
      <c r="AW3121" s="191" t="s">
        <v>228</v>
      </c>
      <c r="AX3121" s="18">
        <v>202425</v>
      </c>
      <c r="AY3121" s="191">
        <v>538</v>
      </c>
      <c r="AZ3121" s="191">
        <v>18</v>
      </c>
      <c r="BA3121" s="191">
        <v>10</v>
      </c>
      <c r="BB3121" s="191">
        <v>0</v>
      </c>
    </row>
    <row r="3122" spans="48:54" x14ac:dyDescent="0.2">
      <c r="AV3122" s="191" t="str">
        <f t="shared" si="52"/>
        <v>540_RON_18_10_202425</v>
      </c>
      <c r="AW3122" s="191" t="s">
        <v>228</v>
      </c>
      <c r="AX3122" s="18">
        <v>202425</v>
      </c>
      <c r="AY3122" s="191">
        <v>540</v>
      </c>
      <c r="AZ3122" s="191">
        <v>18</v>
      </c>
      <c r="BA3122" s="191">
        <v>10</v>
      </c>
      <c r="BB3122" s="191">
        <v>0</v>
      </c>
    </row>
    <row r="3123" spans="48:54" x14ac:dyDescent="0.2">
      <c r="AV3123" s="191" t="str">
        <f t="shared" si="52"/>
        <v>542_RON_18_10_202425</v>
      </c>
      <c r="AW3123" s="191" t="s">
        <v>228</v>
      </c>
      <c r="AX3123" s="18">
        <v>202425</v>
      </c>
      <c r="AY3123" s="191">
        <v>542</v>
      </c>
      <c r="AZ3123" s="191">
        <v>18</v>
      </c>
      <c r="BA3123" s="191">
        <v>10</v>
      </c>
      <c r="BB3123" s="191">
        <v>0</v>
      </c>
    </row>
    <row r="3124" spans="48:54" x14ac:dyDescent="0.2">
      <c r="AV3124" s="191" t="str">
        <f t="shared" si="52"/>
        <v>544_RON_18_10_202425</v>
      </c>
      <c r="AW3124" s="191" t="s">
        <v>228</v>
      </c>
      <c r="AX3124" s="18">
        <v>202425</v>
      </c>
      <c r="AY3124" s="191">
        <v>544</v>
      </c>
      <c r="AZ3124" s="191">
        <v>18</v>
      </c>
      <c r="BA3124" s="191">
        <v>10</v>
      </c>
      <c r="BB3124" s="191">
        <v>0</v>
      </c>
    </row>
    <row r="3125" spans="48:54" x14ac:dyDescent="0.2">
      <c r="AV3125" s="191" t="str">
        <f t="shared" si="52"/>
        <v>545_RON_18_10_202425</v>
      </c>
      <c r="AW3125" s="191" t="s">
        <v>228</v>
      </c>
      <c r="AX3125" s="18">
        <v>202425</v>
      </c>
      <c r="AY3125" s="191">
        <v>545</v>
      </c>
      <c r="AZ3125" s="191">
        <v>18</v>
      </c>
      <c r="BA3125" s="191">
        <v>10</v>
      </c>
      <c r="BB3125" s="191">
        <v>0</v>
      </c>
    </row>
    <row r="3126" spans="48:54" x14ac:dyDescent="0.2">
      <c r="AV3126" s="191" t="str">
        <f t="shared" si="52"/>
        <v>546_RON_18_10_202425</v>
      </c>
      <c r="AW3126" s="191" t="s">
        <v>228</v>
      </c>
      <c r="AX3126" s="18">
        <v>202425</v>
      </c>
      <c r="AY3126" s="191">
        <v>546</v>
      </c>
      <c r="AZ3126" s="191">
        <v>18</v>
      </c>
      <c r="BA3126" s="191">
        <v>10</v>
      </c>
      <c r="BB3126" s="191">
        <v>0</v>
      </c>
    </row>
    <row r="3127" spans="48:54" x14ac:dyDescent="0.2">
      <c r="AV3127" s="191" t="str">
        <f t="shared" si="52"/>
        <v>548_RON_18_10_202425</v>
      </c>
      <c r="AW3127" s="191" t="s">
        <v>228</v>
      </c>
      <c r="AX3127" s="18">
        <v>202425</v>
      </c>
      <c r="AY3127" s="191">
        <v>548</v>
      </c>
      <c r="AZ3127" s="191">
        <v>18</v>
      </c>
      <c r="BA3127" s="191">
        <v>10</v>
      </c>
      <c r="BB3127" s="191">
        <v>0</v>
      </c>
    </row>
    <row r="3128" spans="48:54" x14ac:dyDescent="0.2">
      <c r="AV3128" s="191" t="str">
        <f t="shared" si="52"/>
        <v>550_RON_18_10_202425</v>
      </c>
      <c r="AW3128" s="191" t="s">
        <v>228</v>
      </c>
      <c r="AX3128" s="18">
        <v>202425</v>
      </c>
      <c r="AY3128" s="191">
        <v>550</v>
      </c>
      <c r="AZ3128" s="191">
        <v>18</v>
      </c>
      <c r="BA3128" s="191">
        <v>10</v>
      </c>
      <c r="BB3128" s="191">
        <v>0</v>
      </c>
    </row>
    <row r="3129" spans="48:54" x14ac:dyDescent="0.2">
      <c r="AV3129" s="191" t="str">
        <f t="shared" si="52"/>
        <v>552_RON_18_10_202425</v>
      </c>
      <c r="AW3129" s="191" t="s">
        <v>228</v>
      </c>
      <c r="AX3129" s="18">
        <v>202425</v>
      </c>
      <c r="AY3129" s="191">
        <v>552</v>
      </c>
      <c r="AZ3129" s="191">
        <v>18</v>
      </c>
      <c r="BA3129" s="191">
        <v>10</v>
      </c>
      <c r="BB3129" s="191">
        <v>0</v>
      </c>
    </row>
    <row r="3130" spans="48:54" x14ac:dyDescent="0.2">
      <c r="AV3130" s="191" t="str">
        <f t="shared" si="52"/>
        <v>562_RON_18_10_202425</v>
      </c>
      <c r="AW3130" s="191" t="s">
        <v>228</v>
      </c>
      <c r="AX3130" s="18">
        <v>202425</v>
      </c>
      <c r="AY3130" s="191">
        <v>562</v>
      </c>
      <c r="AZ3130" s="191">
        <v>18</v>
      </c>
      <c r="BA3130" s="191">
        <v>10</v>
      </c>
      <c r="BB3130" s="191">
        <v>0</v>
      </c>
    </row>
    <row r="3131" spans="48:54" x14ac:dyDescent="0.2">
      <c r="AV3131" s="191" t="str">
        <f t="shared" si="52"/>
        <v>564_RON_18_10_202425</v>
      </c>
      <c r="AW3131" s="191" t="s">
        <v>228</v>
      </c>
      <c r="AX3131" s="18">
        <v>202425</v>
      </c>
      <c r="AY3131" s="191">
        <v>564</v>
      </c>
      <c r="AZ3131" s="191">
        <v>18</v>
      </c>
      <c r="BA3131" s="191">
        <v>10</v>
      </c>
      <c r="BB3131" s="191">
        <v>0</v>
      </c>
    </row>
    <row r="3132" spans="48:54" x14ac:dyDescent="0.2">
      <c r="AV3132" s="191" t="str">
        <f t="shared" si="52"/>
        <v>566_RON_18_10_202425</v>
      </c>
      <c r="AW3132" s="191" t="s">
        <v>228</v>
      </c>
      <c r="AX3132" s="18">
        <v>202425</v>
      </c>
      <c r="AY3132" s="191">
        <v>566</v>
      </c>
      <c r="AZ3132" s="191">
        <v>18</v>
      </c>
      <c r="BA3132" s="191">
        <v>10</v>
      </c>
      <c r="BB3132" s="191">
        <v>0</v>
      </c>
    </row>
    <row r="3133" spans="48:54" x14ac:dyDescent="0.2">
      <c r="AV3133" s="191" t="str">
        <f t="shared" si="52"/>
        <v>568_RON_18_10_202425</v>
      </c>
      <c r="AW3133" s="191" t="s">
        <v>228</v>
      </c>
      <c r="AX3133" s="18">
        <v>202425</v>
      </c>
      <c r="AY3133" s="191">
        <v>568</v>
      </c>
      <c r="AZ3133" s="191">
        <v>18</v>
      </c>
      <c r="BA3133" s="191">
        <v>10</v>
      </c>
      <c r="BB3133" s="191">
        <v>0</v>
      </c>
    </row>
    <row r="3134" spans="48:54" x14ac:dyDescent="0.2">
      <c r="AV3134" s="191" t="str">
        <f t="shared" si="52"/>
        <v>572_RON_18_10_202425</v>
      </c>
      <c r="AW3134" s="191" t="s">
        <v>228</v>
      </c>
      <c r="AX3134" s="18">
        <v>202425</v>
      </c>
      <c r="AY3134" s="191">
        <v>572</v>
      </c>
      <c r="AZ3134" s="191">
        <v>18</v>
      </c>
      <c r="BA3134" s="191">
        <v>10</v>
      </c>
      <c r="BB3134" s="191">
        <v>0</v>
      </c>
    </row>
    <row r="3135" spans="48:54" x14ac:dyDescent="0.2">
      <c r="AV3135" s="191" t="str">
        <f t="shared" si="52"/>
        <v>574_RON_18_10_202425</v>
      </c>
      <c r="AW3135" s="191" t="s">
        <v>228</v>
      </c>
      <c r="AX3135" s="18">
        <v>202425</v>
      </c>
      <c r="AY3135" s="191">
        <v>574</v>
      </c>
      <c r="AZ3135" s="191">
        <v>18</v>
      </c>
      <c r="BA3135" s="191">
        <v>10</v>
      </c>
      <c r="BB3135" s="191">
        <v>0</v>
      </c>
    </row>
    <row r="3136" spans="48:54" x14ac:dyDescent="0.2">
      <c r="AV3136" s="191" t="str">
        <f t="shared" si="52"/>
        <v>576_RON_18_10_202425</v>
      </c>
      <c r="AW3136" s="191" t="s">
        <v>228</v>
      </c>
      <c r="AX3136" s="18">
        <v>202425</v>
      </c>
      <c r="AY3136" s="191">
        <v>576</v>
      </c>
      <c r="AZ3136" s="191">
        <v>18</v>
      </c>
      <c r="BA3136" s="191">
        <v>10</v>
      </c>
      <c r="BB3136" s="191">
        <v>0</v>
      </c>
    </row>
    <row r="3137" spans="48:54" x14ac:dyDescent="0.2">
      <c r="AV3137" s="191" t="str">
        <f t="shared" si="52"/>
        <v>582_RON_18_10_202425</v>
      </c>
      <c r="AW3137" s="191" t="s">
        <v>228</v>
      </c>
      <c r="AX3137" s="18">
        <v>202425</v>
      </c>
      <c r="AY3137" s="191">
        <v>582</v>
      </c>
      <c r="AZ3137" s="191">
        <v>18</v>
      </c>
      <c r="BA3137" s="191">
        <v>10</v>
      </c>
      <c r="BB3137" s="191">
        <v>0</v>
      </c>
    </row>
    <row r="3138" spans="48:54" x14ac:dyDescent="0.2">
      <c r="AV3138" s="191" t="str">
        <f t="shared" si="52"/>
        <v>584_RON_18_10_202425</v>
      </c>
      <c r="AW3138" s="191" t="s">
        <v>228</v>
      </c>
      <c r="AX3138" s="18">
        <v>202425</v>
      </c>
      <c r="AY3138" s="191">
        <v>584</v>
      </c>
      <c r="AZ3138" s="191">
        <v>18</v>
      </c>
      <c r="BA3138" s="191">
        <v>10</v>
      </c>
      <c r="BB3138" s="191">
        <v>2008</v>
      </c>
    </row>
    <row r="3139" spans="48:54" x14ac:dyDescent="0.2">
      <c r="AV3139" s="191" t="str">
        <f t="shared" si="52"/>
        <v>586_RON_18_10_202425</v>
      </c>
      <c r="AW3139" s="191" t="s">
        <v>228</v>
      </c>
      <c r="AX3139" s="18">
        <v>202425</v>
      </c>
      <c r="AY3139" s="191">
        <v>586</v>
      </c>
      <c r="AZ3139" s="191">
        <v>18</v>
      </c>
      <c r="BA3139" s="191">
        <v>10</v>
      </c>
      <c r="BB3139" s="191">
        <v>0</v>
      </c>
    </row>
    <row r="3140" spans="48:54" x14ac:dyDescent="0.2">
      <c r="AV3140" s="191" t="str">
        <f t="shared" ref="AV3140:AV3203" si="53">AY3140&amp;"_"&amp;AW3140&amp;"_"&amp;AZ3140&amp;"_"&amp;BA3140&amp;"_"&amp;AX3140</f>
        <v>512_RON_19_10_202425</v>
      </c>
      <c r="AW3140" s="191" t="s">
        <v>228</v>
      </c>
      <c r="AX3140" s="18">
        <v>202425</v>
      </c>
      <c r="AY3140" s="191">
        <v>512</v>
      </c>
      <c r="AZ3140" s="191">
        <v>19</v>
      </c>
      <c r="BA3140" s="191">
        <v>10</v>
      </c>
      <c r="BB3140" s="191">
        <v>0</v>
      </c>
    </row>
    <row r="3141" spans="48:54" x14ac:dyDescent="0.2">
      <c r="AV3141" s="191" t="str">
        <f t="shared" si="53"/>
        <v>514_RON_19_10_202425</v>
      </c>
      <c r="AW3141" s="191" t="s">
        <v>228</v>
      </c>
      <c r="AX3141" s="18">
        <v>202425</v>
      </c>
      <c r="AY3141" s="191">
        <v>514</v>
      </c>
      <c r="AZ3141" s="191">
        <v>19</v>
      </c>
      <c r="BA3141" s="191">
        <v>10</v>
      </c>
      <c r="BB3141" s="191">
        <v>0</v>
      </c>
    </row>
    <row r="3142" spans="48:54" x14ac:dyDescent="0.2">
      <c r="AV3142" s="191" t="str">
        <f t="shared" si="53"/>
        <v>516_RON_19_10_202425</v>
      </c>
      <c r="AW3142" s="191" t="s">
        <v>228</v>
      </c>
      <c r="AX3142" s="18">
        <v>202425</v>
      </c>
      <c r="AY3142" s="191">
        <v>516</v>
      </c>
      <c r="AZ3142" s="191">
        <v>19</v>
      </c>
      <c r="BA3142" s="191">
        <v>10</v>
      </c>
      <c r="BB3142" s="191">
        <v>0</v>
      </c>
    </row>
    <row r="3143" spans="48:54" x14ac:dyDescent="0.2">
      <c r="AV3143" s="191" t="str">
        <f t="shared" si="53"/>
        <v>518_RON_19_10_202425</v>
      </c>
      <c r="AW3143" s="191" t="s">
        <v>228</v>
      </c>
      <c r="AX3143" s="18">
        <v>202425</v>
      </c>
      <c r="AY3143" s="191">
        <v>518</v>
      </c>
      <c r="AZ3143" s="191">
        <v>19</v>
      </c>
      <c r="BA3143" s="191">
        <v>10</v>
      </c>
      <c r="BB3143" s="191">
        <v>0</v>
      </c>
    </row>
    <row r="3144" spans="48:54" x14ac:dyDescent="0.2">
      <c r="AV3144" s="191" t="str">
        <f t="shared" si="53"/>
        <v>520_RON_19_10_202425</v>
      </c>
      <c r="AW3144" s="191" t="s">
        <v>228</v>
      </c>
      <c r="AX3144" s="18">
        <v>202425</v>
      </c>
      <c r="AY3144" s="191">
        <v>520</v>
      </c>
      <c r="AZ3144" s="191">
        <v>19</v>
      </c>
      <c r="BA3144" s="191">
        <v>10</v>
      </c>
      <c r="BB3144" s="191">
        <v>0</v>
      </c>
    </row>
    <row r="3145" spans="48:54" x14ac:dyDescent="0.2">
      <c r="AV3145" s="191" t="str">
        <f t="shared" si="53"/>
        <v>522_RON_19_10_202425</v>
      </c>
      <c r="AW3145" s="191" t="s">
        <v>228</v>
      </c>
      <c r="AX3145" s="18">
        <v>202425</v>
      </c>
      <c r="AY3145" s="191">
        <v>522</v>
      </c>
      <c r="AZ3145" s="191">
        <v>19</v>
      </c>
      <c r="BA3145" s="191">
        <v>10</v>
      </c>
      <c r="BB3145" s="191">
        <v>0</v>
      </c>
    </row>
    <row r="3146" spans="48:54" x14ac:dyDescent="0.2">
      <c r="AV3146" s="191" t="str">
        <f t="shared" si="53"/>
        <v>524_RON_19_10_202425</v>
      </c>
      <c r="AW3146" s="191" t="s">
        <v>228</v>
      </c>
      <c r="AX3146" s="18">
        <v>202425</v>
      </c>
      <c r="AY3146" s="191">
        <v>524</v>
      </c>
      <c r="AZ3146" s="191">
        <v>19</v>
      </c>
      <c r="BA3146" s="191">
        <v>10</v>
      </c>
      <c r="BB3146" s="191">
        <v>0</v>
      </c>
    </row>
    <row r="3147" spans="48:54" x14ac:dyDescent="0.2">
      <c r="AV3147" s="191" t="str">
        <f t="shared" si="53"/>
        <v>526_RON_19_10_202425</v>
      </c>
      <c r="AW3147" s="191" t="s">
        <v>228</v>
      </c>
      <c r="AX3147" s="18">
        <v>202425</v>
      </c>
      <c r="AY3147" s="191">
        <v>526</v>
      </c>
      <c r="AZ3147" s="191">
        <v>19</v>
      </c>
      <c r="BA3147" s="191">
        <v>10</v>
      </c>
      <c r="BB3147" s="191">
        <v>0</v>
      </c>
    </row>
    <row r="3148" spans="48:54" x14ac:dyDescent="0.2">
      <c r="AV3148" s="191" t="str">
        <f t="shared" si="53"/>
        <v>528_RON_19_10_202425</v>
      </c>
      <c r="AW3148" s="191" t="s">
        <v>228</v>
      </c>
      <c r="AX3148" s="18">
        <v>202425</v>
      </c>
      <c r="AY3148" s="191">
        <v>528</v>
      </c>
      <c r="AZ3148" s="191">
        <v>19</v>
      </c>
      <c r="BA3148" s="191">
        <v>10</v>
      </c>
      <c r="BB3148" s="191">
        <v>0</v>
      </c>
    </row>
    <row r="3149" spans="48:54" x14ac:dyDescent="0.2">
      <c r="AV3149" s="191" t="str">
        <f t="shared" si="53"/>
        <v>530_RON_19_10_202425</v>
      </c>
      <c r="AW3149" s="191" t="s">
        <v>228</v>
      </c>
      <c r="AX3149" s="18">
        <v>202425</v>
      </c>
      <c r="AY3149" s="191">
        <v>530</v>
      </c>
      <c r="AZ3149" s="191">
        <v>19</v>
      </c>
      <c r="BA3149" s="191">
        <v>10</v>
      </c>
      <c r="BB3149" s="191">
        <v>0</v>
      </c>
    </row>
    <row r="3150" spans="48:54" x14ac:dyDescent="0.2">
      <c r="AV3150" s="191" t="str">
        <f t="shared" si="53"/>
        <v>532_RON_19_10_202425</v>
      </c>
      <c r="AW3150" s="191" t="s">
        <v>228</v>
      </c>
      <c r="AX3150" s="18">
        <v>202425</v>
      </c>
      <c r="AY3150" s="191">
        <v>532</v>
      </c>
      <c r="AZ3150" s="191">
        <v>19</v>
      </c>
      <c r="BA3150" s="191">
        <v>10</v>
      </c>
      <c r="BB3150" s="191">
        <v>0</v>
      </c>
    </row>
    <row r="3151" spans="48:54" x14ac:dyDescent="0.2">
      <c r="AV3151" s="191" t="str">
        <f t="shared" si="53"/>
        <v>534_RON_19_10_202425</v>
      </c>
      <c r="AW3151" s="191" t="s">
        <v>228</v>
      </c>
      <c r="AX3151" s="18">
        <v>202425</v>
      </c>
      <c r="AY3151" s="191">
        <v>534</v>
      </c>
      <c r="AZ3151" s="191">
        <v>19</v>
      </c>
      <c r="BA3151" s="191">
        <v>10</v>
      </c>
      <c r="BB3151" s="191">
        <v>0</v>
      </c>
    </row>
    <row r="3152" spans="48:54" x14ac:dyDescent="0.2">
      <c r="AV3152" s="191" t="str">
        <f t="shared" si="53"/>
        <v>536_RON_19_10_202425</v>
      </c>
      <c r="AW3152" s="191" t="s">
        <v>228</v>
      </c>
      <c r="AX3152" s="18">
        <v>202425</v>
      </c>
      <c r="AY3152" s="191">
        <v>536</v>
      </c>
      <c r="AZ3152" s="191">
        <v>19</v>
      </c>
      <c r="BA3152" s="191">
        <v>10</v>
      </c>
      <c r="BB3152" s="191">
        <v>0</v>
      </c>
    </row>
    <row r="3153" spans="48:54" x14ac:dyDescent="0.2">
      <c r="AV3153" s="191" t="str">
        <f t="shared" si="53"/>
        <v>538_RON_19_10_202425</v>
      </c>
      <c r="AW3153" s="191" t="s">
        <v>228</v>
      </c>
      <c r="AX3153" s="18">
        <v>202425</v>
      </c>
      <c r="AY3153" s="191">
        <v>538</v>
      </c>
      <c r="AZ3153" s="191">
        <v>19</v>
      </c>
      <c r="BA3153" s="191">
        <v>10</v>
      </c>
      <c r="BB3153" s="191">
        <v>0</v>
      </c>
    </row>
    <row r="3154" spans="48:54" x14ac:dyDescent="0.2">
      <c r="AV3154" s="191" t="str">
        <f t="shared" si="53"/>
        <v>540_RON_19_10_202425</v>
      </c>
      <c r="AW3154" s="191" t="s">
        <v>228</v>
      </c>
      <c r="AX3154" s="18">
        <v>202425</v>
      </c>
      <c r="AY3154" s="191">
        <v>540</v>
      </c>
      <c r="AZ3154" s="191">
        <v>19</v>
      </c>
      <c r="BA3154" s="191">
        <v>10</v>
      </c>
      <c r="BB3154" s="191">
        <v>0</v>
      </c>
    </row>
    <row r="3155" spans="48:54" x14ac:dyDescent="0.2">
      <c r="AV3155" s="191" t="str">
        <f t="shared" si="53"/>
        <v>542_RON_19_10_202425</v>
      </c>
      <c r="AW3155" s="191" t="s">
        <v>228</v>
      </c>
      <c r="AX3155" s="18">
        <v>202425</v>
      </c>
      <c r="AY3155" s="191">
        <v>542</v>
      </c>
      <c r="AZ3155" s="191">
        <v>19</v>
      </c>
      <c r="BA3155" s="191">
        <v>10</v>
      </c>
      <c r="BB3155" s="191">
        <v>0</v>
      </c>
    </row>
    <row r="3156" spans="48:54" x14ac:dyDescent="0.2">
      <c r="AV3156" s="191" t="str">
        <f t="shared" si="53"/>
        <v>544_RON_19_10_202425</v>
      </c>
      <c r="AW3156" s="191" t="s">
        <v>228</v>
      </c>
      <c r="AX3156" s="18">
        <v>202425</v>
      </c>
      <c r="AY3156" s="191">
        <v>544</v>
      </c>
      <c r="AZ3156" s="191">
        <v>19</v>
      </c>
      <c r="BA3156" s="191">
        <v>10</v>
      </c>
      <c r="BB3156" s="191">
        <v>0</v>
      </c>
    </row>
    <row r="3157" spans="48:54" x14ac:dyDescent="0.2">
      <c r="AV3157" s="191" t="str">
        <f t="shared" si="53"/>
        <v>545_RON_19_10_202425</v>
      </c>
      <c r="AW3157" s="191" t="s">
        <v>228</v>
      </c>
      <c r="AX3157" s="18">
        <v>202425</v>
      </c>
      <c r="AY3157" s="191">
        <v>545</v>
      </c>
      <c r="AZ3157" s="191">
        <v>19</v>
      </c>
      <c r="BA3157" s="191">
        <v>10</v>
      </c>
      <c r="BB3157" s="191">
        <v>0</v>
      </c>
    </row>
    <row r="3158" spans="48:54" x14ac:dyDescent="0.2">
      <c r="AV3158" s="191" t="str">
        <f t="shared" si="53"/>
        <v>546_RON_19_10_202425</v>
      </c>
      <c r="AW3158" s="191" t="s">
        <v>228</v>
      </c>
      <c r="AX3158" s="18">
        <v>202425</v>
      </c>
      <c r="AY3158" s="191">
        <v>546</v>
      </c>
      <c r="AZ3158" s="191">
        <v>19</v>
      </c>
      <c r="BA3158" s="191">
        <v>10</v>
      </c>
      <c r="BB3158" s="191">
        <v>0</v>
      </c>
    </row>
    <row r="3159" spans="48:54" x14ac:dyDescent="0.2">
      <c r="AV3159" s="191" t="str">
        <f t="shared" si="53"/>
        <v>548_RON_19_10_202425</v>
      </c>
      <c r="AW3159" s="191" t="s">
        <v>228</v>
      </c>
      <c r="AX3159" s="18">
        <v>202425</v>
      </c>
      <c r="AY3159" s="191">
        <v>548</v>
      </c>
      <c r="AZ3159" s="191">
        <v>19</v>
      </c>
      <c r="BA3159" s="191">
        <v>10</v>
      </c>
      <c r="BB3159" s="191">
        <v>0</v>
      </c>
    </row>
    <row r="3160" spans="48:54" x14ac:dyDescent="0.2">
      <c r="AV3160" s="191" t="str">
        <f t="shared" si="53"/>
        <v>550_RON_19_10_202425</v>
      </c>
      <c r="AW3160" s="191" t="s">
        <v>228</v>
      </c>
      <c r="AX3160" s="18">
        <v>202425</v>
      </c>
      <c r="AY3160" s="191">
        <v>550</v>
      </c>
      <c r="AZ3160" s="191">
        <v>19</v>
      </c>
      <c r="BA3160" s="191">
        <v>10</v>
      </c>
      <c r="BB3160" s="191">
        <v>0</v>
      </c>
    </row>
    <row r="3161" spans="48:54" x14ac:dyDescent="0.2">
      <c r="AV3161" s="191" t="str">
        <f t="shared" si="53"/>
        <v>552_RON_19_10_202425</v>
      </c>
      <c r="AW3161" s="191" t="s">
        <v>228</v>
      </c>
      <c r="AX3161" s="18">
        <v>202425</v>
      </c>
      <c r="AY3161" s="191">
        <v>552</v>
      </c>
      <c r="AZ3161" s="191">
        <v>19</v>
      </c>
      <c r="BA3161" s="191">
        <v>10</v>
      </c>
      <c r="BB3161" s="191">
        <v>0</v>
      </c>
    </row>
    <row r="3162" spans="48:54" x14ac:dyDescent="0.2">
      <c r="AV3162" s="191" t="str">
        <f t="shared" si="53"/>
        <v>562_RON_19_10_202425</v>
      </c>
      <c r="AW3162" s="191" t="s">
        <v>228</v>
      </c>
      <c r="AX3162" s="18">
        <v>202425</v>
      </c>
      <c r="AY3162" s="191">
        <v>562</v>
      </c>
      <c r="AZ3162" s="191">
        <v>19</v>
      </c>
      <c r="BA3162" s="191">
        <v>10</v>
      </c>
      <c r="BB3162" s="191">
        <v>0</v>
      </c>
    </row>
    <row r="3163" spans="48:54" x14ac:dyDescent="0.2">
      <c r="AV3163" s="191" t="str">
        <f t="shared" si="53"/>
        <v>564_RON_19_10_202425</v>
      </c>
      <c r="AW3163" s="191" t="s">
        <v>228</v>
      </c>
      <c r="AX3163" s="18">
        <v>202425</v>
      </c>
      <c r="AY3163" s="191">
        <v>564</v>
      </c>
      <c r="AZ3163" s="191">
        <v>19</v>
      </c>
      <c r="BA3163" s="191">
        <v>10</v>
      </c>
      <c r="BB3163" s="191">
        <v>0</v>
      </c>
    </row>
    <row r="3164" spans="48:54" x14ac:dyDescent="0.2">
      <c r="AV3164" s="191" t="str">
        <f t="shared" si="53"/>
        <v>566_RON_19_10_202425</v>
      </c>
      <c r="AW3164" s="191" t="s">
        <v>228</v>
      </c>
      <c r="AX3164" s="18">
        <v>202425</v>
      </c>
      <c r="AY3164" s="191">
        <v>566</v>
      </c>
      <c r="AZ3164" s="191">
        <v>19</v>
      </c>
      <c r="BA3164" s="191">
        <v>10</v>
      </c>
      <c r="BB3164" s="191">
        <v>0</v>
      </c>
    </row>
    <row r="3165" spans="48:54" x14ac:dyDescent="0.2">
      <c r="AV3165" s="191" t="str">
        <f t="shared" si="53"/>
        <v>568_RON_19_10_202425</v>
      </c>
      <c r="AW3165" s="191" t="s">
        <v>228</v>
      </c>
      <c r="AX3165" s="18">
        <v>202425</v>
      </c>
      <c r="AY3165" s="191">
        <v>568</v>
      </c>
      <c r="AZ3165" s="191">
        <v>19</v>
      </c>
      <c r="BA3165" s="191">
        <v>10</v>
      </c>
      <c r="BB3165" s="191">
        <v>0</v>
      </c>
    </row>
    <row r="3166" spans="48:54" x14ac:dyDescent="0.2">
      <c r="AV3166" s="191" t="str">
        <f t="shared" si="53"/>
        <v>572_RON_19_10_202425</v>
      </c>
      <c r="AW3166" s="191" t="s">
        <v>228</v>
      </c>
      <c r="AX3166" s="18">
        <v>202425</v>
      </c>
      <c r="AY3166" s="191">
        <v>572</v>
      </c>
      <c r="AZ3166" s="191">
        <v>19</v>
      </c>
      <c r="BA3166" s="191">
        <v>10</v>
      </c>
      <c r="BB3166" s="191">
        <v>0</v>
      </c>
    </row>
    <row r="3167" spans="48:54" x14ac:dyDescent="0.2">
      <c r="AV3167" s="191" t="str">
        <f t="shared" si="53"/>
        <v>574_RON_19_10_202425</v>
      </c>
      <c r="AW3167" s="191" t="s">
        <v>228</v>
      </c>
      <c r="AX3167" s="18">
        <v>202425</v>
      </c>
      <c r="AY3167" s="191">
        <v>574</v>
      </c>
      <c r="AZ3167" s="191">
        <v>19</v>
      </c>
      <c r="BA3167" s="191">
        <v>10</v>
      </c>
      <c r="BB3167" s="191">
        <v>0</v>
      </c>
    </row>
    <row r="3168" spans="48:54" x14ac:dyDescent="0.2">
      <c r="AV3168" s="191" t="str">
        <f t="shared" si="53"/>
        <v>576_RON_19_10_202425</v>
      </c>
      <c r="AW3168" s="191" t="s">
        <v>228</v>
      </c>
      <c r="AX3168" s="18">
        <v>202425</v>
      </c>
      <c r="AY3168" s="191">
        <v>576</v>
      </c>
      <c r="AZ3168" s="191">
        <v>19</v>
      </c>
      <c r="BA3168" s="191">
        <v>10</v>
      </c>
      <c r="BB3168" s="191">
        <v>0</v>
      </c>
    </row>
    <row r="3169" spans="48:54" x14ac:dyDescent="0.2">
      <c r="AV3169" s="191" t="str">
        <f t="shared" si="53"/>
        <v>582_RON_19_10_202425</v>
      </c>
      <c r="AW3169" s="191" t="s">
        <v>228</v>
      </c>
      <c r="AX3169" s="18">
        <v>202425</v>
      </c>
      <c r="AY3169" s="191">
        <v>582</v>
      </c>
      <c r="AZ3169" s="191">
        <v>19</v>
      </c>
      <c r="BA3169" s="191">
        <v>10</v>
      </c>
      <c r="BB3169" s="191">
        <v>0</v>
      </c>
    </row>
    <row r="3170" spans="48:54" x14ac:dyDescent="0.2">
      <c r="AV3170" s="191" t="str">
        <f t="shared" si="53"/>
        <v>584_RON_19_10_202425</v>
      </c>
      <c r="AW3170" s="191" t="s">
        <v>228</v>
      </c>
      <c r="AX3170" s="18">
        <v>202425</v>
      </c>
      <c r="AY3170" s="191">
        <v>584</v>
      </c>
      <c r="AZ3170" s="191">
        <v>19</v>
      </c>
      <c r="BA3170" s="191">
        <v>10</v>
      </c>
      <c r="BB3170" s="191">
        <v>0</v>
      </c>
    </row>
    <row r="3171" spans="48:54" x14ac:dyDescent="0.2">
      <c r="AV3171" s="191" t="str">
        <f t="shared" si="53"/>
        <v>586_RON_19_10_202425</v>
      </c>
      <c r="AW3171" s="191" t="s">
        <v>228</v>
      </c>
      <c r="AX3171" s="18">
        <v>202425</v>
      </c>
      <c r="AY3171" s="191">
        <v>586</v>
      </c>
      <c r="AZ3171" s="191">
        <v>19</v>
      </c>
      <c r="BA3171" s="191">
        <v>10</v>
      </c>
      <c r="BB3171" s="191">
        <v>0</v>
      </c>
    </row>
    <row r="3172" spans="48:54" x14ac:dyDescent="0.2">
      <c r="AV3172" s="191" t="str">
        <f t="shared" si="53"/>
        <v>512_RON_20_10_202425</v>
      </c>
      <c r="AW3172" s="191" t="s">
        <v>228</v>
      </c>
      <c r="AX3172" s="18">
        <v>202425</v>
      </c>
      <c r="AY3172" s="191">
        <v>512</v>
      </c>
      <c r="AZ3172" s="191">
        <v>20</v>
      </c>
      <c r="BA3172" s="191">
        <v>10</v>
      </c>
      <c r="BB3172" s="191">
        <v>0</v>
      </c>
    </row>
    <row r="3173" spans="48:54" x14ac:dyDescent="0.2">
      <c r="AV3173" s="191" t="str">
        <f t="shared" si="53"/>
        <v>514_RON_20_10_202425</v>
      </c>
      <c r="AW3173" s="191" t="s">
        <v>228</v>
      </c>
      <c r="AX3173" s="18">
        <v>202425</v>
      </c>
      <c r="AY3173" s="191">
        <v>514</v>
      </c>
      <c r="AZ3173" s="191">
        <v>20</v>
      </c>
      <c r="BA3173" s="191">
        <v>10</v>
      </c>
      <c r="BB3173" s="191">
        <v>0</v>
      </c>
    </row>
    <row r="3174" spans="48:54" x14ac:dyDescent="0.2">
      <c r="AV3174" s="191" t="str">
        <f t="shared" si="53"/>
        <v>516_RON_20_10_202425</v>
      </c>
      <c r="AW3174" s="191" t="s">
        <v>228</v>
      </c>
      <c r="AX3174" s="18">
        <v>202425</v>
      </c>
      <c r="AY3174" s="191">
        <v>516</v>
      </c>
      <c r="AZ3174" s="191">
        <v>20</v>
      </c>
      <c r="BA3174" s="191">
        <v>10</v>
      </c>
      <c r="BB3174" s="191">
        <v>0</v>
      </c>
    </row>
    <row r="3175" spans="48:54" x14ac:dyDescent="0.2">
      <c r="AV3175" s="191" t="str">
        <f t="shared" si="53"/>
        <v>518_RON_20_10_202425</v>
      </c>
      <c r="AW3175" s="191" t="s">
        <v>228</v>
      </c>
      <c r="AX3175" s="18">
        <v>202425</v>
      </c>
      <c r="AY3175" s="191">
        <v>518</v>
      </c>
      <c r="AZ3175" s="191">
        <v>20</v>
      </c>
      <c r="BA3175" s="191">
        <v>10</v>
      </c>
      <c r="BB3175" s="191">
        <v>0</v>
      </c>
    </row>
    <row r="3176" spans="48:54" x14ac:dyDescent="0.2">
      <c r="AV3176" s="191" t="str">
        <f t="shared" si="53"/>
        <v>520_RON_20_10_202425</v>
      </c>
      <c r="AW3176" s="191" t="s">
        <v>228</v>
      </c>
      <c r="AX3176" s="18">
        <v>202425</v>
      </c>
      <c r="AY3176" s="191">
        <v>520</v>
      </c>
      <c r="AZ3176" s="191">
        <v>20</v>
      </c>
      <c r="BA3176" s="191">
        <v>10</v>
      </c>
      <c r="BB3176" s="191">
        <v>0</v>
      </c>
    </row>
    <row r="3177" spans="48:54" x14ac:dyDescent="0.2">
      <c r="AV3177" s="191" t="str">
        <f t="shared" si="53"/>
        <v>522_RON_20_10_202425</v>
      </c>
      <c r="AW3177" s="191" t="s">
        <v>228</v>
      </c>
      <c r="AX3177" s="18">
        <v>202425</v>
      </c>
      <c r="AY3177" s="191">
        <v>522</v>
      </c>
      <c r="AZ3177" s="191">
        <v>20</v>
      </c>
      <c r="BA3177" s="191">
        <v>10</v>
      </c>
      <c r="BB3177" s="191">
        <v>0</v>
      </c>
    </row>
    <row r="3178" spans="48:54" x14ac:dyDescent="0.2">
      <c r="AV3178" s="191" t="str">
        <f t="shared" si="53"/>
        <v>524_RON_20_10_202425</v>
      </c>
      <c r="AW3178" s="191" t="s">
        <v>228</v>
      </c>
      <c r="AX3178" s="18">
        <v>202425</v>
      </c>
      <c r="AY3178" s="191">
        <v>524</v>
      </c>
      <c r="AZ3178" s="191">
        <v>20</v>
      </c>
      <c r="BA3178" s="191">
        <v>10</v>
      </c>
      <c r="BB3178" s="191">
        <v>0</v>
      </c>
    </row>
    <row r="3179" spans="48:54" x14ac:dyDescent="0.2">
      <c r="AV3179" s="191" t="str">
        <f t="shared" si="53"/>
        <v>526_RON_20_10_202425</v>
      </c>
      <c r="AW3179" s="191" t="s">
        <v>228</v>
      </c>
      <c r="AX3179" s="18">
        <v>202425</v>
      </c>
      <c r="AY3179" s="191">
        <v>526</v>
      </c>
      <c r="AZ3179" s="191">
        <v>20</v>
      </c>
      <c r="BA3179" s="191">
        <v>10</v>
      </c>
      <c r="BB3179" s="191">
        <v>0</v>
      </c>
    </row>
    <row r="3180" spans="48:54" x14ac:dyDescent="0.2">
      <c r="AV3180" s="191" t="str">
        <f t="shared" si="53"/>
        <v>528_RON_20_10_202425</v>
      </c>
      <c r="AW3180" s="191" t="s">
        <v>228</v>
      </c>
      <c r="AX3180" s="18">
        <v>202425</v>
      </c>
      <c r="AY3180" s="191">
        <v>528</v>
      </c>
      <c r="AZ3180" s="191">
        <v>20</v>
      </c>
      <c r="BA3180" s="191">
        <v>10</v>
      </c>
      <c r="BB3180" s="191">
        <v>0</v>
      </c>
    </row>
    <row r="3181" spans="48:54" x14ac:dyDescent="0.2">
      <c r="AV3181" s="191" t="str">
        <f t="shared" si="53"/>
        <v>530_RON_20_10_202425</v>
      </c>
      <c r="AW3181" s="191" t="s">
        <v>228</v>
      </c>
      <c r="AX3181" s="18">
        <v>202425</v>
      </c>
      <c r="AY3181" s="191">
        <v>530</v>
      </c>
      <c r="AZ3181" s="191">
        <v>20</v>
      </c>
      <c r="BA3181" s="191">
        <v>10</v>
      </c>
      <c r="BB3181" s="191">
        <v>0</v>
      </c>
    </row>
    <row r="3182" spans="48:54" x14ac:dyDescent="0.2">
      <c r="AV3182" s="191" t="str">
        <f t="shared" si="53"/>
        <v>532_RON_20_10_202425</v>
      </c>
      <c r="AW3182" s="191" t="s">
        <v>228</v>
      </c>
      <c r="AX3182" s="18">
        <v>202425</v>
      </c>
      <c r="AY3182" s="191">
        <v>532</v>
      </c>
      <c r="AZ3182" s="191">
        <v>20</v>
      </c>
      <c r="BA3182" s="191">
        <v>10</v>
      </c>
      <c r="BB3182" s="191">
        <v>0</v>
      </c>
    </row>
    <row r="3183" spans="48:54" x14ac:dyDescent="0.2">
      <c r="AV3183" s="191" t="str">
        <f t="shared" si="53"/>
        <v>534_RON_20_10_202425</v>
      </c>
      <c r="AW3183" s="191" t="s">
        <v>228</v>
      </c>
      <c r="AX3183" s="18">
        <v>202425</v>
      </c>
      <c r="AY3183" s="191">
        <v>534</v>
      </c>
      <c r="AZ3183" s="191">
        <v>20</v>
      </c>
      <c r="BA3183" s="191">
        <v>10</v>
      </c>
      <c r="BB3183" s="191">
        <v>0</v>
      </c>
    </row>
    <row r="3184" spans="48:54" x14ac:dyDescent="0.2">
      <c r="AV3184" s="191" t="str">
        <f t="shared" si="53"/>
        <v>536_RON_20_10_202425</v>
      </c>
      <c r="AW3184" s="191" t="s">
        <v>228</v>
      </c>
      <c r="AX3184" s="18">
        <v>202425</v>
      </c>
      <c r="AY3184" s="191">
        <v>536</v>
      </c>
      <c r="AZ3184" s="191">
        <v>20</v>
      </c>
      <c r="BA3184" s="191">
        <v>10</v>
      </c>
      <c r="BB3184" s="191">
        <v>0</v>
      </c>
    </row>
    <row r="3185" spans="48:54" x14ac:dyDescent="0.2">
      <c r="AV3185" s="191" t="str">
        <f t="shared" si="53"/>
        <v>538_RON_20_10_202425</v>
      </c>
      <c r="AW3185" s="191" t="s">
        <v>228</v>
      </c>
      <c r="AX3185" s="18">
        <v>202425</v>
      </c>
      <c r="AY3185" s="191">
        <v>538</v>
      </c>
      <c r="AZ3185" s="191">
        <v>20</v>
      </c>
      <c r="BA3185" s="191">
        <v>10</v>
      </c>
      <c r="BB3185" s="191">
        <v>0</v>
      </c>
    </row>
    <row r="3186" spans="48:54" x14ac:dyDescent="0.2">
      <c r="AV3186" s="191" t="str">
        <f t="shared" si="53"/>
        <v>540_RON_20_10_202425</v>
      </c>
      <c r="AW3186" s="191" t="s">
        <v>228</v>
      </c>
      <c r="AX3186" s="18">
        <v>202425</v>
      </c>
      <c r="AY3186" s="191">
        <v>540</v>
      </c>
      <c r="AZ3186" s="191">
        <v>20</v>
      </c>
      <c r="BA3186" s="191">
        <v>10</v>
      </c>
      <c r="BB3186" s="191">
        <v>0</v>
      </c>
    </row>
    <row r="3187" spans="48:54" x14ac:dyDescent="0.2">
      <c r="AV3187" s="191" t="str">
        <f t="shared" si="53"/>
        <v>542_RON_20_10_202425</v>
      </c>
      <c r="AW3187" s="191" t="s">
        <v>228</v>
      </c>
      <c r="AX3187" s="18">
        <v>202425</v>
      </c>
      <c r="AY3187" s="191">
        <v>542</v>
      </c>
      <c r="AZ3187" s="191">
        <v>20</v>
      </c>
      <c r="BA3187" s="191">
        <v>10</v>
      </c>
      <c r="BB3187" s="191">
        <v>0</v>
      </c>
    </row>
    <row r="3188" spans="48:54" x14ac:dyDescent="0.2">
      <c r="AV3188" s="191" t="str">
        <f t="shared" si="53"/>
        <v>544_RON_20_10_202425</v>
      </c>
      <c r="AW3188" s="191" t="s">
        <v>228</v>
      </c>
      <c r="AX3188" s="18">
        <v>202425</v>
      </c>
      <c r="AY3188" s="191">
        <v>544</v>
      </c>
      <c r="AZ3188" s="191">
        <v>20</v>
      </c>
      <c r="BA3188" s="191">
        <v>10</v>
      </c>
      <c r="BB3188" s="191">
        <v>0</v>
      </c>
    </row>
    <row r="3189" spans="48:54" x14ac:dyDescent="0.2">
      <c r="AV3189" s="191" t="str">
        <f t="shared" si="53"/>
        <v>545_RON_20_10_202425</v>
      </c>
      <c r="AW3189" s="191" t="s">
        <v>228</v>
      </c>
      <c r="AX3189" s="18">
        <v>202425</v>
      </c>
      <c r="AY3189" s="191">
        <v>545</v>
      </c>
      <c r="AZ3189" s="191">
        <v>20</v>
      </c>
      <c r="BA3189" s="191">
        <v>10</v>
      </c>
      <c r="BB3189" s="191">
        <v>0</v>
      </c>
    </row>
    <row r="3190" spans="48:54" x14ac:dyDescent="0.2">
      <c r="AV3190" s="191" t="str">
        <f t="shared" si="53"/>
        <v>546_RON_20_10_202425</v>
      </c>
      <c r="AW3190" s="191" t="s">
        <v>228</v>
      </c>
      <c r="AX3190" s="18">
        <v>202425</v>
      </c>
      <c r="AY3190" s="191">
        <v>546</v>
      </c>
      <c r="AZ3190" s="191">
        <v>20</v>
      </c>
      <c r="BA3190" s="191">
        <v>10</v>
      </c>
      <c r="BB3190" s="191">
        <v>0</v>
      </c>
    </row>
    <row r="3191" spans="48:54" x14ac:dyDescent="0.2">
      <c r="AV3191" s="191" t="str">
        <f t="shared" si="53"/>
        <v>548_RON_20_10_202425</v>
      </c>
      <c r="AW3191" s="191" t="s">
        <v>228</v>
      </c>
      <c r="AX3191" s="18">
        <v>202425</v>
      </c>
      <c r="AY3191" s="191">
        <v>548</v>
      </c>
      <c r="AZ3191" s="191">
        <v>20</v>
      </c>
      <c r="BA3191" s="191">
        <v>10</v>
      </c>
      <c r="BB3191" s="191">
        <v>0</v>
      </c>
    </row>
    <row r="3192" spans="48:54" x14ac:dyDescent="0.2">
      <c r="AV3192" s="191" t="str">
        <f t="shared" si="53"/>
        <v>550_RON_20_10_202425</v>
      </c>
      <c r="AW3192" s="191" t="s">
        <v>228</v>
      </c>
      <c r="AX3192" s="18">
        <v>202425</v>
      </c>
      <c r="AY3192" s="191">
        <v>550</v>
      </c>
      <c r="AZ3192" s="191">
        <v>20</v>
      </c>
      <c r="BA3192" s="191">
        <v>10</v>
      </c>
      <c r="BB3192" s="191">
        <v>0</v>
      </c>
    </row>
    <row r="3193" spans="48:54" x14ac:dyDescent="0.2">
      <c r="AV3193" s="191" t="str">
        <f t="shared" si="53"/>
        <v>552_RON_20_10_202425</v>
      </c>
      <c r="AW3193" s="191" t="s">
        <v>228</v>
      </c>
      <c r="AX3193" s="18">
        <v>202425</v>
      </c>
      <c r="AY3193" s="191">
        <v>552</v>
      </c>
      <c r="AZ3193" s="191">
        <v>20</v>
      </c>
      <c r="BA3193" s="191">
        <v>10</v>
      </c>
      <c r="BB3193" s="191">
        <v>0</v>
      </c>
    </row>
    <row r="3194" spans="48:54" x14ac:dyDescent="0.2">
      <c r="AV3194" s="191" t="str">
        <f t="shared" si="53"/>
        <v>562_RON_20_10_202425</v>
      </c>
      <c r="AW3194" s="191" t="s">
        <v>228</v>
      </c>
      <c r="AX3194" s="18">
        <v>202425</v>
      </c>
      <c r="AY3194" s="191">
        <v>562</v>
      </c>
      <c r="AZ3194" s="191">
        <v>20</v>
      </c>
      <c r="BA3194" s="191">
        <v>10</v>
      </c>
      <c r="BB3194" s="191">
        <v>0</v>
      </c>
    </row>
    <row r="3195" spans="48:54" x14ac:dyDescent="0.2">
      <c r="AV3195" s="191" t="str">
        <f t="shared" si="53"/>
        <v>564_RON_20_10_202425</v>
      </c>
      <c r="AW3195" s="191" t="s">
        <v>228</v>
      </c>
      <c r="AX3195" s="18">
        <v>202425</v>
      </c>
      <c r="AY3195" s="191">
        <v>564</v>
      </c>
      <c r="AZ3195" s="191">
        <v>20</v>
      </c>
      <c r="BA3195" s="191">
        <v>10</v>
      </c>
      <c r="BB3195" s="191">
        <v>0</v>
      </c>
    </row>
    <row r="3196" spans="48:54" x14ac:dyDescent="0.2">
      <c r="AV3196" s="191" t="str">
        <f t="shared" si="53"/>
        <v>566_RON_20_10_202425</v>
      </c>
      <c r="AW3196" s="191" t="s">
        <v>228</v>
      </c>
      <c r="AX3196" s="18">
        <v>202425</v>
      </c>
      <c r="AY3196" s="191">
        <v>566</v>
      </c>
      <c r="AZ3196" s="191">
        <v>20</v>
      </c>
      <c r="BA3196" s="191">
        <v>10</v>
      </c>
      <c r="BB3196" s="191">
        <v>0</v>
      </c>
    </row>
    <row r="3197" spans="48:54" x14ac:dyDescent="0.2">
      <c r="AV3197" s="191" t="str">
        <f t="shared" si="53"/>
        <v>568_RON_20_10_202425</v>
      </c>
      <c r="AW3197" s="191" t="s">
        <v>228</v>
      </c>
      <c r="AX3197" s="18">
        <v>202425</v>
      </c>
      <c r="AY3197" s="191">
        <v>568</v>
      </c>
      <c r="AZ3197" s="191">
        <v>20</v>
      </c>
      <c r="BA3197" s="191">
        <v>10</v>
      </c>
      <c r="BB3197" s="191">
        <v>0</v>
      </c>
    </row>
    <row r="3198" spans="48:54" x14ac:dyDescent="0.2">
      <c r="AV3198" s="191" t="str">
        <f t="shared" si="53"/>
        <v>572_RON_20_10_202425</v>
      </c>
      <c r="AW3198" s="191" t="s">
        <v>228</v>
      </c>
      <c r="AX3198" s="18">
        <v>202425</v>
      </c>
      <c r="AY3198" s="191">
        <v>572</v>
      </c>
      <c r="AZ3198" s="191">
        <v>20</v>
      </c>
      <c r="BA3198" s="191">
        <v>10</v>
      </c>
      <c r="BB3198" s="191">
        <v>0</v>
      </c>
    </row>
    <row r="3199" spans="48:54" x14ac:dyDescent="0.2">
      <c r="AV3199" s="191" t="str">
        <f t="shared" si="53"/>
        <v>574_RON_20_10_202425</v>
      </c>
      <c r="AW3199" s="191" t="s">
        <v>228</v>
      </c>
      <c r="AX3199" s="18">
        <v>202425</v>
      </c>
      <c r="AY3199" s="191">
        <v>574</v>
      </c>
      <c r="AZ3199" s="191">
        <v>20</v>
      </c>
      <c r="BA3199" s="191">
        <v>10</v>
      </c>
      <c r="BB3199" s="191">
        <v>0</v>
      </c>
    </row>
    <row r="3200" spans="48:54" x14ac:dyDescent="0.2">
      <c r="AV3200" s="191" t="str">
        <f t="shared" si="53"/>
        <v>576_RON_20_10_202425</v>
      </c>
      <c r="AW3200" s="191" t="s">
        <v>228</v>
      </c>
      <c r="AX3200" s="18">
        <v>202425</v>
      </c>
      <c r="AY3200" s="191">
        <v>576</v>
      </c>
      <c r="AZ3200" s="191">
        <v>20</v>
      </c>
      <c r="BA3200" s="191">
        <v>10</v>
      </c>
      <c r="BB3200" s="191">
        <v>0</v>
      </c>
    </row>
    <row r="3201" spans="48:54" x14ac:dyDescent="0.2">
      <c r="AV3201" s="191" t="str">
        <f t="shared" si="53"/>
        <v>582_RON_20_10_202425</v>
      </c>
      <c r="AW3201" s="191" t="s">
        <v>228</v>
      </c>
      <c r="AX3201" s="18">
        <v>202425</v>
      </c>
      <c r="AY3201" s="191">
        <v>582</v>
      </c>
      <c r="AZ3201" s="191">
        <v>20</v>
      </c>
      <c r="BA3201" s="191">
        <v>10</v>
      </c>
      <c r="BB3201" s="191">
        <v>0</v>
      </c>
    </row>
    <row r="3202" spans="48:54" x14ac:dyDescent="0.2">
      <c r="AV3202" s="191" t="str">
        <f t="shared" si="53"/>
        <v>584_RON_20_10_202425</v>
      </c>
      <c r="AW3202" s="191" t="s">
        <v>228</v>
      </c>
      <c r="AX3202" s="18">
        <v>202425</v>
      </c>
      <c r="AY3202" s="191">
        <v>584</v>
      </c>
      <c r="AZ3202" s="191">
        <v>20</v>
      </c>
      <c r="BA3202" s="191">
        <v>10</v>
      </c>
      <c r="BB3202" s="191">
        <v>2008</v>
      </c>
    </row>
    <row r="3203" spans="48:54" x14ac:dyDescent="0.2">
      <c r="AV3203" s="191" t="str">
        <f t="shared" si="53"/>
        <v>586_RON_20_10_202425</v>
      </c>
      <c r="AW3203" s="191" t="s">
        <v>228</v>
      </c>
      <c r="AX3203" s="18">
        <v>202425</v>
      </c>
      <c r="AY3203" s="191">
        <v>586</v>
      </c>
      <c r="AZ3203" s="191">
        <v>20</v>
      </c>
      <c r="BA3203" s="191">
        <v>10</v>
      </c>
      <c r="BB3203" s="191">
        <v>0</v>
      </c>
    </row>
    <row r="3204" spans="48:54" x14ac:dyDescent="0.2">
      <c r="AV3204" s="191" t="str">
        <f t="shared" ref="AV3204:AV3267" si="54">AY3204&amp;"_"&amp;AW3204&amp;"_"&amp;AZ3204&amp;"_"&amp;BA3204&amp;"_"&amp;AX3204</f>
        <v>512_RON_21_10_202425</v>
      </c>
      <c r="AW3204" s="191" t="s">
        <v>228</v>
      </c>
      <c r="AX3204" s="18">
        <v>202425</v>
      </c>
      <c r="AY3204" s="191">
        <v>512</v>
      </c>
      <c r="AZ3204" s="191">
        <v>21</v>
      </c>
      <c r="BA3204" s="191">
        <v>10</v>
      </c>
      <c r="BB3204" s="191">
        <v>0</v>
      </c>
    </row>
    <row r="3205" spans="48:54" x14ac:dyDescent="0.2">
      <c r="AV3205" s="191" t="str">
        <f t="shared" si="54"/>
        <v>514_RON_21_10_202425</v>
      </c>
      <c r="AW3205" s="191" t="s">
        <v>228</v>
      </c>
      <c r="AX3205" s="18">
        <v>202425</v>
      </c>
      <c r="AY3205" s="191">
        <v>514</v>
      </c>
      <c r="AZ3205" s="191">
        <v>21</v>
      </c>
      <c r="BA3205" s="191">
        <v>10</v>
      </c>
      <c r="BB3205" s="191">
        <v>0</v>
      </c>
    </row>
    <row r="3206" spans="48:54" x14ac:dyDescent="0.2">
      <c r="AV3206" s="191" t="str">
        <f t="shared" si="54"/>
        <v>516_RON_21_10_202425</v>
      </c>
      <c r="AW3206" s="191" t="s">
        <v>228</v>
      </c>
      <c r="AX3206" s="18">
        <v>202425</v>
      </c>
      <c r="AY3206" s="191">
        <v>516</v>
      </c>
      <c r="AZ3206" s="191">
        <v>21</v>
      </c>
      <c r="BA3206" s="191">
        <v>10</v>
      </c>
      <c r="BB3206" s="191">
        <v>0</v>
      </c>
    </row>
    <row r="3207" spans="48:54" x14ac:dyDescent="0.2">
      <c r="AV3207" s="191" t="str">
        <f t="shared" si="54"/>
        <v>518_RON_21_10_202425</v>
      </c>
      <c r="AW3207" s="191" t="s">
        <v>228</v>
      </c>
      <c r="AX3207" s="18">
        <v>202425</v>
      </c>
      <c r="AY3207" s="191">
        <v>518</v>
      </c>
      <c r="AZ3207" s="191">
        <v>21</v>
      </c>
      <c r="BA3207" s="191">
        <v>10</v>
      </c>
      <c r="BB3207" s="191">
        <v>0</v>
      </c>
    </row>
    <row r="3208" spans="48:54" x14ac:dyDescent="0.2">
      <c r="AV3208" s="191" t="str">
        <f t="shared" si="54"/>
        <v>520_RON_21_10_202425</v>
      </c>
      <c r="AW3208" s="191" t="s">
        <v>228</v>
      </c>
      <c r="AX3208" s="18">
        <v>202425</v>
      </c>
      <c r="AY3208" s="191">
        <v>520</v>
      </c>
      <c r="AZ3208" s="191">
        <v>21</v>
      </c>
      <c r="BA3208" s="191">
        <v>10</v>
      </c>
      <c r="BB3208" s="191">
        <v>0</v>
      </c>
    </row>
    <row r="3209" spans="48:54" x14ac:dyDescent="0.2">
      <c r="AV3209" s="191" t="str">
        <f t="shared" si="54"/>
        <v>522_RON_21_10_202425</v>
      </c>
      <c r="AW3209" s="191" t="s">
        <v>228</v>
      </c>
      <c r="AX3209" s="18">
        <v>202425</v>
      </c>
      <c r="AY3209" s="191">
        <v>522</v>
      </c>
      <c r="AZ3209" s="191">
        <v>21</v>
      </c>
      <c r="BA3209" s="191">
        <v>10</v>
      </c>
      <c r="BB3209" s="191">
        <v>0</v>
      </c>
    </row>
    <row r="3210" spans="48:54" x14ac:dyDescent="0.2">
      <c r="AV3210" s="191" t="str">
        <f t="shared" si="54"/>
        <v>524_RON_21_10_202425</v>
      </c>
      <c r="AW3210" s="191" t="s">
        <v>228</v>
      </c>
      <c r="AX3210" s="18">
        <v>202425</v>
      </c>
      <c r="AY3210" s="191">
        <v>524</v>
      </c>
      <c r="AZ3210" s="191">
        <v>21</v>
      </c>
      <c r="BA3210" s="191">
        <v>10</v>
      </c>
      <c r="BB3210" s="191">
        <v>0</v>
      </c>
    </row>
    <row r="3211" spans="48:54" x14ac:dyDescent="0.2">
      <c r="AV3211" s="191" t="str">
        <f t="shared" si="54"/>
        <v>526_RON_21_10_202425</v>
      </c>
      <c r="AW3211" s="191" t="s">
        <v>228</v>
      </c>
      <c r="AX3211" s="18">
        <v>202425</v>
      </c>
      <c r="AY3211" s="191">
        <v>526</v>
      </c>
      <c r="AZ3211" s="191">
        <v>21</v>
      </c>
      <c r="BA3211" s="191">
        <v>10</v>
      </c>
      <c r="BB3211" s="191">
        <v>0</v>
      </c>
    </row>
    <row r="3212" spans="48:54" x14ac:dyDescent="0.2">
      <c r="AV3212" s="191" t="str">
        <f t="shared" si="54"/>
        <v>528_RON_21_10_202425</v>
      </c>
      <c r="AW3212" s="191" t="s">
        <v>228</v>
      </c>
      <c r="AX3212" s="18">
        <v>202425</v>
      </c>
      <c r="AY3212" s="191">
        <v>528</v>
      </c>
      <c r="AZ3212" s="191">
        <v>21</v>
      </c>
      <c r="BA3212" s="191">
        <v>10</v>
      </c>
      <c r="BB3212" s="191">
        <v>0</v>
      </c>
    </row>
    <row r="3213" spans="48:54" x14ac:dyDescent="0.2">
      <c r="AV3213" s="191" t="str">
        <f t="shared" si="54"/>
        <v>530_RON_21_10_202425</v>
      </c>
      <c r="AW3213" s="191" t="s">
        <v>228</v>
      </c>
      <c r="AX3213" s="18">
        <v>202425</v>
      </c>
      <c r="AY3213" s="191">
        <v>530</v>
      </c>
      <c r="AZ3213" s="191">
        <v>21</v>
      </c>
      <c r="BA3213" s="191">
        <v>10</v>
      </c>
      <c r="BB3213" s="191">
        <v>0</v>
      </c>
    </row>
    <row r="3214" spans="48:54" x14ac:dyDescent="0.2">
      <c r="AV3214" s="191" t="str">
        <f t="shared" si="54"/>
        <v>532_RON_21_10_202425</v>
      </c>
      <c r="AW3214" s="191" t="s">
        <v>228</v>
      </c>
      <c r="AX3214" s="18">
        <v>202425</v>
      </c>
      <c r="AY3214" s="191">
        <v>532</v>
      </c>
      <c r="AZ3214" s="191">
        <v>21</v>
      </c>
      <c r="BA3214" s="191">
        <v>10</v>
      </c>
      <c r="BB3214" s="191">
        <v>0</v>
      </c>
    </row>
    <row r="3215" spans="48:54" x14ac:dyDescent="0.2">
      <c r="AV3215" s="191" t="str">
        <f t="shared" si="54"/>
        <v>534_RON_21_10_202425</v>
      </c>
      <c r="AW3215" s="191" t="s">
        <v>228</v>
      </c>
      <c r="AX3215" s="18">
        <v>202425</v>
      </c>
      <c r="AY3215" s="191">
        <v>534</v>
      </c>
      <c r="AZ3215" s="191">
        <v>21</v>
      </c>
      <c r="BA3215" s="191">
        <v>10</v>
      </c>
      <c r="BB3215" s="191">
        <v>0</v>
      </c>
    </row>
    <row r="3216" spans="48:54" x14ac:dyDescent="0.2">
      <c r="AV3216" s="191" t="str">
        <f t="shared" si="54"/>
        <v>536_RON_21_10_202425</v>
      </c>
      <c r="AW3216" s="191" t="s">
        <v>228</v>
      </c>
      <c r="AX3216" s="18">
        <v>202425</v>
      </c>
      <c r="AY3216" s="191">
        <v>536</v>
      </c>
      <c r="AZ3216" s="191">
        <v>21</v>
      </c>
      <c r="BA3216" s="191">
        <v>10</v>
      </c>
      <c r="BB3216" s="191">
        <v>0</v>
      </c>
    </row>
    <row r="3217" spans="48:54" x14ac:dyDescent="0.2">
      <c r="AV3217" s="191" t="str">
        <f t="shared" si="54"/>
        <v>538_RON_21_10_202425</v>
      </c>
      <c r="AW3217" s="191" t="s">
        <v>228</v>
      </c>
      <c r="AX3217" s="18">
        <v>202425</v>
      </c>
      <c r="AY3217" s="191">
        <v>538</v>
      </c>
      <c r="AZ3217" s="191">
        <v>21</v>
      </c>
      <c r="BA3217" s="191">
        <v>10</v>
      </c>
      <c r="BB3217" s="191">
        <v>0</v>
      </c>
    </row>
    <row r="3218" spans="48:54" x14ac:dyDescent="0.2">
      <c r="AV3218" s="191" t="str">
        <f t="shared" si="54"/>
        <v>540_RON_21_10_202425</v>
      </c>
      <c r="AW3218" s="191" t="s">
        <v>228</v>
      </c>
      <c r="AX3218" s="18">
        <v>202425</v>
      </c>
      <c r="AY3218" s="191">
        <v>540</v>
      </c>
      <c r="AZ3218" s="191">
        <v>21</v>
      </c>
      <c r="BA3218" s="191">
        <v>10</v>
      </c>
      <c r="BB3218" s="191">
        <v>0</v>
      </c>
    </row>
    <row r="3219" spans="48:54" x14ac:dyDescent="0.2">
      <c r="AV3219" s="191" t="str">
        <f t="shared" si="54"/>
        <v>542_RON_21_10_202425</v>
      </c>
      <c r="AW3219" s="191" t="s">
        <v>228</v>
      </c>
      <c r="AX3219" s="18">
        <v>202425</v>
      </c>
      <c r="AY3219" s="191">
        <v>542</v>
      </c>
      <c r="AZ3219" s="191">
        <v>21</v>
      </c>
      <c r="BA3219" s="191">
        <v>10</v>
      </c>
      <c r="BB3219" s="191">
        <v>0</v>
      </c>
    </row>
    <row r="3220" spans="48:54" x14ac:dyDescent="0.2">
      <c r="AV3220" s="191" t="str">
        <f t="shared" si="54"/>
        <v>544_RON_21_10_202425</v>
      </c>
      <c r="AW3220" s="191" t="s">
        <v>228</v>
      </c>
      <c r="AX3220" s="18">
        <v>202425</v>
      </c>
      <c r="AY3220" s="191">
        <v>544</v>
      </c>
      <c r="AZ3220" s="191">
        <v>21</v>
      </c>
      <c r="BA3220" s="191">
        <v>10</v>
      </c>
      <c r="BB3220" s="191">
        <v>0</v>
      </c>
    </row>
    <row r="3221" spans="48:54" x14ac:dyDescent="0.2">
      <c r="AV3221" s="191" t="str">
        <f t="shared" si="54"/>
        <v>545_RON_21_10_202425</v>
      </c>
      <c r="AW3221" s="191" t="s">
        <v>228</v>
      </c>
      <c r="AX3221" s="18">
        <v>202425</v>
      </c>
      <c r="AY3221" s="191">
        <v>545</v>
      </c>
      <c r="AZ3221" s="191">
        <v>21</v>
      </c>
      <c r="BA3221" s="191">
        <v>10</v>
      </c>
      <c r="BB3221" s="191">
        <v>0</v>
      </c>
    </row>
    <row r="3222" spans="48:54" x14ac:dyDescent="0.2">
      <c r="AV3222" s="191" t="str">
        <f t="shared" si="54"/>
        <v>546_RON_21_10_202425</v>
      </c>
      <c r="AW3222" s="191" t="s">
        <v>228</v>
      </c>
      <c r="AX3222" s="18">
        <v>202425</v>
      </c>
      <c r="AY3222" s="191">
        <v>546</v>
      </c>
      <c r="AZ3222" s="191">
        <v>21</v>
      </c>
      <c r="BA3222" s="191">
        <v>10</v>
      </c>
      <c r="BB3222" s="191">
        <v>0</v>
      </c>
    </row>
    <row r="3223" spans="48:54" x14ac:dyDescent="0.2">
      <c r="AV3223" s="191" t="str">
        <f t="shared" si="54"/>
        <v>548_RON_21_10_202425</v>
      </c>
      <c r="AW3223" s="191" t="s">
        <v>228</v>
      </c>
      <c r="AX3223" s="18">
        <v>202425</v>
      </c>
      <c r="AY3223" s="191">
        <v>548</v>
      </c>
      <c r="AZ3223" s="191">
        <v>21</v>
      </c>
      <c r="BA3223" s="191">
        <v>10</v>
      </c>
      <c r="BB3223" s="191">
        <v>0</v>
      </c>
    </row>
    <row r="3224" spans="48:54" x14ac:dyDescent="0.2">
      <c r="AV3224" s="191" t="str">
        <f t="shared" si="54"/>
        <v>550_RON_21_10_202425</v>
      </c>
      <c r="AW3224" s="191" t="s">
        <v>228</v>
      </c>
      <c r="AX3224" s="18">
        <v>202425</v>
      </c>
      <c r="AY3224" s="191">
        <v>550</v>
      </c>
      <c r="AZ3224" s="191">
        <v>21</v>
      </c>
      <c r="BA3224" s="191">
        <v>10</v>
      </c>
      <c r="BB3224" s="191">
        <v>0</v>
      </c>
    </row>
    <row r="3225" spans="48:54" x14ac:dyDescent="0.2">
      <c r="AV3225" s="191" t="str">
        <f t="shared" si="54"/>
        <v>552_RON_21_10_202425</v>
      </c>
      <c r="AW3225" s="191" t="s">
        <v>228</v>
      </c>
      <c r="AX3225" s="18">
        <v>202425</v>
      </c>
      <c r="AY3225" s="191">
        <v>552</v>
      </c>
      <c r="AZ3225" s="191">
        <v>21</v>
      </c>
      <c r="BA3225" s="191">
        <v>10</v>
      </c>
      <c r="BB3225" s="191">
        <v>0</v>
      </c>
    </row>
    <row r="3226" spans="48:54" x14ac:dyDescent="0.2">
      <c r="AV3226" s="191" t="str">
        <f t="shared" si="54"/>
        <v>562_RON_21_10_202425</v>
      </c>
      <c r="AW3226" s="191" t="s">
        <v>228</v>
      </c>
      <c r="AX3226" s="18">
        <v>202425</v>
      </c>
      <c r="AY3226" s="191">
        <v>562</v>
      </c>
      <c r="AZ3226" s="191">
        <v>21</v>
      </c>
      <c r="BA3226" s="191">
        <v>10</v>
      </c>
      <c r="BB3226" s="191">
        <v>0</v>
      </c>
    </row>
    <row r="3227" spans="48:54" x14ac:dyDescent="0.2">
      <c r="AV3227" s="191" t="str">
        <f t="shared" si="54"/>
        <v>564_RON_21_10_202425</v>
      </c>
      <c r="AW3227" s="191" t="s">
        <v>228</v>
      </c>
      <c r="AX3227" s="18">
        <v>202425</v>
      </c>
      <c r="AY3227" s="191">
        <v>564</v>
      </c>
      <c r="AZ3227" s="191">
        <v>21</v>
      </c>
      <c r="BA3227" s="191">
        <v>10</v>
      </c>
      <c r="BB3227" s="191">
        <v>0</v>
      </c>
    </row>
    <row r="3228" spans="48:54" x14ac:dyDescent="0.2">
      <c r="AV3228" s="191" t="str">
        <f t="shared" si="54"/>
        <v>566_RON_21_10_202425</v>
      </c>
      <c r="AW3228" s="191" t="s">
        <v>228</v>
      </c>
      <c r="AX3228" s="18">
        <v>202425</v>
      </c>
      <c r="AY3228" s="191">
        <v>566</v>
      </c>
      <c r="AZ3228" s="191">
        <v>21</v>
      </c>
      <c r="BA3228" s="191">
        <v>10</v>
      </c>
      <c r="BB3228" s="191">
        <v>0</v>
      </c>
    </row>
    <row r="3229" spans="48:54" x14ac:dyDescent="0.2">
      <c r="AV3229" s="191" t="str">
        <f t="shared" si="54"/>
        <v>568_RON_21_10_202425</v>
      </c>
      <c r="AW3229" s="191" t="s">
        <v>228</v>
      </c>
      <c r="AX3229" s="18">
        <v>202425</v>
      </c>
      <c r="AY3229" s="191">
        <v>568</v>
      </c>
      <c r="AZ3229" s="191">
        <v>21</v>
      </c>
      <c r="BA3229" s="191">
        <v>10</v>
      </c>
      <c r="BB3229" s="191">
        <v>0</v>
      </c>
    </row>
    <row r="3230" spans="48:54" x14ac:dyDescent="0.2">
      <c r="AV3230" s="191" t="str">
        <f t="shared" si="54"/>
        <v>572_RON_21_10_202425</v>
      </c>
      <c r="AW3230" s="191" t="s">
        <v>228</v>
      </c>
      <c r="AX3230" s="18">
        <v>202425</v>
      </c>
      <c r="AY3230" s="191">
        <v>572</v>
      </c>
      <c r="AZ3230" s="191">
        <v>21</v>
      </c>
      <c r="BA3230" s="191">
        <v>10</v>
      </c>
      <c r="BB3230" s="191">
        <v>0</v>
      </c>
    </row>
    <row r="3231" spans="48:54" x14ac:dyDescent="0.2">
      <c r="AV3231" s="191" t="str">
        <f t="shared" si="54"/>
        <v>574_RON_21_10_202425</v>
      </c>
      <c r="AW3231" s="191" t="s">
        <v>228</v>
      </c>
      <c r="AX3231" s="18">
        <v>202425</v>
      </c>
      <c r="AY3231" s="191">
        <v>574</v>
      </c>
      <c r="AZ3231" s="191">
        <v>21</v>
      </c>
      <c r="BA3231" s="191">
        <v>10</v>
      </c>
      <c r="BB3231" s="191">
        <v>0</v>
      </c>
    </row>
    <row r="3232" spans="48:54" x14ac:dyDescent="0.2">
      <c r="AV3232" s="191" t="str">
        <f t="shared" si="54"/>
        <v>576_RON_21_10_202425</v>
      </c>
      <c r="AW3232" s="191" t="s">
        <v>228</v>
      </c>
      <c r="AX3232" s="18">
        <v>202425</v>
      </c>
      <c r="AY3232" s="191">
        <v>576</v>
      </c>
      <c r="AZ3232" s="191">
        <v>21</v>
      </c>
      <c r="BA3232" s="191">
        <v>10</v>
      </c>
      <c r="BB3232" s="191">
        <v>0</v>
      </c>
    </row>
    <row r="3233" spans="48:54" x14ac:dyDescent="0.2">
      <c r="AV3233" s="191" t="str">
        <f t="shared" si="54"/>
        <v>582_RON_21_10_202425</v>
      </c>
      <c r="AW3233" s="191" t="s">
        <v>228</v>
      </c>
      <c r="AX3233" s="18">
        <v>202425</v>
      </c>
      <c r="AY3233" s="191">
        <v>582</v>
      </c>
      <c r="AZ3233" s="191">
        <v>21</v>
      </c>
      <c r="BA3233" s="191">
        <v>10</v>
      </c>
      <c r="BB3233" s="191">
        <v>6966.6783599999999</v>
      </c>
    </row>
    <row r="3234" spans="48:54" x14ac:dyDescent="0.2">
      <c r="AV3234" s="191" t="str">
        <f t="shared" si="54"/>
        <v>584_RON_21_10_202425</v>
      </c>
      <c r="AW3234" s="191" t="s">
        <v>228</v>
      </c>
      <c r="AX3234" s="18">
        <v>202425</v>
      </c>
      <c r="AY3234" s="191">
        <v>584</v>
      </c>
      <c r="AZ3234" s="191">
        <v>21</v>
      </c>
      <c r="BA3234" s="191">
        <v>10</v>
      </c>
      <c r="BB3234" s="191">
        <v>6371</v>
      </c>
    </row>
    <row r="3235" spans="48:54" x14ac:dyDescent="0.2">
      <c r="AV3235" s="191" t="str">
        <f t="shared" si="54"/>
        <v>586_RON_21_10_202425</v>
      </c>
      <c r="AW3235" s="191" t="s">
        <v>228</v>
      </c>
      <c r="AX3235" s="18">
        <v>202425</v>
      </c>
      <c r="AY3235" s="191">
        <v>586</v>
      </c>
      <c r="AZ3235" s="191">
        <v>21</v>
      </c>
      <c r="BA3235" s="191">
        <v>10</v>
      </c>
      <c r="BB3235" s="191">
        <v>7593.0960000000005</v>
      </c>
    </row>
    <row r="3236" spans="48:54" x14ac:dyDescent="0.2">
      <c r="AV3236" s="191" t="str">
        <f t="shared" si="54"/>
        <v>512_RON_30_10_202425</v>
      </c>
      <c r="AW3236" s="191" t="s">
        <v>228</v>
      </c>
      <c r="AX3236" s="18">
        <v>202425</v>
      </c>
      <c r="AY3236" s="191">
        <v>512</v>
      </c>
      <c r="AZ3236" s="191">
        <v>30</v>
      </c>
      <c r="BA3236" s="191">
        <v>10</v>
      </c>
      <c r="BB3236" s="191">
        <v>0</v>
      </c>
    </row>
    <row r="3237" spans="48:54" x14ac:dyDescent="0.2">
      <c r="AV3237" s="191" t="str">
        <f t="shared" si="54"/>
        <v>514_RON_30_10_202425</v>
      </c>
      <c r="AW3237" s="191" t="s">
        <v>228</v>
      </c>
      <c r="AX3237" s="18">
        <v>202425</v>
      </c>
      <c r="AY3237" s="191">
        <v>514</v>
      </c>
      <c r="AZ3237" s="191">
        <v>30</v>
      </c>
      <c r="BA3237" s="191">
        <v>10</v>
      </c>
      <c r="BB3237" s="191">
        <v>0</v>
      </c>
    </row>
    <row r="3238" spans="48:54" x14ac:dyDescent="0.2">
      <c r="AV3238" s="191" t="str">
        <f t="shared" si="54"/>
        <v>516_RON_30_10_202425</v>
      </c>
      <c r="AW3238" s="191" t="s">
        <v>228</v>
      </c>
      <c r="AX3238" s="18">
        <v>202425</v>
      </c>
      <c r="AY3238" s="191">
        <v>516</v>
      </c>
      <c r="AZ3238" s="191">
        <v>30</v>
      </c>
      <c r="BA3238" s="191">
        <v>10</v>
      </c>
      <c r="BB3238" s="191">
        <v>0</v>
      </c>
    </row>
    <row r="3239" spans="48:54" x14ac:dyDescent="0.2">
      <c r="AV3239" s="191" t="str">
        <f t="shared" si="54"/>
        <v>518_RON_30_10_202425</v>
      </c>
      <c r="AW3239" s="191" t="s">
        <v>228</v>
      </c>
      <c r="AX3239" s="18">
        <v>202425</v>
      </c>
      <c r="AY3239" s="191">
        <v>518</v>
      </c>
      <c r="AZ3239" s="191">
        <v>30</v>
      </c>
      <c r="BA3239" s="191">
        <v>10</v>
      </c>
      <c r="BB3239" s="191">
        <v>0</v>
      </c>
    </row>
    <row r="3240" spans="48:54" x14ac:dyDescent="0.2">
      <c r="AV3240" s="191" t="str">
        <f t="shared" si="54"/>
        <v>520_RON_30_10_202425</v>
      </c>
      <c r="AW3240" s="191" t="s">
        <v>228</v>
      </c>
      <c r="AX3240" s="18">
        <v>202425</v>
      </c>
      <c r="AY3240" s="191">
        <v>520</v>
      </c>
      <c r="AZ3240" s="191">
        <v>30</v>
      </c>
      <c r="BA3240" s="191">
        <v>10</v>
      </c>
      <c r="BB3240" s="191">
        <v>0</v>
      </c>
    </row>
    <row r="3241" spans="48:54" x14ac:dyDescent="0.2">
      <c r="AV3241" s="191" t="str">
        <f t="shared" si="54"/>
        <v>522_RON_30_10_202425</v>
      </c>
      <c r="AW3241" s="191" t="s">
        <v>228</v>
      </c>
      <c r="AX3241" s="18">
        <v>202425</v>
      </c>
      <c r="AY3241" s="191">
        <v>522</v>
      </c>
      <c r="AZ3241" s="191">
        <v>30</v>
      </c>
      <c r="BA3241" s="191">
        <v>10</v>
      </c>
      <c r="BB3241" s="191">
        <v>0</v>
      </c>
    </row>
    <row r="3242" spans="48:54" x14ac:dyDescent="0.2">
      <c r="AV3242" s="191" t="str">
        <f t="shared" si="54"/>
        <v>524_RON_30_10_202425</v>
      </c>
      <c r="AW3242" s="191" t="s">
        <v>228</v>
      </c>
      <c r="AX3242" s="18">
        <v>202425</v>
      </c>
      <c r="AY3242" s="191">
        <v>524</v>
      </c>
      <c r="AZ3242" s="191">
        <v>30</v>
      </c>
      <c r="BA3242" s="191">
        <v>10</v>
      </c>
      <c r="BB3242" s="191">
        <v>0</v>
      </c>
    </row>
    <row r="3243" spans="48:54" x14ac:dyDescent="0.2">
      <c r="AV3243" s="191" t="str">
        <f t="shared" si="54"/>
        <v>526_RON_30_10_202425</v>
      </c>
      <c r="AW3243" s="191" t="s">
        <v>228</v>
      </c>
      <c r="AX3243" s="18">
        <v>202425</v>
      </c>
      <c r="AY3243" s="191">
        <v>526</v>
      </c>
      <c r="AZ3243" s="191">
        <v>30</v>
      </c>
      <c r="BA3243" s="191">
        <v>10</v>
      </c>
      <c r="BB3243" s="191">
        <v>0</v>
      </c>
    </row>
    <row r="3244" spans="48:54" x14ac:dyDescent="0.2">
      <c r="AV3244" s="191" t="str">
        <f t="shared" si="54"/>
        <v>528_RON_30_10_202425</v>
      </c>
      <c r="AW3244" s="191" t="s">
        <v>228</v>
      </c>
      <c r="AX3244" s="18">
        <v>202425</v>
      </c>
      <c r="AY3244" s="191">
        <v>528</v>
      </c>
      <c r="AZ3244" s="191">
        <v>30</v>
      </c>
      <c r="BA3244" s="191">
        <v>10</v>
      </c>
      <c r="BB3244" s="191">
        <v>0</v>
      </c>
    </row>
    <row r="3245" spans="48:54" x14ac:dyDescent="0.2">
      <c r="AV3245" s="191" t="str">
        <f t="shared" si="54"/>
        <v>530_RON_30_10_202425</v>
      </c>
      <c r="AW3245" s="191" t="s">
        <v>228</v>
      </c>
      <c r="AX3245" s="18">
        <v>202425</v>
      </c>
      <c r="AY3245" s="191">
        <v>530</v>
      </c>
      <c r="AZ3245" s="191">
        <v>30</v>
      </c>
      <c r="BA3245" s="191">
        <v>10</v>
      </c>
      <c r="BB3245" s="191">
        <v>0</v>
      </c>
    </row>
    <row r="3246" spans="48:54" x14ac:dyDescent="0.2">
      <c r="AV3246" s="191" t="str">
        <f t="shared" si="54"/>
        <v>532_RON_30_10_202425</v>
      </c>
      <c r="AW3246" s="191" t="s">
        <v>228</v>
      </c>
      <c r="AX3246" s="18">
        <v>202425</v>
      </c>
      <c r="AY3246" s="191">
        <v>532</v>
      </c>
      <c r="AZ3246" s="191">
        <v>30</v>
      </c>
      <c r="BA3246" s="191">
        <v>10</v>
      </c>
      <c r="BB3246" s="191">
        <v>0</v>
      </c>
    </row>
    <row r="3247" spans="48:54" x14ac:dyDescent="0.2">
      <c r="AV3247" s="191" t="str">
        <f t="shared" si="54"/>
        <v>534_RON_30_10_202425</v>
      </c>
      <c r="AW3247" s="191" t="s">
        <v>228</v>
      </c>
      <c r="AX3247" s="18">
        <v>202425</v>
      </c>
      <c r="AY3247" s="191">
        <v>534</v>
      </c>
      <c r="AZ3247" s="191">
        <v>30</v>
      </c>
      <c r="BA3247" s="191">
        <v>10</v>
      </c>
      <c r="BB3247" s="191">
        <v>0</v>
      </c>
    </row>
    <row r="3248" spans="48:54" x14ac:dyDescent="0.2">
      <c r="AV3248" s="191" t="str">
        <f t="shared" si="54"/>
        <v>536_RON_30_10_202425</v>
      </c>
      <c r="AW3248" s="191" t="s">
        <v>228</v>
      </c>
      <c r="AX3248" s="18">
        <v>202425</v>
      </c>
      <c r="AY3248" s="191">
        <v>536</v>
      </c>
      <c r="AZ3248" s="191">
        <v>30</v>
      </c>
      <c r="BA3248" s="191">
        <v>10</v>
      </c>
      <c r="BB3248" s="191">
        <v>0</v>
      </c>
    </row>
    <row r="3249" spans="48:54" x14ac:dyDescent="0.2">
      <c r="AV3249" s="191" t="str">
        <f t="shared" si="54"/>
        <v>538_RON_30_10_202425</v>
      </c>
      <c r="AW3249" s="191" t="s">
        <v>228</v>
      </c>
      <c r="AX3249" s="18">
        <v>202425</v>
      </c>
      <c r="AY3249" s="191">
        <v>538</v>
      </c>
      <c r="AZ3249" s="191">
        <v>30</v>
      </c>
      <c r="BA3249" s="191">
        <v>10</v>
      </c>
      <c r="BB3249" s="191">
        <v>0</v>
      </c>
    </row>
    <row r="3250" spans="48:54" x14ac:dyDescent="0.2">
      <c r="AV3250" s="191" t="str">
        <f t="shared" si="54"/>
        <v>540_RON_30_10_202425</v>
      </c>
      <c r="AW3250" s="191" t="s">
        <v>228</v>
      </c>
      <c r="AX3250" s="18">
        <v>202425</v>
      </c>
      <c r="AY3250" s="191">
        <v>540</v>
      </c>
      <c r="AZ3250" s="191">
        <v>30</v>
      </c>
      <c r="BA3250" s="191">
        <v>10</v>
      </c>
      <c r="BB3250" s="191">
        <v>0</v>
      </c>
    </row>
    <row r="3251" spans="48:54" x14ac:dyDescent="0.2">
      <c r="AV3251" s="191" t="str">
        <f t="shared" si="54"/>
        <v>542_RON_30_10_202425</v>
      </c>
      <c r="AW3251" s="191" t="s">
        <v>228</v>
      </c>
      <c r="AX3251" s="18">
        <v>202425</v>
      </c>
      <c r="AY3251" s="191">
        <v>542</v>
      </c>
      <c r="AZ3251" s="191">
        <v>30</v>
      </c>
      <c r="BA3251" s="191">
        <v>10</v>
      </c>
      <c r="BB3251" s="191">
        <v>0</v>
      </c>
    </row>
    <row r="3252" spans="48:54" x14ac:dyDescent="0.2">
      <c r="AV3252" s="191" t="str">
        <f t="shared" si="54"/>
        <v>544_RON_30_10_202425</v>
      </c>
      <c r="AW3252" s="191" t="s">
        <v>228</v>
      </c>
      <c r="AX3252" s="18">
        <v>202425</v>
      </c>
      <c r="AY3252" s="191">
        <v>544</v>
      </c>
      <c r="AZ3252" s="191">
        <v>30</v>
      </c>
      <c r="BA3252" s="191">
        <v>10</v>
      </c>
      <c r="BB3252" s="191">
        <v>0</v>
      </c>
    </row>
    <row r="3253" spans="48:54" x14ac:dyDescent="0.2">
      <c r="AV3253" s="191" t="str">
        <f t="shared" si="54"/>
        <v>545_RON_30_10_202425</v>
      </c>
      <c r="AW3253" s="191" t="s">
        <v>228</v>
      </c>
      <c r="AX3253" s="18">
        <v>202425</v>
      </c>
      <c r="AY3253" s="191">
        <v>545</v>
      </c>
      <c r="AZ3253" s="191">
        <v>30</v>
      </c>
      <c r="BA3253" s="191">
        <v>10</v>
      </c>
      <c r="BB3253" s="191">
        <v>0</v>
      </c>
    </row>
    <row r="3254" spans="48:54" x14ac:dyDescent="0.2">
      <c r="AV3254" s="191" t="str">
        <f t="shared" si="54"/>
        <v>546_RON_30_10_202425</v>
      </c>
      <c r="AW3254" s="191" t="s">
        <v>228</v>
      </c>
      <c r="AX3254" s="18">
        <v>202425</v>
      </c>
      <c r="AY3254" s="191">
        <v>546</v>
      </c>
      <c r="AZ3254" s="191">
        <v>30</v>
      </c>
      <c r="BA3254" s="191">
        <v>10</v>
      </c>
      <c r="BB3254" s="191">
        <v>0</v>
      </c>
    </row>
    <row r="3255" spans="48:54" x14ac:dyDescent="0.2">
      <c r="AV3255" s="191" t="str">
        <f t="shared" si="54"/>
        <v>548_RON_30_10_202425</v>
      </c>
      <c r="AW3255" s="191" t="s">
        <v>228</v>
      </c>
      <c r="AX3255" s="18">
        <v>202425</v>
      </c>
      <c r="AY3255" s="191">
        <v>548</v>
      </c>
      <c r="AZ3255" s="191">
        <v>30</v>
      </c>
      <c r="BA3255" s="191">
        <v>10</v>
      </c>
      <c r="BB3255" s="191">
        <v>0</v>
      </c>
    </row>
    <row r="3256" spans="48:54" x14ac:dyDescent="0.2">
      <c r="AV3256" s="191" t="str">
        <f t="shared" si="54"/>
        <v>550_RON_30_10_202425</v>
      </c>
      <c r="AW3256" s="191" t="s">
        <v>228</v>
      </c>
      <c r="AX3256" s="18">
        <v>202425</v>
      </c>
      <c r="AY3256" s="191">
        <v>550</v>
      </c>
      <c r="AZ3256" s="191">
        <v>30</v>
      </c>
      <c r="BA3256" s="191">
        <v>10</v>
      </c>
      <c r="BB3256" s="191">
        <v>0</v>
      </c>
    </row>
    <row r="3257" spans="48:54" x14ac:dyDescent="0.2">
      <c r="AV3257" s="191" t="str">
        <f t="shared" si="54"/>
        <v>552_RON_30_10_202425</v>
      </c>
      <c r="AW3257" s="191" t="s">
        <v>228</v>
      </c>
      <c r="AX3257" s="18">
        <v>202425</v>
      </c>
      <c r="AY3257" s="191">
        <v>552</v>
      </c>
      <c r="AZ3257" s="191">
        <v>30</v>
      </c>
      <c r="BA3257" s="191">
        <v>10</v>
      </c>
      <c r="BB3257" s="191">
        <v>0</v>
      </c>
    </row>
    <row r="3258" spans="48:54" x14ac:dyDescent="0.2">
      <c r="AV3258" s="191" t="str">
        <f t="shared" si="54"/>
        <v>562_RON_30_10_202425</v>
      </c>
      <c r="AW3258" s="191" t="s">
        <v>228</v>
      </c>
      <c r="AX3258" s="18">
        <v>202425</v>
      </c>
      <c r="AY3258" s="191">
        <v>562</v>
      </c>
      <c r="AZ3258" s="191">
        <v>30</v>
      </c>
      <c r="BA3258" s="191">
        <v>10</v>
      </c>
      <c r="BB3258" s="191">
        <v>0</v>
      </c>
    </row>
    <row r="3259" spans="48:54" x14ac:dyDescent="0.2">
      <c r="AV3259" s="191" t="str">
        <f t="shared" si="54"/>
        <v>564_RON_30_10_202425</v>
      </c>
      <c r="AW3259" s="191" t="s">
        <v>228</v>
      </c>
      <c r="AX3259" s="18">
        <v>202425</v>
      </c>
      <c r="AY3259" s="191">
        <v>564</v>
      </c>
      <c r="AZ3259" s="191">
        <v>30</v>
      </c>
      <c r="BA3259" s="191">
        <v>10</v>
      </c>
      <c r="BB3259" s="191">
        <v>0</v>
      </c>
    </row>
    <row r="3260" spans="48:54" x14ac:dyDescent="0.2">
      <c r="AV3260" s="191" t="str">
        <f t="shared" si="54"/>
        <v>566_RON_30_10_202425</v>
      </c>
      <c r="AW3260" s="191" t="s">
        <v>228</v>
      </c>
      <c r="AX3260" s="18">
        <v>202425</v>
      </c>
      <c r="AY3260" s="191">
        <v>566</v>
      </c>
      <c r="AZ3260" s="191">
        <v>30</v>
      </c>
      <c r="BA3260" s="191">
        <v>10</v>
      </c>
      <c r="BB3260" s="191">
        <v>0</v>
      </c>
    </row>
    <row r="3261" spans="48:54" x14ac:dyDescent="0.2">
      <c r="AV3261" s="191" t="str">
        <f t="shared" si="54"/>
        <v>568_RON_30_10_202425</v>
      </c>
      <c r="AW3261" s="191" t="s">
        <v>228</v>
      </c>
      <c r="AX3261" s="18">
        <v>202425</v>
      </c>
      <c r="AY3261" s="191">
        <v>568</v>
      </c>
      <c r="AZ3261" s="191">
        <v>30</v>
      </c>
      <c r="BA3261" s="191">
        <v>10</v>
      </c>
      <c r="BB3261" s="191">
        <v>0</v>
      </c>
    </row>
    <row r="3262" spans="48:54" x14ac:dyDescent="0.2">
      <c r="AV3262" s="191" t="str">
        <f t="shared" si="54"/>
        <v>572_RON_30_10_202425</v>
      </c>
      <c r="AW3262" s="191" t="s">
        <v>228</v>
      </c>
      <c r="AX3262" s="18">
        <v>202425</v>
      </c>
      <c r="AY3262" s="191">
        <v>572</v>
      </c>
      <c r="AZ3262" s="191">
        <v>30</v>
      </c>
      <c r="BA3262" s="191">
        <v>10</v>
      </c>
      <c r="BB3262" s="191">
        <v>0</v>
      </c>
    </row>
    <row r="3263" spans="48:54" x14ac:dyDescent="0.2">
      <c r="AV3263" s="191" t="str">
        <f t="shared" si="54"/>
        <v>574_RON_30_10_202425</v>
      </c>
      <c r="AW3263" s="191" t="s">
        <v>228</v>
      </c>
      <c r="AX3263" s="18">
        <v>202425</v>
      </c>
      <c r="AY3263" s="191">
        <v>574</v>
      </c>
      <c r="AZ3263" s="191">
        <v>30</v>
      </c>
      <c r="BA3263" s="191">
        <v>10</v>
      </c>
      <c r="BB3263" s="191">
        <v>0</v>
      </c>
    </row>
    <row r="3264" spans="48:54" x14ac:dyDescent="0.2">
      <c r="AV3264" s="191" t="str">
        <f t="shared" si="54"/>
        <v>576_RON_30_10_202425</v>
      </c>
      <c r="AW3264" s="191" t="s">
        <v>228</v>
      </c>
      <c r="AX3264" s="18">
        <v>202425</v>
      </c>
      <c r="AY3264" s="191">
        <v>576</v>
      </c>
      <c r="AZ3264" s="191">
        <v>30</v>
      </c>
      <c r="BA3264" s="191">
        <v>10</v>
      </c>
      <c r="BB3264" s="191">
        <v>0</v>
      </c>
    </row>
    <row r="3265" spans="48:54" x14ac:dyDescent="0.2">
      <c r="AV3265" s="191" t="str">
        <f t="shared" si="54"/>
        <v>582_RON_30_10_202425</v>
      </c>
      <c r="AW3265" s="191" t="s">
        <v>228</v>
      </c>
      <c r="AX3265" s="18">
        <v>202425</v>
      </c>
      <c r="AY3265" s="191">
        <v>582</v>
      </c>
      <c r="AZ3265" s="191">
        <v>30</v>
      </c>
      <c r="BA3265" s="191">
        <v>10</v>
      </c>
      <c r="BB3265" s="191">
        <v>0</v>
      </c>
    </row>
    <row r="3266" spans="48:54" x14ac:dyDescent="0.2">
      <c r="AV3266" s="191" t="str">
        <f t="shared" si="54"/>
        <v>584_RON_30_10_202425</v>
      </c>
      <c r="AW3266" s="191" t="s">
        <v>228</v>
      </c>
      <c r="AX3266" s="18">
        <v>202425</v>
      </c>
      <c r="AY3266" s="191">
        <v>584</v>
      </c>
      <c r="AZ3266" s="191">
        <v>30</v>
      </c>
      <c r="BA3266" s="191">
        <v>10</v>
      </c>
      <c r="BB3266" s="191">
        <v>0</v>
      </c>
    </row>
    <row r="3267" spans="48:54" x14ac:dyDescent="0.2">
      <c r="AV3267" s="191" t="str">
        <f t="shared" si="54"/>
        <v>586_RON_30_10_202425</v>
      </c>
      <c r="AW3267" s="191" t="s">
        <v>228</v>
      </c>
      <c r="AX3267" s="18">
        <v>202425</v>
      </c>
      <c r="AY3267" s="191">
        <v>586</v>
      </c>
      <c r="AZ3267" s="191">
        <v>30</v>
      </c>
      <c r="BA3267" s="191">
        <v>10</v>
      </c>
      <c r="BB3267" s="191">
        <v>0</v>
      </c>
    </row>
    <row r="3268" spans="48:54" x14ac:dyDescent="0.2">
      <c r="AV3268" s="191" t="str">
        <f t="shared" ref="AV3268:AV3331" si="55">AY3268&amp;"_"&amp;AW3268&amp;"_"&amp;AZ3268&amp;"_"&amp;BA3268&amp;"_"&amp;AX3268</f>
        <v>512_RON_31_12_202425</v>
      </c>
      <c r="AW3268" s="191" t="s">
        <v>228</v>
      </c>
      <c r="AX3268" s="18">
        <v>202425</v>
      </c>
      <c r="AY3268" s="191">
        <v>512</v>
      </c>
      <c r="AZ3268" s="191">
        <v>31</v>
      </c>
      <c r="BA3268" s="191">
        <v>12</v>
      </c>
      <c r="BB3268" s="191">
        <v>0</v>
      </c>
    </row>
    <row r="3269" spans="48:54" x14ac:dyDescent="0.2">
      <c r="AV3269" s="191" t="str">
        <f t="shared" si="55"/>
        <v>514_RON_31_12_202425</v>
      </c>
      <c r="AW3269" s="191" t="s">
        <v>228</v>
      </c>
      <c r="AX3269" s="18">
        <v>202425</v>
      </c>
      <c r="AY3269" s="191">
        <v>514</v>
      </c>
      <c r="AZ3269" s="191">
        <v>31</v>
      </c>
      <c r="BA3269" s="191">
        <v>12</v>
      </c>
      <c r="BB3269" s="191">
        <v>0</v>
      </c>
    </row>
    <row r="3270" spans="48:54" x14ac:dyDescent="0.2">
      <c r="AV3270" s="191" t="str">
        <f t="shared" si="55"/>
        <v>516_RON_31_12_202425</v>
      </c>
      <c r="AW3270" s="191" t="s">
        <v>228</v>
      </c>
      <c r="AX3270" s="18">
        <v>202425</v>
      </c>
      <c r="AY3270" s="191">
        <v>516</v>
      </c>
      <c r="AZ3270" s="191">
        <v>31</v>
      </c>
      <c r="BA3270" s="191">
        <v>12</v>
      </c>
      <c r="BB3270" s="191">
        <v>0</v>
      </c>
    </row>
    <row r="3271" spans="48:54" x14ac:dyDescent="0.2">
      <c r="AV3271" s="191" t="str">
        <f t="shared" si="55"/>
        <v>518_RON_31_12_202425</v>
      </c>
      <c r="AW3271" s="191" t="s">
        <v>228</v>
      </c>
      <c r="AX3271" s="18">
        <v>202425</v>
      </c>
      <c r="AY3271" s="191">
        <v>518</v>
      </c>
      <c r="AZ3271" s="191">
        <v>31</v>
      </c>
      <c r="BA3271" s="191">
        <v>12</v>
      </c>
      <c r="BB3271" s="191">
        <v>0</v>
      </c>
    </row>
    <row r="3272" spans="48:54" x14ac:dyDescent="0.2">
      <c r="AV3272" s="191" t="str">
        <f t="shared" si="55"/>
        <v>520_RON_31_12_202425</v>
      </c>
      <c r="AW3272" s="191" t="s">
        <v>228</v>
      </c>
      <c r="AX3272" s="18">
        <v>202425</v>
      </c>
      <c r="AY3272" s="191">
        <v>520</v>
      </c>
      <c r="AZ3272" s="191">
        <v>31</v>
      </c>
      <c r="BA3272" s="191">
        <v>12</v>
      </c>
      <c r="BB3272" s="191">
        <v>0</v>
      </c>
    </row>
    <row r="3273" spans="48:54" x14ac:dyDescent="0.2">
      <c r="AV3273" s="191" t="str">
        <f t="shared" si="55"/>
        <v>522_RON_31_12_202425</v>
      </c>
      <c r="AW3273" s="191" t="s">
        <v>228</v>
      </c>
      <c r="AX3273" s="18">
        <v>202425</v>
      </c>
      <c r="AY3273" s="191">
        <v>522</v>
      </c>
      <c r="AZ3273" s="191">
        <v>31</v>
      </c>
      <c r="BA3273" s="191">
        <v>12</v>
      </c>
      <c r="BB3273" s="191">
        <v>0</v>
      </c>
    </row>
    <row r="3274" spans="48:54" x14ac:dyDescent="0.2">
      <c r="AV3274" s="191" t="str">
        <f t="shared" si="55"/>
        <v>524_RON_31_12_202425</v>
      </c>
      <c r="AW3274" s="191" t="s">
        <v>228</v>
      </c>
      <c r="AX3274" s="18">
        <v>202425</v>
      </c>
      <c r="AY3274" s="191">
        <v>524</v>
      </c>
      <c r="AZ3274" s="191">
        <v>31</v>
      </c>
      <c r="BA3274" s="191">
        <v>12</v>
      </c>
      <c r="BB3274" s="191">
        <v>0</v>
      </c>
    </row>
    <row r="3275" spans="48:54" x14ac:dyDescent="0.2">
      <c r="AV3275" s="191" t="str">
        <f t="shared" si="55"/>
        <v>526_RON_31_12_202425</v>
      </c>
      <c r="AW3275" s="191" t="s">
        <v>228</v>
      </c>
      <c r="AX3275" s="18">
        <v>202425</v>
      </c>
      <c r="AY3275" s="191">
        <v>526</v>
      </c>
      <c r="AZ3275" s="191">
        <v>31</v>
      </c>
      <c r="BA3275" s="191">
        <v>12</v>
      </c>
      <c r="BB3275" s="191">
        <v>0</v>
      </c>
    </row>
    <row r="3276" spans="48:54" x14ac:dyDescent="0.2">
      <c r="AV3276" s="191" t="str">
        <f t="shared" si="55"/>
        <v>528_RON_31_12_202425</v>
      </c>
      <c r="AW3276" s="191" t="s">
        <v>228</v>
      </c>
      <c r="AX3276" s="18">
        <v>202425</v>
      </c>
      <c r="AY3276" s="191">
        <v>528</v>
      </c>
      <c r="AZ3276" s="191">
        <v>31</v>
      </c>
      <c r="BA3276" s="191">
        <v>12</v>
      </c>
      <c r="BB3276" s="191">
        <v>0</v>
      </c>
    </row>
    <row r="3277" spans="48:54" x14ac:dyDescent="0.2">
      <c r="AV3277" s="191" t="str">
        <f t="shared" si="55"/>
        <v>530_RON_31_12_202425</v>
      </c>
      <c r="AW3277" s="191" t="s">
        <v>228</v>
      </c>
      <c r="AX3277" s="18">
        <v>202425</v>
      </c>
      <c r="AY3277" s="191">
        <v>530</v>
      </c>
      <c r="AZ3277" s="191">
        <v>31</v>
      </c>
      <c r="BA3277" s="191">
        <v>12</v>
      </c>
      <c r="BB3277" s="191">
        <v>0</v>
      </c>
    </row>
    <row r="3278" spans="48:54" x14ac:dyDescent="0.2">
      <c r="AV3278" s="191" t="str">
        <f t="shared" si="55"/>
        <v>532_RON_31_12_202425</v>
      </c>
      <c r="AW3278" s="191" t="s">
        <v>228</v>
      </c>
      <c r="AX3278" s="18">
        <v>202425</v>
      </c>
      <c r="AY3278" s="191">
        <v>532</v>
      </c>
      <c r="AZ3278" s="191">
        <v>31</v>
      </c>
      <c r="BA3278" s="191">
        <v>12</v>
      </c>
      <c r="BB3278" s="191">
        <v>0</v>
      </c>
    </row>
    <row r="3279" spans="48:54" x14ac:dyDescent="0.2">
      <c r="AV3279" s="191" t="str">
        <f t="shared" si="55"/>
        <v>534_RON_31_12_202425</v>
      </c>
      <c r="AW3279" s="191" t="s">
        <v>228</v>
      </c>
      <c r="AX3279" s="18">
        <v>202425</v>
      </c>
      <c r="AY3279" s="191">
        <v>534</v>
      </c>
      <c r="AZ3279" s="191">
        <v>31</v>
      </c>
      <c r="BA3279" s="191">
        <v>12</v>
      </c>
      <c r="BB3279" s="191">
        <v>0</v>
      </c>
    </row>
    <row r="3280" spans="48:54" x14ac:dyDescent="0.2">
      <c r="AV3280" s="191" t="str">
        <f t="shared" si="55"/>
        <v>536_RON_31_12_202425</v>
      </c>
      <c r="AW3280" s="191" t="s">
        <v>228</v>
      </c>
      <c r="AX3280" s="18">
        <v>202425</v>
      </c>
      <c r="AY3280" s="191">
        <v>536</v>
      </c>
      <c r="AZ3280" s="191">
        <v>31</v>
      </c>
      <c r="BA3280" s="191">
        <v>12</v>
      </c>
      <c r="BB3280" s="191">
        <v>0</v>
      </c>
    </row>
    <row r="3281" spans="48:54" x14ac:dyDescent="0.2">
      <c r="AV3281" s="191" t="str">
        <f t="shared" si="55"/>
        <v>538_RON_31_12_202425</v>
      </c>
      <c r="AW3281" s="191" t="s">
        <v>228</v>
      </c>
      <c r="AX3281" s="18">
        <v>202425</v>
      </c>
      <c r="AY3281" s="191">
        <v>538</v>
      </c>
      <c r="AZ3281" s="191">
        <v>31</v>
      </c>
      <c r="BA3281" s="191">
        <v>12</v>
      </c>
      <c r="BB3281" s="191">
        <v>0</v>
      </c>
    </row>
    <row r="3282" spans="48:54" x14ac:dyDescent="0.2">
      <c r="AV3282" s="191" t="str">
        <f t="shared" si="55"/>
        <v>540_RON_31_12_202425</v>
      </c>
      <c r="AW3282" s="191" t="s">
        <v>228</v>
      </c>
      <c r="AX3282" s="18">
        <v>202425</v>
      </c>
      <c r="AY3282" s="191">
        <v>540</v>
      </c>
      <c r="AZ3282" s="191">
        <v>31</v>
      </c>
      <c r="BA3282" s="191">
        <v>12</v>
      </c>
      <c r="BB3282" s="191">
        <v>0</v>
      </c>
    </row>
    <row r="3283" spans="48:54" x14ac:dyDescent="0.2">
      <c r="AV3283" s="191" t="str">
        <f t="shared" si="55"/>
        <v>542_RON_31_12_202425</v>
      </c>
      <c r="AW3283" s="191" t="s">
        <v>228</v>
      </c>
      <c r="AX3283" s="18">
        <v>202425</v>
      </c>
      <c r="AY3283" s="191">
        <v>542</v>
      </c>
      <c r="AZ3283" s="191">
        <v>31</v>
      </c>
      <c r="BA3283" s="191">
        <v>12</v>
      </c>
      <c r="BB3283" s="191">
        <v>0</v>
      </c>
    </row>
    <row r="3284" spans="48:54" x14ac:dyDescent="0.2">
      <c r="AV3284" s="191" t="str">
        <f t="shared" si="55"/>
        <v>544_RON_31_12_202425</v>
      </c>
      <c r="AW3284" s="191" t="s">
        <v>228</v>
      </c>
      <c r="AX3284" s="18">
        <v>202425</v>
      </c>
      <c r="AY3284" s="191">
        <v>544</v>
      </c>
      <c r="AZ3284" s="191">
        <v>31</v>
      </c>
      <c r="BA3284" s="191">
        <v>12</v>
      </c>
      <c r="BB3284" s="191">
        <v>0</v>
      </c>
    </row>
    <row r="3285" spans="48:54" x14ac:dyDescent="0.2">
      <c r="AV3285" s="191" t="str">
        <f t="shared" si="55"/>
        <v>545_RON_31_12_202425</v>
      </c>
      <c r="AW3285" s="191" t="s">
        <v>228</v>
      </c>
      <c r="AX3285" s="18">
        <v>202425</v>
      </c>
      <c r="AY3285" s="191">
        <v>545</v>
      </c>
      <c r="AZ3285" s="191">
        <v>31</v>
      </c>
      <c r="BA3285" s="191">
        <v>12</v>
      </c>
      <c r="BB3285" s="191">
        <v>0</v>
      </c>
    </row>
    <row r="3286" spans="48:54" x14ac:dyDescent="0.2">
      <c r="AV3286" s="191" t="str">
        <f t="shared" si="55"/>
        <v>546_RON_31_12_202425</v>
      </c>
      <c r="AW3286" s="191" t="s">
        <v>228</v>
      </c>
      <c r="AX3286" s="18">
        <v>202425</v>
      </c>
      <c r="AY3286" s="191">
        <v>546</v>
      </c>
      <c r="AZ3286" s="191">
        <v>31</v>
      </c>
      <c r="BA3286" s="191">
        <v>12</v>
      </c>
      <c r="BB3286" s="191">
        <v>0</v>
      </c>
    </row>
    <row r="3287" spans="48:54" x14ac:dyDescent="0.2">
      <c r="AV3287" s="191" t="str">
        <f t="shared" si="55"/>
        <v>548_RON_31_12_202425</v>
      </c>
      <c r="AW3287" s="191" t="s">
        <v>228</v>
      </c>
      <c r="AX3287" s="18">
        <v>202425</v>
      </c>
      <c r="AY3287" s="191">
        <v>548</v>
      </c>
      <c r="AZ3287" s="191">
        <v>31</v>
      </c>
      <c r="BA3287" s="191">
        <v>12</v>
      </c>
      <c r="BB3287" s="191">
        <v>0</v>
      </c>
    </row>
    <row r="3288" spans="48:54" x14ac:dyDescent="0.2">
      <c r="AV3288" s="191" t="str">
        <f t="shared" si="55"/>
        <v>550_RON_31_12_202425</v>
      </c>
      <c r="AW3288" s="191" t="s">
        <v>228</v>
      </c>
      <c r="AX3288" s="18">
        <v>202425</v>
      </c>
      <c r="AY3288" s="191">
        <v>550</v>
      </c>
      <c r="AZ3288" s="191">
        <v>31</v>
      </c>
      <c r="BA3288" s="191">
        <v>12</v>
      </c>
      <c r="BB3288" s="191">
        <v>0</v>
      </c>
    </row>
    <row r="3289" spans="48:54" x14ac:dyDescent="0.2">
      <c r="AV3289" s="191" t="str">
        <f t="shared" si="55"/>
        <v>552_RON_31_12_202425</v>
      </c>
      <c r="AW3289" s="191" t="s">
        <v>228</v>
      </c>
      <c r="AX3289" s="18">
        <v>202425</v>
      </c>
      <c r="AY3289" s="191">
        <v>552</v>
      </c>
      <c r="AZ3289" s="191">
        <v>31</v>
      </c>
      <c r="BA3289" s="191">
        <v>12</v>
      </c>
      <c r="BB3289" s="191">
        <v>0</v>
      </c>
    </row>
    <row r="3290" spans="48:54" x14ac:dyDescent="0.2">
      <c r="AV3290" s="191" t="str">
        <f t="shared" si="55"/>
        <v>562_RON_31_12_202425</v>
      </c>
      <c r="AW3290" s="191" t="s">
        <v>228</v>
      </c>
      <c r="AX3290" s="18">
        <v>202425</v>
      </c>
      <c r="AY3290" s="191">
        <v>562</v>
      </c>
      <c r="AZ3290" s="191">
        <v>31</v>
      </c>
      <c r="BA3290" s="191">
        <v>12</v>
      </c>
      <c r="BB3290" s="191">
        <v>0</v>
      </c>
    </row>
    <row r="3291" spans="48:54" x14ac:dyDescent="0.2">
      <c r="AV3291" s="191" t="str">
        <f t="shared" si="55"/>
        <v>564_RON_31_12_202425</v>
      </c>
      <c r="AW3291" s="191" t="s">
        <v>228</v>
      </c>
      <c r="AX3291" s="18">
        <v>202425</v>
      </c>
      <c r="AY3291" s="191">
        <v>564</v>
      </c>
      <c r="AZ3291" s="191">
        <v>31</v>
      </c>
      <c r="BA3291" s="191">
        <v>12</v>
      </c>
      <c r="BB3291" s="191">
        <v>0</v>
      </c>
    </row>
    <row r="3292" spans="48:54" x14ac:dyDescent="0.2">
      <c r="AV3292" s="191" t="str">
        <f t="shared" si="55"/>
        <v>566_RON_31_12_202425</v>
      </c>
      <c r="AW3292" s="191" t="s">
        <v>228</v>
      </c>
      <c r="AX3292" s="18">
        <v>202425</v>
      </c>
      <c r="AY3292" s="191">
        <v>566</v>
      </c>
      <c r="AZ3292" s="191">
        <v>31</v>
      </c>
      <c r="BA3292" s="191">
        <v>12</v>
      </c>
      <c r="BB3292" s="191">
        <v>0</v>
      </c>
    </row>
    <row r="3293" spans="48:54" x14ac:dyDescent="0.2">
      <c r="AV3293" s="191" t="str">
        <f t="shared" si="55"/>
        <v>568_RON_31_12_202425</v>
      </c>
      <c r="AW3293" s="191" t="s">
        <v>228</v>
      </c>
      <c r="AX3293" s="18">
        <v>202425</v>
      </c>
      <c r="AY3293" s="191">
        <v>568</v>
      </c>
      <c r="AZ3293" s="191">
        <v>31</v>
      </c>
      <c r="BA3293" s="191">
        <v>12</v>
      </c>
      <c r="BB3293" s="191">
        <v>0</v>
      </c>
    </row>
    <row r="3294" spans="48:54" x14ac:dyDescent="0.2">
      <c r="AV3294" s="191" t="str">
        <f t="shared" si="55"/>
        <v>572_RON_31_12_202425</v>
      </c>
      <c r="AW3294" s="191" t="s">
        <v>228</v>
      </c>
      <c r="AX3294" s="18">
        <v>202425</v>
      </c>
      <c r="AY3294" s="191">
        <v>572</v>
      </c>
      <c r="AZ3294" s="191">
        <v>31</v>
      </c>
      <c r="BA3294" s="191">
        <v>12</v>
      </c>
      <c r="BB3294" s="191">
        <v>0</v>
      </c>
    </row>
    <row r="3295" spans="48:54" x14ac:dyDescent="0.2">
      <c r="AV3295" s="191" t="str">
        <f t="shared" si="55"/>
        <v>574_RON_31_12_202425</v>
      </c>
      <c r="AW3295" s="191" t="s">
        <v>228</v>
      </c>
      <c r="AX3295" s="18">
        <v>202425</v>
      </c>
      <c r="AY3295" s="191">
        <v>574</v>
      </c>
      <c r="AZ3295" s="191">
        <v>31</v>
      </c>
      <c r="BA3295" s="191">
        <v>12</v>
      </c>
      <c r="BB3295" s="191">
        <v>0</v>
      </c>
    </row>
    <row r="3296" spans="48:54" x14ac:dyDescent="0.2">
      <c r="AV3296" s="191" t="str">
        <f t="shared" si="55"/>
        <v>576_RON_31_12_202425</v>
      </c>
      <c r="AW3296" s="191" t="s">
        <v>228</v>
      </c>
      <c r="AX3296" s="18">
        <v>202425</v>
      </c>
      <c r="AY3296" s="191">
        <v>576</v>
      </c>
      <c r="AZ3296" s="191">
        <v>31</v>
      </c>
      <c r="BA3296" s="191">
        <v>12</v>
      </c>
      <c r="BB3296" s="191">
        <v>0</v>
      </c>
    </row>
    <row r="3297" spans="48:54" x14ac:dyDescent="0.2">
      <c r="AV3297" s="191" t="str">
        <f t="shared" si="55"/>
        <v>582_RON_31_12_202425</v>
      </c>
      <c r="AW3297" s="191" t="s">
        <v>228</v>
      </c>
      <c r="AX3297" s="18">
        <v>202425</v>
      </c>
      <c r="AY3297" s="191">
        <v>582</v>
      </c>
      <c r="AZ3297" s="191">
        <v>31</v>
      </c>
      <c r="BA3297" s="191">
        <v>12</v>
      </c>
      <c r="BB3297" s="191">
        <v>4902</v>
      </c>
    </row>
    <row r="3298" spans="48:54" x14ac:dyDescent="0.2">
      <c r="AV3298" s="191" t="str">
        <f t="shared" si="55"/>
        <v>584_RON_31_12_202425</v>
      </c>
      <c r="AW3298" s="191" t="s">
        <v>228</v>
      </c>
      <c r="AX3298" s="18">
        <v>202425</v>
      </c>
      <c r="AY3298" s="191">
        <v>584</v>
      </c>
      <c r="AZ3298" s="191">
        <v>31</v>
      </c>
      <c r="BA3298" s="191">
        <v>12</v>
      </c>
      <c r="BB3298" s="191">
        <v>6002</v>
      </c>
    </row>
    <row r="3299" spans="48:54" x14ac:dyDescent="0.2">
      <c r="AV3299" s="191" t="str">
        <f t="shared" si="55"/>
        <v>586_RON_31_12_202425</v>
      </c>
      <c r="AW3299" s="191" t="s">
        <v>228</v>
      </c>
      <c r="AX3299" s="18">
        <v>202425</v>
      </c>
      <c r="AY3299" s="191">
        <v>586</v>
      </c>
      <c r="AZ3299" s="191">
        <v>31</v>
      </c>
      <c r="BA3299" s="191">
        <v>12</v>
      </c>
      <c r="BB3299" s="191">
        <v>5709.0429999999997</v>
      </c>
    </row>
    <row r="3300" spans="48:54" x14ac:dyDescent="0.2">
      <c r="AV3300" s="191" t="str">
        <f t="shared" si="55"/>
        <v>512_ROP_6_10_202425</v>
      </c>
      <c r="AW3300" s="191" t="s">
        <v>229</v>
      </c>
      <c r="AX3300" s="18">
        <v>202425</v>
      </c>
      <c r="AY3300" s="191">
        <v>512</v>
      </c>
      <c r="AZ3300" s="191">
        <v>6</v>
      </c>
      <c r="BA3300" s="191">
        <v>10</v>
      </c>
      <c r="BB3300" s="191">
        <v>0</v>
      </c>
    </row>
    <row r="3301" spans="48:54" x14ac:dyDescent="0.2">
      <c r="AV3301" s="191" t="str">
        <f t="shared" si="55"/>
        <v>514_ROP_6_10_202425</v>
      </c>
      <c r="AW3301" s="191" t="s">
        <v>229</v>
      </c>
      <c r="AX3301" s="18">
        <v>202425</v>
      </c>
      <c r="AY3301" s="191">
        <v>514</v>
      </c>
      <c r="AZ3301" s="191">
        <v>6</v>
      </c>
      <c r="BA3301" s="191">
        <v>10</v>
      </c>
      <c r="BB3301" s="191">
        <v>0</v>
      </c>
    </row>
    <row r="3302" spans="48:54" x14ac:dyDescent="0.2">
      <c r="AV3302" s="191" t="str">
        <f t="shared" si="55"/>
        <v>516_ROP_6_10_202425</v>
      </c>
      <c r="AW3302" s="191" t="s">
        <v>229</v>
      </c>
      <c r="AX3302" s="18">
        <v>202425</v>
      </c>
      <c r="AY3302" s="191">
        <v>516</v>
      </c>
      <c r="AZ3302" s="191">
        <v>6</v>
      </c>
      <c r="BA3302" s="191">
        <v>10</v>
      </c>
      <c r="BB3302" s="191">
        <v>0</v>
      </c>
    </row>
    <row r="3303" spans="48:54" x14ac:dyDescent="0.2">
      <c r="AV3303" s="191" t="str">
        <f t="shared" si="55"/>
        <v>518_ROP_6_10_202425</v>
      </c>
      <c r="AW3303" s="191" t="s">
        <v>229</v>
      </c>
      <c r="AX3303" s="18">
        <v>202425</v>
      </c>
      <c r="AY3303" s="191">
        <v>518</v>
      </c>
      <c r="AZ3303" s="191">
        <v>6</v>
      </c>
      <c r="BA3303" s="191">
        <v>10</v>
      </c>
      <c r="BB3303" s="191">
        <v>0</v>
      </c>
    </row>
    <row r="3304" spans="48:54" x14ac:dyDescent="0.2">
      <c r="AV3304" s="191" t="str">
        <f t="shared" si="55"/>
        <v>520_ROP_6_10_202425</v>
      </c>
      <c r="AW3304" s="191" t="s">
        <v>229</v>
      </c>
      <c r="AX3304" s="18">
        <v>202425</v>
      </c>
      <c r="AY3304" s="191">
        <v>520</v>
      </c>
      <c r="AZ3304" s="191">
        <v>6</v>
      </c>
      <c r="BA3304" s="191">
        <v>10</v>
      </c>
      <c r="BB3304" s="191">
        <v>0</v>
      </c>
    </row>
    <row r="3305" spans="48:54" x14ac:dyDescent="0.2">
      <c r="AV3305" s="191" t="str">
        <f t="shared" si="55"/>
        <v>522_ROP_6_10_202425</v>
      </c>
      <c r="AW3305" s="191" t="s">
        <v>229</v>
      </c>
      <c r="AX3305" s="18">
        <v>202425</v>
      </c>
      <c r="AY3305" s="191">
        <v>522</v>
      </c>
      <c r="AZ3305" s="191">
        <v>6</v>
      </c>
      <c r="BA3305" s="191">
        <v>10</v>
      </c>
      <c r="BB3305" s="191">
        <v>0</v>
      </c>
    </row>
    <row r="3306" spans="48:54" x14ac:dyDescent="0.2">
      <c r="AV3306" s="191" t="str">
        <f t="shared" si="55"/>
        <v>524_ROP_6_10_202425</v>
      </c>
      <c r="AW3306" s="191" t="s">
        <v>229</v>
      </c>
      <c r="AX3306" s="18">
        <v>202425</v>
      </c>
      <c r="AY3306" s="191">
        <v>524</v>
      </c>
      <c r="AZ3306" s="191">
        <v>6</v>
      </c>
      <c r="BA3306" s="191">
        <v>10</v>
      </c>
      <c r="BB3306" s="191">
        <v>0</v>
      </c>
    </row>
    <row r="3307" spans="48:54" x14ac:dyDescent="0.2">
      <c r="AV3307" s="191" t="str">
        <f t="shared" si="55"/>
        <v>526_ROP_6_10_202425</v>
      </c>
      <c r="AW3307" s="191" t="s">
        <v>229</v>
      </c>
      <c r="AX3307" s="18">
        <v>202425</v>
      </c>
      <c r="AY3307" s="191">
        <v>526</v>
      </c>
      <c r="AZ3307" s="191">
        <v>6</v>
      </c>
      <c r="BA3307" s="191">
        <v>10</v>
      </c>
      <c r="BB3307" s="191">
        <v>0</v>
      </c>
    </row>
    <row r="3308" spans="48:54" x14ac:dyDescent="0.2">
      <c r="AV3308" s="191" t="str">
        <f t="shared" si="55"/>
        <v>528_ROP_6_10_202425</v>
      </c>
      <c r="AW3308" s="191" t="s">
        <v>229</v>
      </c>
      <c r="AX3308" s="18">
        <v>202425</v>
      </c>
      <c r="AY3308" s="191">
        <v>528</v>
      </c>
      <c r="AZ3308" s="191">
        <v>6</v>
      </c>
      <c r="BA3308" s="191">
        <v>10</v>
      </c>
      <c r="BB3308" s="191">
        <v>0</v>
      </c>
    </row>
    <row r="3309" spans="48:54" x14ac:dyDescent="0.2">
      <c r="AV3309" s="191" t="str">
        <f t="shared" si="55"/>
        <v>530_ROP_6_10_202425</v>
      </c>
      <c r="AW3309" s="191" t="s">
        <v>229</v>
      </c>
      <c r="AX3309" s="18">
        <v>202425</v>
      </c>
      <c r="AY3309" s="191">
        <v>530</v>
      </c>
      <c r="AZ3309" s="191">
        <v>6</v>
      </c>
      <c r="BA3309" s="191">
        <v>10</v>
      </c>
      <c r="BB3309" s="191">
        <v>0</v>
      </c>
    </row>
    <row r="3310" spans="48:54" x14ac:dyDescent="0.2">
      <c r="AV3310" s="191" t="str">
        <f t="shared" si="55"/>
        <v>532_ROP_6_10_202425</v>
      </c>
      <c r="AW3310" s="191" t="s">
        <v>229</v>
      </c>
      <c r="AX3310" s="18">
        <v>202425</v>
      </c>
      <c r="AY3310" s="191">
        <v>532</v>
      </c>
      <c r="AZ3310" s="191">
        <v>6</v>
      </c>
      <c r="BA3310" s="191">
        <v>10</v>
      </c>
      <c r="BB3310" s="191">
        <v>0</v>
      </c>
    </row>
    <row r="3311" spans="48:54" x14ac:dyDescent="0.2">
      <c r="AV3311" s="191" t="str">
        <f t="shared" si="55"/>
        <v>534_ROP_6_10_202425</v>
      </c>
      <c r="AW3311" s="191" t="s">
        <v>229</v>
      </c>
      <c r="AX3311" s="18">
        <v>202425</v>
      </c>
      <c r="AY3311" s="191">
        <v>534</v>
      </c>
      <c r="AZ3311" s="191">
        <v>6</v>
      </c>
      <c r="BA3311" s="191">
        <v>10</v>
      </c>
      <c r="BB3311" s="191">
        <v>0</v>
      </c>
    </row>
    <row r="3312" spans="48:54" x14ac:dyDescent="0.2">
      <c r="AV3312" s="191" t="str">
        <f t="shared" si="55"/>
        <v>536_ROP_6_10_202425</v>
      </c>
      <c r="AW3312" s="191" t="s">
        <v>229</v>
      </c>
      <c r="AX3312" s="18">
        <v>202425</v>
      </c>
      <c r="AY3312" s="191">
        <v>536</v>
      </c>
      <c r="AZ3312" s="191">
        <v>6</v>
      </c>
      <c r="BA3312" s="191">
        <v>10</v>
      </c>
      <c r="BB3312" s="191">
        <v>0</v>
      </c>
    </row>
    <row r="3313" spans="48:54" x14ac:dyDescent="0.2">
      <c r="AV3313" s="191" t="str">
        <f t="shared" si="55"/>
        <v>538_ROP_6_10_202425</v>
      </c>
      <c r="AW3313" s="191" t="s">
        <v>229</v>
      </c>
      <c r="AX3313" s="18">
        <v>202425</v>
      </c>
      <c r="AY3313" s="191">
        <v>538</v>
      </c>
      <c r="AZ3313" s="191">
        <v>6</v>
      </c>
      <c r="BA3313" s="191">
        <v>10</v>
      </c>
      <c r="BB3313" s="191">
        <v>0</v>
      </c>
    </row>
    <row r="3314" spans="48:54" x14ac:dyDescent="0.2">
      <c r="AV3314" s="191" t="str">
        <f t="shared" si="55"/>
        <v>540_ROP_6_10_202425</v>
      </c>
      <c r="AW3314" s="191" t="s">
        <v>229</v>
      </c>
      <c r="AX3314" s="18">
        <v>202425</v>
      </c>
      <c r="AY3314" s="191">
        <v>540</v>
      </c>
      <c r="AZ3314" s="191">
        <v>6</v>
      </c>
      <c r="BA3314" s="191">
        <v>10</v>
      </c>
      <c r="BB3314" s="191">
        <v>0</v>
      </c>
    </row>
    <row r="3315" spans="48:54" x14ac:dyDescent="0.2">
      <c r="AV3315" s="191" t="str">
        <f t="shared" si="55"/>
        <v>542_ROP_6_10_202425</v>
      </c>
      <c r="AW3315" s="191" t="s">
        <v>229</v>
      </c>
      <c r="AX3315" s="18">
        <v>202425</v>
      </c>
      <c r="AY3315" s="191">
        <v>542</v>
      </c>
      <c r="AZ3315" s="191">
        <v>6</v>
      </c>
      <c r="BA3315" s="191">
        <v>10</v>
      </c>
      <c r="BB3315" s="191">
        <v>0</v>
      </c>
    </row>
    <row r="3316" spans="48:54" x14ac:dyDescent="0.2">
      <c r="AV3316" s="191" t="str">
        <f t="shared" si="55"/>
        <v>544_ROP_6_10_202425</v>
      </c>
      <c r="AW3316" s="191" t="s">
        <v>229</v>
      </c>
      <c r="AX3316" s="18">
        <v>202425</v>
      </c>
      <c r="AY3316" s="191">
        <v>544</v>
      </c>
      <c r="AZ3316" s="191">
        <v>6</v>
      </c>
      <c r="BA3316" s="191">
        <v>10</v>
      </c>
      <c r="BB3316" s="191">
        <v>0</v>
      </c>
    </row>
    <row r="3317" spans="48:54" x14ac:dyDescent="0.2">
      <c r="AV3317" s="191" t="str">
        <f t="shared" si="55"/>
        <v>545_ROP_6_10_202425</v>
      </c>
      <c r="AW3317" s="191" t="s">
        <v>229</v>
      </c>
      <c r="AX3317" s="18">
        <v>202425</v>
      </c>
      <c r="AY3317" s="191">
        <v>545</v>
      </c>
      <c r="AZ3317" s="191">
        <v>6</v>
      </c>
      <c r="BA3317" s="191">
        <v>10</v>
      </c>
      <c r="BB3317" s="191">
        <v>0</v>
      </c>
    </row>
    <row r="3318" spans="48:54" x14ac:dyDescent="0.2">
      <c r="AV3318" s="191" t="str">
        <f t="shared" si="55"/>
        <v>546_ROP_6_10_202425</v>
      </c>
      <c r="AW3318" s="191" t="s">
        <v>229</v>
      </c>
      <c r="AX3318" s="18">
        <v>202425</v>
      </c>
      <c r="AY3318" s="191">
        <v>546</v>
      </c>
      <c r="AZ3318" s="191">
        <v>6</v>
      </c>
      <c r="BA3318" s="191">
        <v>10</v>
      </c>
      <c r="BB3318" s="191">
        <v>0</v>
      </c>
    </row>
    <row r="3319" spans="48:54" x14ac:dyDescent="0.2">
      <c r="AV3319" s="191" t="str">
        <f t="shared" si="55"/>
        <v>548_ROP_6_10_202425</v>
      </c>
      <c r="AW3319" s="191" t="s">
        <v>229</v>
      </c>
      <c r="AX3319" s="18">
        <v>202425</v>
      </c>
      <c r="AY3319" s="191">
        <v>548</v>
      </c>
      <c r="AZ3319" s="191">
        <v>6</v>
      </c>
      <c r="BA3319" s="191">
        <v>10</v>
      </c>
      <c r="BB3319" s="191">
        <v>0</v>
      </c>
    </row>
    <row r="3320" spans="48:54" x14ac:dyDescent="0.2">
      <c r="AV3320" s="191" t="str">
        <f t="shared" si="55"/>
        <v>550_ROP_6_10_202425</v>
      </c>
      <c r="AW3320" s="191" t="s">
        <v>229</v>
      </c>
      <c r="AX3320" s="18">
        <v>202425</v>
      </c>
      <c r="AY3320" s="191">
        <v>550</v>
      </c>
      <c r="AZ3320" s="191">
        <v>6</v>
      </c>
      <c r="BA3320" s="191">
        <v>10</v>
      </c>
      <c r="BB3320" s="191">
        <v>0</v>
      </c>
    </row>
    <row r="3321" spans="48:54" x14ac:dyDescent="0.2">
      <c r="AV3321" s="191" t="str">
        <f t="shared" si="55"/>
        <v>552_ROP_6_10_202425</v>
      </c>
      <c r="AW3321" s="191" t="s">
        <v>229</v>
      </c>
      <c r="AX3321" s="18">
        <v>202425</v>
      </c>
      <c r="AY3321" s="191">
        <v>552</v>
      </c>
      <c r="AZ3321" s="191">
        <v>6</v>
      </c>
      <c r="BA3321" s="191">
        <v>10</v>
      </c>
      <c r="BB3321" s="191">
        <v>0</v>
      </c>
    </row>
    <row r="3322" spans="48:54" x14ac:dyDescent="0.2">
      <c r="AV3322" s="191" t="str">
        <f t="shared" si="55"/>
        <v>562_ROP_6_10_202425</v>
      </c>
      <c r="AW3322" s="191" t="s">
        <v>229</v>
      </c>
      <c r="AX3322" s="18">
        <v>202425</v>
      </c>
      <c r="AY3322" s="191">
        <v>562</v>
      </c>
      <c r="AZ3322" s="191">
        <v>6</v>
      </c>
      <c r="BA3322" s="191">
        <v>10</v>
      </c>
      <c r="BB3322" s="191">
        <v>129784.95023000002</v>
      </c>
    </row>
    <row r="3323" spans="48:54" x14ac:dyDescent="0.2">
      <c r="AV3323" s="191" t="str">
        <f t="shared" si="55"/>
        <v>564_ROP_6_10_202425</v>
      </c>
      <c r="AW3323" s="191" t="s">
        <v>229</v>
      </c>
      <c r="AX3323" s="18">
        <v>202425</v>
      </c>
      <c r="AY3323" s="191">
        <v>564</v>
      </c>
      <c r="AZ3323" s="191">
        <v>6</v>
      </c>
      <c r="BA3323" s="191">
        <v>10</v>
      </c>
      <c r="BB3323" s="191">
        <v>181768.21300000002</v>
      </c>
    </row>
    <row r="3324" spans="48:54" x14ac:dyDescent="0.2">
      <c r="AV3324" s="191" t="str">
        <f t="shared" si="55"/>
        <v>566_ROP_6_10_202425</v>
      </c>
      <c r="AW3324" s="191" t="s">
        <v>229</v>
      </c>
      <c r="AX3324" s="18">
        <v>202425</v>
      </c>
      <c r="AY3324" s="191">
        <v>566</v>
      </c>
      <c r="AZ3324" s="191">
        <v>6</v>
      </c>
      <c r="BA3324" s="191">
        <v>10</v>
      </c>
      <c r="BB3324" s="191">
        <v>220550</v>
      </c>
    </row>
    <row r="3325" spans="48:54" x14ac:dyDescent="0.2">
      <c r="AV3325" s="191" t="str">
        <f t="shared" si="55"/>
        <v>568_ROP_6_10_202425</v>
      </c>
      <c r="AW3325" s="191" t="s">
        <v>229</v>
      </c>
      <c r="AX3325" s="18">
        <v>202425</v>
      </c>
      <c r="AY3325" s="191">
        <v>568</v>
      </c>
      <c r="AZ3325" s="191">
        <v>6</v>
      </c>
      <c r="BA3325" s="191">
        <v>10</v>
      </c>
      <c r="BB3325" s="191">
        <v>433074.45243999996</v>
      </c>
    </row>
    <row r="3326" spans="48:54" x14ac:dyDescent="0.2">
      <c r="AV3326" s="191" t="str">
        <f t="shared" si="55"/>
        <v>572_ROP_6_10_202425</v>
      </c>
      <c r="AW3326" s="191" t="s">
        <v>229</v>
      </c>
      <c r="AX3326" s="18">
        <v>202425</v>
      </c>
      <c r="AY3326" s="191">
        <v>572</v>
      </c>
      <c r="AZ3326" s="191">
        <v>6</v>
      </c>
      <c r="BA3326" s="191">
        <v>10</v>
      </c>
      <c r="BB3326" s="191">
        <v>0</v>
      </c>
    </row>
    <row r="3327" spans="48:54" x14ac:dyDescent="0.2">
      <c r="AV3327" s="191" t="str">
        <f t="shared" si="55"/>
        <v>574_ROP_6_10_202425</v>
      </c>
      <c r="AW3327" s="191" t="s">
        <v>229</v>
      </c>
      <c r="AX3327" s="18">
        <v>202425</v>
      </c>
      <c r="AY3327" s="191">
        <v>574</v>
      </c>
      <c r="AZ3327" s="191">
        <v>6</v>
      </c>
      <c r="BA3327" s="191">
        <v>10</v>
      </c>
      <c r="BB3327" s="191">
        <v>0</v>
      </c>
    </row>
    <row r="3328" spans="48:54" x14ac:dyDescent="0.2">
      <c r="AV3328" s="191" t="str">
        <f t="shared" si="55"/>
        <v>576_ROP_6_10_202425</v>
      </c>
      <c r="AW3328" s="191" t="s">
        <v>229</v>
      </c>
      <c r="AX3328" s="18">
        <v>202425</v>
      </c>
      <c r="AY3328" s="191">
        <v>576</v>
      </c>
      <c r="AZ3328" s="191">
        <v>6</v>
      </c>
      <c r="BA3328" s="191">
        <v>10</v>
      </c>
      <c r="BB3328" s="191">
        <v>0</v>
      </c>
    </row>
    <row r="3329" spans="48:54" x14ac:dyDescent="0.2">
      <c r="AV3329" s="191" t="str">
        <f t="shared" si="55"/>
        <v>582_ROP_6_10_202425</v>
      </c>
      <c r="AW3329" s="191" t="s">
        <v>229</v>
      </c>
      <c r="AX3329" s="18">
        <v>202425</v>
      </c>
      <c r="AY3329" s="191">
        <v>582</v>
      </c>
      <c r="AZ3329" s="191">
        <v>6</v>
      </c>
      <c r="BA3329" s="191">
        <v>10</v>
      </c>
      <c r="BB3329" s="191">
        <v>0</v>
      </c>
    </row>
    <row r="3330" spans="48:54" x14ac:dyDescent="0.2">
      <c r="AV3330" s="191" t="str">
        <f t="shared" si="55"/>
        <v>584_ROP_6_10_202425</v>
      </c>
      <c r="AW3330" s="191" t="s">
        <v>229</v>
      </c>
      <c r="AX3330" s="18">
        <v>202425</v>
      </c>
      <c r="AY3330" s="191">
        <v>584</v>
      </c>
      <c r="AZ3330" s="191">
        <v>6</v>
      </c>
      <c r="BA3330" s="191">
        <v>10</v>
      </c>
      <c r="BB3330" s="191">
        <v>0</v>
      </c>
    </row>
    <row r="3331" spans="48:54" x14ac:dyDescent="0.2">
      <c r="AV3331" s="191" t="str">
        <f t="shared" si="55"/>
        <v>586_ROP_6_10_202425</v>
      </c>
      <c r="AW3331" s="191" t="s">
        <v>229</v>
      </c>
      <c r="AX3331" s="18">
        <v>202425</v>
      </c>
      <c r="AY3331" s="191">
        <v>586</v>
      </c>
      <c r="AZ3331" s="191">
        <v>6</v>
      </c>
      <c r="BA3331" s="191">
        <v>10</v>
      </c>
      <c r="BB3331" s="191">
        <v>0</v>
      </c>
    </row>
    <row r="3332" spans="48:54" x14ac:dyDescent="0.2">
      <c r="AV3332" s="191" t="str">
        <f t="shared" ref="AV3332:AV3395" si="56">AY3332&amp;"_"&amp;AW3332&amp;"_"&amp;AZ3332&amp;"_"&amp;BA3332&amp;"_"&amp;AX3332</f>
        <v>512_ROP_7_10_202425</v>
      </c>
      <c r="AW3332" s="191" t="s">
        <v>229</v>
      </c>
      <c r="AX3332" s="18">
        <v>202425</v>
      </c>
      <c r="AY3332" s="191">
        <v>512</v>
      </c>
      <c r="AZ3332" s="191">
        <v>7</v>
      </c>
      <c r="BA3332" s="191">
        <v>10</v>
      </c>
      <c r="BB3332" s="191">
        <v>0</v>
      </c>
    </row>
    <row r="3333" spans="48:54" x14ac:dyDescent="0.2">
      <c r="AV3333" s="191" t="str">
        <f t="shared" si="56"/>
        <v>514_ROP_7_10_202425</v>
      </c>
      <c r="AW3333" s="191" t="s">
        <v>229</v>
      </c>
      <c r="AX3333" s="18">
        <v>202425</v>
      </c>
      <c r="AY3333" s="191">
        <v>514</v>
      </c>
      <c r="AZ3333" s="191">
        <v>7</v>
      </c>
      <c r="BA3333" s="191">
        <v>10</v>
      </c>
      <c r="BB3333" s="191">
        <v>0</v>
      </c>
    </row>
    <row r="3334" spans="48:54" x14ac:dyDescent="0.2">
      <c r="AV3334" s="191" t="str">
        <f t="shared" si="56"/>
        <v>516_ROP_7_10_202425</v>
      </c>
      <c r="AW3334" s="191" t="s">
        <v>229</v>
      </c>
      <c r="AX3334" s="18">
        <v>202425</v>
      </c>
      <c r="AY3334" s="191">
        <v>516</v>
      </c>
      <c r="AZ3334" s="191">
        <v>7</v>
      </c>
      <c r="BA3334" s="191">
        <v>10</v>
      </c>
      <c r="BB3334" s="191">
        <v>0</v>
      </c>
    </row>
    <row r="3335" spans="48:54" x14ac:dyDescent="0.2">
      <c r="AV3335" s="191" t="str">
        <f t="shared" si="56"/>
        <v>518_ROP_7_10_202425</v>
      </c>
      <c r="AW3335" s="191" t="s">
        <v>229</v>
      </c>
      <c r="AX3335" s="18">
        <v>202425</v>
      </c>
      <c r="AY3335" s="191">
        <v>518</v>
      </c>
      <c r="AZ3335" s="191">
        <v>7</v>
      </c>
      <c r="BA3335" s="191">
        <v>10</v>
      </c>
      <c r="BB3335" s="191">
        <v>0</v>
      </c>
    </row>
    <row r="3336" spans="48:54" x14ac:dyDescent="0.2">
      <c r="AV3336" s="191" t="str">
        <f t="shared" si="56"/>
        <v>520_ROP_7_10_202425</v>
      </c>
      <c r="AW3336" s="191" t="s">
        <v>229</v>
      </c>
      <c r="AX3336" s="18">
        <v>202425</v>
      </c>
      <c r="AY3336" s="191">
        <v>520</v>
      </c>
      <c r="AZ3336" s="191">
        <v>7</v>
      </c>
      <c r="BA3336" s="191">
        <v>10</v>
      </c>
      <c r="BB3336" s="191">
        <v>0</v>
      </c>
    </row>
    <row r="3337" spans="48:54" x14ac:dyDescent="0.2">
      <c r="AV3337" s="191" t="str">
        <f t="shared" si="56"/>
        <v>522_ROP_7_10_202425</v>
      </c>
      <c r="AW3337" s="191" t="s">
        <v>229</v>
      </c>
      <c r="AX3337" s="18">
        <v>202425</v>
      </c>
      <c r="AY3337" s="191">
        <v>522</v>
      </c>
      <c r="AZ3337" s="191">
        <v>7</v>
      </c>
      <c r="BA3337" s="191">
        <v>10</v>
      </c>
      <c r="BB3337" s="191">
        <v>0</v>
      </c>
    </row>
    <row r="3338" spans="48:54" x14ac:dyDescent="0.2">
      <c r="AV3338" s="191" t="str">
        <f t="shared" si="56"/>
        <v>524_ROP_7_10_202425</v>
      </c>
      <c r="AW3338" s="191" t="s">
        <v>229</v>
      </c>
      <c r="AX3338" s="18">
        <v>202425</v>
      </c>
      <c r="AY3338" s="191">
        <v>524</v>
      </c>
      <c r="AZ3338" s="191">
        <v>7</v>
      </c>
      <c r="BA3338" s="191">
        <v>10</v>
      </c>
      <c r="BB3338" s="191">
        <v>0</v>
      </c>
    </row>
    <row r="3339" spans="48:54" x14ac:dyDescent="0.2">
      <c r="AV3339" s="191" t="str">
        <f t="shared" si="56"/>
        <v>526_ROP_7_10_202425</v>
      </c>
      <c r="AW3339" s="191" t="s">
        <v>229</v>
      </c>
      <c r="AX3339" s="18">
        <v>202425</v>
      </c>
      <c r="AY3339" s="191">
        <v>526</v>
      </c>
      <c r="AZ3339" s="191">
        <v>7</v>
      </c>
      <c r="BA3339" s="191">
        <v>10</v>
      </c>
      <c r="BB3339" s="191">
        <v>0</v>
      </c>
    </row>
    <row r="3340" spans="48:54" x14ac:dyDescent="0.2">
      <c r="AV3340" s="191" t="str">
        <f t="shared" si="56"/>
        <v>528_ROP_7_10_202425</v>
      </c>
      <c r="AW3340" s="191" t="s">
        <v>229</v>
      </c>
      <c r="AX3340" s="18">
        <v>202425</v>
      </c>
      <c r="AY3340" s="191">
        <v>528</v>
      </c>
      <c r="AZ3340" s="191">
        <v>7</v>
      </c>
      <c r="BA3340" s="191">
        <v>10</v>
      </c>
      <c r="BB3340" s="191">
        <v>0</v>
      </c>
    </row>
    <row r="3341" spans="48:54" x14ac:dyDescent="0.2">
      <c r="AV3341" s="191" t="str">
        <f t="shared" si="56"/>
        <v>530_ROP_7_10_202425</v>
      </c>
      <c r="AW3341" s="191" t="s">
        <v>229</v>
      </c>
      <c r="AX3341" s="18">
        <v>202425</v>
      </c>
      <c r="AY3341" s="191">
        <v>530</v>
      </c>
      <c r="AZ3341" s="191">
        <v>7</v>
      </c>
      <c r="BA3341" s="191">
        <v>10</v>
      </c>
      <c r="BB3341" s="191">
        <v>0</v>
      </c>
    </row>
    <row r="3342" spans="48:54" x14ac:dyDescent="0.2">
      <c r="AV3342" s="191" t="str">
        <f t="shared" si="56"/>
        <v>532_ROP_7_10_202425</v>
      </c>
      <c r="AW3342" s="191" t="s">
        <v>229</v>
      </c>
      <c r="AX3342" s="18">
        <v>202425</v>
      </c>
      <c r="AY3342" s="191">
        <v>532</v>
      </c>
      <c r="AZ3342" s="191">
        <v>7</v>
      </c>
      <c r="BA3342" s="191">
        <v>10</v>
      </c>
      <c r="BB3342" s="191">
        <v>0</v>
      </c>
    </row>
    <row r="3343" spans="48:54" x14ac:dyDescent="0.2">
      <c r="AV3343" s="191" t="str">
        <f t="shared" si="56"/>
        <v>534_ROP_7_10_202425</v>
      </c>
      <c r="AW3343" s="191" t="s">
        <v>229</v>
      </c>
      <c r="AX3343" s="18">
        <v>202425</v>
      </c>
      <c r="AY3343" s="191">
        <v>534</v>
      </c>
      <c r="AZ3343" s="191">
        <v>7</v>
      </c>
      <c r="BA3343" s="191">
        <v>10</v>
      </c>
      <c r="BB3343" s="191">
        <v>0</v>
      </c>
    </row>
    <row r="3344" spans="48:54" x14ac:dyDescent="0.2">
      <c r="AV3344" s="191" t="str">
        <f t="shared" si="56"/>
        <v>536_ROP_7_10_202425</v>
      </c>
      <c r="AW3344" s="191" t="s">
        <v>229</v>
      </c>
      <c r="AX3344" s="18">
        <v>202425</v>
      </c>
      <c r="AY3344" s="191">
        <v>536</v>
      </c>
      <c r="AZ3344" s="191">
        <v>7</v>
      </c>
      <c r="BA3344" s="191">
        <v>10</v>
      </c>
      <c r="BB3344" s="191">
        <v>0</v>
      </c>
    </row>
    <row r="3345" spans="48:54" x14ac:dyDescent="0.2">
      <c r="AV3345" s="191" t="str">
        <f t="shared" si="56"/>
        <v>538_ROP_7_10_202425</v>
      </c>
      <c r="AW3345" s="191" t="s">
        <v>229</v>
      </c>
      <c r="AX3345" s="18">
        <v>202425</v>
      </c>
      <c r="AY3345" s="191">
        <v>538</v>
      </c>
      <c r="AZ3345" s="191">
        <v>7</v>
      </c>
      <c r="BA3345" s="191">
        <v>10</v>
      </c>
      <c r="BB3345" s="191">
        <v>0</v>
      </c>
    </row>
    <row r="3346" spans="48:54" x14ac:dyDescent="0.2">
      <c r="AV3346" s="191" t="str">
        <f t="shared" si="56"/>
        <v>540_ROP_7_10_202425</v>
      </c>
      <c r="AW3346" s="191" t="s">
        <v>229</v>
      </c>
      <c r="AX3346" s="18">
        <v>202425</v>
      </c>
      <c r="AY3346" s="191">
        <v>540</v>
      </c>
      <c r="AZ3346" s="191">
        <v>7</v>
      </c>
      <c r="BA3346" s="191">
        <v>10</v>
      </c>
      <c r="BB3346" s="191">
        <v>0</v>
      </c>
    </row>
    <row r="3347" spans="48:54" x14ac:dyDescent="0.2">
      <c r="AV3347" s="191" t="str">
        <f t="shared" si="56"/>
        <v>542_ROP_7_10_202425</v>
      </c>
      <c r="AW3347" s="191" t="s">
        <v>229</v>
      </c>
      <c r="AX3347" s="18">
        <v>202425</v>
      </c>
      <c r="AY3347" s="191">
        <v>542</v>
      </c>
      <c r="AZ3347" s="191">
        <v>7</v>
      </c>
      <c r="BA3347" s="191">
        <v>10</v>
      </c>
      <c r="BB3347" s="191">
        <v>0</v>
      </c>
    </row>
    <row r="3348" spans="48:54" x14ac:dyDescent="0.2">
      <c r="AV3348" s="191" t="str">
        <f t="shared" si="56"/>
        <v>544_ROP_7_10_202425</v>
      </c>
      <c r="AW3348" s="191" t="s">
        <v>229</v>
      </c>
      <c r="AX3348" s="18">
        <v>202425</v>
      </c>
      <c r="AY3348" s="191">
        <v>544</v>
      </c>
      <c r="AZ3348" s="191">
        <v>7</v>
      </c>
      <c r="BA3348" s="191">
        <v>10</v>
      </c>
      <c r="BB3348" s="191">
        <v>0</v>
      </c>
    </row>
    <row r="3349" spans="48:54" x14ac:dyDescent="0.2">
      <c r="AV3349" s="191" t="str">
        <f t="shared" si="56"/>
        <v>545_ROP_7_10_202425</v>
      </c>
      <c r="AW3349" s="191" t="s">
        <v>229</v>
      </c>
      <c r="AX3349" s="18">
        <v>202425</v>
      </c>
      <c r="AY3349" s="191">
        <v>545</v>
      </c>
      <c r="AZ3349" s="191">
        <v>7</v>
      </c>
      <c r="BA3349" s="191">
        <v>10</v>
      </c>
      <c r="BB3349" s="191">
        <v>0</v>
      </c>
    </row>
    <row r="3350" spans="48:54" x14ac:dyDescent="0.2">
      <c r="AV3350" s="191" t="str">
        <f t="shared" si="56"/>
        <v>546_ROP_7_10_202425</v>
      </c>
      <c r="AW3350" s="191" t="s">
        <v>229</v>
      </c>
      <c r="AX3350" s="18">
        <v>202425</v>
      </c>
      <c r="AY3350" s="191">
        <v>546</v>
      </c>
      <c r="AZ3350" s="191">
        <v>7</v>
      </c>
      <c r="BA3350" s="191">
        <v>10</v>
      </c>
      <c r="BB3350" s="191">
        <v>0</v>
      </c>
    </row>
    <row r="3351" spans="48:54" x14ac:dyDescent="0.2">
      <c r="AV3351" s="191" t="str">
        <f t="shared" si="56"/>
        <v>548_ROP_7_10_202425</v>
      </c>
      <c r="AW3351" s="191" t="s">
        <v>229</v>
      </c>
      <c r="AX3351" s="18">
        <v>202425</v>
      </c>
      <c r="AY3351" s="191">
        <v>548</v>
      </c>
      <c r="AZ3351" s="191">
        <v>7</v>
      </c>
      <c r="BA3351" s="191">
        <v>10</v>
      </c>
      <c r="BB3351" s="191">
        <v>0</v>
      </c>
    </row>
    <row r="3352" spans="48:54" x14ac:dyDescent="0.2">
      <c r="AV3352" s="191" t="str">
        <f t="shared" si="56"/>
        <v>550_ROP_7_10_202425</v>
      </c>
      <c r="AW3352" s="191" t="s">
        <v>229</v>
      </c>
      <c r="AX3352" s="18">
        <v>202425</v>
      </c>
      <c r="AY3352" s="191">
        <v>550</v>
      </c>
      <c r="AZ3352" s="191">
        <v>7</v>
      </c>
      <c r="BA3352" s="191">
        <v>10</v>
      </c>
      <c r="BB3352" s="191">
        <v>0</v>
      </c>
    </row>
    <row r="3353" spans="48:54" x14ac:dyDescent="0.2">
      <c r="AV3353" s="191" t="str">
        <f t="shared" si="56"/>
        <v>552_ROP_7_10_202425</v>
      </c>
      <c r="AW3353" s="191" t="s">
        <v>229</v>
      </c>
      <c r="AX3353" s="18">
        <v>202425</v>
      </c>
      <c r="AY3353" s="191">
        <v>552</v>
      </c>
      <c r="AZ3353" s="191">
        <v>7</v>
      </c>
      <c r="BA3353" s="191">
        <v>10</v>
      </c>
      <c r="BB3353" s="191">
        <v>0</v>
      </c>
    </row>
    <row r="3354" spans="48:54" x14ac:dyDescent="0.2">
      <c r="AV3354" s="191" t="str">
        <f t="shared" si="56"/>
        <v>562_ROP_7_10_202425</v>
      </c>
      <c r="AW3354" s="191" t="s">
        <v>229</v>
      </c>
      <c r="AX3354" s="18">
        <v>202425</v>
      </c>
      <c r="AY3354" s="191">
        <v>562</v>
      </c>
      <c r="AZ3354" s="191">
        <v>7</v>
      </c>
      <c r="BA3354" s="191">
        <v>10</v>
      </c>
      <c r="BB3354" s="191">
        <v>5612.2031799999995</v>
      </c>
    </row>
    <row r="3355" spans="48:54" x14ac:dyDescent="0.2">
      <c r="AV3355" s="191" t="str">
        <f t="shared" si="56"/>
        <v>564_ROP_7_10_202425</v>
      </c>
      <c r="AW3355" s="191" t="s">
        <v>229</v>
      </c>
      <c r="AX3355" s="18">
        <v>202425</v>
      </c>
      <c r="AY3355" s="191">
        <v>564</v>
      </c>
      <c r="AZ3355" s="191">
        <v>7</v>
      </c>
      <c r="BA3355" s="191">
        <v>10</v>
      </c>
      <c r="BB3355" s="191">
        <v>6932.96</v>
      </c>
    </row>
    <row r="3356" spans="48:54" x14ac:dyDescent="0.2">
      <c r="AV3356" s="191" t="str">
        <f t="shared" si="56"/>
        <v>566_ROP_7_10_202425</v>
      </c>
      <c r="AW3356" s="191" t="s">
        <v>229</v>
      </c>
      <c r="AX3356" s="18">
        <v>202425</v>
      </c>
      <c r="AY3356" s="191">
        <v>566</v>
      </c>
      <c r="AZ3356" s="191">
        <v>7</v>
      </c>
      <c r="BA3356" s="191">
        <v>10</v>
      </c>
      <c r="BB3356" s="191">
        <v>1943</v>
      </c>
    </row>
    <row r="3357" spans="48:54" x14ac:dyDescent="0.2">
      <c r="AV3357" s="191" t="str">
        <f t="shared" si="56"/>
        <v>568_ROP_7_10_202425</v>
      </c>
      <c r="AW3357" s="191" t="s">
        <v>229</v>
      </c>
      <c r="AX3357" s="18">
        <v>202425</v>
      </c>
      <c r="AY3357" s="191">
        <v>568</v>
      </c>
      <c r="AZ3357" s="191">
        <v>7</v>
      </c>
      <c r="BA3357" s="191">
        <v>10</v>
      </c>
      <c r="BB3357" s="191">
        <v>2530.6918999999998</v>
      </c>
    </row>
    <row r="3358" spans="48:54" x14ac:dyDescent="0.2">
      <c r="AV3358" s="191" t="str">
        <f t="shared" si="56"/>
        <v>572_ROP_7_10_202425</v>
      </c>
      <c r="AW3358" s="191" t="s">
        <v>229</v>
      </c>
      <c r="AX3358" s="18">
        <v>202425</v>
      </c>
      <c r="AY3358" s="191">
        <v>572</v>
      </c>
      <c r="AZ3358" s="191">
        <v>7</v>
      </c>
      <c r="BA3358" s="191">
        <v>10</v>
      </c>
      <c r="BB3358" s="191">
        <v>0</v>
      </c>
    </row>
    <row r="3359" spans="48:54" x14ac:dyDescent="0.2">
      <c r="AV3359" s="191" t="str">
        <f t="shared" si="56"/>
        <v>574_ROP_7_10_202425</v>
      </c>
      <c r="AW3359" s="191" t="s">
        <v>229</v>
      </c>
      <c r="AX3359" s="18">
        <v>202425</v>
      </c>
      <c r="AY3359" s="191">
        <v>574</v>
      </c>
      <c r="AZ3359" s="191">
        <v>7</v>
      </c>
      <c r="BA3359" s="191">
        <v>10</v>
      </c>
      <c r="BB3359" s="191">
        <v>0</v>
      </c>
    </row>
    <row r="3360" spans="48:54" x14ac:dyDescent="0.2">
      <c r="AV3360" s="191" t="str">
        <f t="shared" si="56"/>
        <v>576_ROP_7_10_202425</v>
      </c>
      <c r="AW3360" s="191" t="s">
        <v>229</v>
      </c>
      <c r="AX3360" s="18">
        <v>202425</v>
      </c>
      <c r="AY3360" s="191">
        <v>576</v>
      </c>
      <c r="AZ3360" s="191">
        <v>7</v>
      </c>
      <c r="BA3360" s="191">
        <v>10</v>
      </c>
      <c r="BB3360" s="191">
        <v>0</v>
      </c>
    </row>
    <row r="3361" spans="48:54" x14ac:dyDescent="0.2">
      <c r="AV3361" s="191" t="str">
        <f t="shared" si="56"/>
        <v>582_ROP_7_10_202425</v>
      </c>
      <c r="AW3361" s="191" t="s">
        <v>229</v>
      </c>
      <c r="AX3361" s="18">
        <v>202425</v>
      </c>
      <c r="AY3361" s="191">
        <v>582</v>
      </c>
      <c r="AZ3361" s="191">
        <v>7</v>
      </c>
      <c r="BA3361" s="191">
        <v>10</v>
      </c>
      <c r="BB3361" s="191">
        <v>0</v>
      </c>
    </row>
    <row r="3362" spans="48:54" x14ac:dyDescent="0.2">
      <c r="AV3362" s="191" t="str">
        <f t="shared" si="56"/>
        <v>584_ROP_7_10_202425</v>
      </c>
      <c r="AW3362" s="191" t="s">
        <v>229</v>
      </c>
      <c r="AX3362" s="18">
        <v>202425</v>
      </c>
      <c r="AY3362" s="191">
        <v>584</v>
      </c>
      <c r="AZ3362" s="191">
        <v>7</v>
      </c>
      <c r="BA3362" s="191">
        <v>10</v>
      </c>
      <c r="BB3362" s="191">
        <v>0</v>
      </c>
    </row>
    <row r="3363" spans="48:54" x14ac:dyDescent="0.2">
      <c r="AV3363" s="191" t="str">
        <f t="shared" si="56"/>
        <v>586_ROP_7_10_202425</v>
      </c>
      <c r="AW3363" s="191" t="s">
        <v>229</v>
      </c>
      <c r="AX3363" s="18">
        <v>202425</v>
      </c>
      <c r="AY3363" s="191">
        <v>586</v>
      </c>
      <c r="AZ3363" s="191">
        <v>7</v>
      </c>
      <c r="BA3363" s="191">
        <v>10</v>
      </c>
      <c r="BB3363" s="191">
        <v>0</v>
      </c>
    </row>
    <row r="3364" spans="48:54" x14ac:dyDescent="0.2">
      <c r="AV3364" s="191" t="str">
        <f t="shared" si="56"/>
        <v>512_ROP_8_10_202425</v>
      </c>
      <c r="AW3364" s="191" t="s">
        <v>229</v>
      </c>
      <c r="AX3364" s="18">
        <v>202425</v>
      </c>
      <c r="AY3364" s="191">
        <v>512</v>
      </c>
      <c r="AZ3364" s="191">
        <v>8</v>
      </c>
      <c r="BA3364" s="191">
        <v>10</v>
      </c>
      <c r="BB3364" s="191">
        <v>0</v>
      </c>
    </row>
    <row r="3365" spans="48:54" x14ac:dyDescent="0.2">
      <c r="AV3365" s="191" t="str">
        <f t="shared" si="56"/>
        <v>514_ROP_8_10_202425</v>
      </c>
      <c r="AW3365" s="191" t="s">
        <v>229</v>
      </c>
      <c r="AX3365" s="18">
        <v>202425</v>
      </c>
      <c r="AY3365" s="191">
        <v>514</v>
      </c>
      <c r="AZ3365" s="191">
        <v>8</v>
      </c>
      <c r="BA3365" s="191">
        <v>10</v>
      </c>
      <c r="BB3365" s="191">
        <v>0</v>
      </c>
    </row>
    <row r="3366" spans="48:54" x14ac:dyDescent="0.2">
      <c r="AV3366" s="191" t="str">
        <f t="shared" si="56"/>
        <v>516_ROP_8_10_202425</v>
      </c>
      <c r="AW3366" s="191" t="s">
        <v>229</v>
      </c>
      <c r="AX3366" s="18">
        <v>202425</v>
      </c>
      <c r="AY3366" s="191">
        <v>516</v>
      </c>
      <c r="AZ3366" s="191">
        <v>8</v>
      </c>
      <c r="BA3366" s="191">
        <v>10</v>
      </c>
      <c r="BB3366" s="191">
        <v>0</v>
      </c>
    </row>
    <row r="3367" spans="48:54" x14ac:dyDescent="0.2">
      <c r="AV3367" s="191" t="str">
        <f t="shared" si="56"/>
        <v>518_ROP_8_10_202425</v>
      </c>
      <c r="AW3367" s="191" t="s">
        <v>229</v>
      </c>
      <c r="AX3367" s="18">
        <v>202425</v>
      </c>
      <c r="AY3367" s="191">
        <v>518</v>
      </c>
      <c r="AZ3367" s="191">
        <v>8</v>
      </c>
      <c r="BA3367" s="191">
        <v>10</v>
      </c>
      <c r="BB3367" s="191">
        <v>0</v>
      </c>
    </row>
    <row r="3368" spans="48:54" x14ac:dyDescent="0.2">
      <c r="AV3368" s="191" t="str">
        <f t="shared" si="56"/>
        <v>520_ROP_8_10_202425</v>
      </c>
      <c r="AW3368" s="191" t="s">
        <v>229</v>
      </c>
      <c r="AX3368" s="18">
        <v>202425</v>
      </c>
      <c r="AY3368" s="191">
        <v>520</v>
      </c>
      <c r="AZ3368" s="191">
        <v>8</v>
      </c>
      <c r="BA3368" s="191">
        <v>10</v>
      </c>
      <c r="BB3368" s="191">
        <v>0</v>
      </c>
    </row>
    <row r="3369" spans="48:54" x14ac:dyDescent="0.2">
      <c r="AV3369" s="191" t="str">
        <f t="shared" si="56"/>
        <v>522_ROP_8_10_202425</v>
      </c>
      <c r="AW3369" s="191" t="s">
        <v>229</v>
      </c>
      <c r="AX3369" s="18">
        <v>202425</v>
      </c>
      <c r="AY3369" s="191">
        <v>522</v>
      </c>
      <c r="AZ3369" s="191">
        <v>8</v>
      </c>
      <c r="BA3369" s="191">
        <v>10</v>
      </c>
      <c r="BB3369" s="191">
        <v>0</v>
      </c>
    </row>
    <row r="3370" spans="48:54" x14ac:dyDescent="0.2">
      <c r="AV3370" s="191" t="str">
        <f t="shared" si="56"/>
        <v>524_ROP_8_10_202425</v>
      </c>
      <c r="AW3370" s="191" t="s">
        <v>229</v>
      </c>
      <c r="AX3370" s="18">
        <v>202425</v>
      </c>
      <c r="AY3370" s="191">
        <v>524</v>
      </c>
      <c r="AZ3370" s="191">
        <v>8</v>
      </c>
      <c r="BA3370" s="191">
        <v>10</v>
      </c>
      <c r="BB3370" s="191">
        <v>0</v>
      </c>
    </row>
    <row r="3371" spans="48:54" x14ac:dyDescent="0.2">
      <c r="AV3371" s="191" t="str">
        <f t="shared" si="56"/>
        <v>526_ROP_8_10_202425</v>
      </c>
      <c r="AW3371" s="191" t="s">
        <v>229</v>
      </c>
      <c r="AX3371" s="18">
        <v>202425</v>
      </c>
      <c r="AY3371" s="191">
        <v>526</v>
      </c>
      <c r="AZ3371" s="191">
        <v>8</v>
      </c>
      <c r="BA3371" s="191">
        <v>10</v>
      </c>
      <c r="BB3371" s="191">
        <v>0</v>
      </c>
    </row>
    <row r="3372" spans="48:54" x14ac:dyDescent="0.2">
      <c r="AV3372" s="191" t="str">
        <f t="shared" si="56"/>
        <v>528_ROP_8_10_202425</v>
      </c>
      <c r="AW3372" s="191" t="s">
        <v>229</v>
      </c>
      <c r="AX3372" s="18">
        <v>202425</v>
      </c>
      <c r="AY3372" s="191">
        <v>528</v>
      </c>
      <c r="AZ3372" s="191">
        <v>8</v>
      </c>
      <c r="BA3372" s="191">
        <v>10</v>
      </c>
      <c r="BB3372" s="191">
        <v>0</v>
      </c>
    </row>
    <row r="3373" spans="48:54" x14ac:dyDescent="0.2">
      <c r="AV3373" s="191" t="str">
        <f t="shared" si="56"/>
        <v>530_ROP_8_10_202425</v>
      </c>
      <c r="AW3373" s="191" t="s">
        <v>229</v>
      </c>
      <c r="AX3373" s="18">
        <v>202425</v>
      </c>
      <c r="AY3373" s="191">
        <v>530</v>
      </c>
      <c r="AZ3373" s="191">
        <v>8</v>
      </c>
      <c r="BA3373" s="191">
        <v>10</v>
      </c>
      <c r="BB3373" s="191">
        <v>0</v>
      </c>
    </row>
    <row r="3374" spans="48:54" x14ac:dyDescent="0.2">
      <c r="AV3374" s="191" t="str">
        <f t="shared" si="56"/>
        <v>532_ROP_8_10_202425</v>
      </c>
      <c r="AW3374" s="191" t="s">
        <v>229</v>
      </c>
      <c r="AX3374" s="18">
        <v>202425</v>
      </c>
      <c r="AY3374" s="191">
        <v>532</v>
      </c>
      <c r="AZ3374" s="191">
        <v>8</v>
      </c>
      <c r="BA3374" s="191">
        <v>10</v>
      </c>
      <c r="BB3374" s="191">
        <v>0</v>
      </c>
    </row>
    <row r="3375" spans="48:54" x14ac:dyDescent="0.2">
      <c r="AV3375" s="191" t="str">
        <f t="shared" si="56"/>
        <v>534_ROP_8_10_202425</v>
      </c>
      <c r="AW3375" s="191" t="s">
        <v>229</v>
      </c>
      <c r="AX3375" s="18">
        <v>202425</v>
      </c>
      <c r="AY3375" s="191">
        <v>534</v>
      </c>
      <c r="AZ3375" s="191">
        <v>8</v>
      </c>
      <c r="BA3375" s="191">
        <v>10</v>
      </c>
      <c r="BB3375" s="191">
        <v>0</v>
      </c>
    </row>
    <row r="3376" spans="48:54" x14ac:dyDescent="0.2">
      <c r="AV3376" s="191" t="str">
        <f t="shared" si="56"/>
        <v>536_ROP_8_10_202425</v>
      </c>
      <c r="AW3376" s="191" t="s">
        <v>229</v>
      </c>
      <c r="AX3376" s="18">
        <v>202425</v>
      </c>
      <c r="AY3376" s="191">
        <v>536</v>
      </c>
      <c r="AZ3376" s="191">
        <v>8</v>
      </c>
      <c r="BA3376" s="191">
        <v>10</v>
      </c>
      <c r="BB3376" s="191">
        <v>0</v>
      </c>
    </row>
    <row r="3377" spans="48:54" x14ac:dyDescent="0.2">
      <c r="AV3377" s="191" t="str">
        <f t="shared" si="56"/>
        <v>538_ROP_8_10_202425</v>
      </c>
      <c r="AW3377" s="191" t="s">
        <v>229</v>
      </c>
      <c r="AX3377" s="18">
        <v>202425</v>
      </c>
      <c r="AY3377" s="191">
        <v>538</v>
      </c>
      <c r="AZ3377" s="191">
        <v>8</v>
      </c>
      <c r="BA3377" s="191">
        <v>10</v>
      </c>
      <c r="BB3377" s="191">
        <v>0</v>
      </c>
    </row>
    <row r="3378" spans="48:54" x14ac:dyDescent="0.2">
      <c r="AV3378" s="191" t="str">
        <f t="shared" si="56"/>
        <v>540_ROP_8_10_202425</v>
      </c>
      <c r="AW3378" s="191" t="s">
        <v>229</v>
      </c>
      <c r="AX3378" s="18">
        <v>202425</v>
      </c>
      <c r="AY3378" s="191">
        <v>540</v>
      </c>
      <c r="AZ3378" s="191">
        <v>8</v>
      </c>
      <c r="BA3378" s="191">
        <v>10</v>
      </c>
      <c r="BB3378" s="191">
        <v>0</v>
      </c>
    </row>
    <row r="3379" spans="48:54" x14ac:dyDescent="0.2">
      <c r="AV3379" s="191" t="str">
        <f t="shared" si="56"/>
        <v>542_ROP_8_10_202425</v>
      </c>
      <c r="AW3379" s="191" t="s">
        <v>229</v>
      </c>
      <c r="AX3379" s="18">
        <v>202425</v>
      </c>
      <c r="AY3379" s="191">
        <v>542</v>
      </c>
      <c r="AZ3379" s="191">
        <v>8</v>
      </c>
      <c r="BA3379" s="191">
        <v>10</v>
      </c>
      <c r="BB3379" s="191">
        <v>0</v>
      </c>
    </row>
    <row r="3380" spans="48:54" x14ac:dyDescent="0.2">
      <c r="AV3380" s="191" t="str">
        <f t="shared" si="56"/>
        <v>544_ROP_8_10_202425</v>
      </c>
      <c r="AW3380" s="191" t="s">
        <v>229</v>
      </c>
      <c r="AX3380" s="18">
        <v>202425</v>
      </c>
      <c r="AY3380" s="191">
        <v>544</v>
      </c>
      <c r="AZ3380" s="191">
        <v>8</v>
      </c>
      <c r="BA3380" s="191">
        <v>10</v>
      </c>
      <c r="BB3380" s="191">
        <v>0</v>
      </c>
    </row>
    <row r="3381" spans="48:54" x14ac:dyDescent="0.2">
      <c r="AV3381" s="191" t="str">
        <f t="shared" si="56"/>
        <v>545_ROP_8_10_202425</v>
      </c>
      <c r="AW3381" s="191" t="s">
        <v>229</v>
      </c>
      <c r="AX3381" s="18">
        <v>202425</v>
      </c>
      <c r="AY3381" s="191">
        <v>545</v>
      </c>
      <c r="AZ3381" s="191">
        <v>8</v>
      </c>
      <c r="BA3381" s="191">
        <v>10</v>
      </c>
      <c r="BB3381" s="191">
        <v>0</v>
      </c>
    </row>
    <row r="3382" spans="48:54" x14ac:dyDescent="0.2">
      <c r="AV3382" s="191" t="str">
        <f t="shared" si="56"/>
        <v>546_ROP_8_10_202425</v>
      </c>
      <c r="AW3382" s="191" t="s">
        <v>229</v>
      </c>
      <c r="AX3382" s="18">
        <v>202425</v>
      </c>
      <c r="AY3382" s="191">
        <v>546</v>
      </c>
      <c r="AZ3382" s="191">
        <v>8</v>
      </c>
      <c r="BA3382" s="191">
        <v>10</v>
      </c>
      <c r="BB3382" s="191">
        <v>0</v>
      </c>
    </row>
    <row r="3383" spans="48:54" x14ac:dyDescent="0.2">
      <c r="AV3383" s="191" t="str">
        <f t="shared" si="56"/>
        <v>548_ROP_8_10_202425</v>
      </c>
      <c r="AW3383" s="191" t="s">
        <v>229</v>
      </c>
      <c r="AX3383" s="18">
        <v>202425</v>
      </c>
      <c r="AY3383" s="191">
        <v>548</v>
      </c>
      <c r="AZ3383" s="191">
        <v>8</v>
      </c>
      <c r="BA3383" s="191">
        <v>10</v>
      </c>
      <c r="BB3383" s="191">
        <v>0</v>
      </c>
    </row>
    <row r="3384" spans="48:54" x14ac:dyDescent="0.2">
      <c r="AV3384" s="191" t="str">
        <f t="shared" si="56"/>
        <v>550_ROP_8_10_202425</v>
      </c>
      <c r="AW3384" s="191" t="s">
        <v>229</v>
      </c>
      <c r="AX3384" s="18">
        <v>202425</v>
      </c>
      <c r="AY3384" s="191">
        <v>550</v>
      </c>
      <c r="AZ3384" s="191">
        <v>8</v>
      </c>
      <c r="BA3384" s="191">
        <v>10</v>
      </c>
      <c r="BB3384" s="191">
        <v>0</v>
      </c>
    </row>
    <row r="3385" spans="48:54" x14ac:dyDescent="0.2">
      <c r="AV3385" s="191" t="str">
        <f t="shared" si="56"/>
        <v>552_ROP_8_10_202425</v>
      </c>
      <c r="AW3385" s="191" t="s">
        <v>229</v>
      </c>
      <c r="AX3385" s="18">
        <v>202425</v>
      </c>
      <c r="AY3385" s="191">
        <v>552</v>
      </c>
      <c r="AZ3385" s="191">
        <v>8</v>
      </c>
      <c r="BA3385" s="191">
        <v>10</v>
      </c>
      <c r="BB3385" s="191">
        <v>0</v>
      </c>
    </row>
    <row r="3386" spans="48:54" x14ac:dyDescent="0.2">
      <c r="AV3386" s="191" t="str">
        <f t="shared" si="56"/>
        <v>562_ROP_8_10_202425</v>
      </c>
      <c r="AW3386" s="191" t="s">
        <v>229</v>
      </c>
      <c r="AX3386" s="18">
        <v>202425</v>
      </c>
      <c r="AY3386" s="191">
        <v>562</v>
      </c>
      <c r="AZ3386" s="191">
        <v>8</v>
      </c>
      <c r="BA3386" s="191">
        <v>10</v>
      </c>
      <c r="BB3386" s="191">
        <v>0</v>
      </c>
    </row>
    <row r="3387" spans="48:54" x14ac:dyDescent="0.2">
      <c r="AV3387" s="191" t="str">
        <f t="shared" si="56"/>
        <v>564_ROP_8_10_202425</v>
      </c>
      <c r="AW3387" s="191" t="s">
        <v>229</v>
      </c>
      <c r="AX3387" s="18">
        <v>202425</v>
      </c>
      <c r="AY3387" s="191">
        <v>564</v>
      </c>
      <c r="AZ3387" s="191">
        <v>8</v>
      </c>
      <c r="BA3387" s="191">
        <v>10</v>
      </c>
      <c r="BB3387" s="191">
        <v>0</v>
      </c>
    </row>
    <row r="3388" spans="48:54" x14ac:dyDescent="0.2">
      <c r="AV3388" s="191" t="str">
        <f t="shared" si="56"/>
        <v>566_ROP_8_10_202425</v>
      </c>
      <c r="AW3388" s="191" t="s">
        <v>229</v>
      </c>
      <c r="AX3388" s="18">
        <v>202425</v>
      </c>
      <c r="AY3388" s="191">
        <v>566</v>
      </c>
      <c r="AZ3388" s="191">
        <v>8</v>
      </c>
      <c r="BA3388" s="191">
        <v>10</v>
      </c>
      <c r="BB3388" s="191">
        <v>0</v>
      </c>
    </row>
    <row r="3389" spans="48:54" x14ac:dyDescent="0.2">
      <c r="AV3389" s="191" t="str">
        <f t="shared" si="56"/>
        <v>568_ROP_8_10_202425</v>
      </c>
      <c r="AW3389" s="191" t="s">
        <v>229</v>
      </c>
      <c r="AX3389" s="18">
        <v>202425</v>
      </c>
      <c r="AY3389" s="191">
        <v>568</v>
      </c>
      <c r="AZ3389" s="191">
        <v>8</v>
      </c>
      <c r="BA3389" s="191">
        <v>10</v>
      </c>
      <c r="BB3389" s="191">
        <v>42.070180000000001</v>
      </c>
    </row>
    <row r="3390" spans="48:54" x14ac:dyDescent="0.2">
      <c r="AV3390" s="191" t="str">
        <f t="shared" si="56"/>
        <v>572_ROP_8_10_202425</v>
      </c>
      <c r="AW3390" s="191" t="s">
        <v>229</v>
      </c>
      <c r="AX3390" s="18">
        <v>202425</v>
      </c>
      <c r="AY3390" s="191">
        <v>572</v>
      </c>
      <c r="AZ3390" s="191">
        <v>8</v>
      </c>
      <c r="BA3390" s="191">
        <v>10</v>
      </c>
      <c r="BB3390" s="191">
        <v>0</v>
      </c>
    </row>
    <row r="3391" spans="48:54" x14ac:dyDescent="0.2">
      <c r="AV3391" s="191" t="str">
        <f t="shared" si="56"/>
        <v>574_ROP_8_10_202425</v>
      </c>
      <c r="AW3391" s="191" t="s">
        <v>229</v>
      </c>
      <c r="AX3391" s="18">
        <v>202425</v>
      </c>
      <c r="AY3391" s="191">
        <v>574</v>
      </c>
      <c r="AZ3391" s="191">
        <v>8</v>
      </c>
      <c r="BA3391" s="191">
        <v>10</v>
      </c>
      <c r="BB3391" s="191">
        <v>0</v>
      </c>
    </row>
    <row r="3392" spans="48:54" x14ac:dyDescent="0.2">
      <c r="AV3392" s="191" t="str">
        <f t="shared" si="56"/>
        <v>576_ROP_8_10_202425</v>
      </c>
      <c r="AW3392" s="191" t="s">
        <v>229</v>
      </c>
      <c r="AX3392" s="18">
        <v>202425</v>
      </c>
      <c r="AY3392" s="191">
        <v>576</v>
      </c>
      <c r="AZ3392" s="191">
        <v>8</v>
      </c>
      <c r="BA3392" s="191">
        <v>10</v>
      </c>
      <c r="BB3392" s="191">
        <v>0</v>
      </c>
    </row>
    <row r="3393" spans="48:54" x14ac:dyDescent="0.2">
      <c r="AV3393" s="191" t="str">
        <f t="shared" si="56"/>
        <v>582_ROP_8_10_202425</v>
      </c>
      <c r="AW3393" s="191" t="s">
        <v>229</v>
      </c>
      <c r="AX3393" s="18">
        <v>202425</v>
      </c>
      <c r="AY3393" s="191">
        <v>582</v>
      </c>
      <c r="AZ3393" s="191">
        <v>8</v>
      </c>
      <c r="BA3393" s="191">
        <v>10</v>
      </c>
      <c r="BB3393" s="191">
        <v>0</v>
      </c>
    </row>
    <row r="3394" spans="48:54" x14ac:dyDescent="0.2">
      <c r="AV3394" s="191" t="str">
        <f t="shared" si="56"/>
        <v>584_ROP_8_10_202425</v>
      </c>
      <c r="AW3394" s="191" t="s">
        <v>229</v>
      </c>
      <c r="AX3394" s="18">
        <v>202425</v>
      </c>
      <c r="AY3394" s="191">
        <v>584</v>
      </c>
      <c r="AZ3394" s="191">
        <v>8</v>
      </c>
      <c r="BA3394" s="191">
        <v>10</v>
      </c>
      <c r="BB3394" s="191">
        <v>0</v>
      </c>
    </row>
    <row r="3395" spans="48:54" x14ac:dyDescent="0.2">
      <c r="AV3395" s="191" t="str">
        <f t="shared" si="56"/>
        <v>586_ROP_8_10_202425</v>
      </c>
      <c r="AW3395" s="191" t="s">
        <v>229</v>
      </c>
      <c r="AX3395" s="18">
        <v>202425</v>
      </c>
      <c r="AY3395" s="191">
        <v>586</v>
      </c>
      <c r="AZ3395" s="191">
        <v>8</v>
      </c>
      <c r="BA3395" s="191">
        <v>10</v>
      </c>
      <c r="BB3395" s="191">
        <v>0</v>
      </c>
    </row>
    <row r="3396" spans="48:54" x14ac:dyDescent="0.2">
      <c r="AV3396" s="191" t="str">
        <f t="shared" ref="AV3396:AV3459" si="57">AY3396&amp;"_"&amp;AW3396&amp;"_"&amp;AZ3396&amp;"_"&amp;BA3396&amp;"_"&amp;AX3396</f>
        <v>512_ROP_9_10_202425</v>
      </c>
      <c r="AW3396" s="191" t="s">
        <v>229</v>
      </c>
      <c r="AX3396" s="18">
        <v>202425</v>
      </c>
      <c r="AY3396" s="191">
        <v>512</v>
      </c>
      <c r="AZ3396" s="191">
        <v>9</v>
      </c>
      <c r="BA3396" s="191">
        <v>10</v>
      </c>
      <c r="BB3396" s="191">
        <v>0</v>
      </c>
    </row>
    <row r="3397" spans="48:54" x14ac:dyDescent="0.2">
      <c r="AV3397" s="191" t="str">
        <f t="shared" si="57"/>
        <v>514_ROP_9_10_202425</v>
      </c>
      <c r="AW3397" s="191" t="s">
        <v>229</v>
      </c>
      <c r="AX3397" s="18">
        <v>202425</v>
      </c>
      <c r="AY3397" s="191">
        <v>514</v>
      </c>
      <c r="AZ3397" s="191">
        <v>9</v>
      </c>
      <c r="BA3397" s="191">
        <v>10</v>
      </c>
      <c r="BB3397" s="191">
        <v>0</v>
      </c>
    </row>
    <row r="3398" spans="48:54" x14ac:dyDescent="0.2">
      <c r="AV3398" s="191" t="str">
        <f t="shared" si="57"/>
        <v>516_ROP_9_10_202425</v>
      </c>
      <c r="AW3398" s="191" t="s">
        <v>229</v>
      </c>
      <c r="AX3398" s="18">
        <v>202425</v>
      </c>
      <c r="AY3398" s="191">
        <v>516</v>
      </c>
      <c r="AZ3398" s="191">
        <v>9</v>
      </c>
      <c r="BA3398" s="191">
        <v>10</v>
      </c>
      <c r="BB3398" s="191">
        <v>0</v>
      </c>
    </row>
    <row r="3399" spans="48:54" x14ac:dyDescent="0.2">
      <c r="AV3399" s="191" t="str">
        <f t="shared" si="57"/>
        <v>518_ROP_9_10_202425</v>
      </c>
      <c r="AW3399" s="191" t="s">
        <v>229</v>
      </c>
      <c r="AX3399" s="18">
        <v>202425</v>
      </c>
      <c r="AY3399" s="191">
        <v>518</v>
      </c>
      <c r="AZ3399" s="191">
        <v>9</v>
      </c>
      <c r="BA3399" s="191">
        <v>10</v>
      </c>
      <c r="BB3399" s="191">
        <v>0</v>
      </c>
    </row>
    <row r="3400" spans="48:54" x14ac:dyDescent="0.2">
      <c r="AV3400" s="191" t="str">
        <f t="shared" si="57"/>
        <v>520_ROP_9_10_202425</v>
      </c>
      <c r="AW3400" s="191" t="s">
        <v>229</v>
      </c>
      <c r="AX3400" s="18">
        <v>202425</v>
      </c>
      <c r="AY3400" s="191">
        <v>520</v>
      </c>
      <c r="AZ3400" s="191">
        <v>9</v>
      </c>
      <c r="BA3400" s="191">
        <v>10</v>
      </c>
      <c r="BB3400" s="191">
        <v>0</v>
      </c>
    </row>
    <row r="3401" spans="48:54" x14ac:dyDescent="0.2">
      <c r="AV3401" s="191" t="str">
        <f t="shared" si="57"/>
        <v>522_ROP_9_10_202425</v>
      </c>
      <c r="AW3401" s="191" t="s">
        <v>229</v>
      </c>
      <c r="AX3401" s="18">
        <v>202425</v>
      </c>
      <c r="AY3401" s="191">
        <v>522</v>
      </c>
      <c r="AZ3401" s="191">
        <v>9</v>
      </c>
      <c r="BA3401" s="191">
        <v>10</v>
      </c>
      <c r="BB3401" s="191">
        <v>0</v>
      </c>
    </row>
    <row r="3402" spans="48:54" x14ac:dyDescent="0.2">
      <c r="AV3402" s="191" t="str">
        <f t="shared" si="57"/>
        <v>524_ROP_9_10_202425</v>
      </c>
      <c r="AW3402" s="191" t="s">
        <v>229</v>
      </c>
      <c r="AX3402" s="18">
        <v>202425</v>
      </c>
      <c r="AY3402" s="191">
        <v>524</v>
      </c>
      <c r="AZ3402" s="191">
        <v>9</v>
      </c>
      <c r="BA3402" s="191">
        <v>10</v>
      </c>
      <c r="BB3402" s="191">
        <v>0</v>
      </c>
    </row>
    <row r="3403" spans="48:54" x14ac:dyDescent="0.2">
      <c r="AV3403" s="191" t="str">
        <f t="shared" si="57"/>
        <v>526_ROP_9_10_202425</v>
      </c>
      <c r="AW3403" s="191" t="s">
        <v>229</v>
      </c>
      <c r="AX3403" s="18">
        <v>202425</v>
      </c>
      <c r="AY3403" s="191">
        <v>526</v>
      </c>
      <c r="AZ3403" s="191">
        <v>9</v>
      </c>
      <c r="BA3403" s="191">
        <v>10</v>
      </c>
      <c r="BB3403" s="191">
        <v>0</v>
      </c>
    </row>
    <row r="3404" spans="48:54" x14ac:dyDescent="0.2">
      <c r="AV3404" s="191" t="str">
        <f t="shared" si="57"/>
        <v>528_ROP_9_10_202425</v>
      </c>
      <c r="AW3404" s="191" t="s">
        <v>229</v>
      </c>
      <c r="AX3404" s="18">
        <v>202425</v>
      </c>
      <c r="AY3404" s="191">
        <v>528</v>
      </c>
      <c r="AZ3404" s="191">
        <v>9</v>
      </c>
      <c r="BA3404" s="191">
        <v>10</v>
      </c>
      <c r="BB3404" s="191">
        <v>0</v>
      </c>
    </row>
    <row r="3405" spans="48:54" x14ac:dyDescent="0.2">
      <c r="AV3405" s="191" t="str">
        <f t="shared" si="57"/>
        <v>530_ROP_9_10_202425</v>
      </c>
      <c r="AW3405" s="191" t="s">
        <v>229</v>
      </c>
      <c r="AX3405" s="18">
        <v>202425</v>
      </c>
      <c r="AY3405" s="191">
        <v>530</v>
      </c>
      <c r="AZ3405" s="191">
        <v>9</v>
      </c>
      <c r="BA3405" s="191">
        <v>10</v>
      </c>
      <c r="BB3405" s="191">
        <v>0</v>
      </c>
    </row>
    <row r="3406" spans="48:54" x14ac:dyDescent="0.2">
      <c r="AV3406" s="191" t="str">
        <f t="shared" si="57"/>
        <v>532_ROP_9_10_202425</v>
      </c>
      <c r="AW3406" s="191" t="s">
        <v>229</v>
      </c>
      <c r="AX3406" s="18">
        <v>202425</v>
      </c>
      <c r="AY3406" s="191">
        <v>532</v>
      </c>
      <c r="AZ3406" s="191">
        <v>9</v>
      </c>
      <c r="BA3406" s="191">
        <v>10</v>
      </c>
      <c r="BB3406" s="191">
        <v>0</v>
      </c>
    </row>
    <row r="3407" spans="48:54" x14ac:dyDescent="0.2">
      <c r="AV3407" s="191" t="str">
        <f t="shared" si="57"/>
        <v>534_ROP_9_10_202425</v>
      </c>
      <c r="AW3407" s="191" t="s">
        <v>229</v>
      </c>
      <c r="AX3407" s="18">
        <v>202425</v>
      </c>
      <c r="AY3407" s="191">
        <v>534</v>
      </c>
      <c r="AZ3407" s="191">
        <v>9</v>
      </c>
      <c r="BA3407" s="191">
        <v>10</v>
      </c>
      <c r="BB3407" s="191">
        <v>0</v>
      </c>
    </row>
    <row r="3408" spans="48:54" x14ac:dyDescent="0.2">
      <c r="AV3408" s="191" t="str">
        <f t="shared" si="57"/>
        <v>536_ROP_9_10_202425</v>
      </c>
      <c r="AW3408" s="191" t="s">
        <v>229</v>
      </c>
      <c r="AX3408" s="18">
        <v>202425</v>
      </c>
      <c r="AY3408" s="191">
        <v>536</v>
      </c>
      <c r="AZ3408" s="191">
        <v>9</v>
      </c>
      <c r="BA3408" s="191">
        <v>10</v>
      </c>
      <c r="BB3408" s="191">
        <v>0</v>
      </c>
    </row>
    <row r="3409" spans="48:54" x14ac:dyDescent="0.2">
      <c r="AV3409" s="191" t="str">
        <f t="shared" si="57"/>
        <v>538_ROP_9_10_202425</v>
      </c>
      <c r="AW3409" s="191" t="s">
        <v>229</v>
      </c>
      <c r="AX3409" s="18">
        <v>202425</v>
      </c>
      <c r="AY3409" s="191">
        <v>538</v>
      </c>
      <c r="AZ3409" s="191">
        <v>9</v>
      </c>
      <c r="BA3409" s="191">
        <v>10</v>
      </c>
      <c r="BB3409" s="191">
        <v>0</v>
      </c>
    </row>
    <row r="3410" spans="48:54" x14ac:dyDescent="0.2">
      <c r="AV3410" s="191" t="str">
        <f t="shared" si="57"/>
        <v>540_ROP_9_10_202425</v>
      </c>
      <c r="AW3410" s="191" t="s">
        <v>229</v>
      </c>
      <c r="AX3410" s="18">
        <v>202425</v>
      </c>
      <c r="AY3410" s="191">
        <v>540</v>
      </c>
      <c r="AZ3410" s="191">
        <v>9</v>
      </c>
      <c r="BA3410" s="191">
        <v>10</v>
      </c>
      <c r="BB3410" s="191">
        <v>0</v>
      </c>
    </row>
    <row r="3411" spans="48:54" x14ac:dyDescent="0.2">
      <c r="AV3411" s="191" t="str">
        <f t="shared" si="57"/>
        <v>542_ROP_9_10_202425</v>
      </c>
      <c r="AW3411" s="191" t="s">
        <v>229</v>
      </c>
      <c r="AX3411" s="18">
        <v>202425</v>
      </c>
      <c r="AY3411" s="191">
        <v>542</v>
      </c>
      <c r="AZ3411" s="191">
        <v>9</v>
      </c>
      <c r="BA3411" s="191">
        <v>10</v>
      </c>
      <c r="BB3411" s="191">
        <v>0</v>
      </c>
    </row>
    <row r="3412" spans="48:54" x14ac:dyDescent="0.2">
      <c r="AV3412" s="191" t="str">
        <f t="shared" si="57"/>
        <v>544_ROP_9_10_202425</v>
      </c>
      <c r="AW3412" s="191" t="s">
        <v>229</v>
      </c>
      <c r="AX3412" s="18">
        <v>202425</v>
      </c>
      <c r="AY3412" s="191">
        <v>544</v>
      </c>
      <c r="AZ3412" s="191">
        <v>9</v>
      </c>
      <c r="BA3412" s="191">
        <v>10</v>
      </c>
      <c r="BB3412" s="191">
        <v>0</v>
      </c>
    </row>
    <row r="3413" spans="48:54" x14ac:dyDescent="0.2">
      <c r="AV3413" s="191" t="str">
        <f t="shared" si="57"/>
        <v>545_ROP_9_10_202425</v>
      </c>
      <c r="AW3413" s="191" t="s">
        <v>229</v>
      </c>
      <c r="AX3413" s="18">
        <v>202425</v>
      </c>
      <c r="AY3413" s="191">
        <v>545</v>
      </c>
      <c r="AZ3413" s="191">
        <v>9</v>
      </c>
      <c r="BA3413" s="191">
        <v>10</v>
      </c>
      <c r="BB3413" s="191">
        <v>0</v>
      </c>
    </row>
    <row r="3414" spans="48:54" x14ac:dyDescent="0.2">
      <c r="AV3414" s="191" t="str">
        <f t="shared" si="57"/>
        <v>546_ROP_9_10_202425</v>
      </c>
      <c r="AW3414" s="191" t="s">
        <v>229</v>
      </c>
      <c r="AX3414" s="18">
        <v>202425</v>
      </c>
      <c r="AY3414" s="191">
        <v>546</v>
      </c>
      <c r="AZ3414" s="191">
        <v>9</v>
      </c>
      <c r="BA3414" s="191">
        <v>10</v>
      </c>
      <c r="BB3414" s="191">
        <v>0</v>
      </c>
    </row>
    <row r="3415" spans="48:54" x14ac:dyDescent="0.2">
      <c r="AV3415" s="191" t="str">
        <f t="shared" si="57"/>
        <v>548_ROP_9_10_202425</v>
      </c>
      <c r="AW3415" s="191" t="s">
        <v>229</v>
      </c>
      <c r="AX3415" s="18">
        <v>202425</v>
      </c>
      <c r="AY3415" s="191">
        <v>548</v>
      </c>
      <c r="AZ3415" s="191">
        <v>9</v>
      </c>
      <c r="BA3415" s="191">
        <v>10</v>
      </c>
      <c r="BB3415" s="191">
        <v>0</v>
      </c>
    </row>
    <row r="3416" spans="48:54" x14ac:dyDescent="0.2">
      <c r="AV3416" s="191" t="str">
        <f t="shared" si="57"/>
        <v>550_ROP_9_10_202425</v>
      </c>
      <c r="AW3416" s="191" t="s">
        <v>229</v>
      </c>
      <c r="AX3416" s="18">
        <v>202425</v>
      </c>
      <c r="AY3416" s="191">
        <v>550</v>
      </c>
      <c r="AZ3416" s="191">
        <v>9</v>
      </c>
      <c r="BA3416" s="191">
        <v>10</v>
      </c>
      <c r="BB3416" s="191">
        <v>0</v>
      </c>
    </row>
    <row r="3417" spans="48:54" x14ac:dyDescent="0.2">
      <c r="AV3417" s="191" t="str">
        <f t="shared" si="57"/>
        <v>552_ROP_9_10_202425</v>
      </c>
      <c r="AW3417" s="191" t="s">
        <v>229</v>
      </c>
      <c r="AX3417" s="18">
        <v>202425</v>
      </c>
      <c r="AY3417" s="191">
        <v>552</v>
      </c>
      <c r="AZ3417" s="191">
        <v>9</v>
      </c>
      <c r="BA3417" s="191">
        <v>10</v>
      </c>
      <c r="BB3417" s="191">
        <v>0</v>
      </c>
    </row>
    <row r="3418" spans="48:54" x14ac:dyDescent="0.2">
      <c r="AV3418" s="191" t="str">
        <f t="shared" si="57"/>
        <v>562_ROP_9_10_202425</v>
      </c>
      <c r="AW3418" s="191" t="s">
        <v>229</v>
      </c>
      <c r="AX3418" s="18">
        <v>202425</v>
      </c>
      <c r="AY3418" s="191">
        <v>562</v>
      </c>
      <c r="AZ3418" s="191">
        <v>9</v>
      </c>
      <c r="BA3418" s="191">
        <v>10</v>
      </c>
      <c r="BB3418" s="191">
        <v>21333.327020000004</v>
      </c>
    </row>
    <row r="3419" spans="48:54" x14ac:dyDescent="0.2">
      <c r="AV3419" s="191" t="str">
        <f t="shared" si="57"/>
        <v>564_ROP_9_10_202425</v>
      </c>
      <c r="AW3419" s="191" t="s">
        <v>229</v>
      </c>
      <c r="AX3419" s="18">
        <v>202425</v>
      </c>
      <c r="AY3419" s="191">
        <v>564</v>
      </c>
      <c r="AZ3419" s="191">
        <v>9</v>
      </c>
      <c r="BA3419" s="191">
        <v>10</v>
      </c>
      <c r="BB3419" s="191">
        <v>0</v>
      </c>
    </row>
    <row r="3420" spans="48:54" x14ac:dyDescent="0.2">
      <c r="AV3420" s="191" t="str">
        <f t="shared" si="57"/>
        <v>566_ROP_9_10_202425</v>
      </c>
      <c r="AW3420" s="191" t="s">
        <v>229</v>
      </c>
      <c r="AX3420" s="18">
        <v>202425</v>
      </c>
      <c r="AY3420" s="191">
        <v>566</v>
      </c>
      <c r="AZ3420" s="191">
        <v>9</v>
      </c>
      <c r="BA3420" s="191">
        <v>10</v>
      </c>
      <c r="BB3420" s="191">
        <v>0</v>
      </c>
    </row>
    <row r="3421" spans="48:54" x14ac:dyDescent="0.2">
      <c r="AV3421" s="191" t="str">
        <f t="shared" si="57"/>
        <v>568_ROP_9_10_202425</v>
      </c>
      <c r="AW3421" s="191" t="s">
        <v>229</v>
      </c>
      <c r="AX3421" s="18">
        <v>202425</v>
      </c>
      <c r="AY3421" s="191">
        <v>568</v>
      </c>
      <c r="AZ3421" s="191">
        <v>9</v>
      </c>
      <c r="BA3421" s="191">
        <v>10</v>
      </c>
      <c r="BB3421" s="191">
        <v>11201.972449999999</v>
      </c>
    </row>
    <row r="3422" spans="48:54" x14ac:dyDescent="0.2">
      <c r="AV3422" s="191" t="str">
        <f t="shared" si="57"/>
        <v>572_ROP_9_10_202425</v>
      </c>
      <c r="AW3422" s="191" t="s">
        <v>229</v>
      </c>
      <c r="AX3422" s="18">
        <v>202425</v>
      </c>
      <c r="AY3422" s="191">
        <v>572</v>
      </c>
      <c r="AZ3422" s="191">
        <v>9</v>
      </c>
      <c r="BA3422" s="191">
        <v>10</v>
      </c>
      <c r="BB3422" s="191">
        <v>0</v>
      </c>
    </row>
    <row r="3423" spans="48:54" x14ac:dyDescent="0.2">
      <c r="AV3423" s="191" t="str">
        <f t="shared" si="57"/>
        <v>574_ROP_9_10_202425</v>
      </c>
      <c r="AW3423" s="191" t="s">
        <v>229</v>
      </c>
      <c r="AX3423" s="18">
        <v>202425</v>
      </c>
      <c r="AY3423" s="191">
        <v>574</v>
      </c>
      <c r="AZ3423" s="191">
        <v>9</v>
      </c>
      <c r="BA3423" s="191">
        <v>10</v>
      </c>
      <c r="BB3423" s="191">
        <v>0</v>
      </c>
    </row>
    <row r="3424" spans="48:54" x14ac:dyDescent="0.2">
      <c r="AV3424" s="191" t="str">
        <f t="shared" si="57"/>
        <v>576_ROP_9_10_202425</v>
      </c>
      <c r="AW3424" s="191" t="s">
        <v>229</v>
      </c>
      <c r="AX3424" s="18">
        <v>202425</v>
      </c>
      <c r="AY3424" s="191">
        <v>576</v>
      </c>
      <c r="AZ3424" s="191">
        <v>9</v>
      </c>
      <c r="BA3424" s="191">
        <v>10</v>
      </c>
      <c r="BB3424" s="191">
        <v>0</v>
      </c>
    </row>
    <row r="3425" spans="48:54" x14ac:dyDescent="0.2">
      <c r="AV3425" s="191" t="str">
        <f t="shared" si="57"/>
        <v>582_ROP_9_10_202425</v>
      </c>
      <c r="AW3425" s="191" t="s">
        <v>229</v>
      </c>
      <c r="AX3425" s="18">
        <v>202425</v>
      </c>
      <c r="AY3425" s="191">
        <v>582</v>
      </c>
      <c r="AZ3425" s="191">
        <v>9</v>
      </c>
      <c r="BA3425" s="191">
        <v>10</v>
      </c>
      <c r="BB3425" s="191">
        <v>0</v>
      </c>
    </row>
    <row r="3426" spans="48:54" x14ac:dyDescent="0.2">
      <c r="AV3426" s="191" t="str">
        <f t="shared" si="57"/>
        <v>584_ROP_9_10_202425</v>
      </c>
      <c r="AW3426" s="191" t="s">
        <v>229</v>
      </c>
      <c r="AX3426" s="18">
        <v>202425</v>
      </c>
      <c r="AY3426" s="191">
        <v>584</v>
      </c>
      <c r="AZ3426" s="191">
        <v>9</v>
      </c>
      <c r="BA3426" s="191">
        <v>10</v>
      </c>
      <c r="BB3426" s="191">
        <v>0</v>
      </c>
    </row>
    <row r="3427" spans="48:54" x14ac:dyDescent="0.2">
      <c r="AV3427" s="191" t="str">
        <f t="shared" si="57"/>
        <v>586_ROP_9_10_202425</v>
      </c>
      <c r="AW3427" s="191" t="s">
        <v>229</v>
      </c>
      <c r="AX3427" s="18">
        <v>202425</v>
      </c>
      <c r="AY3427" s="191">
        <v>586</v>
      </c>
      <c r="AZ3427" s="191">
        <v>9</v>
      </c>
      <c r="BA3427" s="191">
        <v>10</v>
      </c>
      <c r="BB3427" s="191">
        <v>0</v>
      </c>
    </row>
    <row r="3428" spans="48:54" x14ac:dyDescent="0.2">
      <c r="AV3428" s="191" t="str">
        <f t="shared" si="57"/>
        <v>512_ROP_11_10_202425</v>
      </c>
      <c r="AW3428" s="191" t="s">
        <v>229</v>
      </c>
      <c r="AX3428" s="18">
        <v>202425</v>
      </c>
      <c r="AY3428" s="191">
        <v>512</v>
      </c>
      <c r="AZ3428" s="191">
        <v>11</v>
      </c>
      <c r="BA3428" s="191">
        <v>10</v>
      </c>
      <c r="BB3428" s="191">
        <v>0</v>
      </c>
    </row>
    <row r="3429" spans="48:54" x14ac:dyDescent="0.2">
      <c r="AV3429" s="191" t="str">
        <f t="shared" si="57"/>
        <v>514_ROP_11_10_202425</v>
      </c>
      <c r="AW3429" s="191" t="s">
        <v>229</v>
      </c>
      <c r="AX3429" s="18">
        <v>202425</v>
      </c>
      <c r="AY3429" s="191">
        <v>514</v>
      </c>
      <c r="AZ3429" s="191">
        <v>11</v>
      </c>
      <c r="BA3429" s="191">
        <v>10</v>
      </c>
      <c r="BB3429" s="191">
        <v>0</v>
      </c>
    </row>
    <row r="3430" spans="48:54" x14ac:dyDescent="0.2">
      <c r="AV3430" s="191" t="str">
        <f t="shared" si="57"/>
        <v>516_ROP_11_10_202425</v>
      </c>
      <c r="AW3430" s="191" t="s">
        <v>229</v>
      </c>
      <c r="AX3430" s="18">
        <v>202425</v>
      </c>
      <c r="AY3430" s="191">
        <v>516</v>
      </c>
      <c r="AZ3430" s="191">
        <v>11</v>
      </c>
      <c r="BA3430" s="191">
        <v>10</v>
      </c>
      <c r="BB3430" s="191">
        <v>0</v>
      </c>
    </row>
    <row r="3431" spans="48:54" x14ac:dyDescent="0.2">
      <c r="AV3431" s="191" t="str">
        <f t="shared" si="57"/>
        <v>518_ROP_11_10_202425</v>
      </c>
      <c r="AW3431" s="191" t="s">
        <v>229</v>
      </c>
      <c r="AX3431" s="18">
        <v>202425</v>
      </c>
      <c r="AY3431" s="191">
        <v>518</v>
      </c>
      <c r="AZ3431" s="191">
        <v>11</v>
      </c>
      <c r="BA3431" s="191">
        <v>10</v>
      </c>
      <c r="BB3431" s="191">
        <v>0</v>
      </c>
    </row>
    <row r="3432" spans="48:54" x14ac:dyDescent="0.2">
      <c r="AV3432" s="191" t="str">
        <f t="shared" si="57"/>
        <v>520_ROP_11_10_202425</v>
      </c>
      <c r="AW3432" s="191" t="s">
        <v>229</v>
      </c>
      <c r="AX3432" s="18">
        <v>202425</v>
      </c>
      <c r="AY3432" s="191">
        <v>520</v>
      </c>
      <c r="AZ3432" s="191">
        <v>11</v>
      </c>
      <c r="BA3432" s="191">
        <v>10</v>
      </c>
      <c r="BB3432" s="191">
        <v>0</v>
      </c>
    </row>
    <row r="3433" spans="48:54" x14ac:dyDescent="0.2">
      <c r="AV3433" s="191" t="str">
        <f t="shared" si="57"/>
        <v>522_ROP_11_10_202425</v>
      </c>
      <c r="AW3433" s="191" t="s">
        <v>229</v>
      </c>
      <c r="AX3433" s="18">
        <v>202425</v>
      </c>
      <c r="AY3433" s="191">
        <v>522</v>
      </c>
      <c r="AZ3433" s="191">
        <v>11</v>
      </c>
      <c r="BA3433" s="191">
        <v>10</v>
      </c>
      <c r="BB3433" s="191">
        <v>0</v>
      </c>
    </row>
    <row r="3434" spans="48:54" x14ac:dyDescent="0.2">
      <c r="AV3434" s="191" t="str">
        <f t="shared" si="57"/>
        <v>524_ROP_11_10_202425</v>
      </c>
      <c r="AW3434" s="191" t="s">
        <v>229</v>
      </c>
      <c r="AX3434" s="18">
        <v>202425</v>
      </c>
      <c r="AY3434" s="191">
        <v>524</v>
      </c>
      <c r="AZ3434" s="191">
        <v>11</v>
      </c>
      <c r="BA3434" s="191">
        <v>10</v>
      </c>
      <c r="BB3434" s="191">
        <v>0</v>
      </c>
    </row>
    <row r="3435" spans="48:54" x14ac:dyDescent="0.2">
      <c r="AV3435" s="191" t="str">
        <f t="shared" si="57"/>
        <v>526_ROP_11_10_202425</v>
      </c>
      <c r="AW3435" s="191" t="s">
        <v>229</v>
      </c>
      <c r="AX3435" s="18">
        <v>202425</v>
      </c>
      <c r="AY3435" s="191">
        <v>526</v>
      </c>
      <c r="AZ3435" s="191">
        <v>11</v>
      </c>
      <c r="BA3435" s="191">
        <v>10</v>
      </c>
      <c r="BB3435" s="191">
        <v>0</v>
      </c>
    </row>
    <row r="3436" spans="48:54" x14ac:dyDescent="0.2">
      <c r="AV3436" s="191" t="str">
        <f t="shared" si="57"/>
        <v>528_ROP_11_10_202425</v>
      </c>
      <c r="AW3436" s="191" t="s">
        <v>229</v>
      </c>
      <c r="AX3436" s="18">
        <v>202425</v>
      </c>
      <c r="AY3436" s="191">
        <v>528</v>
      </c>
      <c r="AZ3436" s="191">
        <v>11</v>
      </c>
      <c r="BA3436" s="191">
        <v>10</v>
      </c>
      <c r="BB3436" s="191">
        <v>0</v>
      </c>
    </row>
    <row r="3437" spans="48:54" x14ac:dyDescent="0.2">
      <c r="AV3437" s="191" t="str">
        <f t="shared" si="57"/>
        <v>530_ROP_11_10_202425</v>
      </c>
      <c r="AW3437" s="191" t="s">
        <v>229</v>
      </c>
      <c r="AX3437" s="18">
        <v>202425</v>
      </c>
      <c r="AY3437" s="191">
        <v>530</v>
      </c>
      <c r="AZ3437" s="191">
        <v>11</v>
      </c>
      <c r="BA3437" s="191">
        <v>10</v>
      </c>
      <c r="BB3437" s="191">
        <v>0</v>
      </c>
    </row>
    <row r="3438" spans="48:54" x14ac:dyDescent="0.2">
      <c r="AV3438" s="191" t="str">
        <f t="shared" si="57"/>
        <v>532_ROP_11_10_202425</v>
      </c>
      <c r="AW3438" s="191" t="s">
        <v>229</v>
      </c>
      <c r="AX3438" s="18">
        <v>202425</v>
      </c>
      <c r="AY3438" s="191">
        <v>532</v>
      </c>
      <c r="AZ3438" s="191">
        <v>11</v>
      </c>
      <c r="BA3438" s="191">
        <v>10</v>
      </c>
      <c r="BB3438" s="191">
        <v>0</v>
      </c>
    </row>
    <row r="3439" spans="48:54" x14ac:dyDescent="0.2">
      <c r="AV3439" s="191" t="str">
        <f t="shared" si="57"/>
        <v>534_ROP_11_10_202425</v>
      </c>
      <c r="AW3439" s="191" t="s">
        <v>229</v>
      </c>
      <c r="AX3439" s="18">
        <v>202425</v>
      </c>
      <c r="AY3439" s="191">
        <v>534</v>
      </c>
      <c r="AZ3439" s="191">
        <v>11</v>
      </c>
      <c r="BA3439" s="191">
        <v>10</v>
      </c>
      <c r="BB3439" s="191">
        <v>0</v>
      </c>
    </row>
    <row r="3440" spans="48:54" x14ac:dyDescent="0.2">
      <c r="AV3440" s="191" t="str">
        <f t="shared" si="57"/>
        <v>536_ROP_11_10_202425</v>
      </c>
      <c r="AW3440" s="191" t="s">
        <v>229</v>
      </c>
      <c r="AX3440" s="18">
        <v>202425</v>
      </c>
      <c r="AY3440" s="191">
        <v>536</v>
      </c>
      <c r="AZ3440" s="191">
        <v>11</v>
      </c>
      <c r="BA3440" s="191">
        <v>10</v>
      </c>
      <c r="BB3440" s="191">
        <v>0</v>
      </c>
    </row>
    <row r="3441" spans="48:54" x14ac:dyDescent="0.2">
      <c r="AV3441" s="191" t="str">
        <f t="shared" si="57"/>
        <v>538_ROP_11_10_202425</v>
      </c>
      <c r="AW3441" s="191" t="s">
        <v>229</v>
      </c>
      <c r="AX3441" s="18">
        <v>202425</v>
      </c>
      <c r="AY3441" s="191">
        <v>538</v>
      </c>
      <c r="AZ3441" s="191">
        <v>11</v>
      </c>
      <c r="BA3441" s="191">
        <v>10</v>
      </c>
      <c r="BB3441" s="191">
        <v>0</v>
      </c>
    </row>
    <row r="3442" spans="48:54" x14ac:dyDescent="0.2">
      <c r="AV3442" s="191" t="str">
        <f t="shared" si="57"/>
        <v>540_ROP_11_10_202425</v>
      </c>
      <c r="AW3442" s="191" t="s">
        <v>229</v>
      </c>
      <c r="AX3442" s="18">
        <v>202425</v>
      </c>
      <c r="AY3442" s="191">
        <v>540</v>
      </c>
      <c r="AZ3442" s="191">
        <v>11</v>
      </c>
      <c r="BA3442" s="191">
        <v>10</v>
      </c>
      <c r="BB3442" s="191">
        <v>0</v>
      </c>
    </row>
    <row r="3443" spans="48:54" x14ac:dyDescent="0.2">
      <c r="AV3443" s="191" t="str">
        <f t="shared" si="57"/>
        <v>542_ROP_11_10_202425</v>
      </c>
      <c r="AW3443" s="191" t="s">
        <v>229</v>
      </c>
      <c r="AX3443" s="18">
        <v>202425</v>
      </c>
      <c r="AY3443" s="191">
        <v>542</v>
      </c>
      <c r="AZ3443" s="191">
        <v>11</v>
      </c>
      <c r="BA3443" s="191">
        <v>10</v>
      </c>
      <c r="BB3443" s="191">
        <v>0</v>
      </c>
    </row>
    <row r="3444" spans="48:54" x14ac:dyDescent="0.2">
      <c r="AV3444" s="191" t="str">
        <f t="shared" si="57"/>
        <v>544_ROP_11_10_202425</v>
      </c>
      <c r="AW3444" s="191" t="s">
        <v>229</v>
      </c>
      <c r="AX3444" s="18">
        <v>202425</v>
      </c>
      <c r="AY3444" s="191">
        <v>544</v>
      </c>
      <c r="AZ3444" s="191">
        <v>11</v>
      </c>
      <c r="BA3444" s="191">
        <v>10</v>
      </c>
      <c r="BB3444" s="191">
        <v>0</v>
      </c>
    </row>
    <row r="3445" spans="48:54" x14ac:dyDescent="0.2">
      <c r="AV3445" s="191" t="str">
        <f t="shared" si="57"/>
        <v>545_ROP_11_10_202425</v>
      </c>
      <c r="AW3445" s="191" t="s">
        <v>229</v>
      </c>
      <c r="AX3445" s="18">
        <v>202425</v>
      </c>
      <c r="AY3445" s="191">
        <v>545</v>
      </c>
      <c r="AZ3445" s="191">
        <v>11</v>
      </c>
      <c r="BA3445" s="191">
        <v>10</v>
      </c>
      <c r="BB3445" s="191">
        <v>0</v>
      </c>
    </row>
    <row r="3446" spans="48:54" x14ac:dyDescent="0.2">
      <c r="AV3446" s="191" t="str">
        <f t="shared" si="57"/>
        <v>546_ROP_11_10_202425</v>
      </c>
      <c r="AW3446" s="191" t="s">
        <v>229</v>
      </c>
      <c r="AX3446" s="18">
        <v>202425</v>
      </c>
      <c r="AY3446" s="191">
        <v>546</v>
      </c>
      <c r="AZ3446" s="191">
        <v>11</v>
      </c>
      <c r="BA3446" s="191">
        <v>10</v>
      </c>
      <c r="BB3446" s="191">
        <v>0</v>
      </c>
    </row>
    <row r="3447" spans="48:54" x14ac:dyDescent="0.2">
      <c r="AV3447" s="191" t="str">
        <f t="shared" si="57"/>
        <v>548_ROP_11_10_202425</v>
      </c>
      <c r="AW3447" s="191" t="s">
        <v>229</v>
      </c>
      <c r="AX3447" s="18">
        <v>202425</v>
      </c>
      <c r="AY3447" s="191">
        <v>548</v>
      </c>
      <c r="AZ3447" s="191">
        <v>11</v>
      </c>
      <c r="BA3447" s="191">
        <v>10</v>
      </c>
      <c r="BB3447" s="191">
        <v>0</v>
      </c>
    </row>
    <row r="3448" spans="48:54" x14ac:dyDescent="0.2">
      <c r="AV3448" s="191" t="str">
        <f t="shared" si="57"/>
        <v>550_ROP_11_10_202425</v>
      </c>
      <c r="AW3448" s="191" t="s">
        <v>229</v>
      </c>
      <c r="AX3448" s="18">
        <v>202425</v>
      </c>
      <c r="AY3448" s="191">
        <v>550</v>
      </c>
      <c r="AZ3448" s="191">
        <v>11</v>
      </c>
      <c r="BA3448" s="191">
        <v>10</v>
      </c>
      <c r="BB3448" s="191">
        <v>0</v>
      </c>
    </row>
    <row r="3449" spans="48:54" x14ac:dyDescent="0.2">
      <c r="AV3449" s="191" t="str">
        <f t="shared" si="57"/>
        <v>552_ROP_11_10_202425</v>
      </c>
      <c r="AW3449" s="191" t="s">
        <v>229</v>
      </c>
      <c r="AX3449" s="18">
        <v>202425</v>
      </c>
      <c r="AY3449" s="191">
        <v>552</v>
      </c>
      <c r="AZ3449" s="191">
        <v>11</v>
      </c>
      <c r="BA3449" s="191">
        <v>10</v>
      </c>
      <c r="BB3449" s="191">
        <v>0</v>
      </c>
    </row>
    <row r="3450" spans="48:54" x14ac:dyDescent="0.2">
      <c r="AV3450" s="191" t="str">
        <f t="shared" si="57"/>
        <v>562_ROP_11_10_202425</v>
      </c>
      <c r="AW3450" s="191" t="s">
        <v>229</v>
      </c>
      <c r="AX3450" s="18">
        <v>202425</v>
      </c>
      <c r="AY3450" s="191">
        <v>562</v>
      </c>
      <c r="AZ3450" s="191">
        <v>11</v>
      </c>
      <c r="BA3450" s="191">
        <v>10</v>
      </c>
      <c r="BB3450" s="191">
        <v>26945.530200000005</v>
      </c>
    </row>
    <row r="3451" spans="48:54" x14ac:dyDescent="0.2">
      <c r="AV3451" s="191" t="str">
        <f t="shared" si="57"/>
        <v>564_ROP_11_10_202425</v>
      </c>
      <c r="AW3451" s="191" t="s">
        <v>229</v>
      </c>
      <c r="AX3451" s="18">
        <v>202425</v>
      </c>
      <c r="AY3451" s="191">
        <v>564</v>
      </c>
      <c r="AZ3451" s="191">
        <v>11</v>
      </c>
      <c r="BA3451" s="191">
        <v>10</v>
      </c>
      <c r="BB3451" s="191">
        <v>6932.96</v>
      </c>
    </row>
    <row r="3452" spans="48:54" x14ac:dyDescent="0.2">
      <c r="AV3452" s="191" t="str">
        <f t="shared" si="57"/>
        <v>566_ROP_11_10_202425</v>
      </c>
      <c r="AW3452" s="191" t="s">
        <v>229</v>
      </c>
      <c r="AX3452" s="18">
        <v>202425</v>
      </c>
      <c r="AY3452" s="191">
        <v>566</v>
      </c>
      <c r="AZ3452" s="191">
        <v>11</v>
      </c>
      <c r="BA3452" s="191">
        <v>10</v>
      </c>
      <c r="BB3452" s="191">
        <v>1943</v>
      </c>
    </row>
    <row r="3453" spans="48:54" x14ac:dyDescent="0.2">
      <c r="AV3453" s="191" t="str">
        <f t="shared" si="57"/>
        <v>568_ROP_11_10_202425</v>
      </c>
      <c r="AW3453" s="191" t="s">
        <v>229</v>
      </c>
      <c r="AX3453" s="18">
        <v>202425</v>
      </c>
      <c r="AY3453" s="191">
        <v>568</v>
      </c>
      <c r="AZ3453" s="191">
        <v>11</v>
      </c>
      <c r="BA3453" s="191">
        <v>10</v>
      </c>
      <c r="BB3453" s="191">
        <v>13774.73453</v>
      </c>
    </row>
    <row r="3454" spans="48:54" x14ac:dyDescent="0.2">
      <c r="AV3454" s="191" t="str">
        <f t="shared" si="57"/>
        <v>572_ROP_11_10_202425</v>
      </c>
      <c r="AW3454" s="191" t="s">
        <v>229</v>
      </c>
      <c r="AX3454" s="18">
        <v>202425</v>
      </c>
      <c r="AY3454" s="191">
        <v>572</v>
      </c>
      <c r="AZ3454" s="191">
        <v>11</v>
      </c>
      <c r="BA3454" s="191">
        <v>10</v>
      </c>
      <c r="BB3454" s="191">
        <v>0</v>
      </c>
    </row>
    <row r="3455" spans="48:54" x14ac:dyDescent="0.2">
      <c r="AV3455" s="191" t="str">
        <f t="shared" si="57"/>
        <v>574_ROP_11_10_202425</v>
      </c>
      <c r="AW3455" s="191" t="s">
        <v>229</v>
      </c>
      <c r="AX3455" s="18">
        <v>202425</v>
      </c>
      <c r="AY3455" s="191">
        <v>574</v>
      </c>
      <c r="AZ3455" s="191">
        <v>11</v>
      </c>
      <c r="BA3455" s="191">
        <v>10</v>
      </c>
      <c r="BB3455" s="191">
        <v>0</v>
      </c>
    </row>
    <row r="3456" spans="48:54" x14ac:dyDescent="0.2">
      <c r="AV3456" s="191" t="str">
        <f t="shared" si="57"/>
        <v>576_ROP_11_10_202425</v>
      </c>
      <c r="AW3456" s="191" t="s">
        <v>229</v>
      </c>
      <c r="AX3456" s="18">
        <v>202425</v>
      </c>
      <c r="AY3456" s="191">
        <v>576</v>
      </c>
      <c r="AZ3456" s="191">
        <v>11</v>
      </c>
      <c r="BA3456" s="191">
        <v>10</v>
      </c>
      <c r="BB3456" s="191">
        <v>0</v>
      </c>
    </row>
    <row r="3457" spans="48:54" x14ac:dyDescent="0.2">
      <c r="AV3457" s="191" t="str">
        <f t="shared" si="57"/>
        <v>582_ROP_11_10_202425</v>
      </c>
      <c r="AW3457" s="191" t="s">
        <v>229</v>
      </c>
      <c r="AX3457" s="18">
        <v>202425</v>
      </c>
      <c r="AY3457" s="191">
        <v>582</v>
      </c>
      <c r="AZ3457" s="191">
        <v>11</v>
      </c>
      <c r="BA3457" s="191">
        <v>10</v>
      </c>
      <c r="BB3457" s="191">
        <v>0</v>
      </c>
    </row>
    <row r="3458" spans="48:54" x14ac:dyDescent="0.2">
      <c r="AV3458" s="191" t="str">
        <f t="shared" si="57"/>
        <v>584_ROP_11_10_202425</v>
      </c>
      <c r="AW3458" s="191" t="s">
        <v>229</v>
      </c>
      <c r="AX3458" s="18">
        <v>202425</v>
      </c>
      <c r="AY3458" s="191">
        <v>584</v>
      </c>
      <c r="AZ3458" s="191">
        <v>11</v>
      </c>
      <c r="BA3458" s="191">
        <v>10</v>
      </c>
      <c r="BB3458" s="191">
        <v>0</v>
      </c>
    </row>
    <row r="3459" spans="48:54" x14ac:dyDescent="0.2">
      <c r="AV3459" s="191" t="str">
        <f t="shared" si="57"/>
        <v>586_ROP_11_10_202425</v>
      </c>
      <c r="AW3459" s="191" t="s">
        <v>229</v>
      </c>
      <c r="AX3459" s="18">
        <v>202425</v>
      </c>
      <c r="AY3459" s="191">
        <v>586</v>
      </c>
      <c r="AZ3459" s="191">
        <v>11</v>
      </c>
      <c r="BA3459" s="191">
        <v>10</v>
      </c>
      <c r="BB3459" s="191">
        <v>0</v>
      </c>
    </row>
    <row r="3460" spans="48:54" x14ac:dyDescent="0.2">
      <c r="AV3460" s="191" t="str">
        <f t="shared" ref="AV3460:AV3523" si="58">AY3460&amp;"_"&amp;AW3460&amp;"_"&amp;AZ3460&amp;"_"&amp;BA3460&amp;"_"&amp;AX3460</f>
        <v>512_ROP_12_12_202425</v>
      </c>
      <c r="AW3460" s="191" t="s">
        <v>229</v>
      </c>
      <c r="AX3460" s="18">
        <v>202425</v>
      </c>
      <c r="AY3460" s="191">
        <v>512</v>
      </c>
      <c r="AZ3460" s="191">
        <v>12</v>
      </c>
      <c r="BA3460" s="191">
        <v>12</v>
      </c>
      <c r="BB3460" s="191">
        <v>0</v>
      </c>
    </row>
    <row r="3461" spans="48:54" x14ac:dyDescent="0.2">
      <c r="AV3461" s="191" t="str">
        <f t="shared" si="58"/>
        <v>514_ROP_12_12_202425</v>
      </c>
      <c r="AW3461" s="191" t="s">
        <v>229</v>
      </c>
      <c r="AX3461" s="18">
        <v>202425</v>
      </c>
      <c r="AY3461" s="191">
        <v>514</v>
      </c>
      <c r="AZ3461" s="191">
        <v>12</v>
      </c>
      <c r="BA3461" s="191">
        <v>12</v>
      </c>
      <c r="BB3461" s="191">
        <v>0</v>
      </c>
    </row>
    <row r="3462" spans="48:54" x14ac:dyDescent="0.2">
      <c r="AV3462" s="191" t="str">
        <f t="shared" si="58"/>
        <v>516_ROP_12_12_202425</v>
      </c>
      <c r="AW3462" s="191" t="s">
        <v>229</v>
      </c>
      <c r="AX3462" s="18">
        <v>202425</v>
      </c>
      <c r="AY3462" s="191">
        <v>516</v>
      </c>
      <c r="AZ3462" s="191">
        <v>12</v>
      </c>
      <c r="BA3462" s="191">
        <v>12</v>
      </c>
      <c r="BB3462" s="191">
        <v>0</v>
      </c>
    </row>
    <row r="3463" spans="48:54" x14ac:dyDescent="0.2">
      <c r="AV3463" s="191" t="str">
        <f t="shared" si="58"/>
        <v>518_ROP_12_12_202425</v>
      </c>
      <c r="AW3463" s="191" t="s">
        <v>229</v>
      </c>
      <c r="AX3463" s="18">
        <v>202425</v>
      </c>
      <c r="AY3463" s="191">
        <v>518</v>
      </c>
      <c r="AZ3463" s="191">
        <v>12</v>
      </c>
      <c r="BA3463" s="191">
        <v>12</v>
      </c>
      <c r="BB3463" s="191">
        <v>0</v>
      </c>
    </row>
    <row r="3464" spans="48:54" x14ac:dyDescent="0.2">
      <c r="AV3464" s="191" t="str">
        <f t="shared" si="58"/>
        <v>520_ROP_12_12_202425</v>
      </c>
      <c r="AW3464" s="191" t="s">
        <v>229</v>
      </c>
      <c r="AX3464" s="18">
        <v>202425</v>
      </c>
      <c r="AY3464" s="191">
        <v>520</v>
      </c>
      <c r="AZ3464" s="191">
        <v>12</v>
      </c>
      <c r="BA3464" s="191">
        <v>12</v>
      </c>
      <c r="BB3464" s="191">
        <v>0</v>
      </c>
    </row>
    <row r="3465" spans="48:54" x14ac:dyDescent="0.2">
      <c r="AV3465" s="191" t="str">
        <f t="shared" si="58"/>
        <v>522_ROP_12_12_202425</v>
      </c>
      <c r="AW3465" s="191" t="s">
        <v>229</v>
      </c>
      <c r="AX3465" s="18">
        <v>202425</v>
      </c>
      <c r="AY3465" s="191">
        <v>522</v>
      </c>
      <c r="AZ3465" s="191">
        <v>12</v>
      </c>
      <c r="BA3465" s="191">
        <v>12</v>
      </c>
      <c r="BB3465" s="191">
        <v>0</v>
      </c>
    </row>
    <row r="3466" spans="48:54" x14ac:dyDescent="0.2">
      <c r="AV3466" s="191" t="str">
        <f t="shared" si="58"/>
        <v>524_ROP_12_12_202425</v>
      </c>
      <c r="AW3466" s="191" t="s">
        <v>229</v>
      </c>
      <c r="AX3466" s="18">
        <v>202425</v>
      </c>
      <c r="AY3466" s="191">
        <v>524</v>
      </c>
      <c r="AZ3466" s="191">
        <v>12</v>
      </c>
      <c r="BA3466" s="191">
        <v>12</v>
      </c>
      <c r="BB3466" s="191">
        <v>0</v>
      </c>
    </row>
    <row r="3467" spans="48:54" x14ac:dyDescent="0.2">
      <c r="AV3467" s="191" t="str">
        <f t="shared" si="58"/>
        <v>526_ROP_12_12_202425</v>
      </c>
      <c r="AW3467" s="191" t="s">
        <v>229</v>
      </c>
      <c r="AX3467" s="18">
        <v>202425</v>
      </c>
      <c r="AY3467" s="191">
        <v>526</v>
      </c>
      <c r="AZ3467" s="191">
        <v>12</v>
      </c>
      <c r="BA3467" s="191">
        <v>12</v>
      </c>
      <c r="BB3467" s="191">
        <v>0</v>
      </c>
    </row>
    <row r="3468" spans="48:54" x14ac:dyDescent="0.2">
      <c r="AV3468" s="191" t="str">
        <f t="shared" si="58"/>
        <v>528_ROP_12_12_202425</v>
      </c>
      <c r="AW3468" s="191" t="s">
        <v>229</v>
      </c>
      <c r="AX3468" s="18">
        <v>202425</v>
      </c>
      <c r="AY3468" s="191">
        <v>528</v>
      </c>
      <c r="AZ3468" s="191">
        <v>12</v>
      </c>
      <c r="BA3468" s="191">
        <v>12</v>
      </c>
      <c r="BB3468" s="191">
        <v>0</v>
      </c>
    </row>
    <row r="3469" spans="48:54" x14ac:dyDescent="0.2">
      <c r="AV3469" s="191" t="str">
        <f t="shared" si="58"/>
        <v>530_ROP_12_12_202425</v>
      </c>
      <c r="AW3469" s="191" t="s">
        <v>229</v>
      </c>
      <c r="AX3469" s="18">
        <v>202425</v>
      </c>
      <c r="AY3469" s="191">
        <v>530</v>
      </c>
      <c r="AZ3469" s="191">
        <v>12</v>
      </c>
      <c r="BA3469" s="191">
        <v>12</v>
      </c>
      <c r="BB3469" s="191">
        <v>0</v>
      </c>
    </row>
    <row r="3470" spans="48:54" x14ac:dyDescent="0.2">
      <c r="AV3470" s="191" t="str">
        <f t="shared" si="58"/>
        <v>532_ROP_12_12_202425</v>
      </c>
      <c r="AW3470" s="191" t="s">
        <v>229</v>
      </c>
      <c r="AX3470" s="18">
        <v>202425</v>
      </c>
      <c r="AY3470" s="191">
        <v>532</v>
      </c>
      <c r="AZ3470" s="191">
        <v>12</v>
      </c>
      <c r="BA3470" s="191">
        <v>12</v>
      </c>
      <c r="BB3470" s="191">
        <v>0</v>
      </c>
    </row>
    <row r="3471" spans="48:54" x14ac:dyDescent="0.2">
      <c r="AV3471" s="191" t="str">
        <f t="shared" si="58"/>
        <v>534_ROP_12_12_202425</v>
      </c>
      <c r="AW3471" s="191" t="s">
        <v>229</v>
      </c>
      <c r="AX3471" s="18">
        <v>202425</v>
      </c>
      <c r="AY3471" s="191">
        <v>534</v>
      </c>
      <c r="AZ3471" s="191">
        <v>12</v>
      </c>
      <c r="BA3471" s="191">
        <v>12</v>
      </c>
      <c r="BB3471" s="191">
        <v>0</v>
      </c>
    </row>
    <row r="3472" spans="48:54" x14ac:dyDescent="0.2">
      <c r="AV3472" s="191" t="str">
        <f t="shared" si="58"/>
        <v>536_ROP_12_12_202425</v>
      </c>
      <c r="AW3472" s="191" t="s">
        <v>229</v>
      </c>
      <c r="AX3472" s="18">
        <v>202425</v>
      </c>
      <c r="AY3472" s="191">
        <v>536</v>
      </c>
      <c r="AZ3472" s="191">
        <v>12</v>
      </c>
      <c r="BA3472" s="191">
        <v>12</v>
      </c>
      <c r="BB3472" s="191">
        <v>0</v>
      </c>
    </row>
    <row r="3473" spans="48:54" x14ac:dyDescent="0.2">
      <c r="AV3473" s="191" t="str">
        <f t="shared" si="58"/>
        <v>538_ROP_12_12_202425</v>
      </c>
      <c r="AW3473" s="191" t="s">
        <v>229</v>
      </c>
      <c r="AX3473" s="18">
        <v>202425</v>
      </c>
      <c r="AY3473" s="191">
        <v>538</v>
      </c>
      <c r="AZ3473" s="191">
        <v>12</v>
      </c>
      <c r="BA3473" s="191">
        <v>12</v>
      </c>
      <c r="BB3473" s="191">
        <v>0</v>
      </c>
    </row>
    <row r="3474" spans="48:54" x14ac:dyDescent="0.2">
      <c r="AV3474" s="191" t="str">
        <f t="shared" si="58"/>
        <v>540_ROP_12_12_202425</v>
      </c>
      <c r="AW3474" s="191" t="s">
        <v>229</v>
      </c>
      <c r="AX3474" s="18">
        <v>202425</v>
      </c>
      <c r="AY3474" s="191">
        <v>540</v>
      </c>
      <c r="AZ3474" s="191">
        <v>12</v>
      </c>
      <c r="BA3474" s="191">
        <v>12</v>
      </c>
      <c r="BB3474" s="191">
        <v>0</v>
      </c>
    </row>
    <row r="3475" spans="48:54" x14ac:dyDescent="0.2">
      <c r="AV3475" s="191" t="str">
        <f t="shared" si="58"/>
        <v>542_ROP_12_12_202425</v>
      </c>
      <c r="AW3475" s="191" t="s">
        <v>229</v>
      </c>
      <c r="AX3475" s="18">
        <v>202425</v>
      </c>
      <c r="AY3475" s="191">
        <v>542</v>
      </c>
      <c r="AZ3475" s="191">
        <v>12</v>
      </c>
      <c r="BA3475" s="191">
        <v>12</v>
      </c>
      <c r="BB3475" s="191">
        <v>0</v>
      </c>
    </row>
    <row r="3476" spans="48:54" x14ac:dyDescent="0.2">
      <c r="AV3476" s="191" t="str">
        <f t="shared" si="58"/>
        <v>544_ROP_12_12_202425</v>
      </c>
      <c r="AW3476" s="191" t="s">
        <v>229</v>
      </c>
      <c r="AX3476" s="18">
        <v>202425</v>
      </c>
      <c r="AY3476" s="191">
        <v>544</v>
      </c>
      <c r="AZ3476" s="191">
        <v>12</v>
      </c>
      <c r="BA3476" s="191">
        <v>12</v>
      </c>
      <c r="BB3476" s="191">
        <v>0</v>
      </c>
    </row>
    <row r="3477" spans="48:54" x14ac:dyDescent="0.2">
      <c r="AV3477" s="191" t="str">
        <f t="shared" si="58"/>
        <v>545_ROP_12_12_202425</v>
      </c>
      <c r="AW3477" s="191" t="s">
        <v>229</v>
      </c>
      <c r="AX3477" s="18">
        <v>202425</v>
      </c>
      <c r="AY3477" s="191">
        <v>545</v>
      </c>
      <c r="AZ3477" s="191">
        <v>12</v>
      </c>
      <c r="BA3477" s="191">
        <v>12</v>
      </c>
      <c r="BB3477" s="191">
        <v>0</v>
      </c>
    </row>
    <row r="3478" spans="48:54" x14ac:dyDescent="0.2">
      <c r="AV3478" s="191" t="str">
        <f t="shared" si="58"/>
        <v>546_ROP_12_12_202425</v>
      </c>
      <c r="AW3478" s="191" t="s">
        <v>229</v>
      </c>
      <c r="AX3478" s="18">
        <v>202425</v>
      </c>
      <c r="AY3478" s="191">
        <v>546</v>
      </c>
      <c r="AZ3478" s="191">
        <v>12</v>
      </c>
      <c r="BA3478" s="191">
        <v>12</v>
      </c>
      <c r="BB3478" s="191">
        <v>0</v>
      </c>
    </row>
    <row r="3479" spans="48:54" x14ac:dyDescent="0.2">
      <c r="AV3479" s="191" t="str">
        <f t="shared" si="58"/>
        <v>548_ROP_12_12_202425</v>
      </c>
      <c r="AW3479" s="191" t="s">
        <v>229</v>
      </c>
      <c r="AX3479" s="18">
        <v>202425</v>
      </c>
      <c r="AY3479" s="191">
        <v>548</v>
      </c>
      <c r="AZ3479" s="191">
        <v>12</v>
      </c>
      <c r="BA3479" s="191">
        <v>12</v>
      </c>
      <c r="BB3479" s="191">
        <v>0</v>
      </c>
    </row>
    <row r="3480" spans="48:54" x14ac:dyDescent="0.2">
      <c r="AV3480" s="191" t="str">
        <f t="shared" si="58"/>
        <v>550_ROP_12_12_202425</v>
      </c>
      <c r="AW3480" s="191" t="s">
        <v>229</v>
      </c>
      <c r="AX3480" s="18">
        <v>202425</v>
      </c>
      <c r="AY3480" s="191">
        <v>550</v>
      </c>
      <c r="AZ3480" s="191">
        <v>12</v>
      </c>
      <c r="BA3480" s="191">
        <v>12</v>
      </c>
      <c r="BB3480" s="191">
        <v>0</v>
      </c>
    </row>
    <row r="3481" spans="48:54" x14ac:dyDescent="0.2">
      <c r="AV3481" s="191" t="str">
        <f t="shared" si="58"/>
        <v>552_ROP_12_12_202425</v>
      </c>
      <c r="AW3481" s="191" t="s">
        <v>229</v>
      </c>
      <c r="AX3481" s="18">
        <v>202425</v>
      </c>
      <c r="AY3481" s="191">
        <v>552</v>
      </c>
      <c r="AZ3481" s="191">
        <v>12</v>
      </c>
      <c r="BA3481" s="191">
        <v>12</v>
      </c>
      <c r="BB3481" s="191">
        <v>0</v>
      </c>
    </row>
    <row r="3482" spans="48:54" x14ac:dyDescent="0.2">
      <c r="AV3482" s="191" t="str">
        <f t="shared" si="58"/>
        <v>562_ROP_12_12_202425</v>
      </c>
      <c r="AW3482" s="191" t="s">
        <v>229</v>
      </c>
      <c r="AX3482" s="18">
        <v>202425</v>
      </c>
      <c r="AY3482" s="191">
        <v>562</v>
      </c>
      <c r="AZ3482" s="191">
        <v>12</v>
      </c>
      <c r="BA3482" s="191">
        <v>12</v>
      </c>
      <c r="BB3482" s="191">
        <v>133364.73339999982</v>
      </c>
    </row>
    <row r="3483" spans="48:54" x14ac:dyDescent="0.2">
      <c r="AV3483" s="191" t="str">
        <f t="shared" si="58"/>
        <v>564_ROP_12_12_202425</v>
      </c>
      <c r="AW3483" s="191" t="s">
        <v>229</v>
      </c>
      <c r="AX3483" s="18">
        <v>202425</v>
      </c>
      <c r="AY3483" s="191">
        <v>564</v>
      </c>
      <c r="AZ3483" s="191">
        <v>12</v>
      </c>
      <c r="BA3483" s="191">
        <v>12</v>
      </c>
      <c r="BB3483" s="191">
        <v>153616.08700000003</v>
      </c>
    </row>
    <row r="3484" spans="48:54" x14ac:dyDescent="0.2">
      <c r="AV3484" s="191" t="str">
        <f t="shared" si="58"/>
        <v>566_ROP_12_12_202425</v>
      </c>
      <c r="AW3484" s="191" t="s">
        <v>229</v>
      </c>
      <c r="AX3484" s="18">
        <v>202425</v>
      </c>
      <c r="AY3484" s="191">
        <v>566</v>
      </c>
      <c r="AZ3484" s="191">
        <v>12</v>
      </c>
      <c r="BA3484" s="191">
        <v>12</v>
      </c>
      <c r="BB3484" s="191">
        <v>152104</v>
      </c>
    </row>
    <row r="3485" spans="48:54" x14ac:dyDescent="0.2">
      <c r="AV3485" s="191" t="str">
        <f t="shared" si="58"/>
        <v>568_ROP_12_12_202425</v>
      </c>
      <c r="AW3485" s="191" t="s">
        <v>229</v>
      </c>
      <c r="AX3485" s="18">
        <v>202425</v>
      </c>
      <c r="AY3485" s="191">
        <v>568</v>
      </c>
      <c r="AZ3485" s="191">
        <v>12</v>
      </c>
      <c r="BA3485" s="191">
        <v>12</v>
      </c>
      <c r="BB3485" s="191">
        <v>380579.13932999998</v>
      </c>
    </row>
    <row r="3486" spans="48:54" x14ac:dyDescent="0.2">
      <c r="AV3486" s="191" t="str">
        <f t="shared" si="58"/>
        <v>572_ROP_12_12_202425</v>
      </c>
      <c r="AW3486" s="191" t="s">
        <v>229</v>
      </c>
      <c r="AX3486" s="18">
        <v>202425</v>
      </c>
      <c r="AY3486" s="191">
        <v>572</v>
      </c>
      <c r="AZ3486" s="191">
        <v>12</v>
      </c>
      <c r="BA3486" s="191">
        <v>12</v>
      </c>
      <c r="BB3486" s="191">
        <v>0</v>
      </c>
    </row>
    <row r="3487" spans="48:54" x14ac:dyDescent="0.2">
      <c r="AV3487" s="191" t="str">
        <f t="shared" si="58"/>
        <v>574_ROP_12_12_202425</v>
      </c>
      <c r="AW3487" s="191" t="s">
        <v>229</v>
      </c>
      <c r="AX3487" s="18">
        <v>202425</v>
      </c>
      <c r="AY3487" s="191">
        <v>574</v>
      </c>
      <c r="AZ3487" s="191">
        <v>12</v>
      </c>
      <c r="BA3487" s="191">
        <v>12</v>
      </c>
      <c r="BB3487" s="191">
        <v>0</v>
      </c>
    </row>
    <row r="3488" spans="48:54" x14ac:dyDescent="0.2">
      <c r="AV3488" s="191" t="str">
        <f t="shared" si="58"/>
        <v>576_ROP_12_12_202425</v>
      </c>
      <c r="AW3488" s="191" t="s">
        <v>229</v>
      </c>
      <c r="AX3488" s="18">
        <v>202425</v>
      </c>
      <c r="AY3488" s="191">
        <v>576</v>
      </c>
      <c r="AZ3488" s="191">
        <v>12</v>
      </c>
      <c r="BA3488" s="191">
        <v>12</v>
      </c>
      <c r="BB3488" s="191">
        <v>0</v>
      </c>
    </row>
    <row r="3489" spans="48:54" x14ac:dyDescent="0.2">
      <c r="AV3489" s="191" t="str">
        <f t="shared" si="58"/>
        <v>582_ROP_12_12_202425</v>
      </c>
      <c r="AW3489" s="191" t="s">
        <v>229</v>
      </c>
      <c r="AX3489" s="18">
        <v>202425</v>
      </c>
      <c r="AY3489" s="191">
        <v>582</v>
      </c>
      <c r="AZ3489" s="191">
        <v>12</v>
      </c>
      <c r="BA3489" s="191">
        <v>12</v>
      </c>
      <c r="BB3489" s="191">
        <v>0</v>
      </c>
    </row>
    <row r="3490" spans="48:54" x14ac:dyDescent="0.2">
      <c r="AV3490" s="191" t="str">
        <f t="shared" si="58"/>
        <v>584_ROP_12_12_202425</v>
      </c>
      <c r="AW3490" s="191" t="s">
        <v>229</v>
      </c>
      <c r="AX3490" s="18">
        <v>202425</v>
      </c>
      <c r="AY3490" s="191">
        <v>584</v>
      </c>
      <c r="AZ3490" s="191">
        <v>12</v>
      </c>
      <c r="BA3490" s="191">
        <v>12</v>
      </c>
      <c r="BB3490" s="191">
        <v>0</v>
      </c>
    </row>
    <row r="3491" spans="48:54" x14ac:dyDescent="0.2">
      <c r="AV3491" s="191" t="str">
        <f t="shared" si="58"/>
        <v>586_ROP_12_12_202425</v>
      </c>
      <c r="AW3491" s="191" t="s">
        <v>229</v>
      </c>
      <c r="AX3491" s="18">
        <v>202425</v>
      </c>
      <c r="AY3491" s="191">
        <v>586</v>
      </c>
      <c r="AZ3491" s="191">
        <v>12</v>
      </c>
      <c r="BA3491" s="191">
        <v>12</v>
      </c>
      <c r="BB3491" s="191">
        <v>0</v>
      </c>
    </row>
    <row r="3492" spans="48:54" x14ac:dyDescent="0.2">
      <c r="AV3492" s="191" t="str">
        <f t="shared" si="58"/>
        <v>512_RS_1_1_202425</v>
      </c>
      <c r="AW3492" s="191" t="s">
        <v>92</v>
      </c>
      <c r="AX3492" s="18">
        <v>202425</v>
      </c>
      <c r="AY3492" s="191">
        <v>512</v>
      </c>
      <c r="AZ3492" s="191">
        <v>1</v>
      </c>
      <c r="BA3492" s="191">
        <v>1</v>
      </c>
      <c r="BB3492" s="191">
        <v>92864</v>
      </c>
    </row>
    <row r="3493" spans="48:54" x14ac:dyDescent="0.2">
      <c r="AV3493" s="191" t="str">
        <f t="shared" si="58"/>
        <v>514_RS_1_1_202425</v>
      </c>
      <c r="AW3493" s="191" t="s">
        <v>92</v>
      </c>
      <c r="AX3493" s="18">
        <v>202425</v>
      </c>
      <c r="AY3493" s="191">
        <v>514</v>
      </c>
      <c r="AZ3493" s="191">
        <v>1</v>
      </c>
      <c r="BA3493" s="191">
        <v>1</v>
      </c>
      <c r="BB3493" s="191">
        <v>152437.6758</v>
      </c>
    </row>
    <row r="3494" spans="48:54" x14ac:dyDescent="0.2">
      <c r="AV3494" s="191" t="str">
        <f t="shared" si="58"/>
        <v>516_RS_1_1_202425</v>
      </c>
      <c r="AW3494" s="191" t="s">
        <v>92</v>
      </c>
      <c r="AX3494" s="18">
        <v>202425</v>
      </c>
      <c r="AY3494" s="191">
        <v>516</v>
      </c>
      <c r="AZ3494" s="191">
        <v>1</v>
      </c>
      <c r="BA3494" s="191">
        <v>1</v>
      </c>
      <c r="BB3494" s="191">
        <v>141073.27957283554</v>
      </c>
    </row>
    <row r="3495" spans="48:54" x14ac:dyDescent="0.2">
      <c r="AV3495" s="191" t="str">
        <f t="shared" si="58"/>
        <v>518_RS_1_1_202425</v>
      </c>
      <c r="AW3495" s="191" t="s">
        <v>92</v>
      </c>
      <c r="AX3495" s="18">
        <v>202425</v>
      </c>
      <c r="AY3495" s="191">
        <v>518</v>
      </c>
      <c r="AZ3495" s="191">
        <v>1</v>
      </c>
      <c r="BA3495" s="191">
        <v>1</v>
      </c>
      <c r="BB3495" s="191">
        <v>132563.60926</v>
      </c>
    </row>
    <row r="3496" spans="48:54" x14ac:dyDescent="0.2">
      <c r="AV3496" s="191" t="str">
        <f t="shared" si="58"/>
        <v>520_RS_1_1_202425</v>
      </c>
      <c r="AW3496" s="191" t="s">
        <v>92</v>
      </c>
      <c r="AX3496" s="18">
        <v>202425</v>
      </c>
      <c r="AY3496" s="191">
        <v>520</v>
      </c>
      <c r="AZ3496" s="191">
        <v>1</v>
      </c>
      <c r="BA3496" s="191">
        <v>1</v>
      </c>
      <c r="BB3496" s="191">
        <v>189104.32300000003</v>
      </c>
    </row>
    <row r="3497" spans="48:54" x14ac:dyDescent="0.2">
      <c r="AV3497" s="191" t="str">
        <f t="shared" si="58"/>
        <v>522_RS_1_1_202425</v>
      </c>
      <c r="AW3497" s="191" t="s">
        <v>92</v>
      </c>
      <c r="AX3497" s="18">
        <v>202425</v>
      </c>
      <c r="AY3497" s="191">
        <v>522</v>
      </c>
      <c r="AZ3497" s="191">
        <v>1</v>
      </c>
      <c r="BA3497" s="191">
        <v>1</v>
      </c>
      <c r="BB3497" s="191">
        <v>150556.99689220003</v>
      </c>
    </row>
    <row r="3498" spans="48:54" x14ac:dyDescent="0.2">
      <c r="AV3498" s="191" t="str">
        <f t="shared" si="58"/>
        <v>524_RS_1_1_202425</v>
      </c>
      <c r="AW3498" s="191" t="s">
        <v>92</v>
      </c>
      <c r="AX3498" s="18">
        <v>202425</v>
      </c>
      <c r="AY3498" s="191">
        <v>524</v>
      </c>
      <c r="AZ3498" s="191">
        <v>1</v>
      </c>
      <c r="BA3498" s="191">
        <v>1</v>
      </c>
      <c r="BB3498" s="191">
        <v>171097.40395000004</v>
      </c>
    </row>
    <row r="3499" spans="48:54" x14ac:dyDescent="0.2">
      <c r="AV3499" s="191" t="str">
        <f t="shared" si="58"/>
        <v>526_RS_1_1_202425</v>
      </c>
      <c r="AW3499" s="191" t="s">
        <v>92</v>
      </c>
      <c r="AX3499" s="18">
        <v>202425</v>
      </c>
      <c r="AY3499" s="191">
        <v>526</v>
      </c>
      <c r="AZ3499" s="191">
        <v>1</v>
      </c>
      <c r="BA3499" s="191">
        <v>1</v>
      </c>
      <c r="BB3499" s="191">
        <v>92392.875</v>
      </c>
    </row>
    <row r="3500" spans="48:54" x14ac:dyDescent="0.2">
      <c r="AV3500" s="191" t="str">
        <f t="shared" si="58"/>
        <v>528_RS_1_1_202425</v>
      </c>
      <c r="AW3500" s="191" t="s">
        <v>92</v>
      </c>
      <c r="AX3500" s="18">
        <v>202425</v>
      </c>
      <c r="AY3500" s="191">
        <v>528</v>
      </c>
      <c r="AZ3500" s="191">
        <v>1</v>
      </c>
      <c r="BA3500" s="191">
        <v>1</v>
      </c>
      <c r="BB3500" s="191">
        <v>153555</v>
      </c>
    </row>
    <row r="3501" spans="48:54" x14ac:dyDescent="0.2">
      <c r="AV3501" s="191" t="str">
        <f t="shared" si="58"/>
        <v>530_RS_1_1_202425</v>
      </c>
      <c r="AW3501" s="191" t="s">
        <v>92</v>
      </c>
      <c r="AX3501" s="18">
        <v>202425</v>
      </c>
      <c r="AY3501" s="191">
        <v>530</v>
      </c>
      <c r="AZ3501" s="191">
        <v>1</v>
      </c>
      <c r="BA3501" s="191">
        <v>1</v>
      </c>
      <c r="BB3501" s="191">
        <v>243242.92240000001</v>
      </c>
    </row>
    <row r="3502" spans="48:54" x14ac:dyDescent="0.2">
      <c r="AV3502" s="191" t="str">
        <f t="shared" si="58"/>
        <v>532_RS_1_1_202425</v>
      </c>
      <c r="AW3502" s="191" t="s">
        <v>92</v>
      </c>
      <c r="AX3502" s="18">
        <v>202425</v>
      </c>
      <c r="AY3502" s="191">
        <v>532</v>
      </c>
      <c r="AZ3502" s="191">
        <v>1</v>
      </c>
      <c r="BA3502" s="191">
        <v>1</v>
      </c>
      <c r="BB3502" s="191">
        <v>307543.24291000003</v>
      </c>
    </row>
    <row r="3503" spans="48:54" x14ac:dyDescent="0.2">
      <c r="AV3503" s="191" t="str">
        <f t="shared" si="58"/>
        <v>534_RS_1_1_202425</v>
      </c>
      <c r="AW3503" s="191" t="s">
        <v>92</v>
      </c>
      <c r="AX3503" s="18">
        <v>202425</v>
      </c>
      <c r="AY3503" s="191">
        <v>534</v>
      </c>
      <c r="AZ3503" s="191">
        <v>1</v>
      </c>
      <c r="BA3503" s="191">
        <v>1</v>
      </c>
      <c r="BB3503" s="191">
        <v>183042.23125000001</v>
      </c>
    </row>
    <row r="3504" spans="48:54" x14ac:dyDescent="0.2">
      <c r="AV3504" s="191" t="str">
        <f t="shared" si="58"/>
        <v>536_RS_1_1_202425</v>
      </c>
      <c r="AW3504" s="191" t="s">
        <v>92</v>
      </c>
      <c r="AX3504" s="18">
        <v>202425</v>
      </c>
      <c r="AY3504" s="191">
        <v>536</v>
      </c>
      <c r="AZ3504" s="191">
        <v>1</v>
      </c>
      <c r="BA3504" s="191">
        <v>1</v>
      </c>
      <c r="BB3504" s="191">
        <v>203167.16800000001</v>
      </c>
    </row>
    <row r="3505" spans="48:54" x14ac:dyDescent="0.2">
      <c r="AV3505" s="191" t="str">
        <f t="shared" si="58"/>
        <v>538_RS_1_1_202425</v>
      </c>
      <c r="AW3505" s="191" t="s">
        <v>92</v>
      </c>
      <c r="AX3505" s="18">
        <v>202425</v>
      </c>
      <c r="AY3505" s="191">
        <v>538</v>
      </c>
      <c r="AZ3505" s="191">
        <v>1</v>
      </c>
      <c r="BA3505" s="191">
        <v>1</v>
      </c>
      <c r="BB3505" s="191">
        <v>193242.53942842249</v>
      </c>
    </row>
    <row r="3506" spans="48:54" x14ac:dyDescent="0.2">
      <c r="AV3506" s="191" t="str">
        <f t="shared" si="58"/>
        <v>540_RS_1_1_202425</v>
      </c>
      <c r="AW3506" s="191" t="s">
        <v>92</v>
      </c>
      <c r="AX3506" s="18">
        <v>202425</v>
      </c>
      <c r="AY3506" s="191">
        <v>540</v>
      </c>
      <c r="AZ3506" s="191">
        <v>1</v>
      </c>
      <c r="BA3506" s="191">
        <v>1</v>
      </c>
      <c r="BB3506" s="191">
        <v>343688.234</v>
      </c>
    </row>
    <row r="3507" spans="48:54" x14ac:dyDescent="0.2">
      <c r="AV3507" s="191" t="str">
        <f t="shared" si="58"/>
        <v>542_RS_1_1_202425</v>
      </c>
      <c r="AW3507" s="191" t="s">
        <v>92</v>
      </c>
      <c r="AX3507" s="18">
        <v>202425</v>
      </c>
      <c r="AY3507" s="191">
        <v>542</v>
      </c>
      <c r="AZ3507" s="191">
        <v>1</v>
      </c>
      <c r="BA3507" s="191">
        <v>1</v>
      </c>
      <c r="BB3507" s="191">
        <v>84440.867619254976</v>
      </c>
    </row>
    <row r="3508" spans="48:54" x14ac:dyDescent="0.2">
      <c r="AV3508" s="191" t="str">
        <f t="shared" si="58"/>
        <v>544_RS_1_1_202425</v>
      </c>
      <c r="AW3508" s="191" t="s">
        <v>92</v>
      </c>
      <c r="AX3508" s="18">
        <v>202425</v>
      </c>
      <c r="AY3508" s="191">
        <v>544</v>
      </c>
      <c r="AZ3508" s="191">
        <v>1</v>
      </c>
      <c r="BA3508" s="191">
        <v>1</v>
      </c>
      <c r="BB3508" s="191">
        <v>257930.94616700002</v>
      </c>
    </row>
    <row r="3509" spans="48:54" x14ac:dyDescent="0.2">
      <c r="AV3509" s="191" t="str">
        <f t="shared" si="58"/>
        <v>545_RS_1_1_202425</v>
      </c>
      <c r="AW3509" s="191" t="s">
        <v>92</v>
      </c>
      <c r="AX3509" s="18">
        <v>202425</v>
      </c>
      <c r="AY3509" s="191">
        <v>545</v>
      </c>
      <c r="AZ3509" s="191">
        <v>1</v>
      </c>
      <c r="BA3509" s="191">
        <v>1</v>
      </c>
      <c r="BB3509" s="191">
        <v>86619.191579999999</v>
      </c>
    </row>
    <row r="3510" spans="48:54" x14ac:dyDescent="0.2">
      <c r="AV3510" s="191" t="str">
        <f t="shared" si="58"/>
        <v>546_RS_1_1_202425</v>
      </c>
      <c r="AW3510" s="191" t="s">
        <v>92</v>
      </c>
      <c r="AX3510" s="18">
        <v>202425</v>
      </c>
      <c r="AY3510" s="191">
        <v>546</v>
      </c>
      <c r="AZ3510" s="191">
        <v>1</v>
      </c>
      <c r="BA3510" s="191">
        <v>1</v>
      </c>
      <c r="BB3510" s="191">
        <v>129924.59599999999</v>
      </c>
    </row>
    <row r="3511" spans="48:54" x14ac:dyDescent="0.2">
      <c r="AV3511" s="191" t="str">
        <f t="shared" si="58"/>
        <v>548_RS_1_1_202425</v>
      </c>
      <c r="AW3511" s="191" t="s">
        <v>92</v>
      </c>
      <c r="AX3511" s="18">
        <v>202425</v>
      </c>
      <c r="AY3511" s="191">
        <v>548</v>
      </c>
      <c r="AZ3511" s="191">
        <v>1</v>
      </c>
      <c r="BA3511" s="191">
        <v>1</v>
      </c>
      <c r="BB3511" s="191">
        <v>120052.43742</v>
      </c>
    </row>
    <row r="3512" spans="48:54" x14ac:dyDescent="0.2">
      <c r="AV3512" s="191" t="str">
        <f t="shared" si="58"/>
        <v>550_RS_1_1_202425</v>
      </c>
      <c r="AW3512" s="191" t="s">
        <v>92</v>
      </c>
      <c r="AX3512" s="18">
        <v>202425</v>
      </c>
      <c r="AY3512" s="191">
        <v>550</v>
      </c>
      <c r="AZ3512" s="191">
        <v>1</v>
      </c>
      <c r="BA3512" s="191">
        <v>1</v>
      </c>
      <c r="BB3512" s="191">
        <v>223070.58758895361</v>
      </c>
    </row>
    <row r="3513" spans="48:54" x14ac:dyDescent="0.2">
      <c r="AV3513" s="191" t="str">
        <f t="shared" si="58"/>
        <v>552_RS_1_1_202425</v>
      </c>
      <c r="AW3513" s="191" t="s">
        <v>92</v>
      </c>
      <c r="AX3513" s="18">
        <v>202425</v>
      </c>
      <c r="AY3513" s="191">
        <v>552</v>
      </c>
      <c r="AZ3513" s="191">
        <v>1</v>
      </c>
      <c r="BA3513" s="191">
        <v>1</v>
      </c>
      <c r="BB3513" s="191">
        <v>484093.9707699999</v>
      </c>
    </row>
    <row r="3514" spans="48:54" x14ac:dyDescent="0.2">
      <c r="AV3514" s="191" t="str">
        <f t="shared" si="58"/>
        <v>562_RS_1_1_202425</v>
      </c>
      <c r="AW3514" s="191" t="s">
        <v>92</v>
      </c>
      <c r="AX3514" s="18">
        <v>202425</v>
      </c>
      <c r="AY3514" s="191">
        <v>562</v>
      </c>
      <c r="AZ3514" s="191">
        <v>1</v>
      </c>
      <c r="BA3514" s="191">
        <v>1</v>
      </c>
      <c r="BB3514" s="191">
        <v>0</v>
      </c>
    </row>
    <row r="3515" spans="48:54" x14ac:dyDescent="0.2">
      <c r="AV3515" s="191" t="str">
        <f t="shared" si="58"/>
        <v>564_RS_1_1_202425</v>
      </c>
      <c r="AW3515" s="191" t="s">
        <v>92</v>
      </c>
      <c r="AX3515" s="18">
        <v>202425</v>
      </c>
      <c r="AY3515" s="191">
        <v>564</v>
      </c>
      <c r="AZ3515" s="191">
        <v>1</v>
      </c>
      <c r="BA3515" s="191">
        <v>1</v>
      </c>
      <c r="BB3515" s="191">
        <v>0</v>
      </c>
    </row>
    <row r="3516" spans="48:54" x14ac:dyDescent="0.2">
      <c r="AV3516" s="191" t="str">
        <f t="shared" si="58"/>
        <v>566_RS_1_1_202425</v>
      </c>
      <c r="AW3516" s="191" t="s">
        <v>92</v>
      </c>
      <c r="AX3516" s="18">
        <v>202425</v>
      </c>
      <c r="AY3516" s="191">
        <v>566</v>
      </c>
      <c r="AZ3516" s="191">
        <v>1</v>
      </c>
      <c r="BA3516" s="191">
        <v>1</v>
      </c>
      <c r="BB3516" s="191">
        <v>0</v>
      </c>
    </row>
    <row r="3517" spans="48:54" x14ac:dyDescent="0.2">
      <c r="AV3517" s="191" t="str">
        <f t="shared" si="58"/>
        <v>568_RS_1_1_202425</v>
      </c>
      <c r="AW3517" s="191" t="s">
        <v>92</v>
      </c>
      <c r="AX3517" s="18">
        <v>202425</v>
      </c>
      <c r="AY3517" s="191">
        <v>568</v>
      </c>
      <c r="AZ3517" s="191">
        <v>1</v>
      </c>
      <c r="BA3517" s="191">
        <v>1</v>
      </c>
      <c r="BB3517" s="191">
        <v>0</v>
      </c>
    </row>
    <row r="3518" spans="48:54" x14ac:dyDescent="0.2">
      <c r="AV3518" s="191" t="str">
        <f t="shared" si="58"/>
        <v>572_RS_1_1_202425</v>
      </c>
      <c r="AW3518" s="191" t="s">
        <v>92</v>
      </c>
      <c r="AX3518" s="18">
        <v>202425</v>
      </c>
      <c r="AY3518" s="191">
        <v>572</v>
      </c>
      <c r="AZ3518" s="191">
        <v>1</v>
      </c>
      <c r="BA3518" s="191">
        <v>1</v>
      </c>
      <c r="BB3518" s="191">
        <v>0</v>
      </c>
    </row>
    <row r="3519" spans="48:54" x14ac:dyDescent="0.2">
      <c r="AV3519" s="191" t="str">
        <f t="shared" si="58"/>
        <v>574_RS_1_1_202425</v>
      </c>
      <c r="AW3519" s="191" t="s">
        <v>92</v>
      </c>
      <c r="AX3519" s="18">
        <v>202425</v>
      </c>
      <c r="AY3519" s="191">
        <v>574</v>
      </c>
      <c r="AZ3519" s="191">
        <v>1</v>
      </c>
      <c r="BA3519" s="191">
        <v>1</v>
      </c>
      <c r="BB3519" s="191">
        <v>0</v>
      </c>
    </row>
    <row r="3520" spans="48:54" x14ac:dyDescent="0.2">
      <c r="AV3520" s="191" t="str">
        <f t="shared" si="58"/>
        <v>576_RS_1_1_202425</v>
      </c>
      <c r="AW3520" s="191" t="s">
        <v>92</v>
      </c>
      <c r="AX3520" s="18">
        <v>202425</v>
      </c>
      <c r="AY3520" s="191">
        <v>576</v>
      </c>
      <c r="AZ3520" s="191">
        <v>1</v>
      </c>
      <c r="BA3520" s="191">
        <v>1</v>
      </c>
      <c r="BB3520" s="191">
        <v>0</v>
      </c>
    </row>
    <row r="3521" spans="48:54" x14ac:dyDescent="0.2">
      <c r="AV3521" s="191" t="str">
        <f t="shared" si="58"/>
        <v>582_RS_1_1_202425</v>
      </c>
      <c r="AW3521" s="191" t="s">
        <v>92</v>
      </c>
      <c r="AX3521" s="18">
        <v>202425</v>
      </c>
      <c r="AY3521" s="191">
        <v>582</v>
      </c>
      <c r="AZ3521" s="191">
        <v>1</v>
      </c>
      <c r="BA3521" s="191">
        <v>1</v>
      </c>
      <c r="BB3521" s="191">
        <v>0</v>
      </c>
    </row>
    <row r="3522" spans="48:54" x14ac:dyDescent="0.2">
      <c r="AV3522" s="191" t="str">
        <f t="shared" si="58"/>
        <v>584_RS_1_1_202425</v>
      </c>
      <c r="AW3522" s="191" t="s">
        <v>92</v>
      </c>
      <c r="AX3522" s="18">
        <v>202425</v>
      </c>
      <c r="AY3522" s="191">
        <v>584</v>
      </c>
      <c r="AZ3522" s="191">
        <v>1</v>
      </c>
      <c r="BA3522" s="191">
        <v>1</v>
      </c>
      <c r="BB3522" s="191">
        <v>0</v>
      </c>
    </row>
    <row r="3523" spans="48:54" x14ac:dyDescent="0.2">
      <c r="AV3523" s="191" t="str">
        <f t="shared" si="58"/>
        <v>586_RS_1_1_202425</v>
      </c>
      <c r="AW3523" s="191" t="s">
        <v>92</v>
      </c>
      <c r="AX3523" s="18">
        <v>202425</v>
      </c>
      <c r="AY3523" s="191">
        <v>586</v>
      </c>
      <c r="AZ3523" s="191">
        <v>1</v>
      </c>
      <c r="BA3523" s="191">
        <v>1</v>
      </c>
      <c r="BB3523" s="191">
        <v>0</v>
      </c>
    </row>
    <row r="3524" spans="48:54" x14ac:dyDescent="0.2">
      <c r="AV3524" s="191" t="str">
        <f t="shared" ref="AV3524:AV3587" si="59">AY3524&amp;"_"&amp;AW3524&amp;"_"&amp;AZ3524&amp;"_"&amp;BA3524&amp;"_"&amp;AX3524</f>
        <v>512_RS_1_2_202425</v>
      </c>
      <c r="AW3524" s="191" t="s">
        <v>92</v>
      </c>
      <c r="AX3524" s="18">
        <v>202425</v>
      </c>
      <c r="AY3524" s="191">
        <v>512</v>
      </c>
      <c r="AZ3524" s="191">
        <v>1</v>
      </c>
      <c r="BA3524" s="191">
        <v>2</v>
      </c>
      <c r="BB3524" s="191">
        <v>-7895</v>
      </c>
    </row>
    <row r="3525" spans="48:54" x14ac:dyDescent="0.2">
      <c r="AV3525" s="191" t="str">
        <f t="shared" si="59"/>
        <v>514_RS_1_2_202425</v>
      </c>
      <c r="AW3525" s="191" t="s">
        <v>92</v>
      </c>
      <c r="AX3525" s="18">
        <v>202425</v>
      </c>
      <c r="AY3525" s="191">
        <v>514</v>
      </c>
      <c r="AZ3525" s="191">
        <v>1</v>
      </c>
      <c r="BA3525" s="191">
        <v>2</v>
      </c>
      <c r="BB3525" s="191">
        <v>-10277.84</v>
      </c>
    </row>
    <row r="3526" spans="48:54" x14ac:dyDescent="0.2">
      <c r="AV3526" s="191" t="str">
        <f t="shared" si="59"/>
        <v>516_RS_1_2_202425</v>
      </c>
      <c r="AW3526" s="191" t="s">
        <v>92</v>
      </c>
      <c r="AX3526" s="18">
        <v>202425</v>
      </c>
      <c r="AY3526" s="191">
        <v>516</v>
      </c>
      <c r="AZ3526" s="191">
        <v>1</v>
      </c>
      <c r="BA3526" s="191">
        <v>2</v>
      </c>
      <c r="BB3526" s="191">
        <v>-16612.732429999996</v>
      </c>
    </row>
    <row r="3527" spans="48:54" x14ac:dyDescent="0.2">
      <c r="AV3527" s="191" t="str">
        <f t="shared" si="59"/>
        <v>518_RS_1_2_202425</v>
      </c>
      <c r="AW3527" s="191" t="s">
        <v>92</v>
      </c>
      <c r="AX3527" s="18">
        <v>202425</v>
      </c>
      <c r="AY3527" s="191">
        <v>518</v>
      </c>
      <c r="AZ3527" s="191">
        <v>1</v>
      </c>
      <c r="BA3527" s="191">
        <v>2</v>
      </c>
      <c r="BB3527" s="191">
        <v>-3815.4205200000001</v>
      </c>
    </row>
    <row r="3528" spans="48:54" x14ac:dyDescent="0.2">
      <c r="AV3528" s="191" t="str">
        <f t="shared" si="59"/>
        <v>520_RS_1_2_202425</v>
      </c>
      <c r="AW3528" s="191" t="s">
        <v>92</v>
      </c>
      <c r="AX3528" s="18">
        <v>202425</v>
      </c>
      <c r="AY3528" s="191">
        <v>520</v>
      </c>
      <c r="AZ3528" s="191">
        <v>1</v>
      </c>
      <c r="BA3528" s="191">
        <v>2</v>
      </c>
      <c r="BB3528" s="191">
        <v>-8888.3799999999992</v>
      </c>
    </row>
    <row r="3529" spans="48:54" x14ac:dyDescent="0.2">
      <c r="AV3529" s="191" t="str">
        <f t="shared" si="59"/>
        <v>522_RS_1_2_202425</v>
      </c>
      <c r="AW3529" s="191" t="s">
        <v>92</v>
      </c>
      <c r="AX3529" s="18">
        <v>202425</v>
      </c>
      <c r="AY3529" s="191">
        <v>522</v>
      </c>
      <c r="AZ3529" s="191">
        <v>1</v>
      </c>
      <c r="BA3529" s="191">
        <v>2</v>
      </c>
      <c r="BB3529" s="191">
        <v>1994.6955263000004</v>
      </c>
    </row>
    <row r="3530" spans="48:54" x14ac:dyDescent="0.2">
      <c r="AV3530" s="191" t="str">
        <f t="shared" si="59"/>
        <v>524_RS_1_2_202425</v>
      </c>
      <c r="AW3530" s="191" t="s">
        <v>92</v>
      </c>
      <c r="AX3530" s="18">
        <v>202425</v>
      </c>
      <c r="AY3530" s="191">
        <v>524</v>
      </c>
      <c r="AZ3530" s="191">
        <v>1</v>
      </c>
      <c r="BA3530" s="191">
        <v>2</v>
      </c>
      <c r="BB3530" s="191">
        <v>-15391.081769999999</v>
      </c>
    </row>
    <row r="3531" spans="48:54" x14ac:dyDescent="0.2">
      <c r="AV3531" s="191" t="str">
        <f t="shared" si="59"/>
        <v>526_RS_1_2_202425</v>
      </c>
      <c r="AW3531" s="191" t="s">
        <v>92</v>
      </c>
      <c r="AX3531" s="18">
        <v>202425</v>
      </c>
      <c r="AY3531" s="191">
        <v>526</v>
      </c>
      <c r="AZ3531" s="191">
        <v>1</v>
      </c>
      <c r="BA3531" s="191">
        <v>2</v>
      </c>
      <c r="BB3531" s="191">
        <v>-7605.7874999999967</v>
      </c>
    </row>
    <row r="3532" spans="48:54" x14ac:dyDescent="0.2">
      <c r="AV3532" s="191" t="str">
        <f t="shared" si="59"/>
        <v>528_RS_1_2_202425</v>
      </c>
      <c r="AW3532" s="191" t="s">
        <v>92</v>
      </c>
      <c r="AX3532" s="18">
        <v>202425</v>
      </c>
      <c r="AY3532" s="191">
        <v>528</v>
      </c>
      <c r="AZ3532" s="191">
        <v>1</v>
      </c>
      <c r="BA3532" s="191">
        <v>2</v>
      </c>
      <c r="BB3532" s="191">
        <v>-15192</v>
      </c>
    </row>
    <row r="3533" spans="48:54" x14ac:dyDescent="0.2">
      <c r="AV3533" s="191" t="str">
        <f t="shared" si="59"/>
        <v>530_RS_1_2_202425</v>
      </c>
      <c r="AW3533" s="191" t="s">
        <v>92</v>
      </c>
      <c r="AX3533" s="18">
        <v>202425</v>
      </c>
      <c r="AY3533" s="191">
        <v>530</v>
      </c>
      <c r="AZ3533" s="191">
        <v>1</v>
      </c>
      <c r="BA3533" s="191">
        <v>2</v>
      </c>
      <c r="BB3533" s="191">
        <v>-18924.002999999997</v>
      </c>
    </row>
    <row r="3534" spans="48:54" x14ac:dyDescent="0.2">
      <c r="AV3534" s="191" t="str">
        <f t="shared" si="59"/>
        <v>532_RS_1_2_202425</v>
      </c>
      <c r="AW3534" s="191" t="s">
        <v>92</v>
      </c>
      <c r="AX3534" s="18">
        <v>202425</v>
      </c>
      <c r="AY3534" s="191">
        <v>532</v>
      </c>
      <c r="AZ3534" s="191">
        <v>1</v>
      </c>
      <c r="BA3534" s="191">
        <v>2</v>
      </c>
      <c r="BB3534" s="191">
        <v>-23961.708719999995</v>
      </c>
    </row>
    <row r="3535" spans="48:54" x14ac:dyDescent="0.2">
      <c r="AV3535" s="191" t="str">
        <f t="shared" si="59"/>
        <v>534_RS_1_2_202425</v>
      </c>
      <c r="AW3535" s="191" t="s">
        <v>92</v>
      </c>
      <c r="AX3535" s="18">
        <v>202425</v>
      </c>
      <c r="AY3535" s="191">
        <v>534</v>
      </c>
      <c r="AZ3535" s="191">
        <v>1</v>
      </c>
      <c r="BA3535" s="191">
        <v>2</v>
      </c>
      <c r="BB3535" s="191">
        <v>-9314.0410899999988</v>
      </c>
    </row>
    <row r="3536" spans="48:54" x14ac:dyDescent="0.2">
      <c r="AV3536" s="191" t="str">
        <f t="shared" si="59"/>
        <v>536_RS_1_2_202425</v>
      </c>
      <c r="AW3536" s="191" t="s">
        <v>92</v>
      </c>
      <c r="AX3536" s="18">
        <v>202425</v>
      </c>
      <c r="AY3536" s="191">
        <v>536</v>
      </c>
      <c r="AZ3536" s="191">
        <v>1</v>
      </c>
      <c r="BA3536" s="191">
        <v>2</v>
      </c>
      <c r="BB3536" s="191">
        <v>-16135.442999999999</v>
      </c>
    </row>
    <row r="3537" spans="48:54" x14ac:dyDescent="0.2">
      <c r="AV3537" s="191" t="str">
        <f t="shared" si="59"/>
        <v>538_RS_1_2_202425</v>
      </c>
      <c r="AW3537" s="191" t="s">
        <v>92</v>
      </c>
      <c r="AX3537" s="18">
        <v>202425</v>
      </c>
      <c r="AY3537" s="191">
        <v>538</v>
      </c>
      <c r="AZ3537" s="191">
        <v>1</v>
      </c>
      <c r="BA3537" s="191">
        <v>2</v>
      </c>
      <c r="BB3537" s="191">
        <v>-16010.440313500001</v>
      </c>
    </row>
    <row r="3538" spans="48:54" x14ac:dyDescent="0.2">
      <c r="AV3538" s="191" t="str">
        <f t="shared" si="59"/>
        <v>540_RS_1_2_202425</v>
      </c>
      <c r="AW3538" s="191" t="s">
        <v>92</v>
      </c>
      <c r="AX3538" s="18">
        <v>202425</v>
      </c>
      <c r="AY3538" s="191">
        <v>540</v>
      </c>
      <c r="AZ3538" s="191">
        <v>1</v>
      </c>
      <c r="BA3538" s="191">
        <v>2</v>
      </c>
      <c r="BB3538" s="191">
        <v>-41579.592000000004</v>
      </c>
    </row>
    <row r="3539" spans="48:54" x14ac:dyDescent="0.2">
      <c r="AV3539" s="191" t="str">
        <f t="shared" si="59"/>
        <v>542_RS_1_2_202425</v>
      </c>
      <c r="AW3539" s="191" t="s">
        <v>92</v>
      </c>
      <c r="AX3539" s="18">
        <v>202425</v>
      </c>
      <c r="AY3539" s="191">
        <v>542</v>
      </c>
      <c r="AZ3539" s="191">
        <v>1</v>
      </c>
      <c r="BA3539" s="191">
        <v>2</v>
      </c>
      <c r="BB3539" s="191">
        <v>-4980.766270000001</v>
      </c>
    </row>
    <row r="3540" spans="48:54" x14ac:dyDescent="0.2">
      <c r="AV3540" s="191" t="str">
        <f t="shared" si="59"/>
        <v>544_RS_1_2_202425</v>
      </c>
      <c r="AW3540" s="191" t="s">
        <v>92</v>
      </c>
      <c r="AX3540" s="18">
        <v>202425</v>
      </c>
      <c r="AY3540" s="191">
        <v>544</v>
      </c>
      <c r="AZ3540" s="191">
        <v>1</v>
      </c>
      <c r="BA3540" s="191">
        <v>2</v>
      </c>
      <c r="BB3540" s="191">
        <v>-25875.925799999997</v>
      </c>
    </row>
    <row r="3541" spans="48:54" x14ac:dyDescent="0.2">
      <c r="AV3541" s="191" t="str">
        <f t="shared" si="59"/>
        <v>545_RS_1_2_202425</v>
      </c>
      <c r="AW3541" s="191" t="s">
        <v>92</v>
      </c>
      <c r="AX3541" s="18">
        <v>202425</v>
      </c>
      <c r="AY3541" s="191">
        <v>545</v>
      </c>
      <c r="AZ3541" s="191">
        <v>1</v>
      </c>
      <c r="BA3541" s="191">
        <v>2</v>
      </c>
      <c r="BB3541" s="191">
        <v>-6441.3450300000004</v>
      </c>
    </row>
    <row r="3542" spans="48:54" x14ac:dyDescent="0.2">
      <c r="AV3542" s="191" t="str">
        <f t="shared" si="59"/>
        <v>546_RS_1_2_202425</v>
      </c>
      <c r="AW3542" s="191" t="s">
        <v>92</v>
      </c>
      <c r="AX3542" s="18">
        <v>202425</v>
      </c>
      <c r="AY3542" s="191">
        <v>546</v>
      </c>
      <c r="AZ3542" s="191">
        <v>1</v>
      </c>
      <c r="BA3542" s="191">
        <v>2</v>
      </c>
      <c r="BB3542" s="191">
        <v>-13765</v>
      </c>
    </row>
    <row r="3543" spans="48:54" x14ac:dyDescent="0.2">
      <c r="AV3543" s="191" t="str">
        <f t="shared" si="59"/>
        <v>548_RS_1_2_202425</v>
      </c>
      <c r="AW3543" s="191" t="s">
        <v>92</v>
      </c>
      <c r="AX3543" s="18">
        <v>202425</v>
      </c>
      <c r="AY3543" s="191">
        <v>548</v>
      </c>
      <c r="AZ3543" s="191">
        <v>1</v>
      </c>
      <c r="BA3543" s="191">
        <v>2</v>
      </c>
      <c r="BB3543" s="191">
        <v>-27524.109100000001</v>
      </c>
    </row>
    <row r="3544" spans="48:54" x14ac:dyDescent="0.2">
      <c r="AV3544" s="191" t="str">
        <f t="shared" si="59"/>
        <v>550_RS_1_2_202425</v>
      </c>
      <c r="AW3544" s="191" t="s">
        <v>92</v>
      </c>
      <c r="AX3544" s="18">
        <v>202425</v>
      </c>
      <c r="AY3544" s="191">
        <v>550</v>
      </c>
      <c r="AZ3544" s="191">
        <v>1</v>
      </c>
      <c r="BA3544" s="191">
        <v>2</v>
      </c>
      <c r="BB3544" s="191">
        <v>-18385.48073000001</v>
      </c>
    </row>
    <row r="3545" spans="48:54" x14ac:dyDescent="0.2">
      <c r="AV3545" s="191" t="str">
        <f t="shared" si="59"/>
        <v>552_RS_1_2_202425</v>
      </c>
      <c r="AW3545" s="191" t="s">
        <v>92</v>
      </c>
      <c r="AX3545" s="18">
        <v>202425</v>
      </c>
      <c r="AY3545" s="191">
        <v>552</v>
      </c>
      <c r="AZ3545" s="191">
        <v>1</v>
      </c>
      <c r="BA3545" s="191">
        <v>2</v>
      </c>
      <c r="BB3545" s="191">
        <v>-25034.91629999999</v>
      </c>
    </row>
    <row r="3546" spans="48:54" x14ac:dyDescent="0.2">
      <c r="AV3546" s="191" t="str">
        <f t="shared" si="59"/>
        <v>562_RS_1_2_202425</v>
      </c>
      <c r="AW3546" s="191" t="s">
        <v>92</v>
      </c>
      <c r="AX3546" s="18">
        <v>202425</v>
      </c>
      <c r="AY3546" s="191">
        <v>562</v>
      </c>
      <c r="AZ3546" s="191">
        <v>1</v>
      </c>
      <c r="BA3546" s="191">
        <v>2</v>
      </c>
      <c r="BB3546" s="191">
        <v>0</v>
      </c>
    </row>
    <row r="3547" spans="48:54" x14ac:dyDescent="0.2">
      <c r="AV3547" s="191" t="str">
        <f t="shared" si="59"/>
        <v>564_RS_1_2_202425</v>
      </c>
      <c r="AW3547" s="191" t="s">
        <v>92</v>
      </c>
      <c r="AX3547" s="18">
        <v>202425</v>
      </c>
      <c r="AY3547" s="191">
        <v>564</v>
      </c>
      <c r="AZ3547" s="191">
        <v>1</v>
      </c>
      <c r="BA3547" s="191">
        <v>2</v>
      </c>
      <c r="BB3547" s="191">
        <v>0</v>
      </c>
    </row>
    <row r="3548" spans="48:54" x14ac:dyDescent="0.2">
      <c r="AV3548" s="191" t="str">
        <f t="shared" si="59"/>
        <v>566_RS_1_2_202425</v>
      </c>
      <c r="AW3548" s="191" t="s">
        <v>92</v>
      </c>
      <c r="AX3548" s="18">
        <v>202425</v>
      </c>
      <c r="AY3548" s="191">
        <v>566</v>
      </c>
      <c r="AZ3548" s="191">
        <v>1</v>
      </c>
      <c r="BA3548" s="191">
        <v>2</v>
      </c>
      <c r="BB3548" s="191">
        <v>0</v>
      </c>
    </row>
    <row r="3549" spans="48:54" x14ac:dyDescent="0.2">
      <c r="AV3549" s="191" t="str">
        <f t="shared" si="59"/>
        <v>568_RS_1_2_202425</v>
      </c>
      <c r="AW3549" s="191" t="s">
        <v>92</v>
      </c>
      <c r="AX3549" s="18">
        <v>202425</v>
      </c>
      <c r="AY3549" s="191">
        <v>568</v>
      </c>
      <c r="AZ3549" s="191">
        <v>1</v>
      </c>
      <c r="BA3549" s="191">
        <v>2</v>
      </c>
      <c r="BB3549" s="191">
        <v>0</v>
      </c>
    </row>
    <row r="3550" spans="48:54" x14ac:dyDescent="0.2">
      <c r="AV3550" s="191" t="str">
        <f t="shared" si="59"/>
        <v>572_RS_1_2_202425</v>
      </c>
      <c r="AW3550" s="191" t="s">
        <v>92</v>
      </c>
      <c r="AX3550" s="18">
        <v>202425</v>
      </c>
      <c r="AY3550" s="191">
        <v>572</v>
      </c>
      <c r="AZ3550" s="191">
        <v>1</v>
      </c>
      <c r="BA3550" s="191">
        <v>2</v>
      </c>
      <c r="BB3550" s="191">
        <v>0</v>
      </c>
    </row>
    <row r="3551" spans="48:54" x14ac:dyDescent="0.2">
      <c r="AV3551" s="191" t="str">
        <f t="shared" si="59"/>
        <v>574_RS_1_2_202425</v>
      </c>
      <c r="AW3551" s="191" t="s">
        <v>92</v>
      </c>
      <c r="AX3551" s="18">
        <v>202425</v>
      </c>
      <c r="AY3551" s="191">
        <v>574</v>
      </c>
      <c r="AZ3551" s="191">
        <v>1</v>
      </c>
      <c r="BA3551" s="191">
        <v>2</v>
      </c>
      <c r="BB3551" s="191">
        <v>0</v>
      </c>
    </row>
    <row r="3552" spans="48:54" x14ac:dyDescent="0.2">
      <c r="AV3552" s="191" t="str">
        <f t="shared" si="59"/>
        <v>576_RS_1_2_202425</v>
      </c>
      <c r="AW3552" s="191" t="s">
        <v>92</v>
      </c>
      <c r="AX3552" s="18">
        <v>202425</v>
      </c>
      <c r="AY3552" s="191">
        <v>576</v>
      </c>
      <c r="AZ3552" s="191">
        <v>1</v>
      </c>
      <c r="BA3552" s="191">
        <v>2</v>
      </c>
      <c r="BB3552" s="191">
        <v>0</v>
      </c>
    </row>
    <row r="3553" spans="48:54" x14ac:dyDescent="0.2">
      <c r="AV3553" s="191" t="str">
        <f t="shared" si="59"/>
        <v>582_RS_1_2_202425</v>
      </c>
      <c r="AW3553" s="191" t="s">
        <v>92</v>
      </c>
      <c r="AX3553" s="18">
        <v>202425</v>
      </c>
      <c r="AY3553" s="191">
        <v>582</v>
      </c>
      <c r="AZ3553" s="191">
        <v>1</v>
      </c>
      <c r="BA3553" s="191">
        <v>2</v>
      </c>
      <c r="BB3553" s="191">
        <v>0</v>
      </c>
    </row>
    <row r="3554" spans="48:54" x14ac:dyDescent="0.2">
      <c r="AV3554" s="191" t="str">
        <f t="shared" si="59"/>
        <v>584_RS_1_2_202425</v>
      </c>
      <c r="AW3554" s="191" t="s">
        <v>92</v>
      </c>
      <c r="AX3554" s="18">
        <v>202425</v>
      </c>
      <c r="AY3554" s="191">
        <v>584</v>
      </c>
      <c r="AZ3554" s="191">
        <v>1</v>
      </c>
      <c r="BA3554" s="191">
        <v>2</v>
      </c>
      <c r="BB3554" s="191">
        <v>0</v>
      </c>
    </row>
    <row r="3555" spans="48:54" x14ac:dyDescent="0.2">
      <c r="AV3555" s="191" t="str">
        <f t="shared" si="59"/>
        <v>586_RS_1_2_202425</v>
      </c>
      <c r="AW3555" s="191" t="s">
        <v>92</v>
      </c>
      <c r="AX3555" s="18">
        <v>202425</v>
      </c>
      <c r="AY3555" s="191">
        <v>586</v>
      </c>
      <c r="AZ3555" s="191">
        <v>1</v>
      </c>
      <c r="BA3555" s="191">
        <v>2</v>
      </c>
      <c r="BB3555" s="191">
        <v>0</v>
      </c>
    </row>
    <row r="3556" spans="48:54" x14ac:dyDescent="0.2">
      <c r="AV3556" s="191" t="str">
        <f t="shared" si="59"/>
        <v>512_RS_1_4_202425</v>
      </c>
      <c r="AW3556" s="191" t="s">
        <v>92</v>
      </c>
      <c r="AX3556" s="18">
        <v>202425</v>
      </c>
      <c r="AY3556" s="191">
        <v>512</v>
      </c>
      <c r="AZ3556" s="191">
        <v>1</v>
      </c>
      <c r="BA3556" s="191">
        <v>4</v>
      </c>
      <c r="BB3556" s="191">
        <v>84969</v>
      </c>
    </row>
    <row r="3557" spans="48:54" x14ac:dyDescent="0.2">
      <c r="AV3557" s="191" t="str">
        <f t="shared" si="59"/>
        <v>514_RS_1_4_202425</v>
      </c>
      <c r="AW3557" s="191" t="s">
        <v>92</v>
      </c>
      <c r="AX3557" s="18">
        <v>202425</v>
      </c>
      <c r="AY3557" s="191">
        <v>514</v>
      </c>
      <c r="AZ3557" s="191">
        <v>1</v>
      </c>
      <c r="BA3557" s="191">
        <v>4</v>
      </c>
      <c r="BB3557" s="191">
        <v>142159.8358</v>
      </c>
    </row>
    <row r="3558" spans="48:54" x14ac:dyDescent="0.2">
      <c r="AV3558" s="191" t="str">
        <f t="shared" si="59"/>
        <v>516_RS_1_4_202425</v>
      </c>
      <c r="AW3558" s="191" t="s">
        <v>92</v>
      </c>
      <c r="AX3558" s="18">
        <v>202425</v>
      </c>
      <c r="AY3558" s="191">
        <v>516</v>
      </c>
      <c r="AZ3558" s="191">
        <v>1</v>
      </c>
      <c r="BA3558" s="191">
        <v>4</v>
      </c>
      <c r="BB3558" s="191">
        <v>124460.5471428356</v>
      </c>
    </row>
    <row r="3559" spans="48:54" x14ac:dyDescent="0.2">
      <c r="AV3559" s="191" t="str">
        <f t="shared" si="59"/>
        <v>518_RS_1_4_202425</v>
      </c>
      <c r="AW3559" s="191" t="s">
        <v>92</v>
      </c>
      <c r="AX3559" s="18">
        <v>202425</v>
      </c>
      <c r="AY3559" s="191">
        <v>518</v>
      </c>
      <c r="AZ3559" s="191">
        <v>1</v>
      </c>
      <c r="BA3559" s="191">
        <v>4</v>
      </c>
      <c r="BB3559" s="191">
        <v>128748.18874000001</v>
      </c>
    </row>
    <row r="3560" spans="48:54" x14ac:dyDescent="0.2">
      <c r="AV3560" s="191" t="str">
        <f t="shared" si="59"/>
        <v>520_RS_1_4_202425</v>
      </c>
      <c r="AW3560" s="191" t="s">
        <v>92</v>
      </c>
      <c r="AX3560" s="18">
        <v>202425</v>
      </c>
      <c r="AY3560" s="191">
        <v>520</v>
      </c>
      <c r="AZ3560" s="191">
        <v>1</v>
      </c>
      <c r="BA3560" s="191">
        <v>4</v>
      </c>
      <c r="BB3560" s="191">
        <v>180215.94300000003</v>
      </c>
    </row>
    <row r="3561" spans="48:54" x14ac:dyDescent="0.2">
      <c r="AV3561" s="191" t="str">
        <f t="shared" si="59"/>
        <v>522_RS_1_4_202425</v>
      </c>
      <c r="AW3561" s="191" t="s">
        <v>92</v>
      </c>
      <c r="AX3561" s="18">
        <v>202425</v>
      </c>
      <c r="AY3561" s="191">
        <v>522</v>
      </c>
      <c r="AZ3561" s="191">
        <v>1</v>
      </c>
      <c r="BA3561" s="191">
        <v>4</v>
      </c>
      <c r="BB3561" s="191">
        <v>152551.69241850002</v>
      </c>
    </row>
    <row r="3562" spans="48:54" x14ac:dyDescent="0.2">
      <c r="AV3562" s="191" t="str">
        <f t="shared" si="59"/>
        <v>524_RS_1_4_202425</v>
      </c>
      <c r="AW3562" s="191" t="s">
        <v>92</v>
      </c>
      <c r="AX3562" s="18">
        <v>202425</v>
      </c>
      <c r="AY3562" s="191">
        <v>524</v>
      </c>
      <c r="AZ3562" s="191">
        <v>1</v>
      </c>
      <c r="BA3562" s="191">
        <v>4</v>
      </c>
      <c r="BB3562" s="191">
        <v>155706.32218000002</v>
      </c>
    </row>
    <row r="3563" spans="48:54" x14ac:dyDescent="0.2">
      <c r="AV3563" s="191" t="str">
        <f t="shared" si="59"/>
        <v>526_RS_1_4_202425</v>
      </c>
      <c r="AW3563" s="191" t="s">
        <v>92</v>
      </c>
      <c r="AX3563" s="18">
        <v>202425</v>
      </c>
      <c r="AY3563" s="191">
        <v>526</v>
      </c>
      <c r="AZ3563" s="191">
        <v>1</v>
      </c>
      <c r="BA3563" s="191">
        <v>4</v>
      </c>
      <c r="BB3563" s="191">
        <v>84787.087500000009</v>
      </c>
    </row>
    <row r="3564" spans="48:54" x14ac:dyDescent="0.2">
      <c r="AV3564" s="191" t="str">
        <f t="shared" si="59"/>
        <v>528_RS_1_4_202425</v>
      </c>
      <c r="AW3564" s="191" t="s">
        <v>92</v>
      </c>
      <c r="AX3564" s="18">
        <v>202425</v>
      </c>
      <c r="AY3564" s="191">
        <v>528</v>
      </c>
      <c r="AZ3564" s="191">
        <v>1</v>
      </c>
      <c r="BA3564" s="191">
        <v>4</v>
      </c>
      <c r="BB3564" s="191">
        <v>138363</v>
      </c>
    </row>
    <row r="3565" spans="48:54" x14ac:dyDescent="0.2">
      <c r="AV3565" s="191" t="str">
        <f t="shared" si="59"/>
        <v>530_RS_1_4_202425</v>
      </c>
      <c r="AW3565" s="191" t="s">
        <v>92</v>
      </c>
      <c r="AX3565" s="18">
        <v>202425</v>
      </c>
      <c r="AY3565" s="191">
        <v>530</v>
      </c>
      <c r="AZ3565" s="191">
        <v>1</v>
      </c>
      <c r="BA3565" s="191">
        <v>4</v>
      </c>
      <c r="BB3565" s="191">
        <v>224318.91939999998</v>
      </c>
    </row>
    <row r="3566" spans="48:54" x14ac:dyDescent="0.2">
      <c r="AV3566" s="191" t="str">
        <f t="shared" si="59"/>
        <v>532_RS_1_4_202425</v>
      </c>
      <c r="AW3566" s="191" t="s">
        <v>92</v>
      </c>
      <c r="AX3566" s="18">
        <v>202425</v>
      </c>
      <c r="AY3566" s="191">
        <v>532</v>
      </c>
      <c r="AZ3566" s="191">
        <v>1</v>
      </c>
      <c r="BA3566" s="191">
        <v>4</v>
      </c>
      <c r="BB3566" s="191">
        <v>283581.53419000003</v>
      </c>
    </row>
    <row r="3567" spans="48:54" x14ac:dyDescent="0.2">
      <c r="AV3567" s="191" t="str">
        <f t="shared" si="59"/>
        <v>534_RS_1_4_202425</v>
      </c>
      <c r="AW3567" s="191" t="s">
        <v>92</v>
      </c>
      <c r="AX3567" s="18">
        <v>202425</v>
      </c>
      <c r="AY3567" s="191">
        <v>534</v>
      </c>
      <c r="AZ3567" s="191">
        <v>1</v>
      </c>
      <c r="BA3567" s="191">
        <v>4</v>
      </c>
      <c r="BB3567" s="191">
        <v>173728.19016</v>
      </c>
    </row>
    <row r="3568" spans="48:54" x14ac:dyDescent="0.2">
      <c r="AV3568" s="191" t="str">
        <f t="shared" si="59"/>
        <v>536_RS_1_4_202425</v>
      </c>
      <c r="AW3568" s="191" t="s">
        <v>92</v>
      </c>
      <c r="AX3568" s="18">
        <v>202425</v>
      </c>
      <c r="AY3568" s="191">
        <v>536</v>
      </c>
      <c r="AZ3568" s="191">
        <v>1</v>
      </c>
      <c r="BA3568" s="191">
        <v>4</v>
      </c>
      <c r="BB3568" s="191">
        <v>187031.72500000003</v>
      </c>
    </row>
    <row r="3569" spans="48:54" x14ac:dyDescent="0.2">
      <c r="AV3569" s="191" t="str">
        <f t="shared" si="59"/>
        <v>538_RS_1_4_202425</v>
      </c>
      <c r="AW3569" s="191" t="s">
        <v>92</v>
      </c>
      <c r="AX3569" s="18">
        <v>202425</v>
      </c>
      <c r="AY3569" s="191">
        <v>538</v>
      </c>
      <c r="AZ3569" s="191">
        <v>1</v>
      </c>
      <c r="BA3569" s="191">
        <v>4</v>
      </c>
      <c r="BB3569" s="191">
        <v>177232.09911492254</v>
      </c>
    </row>
    <row r="3570" spans="48:54" x14ac:dyDescent="0.2">
      <c r="AV3570" s="191" t="str">
        <f t="shared" si="59"/>
        <v>540_RS_1_4_202425</v>
      </c>
      <c r="AW3570" s="191" t="s">
        <v>92</v>
      </c>
      <c r="AX3570" s="18">
        <v>202425</v>
      </c>
      <c r="AY3570" s="191">
        <v>540</v>
      </c>
      <c r="AZ3570" s="191">
        <v>1</v>
      </c>
      <c r="BA3570" s="191">
        <v>4</v>
      </c>
      <c r="BB3570" s="191">
        <v>302108.64199999999</v>
      </c>
    </row>
    <row r="3571" spans="48:54" x14ac:dyDescent="0.2">
      <c r="AV3571" s="191" t="str">
        <f t="shared" si="59"/>
        <v>542_RS_1_4_202425</v>
      </c>
      <c r="AW3571" s="191" t="s">
        <v>92</v>
      </c>
      <c r="AX3571" s="18">
        <v>202425</v>
      </c>
      <c r="AY3571" s="191">
        <v>542</v>
      </c>
      <c r="AZ3571" s="191">
        <v>1</v>
      </c>
      <c r="BA3571" s="191">
        <v>4</v>
      </c>
      <c r="BB3571" s="191">
        <v>79460.101349254983</v>
      </c>
    </row>
    <row r="3572" spans="48:54" x14ac:dyDescent="0.2">
      <c r="AV3572" s="191" t="str">
        <f t="shared" si="59"/>
        <v>544_RS_1_4_202425</v>
      </c>
      <c r="AW3572" s="191" t="s">
        <v>92</v>
      </c>
      <c r="AX3572" s="18">
        <v>202425</v>
      </c>
      <c r="AY3572" s="191">
        <v>544</v>
      </c>
      <c r="AZ3572" s="191">
        <v>1</v>
      </c>
      <c r="BA3572" s="191">
        <v>4</v>
      </c>
      <c r="BB3572" s="191">
        <v>232055.02036699999</v>
      </c>
    </row>
    <row r="3573" spans="48:54" x14ac:dyDescent="0.2">
      <c r="AV3573" s="191" t="str">
        <f t="shared" si="59"/>
        <v>545_RS_1_4_202425</v>
      </c>
      <c r="AW3573" s="191" t="s">
        <v>92</v>
      </c>
      <c r="AX3573" s="18">
        <v>202425</v>
      </c>
      <c r="AY3573" s="191">
        <v>545</v>
      </c>
      <c r="AZ3573" s="191">
        <v>1</v>
      </c>
      <c r="BA3573" s="191">
        <v>4</v>
      </c>
      <c r="BB3573" s="191">
        <v>80177.846550000002</v>
      </c>
    </row>
    <row r="3574" spans="48:54" x14ac:dyDescent="0.2">
      <c r="AV3574" s="191" t="str">
        <f t="shared" si="59"/>
        <v>546_RS_1_4_202425</v>
      </c>
      <c r="AW3574" s="191" t="s">
        <v>92</v>
      </c>
      <c r="AX3574" s="18">
        <v>202425</v>
      </c>
      <c r="AY3574" s="191">
        <v>546</v>
      </c>
      <c r="AZ3574" s="191">
        <v>1</v>
      </c>
      <c r="BA3574" s="191">
        <v>4</v>
      </c>
      <c r="BB3574" s="191">
        <v>116159.59599999999</v>
      </c>
    </row>
    <row r="3575" spans="48:54" x14ac:dyDescent="0.2">
      <c r="AV3575" s="191" t="str">
        <f t="shared" si="59"/>
        <v>548_RS_1_4_202425</v>
      </c>
      <c r="AW3575" s="191" t="s">
        <v>92</v>
      </c>
      <c r="AX3575" s="18">
        <v>202425</v>
      </c>
      <c r="AY3575" s="191">
        <v>548</v>
      </c>
      <c r="AZ3575" s="191">
        <v>1</v>
      </c>
      <c r="BA3575" s="191">
        <v>4</v>
      </c>
      <c r="BB3575" s="191">
        <v>92528.328320000001</v>
      </c>
    </row>
    <row r="3576" spans="48:54" x14ac:dyDescent="0.2">
      <c r="AV3576" s="191" t="str">
        <f t="shared" si="59"/>
        <v>550_RS_1_4_202425</v>
      </c>
      <c r="AW3576" s="191" t="s">
        <v>92</v>
      </c>
      <c r="AX3576" s="18">
        <v>202425</v>
      </c>
      <c r="AY3576" s="191">
        <v>550</v>
      </c>
      <c r="AZ3576" s="191">
        <v>1</v>
      </c>
      <c r="BA3576" s="191">
        <v>4</v>
      </c>
      <c r="BB3576" s="191">
        <v>204685.10685895363</v>
      </c>
    </row>
    <row r="3577" spans="48:54" x14ac:dyDescent="0.2">
      <c r="AV3577" s="191" t="str">
        <f t="shared" si="59"/>
        <v>552_RS_1_4_202425</v>
      </c>
      <c r="AW3577" s="191" t="s">
        <v>92</v>
      </c>
      <c r="AX3577" s="18">
        <v>202425</v>
      </c>
      <c r="AY3577" s="191">
        <v>552</v>
      </c>
      <c r="AZ3577" s="191">
        <v>1</v>
      </c>
      <c r="BA3577" s="191">
        <v>4</v>
      </c>
      <c r="BB3577" s="191">
        <v>459059.05446999986</v>
      </c>
    </row>
    <row r="3578" spans="48:54" x14ac:dyDescent="0.2">
      <c r="AV3578" s="191" t="str">
        <f t="shared" si="59"/>
        <v>562_RS_1_4_202425</v>
      </c>
      <c r="AW3578" s="191" t="s">
        <v>92</v>
      </c>
      <c r="AX3578" s="18">
        <v>202425</v>
      </c>
      <c r="AY3578" s="191">
        <v>562</v>
      </c>
      <c r="AZ3578" s="191">
        <v>1</v>
      </c>
      <c r="BA3578" s="191">
        <v>4</v>
      </c>
      <c r="BB3578" s="191">
        <v>0</v>
      </c>
    </row>
    <row r="3579" spans="48:54" x14ac:dyDescent="0.2">
      <c r="AV3579" s="191" t="str">
        <f t="shared" si="59"/>
        <v>564_RS_1_4_202425</v>
      </c>
      <c r="AW3579" s="191" t="s">
        <v>92</v>
      </c>
      <c r="AX3579" s="18">
        <v>202425</v>
      </c>
      <c r="AY3579" s="191">
        <v>564</v>
      </c>
      <c r="AZ3579" s="191">
        <v>1</v>
      </c>
      <c r="BA3579" s="191">
        <v>4</v>
      </c>
      <c r="BB3579" s="191">
        <v>0</v>
      </c>
    </row>
    <row r="3580" spans="48:54" x14ac:dyDescent="0.2">
      <c r="AV3580" s="191" t="str">
        <f t="shared" si="59"/>
        <v>566_RS_1_4_202425</v>
      </c>
      <c r="AW3580" s="191" t="s">
        <v>92</v>
      </c>
      <c r="AX3580" s="18">
        <v>202425</v>
      </c>
      <c r="AY3580" s="191">
        <v>566</v>
      </c>
      <c r="AZ3580" s="191">
        <v>1</v>
      </c>
      <c r="BA3580" s="191">
        <v>4</v>
      </c>
      <c r="BB3580" s="191">
        <v>0</v>
      </c>
    </row>
    <row r="3581" spans="48:54" x14ac:dyDescent="0.2">
      <c r="AV3581" s="191" t="str">
        <f t="shared" si="59"/>
        <v>568_RS_1_4_202425</v>
      </c>
      <c r="AW3581" s="191" t="s">
        <v>92</v>
      </c>
      <c r="AX3581" s="18">
        <v>202425</v>
      </c>
      <c r="AY3581" s="191">
        <v>568</v>
      </c>
      <c r="AZ3581" s="191">
        <v>1</v>
      </c>
      <c r="BA3581" s="191">
        <v>4</v>
      </c>
      <c r="BB3581" s="191">
        <v>0</v>
      </c>
    </row>
    <row r="3582" spans="48:54" x14ac:dyDescent="0.2">
      <c r="AV3582" s="191" t="str">
        <f t="shared" si="59"/>
        <v>572_RS_1_4_202425</v>
      </c>
      <c r="AW3582" s="191" t="s">
        <v>92</v>
      </c>
      <c r="AX3582" s="18">
        <v>202425</v>
      </c>
      <c r="AY3582" s="191">
        <v>572</v>
      </c>
      <c r="AZ3582" s="191">
        <v>1</v>
      </c>
      <c r="BA3582" s="191">
        <v>4</v>
      </c>
      <c r="BB3582" s="191">
        <v>0</v>
      </c>
    </row>
    <row r="3583" spans="48:54" x14ac:dyDescent="0.2">
      <c r="AV3583" s="191" t="str">
        <f t="shared" si="59"/>
        <v>574_RS_1_4_202425</v>
      </c>
      <c r="AW3583" s="191" t="s">
        <v>92</v>
      </c>
      <c r="AX3583" s="18">
        <v>202425</v>
      </c>
      <c r="AY3583" s="191">
        <v>574</v>
      </c>
      <c r="AZ3583" s="191">
        <v>1</v>
      </c>
      <c r="BA3583" s="191">
        <v>4</v>
      </c>
      <c r="BB3583" s="191">
        <v>0</v>
      </c>
    </row>
    <row r="3584" spans="48:54" x14ac:dyDescent="0.2">
      <c r="AV3584" s="191" t="str">
        <f t="shared" si="59"/>
        <v>576_RS_1_4_202425</v>
      </c>
      <c r="AW3584" s="191" t="s">
        <v>92</v>
      </c>
      <c r="AX3584" s="18">
        <v>202425</v>
      </c>
      <c r="AY3584" s="191">
        <v>576</v>
      </c>
      <c r="AZ3584" s="191">
        <v>1</v>
      </c>
      <c r="BA3584" s="191">
        <v>4</v>
      </c>
      <c r="BB3584" s="191">
        <v>0</v>
      </c>
    </row>
    <row r="3585" spans="48:54" x14ac:dyDescent="0.2">
      <c r="AV3585" s="191" t="str">
        <f t="shared" si="59"/>
        <v>582_RS_1_4_202425</v>
      </c>
      <c r="AW3585" s="191" t="s">
        <v>92</v>
      </c>
      <c r="AX3585" s="18">
        <v>202425</v>
      </c>
      <c r="AY3585" s="191">
        <v>582</v>
      </c>
      <c r="AZ3585" s="191">
        <v>1</v>
      </c>
      <c r="BA3585" s="191">
        <v>4</v>
      </c>
      <c r="BB3585" s="191">
        <v>0</v>
      </c>
    </row>
    <row r="3586" spans="48:54" x14ac:dyDescent="0.2">
      <c r="AV3586" s="191" t="str">
        <f t="shared" si="59"/>
        <v>584_RS_1_4_202425</v>
      </c>
      <c r="AW3586" s="191" t="s">
        <v>92</v>
      </c>
      <c r="AX3586" s="18">
        <v>202425</v>
      </c>
      <c r="AY3586" s="191">
        <v>584</v>
      </c>
      <c r="AZ3586" s="191">
        <v>1</v>
      </c>
      <c r="BA3586" s="191">
        <v>4</v>
      </c>
      <c r="BB3586" s="191">
        <v>0</v>
      </c>
    </row>
    <row r="3587" spans="48:54" x14ac:dyDescent="0.2">
      <c r="AV3587" s="191" t="str">
        <f t="shared" si="59"/>
        <v>586_RS_1_4_202425</v>
      </c>
      <c r="AW3587" s="191" t="s">
        <v>92</v>
      </c>
      <c r="AX3587" s="18">
        <v>202425</v>
      </c>
      <c r="AY3587" s="191">
        <v>586</v>
      </c>
      <c r="AZ3587" s="191">
        <v>1</v>
      </c>
      <c r="BA3587" s="191">
        <v>4</v>
      </c>
      <c r="BB3587" s="191">
        <v>0</v>
      </c>
    </row>
    <row r="3588" spans="48:54" x14ac:dyDescent="0.2">
      <c r="AV3588" s="191" t="str">
        <f t="shared" ref="AV3588:AV3651" si="60">AY3588&amp;"_"&amp;AW3588&amp;"_"&amp;AZ3588&amp;"_"&amp;BA3588&amp;"_"&amp;AX3588</f>
        <v>512_RS_1_5_202425</v>
      </c>
      <c r="AW3588" s="191" t="s">
        <v>92</v>
      </c>
      <c r="AX3588" s="18">
        <v>202425</v>
      </c>
      <c r="AY3588" s="191">
        <v>512</v>
      </c>
      <c r="AZ3588" s="191">
        <v>1</v>
      </c>
      <c r="BA3588" s="191">
        <v>5</v>
      </c>
      <c r="BB3588" s="191">
        <v>-16945</v>
      </c>
    </row>
    <row r="3589" spans="48:54" x14ac:dyDescent="0.2">
      <c r="AV3589" s="191" t="str">
        <f t="shared" si="60"/>
        <v>514_RS_1_5_202425</v>
      </c>
      <c r="AW3589" s="191" t="s">
        <v>92</v>
      </c>
      <c r="AX3589" s="18">
        <v>202425</v>
      </c>
      <c r="AY3589" s="191">
        <v>514</v>
      </c>
      <c r="AZ3589" s="191">
        <v>1</v>
      </c>
      <c r="BA3589" s="191">
        <v>5</v>
      </c>
      <c r="BB3589" s="191">
        <v>-25433.157999999999</v>
      </c>
    </row>
    <row r="3590" spans="48:54" x14ac:dyDescent="0.2">
      <c r="AV3590" s="191" t="str">
        <f t="shared" si="60"/>
        <v>516_RS_1_5_202425</v>
      </c>
      <c r="AW3590" s="191" t="s">
        <v>92</v>
      </c>
      <c r="AX3590" s="18">
        <v>202425</v>
      </c>
      <c r="AY3590" s="191">
        <v>516</v>
      </c>
      <c r="AZ3590" s="191">
        <v>1</v>
      </c>
      <c r="BA3590" s="191">
        <v>5</v>
      </c>
      <c r="BB3590" s="191">
        <v>-22171.694423857432</v>
      </c>
    </row>
    <row r="3591" spans="48:54" x14ac:dyDescent="0.2">
      <c r="AV3591" s="191" t="str">
        <f t="shared" si="60"/>
        <v>518_RS_1_5_202425</v>
      </c>
      <c r="AW3591" s="191" t="s">
        <v>92</v>
      </c>
      <c r="AX3591" s="18">
        <v>202425</v>
      </c>
      <c r="AY3591" s="191">
        <v>518</v>
      </c>
      <c r="AZ3591" s="191">
        <v>1</v>
      </c>
      <c r="BA3591" s="191">
        <v>5</v>
      </c>
      <c r="BB3591" s="191">
        <v>-22847.572240000001</v>
      </c>
    </row>
    <row r="3592" spans="48:54" x14ac:dyDescent="0.2">
      <c r="AV3592" s="191" t="str">
        <f t="shared" si="60"/>
        <v>520_RS_1_5_202425</v>
      </c>
      <c r="AW3592" s="191" t="s">
        <v>92</v>
      </c>
      <c r="AX3592" s="18">
        <v>202425</v>
      </c>
      <c r="AY3592" s="191">
        <v>520</v>
      </c>
      <c r="AZ3592" s="191">
        <v>1</v>
      </c>
      <c r="BA3592" s="191">
        <v>5</v>
      </c>
      <c r="BB3592" s="191">
        <v>-32658.610000000004</v>
      </c>
    </row>
    <row r="3593" spans="48:54" x14ac:dyDescent="0.2">
      <c r="AV3593" s="191" t="str">
        <f t="shared" si="60"/>
        <v>522_RS_1_5_202425</v>
      </c>
      <c r="AW3593" s="191" t="s">
        <v>92</v>
      </c>
      <c r="AX3593" s="18">
        <v>202425</v>
      </c>
      <c r="AY3593" s="191">
        <v>522</v>
      </c>
      <c r="AZ3593" s="191">
        <v>1</v>
      </c>
      <c r="BA3593" s="191">
        <v>5</v>
      </c>
      <c r="BB3593" s="191">
        <v>-27197.157899999998</v>
      </c>
    </row>
    <row r="3594" spans="48:54" x14ac:dyDescent="0.2">
      <c r="AV3594" s="191" t="str">
        <f t="shared" si="60"/>
        <v>524_RS_1_5_202425</v>
      </c>
      <c r="AW3594" s="191" t="s">
        <v>92</v>
      </c>
      <c r="AX3594" s="18">
        <v>202425</v>
      </c>
      <c r="AY3594" s="191">
        <v>524</v>
      </c>
      <c r="AZ3594" s="191">
        <v>1</v>
      </c>
      <c r="BA3594" s="191">
        <v>5</v>
      </c>
      <c r="BB3594" s="191">
        <v>-30189.442363333335</v>
      </c>
    </row>
    <row r="3595" spans="48:54" x14ac:dyDescent="0.2">
      <c r="AV3595" s="191" t="str">
        <f t="shared" si="60"/>
        <v>526_RS_1_5_202425</v>
      </c>
      <c r="AW3595" s="191" t="s">
        <v>92</v>
      </c>
      <c r="AX3595" s="18">
        <v>202425</v>
      </c>
      <c r="AY3595" s="191">
        <v>526</v>
      </c>
      <c r="AZ3595" s="191">
        <v>1</v>
      </c>
      <c r="BA3595" s="191">
        <v>5</v>
      </c>
      <c r="BB3595" s="191">
        <v>-17124.536</v>
      </c>
    </row>
    <row r="3596" spans="48:54" x14ac:dyDescent="0.2">
      <c r="AV3596" s="191" t="str">
        <f t="shared" si="60"/>
        <v>528_RS_1_5_202425</v>
      </c>
      <c r="AW3596" s="191" t="s">
        <v>92</v>
      </c>
      <c r="AX3596" s="18">
        <v>202425</v>
      </c>
      <c r="AY3596" s="191">
        <v>528</v>
      </c>
      <c r="AZ3596" s="191">
        <v>1</v>
      </c>
      <c r="BA3596" s="191">
        <v>5</v>
      </c>
      <c r="BB3596" s="191">
        <v>-21131</v>
      </c>
    </row>
    <row r="3597" spans="48:54" x14ac:dyDescent="0.2">
      <c r="AV3597" s="191" t="str">
        <f t="shared" si="60"/>
        <v>530_RS_1_5_202425</v>
      </c>
      <c r="AW3597" s="191" t="s">
        <v>92</v>
      </c>
      <c r="AX3597" s="18">
        <v>202425</v>
      </c>
      <c r="AY3597" s="191">
        <v>530</v>
      </c>
      <c r="AZ3597" s="191">
        <v>1</v>
      </c>
      <c r="BA3597" s="191">
        <v>5</v>
      </c>
      <c r="BB3597" s="191">
        <v>-40374.973999999995</v>
      </c>
    </row>
    <row r="3598" spans="48:54" x14ac:dyDescent="0.2">
      <c r="AV3598" s="191" t="str">
        <f t="shared" si="60"/>
        <v>532_RS_1_5_202425</v>
      </c>
      <c r="AW3598" s="191" t="s">
        <v>92</v>
      </c>
      <c r="AX3598" s="18">
        <v>202425</v>
      </c>
      <c r="AY3598" s="191">
        <v>532</v>
      </c>
      <c r="AZ3598" s="191">
        <v>1</v>
      </c>
      <c r="BA3598" s="191">
        <v>5</v>
      </c>
      <c r="BB3598" s="191">
        <v>-57143.658619999995</v>
      </c>
    </row>
    <row r="3599" spans="48:54" x14ac:dyDescent="0.2">
      <c r="AV3599" s="191" t="str">
        <f t="shared" si="60"/>
        <v>534_RS_1_5_202425</v>
      </c>
      <c r="AW3599" s="191" t="s">
        <v>92</v>
      </c>
      <c r="AX3599" s="18">
        <v>202425</v>
      </c>
      <c r="AY3599" s="191">
        <v>534</v>
      </c>
      <c r="AZ3599" s="191">
        <v>1</v>
      </c>
      <c r="BA3599" s="191">
        <v>5</v>
      </c>
      <c r="BB3599" s="191">
        <v>-34465.440910000005</v>
      </c>
    </row>
    <row r="3600" spans="48:54" x14ac:dyDescent="0.2">
      <c r="AV3600" s="191" t="str">
        <f t="shared" si="60"/>
        <v>536_RS_1_5_202425</v>
      </c>
      <c r="AW3600" s="191" t="s">
        <v>92</v>
      </c>
      <c r="AX3600" s="18">
        <v>202425</v>
      </c>
      <c r="AY3600" s="191">
        <v>536</v>
      </c>
      <c r="AZ3600" s="191">
        <v>1</v>
      </c>
      <c r="BA3600" s="191">
        <v>5</v>
      </c>
      <c r="BB3600" s="191">
        <v>-39034.786</v>
      </c>
    </row>
    <row r="3601" spans="48:54" x14ac:dyDescent="0.2">
      <c r="AV3601" s="191" t="str">
        <f t="shared" si="60"/>
        <v>538_RS_1_5_202425</v>
      </c>
      <c r="AW3601" s="191" t="s">
        <v>92</v>
      </c>
      <c r="AX3601" s="18">
        <v>202425</v>
      </c>
      <c r="AY3601" s="191">
        <v>538</v>
      </c>
      <c r="AZ3601" s="191">
        <v>1</v>
      </c>
      <c r="BA3601" s="191">
        <v>5</v>
      </c>
      <c r="BB3601" s="191">
        <v>-38883.973090000007</v>
      </c>
    </row>
    <row r="3602" spans="48:54" x14ac:dyDescent="0.2">
      <c r="AV3602" s="191" t="str">
        <f t="shared" si="60"/>
        <v>540_RS_1_5_202425</v>
      </c>
      <c r="AW3602" s="191" t="s">
        <v>92</v>
      </c>
      <c r="AX3602" s="18">
        <v>202425</v>
      </c>
      <c r="AY3602" s="191">
        <v>540</v>
      </c>
      <c r="AZ3602" s="191">
        <v>1</v>
      </c>
      <c r="BA3602" s="191">
        <v>5</v>
      </c>
      <c r="BB3602" s="191">
        <v>-63260.495999999999</v>
      </c>
    </row>
    <row r="3603" spans="48:54" x14ac:dyDescent="0.2">
      <c r="AV3603" s="191" t="str">
        <f t="shared" si="60"/>
        <v>542_RS_1_5_202425</v>
      </c>
      <c r="AW3603" s="191" t="s">
        <v>92</v>
      </c>
      <c r="AX3603" s="18">
        <v>202425</v>
      </c>
      <c r="AY3603" s="191">
        <v>542</v>
      </c>
      <c r="AZ3603" s="191">
        <v>1</v>
      </c>
      <c r="BA3603" s="191">
        <v>5</v>
      </c>
      <c r="BB3603" s="191">
        <v>-14918.581164151075</v>
      </c>
    </row>
    <row r="3604" spans="48:54" x14ac:dyDescent="0.2">
      <c r="AV3604" s="191" t="str">
        <f t="shared" si="60"/>
        <v>544_RS_1_5_202425</v>
      </c>
      <c r="AW3604" s="191" t="s">
        <v>92</v>
      </c>
      <c r="AX3604" s="18">
        <v>202425</v>
      </c>
      <c r="AY3604" s="191">
        <v>544</v>
      </c>
      <c r="AZ3604" s="191">
        <v>1</v>
      </c>
      <c r="BA3604" s="191">
        <v>5</v>
      </c>
      <c r="BB3604" s="191">
        <v>-43912.429539999997</v>
      </c>
    </row>
    <row r="3605" spans="48:54" x14ac:dyDescent="0.2">
      <c r="AV3605" s="191" t="str">
        <f t="shared" si="60"/>
        <v>545_RS_1_5_202425</v>
      </c>
      <c r="AW3605" s="191" t="s">
        <v>92</v>
      </c>
      <c r="AX3605" s="18">
        <v>202425</v>
      </c>
      <c r="AY3605" s="191">
        <v>545</v>
      </c>
      <c r="AZ3605" s="191">
        <v>1</v>
      </c>
      <c r="BA3605" s="191">
        <v>5</v>
      </c>
      <c r="BB3605" s="191">
        <v>-14610.987039999998</v>
      </c>
    </row>
    <row r="3606" spans="48:54" x14ac:dyDescent="0.2">
      <c r="AV3606" s="191" t="str">
        <f t="shared" si="60"/>
        <v>546_RS_1_5_202425</v>
      </c>
      <c r="AW3606" s="191" t="s">
        <v>92</v>
      </c>
      <c r="AX3606" s="18">
        <v>202425</v>
      </c>
      <c r="AY3606" s="191">
        <v>546</v>
      </c>
      <c r="AZ3606" s="191">
        <v>1</v>
      </c>
      <c r="BA3606" s="191">
        <v>5</v>
      </c>
      <c r="BB3606" s="191">
        <v>-20466</v>
      </c>
    </row>
    <row r="3607" spans="48:54" x14ac:dyDescent="0.2">
      <c r="AV3607" s="191" t="str">
        <f t="shared" si="60"/>
        <v>548_RS_1_5_202425</v>
      </c>
      <c r="AW3607" s="191" t="s">
        <v>92</v>
      </c>
      <c r="AX3607" s="18">
        <v>202425</v>
      </c>
      <c r="AY3607" s="191">
        <v>548</v>
      </c>
      <c r="AZ3607" s="191">
        <v>1</v>
      </c>
      <c r="BA3607" s="191">
        <v>5</v>
      </c>
      <c r="BB3607" s="191">
        <v>-18758.535049999999</v>
      </c>
    </row>
    <row r="3608" spans="48:54" x14ac:dyDescent="0.2">
      <c r="AV3608" s="191" t="str">
        <f t="shared" si="60"/>
        <v>550_RS_1_5_202425</v>
      </c>
      <c r="AW3608" s="191" t="s">
        <v>92</v>
      </c>
      <c r="AX3608" s="18">
        <v>202425</v>
      </c>
      <c r="AY3608" s="191">
        <v>550</v>
      </c>
      <c r="AZ3608" s="191">
        <v>1</v>
      </c>
      <c r="BA3608" s="191">
        <v>5</v>
      </c>
      <c r="BB3608" s="191">
        <v>-43519.036729999993</v>
      </c>
    </row>
    <row r="3609" spans="48:54" x14ac:dyDescent="0.2">
      <c r="AV3609" s="191" t="str">
        <f t="shared" si="60"/>
        <v>552_RS_1_5_202425</v>
      </c>
      <c r="AW3609" s="191" t="s">
        <v>92</v>
      </c>
      <c r="AX3609" s="18">
        <v>202425</v>
      </c>
      <c r="AY3609" s="191">
        <v>552</v>
      </c>
      <c r="AZ3609" s="191">
        <v>1</v>
      </c>
      <c r="BA3609" s="191">
        <v>5</v>
      </c>
      <c r="BB3609" s="191">
        <v>-97556.808310000008</v>
      </c>
    </row>
    <row r="3610" spans="48:54" x14ac:dyDescent="0.2">
      <c r="AV3610" s="191" t="str">
        <f t="shared" si="60"/>
        <v>562_RS_1_5_202425</v>
      </c>
      <c r="AW3610" s="191" t="s">
        <v>92</v>
      </c>
      <c r="AX3610" s="18">
        <v>202425</v>
      </c>
      <c r="AY3610" s="191">
        <v>562</v>
      </c>
      <c r="AZ3610" s="191">
        <v>1</v>
      </c>
      <c r="BA3610" s="191">
        <v>5</v>
      </c>
      <c r="BB3610" s="191">
        <v>0</v>
      </c>
    </row>
    <row r="3611" spans="48:54" x14ac:dyDescent="0.2">
      <c r="AV3611" s="191" t="str">
        <f t="shared" si="60"/>
        <v>564_RS_1_5_202425</v>
      </c>
      <c r="AW3611" s="191" t="s">
        <v>92</v>
      </c>
      <c r="AX3611" s="18">
        <v>202425</v>
      </c>
      <c r="AY3611" s="191">
        <v>564</v>
      </c>
      <c r="AZ3611" s="191">
        <v>1</v>
      </c>
      <c r="BA3611" s="191">
        <v>5</v>
      </c>
      <c r="BB3611" s="191">
        <v>0</v>
      </c>
    </row>
    <row r="3612" spans="48:54" x14ac:dyDescent="0.2">
      <c r="AV3612" s="191" t="str">
        <f t="shared" si="60"/>
        <v>566_RS_1_5_202425</v>
      </c>
      <c r="AW3612" s="191" t="s">
        <v>92</v>
      </c>
      <c r="AX3612" s="18">
        <v>202425</v>
      </c>
      <c r="AY3612" s="191">
        <v>566</v>
      </c>
      <c r="AZ3612" s="191">
        <v>1</v>
      </c>
      <c r="BA3612" s="191">
        <v>5</v>
      </c>
      <c r="BB3612" s="191">
        <v>0</v>
      </c>
    </row>
    <row r="3613" spans="48:54" x14ac:dyDescent="0.2">
      <c r="AV3613" s="191" t="str">
        <f t="shared" si="60"/>
        <v>568_RS_1_5_202425</v>
      </c>
      <c r="AW3613" s="191" t="s">
        <v>92</v>
      </c>
      <c r="AX3613" s="18">
        <v>202425</v>
      </c>
      <c r="AY3613" s="191">
        <v>568</v>
      </c>
      <c r="AZ3613" s="191">
        <v>1</v>
      </c>
      <c r="BA3613" s="191">
        <v>5</v>
      </c>
      <c r="BB3613" s="191">
        <v>0</v>
      </c>
    </row>
    <row r="3614" spans="48:54" x14ac:dyDescent="0.2">
      <c r="AV3614" s="191" t="str">
        <f t="shared" si="60"/>
        <v>572_RS_1_5_202425</v>
      </c>
      <c r="AW3614" s="191" t="s">
        <v>92</v>
      </c>
      <c r="AX3614" s="18">
        <v>202425</v>
      </c>
      <c r="AY3614" s="191">
        <v>572</v>
      </c>
      <c r="AZ3614" s="191">
        <v>1</v>
      </c>
      <c r="BA3614" s="191">
        <v>5</v>
      </c>
      <c r="BB3614" s="191">
        <v>0</v>
      </c>
    </row>
    <row r="3615" spans="48:54" x14ac:dyDescent="0.2">
      <c r="AV3615" s="191" t="str">
        <f t="shared" si="60"/>
        <v>574_RS_1_5_202425</v>
      </c>
      <c r="AW3615" s="191" t="s">
        <v>92</v>
      </c>
      <c r="AX3615" s="18">
        <v>202425</v>
      </c>
      <c r="AY3615" s="191">
        <v>574</v>
      </c>
      <c r="AZ3615" s="191">
        <v>1</v>
      </c>
      <c r="BA3615" s="191">
        <v>5</v>
      </c>
      <c r="BB3615" s="191">
        <v>0</v>
      </c>
    </row>
    <row r="3616" spans="48:54" x14ac:dyDescent="0.2">
      <c r="AV3616" s="191" t="str">
        <f t="shared" si="60"/>
        <v>576_RS_1_5_202425</v>
      </c>
      <c r="AW3616" s="191" t="s">
        <v>92</v>
      </c>
      <c r="AX3616" s="18">
        <v>202425</v>
      </c>
      <c r="AY3616" s="191">
        <v>576</v>
      </c>
      <c r="AZ3616" s="191">
        <v>1</v>
      </c>
      <c r="BA3616" s="191">
        <v>5</v>
      </c>
      <c r="BB3616" s="191">
        <v>0</v>
      </c>
    </row>
    <row r="3617" spans="48:54" x14ac:dyDescent="0.2">
      <c r="AV3617" s="191" t="str">
        <f t="shared" si="60"/>
        <v>582_RS_1_5_202425</v>
      </c>
      <c r="AW3617" s="191" t="s">
        <v>92</v>
      </c>
      <c r="AX3617" s="18">
        <v>202425</v>
      </c>
      <c r="AY3617" s="191">
        <v>582</v>
      </c>
      <c r="AZ3617" s="191">
        <v>1</v>
      </c>
      <c r="BA3617" s="191">
        <v>5</v>
      </c>
      <c r="BB3617" s="191">
        <v>0</v>
      </c>
    </row>
    <row r="3618" spans="48:54" x14ac:dyDescent="0.2">
      <c r="AV3618" s="191" t="str">
        <f t="shared" si="60"/>
        <v>584_RS_1_5_202425</v>
      </c>
      <c r="AW3618" s="191" t="s">
        <v>92</v>
      </c>
      <c r="AX3618" s="18">
        <v>202425</v>
      </c>
      <c r="AY3618" s="191">
        <v>584</v>
      </c>
      <c r="AZ3618" s="191">
        <v>1</v>
      </c>
      <c r="BA3618" s="191">
        <v>5</v>
      </c>
      <c r="BB3618" s="191">
        <v>0</v>
      </c>
    </row>
    <row r="3619" spans="48:54" x14ac:dyDescent="0.2">
      <c r="AV3619" s="191" t="str">
        <f t="shared" si="60"/>
        <v>586_RS_1_5_202425</v>
      </c>
      <c r="AW3619" s="191" t="s">
        <v>92</v>
      </c>
      <c r="AX3619" s="18">
        <v>202425</v>
      </c>
      <c r="AY3619" s="191">
        <v>586</v>
      </c>
      <c r="AZ3619" s="191">
        <v>1</v>
      </c>
      <c r="BA3619" s="191">
        <v>5</v>
      </c>
      <c r="BB3619" s="191">
        <v>0</v>
      </c>
    </row>
    <row r="3620" spans="48:54" x14ac:dyDescent="0.2">
      <c r="AV3620" s="191" t="str">
        <f t="shared" si="60"/>
        <v>512_RS_2_1_202425</v>
      </c>
      <c r="AW3620" s="191" t="s">
        <v>92</v>
      </c>
      <c r="AX3620" s="18">
        <v>202425</v>
      </c>
      <c r="AY3620" s="191">
        <v>512</v>
      </c>
      <c r="AZ3620" s="191">
        <v>2</v>
      </c>
      <c r="BA3620" s="191">
        <v>1</v>
      </c>
      <c r="BB3620" s="191">
        <v>1949</v>
      </c>
    </row>
    <row r="3621" spans="48:54" x14ac:dyDescent="0.2">
      <c r="AV3621" s="191" t="str">
        <f t="shared" si="60"/>
        <v>514_RS_2_1_202425</v>
      </c>
      <c r="AW3621" s="191" t="s">
        <v>92</v>
      </c>
      <c r="AX3621" s="18">
        <v>202425</v>
      </c>
      <c r="AY3621" s="191">
        <v>514</v>
      </c>
      <c r="AZ3621" s="191">
        <v>2</v>
      </c>
      <c r="BA3621" s="191">
        <v>1</v>
      </c>
      <c r="BB3621" s="191">
        <v>3880.2150000000001</v>
      </c>
    </row>
    <row r="3622" spans="48:54" x14ac:dyDescent="0.2">
      <c r="AV3622" s="191" t="str">
        <f t="shared" si="60"/>
        <v>516_RS_2_1_202425</v>
      </c>
      <c r="AW3622" s="191" t="s">
        <v>92</v>
      </c>
      <c r="AX3622" s="18">
        <v>202425</v>
      </c>
      <c r="AY3622" s="191">
        <v>516</v>
      </c>
      <c r="AZ3622" s="191">
        <v>2</v>
      </c>
      <c r="BA3622" s="191">
        <v>1</v>
      </c>
      <c r="BB3622" s="191">
        <v>5618.8793050468994</v>
      </c>
    </row>
    <row r="3623" spans="48:54" x14ac:dyDescent="0.2">
      <c r="AV3623" s="191" t="str">
        <f t="shared" si="60"/>
        <v>518_RS_2_1_202425</v>
      </c>
      <c r="AW3623" s="191" t="s">
        <v>92</v>
      </c>
      <c r="AX3623" s="18">
        <v>202425</v>
      </c>
      <c r="AY3623" s="191">
        <v>518</v>
      </c>
      <c r="AZ3623" s="191">
        <v>2</v>
      </c>
      <c r="BA3623" s="191">
        <v>1</v>
      </c>
      <c r="BB3623" s="191">
        <v>2165.8293059696402</v>
      </c>
    </row>
    <row r="3624" spans="48:54" x14ac:dyDescent="0.2">
      <c r="AV3624" s="191" t="str">
        <f t="shared" si="60"/>
        <v>520_RS_2_1_202425</v>
      </c>
      <c r="AW3624" s="191" t="s">
        <v>92</v>
      </c>
      <c r="AX3624" s="18">
        <v>202425</v>
      </c>
      <c r="AY3624" s="191">
        <v>520</v>
      </c>
      <c r="AZ3624" s="191">
        <v>2</v>
      </c>
      <c r="BA3624" s="191">
        <v>1</v>
      </c>
      <c r="BB3624" s="191">
        <v>4198.3259999999991</v>
      </c>
    </row>
    <row r="3625" spans="48:54" x14ac:dyDescent="0.2">
      <c r="AV3625" s="191" t="str">
        <f t="shared" si="60"/>
        <v>522_RS_2_1_202425</v>
      </c>
      <c r="AW3625" s="191" t="s">
        <v>92</v>
      </c>
      <c r="AX3625" s="18">
        <v>202425</v>
      </c>
      <c r="AY3625" s="191">
        <v>522</v>
      </c>
      <c r="AZ3625" s="191">
        <v>2</v>
      </c>
      <c r="BA3625" s="191">
        <v>1</v>
      </c>
      <c r="BB3625" s="191">
        <v>1167.5361699999999</v>
      </c>
    </row>
    <row r="3626" spans="48:54" x14ac:dyDescent="0.2">
      <c r="AV3626" s="191" t="str">
        <f t="shared" si="60"/>
        <v>524_RS_2_1_202425</v>
      </c>
      <c r="AW3626" s="191" t="s">
        <v>92</v>
      </c>
      <c r="AX3626" s="18">
        <v>202425</v>
      </c>
      <c r="AY3626" s="191">
        <v>524</v>
      </c>
      <c r="AZ3626" s="191">
        <v>2</v>
      </c>
      <c r="BA3626" s="191">
        <v>1</v>
      </c>
      <c r="BB3626" s="191">
        <v>7763.3065499999993</v>
      </c>
    </row>
    <row r="3627" spans="48:54" x14ac:dyDescent="0.2">
      <c r="AV3627" s="191" t="str">
        <f t="shared" si="60"/>
        <v>526_RS_2_1_202425</v>
      </c>
      <c r="AW3627" s="191" t="s">
        <v>92</v>
      </c>
      <c r="AX3627" s="18">
        <v>202425</v>
      </c>
      <c r="AY3627" s="191">
        <v>526</v>
      </c>
      <c r="AZ3627" s="191">
        <v>2</v>
      </c>
      <c r="BA3627" s="191">
        <v>1</v>
      </c>
      <c r="BB3627" s="191">
        <v>4034.9340000000002</v>
      </c>
    </row>
    <row r="3628" spans="48:54" x14ac:dyDescent="0.2">
      <c r="AV3628" s="191" t="str">
        <f t="shared" si="60"/>
        <v>528_RS_2_1_202425</v>
      </c>
      <c r="AW3628" s="191" t="s">
        <v>92</v>
      </c>
      <c r="AX3628" s="18">
        <v>202425</v>
      </c>
      <c r="AY3628" s="191">
        <v>528</v>
      </c>
      <c r="AZ3628" s="191">
        <v>2</v>
      </c>
      <c r="BA3628" s="191">
        <v>1</v>
      </c>
      <c r="BB3628" s="191">
        <v>7064</v>
      </c>
    </row>
    <row r="3629" spans="48:54" x14ac:dyDescent="0.2">
      <c r="AV3629" s="191" t="str">
        <f t="shared" si="60"/>
        <v>530_RS_2_1_202425</v>
      </c>
      <c r="AW3629" s="191" t="s">
        <v>92</v>
      </c>
      <c r="AX3629" s="18">
        <v>202425</v>
      </c>
      <c r="AY3629" s="191">
        <v>530</v>
      </c>
      <c r="AZ3629" s="191">
        <v>2</v>
      </c>
      <c r="BA3629" s="191">
        <v>1</v>
      </c>
      <c r="BB3629" s="191">
        <v>7487.9400000000005</v>
      </c>
    </row>
    <row r="3630" spans="48:54" x14ac:dyDescent="0.2">
      <c r="AV3630" s="191" t="str">
        <f t="shared" si="60"/>
        <v>532_RS_2_1_202425</v>
      </c>
      <c r="AW3630" s="191" t="s">
        <v>92</v>
      </c>
      <c r="AX3630" s="18">
        <v>202425</v>
      </c>
      <c r="AY3630" s="191">
        <v>532</v>
      </c>
      <c r="AZ3630" s="191">
        <v>2</v>
      </c>
      <c r="BA3630" s="191">
        <v>1</v>
      </c>
      <c r="BB3630" s="191">
        <v>4418.2115000000003</v>
      </c>
    </row>
    <row r="3631" spans="48:54" x14ac:dyDescent="0.2">
      <c r="AV3631" s="191" t="str">
        <f t="shared" si="60"/>
        <v>534_RS_2_1_202425</v>
      </c>
      <c r="AW3631" s="191" t="s">
        <v>92</v>
      </c>
      <c r="AX3631" s="18">
        <v>202425</v>
      </c>
      <c r="AY3631" s="191">
        <v>534</v>
      </c>
      <c r="AZ3631" s="191">
        <v>2</v>
      </c>
      <c r="BA3631" s="191">
        <v>1</v>
      </c>
      <c r="BB3631" s="191">
        <v>4815.7135500000013</v>
      </c>
    </row>
    <row r="3632" spans="48:54" x14ac:dyDescent="0.2">
      <c r="AV3632" s="191" t="str">
        <f t="shared" si="60"/>
        <v>536_RS_2_1_202425</v>
      </c>
      <c r="AW3632" s="191" t="s">
        <v>92</v>
      </c>
      <c r="AX3632" s="18">
        <v>202425</v>
      </c>
      <c r="AY3632" s="191">
        <v>536</v>
      </c>
      <c r="AZ3632" s="191">
        <v>2</v>
      </c>
      <c r="BA3632" s="191">
        <v>1</v>
      </c>
      <c r="BB3632" s="191">
        <v>2563.1169999999997</v>
      </c>
    </row>
    <row r="3633" spans="48:54" x14ac:dyDescent="0.2">
      <c r="AV3633" s="191" t="str">
        <f t="shared" si="60"/>
        <v>538_RS_2_1_202425</v>
      </c>
      <c r="AW3633" s="191" t="s">
        <v>92</v>
      </c>
      <c r="AX3633" s="18">
        <v>202425</v>
      </c>
      <c r="AY3633" s="191">
        <v>538</v>
      </c>
      <c r="AZ3633" s="191">
        <v>2</v>
      </c>
      <c r="BA3633" s="191">
        <v>1</v>
      </c>
      <c r="BB3633" s="191">
        <v>5675.8886098447501</v>
      </c>
    </row>
    <row r="3634" spans="48:54" x14ac:dyDescent="0.2">
      <c r="AV3634" s="191" t="str">
        <f t="shared" si="60"/>
        <v>540_RS_2_1_202425</v>
      </c>
      <c r="AW3634" s="191" t="s">
        <v>92</v>
      </c>
      <c r="AX3634" s="18">
        <v>202425</v>
      </c>
      <c r="AY3634" s="191">
        <v>540</v>
      </c>
      <c r="AZ3634" s="191">
        <v>2</v>
      </c>
      <c r="BA3634" s="191">
        <v>1</v>
      </c>
      <c r="BB3634" s="191">
        <v>5154.6839999999993</v>
      </c>
    </row>
    <row r="3635" spans="48:54" x14ac:dyDescent="0.2">
      <c r="AV3635" s="191" t="str">
        <f t="shared" si="60"/>
        <v>542_RS_2_1_202425</v>
      </c>
      <c r="AW3635" s="191" t="s">
        <v>92</v>
      </c>
      <c r="AX3635" s="18">
        <v>202425</v>
      </c>
      <c r="AY3635" s="191">
        <v>542</v>
      </c>
      <c r="AZ3635" s="191">
        <v>2</v>
      </c>
      <c r="BA3635" s="191">
        <v>1</v>
      </c>
      <c r="BB3635" s="191">
        <v>3346.625</v>
      </c>
    </row>
    <row r="3636" spans="48:54" x14ac:dyDescent="0.2">
      <c r="AV3636" s="191" t="str">
        <f t="shared" si="60"/>
        <v>544_RS_2_1_202425</v>
      </c>
      <c r="AW3636" s="191" t="s">
        <v>92</v>
      </c>
      <c r="AX3636" s="18">
        <v>202425</v>
      </c>
      <c r="AY3636" s="191">
        <v>544</v>
      </c>
      <c r="AZ3636" s="191">
        <v>2</v>
      </c>
      <c r="BA3636" s="191">
        <v>1</v>
      </c>
      <c r="BB3636" s="191">
        <v>11340.306</v>
      </c>
    </row>
    <row r="3637" spans="48:54" x14ac:dyDescent="0.2">
      <c r="AV3637" s="191" t="str">
        <f t="shared" si="60"/>
        <v>545_RS_2_1_202425</v>
      </c>
      <c r="AW3637" s="191" t="s">
        <v>92</v>
      </c>
      <c r="AX3637" s="18">
        <v>202425</v>
      </c>
      <c r="AY3637" s="191">
        <v>545</v>
      </c>
      <c r="AZ3637" s="191">
        <v>2</v>
      </c>
      <c r="BA3637" s="191">
        <v>1</v>
      </c>
      <c r="BB3637" s="191">
        <v>4199.0518800000009</v>
      </c>
    </row>
    <row r="3638" spans="48:54" x14ac:dyDescent="0.2">
      <c r="AV3638" s="191" t="str">
        <f t="shared" si="60"/>
        <v>546_RS_2_1_202425</v>
      </c>
      <c r="AW3638" s="191" t="s">
        <v>92</v>
      </c>
      <c r="AX3638" s="18">
        <v>202425</v>
      </c>
      <c r="AY3638" s="191">
        <v>546</v>
      </c>
      <c r="AZ3638" s="191">
        <v>2</v>
      </c>
      <c r="BA3638" s="191">
        <v>1</v>
      </c>
      <c r="BB3638" s="191">
        <v>10486.387000000001</v>
      </c>
    </row>
    <row r="3639" spans="48:54" x14ac:dyDescent="0.2">
      <c r="AV3639" s="191" t="str">
        <f t="shared" si="60"/>
        <v>548_RS_2_1_202425</v>
      </c>
      <c r="AW3639" s="191" t="s">
        <v>92</v>
      </c>
      <c r="AX3639" s="18">
        <v>202425</v>
      </c>
      <c r="AY3639" s="191">
        <v>548</v>
      </c>
      <c r="AZ3639" s="191">
        <v>2</v>
      </c>
      <c r="BA3639" s="191">
        <v>1</v>
      </c>
      <c r="BB3639" s="191">
        <v>4781.9293800000005</v>
      </c>
    </row>
    <row r="3640" spans="48:54" x14ac:dyDescent="0.2">
      <c r="AV3640" s="191" t="str">
        <f t="shared" si="60"/>
        <v>550_RS_2_1_202425</v>
      </c>
      <c r="AW3640" s="191" t="s">
        <v>92</v>
      </c>
      <c r="AX3640" s="18">
        <v>202425</v>
      </c>
      <c r="AY3640" s="191">
        <v>550</v>
      </c>
      <c r="AZ3640" s="191">
        <v>2</v>
      </c>
      <c r="BA3640" s="191">
        <v>1</v>
      </c>
      <c r="BB3640" s="191">
        <v>7060.9441570937715</v>
      </c>
    </row>
    <row r="3641" spans="48:54" x14ac:dyDescent="0.2">
      <c r="AV3641" s="191" t="str">
        <f t="shared" si="60"/>
        <v>552_RS_2_1_202425</v>
      </c>
      <c r="AW3641" s="191" t="s">
        <v>92</v>
      </c>
      <c r="AX3641" s="18">
        <v>202425</v>
      </c>
      <c r="AY3641" s="191">
        <v>552</v>
      </c>
      <c r="AZ3641" s="191">
        <v>2</v>
      </c>
      <c r="BA3641" s="191">
        <v>1</v>
      </c>
      <c r="BB3641" s="191">
        <v>10562.292919999998</v>
      </c>
    </row>
    <row r="3642" spans="48:54" x14ac:dyDescent="0.2">
      <c r="AV3642" s="191" t="str">
        <f t="shared" si="60"/>
        <v>562_RS_2_1_202425</v>
      </c>
      <c r="AW3642" s="191" t="s">
        <v>92</v>
      </c>
      <c r="AX3642" s="18">
        <v>202425</v>
      </c>
      <c r="AY3642" s="191">
        <v>562</v>
      </c>
      <c r="AZ3642" s="191">
        <v>2</v>
      </c>
      <c r="BA3642" s="191">
        <v>1</v>
      </c>
      <c r="BB3642" s="191">
        <v>0</v>
      </c>
    </row>
    <row r="3643" spans="48:54" x14ac:dyDescent="0.2">
      <c r="AV3643" s="191" t="str">
        <f t="shared" si="60"/>
        <v>564_RS_2_1_202425</v>
      </c>
      <c r="AW3643" s="191" t="s">
        <v>92</v>
      </c>
      <c r="AX3643" s="18">
        <v>202425</v>
      </c>
      <c r="AY3643" s="191">
        <v>564</v>
      </c>
      <c r="AZ3643" s="191">
        <v>2</v>
      </c>
      <c r="BA3643" s="191">
        <v>1</v>
      </c>
      <c r="BB3643" s="191">
        <v>0</v>
      </c>
    </row>
    <row r="3644" spans="48:54" x14ac:dyDescent="0.2">
      <c r="AV3644" s="191" t="str">
        <f t="shared" si="60"/>
        <v>566_RS_2_1_202425</v>
      </c>
      <c r="AW3644" s="191" t="s">
        <v>92</v>
      </c>
      <c r="AX3644" s="18">
        <v>202425</v>
      </c>
      <c r="AY3644" s="191">
        <v>566</v>
      </c>
      <c r="AZ3644" s="191">
        <v>2</v>
      </c>
      <c r="BA3644" s="191">
        <v>1</v>
      </c>
      <c r="BB3644" s="191">
        <v>0</v>
      </c>
    </row>
    <row r="3645" spans="48:54" x14ac:dyDescent="0.2">
      <c r="AV3645" s="191" t="str">
        <f t="shared" si="60"/>
        <v>568_RS_2_1_202425</v>
      </c>
      <c r="AW3645" s="191" t="s">
        <v>92</v>
      </c>
      <c r="AX3645" s="18">
        <v>202425</v>
      </c>
      <c r="AY3645" s="191">
        <v>568</v>
      </c>
      <c r="AZ3645" s="191">
        <v>2</v>
      </c>
      <c r="BA3645" s="191">
        <v>1</v>
      </c>
      <c r="BB3645" s="191">
        <v>0</v>
      </c>
    </row>
    <row r="3646" spans="48:54" x14ac:dyDescent="0.2">
      <c r="AV3646" s="191" t="str">
        <f t="shared" si="60"/>
        <v>572_RS_2_1_202425</v>
      </c>
      <c r="AW3646" s="191" t="s">
        <v>92</v>
      </c>
      <c r="AX3646" s="18">
        <v>202425</v>
      </c>
      <c r="AY3646" s="191">
        <v>572</v>
      </c>
      <c r="AZ3646" s="191">
        <v>2</v>
      </c>
      <c r="BA3646" s="191">
        <v>1</v>
      </c>
      <c r="BB3646" s="191">
        <v>0</v>
      </c>
    </row>
    <row r="3647" spans="48:54" x14ac:dyDescent="0.2">
      <c r="AV3647" s="191" t="str">
        <f t="shared" si="60"/>
        <v>574_RS_2_1_202425</v>
      </c>
      <c r="AW3647" s="191" t="s">
        <v>92</v>
      </c>
      <c r="AX3647" s="18">
        <v>202425</v>
      </c>
      <c r="AY3647" s="191">
        <v>574</v>
      </c>
      <c r="AZ3647" s="191">
        <v>2</v>
      </c>
      <c r="BA3647" s="191">
        <v>1</v>
      </c>
      <c r="BB3647" s="191">
        <v>0</v>
      </c>
    </row>
    <row r="3648" spans="48:54" x14ac:dyDescent="0.2">
      <c r="AV3648" s="191" t="str">
        <f t="shared" si="60"/>
        <v>576_RS_2_1_202425</v>
      </c>
      <c r="AW3648" s="191" t="s">
        <v>92</v>
      </c>
      <c r="AX3648" s="18">
        <v>202425</v>
      </c>
      <c r="AY3648" s="191">
        <v>576</v>
      </c>
      <c r="AZ3648" s="191">
        <v>2</v>
      </c>
      <c r="BA3648" s="191">
        <v>1</v>
      </c>
      <c r="BB3648" s="191">
        <v>0</v>
      </c>
    </row>
    <row r="3649" spans="48:54" x14ac:dyDescent="0.2">
      <c r="AV3649" s="191" t="str">
        <f t="shared" si="60"/>
        <v>582_RS_2_1_202425</v>
      </c>
      <c r="AW3649" s="191" t="s">
        <v>92</v>
      </c>
      <c r="AX3649" s="18">
        <v>202425</v>
      </c>
      <c r="AY3649" s="191">
        <v>582</v>
      </c>
      <c r="AZ3649" s="191">
        <v>2</v>
      </c>
      <c r="BA3649" s="191">
        <v>1</v>
      </c>
      <c r="BB3649" s="191">
        <v>0</v>
      </c>
    </row>
    <row r="3650" spans="48:54" x14ac:dyDescent="0.2">
      <c r="AV3650" s="191" t="str">
        <f t="shared" si="60"/>
        <v>584_RS_2_1_202425</v>
      </c>
      <c r="AW3650" s="191" t="s">
        <v>92</v>
      </c>
      <c r="AX3650" s="18">
        <v>202425</v>
      </c>
      <c r="AY3650" s="191">
        <v>584</v>
      </c>
      <c r="AZ3650" s="191">
        <v>2</v>
      </c>
      <c r="BA3650" s="191">
        <v>1</v>
      </c>
      <c r="BB3650" s="191">
        <v>0</v>
      </c>
    </row>
    <row r="3651" spans="48:54" x14ac:dyDescent="0.2">
      <c r="AV3651" s="191" t="str">
        <f t="shared" si="60"/>
        <v>586_RS_2_1_202425</v>
      </c>
      <c r="AW3651" s="191" t="s">
        <v>92</v>
      </c>
      <c r="AX3651" s="18">
        <v>202425</v>
      </c>
      <c r="AY3651" s="191">
        <v>586</v>
      </c>
      <c r="AZ3651" s="191">
        <v>2</v>
      </c>
      <c r="BA3651" s="191">
        <v>1</v>
      </c>
      <c r="BB3651" s="191">
        <v>0</v>
      </c>
    </row>
    <row r="3652" spans="48:54" x14ac:dyDescent="0.2">
      <c r="AV3652" s="191" t="str">
        <f t="shared" ref="AV3652:AV3715" si="61">AY3652&amp;"_"&amp;AW3652&amp;"_"&amp;AZ3652&amp;"_"&amp;BA3652&amp;"_"&amp;AX3652</f>
        <v>512_RS_2_2_202425</v>
      </c>
      <c r="AW3652" s="191" t="s">
        <v>92</v>
      </c>
      <c r="AX3652" s="18">
        <v>202425</v>
      </c>
      <c r="AY3652" s="191">
        <v>512</v>
      </c>
      <c r="AZ3652" s="191">
        <v>2</v>
      </c>
      <c r="BA3652" s="191">
        <v>2</v>
      </c>
      <c r="BB3652" s="191">
        <v>-18</v>
      </c>
    </row>
    <row r="3653" spans="48:54" x14ac:dyDescent="0.2">
      <c r="AV3653" s="191" t="str">
        <f t="shared" si="61"/>
        <v>514_RS_2_2_202425</v>
      </c>
      <c r="AW3653" s="191" t="s">
        <v>92</v>
      </c>
      <c r="AX3653" s="18">
        <v>202425</v>
      </c>
      <c r="AY3653" s="191">
        <v>514</v>
      </c>
      <c r="AZ3653" s="191">
        <v>2</v>
      </c>
      <c r="BA3653" s="191">
        <v>2</v>
      </c>
      <c r="BB3653" s="191">
        <v>-229.459</v>
      </c>
    </row>
    <row r="3654" spans="48:54" x14ac:dyDescent="0.2">
      <c r="AV3654" s="191" t="str">
        <f t="shared" si="61"/>
        <v>516_RS_2_2_202425</v>
      </c>
      <c r="AW3654" s="191" t="s">
        <v>92</v>
      </c>
      <c r="AX3654" s="18">
        <v>202425</v>
      </c>
      <c r="AY3654" s="191">
        <v>516</v>
      </c>
      <c r="AZ3654" s="191">
        <v>2</v>
      </c>
      <c r="BA3654" s="191">
        <v>2</v>
      </c>
      <c r="BB3654" s="191">
        <v>-551.53514000000007</v>
      </c>
    </row>
    <row r="3655" spans="48:54" x14ac:dyDescent="0.2">
      <c r="AV3655" s="191" t="str">
        <f t="shared" si="61"/>
        <v>518_RS_2_2_202425</v>
      </c>
      <c r="AW3655" s="191" t="s">
        <v>92</v>
      </c>
      <c r="AX3655" s="18">
        <v>202425</v>
      </c>
      <c r="AY3655" s="191">
        <v>518</v>
      </c>
      <c r="AZ3655" s="191">
        <v>2</v>
      </c>
      <c r="BA3655" s="191">
        <v>2</v>
      </c>
      <c r="BB3655" s="191">
        <v>-346.37694708237234</v>
      </c>
    </row>
    <row r="3656" spans="48:54" x14ac:dyDescent="0.2">
      <c r="AV3656" s="191" t="str">
        <f t="shared" si="61"/>
        <v>520_RS_2_2_202425</v>
      </c>
      <c r="AW3656" s="191" t="s">
        <v>92</v>
      </c>
      <c r="AX3656" s="18">
        <v>202425</v>
      </c>
      <c r="AY3656" s="191">
        <v>520</v>
      </c>
      <c r="AZ3656" s="191">
        <v>2</v>
      </c>
      <c r="BA3656" s="191">
        <v>2</v>
      </c>
      <c r="BB3656" s="191">
        <v>-880.96600000000012</v>
      </c>
    </row>
    <row r="3657" spans="48:54" x14ac:dyDescent="0.2">
      <c r="AV3657" s="191" t="str">
        <f t="shared" si="61"/>
        <v>522_RS_2_2_202425</v>
      </c>
      <c r="AW3657" s="191" t="s">
        <v>92</v>
      </c>
      <c r="AX3657" s="18">
        <v>202425</v>
      </c>
      <c r="AY3657" s="191">
        <v>522</v>
      </c>
      <c r="AZ3657" s="191">
        <v>2</v>
      </c>
      <c r="BA3657" s="191">
        <v>2</v>
      </c>
      <c r="BB3657" s="191">
        <v>0.111</v>
      </c>
    </row>
    <row r="3658" spans="48:54" x14ac:dyDescent="0.2">
      <c r="AV3658" s="191" t="str">
        <f t="shared" si="61"/>
        <v>524_RS_2_2_202425</v>
      </c>
      <c r="AW3658" s="191" t="s">
        <v>92</v>
      </c>
      <c r="AX3658" s="18">
        <v>202425</v>
      </c>
      <c r="AY3658" s="191">
        <v>524</v>
      </c>
      <c r="AZ3658" s="191">
        <v>2</v>
      </c>
      <c r="BA3658" s="191">
        <v>2</v>
      </c>
      <c r="BB3658" s="191">
        <v>-2272.1738700000001</v>
      </c>
    </row>
    <row r="3659" spans="48:54" x14ac:dyDescent="0.2">
      <c r="AV3659" s="191" t="str">
        <f t="shared" si="61"/>
        <v>526_RS_2_2_202425</v>
      </c>
      <c r="AW3659" s="191" t="s">
        <v>92</v>
      </c>
      <c r="AX3659" s="18">
        <v>202425</v>
      </c>
      <c r="AY3659" s="191">
        <v>526</v>
      </c>
      <c r="AZ3659" s="191">
        <v>2</v>
      </c>
      <c r="BA3659" s="191">
        <v>2</v>
      </c>
      <c r="BB3659" s="191">
        <v>-1139.2590000000002</v>
      </c>
    </row>
    <row r="3660" spans="48:54" x14ac:dyDescent="0.2">
      <c r="AV3660" s="191" t="str">
        <f t="shared" si="61"/>
        <v>528_RS_2_2_202425</v>
      </c>
      <c r="AW3660" s="191" t="s">
        <v>92</v>
      </c>
      <c r="AX3660" s="18">
        <v>202425</v>
      </c>
      <c r="AY3660" s="191">
        <v>528</v>
      </c>
      <c r="AZ3660" s="191">
        <v>2</v>
      </c>
      <c r="BA3660" s="191">
        <v>2</v>
      </c>
      <c r="BB3660" s="191">
        <v>-1149</v>
      </c>
    </row>
    <row r="3661" spans="48:54" x14ac:dyDescent="0.2">
      <c r="AV3661" s="191" t="str">
        <f t="shared" si="61"/>
        <v>530_RS_2_2_202425</v>
      </c>
      <c r="AW3661" s="191" t="s">
        <v>92</v>
      </c>
      <c r="AX3661" s="18">
        <v>202425</v>
      </c>
      <c r="AY3661" s="191">
        <v>530</v>
      </c>
      <c r="AZ3661" s="191">
        <v>2</v>
      </c>
      <c r="BA3661" s="191">
        <v>2</v>
      </c>
      <c r="BB3661" s="191">
        <v>-1652.1320000000001</v>
      </c>
    </row>
    <row r="3662" spans="48:54" x14ac:dyDescent="0.2">
      <c r="AV3662" s="191" t="str">
        <f t="shared" si="61"/>
        <v>532_RS_2_2_202425</v>
      </c>
      <c r="AW3662" s="191" t="s">
        <v>92</v>
      </c>
      <c r="AX3662" s="18">
        <v>202425</v>
      </c>
      <c r="AY3662" s="191">
        <v>532</v>
      </c>
      <c r="AZ3662" s="191">
        <v>2</v>
      </c>
      <c r="BA3662" s="191">
        <v>2</v>
      </c>
      <c r="BB3662" s="191">
        <v>-265.25800000000004</v>
      </c>
    </row>
    <row r="3663" spans="48:54" x14ac:dyDescent="0.2">
      <c r="AV3663" s="191" t="str">
        <f t="shared" si="61"/>
        <v>534_RS_2_2_202425</v>
      </c>
      <c r="AW3663" s="191" t="s">
        <v>92</v>
      </c>
      <c r="AX3663" s="18">
        <v>202425</v>
      </c>
      <c r="AY3663" s="191">
        <v>534</v>
      </c>
      <c r="AZ3663" s="191">
        <v>2</v>
      </c>
      <c r="BA3663" s="191">
        <v>2</v>
      </c>
      <c r="BB3663" s="191">
        <v>-437.57192999999995</v>
      </c>
    </row>
    <row r="3664" spans="48:54" x14ac:dyDescent="0.2">
      <c r="AV3664" s="191" t="str">
        <f t="shared" si="61"/>
        <v>536_RS_2_2_202425</v>
      </c>
      <c r="AW3664" s="191" t="s">
        <v>92</v>
      </c>
      <c r="AX3664" s="18">
        <v>202425</v>
      </c>
      <c r="AY3664" s="191">
        <v>536</v>
      </c>
      <c r="AZ3664" s="191">
        <v>2</v>
      </c>
      <c r="BA3664" s="191">
        <v>2</v>
      </c>
      <c r="BB3664" s="191">
        <v>-24.067</v>
      </c>
    </row>
    <row r="3665" spans="48:54" x14ac:dyDescent="0.2">
      <c r="AV3665" s="191" t="str">
        <f t="shared" si="61"/>
        <v>538_RS_2_2_202425</v>
      </c>
      <c r="AW3665" s="191" t="s">
        <v>92</v>
      </c>
      <c r="AX3665" s="18">
        <v>202425</v>
      </c>
      <c r="AY3665" s="191">
        <v>538</v>
      </c>
      <c r="AZ3665" s="191">
        <v>2</v>
      </c>
      <c r="BA3665" s="191">
        <v>2</v>
      </c>
      <c r="BB3665" s="191">
        <v>-297.25870185000002</v>
      </c>
    </row>
    <row r="3666" spans="48:54" x14ac:dyDescent="0.2">
      <c r="AV3666" s="191" t="str">
        <f t="shared" si="61"/>
        <v>540_RS_2_2_202425</v>
      </c>
      <c r="AW3666" s="191" t="s">
        <v>92</v>
      </c>
      <c r="AX3666" s="18">
        <v>202425</v>
      </c>
      <c r="AY3666" s="191">
        <v>540</v>
      </c>
      <c r="AZ3666" s="191">
        <v>2</v>
      </c>
      <c r="BA3666" s="191">
        <v>2</v>
      </c>
      <c r="BB3666" s="191">
        <v>-57.908000000000001</v>
      </c>
    </row>
    <row r="3667" spans="48:54" x14ac:dyDescent="0.2">
      <c r="AV3667" s="191" t="str">
        <f t="shared" si="61"/>
        <v>542_RS_2_2_202425</v>
      </c>
      <c r="AW3667" s="191" t="s">
        <v>92</v>
      </c>
      <c r="AX3667" s="18">
        <v>202425</v>
      </c>
      <c r="AY3667" s="191">
        <v>542</v>
      </c>
      <c r="AZ3667" s="191">
        <v>2</v>
      </c>
      <c r="BA3667" s="191">
        <v>2</v>
      </c>
      <c r="BB3667" s="191">
        <v>-111.033</v>
      </c>
    </row>
    <row r="3668" spans="48:54" x14ac:dyDescent="0.2">
      <c r="AV3668" s="191" t="str">
        <f t="shared" si="61"/>
        <v>544_RS_2_2_202425</v>
      </c>
      <c r="AW3668" s="191" t="s">
        <v>92</v>
      </c>
      <c r="AX3668" s="18">
        <v>202425</v>
      </c>
      <c r="AY3668" s="191">
        <v>544</v>
      </c>
      <c r="AZ3668" s="191">
        <v>2</v>
      </c>
      <c r="BA3668" s="191">
        <v>2</v>
      </c>
      <c r="BB3668" s="191">
        <v>-3498.4459999999999</v>
      </c>
    </row>
    <row r="3669" spans="48:54" x14ac:dyDescent="0.2">
      <c r="AV3669" s="191" t="str">
        <f t="shared" si="61"/>
        <v>545_RS_2_2_202425</v>
      </c>
      <c r="AW3669" s="191" t="s">
        <v>92</v>
      </c>
      <c r="AX3669" s="18">
        <v>202425</v>
      </c>
      <c r="AY3669" s="191">
        <v>545</v>
      </c>
      <c r="AZ3669" s="191">
        <v>2</v>
      </c>
      <c r="BA3669" s="191">
        <v>2</v>
      </c>
      <c r="BB3669" s="191">
        <v>-86.905239999999992</v>
      </c>
    </row>
    <row r="3670" spans="48:54" x14ac:dyDescent="0.2">
      <c r="AV3670" s="191" t="str">
        <f t="shared" si="61"/>
        <v>546_RS_2_2_202425</v>
      </c>
      <c r="AW3670" s="191" t="s">
        <v>92</v>
      </c>
      <c r="AX3670" s="18">
        <v>202425</v>
      </c>
      <c r="AY3670" s="191">
        <v>546</v>
      </c>
      <c r="AZ3670" s="191">
        <v>2</v>
      </c>
      <c r="BA3670" s="191">
        <v>2</v>
      </c>
      <c r="BB3670" s="191">
        <v>-978</v>
      </c>
    </row>
    <row r="3671" spans="48:54" x14ac:dyDescent="0.2">
      <c r="AV3671" s="191" t="str">
        <f t="shared" si="61"/>
        <v>548_RS_2_2_202425</v>
      </c>
      <c r="AW3671" s="191" t="s">
        <v>92</v>
      </c>
      <c r="AX3671" s="18">
        <v>202425</v>
      </c>
      <c r="AY3671" s="191">
        <v>548</v>
      </c>
      <c r="AZ3671" s="191">
        <v>2</v>
      </c>
      <c r="BA3671" s="191">
        <v>2</v>
      </c>
      <c r="BB3671" s="191">
        <v>-1443.6890699999999</v>
      </c>
    </row>
    <row r="3672" spans="48:54" x14ac:dyDescent="0.2">
      <c r="AV3672" s="191" t="str">
        <f t="shared" si="61"/>
        <v>550_RS_2_2_202425</v>
      </c>
      <c r="AW3672" s="191" t="s">
        <v>92</v>
      </c>
      <c r="AX3672" s="18">
        <v>202425</v>
      </c>
      <c r="AY3672" s="191">
        <v>550</v>
      </c>
      <c r="AZ3672" s="191">
        <v>2</v>
      </c>
      <c r="BA3672" s="191">
        <v>2</v>
      </c>
      <c r="BB3672" s="191">
        <v>-438.64464999999996</v>
      </c>
    </row>
    <row r="3673" spans="48:54" x14ac:dyDescent="0.2">
      <c r="AV3673" s="191" t="str">
        <f t="shared" si="61"/>
        <v>552_RS_2_2_202425</v>
      </c>
      <c r="AW3673" s="191" t="s">
        <v>92</v>
      </c>
      <c r="AX3673" s="18">
        <v>202425</v>
      </c>
      <c r="AY3673" s="191">
        <v>552</v>
      </c>
      <c r="AZ3673" s="191">
        <v>2</v>
      </c>
      <c r="BA3673" s="191">
        <v>2</v>
      </c>
      <c r="BB3673" s="191">
        <v>-583.54599999999994</v>
      </c>
    </row>
    <row r="3674" spans="48:54" x14ac:dyDescent="0.2">
      <c r="AV3674" s="191" t="str">
        <f t="shared" si="61"/>
        <v>562_RS_2_2_202425</v>
      </c>
      <c r="AW3674" s="191" t="s">
        <v>92</v>
      </c>
      <c r="AX3674" s="18">
        <v>202425</v>
      </c>
      <c r="AY3674" s="191">
        <v>562</v>
      </c>
      <c r="AZ3674" s="191">
        <v>2</v>
      </c>
      <c r="BA3674" s="191">
        <v>2</v>
      </c>
      <c r="BB3674" s="191">
        <v>0</v>
      </c>
    </row>
    <row r="3675" spans="48:54" x14ac:dyDescent="0.2">
      <c r="AV3675" s="191" t="str">
        <f t="shared" si="61"/>
        <v>564_RS_2_2_202425</v>
      </c>
      <c r="AW3675" s="191" t="s">
        <v>92</v>
      </c>
      <c r="AX3675" s="18">
        <v>202425</v>
      </c>
      <c r="AY3675" s="191">
        <v>564</v>
      </c>
      <c r="AZ3675" s="191">
        <v>2</v>
      </c>
      <c r="BA3675" s="191">
        <v>2</v>
      </c>
      <c r="BB3675" s="191">
        <v>0</v>
      </c>
    </row>
    <row r="3676" spans="48:54" x14ac:dyDescent="0.2">
      <c r="AV3676" s="191" t="str">
        <f t="shared" si="61"/>
        <v>566_RS_2_2_202425</v>
      </c>
      <c r="AW3676" s="191" t="s">
        <v>92</v>
      </c>
      <c r="AX3676" s="18">
        <v>202425</v>
      </c>
      <c r="AY3676" s="191">
        <v>566</v>
      </c>
      <c r="AZ3676" s="191">
        <v>2</v>
      </c>
      <c r="BA3676" s="191">
        <v>2</v>
      </c>
      <c r="BB3676" s="191">
        <v>0</v>
      </c>
    </row>
    <row r="3677" spans="48:54" x14ac:dyDescent="0.2">
      <c r="AV3677" s="191" t="str">
        <f t="shared" si="61"/>
        <v>568_RS_2_2_202425</v>
      </c>
      <c r="AW3677" s="191" t="s">
        <v>92</v>
      </c>
      <c r="AX3677" s="18">
        <v>202425</v>
      </c>
      <c r="AY3677" s="191">
        <v>568</v>
      </c>
      <c r="AZ3677" s="191">
        <v>2</v>
      </c>
      <c r="BA3677" s="191">
        <v>2</v>
      </c>
      <c r="BB3677" s="191">
        <v>0</v>
      </c>
    </row>
    <row r="3678" spans="48:54" x14ac:dyDescent="0.2">
      <c r="AV3678" s="191" t="str">
        <f t="shared" si="61"/>
        <v>572_RS_2_2_202425</v>
      </c>
      <c r="AW3678" s="191" t="s">
        <v>92</v>
      </c>
      <c r="AX3678" s="18">
        <v>202425</v>
      </c>
      <c r="AY3678" s="191">
        <v>572</v>
      </c>
      <c r="AZ3678" s="191">
        <v>2</v>
      </c>
      <c r="BA3678" s="191">
        <v>2</v>
      </c>
      <c r="BB3678" s="191">
        <v>0</v>
      </c>
    </row>
    <row r="3679" spans="48:54" x14ac:dyDescent="0.2">
      <c r="AV3679" s="191" t="str">
        <f t="shared" si="61"/>
        <v>574_RS_2_2_202425</v>
      </c>
      <c r="AW3679" s="191" t="s">
        <v>92</v>
      </c>
      <c r="AX3679" s="18">
        <v>202425</v>
      </c>
      <c r="AY3679" s="191">
        <v>574</v>
      </c>
      <c r="AZ3679" s="191">
        <v>2</v>
      </c>
      <c r="BA3679" s="191">
        <v>2</v>
      </c>
      <c r="BB3679" s="191">
        <v>0</v>
      </c>
    </row>
    <row r="3680" spans="48:54" x14ac:dyDescent="0.2">
      <c r="AV3680" s="191" t="str">
        <f t="shared" si="61"/>
        <v>576_RS_2_2_202425</v>
      </c>
      <c r="AW3680" s="191" t="s">
        <v>92</v>
      </c>
      <c r="AX3680" s="18">
        <v>202425</v>
      </c>
      <c r="AY3680" s="191">
        <v>576</v>
      </c>
      <c r="AZ3680" s="191">
        <v>2</v>
      </c>
      <c r="BA3680" s="191">
        <v>2</v>
      </c>
      <c r="BB3680" s="191">
        <v>0</v>
      </c>
    </row>
    <row r="3681" spans="48:54" x14ac:dyDescent="0.2">
      <c r="AV3681" s="191" t="str">
        <f t="shared" si="61"/>
        <v>582_RS_2_2_202425</v>
      </c>
      <c r="AW3681" s="191" t="s">
        <v>92</v>
      </c>
      <c r="AX3681" s="18">
        <v>202425</v>
      </c>
      <c r="AY3681" s="191">
        <v>582</v>
      </c>
      <c r="AZ3681" s="191">
        <v>2</v>
      </c>
      <c r="BA3681" s="191">
        <v>2</v>
      </c>
      <c r="BB3681" s="191">
        <v>0</v>
      </c>
    </row>
    <row r="3682" spans="48:54" x14ac:dyDescent="0.2">
      <c r="AV3682" s="191" t="str">
        <f t="shared" si="61"/>
        <v>584_RS_2_2_202425</v>
      </c>
      <c r="AW3682" s="191" t="s">
        <v>92</v>
      </c>
      <c r="AX3682" s="18">
        <v>202425</v>
      </c>
      <c r="AY3682" s="191">
        <v>584</v>
      </c>
      <c r="AZ3682" s="191">
        <v>2</v>
      </c>
      <c r="BA3682" s="191">
        <v>2</v>
      </c>
      <c r="BB3682" s="191">
        <v>0</v>
      </c>
    </row>
    <row r="3683" spans="48:54" x14ac:dyDescent="0.2">
      <c r="AV3683" s="191" t="str">
        <f t="shared" si="61"/>
        <v>586_RS_2_2_202425</v>
      </c>
      <c r="AW3683" s="191" t="s">
        <v>92</v>
      </c>
      <c r="AX3683" s="18">
        <v>202425</v>
      </c>
      <c r="AY3683" s="191">
        <v>586</v>
      </c>
      <c r="AZ3683" s="191">
        <v>2</v>
      </c>
      <c r="BA3683" s="191">
        <v>2</v>
      </c>
      <c r="BB3683" s="191">
        <v>0</v>
      </c>
    </row>
    <row r="3684" spans="48:54" x14ac:dyDescent="0.2">
      <c r="AV3684" s="191" t="str">
        <f t="shared" si="61"/>
        <v>512_RS_2_4_202425</v>
      </c>
      <c r="AW3684" s="191" t="s">
        <v>92</v>
      </c>
      <c r="AX3684" s="18">
        <v>202425</v>
      </c>
      <c r="AY3684" s="191">
        <v>512</v>
      </c>
      <c r="AZ3684" s="191">
        <v>2</v>
      </c>
      <c r="BA3684" s="191">
        <v>4</v>
      </c>
      <c r="BB3684" s="191">
        <v>1931</v>
      </c>
    </row>
    <row r="3685" spans="48:54" x14ac:dyDescent="0.2">
      <c r="AV3685" s="191" t="str">
        <f t="shared" si="61"/>
        <v>514_RS_2_4_202425</v>
      </c>
      <c r="AW3685" s="191" t="s">
        <v>92</v>
      </c>
      <c r="AX3685" s="18">
        <v>202425</v>
      </c>
      <c r="AY3685" s="191">
        <v>514</v>
      </c>
      <c r="AZ3685" s="191">
        <v>2</v>
      </c>
      <c r="BA3685" s="191">
        <v>4</v>
      </c>
      <c r="BB3685" s="191">
        <v>3650.7560000000003</v>
      </c>
    </row>
    <row r="3686" spans="48:54" x14ac:dyDescent="0.2">
      <c r="AV3686" s="191" t="str">
        <f t="shared" si="61"/>
        <v>516_RS_2_4_202425</v>
      </c>
      <c r="AW3686" s="191" t="s">
        <v>92</v>
      </c>
      <c r="AX3686" s="18">
        <v>202425</v>
      </c>
      <c r="AY3686" s="191">
        <v>516</v>
      </c>
      <c r="AZ3686" s="191">
        <v>2</v>
      </c>
      <c r="BA3686" s="191">
        <v>4</v>
      </c>
      <c r="BB3686" s="191">
        <v>5067.3441650468994</v>
      </c>
    </row>
    <row r="3687" spans="48:54" x14ac:dyDescent="0.2">
      <c r="AV3687" s="191" t="str">
        <f t="shared" si="61"/>
        <v>518_RS_2_4_202425</v>
      </c>
      <c r="AW3687" s="191" t="s">
        <v>92</v>
      </c>
      <c r="AX3687" s="18">
        <v>202425</v>
      </c>
      <c r="AY3687" s="191">
        <v>518</v>
      </c>
      <c r="AZ3687" s="191">
        <v>2</v>
      </c>
      <c r="BA3687" s="191">
        <v>4</v>
      </c>
      <c r="BB3687" s="191">
        <v>1819.452358887268</v>
      </c>
    </row>
    <row r="3688" spans="48:54" x14ac:dyDescent="0.2">
      <c r="AV3688" s="191" t="str">
        <f t="shared" si="61"/>
        <v>520_RS_2_4_202425</v>
      </c>
      <c r="AW3688" s="191" t="s">
        <v>92</v>
      </c>
      <c r="AX3688" s="18">
        <v>202425</v>
      </c>
      <c r="AY3688" s="191">
        <v>520</v>
      </c>
      <c r="AZ3688" s="191">
        <v>2</v>
      </c>
      <c r="BA3688" s="191">
        <v>4</v>
      </c>
      <c r="BB3688" s="191">
        <v>3317.3599999999997</v>
      </c>
    </row>
    <row r="3689" spans="48:54" x14ac:dyDescent="0.2">
      <c r="AV3689" s="191" t="str">
        <f t="shared" si="61"/>
        <v>522_RS_2_4_202425</v>
      </c>
      <c r="AW3689" s="191" t="s">
        <v>92</v>
      </c>
      <c r="AX3689" s="18">
        <v>202425</v>
      </c>
      <c r="AY3689" s="191">
        <v>522</v>
      </c>
      <c r="AZ3689" s="191">
        <v>2</v>
      </c>
      <c r="BA3689" s="191">
        <v>4</v>
      </c>
      <c r="BB3689" s="191">
        <v>1167.64717</v>
      </c>
    </row>
    <row r="3690" spans="48:54" x14ac:dyDescent="0.2">
      <c r="AV3690" s="191" t="str">
        <f t="shared" si="61"/>
        <v>524_RS_2_4_202425</v>
      </c>
      <c r="AW3690" s="191" t="s">
        <v>92</v>
      </c>
      <c r="AX3690" s="18">
        <v>202425</v>
      </c>
      <c r="AY3690" s="191">
        <v>524</v>
      </c>
      <c r="AZ3690" s="191">
        <v>2</v>
      </c>
      <c r="BA3690" s="191">
        <v>4</v>
      </c>
      <c r="BB3690" s="191">
        <v>5491.1326799999988</v>
      </c>
    </row>
    <row r="3691" spans="48:54" x14ac:dyDescent="0.2">
      <c r="AV3691" s="191" t="str">
        <f t="shared" si="61"/>
        <v>526_RS_2_4_202425</v>
      </c>
      <c r="AW3691" s="191" t="s">
        <v>92</v>
      </c>
      <c r="AX3691" s="18">
        <v>202425</v>
      </c>
      <c r="AY3691" s="191">
        <v>526</v>
      </c>
      <c r="AZ3691" s="191">
        <v>2</v>
      </c>
      <c r="BA3691" s="191">
        <v>4</v>
      </c>
      <c r="BB3691" s="191">
        <v>2895.6749999999997</v>
      </c>
    </row>
    <row r="3692" spans="48:54" x14ac:dyDescent="0.2">
      <c r="AV3692" s="191" t="str">
        <f t="shared" si="61"/>
        <v>528_RS_2_4_202425</v>
      </c>
      <c r="AW3692" s="191" t="s">
        <v>92</v>
      </c>
      <c r="AX3692" s="18">
        <v>202425</v>
      </c>
      <c r="AY3692" s="191">
        <v>528</v>
      </c>
      <c r="AZ3692" s="191">
        <v>2</v>
      </c>
      <c r="BA3692" s="191">
        <v>4</v>
      </c>
      <c r="BB3692" s="191">
        <v>5915</v>
      </c>
    </row>
    <row r="3693" spans="48:54" x14ac:dyDescent="0.2">
      <c r="AV3693" s="191" t="str">
        <f t="shared" si="61"/>
        <v>530_RS_2_4_202425</v>
      </c>
      <c r="AW3693" s="191" t="s">
        <v>92</v>
      </c>
      <c r="AX3693" s="18">
        <v>202425</v>
      </c>
      <c r="AY3693" s="191">
        <v>530</v>
      </c>
      <c r="AZ3693" s="191">
        <v>2</v>
      </c>
      <c r="BA3693" s="191">
        <v>4</v>
      </c>
      <c r="BB3693" s="191">
        <v>5835.8080000000009</v>
      </c>
    </row>
    <row r="3694" spans="48:54" x14ac:dyDescent="0.2">
      <c r="AV3694" s="191" t="str">
        <f t="shared" si="61"/>
        <v>532_RS_2_4_202425</v>
      </c>
      <c r="AW3694" s="191" t="s">
        <v>92</v>
      </c>
      <c r="AX3694" s="18">
        <v>202425</v>
      </c>
      <c r="AY3694" s="191">
        <v>532</v>
      </c>
      <c r="AZ3694" s="191">
        <v>2</v>
      </c>
      <c r="BA3694" s="191">
        <v>4</v>
      </c>
      <c r="BB3694" s="191">
        <v>4152.9534999999996</v>
      </c>
    </row>
    <row r="3695" spans="48:54" x14ac:dyDescent="0.2">
      <c r="AV3695" s="191" t="str">
        <f t="shared" si="61"/>
        <v>534_RS_2_4_202425</v>
      </c>
      <c r="AW3695" s="191" t="s">
        <v>92</v>
      </c>
      <c r="AX3695" s="18">
        <v>202425</v>
      </c>
      <c r="AY3695" s="191">
        <v>534</v>
      </c>
      <c r="AZ3695" s="191">
        <v>2</v>
      </c>
      <c r="BA3695" s="191">
        <v>4</v>
      </c>
      <c r="BB3695" s="191">
        <v>4378.1416200000012</v>
      </c>
    </row>
    <row r="3696" spans="48:54" x14ac:dyDescent="0.2">
      <c r="AV3696" s="191" t="str">
        <f t="shared" si="61"/>
        <v>536_RS_2_4_202425</v>
      </c>
      <c r="AW3696" s="191" t="s">
        <v>92</v>
      </c>
      <c r="AX3696" s="18">
        <v>202425</v>
      </c>
      <c r="AY3696" s="191">
        <v>536</v>
      </c>
      <c r="AZ3696" s="191">
        <v>2</v>
      </c>
      <c r="BA3696" s="191">
        <v>4</v>
      </c>
      <c r="BB3696" s="191">
        <v>2539.0499999999997</v>
      </c>
    </row>
    <row r="3697" spans="48:54" x14ac:dyDescent="0.2">
      <c r="AV3697" s="191" t="str">
        <f t="shared" si="61"/>
        <v>538_RS_2_4_202425</v>
      </c>
      <c r="AW3697" s="191" t="s">
        <v>92</v>
      </c>
      <c r="AX3697" s="18">
        <v>202425</v>
      </c>
      <c r="AY3697" s="191">
        <v>538</v>
      </c>
      <c r="AZ3697" s="191">
        <v>2</v>
      </c>
      <c r="BA3697" s="191">
        <v>4</v>
      </c>
      <c r="BB3697" s="191">
        <v>5378.6299079947494</v>
      </c>
    </row>
    <row r="3698" spans="48:54" x14ac:dyDescent="0.2">
      <c r="AV3698" s="191" t="str">
        <f t="shared" si="61"/>
        <v>540_RS_2_4_202425</v>
      </c>
      <c r="AW3698" s="191" t="s">
        <v>92</v>
      </c>
      <c r="AX3698" s="18">
        <v>202425</v>
      </c>
      <c r="AY3698" s="191">
        <v>540</v>
      </c>
      <c r="AZ3698" s="191">
        <v>2</v>
      </c>
      <c r="BA3698" s="191">
        <v>4</v>
      </c>
      <c r="BB3698" s="191">
        <v>5096.7759999999998</v>
      </c>
    </row>
    <row r="3699" spans="48:54" x14ac:dyDescent="0.2">
      <c r="AV3699" s="191" t="str">
        <f t="shared" si="61"/>
        <v>542_RS_2_4_202425</v>
      </c>
      <c r="AW3699" s="191" t="s">
        <v>92</v>
      </c>
      <c r="AX3699" s="18">
        <v>202425</v>
      </c>
      <c r="AY3699" s="191">
        <v>542</v>
      </c>
      <c r="AZ3699" s="191">
        <v>2</v>
      </c>
      <c r="BA3699" s="191">
        <v>4</v>
      </c>
      <c r="BB3699" s="191">
        <v>3235.5920000000001</v>
      </c>
    </row>
    <row r="3700" spans="48:54" x14ac:dyDescent="0.2">
      <c r="AV3700" s="191" t="str">
        <f t="shared" si="61"/>
        <v>544_RS_2_4_202425</v>
      </c>
      <c r="AW3700" s="191" t="s">
        <v>92</v>
      </c>
      <c r="AX3700" s="18">
        <v>202425</v>
      </c>
      <c r="AY3700" s="191">
        <v>544</v>
      </c>
      <c r="AZ3700" s="191">
        <v>2</v>
      </c>
      <c r="BA3700" s="191">
        <v>4</v>
      </c>
      <c r="BB3700" s="191">
        <v>7841.8600000000006</v>
      </c>
    </row>
    <row r="3701" spans="48:54" x14ac:dyDescent="0.2">
      <c r="AV3701" s="191" t="str">
        <f t="shared" si="61"/>
        <v>545_RS_2_4_202425</v>
      </c>
      <c r="AW3701" s="191" t="s">
        <v>92</v>
      </c>
      <c r="AX3701" s="18">
        <v>202425</v>
      </c>
      <c r="AY3701" s="191">
        <v>545</v>
      </c>
      <c r="AZ3701" s="191">
        <v>2</v>
      </c>
      <c r="BA3701" s="191">
        <v>4</v>
      </c>
      <c r="BB3701" s="191">
        <v>4112.1466399999999</v>
      </c>
    </row>
    <row r="3702" spans="48:54" x14ac:dyDescent="0.2">
      <c r="AV3702" s="191" t="str">
        <f t="shared" si="61"/>
        <v>546_RS_2_4_202425</v>
      </c>
      <c r="AW3702" s="191" t="s">
        <v>92</v>
      </c>
      <c r="AX3702" s="18">
        <v>202425</v>
      </c>
      <c r="AY3702" s="191">
        <v>546</v>
      </c>
      <c r="AZ3702" s="191">
        <v>2</v>
      </c>
      <c r="BA3702" s="191">
        <v>4</v>
      </c>
      <c r="BB3702" s="191">
        <v>9508.3870000000006</v>
      </c>
    </row>
    <row r="3703" spans="48:54" x14ac:dyDescent="0.2">
      <c r="AV3703" s="191" t="str">
        <f t="shared" si="61"/>
        <v>548_RS_2_4_202425</v>
      </c>
      <c r="AW3703" s="191" t="s">
        <v>92</v>
      </c>
      <c r="AX3703" s="18">
        <v>202425</v>
      </c>
      <c r="AY3703" s="191">
        <v>548</v>
      </c>
      <c r="AZ3703" s="191">
        <v>2</v>
      </c>
      <c r="BA3703" s="191">
        <v>4</v>
      </c>
      <c r="BB3703" s="191">
        <v>3338.2403100000001</v>
      </c>
    </row>
    <row r="3704" spans="48:54" x14ac:dyDescent="0.2">
      <c r="AV3704" s="191" t="str">
        <f t="shared" si="61"/>
        <v>550_RS_2_4_202425</v>
      </c>
      <c r="AW3704" s="191" t="s">
        <v>92</v>
      </c>
      <c r="AX3704" s="18">
        <v>202425</v>
      </c>
      <c r="AY3704" s="191">
        <v>550</v>
      </c>
      <c r="AZ3704" s="191">
        <v>2</v>
      </c>
      <c r="BA3704" s="191">
        <v>4</v>
      </c>
      <c r="BB3704" s="191">
        <v>6622.2995070937723</v>
      </c>
    </row>
    <row r="3705" spans="48:54" x14ac:dyDescent="0.2">
      <c r="AV3705" s="191" t="str">
        <f t="shared" si="61"/>
        <v>552_RS_2_4_202425</v>
      </c>
      <c r="AW3705" s="191" t="s">
        <v>92</v>
      </c>
      <c r="AX3705" s="18">
        <v>202425</v>
      </c>
      <c r="AY3705" s="191">
        <v>552</v>
      </c>
      <c r="AZ3705" s="191">
        <v>2</v>
      </c>
      <c r="BA3705" s="191">
        <v>4</v>
      </c>
      <c r="BB3705" s="191">
        <v>9978.7469199999996</v>
      </c>
    </row>
    <row r="3706" spans="48:54" x14ac:dyDescent="0.2">
      <c r="AV3706" s="191" t="str">
        <f t="shared" si="61"/>
        <v>562_RS_2_4_202425</v>
      </c>
      <c r="AW3706" s="191" t="s">
        <v>92</v>
      </c>
      <c r="AX3706" s="18">
        <v>202425</v>
      </c>
      <c r="AY3706" s="191">
        <v>562</v>
      </c>
      <c r="AZ3706" s="191">
        <v>2</v>
      </c>
      <c r="BA3706" s="191">
        <v>4</v>
      </c>
      <c r="BB3706" s="191">
        <v>0</v>
      </c>
    </row>
    <row r="3707" spans="48:54" x14ac:dyDescent="0.2">
      <c r="AV3707" s="191" t="str">
        <f t="shared" si="61"/>
        <v>564_RS_2_4_202425</v>
      </c>
      <c r="AW3707" s="191" t="s">
        <v>92</v>
      </c>
      <c r="AX3707" s="18">
        <v>202425</v>
      </c>
      <c r="AY3707" s="191">
        <v>564</v>
      </c>
      <c r="AZ3707" s="191">
        <v>2</v>
      </c>
      <c r="BA3707" s="191">
        <v>4</v>
      </c>
      <c r="BB3707" s="191">
        <v>0</v>
      </c>
    </row>
    <row r="3708" spans="48:54" x14ac:dyDescent="0.2">
      <c r="AV3708" s="191" t="str">
        <f t="shared" si="61"/>
        <v>566_RS_2_4_202425</v>
      </c>
      <c r="AW3708" s="191" t="s">
        <v>92</v>
      </c>
      <c r="AX3708" s="18">
        <v>202425</v>
      </c>
      <c r="AY3708" s="191">
        <v>566</v>
      </c>
      <c r="AZ3708" s="191">
        <v>2</v>
      </c>
      <c r="BA3708" s="191">
        <v>4</v>
      </c>
      <c r="BB3708" s="191">
        <v>0</v>
      </c>
    </row>
    <row r="3709" spans="48:54" x14ac:dyDescent="0.2">
      <c r="AV3709" s="191" t="str">
        <f t="shared" si="61"/>
        <v>568_RS_2_4_202425</v>
      </c>
      <c r="AW3709" s="191" t="s">
        <v>92</v>
      </c>
      <c r="AX3709" s="18">
        <v>202425</v>
      </c>
      <c r="AY3709" s="191">
        <v>568</v>
      </c>
      <c r="AZ3709" s="191">
        <v>2</v>
      </c>
      <c r="BA3709" s="191">
        <v>4</v>
      </c>
      <c r="BB3709" s="191">
        <v>0</v>
      </c>
    </row>
    <row r="3710" spans="48:54" x14ac:dyDescent="0.2">
      <c r="AV3710" s="191" t="str">
        <f t="shared" si="61"/>
        <v>572_RS_2_4_202425</v>
      </c>
      <c r="AW3710" s="191" t="s">
        <v>92</v>
      </c>
      <c r="AX3710" s="18">
        <v>202425</v>
      </c>
      <c r="AY3710" s="191">
        <v>572</v>
      </c>
      <c r="AZ3710" s="191">
        <v>2</v>
      </c>
      <c r="BA3710" s="191">
        <v>4</v>
      </c>
      <c r="BB3710" s="191">
        <v>0</v>
      </c>
    </row>
    <row r="3711" spans="48:54" x14ac:dyDescent="0.2">
      <c r="AV3711" s="191" t="str">
        <f t="shared" si="61"/>
        <v>574_RS_2_4_202425</v>
      </c>
      <c r="AW3711" s="191" t="s">
        <v>92</v>
      </c>
      <c r="AX3711" s="18">
        <v>202425</v>
      </c>
      <c r="AY3711" s="191">
        <v>574</v>
      </c>
      <c r="AZ3711" s="191">
        <v>2</v>
      </c>
      <c r="BA3711" s="191">
        <v>4</v>
      </c>
      <c r="BB3711" s="191">
        <v>0</v>
      </c>
    </row>
    <row r="3712" spans="48:54" x14ac:dyDescent="0.2">
      <c r="AV3712" s="191" t="str">
        <f t="shared" si="61"/>
        <v>576_RS_2_4_202425</v>
      </c>
      <c r="AW3712" s="191" t="s">
        <v>92</v>
      </c>
      <c r="AX3712" s="18">
        <v>202425</v>
      </c>
      <c r="AY3712" s="191">
        <v>576</v>
      </c>
      <c r="AZ3712" s="191">
        <v>2</v>
      </c>
      <c r="BA3712" s="191">
        <v>4</v>
      </c>
      <c r="BB3712" s="191">
        <v>0</v>
      </c>
    </row>
    <row r="3713" spans="48:54" x14ac:dyDescent="0.2">
      <c r="AV3713" s="191" t="str">
        <f t="shared" si="61"/>
        <v>582_RS_2_4_202425</v>
      </c>
      <c r="AW3713" s="191" t="s">
        <v>92</v>
      </c>
      <c r="AX3713" s="18">
        <v>202425</v>
      </c>
      <c r="AY3713" s="191">
        <v>582</v>
      </c>
      <c r="AZ3713" s="191">
        <v>2</v>
      </c>
      <c r="BA3713" s="191">
        <v>4</v>
      </c>
      <c r="BB3713" s="191">
        <v>0</v>
      </c>
    </row>
    <row r="3714" spans="48:54" x14ac:dyDescent="0.2">
      <c r="AV3714" s="191" t="str">
        <f t="shared" si="61"/>
        <v>584_RS_2_4_202425</v>
      </c>
      <c r="AW3714" s="191" t="s">
        <v>92</v>
      </c>
      <c r="AX3714" s="18">
        <v>202425</v>
      </c>
      <c r="AY3714" s="191">
        <v>584</v>
      </c>
      <c r="AZ3714" s="191">
        <v>2</v>
      </c>
      <c r="BA3714" s="191">
        <v>4</v>
      </c>
      <c r="BB3714" s="191">
        <v>0</v>
      </c>
    </row>
    <row r="3715" spans="48:54" x14ac:dyDescent="0.2">
      <c r="AV3715" s="191" t="str">
        <f t="shared" si="61"/>
        <v>586_RS_2_4_202425</v>
      </c>
      <c r="AW3715" s="191" t="s">
        <v>92</v>
      </c>
      <c r="AX3715" s="18">
        <v>202425</v>
      </c>
      <c r="AY3715" s="191">
        <v>586</v>
      </c>
      <c r="AZ3715" s="191">
        <v>2</v>
      </c>
      <c r="BA3715" s="191">
        <v>4</v>
      </c>
      <c r="BB3715" s="191">
        <v>0</v>
      </c>
    </row>
    <row r="3716" spans="48:54" x14ac:dyDescent="0.2">
      <c r="AV3716" s="191" t="str">
        <f t="shared" ref="AV3716:AV3779" si="62">AY3716&amp;"_"&amp;AW3716&amp;"_"&amp;AZ3716&amp;"_"&amp;BA3716&amp;"_"&amp;AX3716</f>
        <v>512_RS_2_5_202425</v>
      </c>
      <c r="AW3716" s="191" t="s">
        <v>92</v>
      </c>
      <c r="AX3716" s="18">
        <v>202425</v>
      </c>
      <c r="AY3716" s="191">
        <v>512</v>
      </c>
      <c r="AZ3716" s="191">
        <v>2</v>
      </c>
      <c r="BA3716" s="191">
        <v>5</v>
      </c>
      <c r="BB3716" s="191">
        <v>-647</v>
      </c>
    </row>
    <row r="3717" spans="48:54" x14ac:dyDescent="0.2">
      <c r="AV3717" s="191" t="str">
        <f t="shared" si="62"/>
        <v>514_RS_2_5_202425</v>
      </c>
      <c r="AW3717" s="191" t="s">
        <v>92</v>
      </c>
      <c r="AX3717" s="18">
        <v>202425</v>
      </c>
      <c r="AY3717" s="191">
        <v>514</v>
      </c>
      <c r="AZ3717" s="191">
        <v>2</v>
      </c>
      <c r="BA3717" s="191">
        <v>5</v>
      </c>
      <c r="BB3717" s="191">
        <v>-948.52799999999991</v>
      </c>
    </row>
    <row r="3718" spans="48:54" x14ac:dyDescent="0.2">
      <c r="AV3718" s="191" t="str">
        <f t="shared" si="62"/>
        <v>516_RS_2_5_202425</v>
      </c>
      <c r="AW3718" s="191" t="s">
        <v>92</v>
      </c>
      <c r="AX3718" s="18">
        <v>202425</v>
      </c>
      <c r="AY3718" s="191">
        <v>516</v>
      </c>
      <c r="AZ3718" s="191">
        <v>2</v>
      </c>
      <c r="BA3718" s="191">
        <v>5</v>
      </c>
      <c r="BB3718" s="191">
        <v>-2476.3085999999998</v>
      </c>
    </row>
    <row r="3719" spans="48:54" x14ac:dyDescent="0.2">
      <c r="AV3719" s="191" t="str">
        <f t="shared" si="62"/>
        <v>518_RS_2_5_202425</v>
      </c>
      <c r="AW3719" s="191" t="s">
        <v>92</v>
      </c>
      <c r="AX3719" s="18">
        <v>202425</v>
      </c>
      <c r="AY3719" s="191">
        <v>518</v>
      </c>
      <c r="AZ3719" s="191">
        <v>2</v>
      </c>
      <c r="BA3719" s="191">
        <v>5</v>
      </c>
      <c r="BB3719" s="191">
        <v>-802.01476000000002</v>
      </c>
    </row>
    <row r="3720" spans="48:54" x14ac:dyDescent="0.2">
      <c r="AV3720" s="191" t="str">
        <f t="shared" si="62"/>
        <v>520_RS_2_5_202425</v>
      </c>
      <c r="AW3720" s="191" t="s">
        <v>92</v>
      </c>
      <c r="AX3720" s="18">
        <v>202425</v>
      </c>
      <c r="AY3720" s="191">
        <v>520</v>
      </c>
      <c r="AZ3720" s="191">
        <v>2</v>
      </c>
      <c r="BA3720" s="191">
        <v>5</v>
      </c>
      <c r="BB3720" s="191">
        <v>-1383.8889999999999</v>
      </c>
    </row>
    <row r="3721" spans="48:54" x14ac:dyDescent="0.2">
      <c r="AV3721" s="191" t="str">
        <f t="shared" si="62"/>
        <v>522_RS_2_5_202425</v>
      </c>
      <c r="AW3721" s="191" t="s">
        <v>92</v>
      </c>
      <c r="AX3721" s="18">
        <v>202425</v>
      </c>
      <c r="AY3721" s="191">
        <v>522</v>
      </c>
      <c r="AZ3721" s="191">
        <v>2</v>
      </c>
      <c r="BA3721" s="191">
        <v>5</v>
      </c>
      <c r="BB3721" s="191">
        <v>-373.14</v>
      </c>
    </row>
    <row r="3722" spans="48:54" x14ac:dyDescent="0.2">
      <c r="AV3722" s="191" t="str">
        <f t="shared" si="62"/>
        <v>524_RS_2_5_202425</v>
      </c>
      <c r="AW3722" s="191" t="s">
        <v>92</v>
      </c>
      <c r="AX3722" s="18">
        <v>202425</v>
      </c>
      <c r="AY3722" s="191">
        <v>524</v>
      </c>
      <c r="AZ3722" s="191">
        <v>2</v>
      </c>
      <c r="BA3722" s="191">
        <v>5</v>
      </c>
      <c r="BB3722" s="191">
        <v>-1880.6559999999999</v>
      </c>
    </row>
    <row r="3723" spans="48:54" x14ac:dyDescent="0.2">
      <c r="AV3723" s="191" t="str">
        <f t="shared" si="62"/>
        <v>526_RS_2_5_202425</v>
      </c>
      <c r="AW3723" s="191" t="s">
        <v>92</v>
      </c>
      <c r="AX3723" s="18">
        <v>202425</v>
      </c>
      <c r="AY3723" s="191">
        <v>526</v>
      </c>
      <c r="AZ3723" s="191">
        <v>2</v>
      </c>
      <c r="BA3723" s="191">
        <v>5</v>
      </c>
      <c r="BB3723" s="191">
        <v>-895.57500000000005</v>
      </c>
    </row>
    <row r="3724" spans="48:54" x14ac:dyDescent="0.2">
      <c r="AV3724" s="191" t="str">
        <f t="shared" si="62"/>
        <v>528_RS_2_5_202425</v>
      </c>
      <c r="AW3724" s="191" t="s">
        <v>92</v>
      </c>
      <c r="AX3724" s="18">
        <v>202425</v>
      </c>
      <c r="AY3724" s="191">
        <v>528</v>
      </c>
      <c r="AZ3724" s="191">
        <v>2</v>
      </c>
      <c r="BA3724" s="191">
        <v>5</v>
      </c>
      <c r="BB3724" s="191">
        <v>-3302</v>
      </c>
    </row>
    <row r="3725" spans="48:54" x14ac:dyDescent="0.2">
      <c r="AV3725" s="191" t="str">
        <f t="shared" si="62"/>
        <v>530_RS_2_5_202425</v>
      </c>
      <c r="AW3725" s="191" t="s">
        <v>92</v>
      </c>
      <c r="AX3725" s="18">
        <v>202425</v>
      </c>
      <c r="AY3725" s="191">
        <v>530</v>
      </c>
      <c r="AZ3725" s="191">
        <v>2</v>
      </c>
      <c r="BA3725" s="191">
        <v>5</v>
      </c>
      <c r="BB3725" s="191">
        <v>-4317.0609999999997</v>
      </c>
    </row>
    <row r="3726" spans="48:54" x14ac:dyDescent="0.2">
      <c r="AV3726" s="191" t="str">
        <f t="shared" si="62"/>
        <v>532_RS_2_5_202425</v>
      </c>
      <c r="AW3726" s="191" t="s">
        <v>92</v>
      </c>
      <c r="AX3726" s="18">
        <v>202425</v>
      </c>
      <c r="AY3726" s="191">
        <v>532</v>
      </c>
      <c r="AZ3726" s="191">
        <v>2</v>
      </c>
      <c r="BA3726" s="191">
        <v>5</v>
      </c>
      <c r="BB3726" s="191">
        <v>-1541.9949999999999</v>
      </c>
    </row>
    <row r="3727" spans="48:54" x14ac:dyDescent="0.2">
      <c r="AV3727" s="191" t="str">
        <f t="shared" si="62"/>
        <v>534_RS_2_5_202425</v>
      </c>
      <c r="AW3727" s="191" t="s">
        <v>92</v>
      </c>
      <c r="AX3727" s="18">
        <v>202425</v>
      </c>
      <c r="AY3727" s="191">
        <v>534</v>
      </c>
      <c r="AZ3727" s="191">
        <v>2</v>
      </c>
      <c r="BA3727" s="191">
        <v>5</v>
      </c>
      <c r="BB3727" s="191">
        <v>-3231.12817</v>
      </c>
    </row>
    <row r="3728" spans="48:54" x14ac:dyDescent="0.2">
      <c r="AV3728" s="191" t="str">
        <f t="shared" si="62"/>
        <v>536_RS_2_5_202425</v>
      </c>
      <c r="AW3728" s="191" t="s">
        <v>92</v>
      </c>
      <c r="AX3728" s="18">
        <v>202425</v>
      </c>
      <c r="AY3728" s="191">
        <v>536</v>
      </c>
      <c r="AZ3728" s="191">
        <v>2</v>
      </c>
      <c r="BA3728" s="191">
        <v>5</v>
      </c>
      <c r="BB3728" s="191">
        <v>-1053.797</v>
      </c>
    </row>
    <row r="3729" spans="48:54" x14ac:dyDescent="0.2">
      <c r="AV3729" s="191" t="str">
        <f t="shared" si="62"/>
        <v>538_RS_2_5_202425</v>
      </c>
      <c r="AW3729" s="191" t="s">
        <v>92</v>
      </c>
      <c r="AX3729" s="18">
        <v>202425</v>
      </c>
      <c r="AY3729" s="191">
        <v>538</v>
      </c>
      <c r="AZ3729" s="191">
        <v>2</v>
      </c>
      <c r="BA3729" s="191">
        <v>5</v>
      </c>
      <c r="BB3729" s="191">
        <v>-3625.2530000000002</v>
      </c>
    </row>
    <row r="3730" spans="48:54" x14ac:dyDescent="0.2">
      <c r="AV3730" s="191" t="str">
        <f t="shared" si="62"/>
        <v>540_RS_2_5_202425</v>
      </c>
      <c r="AW3730" s="191" t="s">
        <v>92</v>
      </c>
      <c r="AX3730" s="18">
        <v>202425</v>
      </c>
      <c r="AY3730" s="191">
        <v>540</v>
      </c>
      <c r="AZ3730" s="191">
        <v>2</v>
      </c>
      <c r="BA3730" s="191">
        <v>5</v>
      </c>
      <c r="BB3730" s="191">
        <v>-3214.9700000000003</v>
      </c>
    </row>
    <row r="3731" spans="48:54" x14ac:dyDescent="0.2">
      <c r="AV3731" s="191" t="str">
        <f t="shared" si="62"/>
        <v>542_RS_2_5_202425</v>
      </c>
      <c r="AW3731" s="191" t="s">
        <v>92</v>
      </c>
      <c r="AX3731" s="18">
        <v>202425</v>
      </c>
      <c r="AY3731" s="191">
        <v>542</v>
      </c>
      <c r="AZ3731" s="191">
        <v>2</v>
      </c>
      <c r="BA3731" s="191">
        <v>5</v>
      </c>
      <c r="BB3731" s="191">
        <v>-2287.4749999999999</v>
      </c>
    </row>
    <row r="3732" spans="48:54" x14ac:dyDescent="0.2">
      <c r="AV3732" s="191" t="str">
        <f t="shared" si="62"/>
        <v>544_RS_2_5_202425</v>
      </c>
      <c r="AW3732" s="191" t="s">
        <v>92</v>
      </c>
      <c r="AX3732" s="18">
        <v>202425</v>
      </c>
      <c r="AY3732" s="191">
        <v>544</v>
      </c>
      <c r="AZ3732" s="191">
        <v>2</v>
      </c>
      <c r="BA3732" s="191">
        <v>5</v>
      </c>
      <c r="BB3732" s="191">
        <v>-2256.4300000000003</v>
      </c>
    </row>
    <row r="3733" spans="48:54" x14ac:dyDescent="0.2">
      <c r="AV3733" s="191" t="str">
        <f t="shared" si="62"/>
        <v>545_RS_2_5_202425</v>
      </c>
      <c r="AW3733" s="191" t="s">
        <v>92</v>
      </c>
      <c r="AX3733" s="18">
        <v>202425</v>
      </c>
      <c r="AY3733" s="191">
        <v>545</v>
      </c>
      <c r="AZ3733" s="191">
        <v>2</v>
      </c>
      <c r="BA3733" s="191">
        <v>5</v>
      </c>
      <c r="BB3733" s="191">
        <v>-3245.2696599999999</v>
      </c>
    </row>
    <row r="3734" spans="48:54" x14ac:dyDescent="0.2">
      <c r="AV3734" s="191" t="str">
        <f t="shared" si="62"/>
        <v>546_RS_2_5_202425</v>
      </c>
      <c r="AW3734" s="191" t="s">
        <v>92</v>
      </c>
      <c r="AX3734" s="18">
        <v>202425</v>
      </c>
      <c r="AY3734" s="191">
        <v>546</v>
      </c>
      <c r="AZ3734" s="191">
        <v>2</v>
      </c>
      <c r="BA3734" s="191">
        <v>5</v>
      </c>
      <c r="BB3734" s="191">
        <v>-5714</v>
      </c>
    </row>
    <row r="3735" spans="48:54" x14ac:dyDescent="0.2">
      <c r="AV3735" s="191" t="str">
        <f t="shared" si="62"/>
        <v>548_RS_2_5_202425</v>
      </c>
      <c r="AW3735" s="191" t="s">
        <v>92</v>
      </c>
      <c r="AX3735" s="18">
        <v>202425</v>
      </c>
      <c r="AY3735" s="191">
        <v>548</v>
      </c>
      <c r="AZ3735" s="191">
        <v>2</v>
      </c>
      <c r="BA3735" s="191">
        <v>5</v>
      </c>
      <c r="BB3735" s="191">
        <v>-863.05349999999999</v>
      </c>
    </row>
    <row r="3736" spans="48:54" x14ac:dyDescent="0.2">
      <c r="AV3736" s="191" t="str">
        <f t="shared" si="62"/>
        <v>550_RS_2_5_202425</v>
      </c>
      <c r="AW3736" s="191" t="s">
        <v>92</v>
      </c>
      <c r="AX3736" s="18">
        <v>202425</v>
      </c>
      <c r="AY3736" s="191">
        <v>550</v>
      </c>
      <c r="AZ3736" s="191">
        <v>2</v>
      </c>
      <c r="BA3736" s="191">
        <v>5</v>
      </c>
      <c r="BB3736" s="191">
        <v>-4639.1954300000007</v>
      </c>
    </row>
    <row r="3737" spans="48:54" x14ac:dyDescent="0.2">
      <c r="AV3737" s="191" t="str">
        <f t="shared" si="62"/>
        <v>552_RS_2_5_202425</v>
      </c>
      <c r="AW3737" s="191" t="s">
        <v>92</v>
      </c>
      <c r="AX3737" s="18">
        <v>202425</v>
      </c>
      <c r="AY3737" s="191">
        <v>552</v>
      </c>
      <c r="AZ3737" s="191">
        <v>2</v>
      </c>
      <c r="BA3737" s="191">
        <v>5</v>
      </c>
      <c r="BB3737" s="191">
        <v>-6099.1469999999999</v>
      </c>
    </row>
    <row r="3738" spans="48:54" x14ac:dyDescent="0.2">
      <c r="AV3738" s="191" t="str">
        <f t="shared" si="62"/>
        <v>562_RS_2_5_202425</v>
      </c>
      <c r="AW3738" s="191" t="s">
        <v>92</v>
      </c>
      <c r="AX3738" s="18">
        <v>202425</v>
      </c>
      <c r="AY3738" s="191">
        <v>562</v>
      </c>
      <c r="AZ3738" s="191">
        <v>2</v>
      </c>
      <c r="BA3738" s="191">
        <v>5</v>
      </c>
      <c r="BB3738" s="191">
        <v>0</v>
      </c>
    </row>
    <row r="3739" spans="48:54" x14ac:dyDescent="0.2">
      <c r="AV3739" s="191" t="str">
        <f t="shared" si="62"/>
        <v>564_RS_2_5_202425</v>
      </c>
      <c r="AW3739" s="191" t="s">
        <v>92</v>
      </c>
      <c r="AX3739" s="18">
        <v>202425</v>
      </c>
      <c r="AY3739" s="191">
        <v>564</v>
      </c>
      <c r="AZ3739" s="191">
        <v>2</v>
      </c>
      <c r="BA3739" s="191">
        <v>5</v>
      </c>
      <c r="BB3739" s="191">
        <v>0</v>
      </c>
    </row>
    <row r="3740" spans="48:54" x14ac:dyDescent="0.2">
      <c r="AV3740" s="191" t="str">
        <f t="shared" si="62"/>
        <v>566_RS_2_5_202425</v>
      </c>
      <c r="AW3740" s="191" t="s">
        <v>92</v>
      </c>
      <c r="AX3740" s="18">
        <v>202425</v>
      </c>
      <c r="AY3740" s="191">
        <v>566</v>
      </c>
      <c r="AZ3740" s="191">
        <v>2</v>
      </c>
      <c r="BA3740" s="191">
        <v>5</v>
      </c>
      <c r="BB3740" s="191">
        <v>0</v>
      </c>
    </row>
    <row r="3741" spans="48:54" x14ac:dyDescent="0.2">
      <c r="AV3741" s="191" t="str">
        <f t="shared" si="62"/>
        <v>568_RS_2_5_202425</v>
      </c>
      <c r="AW3741" s="191" t="s">
        <v>92</v>
      </c>
      <c r="AX3741" s="18">
        <v>202425</v>
      </c>
      <c r="AY3741" s="191">
        <v>568</v>
      </c>
      <c r="AZ3741" s="191">
        <v>2</v>
      </c>
      <c r="BA3741" s="191">
        <v>5</v>
      </c>
      <c r="BB3741" s="191">
        <v>0</v>
      </c>
    </row>
    <row r="3742" spans="48:54" x14ac:dyDescent="0.2">
      <c r="AV3742" s="191" t="str">
        <f t="shared" si="62"/>
        <v>572_RS_2_5_202425</v>
      </c>
      <c r="AW3742" s="191" t="s">
        <v>92</v>
      </c>
      <c r="AX3742" s="18">
        <v>202425</v>
      </c>
      <c r="AY3742" s="191">
        <v>572</v>
      </c>
      <c r="AZ3742" s="191">
        <v>2</v>
      </c>
      <c r="BA3742" s="191">
        <v>5</v>
      </c>
      <c r="BB3742" s="191">
        <v>0</v>
      </c>
    </row>
    <row r="3743" spans="48:54" x14ac:dyDescent="0.2">
      <c r="AV3743" s="191" t="str">
        <f t="shared" si="62"/>
        <v>574_RS_2_5_202425</v>
      </c>
      <c r="AW3743" s="191" t="s">
        <v>92</v>
      </c>
      <c r="AX3743" s="18">
        <v>202425</v>
      </c>
      <c r="AY3743" s="191">
        <v>574</v>
      </c>
      <c r="AZ3743" s="191">
        <v>2</v>
      </c>
      <c r="BA3743" s="191">
        <v>5</v>
      </c>
      <c r="BB3743" s="191">
        <v>0</v>
      </c>
    </row>
    <row r="3744" spans="48:54" x14ac:dyDescent="0.2">
      <c r="AV3744" s="191" t="str">
        <f t="shared" si="62"/>
        <v>576_RS_2_5_202425</v>
      </c>
      <c r="AW3744" s="191" t="s">
        <v>92</v>
      </c>
      <c r="AX3744" s="18">
        <v>202425</v>
      </c>
      <c r="AY3744" s="191">
        <v>576</v>
      </c>
      <c r="AZ3744" s="191">
        <v>2</v>
      </c>
      <c r="BA3744" s="191">
        <v>5</v>
      </c>
      <c r="BB3744" s="191">
        <v>0</v>
      </c>
    </row>
    <row r="3745" spans="48:54" x14ac:dyDescent="0.2">
      <c r="AV3745" s="191" t="str">
        <f t="shared" si="62"/>
        <v>582_RS_2_5_202425</v>
      </c>
      <c r="AW3745" s="191" t="s">
        <v>92</v>
      </c>
      <c r="AX3745" s="18">
        <v>202425</v>
      </c>
      <c r="AY3745" s="191">
        <v>582</v>
      </c>
      <c r="AZ3745" s="191">
        <v>2</v>
      </c>
      <c r="BA3745" s="191">
        <v>5</v>
      </c>
      <c r="BB3745" s="191">
        <v>0</v>
      </c>
    </row>
    <row r="3746" spans="48:54" x14ac:dyDescent="0.2">
      <c r="AV3746" s="191" t="str">
        <f t="shared" si="62"/>
        <v>584_RS_2_5_202425</v>
      </c>
      <c r="AW3746" s="191" t="s">
        <v>92</v>
      </c>
      <c r="AX3746" s="18">
        <v>202425</v>
      </c>
      <c r="AY3746" s="191">
        <v>584</v>
      </c>
      <c r="AZ3746" s="191">
        <v>2</v>
      </c>
      <c r="BA3746" s="191">
        <v>5</v>
      </c>
      <c r="BB3746" s="191">
        <v>0</v>
      </c>
    </row>
    <row r="3747" spans="48:54" x14ac:dyDescent="0.2">
      <c r="AV3747" s="191" t="str">
        <f t="shared" si="62"/>
        <v>586_RS_2_5_202425</v>
      </c>
      <c r="AW3747" s="191" t="s">
        <v>92</v>
      </c>
      <c r="AX3747" s="18">
        <v>202425</v>
      </c>
      <c r="AY3747" s="191">
        <v>586</v>
      </c>
      <c r="AZ3747" s="191">
        <v>2</v>
      </c>
      <c r="BA3747" s="191">
        <v>5</v>
      </c>
      <c r="BB3747" s="191">
        <v>0</v>
      </c>
    </row>
    <row r="3748" spans="48:54" x14ac:dyDescent="0.2">
      <c r="AV3748" s="191" t="str">
        <f t="shared" si="62"/>
        <v>512_RS_3_1_202425</v>
      </c>
      <c r="AW3748" s="191" t="s">
        <v>92</v>
      </c>
      <c r="AX3748" s="18">
        <v>202425</v>
      </c>
      <c r="AY3748" s="191">
        <v>512</v>
      </c>
      <c r="AZ3748" s="191">
        <v>3</v>
      </c>
      <c r="BA3748" s="191">
        <v>1</v>
      </c>
      <c r="BB3748" s="191">
        <v>611.245</v>
      </c>
    </row>
    <row r="3749" spans="48:54" x14ac:dyDescent="0.2">
      <c r="AV3749" s="191" t="str">
        <f t="shared" si="62"/>
        <v>514_RS_3_1_202425</v>
      </c>
      <c r="AW3749" s="191" t="s">
        <v>92</v>
      </c>
      <c r="AX3749" s="18">
        <v>202425</v>
      </c>
      <c r="AY3749" s="191">
        <v>514</v>
      </c>
      <c r="AZ3749" s="191">
        <v>3</v>
      </c>
      <c r="BA3749" s="191">
        <v>1</v>
      </c>
      <c r="BB3749" s="191">
        <v>865</v>
      </c>
    </row>
    <row r="3750" spans="48:54" x14ac:dyDescent="0.2">
      <c r="AV3750" s="191" t="str">
        <f t="shared" si="62"/>
        <v>516_RS_3_1_202425</v>
      </c>
      <c r="AW3750" s="191" t="s">
        <v>92</v>
      </c>
      <c r="AX3750" s="18">
        <v>202425</v>
      </c>
      <c r="AY3750" s="191">
        <v>516</v>
      </c>
      <c r="AZ3750" s="191">
        <v>3</v>
      </c>
      <c r="BA3750" s="191">
        <v>1</v>
      </c>
      <c r="BB3750" s="191">
        <v>0</v>
      </c>
    </row>
    <row r="3751" spans="48:54" x14ac:dyDescent="0.2">
      <c r="AV3751" s="191" t="str">
        <f t="shared" si="62"/>
        <v>518_RS_3_1_202425</v>
      </c>
      <c r="AW3751" s="191" t="s">
        <v>92</v>
      </c>
      <c r="AX3751" s="18">
        <v>202425</v>
      </c>
      <c r="AY3751" s="191">
        <v>518</v>
      </c>
      <c r="AZ3751" s="191">
        <v>3</v>
      </c>
      <c r="BA3751" s="191">
        <v>1</v>
      </c>
      <c r="BB3751" s="191">
        <v>970.19799999999998</v>
      </c>
    </row>
    <row r="3752" spans="48:54" x14ac:dyDescent="0.2">
      <c r="AV3752" s="191" t="str">
        <f t="shared" si="62"/>
        <v>520_RS_3_1_202425</v>
      </c>
      <c r="AW3752" s="191" t="s">
        <v>92</v>
      </c>
      <c r="AX3752" s="18">
        <v>202425</v>
      </c>
      <c r="AY3752" s="191">
        <v>520</v>
      </c>
      <c r="AZ3752" s="191">
        <v>3</v>
      </c>
      <c r="BA3752" s="191">
        <v>1</v>
      </c>
      <c r="BB3752" s="191">
        <v>2713.3920000000003</v>
      </c>
    </row>
    <row r="3753" spans="48:54" x14ac:dyDescent="0.2">
      <c r="AV3753" s="191" t="str">
        <f t="shared" si="62"/>
        <v>522_RS_3_1_202425</v>
      </c>
      <c r="AW3753" s="191" t="s">
        <v>92</v>
      </c>
      <c r="AX3753" s="18">
        <v>202425</v>
      </c>
      <c r="AY3753" s="191">
        <v>522</v>
      </c>
      <c r="AZ3753" s="191">
        <v>3</v>
      </c>
      <c r="BA3753" s="191">
        <v>1</v>
      </c>
      <c r="BB3753" s="191">
        <v>193.32599999999999</v>
      </c>
    </row>
    <row r="3754" spans="48:54" x14ac:dyDescent="0.2">
      <c r="AV3754" s="191" t="str">
        <f t="shared" si="62"/>
        <v>524_RS_3_1_202425</v>
      </c>
      <c r="AW3754" s="191" t="s">
        <v>92</v>
      </c>
      <c r="AX3754" s="18">
        <v>202425</v>
      </c>
      <c r="AY3754" s="191">
        <v>524</v>
      </c>
      <c r="AZ3754" s="191">
        <v>3</v>
      </c>
      <c r="BA3754" s="191">
        <v>1</v>
      </c>
      <c r="BB3754" s="191">
        <v>2991.3290699999998</v>
      </c>
    </row>
    <row r="3755" spans="48:54" x14ac:dyDescent="0.2">
      <c r="AV3755" s="191" t="str">
        <f t="shared" si="62"/>
        <v>526_RS_3_1_202425</v>
      </c>
      <c r="AW3755" s="191" t="s">
        <v>92</v>
      </c>
      <c r="AX3755" s="18">
        <v>202425</v>
      </c>
      <c r="AY3755" s="191">
        <v>526</v>
      </c>
      <c r="AZ3755" s="191">
        <v>3</v>
      </c>
      <c r="BA3755" s="191">
        <v>1</v>
      </c>
      <c r="BB3755" s="191">
        <v>4069.5219999999999</v>
      </c>
    </row>
    <row r="3756" spans="48:54" x14ac:dyDescent="0.2">
      <c r="AV3756" s="191" t="str">
        <f t="shared" si="62"/>
        <v>528_RS_3_1_202425</v>
      </c>
      <c r="AW3756" s="191" t="s">
        <v>92</v>
      </c>
      <c r="AX3756" s="18">
        <v>202425</v>
      </c>
      <c r="AY3756" s="191">
        <v>528</v>
      </c>
      <c r="AZ3756" s="191">
        <v>3</v>
      </c>
      <c r="BA3756" s="191">
        <v>1</v>
      </c>
      <c r="BB3756" s="191">
        <v>864</v>
      </c>
    </row>
    <row r="3757" spans="48:54" x14ac:dyDescent="0.2">
      <c r="AV3757" s="191" t="str">
        <f t="shared" si="62"/>
        <v>530_RS_3_1_202425</v>
      </c>
      <c r="AW3757" s="191" t="s">
        <v>92</v>
      </c>
      <c r="AX3757" s="18">
        <v>202425</v>
      </c>
      <c r="AY3757" s="191">
        <v>530</v>
      </c>
      <c r="AZ3757" s="191">
        <v>3</v>
      </c>
      <c r="BA3757" s="191">
        <v>1</v>
      </c>
      <c r="BB3757" s="191">
        <v>948.77499999999998</v>
      </c>
    </row>
    <row r="3758" spans="48:54" x14ac:dyDescent="0.2">
      <c r="AV3758" s="191" t="str">
        <f t="shared" si="62"/>
        <v>532_RS_3_1_202425</v>
      </c>
      <c r="AW3758" s="191" t="s">
        <v>92</v>
      </c>
      <c r="AX3758" s="18">
        <v>202425</v>
      </c>
      <c r="AY3758" s="191">
        <v>532</v>
      </c>
      <c r="AZ3758" s="191">
        <v>3</v>
      </c>
      <c r="BA3758" s="191">
        <v>1</v>
      </c>
      <c r="BB3758" s="191">
        <v>1676.2570000000001</v>
      </c>
    </row>
    <row r="3759" spans="48:54" x14ac:dyDescent="0.2">
      <c r="AV3759" s="191" t="str">
        <f t="shared" si="62"/>
        <v>534_RS_3_1_202425</v>
      </c>
      <c r="AW3759" s="191" t="s">
        <v>92</v>
      </c>
      <c r="AX3759" s="18">
        <v>202425</v>
      </c>
      <c r="AY3759" s="191">
        <v>534</v>
      </c>
      <c r="AZ3759" s="191">
        <v>3</v>
      </c>
      <c r="BA3759" s="191">
        <v>1</v>
      </c>
      <c r="BB3759" s="191">
        <v>1942.1013399999999</v>
      </c>
    </row>
    <row r="3760" spans="48:54" x14ac:dyDescent="0.2">
      <c r="AV3760" s="191" t="str">
        <f t="shared" si="62"/>
        <v>536_RS_3_1_202425</v>
      </c>
      <c r="AW3760" s="191" t="s">
        <v>92</v>
      </c>
      <c r="AX3760" s="18">
        <v>202425</v>
      </c>
      <c r="AY3760" s="191">
        <v>536</v>
      </c>
      <c r="AZ3760" s="191">
        <v>3</v>
      </c>
      <c r="BA3760" s="191">
        <v>1</v>
      </c>
      <c r="BB3760" s="191">
        <v>1319.557</v>
      </c>
    </row>
    <row r="3761" spans="48:54" x14ac:dyDescent="0.2">
      <c r="AV3761" s="191" t="str">
        <f t="shared" si="62"/>
        <v>538_RS_3_1_202425</v>
      </c>
      <c r="AW3761" s="191" t="s">
        <v>92</v>
      </c>
      <c r="AX3761" s="18">
        <v>202425</v>
      </c>
      <c r="AY3761" s="191">
        <v>538</v>
      </c>
      <c r="AZ3761" s="191">
        <v>3</v>
      </c>
      <c r="BA3761" s="191">
        <v>1</v>
      </c>
      <c r="BB3761" s="191">
        <v>761.96032934387722</v>
      </c>
    </row>
    <row r="3762" spans="48:54" x14ac:dyDescent="0.2">
      <c r="AV3762" s="191" t="str">
        <f t="shared" si="62"/>
        <v>540_RS_3_1_202425</v>
      </c>
      <c r="AW3762" s="191" t="s">
        <v>92</v>
      </c>
      <c r="AX3762" s="18">
        <v>202425</v>
      </c>
      <c r="AY3762" s="191">
        <v>540</v>
      </c>
      <c r="AZ3762" s="191">
        <v>3</v>
      </c>
      <c r="BA3762" s="191">
        <v>1</v>
      </c>
      <c r="BB3762" s="191">
        <v>105.596</v>
      </c>
    </row>
    <row r="3763" spans="48:54" x14ac:dyDescent="0.2">
      <c r="AV3763" s="191" t="str">
        <f t="shared" si="62"/>
        <v>542_RS_3_1_202425</v>
      </c>
      <c r="AW3763" s="191" t="s">
        <v>92</v>
      </c>
      <c r="AX3763" s="18">
        <v>202425</v>
      </c>
      <c r="AY3763" s="191">
        <v>542</v>
      </c>
      <c r="AZ3763" s="191">
        <v>3</v>
      </c>
      <c r="BA3763" s="191">
        <v>1</v>
      </c>
      <c r="BB3763" s="191">
        <v>991.50799999999992</v>
      </c>
    </row>
    <row r="3764" spans="48:54" x14ac:dyDescent="0.2">
      <c r="AV3764" s="191" t="str">
        <f t="shared" si="62"/>
        <v>544_RS_3_1_202425</v>
      </c>
      <c r="AW3764" s="191" t="s">
        <v>92</v>
      </c>
      <c r="AX3764" s="18">
        <v>202425</v>
      </c>
      <c r="AY3764" s="191">
        <v>544</v>
      </c>
      <c r="AZ3764" s="191">
        <v>3</v>
      </c>
      <c r="BA3764" s="191">
        <v>1</v>
      </c>
      <c r="BB3764" s="191">
        <v>492.67700000000002</v>
      </c>
    </row>
    <row r="3765" spans="48:54" x14ac:dyDescent="0.2">
      <c r="AV3765" s="191" t="str">
        <f t="shared" si="62"/>
        <v>545_RS_3_1_202425</v>
      </c>
      <c r="AW3765" s="191" t="s">
        <v>92</v>
      </c>
      <c r="AX3765" s="18">
        <v>202425</v>
      </c>
      <c r="AY3765" s="191">
        <v>545</v>
      </c>
      <c r="AZ3765" s="191">
        <v>3</v>
      </c>
      <c r="BA3765" s="191">
        <v>1</v>
      </c>
      <c r="BB3765" s="191">
        <v>706.94716999999991</v>
      </c>
    </row>
    <row r="3766" spans="48:54" x14ac:dyDescent="0.2">
      <c r="AV3766" s="191" t="str">
        <f t="shared" si="62"/>
        <v>546_RS_3_1_202425</v>
      </c>
      <c r="AW3766" s="191" t="s">
        <v>92</v>
      </c>
      <c r="AX3766" s="18">
        <v>202425</v>
      </c>
      <c r="AY3766" s="191">
        <v>546</v>
      </c>
      <c r="AZ3766" s="191">
        <v>3</v>
      </c>
      <c r="BA3766" s="191">
        <v>1</v>
      </c>
      <c r="BB3766" s="191">
        <v>0</v>
      </c>
    </row>
    <row r="3767" spans="48:54" x14ac:dyDescent="0.2">
      <c r="AV3767" s="191" t="str">
        <f t="shared" si="62"/>
        <v>548_RS_3_1_202425</v>
      </c>
      <c r="AW3767" s="191" t="s">
        <v>92</v>
      </c>
      <c r="AX3767" s="18">
        <v>202425</v>
      </c>
      <c r="AY3767" s="191">
        <v>548</v>
      </c>
      <c r="AZ3767" s="191">
        <v>3</v>
      </c>
      <c r="BA3767" s="191">
        <v>1</v>
      </c>
      <c r="BB3767" s="191">
        <v>1078.8319999999999</v>
      </c>
    </row>
    <row r="3768" spans="48:54" x14ac:dyDescent="0.2">
      <c r="AV3768" s="191" t="str">
        <f t="shared" si="62"/>
        <v>550_RS_3_1_202425</v>
      </c>
      <c r="AW3768" s="191" t="s">
        <v>92</v>
      </c>
      <c r="AX3768" s="18">
        <v>202425</v>
      </c>
      <c r="AY3768" s="191">
        <v>550</v>
      </c>
      <c r="AZ3768" s="191">
        <v>3</v>
      </c>
      <c r="BA3768" s="191">
        <v>1</v>
      </c>
      <c r="BB3768" s="191">
        <v>1809.6402100000003</v>
      </c>
    </row>
    <row r="3769" spans="48:54" x14ac:dyDescent="0.2">
      <c r="AV3769" s="191" t="str">
        <f t="shared" si="62"/>
        <v>552_RS_3_1_202425</v>
      </c>
      <c r="AW3769" s="191" t="s">
        <v>92</v>
      </c>
      <c r="AX3769" s="18">
        <v>202425</v>
      </c>
      <c r="AY3769" s="191">
        <v>552</v>
      </c>
      <c r="AZ3769" s="191">
        <v>3</v>
      </c>
      <c r="BA3769" s="191">
        <v>1</v>
      </c>
      <c r="BB3769" s="191">
        <v>2750.4263899999969</v>
      </c>
    </row>
    <row r="3770" spans="48:54" x14ac:dyDescent="0.2">
      <c r="AV3770" s="191" t="str">
        <f t="shared" si="62"/>
        <v>562_RS_3_1_202425</v>
      </c>
      <c r="AW3770" s="191" t="s">
        <v>92</v>
      </c>
      <c r="AX3770" s="18">
        <v>202425</v>
      </c>
      <c r="AY3770" s="191">
        <v>562</v>
      </c>
      <c r="AZ3770" s="191">
        <v>3</v>
      </c>
      <c r="BA3770" s="191">
        <v>1</v>
      </c>
      <c r="BB3770" s="191">
        <v>0</v>
      </c>
    </row>
    <row r="3771" spans="48:54" x14ac:dyDescent="0.2">
      <c r="AV3771" s="191" t="str">
        <f t="shared" si="62"/>
        <v>564_RS_3_1_202425</v>
      </c>
      <c r="AW3771" s="191" t="s">
        <v>92</v>
      </c>
      <c r="AX3771" s="18">
        <v>202425</v>
      </c>
      <c r="AY3771" s="191">
        <v>564</v>
      </c>
      <c r="AZ3771" s="191">
        <v>3</v>
      </c>
      <c r="BA3771" s="191">
        <v>1</v>
      </c>
      <c r="BB3771" s="191">
        <v>0</v>
      </c>
    </row>
    <row r="3772" spans="48:54" x14ac:dyDescent="0.2">
      <c r="AV3772" s="191" t="str">
        <f t="shared" si="62"/>
        <v>566_RS_3_1_202425</v>
      </c>
      <c r="AW3772" s="191" t="s">
        <v>92</v>
      </c>
      <c r="AX3772" s="18">
        <v>202425</v>
      </c>
      <c r="AY3772" s="191">
        <v>566</v>
      </c>
      <c r="AZ3772" s="191">
        <v>3</v>
      </c>
      <c r="BA3772" s="191">
        <v>1</v>
      </c>
      <c r="BB3772" s="191">
        <v>0</v>
      </c>
    </row>
    <row r="3773" spans="48:54" x14ac:dyDescent="0.2">
      <c r="AV3773" s="191" t="str">
        <f t="shared" si="62"/>
        <v>568_RS_3_1_202425</v>
      </c>
      <c r="AW3773" s="191" t="s">
        <v>92</v>
      </c>
      <c r="AX3773" s="18">
        <v>202425</v>
      </c>
      <c r="AY3773" s="191">
        <v>568</v>
      </c>
      <c r="AZ3773" s="191">
        <v>3</v>
      </c>
      <c r="BA3773" s="191">
        <v>1</v>
      </c>
      <c r="BB3773" s="191">
        <v>0</v>
      </c>
    </row>
    <row r="3774" spans="48:54" x14ac:dyDescent="0.2">
      <c r="AV3774" s="191" t="str">
        <f t="shared" si="62"/>
        <v>572_RS_3_1_202425</v>
      </c>
      <c r="AW3774" s="191" t="s">
        <v>92</v>
      </c>
      <c r="AX3774" s="18">
        <v>202425</v>
      </c>
      <c r="AY3774" s="191">
        <v>572</v>
      </c>
      <c r="AZ3774" s="191">
        <v>3</v>
      </c>
      <c r="BA3774" s="191">
        <v>1</v>
      </c>
      <c r="BB3774" s="191">
        <v>0</v>
      </c>
    </row>
    <row r="3775" spans="48:54" x14ac:dyDescent="0.2">
      <c r="AV3775" s="191" t="str">
        <f t="shared" si="62"/>
        <v>574_RS_3_1_202425</v>
      </c>
      <c r="AW3775" s="191" t="s">
        <v>92</v>
      </c>
      <c r="AX3775" s="18">
        <v>202425</v>
      </c>
      <c r="AY3775" s="191">
        <v>574</v>
      </c>
      <c r="AZ3775" s="191">
        <v>3</v>
      </c>
      <c r="BA3775" s="191">
        <v>1</v>
      </c>
      <c r="BB3775" s="191">
        <v>0</v>
      </c>
    </row>
    <row r="3776" spans="48:54" x14ac:dyDescent="0.2">
      <c r="AV3776" s="191" t="str">
        <f t="shared" si="62"/>
        <v>576_RS_3_1_202425</v>
      </c>
      <c r="AW3776" s="191" t="s">
        <v>92</v>
      </c>
      <c r="AX3776" s="18">
        <v>202425</v>
      </c>
      <c r="AY3776" s="191">
        <v>576</v>
      </c>
      <c r="AZ3776" s="191">
        <v>3</v>
      </c>
      <c r="BA3776" s="191">
        <v>1</v>
      </c>
      <c r="BB3776" s="191">
        <v>0</v>
      </c>
    </row>
    <row r="3777" spans="48:54" x14ac:dyDescent="0.2">
      <c r="AV3777" s="191" t="str">
        <f t="shared" si="62"/>
        <v>582_RS_3_1_202425</v>
      </c>
      <c r="AW3777" s="191" t="s">
        <v>92</v>
      </c>
      <c r="AX3777" s="18">
        <v>202425</v>
      </c>
      <c r="AY3777" s="191">
        <v>582</v>
      </c>
      <c r="AZ3777" s="191">
        <v>3</v>
      </c>
      <c r="BA3777" s="191">
        <v>1</v>
      </c>
      <c r="BB3777" s="191">
        <v>0</v>
      </c>
    </row>
    <row r="3778" spans="48:54" x14ac:dyDescent="0.2">
      <c r="AV3778" s="191" t="str">
        <f t="shared" si="62"/>
        <v>584_RS_3_1_202425</v>
      </c>
      <c r="AW3778" s="191" t="s">
        <v>92</v>
      </c>
      <c r="AX3778" s="18">
        <v>202425</v>
      </c>
      <c r="AY3778" s="191">
        <v>584</v>
      </c>
      <c r="AZ3778" s="191">
        <v>3</v>
      </c>
      <c r="BA3778" s="191">
        <v>1</v>
      </c>
      <c r="BB3778" s="191">
        <v>0</v>
      </c>
    </row>
    <row r="3779" spans="48:54" x14ac:dyDescent="0.2">
      <c r="AV3779" s="191" t="str">
        <f t="shared" si="62"/>
        <v>586_RS_3_1_202425</v>
      </c>
      <c r="AW3779" s="191" t="s">
        <v>92</v>
      </c>
      <c r="AX3779" s="18">
        <v>202425</v>
      </c>
      <c r="AY3779" s="191">
        <v>586</v>
      </c>
      <c r="AZ3779" s="191">
        <v>3</v>
      </c>
      <c r="BA3779" s="191">
        <v>1</v>
      </c>
      <c r="BB3779" s="191">
        <v>0</v>
      </c>
    </row>
    <row r="3780" spans="48:54" x14ac:dyDescent="0.2">
      <c r="AV3780" s="191" t="str">
        <f t="shared" ref="AV3780:AV3843" si="63">AY3780&amp;"_"&amp;AW3780&amp;"_"&amp;AZ3780&amp;"_"&amp;BA3780&amp;"_"&amp;AX3780</f>
        <v>512_RS_3_2_202425</v>
      </c>
      <c r="AW3780" s="191" t="s">
        <v>92</v>
      </c>
      <c r="AX3780" s="18">
        <v>202425</v>
      </c>
      <c r="AY3780" s="191">
        <v>512</v>
      </c>
      <c r="AZ3780" s="191">
        <v>3</v>
      </c>
      <c r="BA3780" s="191">
        <v>2</v>
      </c>
      <c r="BB3780" s="191">
        <v>-181.53300000000002</v>
      </c>
    </row>
    <row r="3781" spans="48:54" x14ac:dyDescent="0.2">
      <c r="AV3781" s="191" t="str">
        <f t="shared" si="63"/>
        <v>514_RS_3_2_202425</v>
      </c>
      <c r="AW3781" s="191" t="s">
        <v>92</v>
      </c>
      <c r="AX3781" s="18">
        <v>202425</v>
      </c>
      <c r="AY3781" s="191">
        <v>514</v>
      </c>
      <c r="AZ3781" s="191">
        <v>3</v>
      </c>
      <c r="BA3781" s="191">
        <v>2</v>
      </c>
      <c r="BB3781" s="191">
        <v>-1292</v>
      </c>
    </row>
    <row r="3782" spans="48:54" x14ac:dyDescent="0.2">
      <c r="AV3782" s="191" t="str">
        <f t="shared" si="63"/>
        <v>516_RS_3_2_202425</v>
      </c>
      <c r="AW3782" s="191" t="s">
        <v>92</v>
      </c>
      <c r="AX3782" s="18">
        <v>202425</v>
      </c>
      <c r="AY3782" s="191">
        <v>516</v>
      </c>
      <c r="AZ3782" s="191">
        <v>3</v>
      </c>
      <c r="BA3782" s="191">
        <v>2</v>
      </c>
      <c r="BB3782" s="191">
        <v>0</v>
      </c>
    </row>
    <row r="3783" spans="48:54" x14ac:dyDescent="0.2">
      <c r="AV3783" s="191" t="str">
        <f t="shared" si="63"/>
        <v>518_RS_3_2_202425</v>
      </c>
      <c r="AW3783" s="191" t="s">
        <v>92</v>
      </c>
      <c r="AX3783" s="18">
        <v>202425</v>
      </c>
      <c r="AY3783" s="191">
        <v>518</v>
      </c>
      <c r="AZ3783" s="191">
        <v>3</v>
      </c>
      <c r="BA3783" s="191">
        <v>2</v>
      </c>
      <c r="BB3783" s="191">
        <v>-970.19800000000009</v>
      </c>
    </row>
    <row r="3784" spans="48:54" x14ac:dyDescent="0.2">
      <c r="AV3784" s="191" t="str">
        <f t="shared" si="63"/>
        <v>520_RS_3_2_202425</v>
      </c>
      <c r="AW3784" s="191" t="s">
        <v>92</v>
      </c>
      <c r="AX3784" s="18">
        <v>202425</v>
      </c>
      <c r="AY3784" s="191">
        <v>520</v>
      </c>
      <c r="AZ3784" s="191">
        <v>3</v>
      </c>
      <c r="BA3784" s="191">
        <v>2</v>
      </c>
      <c r="BB3784" s="191">
        <v>-742.92599999999993</v>
      </c>
    </row>
    <row r="3785" spans="48:54" x14ac:dyDescent="0.2">
      <c r="AV3785" s="191" t="str">
        <f t="shared" si="63"/>
        <v>522_RS_3_2_202425</v>
      </c>
      <c r="AW3785" s="191" t="s">
        <v>92</v>
      </c>
      <c r="AX3785" s="18">
        <v>202425</v>
      </c>
      <c r="AY3785" s="191">
        <v>522</v>
      </c>
      <c r="AZ3785" s="191">
        <v>3</v>
      </c>
      <c r="BA3785" s="191">
        <v>2</v>
      </c>
      <c r="BB3785" s="191">
        <v>-17.325749999999999</v>
      </c>
    </row>
    <row r="3786" spans="48:54" x14ac:dyDescent="0.2">
      <c r="AV3786" s="191" t="str">
        <f t="shared" si="63"/>
        <v>524_RS_3_2_202425</v>
      </c>
      <c r="AW3786" s="191" t="s">
        <v>92</v>
      </c>
      <c r="AX3786" s="18">
        <v>202425</v>
      </c>
      <c r="AY3786" s="191">
        <v>524</v>
      </c>
      <c r="AZ3786" s="191">
        <v>3</v>
      </c>
      <c r="BA3786" s="191">
        <v>2</v>
      </c>
      <c r="BB3786" s="191">
        <v>-2138.81754</v>
      </c>
    </row>
    <row r="3787" spans="48:54" x14ac:dyDescent="0.2">
      <c r="AV3787" s="191" t="str">
        <f t="shared" si="63"/>
        <v>526_RS_3_2_202425</v>
      </c>
      <c r="AW3787" s="191" t="s">
        <v>92</v>
      </c>
      <c r="AX3787" s="18">
        <v>202425</v>
      </c>
      <c r="AY3787" s="191">
        <v>526</v>
      </c>
      <c r="AZ3787" s="191">
        <v>3</v>
      </c>
      <c r="BA3787" s="191">
        <v>2</v>
      </c>
      <c r="BB3787" s="191">
        <v>-2179.8679999999999</v>
      </c>
    </row>
    <row r="3788" spans="48:54" x14ac:dyDescent="0.2">
      <c r="AV3788" s="191" t="str">
        <f t="shared" si="63"/>
        <v>528_RS_3_2_202425</v>
      </c>
      <c r="AW3788" s="191" t="s">
        <v>92</v>
      </c>
      <c r="AX3788" s="18">
        <v>202425</v>
      </c>
      <c r="AY3788" s="191">
        <v>528</v>
      </c>
      <c r="AZ3788" s="191">
        <v>3</v>
      </c>
      <c r="BA3788" s="191">
        <v>2</v>
      </c>
      <c r="BB3788" s="191">
        <v>-491</v>
      </c>
    </row>
    <row r="3789" spans="48:54" x14ac:dyDescent="0.2">
      <c r="AV3789" s="191" t="str">
        <f t="shared" si="63"/>
        <v>530_RS_3_2_202425</v>
      </c>
      <c r="AW3789" s="191" t="s">
        <v>92</v>
      </c>
      <c r="AX3789" s="18">
        <v>202425</v>
      </c>
      <c r="AY3789" s="191">
        <v>530</v>
      </c>
      <c r="AZ3789" s="191">
        <v>3</v>
      </c>
      <c r="BA3789" s="191">
        <v>2</v>
      </c>
      <c r="BB3789" s="191">
        <v>-515.63900000000001</v>
      </c>
    </row>
    <row r="3790" spans="48:54" x14ac:dyDescent="0.2">
      <c r="AV3790" s="191" t="str">
        <f t="shared" si="63"/>
        <v>532_RS_3_2_202425</v>
      </c>
      <c r="AW3790" s="191" t="s">
        <v>92</v>
      </c>
      <c r="AX3790" s="18">
        <v>202425</v>
      </c>
      <c r="AY3790" s="191">
        <v>532</v>
      </c>
      <c r="AZ3790" s="191">
        <v>3</v>
      </c>
      <c r="BA3790" s="191">
        <v>2</v>
      </c>
      <c r="BB3790" s="191">
        <v>-1177.163</v>
      </c>
    </row>
    <row r="3791" spans="48:54" x14ac:dyDescent="0.2">
      <c r="AV3791" s="191" t="str">
        <f t="shared" si="63"/>
        <v>534_RS_3_2_202425</v>
      </c>
      <c r="AW3791" s="191" t="s">
        <v>92</v>
      </c>
      <c r="AX3791" s="18">
        <v>202425</v>
      </c>
      <c r="AY3791" s="191">
        <v>534</v>
      </c>
      <c r="AZ3791" s="191">
        <v>3</v>
      </c>
      <c r="BA3791" s="191">
        <v>2</v>
      </c>
      <c r="BB3791" s="191">
        <v>-685.11331999999993</v>
      </c>
    </row>
    <row r="3792" spans="48:54" x14ac:dyDescent="0.2">
      <c r="AV3792" s="191" t="str">
        <f t="shared" si="63"/>
        <v>536_RS_3_2_202425</v>
      </c>
      <c r="AW3792" s="191" t="s">
        <v>92</v>
      </c>
      <c r="AX3792" s="18">
        <v>202425</v>
      </c>
      <c r="AY3792" s="191">
        <v>536</v>
      </c>
      <c r="AZ3792" s="191">
        <v>3</v>
      </c>
      <c r="BA3792" s="191">
        <v>2</v>
      </c>
      <c r="BB3792" s="191">
        <v>-584.53099999999995</v>
      </c>
    </row>
    <row r="3793" spans="48:54" x14ac:dyDescent="0.2">
      <c r="AV3793" s="191" t="str">
        <f t="shared" si="63"/>
        <v>538_RS_3_2_202425</v>
      </c>
      <c r="AW3793" s="191" t="s">
        <v>92</v>
      </c>
      <c r="AX3793" s="18">
        <v>202425</v>
      </c>
      <c r="AY3793" s="191">
        <v>538</v>
      </c>
      <c r="AZ3793" s="191">
        <v>3</v>
      </c>
      <c r="BA3793" s="191">
        <v>2</v>
      </c>
      <c r="BB3793" s="191">
        <v>-184.63390697752527</v>
      </c>
    </row>
    <row r="3794" spans="48:54" x14ac:dyDescent="0.2">
      <c r="AV3794" s="191" t="str">
        <f t="shared" si="63"/>
        <v>540_RS_3_2_202425</v>
      </c>
      <c r="AW3794" s="191" t="s">
        <v>92</v>
      </c>
      <c r="AX3794" s="18">
        <v>202425</v>
      </c>
      <c r="AY3794" s="191">
        <v>540</v>
      </c>
      <c r="AZ3794" s="191">
        <v>3</v>
      </c>
      <c r="BA3794" s="191">
        <v>2</v>
      </c>
      <c r="BB3794" s="191">
        <v>0</v>
      </c>
    </row>
    <row r="3795" spans="48:54" x14ac:dyDescent="0.2">
      <c r="AV3795" s="191" t="str">
        <f t="shared" si="63"/>
        <v>542_RS_3_2_202425</v>
      </c>
      <c r="AW3795" s="191" t="s">
        <v>92</v>
      </c>
      <c r="AX3795" s="18">
        <v>202425</v>
      </c>
      <c r="AY3795" s="191">
        <v>542</v>
      </c>
      <c r="AZ3795" s="191">
        <v>3</v>
      </c>
      <c r="BA3795" s="191">
        <v>2</v>
      </c>
      <c r="BB3795" s="191">
        <v>-457.00300000000004</v>
      </c>
    </row>
    <row r="3796" spans="48:54" x14ac:dyDescent="0.2">
      <c r="AV3796" s="191" t="str">
        <f t="shared" si="63"/>
        <v>544_RS_3_2_202425</v>
      </c>
      <c r="AW3796" s="191" t="s">
        <v>92</v>
      </c>
      <c r="AX3796" s="18">
        <v>202425</v>
      </c>
      <c r="AY3796" s="191">
        <v>544</v>
      </c>
      <c r="AZ3796" s="191">
        <v>3</v>
      </c>
      <c r="BA3796" s="191">
        <v>2</v>
      </c>
      <c r="BB3796" s="191">
        <v>-11.157</v>
      </c>
    </row>
    <row r="3797" spans="48:54" x14ac:dyDescent="0.2">
      <c r="AV3797" s="191" t="str">
        <f t="shared" si="63"/>
        <v>545_RS_3_2_202425</v>
      </c>
      <c r="AW3797" s="191" t="s">
        <v>92</v>
      </c>
      <c r="AX3797" s="18">
        <v>202425</v>
      </c>
      <c r="AY3797" s="191">
        <v>545</v>
      </c>
      <c r="AZ3797" s="191">
        <v>3</v>
      </c>
      <c r="BA3797" s="191">
        <v>2</v>
      </c>
      <c r="BB3797" s="191">
        <v>-347.88418999999999</v>
      </c>
    </row>
    <row r="3798" spans="48:54" x14ac:dyDescent="0.2">
      <c r="AV3798" s="191" t="str">
        <f t="shared" si="63"/>
        <v>546_RS_3_2_202425</v>
      </c>
      <c r="AW3798" s="191" t="s">
        <v>92</v>
      </c>
      <c r="AX3798" s="18">
        <v>202425</v>
      </c>
      <c r="AY3798" s="191">
        <v>546</v>
      </c>
      <c r="AZ3798" s="191">
        <v>3</v>
      </c>
      <c r="BA3798" s="191">
        <v>2</v>
      </c>
      <c r="BB3798" s="191">
        <v>0</v>
      </c>
    </row>
    <row r="3799" spans="48:54" x14ac:dyDescent="0.2">
      <c r="AV3799" s="191" t="str">
        <f t="shared" si="63"/>
        <v>548_RS_3_2_202425</v>
      </c>
      <c r="AW3799" s="191" t="s">
        <v>92</v>
      </c>
      <c r="AX3799" s="18">
        <v>202425</v>
      </c>
      <c r="AY3799" s="191">
        <v>548</v>
      </c>
      <c r="AZ3799" s="191">
        <v>3</v>
      </c>
      <c r="BA3799" s="191">
        <v>2</v>
      </c>
      <c r="BB3799" s="191">
        <v>-821.96699999999998</v>
      </c>
    </row>
    <row r="3800" spans="48:54" x14ac:dyDescent="0.2">
      <c r="AV3800" s="191" t="str">
        <f t="shared" si="63"/>
        <v>550_RS_3_2_202425</v>
      </c>
      <c r="AW3800" s="191" t="s">
        <v>92</v>
      </c>
      <c r="AX3800" s="18">
        <v>202425</v>
      </c>
      <c r="AY3800" s="191">
        <v>550</v>
      </c>
      <c r="AZ3800" s="191">
        <v>3</v>
      </c>
      <c r="BA3800" s="191">
        <v>2</v>
      </c>
      <c r="BB3800" s="191">
        <v>-1160.2377000000001</v>
      </c>
    </row>
    <row r="3801" spans="48:54" x14ac:dyDescent="0.2">
      <c r="AV3801" s="191" t="str">
        <f t="shared" si="63"/>
        <v>552_RS_3_2_202425</v>
      </c>
      <c r="AW3801" s="191" t="s">
        <v>92</v>
      </c>
      <c r="AX3801" s="18">
        <v>202425</v>
      </c>
      <c r="AY3801" s="191">
        <v>552</v>
      </c>
      <c r="AZ3801" s="191">
        <v>3</v>
      </c>
      <c r="BA3801" s="191">
        <v>2</v>
      </c>
      <c r="BB3801" s="191">
        <v>-165.35877999999994</v>
      </c>
    </row>
    <row r="3802" spans="48:54" x14ac:dyDescent="0.2">
      <c r="AV3802" s="191" t="str">
        <f t="shared" si="63"/>
        <v>562_RS_3_2_202425</v>
      </c>
      <c r="AW3802" s="191" t="s">
        <v>92</v>
      </c>
      <c r="AX3802" s="18">
        <v>202425</v>
      </c>
      <c r="AY3802" s="191">
        <v>562</v>
      </c>
      <c r="AZ3802" s="191">
        <v>3</v>
      </c>
      <c r="BA3802" s="191">
        <v>2</v>
      </c>
      <c r="BB3802" s="191">
        <v>0</v>
      </c>
    </row>
    <row r="3803" spans="48:54" x14ac:dyDescent="0.2">
      <c r="AV3803" s="191" t="str">
        <f t="shared" si="63"/>
        <v>564_RS_3_2_202425</v>
      </c>
      <c r="AW3803" s="191" t="s">
        <v>92</v>
      </c>
      <c r="AX3803" s="18">
        <v>202425</v>
      </c>
      <c r="AY3803" s="191">
        <v>564</v>
      </c>
      <c r="AZ3803" s="191">
        <v>3</v>
      </c>
      <c r="BA3803" s="191">
        <v>2</v>
      </c>
      <c r="BB3803" s="191">
        <v>0</v>
      </c>
    </row>
    <row r="3804" spans="48:54" x14ac:dyDescent="0.2">
      <c r="AV3804" s="191" t="str">
        <f t="shared" si="63"/>
        <v>566_RS_3_2_202425</v>
      </c>
      <c r="AW3804" s="191" t="s">
        <v>92</v>
      </c>
      <c r="AX3804" s="18">
        <v>202425</v>
      </c>
      <c r="AY3804" s="191">
        <v>566</v>
      </c>
      <c r="AZ3804" s="191">
        <v>3</v>
      </c>
      <c r="BA3804" s="191">
        <v>2</v>
      </c>
      <c r="BB3804" s="191">
        <v>0</v>
      </c>
    </row>
    <row r="3805" spans="48:54" x14ac:dyDescent="0.2">
      <c r="AV3805" s="191" t="str">
        <f t="shared" si="63"/>
        <v>568_RS_3_2_202425</v>
      </c>
      <c r="AW3805" s="191" t="s">
        <v>92</v>
      </c>
      <c r="AX3805" s="18">
        <v>202425</v>
      </c>
      <c r="AY3805" s="191">
        <v>568</v>
      </c>
      <c r="AZ3805" s="191">
        <v>3</v>
      </c>
      <c r="BA3805" s="191">
        <v>2</v>
      </c>
      <c r="BB3805" s="191">
        <v>0</v>
      </c>
    </row>
    <row r="3806" spans="48:54" x14ac:dyDescent="0.2">
      <c r="AV3806" s="191" t="str">
        <f t="shared" si="63"/>
        <v>572_RS_3_2_202425</v>
      </c>
      <c r="AW3806" s="191" t="s">
        <v>92</v>
      </c>
      <c r="AX3806" s="18">
        <v>202425</v>
      </c>
      <c r="AY3806" s="191">
        <v>572</v>
      </c>
      <c r="AZ3806" s="191">
        <v>3</v>
      </c>
      <c r="BA3806" s="191">
        <v>2</v>
      </c>
      <c r="BB3806" s="191">
        <v>0</v>
      </c>
    </row>
    <row r="3807" spans="48:54" x14ac:dyDescent="0.2">
      <c r="AV3807" s="191" t="str">
        <f t="shared" si="63"/>
        <v>574_RS_3_2_202425</v>
      </c>
      <c r="AW3807" s="191" t="s">
        <v>92</v>
      </c>
      <c r="AX3807" s="18">
        <v>202425</v>
      </c>
      <c r="AY3807" s="191">
        <v>574</v>
      </c>
      <c r="AZ3807" s="191">
        <v>3</v>
      </c>
      <c r="BA3807" s="191">
        <v>2</v>
      </c>
      <c r="BB3807" s="191">
        <v>0</v>
      </c>
    </row>
    <row r="3808" spans="48:54" x14ac:dyDescent="0.2">
      <c r="AV3808" s="191" t="str">
        <f t="shared" si="63"/>
        <v>576_RS_3_2_202425</v>
      </c>
      <c r="AW3808" s="191" t="s">
        <v>92</v>
      </c>
      <c r="AX3808" s="18">
        <v>202425</v>
      </c>
      <c r="AY3808" s="191">
        <v>576</v>
      </c>
      <c r="AZ3808" s="191">
        <v>3</v>
      </c>
      <c r="BA3808" s="191">
        <v>2</v>
      </c>
      <c r="BB3808" s="191">
        <v>0</v>
      </c>
    </row>
    <row r="3809" spans="48:54" x14ac:dyDescent="0.2">
      <c r="AV3809" s="191" t="str">
        <f t="shared" si="63"/>
        <v>582_RS_3_2_202425</v>
      </c>
      <c r="AW3809" s="191" t="s">
        <v>92</v>
      </c>
      <c r="AX3809" s="18">
        <v>202425</v>
      </c>
      <c r="AY3809" s="191">
        <v>582</v>
      </c>
      <c r="AZ3809" s="191">
        <v>3</v>
      </c>
      <c r="BA3809" s="191">
        <v>2</v>
      </c>
      <c r="BB3809" s="191">
        <v>0</v>
      </c>
    </row>
    <row r="3810" spans="48:54" x14ac:dyDescent="0.2">
      <c r="AV3810" s="191" t="str">
        <f t="shared" si="63"/>
        <v>584_RS_3_2_202425</v>
      </c>
      <c r="AW3810" s="191" t="s">
        <v>92</v>
      </c>
      <c r="AX3810" s="18">
        <v>202425</v>
      </c>
      <c r="AY3810" s="191">
        <v>584</v>
      </c>
      <c r="AZ3810" s="191">
        <v>3</v>
      </c>
      <c r="BA3810" s="191">
        <v>2</v>
      </c>
      <c r="BB3810" s="191">
        <v>0</v>
      </c>
    </row>
    <row r="3811" spans="48:54" x14ac:dyDescent="0.2">
      <c r="AV3811" s="191" t="str">
        <f t="shared" si="63"/>
        <v>586_RS_3_2_202425</v>
      </c>
      <c r="AW3811" s="191" t="s">
        <v>92</v>
      </c>
      <c r="AX3811" s="18">
        <v>202425</v>
      </c>
      <c r="AY3811" s="191">
        <v>586</v>
      </c>
      <c r="AZ3811" s="191">
        <v>3</v>
      </c>
      <c r="BA3811" s="191">
        <v>2</v>
      </c>
      <c r="BB3811" s="191">
        <v>0</v>
      </c>
    </row>
    <row r="3812" spans="48:54" x14ac:dyDescent="0.2">
      <c r="AV3812" s="191" t="str">
        <f t="shared" si="63"/>
        <v>512_RS_3_4_202425</v>
      </c>
      <c r="AW3812" s="191" t="s">
        <v>92</v>
      </c>
      <c r="AX3812" s="18">
        <v>202425</v>
      </c>
      <c r="AY3812" s="191">
        <v>512</v>
      </c>
      <c r="AZ3812" s="191">
        <v>3</v>
      </c>
      <c r="BA3812" s="191">
        <v>4</v>
      </c>
      <c r="BB3812" s="191">
        <v>429.71199999999999</v>
      </c>
    </row>
    <row r="3813" spans="48:54" x14ac:dyDescent="0.2">
      <c r="AV3813" s="191" t="str">
        <f t="shared" si="63"/>
        <v>514_RS_3_4_202425</v>
      </c>
      <c r="AW3813" s="191" t="s">
        <v>92</v>
      </c>
      <c r="AX3813" s="18">
        <v>202425</v>
      </c>
      <c r="AY3813" s="191">
        <v>514</v>
      </c>
      <c r="AZ3813" s="191">
        <v>3</v>
      </c>
      <c r="BA3813" s="191">
        <v>4</v>
      </c>
      <c r="BB3813" s="191">
        <v>-427</v>
      </c>
    </row>
    <row r="3814" spans="48:54" x14ac:dyDescent="0.2">
      <c r="AV3814" s="191" t="str">
        <f t="shared" si="63"/>
        <v>516_RS_3_4_202425</v>
      </c>
      <c r="AW3814" s="191" t="s">
        <v>92</v>
      </c>
      <c r="AX3814" s="18">
        <v>202425</v>
      </c>
      <c r="AY3814" s="191">
        <v>516</v>
      </c>
      <c r="AZ3814" s="191">
        <v>3</v>
      </c>
      <c r="BA3814" s="191">
        <v>4</v>
      </c>
      <c r="BB3814" s="191">
        <v>0</v>
      </c>
    </row>
    <row r="3815" spans="48:54" x14ac:dyDescent="0.2">
      <c r="AV3815" s="191" t="str">
        <f t="shared" si="63"/>
        <v>518_RS_3_4_202425</v>
      </c>
      <c r="AW3815" s="191" t="s">
        <v>92</v>
      </c>
      <c r="AX3815" s="18">
        <v>202425</v>
      </c>
      <c r="AY3815" s="191">
        <v>518</v>
      </c>
      <c r="AZ3815" s="191">
        <v>3</v>
      </c>
      <c r="BA3815" s="191">
        <v>4</v>
      </c>
      <c r="BB3815" s="191">
        <v>0</v>
      </c>
    </row>
    <row r="3816" spans="48:54" x14ac:dyDescent="0.2">
      <c r="AV3816" s="191" t="str">
        <f t="shared" si="63"/>
        <v>520_RS_3_4_202425</v>
      </c>
      <c r="AW3816" s="191" t="s">
        <v>92</v>
      </c>
      <c r="AX3816" s="18">
        <v>202425</v>
      </c>
      <c r="AY3816" s="191">
        <v>520</v>
      </c>
      <c r="AZ3816" s="191">
        <v>3</v>
      </c>
      <c r="BA3816" s="191">
        <v>4</v>
      </c>
      <c r="BB3816" s="191">
        <v>1970.4660000000003</v>
      </c>
    </row>
    <row r="3817" spans="48:54" x14ac:dyDescent="0.2">
      <c r="AV3817" s="191" t="str">
        <f t="shared" si="63"/>
        <v>522_RS_3_4_202425</v>
      </c>
      <c r="AW3817" s="191" t="s">
        <v>92</v>
      </c>
      <c r="AX3817" s="18">
        <v>202425</v>
      </c>
      <c r="AY3817" s="191">
        <v>522</v>
      </c>
      <c r="AZ3817" s="191">
        <v>3</v>
      </c>
      <c r="BA3817" s="191">
        <v>4</v>
      </c>
      <c r="BB3817" s="191">
        <v>176.00024999999999</v>
      </c>
    </row>
    <row r="3818" spans="48:54" x14ac:dyDescent="0.2">
      <c r="AV3818" s="191" t="str">
        <f t="shared" si="63"/>
        <v>524_RS_3_4_202425</v>
      </c>
      <c r="AW3818" s="191" t="s">
        <v>92</v>
      </c>
      <c r="AX3818" s="18">
        <v>202425</v>
      </c>
      <c r="AY3818" s="191">
        <v>524</v>
      </c>
      <c r="AZ3818" s="191">
        <v>3</v>
      </c>
      <c r="BA3818" s="191">
        <v>4</v>
      </c>
      <c r="BB3818" s="191">
        <v>852.51152999999977</v>
      </c>
    </row>
    <row r="3819" spans="48:54" x14ac:dyDescent="0.2">
      <c r="AV3819" s="191" t="str">
        <f t="shared" si="63"/>
        <v>526_RS_3_4_202425</v>
      </c>
      <c r="AW3819" s="191" t="s">
        <v>92</v>
      </c>
      <c r="AX3819" s="18">
        <v>202425</v>
      </c>
      <c r="AY3819" s="191">
        <v>526</v>
      </c>
      <c r="AZ3819" s="191">
        <v>3</v>
      </c>
      <c r="BA3819" s="191">
        <v>4</v>
      </c>
      <c r="BB3819" s="191">
        <v>1889.654</v>
      </c>
    </row>
    <row r="3820" spans="48:54" x14ac:dyDescent="0.2">
      <c r="AV3820" s="191" t="str">
        <f t="shared" si="63"/>
        <v>528_RS_3_4_202425</v>
      </c>
      <c r="AW3820" s="191" t="s">
        <v>92</v>
      </c>
      <c r="AX3820" s="18">
        <v>202425</v>
      </c>
      <c r="AY3820" s="191">
        <v>528</v>
      </c>
      <c r="AZ3820" s="191">
        <v>3</v>
      </c>
      <c r="BA3820" s="191">
        <v>4</v>
      </c>
      <c r="BB3820" s="191">
        <v>373</v>
      </c>
    </row>
    <row r="3821" spans="48:54" x14ac:dyDescent="0.2">
      <c r="AV3821" s="191" t="str">
        <f t="shared" si="63"/>
        <v>530_RS_3_4_202425</v>
      </c>
      <c r="AW3821" s="191" t="s">
        <v>92</v>
      </c>
      <c r="AX3821" s="18">
        <v>202425</v>
      </c>
      <c r="AY3821" s="191">
        <v>530</v>
      </c>
      <c r="AZ3821" s="191">
        <v>3</v>
      </c>
      <c r="BA3821" s="191">
        <v>4</v>
      </c>
      <c r="BB3821" s="191">
        <v>433.13599999999997</v>
      </c>
    </row>
    <row r="3822" spans="48:54" x14ac:dyDescent="0.2">
      <c r="AV3822" s="191" t="str">
        <f t="shared" si="63"/>
        <v>532_RS_3_4_202425</v>
      </c>
      <c r="AW3822" s="191" t="s">
        <v>92</v>
      </c>
      <c r="AX3822" s="18">
        <v>202425</v>
      </c>
      <c r="AY3822" s="191">
        <v>532</v>
      </c>
      <c r="AZ3822" s="191">
        <v>3</v>
      </c>
      <c r="BA3822" s="191">
        <v>4</v>
      </c>
      <c r="BB3822" s="191">
        <v>499.09400000000005</v>
      </c>
    </row>
    <row r="3823" spans="48:54" x14ac:dyDescent="0.2">
      <c r="AV3823" s="191" t="str">
        <f t="shared" si="63"/>
        <v>534_RS_3_4_202425</v>
      </c>
      <c r="AW3823" s="191" t="s">
        <v>92</v>
      </c>
      <c r="AX3823" s="18">
        <v>202425</v>
      </c>
      <c r="AY3823" s="191">
        <v>534</v>
      </c>
      <c r="AZ3823" s="191">
        <v>3</v>
      </c>
      <c r="BA3823" s="191">
        <v>4</v>
      </c>
      <c r="BB3823" s="191">
        <v>1256.98802</v>
      </c>
    </row>
    <row r="3824" spans="48:54" x14ac:dyDescent="0.2">
      <c r="AV3824" s="191" t="str">
        <f t="shared" si="63"/>
        <v>536_RS_3_4_202425</v>
      </c>
      <c r="AW3824" s="191" t="s">
        <v>92</v>
      </c>
      <c r="AX3824" s="18">
        <v>202425</v>
      </c>
      <c r="AY3824" s="191">
        <v>536</v>
      </c>
      <c r="AZ3824" s="191">
        <v>3</v>
      </c>
      <c r="BA3824" s="191">
        <v>4</v>
      </c>
      <c r="BB3824" s="191">
        <v>735.02600000000007</v>
      </c>
    </row>
    <row r="3825" spans="48:54" x14ac:dyDescent="0.2">
      <c r="AV3825" s="191" t="str">
        <f t="shared" si="63"/>
        <v>538_RS_3_4_202425</v>
      </c>
      <c r="AW3825" s="191" t="s">
        <v>92</v>
      </c>
      <c r="AX3825" s="18">
        <v>202425</v>
      </c>
      <c r="AY3825" s="191">
        <v>538</v>
      </c>
      <c r="AZ3825" s="191">
        <v>3</v>
      </c>
      <c r="BA3825" s="191">
        <v>4</v>
      </c>
      <c r="BB3825" s="191">
        <v>577.32642236635195</v>
      </c>
    </row>
    <row r="3826" spans="48:54" x14ac:dyDescent="0.2">
      <c r="AV3826" s="191" t="str">
        <f t="shared" si="63"/>
        <v>540_RS_3_4_202425</v>
      </c>
      <c r="AW3826" s="191" t="s">
        <v>92</v>
      </c>
      <c r="AX3826" s="18">
        <v>202425</v>
      </c>
      <c r="AY3826" s="191">
        <v>540</v>
      </c>
      <c r="AZ3826" s="191">
        <v>3</v>
      </c>
      <c r="BA3826" s="191">
        <v>4</v>
      </c>
      <c r="BB3826" s="191">
        <v>105.596</v>
      </c>
    </row>
    <row r="3827" spans="48:54" x14ac:dyDescent="0.2">
      <c r="AV3827" s="191" t="str">
        <f t="shared" si="63"/>
        <v>542_RS_3_4_202425</v>
      </c>
      <c r="AW3827" s="191" t="s">
        <v>92</v>
      </c>
      <c r="AX3827" s="18">
        <v>202425</v>
      </c>
      <c r="AY3827" s="191">
        <v>542</v>
      </c>
      <c r="AZ3827" s="191">
        <v>3</v>
      </c>
      <c r="BA3827" s="191">
        <v>4</v>
      </c>
      <c r="BB3827" s="191">
        <v>534.50499999999988</v>
      </c>
    </row>
    <row r="3828" spans="48:54" x14ac:dyDescent="0.2">
      <c r="AV3828" s="191" t="str">
        <f t="shared" si="63"/>
        <v>544_RS_3_4_202425</v>
      </c>
      <c r="AW3828" s="191" t="s">
        <v>92</v>
      </c>
      <c r="AX3828" s="18">
        <v>202425</v>
      </c>
      <c r="AY3828" s="191">
        <v>544</v>
      </c>
      <c r="AZ3828" s="191">
        <v>3</v>
      </c>
      <c r="BA3828" s="191">
        <v>4</v>
      </c>
      <c r="BB3828" s="191">
        <v>481.52000000000004</v>
      </c>
    </row>
    <row r="3829" spans="48:54" x14ac:dyDescent="0.2">
      <c r="AV3829" s="191" t="str">
        <f t="shared" si="63"/>
        <v>545_RS_3_4_202425</v>
      </c>
      <c r="AW3829" s="191" t="s">
        <v>92</v>
      </c>
      <c r="AX3829" s="18">
        <v>202425</v>
      </c>
      <c r="AY3829" s="191">
        <v>545</v>
      </c>
      <c r="AZ3829" s="191">
        <v>3</v>
      </c>
      <c r="BA3829" s="191">
        <v>4</v>
      </c>
      <c r="BB3829" s="191">
        <v>359.06297999999992</v>
      </c>
    </row>
    <row r="3830" spans="48:54" x14ac:dyDescent="0.2">
      <c r="AV3830" s="191" t="str">
        <f t="shared" si="63"/>
        <v>546_RS_3_4_202425</v>
      </c>
      <c r="AW3830" s="191" t="s">
        <v>92</v>
      </c>
      <c r="AX3830" s="18">
        <v>202425</v>
      </c>
      <c r="AY3830" s="191">
        <v>546</v>
      </c>
      <c r="AZ3830" s="191">
        <v>3</v>
      </c>
      <c r="BA3830" s="191">
        <v>4</v>
      </c>
      <c r="BB3830" s="191">
        <v>0</v>
      </c>
    </row>
    <row r="3831" spans="48:54" x14ac:dyDescent="0.2">
      <c r="AV3831" s="191" t="str">
        <f t="shared" si="63"/>
        <v>548_RS_3_4_202425</v>
      </c>
      <c r="AW3831" s="191" t="s">
        <v>92</v>
      </c>
      <c r="AX3831" s="18">
        <v>202425</v>
      </c>
      <c r="AY3831" s="191">
        <v>548</v>
      </c>
      <c r="AZ3831" s="191">
        <v>3</v>
      </c>
      <c r="BA3831" s="191">
        <v>4</v>
      </c>
      <c r="BB3831" s="191">
        <v>256.8649999999999</v>
      </c>
    </row>
    <row r="3832" spans="48:54" x14ac:dyDescent="0.2">
      <c r="AV3832" s="191" t="str">
        <f t="shared" si="63"/>
        <v>550_RS_3_4_202425</v>
      </c>
      <c r="AW3832" s="191" t="s">
        <v>92</v>
      </c>
      <c r="AX3832" s="18">
        <v>202425</v>
      </c>
      <c r="AY3832" s="191">
        <v>550</v>
      </c>
      <c r="AZ3832" s="191">
        <v>3</v>
      </c>
      <c r="BA3832" s="191">
        <v>4</v>
      </c>
      <c r="BB3832" s="191">
        <v>649.40251000000012</v>
      </c>
    </row>
    <row r="3833" spans="48:54" x14ac:dyDescent="0.2">
      <c r="AV3833" s="191" t="str">
        <f t="shared" si="63"/>
        <v>552_RS_3_4_202425</v>
      </c>
      <c r="AW3833" s="191" t="s">
        <v>92</v>
      </c>
      <c r="AX3833" s="18">
        <v>202425</v>
      </c>
      <c r="AY3833" s="191">
        <v>552</v>
      </c>
      <c r="AZ3833" s="191">
        <v>3</v>
      </c>
      <c r="BA3833" s="191">
        <v>4</v>
      </c>
      <c r="BB3833" s="191">
        <v>2585.0676099999969</v>
      </c>
    </row>
    <row r="3834" spans="48:54" x14ac:dyDescent="0.2">
      <c r="AV3834" s="191" t="str">
        <f t="shared" si="63"/>
        <v>562_RS_3_4_202425</v>
      </c>
      <c r="AW3834" s="191" t="s">
        <v>92</v>
      </c>
      <c r="AX3834" s="18">
        <v>202425</v>
      </c>
      <c r="AY3834" s="191">
        <v>562</v>
      </c>
      <c r="AZ3834" s="191">
        <v>3</v>
      </c>
      <c r="BA3834" s="191">
        <v>4</v>
      </c>
      <c r="BB3834" s="191">
        <v>0</v>
      </c>
    </row>
    <row r="3835" spans="48:54" x14ac:dyDescent="0.2">
      <c r="AV3835" s="191" t="str">
        <f t="shared" si="63"/>
        <v>564_RS_3_4_202425</v>
      </c>
      <c r="AW3835" s="191" t="s">
        <v>92</v>
      </c>
      <c r="AX3835" s="18">
        <v>202425</v>
      </c>
      <c r="AY3835" s="191">
        <v>564</v>
      </c>
      <c r="AZ3835" s="191">
        <v>3</v>
      </c>
      <c r="BA3835" s="191">
        <v>4</v>
      </c>
      <c r="BB3835" s="191">
        <v>0</v>
      </c>
    </row>
    <row r="3836" spans="48:54" x14ac:dyDescent="0.2">
      <c r="AV3836" s="191" t="str">
        <f t="shared" si="63"/>
        <v>566_RS_3_4_202425</v>
      </c>
      <c r="AW3836" s="191" t="s">
        <v>92</v>
      </c>
      <c r="AX3836" s="18">
        <v>202425</v>
      </c>
      <c r="AY3836" s="191">
        <v>566</v>
      </c>
      <c r="AZ3836" s="191">
        <v>3</v>
      </c>
      <c r="BA3836" s="191">
        <v>4</v>
      </c>
      <c r="BB3836" s="191">
        <v>0</v>
      </c>
    </row>
    <row r="3837" spans="48:54" x14ac:dyDescent="0.2">
      <c r="AV3837" s="191" t="str">
        <f t="shared" si="63"/>
        <v>568_RS_3_4_202425</v>
      </c>
      <c r="AW3837" s="191" t="s">
        <v>92</v>
      </c>
      <c r="AX3837" s="18">
        <v>202425</v>
      </c>
      <c r="AY3837" s="191">
        <v>568</v>
      </c>
      <c r="AZ3837" s="191">
        <v>3</v>
      </c>
      <c r="BA3837" s="191">
        <v>4</v>
      </c>
      <c r="BB3837" s="191">
        <v>0</v>
      </c>
    </row>
    <row r="3838" spans="48:54" x14ac:dyDescent="0.2">
      <c r="AV3838" s="191" t="str">
        <f t="shared" si="63"/>
        <v>572_RS_3_4_202425</v>
      </c>
      <c r="AW3838" s="191" t="s">
        <v>92</v>
      </c>
      <c r="AX3838" s="18">
        <v>202425</v>
      </c>
      <c r="AY3838" s="191">
        <v>572</v>
      </c>
      <c r="AZ3838" s="191">
        <v>3</v>
      </c>
      <c r="BA3838" s="191">
        <v>4</v>
      </c>
      <c r="BB3838" s="191">
        <v>0</v>
      </c>
    </row>
    <row r="3839" spans="48:54" x14ac:dyDescent="0.2">
      <c r="AV3839" s="191" t="str">
        <f t="shared" si="63"/>
        <v>574_RS_3_4_202425</v>
      </c>
      <c r="AW3839" s="191" t="s">
        <v>92</v>
      </c>
      <c r="AX3839" s="18">
        <v>202425</v>
      </c>
      <c r="AY3839" s="191">
        <v>574</v>
      </c>
      <c r="AZ3839" s="191">
        <v>3</v>
      </c>
      <c r="BA3839" s="191">
        <v>4</v>
      </c>
      <c r="BB3839" s="191">
        <v>0</v>
      </c>
    </row>
    <row r="3840" spans="48:54" x14ac:dyDescent="0.2">
      <c r="AV3840" s="191" t="str">
        <f t="shared" si="63"/>
        <v>576_RS_3_4_202425</v>
      </c>
      <c r="AW3840" s="191" t="s">
        <v>92</v>
      </c>
      <c r="AX3840" s="18">
        <v>202425</v>
      </c>
      <c r="AY3840" s="191">
        <v>576</v>
      </c>
      <c r="AZ3840" s="191">
        <v>3</v>
      </c>
      <c r="BA3840" s="191">
        <v>4</v>
      </c>
      <c r="BB3840" s="191">
        <v>0</v>
      </c>
    </row>
    <row r="3841" spans="48:54" x14ac:dyDescent="0.2">
      <c r="AV3841" s="191" t="str">
        <f t="shared" si="63"/>
        <v>582_RS_3_4_202425</v>
      </c>
      <c r="AW3841" s="191" t="s">
        <v>92</v>
      </c>
      <c r="AX3841" s="18">
        <v>202425</v>
      </c>
      <c r="AY3841" s="191">
        <v>582</v>
      </c>
      <c r="AZ3841" s="191">
        <v>3</v>
      </c>
      <c r="BA3841" s="191">
        <v>4</v>
      </c>
      <c r="BB3841" s="191">
        <v>0</v>
      </c>
    </row>
    <row r="3842" spans="48:54" x14ac:dyDescent="0.2">
      <c r="AV3842" s="191" t="str">
        <f t="shared" si="63"/>
        <v>584_RS_3_4_202425</v>
      </c>
      <c r="AW3842" s="191" t="s">
        <v>92</v>
      </c>
      <c r="AX3842" s="18">
        <v>202425</v>
      </c>
      <c r="AY3842" s="191">
        <v>584</v>
      </c>
      <c r="AZ3842" s="191">
        <v>3</v>
      </c>
      <c r="BA3842" s="191">
        <v>4</v>
      </c>
      <c r="BB3842" s="191">
        <v>0</v>
      </c>
    </row>
    <row r="3843" spans="48:54" x14ac:dyDescent="0.2">
      <c r="AV3843" s="191" t="str">
        <f t="shared" si="63"/>
        <v>586_RS_3_4_202425</v>
      </c>
      <c r="AW3843" s="191" t="s">
        <v>92</v>
      </c>
      <c r="AX3843" s="18">
        <v>202425</v>
      </c>
      <c r="AY3843" s="191">
        <v>586</v>
      </c>
      <c r="AZ3843" s="191">
        <v>3</v>
      </c>
      <c r="BA3843" s="191">
        <v>4</v>
      </c>
      <c r="BB3843" s="191">
        <v>0</v>
      </c>
    </row>
    <row r="3844" spans="48:54" x14ac:dyDescent="0.2">
      <c r="AV3844" s="191" t="str">
        <f t="shared" ref="AV3844:AV3907" si="64">AY3844&amp;"_"&amp;AW3844&amp;"_"&amp;AZ3844&amp;"_"&amp;BA3844&amp;"_"&amp;AX3844</f>
        <v>512_RS_3_5_202425</v>
      </c>
      <c r="AW3844" s="191" t="s">
        <v>92</v>
      </c>
      <c r="AX3844" s="18">
        <v>202425</v>
      </c>
      <c r="AY3844" s="191">
        <v>512</v>
      </c>
      <c r="AZ3844" s="191">
        <v>3</v>
      </c>
      <c r="BA3844" s="191">
        <v>5</v>
      </c>
      <c r="BB3844" s="191">
        <v>-46.148000000000003</v>
      </c>
    </row>
    <row r="3845" spans="48:54" x14ac:dyDescent="0.2">
      <c r="AV3845" s="191" t="str">
        <f t="shared" si="64"/>
        <v>514_RS_3_5_202425</v>
      </c>
      <c r="AW3845" s="191" t="s">
        <v>92</v>
      </c>
      <c r="AX3845" s="18">
        <v>202425</v>
      </c>
      <c r="AY3845" s="191">
        <v>514</v>
      </c>
      <c r="AZ3845" s="191">
        <v>3</v>
      </c>
      <c r="BA3845" s="191">
        <v>5</v>
      </c>
      <c r="BB3845" s="191">
        <v>0</v>
      </c>
    </row>
    <row r="3846" spans="48:54" x14ac:dyDescent="0.2">
      <c r="AV3846" s="191" t="str">
        <f t="shared" si="64"/>
        <v>516_RS_3_5_202425</v>
      </c>
      <c r="AW3846" s="191" t="s">
        <v>92</v>
      </c>
      <c r="AX3846" s="18">
        <v>202425</v>
      </c>
      <c r="AY3846" s="191">
        <v>516</v>
      </c>
      <c r="AZ3846" s="191">
        <v>3</v>
      </c>
      <c r="BA3846" s="191">
        <v>5</v>
      </c>
      <c r="BB3846" s="191">
        <v>0</v>
      </c>
    </row>
    <row r="3847" spans="48:54" x14ac:dyDescent="0.2">
      <c r="AV3847" s="191" t="str">
        <f t="shared" si="64"/>
        <v>518_RS_3_5_202425</v>
      </c>
      <c r="AW3847" s="191" t="s">
        <v>92</v>
      </c>
      <c r="AX3847" s="18">
        <v>202425</v>
      </c>
      <c r="AY3847" s="191">
        <v>518</v>
      </c>
      <c r="AZ3847" s="191">
        <v>3</v>
      </c>
      <c r="BA3847" s="191">
        <v>5</v>
      </c>
      <c r="BB3847" s="191">
        <v>0</v>
      </c>
    </row>
    <row r="3848" spans="48:54" x14ac:dyDescent="0.2">
      <c r="AV3848" s="191" t="str">
        <f t="shared" si="64"/>
        <v>520_RS_3_5_202425</v>
      </c>
      <c r="AW3848" s="191" t="s">
        <v>92</v>
      </c>
      <c r="AX3848" s="18">
        <v>202425</v>
      </c>
      <c r="AY3848" s="191">
        <v>520</v>
      </c>
      <c r="AZ3848" s="191">
        <v>3</v>
      </c>
      <c r="BA3848" s="191">
        <v>5</v>
      </c>
      <c r="BB3848" s="191">
        <v>0</v>
      </c>
    </row>
    <row r="3849" spans="48:54" x14ac:dyDescent="0.2">
      <c r="AV3849" s="191" t="str">
        <f t="shared" si="64"/>
        <v>522_RS_3_5_202425</v>
      </c>
      <c r="AW3849" s="191" t="s">
        <v>92</v>
      </c>
      <c r="AX3849" s="18">
        <v>202425</v>
      </c>
      <c r="AY3849" s="191">
        <v>522</v>
      </c>
      <c r="AZ3849" s="191">
        <v>3</v>
      </c>
      <c r="BA3849" s="191">
        <v>5</v>
      </c>
      <c r="BB3849" s="191">
        <v>0</v>
      </c>
    </row>
    <row r="3850" spans="48:54" x14ac:dyDescent="0.2">
      <c r="AV3850" s="191" t="str">
        <f t="shared" si="64"/>
        <v>524_RS_3_5_202425</v>
      </c>
      <c r="AW3850" s="191" t="s">
        <v>92</v>
      </c>
      <c r="AX3850" s="18">
        <v>202425</v>
      </c>
      <c r="AY3850" s="191">
        <v>524</v>
      </c>
      <c r="AZ3850" s="191">
        <v>3</v>
      </c>
      <c r="BA3850" s="191">
        <v>5</v>
      </c>
      <c r="BB3850" s="191">
        <v>-398.78151000000003</v>
      </c>
    </row>
    <row r="3851" spans="48:54" x14ac:dyDescent="0.2">
      <c r="AV3851" s="191" t="str">
        <f t="shared" si="64"/>
        <v>526_RS_3_5_202425</v>
      </c>
      <c r="AW3851" s="191" t="s">
        <v>92</v>
      </c>
      <c r="AX3851" s="18">
        <v>202425</v>
      </c>
      <c r="AY3851" s="191">
        <v>526</v>
      </c>
      <c r="AZ3851" s="191">
        <v>3</v>
      </c>
      <c r="BA3851" s="191">
        <v>5</v>
      </c>
      <c r="BB3851" s="191">
        <v>0</v>
      </c>
    </row>
    <row r="3852" spans="48:54" x14ac:dyDescent="0.2">
      <c r="AV3852" s="191" t="str">
        <f t="shared" si="64"/>
        <v>528_RS_3_5_202425</v>
      </c>
      <c r="AW3852" s="191" t="s">
        <v>92</v>
      </c>
      <c r="AX3852" s="18">
        <v>202425</v>
      </c>
      <c r="AY3852" s="191">
        <v>528</v>
      </c>
      <c r="AZ3852" s="191">
        <v>3</v>
      </c>
      <c r="BA3852" s="191">
        <v>5</v>
      </c>
      <c r="BB3852" s="191">
        <v>0</v>
      </c>
    </row>
    <row r="3853" spans="48:54" x14ac:dyDescent="0.2">
      <c r="AV3853" s="191" t="str">
        <f t="shared" si="64"/>
        <v>530_RS_3_5_202425</v>
      </c>
      <c r="AW3853" s="191" t="s">
        <v>92</v>
      </c>
      <c r="AX3853" s="18">
        <v>202425</v>
      </c>
      <c r="AY3853" s="191">
        <v>530</v>
      </c>
      <c r="AZ3853" s="191">
        <v>3</v>
      </c>
      <c r="BA3853" s="191">
        <v>5</v>
      </c>
      <c r="BB3853" s="191">
        <v>0</v>
      </c>
    </row>
    <row r="3854" spans="48:54" x14ac:dyDescent="0.2">
      <c r="AV3854" s="191" t="str">
        <f t="shared" si="64"/>
        <v>532_RS_3_5_202425</v>
      </c>
      <c r="AW3854" s="191" t="s">
        <v>92</v>
      </c>
      <c r="AX3854" s="18">
        <v>202425</v>
      </c>
      <c r="AY3854" s="191">
        <v>532</v>
      </c>
      <c r="AZ3854" s="191">
        <v>3</v>
      </c>
      <c r="BA3854" s="191">
        <v>5</v>
      </c>
      <c r="BB3854" s="191">
        <v>-3</v>
      </c>
    </row>
    <row r="3855" spans="48:54" x14ac:dyDescent="0.2">
      <c r="AV3855" s="191" t="str">
        <f t="shared" si="64"/>
        <v>534_RS_3_5_202425</v>
      </c>
      <c r="AW3855" s="191" t="s">
        <v>92</v>
      </c>
      <c r="AX3855" s="18">
        <v>202425</v>
      </c>
      <c r="AY3855" s="191">
        <v>534</v>
      </c>
      <c r="AZ3855" s="191">
        <v>3</v>
      </c>
      <c r="BA3855" s="191">
        <v>5</v>
      </c>
      <c r="BB3855" s="191">
        <v>0</v>
      </c>
    </row>
    <row r="3856" spans="48:54" x14ac:dyDescent="0.2">
      <c r="AV3856" s="191" t="str">
        <f t="shared" si="64"/>
        <v>536_RS_3_5_202425</v>
      </c>
      <c r="AW3856" s="191" t="s">
        <v>92</v>
      </c>
      <c r="AX3856" s="18">
        <v>202425</v>
      </c>
      <c r="AY3856" s="191">
        <v>536</v>
      </c>
      <c r="AZ3856" s="191">
        <v>3</v>
      </c>
      <c r="BA3856" s="191">
        <v>5</v>
      </c>
      <c r="BB3856" s="191">
        <v>0</v>
      </c>
    </row>
    <row r="3857" spans="48:54" x14ac:dyDescent="0.2">
      <c r="AV3857" s="191" t="str">
        <f t="shared" si="64"/>
        <v>538_RS_3_5_202425</v>
      </c>
      <c r="AW3857" s="191" t="s">
        <v>92</v>
      </c>
      <c r="AX3857" s="18">
        <v>202425</v>
      </c>
      <c r="AY3857" s="191">
        <v>538</v>
      </c>
      <c r="AZ3857" s="191">
        <v>3</v>
      </c>
      <c r="BA3857" s="191">
        <v>5</v>
      </c>
      <c r="BB3857" s="191">
        <v>-82.350999999999999</v>
      </c>
    </row>
    <row r="3858" spans="48:54" x14ac:dyDescent="0.2">
      <c r="AV3858" s="191" t="str">
        <f t="shared" si="64"/>
        <v>540_RS_3_5_202425</v>
      </c>
      <c r="AW3858" s="191" t="s">
        <v>92</v>
      </c>
      <c r="AX3858" s="18">
        <v>202425</v>
      </c>
      <c r="AY3858" s="191">
        <v>540</v>
      </c>
      <c r="AZ3858" s="191">
        <v>3</v>
      </c>
      <c r="BA3858" s="191">
        <v>5</v>
      </c>
      <c r="BB3858" s="191">
        <v>0</v>
      </c>
    </row>
    <row r="3859" spans="48:54" x14ac:dyDescent="0.2">
      <c r="AV3859" s="191" t="str">
        <f t="shared" si="64"/>
        <v>542_RS_3_5_202425</v>
      </c>
      <c r="AW3859" s="191" t="s">
        <v>92</v>
      </c>
      <c r="AX3859" s="18">
        <v>202425</v>
      </c>
      <c r="AY3859" s="191">
        <v>542</v>
      </c>
      <c r="AZ3859" s="191">
        <v>3</v>
      </c>
      <c r="BA3859" s="191">
        <v>5</v>
      </c>
      <c r="BB3859" s="191">
        <v>-322.245</v>
      </c>
    </row>
    <row r="3860" spans="48:54" x14ac:dyDescent="0.2">
      <c r="AV3860" s="191" t="str">
        <f t="shared" si="64"/>
        <v>544_RS_3_5_202425</v>
      </c>
      <c r="AW3860" s="191" t="s">
        <v>92</v>
      </c>
      <c r="AX3860" s="18">
        <v>202425</v>
      </c>
      <c r="AY3860" s="191">
        <v>544</v>
      </c>
      <c r="AZ3860" s="191">
        <v>3</v>
      </c>
      <c r="BA3860" s="191">
        <v>5</v>
      </c>
      <c r="BB3860" s="191">
        <v>0</v>
      </c>
    </row>
    <row r="3861" spans="48:54" x14ac:dyDescent="0.2">
      <c r="AV3861" s="191" t="str">
        <f t="shared" si="64"/>
        <v>545_RS_3_5_202425</v>
      </c>
      <c r="AW3861" s="191" t="s">
        <v>92</v>
      </c>
      <c r="AX3861" s="18">
        <v>202425</v>
      </c>
      <c r="AY3861" s="191">
        <v>545</v>
      </c>
      <c r="AZ3861" s="191">
        <v>3</v>
      </c>
      <c r="BA3861" s="191">
        <v>5</v>
      </c>
      <c r="BB3861" s="191">
        <v>0</v>
      </c>
    </row>
    <row r="3862" spans="48:54" x14ac:dyDescent="0.2">
      <c r="AV3862" s="191" t="str">
        <f t="shared" si="64"/>
        <v>546_RS_3_5_202425</v>
      </c>
      <c r="AW3862" s="191" t="s">
        <v>92</v>
      </c>
      <c r="AX3862" s="18">
        <v>202425</v>
      </c>
      <c r="AY3862" s="191">
        <v>546</v>
      </c>
      <c r="AZ3862" s="191">
        <v>3</v>
      </c>
      <c r="BA3862" s="191">
        <v>5</v>
      </c>
      <c r="BB3862" s="191">
        <v>0</v>
      </c>
    </row>
    <row r="3863" spans="48:54" x14ac:dyDescent="0.2">
      <c r="AV3863" s="191" t="str">
        <f t="shared" si="64"/>
        <v>548_RS_3_5_202425</v>
      </c>
      <c r="AW3863" s="191" t="s">
        <v>92</v>
      </c>
      <c r="AX3863" s="18">
        <v>202425</v>
      </c>
      <c r="AY3863" s="191">
        <v>548</v>
      </c>
      <c r="AZ3863" s="191">
        <v>3</v>
      </c>
      <c r="BA3863" s="191">
        <v>5</v>
      </c>
      <c r="BB3863" s="191">
        <v>0</v>
      </c>
    </row>
    <row r="3864" spans="48:54" x14ac:dyDescent="0.2">
      <c r="AV3864" s="191" t="str">
        <f t="shared" si="64"/>
        <v>550_RS_3_5_202425</v>
      </c>
      <c r="AW3864" s="191" t="s">
        <v>92</v>
      </c>
      <c r="AX3864" s="18">
        <v>202425</v>
      </c>
      <c r="AY3864" s="191">
        <v>550</v>
      </c>
      <c r="AZ3864" s="191">
        <v>3</v>
      </c>
      <c r="BA3864" s="191">
        <v>5</v>
      </c>
      <c r="BB3864" s="191">
        <v>0</v>
      </c>
    </row>
    <row r="3865" spans="48:54" x14ac:dyDescent="0.2">
      <c r="AV3865" s="191" t="str">
        <f t="shared" si="64"/>
        <v>552_RS_3_5_202425</v>
      </c>
      <c r="AW3865" s="191" t="s">
        <v>92</v>
      </c>
      <c r="AX3865" s="18">
        <v>202425</v>
      </c>
      <c r="AY3865" s="191">
        <v>552</v>
      </c>
      <c r="AZ3865" s="191">
        <v>3</v>
      </c>
      <c r="BA3865" s="191">
        <v>5</v>
      </c>
      <c r="BB3865" s="191">
        <v>-212.119</v>
      </c>
    </row>
    <row r="3866" spans="48:54" x14ac:dyDescent="0.2">
      <c r="AV3866" s="191" t="str">
        <f t="shared" si="64"/>
        <v>562_RS_3_5_202425</v>
      </c>
      <c r="AW3866" s="191" t="s">
        <v>92</v>
      </c>
      <c r="AX3866" s="18">
        <v>202425</v>
      </c>
      <c r="AY3866" s="191">
        <v>562</v>
      </c>
      <c r="AZ3866" s="191">
        <v>3</v>
      </c>
      <c r="BA3866" s="191">
        <v>5</v>
      </c>
      <c r="BB3866" s="191">
        <v>0</v>
      </c>
    </row>
    <row r="3867" spans="48:54" x14ac:dyDescent="0.2">
      <c r="AV3867" s="191" t="str">
        <f t="shared" si="64"/>
        <v>564_RS_3_5_202425</v>
      </c>
      <c r="AW3867" s="191" t="s">
        <v>92</v>
      </c>
      <c r="AX3867" s="18">
        <v>202425</v>
      </c>
      <c r="AY3867" s="191">
        <v>564</v>
      </c>
      <c r="AZ3867" s="191">
        <v>3</v>
      </c>
      <c r="BA3867" s="191">
        <v>5</v>
      </c>
      <c r="BB3867" s="191">
        <v>0</v>
      </c>
    </row>
    <row r="3868" spans="48:54" x14ac:dyDescent="0.2">
      <c r="AV3868" s="191" t="str">
        <f t="shared" si="64"/>
        <v>566_RS_3_5_202425</v>
      </c>
      <c r="AW3868" s="191" t="s">
        <v>92</v>
      </c>
      <c r="AX3868" s="18">
        <v>202425</v>
      </c>
      <c r="AY3868" s="191">
        <v>566</v>
      </c>
      <c r="AZ3868" s="191">
        <v>3</v>
      </c>
      <c r="BA3868" s="191">
        <v>5</v>
      </c>
      <c r="BB3868" s="191">
        <v>0</v>
      </c>
    </row>
    <row r="3869" spans="48:54" x14ac:dyDescent="0.2">
      <c r="AV3869" s="191" t="str">
        <f t="shared" si="64"/>
        <v>568_RS_3_5_202425</v>
      </c>
      <c r="AW3869" s="191" t="s">
        <v>92</v>
      </c>
      <c r="AX3869" s="18">
        <v>202425</v>
      </c>
      <c r="AY3869" s="191">
        <v>568</v>
      </c>
      <c r="AZ3869" s="191">
        <v>3</v>
      </c>
      <c r="BA3869" s="191">
        <v>5</v>
      </c>
      <c r="BB3869" s="191">
        <v>0</v>
      </c>
    </row>
    <row r="3870" spans="48:54" x14ac:dyDescent="0.2">
      <c r="AV3870" s="191" t="str">
        <f t="shared" si="64"/>
        <v>572_RS_3_5_202425</v>
      </c>
      <c r="AW3870" s="191" t="s">
        <v>92</v>
      </c>
      <c r="AX3870" s="18">
        <v>202425</v>
      </c>
      <c r="AY3870" s="191">
        <v>572</v>
      </c>
      <c r="AZ3870" s="191">
        <v>3</v>
      </c>
      <c r="BA3870" s="191">
        <v>5</v>
      </c>
      <c r="BB3870" s="191">
        <v>0</v>
      </c>
    </row>
    <row r="3871" spans="48:54" x14ac:dyDescent="0.2">
      <c r="AV3871" s="191" t="str">
        <f t="shared" si="64"/>
        <v>574_RS_3_5_202425</v>
      </c>
      <c r="AW3871" s="191" t="s">
        <v>92</v>
      </c>
      <c r="AX3871" s="18">
        <v>202425</v>
      </c>
      <c r="AY3871" s="191">
        <v>574</v>
      </c>
      <c r="AZ3871" s="191">
        <v>3</v>
      </c>
      <c r="BA3871" s="191">
        <v>5</v>
      </c>
      <c r="BB3871" s="191">
        <v>0</v>
      </c>
    </row>
    <row r="3872" spans="48:54" x14ac:dyDescent="0.2">
      <c r="AV3872" s="191" t="str">
        <f t="shared" si="64"/>
        <v>576_RS_3_5_202425</v>
      </c>
      <c r="AW3872" s="191" t="s">
        <v>92</v>
      </c>
      <c r="AX3872" s="18">
        <v>202425</v>
      </c>
      <c r="AY3872" s="191">
        <v>576</v>
      </c>
      <c r="AZ3872" s="191">
        <v>3</v>
      </c>
      <c r="BA3872" s="191">
        <v>5</v>
      </c>
      <c r="BB3872" s="191">
        <v>0</v>
      </c>
    </row>
    <row r="3873" spans="48:54" x14ac:dyDescent="0.2">
      <c r="AV3873" s="191" t="str">
        <f t="shared" si="64"/>
        <v>582_RS_3_5_202425</v>
      </c>
      <c r="AW3873" s="191" t="s">
        <v>92</v>
      </c>
      <c r="AX3873" s="18">
        <v>202425</v>
      </c>
      <c r="AY3873" s="191">
        <v>582</v>
      </c>
      <c r="AZ3873" s="191">
        <v>3</v>
      </c>
      <c r="BA3873" s="191">
        <v>5</v>
      </c>
      <c r="BB3873" s="191">
        <v>0</v>
      </c>
    </row>
    <row r="3874" spans="48:54" x14ac:dyDescent="0.2">
      <c r="AV3874" s="191" t="str">
        <f t="shared" si="64"/>
        <v>584_RS_3_5_202425</v>
      </c>
      <c r="AW3874" s="191" t="s">
        <v>92</v>
      </c>
      <c r="AX3874" s="18">
        <v>202425</v>
      </c>
      <c r="AY3874" s="191">
        <v>584</v>
      </c>
      <c r="AZ3874" s="191">
        <v>3</v>
      </c>
      <c r="BA3874" s="191">
        <v>5</v>
      </c>
      <c r="BB3874" s="191">
        <v>0</v>
      </c>
    </row>
    <row r="3875" spans="48:54" x14ac:dyDescent="0.2">
      <c r="AV3875" s="191" t="str">
        <f t="shared" si="64"/>
        <v>586_RS_3_5_202425</v>
      </c>
      <c r="AW3875" s="191" t="s">
        <v>92</v>
      </c>
      <c r="AX3875" s="18">
        <v>202425</v>
      </c>
      <c r="AY3875" s="191">
        <v>586</v>
      </c>
      <c r="AZ3875" s="191">
        <v>3</v>
      </c>
      <c r="BA3875" s="191">
        <v>5</v>
      </c>
      <c r="BB3875" s="191">
        <v>0</v>
      </c>
    </row>
    <row r="3876" spans="48:54" x14ac:dyDescent="0.2">
      <c r="AV3876" s="191" t="str">
        <f t="shared" si="64"/>
        <v>512_RS_4_1_202425</v>
      </c>
      <c r="AW3876" s="191" t="s">
        <v>92</v>
      </c>
      <c r="AX3876" s="18">
        <v>202425</v>
      </c>
      <c r="AY3876" s="191">
        <v>512</v>
      </c>
      <c r="AZ3876" s="191">
        <v>4</v>
      </c>
      <c r="BA3876" s="191">
        <v>1</v>
      </c>
      <c r="BB3876" s="191">
        <v>9400.7869999999984</v>
      </c>
    </row>
    <row r="3877" spans="48:54" x14ac:dyDescent="0.2">
      <c r="AV3877" s="191" t="str">
        <f t="shared" si="64"/>
        <v>514_RS_4_1_202425</v>
      </c>
      <c r="AW3877" s="191" t="s">
        <v>92</v>
      </c>
      <c r="AX3877" s="18">
        <v>202425</v>
      </c>
      <c r="AY3877" s="191">
        <v>514</v>
      </c>
      <c r="AZ3877" s="191">
        <v>4</v>
      </c>
      <c r="BA3877" s="191">
        <v>1</v>
      </c>
      <c r="BB3877" s="191">
        <v>19275</v>
      </c>
    </row>
    <row r="3878" spans="48:54" x14ac:dyDescent="0.2">
      <c r="AV3878" s="191" t="str">
        <f t="shared" si="64"/>
        <v>516_RS_4_1_202425</v>
      </c>
      <c r="AW3878" s="191" t="s">
        <v>92</v>
      </c>
      <c r="AX3878" s="18">
        <v>202425</v>
      </c>
      <c r="AY3878" s="191">
        <v>516</v>
      </c>
      <c r="AZ3878" s="191">
        <v>4</v>
      </c>
      <c r="BA3878" s="191">
        <v>1</v>
      </c>
      <c r="BB3878" s="191">
        <v>7545.4051589506016</v>
      </c>
    </row>
    <row r="3879" spans="48:54" x14ac:dyDescent="0.2">
      <c r="AV3879" s="191" t="str">
        <f t="shared" si="64"/>
        <v>518_RS_4_1_202425</v>
      </c>
      <c r="AW3879" s="191" t="s">
        <v>92</v>
      </c>
      <c r="AX3879" s="18">
        <v>202425</v>
      </c>
      <c r="AY3879" s="191">
        <v>518</v>
      </c>
      <c r="AZ3879" s="191">
        <v>4</v>
      </c>
      <c r="BA3879" s="191">
        <v>1</v>
      </c>
      <c r="BB3879" s="191">
        <v>7497.3649999999998</v>
      </c>
    </row>
    <row r="3880" spans="48:54" x14ac:dyDescent="0.2">
      <c r="AV3880" s="191" t="str">
        <f t="shared" si="64"/>
        <v>520_RS_4_1_202425</v>
      </c>
      <c r="AW3880" s="191" t="s">
        <v>92</v>
      </c>
      <c r="AX3880" s="18">
        <v>202425</v>
      </c>
      <c r="AY3880" s="191">
        <v>520</v>
      </c>
      <c r="AZ3880" s="191">
        <v>4</v>
      </c>
      <c r="BA3880" s="191">
        <v>1</v>
      </c>
      <c r="BB3880" s="191">
        <v>11648.946</v>
      </c>
    </row>
    <row r="3881" spans="48:54" x14ac:dyDescent="0.2">
      <c r="AV3881" s="191" t="str">
        <f t="shared" si="64"/>
        <v>522_RS_4_1_202425</v>
      </c>
      <c r="AW3881" s="191" t="s">
        <v>92</v>
      </c>
      <c r="AX3881" s="18">
        <v>202425</v>
      </c>
      <c r="AY3881" s="191">
        <v>522</v>
      </c>
      <c r="AZ3881" s="191">
        <v>4</v>
      </c>
      <c r="BA3881" s="191">
        <v>1</v>
      </c>
      <c r="BB3881" s="191">
        <v>7424.3990400000002</v>
      </c>
    </row>
    <row r="3882" spans="48:54" x14ac:dyDescent="0.2">
      <c r="AV3882" s="191" t="str">
        <f t="shared" si="64"/>
        <v>524_RS_4_1_202425</v>
      </c>
      <c r="AW3882" s="191" t="s">
        <v>92</v>
      </c>
      <c r="AX3882" s="18">
        <v>202425</v>
      </c>
      <c r="AY3882" s="191">
        <v>524</v>
      </c>
      <c r="AZ3882" s="191">
        <v>4</v>
      </c>
      <c r="BA3882" s="191">
        <v>1</v>
      </c>
      <c r="BB3882" s="191">
        <v>11894.877950000004</v>
      </c>
    </row>
    <row r="3883" spans="48:54" x14ac:dyDescent="0.2">
      <c r="AV3883" s="191" t="str">
        <f t="shared" si="64"/>
        <v>526_RS_4_1_202425</v>
      </c>
      <c r="AW3883" s="191" t="s">
        <v>92</v>
      </c>
      <c r="AX3883" s="18">
        <v>202425</v>
      </c>
      <c r="AY3883" s="191">
        <v>526</v>
      </c>
      <c r="AZ3883" s="191">
        <v>4</v>
      </c>
      <c r="BA3883" s="191">
        <v>1</v>
      </c>
      <c r="BB3883" s="191">
        <v>9784.7880000000005</v>
      </c>
    </row>
    <row r="3884" spans="48:54" x14ac:dyDescent="0.2">
      <c r="AV3884" s="191" t="str">
        <f t="shared" si="64"/>
        <v>528_RS_4_1_202425</v>
      </c>
      <c r="AW3884" s="191" t="s">
        <v>92</v>
      </c>
      <c r="AX3884" s="18">
        <v>202425</v>
      </c>
      <c r="AY3884" s="191">
        <v>528</v>
      </c>
      <c r="AZ3884" s="191">
        <v>4</v>
      </c>
      <c r="BA3884" s="191">
        <v>1</v>
      </c>
      <c r="BB3884" s="191">
        <v>11825</v>
      </c>
    </row>
    <row r="3885" spans="48:54" x14ac:dyDescent="0.2">
      <c r="AV3885" s="191" t="str">
        <f t="shared" si="64"/>
        <v>530_RS_4_1_202425</v>
      </c>
      <c r="AW3885" s="191" t="s">
        <v>92</v>
      </c>
      <c r="AX3885" s="18">
        <v>202425</v>
      </c>
      <c r="AY3885" s="191">
        <v>530</v>
      </c>
      <c r="AZ3885" s="191">
        <v>4</v>
      </c>
      <c r="BA3885" s="191">
        <v>1</v>
      </c>
      <c r="BB3885" s="191">
        <v>14819.516000000001</v>
      </c>
    </row>
    <row r="3886" spans="48:54" x14ac:dyDescent="0.2">
      <c r="AV3886" s="191" t="str">
        <f t="shared" si="64"/>
        <v>532_RS_4_1_202425</v>
      </c>
      <c r="AW3886" s="191" t="s">
        <v>92</v>
      </c>
      <c r="AX3886" s="18">
        <v>202425</v>
      </c>
      <c r="AY3886" s="191">
        <v>532</v>
      </c>
      <c r="AZ3886" s="191">
        <v>4</v>
      </c>
      <c r="BA3886" s="191">
        <v>1</v>
      </c>
      <c r="BB3886" s="191">
        <v>31240.391</v>
      </c>
    </row>
    <row r="3887" spans="48:54" x14ac:dyDescent="0.2">
      <c r="AV3887" s="191" t="str">
        <f t="shared" si="64"/>
        <v>534_RS_4_1_202425</v>
      </c>
      <c r="AW3887" s="191" t="s">
        <v>92</v>
      </c>
      <c r="AX3887" s="18">
        <v>202425</v>
      </c>
      <c r="AY3887" s="191">
        <v>534</v>
      </c>
      <c r="AZ3887" s="191">
        <v>4</v>
      </c>
      <c r="BA3887" s="191">
        <v>1</v>
      </c>
      <c r="BB3887" s="191">
        <v>12376.656739999999</v>
      </c>
    </row>
    <row r="3888" spans="48:54" x14ac:dyDescent="0.2">
      <c r="AV3888" s="191" t="str">
        <f t="shared" si="64"/>
        <v>536_RS_4_1_202425</v>
      </c>
      <c r="AW3888" s="191" t="s">
        <v>92</v>
      </c>
      <c r="AX3888" s="18">
        <v>202425</v>
      </c>
      <c r="AY3888" s="191">
        <v>536</v>
      </c>
      <c r="AZ3888" s="191">
        <v>4</v>
      </c>
      <c r="BA3888" s="191">
        <v>1</v>
      </c>
      <c r="BB3888" s="191">
        <v>15574.667000000001</v>
      </c>
    </row>
    <row r="3889" spans="48:54" x14ac:dyDescent="0.2">
      <c r="AV3889" s="191" t="str">
        <f t="shared" si="64"/>
        <v>538_RS_4_1_202425</v>
      </c>
      <c r="AW3889" s="191" t="s">
        <v>92</v>
      </c>
      <c r="AX3889" s="18">
        <v>202425</v>
      </c>
      <c r="AY3889" s="191">
        <v>538</v>
      </c>
      <c r="AZ3889" s="191">
        <v>4</v>
      </c>
      <c r="BA3889" s="191">
        <v>1</v>
      </c>
      <c r="BB3889" s="191">
        <v>8654.5017996725601</v>
      </c>
    </row>
    <row r="3890" spans="48:54" x14ac:dyDescent="0.2">
      <c r="AV3890" s="191" t="str">
        <f t="shared" si="64"/>
        <v>540_RS_4_1_202425</v>
      </c>
      <c r="AW3890" s="191" t="s">
        <v>92</v>
      </c>
      <c r="AX3890" s="18">
        <v>202425</v>
      </c>
      <c r="AY3890" s="191">
        <v>540</v>
      </c>
      <c r="AZ3890" s="191">
        <v>4</v>
      </c>
      <c r="BA3890" s="191">
        <v>1</v>
      </c>
      <c r="BB3890" s="191">
        <v>28750.073</v>
      </c>
    </row>
    <row r="3891" spans="48:54" x14ac:dyDescent="0.2">
      <c r="AV3891" s="191" t="str">
        <f t="shared" si="64"/>
        <v>542_RS_4_1_202425</v>
      </c>
      <c r="AW3891" s="191" t="s">
        <v>92</v>
      </c>
      <c r="AX3891" s="18">
        <v>202425</v>
      </c>
      <c r="AY3891" s="191">
        <v>542</v>
      </c>
      <c r="AZ3891" s="191">
        <v>4</v>
      </c>
      <c r="BA3891" s="191">
        <v>1</v>
      </c>
      <c r="BB3891" s="191">
        <v>2970.5259999999998</v>
      </c>
    </row>
    <row r="3892" spans="48:54" x14ac:dyDescent="0.2">
      <c r="AV3892" s="191" t="str">
        <f t="shared" si="64"/>
        <v>544_RS_4_1_202425</v>
      </c>
      <c r="AW3892" s="191" t="s">
        <v>92</v>
      </c>
      <c r="AX3892" s="18">
        <v>202425</v>
      </c>
      <c r="AY3892" s="191">
        <v>544</v>
      </c>
      <c r="AZ3892" s="191">
        <v>4</v>
      </c>
      <c r="BA3892" s="191">
        <v>1</v>
      </c>
      <c r="BB3892" s="191">
        <v>14608.670339999999</v>
      </c>
    </row>
    <row r="3893" spans="48:54" x14ac:dyDescent="0.2">
      <c r="AV3893" s="191" t="str">
        <f t="shared" si="64"/>
        <v>545_RS_4_1_202425</v>
      </c>
      <c r="AW3893" s="191" t="s">
        <v>92</v>
      </c>
      <c r="AX3893" s="18">
        <v>202425</v>
      </c>
      <c r="AY3893" s="191">
        <v>545</v>
      </c>
      <c r="AZ3893" s="191">
        <v>4</v>
      </c>
      <c r="BA3893" s="191">
        <v>1</v>
      </c>
      <c r="BB3893" s="191">
        <v>5587.6844799999999</v>
      </c>
    </row>
    <row r="3894" spans="48:54" x14ac:dyDescent="0.2">
      <c r="AV3894" s="191" t="str">
        <f t="shared" si="64"/>
        <v>546_RS_4_1_202425</v>
      </c>
      <c r="AW3894" s="191" t="s">
        <v>92</v>
      </c>
      <c r="AX3894" s="18">
        <v>202425</v>
      </c>
      <c r="AY3894" s="191">
        <v>546</v>
      </c>
      <c r="AZ3894" s="191">
        <v>4</v>
      </c>
      <c r="BA3894" s="191">
        <v>1</v>
      </c>
      <c r="BB3894" s="191">
        <v>6865</v>
      </c>
    </row>
    <row r="3895" spans="48:54" x14ac:dyDescent="0.2">
      <c r="AV3895" s="191" t="str">
        <f t="shared" si="64"/>
        <v>548_RS_4_1_202425</v>
      </c>
      <c r="AW3895" s="191" t="s">
        <v>92</v>
      </c>
      <c r="AX3895" s="18">
        <v>202425</v>
      </c>
      <c r="AY3895" s="191">
        <v>548</v>
      </c>
      <c r="AZ3895" s="191">
        <v>4</v>
      </c>
      <c r="BA3895" s="191">
        <v>1</v>
      </c>
      <c r="BB3895" s="191">
        <v>10134.907000000001</v>
      </c>
    </row>
    <row r="3896" spans="48:54" x14ac:dyDescent="0.2">
      <c r="AV3896" s="191" t="str">
        <f t="shared" si="64"/>
        <v>550_RS_4_1_202425</v>
      </c>
      <c r="AW3896" s="191" t="s">
        <v>92</v>
      </c>
      <c r="AX3896" s="18">
        <v>202425</v>
      </c>
      <c r="AY3896" s="191">
        <v>550</v>
      </c>
      <c r="AZ3896" s="191">
        <v>4</v>
      </c>
      <c r="BA3896" s="191">
        <v>1</v>
      </c>
      <c r="BB3896" s="191">
        <v>8885.6499499999991</v>
      </c>
    </row>
    <row r="3897" spans="48:54" x14ac:dyDescent="0.2">
      <c r="AV3897" s="191" t="str">
        <f t="shared" si="64"/>
        <v>552_RS_4_1_202425</v>
      </c>
      <c r="AW3897" s="191" t="s">
        <v>92</v>
      </c>
      <c r="AX3897" s="18">
        <v>202425</v>
      </c>
      <c r="AY3897" s="191">
        <v>552</v>
      </c>
      <c r="AZ3897" s="191">
        <v>4</v>
      </c>
      <c r="BA3897" s="191">
        <v>1</v>
      </c>
      <c r="BB3897" s="191">
        <v>20318.240099999974</v>
      </c>
    </row>
    <row r="3898" spans="48:54" x14ac:dyDescent="0.2">
      <c r="AV3898" s="191" t="str">
        <f t="shared" si="64"/>
        <v>562_RS_4_1_202425</v>
      </c>
      <c r="AW3898" s="191" t="s">
        <v>92</v>
      </c>
      <c r="AX3898" s="18">
        <v>202425</v>
      </c>
      <c r="AY3898" s="191">
        <v>562</v>
      </c>
      <c r="AZ3898" s="191">
        <v>4</v>
      </c>
      <c r="BA3898" s="191">
        <v>1</v>
      </c>
      <c r="BB3898" s="191">
        <v>0</v>
      </c>
    </row>
    <row r="3899" spans="48:54" x14ac:dyDescent="0.2">
      <c r="AV3899" s="191" t="str">
        <f t="shared" si="64"/>
        <v>564_RS_4_1_202425</v>
      </c>
      <c r="AW3899" s="191" t="s">
        <v>92</v>
      </c>
      <c r="AX3899" s="18">
        <v>202425</v>
      </c>
      <c r="AY3899" s="191">
        <v>564</v>
      </c>
      <c r="AZ3899" s="191">
        <v>4</v>
      </c>
      <c r="BA3899" s="191">
        <v>1</v>
      </c>
      <c r="BB3899" s="191">
        <v>0</v>
      </c>
    </row>
    <row r="3900" spans="48:54" x14ac:dyDescent="0.2">
      <c r="AV3900" s="191" t="str">
        <f t="shared" si="64"/>
        <v>566_RS_4_1_202425</v>
      </c>
      <c r="AW3900" s="191" t="s">
        <v>92</v>
      </c>
      <c r="AX3900" s="18">
        <v>202425</v>
      </c>
      <c r="AY3900" s="191">
        <v>566</v>
      </c>
      <c r="AZ3900" s="191">
        <v>4</v>
      </c>
      <c r="BA3900" s="191">
        <v>1</v>
      </c>
      <c r="BB3900" s="191">
        <v>0</v>
      </c>
    </row>
    <row r="3901" spans="48:54" x14ac:dyDescent="0.2">
      <c r="AV3901" s="191" t="str">
        <f t="shared" si="64"/>
        <v>568_RS_4_1_202425</v>
      </c>
      <c r="AW3901" s="191" t="s">
        <v>92</v>
      </c>
      <c r="AX3901" s="18">
        <v>202425</v>
      </c>
      <c r="AY3901" s="191">
        <v>568</v>
      </c>
      <c r="AZ3901" s="191">
        <v>4</v>
      </c>
      <c r="BA3901" s="191">
        <v>1</v>
      </c>
      <c r="BB3901" s="191">
        <v>0</v>
      </c>
    </row>
    <row r="3902" spans="48:54" x14ac:dyDescent="0.2">
      <c r="AV3902" s="191" t="str">
        <f t="shared" si="64"/>
        <v>572_RS_4_1_202425</v>
      </c>
      <c r="AW3902" s="191" t="s">
        <v>92</v>
      </c>
      <c r="AX3902" s="18">
        <v>202425</v>
      </c>
      <c r="AY3902" s="191">
        <v>572</v>
      </c>
      <c r="AZ3902" s="191">
        <v>4</v>
      </c>
      <c r="BA3902" s="191">
        <v>1</v>
      </c>
      <c r="BB3902" s="191">
        <v>0</v>
      </c>
    </row>
    <row r="3903" spans="48:54" x14ac:dyDescent="0.2">
      <c r="AV3903" s="191" t="str">
        <f t="shared" si="64"/>
        <v>574_RS_4_1_202425</v>
      </c>
      <c r="AW3903" s="191" t="s">
        <v>92</v>
      </c>
      <c r="AX3903" s="18">
        <v>202425</v>
      </c>
      <c r="AY3903" s="191">
        <v>574</v>
      </c>
      <c r="AZ3903" s="191">
        <v>4</v>
      </c>
      <c r="BA3903" s="191">
        <v>1</v>
      </c>
      <c r="BB3903" s="191">
        <v>0</v>
      </c>
    </row>
    <row r="3904" spans="48:54" x14ac:dyDescent="0.2">
      <c r="AV3904" s="191" t="str">
        <f t="shared" si="64"/>
        <v>576_RS_4_1_202425</v>
      </c>
      <c r="AW3904" s="191" t="s">
        <v>92</v>
      </c>
      <c r="AX3904" s="18">
        <v>202425</v>
      </c>
      <c r="AY3904" s="191">
        <v>576</v>
      </c>
      <c r="AZ3904" s="191">
        <v>4</v>
      </c>
      <c r="BA3904" s="191">
        <v>1</v>
      </c>
      <c r="BB3904" s="191">
        <v>0</v>
      </c>
    </row>
    <row r="3905" spans="48:54" x14ac:dyDescent="0.2">
      <c r="AV3905" s="191" t="str">
        <f t="shared" si="64"/>
        <v>582_RS_4_1_202425</v>
      </c>
      <c r="AW3905" s="191" t="s">
        <v>92</v>
      </c>
      <c r="AX3905" s="18">
        <v>202425</v>
      </c>
      <c r="AY3905" s="191">
        <v>582</v>
      </c>
      <c r="AZ3905" s="191">
        <v>4</v>
      </c>
      <c r="BA3905" s="191">
        <v>1</v>
      </c>
      <c r="BB3905" s="191">
        <v>0</v>
      </c>
    </row>
    <row r="3906" spans="48:54" x14ac:dyDescent="0.2">
      <c r="AV3906" s="191" t="str">
        <f t="shared" si="64"/>
        <v>584_RS_4_1_202425</v>
      </c>
      <c r="AW3906" s="191" t="s">
        <v>92</v>
      </c>
      <c r="AX3906" s="18">
        <v>202425</v>
      </c>
      <c r="AY3906" s="191">
        <v>584</v>
      </c>
      <c r="AZ3906" s="191">
        <v>4</v>
      </c>
      <c r="BA3906" s="191">
        <v>1</v>
      </c>
      <c r="BB3906" s="191">
        <v>0</v>
      </c>
    </row>
    <row r="3907" spans="48:54" x14ac:dyDescent="0.2">
      <c r="AV3907" s="191" t="str">
        <f t="shared" si="64"/>
        <v>586_RS_4_1_202425</v>
      </c>
      <c r="AW3907" s="191" t="s">
        <v>92</v>
      </c>
      <c r="AX3907" s="18">
        <v>202425</v>
      </c>
      <c r="AY3907" s="191">
        <v>586</v>
      </c>
      <c r="AZ3907" s="191">
        <v>4</v>
      </c>
      <c r="BA3907" s="191">
        <v>1</v>
      </c>
      <c r="BB3907" s="191">
        <v>0</v>
      </c>
    </row>
    <row r="3908" spans="48:54" x14ac:dyDescent="0.2">
      <c r="AV3908" s="191" t="str">
        <f t="shared" ref="AV3908:AV3971" si="65">AY3908&amp;"_"&amp;AW3908&amp;"_"&amp;AZ3908&amp;"_"&amp;BA3908&amp;"_"&amp;AX3908</f>
        <v>512_RS_4_2_202425</v>
      </c>
      <c r="AW3908" s="191" t="s">
        <v>92</v>
      </c>
      <c r="AX3908" s="18">
        <v>202425</v>
      </c>
      <c r="AY3908" s="191">
        <v>512</v>
      </c>
      <c r="AZ3908" s="191">
        <v>4</v>
      </c>
      <c r="BA3908" s="191">
        <v>2</v>
      </c>
      <c r="BB3908" s="191">
        <v>-2467.587</v>
      </c>
    </row>
    <row r="3909" spans="48:54" x14ac:dyDescent="0.2">
      <c r="AV3909" s="191" t="str">
        <f t="shared" si="65"/>
        <v>514_RS_4_2_202425</v>
      </c>
      <c r="AW3909" s="191" t="s">
        <v>92</v>
      </c>
      <c r="AX3909" s="18">
        <v>202425</v>
      </c>
      <c r="AY3909" s="191">
        <v>514</v>
      </c>
      <c r="AZ3909" s="191">
        <v>4</v>
      </c>
      <c r="BA3909" s="191">
        <v>2</v>
      </c>
      <c r="BB3909" s="191">
        <v>-9125</v>
      </c>
    </row>
    <row r="3910" spans="48:54" x14ac:dyDescent="0.2">
      <c r="AV3910" s="191" t="str">
        <f t="shared" si="65"/>
        <v>516_RS_4_2_202425</v>
      </c>
      <c r="AW3910" s="191" t="s">
        <v>92</v>
      </c>
      <c r="AX3910" s="18">
        <v>202425</v>
      </c>
      <c r="AY3910" s="191">
        <v>516</v>
      </c>
      <c r="AZ3910" s="191">
        <v>4</v>
      </c>
      <c r="BA3910" s="191">
        <v>2</v>
      </c>
      <c r="BB3910" s="191">
        <v>-1596.2359514497653</v>
      </c>
    </row>
    <row r="3911" spans="48:54" x14ac:dyDescent="0.2">
      <c r="AV3911" s="191" t="str">
        <f t="shared" si="65"/>
        <v>518_RS_4_2_202425</v>
      </c>
      <c r="AW3911" s="191" t="s">
        <v>92</v>
      </c>
      <c r="AX3911" s="18">
        <v>202425</v>
      </c>
      <c r="AY3911" s="191">
        <v>518</v>
      </c>
      <c r="AZ3911" s="191">
        <v>4</v>
      </c>
      <c r="BA3911" s="191">
        <v>2</v>
      </c>
      <c r="BB3911" s="191">
        <v>-390.20400000000001</v>
      </c>
    </row>
    <row r="3912" spans="48:54" x14ac:dyDescent="0.2">
      <c r="AV3912" s="191" t="str">
        <f t="shared" si="65"/>
        <v>520_RS_4_2_202425</v>
      </c>
      <c r="AW3912" s="191" t="s">
        <v>92</v>
      </c>
      <c r="AX3912" s="18">
        <v>202425</v>
      </c>
      <c r="AY3912" s="191">
        <v>520</v>
      </c>
      <c r="AZ3912" s="191">
        <v>4</v>
      </c>
      <c r="BA3912" s="191">
        <v>2</v>
      </c>
      <c r="BB3912" s="191">
        <v>-2351.306</v>
      </c>
    </row>
    <row r="3913" spans="48:54" x14ac:dyDescent="0.2">
      <c r="AV3913" s="191" t="str">
        <f t="shared" si="65"/>
        <v>522_RS_4_2_202425</v>
      </c>
      <c r="AW3913" s="191" t="s">
        <v>92</v>
      </c>
      <c r="AX3913" s="18">
        <v>202425</v>
      </c>
      <c r="AY3913" s="191">
        <v>522</v>
      </c>
      <c r="AZ3913" s="191">
        <v>4</v>
      </c>
      <c r="BA3913" s="191">
        <v>2</v>
      </c>
      <c r="BB3913" s="191">
        <v>-2231.5526799999998</v>
      </c>
    </row>
    <row r="3914" spans="48:54" x14ac:dyDescent="0.2">
      <c r="AV3914" s="191" t="str">
        <f t="shared" si="65"/>
        <v>524_RS_4_2_202425</v>
      </c>
      <c r="AW3914" s="191" t="s">
        <v>92</v>
      </c>
      <c r="AX3914" s="18">
        <v>202425</v>
      </c>
      <c r="AY3914" s="191">
        <v>524</v>
      </c>
      <c r="AZ3914" s="191">
        <v>4</v>
      </c>
      <c r="BA3914" s="191">
        <v>2</v>
      </c>
      <c r="BB3914" s="191">
        <v>-1748.7729600000002</v>
      </c>
    </row>
    <row r="3915" spans="48:54" x14ac:dyDescent="0.2">
      <c r="AV3915" s="191" t="str">
        <f t="shared" si="65"/>
        <v>526_RS_4_2_202425</v>
      </c>
      <c r="AW3915" s="191" t="s">
        <v>92</v>
      </c>
      <c r="AX3915" s="18">
        <v>202425</v>
      </c>
      <c r="AY3915" s="191">
        <v>526</v>
      </c>
      <c r="AZ3915" s="191">
        <v>4</v>
      </c>
      <c r="BA3915" s="191">
        <v>2</v>
      </c>
      <c r="BB3915" s="191">
        <v>-1592.107</v>
      </c>
    </row>
    <row r="3916" spans="48:54" x14ac:dyDescent="0.2">
      <c r="AV3916" s="191" t="str">
        <f t="shared" si="65"/>
        <v>528_RS_4_2_202425</v>
      </c>
      <c r="AW3916" s="191" t="s">
        <v>92</v>
      </c>
      <c r="AX3916" s="18">
        <v>202425</v>
      </c>
      <c r="AY3916" s="191">
        <v>528</v>
      </c>
      <c r="AZ3916" s="191">
        <v>4</v>
      </c>
      <c r="BA3916" s="191">
        <v>2</v>
      </c>
      <c r="BB3916" s="191">
        <v>-581</v>
      </c>
    </row>
    <row r="3917" spans="48:54" x14ac:dyDescent="0.2">
      <c r="AV3917" s="191" t="str">
        <f t="shared" si="65"/>
        <v>530_RS_4_2_202425</v>
      </c>
      <c r="AW3917" s="191" t="s">
        <v>92</v>
      </c>
      <c r="AX3917" s="18">
        <v>202425</v>
      </c>
      <c r="AY3917" s="191">
        <v>530</v>
      </c>
      <c r="AZ3917" s="191">
        <v>4</v>
      </c>
      <c r="BA3917" s="191">
        <v>2</v>
      </c>
      <c r="BB3917" s="191">
        <v>-1789.194</v>
      </c>
    </row>
    <row r="3918" spans="48:54" x14ac:dyDescent="0.2">
      <c r="AV3918" s="191" t="str">
        <f t="shared" si="65"/>
        <v>532_RS_4_2_202425</v>
      </c>
      <c r="AW3918" s="191" t="s">
        <v>92</v>
      </c>
      <c r="AX3918" s="18">
        <v>202425</v>
      </c>
      <c r="AY3918" s="191">
        <v>532</v>
      </c>
      <c r="AZ3918" s="191">
        <v>4</v>
      </c>
      <c r="BA3918" s="191">
        <v>2</v>
      </c>
      <c r="BB3918" s="191">
        <v>-18850.634999999998</v>
      </c>
    </row>
    <row r="3919" spans="48:54" x14ac:dyDescent="0.2">
      <c r="AV3919" s="191" t="str">
        <f t="shared" si="65"/>
        <v>534_RS_4_2_202425</v>
      </c>
      <c r="AW3919" s="191" t="s">
        <v>92</v>
      </c>
      <c r="AX3919" s="18">
        <v>202425</v>
      </c>
      <c r="AY3919" s="191">
        <v>534</v>
      </c>
      <c r="AZ3919" s="191">
        <v>4</v>
      </c>
      <c r="BA3919" s="191">
        <v>2</v>
      </c>
      <c r="BB3919" s="191">
        <v>-194.36407000000003</v>
      </c>
    </row>
    <row r="3920" spans="48:54" x14ac:dyDescent="0.2">
      <c r="AV3920" s="191" t="str">
        <f t="shared" si="65"/>
        <v>536_RS_4_2_202425</v>
      </c>
      <c r="AW3920" s="191" t="s">
        <v>92</v>
      </c>
      <c r="AX3920" s="18">
        <v>202425</v>
      </c>
      <c r="AY3920" s="191">
        <v>536</v>
      </c>
      <c r="AZ3920" s="191">
        <v>4</v>
      </c>
      <c r="BA3920" s="191">
        <v>2</v>
      </c>
      <c r="BB3920" s="191">
        <v>-4984.6539999999995</v>
      </c>
    </row>
    <row r="3921" spans="48:54" x14ac:dyDescent="0.2">
      <c r="AV3921" s="191" t="str">
        <f t="shared" si="65"/>
        <v>538_RS_4_2_202425</v>
      </c>
      <c r="AW3921" s="191" t="s">
        <v>92</v>
      </c>
      <c r="AX3921" s="18">
        <v>202425</v>
      </c>
      <c r="AY3921" s="191">
        <v>538</v>
      </c>
      <c r="AZ3921" s="191">
        <v>4</v>
      </c>
      <c r="BA3921" s="191">
        <v>2</v>
      </c>
      <c r="BB3921" s="191">
        <v>-856.61323333307678</v>
      </c>
    </row>
    <row r="3922" spans="48:54" x14ac:dyDescent="0.2">
      <c r="AV3922" s="191" t="str">
        <f t="shared" si="65"/>
        <v>540_RS_4_2_202425</v>
      </c>
      <c r="AW3922" s="191" t="s">
        <v>92</v>
      </c>
      <c r="AX3922" s="18">
        <v>202425</v>
      </c>
      <c r="AY3922" s="191">
        <v>540</v>
      </c>
      <c r="AZ3922" s="191">
        <v>4</v>
      </c>
      <c r="BA3922" s="191">
        <v>2</v>
      </c>
      <c r="BB3922" s="191">
        <v>-16612.544000000002</v>
      </c>
    </row>
    <row r="3923" spans="48:54" x14ac:dyDescent="0.2">
      <c r="AV3923" s="191" t="str">
        <f t="shared" si="65"/>
        <v>542_RS_4_2_202425</v>
      </c>
      <c r="AW3923" s="191" t="s">
        <v>92</v>
      </c>
      <c r="AX3923" s="18">
        <v>202425</v>
      </c>
      <c r="AY3923" s="191">
        <v>542</v>
      </c>
      <c r="AZ3923" s="191">
        <v>4</v>
      </c>
      <c r="BA3923" s="191">
        <v>2</v>
      </c>
      <c r="BB3923" s="191">
        <v>-241.756</v>
      </c>
    </row>
    <row r="3924" spans="48:54" x14ac:dyDescent="0.2">
      <c r="AV3924" s="191" t="str">
        <f t="shared" si="65"/>
        <v>544_RS_4_2_202425</v>
      </c>
      <c r="AW3924" s="191" t="s">
        <v>92</v>
      </c>
      <c r="AX3924" s="18">
        <v>202425</v>
      </c>
      <c r="AY3924" s="191">
        <v>544</v>
      </c>
      <c r="AZ3924" s="191">
        <v>4</v>
      </c>
      <c r="BA3924" s="191">
        <v>2</v>
      </c>
      <c r="BB3924" s="191">
        <v>-951.83199999999999</v>
      </c>
    </row>
    <row r="3925" spans="48:54" x14ac:dyDescent="0.2">
      <c r="AV3925" s="191" t="str">
        <f t="shared" si="65"/>
        <v>545_RS_4_2_202425</v>
      </c>
      <c r="AW3925" s="191" t="s">
        <v>92</v>
      </c>
      <c r="AX3925" s="18">
        <v>202425</v>
      </c>
      <c r="AY3925" s="191">
        <v>545</v>
      </c>
      <c r="AZ3925" s="191">
        <v>4</v>
      </c>
      <c r="BA3925" s="191">
        <v>2</v>
      </c>
      <c r="BB3925" s="191">
        <v>-433.87387000000001</v>
      </c>
    </row>
    <row r="3926" spans="48:54" x14ac:dyDescent="0.2">
      <c r="AV3926" s="191" t="str">
        <f t="shared" si="65"/>
        <v>546_RS_4_2_202425</v>
      </c>
      <c r="AW3926" s="191" t="s">
        <v>92</v>
      </c>
      <c r="AX3926" s="18">
        <v>202425</v>
      </c>
      <c r="AY3926" s="191">
        <v>546</v>
      </c>
      <c r="AZ3926" s="191">
        <v>4</v>
      </c>
      <c r="BA3926" s="191">
        <v>2</v>
      </c>
      <c r="BB3926" s="191">
        <v>-662</v>
      </c>
    </row>
    <row r="3927" spans="48:54" x14ac:dyDescent="0.2">
      <c r="AV3927" s="191" t="str">
        <f t="shared" si="65"/>
        <v>548_RS_4_2_202425</v>
      </c>
      <c r="AW3927" s="191" t="s">
        <v>92</v>
      </c>
      <c r="AX3927" s="18">
        <v>202425</v>
      </c>
      <c r="AY3927" s="191">
        <v>548</v>
      </c>
      <c r="AZ3927" s="191">
        <v>4</v>
      </c>
      <c r="BA3927" s="191">
        <v>2</v>
      </c>
      <c r="BB3927" s="191">
        <v>-4728.0140000000001</v>
      </c>
    </row>
    <row r="3928" spans="48:54" x14ac:dyDescent="0.2">
      <c r="AV3928" s="191" t="str">
        <f t="shared" si="65"/>
        <v>550_RS_4_2_202425</v>
      </c>
      <c r="AW3928" s="191" t="s">
        <v>92</v>
      </c>
      <c r="AX3928" s="18">
        <v>202425</v>
      </c>
      <c r="AY3928" s="191">
        <v>550</v>
      </c>
      <c r="AZ3928" s="191">
        <v>4</v>
      </c>
      <c r="BA3928" s="191">
        <v>2</v>
      </c>
      <c r="BB3928" s="191">
        <v>-1611.7484100000001</v>
      </c>
    </row>
    <row r="3929" spans="48:54" x14ac:dyDescent="0.2">
      <c r="AV3929" s="191" t="str">
        <f t="shared" si="65"/>
        <v>552_RS_4_2_202425</v>
      </c>
      <c r="AW3929" s="191" t="s">
        <v>92</v>
      </c>
      <c r="AX3929" s="18">
        <v>202425</v>
      </c>
      <c r="AY3929" s="191">
        <v>552</v>
      </c>
      <c r="AZ3929" s="191">
        <v>4</v>
      </c>
      <c r="BA3929" s="191">
        <v>2</v>
      </c>
      <c r="BB3929" s="191">
        <v>-12092.827529999993</v>
      </c>
    </row>
    <row r="3930" spans="48:54" x14ac:dyDescent="0.2">
      <c r="AV3930" s="191" t="str">
        <f t="shared" si="65"/>
        <v>562_RS_4_2_202425</v>
      </c>
      <c r="AW3930" s="191" t="s">
        <v>92</v>
      </c>
      <c r="AX3930" s="18">
        <v>202425</v>
      </c>
      <c r="AY3930" s="191">
        <v>562</v>
      </c>
      <c r="AZ3930" s="191">
        <v>4</v>
      </c>
      <c r="BA3930" s="191">
        <v>2</v>
      </c>
      <c r="BB3930" s="191">
        <v>0</v>
      </c>
    </row>
    <row r="3931" spans="48:54" x14ac:dyDescent="0.2">
      <c r="AV3931" s="191" t="str">
        <f t="shared" si="65"/>
        <v>564_RS_4_2_202425</v>
      </c>
      <c r="AW3931" s="191" t="s">
        <v>92</v>
      </c>
      <c r="AX3931" s="18">
        <v>202425</v>
      </c>
      <c r="AY3931" s="191">
        <v>564</v>
      </c>
      <c r="AZ3931" s="191">
        <v>4</v>
      </c>
      <c r="BA3931" s="191">
        <v>2</v>
      </c>
      <c r="BB3931" s="191">
        <v>0</v>
      </c>
    </row>
    <row r="3932" spans="48:54" x14ac:dyDescent="0.2">
      <c r="AV3932" s="191" t="str">
        <f t="shared" si="65"/>
        <v>566_RS_4_2_202425</v>
      </c>
      <c r="AW3932" s="191" t="s">
        <v>92</v>
      </c>
      <c r="AX3932" s="18">
        <v>202425</v>
      </c>
      <c r="AY3932" s="191">
        <v>566</v>
      </c>
      <c r="AZ3932" s="191">
        <v>4</v>
      </c>
      <c r="BA3932" s="191">
        <v>2</v>
      </c>
      <c r="BB3932" s="191">
        <v>0</v>
      </c>
    </row>
    <row r="3933" spans="48:54" x14ac:dyDescent="0.2">
      <c r="AV3933" s="191" t="str">
        <f t="shared" si="65"/>
        <v>568_RS_4_2_202425</v>
      </c>
      <c r="AW3933" s="191" t="s">
        <v>92</v>
      </c>
      <c r="AX3933" s="18">
        <v>202425</v>
      </c>
      <c r="AY3933" s="191">
        <v>568</v>
      </c>
      <c r="AZ3933" s="191">
        <v>4</v>
      </c>
      <c r="BA3933" s="191">
        <v>2</v>
      </c>
      <c r="BB3933" s="191">
        <v>0</v>
      </c>
    </row>
    <row r="3934" spans="48:54" x14ac:dyDescent="0.2">
      <c r="AV3934" s="191" t="str">
        <f t="shared" si="65"/>
        <v>572_RS_4_2_202425</v>
      </c>
      <c r="AW3934" s="191" t="s">
        <v>92</v>
      </c>
      <c r="AX3934" s="18">
        <v>202425</v>
      </c>
      <c r="AY3934" s="191">
        <v>572</v>
      </c>
      <c r="AZ3934" s="191">
        <v>4</v>
      </c>
      <c r="BA3934" s="191">
        <v>2</v>
      </c>
      <c r="BB3934" s="191">
        <v>0</v>
      </c>
    </row>
    <row r="3935" spans="48:54" x14ac:dyDescent="0.2">
      <c r="AV3935" s="191" t="str">
        <f t="shared" si="65"/>
        <v>574_RS_4_2_202425</v>
      </c>
      <c r="AW3935" s="191" t="s">
        <v>92</v>
      </c>
      <c r="AX3935" s="18">
        <v>202425</v>
      </c>
      <c r="AY3935" s="191">
        <v>574</v>
      </c>
      <c r="AZ3935" s="191">
        <v>4</v>
      </c>
      <c r="BA3935" s="191">
        <v>2</v>
      </c>
      <c r="BB3935" s="191">
        <v>0</v>
      </c>
    </row>
    <row r="3936" spans="48:54" x14ac:dyDescent="0.2">
      <c r="AV3936" s="191" t="str">
        <f t="shared" si="65"/>
        <v>576_RS_4_2_202425</v>
      </c>
      <c r="AW3936" s="191" t="s">
        <v>92</v>
      </c>
      <c r="AX3936" s="18">
        <v>202425</v>
      </c>
      <c r="AY3936" s="191">
        <v>576</v>
      </c>
      <c r="AZ3936" s="191">
        <v>4</v>
      </c>
      <c r="BA3936" s="191">
        <v>2</v>
      </c>
      <c r="BB3936" s="191">
        <v>0</v>
      </c>
    </row>
    <row r="3937" spans="48:54" x14ac:dyDescent="0.2">
      <c r="AV3937" s="191" t="str">
        <f t="shared" si="65"/>
        <v>582_RS_4_2_202425</v>
      </c>
      <c r="AW3937" s="191" t="s">
        <v>92</v>
      </c>
      <c r="AX3937" s="18">
        <v>202425</v>
      </c>
      <c r="AY3937" s="191">
        <v>582</v>
      </c>
      <c r="AZ3937" s="191">
        <v>4</v>
      </c>
      <c r="BA3937" s="191">
        <v>2</v>
      </c>
      <c r="BB3937" s="191">
        <v>0</v>
      </c>
    </row>
    <row r="3938" spans="48:54" x14ac:dyDescent="0.2">
      <c r="AV3938" s="191" t="str">
        <f t="shared" si="65"/>
        <v>584_RS_4_2_202425</v>
      </c>
      <c r="AW3938" s="191" t="s">
        <v>92</v>
      </c>
      <c r="AX3938" s="18">
        <v>202425</v>
      </c>
      <c r="AY3938" s="191">
        <v>584</v>
      </c>
      <c r="AZ3938" s="191">
        <v>4</v>
      </c>
      <c r="BA3938" s="191">
        <v>2</v>
      </c>
      <c r="BB3938" s="191">
        <v>0</v>
      </c>
    </row>
    <row r="3939" spans="48:54" x14ac:dyDescent="0.2">
      <c r="AV3939" s="191" t="str">
        <f t="shared" si="65"/>
        <v>586_RS_4_2_202425</v>
      </c>
      <c r="AW3939" s="191" t="s">
        <v>92</v>
      </c>
      <c r="AX3939" s="18">
        <v>202425</v>
      </c>
      <c r="AY3939" s="191">
        <v>586</v>
      </c>
      <c r="AZ3939" s="191">
        <v>4</v>
      </c>
      <c r="BA3939" s="191">
        <v>2</v>
      </c>
      <c r="BB3939" s="191">
        <v>0</v>
      </c>
    </row>
    <row r="3940" spans="48:54" x14ac:dyDescent="0.2">
      <c r="AV3940" s="191" t="str">
        <f t="shared" si="65"/>
        <v>512_RS_4_4_202425</v>
      </c>
      <c r="AW3940" s="191" t="s">
        <v>92</v>
      </c>
      <c r="AX3940" s="18">
        <v>202425</v>
      </c>
      <c r="AY3940" s="191">
        <v>512</v>
      </c>
      <c r="AZ3940" s="191">
        <v>4</v>
      </c>
      <c r="BA3940" s="191">
        <v>4</v>
      </c>
      <c r="BB3940" s="191">
        <v>6933.2000000000007</v>
      </c>
    </row>
    <row r="3941" spans="48:54" x14ac:dyDescent="0.2">
      <c r="AV3941" s="191" t="str">
        <f t="shared" si="65"/>
        <v>514_RS_4_4_202425</v>
      </c>
      <c r="AW3941" s="191" t="s">
        <v>92</v>
      </c>
      <c r="AX3941" s="18">
        <v>202425</v>
      </c>
      <c r="AY3941" s="191">
        <v>514</v>
      </c>
      <c r="AZ3941" s="191">
        <v>4</v>
      </c>
      <c r="BA3941" s="191">
        <v>4</v>
      </c>
      <c r="BB3941" s="191">
        <v>10150</v>
      </c>
    </row>
    <row r="3942" spans="48:54" x14ac:dyDescent="0.2">
      <c r="AV3942" s="191" t="str">
        <f t="shared" si="65"/>
        <v>516_RS_4_4_202425</v>
      </c>
      <c r="AW3942" s="191" t="s">
        <v>92</v>
      </c>
      <c r="AX3942" s="18">
        <v>202425</v>
      </c>
      <c r="AY3942" s="191">
        <v>516</v>
      </c>
      <c r="AZ3942" s="191">
        <v>4</v>
      </c>
      <c r="BA3942" s="191">
        <v>4</v>
      </c>
      <c r="BB3942" s="191">
        <v>5949.1692075008368</v>
      </c>
    </row>
    <row r="3943" spans="48:54" x14ac:dyDescent="0.2">
      <c r="AV3943" s="191" t="str">
        <f t="shared" si="65"/>
        <v>518_RS_4_4_202425</v>
      </c>
      <c r="AW3943" s="191" t="s">
        <v>92</v>
      </c>
      <c r="AX3943" s="18">
        <v>202425</v>
      </c>
      <c r="AY3943" s="191">
        <v>518</v>
      </c>
      <c r="AZ3943" s="191">
        <v>4</v>
      </c>
      <c r="BA3943" s="191">
        <v>4</v>
      </c>
      <c r="BB3943" s="191">
        <v>7107.1610000000001</v>
      </c>
    </row>
    <row r="3944" spans="48:54" x14ac:dyDescent="0.2">
      <c r="AV3944" s="191" t="str">
        <f t="shared" si="65"/>
        <v>520_RS_4_4_202425</v>
      </c>
      <c r="AW3944" s="191" t="s">
        <v>92</v>
      </c>
      <c r="AX3944" s="18">
        <v>202425</v>
      </c>
      <c r="AY3944" s="191">
        <v>520</v>
      </c>
      <c r="AZ3944" s="191">
        <v>4</v>
      </c>
      <c r="BA3944" s="191">
        <v>4</v>
      </c>
      <c r="BB3944" s="191">
        <v>9297.64</v>
      </c>
    </row>
    <row r="3945" spans="48:54" x14ac:dyDescent="0.2">
      <c r="AV3945" s="191" t="str">
        <f t="shared" si="65"/>
        <v>522_RS_4_4_202425</v>
      </c>
      <c r="AW3945" s="191" t="s">
        <v>92</v>
      </c>
      <c r="AX3945" s="18">
        <v>202425</v>
      </c>
      <c r="AY3945" s="191">
        <v>522</v>
      </c>
      <c r="AZ3945" s="191">
        <v>4</v>
      </c>
      <c r="BA3945" s="191">
        <v>4</v>
      </c>
      <c r="BB3945" s="191">
        <v>5192.8463599999995</v>
      </c>
    </row>
    <row r="3946" spans="48:54" x14ac:dyDescent="0.2">
      <c r="AV3946" s="191" t="str">
        <f t="shared" si="65"/>
        <v>524_RS_4_4_202425</v>
      </c>
      <c r="AW3946" s="191" t="s">
        <v>92</v>
      </c>
      <c r="AX3946" s="18">
        <v>202425</v>
      </c>
      <c r="AY3946" s="191">
        <v>524</v>
      </c>
      <c r="AZ3946" s="191">
        <v>4</v>
      </c>
      <c r="BA3946" s="191">
        <v>4</v>
      </c>
      <c r="BB3946" s="191">
        <v>10146.104990000005</v>
      </c>
    </row>
    <row r="3947" spans="48:54" x14ac:dyDescent="0.2">
      <c r="AV3947" s="191" t="str">
        <f t="shared" si="65"/>
        <v>526_RS_4_4_202425</v>
      </c>
      <c r="AW3947" s="191" t="s">
        <v>92</v>
      </c>
      <c r="AX3947" s="18">
        <v>202425</v>
      </c>
      <c r="AY3947" s="191">
        <v>526</v>
      </c>
      <c r="AZ3947" s="191">
        <v>4</v>
      </c>
      <c r="BA3947" s="191">
        <v>4</v>
      </c>
      <c r="BB3947" s="191">
        <v>8192.6810000000005</v>
      </c>
    </row>
    <row r="3948" spans="48:54" x14ac:dyDescent="0.2">
      <c r="AV3948" s="191" t="str">
        <f t="shared" si="65"/>
        <v>528_RS_4_4_202425</v>
      </c>
      <c r="AW3948" s="191" t="s">
        <v>92</v>
      </c>
      <c r="AX3948" s="18">
        <v>202425</v>
      </c>
      <c r="AY3948" s="191">
        <v>528</v>
      </c>
      <c r="AZ3948" s="191">
        <v>4</v>
      </c>
      <c r="BA3948" s="191">
        <v>4</v>
      </c>
      <c r="BB3948" s="191">
        <v>11244</v>
      </c>
    </row>
    <row r="3949" spans="48:54" x14ac:dyDescent="0.2">
      <c r="AV3949" s="191" t="str">
        <f t="shared" si="65"/>
        <v>530_RS_4_4_202425</v>
      </c>
      <c r="AW3949" s="191" t="s">
        <v>92</v>
      </c>
      <c r="AX3949" s="18">
        <v>202425</v>
      </c>
      <c r="AY3949" s="191">
        <v>530</v>
      </c>
      <c r="AZ3949" s="191">
        <v>4</v>
      </c>
      <c r="BA3949" s="191">
        <v>4</v>
      </c>
      <c r="BB3949" s="191">
        <v>13030.322</v>
      </c>
    </row>
    <row r="3950" spans="48:54" x14ac:dyDescent="0.2">
      <c r="AV3950" s="191" t="str">
        <f t="shared" si="65"/>
        <v>532_RS_4_4_202425</v>
      </c>
      <c r="AW3950" s="191" t="s">
        <v>92</v>
      </c>
      <c r="AX3950" s="18">
        <v>202425</v>
      </c>
      <c r="AY3950" s="191">
        <v>532</v>
      </c>
      <c r="AZ3950" s="191">
        <v>4</v>
      </c>
      <c r="BA3950" s="191">
        <v>4</v>
      </c>
      <c r="BB3950" s="191">
        <v>12389.756000000003</v>
      </c>
    </row>
    <row r="3951" spans="48:54" x14ac:dyDescent="0.2">
      <c r="AV3951" s="191" t="str">
        <f t="shared" si="65"/>
        <v>534_RS_4_4_202425</v>
      </c>
      <c r="AW3951" s="191" t="s">
        <v>92</v>
      </c>
      <c r="AX3951" s="18">
        <v>202425</v>
      </c>
      <c r="AY3951" s="191">
        <v>534</v>
      </c>
      <c r="AZ3951" s="191">
        <v>4</v>
      </c>
      <c r="BA3951" s="191">
        <v>4</v>
      </c>
      <c r="BB3951" s="191">
        <v>12182.292669999999</v>
      </c>
    </row>
    <row r="3952" spans="48:54" x14ac:dyDescent="0.2">
      <c r="AV3952" s="191" t="str">
        <f t="shared" si="65"/>
        <v>536_RS_4_4_202425</v>
      </c>
      <c r="AW3952" s="191" t="s">
        <v>92</v>
      </c>
      <c r="AX3952" s="18">
        <v>202425</v>
      </c>
      <c r="AY3952" s="191">
        <v>536</v>
      </c>
      <c r="AZ3952" s="191">
        <v>4</v>
      </c>
      <c r="BA3952" s="191">
        <v>4</v>
      </c>
      <c r="BB3952" s="191">
        <v>10590.013000000001</v>
      </c>
    </row>
    <row r="3953" spans="48:54" x14ac:dyDescent="0.2">
      <c r="AV3953" s="191" t="str">
        <f t="shared" si="65"/>
        <v>538_RS_4_4_202425</v>
      </c>
      <c r="AW3953" s="191" t="s">
        <v>92</v>
      </c>
      <c r="AX3953" s="18">
        <v>202425</v>
      </c>
      <c r="AY3953" s="191">
        <v>538</v>
      </c>
      <c r="AZ3953" s="191">
        <v>4</v>
      </c>
      <c r="BA3953" s="191">
        <v>4</v>
      </c>
      <c r="BB3953" s="191">
        <v>7797.8885663394813</v>
      </c>
    </row>
    <row r="3954" spans="48:54" x14ac:dyDescent="0.2">
      <c r="AV3954" s="191" t="str">
        <f t="shared" si="65"/>
        <v>540_RS_4_4_202425</v>
      </c>
      <c r="AW3954" s="191" t="s">
        <v>92</v>
      </c>
      <c r="AX3954" s="18">
        <v>202425</v>
      </c>
      <c r="AY3954" s="191">
        <v>540</v>
      </c>
      <c r="AZ3954" s="191">
        <v>4</v>
      </c>
      <c r="BA3954" s="191">
        <v>4</v>
      </c>
      <c r="BB3954" s="191">
        <v>12137.528999999999</v>
      </c>
    </row>
    <row r="3955" spans="48:54" x14ac:dyDescent="0.2">
      <c r="AV3955" s="191" t="str">
        <f t="shared" si="65"/>
        <v>542_RS_4_4_202425</v>
      </c>
      <c r="AW3955" s="191" t="s">
        <v>92</v>
      </c>
      <c r="AX3955" s="18">
        <v>202425</v>
      </c>
      <c r="AY3955" s="191">
        <v>542</v>
      </c>
      <c r="AZ3955" s="191">
        <v>4</v>
      </c>
      <c r="BA3955" s="191">
        <v>4</v>
      </c>
      <c r="BB3955" s="191">
        <v>2728.7699999999995</v>
      </c>
    </row>
    <row r="3956" spans="48:54" x14ac:dyDescent="0.2">
      <c r="AV3956" s="191" t="str">
        <f t="shared" si="65"/>
        <v>544_RS_4_4_202425</v>
      </c>
      <c r="AW3956" s="191" t="s">
        <v>92</v>
      </c>
      <c r="AX3956" s="18">
        <v>202425</v>
      </c>
      <c r="AY3956" s="191">
        <v>544</v>
      </c>
      <c r="AZ3956" s="191">
        <v>4</v>
      </c>
      <c r="BA3956" s="191">
        <v>4</v>
      </c>
      <c r="BB3956" s="191">
        <v>13656.83834</v>
      </c>
    </row>
    <row r="3957" spans="48:54" x14ac:dyDescent="0.2">
      <c r="AV3957" s="191" t="str">
        <f t="shared" si="65"/>
        <v>545_RS_4_4_202425</v>
      </c>
      <c r="AW3957" s="191" t="s">
        <v>92</v>
      </c>
      <c r="AX3957" s="18">
        <v>202425</v>
      </c>
      <c r="AY3957" s="191">
        <v>545</v>
      </c>
      <c r="AZ3957" s="191">
        <v>4</v>
      </c>
      <c r="BA3957" s="191">
        <v>4</v>
      </c>
      <c r="BB3957" s="191">
        <v>5153.8106099999995</v>
      </c>
    </row>
    <row r="3958" spans="48:54" x14ac:dyDescent="0.2">
      <c r="AV3958" s="191" t="str">
        <f t="shared" si="65"/>
        <v>546_RS_4_4_202425</v>
      </c>
      <c r="AW3958" s="191" t="s">
        <v>92</v>
      </c>
      <c r="AX3958" s="18">
        <v>202425</v>
      </c>
      <c r="AY3958" s="191">
        <v>546</v>
      </c>
      <c r="AZ3958" s="191">
        <v>4</v>
      </c>
      <c r="BA3958" s="191">
        <v>4</v>
      </c>
      <c r="BB3958" s="191">
        <v>6203</v>
      </c>
    </row>
    <row r="3959" spans="48:54" x14ac:dyDescent="0.2">
      <c r="AV3959" s="191" t="str">
        <f t="shared" si="65"/>
        <v>548_RS_4_4_202425</v>
      </c>
      <c r="AW3959" s="191" t="s">
        <v>92</v>
      </c>
      <c r="AX3959" s="18">
        <v>202425</v>
      </c>
      <c r="AY3959" s="191">
        <v>548</v>
      </c>
      <c r="AZ3959" s="191">
        <v>4</v>
      </c>
      <c r="BA3959" s="191">
        <v>4</v>
      </c>
      <c r="BB3959" s="191">
        <v>5406.893</v>
      </c>
    </row>
    <row r="3960" spans="48:54" x14ac:dyDescent="0.2">
      <c r="AV3960" s="191" t="str">
        <f t="shared" si="65"/>
        <v>550_RS_4_4_202425</v>
      </c>
      <c r="AW3960" s="191" t="s">
        <v>92</v>
      </c>
      <c r="AX3960" s="18">
        <v>202425</v>
      </c>
      <c r="AY3960" s="191">
        <v>550</v>
      </c>
      <c r="AZ3960" s="191">
        <v>4</v>
      </c>
      <c r="BA3960" s="191">
        <v>4</v>
      </c>
      <c r="BB3960" s="191">
        <v>7273.9015399999998</v>
      </c>
    </row>
    <row r="3961" spans="48:54" x14ac:dyDescent="0.2">
      <c r="AV3961" s="191" t="str">
        <f t="shared" si="65"/>
        <v>552_RS_4_4_202425</v>
      </c>
      <c r="AW3961" s="191" t="s">
        <v>92</v>
      </c>
      <c r="AX3961" s="18">
        <v>202425</v>
      </c>
      <c r="AY3961" s="191">
        <v>552</v>
      </c>
      <c r="AZ3961" s="191">
        <v>4</v>
      </c>
      <c r="BA3961" s="191">
        <v>4</v>
      </c>
      <c r="BB3961" s="191">
        <v>8225.4125699999786</v>
      </c>
    </row>
    <row r="3962" spans="48:54" x14ac:dyDescent="0.2">
      <c r="AV3962" s="191" t="str">
        <f t="shared" si="65"/>
        <v>562_RS_4_4_202425</v>
      </c>
      <c r="AW3962" s="191" t="s">
        <v>92</v>
      </c>
      <c r="AX3962" s="18">
        <v>202425</v>
      </c>
      <c r="AY3962" s="191">
        <v>562</v>
      </c>
      <c r="AZ3962" s="191">
        <v>4</v>
      </c>
      <c r="BA3962" s="191">
        <v>4</v>
      </c>
      <c r="BB3962" s="191">
        <v>0</v>
      </c>
    </row>
    <row r="3963" spans="48:54" x14ac:dyDescent="0.2">
      <c r="AV3963" s="191" t="str">
        <f t="shared" si="65"/>
        <v>564_RS_4_4_202425</v>
      </c>
      <c r="AW3963" s="191" t="s">
        <v>92</v>
      </c>
      <c r="AX3963" s="18">
        <v>202425</v>
      </c>
      <c r="AY3963" s="191">
        <v>564</v>
      </c>
      <c r="AZ3963" s="191">
        <v>4</v>
      </c>
      <c r="BA3963" s="191">
        <v>4</v>
      </c>
      <c r="BB3963" s="191">
        <v>0</v>
      </c>
    </row>
    <row r="3964" spans="48:54" x14ac:dyDescent="0.2">
      <c r="AV3964" s="191" t="str">
        <f t="shared" si="65"/>
        <v>566_RS_4_4_202425</v>
      </c>
      <c r="AW3964" s="191" t="s">
        <v>92</v>
      </c>
      <c r="AX3964" s="18">
        <v>202425</v>
      </c>
      <c r="AY3964" s="191">
        <v>566</v>
      </c>
      <c r="AZ3964" s="191">
        <v>4</v>
      </c>
      <c r="BA3964" s="191">
        <v>4</v>
      </c>
      <c r="BB3964" s="191">
        <v>0</v>
      </c>
    </row>
    <row r="3965" spans="48:54" x14ac:dyDescent="0.2">
      <c r="AV3965" s="191" t="str">
        <f t="shared" si="65"/>
        <v>568_RS_4_4_202425</v>
      </c>
      <c r="AW3965" s="191" t="s">
        <v>92</v>
      </c>
      <c r="AX3965" s="18">
        <v>202425</v>
      </c>
      <c r="AY3965" s="191">
        <v>568</v>
      </c>
      <c r="AZ3965" s="191">
        <v>4</v>
      </c>
      <c r="BA3965" s="191">
        <v>4</v>
      </c>
      <c r="BB3965" s="191">
        <v>0</v>
      </c>
    </row>
    <row r="3966" spans="48:54" x14ac:dyDescent="0.2">
      <c r="AV3966" s="191" t="str">
        <f t="shared" si="65"/>
        <v>572_RS_4_4_202425</v>
      </c>
      <c r="AW3966" s="191" t="s">
        <v>92</v>
      </c>
      <c r="AX3966" s="18">
        <v>202425</v>
      </c>
      <c r="AY3966" s="191">
        <v>572</v>
      </c>
      <c r="AZ3966" s="191">
        <v>4</v>
      </c>
      <c r="BA3966" s="191">
        <v>4</v>
      </c>
      <c r="BB3966" s="191">
        <v>0</v>
      </c>
    </row>
    <row r="3967" spans="48:54" x14ac:dyDescent="0.2">
      <c r="AV3967" s="191" t="str">
        <f t="shared" si="65"/>
        <v>574_RS_4_4_202425</v>
      </c>
      <c r="AW3967" s="191" t="s">
        <v>92</v>
      </c>
      <c r="AX3967" s="18">
        <v>202425</v>
      </c>
      <c r="AY3967" s="191">
        <v>574</v>
      </c>
      <c r="AZ3967" s="191">
        <v>4</v>
      </c>
      <c r="BA3967" s="191">
        <v>4</v>
      </c>
      <c r="BB3967" s="191">
        <v>0</v>
      </c>
    </row>
    <row r="3968" spans="48:54" x14ac:dyDescent="0.2">
      <c r="AV3968" s="191" t="str">
        <f t="shared" si="65"/>
        <v>576_RS_4_4_202425</v>
      </c>
      <c r="AW3968" s="191" t="s">
        <v>92</v>
      </c>
      <c r="AX3968" s="18">
        <v>202425</v>
      </c>
      <c r="AY3968" s="191">
        <v>576</v>
      </c>
      <c r="AZ3968" s="191">
        <v>4</v>
      </c>
      <c r="BA3968" s="191">
        <v>4</v>
      </c>
      <c r="BB3968" s="191">
        <v>0</v>
      </c>
    </row>
    <row r="3969" spans="48:54" x14ac:dyDescent="0.2">
      <c r="AV3969" s="191" t="str">
        <f t="shared" si="65"/>
        <v>582_RS_4_4_202425</v>
      </c>
      <c r="AW3969" s="191" t="s">
        <v>92</v>
      </c>
      <c r="AX3969" s="18">
        <v>202425</v>
      </c>
      <c r="AY3969" s="191">
        <v>582</v>
      </c>
      <c r="AZ3969" s="191">
        <v>4</v>
      </c>
      <c r="BA3969" s="191">
        <v>4</v>
      </c>
      <c r="BB3969" s="191">
        <v>0</v>
      </c>
    </row>
    <row r="3970" spans="48:54" x14ac:dyDescent="0.2">
      <c r="AV3970" s="191" t="str">
        <f t="shared" si="65"/>
        <v>584_RS_4_4_202425</v>
      </c>
      <c r="AW3970" s="191" t="s">
        <v>92</v>
      </c>
      <c r="AX3970" s="18">
        <v>202425</v>
      </c>
      <c r="AY3970" s="191">
        <v>584</v>
      </c>
      <c r="AZ3970" s="191">
        <v>4</v>
      </c>
      <c r="BA3970" s="191">
        <v>4</v>
      </c>
      <c r="BB3970" s="191">
        <v>0</v>
      </c>
    </row>
    <row r="3971" spans="48:54" x14ac:dyDescent="0.2">
      <c r="AV3971" s="191" t="str">
        <f t="shared" si="65"/>
        <v>586_RS_4_4_202425</v>
      </c>
      <c r="AW3971" s="191" t="s">
        <v>92</v>
      </c>
      <c r="AX3971" s="18">
        <v>202425</v>
      </c>
      <c r="AY3971" s="191">
        <v>586</v>
      </c>
      <c r="AZ3971" s="191">
        <v>4</v>
      </c>
      <c r="BA3971" s="191">
        <v>4</v>
      </c>
      <c r="BB3971" s="191">
        <v>0</v>
      </c>
    </row>
    <row r="3972" spans="48:54" x14ac:dyDescent="0.2">
      <c r="AV3972" s="191" t="str">
        <f t="shared" ref="AV3972:AV4035" si="66">AY3972&amp;"_"&amp;AW3972&amp;"_"&amp;AZ3972&amp;"_"&amp;BA3972&amp;"_"&amp;AX3972</f>
        <v>512_RS_4_5_202425</v>
      </c>
      <c r="AW3972" s="191" t="s">
        <v>92</v>
      </c>
      <c r="AX3972" s="18">
        <v>202425</v>
      </c>
      <c r="AY3972" s="191">
        <v>512</v>
      </c>
      <c r="AZ3972" s="191">
        <v>4</v>
      </c>
      <c r="BA3972" s="191">
        <v>5</v>
      </c>
      <c r="BB3972" s="191">
        <v>-18.109000000000002</v>
      </c>
    </row>
    <row r="3973" spans="48:54" x14ac:dyDescent="0.2">
      <c r="AV3973" s="191" t="str">
        <f t="shared" si="66"/>
        <v>514_RS_4_5_202425</v>
      </c>
      <c r="AW3973" s="191" t="s">
        <v>92</v>
      </c>
      <c r="AX3973" s="18">
        <v>202425</v>
      </c>
      <c r="AY3973" s="191">
        <v>514</v>
      </c>
      <c r="AZ3973" s="191">
        <v>4</v>
      </c>
      <c r="BA3973" s="191">
        <v>5</v>
      </c>
      <c r="BB3973" s="191">
        <v>-60</v>
      </c>
    </row>
    <row r="3974" spans="48:54" x14ac:dyDescent="0.2">
      <c r="AV3974" s="191" t="str">
        <f t="shared" si="66"/>
        <v>516_RS_4_5_202425</v>
      </c>
      <c r="AW3974" s="191" t="s">
        <v>92</v>
      </c>
      <c r="AX3974" s="18">
        <v>202425</v>
      </c>
      <c r="AY3974" s="191">
        <v>516</v>
      </c>
      <c r="AZ3974" s="191">
        <v>4</v>
      </c>
      <c r="BA3974" s="191">
        <v>5</v>
      </c>
      <c r="BB3974" s="191">
        <v>-113.054</v>
      </c>
    </row>
    <row r="3975" spans="48:54" x14ac:dyDescent="0.2">
      <c r="AV3975" s="191" t="str">
        <f t="shared" si="66"/>
        <v>518_RS_4_5_202425</v>
      </c>
      <c r="AW3975" s="191" t="s">
        <v>92</v>
      </c>
      <c r="AX3975" s="18">
        <v>202425</v>
      </c>
      <c r="AY3975" s="191">
        <v>518</v>
      </c>
      <c r="AZ3975" s="191">
        <v>4</v>
      </c>
      <c r="BA3975" s="191">
        <v>5</v>
      </c>
      <c r="BB3975" s="191">
        <v>-108.32599999999999</v>
      </c>
    </row>
    <row r="3976" spans="48:54" x14ac:dyDescent="0.2">
      <c r="AV3976" s="191" t="str">
        <f t="shared" si="66"/>
        <v>520_RS_4_5_202425</v>
      </c>
      <c r="AW3976" s="191" t="s">
        <v>92</v>
      </c>
      <c r="AX3976" s="18">
        <v>202425</v>
      </c>
      <c r="AY3976" s="191">
        <v>520</v>
      </c>
      <c r="AZ3976" s="191">
        <v>4</v>
      </c>
      <c r="BA3976" s="191">
        <v>5</v>
      </c>
      <c r="BB3976" s="191">
        <v>-67.465999999999994</v>
      </c>
    </row>
    <row r="3977" spans="48:54" x14ac:dyDescent="0.2">
      <c r="AV3977" s="191" t="str">
        <f t="shared" si="66"/>
        <v>522_RS_4_5_202425</v>
      </c>
      <c r="AW3977" s="191" t="s">
        <v>92</v>
      </c>
      <c r="AX3977" s="18">
        <v>202425</v>
      </c>
      <c r="AY3977" s="191">
        <v>522</v>
      </c>
      <c r="AZ3977" s="191">
        <v>4</v>
      </c>
      <c r="BA3977" s="191">
        <v>5</v>
      </c>
      <c r="BB3977" s="191">
        <v>-49.957000000000001</v>
      </c>
    </row>
    <row r="3978" spans="48:54" x14ac:dyDescent="0.2">
      <c r="AV3978" s="191" t="str">
        <f t="shared" si="66"/>
        <v>524_RS_4_5_202425</v>
      </c>
      <c r="AW3978" s="191" t="s">
        <v>92</v>
      </c>
      <c r="AX3978" s="18">
        <v>202425</v>
      </c>
      <c r="AY3978" s="191">
        <v>524</v>
      </c>
      <c r="AZ3978" s="191">
        <v>4</v>
      </c>
      <c r="BA3978" s="191">
        <v>5</v>
      </c>
      <c r="BB3978" s="191">
        <v>-52.817950000000003</v>
      </c>
    </row>
    <row r="3979" spans="48:54" x14ac:dyDescent="0.2">
      <c r="AV3979" s="191" t="str">
        <f t="shared" si="66"/>
        <v>526_RS_4_5_202425</v>
      </c>
      <c r="AW3979" s="191" t="s">
        <v>92</v>
      </c>
      <c r="AX3979" s="18">
        <v>202425</v>
      </c>
      <c r="AY3979" s="191">
        <v>526</v>
      </c>
      <c r="AZ3979" s="191">
        <v>4</v>
      </c>
      <c r="BA3979" s="191">
        <v>5</v>
      </c>
      <c r="BB3979" s="191">
        <v>-48.4</v>
      </c>
    </row>
    <row r="3980" spans="48:54" x14ac:dyDescent="0.2">
      <c r="AV3980" s="191" t="str">
        <f t="shared" si="66"/>
        <v>528_RS_4_5_202425</v>
      </c>
      <c r="AW3980" s="191" t="s">
        <v>92</v>
      </c>
      <c r="AX3980" s="18">
        <v>202425</v>
      </c>
      <c r="AY3980" s="191">
        <v>528</v>
      </c>
      <c r="AZ3980" s="191">
        <v>4</v>
      </c>
      <c r="BA3980" s="191">
        <v>5</v>
      </c>
      <c r="BB3980" s="191">
        <v>-78</v>
      </c>
    </row>
    <row r="3981" spans="48:54" x14ac:dyDescent="0.2">
      <c r="AV3981" s="191" t="str">
        <f t="shared" si="66"/>
        <v>530_RS_4_5_202425</v>
      </c>
      <c r="AW3981" s="191" t="s">
        <v>92</v>
      </c>
      <c r="AX3981" s="18">
        <v>202425</v>
      </c>
      <c r="AY3981" s="191">
        <v>530</v>
      </c>
      <c r="AZ3981" s="191">
        <v>4</v>
      </c>
      <c r="BA3981" s="191">
        <v>5</v>
      </c>
      <c r="BB3981" s="191">
        <v>-120.071</v>
      </c>
    </row>
    <row r="3982" spans="48:54" x14ac:dyDescent="0.2">
      <c r="AV3982" s="191" t="str">
        <f t="shared" si="66"/>
        <v>532_RS_4_5_202425</v>
      </c>
      <c r="AW3982" s="191" t="s">
        <v>92</v>
      </c>
      <c r="AX3982" s="18">
        <v>202425</v>
      </c>
      <c r="AY3982" s="191">
        <v>532</v>
      </c>
      <c r="AZ3982" s="191">
        <v>4</v>
      </c>
      <c r="BA3982" s="191">
        <v>5</v>
      </c>
      <c r="BB3982" s="191">
        <v>-94.451999999999998</v>
      </c>
    </row>
    <row r="3983" spans="48:54" x14ac:dyDescent="0.2">
      <c r="AV3983" s="191" t="str">
        <f t="shared" si="66"/>
        <v>534_RS_4_5_202425</v>
      </c>
      <c r="AW3983" s="191" t="s">
        <v>92</v>
      </c>
      <c r="AX3983" s="18">
        <v>202425</v>
      </c>
      <c r="AY3983" s="191">
        <v>534</v>
      </c>
      <c r="AZ3983" s="191">
        <v>4</v>
      </c>
      <c r="BA3983" s="191">
        <v>5</v>
      </c>
      <c r="BB3983" s="191">
        <v>-56.819839999999999</v>
      </c>
    </row>
    <row r="3984" spans="48:54" x14ac:dyDescent="0.2">
      <c r="AV3984" s="191" t="str">
        <f t="shared" si="66"/>
        <v>536_RS_4_5_202425</v>
      </c>
      <c r="AW3984" s="191" t="s">
        <v>92</v>
      </c>
      <c r="AX3984" s="18">
        <v>202425</v>
      </c>
      <c r="AY3984" s="191">
        <v>536</v>
      </c>
      <c r="AZ3984" s="191">
        <v>4</v>
      </c>
      <c r="BA3984" s="191">
        <v>5</v>
      </c>
      <c r="BB3984" s="191">
        <v>-1191.4659999999999</v>
      </c>
    </row>
    <row r="3985" spans="48:54" x14ac:dyDescent="0.2">
      <c r="AV3985" s="191" t="str">
        <f t="shared" si="66"/>
        <v>538_RS_4_5_202425</v>
      </c>
      <c r="AW3985" s="191" t="s">
        <v>92</v>
      </c>
      <c r="AX3985" s="18">
        <v>202425</v>
      </c>
      <c r="AY3985" s="191">
        <v>538</v>
      </c>
      <c r="AZ3985" s="191">
        <v>4</v>
      </c>
      <c r="BA3985" s="191">
        <v>5</v>
      </c>
      <c r="BB3985" s="191">
        <v>-45.833800000000004</v>
      </c>
    </row>
    <row r="3986" spans="48:54" x14ac:dyDescent="0.2">
      <c r="AV3986" s="191" t="str">
        <f t="shared" si="66"/>
        <v>540_RS_4_5_202425</v>
      </c>
      <c r="AW3986" s="191" t="s">
        <v>92</v>
      </c>
      <c r="AX3986" s="18">
        <v>202425</v>
      </c>
      <c r="AY3986" s="191">
        <v>540</v>
      </c>
      <c r="AZ3986" s="191">
        <v>4</v>
      </c>
      <c r="BA3986" s="191">
        <v>5</v>
      </c>
      <c r="BB3986" s="191">
        <v>-245.626</v>
      </c>
    </row>
    <row r="3987" spans="48:54" x14ac:dyDescent="0.2">
      <c r="AV3987" s="191" t="str">
        <f t="shared" si="66"/>
        <v>542_RS_4_5_202425</v>
      </c>
      <c r="AW3987" s="191" t="s">
        <v>92</v>
      </c>
      <c r="AX3987" s="18">
        <v>202425</v>
      </c>
      <c r="AY3987" s="191">
        <v>542</v>
      </c>
      <c r="AZ3987" s="191">
        <v>4</v>
      </c>
      <c r="BA3987" s="191">
        <v>5</v>
      </c>
      <c r="BB3987" s="191">
        <v>-39.973999999999997</v>
      </c>
    </row>
    <row r="3988" spans="48:54" x14ac:dyDescent="0.2">
      <c r="AV3988" s="191" t="str">
        <f t="shared" si="66"/>
        <v>544_RS_4_5_202425</v>
      </c>
      <c r="AW3988" s="191" t="s">
        <v>92</v>
      </c>
      <c r="AX3988" s="18">
        <v>202425</v>
      </c>
      <c r="AY3988" s="191">
        <v>544</v>
      </c>
      <c r="AZ3988" s="191">
        <v>4</v>
      </c>
      <c r="BA3988" s="191">
        <v>5</v>
      </c>
      <c r="BB3988" s="191">
        <v>-253.12738999999999</v>
      </c>
    </row>
    <row r="3989" spans="48:54" x14ac:dyDescent="0.2">
      <c r="AV3989" s="191" t="str">
        <f t="shared" si="66"/>
        <v>545_RS_4_5_202425</v>
      </c>
      <c r="AW3989" s="191" t="s">
        <v>92</v>
      </c>
      <c r="AX3989" s="18">
        <v>202425</v>
      </c>
      <c r="AY3989" s="191">
        <v>545</v>
      </c>
      <c r="AZ3989" s="191">
        <v>4</v>
      </c>
      <c r="BA3989" s="191">
        <v>5</v>
      </c>
      <c r="BB3989" s="191">
        <v>-40.744</v>
      </c>
    </row>
    <row r="3990" spans="48:54" x14ac:dyDescent="0.2">
      <c r="AV3990" s="191" t="str">
        <f t="shared" si="66"/>
        <v>546_RS_4_5_202425</v>
      </c>
      <c r="AW3990" s="191" t="s">
        <v>92</v>
      </c>
      <c r="AX3990" s="18">
        <v>202425</v>
      </c>
      <c r="AY3990" s="191">
        <v>546</v>
      </c>
      <c r="AZ3990" s="191">
        <v>4</v>
      </c>
      <c r="BA3990" s="191">
        <v>5</v>
      </c>
      <c r="BB3990" s="191">
        <v>-898</v>
      </c>
    </row>
    <row r="3991" spans="48:54" x14ac:dyDescent="0.2">
      <c r="AV3991" s="191" t="str">
        <f t="shared" si="66"/>
        <v>548_RS_4_5_202425</v>
      </c>
      <c r="AW3991" s="191" t="s">
        <v>92</v>
      </c>
      <c r="AX3991" s="18">
        <v>202425</v>
      </c>
      <c r="AY3991" s="191">
        <v>548</v>
      </c>
      <c r="AZ3991" s="191">
        <v>4</v>
      </c>
      <c r="BA3991" s="191">
        <v>5</v>
      </c>
      <c r="BB3991" s="191">
        <v>-58.5</v>
      </c>
    </row>
    <row r="3992" spans="48:54" x14ac:dyDescent="0.2">
      <c r="AV3992" s="191" t="str">
        <f t="shared" si="66"/>
        <v>550_RS_4_5_202425</v>
      </c>
      <c r="AW3992" s="191" t="s">
        <v>92</v>
      </c>
      <c r="AX3992" s="18">
        <v>202425</v>
      </c>
      <c r="AY3992" s="191">
        <v>550</v>
      </c>
      <c r="AZ3992" s="191">
        <v>4</v>
      </c>
      <c r="BA3992" s="191">
        <v>5</v>
      </c>
      <c r="BB3992" s="191">
        <v>-164.87772000000001</v>
      </c>
    </row>
    <row r="3993" spans="48:54" x14ac:dyDescent="0.2">
      <c r="AV3993" s="191" t="str">
        <f t="shared" si="66"/>
        <v>552_RS_4_5_202425</v>
      </c>
      <c r="AW3993" s="191" t="s">
        <v>92</v>
      </c>
      <c r="AX3993" s="18">
        <v>202425</v>
      </c>
      <c r="AY3993" s="191">
        <v>552</v>
      </c>
      <c r="AZ3993" s="191">
        <v>4</v>
      </c>
      <c r="BA3993" s="191">
        <v>5</v>
      </c>
      <c r="BB3993" s="191">
        <v>-245.58371</v>
      </c>
    </row>
    <row r="3994" spans="48:54" x14ac:dyDescent="0.2">
      <c r="AV3994" s="191" t="str">
        <f t="shared" si="66"/>
        <v>562_RS_4_5_202425</v>
      </c>
      <c r="AW3994" s="191" t="s">
        <v>92</v>
      </c>
      <c r="AX3994" s="18">
        <v>202425</v>
      </c>
      <c r="AY3994" s="191">
        <v>562</v>
      </c>
      <c r="AZ3994" s="191">
        <v>4</v>
      </c>
      <c r="BA3994" s="191">
        <v>5</v>
      </c>
      <c r="BB3994" s="191">
        <v>0</v>
      </c>
    </row>
    <row r="3995" spans="48:54" x14ac:dyDescent="0.2">
      <c r="AV3995" s="191" t="str">
        <f t="shared" si="66"/>
        <v>564_RS_4_5_202425</v>
      </c>
      <c r="AW3995" s="191" t="s">
        <v>92</v>
      </c>
      <c r="AX3995" s="18">
        <v>202425</v>
      </c>
      <c r="AY3995" s="191">
        <v>564</v>
      </c>
      <c r="AZ3995" s="191">
        <v>4</v>
      </c>
      <c r="BA3995" s="191">
        <v>5</v>
      </c>
      <c r="BB3995" s="191">
        <v>0</v>
      </c>
    </row>
    <row r="3996" spans="48:54" x14ac:dyDescent="0.2">
      <c r="AV3996" s="191" t="str">
        <f t="shared" si="66"/>
        <v>566_RS_4_5_202425</v>
      </c>
      <c r="AW3996" s="191" t="s">
        <v>92</v>
      </c>
      <c r="AX3996" s="18">
        <v>202425</v>
      </c>
      <c r="AY3996" s="191">
        <v>566</v>
      </c>
      <c r="AZ3996" s="191">
        <v>4</v>
      </c>
      <c r="BA3996" s="191">
        <v>5</v>
      </c>
      <c r="BB3996" s="191">
        <v>0</v>
      </c>
    </row>
    <row r="3997" spans="48:54" x14ac:dyDescent="0.2">
      <c r="AV3997" s="191" t="str">
        <f t="shared" si="66"/>
        <v>568_RS_4_5_202425</v>
      </c>
      <c r="AW3997" s="191" t="s">
        <v>92</v>
      </c>
      <c r="AX3997" s="18">
        <v>202425</v>
      </c>
      <c r="AY3997" s="191">
        <v>568</v>
      </c>
      <c r="AZ3997" s="191">
        <v>4</v>
      </c>
      <c r="BA3997" s="191">
        <v>5</v>
      </c>
      <c r="BB3997" s="191">
        <v>0</v>
      </c>
    </row>
    <row r="3998" spans="48:54" x14ac:dyDescent="0.2">
      <c r="AV3998" s="191" t="str">
        <f t="shared" si="66"/>
        <v>572_RS_4_5_202425</v>
      </c>
      <c r="AW3998" s="191" t="s">
        <v>92</v>
      </c>
      <c r="AX3998" s="18">
        <v>202425</v>
      </c>
      <c r="AY3998" s="191">
        <v>572</v>
      </c>
      <c r="AZ3998" s="191">
        <v>4</v>
      </c>
      <c r="BA3998" s="191">
        <v>5</v>
      </c>
      <c r="BB3998" s="191">
        <v>0</v>
      </c>
    </row>
    <row r="3999" spans="48:54" x14ac:dyDescent="0.2">
      <c r="AV3999" s="191" t="str">
        <f t="shared" si="66"/>
        <v>574_RS_4_5_202425</v>
      </c>
      <c r="AW3999" s="191" t="s">
        <v>92</v>
      </c>
      <c r="AX3999" s="18">
        <v>202425</v>
      </c>
      <c r="AY3999" s="191">
        <v>574</v>
      </c>
      <c r="AZ3999" s="191">
        <v>4</v>
      </c>
      <c r="BA3999" s="191">
        <v>5</v>
      </c>
      <c r="BB3999" s="191">
        <v>0</v>
      </c>
    </row>
    <row r="4000" spans="48:54" x14ac:dyDescent="0.2">
      <c r="AV4000" s="191" t="str">
        <f t="shared" si="66"/>
        <v>576_RS_4_5_202425</v>
      </c>
      <c r="AW4000" s="191" t="s">
        <v>92</v>
      </c>
      <c r="AX4000" s="18">
        <v>202425</v>
      </c>
      <c r="AY4000" s="191">
        <v>576</v>
      </c>
      <c r="AZ4000" s="191">
        <v>4</v>
      </c>
      <c r="BA4000" s="191">
        <v>5</v>
      </c>
      <c r="BB4000" s="191">
        <v>0</v>
      </c>
    </row>
    <row r="4001" spans="48:54" x14ac:dyDescent="0.2">
      <c r="AV4001" s="191" t="str">
        <f t="shared" si="66"/>
        <v>582_RS_4_5_202425</v>
      </c>
      <c r="AW4001" s="191" t="s">
        <v>92</v>
      </c>
      <c r="AX4001" s="18">
        <v>202425</v>
      </c>
      <c r="AY4001" s="191">
        <v>582</v>
      </c>
      <c r="AZ4001" s="191">
        <v>4</v>
      </c>
      <c r="BA4001" s="191">
        <v>5</v>
      </c>
      <c r="BB4001" s="191">
        <v>0</v>
      </c>
    </row>
    <row r="4002" spans="48:54" x14ac:dyDescent="0.2">
      <c r="AV4002" s="191" t="str">
        <f t="shared" si="66"/>
        <v>584_RS_4_5_202425</v>
      </c>
      <c r="AW4002" s="191" t="s">
        <v>92</v>
      </c>
      <c r="AX4002" s="18">
        <v>202425</v>
      </c>
      <c r="AY4002" s="191">
        <v>584</v>
      </c>
      <c r="AZ4002" s="191">
        <v>4</v>
      </c>
      <c r="BA4002" s="191">
        <v>5</v>
      </c>
      <c r="BB4002" s="191">
        <v>0</v>
      </c>
    </row>
    <row r="4003" spans="48:54" x14ac:dyDescent="0.2">
      <c r="AV4003" s="191" t="str">
        <f t="shared" si="66"/>
        <v>586_RS_4_5_202425</v>
      </c>
      <c r="AW4003" s="191" t="s">
        <v>92</v>
      </c>
      <c r="AX4003" s="18">
        <v>202425</v>
      </c>
      <c r="AY4003" s="191">
        <v>586</v>
      </c>
      <c r="AZ4003" s="191">
        <v>4</v>
      </c>
      <c r="BA4003" s="191">
        <v>5</v>
      </c>
      <c r="BB4003" s="191">
        <v>0</v>
      </c>
    </row>
    <row r="4004" spans="48:54" x14ac:dyDescent="0.2">
      <c r="AV4004" s="191" t="str">
        <f t="shared" si="66"/>
        <v>512_RS_5_1_202425</v>
      </c>
      <c r="AW4004" s="191" t="s">
        <v>92</v>
      </c>
      <c r="AX4004" s="18">
        <v>202425</v>
      </c>
      <c r="AY4004" s="191">
        <v>512</v>
      </c>
      <c r="AZ4004" s="191">
        <v>5</v>
      </c>
      <c r="BA4004" s="191">
        <v>1</v>
      </c>
      <c r="BB4004" s="191">
        <v>7451.74</v>
      </c>
    </row>
    <row r="4005" spans="48:54" x14ac:dyDescent="0.2">
      <c r="AV4005" s="191" t="str">
        <f t="shared" si="66"/>
        <v>514_RS_5_1_202425</v>
      </c>
      <c r="AW4005" s="191" t="s">
        <v>92</v>
      </c>
      <c r="AX4005" s="18">
        <v>202425</v>
      </c>
      <c r="AY4005" s="191">
        <v>514</v>
      </c>
      <c r="AZ4005" s="191">
        <v>5</v>
      </c>
      <c r="BA4005" s="191">
        <v>1</v>
      </c>
      <c r="BB4005" s="191">
        <v>8467</v>
      </c>
    </row>
    <row r="4006" spans="48:54" x14ac:dyDescent="0.2">
      <c r="AV4006" s="191" t="str">
        <f t="shared" si="66"/>
        <v>516_RS_5_1_202425</v>
      </c>
      <c r="AW4006" s="191" t="s">
        <v>92</v>
      </c>
      <c r="AX4006" s="18">
        <v>202425</v>
      </c>
      <c r="AY4006" s="191">
        <v>516</v>
      </c>
      <c r="AZ4006" s="191">
        <v>5</v>
      </c>
      <c r="BA4006" s="191">
        <v>1</v>
      </c>
      <c r="BB4006" s="191">
        <v>7101.1869613013696</v>
      </c>
    </row>
    <row r="4007" spans="48:54" x14ac:dyDescent="0.2">
      <c r="AV4007" s="191" t="str">
        <f t="shared" si="66"/>
        <v>518_RS_5_1_202425</v>
      </c>
      <c r="AW4007" s="191" t="s">
        <v>92</v>
      </c>
      <c r="AX4007" s="18">
        <v>202425</v>
      </c>
      <c r="AY4007" s="191">
        <v>518</v>
      </c>
      <c r="AZ4007" s="191">
        <v>5</v>
      </c>
      <c r="BA4007" s="191">
        <v>1</v>
      </c>
      <c r="BB4007" s="191">
        <v>5898.2329999999993</v>
      </c>
    </row>
    <row r="4008" spans="48:54" x14ac:dyDescent="0.2">
      <c r="AV4008" s="191" t="str">
        <f t="shared" si="66"/>
        <v>520_RS_5_1_202425</v>
      </c>
      <c r="AW4008" s="191" t="s">
        <v>92</v>
      </c>
      <c r="AX4008" s="18">
        <v>202425</v>
      </c>
      <c r="AY4008" s="191">
        <v>520</v>
      </c>
      <c r="AZ4008" s="191">
        <v>5</v>
      </c>
      <c r="BA4008" s="191">
        <v>1</v>
      </c>
      <c r="BB4008" s="191">
        <v>8869.7150000000001</v>
      </c>
    </row>
    <row r="4009" spans="48:54" x14ac:dyDescent="0.2">
      <c r="AV4009" s="191" t="str">
        <f t="shared" si="66"/>
        <v>522_RS_5_1_202425</v>
      </c>
      <c r="AW4009" s="191" t="s">
        <v>92</v>
      </c>
      <c r="AX4009" s="18">
        <v>202425</v>
      </c>
      <c r="AY4009" s="191">
        <v>522</v>
      </c>
      <c r="AZ4009" s="191">
        <v>5</v>
      </c>
      <c r="BA4009" s="191">
        <v>1</v>
      </c>
      <c r="BB4009" s="191">
        <v>6625.6661799999993</v>
      </c>
    </row>
    <row r="4010" spans="48:54" x14ac:dyDescent="0.2">
      <c r="AV4010" s="191" t="str">
        <f t="shared" si="66"/>
        <v>524_RS_5_1_202425</v>
      </c>
      <c r="AW4010" s="191" t="s">
        <v>92</v>
      </c>
      <c r="AX4010" s="18">
        <v>202425</v>
      </c>
      <c r="AY4010" s="191">
        <v>524</v>
      </c>
      <c r="AZ4010" s="191">
        <v>5</v>
      </c>
      <c r="BA4010" s="191">
        <v>1</v>
      </c>
      <c r="BB4010" s="191">
        <v>10772.290799999999</v>
      </c>
    </row>
    <row r="4011" spans="48:54" x14ac:dyDescent="0.2">
      <c r="AV4011" s="191" t="str">
        <f t="shared" si="66"/>
        <v>526_RS_5_1_202425</v>
      </c>
      <c r="AW4011" s="191" t="s">
        <v>92</v>
      </c>
      <c r="AX4011" s="18">
        <v>202425</v>
      </c>
      <c r="AY4011" s="191">
        <v>526</v>
      </c>
      <c r="AZ4011" s="191">
        <v>5</v>
      </c>
      <c r="BA4011" s="191">
        <v>1</v>
      </c>
      <c r="BB4011" s="191">
        <v>3762.645</v>
      </c>
    </row>
    <row r="4012" spans="48:54" x14ac:dyDescent="0.2">
      <c r="AV4012" s="191" t="str">
        <f t="shared" si="66"/>
        <v>528_RS_5_1_202425</v>
      </c>
      <c r="AW4012" s="191" t="s">
        <v>92</v>
      </c>
      <c r="AX4012" s="18">
        <v>202425</v>
      </c>
      <c r="AY4012" s="191">
        <v>528</v>
      </c>
      <c r="AZ4012" s="191">
        <v>5</v>
      </c>
      <c r="BA4012" s="191">
        <v>1</v>
      </c>
      <c r="BB4012" s="191">
        <v>8316</v>
      </c>
    </row>
    <row r="4013" spans="48:54" x14ac:dyDescent="0.2">
      <c r="AV4013" s="191" t="str">
        <f t="shared" si="66"/>
        <v>530_RS_5_1_202425</v>
      </c>
      <c r="AW4013" s="191" t="s">
        <v>92</v>
      </c>
      <c r="AX4013" s="18">
        <v>202425</v>
      </c>
      <c r="AY4013" s="191">
        <v>530</v>
      </c>
      <c r="AZ4013" s="191">
        <v>5</v>
      </c>
      <c r="BA4013" s="191">
        <v>1</v>
      </c>
      <c r="BB4013" s="191">
        <v>8838.5319999999992</v>
      </c>
    </row>
    <row r="4014" spans="48:54" x14ac:dyDescent="0.2">
      <c r="AV4014" s="191" t="str">
        <f t="shared" si="66"/>
        <v>532_RS_5_1_202425</v>
      </c>
      <c r="AW4014" s="191" t="s">
        <v>92</v>
      </c>
      <c r="AX4014" s="18">
        <v>202425</v>
      </c>
      <c r="AY4014" s="191">
        <v>532</v>
      </c>
      <c r="AZ4014" s="191">
        <v>5</v>
      </c>
      <c r="BA4014" s="191">
        <v>1</v>
      </c>
      <c r="BB4014" s="191">
        <v>17535.633000000002</v>
      </c>
    </row>
    <row r="4015" spans="48:54" x14ac:dyDescent="0.2">
      <c r="AV4015" s="191" t="str">
        <f t="shared" si="66"/>
        <v>534_RS_5_1_202425</v>
      </c>
      <c r="AW4015" s="191" t="s">
        <v>92</v>
      </c>
      <c r="AX4015" s="18">
        <v>202425</v>
      </c>
      <c r="AY4015" s="191">
        <v>534</v>
      </c>
      <c r="AZ4015" s="191">
        <v>5</v>
      </c>
      <c r="BA4015" s="191">
        <v>1</v>
      </c>
      <c r="BB4015" s="191">
        <v>8453.8362099999995</v>
      </c>
    </row>
    <row r="4016" spans="48:54" x14ac:dyDescent="0.2">
      <c r="AV4016" s="191" t="str">
        <f t="shared" si="66"/>
        <v>536_RS_5_1_202425</v>
      </c>
      <c r="AW4016" s="191" t="s">
        <v>92</v>
      </c>
      <c r="AX4016" s="18">
        <v>202425</v>
      </c>
      <c r="AY4016" s="191">
        <v>536</v>
      </c>
      <c r="AZ4016" s="191">
        <v>5</v>
      </c>
      <c r="BA4016" s="191">
        <v>1</v>
      </c>
      <c r="BB4016" s="191">
        <v>7068.1469999999999</v>
      </c>
    </row>
    <row r="4017" spans="48:54" x14ac:dyDescent="0.2">
      <c r="AV4017" s="191" t="str">
        <f t="shared" si="66"/>
        <v>538_RS_5_1_202425</v>
      </c>
      <c r="AW4017" s="191" t="s">
        <v>92</v>
      </c>
      <c r="AX4017" s="18">
        <v>202425</v>
      </c>
      <c r="AY4017" s="191">
        <v>538</v>
      </c>
      <c r="AZ4017" s="191">
        <v>5</v>
      </c>
      <c r="BA4017" s="191">
        <v>1</v>
      </c>
      <c r="BB4017" s="191">
        <v>5839.6497853999554</v>
      </c>
    </row>
    <row r="4018" spans="48:54" x14ac:dyDescent="0.2">
      <c r="AV4018" s="191" t="str">
        <f t="shared" si="66"/>
        <v>540_RS_5_1_202425</v>
      </c>
      <c r="AW4018" s="191" t="s">
        <v>92</v>
      </c>
      <c r="AX4018" s="18">
        <v>202425</v>
      </c>
      <c r="AY4018" s="191">
        <v>540</v>
      </c>
      <c r="AZ4018" s="191">
        <v>5</v>
      </c>
      <c r="BA4018" s="191">
        <v>1</v>
      </c>
      <c r="BB4018" s="191">
        <v>13633.929</v>
      </c>
    </row>
    <row r="4019" spans="48:54" x14ac:dyDescent="0.2">
      <c r="AV4019" s="191" t="str">
        <f t="shared" si="66"/>
        <v>542_RS_5_1_202425</v>
      </c>
      <c r="AW4019" s="191" t="s">
        <v>92</v>
      </c>
      <c r="AX4019" s="18">
        <v>202425</v>
      </c>
      <c r="AY4019" s="191">
        <v>542</v>
      </c>
      <c r="AZ4019" s="191">
        <v>5</v>
      </c>
      <c r="BA4019" s="191">
        <v>1</v>
      </c>
      <c r="BB4019" s="191">
        <v>2884.165</v>
      </c>
    </row>
    <row r="4020" spans="48:54" x14ac:dyDescent="0.2">
      <c r="AV4020" s="191" t="str">
        <f t="shared" si="66"/>
        <v>544_RS_5_1_202425</v>
      </c>
      <c r="AW4020" s="191" t="s">
        <v>92</v>
      </c>
      <c r="AX4020" s="18">
        <v>202425</v>
      </c>
      <c r="AY4020" s="191">
        <v>544</v>
      </c>
      <c r="AZ4020" s="191">
        <v>5</v>
      </c>
      <c r="BA4020" s="191">
        <v>1</v>
      </c>
      <c r="BB4020" s="191">
        <v>8513.6990000000005</v>
      </c>
    </row>
    <row r="4021" spans="48:54" x14ac:dyDescent="0.2">
      <c r="AV4021" s="191" t="str">
        <f t="shared" si="66"/>
        <v>545_RS_5_1_202425</v>
      </c>
      <c r="AW4021" s="191" t="s">
        <v>92</v>
      </c>
      <c r="AX4021" s="18">
        <v>202425</v>
      </c>
      <c r="AY4021" s="191">
        <v>545</v>
      </c>
      <c r="AZ4021" s="191">
        <v>5</v>
      </c>
      <c r="BA4021" s="191">
        <v>1</v>
      </c>
      <c r="BB4021" s="191">
        <v>2082.99568</v>
      </c>
    </row>
    <row r="4022" spans="48:54" x14ac:dyDescent="0.2">
      <c r="AV4022" s="191" t="str">
        <f t="shared" si="66"/>
        <v>546_RS_5_1_202425</v>
      </c>
      <c r="AW4022" s="191" t="s">
        <v>92</v>
      </c>
      <c r="AX4022" s="18">
        <v>202425</v>
      </c>
      <c r="AY4022" s="191">
        <v>546</v>
      </c>
      <c r="AZ4022" s="191">
        <v>5</v>
      </c>
      <c r="BA4022" s="191">
        <v>1</v>
      </c>
      <c r="BB4022" s="191">
        <v>4630</v>
      </c>
    </row>
    <row r="4023" spans="48:54" x14ac:dyDescent="0.2">
      <c r="AV4023" s="191" t="str">
        <f t="shared" si="66"/>
        <v>548_RS_5_1_202425</v>
      </c>
      <c r="AW4023" s="191" t="s">
        <v>92</v>
      </c>
      <c r="AX4023" s="18">
        <v>202425</v>
      </c>
      <c r="AY4023" s="191">
        <v>548</v>
      </c>
      <c r="AZ4023" s="191">
        <v>5</v>
      </c>
      <c r="BA4023" s="191">
        <v>1</v>
      </c>
      <c r="BB4023" s="191">
        <v>4953.1660000000002</v>
      </c>
    </row>
    <row r="4024" spans="48:54" x14ac:dyDescent="0.2">
      <c r="AV4024" s="191" t="str">
        <f t="shared" si="66"/>
        <v>550_RS_5_1_202425</v>
      </c>
      <c r="AW4024" s="191" t="s">
        <v>92</v>
      </c>
      <c r="AX4024" s="18">
        <v>202425</v>
      </c>
      <c r="AY4024" s="191">
        <v>550</v>
      </c>
      <c r="AZ4024" s="191">
        <v>5</v>
      </c>
      <c r="BA4024" s="191">
        <v>1</v>
      </c>
      <c r="BB4024" s="191">
        <v>6297.3358600000001</v>
      </c>
    </row>
    <row r="4025" spans="48:54" x14ac:dyDescent="0.2">
      <c r="AV4025" s="191" t="str">
        <f t="shared" si="66"/>
        <v>552_RS_5_1_202425</v>
      </c>
      <c r="AW4025" s="191" t="s">
        <v>92</v>
      </c>
      <c r="AX4025" s="18">
        <v>202425</v>
      </c>
      <c r="AY4025" s="191">
        <v>552</v>
      </c>
      <c r="AZ4025" s="191">
        <v>5</v>
      </c>
      <c r="BA4025" s="191">
        <v>1</v>
      </c>
      <c r="BB4025" s="191">
        <v>27664.521439999964</v>
      </c>
    </row>
    <row r="4026" spans="48:54" x14ac:dyDescent="0.2">
      <c r="AV4026" s="191" t="str">
        <f t="shared" si="66"/>
        <v>562_RS_5_1_202425</v>
      </c>
      <c r="AW4026" s="191" t="s">
        <v>92</v>
      </c>
      <c r="AX4026" s="18">
        <v>202425</v>
      </c>
      <c r="AY4026" s="191">
        <v>562</v>
      </c>
      <c r="AZ4026" s="191">
        <v>5</v>
      </c>
      <c r="BA4026" s="191">
        <v>1</v>
      </c>
      <c r="BB4026" s="191">
        <v>0</v>
      </c>
    </row>
    <row r="4027" spans="48:54" x14ac:dyDescent="0.2">
      <c r="AV4027" s="191" t="str">
        <f t="shared" si="66"/>
        <v>564_RS_5_1_202425</v>
      </c>
      <c r="AW4027" s="191" t="s">
        <v>92</v>
      </c>
      <c r="AX4027" s="18">
        <v>202425</v>
      </c>
      <c r="AY4027" s="191">
        <v>564</v>
      </c>
      <c r="AZ4027" s="191">
        <v>5</v>
      </c>
      <c r="BA4027" s="191">
        <v>1</v>
      </c>
      <c r="BB4027" s="191">
        <v>0</v>
      </c>
    </row>
    <row r="4028" spans="48:54" x14ac:dyDescent="0.2">
      <c r="AV4028" s="191" t="str">
        <f t="shared" si="66"/>
        <v>566_RS_5_1_202425</v>
      </c>
      <c r="AW4028" s="191" t="s">
        <v>92</v>
      </c>
      <c r="AX4028" s="18">
        <v>202425</v>
      </c>
      <c r="AY4028" s="191">
        <v>566</v>
      </c>
      <c r="AZ4028" s="191">
        <v>5</v>
      </c>
      <c r="BA4028" s="191">
        <v>1</v>
      </c>
      <c r="BB4028" s="191">
        <v>0</v>
      </c>
    </row>
    <row r="4029" spans="48:54" x14ac:dyDescent="0.2">
      <c r="AV4029" s="191" t="str">
        <f t="shared" si="66"/>
        <v>568_RS_5_1_202425</v>
      </c>
      <c r="AW4029" s="191" t="s">
        <v>92</v>
      </c>
      <c r="AX4029" s="18">
        <v>202425</v>
      </c>
      <c r="AY4029" s="191">
        <v>568</v>
      </c>
      <c r="AZ4029" s="191">
        <v>5</v>
      </c>
      <c r="BA4029" s="191">
        <v>1</v>
      </c>
      <c r="BB4029" s="191">
        <v>0</v>
      </c>
    </row>
    <row r="4030" spans="48:54" x14ac:dyDescent="0.2">
      <c r="AV4030" s="191" t="str">
        <f t="shared" si="66"/>
        <v>572_RS_5_1_202425</v>
      </c>
      <c r="AW4030" s="191" t="s">
        <v>92</v>
      </c>
      <c r="AX4030" s="18">
        <v>202425</v>
      </c>
      <c r="AY4030" s="191">
        <v>572</v>
      </c>
      <c r="AZ4030" s="191">
        <v>5</v>
      </c>
      <c r="BA4030" s="191">
        <v>1</v>
      </c>
      <c r="BB4030" s="191">
        <v>0</v>
      </c>
    </row>
    <row r="4031" spans="48:54" x14ac:dyDescent="0.2">
      <c r="AV4031" s="191" t="str">
        <f t="shared" si="66"/>
        <v>574_RS_5_1_202425</v>
      </c>
      <c r="AW4031" s="191" t="s">
        <v>92</v>
      </c>
      <c r="AX4031" s="18">
        <v>202425</v>
      </c>
      <c r="AY4031" s="191">
        <v>574</v>
      </c>
      <c r="AZ4031" s="191">
        <v>5</v>
      </c>
      <c r="BA4031" s="191">
        <v>1</v>
      </c>
      <c r="BB4031" s="191">
        <v>0</v>
      </c>
    </row>
    <row r="4032" spans="48:54" x14ac:dyDescent="0.2">
      <c r="AV4032" s="191" t="str">
        <f t="shared" si="66"/>
        <v>576_RS_5_1_202425</v>
      </c>
      <c r="AW4032" s="191" t="s">
        <v>92</v>
      </c>
      <c r="AX4032" s="18">
        <v>202425</v>
      </c>
      <c r="AY4032" s="191">
        <v>576</v>
      </c>
      <c r="AZ4032" s="191">
        <v>5</v>
      </c>
      <c r="BA4032" s="191">
        <v>1</v>
      </c>
      <c r="BB4032" s="191">
        <v>0</v>
      </c>
    </row>
    <row r="4033" spans="48:54" x14ac:dyDescent="0.2">
      <c r="AV4033" s="191" t="str">
        <f t="shared" si="66"/>
        <v>582_RS_5_1_202425</v>
      </c>
      <c r="AW4033" s="191" t="s">
        <v>92</v>
      </c>
      <c r="AX4033" s="18">
        <v>202425</v>
      </c>
      <c r="AY4033" s="191">
        <v>582</v>
      </c>
      <c r="AZ4033" s="191">
        <v>5</v>
      </c>
      <c r="BA4033" s="191">
        <v>1</v>
      </c>
      <c r="BB4033" s="191">
        <v>0</v>
      </c>
    </row>
    <row r="4034" spans="48:54" x14ac:dyDescent="0.2">
      <c r="AV4034" s="191" t="str">
        <f t="shared" si="66"/>
        <v>584_RS_5_1_202425</v>
      </c>
      <c r="AW4034" s="191" t="s">
        <v>92</v>
      </c>
      <c r="AX4034" s="18">
        <v>202425</v>
      </c>
      <c r="AY4034" s="191">
        <v>584</v>
      </c>
      <c r="AZ4034" s="191">
        <v>5</v>
      </c>
      <c r="BA4034" s="191">
        <v>1</v>
      </c>
      <c r="BB4034" s="191">
        <v>0</v>
      </c>
    </row>
    <row r="4035" spans="48:54" x14ac:dyDescent="0.2">
      <c r="AV4035" s="191" t="str">
        <f t="shared" si="66"/>
        <v>586_RS_5_1_202425</v>
      </c>
      <c r="AW4035" s="191" t="s">
        <v>92</v>
      </c>
      <c r="AX4035" s="18">
        <v>202425</v>
      </c>
      <c r="AY4035" s="191">
        <v>586</v>
      </c>
      <c r="AZ4035" s="191">
        <v>5</v>
      </c>
      <c r="BA4035" s="191">
        <v>1</v>
      </c>
      <c r="BB4035" s="191">
        <v>0</v>
      </c>
    </row>
    <row r="4036" spans="48:54" x14ac:dyDescent="0.2">
      <c r="AV4036" s="191" t="str">
        <f t="shared" ref="AV4036:AV4099" si="67">AY4036&amp;"_"&amp;AW4036&amp;"_"&amp;AZ4036&amp;"_"&amp;BA4036&amp;"_"&amp;AX4036</f>
        <v>512_RS_5_2_202425</v>
      </c>
      <c r="AW4036" s="191" t="s">
        <v>92</v>
      </c>
      <c r="AX4036" s="18">
        <v>202425</v>
      </c>
      <c r="AY4036" s="191">
        <v>512</v>
      </c>
      <c r="AZ4036" s="191">
        <v>5</v>
      </c>
      <c r="BA4036" s="191">
        <v>2</v>
      </c>
      <c r="BB4036" s="191">
        <v>-4161.6790000000001</v>
      </c>
    </row>
    <row r="4037" spans="48:54" x14ac:dyDescent="0.2">
      <c r="AV4037" s="191" t="str">
        <f t="shared" si="67"/>
        <v>514_RS_5_2_202425</v>
      </c>
      <c r="AW4037" s="191" t="s">
        <v>92</v>
      </c>
      <c r="AX4037" s="18">
        <v>202425</v>
      </c>
      <c r="AY4037" s="191">
        <v>514</v>
      </c>
      <c r="AZ4037" s="191">
        <v>5</v>
      </c>
      <c r="BA4037" s="191">
        <v>2</v>
      </c>
      <c r="BB4037" s="191">
        <v>-3080</v>
      </c>
    </row>
    <row r="4038" spans="48:54" x14ac:dyDescent="0.2">
      <c r="AV4038" s="191" t="str">
        <f t="shared" si="67"/>
        <v>516_RS_5_2_202425</v>
      </c>
      <c r="AW4038" s="191" t="s">
        <v>92</v>
      </c>
      <c r="AX4038" s="18">
        <v>202425</v>
      </c>
      <c r="AY4038" s="191">
        <v>516</v>
      </c>
      <c r="AZ4038" s="191">
        <v>5</v>
      </c>
      <c r="BA4038" s="191">
        <v>2</v>
      </c>
      <c r="BB4038" s="191">
        <v>-3683.6690000000003</v>
      </c>
    </row>
    <row r="4039" spans="48:54" x14ac:dyDescent="0.2">
      <c r="AV4039" s="191" t="str">
        <f t="shared" si="67"/>
        <v>518_RS_5_2_202425</v>
      </c>
      <c r="AW4039" s="191" t="s">
        <v>92</v>
      </c>
      <c r="AX4039" s="18">
        <v>202425</v>
      </c>
      <c r="AY4039" s="191">
        <v>518</v>
      </c>
      <c r="AZ4039" s="191">
        <v>5</v>
      </c>
      <c r="BA4039" s="191">
        <v>2</v>
      </c>
      <c r="BB4039" s="191">
        <v>-2721.3230000000003</v>
      </c>
    </row>
    <row r="4040" spans="48:54" x14ac:dyDescent="0.2">
      <c r="AV4040" s="191" t="str">
        <f t="shared" si="67"/>
        <v>520_RS_5_2_202425</v>
      </c>
      <c r="AW4040" s="191" t="s">
        <v>92</v>
      </c>
      <c r="AX4040" s="18">
        <v>202425</v>
      </c>
      <c r="AY4040" s="191">
        <v>520</v>
      </c>
      <c r="AZ4040" s="191">
        <v>5</v>
      </c>
      <c r="BA4040" s="191">
        <v>2</v>
      </c>
      <c r="BB4040" s="191">
        <v>-969.45799999999997</v>
      </c>
    </row>
    <row r="4041" spans="48:54" x14ac:dyDescent="0.2">
      <c r="AV4041" s="191" t="str">
        <f t="shared" si="67"/>
        <v>522_RS_5_2_202425</v>
      </c>
      <c r="AW4041" s="191" t="s">
        <v>92</v>
      </c>
      <c r="AX4041" s="18">
        <v>202425</v>
      </c>
      <c r="AY4041" s="191">
        <v>522</v>
      </c>
      <c r="AZ4041" s="191">
        <v>5</v>
      </c>
      <c r="BA4041" s="191">
        <v>2</v>
      </c>
      <c r="BB4041" s="191">
        <v>-1644.0560800000003</v>
      </c>
    </row>
    <row r="4042" spans="48:54" x14ac:dyDescent="0.2">
      <c r="AV4042" s="191" t="str">
        <f t="shared" si="67"/>
        <v>524_RS_5_2_202425</v>
      </c>
      <c r="AW4042" s="191" t="s">
        <v>92</v>
      </c>
      <c r="AX4042" s="18">
        <v>202425</v>
      </c>
      <c r="AY4042" s="191">
        <v>524</v>
      </c>
      <c r="AZ4042" s="191">
        <v>5</v>
      </c>
      <c r="BA4042" s="191">
        <v>2</v>
      </c>
      <c r="BB4042" s="191">
        <v>-3678.1864300000002</v>
      </c>
    </row>
    <row r="4043" spans="48:54" x14ac:dyDescent="0.2">
      <c r="AV4043" s="191" t="str">
        <f t="shared" si="67"/>
        <v>526_RS_5_2_202425</v>
      </c>
      <c r="AW4043" s="191" t="s">
        <v>92</v>
      </c>
      <c r="AX4043" s="18">
        <v>202425</v>
      </c>
      <c r="AY4043" s="191">
        <v>526</v>
      </c>
      <c r="AZ4043" s="191">
        <v>5</v>
      </c>
      <c r="BA4043" s="191">
        <v>2</v>
      </c>
      <c r="BB4043" s="191">
        <v>-1896.8589999999999</v>
      </c>
    </row>
    <row r="4044" spans="48:54" x14ac:dyDescent="0.2">
      <c r="AV4044" s="191" t="str">
        <f t="shared" si="67"/>
        <v>528_RS_5_2_202425</v>
      </c>
      <c r="AW4044" s="191" t="s">
        <v>92</v>
      </c>
      <c r="AX4044" s="18">
        <v>202425</v>
      </c>
      <c r="AY4044" s="191">
        <v>528</v>
      </c>
      <c r="AZ4044" s="191">
        <v>5</v>
      </c>
      <c r="BA4044" s="191">
        <v>2</v>
      </c>
      <c r="BB4044" s="191">
        <v>-6640</v>
      </c>
    </row>
    <row r="4045" spans="48:54" x14ac:dyDescent="0.2">
      <c r="AV4045" s="191" t="str">
        <f t="shared" si="67"/>
        <v>530_RS_5_2_202425</v>
      </c>
      <c r="AW4045" s="191" t="s">
        <v>92</v>
      </c>
      <c r="AX4045" s="18">
        <v>202425</v>
      </c>
      <c r="AY4045" s="191">
        <v>530</v>
      </c>
      <c r="AZ4045" s="191">
        <v>5</v>
      </c>
      <c r="BA4045" s="191">
        <v>2</v>
      </c>
      <c r="BB4045" s="191">
        <v>-3770.3040000000005</v>
      </c>
    </row>
    <row r="4046" spans="48:54" x14ac:dyDescent="0.2">
      <c r="AV4046" s="191" t="str">
        <f t="shared" si="67"/>
        <v>532_RS_5_2_202425</v>
      </c>
      <c r="AW4046" s="191" t="s">
        <v>92</v>
      </c>
      <c r="AX4046" s="18">
        <v>202425</v>
      </c>
      <c r="AY4046" s="191">
        <v>532</v>
      </c>
      <c r="AZ4046" s="191">
        <v>5</v>
      </c>
      <c r="BA4046" s="191">
        <v>2</v>
      </c>
      <c r="BB4046" s="191">
        <v>-8256.5740000000005</v>
      </c>
    </row>
    <row r="4047" spans="48:54" x14ac:dyDescent="0.2">
      <c r="AV4047" s="191" t="str">
        <f t="shared" si="67"/>
        <v>534_RS_5_2_202425</v>
      </c>
      <c r="AW4047" s="191" t="s">
        <v>92</v>
      </c>
      <c r="AX4047" s="18">
        <v>202425</v>
      </c>
      <c r="AY4047" s="191">
        <v>534</v>
      </c>
      <c r="AZ4047" s="191">
        <v>5</v>
      </c>
      <c r="BA4047" s="191">
        <v>2</v>
      </c>
      <c r="BB4047" s="191">
        <v>-5050.6006400000006</v>
      </c>
    </row>
    <row r="4048" spans="48:54" x14ac:dyDescent="0.2">
      <c r="AV4048" s="191" t="str">
        <f t="shared" si="67"/>
        <v>536_RS_5_2_202425</v>
      </c>
      <c r="AW4048" s="191" t="s">
        <v>92</v>
      </c>
      <c r="AX4048" s="18">
        <v>202425</v>
      </c>
      <c r="AY4048" s="191">
        <v>536</v>
      </c>
      <c r="AZ4048" s="191">
        <v>5</v>
      </c>
      <c r="BA4048" s="191">
        <v>2</v>
      </c>
      <c r="BB4048" s="191">
        <v>-2228.3069999999998</v>
      </c>
    </row>
    <row r="4049" spans="48:54" x14ac:dyDescent="0.2">
      <c r="AV4049" s="191" t="str">
        <f t="shared" si="67"/>
        <v>538_RS_5_2_202425</v>
      </c>
      <c r="AW4049" s="191" t="s">
        <v>92</v>
      </c>
      <c r="AX4049" s="18">
        <v>202425</v>
      </c>
      <c r="AY4049" s="191">
        <v>538</v>
      </c>
      <c r="AZ4049" s="191">
        <v>5</v>
      </c>
      <c r="BA4049" s="191">
        <v>2</v>
      </c>
      <c r="BB4049" s="191">
        <v>-108.46635092500003</v>
      </c>
    </row>
    <row r="4050" spans="48:54" x14ac:dyDescent="0.2">
      <c r="AV4050" s="191" t="str">
        <f t="shared" si="67"/>
        <v>540_RS_5_2_202425</v>
      </c>
      <c r="AW4050" s="191" t="s">
        <v>92</v>
      </c>
      <c r="AX4050" s="18">
        <v>202425</v>
      </c>
      <c r="AY4050" s="191">
        <v>540</v>
      </c>
      <c r="AZ4050" s="191">
        <v>5</v>
      </c>
      <c r="BA4050" s="191">
        <v>2</v>
      </c>
      <c r="BB4050" s="191">
        <v>-2080.23</v>
      </c>
    </row>
    <row r="4051" spans="48:54" x14ac:dyDescent="0.2">
      <c r="AV4051" s="191" t="str">
        <f t="shared" si="67"/>
        <v>542_RS_5_2_202425</v>
      </c>
      <c r="AW4051" s="191" t="s">
        <v>92</v>
      </c>
      <c r="AX4051" s="18">
        <v>202425</v>
      </c>
      <c r="AY4051" s="191">
        <v>542</v>
      </c>
      <c r="AZ4051" s="191">
        <v>5</v>
      </c>
      <c r="BA4051" s="191">
        <v>2</v>
      </c>
      <c r="BB4051" s="191">
        <v>-804.38800000000003</v>
      </c>
    </row>
    <row r="4052" spans="48:54" x14ac:dyDescent="0.2">
      <c r="AV4052" s="191" t="str">
        <f t="shared" si="67"/>
        <v>544_RS_5_2_202425</v>
      </c>
      <c r="AW4052" s="191" t="s">
        <v>92</v>
      </c>
      <c r="AX4052" s="18">
        <v>202425</v>
      </c>
      <c r="AY4052" s="191">
        <v>544</v>
      </c>
      <c r="AZ4052" s="191">
        <v>5</v>
      </c>
      <c r="BA4052" s="191">
        <v>2</v>
      </c>
      <c r="BB4052" s="191">
        <v>-1376.43</v>
      </c>
    </row>
    <row r="4053" spans="48:54" x14ac:dyDescent="0.2">
      <c r="AV4053" s="191" t="str">
        <f t="shared" si="67"/>
        <v>545_RS_5_2_202425</v>
      </c>
      <c r="AW4053" s="191" t="s">
        <v>92</v>
      </c>
      <c r="AX4053" s="18">
        <v>202425</v>
      </c>
      <c r="AY4053" s="191">
        <v>545</v>
      </c>
      <c r="AZ4053" s="191">
        <v>5</v>
      </c>
      <c r="BA4053" s="191">
        <v>2</v>
      </c>
      <c r="BB4053" s="191">
        <v>-70.267520000000005</v>
      </c>
    </row>
    <row r="4054" spans="48:54" x14ac:dyDescent="0.2">
      <c r="AV4054" s="191" t="str">
        <f t="shared" si="67"/>
        <v>546_RS_5_2_202425</v>
      </c>
      <c r="AW4054" s="191" t="s">
        <v>92</v>
      </c>
      <c r="AX4054" s="18">
        <v>202425</v>
      </c>
      <c r="AY4054" s="191">
        <v>546</v>
      </c>
      <c r="AZ4054" s="191">
        <v>5</v>
      </c>
      <c r="BA4054" s="191">
        <v>2</v>
      </c>
      <c r="BB4054" s="191">
        <v>-1120</v>
      </c>
    </row>
    <row r="4055" spans="48:54" x14ac:dyDescent="0.2">
      <c r="AV4055" s="191" t="str">
        <f t="shared" si="67"/>
        <v>548_RS_5_2_202425</v>
      </c>
      <c r="AW4055" s="191" t="s">
        <v>92</v>
      </c>
      <c r="AX4055" s="18">
        <v>202425</v>
      </c>
      <c r="AY4055" s="191">
        <v>548</v>
      </c>
      <c r="AZ4055" s="191">
        <v>5</v>
      </c>
      <c r="BA4055" s="191">
        <v>2</v>
      </c>
      <c r="BB4055" s="191">
        <v>-2095.9110000000001</v>
      </c>
    </row>
    <row r="4056" spans="48:54" x14ac:dyDescent="0.2">
      <c r="AV4056" s="191" t="str">
        <f t="shared" si="67"/>
        <v>550_RS_5_2_202425</v>
      </c>
      <c r="AW4056" s="191" t="s">
        <v>92</v>
      </c>
      <c r="AX4056" s="18">
        <v>202425</v>
      </c>
      <c r="AY4056" s="191">
        <v>550</v>
      </c>
      <c r="AZ4056" s="191">
        <v>5</v>
      </c>
      <c r="BA4056" s="191">
        <v>2</v>
      </c>
      <c r="BB4056" s="191">
        <v>-1574.5152399999999</v>
      </c>
    </row>
    <row r="4057" spans="48:54" x14ac:dyDescent="0.2">
      <c r="AV4057" s="191" t="str">
        <f t="shared" si="67"/>
        <v>552_RS_5_2_202425</v>
      </c>
      <c r="AW4057" s="191" t="s">
        <v>92</v>
      </c>
      <c r="AX4057" s="18">
        <v>202425</v>
      </c>
      <c r="AY4057" s="191">
        <v>552</v>
      </c>
      <c r="AZ4057" s="191">
        <v>5</v>
      </c>
      <c r="BA4057" s="191">
        <v>2</v>
      </c>
      <c r="BB4057" s="191">
        <v>-12304.994887999988</v>
      </c>
    </row>
    <row r="4058" spans="48:54" x14ac:dyDescent="0.2">
      <c r="AV4058" s="191" t="str">
        <f t="shared" si="67"/>
        <v>562_RS_5_2_202425</v>
      </c>
      <c r="AW4058" s="191" t="s">
        <v>92</v>
      </c>
      <c r="AX4058" s="18">
        <v>202425</v>
      </c>
      <c r="AY4058" s="191">
        <v>562</v>
      </c>
      <c r="AZ4058" s="191">
        <v>5</v>
      </c>
      <c r="BA4058" s="191">
        <v>2</v>
      </c>
      <c r="BB4058" s="191">
        <v>0</v>
      </c>
    </row>
    <row r="4059" spans="48:54" x14ac:dyDescent="0.2">
      <c r="AV4059" s="191" t="str">
        <f t="shared" si="67"/>
        <v>564_RS_5_2_202425</v>
      </c>
      <c r="AW4059" s="191" t="s">
        <v>92</v>
      </c>
      <c r="AX4059" s="18">
        <v>202425</v>
      </c>
      <c r="AY4059" s="191">
        <v>564</v>
      </c>
      <c r="AZ4059" s="191">
        <v>5</v>
      </c>
      <c r="BA4059" s="191">
        <v>2</v>
      </c>
      <c r="BB4059" s="191">
        <v>0</v>
      </c>
    </row>
    <row r="4060" spans="48:54" x14ac:dyDescent="0.2">
      <c r="AV4060" s="191" t="str">
        <f t="shared" si="67"/>
        <v>566_RS_5_2_202425</v>
      </c>
      <c r="AW4060" s="191" t="s">
        <v>92</v>
      </c>
      <c r="AX4060" s="18">
        <v>202425</v>
      </c>
      <c r="AY4060" s="191">
        <v>566</v>
      </c>
      <c r="AZ4060" s="191">
        <v>5</v>
      </c>
      <c r="BA4060" s="191">
        <v>2</v>
      </c>
      <c r="BB4060" s="191">
        <v>0</v>
      </c>
    </row>
    <row r="4061" spans="48:54" x14ac:dyDescent="0.2">
      <c r="AV4061" s="191" t="str">
        <f t="shared" si="67"/>
        <v>568_RS_5_2_202425</v>
      </c>
      <c r="AW4061" s="191" t="s">
        <v>92</v>
      </c>
      <c r="AX4061" s="18">
        <v>202425</v>
      </c>
      <c r="AY4061" s="191">
        <v>568</v>
      </c>
      <c r="AZ4061" s="191">
        <v>5</v>
      </c>
      <c r="BA4061" s="191">
        <v>2</v>
      </c>
      <c r="BB4061" s="191">
        <v>0</v>
      </c>
    </row>
    <row r="4062" spans="48:54" x14ac:dyDescent="0.2">
      <c r="AV4062" s="191" t="str">
        <f t="shared" si="67"/>
        <v>572_RS_5_2_202425</v>
      </c>
      <c r="AW4062" s="191" t="s">
        <v>92</v>
      </c>
      <c r="AX4062" s="18">
        <v>202425</v>
      </c>
      <c r="AY4062" s="191">
        <v>572</v>
      </c>
      <c r="AZ4062" s="191">
        <v>5</v>
      </c>
      <c r="BA4062" s="191">
        <v>2</v>
      </c>
      <c r="BB4062" s="191">
        <v>0</v>
      </c>
    </row>
    <row r="4063" spans="48:54" x14ac:dyDescent="0.2">
      <c r="AV4063" s="191" t="str">
        <f t="shared" si="67"/>
        <v>574_RS_5_2_202425</v>
      </c>
      <c r="AW4063" s="191" t="s">
        <v>92</v>
      </c>
      <c r="AX4063" s="18">
        <v>202425</v>
      </c>
      <c r="AY4063" s="191">
        <v>574</v>
      </c>
      <c r="AZ4063" s="191">
        <v>5</v>
      </c>
      <c r="BA4063" s="191">
        <v>2</v>
      </c>
      <c r="BB4063" s="191">
        <v>0</v>
      </c>
    </row>
    <row r="4064" spans="48:54" x14ac:dyDescent="0.2">
      <c r="AV4064" s="191" t="str">
        <f t="shared" si="67"/>
        <v>576_RS_5_2_202425</v>
      </c>
      <c r="AW4064" s="191" t="s">
        <v>92</v>
      </c>
      <c r="AX4064" s="18">
        <v>202425</v>
      </c>
      <c r="AY4064" s="191">
        <v>576</v>
      </c>
      <c r="AZ4064" s="191">
        <v>5</v>
      </c>
      <c r="BA4064" s="191">
        <v>2</v>
      </c>
      <c r="BB4064" s="191">
        <v>0</v>
      </c>
    </row>
    <row r="4065" spans="48:54" x14ac:dyDescent="0.2">
      <c r="AV4065" s="191" t="str">
        <f t="shared" si="67"/>
        <v>582_RS_5_2_202425</v>
      </c>
      <c r="AW4065" s="191" t="s">
        <v>92</v>
      </c>
      <c r="AX4065" s="18">
        <v>202425</v>
      </c>
      <c r="AY4065" s="191">
        <v>582</v>
      </c>
      <c r="AZ4065" s="191">
        <v>5</v>
      </c>
      <c r="BA4065" s="191">
        <v>2</v>
      </c>
      <c r="BB4065" s="191">
        <v>0</v>
      </c>
    </row>
    <row r="4066" spans="48:54" x14ac:dyDescent="0.2">
      <c r="AV4066" s="191" t="str">
        <f t="shared" si="67"/>
        <v>584_RS_5_2_202425</v>
      </c>
      <c r="AW4066" s="191" t="s">
        <v>92</v>
      </c>
      <c r="AX4066" s="18">
        <v>202425</v>
      </c>
      <c r="AY4066" s="191">
        <v>584</v>
      </c>
      <c r="AZ4066" s="191">
        <v>5</v>
      </c>
      <c r="BA4066" s="191">
        <v>2</v>
      </c>
      <c r="BB4066" s="191">
        <v>0</v>
      </c>
    </row>
    <row r="4067" spans="48:54" x14ac:dyDescent="0.2">
      <c r="AV4067" s="191" t="str">
        <f t="shared" si="67"/>
        <v>586_RS_5_2_202425</v>
      </c>
      <c r="AW4067" s="191" t="s">
        <v>92</v>
      </c>
      <c r="AX4067" s="18">
        <v>202425</v>
      </c>
      <c r="AY4067" s="191">
        <v>586</v>
      </c>
      <c r="AZ4067" s="191">
        <v>5</v>
      </c>
      <c r="BA4067" s="191">
        <v>2</v>
      </c>
      <c r="BB4067" s="191">
        <v>0</v>
      </c>
    </row>
    <row r="4068" spans="48:54" x14ac:dyDescent="0.2">
      <c r="AV4068" s="191" t="str">
        <f t="shared" si="67"/>
        <v>512_RS_5_4_202425</v>
      </c>
      <c r="AW4068" s="191" t="s">
        <v>92</v>
      </c>
      <c r="AX4068" s="18">
        <v>202425</v>
      </c>
      <c r="AY4068" s="191">
        <v>512</v>
      </c>
      <c r="AZ4068" s="191">
        <v>5</v>
      </c>
      <c r="BA4068" s="191">
        <v>4</v>
      </c>
      <c r="BB4068" s="191">
        <v>3290.0609999999997</v>
      </c>
    </row>
    <row r="4069" spans="48:54" x14ac:dyDescent="0.2">
      <c r="AV4069" s="191" t="str">
        <f t="shared" si="67"/>
        <v>514_RS_5_4_202425</v>
      </c>
      <c r="AW4069" s="191" t="s">
        <v>92</v>
      </c>
      <c r="AX4069" s="18">
        <v>202425</v>
      </c>
      <c r="AY4069" s="191">
        <v>514</v>
      </c>
      <c r="AZ4069" s="191">
        <v>5</v>
      </c>
      <c r="BA4069" s="191">
        <v>4</v>
      </c>
      <c r="BB4069" s="191">
        <v>5387</v>
      </c>
    </row>
    <row r="4070" spans="48:54" x14ac:dyDescent="0.2">
      <c r="AV4070" s="191" t="str">
        <f t="shared" si="67"/>
        <v>516_RS_5_4_202425</v>
      </c>
      <c r="AW4070" s="191" t="s">
        <v>92</v>
      </c>
      <c r="AX4070" s="18">
        <v>202425</v>
      </c>
      <c r="AY4070" s="191">
        <v>516</v>
      </c>
      <c r="AZ4070" s="191">
        <v>5</v>
      </c>
      <c r="BA4070" s="191">
        <v>4</v>
      </c>
      <c r="BB4070" s="191">
        <v>3417.5179613013693</v>
      </c>
    </row>
    <row r="4071" spans="48:54" x14ac:dyDescent="0.2">
      <c r="AV4071" s="191" t="str">
        <f t="shared" si="67"/>
        <v>518_RS_5_4_202425</v>
      </c>
      <c r="AW4071" s="191" t="s">
        <v>92</v>
      </c>
      <c r="AX4071" s="18">
        <v>202425</v>
      </c>
      <c r="AY4071" s="191">
        <v>518</v>
      </c>
      <c r="AZ4071" s="191">
        <v>5</v>
      </c>
      <c r="BA4071" s="191">
        <v>4</v>
      </c>
      <c r="BB4071" s="191">
        <v>3176.91</v>
      </c>
    </row>
    <row r="4072" spans="48:54" x14ac:dyDescent="0.2">
      <c r="AV4072" s="191" t="str">
        <f t="shared" si="67"/>
        <v>520_RS_5_4_202425</v>
      </c>
      <c r="AW4072" s="191" t="s">
        <v>92</v>
      </c>
      <c r="AX4072" s="18">
        <v>202425</v>
      </c>
      <c r="AY4072" s="191">
        <v>520</v>
      </c>
      <c r="AZ4072" s="191">
        <v>5</v>
      </c>
      <c r="BA4072" s="191">
        <v>4</v>
      </c>
      <c r="BB4072" s="191">
        <v>7900.2569999999996</v>
      </c>
    </row>
    <row r="4073" spans="48:54" x14ac:dyDescent="0.2">
      <c r="AV4073" s="191" t="str">
        <f t="shared" si="67"/>
        <v>522_RS_5_4_202425</v>
      </c>
      <c r="AW4073" s="191" t="s">
        <v>92</v>
      </c>
      <c r="AX4073" s="18">
        <v>202425</v>
      </c>
      <c r="AY4073" s="191">
        <v>522</v>
      </c>
      <c r="AZ4073" s="191">
        <v>5</v>
      </c>
      <c r="BA4073" s="191">
        <v>4</v>
      </c>
      <c r="BB4073" s="191">
        <v>4981.610099999999</v>
      </c>
    </row>
    <row r="4074" spans="48:54" x14ac:dyDescent="0.2">
      <c r="AV4074" s="191" t="str">
        <f t="shared" si="67"/>
        <v>524_RS_5_4_202425</v>
      </c>
      <c r="AW4074" s="191" t="s">
        <v>92</v>
      </c>
      <c r="AX4074" s="18">
        <v>202425</v>
      </c>
      <c r="AY4074" s="191">
        <v>524</v>
      </c>
      <c r="AZ4074" s="191">
        <v>5</v>
      </c>
      <c r="BA4074" s="191">
        <v>4</v>
      </c>
      <c r="BB4074" s="191">
        <v>7094.1043699999991</v>
      </c>
    </row>
    <row r="4075" spans="48:54" x14ac:dyDescent="0.2">
      <c r="AV4075" s="191" t="str">
        <f t="shared" si="67"/>
        <v>526_RS_5_4_202425</v>
      </c>
      <c r="AW4075" s="191" t="s">
        <v>92</v>
      </c>
      <c r="AX4075" s="18">
        <v>202425</v>
      </c>
      <c r="AY4075" s="191">
        <v>526</v>
      </c>
      <c r="AZ4075" s="191">
        <v>5</v>
      </c>
      <c r="BA4075" s="191">
        <v>4</v>
      </c>
      <c r="BB4075" s="191">
        <v>1865.7860000000001</v>
      </c>
    </row>
    <row r="4076" spans="48:54" x14ac:dyDescent="0.2">
      <c r="AV4076" s="191" t="str">
        <f t="shared" si="67"/>
        <v>528_RS_5_4_202425</v>
      </c>
      <c r="AW4076" s="191" t="s">
        <v>92</v>
      </c>
      <c r="AX4076" s="18">
        <v>202425</v>
      </c>
      <c r="AY4076" s="191">
        <v>528</v>
      </c>
      <c r="AZ4076" s="191">
        <v>5</v>
      </c>
      <c r="BA4076" s="191">
        <v>4</v>
      </c>
      <c r="BB4076" s="191">
        <v>1676</v>
      </c>
    </row>
    <row r="4077" spans="48:54" x14ac:dyDescent="0.2">
      <c r="AV4077" s="191" t="str">
        <f t="shared" si="67"/>
        <v>530_RS_5_4_202425</v>
      </c>
      <c r="AW4077" s="191" t="s">
        <v>92</v>
      </c>
      <c r="AX4077" s="18">
        <v>202425</v>
      </c>
      <c r="AY4077" s="191">
        <v>530</v>
      </c>
      <c r="AZ4077" s="191">
        <v>5</v>
      </c>
      <c r="BA4077" s="191">
        <v>4</v>
      </c>
      <c r="BB4077" s="191">
        <v>5068.2280000000001</v>
      </c>
    </row>
    <row r="4078" spans="48:54" x14ac:dyDescent="0.2">
      <c r="AV4078" s="191" t="str">
        <f t="shared" si="67"/>
        <v>532_RS_5_4_202425</v>
      </c>
      <c r="AW4078" s="191" t="s">
        <v>92</v>
      </c>
      <c r="AX4078" s="18">
        <v>202425</v>
      </c>
      <c r="AY4078" s="191">
        <v>532</v>
      </c>
      <c r="AZ4078" s="191">
        <v>5</v>
      </c>
      <c r="BA4078" s="191">
        <v>4</v>
      </c>
      <c r="BB4078" s="191">
        <v>9279.0590000000011</v>
      </c>
    </row>
    <row r="4079" spans="48:54" x14ac:dyDescent="0.2">
      <c r="AV4079" s="191" t="str">
        <f t="shared" si="67"/>
        <v>534_RS_5_4_202425</v>
      </c>
      <c r="AW4079" s="191" t="s">
        <v>92</v>
      </c>
      <c r="AX4079" s="18">
        <v>202425</v>
      </c>
      <c r="AY4079" s="191">
        <v>534</v>
      </c>
      <c r="AZ4079" s="191">
        <v>5</v>
      </c>
      <c r="BA4079" s="191">
        <v>4</v>
      </c>
      <c r="BB4079" s="191">
        <v>3403.2355699999994</v>
      </c>
    </row>
    <row r="4080" spans="48:54" x14ac:dyDescent="0.2">
      <c r="AV4080" s="191" t="str">
        <f t="shared" si="67"/>
        <v>536_RS_5_4_202425</v>
      </c>
      <c r="AW4080" s="191" t="s">
        <v>92</v>
      </c>
      <c r="AX4080" s="18">
        <v>202425</v>
      </c>
      <c r="AY4080" s="191">
        <v>536</v>
      </c>
      <c r="AZ4080" s="191">
        <v>5</v>
      </c>
      <c r="BA4080" s="191">
        <v>4</v>
      </c>
      <c r="BB4080" s="191">
        <v>4839.8399999999992</v>
      </c>
    </row>
    <row r="4081" spans="48:54" x14ac:dyDescent="0.2">
      <c r="AV4081" s="191" t="str">
        <f t="shared" si="67"/>
        <v>538_RS_5_4_202425</v>
      </c>
      <c r="AW4081" s="191" t="s">
        <v>92</v>
      </c>
      <c r="AX4081" s="18">
        <v>202425</v>
      </c>
      <c r="AY4081" s="191">
        <v>538</v>
      </c>
      <c r="AZ4081" s="191">
        <v>5</v>
      </c>
      <c r="BA4081" s="191">
        <v>4</v>
      </c>
      <c r="BB4081" s="191">
        <v>5731.183434474955</v>
      </c>
    </row>
    <row r="4082" spans="48:54" x14ac:dyDescent="0.2">
      <c r="AV4082" s="191" t="str">
        <f t="shared" si="67"/>
        <v>540_RS_5_4_202425</v>
      </c>
      <c r="AW4082" s="191" t="s">
        <v>92</v>
      </c>
      <c r="AX4082" s="18">
        <v>202425</v>
      </c>
      <c r="AY4082" s="191">
        <v>540</v>
      </c>
      <c r="AZ4082" s="191">
        <v>5</v>
      </c>
      <c r="BA4082" s="191">
        <v>4</v>
      </c>
      <c r="BB4082" s="191">
        <v>11553.699000000001</v>
      </c>
    </row>
    <row r="4083" spans="48:54" x14ac:dyDescent="0.2">
      <c r="AV4083" s="191" t="str">
        <f t="shared" si="67"/>
        <v>542_RS_5_4_202425</v>
      </c>
      <c r="AW4083" s="191" t="s">
        <v>92</v>
      </c>
      <c r="AX4083" s="18">
        <v>202425</v>
      </c>
      <c r="AY4083" s="191">
        <v>542</v>
      </c>
      <c r="AZ4083" s="191">
        <v>5</v>
      </c>
      <c r="BA4083" s="191">
        <v>4</v>
      </c>
      <c r="BB4083" s="191">
        <v>2079.777</v>
      </c>
    </row>
    <row r="4084" spans="48:54" x14ac:dyDescent="0.2">
      <c r="AV4084" s="191" t="str">
        <f t="shared" si="67"/>
        <v>544_RS_5_4_202425</v>
      </c>
      <c r="AW4084" s="191" t="s">
        <v>92</v>
      </c>
      <c r="AX4084" s="18">
        <v>202425</v>
      </c>
      <c r="AY4084" s="191">
        <v>544</v>
      </c>
      <c r="AZ4084" s="191">
        <v>5</v>
      </c>
      <c r="BA4084" s="191">
        <v>4</v>
      </c>
      <c r="BB4084" s="191">
        <v>7137.2690000000011</v>
      </c>
    </row>
    <row r="4085" spans="48:54" x14ac:dyDescent="0.2">
      <c r="AV4085" s="191" t="str">
        <f t="shared" si="67"/>
        <v>545_RS_5_4_202425</v>
      </c>
      <c r="AW4085" s="191" t="s">
        <v>92</v>
      </c>
      <c r="AX4085" s="18">
        <v>202425</v>
      </c>
      <c r="AY4085" s="191">
        <v>545</v>
      </c>
      <c r="AZ4085" s="191">
        <v>5</v>
      </c>
      <c r="BA4085" s="191">
        <v>4</v>
      </c>
      <c r="BB4085" s="191">
        <v>2012.7281599999999</v>
      </c>
    </row>
    <row r="4086" spans="48:54" x14ac:dyDescent="0.2">
      <c r="AV4086" s="191" t="str">
        <f t="shared" si="67"/>
        <v>546_RS_5_4_202425</v>
      </c>
      <c r="AW4086" s="191" t="s">
        <v>92</v>
      </c>
      <c r="AX4086" s="18">
        <v>202425</v>
      </c>
      <c r="AY4086" s="191">
        <v>546</v>
      </c>
      <c r="AZ4086" s="191">
        <v>5</v>
      </c>
      <c r="BA4086" s="191">
        <v>4</v>
      </c>
      <c r="BB4086" s="191">
        <v>3510</v>
      </c>
    </row>
    <row r="4087" spans="48:54" x14ac:dyDescent="0.2">
      <c r="AV4087" s="191" t="str">
        <f t="shared" si="67"/>
        <v>548_RS_5_4_202425</v>
      </c>
      <c r="AW4087" s="191" t="s">
        <v>92</v>
      </c>
      <c r="AX4087" s="18">
        <v>202425</v>
      </c>
      <c r="AY4087" s="191">
        <v>548</v>
      </c>
      <c r="AZ4087" s="191">
        <v>5</v>
      </c>
      <c r="BA4087" s="191">
        <v>4</v>
      </c>
      <c r="BB4087" s="191">
        <v>2857.2550000000001</v>
      </c>
    </row>
    <row r="4088" spans="48:54" x14ac:dyDescent="0.2">
      <c r="AV4088" s="191" t="str">
        <f t="shared" si="67"/>
        <v>550_RS_5_4_202425</v>
      </c>
      <c r="AW4088" s="191" t="s">
        <v>92</v>
      </c>
      <c r="AX4088" s="18">
        <v>202425</v>
      </c>
      <c r="AY4088" s="191">
        <v>550</v>
      </c>
      <c r="AZ4088" s="191">
        <v>5</v>
      </c>
      <c r="BA4088" s="191">
        <v>4</v>
      </c>
      <c r="BB4088" s="191">
        <v>4722.8206200000004</v>
      </c>
    </row>
    <row r="4089" spans="48:54" x14ac:dyDescent="0.2">
      <c r="AV4089" s="191" t="str">
        <f t="shared" si="67"/>
        <v>552_RS_5_4_202425</v>
      </c>
      <c r="AW4089" s="191" t="s">
        <v>92</v>
      </c>
      <c r="AX4089" s="18">
        <v>202425</v>
      </c>
      <c r="AY4089" s="191">
        <v>552</v>
      </c>
      <c r="AZ4089" s="191">
        <v>5</v>
      </c>
      <c r="BA4089" s="191">
        <v>4</v>
      </c>
      <c r="BB4089" s="191">
        <v>15359.526551999978</v>
      </c>
    </row>
    <row r="4090" spans="48:54" x14ac:dyDescent="0.2">
      <c r="AV4090" s="191" t="str">
        <f t="shared" si="67"/>
        <v>562_RS_5_4_202425</v>
      </c>
      <c r="AW4090" s="191" t="s">
        <v>92</v>
      </c>
      <c r="AX4090" s="18">
        <v>202425</v>
      </c>
      <c r="AY4090" s="191">
        <v>562</v>
      </c>
      <c r="AZ4090" s="191">
        <v>5</v>
      </c>
      <c r="BA4090" s="191">
        <v>4</v>
      </c>
      <c r="BB4090" s="191">
        <v>0</v>
      </c>
    </row>
    <row r="4091" spans="48:54" x14ac:dyDescent="0.2">
      <c r="AV4091" s="191" t="str">
        <f t="shared" si="67"/>
        <v>564_RS_5_4_202425</v>
      </c>
      <c r="AW4091" s="191" t="s">
        <v>92</v>
      </c>
      <c r="AX4091" s="18">
        <v>202425</v>
      </c>
      <c r="AY4091" s="191">
        <v>564</v>
      </c>
      <c r="AZ4091" s="191">
        <v>5</v>
      </c>
      <c r="BA4091" s="191">
        <v>4</v>
      </c>
      <c r="BB4091" s="191">
        <v>0</v>
      </c>
    </row>
    <row r="4092" spans="48:54" x14ac:dyDescent="0.2">
      <c r="AV4092" s="191" t="str">
        <f t="shared" si="67"/>
        <v>566_RS_5_4_202425</v>
      </c>
      <c r="AW4092" s="191" t="s">
        <v>92</v>
      </c>
      <c r="AX4092" s="18">
        <v>202425</v>
      </c>
      <c r="AY4092" s="191">
        <v>566</v>
      </c>
      <c r="AZ4092" s="191">
        <v>5</v>
      </c>
      <c r="BA4092" s="191">
        <v>4</v>
      </c>
      <c r="BB4092" s="191">
        <v>0</v>
      </c>
    </row>
    <row r="4093" spans="48:54" x14ac:dyDescent="0.2">
      <c r="AV4093" s="191" t="str">
        <f t="shared" si="67"/>
        <v>568_RS_5_4_202425</v>
      </c>
      <c r="AW4093" s="191" t="s">
        <v>92</v>
      </c>
      <c r="AX4093" s="18">
        <v>202425</v>
      </c>
      <c r="AY4093" s="191">
        <v>568</v>
      </c>
      <c r="AZ4093" s="191">
        <v>5</v>
      </c>
      <c r="BA4093" s="191">
        <v>4</v>
      </c>
      <c r="BB4093" s="191">
        <v>0</v>
      </c>
    </row>
    <row r="4094" spans="48:54" x14ac:dyDescent="0.2">
      <c r="AV4094" s="191" t="str">
        <f t="shared" si="67"/>
        <v>572_RS_5_4_202425</v>
      </c>
      <c r="AW4094" s="191" t="s">
        <v>92</v>
      </c>
      <c r="AX4094" s="18">
        <v>202425</v>
      </c>
      <c r="AY4094" s="191">
        <v>572</v>
      </c>
      <c r="AZ4094" s="191">
        <v>5</v>
      </c>
      <c r="BA4094" s="191">
        <v>4</v>
      </c>
      <c r="BB4094" s="191">
        <v>0</v>
      </c>
    </row>
    <row r="4095" spans="48:54" x14ac:dyDescent="0.2">
      <c r="AV4095" s="191" t="str">
        <f t="shared" si="67"/>
        <v>574_RS_5_4_202425</v>
      </c>
      <c r="AW4095" s="191" t="s">
        <v>92</v>
      </c>
      <c r="AX4095" s="18">
        <v>202425</v>
      </c>
      <c r="AY4095" s="191">
        <v>574</v>
      </c>
      <c r="AZ4095" s="191">
        <v>5</v>
      </c>
      <c r="BA4095" s="191">
        <v>4</v>
      </c>
      <c r="BB4095" s="191">
        <v>0</v>
      </c>
    </row>
    <row r="4096" spans="48:54" x14ac:dyDescent="0.2">
      <c r="AV4096" s="191" t="str">
        <f t="shared" si="67"/>
        <v>576_RS_5_4_202425</v>
      </c>
      <c r="AW4096" s="191" t="s">
        <v>92</v>
      </c>
      <c r="AX4096" s="18">
        <v>202425</v>
      </c>
      <c r="AY4096" s="191">
        <v>576</v>
      </c>
      <c r="AZ4096" s="191">
        <v>5</v>
      </c>
      <c r="BA4096" s="191">
        <v>4</v>
      </c>
      <c r="BB4096" s="191">
        <v>0</v>
      </c>
    </row>
    <row r="4097" spans="48:54" x14ac:dyDescent="0.2">
      <c r="AV4097" s="191" t="str">
        <f t="shared" si="67"/>
        <v>582_RS_5_4_202425</v>
      </c>
      <c r="AW4097" s="191" t="s">
        <v>92</v>
      </c>
      <c r="AX4097" s="18">
        <v>202425</v>
      </c>
      <c r="AY4097" s="191">
        <v>582</v>
      </c>
      <c r="AZ4097" s="191">
        <v>5</v>
      </c>
      <c r="BA4097" s="191">
        <v>4</v>
      </c>
      <c r="BB4097" s="191">
        <v>0</v>
      </c>
    </row>
    <row r="4098" spans="48:54" x14ac:dyDescent="0.2">
      <c r="AV4098" s="191" t="str">
        <f t="shared" si="67"/>
        <v>584_RS_5_4_202425</v>
      </c>
      <c r="AW4098" s="191" t="s">
        <v>92</v>
      </c>
      <c r="AX4098" s="18">
        <v>202425</v>
      </c>
      <c r="AY4098" s="191">
        <v>584</v>
      </c>
      <c r="AZ4098" s="191">
        <v>5</v>
      </c>
      <c r="BA4098" s="191">
        <v>4</v>
      </c>
      <c r="BB4098" s="191">
        <v>0</v>
      </c>
    </row>
    <row r="4099" spans="48:54" x14ac:dyDescent="0.2">
      <c r="AV4099" s="191" t="str">
        <f t="shared" si="67"/>
        <v>586_RS_5_4_202425</v>
      </c>
      <c r="AW4099" s="191" t="s">
        <v>92</v>
      </c>
      <c r="AX4099" s="18">
        <v>202425</v>
      </c>
      <c r="AY4099" s="191">
        <v>586</v>
      </c>
      <c r="AZ4099" s="191">
        <v>5</v>
      </c>
      <c r="BA4099" s="191">
        <v>4</v>
      </c>
      <c r="BB4099" s="191">
        <v>0</v>
      </c>
    </row>
    <row r="4100" spans="48:54" x14ac:dyDescent="0.2">
      <c r="AV4100" s="191" t="str">
        <f t="shared" ref="AV4100:AV4163" si="68">AY4100&amp;"_"&amp;AW4100&amp;"_"&amp;AZ4100&amp;"_"&amp;BA4100&amp;"_"&amp;AX4100</f>
        <v>512_RS_5_5_202425</v>
      </c>
      <c r="AW4100" s="191" t="s">
        <v>92</v>
      </c>
      <c r="AX4100" s="18">
        <v>202425</v>
      </c>
      <c r="AY4100" s="191">
        <v>512</v>
      </c>
      <c r="AZ4100" s="191">
        <v>5</v>
      </c>
      <c r="BA4100" s="191">
        <v>5</v>
      </c>
      <c r="BB4100" s="191">
        <v>-2188.0880000000002</v>
      </c>
    </row>
    <row r="4101" spans="48:54" x14ac:dyDescent="0.2">
      <c r="AV4101" s="191" t="str">
        <f t="shared" si="68"/>
        <v>514_RS_5_5_202425</v>
      </c>
      <c r="AW4101" s="191" t="s">
        <v>92</v>
      </c>
      <c r="AX4101" s="18">
        <v>202425</v>
      </c>
      <c r="AY4101" s="191">
        <v>514</v>
      </c>
      <c r="AZ4101" s="191">
        <v>5</v>
      </c>
      <c r="BA4101" s="191">
        <v>5</v>
      </c>
      <c r="BB4101" s="191">
        <v>-4080</v>
      </c>
    </row>
    <row r="4102" spans="48:54" x14ac:dyDescent="0.2">
      <c r="AV4102" s="191" t="str">
        <f t="shared" si="68"/>
        <v>516_RS_5_5_202425</v>
      </c>
      <c r="AW4102" s="191" t="s">
        <v>92</v>
      </c>
      <c r="AX4102" s="18">
        <v>202425</v>
      </c>
      <c r="AY4102" s="191">
        <v>516</v>
      </c>
      <c r="AZ4102" s="191">
        <v>5</v>
      </c>
      <c r="BA4102" s="191">
        <v>5</v>
      </c>
      <c r="BB4102" s="191">
        <v>-4166.2439999999997</v>
      </c>
    </row>
    <row r="4103" spans="48:54" x14ac:dyDescent="0.2">
      <c r="AV4103" s="191" t="str">
        <f t="shared" si="68"/>
        <v>518_RS_5_5_202425</v>
      </c>
      <c r="AW4103" s="191" t="s">
        <v>92</v>
      </c>
      <c r="AX4103" s="18">
        <v>202425</v>
      </c>
      <c r="AY4103" s="191">
        <v>518</v>
      </c>
      <c r="AZ4103" s="191">
        <v>5</v>
      </c>
      <c r="BA4103" s="191">
        <v>5</v>
      </c>
      <c r="BB4103" s="191">
        <v>-3041.817</v>
      </c>
    </row>
    <row r="4104" spans="48:54" x14ac:dyDescent="0.2">
      <c r="AV4104" s="191" t="str">
        <f t="shared" si="68"/>
        <v>520_RS_5_5_202425</v>
      </c>
      <c r="AW4104" s="191" t="s">
        <v>92</v>
      </c>
      <c r="AX4104" s="18">
        <v>202425</v>
      </c>
      <c r="AY4104" s="191">
        <v>520</v>
      </c>
      <c r="AZ4104" s="191">
        <v>5</v>
      </c>
      <c r="BA4104" s="191">
        <v>5</v>
      </c>
      <c r="BB4104" s="191">
        <v>-4010.268</v>
      </c>
    </row>
    <row r="4105" spans="48:54" x14ac:dyDescent="0.2">
      <c r="AV4105" s="191" t="str">
        <f t="shared" si="68"/>
        <v>522_RS_5_5_202425</v>
      </c>
      <c r="AW4105" s="191" t="s">
        <v>92</v>
      </c>
      <c r="AX4105" s="18">
        <v>202425</v>
      </c>
      <c r="AY4105" s="191">
        <v>522</v>
      </c>
      <c r="AZ4105" s="191">
        <v>5</v>
      </c>
      <c r="BA4105" s="191">
        <v>5</v>
      </c>
      <c r="BB4105" s="191">
        <v>-4068.0276800000001</v>
      </c>
    </row>
    <row r="4106" spans="48:54" x14ac:dyDescent="0.2">
      <c r="AV4106" s="191" t="str">
        <f t="shared" si="68"/>
        <v>524_RS_5_5_202425</v>
      </c>
      <c r="AW4106" s="191" t="s">
        <v>92</v>
      </c>
      <c r="AX4106" s="18">
        <v>202425</v>
      </c>
      <c r="AY4106" s="191">
        <v>524</v>
      </c>
      <c r="AZ4106" s="191">
        <v>5</v>
      </c>
      <c r="BA4106" s="191">
        <v>5</v>
      </c>
      <c r="BB4106" s="191">
        <v>-7053.4618499999997</v>
      </c>
    </row>
    <row r="4107" spans="48:54" x14ac:dyDescent="0.2">
      <c r="AV4107" s="191" t="str">
        <f t="shared" si="68"/>
        <v>526_RS_5_5_202425</v>
      </c>
      <c r="AW4107" s="191" t="s">
        <v>92</v>
      </c>
      <c r="AX4107" s="18">
        <v>202425</v>
      </c>
      <c r="AY4107" s="191">
        <v>526</v>
      </c>
      <c r="AZ4107" s="191">
        <v>5</v>
      </c>
      <c r="BA4107" s="191">
        <v>5</v>
      </c>
      <c r="BB4107" s="191">
        <v>-1973.2080000000001</v>
      </c>
    </row>
    <row r="4108" spans="48:54" x14ac:dyDescent="0.2">
      <c r="AV4108" s="191" t="str">
        <f t="shared" si="68"/>
        <v>528_RS_5_5_202425</v>
      </c>
      <c r="AW4108" s="191" t="s">
        <v>92</v>
      </c>
      <c r="AX4108" s="18">
        <v>202425</v>
      </c>
      <c r="AY4108" s="191">
        <v>528</v>
      </c>
      <c r="AZ4108" s="191">
        <v>5</v>
      </c>
      <c r="BA4108" s="191">
        <v>5</v>
      </c>
      <c r="BB4108" s="191">
        <v>-4758</v>
      </c>
    </row>
    <row r="4109" spans="48:54" x14ac:dyDescent="0.2">
      <c r="AV4109" s="191" t="str">
        <f t="shared" si="68"/>
        <v>530_RS_5_5_202425</v>
      </c>
      <c r="AW4109" s="191" t="s">
        <v>92</v>
      </c>
      <c r="AX4109" s="18">
        <v>202425</v>
      </c>
      <c r="AY4109" s="191">
        <v>530</v>
      </c>
      <c r="AZ4109" s="191">
        <v>5</v>
      </c>
      <c r="BA4109" s="191">
        <v>5</v>
      </c>
      <c r="BB4109" s="191">
        <v>-4936.3789999999999</v>
      </c>
    </row>
    <row r="4110" spans="48:54" x14ac:dyDescent="0.2">
      <c r="AV4110" s="191" t="str">
        <f t="shared" si="68"/>
        <v>532_RS_5_5_202425</v>
      </c>
      <c r="AW4110" s="191" t="s">
        <v>92</v>
      </c>
      <c r="AX4110" s="18">
        <v>202425</v>
      </c>
      <c r="AY4110" s="191">
        <v>532</v>
      </c>
      <c r="AZ4110" s="191">
        <v>5</v>
      </c>
      <c r="BA4110" s="191">
        <v>5</v>
      </c>
      <c r="BB4110" s="191">
        <v>-8439.9969999999994</v>
      </c>
    </row>
    <row r="4111" spans="48:54" x14ac:dyDescent="0.2">
      <c r="AV4111" s="191" t="str">
        <f t="shared" si="68"/>
        <v>534_RS_5_5_202425</v>
      </c>
      <c r="AW4111" s="191" t="s">
        <v>92</v>
      </c>
      <c r="AX4111" s="18">
        <v>202425</v>
      </c>
      <c r="AY4111" s="191">
        <v>534</v>
      </c>
      <c r="AZ4111" s="191">
        <v>5</v>
      </c>
      <c r="BA4111" s="191">
        <v>5</v>
      </c>
      <c r="BB4111" s="191">
        <v>-1774.43453</v>
      </c>
    </row>
    <row r="4112" spans="48:54" x14ac:dyDescent="0.2">
      <c r="AV4112" s="191" t="str">
        <f t="shared" si="68"/>
        <v>536_RS_5_5_202425</v>
      </c>
      <c r="AW4112" s="191" t="s">
        <v>92</v>
      </c>
      <c r="AX4112" s="18">
        <v>202425</v>
      </c>
      <c r="AY4112" s="191">
        <v>536</v>
      </c>
      <c r="AZ4112" s="191">
        <v>5</v>
      </c>
      <c r="BA4112" s="191">
        <v>5</v>
      </c>
      <c r="BB4112" s="191">
        <v>-4051.0360000000001</v>
      </c>
    </row>
    <row r="4113" spans="48:54" x14ac:dyDescent="0.2">
      <c r="AV4113" s="191" t="str">
        <f t="shared" si="68"/>
        <v>538_RS_5_5_202425</v>
      </c>
      <c r="AW4113" s="191" t="s">
        <v>92</v>
      </c>
      <c r="AX4113" s="18">
        <v>202425</v>
      </c>
      <c r="AY4113" s="191">
        <v>538</v>
      </c>
      <c r="AZ4113" s="191">
        <v>5</v>
      </c>
      <c r="BA4113" s="191">
        <v>5</v>
      </c>
      <c r="BB4113" s="191">
        <v>-3925.4726000000001</v>
      </c>
    </row>
    <row r="4114" spans="48:54" x14ac:dyDescent="0.2">
      <c r="AV4114" s="191" t="str">
        <f t="shared" si="68"/>
        <v>540_RS_5_5_202425</v>
      </c>
      <c r="AW4114" s="191" t="s">
        <v>92</v>
      </c>
      <c r="AX4114" s="18">
        <v>202425</v>
      </c>
      <c r="AY4114" s="191">
        <v>540</v>
      </c>
      <c r="AZ4114" s="191">
        <v>5</v>
      </c>
      <c r="BA4114" s="191">
        <v>5</v>
      </c>
      <c r="BB4114" s="191">
        <v>-10139.654999999999</v>
      </c>
    </row>
    <row r="4115" spans="48:54" x14ac:dyDescent="0.2">
      <c r="AV4115" s="191" t="str">
        <f t="shared" si="68"/>
        <v>542_RS_5_5_202425</v>
      </c>
      <c r="AW4115" s="191" t="s">
        <v>92</v>
      </c>
      <c r="AX4115" s="18">
        <v>202425</v>
      </c>
      <c r="AY4115" s="191">
        <v>542</v>
      </c>
      <c r="AZ4115" s="191">
        <v>5</v>
      </c>
      <c r="BA4115" s="191">
        <v>5</v>
      </c>
      <c r="BB4115" s="191">
        <v>-1710.857</v>
      </c>
    </row>
    <row r="4116" spans="48:54" x14ac:dyDescent="0.2">
      <c r="AV4116" s="191" t="str">
        <f t="shared" si="68"/>
        <v>544_RS_5_5_202425</v>
      </c>
      <c r="AW4116" s="191" t="s">
        <v>92</v>
      </c>
      <c r="AX4116" s="18">
        <v>202425</v>
      </c>
      <c r="AY4116" s="191">
        <v>544</v>
      </c>
      <c r="AZ4116" s="191">
        <v>5</v>
      </c>
      <c r="BA4116" s="191">
        <v>5</v>
      </c>
      <c r="BB4116" s="191">
        <v>-5722.81</v>
      </c>
    </row>
    <row r="4117" spans="48:54" x14ac:dyDescent="0.2">
      <c r="AV4117" s="191" t="str">
        <f t="shared" si="68"/>
        <v>545_RS_5_5_202425</v>
      </c>
      <c r="AW4117" s="191" t="s">
        <v>92</v>
      </c>
      <c r="AX4117" s="18">
        <v>202425</v>
      </c>
      <c r="AY4117" s="191">
        <v>545</v>
      </c>
      <c r="AZ4117" s="191">
        <v>5</v>
      </c>
      <c r="BA4117" s="191">
        <v>5</v>
      </c>
      <c r="BB4117" s="191">
        <v>-1622.9069399999998</v>
      </c>
    </row>
    <row r="4118" spans="48:54" x14ac:dyDescent="0.2">
      <c r="AV4118" s="191" t="str">
        <f t="shared" si="68"/>
        <v>546_RS_5_5_202425</v>
      </c>
      <c r="AW4118" s="191" t="s">
        <v>92</v>
      </c>
      <c r="AX4118" s="18">
        <v>202425</v>
      </c>
      <c r="AY4118" s="191">
        <v>546</v>
      </c>
      <c r="AZ4118" s="191">
        <v>5</v>
      </c>
      <c r="BA4118" s="191">
        <v>5</v>
      </c>
      <c r="BB4118" s="191">
        <v>-2753</v>
      </c>
    </row>
    <row r="4119" spans="48:54" x14ac:dyDescent="0.2">
      <c r="AV4119" s="191" t="str">
        <f t="shared" si="68"/>
        <v>548_RS_5_5_202425</v>
      </c>
      <c r="AW4119" s="191" t="s">
        <v>92</v>
      </c>
      <c r="AX4119" s="18">
        <v>202425</v>
      </c>
      <c r="AY4119" s="191">
        <v>548</v>
      </c>
      <c r="AZ4119" s="191">
        <v>5</v>
      </c>
      <c r="BA4119" s="191">
        <v>5</v>
      </c>
      <c r="BB4119" s="191">
        <v>-3040.002</v>
      </c>
    </row>
    <row r="4120" spans="48:54" x14ac:dyDescent="0.2">
      <c r="AV4120" s="191" t="str">
        <f t="shared" si="68"/>
        <v>550_RS_5_5_202425</v>
      </c>
      <c r="AW4120" s="191" t="s">
        <v>92</v>
      </c>
      <c r="AX4120" s="18">
        <v>202425</v>
      </c>
      <c r="AY4120" s="191">
        <v>550</v>
      </c>
      <c r="AZ4120" s="191">
        <v>5</v>
      </c>
      <c r="BA4120" s="191">
        <v>5</v>
      </c>
      <c r="BB4120" s="191">
        <v>-3382.6325400000001</v>
      </c>
    </row>
    <row r="4121" spans="48:54" x14ac:dyDescent="0.2">
      <c r="AV4121" s="191" t="str">
        <f t="shared" si="68"/>
        <v>552_RS_5_5_202425</v>
      </c>
      <c r="AW4121" s="191" t="s">
        <v>92</v>
      </c>
      <c r="AX4121" s="18">
        <v>202425</v>
      </c>
      <c r="AY4121" s="191">
        <v>552</v>
      </c>
      <c r="AZ4121" s="191">
        <v>5</v>
      </c>
      <c r="BA4121" s="191">
        <v>5</v>
      </c>
      <c r="BB4121" s="191">
        <v>-18673.151270000002</v>
      </c>
    </row>
    <row r="4122" spans="48:54" x14ac:dyDescent="0.2">
      <c r="AV4122" s="191" t="str">
        <f t="shared" si="68"/>
        <v>562_RS_5_5_202425</v>
      </c>
      <c r="AW4122" s="191" t="s">
        <v>92</v>
      </c>
      <c r="AX4122" s="18">
        <v>202425</v>
      </c>
      <c r="AY4122" s="191">
        <v>562</v>
      </c>
      <c r="AZ4122" s="191">
        <v>5</v>
      </c>
      <c r="BA4122" s="191">
        <v>5</v>
      </c>
      <c r="BB4122" s="191">
        <v>0</v>
      </c>
    </row>
    <row r="4123" spans="48:54" x14ac:dyDescent="0.2">
      <c r="AV4123" s="191" t="str">
        <f t="shared" si="68"/>
        <v>564_RS_5_5_202425</v>
      </c>
      <c r="AW4123" s="191" t="s">
        <v>92</v>
      </c>
      <c r="AX4123" s="18">
        <v>202425</v>
      </c>
      <c r="AY4123" s="191">
        <v>564</v>
      </c>
      <c r="AZ4123" s="191">
        <v>5</v>
      </c>
      <c r="BA4123" s="191">
        <v>5</v>
      </c>
      <c r="BB4123" s="191">
        <v>0</v>
      </c>
    </row>
    <row r="4124" spans="48:54" x14ac:dyDescent="0.2">
      <c r="AV4124" s="191" t="str">
        <f t="shared" si="68"/>
        <v>566_RS_5_5_202425</v>
      </c>
      <c r="AW4124" s="191" t="s">
        <v>92</v>
      </c>
      <c r="AX4124" s="18">
        <v>202425</v>
      </c>
      <c r="AY4124" s="191">
        <v>566</v>
      </c>
      <c r="AZ4124" s="191">
        <v>5</v>
      </c>
      <c r="BA4124" s="191">
        <v>5</v>
      </c>
      <c r="BB4124" s="191">
        <v>0</v>
      </c>
    </row>
    <row r="4125" spans="48:54" x14ac:dyDescent="0.2">
      <c r="AV4125" s="191" t="str">
        <f t="shared" si="68"/>
        <v>568_RS_5_5_202425</v>
      </c>
      <c r="AW4125" s="191" t="s">
        <v>92</v>
      </c>
      <c r="AX4125" s="18">
        <v>202425</v>
      </c>
      <c r="AY4125" s="191">
        <v>568</v>
      </c>
      <c r="AZ4125" s="191">
        <v>5</v>
      </c>
      <c r="BA4125" s="191">
        <v>5</v>
      </c>
      <c r="BB4125" s="191">
        <v>0</v>
      </c>
    </row>
    <row r="4126" spans="48:54" x14ac:dyDescent="0.2">
      <c r="AV4126" s="191" t="str">
        <f t="shared" si="68"/>
        <v>572_RS_5_5_202425</v>
      </c>
      <c r="AW4126" s="191" t="s">
        <v>92</v>
      </c>
      <c r="AX4126" s="18">
        <v>202425</v>
      </c>
      <c r="AY4126" s="191">
        <v>572</v>
      </c>
      <c r="AZ4126" s="191">
        <v>5</v>
      </c>
      <c r="BA4126" s="191">
        <v>5</v>
      </c>
      <c r="BB4126" s="191">
        <v>0</v>
      </c>
    </row>
    <row r="4127" spans="48:54" x14ac:dyDescent="0.2">
      <c r="AV4127" s="191" t="str">
        <f t="shared" si="68"/>
        <v>574_RS_5_5_202425</v>
      </c>
      <c r="AW4127" s="191" t="s">
        <v>92</v>
      </c>
      <c r="AX4127" s="18">
        <v>202425</v>
      </c>
      <c r="AY4127" s="191">
        <v>574</v>
      </c>
      <c r="AZ4127" s="191">
        <v>5</v>
      </c>
      <c r="BA4127" s="191">
        <v>5</v>
      </c>
      <c r="BB4127" s="191">
        <v>0</v>
      </c>
    </row>
    <row r="4128" spans="48:54" x14ac:dyDescent="0.2">
      <c r="AV4128" s="191" t="str">
        <f t="shared" si="68"/>
        <v>576_RS_5_5_202425</v>
      </c>
      <c r="AW4128" s="191" t="s">
        <v>92</v>
      </c>
      <c r="AX4128" s="18">
        <v>202425</v>
      </c>
      <c r="AY4128" s="191">
        <v>576</v>
      </c>
      <c r="AZ4128" s="191">
        <v>5</v>
      </c>
      <c r="BA4128" s="191">
        <v>5</v>
      </c>
      <c r="BB4128" s="191">
        <v>0</v>
      </c>
    </row>
    <row r="4129" spans="48:54" x14ac:dyDescent="0.2">
      <c r="AV4129" s="191" t="str">
        <f t="shared" si="68"/>
        <v>582_RS_5_5_202425</v>
      </c>
      <c r="AW4129" s="191" t="s">
        <v>92</v>
      </c>
      <c r="AX4129" s="18">
        <v>202425</v>
      </c>
      <c r="AY4129" s="191">
        <v>582</v>
      </c>
      <c r="AZ4129" s="191">
        <v>5</v>
      </c>
      <c r="BA4129" s="191">
        <v>5</v>
      </c>
      <c r="BB4129" s="191">
        <v>0</v>
      </c>
    </row>
    <row r="4130" spans="48:54" x14ac:dyDescent="0.2">
      <c r="AV4130" s="191" t="str">
        <f t="shared" si="68"/>
        <v>584_RS_5_5_202425</v>
      </c>
      <c r="AW4130" s="191" t="s">
        <v>92</v>
      </c>
      <c r="AX4130" s="18">
        <v>202425</v>
      </c>
      <c r="AY4130" s="191">
        <v>584</v>
      </c>
      <c r="AZ4130" s="191">
        <v>5</v>
      </c>
      <c r="BA4130" s="191">
        <v>5</v>
      </c>
      <c r="BB4130" s="191">
        <v>0</v>
      </c>
    </row>
    <row r="4131" spans="48:54" x14ac:dyDescent="0.2">
      <c r="AV4131" s="191" t="str">
        <f t="shared" si="68"/>
        <v>586_RS_5_5_202425</v>
      </c>
      <c r="AW4131" s="191" t="s">
        <v>92</v>
      </c>
      <c r="AX4131" s="18">
        <v>202425</v>
      </c>
      <c r="AY4131" s="191">
        <v>586</v>
      </c>
      <c r="AZ4131" s="191">
        <v>5</v>
      </c>
      <c r="BA4131" s="191">
        <v>5</v>
      </c>
      <c r="BB4131" s="191">
        <v>0</v>
      </c>
    </row>
    <row r="4132" spans="48:54" x14ac:dyDescent="0.2">
      <c r="AV4132" s="191" t="str">
        <f t="shared" si="68"/>
        <v>512_RS_6_1_202425</v>
      </c>
      <c r="AW4132" s="191" t="s">
        <v>92</v>
      </c>
      <c r="AX4132" s="18">
        <v>202425</v>
      </c>
      <c r="AY4132" s="191">
        <v>512</v>
      </c>
      <c r="AZ4132" s="191">
        <v>6</v>
      </c>
      <c r="BA4132" s="191">
        <v>1</v>
      </c>
      <c r="BB4132" s="191">
        <v>24212</v>
      </c>
    </row>
    <row r="4133" spans="48:54" x14ac:dyDescent="0.2">
      <c r="AV4133" s="191" t="str">
        <f t="shared" si="68"/>
        <v>514_RS_6_1_202425</v>
      </c>
      <c r="AW4133" s="191" t="s">
        <v>92</v>
      </c>
      <c r="AX4133" s="18">
        <v>202425</v>
      </c>
      <c r="AY4133" s="191">
        <v>514</v>
      </c>
      <c r="AZ4133" s="191">
        <v>6</v>
      </c>
      <c r="BA4133" s="191">
        <v>1</v>
      </c>
      <c r="BB4133" s="191">
        <v>39357.15195706494</v>
      </c>
    </row>
    <row r="4134" spans="48:54" x14ac:dyDescent="0.2">
      <c r="AV4134" s="191" t="str">
        <f t="shared" si="68"/>
        <v>516_RS_6_1_202425</v>
      </c>
      <c r="AW4134" s="191" t="s">
        <v>92</v>
      </c>
      <c r="AX4134" s="18">
        <v>202425</v>
      </c>
      <c r="AY4134" s="191">
        <v>516</v>
      </c>
      <c r="AZ4134" s="191">
        <v>6</v>
      </c>
      <c r="BA4134" s="191">
        <v>1</v>
      </c>
      <c r="BB4134" s="191">
        <v>36774.442999999999</v>
      </c>
    </row>
    <row r="4135" spans="48:54" x14ac:dyDescent="0.2">
      <c r="AV4135" s="191" t="str">
        <f t="shared" si="68"/>
        <v>518_RS_6_1_202425</v>
      </c>
      <c r="AW4135" s="191" t="s">
        <v>92</v>
      </c>
      <c r="AX4135" s="18">
        <v>202425</v>
      </c>
      <c r="AY4135" s="191">
        <v>518</v>
      </c>
      <c r="AZ4135" s="191">
        <v>6</v>
      </c>
      <c r="BA4135" s="191">
        <v>1</v>
      </c>
      <c r="BB4135" s="191">
        <v>30263.437999999998</v>
      </c>
    </row>
    <row r="4136" spans="48:54" x14ac:dyDescent="0.2">
      <c r="AV4136" s="191" t="str">
        <f t="shared" si="68"/>
        <v>520_RS_6_1_202425</v>
      </c>
      <c r="AW4136" s="191" t="s">
        <v>92</v>
      </c>
      <c r="AX4136" s="18">
        <v>202425</v>
      </c>
      <c r="AY4136" s="191">
        <v>520</v>
      </c>
      <c r="AZ4136" s="191">
        <v>6</v>
      </c>
      <c r="BA4136" s="191">
        <v>1</v>
      </c>
      <c r="BB4136" s="191">
        <v>47290.367999999995</v>
      </c>
    </row>
    <row r="4137" spans="48:54" x14ac:dyDescent="0.2">
      <c r="AV4137" s="191" t="str">
        <f t="shared" si="68"/>
        <v>522_RS_6_1_202425</v>
      </c>
      <c r="AW4137" s="191" t="s">
        <v>92</v>
      </c>
      <c r="AX4137" s="18">
        <v>202425</v>
      </c>
      <c r="AY4137" s="191">
        <v>522</v>
      </c>
      <c r="AZ4137" s="191">
        <v>6</v>
      </c>
      <c r="BA4137" s="191">
        <v>1</v>
      </c>
      <c r="BB4137" s="191">
        <v>66524.581163000024</v>
      </c>
    </row>
    <row r="4138" spans="48:54" x14ac:dyDescent="0.2">
      <c r="AV4138" s="191" t="str">
        <f t="shared" si="68"/>
        <v>524_RS_6_1_202425</v>
      </c>
      <c r="AW4138" s="191" t="s">
        <v>92</v>
      </c>
      <c r="AX4138" s="18">
        <v>202425</v>
      </c>
      <c r="AY4138" s="191">
        <v>524</v>
      </c>
      <c r="AZ4138" s="191">
        <v>6</v>
      </c>
      <c r="BA4138" s="191">
        <v>1</v>
      </c>
      <c r="BB4138" s="191">
        <v>50600.561005530733</v>
      </c>
    </row>
    <row r="4139" spans="48:54" x14ac:dyDescent="0.2">
      <c r="AV4139" s="191" t="str">
        <f t="shared" si="68"/>
        <v>526_RS_6_1_202425</v>
      </c>
      <c r="AW4139" s="191" t="s">
        <v>92</v>
      </c>
      <c r="AX4139" s="18">
        <v>202425</v>
      </c>
      <c r="AY4139" s="191">
        <v>526</v>
      </c>
      <c r="AZ4139" s="191">
        <v>6</v>
      </c>
      <c r="BA4139" s="191">
        <v>1</v>
      </c>
      <c r="BB4139" s="191">
        <v>29021.963</v>
      </c>
    </row>
    <row r="4140" spans="48:54" x14ac:dyDescent="0.2">
      <c r="AV4140" s="191" t="str">
        <f t="shared" si="68"/>
        <v>528_RS_6_1_202425</v>
      </c>
      <c r="AW4140" s="191" t="s">
        <v>92</v>
      </c>
      <c r="AX4140" s="18">
        <v>202425</v>
      </c>
      <c r="AY4140" s="191">
        <v>528</v>
      </c>
      <c r="AZ4140" s="191">
        <v>6</v>
      </c>
      <c r="BA4140" s="191">
        <v>1</v>
      </c>
      <c r="BB4140" s="191">
        <v>44095</v>
      </c>
    </row>
    <row r="4141" spans="48:54" x14ac:dyDescent="0.2">
      <c r="AV4141" s="191" t="str">
        <f t="shared" si="68"/>
        <v>530_RS_6_1_202425</v>
      </c>
      <c r="AW4141" s="191" t="s">
        <v>92</v>
      </c>
      <c r="AX4141" s="18">
        <v>202425</v>
      </c>
      <c r="AY4141" s="191">
        <v>530</v>
      </c>
      <c r="AZ4141" s="191">
        <v>6</v>
      </c>
      <c r="BA4141" s="191">
        <v>1</v>
      </c>
      <c r="BB4141" s="191">
        <v>53733.187999999995</v>
      </c>
    </row>
    <row r="4142" spans="48:54" x14ac:dyDescent="0.2">
      <c r="AV4142" s="191" t="str">
        <f t="shared" si="68"/>
        <v>532_RS_6_1_202425</v>
      </c>
      <c r="AW4142" s="191" t="s">
        <v>92</v>
      </c>
      <c r="AX4142" s="18">
        <v>202425</v>
      </c>
      <c r="AY4142" s="191">
        <v>532</v>
      </c>
      <c r="AZ4142" s="191">
        <v>6</v>
      </c>
      <c r="BA4142" s="191">
        <v>1</v>
      </c>
      <c r="BB4142" s="191">
        <v>85248.962000000014</v>
      </c>
    </row>
    <row r="4143" spans="48:54" x14ac:dyDescent="0.2">
      <c r="AV4143" s="191" t="str">
        <f t="shared" si="68"/>
        <v>534_RS_6_1_202425</v>
      </c>
      <c r="AW4143" s="191" t="s">
        <v>92</v>
      </c>
      <c r="AX4143" s="18">
        <v>202425</v>
      </c>
      <c r="AY4143" s="191">
        <v>534</v>
      </c>
      <c r="AZ4143" s="191">
        <v>6</v>
      </c>
      <c r="BA4143" s="191">
        <v>1</v>
      </c>
      <c r="BB4143" s="191">
        <v>56666.989160000005</v>
      </c>
    </row>
    <row r="4144" spans="48:54" x14ac:dyDescent="0.2">
      <c r="AV4144" s="191" t="str">
        <f t="shared" si="68"/>
        <v>536_RS_6_1_202425</v>
      </c>
      <c r="AW4144" s="191" t="s">
        <v>92</v>
      </c>
      <c r="AX4144" s="18">
        <v>202425</v>
      </c>
      <c r="AY4144" s="191">
        <v>536</v>
      </c>
      <c r="AZ4144" s="191">
        <v>6</v>
      </c>
      <c r="BA4144" s="191">
        <v>1</v>
      </c>
      <c r="BB4144" s="191">
        <v>52894.136999999995</v>
      </c>
    </row>
    <row r="4145" spans="48:54" x14ac:dyDescent="0.2">
      <c r="AV4145" s="191" t="str">
        <f t="shared" si="68"/>
        <v>538_RS_6_1_202425</v>
      </c>
      <c r="AW4145" s="191" t="s">
        <v>92</v>
      </c>
      <c r="AX4145" s="18">
        <v>202425</v>
      </c>
      <c r="AY4145" s="191">
        <v>538</v>
      </c>
      <c r="AZ4145" s="191">
        <v>6</v>
      </c>
      <c r="BA4145" s="191">
        <v>1</v>
      </c>
      <c r="BB4145" s="191">
        <v>41237.371130000014</v>
      </c>
    </row>
    <row r="4146" spans="48:54" x14ac:dyDescent="0.2">
      <c r="AV4146" s="191" t="str">
        <f t="shared" si="68"/>
        <v>540_RS_6_1_202425</v>
      </c>
      <c r="AW4146" s="191" t="s">
        <v>92</v>
      </c>
      <c r="AX4146" s="18">
        <v>202425</v>
      </c>
      <c r="AY4146" s="191">
        <v>540</v>
      </c>
      <c r="AZ4146" s="191">
        <v>6</v>
      </c>
      <c r="BA4146" s="191">
        <v>1</v>
      </c>
      <c r="BB4146" s="191">
        <v>95718.652000000002</v>
      </c>
    </row>
    <row r="4147" spans="48:54" x14ac:dyDescent="0.2">
      <c r="AV4147" s="191" t="str">
        <f t="shared" si="68"/>
        <v>542_RS_6_1_202425</v>
      </c>
      <c r="AW4147" s="191" t="s">
        <v>92</v>
      </c>
      <c r="AX4147" s="18">
        <v>202425</v>
      </c>
      <c r="AY4147" s="191">
        <v>542</v>
      </c>
      <c r="AZ4147" s="191">
        <v>6</v>
      </c>
      <c r="BA4147" s="191">
        <v>1</v>
      </c>
      <c r="BB4147" s="191">
        <v>26323.358750000007</v>
      </c>
    </row>
    <row r="4148" spans="48:54" x14ac:dyDescent="0.2">
      <c r="AV4148" s="191" t="str">
        <f t="shared" si="68"/>
        <v>544_RS_6_1_202425</v>
      </c>
      <c r="AW4148" s="191" t="s">
        <v>92</v>
      </c>
      <c r="AX4148" s="18">
        <v>202425</v>
      </c>
      <c r="AY4148" s="191">
        <v>544</v>
      </c>
      <c r="AZ4148" s="191">
        <v>6</v>
      </c>
      <c r="BA4148" s="191">
        <v>1</v>
      </c>
      <c r="BB4148" s="191">
        <v>63912.546999999991</v>
      </c>
    </row>
    <row r="4149" spans="48:54" x14ac:dyDescent="0.2">
      <c r="AV4149" s="191" t="str">
        <f t="shared" si="68"/>
        <v>545_RS_6_1_202425</v>
      </c>
      <c r="AW4149" s="191" t="s">
        <v>92</v>
      </c>
      <c r="AX4149" s="18">
        <v>202425</v>
      </c>
      <c r="AY4149" s="191">
        <v>545</v>
      </c>
      <c r="AZ4149" s="191">
        <v>6</v>
      </c>
      <c r="BA4149" s="191">
        <v>1</v>
      </c>
      <c r="BB4149" s="191">
        <v>29898.821056770001</v>
      </c>
    </row>
    <row r="4150" spans="48:54" x14ac:dyDescent="0.2">
      <c r="AV4150" s="191" t="str">
        <f t="shared" si="68"/>
        <v>546_RS_6_1_202425</v>
      </c>
      <c r="AW4150" s="191" t="s">
        <v>92</v>
      </c>
      <c r="AX4150" s="18">
        <v>202425</v>
      </c>
      <c r="AY4150" s="191">
        <v>546</v>
      </c>
      <c r="AZ4150" s="191">
        <v>6</v>
      </c>
      <c r="BA4150" s="191">
        <v>1</v>
      </c>
      <c r="BB4150" s="191">
        <v>39903</v>
      </c>
    </row>
    <row r="4151" spans="48:54" x14ac:dyDescent="0.2">
      <c r="AV4151" s="191" t="str">
        <f t="shared" si="68"/>
        <v>548_RS_6_1_202425</v>
      </c>
      <c r="AW4151" s="191" t="s">
        <v>92</v>
      </c>
      <c r="AX4151" s="18">
        <v>202425</v>
      </c>
      <c r="AY4151" s="191">
        <v>548</v>
      </c>
      <c r="AZ4151" s="191">
        <v>6</v>
      </c>
      <c r="BA4151" s="191">
        <v>1</v>
      </c>
      <c r="BB4151" s="191">
        <v>33640.166769999996</v>
      </c>
    </row>
    <row r="4152" spans="48:54" x14ac:dyDescent="0.2">
      <c r="AV4152" s="191" t="str">
        <f t="shared" si="68"/>
        <v>550_RS_6_1_202425</v>
      </c>
      <c r="AW4152" s="191" t="s">
        <v>92</v>
      </c>
      <c r="AX4152" s="18">
        <v>202425</v>
      </c>
      <c r="AY4152" s="191">
        <v>550</v>
      </c>
      <c r="AZ4152" s="191">
        <v>6</v>
      </c>
      <c r="BA4152" s="191">
        <v>1</v>
      </c>
      <c r="BB4152" s="191">
        <v>68804.89205504804</v>
      </c>
    </row>
    <row r="4153" spans="48:54" x14ac:dyDescent="0.2">
      <c r="AV4153" s="191" t="str">
        <f t="shared" si="68"/>
        <v>552_RS_6_1_202425</v>
      </c>
      <c r="AW4153" s="191" t="s">
        <v>92</v>
      </c>
      <c r="AX4153" s="18">
        <v>202425</v>
      </c>
      <c r="AY4153" s="191">
        <v>552</v>
      </c>
      <c r="AZ4153" s="191">
        <v>6</v>
      </c>
      <c r="BA4153" s="191">
        <v>1</v>
      </c>
      <c r="BB4153" s="191">
        <v>141663.49758449983</v>
      </c>
    </row>
    <row r="4154" spans="48:54" x14ac:dyDescent="0.2">
      <c r="AV4154" s="191" t="str">
        <f t="shared" si="68"/>
        <v>562_RS_6_1_202425</v>
      </c>
      <c r="AW4154" s="191" t="s">
        <v>92</v>
      </c>
      <c r="AX4154" s="18">
        <v>202425</v>
      </c>
      <c r="AY4154" s="191">
        <v>562</v>
      </c>
      <c r="AZ4154" s="191">
        <v>6</v>
      </c>
      <c r="BA4154" s="191">
        <v>1</v>
      </c>
      <c r="BB4154" s="191">
        <v>0</v>
      </c>
    </row>
    <row r="4155" spans="48:54" x14ac:dyDescent="0.2">
      <c r="AV4155" s="191" t="str">
        <f t="shared" si="68"/>
        <v>564_RS_6_1_202425</v>
      </c>
      <c r="AW4155" s="191" t="s">
        <v>92</v>
      </c>
      <c r="AX4155" s="18">
        <v>202425</v>
      </c>
      <c r="AY4155" s="191">
        <v>564</v>
      </c>
      <c r="AZ4155" s="191">
        <v>6</v>
      </c>
      <c r="BA4155" s="191">
        <v>1</v>
      </c>
      <c r="BB4155" s="191">
        <v>0</v>
      </c>
    </row>
    <row r="4156" spans="48:54" x14ac:dyDescent="0.2">
      <c r="AV4156" s="191" t="str">
        <f t="shared" si="68"/>
        <v>566_RS_6_1_202425</v>
      </c>
      <c r="AW4156" s="191" t="s">
        <v>92</v>
      </c>
      <c r="AX4156" s="18">
        <v>202425</v>
      </c>
      <c r="AY4156" s="191">
        <v>566</v>
      </c>
      <c r="AZ4156" s="191">
        <v>6</v>
      </c>
      <c r="BA4156" s="191">
        <v>1</v>
      </c>
      <c r="BB4156" s="191">
        <v>0</v>
      </c>
    </row>
    <row r="4157" spans="48:54" x14ac:dyDescent="0.2">
      <c r="AV4157" s="191" t="str">
        <f t="shared" si="68"/>
        <v>568_RS_6_1_202425</v>
      </c>
      <c r="AW4157" s="191" t="s">
        <v>92</v>
      </c>
      <c r="AX4157" s="18">
        <v>202425</v>
      </c>
      <c r="AY4157" s="191">
        <v>568</v>
      </c>
      <c r="AZ4157" s="191">
        <v>6</v>
      </c>
      <c r="BA4157" s="191">
        <v>1</v>
      </c>
      <c r="BB4157" s="191">
        <v>0</v>
      </c>
    </row>
    <row r="4158" spans="48:54" x14ac:dyDescent="0.2">
      <c r="AV4158" s="191" t="str">
        <f t="shared" si="68"/>
        <v>572_RS_6_1_202425</v>
      </c>
      <c r="AW4158" s="191" t="s">
        <v>92</v>
      </c>
      <c r="AX4158" s="18">
        <v>202425</v>
      </c>
      <c r="AY4158" s="191">
        <v>572</v>
      </c>
      <c r="AZ4158" s="191">
        <v>6</v>
      </c>
      <c r="BA4158" s="191">
        <v>1</v>
      </c>
      <c r="BB4158" s="191">
        <v>0</v>
      </c>
    </row>
    <row r="4159" spans="48:54" x14ac:dyDescent="0.2">
      <c r="AV4159" s="191" t="str">
        <f t="shared" si="68"/>
        <v>574_RS_6_1_202425</v>
      </c>
      <c r="AW4159" s="191" t="s">
        <v>92</v>
      </c>
      <c r="AX4159" s="18">
        <v>202425</v>
      </c>
      <c r="AY4159" s="191">
        <v>574</v>
      </c>
      <c r="AZ4159" s="191">
        <v>6</v>
      </c>
      <c r="BA4159" s="191">
        <v>1</v>
      </c>
      <c r="BB4159" s="191">
        <v>0</v>
      </c>
    </row>
    <row r="4160" spans="48:54" x14ac:dyDescent="0.2">
      <c r="AV4160" s="191" t="str">
        <f t="shared" si="68"/>
        <v>576_RS_6_1_202425</v>
      </c>
      <c r="AW4160" s="191" t="s">
        <v>92</v>
      </c>
      <c r="AX4160" s="18">
        <v>202425</v>
      </c>
      <c r="AY4160" s="191">
        <v>576</v>
      </c>
      <c r="AZ4160" s="191">
        <v>6</v>
      </c>
      <c r="BA4160" s="191">
        <v>1</v>
      </c>
      <c r="BB4160" s="191">
        <v>0</v>
      </c>
    </row>
    <row r="4161" spans="48:54" x14ac:dyDescent="0.2">
      <c r="AV4161" s="191" t="str">
        <f t="shared" si="68"/>
        <v>582_RS_6_1_202425</v>
      </c>
      <c r="AW4161" s="191" t="s">
        <v>92</v>
      </c>
      <c r="AX4161" s="18">
        <v>202425</v>
      </c>
      <c r="AY4161" s="191">
        <v>582</v>
      </c>
      <c r="AZ4161" s="191">
        <v>6</v>
      </c>
      <c r="BA4161" s="191">
        <v>1</v>
      </c>
      <c r="BB4161" s="191">
        <v>0</v>
      </c>
    </row>
    <row r="4162" spans="48:54" x14ac:dyDescent="0.2">
      <c r="AV4162" s="191" t="str">
        <f t="shared" si="68"/>
        <v>584_RS_6_1_202425</v>
      </c>
      <c r="AW4162" s="191" t="s">
        <v>92</v>
      </c>
      <c r="AX4162" s="18">
        <v>202425</v>
      </c>
      <c r="AY4162" s="191">
        <v>584</v>
      </c>
      <c r="AZ4162" s="191">
        <v>6</v>
      </c>
      <c r="BA4162" s="191">
        <v>1</v>
      </c>
      <c r="BB4162" s="191">
        <v>0</v>
      </c>
    </row>
    <row r="4163" spans="48:54" x14ac:dyDescent="0.2">
      <c r="AV4163" s="191" t="str">
        <f t="shared" si="68"/>
        <v>586_RS_6_1_202425</v>
      </c>
      <c r="AW4163" s="191" t="s">
        <v>92</v>
      </c>
      <c r="AX4163" s="18">
        <v>202425</v>
      </c>
      <c r="AY4163" s="191">
        <v>586</v>
      </c>
      <c r="AZ4163" s="191">
        <v>6</v>
      </c>
      <c r="BA4163" s="191">
        <v>1</v>
      </c>
      <c r="BB4163" s="191">
        <v>0</v>
      </c>
    </row>
    <row r="4164" spans="48:54" x14ac:dyDescent="0.2">
      <c r="AV4164" s="191" t="str">
        <f t="shared" ref="AV4164:AV4227" si="69">AY4164&amp;"_"&amp;AW4164&amp;"_"&amp;AZ4164&amp;"_"&amp;BA4164&amp;"_"&amp;AX4164</f>
        <v>512_RS_6_2_202425</v>
      </c>
      <c r="AW4164" s="191" t="s">
        <v>92</v>
      </c>
      <c r="AX4164" s="18">
        <v>202425</v>
      </c>
      <c r="AY4164" s="191">
        <v>512</v>
      </c>
      <c r="AZ4164" s="191">
        <v>6</v>
      </c>
      <c r="BA4164" s="191">
        <v>2</v>
      </c>
      <c r="BB4164" s="191">
        <v>-1386</v>
      </c>
    </row>
    <row r="4165" spans="48:54" x14ac:dyDescent="0.2">
      <c r="AV4165" s="191" t="str">
        <f t="shared" si="69"/>
        <v>514_RS_6_2_202425</v>
      </c>
      <c r="AW4165" s="191" t="s">
        <v>92</v>
      </c>
      <c r="AX4165" s="18">
        <v>202425</v>
      </c>
      <c r="AY4165" s="191">
        <v>514</v>
      </c>
      <c r="AZ4165" s="191">
        <v>6</v>
      </c>
      <c r="BA4165" s="191">
        <v>2</v>
      </c>
      <c r="BB4165" s="191">
        <v>-3258.4724372999999</v>
      </c>
    </row>
    <row r="4166" spans="48:54" x14ac:dyDescent="0.2">
      <c r="AV4166" s="191" t="str">
        <f t="shared" si="69"/>
        <v>516_RS_6_2_202425</v>
      </c>
      <c r="AW4166" s="191" t="s">
        <v>92</v>
      </c>
      <c r="AX4166" s="18">
        <v>202425</v>
      </c>
      <c r="AY4166" s="191">
        <v>516</v>
      </c>
      <c r="AZ4166" s="191">
        <v>6</v>
      </c>
      <c r="BA4166" s="191">
        <v>2</v>
      </c>
      <c r="BB4166" s="191">
        <v>-2534.489</v>
      </c>
    </row>
    <row r="4167" spans="48:54" x14ac:dyDescent="0.2">
      <c r="AV4167" s="191" t="str">
        <f t="shared" si="69"/>
        <v>518_RS_6_2_202425</v>
      </c>
      <c r="AW4167" s="191" t="s">
        <v>92</v>
      </c>
      <c r="AX4167" s="18">
        <v>202425</v>
      </c>
      <c r="AY4167" s="191">
        <v>518</v>
      </c>
      <c r="AZ4167" s="191">
        <v>6</v>
      </c>
      <c r="BA4167" s="191">
        <v>2</v>
      </c>
      <c r="BB4167" s="191">
        <v>-613.98700000000008</v>
      </c>
    </row>
    <row r="4168" spans="48:54" x14ac:dyDescent="0.2">
      <c r="AV4168" s="191" t="str">
        <f t="shared" si="69"/>
        <v>520_RS_6_2_202425</v>
      </c>
      <c r="AW4168" s="191" t="s">
        <v>92</v>
      </c>
      <c r="AX4168" s="18">
        <v>202425</v>
      </c>
      <c r="AY4168" s="191">
        <v>520</v>
      </c>
      <c r="AZ4168" s="191">
        <v>6</v>
      </c>
      <c r="BA4168" s="191">
        <v>2</v>
      </c>
      <c r="BB4168" s="191">
        <v>-2058.6439999999998</v>
      </c>
    </row>
    <row r="4169" spans="48:54" x14ac:dyDescent="0.2">
      <c r="AV4169" s="191" t="str">
        <f t="shared" si="69"/>
        <v>522_RS_6_2_202425</v>
      </c>
      <c r="AW4169" s="191" t="s">
        <v>92</v>
      </c>
      <c r="AX4169" s="18">
        <v>202425</v>
      </c>
      <c r="AY4169" s="191">
        <v>522</v>
      </c>
      <c r="AZ4169" s="191">
        <v>6</v>
      </c>
      <c r="BA4169" s="191">
        <v>2</v>
      </c>
      <c r="BB4169" s="191">
        <v>-3181.1451499999998</v>
      </c>
    </row>
    <row r="4170" spans="48:54" x14ac:dyDescent="0.2">
      <c r="AV4170" s="191" t="str">
        <f t="shared" si="69"/>
        <v>524_RS_6_2_202425</v>
      </c>
      <c r="AW4170" s="191" t="s">
        <v>92</v>
      </c>
      <c r="AX4170" s="18">
        <v>202425</v>
      </c>
      <c r="AY4170" s="191">
        <v>524</v>
      </c>
      <c r="AZ4170" s="191">
        <v>6</v>
      </c>
      <c r="BA4170" s="191">
        <v>2</v>
      </c>
      <c r="BB4170" s="191">
        <v>-3038.1057000000001</v>
      </c>
    </row>
    <row r="4171" spans="48:54" x14ac:dyDescent="0.2">
      <c r="AV4171" s="191" t="str">
        <f t="shared" si="69"/>
        <v>526_RS_6_2_202425</v>
      </c>
      <c r="AW4171" s="191" t="s">
        <v>92</v>
      </c>
      <c r="AX4171" s="18">
        <v>202425</v>
      </c>
      <c r="AY4171" s="191">
        <v>526</v>
      </c>
      <c r="AZ4171" s="191">
        <v>6</v>
      </c>
      <c r="BA4171" s="191">
        <v>2</v>
      </c>
      <c r="BB4171" s="191">
        <v>-954.5300000000002</v>
      </c>
    </row>
    <row r="4172" spans="48:54" x14ac:dyDescent="0.2">
      <c r="AV4172" s="191" t="str">
        <f t="shared" si="69"/>
        <v>528_RS_6_2_202425</v>
      </c>
      <c r="AW4172" s="191" t="s">
        <v>92</v>
      </c>
      <c r="AX4172" s="18">
        <v>202425</v>
      </c>
      <c r="AY4172" s="191">
        <v>528</v>
      </c>
      <c r="AZ4172" s="191">
        <v>6</v>
      </c>
      <c r="BA4172" s="191">
        <v>2</v>
      </c>
      <c r="BB4172" s="191">
        <v>-414</v>
      </c>
    </row>
    <row r="4173" spans="48:54" x14ac:dyDescent="0.2">
      <c r="AV4173" s="191" t="str">
        <f t="shared" si="69"/>
        <v>530_RS_6_2_202425</v>
      </c>
      <c r="AW4173" s="191" t="s">
        <v>92</v>
      </c>
      <c r="AX4173" s="18">
        <v>202425</v>
      </c>
      <c r="AY4173" s="191">
        <v>530</v>
      </c>
      <c r="AZ4173" s="191">
        <v>6</v>
      </c>
      <c r="BA4173" s="191">
        <v>2</v>
      </c>
      <c r="BB4173" s="191">
        <v>-1327.6940000000002</v>
      </c>
    </row>
    <row r="4174" spans="48:54" x14ac:dyDescent="0.2">
      <c r="AV4174" s="191" t="str">
        <f t="shared" si="69"/>
        <v>532_RS_6_2_202425</v>
      </c>
      <c r="AW4174" s="191" t="s">
        <v>92</v>
      </c>
      <c r="AX4174" s="18">
        <v>202425</v>
      </c>
      <c r="AY4174" s="191">
        <v>532</v>
      </c>
      <c r="AZ4174" s="191">
        <v>6</v>
      </c>
      <c r="BA4174" s="191">
        <v>2</v>
      </c>
      <c r="BB4174" s="191">
        <v>-1815.8979999999999</v>
      </c>
    </row>
    <row r="4175" spans="48:54" x14ac:dyDescent="0.2">
      <c r="AV4175" s="191" t="str">
        <f t="shared" si="69"/>
        <v>534_RS_6_2_202425</v>
      </c>
      <c r="AW4175" s="191" t="s">
        <v>92</v>
      </c>
      <c r="AX4175" s="18">
        <v>202425</v>
      </c>
      <c r="AY4175" s="191">
        <v>534</v>
      </c>
      <c r="AZ4175" s="191">
        <v>6</v>
      </c>
      <c r="BA4175" s="191">
        <v>2</v>
      </c>
      <c r="BB4175" s="191">
        <v>-8558.7999999999993</v>
      </c>
    </row>
    <row r="4176" spans="48:54" x14ac:dyDescent="0.2">
      <c r="AV4176" s="191" t="str">
        <f t="shared" si="69"/>
        <v>536_RS_6_2_202425</v>
      </c>
      <c r="AW4176" s="191" t="s">
        <v>92</v>
      </c>
      <c r="AX4176" s="18">
        <v>202425</v>
      </c>
      <c r="AY4176" s="191">
        <v>536</v>
      </c>
      <c r="AZ4176" s="191">
        <v>6</v>
      </c>
      <c r="BA4176" s="191">
        <v>2</v>
      </c>
      <c r="BB4176" s="191">
        <v>-409.13400000000001</v>
      </c>
    </row>
    <row r="4177" spans="48:54" x14ac:dyDescent="0.2">
      <c r="AV4177" s="191" t="str">
        <f t="shared" si="69"/>
        <v>538_RS_6_2_202425</v>
      </c>
      <c r="AW4177" s="191" t="s">
        <v>92</v>
      </c>
      <c r="AX4177" s="18">
        <v>202425</v>
      </c>
      <c r="AY4177" s="191">
        <v>538</v>
      </c>
      <c r="AZ4177" s="191">
        <v>6</v>
      </c>
      <c r="BA4177" s="191">
        <v>2</v>
      </c>
      <c r="BB4177" s="191">
        <v>-2194.0175800000002</v>
      </c>
    </row>
    <row r="4178" spans="48:54" x14ac:dyDescent="0.2">
      <c r="AV4178" s="191" t="str">
        <f t="shared" si="69"/>
        <v>540_RS_6_2_202425</v>
      </c>
      <c r="AW4178" s="191" t="s">
        <v>92</v>
      </c>
      <c r="AX4178" s="18">
        <v>202425</v>
      </c>
      <c r="AY4178" s="191">
        <v>540</v>
      </c>
      <c r="AZ4178" s="191">
        <v>6</v>
      </c>
      <c r="BA4178" s="191">
        <v>2</v>
      </c>
      <c r="BB4178" s="191">
        <v>-891.80200000000002</v>
      </c>
    </row>
    <row r="4179" spans="48:54" x14ac:dyDescent="0.2">
      <c r="AV4179" s="191" t="str">
        <f t="shared" si="69"/>
        <v>542_RS_6_2_202425</v>
      </c>
      <c r="AW4179" s="191" t="s">
        <v>92</v>
      </c>
      <c r="AX4179" s="18">
        <v>202425</v>
      </c>
      <c r="AY4179" s="191">
        <v>542</v>
      </c>
      <c r="AZ4179" s="191">
        <v>6</v>
      </c>
      <c r="BA4179" s="191">
        <v>2</v>
      </c>
      <c r="BB4179" s="191">
        <v>-672.73914000000002</v>
      </c>
    </row>
    <row r="4180" spans="48:54" x14ac:dyDescent="0.2">
      <c r="AV4180" s="191" t="str">
        <f t="shared" si="69"/>
        <v>544_RS_6_2_202425</v>
      </c>
      <c r="AW4180" s="191" t="s">
        <v>92</v>
      </c>
      <c r="AX4180" s="18">
        <v>202425</v>
      </c>
      <c r="AY4180" s="191">
        <v>544</v>
      </c>
      <c r="AZ4180" s="191">
        <v>6</v>
      </c>
      <c r="BA4180" s="191">
        <v>2</v>
      </c>
      <c r="BB4180" s="191">
        <v>-1666.288</v>
      </c>
    </row>
    <row r="4181" spans="48:54" x14ac:dyDescent="0.2">
      <c r="AV4181" s="191" t="str">
        <f t="shared" si="69"/>
        <v>545_RS_6_2_202425</v>
      </c>
      <c r="AW4181" s="191" t="s">
        <v>92</v>
      </c>
      <c r="AX4181" s="18">
        <v>202425</v>
      </c>
      <c r="AY4181" s="191">
        <v>545</v>
      </c>
      <c r="AZ4181" s="191">
        <v>6</v>
      </c>
      <c r="BA4181" s="191">
        <v>2</v>
      </c>
      <c r="BB4181" s="191">
        <v>-2547.0293509367884</v>
      </c>
    </row>
    <row r="4182" spans="48:54" x14ac:dyDescent="0.2">
      <c r="AV4182" s="191" t="str">
        <f t="shared" si="69"/>
        <v>546_RS_6_2_202425</v>
      </c>
      <c r="AW4182" s="191" t="s">
        <v>92</v>
      </c>
      <c r="AX4182" s="18">
        <v>202425</v>
      </c>
      <c r="AY4182" s="191">
        <v>546</v>
      </c>
      <c r="AZ4182" s="191">
        <v>6</v>
      </c>
      <c r="BA4182" s="191">
        <v>2</v>
      </c>
      <c r="BB4182" s="191">
        <v>-2264</v>
      </c>
    </row>
    <row r="4183" spans="48:54" x14ac:dyDescent="0.2">
      <c r="AV4183" s="191" t="str">
        <f t="shared" si="69"/>
        <v>548_RS_6_2_202425</v>
      </c>
      <c r="AW4183" s="191" t="s">
        <v>92</v>
      </c>
      <c r="AX4183" s="18">
        <v>202425</v>
      </c>
      <c r="AY4183" s="191">
        <v>548</v>
      </c>
      <c r="AZ4183" s="191">
        <v>6</v>
      </c>
      <c r="BA4183" s="191">
        <v>2</v>
      </c>
      <c r="BB4183" s="191">
        <v>-1702.8449999999998</v>
      </c>
    </row>
    <row r="4184" spans="48:54" x14ac:dyDescent="0.2">
      <c r="AV4184" s="191" t="str">
        <f t="shared" si="69"/>
        <v>550_RS_6_2_202425</v>
      </c>
      <c r="AW4184" s="191" t="s">
        <v>92</v>
      </c>
      <c r="AX4184" s="18">
        <v>202425</v>
      </c>
      <c r="AY4184" s="191">
        <v>550</v>
      </c>
      <c r="AZ4184" s="191">
        <v>6</v>
      </c>
      <c r="BA4184" s="191">
        <v>2</v>
      </c>
      <c r="BB4184" s="191">
        <v>-8264.9526000000005</v>
      </c>
    </row>
    <row r="4185" spans="48:54" x14ac:dyDescent="0.2">
      <c r="AV4185" s="191" t="str">
        <f t="shared" si="69"/>
        <v>552_RS_6_2_202425</v>
      </c>
      <c r="AW4185" s="191" t="s">
        <v>92</v>
      </c>
      <c r="AX4185" s="18">
        <v>202425</v>
      </c>
      <c r="AY4185" s="191">
        <v>552</v>
      </c>
      <c r="AZ4185" s="191">
        <v>6</v>
      </c>
      <c r="BA4185" s="191">
        <v>2</v>
      </c>
      <c r="BB4185" s="191">
        <v>-3828.7171255999992</v>
      </c>
    </row>
    <row r="4186" spans="48:54" x14ac:dyDescent="0.2">
      <c r="AV4186" s="191" t="str">
        <f t="shared" si="69"/>
        <v>562_RS_6_2_202425</v>
      </c>
      <c r="AW4186" s="191" t="s">
        <v>92</v>
      </c>
      <c r="AX4186" s="18">
        <v>202425</v>
      </c>
      <c r="AY4186" s="191">
        <v>562</v>
      </c>
      <c r="AZ4186" s="191">
        <v>6</v>
      </c>
      <c r="BA4186" s="191">
        <v>2</v>
      </c>
      <c r="BB4186" s="191">
        <v>0</v>
      </c>
    </row>
    <row r="4187" spans="48:54" x14ac:dyDescent="0.2">
      <c r="AV4187" s="191" t="str">
        <f t="shared" si="69"/>
        <v>564_RS_6_2_202425</v>
      </c>
      <c r="AW4187" s="191" t="s">
        <v>92</v>
      </c>
      <c r="AX4187" s="18">
        <v>202425</v>
      </c>
      <c r="AY4187" s="191">
        <v>564</v>
      </c>
      <c r="AZ4187" s="191">
        <v>6</v>
      </c>
      <c r="BA4187" s="191">
        <v>2</v>
      </c>
      <c r="BB4187" s="191">
        <v>0</v>
      </c>
    </row>
    <row r="4188" spans="48:54" x14ac:dyDescent="0.2">
      <c r="AV4188" s="191" t="str">
        <f t="shared" si="69"/>
        <v>566_RS_6_2_202425</v>
      </c>
      <c r="AW4188" s="191" t="s">
        <v>92</v>
      </c>
      <c r="AX4188" s="18">
        <v>202425</v>
      </c>
      <c r="AY4188" s="191">
        <v>566</v>
      </c>
      <c r="AZ4188" s="191">
        <v>6</v>
      </c>
      <c r="BA4188" s="191">
        <v>2</v>
      </c>
      <c r="BB4188" s="191">
        <v>0</v>
      </c>
    </row>
    <row r="4189" spans="48:54" x14ac:dyDescent="0.2">
      <c r="AV4189" s="191" t="str">
        <f t="shared" si="69"/>
        <v>568_RS_6_2_202425</v>
      </c>
      <c r="AW4189" s="191" t="s">
        <v>92</v>
      </c>
      <c r="AX4189" s="18">
        <v>202425</v>
      </c>
      <c r="AY4189" s="191">
        <v>568</v>
      </c>
      <c r="AZ4189" s="191">
        <v>6</v>
      </c>
      <c r="BA4189" s="191">
        <v>2</v>
      </c>
      <c r="BB4189" s="191">
        <v>0</v>
      </c>
    </row>
    <row r="4190" spans="48:54" x14ac:dyDescent="0.2">
      <c r="AV4190" s="191" t="str">
        <f t="shared" si="69"/>
        <v>572_RS_6_2_202425</v>
      </c>
      <c r="AW4190" s="191" t="s">
        <v>92</v>
      </c>
      <c r="AX4190" s="18">
        <v>202425</v>
      </c>
      <c r="AY4190" s="191">
        <v>572</v>
      </c>
      <c r="AZ4190" s="191">
        <v>6</v>
      </c>
      <c r="BA4190" s="191">
        <v>2</v>
      </c>
      <c r="BB4190" s="191">
        <v>0</v>
      </c>
    </row>
    <row r="4191" spans="48:54" x14ac:dyDescent="0.2">
      <c r="AV4191" s="191" t="str">
        <f t="shared" si="69"/>
        <v>574_RS_6_2_202425</v>
      </c>
      <c r="AW4191" s="191" t="s">
        <v>92</v>
      </c>
      <c r="AX4191" s="18">
        <v>202425</v>
      </c>
      <c r="AY4191" s="191">
        <v>574</v>
      </c>
      <c r="AZ4191" s="191">
        <v>6</v>
      </c>
      <c r="BA4191" s="191">
        <v>2</v>
      </c>
      <c r="BB4191" s="191">
        <v>0</v>
      </c>
    </row>
    <row r="4192" spans="48:54" x14ac:dyDescent="0.2">
      <c r="AV4192" s="191" t="str">
        <f t="shared" si="69"/>
        <v>576_RS_6_2_202425</v>
      </c>
      <c r="AW4192" s="191" t="s">
        <v>92</v>
      </c>
      <c r="AX4192" s="18">
        <v>202425</v>
      </c>
      <c r="AY4192" s="191">
        <v>576</v>
      </c>
      <c r="AZ4192" s="191">
        <v>6</v>
      </c>
      <c r="BA4192" s="191">
        <v>2</v>
      </c>
      <c r="BB4192" s="191">
        <v>0</v>
      </c>
    </row>
    <row r="4193" spans="48:54" x14ac:dyDescent="0.2">
      <c r="AV4193" s="191" t="str">
        <f t="shared" si="69"/>
        <v>582_RS_6_2_202425</v>
      </c>
      <c r="AW4193" s="191" t="s">
        <v>92</v>
      </c>
      <c r="AX4193" s="18">
        <v>202425</v>
      </c>
      <c r="AY4193" s="191">
        <v>582</v>
      </c>
      <c r="AZ4193" s="191">
        <v>6</v>
      </c>
      <c r="BA4193" s="191">
        <v>2</v>
      </c>
      <c r="BB4193" s="191">
        <v>0</v>
      </c>
    </row>
    <row r="4194" spans="48:54" x14ac:dyDescent="0.2">
      <c r="AV4194" s="191" t="str">
        <f t="shared" si="69"/>
        <v>584_RS_6_2_202425</v>
      </c>
      <c r="AW4194" s="191" t="s">
        <v>92</v>
      </c>
      <c r="AX4194" s="18">
        <v>202425</v>
      </c>
      <c r="AY4194" s="191">
        <v>584</v>
      </c>
      <c r="AZ4194" s="191">
        <v>6</v>
      </c>
      <c r="BA4194" s="191">
        <v>2</v>
      </c>
      <c r="BB4194" s="191">
        <v>0</v>
      </c>
    </row>
    <row r="4195" spans="48:54" x14ac:dyDescent="0.2">
      <c r="AV4195" s="191" t="str">
        <f t="shared" si="69"/>
        <v>586_RS_6_2_202425</v>
      </c>
      <c r="AW4195" s="191" t="s">
        <v>92</v>
      </c>
      <c r="AX4195" s="18">
        <v>202425</v>
      </c>
      <c r="AY4195" s="191">
        <v>586</v>
      </c>
      <c r="AZ4195" s="191">
        <v>6</v>
      </c>
      <c r="BA4195" s="191">
        <v>2</v>
      </c>
      <c r="BB4195" s="191">
        <v>0</v>
      </c>
    </row>
    <row r="4196" spans="48:54" x14ac:dyDescent="0.2">
      <c r="AV4196" s="191" t="str">
        <f t="shared" si="69"/>
        <v>512_RS_6_4_202425</v>
      </c>
      <c r="AW4196" s="191" t="s">
        <v>92</v>
      </c>
      <c r="AX4196" s="18">
        <v>202425</v>
      </c>
      <c r="AY4196" s="191">
        <v>512</v>
      </c>
      <c r="AZ4196" s="191">
        <v>6</v>
      </c>
      <c r="BA4196" s="191">
        <v>4</v>
      </c>
      <c r="BB4196" s="191">
        <v>22826</v>
      </c>
    </row>
    <row r="4197" spans="48:54" x14ac:dyDescent="0.2">
      <c r="AV4197" s="191" t="str">
        <f t="shared" si="69"/>
        <v>514_RS_6_4_202425</v>
      </c>
      <c r="AW4197" s="191" t="s">
        <v>92</v>
      </c>
      <c r="AX4197" s="18">
        <v>202425</v>
      </c>
      <c r="AY4197" s="191">
        <v>514</v>
      </c>
      <c r="AZ4197" s="191">
        <v>6</v>
      </c>
      <c r="BA4197" s="191">
        <v>4</v>
      </c>
      <c r="BB4197" s="191">
        <v>36098.679519764941</v>
      </c>
    </row>
    <row r="4198" spans="48:54" x14ac:dyDescent="0.2">
      <c r="AV4198" s="191" t="str">
        <f t="shared" si="69"/>
        <v>516_RS_6_4_202425</v>
      </c>
      <c r="AW4198" s="191" t="s">
        <v>92</v>
      </c>
      <c r="AX4198" s="18">
        <v>202425</v>
      </c>
      <c r="AY4198" s="191">
        <v>516</v>
      </c>
      <c r="AZ4198" s="191">
        <v>6</v>
      </c>
      <c r="BA4198" s="191">
        <v>4</v>
      </c>
      <c r="BB4198" s="191">
        <v>34239.953999999998</v>
      </c>
    </row>
    <row r="4199" spans="48:54" x14ac:dyDescent="0.2">
      <c r="AV4199" s="191" t="str">
        <f t="shared" si="69"/>
        <v>518_RS_6_4_202425</v>
      </c>
      <c r="AW4199" s="191" t="s">
        <v>92</v>
      </c>
      <c r="AX4199" s="18">
        <v>202425</v>
      </c>
      <c r="AY4199" s="191">
        <v>518</v>
      </c>
      <c r="AZ4199" s="191">
        <v>6</v>
      </c>
      <c r="BA4199" s="191">
        <v>4</v>
      </c>
      <c r="BB4199" s="191">
        <v>29649.451000000001</v>
      </c>
    </row>
    <row r="4200" spans="48:54" x14ac:dyDescent="0.2">
      <c r="AV4200" s="191" t="str">
        <f t="shared" si="69"/>
        <v>520_RS_6_4_202425</v>
      </c>
      <c r="AW4200" s="191" t="s">
        <v>92</v>
      </c>
      <c r="AX4200" s="18">
        <v>202425</v>
      </c>
      <c r="AY4200" s="191">
        <v>520</v>
      </c>
      <c r="AZ4200" s="191">
        <v>6</v>
      </c>
      <c r="BA4200" s="191">
        <v>4</v>
      </c>
      <c r="BB4200" s="191">
        <v>45231.723999999995</v>
      </c>
    </row>
    <row r="4201" spans="48:54" x14ac:dyDescent="0.2">
      <c r="AV4201" s="191" t="str">
        <f t="shared" si="69"/>
        <v>522_RS_6_4_202425</v>
      </c>
      <c r="AW4201" s="191" t="s">
        <v>92</v>
      </c>
      <c r="AX4201" s="18">
        <v>202425</v>
      </c>
      <c r="AY4201" s="191">
        <v>522</v>
      </c>
      <c r="AZ4201" s="191">
        <v>6</v>
      </c>
      <c r="BA4201" s="191">
        <v>4</v>
      </c>
      <c r="BB4201" s="191">
        <v>63343.43601300002</v>
      </c>
    </row>
    <row r="4202" spans="48:54" x14ac:dyDescent="0.2">
      <c r="AV4202" s="191" t="str">
        <f t="shared" si="69"/>
        <v>524_RS_6_4_202425</v>
      </c>
      <c r="AW4202" s="191" t="s">
        <v>92</v>
      </c>
      <c r="AX4202" s="18">
        <v>202425</v>
      </c>
      <c r="AY4202" s="191">
        <v>524</v>
      </c>
      <c r="AZ4202" s="191">
        <v>6</v>
      </c>
      <c r="BA4202" s="191">
        <v>4</v>
      </c>
      <c r="BB4202" s="191">
        <v>47562.455305530733</v>
      </c>
    </row>
    <row r="4203" spans="48:54" x14ac:dyDescent="0.2">
      <c r="AV4203" s="191" t="str">
        <f t="shared" si="69"/>
        <v>526_RS_6_4_202425</v>
      </c>
      <c r="AW4203" s="191" t="s">
        <v>92</v>
      </c>
      <c r="AX4203" s="18">
        <v>202425</v>
      </c>
      <c r="AY4203" s="191">
        <v>526</v>
      </c>
      <c r="AZ4203" s="191">
        <v>6</v>
      </c>
      <c r="BA4203" s="191">
        <v>4</v>
      </c>
      <c r="BB4203" s="191">
        <v>28067.432999999997</v>
      </c>
    </row>
    <row r="4204" spans="48:54" x14ac:dyDescent="0.2">
      <c r="AV4204" s="191" t="str">
        <f t="shared" si="69"/>
        <v>528_RS_6_4_202425</v>
      </c>
      <c r="AW4204" s="191" t="s">
        <v>92</v>
      </c>
      <c r="AX4204" s="18">
        <v>202425</v>
      </c>
      <c r="AY4204" s="191">
        <v>528</v>
      </c>
      <c r="AZ4204" s="191">
        <v>6</v>
      </c>
      <c r="BA4204" s="191">
        <v>4</v>
      </c>
      <c r="BB4204" s="191">
        <v>43681</v>
      </c>
    </row>
    <row r="4205" spans="48:54" x14ac:dyDescent="0.2">
      <c r="AV4205" s="191" t="str">
        <f t="shared" si="69"/>
        <v>530_RS_6_4_202425</v>
      </c>
      <c r="AW4205" s="191" t="s">
        <v>92</v>
      </c>
      <c r="AX4205" s="18">
        <v>202425</v>
      </c>
      <c r="AY4205" s="191">
        <v>530</v>
      </c>
      <c r="AZ4205" s="191">
        <v>6</v>
      </c>
      <c r="BA4205" s="191">
        <v>4</v>
      </c>
      <c r="BB4205" s="191">
        <v>52405.493999999999</v>
      </c>
    </row>
    <row r="4206" spans="48:54" x14ac:dyDescent="0.2">
      <c r="AV4206" s="191" t="str">
        <f t="shared" si="69"/>
        <v>532_RS_6_4_202425</v>
      </c>
      <c r="AW4206" s="191" t="s">
        <v>92</v>
      </c>
      <c r="AX4206" s="18">
        <v>202425</v>
      </c>
      <c r="AY4206" s="191">
        <v>532</v>
      </c>
      <c r="AZ4206" s="191">
        <v>6</v>
      </c>
      <c r="BA4206" s="191">
        <v>4</v>
      </c>
      <c r="BB4206" s="191">
        <v>83433.064000000013</v>
      </c>
    </row>
    <row r="4207" spans="48:54" x14ac:dyDescent="0.2">
      <c r="AV4207" s="191" t="str">
        <f t="shared" si="69"/>
        <v>534_RS_6_4_202425</v>
      </c>
      <c r="AW4207" s="191" t="s">
        <v>92</v>
      </c>
      <c r="AX4207" s="18">
        <v>202425</v>
      </c>
      <c r="AY4207" s="191">
        <v>534</v>
      </c>
      <c r="AZ4207" s="191">
        <v>6</v>
      </c>
      <c r="BA4207" s="191">
        <v>4</v>
      </c>
      <c r="BB4207" s="191">
        <v>48108.189160000002</v>
      </c>
    </row>
    <row r="4208" spans="48:54" x14ac:dyDescent="0.2">
      <c r="AV4208" s="191" t="str">
        <f t="shared" si="69"/>
        <v>536_RS_6_4_202425</v>
      </c>
      <c r="AW4208" s="191" t="s">
        <v>92</v>
      </c>
      <c r="AX4208" s="18">
        <v>202425</v>
      </c>
      <c r="AY4208" s="191">
        <v>536</v>
      </c>
      <c r="AZ4208" s="191">
        <v>6</v>
      </c>
      <c r="BA4208" s="191">
        <v>4</v>
      </c>
      <c r="BB4208" s="191">
        <v>52485.002999999997</v>
      </c>
    </row>
    <row r="4209" spans="48:54" x14ac:dyDescent="0.2">
      <c r="AV4209" s="191" t="str">
        <f t="shared" si="69"/>
        <v>538_RS_6_4_202425</v>
      </c>
      <c r="AW4209" s="191" t="s">
        <v>92</v>
      </c>
      <c r="AX4209" s="18">
        <v>202425</v>
      </c>
      <c r="AY4209" s="191">
        <v>538</v>
      </c>
      <c r="AZ4209" s="191">
        <v>6</v>
      </c>
      <c r="BA4209" s="191">
        <v>4</v>
      </c>
      <c r="BB4209" s="191">
        <v>39043.353550000007</v>
      </c>
    </row>
    <row r="4210" spans="48:54" x14ac:dyDescent="0.2">
      <c r="AV4210" s="191" t="str">
        <f t="shared" si="69"/>
        <v>540_RS_6_4_202425</v>
      </c>
      <c r="AW4210" s="191" t="s">
        <v>92</v>
      </c>
      <c r="AX4210" s="18">
        <v>202425</v>
      </c>
      <c r="AY4210" s="191">
        <v>540</v>
      </c>
      <c r="AZ4210" s="191">
        <v>6</v>
      </c>
      <c r="BA4210" s="191">
        <v>4</v>
      </c>
      <c r="BB4210" s="191">
        <v>94826.85</v>
      </c>
    </row>
    <row r="4211" spans="48:54" x14ac:dyDescent="0.2">
      <c r="AV4211" s="191" t="str">
        <f t="shared" si="69"/>
        <v>542_RS_6_4_202425</v>
      </c>
      <c r="AW4211" s="191" t="s">
        <v>92</v>
      </c>
      <c r="AX4211" s="18">
        <v>202425</v>
      </c>
      <c r="AY4211" s="191">
        <v>542</v>
      </c>
      <c r="AZ4211" s="191">
        <v>6</v>
      </c>
      <c r="BA4211" s="191">
        <v>4</v>
      </c>
      <c r="BB4211" s="191">
        <v>25650.619609999998</v>
      </c>
    </row>
    <row r="4212" spans="48:54" x14ac:dyDescent="0.2">
      <c r="AV4212" s="191" t="str">
        <f t="shared" si="69"/>
        <v>544_RS_6_4_202425</v>
      </c>
      <c r="AW4212" s="191" t="s">
        <v>92</v>
      </c>
      <c r="AX4212" s="18">
        <v>202425</v>
      </c>
      <c r="AY4212" s="191">
        <v>544</v>
      </c>
      <c r="AZ4212" s="191">
        <v>6</v>
      </c>
      <c r="BA4212" s="191">
        <v>4</v>
      </c>
      <c r="BB4212" s="191">
        <v>62246.258999999991</v>
      </c>
    </row>
    <row r="4213" spans="48:54" x14ac:dyDescent="0.2">
      <c r="AV4213" s="191" t="str">
        <f t="shared" si="69"/>
        <v>545_RS_6_4_202425</v>
      </c>
      <c r="AW4213" s="191" t="s">
        <v>92</v>
      </c>
      <c r="AX4213" s="18">
        <v>202425</v>
      </c>
      <c r="AY4213" s="191">
        <v>545</v>
      </c>
      <c r="AZ4213" s="191">
        <v>6</v>
      </c>
      <c r="BA4213" s="191">
        <v>4</v>
      </c>
      <c r="BB4213" s="191">
        <v>27351.791705833213</v>
      </c>
    </row>
    <row r="4214" spans="48:54" x14ac:dyDescent="0.2">
      <c r="AV4214" s="191" t="str">
        <f t="shared" si="69"/>
        <v>546_RS_6_4_202425</v>
      </c>
      <c r="AW4214" s="191" t="s">
        <v>92</v>
      </c>
      <c r="AX4214" s="18">
        <v>202425</v>
      </c>
      <c r="AY4214" s="191">
        <v>546</v>
      </c>
      <c r="AZ4214" s="191">
        <v>6</v>
      </c>
      <c r="BA4214" s="191">
        <v>4</v>
      </c>
      <c r="BB4214" s="191">
        <v>37639</v>
      </c>
    </row>
    <row r="4215" spans="48:54" x14ac:dyDescent="0.2">
      <c r="AV4215" s="191" t="str">
        <f t="shared" si="69"/>
        <v>548_RS_6_4_202425</v>
      </c>
      <c r="AW4215" s="191" t="s">
        <v>92</v>
      </c>
      <c r="AX4215" s="18">
        <v>202425</v>
      </c>
      <c r="AY4215" s="191">
        <v>548</v>
      </c>
      <c r="AZ4215" s="191">
        <v>6</v>
      </c>
      <c r="BA4215" s="191">
        <v>4</v>
      </c>
      <c r="BB4215" s="191">
        <v>31937.321769999999</v>
      </c>
    </row>
    <row r="4216" spans="48:54" x14ac:dyDescent="0.2">
      <c r="AV4216" s="191" t="str">
        <f t="shared" si="69"/>
        <v>550_RS_6_4_202425</v>
      </c>
      <c r="AW4216" s="191" t="s">
        <v>92</v>
      </c>
      <c r="AX4216" s="18">
        <v>202425</v>
      </c>
      <c r="AY4216" s="191">
        <v>550</v>
      </c>
      <c r="AZ4216" s="191">
        <v>6</v>
      </c>
      <c r="BA4216" s="191">
        <v>4</v>
      </c>
      <c r="BB4216" s="191">
        <v>60539.939455048043</v>
      </c>
    </row>
    <row r="4217" spans="48:54" x14ac:dyDescent="0.2">
      <c r="AV4217" s="191" t="str">
        <f t="shared" si="69"/>
        <v>552_RS_6_4_202425</v>
      </c>
      <c r="AW4217" s="191" t="s">
        <v>92</v>
      </c>
      <c r="AX4217" s="18">
        <v>202425</v>
      </c>
      <c r="AY4217" s="191">
        <v>552</v>
      </c>
      <c r="AZ4217" s="191">
        <v>6</v>
      </c>
      <c r="BA4217" s="191">
        <v>4</v>
      </c>
      <c r="BB4217" s="191">
        <v>137834.78045889986</v>
      </c>
    </row>
    <row r="4218" spans="48:54" x14ac:dyDescent="0.2">
      <c r="AV4218" s="191" t="str">
        <f t="shared" si="69"/>
        <v>562_RS_6_4_202425</v>
      </c>
      <c r="AW4218" s="191" t="s">
        <v>92</v>
      </c>
      <c r="AX4218" s="18">
        <v>202425</v>
      </c>
      <c r="AY4218" s="191">
        <v>562</v>
      </c>
      <c r="AZ4218" s="191">
        <v>6</v>
      </c>
      <c r="BA4218" s="191">
        <v>4</v>
      </c>
      <c r="BB4218" s="191">
        <v>0</v>
      </c>
    </row>
    <row r="4219" spans="48:54" x14ac:dyDescent="0.2">
      <c r="AV4219" s="191" t="str">
        <f t="shared" si="69"/>
        <v>564_RS_6_4_202425</v>
      </c>
      <c r="AW4219" s="191" t="s">
        <v>92</v>
      </c>
      <c r="AX4219" s="18">
        <v>202425</v>
      </c>
      <c r="AY4219" s="191">
        <v>564</v>
      </c>
      <c r="AZ4219" s="191">
        <v>6</v>
      </c>
      <c r="BA4219" s="191">
        <v>4</v>
      </c>
      <c r="BB4219" s="191">
        <v>0</v>
      </c>
    </row>
    <row r="4220" spans="48:54" x14ac:dyDescent="0.2">
      <c r="AV4220" s="191" t="str">
        <f t="shared" si="69"/>
        <v>566_RS_6_4_202425</v>
      </c>
      <c r="AW4220" s="191" t="s">
        <v>92</v>
      </c>
      <c r="AX4220" s="18">
        <v>202425</v>
      </c>
      <c r="AY4220" s="191">
        <v>566</v>
      </c>
      <c r="AZ4220" s="191">
        <v>6</v>
      </c>
      <c r="BA4220" s="191">
        <v>4</v>
      </c>
      <c r="BB4220" s="191">
        <v>0</v>
      </c>
    </row>
    <row r="4221" spans="48:54" x14ac:dyDescent="0.2">
      <c r="AV4221" s="191" t="str">
        <f t="shared" si="69"/>
        <v>568_RS_6_4_202425</v>
      </c>
      <c r="AW4221" s="191" t="s">
        <v>92</v>
      </c>
      <c r="AX4221" s="18">
        <v>202425</v>
      </c>
      <c r="AY4221" s="191">
        <v>568</v>
      </c>
      <c r="AZ4221" s="191">
        <v>6</v>
      </c>
      <c r="BA4221" s="191">
        <v>4</v>
      </c>
      <c r="BB4221" s="191">
        <v>0</v>
      </c>
    </row>
    <row r="4222" spans="48:54" x14ac:dyDescent="0.2">
      <c r="AV4222" s="191" t="str">
        <f t="shared" si="69"/>
        <v>572_RS_6_4_202425</v>
      </c>
      <c r="AW4222" s="191" t="s">
        <v>92</v>
      </c>
      <c r="AX4222" s="18">
        <v>202425</v>
      </c>
      <c r="AY4222" s="191">
        <v>572</v>
      </c>
      <c r="AZ4222" s="191">
        <v>6</v>
      </c>
      <c r="BA4222" s="191">
        <v>4</v>
      </c>
      <c r="BB4222" s="191">
        <v>0</v>
      </c>
    </row>
    <row r="4223" spans="48:54" x14ac:dyDescent="0.2">
      <c r="AV4223" s="191" t="str">
        <f t="shared" si="69"/>
        <v>574_RS_6_4_202425</v>
      </c>
      <c r="AW4223" s="191" t="s">
        <v>92</v>
      </c>
      <c r="AX4223" s="18">
        <v>202425</v>
      </c>
      <c r="AY4223" s="191">
        <v>574</v>
      </c>
      <c r="AZ4223" s="191">
        <v>6</v>
      </c>
      <c r="BA4223" s="191">
        <v>4</v>
      </c>
      <c r="BB4223" s="191">
        <v>0</v>
      </c>
    </row>
    <row r="4224" spans="48:54" x14ac:dyDescent="0.2">
      <c r="AV4224" s="191" t="str">
        <f t="shared" si="69"/>
        <v>576_RS_6_4_202425</v>
      </c>
      <c r="AW4224" s="191" t="s">
        <v>92</v>
      </c>
      <c r="AX4224" s="18">
        <v>202425</v>
      </c>
      <c r="AY4224" s="191">
        <v>576</v>
      </c>
      <c r="AZ4224" s="191">
        <v>6</v>
      </c>
      <c r="BA4224" s="191">
        <v>4</v>
      </c>
      <c r="BB4224" s="191">
        <v>0</v>
      </c>
    </row>
    <row r="4225" spans="48:54" x14ac:dyDescent="0.2">
      <c r="AV4225" s="191" t="str">
        <f t="shared" si="69"/>
        <v>582_RS_6_4_202425</v>
      </c>
      <c r="AW4225" s="191" t="s">
        <v>92</v>
      </c>
      <c r="AX4225" s="18">
        <v>202425</v>
      </c>
      <c r="AY4225" s="191">
        <v>582</v>
      </c>
      <c r="AZ4225" s="191">
        <v>6</v>
      </c>
      <c r="BA4225" s="191">
        <v>4</v>
      </c>
      <c r="BB4225" s="191">
        <v>0</v>
      </c>
    </row>
    <row r="4226" spans="48:54" x14ac:dyDescent="0.2">
      <c r="AV4226" s="191" t="str">
        <f t="shared" si="69"/>
        <v>584_RS_6_4_202425</v>
      </c>
      <c r="AW4226" s="191" t="s">
        <v>92</v>
      </c>
      <c r="AX4226" s="18">
        <v>202425</v>
      </c>
      <c r="AY4226" s="191">
        <v>584</v>
      </c>
      <c r="AZ4226" s="191">
        <v>6</v>
      </c>
      <c r="BA4226" s="191">
        <v>4</v>
      </c>
      <c r="BB4226" s="191">
        <v>0</v>
      </c>
    </row>
    <row r="4227" spans="48:54" x14ac:dyDescent="0.2">
      <c r="AV4227" s="191" t="str">
        <f t="shared" si="69"/>
        <v>586_RS_6_4_202425</v>
      </c>
      <c r="AW4227" s="191" t="s">
        <v>92</v>
      </c>
      <c r="AX4227" s="18">
        <v>202425</v>
      </c>
      <c r="AY4227" s="191">
        <v>586</v>
      </c>
      <c r="AZ4227" s="191">
        <v>6</v>
      </c>
      <c r="BA4227" s="191">
        <v>4</v>
      </c>
      <c r="BB4227" s="191">
        <v>0</v>
      </c>
    </row>
    <row r="4228" spans="48:54" x14ac:dyDescent="0.2">
      <c r="AV4228" s="191" t="str">
        <f t="shared" ref="AV4228:AV4291" si="70">AY4228&amp;"_"&amp;AW4228&amp;"_"&amp;AZ4228&amp;"_"&amp;BA4228&amp;"_"&amp;AX4228</f>
        <v>512_RS_6_5_202425</v>
      </c>
      <c r="AW4228" s="191" t="s">
        <v>92</v>
      </c>
      <c r="AX4228" s="18">
        <v>202425</v>
      </c>
      <c r="AY4228" s="191">
        <v>512</v>
      </c>
      <c r="AZ4228" s="191">
        <v>6</v>
      </c>
      <c r="BA4228" s="191">
        <v>5</v>
      </c>
      <c r="BB4228" s="191">
        <v>-4766</v>
      </c>
    </row>
    <row r="4229" spans="48:54" x14ac:dyDescent="0.2">
      <c r="AV4229" s="191" t="str">
        <f t="shared" si="70"/>
        <v>514_RS_6_5_202425</v>
      </c>
      <c r="AW4229" s="191" t="s">
        <v>92</v>
      </c>
      <c r="AX4229" s="18">
        <v>202425</v>
      </c>
      <c r="AY4229" s="191">
        <v>514</v>
      </c>
      <c r="AZ4229" s="191">
        <v>6</v>
      </c>
      <c r="BA4229" s="191">
        <v>5</v>
      </c>
      <c r="BB4229" s="191">
        <v>-6651.8060400000004</v>
      </c>
    </row>
    <row r="4230" spans="48:54" x14ac:dyDescent="0.2">
      <c r="AV4230" s="191" t="str">
        <f t="shared" si="70"/>
        <v>516_RS_6_5_202425</v>
      </c>
      <c r="AW4230" s="191" t="s">
        <v>92</v>
      </c>
      <c r="AX4230" s="18">
        <v>202425</v>
      </c>
      <c r="AY4230" s="191">
        <v>516</v>
      </c>
      <c r="AZ4230" s="191">
        <v>6</v>
      </c>
      <c r="BA4230" s="191">
        <v>5</v>
      </c>
      <c r="BB4230" s="191">
        <v>-9707.1739999999991</v>
      </c>
    </row>
    <row r="4231" spans="48:54" x14ac:dyDescent="0.2">
      <c r="AV4231" s="191" t="str">
        <f t="shared" si="70"/>
        <v>518_RS_6_5_202425</v>
      </c>
      <c r="AW4231" s="191" t="s">
        <v>92</v>
      </c>
      <c r="AX4231" s="18">
        <v>202425</v>
      </c>
      <c r="AY4231" s="191">
        <v>518</v>
      </c>
      <c r="AZ4231" s="191">
        <v>6</v>
      </c>
      <c r="BA4231" s="191">
        <v>5</v>
      </c>
      <c r="BB4231" s="191">
        <v>-7871.1550000000007</v>
      </c>
    </row>
    <row r="4232" spans="48:54" x14ac:dyDescent="0.2">
      <c r="AV4232" s="191" t="str">
        <f t="shared" si="70"/>
        <v>520_RS_6_5_202425</v>
      </c>
      <c r="AW4232" s="191" t="s">
        <v>92</v>
      </c>
      <c r="AX4232" s="18">
        <v>202425</v>
      </c>
      <c r="AY4232" s="191">
        <v>520</v>
      </c>
      <c r="AZ4232" s="191">
        <v>6</v>
      </c>
      <c r="BA4232" s="191">
        <v>5</v>
      </c>
      <c r="BB4232" s="191">
        <v>-11075.406000000001</v>
      </c>
    </row>
    <row r="4233" spans="48:54" x14ac:dyDescent="0.2">
      <c r="AV4233" s="191" t="str">
        <f t="shared" si="70"/>
        <v>522_RS_6_5_202425</v>
      </c>
      <c r="AW4233" s="191" t="s">
        <v>92</v>
      </c>
      <c r="AX4233" s="18">
        <v>202425</v>
      </c>
      <c r="AY4233" s="191">
        <v>522</v>
      </c>
      <c r="AZ4233" s="191">
        <v>6</v>
      </c>
      <c r="BA4233" s="191">
        <v>5</v>
      </c>
      <c r="BB4233" s="191">
        <v>-15854.100429999999</v>
      </c>
    </row>
    <row r="4234" spans="48:54" x14ac:dyDescent="0.2">
      <c r="AV4234" s="191" t="str">
        <f t="shared" si="70"/>
        <v>524_RS_6_5_202425</v>
      </c>
      <c r="AW4234" s="191" t="s">
        <v>92</v>
      </c>
      <c r="AX4234" s="18">
        <v>202425</v>
      </c>
      <c r="AY4234" s="191">
        <v>524</v>
      </c>
      <c r="AZ4234" s="191">
        <v>6</v>
      </c>
      <c r="BA4234" s="191">
        <v>5</v>
      </c>
      <c r="BB4234" s="191">
        <v>-11377.038442249097</v>
      </c>
    </row>
    <row r="4235" spans="48:54" x14ac:dyDescent="0.2">
      <c r="AV4235" s="191" t="str">
        <f t="shared" si="70"/>
        <v>526_RS_6_5_202425</v>
      </c>
      <c r="AW4235" s="191" t="s">
        <v>92</v>
      </c>
      <c r="AX4235" s="18">
        <v>202425</v>
      </c>
      <c r="AY4235" s="191">
        <v>526</v>
      </c>
      <c r="AZ4235" s="191">
        <v>6</v>
      </c>
      <c r="BA4235" s="191">
        <v>5</v>
      </c>
      <c r="BB4235" s="191">
        <v>-5716.4630000000006</v>
      </c>
    </row>
    <row r="4236" spans="48:54" x14ac:dyDescent="0.2">
      <c r="AV4236" s="191" t="str">
        <f t="shared" si="70"/>
        <v>528_RS_6_5_202425</v>
      </c>
      <c r="AW4236" s="191" t="s">
        <v>92</v>
      </c>
      <c r="AX4236" s="18">
        <v>202425</v>
      </c>
      <c r="AY4236" s="191">
        <v>528</v>
      </c>
      <c r="AZ4236" s="191">
        <v>6</v>
      </c>
      <c r="BA4236" s="191">
        <v>5</v>
      </c>
      <c r="BB4236" s="191">
        <v>-8466</v>
      </c>
    </row>
    <row r="4237" spans="48:54" x14ac:dyDescent="0.2">
      <c r="AV4237" s="191" t="str">
        <f t="shared" si="70"/>
        <v>530_RS_6_5_202425</v>
      </c>
      <c r="AW4237" s="191" t="s">
        <v>92</v>
      </c>
      <c r="AX4237" s="18">
        <v>202425</v>
      </c>
      <c r="AY4237" s="191">
        <v>530</v>
      </c>
      <c r="AZ4237" s="191">
        <v>6</v>
      </c>
      <c r="BA4237" s="191">
        <v>5</v>
      </c>
      <c r="BB4237" s="191">
        <v>-15451.972999999998</v>
      </c>
    </row>
    <row r="4238" spans="48:54" x14ac:dyDescent="0.2">
      <c r="AV4238" s="191" t="str">
        <f t="shared" si="70"/>
        <v>532_RS_6_5_202425</v>
      </c>
      <c r="AW4238" s="191" t="s">
        <v>92</v>
      </c>
      <c r="AX4238" s="18">
        <v>202425</v>
      </c>
      <c r="AY4238" s="191">
        <v>532</v>
      </c>
      <c r="AZ4238" s="191">
        <v>6</v>
      </c>
      <c r="BA4238" s="191">
        <v>5</v>
      </c>
      <c r="BB4238" s="191">
        <v>-27458.912</v>
      </c>
    </row>
    <row r="4239" spans="48:54" x14ac:dyDescent="0.2">
      <c r="AV4239" s="191" t="str">
        <f t="shared" si="70"/>
        <v>534_RS_6_5_202425</v>
      </c>
      <c r="AW4239" s="191" t="s">
        <v>92</v>
      </c>
      <c r="AX4239" s="18">
        <v>202425</v>
      </c>
      <c r="AY4239" s="191">
        <v>534</v>
      </c>
      <c r="AZ4239" s="191">
        <v>6</v>
      </c>
      <c r="BA4239" s="191">
        <v>5</v>
      </c>
      <c r="BB4239" s="191">
        <v>-12048.815969999998</v>
      </c>
    </row>
    <row r="4240" spans="48:54" x14ac:dyDescent="0.2">
      <c r="AV4240" s="191" t="str">
        <f t="shared" si="70"/>
        <v>536_RS_6_5_202425</v>
      </c>
      <c r="AW4240" s="191" t="s">
        <v>92</v>
      </c>
      <c r="AX4240" s="18">
        <v>202425</v>
      </c>
      <c r="AY4240" s="191">
        <v>536</v>
      </c>
      <c r="AZ4240" s="191">
        <v>6</v>
      </c>
      <c r="BA4240" s="191">
        <v>5</v>
      </c>
      <c r="BB4240" s="191">
        <v>-15434.634</v>
      </c>
    </row>
    <row r="4241" spans="48:54" x14ac:dyDescent="0.2">
      <c r="AV4241" s="191" t="str">
        <f t="shared" si="70"/>
        <v>538_RS_6_5_202425</v>
      </c>
      <c r="AW4241" s="191" t="s">
        <v>92</v>
      </c>
      <c r="AX4241" s="18">
        <v>202425</v>
      </c>
      <c r="AY4241" s="191">
        <v>538</v>
      </c>
      <c r="AZ4241" s="191">
        <v>6</v>
      </c>
      <c r="BA4241" s="191">
        <v>5</v>
      </c>
      <c r="BB4241" s="191">
        <v>-8577.8225700000003</v>
      </c>
    </row>
    <row r="4242" spans="48:54" x14ac:dyDescent="0.2">
      <c r="AV4242" s="191" t="str">
        <f t="shared" si="70"/>
        <v>540_RS_6_5_202425</v>
      </c>
      <c r="AW4242" s="191" t="s">
        <v>92</v>
      </c>
      <c r="AX4242" s="18">
        <v>202425</v>
      </c>
      <c r="AY4242" s="191">
        <v>540</v>
      </c>
      <c r="AZ4242" s="191">
        <v>6</v>
      </c>
      <c r="BA4242" s="191">
        <v>5</v>
      </c>
      <c r="BB4242" s="191">
        <v>-27280.170999999998</v>
      </c>
    </row>
    <row r="4243" spans="48:54" x14ac:dyDescent="0.2">
      <c r="AV4243" s="191" t="str">
        <f t="shared" si="70"/>
        <v>542_RS_6_5_202425</v>
      </c>
      <c r="AW4243" s="191" t="s">
        <v>92</v>
      </c>
      <c r="AX4243" s="18">
        <v>202425</v>
      </c>
      <c r="AY4243" s="191">
        <v>542</v>
      </c>
      <c r="AZ4243" s="191">
        <v>6</v>
      </c>
      <c r="BA4243" s="191">
        <v>5</v>
      </c>
      <c r="BB4243" s="191">
        <v>-8035.9242800000002</v>
      </c>
    </row>
    <row r="4244" spans="48:54" x14ac:dyDescent="0.2">
      <c r="AV4244" s="191" t="str">
        <f t="shared" si="70"/>
        <v>544_RS_6_5_202425</v>
      </c>
      <c r="AW4244" s="191" t="s">
        <v>92</v>
      </c>
      <c r="AX4244" s="18">
        <v>202425</v>
      </c>
      <c r="AY4244" s="191">
        <v>544</v>
      </c>
      <c r="AZ4244" s="191">
        <v>6</v>
      </c>
      <c r="BA4244" s="191">
        <v>5</v>
      </c>
      <c r="BB4244" s="191">
        <v>-15324.267000000002</v>
      </c>
    </row>
    <row r="4245" spans="48:54" x14ac:dyDescent="0.2">
      <c r="AV4245" s="191" t="str">
        <f t="shared" si="70"/>
        <v>545_RS_6_5_202425</v>
      </c>
      <c r="AW4245" s="191" t="s">
        <v>92</v>
      </c>
      <c r="AX4245" s="18">
        <v>202425</v>
      </c>
      <c r="AY4245" s="191">
        <v>545</v>
      </c>
      <c r="AZ4245" s="191">
        <v>6</v>
      </c>
      <c r="BA4245" s="191">
        <v>5</v>
      </c>
      <c r="BB4245" s="191">
        <v>-9689.071773443</v>
      </c>
    </row>
    <row r="4246" spans="48:54" x14ac:dyDescent="0.2">
      <c r="AV4246" s="191" t="str">
        <f t="shared" si="70"/>
        <v>546_RS_6_5_202425</v>
      </c>
      <c r="AW4246" s="191" t="s">
        <v>92</v>
      </c>
      <c r="AX4246" s="18">
        <v>202425</v>
      </c>
      <c r="AY4246" s="191">
        <v>546</v>
      </c>
      <c r="AZ4246" s="191">
        <v>6</v>
      </c>
      <c r="BA4246" s="191">
        <v>5</v>
      </c>
      <c r="BB4246" s="191">
        <v>-8508</v>
      </c>
    </row>
    <row r="4247" spans="48:54" x14ac:dyDescent="0.2">
      <c r="AV4247" s="191" t="str">
        <f t="shared" si="70"/>
        <v>548_RS_6_5_202425</v>
      </c>
      <c r="AW4247" s="191" t="s">
        <v>92</v>
      </c>
      <c r="AX4247" s="18">
        <v>202425</v>
      </c>
      <c r="AY4247" s="191">
        <v>548</v>
      </c>
      <c r="AZ4247" s="191">
        <v>6</v>
      </c>
      <c r="BA4247" s="191">
        <v>5</v>
      </c>
      <c r="BB4247" s="191">
        <v>-5416.652</v>
      </c>
    </row>
    <row r="4248" spans="48:54" x14ac:dyDescent="0.2">
      <c r="AV4248" s="191" t="str">
        <f t="shared" si="70"/>
        <v>550_RS_6_5_202425</v>
      </c>
      <c r="AW4248" s="191" t="s">
        <v>92</v>
      </c>
      <c r="AX4248" s="18">
        <v>202425</v>
      </c>
      <c r="AY4248" s="191">
        <v>550</v>
      </c>
      <c r="AZ4248" s="191">
        <v>6</v>
      </c>
      <c r="BA4248" s="191">
        <v>5</v>
      </c>
      <c r="BB4248" s="191">
        <v>-26289.478239999993</v>
      </c>
    </row>
    <row r="4249" spans="48:54" x14ac:dyDescent="0.2">
      <c r="AV4249" s="191" t="str">
        <f t="shared" si="70"/>
        <v>552_RS_6_5_202425</v>
      </c>
      <c r="AW4249" s="191" t="s">
        <v>92</v>
      </c>
      <c r="AX4249" s="18">
        <v>202425</v>
      </c>
      <c r="AY4249" s="191">
        <v>552</v>
      </c>
      <c r="AZ4249" s="191">
        <v>6</v>
      </c>
      <c r="BA4249" s="191">
        <v>5</v>
      </c>
      <c r="BB4249" s="191">
        <v>-31395.733939999958</v>
      </c>
    </row>
    <row r="4250" spans="48:54" x14ac:dyDescent="0.2">
      <c r="AV4250" s="191" t="str">
        <f t="shared" si="70"/>
        <v>562_RS_6_5_202425</v>
      </c>
      <c r="AW4250" s="191" t="s">
        <v>92</v>
      </c>
      <c r="AX4250" s="18">
        <v>202425</v>
      </c>
      <c r="AY4250" s="191">
        <v>562</v>
      </c>
      <c r="AZ4250" s="191">
        <v>6</v>
      </c>
      <c r="BA4250" s="191">
        <v>5</v>
      </c>
      <c r="BB4250" s="191">
        <v>0</v>
      </c>
    </row>
    <row r="4251" spans="48:54" x14ac:dyDescent="0.2">
      <c r="AV4251" s="191" t="str">
        <f t="shared" si="70"/>
        <v>564_RS_6_5_202425</v>
      </c>
      <c r="AW4251" s="191" t="s">
        <v>92</v>
      </c>
      <c r="AX4251" s="18">
        <v>202425</v>
      </c>
      <c r="AY4251" s="191">
        <v>564</v>
      </c>
      <c r="AZ4251" s="191">
        <v>6</v>
      </c>
      <c r="BA4251" s="191">
        <v>5</v>
      </c>
      <c r="BB4251" s="191">
        <v>0</v>
      </c>
    </row>
    <row r="4252" spans="48:54" x14ac:dyDescent="0.2">
      <c r="AV4252" s="191" t="str">
        <f t="shared" si="70"/>
        <v>566_RS_6_5_202425</v>
      </c>
      <c r="AW4252" s="191" t="s">
        <v>92</v>
      </c>
      <c r="AX4252" s="18">
        <v>202425</v>
      </c>
      <c r="AY4252" s="191">
        <v>566</v>
      </c>
      <c r="AZ4252" s="191">
        <v>6</v>
      </c>
      <c r="BA4252" s="191">
        <v>5</v>
      </c>
      <c r="BB4252" s="191">
        <v>0</v>
      </c>
    </row>
    <row r="4253" spans="48:54" x14ac:dyDescent="0.2">
      <c r="AV4253" s="191" t="str">
        <f t="shared" si="70"/>
        <v>568_RS_6_5_202425</v>
      </c>
      <c r="AW4253" s="191" t="s">
        <v>92</v>
      </c>
      <c r="AX4253" s="18">
        <v>202425</v>
      </c>
      <c r="AY4253" s="191">
        <v>568</v>
      </c>
      <c r="AZ4253" s="191">
        <v>6</v>
      </c>
      <c r="BA4253" s="191">
        <v>5</v>
      </c>
      <c r="BB4253" s="191">
        <v>0</v>
      </c>
    </row>
    <row r="4254" spans="48:54" x14ac:dyDescent="0.2">
      <c r="AV4254" s="191" t="str">
        <f t="shared" si="70"/>
        <v>572_RS_6_5_202425</v>
      </c>
      <c r="AW4254" s="191" t="s">
        <v>92</v>
      </c>
      <c r="AX4254" s="18">
        <v>202425</v>
      </c>
      <c r="AY4254" s="191">
        <v>572</v>
      </c>
      <c r="AZ4254" s="191">
        <v>6</v>
      </c>
      <c r="BA4254" s="191">
        <v>5</v>
      </c>
      <c r="BB4254" s="191">
        <v>0</v>
      </c>
    </row>
    <row r="4255" spans="48:54" x14ac:dyDescent="0.2">
      <c r="AV4255" s="191" t="str">
        <f t="shared" si="70"/>
        <v>574_RS_6_5_202425</v>
      </c>
      <c r="AW4255" s="191" t="s">
        <v>92</v>
      </c>
      <c r="AX4255" s="18">
        <v>202425</v>
      </c>
      <c r="AY4255" s="191">
        <v>574</v>
      </c>
      <c r="AZ4255" s="191">
        <v>6</v>
      </c>
      <c r="BA4255" s="191">
        <v>5</v>
      </c>
      <c r="BB4255" s="191">
        <v>0</v>
      </c>
    </row>
    <row r="4256" spans="48:54" x14ac:dyDescent="0.2">
      <c r="AV4256" s="191" t="str">
        <f t="shared" si="70"/>
        <v>576_RS_6_5_202425</v>
      </c>
      <c r="AW4256" s="191" t="s">
        <v>92</v>
      </c>
      <c r="AX4256" s="18">
        <v>202425</v>
      </c>
      <c r="AY4256" s="191">
        <v>576</v>
      </c>
      <c r="AZ4256" s="191">
        <v>6</v>
      </c>
      <c r="BA4256" s="191">
        <v>5</v>
      </c>
      <c r="BB4256" s="191">
        <v>0</v>
      </c>
    </row>
    <row r="4257" spans="48:54" x14ac:dyDescent="0.2">
      <c r="AV4257" s="191" t="str">
        <f t="shared" si="70"/>
        <v>582_RS_6_5_202425</v>
      </c>
      <c r="AW4257" s="191" t="s">
        <v>92</v>
      </c>
      <c r="AX4257" s="18">
        <v>202425</v>
      </c>
      <c r="AY4257" s="191">
        <v>582</v>
      </c>
      <c r="AZ4257" s="191">
        <v>6</v>
      </c>
      <c r="BA4257" s="191">
        <v>5</v>
      </c>
      <c r="BB4257" s="191">
        <v>0</v>
      </c>
    </row>
    <row r="4258" spans="48:54" x14ac:dyDescent="0.2">
      <c r="AV4258" s="191" t="str">
        <f t="shared" si="70"/>
        <v>584_RS_6_5_202425</v>
      </c>
      <c r="AW4258" s="191" t="s">
        <v>92</v>
      </c>
      <c r="AX4258" s="18">
        <v>202425</v>
      </c>
      <c r="AY4258" s="191">
        <v>584</v>
      </c>
      <c r="AZ4258" s="191">
        <v>6</v>
      </c>
      <c r="BA4258" s="191">
        <v>5</v>
      </c>
      <c r="BB4258" s="191">
        <v>0</v>
      </c>
    </row>
    <row r="4259" spans="48:54" x14ac:dyDescent="0.2">
      <c r="AV4259" s="191" t="str">
        <f t="shared" si="70"/>
        <v>586_RS_6_5_202425</v>
      </c>
      <c r="AW4259" s="191" t="s">
        <v>92</v>
      </c>
      <c r="AX4259" s="18">
        <v>202425</v>
      </c>
      <c r="AY4259" s="191">
        <v>586</v>
      </c>
      <c r="AZ4259" s="191">
        <v>6</v>
      </c>
      <c r="BA4259" s="191">
        <v>5</v>
      </c>
      <c r="BB4259" s="191">
        <v>0</v>
      </c>
    </row>
    <row r="4260" spans="48:54" x14ac:dyDescent="0.2">
      <c r="AV4260" s="191" t="str">
        <f t="shared" si="70"/>
        <v>512_RS_6.5_1_202425</v>
      </c>
      <c r="AW4260" s="191" t="s">
        <v>92</v>
      </c>
      <c r="AX4260" s="18">
        <v>202425</v>
      </c>
      <c r="AY4260" s="191">
        <v>512</v>
      </c>
      <c r="AZ4260" s="191">
        <v>6.5</v>
      </c>
      <c r="BA4260" s="191">
        <v>1</v>
      </c>
      <c r="BB4260" s="191">
        <v>0</v>
      </c>
    </row>
    <row r="4261" spans="48:54" x14ac:dyDescent="0.2">
      <c r="AV4261" s="191" t="str">
        <f t="shared" si="70"/>
        <v>514_RS_6.5_1_202425</v>
      </c>
      <c r="AW4261" s="191" t="s">
        <v>92</v>
      </c>
      <c r="AX4261" s="18">
        <v>202425</v>
      </c>
      <c r="AY4261" s="191">
        <v>514</v>
      </c>
      <c r="AZ4261" s="191">
        <v>6.5</v>
      </c>
      <c r="BA4261" s="191">
        <v>1</v>
      </c>
      <c r="BB4261" s="191">
        <v>161.08300000000003</v>
      </c>
    </row>
    <row r="4262" spans="48:54" x14ac:dyDescent="0.2">
      <c r="AV4262" s="191" t="str">
        <f t="shared" si="70"/>
        <v>516_RS_6.5_1_202425</v>
      </c>
      <c r="AW4262" s="191" t="s">
        <v>92</v>
      </c>
      <c r="AX4262" s="18">
        <v>202425</v>
      </c>
      <c r="AY4262" s="191">
        <v>516</v>
      </c>
      <c r="AZ4262" s="191">
        <v>6.5</v>
      </c>
      <c r="BA4262" s="191">
        <v>1</v>
      </c>
      <c r="BB4262" s="191">
        <v>1579.68</v>
      </c>
    </row>
    <row r="4263" spans="48:54" x14ac:dyDescent="0.2">
      <c r="AV4263" s="191" t="str">
        <f t="shared" si="70"/>
        <v>518_RS_6.5_1_202425</v>
      </c>
      <c r="AW4263" s="191" t="s">
        <v>92</v>
      </c>
      <c r="AX4263" s="18">
        <v>202425</v>
      </c>
      <c r="AY4263" s="191">
        <v>518</v>
      </c>
      <c r="AZ4263" s="191">
        <v>6.5</v>
      </c>
      <c r="BA4263" s="191">
        <v>1</v>
      </c>
      <c r="BB4263" s="191">
        <v>160.441</v>
      </c>
    </row>
    <row r="4264" spans="48:54" x14ac:dyDescent="0.2">
      <c r="AV4264" s="191" t="str">
        <f t="shared" si="70"/>
        <v>520_RS_6.5_1_202425</v>
      </c>
      <c r="AW4264" s="191" t="s">
        <v>92</v>
      </c>
      <c r="AX4264" s="18">
        <v>202425</v>
      </c>
      <c r="AY4264" s="191">
        <v>520</v>
      </c>
      <c r="AZ4264" s="191">
        <v>6.5</v>
      </c>
      <c r="BA4264" s="191">
        <v>1</v>
      </c>
      <c r="BB4264" s="191">
        <v>439.50299999999999</v>
      </c>
    </row>
    <row r="4265" spans="48:54" x14ac:dyDescent="0.2">
      <c r="AV4265" s="191" t="str">
        <f t="shared" si="70"/>
        <v>522_RS_6.5_1_202425</v>
      </c>
      <c r="AW4265" s="191" t="s">
        <v>92</v>
      </c>
      <c r="AX4265" s="18">
        <v>202425</v>
      </c>
      <c r="AY4265" s="191">
        <v>522</v>
      </c>
      <c r="AZ4265" s="191">
        <v>6.5</v>
      </c>
      <c r="BA4265" s="191">
        <v>1</v>
      </c>
      <c r="BB4265" s="191">
        <v>215.55700000000002</v>
      </c>
    </row>
    <row r="4266" spans="48:54" x14ac:dyDescent="0.2">
      <c r="AV4266" s="191" t="str">
        <f t="shared" si="70"/>
        <v>524_RS_6.5_1_202425</v>
      </c>
      <c r="AW4266" s="191" t="s">
        <v>92</v>
      </c>
      <c r="AX4266" s="18">
        <v>202425</v>
      </c>
      <c r="AY4266" s="191">
        <v>524</v>
      </c>
      <c r="AZ4266" s="191">
        <v>6.5</v>
      </c>
      <c r="BA4266" s="191">
        <v>1</v>
      </c>
      <c r="BB4266" s="191">
        <v>524.17951000000005</v>
      </c>
    </row>
    <row r="4267" spans="48:54" x14ac:dyDescent="0.2">
      <c r="AV4267" s="191" t="str">
        <f t="shared" si="70"/>
        <v>526_RS_6.5_1_202425</v>
      </c>
      <c r="AW4267" s="191" t="s">
        <v>92</v>
      </c>
      <c r="AX4267" s="18">
        <v>202425</v>
      </c>
      <c r="AY4267" s="191">
        <v>526</v>
      </c>
      <c r="AZ4267" s="191">
        <v>6.5</v>
      </c>
      <c r="BA4267" s="191">
        <v>1</v>
      </c>
      <c r="BB4267" s="191">
        <v>161.947</v>
      </c>
    </row>
    <row r="4268" spans="48:54" x14ac:dyDescent="0.2">
      <c r="AV4268" s="191" t="str">
        <f t="shared" si="70"/>
        <v>528_RS_6.5_1_202425</v>
      </c>
      <c r="AW4268" s="191" t="s">
        <v>92</v>
      </c>
      <c r="AX4268" s="18">
        <v>202425</v>
      </c>
      <c r="AY4268" s="191">
        <v>528</v>
      </c>
      <c r="AZ4268" s="191">
        <v>6.5</v>
      </c>
      <c r="BA4268" s="191">
        <v>1</v>
      </c>
      <c r="BB4268" s="191">
        <v>72</v>
      </c>
    </row>
    <row r="4269" spans="48:54" x14ac:dyDescent="0.2">
      <c r="AV4269" s="191" t="str">
        <f t="shared" si="70"/>
        <v>530_RS_6.5_1_202425</v>
      </c>
      <c r="AW4269" s="191" t="s">
        <v>92</v>
      </c>
      <c r="AX4269" s="18">
        <v>202425</v>
      </c>
      <c r="AY4269" s="191">
        <v>530</v>
      </c>
      <c r="AZ4269" s="191">
        <v>6.5</v>
      </c>
      <c r="BA4269" s="191">
        <v>1</v>
      </c>
      <c r="BB4269" s="191">
        <v>269.839</v>
      </c>
    </row>
    <row r="4270" spans="48:54" x14ac:dyDescent="0.2">
      <c r="AV4270" s="191" t="str">
        <f t="shared" si="70"/>
        <v>532_RS_6.5_1_202425</v>
      </c>
      <c r="AW4270" s="191" t="s">
        <v>92</v>
      </c>
      <c r="AX4270" s="18">
        <v>202425</v>
      </c>
      <c r="AY4270" s="191">
        <v>532</v>
      </c>
      <c r="AZ4270" s="191">
        <v>6.5</v>
      </c>
      <c r="BA4270" s="191">
        <v>1</v>
      </c>
      <c r="BB4270" s="191">
        <v>0</v>
      </c>
    </row>
    <row r="4271" spans="48:54" x14ac:dyDescent="0.2">
      <c r="AV4271" s="191" t="str">
        <f t="shared" si="70"/>
        <v>534_RS_6.5_1_202425</v>
      </c>
      <c r="AW4271" s="191" t="s">
        <v>92</v>
      </c>
      <c r="AX4271" s="18">
        <v>202425</v>
      </c>
      <c r="AY4271" s="191">
        <v>534</v>
      </c>
      <c r="AZ4271" s="191">
        <v>6.5</v>
      </c>
      <c r="BA4271" s="191">
        <v>1</v>
      </c>
      <c r="BB4271" s="191">
        <v>66.099999999999994</v>
      </c>
    </row>
    <row r="4272" spans="48:54" x14ac:dyDescent="0.2">
      <c r="AV4272" s="191" t="str">
        <f t="shared" si="70"/>
        <v>536_RS_6.5_1_202425</v>
      </c>
      <c r="AW4272" s="191" t="s">
        <v>92</v>
      </c>
      <c r="AX4272" s="18">
        <v>202425</v>
      </c>
      <c r="AY4272" s="191">
        <v>536</v>
      </c>
      <c r="AZ4272" s="191">
        <v>6.5</v>
      </c>
      <c r="BA4272" s="191">
        <v>1</v>
      </c>
      <c r="BB4272" s="191">
        <v>358.91</v>
      </c>
    </row>
    <row r="4273" spans="48:54" x14ac:dyDescent="0.2">
      <c r="AV4273" s="191" t="str">
        <f t="shared" si="70"/>
        <v>538_RS_6.5_1_202425</v>
      </c>
      <c r="AW4273" s="191" t="s">
        <v>92</v>
      </c>
      <c r="AX4273" s="18">
        <v>202425</v>
      </c>
      <c r="AY4273" s="191">
        <v>538</v>
      </c>
      <c r="AZ4273" s="191">
        <v>6.5</v>
      </c>
      <c r="BA4273" s="191">
        <v>1</v>
      </c>
      <c r="BB4273" s="191">
        <v>1001.6000000000001</v>
      </c>
    </row>
    <row r="4274" spans="48:54" x14ac:dyDescent="0.2">
      <c r="AV4274" s="191" t="str">
        <f t="shared" si="70"/>
        <v>540_RS_6.5_1_202425</v>
      </c>
      <c r="AW4274" s="191" t="s">
        <v>92</v>
      </c>
      <c r="AX4274" s="18">
        <v>202425</v>
      </c>
      <c r="AY4274" s="191">
        <v>540</v>
      </c>
      <c r="AZ4274" s="191">
        <v>6.5</v>
      </c>
      <c r="BA4274" s="191">
        <v>1</v>
      </c>
      <c r="BB4274" s="191">
        <v>1056.059</v>
      </c>
    </row>
    <row r="4275" spans="48:54" x14ac:dyDescent="0.2">
      <c r="AV4275" s="191" t="str">
        <f t="shared" si="70"/>
        <v>542_RS_6.5_1_202425</v>
      </c>
      <c r="AW4275" s="191" t="s">
        <v>92</v>
      </c>
      <c r="AX4275" s="18">
        <v>202425</v>
      </c>
      <c r="AY4275" s="191">
        <v>542</v>
      </c>
      <c r="AZ4275" s="191">
        <v>6.5</v>
      </c>
      <c r="BA4275" s="191">
        <v>1</v>
      </c>
      <c r="BB4275" s="191">
        <v>97.558999999999997</v>
      </c>
    </row>
    <row r="4276" spans="48:54" x14ac:dyDescent="0.2">
      <c r="AV4276" s="191" t="str">
        <f t="shared" si="70"/>
        <v>544_RS_6.5_1_202425</v>
      </c>
      <c r="AW4276" s="191" t="s">
        <v>92</v>
      </c>
      <c r="AX4276" s="18">
        <v>202425</v>
      </c>
      <c r="AY4276" s="191">
        <v>544</v>
      </c>
      <c r="AZ4276" s="191">
        <v>6.5</v>
      </c>
      <c r="BA4276" s="191">
        <v>1</v>
      </c>
      <c r="BB4276" s="191">
        <v>199.346</v>
      </c>
    </row>
    <row r="4277" spans="48:54" x14ac:dyDescent="0.2">
      <c r="AV4277" s="191" t="str">
        <f t="shared" si="70"/>
        <v>545_RS_6.5_1_202425</v>
      </c>
      <c r="AW4277" s="191" t="s">
        <v>92</v>
      </c>
      <c r="AX4277" s="18">
        <v>202425</v>
      </c>
      <c r="AY4277" s="191">
        <v>545</v>
      </c>
      <c r="AZ4277" s="191">
        <v>6.5</v>
      </c>
      <c r="BA4277" s="191">
        <v>1</v>
      </c>
      <c r="BB4277" s="191">
        <v>307.268125</v>
      </c>
    </row>
    <row r="4278" spans="48:54" x14ac:dyDescent="0.2">
      <c r="AV4278" s="191" t="str">
        <f t="shared" si="70"/>
        <v>546_RS_6.5_1_202425</v>
      </c>
      <c r="AW4278" s="191" t="s">
        <v>92</v>
      </c>
      <c r="AX4278" s="18">
        <v>202425</v>
      </c>
      <c r="AY4278" s="191">
        <v>546</v>
      </c>
      <c r="AZ4278" s="191">
        <v>6.5</v>
      </c>
      <c r="BA4278" s="191">
        <v>1</v>
      </c>
      <c r="BB4278" s="191">
        <v>234</v>
      </c>
    </row>
    <row r="4279" spans="48:54" x14ac:dyDescent="0.2">
      <c r="AV4279" s="191" t="str">
        <f t="shared" si="70"/>
        <v>548_RS_6.5_1_202425</v>
      </c>
      <c r="AW4279" s="191" t="s">
        <v>92</v>
      </c>
      <c r="AX4279" s="18">
        <v>202425</v>
      </c>
      <c r="AY4279" s="191">
        <v>548</v>
      </c>
      <c r="AZ4279" s="191">
        <v>6.5</v>
      </c>
      <c r="BA4279" s="191">
        <v>1</v>
      </c>
      <c r="BB4279" s="191">
        <v>452.55200000000002</v>
      </c>
    </row>
    <row r="4280" spans="48:54" x14ac:dyDescent="0.2">
      <c r="AV4280" s="191" t="str">
        <f t="shared" si="70"/>
        <v>550_RS_6.5_1_202425</v>
      </c>
      <c r="AW4280" s="191" t="s">
        <v>92</v>
      </c>
      <c r="AX4280" s="18">
        <v>202425</v>
      </c>
      <c r="AY4280" s="191">
        <v>550</v>
      </c>
      <c r="AZ4280" s="191">
        <v>6.5</v>
      </c>
      <c r="BA4280" s="191">
        <v>1</v>
      </c>
      <c r="BB4280" s="191">
        <v>923.46064999999987</v>
      </c>
    </row>
    <row r="4281" spans="48:54" x14ac:dyDescent="0.2">
      <c r="AV4281" s="191" t="str">
        <f t="shared" si="70"/>
        <v>552_RS_6.5_1_202425</v>
      </c>
      <c r="AW4281" s="191" t="s">
        <v>92</v>
      </c>
      <c r="AX4281" s="18">
        <v>202425</v>
      </c>
      <c r="AY4281" s="191">
        <v>552</v>
      </c>
      <c r="AZ4281" s="191">
        <v>6.5</v>
      </c>
      <c r="BA4281" s="191">
        <v>1</v>
      </c>
      <c r="BB4281" s="191">
        <v>0</v>
      </c>
    </row>
    <row r="4282" spans="48:54" x14ac:dyDescent="0.2">
      <c r="AV4282" s="191" t="str">
        <f t="shared" si="70"/>
        <v>562_RS_6.5_1_202425</v>
      </c>
      <c r="AW4282" s="191" t="s">
        <v>92</v>
      </c>
      <c r="AX4282" s="18">
        <v>202425</v>
      </c>
      <c r="AY4282" s="191">
        <v>562</v>
      </c>
      <c r="AZ4282" s="191">
        <v>6.5</v>
      </c>
      <c r="BA4282" s="191">
        <v>1</v>
      </c>
      <c r="BB4282" s="191">
        <v>0</v>
      </c>
    </row>
    <row r="4283" spans="48:54" x14ac:dyDescent="0.2">
      <c r="AV4283" s="191" t="str">
        <f t="shared" si="70"/>
        <v>564_RS_6.5_1_202425</v>
      </c>
      <c r="AW4283" s="191" t="s">
        <v>92</v>
      </c>
      <c r="AX4283" s="18">
        <v>202425</v>
      </c>
      <c r="AY4283" s="191">
        <v>564</v>
      </c>
      <c r="AZ4283" s="191">
        <v>6.5</v>
      </c>
      <c r="BA4283" s="191">
        <v>1</v>
      </c>
      <c r="BB4283" s="191">
        <v>0</v>
      </c>
    </row>
    <row r="4284" spans="48:54" x14ac:dyDescent="0.2">
      <c r="AV4284" s="191" t="str">
        <f t="shared" si="70"/>
        <v>566_RS_6.5_1_202425</v>
      </c>
      <c r="AW4284" s="191" t="s">
        <v>92</v>
      </c>
      <c r="AX4284" s="18">
        <v>202425</v>
      </c>
      <c r="AY4284" s="191">
        <v>566</v>
      </c>
      <c r="AZ4284" s="191">
        <v>6.5</v>
      </c>
      <c r="BA4284" s="191">
        <v>1</v>
      </c>
      <c r="BB4284" s="191">
        <v>0</v>
      </c>
    </row>
    <row r="4285" spans="48:54" x14ac:dyDescent="0.2">
      <c r="AV4285" s="191" t="str">
        <f t="shared" si="70"/>
        <v>568_RS_6.5_1_202425</v>
      </c>
      <c r="AW4285" s="191" t="s">
        <v>92</v>
      </c>
      <c r="AX4285" s="18">
        <v>202425</v>
      </c>
      <c r="AY4285" s="191">
        <v>568</v>
      </c>
      <c r="AZ4285" s="191">
        <v>6.5</v>
      </c>
      <c r="BA4285" s="191">
        <v>1</v>
      </c>
      <c r="BB4285" s="191">
        <v>0</v>
      </c>
    </row>
    <row r="4286" spans="48:54" x14ac:dyDescent="0.2">
      <c r="AV4286" s="191" t="str">
        <f t="shared" si="70"/>
        <v>572_RS_6.5_1_202425</v>
      </c>
      <c r="AW4286" s="191" t="s">
        <v>92</v>
      </c>
      <c r="AX4286" s="18">
        <v>202425</v>
      </c>
      <c r="AY4286" s="191">
        <v>572</v>
      </c>
      <c r="AZ4286" s="191">
        <v>6.5</v>
      </c>
      <c r="BA4286" s="191">
        <v>1</v>
      </c>
      <c r="BB4286" s="191">
        <v>0</v>
      </c>
    </row>
    <row r="4287" spans="48:54" x14ac:dyDescent="0.2">
      <c r="AV4287" s="191" t="str">
        <f t="shared" si="70"/>
        <v>574_RS_6.5_1_202425</v>
      </c>
      <c r="AW4287" s="191" t="s">
        <v>92</v>
      </c>
      <c r="AX4287" s="18">
        <v>202425</v>
      </c>
      <c r="AY4287" s="191">
        <v>574</v>
      </c>
      <c r="AZ4287" s="191">
        <v>6.5</v>
      </c>
      <c r="BA4287" s="191">
        <v>1</v>
      </c>
      <c r="BB4287" s="191">
        <v>0</v>
      </c>
    </row>
    <row r="4288" spans="48:54" x14ac:dyDescent="0.2">
      <c r="AV4288" s="191" t="str">
        <f t="shared" si="70"/>
        <v>576_RS_6.5_1_202425</v>
      </c>
      <c r="AW4288" s="191" t="s">
        <v>92</v>
      </c>
      <c r="AX4288" s="18">
        <v>202425</v>
      </c>
      <c r="AY4288" s="191">
        <v>576</v>
      </c>
      <c r="AZ4288" s="191">
        <v>6.5</v>
      </c>
      <c r="BA4288" s="191">
        <v>1</v>
      </c>
      <c r="BB4288" s="191">
        <v>0</v>
      </c>
    </row>
    <row r="4289" spans="48:54" x14ac:dyDescent="0.2">
      <c r="AV4289" s="191" t="str">
        <f t="shared" si="70"/>
        <v>582_RS_6.5_1_202425</v>
      </c>
      <c r="AW4289" s="191" t="s">
        <v>92</v>
      </c>
      <c r="AX4289" s="18">
        <v>202425</v>
      </c>
      <c r="AY4289" s="191">
        <v>582</v>
      </c>
      <c r="AZ4289" s="191">
        <v>6.5</v>
      </c>
      <c r="BA4289" s="191">
        <v>1</v>
      </c>
      <c r="BB4289" s="191">
        <v>0</v>
      </c>
    </row>
    <row r="4290" spans="48:54" x14ac:dyDescent="0.2">
      <c r="AV4290" s="191" t="str">
        <f t="shared" si="70"/>
        <v>584_RS_6.5_1_202425</v>
      </c>
      <c r="AW4290" s="191" t="s">
        <v>92</v>
      </c>
      <c r="AX4290" s="18">
        <v>202425</v>
      </c>
      <c r="AY4290" s="191">
        <v>584</v>
      </c>
      <c r="AZ4290" s="191">
        <v>6.5</v>
      </c>
      <c r="BA4290" s="191">
        <v>1</v>
      </c>
      <c r="BB4290" s="191">
        <v>0</v>
      </c>
    </row>
    <row r="4291" spans="48:54" x14ac:dyDescent="0.2">
      <c r="AV4291" s="191" t="str">
        <f t="shared" si="70"/>
        <v>586_RS_6.5_1_202425</v>
      </c>
      <c r="AW4291" s="191" t="s">
        <v>92</v>
      </c>
      <c r="AX4291" s="18">
        <v>202425</v>
      </c>
      <c r="AY4291" s="191">
        <v>586</v>
      </c>
      <c r="AZ4291" s="191">
        <v>6.5</v>
      </c>
      <c r="BA4291" s="191">
        <v>1</v>
      </c>
      <c r="BB4291" s="191">
        <v>0</v>
      </c>
    </row>
    <row r="4292" spans="48:54" x14ac:dyDescent="0.2">
      <c r="AV4292" s="191" t="str">
        <f t="shared" ref="AV4292:AV4355" si="71">AY4292&amp;"_"&amp;AW4292&amp;"_"&amp;AZ4292&amp;"_"&amp;BA4292&amp;"_"&amp;AX4292</f>
        <v>512_RS_6.5_2_202425</v>
      </c>
      <c r="AW4292" s="191" t="s">
        <v>92</v>
      </c>
      <c r="AX4292" s="18">
        <v>202425</v>
      </c>
      <c r="AY4292" s="191">
        <v>512</v>
      </c>
      <c r="AZ4292" s="191">
        <v>6.5</v>
      </c>
      <c r="BA4292" s="191">
        <v>2</v>
      </c>
      <c r="BB4292" s="191">
        <v>0</v>
      </c>
    </row>
    <row r="4293" spans="48:54" x14ac:dyDescent="0.2">
      <c r="AV4293" s="191" t="str">
        <f t="shared" si="71"/>
        <v>514_RS_6.5_2_202425</v>
      </c>
      <c r="AW4293" s="191" t="s">
        <v>92</v>
      </c>
      <c r="AX4293" s="18">
        <v>202425</v>
      </c>
      <c r="AY4293" s="191">
        <v>514</v>
      </c>
      <c r="AZ4293" s="191">
        <v>6.5</v>
      </c>
      <c r="BA4293" s="191">
        <v>2</v>
      </c>
      <c r="BB4293" s="191">
        <v>-4.0679999999999996</v>
      </c>
    </row>
    <row r="4294" spans="48:54" x14ac:dyDescent="0.2">
      <c r="AV4294" s="191" t="str">
        <f t="shared" si="71"/>
        <v>516_RS_6.5_2_202425</v>
      </c>
      <c r="AW4294" s="191" t="s">
        <v>92</v>
      </c>
      <c r="AX4294" s="18">
        <v>202425</v>
      </c>
      <c r="AY4294" s="191">
        <v>516</v>
      </c>
      <c r="AZ4294" s="191">
        <v>6.5</v>
      </c>
      <c r="BA4294" s="191">
        <v>2</v>
      </c>
      <c r="BB4294" s="191">
        <v>-123.468</v>
      </c>
    </row>
    <row r="4295" spans="48:54" x14ac:dyDescent="0.2">
      <c r="AV4295" s="191" t="str">
        <f t="shared" si="71"/>
        <v>518_RS_6.5_2_202425</v>
      </c>
      <c r="AW4295" s="191" t="s">
        <v>92</v>
      </c>
      <c r="AX4295" s="18">
        <v>202425</v>
      </c>
      <c r="AY4295" s="191">
        <v>518</v>
      </c>
      <c r="AZ4295" s="191">
        <v>6.5</v>
      </c>
      <c r="BA4295" s="191">
        <v>2</v>
      </c>
      <c r="BB4295" s="191">
        <v>0</v>
      </c>
    </row>
    <row r="4296" spans="48:54" x14ac:dyDescent="0.2">
      <c r="AV4296" s="191" t="str">
        <f t="shared" si="71"/>
        <v>520_RS_6.5_2_202425</v>
      </c>
      <c r="AW4296" s="191" t="s">
        <v>92</v>
      </c>
      <c r="AX4296" s="18">
        <v>202425</v>
      </c>
      <c r="AY4296" s="191">
        <v>520</v>
      </c>
      <c r="AZ4296" s="191">
        <v>6.5</v>
      </c>
      <c r="BA4296" s="191">
        <v>2</v>
      </c>
      <c r="BB4296" s="191">
        <v>0</v>
      </c>
    </row>
    <row r="4297" spans="48:54" x14ac:dyDescent="0.2">
      <c r="AV4297" s="191" t="str">
        <f t="shared" si="71"/>
        <v>522_RS_6.5_2_202425</v>
      </c>
      <c r="AW4297" s="191" t="s">
        <v>92</v>
      </c>
      <c r="AX4297" s="18">
        <v>202425</v>
      </c>
      <c r="AY4297" s="191">
        <v>522</v>
      </c>
      <c r="AZ4297" s="191">
        <v>6.5</v>
      </c>
      <c r="BA4297" s="191">
        <v>2</v>
      </c>
      <c r="BB4297" s="191">
        <v>0</v>
      </c>
    </row>
    <row r="4298" spans="48:54" x14ac:dyDescent="0.2">
      <c r="AV4298" s="191" t="str">
        <f t="shared" si="71"/>
        <v>524_RS_6.5_2_202425</v>
      </c>
      <c r="AW4298" s="191" t="s">
        <v>92</v>
      </c>
      <c r="AX4298" s="18">
        <v>202425</v>
      </c>
      <c r="AY4298" s="191">
        <v>524</v>
      </c>
      <c r="AZ4298" s="191">
        <v>6.5</v>
      </c>
      <c r="BA4298" s="191">
        <v>2</v>
      </c>
      <c r="BB4298" s="191">
        <v>0</v>
      </c>
    </row>
    <row r="4299" spans="48:54" x14ac:dyDescent="0.2">
      <c r="AV4299" s="191" t="str">
        <f t="shared" si="71"/>
        <v>526_RS_6.5_2_202425</v>
      </c>
      <c r="AW4299" s="191" t="s">
        <v>92</v>
      </c>
      <c r="AX4299" s="18">
        <v>202425</v>
      </c>
      <c r="AY4299" s="191">
        <v>526</v>
      </c>
      <c r="AZ4299" s="191">
        <v>6.5</v>
      </c>
      <c r="BA4299" s="191">
        <v>2</v>
      </c>
      <c r="BB4299" s="191">
        <v>0</v>
      </c>
    </row>
    <row r="4300" spans="48:54" x14ac:dyDescent="0.2">
      <c r="AV4300" s="191" t="str">
        <f t="shared" si="71"/>
        <v>528_RS_6.5_2_202425</v>
      </c>
      <c r="AW4300" s="191" t="s">
        <v>92</v>
      </c>
      <c r="AX4300" s="18">
        <v>202425</v>
      </c>
      <c r="AY4300" s="191">
        <v>528</v>
      </c>
      <c r="AZ4300" s="191">
        <v>6.5</v>
      </c>
      <c r="BA4300" s="191">
        <v>2</v>
      </c>
      <c r="BB4300" s="191">
        <v>0</v>
      </c>
    </row>
    <row r="4301" spans="48:54" x14ac:dyDescent="0.2">
      <c r="AV4301" s="191" t="str">
        <f t="shared" si="71"/>
        <v>530_RS_6.5_2_202425</v>
      </c>
      <c r="AW4301" s="191" t="s">
        <v>92</v>
      </c>
      <c r="AX4301" s="18">
        <v>202425</v>
      </c>
      <c r="AY4301" s="191">
        <v>530</v>
      </c>
      <c r="AZ4301" s="191">
        <v>6.5</v>
      </c>
      <c r="BA4301" s="191">
        <v>2</v>
      </c>
      <c r="BB4301" s="191">
        <v>0</v>
      </c>
    </row>
    <row r="4302" spans="48:54" x14ac:dyDescent="0.2">
      <c r="AV4302" s="191" t="str">
        <f t="shared" si="71"/>
        <v>532_RS_6.5_2_202425</v>
      </c>
      <c r="AW4302" s="191" t="s">
        <v>92</v>
      </c>
      <c r="AX4302" s="18">
        <v>202425</v>
      </c>
      <c r="AY4302" s="191">
        <v>532</v>
      </c>
      <c r="AZ4302" s="191">
        <v>6.5</v>
      </c>
      <c r="BA4302" s="191">
        <v>2</v>
      </c>
      <c r="BB4302" s="191">
        <v>0</v>
      </c>
    </row>
    <row r="4303" spans="48:54" x14ac:dyDescent="0.2">
      <c r="AV4303" s="191" t="str">
        <f t="shared" si="71"/>
        <v>534_RS_6.5_2_202425</v>
      </c>
      <c r="AW4303" s="191" t="s">
        <v>92</v>
      </c>
      <c r="AX4303" s="18">
        <v>202425</v>
      </c>
      <c r="AY4303" s="191">
        <v>534</v>
      </c>
      <c r="AZ4303" s="191">
        <v>6.5</v>
      </c>
      <c r="BA4303" s="191">
        <v>2</v>
      </c>
      <c r="BB4303" s="191">
        <v>0</v>
      </c>
    </row>
    <row r="4304" spans="48:54" x14ac:dyDescent="0.2">
      <c r="AV4304" s="191" t="str">
        <f t="shared" si="71"/>
        <v>536_RS_6.5_2_202425</v>
      </c>
      <c r="AW4304" s="191" t="s">
        <v>92</v>
      </c>
      <c r="AX4304" s="18">
        <v>202425</v>
      </c>
      <c r="AY4304" s="191">
        <v>536</v>
      </c>
      <c r="AZ4304" s="191">
        <v>6.5</v>
      </c>
      <c r="BA4304" s="191">
        <v>2</v>
      </c>
      <c r="BB4304" s="191">
        <v>0</v>
      </c>
    </row>
    <row r="4305" spans="48:54" x14ac:dyDescent="0.2">
      <c r="AV4305" s="191" t="str">
        <f t="shared" si="71"/>
        <v>538_RS_6.5_2_202425</v>
      </c>
      <c r="AW4305" s="191" t="s">
        <v>92</v>
      </c>
      <c r="AX4305" s="18">
        <v>202425</v>
      </c>
      <c r="AY4305" s="191">
        <v>538</v>
      </c>
      <c r="AZ4305" s="191">
        <v>6.5</v>
      </c>
      <c r="BA4305" s="191">
        <v>2</v>
      </c>
      <c r="BB4305" s="191">
        <v>-289.45</v>
      </c>
    </row>
    <row r="4306" spans="48:54" x14ac:dyDescent="0.2">
      <c r="AV4306" s="191" t="str">
        <f t="shared" si="71"/>
        <v>540_RS_6.5_2_202425</v>
      </c>
      <c r="AW4306" s="191" t="s">
        <v>92</v>
      </c>
      <c r="AX4306" s="18">
        <v>202425</v>
      </c>
      <c r="AY4306" s="191">
        <v>540</v>
      </c>
      <c r="AZ4306" s="191">
        <v>6.5</v>
      </c>
      <c r="BA4306" s="191">
        <v>2</v>
      </c>
      <c r="BB4306" s="191">
        <v>0</v>
      </c>
    </row>
    <row r="4307" spans="48:54" x14ac:dyDescent="0.2">
      <c r="AV4307" s="191" t="str">
        <f t="shared" si="71"/>
        <v>542_RS_6.5_2_202425</v>
      </c>
      <c r="AW4307" s="191" t="s">
        <v>92</v>
      </c>
      <c r="AX4307" s="18">
        <v>202425</v>
      </c>
      <c r="AY4307" s="191">
        <v>542</v>
      </c>
      <c r="AZ4307" s="191">
        <v>6.5</v>
      </c>
      <c r="BA4307" s="191">
        <v>2</v>
      </c>
      <c r="BB4307" s="191">
        <v>0</v>
      </c>
    </row>
    <row r="4308" spans="48:54" x14ac:dyDescent="0.2">
      <c r="AV4308" s="191" t="str">
        <f t="shared" si="71"/>
        <v>544_RS_6.5_2_202425</v>
      </c>
      <c r="AW4308" s="191" t="s">
        <v>92</v>
      </c>
      <c r="AX4308" s="18">
        <v>202425</v>
      </c>
      <c r="AY4308" s="191">
        <v>544</v>
      </c>
      <c r="AZ4308" s="191">
        <v>6.5</v>
      </c>
      <c r="BA4308" s="191">
        <v>2</v>
      </c>
      <c r="BB4308" s="191">
        <v>0</v>
      </c>
    </row>
    <row r="4309" spans="48:54" x14ac:dyDescent="0.2">
      <c r="AV4309" s="191" t="str">
        <f t="shared" si="71"/>
        <v>545_RS_6.5_2_202425</v>
      </c>
      <c r="AW4309" s="191" t="s">
        <v>92</v>
      </c>
      <c r="AX4309" s="18">
        <v>202425</v>
      </c>
      <c r="AY4309" s="191">
        <v>545</v>
      </c>
      <c r="AZ4309" s="191">
        <v>6.5</v>
      </c>
      <c r="BA4309" s="191">
        <v>2</v>
      </c>
      <c r="BB4309" s="191">
        <v>-5.9592099999999997</v>
      </c>
    </row>
    <row r="4310" spans="48:54" x14ac:dyDescent="0.2">
      <c r="AV4310" s="191" t="str">
        <f t="shared" si="71"/>
        <v>546_RS_6.5_2_202425</v>
      </c>
      <c r="AW4310" s="191" t="s">
        <v>92</v>
      </c>
      <c r="AX4310" s="18">
        <v>202425</v>
      </c>
      <c r="AY4310" s="191">
        <v>546</v>
      </c>
      <c r="AZ4310" s="191">
        <v>6.5</v>
      </c>
      <c r="BA4310" s="191">
        <v>2</v>
      </c>
      <c r="BB4310" s="191">
        <v>-33</v>
      </c>
    </row>
    <row r="4311" spans="48:54" x14ac:dyDescent="0.2">
      <c r="AV4311" s="191" t="str">
        <f t="shared" si="71"/>
        <v>548_RS_6.5_2_202425</v>
      </c>
      <c r="AW4311" s="191" t="s">
        <v>92</v>
      </c>
      <c r="AX4311" s="18">
        <v>202425</v>
      </c>
      <c r="AY4311" s="191">
        <v>548</v>
      </c>
      <c r="AZ4311" s="191">
        <v>6.5</v>
      </c>
      <c r="BA4311" s="191">
        <v>2</v>
      </c>
      <c r="BB4311" s="191">
        <v>0</v>
      </c>
    </row>
    <row r="4312" spans="48:54" x14ac:dyDescent="0.2">
      <c r="AV4312" s="191" t="str">
        <f t="shared" si="71"/>
        <v>550_RS_6.5_2_202425</v>
      </c>
      <c r="AW4312" s="191" t="s">
        <v>92</v>
      </c>
      <c r="AX4312" s="18">
        <v>202425</v>
      </c>
      <c r="AY4312" s="191">
        <v>550</v>
      </c>
      <c r="AZ4312" s="191">
        <v>6.5</v>
      </c>
      <c r="BA4312" s="191">
        <v>2</v>
      </c>
      <c r="BB4312" s="191">
        <v>-106.97636</v>
      </c>
    </row>
    <row r="4313" spans="48:54" x14ac:dyDescent="0.2">
      <c r="AV4313" s="191" t="str">
        <f t="shared" si="71"/>
        <v>552_RS_6.5_2_202425</v>
      </c>
      <c r="AW4313" s="191" t="s">
        <v>92</v>
      </c>
      <c r="AX4313" s="18">
        <v>202425</v>
      </c>
      <c r="AY4313" s="191">
        <v>552</v>
      </c>
      <c r="AZ4313" s="191">
        <v>6.5</v>
      </c>
      <c r="BA4313" s="191">
        <v>2</v>
      </c>
      <c r="BB4313" s="191">
        <v>0</v>
      </c>
    </row>
    <row r="4314" spans="48:54" x14ac:dyDescent="0.2">
      <c r="AV4314" s="191" t="str">
        <f t="shared" si="71"/>
        <v>562_RS_6.5_2_202425</v>
      </c>
      <c r="AW4314" s="191" t="s">
        <v>92</v>
      </c>
      <c r="AX4314" s="18">
        <v>202425</v>
      </c>
      <c r="AY4314" s="191">
        <v>562</v>
      </c>
      <c r="AZ4314" s="191">
        <v>6.5</v>
      </c>
      <c r="BA4314" s="191">
        <v>2</v>
      </c>
      <c r="BB4314" s="191">
        <v>0</v>
      </c>
    </row>
    <row r="4315" spans="48:54" x14ac:dyDescent="0.2">
      <c r="AV4315" s="191" t="str">
        <f t="shared" si="71"/>
        <v>564_RS_6.5_2_202425</v>
      </c>
      <c r="AW4315" s="191" t="s">
        <v>92</v>
      </c>
      <c r="AX4315" s="18">
        <v>202425</v>
      </c>
      <c r="AY4315" s="191">
        <v>564</v>
      </c>
      <c r="AZ4315" s="191">
        <v>6.5</v>
      </c>
      <c r="BA4315" s="191">
        <v>2</v>
      </c>
      <c r="BB4315" s="191">
        <v>0</v>
      </c>
    </row>
    <row r="4316" spans="48:54" x14ac:dyDescent="0.2">
      <c r="AV4316" s="191" t="str">
        <f t="shared" si="71"/>
        <v>566_RS_6.5_2_202425</v>
      </c>
      <c r="AW4316" s="191" t="s">
        <v>92</v>
      </c>
      <c r="AX4316" s="18">
        <v>202425</v>
      </c>
      <c r="AY4316" s="191">
        <v>566</v>
      </c>
      <c r="AZ4316" s="191">
        <v>6.5</v>
      </c>
      <c r="BA4316" s="191">
        <v>2</v>
      </c>
      <c r="BB4316" s="191">
        <v>0</v>
      </c>
    </row>
    <row r="4317" spans="48:54" x14ac:dyDescent="0.2">
      <c r="AV4317" s="191" t="str">
        <f t="shared" si="71"/>
        <v>568_RS_6.5_2_202425</v>
      </c>
      <c r="AW4317" s="191" t="s">
        <v>92</v>
      </c>
      <c r="AX4317" s="18">
        <v>202425</v>
      </c>
      <c r="AY4317" s="191">
        <v>568</v>
      </c>
      <c r="AZ4317" s="191">
        <v>6.5</v>
      </c>
      <c r="BA4317" s="191">
        <v>2</v>
      </c>
      <c r="BB4317" s="191">
        <v>0</v>
      </c>
    </row>
    <row r="4318" spans="48:54" x14ac:dyDescent="0.2">
      <c r="AV4318" s="191" t="str">
        <f t="shared" si="71"/>
        <v>572_RS_6.5_2_202425</v>
      </c>
      <c r="AW4318" s="191" t="s">
        <v>92</v>
      </c>
      <c r="AX4318" s="18">
        <v>202425</v>
      </c>
      <c r="AY4318" s="191">
        <v>572</v>
      </c>
      <c r="AZ4318" s="191">
        <v>6.5</v>
      </c>
      <c r="BA4318" s="191">
        <v>2</v>
      </c>
      <c r="BB4318" s="191">
        <v>0</v>
      </c>
    </row>
    <row r="4319" spans="48:54" x14ac:dyDescent="0.2">
      <c r="AV4319" s="191" t="str">
        <f t="shared" si="71"/>
        <v>574_RS_6.5_2_202425</v>
      </c>
      <c r="AW4319" s="191" t="s">
        <v>92</v>
      </c>
      <c r="AX4319" s="18">
        <v>202425</v>
      </c>
      <c r="AY4319" s="191">
        <v>574</v>
      </c>
      <c r="AZ4319" s="191">
        <v>6.5</v>
      </c>
      <c r="BA4319" s="191">
        <v>2</v>
      </c>
      <c r="BB4319" s="191">
        <v>0</v>
      </c>
    </row>
    <row r="4320" spans="48:54" x14ac:dyDescent="0.2">
      <c r="AV4320" s="191" t="str">
        <f t="shared" si="71"/>
        <v>576_RS_6.5_2_202425</v>
      </c>
      <c r="AW4320" s="191" t="s">
        <v>92</v>
      </c>
      <c r="AX4320" s="18">
        <v>202425</v>
      </c>
      <c r="AY4320" s="191">
        <v>576</v>
      </c>
      <c r="AZ4320" s="191">
        <v>6.5</v>
      </c>
      <c r="BA4320" s="191">
        <v>2</v>
      </c>
      <c r="BB4320" s="191">
        <v>0</v>
      </c>
    </row>
    <row r="4321" spans="48:54" x14ac:dyDescent="0.2">
      <c r="AV4321" s="191" t="str">
        <f t="shared" si="71"/>
        <v>582_RS_6.5_2_202425</v>
      </c>
      <c r="AW4321" s="191" t="s">
        <v>92</v>
      </c>
      <c r="AX4321" s="18">
        <v>202425</v>
      </c>
      <c r="AY4321" s="191">
        <v>582</v>
      </c>
      <c r="AZ4321" s="191">
        <v>6.5</v>
      </c>
      <c r="BA4321" s="191">
        <v>2</v>
      </c>
      <c r="BB4321" s="191">
        <v>0</v>
      </c>
    </row>
    <row r="4322" spans="48:54" x14ac:dyDescent="0.2">
      <c r="AV4322" s="191" t="str">
        <f t="shared" si="71"/>
        <v>584_RS_6.5_2_202425</v>
      </c>
      <c r="AW4322" s="191" t="s">
        <v>92</v>
      </c>
      <c r="AX4322" s="18">
        <v>202425</v>
      </c>
      <c r="AY4322" s="191">
        <v>584</v>
      </c>
      <c r="AZ4322" s="191">
        <v>6.5</v>
      </c>
      <c r="BA4322" s="191">
        <v>2</v>
      </c>
      <c r="BB4322" s="191">
        <v>0</v>
      </c>
    </row>
    <row r="4323" spans="48:54" x14ac:dyDescent="0.2">
      <c r="AV4323" s="191" t="str">
        <f t="shared" si="71"/>
        <v>586_RS_6.5_2_202425</v>
      </c>
      <c r="AW4323" s="191" t="s">
        <v>92</v>
      </c>
      <c r="AX4323" s="18">
        <v>202425</v>
      </c>
      <c r="AY4323" s="191">
        <v>586</v>
      </c>
      <c r="AZ4323" s="191">
        <v>6.5</v>
      </c>
      <c r="BA4323" s="191">
        <v>2</v>
      </c>
      <c r="BB4323" s="191">
        <v>0</v>
      </c>
    </row>
    <row r="4324" spans="48:54" x14ac:dyDescent="0.2">
      <c r="AV4324" s="191" t="str">
        <f t="shared" si="71"/>
        <v>512_RS_6.5_4_202425</v>
      </c>
      <c r="AW4324" s="191" t="s">
        <v>92</v>
      </c>
      <c r="AX4324" s="18">
        <v>202425</v>
      </c>
      <c r="AY4324" s="191">
        <v>512</v>
      </c>
      <c r="AZ4324" s="191">
        <v>6.5</v>
      </c>
      <c r="BA4324" s="191">
        <v>4</v>
      </c>
      <c r="BB4324" s="191">
        <v>0</v>
      </c>
    </row>
    <row r="4325" spans="48:54" x14ac:dyDescent="0.2">
      <c r="AV4325" s="191" t="str">
        <f t="shared" si="71"/>
        <v>514_RS_6.5_4_202425</v>
      </c>
      <c r="AW4325" s="191" t="s">
        <v>92</v>
      </c>
      <c r="AX4325" s="18">
        <v>202425</v>
      </c>
      <c r="AY4325" s="191">
        <v>514</v>
      </c>
      <c r="AZ4325" s="191">
        <v>6.5</v>
      </c>
      <c r="BA4325" s="191">
        <v>4</v>
      </c>
      <c r="BB4325" s="191">
        <v>157.01500000000001</v>
      </c>
    </row>
    <row r="4326" spans="48:54" x14ac:dyDescent="0.2">
      <c r="AV4326" s="191" t="str">
        <f t="shared" si="71"/>
        <v>516_RS_6.5_4_202425</v>
      </c>
      <c r="AW4326" s="191" t="s">
        <v>92</v>
      </c>
      <c r="AX4326" s="18">
        <v>202425</v>
      </c>
      <c r="AY4326" s="191">
        <v>516</v>
      </c>
      <c r="AZ4326" s="191">
        <v>6.5</v>
      </c>
      <c r="BA4326" s="191">
        <v>4</v>
      </c>
      <c r="BB4326" s="191">
        <v>1456.212</v>
      </c>
    </row>
    <row r="4327" spans="48:54" x14ac:dyDescent="0.2">
      <c r="AV4327" s="191" t="str">
        <f t="shared" si="71"/>
        <v>518_RS_6.5_4_202425</v>
      </c>
      <c r="AW4327" s="191" t="s">
        <v>92</v>
      </c>
      <c r="AX4327" s="18">
        <v>202425</v>
      </c>
      <c r="AY4327" s="191">
        <v>518</v>
      </c>
      <c r="AZ4327" s="191">
        <v>6.5</v>
      </c>
      <c r="BA4327" s="191">
        <v>4</v>
      </c>
      <c r="BB4327" s="191">
        <v>160.441</v>
      </c>
    </row>
    <row r="4328" spans="48:54" x14ac:dyDescent="0.2">
      <c r="AV4328" s="191" t="str">
        <f t="shared" si="71"/>
        <v>520_RS_6.5_4_202425</v>
      </c>
      <c r="AW4328" s="191" t="s">
        <v>92</v>
      </c>
      <c r="AX4328" s="18">
        <v>202425</v>
      </c>
      <c r="AY4328" s="191">
        <v>520</v>
      </c>
      <c r="AZ4328" s="191">
        <v>6.5</v>
      </c>
      <c r="BA4328" s="191">
        <v>4</v>
      </c>
      <c r="BB4328" s="191">
        <v>439.50299999999999</v>
      </c>
    </row>
    <row r="4329" spans="48:54" x14ac:dyDescent="0.2">
      <c r="AV4329" s="191" t="str">
        <f t="shared" si="71"/>
        <v>522_RS_6.5_4_202425</v>
      </c>
      <c r="AW4329" s="191" t="s">
        <v>92</v>
      </c>
      <c r="AX4329" s="18">
        <v>202425</v>
      </c>
      <c r="AY4329" s="191">
        <v>522</v>
      </c>
      <c r="AZ4329" s="191">
        <v>6.5</v>
      </c>
      <c r="BA4329" s="191">
        <v>4</v>
      </c>
      <c r="BB4329" s="191">
        <v>215.55700000000002</v>
      </c>
    </row>
    <row r="4330" spans="48:54" x14ac:dyDescent="0.2">
      <c r="AV4330" s="191" t="str">
        <f t="shared" si="71"/>
        <v>524_RS_6.5_4_202425</v>
      </c>
      <c r="AW4330" s="191" t="s">
        <v>92</v>
      </c>
      <c r="AX4330" s="18">
        <v>202425</v>
      </c>
      <c r="AY4330" s="191">
        <v>524</v>
      </c>
      <c r="AZ4330" s="191">
        <v>6.5</v>
      </c>
      <c r="BA4330" s="191">
        <v>4</v>
      </c>
      <c r="BB4330" s="191">
        <v>524.17951000000005</v>
      </c>
    </row>
    <row r="4331" spans="48:54" x14ac:dyDescent="0.2">
      <c r="AV4331" s="191" t="str">
        <f t="shared" si="71"/>
        <v>526_RS_6.5_4_202425</v>
      </c>
      <c r="AW4331" s="191" t="s">
        <v>92</v>
      </c>
      <c r="AX4331" s="18">
        <v>202425</v>
      </c>
      <c r="AY4331" s="191">
        <v>526</v>
      </c>
      <c r="AZ4331" s="191">
        <v>6.5</v>
      </c>
      <c r="BA4331" s="191">
        <v>4</v>
      </c>
      <c r="BB4331" s="191">
        <v>161.947</v>
      </c>
    </row>
    <row r="4332" spans="48:54" x14ac:dyDescent="0.2">
      <c r="AV4332" s="191" t="str">
        <f t="shared" si="71"/>
        <v>528_RS_6.5_4_202425</v>
      </c>
      <c r="AW4332" s="191" t="s">
        <v>92</v>
      </c>
      <c r="AX4332" s="18">
        <v>202425</v>
      </c>
      <c r="AY4332" s="191">
        <v>528</v>
      </c>
      <c r="AZ4332" s="191">
        <v>6.5</v>
      </c>
      <c r="BA4332" s="191">
        <v>4</v>
      </c>
      <c r="BB4332" s="191">
        <v>72</v>
      </c>
    </row>
    <row r="4333" spans="48:54" x14ac:dyDescent="0.2">
      <c r="AV4333" s="191" t="str">
        <f t="shared" si="71"/>
        <v>530_RS_6.5_4_202425</v>
      </c>
      <c r="AW4333" s="191" t="s">
        <v>92</v>
      </c>
      <c r="AX4333" s="18">
        <v>202425</v>
      </c>
      <c r="AY4333" s="191">
        <v>530</v>
      </c>
      <c r="AZ4333" s="191">
        <v>6.5</v>
      </c>
      <c r="BA4333" s="191">
        <v>4</v>
      </c>
      <c r="BB4333" s="191">
        <v>269.839</v>
      </c>
    </row>
    <row r="4334" spans="48:54" x14ac:dyDescent="0.2">
      <c r="AV4334" s="191" t="str">
        <f t="shared" si="71"/>
        <v>532_RS_6.5_4_202425</v>
      </c>
      <c r="AW4334" s="191" t="s">
        <v>92</v>
      </c>
      <c r="AX4334" s="18">
        <v>202425</v>
      </c>
      <c r="AY4334" s="191">
        <v>532</v>
      </c>
      <c r="AZ4334" s="191">
        <v>6.5</v>
      </c>
      <c r="BA4334" s="191">
        <v>4</v>
      </c>
      <c r="BB4334" s="191">
        <v>0</v>
      </c>
    </row>
    <row r="4335" spans="48:54" x14ac:dyDescent="0.2">
      <c r="AV4335" s="191" t="str">
        <f t="shared" si="71"/>
        <v>534_RS_6.5_4_202425</v>
      </c>
      <c r="AW4335" s="191" t="s">
        <v>92</v>
      </c>
      <c r="AX4335" s="18">
        <v>202425</v>
      </c>
      <c r="AY4335" s="191">
        <v>534</v>
      </c>
      <c r="AZ4335" s="191">
        <v>6.5</v>
      </c>
      <c r="BA4335" s="191">
        <v>4</v>
      </c>
      <c r="BB4335" s="191">
        <v>66.099999999999994</v>
      </c>
    </row>
    <row r="4336" spans="48:54" x14ac:dyDescent="0.2">
      <c r="AV4336" s="191" t="str">
        <f t="shared" si="71"/>
        <v>536_RS_6.5_4_202425</v>
      </c>
      <c r="AW4336" s="191" t="s">
        <v>92</v>
      </c>
      <c r="AX4336" s="18">
        <v>202425</v>
      </c>
      <c r="AY4336" s="191">
        <v>536</v>
      </c>
      <c r="AZ4336" s="191">
        <v>6.5</v>
      </c>
      <c r="BA4336" s="191">
        <v>4</v>
      </c>
      <c r="BB4336" s="191">
        <v>358.91</v>
      </c>
    </row>
    <row r="4337" spans="48:54" x14ac:dyDescent="0.2">
      <c r="AV4337" s="191" t="str">
        <f t="shared" si="71"/>
        <v>538_RS_6.5_4_202425</v>
      </c>
      <c r="AW4337" s="191" t="s">
        <v>92</v>
      </c>
      <c r="AX4337" s="18">
        <v>202425</v>
      </c>
      <c r="AY4337" s="191">
        <v>538</v>
      </c>
      <c r="AZ4337" s="191">
        <v>6.5</v>
      </c>
      <c r="BA4337" s="191">
        <v>4</v>
      </c>
      <c r="BB4337" s="191">
        <v>712.15000000000009</v>
      </c>
    </row>
    <row r="4338" spans="48:54" x14ac:dyDescent="0.2">
      <c r="AV4338" s="191" t="str">
        <f t="shared" si="71"/>
        <v>540_RS_6.5_4_202425</v>
      </c>
      <c r="AW4338" s="191" t="s">
        <v>92</v>
      </c>
      <c r="AX4338" s="18">
        <v>202425</v>
      </c>
      <c r="AY4338" s="191">
        <v>540</v>
      </c>
      <c r="AZ4338" s="191">
        <v>6.5</v>
      </c>
      <c r="BA4338" s="191">
        <v>4</v>
      </c>
      <c r="BB4338" s="191">
        <v>1056.059</v>
      </c>
    </row>
    <row r="4339" spans="48:54" x14ac:dyDescent="0.2">
      <c r="AV4339" s="191" t="str">
        <f t="shared" si="71"/>
        <v>542_RS_6.5_4_202425</v>
      </c>
      <c r="AW4339" s="191" t="s">
        <v>92</v>
      </c>
      <c r="AX4339" s="18">
        <v>202425</v>
      </c>
      <c r="AY4339" s="191">
        <v>542</v>
      </c>
      <c r="AZ4339" s="191">
        <v>6.5</v>
      </c>
      <c r="BA4339" s="191">
        <v>4</v>
      </c>
      <c r="BB4339" s="191">
        <v>97.558999999999997</v>
      </c>
    </row>
    <row r="4340" spans="48:54" x14ac:dyDescent="0.2">
      <c r="AV4340" s="191" t="str">
        <f t="shared" si="71"/>
        <v>544_RS_6.5_4_202425</v>
      </c>
      <c r="AW4340" s="191" t="s">
        <v>92</v>
      </c>
      <c r="AX4340" s="18">
        <v>202425</v>
      </c>
      <c r="AY4340" s="191">
        <v>544</v>
      </c>
      <c r="AZ4340" s="191">
        <v>6.5</v>
      </c>
      <c r="BA4340" s="191">
        <v>4</v>
      </c>
      <c r="BB4340" s="191">
        <v>199.346</v>
      </c>
    </row>
    <row r="4341" spans="48:54" x14ac:dyDescent="0.2">
      <c r="AV4341" s="191" t="str">
        <f t="shared" si="71"/>
        <v>545_RS_6.5_4_202425</v>
      </c>
      <c r="AW4341" s="191" t="s">
        <v>92</v>
      </c>
      <c r="AX4341" s="18">
        <v>202425</v>
      </c>
      <c r="AY4341" s="191">
        <v>545</v>
      </c>
      <c r="AZ4341" s="191">
        <v>6.5</v>
      </c>
      <c r="BA4341" s="191">
        <v>4</v>
      </c>
      <c r="BB4341" s="191">
        <v>301.30891500000001</v>
      </c>
    </row>
    <row r="4342" spans="48:54" x14ac:dyDescent="0.2">
      <c r="AV4342" s="191" t="str">
        <f t="shared" si="71"/>
        <v>546_RS_6.5_4_202425</v>
      </c>
      <c r="AW4342" s="191" t="s">
        <v>92</v>
      </c>
      <c r="AX4342" s="18">
        <v>202425</v>
      </c>
      <c r="AY4342" s="191">
        <v>546</v>
      </c>
      <c r="AZ4342" s="191">
        <v>6.5</v>
      </c>
      <c r="BA4342" s="191">
        <v>4</v>
      </c>
      <c r="BB4342" s="191">
        <v>201</v>
      </c>
    </row>
    <row r="4343" spans="48:54" x14ac:dyDescent="0.2">
      <c r="AV4343" s="191" t="str">
        <f t="shared" si="71"/>
        <v>548_RS_6.5_4_202425</v>
      </c>
      <c r="AW4343" s="191" t="s">
        <v>92</v>
      </c>
      <c r="AX4343" s="18">
        <v>202425</v>
      </c>
      <c r="AY4343" s="191">
        <v>548</v>
      </c>
      <c r="AZ4343" s="191">
        <v>6.5</v>
      </c>
      <c r="BA4343" s="191">
        <v>4</v>
      </c>
      <c r="BB4343" s="191">
        <v>452.55200000000002</v>
      </c>
    </row>
    <row r="4344" spans="48:54" x14ac:dyDescent="0.2">
      <c r="AV4344" s="191" t="str">
        <f t="shared" si="71"/>
        <v>550_RS_6.5_4_202425</v>
      </c>
      <c r="AW4344" s="191" t="s">
        <v>92</v>
      </c>
      <c r="AX4344" s="18">
        <v>202425</v>
      </c>
      <c r="AY4344" s="191">
        <v>550</v>
      </c>
      <c r="AZ4344" s="191">
        <v>6.5</v>
      </c>
      <c r="BA4344" s="191">
        <v>4</v>
      </c>
      <c r="BB4344" s="191">
        <v>816.48428999999987</v>
      </c>
    </row>
    <row r="4345" spans="48:54" x14ac:dyDescent="0.2">
      <c r="AV4345" s="191" t="str">
        <f t="shared" si="71"/>
        <v>552_RS_6.5_4_202425</v>
      </c>
      <c r="AW4345" s="191" t="s">
        <v>92</v>
      </c>
      <c r="AX4345" s="18">
        <v>202425</v>
      </c>
      <c r="AY4345" s="191">
        <v>552</v>
      </c>
      <c r="AZ4345" s="191">
        <v>6.5</v>
      </c>
      <c r="BA4345" s="191">
        <v>4</v>
      </c>
      <c r="BB4345" s="191">
        <v>0</v>
      </c>
    </row>
    <row r="4346" spans="48:54" x14ac:dyDescent="0.2">
      <c r="AV4346" s="191" t="str">
        <f t="shared" si="71"/>
        <v>562_RS_6.5_4_202425</v>
      </c>
      <c r="AW4346" s="191" t="s">
        <v>92</v>
      </c>
      <c r="AX4346" s="18">
        <v>202425</v>
      </c>
      <c r="AY4346" s="191">
        <v>562</v>
      </c>
      <c r="AZ4346" s="191">
        <v>6.5</v>
      </c>
      <c r="BA4346" s="191">
        <v>4</v>
      </c>
      <c r="BB4346" s="191">
        <v>0</v>
      </c>
    </row>
    <row r="4347" spans="48:54" x14ac:dyDescent="0.2">
      <c r="AV4347" s="191" t="str">
        <f t="shared" si="71"/>
        <v>564_RS_6.5_4_202425</v>
      </c>
      <c r="AW4347" s="191" t="s">
        <v>92</v>
      </c>
      <c r="AX4347" s="18">
        <v>202425</v>
      </c>
      <c r="AY4347" s="191">
        <v>564</v>
      </c>
      <c r="AZ4347" s="191">
        <v>6.5</v>
      </c>
      <c r="BA4347" s="191">
        <v>4</v>
      </c>
      <c r="BB4347" s="191">
        <v>0</v>
      </c>
    </row>
    <row r="4348" spans="48:54" x14ac:dyDescent="0.2">
      <c r="AV4348" s="191" t="str">
        <f t="shared" si="71"/>
        <v>566_RS_6.5_4_202425</v>
      </c>
      <c r="AW4348" s="191" t="s">
        <v>92</v>
      </c>
      <c r="AX4348" s="18">
        <v>202425</v>
      </c>
      <c r="AY4348" s="191">
        <v>566</v>
      </c>
      <c r="AZ4348" s="191">
        <v>6.5</v>
      </c>
      <c r="BA4348" s="191">
        <v>4</v>
      </c>
      <c r="BB4348" s="191">
        <v>0</v>
      </c>
    </row>
    <row r="4349" spans="48:54" x14ac:dyDescent="0.2">
      <c r="AV4349" s="191" t="str">
        <f t="shared" si="71"/>
        <v>568_RS_6.5_4_202425</v>
      </c>
      <c r="AW4349" s="191" t="s">
        <v>92</v>
      </c>
      <c r="AX4349" s="18">
        <v>202425</v>
      </c>
      <c r="AY4349" s="191">
        <v>568</v>
      </c>
      <c r="AZ4349" s="191">
        <v>6.5</v>
      </c>
      <c r="BA4349" s="191">
        <v>4</v>
      </c>
      <c r="BB4349" s="191">
        <v>0</v>
      </c>
    </row>
    <row r="4350" spans="48:54" x14ac:dyDescent="0.2">
      <c r="AV4350" s="191" t="str">
        <f t="shared" si="71"/>
        <v>572_RS_6.5_4_202425</v>
      </c>
      <c r="AW4350" s="191" t="s">
        <v>92</v>
      </c>
      <c r="AX4350" s="18">
        <v>202425</v>
      </c>
      <c r="AY4350" s="191">
        <v>572</v>
      </c>
      <c r="AZ4350" s="191">
        <v>6.5</v>
      </c>
      <c r="BA4350" s="191">
        <v>4</v>
      </c>
      <c r="BB4350" s="191">
        <v>0</v>
      </c>
    </row>
    <row r="4351" spans="48:54" x14ac:dyDescent="0.2">
      <c r="AV4351" s="191" t="str">
        <f t="shared" si="71"/>
        <v>574_RS_6.5_4_202425</v>
      </c>
      <c r="AW4351" s="191" t="s">
        <v>92</v>
      </c>
      <c r="AX4351" s="18">
        <v>202425</v>
      </c>
      <c r="AY4351" s="191">
        <v>574</v>
      </c>
      <c r="AZ4351" s="191">
        <v>6.5</v>
      </c>
      <c r="BA4351" s="191">
        <v>4</v>
      </c>
      <c r="BB4351" s="191">
        <v>0</v>
      </c>
    </row>
    <row r="4352" spans="48:54" x14ac:dyDescent="0.2">
      <c r="AV4352" s="191" t="str">
        <f t="shared" si="71"/>
        <v>576_RS_6.5_4_202425</v>
      </c>
      <c r="AW4352" s="191" t="s">
        <v>92</v>
      </c>
      <c r="AX4352" s="18">
        <v>202425</v>
      </c>
      <c r="AY4352" s="191">
        <v>576</v>
      </c>
      <c r="AZ4352" s="191">
        <v>6.5</v>
      </c>
      <c r="BA4352" s="191">
        <v>4</v>
      </c>
      <c r="BB4352" s="191">
        <v>0</v>
      </c>
    </row>
    <row r="4353" spans="48:54" x14ac:dyDescent="0.2">
      <c r="AV4353" s="191" t="str">
        <f t="shared" si="71"/>
        <v>582_RS_6.5_4_202425</v>
      </c>
      <c r="AW4353" s="191" t="s">
        <v>92</v>
      </c>
      <c r="AX4353" s="18">
        <v>202425</v>
      </c>
      <c r="AY4353" s="191">
        <v>582</v>
      </c>
      <c r="AZ4353" s="191">
        <v>6.5</v>
      </c>
      <c r="BA4353" s="191">
        <v>4</v>
      </c>
      <c r="BB4353" s="191">
        <v>0</v>
      </c>
    </row>
    <row r="4354" spans="48:54" x14ac:dyDescent="0.2">
      <c r="AV4354" s="191" t="str">
        <f t="shared" si="71"/>
        <v>584_RS_6.5_4_202425</v>
      </c>
      <c r="AW4354" s="191" t="s">
        <v>92</v>
      </c>
      <c r="AX4354" s="18">
        <v>202425</v>
      </c>
      <c r="AY4354" s="191">
        <v>584</v>
      </c>
      <c r="AZ4354" s="191">
        <v>6.5</v>
      </c>
      <c r="BA4354" s="191">
        <v>4</v>
      </c>
      <c r="BB4354" s="191">
        <v>0</v>
      </c>
    </row>
    <row r="4355" spans="48:54" x14ac:dyDescent="0.2">
      <c r="AV4355" s="191" t="str">
        <f t="shared" si="71"/>
        <v>586_RS_6.5_4_202425</v>
      </c>
      <c r="AW4355" s="191" t="s">
        <v>92</v>
      </c>
      <c r="AX4355" s="18">
        <v>202425</v>
      </c>
      <c r="AY4355" s="191">
        <v>586</v>
      </c>
      <c r="AZ4355" s="191">
        <v>6.5</v>
      </c>
      <c r="BA4355" s="191">
        <v>4</v>
      </c>
      <c r="BB4355" s="191">
        <v>0</v>
      </c>
    </row>
    <row r="4356" spans="48:54" x14ac:dyDescent="0.2">
      <c r="AV4356" s="191" t="str">
        <f t="shared" ref="AV4356:AV4419" si="72">AY4356&amp;"_"&amp;AW4356&amp;"_"&amp;AZ4356&amp;"_"&amp;BA4356&amp;"_"&amp;AX4356</f>
        <v>512_RS_6.5_5_202425</v>
      </c>
      <c r="AW4356" s="191" t="s">
        <v>92</v>
      </c>
      <c r="AX4356" s="18">
        <v>202425</v>
      </c>
      <c r="AY4356" s="191">
        <v>512</v>
      </c>
      <c r="AZ4356" s="191">
        <v>6.5</v>
      </c>
      <c r="BA4356" s="191">
        <v>5</v>
      </c>
      <c r="BB4356" s="191">
        <v>0</v>
      </c>
    </row>
    <row r="4357" spans="48:54" x14ac:dyDescent="0.2">
      <c r="AV4357" s="191" t="str">
        <f t="shared" si="72"/>
        <v>514_RS_6.5_5_202425</v>
      </c>
      <c r="AW4357" s="191" t="s">
        <v>92</v>
      </c>
      <c r="AX4357" s="18">
        <v>202425</v>
      </c>
      <c r="AY4357" s="191">
        <v>514</v>
      </c>
      <c r="AZ4357" s="191">
        <v>6.5</v>
      </c>
      <c r="BA4357" s="191">
        <v>5</v>
      </c>
      <c r="BB4357" s="191">
        <v>0</v>
      </c>
    </row>
    <row r="4358" spans="48:54" x14ac:dyDescent="0.2">
      <c r="AV4358" s="191" t="str">
        <f t="shared" si="72"/>
        <v>516_RS_6.5_5_202425</v>
      </c>
      <c r="AW4358" s="191" t="s">
        <v>92</v>
      </c>
      <c r="AX4358" s="18">
        <v>202425</v>
      </c>
      <c r="AY4358" s="191">
        <v>516</v>
      </c>
      <c r="AZ4358" s="191">
        <v>6.5</v>
      </c>
      <c r="BA4358" s="191">
        <v>5</v>
      </c>
      <c r="BB4358" s="191">
        <v>-638.59299999999996</v>
      </c>
    </row>
    <row r="4359" spans="48:54" x14ac:dyDescent="0.2">
      <c r="AV4359" s="191" t="str">
        <f t="shared" si="72"/>
        <v>518_RS_6.5_5_202425</v>
      </c>
      <c r="AW4359" s="191" t="s">
        <v>92</v>
      </c>
      <c r="AX4359" s="18">
        <v>202425</v>
      </c>
      <c r="AY4359" s="191">
        <v>518</v>
      </c>
      <c r="AZ4359" s="191">
        <v>6.5</v>
      </c>
      <c r="BA4359" s="191">
        <v>5</v>
      </c>
      <c r="BB4359" s="191">
        <v>0</v>
      </c>
    </row>
    <row r="4360" spans="48:54" x14ac:dyDescent="0.2">
      <c r="AV4360" s="191" t="str">
        <f t="shared" si="72"/>
        <v>520_RS_6.5_5_202425</v>
      </c>
      <c r="AW4360" s="191" t="s">
        <v>92</v>
      </c>
      <c r="AX4360" s="18">
        <v>202425</v>
      </c>
      <c r="AY4360" s="191">
        <v>520</v>
      </c>
      <c r="AZ4360" s="191">
        <v>6.5</v>
      </c>
      <c r="BA4360" s="191">
        <v>5</v>
      </c>
      <c r="BB4360" s="191">
        <v>0</v>
      </c>
    </row>
    <row r="4361" spans="48:54" x14ac:dyDescent="0.2">
      <c r="AV4361" s="191" t="str">
        <f t="shared" si="72"/>
        <v>522_RS_6.5_5_202425</v>
      </c>
      <c r="AW4361" s="191" t="s">
        <v>92</v>
      </c>
      <c r="AX4361" s="18">
        <v>202425</v>
      </c>
      <c r="AY4361" s="191">
        <v>522</v>
      </c>
      <c r="AZ4361" s="191">
        <v>6.5</v>
      </c>
      <c r="BA4361" s="191">
        <v>5</v>
      </c>
      <c r="BB4361" s="191">
        <v>0</v>
      </c>
    </row>
    <row r="4362" spans="48:54" x14ac:dyDescent="0.2">
      <c r="AV4362" s="191" t="str">
        <f t="shared" si="72"/>
        <v>524_RS_6.5_5_202425</v>
      </c>
      <c r="AW4362" s="191" t="s">
        <v>92</v>
      </c>
      <c r="AX4362" s="18">
        <v>202425</v>
      </c>
      <c r="AY4362" s="191">
        <v>524</v>
      </c>
      <c r="AZ4362" s="191">
        <v>6.5</v>
      </c>
      <c r="BA4362" s="191">
        <v>5</v>
      </c>
      <c r="BB4362" s="191">
        <v>-142.50745000000001</v>
      </c>
    </row>
    <row r="4363" spans="48:54" x14ac:dyDescent="0.2">
      <c r="AV4363" s="191" t="str">
        <f t="shared" si="72"/>
        <v>526_RS_6.5_5_202425</v>
      </c>
      <c r="AW4363" s="191" t="s">
        <v>92</v>
      </c>
      <c r="AX4363" s="18">
        <v>202425</v>
      </c>
      <c r="AY4363" s="191">
        <v>526</v>
      </c>
      <c r="AZ4363" s="191">
        <v>6.5</v>
      </c>
      <c r="BA4363" s="191">
        <v>5</v>
      </c>
      <c r="BB4363" s="191">
        <v>-161.947</v>
      </c>
    </row>
    <row r="4364" spans="48:54" x14ac:dyDescent="0.2">
      <c r="AV4364" s="191" t="str">
        <f t="shared" si="72"/>
        <v>528_RS_6.5_5_202425</v>
      </c>
      <c r="AW4364" s="191" t="s">
        <v>92</v>
      </c>
      <c r="AX4364" s="18">
        <v>202425</v>
      </c>
      <c r="AY4364" s="191">
        <v>528</v>
      </c>
      <c r="AZ4364" s="191">
        <v>6.5</v>
      </c>
      <c r="BA4364" s="191">
        <v>5</v>
      </c>
      <c r="BB4364" s="191">
        <v>0</v>
      </c>
    </row>
    <row r="4365" spans="48:54" x14ac:dyDescent="0.2">
      <c r="AV4365" s="191" t="str">
        <f t="shared" si="72"/>
        <v>530_RS_6.5_5_202425</v>
      </c>
      <c r="AW4365" s="191" t="s">
        <v>92</v>
      </c>
      <c r="AX4365" s="18">
        <v>202425</v>
      </c>
      <c r="AY4365" s="191">
        <v>530</v>
      </c>
      <c r="AZ4365" s="191">
        <v>6.5</v>
      </c>
      <c r="BA4365" s="191">
        <v>5</v>
      </c>
      <c r="BB4365" s="191">
        <v>0</v>
      </c>
    </row>
    <row r="4366" spans="48:54" x14ac:dyDescent="0.2">
      <c r="AV4366" s="191" t="str">
        <f t="shared" si="72"/>
        <v>532_RS_6.5_5_202425</v>
      </c>
      <c r="AW4366" s="191" t="s">
        <v>92</v>
      </c>
      <c r="AX4366" s="18">
        <v>202425</v>
      </c>
      <c r="AY4366" s="191">
        <v>532</v>
      </c>
      <c r="AZ4366" s="191">
        <v>6.5</v>
      </c>
      <c r="BA4366" s="191">
        <v>5</v>
      </c>
      <c r="BB4366" s="191">
        <v>0</v>
      </c>
    </row>
    <row r="4367" spans="48:54" x14ac:dyDescent="0.2">
      <c r="AV4367" s="191" t="str">
        <f t="shared" si="72"/>
        <v>534_RS_6.5_5_202425</v>
      </c>
      <c r="AW4367" s="191" t="s">
        <v>92</v>
      </c>
      <c r="AX4367" s="18">
        <v>202425</v>
      </c>
      <c r="AY4367" s="191">
        <v>534</v>
      </c>
      <c r="AZ4367" s="191">
        <v>6.5</v>
      </c>
      <c r="BA4367" s="191">
        <v>5</v>
      </c>
      <c r="BB4367" s="191">
        <v>0</v>
      </c>
    </row>
    <row r="4368" spans="48:54" x14ac:dyDescent="0.2">
      <c r="AV4368" s="191" t="str">
        <f t="shared" si="72"/>
        <v>536_RS_6.5_5_202425</v>
      </c>
      <c r="AW4368" s="191" t="s">
        <v>92</v>
      </c>
      <c r="AX4368" s="18">
        <v>202425</v>
      </c>
      <c r="AY4368" s="191">
        <v>536</v>
      </c>
      <c r="AZ4368" s="191">
        <v>6.5</v>
      </c>
      <c r="BA4368" s="191">
        <v>5</v>
      </c>
      <c r="BB4368" s="191">
        <v>0</v>
      </c>
    </row>
    <row r="4369" spans="48:54" x14ac:dyDescent="0.2">
      <c r="AV4369" s="191" t="str">
        <f t="shared" si="72"/>
        <v>538_RS_6.5_5_202425</v>
      </c>
      <c r="AW4369" s="191" t="s">
        <v>92</v>
      </c>
      <c r="AX4369" s="18">
        <v>202425</v>
      </c>
      <c r="AY4369" s="191">
        <v>538</v>
      </c>
      <c r="AZ4369" s="191">
        <v>6.5</v>
      </c>
      <c r="BA4369" s="191">
        <v>5</v>
      </c>
      <c r="BB4369" s="191">
        <v>-177.25</v>
      </c>
    </row>
    <row r="4370" spans="48:54" x14ac:dyDescent="0.2">
      <c r="AV4370" s="191" t="str">
        <f t="shared" si="72"/>
        <v>540_RS_6.5_5_202425</v>
      </c>
      <c r="AW4370" s="191" t="s">
        <v>92</v>
      </c>
      <c r="AX4370" s="18">
        <v>202425</v>
      </c>
      <c r="AY4370" s="191">
        <v>540</v>
      </c>
      <c r="AZ4370" s="191">
        <v>6.5</v>
      </c>
      <c r="BA4370" s="191">
        <v>5</v>
      </c>
      <c r="BB4370" s="191">
        <v>0</v>
      </c>
    </row>
    <row r="4371" spans="48:54" x14ac:dyDescent="0.2">
      <c r="AV4371" s="191" t="str">
        <f t="shared" si="72"/>
        <v>542_RS_6.5_5_202425</v>
      </c>
      <c r="AW4371" s="191" t="s">
        <v>92</v>
      </c>
      <c r="AX4371" s="18">
        <v>202425</v>
      </c>
      <c r="AY4371" s="191">
        <v>542</v>
      </c>
      <c r="AZ4371" s="191">
        <v>6.5</v>
      </c>
      <c r="BA4371" s="191">
        <v>5</v>
      </c>
      <c r="BB4371" s="191">
        <v>0</v>
      </c>
    </row>
    <row r="4372" spans="48:54" x14ac:dyDescent="0.2">
      <c r="AV4372" s="191" t="str">
        <f t="shared" si="72"/>
        <v>544_RS_6.5_5_202425</v>
      </c>
      <c r="AW4372" s="191" t="s">
        <v>92</v>
      </c>
      <c r="AX4372" s="18">
        <v>202425</v>
      </c>
      <c r="AY4372" s="191">
        <v>544</v>
      </c>
      <c r="AZ4372" s="191">
        <v>6.5</v>
      </c>
      <c r="BA4372" s="191">
        <v>5</v>
      </c>
      <c r="BB4372" s="191">
        <v>0</v>
      </c>
    </row>
    <row r="4373" spans="48:54" x14ac:dyDescent="0.2">
      <c r="AV4373" s="191" t="str">
        <f t="shared" si="72"/>
        <v>545_RS_6.5_5_202425</v>
      </c>
      <c r="AW4373" s="191" t="s">
        <v>92</v>
      </c>
      <c r="AX4373" s="18">
        <v>202425</v>
      </c>
      <c r="AY4373" s="191">
        <v>545</v>
      </c>
      <c r="AZ4373" s="191">
        <v>6.5</v>
      </c>
      <c r="BA4373" s="191">
        <v>5</v>
      </c>
      <c r="BB4373" s="191">
        <v>-5.77217</v>
      </c>
    </row>
    <row r="4374" spans="48:54" x14ac:dyDescent="0.2">
      <c r="AV4374" s="191" t="str">
        <f t="shared" si="72"/>
        <v>546_RS_6.5_5_202425</v>
      </c>
      <c r="AW4374" s="191" t="s">
        <v>92</v>
      </c>
      <c r="AX4374" s="18">
        <v>202425</v>
      </c>
      <c r="AY4374" s="191">
        <v>546</v>
      </c>
      <c r="AZ4374" s="191">
        <v>6.5</v>
      </c>
      <c r="BA4374" s="191">
        <v>5</v>
      </c>
      <c r="BB4374" s="191">
        <v>-145</v>
      </c>
    </row>
    <row r="4375" spans="48:54" x14ac:dyDescent="0.2">
      <c r="AV4375" s="191" t="str">
        <f t="shared" si="72"/>
        <v>548_RS_6.5_5_202425</v>
      </c>
      <c r="AW4375" s="191" t="s">
        <v>92</v>
      </c>
      <c r="AX4375" s="18">
        <v>202425</v>
      </c>
      <c r="AY4375" s="191">
        <v>548</v>
      </c>
      <c r="AZ4375" s="191">
        <v>6.5</v>
      </c>
      <c r="BA4375" s="191">
        <v>5</v>
      </c>
      <c r="BB4375" s="191">
        <v>0</v>
      </c>
    </row>
    <row r="4376" spans="48:54" x14ac:dyDescent="0.2">
      <c r="AV4376" s="191" t="str">
        <f t="shared" si="72"/>
        <v>550_RS_6.5_5_202425</v>
      </c>
      <c r="AW4376" s="191" t="s">
        <v>92</v>
      </c>
      <c r="AX4376" s="18">
        <v>202425</v>
      </c>
      <c r="AY4376" s="191">
        <v>550</v>
      </c>
      <c r="AZ4376" s="191">
        <v>6.5</v>
      </c>
      <c r="BA4376" s="191">
        <v>5</v>
      </c>
      <c r="BB4376" s="191">
        <v>-7.5639599999999998</v>
      </c>
    </row>
    <row r="4377" spans="48:54" x14ac:dyDescent="0.2">
      <c r="AV4377" s="191" t="str">
        <f t="shared" si="72"/>
        <v>552_RS_6.5_5_202425</v>
      </c>
      <c r="AW4377" s="191" t="s">
        <v>92</v>
      </c>
      <c r="AX4377" s="18">
        <v>202425</v>
      </c>
      <c r="AY4377" s="191">
        <v>552</v>
      </c>
      <c r="AZ4377" s="191">
        <v>6.5</v>
      </c>
      <c r="BA4377" s="191">
        <v>5</v>
      </c>
      <c r="BB4377" s="191">
        <v>0</v>
      </c>
    </row>
    <row r="4378" spans="48:54" x14ac:dyDescent="0.2">
      <c r="AV4378" s="191" t="str">
        <f t="shared" si="72"/>
        <v>562_RS_6.5_5_202425</v>
      </c>
      <c r="AW4378" s="191" t="s">
        <v>92</v>
      </c>
      <c r="AX4378" s="18">
        <v>202425</v>
      </c>
      <c r="AY4378" s="191">
        <v>562</v>
      </c>
      <c r="AZ4378" s="191">
        <v>6.5</v>
      </c>
      <c r="BA4378" s="191">
        <v>5</v>
      </c>
      <c r="BB4378" s="191">
        <v>0</v>
      </c>
    </row>
    <row r="4379" spans="48:54" x14ac:dyDescent="0.2">
      <c r="AV4379" s="191" t="str">
        <f t="shared" si="72"/>
        <v>564_RS_6.5_5_202425</v>
      </c>
      <c r="AW4379" s="191" t="s">
        <v>92</v>
      </c>
      <c r="AX4379" s="18">
        <v>202425</v>
      </c>
      <c r="AY4379" s="191">
        <v>564</v>
      </c>
      <c r="AZ4379" s="191">
        <v>6.5</v>
      </c>
      <c r="BA4379" s="191">
        <v>5</v>
      </c>
      <c r="BB4379" s="191">
        <v>0</v>
      </c>
    </row>
    <row r="4380" spans="48:54" x14ac:dyDescent="0.2">
      <c r="AV4380" s="191" t="str">
        <f t="shared" si="72"/>
        <v>566_RS_6.5_5_202425</v>
      </c>
      <c r="AW4380" s="191" t="s">
        <v>92</v>
      </c>
      <c r="AX4380" s="18">
        <v>202425</v>
      </c>
      <c r="AY4380" s="191">
        <v>566</v>
      </c>
      <c r="AZ4380" s="191">
        <v>6.5</v>
      </c>
      <c r="BA4380" s="191">
        <v>5</v>
      </c>
      <c r="BB4380" s="191">
        <v>0</v>
      </c>
    </row>
    <row r="4381" spans="48:54" x14ac:dyDescent="0.2">
      <c r="AV4381" s="191" t="str">
        <f t="shared" si="72"/>
        <v>568_RS_6.5_5_202425</v>
      </c>
      <c r="AW4381" s="191" t="s">
        <v>92</v>
      </c>
      <c r="AX4381" s="18">
        <v>202425</v>
      </c>
      <c r="AY4381" s="191">
        <v>568</v>
      </c>
      <c r="AZ4381" s="191">
        <v>6.5</v>
      </c>
      <c r="BA4381" s="191">
        <v>5</v>
      </c>
      <c r="BB4381" s="191">
        <v>0</v>
      </c>
    </row>
    <row r="4382" spans="48:54" x14ac:dyDescent="0.2">
      <c r="AV4382" s="191" t="str">
        <f t="shared" si="72"/>
        <v>572_RS_6.5_5_202425</v>
      </c>
      <c r="AW4382" s="191" t="s">
        <v>92</v>
      </c>
      <c r="AX4382" s="18">
        <v>202425</v>
      </c>
      <c r="AY4382" s="191">
        <v>572</v>
      </c>
      <c r="AZ4382" s="191">
        <v>6.5</v>
      </c>
      <c r="BA4382" s="191">
        <v>5</v>
      </c>
      <c r="BB4382" s="191">
        <v>0</v>
      </c>
    </row>
    <row r="4383" spans="48:54" x14ac:dyDescent="0.2">
      <c r="AV4383" s="191" t="str">
        <f t="shared" si="72"/>
        <v>574_RS_6.5_5_202425</v>
      </c>
      <c r="AW4383" s="191" t="s">
        <v>92</v>
      </c>
      <c r="AX4383" s="18">
        <v>202425</v>
      </c>
      <c r="AY4383" s="191">
        <v>574</v>
      </c>
      <c r="AZ4383" s="191">
        <v>6.5</v>
      </c>
      <c r="BA4383" s="191">
        <v>5</v>
      </c>
      <c r="BB4383" s="191">
        <v>0</v>
      </c>
    </row>
    <row r="4384" spans="48:54" x14ac:dyDescent="0.2">
      <c r="AV4384" s="191" t="str">
        <f t="shared" si="72"/>
        <v>576_RS_6.5_5_202425</v>
      </c>
      <c r="AW4384" s="191" t="s">
        <v>92</v>
      </c>
      <c r="AX4384" s="18">
        <v>202425</v>
      </c>
      <c r="AY4384" s="191">
        <v>576</v>
      </c>
      <c r="AZ4384" s="191">
        <v>6.5</v>
      </c>
      <c r="BA4384" s="191">
        <v>5</v>
      </c>
      <c r="BB4384" s="191">
        <v>0</v>
      </c>
    </row>
    <row r="4385" spans="48:54" x14ac:dyDescent="0.2">
      <c r="AV4385" s="191" t="str">
        <f t="shared" si="72"/>
        <v>582_RS_6.5_5_202425</v>
      </c>
      <c r="AW4385" s="191" t="s">
        <v>92</v>
      </c>
      <c r="AX4385" s="18">
        <v>202425</v>
      </c>
      <c r="AY4385" s="191">
        <v>582</v>
      </c>
      <c r="AZ4385" s="191">
        <v>6.5</v>
      </c>
      <c r="BA4385" s="191">
        <v>5</v>
      </c>
      <c r="BB4385" s="191">
        <v>0</v>
      </c>
    </row>
    <row r="4386" spans="48:54" x14ac:dyDescent="0.2">
      <c r="AV4386" s="191" t="str">
        <f t="shared" si="72"/>
        <v>584_RS_6.5_5_202425</v>
      </c>
      <c r="AW4386" s="191" t="s">
        <v>92</v>
      </c>
      <c r="AX4386" s="18">
        <v>202425</v>
      </c>
      <c r="AY4386" s="191">
        <v>584</v>
      </c>
      <c r="AZ4386" s="191">
        <v>6.5</v>
      </c>
      <c r="BA4386" s="191">
        <v>5</v>
      </c>
      <c r="BB4386" s="191">
        <v>0</v>
      </c>
    </row>
    <row r="4387" spans="48:54" x14ac:dyDescent="0.2">
      <c r="AV4387" s="191" t="str">
        <f t="shared" si="72"/>
        <v>586_RS_6.5_5_202425</v>
      </c>
      <c r="AW4387" s="191" t="s">
        <v>92</v>
      </c>
      <c r="AX4387" s="18">
        <v>202425</v>
      </c>
      <c r="AY4387" s="191">
        <v>586</v>
      </c>
      <c r="AZ4387" s="191">
        <v>6.5</v>
      </c>
      <c r="BA4387" s="191">
        <v>5</v>
      </c>
      <c r="BB4387" s="191">
        <v>0</v>
      </c>
    </row>
    <row r="4388" spans="48:54" x14ac:dyDescent="0.2">
      <c r="AV4388" s="191" t="str">
        <f t="shared" si="72"/>
        <v>512_RS_7_1_202425</v>
      </c>
      <c r="AW4388" s="191" t="s">
        <v>92</v>
      </c>
      <c r="AX4388" s="18">
        <v>202425</v>
      </c>
      <c r="AY4388" s="191">
        <v>512</v>
      </c>
      <c r="AZ4388" s="191">
        <v>7</v>
      </c>
      <c r="BA4388" s="191">
        <v>1</v>
      </c>
      <c r="BB4388" s="191">
        <v>30885.9</v>
      </c>
    </row>
    <row r="4389" spans="48:54" x14ac:dyDescent="0.2">
      <c r="AV4389" s="191" t="str">
        <f t="shared" si="72"/>
        <v>514_RS_7_1_202425</v>
      </c>
      <c r="AW4389" s="191" t="s">
        <v>92</v>
      </c>
      <c r="AX4389" s="18">
        <v>202425</v>
      </c>
      <c r="AY4389" s="191">
        <v>514</v>
      </c>
      <c r="AZ4389" s="191">
        <v>7</v>
      </c>
      <c r="BA4389" s="191">
        <v>1</v>
      </c>
      <c r="BB4389" s="191">
        <v>77917.100771054291</v>
      </c>
    </row>
    <row r="4390" spans="48:54" x14ac:dyDescent="0.2">
      <c r="AV4390" s="191" t="str">
        <f t="shared" si="72"/>
        <v>516_RS_7_1_202425</v>
      </c>
      <c r="AW4390" s="191" t="s">
        <v>92</v>
      </c>
      <c r="AX4390" s="18">
        <v>202425</v>
      </c>
      <c r="AY4390" s="191">
        <v>516</v>
      </c>
      <c r="AZ4390" s="191">
        <v>7</v>
      </c>
      <c r="BA4390" s="191">
        <v>1</v>
      </c>
      <c r="BB4390" s="191">
        <v>50939.75499999999</v>
      </c>
    </row>
    <row r="4391" spans="48:54" x14ac:dyDescent="0.2">
      <c r="AV4391" s="191" t="str">
        <f t="shared" si="72"/>
        <v>518_RS_7_1_202425</v>
      </c>
      <c r="AW4391" s="191" t="s">
        <v>92</v>
      </c>
      <c r="AX4391" s="18">
        <v>202425</v>
      </c>
      <c r="AY4391" s="191">
        <v>518</v>
      </c>
      <c r="AZ4391" s="191">
        <v>7</v>
      </c>
      <c r="BA4391" s="191">
        <v>1</v>
      </c>
      <c r="BB4391" s="191">
        <v>37387.817999999999</v>
      </c>
    </row>
    <row r="4392" spans="48:54" x14ac:dyDescent="0.2">
      <c r="AV4392" s="191" t="str">
        <f t="shared" si="72"/>
        <v>520_RS_7_1_202425</v>
      </c>
      <c r="AW4392" s="191" t="s">
        <v>92</v>
      </c>
      <c r="AX4392" s="18">
        <v>202425</v>
      </c>
      <c r="AY4392" s="191">
        <v>520</v>
      </c>
      <c r="AZ4392" s="191">
        <v>7</v>
      </c>
      <c r="BA4392" s="191">
        <v>1</v>
      </c>
      <c r="BB4392" s="191">
        <v>52679.208999999995</v>
      </c>
    </row>
    <row r="4393" spans="48:54" x14ac:dyDescent="0.2">
      <c r="AV4393" s="191" t="str">
        <f t="shared" si="72"/>
        <v>522_RS_7_1_202425</v>
      </c>
      <c r="AW4393" s="191" t="s">
        <v>92</v>
      </c>
      <c r="AX4393" s="18">
        <v>202425</v>
      </c>
      <c r="AY4393" s="191">
        <v>522</v>
      </c>
      <c r="AZ4393" s="191">
        <v>7</v>
      </c>
      <c r="BA4393" s="191">
        <v>1</v>
      </c>
      <c r="BB4393" s="191">
        <v>50510.575797287893</v>
      </c>
    </row>
    <row r="4394" spans="48:54" x14ac:dyDescent="0.2">
      <c r="AV4394" s="191" t="str">
        <f t="shared" si="72"/>
        <v>524_RS_7_1_202425</v>
      </c>
      <c r="AW4394" s="191" t="s">
        <v>92</v>
      </c>
      <c r="AX4394" s="18">
        <v>202425</v>
      </c>
      <c r="AY4394" s="191">
        <v>524</v>
      </c>
      <c r="AZ4394" s="191">
        <v>7</v>
      </c>
      <c r="BA4394" s="191">
        <v>1</v>
      </c>
      <c r="BB4394" s="191">
        <v>72130.692840759992</v>
      </c>
    </row>
    <row r="4395" spans="48:54" x14ac:dyDescent="0.2">
      <c r="AV4395" s="191" t="str">
        <f t="shared" si="72"/>
        <v>526_RS_7_1_202425</v>
      </c>
      <c r="AW4395" s="191" t="s">
        <v>92</v>
      </c>
      <c r="AX4395" s="18">
        <v>202425</v>
      </c>
      <c r="AY4395" s="191">
        <v>526</v>
      </c>
      <c r="AZ4395" s="191">
        <v>7</v>
      </c>
      <c r="BA4395" s="191">
        <v>1</v>
      </c>
      <c r="BB4395" s="191">
        <v>48466.490999999987</v>
      </c>
    </row>
    <row r="4396" spans="48:54" x14ac:dyDescent="0.2">
      <c r="AV4396" s="191" t="str">
        <f t="shared" si="72"/>
        <v>528_RS_7_1_202425</v>
      </c>
      <c r="AW4396" s="191" t="s">
        <v>92</v>
      </c>
      <c r="AX4396" s="18">
        <v>202425</v>
      </c>
      <c r="AY4396" s="191">
        <v>528</v>
      </c>
      <c r="AZ4396" s="191">
        <v>7</v>
      </c>
      <c r="BA4396" s="191">
        <v>1</v>
      </c>
      <c r="BB4396" s="191">
        <v>58483</v>
      </c>
    </row>
    <row r="4397" spans="48:54" x14ac:dyDescent="0.2">
      <c r="AV4397" s="191" t="str">
        <f t="shared" si="72"/>
        <v>530_RS_7_1_202425</v>
      </c>
      <c r="AW4397" s="191" t="s">
        <v>92</v>
      </c>
      <c r="AX4397" s="18">
        <v>202425</v>
      </c>
      <c r="AY4397" s="191">
        <v>530</v>
      </c>
      <c r="AZ4397" s="191">
        <v>7</v>
      </c>
      <c r="BA4397" s="191">
        <v>1</v>
      </c>
      <c r="BB4397" s="191">
        <v>105643.21100000001</v>
      </c>
    </row>
    <row r="4398" spans="48:54" x14ac:dyDescent="0.2">
      <c r="AV4398" s="191" t="str">
        <f t="shared" si="72"/>
        <v>532_RS_7_1_202425</v>
      </c>
      <c r="AW4398" s="191" t="s">
        <v>92</v>
      </c>
      <c r="AX4398" s="18">
        <v>202425</v>
      </c>
      <c r="AY4398" s="191">
        <v>532</v>
      </c>
      <c r="AZ4398" s="191">
        <v>7</v>
      </c>
      <c r="BA4398" s="191">
        <v>1</v>
      </c>
      <c r="BB4398" s="191">
        <v>115950.10600000001</v>
      </c>
    </row>
    <row r="4399" spans="48:54" x14ac:dyDescent="0.2">
      <c r="AV4399" s="191" t="str">
        <f t="shared" si="72"/>
        <v>534_RS_7_1_202425</v>
      </c>
      <c r="AW4399" s="191" t="s">
        <v>92</v>
      </c>
      <c r="AX4399" s="18">
        <v>202425</v>
      </c>
      <c r="AY4399" s="191">
        <v>534</v>
      </c>
      <c r="AZ4399" s="191">
        <v>7</v>
      </c>
      <c r="BA4399" s="191">
        <v>1</v>
      </c>
      <c r="BB4399" s="191">
        <v>56063.738020000004</v>
      </c>
    </row>
    <row r="4400" spans="48:54" x14ac:dyDescent="0.2">
      <c r="AV4400" s="191" t="str">
        <f t="shared" si="72"/>
        <v>536_RS_7_1_202425</v>
      </c>
      <c r="AW4400" s="191" t="s">
        <v>92</v>
      </c>
      <c r="AX4400" s="18">
        <v>202425</v>
      </c>
      <c r="AY4400" s="191">
        <v>536</v>
      </c>
      <c r="AZ4400" s="191">
        <v>7</v>
      </c>
      <c r="BA4400" s="191">
        <v>1</v>
      </c>
      <c r="BB4400" s="191">
        <v>54737.53</v>
      </c>
    </row>
    <row r="4401" spans="48:54" x14ac:dyDescent="0.2">
      <c r="AV4401" s="191" t="str">
        <f t="shared" si="72"/>
        <v>538_RS_7_1_202425</v>
      </c>
      <c r="AW4401" s="191" t="s">
        <v>92</v>
      </c>
      <c r="AX4401" s="18">
        <v>202425</v>
      </c>
      <c r="AY4401" s="191">
        <v>538</v>
      </c>
      <c r="AZ4401" s="191">
        <v>7</v>
      </c>
      <c r="BA4401" s="191">
        <v>1</v>
      </c>
      <c r="BB4401" s="191">
        <v>56333.203999999991</v>
      </c>
    </row>
    <row r="4402" spans="48:54" x14ac:dyDescent="0.2">
      <c r="AV4402" s="191" t="str">
        <f t="shared" si="72"/>
        <v>540_RS_7_1_202425</v>
      </c>
      <c r="AW4402" s="191" t="s">
        <v>92</v>
      </c>
      <c r="AX4402" s="18">
        <v>202425</v>
      </c>
      <c r="AY4402" s="191">
        <v>540</v>
      </c>
      <c r="AZ4402" s="191">
        <v>7</v>
      </c>
      <c r="BA4402" s="191">
        <v>1</v>
      </c>
      <c r="BB4402" s="191">
        <v>94672.291000000012</v>
      </c>
    </row>
    <row r="4403" spans="48:54" x14ac:dyDescent="0.2">
      <c r="AV4403" s="191" t="str">
        <f t="shared" si="72"/>
        <v>542_RS_7_1_202425</v>
      </c>
      <c r="AW4403" s="191" t="s">
        <v>92</v>
      </c>
      <c r="AX4403" s="18">
        <v>202425</v>
      </c>
      <c r="AY4403" s="191">
        <v>542</v>
      </c>
      <c r="AZ4403" s="191">
        <v>7</v>
      </c>
      <c r="BA4403" s="191">
        <v>1</v>
      </c>
      <c r="BB4403" s="191">
        <v>22802.628349410086</v>
      </c>
    </row>
    <row r="4404" spans="48:54" x14ac:dyDescent="0.2">
      <c r="AV4404" s="191" t="str">
        <f t="shared" si="72"/>
        <v>544_RS_7_1_202425</v>
      </c>
      <c r="AW4404" s="191" t="s">
        <v>92</v>
      </c>
      <c r="AX4404" s="18">
        <v>202425</v>
      </c>
      <c r="AY4404" s="191">
        <v>544</v>
      </c>
      <c r="AZ4404" s="191">
        <v>7</v>
      </c>
      <c r="BA4404" s="191">
        <v>1</v>
      </c>
      <c r="BB4404" s="191">
        <v>61025.713000000003</v>
      </c>
    </row>
    <row r="4405" spans="48:54" x14ac:dyDescent="0.2">
      <c r="AV4405" s="191" t="str">
        <f t="shared" si="72"/>
        <v>545_RS_7_1_202425</v>
      </c>
      <c r="AW4405" s="191" t="s">
        <v>92</v>
      </c>
      <c r="AX4405" s="18">
        <v>202425</v>
      </c>
      <c r="AY4405" s="191">
        <v>545</v>
      </c>
      <c r="AZ4405" s="191">
        <v>7</v>
      </c>
      <c r="BA4405" s="191">
        <v>1</v>
      </c>
      <c r="BB4405" s="191">
        <v>27700.27057117561</v>
      </c>
    </row>
    <row r="4406" spans="48:54" x14ac:dyDescent="0.2">
      <c r="AV4406" s="191" t="str">
        <f t="shared" si="72"/>
        <v>546_RS_7_1_202425</v>
      </c>
      <c r="AW4406" s="191" t="s">
        <v>92</v>
      </c>
      <c r="AX4406" s="18">
        <v>202425</v>
      </c>
      <c r="AY4406" s="191">
        <v>546</v>
      </c>
      <c r="AZ4406" s="191">
        <v>7</v>
      </c>
      <c r="BA4406" s="191">
        <v>1</v>
      </c>
      <c r="BB4406" s="191">
        <v>35461</v>
      </c>
    </row>
    <row r="4407" spans="48:54" x14ac:dyDescent="0.2">
      <c r="AV4407" s="191" t="str">
        <f t="shared" si="72"/>
        <v>548_RS_7_1_202425</v>
      </c>
      <c r="AW4407" s="191" t="s">
        <v>92</v>
      </c>
      <c r="AX4407" s="18">
        <v>202425</v>
      </c>
      <c r="AY4407" s="191">
        <v>548</v>
      </c>
      <c r="AZ4407" s="191">
        <v>7</v>
      </c>
      <c r="BA4407" s="191">
        <v>1</v>
      </c>
      <c r="BB4407" s="191">
        <v>46352.131000000001</v>
      </c>
    </row>
    <row r="4408" spans="48:54" x14ac:dyDescent="0.2">
      <c r="AV4408" s="191" t="str">
        <f t="shared" si="72"/>
        <v>550_RS_7_1_202425</v>
      </c>
      <c r="AW4408" s="191" t="s">
        <v>92</v>
      </c>
      <c r="AX4408" s="18">
        <v>202425</v>
      </c>
      <c r="AY4408" s="191">
        <v>550</v>
      </c>
      <c r="AZ4408" s="191">
        <v>7</v>
      </c>
      <c r="BA4408" s="191">
        <v>1</v>
      </c>
      <c r="BB4408" s="191">
        <v>54144.33216444117</v>
      </c>
    </row>
    <row r="4409" spans="48:54" x14ac:dyDescent="0.2">
      <c r="AV4409" s="191" t="str">
        <f t="shared" si="72"/>
        <v>552_RS_7_1_202425</v>
      </c>
      <c r="AW4409" s="191" t="s">
        <v>92</v>
      </c>
      <c r="AX4409" s="18">
        <v>202425</v>
      </c>
      <c r="AY4409" s="191">
        <v>552</v>
      </c>
      <c r="AZ4409" s="191">
        <v>7</v>
      </c>
      <c r="BA4409" s="191">
        <v>1</v>
      </c>
      <c r="BB4409" s="191">
        <v>113131.44484561995</v>
      </c>
    </row>
    <row r="4410" spans="48:54" x14ac:dyDescent="0.2">
      <c r="AV4410" s="191" t="str">
        <f t="shared" si="72"/>
        <v>562_RS_7_1_202425</v>
      </c>
      <c r="AW4410" s="191" t="s">
        <v>92</v>
      </c>
      <c r="AX4410" s="18">
        <v>202425</v>
      </c>
      <c r="AY4410" s="191">
        <v>562</v>
      </c>
      <c r="AZ4410" s="191">
        <v>7</v>
      </c>
      <c r="BA4410" s="191">
        <v>1</v>
      </c>
      <c r="BB4410" s="191">
        <v>0</v>
      </c>
    </row>
    <row r="4411" spans="48:54" x14ac:dyDescent="0.2">
      <c r="AV4411" s="191" t="str">
        <f t="shared" si="72"/>
        <v>564_RS_7_1_202425</v>
      </c>
      <c r="AW4411" s="191" t="s">
        <v>92</v>
      </c>
      <c r="AX4411" s="18">
        <v>202425</v>
      </c>
      <c r="AY4411" s="191">
        <v>564</v>
      </c>
      <c r="AZ4411" s="191">
        <v>7</v>
      </c>
      <c r="BA4411" s="191">
        <v>1</v>
      </c>
      <c r="BB4411" s="191">
        <v>0</v>
      </c>
    </row>
    <row r="4412" spans="48:54" x14ac:dyDescent="0.2">
      <c r="AV4412" s="191" t="str">
        <f t="shared" si="72"/>
        <v>566_RS_7_1_202425</v>
      </c>
      <c r="AW4412" s="191" t="s">
        <v>92</v>
      </c>
      <c r="AX4412" s="18">
        <v>202425</v>
      </c>
      <c r="AY4412" s="191">
        <v>566</v>
      </c>
      <c r="AZ4412" s="191">
        <v>7</v>
      </c>
      <c r="BA4412" s="191">
        <v>1</v>
      </c>
      <c r="BB4412" s="191">
        <v>0</v>
      </c>
    </row>
    <row r="4413" spans="48:54" x14ac:dyDescent="0.2">
      <c r="AV4413" s="191" t="str">
        <f t="shared" si="72"/>
        <v>568_RS_7_1_202425</v>
      </c>
      <c r="AW4413" s="191" t="s">
        <v>92</v>
      </c>
      <c r="AX4413" s="18">
        <v>202425</v>
      </c>
      <c r="AY4413" s="191">
        <v>568</v>
      </c>
      <c r="AZ4413" s="191">
        <v>7</v>
      </c>
      <c r="BA4413" s="191">
        <v>1</v>
      </c>
      <c r="BB4413" s="191">
        <v>0</v>
      </c>
    </row>
    <row r="4414" spans="48:54" x14ac:dyDescent="0.2">
      <c r="AV4414" s="191" t="str">
        <f t="shared" si="72"/>
        <v>572_RS_7_1_202425</v>
      </c>
      <c r="AW4414" s="191" t="s">
        <v>92</v>
      </c>
      <c r="AX4414" s="18">
        <v>202425</v>
      </c>
      <c r="AY4414" s="191">
        <v>572</v>
      </c>
      <c r="AZ4414" s="191">
        <v>7</v>
      </c>
      <c r="BA4414" s="191">
        <v>1</v>
      </c>
      <c r="BB4414" s="191">
        <v>0</v>
      </c>
    </row>
    <row r="4415" spans="48:54" x14ac:dyDescent="0.2">
      <c r="AV4415" s="191" t="str">
        <f t="shared" si="72"/>
        <v>574_RS_7_1_202425</v>
      </c>
      <c r="AW4415" s="191" t="s">
        <v>92</v>
      </c>
      <c r="AX4415" s="18">
        <v>202425</v>
      </c>
      <c r="AY4415" s="191">
        <v>574</v>
      </c>
      <c r="AZ4415" s="191">
        <v>7</v>
      </c>
      <c r="BA4415" s="191">
        <v>1</v>
      </c>
      <c r="BB4415" s="191">
        <v>0</v>
      </c>
    </row>
    <row r="4416" spans="48:54" x14ac:dyDescent="0.2">
      <c r="AV4416" s="191" t="str">
        <f t="shared" si="72"/>
        <v>576_RS_7_1_202425</v>
      </c>
      <c r="AW4416" s="191" t="s">
        <v>92</v>
      </c>
      <c r="AX4416" s="18">
        <v>202425</v>
      </c>
      <c r="AY4416" s="191">
        <v>576</v>
      </c>
      <c r="AZ4416" s="191">
        <v>7</v>
      </c>
      <c r="BA4416" s="191">
        <v>1</v>
      </c>
      <c r="BB4416" s="191">
        <v>0</v>
      </c>
    </row>
    <row r="4417" spans="48:54" x14ac:dyDescent="0.2">
      <c r="AV4417" s="191" t="str">
        <f t="shared" si="72"/>
        <v>582_RS_7_1_202425</v>
      </c>
      <c r="AW4417" s="191" t="s">
        <v>92</v>
      </c>
      <c r="AX4417" s="18">
        <v>202425</v>
      </c>
      <c r="AY4417" s="191">
        <v>582</v>
      </c>
      <c r="AZ4417" s="191">
        <v>7</v>
      </c>
      <c r="BA4417" s="191">
        <v>1</v>
      </c>
      <c r="BB4417" s="191">
        <v>0</v>
      </c>
    </row>
    <row r="4418" spans="48:54" x14ac:dyDescent="0.2">
      <c r="AV4418" s="191" t="str">
        <f t="shared" si="72"/>
        <v>584_RS_7_1_202425</v>
      </c>
      <c r="AW4418" s="191" t="s">
        <v>92</v>
      </c>
      <c r="AX4418" s="18">
        <v>202425</v>
      </c>
      <c r="AY4418" s="191">
        <v>584</v>
      </c>
      <c r="AZ4418" s="191">
        <v>7</v>
      </c>
      <c r="BA4418" s="191">
        <v>1</v>
      </c>
      <c r="BB4418" s="191">
        <v>0</v>
      </c>
    </row>
    <row r="4419" spans="48:54" x14ac:dyDescent="0.2">
      <c r="AV4419" s="191" t="str">
        <f t="shared" si="72"/>
        <v>586_RS_7_1_202425</v>
      </c>
      <c r="AW4419" s="191" t="s">
        <v>92</v>
      </c>
      <c r="AX4419" s="18">
        <v>202425</v>
      </c>
      <c r="AY4419" s="191">
        <v>586</v>
      </c>
      <c r="AZ4419" s="191">
        <v>7</v>
      </c>
      <c r="BA4419" s="191">
        <v>1</v>
      </c>
      <c r="BB4419" s="191">
        <v>0</v>
      </c>
    </row>
    <row r="4420" spans="48:54" x14ac:dyDescent="0.2">
      <c r="AV4420" s="191" t="str">
        <f t="shared" ref="AV4420:AV4483" si="73">AY4420&amp;"_"&amp;AW4420&amp;"_"&amp;AZ4420&amp;"_"&amp;BA4420&amp;"_"&amp;AX4420</f>
        <v>512_RS_7_2_202425</v>
      </c>
      <c r="AW4420" s="191" t="s">
        <v>92</v>
      </c>
      <c r="AX4420" s="18">
        <v>202425</v>
      </c>
      <c r="AY4420" s="191">
        <v>512</v>
      </c>
      <c r="AZ4420" s="191">
        <v>7</v>
      </c>
      <c r="BA4420" s="191">
        <v>2</v>
      </c>
      <c r="BB4420" s="191">
        <v>-9517.5310000000009</v>
      </c>
    </row>
    <row r="4421" spans="48:54" x14ac:dyDescent="0.2">
      <c r="AV4421" s="191" t="str">
        <f t="shared" si="73"/>
        <v>514_RS_7_2_202425</v>
      </c>
      <c r="AW4421" s="191" t="s">
        <v>92</v>
      </c>
      <c r="AX4421" s="18">
        <v>202425</v>
      </c>
      <c r="AY4421" s="191">
        <v>514</v>
      </c>
      <c r="AZ4421" s="191">
        <v>7</v>
      </c>
      <c r="BA4421" s="191">
        <v>2</v>
      </c>
      <c r="BB4421" s="191">
        <v>-22625.943090000004</v>
      </c>
    </row>
    <row r="4422" spans="48:54" x14ac:dyDescent="0.2">
      <c r="AV4422" s="191" t="str">
        <f t="shared" si="73"/>
        <v>516_RS_7_2_202425</v>
      </c>
      <c r="AW4422" s="191" t="s">
        <v>92</v>
      </c>
      <c r="AX4422" s="18">
        <v>202425</v>
      </c>
      <c r="AY4422" s="191">
        <v>516</v>
      </c>
      <c r="AZ4422" s="191">
        <v>7</v>
      </c>
      <c r="BA4422" s="191">
        <v>2</v>
      </c>
      <c r="BB4422" s="191">
        <v>-11022.058000000001</v>
      </c>
    </row>
    <row r="4423" spans="48:54" x14ac:dyDescent="0.2">
      <c r="AV4423" s="191" t="str">
        <f t="shared" si="73"/>
        <v>518_RS_7_2_202425</v>
      </c>
      <c r="AW4423" s="191" t="s">
        <v>92</v>
      </c>
      <c r="AX4423" s="18">
        <v>202425</v>
      </c>
      <c r="AY4423" s="191">
        <v>518</v>
      </c>
      <c r="AZ4423" s="191">
        <v>7</v>
      </c>
      <c r="BA4423" s="191">
        <v>2</v>
      </c>
      <c r="BB4423" s="191">
        <v>-5523.4690000000001</v>
      </c>
    </row>
    <row r="4424" spans="48:54" x14ac:dyDescent="0.2">
      <c r="AV4424" s="191" t="str">
        <f t="shared" si="73"/>
        <v>520_RS_7_2_202425</v>
      </c>
      <c r="AW4424" s="191" t="s">
        <v>92</v>
      </c>
      <c r="AX4424" s="18">
        <v>202425</v>
      </c>
      <c r="AY4424" s="191">
        <v>520</v>
      </c>
      <c r="AZ4424" s="191">
        <v>7</v>
      </c>
      <c r="BA4424" s="191">
        <v>2</v>
      </c>
      <c r="BB4424" s="191">
        <v>-10001.119999999999</v>
      </c>
    </row>
    <row r="4425" spans="48:54" x14ac:dyDescent="0.2">
      <c r="AV4425" s="191" t="str">
        <f t="shared" si="73"/>
        <v>522_RS_7_2_202425</v>
      </c>
      <c r="AW4425" s="191" t="s">
        <v>92</v>
      </c>
      <c r="AX4425" s="18">
        <v>202425</v>
      </c>
      <c r="AY4425" s="191">
        <v>522</v>
      </c>
      <c r="AZ4425" s="191">
        <v>7</v>
      </c>
      <c r="BA4425" s="191">
        <v>2</v>
      </c>
      <c r="BB4425" s="191">
        <v>-14039.144634022337</v>
      </c>
    </row>
    <row r="4426" spans="48:54" x14ac:dyDescent="0.2">
      <c r="AV4426" s="191" t="str">
        <f t="shared" si="73"/>
        <v>524_RS_7_2_202425</v>
      </c>
      <c r="AW4426" s="191" t="s">
        <v>92</v>
      </c>
      <c r="AX4426" s="18">
        <v>202425</v>
      </c>
      <c r="AY4426" s="191">
        <v>524</v>
      </c>
      <c r="AZ4426" s="191">
        <v>7</v>
      </c>
      <c r="BA4426" s="191">
        <v>2</v>
      </c>
      <c r="BB4426" s="191">
        <v>-21819.648079999999</v>
      </c>
    </row>
    <row r="4427" spans="48:54" x14ac:dyDescent="0.2">
      <c r="AV4427" s="191" t="str">
        <f t="shared" si="73"/>
        <v>526_RS_7_2_202425</v>
      </c>
      <c r="AW4427" s="191" t="s">
        <v>92</v>
      </c>
      <c r="AX4427" s="18">
        <v>202425</v>
      </c>
      <c r="AY4427" s="191">
        <v>526</v>
      </c>
      <c r="AZ4427" s="191">
        <v>7</v>
      </c>
      <c r="BA4427" s="191">
        <v>2</v>
      </c>
      <c r="BB4427" s="191">
        <v>-13049.134</v>
      </c>
    </row>
    <row r="4428" spans="48:54" x14ac:dyDescent="0.2">
      <c r="AV4428" s="191" t="str">
        <f t="shared" si="73"/>
        <v>528_RS_7_2_202425</v>
      </c>
      <c r="AW4428" s="191" t="s">
        <v>92</v>
      </c>
      <c r="AX4428" s="18">
        <v>202425</v>
      </c>
      <c r="AY4428" s="191">
        <v>528</v>
      </c>
      <c r="AZ4428" s="191">
        <v>7</v>
      </c>
      <c r="BA4428" s="191">
        <v>2</v>
      </c>
      <c r="BB4428" s="191">
        <v>-17709</v>
      </c>
    </row>
    <row r="4429" spans="48:54" x14ac:dyDescent="0.2">
      <c r="AV4429" s="191" t="str">
        <f t="shared" si="73"/>
        <v>530_RS_7_2_202425</v>
      </c>
      <c r="AW4429" s="191" t="s">
        <v>92</v>
      </c>
      <c r="AX4429" s="18">
        <v>202425</v>
      </c>
      <c r="AY4429" s="191">
        <v>530</v>
      </c>
      <c r="AZ4429" s="191">
        <v>7</v>
      </c>
      <c r="BA4429" s="191">
        <v>2</v>
      </c>
      <c r="BB4429" s="191">
        <v>-39358.911</v>
      </c>
    </row>
    <row r="4430" spans="48:54" x14ac:dyDescent="0.2">
      <c r="AV4430" s="191" t="str">
        <f t="shared" si="73"/>
        <v>532_RS_7_2_202425</v>
      </c>
      <c r="AW4430" s="191" t="s">
        <v>92</v>
      </c>
      <c r="AX4430" s="18">
        <v>202425</v>
      </c>
      <c r="AY4430" s="191">
        <v>532</v>
      </c>
      <c r="AZ4430" s="191">
        <v>7</v>
      </c>
      <c r="BA4430" s="191">
        <v>2</v>
      </c>
      <c r="BB4430" s="191">
        <v>-27202.087</v>
      </c>
    </row>
    <row r="4431" spans="48:54" x14ac:dyDescent="0.2">
      <c r="AV4431" s="191" t="str">
        <f t="shared" si="73"/>
        <v>534_RS_7_2_202425</v>
      </c>
      <c r="AW4431" s="191" t="s">
        <v>92</v>
      </c>
      <c r="AX4431" s="18">
        <v>202425</v>
      </c>
      <c r="AY4431" s="191">
        <v>534</v>
      </c>
      <c r="AZ4431" s="191">
        <v>7</v>
      </c>
      <c r="BA4431" s="191">
        <v>2</v>
      </c>
      <c r="BB4431" s="191">
        <v>-12159.400000000001</v>
      </c>
    </row>
    <row r="4432" spans="48:54" x14ac:dyDescent="0.2">
      <c r="AV4432" s="191" t="str">
        <f t="shared" si="73"/>
        <v>536_RS_7_2_202425</v>
      </c>
      <c r="AW4432" s="191" t="s">
        <v>92</v>
      </c>
      <c r="AX4432" s="18">
        <v>202425</v>
      </c>
      <c r="AY4432" s="191">
        <v>536</v>
      </c>
      <c r="AZ4432" s="191">
        <v>7</v>
      </c>
      <c r="BA4432" s="191">
        <v>2</v>
      </c>
      <c r="BB4432" s="191">
        <v>-15798.315999999999</v>
      </c>
    </row>
    <row r="4433" spans="48:54" x14ac:dyDescent="0.2">
      <c r="AV4433" s="191" t="str">
        <f t="shared" si="73"/>
        <v>538_RS_7_2_202425</v>
      </c>
      <c r="AW4433" s="191" t="s">
        <v>92</v>
      </c>
      <c r="AX4433" s="18">
        <v>202425</v>
      </c>
      <c r="AY4433" s="191">
        <v>538</v>
      </c>
      <c r="AZ4433" s="191">
        <v>7</v>
      </c>
      <c r="BA4433" s="191">
        <v>2</v>
      </c>
      <c r="BB4433" s="191">
        <v>-10763.218000000003</v>
      </c>
    </row>
    <row r="4434" spans="48:54" x14ac:dyDescent="0.2">
      <c r="AV4434" s="191" t="str">
        <f t="shared" si="73"/>
        <v>540_RS_7_2_202425</v>
      </c>
      <c r="AW4434" s="191" t="s">
        <v>92</v>
      </c>
      <c r="AX4434" s="18">
        <v>202425</v>
      </c>
      <c r="AY4434" s="191">
        <v>540</v>
      </c>
      <c r="AZ4434" s="191">
        <v>7</v>
      </c>
      <c r="BA4434" s="191">
        <v>2</v>
      </c>
      <c r="BB4434" s="191">
        <v>-21894.681000000008</v>
      </c>
    </row>
    <row r="4435" spans="48:54" x14ac:dyDescent="0.2">
      <c r="AV4435" s="191" t="str">
        <f t="shared" si="73"/>
        <v>542_RS_7_2_202425</v>
      </c>
      <c r="AW4435" s="191" t="s">
        <v>92</v>
      </c>
      <c r="AX4435" s="18">
        <v>202425</v>
      </c>
      <c r="AY4435" s="191">
        <v>542</v>
      </c>
      <c r="AZ4435" s="191">
        <v>7</v>
      </c>
      <c r="BA4435" s="191">
        <v>2</v>
      </c>
      <c r="BB4435" s="191">
        <v>-6299.0868424319815</v>
      </c>
    </row>
    <row r="4436" spans="48:54" x14ac:dyDescent="0.2">
      <c r="AV4436" s="191" t="str">
        <f t="shared" si="73"/>
        <v>544_RS_7_2_202425</v>
      </c>
      <c r="AW4436" s="191" t="s">
        <v>92</v>
      </c>
      <c r="AX4436" s="18">
        <v>202425</v>
      </c>
      <c r="AY4436" s="191">
        <v>544</v>
      </c>
      <c r="AZ4436" s="191">
        <v>7</v>
      </c>
      <c r="BA4436" s="191">
        <v>2</v>
      </c>
      <c r="BB4436" s="191">
        <v>-16056.368000000002</v>
      </c>
    </row>
    <row r="4437" spans="48:54" x14ac:dyDescent="0.2">
      <c r="AV4437" s="191" t="str">
        <f t="shared" si="73"/>
        <v>545_RS_7_2_202425</v>
      </c>
      <c r="AW4437" s="191" t="s">
        <v>92</v>
      </c>
      <c r="AX4437" s="18">
        <v>202425</v>
      </c>
      <c r="AY4437" s="191">
        <v>545</v>
      </c>
      <c r="AZ4437" s="191">
        <v>7</v>
      </c>
      <c r="BA4437" s="191">
        <v>2</v>
      </c>
      <c r="BB4437" s="191">
        <v>-6266.1550272041259</v>
      </c>
    </row>
    <row r="4438" spans="48:54" x14ac:dyDescent="0.2">
      <c r="AV4438" s="191" t="str">
        <f t="shared" si="73"/>
        <v>546_RS_7_2_202425</v>
      </c>
      <c r="AW4438" s="191" t="s">
        <v>92</v>
      </c>
      <c r="AX4438" s="18">
        <v>202425</v>
      </c>
      <c r="AY4438" s="191">
        <v>546</v>
      </c>
      <c r="AZ4438" s="191">
        <v>7</v>
      </c>
      <c r="BA4438" s="191">
        <v>2</v>
      </c>
      <c r="BB4438" s="191">
        <v>-10603</v>
      </c>
    </row>
    <row r="4439" spans="48:54" x14ac:dyDescent="0.2">
      <c r="AV4439" s="191" t="str">
        <f t="shared" si="73"/>
        <v>548_RS_7_2_202425</v>
      </c>
      <c r="AW4439" s="191" t="s">
        <v>92</v>
      </c>
      <c r="AX4439" s="18">
        <v>202425</v>
      </c>
      <c r="AY4439" s="191">
        <v>548</v>
      </c>
      <c r="AZ4439" s="191">
        <v>7</v>
      </c>
      <c r="BA4439" s="191">
        <v>2</v>
      </c>
      <c r="BB4439" s="191">
        <v>-12179.503000000001</v>
      </c>
    </row>
    <row r="4440" spans="48:54" x14ac:dyDescent="0.2">
      <c r="AV4440" s="191" t="str">
        <f t="shared" si="73"/>
        <v>550_RS_7_2_202425</v>
      </c>
      <c r="AW4440" s="191" t="s">
        <v>92</v>
      </c>
      <c r="AX4440" s="18">
        <v>202425</v>
      </c>
      <c r="AY4440" s="191">
        <v>550</v>
      </c>
      <c r="AZ4440" s="191">
        <v>7</v>
      </c>
      <c r="BA4440" s="191">
        <v>2</v>
      </c>
      <c r="BB4440" s="191">
        <v>-15624.89926</v>
      </c>
    </row>
    <row r="4441" spans="48:54" x14ac:dyDescent="0.2">
      <c r="AV4441" s="191" t="str">
        <f t="shared" si="73"/>
        <v>552_RS_7_2_202425</v>
      </c>
      <c r="AW4441" s="191" t="s">
        <v>92</v>
      </c>
      <c r="AX4441" s="18">
        <v>202425</v>
      </c>
      <c r="AY4441" s="191">
        <v>552</v>
      </c>
      <c r="AZ4441" s="191">
        <v>7</v>
      </c>
      <c r="BA4441" s="191">
        <v>2</v>
      </c>
      <c r="BB4441" s="191">
        <v>-30426.669842889973</v>
      </c>
    </row>
    <row r="4442" spans="48:54" x14ac:dyDescent="0.2">
      <c r="AV4442" s="191" t="str">
        <f t="shared" si="73"/>
        <v>562_RS_7_2_202425</v>
      </c>
      <c r="AW4442" s="191" t="s">
        <v>92</v>
      </c>
      <c r="AX4442" s="18">
        <v>202425</v>
      </c>
      <c r="AY4442" s="191">
        <v>562</v>
      </c>
      <c r="AZ4442" s="191">
        <v>7</v>
      </c>
      <c r="BA4442" s="191">
        <v>2</v>
      </c>
      <c r="BB4442" s="191">
        <v>0</v>
      </c>
    </row>
    <row r="4443" spans="48:54" x14ac:dyDescent="0.2">
      <c r="AV4443" s="191" t="str">
        <f t="shared" si="73"/>
        <v>564_RS_7_2_202425</v>
      </c>
      <c r="AW4443" s="191" t="s">
        <v>92</v>
      </c>
      <c r="AX4443" s="18">
        <v>202425</v>
      </c>
      <c r="AY4443" s="191">
        <v>564</v>
      </c>
      <c r="AZ4443" s="191">
        <v>7</v>
      </c>
      <c r="BA4443" s="191">
        <v>2</v>
      </c>
      <c r="BB4443" s="191">
        <v>0</v>
      </c>
    </row>
    <row r="4444" spans="48:54" x14ac:dyDescent="0.2">
      <c r="AV4444" s="191" t="str">
        <f t="shared" si="73"/>
        <v>566_RS_7_2_202425</v>
      </c>
      <c r="AW4444" s="191" t="s">
        <v>92</v>
      </c>
      <c r="AX4444" s="18">
        <v>202425</v>
      </c>
      <c r="AY4444" s="191">
        <v>566</v>
      </c>
      <c r="AZ4444" s="191">
        <v>7</v>
      </c>
      <c r="BA4444" s="191">
        <v>2</v>
      </c>
      <c r="BB4444" s="191">
        <v>0</v>
      </c>
    </row>
    <row r="4445" spans="48:54" x14ac:dyDescent="0.2">
      <c r="AV4445" s="191" t="str">
        <f t="shared" si="73"/>
        <v>568_RS_7_2_202425</v>
      </c>
      <c r="AW4445" s="191" t="s">
        <v>92</v>
      </c>
      <c r="AX4445" s="18">
        <v>202425</v>
      </c>
      <c r="AY4445" s="191">
        <v>568</v>
      </c>
      <c r="AZ4445" s="191">
        <v>7</v>
      </c>
      <c r="BA4445" s="191">
        <v>2</v>
      </c>
      <c r="BB4445" s="191">
        <v>0</v>
      </c>
    </row>
    <row r="4446" spans="48:54" x14ac:dyDescent="0.2">
      <c r="AV4446" s="191" t="str">
        <f t="shared" si="73"/>
        <v>572_RS_7_2_202425</v>
      </c>
      <c r="AW4446" s="191" t="s">
        <v>92</v>
      </c>
      <c r="AX4446" s="18">
        <v>202425</v>
      </c>
      <c r="AY4446" s="191">
        <v>572</v>
      </c>
      <c r="AZ4446" s="191">
        <v>7</v>
      </c>
      <c r="BA4446" s="191">
        <v>2</v>
      </c>
      <c r="BB4446" s="191">
        <v>0</v>
      </c>
    </row>
    <row r="4447" spans="48:54" x14ac:dyDescent="0.2">
      <c r="AV4447" s="191" t="str">
        <f t="shared" si="73"/>
        <v>574_RS_7_2_202425</v>
      </c>
      <c r="AW4447" s="191" t="s">
        <v>92</v>
      </c>
      <c r="AX4447" s="18">
        <v>202425</v>
      </c>
      <c r="AY4447" s="191">
        <v>574</v>
      </c>
      <c r="AZ4447" s="191">
        <v>7</v>
      </c>
      <c r="BA4447" s="191">
        <v>2</v>
      </c>
      <c r="BB4447" s="191">
        <v>0</v>
      </c>
    </row>
    <row r="4448" spans="48:54" x14ac:dyDescent="0.2">
      <c r="AV4448" s="191" t="str">
        <f t="shared" si="73"/>
        <v>576_RS_7_2_202425</v>
      </c>
      <c r="AW4448" s="191" t="s">
        <v>92</v>
      </c>
      <c r="AX4448" s="18">
        <v>202425</v>
      </c>
      <c r="AY4448" s="191">
        <v>576</v>
      </c>
      <c r="AZ4448" s="191">
        <v>7</v>
      </c>
      <c r="BA4448" s="191">
        <v>2</v>
      </c>
      <c r="BB4448" s="191">
        <v>0</v>
      </c>
    </row>
    <row r="4449" spans="48:54" x14ac:dyDescent="0.2">
      <c r="AV4449" s="191" t="str">
        <f t="shared" si="73"/>
        <v>582_RS_7_2_202425</v>
      </c>
      <c r="AW4449" s="191" t="s">
        <v>92</v>
      </c>
      <c r="AX4449" s="18">
        <v>202425</v>
      </c>
      <c r="AY4449" s="191">
        <v>582</v>
      </c>
      <c r="AZ4449" s="191">
        <v>7</v>
      </c>
      <c r="BA4449" s="191">
        <v>2</v>
      </c>
      <c r="BB4449" s="191">
        <v>0</v>
      </c>
    </row>
    <row r="4450" spans="48:54" x14ac:dyDescent="0.2">
      <c r="AV4450" s="191" t="str">
        <f t="shared" si="73"/>
        <v>584_RS_7_2_202425</v>
      </c>
      <c r="AW4450" s="191" t="s">
        <v>92</v>
      </c>
      <c r="AX4450" s="18">
        <v>202425</v>
      </c>
      <c r="AY4450" s="191">
        <v>584</v>
      </c>
      <c r="AZ4450" s="191">
        <v>7</v>
      </c>
      <c r="BA4450" s="191">
        <v>2</v>
      </c>
      <c r="BB4450" s="191">
        <v>0</v>
      </c>
    </row>
    <row r="4451" spans="48:54" x14ac:dyDescent="0.2">
      <c r="AV4451" s="191" t="str">
        <f t="shared" si="73"/>
        <v>586_RS_7_2_202425</v>
      </c>
      <c r="AW4451" s="191" t="s">
        <v>92</v>
      </c>
      <c r="AX4451" s="18">
        <v>202425</v>
      </c>
      <c r="AY4451" s="191">
        <v>586</v>
      </c>
      <c r="AZ4451" s="191">
        <v>7</v>
      </c>
      <c r="BA4451" s="191">
        <v>2</v>
      </c>
      <c r="BB4451" s="191">
        <v>0</v>
      </c>
    </row>
    <row r="4452" spans="48:54" x14ac:dyDescent="0.2">
      <c r="AV4452" s="191" t="str">
        <f t="shared" si="73"/>
        <v>512_RS_7_4_202425</v>
      </c>
      <c r="AW4452" s="191" t="s">
        <v>92</v>
      </c>
      <c r="AX4452" s="18">
        <v>202425</v>
      </c>
      <c r="AY4452" s="191">
        <v>512</v>
      </c>
      <c r="AZ4452" s="191">
        <v>7</v>
      </c>
      <c r="BA4452" s="191">
        <v>4</v>
      </c>
      <c r="BB4452" s="191">
        <v>21368.368999999999</v>
      </c>
    </row>
    <row r="4453" spans="48:54" x14ac:dyDescent="0.2">
      <c r="AV4453" s="191" t="str">
        <f t="shared" si="73"/>
        <v>514_RS_7_4_202425</v>
      </c>
      <c r="AW4453" s="191" t="s">
        <v>92</v>
      </c>
      <c r="AX4453" s="18">
        <v>202425</v>
      </c>
      <c r="AY4453" s="191">
        <v>514</v>
      </c>
      <c r="AZ4453" s="191">
        <v>7</v>
      </c>
      <c r="BA4453" s="191">
        <v>4</v>
      </c>
      <c r="BB4453" s="191">
        <v>55291.15768105429</v>
      </c>
    </row>
    <row r="4454" spans="48:54" x14ac:dyDescent="0.2">
      <c r="AV4454" s="191" t="str">
        <f t="shared" si="73"/>
        <v>516_RS_7_4_202425</v>
      </c>
      <c r="AW4454" s="191" t="s">
        <v>92</v>
      </c>
      <c r="AX4454" s="18">
        <v>202425</v>
      </c>
      <c r="AY4454" s="191">
        <v>516</v>
      </c>
      <c r="AZ4454" s="191">
        <v>7</v>
      </c>
      <c r="BA4454" s="191">
        <v>4</v>
      </c>
      <c r="BB4454" s="191">
        <v>39917.696999999993</v>
      </c>
    </row>
    <row r="4455" spans="48:54" x14ac:dyDescent="0.2">
      <c r="AV4455" s="191" t="str">
        <f t="shared" si="73"/>
        <v>518_RS_7_4_202425</v>
      </c>
      <c r="AW4455" s="191" t="s">
        <v>92</v>
      </c>
      <c r="AX4455" s="18">
        <v>202425</v>
      </c>
      <c r="AY4455" s="191">
        <v>518</v>
      </c>
      <c r="AZ4455" s="191">
        <v>7</v>
      </c>
      <c r="BA4455" s="191">
        <v>4</v>
      </c>
      <c r="BB4455" s="191">
        <v>31864.349000000006</v>
      </c>
    </row>
    <row r="4456" spans="48:54" x14ac:dyDescent="0.2">
      <c r="AV4456" s="191" t="str">
        <f t="shared" si="73"/>
        <v>520_RS_7_4_202425</v>
      </c>
      <c r="AW4456" s="191" t="s">
        <v>92</v>
      </c>
      <c r="AX4456" s="18">
        <v>202425</v>
      </c>
      <c r="AY4456" s="191">
        <v>520</v>
      </c>
      <c r="AZ4456" s="191">
        <v>7</v>
      </c>
      <c r="BA4456" s="191">
        <v>4</v>
      </c>
      <c r="BB4456" s="191">
        <v>42678.089000000007</v>
      </c>
    </row>
    <row r="4457" spans="48:54" x14ac:dyDescent="0.2">
      <c r="AV4457" s="191" t="str">
        <f t="shared" si="73"/>
        <v>522_RS_7_4_202425</v>
      </c>
      <c r="AW4457" s="191" t="s">
        <v>92</v>
      </c>
      <c r="AX4457" s="18">
        <v>202425</v>
      </c>
      <c r="AY4457" s="191">
        <v>522</v>
      </c>
      <c r="AZ4457" s="191">
        <v>7</v>
      </c>
      <c r="BA4457" s="191">
        <v>4</v>
      </c>
      <c r="BB4457" s="191">
        <v>36471.431163265544</v>
      </c>
    </row>
    <row r="4458" spans="48:54" x14ac:dyDescent="0.2">
      <c r="AV4458" s="191" t="str">
        <f t="shared" si="73"/>
        <v>524_RS_7_4_202425</v>
      </c>
      <c r="AW4458" s="191" t="s">
        <v>92</v>
      </c>
      <c r="AX4458" s="18">
        <v>202425</v>
      </c>
      <c r="AY4458" s="191">
        <v>524</v>
      </c>
      <c r="AZ4458" s="191">
        <v>7</v>
      </c>
      <c r="BA4458" s="191">
        <v>4</v>
      </c>
      <c r="BB4458" s="191">
        <v>50311.04476076</v>
      </c>
    </row>
    <row r="4459" spans="48:54" x14ac:dyDescent="0.2">
      <c r="AV4459" s="191" t="str">
        <f t="shared" si="73"/>
        <v>526_RS_7_4_202425</v>
      </c>
      <c r="AW4459" s="191" t="s">
        <v>92</v>
      </c>
      <c r="AX4459" s="18">
        <v>202425</v>
      </c>
      <c r="AY4459" s="191">
        <v>526</v>
      </c>
      <c r="AZ4459" s="191">
        <v>7</v>
      </c>
      <c r="BA4459" s="191">
        <v>4</v>
      </c>
      <c r="BB4459" s="191">
        <v>35417.356999999996</v>
      </c>
    </row>
    <row r="4460" spans="48:54" x14ac:dyDescent="0.2">
      <c r="AV4460" s="191" t="str">
        <f t="shared" si="73"/>
        <v>528_RS_7_4_202425</v>
      </c>
      <c r="AW4460" s="191" t="s">
        <v>92</v>
      </c>
      <c r="AX4460" s="18">
        <v>202425</v>
      </c>
      <c r="AY4460" s="191">
        <v>528</v>
      </c>
      <c r="AZ4460" s="191">
        <v>7</v>
      </c>
      <c r="BA4460" s="191">
        <v>4</v>
      </c>
      <c r="BB4460" s="191">
        <v>40774</v>
      </c>
    </row>
    <row r="4461" spans="48:54" x14ac:dyDescent="0.2">
      <c r="AV4461" s="191" t="str">
        <f t="shared" si="73"/>
        <v>530_RS_7_4_202425</v>
      </c>
      <c r="AW4461" s="191" t="s">
        <v>92</v>
      </c>
      <c r="AX4461" s="18">
        <v>202425</v>
      </c>
      <c r="AY4461" s="191">
        <v>530</v>
      </c>
      <c r="AZ4461" s="191">
        <v>7</v>
      </c>
      <c r="BA4461" s="191">
        <v>4</v>
      </c>
      <c r="BB4461" s="191">
        <v>66284.3</v>
      </c>
    </row>
    <row r="4462" spans="48:54" x14ac:dyDescent="0.2">
      <c r="AV4462" s="191" t="str">
        <f t="shared" si="73"/>
        <v>532_RS_7_4_202425</v>
      </c>
      <c r="AW4462" s="191" t="s">
        <v>92</v>
      </c>
      <c r="AX4462" s="18">
        <v>202425</v>
      </c>
      <c r="AY4462" s="191">
        <v>532</v>
      </c>
      <c r="AZ4462" s="191">
        <v>7</v>
      </c>
      <c r="BA4462" s="191">
        <v>4</v>
      </c>
      <c r="BB4462" s="191">
        <v>88748.019</v>
      </c>
    </row>
    <row r="4463" spans="48:54" x14ac:dyDescent="0.2">
      <c r="AV4463" s="191" t="str">
        <f t="shared" si="73"/>
        <v>534_RS_7_4_202425</v>
      </c>
      <c r="AW4463" s="191" t="s">
        <v>92</v>
      </c>
      <c r="AX4463" s="18">
        <v>202425</v>
      </c>
      <c r="AY4463" s="191">
        <v>534</v>
      </c>
      <c r="AZ4463" s="191">
        <v>7</v>
      </c>
      <c r="BA4463" s="191">
        <v>4</v>
      </c>
      <c r="BB4463" s="191">
        <v>43904.338020000003</v>
      </c>
    </row>
    <row r="4464" spans="48:54" x14ac:dyDescent="0.2">
      <c r="AV4464" s="191" t="str">
        <f t="shared" si="73"/>
        <v>536_RS_7_4_202425</v>
      </c>
      <c r="AW4464" s="191" t="s">
        <v>92</v>
      </c>
      <c r="AX4464" s="18">
        <v>202425</v>
      </c>
      <c r="AY4464" s="191">
        <v>536</v>
      </c>
      <c r="AZ4464" s="191">
        <v>7</v>
      </c>
      <c r="BA4464" s="191">
        <v>4</v>
      </c>
      <c r="BB4464" s="191">
        <v>38939.214</v>
      </c>
    </row>
    <row r="4465" spans="48:54" x14ac:dyDescent="0.2">
      <c r="AV4465" s="191" t="str">
        <f t="shared" si="73"/>
        <v>538_RS_7_4_202425</v>
      </c>
      <c r="AW4465" s="191" t="s">
        <v>92</v>
      </c>
      <c r="AX4465" s="18">
        <v>202425</v>
      </c>
      <c r="AY4465" s="191">
        <v>538</v>
      </c>
      <c r="AZ4465" s="191">
        <v>7</v>
      </c>
      <c r="BA4465" s="191">
        <v>4</v>
      </c>
      <c r="BB4465" s="191">
        <v>45569.985999999997</v>
      </c>
    </row>
    <row r="4466" spans="48:54" x14ac:dyDescent="0.2">
      <c r="AV4466" s="191" t="str">
        <f t="shared" si="73"/>
        <v>540_RS_7_4_202425</v>
      </c>
      <c r="AW4466" s="191" t="s">
        <v>92</v>
      </c>
      <c r="AX4466" s="18">
        <v>202425</v>
      </c>
      <c r="AY4466" s="191">
        <v>540</v>
      </c>
      <c r="AZ4466" s="191">
        <v>7</v>
      </c>
      <c r="BA4466" s="191">
        <v>4</v>
      </c>
      <c r="BB4466" s="191">
        <v>72777.609999999986</v>
      </c>
    </row>
    <row r="4467" spans="48:54" x14ac:dyDescent="0.2">
      <c r="AV4467" s="191" t="str">
        <f t="shared" si="73"/>
        <v>542_RS_7_4_202425</v>
      </c>
      <c r="AW4467" s="191" t="s">
        <v>92</v>
      </c>
      <c r="AX4467" s="18">
        <v>202425</v>
      </c>
      <c r="AY4467" s="191">
        <v>542</v>
      </c>
      <c r="AZ4467" s="191">
        <v>7</v>
      </c>
      <c r="BA4467" s="191">
        <v>4</v>
      </c>
      <c r="BB4467" s="191">
        <v>16503.541506978097</v>
      </c>
    </row>
    <row r="4468" spans="48:54" x14ac:dyDescent="0.2">
      <c r="AV4468" s="191" t="str">
        <f t="shared" si="73"/>
        <v>544_RS_7_4_202425</v>
      </c>
      <c r="AW4468" s="191" t="s">
        <v>92</v>
      </c>
      <c r="AX4468" s="18">
        <v>202425</v>
      </c>
      <c r="AY4468" s="191">
        <v>544</v>
      </c>
      <c r="AZ4468" s="191">
        <v>7</v>
      </c>
      <c r="BA4468" s="191">
        <v>4</v>
      </c>
      <c r="BB4468" s="191">
        <v>44969.345000000001</v>
      </c>
    </row>
    <row r="4469" spans="48:54" x14ac:dyDescent="0.2">
      <c r="AV4469" s="191" t="str">
        <f t="shared" si="73"/>
        <v>545_RS_7_4_202425</v>
      </c>
      <c r="AW4469" s="191" t="s">
        <v>92</v>
      </c>
      <c r="AX4469" s="18">
        <v>202425</v>
      </c>
      <c r="AY4469" s="191">
        <v>545</v>
      </c>
      <c r="AZ4469" s="191">
        <v>7</v>
      </c>
      <c r="BA4469" s="191">
        <v>4</v>
      </c>
      <c r="BB4469" s="191">
        <v>21434.115543971486</v>
      </c>
    </row>
    <row r="4470" spans="48:54" x14ac:dyDescent="0.2">
      <c r="AV4470" s="191" t="str">
        <f t="shared" si="73"/>
        <v>546_RS_7_4_202425</v>
      </c>
      <c r="AW4470" s="191" t="s">
        <v>92</v>
      </c>
      <c r="AX4470" s="18">
        <v>202425</v>
      </c>
      <c r="AY4470" s="191">
        <v>546</v>
      </c>
      <c r="AZ4470" s="191">
        <v>7</v>
      </c>
      <c r="BA4470" s="191">
        <v>4</v>
      </c>
      <c r="BB4470" s="191">
        <v>24858</v>
      </c>
    </row>
    <row r="4471" spans="48:54" x14ac:dyDescent="0.2">
      <c r="AV4471" s="191" t="str">
        <f t="shared" si="73"/>
        <v>548_RS_7_4_202425</v>
      </c>
      <c r="AW4471" s="191" t="s">
        <v>92</v>
      </c>
      <c r="AX4471" s="18">
        <v>202425</v>
      </c>
      <c r="AY4471" s="191">
        <v>548</v>
      </c>
      <c r="AZ4471" s="191">
        <v>7</v>
      </c>
      <c r="BA4471" s="191">
        <v>4</v>
      </c>
      <c r="BB4471" s="191">
        <v>34172.627999999997</v>
      </c>
    </row>
    <row r="4472" spans="48:54" x14ac:dyDescent="0.2">
      <c r="AV4472" s="191" t="str">
        <f t="shared" si="73"/>
        <v>550_RS_7_4_202425</v>
      </c>
      <c r="AW4472" s="191" t="s">
        <v>92</v>
      </c>
      <c r="AX4472" s="18">
        <v>202425</v>
      </c>
      <c r="AY4472" s="191">
        <v>550</v>
      </c>
      <c r="AZ4472" s="191">
        <v>7</v>
      </c>
      <c r="BA4472" s="191">
        <v>4</v>
      </c>
      <c r="BB4472" s="191">
        <v>38519.432904441172</v>
      </c>
    </row>
    <row r="4473" spans="48:54" x14ac:dyDescent="0.2">
      <c r="AV4473" s="191" t="str">
        <f t="shared" si="73"/>
        <v>552_RS_7_4_202425</v>
      </c>
      <c r="AW4473" s="191" t="s">
        <v>92</v>
      </c>
      <c r="AX4473" s="18">
        <v>202425</v>
      </c>
      <c r="AY4473" s="191">
        <v>552</v>
      </c>
      <c r="AZ4473" s="191">
        <v>7</v>
      </c>
      <c r="BA4473" s="191">
        <v>4</v>
      </c>
      <c r="BB4473" s="191">
        <v>82704.775002729992</v>
      </c>
    </row>
    <row r="4474" spans="48:54" x14ac:dyDescent="0.2">
      <c r="AV4474" s="191" t="str">
        <f t="shared" si="73"/>
        <v>562_RS_7_4_202425</v>
      </c>
      <c r="AW4474" s="191" t="s">
        <v>92</v>
      </c>
      <c r="AX4474" s="18">
        <v>202425</v>
      </c>
      <c r="AY4474" s="191">
        <v>562</v>
      </c>
      <c r="AZ4474" s="191">
        <v>7</v>
      </c>
      <c r="BA4474" s="191">
        <v>4</v>
      </c>
      <c r="BB4474" s="191">
        <v>0</v>
      </c>
    </row>
    <row r="4475" spans="48:54" x14ac:dyDescent="0.2">
      <c r="AV4475" s="191" t="str">
        <f t="shared" si="73"/>
        <v>564_RS_7_4_202425</v>
      </c>
      <c r="AW4475" s="191" t="s">
        <v>92</v>
      </c>
      <c r="AX4475" s="18">
        <v>202425</v>
      </c>
      <c r="AY4475" s="191">
        <v>564</v>
      </c>
      <c r="AZ4475" s="191">
        <v>7</v>
      </c>
      <c r="BA4475" s="191">
        <v>4</v>
      </c>
      <c r="BB4475" s="191">
        <v>0</v>
      </c>
    </row>
    <row r="4476" spans="48:54" x14ac:dyDescent="0.2">
      <c r="AV4476" s="191" t="str">
        <f t="shared" si="73"/>
        <v>566_RS_7_4_202425</v>
      </c>
      <c r="AW4476" s="191" t="s">
        <v>92</v>
      </c>
      <c r="AX4476" s="18">
        <v>202425</v>
      </c>
      <c r="AY4476" s="191">
        <v>566</v>
      </c>
      <c r="AZ4476" s="191">
        <v>7</v>
      </c>
      <c r="BA4476" s="191">
        <v>4</v>
      </c>
      <c r="BB4476" s="191">
        <v>0</v>
      </c>
    </row>
    <row r="4477" spans="48:54" x14ac:dyDescent="0.2">
      <c r="AV4477" s="191" t="str">
        <f t="shared" si="73"/>
        <v>568_RS_7_4_202425</v>
      </c>
      <c r="AW4477" s="191" t="s">
        <v>92</v>
      </c>
      <c r="AX4477" s="18">
        <v>202425</v>
      </c>
      <c r="AY4477" s="191">
        <v>568</v>
      </c>
      <c r="AZ4477" s="191">
        <v>7</v>
      </c>
      <c r="BA4477" s="191">
        <v>4</v>
      </c>
      <c r="BB4477" s="191">
        <v>0</v>
      </c>
    </row>
    <row r="4478" spans="48:54" x14ac:dyDescent="0.2">
      <c r="AV4478" s="191" t="str">
        <f t="shared" si="73"/>
        <v>572_RS_7_4_202425</v>
      </c>
      <c r="AW4478" s="191" t="s">
        <v>92</v>
      </c>
      <c r="AX4478" s="18">
        <v>202425</v>
      </c>
      <c r="AY4478" s="191">
        <v>572</v>
      </c>
      <c r="AZ4478" s="191">
        <v>7</v>
      </c>
      <c r="BA4478" s="191">
        <v>4</v>
      </c>
      <c r="BB4478" s="191">
        <v>0</v>
      </c>
    </row>
    <row r="4479" spans="48:54" x14ac:dyDescent="0.2">
      <c r="AV4479" s="191" t="str">
        <f t="shared" si="73"/>
        <v>574_RS_7_4_202425</v>
      </c>
      <c r="AW4479" s="191" t="s">
        <v>92</v>
      </c>
      <c r="AX4479" s="18">
        <v>202425</v>
      </c>
      <c r="AY4479" s="191">
        <v>574</v>
      </c>
      <c r="AZ4479" s="191">
        <v>7</v>
      </c>
      <c r="BA4479" s="191">
        <v>4</v>
      </c>
      <c r="BB4479" s="191">
        <v>0</v>
      </c>
    </row>
    <row r="4480" spans="48:54" x14ac:dyDescent="0.2">
      <c r="AV4480" s="191" t="str">
        <f t="shared" si="73"/>
        <v>576_RS_7_4_202425</v>
      </c>
      <c r="AW4480" s="191" t="s">
        <v>92</v>
      </c>
      <c r="AX4480" s="18">
        <v>202425</v>
      </c>
      <c r="AY4480" s="191">
        <v>576</v>
      </c>
      <c r="AZ4480" s="191">
        <v>7</v>
      </c>
      <c r="BA4480" s="191">
        <v>4</v>
      </c>
      <c r="BB4480" s="191">
        <v>0</v>
      </c>
    </row>
    <row r="4481" spans="48:54" x14ac:dyDescent="0.2">
      <c r="AV4481" s="191" t="str">
        <f t="shared" si="73"/>
        <v>582_RS_7_4_202425</v>
      </c>
      <c r="AW4481" s="191" t="s">
        <v>92</v>
      </c>
      <c r="AX4481" s="18">
        <v>202425</v>
      </c>
      <c r="AY4481" s="191">
        <v>582</v>
      </c>
      <c r="AZ4481" s="191">
        <v>7</v>
      </c>
      <c r="BA4481" s="191">
        <v>4</v>
      </c>
      <c r="BB4481" s="191">
        <v>0</v>
      </c>
    </row>
    <row r="4482" spans="48:54" x14ac:dyDescent="0.2">
      <c r="AV4482" s="191" t="str">
        <f t="shared" si="73"/>
        <v>584_RS_7_4_202425</v>
      </c>
      <c r="AW4482" s="191" t="s">
        <v>92</v>
      </c>
      <c r="AX4482" s="18">
        <v>202425</v>
      </c>
      <c r="AY4482" s="191">
        <v>584</v>
      </c>
      <c r="AZ4482" s="191">
        <v>7</v>
      </c>
      <c r="BA4482" s="191">
        <v>4</v>
      </c>
      <c r="BB4482" s="191">
        <v>0</v>
      </c>
    </row>
    <row r="4483" spans="48:54" x14ac:dyDescent="0.2">
      <c r="AV4483" s="191" t="str">
        <f t="shared" si="73"/>
        <v>586_RS_7_4_202425</v>
      </c>
      <c r="AW4483" s="191" t="s">
        <v>92</v>
      </c>
      <c r="AX4483" s="18">
        <v>202425</v>
      </c>
      <c r="AY4483" s="191">
        <v>586</v>
      </c>
      <c r="AZ4483" s="191">
        <v>7</v>
      </c>
      <c r="BA4483" s="191">
        <v>4</v>
      </c>
      <c r="BB4483" s="191">
        <v>0</v>
      </c>
    </row>
    <row r="4484" spans="48:54" x14ac:dyDescent="0.2">
      <c r="AV4484" s="191" t="str">
        <f t="shared" ref="AV4484:AV4547" si="74">AY4484&amp;"_"&amp;AW4484&amp;"_"&amp;AZ4484&amp;"_"&amp;BA4484&amp;"_"&amp;AX4484</f>
        <v>512_RS_7_5_202425</v>
      </c>
      <c r="AW4484" s="191" t="s">
        <v>92</v>
      </c>
      <c r="AX4484" s="18">
        <v>202425</v>
      </c>
      <c r="AY4484" s="191">
        <v>512</v>
      </c>
      <c r="AZ4484" s="191">
        <v>7</v>
      </c>
      <c r="BA4484" s="191">
        <v>5</v>
      </c>
      <c r="BB4484" s="191">
        <v>-2905</v>
      </c>
    </row>
    <row r="4485" spans="48:54" x14ac:dyDescent="0.2">
      <c r="AV4485" s="191" t="str">
        <f t="shared" si="74"/>
        <v>514_RS_7_5_202425</v>
      </c>
      <c r="AW4485" s="191" t="s">
        <v>92</v>
      </c>
      <c r="AX4485" s="18">
        <v>202425</v>
      </c>
      <c r="AY4485" s="191">
        <v>514</v>
      </c>
      <c r="AZ4485" s="191">
        <v>7</v>
      </c>
      <c r="BA4485" s="191">
        <v>5</v>
      </c>
      <c r="BB4485" s="191">
        <v>-2048.1620000000003</v>
      </c>
    </row>
    <row r="4486" spans="48:54" x14ac:dyDescent="0.2">
      <c r="AV4486" s="191" t="str">
        <f t="shared" si="74"/>
        <v>516_RS_7_5_202425</v>
      </c>
      <c r="AW4486" s="191" t="s">
        <v>92</v>
      </c>
      <c r="AX4486" s="18">
        <v>202425</v>
      </c>
      <c r="AY4486" s="191">
        <v>516</v>
      </c>
      <c r="AZ4486" s="191">
        <v>7</v>
      </c>
      <c r="BA4486" s="191">
        <v>5</v>
      </c>
      <c r="BB4486" s="191">
        <v>-4155.5</v>
      </c>
    </row>
    <row r="4487" spans="48:54" x14ac:dyDescent="0.2">
      <c r="AV4487" s="191" t="str">
        <f t="shared" si="74"/>
        <v>518_RS_7_5_202425</v>
      </c>
      <c r="AW4487" s="191" t="s">
        <v>92</v>
      </c>
      <c r="AX4487" s="18">
        <v>202425</v>
      </c>
      <c r="AY4487" s="191">
        <v>518</v>
      </c>
      <c r="AZ4487" s="191">
        <v>7</v>
      </c>
      <c r="BA4487" s="191">
        <v>5</v>
      </c>
      <c r="BB4487" s="191">
        <v>-3733.509</v>
      </c>
    </row>
    <row r="4488" spans="48:54" x14ac:dyDescent="0.2">
      <c r="AV4488" s="191" t="str">
        <f t="shared" si="74"/>
        <v>520_RS_7_5_202425</v>
      </c>
      <c r="AW4488" s="191" t="s">
        <v>92</v>
      </c>
      <c r="AX4488" s="18">
        <v>202425</v>
      </c>
      <c r="AY4488" s="191">
        <v>520</v>
      </c>
      <c r="AZ4488" s="191">
        <v>7</v>
      </c>
      <c r="BA4488" s="191">
        <v>5</v>
      </c>
      <c r="BB4488" s="191">
        <v>-5381.9639999999999</v>
      </c>
    </row>
    <row r="4489" spans="48:54" x14ac:dyDescent="0.2">
      <c r="AV4489" s="191" t="str">
        <f t="shared" si="74"/>
        <v>522_RS_7_5_202425</v>
      </c>
      <c r="AW4489" s="191" t="s">
        <v>92</v>
      </c>
      <c r="AX4489" s="18">
        <v>202425</v>
      </c>
      <c r="AY4489" s="191">
        <v>522</v>
      </c>
      <c r="AZ4489" s="191">
        <v>7</v>
      </c>
      <c r="BA4489" s="191">
        <v>5</v>
      </c>
      <c r="BB4489" s="191">
        <v>-3043.5378141990118</v>
      </c>
    </row>
    <row r="4490" spans="48:54" x14ac:dyDescent="0.2">
      <c r="AV4490" s="191" t="str">
        <f t="shared" si="74"/>
        <v>524_RS_7_5_202425</v>
      </c>
      <c r="AW4490" s="191" t="s">
        <v>92</v>
      </c>
      <c r="AX4490" s="18">
        <v>202425</v>
      </c>
      <c r="AY4490" s="191">
        <v>524</v>
      </c>
      <c r="AZ4490" s="191">
        <v>7</v>
      </c>
      <c r="BA4490" s="191">
        <v>5</v>
      </c>
      <c r="BB4490" s="191">
        <v>-1705.404</v>
      </c>
    </row>
    <row r="4491" spans="48:54" x14ac:dyDescent="0.2">
      <c r="AV4491" s="191" t="str">
        <f t="shared" si="74"/>
        <v>526_RS_7_5_202425</v>
      </c>
      <c r="AW4491" s="191" t="s">
        <v>92</v>
      </c>
      <c r="AX4491" s="18">
        <v>202425</v>
      </c>
      <c r="AY4491" s="191">
        <v>526</v>
      </c>
      <c r="AZ4491" s="191">
        <v>7</v>
      </c>
      <c r="BA4491" s="191">
        <v>5</v>
      </c>
      <c r="BB4491" s="191">
        <v>-2110.6769999999997</v>
      </c>
    </row>
    <row r="4492" spans="48:54" x14ac:dyDescent="0.2">
      <c r="AV4492" s="191" t="str">
        <f t="shared" si="74"/>
        <v>528_RS_7_5_202425</v>
      </c>
      <c r="AW4492" s="191" t="s">
        <v>92</v>
      </c>
      <c r="AX4492" s="18">
        <v>202425</v>
      </c>
      <c r="AY4492" s="191">
        <v>528</v>
      </c>
      <c r="AZ4492" s="191">
        <v>7</v>
      </c>
      <c r="BA4492" s="191">
        <v>5</v>
      </c>
      <c r="BB4492" s="191">
        <v>-2884</v>
      </c>
    </row>
    <row r="4493" spans="48:54" x14ac:dyDescent="0.2">
      <c r="AV4493" s="191" t="str">
        <f t="shared" si="74"/>
        <v>530_RS_7_5_202425</v>
      </c>
      <c r="AW4493" s="191" t="s">
        <v>92</v>
      </c>
      <c r="AX4493" s="18">
        <v>202425</v>
      </c>
      <c r="AY4493" s="191">
        <v>530</v>
      </c>
      <c r="AZ4493" s="191">
        <v>7</v>
      </c>
      <c r="BA4493" s="191">
        <v>5</v>
      </c>
      <c r="BB4493" s="191">
        <v>-2974.3430000000003</v>
      </c>
    </row>
    <row r="4494" spans="48:54" x14ac:dyDescent="0.2">
      <c r="AV4494" s="191" t="str">
        <f t="shared" si="74"/>
        <v>532_RS_7_5_202425</v>
      </c>
      <c r="AW4494" s="191" t="s">
        <v>92</v>
      </c>
      <c r="AX4494" s="18">
        <v>202425</v>
      </c>
      <c r="AY4494" s="191">
        <v>532</v>
      </c>
      <c r="AZ4494" s="191">
        <v>7</v>
      </c>
      <c r="BA4494" s="191">
        <v>5</v>
      </c>
      <c r="BB4494" s="191">
        <v>-10120.886999999999</v>
      </c>
    </row>
    <row r="4495" spans="48:54" x14ac:dyDescent="0.2">
      <c r="AV4495" s="191" t="str">
        <f t="shared" si="74"/>
        <v>534_RS_7_5_202425</v>
      </c>
      <c r="AW4495" s="191" t="s">
        <v>92</v>
      </c>
      <c r="AX4495" s="18">
        <v>202425</v>
      </c>
      <c r="AY4495" s="191">
        <v>534</v>
      </c>
      <c r="AZ4495" s="191">
        <v>7</v>
      </c>
      <c r="BA4495" s="191">
        <v>5</v>
      </c>
      <c r="BB4495" s="191">
        <v>-2677.3482900000004</v>
      </c>
    </row>
    <row r="4496" spans="48:54" x14ac:dyDescent="0.2">
      <c r="AV4496" s="191" t="str">
        <f t="shared" si="74"/>
        <v>536_RS_7_5_202425</v>
      </c>
      <c r="AW4496" s="191" t="s">
        <v>92</v>
      </c>
      <c r="AX4496" s="18">
        <v>202425</v>
      </c>
      <c r="AY4496" s="191">
        <v>536</v>
      </c>
      <c r="AZ4496" s="191">
        <v>7</v>
      </c>
      <c r="BA4496" s="191">
        <v>5</v>
      </c>
      <c r="BB4496" s="191">
        <v>-3664.944</v>
      </c>
    </row>
    <row r="4497" spans="48:54" x14ac:dyDescent="0.2">
      <c r="AV4497" s="191" t="str">
        <f t="shared" si="74"/>
        <v>538_RS_7_5_202425</v>
      </c>
      <c r="AW4497" s="191" t="s">
        <v>92</v>
      </c>
      <c r="AX4497" s="18">
        <v>202425</v>
      </c>
      <c r="AY4497" s="191">
        <v>538</v>
      </c>
      <c r="AZ4497" s="191">
        <v>7</v>
      </c>
      <c r="BA4497" s="191">
        <v>5</v>
      </c>
      <c r="BB4497" s="191">
        <v>-1177.3050000000001</v>
      </c>
    </row>
    <row r="4498" spans="48:54" x14ac:dyDescent="0.2">
      <c r="AV4498" s="191" t="str">
        <f t="shared" si="74"/>
        <v>540_RS_7_5_202425</v>
      </c>
      <c r="AW4498" s="191" t="s">
        <v>92</v>
      </c>
      <c r="AX4498" s="18">
        <v>202425</v>
      </c>
      <c r="AY4498" s="191">
        <v>540</v>
      </c>
      <c r="AZ4498" s="191">
        <v>7</v>
      </c>
      <c r="BA4498" s="191">
        <v>5</v>
      </c>
      <c r="BB4498" s="191">
        <v>-9822.5660000000007</v>
      </c>
    </row>
    <row r="4499" spans="48:54" x14ac:dyDescent="0.2">
      <c r="AV4499" s="191" t="str">
        <f t="shared" si="74"/>
        <v>542_RS_7_5_202425</v>
      </c>
      <c r="AW4499" s="191" t="s">
        <v>92</v>
      </c>
      <c r="AX4499" s="18">
        <v>202425</v>
      </c>
      <c r="AY4499" s="191">
        <v>542</v>
      </c>
      <c r="AZ4499" s="191">
        <v>7</v>
      </c>
      <c r="BA4499" s="191">
        <v>5</v>
      </c>
      <c r="BB4499" s="191">
        <v>-339.37175426708268</v>
      </c>
    </row>
    <row r="4500" spans="48:54" x14ac:dyDescent="0.2">
      <c r="AV4500" s="191" t="str">
        <f t="shared" si="74"/>
        <v>544_RS_7_5_202425</v>
      </c>
      <c r="AW4500" s="191" t="s">
        <v>92</v>
      </c>
      <c r="AX4500" s="18">
        <v>202425</v>
      </c>
      <c r="AY4500" s="191">
        <v>544</v>
      </c>
      <c r="AZ4500" s="191">
        <v>7</v>
      </c>
      <c r="BA4500" s="191">
        <v>5</v>
      </c>
      <c r="BB4500" s="191">
        <v>-2423.1480000000001</v>
      </c>
    </row>
    <row r="4501" spans="48:54" x14ac:dyDescent="0.2">
      <c r="AV4501" s="191" t="str">
        <f t="shared" si="74"/>
        <v>545_RS_7_5_202425</v>
      </c>
      <c r="AW4501" s="191" t="s">
        <v>92</v>
      </c>
      <c r="AX4501" s="18">
        <v>202425</v>
      </c>
      <c r="AY4501" s="191">
        <v>545</v>
      </c>
      <c r="AZ4501" s="191">
        <v>7</v>
      </c>
      <c r="BA4501" s="191">
        <v>5</v>
      </c>
      <c r="BB4501" s="191">
        <v>-489.34081789599986</v>
      </c>
    </row>
    <row r="4502" spans="48:54" x14ac:dyDescent="0.2">
      <c r="AV4502" s="191" t="str">
        <f t="shared" si="74"/>
        <v>546_RS_7_5_202425</v>
      </c>
      <c r="AW4502" s="191" t="s">
        <v>92</v>
      </c>
      <c r="AX4502" s="18">
        <v>202425</v>
      </c>
      <c r="AY4502" s="191">
        <v>546</v>
      </c>
      <c r="AZ4502" s="191">
        <v>7</v>
      </c>
      <c r="BA4502" s="191">
        <v>5</v>
      </c>
      <c r="BB4502" s="191">
        <v>-594</v>
      </c>
    </row>
    <row r="4503" spans="48:54" x14ac:dyDescent="0.2">
      <c r="AV4503" s="191" t="str">
        <f t="shared" si="74"/>
        <v>548_RS_7_5_202425</v>
      </c>
      <c r="AW4503" s="191" t="s">
        <v>92</v>
      </c>
      <c r="AX4503" s="18">
        <v>202425</v>
      </c>
      <c r="AY4503" s="191">
        <v>548</v>
      </c>
      <c r="AZ4503" s="191">
        <v>7</v>
      </c>
      <c r="BA4503" s="191">
        <v>5</v>
      </c>
      <c r="BB4503" s="191">
        <v>-1155.2560000000001</v>
      </c>
    </row>
    <row r="4504" spans="48:54" x14ac:dyDescent="0.2">
      <c r="AV4504" s="191" t="str">
        <f t="shared" si="74"/>
        <v>550_RS_7_5_202425</v>
      </c>
      <c r="AW4504" s="191" t="s">
        <v>92</v>
      </c>
      <c r="AX4504" s="18">
        <v>202425</v>
      </c>
      <c r="AY4504" s="191">
        <v>550</v>
      </c>
      <c r="AZ4504" s="191">
        <v>7</v>
      </c>
      <c r="BA4504" s="191">
        <v>5</v>
      </c>
      <c r="BB4504" s="191">
        <v>-695.44608999999991</v>
      </c>
    </row>
    <row r="4505" spans="48:54" x14ac:dyDescent="0.2">
      <c r="AV4505" s="191" t="str">
        <f t="shared" si="74"/>
        <v>552_RS_7_5_202425</v>
      </c>
      <c r="AW4505" s="191" t="s">
        <v>92</v>
      </c>
      <c r="AX4505" s="18">
        <v>202425</v>
      </c>
      <c r="AY4505" s="191">
        <v>552</v>
      </c>
      <c r="AZ4505" s="191">
        <v>7</v>
      </c>
      <c r="BA4505" s="191">
        <v>5</v>
      </c>
      <c r="BB4505" s="191">
        <v>-2462.2858828999997</v>
      </c>
    </row>
    <row r="4506" spans="48:54" x14ac:dyDescent="0.2">
      <c r="AV4506" s="191" t="str">
        <f t="shared" si="74"/>
        <v>562_RS_7_5_202425</v>
      </c>
      <c r="AW4506" s="191" t="s">
        <v>92</v>
      </c>
      <c r="AX4506" s="18">
        <v>202425</v>
      </c>
      <c r="AY4506" s="191">
        <v>562</v>
      </c>
      <c r="AZ4506" s="191">
        <v>7</v>
      </c>
      <c r="BA4506" s="191">
        <v>5</v>
      </c>
      <c r="BB4506" s="191">
        <v>0</v>
      </c>
    </row>
    <row r="4507" spans="48:54" x14ac:dyDescent="0.2">
      <c r="AV4507" s="191" t="str">
        <f t="shared" si="74"/>
        <v>564_RS_7_5_202425</v>
      </c>
      <c r="AW4507" s="191" t="s">
        <v>92</v>
      </c>
      <c r="AX4507" s="18">
        <v>202425</v>
      </c>
      <c r="AY4507" s="191">
        <v>564</v>
      </c>
      <c r="AZ4507" s="191">
        <v>7</v>
      </c>
      <c r="BA4507" s="191">
        <v>5</v>
      </c>
      <c r="BB4507" s="191">
        <v>0</v>
      </c>
    </row>
    <row r="4508" spans="48:54" x14ac:dyDescent="0.2">
      <c r="AV4508" s="191" t="str">
        <f t="shared" si="74"/>
        <v>566_RS_7_5_202425</v>
      </c>
      <c r="AW4508" s="191" t="s">
        <v>92</v>
      </c>
      <c r="AX4508" s="18">
        <v>202425</v>
      </c>
      <c r="AY4508" s="191">
        <v>566</v>
      </c>
      <c r="AZ4508" s="191">
        <v>7</v>
      </c>
      <c r="BA4508" s="191">
        <v>5</v>
      </c>
      <c r="BB4508" s="191">
        <v>0</v>
      </c>
    </row>
    <row r="4509" spans="48:54" x14ac:dyDescent="0.2">
      <c r="AV4509" s="191" t="str">
        <f t="shared" si="74"/>
        <v>568_RS_7_5_202425</v>
      </c>
      <c r="AW4509" s="191" t="s">
        <v>92</v>
      </c>
      <c r="AX4509" s="18">
        <v>202425</v>
      </c>
      <c r="AY4509" s="191">
        <v>568</v>
      </c>
      <c r="AZ4509" s="191">
        <v>7</v>
      </c>
      <c r="BA4509" s="191">
        <v>5</v>
      </c>
      <c r="BB4509" s="191">
        <v>0</v>
      </c>
    </row>
    <row r="4510" spans="48:54" x14ac:dyDescent="0.2">
      <c r="AV4510" s="191" t="str">
        <f t="shared" si="74"/>
        <v>572_RS_7_5_202425</v>
      </c>
      <c r="AW4510" s="191" t="s">
        <v>92</v>
      </c>
      <c r="AX4510" s="18">
        <v>202425</v>
      </c>
      <c r="AY4510" s="191">
        <v>572</v>
      </c>
      <c r="AZ4510" s="191">
        <v>7</v>
      </c>
      <c r="BA4510" s="191">
        <v>5</v>
      </c>
      <c r="BB4510" s="191">
        <v>0</v>
      </c>
    </row>
    <row r="4511" spans="48:54" x14ac:dyDescent="0.2">
      <c r="AV4511" s="191" t="str">
        <f t="shared" si="74"/>
        <v>574_RS_7_5_202425</v>
      </c>
      <c r="AW4511" s="191" t="s">
        <v>92</v>
      </c>
      <c r="AX4511" s="18">
        <v>202425</v>
      </c>
      <c r="AY4511" s="191">
        <v>574</v>
      </c>
      <c r="AZ4511" s="191">
        <v>7</v>
      </c>
      <c r="BA4511" s="191">
        <v>5</v>
      </c>
      <c r="BB4511" s="191">
        <v>0</v>
      </c>
    </row>
    <row r="4512" spans="48:54" x14ac:dyDescent="0.2">
      <c r="AV4512" s="191" t="str">
        <f t="shared" si="74"/>
        <v>576_RS_7_5_202425</v>
      </c>
      <c r="AW4512" s="191" t="s">
        <v>92</v>
      </c>
      <c r="AX4512" s="18">
        <v>202425</v>
      </c>
      <c r="AY4512" s="191">
        <v>576</v>
      </c>
      <c r="AZ4512" s="191">
        <v>7</v>
      </c>
      <c r="BA4512" s="191">
        <v>5</v>
      </c>
      <c r="BB4512" s="191">
        <v>0</v>
      </c>
    </row>
    <row r="4513" spans="48:54" x14ac:dyDescent="0.2">
      <c r="AV4513" s="191" t="str">
        <f t="shared" si="74"/>
        <v>582_RS_7_5_202425</v>
      </c>
      <c r="AW4513" s="191" t="s">
        <v>92</v>
      </c>
      <c r="AX4513" s="18">
        <v>202425</v>
      </c>
      <c r="AY4513" s="191">
        <v>582</v>
      </c>
      <c r="AZ4513" s="191">
        <v>7</v>
      </c>
      <c r="BA4513" s="191">
        <v>5</v>
      </c>
      <c r="BB4513" s="191">
        <v>0</v>
      </c>
    </row>
    <row r="4514" spans="48:54" x14ac:dyDescent="0.2">
      <c r="AV4514" s="191" t="str">
        <f t="shared" si="74"/>
        <v>584_RS_7_5_202425</v>
      </c>
      <c r="AW4514" s="191" t="s">
        <v>92</v>
      </c>
      <c r="AX4514" s="18">
        <v>202425</v>
      </c>
      <c r="AY4514" s="191">
        <v>584</v>
      </c>
      <c r="AZ4514" s="191">
        <v>7</v>
      </c>
      <c r="BA4514" s="191">
        <v>5</v>
      </c>
      <c r="BB4514" s="191">
        <v>0</v>
      </c>
    </row>
    <row r="4515" spans="48:54" x14ac:dyDescent="0.2">
      <c r="AV4515" s="191" t="str">
        <f t="shared" si="74"/>
        <v>586_RS_7_5_202425</v>
      </c>
      <c r="AW4515" s="191" t="s">
        <v>92</v>
      </c>
      <c r="AX4515" s="18">
        <v>202425</v>
      </c>
      <c r="AY4515" s="191">
        <v>586</v>
      </c>
      <c r="AZ4515" s="191">
        <v>7</v>
      </c>
      <c r="BA4515" s="191">
        <v>5</v>
      </c>
      <c r="BB4515" s="191">
        <v>0</v>
      </c>
    </row>
    <row r="4516" spans="48:54" x14ac:dyDescent="0.2">
      <c r="AV4516" s="191" t="str">
        <f t="shared" si="74"/>
        <v>512_RS_8_1_202425</v>
      </c>
      <c r="AW4516" s="191" t="s">
        <v>92</v>
      </c>
      <c r="AX4516" s="18">
        <v>202425</v>
      </c>
      <c r="AY4516" s="191">
        <v>512</v>
      </c>
      <c r="AZ4516" s="191">
        <v>8</v>
      </c>
      <c r="BA4516" s="191">
        <v>1</v>
      </c>
      <c r="BB4516" s="191">
        <v>26277</v>
      </c>
    </row>
    <row r="4517" spans="48:54" x14ac:dyDescent="0.2">
      <c r="AV4517" s="191" t="str">
        <f t="shared" si="74"/>
        <v>514_RS_8_1_202425</v>
      </c>
      <c r="AW4517" s="191" t="s">
        <v>92</v>
      </c>
      <c r="AX4517" s="18">
        <v>202425</v>
      </c>
      <c r="AY4517" s="191">
        <v>514</v>
      </c>
      <c r="AZ4517" s="191">
        <v>8</v>
      </c>
      <c r="BA4517" s="191">
        <v>1</v>
      </c>
      <c r="BB4517" s="191">
        <v>41061.627999999997</v>
      </c>
    </row>
    <row r="4518" spans="48:54" x14ac:dyDescent="0.2">
      <c r="AV4518" s="191" t="str">
        <f t="shared" si="74"/>
        <v>516_RS_8_1_202425</v>
      </c>
      <c r="AW4518" s="191" t="s">
        <v>92</v>
      </c>
      <c r="AX4518" s="18">
        <v>202425</v>
      </c>
      <c r="AY4518" s="191">
        <v>516</v>
      </c>
      <c r="AZ4518" s="191">
        <v>8</v>
      </c>
      <c r="BA4518" s="191">
        <v>1</v>
      </c>
      <c r="BB4518" s="191">
        <v>49817.985999999997</v>
      </c>
    </row>
    <row r="4519" spans="48:54" x14ac:dyDescent="0.2">
      <c r="AV4519" s="191" t="str">
        <f t="shared" si="74"/>
        <v>518_RS_8_1_202425</v>
      </c>
      <c r="AW4519" s="191" t="s">
        <v>92</v>
      </c>
      <c r="AX4519" s="18">
        <v>202425</v>
      </c>
      <c r="AY4519" s="191">
        <v>518</v>
      </c>
      <c r="AZ4519" s="191">
        <v>8</v>
      </c>
      <c r="BA4519" s="191">
        <v>1</v>
      </c>
      <c r="BB4519" s="191">
        <v>39389.245999999999</v>
      </c>
    </row>
    <row r="4520" spans="48:54" x14ac:dyDescent="0.2">
      <c r="AV4520" s="191" t="str">
        <f t="shared" si="74"/>
        <v>520_RS_8_1_202425</v>
      </c>
      <c r="AW4520" s="191" t="s">
        <v>92</v>
      </c>
      <c r="AX4520" s="18">
        <v>202425</v>
      </c>
      <c r="AY4520" s="191">
        <v>520</v>
      </c>
      <c r="AZ4520" s="191">
        <v>8</v>
      </c>
      <c r="BA4520" s="191">
        <v>1</v>
      </c>
      <c r="BB4520" s="191">
        <v>57747.953999999998</v>
      </c>
    </row>
    <row r="4521" spans="48:54" x14ac:dyDescent="0.2">
      <c r="AV4521" s="191" t="str">
        <f t="shared" si="74"/>
        <v>522_RS_8_1_202425</v>
      </c>
      <c r="AW4521" s="191" t="s">
        <v>92</v>
      </c>
      <c r="AX4521" s="18">
        <v>202425</v>
      </c>
      <c r="AY4521" s="191">
        <v>522</v>
      </c>
      <c r="AZ4521" s="191">
        <v>8</v>
      </c>
      <c r="BA4521" s="191">
        <v>1</v>
      </c>
      <c r="BB4521" s="191">
        <v>49773.169569512102</v>
      </c>
    </row>
    <row r="4522" spans="48:54" x14ac:dyDescent="0.2">
      <c r="AV4522" s="191" t="str">
        <f t="shared" si="74"/>
        <v>524_RS_8_1_202425</v>
      </c>
      <c r="AW4522" s="191" t="s">
        <v>92</v>
      </c>
      <c r="AX4522" s="18">
        <v>202425</v>
      </c>
      <c r="AY4522" s="191">
        <v>524</v>
      </c>
      <c r="AZ4522" s="191">
        <v>8</v>
      </c>
      <c r="BA4522" s="191">
        <v>1</v>
      </c>
      <c r="BB4522" s="191">
        <v>58487.507171840691</v>
      </c>
    </row>
    <row r="4523" spans="48:54" x14ac:dyDescent="0.2">
      <c r="AV4523" s="191" t="str">
        <f t="shared" si="74"/>
        <v>526_RS_8_1_202425</v>
      </c>
      <c r="AW4523" s="191" t="s">
        <v>92</v>
      </c>
      <c r="AX4523" s="18">
        <v>202425</v>
      </c>
      <c r="AY4523" s="191">
        <v>526</v>
      </c>
      <c r="AZ4523" s="191">
        <v>8</v>
      </c>
      <c r="BA4523" s="191">
        <v>1</v>
      </c>
      <c r="BB4523" s="191">
        <v>29408.674999999996</v>
      </c>
    </row>
    <row r="4524" spans="48:54" x14ac:dyDescent="0.2">
      <c r="AV4524" s="191" t="str">
        <f t="shared" si="74"/>
        <v>528_RS_8_1_202425</v>
      </c>
      <c r="AW4524" s="191" t="s">
        <v>92</v>
      </c>
      <c r="AX4524" s="18">
        <v>202425</v>
      </c>
      <c r="AY4524" s="191">
        <v>528</v>
      </c>
      <c r="AZ4524" s="191">
        <v>8</v>
      </c>
      <c r="BA4524" s="191">
        <v>1</v>
      </c>
      <c r="BB4524" s="191">
        <v>61587</v>
      </c>
    </row>
    <row r="4525" spans="48:54" x14ac:dyDescent="0.2">
      <c r="AV4525" s="191" t="str">
        <f t="shared" si="74"/>
        <v>530_RS_8_1_202425</v>
      </c>
      <c r="AW4525" s="191" t="s">
        <v>92</v>
      </c>
      <c r="AX4525" s="18">
        <v>202425</v>
      </c>
      <c r="AY4525" s="191">
        <v>530</v>
      </c>
      <c r="AZ4525" s="191">
        <v>8</v>
      </c>
      <c r="BA4525" s="191">
        <v>1</v>
      </c>
      <c r="BB4525" s="191">
        <v>79002.244999999981</v>
      </c>
    </row>
    <row r="4526" spans="48:54" x14ac:dyDescent="0.2">
      <c r="AV4526" s="191" t="str">
        <f t="shared" si="74"/>
        <v>532_RS_8_1_202425</v>
      </c>
      <c r="AW4526" s="191" t="s">
        <v>92</v>
      </c>
      <c r="AX4526" s="18">
        <v>202425</v>
      </c>
      <c r="AY4526" s="191">
        <v>532</v>
      </c>
      <c r="AZ4526" s="191">
        <v>8</v>
      </c>
      <c r="BA4526" s="191">
        <v>1</v>
      </c>
      <c r="BB4526" s="191">
        <v>65800.656000000003</v>
      </c>
    </row>
    <row r="4527" spans="48:54" x14ac:dyDescent="0.2">
      <c r="AV4527" s="191" t="str">
        <f t="shared" si="74"/>
        <v>534_RS_8_1_202425</v>
      </c>
      <c r="AW4527" s="191" t="s">
        <v>92</v>
      </c>
      <c r="AX4527" s="18">
        <v>202425</v>
      </c>
      <c r="AY4527" s="191">
        <v>534</v>
      </c>
      <c r="AZ4527" s="191">
        <v>8</v>
      </c>
      <c r="BA4527" s="191">
        <v>1</v>
      </c>
      <c r="BB4527" s="191">
        <v>60474.7</v>
      </c>
    </row>
    <row r="4528" spans="48:54" x14ac:dyDescent="0.2">
      <c r="AV4528" s="191" t="str">
        <f t="shared" si="74"/>
        <v>536_RS_8_1_202425</v>
      </c>
      <c r="AW4528" s="191" t="s">
        <v>92</v>
      </c>
      <c r="AX4528" s="18">
        <v>202425</v>
      </c>
      <c r="AY4528" s="191">
        <v>536</v>
      </c>
      <c r="AZ4528" s="191">
        <v>8</v>
      </c>
      <c r="BA4528" s="191">
        <v>1</v>
      </c>
      <c r="BB4528" s="191">
        <v>55133.838000000003</v>
      </c>
    </row>
    <row r="4529" spans="48:54" x14ac:dyDescent="0.2">
      <c r="AV4529" s="191" t="str">
        <f t="shared" si="74"/>
        <v>538_RS_8_1_202425</v>
      </c>
      <c r="AW4529" s="191" t="s">
        <v>92</v>
      </c>
      <c r="AX4529" s="18">
        <v>202425</v>
      </c>
      <c r="AY4529" s="191">
        <v>538</v>
      </c>
      <c r="AZ4529" s="191">
        <v>8</v>
      </c>
      <c r="BA4529" s="191">
        <v>1</v>
      </c>
      <c r="BB4529" s="191">
        <v>36703.841999999997</v>
      </c>
    </row>
    <row r="4530" spans="48:54" x14ac:dyDescent="0.2">
      <c r="AV4530" s="191" t="str">
        <f t="shared" si="74"/>
        <v>540_RS_8_1_202425</v>
      </c>
      <c r="AW4530" s="191" t="s">
        <v>92</v>
      </c>
      <c r="AX4530" s="18">
        <v>202425</v>
      </c>
      <c r="AY4530" s="191">
        <v>540</v>
      </c>
      <c r="AZ4530" s="191">
        <v>8</v>
      </c>
      <c r="BA4530" s="191">
        <v>1</v>
      </c>
      <c r="BB4530" s="191">
        <v>92166.962</v>
      </c>
    </row>
    <row r="4531" spans="48:54" x14ac:dyDescent="0.2">
      <c r="AV4531" s="191" t="str">
        <f t="shared" si="74"/>
        <v>542_RS_8_1_202425</v>
      </c>
      <c r="AW4531" s="191" t="s">
        <v>92</v>
      </c>
      <c r="AX4531" s="18">
        <v>202425</v>
      </c>
      <c r="AY4531" s="191">
        <v>542</v>
      </c>
      <c r="AZ4531" s="191">
        <v>8</v>
      </c>
      <c r="BA4531" s="191">
        <v>1</v>
      </c>
      <c r="BB4531" s="191">
        <v>16264.180635589919</v>
      </c>
    </row>
    <row r="4532" spans="48:54" x14ac:dyDescent="0.2">
      <c r="AV4532" s="191" t="str">
        <f t="shared" si="74"/>
        <v>544_RS_8_1_202425</v>
      </c>
      <c r="AW4532" s="191" t="s">
        <v>92</v>
      </c>
      <c r="AX4532" s="18">
        <v>202425</v>
      </c>
      <c r="AY4532" s="191">
        <v>544</v>
      </c>
      <c r="AZ4532" s="191">
        <v>8</v>
      </c>
      <c r="BA4532" s="191">
        <v>1</v>
      </c>
      <c r="BB4532" s="191">
        <v>59068.762999999999</v>
      </c>
    </row>
    <row r="4533" spans="48:54" x14ac:dyDescent="0.2">
      <c r="AV4533" s="191" t="str">
        <f t="shared" si="74"/>
        <v>545_RS_8_1_202425</v>
      </c>
      <c r="AW4533" s="191" t="s">
        <v>92</v>
      </c>
      <c r="AX4533" s="18">
        <v>202425</v>
      </c>
      <c r="AY4533" s="191">
        <v>545</v>
      </c>
      <c r="AZ4533" s="191">
        <v>8</v>
      </c>
      <c r="BA4533" s="191">
        <v>1</v>
      </c>
      <c r="BB4533" s="191">
        <v>26209.254654952394</v>
      </c>
    </row>
    <row r="4534" spans="48:54" x14ac:dyDescent="0.2">
      <c r="AV4534" s="191" t="str">
        <f t="shared" si="74"/>
        <v>546_RS_8_1_202425</v>
      </c>
      <c r="AW4534" s="191" t="s">
        <v>92</v>
      </c>
      <c r="AX4534" s="18">
        <v>202425</v>
      </c>
      <c r="AY4534" s="191">
        <v>546</v>
      </c>
      <c r="AZ4534" s="191">
        <v>8</v>
      </c>
      <c r="BA4534" s="191">
        <v>1</v>
      </c>
      <c r="BB4534" s="191">
        <v>20788</v>
      </c>
    </row>
    <row r="4535" spans="48:54" x14ac:dyDescent="0.2">
      <c r="AV4535" s="191" t="str">
        <f t="shared" si="74"/>
        <v>548_RS_8_1_202425</v>
      </c>
      <c r="AW4535" s="191" t="s">
        <v>92</v>
      </c>
      <c r="AX4535" s="18">
        <v>202425</v>
      </c>
      <c r="AY4535" s="191">
        <v>548</v>
      </c>
      <c r="AZ4535" s="191">
        <v>8</v>
      </c>
      <c r="BA4535" s="191">
        <v>1</v>
      </c>
      <c r="BB4535" s="191">
        <v>17425.565999999999</v>
      </c>
    </row>
    <row r="4536" spans="48:54" x14ac:dyDescent="0.2">
      <c r="AV4536" s="191" t="str">
        <f t="shared" si="74"/>
        <v>550_RS_8_1_202425</v>
      </c>
      <c r="AW4536" s="191" t="s">
        <v>92</v>
      </c>
      <c r="AX4536" s="18">
        <v>202425</v>
      </c>
      <c r="AY4536" s="191">
        <v>550</v>
      </c>
      <c r="AZ4536" s="191">
        <v>8</v>
      </c>
      <c r="BA4536" s="191">
        <v>1</v>
      </c>
      <c r="BB4536" s="191">
        <v>53608.187096106834</v>
      </c>
    </row>
    <row r="4537" spans="48:54" x14ac:dyDescent="0.2">
      <c r="AV4537" s="191" t="str">
        <f t="shared" si="74"/>
        <v>552_RS_8_1_202425</v>
      </c>
      <c r="AW4537" s="191" t="s">
        <v>92</v>
      </c>
      <c r="AX4537" s="18">
        <v>202425</v>
      </c>
      <c r="AY4537" s="191">
        <v>552</v>
      </c>
      <c r="AZ4537" s="191">
        <v>8</v>
      </c>
      <c r="BA4537" s="191">
        <v>1</v>
      </c>
      <c r="BB4537" s="191">
        <v>109990.47561987974</v>
      </c>
    </row>
    <row r="4538" spans="48:54" x14ac:dyDescent="0.2">
      <c r="AV4538" s="191" t="str">
        <f t="shared" si="74"/>
        <v>562_RS_8_1_202425</v>
      </c>
      <c r="AW4538" s="191" t="s">
        <v>92</v>
      </c>
      <c r="AX4538" s="18">
        <v>202425</v>
      </c>
      <c r="AY4538" s="191">
        <v>562</v>
      </c>
      <c r="AZ4538" s="191">
        <v>8</v>
      </c>
      <c r="BA4538" s="191">
        <v>1</v>
      </c>
      <c r="BB4538" s="191">
        <v>0</v>
      </c>
    </row>
    <row r="4539" spans="48:54" x14ac:dyDescent="0.2">
      <c r="AV4539" s="191" t="str">
        <f t="shared" si="74"/>
        <v>564_RS_8_1_202425</v>
      </c>
      <c r="AW4539" s="191" t="s">
        <v>92</v>
      </c>
      <c r="AX4539" s="18">
        <v>202425</v>
      </c>
      <c r="AY4539" s="191">
        <v>564</v>
      </c>
      <c r="AZ4539" s="191">
        <v>8</v>
      </c>
      <c r="BA4539" s="191">
        <v>1</v>
      </c>
      <c r="BB4539" s="191">
        <v>0</v>
      </c>
    </row>
    <row r="4540" spans="48:54" x14ac:dyDescent="0.2">
      <c r="AV4540" s="191" t="str">
        <f t="shared" si="74"/>
        <v>566_RS_8_1_202425</v>
      </c>
      <c r="AW4540" s="191" t="s">
        <v>92</v>
      </c>
      <c r="AX4540" s="18">
        <v>202425</v>
      </c>
      <c r="AY4540" s="191">
        <v>566</v>
      </c>
      <c r="AZ4540" s="191">
        <v>8</v>
      </c>
      <c r="BA4540" s="191">
        <v>1</v>
      </c>
      <c r="BB4540" s="191">
        <v>0</v>
      </c>
    </row>
    <row r="4541" spans="48:54" x14ac:dyDescent="0.2">
      <c r="AV4541" s="191" t="str">
        <f t="shared" si="74"/>
        <v>568_RS_8_1_202425</v>
      </c>
      <c r="AW4541" s="191" t="s">
        <v>92</v>
      </c>
      <c r="AX4541" s="18">
        <v>202425</v>
      </c>
      <c r="AY4541" s="191">
        <v>568</v>
      </c>
      <c r="AZ4541" s="191">
        <v>8</v>
      </c>
      <c r="BA4541" s="191">
        <v>1</v>
      </c>
      <c r="BB4541" s="191">
        <v>0</v>
      </c>
    </row>
    <row r="4542" spans="48:54" x14ac:dyDescent="0.2">
      <c r="AV4542" s="191" t="str">
        <f t="shared" si="74"/>
        <v>572_RS_8_1_202425</v>
      </c>
      <c r="AW4542" s="191" t="s">
        <v>92</v>
      </c>
      <c r="AX4542" s="18">
        <v>202425</v>
      </c>
      <c r="AY4542" s="191">
        <v>572</v>
      </c>
      <c r="AZ4542" s="191">
        <v>8</v>
      </c>
      <c r="BA4542" s="191">
        <v>1</v>
      </c>
      <c r="BB4542" s="191">
        <v>0</v>
      </c>
    </row>
    <row r="4543" spans="48:54" x14ac:dyDescent="0.2">
      <c r="AV4543" s="191" t="str">
        <f t="shared" si="74"/>
        <v>574_RS_8_1_202425</v>
      </c>
      <c r="AW4543" s="191" t="s">
        <v>92</v>
      </c>
      <c r="AX4543" s="18">
        <v>202425</v>
      </c>
      <c r="AY4543" s="191">
        <v>574</v>
      </c>
      <c r="AZ4543" s="191">
        <v>8</v>
      </c>
      <c r="BA4543" s="191">
        <v>1</v>
      </c>
      <c r="BB4543" s="191">
        <v>0</v>
      </c>
    </row>
    <row r="4544" spans="48:54" x14ac:dyDescent="0.2">
      <c r="AV4544" s="191" t="str">
        <f t="shared" si="74"/>
        <v>576_RS_8_1_202425</v>
      </c>
      <c r="AW4544" s="191" t="s">
        <v>92</v>
      </c>
      <c r="AX4544" s="18">
        <v>202425</v>
      </c>
      <c r="AY4544" s="191">
        <v>576</v>
      </c>
      <c r="AZ4544" s="191">
        <v>8</v>
      </c>
      <c r="BA4544" s="191">
        <v>1</v>
      </c>
      <c r="BB4544" s="191">
        <v>0</v>
      </c>
    </row>
    <row r="4545" spans="48:54" x14ac:dyDescent="0.2">
      <c r="AV4545" s="191" t="str">
        <f t="shared" si="74"/>
        <v>582_RS_8_1_202425</v>
      </c>
      <c r="AW4545" s="191" t="s">
        <v>92</v>
      </c>
      <c r="AX4545" s="18">
        <v>202425</v>
      </c>
      <c r="AY4545" s="191">
        <v>582</v>
      </c>
      <c r="AZ4545" s="191">
        <v>8</v>
      </c>
      <c r="BA4545" s="191">
        <v>1</v>
      </c>
      <c r="BB4545" s="191">
        <v>0</v>
      </c>
    </row>
    <row r="4546" spans="48:54" x14ac:dyDescent="0.2">
      <c r="AV4546" s="191" t="str">
        <f t="shared" si="74"/>
        <v>584_RS_8_1_202425</v>
      </c>
      <c r="AW4546" s="191" t="s">
        <v>92</v>
      </c>
      <c r="AX4546" s="18">
        <v>202425</v>
      </c>
      <c r="AY4546" s="191">
        <v>584</v>
      </c>
      <c r="AZ4546" s="191">
        <v>8</v>
      </c>
      <c r="BA4546" s="191">
        <v>1</v>
      </c>
      <c r="BB4546" s="191">
        <v>0</v>
      </c>
    </row>
    <row r="4547" spans="48:54" x14ac:dyDescent="0.2">
      <c r="AV4547" s="191" t="str">
        <f t="shared" si="74"/>
        <v>586_RS_8_1_202425</v>
      </c>
      <c r="AW4547" s="191" t="s">
        <v>92</v>
      </c>
      <c r="AX4547" s="18">
        <v>202425</v>
      </c>
      <c r="AY4547" s="191">
        <v>586</v>
      </c>
      <c r="AZ4547" s="191">
        <v>8</v>
      </c>
      <c r="BA4547" s="191">
        <v>1</v>
      </c>
      <c r="BB4547" s="191">
        <v>0</v>
      </c>
    </row>
    <row r="4548" spans="48:54" x14ac:dyDescent="0.2">
      <c r="AV4548" s="191" t="str">
        <f t="shared" ref="AV4548:AV4611" si="75">AY4548&amp;"_"&amp;AW4548&amp;"_"&amp;AZ4548&amp;"_"&amp;BA4548&amp;"_"&amp;AX4548</f>
        <v>512_RS_8_2_202425</v>
      </c>
      <c r="AW4548" s="191" t="s">
        <v>92</v>
      </c>
      <c r="AX4548" s="18">
        <v>202425</v>
      </c>
      <c r="AY4548" s="191">
        <v>512</v>
      </c>
      <c r="AZ4548" s="191">
        <v>8</v>
      </c>
      <c r="BA4548" s="191">
        <v>2</v>
      </c>
      <c r="BB4548" s="191">
        <v>-4917</v>
      </c>
    </row>
    <row r="4549" spans="48:54" x14ac:dyDescent="0.2">
      <c r="AV4549" s="191" t="str">
        <f t="shared" si="75"/>
        <v>514_RS_8_2_202425</v>
      </c>
      <c r="AW4549" s="191" t="s">
        <v>92</v>
      </c>
      <c r="AX4549" s="18">
        <v>202425</v>
      </c>
      <c r="AY4549" s="191">
        <v>514</v>
      </c>
      <c r="AZ4549" s="191">
        <v>8</v>
      </c>
      <c r="BA4549" s="191">
        <v>2</v>
      </c>
      <c r="BB4549" s="191">
        <v>-9095.4940000000006</v>
      </c>
    </row>
    <row r="4550" spans="48:54" x14ac:dyDescent="0.2">
      <c r="AV4550" s="191" t="str">
        <f t="shared" si="75"/>
        <v>516_RS_8_2_202425</v>
      </c>
      <c r="AW4550" s="191" t="s">
        <v>92</v>
      </c>
      <c r="AX4550" s="18">
        <v>202425</v>
      </c>
      <c r="AY4550" s="191">
        <v>516</v>
      </c>
      <c r="AZ4550" s="191">
        <v>8</v>
      </c>
      <c r="BA4550" s="191">
        <v>2</v>
      </c>
      <c r="BB4550" s="191">
        <v>-4856.8999999999996</v>
      </c>
    </row>
    <row r="4551" spans="48:54" x14ac:dyDescent="0.2">
      <c r="AV4551" s="191" t="str">
        <f t="shared" si="75"/>
        <v>518_RS_8_2_202425</v>
      </c>
      <c r="AW4551" s="191" t="s">
        <v>92</v>
      </c>
      <c r="AX4551" s="18">
        <v>202425</v>
      </c>
      <c r="AY4551" s="191">
        <v>518</v>
      </c>
      <c r="AZ4551" s="191">
        <v>8</v>
      </c>
      <c r="BA4551" s="191">
        <v>2</v>
      </c>
      <c r="BB4551" s="191">
        <v>-9203.6939999999995</v>
      </c>
    </row>
    <row r="4552" spans="48:54" x14ac:dyDescent="0.2">
      <c r="AV4552" s="191" t="str">
        <f t="shared" si="75"/>
        <v>520_RS_8_2_202425</v>
      </c>
      <c r="AW4552" s="191" t="s">
        <v>92</v>
      </c>
      <c r="AX4552" s="18">
        <v>202425</v>
      </c>
      <c r="AY4552" s="191">
        <v>520</v>
      </c>
      <c r="AZ4552" s="191">
        <v>8</v>
      </c>
      <c r="BA4552" s="191">
        <v>2</v>
      </c>
      <c r="BB4552" s="191">
        <v>-5708.0369999999994</v>
      </c>
    </row>
    <row r="4553" spans="48:54" x14ac:dyDescent="0.2">
      <c r="AV4553" s="191" t="str">
        <f t="shared" si="75"/>
        <v>522_RS_8_2_202425</v>
      </c>
      <c r="AW4553" s="191" t="s">
        <v>92</v>
      </c>
      <c r="AX4553" s="18">
        <v>202425</v>
      </c>
      <c r="AY4553" s="191">
        <v>522</v>
      </c>
      <c r="AZ4553" s="191">
        <v>8</v>
      </c>
      <c r="BA4553" s="191">
        <v>2</v>
      </c>
      <c r="BB4553" s="191">
        <v>-6358.3653659776619</v>
      </c>
    </row>
    <row r="4554" spans="48:54" x14ac:dyDescent="0.2">
      <c r="AV4554" s="191" t="str">
        <f t="shared" si="75"/>
        <v>524_RS_8_2_202425</v>
      </c>
      <c r="AW4554" s="191" t="s">
        <v>92</v>
      </c>
      <c r="AX4554" s="18">
        <v>202425</v>
      </c>
      <c r="AY4554" s="191">
        <v>524</v>
      </c>
      <c r="AZ4554" s="191">
        <v>8</v>
      </c>
      <c r="BA4554" s="191">
        <v>2</v>
      </c>
      <c r="BB4554" s="191">
        <v>-8337.7336300000006</v>
      </c>
    </row>
    <row r="4555" spans="48:54" x14ac:dyDescent="0.2">
      <c r="AV4555" s="191" t="str">
        <f t="shared" si="75"/>
        <v>526_RS_8_2_202425</v>
      </c>
      <c r="AW4555" s="191" t="s">
        <v>92</v>
      </c>
      <c r="AX4555" s="18">
        <v>202425</v>
      </c>
      <c r="AY4555" s="191">
        <v>526</v>
      </c>
      <c r="AZ4555" s="191">
        <v>8</v>
      </c>
      <c r="BA4555" s="191">
        <v>2</v>
      </c>
      <c r="BB4555" s="191">
        <v>-7388.1430000000009</v>
      </c>
    </row>
    <row r="4556" spans="48:54" x14ac:dyDescent="0.2">
      <c r="AV4556" s="191" t="str">
        <f t="shared" si="75"/>
        <v>528_RS_8_2_202425</v>
      </c>
      <c r="AW4556" s="191" t="s">
        <v>92</v>
      </c>
      <c r="AX4556" s="18">
        <v>202425</v>
      </c>
      <c r="AY4556" s="191">
        <v>528</v>
      </c>
      <c r="AZ4556" s="191">
        <v>8</v>
      </c>
      <c r="BA4556" s="191">
        <v>2</v>
      </c>
      <c r="BB4556" s="191">
        <v>-12353</v>
      </c>
    </row>
    <row r="4557" spans="48:54" x14ac:dyDescent="0.2">
      <c r="AV4557" s="191" t="str">
        <f t="shared" si="75"/>
        <v>530_RS_8_2_202425</v>
      </c>
      <c r="AW4557" s="191" t="s">
        <v>92</v>
      </c>
      <c r="AX4557" s="18">
        <v>202425</v>
      </c>
      <c r="AY4557" s="191">
        <v>530</v>
      </c>
      <c r="AZ4557" s="191">
        <v>8</v>
      </c>
      <c r="BA4557" s="191">
        <v>2</v>
      </c>
      <c r="BB4557" s="191">
        <v>-17461.535</v>
      </c>
    </row>
    <row r="4558" spans="48:54" x14ac:dyDescent="0.2">
      <c r="AV4558" s="191" t="str">
        <f t="shared" si="75"/>
        <v>532_RS_8_2_202425</v>
      </c>
      <c r="AW4558" s="191" t="s">
        <v>92</v>
      </c>
      <c r="AX4558" s="18">
        <v>202425</v>
      </c>
      <c r="AY4558" s="191">
        <v>532</v>
      </c>
      <c r="AZ4558" s="191">
        <v>8</v>
      </c>
      <c r="BA4558" s="191">
        <v>2</v>
      </c>
      <c r="BB4558" s="191">
        <v>-5024.5990000000011</v>
      </c>
    </row>
    <row r="4559" spans="48:54" x14ac:dyDescent="0.2">
      <c r="AV4559" s="191" t="str">
        <f t="shared" si="75"/>
        <v>534_RS_8_2_202425</v>
      </c>
      <c r="AW4559" s="191" t="s">
        <v>92</v>
      </c>
      <c r="AX4559" s="18">
        <v>202425</v>
      </c>
      <c r="AY4559" s="191">
        <v>534</v>
      </c>
      <c r="AZ4559" s="191">
        <v>8</v>
      </c>
      <c r="BA4559" s="191">
        <v>2</v>
      </c>
      <c r="BB4559" s="191">
        <v>-6740.5999999999995</v>
      </c>
    </row>
    <row r="4560" spans="48:54" x14ac:dyDescent="0.2">
      <c r="AV4560" s="191" t="str">
        <f t="shared" si="75"/>
        <v>536_RS_8_2_202425</v>
      </c>
      <c r="AW4560" s="191" t="s">
        <v>92</v>
      </c>
      <c r="AX4560" s="18">
        <v>202425</v>
      </c>
      <c r="AY4560" s="191">
        <v>536</v>
      </c>
      <c r="AZ4560" s="191">
        <v>8</v>
      </c>
      <c r="BA4560" s="191">
        <v>2</v>
      </c>
      <c r="BB4560" s="191">
        <v>-9626.2360000000008</v>
      </c>
    </row>
    <row r="4561" spans="48:54" x14ac:dyDescent="0.2">
      <c r="AV4561" s="191" t="str">
        <f t="shared" si="75"/>
        <v>538_RS_8_2_202425</v>
      </c>
      <c r="AW4561" s="191" t="s">
        <v>92</v>
      </c>
      <c r="AX4561" s="18">
        <v>202425</v>
      </c>
      <c r="AY4561" s="191">
        <v>538</v>
      </c>
      <c r="AZ4561" s="191">
        <v>8</v>
      </c>
      <c r="BA4561" s="191">
        <v>2</v>
      </c>
      <c r="BB4561" s="191">
        <v>-4777.8180000000002</v>
      </c>
    </row>
    <row r="4562" spans="48:54" x14ac:dyDescent="0.2">
      <c r="AV4562" s="191" t="str">
        <f t="shared" si="75"/>
        <v>540_RS_8_2_202425</v>
      </c>
      <c r="AW4562" s="191" t="s">
        <v>92</v>
      </c>
      <c r="AX4562" s="18">
        <v>202425</v>
      </c>
      <c r="AY4562" s="191">
        <v>540</v>
      </c>
      <c r="AZ4562" s="191">
        <v>8</v>
      </c>
      <c r="BA4562" s="191">
        <v>2</v>
      </c>
      <c r="BB4562" s="191">
        <v>-12508.377</v>
      </c>
    </row>
    <row r="4563" spans="48:54" x14ac:dyDescent="0.2">
      <c r="AV4563" s="191" t="str">
        <f t="shared" si="75"/>
        <v>542_RS_8_2_202425</v>
      </c>
      <c r="AW4563" s="191" t="s">
        <v>92</v>
      </c>
      <c r="AX4563" s="18">
        <v>202425</v>
      </c>
      <c r="AY4563" s="191">
        <v>542</v>
      </c>
      <c r="AZ4563" s="191">
        <v>8</v>
      </c>
      <c r="BA4563" s="191">
        <v>2</v>
      </c>
      <c r="BB4563" s="191">
        <v>-1198.0925275680179</v>
      </c>
    </row>
    <row r="4564" spans="48:54" x14ac:dyDescent="0.2">
      <c r="AV4564" s="191" t="str">
        <f t="shared" si="75"/>
        <v>544_RS_8_2_202425</v>
      </c>
      <c r="AW4564" s="191" t="s">
        <v>92</v>
      </c>
      <c r="AX4564" s="18">
        <v>202425</v>
      </c>
      <c r="AY4564" s="191">
        <v>544</v>
      </c>
      <c r="AZ4564" s="191">
        <v>8</v>
      </c>
      <c r="BA4564" s="191">
        <v>2</v>
      </c>
      <c r="BB4564" s="191">
        <v>-4546.2160000000003</v>
      </c>
    </row>
    <row r="4565" spans="48:54" x14ac:dyDescent="0.2">
      <c r="AV4565" s="191" t="str">
        <f t="shared" si="75"/>
        <v>545_RS_8_2_202425</v>
      </c>
      <c r="AW4565" s="191" t="s">
        <v>92</v>
      </c>
      <c r="AX4565" s="18">
        <v>202425</v>
      </c>
      <c r="AY4565" s="191">
        <v>545</v>
      </c>
      <c r="AZ4565" s="191">
        <v>8</v>
      </c>
      <c r="BA4565" s="191">
        <v>2</v>
      </c>
      <c r="BB4565" s="191">
        <v>-2627.8780676477422</v>
      </c>
    </row>
    <row r="4566" spans="48:54" x14ac:dyDescent="0.2">
      <c r="AV4566" s="191" t="str">
        <f t="shared" si="75"/>
        <v>546_RS_8_2_202425</v>
      </c>
      <c r="AW4566" s="191" t="s">
        <v>92</v>
      </c>
      <c r="AX4566" s="18">
        <v>202425</v>
      </c>
      <c r="AY4566" s="191">
        <v>546</v>
      </c>
      <c r="AZ4566" s="191">
        <v>8</v>
      </c>
      <c r="BA4566" s="191">
        <v>2</v>
      </c>
      <c r="BB4566" s="191">
        <v>-4989</v>
      </c>
    </row>
    <row r="4567" spans="48:54" x14ac:dyDescent="0.2">
      <c r="AV4567" s="191" t="str">
        <f t="shared" si="75"/>
        <v>548_RS_8_2_202425</v>
      </c>
      <c r="AW4567" s="191" t="s">
        <v>92</v>
      </c>
      <c r="AX4567" s="18">
        <v>202425</v>
      </c>
      <c r="AY4567" s="191">
        <v>548</v>
      </c>
      <c r="AZ4567" s="191">
        <v>8</v>
      </c>
      <c r="BA4567" s="191">
        <v>2</v>
      </c>
      <c r="BB4567" s="191">
        <v>-3188.1669999999995</v>
      </c>
    </row>
    <row r="4568" spans="48:54" x14ac:dyDescent="0.2">
      <c r="AV4568" s="191" t="str">
        <f t="shared" si="75"/>
        <v>550_RS_8_2_202425</v>
      </c>
      <c r="AW4568" s="191" t="s">
        <v>92</v>
      </c>
      <c r="AX4568" s="18">
        <v>202425</v>
      </c>
      <c r="AY4568" s="191">
        <v>550</v>
      </c>
      <c r="AZ4568" s="191">
        <v>8</v>
      </c>
      <c r="BA4568" s="191">
        <v>2</v>
      </c>
      <c r="BB4568" s="191">
        <v>-10930.74036</v>
      </c>
    </row>
    <row r="4569" spans="48:54" x14ac:dyDescent="0.2">
      <c r="AV4569" s="191" t="str">
        <f t="shared" si="75"/>
        <v>552_RS_8_2_202425</v>
      </c>
      <c r="AW4569" s="191" t="s">
        <v>92</v>
      </c>
      <c r="AX4569" s="18">
        <v>202425</v>
      </c>
      <c r="AY4569" s="191">
        <v>552</v>
      </c>
      <c r="AZ4569" s="191">
        <v>8</v>
      </c>
      <c r="BA4569" s="191">
        <v>2</v>
      </c>
      <c r="BB4569" s="191">
        <v>-15199.059511509986</v>
      </c>
    </row>
    <row r="4570" spans="48:54" x14ac:dyDescent="0.2">
      <c r="AV4570" s="191" t="str">
        <f t="shared" si="75"/>
        <v>562_RS_8_2_202425</v>
      </c>
      <c r="AW4570" s="191" t="s">
        <v>92</v>
      </c>
      <c r="AX4570" s="18">
        <v>202425</v>
      </c>
      <c r="AY4570" s="191">
        <v>562</v>
      </c>
      <c r="AZ4570" s="191">
        <v>8</v>
      </c>
      <c r="BA4570" s="191">
        <v>2</v>
      </c>
      <c r="BB4570" s="191">
        <v>0</v>
      </c>
    </row>
    <row r="4571" spans="48:54" x14ac:dyDescent="0.2">
      <c r="AV4571" s="191" t="str">
        <f t="shared" si="75"/>
        <v>564_RS_8_2_202425</v>
      </c>
      <c r="AW4571" s="191" t="s">
        <v>92</v>
      </c>
      <c r="AX4571" s="18">
        <v>202425</v>
      </c>
      <c r="AY4571" s="191">
        <v>564</v>
      </c>
      <c r="AZ4571" s="191">
        <v>8</v>
      </c>
      <c r="BA4571" s="191">
        <v>2</v>
      </c>
      <c r="BB4571" s="191">
        <v>0</v>
      </c>
    </row>
    <row r="4572" spans="48:54" x14ac:dyDescent="0.2">
      <c r="AV4572" s="191" t="str">
        <f t="shared" si="75"/>
        <v>566_RS_8_2_202425</v>
      </c>
      <c r="AW4572" s="191" t="s">
        <v>92</v>
      </c>
      <c r="AX4572" s="18">
        <v>202425</v>
      </c>
      <c r="AY4572" s="191">
        <v>566</v>
      </c>
      <c r="AZ4572" s="191">
        <v>8</v>
      </c>
      <c r="BA4572" s="191">
        <v>2</v>
      </c>
      <c r="BB4572" s="191">
        <v>0</v>
      </c>
    </row>
    <row r="4573" spans="48:54" x14ac:dyDescent="0.2">
      <c r="AV4573" s="191" t="str">
        <f t="shared" si="75"/>
        <v>568_RS_8_2_202425</v>
      </c>
      <c r="AW4573" s="191" t="s">
        <v>92</v>
      </c>
      <c r="AX4573" s="18">
        <v>202425</v>
      </c>
      <c r="AY4573" s="191">
        <v>568</v>
      </c>
      <c r="AZ4573" s="191">
        <v>8</v>
      </c>
      <c r="BA4573" s="191">
        <v>2</v>
      </c>
      <c r="BB4573" s="191">
        <v>0</v>
      </c>
    </row>
    <row r="4574" spans="48:54" x14ac:dyDescent="0.2">
      <c r="AV4574" s="191" t="str">
        <f t="shared" si="75"/>
        <v>572_RS_8_2_202425</v>
      </c>
      <c r="AW4574" s="191" t="s">
        <v>92</v>
      </c>
      <c r="AX4574" s="18">
        <v>202425</v>
      </c>
      <c r="AY4574" s="191">
        <v>572</v>
      </c>
      <c r="AZ4574" s="191">
        <v>8</v>
      </c>
      <c r="BA4574" s="191">
        <v>2</v>
      </c>
      <c r="BB4574" s="191">
        <v>0</v>
      </c>
    </row>
    <row r="4575" spans="48:54" x14ac:dyDescent="0.2">
      <c r="AV4575" s="191" t="str">
        <f t="shared" si="75"/>
        <v>574_RS_8_2_202425</v>
      </c>
      <c r="AW4575" s="191" t="s">
        <v>92</v>
      </c>
      <c r="AX4575" s="18">
        <v>202425</v>
      </c>
      <c r="AY4575" s="191">
        <v>574</v>
      </c>
      <c r="AZ4575" s="191">
        <v>8</v>
      </c>
      <c r="BA4575" s="191">
        <v>2</v>
      </c>
      <c r="BB4575" s="191">
        <v>0</v>
      </c>
    </row>
    <row r="4576" spans="48:54" x14ac:dyDescent="0.2">
      <c r="AV4576" s="191" t="str">
        <f t="shared" si="75"/>
        <v>576_RS_8_2_202425</v>
      </c>
      <c r="AW4576" s="191" t="s">
        <v>92</v>
      </c>
      <c r="AX4576" s="18">
        <v>202425</v>
      </c>
      <c r="AY4576" s="191">
        <v>576</v>
      </c>
      <c r="AZ4576" s="191">
        <v>8</v>
      </c>
      <c r="BA4576" s="191">
        <v>2</v>
      </c>
      <c r="BB4576" s="191">
        <v>0</v>
      </c>
    </row>
    <row r="4577" spans="48:54" x14ac:dyDescent="0.2">
      <c r="AV4577" s="191" t="str">
        <f t="shared" si="75"/>
        <v>582_RS_8_2_202425</v>
      </c>
      <c r="AW4577" s="191" t="s">
        <v>92</v>
      </c>
      <c r="AX4577" s="18">
        <v>202425</v>
      </c>
      <c r="AY4577" s="191">
        <v>582</v>
      </c>
      <c r="AZ4577" s="191">
        <v>8</v>
      </c>
      <c r="BA4577" s="191">
        <v>2</v>
      </c>
      <c r="BB4577" s="191">
        <v>0</v>
      </c>
    </row>
    <row r="4578" spans="48:54" x14ac:dyDescent="0.2">
      <c r="AV4578" s="191" t="str">
        <f t="shared" si="75"/>
        <v>584_RS_8_2_202425</v>
      </c>
      <c r="AW4578" s="191" t="s">
        <v>92</v>
      </c>
      <c r="AX4578" s="18">
        <v>202425</v>
      </c>
      <c r="AY4578" s="191">
        <v>584</v>
      </c>
      <c r="AZ4578" s="191">
        <v>8</v>
      </c>
      <c r="BA4578" s="191">
        <v>2</v>
      </c>
      <c r="BB4578" s="191">
        <v>0</v>
      </c>
    </row>
    <row r="4579" spans="48:54" x14ac:dyDescent="0.2">
      <c r="AV4579" s="191" t="str">
        <f t="shared" si="75"/>
        <v>586_RS_8_2_202425</v>
      </c>
      <c r="AW4579" s="191" t="s">
        <v>92</v>
      </c>
      <c r="AX4579" s="18">
        <v>202425</v>
      </c>
      <c r="AY4579" s="191">
        <v>586</v>
      </c>
      <c r="AZ4579" s="191">
        <v>8</v>
      </c>
      <c r="BA4579" s="191">
        <v>2</v>
      </c>
      <c r="BB4579" s="191">
        <v>0</v>
      </c>
    </row>
    <row r="4580" spans="48:54" x14ac:dyDescent="0.2">
      <c r="AV4580" s="191" t="str">
        <f t="shared" si="75"/>
        <v>512_RS_8_4_202425</v>
      </c>
      <c r="AW4580" s="191" t="s">
        <v>92</v>
      </c>
      <c r="AX4580" s="18">
        <v>202425</v>
      </c>
      <c r="AY4580" s="191">
        <v>512</v>
      </c>
      <c r="AZ4580" s="191">
        <v>8</v>
      </c>
      <c r="BA4580" s="191">
        <v>4</v>
      </c>
      <c r="BB4580" s="191">
        <v>21360</v>
      </c>
    </row>
    <row r="4581" spans="48:54" x14ac:dyDescent="0.2">
      <c r="AV4581" s="191" t="str">
        <f t="shared" si="75"/>
        <v>514_RS_8_4_202425</v>
      </c>
      <c r="AW4581" s="191" t="s">
        <v>92</v>
      </c>
      <c r="AX4581" s="18">
        <v>202425</v>
      </c>
      <c r="AY4581" s="191">
        <v>514</v>
      </c>
      <c r="AZ4581" s="191">
        <v>8</v>
      </c>
      <c r="BA4581" s="191">
        <v>4</v>
      </c>
      <c r="BB4581" s="191">
        <v>31966.134000000002</v>
      </c>
    </row>
    <row r="4582" spans="48:54" x14ac:dyDescent="0.2">
      <c r="AV4582" s="191" t="str">
        <f t="shared" si="75"/>
        <v>516_RS_8_4_202425</v>
      </c>
      <c r="AW4582" s="191" t="s">
        <v>92</v>
      </c>
      <c r="AX4582" s="18">
        <v>202425</v>
      </c>
      <c r="AY4582" s="191">
        <v>516</v>
      </c>
      <c r="AZ4582" s="191">
        <v>8</v>
      </c>
      <c r="BA4582" s="191">
        <v>4</v>
      </c>
      <c r="BB4582" s="191">
        <v>44961.085999999996</v>
      </c>
    </row>
    <row r="4583" spans="48:54" x14ac:dyDescent="0.2">
      <c r="AV4583" s="191" t="str">
        <f t="shared" si="75"/>
        <v>518_RS_8_4_202425</v>
      </c>
      <c r="AW4583" s="191" t="s">
        <v>92</v>
      </c>
      <c r="AX4583" s="18">
        <v>202425</v>
      </c>
      <c r="AY4583" s="191">
        <v>518</v>
      </c>
      <c r="AZ4583" s="191">
        <v>8</v>
      </c>
      <c r="BA4583" s="191">
        <v>4</v>
      </c>
      <c r="BB4583" s="191">
        <v>30185.552000000003</v>
      </c>
    </row>
    <row r="4584" spans="48:54" x14ac:dyDescent="0.2">
      <c r="AV4584" s="191" t="str">
        <f t="shared" si="75"/>
        <v>520_RS_8_4_202425</v>
      </c>
      <c r="AW4584" s="191" t="s">
        <v>92</v>
      </c>
      <c r="AX4584" s="18">
        <v>202425</v>
      </c>
      <c r="AY4584" s="191">
        <v>520</v>
      </c>
      <c r="AZ4584" s="191">
        <v>8</v>
      </c>
      <c r="BA4584" s="191">
        <v>4</v>
      </c>
      <c r="BB4584" s="191">
        <v>52039.917000000001</v>
      </c>
    </row>
    <row r="4585" spans="48:54" x14ac:dyDescent="0.2">
      <c r="AV4585" s="191" t="str">
        <f t="shared" si="75"/>
        <v>522_RS_8_4_202425</v>
      </c>
      <c r="AW4585" s="191" t="s">
        <v>92</v>
      </c>
      <c r="AX4585" s="18">
        <v>202425</v>
      </c>
      <c r="AY4585" s="191">
        <v>522</v>
      </c>
      <c r="AZ4585" s="191">
        <v>8</v>
      </c>
      <c r="BA4585" s="191">
        <v>4</v>
      </c>
      <c r="BB4585" s="191">
        <v>43414.804203534441</v>
      </c>
    </row>
    <row r="4586" spans="48:54" x14ac:dyDescent="0.2">
      <c r="AV4586" s="191" t="str">
        <f t="shared" si="75"/>
        <v>524_RS_8_4_202425</v>
      </c>
      <c r="AW4586" s="191" t="s">
        <v>92</v>
      </c>
      <c r="AX4586" s="18">
        <v>202425</v>
      </c>
      <c r="AY4586" s="191">
        <v>524</v>
      </c>
      <c r="AZ4586" s="191">
        <v>8</v>
      </c>
      <c r="BA4586" s="191">
        <v>4</v>
      </c>
      <c r="BB4586" s="191">
        <v>50149.773541840681</v>
      </c>
    </row>
    <row r="4587" spans="48:54" x14ac:dyDescent="0.2">
      <c r="AV4587" s="191" t="str">
        <f t="shared" si="75"/>
        <v>526_RS_8_4_202425</v>
      </c>
      <c r="AW4587" s="191" t="s">
        <v>92</v>
      </c>
      <c r="AX4587" s="18">
        <v>202425</v>
      </c>
      <c r="AY4587" s="191">
        <v>526</v>
      </c>
      <c r="AZ4587" s="191">
        <v>8</v>
      </c>
      <c r="BA4587" s="191">
        <v>4</v>
      </c>
      <c r="BB4587" s="191">
        <v>22020.531999999999</v>
      </c>
    </row>
    <row r="4588" spans="48:54" x14ac:dyDescent="0.2">
      <c r="AV4588" s="191" t="str">
        <f t="shared" si="75"/>
        <v>528_RS_8_4_202425</v>
      </c>
      <c r="AW4588" s="191" t="s">
        <v>92</v>
      </c>
      <c r="AX4588" s="18">
        <v>202425</v>
      </c>
      <c r="AY4588" s="191">
        <v>528</v>
      </c>
      <c r="AZ4588" s="191">
        <v>8</v>
      </c>
      <c r="BA4588" s="191">
        <v>4</v>
      </c>
      <c r="BB4588" s="191">
        <v>49234</v>
      </c>
    </row>
    <row r="4589" spans="48:54" x14ac:dyDescent="0.2">
      <c r="AV4589" s="191" t="str">
        <f t="shared" si="75"/>
        <v>530_RS_8_4_202425</v>
      </c>
      <c r="AW4589" s="191" t="s">
        <v>92</v>
      </c>
      <c r="AX4589" s="18">
        <v>202425</v>
      </c>
      <c r="AY4589" s="191">
        <v>530</v>
      </c>
      <c r="AZ4589" s="191">
        <v>8</v>
      </c>
      <c r="BA4589" s="191">
        <v>4</v>
      </c>
      <c r="BB4589" s="191">
        <v>61540.710000000006</v>
      </c>
    </row>
    <row r="4590" spans="48:54" x14ac:dyDescent="0.2">
      <c r="AV4590" s="191" t="str">
        <f t="shared" si="75"/>
        <v>532_RS_8_4_202425</v>
      </c>
      <c r="AW4590" s="191" t="s">
        <v>92</v>
      </c>
      <c r="AX4590" s="18">
        <v>202425</v>
      </c>
      <c r="AY4590" s="191">
        <v>532</v>
      </c>
      <c r="AZ4590" s="191">
        <v>8</v>
      </c>
      <c r="BA4590" s="191">
        <v>4</v>
      </c>
      <c r="BB4590" s="191">
        <v>60776.057000000001</v>
      </c>
    </row>
    <row r="4591" spans="48:54" x14ac:dyDescent="0.2">
      <c r="AV4591" s="191" t="str">
        <f t="shared" si="75"/>
        <v>534_RS_8_4_202425</v>
      </c>
      <c r="AW4591" s="191" t="s">
        <v>92</v>
      </c>
      <c r="AX4591" s="18">
        <v>202425</v>
      </c>
      <c r="AY4591" s="191">
        <v>534</v>
      </c>
      <c r="AZ4591" s="191">
        <v>8</v>
      </c>
      <c r="BA4591" s="191">
        <v>4</v>
      </c>
      <c r="BB4591" s="191">
        <v>53734.1</v>
      </c>
    </row>
    <row r="4592" spans="48:54" x14ac:dyDescent="0.2">
      <c r="AV4592" s="191" t="str">
        <f t="shared" si="75"/>
        <v>536_RS_8_4_202425</v>
      </c>
      <c r="AW4592" s="191" t="s">
        <v>92</v>
      </c>
      <c r="AX4592" s="18">
        <v>202425</v>
      </c>
      <c r="AY4592" s="191">
        <v>536</v>
      </c>
      <c r="AZ4592" s="191">
        <v>8</v>
      </c>
      <c r="BA4592" s="191">
        <v>4</v>
      </c>
      <c r="BB4592" s="191">
        <v>45507.602000000014</v>
      </c>
    </row>
    <row r="4593" spans="48:54" x14ac:dyDescent="0.2">
      <c r="AV4593" s="191" t="str">
        <f t="shared" si="75"/>
        <v>538_RS_8_4_202425</v>
      </c>
      <c r="AW4593" s="191" t="s">
        <v>92</v>
      </c>
      <c r="AX4593" s="18">
        <v>202425</v>
      </c>
      <c r="AY4593" s="191">
        <v>538</v>
      </c>
      <c r="AZ4593" s="191">
        <v>8</v>
      </c>
      <c r="BA4593" s="191">
        <v>4</v>
      </c>
      <c r="BB4593" s="191">
        <v>31926.024000000005</v>
      </c>
    </row>
    <row r="4594" spans="48:54" x14ac:dyDescent="0.2">
      <c r="AV4594" s="191" t="str">
        <f t="shared" si="75"/>
        <v>540_RS_8_4_202425</v>
      </c>
      <c r="AW4594" s="191" t="s">
        <v>92</v>
      </c>
      <c r="AX4594" s="18">
        <v>202425</v>
      </c>
      <c r="AY4594" s="191">
        <v>540</v>
      </c>
      <c r="AZ4594" s="191">
        <v>8</v>
      </c>
      <c r="BA4594" s="191">
        <v>4</v>
      </c>
      <c r="BB4594" s="191">
        <v>79658.584999999992</v>
      </c>
    </row>
    <row r="4595" spans="48:54" x14ac:dyDescent="0.2">
      <c r="AV4595" s="191" t="str">
        <f t="shared" si="75"/>
        <v>542_RS_8_4_202425</v>
      </c>
      <c r="AW4595" s="191" t="s">
        <v>92</v>
      </c>
      <c r="AX4595" s="18">
        <v>202425</v>
      </c>
      <c r="AY4595" s="191">
        <v>542</v>
      </c>
      <c r="AZ4595" s="191">
        <v>8</v>
      </c>
      <c r="BA4595" s="191">
        <v>4</v>
      </c>
      <c r="BB4595" s="191">
        <v>15066.088108021899</v>
      </c>
    </row>
    <row r="4596" spans="48:54" x14ac:dyDescent="0.2">
      <c r="AV4596" s="191" t="str">
        <f t="shared" si="75"/>
        <v>544_RS_8_4_202425</v>
      </c>
      <c r="AW4596" s="191" t="s">
        <v>92</v>
      </c>
      <c r="AX4596" s="18">
        <v>202425</v>
      </c>
      <c r="AY4596" s="191">
        <v>544</v>
      </c>
      <c r="AZ4596" s="191">
        <v>8</v>
      </c>
      <c r="BA4596" s="191">
        <v>4</v>
      </c>
      <c r="BB4596" s="191">
        <v>54522.546999999999</v>
      </c>
    </row>
    <row r="4597" spans="48:54" x14ac:dyDescent="0.2">
      <c r="AV4597" s="191" t="str">
        <f t="shared" si="75"/>
        <v>545_RS_8_4_202425</v>
      </c>
      <c r="AW4597" s="191" t="s">
        <v>92</v>
      </c>
      <c r="AX4597" s="18">
        <v>202425</v>
      </c>
      <c r="AY4597" s="191">
        <v>545</v>
      </c>
      <c r="AZ4597" s="191">
        <v>8</v>
      </c>
      <c r="BA4597" s="191">
        <v>4</v>
      </c>
      <c r="BB4597" s="191">
        <v>23581.376587304658</v>
      </c>
    </row>
    <row r="4598" spans="48:54" x14ac:dyDescent="0.2">
      <c r="AV4598" s="191" t="str">
        <f t="shared" si="75"/>
        <v>546_RS_8_4_202425</v>
      </c>
      <c r="AW4598" s="191" t="s">
        <v>92</v>
      </c>
      <c r="AX4598" s="18">
        <v>202425</v>
      </c>
      <c r="AY4598" s="191">
        <v>546</v>
      </c>
      <c r="AZ4598" s="191">
        <v>8</v>
      </c>
      <c r="BA4598" s="191">
        <v>4</v>
      </c>
      <c r="BB4598" s="191">
        <v>15799</v>
      </c>
    </row>
    <row r="4599" spans="48:54" x14ac:dyDescent="0.2">
      <c r="AV4599" s="191" t="str">
        <f t="shared" si="75"/>
        <v>548_RS_8_4_202425</v>
      </c>
      <c r="AW4599" s="191" t="s">
        <v>92</v>
      </c>
      <c r="AX4599" s="18">
        <v>202425</v>
      </c>
      <c r="AY4599" s="191">
        <v>548</v>
      </c>
      <c r="AZ4599" s="191">
        <v>8</v>
      </c>
      <c r="BA4599" s="191">
        <v>4</v>
      </c>
      <c r="BB4599" s="191">
        <v>14237.399000000001</v>
      </c>
    </row>
    <row r="4600" spans="48:54" x14ac:dyDescent="0.2">
      <c r="AV4600" s="191" t="str">
        <f t="shared" si="75"/>
        <v>550_RS_8_4_202425</v>
      </c>
      <c r="AW4600" s="191" t="s">
        <v>92</v>
      </c>
      <c r="AX4600" s="18">
        <v>202425</v>
      </c>
      <c r="AY4600" s="191">
        <v>550</v>
      </c>
      <c r="AZ4600" s="191">
        <v>8</v>
      </c>
      <c r="BA4600" s="191">
        <v>4</v>
      </c>
      <c r="BB4600" s="191">
        <v>42677.446736106824</v>
      </c>
    </row>
    <row r="4601" spans="48:54" x14ac:dyDescent="0.2">
      <c r="AV4601" s="191" t="str">
        <f t="shared" si="75"/>
        <v>552_RS_8_4_202425</v>
      </c>
      <c r="AW4601" s="191" t="s">
        <v>92</v>
      </c>
      <c r="AX4601" s="18">
        <v>202425</v>
      </c>
      <c r="AY4601" s="191">
        <v>552</v>
      </c>
      <c r="AZ4601" s="191">
        <v>8</v>
      </c>
      <c r="BA4601" s="191">
        <v>4</v>
      </c>
      <c r="BB4601" s="191">
        <v>94791.41610836974</v>
      </c>
    </row>
    <row r="4602" spans="48:54" x14ac:dyDescent="0.2">
      <c r="AV4602" s="191" t="str">
        <f t="shared" si="75"/>
        <v>562_RS_8_4_202425</v>
      </c>
      <c r="AW4602" s="191" t="s">
        <v>92</v>
      </c>
      <c r="AX4602" s="18">
        <v>202425</v>
      </c>
      <c r="AY4602" s="191">
        <v>562</v>
      </c>
      <c r="AZ4602" s="191">
        <v>8</v>
      </c>
      <c r="BA4602" s="191">
        <v>4</v>
      </c>
      <c r="BB4602" s="191">
        <v>0</v>
      </c>
    </row>
    <row r="4603" spans="48:54" x14ac:dyDescent="0.2">
      <c r="AV4603" s="191" t="str">
        <f t="shared" si="75"/>
        <v>564_RS_8_4_202425</v>
      </c>
      <c r="AW4603" s="191" t="s">
        <v>92</v>
      </c>
      <c r="AX4603" s="18">
        <v>202425</v>
      </c>
      <c r="AY4603" s="191">
        <v>564</v>
      </c>
      <c r="AZ4603" s="191">
        <v>8</v>
      </c>
      <c r="BA4603" s="191">
        <v>4</v>
      </c>
      <c r="BB4603" s="191">
        <v>0</v>
      </c>
    </row>
    <row r="4604" spans="48:54" x14ac:dyDescent="0.2">
      <c r="AV4604" s="191" t="str">
        <f t="shared" si="75"/>
        <v>566_RS_8_4_202425</v>
      </c>
      <c r="AW4604" s="191" t="s">
        <v>92</v>
      </c>
      <c r="AX4604" s="18">
        <v>202425</v>
      </c>
      <c r="AY4604" s="191">
        <v>566</v>
      </c>
      <c r="AZ4604" s="191">
        <v>8</v>
      </c>
      <c r="BA4604" s="191">
        <v>4</v>
      </c>
      <c r="BB4604" s="191">
        <v>0</v>
      </c>
    </row>
    <row r="4605" spans="48:54" x14ac:dyDescent="0.2">
      <c r="AV4605" s="191" t="str">
        <f t="shared" si="75"/>
        <v>568_RS_8_4_202425</v>
      </c>
      <c r="AW4605" s="191" t="s">
        <v>92</v>
      </c>
      <c r="AX4605" s="18">
        <v>202425</v>
      </c>
      <c r="AY4605" s="191">
        <v>568</v>
      </c>
      <c r="AZ4605" s="191">
        <v>8</v>
      </c>
      <c r="BA4605" s="191">
        <v>4</v>
      </c>
      <c r="BB4605" s="191">
        <v>0</v>
      </c>
    </row>
    <row r="4606" spans="48:54" x14ac:dyDescent="0.2">
      <c r="AV4606" s="191" t="str">
        <f t="shared" si="75"/>
        <v>572_RS_8_4_202425</v>
      </c>
      <c r="AW4606" s="191" t="s">
        <v>92</v>
      </c>
      <c r="AX4606" s="18">
        <v>202425</v>
      </c>
      <c r="AY4606" s="191">
        <v>572</v>
      </c>
      <c r="AZ4606" s="191">
        <v>8</v>
      </c>
      <c r="BA4606" s="191">
        <v>4</v>
      </c>
      <c r="BB4606" s="191">
        <v>0</v>
      </c>
    </row>
    <row r="4607" spans="48:54" x14ac:dyDescent="0.2">
      <c r="AV4607" s="191" t="str">
        <f t="shared" si="75"/>
        <v>574_RS_8_4_202425</v>
      </c>
      <c r="AW4607" s="191" t="s">
        <v>92</v>
      </c>
      <c r="AX4607" s="18">
        <v>202425</v>
      </c>
      <c r="AY4607" s="191">
        <v>574</v>
      </c>
      <c r="AZ4607" s="191">
        <v>8</v>
      </c>
      <c r="BA4607" s="191">
        <v>4</v>
      </c>
      <c r="BB4607" s="191">
        <v>0</v>
      </c>
    </row>
    <row r="4608" spans="48:54" x14ac:dyDescent="0.2">
      <c r="AV4608" s="191" t="str">
        <f t="shared" si="75"/>
        <v>576_RS_8_4_202425</v>
      </c>
      <c r="AW4608" s="191" t="s">
        <v>92</v>
      </c>
      <c r="AX4608" s="18">
        <v>202425</v>
      </c>
      <c r="AY4608" s="191">
        <v>576</v>
      </c>
      <c r="AZ4608" s="191">
        <v>8</v>
      </c>
      <c r="BA4608" s="191">
        <v>4</v>
      </c>
      <c r="BB4608" s="191">
        <v>0</v>
      </c>
    </row>
    <row r="4609" spans="48:54" x14ac:dyDescent="0.2">
      <c r="AV4609" s="191" t="str">
        <f t="shared" si="75"/>
        <v>582_RS_8_4_202425</v>
      </c>
      <c r="AW4609" s="191" t="s">
        <v>92</v>
      </c>
      <c r="AX4609" s="18">
        <v>202425</v>
      </c>
      <c r="AY4609" s="191">
        <v>582</v>
      </c>
      <c r="AZ4609" s="191">
        <v>8</v>
      </c>
      <c r="BA4609" s="191">
        <v>4</v>
      </c>
      <c r="BB4609" s="191">
        <v>0</v>
      </c>
    </row>
    <row r="4610" spans="48:54" x14ac:dyDescent="0.2">
      <c r="AV4610" s="191" t="str">
        <f t="shared" si="75"/>
        <v>584_RS_8_4_202425</v>
      </c>
      <c r="AW4610" s="191" t="s">
        <v>92</v>
      </c>
      <c r="AX4610" s="18">
        <v>202425</v>
      </c>
      <c r="AY4610" s="191">
        <v>584</v>
      </c>
      <c r="AZ4610" s="191">
        <v>8</v>
      </c>
      <c r="BA4610" s="191">
        <v>4</v>
      </c>
      <c r="BB4610" s="191">
        <v>0</v>
      </c>
    </row>
    <row r="4611" spans="48:54" x14ac:dyDescent="0.2">
      <c r="AV4611" s="191" t="str">
        <f t="shared" si="75"/>
        <v>586_RS_8_4_202425</v>
      </c>
      <c r="AW4611" s="191" t="s">
        <v>92</v>
      </c>
      <c r="AX4611" s="18">
        <v>202425</v>
      </c>
      <c r="AY4611" s="191">
        <v>586</v>
      </c>
      <c r="AZ4611" s="191">
        <v>8</v>
      </c>
      <c r="BA4611" s="191">
        <v>4</v>
      </c>
      <c r="BB4611" s="191">
        <v>0</v>
      </c>
    </row>
    <row r="4612" spans="48:54" x14ac:dyDescent="0.2">
      <c r="AV4612" s="191" t="str">
        <f t="shared" ref="AV4612:AV4675" si="76">AY4612&amp;"_"&amp;AW4612&amp;"_"&amp;AZ4612&amp;"_"&amp;BA4612&amp;"_"&amp;AX4612</f>
        <v>512_RS_8_5_202425</v>
      </c>
      <c r="AW4612" s="191" t="s">
        <v>92</v>
      </c>
      <c r="AX4612" s="18">
        <v>202425</v>
      </c>
      <c r="AY4612" s="191">
        <v>512</v>
      </c>
      <c r="AZ4612" s="191">
        <v>8</v>
      </c>
      <c r="BA4612" s="191">
        <v>5</v>
      </c>
      <c r="BB4612" s="191">
        <v>-894</v>
      </c>
    </row>
    <row r="4613" spans="48:54" x14ac:dyDescent="0.2">
      <c r="AV4613" s="191" t="str">
        <f t="shared" si="76"/>
        <v>514_RS_8_5_202425</v>
      </c>
      <c r="AW4613" s="191" t="s">
        <v>92</v>
      </c>
      <c r="AX4613" s="18">
        <v>202425</v>
      </c>
      <c r="AY4613" s="191">
        <v>514</v>
      </c>
      <c r="AZ4613" s="191">
        <v>8</v>
      </c>
      <c r="BA4613" s="191">
        <v>5</v>
      </c>
      <c r="BB4613" s="191">
        <v>-125.26299999999999</v>
      </c>
    </row>
    <row r="4614" spans="48:54" x14ac:dyDescent="0.2">
      <c r="AV4614" s="191" t="str">
        <f t="shared" si="76"/>
        <v>516_RS_8_5_202425</v>
      </c>
      <c r="AW4614" s="191" t="s">
        <v>92</v>
      </c>
      <c r="AX4614" s="18">
        <v>202425</v>
      </c>
      <c r="AY4614" s="191">
        <v>516</v>
      </c>
      <c r="AZ4614" s="191">
        <v>8</v>
      </c>
      <c r="BA4614" s="191">
        <v>5</v>
      </c>
      <c r="BB4614" s="191">
        <v>-5210.9180000000006</v>
      </c>
    </row>
    <row r="4615" spans="48:54" x14ac:dyDescent="0.2">
      <c r="AV4615" s="191" t="str">
        <f t="shared" si="76"/>
        <v>518_RS_8_5_202425</v>
      </c>
      <c r="AW4615" s="191" t="s">
        <v>92</v>
      </c>
      <c r="AX4615" s="18">
        <v>202425</v>
      </c>
      <c r="AY4615" s="191">
        <v>518</v>
      </c>
      <c r="AZ4615" s="191">
        <v>8</v>
      </c>
      <c r="BA4615" s="191">
        <v>5</v>
      </c>
      <c r="BB4615" s="191">
        <v>-2379.2940000000003</v>
      </c>
    </row>
    <row r="4616" spans="48:54" x14ac:dyDescent="0.2">
      <c r="AV4616" s="191" t="str">
        <f t="shared" si="76"/>
        <v>520_RS_8_5_202425</v>
      </c>
      <c r="AW4616" s="191" t="s">
        <v>92</v>
      </c>
      <c r="AX4616" s="18">
        <v>202425</v>
      </c>
      <c r="AY4616" s="191">
        <v>520</v>
      </c>
      <c r="AZ4616" s="191">
        <v>8</v>
      </c>
      <c r="BA4616" s="191">
        <v>5</v>
      </c>
      <c r="BB4616" s="191">
        <v>-3106.3040000000001</v>
      </c>
    </row>
    <row r="4617" spans="48:54" x14ac:dyDescent="0.2">
      <c r="AV4617" s="191" t="str">
        <f t="shared" si="76"/>
        <v>522_RS_8_5_202425</v>
      </c>
      <c r="AW4617" s="191" t="s">
        <v>92</v>
      </c>
      <c r="AX4617" s="18">
        <v>202425</v>
      </c>
      <c r="AY4617" s="191">
        <v>522</v>
      </c>
      <c r="AZ4617" s="191">
        <v>8</v>
      </c>
      <c r="BA4617" s="191">
        <v>5</v>
      </c>
      <c r="BB4617" s="191">
        <v>-9946.1880558009871</v>
      </c>
    </row>
    <row r="4618" spans="48:54" x14ac:dyDescent="0.2">
      <c r="AV4618" s="191" t="str">
        <f t="shared" si="76"/>
        <v>524_RS_8_5_202425</v>
      </c>
      <c r="AW4618" s="191" t="s">
        <v>92</v>
      </c>
      <c r="AX4618" s="18">
        <v>202425</v>
      </c>
      <c r="AY4618" s="191">
        <v>524</v>
      </c>
      <c r="AZ4618" s="191">
        <v>8</v>
      </c>
      <c r="BA4618" s="191">
        <v>5</v>
      </c>
      <c r="BB4618" s="191">
        <v>-3328.1644377509019</v>
      </c>
    </row>
    <row r="4619" spans="48:54" x14ac:dyDescent="0.2">
      <c r="AV4619" s="191" t="str">
        <f t="shared" si="76"/>
        <v>526_RS_8_5_202425</v>
      </c>
      <c r="AW4619" s="191" t="s">
        <v>92</v>
      </c>
      <c r="AX4619" s="18">
        <v>202425</v>
      </c>
      <c r="AY4619" s="191">
        <v>526</v>
      </c>
      <c r="AZ4619" s="191">
        <v>8</v>
      </c>
      <c r="BA4619" s="191">
        <v>5</v>
      </c>
      <c r="BB4619" s="191">
        <v>-2468.9029999999998</v>
      </c>
    </row>
    <row r="4620" spans="48:54" x14ac:dyDescent="0.2">
      <c r="AV4620" s="191" t="str">
        <f t="shared" si="76"/>
        <v>528_RS_8_5_202425</v>
      </c>
      <c r="AW4620" s="191" t="s">
        <v>92</v>
      </c>
      <c r="AX4620" s="18">
        <v>202425</v>
      </c>
      <c r="AY4620" s="191">
        <v>528</v>
      </c>
      <c r="AZ4620" s="191">
        <v>8</v>
      </c>
      <c r="BA4620" s="191">
        <v>5</v>
      </c>
      <c r="BB4620" s="191">
        <v>-6401</v>
      </c>
    </row>
    <row r="4621" spans="48:54" x14ac:dyDescent="0.2">
      <c r="AV4621" s="191" t="str">
        <f t="shared" si="76"/>
        <v>530_RS_8_5_202425</v>
      </c>
      <c r="AW4621" s="191" t="s">
        <v>92</v>
      </c>
      <c r="AX4621" s="18">
        <v>202425</v>
      </c>
      <c r="AY4621" s="191">
        <v>530</v>
      </c>
      <c r="AZ4621" s="191">
        <v>8</v>
      </c>
      <c r="BA4621" s="191">
        <v>5</v>
      </c>
      <c r="BB4621" s="191">
        <v>-4850.7179999999998</v>
      </c>
    </row>
    <row r="4622" spans="48:54" x14ac:dyDescent="0.2">
      <c r="AV4622" s="191" t="str">
        <f t="shared" si="76"/>
        <v>532_RS_8_5_202425</v>
      </c>
      <c r="AW4622" s="191" t="s">
        <v>92</v>
      </c>
      <c r="AX4622" s="18">
        <v>202425</v>
      </c>
      <c r="AY4622" s="191">
        <v>532</v>
      </c>
      <c r="AZ4622" s="191">
        <v>8</v>
      </c>
      <c r="BA4622" s="191">
        <v>5</v>
      </c>
      <c r="BB4622" s="191">
        <v>-7460.8629999999994</v>
      </c>
    </row>
    <row r="4623" spans="48:54" x14ac:dyDescent="0.2">
      <c r="AV4623" s="191" t="str">
        <f t="shared" si="76"/>
        <v>534_RS_8_5_202425</v>
      </c>
      <c r="AW4623" s="191" t="s">
        <v>92</v>
      </c>
      <c r="AX4623" s="18">
        <v>202425</v>
      </c>
      <c r="AY4623" s="191">
        <v>534</v>
      </c>
      <c r="AZ4623" s="191">
        <v>8</v>
      </c>
      <c r="BA4623" s="191">
        <v>5</v>
      </c>
      <c r="BB4623" s="191">
        <v>-5792.2000000000007</v>
      </c>
    </row>
    <row r="4624" spans="48:54" x14ac:dyDescent="0.2">
      <c r="AV4624" s="191" t="str">
        <f t="shared" si="76"/>
        <v>536_RS_8_5_202425</v>
      </c>
      <c r="AW4624" s="191" t="s">
        <v>92</v>
      </c>
      <c r="AX4624" s="18">
        <v>202425</v>
      </c>
      <c r="AY4624" s="191">
        <v>536</v>
      </c>
      <c r="AZ4624" s="191">
        <v>8</v>
      </c>
      <c r="BA4624" s="191">
        <v>5</v>
      </c>
      <c r="BB4624" s="191">
        <v>-5002.1289999999999</v>
      </c>
    </row>
    <row r="4625" spans="48:54" x14ac:dyDescent="0.2">
      <c r="AV4625" s="191" t="str">
        <f t="shared" si="76"/>
        <v>538_RS_8_5_202425</v>
      </c>
      <c r="AW4625" s="191" t="s">
        <v>92</v>
      </c>
      <c r="AX4625" s="18">
        <v>202425</v>
      </c>
      <c r="AY4625" s="191">
        <v>538</v>
      </c>
      <c r="AZ4625" s="191">
        <v>8</v>
      </c>
      <c r="BA4625" s="191">
        <v>5</v>
      </c>
      <c r="BB4625" s="191">
        <v>-1286.0709999999999</v>
      </c>
    </row>
    <row r="4626" spans="48:54" x14ac:dyDescent="0.2">
      <c r="AV4626" s="191" t="str">
        <f t="shared" si="76"/>
        <v>540_RS_8_5_202425</v>
      </c>
      <c r="AW4626" s="191" t="s">
        <v>92</v>
      </c>
      <c r="AX4626" s="18">
        <v>202425</v>
      </c>
      <c r="AY4626" s="191">
        <v>540</v>
      </c>
      <c r="AZ4626" s="191">
        <v>8</v>
      </c>
      <c r="BA4626" s="191">
        <v>5</v>
      </c>
      <c r="BB4626" s="191">
        <v>-16386.476000000002</v>
      </c>
    </row>
    <row r="4627" spans="48:54" x14ac:dyDescent="0.2">
      <c r="AV4627" s="191" t="str">
        <f t="shared" si="76"/>
        <v>542_RS_8_5_202425</v>
      </c>
      <c r="AW4627" s="191" t="s">
        <v>92</v>
      </c>
      <c r="AX4627" s="18">
        <v>202425</v>
      </c>
      <c r="AY4627" s="191">
        <v>542</v>
      </c>
      <c r="AZ4627" s="191">
        <v>8</v>
      </c>
      <c r="BA4627" s="191">
        <v>5</v>
      </c>
      <c r="BB4627" s="191">
        <v>-1500.7450557329173</v>
      </c>
    </row>
    <row r="4628" spans="48:54" x14ac:dyDescent="0.2">
      <c r="AV4628" s="191" t="str">
        <f t="shared" si="76"/>
        <v>544_RS_8_5_202425</v>
      </c>
      <c r="AW4628" s="191" t="s">
        <v>92</v>
      </c>
      <c r="AX4628" s="18">
        <v>202425</v>
      </c>
      <c r="AY4628" s="191">
        <v>544</v>
      </c>
      <c r="AZ4628" s="191">
        <v>8</v>
      </c>
      <c r="BA4628" s="191">
        <v>5</v>
      </c>
      <c r="BB4628" s="191">
        <v>-1259.5340000000001</v>
      </c>
    </row>
    <row r="4629" spans="48:54" x14ac:dyDescent="0.2">
      <c r="AV4629" s="191" t="str">
        <f t="shared" si="76"/>
        <v>545_RS_8_5_202425</v>
      </c>
      <c r="AW4629" s="191" t="s">
        <v>92</v>
      </c>
      <c r="AX4629" s="18">
        <v>202425</v>
      </c>
      <c r="AY4629" s="191">
        <v>545</v>
      </c>
      <c r="AZ4629" s="191">
        <v>8</v>
      </c>
      <c r="BA4629" s="191">
        <v>5</v>
      </c>
      <c r="BB4629" s="191">
        <v>-6303.0341439830008</v>
      </c>
    </row>
    <row r="4630" spans="48:54" x14ac:dyDescent="0.2">
      <c r="AV4630" s="191" t="str">
        <f t="shared" si="76"/>
        <v>546_RS_8_5_202425</v>
      </c>
      <c r="AW4630" s="191" t="s">
        <v>92</v>
      </c>
      <c r="AX4630" s="18">
        <v>202425</v>
      </c>
      <c r="AY4630" s="191">
        <v>546</v>
      </c>
      <c r="AZ4630" s="191">
        <v>8</v>
      </c>
      <c r="BA4630" s="191">
        <v>5</v>
      </c>
      <c r="BB4630" s="191">
        <v>-334</v>
      </c>
    </row>
    <row r="4631" spans="48:54" x14ac:dyDescent="0.2">
      <c r="AV4631" s="191" t="str">
        <f t="shared" si="76"/>
        <v>548_RS_8_5_202425</v>
      </c>
      <c r="AW4631" s="191" t="s">
        <v>92</v>
      </c>
      <c r="AX4631" s="18">
        <v>202425</v>
      </c>
      <c r="AY4631" s="191">
        <v>548</v>
      </c>
      <c r="AZ4631" s="191">
        <v>8</v>
      </c>
      <c r="BA4631" s="191">
        <v>5</v>
      </c>
      <c r="BB4631" s="191">
        <v>-587.27599999999995</v>
      </c>
    </row>
    <row r="4632" spans="48:54" x14ac:dyDescent="0.2">
      <c r="AV4632" s="191" t="str">
        <f t="shared" si="76"/>
        <v>550_RS_8_5_202425</v>
      </c>
      <c r="AW4632" s="191" t="s">
        <v>92</v>
      </c>
      <c r="AX4632" s="18">
        <v>202425</v>
      </c>
      <c r="AY4632" s="191">
        <v>550</v>
      </c>
      <c r="AZ4632" s="191">
        <v>8</v>
      </c>
      <c r="BA4632" s="191">
        <v>5</v>
      </c>
      <c r="BB4632" s="191">
        <v>-6930.7097499999991</v>
      </c>
    </row>
    <row r="4633" spans="48:54" x14ac:dyDescent="0.2">
      <c r="AV4633" s="191" t="str">
        <f t="shared" si="76"/>
        <v>552_RS_8_5_202425</v>
      </c>
      <c r="AW4633" s="191" t="s">
        <v>92</v>
      </c>
      <c r="AX4633" s="18">
        <v>202425</v>
      </c>
      <c r="AY4633" s="191">
        <v>552</v>
      </c>
      <c r="AZ4633" s="191">
        <v>8</v>
      </c>
      <c r="BA4633" s="191">
        <v>5</v>
      </c>
      <c r="BB4633" s="191">
        <v>-8626.6848270999908</v>
      </c>
    </row>
    <row r="4634" spans="48:54" x14ac:dyDescent="0.2">
      <c r="AV4634" s="191" t="str">
        <f t="shared" si="76"/>
        <v>562_RS_8_5_202425</v>
      </c>
      <c r="AW4634" s="191" t="s">
        <v>92</v>
      </c>
      <c r="AX4634" s="18">
        <v>202425</v>
      </c>
      <c r="AY4634" s="191">
        <v>562</v>
      </c>
      <c r="AZ4634" s="191">
        <v>8</v>
      </c>
      <c r="BA4634" s="191">
        <v>5</v>
      </c>
      <c r="BB4634" s="191">
        <v>0</v>
      </c>
    </row>
    <row r="4635" spans="48:54" x14ac:dyDescent="0.2">
      <c r="AV4635" s="191" t="str">
        <f t="shared" si="76"/>
        <v>564_RS_8_5_202425</v>
      </c>
      <c r="AW4635" s="191" t="s">
        <v>92</v>
      </c>
      <c r="AX4635" s="18">
        <v>202425</v>
      </c>
      <c r="AY4635" s="191">
        <v>564</v>
      </c>
      <c r="AZ4635" s="191">
        <v>8</v>
      </c>
      <c r="BA4635" s="191">
        <v>5</v>
      </c>
      <c r="BB4635" s="191">
        <v>0</v>
      </c>
    </row>
    <row r="4636" spans="48:54" x14ac:dyDescent="0.2">
      <c r="AV4636" s="191" t="str">
        <f t="shared" si="76"/>
        <v>566_RS_8_5_202425</v>
      </c>
      <c r="AW4636" s="191" t="s">
        <v>92</v>
      </c>
      <c r="AX4636" s="18">
        <v>202425</v>
      </c>
      <c r="AY4636" s="191">
        <v>566</v>
      </c>
      <c r="AZ4636" s="191">
        <v>8</v>
      </c>
      <c r="BA4636" s="191">
        <v>5</v>
      </c>
      <c r="BB4636" s="191">
        <v>0</v>
      </c>
    </row>
    <row r="4637" spans="48:54" x14ac:dyDescent="0.2">
      <c r="AV4637" s="191" t="str">
        <f t="shared" si="76"/>
        <v>568_RS_8_5_202425</v>
      </c>
      <c r="AW4637" s="191" t="s">
        <v>92</v>
      </c>
      <c r="AX4637" s="18">
        <v>202425</v>
      </c>
      <c r="AY4637" s="191">
        <v>568</v>
      </c>
      <c r="AZ4637" s="191">
        <v>8</v>
      </c>
      <c r="BA4637" s="191">
        <v>5</v>
      </c>
      <c r="BB4637" s="191">
        <v>0</v>
      </c>
    </row>
    <row r="4638" spans="48:54" x14ac:dyDescent="0.2">
      <c r="AV4638" s="191" t="str">
        <f t="shared" si="76"/>
        <v>572_RS_8_5_202425</v>
      </c>
      <c r="AW4638" s="191" t="s">
        <v>92</v>
      </c>
      <c r="AX4638" s="18">
        <v>202425</v>
      </c>
      <c r="AY4638" s="191">
        <v>572</v>
      </c>
      <c r="AZ4638" s="191">
        <v>8</v>
      </c>
      <c r="BA4638" s="191">
        <v>5</v>
      </c>
      <c r="BB4638" s="191">
        <v>0</v>
      </c>
    </row>
    <row r="4639" spans="48:54" x14ac:dyDescent="0.2">
      <c r="AV4639" s="191" t="str">
        <f t="shared" si="76"/>
        <v>574_RS_8_5_202425</v>
      </c>
      <c r="AW4639" s="191" t="s">
        <v>92</v>
      </c>
      <c r="AX4639" s="18">
        <v>202425</v>
      </c>
      <c r="AY4639" s="191">
        <v>574</v>
      </c>
      <c r="AZ4639" s="191">
        <v>8</v>
      </c>
      <c r="BA4639" s="191">
        <v>5</v>
      </c>
      <c r="BB4639" s="191">
        <v>0</v>
      </c>
    </row>
    <row r="4640" spans="48:54" x14ac:dyDescent="0.2">
      <c r="AV4640" s="191" t="str">
        <f t="shared" si="76"/>
        <v>576_RS_8_5_202425</v>
      </c>
      <c r="AW4640" s="191" t="s">
        <v>92</v>
      </c>
      <c r="AX4640" s="18">
        <v>202425</v>
      </c>
      <c r="AY4640" s="191">
        <v>576</v>
      </c>
      <c r="AZ4640" s="191">
        <v>8</v>
      </c>
      <c r="BA4640" s="191">
        <v>5</v>
      </c>
      <c r="BB4640" s="191">
        <v>0</v>
      </c>
    </row>
    <row r="4641" spans="48:54" x14ac:dyDescent="0.2">
      <c r="AV4641" s="191" t="str">
        <f t="shared" si="76"/>
        <v>582_RS_8_5_202425</v>
      </c>
      <c r="AW4641" s="191" t="s">
        <v>92</v>
      </c>
      <c r="AX4641" s="18">
        <v>202425</v>
      </c>
      <c r="AY4641" s="191">
        <v>582</v>
      </c>
      <c r="AZ4641" s="191">
        <v>8</v>
      </c>
      <c r="BA4641" s="191">
        <v>5</v>
      </c>
      <c r="BB4641" s="191">
        <v>0</v>
      </c>
    </row>
    <row r="4642" spans="48:54" x14ac:dyDescent="0.2">
      <c r="AV4642" s="191" t="str">
        <f t="shared" si="76"/>
        <v>584_RS_8_5_202425</v>
      </c>
      <c r="AW4642" s="191" t="s">
        <v>92</v>
      </c>
      <c r="AX4642" s="18">
        <v>202425</v>
      </c>
      <c r="AY4642" s="191">
        <v>584</v>
      </c>
      <c r="AZ4642" s="191">
        <v>8</v>
      </c>
      <c r="BA4642" s="191">
        <v>5</v>
      </c>
      <c r="BB4642" s="191">
        <v>0</v>
      </c>
    </row>
    <row r="4643" spans="48:54" x14ac:dyDescent="0.2">
      <c r="AV4643" s="191" t="str">
        <f t="shared" si="76"/>
        <v>586_RS_8_5_202425</v>
      </c>
      <c r="AW4643" s="191" t="s">
        <v>92</v>
      </c>
      <c r="AX4643" s="18">
        <v>202425</v>
      </c>
      <c r="AY4643" s="191">
        <v>586</v>
      </c>
      <c r="AZ4643" s="191">
        <v>8</v>
      </c>
      <c r="BA4643" s="191">
        <v>5</v>
      </c>
      <c r="BB4643" s="191">
        <v>0</v>
      </c>
    </row>
    <row r="4644" spans="48:54" x14ac:dyDescent="0.2">
      <c r="AV4644" s="191" t="str">
        <f t="shared" si="76"/>
        <v>512_RS_10_1_202425</v>
      </c>
      <c r="AW4644" s="191" t="s">
        <v>92</v>
      </c>
      <c r="AX4644" s="18">
        <v>202425</v>
      </c>
      <c r="AY4644" s="191">
        <v>512</v>
      </c>
      <c r="AZ4644" s="191">
        <v>10</v>
      </c>
      <c r="BA4644" s="191">
        <v>1</v>
      </c>
      <c r="BB4644" s="191">
        <v>1142.9270000000001</v>
      </c>
    </row>
    <row r="4645" spans="48:54" x14ac:dyDescent="0.2">
      <c r="AV4645" s="191" t="str">
        <f t="shared" si="76"/>
        <v>514_RS_10_1_202425</v>
      </c>
      <c r="AW4645" s="191" t="s">
        <v>92</v>
      </c>
      <c r="AX4645" s="18">
        <v>202425</v>
      </c>
      <c r="AY4645" s="191">
        <v>514</v>
      </c>
      <c r="AZ4645" s="191">
        <v>10</v>
      </c>
      <c r="BA4645" s="191">
        <v>1</v>
      </c>
      <c r="BB4645" s="191">
        <v>1850.0660000000003</v>
      </c>
    </row>
    <row r="4646" spans="48:54" x14ac:dyDescent="0.2">
      <c r="AV4646" s="191" t="str">
        <f t="shared" si="76"/>
        <v>516_RS_10_1_202425</v>
      </c>
      <c r="AW4646" s="191" t="s">
        <v>92</v>
      </c>
      <c r="AX4646" s="18">
        <v>202425</v>
      </c>
      <c r="AY4646" s="191">
        <v>516</v>
      </c>
      <c r="AZ4646" s="191">
        <v>10</v>
      </c>
      <c r="BA4646" s="191">
        <v>1</v>
      </c>
      <c r="BB4646" s="191">
        <v>9170.4440699999996</v>
      </c>
    </row>
    <row r="4647" spans="48:54" x14ac:dyDescent="0.2">
      <c r="AV4647" s="191" t="str">
        <f t="shared" si="76"/>
        <v>518_RS_10_1_202425</v>
      </c>
      <c r="AW4647" s="191" t="s">
        <v>92</v>
      </c>
      <c r="AX4647" s="18">
        <v>202425</v>
      </c>
      <c r="AY4647" s="191">
        <v>518</v>
      </c>
      <c r="AZ4647" s="191">
        <v>10</v>
      </c>
      <c r="BA4647" s="191">
        <v>1</v>
      </c>
      <c r="BB4647" s="191">
        <v>1987.588</v>
      </c>
    </row>
    <row r="4648" spans="48:54" x14ac:dyDescent="0.2">
      <c r="AV4648" s="191" t="str">
        <f t="shared" si="76"/>
        <v>520_RS_10_1_202425</v>
      </c>
      <c r="AW4648" s="191" t="s">
        <v>92</v>
      </c>
      <c r="AX4648" s="18">
        <v>202425</v>
      </c>
      <c r="AY4648" s="191">
        <v>520</v>
      </c>
      <c r="AZ4648" s="191">
        <v>10</v>
      </c>
      <c r="BA4648" s="191">
        <v>1</v>
      </c>
      <c r="BB4648" s="191">
        <v>2118.7490000000003</v>
      </c>
    </row>
    <row r="4649" spans="48:54" x14ac:dyDescent="0.2">
      <c r="AV4649" s="191" t="str">
        <f t="shared" si="76"/>
        <v>522_RS_10_1_202425</v>
      </c>
      <c r="AW4649" s="191" t="s">
        <v>92</v>
      </c>
      <c r="AX4649" s="18">
        <v>202425</v>
      </c>
      <c r="AY4649" s="191">
        <v>522</v>
      </c>
      <c r="AZ4649" s="191">
        <v>10</v>
      </c>
      <c r="BA4649" s="191">
        <v>1</v>
      </c>
      <c r="BB4649" s="191">
        <v>2024.2112399999999</v>
      </c>
    </row>
    <row r="4650" spans="48:54" x14ac:dyDescent="0.2">
      <c r="AV4650" s="191" t="str">
        <f t="shared" si="76"/>
        <v>524_RS_10_1_202425</v>
      </c>
      <c r="AW4650" s="191" t="s">
        <v>92</v>
      </c>
      <c r="AX4650" s="18">
        <v>202425</v>
      </c>
      <c r="AY4650" s="191">
        <v>524</v>
      </c>
      <c r="AZ4650" s="191">
        <v>10</v>
      </c>
      <c r="BA4650" s="191">
        <v>1</v>
      </c>
      <c r="BB4650" s="191">
        <v>1628.63282325</v>
      </c>
    </row>
    <row r="4651" spans="48:54" x14ac:dyDescent="0.2">
      <c r="AV4651" s="191" t="str">
        <f t="shared" si="76"/>
        <v>526_RS_10_1_202425</v>
      </c>
      <c r="AW4651" s="191" t="s">
        <v>92</v>
      </c>
      <c r="AX4651" s="18">
        <v>202425</v>
      </c>
      <c r="AY4651" s="191">
        <v>526</v>
      </c>
      <c r="AZ4651" s="191">
        <v>10</v>
      </c>
      <c r="BA4651" s="191">
        <v>1</v>
      </c>
      <c r="BB4651" s="191">
        <v>1598.3790000000001</v>
      </c>
    </row>
    <row r="4652" spans="48:54" x14ac:dyDescent="0.2">
      <c r="AV4652" s="191" t="str">
        <f t="shared" si="76"/>
        <v>528_RS_10_1_202425</v>
      </c>
      <c r="AW4652" s="191" t="s">
        <v>92</v>
      </c>
      <c r="AX4652" s="18">
        <v>202425</v>
      </c>
      <c r="AY4652" s="191">
        <v>528</v>
      </c>
      <c r="AZ4652" s="191">
        <v>10</v>
      </c>
      <c r="BA4652" s="191">
        <v>1</v>
      </c>
      <c r="BB4652" s="191">
        <v>795</v>
      </c>
    </row>
    <row r="4653" spans="48:54" x14ac:dyDescent="0.2">
      <c r="AV4653" s="191" t="str">
        <f t="shared" si="76"/>
        <v>530_RS_10_1_202425</v>
      </c>
      <c r="AW4653" s="191" t="s">
        <v>92</v>
      </c>
      <c r="AX4653" s="18">
        <v>202425</v>
      </c>
      <c r="AY4653" s="191">
        <v>530</v>
      </c>
      <c r="AZ4653" s="191">
        <v>10</v>
      </c>
      <c r="BA4653" s="191">
        <v>1</v>
      </c>
      <c r="BB4653" s="191">
        <v>4703.92</v>
      </c>
    </row>
    <row r="4654" spans="48:54" x14ac:dyDescent="0.2">
      <c r="AV4654" s="191" t="str">
        <f t="shared" si="76"/>
        <v>532_RS_10_1_202425</v>
      </c>
      <c r="AW4654" s="191" t="s">
        <v>92</v>
      </c>
      <c r="AX4654" s="18">
        <v>202425</v>
      </c>
      <c r="AY4654" s="191">
        <v>532</v>
      </c>
      <c r="AZ4654" s="191">
        <v>10</v>
      </c>
      <c r="BA4654" s="191">
        <v>1</v>
      </c>
      <c r="BB4654" s="191">
        <v>10940.671</v>
      </c>
    </row>
    <row r="4655" spans="48:54" x14ac:dyDescent="0.2">
      <c r="AV4655" s="191" t="str">
        <f t="shared" si="76"/>
        <v>534_RS_10_1_202425</v>
      </c>
      <c r="AW4655" s="191" t="s">
        <v>92</v>
      </c>
      <c r="AX4655" s="18">
        <v>202425</v>
      </c>
      <c r="AY4655" s="191">
        <v>534</v>
      </c>
      <c r="AZ4655" s="191">
        <v>10</v>
      </c>
      <c r="BA4655" s="191">
        <v>1</v>
      </c>
      <c r="BB4655" s="191">
        <v>2095.6591800000001</v>
      </c>
    </row>
    <row r="4656" spans="48:54" x14ac:dyDescent="0.2">
      <c r="AV4656" s="191" t="str">
        <f t="shared" si="76"/>
        <v>536_RS_10_1_202425</v>
      </c>
      <c r="AW4656" s="191" t="s">
        <v>92</v>
      </c>
      <c r="AX4656" s="18">
        <v>202425</v>
      </c>
      <c r="AY4656" s="191">
        <v>536</v>
      </c>
      <c r="AZ4656" s="191">
        <v>10</v>
      </c>
      <c r="BA4656" s="191">
        <v>1</v>
      </c>
      <c r="BB4656" s="191">
        <v>776.72899999999993</v>
      </c>
    </row>
    <row r="4657" spans="48:54" x14ac:dyDescent="0.2">
      <c r="AV4657" s="191" t="str">
        <f t="shared" si="76"/>
        <v>538_RS_10_1_202425</v>
      </c>
      <c r="AW4657" s="191" t="s">
        <v>92</v>
      </c>
      <c r="AX4657" s="18">
        <v>202425</v>
      </c>
      <c r="AY4657" s="191">
        <v>538</v>
      </c>
      <c r="AZ4657" s="191">
        <v>10</v>
      </c>
      <c r="BA4657" s="191">
        <v>1</v>
      </c>
      <c r="BB4657" s="191">
        <v>440.56299999999999</v>
      </c>
    </row>
    <row r="4658" spans="48:54" x14ac:dyDescent="0.2">
      <c r="AV4658" s="191" t="str">
        <f t="shared" si="76"/>
        <v>540_RS_10_1_202425</v>
      </c>
      <c r="AW4658" s="191" t="s">
        <v>92</v>
      </c>
      <c r="AX4658" s="18">
        <v>202425</v>
      </c>
      <c r="AY4658" s="191">
        <v>540</v>
      </c>
      <c r="AZ4658" s="191">
        <v>10</v>
      </c>
      <c r="BA4658" s="191">
        <v>1</v>
      </c>
      <c r="BB4658" s="191">
        <v>3556.9319999999998</v>
      </c>
    </row>
    <row r="4659" spans="48:54" x14ac:dyDescent="0.2">
      <c r="AV4659" s="191" t="str">
        <f t="shared" si="76"/>
        <v>542_RS_10_1_202425</v>
      </c>
      <c r="AW4659" s="191" t="s">
        <v>92</v>
      </c>
      <c r="AX4659" s="18">
        <v>202425</v>
      </c>
      <c r="AY4659" s="191">
        <v>542</v>
      </c>
      <c r="AZ4659" s="191">
        <v>10</v>
      </c>
      <c r="BA4659" s="191">
        <v>1</v>
      </c>
      <c r="BB4659" s="191">
        <v>586.15100000000007</v>
      </c>
    </row>
    <row r="4660" spans="48:54" x14ac:dyDescent="0.2">
      <c r="AV4660" s="191" t="str">
        <f t="shared" si="76"/>
        <v>544_RS_10_1_202425</v>
      </c>
      <c r="AW4660" s="191" t="s">
        <v>92</v>
      </c>
      <c r="AX4660" s="18">
        <v>202425</v>
      </c>
      <c r="AY4660" s="191">
        <v>544</v>
      </c>
      <c r="AZ4660" s="191">
        <v>10</v>
      </c>
      <c r="BA4660" s="191">
        <v>1</v>
      </c>
      <c r="BB4660" s="191">
        <v>2974.4136999999996</v>
      </c>
    </row>
    <row r="4661" spans="48:54" x14ac:dyDescent="0.2">
      <c r="AV4661" s="191" t="str">
        <f t="shared" si="76"/>
        <v>545_RS_10_1_202425</v>
      </c>
      <c r="AW4661" s="191" t="s">
        <v>92</v>
      </c>
      <c r="AX4661" s="18">
        <v>202425</v>
      </c>
      <c r="AY4661" s="191">
        <v>545</v>
      </c>
      <c r="AZ4661" s="191">
        <v>10</v>
      </c>
      <c r="BA4661" s="191">
        <v>1</v>
      </c>
      <c r="BB4661" s="191">
        <v>2552.8193499999998</v>
      </c>
    </row>
    <row r="4662" spans="48:54" x14ac:dyDescent="0.2">
      <c r="AV4662" s="191" t="str">
        <f t="shared" si="76"/>
        <v>546_RS_10_1_202425</v>
      </c>
      <c r="AW4662" s="191" t="s">
        <v>92</v>
      </c>
      <c r="AX4662" s="18">
        <v>202425</v>
      </c>
      <c r="AY4662" s="191">
        <v>546</v>
      </c>
      <c r="AZ4662" s="191">
        <v>10</v>
      </c>
      <c r="BA4662" s="191">
        <v>1</v>
      </c>
      <c r="BB4662" s="191">
        <v>516</v>
      </c>
    </row>
    <row r="4663" spans="48:54" x14ac:dyDescent="0.2">
      <c r="AV4663" s="191" t="str">
        <f t="shared" si="76"/>
        <v>548_RS_10_1_202425</v>
      </c>
      <c r="AW4663" s="191" t="s">
        <v>92</v>
      </c>
      <c r="AX4663" s="18">
        <v>202425</v>
      </c>
      <c r="AY4663" s="191">
        <v>548</v>
      </c>
      <c r="AZ4663" s="191">
        <v>10</v>
      </c>
      <c r="BA4663" s="191">
        <v>1</v>
      </c>
      <c r="BB4663" s="191">
        <v>1885.6779999999999</v>
      </c>
    </row>
    <row r="4664" spans="48:54" x14ac:dyDescent="0.2">
      <c r="AV4664" s="191" t="str">
        <f t="shared" si="76"/>
        <v>550_RS_10_1_202425</v>
      </c>
      <c r="AW4664" s="191" t="s">
        <v>92</v>
      </c>
      <c r="AX4664" s="18">
        <v>202425</v>
      </c>
      <c r="AY4664" s="191">
        <v>550</v>
      </c>
      <c r="AZ4664" s="191">
        <v>10</v>
      </c>
      <c r="BA4664" s="191">
        <v>1</v>
      </c>
      <c r="BB4664" s="191">
        <v>2470.8787422549767</v>
      </c>
    </row>
    <row r="4665" spans="48:54" x14ac:dyDescent="0.2">
      <c r="AV4665" s="191" t="str">
        <f t="shared" si="76"/>
        <v>552_RS_10_1_202425</v>
      </c>
      <c r="AW4665" s="191" t="s">
        <v>92</v>
      </c>
      <c r="AX4665" s="18">
        <v>202425</v>
      </c>
      <c r="AY4665" s="191">
        <v>552</v>
      </c>
      <c r="AZ4665" s="191">
        <v>10</v>
      </c>
      <c r="BA4665" s="191">
        <v>1</v>
      </c>
      <c r="BB4665" s="191">
        <v>6706.422429999996</v>
      </c>
    </row>
    <row r="4666" spans="48:54" x14ac:dyDescent="0.2">
      <c r="AV4666" s="191" t="str">
        <f t="shared" si="76"/>
        <v>562_RS_10_1_202425</v>
      </c>
      <c r="AW4666" s="191" t="s">
        <v>92</v>
      </c>
      <c r="AX4666" s="18">
        <v>202425</v>
      </c>
      <c r="AY4666" s="191">
        <v>562</v>
      </c>
      <c r="AZ4666" s="191">
        <v>10</v>
      </c>
      <c r="BA4666" s="191">
        <v>1</v>
      </c>
      <c r="BB4666" s="191">
        <v>0</v>
      </c>
    </row>
    <row r="4667" spans="48:54" x14ac:dyDescent="0.2">
      <c r="AV4667" s="191" t="str">
        <f t="shared" si="76"/>
        <v>564_RS_10_1_202425</v>
      </c>
      <c r="AW4667" s="191" t="s">
        <v>92</v>
      </c>
      <c r="AX4667" s="18">
        <v>202425</v>
      </c>
      <c r="AY4667" s="191">
        <v>564</v>
      </c>
      <c r="AZ4667" s="191">
        <v>10</v>
      </c>
      <c r="BA4667" s="191">
        <v>1</v>
      </c>
      <c r="BB4667" s="191">
        <v>0</v>
      </c>
    </row>
    <row r="4668" spans="48:54" x14ac:dyDescent="0.2">
      <c r="AV4668" s="191" t="str">
        <f t="shared" si="76"/>
        <v>566_RS_10_1_202425</v>
      </c>
      <c r="AW4668" s="191" t="s">
        <v>92</v>
      </c>
      <c r="AX4668" s="18">
        <v>202425</v>
      </c>
      <c r="AY4668" s="191">
        <v>566</v>
      </c>
      <c r="AZ4668" s="191">
        <v>10</v>
      </c>
      <c r="BA4668" s="191">
        <v>1</v>
      </c>
      <c r="BB4668" s="191">
        <v>0</v>
      </c>
    </row>
    <row r="4669" spans="48:54" x14ac:dyDescent="0.2">
      <c r="AV4669" s="191" t="str">
        <f t="shared" si="76"/>
        <v>568_RS_10_1_202425</v>
      </c>
      <c r="AW4669" s="191" t="s">
        <v>92</v>
      </c>
      <c r="AX4669" s="18">
        <v>202425</v>
      </c>
      <c r="AY4669" s="191">
        <v>568</v>
      </c>
      <c r="AZ4669" s="191">
        <v>10</v>
      </c>
      <c r="BA4669" s="191">
        <v>1</v>
      </c>
      <c r="BB4669" s="191">
        <v>0</v>
      </c>
    </row>
    <row r="4670" spans="48:54" x14ac:dyDescent="0.2">
      <c r="AV4670" s="191" t="str">
        <f t="shared" si="76"/>
        <v>572_RS_10_1_202425</v>
      </c>
      <c r="AW4670" s="191" t="s">
        <v>92</v>
      </c>
      <c r="AX4670" s="18">
        <v>202425</v>
      </c>
      <c r="AY4670" s="191">
        <v>572</v>
      </c>
      <c r="AZ4670" s="191">
        <v>10</v>
      </c>
      <c r="BA4670" s="191">
        <v>1</v>
      </c>
      <c r="BB4670" s="191">
        <v>0</v>
      </c>
    </row>
    <row r="4671" spans="48:54" x14ac:dyDescent="0.2">
      <c r="AV4671" s="191" t="str">
        <f t="shared" si="76"/>
        <v>574_RS_10_1_202425</v>
      </c>
      <c r="AW4671" s="191" t="s">
        <v>92</v>
      </c>
      <c r="AX4671" s="18">
        <v>202425</v>
      </c>
      <c r="AY4671" s="191">
        <v>574</v>
      </c>
      <c r="AZ4671" s="191">
        <v>10</v>
      </c>
      <c r="BA4671" s="191">
        <v>1</v>
      </c>
      <c r="BB4671" s="191">
        <v>0</v>
      </c>
    </row>
    <row r="4672" spans="48:54" x14ac:dyDescent="0.2">
      <c r="AV4672" s="191" t="str">
        <f t="shared" si="76"/>
        <v>576_RS_10_1_202425</v>
      </c>
      <c r="AW4672" s="191" t="s">
        <v>92</v>
      </c>
      <c r="AX4672" s="18">
        <v>202425</v>
      </c>
      <c r="AY4672" s="191">
        <v>576</v>
      </c>
      <c r="AZ4672" s="191">
        <v>10</v>
      </c>
      <c r="BA4672" s="191">
        <v>1</v>
      </c>
      <c r="BB4672" s="191">
        <v>0</v>
      </c>
    </row>
    <row r="4673" spans="48:54" x14ac:dyDescent="0.2">
      <c r="AV4673" s="191" t="str">
        <f t="shared" si="76"/>
        <v>582_RS_10_1_202425</v>
      </c>
      <c r="AW4673" s="191" t="s">
        <v>92</v>
      </c>
      <c r="AX4673" s="18">
        <v>202425</v>
      </c>
      <c r="AY4673" s="191">
        <v>582</v>
      </c>
      <c r="AZ4673" s="191">
        <v>10</v>
      </c>
      <c r="BA4673" s="191">
        <v>1</v>
      </c>
      <c r="BB4673" s="191">
        <v>0</v>
      </c>
    </row>
    <row r="4674" spans="48:54" x14ac:dyDescent="0.2">
      <c r="AV4674" s="191" t="str">
        <f t="shared" si="76"/>
        <v>584_RS_10_1_202425</v>
      </c>
      <c r="AW4674" s="191" t="s">
        <v>92</v>
      </c>
      <c r="AX4674" s="18">
        <v>202425</v>
      </c>
      <c r="AY4674" s="191">
        <v>584</v>
      </c>
      <c r="AZ4674" s="191">
        <v>10</v>
      </c>
      <c r="BA4674" s="191">
        <v>1</v>
      </c>
      <c r="BB4674" s="191">
        <v>0</v>
      </c>
    </row>
    <row r="4675" spans="48:54" x14ac:dyDescent="0.2">
      <c r="AV4675" s="191" t="str">
        <f t="shared" si="76"/>
        <v>586_RS_10_1_202425</v>
      </c>
      <c r="AW4675" s="191" t="s">
        <v>92</v>
      </c>
      <c r="AX4675" s="18">
        <v>202425</v>
      </c>
      <c r="AY4675" s="191">
        <v>586</v>
      </c>
      <c r="AZ4675" s="191">
        <v>10</v>
      </c>
      <c r="BA4675" s="191">
        <v>1</v>
      </c>
      <c r="BB4675" s="191">
        <v>0</v>
      </c>
    </row>
    <row r="4676" spans="48:54" x14ac:dyDescent="0.2">
      <c r="AV4676" s="191" t="str">
        <f t="shared" ref="AV4676:AV4739" si="77">AY4676&amp;"_"&amp;AW4676&amp;"_"&amp;AZ4676&amp;"_"&amp;BA4676&amp;"_"&amp;AX4676</f>
        <v>512_RS_10_2_202425</v>
      </c>
      <c r="AW4676" s="191" t="s">
        <v>92</v>
      </c>
      <c r="AX4676" s="18">
        <v>202425</v>
      </c>
      <c r="AY4676" s="191">
        <v>512</v>
      </c>
      <c r="AZ4676" s="191">
        <v>10</v>
      </c>
      <c r="BA4676" s="191">
        <v>2</v>
      </c>
      <c r="BB4676" s="191">
        <v>-462.71999999999997</v>
      </c>
    </row>
    <row r="4677" spans="48:54" x14ac:dyDescent="0.2">
      <c r="AV4677" s="191" t="str">
        <f t="shared" si="77"/>
        <v>514_RS_10_2_202425</v>
      </c>
      <c r="AW4677" s="191" t="s">
        <v>92</v>
      </c>
      <c r="AX4677" s="18">
        <v>202425</v>
      </c>
      <c r="AY4677" s="191">
        <v>514</v>
      </c>
      <c r="AZ4677" s="191">
        <v>10</v>
      </c>
      <c r="BA4677" s="191">
        <v>2</v>
      </c>
      <c r="BB4677" s="191">
        <v>-429.95299999999997</v>
      </c>
    </row>
    <row r="4678" spans="48:54" x14ac:dyDescent="0.2">
      <c r="AV4678" s="191" t="str">
        <f t="shared" si="77"/>
        <v>516_RS_10_2_202425</v>
      </c>
      <c r="AW4678" s="191" t="s">
        <v>92</v>
      </c>
      <c r="AX4678" s="18">
        <v>202425</v>
      </c>
      <c r="AY4678" s="191">
        <v>516</v>
      </c>
      <c r="AZ4678" s="191">
        <v>10</v>
      </c>
      <c r="BA4678" s="191">
        <v>2</v>
      </c>
      <c r="BB4678" s="191">
        <v>-7147.2115300000005</v>
      </c>
    </row>
    <row r="4679" spans="48:54" x14ac:dyDescent="0.2">
      <c r="AV4679" s="191" t="str">
        <f t="shared" si="77"/>
        <v>518_RS_10_2_202425</v>
      </c>
      <c r="AW4679" s="191" t="s">
        <v>92</v>
      </c>
      <c r="AX4679" s="18">
        <v>202425</v>
      </c>
      <c r="AY4679" s="191">
        <v>518</v>
      </c>
      <c r="AZ4679" s="191">
        <v>10</v>
      </c>
      <c r="BA4679" s="191">
        <v>2</v>
      </c>
      <c r="BB4679" s="191">
        <v>-460.69799999999998</v>
      </c>
    </row>
    <row r="4680" spans="48:54" x14ac:dyDescent="0.2">
      <c r="AV4680" s="191" t="str">
        <f t="shared" si="77"/>
        <v>520_RS_10_2_202425</v>
      </c>
      <c r="AW4680" s="191" t="s">
        <v>92</v>
      </c>
      <c r="AX4680" s="18">
        <v>202425</v>
      </c>
      <c r="AY4680" s="191">
        <v>520</v>
      </c>
      <c r="AZ4680" s="191">
        <v>10</v>
      </c>
      <c r="BA4680" s="191">
        <v>2</v>
      </c>
      <c r="BB4680" s="191">
        <v>-19.564999999999998</v>
      </c>
    </row>
    <row r="4681" spans="48:54" x14ac:dyDescent="0.2">
      <c r="AV4681" s="191" t="str">
        <f t="shared" si="77"/>
        <v>522_RS_10_2_202425</v>
      </c>
      <c r="AW4681" s="191" t="s">
        <v>92</v>
      </c>
      <c r="AX4681" s="18">
        <v>202425</v>
      </c>
      <c r="AY4681" s="191">
        <v>522</v>
      </c>
      <c r="AZ4681" s="191">
        <v>10</v>
      </c>
      <c r="BA4681" s="191">
        <v>2</v>
      </c>
      <c r="BB4681" s="191">
        <v>-367.90467000000007</v>
      </c>
    </row>
    <row r="4682" spans="48:54" x14ac:dyDescent="0.2">
      <c r="AV4682" s="191" t="str">
        <f t="shared" si="77"/>
        <v>524_RS_10_2_202425</v>
      </c>
      <c r="AW4682" s="191" t="s">
        <v>92</v>
      </c>
      <c r="AX4682" s="18">
        <v>202425</v>
      </c>
      <c r="AY4682" s="191">
        <v>524</v>
      </c>
      <c r="AZ4682" s="191">
        <v>10</v>
      </c>
      <c r="BA4682" s="191">
        <v>2</v>
      </c>
      <c r="BB4682" s="191">
        <v>-113.261465</v>
      </c>
    </row>
    <row r="4683" spans="48:54" x14ac:dyDescent="0.2">
      <c r="AV4683" s="191" t="str">
        <f t="shared" si="77"/>
        <v>526_RS_10_2_202425</v>
      </c>
      <c r="AW4683" s="191" t="s">
        <v>92</v>
      </c>
      <c r="AX4683" s="18">
        <v>202425</v>
      </c>
      <c r="AY4683" s="191">
        <v>526</v>
      </c>
      <c r="AZ4683" s="191">
        <v>10</v>
      </c>
      <c r="BA4683" s="191">
        <v>2</v>
      </c>
      <c r="BB4683" s="191">
        <v>-465.14800000000002</v>
      </c>
    </row>
    <row r="4684" spans="48:54" x14ac:dyDescent="0.2">
      <c r="AV4684" s="191" t="str">
        <f t="shared" si="77"/>
        <v>528_RS_10_2_202425</v>
      </c>
      <c r="AW4684" s="191" t="s">
        <v>92</v>
      </c>
      <c r="AX4684" s="18">
        <v>202425</v>
      </c>
      <c r="AY4684" s="191">
        <v>528</v>
      </c>
      <c r="AZ4684" s="191">
        <v>10</v>
      </c>
      <c r="BA4684" s="191">
        <v>2</v>
      </c>
      <c r="BB4684" s="191">
        <v>-125</v>
      </c>
    </row>
    <row r="4685" spans="48:54" x14ac:dyDescent="0.2">
      <c r="AV4685" s="191" t="str">
        <f t="shared" si="77"/>
        <v>530_RS_10_2_202425</v>
      </c>
      <c r="AW4685" s="191" t="s">
        <v>92</v>
      </c>
      <c r="AX4685" s="18">
        <v>202425</v>
      </c>
      <c r="AY4685" s="191">
        <v>530</v>
      </c>
      <c r="AZ4685" s="191">
        <v>10</v>
      </c>
      <c r="BA4685" s="191">
        <v>2</v>
      </c>
      <c r="BB4685" s="191">
        <v>-1543.1110000000001</v>
      </c>
    </row>
    <row r="4686" spans="48:54" x14ac:dyDescent="0.2">
      <c r="AV4686" s="191" t="str">
        <f t="shared" si="77"/>
        <v>532_RS_10_2_202425</v>
      </c>
      <c r="AW4686" s="191" t="s">
        <v>92</v>
      </c>
      <c r="AX4686" s="18">
        <v>202425</v>
      </c>
      <c r="AY4686" s="191">
        <v>532</v>
      </c>
      <c r="AZ4686" s="191">
        <v>10</v>
      </c>
      <c r="BA4686" s="191">
        <v>2</v>
      </c>
      <c r="BB4686" s="191">
        <v>-5909</v>
      </c>
    </row>
    <row r="4687" spans="48:54" x14ac:dyDescent="0.2">
      <c r="AV4687" s="191" t="str">
        <f t="shared" si="77"/>
        <v>534_RS_10_2_202425</v>
      </c>
      <c r="AW4687" s="191" t="s">
        <v>92</v>
      </c>
      <c r="AX4687" s="18">
        <v>202425</v>
      </c>
      <c r="AY4687" s="191">
        <v>534</v>
      </c>
      <c r="AZ4687" s="191">
        <v>10</v>
      </c>
      <c r="BA4687" s="191">
        <v>2</v>
      </c>
      <c r="BB4687" s="191">
        <v>-960.55094999999994</v>
      </c>
    </row>
    <row r="4688" spans="48:54" x14ac:dyDescent="0.2">
      <c r="AV4688" s="191" t="str">
        <f t="shared" si="77"/>
        <v>536_RS_10_2_202425</v>
      </c>
      <c r="AW4688" s="191" t="s">
        <v>92</v>
      </c>
      <c r="AX4688" s="18">
        <v>202425</v>
      </c>
      <c r="AY4688" s="191">
        <v>536</v>
      </c>
      <c r="AZ4688" s="191">
        <v>10</v>
      </c>
      <c r="BA4688" s="191">
        <v>2</v>
      </c>
      <c r="BB4688" s="191">
        <v>-10.593999999999999</v>
      </c>
    </row>
    <row r="4689" spans="48:54" x14ac:dyDescent="0.2">
      <c r="AV4689" s="191" t="str">
        <f t="shared" si="77"/>
        <v>538_RS_10_2_202425</v>
      </c>
      <c r="AW4689" s="191" t="s">
        <v>92</v>
      </c>
      <c r="AX4689" s="18">
        <v>202425</v>
      </c>
      <c r="AY4689" s="191">
        <v>538</v>
      </c>
      <c r="AZ4689" s="191">
        <v>10</v>
      </c>
      <c r="BA4689" s="191">
        <v>2</v>
      </c>
      <c r="BB4689" s="191">
        <v>-184.56899999999999</v>
      </c>
    </row>
    <row r="4690" spans="48:54" x14ac:dyDescent="0.2">
      <c r="AV4690" s="191" t="str">
        <f t="shared" si="77"/>
        <v>540_RS_10_2_202425</v>
      </c>
      <c r="AW4690" s="191" t="s">
        <v>92</v>
      </c>
      <c r="AX4690" s="18">
        <v>202425</v>
      </c>
      <c r="AY4690" s="191">
        <v>540</v>
      </c>
      <c r="AZ4690" s="191">
        <v>10</v>
      </c>
      <c r="BA4690" s="191">
        <v>2</v>
      </c>
      <c r="BB4690" s="191">
        <v>-874.53300000000002</v>
      </c>
    </row>
    <row r="4691" spans="48:54" x14ac:dyDescent="0.2">
      <c r="AV4691" s="191" t="str">
        <f t="shared" si="77"/>
        <v>542_RS_10_2_202425</v>
      </c>
      <c r="AW4691" s="191" t="s">
        <v>92</v>
      </c>
      <c r="AX4691" s="18">
        <v>202425</v>
      </c>
      <c r="AY4691" s="191">
        <v>542</v>
      </c>
      <c r="AZ4691" s="191">
        <v>10</v>
      </c>
      <c r="BA4691" s="191">
        <v>2</v>
      </c>
      <c r="BB4691" s="191">
        <v>-85.647999999999996</v>
      </c>
    </row>
    <row r="4692" spans="48:54" x14ac:dyDescent="0.2">
      <c r="AV4692" s="191" t="str">
        <f t="shared" si="77"/>
        <v>544_RS_10_2_202425</v>
      </c>
      <c r="AW4692" s="191" t="s">
        <v>92</v>
      </c>
      <c r="AX4692" s="18">
        <v>202425</v>
      </c>
      <c r="AY4692" s="191">
        <v>544</v>
      </c>
      <c r="AZ4692" s="191">
        <v>10</v>
      </c>
      <c r="BA4692" s="191">
        <v>2</v>
      </c>
      <c r="BB4692" s="191">
        <v>-1007.8748000000001</v>
      </c>
    </row>
    <row r="4693" spans="48:54" x14ac:dyDescent="0.2">
      <c r="AV4693" s="191" t="str">
        <f t="shared" si="77"/>
        <v>545_RS_10_2_202425</v>
      </c>
      <c r="AW4693" s="191" t="s">
        <v>92</v>
      </c>
      <c r="AX4693" s="18">
        <v>202425</v>
      </c>
      <c r="AY4693" s="191">
        <v>545</v>
      </c>
      <c r="AZ4693" s="191">
        <v>10</v>
      </c>
      <c r="BA4693" s="191">
        <v>2</v>
      </c>
      <c r="BB4693" s="191">
        <v>-487.92052999999999</v>
      </c>
    </row>
    <row r="4694" spans="48:54" x14ac:dyDescent="0.2">
      <c r="AV4694" s="191" t="str">
        <f t="shared" si="77"/>
        <v>546_RS_10_2_202425</v>
      </c>
      <c r="AW4694" s="191" t="s">
        <v>92</v>
      </c>
      <c r="AX4694" s="18">
        <v>202425</v>
      </c>
      <c r="AY4694" s="191">
        <v>546</v>
      </c>
      <c r="AZ4694" s="191">
        <v>10</v>
      </c>
      <c r="BA4694" s="191">
        <v>2</v>
      </c>
      <c r="BB4694" s="191">
        <v>-19</v>
      </c>
    </row>
    <row r="4695" spans="48:54" x14ac:dyDescent="0.2">
      <c r="AV4695" s="191" t="str">
        <f t="shared" si="77"/>
        <v>548_RS_10_2_202425</v>
      </c>
      <c r="AW4695" s="191" t="s">
        <v>92</v>
      </c>
      <c r="AX4695" s="18">
        <v>202425</v>
      </c>
      <c r="AY4695" s="191">
        <v>548</v>
      </c>
      <c r="AZ4695" s="191">
        <v>10</v>
      </c>
      <c r="BA4695" s="191">
        <v>2</v>
      </c>
      <c r="BB4695" s="191">
        <v>-498.30600000000004</v>
      </c>
    </row>
    <row r="4696" spans="48:54" x14ac:dyDescent="0.2">
      <c r="AV4696" s="191" t="str">
        <f t="shared" si="77"/>
        <v>550_RS_10_2_202425</v>
      </c>
      <c r="AW4696" s="191" t="s">
        <v>92</v>
      </c>
      <c r="AX4696" s="18">
        <v>202425</v>
      </c>
      <c r="AY4696" s="191">
        <v>550</v>
      </c>
      <c r="AZ4696" s="191">
        <v>10</v>
      </c>
      <c r="BA4696" s="191">
        <v>2</v>
      </c>
      <c r="BB4696" s="191">
        <v>-54.782459999999993</v>
      </c>
    </row>
    <row r="4697" spans="48:54" x14ac:dyDescent="0.2">
      <c r="AV4697" s="191" t="str">
        <f t="shared" si="77"/>
        <v>552_RS_10_2_202425</v>
      </c>
      <c r="AW4697" s="191" t="s">
        <v>92</v>
      </c>
      <c r="AX4697" s="18">
        <v>202425</v>
      </c>
      <c r="AY4697" s="191">
        <v>552</v>
      </c>
      <c r="AZ4697" s="191">
        <v>10</v>
      </c>
      <c r="BA4697" s="191">
        <v>2</v>
      </c>
      <c r="BB4697" s="191">
        <v>-5214.5873199999996</v>
      </c>
    </row>
    <row r="4698" spans="48:54" x14ac:dyDescent="0.2">
      <c r="AV4698" s="191" t="str">
        <f t="shared" si="77"/>
        <v>562_RS_10_2_202425</v>
      </c>
      <c r="AW4698" s="191" t="s">
        <v>92</v>
      </c>
      <c r="AX4698" s="18">
        <v>202425</v>
      </c>
      <c r="AY4698" s="191">
        <v>562</v>
      </c>
      <c r="AZ4698" s="191">
        <v>10</v>
      </c>
      <c r="BA4698" s="191">
        <v>2</v>
      </c>
      <c r="BB4698" s="191">
        <v>0</v>
      </c>
    </row>
    <row r="4699" spans="48:54" x14ac:dyDescent="0.2">
      <c r="AV4699" s="191" t="str">
        <f t="shared" si="77"/>
        <v>564_RS_10_2_202425</v>
      </c>
      <c r="AW4699" s="191" t="s">
        <v>92</v>
      </c>
      <c r="AX4699" s="18">
        <v>202425</v>
      </c>
      <c r="AY4699" s="191">
        <v>564</v>
      </c>
      <c r="AZ4699" s="191">
        <v>10</v>
      </c>
      <c r="BA4699" s="191">
        <v>2</v>
      </c>
      <c r="BB4699" s="191">
        <v>0</v>
      </c>
    </row>
    <row r="4700" spans="48:54" x14ac:dyDescent="0.2">
      <c r="AV4700" s="191" t="str">
        <f t="shared" si="77"/>
        <v>566_RS_10_2_202425</v>
      </c>
      <c r="AW4700" s="191" t="s">
        <v>92</v>
      </c>
      <c r="AX4700" s="18">
        <v>202425</v>
      </c>
      <c r="AY4700" s="191">
        <v>566</v>
      </c>
      <c r="AZ4700" s="191">
        <v>10</v>
      </c>
      <c r="BA4700" s="191">
        <v>2</v>
      </c>
      <c r="BB4700" s="191">
        <v>0</v>
      </c>
    </row>
    <row r="4701" spans="48:54" x14ac:dyDescent="0.2">
      <c r="AV4701" s="191" t="str">
        <f t="shared" si="77"/>
        <v>568_RS_10_2_202425</v>
      </c>
      <c r="AW4701" s="191" t="s">
        <v>92</v>
      </c>
      <c r="AX4701" s="18">
        <v>202425</v>
      </c>
      <c r="AY4701" s="191">
        <v>568</v>
      </c>
      <c r="AZ4701" s="191">
        <v>10</v>
      </c>
      <c r="BA4701" s="191">
        <v>2</v>
      </c>
      <c r="BB4701" s="191">
        <v>0</v>
      </c>
    </row>
    <row r="4702" spans="48:54" x14ac:dyDescent="0.2">
      <c r="AV4702" s="191" t="str">
        <f t="shared" si="77"/>
        <v>572_RS_10_2_202425</v>
      </c>
      <c r="AW4702" s="191" t="s">
        <v>92</v>
      </c>
      <c r="AX4702" s="18">
        <v>202425</v>
      </c>
      <c r="AY4702" s="191">
        <v>572</v>
      </c>
      <c r="AZ4702" s="191">
        <v>10</v>
      </c>
      <c r="BA4702" s="191">
        <v>2</v>
      </c>
      <c r="BB4702" s="191">
        <v>0</v>
      </c>
    </row>
    <row r="4703" spans="48:54" x14ac:dyDescent="0.2">
      <c r="AV4703" s="191" t="str">
        <f t="shared" si="77"/>
        <v>574_RS_10_2_202425</v>
      </c>
      <c r="AW4703" s="191" t="s">
        <v>92</v>
      </c>
      <c r="AX4703" s="18">
        <v>202425</v>
      </c>
      <c r="AY4703" s="191">
        <v>574</v>
      </c>
      <c r="AZ4703" s="191">
        <v>10</v>
      </c>
      <c r="BA4703" s="191">
        <v>2</v>
      </c>
      <c r="BB4703" s="191">
        <v>0</v>
      </c>
    </row>
    <row r="4704" spans="48:54" x14ac:dyDescent="0.2">
      <c r="AV4704" s="191" t="str">
        <f t="shared" si="77"/>
        <v>576_RS_10_2_202425</v>
      </c>
      <c r="AW4704" s="191" t="s">
        <v>92</v>
      </c>
      <c r="AX4704" s="18">
        <v>202425</v>
      </c>
      <c r="AY4704" s="191">
        <v>576</v>
      </c>
      <c r="AZ4704" s="191">
        <v>10</v>
      </c>
      <c r="BA4704" s="191">
        <v>2</v>
      </c>
      <c r="BB4704" s="191">
        <v>0</v>
      </c>
    </row>
    <row r="4705" spans="48:54" x14ac:dyDescent="0.2">
      <c r="AV4705" s="191" t="str">
        <f t="shared" si="77"/>
        <v>582_RS_10_2_202425</v>
      </c>
      <c r="AW4705" s="191" t="s">
        <v>92</v>
      </c>
      <c r="AX4705" s="18">
        <v>202425</v>
      </c>
      <c r="AY4705" s="191">
        <v>582</v>
      </c>
      <c r="AZ4705" s="191">
        <v>10</v>
      </c>
      <c r="BA4705" s="191">
        <v>2</v>
      </c>
      <c r="BB4705" s="191">
        <v>0</v>
      </c>
    </row>
    <row r="4706" spans="48:54" x14ac:dyDescent="0.2">
      <c r="AV4706" s="191" t="str">
        <f t="shared" si="77"/>
        <v>584_RS_10_2_202425</v>
      </c>
      <c r="AW4706" s="191" t="s">
        <v>92</v>
      </c>
      <c r="AX4706" s="18">
        <v>202425</v>
      </c>
      <c r="AY4706" s="191">
        <v>584</v>
      </c>
      <c r="AZ4706" s="191">
        <v>10</v>
      </c>
      <c r="BA4706" s="191">
        <v>2</v>
      </c>
      <c r="BB4706" s="191">
        <v>0</v>
      </c>
    </row>
    <row r="4707" spans="48:54" x14ac:dyDescent="0.2">
      <c r="AV4707" s="191" t="str">
        <f t="shared" si="77"/>
        <v>586_RS_10_2_202425</v>
      </c>
      <c r="AW4707" s="191" t="s">
        <v>92</v>
      </c>
      <c r="AX4707" s="18">
        <v>202425</v>
      </c>
      <c r="AY4707" s="191">
        <v>586</v>
      </c>
      <c r="AZ4707" s="191">
        <v>10</v>
      </c>
      <c r="BA4707" s="191">
        <v>2</v>
      </c>
      <c r="BB4707" s="191">
        <v>0</v>
      </c>
    </row>
    <row r="4708" spans="48:54" x14ac:dyDescent="0.2">
      <c r="AV4708" s="191" t="str">
        <f t="shared" si="77"/>
        <v>512_RS_10_4_202425</v>
      </c>
      <c r="AW4708" s="191" t="s">
        <v>92</v>
      </c>
      <c r="AX4708" s="18">
        <v>202425</v>
      </c>
      <c r="AY4708" s="191">
        <v>512</v>
      </c>
      <c r="AZ4708" s="191">
        <v>10</v>
      </c>
      <c r="BA4708" s="191">
        <v>4</v>
      </c>
      <c r="BB4708" s="191">
        <v>680.20700000000011</v>
      </c>
    </row>
    <row r="4709" spans="48:54" x14ac:dyDescent="0.2">
      <c r="AV4709" s="191" t="str">
        <f t="shared" si="77"/>
        <v>514_RS_10_4_202425</v>
      </c>
      <c r="AW4709" s="191" t="s">
        <v>92</v>
      </c>
      <c r="AX4709" s="18">
        <v>202425</v>
      </c>
      <c r="AY4709" s="191">
        <v>514</v>
      </c>
      <c r="AZ4709" s="191">
        <v>10</v>
      </c>
      <c r="BA4709" s="191">
        <v>4</v>
      </c>
      <c r="BB4709" s="191">
        <v>1420.1130000000001</v>
      </c>
    </row>
    <row r="4710" spans="48:54" x14ac:dyDescent="0.2">
      <c r="AV4710" s="191" t="str">
        <f t="shared" si="77"/>
        <v>516_RS_10_4_202425</v>
      </c>
      <c r="AW4710" s="191" t="s">
        <v>92</v>
      </c>
      <c r="AX4710" s="18">
        <v>202425</v>
      </c>
      <c r="AY4710" s="191">
        <v>516</v>
      </c>
      <c r="AZ4710" s="191">
        <v>10</v>
      </c>
      <c r="BA4710" s="191">
        <v>4</v>
      </c>
      <c r="BB4710" s="191">
        <v>2023.2325399999982</v>
      </c>
    </row>
    <row r="4711" spans="48:54" x14ac:dyDescent="0.2">
      <c r="AV4711" s="191" t="str">
        <f t="shared" si="77"/>
        <v>518_RS_10_4_202425</v>
      </c>
      <c r="AW4711" s="191" t="s">
        <v>92</v>
      </c>
      <c r="AX4711" s="18">
        <v>202425</v>
      </c>
      <c r="AY4711" s="191">
        <v>518</v>
      </c>
      <c r="AZ4711" s="191">
        <v>10</v>
      </c>
      <c r="BA4711" s="191">
        <v>4</v>
      </c>
      <c r="BB4711" s="191">
        <v>1526.8899999999999</v>
      </c>
    </row>
    <row r="4712" spans="48:54" x14ac:dyDescent="0.2">
      <c r="AV4712" s="191" t="str">
        <f t="shared" si="77"/>
        <v>520_RS_10_4_202425</v>
      </c>
      <c r="AW4712" s="191" t="s">
        <v>92</v>
      </c>
      <c r="AX4712" s="18">
        <v>202425</v>
      </c>
      <c r="AY4712" s="191">
        <v>520</v>
      </c>
      <c r="AZ4712" s="191">
        <v>10</v>
      </c>
      <c r="BA4712" s="191">
        <v>4</v>
      </c>
      <c r="BB4712" s="191">
        <v>2099.1840000000002</v>
      </c>
    </row>
    <row r="4713" spans="48:54" x14ac:dyDescent="0.2">
      <c r="AV4713" s="191" t="str">
        <f t="shared" si="77"/>
        <v>522_RS_10_4_202425</v>
      </c>
      <c r="AW4713" s="191" t="s">
        <v>92</v>
      </c>
      <c r="AX4713" s="18">
        <v>202425</v>
      </c>
      <c r="AY4713" s="191">
        <v>522</v>
      </c>
      <c r="AZ4713" s="191">
        <v>10</v>
      </c>
      <c r="BA4713" s="191">
        <v>4</v>
      </c>
      <c r="BB4713" s="191">
        <v>1656.3065699999997</v>
      </c>
    </row>
    <row r="4714" spans="48:54" x14ac:dyDescent="0.2">
      <c r="AV4714" s="191" t="str">
        <f t="shared" si="77"/>
        <v>524_RS_10_4_202425</v>
      </c>
      <c r="AW4714" s="191" t="s">
        <v>92</v>
      </c>
      <c r="AX4714" s="18">
        <v>202425</v>
      </c>
      <c r="AY4714" s="191">
        <v>524</v>
      </c>
      <c r="AZ4714" s="191">
        <v>10</v>
      </c>
      <c r="BA4714" s="191">
        <v>4</v>
      </c>
      <c r="BB4714" s="191">
        <v>1515.3713582500002</v>
      </c>
    </row>
    <row r="4715" spans="48:54" x14ac:dyDescent="0.2">
      <c r="AV4715" s="191" t="str">
        <f t="shared" si="77"/>
        <v>526_RS_10_4_202425</v>
      </c>
      <c r="AW4715" s="191" t="s">
        <v>92</v>
      </c>
      <c r="AX4715" s="18">
        <v>202425</v>
      </c>
      <c r="AY4715" s="191">
        <v>526</v>
      </c>
      <c r="AZ4715" s="191">
        <v>10</v>
      </c>
      <c r="BA4715" s="191">
        <v>4</v>
      </c>
      <c r="BB4715" s="191">
        <v>1133.231</v>
      </c>
    </row>
    <row r="4716" spans="48:54" x14ac:dyDescent="0.2">
      <c r="AV4716" s="191" t="str">
        <f t="shared" si="77"/>
        <v>528_RS_10_4_202425</v>
      </c>
      <c r="AW4716" s="191" t="s">
        <v>92</v>
      </c>
      <c r="AX4716" s="18">
        <v>202425</v>
      </c>
      <c r="AY4716" s="191">
        <v>528</v>
      </c>
      <c r="AZ4716" s="191">
        <v>10</v>
      </c>
      <c r="BA4716" s="191">
        <v>4</v>
      </c>
      <c r="BB4716" s="191">
        <v>670</v>
      </c>
    </row>
    <row r="4717" spans="48:54" x14ac:dyDescent="0.2">
      <c r="AV4717" s="191" t="str">
        <f t="shared" si="77"/>
        <v>530_RS_10_4_202425</v>
      </c>
      <c r="AW4717" s="191" t="s">
        <v>92</v>
      </c>
      <c r="AX4717" s="18">
        <v>202425</v>
      </c>
      <c r="AY4717" s="191">
        <v>530</v>
      </c>
      <c r="AZ4717" s="191">
        <v>10</v>
      </c>
      <c r="BA4717" s="191">
        <v>4</v>
      </c>
      <c r="BB4717" s="191">
        <v>3160.8089999999997</v>
      </c>
    </row>
    <row r="4718" spans="48:54" x14ac:dyDescent="0.2">
      <c r="AV4718" s="191" t="str">
        <f t="shared" si="77"/>
        <v>532_RS_10_4_202425</v>
      </c>
      <c r="AW4718" s="191" t="s">
        <v>92</v>
      </c>
      <c r="AX4718" s="18">
        <v>202425</v>
      </c>
      <c r="AY4718" s="191">
        <v>532</v>
      </c>
      <c r="AZ4718" s="191">
        <v>10</v>
      </c>
      <c r="BA4718" s="191">
        <v>4</v>
      </c>
      <c r="BB4718" s="191">
        <v>5031.6710000000003</v>
      </c>
    </row>
    <row r="4719" spans="48:54" x14ac:dyDescent="0.2">
      <c r="AV4719" s="191" t="str">
        <f t="shared" si="77"/>
        <v>534_RS_10_4_202425</v>
      </c>
      <c r="AW4719" s="191" t="s">
        <v>92</v>
      </c>
      <c r="AX4719" s="18">
        <v>202425</v>
      </c>
      <c r="AY4719" s="191">
        <v>534</v>
      </c>
      <c r="AZ4719" s="191">
        <v>10</v>
      </c>
      <c r="BA4719" s="191">
        <v>4</v>
      </c>
      <c r="BB4719" s="191">
        <v>1135.1082300000003</v>
      </c>
    </row>
    <row r="4720" spans="48:54" x14ac:dyDescent="0.2">
      <c r="AV4720" s="191" t="str">
        <f t="shared" si="77"/>
        <v>536_RS_10_4_202425</v>
      </c>
      <c r="AW4720" s="191" t="s">
        <v>92</v>
      </c>
      <c r="AX4720" s="18">
        <v>202425</v>
      </c>
      <c r="AY4720" s="191">
        <v>536</v>
      </c>
      <c r="AZ4720" s="191">
        <v>10</v>
      </c>
      <c r="BA4720" s="191">
        <v>4</v>
      </c>
      <c r="BB4720" s="191">
        <v>766.13499999999999</v>
      </c>
    </row>
    <row r="4721" spans="48:54" x14ac:dyDescent="0.2">
      <c r="AV4721" s="191" t="str">
        <f t="shared" si="77"/>
        <v>538_RS_10_4_202425</v>
      </c>
      <c r="AW4721" s="191" t="s">
        <v>92</v>
      </c>
      <c r="AX4721" s="18">
        <v>202425</v>
      </c>
      <c r="AY4721" s="191">
        <v>538</v>
      </c>
      <c r="AZ4721" s="191">
        <v>10</v>
      </c>
      <c r="BA4721" s="191">
        <v>4</v>
      </c>
      <c r="BB4721" s="191">
        <v>255.994</v>
      </c>
    </row>
    <row r="4722" spans="48:54" x14ac:dyDescent="0.2">
      <c r="AV4722" s="191" t="str">
        <f t="shared" si="77"/>
        <v>540_RS_10_4_202425</v>
      </c>
      <c r="AW4722" s="191" t="s">
        <v>92</v>
      </c>
      <c r="AX4722" s="18">
        <v>202425</v>
      </c>
      <c r="AY4722" s="191">
        <v>540</v>
      </c>
      <c r="AZ4722" s="191">
        <v>10</v>
      </c>
      <c r="BA4722" s="191">
        <v>4</v>
      </c>
      <c r="BB4722" s="191">
        <v>2682.3989999999999</v>
      </c>
    </row>
    <row r="4723" spans="48:54" x14ac:dyDescent="0.2">
      <c r="AV4723" s="191" t="str">
        <f t="shared" si="77"/>
        <v>542_RS_10_4_202425</v>
      </c>
      <c r="AW4723" s="191" t="s">
        <v>92</v>
      </c>
      <c r="AX4723" s="18">
        <v>202425</v>
      </c>
      <c r="AY4723" s="191">
        <v>542</v>
      </c>
      <c r="AZ4723" s="191">
        <v>10</v>
      </c>
      <c r="BA4723" s="191">
        <v>4</v>
      </c>
      <c r="BB4723" s="191">
        <v>500.50299999999999</v>
      </c>
    </row>
    <row r="4724" spans="48:54" x14ac:dyDescent="0.2">
      <c r="AV4724" s="191" t="str">
        <f t="shared" si="77"/>
        <v>544_RS_10_4_202425</v>
      </c>
      <c r="AW4724" s="191" t="s">
        <v>92</v>
      </c>
      <c r="AX4724" s="18">
        <v>202425</v>
      </c>
      <c r="AY4724" s="191">
        <v>544</v>
      </c>
      <c r="AZ4724" s="191">
        <v>10</v>
      </c>
      <c r="BA4724" s="191">
        <v>4</v>
      </c>
      <c r="BB4724" s="191">
        <v>1966.5389</v>
      </c>
    </row>
    <row r="4725" spans="48:54" x14ac:dyDescent="0.2">
      <c r="AV4725" s="191" t="str">
        <f t="shared" si="77"/>
        <v>545_RS_10_4_202425</v>
      </c>
      <c r="AW4725" s="191" t="s">
        <v>92</v>
      </c>
      <c r="AX4725" s="18">
        <v>202425</v>
      </c>
      <c r="AY4725" s="191">
        <v>545</v>
      </c>
      <c r="AZ4725" s="191">
        <v>10</v>
      </c>
      <c r="BA4725" s="191">
        <v>4</v>
      </c>
      <c r="BB4725" s="191">
        <v>2064.8988199999999</v>
      </c>
    </row>
    <row r="4726" spans="48:54" x14ac:dyDescent="0.2">
      <c r="AV4726" s="191" t="str">
        <f t="shared" si="77"/>
        <v>546_RS_10_4_202425</v>
      </c>
      <c r="AW4726" s="191" t="s">
        <v>92</v>
      </c>
      <c r="AX4726" s="18">
        <v>202425</v>
      </c>
      <c r="AY4726" s="191">
        <v>546</v>
      </c>
      <c r="AZ4726" s="191">
        <v>10</v>
      </c>
      <c r="BA4726" s="191">
        <v>4</v>
      </c>
      <c r="BB4726" s="191">
        <v>497</v>
      </c>
    </row>
    <row r="4727" spans="48:54" x14ac:dyDescent="0.2">
      <c r="AV4727" s="191" t="str">
        <f t="shared" si="77"/>
        <v>548_RS_10_4_202425</v>
      </c>
      <c r="AW4727" s="191" t="s">
        <v>92</v>
      </c>
      <c r="AX4727" s="18">
        <v>202425</v>
      </c>
      <c r="AY4727" s="191">
        <v>548</v>
      </c>
      <c r="AZ4727" s="191">
        <v>10</v>
      </c>
      <c r="BA4727" s="191">
        <v>4</v>
      </c>
      <c r="BB4727" s="191">
        <v>1387.3719999999998</v>
      </c>
    </row>
    <row r="4728" spans="48:54" x14ac:dyDescent="0.2">
      <c r="AV4728" s="191" t="str">
        <f t="shared" si="77"/>
        <v>550_RS_10_4_202425</v>
      </c>
      <c r="AW4728" s="191" t="s">
        <v>92</v>
      </c>
      <c r="AX4728" s="18">
        <v>202425</v>
      </c>
      <c r="AY4728" s="191">
        <v>550</v>
      </c>
      <c r="AZ4728" s="191">
        <v>10</v>
      </c>
      <c r="BA4728" s="191">
        <v>4</v>
      </c>
      <c r="BB4728" s="191">
        <v>2416.0962822549764</v>
      </c>
    </row>
    <row r="4729" spans="48:54" x14ac:dyDescent="0.2">
      <c r="AV4729" s="191" t="str">
        <f t="shared" si="77"/>
        <v>552_RS_10_4_202425</v>
      </c>
      <c r="AW4729" s="191" t="s">
        <v>92</v>
      </c>
      <c r="AX4729" s="18">
        <v>202425</v>
      </c>
      <c r="AY4729" s="191">
        <v>552</v>
      </c>
      <c r="AZ4729" s="191">
        <v>10</v>
      </c>
      <c r="BA4729" s="191">
        <v>4</v>
      </c>
      <c r="BB4729" s="191">
        <v>1491.8351099999968</v>
      </c>
    </row>
    <row r="4730" spans="48:54" x14ac:dyDescent="0.2">
      <c r="AV4730" s="191" t="str">
        <f t="shared" si="77"/>
        <v>562_RS_10_4_202425</v>
      </c>
      <c r="AW4730" s="191" t="s">
        <v>92</v>
      </c>
      <c r="AX4730" s="18">
        <v>202425</v>
      </c>
      <c r="AY4730" s="191">
        <v>562</v>
      </c>
      <c r="AZ4730" s="191">
        <v>10</v>
      </c>
      <c r="BA4730" s="191">
        <v>4</v>
      </c>
      <c r="BB4730" s="191">
        <v>0</v>
      </c>
    </row>
    <row r="4731" spans="48:54" x14ac:dyDescent="0.2">
      <c r="AV4731" s="191" t="str">
        <f t="shared" si="77"/>
        <v>564_RS_10_4_202425</v>
      </c>
      <c r="AW4731" s="191" t="s">
        <v>92</v>
      </c>
      <c r="AX4731" s="18">
        <v>202425</v>
      </c>
      <c r="AY4731" s="191">
        <v>564</v>
      </c>
      <c r="AZ4731" s="191">
        <v>10</v>
      </c>
      <c r="BA4731" s="191">
        <v>4</v>
      </c>
      <c r="BB4731" s="191">
        <v>0</v>
      </c>
    </row>
    <row r="4732" spans="48:54" x14ac:dyDescent="0.2">
      <c r="AV4732" s="191" t="str">
        <f t="shared" si="77"/>
        <v>566_RS_10_4_202425</v>
      </c>
      <c r="AW4732" s="191" t="s">
        <v>92</v>
      </c>
      <c r="AX4732" s="18">
        <v>202425</v>
      </c>
      <c r="AY4732" s="191">
        <v>566</v>
      </c>
      <c r="AZ4732" s="191">
        <v>10</v>
      </c>
      <c r="BA4732" s="191">
        <v>4</v>
      </c>
      <c r="BB4732" s="191">
        <v>0</v>
      </c>
    </row>
    <row r="4733" spans="48:54" x14ac:dyDescent="0.2">
      <c r="AV4733" s="191" t="str">
        <f t="shared" si="77"/>
        <v>568_RS_10_4_202425</v>
      </c>
      <c r="AW4733" s="191" t="s">
        <v>92</v>
      </c>
      <c r="AX4733" s="18">
        <v>202425</v>
      </c>
      <c r="AY4733" s="191">
        <v>568</v>
      </c>
      <c r="AZ4733" s="191">
        <v>10</v>
      </c>
      <c r="BA4733" s="191">
        <v>4</v>
      </c>
      <c r="BB4733" s="191">
        <v>0</v>
      </c>
    </row>
    <row r="4734" spans="48:54" x14ac:dyDescent="0.2">
      <c r="AV4734" s="191" t="str">
        <f t="shared" si="77"/>
        <v>572_RS_10_4_202425</v>
      </c>
      <c r="AW4734" s="191" t="s">
        <v>92</v>
      </c>
      <c r="AX4734" s="18">
        <v>202425</v>
      </c>
      <c r="AY4734" s="191">
        <v>572</v>
      </c>
      <c r="AZ4734" s="191">
        <v>10</v>
      </c>
      <c r="BA4734" s="191">
        <v>4</v>
      </c>
      <c r="BB4734" s="191">
        <v>0</v>
      </c>
    </row>
    <row r="4735" spans="48:54" x14ac:dyDescent="0.2">
      <c r="AV4735" s="191" t="str">
        <f t="shared" si="77"/>
        <v>574_RS_10_4_202425</v>
      </c>
      <c r="AW4735" s="191" t="s">
        <v>92</v>
      </c>
      <c r="AX4735" s="18">
        <v>202425</v>
      </c>
      <c r="AY4735" s="191">
        <v>574</v>
      </c>
      <c r="AZ4735" s="191">
        <v>10</v>
      </c>
      <c r="BA4735" s="191">
        <v>4</v>
      </c>
      <c r="BB4735" s="191">
        <v>0</v>
      </c>
    </row>
    <row r="4736" spans="48:54" x14ac:dyDescent="0.2">
      <c r="AV4736" s="191" t="str">
        <f t="shared" si="77"/>
        <v>576_RS_10_4_202425</v>
      </c>
      <c r="AW4736" s="191" t="s">
        <v>92</v>
      </c>
      <c r="AX4736" s="18">
        <v>202425</v>
      </c>
      <c r="AY4736" s="191">
        <v>576</v>
      </c>
      <c r="AZ4736" s="191">
        <v>10</v>
      </c>
      <c r="BA4736" s="191">
        <v>4</v>
      </c>
      <c r="BB4736" s="191">
        <v>0</v>
      </c>
    </row>
    <row r="4737" spans="48:54" x14ac:dyDescent="0.2">
      <c r="AV4737" s="191" t="str">
        <f t="shared" si="77"/>
        <v>582_RS_10_4_202425</v>
      </c>
      <c r="AW4737" s="191" t="s">
        <v>92</v>
      </c>
      <c r="AX4737" s="18">
        <v>202425</v>
      </c>
      <c r="AY4737" s="191">
        <v>582</v>
      </c>
      <c r="AZ4737" s="191">
        <v>10</v>
      </c>
      <c r="BA4737" s="191">
        <v>4</v>
      </c>
      <c r="BB4737" s="191">
        <v>0</v>
      </c>
    </row>
    <row r="4738" spans="48:54" x14ac:dyDescent="0.2">
      <c r="AV4738" s="191" t="str">
        <f t="shared" si="77"/>
        <v>584_RS_10_4_202425</v>
      </c>
      <c r="AW4738" s="191" t="s">
        <v>92</v>
      </c>
      <c r="AX4738" s="18">
        <v>202425</v>
      </c>
      <c r="AY4738" s="191">
        <v>584</v>
      </c>
      <c r="AZ4738" s="191">
        <v>10</v>
      </c>
      <c r="BA4738" s="191">
        <v>4</v>
      </c>
      <c r="BB4738" s="191">
        <v>0</v>
      </c>
    </row>
    <row r="4739" spans="48:54" x14ac:dyDescent="0.2">
      <c r="AV4739" s="191" t="str">
        <f t="shared" si="77"/>
        <v>586_RS_10_4_202425</v>
      </c>
      <c r="AW4739" s="191" t="s">
        <v>92</v>
      </c>
      <c r="AX4739" s="18">
        <v>202425</v>
      </c>
      <c r="AY4739" s="191">
        <v>586</v>
      </c>
      <c r="AZ4739" s="191">
        <v>10</v>
      </c>
      <c r="BA4739" s="191">
        <v>4</v>
      </c>
      <c r="BB4739" s="191">
        <v>0</v>
      </c>
    </row>
    <row r="4740" spans="48:54" x14ac:dyDescent="0.2">
      <c r="AV4740" s="191" t="str">
        <f t="shared" ref="AV4740:AV4803" si="78">AY4740&amp;"_"&amp;AW4740&amp;"_"&amp;AZ4740&amp;"_"&amp;BA4740&amp;"_"&amp;AX4740</f>
        <v>512_RS_10_5_202425</v>
      </c>
      <c r="AW4740" s="191" t="s">
        <v>92</v>
      </c>
      <c r="AX4740" s="18">
        <v>202425</v>
      </c>
      <c r="AY4740" s="191">
        <v>512</v>
      </c>
      <c r="AZ4740" s="191">
        <v>10</v>
      </c>
      <c r="BA4740" s="191">
        <v>5</v>
      </c>
      <c r="BB4740" s="191">
        <v>0</v>
      </c>
    </row>
    <row r="4741" spans="48:54" x14ac:dyDescent="0.2">
      <c r="AV4741" s="191" t="str">
        <f t="shared" si="78"/>
        <v>514_RS_10_5_202425</v>
      </c>
      <c r="AW4741" s="191" t="s">
        <v>92</v>
      </c>
      <c r="AX4741" s="18">
        <v>202425</v>
      </c>
      <c r="AY4741" s="191">
        <v>514</v>
      </c>
      <c r="AZ4741" s="191">
        <v>10</v>
      </c>
      <c r="BA4741" s="191">
        <v>5</v>
      </c>
      <c r="BB4741" s="191">
        <v>-96.823999999999998</v>
      </c>
    </row>
    <row r="4742" spans="48:54" x14ac:dyDescent="0.2">
      <c r="AV4742" s="191" t="str">
        <f t="shared" si="78"/>
        <v>516_RS_10_5_202425</v>
      </c>
      <c r="AW4742" s="191" t="s">
        <v>92</v>
      </c>
      <c r="AX4742" s="18">
        <v>202425</v>
      </c>
      <c r="AY4742" s="191">
        <v>516</v>
      </c>
      <c r="AZ4742" s="191">
        <v>10</v>
      </c>
      <c r="BA4742" s="191">
        <v>5</v>
      </c>
      <c r="BB4742" s="191">
        <v>-368.65621999999996</v>
      </c>
    </row>
    <row r="4743" spans="48:54" x14ac:dyDescent="0.2">
      <c r="AV4743" s="191" t="str">
        <f t="shared" si="78"/>
        <v>518_RS_10_5_202425</v>
      </c>
      <c r="AW4743" s="191" t="s">
        <v>92</v>
      </c>
      <c r="AX4743" s="18">
        <v>202425</v>
      </c>
      <c r="AY4743" s="191">
        <v>518</v>
      </c>
      <c r="AZ4743" s="191">
        <v>10</v>
      </c>
      <c r="BA4743" s="191">
        <v>5</v>
      </c>
      <c r="BB4743" s="191">
        <v>-165.108</v>
      </c>
    </row>
    <row r="4744" spans="48:54" x14ac:dyDescent="0.2">
      <c r="AV4744" s="191" t="str">
        <f t="shared" si="78"/>
        <v>520_RS_10_5_202425</v>
      </c>
      <c r="AW4744" s="191" t="s">
        <v>92</v>
      </c>
      <c r="AX4744" s="18">
        <v>202425</v>
      </c>
      <c r="AY4744" s="191">
        <v>520</v>
      </c>
      <c r="AZ4744" s="191">
        <v>10</v>
      </c>
      <c r="BA4744" s="191">
        <v>5</v>
      </c>
      <c r="BB4744" s="191">
        <v>-24.895999999999997</v>
      </c>
    </row>
    <row r="4745" spans="48:54" x14ac:dyDescent="0.2">
      <c r="AV4745" s="191" t="str">
        <f t="shared" si="78"/>
        <v>522_RS_10_5_202425</v>
      </c>
      <c r="AW4745" s="191" t="s">
        <v>92</v>
      </c>
      <c r="AX4745" s="18">
        <v>202425</v>
      </c>
      <c r="AY4745" s="191">
        <v>522</v>
      </c>
      <c r="AZ4745" s="191">
        <v>10</v>
      </c>
      <c r="BA4745" s="191">
        <v>5</v>
      </c>
      <c r="BB4745" s="191">
        <v>-271.33729999999997</v>
      </c>
    </row>
    <row r="4746" spans="48:54" x14ac:dyDescent="0.2">
      <c r="AV4746" s="191" t="str">
        <f t="shared" si="78"/>
        <v>524_RS_10_5_202425</v>
      </c>
      <c r="AW4746" s="191" t="s">
        <v>92</v>
      </c>
      <c r="AX4746" s="18">
        <v>202425</v>
      </c>
      <c r="AY4746" s="191">
        <v>524</v>
      </c>
      <c r="AZ4746" s="191">
        <v>10</v>
      </c>
      <c r="BA4746" s="191">
        <v>5</v>
      </c>
      <c r="BB4746" s="191">
        <v>-874.08310000000006</v>
      </c>
    </row>
    <row r="4747" spans="48:54" x14ac:dyDescent="0.2">
      <c r="AV4747" s="191" t="str">
        <f t="shared" si="78"/>
        <v>526_RS_10_5_202425</v>
      </c>
      <c r="AW4747" s="191" t="s">
        <v>92</v>
      </c>
      <c r="AX4747" s="18">
        <v>202425</v>
      </c>
      <c r="AY4747" s="191">
        <v>526</v>
      </c>
      <c r="AZ4747" s="191">
        <v>10</v>
      </c>
      <c r="BA4747" s="191">
        <v>5</v>
      </c>
      <c r="BB4747" s="191">
        <v>-1.242</v>
      </c>
    </row>
    <row r="4748" spans="48:54" x14ac:dyDescent="0.2">
      <c r="AV4748" s="191" t="str">
        <f t="shared" si="78"/>
        <v>528_RS_10_5_202425</v>
      </c>
      <c r="AW4748" s="191" t="s">
        <v>92</v>
      </c>
      <c r="AX4748" s="18">
        <v>202425</v>
      </c>
      <c r="AY4748" s="191">
        <v>528</v>
      </c>
      <c r="AZ4748" s="191">
        <v>10</v>
      </c>
      <c r="BA4748" s="191">
        <v>5</v>
      </c>
      <c r="BB4748" s="191">
        <v>0</v>
      </c>
    </row>
    <row r="4749" spans="48:54" x14ac:dyDescent="0.2">
      <c r="AV4749" s="191" t="str">
        <f t="shared" si="78"/>
        <v>530_RS_10_5_202425</v>
      </c>
      <c r="AW4749" s="191" t="s">
        <v>92</v>
      </c>
      <c r="AX4749" s="18">
        <v>202425</v>
      </c>
      <c r="AY4749" s="191">
        <v>530</v>
      </c>
      <c r="AZ4749" s="191">
        <v>10</v>
      </c>
      <c r="BA4749" s="191">
        <v>5</v>
      </c>
      <c r="BB4749" s="191">
        <v>-100.48699999999999</v>
      </c>
    </row>
    <row r="4750" spans="48:54" x14ac:dyDescent="0.2">
      <c r="AV4750" s="191" t="str">
        <f t="shared" si="78"/>
        <v>532_RS_10_5_202425</v>
      </c>
      <c r="AW4750" s="191" t="s">
        <v>92</v>
      </c>
      <c r="AX4750" s="18">
        <v>202425</v>
      </c>
      <c r="AY4750" s="191">
        <v>532</v>
      </c>
      <c r="AZ4750" s="191">
        <v>10</v>
      </c>
      <c r="BA4750" s="191">
        <v>5</v>
      </c>
      <c r="BB4750" s="191">
        <v>-620</v>
      </c>
    </row>
    <row r="4751" spans="48:54" x14ac:dyDescent="0.2">
      <c r="AV4751" s="191" t="str">
        <f t="shared" si="78"/>
        <v>534_RS_10_5_202425</v>
      </c>
      <c r="AW4751" s="191" t="s">
        <v>92</v>
      </c>
      <c r="AX4751" s="18">
        <v>202425</v>
      </c>
      <c r="AY4751" s="191">
        <v>534</v>
      </c>
      <c r="AZ4751" s="191">
        <v>10</v>
      </c>
      <c r="BA4751" s="191">
        <v>5</v>
      </c>
      <c r="BB4751" s="191">
        <v>-63.617330000000003</v>
      </c>
    </row>
    <row r="4752" spans="48:54" x14ac:dyDescent="0.2">
      <c r="AV4752" s="191" t="str">
        <f t="shared" si="78"/>
        <v>536_RS_10_5_202425</v>
      </c>
      <c r="AW4752" s="191" t="s">
        <v>92</v>
      </c>
      <c r="AX4752" s="18">
        <v>202425</v>
      </c>
      <c r="AY4752" s="191">
        <v>536</v>
      </c>
      <c r="AZ4752" s="191">
        <v>10</v>
      </c>
      <c r="BA4752" s="191">
        <v>5</v>
      </c>
      <c r="BB4752" s="191">
        <v>0</v>
      </c>
    </row>
    <row r="4753" spans="48:54" x14ac:dyDescent="0.2">
      <c r="AV4753" s="191" t="str">
        <f t="shared" si="78"/>
        <v>538_RS_10_5_202425</v>
      </c>
      <c r="AW4753" s="191" t="s">
        <v>92</v>
      </c>
      <c r="AX4753" s="18">
        <v>202425</v>
      </c>
      <c r="AY4753" s="191">
        <v>538</v>
      </c>
      <c r="AZ4753" s="191">
        <v>10</v>
      </c>
      <c r="BA4753" s="191">
        <v>5</v>
      </c>
      <c r="BB4753" s="191">
        <v>-111.015</v>
      </c>
    </row>
    <row r="4754" spans="48:54" x14ac:dyDescent="0.2">
      <c r="AV4754" s="191" t="str">
        <f t="shared" si="78"/>
        <v>540_RS_10_5_202425</v>
      </c>
      <c r="AW4754" s="191" t="s">
        <v>92</v>
      </c>
      <c r="AX4754" s="18">
        <v>202425</v>
      </c>
      <c r="AY4754" s="191">
        <v>540</v>
      </c>
      <c r="AZ4754" s="191">
        <v>10</v>
      </c>
      <c r="BA4754" s="191">
        <v>5</v>
      </c>
      <c r="BB4754" s="191">
        <v>-444.601</v>
      </c>
    </row>
    <row r="4755" spans="48:54" x14ac:dyDescent="0.2">
      <c r="AV4755" s="191" t="str">
        <f t="shared" si="78"/>
        <v>542_RS_10_5_202425</v>
      </c>
      <c r="AW4755" s="191" t="s">
        <v>92</v>
      </c>
      <c r="AX4755" s="18">
        <v>202425</v>
      </c>
      <c r="AY4755" s="191">
        <v>542</v>
      </c>
      <c r="AZ4755" s="191">
        <v>10</v>
      </c>
      <c r="BA4755" s="191">
        <v>5</v>
      </c>
      <c r="BB4755" s="191">
        <v>-9.9320000000000004</v>
      </c>
    </row>
    <row r="4756" spans="48:54" x14ac:dyDescent="0.2">
      <c r="AV4756" s="191" t="str">
        <f t="shared" si="78"/>
        <v>544_RS_10_5_202425</v>
      </c>
      <c r="AW4756" s="191" t="s">
        <v>92</v>
      </c>
      <c r="AX4756" s="18">
        <v>202425</v>
      </c>
      <c r="AY4756" s="191">
        <v>544</v>
      </c>
      <c r="AZ4756" s="191">
        <v>10</v>
      </c>
      <c r="BA4756" s="191">
        <v>5</v>
      </c>
      <c r="BB4756" s="191">
        <v>-156.18199999999999</v>
      </c>
    </row>
    <row r="4757" spans="48:54" x14ac:dyDescent="0.2">
      <c r="AV4757" s="191" t="str">
        <f t="shared" si="78"/>
        <v>545_RS_10_5_202425</v>
      </c>
      <c r="AW4757" s="191" t="s">
        <v>92</v>
      </c>
      <c r="AX4757" s="18">
        <v>202425</v>
      </c>
      <c r="AY4757" s="191">
        <v>545</v>
      </c>
      <c r="AZ4757" s="191">
        <v>10</v>
      </c>
      <c r="BA4757" s="191">
        <v>5</v>
      </c>
      <c r="BB4757" s="191">
        <v>-38.872</v>
      </c>
    </row>
    <row r="4758" spans="48:54" x14ac:dyDescent="0.2">
      <c r="AV4758" s="191" t="str">
        <f t="shared" si="78"/>
        <v>546_RS_10_5_202425</v>
      </c>
      <c r="AW4758" s="191" t="s">
        <v>92</v>
      </c>
      <c r="AX4758" s="18">
        <v>202425</v>
      </c>
      <c r="AY4758" s="191">
        <v>546</v>
      </c>
      <c r="AZ4758" s="191">
        <v>10</v>
      </c>
      <c r="BA4758" s="191">
        <v>5</v>
      </c>
      <c r="BB4758" s="191">
        <v>-56</v>
      </c>
    </row>
    <row r="4759" spans="48:54" x14ac:dyDescent="0.2">
      <c r="AV4759" s="191" t="str">
        <f t="shared" si="78"/>
        <v>548_RS_10_5_202425</v>
      </c>
      <c r="AW4759" s="191" t="s">
        <v>92</v>
      </c>
      <c r="AX4759" s="18">
        <v>202425</v>
      </c>
      <c r="AY4759" s="191">
        <v>548</v>
      </c>
      <c r="AZ4759" s="191">
        <v>10</v>
      </c>
      <c r="BA4759" s="191">
        <v>5</v>
      </c>
      <c r="BB4759" s="191">
        <v>-246.946</v>
      </c>
    </row>
    <row r="4760" spans="48:54" x14ac:dyDescent="0.2">
      <c r="AV4760" s="191" t="str">
        <f t="shared" si="78"/>
        <v>550_RS_10_5_202425</v>
      </c>
      <c r="AW4760" s="191" t="s">
        <v>92</v>
      </c>
      <c r="AX4760" s="18">
        <v>202425</v>
      </c>
      <c r="AY4760" s="191">
        <v>550</v>
      </c>
      <c r="AZ4760" s="191">
        <v>10</v>
      </c>
      <c r="BA4760" s="191">
        <v>5</v>
      </c>
      <c r="BB4760" s="191">
        <v>-712.09843000000001</v>
      </c>
    </row>
    <row r="4761" spans="48:54" x14ac:dyDescent="0.2">
      <c r="AV4761" s="191" t="str">
        <f t="shared" si="78"/>
        <v>552_RS_10_5_202425</v>
      </c>
      <c r="AW4761" s="191" t="s">
        <v>92</v>
      </c>
      <c r="AX4761" s="18">
        <v>202425</v>
      </c>
      <c r="AY4761" s="191">
        <v>552</v>
      </c>
      <c r="AZ4761" s="191">
        <v>10</v>
      </c>
      <c r="BA4761" s="191">
        <v>5</v>
      </c>
      <c r="BB4761" s="191">
        <v>-667.26509999999985</v>
      </c>
    </row>
    <row r="4762" spans="48:54" x14ac:dyDescent="0.2">
      <c r="AV4762" s="191" t="str">
        <f t="shared" si="78"/>
        <v>562_RS_10_5_202425</v>
      </c>
      <c r="AW4762" s="191" t="s">
        <v>92</v>
      </c>
      <c r="AX4762" s="18">
        <v>202425</v>
      </c>
      <c r="AY4762" s="191">
        <v>562</v>
      </c>
      <c r="AZ4762" s="191">
        <v>10</v>
      </c>
      <c r="BA4762" s="191">
        <v>5</v>
      </c>
      <c r="BB4762" s="191">
        <v>0</v>
      </c>
    </row>
    <row r="4763" spans="48:54" x14ac:dyDescent="0.2">
      <c r="AV4763" s="191" t="str">
        <f t="shared" si="78"/>
        <v>564_RS_10_5_202425</v>
      </c>
      <c r="AW4763" s="191" t="s">
        <v>92</v>
      </c>
      <c r="AX4763" s="18">
        <v>202425</v>
      </c>
      <c r="AY4763" s="191">
        <v>564</v>
      </c>
      <c r="AZ4763" s="191">
        <v>10</v>
      </c>
      <c r="BA4763" s="191">
        <v>5</v>
      </c>
      <c r="BB4763" s="191">
        <v>0</v>
      </c>
    </row>
    <row r="4764" spans="48:54" x14ac:dyDescent="0.2">
      <c r="AV4764" s="191" t="str">
        <f t="shared" si="78"/>
        <v>566_RS_10_5_202425</v>
      </c>
      <c r="AW4764" s="191" t="s">
        <v>92</v>
      </c>
      <c r="AX4764" s="18">
        <v>202425</v>
      </c>
      <c r="AY4764" s="191">
        <v>566</v>
      </c>
      <c r="AZ4764" s="191">
        <v>10</v>
      </c>
      <c r="BA4764" s="191">
        <v>5</v>
      </c>
      <c r="BB4764" s="191">
        <v>0</v>
      </c>
    </row>
    <row r="4765" spans="48:54" x14ac:dyDescent="0.2">
      <c r="AV4765" s="191" t="str">
        <f t="shared" si="78"/>
        <v>568_RS_10_5_202425</v>
      </c>
      <c r="AW4765" s="191" t="s">
        <v>92</v>
      </c>
      <c r="AX4765" s="18">
        <v>202425</v>
      </c>
      <c r="AY4765" s="191">
        <v>568</v>
      </c>
      <c r="AZ4765" s="191">
        <v>10</v>
      </c>
      <c r="BA4765" s="191">
        <v>5</v>
      </c>
      <c r="BB4765" s="191">
        <v>0</v>
      </c>
    </row>
    <row r="4766" spans="48:54" x14ac:dyDescent="0.2">
      <c r="AV4766" s="191" t="str">
        <f t="shared" si="78"/>
        <v>572_RS_10_5_202425</v>
      </c>
      <c r="AW4766" s="191" t="s">
        <v>92</v>
      </c>
      <c r="AX4766" s="18">
        <v>202425</v>
      </c>
      <c r="AY4766" s="191">
        <v>572</v>
      </c>
      <c r="AZ4766" s="191">
        <v>10</v>
      </c>
      <c r="BA4766" s="191">
        <v>5</v>
      </c>
      <c r="BB4766" s="191">
        <v>0</v>
      </c>
    </row>
    <row r="4767" spans="48:54" x14ac:dyDescent="0.2">
      <c r="AV4767" s="191" t="str">
        <f t="shared" si="78"/>
        <v>574_RS_10_5_202425</v>
      </c>
      <c r="AW4767" s="191" t="s">
        <v>92</v>
      </c>
      <c r="AX4767" s="18">
        <v>202425</v>
      </c>
      <c r="AY4767" s="191">
        <v>574</v>
      </c>
      <c r="AZ4767" s="191">
        <v>10</v>
      </c>
      <c r="BA4767" s="191">
        <v>5</v>
      </c>
      <c r="BB4767" s="191">
        <v>0</v>
      </c>
    </row>
    <row r="4768" spans="48:54" x14ac:dyDescent="0.2">
      <c r="AV4768" s="191" t="str">
        <f t="shared" si="78"/>
        <v>576_RS_10_5_202425</v>
      </c>
      <c r="AW4768" s="191" t="s">
        <v>92</v>
      </c>
      <c r="AX4768" s="18">
        <v>202425</v>
      </c>
      <c r="AY4768" s="191">
        <v>576</v>
      </c>
      <c r="AZ4768" s="191">
        <v>10</v>
      </c>
      <c r="BA4768" s="191">
        <v>5</v>
      </c>
      <c r="BB4768" s="191">
        <v>0</v>
      </c>
    </row>
    <row r="4769" spans="48:54" x14ac:dyDescent="0.2">
      <c r="AV4769" s="191" t="str">
        <f t="shared" si="78"/>
        <v>582_RS_10_5_202425</v>
      </c>
      <c r="AW4769" s="191" t="s">
        <v>92</v>
      </c>
      <c r="AX4769" s="18">
        <v>202425</v>
      </c>
      <c r="AY4769" s="191">
        <v>582</v>
      </c>
      <c r="AZ4769" s="191">
        <v>10</v>
      </c>
      <c r="BA4769" s="191">
        <v>5</v>
      </c>
      <c r="BB4769" s="191">
        <v>0</v>
      </c>
    </row>
    <row r="4770" spans="48:54" x14ac:dyDescent="0.2">
      <c r="AV4770" s="191" t="str">
        <f t="shared" si="78"/>
        <v>584_RS_10_5_202425</v>
      </c>
      <c r="AW4770" s="191" t="s">
        <v>92</v>
      </c>
      <c r="AX4770" s="18">
        <v>202425</v>
      </c>
      <c r="AY4770" s="191">
        <v>584</v>
      </c>
      <c r="AZ4770" s="191">
        <v>10</v>
      </c>
      <c r="BA4770" s="191">
        <v>5</v>
      </c>
      <c r="BB4770" s="191">
        <v>0</v>
      </c>
    </row>
    <row r="4771" spans="48:54" x14ac:dyDescent="0.2">
      <c r="AV4771" s="191" t="str">
        <f t="shared" si="78"/>
        <v>586_RS_10_5_202425</v>
      </c>
      <c r="AW4771" s="191" t="s">
        <v>92</v>
      </c>
      <c r="AX4771" s="18">
        <v>202425</v>
      </c>
      <c r="AY4771" s="191">
        <v>586</v>
      </c>
      <c r="AZ4771" s="191">
        <v>10</v>
      </c>
      <c r="BA4771" s="191">
        <v>5</v>
      </c>
      <c r="BB4771" s="191">
        <v>0</v>
      </c>
    </row>
    <row r="4772" spans="48:54" x14ac:dyDescent="0.2">
      <c r="AV4772" s="191" t="str">
        <f t="shared" si="78"/>
        <v>512_RS_11_1_202425</v>
      </c>
      <c r="AW4772" s="191" t="s">
        <v>92</v>
      </c>
      <c r="AX4772" s="18">
        <v>202425</v>
      </c>
      <c r="AY4772" s="191">
        <v>512</v>
      </c>
      <c r="AZ4772" s="191">
        <v>11</v>
      </c>
      <c r="BA4772" s="191">
        <v>1</v>
      </c>
      <c r="BB4772" s="191">
        <v>1629.229</v>
      </c>
    </row>
    <row r="4773" spans="48:54" x14ac:dyDescent="0.2">
      <c r="AV4773" s="191" t="str">
        <f t="shared" si="78"/>
        <v>514_RS_11_1_202425</v>
      </c>
      <c r="AW4773" s="191" t="s">
        <v>92</v>
      </c>
      <c r="AX4773" s="18">
        <v>202425</v>
      </c>
      <c r="AY4773" s="191">
        <v>514</v>
      </c>
      <c r="AZ4773" s="191">
        <v>11</v>
      </c>
      <c r="BA4773" s="191">
        <v>1</v>
      </c>
      <c r="BB4773" s="191">
        <v>2815.3090000000002</v>
      </c>
    </row>
    <row r="4774" spans="48:54" x14ac:dyDescent="0.2">
      <c r="AV4774" s="191" t="str">
        <f t="shared" si="78"/>
        <v>516_RS_11_1_202425</v>
      </c>
      <c r="AW4774" s="191" t="s">
        <v>92</v>
      </c>
      <c r="AX4774" s="18">
        <v>202425</v>
      </c>
      <c r="AY4774" s="191">
        <v>516</v>
      </c>
      <c r="AZ4774" s="191">
        <v>11</v>
      </c>
      <c r="BA4774" s="191">
        <v>1</v>
      </c>
      <c r="BB4774" s="191">
        <v>3077.3089999999997</v>
      </c>
    </row>
    <row r="4775" spans="48:54" x14ac:dyDescent="0.2">
      <c r="AV4775" s="191" t="str">
        <f t="shared" si="78"/>
        <v>518_RS_11_1_202425</v>
      </c>
      <c r="AW4775" s="191" t="s">
        <v>92</v>
      </c>
      <c r="AX4775" s="18">
        <v>202425</v>
      </c>
      <c r="AY4775" s="191">
        <v>518</v>
      </c>
      <c r="AZ4775" s="191">
        <v>11</v>
      </c>
      <c r="BA4775" s="191">
        <v>1</v>
      </c>
      <c r="BB4775" s="191">
        <v>1607.83</v>
      </c>
    </row>
    <row r="4776" spans="48:54" x14ac:dyDescent="0.2">
      <c r="AV4776" s="191" t="str">
        <f t="shared" si="78"/>
        <v>520_RS_11_1_202425</v>
      </c>
      <c r="AW4776" s="191" t="s">
        <v>92</v>
      </c>
      <c r="AX4776" s="18">
        <v>202425</v>
      </c>
      <c r="AY4776" s="191">
        <v>520</v>
      </c>
      <c r="AZ4776" s="191">
        <v>11</v>
      </c>
      <c r="BA4776" s="191">
        <v>1</v>
      </c>
      <c r="BB4776" s="191">
        <v>558.80700000000002</v>
      </c>
    </row>
    <row r="4777" spans="48:54" x14ac:dyDescent="0.2">
      <c r="AV4777" s="191" t="str">
        <f t="shared" si="78"/>
        <v>522_RS_11_1_202425</v>
      </c>
      <c r="AW4777" s="191" t="s">
        <v>92</v>
      </c>
      <c r="AX4777" s="18">
        <v>202425</v>
      </c>
      <c r="AY4777" s="191">
        <v>522</v>
      </c>
      <c r="AZ4777" s="191">
        <v>11</v>
      </c>
      <c r="BA4777" s="191">
        <v>1</v>
      </c>
      <c r="BB4777" s="191">
        <v>2190.3789099999999</v>
      </c>
    </row>
    <row r="4778" spans="48:54" x14ac:dyDescent="0.2">
      <c r="AV4778" s="191" t="str">
        <f t="shared" si="78"/>
        <v>524_RS_11_1_202425</v>
      </c>
      <c r="AW4778" s="191" t="s">
        <v>92</v>
      </c>
      <c r="AX4778" s="18">
        <v>202425</v>
      </c>
      <c r="AY4778" s="191">
        <v>524</v>
      </c>
      <c r="AZ4778" s="191">
        <v>11</v>
      </c>
      <c r="BA4778" s="191">
        <v>1</v>
      </c>
      <c r="BB4778" s="191">
        <v>2049.6220349999999</v>
      </c>
    </row>
    <row r="4779" spans="48:54" x14ac:dyDescent="0.2">
      <c r="AV4779" s="191" t="str">
        <f t="shared" si="78"/>
        <v>526_RS_11_1_202425</v>
      </c>
      <c r="AW4779" s="191" t="s">
        <v>92</v>
      </c>
      <c r="AX4779" s="18">
        <v>202425</v>
      </c>
      <c r="AY4779" s="191">
        <v>526</v>
      </c>
      <c r="AZ4779" s="191">
        <v>11</v>
      </c>
      <c r="BA4779" s="191">
        <v>1</v>
      </c>
      <c r="BB4779" s="191">
        <v>987.60799999999995</v>
      </c>
    </row>
    <row r="4780" spans="48:54" x14ac:dyDescent="0.2">
      <c r="AV4780" s="191" t="str">
        <f t="shared" si="78"/>
        <v>528_RS_11_1_202425</v>
      </c>
      <c r="AW4780" s="191" t="s">
        <v>92</v>
      </c>
      <c r="AX4780" s="18">
        <v>202425</v>
      </c>
      <c r="AY4780" s="191">
        <v>528</v>
      </c>
      <c r="AZ4780" s="191">
        <v>11</v>
      </c>
      <c r="BA4780" s="191">
        <v>1</v>
      </c>
      <c r="BB4780" s="191">
        <v>1616</v>
      </c>
    </row>
    <row r="4781" spans="48:54" x14ac:dyDescent="0.2">
      <c r="AV4781" s="191" t="str">
        <f t="shared" si="78"/>
        <v>530_RS_11_1_202425</v>
      </c>
      <c r="AW4781" s="191" t="s">
        <v>92</v>
      </c>
      <c r="AX4781" s="18">
        <v>202425</v>
      </c>
      <c r="AY4781" s="191">
        <v>530</v>
      </c>
      <c r="AZ4781" s="191">
        <v>11</v>
      </c>
      <c r="BA4781" s="191">
        <v>1</v>
      </c>
      <c r="BB4781" s="191">
        <v>3468.1629999999996</v>
      </c>
    </row>
    <row r="4782" spans="48:54" x14ac:dyDescent="0.2">
      <c r="AV4782" s="191" t="str">
        <f t="shared" si="78"/>
        <v>532_RS_11_1_202425</v>
      </c>
      <c r="AW4782" s="191" t="s">
        <v>92</v>
      </c>
      <c r="AX4782" s="18">
        <v>202425</v>
      </c>
      <c r="AY4782" s="191">
        <v>532</v>
      </c>
      <c r="AZ4782" s="191">
        <v>11</v>
      </c>
      <c r="BA4782" s="191">
        <v>1</v>
      </c>
      <c r="BB4782" s="191">
        <v>3594.3509999999997</v>
      </c>
    </row>
    <row r="4783" spans="48:54" x14ac:dyDescent="0.2">
      <c r="AV4783" s="191" t="str">
        <f t="shared" si="78"/>
        <v>534_RS_11_1_202425</v>
      </c>
      <c r="AW4783" s="191" t="s">
        <v>92</v>
      </c>
      <c r="AX4783" s="18">
        <v>202425</v>
      </c>
      <c r="AY4783" s="191">
        <v>534</v>
      </c>
      <c r="AZ4783" s="191">
        <v>11</v>
      </c>
      <c r="BA4783" s="191">
        <v>1</v>
      </c>
      <c r="BB4783" s="191">
        <v>2247.2300499999997</v>
      </c>
    </row>
    <row r="4784" spans="48:54" x14ac:dyDescent="0.2">
      <c r="AV4784" s="191" t="str">
        <f t="shared" si="78"/>
        <v>536_RS_11_1_202425</v>
      </c>
      <c r="AW4784" s="191" t="s">
        <v>92</v>
      </c>
      <c r="AX4784" s="18">
        <v>202425</v>
      </c>
      <c r="AY4784" s="191">
        <v>536</v>
      </c>
      <c r="AZ4784" s="191">
        <v>11</v>
      </c>
      <c r="BA4784" s="191">
        <v>1</v>
      </c>
      <c r="BB4784" s="191">
        <v>2066.1489999999999</v>
      </c>
    </row>
    <row r="4785" spans="48:54" x14ac:dyDescent="0.2">
      <c r="AV4785" s="191" t="str">
        <f t="shared" si="78"/>
        <v>538_RS_11_1_202425</v>
      </c>
      <c r="AW4785" s="191" t="s">
        <v>92</v>
      </c>
      <c r="AX4785" s="18">
        <v>202425</v>
      </c>
      <c r="AY4785" s="191">
        <v>538</v>
      </c>
      <c r="AZ4785" s="191">
        <v>11</v>
      </c>
      <c r="BA4785" s="191">
        <v>1</v>
      </c>
      <c r="BB4785" s="191">
        <v>2069.596</v>
      </c>
    </row>
    <row r="4786" spans="48:54" x14ac:dyDescent="0.2">
      <c r="AV4786" s="191" t="str">
        <f t="shared" si="78"/>
        <v>540_RS_11_1_202425</v>
      </c>
      <c r="AW4786" s="191" t="s">
        <v>92</v>
      </c>
      <c r="AX4786" s="18">
        <v>202425</v>
      </c>
      <c r="AY4786" s="191">
        <v>540</v>
      </c>
      <c r="AZ4786" s="191">
        <v>11</v>
      </c>
      <c r="BA4786" s="191">
        <v>1</v>
      </c>
      <c r="BB4786" s="191">
        <v>3154.4950000000003</v>
      </c>
    </row>
    <row r="4787" spans="48:54" x14ac:dyDescent="0.2">
      <c r="AV4787" s="191" t="str">
        <f t="shared" si="78"/>
        <v>542_RS_11_1_202425</v>
      </c>
      <c r="AW4787" s="191" t="s">
        <v>92</v>
      </c>
      <c r="AX4787" s="18">
        <v>202425</v>
      </c>
      <c r="AY4787" s="191">
        <v>542</v>
      </c>
      <c r="AZ4787" s="191">
        <v>11</v>
      </c>
      <c r="BA4787" s="191">
        <v>1</v>
      </c>
      <c r="BB4787" s="191">
        <v>698.23399999999992</v>
      </c>
    </row>
    <row r="4788" spans="48:54" x14ac:dyDescent="0.2">
      <c r="AV4788" s="191" t="str">
        <f t="shared" si="78"/>
        <v>544_RS_11_1_202425</v>
      </c>
      <c r="AW4788" s="191" t="s">
        <v>92</v>
      </c>
      <c r="AX4788" s="18">
        <v>202425</v>
      </c>
      <c r="AY4788" s="191">
        <v>544</v>
      </c>
      <c r="AZ4788" s="191">
        <v>11</v>
      </c>
      <c r="BA4788" s="191">
        <v>1</v>
      </c>
      <c r="BB4788" s="191">
        <v>3572.8999999999996</v>
      </c>
    </row>
    <row r="4789" spans="48:54" x14ac:dyDescent="0.2">
      <c r="AV4789" s="191" t="str">
        <f t="shared" si="78"/>
        <v>545_RS_11_1_202425</v>
      </c>
      <c r="AW4789" s="191" t="s">
        <v>92</v>
      </c>
      <c r="AX4789" s="18">
        <v>202425</v>
      </c>
      <c r="AY4789" s="191">
        <v>545</v>
      </c>
      <c r="AZ4789" s="191">
        <v>11</v>
      </c>
      <c r="BA4789" s="191">
        <v>1</v>
      </c>
      <c r="BB4789" s="191">
        <v>81.885999999999996</v>
      </c>
    </row>
    <row r="4790" spans="48:54" x14ac:dyDescent="0.2">
      <c r="AV4790" s="191" t="str">
        <f t="shared" si="78"/>
        <v>546_RS_11_1_202425</v>
      </c>
      <c r="AW4790" s="191" t="s">
        <v>92</v>
      </c>
      <c r="AX4790" s="18">
        <v>202425</v>
      </c>
      <c r="AY4790" s="191">
        <v>546</v>
      </c>
      <c r="AZ4790" s="191">
        <v>11</v>
      </c>
      <c r="BA4790" s="191">
        <v>1</v>
      </c>
      <c r="BB4790" s="191">
        <v>1111</v>
      </c>
    </row>
    <row r="4791" spans="48:54" x14ac:dyDescent="0.2">
      <c r="AV4791" s="191" t="str">
        <f t="shared" si="78"/>
        <v>548_RS_11_1_202425</v>
      </c>
      <c r="AW4791" s="191" t="s">
        <v>92</v>
      </c>
      <c r="AX4791" s="18">
        <v>202425</v>
      </c>
      <c r="AY4791" s="191">
        <v>548</v>
      </c>
      <c r="AZ4791" s="191">
        <v>11</v>
      </c>
      <c r="BA4791" s="191">
        <v>1</v>
      </c>
      <c r="BB4791" s="191">
        <v>2144.375</v>
      </c>
    </row>
    <row r="4792" spans="48:54" x14ac:dyDescent="0.2">
      <c r="AV4792" s="191" t="str">
        <f t="shared" si="78"/>
        <v>550_RS_11_1_202425</v>
      </c>
      <c r="AW4792" s="191" t="s">
        <v>92</v>
      </c>
      <c r="AX4792" s="18">
        <v>202425</v>
      </c>
      <c r="AY4792" s="191">
        <v>550</v>
      </c>
      <c r="AZ4792" s="191">
        <v>11</v>
      </c>
      <c r="BA4792" s="191">
        <v>1</v>
      </c>
      <c r="BB4792" s="191">
        <v>1152.5978044712742</v>
      </c>
    </row>
    <row r="4793" spans="48:54" x14ac:dyDescent="0.2">
      <c r="AV4793" s="191" t="str">
        <f t="shared" si="78"/>
        <v>552_RS_11_1_202425</v>
      </c>
      <c r="AW4793" s="191" t="s">
        <v>92</v>
      </c>
      <c r="AX4793" s="18">
        <v>202425</v>
      </c>
      <c r="AY4793" s="191">
        <v>552</v>
      </c>
      <c r="AZ4793" s="191">
        <v>11</v>
      </c>
      <c r="BA4793" s="191">
        <v>1</v>
      </c>
      <c r="BB4793" s="191">
        <v>5292.7277299999914</v>
      </c>
    </row>
    <row r="4794" spans="48:54" x14ac:dyDescent="0.2">
      <c r="AV4794" s="191" t="str">
        <f t="shared" si="78"/>
        <v>562_RS_11_1_202425</v>
      </c>
      <c r="AW4794" s="191" t="s">
        <v>92</v>
      </c>
      <c r="AX4794" s="18">
        <v>202425</v>
      </c>
      <c r="AY4794" s="191">
        <v>562</v>
      </c>
      <c r="AZ4794" s="191">
        <v>11</v>
      </c>
      <c r="BA4794" s="191">
        <v>1</v>
      </c>
      <c r="BB4794" s="191">
        <v>0</v>
      </c>
    </row>
    <row r="4795" spans="48:54" x14ac:dyDescent="0.2">
      <c r="AV4795" s="191" t="str">
        <f t="shared" si="78"/>
        <v>564_RS_11_1_202425</v>
      </c>
      <c r="AW4795" s="191" t="s">
        <v>92</v>
      </c>
      <c r="AX4795" s="18">
        <v>202425</v>
      </c>
      <c r="AY4795" s="191">
        <v>564</v>
      </c>
      <c r="AZ4795" s="191">
        <v>11</v>
      </c>
      <c r="BA4795" s="191">
        <v>1</v>
      </c>
      <c r="BB4795" s="191">
        <v>0</v>
      </c>
    </row>
    <row r="4796" spans="48:54" x14ac:dyDescent="0.2">
      <c r="AV4796" s="191" t="str">
        <f t="shared" si="78"/>
        <v>566_RS_11_1_202425</v>
      </c>
      <c r="AW4796" s="191" t="s">
        <v>92</v>
      </c>
      <c r="AX4796" s="18">
        <v>202425</v>
      </c>
      <c r="AY4796" s="191">
        <v>566</v>
      </c>
      <c r="AZ4796" s="191">
        <v>11</v>
      </c>
      <c r="BA4796" s="191">
        <v>1</v>
      </c>
      <c r="BB4796" s="191">
        <v>0</v>
      </c>
    </row>
    <row r="4797" spans="48:54" x14ac:dyDescent="0.2">
      <c r="AV4797" s="191" t="str">
        <f t="shared" si="78"/>
        <v>568_RS_11_1_202425</v>
      </c>
      <c r="AW4797" s="191" t="s">
        <v>92</v>
      </c>
      <c r="AX4797" s="18">
        <v>202425</v>
      </c>
      <c r="AY4797" s="191">
        <v>568</v>
      </c>
      <c r="AZ4797" s="191">
        <v>11</v>
      </c>
      <c r="BA4797" s="191">
        <v>1</v>
      </c>
      <c r="BB4797" s="191">
        <v>0</v>
      </c>
    </row>
    <row r="4798" spans="48:54" x14ac:dyDescent="0.2">
      <c r="AV4798" s="191" t="str">
        <f t="shared" si="78"/>
        <v>572_RS_11_1_202425</v>
      </c>
      <c r="AW4798" s="191" t="s">
        <v>92</v>
      </c>
      <c r="AX4798" s="18">
        <v>202425</v>
      </c>
      <c r="AY4798" s="191">
        <v>572</v>
      </c>
      <c r="AZ4798" s="191">
        <v>11</v>
      </c>
      <c r="BA4798" s="191">
        <v>1</v>
      </c>
      <c r="BB4798" s="191">
        <v>0</v>
      </c>
    </row>
    <row r="4799" spans="48:54" x14ac:dyDescent="0.2">
      <c r="AV4799" s="191" t="str">
        <f t="shared" si="78"/>
        <v>574_RS_11_1_202425</v>
      </c>
      <c r="AW4799" s="191" t="s">
        <v>92</v>
      </c>
      <c r="AX4799" s="18">
        <v>202425</v>
      </c>
      <c r="AY4799" s="191">
        <v>574</v>
      </c>
      <c r="AZ4799" s="191">
        <v>11</v>
      </c>
      <c r="BA4799" s="191">
        <v>1</v>
      </c>
      <c r="BB4799" s="191">
        <v>0</v>
      </c>
    </row>
    <row r="4800" spans="48:54" x14ac:dyDescent="0.2">
      <c r="AV4800" s="191" t="str">
        <f t="shared" si="78"/>
        <v>576_RS_11_1_202425</v>
      </c>
      <c r="AW4800" s="191" t="s">
        <v>92</v>
      </c>
      <c r="AX4800" s="18">
        <v>202425</v>
      </c>
      <c r="AY4800" s="191">
        <v>576</v>
      </c>
      <c r="AZ4800" s="191">
        <v>11</v>
      </c>
      <c r="BA4800" s="191">
        <v>1</v>
      </c>
      <c r="BB4800" s="191">
        <v>0</v>
      </c>
    </row>
    <row r="4801" spans="48:54" x14ac:dyDescent="0.2">
      <c r="AV4801" s="191" t="str">
        <f t="shared" si="78"/>
        <v>582_RS_11_1_202425</v>
      </c>
      <c r="AW4801" s="191" t="s">
        <v>92</v>
      </c>
      <c r="AX4801" s="18">
        <v>202425</v>
      </c>
      <c r="AY4801" s="191">
        <v>582</v>
      </c>
      <c r="AZ4801" s="191">
        <v>11</v>
      </c>
      <c r="BA4801" s="191">
        <v>1</v>
      </c>
      <c r="BB4801" s="191">
        <v>0</v>
      </c>
    </row>
    <row r="4802" spans="48:54" x14ac:dyDescent="0.2">
      <c r="AV4802" s="191" t="str">
        <f t="shared" si="78"/>
        <v>584_RS_11_1_202425</v>
      </c>
      <c r="AW4802" s="191" t="s">
        <v>92</v>
      </c>
      <c r="AX4802" s="18">
        <v>202425</v>
      </c>
      <c r="AY4802" s="191">
        <v>584</v>
      </c>
      <c r="AZ4802" s="191">
        <v>11</v>
      </c>
      <c r="BA4802" s="191">
        <v>1</v>
      </c>
      <c r="BB4802" s="191">
        <v>0</v>
      </c>
    </row>
    <row r="4803" spans="48:54" x14ac:dyDescent="0.2">
      <c r="AV4803" s="191" t="str">
        <f t="shared" si="78"/>
        <v>586_RS_11_1_202425</v>
      </c>
      <c r="AW4803" s="191" t="s">
        <v>92</v>
      </c>
      <c r="AX4803" s="18">
        <v>202425</v>
      </c>
      <c r="AY4803" s="191">
        <v>586</v>
      </c>
      <c r="AZ4803" s="191">
        <v>11</v>
      </c>
      <c r="BA4803" s="191">
        <v>1</v>
      </c>
      <c r="BB4803" s="191">
        <v>0</v>
      </c>
    </row>
    <row r="4804" spans="48:54" x14ac:dyDescent="0.2">
      <c r="AV4804" s="191" t="str">
        <f t="shared" ref="AV4804:AV4867" si="79">AY4804&amp;"_"&amp;AW4804&amp;"_"&amp;AZ4804&amp;"_"&amp;BA4804&amp;"_"&amp;AX4804</f>
        <v>512_RS_11_2_202425</v>
      </c>
      <c r="AW4804" s="191" t="s">
        <v>92</v>
      </c>
      <c r="AX4804" s="18">
        <v>202425</v>
      </c>
      <c r="AY4804" s="191">
        <v>512</v>
      </c>
      <c r="AZ4804" s="191">
        <v>11</v>
      </c>
      <c r="BA4804" s="191">
        <v>2</v>
      </c>
      <c r="BB4804" s="191">
        <v>-378.57500000000005</v>
      </c>
    </row>
    <row r="4805" spans="48:54" x14ac:dyDescent="0.2">
      <c r="AV4805" s="191" t="str">
        <f t="shared" si="79"/>
        <v>514_RS_11_2_202425</v>
      </c>
      <c r="AW4805" s="191" t="s">
        <v>92</v>
      </c>
      <c r="AX4805" s="18">
        <v>202425</v>
      </c>
      <c r="AY4805" s="191">
        <v>514</v>
      </c>
      <c r="AZ4805" s="191">
        <v>11</v>
      </c>
      <c r="BA4805" s="191">
        <v>2</v>
      </c>
      <c r="BB4805" s="191">
        <v>-391.95100000000002</v>
      </c>
    </row>
    <row r="4806" spans="48:54" x14ac:dyDescent="0.2">
      <c r="AV4806" s="191" t="str">
        <f t="shared" si="79"/>
        <v>516_RS_11_2_202425</v>
      </c>
      <c r="AW4806" s="191" t="s">
        <v>92</v>
      </c>
      <c r="AX4806" s="18">
        <v>202425</v>
      </c>
      <c r="AY4806" s="191">
        <v>516</v>
      </c>
      <c r="AZ4806" s="191">
        <v>11</v>
      </c>
      <c r="BA4806" s="191">
        <v>2</v>
      </c>
      <c r="BB4806" s="191">
        <v>-243.63499999999999</v>
      </c>
    </row>
    <row r="4807" spans="48:54" x14ac:dyDescent="0.2">
      <c r="AV4807" s="191" t="str">
        <f t="shared" si="79"/>
        <v>518_RS_11_2_202425</v>
      </c>
      <c r="AW4807" s="191" t="s">
        <v>92</v>
      </c>
      <c r="AX4807" s="18">
        <v>202425</v>
      </c>
      <c r="AY4807" s="191">
        <v>518</v>
      </c>
      <c r="AZ4807" s="191">
        <v>11</v>
      </c>
      <c r="BA4807" s="191">
        <v>2</v>
      </c>
      <c r="BB4807" s="191">
        <v>-125.48499999999999</v>
      </c>
    </row>
    <row r="4808" spans="48:54" x14ac:dyDescent="0.2">
      <c r="AV4808" s="191" t="str">
        <f t="shared" si="79"/>
        <v>520_RS_11_2_202425</v>
      </c>
      <c r="AW4808" s="191" t="s">
        <v>92</v>
      </c>
      <c r="AX4808" s="18">
        <v>202425</v>
      </c>
      <c r="AY4808" s="191">
        <v>520</v>
      </c>
      <c r="AZ4808" s="191">
        <v>11</v>
      </c>
      <c r="BA4808" s="191">
        <v>2</v>
      </c>
      <c r="BB4808" s="191">
        <v>-35.24</v>
      </c>
    </row>
    <row r="4809" spans="48:54" x14ac:dyDescent="0.2">
      <c r="AV4809" s="191" t="str">
        <f t="shared" si="79"/>
        <v>522_RS_11_2_202425</v>
      </c>
      <c r="AW4809" s="191" t="s">
        <v>92</v>
      </c>
      <c r="AX4809" s="18">
        <v>202425</v>
      </c>
      <c r="AY4809" s="191">
        <v>522</v>
      </c>
      <c r="AZ4809" s="191">
        <v>11</v>
      </c>
      <c r="BA4809" s="191">
        <v>2</v>
      </c>
      <c r="BB4809" s="191">
        <v>-339.72227000000004</v>
      </c>
    </row>
    <row r="4810" spans="48:54" x14ac:dyDescent="0.2">
      <c r="AV4810" s="191" t="str">
        <f t="shared" si="79"/>
        <v>524_RS_11_2_202425</v>
      </c>
      <c r="AW4810" s="191" t="s">
        <v>92</v>
      </c>
      <c r="AX4810" s="18">
        <v>202425</v>
      </c>
      <c r="AY4810" s="191">
        <v>524</v>
      </c>
      <c r="AZ4810" s="191">
        <v>11</v>
      </c>
      <c r="BA4810" s="191">
        <v>2</v>
      </c>
      <c r="BB4810" s="191">
        <v>-132.192835</v>
      </c>
    </row>
    <row r="4811" spans="48:54" x14ac:dyDescent="0.2">
      <c r="AV4811" s="191" t="str">
        <f t="shared" si="79"/>
        <v>526_RS_11_2_202425</v>
      </c>
      <c r="AW4811" s="191" t="s">
        <v>92</v>
      </c>
      <c r="AX4811" s="18">
        <v>202425</v>
      </c>
      <c r="AY4811" s="191">
        <v>526</v>
      </c>
      <c r="AZ4811" s="191">
        <v>11</v>
      </c>
      <c r="BA4811" s="191">
        <v>2</v>
      </c>
      <c r="BB4811" s="191">
        <v>-27.599</v>
      </c>
    </row>
    <row r="4812" spans="48:54" x14ac:dyDescent="0.2">
      <c r="AV4812" s="191" t="str">
        <f t="shared" si="79"/>
        <v>528_RS_11_2_202425</v>
      </c>
      <c r="AW4812" s="191" t="s">
        <v>92</v>
      </c>
      <c r="AX4812" s="18">
        <v>202425</v>
      </c>
      <c r="AY4812" s="191">
        <v>528</v>
      </c>
      <c r="AZ4812" s="191">
        <v>11</v>
      </c>
      <c r="BA4812" s="191">
        <v>2</v>
      </c>
      <c r="BB4812" s="191">
        <v>-65</v>
      </c>
    </row>
    <row r="4813" spans="48:54" x14ac:dyDescent="0.2">
      <c r="AV4813" s="191" t="str">
        <f t="shared" si="79"/>
        <v>530_RS_11_2_202425</v>
      </c>
      <c r="AW4813" s="191" t="s">
        <v>92</v>
      </c>
      <c r="AX4813" s="18">
        <v>202425</v>
      </c>
      <c r="AY4813" s="191">
        <v>530</v>
      </c>
      <c r="AZ4813" s="191">
        <v>11</v>
      </c>
      <c r="BA4813" s="191">
        <v>2</v>
      </c>
      <c r="BB4813" s="191">
        <v>-115.642</v>
      </c>
    </row>
    <row r="4814" spans="48:54" x14ac:dyDescent="0.2">
      <c r="AV4814" s="191" t="str">
        <f t="shared" si="79"/>
        <v>532_RS_11_2_202425</v>
      </c>
      <c r="AW4814" s="191" t="s">
        <v>92</v>
      </c>
      <c r="AX4814" s="18">
        <v>202425</v>
      </c>
      <c r="AY4814" s="191">
        <v>532</v>
      </c>
      <c r="AZ4814" s="191">
        <v>11</v>
      </c>
      <c r="BA4814" s="191">
        <v>2</v>
      </c>
      <c r="BB4814" s="191">
        <v>-147</v>
      </c>
    </row>
    <row r="4815" spans="48:54" x14ac:dyDescent="0.2">
      <c r="AV4815" s="191" t="str">
        <f t="shared" si="79"/>
        <v>534_RS_11_2_202425</v>
      </c>
      <c r="AW4815" s="191" t="s">
        <v>92</v>
      </c>
      <c r="AX4815" s="18">
        <v>202425</v>
      </c>
      <c r="AY4815" s="191">
        <v>534</v>
      </c>
      <c r="AZ4815" s="191">
        <v>11</v>
      </c>
      <c r="BA4815" s="191">
        <v>2</v>
      </c>
      <c r="BB4815" s="191">
        <v>-54.531809999999993</v>
      </c>
    </row>
    <row r="4816" spans="48:54" x14ac:dyDescent="0.2">
      <c r="AV4816" s="191" t="str">
        <f t="shared" si="79"/>
        <v>536_RS_11_2_202425</v>
      </c>
      <c r="AW4816" s="191" t="s">
        <v>92</v>
      </c>
      <c r="AX4816" s="18">
        <v>202425</v>
      </c>
      <c r="AY4816" s="191">
        <v>536</v>
      </c>
      <c r="AZ4816" s="191">
        <v>11</v>
      </c>
      <c r="BA4816" s="191">
        <v>2</v>
      </c>
      <c r="BB4816" s="191">
        <v>-28.311</v>
      </c>
    </row>
    <row r="4817" spans="48:54" x14ac:dyDescent="0.2">
      <c r="AV4817" s="191" t="str">
        <f t="shared" si="79"/>
        <v>538_RS_11_2_202425</v>
      </c>
      <c r="AW4817" s="191" t="s">
        <v>92</v>
      </c>
      <c r="AX4817" s="18">
        <v>202425</v>
      </c>
      <c r="AY4817" s="191">
        <v>538</v>
      </c>
      <c r="AZ4817" s="191">
        <v>11</v>
      </c>
      <c r="BA4817" s="191">
        <v>2</v>
      </c>
      <c r="BB4817" s="191">
        <v>-41.91</v>
      </c>
    </row>
    <row r="4818" spans="48:54" x14ac:dyDescent="0.2">
      <c r="AV4818" s="191" t="str">
        <f t="shared" si="79"/>
        <v>540_RS_11_2_202425</v>
      </c>
      <c r="AW4818" s="191" t="s">
        <v>92</v>
      </c>
      <c r="AX4818" s="18">
        <v>202425</v>
      </c>
      <c r="AY4818" s="191">
        <v>540</v>
      </c>
      <c r="AZ4818" s="191">
        <v>11</v>
      </c>
      <c r="BA4818" s="191">
        <v>2</v>
      </c>
      <c r="BB4818" s="191">
        <v>-132.00200000000001</v>
      </c>
    </row>
    <row r="4819" spans="48:54" x14ac:dyDescent="0.2">
      <c r="AV4819" s="191" t="str">
        <f t="shared" si="79"/>
        <v>542_RS_11_2_202425</v>
      </c>
      <c r="AW4819" s="191" t="s">
        <v>92</v>
      </c>
      <c r="AX4819" s="18">
        <v>202425</v>
      </c>
      <c r="AY4819" s="191">
        <v>542</v>
      </c>
      <c r="AZ4819" s="191">
        <v>11</v>
      </c>
      <c r="BA4819" s="191">
        <v>2</v>
      </c>
      <c r="BB4819" s="191">
        <v>-24.928999999999998</v>
      </c>
    </row>
    <row r="4820" spans="48:54" x14ac:dyDescent="0.2">
      <c r="AV4820" s="191" t="str">
        <f t="shared" si="79"/>
        <v>544_RS_11_2_202425</v>
      </c>
      <c r="AW4820" s="191" t="s">
        <v>92</v>
      </c>
      <c r="AX4820" s="18">
        <v>202425</v>
      </c>
      <c r="AY4820" s="191">
        <v>544</v>
      </c>
      <c r="AZ4820" s="191">
        <v>11</v>
      </c>
      <c r="BA4820" s="191">
        <v>2</v>
      </c>
      <c r="BB4820" s="191">
        <v>-128.76</v>
      </c>
    </row>
    <row r="4821" spans="48:54" x14ac:dyDescent="0.2">
      <c r="AV4821" s="191" t="str">
        <f t="shared" si="79"/>
        <v>545_RS_11_2_202425</v>
      </c>
      <c r="AW4821" s="191" t="s">
        <v>92</v>
      </c>
      <c r="AX4821" s="18">
        <v>202425</v>
      </c>
      <c r="AY4821" s="191">
        <v>545</v>
      </c>
      <c r="AZ4821" s="191">
        <v>11</v>
      </c>
      <c r="BA4821" s="191">
        <v>2</v>
      </c>
      <c r="BB4821" s="191">
        <v>-6.0860000000000003</v>
      </c>
    </row>
    <row r="4822" spans="48:54" x14ac:dyDescent="0.2">
      <c r="AV4822" s="191" t="str">
        <f t="shared" si="79"/>
        <v>546_RS_11_2_202425</v>
      </c>
      <c r="AW4822" s="191" t="s">
        <v>92</v>
      </c>
      <c r="AX4822" s="18">
        <v>202425</v>
      </c>
      <c r="AY4822" s="191">
        <v>546</v>
      </c>
      <c r="AZ4822" s="191">
        <v>11</v>
      </c>
      <c r="BA4822" s="191">
        <v>2</v>
      </c>
      <c r="BB4822" s="191">
        <v>-33</v>
      </c>
    </row>
    <row r="4823" spans="48:54" x14ac:dyDescent="0.2">
      <c r="AV4823" s="191" t="str">
        <f t="shared" si="79"/>
        <v>548_RS_11_2_202425</v>
      </c>
      <c r="AW4823" s="191" t="s">
        <v>92</v>
      </c>
      <c r="AX4823" s="18">
        <v>202425</v>
      </c>
      <c r="AY4823" s="191">
        <v>548</v>
      </c>
      <c r="AZ4823" s="191">
        <v>11</v>
      </c>
      <c r="BA4823" s="191">
        <v>2</v>
      </c>
      <c r="BB4823" s="191">
        <v>-1650.171</v>
      </c>
    </row>
    <row r="4824" spans="48:54" x14ac:dyDescent="0.2">
      <c r="AV4824" s="191" t="str">
        <f t="shared" si="79"/>
        <v>550_RS_11_2_202425</v>
      </c>
      <c r="AW4824" s="191" t="s">
        <v>92</v>
      </c>
      <c r="AX4824" s="18">
        <v>202425</v>
      </c>
      <c r="AY4824" s="191">
        <v>550</v>
      </c>
      <c r="AZ4824" s="191">
        <v>11</v>
      </c>
      <c r="BA4824" s="191">
        <v>2</v>
      </c>
      <c r="BB4824" s="191">
        <v>-28.331200000000003</v>
      </c>
    </row>
    <row r="4825" spans="48:54" x14ac:dyDescent="0.2">
      <c r="AV4825" s="191" t="str">
        <f t="shared" si="79"/>
        <v>552_RS_11_2_202425</v>
      </c>
      <c r="AW4825" s="191" t="s">
        <v>92</v>
      </c>
      <c r="AX4825" s="18">
        <v>202425</v>
      </c>
      <c r="AY4825" s="191">
        <v>552</v>
      </c>
      <c r="AZ4825" s="191">
        <v>11</v>
      </c>
      <c r="BA4825" s="191">
        <v>2</v>
      </c>
      <c r="BB4825" s="191">
        <v>-231.94451999999978</v>
      </c>
    </row>
    <row r="4826" spans="48:54" x14ac:dyDescent="0.2">
      <c r="AV4826" s="191" t="str">
        <f t="shared" si="79"/>
        <v>562_RS_11_2_202425</v>
      </c>
      <c r="AW4826" s="191" t="s">
        <v>92</v>
      </c>
      <c r="AX4826" s="18">
        <v>202425</v>
      </c>
      <c r="AY4826" s="191">
        <v>562</v>
      </c>
      <c r="AZ4826" s="191">
        <v>11</v>
      </c>
      <c r="BA4826" s="191">
        <v>2</v>
      </c>
      <c r="BB4826" s="191">
        <v>0</v>
      </c>
    </row>
    <row r="4827" spans="48:54" x14ac:dyDescent="0.2">
      <c r="AV4827" s="191" t="str">
        <f t="shared" si="79"/>
        <v>564_RS_11_2_202425</v>
      </c>
      <c r="AW4827" s="191" t="s">
        <v>92</v>
      </c>
      <c r="AX4827" s="18">
        <v>202425</v>
      </c>
      <c r="AY4827" s="191">
        <v>564</v>
      </c>
      <c r="AZ4827" s="191">
        <v>11</v>
      </c>
      <c r="BA4827" s="191">
        <v>2</v>
      </c>
      <c r="BB4827" s="191">
        <v>0</v>
      </c>
    </row>
    <row r="4828" spans="48:54" x14ac:dyDescent="0.2">
      <c r="AV4828" s="191" t="str">
        <f t="shared" si="79"/>
        <v>566_RS_11_2_202425</v>
      </c>
      <c r="AW4828" s="191" t="s">
        <v>92</v>
      </c>
      <c r="AX4828" s="18">
        <v>202425</v>
      </c>
      <c r="AY4828" s="191">
        <v>566</v>
      </c>
      <c r="AZ4828" s="191">
        <v>11</v>
      </c>
      <c r="BA4828" s="191">
        <v>2</v>
      </c>
      <c r="BB4828" s="191">
        <v>0</v>
      </c>
    </row>
    <row r="4829" spans="48:54" x14ac:dyDescent="0.2">
      <c r="AV4829" s="191" t="str">
        <f t="shared" si="79"/>
        <v>568_RS_11_2_202425</v>
      </c>
      <c r="AW4829" s="191" t="s">
        <v>92</v>
      </c>
      <c r="AX4829" s="18">
        <v>202425</v>
      </c>
      <c r="AY4829" s="191">
        <v>568</v>
      </c>
      <c r="AZ4829" s="191">
        <v>11</v>
      </c>
      <c r="BA4829" s="191">
        <v>2</v>
      </c>
      <c r="BB4829" s="191">
        <v>0</v>
      </c>
    </row>
    <row r="4830" spans="48:54" x14ac:dyDescent="0.2">
      <c r="AV4830" s="191" t="str">
        <f t="shared" si="79"/>
        <v>572_RS_11_2_202425</v>
      </c>
      <c r="AW4830" s="191" t="s">
        <v>92</v>
      </c>
      <c r="AX4830" s="18">
        <v>202425</v>
      </c>
      <c r="AY4830" s="191">
        <v>572</v>
      </c>
      <c r="AZ4830" s="191">
        <v>11</v>
      </c>
      <c r="BA4830" s="191">
        <v>2</v>
      </c>
      <c r="BB4830" s="191">
        <v>0</v>
      </c>
    </row>
    <row r="4831" spans="48:54" x14ac:dyDescent="0.2">
      <c r="AV4831" s="191" t="str">
        <f t="shared" si="79"/>
        <v>574_RS_11_2_202425</v>
      </c>
      <c r="AW4831" s="191" t="s">
        <v>92</v>
      </c>
      <c r="AX4831" s="18">
        <v>202425</v>
      </c>
      <c r="AY4831" s="191">
        <v>574</v>
      </c>
      <c r="AZ4831" s="191">
        <v>11</v>
      </c>
      <c r="BA4831" s="191">
        <v>2</v>
      </c>
      <c r="BB4831" s="191">
        <v>0</v>
      </c>
    </row>
    <row r="4832" spans="48:54" x14ac:dyDescent="0.2">
      <c r="AV4832" s="191" t="str">
        <f t="shared" si="79"/>
        <v>576_RS_11_2_202425</v>
      </c>
      <c r="AW4832" s="191" t="s">
        <v>92</v>
      </c>
      <c r="AX4832" s="18">
        <v>202425</v>
      </c>
      <c r="AY4832" s="191">
        <v>576</v>
      </c>
      <c r="AZ4832" s="191">
        <v>11</v>
      </c>
      <c r="BA4832" s="191">
        <v>2</v>
      </c>
      <c r="BB4832" s="191">
        <v>0</v>
      </c>
    </row>
    <row r="4833" spans="48:54" x14ac:dyDescent="0.2">
      <c r="AV4833" s="191" t="str">
        <f t="shared" si="79"/>
        <v>582_RS_11_2_202425</v>
      </c>
      <c r="AW4833" s="191" t="s">
        <v>92</v>
      </c>
      <c r="AX4833" s="18">
        <v>202425</v>
      </c>
      <c r="AY4833" s="191">
        <v>582</v>
      </c>
      <c r="AZ4833" s="191">
        <v>11</v>
      </c>
      <c r="BA4833" s="191">
        <v>2</v>
      </c>
      <c r="BB4833" s="191">
        <v>0</v>
      </c>
    </row>
    <row r="4834" spans="48:54" x14ac:dyDescent="0.2">
      <c r="AV4834" s="191" t="str">
        <f t="shared" si="79"/>
        <v>584_RS_11_2_202425</v>
      </c>
      <c r="AW4834" s="191" t="s">
        <v>92</v>
      </c>
      <c r="AX4834" s="18">
        <v>202425</v>
      </c>
      <c r="AY4834" s="191">
        <v>584</v>
      </c>
      <c r="AZ4834" s="191">
        <v>11</v>
      </c>
      <c r="BA4834" s="191">
        <v>2</v>
      </c>
      <c r="BB4834" s="191">
        <v>0</v>
      </c>
    </row>
    <row r="4835" spans="48:54" x14ac:dyDescent="0.2">
      <c r="AV4835" s="191" t="str">
        <f t="shared" si="79"/>
        <v>586_RS_11_2_202425</v>
      </c>
      <c r="AW4835" s="191" t="s">
        <v>92</v>
      </c>
      <c r="AX4835" s="18">
        <v>202425</v>
      </c>
      <c r="AY4835" s="191">
        <v>586</v>
      </c>
      <c r="AZ4835" s="191">
        <v>11</v>
      </c>
      <c r="BA4835" s="191">
        <v>2</v>
      </c>
      <c r="BB4835" s="191">
        <v>0</v>
      </c>
    </row>
    <row r="4836" spans="48:54" x14ac:dyDescent="0.2">
      <c r="AV4836" s="191" t="str">
        <f t="shared" si="79"/>
        <v>512_RS_11_4_202425</v>
      </c>
      <c r="AW4836" s="191" t="s">
        <v>92</v>
      </c>
      <c r="AX4836" s="18">
        <v>202425</v>
      </c>
      <c r="AY4836" s="191">
        <v>512</v>
      </c>
      <c r="AZ4836" s="191">
        <v>11</v>
      </c>
      <c r="BA4836" s="191">
        <v>4</v>
      </c>
      <c r="BB4836" s="191">
        <v>1250.654</v>
      </c>
    </row>
    <row r="4837" spans="48:54" x14ac:dyDescent="0.2">
      <c r="AV4837" s="191" t="str">
        <f t="shared" si="79"/>
        <v>514_RS_11_4_202425</v>
      </c>
      <c r="AW4837" s="191" t="s">
        <v>92</v>
      </c>
      <c r="AX4837" s="18">
        <v>202425</v>
      </c>
      <c r="AY4837" s="191">
        <v>514</v>
      </c>
      <c r="AZ4837" s="191">
        <v>11</v>
      </c>
      <c r="BA4837" s="191">
        <v>4</v>
      </c>
      <c r="BB4837" s="191">
        <v>2423.3580000000002</v>
      </c>
    </row>
    <row r="4838" spans="48:54" x14ac:dyDescent="0.2">
      <c r="AV4838" s="191" t="str">
        <f t="shared" si="79"/>
        <v>516_RS_11_4_202425</v>
      </c>
      <c r="AW4838" s="191" t="s">
        <v>92</v>
      </c>
      <c r="AX4838" s="18">
        <v>202425</v>
      </c>
      <c r="AY4838" s="191">
        <v>516</v>
      </c>
      <c r="AZ4838" s="191">
        <v>11</v>
      </c>
      <c r="BA4838" s="191">
        <v>4</v>
      </c>
      <c r="BB4838" s="191">
        <v>2833.674</v>
      </c>
    </row>
    <row r="4839" spans="48:54" x14ac:dyDescent="0.2">
      <c r="AV4839" s="191" t="str">
        <f t="shared" si="79"/>
        <v>518_RS_11_4_202425</v>
      </c>
      <c r="AW4839" s="191" t="s">
        <v>92</v>
      </c>
      <c r="AX4839" s="18">
        <v>202425</v>
      </c>
      <c r="AY4839" s="191">
        <v>518</v>
      </c>
      <c r="AZ4839" s="191">
        <v>11</v>
      </c>
      <c r="BA4839" s="191">
        <v>4</v>
      </c>
      <c r="BB4839" s="191">
        <v>1482.345</v>
      </c>
    </row>
    <row r="4840" spans="48:54" x14ac:dyDescent="0.2">
      <c r="AV4840" s="191" t="str">
        <f t="shared" si="79"/>
        <v>520_RS_11_4_202425</v>
      </c>
      <c r="AW4840" s="191" t="s">
        <v>92</v>
      </c>
      <c r="AX4840" s="18">
        <v>202425</v>
      </c>
      <c r="AY4840" s="191">
        <v>520</v>
      </c>
      <c r="AZ4840" s="191">
        <v>11</v>
      </c>
      <c r="BA4840" s="191">
        <v>4</v>
      </c>
      <c r="BB4840" s="191">
        <v>523.56700000000001</v>
      </c>
    </row>
    <row r="4841" spans="48:54" x14ac:dyDescent="0.2">
      <c r="AV4841" s="191" t="str">
        <f t="shared" si="79"/>
        <v>522_RS_11_4_202425</v>
      </c>
      <c r="AW4841" s="191" t="s">
        <v>92</v>
      </c>
      <c r="AX4841" s="18">
        <v>202425</v>
      </c>
      <c r="AY4841" s="191">
        <v>522</v>
      </c>
      <c r="AZ4841" s="191">
        <v>11</v>
      </c>
      <c r="BA4841" s="191">
        <v>4</v>
      </c>
      <c r="BB4841" s="191">
        <v>1850.6566399999999</v>
      </c>
    </row>
    <row r="4842" spans="48:54" x14ac:dyDescent="0.2">
      <c r="AV4842" s="191" t="str">
        <f t="shared" si="79"/>
        <v>524_RS_11_4_202425</v>
      </c>
      <c r="AW4842" s="191" t="s">
        <v>92</v>
      </c>
      <c r="AX4842" s="18">
        <v>202425</v>
      </c>
      <c r="AY4842" s="191">
        <v>524</v>
      </c>
      <c r="AZ4842" s="191">
        <v>11</v>
      </c>
      <c r="BA4842" s="191">
        <v>4</v>
      </c>
      <c r="BB4842" s="191">
        <v>1917.4291999999998</v>
      </c>
    </row>
    <row r="4843" spans="48:54" x14ac:dyDescent="0.2">
      <c r="AV4843" s="191" t="str">
        <f t="shared" si="79"/>
        <v>526_RS_11_4_202425</v>
      </c>
      <c r="AW4843" s="191" t="s">
        <v>92</v>
      </c>
      <c r="AX4843" s="18">
        <v>202425</v>
      </c>
      <c r="AY4843" s="191">
        <v>526</v>
      </c>
      <c r="AZ4843" s="191">
        <v>11</v>
      </c>
      <c r="BA4843" s="191">
        <v>4</v>
      </c>
      <c r="BB4843" s="191">
        <v>960.0089999999999</v>
      </c>
    </row>
    <row r="4844" spans="48:54" x14ac:dyDescent="0.2">
      <c r="AV4844" s="191" t="str">
        <f t="shared" si="79"/>
        <v>528_RS_11_4_202425</v>
      </c>
      <c r="AW4844" s="191" t="s">
        <v>92</v>
      </c>
      <c r="AX4844" s="18">
        <v>202425</v>
      </c>
      <c r="AY4844" s="191">
        <v>528</v>
      </c>
      <c r="AZ4844" s="191">
        <v>11</v>
      </c>
      <c r="BA4844" s="191">
        <v>4</v>
      </c>
      <c r="BB4844" s="191">
        <v>1551</v>
      </c>
    </row>
    <row r="4845" spans="48:54" x14ac:dyDescent="0.2">
      <c r="AV4845" s="191" t="str">
        <f t="shared" si="79"/>
        <v>530_RS_11_4_202425</v>
      </c>
      <c r="AW4845" s="191" t="s">
        <v>92</v>
      </c>
      <c r="AX4845" s="18">
        <v>202425</v>
      </c>
      <c r="AY4845" s="191">
        <v>530</v>
      </c>
      <c r="AZ4845" s="191">
        <v>11</v>
      </c>
      <c r="BA4845" s="191">
        <v>4</v>
      </c>
      <c r="BB4845" s="191">
        <v>3352.5209999999997</v>
      </c>
    </row>
    <row r="4846" spans="48:54" x14ac:dyDescent="0.2">
      <c r="AV4846" s="191" t="str">
        <f t="shared" si="79"/>
        <v>532_RS_11_4_202425</v>
      </c>
      <c r="AW4846" s="191" t="s">
        <v>92</v>
      </c>
      <c r="AX4846" s="18">
        <v>202425</v>
      </c>
      <c r="AY4846" s="191">
        <v>532</v>
      </c>
      <c r="AZ4846" s="191">
        <v>11</v>
      </c>
      <c r="BA4846" s="191">
        <v>4</v>
      </c>
      <c r="BB4846" s="191">
        <v>3447.3509999999997</v>
      </c>
    </row>
    <row r="4847" spans="48:54" x14ac:dyDescent="0.2">
      <c r="AV4847" s="191" t="str">
        <f t="shared" si="79"/>
        <v>534_RS_11_4_202425</v>
      </c>
      <c r="AW4847" s="191" t="s">
        <v>92</v>
      </c>
      <c r="AX4847" s="18">
        <v>202425</v>
      </c>
      <c r="AY4847" s="191">
        <v>534</v>
      </c>
      <c r="AZ4847" s="191">
        <v>11</v>
      </c>
      <c r="BA4847" s="191">
        <v>4</v>
      </c>
      <c r="BB4847" s="191">
        <v>2192.6982399999997</v>
      </c>
    </row>
    <row r="4848" spans="48:54" x14ac:dyDescent="0.2">
      <c r="AV4848" s="191" t="str">
        <f t="shared" si="79"/>
        <v>536_RS_11_4_202425</v>
      </c>
      <c r="AW4848" s="191" t="s">
        <v>92</v>
      </c>
      <c r="AX4848" s="18">
        <v>202425</v>
      </c>
      <c r="AY4848" s="191">
        <v>536</v>
      </c>
      <c r="AZ4848" s="191">
        <v>11</v>
      </c>
      <c r="BA4848" s="191">
        <v>4</v>
      </c>
      <c r="BB4848" s="191">
        <v>2037.838</v>
      </c>
    </row>
    <row r="4849" spans="48:54" x14ac:dyDescent="0.2">
      <c r="AV4849" s="191" t="str">
        <f t="shared" si="79"/>
        <v>538_RS_11_4_202425</v>
      </c>
      <c r="AW4849" s="191" t="s">
        <v>92</v>
      </c>
      <c r="AX4849" s="18">
        <v>202425</v>
      </c>
      <c r="AY4849" s="191">
        <v>538</v>
      </c>
      <c r="AZ4849" s="191">
        <v>11</v>
      </c>
      <c r="BA4849" s="191">
        <v>4</v>
      </c>
      <c r="BB4849" s="191">
        <v>2027.6859999999999</v>
      </c>
    </row>
    <row r="4850" spans="48:54" x14ac:dyDescent="0.2">
      <c r="AV4850" s="191" t="str">
        <f t="shared" si="79"/>
        <v>540_RS_11_4_202425</v>
      </c>
      <c r="AW4850" s="191" t="s">
        <v>92</v>
      </c>
      <c r="AX4850" s="18">
        <v>202425</v>
      </c>
      <c r="AY4850" s="191">
        <v>540</v>
      </c>
      <c r="AZ4850" s="191">
        <v>11</v>
      </c>
      <c r="BA4850" s="191">
        <v>4</v>
      </c>
      <c r="BB4850" s="191">
        <v>3022.4930000000004</v>
      </c>
    </row>
    <row r="4851" spans="48:54" x14ac:dyDescent="0.2">
      <c r="AV4851" s="191" t="str">
        <f t="shared" si="79"/>
        <v>542_RS_11_4_202425</v>
      </c>
      <c r="AW4851" s="191" t="s">
        <v>92</v>
      </c>
      <c r="AX4851" s="18">
        <v>202425</v>
      </c>
      <c r="AY4851" s="191">
        <v>542</v>
      </c>
      <c r="AZ4851" s="191">
        <v>11</v>
      </c>
      <c r="BA4851" s="191">
        <v>4</v>
      </c>
      <c r="BB4851" s="191">
        <v>673.30499999999995</v>
      </c>
    </row>
    <row r="4852" spans="48:54" x14ac:dyDescent="0.2">
      <c r="AV4852" s="191" t="str">
        <f t="shared" si="79"/>
        <v>544_RS_11_4_202425</v>
      </c>
      <c r="AW4852" s="191" t="s">
        <v>92</v>
      </c>
      <c r="AX4852" s="18">
        <v>202425</v>
      </c>
      <c r="AY4852" s="191">
        <v>544</v>
      </c>
      <c r="AZ4852" s="191">
        <v>11</v>
      </c>
      <c r="BA4852" s="191">
        <v>4</v>
      </c>
      <c r="BB4852" s="191">
        <v>3444.1399999999994</v>
      </c>
    </row>
    <row r="4853" spans="48:54" x14ac:dyDescent="0.2">
      <c r="AV4853" s="191" t="str">
        <f t="shared" si="79"/>
        <v>545_RS_11_4_202425</v>
      </c>
      <c r="AW4853" s="191" t="s">
        <v>92</v>
      </c>
      <c r="AX4853" s="18">
        <v>202425</v>
      </c>
      <c r="AY4853" s="191">
        <v>545</v>
      </c>
      <c r="AZ4853" s="191">
        <v>11</v>
      </c>
      <c r="BA4853" s="191">
        <v>4</v>
      </c>
      <c r="BB4853" s="191">
        <v>75.8</v>
      </c>
    </row>
    <row r="4854" spans="48:54" x14ac:dyDescent="0.2">
      <c r="AV4854" s="191" t="str">
        <f t="shared" si="79"/>
        <v>546_RS_11_4_202425</v>
      </c>
      <c r="AW4854" s="191" t="s">
        <v>92</v>
      </c>
      <c r="AX4854" s="18">
        <v>202425</v>
      </c>
      <c r="AY4854" s="191">
        <v>546</v>
      </c>
      <c r="AZ4854" s="191">
        <v>11</v>
      </c>
      <c r="BA4854" s="191">
        <v>4</v>
      </c>
      <c r="BB4854" s="191">
        <v>1078</v>
      </c>
    </row>
    <row r="4855" spans="48:54" x14ac:dyDescent="0.2">
      <c r="AV4855" s="191" t="str">
        <f t="shared" si="79"/>
        <v>548_RS_11_4_202425</v>
      </c>
      <c r="AW4855" s="191" t="s">
        <v>92</v>
      </c>
      <c r="AX4855" s="18">
        <v>202425</v>
      </c>
      <c r="AY4855" s="191">
        <v>548</v>
      </c>
      <c r="AZ4855" s="191">
        <v>11</v>
      </c>
      <c r="BA4855" s="191">
        <v>4</v>
      </c>
      <c r="BB4855" s="191">
        <v>494.20399999999995</v>
      </c>
    </row>
    <row r="4856" spans="48:54" x14ac:dyDescent="0.2">
      <c r="AV4856" s="191" t="str">
        <f t="shared" si="79"/>
        <v>550_RS_11_4_202425</v>
      </c>
      <c r="AW4856" s="191" t="s">
        <v>92</v>
      </c>
      <c r="AX4856" s="18">
        <v>202425</v>
      </c>
      <c r="AY4856" s="191">
        <v>550</v>
      </c>
      <c r="AZ4856" s="191">
        <v>11</v>
      </c>
      <c r="BA4856" s="191">
        <v>4</v>
      </c>
      <c r="BB4856" s="191">
        <v>1124.2666044712741</v>
      </c>
    </row>
    <row r="4857" spans="48:54" x14ac:dyDescent="0.2">
      <c r="AV4857" s="191" t="str">
        <f t="shared" si="79"/>
        <v>552_RS_11_4_202425</v>
      </c>
      <c r="AW4857" s="191" t="s">
        <v>92</v>
      </c>
      <c r="AX4857" s="18">
        <v>202425</v>
      </c>
      <c r="AY4857" s="191">
        <v>552</v>
      </c>
      <c r="AZ4857" s="191">
        <v>11</v>
      </c>
      <c r="BA4857" s="191">
        <v>4</v>
      </c>
      <c r="BB4857" s="191">
        <v>5060.7832099999914</v>
      </c>
    </row>
    <row r="4858" spans="48:54" x14ac:dyDescent="0.2">
      <c r="AV4858" s="191" t="str">
        <f t="shared" si="79"/>
        <v>562_RS_11_4_202425</v>
      </c>
      <c r="AW4858" s="191" t="s">
        <v>92</v>
      </c>
      <c r="AX4858" s="18">
        <v>202425</v>
      </c>
      <c r="AY4858" s="191">
        <v>562</v>
      </c>
      <c r="AZ4858" s="191">
        <v>11</v>
      </c>
      <c r="BA4858" s="191">
        <v>4</v>
      </c>
      <c r="BB4858" s="191">
        <v>0</v>
      </c>
    </row>
    <row r="4859" spans="48:54" x14ac:dyDescent="0.2">
      <c r="AV4859" s="191" t="str">
        <f t="shared" si="79"/>
        <v>564_RS_11_4_202425</v>
      </c>
      <c r="AW4859" s="191" t="s">
        <v>92</v>
      </c>
      <c r="AX4859" s="18">
        <v>202425</v>
      </c>
      <c r="AY4859" s="191">
        <v>564</v>
      </c>
      <c r="AZ4859" s="191">
        <v>11</v>
      </c>
      <c r="BA4859" s="191">
        <v>4</v>
      </c>
      <c r="BB4859" s="191">
        <v>0</v>
      </c>
    </row>
    <row r="4860" spans="48:54" x14ac:dyDescent="0.2">
      <c r="AV4860" s="191" t="str">
        <f t="shared" si="79"/>
        <v>566_RS_11_4_202425</v>
      </c>
      <c r="AW4860" s="191" t="s">
        <v>92</v>
      </c>
      <c r="AX4860" s="18">
        <v>202425</v>
      </c>
      <c r="AY4860" s="191">
        <v>566</v>
      </c>
      <c r="AZ4860" s="191">
        <v>11</v>
      </c>
      <c r="BA4860" s="191">
        <v>4</v>
      </c>
      <c r="BB4860" s="191">
        <v>0</v>
      </c>
    </row>
    <row r="4861" spans="48:54" x14ac:dyDescent="0.2">
      <c r="AV4861" s="191" t="str">
        <f t="shared" si="79"/>
        <v>568_RS_11_4_202425</v>
      </c>
      <c r="AW4861" s="191" t="s">
        <v>92</v>
      </c>
      <c r="AX4861" s="18">
        <v>202425</v>
      </c>
      <c r="AY4861" s="191">
        <v>568</v>
      </c>
      <c r="AZ4861" s="191">
        <v>11</v>
      </c>
      <c r="BA4861" s="191">
        <v>4</v>
      </c>
      <c r="BB4861" s="191">
        <v>0</v>
      </c>
    </row>
    <row r="4862" spans="48:54" x14ac:dyDescent="0.2">
      <c r="AV4862" s="191" t="str">
        <f t="shared" si="79"/>
        <v>572_RS_11_4_202425</v>
      </c>
      <c r="AW4862" s="191" t="s">
        <v>92</v>
      </c>
      <c r="AX4862" s="18">
        <v>202425</v>
      </c>
      <c r="AY4862" s="191">
        <v>572</v>
      </c>
      <c r="AZ4862" s="191">
        <v>11</v>
      </c>
      <c r="BA4862" s="191">
        <v>4</v>
      </c>
      <c r="BB4862" s="191">
        <v>0</v>
      </c>
    </row>
    <row r="4863" spans="48:54" x14ac:dyDescent="0.2">
      <c r="AV4863" s="191" t="str">
        <f t="shared" si="79"/>
        <v>574_RS_11_4_202425</v>
      </c>
      <c r="AW4863" s="191" t="s">
        <v>92</v>
      </c>
      <c r="AX4863" s="18">
        <v>202425</v>
      </c>
      <c r="AY4863" s="191">
        <v>574</v>
      </c>
      <c r="AZ4863" s="191">
        <v>11</v>
      </c>
      <c r="BA4863" s="191">
        <v>4</v>
      </c>
      <c r="BB4863" s="191">
        <v>0</v>
      </c>
    </row>
    <row r="4864" spans="48:54" x14ac:dyDescent="0.2">
      <c r="AV4864" s="191" t="str">
        <f t="shared" si="79"/>
        <v>576_RS_11_4_202425</v>
      </c>
      <c r="AW4864" s="191" t="s">
        <v>92</v>
      </c>
      <c r="AX4864" s="18">
        <v>202425</v>
      </c>
      <c r="AY4864" s="191">
        <v>576</v>
      </c>
      <c r="AZ4864" s="191">
        <v>11</v>
      </c>
      <c r="BA4864" s="191">
        <v>4</v>
      </c>
      <c r="BB4864" s="191">
        <v>0</v>
      </c>
    </row>
    <row r="4865" spans="48:54" x14ac:dyDescent="0.2">
      <c r="AV4865" s="191" t="str">
        <f t="shared" si="79"/>
        <v>582_RS_11_4_202425</v>
      </c>
      <c r="AW4865" s="191" t="s">
        <v>92</v>
      </c>
      <c r="AX4865" s="18">
        <v>202425</v>
      </c>
      <c r="AY4865" s="191">
        <v>582</v>
      </c>
      <c r="AZ4865" s="191">
        <v>11</v>
      </c>
      <c r="BA4865" s="191">
        <v>4</v>
      </c>
      <c r="BB4865" s="191">
        <v>0</v>
      </c>
    </row>
    <row r="4866" spans="48:54" x14ac:dyDescent="0.2">
      <c r="AV4866" s="191" t="str">
        <f t="shared" si="79"/>
        <v>584_RS_11_4_202425</v>
      </c>
      <c r="AW4866" s="191" t="s">
        <v>92</v>
      </c>
      <c r="AX4866" s="18">
        <v>202425</v>
      </c>
      <c r="AY4866" s="191">
        <v>584</v>
      </c>
      <c r="AZ4866" s="191">
        <v>11</v>
      </c>
      <c r="BA4866" s="191">
        <v>4</v>
      </c>
      <c r="BB4866" s="191">
        <v>0</v>
      </c>
    </row>
    <row r="4867" spans="48:54" x14ac:dyDescent="0.2">
      <c r="AV4867" s="191" t="str">
        <f t="shared" si="79"/>
        <v>586_RS_11_4_202425</v>
      </c>
      <c r="AW4867" s="191" t="s">
        <v>92</v>
      </c>
      <c r="AX4867" s="18">
        <v>202425</v>
      </c>
      <c r="AY4867" s="191">
        <v>586</v>
      </c>
      <c r="AZ4867" s="191">
        <v>11</v>
      </c>
      <c r="BA4867" s="191">
        <v>4</v>
      </c>
      <c r="BB4867" s="191">
        <v>0</v>
      </c>
    </row>
    <row r="4868" spans="48:54" x14ac:dyDescent="0.2">
      <c r="AV4868" s="191" t="str">
        <f t="shared" ref="AV4868:AV4931" si="80">AY4868&amp;"_"&amp;AW4868&amp;"_"&amp;AZ4868&amp;"_"&amp;BA4868&amp;"_"&amp;AX4868</f>
        <v>512_RS_11_5_202425</v>
      </c>
      <c r="AW4868" s="191" t="s">
        <v>92</v>
      </c>
      <c r="AX4868" s="18">
        <v>202425</v>
      </c>
      <c r="AY4868" s="191">
        <v>512</v>
      </c>
      <c r="AZ4868" s="191">
        <v>11</v>
      </c>
      <c r="BA4868" s="191">
        <v>5</v>
      </c>
      <c r="BB4868" s="191">
        <v>-209.50399999999999</v>
      </c>
    </row>
    <row r="4869" spans="48:54" x14ac:dyDescent="0.2">
      <c r="AV4869" s="191" t="str">
        <f t="shared" si="80"/>
        <v>514_RS_11_5_202425</v>
      </c>
      <c r="AW4869" s="191" t="s">
        <v>92</v>
      </c>
      <c r="AX4869" s="18">
        <v>202425</v>
      </c>
      <c r="AY4869" s="191">
        <v>514</v>
      </c>
      <c r="AZ4869" s="191">
        <v>11</v>
      </c>
      <c r="BA4869" s="191">
        <v>5</v>
      </c>
      <c r="BB4869" s="191">
        <v>-409.38900000000001</v>
      </c>
    </row>
    <row r="4870" spans="48:54" x14ac:dyDescent="0.2">
      <c r="AV4870" s="191" t="str">
        <f t="shared" si="80"/>
        <v>516_RS_11_5_202425</v>
      </c>
      <c r="AW4870" s="191" t="s">
        <v>92</v>
      </c>
      <c r="AX4870" s="18">
        <v>202425</v>
      </c>
      <c r="AY4870" s="191">
        <v>516</v>
      </c>
      <c r="AZ4870" s="191">
        <v>11</v>
      </c>
      <c r="BA4870" s="191">
        <v>5</v>
      </c>
      <c r="BB4870" s="191">
        <v>-717.24199999999996</v>
      </c>
    </row>
    <row r="4871" spans="48:54" x14ac:dyDescent="0.2">
      <c r="AV4871" s="191" t="str">
        <f t="shared" si="80"/>
        <v>518_RS_11_5_202425</v>
      </c>
      <c r="AW4871" s="191" t="s">
        <v>92</v>
      </c>
      <c r="AX4871" s="18">
        <v>202425</v>
      </c>
      <c r="AY4871" s="191">
        <v>518</v>
      </c>
      <c r="AZ4871" s="191">
        <v>11</v>
      </c>
      <c r="BA4871" s="191">
        <v>5</v>
      </c>
      <c r="BB4871" s="191">
        <v>-7.0819999999999999</v>
      </c>
    </row>
    <row r="4872" spans="48:54" x14ac:dyDescent="0.2">
      <c r="AV4872" s="191" t="str">
        <f t="shared" si="80"/>
        <v>520_RS_11_5_202425</v>
      </c>
      <c r="AW4872" s="191" t="s">
        <v>92</v>
      </c>
      <c r="AX4872" s="18">
        <v>202425</v>
      </c>
      <c r="AY4872" s="191">
        <v>520</v>
      </c>
      <c r="AZ4872" s="191">
        <v>11</v>
      </c>
      <c r="BA4872" s="191">
        <v>5</v>
      </c>
      <c r="BB4872" s="191">
        <v>0</v>
      </c>
    </row>
    <row r="4873" spans="48:54" x14ac:dyDescent="0.2">
      <c r="AV4873" s="191" t="str">
        <f t="shared" si="80"/>
        <v>522_RS_11_5_202425</v>
      </c>
      <c r="AW4873" s="191" t="s">
        <v>92</v>
      </c>
      <c r="AX4873" s="18">
        <v>202425</v>
      </c>
      <c r="AY4873" s="191">
        <v>522</v>
      </c>
      <c r="AZ4873" s="191">
        <v>11</v>
      </c>
      <c r="BA4873" s="191">
        <v>5</v>
      </c>
      <c r="BB4873" s="191">
        <v>-7.6591499999999995</v>
      </c>
    </row>
    <row r="4874" spans="48:54" x14ac:dyDescent="0.2">
      <c r="AV4874" s="191" t="str">
        <f t="shared" si="80"/>
        <v>524_RS_11_5_202425</v>
      </c>
      <c r="AW4874" s="191" t="s">
        <v>92</v>
      </c>
      <c r="AX4874" s="18">
        <v>202425</v>
      </c>
      <c r="AY4874" s="191">
        <v>524</v>
      </c>
      <c r="AZ4874" s="191">
        <v>11</v>
      </c>
      <c r="BA4874" s="191">
        <v>5</v>
      </c>
      <c r="BB4874" s="191">
        <v>-225.62551000000002</v>
      </c>
    </row>
    <row r="4875" spans="48:54" x14ac:dyDescent="0.2">
      <c r="AV4875" s="191" t="str">
        <f t="shared" si="80"/>
        <v>526_RS_11_5_202425</v>
      </c>
      <c r="AW4875" s="191" t="s">
        <v>92</v>
      </c>
      <c r="AX4875" s="18">
        <v>202425</v>
      </c>
      <c r="AY4875" s="191">
        <v>526</v>
      </c>
      <c r="AZ4875" s="191">
        <v>11</v>
      </c>
      <c r="BA4875" s="191">
        <v>5</v>
      </c>
      <c r="BB4875" s="191">
        <v>0</v>
      </c>
    </row>
    <row r="4876" spans="48:54" x14ac:dyDescent="0.2">
      <c r="AV4876" s="191" t="str">
        <f t="shared" si="80"/>
        <v>528_RS_11_5_202425</v>
      </c>
      <c r="AW4876" s="191" t="s">
        <v>92</v>
      </c>
      <c r="AX4876" s="18">
        <v>202425</v>
      </c>
      <c r="AY4876" s="191">
        <v>528</v>
      </c>
      <c r="AZ4876" s="191">
        <v>11</v>
      </c>
      <c r="BA4876" s="191">
        <v>5</v>
      </c>
      <c r="BB4876" s="191">
        <v>-2</v>
      </c>
    </row>
    <row r="4877" spans="48:54" x14ac:dyDescent="0.2">
      <c r="AV4877" s="191" t="str">
        <f t="shared" si="80"/>
        <v>530_RS_11_5_202425</v>
      </c>
      <c r="AW4877" s="191" t="s">
        <v>92</v>
      </c>
      <c r="AX4877" s="18">
        <v>202425</v>
      </c>
      <c r="AY4877" s="191">
        <v>530</v>
      </c>
      <c r="AZ4877" s="191">
        <v>11</v>
      </c>
      <c r="BA4877" s="191">
        <v>5</v>
      </c>
      <c r="BB4877" s="191">
        <v>-11.926</v>
      </c>
    </row>
    <row r="4878" spans="48:54" x14ac:dyDescent="0.2">
      <c r="AV4878" s="191" t="str">
        <f t="shared" si="80"/>
        <v>532_RS_11_5_202425</v>
      </c>
      <c r="AW4878" s="191" t="s">
        <v>92</v>
      </c>
      <c r="AX4878" s="18">
        <v>202425</v>
      </c>
      <c r="AY4878" s="191">
        <v>532</v>
      </c>
      <c r="AZ4878" s="191">
        <v>11</v>
      </c>
      <c r="BA4878" s="191">
        <v>5</v>
      </c>
      <c r="BB4878" s="191">
        <v>-2</v>
      </c>
    </row>
    <row r="4879" spans="48:54" x14ac:dyDescent="0.2">
      <c r="AV4879" s="191" t="str">
        <f t="shared" si="80"/>
        <v>534_RS_11_5_202425</v>
      </c>
      <c r="AW4879" s="191" t="s">
        <v>92</v>
      </c>
      <c r="AX4879" s="18">
        <v>202425</v>
      </c>
      <c r="AY4879" s="191">
        <v>534</v>
      </c>
      <c r="AZ4879" s="191">
        <v>11</v>
      </c>
      <c r="BA4879" s="191">
        <v>5</v>
      </c>
      <c r="BB4879" s="191">
        <v>0</v>
      </c>
    </row>
    <row r="4880" spans="48:54" x14ac:dyDescent="0.2">
      <c r="AV4880" s="191" t="str">
        <f t="shared" si="80"/>
        <v>536_RS_11_5_202425</v>
      </c>
      <c r="AW4880" s="191" t="s">
        <v>92</v>
      </c>
      <c r="AX4880" s="18">
        <v>202425</v>
      </c>
      <c r="AY4880" s="191">
        <v>536</v>
      </c>
      <c r="AZ4880" s="191">
        <v>11</v>
      </c>
      <c r="BA4880" s="191">
        <v>5</v>
      </c>
      <c r="BB4880" s="191">
        <v>0</v>
      </c>
    </row>
    <row r="4881" spans="48:54" x14ac:dyDescent="0.2">
      <c r="AV4881" s="191" t="str">
        <f t="shared" si="80"/>
        <v>538_RS_11_5_202425</v>
      </c>
      <c r="AW4881" s="191" t="s">
        <v>92</v>
      </c>
      <c r="AX4881" s="18">
        <v>202425</v>
      </c>
      <c r="AY4881" s="191">
        <v>538</v>
      </c>
      <c r="AZ4881" s="191">
        <v>11</v>
      </c>
      <c r="BA4881" s="191">
        <v>5</v>
      </c>
      <c r="BB4881" s="191">
        <v>-35.171999999999997</v>
      </c>
    </row>
    <row r="4882" spans="48:54" x14ac:dyDescent="0.2">
      <c r="AV4882" s="191" t="str">
        <f t="shared" si="80"/>
        <v>540_RS_11_5_202425</v>
      </c>
      <c r="AW4882" s="191" t="s">
        <v>92</v>
      </c>
      <c r="AX4882" s="18">
        <v>202425</v>
      </c>
      <c r="AY4882" s="191">
        <v>540</v>
      </c>
      <c r="AZ4882" s="191">
        <v>11</v>
      </c>
      <c r="BA4882" s="191">
        <v>5</v>
      </c>
      <c r="BB4882" s="191">
        <v>-175.518</v>
      </c>
    </row>
    <row r="4883" spans="48:54" x14ac:dyDescent="0.2">
      <c r="AV4883" s="191" t="str">
        <f t="shared" si="80"/>
        <v>542_RS_11_5_202425</v>
      </c>
      <c r="AW4883" s="191" t="s">
        <v>92</v>
      </c>
      <c r="AX4883" s="18">
        <v>202425</v>
      </c>
      <c r="AY4883" s="191">
        <v>542</v>
      </c>
      <c r="AZ4883" s="191">
        <v>11</v>
      </c>
      <c r="BA4883" s="191">
        <v>5</v>
      </c>
      <c r="BB4883" s="191">
        <v>0</v>
      </c>
    </row>
    <row r="4884" spans="48:54" x14ac:dyDescent="0.2">
      <c r="AV4884" s="191" t="str">
        <f t="shared" si="80"/>
        <v>544_RS_11_5_202425</v>
      </c>
      <c r="AW4884" s="191" t="s">
        <v>92</v>
      </c>
      <c r="AX4884" s="18">
        <v>202425</v>
      </c>
      <c r="AY4884" s="191">
        <v>544</v>
      </c>
      <c r="AZ4884" s="191">
        <v>11</v>
      </c>
      <c r="BA4884" s="191">
        <v>5</v>
      </c>
      <c r="BB4884" s="191">
        <v>0</v>
      </c>
    </row>
    <row r="4885" spans="48:54" x14ac:dyDescent="0.2">
      <c r="AV4885" s="191" t="str">
        <f t="shared" si="80"/>
        <v>545_RS_11_5_202425</v>
      </c>
      <c r="AW4885" s="191" t="s">
        <v>92</v>
      </c>
      <c r="AX4885" s="18">
        <v>202425</v>
      </c>
      <c r="AY4885" s="191">
        <v>545</v>
      </c>
      <c r="AZ4885" s="191">
        <v>11</v>
      </c>
      <c r="BA4885" s="191">
        <v>5</v>
      </c>
      <c r="BB4885" s="191">
        <v>0</v>
      </c>
    </row>
    <row r="4886" spans="48:54" x14ac:dyDescent="0.2">
      <c r="AV4886" s="191" t="str">
        <f t="shared" si="80"/>
        <v>546_RS_11_5_202425</v>
      </c>
      <c r="AW4886" s="191" t="s">
        <v>92</v>
      </c>
      <c r="AX4886" s="18">
        <v>202425</v>
      </c>
      <c r="AY4886" s="191">
        <v>546</v>
      </c>
      <c r="AZ4886" s="191">
        <v>11</v>
      </c>
      <c r="BA4886" s="191">
        <v>5</v>
      </c>
      <c r="BB4886" s="191">
        <v>0</v>
      </c>
    </row>
    <row r="4887" spans="48:54" x14ac:dyDescent="0.2">
      <c r="AV4887" s="191" t="str">
        <f t="shared" si="80"/>
        <v>548_RS_11_5_202425</v>
      </c>
      <c r="AW4887" s="191" t="s">
        <v>92</v>
      </c>
      <c r="AX4887" s="18">
        <v>202425</v>
      </c>
      <c r="AY4887" s="191">
        <v>548</v>
      </c>
      <c r="AZ4887" s="191">
        <v>11</v>
      </c>
      <c r="BA4887" s="191">
        <v>5</v>
      </c>
      <c r="BB4887" s="191">
        <v>0</v>
      </c>
    </row>
    <row r="4888" spans="48:54" x14ac:dyDescent="0.2">
      <c r="AV4888" s="191" t="str">
        <f t="shared" si="80"/>
        <v>550_RS_11_5_202425</v>
      </c>
      <c r="AW4888" s="191" t="s">
        <v>92</v>
      </c>
      <c r="AX4888" s="18">
        <v>202425</v>
      </c>
      <c r="AY4888" s="191">
        <v>550</v>
      </c>
      <c r="AZ4888" s="191">
        <v>11</v>
      </c>
      <c r="BA4888" s="191">
        <v>5</v>
      </c>
      <c r="BB4888" s="191">
        <v>-102.75017999999999</v>
      </c>
    </row>
    <row r="4889" spans="48:54" x14ac:dyDescent="0.2">
      <c r="AV4889" s="191" t="str">
        <f t="shared" si="80"/>
        <v>552_RS_11_5_202425</v>
      </c>
      <c r="AW4889" s="191" t="s">
        <v>92</v>
      </c>
      <c r="AX4889" s="18">
        <v>202425</v>
      </c>
      <c r="AY4889" s="191">
        <v>552</v>
      </c>
      <c r="AZ4889" s="191">
        <v>11</v>
      </c>
      <c r="BA4889" s="191">
        <v>5</v>
      </c>
      <c r="BB4889" s="191">
        <v>-623.69839999999999</v>
      </c>
    </row>
    <row r="4890" spans="48:54" x14ac:dyDescent="0.2">
      <c r="AV4890" s="191" t="str">
        <f t="shared" si="80"/>
        <v>562_RS_11_5_202425</v>
      </c>
      <c r="AW4890" s="191" t="s">
        <v>92</v>
      </c>
      <c r="AX4890" s="18">
        <v>202425</v>
      </c>
      <c r="AY4890" s="191">
        <v>562</v>
      </c>
      <c r="AZ4890" s="191">
        <v>11</v>
      </c>
      <c r="BA4890" s="191">
        <v>5</v>
      </c>
      <c r="BB4890" s="191">
        <v>0</v>
      </c>
    </row>
    <row r="4891" spans="48:54" x14ac:dyDescent="0.2">
      <c r="AV4891" s="191" t="str">
        <f t="shared" si="80"/>
        <v>564_RS_11_5_202425</v>
      </c>
      <c r="AW4891" s="191" t="s">
        <v>92</v>
      </c>
      <c r="AX4891" s="18">
        <v>202425</v>
      </c>
      <c r="AY4891" s="191">
        <v>564</v>
      </c>
      <c r="AZ4891" s="191">
        <v>11</v>
      </c>
      <c r="BA4891" s="191">
        <v>5</v>
      </c>
      <c r="BB4891" s="191">
        <v>0</v>
      </c>
    </row>
    <row r="4892" spans="48:54" x14ac:dyDescent="0.2">
      <c r="AV4892" s="191" t="str">
        <f t="shared" si="80"/>
        <v>566_RS_11_5_202425</v>
      </c>
      <c r="AW4892" s="191" t="s">
        <v>92</v>
      </c>
      <c r="AX4892" s="18">
        <v>202425</v>
      </c>
      <c r="AY4892" s="191">
        <v>566</v>
      </c>
      <c r="AZ4892" s="191">
        <v>11</v>
      </c>
      <c r="BA4892" s="191">
        <v>5</v>
      </c>
      <c r="BB4892" s="191">
        <v>0</v>
      </c>
    </row>
    <row r="4893" spans="48:54" x14ac:dyDescent="0.2">
      <c r="AV4893" s="191" t="str">
        <f t="shared" si="80"/>
        <v>568_RS_11_5_202425</v>
      </c>
      <c r="AW4893" s="191" t="s">
        <v>92</v>
      </c>
      <c r="AX4893" s="18">
        <v>202425</v>
      </c>
      <c r="AY4893" s="191">
        <v>568</v>
      </c>
      <c r="AZ4893" s="191">
        <v>11</v>
      </c>
      <c r="BA4893" s="191">
        <v>5</v>
      </c>
      <c r="BB4893" s="191">
        <v>0</v>
      </c>
    </row>
    <row r="4894" spans="48:54" x14ac:dyDescent="0.2">
      <c r="AV4894" s="191" t="str">
        <f t="shared" si="80"/>
        <v>572_RS_11_5_202425</v>
      </c>
      <c r="AW4894" s="191" t="s">
        <v>92</v>
      </c>
      <c r="AX4894" s="18">
        <v>202425</v>
      </c>
      <c r="AY4894" s="191">
        <v>572</v>
      </c>
      <c r="AZ4894" s="191">
        <v>11</v>
      </c>
      <c r="BA4894" s="191">
        <v>5</v>
      </c>
      <c r="BB4894" s="191">
        <v>0</v>
      </c>
    </row>
    <row r="4895" spans="48:54" x14ac:dyDescent="0.2">
      <c r="AV4895" s="191" t="str">
        <f t="shared" si="80"/>
        <v>574_RS_11_5_202425</v>
      </c>
      <c r="AW4895" s="191" t="s">
        <v>92</v>
      </c>
      <c r="AX4895" s="18">
        <v>202425</v>
      </c>
      <c r="AY4895" s="191">
        <v>574</v>
      </c>
      <c r="AZ4895" s="191">
        <v>11</v>
      </c>
      <c r="BA4895" s="191">
        <v>5</v>
      </c>
      <c r="BB4895" s="191">
        <v>0</v>
      </c>
    </row>
    <row r="4896" spans="48:54" x14ac:dyDescent="0.2">
      <c r="AV4896" s="191" t="str">
        <f t="shared" si="80"/>
        <v>576_RS_11_5_202425</v>
      </c>
      <c r="AW4896" s="191" t="s">
        <v>92</v>
      </c>
      <c r="AX4896" s="18">
        <v>202425</v>
      </c>
      <c r="AY4896" s="191">
        <v>576</v>
      </c>
      <c r="AZ4896" s="191">
        <v>11</v>
      </c>
      <c r="BA4896" s="191">
        <v>5</v>
      </c>
      <c r="BB4896" s="191">
        <v>0</v>
      </c>
    </row>
    <row r="4897" spans="48:54" x14ac:dyDescent="0.2">
      <c r="AV4897" s="191" t="str">
        <f t="shared" si="80"/>
        <v>582_RS_11_5_202425</v>
      </c>
      <c r="AW4897" s="191" t="s">
        <v>92</v>
      </c>
      <c r="AX4897" s="18">
        <v>202425</v>
      </c>
      <c r="AY4897" s="191">
        <v>582</v>
      </c>
      <c r="AZ4897" s="191">
        <v>11</v>
      </c>
      <c r="BA4897" s="191">
        <v>5</v>
      </c>
      <c r="BB4897" s="191">
        <v>0</v>
      </c>
    </row>
    <row r="4898" spans="48:54" x14ac:dyDescent="0.2">
      <c r="AV4898" s="191" t="str">
        <f t="shared" si="80"/>
        <v>584_RS_11_5_202425</v>
      </c>
      <c r="AW4898" s="191" t="s">
        <v>92</v>
      </c>
      <c r="AX4898" s="18">
        <v>202425</v>
      </c>
      <c r="AY4898" s="191">
        <v>584</v>
      </c>
      <c r="AZ4898" s="191">
        <v>11</v>
      </c>
      <c r="BA4898" s="191">
        <v>5</v>
      </c>
      <c r="BB4898" s="191">
        <v>0</v>
      </c>
    </row>
    <row r="4899" spans="48:54" x14ac:dyDescent="0.2">
      <c r="AV4899" s="191" t="str">
        <f t="shared" si="80"/>
        <v>586_RS_11_5_202425</v>
      </c>
      <c r="AW4899" s="191" t="s">
        <v>92</v>
      </c>
      <c r="AX4899" s="18">
        <v>202425</v>
      </c>
      <c r="AY4899" s="191">
        <v>586</v>
      </c>
      <c r="AZ4899" s="191">
        <v>11</v>
      </c>
      <c r="BA4899" s="191">
        <v>5</v>
      </c>
      <c r="BB4899" s="191">
        <v>0</v>
      </c>
    </row>
    <row r="4900" spans="48:54" x14ac:dyDescent="0.2">
      <c r="AV4900" s="191" t="str">
        <f t="shared" si="80"/>
        <v>512_RS_12_1_202425</v>
      </c>
      <c r="AW4900" s="191" t="s">
        <v>92</v>
      </c>
      <c r="AX4900" s="18">
        <v>202425</v>
      </c>
      <c r="AY4900" s="191">
        <v>512</v>
      </c>
      <c r="AZ4900" s="191">
        <v>12</v>
      </c>
      <c r="BA4900" s="191">
        <v>1</v>
      </c>
      <c r="BB4900" s="191">
        <v>4952.7879999999996</v>
      </c>
    </row>
    <row r="4901" spans="48:54" x14ac:dyDescent="0.2">
      <c r="AV4901" s="191" t="str">
        <f t="shared" si="80"/>
        <v>514_RS_12_1_202425</v>
      </c>
      <c r="AW4901" s="191" t="s">
        <v>92</v>
      </c>
      <c r="AX4901" s="18">
        <v>202425</v>
      </c>
      <c r="AY4901" s="191">
        <v>514</v>
      </c>
      <c r="AZ4901" s="191">
        <v>12</v>
      </c>
      <c r="BA4901" s="191">
        <v>1</v>
      </c>
      <c r="BB4901" s="191">
        <v>7835.5370000000003</v>
      </c>
    </row>
    <row r="4902" spans="48:54" x14ac:dyDescent="0.2">
      <c r="AV4902" s="191" t="str">
        <f t="shared" si="80"/>
        <v>516_RS_12_1_202425</v>
      </c>
      <c r="AW4902" s="191" t="s">
        <v>92</v>
      </c>
      <c r="AX4902" s="18">
        <v>202425</v>
      </c>
      <c r="AY4902" s="191">
        <v>516</v>
      </c>
      <c r="AZ4902" s="191">
        <v>12</v>
      </c>
      <c r="BA4902" s="191">
        <v>1</v>
      </c>
      <c r="BB4902" s="191">
        <v>8830.5840000000007</v>
      </c>
    </row>
    <row r="4903" spans="48:54" x14ac:dyDescent="0.2">
      <c r="AV4903" s="191" t="str">
        <f t="shared" si="80"/>
        <v>518_RS_12_1_202425</v>
      </c>
      <c r="AW4903" s="191" t="s">
        <v>92</v>
      </c>
      <c r="AX4903" s="18">
        <v>202425</v>
      </c>
      <c r="AY4903" s="191">
        <v>518</v>
      </c>
      <c r="AZ4903" s="191">
        <v>12</v>
      </c>
      <c r="BA4903" s="191">
        <v>1</v>
      </c>
      <c r="BB4903" s="191">
        <v>3329.7820000000002</v>
      </c>
    </row>
    <row r="4904" spans="48:54" x14ac:dyDescent="0.2">
      <c r="AV4904" s="191" t="str">
        <f t="shared" si="80"/>
        <v>520_RS_12_1_202425</v>
      </c>
      <c r="AW4904" s="191" t="s">
        <v>92</v>
      </c>
      <c r="AX4904" s="18">
        <v>202425</v>
      </c>
      <c r="AY4904" s="191">
        <v>520</v>
      </c>
      <c r="AZ4904" s="191">
        <v>12</v>
      </c>
      <c r="BA4904" s="191">
        <v>1</v>
      </c>
      <c r="BB4904" s="191">
        <v>8675.4979999999996</v>
      </c>
    </row>
    <row r="4905" spans="48:54" x14ac:dyDescent="0.2">
      <c r="AV4905" s="191" t="str">
        <f t="shared" si="80"/>
        <v>522_RS_12_1_202425</v>
      </c>
      <c r="AW4905" s="191" t="s">
        <v>92</v>
      </c>
      <c r="AX4905" s="18">
        <v>202425</v>
      </c>
      <c r="AY4905" s="191">
        <v>522</v>
      </c>
      <c r="AZ4905" s="191">
        <v>12</v>
      </c>
      <c r="BA4905" s="191">
        <v>1</v>
      </c>
      <c r="BB4905" s="191">
        <v>2725.3374200000003</v>
      </c>
    </row>
    <row r="4906" spans="48:54" x14ac:dyDescent="0.2">
      <c r="AV4906" s="191" t="str">
        <f t="shared" si="80"/>
        <v>524_RS_12_1_202425</v>
      </c>
      <c r="AW4906" s="191" t="s">
        <v>92</v>
      </c>
      <c r="AX4906" s="18">
        <v>202425</v>
      </c>
      <c r="AY4906" s="191">
        <v>524</v>
      </c>
      <c r="AZ4906" s="191">
        <v>12</v>
      </c>
      <c r="BA4906" s="191">
        <v>1</v>
      </c>
      <c r="BB4906" s="191">
        <v>1653.1331717100002</v>
      </c>
    </row>
    <row r="4907" spans="48:54" x14ac:dyDescent="0.2">
      <c r="AV4907" s="191" t="str">
        <f t="shared" si="80"/>
        <v>526_RS_12_1_202425</v>
      </c>
      <c r="AW4907" s="191" t="s">
        <v>92</v>
      </c>
      <c r="AX4907" s="18">
        <v>202425</v>
      </c>
      <c r="AY4907" s="191">
        <v>526</v>
      </c>
      <c r="AZ4907" s="191">
        <v>12</v>
      </c>
      <c r="BA4907" s="191">
        <v>1</v>
      </c>
      <c r="BB4907" s="191">
        <v>3172.2960000000003</v>
      </c>
    </row>
    <row r="4908" spans="48:54" x14ac:dyDescent="0.2">
      <c r="AV4908" s="191" t="str">
        <f t="shared" si="80"/>
        <v>528_RS_12_1_202425</v>
      </c>
      <c r="AW4908" s="191" t="s">
        <v>92</v>
      </c>
      <c r="AX4908" s="18">
        <v>202425</v>
      </c>
      <c r="AY4908" s="191">
        <v>528</v>
      </c>
      <c r="AZ4908" s="191">
        <v>12</v>
      </c>
      <c r="BA4908" s="191">
        <v>1</v>
      </c>
      <c r="BB4908" s="191">
        <v>9220</v>
      </c>
    </row>
    <row r="4909" spans="48:54" x14ac:dyDescent="0.2">
      <c r="AV4909" s="191" t="str">
        <f t="shared" si="80"/>
        <v>530_RS_12_1_202425</v>
      </c>
      <c r="AW4909" s="191" t="s">
        <v>92</v>
      </c>
      <c r="AX4909" s="18">
        <v>202425</v>
      </c>
      <c r="AY4909" s="191">
        <v>530</v>
      </c>
      <c r="AZ4909" s="191">
        <v>12</v>
      </c>
      <c r="BA4909" s="191">
        <v>1</v>
      </c>
      <c r="BB4909" s="191">
        <v>10288.175000000001</v>
      </c>
    </row>
    <row r="4910" spans="48:54" x14ac:dyDescent="0.2">
      <c r="AV4910" s="191" t="str">
        <f t="shared" si="80"/>
        <v>532_RS_12_1_202425</v>
      </c>
      <c r="AW4910" s="191" t="s">
        <v>92</v>
      </c>
      <c r="AX4910" s="18">
        <v>202425</v>
      </c>
      <c r="AY4910" s="191">
        <v>532</v>
      </c>
      <c r="AZ4910" s="191">
        <v>12</v>
      </c>
      <c r="BA4910" s="191">
        <v>1</v>
      </c>
      <c r="BB4910" s="191">
        <v>4900.4259999999995</v>
      </c>
    </row>
    <row r="4911" spans="48:54" x14ac:dyDescent="0.2">
      <c r="AV4911" s="191" t="str">
        <f t="shared" si="80"/>
        <v>534_RS_12_1_202425</v>
      </c>
      <c r="AW4911" s="191" t="s">
        <v>92</v>
      </c>
      <c r="AX4911" s="18">
        <v>202425</v>
      </c>
      <c r="AY4911" s="191">
        <v>534</v>
      </c>
      <c r="AZ4911" s="191">
        <v>12</v>
      </c>
      <c r="BA4911" s="191">
        <v>1</v>
      </c>
      <c r="BB4911" s="191">
        <v>5854.7753399999992</v>
      </c>
    </row>
    <row r="4912" spans="48:54" x14ac:dyDescent="0.2">
      <c r="AV4912" s="191" t="str">
        <f t="shared" si="80"/>
        <v>536_RS_12_1_202425</v>
      </c>
      <c r="AW4912" s="191" t="s">
        <v>92</v>
      </c>
      <c r="AX4912" s="18">
        <v>202425</v>
      </c>
      <c r="AY4912" s="191">
        <v>536</v>
      </c>
      <c r="AZ4912" s="191">
        <v>12</v>
      </c>
      <c r="BA4912" s="191">
        <v>1</v>
      </c>
      <c r="BB4912" s="191">
        <v>6451.6869999999999</v>
      </c>
    </row>
    <row r="4913" spans="48:54" x14ac:dyDescent="0.2">
      <c r="AV4913" s="191" t="str">
        <f t="shared" si="80"/>
        <v>538_RS_12_1_202425</v>
      </c>
      <c r="AW4913" s="191" t="s">
        <v>92</v>
      </c>
      <c r="AX4913" s="18">
        <v>202425</v>
      </c>
      <c r="AY4913" s="191">
        <v>538</v>
      </c>
      <c r="AZ4913" s="191">
        <v>12</v>
      </c>
      <c r="BA4913" s="191">
        <v>1</v>
      </c>
      <c r="BB4913" s="191">
        <v>2170.3309421771255</v>
      </c>
    </row>
    <row r="4914" spans="48:54" x14ac:dyDescent="0.2">
      <c r="AV4914" s="191" t="str">
        <f t="shared" si="80"/>
        <v>540_RS_12_1_202425</v>
      </c>
      <c r="AW4914" s="191" t="s">
        <v>92</v>
      </c>
      <c r="AX4914" s="18">
        <v>202425</v>
      </c>
      <c r="AY4914" s="191">
        <v>540</v>
      </c>
      <c r="AZ4914" s="191">
        <v>12</v>
      </c>
      <c r="BA4914" s="191">
        <v>1</v>
      </c>
      <c r="BB4914" s="191">
        <v>15539.226000000001</v>
      </c>
    </row>
    <row r="4915" spans="48:54" x14ac:dyDescent="0.2">
      <c r="AV4915" s="191" t="str">
        <f t="shared" si="80"/>
        <v>542_RS_12_1_202425</v>
      </c>
      <c r="AW4915" s="191" t="s">
        <v>92</v>
      </c>
      <c r="AX4915" s="18">
        <v>202425</v>
      </c>
      <c r="AY4915" s="191">
        <v>542</v>
      </c>
      <c r="AZ4915" s="191">
        <v>12</v>
      </c>
      <c r="BA4915" s="191">
        <v>1</v>
      </c>
      <c r="BB4915" s="191">
        <v>3140.7649999999999</v>
      </c>
    </row>
    <row r="4916" spans="48:54" x14ac:dyDescent="0.2">
      <c r="AV4916" s="191" t="str">
        <f t="shared" si="80"/>
        <v>544_RS_12_1_202425</v>
      </c>
      <c r="AW4916" s="191" t="s">
        <v>92</v>
      </c>
      <c r="AX4916" s="18">
        <v>202425</v>
      </c>
      <c r="AY4916" s="191">
        <v>544</v>
      </c>
      <c r="AZ4916" s="191">
        <v>12</v>
      </c>
      <c r="BA4916" s="191">
        <v>1</v>
      </c>
      <c r="BB4916" s="191">
        <v>14512.710999999999</v>
      </c>
    </row>
    <row r="4917" spans="48:54" x14ac:dyDescent="0.2">
      <c r="AV4917" s="191" t="str">
        <f t="shared" si="80"/>
        <v>545_RS_12_1_202425</v>
      </c>
      <c r="AW4917" s="191" t="s">
        <v>92</v>
      </c>
      <c r="AX4917" s="18">
        <v>202425</v>
      </c>
      <c r="AY4917" s="191">
        <v>545</v>
      </c>
      <c r="AZ4917" s="191">
        <v>12</v>
      </c>
      <c r="BA4917" s="191">
        <v>1</v>
      </c>
      <c r="BB4917" s="191">
        <v>1732.9111300000002</v>
      </c>
    </row>
    <row r="4918" spans="48:54" x14ac:dyDescent="0.2">
      <c r="AV4918" s="191" t="str">
        <f t="shared" si="80"/>
        <v>546_RS_12_1_202425</v>
      </c>
      <c r="AW4918" s="191" t="s">
        <v>92</v>
      </c>
      <c r="AX4918" s="18">
        <v>202425</v>
      </c>
      <c r="AY4918" s="191">
        <v>546</v>
      </c>
      <c r="AZ4918" s="191">
        <v>12</v>
      </c>
      <c r="BA4918" s="191">
        <v>1</v>
      </c>
      <c r="BB4918" s="191">
        <v>5700</v>
      </c>
    </row>
    <row r="4919" spans="48:54" x14ac:dyDescent="0.2">
      <c r="AV4919" s="191" t="str">
        <f t="shared" si="80"/>
        <v>548_RS_12_1_202425</v>
      </c>
      <c r="AW4919" s="191" t="s">
        <v>92</v>
      </c>
      <c r="AX4919" s="18">
        <v>202425</v>
      </c>
      <c r="AY4919" s="191">
        <v>548</v>
      </c>
      <c r="AZ4919" s="191">
        <v>12</v>
      </c>
      <c r="BA4919" s="191">
        <v>1</v>
      </c>
      <c r="BB4919" s="191">
        <v>8335.7100000000009</v>
      </c>
    </row>
    <row r="4920" spans="48:54" x14ac:dyDescent="0.2">
      <c r="AV4920" s="191" t="str">
        <f t="shared" si="80"/>
        <v>550_RS_12_1_202425</v>
      </c>
      <c r="AW4920" s="191" t="s">
        <v>92</v>
      </c>
      <c r="AX4920" s="18">
        <v>202425</v>
      </c>
      <c r="AY4920" s="191">
        <v>550</v>
      </c>
      <c r="AZ4920" s="191">
        <v>12</v>
      </c>
      <c r="BA4920" s="191">
        <v>1</v>
      </c>
      <c r="BB4920" s="191">
        <v>4503.4291044530537</v>
      </c>
    </row>
    <row r="4921" spans="48:54" x14ac:dyDescent="0.2">
      <c r="AV4921" s="191" t="str">
        <f t="shared" si="80"/>
        <v>552_RS_12_1_202425</v>
      </c>
      <c r="AW4921" s="191" t="s">
        <v>92</v>
      </c>
      <c r="AX4921" s="18">
        <v>202425</v>
      </c>
      <c r="AY4921" s="191">
        <v>552</v>
      </c>
      <c r="AZ4921" s="191">
        <v>12</v>
      </c>
      <c r="BA4921" s="191">
        <v>1</v>
      </c>
      <c r="BB4921" s="191">
        <v>6732.5709699999898</v>
      </c>
    </row>
    <row r="4922" spans="48:54" x14ac:dyDescent="0.2">
      <c r="AV4922" s="191" t="str">
        <f t="shared" si="80"/>
        <v>562_RS_12_1_202425</v>
      </c>
      <c r="AW4922" s="191" t="s">
        <v>92</v>
      </c>
      <c r="AX4922" s="18">
        <v>202425</v>
      </c>
      <c r="AY4922" s="191">
        <v>562</v>
      </c>
      <c r="AZ4922" s="191">
        <v>12</v>
      </c>
      <c r="BA4922" s="191">
        <v>1</v>
      </c>
      <c r="BB4922" s="191">
        <v>0</v>
      </c>
    </row>
    <row r="4923" spans="48:54" x14ac:dyDescent="0.2">
      <c r="AV4923" s="191" t="str">
        <f t="shared" si="80"/>
        <v>564_RS_12_1_202425</v>
      </c>
      <c r="AW4923" s="191" t="s">
        <v>92</v>
      </c>
      <c r="AX4923" s="18">
        <v>202425</v>
      </c>
      <c r="AY4923" s="191">
        <v>564</v>
      </c>
      <c r="AZ4923" s="191">
        <v>12</v>
      </c>
      <c r="BA4923" s="191">
        <v>1</v>
      </c>
      <c r="BB4923" s="191">
        <v>0</v>
      </c>
    </row>
    <row r="4924" spans="48:54" x14ac:dyDescent="0.2">
      <c r="AV4924" s="191" t="str">
        <f t="shared" si="80"/>
        <v>566_RS_12_1_202425</v>
      </c>
      <c r="AW4924" s="191" t="s">
        <v>92</v>
      </c>
      <c r="AX4924" s="18">
        <v>202425</v>
      </c>
      <c r="AY4924" s="191">
        <v>566</v>
      </c>
      <c r="AZ4924" s="191">
        <v>12</v>
      </c>
      <c r="BA4924" s="191">
        <v>1</v>
      </c>
      <c r="BB4924" s="191">
        <v>0</v>
      </c>
    </row>
    <row r="4925" spans="48:54" x14ac:dyDescent="0.2">
      <c r="AV4925" s="191" t="str">
        <f t="shared" si="80"/>
        <v>568_RS_12_1_202425</v>
      </c>
      <c r="AW4925" s="191" t="s">
        <v>92</v>
      </c>
      <c r="AX4925" s="18">
        <v>202425</v>
      </c>
      <c r="AY4925" s="191">
        <v>568</v>
      </c>
      <c r="AZ4925" s="191">
        <v>12</v>
      </c>
      <c r="BA4925" s="191">
        <v>1</v>
      </c>
      <c r="BB4925" s="191">
        <v>0</v>
      </c>
    </row>
    <row r="4926" spans="48:54" x14ac:dyDescent="0.2">
      <c r="AV4926" s="191" t="str">
        <f t="shared" si="80"/>
        <v>572_RS_12_1_202425</v>
      </c>
      <c r="AW4926" s="191" t="s">
        <v>92</v>
      </c>
      <c r="AX4926" s="18">
        <v>202425</v>
      </c>
      <c r="AY4926" s="191">
        <v>572</v>
      </c>
      <c r="AZ4926" s="191">
        <v>12</v>
      </c>
      <c r="BA4926" s="191">
        <v>1</v>
      </c>
      <c r="BB4926" s="191">
        <v>0</v>
      </c>
    </row>
    <row r="4927" spans="48:54" x14ac:dyDescent="0.2">
      <c r="AV4927" s="191" t="str">
        <f t="shared" si="80"/>
        <v>574_RS_12_1_202425</v>
      </c>
      <c r="AW4927" s="191" t="s">
        <v>92</v>
      </c>
      <c r="AX4927" s="18">
        <v>202425</v>
      </c>
      <c r="AY4927" s="191">
        <v>574</v>
      </c>
      <c r="AZ4927" s="191">
        <v>12</v>
      </c>
      <c r="BA4927" s="191">
        <v>1</v>
      </c>
      <c r="BB4927" s="191">
        <v>0</v>
      </c>
    </row>
    <row r="4928" spans="48:54" x14ac:dyDescent="0.2">
      <c r="AV4928" s="191" t="str">
        <f t="shared" si="80"/>
        <v>576_RS_12_1_202425</v>
      </c>
      <c r="AW4928" s="191" t="s">
        <v>92</v>
      </c>
      <c r="AX4928" s="18">
        <v>202425</v>
      </c>
      <c r="AY4928" s="191">
        <v>576</v>
      </c>
      <c r="AZ4928" s="191">
        <v>12</v>
      </c>
      <c r="BA4928" s="191">
        <v>1</v>
      </c>
      <c r="BB4928" s="191">
        <v>0</v>
      </c>
    </row>
    <row r="4929" spans="48:54" x14ac:dyDescent="0.2">
      <c r="AV4929" s="191" t="str">
        <f t="shared" si="80"/>
        <v>582_RS_12_1_202425</v>
      </c>
      <c r="AW4929" s="191" t="s">
        <v>92</v>
      </c>
      <c r="AX4929" s="18">
        <v>202425</v>
      </c>
      <c r="AY4929" s="191">
        <v>582</v>
      </c>
      <c r="AZ4929" s="191">
        <v>12</v>
      </c>
      <c r="BA4929" s="191">
        <v>1</v>
      </c>
      <c r="BB4929" s="191">
        <v>0</v>
      </c>
    </row>
    <row r="4930" spans="48:54" x14ac:dyDescent="0.2">
      <c r="AV4930" s="191" t="str">
        <f t="shared" si="80"/>
        <v>584_RS_12_1_202425</v>
      </c>
      <c r="AW4930" s="191" t="s">
        <v>92</v>
      </c>
      <c r="AX4930" s="18">
        <v>202425</v>
      </c>
      <c r="AY4930" s="191">
        <v>584</v>
      </c>
      <c r="AZ4930" s="191">
        <v>12</v>
      </c>
      <c r="BA4930" s="191">
        <v>1</v>
      </c>
      <c r="BB4930" s="191">
        <v>0</v>
      </c>
    </row>
    <row r="4931" spans="48:54" x14ac:dyDescent="0.2">
      <c r="AV4931" s="191" t="str">
        <f t="shared" si="80"/>
        <v>586_RS_12_1_202425</v>
      </c>
      <c r="AW4931" s="191" t="s">
        <v>92</v>
      </c>
      <c r="AX4931" s="18">
        <v>202425</v>
      </c>
      <c r="AY4931" s="191">
        <v>586</v>
      </c>
      <c r="AZ4931" s="191">
        <v>12</v>
      </c>
      <c r="BA4931" s="191">
        <v>1</v>
      </c>
      <c r="BB4931" s="191">
        <v>0</v>
      </c>
    </row>
    <row r="4932" spans="48:54" x14ac:dyDescent="0.2">
      <c r="AV4932" s="191" t="str">
        <f t="shared" ref="AV4932:AV4995" si="81">AY4932&amp;"_"&amp;AW4932&amp;"_"&amp;AZ4932&amp;"_"&amp;BA4932&amp;"_"&amp;AX4932</f>
        <v>512_RS_12_2_202425</v>
      </c>
      <c r="AW4932" s="191" t="s">
        <v>92</v>
      </c>
      <c r="AX4932" s="18">
        <v>202425</v>
      </c>
      <c r="AY4932" s="191">
        <v>512</v>
      </c>
      <c r="AZ4932" s="191">
        <v>12</v>
      </c>
      <c r="BA4932" s="191">
        <v>2</v>
      </c>
      <c r="BB4932" s="191">
        <v>-2380.808</v>
      </c>
    </row>
    <row r="4933" spans="48:54" x14ac:dyDescent="0.2">
      <c r="AV4933" s="191" t="str">
        <f t="shared" si="81"/>
        <v>514_RS_12_2_202425</v>
      </c>
      <c r="AW4933" s="191" t="s">
        <v>92</v>
      </c>
      <c r="AX4933" s="18">
        <v>202425</v>
      </c>
      <c r="AY4933" s="191">
        <v>514</v>
      </c>
      <c r="AZ4933" s="191">
        <v>12</v>
      </c>
      <c r="BA4933" s="191">
        <v>2</v>
      </c>
      <c r="BB4933" s="191">
        <v>-3294.7129999999997</v>
      </c>
    </row>
    <row r="4934" spans="48:54" x14ac:dyDescent="0.2">
      <c r="AV4934" s="191" t="str">
        <f t="shared" si="81"/>
        <v>516_RS_12_2_202425</v>
      </c>
      <c r="AW4934" s="191" t="s">
        <v>92</v>
      </c>
      <c r="AX4934" s="18">
        <v>202425</v>
      </c>
      <c r="AY4934" s="191">
        <v>516</v>
      </c>
      <c r="AZ4934" s="191">
        <v>12</v>
      </c>
      <c r="BA4934" s="191">
        <v>2</v>
      </c>
      <c r="BB4934" s="191">
        <v>-5022.393</v>
      </c>
    </row>
    <row r="4935" spans="48:54" x14ac:dyDescent="0.2">
      <c r="AV4935" s="191" t="str">
        <f t="shared" si="81"/>
        <v>518_RS_12_2_202425</v>
      </c>
      <c r="AW4935" s="191" t="s">
        <v>92</v>
      </c>
      <c r="AX4935" s="18">
        <v>202425</v>
      </c>
      <c r="AY4935" s="191">
        <v>518</v>
      </c>
      <c r="AZ4935" s="191">
        <v>12</v>
      </c>
      <c r="BA4935" s="191">
        <v>2</v>
      </c>
      <c r="BB4935" s="191">
        <v>-3.3849999999999998</v>
      </c>
    </row>
    <row r="4936" spans="48:54" x14ac:dyDescent="0.2">
      <c r="AV4936" s="191" t="str">
        <f t="shared" si="81"/>
        <v>520_RS_12_2_202425</v>
      </c>
      <c r="AW4936" s="191" t="s">
        <v>92</v>
      </c>
      <c r="AX4936" s="18">
        <v>202425</v>
      </c>
      <c r="AY4936" s="191">
        <v>520</v>
      </c>
      <c r="AZ4936" s="191">
        <v>12</v>
      </c>
      <c r="BA4936" s="191">
        <v>2</v>
      </c>
      <c r="BB4936" s="191">
        <v>-3810.3969999999999</v>
      </c>
    </row>
    <row r="4937" spans="48:54" x14ac:dyDescent="0.2">
      <c r="AV4937" s="191" t="str">
        <f t="shared" si="81"/>
        <v>522_RS_12_2_202425</v>
      </c>
      <c r="AW4937" s="191" t="s">
        <v>92</v>
      </c>
      <c r="AX4937" s="18">
        <v>202425</v>
      </c>
      <c r="AY4937" s="191">
        <v>522</v>
      </c>
      <c r="AZ4937" s="191">
        <v>12</v>
      </c>
      <c r="BA4937" s="191">
        <v>2</v>
      </c>
      <c r="BB4937" s="191">
        <v>-640.03163999999992</v>
      </c>
    </row>
    <row r="4938" spans="48:54" x14ac:dyDescent="0.2">
      <c r="AV4938" s="191" t="str">
        <f t="shared" si="81"/>
        <v>524_RS_12_2_202425</v>
      </c>
      <c r="AW4938" s="191" t="s">
        <v>92</v>
      </c>
      <c r="AX4938" s="18">
        <v>202425</v>
      </c>
      <c r="AY4938" s="191">
        <v>524</v>
      </c>
      <c r="AZ4938" s="191">
        <v>12</v>
      </c>
      <c r="BA4938" s="191">
        <v>2</v>
      </c>
      <c r="BB4938" s="191">
        <v>-182.71687</v>
      </c>
    </row>
    <row r="4939" spans="48:54" x14ac:dyDescent="0.2">
      <c r="AV4939" s="191" t="str">
        <f t="shared" si="81"/>
        <v>526_RS_12_2_202425</v>
      </c>
      <c r="AW4939" s="191" t="s">
        <v>92</v>
      </c>
      <c r="AX4939" s="18">
        <v>202425</v>
      </c>
      <c r="AY4939" s="191">
        <v>526</v>
      </c>
      <c r="AZ4939" s="191">
        <v>12</v>
      </c>
      <c r="BA4939" s="191">
        <v>2</v>
      </c>
      <c r="BB4939" s="191">
        <v>-951.69800000000009</v>
      </c>
    </row>
    <row r="4940" spans="48:54" x14ac:dyDescent="0.2">
      <c r="AV4940" s="191" t="str">
        <f t="shared" si="81"/>
        <v>528_RS_12_2_202425</v>
      </c>
      <c r="AW4940" s="191" t="s">
        <v>92</v>
      </c>
      <c r="AX4940" s="18">
        <v>202425</v>
      </c>
      <c r="AY4940" s="191">
        <v>528</v>
      </c>
      <c r="AZ4940" s="191">
        <v>12</v>
      </c>
      <c r="BA4940" s="191">
        <v>2</v>
      </c>
      <c r="BB4940" s="191">
        <v>-5761</v>
      </c>
    </row>
    <row r="4941" spans="48:54" x14ac:dyDescent="0.2">
      <c r="AV4941" s="191" t="str">
        <f t="shared" si="81"/>
        <v>530_RS_12_2_202425</v>
      </c>
      <c r="AW4941" s="191" t="s">
        <v>92</v>
      </c>
      <c r="AX4941" s="18">
        <v>202425</v>
      </c>
      <c r="AY4941" s="191">
        <v>530</v>
      </c>
      <c r="AZ4941" s="191">
        <v>12</v>
      </c>
      <c r="BA4941" s="191">
        <v>2</v>
      </c>
      <c r="BB4941" s="191">
        <v>-5609.1130000000003</v>
      </c>
    </row>
    <row r="4942" spans="48:54" x14ac:dyDescent="0.2">
      <c r="AV4942" s="191" t="str">
        <f t="shared" si="81"/>
        <v>532_RS_12_2_202425</v>
      </c>
      <c r="AW4942" s="191" t="s">
        <v>92</v>
      </c>
      <c r="AX4942" s="18">
        <v>202425</v>
      </c>
      <c r="AY4942" s="191">
        <v>532</v>
      </c>
      <c r="AZ4942" s="191">
        <v>12</v>
      </c>
      <c r="BA4942" s="191">
        <v>2</v>
      </c>
      <c r="BB4942" s="191">
        <v>-1186.06</v>
      </c>
    </row>
    <row r="4943" spans="48:54" x14ac:dyDescent="0.2">
      <c r="AV4943" s="191" t="str">
        <f t="shared" si="81"/>
        <v>534_RS_12_2_202425</v>
      </c>
      <c r="AW4943" s="191" t="s">
        <v>92</v>
      </c>
      <c r="AX4943" s="18">
        <v>202425</v>
      </c>
      <c r="AY4943" s="191">
        <v>534</v>
      </c>
      <c r="AZ4943" s="191">
        <v>12</v>
      </c>
      <c r="BA4943" s="191">
        <v>2</v>
      </c>
      <c r="BB4943" s="191">
        <v>-124.7316</v>
      </c>
    </row>
    <row r="4944" spans="48:54" x14ac:dyDescent="0.2">
      <c r="AV4944" s="191" t="str">
        <f t="shared" si="81"/>
        <v>536_RS_12_2_202425</v>
      </c>
      <c r="AW4944" s="191" t="s">
        <v>92</v>
      </c>
      <c r="AX4944" s="18">
        <v>202425</v>
      </c>
      <c r="AY4944" s="191">
        <v>536</v>
      </c>
      <c r="AZ4944" s="191">
        <v>12</v>
      </c>
      <c r="BA4944" s="191">
        <v>2</v>
      </c>
      <c r="BB4944" s="191">
        <v>-1006.833</v>
      </c>
    </row>
    <row r="4945" spans="48:54" x14ac:dyDescent="0.2">
      <c r="AV4945" s="191" t="str">
        <f t="shared" si="81"/>
        <v>538_RS_12_2_202425</v>
      </c>
      <c r="AW4945" s="191" t="s">
        <v>92</v>
      </c>
      <c r="AX4945" s="18">
        <v>202425</v>
      </c>
      <c r="AY4945" s="191">
        <v>538</v>
      </c>
      <c r="AZ4945" s="191">
        <v>12</v>
      </c>
      <c r="BA4945" s="191">
        <v>2</v>
      </c>
      <c r="BB4945" s="191">
        <v>-900.8561480047839</v>
      </c>
    </row>
    <row r="4946" spans="48:54" x14ac:dyDescent="0.2">
      <c r="AV4946" s="191" t="str">
        <f t="shared" si="81"/>
        <v>540_RS_12_2_202425</v>
      </c>
      <c r="AW4946" s="191" t="s">
        <v>92</v>
      </c>
      <c r="AX4946" s="18">
        <v>202425</v>
      </c>
      <c r="AY4946" s="191">
        <v>540</v>
      </c>
      <c r="AZ4946" s="191">
        <v>12</v>
      </c>
      <c r="BA4946" s="191">
        <v>2</v>
      </c>
      <c r="BB4946" s="191">
        <v>-6828.94</v>
      </c>
    </row>
    <row r="4947" spans="48:54" x14ac:dyDescent="0.2">
      <c r="AV4947" s="191" t="str">
        <f t="shared" si="81"/>
        <v>542_RS_12_2_202425</v>
      </c>
      <c r="AW4947" s="191" t="s">
        <v>92</v>
      </c>
      <c r="AX4947" s="18">
        <v>202425</v>
      </c>
      <c r="AY4947" s="191">
        <v>542</v>
      </c>
      <c r="AZ4947" s="191">
        <v>12</v>
      </c>
      <c r="BA4947" s="191">
        <v>2</v>
      </c>
      <c r="BB4947" s="191">
        <v>-208.13400000000001</v>
      </c>
    </row>
    <row r="4948" spans="48:54" x14ac:dyDescent="0.2">
      <c r="AV4948" s="191" t="str">
        <f t="shared" si="81"/>
        <v>544_RS_12_2_202425</v>
      </c>
      <c r="AW4948" s="191" t="s">
        <v>92</v>
      </c>
      <c r="AX4948" s="18">
        <v>202425</v>
      </c>
      <c r="AY4948" s="191">
        <v>544</v>
      </c>
      <c r="AZ4948" s="191">
        <v>12</v>
      </c>
      <c r="BA4948" s="191">
        <v>2</v>
      </c>
      <c r="BB4948" s="191">
        <v>-5681.848</v>
      </c>
    </row>
    <row r="4949" spans="48:54" x14ac:dyDescent="0.2">
      <c r="AV4949" s="191" t="str">
        <f t="shared" si="81"/>
        <v>545_RS_12_2_202425</v>
      </c>
      <c r="AW4949" s="191" t="s">
        <v>92</v>
      </c>
      <c r="AX4949" s="18">
        <v>202425</v>
      </c>
      <c r="AY4949" s="191">
        <v>545</v>
      </c>
      <c r="AZ4949" s="191">
        <v>12</v>
      </c>
      <c r="BA4949" s="191">
        <v>2</v>
      </c>
      <c r="BB4949" s="191">
        <v>-89.661839999999998</v>
      </c>
    </row>
    <row r="4950" spans="48:54" x14ac:dyDescent="0.2">
      <c r="AV4950" s="191" t="str">
        <f t="shared" si="81"/>
        <v>546_RS_12_2_202425</v>
      </c>
      <c r="AW4950" s="191" t="s">
        <v>92</v>
      </c>
      <c r="AX4950" s="18">
        <v>202425</v>
      </c>
      <c r="AY4950" s="191">
        <v>546</v>
      </c>
      <c r="AZ4950" s="191">
        <v>12</v>
      </c>
      <c r="BA4950" s="191">
        <v>2</v>
      </c>
      <c r="BB4950" s="191">
        <v>-936</v>
      </c>
    </row>
    <row r="4951" spans="48:54" x14ac:dyDescent="0.2">
      <c r="AV4951" s="191" t="str">
        <f t="shared" si="81"/>
        <v>548_RS_12_2_202425</v>
      </c>
      <c r="AW4951" s="191" t="s">
        <v>92</v>
      </c>
      <c r="AX4951" s="18">
        <v>202425</v>
      </c>
      <c r="AY4951" s="191">
        <v>548</v>
      </c>
      <c r="AZ4951" s="191">
        <v>12</v>
      </c>
      <c r="BA4951" s="191">
        <v>2</v>
      </c>
      <c r="BB4951" s="191">
        <v>-4734.8090000000002</v>
      </c>
    </row>
    <row r="4952" spans="48:54" x14ac:dyDescent="0.2">
      <c r="AV4952" s="191" t="str">
        <f t="shared" si="81"/>
        <v>550_RS_12_2_202425</v>
      </c>
      <c r="AW4952" s="191" t="s">
        <v>92</v>
      </c>
      <c r="AX4952" s="18">
        <v>202425</v>
      </c>
      <c r="AY4952" s="191">
        <v>550</v>
      </c>
      <c r="AZ4952" s="191">
        <v>12</v>
      </c>
      <c r="BA4952" s="191">
        <v>2</v>
      </c>
      <c r="BB4952" s="191">
        <v>-542.11972000000003</v>
      </c>
    </row>
    <row r="4953" spans="48:54" x14ac:dyDescent="0.2">
      <c r="AV4953" s="191" t="str">
        <f t="shared" si="81"/>
        <v>552_RS_12_2_202425</v>
      </c>
      <c r="AW4953" s="191" t="s">
        <v>92</v>
      </c>
      <c r="AX4953" s="18">
        <v>202425</v>
      </c>
      <c r="AY4953" s="191">
        <v>552</v>
      </c>
      <c r="AZ4953" s="191">
        <v>12</v>
      </c>
      <c r="BA4953" s="191">
        <v>2</v>
      </c>
      <c r="BB4953" s="191">
        <v>-3074.8462799999961</v>
      </c>
    </row>
    <row r="4954" spans="48:54" x14ac:dyDescent="0.2">
      <c r="AV4954" s="191" t="str">
        <f t="shared" si="81"/>
        <v>562_RS_12_2_202425</v>
      </c>
      <c r="AW4954" s="191" t="s">
        <v>92</v>
      </c>
      <c r="AX4954" s="18">
        <v>202425</v>
      </c>
      <c r="AY4954" s="191">
        <v>562</v>
      </c>
      <c r="AZ4954" s="191">
        <v>12</v>
      </c>
      <c r="BA4954" s="191">
        <v>2</v>
      </c>
      <c r="BB4954" s="191">
        <v>0</v>
      </c>
    </row>
    <row r="4955" spans="48:54" x14ac:dyDescent="0.2">
      <c r="AV4955" s="191" t="str">
        <f t="shared" si="81"/>
        <v>564_RS_12_2_202425</v>
      </c>
      <c r="AW4955" s="191" t="s">
        <v>92</v>
      </c>
      <c r="AX4955" s="18">
        <v>202425</v>
      </c>
      <c r="AY4955" s="191">
        <v>564</v>
      </c>
      <c r="AZ4955" s="191">
        <v>12</v>
      </c>
      <c r="BA4955" s="191">
        <v>2</v>
      </c>
      <c r="BB4955" s="191">
        <v>0</v>
      </c>
    </row>
    <row r="4956" spans="48:54" x14ac:dyDescent="0.2">
      <c r="AV4956" s="191" t="str">
        <f t="shared" si="81"/>
        <v>566_RS_12_2_202425</v>
      </c>
      <c r="AW4956" s="191" t="s">
        <v>92</v>
      </c>
      <c r="AX4956" s="18">
        <v>202425</v>
      </c>
      <c r="AY4956" s="191">
        <v>566</v>
      </c>
      <c r="AZ4956" s="191">
        <v>12</v>
      </c>
      <c r="BA4956" s="191">
        <v>2</v>
      </c>
      <c r="BB4956" s="191">
        <v>0</v>
      </c>
    </row>
    <row r="4957" spans="48:54" x14ac:dyDescent="0.2">
      <c r="AV4957" s="191" t="str">
        <f t="shared" si="81"/>
        <v>568_RS_12_2_202425</v>
      </c>
      <c r="AW4957" s="191" t="s">
        <v>92</v>
      </c>
      <c r="AX4957" s="18">
        <v>202425</v>
      </c>
      <c r="AY4957" s="191">
        <v>568</v>
      </c>
      <c r="AZ4957" s="191">
        <v>12</v>
      </c>
      <c r="BA4957" s="191">
        <v>2</v>
      </c>
      <c r="BB4957" s="191">
        <v>0</v>
      </c>
    </row>
    <row r="4958" spans="48:54" x14ac:dyDescent="0.2">
      <c r="AV4958" s="191" t="str">
        <f t="shared" si="81"/>
        <v>572_RS_12_2_202425</v>
      </c>
      <c r="AW4958" s="191" t="s">
        <v>92</v>
      </c>
      <c r="AX4958" s="18">
        <v>202425</v>
      </c>
      <c r="AY4958" s="191">
        <v>572</v>
      </c>
      <c r="AZ4958" s="191">
        <v>12</v>
      </c>
      <c r="BA4958" s="191">
        <v>2</v>
      </c>
      <c r="BB4958" s="191">
        <v>0</v>
      </c>
    </row>
    <row r="4959" spans="48:54" x14ac:dyDescent="0.2">
      <c r="AV4959" s="191" t="str">
        <f t="shared" si="81"/>
        <v>574_RS_12_2_202425</v>
      </c>
      <c r="AW4959" s="191" t="s">
        <v>92</v>
      </c>
      <c r="AX4959" s="18">
        <v>202425</v>
      </c>
      <c r="AY4959" s="191">
        <v>574</v>
      </c>
      <c r="AZ4959" s="191">
        <v>12</v>
      </c>
      <c r="BA4959" s="191">
        <v>2</v>
      </c>
      <c r="BB4959" s="191">
        <v>0</v>
      </c>
    </row>
    <row r="4960" spans="48:54" x14ac:dyDescent="0.2">
      <c r="AV4960" s="191" t="str">
        <f t="shared" si="81"/>
        <v>576_RS_12_2_202425</v>
      </c>
      <c r="AW4960" s="191" t="s">
        <v>92</v>
      </c>
      <c r="AX4960" s="18">
        <v>202425</v>
      </c>
      <c r="AY4960" s="191">
        <v>576</v>
      </c>
      <c r="AZ4960" s="191">
        <v>12</v>
      </c>
      <c r="BA4960" s="191">
        <v>2</v>
      </c>
      <c r="BB4960" s="191">
        <v>0</v>
      </c>
    </row>
    <row r="4961" spans="48:54" x14ac:dyDescent="0.2">
      <c r="AV4961" s="191" t="str">
        <f t="shared" si="81"/>
        <v>582_RS_12_2_202425</v>
      </c>
      <c r="AW4961" s="191" t="s">
        <v>92</v>
      </c>
      <c r="AX4961" s="18">
        <v>202425</v>
      </c>
      <c r="AY4961" s="191">
        <v>582</v>
      </c>
      <c r="AZ4961" s="191">
        <v>12</v>
      </c>
      <c r="BA4961" s="191">
        <v>2</v>
      </c>
      <c r="BB4961" s="191">
        <v>0</v>
      </c>
    </row>
    <row r="4962" spans="48:54" x14ac:dyDescent="0.2">
      <c r="AV4962" s="191" t="str">
        <f t="shared" si="81"/>
        <v>584_RS_12_2_202425</v>
      </c>
      <c r="AW4962" s="191" t="s">
        <v>92</v>
      </c>
      <c r="AX4962" s="18">
        <v>202425</v>
      </c>
      <c r="AY4962" s="191">
        <v>584</v>
      </c>
      <c r="AZ4962" s="191">
        <v>12</v>
      </c>
      <c r="BA4962" s="191">
        <v>2</v>
      </c>
      <c r="BB4962" s="191">
        <v>0</v>
      </c>
    </row>
    <row r="4963" spans="48:54" x14ac:dyDescent="0.2">
      <c r="AV4963" s="191" t="str">
        <f t="shared" si="81"/>
        <v>586_RS_12_2_202425</v>
      </c>
      <c r="AW4963" s="191" t="s">
        <v>92</v>
      </c>
      <c r="AX4963" s="18">
        <v>202425</v>
      </c>
      <c r="AY4963" s="191">
        <v>586</v>
      </c>
      <c r="AZ4963" s="191">
        <v>12</v>
      </c>
      <c r="BA4963" s="191">
        <v>2</v>
      </c>
      <c r="BB4963" s="191">
        <v>0</v>
      </c>
    </row>
    <row r="4964" spans="48:54" x14ac:dyDescent="0.2">
      <c r="AV4964" s="191" t="str">
        <f t="shared" si="81"/>
        <v>512_RS_12_4_202425</v>
      </c>
      <c r="AW4964" s="191" t="s">
        <v>92</v>
      </c>
      <c r="AX4964" s="18">
        <v>202425</v>
      </c>
      <c r="AY4964" s="191">
        <v>512</v>
      </c>
      <c r="AZ4964" s="191">
        <v>12</v>
      </c>
      <c r="BA4964" s="191">
        <v>4</v>
      </c>
      <c r="BB4964" s="191">
        <v>2571.9799999999996</v>
      </c>
    </row>
    <row r="4965" spans="48:54" x14ac:dyDescent="0.2">
      <c r="AV4965" s="191" t="str">
        <f t="shared" si="81"/>
        <v>514_RS_12_4_202425</v>
      </c>
      <c r="AW4965" s="191" t="s">
        <v>92</v>
      </c>
      <c r="AX4965" s="18">
        <v>202425</v>
      </c>
      <c r="AY4965" s="191">
        <v>514</v>
      </c>
      <c r="AZ4965" s="191">
        <v>12</v>
      </c>
      <c r="BA4965" s="191">
        <v>4</v>
      </c>
      <c r="BB4965" s="191">
        <v>4540.8240000000005</v>
      </c>
    </row>
    <row r="4966" spans="48:54" x14ac:dyDescent="0.2">
      <c r="AV4966" s="191" t="str">
        <f t="shared" si="81"/>
        <v>516_RS_12_4_202425</v>
      </c>
      <c r="AW4966" s="191" t="s">
        <v>92</v>
      </c>
      <c r="AX4966" s="18">
        <v>202425</v>
      </c>
      <c r="AY4966" s="191">
        <v>516</v>
      </c>
      <c r="AZ4966" s="191">
        <v>12</v>
      </c>
      <c r="BA4966" s="191">
        <v>4</v>
      </c>
      <c r="BB4966" s="191">
        <v>3808.1910000000007</v>
      </c>
    </row>
    <row r="4967" spans="48:54" x14ac:dyDescent="0.2">
      <c r="AV4967" s="191" t="str">
        <f t="shared" si="81"/>
        <v>518_RS_12_4_202425</v>
      </c>
      <c r="AW4967" s="191" t="s">
        <v>92</v>
      </c>
      <c r="AX4967" s="18">
        <v>202425</v>
      </c>
      <c r="AY4967" s="191">
        <v>518</v>
      </c>
      <c r="AZ4967" s="191">
        <v>12</v>
      </c>
      <c r="BA4967" s="191">
        <v>4</v>
      </c>
      <c r="BB4967" s="191">
        <v>3326.3969999999999</v>
      </c>
    </row>
    <row r="4968" spans="48:54" x14ac:dyDescent="0.2">
      <c r="AV4968" s="191" t="str">
        <f t="shared" si="81"/>
        <v>520_RS_12_4_202425</v>
      </c>
      <c r="AW4968" s="191" t="s">
        <v>92</v>
      </c>
      <c r="AX4968" s="18">
        <v>202425</v>
      </c>
      <c r="AY4968" s="191">
        <v>520</v>
      </c>
      <c r="AZ4968" s="191">
        <v>12</v>
      </c>
      <c r="BA4968" s="191">
        <v>4</v>
      </c>
      <c r="BB4968" s="191">
        <v>4865.1009999999997</v>
      </c>
    </row>
    <row r="4969" spans="48:54" x14ac:dyDescent="0.2">
      <c r="AV4969" s="191" t="str">
        <f t="shared" si="81"/>
        <v>522_RS_12_4_202425</v>
      </c>
      <c r="AW4969" s="191" t="s">
        <v>92</v>
      </c>
      <c r="AX4969" s="18">
        <v>202425</v>
      </c>
      <c r="AY4969" s="191">
        <v>522</v>
      </c>
      <c r="AZ4969" s="191">
        <v>12</v>
      </c>
      <c r="BA4969" s="191">
        <v>4</v>
      </c>
      <c r="BB4969" s="191">
        <v>2085.3057800000006</v>
      </c>
    </row>
    <row r="4970" spans="48:54" x14ac:dyDescent="0.2">
      <c r="AV4970" s="191" t="str">
        <f t="shared" si="81"/>
        <v>524_RS_12_4_202425</v>
      </c>
      <c r="AW4970" s="191" t="s">
        <v>92</v>
      </c>
      <c r="AX4970" s="18">
        <v>202425</v>
      </c>
      <c r="AY4970" s="191">
        <v>524</v>
      </c>
      <c r="AZ4970" s="191">
        <v>12</v>
      </c>
      <c r="BA4970" s="191">
        <v>4</v>
      </c>
      <c r="BB4970" s="191">
        <v>1470.4163017100002</v>
      </c>
    </row>
    <row r="4971" spans="48:54" x14ac:dyDescent="0.2">
      <c r="AV4971" s="191" t="str">
        <f t="shared" si="81"/>
        <v>526_RS_12_4_202425</v>
      </c>
      <c r="AW4971" s="191" t="s">
        <v>92</v>
      </c>
      <c r="AX4971" s="18">
        <v>202425</v>
      </c>
      <c r="AY4971" s="191">
        <v>526</v>
      </c>
      <c r="AZ4971" s="191">
        <v>12</v>
      </c>
      <c r="BA4971" s="191">
        <v>4</v>
      </c>
      <c r="BB4971" s="191">
        <v>2220.598</v>
      </c>
    </row>
    <row r="4972" spans="48:54" x14ac:dyDescent="0.2">
      <c r="AV4972" s="191" t="str">
        <f t="shared" si="81"/>
        <v>528_RS_12_4_202425</v>
      </c>
      <c r="AW4972" s="191" t="s">
        <v>92</v>
      </c>
      <c r="AX4972" s="18">
        <v>202425</v>
      </c>
      <c r="AY4972" s="191">
        <v>528</v>
      </c>
      <c r="AZ4972" s="191">
        <v>12</v>
      </c>
      <c r="BA4972" s="191">
        <v>4</v>
      </c>
      <c r="BB4972" s="191">
        <v>3459</v>
      </c>
    </row>
    <row r="4973" spans="48:54" x14ac:dyDescent="0.2">
      <c r="AV4973" s="191" t="str">
        <f t="shared" si="81"/>
        <v>530_RS_12_4_202425</v>
      </c>
      <c r="AW4973" s="191" t="s">
        <v>92</v>
      </c>
      <c r="AX4973" s="18">
        <v>202425</v>
      </c>
      <c r="AY4973" s="191">
        <v>530</v>
      </c>
      <c r="AZ4973" s="191">
        <v>12</v>
      </c>
      <c r="BA4973" s="191">
        <v>4</v>
      </c>
      <c r="BB4973" s="191">
        <v>4679.0620000000008</v>
      </c>
    </row>
    <row r="4974" spans="48:54" x14ac:dyDescent="0.2">
      <c r="AV4974" s="191" t="str">
        <f t="shared" si="81"/>
        <v>532_RS_12_4_202425</v>
      </c>
      <c r="AW4974" s="191" t="s">
        <v>92</v>
      </c>
      <c r="AX4974" s="18">
        <v>202425</v>
      </c>
      <c r="AY4974" s="191">
        <v>532</v>
      </c>
      <c r="AZ4974" s="191">
        <v>12</v>
      </c>
      <c r="BA4974" s="191">
        <v>4</v>
      </c>
      <c r="BB4974" s="191">
        <v>3714.3659999999995</v>
      </c>
    </row>
    <row r="4975" spans="48:54" x14ac:dyDescent="0.2">
      <c r="AV4975" s="191" t="str">
        <f t="shared" si="81"/>
        <v>534_RS_12_4_202425</v>
      </c>
      <c r="AW4975" s="191" t="s">
        <v>92</v>
      </c>
      <c r="AX4975" s="18">
        <v>202425</v>
      </c>
      <c r="AY4975" s="191">
        <v>534</v>
      </c>
      <c r="AZ4975" s="191">
        <v>12</v>
      </c>
      <c r="BA4975" s="191">
        <v>4</v>
      </c>
      <c r="BB4975" s="191">
        <v>5730.0437399999992</v>
      </c>
    </row>
    <row r="4976" spans="48:54" x14ac:dyDescent="0.2">
      <c r="AV4976" s="191" t="str">
        <f t="shared" si="81"/>
        <v>536_RS_12_4_202425</v>
      </c>
      <c r="AW4976" s="191" t="s">
        <v>92</v>
      </c>
      <c r="AX4976" s="18">
        <v>202425</v>
      </c>
      <c r="AY4976" s="191">
        <v>536</v>
      </c>
      <c r="AZ4976" s="191">
        <v>12</v>
      </c>
      <c r="BA4976" s="191">
        <v>4</v>
      </c>
      <c r="BB4976" s="191">
        <v>5444.8540000000003</v>
      </c>
    </row>
    <row r="4977" spans="48:54" x14ac:dyDescent="0.2">
      <c r="AV4977" s="191" t="str">
        <f t="shared" si="81"/>
        <v>538_RS_12_4_202425</v>
      </c>
      <c r="AW4977" s="191" t="s">
        <v>92</v>
      </c>
      <c r="AX4977" s="18">
        <v>202425</v>
      </c>
      <c r="AY4977" s="191">
        <v>538</v>
      </c>
      <c r="AZ4977" s="191">
        <v>12</v>
      </c>
      <c r="BA4977" s="191">
        <v>4</v>
      </c>
      <c r="BB4977" s="191">
        <v>1269.4747941723417</v>
      </c>
    </row>
    <row r="4978" spans="48:54" x14ac:dyDescent="0.2">
      <c r="AV4978" s="191" t="str">
        <f t="shared" si="81"/>
        <v>540_RS_12_4_202425</v>
      </c>
      <c r="AW4978" s="191" t="s">
        <v>92</v>
      </c>
      <c r="AX4978" s="18">
        <v>202425</v>
      </c>
      <c r="AY4978" s="191">
        <v>540</v>
      </c>
      <c r="AZ4978" s="191">
        <v>12</v>
      </c>
      <c r="BA4978" s="191">
        <v>4</v>
      </c>
      <c r="BB4978" s="191">
        <v>8710.2860000000001</v>
      </c>
    </row>
    <row r="4979" spans="48:54" x14ac:dyDescent="0.2">
      <c r="AV4979" s="191" t="str">
        <f t="shared" si="81"/>
        <v>542_RS_12_4_202425</v>
      </c>
      <c r="AW4979" s="191" t="s">
        <v>92</v>
      </c>
      <c r="AX4979" s="18">
        <v>202425</v>
      </c>
      <c r="AY4979" s="191">
        <v>542</v>
      </c>
      <c r="AZ4979" s="191">
        <v>12</v>
      </c>
      <c r="BA4979" s="191">
        <v>4</v>
      </c>
      <c r="BB4979" s="191">
        <v>2932.6309999999999</v>
      </c>
    </row>
    <row r="4980" spans="48:54" x14ac:dyDescent="0.2">
      <c r="AV4980" s="191" t="str">
        <f t="shared" si="81"/>
        <v>544_RS_12_4_202425</v>
      </c>
      <c r="AW4980" s="191" t="s">
        <v>92</v>
      </c>
      <c r="AX4980" s="18">
        <v>202425</v>
      </c>
      <c r="AY4980" s="191">
        <v>544</v>
      </c>
      <c r="AZ4980" s="191">
        <v>12</v>
      </c>
      <c r="BA4980" s="191">
        <v>4</v>
      </c>
      <c r="BB4980" s="191">
        <v>8830.8629999999994</v>
      </c>
    </row>
    <row r="4981" spans="48:54" x14ac:dyDescent="0.2">
      <c r="AV4981" s="191" t="str">
        <f t="shared" si="81"/>
        <v>545_RS_12_4_202425</v>
      </c>
      <c r="AW4981" s="191" t="s">
        <v>92</v>
      </c>
      <c r="AX4981" s="18">
        <v>202425</v>
      </c>
      <c r="AY4981" s="191">
        <v>545</v>
      </c>
      <c r="AZ4981" s="191">
        <v>12</v>
      </c>
      <c r="BA4981" s="191">
        <v>4</v>
      </c>
      <c r="BB4981" s="191">
        <v>1643.2492900000002</v>
      </c>
    </row>
    <row r="4982" spans="48:54" x14ac:dyDescent="0.2">
      <c r="AV4982" s="191" t="str">
        <f t="shared" si="81"/>
        <v>546_RS_12_4_202425</v>
      </c>
      <c r="AW4982" s="191" t="s">
        <v>92</v>
      </c>
      <c r="AX4982" s="18">
        <v>202425</v>
      </c>
      <c r="AY4982" s="191">
        <v>546</v>
      </c>
      <c r="AZ4982" s="191">
        <v>12</v>
      </c>
      <c r="BA4982" s="191">
        <v>4</v>
      </c>
      <c r="BB4982" s="191">
        <v>4764</v>
      </c>
    </row>
    <row r="4983" spans="48:54" x14ac:dyDescent="0.2">
      <c r="AV4983" s="191" t="str">
        <f t="shared" si="81"/>
        <v>548_RS_12_4_202425</v>
      </c>
      <c r="AW4983" s="191" t="s">
        <v>92</v>
      </c>
      <c r="AX4983" s="18">
        <v>202425</v>
      </c>
      <c r="AY4983" s="191">
        <v>548</v>
      </c>
      <c r="AZ4983" s="191">
        <v>12</v>
      </c>
      <c r="BA4983" s="191">
        <v>4</v>
      </c>
      <c r="BB4983" s="191">
        <v>3600.9010000000007</v>
      </c>
    </row>
    <row r="4984" spans="48:54" x14ac:dyDescent="0.2">
      <c r="AV4984" s="191" t="str">
        <f t="shared" si="81"/>
        <v>550_RS_12_4_202425</v>
      </c>
      <c r="AW4984" s="191" t="s">
        <v>92</v>
      </c>
      <c r="AX4984" s="18">
        <v>202425</v>
      </c>
      <c r="AY4984" s="191">
        <v>550</v>
      </c>
      <c r="AZ4984" s="191">
        <v>12</v>
      </c>
      <c r="BA4984" s="191">
        <v>4</v>
      </c>
      <c r="BB4984" s="191">
        <v>3961.3093844530536</v>
      </c>
    </row>
    <row r="4985" spans="48:54" x14ac:dyDescent="0.2">
      <c r="AV4985" s="191" t="str">
        <f t="shared" si="81"/>
        <v>552_RS_12_4_202425</v>
      </c>
      <c r="AW4985" s="191" t="s">
        <v>92</v>
      </c>
      <c r="AX4985" s="18">
        <v>202425</v>
      </c>
      <c r="AY4985" s="191">
        <v>552</v>
      </c>
      <c r="AZ4985" s="191">
        <v>12</v>
      </c>
      <c r="BA4985" s="191">
        <v>4</v>
      </c>
      <c r="BB4985" s="191">
        <v>3657.7246899999936</v>
      </c>
    </row>
    <row r="4986" spans="48:54" x14ac:dyDescent="0.2">
      <c r="AV4986" s="191" t="str">
        <f t="shared" si="81"/>
        <v>562_RS_12_4_202425</v>
      </c>
      <c r="AW4986" s="191" t="s">
        <v>92</v>
      </c>
      <c r="AX4986" s="18">
        <v>202425</v>
      </c>
      <c r="AY4986" s="191">
        <v>562</v>
      </c>
      <c r="AZ4986" s="191">
        <v>12</v>
      </c>
      <c r="BA4986" s="191">
        <v>4</v>
      </c>
      <c r="BB4986" s="191">
        <v>0</v>
      </c>
    </row>
    <row r="4987" spans="48:54" x14ac:dyDescent="0.2">
      <c r="AV4987" s="191" t="str">
        <f t="shared" si="81"/>
        <v>564_RS_12_4_202425</v>
      </c>
      <c r="AW4987" s="191" t="s">
        <v>92</v>
      </c>
      <c r="AX4987" s="18">
        <v>202425</v>
      </c>
      <c r="AY4987" s="191">
        <v>564</v>
      </c>
      <c r="AZ4987" s="191">
        <v>12</v>
      </c>
      <c r="BA4987" s="191">
        <v>4</v>
      </c>
      <c r="BB4987" s="191">
        <v>0</v>
      </c>
    </row>
    <row r="4988" spans="48:54" x14ac:dyDescent="0.2">
      <c r="AV4988" s="191" t="str">
        <f t="shared" si="81"/>
        <v>566_RS_12_4_202425</v>
      </c>
      <c r="AW4988" s="191" t="s">
        <v>92</v>
      </c>
      <c r="AX4988" s="18">
        <v>202425</v>
      </c>
      <c r="AY4988" s="191">
        <v>566</v>
      </c>
      <c r="AZ4988" s="191">
        <v>12</v>
      </c>
      <c r="BA4988" s="191">
        <v>4</v>
      </c>
      <c r="BB4988" s="191">
        <v>0</v>
      </c>
    </row>
    <row r="4989" spans="48:54" x14ac:dyDescent="0.2">
      <c r="AV4989" s="191" t="str">
        <f t="shared" si="81"/>
        <v>568_RS_12_4_202425</v>
      </c>
      <c r="AW4989" s="191" t="s">
        <v>92</v>
      </c>
      <c r="AX4989" s="18">
        <v>202425</v>
      </c>
      <c r="AY4989" s="191">
        <v>568</v>
      </c>
      <c r="AZ4989" s="191">
        <v>12</v>
      </c>
      <c r="BA4989" s="191">
        <v>4</v>
      </c>
      <c r="BB4989" s="191">
        <v>0</v>
      </c>
    </row>
    <row r="4990" spans="48:54" x14ac:dyDescent="0.2">
      <c r="AV4990" s="191" t="str">
        <f t="shared" si="81"/>
        <v>572_RS_12_4_202425</v>
      </c>
      <c r="AW4990" s="191" t="s">
        <v>92</v>
      </c>
      <c r="AX4990" s="18">
        <v>202425</v>
      </c>
      <c r="AY4990" s="191">
        <v>572</v>
      </c>
      <c r="AZ4990" s="191">
        <v>12</v>
      </c>
      <c r="BA4990" s="191">
        <v>4</v>
      </c>
      <c r="BB4990" s="191">
        <v>0</v>
      </c>
    </row>
    <row r="4991" spans="48:54" x14ac:dyDescent="0.2">
      <c r="AV4991" s="191" t="str">
        <f t="shared" si="81"/>
        <v>574_RS_12_4_202425</v>
      </c>
      <c r="AW4991" s="191" t="s">
        <v>92</v>
      </c>
      <c r="AX4991" s="18">
        <v>202425</v>
      </c>
      <c r="AY4991" s="191">
        <v>574</v>
      </c>
      <c r="AZ4991" s="191">
        <v>12</v>
      </c>
      <c r="BA4991" s="191">
        <v>4</v>
      </c>
      <c r="BB4991" s="191">
        <v>0</v>
      </c>
    </row>
    <row r="4992" spans="48:54" x14ac:dyDescent="0.2">
      <c r="AV4992" s="191" t="str">
        <f t="shared" si="81"/>
        <v>576_RS_12_4_202425</v>
      </c>
      <c r="AW4992" s="191" t="s">
        <v>92</v>
      </c>
      <c r="AX4992" s="18">
        <v>202425</v>
      </c>
      <c r="AY4992" s="191">
        <v>576</v>
      </c>
      <c r="AZ4992" s="191">
        <v>12</v>
      </c>
      <c r="BA4992" s="191">
        <v>4</v>
      </c>
      <c r="BB4992" s="191">
        <v>0</v>
      </c>
    </row>
    <row r="4993" spans="48:54" x14ac:dyDescent="0.2">
      <c r="AV4993" s="191" t="str">
        <f t="shared" si="81"/>
        <v>582_RS_12_4_202425</v>
      </c>
      <c r="AW4993" s="191" t="s">
        <v>92</v>
      </c>
      <c r="AX4993" s="18">
        <v>202425</v>
      </c>
      <c r="AY4993" s="191">
        <v>582</v>
      </c>
      <c r="AZ4993" s="191">
        <v>12</v>
      </c>
      <c r="BA4993" s="191">
        <v>4</v>
      </c>
      <c r="BB4993" s="191">
        <v>0</v>
      </c>
    </row>
    <row r="4994" spans="48:54" x14ac:dyDescent="0.2">
      <c r="AV4994" s="191" t="str">
        <f t="shared" si="81"/>
        <v>584_RS_12_4_202425</v>
      </c>
      <c r="AW4994" s="191" t="s">
        <v>92</v>
      </c>
      <c r="AX4994" s="18">
        <v>202425</v>
      </c>
      <c r="AY4994" s="191">
        <v>584</v>
      </c>
      <c r="AZ4994" s="191">
        <v>12</v>
      </c>
      <c r="BA4994" s="191">
        <v>4</v>
      </c>
      <c r="BB4994" s="191">
        <v>0</v>
      </c>
    </row>
    <row r="4995" spans="48:54" x14ac:dyDescent="0.2">
      <c r="AV4995" s="191" t="str">
        <f t="shared" si="81"/>
        <v>586_RS_12_4_202425</v>
      </c>
      <c r="AW4995" s="191" t="s">
        <v>92</v>
      </c>
      <c r="AX4995" s="18">
        <v>202425</v>
      </c>
      <c r="AY4995" s="191">
        <v>586</v>
      </c>
      <c r="AZ4995" s="191">
        <v>12</v>
      </c>
      <c r="BA4995" s="191">
        <v>4</v>
      </c>
      <c r="BB4995" s="191">
        <v>0</v>
      </c>
    </row>
    <row r="4996" spans="48:54" x14ac:dyDescent="0.2">
      <c r="AV4996" s="191" t="str">
        <f t="shared" ref="AV4996:AV5059" si="82">AY4996&amp;"_"&amp;AW4996&amp;"_"&amp;AZ4996&amp;"_"&amp;BA4996&amp;"_"&amp;AX4996</f>
        <v>512_RS_12_5_202425</v>
      </c>
      <c r="AW4996" s="191" t="s">
        <v>92</v>
      </c>
      <c r="AX4996" s="18">
        <v>202425</v>
      </c>
      <c r="AY4996" s="191">
        <v>512</v>
      </c>
      <c r="AZ4996" s="191">
        <v>12</v>
      </c>
      <c r="BA4996" s="191">
        <v>5</v>
      </c>
      <c r="BB4996" s="191">
        <v>-1264.6759999999999</v>
      </c>
    </row>
    <row r="4997" spans="48:54" x14ac:dyDescent="0.2">
      <c r="AV4997" s="191" t="str">
        <f t="shared" si="82"/>
        <v>514_RS_12_5_202425</v>
      </c>
      <c r="AW4997" s="191" t="s">
        <v>92</v>
      </c>
      <c r="AX4997" s="18">
        <v>202425</v>
      </c>
      <c r="AY4997" s="191">
        <v>514</v>
      </c>
      <c r="AZ4997" s="191">
        <v>12</v>
      </c>
      <c r="BA4997" s="191">
        <v>5</v>
      </c>
      <c r="BB4997" s="191">
        <v>-1181.1590000000001</v>
      </c>
    </row>
    <row r="4998" spans="48:54" x14ac:dyDescent="0.2">
      <c r="AV4998" s="191" t="str">
        <f t="shared" si="82"/>
        <v>516_RS_12_5_202425</v>
      </c>
      <c r="AW4998" s="191" t="s">
        <v>92</v>
      </c>
      <c r="AX4998" s="18">
        <v>202425</v>
      </c>
      <c r="AY4998" s="191">
        <v>516</v>
      </c>
      <c r="AZ4998" s="191">
        <v>12</v>
      </c>
      <c r="BA4998" s="191">
        <v>5</v>
      </c>
      <c r="BB4998" s="191">
        <v>-1735.694</v>
      </c>
    </row>
    <row r="4999" spans="48:54" x14ac:dyDescent="0.2">
      <c r="AV4999" s="191" t="str">
        <f t="shared" si="82"/>
        <v>518_RS_12_5_202425</v>
      </c>
      <c r="AW4999" s="191" t="s">
        <v>92</v>
      </c>
      <c r="AX4999" s="18">
        <v>202425</v>
      </c>
      <c r="AY4999" s="191">
        <v>518</v>
      </c>
      <c r="AZ4999" s="191">
        <v>12</v>
      </c>
      <c r="BA4999" s="191">
        <v>5</v>
      </c>
      <c r="BB4999" s="191">
        <v>0</v>
      </c>
    </row>
    <row r="5000" spans="48:54" x14ac:dyDescent="0.2">
      <c r="AV5000" s="191" t="str">
        <f t="shared" si="82"/>
        <v>520_RS_12_5_202425</v>
      </c>
      <c r="AW5000" s="191" t="s">
        <v>92</v>
      </c>
      <c r="AX5000" s="18">
        <v>202425</v>
      </c>
      <c r="AY5000" s="191">
        <v>520</v>
      </c>
      <c r="AZ5000" s="191">
        <v>12</v>
      </c>
      <c r="BA5000" s="191">
        <v>5</v>
      </c>
      <c r="BB5000" s="191">
        <v>-283.39100000000002</v>
      </c>
    </row>
    <row r="5001" spans="48:54" x14ac:dyDescent="0.2">
      <c r="AV5001" s="191" t="str">
        <f t="shared" si="82"/>
        <v>522_RS_12_5_202425</v>
      </c>
      <c r="AW5001" s="191" t="s">
        <v>92</v>
      </c>
      <c r="AX5001" s="18">
        <v>202425</v>
      </c>
      <c r="AY5001" s="191">
        <v>522</v>
      </c>
      <c r="AZ5001" s="191">
        <v>12</v>
      </c>
      <c r="BA5001" s="191">
        <v>5</v>
      </c>
      <c r="BB5001" s="191">
        <v>-520.49299999999994</v>
      </c>
    </row>
    <row r="5002" spans="48:54" x14ac:dyDescent="0.2">
      <c r="AV5002" s="191" t="str">
        <f t="shared" si="82"/>
        <v>524_RS_12_5_202425</v>
      </c>
      <c r="AW5002" s="191" t="s">
        <v>92</v>
      </c>
      <c r="AX5002" s="18">
        <v>202425</v>
      </c>
      <c r="AY5002" s="191">
        <v>524</v>
      </c>
      <c r="AZ5002" s="191">
        <v>12</v>
      </c>
      <c r="BA5002" s="191">
        <v>5</v>
      </c>
      <c r="BB5002" s="191">
        <v>-600.90299000000005</v>
      </c>
    </row>
    <row r="5003" spans="48:54" x14ac:dyDescent="0.2">
      <c r="AV5003" s="191" t="str">
        <f t="shared" si="82"/>
        <v>526_RS_12_5_202425</v>
      </c>
      <c r="AW5003" s="191" t="s">
        <v>92</v>
      </c>
      <c r="AX5003" s="18">
        <v>202425</v>
      </c>
      <c r="AY5003" s="191">
        <v>526</v>
      </c>
      <c r="AZ5003" s="191">
        <v>12</v>
      </c>
      <c r="BA5003" s="191">
        <v>5</v>
      </c>
      <c r="BB5003" s="191">
        <v>-202.25899999999999</v>
      </c>
    </row>
    <row r="5004" spans="48:54" x14ac:dyDescent="0.2">
      <c r="AV5004" s="191" t="str">
        <f t="shared" si="82"/>
        <v>528_RS_12_5_202425</v>
      </c>
      <c r="AW5004" s="191" t="s">
        <v>92</v>
      </c>
      <c r="AX5004" s="18">
        <v>202425</v>
      </c>
      <c r="AY5004" s="191">
        <v>528</v>
      </c>
      <c r="AZ5004" s="191">
        <v>12</v>
      </c>
      <c r="BA5004" s="191">
        <v>5</v>
      </c>
      <c r="BB5004" s="191">
        <v>-553</v>
      </c>
    </row>
    <row r="5005" spans="48:54" x14ac:dyDescent="0.2">
      <c r="AV5005" s="191" t="str">
        <f t="shared" si="82"/>
        <v>530_RS_12_5_202425</v>
      </c>
      <c r="AW5005" s="191" t="s">
        <v>92</v>
      </c>
      <c r="AX5005" s="18">
        <v>202425</v>
      </c>
      <c r="AY5005" s="191">
        <v>530</v>
      </c>
      <c r="AZ5005" s="191">
        <v>12</v>
      </c>
      <c r="BA5005" s="191">
        <v>5</v>
      </c>
      <c r="BB5005" s="191">
        <v>-846.94</v>
      </c>
    </row>
    <row r="5006" spans="48:54" x14ac:dyDescent="0.2">
      <c r="AV5006" s="191" t="str">
        <f t="shared" si="82"/>
        <v>532_RS_12_5_202425</v>
      </c>
      <c r="AW5006" s="191" t="s">
        <v>92</v>
      </c>
      <c r="AX5006" s="18">
        <v>202425</v>
      </c>
      <c r="AY5006" s="191">
        <v>532</v>
      </c>
      <c r="AZ5006" s="191">
        <v>12</v>
      </c>
      <c r="BA5006" s="191">
        <v>5</v>
      </c>
      <c r="BB5006" s="191">
        <v>-800</v>
      </c>
    </row>
    <row r="5007" spans="48:54" x14ac:dyDescent="0.2">
      <c r="AV5007" s="191" t="str">
        <f t="shared" si="82"/>
        <v>534_RS_12_5_202425</v>
      </c>
      <c r="AW5007" s="191" t="s">
        <v>92</v>
      </c>
      <c r="AX5007" s="18">
        <v>202425</v>
      </c>
      <c r="AY5007" s="191">
        <v>534</v>
      </c>
      <c r="AZ5007" s="191">
        <v>12</v>
      </c>
      <c r="BA5007" s="191">
        <v>5</v>
      </c>
      <c r="BB5007" s="191">
        <v>-317.17500000000001</v>
      </c>
    </row>
    <row r="5008" spans="48:54" x14ac:dyDescent="0.2">
      <c r="AV5008" s="191" t="str">
        <f t="shared" si="82"/>
        <v>536_RS_12_5_202425</v>
      </c>
      <c r="AW5008" s="191" t="s">
        <v>92</v>
      </c>
      <c r="AX5008" s="18">
        <v>202425</v>
      </c>
      <c r="AY5008" s="191">
        <v>536</v>
      </c>
      <c r="AZ5008" s="191">
        <v>12</v>
      </c>
      <c r="BA5008" s="191">
        <v>5</v>
      </c>
      <c r="BB5008" s="191">
        <v>-1597.806</v>
      </c>
    </row>
    <row r="5009" spans="48:54" x14ac:dyDescent="0.2">
      <c r="AV5009" s="191" t="str">
        <f t="shared" si="82"/>
        <v>538_RS_12_5_202425</v>
      </c>
      <c r="AW5009" s="191" t="s">
        <v>92</v>
      </c>
      <c r="AX5009" s="18">
        <v>202425</v>
      </c>
      <c r="AY5009" s="191">
        <v>538</v>
      </c>
      <c r="AZ5009" s="191">
        <v>12</v>
      </c>
      <c r="BA5009" s="191">
        <v>5</v>
      </c>
      <c r="BB5009" s="191">
        <v>-591.98376999999982</v>
      </c>
    </row>
    <row r="5010" spans="48:54" x14ac:dyDescent="0.2">
      <c r="AV5010" s="191" t="str">
        <f t="shared" si="82"/>
        <v>540_RS_12_5_202425</v>
      </c>
      <c r="AW5010" s="191" t="s">
        <v>92</v>
      </c>
      <c r="AX5010" s="18">
        <v>202425</v>
      </c>
      <c r="AY5010" s="191">
        <v>540</v>
      </c>
      <c r="AZ5010" s="191">
        <v>12</v>
      </c>
      <c r="BA5010" s="191">
        <v>5</v>
      </c>
      <c r="BB5010" s="191">
        <v>-1224.0820000000001</v>
      </c>
    </row>
    <row r="5011" spans="48:54" x14ac:dyDescent="0.2">
      <c r="AV5011" s="191" t="str">
        <f t="shared" si="82"/>
        <v>542_RS_12_5_202425</v>
      </c>
      <c r="AW5011" s="191" t="s">
        <v>92</v>
      </c>
      <c r="AX5011" s="18">
        <v>202425</v>
      </c>
      <c r="AY5011" s="191">
        <v>542</v>
      </c>
      <c r="AZ5011" s="191">
        <v>12</v>
      </c>
      <c r="BA5011" s="191">
        <v>5</v>
      </c>
      <c r="BB5011" s="191">
        <v>-272.70400000000001</v>
      </c>
    </row>
    <row r="5012" spans="48:54" x14ac:dyDescent="0.2">
      <c r="AV5012" s="191" t="str">
        <f t="shared" si="82"/>
        <v>544_RS_12_5_202425</v>
      </c>
      <c r="AW5012" s="191" t="s">
        <v>92</v>
      </c>
      <c r="AX5012" s="18">
        <v>202425</v>
      </c>
      <c r="AY5012" s="191">
        <v>544</v>
      </c>
      <c r="AZ5012" s="191">
        <v>12</v>
      </c>
      <c r="BA5012" s="191">
        <v>5</v>
      </c>
      <c r="BB5012" s="191">
        <v>-905.53300000000002</v>
      </c>
    </row>
    <row r="5013" spans="48:54" x14ac:dyDescent="0.2">
      <c r="AV5013" s="191" t="str">
        <f t="shared" si="82"/>
        <v>545_RS_12_5_202425</v>
      </c>
      <c r="AW5013" s="191" t="s">
        <v>92</v>
      </c>
      <c r="AX5013" s="18">
        <v>202425</v>
      </c>
      <c r="AY5013" s="191">
        <v>545</v>
      </c>
      <c r="AZ5013" s="191">
        <v>12</v>
      </c>
      <c r="BA5013" s="191">
        <v>5</v>
      </c>
      <c r="BB5013" s="191">
        <v>-290.13900000000001</v>
      </c>
    </row>
    <row r="5014" spans="48:54" x14ac:dyDescent="0.2">
      <c r="AV5014" s="191" t="str">
        <f t="shared" si="82"/>
        <v>546_RS_12_5_202425</v>
      </c>
      <c r="AW5014" s="191" t="s">
        <v>92</v>
      </c>
      <c r="AX5014" s="18">
        <v>202425</v>
      </c>
      <c r="AY5014" s="191">
        <v>546</v>
      </c>
      <c r="AZ5014" s="191">
        <v>12</v>
      </c>
      <c r="BA5014" s="191">
        <v>5</v>
      </c>
      <c r="BB5014" s="191">
        <v>-1569</v>
      </c>
    </row>
    <row r="5015" spans="48:54" x14ac:dyDescent="0.2">
      <c r="AV5015" s="191" t="str">
        <f t="shared" si="82"/>
        <v>548_RS_12_5_202425</v>
      </c>
      <c r="AW5015" s="191" t="s">
        <v>92</v>
      </c>
      <c r="AX5015" s="18">
        <v>202425</v>
      </c>
      <c r="AY5015" s="191">
        <v>548</v>
      </c>
      <c r="AZ5015" s="191">
        <v>12</v>
      </c>
      <c r="BA5015" s="191">
        <v>5</v>
      </c>
      <c r="BB5015" s="191">
        <v>-475.96300000000002</v>
      </c>
    </row>
    <row r="5016" spans="48:54" x14ac:dyDescent="0.2">
      <c r="AV5016" s="191" t="str">
        <f t="shared" si="82"/>
        <v>550_RS_12_5_202425</v>
      </c>
      <c r="AW5016" s="191" t="s">
        <v>92</v>
      </c>
      <c r="AX5016" s="18">
        <v>202425</v>
      </c>
      <c r="AY5016" s="191">
        <v>550</v>
      </c>
      <c r="AZ5016" s="191">
        <v>12</v>
      </c>
      <c r="BA5016" s="191">
        <v>5</v>
      </c>
      <c r="BB5016" s="191">
        <v>-888.8388299999998</v>
      </c>
    </row>
    <row r="5017" spans="48:54" x14ac:dyDescent="0.2">
      <c r="AV5017" s="191" t="str">
        <f t="shared" si="82"/>
        <v>552_RS_12_5_202425</v>
      </c>
      <c r="AW5017" s="191" t="s">
        <v>92</v>
      </c>
      <c r="AX5017" s="18">
        <v>202425</v>
      </c>
      <c r="AY5017" s="191">
        <v>552</v>
      </c>
      <c r="AZ5017" s="191">
        <v>12</v>
      </c>
      <c r="BA5017" s="191">
        <v>5</v>
      </c>
      <c r="BB5017" s="191">
        <v>-2040.44703</v>
      </c>
    </row>
    <row r="5018" spans="48:54" x14ac:dyDescent="0.2">
      <c r="AV5018" s="191" t="str">
        <f t="shared" si="82"/>
        <v>562_RS_12_5_202425</v>
      </c>
      <c r="AW5018" s="191" t="s">
        <v>92</v>
      </c>
      <c r="AX5018" s="18">
        <v>202425</v>
      </c>
      <c r="AY5018" s="191">
        <v>562</v>
      </c>
      <c r="AZ5018" s="191">
        <v>12</v>
      </c>
      <c r="BA5018" s="191">
        <v>5</v>
      </c>
      <c r="BB5018" s="191">
        <v>0</v>
      </c>
    </row>
    <row r="5019" spans="48:54" x14ac:dyDescent="0.2">
      <c r="AV5019" s="191" t="str">
        <f t="shared" si="82"/>
        <v>564_RS_12_5_202425</v>
      </c>
      <c r="AW5019" s="191" t="s">
        <v>92</v>
      </c>
      <c r="AX5019" s="18">
        <v>202425</v>
      </c>
      <c r="AY5019" s="191">
        <v>564</v>
      </c>
      <c r="AZ5019" s="191">
        <v>12</v>
      </c>
      <c r="BA5019" s="191">
        <v>5</v>
      </c>
      <c r="BB5019" s="191">
        <v>0</v>
      </c>
    </row>
    <row r="5020" spans="48:54" x14ac:dyDescent="0.2">
      <c r="AV5020" s="191" t="str">
        <f t="shared" si="82"/>
        <v>566_RS_12_5_202425</v>
      </c>
      <c r="AW5020" s="191" t="s">
        <v>92</v>
      </c>
      <c r="AX5020" s="18">
        <v>202425</v>
      </c>
      <c r="AY5020" s="191">
        <v>566</v>
      </c>
      <c r="AZ5020" s="191">
        <v>12</v>
      </c>
      <c r="BA5020" s="191">
        <v>5</v>
      </c>
      <c r="BB5020" s="191">
        <v>0</v>
      </c>
    </row>
    <row r="5021" spans="48:54" x14ac:dyDescent="0.2">
      <c r="AV5021" s="191" t="str">
        <f t="shared" si="82"/>
        <v>568_RS_12_5_202425</v>
      </c>
      <c r="AW5021" s="191" t="s">
        <v>92</v>
      </c>
      <c r="AX5021" s="18">
        <v>202425</v>
      </c>
      <c r="AY5021" s="191">
        <v>568</v>
      </c>
      <c r="AZ5021" s="191">
        <v>12</v>
      </c>
      <c r="BA5021" s="191">
        <v>5</v>
      </c>
      <c r="BB5021" s="191">
        <v>0</v>
      </c>
    </row>
    <row r="5022" spans="48:54" x14ac:dyDescent="0.2">
      <c r="AV5022" s="191" t="str">
        <f t="shared" si="82"/>
        <v>572_RS_12_5_202425</v>
      </c>
      <c r="AW5022" s="191" t="s">
        <v>92</v>
      </c>
      <c r="AX5022" s="18">
        <v>202425</v>
      </c>
      <c r="AY5022" s="191">
        <v>572</v>
      </c>
      <c r="AZ5022" s="191">
        <v>12</v>
      </c>
      <c r="BA5022" s="191">
        <v>5</v>
      </c>
      <c r="BB5022" s="191">
        <v>0</v>
      </c>
    </row>
    <row r="5023" spans="48:54" x14ac:dyDescent="0.2">
      <c r="AV5023" s="191" t="str">
        <f t="shared" si="82"/>
        <v>574_RS_12_5_202425</v>
      </c>
      <c r="AW5023" s="191" t="s">
        <v>92</v>
      </c>
      <c r="AX5023" s="18">
        <v>202425</v>
      </c>
      <c r="AY5023" s="191">
        <v>574</v>
      </c>
      <c r="AZ5023" s="191">
        <v>12</v>
      </c>
      <c r="BA5023" s="191">
        <v>5</v>
      </c>
      <c r="BB5023" s="191">
        <v>0</v>
      </c>
    </row>
    <row r="5024" spans="48:54" x14ac:dyDescent="0.2">
      <c r="AV5024" s="191" t="str">
        <f t="shared" si="82"/>
        <v>576_RS_12_5_202425</v>
      </c>
      <c r="AW5024" s="191" t="s">
        <v>92</v>
      </c>
      <c r="AX5024" s="18">
        <v>202425</v>
      </c>
      <c r="AY5024" s="191">
        <v>576</v>
      </c>
      <c r="AZ5024" s="191">
        <v>12</v>
      </c>
      <c r="BA5024" s="191">
        <v>5</v>
      </c>
      <c r="BB5024" s="191">
        <v>0</v>
      </c>
    </row>
    <row r="5025" spans="48:54" x14ac:dyDescent="0.2">
      <c r="AV5025" s="191" t="str">
        <f t="shared" si="82"/>
        <v>582_RS_12_5_202425</v>
      </c>
      <c r="AW5025" s="191" t="s">
        <v>92</v>
      </c>
      <c r="AX5025" s="18">
        <v>202425</v>
      </c>
      <c r="AY5025" s="191">
        <v>582</v>
      </c>
      <c r="AZ5025" s="191">
        <v>12</v>
      </c>
      <c r="BA5025" s="191">
        <v>5</v>
      </c>
      <c r="BB5025" s="191">
        <v>0</v>
      </c>
    </row>
    <row r="5026" spans="48:54" x14ac:dyDescent="0.2">
      <c r="AV5026" s="191" t="str">
        <f t="shared" si="82"/>
        <v>584_RS_12_5_202425</v>
      </c>
      <c r="AW5026" s="191" t="s">
        <v>92</v>
      </c>
      <c r="AX5026" s="18">
        <v>202425</v>
      </c>
      <c r="AY5026" s="191">
        <v>584</v>
      </c>
      <c r="AZ5026" s="191">
        <v>12</v>
      </c>
      <c r="BA5026" s="191">
        <v>5</v>
      </c>
      <c r="BB5026" s="191">
        <v>0</v>
      </c>
    </row>
    <row r="5027" spans="48:54" x14ac:dyDescent="0.2">
      <c r="AV5027" s="191" t="str">
        <f t="shared" si="82"/>
        <v>586_RS_12_5_202425</v>
      </c>
      <c r="AW5027" s="191" t="s">
        <v>92</v>
      </c>
      <c r="AX5027" s="18">
        <v>202425</v>
      </c>
      <c r="AY5027" s="191">
        <v>586</v>
      </c>
      <c r="AZ5027" s="191">
        <v>12</v>
      </c>
      <c r="BA5027" s="191">
        <v>5</v>
      </c>
      <c r="BB5027" s="191">
        <v>0</v>
      </c>
    </row>
    <row r="5028" spans="48:54" x14ac:dyDescent="0.2">
      <c r="AV5028" s="191" t="str">
        <f t="shared" si="82"/>
        <v>512_RS_13_1_202425</v>
      </c>
      <c r="AW5028" s="191" t="s">
        <v>92</v>
      </c>
      <c r="AX5028" s="18">
        <v>202425</v>
      </c>
      <c r="AY5028" s="191">
        <v>512</v>
      </c>
      <c r="AZ5028" s="191">
        <v>13</v>
      </c>
      <c r="BA5028" s="191">
        <v>1</v>
      </c>
      <c r="BB5028" s="191">
        <v>1416.7750000000001</v>
      </c>
    </row>
    <row r="5029" spans="48:54" x14ac:dyDescent="0.2">
      <c r="AV5029" s="191" t="str">
        <f t="shared" si="82"/>
        <v>514_RS_13_1_202425</v>
      </c>
      <c r="AW5029" s="191" t="s">
        <v>92</v>
      </c>
      <c r="AX5029" s="18">
        <v>202425</v>
      </c>
      <c r="AY5029" s="191">
        <v>514</v>
      </c>
      <c r="AZ5029" s="191">
        <v>13</v>
      </c>
      <c r="BA5029" s="191">
        <v>1</v>
      </c>
      <c r="BB5029" s="191">
        <v>1642.2049999999999</v>
      </c>
    </row>
    <row r="5030" spans="48:54" x14ac:dyDescent="0.2">
      <c r="AV5030" s="191" t="str">
        <f t="shared" si="82"/>
        <v>516_RS_13_1_202425</v>
      </c>
      <c r="AW5030" s="191" t="s">
        <v>92</v>
      </c>
      <c r="AX5030" s="18">
        <v>202425</v>
      </c>
      <c r="AY5030" s="191">
        <v>516</v>
      </c>
      <c r="AZ5030" s="191">
        <v>13</v>
      </c>
      <c r="BA5030" s="191">
        <v>1</v>
      </c>
      <c r="BB5030" s="191">
        <v>2352.4209999999998</v>
      </c>
    </row>
    <row r="5031" spans="48:54" x14ac:dyDescent="0.2">
      <c r="AV5031" s="191" t="str">
        <f t="shared" si="82"/>
        <v>518_RS_13_1_202425</v>
      </c>
      <c r="AW5031" s="191" t="s">
        <v>92</v>
      </c>
      <c r="AX5031" s="18">
        <v>202425</v>
      </c>
      <c r="AY5031" s="191">
        <v>518</v>
      </c>
      <c r="AZ5031" s="191">
        <v>13</v>
      </c>
      <c r="BA5031" s="191">
        <v>1</v>
      </c>
      <c r="BB5031" s="191">
        <v>5595.21</v>
      </c>
    </row>
    <row r="5032" spans="48:54" x14ac:dyDescent="0.2">
      <c r="AV5032" s="191" t="str">
        <f t="shared" si="82"/>
        <v>520_RS_13_1_202425</v>
      </c>
      <c r="AW5032" s="191" t="s">
        <v>92</v>
      </c>
      <c r="AX5032" s="18">
        <v>202425</v>
      </c>
      <c r="AY5032" s="191">
        <v>520</v>
      </c>
      <c r="AZ5032" s="191">
        <v>13</v>
      </c>
      <c r="BA5032" s="191">
        <v>1</v>
      </c>
      <c r="BB5032" s="191">
        <v>3076.4880000000003</v>
      </c>
    </row>
    <row r="5033" spans="48:54" x14ac:dyDescent="0.2">
      <c r="AV5033" s="191" t="str">
        <f t="shared" si="82"/>
        <v>522_RS_13_1_202425</v>
      </c>
      <c r="AW5033" s="191" t="s">
        <v>92</v>
      </c>
      <c r="AX5033" s="18">
        <v>202425</v>
      </c>
      <c r="AY5033" s="191">
        <v>522</v>
      </c>
      <c r="AZ5033" s="191">
        <v>13</v>
      </c>
      <c r="BA5033" s="191">
        <v>1</v>
      </c>
      <c r="BB5033" s="191">
        <v>3023.6444300000003</v>
      </c>
    </row>
    <row r="5034" spans="48:54" x14ac:dyDescent="0.2">
      <c r="AV5034" s="191" t="str">
        <f t="shared" si="82"/>
        <v>524_RS_13_1_202425</v>
      </c>
      <c r="AW5034" s="191" t="s">
        <v>92</v>
      </c>
      <c r="AX5034" s="18">
        <v>202425</v>
      </c>
      <c r="AY5034" s="191">
        <v>524</v>
      </c>
      <c r="AZ5034" s="191">
        <v>13</v>
      </c>
      <c r="BA5034" s="191">
        <v>1</v>
      </c>
      <c r="BB5034" s="191">
        <v>796.53906000000006</v>
      </c>
    </row>
    <row r="5035" spans="48:54" x14ac:dyDescent="0.2">
      <c r="AV5035" s="191" t="str">
        <f t="shared" si="82"/>
        <v>526_RS_13_1_202425</v>
      </c>
      <c r="AW5035" s="191" t="s">
        <v>92</v>
      </c>
      <c r="AX5035" s="18">
        <v>202425</v>
      </c>
      <c r="AY5035" s="191">
        <v>526</v>
      </c>
      <c r="AZ5035" s="191">
        <v>13</v>
      </c>
      <c r="BA5035" s="191">
        <v>1</v>
      </c>
      <c r="BB5035" s="191">
        <v>869.154</v>
      </c>
    </row>
    <row r="5036" spans="48:54" x14ac:dyDescent="0.2">
      <c r="AV5036" s="191" t="str">
        <f t="shared" si="82"/>
        <v>528_RS_13_1_202425</v>
      </c>
      <c r="AW5036" s="191" t="s">
        <v>92</v>
      </c>
      <c r="AX5036" s="18">
        <v>202425</v>
      </c>
      <c r="AY5036" s="191">
        <v>528</v>
      </c>
      <c r="AZ5036" s="191">
        <v>13</v>
      </c>
      <c r="BA5036" s="191">
        <v>1</v>
      </c>
      <c r="BB5036" s="191">
        <v>1140</v>
      </c>
    </row>
    <row r="5037" spans="48:54" x14ac:dyDescent="0.2">
      <c r="AV5037" s="191" t="str">
        <f t="shared" si="82"/>
        <v>530_RS_13_1_202425</v>
      </c>
      <c r="AW5037" s="191" t="s">
        <v>92</v>
      </c>
      <c r="AX5037" s="18">
        <v>202425</v>
      </c>
      <c r="AY5037" s="191">
        <v>530</v>
      </c>
      <c r="AZ5037" s="191">
        <v>13</v>
      </c>
      <c r="BA5037" s="191">
        <v>1</v>
      </c>
      <c r="BB5037" s="191">
        <v>9355.6760000000013</v>
      </c>
    </row>
    <row r="5038" spans="48:54" x14ac:dyDescent="0.2">
      <c r="AV5038" s="191" t="str">
        <f t="shared" si="82"/>
        <v>532_RS_13_1_202425</v>
      </c>
      <c r="AW5038" s="191" t="s">
        <v>92</v>
      </c>
      <c r="AX5038" s="18">
        <v>202425</v>
      </c>
      <c r="AY5038" s="191">
        <v>532</v>
      </c>
      <c r="AZ5038" s="191">
        <v>13</v>
      </c>
      <c r="BA5038" s="191">
        <v>1</v>
      </c>
      <c r="BB5038" s="191">
        <v>7685.7911999999997</v>
      </c>
    </row>
    <row r="5039" spans="48:54" x14ac:dyDescent="0.2">
      <c r="AV5039" s="191" t="str">
        <f t="shared" si="82"/>
        <v>534_RS_13_1_202425</v>
      </c>
      <c r="AW5039" s="191" t="s">
        <v>92</v>
      </c>
      <c r="AX5039" s="18">
        <v>202425</v>
      </c>
      <c r="AY5039" s="191">
        <v>534</v>
      </c>
      <c r="AZ5039" s="191">
        <v>13</v>
      </c>
      <c r="BA5039" s="191">
        <v>1</v>
      </c>
      <c r="BB5039" s="191">
        <v>7410.58763</v>
      </c>
    </row>
    <row r="5040" spans="48:54" x14ac:dyDescent="0.2">
      <c r="AV5040" s="191" t="str">
        <f t="shared" si="82"/>
        <v>536_RS_13_1_202425</v>
      </c>
      <c r="AW5040" s="191" t="s">
        <v>92</v>
      </c>
      <c r="AX5040" s="18">
        <v>202425</v>
      </c>
      <c r="AY5040" s="191">
        <v>536</v>
      </c>
      <c r="AZ5040" s="191">
        <v>13</v>
      </c>
      <c r="BA5040" s="191">
        <v>1</v>
      </c>
      <c r="BB5040" s="191">
        <v>2899.3869999999997</v>
      </c>
    </row>
    <row r="5041" spans="48:54" x14ac:dyDescent="0.2">
      <c r="AV5041" s="191" t="str">
        <f t="shared" si="82"/>
        <v>538_RS_13_1_202425</v>
      </c>
      <c r="AW5041" s="191" t="s">
        <v>92</v>
      </c>
      <c r="AX5041" s="18">
        <v>202425</v>
      </c>
      <c r="AY5041" s="191">
        <v>538</v>
      </c>
      <c r="AZ5041" s="191">
        <v>13</v>
      </c>
      <c r="BA5041" s="191">
        <v>1</v>
      </c>
      <c r="BB5041" s="191">
        <v>4527.098915647879</v>
      </c>
    </row>
    <row r="5042" spans="48:54" x14ac:dyDescent="0.2">
      <c r="AV5042" s="191" t="str">
        <f t="shared" si="82"/>
        <v>540_RS_13_1_202425</v>
      </c>
      <c r="AW5042" s="191" t="s">
        <v>92</v>
      </c>
      <c r="AX5042" s="18">
        <v>202425</v>
      </c>
      <c r="AY5042" s="191">
        <v>540</v>
      </c>
      <c r="AZ5042" s="191">
        <v>13</v>
      </c>
      <c r="BA5042" s="191">
        <v>1</v>
      </c>
      <c r="BB5042" s="191">
        <v>8908.9</v>
      </c>
    </row>
    <row r="5043" spans="48:54" x14ac:dyDescent="0.2">
      <c r="AV5043" s="191" t="str">
        <f t="shared" si="82"/>
        <v>542_RS_13_1_202425</v>
      </c>
      <c r="AW5043" s="191" t="s">
        <v>92</v>
      </c>
      <c r="AX5043" s="18">
        <v>202425</v>
      </c>
      <c r="AY5043" s="191">
        <v>542</v>
      </c>
      <c r="AZ5043" s="191">
        <v>13</v>
      </c>
      <c r="BA5043" s="191">
        <v>1</v>
      </c>
      <c r="BB5043" s="191">
        <v>2788.2170000000006</v>
      </c>
    </row>
    <row r="5044" spans="48:54" x14ac:dyDescent="0.2">
      <c r="AV5044" s="191" t="str">
        <f t="shared" si="82"/>
        <v>544_RS_13_1_202425</v>
      </c>
      <c r="AW5044" s="191" t="s">
        <v>92</v>
      </c>
      <c r="AX5044" s="18">
        <v>202425</v>
      </c>
      <c r="AY5044" s="191">
        <v>544</v>
      </c>
      <c r="AZ5044" s="191">
        <v>13</v>
      </c>
      <c r="BA5044" s="191">
        <v>1</v>
      </c>
      <c r="BB5044" s="191">
        <v>6212.085</v>
      </c>
    </row>
    <row r="5045" spans="48:54" x14ac:dyDescent="0.2">
      <c r="AV5045" s="191" t="str">
        <f t="shared" si="82"/>
        <v>545_RS_13_1_202425</v>
      </c>
      <c r="AW5045" s="191" t="s">
        <v>92</v>
      </c>
      <c r="AX5045" s="18">
        <v>202425</v>
      </c>
      <c r="AY5045" s="191">
        <v>545</v>
      </c>
      <c r="AZ5045" s="191">
        <v>13</v>
      </c>
      <c r="BA5045" s="191">
        <v>1</v>
      </c>
      <c r="BB5045" s="191">
        <v>3271.2447999999999</v>
      </c>
    </row>
    <row r="5046" spans="48:54" x14ac:dyDescent="0.2">
      <c r="AV5046" s="191" t="str">
        <f t="shared" si="82"/>
        <v>546_RS_13_1_202425</v>
      </c>
      <c r="AW5046" s="191" t="s">
        <v>92</v>
      </c>
      <c r="AX5046" s="18">
        <v>202425</v>
      </c>
      <c r="AY5046" s="191">
        <v>546</v>
      </c>
      <c r="AZ5046" s="191">
        <v>13</v>
      </c>
      <c r="BA5046" s="191">
        <v>1</v>
      </c>
      <c r="BB5046" s="191">
        <v>3674</v>
      </c>
    </row>
    <row r="5047" spans="48:54" x14ac:dyDescent="0.2">
      <c r="AV5047" s="191" t="str">
        <f t="shared" si="82"/>
        <v>548_RS_13_1_202425</v>
      </c>
      <c r="AW5047" s="191" t="s">
        <v>92</v>
      </c>
      <c r="AX5047" s="18">
        <v>202425</v>
      </c>
      <c r="AY5047" s="191">
        <v>548</v>
      </c>
      <c r="AZ5047" s="191">
        <v>13</v>
      </c>
      <c r="BA5047" s="191">
        <v>1</v>
      </c>
      <c r="BB5047" s="191">
        <v>7274.3819999999996</v>
      </c>
    </row>
    <row r="5048" spans="48:54" x14ac:dyDescent="0.2">
      <c r="AV5048" s="191" t="str">
        <f t="shared" si="82"/>
        <v>550_RS_13_1_202425</v>
      </c>
      <c r="AW5048" s="191" t="s">
        <v>92</v>
      </c>
      <c r="AX5048" s="18">
        <v>202425</v>
      </c>
      <c r="AY5048" s="191">
        <v>550</v>
      </c>
      <c r="AZ5048" s="191">
        <v>13</v>
      </c>
      <c r="BA5048" s="191">
        <v>1</v>
      </c>
      <c r="BB5048" s="191">
        <v>5904.5960479626037</v>
      </c>
    </row>
    <row r="5049" spans="48:54" x14ac:dyDescent="0.2">
      <c r="AV5049" s="191" t="str">
        <f t="shared" si="82"/>
        <v>552_RS_13_1_202425</v>
      </c>
      <c r="AW5049" s="191" t="s">
        <v>92</v>
      </c>
      <c r="AX5049" s="18">
        <v>202425</v>
      </c>
      <c r="AY5049" s="191">
        <v>552</v>
      </c>
      <c r="AZ5049" s="191">
        <v>13</v>
      </c>
      <c r="BA5049" s="191">
        <v>1</v>
      </c>
      <c r="BB5049" s="191">
        <v>9885.2135099999923</v>
      </c>
    </row>
    <row r="5050" spans="48:54" x14ac:dyDescent="0.2">
      <c r="AV5050" s="191" t="str">
        <f t="shared" si="82"/>
        <v>562_RS_13_1_202425</v>
      </c>
      <c r="AW5050" s="191" t="s">
        <v>92</v>
      </c>
      <c r="AX5050" s="18">
        <v>202425</v>
      </c>
      <c r="AY5050" s="191">
        <v>562</v>
      </c>
      <c r="AZ5050" s="191">
        <v>13</v>
      </c>
      <c r="BA5050" s="191">
        <v>1</v>
      </c>
      <c r="BB5050" s="191">
        <v>0</v>
      </c>
    </row>
    <row r="5051" spans="48:54" x14ac:dyDescent="0.2">
      <c r="AV5051" s="191" t="str">
        <f t="shared" si="82"/>
        <v>564_RS_13_1_202425</v>
      </c>
      <c r="AW5051" s="191" t="s">
        <v>92</v>
      </c>
      <c r="AX5051" s="18">
        <v>202425</v>
      </c>
      <c r="AY5051" s="191">
        <v>564</v>
      </c>
      <c r="AZ5051" s="191">
        <v>13</v>
      </c>
      <c r="BA5051" s="191">
        <v>1</v>
      </c>
      <c r="BB5051" s="191">
        <v>0</v>
      </c>
    </row>
    <row r="5052" spans="48:54" x14ac:dyDescent="0.2">
      <c r="AV5052" s="191" t="str">
        <f t="shared" si="82"/>
        <v>566_RS_13_1_202425</v>
      </c>
      <c r="AW5052" s="191" t="s">
        <v>92</v>
      </c>
      <c r="AX5052" s="18">
        <v>202425</v>
      </c>
      <c r="AY5052" s="191">
        <v>566</v>
      </c>
      <c r="AZ5052" s="191">
        <v>13</v>
      </c>
      <c r="BA5052" s="191">
        <v>1</v>
      </c>
      <c r="BB5052" s="191">
        <v>0</v>
      </c>
    </row>
    <row r="5053" spans="48:54" x14ac:dyDescent="0.2">
      <c r="AV5053" s="191" t="str">
        <f t="shared" si="82"/>
        <v>568_RS_13_1_202425</v>
      </c>
      <c r="AW5053" s="191" t="s">
        <v>92</v>
      </c>
      <c r="AX5053" s="18">
        <v>202425</v>
      </c>
      <c r="AY5053" s="191">
        <v>568</v>
      </c>
      <c r="AZ5053" s="191">
        <v>13</v>
      </c>
      <c r="BA5053" s="191">
        <v>1</v>
      </c>
      <c r="BB5053" s="191">
        <v>0</v>
      </c>
    </row>
    <row r="5054" spans="48:54" x14ac:dyDescent="0.2">
      <c r="AV5054" s="191" t="str">
        <f t="shared" si="82"/>
        <v>572_RS_13_1_202425</v>
      </c>
      <c r="AW5054" s="191" t="s">
        <v>92</v>
      </c>
      <c r="AX5054" s="18">
        <v>202425</v>
      </c>
      <c r="AY5054" s="191">
        <v>572</v>
      </c>
      <c r="AZ5054" s="191">
        <v>13</v>
      </c>
      <c r="BA5054" s="191">
        <v>1</v>
      </c>
      <c r="BB5054" s="191">
        <v>0</v>
      </c>
    </row>
    <row r="5055" spans="48:54" x14ac:dyDescent="0.2">
      <c r="AV5055" s="191" t="str">
        <f t="shared" si="82"/>
        <v>574_RS_13_1_202425</v>
      </c>
      <c r="AW5055" s="191" t="s">
        <v>92</v>
      </c>
      <c r="AX5055" s="18">
        <v>202425</v>
      </c>
      <c r="AY5055" s="191">
        <v>574</v>
      </c>
      <c r="AZ5055" s="191">
        <v>13</v>
      </c>
      <c r="BA5055" s="191">
        <v>1</v>
      </c>
      <c r="BB5055" s="191">
        <v>0</v>
      </c>
    </row>
    <row r="5056" spans="48:54" x14ac:dyDescent="0.2">
      <c r="AV5056" s="191" t="str">
        <f t="shared" si="82"/>
        <v>576_RS_13_1_202425</v>
      </c>
      <c r="AW5056" s="191" t="s">
        <v>92</v>
      </c>
      <c r="AX5056" s="18">
        <v>202425</v>
      </c>
      <c r="AY5056" s="191">
        <v>576</v>
      </c>
      <c r="AZ5056" s="191">
        <v>13</v>
      </c>
      <c r="BA5056" s="191">
        <v>1</v>
      </c>
      <c r="BB5056" s="191">
        <v>0</v>
      </c>
    </row>
    <row r="5057" spans="48:54" x14ac:dyDescent="0.2">
      <c r="AV5057" s="191" t="str">
        <f t="shared" si="82"/>
        <v>582_RS_13_1_202425</v>
      </c>
      <c r="AW5057" s="191" t="s">
        <v>92</v>
      </c>
      <c r="AX5057" s="18">
        <v>202425</v>
      </c>
      <c r="AY5057" s="191">
        <v>582</v>
      </c>
      <c r="AZ5057" s="191">
        <v>13</v>
      </c>
      <c r="BA5057" s="191">
        <v>1</v>
      </c>
      <c r="BB5057" s="191">
        <v>0</v>
      </c>
    </row>
    <row r="5058" spans="48:54" x14ac:dyDescent="0.2">
      <c r="AV5058" s="191" t="str">
        <f t="shared" si="82"/>
        <v>584_RS_13_1_202425</v>
      </c>
      <c r="AW5058" s="191" t="s">
        <v>92</v>
      </c>
      <c r="AX5058" s="18">
        <v>202425</v>
      </c>
      <c r="AY5058" s="191">
        <v>584</v>
      </c>
      <c r="AZ5058" s="191">
        <v>13</v>
      </c>
      <c r="BA5058" s="191">
        <v>1</v>
      </c>
      <c r="BB5058" s="191">
        <v>0</v>
      </c>
    </row>
    <row r="5059" spans="48:54" x14ac:dyDescent="0.2">
      <c r="AV5059" s="191" t="str">
        <f t="shared" si="82"/>
        <v>586_RS_13_1_202425</v>
      </c>
      <c r="AW5059" s="191" t="s">
        <v>92</v>
      </c>
      <c r="AX5059" s="18">
        <v>202425</v>
      </c>
      <c r="AY5059" s="191">
        <v>586</v>
      </c>
      <c r="AZ5059" s="191">
        <v>13</v>
      </c>
      <c r="BA5059" s="191">
        <v>1</v>
      </c>
      <c r="BB5059" s="191">
        <v>0</v>
      </c>
    </row>
    <row r="5060" spans="48:54" x14ac:dyDescent="0.2">
      <c r="AV5060" s="191" t="str">
        <f t="shared" ref="AV5060:AV5123" si="83">AY5060&amp;"_"&amp;AW5060&amp;"_"&amp;AZ5060&amp;"_"&amp;BA5060&amp;"_"&amp;AX5060</f>
        <v>512_RS_13_2_202425</v>
      </c>
      <c r="AW5060" s="191" t="s">
        <v>92</v>
      </c>
      <c r="AX5060" s="18">
        <v>202425</v>
      </c>
      <c r="AY5060" s="191">
        <v>512</v>
      </c>
      <c r="AZ5060" s="191">
        <v>13</v>
      </c>
      <c r="BA5060" s="191">
        <v>2</v>
      </c>
      <c r="BB5060" s="191">
        <v>-189.345</v>
      </c>
    </row>
    <row r="5061" spans="48:54" x14ac:dyDescent="0.2">
      <c r="AV5061" s="191" t="str">
        <f t="shared" si="83"/>
        <v>514_RS_13_2_202425</v>
      </c>
      <c r="AW5061" s="191" t="s">
        <v>92</v>
      </c>
      <c r="AX5061" s="18">
        <v>202425</v>
      </c>
      <c r="AY5061" s="191">
        <v>514</v>
      </c>
      <c r="AZ5061" s="191">
        <v>13</v>
      </c>
      <c r="BA5061" s="191">
        <v>2</v>
      </c>
      <c r="BB5061" s="191">
        <v>-700.86900000000003</v>
      </c>
    </row>
    <row r="5062" spans="48:54" x14ac:dyDescent="0.2">
      <c r="AV5062" s="191" t="str">
        <f t="shared" si="83"/>
        <v>516_RS_13_2_202425</v>
      </c>
      <c r="AW5062" s="191" t="s">
        <v>92</v>
      </c>
      <c r="AX5062" s="18">
        <v>202425</v>
      </c>
      <c r="AY5062" s="191">
        <v>516</v>
      </c>
      <c r="AZ5062" s="191">
        <v>13</v>
      </c>
      <c r="BA5062" s="191">
        <v>2</v>
      </c>
      <c r="BB5062" s="191">
        <v>-163.32400000000001</v>
      </c>
    </row>
    <row r="5063" spans="48:54" x14ac:dyDescent="0.2">
      <c r="AV5063" s="191" t="str">
        <f t="shared" si="83"/>
        <v>518_RS_13_2_202425</v>
      </c>
      <c r="AW5063" s="191" t="s">
        <v>92</v>
      </c>
      <c r="AX5063" s="18">
        <v>202425</v>
      </c>
      <c r="AY5063" s="191">
        <v>518</v>
      </c>
      <c r="AZ5063" s="191">
        <v>13</v>
      </c>
      <c r="BA5063" s="191">
        <v>2</v>
      </c>
      <c r="BB5063" s="191">
        <v>-926.57</v>
      </c>
    </row>
    <row r="5064" spans="48:54" x14ac:dyDescent="0.2">
      <c r="AV5064" s="191" t="str">
        <f t="shared" si="83"/>
        <v>520_RS_13_2_202425</v>
      </c>
      <c r="AW5064" s="191" t="s">
        <v>92</v>
      </c>
      <c r="AX5064" s="18">
        <v>202425</v>
      </c>
      <c r="AY5064" s="191">
        <v>520</v>
      </c>
      <c r="AZ5064" s="191">
        <v>13</v>
      </c>
      <c r="BA5064" s="191">
        <v>2</v>
      </c>
      <c r="BB5064" s="191">
        <v>-316.79100000000005</v>
      </c>
    </row>
    <row r="5065" spans="48:54" x14ac:dyDescent="0.2">
      <c r="AV5065" s="191" t="str">
        <f t="shared" si="83"/>
        <v>522_RS_13_2_202425</v>
      </c>
      <c r="AW5065" s="191" t="s">
        <v>92</v>
      </c>
      <c r="AX5065" s="18">
        <v>202425</v>
      </c>
      <c r="AY5065" s="191">
        <v>522</v>
      </c>
      <c r="AZ5065" s="191">
        <v>13</v>
      </c>
      <c r="BA5065" s="191">
        <v>2</v>
      </c>
      <c r="BB5065" s="191">
        <v>-533.26005000000009</v>
      </c>
    </row>
    <row r="5066" spans="48:54" x14ac:dyDescent="0.2">
      <c r="AV5066" s="191" t="str">
        <f t="shared" si="83"/>
        <v>524_RS_13_2_202425</v>
      </c>
      <c r="AW5066" s="191" t="s">
        <v>92</v>
      </c>
      <c r="AX5066" s="18">
        <v>202425</v>
      </c>
      <c r="AY5066" s="191">
        <v>524</v>
      </c>
      <c r="AZ5066" s="191">
        <v>13</v>
      </c>
      <c r="BA5066" s="191">
        <v>2</v>
      </c>
      <c r="BB5066" s="191">
        <v>-156.97687999999999</v>
      </c>
    </row>
    <row r="5067" spans="48:54" x14ac:dyDescent="0.2">
      <c r="AV5067" s="191" t="str">
        <f t="shared" si="83"/>
        <v>526_RS_13_2_202425</v>
      </c>
      <c r="AW5067" s="191" t="s">
        <v>92</v>
      </c>
      <c r="AX5067" s="18">
        <v>202425</v>
      </c>
      <c r="AY5067" s="191">
        <v>526</v>
      </c>
      <c r="AZ5067" s="191">
        <v>13</v>
      </c>
      <c r="BA5067" s="191">
        <v>2</v>
      </c>
      <c r="BB5067" s="191">
        <v>-112.37700000000001</v>
      </c>
    </row>
    <row r="5068" spans="48:54" x14ac:dyDescent="0.2">
      <c r="AV5068" s="191" t="str">
        <f t="shared" si="83"/>
        <v>528_RS_13_2_202425</v>
      </c>
      <c r="AW5068" s="191" t="s">
        <v>92</v>
      </c>
      <c r="AX5068" s="18">
        <v>202425</v>
      </c>
      <c r="AY5068" s="191">
        <v>528</v>
      </c>
      <c r="AZ5068" s="191">
        <v>13</v>
      </c>
      <c r="BA5068" s="191">
        <v>2</v>
      </c>
      <c r="BB5068" s="191">
        <v>-92</v>
      </c>
    </row>
    <row r="5069" spans="48:54" x14ac:dyDescent="0.2">
      <c r="AV5069" s="191" t="str">
        <f t="shared" si="83"/>
        <v>530_RS_13_2_202425</v>
      </c>
      <c r="AW5069" s="191" t="s">
        <v>92</v>
      </c>
      <c r="AX5069" s="18">
        <v>202425</v>
      </c>
      <c r="AY5069" s="191">
        <v>530</v>
      </c>
      <c r="AZ5069" s="191">
        <v>13</v>
      </c>
      <c r="BA5069" s="191">
        <v>2</v>
      </c>
      <c r="BB5069" s="191">
        <v>-5761.8</v>
      </c>
    </row>
    <row r="5070" spans="48:54" x14ac:dyDescent="0.2">
      <c r="AV5070" s="191" t="str">
        <f t="shared" si="83"/>
        <v>532_RS_13_2_202425</v>
      </c>
      <c r="AW5070" s="191" t="s">
        <v>92</v>
      </c>
      <c r="AX5070" s="18">
        <v>202425</v>
      </c>
      <c r="AY5070" s="191">
        <v>532</v>
      </c>
      <c r="AZ5070" s="191">
        <v>13</v>
      </c>
      <c r="BA5070" s="191">
        <v>2</v>
      </c>
      <c r="BB5070" s="191">
        <v>-700.9</v>
      </c>
    </row>
    <row r="5071" spans="48:54" x14ac:dyDescent="0.2">
      <c r="AV5071" s="191" t="str">
        <f t="shared" si="83"/>
        <v>534_RS_13_2_202425</v>
      </c>
      <c r="AW5071" s="191" t="s">
        <v>92</v>
      </c>
      <c r="AX5071" s="18">
        <v>202425</v>
      </c>
      <c r="AY5071" s="191">
        <v>534</v>
      </c>
      <c r="AZ5071" s="191">
        <v>13</v>
      </c>
      <c r="BA5071" s="191">
        <v>2</v>
      </c>
      <c r="BB5071" s="191">
        <v>-2687.75371</v>
      </c>
    </row>
    <row r="5072" spans="48:54" x14ac:dyDescent="0.2">
      <c r="AV5072" s="191" t="str">
        <f t="shared" si="83"/>
        <v>536_RS_13_2_202425</v>
      </c>
      <c r="AW5072" s="191" t="s">
        <v>92</v>
      </c>
      <c r="AX5072" s="18">
        <v>202425</v>
      </c>
      <c r="AY5072" s="191">
        <v>536</v>
      </c>
      <c r="AZ5072" s="191">
        <v>13</v>
      </c>
      <c r="BA5072" s="191">
        <v>2</v>
      </c>
      <c r="BB5072" s="191">
        <v>-303.72700000000003</v>
      </c>
    </row>
    <row r="5073" spans="48:54" x14ac:dyDescent="0.2">
      <c r="AV5073" s="191" t="str">
        <f t="shared" si="83"/>
        <v>538_RS_13_2_202425</v>
      </c>
      <c r="AW5073" s="191" t="s">
        <v>92</v>
      </c>
      <c r="AX5073" s="18">
        <v>202425</v>
      </c>
      <c r="AY5073" s="191">
        <v>538</v>
      </c>
      <c r="AZ5073" s="191">
        <v>13</v>
      </c>
      <c r="BA5073" s="191">
        <v>2</v>
      </c>
      <c r="BB5073" s="191">
        <v>-805.61596724969809</v>
      </c>
    </row>
    <row r="5074" spans="48:54" x14ac:dyDescent="0.2">
      <c r="AV5074" s="191" t="str">
        <f t="shared" si="83"/>
        <v>540_RS_13_2_202425</v>
      </c>
      <c r="AW5074" s="191" t="s">
        <v>92</v>
      </c>
      <c r="AX5074" s="18">
        <v>202425</v>
      </c>
      <c r="AY5074" s="191">
        <v>540</v>
      </c>
      <c r="AZ5074" s="191">
        <v>13</v>
      </c>
      <c r="BA5074" s="191">
        <v>2</v>
      </c>
      <c r="BB5074" s="191">
        <v>-1118.047</v>
      </c>
    </row>
    <row r="5075" spans="48:54" x14ac:dyDescent="0.2">
      <c r="AV5075" s="191" t="str">
        <f t="shared" si="83"/>
        <v>542_RS_13_2_202425</v>
      </c>
      <c r="AW5075" s="191" t="s">
        <v>92</v>
      </c>
      <c r="AX5075" s="18">
        <v>202425</v>
      </c>
      <c r="AY5075" s="191">
        <v>542</v>
      </c>
      <c r="AZ5075" s="191">
        <v>13</v>
      </c>
      <c r="BA5075" s="191">
        <v>2</v>
      </c>
      <c r="BB5075" s="191">
        <v>-442.029</v>
      </c>
    </row>
    <row r="5076" spans="48:54" x14ac:dyDescent="0.2">
      <c r="AV5076" s="191" t="str">
        <f t="shared" si="83"/>
        <v>544_RS_13_2_202425</v>
      </c>
      <c r="AW5076" s="191" t="s">
        <v>92</v>
      </c>
      <c r="AX5076" s="18">
        <v>202425</v>
      </c>
      <c r="AY5076" s="191">
        <v>544</v>
      </c>
      <c r="AZ5076" s="191">
        <v>13</v>
      </c>
      <c r="BA5076" s="191">
        <v>2</v>
      </c>
      <c r="BB5076" s="191">
        <v>-2561</v>
      </c>
    </row>
    <row r="5077" spans="48:54" x14ac:dyDescent="0.2">
      <c r="AV5077" s="191" t="str">
        <f t="shared" si="83"/>
        <v>545_RS_13_2_202425</v>
      </c>
      <c r="AW5077" s="191" t="s">
        <v>92</v>
      </c>
      <c r="AX5077" s="18">
        <v>202425</v>
      </c>
      <c r="AY5077" s="191">
        <v>545</v>
      </c>
      <c r="AZ5077" s="191">
        <v>13</v>
      </c>
      <c r="BA5077" s="191">
        <v>2</v>
      </c>
      <c r="BB5077" s="191">
        <v>-416.07752000000005</v>
      </c>
    </row>
    <row r="5078" spans="48:54" x14ac:dyDescent="0.2">
      <c r="AV5078" s="191" t="str">
        <f t="shared" si="83"/>
        <v>546_RS_13_2_202425</v>
      </c>
      <c r="AW5078" s="191" t="s">
        <v>92</v>
      </c>
      <c r="AX5078" s="18">
        <v>202425</v>
      </c>
      <c r="AY5078" s="191">
        <v>546</v>
      </c>
      <c r="AZ5078" s="191">
        <v>13</v>
      </c>
      <c r="BA5078" s="191">
        <v>2</v>
      </c>
      <c r="BB5078" s="191">
        <v>-266</v>
      </c>
    </row>
    <row r="5079" spans="48:54" x14ac:dyDescent="0.2">
      <c r="AV5079" s="191" t="str">
        <f t="shared" si="83"/>
        <v>548_RS_13_2_202425</v>
      </c>
      <c r="AW5079" s="191" t="s">
        <v>92</v>
      </c>
      <c r="AX5079" s="18">
        <v>202425</v>
      </c>
      <c r="AY5079" s="191">
        <v>548</v>
      </c>
      <c r="AZ5079" s="191">
        <v>13</v>
      </c>
      <c r="BA5079" s="191">
        <v>2</v>
      </c>
      <c r="BB5079" s="191">
        <v>-3520.384</v>
      </c>
    </row>
    <row r="5080" spans="48:54" x14ac:dyDescent="0.2">
      <c r="AV5080" s="191" t="str">
        <f t="shared" si="83"/>
        <v>550_RS_13_2_202425</v>
      </c>
      <c r="AW5080" s="191" t="s">
        <v>92</v>
      </c>
      <c r="AX5080" s="18">
        <v>202425</v>
      </c>
      <c r="AY5080" s="191">
        <v>550</v>
      </c>
      <c r="AZ5080" s="191">
        <v>13</v>
      </c>
      <c r="BA5080" s="191">
        <v>2</v>
      </c>
      <c r="BB5080" s="191">
        <v>-882.37788</v>
      </c>
    </row>
    <row r="5081" spans="48:54" x14ac:dyDescent="0.2">
      <c r="AV5081" s="191" t="str">
        <f t="shared" si="83"/>
        <v>552_RS_13_2_202425</v>
      </c>
      <c r="AW5081" s="191" t="s">
        <v>92</v>
      </c>
      <c r="AX5081" s="18">
        <v>202425</v>
      </c>
      <c r="AY5081" s="191">
        <v>552</v>
      </c>
      <c r="AZ5081" s="191">
        <v>13</v>
      </c>
      <c r="BA5081" s="191">
        <v>2</v>
      </c>
      <c r="BB5081" s="191">
        <v>-1558.8053199999988</v>
      </c>
    </row>
    <row r="5082" spans="48:54" x14ac:dyDescent="0.2">
      <c r="AV5082" s="191" t="str">
        <f t="shared" si="83"/>
        <v>562_RS_13_2_202425</v>
      </c>
      <c r="AW5082" s="191" t="s">
        <v>92</v>
      </c>
      <c r="AX5082" s="18">
        <v>202425</v>
      </c>
      <c r="AY5082" s="191">
        <v>562</v>
      </c>
      <c r="AZ5082" s="191">
        <v>13</v>
      </c>
      <c r="BA5082" s="191">
        <v>2</v>
      </c>
      <c r="BB5082" s="191">
        <v>0</v>
      </c>
    </row>
    <row r="5083" spans="48:54" x14ac:dyDescent="0.2">
      <c r="AV5083" s="191" t="str">
        <f t="shared" si="83"/>
        <v>564_RS_13_2_202425</v>
      </c>
      <c r="AW5083" s="191" t="s">
        <v>92</v>
      </c>
      <c r="AX5083" s="18">
        <v>202425</v>
      </c>
      <c r="AY5083" s="191">
        <v>564</v>
      </c>
      <c r="AZ5083" s="191">
        <v>13</v>
      </c>
      <c r="BA5083" s="191">
        <v>2</v>
      </c>
      <c r="BB5083" s="191">
        <v>0</v>
      </c>
    </row>
    <row r="5084" spans="48:54" x14ac:dyDescent="0.2">
      <c r="AV5084" s="191" t="str">
        <f t="shared" si="83"/>
        <v>566_RS_13_2_202425</v>
      </c>
      <c r="AW5084" s="191" t="s">
        <v>92</v>
      </c>
      <c r="AX5084" s="18">
        <v>202425</v>
      </c>
      <c r="AY5084" s="191">
        <v>566</v>
      </c>
      <c r="AZ5084" s="191">
        <v>13</v>
      </c>
      <c r="BA5084" s="191">
        <v>2</v>
      </c>
      <c r="BB5084" s="191">
        <v>0</v>
      </c>
    </row>
    <row r="5085" spans="48:54" x14ac:dyDescent="0.2">
      <c r="AV5085" s="191" t="str">
        <f t="shared" si="83"/>
        <v>568_RS_13_2_202425</v>
      </c>
      <c r="AW5085" s="191" t="s">
        <v>92</v>
      </c>
      <c r="AX5085" s="18">
        <v>202425</v>
      </c>
      <c r="AY5085" s="191">
        <v>568</v>
      </c>
      <c r="AZ5085" s="191">
        <v>13</v>
      </c>
      <c r="BA5085" s="191">
        <v>2</v>
      </c>
      <c r="BB5085" s="191">
        <v>0</v>
      </c>
    </row>
    <row r="5086" spans="48:54" x14ac:dyDescent="0.2">
      <c r="AV5086" s="191" t="str">
        <f t="shared" si="83"/>
        <v>572_RS_13_2_202425</v>
      </c>
      <c r="AW5086" s="191" t="s">
        <v>92</v>
      </c>
      <c r="AX5086" s="18">
        <v>202425</v>
      </c>
      <c r="AY5086" s="191">
        <v>572</v>
      </c>
      <c r="AZ5086" s="191">
        <v>13</v>
      </c>
      <c r="BA5086" s="191">
        <v>2</v>
      </c>
      <c r="BB5086" s="191">
        <v>0</v>
      </c>
    </row>
    <row r="5087" spans="48:54" x14ac:dyDescent="0.2">
      <c r="AV5087" s="191" t="str">
        <f t="shared" si="83"/>
        <v>574_RS_13_2_202425</v>
      </c>
      <c r="AW5087" s="191" t="s">
        <v>92</v>
      </c>
      <c r="AX5087" s="18">
        <v>202425</v>
      </c>
      <c r="AY5087" s="191">
        <v>574</v>
      </c>
      <c r="AZ5087" s="191">
        <v>13</v>
      </c>
      <c r="BA5087" s="191">
        <v>2</v>
      </c>
      <c r="BB5087" s="191">
        <v>0</v>
      </c>
    </row>
    <row r="5088" spans="48:54" x14ac:dyDescent="0.2">
      <c r="AV5088" s="191" t="str">
        <f t="shared" si="83"/>
        <v>576_RS_13_2_202425</v>
      </c>
      <c r="AW5088" s="191" t="s">
        <v>92</v>
      </c>
      <c r="AX5088" s="18">
        <v>202425</v>
      </c>
      <c r="AY5088" s="191">
        <v>576</v>
      </c>
      <c r="AZ5088" s="191">
        <v>13</v>
      </c>
      <c r="BA5088" s="191">
        <v>2</v>
      </c>
      <c r="BB5088" s="191">
        <v>0</v>
      </c>
    </row>
    <row r="5089" spans="48:54" x14ac:dyDescent="0.2">
      <c r="AV5089" s="191" t="str">
        <f t="shared" si="83"/>
        <v>582_RS_13_2_202425</v>
      </c>
      <c r="AW5089" s="191" t="s">
        <v>92</v>
      </c>
      <c r="AX5089" s="18">
        <v>202425</v>
      </c>
      <c r="AY5089" s="191">
        <v>582</v>
      </c>
      <c r="AZ5089" s="191">
        <v>13</v>
      </c>
      <c r="BA5089" s="191">
        <v>2</v>
      </c>
      <c r="BB5089" s="191">
        <v>0</v>
      </c>
    </row>
    <row r="5090" spans="48:54" x14ac:dyDescent="0.2">
      <c r="AV5090" s="191" t="str">
        <f t="shared" si="83"/>
        <v>584_RS_13_2_202425</v>
      </c>
      <c r="AW5090" s="191" t="s">
        <v>92</v>
      </c>
      <c r="AX5090" s="18">
        <v>202425</v>
      </c>
      <c r="AY5090" s="191">
        <v>584</v>
      </c>
      <c r="AZ5090" s="191">
        <v>13</v>
      </c>
      <c r="BA5090" s="191">
        <v>2</v>
      </c>
      <c r="BB5090" s="191">
        <v>0</v>
      </c>
    </row>
    <row r="5091" spans="48:54" x14ac:dyDescent="0.2">
      <c r="AV5091" s="191" t="str">
        <f t="shared" si="83"/>
        <v>586_RS_13_2_202425</v>
      </c>
      <c r="AW5091" s="191" t="s">
        <v>92</v>
      </c>
      <c r="AX5091" s="18">
        <v>202425</v>
      </c>
      <c r="AY5091" s="191">
        <v>586</v>
      </c>
      <c r="AZ5091" s="191">
        <v>13</v>
      </c>
      <c r="BA5091" s="191">
        <v>2</v>
      </c>
      <c r="BB5091" s="191">
        <v>0</v>
      </c>
    </row>
    <row r="5092" spans="48:54" x14ac:dyDescent="0.2">
      <c r="AV5092" s="191" t="str">
        <f t="shared" si="83"/>
        <v>512_RS_13_4_202425</v>
      </c>
      <c r="AW5092" s="191" t="s">
        <v>92</v>
      </c>
      <c r="AX5092" s="18">
        <v>202425</v>
      </c>
      <c r="AY5092" s="191">
        <v>512</v>
      </c>
      <c r="AZ5092" s="191">
        <v>13</v>
      </c>
      <c r="BA5092" s="191">
        <v>4</v>
      </c>
      <c r="BB5092" s="191">
        <v>1227.43</v>
      </c>
    </row>
    <row r="5093" spans="48:54" x14ac:dyDescent="0.2">
      <c r="AV5093" s="191" t="str">
        <f t="shared" si="83"/>
        <v>514_RS_13_4_202425</v>
      </c>
      <c r="AW5093" s="191" t="s">
        <v>92</v>
      </c>
      <c r="AX5093" s="18">
        <v>202425</v>
      </c>
      <c r="AY5093" s="191">
        <v>514</v>
      </c>
      <c r="AZ5093" s="191">
        <v>13</v>
      </c>
      <c r="BA5093" s="191">
        <v>4</v>
      </c>
      <c r="BB5093" s="191">
        <v>941.3359999999999</v>
      </c>
    </row>
    <row r="5094" spans="48:54" x14ac:dyDescent="0.2">
      <c r="AV5094" s="191" t="str">
        <f t="shared" si="83"/>
        <v>516_RS_13_4_202425</v>
      </c>
      <c r="AW5094" s="191" t="s">
        <v>92</v>
      </c>
      <c r="AX5094" s="18">
        <v>202425</v>
      </c>
      <c r="AY5094" s="191">
        <v>516</v>
      </c>
      <c r="AZ5094" s="191">
        <v>13</v>
      </c>
      <c r="BA5094" s="191">
        <v>4</v>
      </c>
      <c r="BB5094" s="191">
        <v>2189.0969999999998</v>
      </c>
    </row>
    <row r="5095" spans="48:54" x14ac:dyDescent="0.2">
      <c r="AV5095" s="191" t="str">
        <f t="shared" si="83"/>
        <v>518_RS_13_4_202425</v>
      </c>
      <c r="AW5095" s="191" t="s">
        <v>92</v>
      </c>
      <c r="AX5095" s="18">
        <v>202425</v>
      </c>
      <c r="AY5095" s="191">
        <v>518</v>
      </c>
      <c r="AZ5095" s="191">
        <v>13</v>
      </c>
      <c r="BA5095" s="191">
        <v>4</v>
      </c>
      <c r="BB5095" s="191">
        <v>4668.6400000000003</v>
      </c>
    </row>
    <row r="5096" spans="48:54" x14ac:dyDescent="0.2">
      <c r="AV5096" s="191" t="str">
        <f t="shared" si="83"/>
        <v>520_RS_13_4_202425</v>
      </c>
      <c r="AW5096" s="191" t="s">
        <v>92</v>
      </c>
      <c r="AX5096" s="18">
        <v>202425</v>
      </c>
      <c r="AY5096" s="191">
        <v>520</v>
      </c>
      <c r="AZ5096" s="191">
        <v>13</v>
      </c>
      <c r="BA5096" s="191">
        <v>4</v>
      </c>
      <c r="BB5096" s="191">
        <v>2759.6970000000001</v>
      </c>
    </row>
    <row r="5097" spans="48:54" x14ac:dyDescent="0.2">
      <c r="AV5097" s="191" t="str">
        <f t="shared" si="83"/>
        <v>522_RS_13_4_202425</v>
      </c>
      <c r="AW5097" s="191" t="s">
        <v>92</v>
      </c>
      <c r="AX5097" s="18">
        <v>202425</v>
      </c>
      <c r="AY5097" s="191">
        <v>522</v>
      </c>
      <c r="AZ5097" s="191">
        <v>13</v>
      </c>
      <c r="BA5097" s="191">
        <v>4</v>
      </c>
      <c r="BB5097" s="191">
        <v>2490.3843800000004</v>
      </c>
    </row>
    <row r="5098" spans="48:54" x14ac:dyDescent="0.2">
      <c r="AV5098" s="191" t="str">
        <f t="shared" si="83"/>
        <v>524_RS_13_4_202425</v>
      </c>
      <c r="AW5098" s="191" t="s">
        <v>92</v>
      </c>
      <c r="AX5098" s="18">
        <v>202425</v>
      </c>
      <c r="AY5098" s="191">
        <v>524</v>
      </c>
      <c r="AZ5098" s="191">
        <v>13</v>
      </c>
      <c r="BA5098" s="191">
        <v>4</v>
      </c>
      <c r="BB5098" s="191">
        <v>639.56218000000013</v>
      </c>
    </row>
    <row r="5099" spans="48:54" x14ac:dyDescent="0.2">
      <c r="AV5099" s="191" t="str">
        <f t="shared" si="83"/>
        <v>526_RS_13_4_202425</v>
      </c>
      <c r="AW5099" s="191" t="s">
        <v>92</v>
      </c>
      <c r="AX5099" s="18">
        <v>202425</v>
      </c>
      <c r="AY5099" s="191">
        <v>526</v>
      </c>
      <c r="AZ5099" s="191">
        <v>13</v>
      </c>
      <c r="BA5099" s="191">
        <v>4</v>
      </c>
      <c r="BB5099" s="191">
        <v>756.77700000000004</v>
      </c>
    </row>
    <row r="5100" spans="48:54" x14ac:dyDescent="0.2">
      <c r="AV5100" s="191" t="str">
        <f t="shared" si="83"/>
        <v>528_RS_13_4_202425</v>
      </c>
      <c r="AW5100" s="191" t="s">
        <v>92</v>
      </c>
      <c r="AX5100" s="18">
        <v>202425</v>
      </c>
      <c r="AY5100" s="191">
        <v>528</v>
      </c>
      <c r="AZ5100" s="191">
        <v>13</v>
      </c>
      <c r="BA5100" s="191">
        <v>4</v>
      </c>
      <c r="BB5100" s="191">
        <v>1048</v>
      </c>
    </row>
    <row r="5101" spans="48:54" x14ac:dyDescent="0.2">
      <c r="AV5101" s="191" t="str">
        <f t="shared" si="83"/>
        <v>530_RS_13_4_202425</v>
      </c>
      <c r="AW5101" s="191" t="s">
        <v>92</v>
      </c>
      <c r="AX5101" s="18">
        <v>202425</v>
      </c>
      <c r="AY5101" s="191">
        <v>530</v>
      </c>
      <c r="AZ5101" s="191">
        <v>13</v>
      </c>
      <c r="BA5101" s="191">
        <v>4</v>
      </c>
      <c r="BB5101" s="191">
        <v>3593.8760000000011</v>
      </c>
    </row>
    <row r="5102" spans="48:54" x14ac:dyDescent="0.2">
      <c r="AV5102" s="191" t="str">
        <f t="shared" si="83"/>
        <v>532_RS_13_4_202425</v>
      </c>
      <c r="AW5102" s="191" t="s">
        <v>92</v>
      </c>
      <c r="AX5102" s="18">
        <v>202425</v>
      </c>
      <c r="AY5102" s="191">
        <v>532</v>
      </c>
      <c r="AZ5102" s="191">
        <v>13</v>
      </c>
      <c r="BA5102" s="191">
        <v>4</v>
      </c>
      <c r="BB5102" s="191">
        <v>6984.8912</v>
      </c>
    </row>
    <row r="5103" spans="48:54" x14ac:dyDescent="0.2">
      <c r="AV5103" s="191" t="str">
        <f t="shared" si="83"/>
        <v>534_RS_13_4_202425</v>
      </c>
      <c r="AW5103" s="191" t="s">
        <v>92</v>
      </c>
      <c r="AX5103" s="18">
        <v>202425</v>
      </c>
      <c r="AY5103" s="191">
        <v>534</v>
      </c>
      <c r="AZ5103" s="191">
        <v>13</v>
      </c>
      <c r="BA5103" s="191">
        <v>4</v>
      </c>
      <c r="BB5103" s="191">
        <v>4722.83392</v>
      </c>
    </row>
    <row r="5104" spans="48:54" x14ac:dyDescent="0.2">
      <c r="AV5104" s="191" t="str">
        <f t="shared" si="83"/>
        <v>536_RS_13_4_202425</v>
      </c>
      <c r="AW5104" s="191" t="s">
        <v>92</v>
      </c>
      <c r="AX5104" s="18">
        <v>202425</v>
      </c>
      <c r="AY5104" s="191">
        <v>536</v>
      </c>
      <c r="AZ5104" s="191">
        <v>13</v>
      </c>
      <c r="BA5104" s="191">
        <v>4</v>
      </c>
      <c r="BB5104" s="191">
        <v>2595.66</v>
      </c>
    </row>
    <row r="5105" spans="48:54" x14ac:dyDescent="0.2">
      <c r="AV5105" s="191" t="str">
        <f t="shared" si="83"/>
        <v>538_RS_13_4_202425</v>
      </c>
      <c r="AW5105" s="191" t="s">
        <v>92</v>
      </c>
      <c r="AX5105" s="18">
        <v>202425</v>
      </c>
      <c r="AY5105" s="191">
        <v>538</v>
      </c>
      <c r="AZ5105" s="191">
        <v>13</v>
      </c>
      <c r="BA5105" s="191">
        <v>4</v>
      </c>
      <c r="BB5105" s="191">
        <v>3721.4829483981812</v>
      </c>
    </row>
    <row r="5106" spans="48:54" x14ac:dyDescent="0.2">
      <c r="AV5106" s="191" t="str">
        <f t="shared" si="83"/>
        <v>540_RS_13_4_202425</v>
      </c>
      <c r="AW5106" s="191" t="s">
        <v>92</v>
      </c>
      <c r="AX5106" s="18">
        <v>202425</v>
      </c>
      <c r="AY5106" s="191">
        <v>540</v>
      </c>
      <c r="AZ5106" s="191">
        <v>13</v>
      </c>
      <c r="BA5106" s="191">
        <v>4</v>
      </c>
      <c r="BB5106" s="191">
        <v>7790.8529999999992</v>
      </c>
    </row>
    <row r="5107" spans="48:54" x14ac:dyDescent="0.2">
      <c r="AV5107" s="191" t="str">
        <f t="shared" si="83"/>
        <v>542_RS_13_4_202425</v>
      </c>
      <c r="AW5107" s="191" t="s">
        <v>92</v>
      </c>
      <c r="AX5107" s="18">
        <v>202425</v>
      </c>
      <c r="AY5107" s="191">
        <v>542</v>
      </c>
      <c r="AZ5107" s="191">
        <v>13</v>
      </c>
      <c r="BA5107" s="191">
        <v>4</v>
      </c>
      <c r="BB5107" s="191">
        <v>2346.1880000000006</v>
      </c>
    </row>
    <row r="5108" spans="48:54" x14ac:dyDescent="0.2">
      <c r="AV5108" s="191" t="str">
        <f t="shared" si="83"/>
        <v>544_RS_13_4_202425</v>
      </c>
      <c r="AW5108" s="191" t="s">
        <v>92</v>
      </c>
      <c r="AX5108" s="18">
        <v>202425</v>
      </c>
      <c r="AY5108" s="191">
        <v>544</v>
      </c>
      <c r="AZ5108" s="191">
        <v>13</v>
      </c>
      <c r="BA5108" s="191">
        <v>4</v>
      </c>
      <c r="BB5108" s="191">
        <v>3651.085</v>
      </c>
    </row>
    <row r="5109" spans="48:54" x14ac:dyDescent="0.2">
      <c r="AV5109" s="191" t="str">
        <f t="shared" si="83"/>
        <v>545_RS_13_4_202425</v>
      </c>
      <c r="AW5109" s="191" t="s">
        <v>92</v>
      </c>
      <c r="AX5109" s="18">
        <v>202425</v>
      </c>
      <c r="AY5109" s="191">
        <v>545</v>
      </c>
      <c r="AZ5109" s="191">
        <v>13</v>
      </c>
      <c r="BA5109" s="191">
        <v>4</v>
      </c>
      <c r="BB5109" s="191">
        <v>2855.1672799999997</v>
      </c>
    </row>
    <row r="5110" spans="48:54" x14ac:dyDescent="0.2">
      <c r="AV5110" s="191" t="str">
        <f t="shared" si="83"/>
        <v>546_RS_13_4_202425</v>
      </c>
      <c r="AW5110" s="191" t="s">
        <v>92</v>
      </c>
      <c r="AX5110" s="18">
        <v>202425</v>
      </c>
      <c r="AY5110" s="191">
        <v>546</v>
      </c>
      <c r="AZ5110" s="191">
        <v>13</v>
      </c>
      <c r="BA5110" s="191">
        <v>4</v>
      </c>
      <c r="BB5110" s="191">
        <v>3408</v>
      </c>
    </row>
    <row r="5111" spans="48:54" x14ac:dyDescent="0.2">
      <c r="AV5111" s="191" t="str">
        <f t="shared" si="83"/>
        <v>548_RS_13_4_202425</v>
      </c>
      <c r="AW5111" s="191" t="s">
        <v>92</v>
      </c>
      <c r="AX5111" s="18">
        <v>202425</v>
      </c>
      <c r="AY5111" s="191">
        <v>548</v>
      </c>
      <c r="AZ5111" s="191">
        <v>13</v>
      </c>
      <c r="BA5111" s="191">
        <v>4</v>
      </c>
      <c r="BB5111" s="191">
        <v>3753.9979999999996</v>
      </c>
    </row>
    <row r="5112" spans="48:54" x14ac:dyDescent="0.2">
      <c r="AV5112" s="191" t="str">
        <f t="shared" si="83"/>
        <v>550_RS_13_4_202425</v>
      </c>
      <c r="AW5112" s="191" t="s">
        <v>92</v>
      </c>
      <c r="AX5112" s="18">
        <v>202425</v>
      </c>
      <c r="AY5112" s="191">
        <v>550</v>
      </c>
      <c r="AZ5112" s="191">
        <v>13</v>
      </c>
      <c r="BA5112" s="191">
        <v>4</v>
      </c>
      <c r="BB5112" s="191">
        <v>5022.2181679626037</v>
      </c>
    </row>
    <row r="5113" spans="48:54" x14ac:dyDescent="0.2">
      <c r="AV5113" s="191" t="str">
        <f t="shared" si="83"/>
        <v>552_RS_13_4_202425</v>
      </c>
      <c r="AW5113" s="191" t="s">
        <v>92</v>
      </c>
      <c r="AX5113" s="18">
        <v>202425</v>
      </c>
      <c r="AY5113" s="191">
        <v>552</v>
      </c>
      <c r="AZ5113" s="191">
        <v>13</v>
      </c>
      <c r="BA5113" s="191">
        <v>4</v>
      </c>
      <c r="BB5113" s="191">
        <v>8326.4081899999928</v>
      </c>
    </row>
    <row r="5114" spans="48:54" x14ac:dyDescent="0.2">
      <c r="AV5114" s="191" t="str">
        <f t="shared" si="83"/>
        <v>562_RS_13_4_202425</v>
      </c>
      <c r="AW5114" s="191" t="s">
        <v>92</v>
      </c>
      <c r="AX5114" s="18">
        <v>202425</v>
      </c>
      <c r="AY5114" s="191">
        <v>562</v>
      </c>
      <c r="AZ5114" s="191">
        <v>13</v>
      </c>
      <c r="BA5114" s="191">
        <v>4</v>
      </c>
      <c r="BB5114" s="191">
        <v>0</v>
      </c>
    </row>
    <row r="5115" spans="48:54" x14ac:dyDescent="0.2">
      <c r="AV5115" s="191" t="str">
        <f t="shared" si="83"/>
        <v>564_RS_13_4_202425</v>
      </c>
      <c r="AW5115" s="191" t="s">
        <v>92</v>
      </c>
      <c r="AX5115" s="18">
        <v>202425</v>
      </c>
      <c r="AY5115" s="191">
        <v>564</v>
      </c>
      <c r="AZ5115" s="191">
        <v>13</v>
      </c>
      <c r="BA5115" s="191">
        <v>4</v>
      </c>
      <c r="BB5115" s="191">
        <v>0</v>
      </c>
    </row>
    <row r="5116" spans="48:54" x14ac:dyDescent="0.2">
      <c r="AV5116" s="191" t="str">
        <f t="shared" si="83"/>
        <v>566_RS_13_4_202425</v>
      </c>
      <c r="AW5116" s="191" t="s">
        <v>92</v>
      </c>
      <c r="AX5116" s="18">
        <v>202425</v>
      </c>
      <c r="AY5116" s="191">
        <v>566</v>
      </c>
      <c r="AZ5116" s="191">
        <v>13</v>
      </c>
      <c r="BA5116" s="191">
        <v>4</v>
      </c>
      <c r="BB5116" s="191">
        <v>0</v>
      </c>
    </row>
    <row r="5117" spans="48:54" x14ac:dyDescent="0.2">
      <c r="AV5117" s="191" t="str">
        <f t="shared" si="83"/>
        <v>568_RS_13_4_202425</v>
      </c>
      <c r="AW5117" s="191" t="s">
        <v>92</v>
      </c>
      <c r="AX5117" s="18">
        <v>202425</v>
      </c>
      <c r="AY5117" s="191">
        <v>568</v>
      </c>
      <c r="AZ5117" s="191">
        <v>13</v>
      </c>
      <c r="BA5117" s="191">
        <v>4</v>
      </c>
      <c r="BB5117" s="191">
        <v>0</v>
      </c>
    </row>
    <row r="5118" spans="48:54" x14ac:dyDescent="0.2">
      <c r="AV5118" s="191" t="str">
        <f t="shared" si="83"/>
        <v>572_RS_13_4_202425</v>
      </c>
      <c r="AW5118" s="191" t="s">
        <v>92</v>
      </c>
      <c r="AX5118" s="18">
        <v>202425</v>
      </c>
      <c r="AY5118" s="191">
        <v>572</v>
      </c>
      <c r="AZ5118" s="191">
        <v>13</v>
      </c>
      <c r="BA5118" s="191">
        <v>4</v>
      </c>
      <c r="BB5118" s="191">
        <v>0</v>
      </c>
    </row>
    <row r="5119" spans="48:54" x14ac:dyDescent="0.2">
      <c r="AV5119" s="191" t="str">
        <f t="shared" si="83"/>
        <v>574_RS_13_4_202425</v>
      </c>
      <c r="AW5119" s="191" t="s">
        <v>92</v>
      </c>
      <c r="AX5119" s="18">
        <v>202425</v>
      </c>
      <c r="AY5119" s="191">
        <v>574</v>
      </c>
      <c r="AZ5119" s="191">
        <v>13</v>
      </c>
      <c r="BA5119" s="191">
        <v>4</v>
      </c>
      <c r="BB5119" s="191">
        <v>0</v>
      </c>
    </row>
    <row r="5120" spans="48:54" x14ac:dyDescent="0.2">
      <c r="AV5120" s="191" t="str">
        <f t="shared" si="83"/>
        <v>576_RS_13_4_202425</v>
      </c>
      <c r="AW5120" s="191" t="s">
        <v>92</v>
      </c>
      <c r="AX5120" s="18">
        <v>202425</v>
      </c>
      <c r="AY5120" s="191">
        <v>576</v>
      </c>
      <c r="AZ5120" s="191">
        <v>13</v>
      </c>
      <c r="BA5120" s="191">
        <v>4</v>
      </c>
      <c r="BB5120" s="191">
        <v>0</v>
      </c>
    </row>
    <row r="5121" spans="48:54" x14ac:dyDescent="0.2">
      <c r="AV5121" s="191" t="str">
        <f t="shared" si="83"/>
        <v>582_RS_13_4_202425</v>
      </c>
      <c r="AW5121" s="191" t="s">
        <v>92</v>
      </c>
      <c r="AX5121" s="18">
        <v>202425</v>
      </c>
      <c r="AY5121" s="191">
        <v>582</v>
      </c>
      <c r="AZ5121" s="191">
        <v>13</v>
      </c>
      <c r="BA5121" s="191">
        <v>4</v>
      </c>
      <c r="BB5121" s="191">
        <v>0</v>
      </c>
    </row>
    <row r="5122" spans="48:54" x14ac:dyDescent="0.2">
      <c r="AV5122" s="191" t="str">
        <f t="shared" si="83"/>
        <v>584_RS_13_4_202425</v>
      </c>
      <c r="AW5122" s="191" t="s">
        <v>92</v>
      </c>
      <c r="AX5122" s="18">
        <v>202425</v>
      </c>
      <c r="AY5122" s="191">
        <v>584</v>
      </c>
      <c r="AZ5122" s="191">
        <v>13</v>
      </c>
      <c r="BA5122" s="191">
        <v>4</v>
      </c>
      <c r="BB5122" s="191">
        <v>0</v>
      </c>
    </row>
    <row r="5123" spans="48:54" x14ac:dyDescent="0.2">
      <c r="AV5123" s="191" t="str">
        <f t="shared" si="83"/>
        <v>586_RS_13_4_202425</v>
      </c>
      <c r="AW5123" s="191" t="s">
        <v>92</v>
      </c>
      <c r="AX5123" s="18">
        <v>202425</v>
      </c>
      <c r="AY5123" s="191">
        <v>586</v>
      </c>
      <c r="AZ5123" s="191">
        <v>13</v>
      </c>
      <c r="BA5123" s="191">
        <v>4</v>
      </c>
      <c r="BB5123" s="191">
        <v>0</v>
      </c>
    </row>
    <row r="5124" spans="48:54" x14ac:dyDescent="0.2">
      <c r="AV5124" s="191" t="str">
        <f t="shared" ref="AV5124:AV5187" si="84">AY5124&amp;"_"&amp;AW5124&amp;"_"&amp;AZ5124&amp;"_"&amp;BA5124&amp;"_"&amp;AX5124</f>
        <v>512_RS_13_5_202425</v>
      </c>
      <c r="AW5124" s="191" t="s">
        <v>92</v>
      </c>
      <c r="AX5124" s="18">
        <v>202425</v>
      </c>
      <c r="AY5124" s="191">
        <v>512</v>
      </c>
      <c r="AZ5124" s="191">
        <v>13</v>
      </c>
      <c r="BA5124" s="191">
        <v>5</v>
      </c>
      <c r="BB5124" s="191">
        <v>-623.17499999999995</v>
      </c>
    </row>
    <row r="5125" spans="48:54" x14ac:dyDescent="0.2">
      <c r="AV5125" s="191" t="str">
        <f t="shared" si="84"/>
        <v>514_RS_13_5_202425</v>
      </c>
      <c r="AW5125" s="191" t="s">
        <v>92</v>
      </c>
      <c r="AX5125" s="18">
        <v>202425</v>
      </c>
      <c r="AY5125" s="191">
        <v>514</v>
      </c>
      <c r="AZ5125" s="191">
        <v>13</v>
      </c>
      <c r="BA5125" s="191">
        <v>5</v>
      </c>
      <c r="BB5125" s="191">
        <v>0</v>
      </c>
    </row>
    <row r="5126" spans="48:54" x14ac:dyDescent="0.2">
      <c r="AV5126" s="191" t="str">
        <f t="shared" si="84"/>
        <v>516_RS_13_5_202425</v>
      </c>
      <c r="AW5126" s="191" t="s">
        <v>92</v>
      </c>
      <c r="AX5126" s="18">
        <v>202425</v>
      </c>
      <c r="AY5126" s="191">
        <v>516</v>
      </c>
      <c r="AZ5126" s="191">
        <v>13</v>
      </c>
      <c r="BA5126" s="191">
        <v>5</v>
      </c>
      <c r="BB5126" s="191">
        <v>-113.18</v>
      </c>
    </row>
    <row r="5127" spans="48:54" x14ac:dyDescent="0.2">
      <c r="AV5127" s="191" t="str">
        <f t="shared" si="84"/>
        <v>518_RS_13_5_202425</v>
      </c>
      <c r="AW5127" s="191" t="s">
        <v>92</v>
      </c>
      <c r="AX5127" s="18">
        <v>202425</v>
      </c>
      <c r="AY5127" s="191">
        <v>518</v>
      </c>
      <c r="AZ5127" s="191">
        <v>13</v>
      </c>
      <c r="BA5127" s="191">
        <v>5</v>
      </c>
      <c r="BB5127" s="191">
        <v>-1366.27</v>
      </c>
    </row>
    <row r="5128" spans="48:54" x14ac:dyDescent="0.2">
      <c r="AV5128" s="191" t="str">
        <f t="shared" si="84"/>
        <v>520_RS_13_5_202425</v>
      </c>
      <c r="AW5128" s="191" t="s">
        <v>92</v>
      </c>
      <c r="AX5128" s="18">
        <v>202425</v>
      </c>
      <c r="AY5128" s="191">
        <v>520</v>
      </c>
      <c r="AZ5128" s="191">
        <v>13</v>
      </c>
      <c r="BA5128" s="191">
        <v>5</v>
      </c>
      <c r="BB5128" s="191">
        <v>-1205.6990000000001</v>
      </c>
    </row>
    <row r="5129" spans="48:54" x14ac:dyDescent="0.2">
      <c r="AV5129" s="191" t="str">
        <f t="shared" si="84"/>
        <v>522_RS_13_5_202425</v>
      </c>
      <c r="AW5129" s="191" t="s">
        <v>92</v>
      </c>
      <c r="AX5129" s="18">
        <v>202425</v>
      </c>
      <c r="AY5129" s="191">
        <v>522</v>
      </c>
      <c r="AZ5129" s="191">
        <v>13</v>
      </c>
      <c r="BA5129" s="191">
        <v>5</v>
      </c>
      <c r="BB5129" s="191">
        <v>-236.07565000000002</v>
      </c>
    </row>
    <row r="5130" spans="48:54" x14ac:dyDescent="0.2">
      <c r="AV5130" s="191" t="str">
        <f t="shared" si="84"/>
        <v>524_RS_13_5_202425</v>
      </c>
      <c r="AW5130" s="191" t="s">
        <v>92</v>
      </c>
      <c r="AX5130" s="18">
        <v>202425</v>
      </c>
      <c r="AY5130" s="191">
        <v>524</v>
      </c>
      <c r="AZ5130" s="191">
        <v>13</v>
      </c>
      <c r="BA5130" s="191">
        <v>5</v>
      </c>
      <c r="BB5130" s="191">
        <v>-34.1</v>
      </c>
    </row>
    <row r="5131" spans="48:54" x14ac:dyDescent="0.2">
      <c r="AV5131" s="191" t="str">
        <f t="shared" si="84"/>
        <v>526_RS_13_5_202425</v>
      </c>
      <c r="AW5131" s="191" t="s">
        <v>92</v>
      </c>
      <c r="AX5131" s="18">
        <v>202425</v>
      </c>
      <c r="AY5131" s="191">
        <v>526</v>
      </c>
      <c r="AZ5131" s="191">
        <v>13</v>
      </c>
      <c r="BA5131" s="191">
        <v>5</v>
      </c>
      <c r="BB5131" s="191">
        <v>0</v>
      </c>
    </row>
    <row r="5132" spans="48:54" x14ac:dyDescent="0.2">
      <c r="AV5132" s="191" t="str">
        <f t="shared" si="84"/>
        <v>528_RS_13_5_202425</v>
      </c>
      <c r="AW5132" s="191" t="s">
        <v>92</v>
      </c>
      <c r="AX5132" s="18">
        <v>202425</v>
      </c>
      <c r="AY5132" s="191">
        <v>528</v>
      </c>
      <c r="AZ5132" s="191">
        <v>13</v>
      </c>
      <c r="BA5132" s="191">
        <v>5</v>
      </c>
      <c r="BB5132" s="191">
        <v>-82</v>
      </c>
    </row>
    <row r="5133" spans="48:54" x14ac:dyDescent="0.2">
      <c r="AV5133" s="191" t="str">
        <f t="shared" si="84"/>
        <v>530_RS_13_5_202425</v>
      </c>
      <c r="AW5133" s="191" t="s">
        <v>92</v>
      </c>
      <c r="AX5133" s="18">
        <v>202425</v>
      </c>
      <c r="AY5133" s="191">
        <v>530</v>
      </c>
      <c r="AZ5133" s="191">
        <v>13</v>
      </c>
      <c r="BA5133" s="191">
        <v>5</v>
      </c>
      <c r="BB5133" s="191">
        <v>-148.32900000000001</v>
      </c>
    </row>
    <row r="5134" spans="48:54" x14ac:dyDescent="0.2">
      <c r="AV5134" s="191" t="str">
        <f t="shared" si="84"/>
        <v>532_RS_13_5_202425</v>
      </c>
      <c r="AW5134" s="191" t="s">
        <v>92</v>
      </c>
      <c r="AX5134" s="18">
        <v>202425</v>
      </c>
      <c r="AY5134" s="191">
        <v>532</v>
      </c>
      <c r="AZ5134" s="191">
        <v>13</v>
      </c>
      <c r="BA5134" s="191">
        <v>5</v>
      </c>
      <c r="BB5134" s="191">
        <v>-634.95000000000005</v>
      </c>
    </row>
    <row r="5135" spans="48:54" x14ac:dyDescent="0.2">
      <c r="AV5135" s="191" t="str">
        <f t="shared" si="84"/>
        <v>534_RS_13_5_202425</v>
      </c>
      <c r="AW5135" s="191" t="s">
        <v>92</v>
      </c>
      <c r="AX5135" s="18">
        <v>202425</v>
      </c>
      <c r="AY5135" s="191">
        <v>534</v>
      </c>
      <c r="AZ5135" s="191">
        <v>13</v>
      </c>
      <c r="BA5135" s="191">
        <v>5</v>
      </c>
      <c r="BB5135" s="191">
        <v>-193.36660999999998</v>
      </c>
    </row>
    <row r="5136" spans="48:54" x14ac:dyDescent="0.2">
      <c r="AV5136" s="191" t="str">
        <f t="shared" si="84"/>
        <v>536_RS_13_5_202425</v>
      </c>
      <c r="AW5136" s="191" t="s">
        <v>92</v>
      </c>
      <c r="AX5136" s="18">
        <v>202425</v>
      </c>
      <c r="AY5136" s="191">
        <v>536</v>
      </c>
      <c r="AZ5136" s="191">
        <v>13</v>
      </c>
      <c r="BA5136" s="191">
        <v>5</v>
      </c>
      <c r="BB5136" s="191">
        <v>-170.71299999999999</v>
      </c>
    </row>
    <row r="5137" spans="48:54" x14ac:dyDescent="0.2">
      <c r="AV5137" s="191" t="str">
        <f t="shared" si="84"/>
        <v>538_RS_13_5_202425</v>
      </c>
      <c r="AW5137" s="191" t="s">
        <v>92</v>
      </c>
      <c r="AX5137" s="18">
        <v>202425</v>
      </c>
      <c r="AY5137" s="191">
        <v>538</v>
      </c>
      <c r="AZ5137" s="191">
        <v>13</v>
      </c>
      <c r="BA5137" s="191">
        <v>5</v>
      </c>
      <c r="BB5137" s="191">
        <v>-560.38150000000007</v>
      </c>
    </row>
    <row r="5138" spans="48:54" x14ac:dyDescent="0.2">
      <c r="AV5138" s="191" t="str">
        <f t="shared" si="84"/>
        <v>540_RS_13_5_202425</v>
      </c>
      <c r="AW5138" s="191" t="s">
        <v>92</v>
      </c>
      <c r="AX5138" s="18">
        <v>202425</v>
      </c>
      <c r="AY5138" s="191">
        <v>540</v>
      </c>
      <c r="AZ5138" s="191">
        <v>13</v>
      </c>
      <c r="BA5138" s="191">
        <v>5</v>
      </c>
      <c r="BB5138" s="191">
        <v>-257.22000000000003</v>
      </c>
    </row>
    <row r="5139" spans="48:54" x14ac:dyDescent="0.2">
      <c r="AV5139" s="191" t="str">
        <f t="shared" si="84"/>
        <v>542_RS_13_5_202425</v>
      </c>
      <c r="AW5139" s="191" t="s">
        <v>92</v>
      </c>
      <c r="AX5139" s="18">
        <v>202425</v>
      </c>
      <c r="AY5139" s="191">
        <v>542</v>
      </c>
      <c r="AZ5139" s="191">
        <v>13</v>
      </c>
      <c r="BA5139" s="191">
        <v>5</v>
      </c>
      <c r="BB5139" s="191">
        <v>-153.816</v>
      </c>
    </row>
    <row r="5140" spans="48:54" x14ac:dyDescent="0.2">
      <c r="AV5140" s="191" t="str">
        <f t="shared" si="84"/>
        <v>544_RS_13_5_202425</v>
      </c>
      <c r="AW5140" s="191" t="s">
        <v>92</v>
      </c>
      <c r="AX5140" s="18">
        <v>202425</v>
      </c>
      <c r="AY5140" s="191">
        <v>544</v>
      </c>
      <c r="AZ5140" s="191">
        <v>13</v>
      </c>
      <c r="BA5140" s="191">
        <v>5</v>
      </c>
      <c r="BB5140" s="191">
        <v>-191</v>
      </c>
    </row>
    <row r="5141" spans="48:54" x14ac:dyDescent="0.2">
      <c r="AV5141" s="191" t="str">
        <f t="shared" si="84"/>
        <v>545_RS_13_5_202425</v>
      </c>
      <c r="AW5141" s="191" t="s">
        <v>92</v>
      </c>
      <c r="AX5141" s="18">
        <v>202425</v>
      </c>
      <c r="AY5141" s="191">
        <v>545</v>
      </c>
      <c r="AZ5141" s="191">
        <v>13</v>
      </c>
      <c r="BA5141" s="191">
        <v>5</v>
      </c>
      <c r="BB5141" s="191">
        <v>0</v>
      </c>
    </row>
    <row r="5142" spans="48:54" x14ac:dyDescent="0.2">
      <c r="AV5142" s="191" t="str">
        <f t="shared" si="84"/>
        <v>546_RS_13_5_202425</v>
      </c>
      <c r="AW5142" s="191" t="s">
        <v>92</v>
      </c>
      <c r="AX5142" s="18">
        <v>202425</v>
      </c>
      <c r="AY5142" s="191">
        <v>546</v>
      </c>
      <c r="AZ5142" s="191">
        <v>13</v>
      </c>
      <c r="BA5142" s="191">
        <v>5</v>
      </c>
      <c r="BB5142" s="191">
        <v>-612</v>
      </c>
    </row>
    <row r="5143" spans="48:54" x14ac:dyDescent="0.2">
      <c r="AV5143" s="191" t="str">
        <f t="shared" si="84"/>
        <v>548_RS_13_5_202425</v>
      </c>
      <c r="AW5143" s="191" t="s">
        <v>92</v>
      </c>
      <c r="AX5143" s="18">
        <v>202425</v>
      </c>
      <c r="AY5143" s="191">
        <v>548</v>
      </c>
      <c r="AZ5143" s="191">
        <v>13</v>
      </c>
      <c r="BA5143" s="191">
        <v>5</v>
      </c>
      <c r="BB5143" s="191">
        <v>-811.46299999999997</v>
      </c>
    </row>
    <row r="5144" spans="48:54" x14ac:dyDescent="0.2">
      <c r="AV5144" s="191" t="str">
        <f t="shared" si="84"/>
        <v>550_RS_13_5_202425</v>
      </c>
      <c r="AW5144" s="191" t="s">
        <v>92</v>
      </c>
      <c r="AX5144" s="18">
        <v>202425</v>
      </c>
      <c r="AY5144" s="191">
        <v>550</v>
      </c>
      <c r="AZ5144" s="191">
        <v>13</v>
      </c>
      <c r="BA5144" s="191">
        <v>5</v>
      </c>
      <c r="BB5144" s="191">
        <v>-653.24051000000009</v>
      </c>
    </row>
    <row r="5145" spans="48:54" x14ac:dyDescent="0.2">
      <c r="AV5145" s="191" t="str">
        <f t="shared" si="84"/>
        <v>552_RS_13_5_202425</v>
      </c>
      <c r="AW5145" s="191" t="s">
        <v>92</v>
      </c>
      <c r="AX5145" s="18">
        <v>202425</v>
      </c>
      <c r="AY5145" s="191">
        <v>552</v>
      </c>
      <c r="AZ5145" s="191">
        <v>13</v>
      </c>
      <c r="BA5145" s="191">
        <v>5</v>
      </c>
      <c r="BB5145" s="191">
        <v>-1191.2985099999992</v>
      </c>
    </row>
    <row r="5146" spans="48:54" x14ac:dyDescent="0.2">
      <c r="AV5146" s="191" t="str">
        <f t="shared" si="84"/>
        <v>562_RS_13_5_202425</v>
      </c>
      <c r="AW5146" s="191" t="s">
        <v>92</v>
      </c>
      <c r="AX5146" s="18">
        <v>202425</v>
      </c>
      <c r="AY5146" s="191">
        <v>562</v>
      </c>
      <c r="AZ5146" s="191">
        <v>13</v>
      </c>
      <c r="BA5146" s="191">
        <v>5</v>
      </c>
      <c r="BB5146" s="191">
        <v>0</v>
      </c>
    </row>
    <row r="5147" spans="48:54" x14ac:dyDescent="0.2">
      <c r="AV5147" s="191" t="str">
        <f t="shared" si="84"/>
        <v>564_RS_13_5_202425</v>
      </c>
      <c r="AW5147" s="191" t="s">
        <v>92</v>
      </c>
      <c r="AX5147" s="18">
        <v>202425</v>
      </c>
      <c r="AY5147" s="191">
        <v>564</v>
      </c>
      <c r="AZ5147" s="191">
        <v>13</v>
      </c>
      <c r="BA5147" s="191">
        <v>5</v>
      </c>
      <c r="BB5147" s="191">
        <v>0</v>
      </c>
    </row>
    <row r="5148" spans="48:54" x14ac:dyDescent="0.2">
      <c r="AV5148" s="191" t="str">
        <f t="shared" si="84"/>
        <v>566_RS_13_5_202425</v>
      </c>
      <c r="AW5148" s="191" t="s">
        <v>92</v>
      </c>
      <c r="AX5148" s="18">
        <v>202425</v>
      </c>
      <c r="AY5148" s="191">
        <v>566</v>
      </c>
      <c r="AZ5148" s="191">
        <v>13</v>
      </c>
      <c r="BA5148" s="191">
        <v>5</v>
      </c>
      <c r="BB5148" s="191">
        <v>0</v>
      </c>
    </row>
    <row r="5149" spans="48:54" x14ac:dyDescent="0.2">
      <c r="AV5149" s="191" t="str">
        <f t="shared" si="84"/>
        <v>568_RS_13_5_202425</v>
      </c>
      <c r="AW5149" s="191" t="s">
        <v>92</v>
      </c>
      <c r="AX5149" s="18">
        <v>202425</v>
      </c>
      <c r="AY5149" s="191">
        <v>568</v>
      </c>
      <c r="AZ5149" s="191">
        <v>13</v>
      </c>
      <c r="BA5149" s="191">
        <v>5</v>
      </c>
      <c r="BB5149" s="191">
        <v>0</v>
      </c>
    </row>
    <row r="5150" spans="48:54" x14ac:dyDescent="0.2">
      <c r="AV5150" s="191" t="str">
        <f t="shared" si="84"/>
        <v>572_RS_13_5_202425</v>
      </c>
      <c r="AW5150" s="191" t="s">
        <v>92</v>
      </c>
      <c r="AX5150" s="18">
        <v>202425</v>
      </c>
      <c r="AY5150" s="191">
        <v>572</v>
      </c>
      <c r="AZ5150" s="191">
        <v>13</v>
      </c>
      <c r="BA5150" s="191">
        <v>5</v>
      </c>
      <c r="BB5150" s="191">
        <v>0</v>
      </c>
    </row>
    <row r="5151" spans="48:54" x14ac:dyDescent="0.2">
      <c r="AV5151" s="191" t="str">
        <f t="shared" si="84"/>
        <v>574_RS_13_5_202425</v>
      </c>
      <c r="AW5151" s="191" t="s">
        <v>92</v>
      </c>
      <c r="AX5151" s="18">
        <v>202425</v>
      </c>
      <c r="AY5151" s="191">
        <v>574</v>
      </c>
      <c r="AZ5151" s="191">
        <v>13</v>
      </c>
      <c r="BA5151" s="191">
        <v>5</v>
      </c>
      <c r="BB5151" s="191">
        <v>0</v>
      </c>
    </row>
    <row r="5152" spans="48:54" x14ac:dyDescent="0.2">
      <c r="AV5152" s="191" t="str">
        <f t="shared" si="84"/>
        <v>576_RS_13_5_202425</v>
      </c>
      <c r="AW5152" s="191" t="s">
        <v>92</v>
      </c>
      <c r="AX5152" s="18">
        <v>202425</v>
      </c>
      <c r="AY5152" s="191">
        <v>576</v>
      </c>
      <c r="AZ5152" s="191">
        <v>13</v>
      </c>
      <c r="BA5152" s="191">
        <v>5</v>
      </c>
      <c r="BB5152" s="191">
        <v>0</v>
      </c>
    </row>
    <row r="5153" spans="48:54" x14ac:dyDescent="0.2">
      <c r="AV5153" s="191" t="str">
        <f t="shared" si="84"/>
        <v>582_RS_13_5_202425</v>
      </c>
      <c r="AW5153" s="191" t="s">
        <v>92</v>
      </c>
      <c r="AX5153" s="18">
        <v>202425</v>
      </c>
      <c r="AY5153" s="191">
        <v>582</v>
      </c>
      <c r="AZ5153" s="191">
        <v>13</v>
      </c>
      <c r="BA5153" s="191">
        <v>5</v>
      </c>
      <c r="BB5153" s="191">
        <v>0</v>
      </c>
    </row>
    <row r="5154" spans="48:54" x14ac:dyDescent="0.2">
      <c r="AV5154" s="191" t="str">
        <f t="shared" si="84"/>
        <v>584_RS_13_5_202425</v>
      </c>
      <c r="AW5154" s="191" t="s">
        <v>92</v>
      </c>
      <c r="AX5154" s="18">
        <v>202425</v>
      </c>
      <c r="AY5154" s="191">
        <v>584</v>
      </c>
      <c r="AZ5154" s="191">
        <v>13</v>
      </c>
      <c r="BA5154" s="191">
        <v>5</v>
      </c>
      <c r="BB5154" s="191">
        <v>0</v>
      </c>
    </row>
    <row r="5155" spans="48:54" x14ac:dyDescent="0.2">
      <c r="AV5155" s="191" t="str">
        <f t="shared" si="84"/>
        <v>586_RS_13_5_202425</v>
      </c>
      <c r="AW5155" s="191" t="s">
        <v>92</v>
      </c>
      <c r="AX5155" s="18">
        <v>202425</v>
      </c>
      <c r="AY5155" s="191">
        <v>586</v>
      </c>
      <c r="AZ5155" s="191">
        <v>13</v>
      </c>
      <c r="BA5155" s="191">
        <v>5</v>
      </c>
      <c r="BB5155" s="191">
        <v>0</v>
      </c>
    </row>
    <row r="5156" spans="48:54" x14ac:dyDescent="0.2">
      <c r="AV5156" s="191" t="str">
        <f t="shared" si="84"/>
        <v>512_RS_14_1_202425</v>
      </c>
      <c r="AW5156" s="191" t="s">
        <v>92</v>
      </c>
      <c r="AX5156" s="18">
        <v>202425</v>
      </c>
      <c r="AY5156" s="191">
        <v>512</v>
      </c>
      <c r="AZ5156" s="191">
        <v>14</v>
      </c>
      <c r="BA5156" s="191">
        <v>1</v>
      </c>
      <c r="BB5156" s="191">
        <v>638.29099999999994</v>
      </c>
    </row>
    <row r="5157" spans="48:54" x14ac:dyDescent="0.2">
      <c r="AV5157" s="191" t="str">
        <f t="shared" si="84"/>
        <v>514_RS_14_1_202425</v>
      </c>
      <c r="AW5157" s="191" t="s">
        <v>92</v>
      </c>
      <c r="AX5157" s="18">
        <v>202425</v>
      </c>
      <c r="AY5157" s="191">
        <v>514</v>
      </c>
      <c r="AZ5157" s="191">
        <v>14</v>
      </c>
      <c r="BA5157" s="191">
        <v>1</v>
      </c>
      <c r="BB5157" s="191">
        <v>343.30900000000003</v>
      </c>
    </row>
    <row r="5158" spans="48:54" x14ac:dyDescent="0.2">
      <c r="AV5158" s="191" t="str">
        <f t="shared" si="84"/>
        <v>516_RS_14_1_202425</v>
      </c>
      <c r="AW5158" s="191" t="s">
        <v>92</v>
      </c>
      <c r="AX5158" s="18">
        <v>202425</v>
      </c>
      <c r="AY5158" s="191">
        <v>516</v>
      </c>
      <c r="AZ5158" s="191">
        <v>14</v>
      </c>
      <c r="BA5158" s="191">
        <v>1</v>
      </c>
      <c r="BB5158" s="191">
        <v>2596.6119999999996</v>
      </c>
    </row>
    <row r="5159" spans="48:54" x14ac:dyDescent="0.2">
      <c r="AV5159" s="191" t="str">
        <f t="shared" si="84"/>
        <v>518_RS_14_1_202425</v>
      </c>
      <c r="AW5159" s="191" t="s">
        <v>92</v>
      </c>
      <c r="AX5159" s="18">
        <v>202425</v>
      </c>
      <c r="AY5159" s="191">
        <v>518</v>
      </c>
      <c r="AZ5159" s="191">
        <v>14</v>
      </c>
      <c r="BA5159" s="191">
        <v>1</v>
      </c>
      <c r="BB5159" s="191">
        <v>492.76799999999997</v>
      </c>
    </row>
    <row r="5160" spans="48:54" x14ac:dyDescent="0.2">
      <c r="AV5160" s="191" t="str">
        <f t="shared" si="84"/>
        <v>520_RS_14_1_202425</v>
      </c>
      <c r="AW5160" s="191" t="s">
        <v>92</v>
      </c>
      <c r="AX5160" s="18">
        <v>202425</v>
      </c>
      <c r="AY5160" s="191">
        <v>520</v>
      </c>
      <c r="AZ5160" s="191">
        <v>14</v>
      </c>
      <c r="BA5160" s="191">
        <v>1</v>
      </c>
      <c r="BB5160" s="191">
        <v>93.804999999999993</v>
      </c>
    </row>
    <row r="5161" spans="48:54" x14ac:dyDescent="0.2">
      <c r="AV5161" s="191" t="str">
        <f t="shared" si="84"/>
        <v>522_RS_14_1_202425</v>
      </c>
      <c r="AW5161" s="191" t="s">
        <v>92</v>
      </c>
      <c r="AX5161" s="18">
        <v>202425</v>
      </c>
      <c r="AY5161" s="191">
        <v>522</v>
      </c>
      <c r="AZ5161" s="191">
        <v>14</v>
      </c>
      <c r="BA5161" s="191">
        <v>1</v>
      </c>
      <c r="BB5161" s="191">
        <v>661.42418999999995</v>
      </c>
    </row>
    <row r="5162" spans="48:54" x14ac:dyDescent="0.2">
      <c r="AV5162" s="191" t="str">
        <f t="shared" si="84"/>
        <v>524_RS_14_1_202425</v>
      </c>
      <c r="AW5162" s="191" t="s">
        <v>92</v>
      </c>
      <c r="AX5162" s="18">
        <v>202425</v>
      </c>
      <c r="AY5162" s="191">
        <v>524</v>
      </c>
      <c r="AZ5162" s="191">
        <v>14</v>
      </c>
      <c r="BA5162" s="191">
        <v>1</v>
      </c>
      <c r="BB5162" s="191">
        <v>220.96879000000001</v>
      </c>
    </row>
    <row r="5163" spans="48:54" x14ac:dyDescent="0.2">
      <c r="AV5163" s="191" t="str">
        <f t="shared" si="84"/>
        <v>526_RS_14_1_202425</v>
      </c>
      <c r="AW5163" s="191" t="s">
        <v>92</v>
      </c>
      <c r="AX5163" s="18">
        <v>202425</v>
      </c>
      <c r="AY5163" s="191">
        <v>526</v>
      </c>
      <c r="AZ5163" s="191">
        <v>14</v>
      </c>
      <c r="BA5163" s="191">
        <v>1</v>
      </c>
      <c r="BB5163" s="191">
        <v>604.18799999999999</v>
      </c>
    </row>
    <row r="5164" spans="48:54" x14ac:dyDescent="0.2">
      <c r="AV5164" s="191" t="str">
        <f t="shared" si="84"/>
        <v>528_RS_14_1_202425</v>
      </c>
      <c r="AW5164" s="191" t="s">
        <v>92</v>
      </c>
      <c r="AX5164" s="18">
        <v>202425</v>
      </c>
      <c r="AY5164" s="191">
        <v>528</v>
      </c>
      <c r="AZ5164" s="191">
        <v>14</v>
      </c>
      <c r="BA5164" s="191">
        <v>1</v>
      </c>
      <c r="BB5164" s="191">
        <v>263</v>
      </c>
    </row>
    <row r="5165" spans="48:54" x14ac:dyDescent="0.2">
      <c r="AV5165" s="191" t="str">
        <f t="shared" si="84"/>
        <v>530_RS_14_1_202425</v>
      </c>
      <c r="AW5165" s="191" t="s">
        <v>92</v>
      </c>
      <c r="AX5165" s="18">
        <v>202425</v>
      </c>
      <c r="AY5165" s="191">
        <v>530</v>
      </c>
      <c r="AZ5165" s="191">
        <v>14</v>
      </c>
      <c r="BA5165" s="191">
        <v>1</v>
      </c>
      <c r="BB5165" s="191">
        <v>328.714</v>
      </c>
    </row>
    <row r="5166" spans="48:54" x14ac:dyDescent="0.2">
      <c r="AV5166" s="191" t="str">
        <f t="shared" si="84"/>
        <v>532_RS_14_1_202425</v>
      </c>
      <c r="AW5166" s="191" t="s">
        <v>92</v>
      </c>
      <c r="AX5166" s="18">
        <v>202425</v>
      </c>
      <c r="AY5166" s="191">
        <v>532</v>
      </c>
      <c r="AZ5166" s="191">
        <v>14</v>
      </c>
      <c r="BA5166" s="191">
        <v>1</v>
      </c>
      <c r="BB5166" s="191">
        <v>949.60199999999998</v>
      </c>
    </row>
    <row r="5167" spans="48:54" x14ac:dyDescent="0.2">
      <c r="AV5167" s="191" t="str">
        <f t="shared" si="84"/>
        <v>534_RS_14_1_202425</v>
      </c>
      <c r="AW5167" s="191" t="s">
        <v>92</v>
      </c>
      <c r="AX5167" s="18">
        <v>202425</v>
      </c>
      <c r="AY5167" s="191">
        <v>534</v>
      </c>
      <c r="AZ5167" s="191">
        <v>14</v>
      </c>
      <c r="BA5167" s="191">
        <v>1</v>
      </c>
      <c r="BB5167" s="191">
        <v>464.68354999999997</v>
      </c>
    </row>
    <row r="5168" spans="48:54" x14ac:dyDescent="0.2">
      <c r="AV5168" s="191" t="str">
        <f t="shared" si="84"/>
        <v>536_RS_14_1_202425</v>
      </c>
      <c r="AW5168" s="191" t="s">
        <v>92</v>
      </c>
      <c r="AX5168" s="18">
        <v>202425</v>
      </c>
      <c r="AY5168" s="191">
        <v>536</v>
      </c>
      <c r="AZ5168" s="191">
        <v>14</v>
      </c>
      <c r="BA5168" s="191">
        <v>1</v>
      </c>
      <c r="BB5168" s="191">
        <v>588.46199999999999</v>
      </c>
    </row>
    <row r="5169" spans="48:54" x14ac:dyDescent="0.2">
      <c r="AV5169" s="191" t="str">
        <f t="shared" si="84"/>
        <v>538_RS_14_1_202425</v>
      </c>
      <c r="AW5169" s="191" t="s">
        <v>92</v>
      </c>
      <c r="AX5169" s="18">
        <v>202425</v>
      </c>
      <c r="AY5169" s="191">
        <v>538</v>
      </c>
      <c r="AZ5169" s="191">
        <v>14</v>
      </c>
      <c r="BA5169" s="191">
        <v>1</v>
      </c>
      <c r="BB5169" s="191">
        <v>378.54813999999993</v>
      </c>
    </row>
    <row r="5170" spans="48:54" x14ac:dyDescent="0.2">
      <c r="AV5170" s="191" t="str">
        <f t="shared" si="84"/>
        <v>540_RS_14_1_202425</v>
      </c>
      <c r="AW5170" s="191" t="s">
        <v>92</v>
      </c>
      <c r="AX5170" s="18">
        <v>202425</v>
      </c>
      <c r="AY5170" s="191">
        <v>540</v>
      </c>
      <c r="AZ5170" s="191">
        <v>14</v>
      </c>
      <c r="BA5170" s="191">
        <v>1</v>
      </c>
      <c r="BB5170" s="191">
        <v>1374.96</v>
      </c>
    </row>
    <row r="5171" spans="48:54" x14ac:dyDescent="0.2">
      <c r="AV5171" s="191" t="str">
        <f t="shared" si="84"/>
        <v>542_RS_14_1_202425</v>
      </c>
      <c r="AW5171" s="191" t="s">
        <v>92</v>
      </c>
      <c r="AX5171" s="18">
        <v>202425</v>
      </c>
      <c r="AY5171" s="191">
        <v>542</v>
      </c>
      <c r="AZ5171" s="191">
        <v>14</v>
      </c>
      <c r="BA5171" s="191">
        <v>1</v>
      </c>
      <c r="BB5171" s="191">
        <v>737.36500000000001</v>
      </c>
    </row>
    <row r="5172" spans="48:54" x14ac:dyDescent="0.2">
      <c r="AV5172" s="191" t="str">
        <f t="shared" si="84"/>
        <v>544_RS_14_1_202425</v>
      </c>
      <c r="AW5172" s="191" t="s">
        <v>92</v>
      </c>
      <c r="AX5172" s="18">
        <v>202425</v>
      </c>
      <c r="AY5172" s="191">
        <v>544</v>
      </c>
      <c r="AZ5172" s="191">
        <v>14</v>
      </c>
      <c r="BA5172" s="191">
        <v>1</v>
      </c>
      <c r="BB5172" s="191">
        <v>1124.1496</v>
      </c>
    </row>
    <row r="5173" spans="48:54" x14ac:dyDescent="0.2">
      <c r="AV5173" s="191" t="str">
        <f t="shared" si="84"/>
        <v>545_RS_14_1_202425</v>
      </c>
      <c r="AW5173" s="191" t="s">
        <v>92</v>
      </c>
      <c r="AX5173" s="18">
        <v>202425</v>
      </c>
      <c r="AY5173" s="191">
        <v>545</v>
      </c>
      <c r="AZ5173" s="191">
        <v>14</v>
      </c>
      <c r="BA5173" s="191">
        <v>1</v>
      </c>
      <c r="BB5173" s="191">
        <v>144.82780000000002</v>
      </c>
    </row>
    <row r="5174" spans="48:54" x14ac:dyDescent="0.2">
      <c r="AV5174" s="191" t="str">
        <f t="shared" si="84"/>
        <v>546_RS_14_1_202425</v>
      </c>
      <c r="AW5174" s="191" t="s">
        <v>92</v>
      </c>
      <c r="AX5174" s="18">
        <v>202425</v>
      </c>
      <c r="AY5174" s="191">
        <v>546</v>
      </c>
      <c r="AZ5174" s="191">
        <v>14</v>
      </c>
      <c r="BA5174" s="191">
        <v>1</v>
      </c>
      <c r="BB5174" s="191">
        <v>1011</v>
      </c>
    </row>
    <row r="5175" spans="48:54" x14ac:dyDescent="0.2">
      <c r="AV5175" s="191" t="str">
        <f t="shared" si="84"/>
        <v>548_RS_14_1_202425</v>
      </c>
      <c r="AW5175" s="191" t="s">
        <v>92</v>
      </c>
      <c r="AX5175" s="18">
        <v>202425</v>
      </c>
      <c r="AY5175" s="191">
        <v>548</v>
      </c>
      <c r="AZ5175" s="191">
        <v>14</v>
      </c>
      <c r="BA5175" s="191">
        <v>1</v>
      </c>
      <c r="BB5175" s="191">
        <v>395.48200000000003</v>
      </c>
    </row>
    <row r="5176" spans="48:54" x14ac:dyDescent="0.2">
      <c r="AV5176" s="191" t="str">
        <f t="shared" si="84"/>
        <v>550_RS_14_1_202425</v>
      </c>
      <c r="AW5176" s="191" t="s">
        <v>92</v>
      </c>
      <c r="AX5176" s="18">
        <v>202425</v>
      </c>
      <c r="AY5176" s="191">
        <v>550</v>
      </c>
      <c r="AZ5176" s="191">
        <v>14</v>
      </c>
      <c r="BA5176" s="191">
        <v>1</v>
      </c>
      <c r="BB5176" s="191">
        <v>377.41689523757645</v>
      </c>
    </row>
    <row r="5177" spans="48:54" x14ac:dyDescent="0.2">
      <c r="AV5177" s="191" t="str">
        <f t="shared" si="84"/>
        <v>552_RS_14_1_202425</v>
      </c>
      <c r="AW5177" s="191" t="s">
        <v>92</v>
      </c>
      <c r="AX5177" s="18">
        <v>202425</v>
      </c>
      <c r="AY5177" s="191">
        <v>552</v>
      </c>
      <c r="AZ5177" s="191">
        <v>14</v>
      </c>
      <c r="BA5177" s="191">
        <v>1</v>
      </c>
      <c r="BB5177" s="191">
        <v>923.87724000000014</v>
      </c>
    </row>
    <row r="5178" spans="48:54" x14ac:dyDescent="0.2">
      <c r="AV5178" s="191" t="str">
        <f t="shared" si="84"/>
        <v>562_RS_14_1_202425</v>
      </c>
      <c r="AW5178" s="191" t="s">
        <v>92</v>
      </c>
      <c r="AX5178" s="18">
        <v>202425</v>
      </c>
      <c r="AY5178" s="191">
        <v>562</v>
      </c>
      <c r="AZ5178" s="191">
        <v>14</v>
      </c>
      <c r="BA5178" s="191">
        <v>1</v>
      </c>
      <c r="BB5178" s="191">
        <v>0</v>
      </c>
    </row>
    <row r="5179" spans="48:54" x14ac:dyDescent="0.2">
      <c r="AV5179" s="191" t="str">
        <f t="shared" si="84"/>
        <v>564_RS_14_1_202425</v>
      </c>
      <c r="AW5179" s="191" t="s">
        <v>92</v>
      </c>
      <c r="AX5179" s="18">
        <v>202425</v>
      </c>
      <c r="AY5179" s="191">
        <v>564</v>
      </c>
      <c r="AZ5179" s="191">
        <v>14</v>
      </c>
      <c r="BA5179" s="191">
        <v>1</v>
      </c>
      <c r="BB5179" s="191">
        <v>0</v>
      </c>
    </row>
    <row r="5180" spans="48:54" x14ac:dyDescent="0.2">
      <c r="AV5180" s="191" t="str">
        <f t="shared" si="84"/>
        <v>566_RS_14_1_202425</v>
      </c>
      <c r="AW5180" s="191" t="s">
        <v>92</v>
      </c>
      <c r="AX5180" s="18">
        <v>202425</v>
      </c>
      <c r="AY5180" s="191">
        <v>566</v>
      </c>
      <c r="AZ5180" s="191">
        <v>14</v>
      </c>
      <c r="BA5180" s="191">
        <v>1</v>
      </c>
      <c r="BB5180" s="191">
        <v>0</v>
      </c>
    </row>
    <row r="5181" spans="48:54" x14ac:dyDescent="0.2">
      <c r="AV5181" s="191" t="str">
        <f t="shared" si="84"/>
        <v>568_RS_14_1_202425</v>
      </c>
      <c r="AW5181" s="191" t="s">
        <v>92</v>
      </c>
      <c r="AX5181" s="18">
        <v>202425</v>
      </c>
      <c r="AY5181" s="191">
        <v>568</v>
      </c>
      <c r="AZ5181" s="191">
        <v>14</v>
      </c>
      <c r="BA5181" s="191">
        <v>1</v>
      </c>
      <c r="BB5181" s="191">
        <v>0</v>
      </c>
    </row>
    <row r="5182" spans="48:54" x14ac:dyDescent="0.2">
      <c r="AV5182" s="191" t="str">
        <f t="shared" si="84"/>
        <v>572_RS_14_1_202425</v>
      </c>
      <c r="AW5182" s="191" t="s">
        <v>92</v>
      </c>
      <c r="AX5182" s="18">
        <v>202425</v>
      </c>
      <c r="AY5182" s="191">
        <v>572</v>
      </c>
      <c r="AZ5182" s="191">
        <v>14</v>
      </c>
      <c r="BA5182" s="191">
        <v>1</v>
      </c>
      <c r="BB5182" s="191">
        <v>0</v>
      </c>
    </row>
    <row r="5183" spans="48:54" x14ac:dyDescent="0.2">
      <c r="AV5183" s="191" t="str">
        <f t="shared" si="84"/>
        <v>574_RS_14_1_202425</v>
      </c>
      <c r="AW5183" s="191" t="s">
        <v>92</v>
      </c>
      <c r="AX5183" s="18">
        <v>202425</v>
      </c>
      <c r="AY5183" s="191">
        <v>574</v>
      </c>
      <c r="AZ5183" s="191">
        <v>14</v>
      </c>
      <c r="BA5183" s="191">
        <v>1</v>
      </c>
      <c r="BB5183" s="191">
        <v>0</v>
      </c>
    </row>
    <row r="5184" spans="48:54" x14ac:dyDescent="0.2">
      <c r="AV5184" s="191" t="str">
        <f t="shared" si="84"/>
        <v>576_RS_14_1_202425</v>
      </c>
      <c r="AW5184" s="191" t="s">
        <v>92</v>
      </c>
      <c r="AX5184" s="18">
        <v>202425</v>
      </c>
      <c r="AY5184" s="191">
        <v>576</v>
      </c>
      <c r="AZ5184" s="191">
        <v>14</v>
      </c>
      <c r="BA5184" s="191">
        <v>1</v>
      </c>
      <c r="BB5184" s="191">
        <v>0</v>
      </c>
    </row>
    <row r="5185" spans="48:54" x14ac:dyDescent="0.2">
      <c r="AV5185" s="191" t="str">
        <f t="shared" si="84"/>
        <v>582_RS_14_1_202425</v>
      </c>
      <c r="AW5185" s="191" t="s">
        <v>92</v>
      </c>
      <c r="AX5185" s="18">
        <v>202425</v>
      </c>
      <c r="AY5185" s="191">
        <v>582</v>
      </c>
      <c r="AZ5185" s="191">
        <v>14</v>
      </c>
      <c r="BA5185" s="191">
        <v>1</v>
      </c>
      <c r="BB5185" s="191">
        <v>0</v>
      </c>
    </row>
    <row r="5186" spans="48:54" x14ac:dyDescent="0.2">
      <c r="AV5186" s="191" t="str">
        <f t="shared" si="84"/>
        <v>584_RS_14_1_202425</v>
      </c>
      <c r="AW5186" s="191" t="s">
        <v>92</v>
      </c>
      <c r="AX5186" s="18">
        <v>202425</v>
      </c>
      <c r="AY5186" s="191">
        <v>584</v>
      </c>
      <c r="AZ5186" s="191">
        <v>14</v>
      </c>
      <c r="BA5186" s="191">
        <v>1</v>
      </c>
      <c r="BB5186" s="191">
        <v>0</v>
      </c>
    </row>
    <row r="5187" spans="48:54" x14ac:dyDescent="0.2">
      <c r="AV5187" s="191" t="str">
        <f t="shared" si="84"/>
        <v>586_RS_14_1_202425</v>
      </c>
      <c r="AW5187" s="191" t="s">
        <v>92</v>
      </c>
      <c r="AX5187" s="18">
        <v>202425</v>
      </c>
      <c r="AY5187" s="191">
        <v>586</v>
      </c>
      <c r="AZ5187" s="191">
        <v>14</v>
      </c>
      <c r="BA5187" s="191">
        <v>1</v>
      </c>
      <c r="BB5187" s="191">
        <v>0</v>
      </c>
    </row>
    <row r="5188" spans="48:54" x14ac:dyDescent="0.2">
      <c r="AV5188" s="191" t="str">
        <f t="shared" ref="AV5188:AV5251" si="85">AY5188&amp;"_"&amp;AW5188&amp;"_"&amp;AZ5188&amp;"_"&amp;BA5188&amp;"_"&amp;AX5188</f>
        <v>512_RS_14_2_202425</v>
      </c>
      <c r="AW5188" s="191" t="s">
        <v>92</v>
      </c>
      <c r="AX5188" s="18">
        <v>202425</v>
      </c>
      <c r="AY5188" s="191">
        <v>512</v>
      </c>
      <c r="AZ5188" s="191">
        <v>14</v>
      </c>
      <c r="BA5188" s="191">
        <v>2</v>
      </c>
      <c r="BB5188" s="191">
        <v>-6.4119999999999999</v>
      </c>
    </row>
    <row r="5189" spans="48:54" x14ac:dyDescent="0.2">
      <c r="AV5189" s="191" t="str">
        <f t="shared" si="85"/>
        <v>514_RS_14_2_202425</v>
      </c>
      <c r="AW5189" s="191" t="s">
        <v>92</v>
      </c>
      <c r="AX5189" s="18">
        <v>202425</v>
      </c>
      <c r="AY5189" s="191">
        <v>514</v>
      </c>
      <c r="AZ5189" s="191">
        <v>14</v>
      </c>
      <c r="BA5189" s="191">
        <v>2</v>
      </c>
      <c r="BB5189" s="191">
        <v>-29.623999999999999</v>
      </c>
    </row>
    <row r="5190" spans="48:54" x14ac:dyDescent="0.2">
      <c r="AV5190" s="191" t="str">
        <f t="shared" si="85"/>
        <v>516_RS_14_2_202425</v>
      </c>
      <c r="AW5190" s="191" t="s">
        <v>92</v>
      </c>
      <c r="AX5190" s="18">
        <v>202425</v>
      </c>
      <c r="AY5190" s="191">
        <v>516</v>
      </c>
      <c r="AZ5190" s="191">
        <v>14</v>
      </c>
      <c r="BA5190" s="191">
        <v>2</v>
      </c>
      <c r="BB5190" s="191">
        <v>-1935.1209999999999</v>
      </c>
    </row>
    <row r="5191" spans="48:54" x14ac:dyDescent="0.2">
      <c r="AV5191" s="191" t="str">
        <f t="shared" si="85"/>
        <v>518_RS_14_2_202425</v>
      </c>
      <c r="AW5191" s="191" t="s">
        <v>92</v>
      </c>
      <c r="AX5191" s="18">
        <v>202425</v>
      </c>
      <c r="AY5191" s="191">
        <v>518</v>
      </c>
      <c r="AZ5191" s="191">
        <v>14</v>
      </c>
      <c r="BA5191" s="191">
        <v>2</v>
      </c>
      <c r="BB5191" s="191">
        <v>-142.255</v>
      </c>
    </row>
    <row r="5192" spans="48:54" x14ac:dyDescent="0.2">
      <c r="AV5192" s="191" t="str">
        <f t="shared" si="85"/>
        <v>520_RS_14_2_202425</v>
      </c>
      <c r="AW5192" s="191" t="s">
        <v>92</v>
      </c>
      <c r="AX5192" s="18">
        <v>202425</v>
      </c>
      <c r="AY5192" s="191">
        <v>520</v>
      </c>
      <c r="AZ5192" s="191">
        <v>14</v>
      </c>
      <c r="BA5192" s="191">
        <v>2</v>
      </c>
      <c r="BB5192" s="191">
        <v>-26.63</v>
      </c>
    </row>
    <row r="5193" spans="48:54" x14ac:dyDescent="0.2">
      <c r="AV5193" s="191" t="str">
        <f t="shared" si="85"/>
        <v>522_RS_14_2_202425</v>
      </c>
      <c r="AW5193" s="191" t="s">
        <v>92</v>
      </c>
      <c r="AX5193" s="18">
        <v>202425</v>
      </c>
      <c r="AY5193" s="191">
        <v>522</v>
      </c>
      <c r="AZ5193" s="191">
        <v>14</v>
      </c>
      <c r="BA5193" s="191">
        <v>2</v>
      </c>
      <c r="BB5193" s="191">
        <v>-195.31007</v>
      </c>
    </row>
    <row r="5194" spans="48:54" x14ac:dyDescent="0.2">
      <c r="AV5194" s="191" t="str">
        <f t="shared" si="85"/>
        <v>524_RS_14_2_202425</v>
      </c>
      <c r="AW5194" s="191" t="s">
        <v>92</v>
      </c>
      <c r="AX5194" s="18">
        <v>202425</v>
      </c>
      <c r="AY5194" s="191">
        <v>524</v>
      </c>
      <c r="AZ5194" s="191">
        <v>14</v>
      </c>
      <c r="BA5194" s="191">
        <v>2</v>
      </c>
      <c r="BB5194" s="191">
        <v>-5.0940500000000002</v>
      </c>
    </row>
    <row r="5195" spans="48:54" x14ac:dyDescent="0.2">
      <c r="AV5195" s="191" t="str">
        <f t="shared" si="85"/>
        <v>526_RS_14_2_202425</v>
      </c>
      <c r="AW5195" s="191" t="s">
        <v>92</v>
      </c>
      <c r="AX5195" s="18">
        <v>202425</v>
      </c>
      <c r="AY5195" s="191">
        <v>526</v>
      </c>
      <c r="AZ5195" s="191">
        <v>14</v>
      </c>
      <c r="BA5195" s="191">
        <v>2</v>
      </c>
      <c r="BB5195" s="191">
        <v>-220.45500000000001</v>
      </c>
    </row>
    <row r="5196" spans="48:54" x14ac:dyDescent="0.2">
      <c r="AV5196" s="191" t="str">
        <f t="shared" si="85"/>
        <v>528_RS_14_2_202425</v>
      </c>
      <c r="AW5196" s="191" t="s">
        <v>92</v>
      </c>
      <c r="AX5196" s="18">
        <v>202425</v>
      </c>
      <c r="AY5196" s="191">
        <v>528</v>
      </c>
      <c r="AZ5196" s="191">
        <v>14</v>
      </c>
      <c r="BA5196" s="191">
        <v>2</v>
      </c>
      <c r="BB5196" s="191">
        <v>0</v>
      </c>
    </row>
    <row r="5197" spans="48:54" x14ac:dyDescent="0.2">
      <c r="AV5197" s="191" t="str">
        <f t="shared" si="85"/>
        <v>530_RS_14_2_202425</v>
      </c>
      <c r="AW5197" s="191" t="s">
        <v>92</v>
      </c>
      <c r="AX5197" s="18">
        <v>202425</v>
      </c>
      <c r="AY5197" s="191">
        <v>530</v>
      </c>
      <c r="AZ5197" s="191">
        <v>14</v>
      </c>
      <c r="BA5197" s="191">
        <v>2</v>
      </c>
      <c r="BB5197" s="191">
        <v>-17.536999999999999</v>
      </c>
    </row>
    <row r="5198" spans="48:54" x14ac:dyDescent="0.2">
      <c r="AV5198" s="191" t="str">
        <f t="shared" si="85"/>
        <v>532_RS_14_2_202425</v>
      </c>
      <c r="AW5198" s="191" t="s">
        <v>92</v>
      </c>
      <c r="AX5198" s="18">
        <v>202425</v>
      </c>
      <c r="AY5198" s="191">
        <v>532</v>
      </c>
      <c r="AZ5198" s="191">
        <v>14</v>
      </c>
      <c r="BA5198" s="191">
        <v>2</v>
      </c>
      <c r="BB5198" s="191">
        <v>-137</v>
      </c>
    </row>
    <row r="5199" spans="48:54" x14ac:dyDescent="0.2">
      <c r="AV5199" s="191" t="str">
        <f t="shared" si="85"/>
        <v>534_RS_14_2_202425</v>
      </c>
      <c r="AW5199" s="191" t="s">
        <v>92</v>
      </c>
      <c r="AX5199" s="18">
        <v>202425</v>
      </c>
      <c r="AY5199" s="191">
        <v>534</v>
      </c>
      <c r="AZ5199" s="191">
        <v>14</v>
      </c>
      <c r="BA5199" s="191">
        <v>2</v>
      </c>
      <c r="BB5199" s="191">
        <v>-73.56129</v>
      </c>
    </row>
    <row r="5200" spans="48:54" x14ac:dyDescent="0.2">
      <c r="AV5200" s="191" t="str">
        <f t="shared" si="85"/>
        <v>536_RS_14_2_202425</v>
      </c>
      <c r="AW5200" s="191" t="s">
        <v>92</v>
      </c>
      <c r="AX5200" s="18">
        <v>202425</v>
      </c>
      <c r="AY5200" s="191">
        <v>536</v>
      </c>
      <c r="AZ5200" s="191">
        <v>14</v>
      </c>
      <c r="BA5200" s="191">
        <v>2</v>
      </c>
      <c r="BB5200" s="191">
        <v>-67.058999999999997</v>
      </c>
    </row>
    <row r="5201" spans="48:54" x14ac:dyDescent="0.2">
      <c r="AV5201" s="191" t="str">
        <f t="shared" si="85"/>
        <v>538_RS_14_2_202425</v>
      </c>
      <c r="AW5201" s="191" t="s">
        <v>92</v>
      </c>
      <c r="AX5201" s="18">
        <v>202425</v>
      </c>
      <c r="AY5201" s="191">
        <v>538</v>
      </c>
      <c r="AZ5201" s="191">
        <v>14</v>
      </c>
      <c r="BA5201" s="191">
        <v>2</v>
      </c>
      <c r="BB5201" s="191">
        <v>-101.31178000000001</v>
      </c>
    </row>
    <row r="5202" spans="48:54" x14ac:dyDescent="0.2">
      <c r="AV5202" s="191" t="str">
        <f t="shared" si="85"/>
        <v>540_RS_14_2_202425</v>
      </c>
      <c r="AW5202" s="191" t="s">
        <v>92</v>
      </c>
      <c r="AX5202" s="18">
        <v>202425</v>
      </c>
      <c r="AY5202" s="191">
        <v>540</v>
      </c>
      <c r="AZ5202" s="191">
        <v>14</v>
      </c>
      <c r="BA5202" s="191">
        <v>2</v>
      </c>
      <c r="BB5202" s="191">
        <v>-76.13600000000001</v>
      </c>
    </row>
    <row r="5203" spans="48:54" x14ac:dyDescent="0.2">
      <c r="AV5203" s="191" t="str">
        <f t="shared" si="85"/>
        <v>542_RS_14_2_202425</v>
      </c>
      <c r="AW5203" s="191" t="s">
        <v>92</v>
      </c>
      <c r="AX5203" s="18">
        <v>202425</v>
      </c>
      <c r="AY5203" s="191">
        <v>542</v>
      </c>
      <c r="AZ5203" s="191">
        <v>14</v>
      </c>
      <c r="BA5203" s="191">
        <v>2</v>
      </c>
      <c r="BB5203" s="191">
        <v>0</v>
      </c>
    </row>
    <row r="5204" spans="48:54" x14ac:dyDescent="0.2">
      <c r="AV5204" s="191" t="str">
        <f t="shared" si="85"/>
        <v>544_RS_14_2_202425</v>
      </c>
      <c r="AW5204" s="191" t="s">
        <v>92</v>
      </c>
      <c r="AX5204" s="18">
        <v>202425</v>
      </c>
      <c r="AY5204" s="191">
        <v>544</v>
      </c>
      <c r="AZ5204" s="191">
        <v>14</v>
      </c>
      <c r="BA5204" s="191">
        <v>2</v>
      </c>
      <c r="BB5204" s="191">
        <v>-764.45090000000005</v>
      </c>
    </row>
    <row r="5205" spans="48:54" x14ac:dyDescent="0.2">
      <c r="AV5205" s="191" t="str">
        <f t="shared" si="85"/>
        <v>545_RS_14_2_202425</v>
      </c>
      <c r="AW5205" s="191" t="s">
        <v>92</v>
      </c>
      <c r="AX5205" s="18">
        <v>202425</v>
      </c>
      <c r="AY5205" s="191">
        <v>545</v>
      </c>
      <c r="AZ5205" s="191">
        <v>14</v>
      </c>
      <c r="BA5205" s="191">
        <v>2</v>
      </c>
      <c r="BB5205" s="191">
        <v>-0.95399999999999996</v>
      </c>
    </row>
    <row r="5206" spans="48:54" x14ac:dyDescent="0.2">
      <c r="AV5206" s="191" t="str">
        <f t="shared" si="85"/>
        <v>546_RS_14_2_202425</v>
      </c>
      <c r="AW5206" s="191" t="s">
        <v>92</v>
      </c>
      <c r="AX5206" s="18">
        <v>202425</v>
      </c>
      <c r="AY5206" s="191">
        <v>546</v>
      </c>
      <c r="AZ5206" s="191">
        <v>14</v>
      </c>
      <c r="BA5206" s="191">
        <v>2</v>
      </c>
      <c r="BB5206" s="191">
        <v>-58</v>
      </c>
    </row>
    <row r="5207" spans="48:54" x14ac:dyDescent="0.2">
      <c r="AV5207" s="191" t="str">
        <f t="shared" si="85"/>
        <v>548_RS_14_2_202425</v>
      </c>
      <c r="AW5207" s="191" t="s">
        <v>92</v>
      </c>
      <c r="AX5207" s="18">
        <v>202425</v>
      </c>
      <c r="AY5207" s="191">
        <v>548</v>
      </c>
      <c r="AZ5207" s="191">
        <v>14</v>
      </c>
      <c r="BA5207" s="191">
        <v>2</v>
      </c>
      <c r="BB5207" s="191">
        <v>-96.731999999999999</v>
      </c>
    </row>
    <row r="5208" spans="48:54" x14ac:dyDescent="0.2">
      <c r="AV5208" s="191" t="str">
        <f t="shared" si="85"/>
        <v>550_RS_14_2_202425</v>
      </c>
      <c r="AW5208" s="191" t="s">
        <v>92</v>
      </c>
      <c r="AX5208" s="18">
        <v>202425</v>
      </c>
      <c r="AY5208" s="191">
        <v>550</v>
      </c>
      <c r="AZ5208" s="191">
        <v>14</v>
      </c>
      <c r="BA5208" s="191">
        <v>2</v>
      </c>
      <c r="BB5208" s="191">
        <v>-4.6799999999999993E-3</v>
      </c>
    </row>
    <row r="5209" spans="48:54" x14ac:dyDescent="0.2">
      <c r="AV5209" s="191" t="str">
        <f t="shared" si="85"/>
        <v>552_RS_14_2_202425</v>
      </c>
      <c r="AW5209" s="191" t="s">
        <v>92</v>
      </c>
      <c r="AX5209" s="18">
        <v>202425</v>
      </c>
      <c r="AY5209" s="191">
        <v>552</v>
      </c>
      <c r="AZ5209" s="191">
        <v>14</v>
      </c>
      <c r="BA5209" s="191">
        <v>2</v>
      </c>
      <c r="BB5209" s="191">
        <v>-193.12831000000006</v>
      </c>
    </row>
    <row r="5210" spans="48:54" x14ac:dyDescent="0.2">
      <c r="AV5210" s="191" t="str">
        <f t="shared" si="85"/>
        <v>562_RS_14_2_202425</v>
      </c>
      <c r="AW5210" s="191" t="s">
        <v>92</v>
      </c>
      <c r="AX5210" s="18">
        <v>202425</v>
      </c>
      <c r="AY5210" s="191">
        <v>562</v>
      </c>
      <c r="AZ5210" s="191">
        <v>14</v>
      </c>
      <c r="BA5210" s="191">
        <v>2</v>
      </c>
      <c r="BB5210" s="191">
        <v>0</v>
      </c>
    </row>
    <row r="5211" spans="48:54" x14ac:dyDescent="0.2">
      <c r="AV5211" s="191" t="str">
        <f t="shared" si="85"/>
        <v>564_RS_14_2_202425</v>
      </c>
      <c r="AW5211" s="191" t="s">
        <v>92</v>
      </c>
      <c r="AX5211" s="18">
        <v>202425</v>
      </c>
      <c r="AY5211" s="191">
        <v>564</v>
      </c>
      <c r="AZ5211" s="191">
        <v>14</v>
      </c>
      <c r="BA5211" s="191">
        <v>2</v>
      </c>
      <c r="BB5211" s="191">
        <v>0</v>
      </c>
    </row>
    <row r="5212" spans="48:54" x14ac:dyDescent="0.2">
      <c r="AV5212" s="191" t="str">
        <f t="shared" si="85"/>
        <v>566_RS_14_2_202425</v>
      </c>
      <c r="AW5212" s="191" t="s">
        <v>92</v>
      </c>
      <c r="AX5212" s="18">
        <v>202425</v>
      </c>
      <c r="AY5212" s="191">
        <v>566</v>
      </c>
      <c r="AZ5212" s="191">
        <v>14</v>
      </c>
      <c r="BA5212" s="191">
        <v>2</v>
      </c>
      <c r="BB5212" s="191">
        <v>0</v>
      </c>
    </row>
    <row r="5213" spans="48:54" x14ac:dyDescent="0.2">
      <c r="AV5213" s="191" t="str">
        <f t="shared" si="85"/>
        <v>568_RS_14_2_202425</v>
      </c>
      <c r="AW5213" s="191" t="s">
        <v>92</v>
      </c>
      <c r="AX5213" s="18">
        <v>202425</v>
      </c>
      <c r="AY5213" s="191">
        <v>568</v>
      </c>
      <c r="AZ5213" s="191">
        <v>14</v>
      </c>
      <c r="BA5213" s="191">
        <v>2</v>
      </c>
      <c r="BB5213" s="191">
        <v>0</v>
      </c>
    </row>
    <row r="5214" spans="48:54" x14ac:dyDescent="0.2">
      <c r="AV5214" s="191" t="str">
        <f t="shared" si="85"/>
        <v>572_RS_14_2_202425</v>
      </c>
      <c r="AW5214" s="191" t="s">
        <v>92</v>
      </c>
      <c r="AX5214" s="18">
        <v>202425</v>
      </c>
      <c r="AY5214" s="191">
        <v>572</v>
      </c>
      <c r="AZ5214" s="191">
        <v>14</v>
      </c>
      <c r="BA5214" s="191">
        <v>2</v>
      </c>
      <c r="BB5214" s="191">
        <v>0</v>
      </c>
    </row>
    <row r="5215" spans="48:54" x14ac:dyDescent="0.2">
      <c r="AV5215" s="191" t="str">
        <f t="shared" si="85"/>
        <v>574_RS_14_2_202425</v>
      </c>
      <c r="AW5215" s="191" t="s">
        <v>92</v>
      </c>
      <c r="AX5215" s="18">
        <v>202425</v>
      </c>
      <c r="AY5215" s="191">
        <v>574</v>
      </c>
      <c r="AZ5215" s="191">
        <v>14</v>
      </c>
      <c r="BA5215" s="191">
        <v>2</v>
      </c>
      <c r="BB5215" s="191">
        <v>0</v>
      </c>
    </row>
    <row r="5216" spans="48:54" x14ac:dyDescent="0.2">
      <c r="AV5216" s="191" t="str">
        <f t="shared" si="85"/>
        <v>576_RS_14_2_202425</v>
      </c>
      <c r="AW5216" s="191" t="s">
        <v>92</v>
      </c>
      <c r="AX5216" s="18">
        <v>202425</v>
      </c>
      <c r="AY5216" s="191">
        <v>576</v>
      </c>
      <c r="AZ5216" s="191">
        <v>14</v>
      </c>
      <c r="BA5216" s="191">
        <v>2</v>
      </c>
      <c r="BB5216" s="191">
        <v>0</v>
      </c>
    </row>
    <row r="5217" spans="48:54" x14ac:dyDescent="0.2">
      <c r="AV5217" s="191" t="str">
        <f t="shared" si="85"/>
        <v>582_RS_14_2_202425</v>
      </c>
      <c r="AW5217" s="191" t="s">
        <v>92</v>
      </c>
      <c r="AX5217" s="18">
        <v>202425</v>
      </c>
      <c r="AY5217" s="191">
        <v>582</v>
      </c>
      <c r="AZ5217" s="191">
        <v>14</v>
      </c>
      <c r="BA5217" s="191">
        <v>2</v>
      </c>
      <c r="BB5217" s="191">
        <v>0</v>
      </c>
    </row>
    <row r="5218" spans="48:54" x14ac:dyDescent="0.2">
      <c r="AV5218" s="191" t="str">
        <f t="shared" si="85"/>
        <v>584_RS_14_2_202425</v>
      </c>
      <c r="AW5218" s="191" t="s">
        <v>92</v>
      </c>
      <c r="AX5218" s="18">
        <v>202425</v>
      </c>
      <c r="AY5218" s="191">
        <v>584</v>
      </c>
      <c r="AZ5218" s="191">
        <v>14</v>
      </c>
      <c r="BA5218" s="191">
        <v>2</v>
      </c>
      <c r="BB5218" s="191">
        <v>0</v>
      </c>
    </row>
    <row r="5219" spans="48:54" x14ac:dyDescent="0.2">
      <c r="AV5219" s="191" t="str">
        <f t="shared" si="85"/>
        <v>586_RS_14_2_202425</v>
      </c>
      <c r="AW5219" s="191" t="s">
        <v>92</v>
      </c>
      <c r="AX5219" s="18">
        <v>202425</v>
      </c>
      <c r="AY5219" s="191">
        <v>586</v>
      </c>
      <c r="AZ5219" s="191">
        <v>14</v>
      </c>
      <c r="BA5219" s="191">
        <v>2</v>
      </c>
      <c r="BB5219" s="191">
        <v>0</v>
      </c>
    </row>
    <row r="5220" spans="48:54" x14ac:dyDescent="0.2">
      <c r="AV5220" s="191" t="str">
        <f t="shared" si="85"/>
        <v>512_RS_14_4_202425</v>
      </c>
      <c r="AW5220" s="191" t="s">
        <v>92</v>
      </c>
      <c r="AX5220" s="18">
        <v>202425</v>
      </c>
      <c r="AY5220" s="191">
        <v>512</v>
      </c>
      <c r="AZ5220" s="191">
        <v>14</v>
      </c>
      <c r="BA5220" s="191">
        <v>4</v>
      </c>
      <c r="BB5220" s="191">
        <v>631.87899999999991</v>
      </c>
    </row>
    <row r="5221" spans="48:54" x14ac:dyDescent="0.2">
      <c r="AV5221" s="191" t="str">
        <f t="shared" si="85"/>
        <v>514_RS_14_4_202425</v>
      </c>
      <c r="AW5221" s="191" t="s">
        <v>92</v>
      </c>
      <c r="AX5221" s="18">
        <v>202425</v>
      </c>
      <c r="AY5221" s="191">
        <v>514</v>
      </c>
      <c r="AZ5221" s="191">
        <v>14</v>
      </c>
      <c r="BA5221" s="191">
        <v>4</v>
      </c>
      <c r="BB5221" s="191">
        <v>313.685</v>
      </c>
    </row>
    <row r="5222" spans="48:54" x14ac:dyDescent="0.2">
      <c r="AV5222" s="191" t="str">
        <f t="shared" si="85"/>
        <v>516_RS_14_4_202425</v>
      </c>
      <c r="AW5222" s="191" t="s">
        <v>92</v>
      </c>
      <c r="AX5222" s="18">
        <v>202425</v>
      </c>
      <c r="AY5222" s="191">
        <v>516</v>
      </c>
      <c r="AZ5222" s="191">
        <v>14</v>
      </c>
      <c r="BA5222" s="191">
        <v>4</v>
      </c>
      <c r="BB5222" s="191">
        <v>661.49099999999976</v>
      </c>
    </row>
    <row r="5223" spans="48:54" x14ac:dyDescent="0.2">
      <c r="AV5223" s="191" t="str">
        <f t="shared" si="85"/>
        <v>518_RS_14_4_202425</v>
      </c>
      <c r="AW5223" s="191" t="s">
        <v>92</v>
      </c>
      <c r="AX5223" s="18">
        <v>202425</v>
      </c>
      <c r="AY5223" s="191">
        <v>518</v>
      </c>
      <c r="AZ5223" s="191">
        <v>14</v>
      </c>
      <c r="BA5223" s="191">
        <v>4</v>
      </c>
      <c r="BB5223" s="191">
        <v>350.51299999999998</v>
      </c>
    </row>
    <row r="5224" spans="48:54" x14ac:dyDescent="0.2">
      <c r="AV5224" s="191" t="str">
        <f t="shared" si="85"/>
        <v>520_RS_14_4_202425</v>
      </c>
      <c r="AW5224" s="191" t="s">
        <v>92</v>
      </c>
      <c r="AX5224" s="18">
        <v>202425</v>
      </c>
      <c r="AY5224" s="191">
        <v>520</v>
      </c>
      <c r="AZ5224" s="191">
        <v>14</v>
      </c>
      <c r="BA5224" s="191">
        <v>4</v>
      </c>
      <c r="BB5224" s="191">
        <v>67.174999999999997</v>
      </c>
    </row>
    <row r="5225" spans="48:54" x14ac:dyDescent="0.2">
      <c r="AV5225" s="191" t="str">
        <f t="shared" si="85"/>
        <v>522_RS_14_4_202425</v>
      </c>
      <c r="AW5225" s="191" t="s">
        <v>92</v>
      </c>
      <c r="AX5225" s="18">
        <v>202425</v>
      </c>
      <c r="AY5225" s="191">
        <v>522</v>
      </c>
      <c r="AZ5225" s="191">
        <v>14</v>
      </c>
      <c r="BA5225" s="191">
        <v>4</v>
      </c>
      <c r="BB5225" s="191">
        <v>466.11411999999996</v>
      </c>
    </row>
    <row r="5226" spans="48:54" x14ac:dyDescent="0.2">
      <c r="AV5226" s="191" t="str">
        <f t="shared" si="85"/>
        <v>524_RS_14_4_202425</v>
      </c>
      <c r="AW5226" s="191" t="s">
        <v>92</v>
      </c>
      <c r="AX5226" s="18">
        <v>202425</v>
      </c>
      <c r="AY5226" s="191">
        <v>524</v>
      </c>
      <c r="AZ5226" s="191">
        <v>14</v>
      </c>
      <c r="BA5226" s="191">
        <v>4</v>
      </c>
      <c r="BB5226" s="191">
        <v>215.87474</v>
      </c>
    </row>
    <row r="5227" spans="48:54" x14ac:dyDescent="0.2">
      <c r="AV5227" s="191" t="str">
        <f t="shared" si="85"/>
        <v>526_RS_14_4_202425</v>
      </c>
      <c r="AW5227" s="191" t="s">
        <v>92</v>
      </c>
      <c r="AX5227" s="18">
        <v>202425</v>
      </c>
      <c r="AY5227" s="191">
        <v>526</v>
      </c>
      <c r="AZ5227" s="191">
        <v>14</v>
      </c>
      <c r="BA5227" s="191">
        <v>4</v>
      </c>
      <c r="BB5227" s="191">
        <v>383.73299999999995</v>
      </c>
    </row>
    <row r="5228" spans="48:54" x14ac:dyDescent="0.2">
      <c r="AV5228" s="191" t="str">
        <f t="shared" si="85"/>
        <v>528_RS_14_4_202425</v>
      </c>
      <c r="AW5228" s="191" t="s">
        <v>92</v>
      </c>
      <c r="AX5228" s="18">
        <v>202425</v>
      </c>
      <c r="AY5228" s="191">
        <v>528</v>
      </c>
      <c r="AZ5228" s="191">
        <v>14</v>
      </c>
      <c r="BA5228" s="191">
        <v>4</v>
      </c>
      <c r="BB5228" s="191">
        <v>263</v>
      </c>
    </row>
    <row r="5229" spans="48:54" x14ac:dyDescent="0.2">
      <c r="AV5229" s="191" t="str">
        <f t="shared" si="85"/>
        <v>530_RS_14_4_202425</v>
      </c>
      <c r="AW5229" s="191" t="s">
        <v>92</v>
      </c>
      <c r="AX5229" s="18">
        <v>202425</v>
      </c>
      <c r="AY5229" s="191">
        <v>530</v>
      </c>
      <c r="AZ5229" s="191">
        <v>14</v>
      </c>
      <c r="BA5229" s="191">
        <v>4</v>
      </c>
      <c r="BB5229" s="191">
        <v>311.17700000000002</v>
      </c>
    </row>
    <row r="5230" spans="48:54" x14ac:dyDescent="0.2">
      <c r="AV5230" s="191" t="str">
        <f t="shared" si="85"/>
        <v>532_RS_14_4_202425</v>
      </c>
      <c r="AW5230" s="191" t="s">
        <v>92</v>
      </c>
      <c r="AX5230" s="18">
        <v>202425</v>
      </c>
      <c r="AY5230" s="191">
        <v>532</v>
      </c>
      <c r="AZ5230" s="191">
        <v>14</v>
      </c>
      <c r="BA5230" s="191">
        <v>4</v>
      </c>
      <c r="BB5230" s="191">
        <v>812.60199999999998</v>
      </c>
    </row>
    <row r="5231" spans="48:54" x14ac:dyDescent="0.2">
      <c r="AV5231" s="191" t="str">
        <f t="shared" si="85"/>
        <v>534_RS_14_4_202425</v>
      </c>
      <c r="AW5231" s="191" t="s">
        <v>92</v>
      </c>
      <c r="AX5231" s="18">
        <v>202425</v>
      </c>
      <c r="AY5231" s="191">
        <v>534</v>
      </c>
      <c r="AZ5231" s="191">
        <v>14</v>
      </c>
      <c r="BA5231" s="191">
        <v>4</v>
      </c>
      <c r="BB5231" s="191">
        <v>391.12225999999998</v>
      </c>
    </row>
    <row r="5232" spans="48:54" x14ac:dyDescent="0.2">
      <c r="AV5232" s="191" t="str">
        <f t="shared" si="85"/>
        <v>536_RS_14_4_202425</v>
      </c>
      <c r="AW5232" s="191" t="s">
        <v>92</v>
      </c>
      <c r="AX5232" s="18">
        <v>202425</v>
      </c>
      <c r="AY5232" s="191">
        <v>536</v>
      </c>
      <c r="AZ5232" s="191">
        <v>14</v>
      </c>
      <c r="BA5232" s="191">
        <v>4</v>
      </c>
      <c r="BB5232" s="191">
        <v>521.40300000000002</v>
      </c>
    </row>
    <row r="5233" spans="48:54" x14ac:dyDescent="0.2">
      <c r="AV5233" s="191" t="str">
        <f t="shared" si="85"/>
        <v>538_RS_14_4_202425</v>
      </c>
      <c r="AW5233" s="191" t="s">
        <v>92</v>
      </c>
      <c r="AX5233" s="18">
        <v>202425</v>
      </c>
      <c r="AY5233" s="191">
        <v>538</v>
      </c>
      <c r="AZ5233" s="191">
        <v>14</v>
      </c>
      <c r="BA5233" s="191">
        <v>4</v>
      </c>
      <c r="BB5233" s="191">
        <v>277.23635999999993</v>
      </c>
    </row>
    <row r="5234" spans="48:54" x14ac:dyDescent="0.2">
      <c r="AV5234" s="191" t="str">
        <f t="shared" si="85"/>
        <v>540_RS_14_4_202425</v>
      </c>
      <c r="AW5234" s="191" t="s">
        <v>92</v>
      </c>
      <c r="AX5234" s="18">
        <v>202425</v>
      </c>
      <c r="AY5234" s="191">
        <v>540</v>
      </c>
      <c r="AZ5234" s="191">
        <v>14</v>
      </c>
      <c r="BA5234" s="191">
        <v>4</v>
      </c>
      <c r="BB5234" s="191">
        <v>1298.8240000000001</v>
      </c>
    </row>
    <row r="5235" spans="48:54" x14ac:dyDescent="0.2">
      <c r="AV5235" s="191" t="str">
        <f t="shared" si="85"/>
        <v>542_RS_14_4_202425</v>
      </c>
      <c r="AW5235" s="191" t="s">
        <v>92</v>
      </c>
      <c r="AX5235" s="18">
        <v>202425</v>
      </c>
      <c r="AY5235" s="191">
        <v>542</v>
      </c>
      <c r="AZ5235" s="191">
        <v>14</v>
      </c>
      <c r="BA5235" s="191">
        <v>4</v>
      </c>
      <c r="BB5235" s="191">
        <v>737.36500000000001</v>
      </c>
    </row>
    <row r="5236" spans="48:54" x14ac:dyDescent="0.2">
      <c r="AV5236" s="191" t="str">
        <f t="shared" si="85"/>
        <v>544_RS_14_4_202425</v>
      </c>
      <c r="AW5236" s="191" t="s">
        <v>92</v>
      </c>
      <c r="AX5236" s="18">
        <v>202425</v>
      </c>
      <c r="AY5236" s="191">
        <v>544</v>
      </c>
      <c r="AZ5236" s="191">
        <v>14</v>
      </c>
      <c r="BA5236" s="191">
        <v>4</v>
      </c>
      <c r="BB5236" s="191">
        <v>359.69869999999992</v>
      </c>
    </row>
    <row r="5237" spans="48:54" x14ac:dyDescent="0.2">
      <c r="AV5237" s="191" t="str">
        <f t="shared" si="85"/>
        <v>545_RS_14_4_202425</v>
      </c>
      <c r="AW5237" s="191" t="s">
        <v>92</v>
      </c>
      <c r="AX5237" s="18">
        <v>202425</v>
      </c>
      <c r="AY5237" s="191">
        <v>545</v>
      </c>
      <c r="AZ5237" s="191">
        <v>14</v>
      </c>
      <c r="BA5237" s="191">
        <v>4</v>
      </c>
      <c r="BB5237" s="191">
        <v>143.87380000000002</v>
      </c>
    </row>
    <row r="5238" spans="48:54" x14ac:dyDescent="0.2">
      <c r="AV5238" s="191" t="str">
        <f t="shared" si="85"/>
        <v>546_RS_14_4_202425</v>
      </c>
      <c r="AW5238" s="191" t="s">
        <v>92</v>
      </c>
      <c r="AX5238" s="18">
        <v>202425</v>
      </c>
      <c r="AY5238" s="191">
        <v>546</v>
      </c>
      <c r="AZ5238" s="191">
        <v>14</v>
      </c>
      <c r="BA5238" s="191">
        <v>4</v>
      </c>
      <c r="BB5238" s="191">
        <v>953</v>
      </c>
    </row>
    <row r="5239" spans="48:54" x14ac:dyDescent="0.2">
      <c r="AV5239" s="191" t="str">
        <f t="shared" si="85"/>
        <v>548_RS_14_4_202425</v>
      </c>
      <c r="AW5239" s="191" t="s">
        <v>92</v>
      </c>
      <c r="AX5239" s="18">
        <v>202425</v>
      </c>
      <c r="AY5239" s="191">
        <v>548</v>
      </c>
      <c r="AZ5239" s="191">
        <v>14</v>
      </c>
      <c r="BA5239" s="191">
        <v>4</v>
      </c>
      <c r="BB5239" s="191">
        <v>298.75</v>
      </c>
    </row>
    <row r="5240" spans="48:54" x14ac:dyDescent="0.2">
      <c r="AV5240" s="191" t="str">
        <f t="shared" si="85"/>
        <v>550_RS_14_4_202425</v>
      </c>
      <c r="AW5240" s="191" t="s">
        <v>92</v>
      </c>
      <c r="AX5240" s="18">
        <v>202425</v>
      </c>
      <c r="AY5240" s="191">
        <v>550</v>
      </c>
      <c r="AZ5240" s="191">
        <v>14</v>
      </c>
      <c r="BA5240" s="191">
        <v>4</v>
      </c>
      <c r="BB5240" s="191">
        <v>377.41221523757645</v>
      </c>
    </row>
    <row r="5241" spans="48:54" x14ac:dyDescent="0.2">
      <c r="AV5241" s="191" t="str">
        <f t="shared" si="85"/>
        <v>552_RS_14_4_202425</v>
      </c>
      <c r="AW5241" s="191" t="s">
        <v>92</v>
      </c>
      <c r="AX5241" s="18">
        <v>202425</v>
      </c>
      <c r="AY5241" s="191">
        <v>552</v>
      </c>
      <c r="AZ5241" s="191">
        <v>14</v>
      </c>
      <c r="BA5241" s="191">
        <v>4</v>
      </c>
      <c r="BB5241" s="191">
        <v>730.74893000000009</v>
      </c>
    </row>
    <row r="5242" spans="48:54" x14ac:dyDescent="0.2">
      <c r="AV5242" s="191" t="str">
        <f t="shared" si="85"/>
        <v>562_RS_14_4_202425</v>
      </c>
      <c r="AW5242" s="191" t="s">
        <v>92</v>
      </c>
      <c r="AX5242" s="18">
        <v>202425</v>
      </c>
      <c r="AY5242" s="191">
        <v>562</v>
      </c>
      <c r="AZ5242" s="191">
        <v>14</v>
      </c>
      <c r="BA5242" s="191">
        <v>4</v>
      </c>
      <c r="BB5242" s="191">
        <v>0</v>
      </c>
    </row>
    <row r="5243" spans="48:54" x14ac:dyDescent="0.2">
      <c r="AV5243" s="191" t="str">
        <f t="shared" si="85"/>
        <v>564_RS_14_4_202425</v>
      </c>
      <c r="AW5243" s="191" t="s">
        <v>92</v>
      </c>
      <c r="AX5243" s="18">
        <v>202425</v>
      </c>
      <c r="AY5243" s="191">
        <v>564</v>
      </c>
      <c r="AZ5243" s="191">
        <v>14</v>
      </c>
      <c r="BA5243" s="191">
        <v>4</v>
      </c>
      <c r="BB5243" s="191">
        <v>0</v>
      </c>
    </row>
    <row r="5244" spans="48:54" x14ac:dyDescent="0.2">
      <c r="AV5244" s="191" t="str">
        <f t="shared" si="85"/>
        <v>566_RS_14_4_202425</v>
      </c>
      <c r="AW5244" s="191" t="s">
        <v>92</v>
      </c>
      <c r="AX5244" s="18">
        <v>202425</v>
      </c>
      <c r="AY5244" s="191">
        <v>566</v>
      </c>
      <c r="AZ5244" s="191">
        <v>14</v>
      </c>
      <c r="BA5244" s="191">
        <v>4</v>
      </c>
      <c r="BB5244" s="191">
        <v>0</v>
      </c>
    </row>
    <row r="5245" spans="48:54" x14ac:dyDescent="0.2">
      <c r="AV5245" s="191" t="str">
        <f t="shared" si="85"/>
        <v>568_RS_14_4_202425</v>
      </c>
      <c r="AW5245" s="191" t="s">
        <v>92</v>
      </c>
      <c r="AX5245" s="18">
        <v>202425</v>
      </c>
      <c r="AY5245" s="191">
        <v>568</v>
      </c>
      <c r="AZ5245" s="191">
        <v>14</v>
      </c>
      <c r="BA5245" s="191">
        <v>4</v>
      </c>
      <c r="BB5245" s="191">
        <v>0</v>
      </c>
    </row>
    <row r="5246" spans="48:54" x14ac:dyDescent="0.2">
      <c r="AV5246" s="191" t="str">
        <f t="shared" si="85"/>
        <v>572_RS_14_4_202425</v>
      </c>
      <c r="AW5246" s="191" t="s">
        <v>92</v>
      </c>
      <c r="AX5246" s="18">
        <v>202425</v>
      </c>
      <c r="AY5246" s="191">
        <v>572</v>
      </c>
      <c r="AZ5246" s="191">
        <v>14</v>
      </c>
      <c r="BA5246" s="191">
        <v>4</v>
      </c>
      <c r="BB5246" s="191">
        <v>0</v>
      </c>
    </row>
    <row r="5247" spans="48:54" x14ac:dyDescent="0.2">
      <c r="AV5247" s="191" t="str">
        <f t="shared" si="85"/>
        <v>574_RS_14_4_202425</v>
      </c>
      <c r="AW5247" s="191" t="s">
        <v>92</v>
      </c>
      <c r="AX5247" s="18">
        <v>202425</v>
      </c>
      <c r="AY5247" s="191">
        <v>574</v>
      </c>
      <c r="AZ5247" s="191">
        <v>14</v>
      </c>
      <c r="BA5247" s="191">
        <v>4</v>
      </c>
      <c r="BB5247" s="191">
        <v>0</v>
      </c>
    </row>
    <row r="5248" spans="48:54" x14ac:dyDescent="0.2">
      <c r="AV5248" s="191" t="str">
        <f t="shared" si="85"/>
        <v>576_RS_14_4_202425</v>
      </c>
      <c r="AW5248" s="191" t="s">
        <v>92</v>
      </c>
      <c r="AX5248" s="18">
        <v>202425</v>
      </c>
      <c r="AY5248" s="191">
        <v>576</v>
      </c>
      <c r="AZ5248" s="191">
        <v>14</v>
      </c>
      <c r="BA5248" s="191">
        <v>4</v>
      </c>
      <c r="BB5248" s="191">
        <v>0</v>
      </c>
    </row>
    <row r="5249" spans="48:54" x14ac:dyDescent="0.2">
      <c r="AV5249" s="191" t="str">
        <f t="shared" si="85"/>
        <v>582_RS_14_4_202425</v>
      </c>
      <c r="AW5249" s="191" t="s">
        <v>92</v>
      </c>
      <c r="AX5249" s="18">
        <v>202425</v>
      </c>
      <c r="AY5249" s="191">
        <v>582</v>
      </c>
      <c r="AZ5249" s="191">
        <v>14</v>
      </c>
      <c r="BA5249" s="191">
        <v>4</v>
      </c>
      <c r="BB5249" s="191">
        <v>0</v>
      </c>
    </row>
    <row r="5250" spans="48:54" x14ac:dyDescent="0.2">
      <c r="AV5250" s="191" t="str">
        <f t="shared" si="85"/>
        <v>584_RS_14_4_202425</v>
      </c>
      <c r="AW5250" s="191" t="s">
        <v>92</v>
      </c>
      <c r="AX5250" s="18">
        <v>202425</v>
      </c>
      <c r="AY5250" s="191">
        <v>584</v>
      </c>
      <c r="AZ5250" s="191">
        <v>14</v>
      </c>
      <c r="BA5250" s="191">
        <v>4</v>
      </c>
      <c r="BB5250" s="191">
        <v>0</v>
      </c>
    </row>
    <row r="5251" spans="48:54" x14ac:dyDescent="0.2">
      <c r="AV5251" s="191" t="str">
        <f t="shared" si="85"/>
        <v>586_RS_14_4_202425</v>
      </c>
      <c r="AW5251" s="191" t="s">
        <v>92</v>
      </c>
      <c r="AX5251" s="18">
        <v>202425</v>
      </c>
      <c r="AY5251" s="191">
        <v>586</v>
      </c>
      <c r="AZ5251" s="191">
        <v>14</v>
      </c>
      <c r="BA5251" s="191">
        <v>4</v>
      </c>
      <c r="BB5251" s="191">
        <v>0</v>
      </c>
    </row>
    <row r="5252" spans="48:54" x14ac:dyDescent="0.2">
      <c r="AV5252" s="191" t="str">
        <f t="shared" ref="AV5252:AV5315" si="86">AY5252&amp;"_"&amp;AW5252&amp;"_"&amp;AZ5252&amp;"_"&amp;BA5252&amp;"_"&amp;AX5252</f>
        <v>512_RS_14_5_202425</v>
      </c>
      <c r="AW5252" s="191" t="s">
        <v>92</v>
      </c>
      <c r="AX5252" s="18">
        <v>202425</v>
      </c>
      <c r="AY5252" s="191">
        <v>512</v>
      </c>
      <c r="AZ5252" s="191">
        <v>14</v>
      </c>
      <c r="BA5252" s="191">
        <v>5</v>
      </c>
      <c r="BB5252" s="191">
        <v>-375.464</v>
      </c>
    </row>
    <row r="5253" spans="48:54" x14ac:dyDescent="0.2">
      <c r="AV5253" s="191" t="str">
        <f t="shared" si="86"/>
        <v>514_RS_14_5_202425</v>
      </c>
      <c r="AW5253" s="191" t="s">
        <v>92</v>
      </c>
      <c r="AX5253" s="18">
        <v>202425</v>
      </c>
      <c r="AY5253" s="191">
        <v>514</v>
      </c>
      <c r="AZ5253" s="191">
        <v>14</v>
      </c>
      <c r="BA5253" s="191">
        <v>5</v>
      </c>
      <c r="BB5253" s="191">
        <v>0</v>
      </c>
    </row>
    <row r="5254" spans="48:54" x14ac:dyDescent="0.2">
      <c r="AV5254" s="191" t="str">
        <f t="shared" si="86"/>
        <v>516_RS_14_5_202425</v>
      </c>
      <c r="AW5254" s="191" t="s">
        <v>92</v>
      </c>
      <c r="AX5254" s="18">
        <v>202425</v>
      </c>
      <c r="AY5254" s="191">
        <v>516</v>
      </c>
      <c r="AZ5254" s="191">
        <v>14</v>
      </c>
      <c r="BA5254" s="191">
        <v>5</v>
      </c>
      <c r="BB5254" s="191">
        <v>-6.734</v>
      </c>
    </row>
    <row r="5255" spans="48:54" x14ac:dyDescent="0.2">
      <c r="AV5255" s="191" t="str">
        <f t="shared" si="86"/>
        <v>518_RS_14_5_202425</v>
      </c>
      <c r="AW5255" s="191" t="s">
        <v>92</v>
      </c>
      <c r="AX5255" s="18">
        <v>202425</v>
      </c>
      <c r="AY5255" s="191">
        <v>518</v>
      </c>
      <c r="AZ5255" s="191">
        <v>14</v>
      </c>
      <c r="BA5255" s="191">
        <v>5</v>
      </c>
      <c r="BB5255" s="191">
        <v>0</v>
      </c>
    </row>
    <row r="5256" spans="48:54" x14ac:dyDescent="0.2">
      <c r="AV5256" s="191" t="str">
        <f t="shared" si="86"/>
        <v>520_RS_14_5_202425</v>
      </c>
      <c r="AW5256" s="191" t="s">
        <v>92</v>
      </c>
      <c r="AX5256" s="18">
        <v>202425</v>
      </c>
      <c r="AY5256" s="191">
        <v>520</v>
      </c>
      <c r="AZ5256" s="191">
        <v>14</v>
      </c>
      <c r="BA5256" s="191">
        <v>5</v>
      </c>
      <c r="BB5256" s="191">
        <v>0</v>
      </c>
    </row>
    <row r="5257" spans="48:54" x14ac:dyDescent="0.2">
      <c r="AV5257" s="191" t="str">
        <f t="shared" si="86"/>
        <v>522_RS_14_5_202425</v>
      </c>
      <c r="AW5257" s="191" t="s">
        <v>92</v>
      </c>
      <c r="AX5257" s="18">
        <v>202425</v>
      </c>
      <c r="AY5257" s="191">
        <v>522</v>
      </c>
      <c r="AZ5257" s="191">
        <v>14</v>
      </c>
      <c r="BA5257" s="191">
        <v>5</v>
      </c>
      <c r="BB5257" s="191">
        <v>-60</v>
      </c>
    </row>
    <row r="5258" spans="48:54" x14ac:dyDescent="0.2">
      <c r="AV5258" s="191" t="str">
        <f t="shared" si="86"/>
        <v>524_RS_14_5_202425</v>
      </c>
      <c r="AW5258" s="191" t="s">
        <v>92</v>
      </c>
      <c r="AX5258" s="18">
        <v>202425</v>
      </c>
      <c r="AY5258" s="191">
        <v>524</v>
      </c>
      <c r="AZ5258" s="191">
        <v>14</v>
      </c>
      <c r="BA5258" s="191">
        <v>5</v>
      </c>
      <c r="BB5258" s="191">
        <v>-69.994780000000006</v>
      </c>
    </row>
    <row r="5259" spans="48:54" x14ac:dyDescent="0.2">
      <c r="AV5259" s="191" t="str">
        <f t="shared" si="86"/>
        <v>526_RS_14_5_202425</v>
      </c>
      <c r="AW5259" s="191" t="s">
        <v>92</v>
      </c>
      <c r="AX5259" s="18">
        <v>202425</v>
      </c>
      <c r="AY5259" s="191">
        <v>526</v>
      </c>
      <c r="AZ5259" s="191">
        <v>14</v>
      </c>
      <c r="BA5259" s="191">
        <v>5</v>
      </c>
      <c r="BB5259" s="191">
        <v>0</v>
      </c>
    </row>
    <row r="5260" spans="48:54" x14ac:dyDescent="0.2">
      <c r="AV5260" s="191" t="str">
        <f t="shared" si="86"/>
        <v>528_RS_14_5_202425</v>
      </c>
      <c r="AW5260" s="191" t="s">
        <v>92</v>
      </c>
      <c r="AX5260" s="18">
        <v>202425</v>
      </c>
      <c r="AY5260" s="191">
        <v>528</v>
      </c>
      <c r="AZ5260" s="191">
        <v>14</v>
      </c>
      <c r="BA5260" s="191">
        <v>5</v>
      </c>
      <c r="BB5260" s="191">
        <v>0</v>
      </c>
    </row>
    <row r="5261" spans="48:54" x14ac:dyDescent="0.2">
      <c r="AV5261" s="191" t="str">
        <f t="shared" si="86"/>
        <v>530_RS_14_5_202425</v>
      </c>
      <c r="AW5261" s="191" t="s">
        <v>92</v>
      </c>
      <c r="AX5261" s="18">
        <v>202425</v>
      </c>
      <c r="AY5261" s="191">
        <v>530</v>
      </c>
      <c r="AZ5261" s="191">
        <v>14</v>
      </c>
      <c r="BA5261" s="191">
        <v>5</v>
      </c>
      <c r="BB5261" s="191">
        <v>0</v>
      </c>
    </row>
    <row r="5262" spans="48:54" x14ac:dyDescent="0.2">
      <c r="AV5262" s="191" t="str">
        <f t="shared" si="86"/>
        <v>532_RS_14_5_202425</v>
      </c>
      <c r="AW5262" s="191" t="s">
        <v>92</v>
      </c>
      <c r="AX5262" s="18">
        <v>202425</v>
      </c>
      <c r="AY5262" s="191">
        <v>532</v>
      </c>
      <c r="AZ5262" s="191">
        <v>14</v>
      </c>
      <c r="BA5262" s="191">
        <v>5</v>
      </c>
      <c r="BB5262" s="191">
        <v>0</v>
      </c>
    </row>
    <row r="5263" spans="48:54" x14ac:dyDescent="0.2">
      <c r="AV5263" s="191" t="str">
        <f t="shared" si="86"/>
        <v>534_RS_14_5_202425</v>
      </c>
      <c r="AW5263" s="191" t="s">
        <v>92</v>
      </c>
      <c r="AX5263" s="18">
        <v>202425</v>
      </c>
      <c r="AY5263" s="191">
        <v>534</v>
      </c>
      <c r="AZ5263" s="191">
        <v>14</v>
      </c>
      <c r="BA5263" s="191">
        <v>5</v>
      </c>
      <c r="BB5263" s="191">
        <v>-12.5</v>
      </c>
    </row>
    <row r="5264" spans="48:54" x14ac:dyDescent="0.2">
      <c r="AV5264" s="191" t="str">
        <f t="shared" si="86"/>
        <v>536_RS_14_5_202425</v>
      </c>
      <c r="AW5264" s="191" t="s">
        <v>92</v>
      </c>
      <c r="AX5264" s="18">
        <v>202425</v>
      </c>
      <c r="AY5264" s="191">
        <v>536</v>
      </c>
      <c r="AZ5264" s="191">
        <v>14</v>
      </c>
      <c r="BA5264" s="191">
        <v>5</v>
      </c>
      <c r="BB5264" s="191">
        <v>-257.79599999999999</v>
      </c>
    </row>
    <row r="5265" spans="48:54" x14ac:dyDescent="0.2">
      <c r="AV5265" s="191" t="str">
        <f t="shared" si="86"/>
        <v>538_RS_14_5_202425</v>
      </c>
      <c r="AW5265" s="191" t="s">
        <v>92</v>
      </c>
      <c r="AX5265" s="18">
        <v>202425</v>
      </c>
      <c r="AY5265" s="191">
        <v>538</v>
      </c>
      <c r="AZ5265" s="191">
        <v>14</v>
      </c>
      <c r="BA5265" s="191">
        <v>5</v>
      </c>
      <c r="BB5265" s="191">
        <v>-5.7539999999999996</v>
      </c>
    </row>
    <row r="5266" spans="48:54" x14ac:dyDescent="0.2">
      <c r="AV5266" s="191" t="str">
        <f t="shared" si="86"/>
        <v>540_RS_14_5_202425</v>
      </c>
      <c r="AW5266" s="191" t="s">
        <v>92</v>
      </c>
      <c r="AX5266" s="18">
        <v>202425</v>
      </c>
      <c r="AY5266" s="191">
        <v>540</v>
      </c>
      <c r="AZ5266" s="191">
        <v>14</v>
      </c>
      <c r="BA5266" s="191">
        <v>5</v>
      </c>
      <c r="BB5266" s="191">
        <v>-40</v>
      </c>
    </row>
    <row r="5267" spans="48:54" x14ac:dyDescent="0.2">
      <c r="AV5267" s="191" t="str">
        <f t="shared" si="86"/>
        <v>542_RS_14_5_202425</v>
      </c>
      <c r="AW5267" s="191" t="s">
        <v>92</v>
      </c>
      <c r="AX5267" s="18">
        <v>202425</v>
      </c>
      <c r="AY5267" s="191">
        <v>542</v>
      </c>
      <c r="AZ5267" s="191">
        <v>14</v>
      </c>
      <c r="BA5267" s="191">
        <v>5</v>
      </c>
      <c r="BB5267" s="191">
        <v>-737.36500000000001</v>
      </c>
    </row>
    <row r="5268" spans="48:54" x14ac:dyDescent="0.2">
      <c r="AV5268" s="191" t="str">
        <f t="shared" si="86"/>
        <v>544_RS_14_5_202425</v>
      </c>
      <c r="AW5268" s="191" t="s">
        <v>92</v>
      </c>
      <c r="AX5268" s="18">
        <v>202425</v>
      </c>
      <c r="AY5268" s="191">
        <v>544</v>
      </c>
      <c r="AZ5268" s="191">
        <v>14</v>
      </c>
      <c r="BA5268" s="191">
        <v>5</v>
      </c>
      <c r="BB5268" s="191">
        <v>0</v>
      </c>
    </row>
    <row r="5269" spans="48:54" x14ac:dyDescent="0.2">
      <c r="AV5269" s="191" t="str">
        <f t="shared" si="86"/>
        <v>545_RS_14_5_202425</v>
      </c>
      <c r="AW5269" s="191" t="s">
        <v>92</v>
      </c>
      <c r="AX5269" s="18">
        <v>202425</v>
      </c>
      <c r="AY5269" s="191">
        <v>545</v>
      </c>
      <c r="AZ5269" s="191">
        <v>14</v>
      </c>
      <c r="BA5269" s="191">
        <v>5</v>
      </c>
      <c r="BB5269" s="191">
        <v>0</v>
      </c>
    </row>
    <row r="5270" spans="48:54" x14ac:dyDescent="0.2">
      <c r="AV5270" s="191" t="str">
        <f t="shared" si="86"/>
        <v>546_RS_14_5_202425</v>
      </c>
      <c r="AW5270" s="191" t="s">
        <v>92</v>
      </c>
      <c r="AX5270" s="18">
        <v>202425</v>
      </c>
      <c r="AY5270" s="191">
        <v>546</v>
      </c>
      <c r="AZ5270" s="191">
        <v>14</v>
      </c>
      <c r="BA5270" s="191">
        <v>5</v>
      </c>
      <c r="BB5270" s="191">
        <v>-3</v>
      </c>
    </row>
    <row r="5271" spans="48:54" x14ac:dyDescent="0.2">
      <c r="AV5271" s="191" t="str">
        <f t="shared" si="86"/>
        <v>548_RS_14_5_202425</v>
      </c>
      <c r="AW5271" s="191" t="s">
        <v>92</v>
      </c>
      <c r="AX5271" s="18">
        <v>202425</v>
      </c>
      <c r="AY5271" s="191">
        <v>548</v>
      </c>
      <c r="AZ5271" s="191">
        <v>14</v>
      </c>
      <c r="BA5271" s="191">
        <v>5</v>
      </c>
      <c r="BB5271" s="191">
        <v>-85.691000000000003</v>
      </c>
    </row>
    <row r="5272" spans="48:54" x14ac:dyDescent="0.2">
      <c r="AV5272" s="191" t="str">
        <f t="shared" si="86"/>
        <v>550_RS_14_5_202425</v>
      </c>
      <c r="AW5272" s="191" t="s">
        <v>92</v>
      </c>
      <c r="AX5272" s="18">
        <v>202425</v>
      </c>
      <c r="AY5272" s="191">
        <v>550</v>
      </c>
      <c r="AZ5272" s="191">
        <v>14</v>
      </c>
      <c r="BA5272" s="191">
        <v>5</v>
      </c>
      <c r="BB5272" s="191">
        <v>-227.06903</v>
      </c>
    </row>
    <row r="5273" spans="48:54" x14ac:dyDescent="0.2">
      <c r="AV5273" s="191" t="str">
        <f t="shared" si="86"/>
        <v>552_RS_14_5_202425</v>
      </c>
      <c r="AW5273" s="191" t="s">
        <v>92</v>
      </c>
      <c r="AX5273" s="18">
        <v>202425</v>
      </c>
      <c r="AY5273" s="191">
        <v>552</v>
      </c>
      <c r="AZ5273" s="191">
        <v>14</v>
      </c>
      <c r="BA5273" s="191">
        <v>5</v>
      </c>
      <c r="BB5273" s="191">
        <v>-680.5945999999999</v>
      </c>
    </row>
    <row r="5274" spans="48:54" x14ac:dyDescent="0.2">
      <c r="AV5274" s="191" t="str">
        <f t="shared" si="86"/>
        <v>562_RS_14_5_202425</v>
      </c>
      <c r="AW5274" s="191" t="s">
        <v>92</v>
      </c>
      <c r="AX5274" s="18">
        <v>202425</v>
      </c>
      <c r="AY5274" s="191">
        <v>562</v>
      </c>
      <c r="AZ5274" s="191">
        <v>14</v>
      </c>
      <c r="BA5274" s="191">
        <v>5</v>
      </c>
      <c r="BB5274" s="191">
        <v>0</v>
      </c>
    </row>
    <row r="5275" spans="48:54" x14ac:dyDescent="0.2">
      <c r="AV5275" s="191" t="str">
        <f t="shared" si="86"/>
        <v>564_RS_14_5_202425</v>
      </c>
      <c r="AW5275" s="191" t="s">
        <v>92</v>
      </c>
      <c r="AX5275" s="18">
        <v>202425</v>
      </c>
      <c r="AY5275" s="191">
        <v>564</v>
      </c>
      <c r="AZ5275" s="191">
        <v>14</v>
      </c>
      <c r="BA5275" s="191">
        <v>5</v>
      </c>
      <c r="BB5275" s="191">
        <v>0</v>
      </c>
    </row>
    <row r="5276" spans="48:54" x14ac:dyDescent="0.2">
      <c r="AV5276" s="191" t="str">
        <f t="shared" si="86"/>
        <v>566_RS_14_5_202425</v>
      </c>
      <c r="AW5276" s="191" t="s">
        <v>92</v>
      </c>
      <c r="AX5276" s="18">
        <v>202425</v>
      </c>
      <c r="AY5276" s="191">
        <v>566</v>
      </c>
      <c r="AZ5276" s="191">
        <v>14</v>
      </c>
      <c r="BA5276" s="191">
        <v>5</v>
      </c>
      <c r="BB5276" s="191">
        <v>0</v>
      </c>
    </row>
    <row r="5277" spans="48:54" x14ac:dyDescent="0.2">
      <c r="AV5277" s="191" t="str">
        <f t="shared" si="86"/>
        <v>568_RS_14_5_202425</v>
      </c>
      <c r="AW5277" s="191" t="s">
        <v>92</v>
      </c>
      <c r="AX5277" s="18">
        <v>202425</v>
      </c>
      <c r="AY5277" s="191">
        <v>568</v>
      </c>
      <c r="AZ5277" s="191">
        <v>14</v>
      </c>
      <c r="BA5277" s="191">
        <v>5</v>
      </c>
      <c r="BB5277" s="191">
        <v>0</v>
      </c>
    </row>
    <row r="5278" spans="48:54" x14ac:dyDescent="0.2">
      <c r="AV5278" s="191" t="str">
        <f t="shared" si="86"/>
        <v>572_RS_14_5_202425</v>
      </c>
      <c r="AW5278" s="191" t="s">
        <v>92</v>
      </c>
      <c r="AX5278" s="18">
        <v>202425</v>
      </c>
      <c r="AY5278" s="191">
        <v>572</v>
      </c>
      <c r="AZ5278" s="191">
        <v>14</v>
      </c>
      <c r="BA5278" s="191">
        <v>5</v>
      </c>
      <c r="BB5278" s="191">
        <v>0</v>
      </c>
    </row>
    <row r="5279" spans="48:54" x14ac:dyDescent="0.2">
      <c r="AV5279" s="191" t="str">
        <f t="shared" si="86"/>
        <v>574_RS_14_5_202425</v>
      </c>
      <c r="AW5279" s="191" t="s">
        <v>92</v>
      </c>
      <c r="AX5279" s="18">
        <v>202425</v>
      </c>
      <c r="AY5279" s="191">
        <v>574</v>
      </c>
      <c r="AZ5279" s="191">
        <v>14</v>
      </c>
      <c r="BA5279" s="191">
        <v>5</v>
      </c>
      <c r="BB5279" s="191">
        <v>0</v>
      </c>
    </row>
    <row r="5280" spans="48:54" x14ac:dyDescent="0.2">
      <c r="AV5280" s="191" t="str">
        <f t="shared" si="86"/>
        <v>576_RS_14_5_202425</v>
      </c>
      <c r="AW5280" s="191" t="s">
        <v>92</v>
      </c>
      <c r="AX5280" s="18">
        <v>202425</v>
      </c>
      <c r="AY5280" s="191">
        <v>576</v>
      </c>
      <c r="AZ5280" s="191">
        <v>14</v>
      </c>
      <c r="BA5280" s="191">
        <v>5</v>
      </c>
      <c r="BB5280" s="191">
        <v>0</v>
      </c>
    </row>
    <row r="5281" spans="48:54" x14ac:dyDescent="0.2">
      <c r="AV5281" s="191" t="str">
        <f t="shared" si="86"/>
        <v>582_RS_14_5_202425</v>
      </c>
      <c r="AW5281" s="191" t="s">
        <v>92</v>
      </c>
      <c r="AX5281" s="18">
        <v>202425</v>
      </c>
      <c r="AY5281" s="191">
        <v>582</v>
      </c>
      <c r="AZ5281" s="191">
        <v>14</v>
      </c>
      <c r="BA5281" s="191">
        <v>5</v>
      </c>
      <c r="BB5281" s="191">
        <v>0</v>
      </c>
    </row>
    <row r="5282" spans="48:54" x14ac:dyDescent="0.2">
      <c r="AV5282" s="191" t="str">
        <f t="shared" si="86"/>
        <v>584_RS_14_5_202425</v>
      </c>
      <c r="AW5282" s="191" t="s">
        <v>92</v>
      </c>
      <c r="AX5282" s="18">
        <v>202425</v>
      </c>
      <c r="AY5282" s="191">
        <v>584</v>
      </c>
      <c r="AZ5282" s="191">
        <v>14</v>
      </c>
      <c r="BA5282" s="191">
        <v>5</v>
      </c>
      <c r="BB5282" s="191">
        <v>0</v>
      </c>
    </row>
    <row r="5283" spans="48:54" x14ac:dyDescent="0.2">
      <c r="AV5283" s="191" t="str">
        <f t="shared" si="86"/>
        <v>586_RS_14_5_202425</v>
      </c>
      <c r="AW5283" s="191" t="s">
        <v>92</v>
      </c>
      <c r="AX5283" s="18">
        <v>202425</v>
      </c>
      <c r="AY5283" s="191">
        <v>586</v>
      </c>
      <c r="AZ5283" s="191">
        <v>14</v>
      </c>
      <c r="BA5283" s="191">
        <v>5</v>
      </c>
      <c r="BB5283" s="191">
        <v>0</v>
      </c>
    </row>
    <row r="5284" spans="48:54" x14ac:dyDescent="0.2">
      <c r="AV5284" s="191" t="str">
        <f t="shared" si="86"/>
        <v>512_RS_15_1_202425</v>
      </c>
      <c r="AW5284" s="191" t="s">
        <v>92</v>
      </c>
      <c r="AX5284" s="18">
        <v>202425</v>
      </c>
      <c r="AY5284" s="191">
        <v>512</v>
      </c>
      <c r="AZ5284" s="191">
        <v>15</v>
      </c>
      <c r="BA5284" s="191">
        <v>1</v>
      </c>
      <c r="BB5284" s="191">
        <v>0</v>
      </c>
    </row>
    <row r="5285" spans="48:54" x14ac:dyDescent="0.2">
      <c r="AV5285" s="191" t="str">
        <f t="shared" si="86"/>
        <v>514_RS_15_1_202425</v>
      </c>
      <c r="AW5285" s="191" t="s">
        <v>92</v>
      </c>
      <c r="AX5285" s="18">
        <v>202425</v>
      </c>
      <c r="AY5285" s="191">
        <v>514</v>
      </c>
      <c r="AZ5285" s="191">
        <v>15</v>
      </c>
      <c r="BA5285" s="191">
        <v>1</v>
      </c>
      <c r="BB5285" s="191">
        <v>1357</v>
      </c>
    </row>
    <row r="5286" spans="48:54" x14ac:dyDescent="0.2">
      <c r="AV5286" s="191" t="str">
        <f t="shared" si="86"/>
        <v>516_RS_15_1_202425</v>
      </c>
      <c r="AW5286" s="191" t="s">
        <v>92</v>
      </c>
      <c r="AX5286" s="18">
        <v>202425</v>
      </c>
      <c r="AY5286" s="191">
        <v>516</v>
      </c>
      <c r="AZ5286" s="191">
        <v>15</v>
      </c>
      <c r="BA5286" s="191">
        <v>1</v>
      </c>
      <c r="BB5286" s="191">
        <v>768.73124628722599</v>
      </c>
    </row>
    <row r="5287" spans="48:54" x14ac:dyDescent="0.2">
      <c r="AV5287" s="191" t="str">
        <f t="shared" si="86"/>
        <v>518_RS_15_1_202425</v>
      </c>
      <c r="AW5287" s="191" t="s">
        <v>92</v>
      </c>
      <c r="AX5287" s="18">
        <v>202425</v>
      </c>
      <c r="AY5287" s="191">
        <v>518</v>
      </c>
      <c r="AZ5287" s="191">
        <v>15</v>
      </c>
      <c r="BA5287" s="191">
        <v>1</v>
      </c>
      <c r="BB5287" s="191">
        <v>541.02099999999996</v>
      </c>
    </row>
    <row r="5288" spans="48:54" x14ac:dyDescent="0.2">
      <c r="AV5288" s="191" t="str">
        <f t="shared" si="86"/>
        <v>520_RS_15_1_202425</v>
      </c>
      <c r="AW5288" s="191" t="s">
        <v>92</v>
      </c>
      <c r="AX5288" s="18">
        <v>202425</v>
      </c>
      <c r="AY5288" s="191">
        <v>520</v>
      </c>
      <c r="AZ5288" s="191">
        <v>15</v>
      </c>
      <c r="BA5288" s="191">
        <v>1</v>
      </c>
      <c r="BB5288" s="191">
        <v>821.60800000000006</v>
      </c>
    </row>
    <row r="5289" spans="48:54" x14ac:dyDescent="0.2">
      <c r="AV5289" s="191" t="str">
        <f t="shared" si="86"/>
        <v>522_RS_15_1_202425</v>
      </c>
      <c r="AW5289" s="191" t="s">
        <v>92</v>
      </c>
      <c r="AX5289" s="18">
        <v>202425</v>
      </c>
      <c r="AY5289" s="191">
        <v>522</v>
      </c>
      <c r="AZ5289" s="191">
        <v>15</v>
      </c>
      <c r="BA5289" s="191">
        <v>1</v>
      </c>
      <c r="BB5289" s="191">
        <v>949.60275000000001</v>
      </c>
    </row>
    <row r="5290" spans="48:54" x14ac:dyDescent="0.2">
      <c r="AV5290" s="191" t="str">
        <f t="shared" si="86"/>
        <v>524_RS_15_1_202425</v>
      </c>
      <c r="AW5290" s="191" t="s">
        <v>92</v>
      </c>
      <c r="AX5290" s="18">
        <v>202425</v>
      </c>
      <c r="AY5290" s="191">
        <v>524</v>
      </c>
      <c r="AZ5290" s="191">
        <v>15</v>
      </c>
      <c r="BA5290" s="191">
        <v>1</v>
      </c>
      <c r="BB5290" s="191">
        <v>617.10500000000002</v>
      </c>
    </row>
    <row r="5291" spans="48:54" x14ac:dyDescent="0.2">
      <c r="AV5291" s="191" t="str">
        <f t="shared" si="86"/>
        <v>526_RS_15_1_202425</v>
      </c>
      <c r="AW5291" s="191" t="s">
        <v>92</v>
      </c>
      <c r="AX5291" s="18">
        <v>202425</v>
      </c>
      <c r="AY5291" s="191">
        <v>526</v>
      </c>
      <c r="AZ5291" s="191">
        <v>15</v>
      </c>
      <c r="BA5291" s="191">
        <v>1</v>
      </c>
      <c r="BB5291" s="191">
        <v>30.288</v>
      </c>
    </row>
    <row r="5292" spans="48:54" x14ac:dyDescent="0.2">
      <c r="AV5292" s="191" t="str">
        <f t="shared" si="86"/>
        <v>528_RS_15_1_202425</v>
      </c>
      <c r="AW5292" s="191" t="s">
        <v>92</v>
      </c>
      <c r="AX5292" s="18">
        <v>202425</v>
      </c>
      <c r="AY5292" s="191">
        <v>528</v>
      </c>
      <c r="AZ5292" s="191">
        <v>15</v>
      </c>
      <c r="BA5292" s="191">
        <v>1</v>
      </c>
      <c r="BB5292" s="191">
        <v>1186</v>
      </c>
    </row>
    <row r="5293" spans="48:54" x14ac:dyDescent="0.2">
      <c r="AV5293" s="191" t="str">
        <f t="shared" si="86"/>
        <v>530_RS_15_1_202425</v>
      </c>
      <c r="AW5293" s="191" t="s">
        <v>92</v>
      </c>
      <c r="AX5293" s="18">
        <v>202425</v>
      </c>
      <c r="AY5293" s="191">
        <v>530</v>
      </c>
      <c r="AZ5293" s="191">
        <v>15</v>
      </c>
      <c r="BA5293" s="191">
        <v>1</v>
      </c>
      <c r="BB5293" s="191">
        <v>72.454999999999998</v>
      </c>
    </row>
    <row r="5294" spans="48:54" x14ac:dyDescent="0.2">
      <c r="AV5294" s="191" t="str">
        <f t="shared" si="86"/>
        <v>532_RS_15_1_202425</v>
      </c>
      <c r="AW5294" s="191" t="s">
        <v>92</v>
      </c>
      <c r="AX5294" s="18">
        <v>202425</v>
      </c>
      <c r="AY5294" s="191">
        <v>532</v>
      </c>
      <c r="AZ5294" s="191">
        <v>15</v>
      </c>
      <c r="BA5294" s="191">
        <v>1</v>
      </c>
      <c r="BB5294" s="191">
        <v>2105.875</v>
      </c>
    </row>
    <row r="5295" spans="48:54" x14ac:dyDescent="0.2">
      <c r="AV5295" s="191" t="str">
        <f t="shared" si="86"/>
        <v>534_RS_15_1_202425</v>
      </c>
      <c r="AW5295" s="191" t="s">
        <v>92</v>
      </c>
      <c r="AX5295" s="18">
        <v>202425</v>
      </c>
      <c r="AY5295" s="191">
        <v>534</v>
      </c>
      <c r="AZ5295" s="191">
        <v>15</v>
      </c>
      <c r="BA5295" s="191">
        <v>1</v>
      </c>
      <c r="BB5295" s="191">
        <v>654.31999999999994</v>
      </c>
    </row>
    <row r="5296" spans="48:54" x14ac:dyDescent="0.2">
      <c r="AV5296" s="191" t="str">
        <f t="shared" si="86"/>
        <v>536_RS_15_1_202425</v>
      </c>
      <c r="AW5296" s="191" t="s">
        <v>92</v>
      </c>
      <c r="AX5296" s="18">
        <v>202425</v>
      </c>
      <c r="AY5296" s="191">
        <v>536</v>
      </c>
      <c r="AZ5296" s="191">
        <v>15</v>
      </c>
      <c r="BA5296" s="191">
        <v>1</v>
      </c>
      <c r="BB5296" s="191">
        <v>957.80500000000006</v>
      </c>
    </row>
    <row r="5297" spans="48:54" x14ac:dyDescent="0.2">
      <c r="AV5297" s="191" t="str">
        <f t="shared" si="86"/>
        <v>538_RS_15_1_202425</v>
      </c>
      <c r="AW5297" s="191" t="s">
        <v>92</v>
      </c>
      <c r="AX5297" s="18">
        <v>202425</v>
      </c>
      <c r="AY5297" s="191">
        <v>538</v>
      </c>
      <c r="AZ5297" s="191">
        <v>15</v>
      </c>
      <c r="BA5297" s="191">
        <v>1</v>
      </c>
      <c r="BB5297" s="191">
        <v>13.750499999999999</v>
      </c>
    </row>
    <row r="5298" spans="48:54" x14ac:dyDescent="0.2">
      <c r="AV5298" s="191" t="str">
        <f t="shared" si="86"/>
        <v>540_RS_15_1_202425</v>
      </c>
      <c r="AW5298" s="191" t="s">
        <v>92</v>
      </c>
      <c r="AX5298" s="18">
        <v>202425</v>
      </c>
      <c r="AY5298" s="191">
        <v>540</v>
      </c>
      <c r="AZ5298" s="191">
        <v>15</v>
      </c>
      <c r="BA5298" s="191">
        <v>1</v>
      </c>
      <c r="BB5298" s="191">
        <v>3726.8</v>
      </c>
    </row>
    <row r="5299" spans="48:54" x14ac:dyDescent="0.2">
      <c r="AV5299" s="191" t="str">
        <f t="shared" si="86"/>
        <v>542_RS_15_1_202425</v>
      </c>
      <c r="AW5299" s="191" t="s">
        <v>92</v>
      </c>
      <c r="AX5299" s="18">
        <v>202425</v>
      </c>
      <c r="AY5299" s="191">
        <v>542</v>
      </c>
      <c r="AZ5299" s="191">
        <v>15</v>
      </c>
      <c r="BA5299" s="191">
        <v>1</v>
      </c>
      <c r="BB5299" s="191">
        <v>725.12400000000002</v>
      </c>
    </row>
    <row r="5300" spans="48:54" x14ac:dyDescent="0.2">
      <c r="AV5300" s="191" t="str">
        <f t="shared" si="86"/>
        <v>544_RS_15_1_202425</v>
      </c>
      <c r="AW5300" s="191" t="s">
        <v>92</v>
      </c>
      <c r="AX5300" s="18">
        <v>202425</v>
      </c>
      <c r="AY5300" s="191">
        <v>544</v>
      </c>
      <c r="AZ5300" s="191">
        <v>15</v>
      </c>
      <c r="BA5300" s="191">
        <v>1</v>
      </c>
      <c r="BB5300" s="191">
        <v>1475</v>
      </c>
    </row>
    <row r="5301" spans="48:54" x14ac:dyDescent="0.2">
      <c r="AV5301" s="191" t="str">
        <f t="shared" si="86"/>
        <v>545_RS_15_1_202425</v>
      </c>
      <c r="AW5301" s="191" t="s">
        <v>92</v>
      </c>
      <c r="AX5301" s="18">
        <v>202425</v>
      </c>
      <c r="AY5301" s="191">
        <v>545</v>
      </c>
      <c r="AZ5301" s="191">
        <v>15</v>
      </c>
      <c r="BA5301" s="191">
        <v>1</v>
      </c>
      <c r="BB5301" s="191">
        <v>500.20451000000003</v>
      </c>
    </row>
    <row r="5302" spans="48:54" x14ac:dyDescent="0.2">
      <c r="AV5302" s="191" t="str">
        <f t="shared" si="86"/>
        <v>546_RS_15_1_202425</v>
      </c>
      <c r="AW5302" s="191" t="s">
        <v>92</v>
      </c>
      <c r="AX5302" s="18">
        <v>202425</v>
      </c>
      <c r="AY5302" s="191">
        <v>546</v>
      </c>
      <c r="AZ5302" s="191">
        <v>15</v>
      </c>
      <c r="BA5302" s="191">
        <v>1</v>
      </c>
      <c r="BB5302" s="191">
        <v>495.76300000000003</v>
      </c>
    </row>
    <row r="5303" spans="48:54" x14ac:dyDescent="0.2">
      <c r="AV5303" s="191" t="str">
        <f t="shared" si="86"/>
        <v>548_RS_15_1_202425</v>
      </c>
      <c r="AW5303" s="191" t="s">
        <v>92</v>
      </c>
      <c r="AX5303" s="18">
        <v>202425</v>
      </c>
      <c r="AY5303" s="191">
        <v>548</v>
      </c>
      <c r="AZ5303" s="191">
        <v>15</v>
      </c>
      <c r="BA5303" s="191">
        <v>1</v>
      </c>
      <c r="BB5303" s="191">
        <v>519.93200000000002</v>
      </c>
    </row>
    <row r="5304" spans="48:54" x14ac:dyDescent="0.2">
      <c r="AV5304" s="191" t="str">
        <f t="shared" si="86"/>
        <v>550_RS_15_1_202425</v>
      </c>
      <c r="AW5304" s="191" t="s">
        <v>92</v>
      </c>
      <c r="AX5304" s="18">
        <v>202425</v>
      </c>
      <c r="AY5304" s="191">
        <v>550</v>
      </c>
      <c r="AZ5304" s="191">
        <v>15</v>
      </c>
      <c r="BA5304" s="191">
        <v>1</v>
      </c>
      <c r="BB5304" s="191">
        <v>902.16976513273994</v>
      </c>
    </row>
    <row r="5305" spans="48:54" x14ac:dyDescent="0.2">
      <c r="AV5305" s="191" t="str">
        <f t="shared" si="86"/>
        <v>552_RS_15_1_202425</v>
      </c>
      <c r="AW5305" s="191" t="s">
        <v>92</v>
      </c>
      <c r="AX5305" s="18">
        <v>202425</v>
      </c>
      <c r="AY5305" s="191">
        <v>552</v>
      </c>
      <c r="AZ5305" s="191">
        <v>15</v>
      </c>
      <c r="BA5305" s="191">
        <v>1</v>
      </c>
      <c r="BB5305" s="191">
        <v>3906.496039999995</v>
      </c>
    </row>
    <row r="5306" spans="48:54" x14ac:dyDescent="0.2">
      <c r="AV5306" s="191" t="str">
        <f t="shared" si="86"/>
        <v>562_RS_15_1_202425</v>
      </c>
      <c r="AW5306" s="191" t="s">
        <v>92</v>
      </c>
      <c r="AX5306" s="18">
        <v>202425</v>
      </c>
      <c r="AY5306" s="191">
        <v>562</v>
      </c>
      <c r="AZ5306" s="191">
        <v>15</v>
      </c>
      <c r="BA5306" s="191">
        <v>1</v>
      </c>
      <c r="BB5306" s="191">
        <v>0</v>
      </c>
    </row>
    <row r="5307" spans="48:54" x14ac:dyDescent="0.2">
      <c r="AV5307" s="191" t="str">
        <f t="shared" si="86"/>
        <v>564_RS_15_1_202425</v>
      </c>
      <c r="AW5307" s="191" t="s">
        <v>92</v>
      </c>
      <c r="AX5307" s="18">
        <v>202425</v>
      </c>
      <c r="AY5307" s="191">
        <v>564</v>
      </c>
      <c r="AZ5307" s="191">
        <v>15</v>
      </c>
      <c r="BA5307" s="191">
        <v>1</v>
      </c>
      <c r="BB5307" s="191">
        <v>0</v>
      </c>
    </row>
    <row r="5308" spans="48:54" x14ac:dyDescent="0.2">
      <c r="AV5308" s="191" t="str">
        <f t="shared" si="86"/>
        <v>566_RS_15_1_202425</v>
      </c>
      <c r="AW5308" s="191" t="s">
        <v>92</v>
      </c>
      <c r="AX5308" s="18">
        <v>202425</v>
      </c>
      <c r="AY5308" s="191">
        <v>566</v>
      </c>
      <c r="AZ5308" s="191">
        <v>15</v>
      </c>
      <c r="BA5308" s="191">
        <v>1</v>
      </c>
      <c r="BB5308" s="191">
        <v>0</v>
      </c>
    </row>
    <row r="5309" spans="48:54" x14ac:dyDescent="0.2">
      <c r="AV5309" s="191" t="str">
        <f t="shared" si="86"/>
        <v>568_RS_15_1_202425</v>
      </c>
      <c r="AW5309" s="191" t="s">
        <v>92</v>
      </c>
      <c r="AX5309" s="18">
        <v>202425</v>
      </c>
      <c r="AY5309" s="191">
        <v>568</v>
      </c>
      <c r="AZ5309" s="191">
        <v>15</v>
      </c>
      <c r="BA5309" s="191">
        <v>1</v>
      </c>
      <c r="BB5309" s="191">
        <v>0</v>
      </c>
    </row>
    <row r="5310" spans="48:54" x14ac:dyDescent="0.2">
      <c r="AV5310" s="191" t="str">
        <f t="shared" si="86"/>
        <v>572_RS_15_1_202425</v>
      </c>
      <c r="AW5310" s="191" t="s">
        <v>92</v>
      </c>
      <c r="AX5310" s="18">
        <v>202425</v>
      </c>
      <c r="AY5310" s="191">
        <v>572</v>
      </c>
      <c r="AZ5310" s="191">
        <v>15</v>
      </c>
      <c r="BA5310" s="191">
        <v>1</v>
      </c>
      <c r="BB5310" s="191">
        <v>0</v>
      </c>
    </row>
    <row r="5311" spans="48:54" x14ac:dyDescent="0.2">
      <c r="AV5311" s="191" t="str">
        <f t="shared" si="86"/>
        <v>574_RS_15_1_202425</v>
      </c>
      <c r="AW5311" s="191" t="s">
        <v>92</v>
      </c>
      <c r="AX5311" s="18">
        <v>202425</v>
      </c>
      <c r="AY5311" s="191">
        <v>574</v>
      </c>
      <c r="AZ5311" s="191">
        <v>15</v>
      </c>
      <c r="BA5311" s="191">
        <v>1</v>
      </c>
      <c r="BB5311" s="191">
        <v>0</v>
      </c>
    </row>
    <row r="5312" spans="48:54" x14ac:dyDescent="0.2">
      <c r="AV5312" s="191" t="str">
        <f t="shared" si="86"/>
        <v>576_RS_15_1_202425</v>
      </c>
      <c r="AW5312" s="191" t="s">
        <v>92</v>
      </c>
      <c r="AX5312" s="18">
        <v>202425</v>
      </c>
      <c r="AY5312" s="191">
        <v>576</v>
      </c>
      <c r="AZ5312" s="191">
        <v>15</v>
      </c>
      <c r="BA5312" s="191">
        <v>1</v>
      </c>
      <c r="BB5312" s="191">
        <v>0</v>
      </c>
    </row>
    <row r="5313" spans="48:54" x14ac:dyDescent="0.2">
      <c r="AV5313" s="191" t="str">
        <f t="shared" si="86"/>
        <v>582_RS_15_1_202425</v>
      </c>
      <c r="AW5313" s="191" t="s">
        <v>92</v>
      </c>
      <c r="AX5313" s="18">
        <v>202425</v>
      </c>
      <c r="AY5313" s="191">
        <v>582</v>
      </c>
      <c r="AZ5313" s="191">
        <v>15</v>
      </c>
      <c r="BA5313" s="191">
        <v>1</v>
      </c>
      <c r="BB5313" s="191">
        <v>0</v>
      </c>
    </row>
    <row r="5314" spans="48:54" x14ac:dyDescent="0.2">
      <c r="AV5314" s="191" t="str">
        <f t="shared" si="86"/>
        <v>584_RS_15_1_202425</v>
      </c>
      <c r="AW5314" s="191" t="s">
        <v>92</v>
      </c>
      <c r="AX5314" s="18">
        <v>202425</v>
      </c>
      <c r="AY5314" s="191">
        <v>584</v>
      </c>
      <c r="AZ5314" s="191">
        <v>15</v>
      </c>
      <c r="BA5314" s="191">
        <v>1</v>
      </c>
      <c r="BB5314" s="191">
        <v>0</v>
      </c>
    </row>
    <row r="5315" spans="48:54" x14ac:dyDescent="0.2">
      <c r="AV5315" s="191" t="str">
        <f t="shared" si="86"/>
        <v>586_RS_15_1_202425</v>
      </c>
      <c r="AW5315" s="191" t="s">
        <v>92</v>
      </c>
      <c r="AX5315" s="18">
        <v>202425</v>
      </c>
      <c r="AY5315" s="191">
        <v>586</v>
      </c>
      <c r="AZ5315" s="191">
        <v>15</v>
      </c>
      <c r="BA5315" s="191">
        <v>1</v>
      </c>
      <c r="BB5315" s="191">
        <v>0</v>
      </c>
    </row>
    <row r="5316" spans="48:54" x14ac:dyDescent="0.2">
      <c r="AV5316" s="191" t="str">
        <f t="shared" ref="AV5316:AV5379" si="87">AY5316&amp;"_"&amp;AW5316&amp;"_"&amp;AZ5316&amp;"_"&amp;BA5316&amp;"_"&amp;AX5316</f>
        <v>512_RS_15_2_202425</v>
      </c>
      <c r="AW5316" s="191" t="s">
        <v>92</v>
      </c>
      <c r="AX5316" s="18">
        <v>202425</v>
      </c>
      <c r="AY5316" s="191">
        <v>512</v>
      </c>
      <c r="AZ5316" s="191">
        <v>15</v>
      </c>
      <c r="BA5316" s="191">
        <v>2</v>
      </c>
      <c r="BB5316" s="191">
        <v>0</v>
      </c>
    </row>
    <row r="5317" spans="48:54" x14ac:dyDescent="0.2">
      <c r="AV5317" s="191" t="str">
        <f t="shared" si="87"/>
        <v>514_RS_15_2_202425</v>
      </c>
      <c r="AW5317" s="191" t="s">
        <v>92</v>
      </c>
      <c r="AX5317" s="18">
        <v>202425</v>
      </c>
      <c r="AY5317" s="191">
        <v>514</v>
      </c>
      <c r="AZ5317" s="191">
        <v>15</v>
      </c>
      <c r="BA5317" s="191">
        <v>2</v>
      </c>
      <c r="BB5317" s="191">
        <v>-1486</v>
      </c>
    </row>
    <row r="5318" spans="48:54" x14ac:dyDescent="0.2">
      <c r="AV5318" s="191" t="str">
        <f t="shared" si="87"/>
        <v>516_RS_15_2_202425</v>
      </c>
      <c r="AW5318" s="191" t="s">
        <v>92</v>
      </c>
      <c r="AX5318" s="18">
        <v>202425</v>
      </c>
      <c r="AY5318" s="191">
        <v>516</v>
      </c>
      <c r="AZ5318" s="191">
        <v>15</v>
      </c>
      <c r="BA5318" s="191">
        <v>2</v>
      </c>
      <c r="BB5318" s="191">
        <v>-1153.2061189956298</v>
      </c>
    </row>
    <row r="5319" spans="48:54" x14ac:dyDescent="0.2">
      <c r="AV5319" s="191" t="str">
        <f t="shared" si="87"/>
        <v>518_RS_15_2_202425</v>
      </c>
      <c r="AW5319" s="191" t="s">
        <v>92</v>
      </c>
      <c r="AX5319" s="18">
        <v>202425</v>
      </c>
      <c r="AY5319" s="191">
        <v>518</v>
      </c>
      <c r="AZ5319" s="191">
        <v>15</v>
      </c>
      <c r="BA5319" s="191">
        <v>2</v>
      </c>
      <c r="BB5319" s="191">
        <v>-209.71</v>
      </c>
    </row>
    <row r="5320" spans="48:54" x14ac:dyDescent="0.2">
      <c r="AV5320" s="191" t="str">
        <f t="shared" si="87"/>
        <v>520_RS_15_2_202425</v>
      </c>
      <c r="AW5320" s="191" t="s">
        <v>92</v>
      </c>
      <c r="AX5320" s="18">
        <v>202425</v>
      </c>
      <c r="AY5320" s="191">
        <v>520</v>
      </c>
      <c r="AZ5320" s="191">
        <v>15</v>
      </c>
      <c r="BA5320" s="191">
        <v>2</v>
      </c>
      <c r="BB5320" s="191">
        <v>-362.96800000000002</v>
      </c>
    </row>
    <row r="5321" spans="48:54" x14ac:dyDescent="0.2">
      <c r="AV5321" s="191" t="str">
        <f t="shared" si="87"/>
        <v>522_RS_15_2_202425</v>
      </c>
      <c r="AW5321" s="191" t="s">
        <v>92</v>
      </c>
      <c r="AX5321" s="18">
        <v>202425</v>
      </c>
      <c r="AY5321" s="191">
        <v>522</v>
      </c>
      <c r="AZ5321" s="191">
        <v>15</v>
      </c>
      <c r="BA5321" s="191">
        <v>2</v>
      </c>
      <c r="BB5321" s="191">
        <v>-1573.5443300000002</v>
      </c>
    </row>
    <row r="5322" spans="48:54" x14ac:dyDescent="0.2">
      <c r="AV5322" s="191" t="str">
        <f t="shared" si="87"/>
        <v>524_RS_15_2_202425</v>
      </c>
      <c r="AW5322" s="191" t="s">
        <v>92</v>
      </c>
      <c r="AX5322" s="18">
        <v>202425</v>
      </c>
      <c r="AY5322" s="191">
        <v>524</v>
      </c>
      <c r="AZ5322" s="191">
        <v>15</v>
      </c>
      <c r="BA5322" s="191">
        <v>2</v>
      </c>
      <c r="BB5322" s="191">
        <v>-427.39299999999997</v>
      </c>
    </row>
    <row r="5323" spans="48:54" x14ac:dyDescent="0.2">
      <c r="AV5323" s="191" t="str">
        <f t="shared" si="87"/>
        <v>526_RS_15_2_202425</v>
      </c>
      <c r="AW5323" s="191" t="s">
        <v>92</v>
      </c>
      <c r="AX5323" s="18">
        <v>202425</v>
      </c>
      <c r="AY5323" s="191">
        <v>526</v>
      </c>
      <c r="AZ5323" s="191">
        <v>15</v>
      </c>
      <c r="BA5323" s="191">
        <v>2</v>
      </c>
      <c r="BB5323" s="191">
        <v>-118.232</v>
      </c>
    </row>
    <row r="5324" spans="48:54" x14ac:dyDescent="0.2">
      <c r="AV5324" s="191" t="str">
        <f t="shared" si="87"/>
        <v>528_RS_15_2_202425</v>
      </c>
      <c r="AW5324" s="191" t="s">
        <v>92</v>
      </c>
      <c r="AX5324" s="18">
        <v>202425</v>
      </c>
      <c r="AY5324" s="191">
        <v>528</v>
      </c>
      <c r="AZ5324" s="191">
        <v>15</v>
      </c>
      <c r="BA5324" s="191">
        <v>2</v>
      </c>
      <c r="BB5324" s="191">
        <v>-1486</v>
      </c>
    </row>
    <row r="5325" spans="48:54" x14ac:dyDescent="0.2">
      <c r="AV5325" s="191" t="str">
        <f t="shared" si="87"/>
        <v>530_RS_15_2_202425</v>
      </c>
      <c r="AW5325" s="191" t="s">
        <v>92</v>
      </c>
      <c r="AX5325" s="18">
        <v>202425</v>
      </c>
      <c r="AY5325" s="191">
        <v>530</v>
      </c>
      <c r="AZ5325" s="191">
        <v>15</v>
      </c>
      <c r="BA5325" s="191">
        <v>2</v>
      </c>
      <c r="BB5325" s="191">
        <v>-13.882</v>
      </c>
    </row>
    <row r="5326" spans="48:54" x14ac:dyDescent="0.2">
      <c r="AV5326" s="191" t="str">
        <f t="shared" si="87"/>
        <v>532_RS_15_2_202425</v>
      </c>
      <c r="AW5326" s="191" t="s">
        <v>92</v>
      </c>
      <c r="AX5326" s="18">
        <v>202425</v>
      </c>
      <c r="AY5326" s="191">
        <v>532</v>
      </c>
      <c r="AZ5326" s="191">
        <v>15</v>
      </c>
      <c r="BA5326" s="191">
        <v>2</v>
      </c>
      <c r="BB5326" s="191">
        <v>-2399</v>
      </c>
    </row>
    <row r="5327" spans="48:54" x14ac:dyDescent="0.2">
      <c r="AV5327" s="191" t="str">
        <f t="shared" si="87"/>
        <v>534_RS_15_2_202425</v>
      </c>
      <c r="AW5327" s="191" t="s">
        <v>92</v>
      </c>
      <c r="AX5327" s="18">
        <v>202425</v>
      </c>
      <c r="AY5327" s="191">
        <v>534</v>
      </c>
      <c r="AZ5327" s="191">
        <v>15</v>
      </c>
      <c r="BA5327" s="191">
        <v>2</v>
      </c>
      <c r="BB5327" s="191">
        <v>-465.18900000000002</v>
      </c>
    </row>
    <row r="5328" spans="48:54" x14ac:dyDescent="0.2">
      <c r="AV5328" s="191" t="str">
        <f t="shared" si="87"/>
        <v>536_RS_15_2_202425</v>
      </c>
      <c r="AW5328" s="191" t="s">
        <v>92</v>
      </c>
      <c r="AX5328" s="18">
        <v>202425</v>
      </c>
      <c r="AY5328" s="191">
        <v>536</v>
      </c>
      <c r="AZ5328" s="191">
        <v>15</v>
      </c>
      <c r="BA5328" s="191">
        <v>2</v>
      </c>
      <c r="BB5328" s="191">
        <v>-781.87099999999998</v>
      </c>
    </row>
    <row r="5329" spans="48:54" x14ac:dyDescent="0.2">
      <c r="AV5329" s="191" t="str">
        <f t="shared" si="87"/>
        <v>538_RS_15_2_202425</v>
      </c>
      <c r="AW5329" s="191" t="s">
        <v>92</v>
      </c>
      <c r="AX5329" s="18">
        <v>202425</v>
      </c>
      <c r="AY5329" s="191">
        <v>538</v>
      </c>
      <c r="AZ5329" s="191">
        <v>15</v>
      </c>
      <c r="BA5329" s="191">
        <v>2</v>
      </c>
      <c r="BB5329" s="191">
        <v>-4.6120000000000001</v>
      </c>
    </row>
    <row r="5330" spans="48:54" x14ac:dyDescent="0.2">
      <c r="AV5330" s="191" t="str">
        <f t="shared" si="87"/>
        <v>540_RS_15_2_202425</v>
      </c>
      <c r="AW5330" s="191" t="s">
        <v>92</v>
      </c>
      <c r="AX5330" s="18">
        <v>202425</v>
      </c>
      <c r="AY5330" s="191">
        <v>540</v>
      </c>
      <c r="AZ5330" s="191">
        <v>15</v>
      </c>
      <c r="BA5330" s="191">
        <v>2</v>
      </c>
      <c r="BB5330" s="191">
        <v>-3599.645</v>
      </c>
    </row>
    <row r="5331" spans="48:54" x14ac:dyDescent="0.2">
      <c r="AV5331" s="191" t="str">
        <f t="shared" si="87"/>
        <v>542_RS_15_2_202425</v>
      </c>
      <c r="AW5331" s="191" t="s">
        <v>92</v>
      </c>
      <c r="AX5331" s="18">
        <v>202425</v>
      </c>
      <c r="AY5331" s="191">
        <v>542</v>
      </c>
      <c r="AZ5331" s="191">
        <v>15</v>
      </c>
      <c r="BA5331" s="191">
        <v>2</v>
      </c>
      <c r="BB5331" s="191">
        <v>-437.46499999999997</v>
      </c>
    </row>
    <row r="5332" spans="48:54" x14ac:dyDescent="0.2">
      <c r="AV5332" s="191" t="str">
        <f t="shared" si="87"/>
        <v>544_RS_15_2_202425</v>
      </c>
      <c r="AW5332" s="191" t="s">
        <v>92</v>
      </c>
      <c r="AX5332" s="18">
        <v>202425</v>
      </c>
      <c r="AY5332" s="191">
        <v>544</v>
      </c>
      <c r="AZ5332" s="191">
        <v>15</v>
      </c>
      <c r="BA5332" s="191">
        <v>2</v>
      </c>
      <c r="BB5332" s="191">
        <v>-1235</v>
      </c>
    </row>
    <row r="5333" spans="48:54" x14ac:dyDescent="0.2">
      <c r="AV5333" s="191" t="str">
        <f t="shared" si="87"/>
        <v>545_RS_15_2_202425</v>
      </c>
      <c r="AW5333" s="191" t="s">
        <v>92</v>
      </c>
      <c r="AX5333" s="18">
        <v>202425</v>
      </c>
      <c r="AY5333" s="191">
        <v>545</v>
      </c>
      <c r="AZ5333" s="191">
        <v>15</v>
      </c>
      <c r="BA5333" s="191">
        <v>2</v>
      </c>
      <c r="BB5333" s="191">
        <v>-459.98463999999996</v>
      </c>
    </row>
    <row r="5334" spans="48:54" x14ac:dyDescent="0.2">
      <c r="AV5334" s="191" t="str">
        <f t="shared" si="87"/>
        <v>546_RS_15_2_202425</v>
      </c>
      <c r="AW5334" s="191" t="s">
        <v>92</v>
      </c>
      <c r="AX5334" s="18">
        <v>202425</v>
      </c>
      <c r="AY5334" s="191">
        <v>546</v>
      </c>
      <c r="AZ5334" s="191">
        <v>15</v>
      </c>
      <c r="BA5334" s="191">
        <v>2</v>
      </c>
      <c r="BB5334" s="191">
        <v>-311</v>
      </c>
    </row>
    <row r="5335" spans="48:54" x14ac:dyDescent="0.2">
      <c r="AV5335" s="191" t="str">
        <f t="shared" si="87"/>
        <v>548_RS_15_2_202425</v>
      </c>
      <c r="AW5335" s="191" t="s">
        <v>92</v>
      </c>
      <c r="AX5335" s="18">
        <v>202425</v>
      </c>
      <c r="AY5335" s="191">
        <v>548</v>
      </c>
      <c r="AZ5335" s="191">
        <v>15</v>
      </c>
      <c r="BA5335" s="191">
        <v>2</v>
      </c>
      <c r="BB5335" s="191">
        <v>-230.26599999999999</v>
      </c>
    </row>
    <row r="5336" spans="48:54" x14ac:dyDescent="0.2">
      <c r="AV5336" s="191" t="str">
        <f t="shared" si="87"/>
        <v>550_RS_15_2_202425</v>
      </c>
      <c r="AW5336" s="191" t="s">
        <v>92</v>
      </c>
      <c r="AX5336" s="18">
        <v>202425</v>
      </c>
      <c r="AY5336" s="191">
        <v>550</v>
      </c>
      <c r="AZ5336" s="191">
        <v>15</v>
      </c>
      <c r="BA5336" s="191">
        <v>2</v>
      </c>
      <c r="BB5336" s="191">
        <v>-828.13414</v>
      </c>
    </row>
    <row r="5337" spans="48:54" x14ac:dyDescent="0.2">
      <c r="AV5337" s="191" t="str">
        <f t="shared" si="87"/>
        <v>552_RS_15_2_202425</v>
      </c>
      <c r="AW5337" s="191" t="s">
        <v>92</v>
      </c>
      <c r="AX5337" s="18">
        <v>202425</v>
      </c>
      <c r="AY5337" s="191">
        <v>552</v>
      </c>
      <c r="AZ5337" s="191">
        <v>15</v>
      </c>
      <c r="BA5337" s="191">
        <v>2</v>
      </c>
      <c r="BB5337" s="191">
        <v>-4130.6605299999919</v>
      </c>
    </row>
    <row r="5338" spans="48:54" x14ac:dyDescent="0.2">
      <c r="AV5338" s="191" t="str">
        <f t="shared" si="87"/>
        <v>562_RS_15_2_202425</v>
      </c>
      <c r="AW5338" s="191" t="s">
        <v>92</v>
      </c>
      <c r="AX5338" s="18">
        <v>202425</v>
      </c>
      <c r="AY5338" s="191">
        <v>562</v>
      </c>
      <c r="AZ5338" s="191">
        <v>15</v>
      </c>
      <c r="BA5338" s="191">
        <v>2</v>
      </c>
      <c r="BB5338" s="191">
        <v>0</v>
      </c>
    </row>
    <row r="5339" spans="48:54" x14ac:dyDescent="0.2">
      <c r="AV5339" s="191" t="str">
        <f t="shared" si="87"/>
        <v>564_RS_15_2_202425</v>
      </c>
      <c r="AW5339" s="191" t="s">
        <v>92</v>
      </c>
      <c r="AX5339" s="18">
        <v>202425</v>
      </c>
      <c r="AY5339" s="191">
        <v>564</v>
      </c>
      <c r="AZ5339" s="191">
        <v>15</v>
      </c>
      <c r="BA5339" s="191">
        <v>2</v>
      </c>
      <c r="BB5339" s="191">
        <v>0</v>
      </c>
    </row>
    <row r="5340" spans="48:54" x14ac:dyDescent="0.2">
      <c r="AV5340" s="191" t="str">
        <f t="shared" si="87"/>
        <v>566_RS_15_2_202425</v>
      </c>
      <c r="AW5340" s="191" t="s">
        <v>92</v>
      </c>
      <c r="AX5340" s="18">
        <v>202425</v>
      </c>
      <c r="AY5340" s="191">
        <v>566</v>
      </c>
      <c r="AZ5340" s="191">
        <v>15</v>
      </c>
      <c r="BA5340" s="191">
        <v>2</v>
      </c>
      <c r="BB5340" s="191">
        <v>0</v>
      </c>
    </row>
    <row r="5341" spans="48:54" x14ac:dyDescent="0.2">
      <c r="AV5341" s="191" t="str">
        <f t="shared" si="87"/>
        <v>568_RS_15_2_202425</v>
      </c>
      <c r="AW5341" s="191" t="s">
        <v>92</v>
      </c>
      <c r="AX5341" s="18">
        <v>202425</v>
      </c>
      <c r="AY5341" s="191">
        <v>568</v>
      </c>
      <c r="AZ5341" s="191">
        <v>15</v>
      </c>
      <c r="BA5341" s="191">
        <v>2</v>
      </c>
      <c r="BB5341" s="191">
        <v>0</v>
      </c>
    </row>
    <row r="5342" spans="48:54" x14ac:dyDescent="0.2">
      <c r="AV5342" s="191" t="str">
        <f t="shared" si="87"/>
        <v>572_RS_15_2_202425</v>
      </c>
      <c r="AW5342" s="191" t="s">
        <v>92</v>
      </c>
      <c r="AX5342" s="18">
        <v>202425</v>
      </c>
      <c r="AY5342" s="191">
        <v>572</v>
      </c>
      <c r="AZ5342" s="191">
        <v>15</v>
      </c>
      <c r="BA5342" s="191">
        <v>2</v>
      </c>
      <c r="BB5342" s="191">
        <v>0</v>
      </c>
    </row>
    <row r="5343" spans="48:54" x14ac:dyDescent="0.2">
      <c r="AV5343" s="191" t="str">
        <f t="shared" si="87"/>
        <v>574_RS_15_2_202425</v>
      </c>
      <c r="AW5343" s="191" t="s">
        <v>92</v>
      </c>
      <c r="AX5343" s="18">
        <v>202425</v>
      </c>
      <c r="AY5343" s="191">
        <v>574</v>
      </c>
      <c r="AZ5343" s="191">
        <v>15</v>
      </c>
      <c r="BA5343" s="191">
        <v>2</v>
      </c>
      <c r="BB5343" s="191">
        <v>0</v>
      </c>
    </row>
    <row r="5344" spans="48:54" x14ac:dyDescent="0.2">
      <c r="AV5344" s="191" t="str">
        <f t="shared" si="87"/>
        <v>576_RS_15_2_202425</v>
      </c>
      <c r="AW5344" s="191" t="s">
        <v>92</v>
      </c>
      <c r="AX5344" s="18">
        <v>202425</v>
      </c>
      <c r="AY5344" s="191">
        <v>576</v>
      </c>
      <c r="AZ5344" s="191">
        <v>15</v>
      </c>
      <c r="BA5344" s="191">
        <v>2</v>
      </c>
      <c r="BB5344" s="191">
        <v>0</v>
      </c>
    </row>
    <row r="5345" spans="48:54" x14ac:dyDescent="0.2">
      <c r="AV5345" s="191" t="str">
        <f t="shared" si="87"/>
        <v>582_RS_15_2_202425</v>
      </c>
      <c r="AW5345" s="191" t="s">
        <v>92</v>
      </c>
      <c r="AX5345" s="18">
        <v>202425</v>
      </c>
      <c r="AY5345" s="191">
        <v>582</v>
      </c>
      <c r="AZ5345" s="191">
        <v>15</v>
      </c>
      <c r="BA5345" s="191">
        <v>2</v>
      </c>
      <c r="BB5345" s="191">
        <v>0</v>
      </c>
    </row>
    <row r="5346" spans="48:54" x14ac:dyDescent="0.2">
      <c r="AV5346" s="191" t="str">
        <f t="shared" si="87"/>
        <v>584_RS_15_2_202425</v>
      </c>
      <c r="AW5346" s="191" t="s">
        <v>92</v>
      </c>
      <c r="AX5346" s="18">
        <v>202425</v>
      </c>
      <c r="AY5346" s="191">
        <v>584</v>
      </c>
      <c r="AZ5346" s="191">
        <v>15</v>
      </c>
      <c r="BA5346" s="191">
        <v>2</v>
      </c>
      <c r="BB5346" s="191">
        <v>0</v>
      </c>
    </row>
    <row r="5347" spans="48:54" x14ac:dyDescent="0.2">
      <c r="AV5347" s="191" t="str">
        <f t="shared" si="87"/>
        <v>586_RS_15_2_202425</v>
      </c>
      <c r="AW5347" s="191" t="s">
        <v>92</v>
      </c>
      <c r="AX5347" s="18">
        <v>202425</v>
      </c>
      <c r="AY5347" s="191">
        <v>586</v>
      </c>
      <c r="AZ5347" s="191">
        <v>15</v>
      </c>
      <c r="BA5347" s="191">
        <v>2</v>
      </c>
      <c r="BB5347" s="191">
        <v>0</v>
      </c>
    </row>
    <row r="5348" spans="48:54" x14ac:dyDescent="0.2">
      <c r="AV5348" s="191" t="str">
        <f t="shared" si="87"/>
        <v>512_RS_15_4_202425</v>
      </c>
      <c r="AW5348" s="191" t="s">
        <v>92</v>
      </c>
      <c r="AX5348" s="18">
        <v>202425</v>
      </c>
      <c r="AY5348" s="191">
        <v>512</v>
      </c>
      <c r="AZ5348" s="191">
        <v>15</v>
      </c>
      <c r="BA5348" s="191">
        <v>4</v>
      </c>
      <c r="BB5348" s="191">
        <v>0</v>
      </c>
    </row>
    <row r="5349" spans="48:54" x14ac:dyDescent="0.2">
      <c r="AV5349" s="191" t="str">
        <f t="shared" si="87"/>
        <v>514_RS_15_4_202425</v>
      </c>
      <c r="AW5349" s="191" t="s">
        <v>92</v>
      </c>
      <c r="AX5349" s="18">
        <v>202425</v>
      </c>
      <c r="AY5349" s="191">
        <v>514</v>
      </c>
      <c r="AZ5349" s="191">
        <v>15</v>
      </c>
      <c r="BA5349" s="191">
        <v>4</v>
      </c>
      <c r="BB5349" s="191">
        <v>-129</v>
      </c>
    </row>
    <row r="5350" spans="48:54" x14ac:dyDescent="0.2">
      <c r="AV5350" s="191" t="str">
        <f t="shared" si="87"/>
        <v>516_RS_15_4_202425</v>
      </c>
      <c r="AW5350" s="191" t="s">
        <v>92</v>
      </c>
      <c r="AX5350" s="18">
        <v>202425</v>
      </c>
      <c r="AY5350" s="191">
        <v>516</v>
      </c>
      <c r="AZ5350" s="191">
        <v>15</v>
      </c>
      <c r="BA5350" s="191">
        <v>4</v>
      </c>
      <c r="BB5350" s="191">
        <v>-384.47487270840384</v>
      </c>
    </row>
    <row r="5351" spans="48:54" x14ac:dyDescent="0.2">
      <c r="AV5351" s="191" t="str">
        <f t="shared" si="87"/>
        <v>518_RS_15_4_202425</v>
      </c>
      <c r="AW5351" s="191" t="s">
        <v>92</v>
      </c>
      <c r="AX5351" s="18">
        <v>202425</v>
      </c>
      <c r="AY5351" s="191">
        <v>518</v>
      </c>
      <c r="AZ5351" s="191">
        <v>15</v>
      </c>
      <c r="BA5351" s="191">
        <v>4</v>
      </c>
      <c r="BB5351" s="191">
        <v>331.31099999999992</v>
      </c>
    </row>
    <row r="5352" spans="48:54" x14ac:dyDescent="0.2">
      <c r="AV5352" s="191" t="str">
        <f t="shared" si="87"/>
        <v>520_RS_15_4_202425</v>
      </c>
      <c r="AW5352" s="191" t="s">
        <v>92</v>
      </c>
      <c r="AX5352" s="18">
        <v>202425</v>
      </c>
      <c r="AY5352" s="191">
        <v>520</v>
      </c>
      <c r="AZ5352" s="191">
        <v>15</v>
      </c>
      <c r="BA5352" s="191">
        <v>4</v>
      </c>
      <c r="BB5352" s="191">
        <v>458.64000000000004</v>
      </c>
    </row>
    <row r="5353" spans="48:54" x14ac:dyDescent="0.2">
      <c r="AV5353" s="191" t="str">
        <f t="shared" si="87"/>
        <v>522_RS_15_4_202425</v>
      </c>
      <c r="AW5353" s="191" t="s">
        <v>92</v>
      </c>
      <c r="AX5353" s="18">
        <v>202425</v>
      </c>
      <c r="AY5353" s="191">
        <v>522</v>
      </c>
      <c r="AZ5353" s="191">
        <v>15</v>
      </c>
      <c r="BA5353" s="191">
        <v>4</v>
      </c>
      <c r="BB5353" s="191">
        <v>-623.94158000000016</v>
      </c>
    </row>
    <row r="5354" spans="48:54" x14ac:dyDescent="0.2">
      <c r="AV5354" s="191" t="str">
        <f t="shared" si="87"/>
        <v>524_RS_15_4_202425</v>
      </c>
      <c r="AW5354" s="191" t="s">
        <v>92</v>
      </c>
      <c r="AX5354" s="18">
        <v>202425</v>
      </c>
      <c r="AY5354" s="191">
        <v>524</v>
      </c>
      <c r="AZ5354" s="191">
        <v>15</v>
      </c>
      <c r="BA5354" s="191">
        <v>4</v>
      </c>
      <c r="BB5354" s="191">
        <v>189.71200000000005</v>
      </c>
    </row>
    <row r="5355" spans="48:54" x14ac:dyDescent="0.2">
      <c r="AV5355" s="191" t="str">
        <f t="shared" si="87"/>
        <v>526_RS_15_4_202425</v>
      </c>
      <c r="AW5355" s="191" t="s">
        <v>92</v>
      </c>
      <c r="AX5355" s="18">
        <v>202425</v>
      </c>
      <c r="AY5355" s="191">
        <v>526</v>
      </c>
      <c r="AZ5355" s="191">
        <v>15</v>
      </c>
      <c r="BA5355" s="191">
        <v>4</v>
      </c>
      <c r="BB5355" s="191">
        <v>-87.944000000000003</v>
      </c>
    </row>
    <row r="5356" spans="48:54" x14ac:dyDescent="0.2">
      <c r="AV5356" s="191" t="str">
        <f t="shared" si="87"/>
        <v>528_RS_15_4_202425</v>
      </c>
      <c r="AW5356" s="191" t="s">
        <v>92</v>
      </c>
      <c r="AX5356" s="18">
        <v>202425</v>
      </c>
      <c r="AY5356" s="191">
        <v>528</v>
      </c>
      <c r="AZ5356" s="191">
        <v>15</v>
      </c>
      <c r="BA5356" s="191">
        <v>4</v>
      </c>
      <c r="BB5356" s="191">
        <v>-300</v>
      </c>
    </row>
    <row r="5357" spans="48:54" x14ac:dyDescent="0.2">
      <c r="AV5357" s="191" t="str">
        <f t="shared" si="87"/>
        <v>530_RS_15_4_202425</v>
      </c>
      <c r="AW5357" s="191" t="s">
        <v>92</v>
      </c>
      <c r="AX5357" s="18">
        <v>202425</v>
      </c>
      <c r="AY5357" s="191">
        <v>530</v>
      </c>
      <c r="AZ5357" s="191">
        <v>15</v>
      </c>
      <c r="BA5357" s="191">
        <v>4</v>
      </c>
      <c r="BB5357" s="191">
        <v>58.573</v>
      </c>
    </row>
    <row r="5358" spans="48:54" x14ac:dyDescent="0.2">
      <c r="AV5358" s="191" t="str">
        <f t="shared" si="87"/>
        <v>532_RS_15_4_202425</v>
      </c>
      <c r="AW5358" s="191" t="s">
        <v>92</v>
      </c>
      <c r="AX5358" s="18">
        <v>202425</v>
      </c>
      <c r="AY5358" s="191">
        <v>532</v>
      </c>
      <c r="AZ5358" s="191">
        <v>15</v>
      </c>
      <c r="BA5358" s="191">
        <v>4</v>
      </c>
      <c r="BB5358" s="191">
        <v>-293.125</v>
      </c>
    </row>
    <row r="5359" spans="48:54" x14ac:dyDescent="0.2">
      <c r="AV5359" s="191" t="str">
        <f t="shared" si="87"/>
        <v>534_RS_15_4_202425</v>
      </c>
      <c r="AW5359" s="191" t="s">
        <v>92</v>
      </c>
      <c r="AX5359" s="18">
        <v>202425</v>
      </c>
      <c r="AY5359" s="191">
        <v>534</v>
      </c>
      <c r="AZ5359" s="191">
        <v>15</v>
      </c>
      <c r="BA5359" s="191">
        <v>4</v>
      </c>
      <c r="BB5359" s="191">
        <v>189.13099999999991</v>
      </c>
    </row>
    <row r="5360" spans="48:54" x14ac:dyDescent="0.2">
      <c r="AV5360" s="191" t="str">
        <f t="shared" si="87"/>
        <v>536_RS_15_4_202425</v>
      </c>
      <c r="AW5360" s="191" t="s">
        <v>92</v>
      </c>
      <c r="AX5360" s="18">
        <v>202425</v>
      </c>
      <c r="AY5360" s="191">
        <v>536</v>
      </c>
      <c r="AZ5360" s="191">
        <v>15</v>
      </c>
      <c r="BA5360" s="191">
        <v>4</v>
      </c>
      <c r="BB5360" s="191">
        <v>175.93400000000008</v>
      </c>
    </row>
    <row r="5361" spans="48:54" x14ac:dyDescent="0.2">
      <c r="AV5361" s="191" t="str">
        <f t="shared" si="87"/>
        <v>538_RS_15_4_202425</v>
      </c>
      <c r="AW5361" s="191" t="s">
        <v>92</v>
      </c>
      <c r="AX5361" s="18">
        <v>202425</v>
      </c>
      <c r="AY5361" s="191">
        <v>538</v>
      </c>
      <c r="AZ5361" s="191">
        <v>15</v>
      </c>
      <c r="BA5361" s="191">
        <v>4</v>
      </c>
      <c r="BB5361" s="191">
        <v>9.1384999999999987</v>
      </c>
    </row>
    <row r="5362" spans="48:54" x14ac:dyDescent="0.2">
      <c r="AV5362" s="191" t="str">
        <f t="shared" si="87"/>
        <v>540_RS_15_4_202425</v>
      </c>
      <c r="AW5362" s="191" t="s">
        <v>92</v>
      </c>
      <c r="AX5362" s="18">
        <v>202425</v>
      </c>
      <c r="AY5362" s="191">
        <v>540</v>
      </c>
      <c r="AZ5362" s="191">
        <v>15</v>
      </c>
      <c r="BA5362" s="191">
        <v>4</v>
      </c>
      <c r="BB5362" s="191">
        <v>127.1550000000002</v>
      </c>
    </row>
    <row r="5363" spans="48:54" x14ac:dyDescent="0.2">
      <c r="AV5363" s="191" t="str">
        <f t="shared" si="87"/>
        <v>542_RS_15_4_202425</v>
      </c>
      <c r="AW5363" s="191" t="s">
        <v>92</v>
      </c>
      <c r="AX5363" s="18">
        <v>202425</v>
      </c>
      <c r="AY5363" s="191">
        <v>542</v>
      </c>
      <c r="AZ5363" s="191">
        <v>15</v>
      </c>
      <c r="BA5363" s="191">
        <v>4</v>
      </c>
      <c r="BB5363" s="191">
        <v>287.65900000000005</v>
      </c>
    </row>
    <row r="5364" spans="48:54" x14ac:dyDescent="0.2">
      <c r="AV5364" s="191" t="str">
        <f t="shared" si="87"/>
        <v>544_RS_15_4_202425</v>
      </c>
      <c r="AW5364" s="191" t="s">
        <v>92</v>
      </c>
      <c r="AX5364" s="18">
        <v>202425</v>
      </c>
      <c r="AY5364" s="191">
        <v>544</v>
      </c>
      <c r="AZ5364" s="191">
        <v>15</v>
      </c>
      <c r="BA5364" s="191">
        <v>4</v>
      </c>
      <c r="BB5364" s="191">
        <v>240</v>
      </c>
    </row>
    <row r="5365" spans="48:54" x14ac:dyDescent="0.2">
      <c r="AV5365" s="191" t="str">
        <f t="shared" si="87"/>
        <v>545_RS_15_4_202425</v>
      </c>
      <c r="AW5365" s="191" t="s">
        <v>92</v>
      </c>
      <c r="AX5365" s="18">
        <v>202425</v>
      </c>
      <c r="AY5365" s="191">
        <v>545</v>
      </c>
      <c r="AZ5365" s="191">
        <v>15</v>
      </c>
      <c r="BA5365" s="191">
        <v>4</v>
      </c>
      <c r="BB5365" s="191">
        <v>40.219870000000071</v>
      </c>
    </row>
    <row r="5366" spans="48:54" x14ac:dyDescent="0.2">
      <c r="AV5366" s="191" t="str">
        <f t="shared" si="87"/>
        <v>546_RS_15_4_202425</v>
      </c>
      <c r="AW5366" s="191" t="s">
        <v>92</v>
      </c>
      <c r="AX5366" s="18">
        <v>202425</v>
      </c>
      <c r="AY5366" s="191">
        <v>546</v>
      </c>
      <c r="AZ5366" s="191">
        <v>15</v>
      </c>
      <c r="BA5366" s="191">
        <v>4</v>
      </c>
      <c r="BB5366" s="191">
        <v>184.76300000000003</v>
      </c>
    </row>
    <row r="5367" spans="48:54" x14ac:dyDescent="0.2">
      <c r="AV5367" s="191" t="str">
        <f t="shared" si="87"/>
        <v>548_RS_15_4_202425</v>
      </c>
      <c r="AW5367" s="191" t="s">
        <v>92</v>
      </c>
      <c r="AX5367" s="18">
        <v>202425</v>
      </c>
      <c r="AY5367" s="191">
        <v>548</v>
      </c>
      <c r="AZ5367" s="191">
        <v>15</v>
      </c>
      <c r="BA5367" s="191">
        <v>4</v>
      </c>
      <c r="BB5367" s="191">
        <v>289.66600000000005</v>
      </c>
    </row>
    <row r="5368" spans="48:54" x14ac:dyDescent="0.2">
      <c r="AV5368" s="191" t="str">
        <f t="shared" si="87"/>
        <v>550_RS_15_4_202425</v>
      </c>
      <c r="AW5368" s="191" t="s">
        <v>92</v>
      </c>
      <c r="AX5368" s="18">
        <v>202425</v>
      </c>
      <c r="AY5368" s="191">
        <v>550</v>
      </c>
      <c r="AZ5368" s="191">
        <v>15</v>
      </c>
      <c r="BA5368" s="191">
        <v>4</v>
      </c>
      <c r="BB5368" s="191">
        <v>74.035625132739938</v>
      </c>
    </row>
    <row r="5369" spans="48:54" x14ac:dyDescent="0.2">
      <c r="AV5369" s="191" t="str">
        <f t="shared" si="87"/>
        <v>552_RS_15_4_202425</v>
      </c>
      <c r="AW5369" s="191" t="s">
        <v>92</v>
      </c>
      <c r="AX5369" s="18">
        <v>202425</v>
      </c>
      <c r="AY5369" s="191">
        <v>552</v>
      </c>
      <c r="AZ5369" s="191">
        <v>15</v>
      </c>
      <c r="BA5369" s="191">
        <v>4</v>
      </c>
      <c r="BB5369" s="191">
        <v>-224.16448999999693</v>
      </c>
    </row>
    <row r="5370" spans="48:54" x14ac:dyDescent="0.2">
      <c r="AV5370" s="191" t="str">
        <f t="shared" si="87"/>
        <v>562_RS_15_4_202425</v>
      </c>
      <c r="AW5370" s="191" t="s">
        <v>92</v>
      </c>
      <c r="AX5370" s="18">
        <v>202425</v>
      </c>
      <c r="AY5370" s="191">
        <v>562</v>
      </c>
      <c r="AZ5370" s="191">
        <v>15</v>
      </c>
      <c r="BA5370" s="191">
        <v>4</v>
      </c>
      <c r="BB5370" s="191">
        <v>0</v>
      </c>
    </row>
    <row r="5371" spans="48:54" x14ac:dyDescent="0.2">
      <c r="AV5371" s="191" t="str">
        <f t="shared" si="87"/>
        <v>564_RS_15_4_202425</v>
      </c>
      <c r="AW5371" s="191" t="s">
        <v>92</v>
      </c>
      <c r="AX5371" s="18">
        <v>202425</v>
      </c>
      <c r="AY5371" s="191">
        <v>564</v>
      </c>
      <c r="AZ5371" s="191">
        <v>15</v>
      </c>
      <c r="BA5371" s="191">
        <v>4</v>
      </c>
      <c r="BB5371" s="191">
        <v>0</v>
      </c>
    </row>
    <row r="5372" spans="48:54" x14ac:dyDescent="0.2">
      <c r="AV5372" s="191" t="str">
        <f t="shared" si="87"/>
        <v>566_RS_15_4_202425</v>
      </c>
      <c r="AW5372" s="191" t="s">
        <v>92</v>
      </c>
      <c r="AX5372" s="18">
        <v>202425</v>
      </c>
      <c r="AY5372" s="191">
        <v>566</v>
      </c>
      <c r="AZ5372" s="191">
        <v>15</v>
      </c>
      <c r="BA5372" s="191">
        <v>4</v>
      </c>
      <c r="BB5372" s="191">
        <v>0</v>
      </c>
    </row>
    <row r="5373" spans="48:54" x14ac:dyDescent="0.2">
      <c r="AV5373" s="191" t="str">
        <f t="shared" si="87"/>
        <v>568_RS_15_4_202425</v>
      </c>
      <c r="AW5373" s="191" t="s">
        <v>92</v>
      </c>
      <c r="AX5373" s="18">
        <v>202425</v>
      </c>
      <c r="AY5373" s="191">
        <v>568</v>
      </c>
      <c r="AZ5373" s="191">
        <v>15</v>
      </c>
      <c r="BA5373" s="191">
        <v>4</v>
      </c>
      <c r="BB5373" s="191">
        <v>0</v>
      </c>
    </row>
    <row r="5374" spans="48:54" x14ac:dyDescent="0.2">
      <c r="AV5374" s="191" t="str">
        <f t="shared" si="87"/>
        <v>572_RS_15_4_202425</v>
      </c>
      <c r="AW5374" s="191" t="s">
        <v>92</v>
      </c>
      <c r="AX5374" s="18">
        <v>202425</v>
      </c>
      <c r="AY5374" s="191">
        <v>572</v>
      </c>
      <c r="AZ5374" s="191">
        <v>15</v>
      </c>
      <c r="BA5374" s="191">
        <v>4</v>
      </c>
      <c r="BB5374" s="191">
        <v>0</v>
      </c>
    </row>
    <row r="5375" spans="48:54" x14ac:dyDescent="0.2">
      <c r="AV5375" s="191" t="str">
        <f t="shared" si="87"/>
        <v>574_RS_15_4_202425</v>
      </c>
      <c r="AW5375" s="191" t="s">
        <v>92</v>
      </c>
      <c r="AX5375" s="18">
        <v>202425</v>
      </c>
      <c r="AY5375" s="191">
        <v>574</v>
      </c>
      <c r="AZ5375" s="191">
        <v>15</v>
      </c>
      <c r="BA5375" s="191">
        <v>4</v>
      </c>
      <c r="BB5375" s="191">
        <v>0</v>
      </c>
    </row>
    <row r="5376" spans="48:54" x14ac:dyDescent="0.2">
      <c r="AV5376" s="191" t="str">
        <f t="shared" si="87"/>
        <v>576_RS_15_4_202425</v>
      </c>
      <c r="AW5376" s="191" t="s">
        <v>92</v>
      </c>
      <c r="AX5376" s="18">
        <v>202425</v>
      </c>
      <c r="AY5376" s="191">
        <v>576</v>
      </c>
      <c r="AZ5376" s="191">
        <v>15</v>
      </c>
      <c r="BA5376" s="191">
        <v>4</v>
      </c>
      <c r="BB5376" s="191">
        <v>0</v>
      </c>
    </row>
    <row r="5377" spans="48:54" x14ac:dyDescent="0.2">
      <c r="AV5377" s="191" t="str">
        <f t="shared" si="87"/>
        <v>582_RS_15_4_202425</v>
      </c>
      <c r="AW5377" s="191" t="s">
        <v>92</v>
      </c>
      <c r="AX5377" s="18">
        <v>202425</v>
      </c>
      <c r="AY5377" s="191">
        <v>582</v>
      </c>
      <c r="AZ5377" s="191">
        <v>15</v>
      </c>
      <c r="BA5377" s="191">
        <v>4</v>
      </c>
      <c r="BB5377" s="191">
        <v>0</v>
      </c>
    </row>
    <row r="5378" spans="48:54" x14ac:dyDescent="0.2">
      <c r="AV5378" s="191" t="str">
        <f t="shared" si="87"/>
        <v>584_RS_15_4_202425</v>
      </c>
      <c r="AW5378" s="191" t="s">
        <v>92</v>
      </c>
      <c r="AX5378" s="18">
        <v>202425</v>
      </c>
      <c r="AY5378" s="191">
        <v>584</v>
      </c>
      <c r="AZ5378" s="191">
        <v>15</v>
      </c>
      <c r="BA5378" s="191">
        <v>4</v>
      </c>
      <c r="BB5378" s="191">
        <v>0</v>
      </c>
    </row>
    <row r="5379" spans="48:54" x14ac:dyDescent="0.2">
      <c r="AV5379" s="191" t="str">
        <f t="shared" si="87"/>
        <v>586_RS_15_4_202425</v>
      </c>
      <c r="AW5379" s="191" t="s">
        <v>92</v>
      </c>
      <c r="AX5379" s="18">
        <v>202425</v>
      </c>
      <c r="AY5379" s="191">
        <v>586</v>
      </c>
      <c r="AZ5379" s="191">
        <v>15</v>
      </c>
      <c r="BA5379" s="191">
        <v>4</v>
      </c>
      <c r="BB5379" s="191">
        <v>0</v>
      </c>
    </row>
    <row r="5380" spans="48:54" x14ac:dyDescent="0.2">
      <c r="AV5380" s="191" t="str">
        <f t="shared" ref="AV5380:AV5443" si="88">AY5380&amp;"_"&amp;AW5380&amp;"_"&amp;AZ5380&amp;"_"&amp;BA5380&amp;"_"&amp;AX5380</f>
        <v>512_RS_15_5_202425</v>
      </c>
      <c r="AW5380" s="191" t="s">
        <v>92</v>
      </c>
      <c r="AX5380" s="18">
        <v>202425</v>
      </c>
      <c r="AY5380" s="191">
        <v>512</v>
      </c>
      <c r="AZ5380" s="191">
        <v>15</v>
      </c>
      <c r="BA5380" s="191">
        <v>5</v>
      </c>
      <c r="BB5380" s="191">
        <v>0</v>
      </c>
    </row>
    <row r="5381" spans="48:54" x14ac:dyDescent="0.2">
      <c r="AV5381" s="191" t="str">
        <f t="shared" si="88"/>
        <v>514_RS_15_5_202425</v>
      </c>
      <c r="AW5381" s="191" t="s">
        <v>92</v>
      </c>
      <c r="AX5381" s="18">
        <v>202425</v>
      </c>
      <c r="AY5381" s="191">
        <v>514</v>
      </c>
      <c r="AZ5381" s="191">
        <v>15</v>
      </c>
      <c r="BA5381" s="191">
        <v>5</v>
      </c>
      <c r="BB5381" s="191">
        <v>0</v>
      </c>
    </row>
    <row r="5382" spans="48:54" x14ac:dyDescent="0.2">
      <c r="AV5382" s="191" t="str">
        <f t="shared" si="88"/>
        <v>516_RS_15_5_202425</v>
      </c>
      <c r="AW5382" s="191" t="s">
        <v>92</v>
      </c>
      <c r="AX5382" s="18">
        <v>202425</v>
      </c>
      <c r="AY5382" s="191">
        <v>516</v>
      </c>
      <c r="AZ5382" s="191">
        <v>15</v>
      </c>
      <c r="BA5382" s="191">
        <v>5</v>
      </c>
      <c r="BB5382" s="191">
        <v>0</v>
      </c>
    </row>
    <row r="5383" spans="48:54" x14ac:dyDescent="0.2">
      <c r="AV5383" s="191" t="str">
        <f t="shared" si="88"/>
        <v>518_RS_15_5_202425</v>
      </c>
      <c r="AW5383" s="191" t="s">
        <v>92</v>
      </c>
      <c r="AX5383" s="18">
        <v>202425</v>
      </c>
      <c r="AY5383" s="191">
        <v>518</v>
      </c>
      <c r="AZ5383" s="191">
        <v>15</v>
      </c>
      <c r="BA5383" s="191">
        <v>5</v>
      </c>
      <c r="BB5383" s="191">
        <v>0</v>
      </c>
    </row>
    <row r="5384" spans="48:54" x14ac:dyDescent="0.2">
      <c r="AV5384" s="191" t="str">
        <f t="shared" si="88"/>
        <v>520_RS_15_5_202425</v>
      </c>
      <c r="AW5384" s="191" t="s">
        <v>92</v>
      </c>
      <c r="AX5384" s="18">
        <v>202425</v>
      </c>
      <c r="AY5384" s="191">
        <v>520</v>
      </c>
      <c r="AZ5384" s="191">
        <v>15</v>
      </c>
      <c r="BA5384" s="191">
        <v>5</v>
      </c>
      <c r="BB5384" s="191">
        <v>-16.209</v>
      </c>
    </row>
    <row r="5385" spans="48:54" x14ac:dyDescent="0.2">
      <c r="AV5385" s="191" t="str">
        <f t="shared" si="88"/>
        <v>522_RS_15_5_202425</v>
      </c>
      <c r="AW5385" s="191" t="s">
        <v>92</v>
      </c>
      <c r="AX5385" s="18">
        <v>202425</v>
      </c>
      <c r="AY5385" s="191">
        <v>522</v>
      </c>
      <c r="AZ5385" s="191">
        <v>15</v>
      </c>
      <c r="BA5385" s="191">
        <v>5</v>
      </c>
      <c r="BB5385" s="191">
        <v>0</v>
      </c>
    </row>
    <row r="5386" spans="48:54" x14ac:dyDescent="0.2">
      <c r="AV5386" s="191" t="str">
        <f t="shared" si="88"/>
        <v>524_RS_15_5_202425</v>
      </c>
      <c r="AW5386" s="191" t="s">
        <v>92</v>
      </c>
      <c r="AX5386" s="18">
        <v>202425</v>
      </c>
      <c r="AY5386" s="191">
        <v>524</v>
      </c>
      <c r="AZ5386" s="191">
        <v>15</v>
      </c>
      <c r="BA5386" s="191">
        <v>5</v>
      </c>
      <c r="BB5386" s="191">
        <v>0</v>
      </c>
    </row>
    <row r="5387" spans="48:54" x14ac:dyDescent="0.2">
      <c r="AV5387" s="191" t="str">
        <f t="shared" si="88"/>
        <v>526_RS_15_5_202425</v>
      </c>
      <c r="AW5387" s="191" t="s">
        <v>92</v>
      </c>
      <c r="AX5387" s="18">
        <v>202425</v>
      </c>
      <c r="AY5387" s="191">
        <v>526</v>
      </c>
      <c r="AZ5387" s="191">
        <v>15</v>
      </c>
      <c r="BA5387" s="191">
        <v>5</v>
      </c>
      <c r="BB5387" s="191">
        <v>0</v>
      </c>
    </row>
    <row r="5388" spans="48:54" x14ac:dyDescent="0.2">
      <c r="AV5388" s="191" t="str">
        <f t="shared" si="88"/>
        <v>528_RS_15_5_202425</v>
      </c>
      <c r="AW5388" s="191" t="s">
        <v>92</v>
      </c>
      <c r="AX5388" s="18">
        <v>202425</v>
      </c>
      <c r="AY5388" s="191">
        <v>528</v>
      </c>
      <c r="AZ5388" s="191">
        <v>15</v>
      </c>
      <c r="BA5388" s="191">
        <v>5</v>
      </c>
      <c r="BB5388" s="191">
        <v>-13</v>
      </c>
    </row>
    <row r="5389" spans="48:54" x14ac:dyDescent="0.2">
      <c r="AV5389" s="191" t="str">
        <f t="shared" si="88"/>
        <v>530_RS_15_5_202425</v>
      </c>
      <c r="AW5389" s="191" t="s">
        <v>92</v>
      </c>
      <c r="AX5389" s="18">
        <v>202425</v>
      </c>
      <c r="AY5389" s="191">
        <v>530</v>
      </c>
      <c r="AZ5389" s="191">
        <v>15</v>
      </c>
      <c r="BA5389" s="191">
        <v>5</v>
      </c>
      <c r="BB5389" s="191">
        <v>0</v>
      </c>
    </row>
    <row r="5390" spans="48:54" x14ac:dyDescent="0.2">
      <c r="AV5390" s="191" t="str">
        <f t="shared" si="88"/>
        <v>532_RS_15_5_202425</v>
      </c>
      <c r="AW5390" s="191" t="s">
        <v>92</v>
      </c>
      <c r="AX5390" s="18">
        <v>202425</v>
      </c>
      <c r="AY5390" s="191">
        <v>532</v>
      </c>
      <c r="AZ5390" s="191">
        <v>15</v>
      </c>
      <c r="BA5390" s="191">
        <v>5</v>
      </c>
      <c r="BB5390" s="191">
        <v>-50</v>
      </c>
    </row>
    <row r="5391" spans="48:54" x14ac:dyDescent="0.2">
      <c r="AV5391" s="191" t="str">
        <f t="shared" si="88"/>
        <v>534_RS_15_5_202425</v>
      </c>
      <c r="AW5391" s="191" t="s">
        <v>92</v>
      </c>
      <c r="AX5391" s="18">
        <v>202425</v>
      </c>
      <c r="AY5391" s="191">
        <v>534</v>
      </c>
      <c r="AZ5391" s="191">
        <v>15</v>
      </c>
      <c r="BA5391" s="191">
        <v>5</v>
      </c>
      <c r="BB5391" s="191">
        <v>0</v>
      </c>
    </row>
    <row r="5392" spans="48:54" x14ac:dyDescent="0.2">
      <c r="AV5392" s="191" t="str">
        <f t="shared" si="88"/>
        <v>536_RS_15_5_202425</v>
      </c>
      <c r="AW5392" s="191" t="s">
        <v>92</v>
      </c>
      <c r="AX5392" s="18">
        <v>202425</v>
      </c>
      <c r="AY5392" s="191">
        <v>536</v>
      </c>
      <c r="AZ5392" s="191">
        <v>15</v>
      </c>
      <c r="BA5392" s="191">
        <v>5</v>
      </c>
      <c r="BB5392" s="191">
        <v>-1.5</v>
      </c>
    </row>
    <row r="5393" spans="48:54" x14ac:dyDescent="0.2">
      <c r="AV5393" s="191" t="str">
        <f t="shared" si="88"/>
        <v>538_RS_15_5_202425</v>
      </c>
      <c r="AW5393" s="191" t="s">
        <v>92</v>
      </c>
      <c r="AX5393" s="18">
        <v>202425</v>
      </c>
      <c r="AY5393" s="191">
        <v>538</v>
      </c>
      <c r="AZ5393" s="191">
        <v>15</v>
      </c>
      <c r="BA5393" s="191">
        <v>5</v>
      </c>
      <c r="BB5393" s="191">
        <v>0</v>
      </c>
    </row>
    <row r="5394" spans="48:54" x14ac:dyDescent="0.2">
      <c r="AV5394" s="191" t="str">
        <f t="shared" si="88"/>
        <v>540_RS_15_5_202425</v>
      </c>
      <c r="AW5394" s="191" t="s">
        <v>92</v>
      </c>
      <c r="AX5394" s="18">
        <v>202425</v>
      </c>
      <c r="AY5394" s="191">
        <v>540</v>
      </c>
      <c r="AZ5394" s="191">
        <v>15</v>
      </c>
      <c r="BA5394" s="191">
        <v>5</v>
      </c>
      <c r="BB5394" s="191">
        <v>0</v>
      </c>
    </row>
    <row r="5395" spans="48:54" x14ac:dyDescent="0.2">
      <c r="AV5395" s="191" t="str">
        <f t="shared" si="88"/>
        <v>542_RS_15_5_202425</v>
      </c>
      <c r="AW5395" s="191" t="s">
        <v>92</v>
      </c>
      <c r="AX5395" s="18">
        <v>202425</v>
      </c>
      <c r="AY5395" s="191">
        <v>542</v>
      </c>
      <c r="AZ5395" s="191">
        <v>15</v>
      </c>
      <c r="BA5395" s="191">
        <v>5</v>
      </c>
      <c r="BB5395" s="191">
        <v>0</v>
      </c>
    </row>
    <row r="5396" spans="48:54" x14ac:dyDescent="0.2">
      <c r="AV5396" s="191" t="str">
        <f t="shared" si="88"/>
        <v>544_RS_15_5_202425</v>
      </c>
      <c r="AW5396" s="191" t="s">
        <v>92</v>
      </c>
      <c r="AX5396" s="18">
        <v>202425</v>
      </c>
      <c r="AY5396" s="191">
        <v>544</v>
      </c>
      <c r="AZ5396" s="191">
        <v>15</v>
      </c>
      <c r="BA5396" s="191">
        <v>5</v>
      </c>
      <c r="BB5396" s="191">
        <v>0</v>
      </c>
    </row>
    <row r="5397" spans="48:54" x14ac:dyDescent="0.2">
      <c r="AV5397" s="191" t="str">
        <f t="shared" si="88"/>
        <v>545_RS_15_5_202425</v>
      </c>
      <c r="AW5397" s="191" t="s">
        <v>92</v>
      </c>
      <c r="AX5397" s="18">
        <v>202425</v>
      </c>
      <c r="AY5397" s="191">
        <v>545</v>
      </c>
      <c r="AZ5397" s="191">
        <v>15</v>
      </c>
      <c r="BA5397" s="191">
        <v>5</v>
      </c>
      <c r="BB5397" s="191">
        <v>-14.098000000000001</v>
      </c>
    </row>
    <row r="5398" spans="48:54" x14ac:dyDescent="0.2">
      <c r="AV5398" s="191" t="str">
        <f t="shared" si="88"/>
        <v>546_RS_15_5_202425</v>
      </c>
      <c r="AW5398" s="191" t="s">
        <v>92</v>
      </c>
      <c r="AX5398" s="18">
        <v>202425</v>
      </c>
      <c r="AY5398" s="191">
        <v>546</v>
      </c>
      <c r="AZ5398" s="191">
        <v>15</v>
      </c>
      <c r="BA5398" s="191">
        <v>5</v>
      </c>
      <c r="BB5398" s="191">
        <v>0</v>
      </c>
    </row>
    <row r="5399" spans="48:54" x14ac:dyDescent="0.2">
      <c r="AV5399" s="191" t="str">
        <f t="shared" si="88"/>
        <v>548_RS_15_5_202425</v>
      </c>
      <c r="AW5399" s="191" t="s">
        <v>92</v>
      </c>
      <c r="AX5399" s="18">
        <v>202425</v>
      </c>
      <c r="AY5399" s="191">
        <v>548</v>
      </c>
      <c r="AZ5399" s="191">
        <v>15</v>
      </c>
      <c r="BA5399" s="191">
        <v>5</v>
      </c>
      <c r="BB5399" s="191">
        <v>0</v>
      </c>
    </row>
    <row r="5400" spans="48:54" x14ac:dyDescent="0.2">
      <c r="AV5400" s="191" t="str">
        <f t="shared" si="88"/>
        <v>550_RS_15_5_202425</v>
      </c>
      <c r="AW5400" s="191" t="s">
        <v>92</v>
      </c>
      <c r="AX5400" s="18">
        <v>202425</v>
      </c>
      <c r="AY5400" s="191">
        <v>550</v>
      </c>
      <c r="AZ5400" s="191">
        <v>15</v>
      </c>
      <c r="BA5400" s="191">
        <v>5</v>
      </c>
      <c r="BB5400" s="191">
        <v>-1.9838699999999998</v>
      </c>
    </row>
    <row r="5401" spans="48:54" x14ac:dyDescent="0.2">
      <c r="AV5401" s="191" t="str">
        <f t="shared" si="88"/>
        <v>552_RS_15_5_202425</v>
      </c>
      <c r="AW5401" s="191" t="s">
        <v>92</v>
      </c>
      <c r="AX5401" s="18">
        <v>202425</v>
      </c>
      <c r="AY5401" s="191">
        <v>552</v>
      </c>
      <c r="AZ5401" s="191">
        <v>15</v>
      </c>
      <c r="BA5401" s="191">
        <v>5</v>
      </c>
      <c r="BB5401" s="191">
        <v>-58</v>
      </c>
    </row>
    <row r="5402" spans="48:54" x14ac:dyDescent="0.2">
      <c r="AV5402" s="191" t="str">
        <f t="shared" si="88"/>
        <v>562_RS_15_5_202425</v>
      </c>
      <c r="AW5402" s="191" t="s">
        <v>92</v>
      </c>
      <c r="AX5402" s="18">
        <v>202425</v>
      </c>
      <c r="AY5402" s="191">
        <v>562</v>
      </c>
      <c r="AZ5402" s="191">
        <v>15</v>
      </c>
      <c r="BA5402" s="191">
        <v>5</v>
      </c>
      <c r="BB5402" s="191">
        <v>0</v>
      </c>
    </row>
    <row r="5403" spans="48:54" x14ac:dyDescent="0.2">
      <c r="AV5403" s="191" t="str">
        <f t="shared" si="88"/>
        <v>564_RS_15_5_202425</v>
      </c>
      <c r="AW5403" s="191" t="s">
        <v>92</v>
      </c>
      <c r="AX5403" s="18">
        <v>202425</v>
      </c>
      <c r="AY5403" s="191">
        <v>564</v>
      </c>
      <c r="AZ5403" s="191">
        <v>15</v>
      </c>
      <c r="BA5403" s="191">
        <v>5</v>
      </c>
      <c r="BB5403" s="191">
        <v>0</v>
      </c>
    </row>
    <row r="5404" spans="48:54" x14ac:dyDescent="0.2">
      <c r="AV5404" s="191" t="str">
        <f t="shared" si="88"/>
        <v>566_RS_15_5_202425</v>
      </c>
      <c r="AW5404" s="191" t="s">
        <v>92</v>
      </c>
      <c r="AX5404" s="18">
        <v>202425</v>
      </c>
      <c r="AY5404" s="191">
        <v>566</v>
      </c>
      <c r="AZ5404" s="191">
        <v>15</v>
      </c>
      <c r="BA5404" s="191">
        <v>5</v>
      </c>
      <c r="BB5404" s="191">
        <v>0</v>
      </c>
    </row>
    <row r="5405" spans="48:54" x14ac:dyDescent="0.2">
      <c r="AV5405" s="191" t="str">
        <f t="shared" si="88"/>
        <v>568_RS_15_5_202425</v>
      </c>
      <c r="AW5405" s="191" t="s">
        <v>92</v>
      </c>
      <c r="AX5405" s="18">
        <v>202425</v>
      </c>
      <c r="AY5405" s="191">
        <v>568</v>
      </c>
      <c r="AZ5405" s="191">
        <v>15</v>
      </c>
      <c r="BA5405" s="191">
        <v>5</v>
      </c>
      <c r="BB5405" s="191">
        <v>0</v>
      </c>
    </row>
    <row r="5406" spans="48:54" x14ac:dyDescent="0.2">
      <c r="AV5406" s="191" t="str">
        <f t="shared" si="88"/>
        <v>572_RS_15_5_202425</v>
      </c>
      <c r="AW5406" s="191" t="s">
        <v>92</v>
      </c>
      <c r="AX5406" s="18">
        <v>202425</v>
      </c>
      <c r="AY5406" s="191">
        <v>572</v>
      </c>
      <c r="AZ5406" s="191">
        <v>15</v>
      </c>
      <c r="BA5406" s="191">
        <v>5</v>
      </c>
      <c r="BB5406" s="191">
        <v>0</v>
      </c>
    </row>
    <row r="5407" spans="48:54" x14ac:dyDescent="0.2">
      <c r="AV5407" s="191" t="str">
        <f t="shared" si="88"/>
        <v>574_RS_15_5_202425</v>
      </c>
      <c r="AW5407" s="191" t="s">
        <v>92</v>
      </c>
      <c r="AX5407" s="18">
        <v>202425</v>
      </c>
      <c r="AY5407" s="191">
        <v>574</v>
      </c>
      <c r="AZ5407" s="191">
        <v>15</v>
      </c>
      <c r="BA5407" s="191">
        <v>5</v>
      </c>
      <c r="BB5407" s="191">
        <v>0</v>
      </c>
    </row>
    <row r="5408" spans="48:54" x14ac:dyDescent="0.2">
      <c r="AV5408" s="191" t="str">
        <f t="shared" si="88"/>
        <v>576_RS_15_5_202425</v>
      </c>
      <c r="AW5408" s="191" t="s">
        <v>92</v>
      </c>
      <c r="AX5408" s="18">
        <v>202425</v>
      </c>
      <c r="AY5408" s="191">
        <v>576</v>
      </c>
      <c r="AZ5408" s="191">
        <v>15</v>
      </c>
      <c r="BA5408" s="191">
        <v>5</v>
      </c>
      <c r="BB5408" s="191">
        <v>0</v>
      </c>
    </row>
    <row r="5409" spans="48:54" x14ac:dyDescent="0.2">
      <c r="AV5409" s="191" t="str">
        <f t="shared" si="88"/>
        <v>582_RS_15_5_202425</v>
      </c>
      <c r="AW5409" s="191" t="s">
        <v>92</v>
      </c>
      <c r="AX5409" s="18">
        <v>202425</v>
      </c>
      <c r="AY5409" s="191">
        <v>582</v>
      </c>
      <c r="AZ5409" s="191">
        <v>15</v>
      </c>
      <c r="BA5409" s="191">
        <v>5</v>
      </c>
      <c r="BB5409" s="191">
        <v>0</v>
      </c>
    </row>
    <row r="5410" spans="48:54" x14ac:dyDescent="0.2">
      <c r="AV5410" s="191" t="str">
        <f t="shared" si="88"/>
        <v>584_RS_15_5_202425</v>
      </c>
      <c r="AW5410" s="191" t="s">
        <v>92</v>
      </c>
      <c r="AX5410" s="18">
        <v>202425</v>
      </c>
      <c r="AY5410" s="191">
        <v>584</v>
      </c>
      <c r="AZ5410" s="191">
        <v>15</v>
      </c>
      <c r="BA5410" s="191">
        <v>5</v>
      </c>
      <c r="BB5410" s="191">
        <v>0</v>
      </c>
    </row>
    <row r="5411" spans="48:54" x14ac:dyDescent="0.2">
      <c r="AV5411" s="191" t="str">
        <f t="shared" si="88"/>
        <v>586_RS_15_5_202425</v>
      </c>
      <c r="AW5411" s="191" t="s">
        <v>92</v>
      </c>
      <c r="AX5411" s="18">
        <v>202425</v>
      </c>
      <c r="AY5411" s="191">
        <v>586</v>
      </c>
      <c r="AZ5411" s="191">
        <v>15</v>
      </c>
      <c r="BA5411" s="191">
        <v>5</v>
      </c>
      <c r="BB5411" s="191">
        <v>0</v>
      </c>
    </row>
    <row r="5412" spans="48:54" x14ac:dyDescent="0.2">
      <c r="AV5412" s="191" t="str">
        <f t="shared" si="88"/>
        <v>512_RS_16_1_202425</v>
      </c>
      <c r="AW5412" s="191" t="s">
        <v>92</v>
      </c>
      <c r="AX5412" s="18">
        <v>202425</v>
      </c>
      <c r="AY5412" s="191">
        <v>512</v>
      </c>
      <c r="AZ5412" s="191">
        <v>16</v>
      </c>
      <c r="BA5412" s="191">
        <v>1</v>
      </c>
      <c r="BB5412" s="191">
        <v>29.716999999999999</v>
      </c>
    </row>
    <row r="5413" spans="48:54" x14ac:dyDescent="0.2">
      <c r="AV5413" s="191" t="str">
        <f t="shared" si="88"/>
        <v>514_RS_16_1_202425</v>
      </c>
      <c r="AW5413" s="191" t="s">
        <v>92</v>
      </c>
      <c r="AX5413" s="18">
        <v>202425</v>
      </c>
      <c r="AY5413" s="191">
        <v>514</v>
      </c>
      <c r="AZ5413" s="191">
        <v>16</v>
      </c>
      <c r="BA5413" s="191">
        <v>1</v>
      </c>
      <c r="BB5413" s="191">
        <v>1683</v>
      </c>
    </row>
    <row r="5414" spans="48:54" x14ac:dyDescent="0.2">
      <c r="AV5414" s="191" t="str">
        <f t="shared" si="88"/>
        <v>516_RS_16_1_202425</v>
      </c>
      <c r="AW5414" s="191" t="s">
        <v>92</v>
      </c>
      <c r="AX5414" s="18">
        <v>202425</v>
      </c>
      <c r="AY5414" s="191">
        <v>516</v>
      </c>
      <c r="AZ5414" s="191">
        <v>16</v>
      </c>
      <c r="BA5414" s="191">
        <v>1</v>
      </c>
      <c r="BB5414" s="191">
        <v>1007.814873460046</v>
      </c>
    </row>
    <row r="5415" spans="48:54" x14ac:dyDescent="0.2">
      <c r="AV5415" s="191" t="str">
        <f t="shared" si="88"/>
        <v>518_RS_16_1_202425</v>
      </c>
      <c r="AW5415" s="191" t="s">
        <v>92</v>
      </c>
      <c r="AX5415" s="18">
        <v>202425</v>
      </c>
      <c r="AY5415" s="191">
        <v>518</v>
      </c>
      <c r="AZ5415" s="191">
        <v>16</v>
      </c>
      <c r="BA5415" s="191">
        <v>1</v>
      </c>
      <c r="BB5415" s="191">
        <v>15.118</v>
      </c>
    </row>
    <row r="5416" spans="48:54" x14ac:dyDescent="0.2">
      <c r="AV5416" s="191" t="str">
        <f t="shared" si="88"/>
        <v>520_RS_16_1_202425</v>
      </c>
      <c r="AW5416" s="191" t="s">
        <v>92</v>
      </c>
      <c r="AX5416" s="18">
        <v>202425</v>
      </c>
      <c r="AY5416" s="191">
        <v>520</v>
      </c>
      <c r="AZ5416" s="191">
        <v>16</v>
      </c>
      <c r="BA5416" s="191">
        <v>1</v>
      </c>
      <c r="BB5416" s="191">
        <v>49.976999999999997</v>
      </c>
    </row>
    <row r="5417" spans="48:54" x14ac:dyDescent="0.2">
      <c r="AV5417" s="191" t="str">
        <f t="shared" si="88"/>
        <v>522_RS_16_1_202425</v>
      </c>
      <c r="AW5417" s="191" t="s">
        <v>92</v>
      </c>
      <c r="AX5417" s="18">
        <v>202425</v>
      </c>
      <c r="AY5417" s="191">
        <v>522</v>
      </c>
      <c r="AZ5417" s="191">
        <v>16</v>
      </c>
      <c r="BA5417" s="191">
        <v>1</v>
      </c>
      <c r="BB5417" s="191">
        <v>0</v>
      </c>
    </row>
    <row r="5418" spans="48:54" x14ac:dyDescent="0.2">
      <c r="AV5418" s="191" t="str">
        <f t="shared" si="88"/>
        <v>524_RS_16_1_202425</v>
      </c>
      <c r="AW5418" s="191" t="s">
        <v>92</v>
      </c>
      <c r="AX5418" s="18">
        <v>202425</v>
      </c>
      <c r="AY5418" s="191">
        <v>524</v>
      </c>
      <c r="AZ5418" s="191">
        <v>16</v>
      </c>
      <c r="BA5418" s="191">
        <v>1</v>
      </c>
      <c r="BB5418" s="191">
        <v>0</v>
      </c>
    </row>
    <row r="5419" spans="48:54" x14ac:dyDescent="0.2">
      <c r="AV5419" s="191" t="str">
        <f t="shared" si="88"/>
        <v>526_RS_16_1_202425</v>
      </c>
      <c r="AW5419" s="191" t="s">
        <v>92</v>
      </c>
      <c r="AX5419" s="18">
        <v>202425</v>
      </c>
      <c r="AY5419" s="191">
        <v>526</v>
      </c>
      <c r="AZ5419" s="191">
        <v>16</v>
      </c>
      <c r="BA5419" s="191">
        <v>1</v>
      </c>
      <c r="BB5419" s="191">
        <v>1063.6840000000002</v>
      </c>
    </row>
    <row r="5420" spans="48:54" x14ac:dyDescent="0.2">
      <c r="AV5420" s="191" t="str">
        <f t="shared" si="88"/>
        <v>528_RS_16_1_202425</v>
      </c>
      <c r="AW5420" s="191" t="s">
        <v>92</v>
      </c>
      <c r="AX5420" s="18">
        <v>202425</v>
      </c>
      <c r="AY5420" s="191">
        <v>528</v>
      </c>
      <c r="AZ5420" s="191">
        <v>16</v>
      </c>
      <c r="BA5420" s="191">
        <v>1</v>
      </c>
      <c r="BB5420" s="191">
        <v>554</v>
      </c>
    </row>
    <row r="5421" spans="48:54" x14ac:dyDescent="0.2">
      <c r="AV5421" s="191" t="str">
        <f t="shared" si="88"/>
        <v>530_RS_16_1_202425</v>
      </c>
      <c r="AW5421" s="191" t="s">
        <v>92</v>
      </c>
      <c r="AX5421" s="18">
        <v>202425</v>
      </c>
      <c r="AY5421" s="191">
        <v>530</v>
      </c>
      <c r="AZ5421" s="191">
        <v>16</v>
      </c>
      <c r="BA5421" s="191">
        <v>1</v>
      </c>
      <c r="BB5421" s="191">
        <v>132.94299999999998</v>
      </c>
    </row>
    <row r="5422" spans="48:54" x14ac:dyDescent="0.2">
      <c r="AV5422" s="191" t="str">
        <f t="shared" si="88"/>
        <v>532_RS_16_1_202425</v>
      </c>
      <c r="AW5422" s="191" t="s">
        <v>92</v>
      </c>
      <c r="AX5422" s="18">
        <v>202425</v>
      </c>
      <c r="AY5422" s="191">
        <v>532</v>
      </c>
      <c r="AZ5422" s="191">
        <v>16</v>
      </c>
      <c r="BA5422" s="191">
        <v>1</v>
      </c>
      <c r="BB5422" s="191">
        <v>16.774999999999999</v>
      </c>
    </row>
    <row r="5423" spans="48:54" x14ac:dyDescent="0.2">
      <c r="AV5423" s="191" t="str">
        <f t="shared" si="88"/>
        <v>534_RS_16_1_202425</v>
      </c>
      <c r="AW5423" s="191" t="s">
        <v>92</v>
      </c>
      <c r="AX5423" s="18">
        <v>202425</v>
      </c>
      <c r="AY5423" s="191">
        <v>534</v>
      </c>
      <c r="AZ5423" s="191">
        <v>16</v>
      </c>
      <c r="BA5423" s="191">
        <v>1</v>
      </c>
      <c r="BB5423" s="191">
        <v>11.891</v>
      </c>
    </row>
    <row r="5424" spans="48:54" x14ac:dyDescent="0.2">
      <c r="AV5424" s="191" t="str">
        <f t="shared" si="88"/>
        <v>536_RS_16_1_202425</v>
      </c>
      <c r="AW5424" s="191" t="s">
        <v>92</v>
      </c>
      <c r="AX5424" s="18">
        <v>202425</v>
      </c>
      <c r="AY5424" s="191">
        <v>536</v>
      </c>
      <c r="AZ5424" s="191">
        <v>16</v>
      </c>
      <c r="BA5424" s="191">
        <v>1</v>
      </c>
      <c r="BB5424" s="191">
        <v>219.18100000000001</v>
      </c>
    </row>
    <row r="5425" spans="48:54" x14ac:dyDescent="0.2">
      <c r="AV5425" s="191" t="str">
        <f t="shared" si="88"/>
        <v>538_RS_16_1_202425</v>
      </c>
      <c r="AW5425" s="191" t="s">
        <v>92</v>
      </c>
      <c r="AX5425" s="18">
        <v>202425</v>
      </c>
      <c r="AY5425" s="191">
        <v>538</v>
      </c>
      <c r="AZ5425" s="191">
        <v>16</v>
      </c>
      <c r="BA5425" s="191">
        <v>1</v>
      </c>
      <c r="BB5425" s="191">
        <v>719.65935235734196</v>
      </c>
    </row>
    <row r="5426" spans="48:54" x14ac:dyDescent="0.2">
      <c r="AV5426" s="191" t="str">
        <f t="shared" si="88"/>
        <v>540_RS_16_1_202425</v>
      </c>
      <c r="AW5426" s="191" t="s">
        <v>92</v>
      </c>
      <c r="AX5426" s="18">
        <v>202425</v>
      </c>
      <c r="AY5426" s="191">
        <v>540</v>
      </c>
      <c r="AZ5426" s="191">
        <v>16</v>
      </c>
      <c r="BA5426" s="191">
        <v>1</v>
      </c>
      <c r="BB5426" s="191">
        <v>0</v>
      </c>
    </row>
    <row r="5427" spans="48:54" x14ac:dyDescent="0.2">
      <c r="AV5427" s="191" t="str">
        <f t="shared" si="88"/>
        <v>542_RS_16_1_202425</v>
      </c>
      <c r="AW5427" s="191" t="s">
        <v>92</v>
      </c>
      <c r="AX5427" s="18">
        <v>202425</v>
      </c>
      <c r="AY5427" s="191">
        <v>542</v>
      </c>
      <c r="AZ5427" s="191">
        <v>16</v>
      </c>
      <c r="BA5427" s="191">
        <v>1</v>
      </c>
      <c r="BB5427" s="191">
        <v>0</v>
      </c>
    </row>
    <row r="5428" spans="48:54" x14ac:dyDescent="0.2">
      <c r="AV5428" s="191" t="str">
        <f t="shared" si="88"/>
        <v>544_RS_16_1_202425</v>
      </c>
      <c r="AW5428" s="191" t="s">
        <v>92</v>
      </c>
      <c r="AX5428" s="18">
        <v>202425</v>
      </c>
      <c r="AY5428" s="191">
        <v>544</v>
      </c>
      <c r="AZ5428" s="191">
        <v>16</v>
      </c>
      <c r="BA5428" s="191">
        <v>1</v>
      </c>
      <c r="BB5428" s="191">
        <v>0</v>
      </c>
    </row>
    <row r="5429" spans="48:54" x14ac:dyDescent="0.2">
      <c r="AV5429" s="191" t="str">
        <f t="shared" si="88"/>
        <v>545_RS_16_1_202425</v>
      </c>
      <c r="AW5429" s="191" t="s">
        <v>92</v>
      </c>
      <c r="AX5429" s="18">
        <v>202425</v>
      </c>
      <c r="AY5429" s="191">
        <v>545</v>
      </c>
      <c r="AZ5429" s="191">
        <v>16</v>
      </c>
      <c r="BA5429" s="191">
        <v>1</v>
      </c>
      <c r="BB5429" s="191">
        <v>0</v>
      </c>
    </row>
    <row r="5430" spans="48:54" x14ac:dyDescent="0.2">
      <c r="AV5430" s="191" t="str">
        <f t="shared" si="88"/>
        <v>546_RS_16_1_202425</v>
      </c>
      <c r="AW5430" s="191" t="s">
        <v>92</v>
      </c>
      <c r="AX5430" s="18">
        <v>202425</v>
      </c>
      <c r="AY5430" s="191">
        <v>546</v>
      </c>
      <c r="AZ5430" s="191">
        <v>16</v>
      </c>
      <c r="BA5430" s="191">
        <v>1</v>
      </c>
      <c r="BB5430" s="191">
        <v>0</v>
      </c>
    </row>
    <row r="5431" spans="48:54" x14ac:dyDescent="0.2">
      <c r="AV5431" s="191" t="str">
        <f t="shared" si="88"/>
        <v>548_RS_16_1_202425</v>
      </c>
      <c r="AW5431" s="191" t="s">
        <v>92</v>
      </c>
      <c r="AX5431" s="18">
        <v>202425</v>
      </c>
      <c r="AY5431" s="191">
        <v>548</v>
      </c>
      <c r="AZ5431" s="191">
        <v>16</v>
      </c>
      <c r="BA5431" s="191">
        <v>1</v>
      </c>
      <c r="BB5431" s="191">
        <v>0</v>
      </c>
    </row>
    <row r="5432" spans="48:54" x14ac:dyDescent="0.2">
      <c r="AV5432" s="191" t="str">
        <f t="shared" si="88"/>
        <v>550_RS_16_1_202425</v>
      </c>
      <c r="AW5432" s="191" t="s">
        <v>92</v>
      </c>
      <c r="AX5432" s="18">
        <v>202425</v>
      </c>
      <c r="AY5432" s="191">
        <v>550</v>
      </c>
      <c r="AZ5432" s="191">
        <v>16</v>
      </c>
      <c r="BA5432" s="191">
        <v>1</v>
      </c>
      <c r="BB5432" s="191">
        <v>0</v>
      </c>
    </row>
    <row r="5433" spans="48:54" x14ac:dyDescent="0.2">
      <c r="AV5433" s="191" t="str">
        <f t="shared" si="88"/>
        <v>552_RS_16_1_202425</v>
      </c>
      <c r="AW5433" s="191" t="s">
        <v>92</v>
      </c>
      <c r="AX5433" s="18">
        <v>202425</v>
      </c>
      <c r="AY5433" s="191">
        <v>552</v>
      </c>
      <c r="AZ5433" s="191">
        <v>16</v>
      </c>
      <c r="BA5433" s="191">
        <v>1</v>
      </c>
      <c r="BB5433" s="191">
        <v>0</v>
      </c>
    </row>
    <row r="5434" spans="48:54" x14ac:dyDescent="0.2">
      <c r="AV5434" s="191" t="str">
        <f t="shared" si="88"/>
        <v>562_RS_16_1_202425</v>
      </c>
      <c r="AW5434" s="191" t="s">
        <v>92</v>
      </c>
      <c r="AX5434" s="18">
        <v>202425</v>
      </c>
      <c r="AY5434" s="191">
        <v>562</v>
      </c>
      <c r="AZ5434" s="191">
        <v>16</v>
      </c>
      <c r="BA5434" s="191">
        <v>1</v>
      </c>
      <c r="BB5434" s="191">
        <v>0</v>
      </c>
    </row>
    <row r="5435" spans="48:54" x14ac:dyDescent="0.2">
      <c r="AV5435" s="191" t="str">
        <f t="shared" si="88"/>
        <v>564_RS_16_1_202425</v>
      </c>
      <c r="AW5435" s="191" t="s">
        <v>92</v>
      </c>
      <c r="AX5435" s="18">
        <v>202425</v>
      </c>
      <c r="AY5435" s="191">
        <v>564</v>
      </c>
      <c r="AZ5435" s="191">
        <v>16</v>
      </c>
      <c r="BA5435" s="191">
        <v>1</v>
      </c>
      <c r="BB5435" s="191">
        <v>0</v>
      </c>
    </row>
    <row r="5436" spans="48:54" x14ac:dyDescent="0.2">
      <c r="AV5436" s="191" t="str">
        <f t="shared" si="88"/>
        <v>566_RS_16_1_202425</v>
      </c>
      <c r="AW5436" s="191" t="s">
        <v>92</v>
      </c>
      <c r="AX5436" s="18">
        <v>202425</v>
      </c>
      <c r="AY5436" s="191">
        <v>566</v>
      </c>
      <c r="AZ5436" s="191">
        <v>16</v>
      </c>
      <c r="BA5436" s="191">
        <v>1</v>
      </c>
      <c r="BB5436" s="191">
        <v>0</v>
      </c>
    </row>
    <row r="5437" spans="48:54" x14ac:dyDescent="0.2">
      <c r="AV5437" s="191" t="str">
        <f t="shared" si="88"/>
        <v>568_RS_16_1_202425</v>
      </c>
      <c r="AW5437" s="191" t="s">
        <v>92</v>
      </c>
      <c r="AX5437" s="18">
        <v>202425</v>
      </c>
      <c r="AY5437" s="191">
        <v>568</v>
      </c>
      <c r="AZ5437" s="191">
        <v>16</v>
      </c>
      <c r="BA5437" s="191">
        <v>1</v>
      </c>
      <c r="BB5437" s="191">
        <v>0</v>
      </c>
    </row>
    <row r="5438" spans="48:54" x14ac:dyDescent="0.2">
      <c r="AV5438" s="191" t="str">
        <f t="shared" si="88"/>
        <v>572_RS_16_1_202425</v>
      </c>
      <c r="AW5438" s="191" t="s">
        <v>92</v>
      </c>
      <c r="AX5438" s="18">
        <v>202425</v>
      </c>
      <c r="AY5438" s="191">
        <v>572</v>
      </c>
      <c r="AZ5438" s="191">
        <v>16</v>
      </c>
      <c r="BA5438" s="191">
        <v>1</v>
      </c>
      <c r="BB5438" s="191">
        <v>0</v>
      </c>
    </row>
    <row r="5439" spans="48:54" x14ac:dyDescent="0.2">
      <c r="AV5439" s="191" t="str">
        <f t="shared" si="88"/>
        <v>574_RS_16_1_202425</v>
      </c>
      <c r="AW5439" s="191" t="s">
        <v>92</v>
      </c>
      <c r="AX5439" s="18">
        <v>202425</v>
      </c>
      <c r="AY5439" s="191">
        <v>574</v>
      </c>
      <c r="AZ5439" s="191">
        <v>16</v>
      </c>
      <c r="BA5439" s="191">
        <v>1</v>
      </c>
      <c r="BB5439" s="191">
        <v>0</v>
      </c>
    </row>
    <row r="5440" spans="48:54" x14ac:dyDescent="0.2">
      <c r="AV5440" s="191" t="str">
        <f t="shared" si="88"/>
        <v>576_RS_16_1_202425</v>
      </c>
      <c r="AW5440" s="191" t="s">
        <v>92</v>
      </c>
      <c r="AX5440" s="18">
        <v>202425</v>
      </c>
      <c r="AY5440" s="191">
        <v>576</v>
      </c>
      <c r="AZ5440" s="191">
        <v>16</v>
      </c>
      <c r="BA5440" s="191">
        <v>1</v>
      </c>
      <c r="BB5440" s="191">
        <v>0</v>
      </c>
    </row>
    <row r="5441" spans="48:54" x14ac:dyDescent="0.2">
      <c r="AV5441" s="191" t="str">
        <f t="shared" si="88"/>
        <v>582_RS_16_1_202425</v>
      </c>
      <c r="AW5441" s="191" t="s">
        <v>92</v>
      </c>
      <c r="AX5441" s="18">
        <v>202425</v>
      </c>
      <c r="AY5441" s="191">
        <v>582</v>
      </c>
      <c r="AZ5441" s="191">
        <v>16</v>
      </c>
      <c r="BA5441" s="191">
        <v>1</v>
      </c>
      <c r="BB5441" s="191">
        <v>0</v>
      </c>
    </row>
    <row r="5442" spans="48:54" x14ac:dyDescent="0.2">
      <c r="AV5442" s="191" t="str">
        <f t="shared" si="88"/>
        <v>584_RS_16_1_202425</v>
      </c>
      <c r="AW5442" s="191" t="s">
        <v>92</v>
      </c>
      <c r="AX5442" s="18">
        <v>202425</v>
      </c>
      <c r="AY5442" s="191">
        <v>584</v>
      </c>
      <c r="AZ5442" s="191">
        <v>16</v>
      </c>
      <c r="BA5442" s="191">
        <v>1</v>
      </c>
      <c r="BB5442" s="191">
        <v>0</v>
      </c>
    </row>
    <row r="5443" spans="48:54" x14ac:dyDescent="0.2">
      <c r="AV5443" s="191" t="str">
        <f t="shared" si="88"/>
        <v>586_RS_16_1_202425</v>
      </c>
      <c r="AW5443" s="191" t="s">
        <v>92</v>
      </c>
      <c r="AX5443" s="18">
        <v>202425</v>
      </c>
      <c r="AY5443" s="191">
        <v>586</v>
      </c>
      <c r="AZ5443" s="191">
        <v>16</v>
      </c>
      <c r="BA5443" s="191">
        <v>1</v>
      </c>
      <c r="BB5443" s="191">
        <v>0</v>
      </c>
    </row>
    <row r="5444" spans="48:54" x14ac:dyDescent="0.2">
      <c r="AV5444" s="191" t="str">
        <f t="shared" ref="AV5444:AV5507" si="89">AY5444&amp;"_"&amp;AW5444&amp;"_"&amp;AZ5444&amp;"_"&amp;BA5444&amp;"_"&amp;AX5444</f>
        <v>512_RS_16_2_202425</v>
      </c>
      <c r="AW5444" s="191" t="s">
        <v>92</v>
      </c>
      <c r="AX5444" s="18">
        <v>202425</v>
      </c>
      <c r="AY5444" s="191">
        <v>512</v>
      </c>
      <c r="AZ5444" s="191">
        <v>16</v>
      </c>
      <c r="BA5444" s="191">
        <v>2</v>
      </c>
      <c r="BB5444" s="191">
        <v>-3.2370000000000001</v>
      </c>
    </row>
    <row r="5445" spans="48:54" x14ac:dyDescent="0.2">
      <c r="AV5445" s="191" t="str">
        <f t="shared" si="89"/>
        <v>514_RS_16_2_202425</v>
      </c>
      <c r="AW5445" s="191" t="s">
        <v>92</v>
      </c>
      <c r="AX5445" s="18">
        <v>202425</v>
      </c>
      <c r="AY5445" s="191">
        <v>514</v>
      </c>
      <c r="AZ5445" s="191">
        <v>16</v>
      </c>
      <c r="BA5445" s="191">
        <v>2</v>
      </c>
      <c r="BB5445" s="191">
        <v>-1</v>
      </c>
    </row>
    <row r="5446" spans="48:54" x14ac:dyDescent="0.2">
      <c r="AV5446" s="191" t="str">
        <f t="shared" si="89"/>
        <v>516_RS_16_2_202425</v>
      </c>
      <c r="AW5446" s="191" t="s">
        <v>92</v>
      </c>
      <c r="AX5446" s="18">
        <v>202425</v>
      </c>
      <c r="AY5446" s="191">
        <v>516</v>
      </c>
      <c r="AZ5446" s="191">
        <v>16</v>
      </c>
      <c r="BA5446" s="191">
        <v>2</v>
      </c>
      <c r="BB5446" s="191">
        <v>-794.91454755068037</v>
      </c>
    </row>
    <row r="5447" spans="48:54" x14ac:dyDescent="0.2">
      <c r="AV5447" s="191" t="str">
        <f t="shared" si="89"/>
        <v>518_RS_16_2_202425</v>
      </c>
      <c r="AW5447" s="191" t="s">
        <v>92</v>
      </c>
      <c r="AX5447" s="18">
        <v>202425</v>
      </c>
      <c r="AY5447" s="191">
        <v>518</v>
      </c>
      <c r="AZ5447" s="191">
        <v>16</v>
      </c>
      <c r="BA5447" s="191">
        <v>2</v>
      </c>
      <c r="BB5447" s="191">
        <v>0</v>
      </c>
    </row>
    <row r="5448" spans="48:54" x14ac:dyDescent="0.2">
      <c r="AV5448" s="191" t="str">
        <f t="shared" si="89"/>
        <v>520_RS_16_2_202425</v>
      </c>
      <c r="AW5448" s="191" t="s">
        <v>92</v>
      </c>
      <c r="AX5448" s="18">
        <v>202425</v>
      </c>
      <c r="AY5448" s="191">
        <v>520</v>
      </c>
      <c r="AZ5448" s="191">
        <v>16</v>
      </c>
      <c r="BA5448" s="191">
        <v>2</v>
      </c>
      <c r="BB5448" s="191">
        <v>0</v>
      </c>
    </row>
    <row r="5449" spans="48:54" x14ac:dyDescent="0.2">
      <c r="AV5449" s="191" t="str">
        <f t="shared" si="89"/>
        <v>522_RS_16_2_202425</v>
      </c>
      <c r="AW5449" s="191" t="s">
        <v>92</v>
      </c>
      <c r="AX5449" s="18">
        <v>202425</v>
      </c>
      <c r="AY5449" s="191">
        <v>522</v>
      </c>
      <c r="AZ5449" s="191">
        <v>16</v>
      </c>
      <c r="BA5449" s="191">
        <v>2</v>
      </c>
      <c r="BB5449" s="191">
        <v>0</v>
      </c>
    </row>
    <row r="5450" spans="48:54" x14ac:dyDescent="0.2">
      <c r="AV5450" s="191" t="str">
        <f t="shared" si="89"/>
        <v>524_RS_16_2_202425</v>
      </c>
      <c r="AW5450" s="191" t="s">
        <v>92</v>
      </c>
      <c r="AX5450" s="18">
        <v>202425</v>
      </c>
      <c r="AY5450" s="191">
        <v>524</v>
      </c>
      <c r="AZ5450" s="191">
        <v>16</v>
      </c>
      <c r="BA5450" s="191">
        <v>2</v>
      </c>
      <c r="BB5450" s="191">
        <v>0</v>
      </c>
    </row>
    <row r="5451" spans="48:54" x14ac:dyDescent="0.2">
      <c r="AV5451" s="191" t="str">
        <f t="shared" si="89"/>
        <v>526_RS_16_2_202425</v>
      </c>
      <c r="AW5451" s="191" t="s">
        <v>92</v>
      </c>
      <c r="AX5451" s="18">
        <v>202425</v>
      </c>
      <c r="AY5451" s="191">
        <v>526</v>
      </c>
      <c r="AZ5451" s="191">
        <v>16</v>
      </c>
      <c r="BA5451" s="191">
        <v>2</v>
      </c>
      <c r="BB5451" s="191">
        <v>0</v>
      </c>
    </row>
    <row r="5452" spans="48:54" x14ac:dyDescent="0.2">
      <c r="AV5452" s="191" t="str">
        <f t="shared" si="89"/>
        <v>528_RS_16_2_202425</v>
      </c>
      <c r="AW5452" s="191" t="s">
        <v>92</v>
      </c>
      <c r="AX5452" s="18">
        <v>202425</v>
      </c>
      <c r="AY5452" s="191">
        <v>528</v>
      </c>
      <c r="AZ5452" s="191">
        <v>16</v>
      </c>
      <c r="BA5452" s="191">
        <v>2</v>
      </c>
      <c r="BB5452" s="191">
        <v>-64</v>
      </c>
    </row>
    <row r="5453" spans="48:54" x14ac:dyDescent="0.2">
      <c r="AV5453" s="191" t="str">
        <f t="shared" si="89"/>
        <v>530_RS_16_2_202425</v>
      </c>
      <c r="AW5453" s="191" t="s">
        <v>92</v>
      </c>
      <c r="AX5453" s="18">
        <v>202425</v>
      </c>
      <c r="AY5453" s="191">
        <v>530</v>
      </c>
      <c r="AZ5453" s="191">
        <v>16</v>
      </c>
      <c r="BA5453" s="191">
        <v>2</v>
      </c>
      <c r="BB5453" s="191">
        <v>0</v>
      </c>
    </row>
    <row r="5454" spans="48:54" x14ac:dyDescent="0.2">
      <c r="AV5454" s="191" t="str">
        <f t="shared" si="89"/>
        <v>532_RS_16_2_202425</v>
      </c>
      <c r="AW5454" s="191" t="s">
        <v>92</v>
      </c>
      <c r="AX5454" s="18">
        <v>202425</v>
      </c>
      <c r="AY5454" s="191">
        <v>532</v>
      </c>
      <c r="AZ5454" s="191">
        <v>16</v>
      </c>
      <c r="BA5454" s="191">
        <v>2</v>
      </c>
      <c r="BB5454" s="191">
        <v>0</v>
      </c>
    </row>
    <row r="5455" spans="48:54" x14ac:dyDescent="0.2">
      <c r="AV5455" s="191" t="str">
        <f t="shared" si="89"/>
        <v>534_RS_16_2_202425</v>
      </c>
      <c r="AW5455" s="191" t="s">
        <v>92</v>
      </c>
      <c r="AX5455" s="18">
        <v>202425</v>
      </c>
      <c r="AY5455" s="191">
        <v>534</v>
      </c>
      <c r="AZ5455" s="191">
        <v>16</v>
      </c>
      <c r="BA5455" s="191">
        <v>2</v>
      </c>
      <c r="BB5455" s="191">
        <v>0</v>
      </c>
    </row>
    <row r="5456" spans="48:54" x14ac:dyDescent="0.2">
      <c r="AV5456" s="191" t="str">
        <f t="shared" si="89"/>
        <v>536_RS_16_2_202425</v>
      </c>
      <c r="AW5456" s="191" t="s">
        <v>92</v>
      </c>
      <c r="AX5456" s="18">
        <v>202425</v>
      </c>
      <c r="AY5456" s="191">
        <v>536</v>
      </c>
      <c r="AZ5456" s="191">
        <v>16</v>
      </c>
      <c r="BA5456" s="191">
        <v>2</v>
      </c>
      <c r="BB5456" s="191">
        <v>0</v>
      </c>
    </row>
    <row r="5457" spans="48:54" x14ac:dyDescent="0.2">
      <c r="AV5457" s="191" t="str">
        <f t="shared" si="89"/>
        <v>538_RS_16_2_202425</v>
      </c>
      <c r="AW5457" s="191" t="s">
        <v>92</v>
      </c>
      <c r="AX5457" s="18">
        <v>202425</v>
      </c>
      <c r="AY5457" s="191">
        <v>538</v>
      </c>
      <c r="AZ5457" s="191">
        <v>16</v>
      </c>
      <c r="BA5457" s="191">
        <v>2</v>
      </c>
      <c r="BB5457" s="191">
        <v>-58.391142584714686</v>
      </c>
    </row>
    <row r="5458" spans="48:54" x14ac:dyDescent="0.2">
      <c r="AV5458" s="191" t="str">
        <f t="shared" si="89"/>
        <v>540_RS_16_2_202425</v>
      </c>
      <c r="AW5458" s="191" t="s">
        <v>92</v>
      </c>
      <c r="AX5458" s="18">
        <v>202425</v>
      </c>
      <c r="AY5458" s="191">
        <v>540</v>
      </c>
      <c r="AZ5458" s="191">
        <v>16</v>
      </c>
      <c r="BA5458" s="191">
        <v>2</v>
      </c>
      <c r="BB5458" s="191">
        <v>0</v>
      </c>
    </row>
    <row r="5459" spans="48:54" x14ac:dyDescent="0.2">
      <c r="AV5459" s="191" t="str">
        <f t="shared" si="89"/>
        <v>542_RS_16_2_202425</v>
      </c>
      <c r="AW5459" s="191" t="s">
        <v>92</v>
      </c>
      <c r="AX5459" s="18">
        <v>202425</v>
      </c>
      <c r="AY5459" s="191">
        <v>542</v>
      </c>
      <c r="AZ5459" s="191">
        <v>16</v>
      </c>
      <c r="BA5459" s="191">
        <v>2</v>
      </c>
      <c r="BB5459" s="191">
        <v>0</v>
      </c>
    </row>
    <row r="5460" spans="48:54" x14ac:dyDescent="0.2">
      <c r="AV5460" s="191" t="str">
        <f t="shared" si="89"/>
        <v>544_RS_16_2_202425</v>
      </c>
      <c r="AW5460" s="191" t="s">
        <v>92</v>
      </c>
      <c r="AX5460" s="18">
        <v>202425</v>
      </c>
      <c r="AY5460" s="191">
        <v>544</v>
      </c>
      <c r="AZ5460" s="191">
        <v>16</v>
      </c>
      <c r="BA5460" s="191">
        <v>2</v>
      </c>
      <c r="BB5460" s="191">
        <v>0</v>
      </c>
    </row>
    <row r="5461" spans="48:54" x14ac:dyDescent="0.2">
      <c r="AV5461" s="191" t="str">
        <f t="shared" si="89"/>
        <v>545_RS_16_2_202425</v>
      </c>
      <c r="AW5461" s="191" t="s">
        <v>92</v>
      </c>
      <c r="AX5461" s="18">
        <v>202425</v>
      </c>
      <c r="AY5461" s="191">
        <v>545</v>
      </c>
      <c r="AZ5461" s="191">
        <v>16</v>
      </c>
      <c r="BA5461" s="191">
        <v>2</v>
      </c>
      <c r="BB5461" s="191">
        <v>0</v>
      </c>
    </row>
    <row r="5462" spans="48:54" x14ac:dyDescent="0.2">
      <c r="AV5462" s="191" t="str">
        <f t="shared" si="89"/>
        <v>546_RS_16_2_202425</v>
      </c>
      <c r="AW5462" s="191" t="s">
        <v>92</v>
      </c>
      <c r="AX5462" s="18">
        <v>202425</v>
      </c>
      <c r="AY5462" s="191">
        <v>546</v>
      </c>
      <c r="AZ5462" s="191">
        <v>16</v>
      </c>
      <c r="BA5462" s="191">
        <v>2</v>
      </c>
      <c r="BB5462" s="191">
        <v>0</v>
      </c>
    </row>
    <row r="5463" spans="48:54" x14ac:dyDescent="0.2">
      <c r="AV5463" s="191" t="str">
        <f t="shared" si="89"/>
        <v>548_RS_16_2_202425</v>
      </c>
      <c r="AW5463" s="191" t="s">
        <v>92</v>
      </c>
      <c r="AX5463" s="18">
        <v>202425</v>
      </c>
      <c r="AY5463" s="191">
        <v>548</v>
      </c>
      <c r="AZ5463" s="191">
        <v>16</v>
      </c>
      <c r="BA5463" s="191">
        <v>2</v>
      </c>
      <c r="BB5463" s="191">
        <v>0</v>
      </c>
    </row>
    <row r="5464" spans="48:54" x14ac:dyDescent="0.2">
      <c r="AV5464" s="191" t="str">
        <f t="shared" si="89"/>
        <v>550_RS_16_2_202425</v>
      </c>
      <c r="AW5464" s="191" t="s">
        <v>92</v>
      </c>
      <c r="AX5464" s="18">
        <v>202425</v>
      </c>
      <c r="AY5464" s="191">
        <v>550</v>
      </c>
      <c r="AZ5464" s="191">
        <v>16</v>
      </c>
      <c r="BA5464" s="191">
        <v>2</v>
      </c>
      <c r="BB5464" s="191">
        <v>0</v>
      </c>
    </row>
    <row r="5465" spans="48:54" x14ac:dyDescent="0.2">
      <c r="AV5465" s="191" t="str">
        <f t="shared" si="89"/>
        <v>552_RS_16_2_202425</v>
      </c>
      <c r="AW5465" s="191" t="s">
        <v>92</v>
      </c>
      <c r="AX5465" s="18">
        <v>202425</v>
      </c>
      <c r="AY5465" s="191">
        <v>552</v>
      </c>
      <c r="AZ5465" s="191">
        <v>16</v>
      </c>
      <c r="BA5465" s="191">
        <v>2</v>
      </c>
      <c r="BB5465" s="191">
        <v>0</v>
      </c>
    </row>
    <row r="5466" spans="48:54" x14ac:dyDescent="0.2">
      <c r="AV5466" s="191" t="str">
        <f t="shared" si="89"/>
        <v>562_RS_16_2_202425</v>
      </c>
      <c r="AW5466" s="191" t="s">
        <v>92</v>
      </c>
      <c r="AX5466" s="18">
        <v>202425</v>
      </c>
      <c r="AY5466" s="191">
        <v>562</v>
      </c>
      <c r="AZ5466" s="191">
        <v>16</v>
      </c>
      <c r="BA5466" s="191">
        <v>2</v>
      </c>
      <c r="BB5466" s="191">
        <v>0</v>
      </c>
    </row>
    <row r="5467" spans="48:54" x14ac:dyDescent="0.2">
      <c r="AV5467" s="191" t="str">
        <f t="shared" si="89"/>
        <v>564_RS_16_2_202425</v>
      </c>
      <c r="AW5467" s="191" t="s">
        <v>92</v>
      </c>
      <c r="AX5467" s="18">
        <v>202425</v>
      </c>
      <c r="AY5467" s="191">
        <v>564</v>
      </c>
      <c r="AZ5467" s="191">
        <v>16</v>
      </c>
      <c r="BA5467" s="191">
        <v>2</v>
      </c>
      <c r="BB5467" s="191">
        <v>0</v>
      </c>
    </row>
    <row r="5468" spans="48:54" x14ac:dyDescent="0.2">
      <c r="AV5468" s="191" t="str">
        <f t="shared" si="89"/>
        <v>566_RS_16_2_202425</v>
      </c>
      <c r="AW5468" s="191" t="s">
        <v>92</v>
      </c>
      <c r="AX5468" s="18">
        <v>202425</v>
      </c>
      <c r="AY5468" s="191">
        <v>566</v>
      </c>
      <c r="AZ5468" s="191">
        <v>16</v>
      </c>
      <c r="BA5468" s="191">
        <v>2</v>
      </c>
      <c r="BB5468" s="191">
        <v>0</v>
      </c>
    </row>
    <row r="5469" spans="48:54" x14ac:dyDescent="0.2">
      <c r="AV5469" s="191" t="str">
        <f t="shared" si="89"/>
        <v>568_RS_16_2_202425</v>
      </c>
      <c r="AW5469" s="191" t="s">
        <v>92</v>
      </c>
      <c r="AX5469" s="18">
        <v>202425</v>
      </c>
      <c r="AY5469" s="191">
        <v>568</v>
      </c>
      <c r="AZ5469" s="191">
        <v>16</v>
      </c>
      <c r="BA5469" s="191">
        <v>2</v>
      </c>
      <c r="BB5469" s="191">
        <v>0</v>
      </c>
    </row>
    <row r="5470" spans="48:54" x14ac:dyDescent="0.2">
      <c r="AV5470" s="191" t="str">
        <f t="shared" si="89"/>
        <v>572_RS_16_2_202425</v>
      </c>
      <c r="AW5470" s="191" t="s">
        <v>92</v>
      </c>
      <c r="AX5470" s="18">
        <v>202425</v>
      </c>
      <c r="AY5470" s="191">
        <v>572</v>
      </c>
      <c r="AZ5470" s="191">
        <v>16</v>
      </c>
      <c r="BA5470" s="191">
        <v>2</v>
      </c>
      <c r="BB5470" s="191">
        <v>0</v>
      </c>
    </row>
    <row r="5471" spans="48:54" x14ac:dyDescent="0.2">
      <c r="AV5471" s="191" t="str">
        <f t="shared" si="89"/>
        <v>574_RS_16_2_202425</v>
      </c>
      <c r="AW5471" s="191" t="s">
        <v>92</v>
      </c>
      <c r="AX5471" s="18">
        <v>202425</v>
      </c>
      <c r="AY5471" s="191">
        <v>574</v>
      </c>
      <c r="AZ5471" s="191">
        <v>16</v>
      </c>
      <c r="BA5471" s="191">
        <v>2</v>
      </c>
      <c r="BB5471" s="191">
        <v>0</v>
      </c>
    </row>
    <row r="5472" spans="48:54" x14ac:dyDescent="0.2">
      <c r="AV5472" s="191" t="str">
        <f t="shared" si="89"/>
        <v>576_RS_16_2_202425</v>
      </c>
      <c r="AW5472" s="191" t="s">
        <v>92</v>
      </c>
      <c r="AX5472" s="18">
        <v>202425</v>
      </c>
      <c r="AY5472" s="191">
        <v>576</v>
      </c>
      <c r="AZ5472" s="191">
        <v>16</v>
      </c>
      <c r="BA5472" s="191">
        <v>2</v>
      </c>
      <c r="BB5472" s="191">
        <v>0</v>
      </c>
    </row>
    <row r="5473" spans="48:54" x14ac:dyDescent="0.2">
      <c r="AV5473" s="191" t="str">
        <f t="shared" si="89"/>
        <v>582_RS_16_2_202425</v>
      </c>
      <c r="AW5473" s="191" t="s">
        <v>92</v>
      </c>
      <c r="AX5473" s="18">
        <v>202425</v>
      </c>
      <c r="AY5473" s="191">
        <v>582</v>
      </c>
      <c r="AZ5473" s="191">
        <v>16</v>
      </c>
      <c r="BA5473" s="191">
        <v>2</v>
      </c>
      <c r="BB5473" s="191">
        <v>0</v>
      </c>
    </row>
    <row r="5474" spans="48:54" x14ac:dyDescent="0.2">
      <c r="AV5474" s="191" t="str">
        <f t="shared" si="89"/>
        <v>584_RS_16_2_202425</v>
      </c>
      <c r="AW5474" s="191" t="s">
        <v>92</v>
      </c>
      <c r="AX5474" s="18">
        <v>202425</v>
      </c>
      <c r="AY5474" s="191">
        <v>584</v>
      </c>
      <c r="AZ5474" s="191">
        <v>16</v>
      </c>
      <c r="BA5474" s="191">
        <v>2</v>
      </c>
      <c r="BB5474" s="191">
        <v>0</v>
      </c>
    </row>
    <row r="5475" spans="48:54" x14ac:dyDescent="0.2">
      <c r="AV5475" s="191" t="str">
        <f t="shared" si="89"/>
        <v>586_RS_16_2_202425</v>
      </c>
      <c r="AW5475" s="191" t="s">
        <v>92</v>
      </c>
      <c r="AX5475" s="18">
        <v>202425</v>
      </c>
      <c r="AY5475" s="191">
        <v>586</v>
      </c>
      <c r="AZ5475" s="191">
        <v>16</v>
      </c>
      <c r="BA5475" s="191">
        <v>2</v>
      </c>
      <c r="BB5475" s="191">
        <v>0</v>
      </c>
    </row>
    <row r="5476" spans="48:54" x14ac:dyDescent="0.2">
      <c r="AV5476" s="191" t="str">
        <f t="shared" si="89"/>
        <v>512_RS_16_4_202425</v>
      </c>
      <c r="AW5476" s="191" t="s">
        <v>92</v>
      </c>
      <c r="AX5476" s="18">
        <v>202425</v>
      </c>
      <c r="AY5476" s="191">
        <v>512</v>
      </c>
      <c r="AZ5476" s="191">
        <v>16</v>
      </c>
      <c r="BA5476" s="191">
        <v>4</v>
      </c>
      <c r="BB5476" s="191">
        <v>26.479999999999997</v>
      </c>
    </row>
    <row r="5477" spans="48:54" x14ac:dyDescent="0.2">
      <c r="AV5477" s="191" t="str">
        <f t="shared" si="89"/>
        <v>514_RS_16_4_202425</v>
      </c>
      <c r="AW5477" s="191" t="s">
        <v>92</v>
      </c>
      <c r="AX5477" s="18">
        <v>202425</v>
      </c>
      <c r="AY5477" s="191">
        <v>514</v>
      </c>
      <c r="AZ5477" s="191">
        <v>16</v>
      </c>
      <c r="BA5477" s="191">
        <v>4</v>
      </c>
      <c r="BB5477" s="191">
        <v>1682</v>
      </c>
    </row>
    <row r="5478" spans="48:54" x14ac:dyDescent="0.2">
      <c r="AV5478" s="191" t="str">
        <f t="shared" si="89"/>
        <v>516_RS_16_4_202425</v>
      </c>
      <c r="AW5478" s="191" t="s">
        <v>92</v>
      </c>
      <c r="AX5478" s="18">
        <v>202425</v>
      </c>
      <c r="AY5478" s="191">
        <v>516</v>
      </c>
      <c r="AZ5478" s="191">
        <v>16</v>
      </c>
      <c r="BA5478" s="191">
        <v>4</v>
      </c>
      <c r="BB5478" s="191">
        <v>212.90032590936562</v>
      </c>
    </row>
    <row r="5479" spans="48:54" x14ac:dyDescent="0.2">
      <c r="AV5479" s="191" t="str">
        <f t="shared" si="89"/>
        <v>518_RS_16_4_202425</v>
      </c>
      <c r="AW5479" s="191" t="s">
        <v>92</v>
      </c>
      <c r="AX5479" s="18">
        <v>202425</v>
      </c>
      <c r="AY5479" s="191">
        <v>518</v>
      </c>
      <c r="AZ5479" s="191">
        <v>16</v>
      </c>
      <c r="BA5479" s="191">
        <v>4</v>
      </c>
      <c r="BB5479" s="191">
        <v>15.118</v>
      </c>
    </row>
    <row r="5480" spans="48:54" x14ac:dyDescent="0.2">
      <c r="AV5480" s="191" t="str">
        <f t="shared" si="89"/>
        <v>520_RS_16_4_202425</v>
      </c>
      <c r="AW5480" s="191" t="s">
        <v>92</v>
      </c>
      <c r="AX5480" s="18">
        <v>202425</v>
      </c>
      <c r="AY5480" s="191">
        <v>520</v>
      </c>
      <c r="AZ5480" s="191">
        <v>16</v>
      </c>
      <c r="BA5480" s="191">
        <v>4</v>
      </c>
      <c r="BB5480" s="191">
        <v>49.976999999999997</v>
      </c>
    </row>
    <row r="5481" spans="48:54" x14ac:dyDescent="0.2">
      <c r="AV5481" s="191" t="str">
        <f t="shared" si="89"/>
        <v>522_RS_16_4_202425</v>
      </c>
      <c r="AW5481" s="191" t="s">
        <v>92</v>
      </c>
      <c r="AX5481" s="18">
        <v>202425</v>
      </c>
      <c r="AY5481" s="191">
        <v>522</v>
      </c>
      <c r="AZ5481" s="191">
        <v>16</v>
      </c>
      <c r="BA5481" s="191">
        <v>4</v>
      </c>
      <c r="BB5481" s="191">
        <v>0</v>
      </c>
    </row>
    <row r="5482" spans="48:54" x14ac:dyDescent="0.2">
      <c r="AV5482" s="191" t="str">
        <f t="shared" si="89"/>
        <v>524_RS_16_4_202425</v>
      </c>
      <c r="AW5482" s="191" t="s">
        <v>92</v>
      </c>
      <c r="AX5482" s="18">
        <v>202425</v>
      </c>
      <c r="AY5482" s="191">
        <v>524</v>
      </c>
      <c r="AZ5482" s="191">
        <v>16</v>
      </c>
      <c r="BA5482" s="191">
        <v>4</v>
      </c>
      <c r="BB5482" s="191">
        <v>0</v>
      </c>
    </row>
    <row r="5483" spans="48:54" x14ac:dyDescent="0.2">
      <c r="AV5483" s="191" t="str">
        <f t="shared" si="89"/>
        <v>526_RS_16_4_202425</v>
      </c>
      <c r="AW5483" s="191" t="s">
        <v>92</v>
      </c>
      <c r="AX5483" s="18">
        <v>202425</v>
      </c>
      <c r="AY5483" s="191">
        <v>526</v>
      </c>
      <c r="AZ5483" s="191">
        <v>16</v>
      </c>
      <c r="BA5483" s="191">
        <v>4</v>
      </c>
      <c r="BB5483" s="191">
        <v>1063.6840000000002</v>
      </c>
    </row>
    <row r="5484" spans="48:54" x14ac:dyDescent="0.2">
      <c r="AV5484" s="191" t="str">
        <f t="shared" si="89"/>
        <v>528_RS_16_4_202425</v>
      </c>
      <c r="AW5484" s="191" t="s">
        <v>92</v>
      </c>
      <c r="AX5484" s="18">
        <v>202425</v>
      </c>
      <c r="AY5484" s="191">
        <v>528</v>
      </c>
      <c r="AZ5484" s="191">
        <v>16</v>
      </c>
      <c r="BA5484" s="191">
        <v>4</v>
      </c>
      <c r="BB5484" s="191">
        <v>490</v>
      </c>
    </row>
    <row r="5485" spans="48:54" x14ac:dyDescent="0.2">
      <c r="AV5485" s="191" t="str">
        <f t="shared" si="89"/>
        <v>530_RS_16_4_202425</v>
      </c>
      <c r="AW5485" s="191" t="s">
        <v>92</v>
      </c>
      <c r="AX5485" s="18">
        <v>202425</v>
      </c>
      <c r="AY5485" s="191">
        <v>530</v>
      </c>
      <c r="AZ5485" s="191">
        <v>16</v>
      </c>
      <c r="BA5485" s="191">
        <v>4</v>
      </c>
      <c r="BB5485" s="191">
        <v>132.94299999999998</v>
      </c>
    </row>
    <row r="5486" spans="48:54" x14ac:dyDescent="0.2">
      <c r="AV5486" s="191" t="str">
        <f t="shared" si="89"/>
        <v>532_RS_16_4_202425</v>
      </c>
      <c r="AW5486" s="191" t="s">
        <v>92</v>
      </c>
      <c r="AX5486" s="18">
        <v>202425</v>
      </c>
      <c r="AY5486" s="191">
        <v>532</v>
      </c>
      <c r="AZ5486" s="191">
        <v>16</v>
      </c>
      <c r="BA5486" s="191">
        <v>4</v>
      </c>
      <c r="BB5486" s="191">
        <v>16.774999999999999</v>
      </c>
    </row>
    <row r="5487" spans="48:54" x14ac:dyDescent="0.2">
      <c r="AV5487" s="191" t="str">
        <f t="shared" si="89"/>
        <v>534_RS_16_4_202425</v>
      </c>
      <c r="AW5487" s="191" t="s">
        <v>92</v>
      </c>
      <c r="AX5487" s="18">
        <v>202425</v>
      </c>
      <c r="AY5487" s="191">
        <v>534</v>
      </c>
      <c r="AZ5487" s="191">
        <v>16</v>
      </c>
      <c r="BA5487" s="191">
        <v>4</v>
      </c>
      <c r="BB5487" s="191">
        <v>11.891</v>
      </c>
    </row>
    <row r="5488" spans="48:54" x14ac:dyDescent="0.2">
      <c r="AV5488" s="191" t="str">
        <f t="shared" si="89"/>
        <v>536_RS_16_4_202425</v>
      </c>
      <c r="AW5488" s="191" t="s">
        <v>92</v>
      </c>
      <c r="AX5488" s="18">
        <v>202425</v>
      </c>
      <c r="AY5488" s="191">
        <v>536</v>
      </c>
      <c r="AZ5488" s="191">
        <v>16</v>
      </c>
      <c r="BA5488" s="191">
        <v>4</v>
      </c>
      <c r="BB5488" s="191">
        <v>219.18100000000001</v>
      </c>
    </row>
    <row r="5489" spans="48:54" x14ac:dyDescent="0.2">
      <c r="AV5489" s="191" t="str">
        <f t="shared" si="89"/>
        <v>538_RS_16_4_202425</v>
      </c>
      <c r="AW5489" s="191" t="s">
        <v>92</v>
      </c>
      <c r="AX5489" s="18">
        <v>202425</v>
      </c>
      <c r="AY5489" s="191">
        <v>538</v>
      </c>
      <c r="AZ5489" s="191">
        <v>16</v>
      </c>
      <c r="BA5489" s="191">
        <v>4</v>
      </c>
      <c r="BB5489" s="191">
        <v>661.2682097726273</v>
      </c>
    </row>
    <row r="5490" spans="48:54" x14ac:dyDescent="0.2">
      <c r="AV5490" s="191" t="str">
        <f t="shared" si="89"/>
        <v>540_RS_16_4_202425</v>
      </c>
      <c r="AW5490" s="191" t="s">
        <v>92</v>
      </c>
      <c r="AX5490" s="18">
        <v>202425</v>
      </c>
      <c r="AY5490" s="191">
        <v>540</v>
      </c>
      <c r="AZ5490" s="191">
        <v>16</v>
      </c>
      <c r="BA5490" s="191">
        <v>4</v>
      </c>
      <c r="BB5490" s="191">
        <v>0</v>
      </c>
    </row>
    <row r="5491" spans="48:54" x14ac:dyDescent="0.2">
      <c r="AV5491" s="191" t="str">
        <f t="shared" si="89"/>
        <v>542_RS_16_4_202425</v>
      </c>
      <c r="AW5491" s="191" t="s">
        <v>92</v>
      </c>
      <c r="AX5491" s="18">
        <v>202425</v>
      </c>
      <c r="AY5491" s="191">
        <v>542</v>
      </c>
      <c r="AZ5491" s="191">
        <v>16</v>
      </c>
      <c r="BA5491" s="191">
        <v>4</v>
      </c>
      <c r="BB5491" s="191">
        <v>0</v>
      </c>
    </row>
    <row r="5492" spans="48:54" x14ac:dyDescent="0.2">
      <c r="AV5492" s="191" t="str">
        <f t="shared" si="89"/>
        <v>544_RS_16_4_202425</v>
      </c>
      <c r="AW5492" s="191" t="s">
        <v>92</v>
      </c>
      <c r="AX5492" s="18">
        <v>202425</v>
      </c>
      <c r="AY5492" s="191">
        <v>544</v>
      </c>
      <c r="AZ5492" s="191">
        <v>16</v>
      </c>
      <c r="BA5492" s="191">
        <v>4</v>
      </c>
      <c r="BB5492" s="191">
        <v>0</v>
      </c>
    </row>
    <row r="5493" spans="48:54" x14ac:dyDescent="0.2">
      <c r="AV5493" s="191" t="str">
        <f t="shared" si="89"/>
        <v>545_RS_16_4_202425</v>
      </c>
      <c r="AW5493" s="191" t="s">
        <v>92</v>
      </c>
      <c r="AX5493" s="18">
        <v>202425</v>
      </c>
      <c r="AY5493" s="191">
        <v>545</v>
      </c>
      <c r="AZ5493" s="191">
        <v>16</v>
      </c>
      <c r="BA5493" s="191">
        <v>4</v>
      </c>
      <c r="BB5493" s="191">
        <v>0</v>
      </c>
    </row>
    <row r="5494" spans="48:54" x14ac:dyDescent="0.2">
      <c r="AV5494" s="191" t="str">
        <f t="shared" si="89"/>
        <v>546_RS_16_4_202425</v>
      </c>
      <c r="AW5494" s="191" t="s">
        <v>92</v>
      </c>
      <c r="AX5494" s="18">
        <v>202425</v>
      </c>
      <c r="AY5494" s="191">
        <v>546</v>
      </c>
      <c r="AZ5494" s="191">
        <v>16</v>
      </c>
      <c r="BA5494" s="191">
        <v>4</v>
      </c>
      <c r="BB5494" s="191">
        <v>0</v>
      </c>
    </row>
    <row r="5495" spans="48:54" x14ac:dyDescent="0.2">
      <c r="AV5495" s="191" t="str">
        <f t="shared" si="89"/>
        <v>548_RS_16_4_202425</v>
      </c>
      <c r="AW5495" s="191" t="s">
        <v>92</v>
      </c>
      <c r="AX5495" s="18">
        <v>202425</v>
      </c>
      <c r="AY5495" s="191">
        <v>548</v>
      </c>
      <c r="AZ5495" s="191">
        <v>16</v>
      </c>
      <c r="BA5495" s="191">
        <v>4</v>
      </c>
      <c r="BB5495" s="191">
        <v>0</v>
      </c>
    </row>
    <row r="5496" spans="48:54" x14ac:dyDescent="0.2">
      <c r="AV5496" s="191" t="str">
        <f t="shared" si="89"/>
        <v>550_RS_16_4_202425</v>
      </c>
      <c r="AW5496" s="191" t="s">
        <v>92</v>
      </c>
      <c r="AX5496" s="18">
        <v>202425</v>
      </c>
      <c r="AY5496" s="191">
        <v>550</v>
      </c>
      <c r="AZ5496" s="191">
        <v>16</v>
      </c>
      <c r="BA5496" s="191">
        <v>4</v>
      </c>
      <c r="BB5496" s="191">
        <v>0</v>
      </c>
    </row>
    <row r="5497" spans="48:54" x14ac:dyDescent="0.2">
      <c r="AV5497" s="191" t="str">
        <f t="shared" si="89"/>
        <v>552_RS_16_4_202425</v>
      </c>
      <c r="AW5497" s="191" t="s">
        <v>92</v>
      </c>
      <c r="AX5497" s="18">
        <v>202425</v>
      </c>
      <c r="AY5497" s="191">
        <v>552</v>
      </c>
      <c r="AZ5497" s="191">
        <v>16</v>
      </c>
      <c r="BA5497" s="191">
        <v>4</v>
      </c>
      <c r="BB5497" s="191">
        <v>0</v>
      </c>
    </row>
    <row r="5498" spans="48:54" x14ac:dyDescent="0.2">
      <c r="AV5498" s="191" t="str">
        <f t="shared" si="89"/>
        <v>562_RS_16_4_202425</v>
      </c>
      <c r="AW5498" s="191" t="s">
        <v>92</v>
      </c>
      <c r="AX5498" s="18">
        <v>202425</v>
      </c>
      <c r="AY5498" s="191">
        <v>562</v>
      </c>
      <c r="AZ5498" s="191">
        <v>16</v>
      </c>
      <c r="BA5498" s="191">
        <v>4</v>
      </c>
      <c r="BB5498" s="191">
        <v>0</v>
      </c>
    </row>
    <row r="5499" spans="48:54" x14ac:dyDescent="0.2">
      <c r="AV5499" s="191" t="str">
        <f t="shared" si="89"/>
        <v>564_RS_16_4_202425</v>
      </c>
      <c r="AW5499" s="191" t="s">
        <v>92</v>
      </c>
      <c r="AX5499" s="18">
        <v>202425</v>
      </c>
      <c r="AY5499" s="191">
        <v>564</v>
      </c>
      <c r="AZ5499" s="191">
        <v>16</v>
      </c>
      <c r="BA5499" s="191">
        <v>4</v>
      </c>
      <c r="BB5499" s="191">
        <v>0</v>
      </c>
    </row>
    <row r="5500" spans="48:54" x14ac:dyDescent="0.2">
      <c r="AV5500" s="191" t="str">
        <f t="shared" si="89"/>
        <v>566_RS_16_4_202425</v>
      </c>
      <c r="AW5500" s="191" t="s">
        <v>92</v>
      </c>
      <c r="AX5500" s="18">
        <v>202425</v>
      </c>
      <c r="AY5500" s="191">
        <v>566</v>
      </c>
      <c r="AZ5500" s="191">
        <v>16</v>
      </c>
      <c r="BA5500" s="191">
        <v>4</v>
      </c>
      <c r="BB5500" s="191">
        <v>0</v>
      </c>
    </row>
    <row r="5501" spans="48:54" x14ac:dyDescent="0.2">
      <c r="AV5501" s="191" t="str">
        <f t="shared" si="89"/>
        <v>568_RS_16_4_202425</v>
      </c>
      <c r="AW5501" s="191" t="s">
        <v>92</v>
      </c>
      <c r="AX5501" s="18">
        <v>202425</v>
      </c>
      <c r="AY5501" s="191">
        <v>568</v>
      </c>
      <c r="AZ5501" s="191">
        <v>16</v>
      </c>
      <c r="BA5501" s="191">
        <v>4</v>
      </c>
      <c r="BB5501" s="191">
        <v>0</v>
      </c>
    </row>
    <row r="5502" spans="48:54" x14ac:dyDescent="0.2">
      <c r="AV5502" s="191" t="str">
        <f t="shared" si="89"/>
        <v>572_RS_16_4_202425</v>
      </c>
      <c r="AW5502" s="191" t="s">
        <v>92</v>
      </c>
      <c r="AX5502" s="18">
        <v>202425</v>
      </c>
      <c r="AY5502" s="191">
        <v>572</v>
      </c>
      <c r="AZ5502" s="191">
        <v>16</v>
      </c>
      <c r="BA5502" s="191">
        <v>4</v>
      </c>
      <c r="BB5502" s="191">
        <v>0</v>
      </c>
    </row>
    <row r="5503" spans="48:54" x14ac:dyDescent="0.2">
      <c r="AV5503" s="191" t="str">
        <f t="shared" si="89"/>
        <v>574_RS_16_4_202425</v>
      </c>
      <c r="AW5503" s="191" t="s">
        <v>92</v>
      </c>
      <c r="AX5503" s="18">
        <v>202425</v>
      </c>
      <c r="AY5503" s="191">
        <v>574</v>
      </c>
      <c r="AZ5503" s="191">
        <v>16</v>
      </c>
      <c r="BA5503" s="191">
        <v>4</v>
      </c>
      <c r="BB5503" s="191">
        <v>0</v>
      </c>
    </row>
    <row r="5504" spans="48:54" x14ac:dyDescent="0.2">
      <c r="AV5504" s="191" t="str">
        <f t="shared" si="89"/>
        <v>576_RS_16_4_202425</v>
      </c>
      <c r="AW5504" s="191" t="s">
        <v>92</v>
      </c>
      <c r="AX5504" s="18">
        <v>202425</v>
      </c>
      <c r="AY5504" s="191">
        <v>576</v>
      </c>
      <c r="AZ5504" s="191">
        <v>16</v>
      </c>
      <c r="BA5504" s="191">
        <v>4</v>
      </c>
      <c r="BB5504" s="191">
        <v>0</v>
      </c>
    </row>
    <row r="5505" spans="48:54" x14ac:dyDescent="0.2">
      <c r="AV5505" s="191" t="str">
        <f t="shared" si="89"/>
        <v>582_RS_16_4_202425</v>
      </c>
      <c r="AW5505" s="191" t="s">
        <v>92</v>
      </c>
      <c r="AX5505" s="18">
        <v>202425</v>
      </c>
      <c r="AY5505" s="191">
        <v>582</v>
      </c>
      <c r="AZ5505" s="191">
        <v>16</v>
      </c>
      <c r="BA5505" s="191">
        <v>4</v>
      </c>
      <c r="BB5505" s="191">
        <v>0</v>
      </c>
    </row>
    <row r="5506" spans="48:54" x14ac:dyDescent="0.2">
      <c r="AV5506" s="191" t="str">
        <f t="shared" si="89"/>
        <v>584_RS_16_4_202425</v>
      </c>
      <c r="AW5506" s="191" t="s">
        <v>92</v>
      </c>
      <c r="AX5506" s="18">
        <v>202425</v>
      </c>
      <c r="AY5506" s="191">
        <v>584</v>
      </c>
      <c r="AZ5506" s="191">
        <v>16</v>
      </c>
      <c r="BA5506" s="191">
        <v>4</v>
      </c>
      <c r="BB5506" s="191">
        <v>0</v>
      </c>
    </row>
    <row r="5507" spans="48:54" x14ac:dyDescent="0.2">
      <c r="AV5507" s="191" t="str">
        <f t="shared" si="89"/>
        <v>586_RS_16_4_202425</v>
      </c>
      <c r="AW5507" s="191" t="s">
        <v>92</v>
      </c>
      <c r="AX5507" s="18">
        <v>202425</v>
      </c>
      <c r="AY5507" s="191">
        <v>586</v>
      </c>
      <c r="AZ5507" s="191">
        <v>16</v>
      </c>
      <c r="BA5507" s="191">
        <v>4</v>
      </c>
      <c r="BB5507" s="191">
        <v>0</v>
      </c>
    </row>
    <row r="5508" spans="48:54" x14ac:dyDescent="0.2">
      <c r="AV5508" s="191" t="str">
        <f t="shared" ref="AV5508:AV5571" si="90">AY5508&amp;"_"&amp;AW5508&amp;"_"&amp;AZ5508&amp;"_"&amp;BA5508&amp;"_"&amp;AX5508</f>
        <v>512_RS_16_5_202425</v>
      </c>
      <c r="AW5508" s="191" t="s">
        <v>92</v>
      </c>
      <c r="AX5508" s="18">
        <v>202425</v>
      </c>
      <c r="AY5508" s="191">
        <v>512</v>
      </c>
      <c r="AZ5508" s="191">
        <v>16</v>
      </c>
      <c r="BA5508" s="191">
        <v>5</v>
      </c>
      <c r="BB5508" s="191">
        <v>-0.16900000000000001</v>
      </c>
    </row>
    <row r="5509" spans="48:54" x14ac:dyDescent="0.2">
      <c r="AV5509" s="191" t="str">
        <f t="shared" si="90"/>
        <v>514_RS_16_5_202425</v>
      </c>
      <c r="AW5509" s="191" t="s">
        <v>92</v>
      </c>
      <c r="AX5509" s="18">
        <v>202425</v>
      </c>
      <c r="AY5509" s="191">
        <v>514</v>
      </c>
      <c r="AZ5509" s="191">
        <v>16</v>
      </c>
      <c r="BA5509" s="191">
        <v>5</v>
      </c>
      <c r="BB5509" s="191">
        <v>-1004</v>
      </c>
    </row>
    <row r="5510" spans="48:54" x14ac:dyDescent="0.2">
      <c r="AV5510" s="191" t="str">
        <f t="shared" si="90"/>
        <v>516_RS_16_5_202425</v>
      </c>
      <c r="AW5510" s="191" t="s">
        <v>92</v>
      </c>
      <c r="AX5510" s="18">
        <v>202425</v>
      </c>
      <c r="AY5510" s="191">
        <v>516</v>
      </c>
      <c r="AZ5510" s="191">
        <v>16</v>
      </c>
      <c r="BA5510" s="191">
        <v>5</v>
      </c>
      <c r="BB5510" s="191">
        <v>0</v>
      </c>
    </row>
    <row r="5511" spans="48:54" x14ac:dyDescent="0.2">
      <c r="AV5511" s="191" t="str">
        <f t="shared" si="90"/>
        <v>518_RS_16_5_202425</v>
      </c>
      <c r="AW5511" s="191" t="s">
        <v>92</v>
      </c>
      <c r="AX5511" s="18">
        <v>202425</v>
      </c>
      <c r="AY5511" s="191">
        <v>518</v>
      </c>
      <c r="AZ5511" s="191">
        <v>16</v>
      </c>
      <c r="BA5511" s="191">
        <v>5</v>
      </c>
      <c r="BB5511" s="191">
        <v>0</v>
      </c>
    </row>
    <row r="5512" spans="48:54" x14ac:dyDescent="0.2">
      <c r="AV5512" s="191" t="str">
        <f t="shared" si="90"/>
        <v>520_RS_16_5_202425</v>
      </c>
      <c r="AW5512" s="191" t="s">
        <v>92</v>
      </c>
      <c r="AX5512" s="18">
        <v>202425</v>
      </c>
      <c r="AY5512" s="191">
        <v>520</v>
      </c>
      <c r="AZ5512" s="191">
        <v>16</v>
      </c>
      <c r="BA5512" s="191">
        <v>5</v>
      </c>
      <c r="BB5512" s="191">
        <v>0</v>
      </c>
    </row>
    <row r="5513" spans="48:54" x14ac:dyDescent="0.2">
      <c r="AV5513" s="191" t="str">
        <f t="shared" si="90"/>
        <v>522_RS_16_5_202425</v>
      </c>
      <c r="AW5513" s="191" t="s">
        <v>92</v>
      </c>
      <c r="AX5513" s="18">
        <v>202425</v>
      </c>
      <c r="AY5513" s="191">
        <v>522</v>
      </c>
      <c r="AZ5513" s="191">
        <v>16</v>
      </c>
      <c r="BA5513" s="191">
        <v>5</v>
      </c>
      <c r="BB5513" s="191">
        <v>0</v>
      </c>
    </row>
    <row r="5514" spans="48:54" x14ac:dyDescent="0.2">
      <c r="AV5514" s="191" t="str">
        <f t="shared" si="90"/>
        <v>524_RS_16_5_202425</v>
      </c>
      <c r="AW5514" s="191" t="s">
        <v>92</v>
      </c>
      <c r="AX5514" s="18">
        <v>202425</v>
      </c>
      <c r="AY5514" s="191">
        <v>524</v>
      </c>
      <c r="AZ5514" s="191">
        <v>16</v>
      </c>
      <c r="BA5514" s="191">
        <v>5</v>
      </c>
      <c r="BB5514" s="191">
        <v>0</v>
      </c>
    </row>
    <row r="5515" spans="48:54" x14ac:dyDescent="0.2">
      <c r="AV5515" s="191" t="str">
        <f t="shared" si="90"/>
        <v>526_RS_16_5_202425</v>
      </c>
      <c r="AW5515" s="191" t="s">
        <v>92</v>
      </c>
      <c r="AX5515" s="18">
        <v>202425</v>
      </c>
      <c r="AY5515" s="191">
        <v>526</v>
      </c>
      <c r="AZ5515" s="191">
        <v>16</v>
      </c>
      <c r="BA5515" s="191">
        <v>5</v>
      </c>
      <c r="BB5515" s="191">
        <v>0</v>
      </c>
    </row>
    <row r="5516" spans="48:54" x14ac:dyDescent="0.2">
      <c r="AV5516" s="191" t="str">
        <f t="shared" si="90"/>
        <v>528_RS_16_5_202425</v>
      </c>
      <c r="AW5516" s="191" t="s">
        <v>92</v>
      </c>
      <c r="AX5516" s="18">
        <v>202425</v>
      </c>
      <c r="AY5516" s="191">
        <v>528</v>
      </c>
      <c r="AZ5516" s="191">
        <v>16</v>
      </c>
      <c r="BA5516" s="191">
        <v>5</v>
      </c>
      <c r="BB5516" s="191">
        <v>-28</v>
      </c>
    </row>
    <row r="5517" spans="48:54" x14ac:dyDescent="0.2">
      <c r="AV5517" s="191" t="str">
        <f t="shared" si="90"/>
        <v>530_RS_16_5_202425</v>
      </c>
      <c r="AW5517" s="191" t="s">
        <v>92</v>
      </c>
      <c r="AX5517" s="18">
        <v>202425</v>
      </c>
      <c r="AY5517" s="191">
        <v>530</v>
      </c>
      <c r="AZ5517" s="191">
        <v>16</v>
      </c>
      <c r="BA5517" s="191">
        <v>5</v>
      </c>
      <c r="BB5517" s="191">
        <v>0</v>
      </c>
    </row>
    <row r="5518" spans="48:54" x14ac:dyDescent="0.2">
      <c r="AV5518" s="191" t="str">
        <f t="shared" si="90"/>
        <v>532_RS_16_5_202425</v>
      </c>
      <c r="AW5518" s="191" t="s">
        <v>92</v>
      </c>
      <c r="AX5518" s="18">
        <v>202425</v>
      </c>
      <c r="AY5518" s="191">
        <v>532</v>
      </c>
      <c r="AZ5518" s="191">
        <v>16</v>
      </c>
      <c r="BA5518" s="191">
        <v>5</v>
      </c>
      <c r="BB5518" s="191">
        <v>0</v>
      </c>
    </row>
    <row r="5519" spans="48:54" x14ac:dyDescent="0.2">
      <c r="AV5519" s="191" t="str">
        <f t="shared" si="90"/>
        <v>534_RS_16_5_202425</v>
      </c>
      <c r="AW5519" s="191" t="s">
        <v>92</v>
      </c>
      <c r="AX5519" s="18">
        <v>202425</v>
      </c>
      <c r="AY5519" s="191">
        <v>534</v>
      </c>
      <c r="AZ5519" s="191">
        <v>16</v>
      </c>
      <c r="BA5519" s="191">
        <v>5</v>
      </c>
      <c r="BB5519" s="191">
        <v>0</v>
      </c>
    </row>
    <row r="5520" spans="48:54" x14ac:dyDescent="0.2">
      <c r="AV5520" s="191" t="str">
        <f t="shared" si="90"/>
        <v>536_RS_16_5_202425</v>
      </c>
      <c r="AW5520" s="191" t="s">
        <v>92</v>
      </c>
      <c r="AX5520" s="18">
        <v>202425</v>
      </c>
      <c r="AY5520" s="191">
        <v>536</v>
      </c>
      <c r="AZ5520" s="191">
        <v>16</v>
      </c>
      <c r="BA5520" s="191">
        <v>5</v>
      </c>
      <c r="BB5520" s="191">
        <v>0</v>
      </c>
    </row>
    <row r="5521" spans="48:54" x14ac:dyDescent="0.2">
      <c r="AV5521" s="191" t="str">
        <f t="shared" si="90"/>
        <v>538_RS_16_5_202425</v>
      </c>
      <c r="AW5521" s="191" t="s">
        <v>92</v>
      </c>
      <c r="AX5521" s="18">
        <v>202425</v>
      </c>
      <c r="AY5521" s="191">
        <v>538</v>
      </c>
      <c r="AZ5521" s="191">
        <v>16</v>
      </c>
      <c r="BA5521" s="191">
        <v>5</v>
      </c>
      <c r="BB5521" s="191">
        <v>-376.28064000000001</v>
      </c>
    </row>
    <row r="5522" spans="48:54" x14ac:dyDescent="0.2">
      <c r="AV5522" s="191" t="str">
        <f t="shared" si="90"/>
        <v>540_RS_16_5_202425</v>
      </c>
      <c r="AW5522" s="191" t="s">
        <v>92</v>
      </c>
      <c r="AX5522" s="18">
        <v>202425</v>
      </c>
      <c r="AY5522" s="191">
        <v>540</v>
      </c>
      <c r="AZ5522" s="191">
        <v>16</v>
      </c>
      <c r="BA5522" s="191">
        <v>5</v>
      </c>
      <c r="BB5522" s="191">
        <v>0</v>
      </c>
    </row>
    <row r="5523" spans="48:54" x14ac:dyDescent="0.2">
      <c r="AV5523" s="191" t="str">
        <f t="shared" si="90"/>
        <v>542_RS_16_5_202425</v>
      </c>
      <c r="AW5523" s="191" t="s">
        <v>92</v>
      </c>
      <c r="AX5523" s="18">
        <v>202425</v>
      </c>
      <c r="AY5523" s="191">
        <v>542</v>
      </c>
      <c r="AZ5523" s="191">
        <v>16</v>
      </c>
      <c r="BA5523" s="191">
        <v>5</v>
      </c>
      <c r="BB5523" s="191">
        <v>0</v>
      </c>
    </row>
    <row r="5524" spans="48:54" x14ac:dyDescent="0.2">
      <c r="AV5524" s="191" t="str">
        <f t="shared" si="90"/>
        <v>544_RS_16_5_202425</v>
      </c>
      <c r="AW5524" s="191" t="s">
        <v>92</v>
      </c>
      <c r="AX5524" s="18">
        <v>202425</v>
      </c>
      <c r="AY5524" s="191">
        <v>544</v>
      </c>
      <c r="AZ5524" s="191">
        <v>16</v>
      </c>
      <c r="BA5524" s="191">
        <v>5</v>
      </c>
      <c r="BB5524" s="191">
        <v>0</v>
      </c>
    </row>
    <row r="5525" spans="48:54" x14ac:dyDescent="0.2">
      <c r="AV5525" s="191" t="str">
        <f t="shared" si="90"/>
        <v>545_RS_16_5_202425</v>
      </c>
      <c r="AW5525" s="191" t="s">
        <v>92</v>
      </c>
      <c r="AX5525" s="18">
        <v>202425</v>
      </c>
      <c r="AY5525" s="191">
        <v>545</v>
      </c>
      <c r="AZ5525" s="191">
        <v>16</v>
      </c>
      <c r="BA5525" s="191">
        <v>5</v>
      </c>
      <c r="BB5525" s="191">
        <v>0</v>
      </c>
    </row>
    <row r="5526" spans="48:54" x14ac:dyDescent="0.2">
      <c r="AV5526" s="191" t="str">
        <f t="shared" si="90"/>
        <v>546_RS_16_5_202425</v>
      </c>
      <c r="AW5526" s="191" t="s">
        <v>92</v>
      </c>
      <c r="AX5526" s="18">
        <v>202425</v>
      </c>
      <c r="AY5526" s="191">
        <v>546</v>
      </c>
      <c r="AZ5526" s="191">
        <v>16</v>
      </c>
      <c r="BA5526" s="191">
        <v>5</v>
      </c>
      <c r="BB5526" s="191">
        <v>0</v>
      </c>
    </row>
    <row r="5527" spans="48:54" x14ac:dyDescent="0.2">
      <c r="AV5527" s="191" t="str">
        <f t="shared" si="90"/>
        <v>548_RS_16_5_202425</v>
      </c>
      <c r="AW5527" s="191" t="s">
        <v>92</v>
      </c>
      <c r="AX5527" s="18">
        <v>202425</v>
      </c>
      <c r="AY5527" s="191">
        <v>548</v>
      </c>
      <c r="AZ5527" s="191">
        <v>16</v>
      </c>
      <c r="BA5527" s="191">
        <v>5</v>
      </c>
      <c r="BB5527" s="191">
        <v>0</v>
      </c>
    </row>
    <row r="5528" spans="48:54" x14ac:dyDescent="0.2">
      <c r="AV5528" s="191" t="str">
        <f t="shared" si="90"/>
        <v>550_RS_16_5_202425</v>
      </c>
      <c r="AW5528" s="191" t="s">
        <v>92</v>
      </c>
      <c r="AX5528" s="18">
        <v>202425</v>
      </c>
      <c r="AY5528" s="191">
        <v>550</v>
      </c>
      <c r="AZ5528" s="191">
        <v>16</v>
      </c>
      <c r="BA5528" s="191">
        <v>5</v>
      </c>
      <c r="BB5528" s="191">
        <v>0</v>
      </c>
    </row>
    <row r="5529" spans="48:54" x14ac:dyDescent="0.2">
      <c r="AV5529" s="191" t="str">
        <f t="shared" si="90"/>
        <v>552_RS_16_5_202425</v>
      </c>
      <c r="AW5529" s="191" t="s">
        <v>92</v>
      </c>
      <c r="AX5529" s="18">
        <v>202425</v>
      </c>
      <c r="AY5529" s="191">
        <v>552</v>
      </c>
      <c r="AZ5529" s="191">
        <v>16</v>
      </c>
      <c r="BA5529" s="191">
        <v>5</v>
      </c>
      <c r="BB5529" s="191">
        <v>0</v>
      </c>
    </row>
    <row r="5530" spans="48:54" x14ac:dyDescent="0.2">
      <c r="AV5530" s="191" t="str">
        <f t="shared" si="90"/>
        <v>562_RS_16_5_202425</v>
      </c>
      <c r="AW5530" s="191" t="s">
        <v>92</v>
      </c>
      <c r="AX5530" s="18">
        <v>202425</v>
      </c>
      <c r="AY5530" s="191">
        <v>562</v>
      </c>
      <c r="AZ5530" s="191">
        <v>16</v>
      </c>
      <c r="BA5530" s="191">
        <v>5</v>
      </c>
      <c r="BB5530" s="191">
        <v>0</v>
      </c>
    </row>
    <row r="5531" spans="48:54" x14ac:dyDescent="0.2">
      <c r="AV5531" s="191" t="str">
        <f t="shared" si="90"/>
        <v>564_RS_16_5_202425</v>
      </c>
      <c r="AW5531" s="191" t="s">
        <v>92</v>
      </c>
      <c r="AX5531" s="18">
        <v>202425</v>
      </c>
      <c r="AY5531" s="191">
        <v>564</v>
      </c>
      <c r="AZ5531" s="191">
        <v>16</v>
      </c>
      <c r="BA5531" s="191">
        <v>5</v>
      </c>
      <c r="BB5531" s="191">
        <v>0</v>
      </c>
    </row>
    <row r="5532" spans="48:54" x14ac:dyDescent="0.2">
      <c r="AV5532" s="191" t="str">
        <f t="shared" si="90"/>
        <v>566_RS_16_5_202425</v>
      </c>
      <c r="AW5532" s="191" t="s">
        <v>92</v>
      </c>
      <c r="AX5532" s="18">
        <v>202425</v>
      </c>
      <c r="AY5532" s="191">
        <v>566</v>
      </c>
      <c r="AZ5532" s="191">
        <v>16</v>
      </c>
      <c r="BA5532" s="191">
        <v>5</v>
      </c>
      <c r="BB5532" s="191">
        <v>0</v>
      </c>
    </row>
    <row r="5533" spans="48:54" x14ac:dyDescent="0.2">
      <c r="AV5533" s="191" t="str">
        <f t="shared" si="90"/>
        <v>568_RS_16_5_202425</v>
      </c>
      <c r="AW5533" s="191" t="s">
        <v>92</v>
      </c>
      <c r="AX5533" s="18">
        <v>202425</v>
      </c>
      <c r="AY5533" s="191">
        <v>568</v>
      </c>
      <c r="AZ5533" s="191">
        <v>16</v>
      </c>
      <c r="BA5533" s="191">
        <v>5</v>
      </c>
      <c r="BB5533" s="191">
        <v>0</v>
      </c>
    </row>
    <row r="5534" spans="48:54" x14ac:dyDescent="0.2">
      <c r="AV5534" s="191" t="str">
        <f t="shared" si="90"/>
        <v>572_RS_16_5_202425</v>
      </c>
      <c r="AW5534" s="191" t="s">
        <v>92</v>
      </c>
      <c r="AX5534" s="18">
        <v>202425</v>
      </c>
      <c r="AY5534" s="191">
        <v>572</v>
      </c>
      <c r="AZ5534" s="191">
        <v>16</v>
      </c>
      <c r="BA5534" s="191">
        <v>5</v>
      </c>
      <c r="BB5534" s="191">
        <v>0</v>
      </c>
    </row>
    <row r="5535" spans="48:54" x14ac:dyDescent="0.2">
      <c r="AV5535" s="191" t="str">
        <f t="shared" si="90"/>
        <v>574_RS_16_5_202425</v>
      </c>
      <c r="AW5535" s="191" t="s">
        <v>92</v>
      </c>
      <c r="AX5535" s="18">
        <v>202425</v>
      </c>
      <c r="AY5535" s="191">
        <v>574</v>
      </c>
      <c r="AZ5535" s="191">
        <v>16</v>
      </c>
      <c r="BA5535" s="191">
        <v>5</v>
      </c>
      <c r="BB5535" s="191">
        <v>0</v>
      </c>
    </row>
    <row r="5536" spans="48:54" x14ac:dyDescent="0.2">
      <c r="AV5536" s="191" t="str">
        <f t="shared" si="90"/>
        <v>576_RS_16_5_202425</v>
      </c>
      <c r="AW5536" s="191" t="s">
        <v>92</v>
      </c>
      <c r="AX5536" s="18">
        <v>202425</v>
      </c>
      <c r="AY5536" s="191">
        <v>576</v>
      </c>
      <c r="AZ5536" s="191">
        <v>16</v>
      </c>
      <c r="BA5536" s="191">
        <v>5</v>
      </c>
      <c r="BB5536" s="191">
        <v>0</v>
      </c>
    </row>
    <row r="5537" spans="48:54" x14ac:dyDescent="0.2">
      <c r="AV5537" s="191" t="str">
        <f t="shared" si="90"/>
        <v>582_RS_16_5_202425</v>
      </c>
      <c r="AW5537" s="191" t="s">
        <v>92</v>
      </c>
      <c r="AX5537" s="18">
        <v>202425</v>
      </c>
      <c r="AY5537" s="191">
        <v>582</v>
      </c>
      <c r="AZ5537" s="191">
        <v>16</v>
      </c>
      <c r="BA5537" s="191">
        <v>5</v>
      </c>
      <c r="BB5537" s="191">
        <v>0</v>
      </c>
    </row>
    <row r="5538" spans="48:54" x14ac:dyDescent="0.2">
      <c r="AV5538" s="191" t="str">
        <f t="shared" si="90"/>
        <v>584_RS_16_5_202425</v>
      </c>
      <c r="AW5538" s="191" t="s">
        <v>92</v>
      </c>
      <c r="AX5538" s="18">
        <v>202425</v>
      </c>
      <c r="AY5538" s="191">
        <v>584</v>
      </c>
      <c r="AZ5538" s="191">
        <v>16</v>
      </c>
      <c r="BA5538" s="191">
        <v>5</v>
      </c>
      <c r="BB5538" s="191">
        <v>0</v>
      </c>
    </row>
    <row r="5539" spans="48:54" x14ac:dyDescent="0.2">
      <c r="AV5539" s="191" t="str">
        <f t="shared" si="90"/>
        <v>586_RS_16_5_202425</v>
      </c>
      <c r="AW5539" s="191" t="s">
        <v>92</v>
      </c>
      <c r="AX5539" s="18">
        <v>202425</v>
      </c>
      <c r="AY5539" s="191">
        <v>586</v>
      </c>
      <c r="AZ5539" s="191">
        <v>16</v>
      </c>
      <c r="BA5539" s="191">
        <v>5</v>
      </c>
      <c r="BB5539" s="191">
        <v>0</v>
      </c>
    </row>
    <row r="5540" spans="48:54" x14ac:dyDescent="0.2">
      <c r="AV5540" s="191" t="str">
        <f t="shared" si="90"/>
        <v>512_RS_17_1_202425</v>
      </c>
      <c r="AW5540" s="191" t="s">
        <v>92</v>
      </c>
      <c r="AX5540" s="18">
        <v>202425</v>
      </c>
      <c r="AY5540" s="191">
        <v>512</v>
      </c>
      <c r="AZ5540" s="191">
        <v>17</v>
      </c>
      <c r="BA5540" s="191">
        <v>1</v>
      </c>
      <c r="BB5540" s="191">
        <v>2079.7730000000001</v>
      </c>
    </row>
    <row r="5541" spans="48:54" x14ac:dyDescent="0.2">
      <c r="AV5541" s="191" t="str">
        <f t="shared" si="90"/>
        <v>514_RS_17_1_202425</v>
      </c>
      <c r="AW5541" s="191" t="s">
        <v>92</v>
      </c>
      <c r="AX5541" s="18">
        <v>202425</v>
      </c>
      <c r="AY5541" s="191">
        <v>514</v>
      </c>
      <c r="AZ5541" s="191">
        <v>17</v>
      </c>
      <c r="BA5541" s="191">
        <v>1</v>
      </c>
      <c r="BB5541" s="191">
        <v>4111</v>
      </c>
    </row>
    <row r="5542" spans="48:54" x14ac:dyDescent="0.2">
      <c r="AV5542" s="191" t="str">
        <f t="shared" si="90"/>
        <v>516_RS_17_1_202425</v>
      </c>
      <c r="AW5542" s="191" t="s">
        <v>92</v>
      </c>
      <c r="AX5542" s="18">
        <v>202425</v>
      </c>
      <c r="AY5542" s="191">
        <v>516</v>
      </c>
      <c r="AZ5542" s="191">
        <v>17</v>
      </c>
      <c r="BA5542" s="191">
        <v>1</v>
      </c>
      <c r="BB5542" s="191">
        <v>2775.4036633683609</v>
      </c>
    </row>
    <row r="5543" spans="48:54" x14ac:dyDescent="0.2">
      <c r="AV5543" s="191" t="str">
        <f t="shared" si="90"/>
        <v>518_RS_17_1_202425</v>
      </c>
      <c r="AW5543" s="191" t="s">
        <v>92</v>
      </c>
      <c r="AX5543" s="18">
        <v>202425</v>
      </c>
      <c r="AY5543" s="191">
        <v>518</v>
      </c>
      <c r="AZ5543" s="191">
        <v>17</v>
      </c>
      <c r="BA5543" s="191">
        <v>1</v>
      </c>
      <c r="BB5543" s="191">
        <v>2247.1909999999998</v>
      </c>
    </row>
    <row r="5544" spans="48:54" x14ac:dyDescent="0.2">
      <c r="AV5544" s="191" t="str">
        <f t="shared" si="90"/>
        <v>520_RS_17_1_202425</v>
      </c>
      <c r="AW5544" s="191" t="s">
        <v>92</v>
      </c>
      <c r="AX5544" s="18">
        <v>202425</v>
      </c>
      <c r="AY5544" s="191">
        <v>520</v>
      </c>
      <c r="AZ5544" s="191">
        <v>17</v>
      </c>
      <c r="BA5544" s="191">
        <v>1</v>
      </c>
      <c r="BB5544" s="191">
        <v>3283.3907600000002</v>
      </c>
    </row>
    <row r="5545" spans="48:54" x14ac:dyDescent="0.2">
      <c r="AV5545" s="191" t="str">
        <f t="shared" si="90"/>
        <v>522_RS_17_1_202425</v>
      </c>
      <c r="AW5545" s="191" t="s">
        <v>92</v>
      </c>
      <c r="AX5545" s="18">
        <v>202425</v>
      </c>
      <c r="AY5545" s="191">
        <v>522</v>
      </c>
      <c r="AZ5545" s="191">
        <v>17</v>
      </c>
      <c r="BA5545" s="191">
        <v>1</v>
      </c>
      <c r="BB5545" s="191">
        <v>2575.54097</v>
      </c>
    </row>
    <row r="5546" spans="48:54" x14ac:dyDescent="0.2">
      <c r="AV5546" s="191" t="str">
        <f t="shared" si="90"/>
        <v>524_RS_17_1_202425</v>
      </c>
      <c r="AW5546" s="191" t="s">
        <v>92</v>
      </c>
      <c r="AX5546" s="18">
        <v>202425</v>
      </c>
      <c r="AY5546" s="191">
        <v>524</v>
      </c>
      <c r="AZ5546" s="191">
        <v>17</v>
      </c>
      <c r="BA5546" s="191">
        <v>1</v>
      </c>
      <c r="BB5546" s="191">
        <v>3392.9731599999996</v>
      </c>
    </row>
    <row r="5547" spans="48:54" x14ac:dyDescent="0.2">
      <c r="AV5547" s="191" t="str">
        <f t="shared" si="90"/>
        <v>526_RS_17_1_202425</v>
      </c>
      <c r="AW5547" s="191" t="s">
        <v>92</v>
      </c>
      <c r="AX5547" s="18">
        <v>202425</v>
      </c>
      <c r="AY5547" s="191">
        <v>526</v>
      </c>
      <c r="AZ5547" s="191">
        <v>17</v>
      </c>
      <c r="BA5547" s="191">
        <v>1</v>
      </c>
      <c r="BB5547" s="191">
        <v>3008.2700000000004</v>
      </c>
    </row>
    <row r="5548" spans="48:54" x14ac:dyDescent="0.2">
      <c r="AV5548" s="191" t="str">
        <f t="shared" si="90"/>
        <v>528_RS_17_1_202425</v>
      </c>
      <c r="AW5548" s="191" t="s">
        <v>92</v>
      </c>
      <c r="AX5548" s="18">
        <v>202425</v>
      </c>
      <c r="AY5548" s="191">
        <v>528</v>
      </c>
      <c r="AZ5548" s="191">
        <v>17</v>
      </c>
      <c r="BA5548" s="191">
        <v>1</v>
      </c>
      <c r="BB5548" s="191">
        <v>3733</v>
      </c>
    </row>
    <row r="5549" spans="48:54" x14ac:dyDescent="0.2">
      <c r="AV5549" s="191" t="str">
        <f t="shared" si="90"/>
        <v>530_RS_17_1_202425</v>
      </c>
      <c r="AW5549" s="191" t="s">
        <v>92</v>
      </c>
      <c r="AX5549" s="18">
        <v>202425</v>
      </c>
      <c r="AY5549" s="191">
        <v>530</v>
      </c>
      <c r="AZ5549" s="191">
        <v>17</v>
      </c>
      <c r="BA5549" s="191">
        <v>1</v>
      </c>
      <c r="BB5549" s="191">
        <v>3421.0950000000003</v>
      </c>
    </row>
    <row r="5550" spans="48:54" x14ac:dyDescent="0.2">
      <c r="AV5550" s="191" t="str">
        <f t="shared" si="90"/>
        <v>532_RS_17_1_202425</v>
      </c>
      <c r="AW5550" s="191" t="s">
        <v>92</v>
      </c>
      <c r="AX5550" s="18">
        <v>202425</v>
      </c>
      <c r="AY5550" s="191">
        <v>532</v>
      </c>
      <c r="AZ5550" s="191">
        <v>17</v>
      </c>
      <c r="BA5550" s="191">
        <v>1</v>
      </c>
      <c r="BB5550" s="191">
        <v>4898.4569999999994</v>
      </c>
    </row>
    <row r="5551" spans="48:54" x14ac:dyDescent="0.2">
      <c r="AV5551" s="191" t="str">
        <f t="shared" si="90"/>
        <v>534_RS_17_1_202425</v>
      </c>
      <c r="AW5551" s="191" t="s">
        <v>92</v>
      </c>
      <c r="AX5551" s="18">
        <v>202425</v>
      </c>
      <c r="AY5551" s="191">
        <v>534</v>
      </c>
      <c r="AZ5551" s="191">
        <v>17</v>
      </c>
      <c r="BA5551" s="191">
        <v>1</v>
      </c>
      <c r="BB5551" s="191">
        <v>3713.5342299999993</v>
      </c>
    </row>
    <row r="5552" spans="48:54" x14ac:dyDescent="0.2">
      <c r="AV5552" s="191" t="str">
        <f t="shared" si="90"/>
        <v>536_RS_17_1_202425</v>
      </c>
      <c r="AW5552" s="191" t="s">
        <v>92</v>
      </c>
      <c r="AX5552" s="18">
        <v>202425</v>
      </c>
      <c r="AY5552" s="191">
        <v>536</v>
      </c>
      <c r="AZ5552" s="191">
        <v>17</v>
      </c>
      <c r="BA5552" s="191">
        <v>1</v>
      </c>
      <c r="BB5552" s="191">
        <v>1617.826</v>
      </c>
    </row>
    <row r="5553" spans="48:54" x14ac:dyDescent="0.2">
      <c r="AV5553" s="191" t="str">
        <f t="shared" si="90"/>
        <v>538_RS_17_1_202425</v>
      </c>
      <c r="AW5553" s="191" t="s">
        <v>92</v>
      </c>
      <c r="AX5553" s="18">
        <v>202425</v>
      </c>
      <c r="AY5553" s="191">
        <v>538</v>
      </c>
      <c r="AZ5553" s="191">
        <v>17</v>
      </c>
      <c r="BA5553" s="191">
        <v>1</v>
      </c>
      <c r="BB5553" s="191">
        <v>2371.7571903747757</v>
      </c>
    </row>
    <row r="5554" spans="48:54" x14ac:dyDescent="0.2">
      <c r="AV5554" s="191" t="str">
        <f t="shared" si="90"/>
        <v>540_RS_17_1_202425</v>
      </c>
      <c r="AW5554" s="191" t="s">
        <v>92</v>
      </c>
      <c r="AX5554" s="18">
        <v>202425</v>
      </c>
      <c r="AY5554" s="191">
        <v>540</v>
      </c>
      <c r="AZ5554" s="191">
        <v>17</v>
      </c>
      <c r="BA5554" s="191">
        <v>1</v>
      </c>
      <c r="BB5554" s="191">
        <v>3576.2889999999998</v>
      </c>
    </row>
    <row r="5555" spans="48:54" x14ac:dyDescent="0.2">
      <c r="AV5555" s="191" t="str">
        <f t="shared" si="90"/>
        <v>542_RS_17_1_202425</v>
      </c>
      <c r="AW5555" s="191" t="s">
        <v>92</v>
      </c>
      <c r="AX5555" s="18">
        <v>202425</v>
      </c>
      <c r="AY5555" s="191">
        <v>542</v>
      </c>
      <c r="AZ5555" s="191">
        <v>17</v>
      </c>
      <c r="BA5555" s="191">
        <v>1</v>
      </c>
      <c r="BB5555" s="191">
        <v>1535.854</v>
      </c>
    </row>
    <row r="5556" spans="48:54" x14ac:dyDescent="0.2">
      <c r="AV5556" s="191" t="str">
        <f t="shared" si="90"/>
        <v>544_RS_17_1_202425</v>
      </c>
      <c r="AW5556" s="191" t="s">
        <v>92</v>
      </c>
      <c r="AX5556" s="18">
        <v>202425</v>
      </c>
      <c r="AY5556" s="191">
        <v>544</v>
      </c>
      <c r="AZ5556" s="191">
        <v>17</v>
      </c>
      <c r="BA5556" s="191">
        <v>1</v>
      </c>
      <c r="BB5556" s="191">
        <v>4523.0941000000003</v>
      </c>
    </row>
    <row r="5557" spans="48:54" x14ac:dyDescent="0.2">
      <c r="AV5557" s="191" t="str">
        <f t="shared" si="90"/>
        <v>545_RS_17_1_202425</v>
      </c>
      <c r="AW5557" s="191" t="s">
        <v>92</v>
      </c>
      <c r="AX5557" s="18">
        <v>202425</v>
      </c>
      <c r="AY5557" s="191">
        <v>545</v>
      </c>
      <c r="AZ5557" s="191">
        <v>17</v>
      </c>
      <c r="BA5557" s="191">
        <v>1</v>
      </c>
      <c r="BB5557" s="191">
        <v>1890.92103</v>
      </c>
    </row>
    <row r="5558" spans="48:54" x14ac:dyDescent="0.2">
      <c r="AV5558" s="191" t="str">
        <f t="shared" si="90"/>
        <v>546_RS_17_1_202425</v>
      </c>
      <c r="AW5558" s="191" t="s">
        <v>92</v>
      </c>
      <c r="AX5558" s="18">
        <v>202425</v>
      </c>
      <c r="AY5558" s="191">
        <v>546</v>
      </c>
      <c r="AZ5558" s="191">
        <v>17</v>
      </c>
      <c r="BA5558" s="191">
        <v>1</v>
      </c>
      <c r="BB5558" s="191">
        <v>1431</v>
      </c>
    </row>
    <row r="5559" spans="48:54" x14ac:dyDescent="0.2">
      <c r="AV5559" s="191" t="str">
        <f t="shared" si="90"/>
        <v>548_RS_17_1_202425</v>
      </c>
      <c r="AW5559" s="191" t="s">
        <v>92</v>
      </c>
      <c r="AX5559" s="18">
        <v>202425</v>
      </c>
      <c r="AY5559" s="191">
        <v>548</v>
      </c>
      <c r="AZ5559" s="191">
        <v>17</v>
      </c>
      <c r="BA5559" s="191">
        <v>1</v>
      </c>
      <c r="BB5559" s="191">
        <v>2249.1579999999999</v>
      </c>
    </row>
    <row r="5560" spans="48:54" x14ac:dyDescent="0.2">
      <c r="AV5560" s="191" t="str">
        <f t="shared" si="90"/>
        <v>550_RS_17_1_202425</v>
      </c>
      <c r="AW5560" s="191" t="s">
        <v>92</v>
      </c>
      <c r="AX5560" s="18">
        <v>202425</v>
      </c>
      <c r="AY5560" s="191">
        <v>550</v>
      </c>
      <c r="AZ5560" s="191">
        <v>17</v>
      </c>
      <c r="BA5560" s="191">
        <v>1</v>
      </c>
      <c r="BB5560" s="191">
        <v>2369.168669535637</v>
      </c>
    </row>
    <row r="5561" spans="48:54" x14ac:dyDescent="0.2">
      <c r="AV5561" s="191" t="str">
        <f t="shared" si="90"/>
        <v>552_RS_17_1_202425</v>
      </c>
      <c r="AW5561" s="191" t="s">
        <v>92</v>
      </c>
      <c r="AX5561" s="18">
        <v>202425</v>
      </c>
      <c r="AY5561" s="191">
        <v>552</v>
      </c>
      <c r="AZ5561" s="191">
        <v>17</v>
      </c>
      <c r="BA5561" s="191">
        <v>1</v>
      </c>
      <c r="BB5561" s="191">
        <v>10979.401559999997</v>
      </c>
    </row>
    <row r="5562" spans="48:54" x14ac:dyDescent="0.2">
      <c r="AV5562" s="191" t="str">
        <f t="shared" si="90"/>
        <v>562_RS_17_1_202425</v>
      </c>
      <c r="AW5562" s="191" t="s">
        <v>92</v>
      </c>
      <c r="AX5562" s="18">
        <v>202425</v>
      </c>
      <c r="AY5562" s="191">
        <v>562</v>
      </c>
      <c r="AZ5562" s="191">
        <v>17</v>
      </c>
      <c r="BA5562" s="191">
        <v>1</v>
      </c>
      <c r="BB5562" s="191">
        <v>0</v>
      </c>
    </row>
    <row r="5563" spans="48:54" x14ac:dyDescent="0.2">
      <c r="AV5563" s="191" t="str">
        <f t="shared" si="90"/>
        <v>564_RS_17_1_202425</v>
      </c>
      <c r="AW5563" s="191" t="s">
        <v>92</v>
      </c>
      <c r="AX5563" s="18">
        <v>202425</v>
      </c>
      <c r="AY5563" s="191">
        <v>564</v>
      </c>
      <c r="AZ5563" s="191">
        <v>17</v>
      </c>
      <c r="BA5563" s="191">
        <v>1</v>
      </c>
      <c r="BB5563" s="191">
        <v>0</v>
      </c>
    </row>
    <row r="5564" spans="48:54" x14ac:dyDescent="0.2">
      <c r="AV5564" s="191" t="str">
        <f t="shared" si="90"/>
        <v>566_RS_17_1_202425</v>
      </c>
      <c r="AW5564" s="191" t="s">
        <v>92</v>
      </c>
      <c r="AX5564" s="18">
        <v>202425</v>
      </c>
      <c r="AY5564" s="191">
        <v>566</v>
      </c>
      <c r="AZ5564" s="191">
        <v>17</v>
      </c>
      <c r="BA5564" s="191">
        <v>1</v>
      </c>
      <c r="BB5564" s="191">
        <v>0</v>
      </c>
    </row>
    <row r="5565" spans="48:54" x14ac:dyDescent="0.2">
      <c r="AV5565" s="191" t="str">
        <f t="shared" si="90"/>
        <v>568_RS_17_1_202425</v>
      </c>
      <c r="AW5565" s="191" t="s">
        <v>92</v>
      </c>
      <c r="AX5565" s="18">
        <v>202425</v>
      </c>
      <c r="AY5565" s="191">
        <v>568</v>
      </c>
      <c r="AZ5565" s="191">
        <v>17</v>
      </c>
      <c r="BA5565" s="191">
        <v>1</v>
      </c>
      <c r="BB5565" s="191">
        <v>0</v>
      </c>
    </row>
    <row r="5566" spans="48:54" x14ac:dyDescent="0.2">
      <c r="AV5566" s="191" t="str">
        <f t="shared" si="90"/>
        <v>572_RS_17_1_202425</v>
      </c>
      <c r="AW5566" s="191" t="s">
        <v>92</v>
      </c>
      <c r="AX5566" s="18">
        <v>202425</v>
      </c>
      <c r="AY5566" s="191">
        <v>572</v>
      </c>
      <c r="AZ5566" s="191">
        <v>17</v>
      </c>
      <c r="BA5566" s="191">
        <v>1</v>
      </c>
      <c r="BB5566" s="191">
        <v>0</v>
      </c>
    </row>
    <row r="5567" spans="48:54" x14ac:dyDescent="0.2">
      <c r="AV5567" s="191" t="str">
        <f t="shared" si="90"/>
        <v>574_RS_17_1_202425</v>
      </c>
      <c r="AW5567" s="191" t="s">
        <v>92</v>
      </c>
      <c r="AX5567" s="18">
        <v>202425</v>
      </c>
      <c r="AY5567" s="191">
        <v>574</v>
      </c>
      <c r="AZ5567" s="191">
        <v>17</v>
      </c>
      <c r="BA5567" s="191">
        <v>1</v>
      </c>
      <c r="BB5567" s="191">
        <v>0</v>
      </c>
    </row>
    <row r="5568" spans="48:54" x14ac:dyDescent="0.2">
      <c r="AV5568" s="191" t="str">
        <f t="shared" si="90"/>
        <v>576_RS_17_1_202425</v>
      </c>
      <c r="AW5568" s="191" t="s">
        <v>92</v>
      </c>
      <c r="AX5568" s="18">
        <v>202425</v>
      </c>
      <c r="AY5568" s="191">
        <v>576</v>
      </c>
      <c r="AZ5568" s="191">
        <v>17</v>
      </c>
      <c r="BA5568" s="191">
        <v>1</v>
      </c>
      <c r="BB5568" s="191">
        <v>0</v>
      </c>
    </row>
    <row r="5569" spans="48:54" x14ac:dyDescent="0.2">
      <c r="AV5569" s="191" t="str">
        <f t="shared" si="90"/>
        <v>582_RS_17_1_202425</v>
      </c>
      <c r="AW5569" s="191" t="s">
        <v>92</v>
      </c>
      <c r="AX5569" s="18">
        <v>202425</v>
      </c>
      <c r="AY5569" s="191">
        <v>582</v>
      </c>
      <c r="AZ5569" s="191">
        <v>17</v>
      </c>
      <c r="BA5569" s="191">
        <v>1</v>
      </c>
      <c r="BB5569" s="191">
        <v>0</v>
      </c>
    </row>
    <row r="5570" spans="48:54" x14ac:dyDescent="0.2">
      <c r="AV5570" s="191" t="str">
        <f t="shared" si="90"/>
        <v>584_RS_17_1_202425</v>
      </c>
      <c r="AW5570" s="191" t="s">
        <v>92</v>
      </c>
      <c r="AX5570" s="18">
        <v>202425</v>
      </c>
      <c r="AY5570" s="191">
        <v>584</v>
      </c>
      <c r="AZ5570" s="191">
        <v>17</v>
      </c>
      <c r="BA5570" s="191">
        <v>1</v>
      </c>
      <c r="BB5570" s="191">
        <v>0</v>
      </c>
    </row>
    <row r="5571" spans="48:54" x14ac:dyDescent="0.2">
      <c r="AV5571" s="191" t="str">
        <f t="shared" si="90"/>
        <v>586_RS_17_1_202425</v>
      </c>
      <c r="AW5571" s="191" t="s">
        <v>92</v>
      </c>
      <c r="AX5571" s="18">
        <v>202425</v>
      </c>
      <c r="AY5571" s="191">
        <v>586</v>
      </c>
      <c r="AZ5571" s="191">
        <v>17</v>
      </c>
      <c r="BA5571" s="191">
        <v>1</v>
      </c>
      <c r="BB5571" s="191">
        <v>0</v>
      </c>
    </row>
    <row r="5572" spans="48:54" x14ac:dyDescent="0.2">
      <c r="AV5572" s="191" t="str">
        <f t="shared" ref="AV5572:AV5635" si="91">AY5572&amp;"_"&amp;AW5572&amp;"_"&amp;AZ5572&amp;"_"&amp;BA5572&amp;"_"&amp;AX5572</f>
        <v>512_RS_17_2_202425</v>
      </c>
      <c r="AW5572" s="191" t="s">
        <v>92</v>
      </c>
      <c r="AX5572" s="18">
        <v>202425</v>
      </c>
      <c r="AY5572" s="191">
        <v>512</v>
      </c>
      <c r="AZ5572" s="191">
        <v>17</v>
      </c>
      <c r="BA5572" s="191">
        <v>2</v>
      </c>
      <c r="BB5572" s="191">
        <v>-305.60200000000003</v>
      </c>
    </row>
    <row r="5573" spans="48:54" x14ac:dyDescent="0.2">
      <c r="AV5573" s="191" t="str">
        <f t="shared" si="91"/>
        <v>514_RS_17_2_202425</v>
      </c>
      <c r="AW5573" s="191" t="s">
        <v>92</v>
      </c>
      <c r="AX5573" s="18">
        <v>202425</v>
      </c>
      <c r="AY5573" s="191">
        <v>514</v>
      </c>
      <c r="AZ5573" s="191">
        <v>17</v>
      </c>
      <c r="BA5573" s="191">
        <v>2</v>
      </c>
      <c r="BB5573" s="191">
        <v>-811</v>
      </c>
    </row>
    <row r="5574" spans="48:54" x14ac:dyDescent="0.2">
      <c r="AV5574" s="191" t="str">
        <f t="shared" si="91"/>
        <v>516_RS_17_2_202425</v>
      </c>
      <c r="AW5574" s="191" t="s">
        <v>92</v>
      </c>
      <c r="AX5574" s="18">
        <v>202425</v>
      </c>
      <c r="AY5574" s="191">
        <v>516</v>
      </c>
      <c r="AZ5574" s="191">
        <v>17</v>
      </c>
      <c r="BA5574" s="191">
        <v>2</v>
      </c>
      <c r="BB5574" s="191">
        <v>-563.51204128019413</v>
      </c>
    </row>
    <row r="5575" spans="48:54" x14ac:dyDescent="0.2">
      <c r="AV5575" s="191" t="str">
        <f t="shared" si="91"/>
        <v>518_RS_17_2_202425</v>
      </c>
      <c r="AW5575" s="191" t="s">
        <v>92</v>
      </c>
      <c r="AX5575" s="18">
        <v>202425</v>
      </c>
      <c r="AY5575" s="191">
        <v>518</v>
      </c>
      <c r="AZ5575" s="191">
        <v>17</v>
      </c>
      <c r="BA5575" s="191">
        <v>2</v>
      </c>
      <c r="BB5575" s="191">
        <v>-365.34199999999998</v>
      </c>
    </row>
    <row r="5576" spans="48:54" x14ac:dyDescent="0.2">
      <c r="AV5576" s="191" t="str">
        <f t="shared" si="91"/>
        <v>520_RS_17_2_202425</v>
      </c>
      <c r="AW5576" s="191" t="s">
        <v>92</v>
      </c>
      <c r="AX5576" s="18">
        <v>202425</v>
      </c>
      <c r="AY5576" s="191">
        <v>520</v>
      </c>
      <c r="AZ5576" s="191">
        <v>17</v>
      </c>
      <c r="BA5576" s="191">
        <v>2</v>
      </c>
      <c r="BB5576" s="191">
        <v>-476.39299999999997</v>
      </c>
    </row>
    <row r="5577" spans="48:54" x14ac:dyDescent="0.2">
      <c r="AV5577" s="191" t="str">
        <f t="shared" si="91"/>
        <v>522_RS_17_2_202425</v>
      </c>
      <c r="AW5577" s="191" t="s">
        <v>92</v>
      </c>
      <c r="AX5577" s="18">
        <v>202425</v>
      </c>
      <c r="AY5577" s="191">
        <v>522</v>
      </c>
      <c r="AZ5577" s="191">
        <v>17</v>
      </c>
      <c r="BA5577" s="191">
        <v>2</v>
      </c>
      <c r="BB5577" s="191">
        <v>-524.37254000000007</v>
      </c>
    </row>
    <row r="5578" spans="48:54" x14ac:dyDescent="0.2">
      <c r="AV5578" s="191" t="str">
        <f t="shared" si="91"/>
        <v>524_RS_17_2_202425</v>
      </c>
      <c r="AW5578" s="191" t="s">
        <v>92</v>
      </c>
      <c r="AX5578" s="18">
        <v>202425</v>
      </c>
      <c r="AY5578" s="191">
        <v>524</v>
      </c>
      <c r="AZ5578" s="191">
        <v>17</v>
      </c>
      <c r="BA5578" s="191">
        <v>2</v>
      </c>
      <c r="BB5578" s="191">
        <v>-666.5</v>
      </c>
    </row>
    <row r="5579" spans="48:54" x14ac:dyDescent="0.2">
      <c r="AV5579" s="191" t="str">
        <f t="shared" si="91"/>
        <v>526_RS_17_2_202425</v>
      </c>
      <c r="AW5579" s="191" t="s">
        <v>92</v>
      </c>
      <c r="AX5579" s="18">
        <v>202425</v>
      </c>
      <c r="AY5579" s="191">
        <v>526</v>
      </c>
      <c r="AZ5579" s="191">
        <v>17</v>
      </c>
      <c r="BA5579" s="191">
        <v>2</v>
      </c>
      <c r="BB5579" s="191">
        <v>-1156.6120000000001</v>
      </c>
    </row>
    <row r="5580" spans="48:54" x14ac:dyDescent="0.2">
      <c r="AV5580" s="191" t="str">
        <f t="shared" si="91"/>
        <v>528_RS_17_2_202425</v>
      </c>
      <c r="AW5580" s="191" t="s">
        <v>92</v>
      </c>
      <c r="AX5580" s="18">
        <v>202425</v>
      </c>
      <c r="AY5580" s="191">
        <v>528</v>
      </c>
      <c r="AZ5580" s="191">
        <v>17</v>
      </c>
      <c r="BA5580" s="191">
        <v>2</v>
      </c>
      <c r="BB5580" s="191">
        <v>-744</v>
      </c>
    </row>
    <row r="5581" spans="48:54" x14ac:dyDescent="0.2">
      <c r="AV5581" s="191" t="str">
        <f t="shared" si="91"/>
        <v>530_RS_17_2_202425</v>
      </c>
      <c r="AW5581" s="191" t="s">
        <v>92</v>
      </c>
      <c r="AX5581" s="18">
        <v>202425</v>
      </c>
      <c r="AY5581" s="191">
        <v>530</v>
      </c>
      <c r="AZ5581" s="191">
        <v>17</v>
      </c>
      <c r="BA5581" s="191">
        <v>2</v>
      </c>
      <c r="BB5581" s="191">
        <v>-980.88400000000001</v>
      </c>
    </row>
    <row r="5582" spans="48:54" x14ac:dyDescent="0.2">
      <c r="AV5582" s="191" t="str">
        <f t="shared" si="91"/>
        <v>532_RS_17_2_202425</v>
      </c>
      <c r="AW5582" s="191" t="s">
        <v>92</v>
      </c>
      <c r="AX5582" s="18">
        <v>202425</v>
      </c>
      <c r="AY5582" s="191">
        <v>532</v>
      </c>
      <c r="AZ5582" s="191">
        <v>17</v>
      </c>
      <c r="BA5582" s="191">
        <v>2</v>
      </c>
      <c r="BB5582" s="191">
        <v>-1276.325</v>
      </c>
    </row>
    <row r="5583" spans="48:54" x14ac:dyDescent="0.2">
      <c r="AV5583" s="191" t="str">
        <f t="shared" si="91"/>
        <v>534_RS_17_2_202425</v>
      </c>
      <c r="AW5583" s="191" t="s">
        <v>92</v>
      </c>
      <c r="AX5583" s="18">
        <v>202425</v>
      </c>
      <c r="AY5583" s="191">
        <v>534</v>
      </c>
      <c r="AZ5583" s="191">
        <v>17</v>
      </c>
      <c r="BA5583" s="191">
        <v>2</v>
      </c>
      <c r="BB5583" s="191">
        <v>-593.38332000000014</v>
      </c>
    </row>
    <row r="5584" spans="48:54" x14ac:dyDescent="0.2">
      <c r="AV5584" s="191" t="str">
        <f t="shared" si="91"/>
        <v>536_RS_17_2_202425</v>
      </c>
      <c r="AW5584" s="191" t="s">
        <v>92</v>
      </c>
      <c r="AX5584" s="18">
        <v>202425</v>
      </c>
      <c r="AY5584" s="191">
        <v>536</v>
      </c>
      <c r="AZ5584" s="191">
        <v>17</v>
      </c>
      <c r="BA5584" s="191">
        <v>2</v>
      </c>
      <c r="BB5584" s="191">
        <v>-414.82</v>
      </c>
    </row>
    <row r="5585" spans="48:54" x14ac:dyDescent="0.2">
      <c r="AV5585" s="191" t="str">
        <f t="shared" si="91"/>
        <v>538_RS_17_2_202425</v>
      </c>
      <c r="AW5585" s="191" t="s">
        <v>92</v>
      </c>
      <c r="AX5585" s="18">
        <v>202425</v>
      </c>
      <c r="AY5585" s="191">
        <v>538</v>
      </c>
      <c r="AZ5585" s="191">
        <v>17</v>
      </c>
      <c r="BA5585" s="191">
        <v>2</v>
      </c>
      <c r="BB5585" s="191">
        <v>-77.50520551562272</v>
      </c>
    </row>
    <row r="5586" spans="48:54" x14ac:dyDescent="0.2">
      <c r="AV5586" s="191" t="str">
        <f t="shared" si="91"/>
        <v>540_RS_17_2_202425</v>
      </c>
      <c r="AW5586" s="191" t="s">
        <v>92</v>
      </c>
      <c r="AX5586" s="18">
        <v>202425</v>
      </c>
      <c r="AY5586" s="191">
        <v>540</v>
      </c>
      <c r="AZ5586" s="191">
        <v>17</v>
      </c>
      <c r="BA5586" s="191">
        <v>2</v>
      </c>
      <c r="BB5586" s="191">
        <v>-795.55199999999991</v>
      </c>
    </row>
    <row r="5587" spans="48:54" x14ac:dyDescent="0.2">
      <c r="AV5587" s="191" t="str">
        <f t="shared" si="91"/>
        <v>542_RS_17_2_202425</v>
      </c>
      <c r="AW5587" s="191" t="s">
        <v>92</v>
      </c>
      <c r="AX5587" s="18">
        <v>202425</v>
      </c>
      <c r="AY5587" s="191">
        <v>542</v>
      </c>
      <c r="AZ5587" s="191">
        <v>17</v>
      </c>
      <c r="BA5587" s="191">
        <v>2</v>
      </c>
      <c r="BB5587" s="191">
        <v>-212.393</v>
      </c>
    </row>
    <row r="5588" spans="48:54" x14ac:dyDescent="0.2">
      <c r="AV5588" s="191" t="str">
        <f t="shared" si="91"/>
        <v>544_RS_17_2_202425</v>
      </c>
      <c r="AW5588" s="191" t="s">
        <v>92</v>
      </c>
      <c r="AX5588" s="18">
        <v>202425</v>
      </c>
      <c r="AY5588" s="191">
        <v>544</v>
      </c>
      <c r="AZ5588" s="191">
        <v>17</v>
      </c>
      <c r="BA5588" s="191">
        <v>2</v>
      </c>
      <c r="BB5588" s="191">
        <v>-544.44589999999994</v>
      </c>
    </row>
    <row r="5589" spans="48:54" x14ac:dyDescent="0.2">
      <c r="AV5589" s="191" t="str">
        <f t="shared" si="91"/>
        <v>545_RS_17_2_202425</v>
      </c>
      <c r="AW5589" s="191" t="s">
        <v>92</v>
      </c>
      <c r="AX5589" s="18">
        <v>202425</v>
      </c>
      <c r="AY5589" s="191">
        <v>545</v>
      </c>
      <c r="AZ5589" s="191">
        <v>17</v>
      </c>
      <c r="BA5589" s="191">
        <v>2</v>
      </c>
      <c r="BB5589" s="191">
        <v>-187.62197999999995</v>
      </c>
    </row>
    <row r="5590" spans="48:54" x14ac:dyDescent="0.2">
      <c r="AV5590" s="191" t="str">
        <f t="shared" si="91"/>
        <v>546_RS_17_2_202425</v>
      </c>
      <c r="AW5590" s="191" t="s">
        <v>92</v>
      </c>
      <c r="AX5590" s="18">
        <v>202425</v>
      </c>
      <c r="AY5590" s="191">
        <v>546</v>
      </c>
      <c r="AZ5590" s="191">
        <v>17</v>
      </c>
      <c r="BA5590" s="191">
        <v>2</v>
      </c>
      <c r="BB5590" s="191">
        <v>-321</v>
      </c>
    </row>
    <row r="5591" spans="48:54" x14ac:dyDescent="0.2">
      <c r="AV5591" s="191" t="str">
        <f t="shared" si="91"/>
        <v>548_RS_17_2_202425</v>
      </c>
      <c r="AW5591" s="191" t="s">
        <v>92</v>
      </c>
      <c r="AX5591" s="18">
        <v>202425</v>
      </c>
      <c r="AY5591" s="191">
        <v>548</v>
      </c>
      <c r="AZ5591" s="191">
        <v>17</v>
      </c>
      <c r="BA5591" s="191">
        <v>2</v>
      </c>
      <c r="BB5591" s="191">
        <v>-520.43399999999997</v>
      </c>
    </row>
    <row r="5592" spans="48:54" x14ac:dyDescent="0.2">
      <c r="AV5592" s="191" t="str">
        <f t="shared" si="91"/>
        <v>550_RS_17_2_202425</v>
      </c>
      <c r="AW5592" s="191" t="s">
        <v>92</v>
      </c>
      <c r="AX5592" s="18">
        <v>202425</v>
      </c>
      <c r="AY5592" s="191">
        <v>550</v>
      </c>
      <c r="AZ5592" s="191">
        <v>17</v>
      </c>
      <c r="BA5592" s="191">
        <v>2</v>
      </c>
      <c r="BB5592" s="191">
        <v>-1068.9407500000004</v>
      </c>
    </row>
    <row r="5593" spans="48:54" x14ac:dyDescent="0.2">
      <c r="AV5593" s="191" t="str">
        <f t="shared" si="91"/>
        <v>552_RS_17_2_202425</v>
      </c>
      <c r="AW5593" s="191" t="s">
        <v>92</v>
      </c>
      <c r="AX5593" s="18">
        <v>202425</v>
      </c>
      <c r="AY5593" s="191">
        <v>552</v>
      </c>
      <c r="AZ5593" s="191">
        <v>17</v>
      </c>
      <c r="BA5593" s="191">
        <v>2</v>
      </c>
      <c r="BB5593" s="191">
        <v>-6256.3651299999983</v>
      </c>
    </row>
    <row r="5594" spans="48:54" x14ac:dyDescent="0.2">
      <c r="AV5594" s="191" t="str">
        <f t="shared" si="91"/>
        <v>562_RS_17_2_202425</v>
      </c>
      <c r="AW5594" s="191" t="s">
        <v>92</v>
      </c>
      <c r="AX5594" s="18">
        <v>202425</v>
      </c>
      <c r="AY5594" s="191">
        <v>562</v>
      </c>
      <c r="AZ5594" s="191">
        <v>17</v>
      </c>
      <c r="BA5594" s="191">
        <v>2</v>
      </c>
      <c r="BB5594" s="191">
        <v>0</v>
      </c>
    </row>
    <row r="5595" spans="48:54" x14ac:dyDescent="0.2">
      <c r="AV5595" s="191" t="str">
        <f t="shared" si="91"/>
        <v>564_RS_17_2_202425</v>
      </c>
      <c r="AW5595" s="191" t="s">
        <v>92</v>
      </c>
      <c r="AX5595" s="18">
        <v>202425</v>
      </c>
      <c r="AY5595" s="191">
        <v>564</v>
      </c>
      <c r="AZ5595" s="191">
        <v>17</v>
      </c>
      <c r="BA5595" s="191">
        <v>2</v>
      </c>
      <c r="BB5595" s="191">
        <v>0</v>
      </c>
    </row>
    <row r="5596" spans="48:54" x14ac:dyDescent="0.2">
      <c r="AV5596" s="191" t="str">
        <f t="shared" si="91"/>
        <v>566_RS_17_2_202425</v>
      </c>
      <c r="AW5596" s="191" t="s">
        <v>92</v>
      </c>
      <c r="AX5596" s="18">
        <v>202425</v>
      </c>
      <c r="AY5596" s="191">
        <v>566</v>
      </c>
      <c r="AZ5596" s="191">
        <v>17</v>
      </c>
      <c r="BA5596" s="191">
        <v>2</v>
      </c>
      <c r="BB5596" s="191">
        <v>0</v>
      </c>
    </row>
    <row r="5597" spans="48:54" x14ac:dyDescent="0.2">
      <c r="AV5597" s="191" t="str">
        <f t="shared" si="91"/>
        <v>568_RS_17_2_202425</v>
      </c>
      <c r="AW5597" s="191" t="s">
        <v>92</v>
      </c>
      <c r="AX5597" s="18">
        <v>202425</v>
      </c>
      <c r="AY5597" s="191">
        <v>568</v>
      </c>
      <c r="AZ5597" s="191">
        <v>17</v>
      </c>
      <c r="BA5597" s="191">
        <v>2</v>
      </c>
      <c r="BB5597" s="191">
        <v>0</v>
      </c>
    </row>
    <row r="5598" spans="48:54" x14ac:dyDescent="0.2">
      <c r="AV5598" s="191" t="str">
        <f t="shared" si="91"/>
        <v>572_RS_17_2_202425</v>
      </c>
      <c r="AW5598" s="191" t="s">
        <v>92</v>
      </c>
      <c r="AX5598" s="18">
        <v>202425</v>
      </c>
      <c r="AY5598" s="191">
        <v>572</v>
      </c>
      <c r="AZ5598" s="191">
        <v>17</v>
      </c>
      <c r="BA5598" s="191">
        <v>2</v>
      </c>
      <c r="BB5598" s="191">
        <v>0</v>
      </c>
    </row>
    <row r="5599" spans="48:54" x14ac:dyDescent="0.2">
      <c r="AV5599" s="191" t="str">
        <f t="shared" si="91"/>
        <v>574_RS_17_2_202425</v>
      </c>
      <c r="AW5599" s="191" t="s">
        <v>92</v>
      </c>
      <c r="AX5599" s="18">
        <v>202425</v>
      </c>
      <c r="AY5599" s="191">
        <v>574</v>
      </c>
      <c r="AZ5599" s="191">
        <v>17</v>
      </c>
      <c r="BA5599" s="191">
        <v>2</v>
      </c>
      <c r="BB5599" s="191">
        <v>0</v>
      </c>
    </row>
    <row r="5600" spans="48:54" x14ac:dyDescent="0.2">
      <c r="AV5600" s="191" t="str">
        <f t="shared" si="91"/>
        <v>576_RS_17_2_202425</v>
      </c>
      <c r="AW5600" s="191" t="s">
        <v>92</v>
      </c>
      <c r="AX5600" s="18">
        <v>202425</v>
      </c>
      <c r="AY5600" s="191">
        <v>576</v>
      </c>
      <c r="AZ5600" s="191">
        <v>17</v>
      </c>
      <c r="BA5600" s="191">
        <v>2</v>
      </c>
      <c r="BB5600" s="191">
        <v>0</v>
      </c>
    </row>
    <row r="5601" spans="48:54" x14ac:dyDescent="0.2">
      <c r="AV5601" s="191" t="str">
        <f t="shared" si="91"/>
        <v>582_RS_17_2_202425</v>
      </c>
      <c r="AW5601" s="191" t="s">
        <v>92</v>
      </c>
      <c r="AX5601" s="18">
        <v>202425</v>
      </c>
      <c r="AY5601" s="191">
        <v>582</v>
      </c>
      <c r="AZ5601" s="191">
        <v>17</v>
      </c>
      <c r="BA5601" s="191">
        <v>2</v>
      </c>
      <c r="BB5601" s="191">
        <v>0</v>
      </c>
    </row>
    <row r="5602" spans="48:54" x14ac:dyDescent="0.2">
      <c r="AV5602" s="191" t="str">
        <f t="shared" si="91"/>
        <v>584_RS_17_2_202425</v>
      </c>
      <c r="AW5602" s="191" t="s">
        <v>92</v>
      </c>
      <c r="AX5602" s="18">
        <v>202425</v>
      </c>
      <c r="AY5602" s="191">
        <v>584</v>
      </c>
      <c r="AZ5602" s="191">
        <v>17</v>
      </c>
      <c r="BA5602" s="191">
        <v>2</v>
      </c>
      <c r="BB5602" s="191">
        <v>0</v>
      </c>
    </row>
    <row r="5603" spans="48:54" x14ac:dyDescent="0.2">
      <c r="AV5603" s="191" t="str">
        <f t="shared" si="91"/>
        <v>586_RS_17_2_202425</v>
      </c>
      <c r="AW5603" s="191" t="s">
        <v>92</v>
      </c>
      <c r="AX5603" s="18">
        <v>202425</v>
      </c>
      <c r="AY5603" s="191">
        <v>586</v>
      </c>
      <c r="AZ5603" s="191">
        <v>17</v>
      </c>
      <c r="BA5603" s="191">
        <v>2</v>
      </c>
      <c r="BB5603" s="191">
        <v>0</v>
      </c>
    </row>
    <row r="5604" spans="48:54" x14ac:dyDescent="0.2">
      <c r="AV5604" s="191" t="str">
        <f t="shared" si="91"/>
        <v>512_RS_17_4_202425</v>
      </c>
      <c r="AW5604" s="191" t="s">
        <v>92</v>
      </c>
      <c r="AX5604" s="18">
        <v>202425</v>
      </c>
      <c r="AY5604" s="191">
        <v>512</v>
      </c>
      <c r="AZ5604" s="191">
        <v>17</v>
      </c>
      <c r="BA5604" s="191">
        <v>4</v>
      </c>
      <c r="BB5604" s="191">
        <v>1774.1709999999998</v>
      </c>
    </row>
    <row r="5605" spans="48:54" x14ac:dyDescent="0.2">
      <c r="AV5605" s="191" t="str">
        <f t="shared" si="91"/>
        <v>514_RS_17_4_202425</v>
      </c>
      <c r="AW5605" s="191" t="s">
        <v>92</v>
      </c>
      <c r="AX5605" s="18">
        <v>202425</v>
      </c>
      <c r="AY5605" s="191">
        <v>514</v>
      </c>
      <c r="AZ5605" s="191">
        <v>17</v>
      </c>
      <c r="BA5605" s="191">
        <v>4</v>
      </c>
      <c r="BB5605" s="191">
        <v>3300</v>
      </c>
    </row>
    <row r="5606" spans="48:54" x14ac:dyDescent="0.2">
      <c r="AV5606" s="191" t="str">
        <f t="shared" si="91"/>
        <v>516_RS_17_4_202425</v>
      </c>
      <c r="AW5606" s="191" t="s">
        <v>92</v>
      </c>
      <c r="AX5606" s="18">
        <v>202425</v>
      </c>
      <c r="AY5606" s="191">
        <v>516</v>
      </c>
      <c r="AZ5606" s="191">
        <v>17</v>
      </c>
      <c r="BA5606" s="191">
        <v>4</v>
      </c>
      <c r="BB5606" s="191">
        <v>2211.8916220881665</v>
      </c>
    </row>
    <row r="5607" spans="48:54" x14ac:dyDescent="0.2">
      <c r="AV5607" s="191" t="str">
        <f t="shared" si="91"/>
        <v>518_RS_17_4_202425</v>
      </c>
      <c r="AW5607" s="191" t="s">
        <v>92</v>
      </c>
      <c r="AX5607" s="18">
        <v>202425</v>
      </c>
      <c r="AY5607" s="191">
        <v>518</v>
      </c>
      <c r="AZ5607" s="191">
        <v>17</v>
      </c>
      <c r="BA5607" s="191">
        <v>4</v>
      </c>
      <c r="BB5607" s="191">
        <v>1881.8490000000002</v>
      </c>
    </row>
    <row r="5608" spans="48:54" x14ac:dyDescent="0.2">
      <c r="AV5608" s="191" t="str">
        <f t="shared" si="91"/>
        <v>520_RS_17_4_202425</v>
      </c>
      <c r="AW5608" s="191" t="s">
        <v>92</v>
      </c>
      <c r="AX5608" s="18">
        <v>202425</v>
      </c>
      <c r="AY5608" s="191">
        <v>520</v>
      </c>
      <c r="AZ5608" s="191">
        <v>17</v>
      </c>
      <c r="BA5608" s="191">
        <v>4</v>
      </c>
      <c r="BB5608" s="191">
        <v>2806.9977600000002</v>
      </c>
    </row>
    <row r="5609" spans="48:54" x14ac:dyDescent="0.2">
      <c r="AV5609" s="191" t="str">
        <f t="shared" si="91"/>
        <v>522_RS_17_4_202425</v>
      </c>
      <c r="AW5609" s="191" t="s">
        <v>92</v>
      </c>
      <c r="AX5609" s="18">
        <v>202425</v>
      </c>
      <c r="AY5609" s="191">
        <v>522</v>
      </c>
      <c r="AZ5609" s="191">
        <v>17</v>
      </c>
      <c r="BA5609" s="191">
        <v>4</v>
      </c>
      <c r="BB5609" s="191">
        <v>2051.1684299999997</v>
      </c>
    </row>
    <row r="5610" spans="48:54" x14ac:dyDescent="0.2">
      <c r="AV5610" s="191" t="str">
        <f t="shared" si="91"/>
        <v>524_RS_17_4_202425</v>
      </c>
      <c r="AW5610" s="191" t="s">
        <v>92</v>
      </c>
      <c r="AX5610" s="18">
        <v>202425</v>
      </c>
      <c r="AY5610" s="191">
        <v>524</v>
      </c>
      <c r="AZ5610" s="191">
        <v>17</v>
      </c>
      <c r="BA5610" s="191">
        <v>4</v>
      </c>
      <c r="BB5610" s="191">
        <v>2726.4731599999996</v>
      </c>
    </row>
    <row r="5611" spans="48:54" x14ac:dyDescent="0.2">
      <c r="AV5611" s="191" t="str">
        <f t="shared" si="91"/>
        <v>526_RS_17_4_202425</v>
      </c>
      <c r="AW5611" s="191" t="s">
        <v>92</v>
      </c>
      <c r="AX5611" s="18">
        <v>202425</v>
      </c>
      <c r="AY5611" s="191">
        <v>526</v>
      </c>
      <c r="AZ5611" s="191">
        <v>17</v>
      </c>
      <c r="BA5611" s="191">
        <v>4</v>
      </c>
      <c r="BB5611" s="191">
        <v>1851.6580000000004</v>
      </c>
    </row>
    <row r="5612" spans="48:54" x14ac:dyDescent="0.2">
      <c r="AV5612" s="191" t="str">
        <f t="shared" si="91"/>
        <v>528_RS_17_4_202425</v>
      </c>
      <c r="AW5612" s="191" t="s">
        <v>92</v>
      </c>
      <c r="AX5612" s="18">
        <v>202425</v>
      </c>
      <c r="AY5612" s="191">
        <v>528</v>
      </c>
      <c r="AZ5612" s="191">
        <v>17</v>
      </c>
      <c r="BA5612" s="191">
        <v>4</v>
      </c>
      <c r="BB5612" s="191">
        <v>2989</v>
      </c>
    </row>
    <row r="5613" spans="48:54" x14ac:dyDescent="0.2">
      <c r="AV5613" s="191" t="str">
        <f t="shared" si="91"/>
        <v>530_RS_17_4_202425</v>
      </c>
      <c r="AW5613" s="191" t="s">
        <v>92</v>
      </c>
      <c r="AX5613" s="18">
        <v>202425</v>
      </c>
      <c r="AY5613" s="191">
        <v>530</v>
      </c>
      <c r="AZ5613" s="191">
        <v>17</v>
      </c>
      <c r="BA5613" s="191">
        <v>4</v>
      </c>
      <c r="BB5613" s="191">
        <v>2440.2110000000002</v>
      </c>
    </row>
    <row r="5614" spans="48:54" x14ac:dyDescent="0.2">
      <c r="AV5614" s="191" t="str">
        <f t="shared" si="91"/>
        <v>532_RS_17_4_202425</v>
      </c>
      <c r="AW5614" s="191" t="s">
        <v>92</v>
      </c>
      <c r="AX5614" s="18">
        <v>202425</v>
      </c>
      <c r="AY5614" s="191">
        <v>532</v>
      </c>
      <c r="AZ5614" s="191">
        <v>17</v>
      </c>
      <c r="BA5614" s="191">
        <v>4</v>
      </c>
      <c r="BB5614" s="191">
        <v>3622.1319999999996</v>
      </c>
    </row>
    <row r="5615" spans="48:54" x14ac:dyDescent="0.2">
      <c r="AV5615" s="191" t="str">
        <f t="shared" si="91"/>
        <v>534_RS_17_4_202425</v>
      </c>
      <c r="AW5615" s="191" t="s">
        <v>92</v>
      </c>
      <c r="AX5615" s="18">
        <v>202425</v>
      </c>
      <c r="AY5615" s="191">
        <v>534</v>
      </c>
      <c r="AZ5615" s="191">
        <v>17</v>
      </c>
      <c r="BA5615" s="191">
        <v>4</v>
      </c>
      <c r="BB5615" s="191">
        <v>3120.1509099999989</v>
      </c>
    </row>
    <row r="5616" spans="48:54" x14ac:dyDescent="0.2">
      <c r="AV5616" s="191" t="str">
        <f t="shared" si="91"/>
        <v>536_RS_17_4_202425</v>
      </c>
      <c r="AW5616" s="191" t="s">
        <v>92</v>
      </c>
      <c r="AX5616" s="18">
        <v>202425</v>
      </c>
      <c r="AY5616" s="191">
        <v>536</v>
      </c>
      <c r="AZ5616" s="191">
        <v>17</v>
      </c>
      <c r="BA5616" s="191">
        <v>4</v>
      </c>
      <c r="BB5616" s="191">
        <v>1203.0059999999999</v>
      </c>
    </row>
    <row r="5617" spans="48:54" x14ac:dyDescent="0.2">
      <c r="AV5617" s="191" t="str">
        <f t="shared" si="91"/>
        <v>538_RS_17_4_202425</v>
      </c>
      <c r="AW5617" s="191" t="s">
        <v>92</v>
      </c>
      <c r="AX5617" s="18">
        <v>202425</v>
      </c>
      <c r="AY5617" s="191">
        <v>538</v>
      </c>
      <c r="AZ5617" s="191">
        <v>17</v>
      </c>
      <c r="BA5617" s="191">
        <v>4</v>
      </c>
      <c r="BB5617" s="191">
        <v>2294.2519848591528</v>
      </c>
    </row>
    <row r="5618" spans="48:54" x14ac:dyDescent="0.2">
      <c r="AV5618" s="191" t="str">
        <f t="shared" si="91"/>
        <v>540_RS_17_4_202425</v>
      </c>
      <c r="AW5618" s="191" t="s">
        <v>92</v>
      </c>
      <c r="AX5618" s="18">
        <v>202425</v>
      </c>
      <c r="AY5618" s="191">
        <v>540</v>
      </c>
      <c r="AZ5618" s="191">
        <v>17</v>
      </c>
      <c r="BA5618" s="191">
        <v>4</v>
      </c>
      <c r="BB5618" s="191">
        <v>2780.7370000000001</v>
      </c>
    </row>
    <row r="5619" spans="48:54" x14ac:dyDescent="0.2">
      <c r="AV5619" s="191" t="str">
        <f t="shared" si="91"/>
        <v>542_RS_17_4_202425</v>
      </c>
      <c r="AW5619" s="191" t="s">
        <v>92</v>
      </c>
      <c r="AX5619" s="18">
        <v>202425</v>
      </c>
      <c r="AY5619" s="191">
        <v>542</v>
      </c>
      <c r="AZ5619" s="191">
        <v>17</v>
      </c>
      <c r="BA5619" s="191">
        <v>4</v>
      </c>
      <c r="BB5619" s="191">
        <v>1323.461</v>
      </c>
    </row>
    <row r="5620" spans="48:54" x14ac:dyDescent="0.2">
      <c r="AV5620" s="191" t="str">
        <f t="shared" si="91"/>
        <v>544_RS_17_4_202425</v>
      </c>
      <c r="AW5620" s="191" t="s">
        <v>92</v>
      </c>
      <c r="AX5620" s="18">
        <v>202425</v>
      </c>
      <c r="AY5620" s="191">
        <v>544</v>
      </c>
      <c r="AZ5620" s="191">
        <v>17</v>
      </c>
      <c r="BA5620" s="191">
        <v>4</v>
      </c>
      <c r="BB5620" s="191">
        <v>3978.6482000000005</v>
      </c>
    </row>
    <row r="5621" spans="48:54" x14ac:dyDescent="0.2">
      <c r="AV5621" s="191" t="str">
        <f t="shared" si="91"/>
        <v>545_RS_17_4_202425</v>
      </c>
      <c r="AW5621" s="191" t="s">
        <v>92</v>
      </c>
      <c r="AX5621" s="18">
        <v>202425</v>
      </c>
      <c r="AY5621" s="191">
        <v>545</v>
      </c>
      <c r="AZ5621" s="191">
        <v>17</v>
      </c>
      <c r="BA5621" s="191">
        <v>4</v>
      </c>
      <c r="BB5621" s="191">
        <v>1703.2990500000001</v>
      </c>
    </row>
    <row r="5622" spans="48:54" x14ac:dyDescent="0.2">
      <c r="AV5622" s="191" t="str">
        <f t="shared" si="91"/>
        <v>546_RS_17_4_202425</v>
      </c>
      <c r="AW5622" s="191" t="s">
        <v>92</v>
      </c>
      <c r="AX5622" s="18">
        <v>202425</v>
      </c>
      <c r="AY5622" s="191">
        <v>546</v>
      </c>
      <c r="AZ5622" s="191">
        <v>17</v>
      </c>
      <c r="BA5622" s="191">
        <v>4</v>
      </c>
      <c r="BB5622" s="191">
        <v>1110</v>
      </c>
    </row>
    <row r="5623" spans="48:54" x14ac:dyDescent="0.2">
      <c r="AV5623" s="191" t="str">
        <f t="shared" si="91"/>
        <v>548_RS_17_4_202425</v>
      </c>
      <c r="AW5623" s="191" t="s">
        <v>92</v>
      </c>
      <c r="AX5623" s="18">
        <v>202425</v>
      </c>
      <c r="AY5623" s="191">
        <v>548</v>
      </c>
      <c r="AZ5623" s="191">
        <v>17</v>
      </c>
      <c r="BA5623" s="191">
        <v>4</v>
      </c>
      <c r="BB5623" s="191">
        <v>1728.7239999999999</v>
      </c>
    </row>
    <row r="5624" spans="48:54" x14ac:dyDescent="0.2">
      <c r="AV5624" s="191" t="str">
        <f t="shared" si="91"/>
        <v>550_RS_17_4_202425</v>
      </c>
      <c r="AW5624" s="191" t="s">
        <v>92</v>
      </c>
      <c r="AX5624" s="18">
        <v>202425</v>
      </c>
      <c r="AY5624" s="191">
        <v>550</v>
      </c>
      <c r="AZ5624" s="191">
        <v>17</v>
      </c>
      <c r="BA5624" s="191">
        <v>4</v>
      </c>
      <c r="BB5624" s="191">
        <v>1300.2279195356364</v>
      </c>
    </row>
    <row r="5625" spans="48:54" x14ac:dyDescent="0.2">
      <c r="AV5625" s="191" t="str">
        <f t="shared" si="91"/>
        <v>552_RS_17_4_202425</v>
      </c>
      <c r="AW5625" s="191" t="s">
        <v>92</v>
      </c>
      <c r="AX5625" s="18">
        <v>202425</v>
      </c>
      <c r="AY5625" s="191">
        <v>552</v>
      </c>
      <c r="AZ5625" s="191">
        <v>17</v>
      </c>
      <c r="BA5625" s="191">
        <v>4</v>
      </c>
      <c r="BB5625" s="191">
        <v>4723.0364299999983</v>
      </c>
    </row>
    <row r="5626" spans="48:54" x14ac:dyDescent="0.2">
      <c r="AV5626" s="191" t="str">
        <f t="shared" si="91"/>
        <v>562_RS_17_4_202425</v>
      </c>
      <c r="AW5626" s="191" t="s">
        <v>92</v>
      </c>
      <c r="AX5626" s="18">
        <v>202425</v>
      </c>
      <c r="AY5626" s="191">
        <v>562</v>
      </c>
      <c r="AZ5626" s="191">
        <v>17</v>
      </c>
      <c r="BA5626" s="191">
        <v>4</v>
      </c>
      <c r="BB5626" s="191">
        <v>0</v>
      </c>
    </row>
    <row r="5627" spans="48:54" x14ac:dyDescent="0.2">
      <c r="AV5627" s="191" t="str">
        <f t="shared" si="91"/>
        <v>564_RS_17_4_202425</v>
      </c>
      <c r="AW5627" s="191" t="s">
        <v>92</v>
      </c>
      <c r="AX5627" s="18">
        <v>202425</v>
      </c>
      <c r="AY5627" s="191">
        <v>564</v>
      </c>
      <c r="AZ5627" s="191">
        <v>17</v>
      </c>
      <c r="BA5627" s="191">
        <v>4</v>
      </c>
      <c r="BB5627" s="191">
        <v>0</v>
      </c>
    </row>
    <row r="5628" spans="48:54" x14ac:dyDescent="0.2">
      <c r="AV5628" s="191" t="str">
        <f t="shared" si="91"/>
        <v>566_RS_17_4_202425</v>
      </c>
      <c r="AW5628" s="191" t="s">
        <v>92</v>
      </c>
      <c r="AX5628" s="18">
        <v>202425</v>
      </c>
      <c r="AY5628" s="191">
        <v>566</v>
      </c>
      <c r="AZ5628" s="191">
        <v>17</v>
      </c>
      <c r="BA5628" s="191">
        <v>4</v>
      </c>
      <c r="BB5628" s="191">
        <v>0</v>
      </c>
    </row>
    <row r="5629" spans="48:54" x14ac:dyDescent="0.2">
      <c r="AV5629" s="191" t="str">
        <f t="shared" si="91"/>
        <v>568_RS_17_4_202425</v>
      </c>
      <c r="AW5629" s="191" t="s">
        <v>92</v>
      </c>
      <c r="AX5629" s="18">
        <v>202425</v>
      </c>
      <c r="AY5629" s="191">
        <v>568</v>
      </c>
      <c r="AZ5629" s="191">
        <v>17</v>
      </c>
      <c r="BA5629" s="191">
        <v>4</v>
      </c>
      <c r="BB5629" s="191">
        <v>0</v>
      </c>
    </row>
    <row r="5630" spans="48:54" x14ac:dyDescent="0.2">
      <c r="AV5630" s="191" t="str">
        <f t="shared" si="91"/>
        <v>572_RS_17_4_202425</v>
      </c>
      <c r="AW5630" s="191" t="s">
        <v>92</v>
      </c>
      <c r="AX5630" s="18">
        <v>202425</v>
      </c>
      <c r="AY5630" s="191">
        <v>572</v>
      </c>
      <c r="AZ5630" s="191">
        <v>17</v>
      </c>
      <c r="BA5630" s="191">
        <v>4</v>
      </c>
      <c r="BB5630" s="191">
        <v>0</v>
      </c>
    </row>
    <row r="5631" spans="48:54" x14ac:dyDescent="0.2">
      <c r="AV5631" s="191" t="str">
        <f t="shared" si="91"/>
        <v>574_RS_17_4_202425</v>
      </c>
      <c r="AW5631" s="191" t="s">
        <v>92</v>
      </c>
      <c r="AX5631" s="18">
        <v>202425</v>
      </c>
      <c r="AY5631" s="191">
        <v>574</v>
      </c>
      <c r="AZ5631" s="191">
        <v>17</v>
      </c>
      <c r="BA5631" s="191">
        <v>4</v>
      </c>
      <c r="BB5631" s="191">
        <v>0</v>
      </c>
    </row>
    <row r="5632" spans="48:54" x14ac:dyDescent="0.2">
      <c r="AV5632" s="191" t="str">
        <f t="shared" si="91"/>
        <v>576_RS_17_4_202425</v>
      </c>
      <c r="AW5632" s="191" t="s">
        <v>92</v>
      </c>
      <c r="AX5632" s="18">
        <v>202425</v>
      </c>
      <c r="AY5632" s="191">
        <v>576</v>
      </c>
      <c r="AZ5632" s="191">
        <v>17</v>
      </c>
      <c r="BA5632" s="191">
        <v>4</v>
      </c>
      <c r="BB5632" s="191">
        <v>0</v>
      </c>
    </row>
    <row r="5633" spans="48:54" x14ac:dyDescent="0.2">
      <c r="AV5633" s="191" t="str">
        <f t="shared" si="91"/>
        <v>582_RS_17_4_202425</v>
      </c>
      <c r="AW5633" s="191" t="s">
        <v>92</v>
      </c>
      <c r="AX5633" s="18">
        <v>202425</v>
      </c>
      <c r="AY5633" s="191">
        <v>582</v>
      </c>
      <c r="AZ5633" s="191">
        <v>17</v>
      </c>
      <c r="BA5633" s="191">
        <v>4</v>
      </c>
      <c r="BB5633" s="191">
        <v>0</v>
      </c>
    </row>
    <row r="5634" spans="48:54" x14ac:dyDescent="0.2">
      <c r="AV5634" s="191" t="str">
        <f t="shared" si="91"/>
        <v>584_RS_17_4_202425</v>
      </c>
      <c r="AW5634" s="191" t="s">
        <v>92</v>
      </c>
      <c r="AX5634" s="18">
        <v>202425</v>
      </c>
      <c r="AY5634" s="191">
        <v>584</v>
      </c>
      <c r="AZ5634" s="191">
        <v>17</v>
      </c>
      <c r="BA5634" s="191">
        <v>4</v>
      </c>
      <c r="BB5634" s="191">
        <v>0</v>
      </c>
    </row>
    <row r="5635" spans="48:54" x14ac:dyDescent="0.2">
      <c r="AV5635" s="191" t="str">
        <f t="shared" si="91"/>
        <v>586_RS_17_4_202425</v>
      </c>
      <c r="AW5635" s="191" t="s">
        <v>92</v>
      </c>
      <c r="AX5635" s="18">
        <v>202425</v>
      </c>
      <c r="AY5635" s="191">
        <v>586</v>
      </c>
      <c r="AZ5635" s="191">
        <v>17</v>
      </c>
      <c r="BA5635" s="191">
        <v>4</v>
      </c>
      <c r="BB5635" s="191">
        <v>0</v>
      </c>
    </row>
    <row r="5636" spans="48:54" x14ac:dyDescent="0.2">
      <c r="AV5636" s="191" t="str">
        <f t="shared" ref="AV5636:AV5699" si="92">AY5636&amp;"_"&amp;AW5636&amp;"_"&amp;AZ5636&amp;"_"&amp;BA5636&amp;"_"&amp;AX5636</f>
        <v>512_RS_17_5_202425</v>
      </c>
      <c r="AW5636" s="191" t="s">
        <v>92</v>
      </c>
      <c r="AX5636" s="18">
        <v>202425</v>
      </c>
      <c r="AY5636" s="191">
        <v>512</v>
      </c>
      <c r="AZ5636" s="191">
        <v>17</v>
      </c>
      <c r="BA5636" s="191">
        <v>5</v>
      </c>
      <c r="BB5636" s="191">
        <v>-70.939000000000007</v>
      </c>
    </row>
    <row r="5637" spans="48:54" x14ac:dyDescent="0.2">
      <c r="AV5637" s="191" t="str">
        <f t="shared" si="92"/>
        <v>514_RS_17_5_202425</v>
      </c>
      <c r="AW5637" s="191" t="s">
        <v>92</v>
      </c>
      <c r="AX5637" s="18">
        <v>202425</v>
      </c>
      <c r="AY5637" s="191">
        <v>514</v>
      </c>
      <c r="AZ5637" s="191">
        <v>17</v>
      </c>
      <c r="BA5637" s="191">
        <v>5</v>
      </c>
      <c r="BB5637" s="191">
        <v>0</v>
      </c>
    </row>
    <row r="5638" spans="48:54" x14ac:dyDescent="0.2">
      <c r="AV5638" s="191" t="str">
        <f t="shared" si="92"/>
        <v>516_RS_17_5_202425</v>
      </c>
      <c r="AW5638" s="191" t="s">
        <v>92</v>
      </c>
      <c r="AX5638" s="18">
        <v>202425</v>
      </c>
      <c r="AY5638" s="191">
        <v>516</v>
      </c>
      <c r="AZ5638" s="191">
        <v>17</v>
      </c>
      <c r="BA5638" s="191">
        <v>5</v>
      </c>
      <c r="BB5638" s="191">
        <v>0</v>
      </c>
    </row>
    <row r="5639" spans="48:54" x14ac:dyDescent="0.2">
      <c r="AV5639" s="191" t="str">
        <f t="shared" si="92"/>
        <v>518_RS_17_5_202425</v>
      </c>
      <c r="AW5639" s="191" t="s">
        <v>92</v>
      </c>
      <c r="AX5639" s="18">
        <v>202425</v>
      </c>
      <c r="AY5639" s="191">
        <v>518</v>
      </c>
      <c r="AZ5639" s="191">
        <v>17</v>
      </c>
      <c r="BA5639" s="191">
        <v>5</v>
      </c>
      <c r="BB5639" s="191">
        <v>-48.024999999999999</v>
      </c>
    </row>
    <row r="5640" spans="48:54" x14ac:dyDescent="0.2">
      <c r="AV5640" s="191" t="str">
        <f t="shared" si="92"/>
        <v>520_RS_17_5_202425</v>
      </c>
      <c r="AW5640" s="191" t="s">
        <v>92</v>
      </c>
      <c r="AX5640" s="18">
        <v>202425</v>
      </c>
      <c r="AY5640" s="191">
        <v>520</v>
      </c>
      <c r="AZ5640" s="191">
        <v>17</v>
      </c>
      <c r="BA5640" s="191">
        <v>5</v>
      </c>
      <c r="BB5640" s="191">
        <v>-10.631</v>
      </c>
    </row>
    <row r="5641" spans="48:54" x14ac:dyDescent="0.2">
      <c r="AV5641" s="191" t="str">
        <f t="shared" si="92"/>
        <v>522_RS_17_5_202425</v>
      </c>
      <c r="AW5641" s="191" t="s">
        <v>92</v>
      </c>
      <c r="AX5641" s="18">
        <v>202425</v>
      </c>
      <c r="AY5641" s="191">
        <v>522</v>
      </c>
      <c r="AZ5641" s="191">
        <v>17</v>
      </c>
      <c r="BA5641" s="191">
        <v>5</v>
      </c>
      <c r="BB5641" s="191">
        <v>-28.936389999999996</v>
      </c>
    </row>
    <row r="5642" spans="48:54" x14ac:dyDescent="0.2">
      <c r="AV5642" s="191" t="str">
        <f t="shared" si="92"/>
        <v>524_RS_17_5_202425</v>
      </c>
      <c r="AW5642" s="191" t="s">
        <v>92</v>
      </c>
      <c r="AX5642" s="18">
        <v>202425</v>
      </c>
      <c r="AY5642" s="191">
        <v>524</v>
      </c>
      <c r="AZ5642" s="191">
        <v>17</v>
      </c>
      <c r="BA5642" s="191">
        <v>5</v>
      </c>
      <c r="BB5642" s="191">
        <v>-639.67600000000004</v>
      </c>
    </row>
    <row r="5643" spans="48:54" x14ac:dyDescent="0.2">
      <c r="AV5643" s="191" t="str">
        <f t="shared" si="92"/>
        <v>526_RS_17_5_202425</v>
      </c>
      <c r="AW5643" s="191" t="s">
        <v>92</v>
      </c>
      <c r="AX5643" s="18">
        <v>202425</v>
      </c>
      <c r="AY5643" s="191">
        <v>526</v>
      </c>
      <c r="AZ5643" s="191">
        <v>17</v>
      </c>
      <c r="BA5643" s="191">
        <v>5</v>
      </c>
      <c r="BB5643" s="191">
        <v>-124.749</v>
      </c>
    </row>
    <row r="5644" spans="48:54" x14ac:dyDescent="0.2">
      <c r="AV5644" s="191" t="str">
        <f t="shared" si="92"/>
        <v>528_RS_17_5_202425</v>
      </c>
      <c r="AW5644" s="191" t="s">
        <v>92</v>
      </c>
      <c r="AX5644" s="18">
        <v>202425</v>
      </c>
      <c r="AY5644" s="191">
        <v>528</v>
      </c>
      <c r="AZ5644" s="191">
        <v>17</v>
      </c>
      <c r="BA5644" s="191">
        <v>5</v>
      </c>
      <c r="BB5644" s="191">
        <v>-12</v>
      </c>
    </row>
    <row r="5645" spans="48:54" x14ac:dyDescent="0.2">
      <c r="AV5645" s="191" t="str">
        <f t="shared" si="92"/>
        <v>530_RS_17_5_202425</v>
      </c>
      <c r="AW5645" s="191" t="s">
        <v>92</v>
      </c>
      <c r="AX5645" s="18">
        <v>202425</v>
      </c>
      <c r="AY5645" s="191">
        <v>530</v>
      </c>
      <c r="AZ5645" s="191">
        <v>17</v>
      </c>
      <c r="BA5645" s="191">
        <v>5</v>
      </c>
      <c r="BB5645" s="191">
        <v>-12.972999999999999</v>
      </c>
    </row>
    <row r="5646" spans="48:54" x14ac:dyDescent="0.2">
      <c r="AV5646" s="191" t="str">
        <f t="shared" si="92"/>
        <v>532_RS_17_5_202425</v>
      </c>
      <c r="AW5646" s="191" t="s">
        <v>92</v>
      </c>
      <c r="AX5646" s="18">
        <v>202425</v>
      </c>
      <c r="AY5646" s="191">
        <v>532</v>
      </c>
      <c r="AZ5646" s="191">
        <v>17</v>
      </c>
      <c r="BA5646" s="191">
        <v>5</v>
      </c>
      <c r="BB5646" s="191">
        <v>-326</v>
      </c>
    </row>
    <row r="5647" spans="48:54" x14ac:dyDescent="0.2">
      <c r="AV5647" s="191" t="str">
        <f t="shared" si="92"/>
        <v>534_RS_17_5_202425</v>
      </c>
      <c r="AW5647" s="191" t="s">
        <v>92</v>
      </c>
      <c r="AX5647" s="18">
        <v>202425</v>
      </c>
      <c r="AY5647" s="191">
        <v>534</v>
      </c>
      <c r="AZ5647" s="191">
        <v>17</v>
      </c>
      <c r="BA5647" s="191">
        <v>5</v>
      </c>
      <c r="BB5647" s="191">
        <v>-60.49</v>
      </c>
    </row>
    <row r="5648" spans="48:54" x14ac:dyDescent="0.2">
      <c r="AV5648" s="191" t="str">
        <f t="shared" si="92"/>
        <v>536_RS_17_5_202425</v>
      </c>
      <c r="AW5648" s="191" t="s">
        <v>92</v>
      </c>
      <c r="AX5648" s="18">
        <v>202425</v>
      </c>
      <c r="AY5648" s="191">
        <v>536</v>
      </c>
      <c r="AZ5648" s="191">
        <v>17</v>
      </c>
      <c r="BA5648" s="191">
        <v>5</v>
      </c>
      <c r="BB5648" s="191">
        <v>0</v>
      </c>
    </row>
    <row r="5649" spans="48:54" x14ac:dyDescent="0.2">
      <c r="AV5649" s="191" t="str">
        <f t="shared" si="92"/>
        <v>538_RS_17_5_202425</v>
      </c>
      <c r="AW5649" s="191" t="s">
        <v>92</v>
      </c>
      <c r="AX5649" s="18">
        <v>202425</v>
      </c>
      <c r="AY5649" s="191">
        <v>538</v>
      </c>
      <c r="AZ5649" s="191">
        <v>17</v>
      </c>
      <c r="BA5649" s="191">
        <v>5</v>
      </c>
      <c r="BB5649" s="191">
        <v>0</v>
      </c>
    </row>
    <row r="5650" spans="48:54" x14ac:dyDescent="0.2">
      <c r="AV5650" s="191" t="str">
        <f t="shared" si="92"/>
        <v>540_RS_17_5_202425</v>
      </c>
      <c r="AW5650" s="191" t="s">
        <v>92</v>
      </c>
      <c r="AX5650" s="18">
        <v>202425</v>
      </c>
      <c r="AY5650" s="191">
        <v>540</v>
      </c>
      <c r="AZ5650" s="191">
        <v>17</v>
      </c>
      <c r="BA5650" s="191">
        <v>5</v>
      </c>
      <c r="BB5650" s="191">
        <v>-209.53100000000001</v>
      </c>
    </row>
    <row r="5651" spans="48:54" x14ac:dyDescent="0.2">
      <c r="AV5651" s="191" t="str">
        <f t="shared" si="92"/>
        <v>542_RS_17_5_202425</v>
      </c>
      <c r="AW5651" s="191" t="s">
        <v>92</v>
      </c>
      <c r="AX5651" s="18">
        <v>202425</v>
      </c>
      <c r="AY5651" s="191">
        <v>542</v>
      </c>
      <c r="AZ5651" s="191">
        <v>17</v>
      </c>
      <c r="BA5651" s="191">
        <v>5</v>
      </c>
      <c r="BB5651" s="191">
        <v>-5.8150000000000004</v>
      </c>
    </row>
    <row r="5652" spans="48:54" x14ac:dyDescent="0.2">
      <c r="AV5652" s="191" t="str">
        <f t="shared" si="92"/>
        <v>544_RS_17_5_202425</v>
      </c>
      <c r="AW5652" s="191" t="s">
        <v>92</v>
      </c>
      <c r="AX5652" s="18">
        <v>202425</v>
      </c>
      <c r="AY5652" s="191">
        <v>544</v>
      </c>
      <c r="AZ5652" s="191">
        <v>17</v>
      </c>
      <c r="BA5652" s="191">
        <v>5</v>
      </c>
      <c r="BB5652" s="191">
        <v>0</v>
      </c>
    </row>
    <row r="5653" spans="48:54" x14ac:dyDescent="0.2">
      <c r="AV5653" s="191" t="str">
        <f t="shared" si="92"/>
        <v>545_RS_17_5_202425</v>
      </c>
      <c r="AW5653" s="191" t="s">
        <v>92</v>
      </c>
      <c r="AX5653" s="18">
        <v>202425</v>
      </c>
      <c r="AY5653" s="191">
        <v>545</v>
      </c>
      <c r="AZ5653" s="191">
        <v>17</v>
      </c>
      <c r="BA5653" s="191">
        <v>5</v>
      </c>
      <c r="BB5653" s="191">
        <v>-10.196</v>
      </c>
    </row>
    <row r="5654" spans="48:54" x14ac:dyDescent="0.2">
      <c r="AV5654" s="191" t="str">
        <f t="shared" si="92"/>
        <v>546_RS_17_5_202425</v>
      </c>
      <c r="AW5654" s="191" t="s">
        <v>92</v>
      </c>
      <c r="AX5654" s="18">
        <v>202425</v>
      </c>
      <c r="AY5654" s="191">
        <v>546</v>
      </c>
      <c r="AZ5654" s="191">
        <v>17</v>
      </c>
      <c r="BA5654" s="191">
        <v>5</v>
      </c>
      <c r="BB5654" s="191">
        <v>-32</v>
      </c>
    </row>
    <row r="5655" spans="48:54" x14ac:dyDescent="0.2">
      <c r="AV5655" s="191" t="str">
        <f t="shared" si="92"/>
        <v>548_RS_17_5_202425</v>
      </c>
      <c r="AW5655" s="191" t="s">
        <v>92</v>
      </c>
      <c r="AX5655" s="18">
        <v>202425</v>
      </c>
      <c r="AY5655" s="191">
        <v>548</v>
      </c>
      <c r="AZ5655" s="191">
        <v>17</v>
      </c>
      <c r="BA5655" s="191">
        <v>5</v>
      </c>
      <c r="BB5655" s="191">
        <v>0</v>
      </c>
    </row>
    <row r="5656" spans="48:54" x14ac:dyDescent="0.2">
      <c r="AV5656" s="191" t="str">
        <f t="shared" si="92"/>
        <v>550_RS_17_5_202425</v>
      </c>
      <c r="AW5656" s="191" t="s">
        <v>92</v>
      </c>
      <c r="AX5656" s="18">
        <v>202425</v>
      </c>
      <c r="AY5656" s="191">
        <v>550</v>
      </c>
      <c r="AZ5656" s="191">
        <v>17</v>
      </c>
      <c r="BA5656" s="191">
        <v>5</v>
      </c>
      <c r="BB5656" s="191">
        <v>-126.86313999999999</v>
      </c>
    </row>
    <row r="5657" spans="48:54" x14ac:dyDescent="0.2">
      <c r="AV5657" s="191" t="str">
        <f t="shared" si="92"/>
        <v>552_RS_17_5_202425</v>
      </c>
      <c r="AW5657" s="191" t="s">
        <v>92</v>
      </c>
      <c r="AX5657" s="18">
        <v>202425</v>
      </c>
      <c r="AY5657" s="191">
        <v>552</v>
      </c>
      <c r="AZ5657" s="191">
        <v>17</v>
      </c>
      <c r="BA5657" s="191">
        <v>5</v>
      </c>
      <c r="BB5657" s="191">
        <v>-15</v>
      </c>
    </row>
    <row r="5658" spans="48:54" x14ac:dyDescent="0.2">
      <c r="AV5658" s="191" t="str">
        <f t="shared" si="92"/>
        <v>562_RS_17_5_202425</v>
      </c>
      <c r="AW5658" s="191" t="s">
        <v>92</v>
      </c>
      <c r="AX5658" s="18">
        <v>202425</v>
      </c>
      <c r="AY5658" s="191">
        <v>562</v>
      </c>
      <c r="AZ5658" s="191">
        <v>17</v>
      </c>
      <c r="BA5658" s="191">
        <v>5</v>
      </c>
      <c r="BB5658" s="191">
        <v>0</v>
      </c>
    </row>
    <row r="5659" spans="48:54" x14ac:dyDescent="0.2">
      <c r="AV5659" s="191" t="str">
        <f t="shared" si="92"/>
        <v>564_RS_17_5_202425</v>
      </c>
      <c r="AW5659" s="191" t="s">
        <v>92</v>
      </c>
      <c r="AX5659" s="18">
        <v>202425</v>
      </c>
      <c r="AY5659" s="191">
        <v>564</v>
      </c>
      <c r="AZ5659" s="191">
        <v>17</v>
      </c>
      <c r="BA5659" s="191">
        <v>5</v>
      </c>
      <c r="BB5659" s="191">
        <v>0</v>
      </c>
    </row>
    <row r="5660" spans="48:54" x14ac:dyDescent="0.2">
      <c r="AV5660" s="191" t="str">
        <f t="shared" si="92"/>
        <v>566_RS_17_5_202425</v>
      </c>
      <c r="AW5660" s="191" t="s">
        <v>92</v>
      </c>
      <c r="AX5660" s="18">
        <v>202425</v>
      </c>
      <c r="AY5660" s="191">
        <v>566</v>
      </c>
      <c r="AZ5660" s="191">
        <v>17</v>
      </c>
      <c r="BA5660" s="191">
        <v>5</v>
      </c>
      <c r="BB5660" s="191">
        <v>0</v>
      </c>
    </row>
    <row r="5661" spans="48:54" x14ac:dyDescent="0.2">
      <c r="AV5661" s="191" t="str">
        <f t="shared" si="92"/>
        <v>568_RS_17_5_202425</v>
      </c>
      <c r="AW5661" s="191" t="s">
        <v>92</v>
      </c>
      <c r="AX5661" s="18">
        <v>202425</v>
      </c>
      <c r="AY5661" s="191">
        <v>568</v>
      </c>
      <c r="AZ5661" s="191">
        <v>17</v>
      </c>
      <c r="BA5661" s="191">
        <v>5</v>
      </c>
      <c r="BB5661" s="191">
        <v>0</v>
      </c>
    </row>
    <row r="5662" spans="48:54" x14ac:dyDescent="0.2">
      <c r="AV5662" s="191" t="str">
        <f t="shared" si="92"/>
        <v>572_RS_17_5_202425</v>
      </c>
      <c r="AW5662" s="191" t="s">
        <v>92</v>
      </c>
      <c r="AX5662" s="18">
        <v>202425</v>
      </c>
      <c r="AY5662" s="191">
        <v>572</v>
      </c>
      <c r="AZ5662" s="191">
        <v>17</v>
      </c>
      <c r="BA5662" s="191">
        <v>5</v>
      </c>
      <c r="BB5662" s="191">
        <v>0</v>
      </c>
    </row>
    <row r="5663" spans="48:54" x14ac:dyDescent="0.2">
      <c r="AV5663" s="191" t="str">
        <f t="shared" si="92"/>
        <v>574_RS_17_5_202425</v>
      </c>
      <c r="AW5663" s="191" t="s">
        <v>92</v>
      </c>
      <c r="AX5663" s="18">
        <v>202425</v>
      </c>
      <c r="AY5663" s="191">
        <v>574</v>
      </c>
      <c r="AZ5663" s="191">
        <v>17</v>
      </c>
      <c r="BA5663" s="191">
        <v>5</v>
      </c>
      <c r="BB5663" s="191">
        <v>0</v>
      </c>
    </row>
    <row r="5664" spans="48:54" x14ac:dyDescent="0.2">
      <c r="AV5664" s="191" t="str">
        <f t="shared" si="92"/>
        <v>576_RS_17_5_202425</v>
      </c>
      <c r="AW5664" s="191" t="s">
        <v>92</v>
      </c>
      <c r="AX5664" s="18">
        <v>202425</v>
      </c>
      <c r="AY5664" s="191">
        <v>576</v>
      </c>
      <c r="AZ5664" s="191">
        <v>17</v>
      </c>
      <c r="BA5664" s="191">
        <v>5</v>
      </c>
      <c r="BB5664" s="191">
        <v>0</v>
      </c>
    </row>
    <row r="5665" spans="48:54" x14ac:dyDescent="0.2">
      <c r="AV5665" s="191" t="str">
        <f t="shared" si="92"/>
        <v>582_RS_17_5_202425</v>
      </c>
      <c r="AW5665" s="191" t="s">
        <v>92</v>
      </c>
      <c r="AX5665" s="18">
        <v>202425</v>
      </c>
      <c r="AY5665" s="191">
        <v>582</v>
      </c>
      <c r="AZ5665" s="191">
        <v>17</v>
      </c>
      <c r="BA5665" s="191">
        <v>5</v>
      </c>
      <c r="BB5665" s="191">
        <v>0</v>
      </c>
    </row>
    <row r="5666" spans="48:54" x14ac:dyDescent="0.2">
      <c r="AV5666" s="191" t="str">
        <f t="shared" si="92"/>
        <v>584_RS_17_5_202425</v>
      </c>
      <c r="AW5666" s="191" t="s">
        <v>92</v>
      </c>
      <c r="AX5666" s="18">
        <v>202425</v>
      </c>
      <c r="AY5666" s="191">
        <v>584</v>
      </c>
      <c r="AZ5666" s="191">
        <v>17</v>
      </c>
      <c r="BA5666" s="191">
        <v>5</v>
      </c>
      <c r="BB5666" s="191">
        <v>0</v>
      </c>
    </row>
    <row r="5667" spans="48:54" x14ac:dyDescent="0.2">
      <c r="AV5667" s="191" t="str">
        <f t="shared" si="92"/>
        <v>586_RS_17_5_202425</v>
      </c>
      <c r="AW5667" s="191" t="s">
        <v>92</v>
      </c>
      <c r="AX5667" s="18">
        <v>202425</v>
      </c>
      <c r="AY5667" s="191">
        <v>586</v>
      </c>
      <c r="AZ5667" s="191">
        <v>17</v>
      </c>
      <c r="BA5667" s="191">
        <v>5</v>
      </c>
      <c r="BB5667" s="191">
        <v>0</v>
      </c>
    </row>
    <row r="5668" spans="48:54" x14ac:dyDescent="0.2">
      <c r="AV5668" s="191" t="str">
        <f t="shared" si="92"/>
        <v>512_RS_18_1_202425</v>
      </c>
      <c r="AW5668" s="191" t="s">
        <v>92</v>
      </c>
      <c r="AX5668" s="18">
        <v>202425</v>
      </c>
      <c r="AY5668" s="191">
        <v>512</v>
      </c>
      <c r="AZ5668" s="191">
        <v>18</v>
      </c>
      <c r="BA5668" s="191">
        <v>1</v>
      </c>
      <c r="BB5668" s="191">
        <v>2179.8889999999997</v>
      </c>
    </row>
    <row r="5669" spans="48:54" x14ac:dyDescent="0.2">
      <c r="AV5669" s="191" t="str">
        <f t="shared" si="92"/>
        <v>514_RS_18_1_202425</v>
      </c>
      <c r="AW5669" s="191" t="s">
        <v>92</v>
      </c>
      <c r="AX5669" s="18">
        <v>202425</v>
      </c>
      <c r="AY5669" s="191">
        <v>514</v>
      </c>
      <c r="AZ5669" s="191">
        <v>18</v>
      </c>
      <c r="BA5669" s="191">
        <v>1</v>
      </c>
      <c r="BB5669" s="191">
        <v>4077</v>
      </c>
    </row>
    <row r="5670" spans="48:54" x14ac:dyDescent="0.2">
      <c r="AV5670" s="191" t="str">
        <f t="shared" si="92"/>
        <v>516_RS_18_1_202425</v>
      </c>
      <c r="AW5670" s="191" t="s">
        <v>92</v>
      </c>
      <c r="AX5670" s="18">
        <v>202425</v>
      </c>
      <c r="AY5670" s="191">
        <v>516</v>
      </c>
      <c r="AZ5670" s="191">
        <v>18</v>
      </c>
      <c r="BA5670" s="191">
        <v>1</v>
      </c>
      <c r="BB5670" s="191">
        <v>2692.5169999999998</v>
      </c>
    </row>
    <row r="5671" spans="48:54" x14ac:dyDescent="0.2">
      <c r="AV5671" s="191" t="str">
        <f t="shared" si="92"/>
        <v>518_RS_18_1_202425</v>
      </c>
      <c r="AW5671" s="191" t="s">
        <v>92</v>
      </c>
      <c r="AX5671" s="18">
        <v>202425</v>
      </c>
      <c r="AY5671" s="191">
        <v>518</v>
      </c>
      <c r="AZ5671" s="191">
        <v>18</v>
      </c>
      <c r="BA5671" s="191">
        <v>1</v>
      </c>
      <c r="BB5671" s="191">
        <v>1376.5050000000001</v>
      </c>
    </row>
    <row r="5672" spans="48:54" x14ac:dyDescent="0.2">
      <c r="AV5672" s="191" t="str">
        <f t="shared" si="92"/>
        <v>520_RS_18_1_202425</v>
      </c>
      <c r="AW5672" s="191" t="s">
        <v>92</v>
      </c>
      <c r="AX5672" s="18">
        <v>202425</v>
      </c>
      <c r="AY5672" s="191">
        <v>520</v>
      </c>
      <c r="AZ5672" s="191">
        <v>18</v>
      </c>
      <c r="BA5672" s="191">
        <v>1</v>
      </c>
      <c r="BB5672" s="191">
        <v>87.122</v>
      </c>
    </row>
    <row r="5673" spans="48:54" x14ac:dyDescent="0.2">
      <c r="AV5673" s="191" t="str">
        <f t="shared" si="92"/>
        <v>522_RS_18_1_202425</v>
      </c>
      <c r="AW5673" s="191" t="s">
        <v>92</v>
      </c>
      <c r="AX5673" s="18">
        <v>202425</v>
      </c>
      <c r="AY5673" s="191">
        <v>522</v>
      </c>
      <c r="AZ5673" s="191">
        <v>18</v>
      </c>
      <c r="BA5673" s="191">
        <v>1</v>
      </c>
      <c r="BB5673" s="191">
        <v>1997.4727499999999</v>
      </c>
    </row>
    <row r="5674" spans="48:54" x14ac:dyDescent="0.2">
      <c r="AV5674" s="191" t="str">
        <f t="shared" si="92"/>
        <v>524_RS_18_1_202425</v>
      </c>
      <c r="AW5674" s="191" t="s">
        <v>92</v>
      </c>
      <c r="AX5674" s="18">
        <v>202425</v>
      </c>
      <c r="AY5674" s="191">
        <v>524</v>
      </c>
      <c r="AZ5674" s="191">
        <v>18</v>
      </c>
      <c r="BA5674" s="191">
        <v>1</v>
      </c>
      <c r="BB5674" s="191">
        <v>829.72107999999992</v>
      </c>
    </row>
    <row r="5675" spans="48:54" x14ac:dyDescent="0.2">
      <c r="AV5675" s="191" t="str">
        <f t="shared" si="92"/>
        <v>526_RS_18_1_202425</v>
      </c>
      <c r="AW5675" s="191" t="s">
        <v>92</v>
      </c>
      <c r="AX5675" s="18">
        <v>202425</v>
      </c>
      <c r="AY5675" s="191">
        <v>526</v>
      </c>
      <c r="AZ5675" s="191">
        <v>18</v>
      </c>
      <c r="BA5675" s="191">
        <v>1</v>
      </c>
      <c r="BB5675" s="191">
        <v>685.40300000000002</v>
      </c>
    </row>
    <row r="5676" spans="48:54" x14ac:dyDescent="0.2">
      <c r="AV5676" s="191" t="str">
        <f t="shared" si="92"/>
        <v>528_RS_18_1_202425</v>
      </c>
      <c r="AW5676" s="191" t="s">
        <v>92</v>
      </c>
      <c r="AX5676" s="18">
        <v>202425</v>
      </c>
      <c r="AY5676" s="191">
        <v>528</v>
      </c>
      <c r="AZ5676" s="191">
        <v>18</v>
      </c>
      <c r="BA5676" s="191">
        <v>1</v>
      </c>
      <c r="BB5676" s="191">
        <v>1980</v>
      </c>
    </row>
    <row r="5677" spans="48:54" x14ac:dyDescent="0.2">
      <c r="AV5677" s="191" t="str">
        <f t="shared" si="92"/>
        <v>530_RS_18_1_202425</v>
      </c>
      <c r="AW5677" s="191" t="s">
        <v>92</v>
      </c>
      <c r="AX5677" s="18">
        <v>202425</v>
      </c>
      <c r="AY5677" s="191">
        <v>530</v>
      </c>
      <c r="AZ5677" s="191">
        <v>18</v>
      </c>
      <c r="BA5677" s="191">
        <v>1</v>
      </c>
      <c r="BB5677" s="191">
        <v>3401.9009999999998</v>
      </c>
    </row>
    <row r="5678" spans="48:54" x14ac:dyDescent="0.2">
      <c r="AV5678" s="191" t="str">
        <f t="shared" si="92"/>
        <v>532_RS_18_1_202425</v>
      </c>
      <c r="AW5678" s="191" t="s">
        <v>92</v>
      </c>
      <c r="AX5678" s="18">
        <v>202425</v>
      </c>
      <c r="AY5678" s="191">
        <v>532</v>
      </c>
      <c r="AZ5678" s="191">
        <v>18</v>
      </c>
      <c r="BA5678" s="191">
        <v>1</v>
      </c>
      <c r="BB5678" s="191">
        <v>7489.4040000000005</v>
      </c>
    </row>
    <row r="5679" spans="48:54" x14ac:dyDescent="0.2">
      <c r="AV5679" s="191" t="str">
        <f t="shared" si="92"/>
        <v>534_RS_18_1_202425</v>
      </c>
      <c r="AW5679" s="191" t="s">
        <v>92</v>
      </c>
      <c r="AX5679" s="18">
        <v>202425</v>
      </c>
      <c r="AY5679" s="191">
        <v>534</v>
      </c>
      <c r="AZ5679" s="191">
        <v>18</v>
      </c>
      <c r="BA5679" s="191">
        <v>1</v>
      </c>
      <c r="BB5679" s="191">
        <v>2909.1419999999998</v>
      </c>
    </row>
    <row r="5680" spans="48:54" x14ac:dyDescent="0.2">
      <c r="AV5680" s="191" t="str">
        <f t="shared" si="92"/>
        <v>536_RS_18_1_202425</v>
      </c>
      <c r="AW5680" s="191" t="s">
        <v>92</v>
      </c>
      <c r="AX5680" s="18">
        <v>202425</v>
      </c>
      <c r="AY5680" s="191">
        <v>536</v>
      </c>
      <c r="AZ5680" s="191">
        <v>18</v>
      </c>
      <c r="BA5680" s="191">
        <v>1</v>
      </c>
      <c r="BB5680" s="191">
        <v>2681.35</v>
      </c>
    </row>
    <row r="5681" spans="48:54" x14ac:dyDescent="0.2">
      <c r="AV5681" s="191" t="str">
        <f t="shared" si="92"/>
        <v>538_RS_18_1_202425</v>
      </c>
      <c r="AW5681" s="191" t="s">
        <v>92</v>
      </c>
      <c r="AX5681" s="18">
        <v>202425</v>
      </c>
      <c r="AY5681" s="191">
        <v>538</v>
      </c>
      <c r="AZ5681" s="191">
        <v>18</v>
      </c>
      <c r="BA5681" s="191">
        <v>1</v>
      </c>
      <c r="BB5681" s="191">
        <v>3093.4263951608987</v>
      </c>
    </row>
    <row r="5682" spans="48:54" x14ac:dyDescent="0.2">
      <c r="AV5682" s="191" t="str">
        <f t="shared" si="92"/>
        <v>540_RS_18_1_202425</v>
      </c>
      <c r="AW5682" s="191" t="s">
        <v>92</v>
      </c>
      <c r="AX5682" s="18">
        <v>202425</v>
      </c>
      <c r="AY5682" s="191">
        <v>540</v>
      </c>
      <c r="AZ5682" s="191">
        <v>18</v>
      </c>
      <c r="BA5682" s="191">
        <v>1</v>
      </c>
      <c r="BB5682" s="191">
        <v>7426.3220000000001</v>
      </c>
    </row>
    <row r="5683" spans="48:54" x14ac:dyDescent="0.2">
      <c r="AV5683" s="191" t="str">
        <f t="shared" si="92"/>
        <v>542_RS_18_1_202425</v>
      </c>
      <c r="AW5683" s="191" t="s">
        <v>92</v>
      </c>
      <c r="AX5683" s="18">
        <v>202425</v>
      </c>
      <c r="AY5683" s="191">
        <v>542</v>
      </c>
      <c r="AZ5683" s="191">
        <v>18</v>
      </c>
      <c r="BA5683" s="191">
        <v>1</v>
      </c>
      <c r="BB5683" s="191">
        <v>2003.4369999999999</v>
      </c>
    </row>
    <row r="5684" spans="48:54" x14ac:dyDescent="0.2">
      <c r="AV5684" s="191" t="str">
        <f t="shared" si="92"/>
        <v>544_RS_18_1_202425</v>
      </c>
      <c r="AW5684" s="191" t="s">
        <v>92</v>
      </c>
      <c r="AX5684" s="18">
        <v>202425</v>
      </c>
      <c r="AY5684" s="191">
        <v>544</v>
      </c>
      <c r="AZ5684" s="191">
        <v>18</v>
      </c>
      <c r="BA5684" s="191">
        <v>1</v>
      </c>
      <c r="BB5684" s="191">
        <v>4816.6989999999996</v>
      </c>
    </row>
    <row r="5685" spans="48:54" x14ac:dyDescent="0.2">
      <c r="AV5685" s="191" t="str">
        <f t="shared" si="92"/>
        <v>545_RS_18_1_202425</v>
      </c>
      <c r="AW5685" s="191" t="s">
        <v>92</v>
      </c>
      <c r="AX5685" s="18">
        <v>202425</v>
      </c>
      <c r="AY5685" s="191">
        <v>545</v>
      </c>
      <c r="AZ5685" s="191">
        <v>18</v>
      </c>
      <c r="BA5685" s="191">
        <v>1</v>
      </c>
      <c r="BB5685" s="191">
        <v>1438.69975</v>
      </c>
    </row>
    <row r="5686" spans="48:54" x14ac:dyDescent="0.2">
      <c r="AV5686" s="191" t="str">
        <f t="shared" si="92"/>
        <v>546_RS_18_1_202425</v>
      </c>
      <c r="AW5686" s="191" t="s">
        <v>92</v>
      </c>
      <c r="AX5686" s="18">
        <v>202425</v>
      </c>
      <c r="AY5686" s="191">
        <v>546</v>
      </c>
      <c r="AZ5686" s="191">
        <v>18</v>
      </c>
      <c r="BA5686" s="191">
        <v>1</v>
      </c>
      <c r="BB5686" s="191">
        <v>1899</v>
      </c>
    </row>
    <row r="5687" spans="48:54" x14ac:dyDescent="0.2">
      <c r="AV5687" s="191" t="str">
        <f t="shared" si="92"/>
        <v>548_RS_18_1_202425</v>
      </c>
      <c r="AW5687" s="191" t="s">
        <v>92</v>
      </c>
      <c r="AX5687" s="18">
        <v>202425</v>
      </c>
      <c r="AY5687" s="191">
        <v>548</v>
      </c>
      <c r="AZ5687" s="191">
        <v>18</v>
      </c>
      <c r="BA5687" s="191">
        <v>1</v>
      </c>
      <c r="BB5687" s="191">
        <v>2625.5480000000002</v>
      </c>
    </row>
    <row r="5688" spans="48:54" x14ac:dyDescent="0.2">
      <c r="AV5688" s="191" t="str">
        <f t="shared" si="92"/>
        <v>550_RS_18_1_202425</v>
      </c>
      <c r="AW5688" s="191" t="s">
        <v>92</v>
      </c>
      <c r="AX5688" s="18">
        <v>202425</v>
      </c>
      <c r="AY5688" s="191">
        <v>550</v>
      </c>
      <c r="AZ5688" s="191">
        <v>18</v>
      </c>
      <c r="BA5688" s="191">
        <v>1</v>
      </c>
      <c r="BB5688" s="191">
        <v>3271.6361752513258</v>
      </c>
    </row>
    <row r="5689" spans="48:54" x14ac:dyDescent="0.2">
      <c r="AV5689" s="191" t="str">
        <f t="shared" si="92"/>
        <v>552_RS_18_1_202425</v>
      </c>
      <c r="AW5689" s="191" t="s">
        <v>92</v>
      </c>
      <c r="AX5689" s="18">
        <v>202425</v>
      </c>
      <c r="AY5689" s="191">
        <v>552</v>
      </c>
      <c r="AZ5689" s="191">
        <v>18</v>
      </c>
      <c r="BA5689" s="191">
        <v>1</v>
      </c>
      <c r="BB5689" s="191">
        <v>11282.301659999972</v>
      </c>
    </row>
    <row r="5690" spans="48:54" x14ac:dyDescent="0.2">
      <c r="AV5690" s="191" t="str">
        <f t="shared" si="92"/>
        <v>562_RS_18_1_202425</v>
      </c>
      <c r="AW5690" s="191" t="s">
        <v>92</v>
      </c>
      <c r="AX5690" s="18">
        <v>202425</v>
      </c>
      <c r="AY5690" s="191">
        <v>562</v>
      </c>
      <c r="AZ5690" s="191">
        <v>18</v>
      </c>
      <c r="BA5690" s="191">
        <v>1</v>
      </c>
      <c r="BB5690" s="191">
        <v>0</v>
      </c>
    </row>
    <row r="5691" spans="48:54" x14ac:dyDescent="0.2">
      <c r="AV5691" s="191" t="str">
        <f t="shared" si="92"/>
        <v>564_RS_18_1_202425</v>
      </c>
      <c r="AW5691" s="191" t="s">
        <v>92</v>
      </c>
      <c r="AX5691" s="18">
        <v>202425</v>
      </c>
      <c r="AY5691" s="191">
        <v>564</v>
      </c>
      <c r="AZ5691" s="191">
        <v>18</v>
      </c>
      <c r="BA5691" s="191">
        <v>1</v>
      </c>
      <c r="BB5691" s="191">
        <v>0</v>
      </c>
    </row>
    <row r="5692" spans="48:54" x14ac:dyDescent="0.2">
      <c r="AV5692" s="191" t="str">
        <f t="shared" si="92"/>
        <v>566_RS_18_1_202425</v>
      </c>
      <c r="AW5692" s="191" t="s">
        <v>92</v>
      </c>
      <c r="AX5692" s="18">
        <v>202425</v>
      </c>
      <c r="AY5692" s="191">
        <v>566</v>
      </c>
      <c r="AZ5692" s="191">
        <v>18</v>
      </c>
      <c r="BA5692" s="191">
        <v>1</v>
      </c>
      <c r="BB5692" s="191">
        <v>0</v>
      </c>
    </row>
    <row r="5693" spans="48:54" x14ac:dyDescent="0.2">
      <c r="AV5693" s="191" t="str">
        <f t="shared" si="92"/>
        <v>568_RS_18_1_202425</v>
      </c>
      <c r="AW5693" s="191" t="s">
        <v>92</v>
      </c>
      <c r="AX5693" s="18">
        <v>202425</v>
      </c>
      <c r="AY5693" s="191">
        <v>568</v>
      </c>
      <c r="AZ5693" s="191">
        <v>18</v>
      </c>
      <c r="BA5693" s="191">
        <v>1</v>
      </c>
      <c r="BB5693" s="191">
        <v>0</v>
      </c>
    </row>
    <row r="5694" spans="48:54" x14ac:dyDescent="0.2">
      <c r="AV5694" s="191" t="str">
        <f t="shared" si="92"/>
        <v>572_RS_18_1_202425</v>
      </c>
      <c r="AW5694" s="191" t="s">
        <v>92</v>
      </c>
      <c r="AX5694" s="18">
        <v>202425</v>
      </c>
      <c r="AY5694" s="191">
        <v>572</v>
      </c>
      <c r="AZ5694" s="191">
        <v>18</v>
      </c>
      <c r="BA5694" s="191">
        <v>1</v>
      </c>
      <c r="BB5694" s="191">
        <v>0</v>
      </c>
    </row>
    <row r="5695" spans="48:54" x14ac:dyDescent="0.2">
      <c r="AV5695" s="191" t="str">
        <f t="shared" si="92"/>
        <v>574_RS_18_1_202425</v>
      </c>
      <c r="AW5695" s="191" t="s">
        <v>92</v>
      </c>
      <c r="AX5695" s="18">
        <v>202425</v>
      </c>
      <c r="AY5695" s="191">
        <v>574</v>
      </c>
      <c r="AZ5695" s="191">
        <v>18</v>
      </c>
      <c r="BA5695" s="191">
        <v>1</v>
      </c>
      <c r="BB5695" s="191">
        <v>0</v>
      </c>
    </row>
    <row r="5696" spans="48:54" x14ac:dyDescent="0.2">
      <c r="AV5696" s="191" t="str">
        <f t="shared" si="92"/>
        <v>576_RS_18_1_202425</v>
      </c>
      <c r="AW5696" s="191" t="s">
        <v>92</v>
      </c>
      <c r="AX5696" s="18">
        <v>202425</v>
      </c>
      <c r="AY5696" s="191">
        <v>576</v>
      </c>
      <c r="AZ5696" s="191">
        <v>18</v>
      </c>
      <c r="BA5696" s="191">
        <v>1</v>
      </c>
      <c r="BB5696" s="191">
        <v>0</v>
      </c>
    </row>
    <row r="5697" spans="48:54" x14ac:dyDescent="0.2">
      <c r="AV5697" s="191" t="str">
        <f t="shared" si="92"/>
        <v>582_RS_18_1_202425</v>
      </c>
      <c r="AW5697" s="191" t="s">
        <v>92</v>
      </c>
      <c r="AX5697" s="18">
        <v>202425</v>
      </c>
      <c r="AY5697" s="191">
        <v>582</v>
      </c>
      <c r="AZ5697" s="191">
        <v>18</v>
      </c>
      <c r="BA5697" s="191">
        <v>1</v>
      </c>
      <c r="BB5697" s="191">
        <v>0</v>
      </c>
    </row>
    <row r="5698" spans="48:54" x14ac:dyDescent="0.2">
      <c r="AV5698" s="191" t="str">
        <f t="shared" si="92"/>
        <v>584_RS_18_1_202425</v>
      </c>
      <c r="AW5698" s="191" t="s">
        <v>92</v>
      </c>
      <c r="AX5698" s="18">
        <v>202425</v>
      </c>
      <c r="AY5698" s="191">
        <v>584</v>
      </c>
      <c r="AZ5698" s="191">
        <v>18</v>
      </c>
      <c r="BA5698" s="191">
        <v>1</v>
      </c>
      <c r="BB5698" s="191">
        <v>0</v>
      </c>
    </row>
    <row r="5699" spans="48:54" x14ac:dyDescent="0.2">
      <c r="AV5699" s="191" t="str">
        <f t="shared" si="92"/>
        <v>586_RS_18_1_202425</v>
      </c>
      <c r="AW5699" s="191" t="s">
        <v>92</v>
      </c>
      <c r="AX5699" s="18">
        <v>202425</v>
      </c>
      <c r="AY5699" s="191">
        <v>586</v>
      </c>
      <c r="AZ5699" s="191">
        <v>18</v>
      </c>
      <c r="BA5699" s="191">
        <v>1</v>
      </c>
      <c r="BB5699" s="191">
        <v>0</v>
      </c>
    </row>
    <row r="5700" spans="48:54" x14ac:dyDescent="0.2">
      <c r="AV5700" s="191" t="str">
        <f t="shared" ref="AV5700:AV5763" si="93">AY5700&amp;"_"&amp;AW5700&amp;"_"&amp;AZ5700&amp;"_"&amp;BA5700&amp;"_"&amp;AX5700</f>
        <v>512_RS_18_2_202425</v>
      </c>
      <c r="AW5700" s="191" t="s">
        <v>92</v>
      </c>
      <c r="AX5700" s="18">
        <v>202425</v>
      </c>
      <c r="AY5700" s="191">
        <v>512</v>
      </c>
      <c r="AZ5700" s="191">
        <v>18</v>
      </c>
      <c r="BA5700" s="191">
        <v>2</v>
      </c>
      <c r="BB5700" s="191">
        <v>-11.236000000000001</v>
      </c>
    </row>
    <row r="5701" spans="48:54" x14ac:dyDescent="0.2">
      <c r="AV5701" s="191" t="str">
        <f t="shared" si="93"/>
        <v>514_RS_18_2_202425</v>
      </c>
      <c r="AW5701" s="191" t="s">
        <v>92</v>
      </c>
      <c r="AX5701" s="18">
        <v>202425</v>
      </c>
      <c r="AY5701" s="191">
        <v>514</v>
      </c>
      <c r="AZ5701" s="191">
        <v>18</v>
      </c>
      <c r="BA5701" s="191">
        <v>2</v>
      </c>
      <c r="BB5701" s="191">
        <v>-52</v>
      </c>
    </row>
    <row r="5702" spans="48:54" x14ac:dyDescent="0.2">
      <c r="AV5702" s="191" t="str">
        <f t="shared" si="93"/>
        <v>516_RS_18_2_202425</v>
      </c>
      <c r="AW5702" s="191" t="s">
        <v>92</v>
      </c>
      <c r="AX5702" s="18">
        <v>202425</v>
      </c>
      <c r="AY5702" s="191">
        <v>516</v>
      </c>
      <c r="AZ5702" s="191">
        <v>18</v>
      </c>
      <c r="BA5702" s="191">
        <v>2</v>
      </c>
      <c r="BB5702" s="191">
        <v>-6.5890000000000004</v>
      </c>
    </row>
    <row r="5703" spans="48:54" x14ac:dyDescent="0.2">
      <c r="AV5703" s="191" t="str">
        <f t="shared" si="93"/>
        <v>518_RS_18_2_202425</v>
      </c>
      <c r="AW5703" s="191" t="s">
        <v>92</v>
      </c>
      <c r="AX5703" s="18">
        <v>202425</v>
      </c>
      <c r="AY5703" s="191">
        <v>518</v>
      </c>
      <c r="AZ5703" s="191">
        <v>18</v>
      </c>
      <c r="BA5703" s="191">
        <v>2</v>
      </c>
      <c r="BB5703" s="191">
        <v>-3.835</v>
      </c>
    </row>
    <row r="5704" spans="48:54" x14ac:dyDescent="0.2">
      <c r="AV5704" s="191" t="str">
        <f t="shared" si="93"/>
        <v>520_RS_18_2_202425</v>
      </c>
      <c r="AW5704" s="191" t="s">
        <v>92</v>
      </c>
      <c r="AX5704" s="18">
        <v>202425</v>
      </c>
      <c r="AY5704" s="191">
        <v>520</v>
      </c>
      <c r="AZ5704" s="191">
        <v>18</v>
      </c>
      <c r="BA5704" s="191">
        <v>2</v>
      </c>
      <c r="BB5704" s="191">
        <v>0</v>
      </c>
    </row>
    <row r="5705" spans="48:54" x14ac:dyDescent="0.2">
      <c r="AV5705" s="191" t="str">
        <f t="shared" si="93"/>
        <v>522_RS_18_2_202425</v>
      </c>
      <c r="AW5705" s="191" t="s">
        <v>92</v>
      </c>
      <c r="AX5705" s="18">
        <v>202425</v>
      </c>
      <c r="AY5705" s="191">
        <v>522</v>
      </c>
      <c r="AZ5705" s="191">
        <v>18</v>
      </c>
      <c r="BA5705" s="191">
        <v>2</v>
      </c>
      <c r="BB5705" s="191">
        <v>-23.98</v>
      </c>
    </row>
    <row r="5706" spans="48:54" x14ac:dyDescent="0.2">
      <c r="AV5706" s="191" t="str">
        <f t="shared" si="93"/>
        <v>524_RS_18_2_202425</v>
      </c>
      <c r="AW5706" s="191" t="s">
        <v>92</v>
      </c>
      <c r="AX5706" s="18">
        <v>202425</v>
      </c>
      <c r="AY5706" s="191">
        <v>524</v>
      </c>
      <c r="AZ5706" s="191">
        <v>18</v>
      </c>
      <c r="BA5706" s="191">
        <v>2</v>
      </c>
      <c r="BB5706" s="191">
        <v>-0.23782</v>
      </c>
    </row>
    <row r="5707" spans="48:54" x14ac:dyDescent="0.2">
      <c r="AV5707" s="191" t="str">
        <f t="shared" si="93"/>
        <v>526_RS_18_2_202425</v>
      </c>
      <c r="AW5707" s="191" t="s">
        <v>92</v>
      </c>
      <c r="AX5707" s="18">
        <v>202425</v>
      </c>
      <c r="AY5707" s="191">
        <v>526</v>
      </c>
      <c r="AZ5707" s="191">
        <v>18</v>
      </c>
      <c r="BA5707" s="191">
        <v>2</v>
      </c>
      <c r="BB5707" s="191">
        <v>-76.757000000000005</v>
      </c>
    </row>
    <row r="5708" spans="48:54" x14ac:dyDescent="0.2">
      <c r="AV5708" s="191" t="str">
        <f t="shared" si="93"/>
        <v>528_RS_18_2_202425</v>
      </c>
      <c r="AW5708" s="191" t="s">
        <v>92</v>
      </c>
      <c r="AX5708" s="18">
        <v>202425</v>
      </c>
      <c r="AY5708" s="191">
        <v>528</v>
      </c>
      <c r="AZ5708" s="191">
        <v>18</v>
      </c>
      <c r="BA5708" s="191">
        <v>2</v>
      </c>
      <c r="BB5708" s="191">
        <v>-142</v>
      </c>
    </row>
    <row r="5709" spans="48:54" x14ac:dyDescent="0.2">
      <c r="AV5709" s="191" t="str">
        <f t="shared" si="93"/>
        <v>530_RS_18_2_202425</v>
      </c>
      <c r="AW5709" s="191" t="s">
        <v>92</v>
      </c>
      <c r="AX5709" s="18">
        <v>202425</v>
      </c>
      <c r="AY5709" s="191">
        <v>530</v>
      </c>
      <c r="AZ5709" s="191">
        <v>18</v>
      </c>
      <c r="BA5709" s="191">
        <v>2</v>
      </c>
      <c r="BB5709" s="191">
        <v>-191.23599999999999</v>
      </c>
    </row>
    <row r="5710" spans="48:54" x14ac:dyDescent="0.2">
      <c r="AV5710" s="191" t="str">
        <f t="shared" si="93"/>
        <v>532_RS_18_2_202425</v>
      </c>
      <c r="AW5710" s="191" t="s">
        <v>92</v>
      </c>
      <c r="AX5710" s="18">
        <v>202425</v>
      </c>
      <c r="AY5710" s="191">
        <v>532</v>
      </c>
      <c r="AZ5710" s="191">
        <v>18</v>
      </c>
      <c r="BA5710" s="191">
        <v>2</v>
      </c>
      <c r="BB5710" s="191">
        <v>-124</v>
      </c>
    </row>
    <row r="5711" spans="48:54" x14ac:dyDescent="0.2">
      <c r="AV5711" s="191" t="str">
        <f t="shared" si="93"/>
        <v>534_RS_18_2_202425</v>
      </c>
      <c r="AW5711" s="191" t="s">
        <v>92</v>
      </c>
      <c r="AX5711" s="18">
        <v>202425</v>
      </c>
      <c r="AY5711" s="191">
        <v>534</v>
      </c>
      <c r="AZ5711" s="191">
        <v>18</v>
      </c>
      <c r="BA5711" s="191">
        <v>2</v>
      </c>
      <c r="BB5711" s="191">
        <v>-5.5250000000000004</v>
      </c>
    </row>
    <row r="5712" spans="48:54" x14ac:dyDescent="0.2">
      <c r="AV5712" s="191" t="str">
        <f t="shared" si="93"/>
        <v>536_RS_18_2_202425</v>
      </c>
      <c r="AW5712" s="191" t="s">
        <v>92</v>
      </c>
      <c r="AX5712" s="18">
        <v>202425</v>
      </c>
      <c r="AY5712" s="191">
        <v>536</v>
      </c>
      <c r="AZ5712" s="191">
        <v>18</v>
      </c>
      <c r="BA5712" s="191">
        <v>2</v>
      </c>
      <c r="BB5712" s="191">
        <v>-160.37900000000002</v>
      </c>
    </row>
    <row r="5713" spans="48:54" x14ac:dyDescent="0.2">
      <c r="AV5713" s="191" t="str">
        <f t="shared" si="93"/>
        <v>538_RS_18_2_202425</v>
      </c>
      <c r="AW5713" s="191" t="s">
        <v>92</v>
      </c>
      <c r="AX5713" s="18">
        <v>202425</v>
      </c>
      <c r="AY5713" s="191">
        <v>538</v>
      </c>
      <c r="AZ5713" s="191">
        <v>18</v>
      </c>
      <c r="BA5713" s="191">
        <v>2</v>
      </c>
      <c r="BB5713" s="191">
        <v>-197.73648474551808</v>
      </c>
    </row>
    <row r="5714" spans="48:54" x14ac:dyDescent="0.2">
      <c r="AV5714" s="191" t="str">
        <f t="shared" si="93"/>
        <v>540_RS_18_2_202425</v>
      </c>
      <c r="AW5714" s="191" t="s">
        <v>92</v>
      </c>
      <c r="AX5714" s="18">
        <v>202425</v>
      </c>
      <c r="AY5714" s="191">
        <v>540</v>
      </c>
      <c r="AZ5714" s="191">
        <v>18</v>
      </c>
      <c r="BA5714" s="191">
        <v>2</v>
      </c>
      <c r="BB5714" s="191">
        <v>-248.35000000000002</v>
      </c>
    </row>
    <row r="5715" spans="48:54" x14ac:dyDescent="0.2">
      <c r="AV5715" s="191" t="str">
        <f t="shared" si="93"/>
        <v>542_RS_18_2_202425</v>
      </c>
      <c r="AW5715" s="191" t="s">
        <v>92</v>
      </c>
      <c r="AX5715" s="18">
        <v>202425</v>
      </c>
      <c r="AY5715" s="191">
        <v>542</v>
      </c>
      <c r="AZ5715" s="191">
        <v>18</v>
      </c>
      <c r="BA5715" s="191">
        <v>2</v>
      </c>
      <c r="BB5715" s="191">
        <v>0</v>
      </c>
    </row>
    <row r="5716" spans="48:54" x14ac:dyDescent="0.2">
      <c r="AV5716" s="191" t="str">
        <f t="shared" si="93"/>
        <v>544_RS_18_2_202425</v>
      </c>
      <c r="AW5716" s="191" t="s">
        <v>92</v>
      </c>
      <c r="AX5716" s="18">
        <v>202425</v>
      </c>
      <c r="AY5716" s="191">
        <v>544</v>
      </c>
      <c r="AZ5716" s="191">
        <v>18</v>
      </c>
      <c r="BA5716" s="191">
        <v>2</v>
      </c>
      <c r="BB5716" s="191">
        <v>-243.88900000000001</v>
      </c>
    </row>
    <row r="5717" spans="48:54" x14ac:dyDescent="0.2">
      <c r="AV5717" s="191" t="str">
        <f t="shared" si="93"/>
        <v>545_RS_18_2_202425</v>
      </c>
      <c r="AW5717" s="191" t="s">
        <v>92</v>
      </c>
      <c r="AX5717" s="18">
        <v>202425</v>
      </c>
      <c r="AY5717" s="191">
        <v>545</v>
      </c>
      <c r="AZ5717" s="191">
        <v>18</v>
      </c>
      <c r="BA5717" s="191">
        <v>2</v>
      </c>
      <c r="BB5717" s="191">
        <v>-32.106999999999999</v>
      </c>
    </row>
    <row r="5718" spans="48:54" x14ac:dyDescent="0.2">
      <c r="AV5718" s="191" t="str">
        <f t="shared" si="93"/>
        <v>546_RS_18_2_202425</v>
      </c>
      <c r="AW5718" s="191" t="s">
        <v>92</v>
      </c>
      <c r="AX5718" s="18">
        <v>202425</v>
      </c>
      <c r="AY5718" s="191">
        <v>546</v>
      </c>
      <c r="AZ5718" s="191">
        <v>18</v>
      </c>
      <c r="BA5718" s="191">
        <v>2</v>
      </c>
      <c r="BB5718" s="191">
        <v>0</v>
      </c>
    </row>
    <row r="5719" spans="48:54" x14ac:dyDescent="0.2">
      <c r="AV5719" s="191" t="str">
        <f t="shared" si="93"/>
        <v>548_RS_18_2_202425</v>
      </c>
      <c r="AW5719" s="191" t="s">
        <v>92</v>
      </c>
      <c r="AX5719" s="18">
        <v>202425</v>
      </c>
      <c r="AY5719" s="191">
        <v>548</v>
      </c>
      <c r="AZ5719" s="191">
        <v>18</v>
      </c>
      <c r="BA5719" s="191">
        <v>2</v>
      </c>
      <c r="BB5719" s="191">
        <v>-1683.7569999999998</v>
      </c>
    </row>
    <row r="5720" spans="48:54" x14ac:dyDescent="0.2">
      <c r="AV5720" s="191" t="str">
        <f t="shared" si="93"/>
        <v>550_RS_18_2_202425</v>
      </c>
      <c r="AW5720" s="191" t="s">
        <v>92</v>
      </c>
      <c r="AX5720" s="18">
        <v>202425</v>
      </c>
      <c r="AY5720" s="191">
        <v>550</v>
      </c>
      <c r="AZ5720" s="191">
        <v>18</v>
      </c>
      <c r="BA5720" s="191">
        <v>2</v>
      </c>
      <c r="BB5720" s="191">
        <v>-204.88148000000001</v>
      </c>
    </row>
    <row r="5721" spans="48:54" x14ac:dyDescent="0.2">
      <c r="AV5721" s="191" t="str">
        <f t="shared" si="93"/>
        <v>552_RS_18_2_202425</v>
      </c>
      <c r="AW5721" s="191" t="s">
        <v>92</v>
      </c>
      <c r="AX5721" s="18">
        <v>202425</v>
      </c>
      <c r="AY5721" s="191">
        <v>552</v>
      </c>
      <c r="AZ5721" s="191">
        <v>18</v>
      </c>
      <c r="BA5721" s="191">
        <v>2</v>
      </c>
      <c r="BB5721" s="191">
        <v>-776.84590999999796</v>
      </c>
    </row>
    <row r="5722" spans="48:54" x14ac:dyDescent="0.2">
      <c r="AV5722" s="191" t="str">
        <f t="shared" si="93"/>
        <v>562_RS_18_2_202425</v>
      </c>
      <c r="AW5722" s="191" t="s">
        <v>92</v>
      </c>
      <c r="AX5722" s="18">
        <v>202425</v>
      </c>
      <c r="AY5722" s="191">
        <v>562</v>
      </c>
      <c r="AZ5722" s="191">
        <v>18</v>
      </c>
      <c r="BA5722" s="191">
        <v>2</v>
      </c>
      <c r="BB5722" s="191">
        <v>0</v>
      </c>
    </row>
    <row r="5723" spans="48:54" x14ac:dyDescent="0.2">
      <c r="AV5723" s="191" t="str">
        <f t="shared" si="93"/>
        <v>564_RS_18_2_202425</v>
      </c>
      <c r="AW5723" s="191" t="s">
        <v>92</v>
      </c>
      <c r="AX5723" s="18">
        <v>202425</v>
      </c>
      <c r="AY5723" s="191">
        <v>564</v>
      </c>
      <c r="AZ5723" s="191">
        <v>18</v>
      </c>
      <c r="BA5723" s="191">
        <v>2</v>
      </c>
      <c r="BB5723" s="191">
        <v>0</v>
      </c>
    </row>
    <row r="5724" spans="48:54" x14ac:dyDescent="0.2">
      <c r="AV5724" s="191" t="str">
        <f t="shared" si="93"/>
        <v>566_RS_18_2_202425</v>
      </c>
      <c r="AW5724" s="191" t="s">
        <v>92</v>
      </c>
      <c r="AX5724" s="18">
        <v>202425</v>
      </c>
      <c r="AY5724" s="191">
        <v>566</v>
      </c>
      <c r="AZ5724" s="191">
        <v>18</v>
      </c>
      <c r="BA5724" s="191">
        <v>2</v>
      </c>
      <c r="BB5724" s="191">
        <v>0</v>
      </c>
    </row>
    <row r="5725" spans="48:54" x14ac:dyDescent="0.2">
      <c r="AV5725" s="191" t="str">
        <f t="shared" si="93"/>
        <v>568_RS_18_2_202425</v>
      </c>
      <c r="AW5725" s="191" t="s">
        <v>92</v>
      </c>
      <c r="AX5725" s="18">
        <v>202425</v>
      </c>
      <c r="AY5725" s="191">
        <v>568</v>
      </c>
      <c r="AZ5725" s="191">
        <v>18</v>
      </c>
      <c r="BA5725" s="191">
        <v>2</v>
      </c>
      <c r="BB5725" s="191">
        <v>0</v>
      </c>
    </row>
    <row r="5726" spans="48:54" x14ac:dyDescent="0.2">
      <c r="AV5726" s="191" t="str">
        <f t="shared" si="93"/>
        <v>572_RS_18_2_202425</v>
      </c>
      <c r="AW5726" s="191" t="s">
        <v>92</v>
      </c>
      <c r="AX5726" s="18">
        <v>202425</v>
      </c>
      <c r="AY5726" s="191">
        <v>572</v>
      </c>
      <c r="AZ5726" s="191">
        <v>18</v>
      </c>
      <c r="BA5726" s="191">
        <v>2</v>
      </c>
      <c r="BB5726" s="191">
        <v>0</v>
      </c>
    </row>
    <row r="5727" spans="48:54" x14ac:dyDescent="0.2">
      <c r="AV5727" s="191" t="str">
        <f t="shared" si="93"/>
        <v>574_RS_18_2_202425</v>
      </c>
      <c r="AW5727" s="191" t="s">
        <v>92</v>
      </c>
      <c r="AX5727" s="18">
        <v>202425</v>
      </c>
      <c r="AY5727" s="191">
        <v>574</v>
      </c>
      <c r="AZ5727" s="191">
        <v>18</v>
      </c>
      <c r="BA5727" s="191">
        <v>2</v>
      </c>
      <c r="BB5727" s="191">
        <v>0</v>
      </c>
    </row>
    <row r="5728" spans="48:54" x14ac:dyDescent="0.2">
      <c r="AV5728" s="191" t="str">
        <f t="shared" si="93"/>
        <v>576_RS_18_2_202425</v>
      </c>
      <c r="AW5728" s="191" t="s">
        <v>92</v>
      </c>
      <c r="AX5728" s="18">
        <v>202425</v>
      </c>
      <c r="AY5728" s="191">
        <v>576</v>
      </c>
      <c r="AZ5728" s="191">
        <v>18</v>
      </c>
      <c r="BA5728" s="191">
        <v>2</v>
      </c>
      <c r="BB5728" s="191">
        <v>0</v>
      </c>
    </row>
    <row r="5729" spans="48:54" x14ac:dyDescent="0.2">
      <c r="AV5729" s="191" t="str">
        <f t="shared" si="93"/>
        <v>582_RS_18_2_202425</v>
      </c>
      <c r="AW5729" s="191" t="s">
        <v>92</v>
      </c>
      <c r="AX5729" s="18">
        <v>202425</v>
      </c>
      <c r="AY5729" s="191">
        <v>582</v>
      </c>
      <c r="AZ5729" s="191">
        <v>18</v>
      </c>
      <c r="BA5729" s="191">
        <v>2</v>
      </c>
      <c r="BB5729" s="191">
        <v>0</v>
      </c>
    </row>
    <row r="5730" spans="48:54" x14ac:dyDescent="0.2">
      <c r="AV5730" s="191" t="str">
        <f t="shared" si="93"/>
        <v>584_RS_18_2_202425</v>
      </c>
      <c r="AW5730" s="191" t="s">
        <v>92</v>
      </c>
      <c r="AX5730" s="18">
        <v>202425</v>
      </c>
      <c r="AY5730" s="191">
        <v>584</v>
      </c>
      <c r="AZ5730" s="191">
        <v>18</v>
      </c>
      <c r="BA5730" s="191">
        <v>2</v>
      </c>
      <c r="BB5730" s="191">
        <v>0</v>
      </c>
    </row>
    <row r="5731" spans="48:54" x14ac:dyDescent="0.2">
      <c r="AV5731" s="191" t="str">
        <f t="shared" si="93"/>
        <v>586_RS_18_2_202425</v>
      </c>
      <c r="AW5731" s="191" t="s">
        <v>92</v>
      </c>
      <c r="AX5731" s="18">
        <v>202425</v>
      </c>
      <c r="AY5731" s="191">
        <v>586</v>
      </c>
      <c r="AZ5731" s="191">
        <v>18</v>
      </c>
      <c r="BA5731" s="191">
        <v>2</v>
      </c>
      <c r="BB5731" s="191">
        <v>0</v>
      </c>
    </row>
    <row r="5732" spans="48:54" x14ac:dyDescent="0.2">
      <c r="AV5732" s="191" t="str">
        <f t="shared" si="93"/>
        <v>512_RS_18_4_202425</v>
      </c>
      <c r="AW5732" s="191" t="s">
        <v>92</v>
      </c>
      <c r="AX5732" s="18">
        <v>202425</v>
      </c>
      <c r="AY5732" s="191">
        <v>512</v>
      </c>
      <c r="AZ5732" s="191">
        <v>18</v>
      </c>
      <c r="BA5732" s="191">
        <v>4</v>
      </c>
      <c r="BB5732" s="191">
        <v>2168.6529999999998</v>
      </c>
    </row>
    <row r="5733" spans="48:54" x14ac:dyDescent="0.2">
      <c r="AV5733" s="191" t="str">
        <f t="shared" si="93"/>
        <v>514_RS_18_4_202425</v>
      </c>
      <c r="AW5733" s="191" t="s">
        <v>92</v>
      </c>
      <c r="AX5733" s="18">
        <v>202425</v>
      </c>
      <c r="AY5733" s="191">
        <v>514</v>
      </c>
      <c r="AZ5733" s="191">
        <v>18</v>
      </c>
      <c r="BA5733" s="191">
        <v>4</v>
      </c>
      <c r="BB5733" s="191">
        <v>4025</v>
      </c>
    </row>
    <row r="5734" spans="48:54" x14ac:dyDescent="0.2">
      <c r="AV5734" s="191" t="str">
        <f t="shared" si="93"/>
        <v>516_RS_18_4_202425</v>
      </c>
      <c r="AW5734" s="191" t="s">
        <v>92</v>
      </c>
      <c r="AX5734" s="18">
        <v>202425</v>
      </c>
      <c r="AY5734" s="191">
        <v>516</v>
      </c>
      <c r="AZ5734" s="191">
        <v>18</v>
      </c>
      <c r="BA5734" s="191">
        <v>4</v>
      </c>
      <c r="BB5734" s="191">
        <v>2685.9279999999999</v>
      </c>
    </row>
    <row r="5735" spans="48:54" x14ac:dyDescent="0.2">
      <c r="AV5735" s="191" t="str">
        <f t="shared" si="93"/>
        <v>518_RS_18_4_202425</v>
      </c>
      <c r="AW5735" s="191" t="s">
        <v>92</v>
      </c>
      <c r="AX5735" s="18">
        <v>202425</v>
      </c>
      <c r="AY5735" s="191">
        <v>518</v>
      </c>
      <c r="AZ5735" s="191">
        <v>18</v>
      </c>
      <c r="BA5735" s="191">
        <v>4</v>
      </c>
      <c r="BB5735" s="191">
        <v>1372.67</v>
      </c>
    </row>
    <row r="5736" spans="48:54" x14ac:dyDescent="0.2">
      <c r="AV5736" s="191" t="str">
        <f t="shared" si="93"/>
        <v>520_RS_18_4_202425</v>
      </c>
      <c r="AW5736" s="191" t="s">
        <v>92</v>
      </c>
      <c r="AX5736" s="18">
        <v>202425</v>
      </c>
      <c r="AY5736" s="191">
        <v>520</v>
      </c>
      <c r="AZ5736" s="191">
        <v>18</v>
      </c>
      <c r="BA5736" s="191">
        <v>4</v>
      </c>
      <c r="BB5736" s="191">
        <v>87.122</v>
      </c>
    </row>
    <row r="5737" spans="48:54" x14ac:dyDescent="0.2">
      <c r="AV5737" s="191" t="str">
        <f t="shared" si="93"/>
        <v>522_RS_18_4_202425</v>
      </c>
      <c r="AW5737" s="191" t="s">
        <v>92</v>
      </c>
      <c r="AX5737" s="18">
        <v>202425</v>
      </c>
      <c r="AY5737" s="191">
        <v>522</v>
      </c>
      <c r="AZ5737" s="191">
        <v>18</v>
      </c>
      <c r="BA5737" s="191">
        <v>4</v>
      </c>
      <c r="BB5737" s="191">
        <v>1973.4927499999999</v>
      </c>
    </row>
    <row r="5738" spans="48:54" x14ac:dyDescent="0.2">
      <c r="AV5738" s="191" t="str">
        <f t="shared" si="93"/>
        <v>524_RS_18_4_202425</v>
      </c>
      <c r="AW5738" s="191" t="s">
        <v>92</v>
      </c>
      <c r="AX5738" s="18">
        <v>202425</v>
      </c>
      <c r="AY5738" s="191">
        <v>524</v>
      </c>
      <c r="AZ5738" s="191">
        <v>18</v>
      </c>
      <c r="BA5738" s="191">
        <v>4</v>
      </c>
      <c r="BB5738" s="191">
        <v>829.48325999999986</v>
      </c>
    </row>
    <row r="5739" spans="48:54" x14ac:dyDescent="0.2">
      <c r="AV5739" s="191" t="str">
        <f t="shared" si="93"/>
        <v>526_RS_18_4_202425</v>
      </c>
      <c r="AW5739" s="191" t="s">
        <v>92</v>
      </c>
      <c r="AX5739" s="18">
        <v>202425</v>
      </c>
      <c r="AY5739" s="191">
        <v>526</v>
      </c>
      <c r="AZ5739" s="191">
        <v>18</v>
      </c>
      <c r="BA5739" s="191">
        <v>4</v>
      </c>
      <c r="BB5739" s="191">
        <v>608.64599999999996</v>
      </c>
    </row>
    <row r="5740" spans="48:54" x14ac:dyDescent="0.2">
      <c r="AV5740" s="191" t="str">
        <f t="shared" si="93"/>
        <v>528_RS_18_4_202425</v>
      </c>
      <c r="AW5740" s="191" t="s">
        <v>92</v>
      </c>
      <c r="AX5740" s="18">
        <v>202425</v>
      </c>
      <c r="AY5740" s="191">
        <v>528</v>
      </c>
      <c r="AZ5740" s="191">
        <v>18</v>
      </c>
      <c r="BA5740" s="191">
        <v>4</v>
      </c>
      <c r="BB5740" s="191">
        <v>1838</v>
      </c>
    </row>
    <row r="5741" spans="48:54" x14ac:dyDescent="0.2">
      <c r="AV5741" s="191" t="str">
        <f t="shared" si="93"/>
        <v>530_RS_18_4_202425</v>
      </c>
      <c r="AW5741" s="191" t="s">
        <v>92</v>
      </c>
      <c r="AX5741" s="18">
        <v>202425</v>
      </c>
      <c r="AY5741" s="191">
        <v>530</v>
      </c>
      <c r="AZ5741" s="191">
        <v>18</v>
      </c>
      <c r="BA5741" s="191">
        <v>4</v>
      </c>
      <c r="BB5741" s="191">
        <v>3210.665</v>
      </c>
    </row>
    <row r="5742" spans="48:54" x14ac:dyDescent="0.2">
      <c r="AV5742" s="191" t="str">
        <f t="shared" si="93"/>
        <v>532_RS_18_4_202425</v>
      </c>
      <c r="AW5742" s="191" t="s">
        <v>92</v>
      </c>
      <c r="AX5742" s="18">
        <v>202425</v>
      </c>
      <c r="AY5742" s="191">
        <v>532</v>
      </c>
      <c r="AZ5742" s="191">
        <v>18</v>
      </c>
      <c r="BA5742" s="191">
        <v>4</v>
      </c>
      <c r="BB5742" s="191">
        <v>7365.4040000000005</v>
      </c>
    </row>
    <row r="5743" spans="48:54" x14ac:dyDescent="0.2">
      <c r="AV5743" s="191" t="str">
        <f t="shared" si="93"/>
        <v>534_RS_18_4_202425</v>
      </c>
      <c r="AW5743" s="191" t="s">
        <v>92</v>
      </c>
      <c r="AX5743" s="18">
        <v>202425</v>
      </c>
      <c r="AY5743" s="191">
        <v>534</v>
      </c>
      <c r="AZ5743" s="191">
        <v>18</v>
      </c>
      <c r="BA5743" s="191">
        <v>4</v>
      </c>
      <c r="BB5743" s="191">
        <v>2903.6169999999997</v>
      </c>
    </row>
    <row r="5744" spans="48:54" x14ac:dyDescent="0.2">
      <c r="AV5744" s="191" t="str">
        <f t="shared" si="93"/>
        <v>536_RS_18_4_202425</v>
      </c>
      <c r="AW5744" s="191" t="s">
        <v>92</v>
      </c>
      <c r="AX5744" s="18">
        <v>202425</v>
      </c>
      <c r="AY5744" s="191">
        <v>536</v>
      </c>
      <c r="AZ5744" s="191">
        <v>18</v>
      </c>
      <c r="BA5744" s="191">
        <v>4</v>
      </c>
      <c r="BB5744" s="191">
        <v>2520.971</v>
      </c>
    </row>
    <row r="5745" spans="48:54" x14ac:dyDescent="0.2">
      <c r="AV5745" s="191" t="str">
        <f t="shared" si="93"/>
        <v>538_RS_18_4_202425</v>
      </c>
      <c r="AW5745" s="191" t="s">
        <v>92</v>
      </c>
      <c r="AX5745" s="18">
        <v>202425</v>
      </c>
      <c r="AY5745" s="191">
        <v>538</v>
      </c>
      <c r="AZ5745" s="191">
        <v>18</v>
      </c>
      <c r="BA5745" s="191">
        <v>4</v>
      </c>
      <c r="BB5745" s="191">
        <v>2895.6899104153804</v>
      </c>
    </row>
    <row r="5746" spans="48:54" x14ac:dyDescent="0.2">
      <c r="AV5746" s="191" t="str">
        <f t="shared" si="93"/>
        <v>540_RS_18_4_202425</v>
      </c>
      <c r="AW5746" s="191" t="s">
        <v>92</v>
      </c>
      <c r="AX5746" s="18">
        <v>202425</v>
      </c>
      <c r="AY5746" s="191">
        <v>540</v>
      </c>
      <c r="AZ5746" s="191">
        <v>18</v>
      </c>
      <c r="BA5746" s="191">
        <v>4</v>
      </c>
      <c r="BB5746" s="191">
        <v>7177.9719999999998</v>
      </c>
    </row>
    <row r="5747" spans="48:54" x14ac:dyDescent="0.2">
      <c r="AV5747" s="191" t="str">
        <f t="shared" si="93"/>
        <v>542_RS_18_4_202425</v>
      </c>
      <c r="AW5747" s="191" t="s">
        <v>92</v>
      </c>
      <c r="AX5747" s="18">
        <v>202425</v>
      </c>
      <c r="AY5747" s="191">
        <v>542</v>
      </c>
      <c r="AZ5747" s="191">
        <v>18</v>
      </c>
      <c r="BA5747" s="191">
        <v>4</v>
      </c>
      <c r="BB5747" s="191">
        <v>2003.4369999999999</v>
      </c>
    </row>
    <row r="5748" spans="48:54" x14ac:dyDescent="0.2">
      <c r="AV5748" s="191" t="str">
        <f t="shared" si="93"/>
        <v>544_RS_18_4_202425</v>
      </c>
      <c r="AW5748" s="191" t="s">
        <v>92</v>
      </c>
      <c r="AX5748" s="18">
        <v>202425</v>
      </c>
      <c r="AY5748" s="191">
        <v>544</v>
      </c>
      <c r="AZ5748" s="191">
        <v>18</v>
      </c>
      <c r="BA5748" s="191">
        <v>4</v>
      </c>
      <c r="BB5748" s="191">
        <v>4572.8099999999995</v>
      </c>
    </row>
    <row r="5749" spans="48:54" x14ac:dyDescent="0.2">
      <c r="AV5749" s="191" t="str">
        <f t="shared" si="93"/>
        <v>545_RS_18_4_202425</v>
      </c>
      <c r="AW5749" s="191" t="s">
        <v>92</v>
      </c>
      <c r="AX5749" s="18">
        <v>202425</v>
      </c>
      <c r="AY5749" s="191">
        <v>545</v>
      </c>
      <c r="AZ5749" s="191">
        <v>18</v>
      </c>
      <c r="BA5749" s="191">
        <v>4</v>
      </c>
      <c r="BB5749" s="191">
        <v>1406.59275</v>
      </c>
    </row>
    <row r="5750" spans="48:54" x14ac:dyDescent="0.2">
      <c r="AV5750" s="191" t="str">
        <f t="shared" si="93"/>
        <v>546_RS_18_4_202425</v>
      </c>
      <c r="AW5750" s="191" t="s">
        <v>92</v>
      </c>
      <c r="AX5750" s="18">
        <v>202425</v>
      </c>
      <c r="AY5750" s="191">
        <v>546</v>
      </c>
      <c r="AZ5750" s="191">
        <v>18</v>
      </c>
      <c r="BA5750" s="191">
        <v>4</v>
      </c>
      <c r="BB5750" s="191">
        <v>1899</v>
      </c>
    </row>
    <row r="5751" spans="48:54" x14ac:dyDescent="0.2">
      <c r="AV5751" s="191" t="str">
        <f t="shared" si="93"/>
        <v>548_RS_18_4_202425</v>
      </c>
      <c r="AW5751" s="191" t="s">
        <v>92</v>
      </c>
      <c r="AX5751" s="18">
        <v>202425</v>
      </c>
      <c r="AY5751" s="191">
        <v>548</v>
      </c>
      <c r="AZ5751" s="191">
        <v>18</v>
      </c>
      <c r="BA5751" s="191">
        <v>4</v>
      </c>
      <c r="BB5751" s="191">
        <v>941.79100000000039</v>
      </c>
    </row>
    <row r="5752" spans="48:54" x14ac:dyDescent="0.2">
      <c r="AV5752" s="191" t="str">
        <f t="shared" si="93"/>
        <v>550_RS_18_4_202425</v>
      </c>
      <c r="AW5752" s="191" t="s">
        <v>92</v>
      </c>
      <c r="AX5752" s="18">
        <v>202425</v>
      </c>
      <c r="AY5752" s="191">
        <v>550</v>
      </c>
      <c r="AZ5752" s="191">
        <v>18</v>
      </c>
      <c r="BA5752" s="191">
        <v>4</v>
      </c>
      <c r="BB5752" s="191">
        <v>3066.7546952513258</v>
      </c>
    </row>
    <row r="5753" spans="48:54" x14ac:dyDescent="0.2">
      <c r="AV5753" s="191" t="str">
        <f t="shared" si="93"/>
        <v>552_RS_18_4_202425</v>
      </c>
      <c r="AW5753" s="191" t="s">
        <v>92</v>
      </c>
      <c r="AX5753" s="18">
        <v>202425</v>
      </c>
      <c r="AY5753" s="191">
        <v>552</v>
      </c>
      <c r="AZ5753" s="191">
        <v>18</v>
      </c>
      <c r="BA5753" s="191">
        <v>4</v>
      </c>
      <c r="BB5753" s="191">
        <v>10505.455749999974</v>
      </c>
    </row>
    <row r="5754" spans="48:54" x14ac:dyDescent="0.2">
      <c r="AV5754" s="191" t="str">
        <f t="shared" si="93"/>
        <v>562_RS_18_4_202425</v>
      </c>
      <c r="AW5754" s="191" t="s">
        <v>92</v>
      </c>
      <c r="AX5754" s="18">
        <v>202425</v>
      </c>
      <c r="AY5754" s="191">
        <v>562</v>
      </c>
      <c r="AZ5754" s="191">
        <v>18</v>
      </c>
      <c r="BA5754" s="191">
        <v>4</v>
      </c>
      <c r="BB5754" s="191">
        <v>0</v>
      </c>
    </row>
    <row r="5755" spans="48:54" x14ac:dyDescent="0.2">
      <c r="AV5755" s="191" t="str">
        <f t="shared" si="93"/>
        <v>564_RS_18_4_202425</v>
      </c>
      <c r="AW5755" s="191" t="s">
        <v>92</v>
      </c>
      <c r="AX5755" s="18">
        <v>202425</v>
      </c>
      <c r="AY5755" s="191">
        <v>564</v>
      </c>
      <c r="AZ5755" s="191">
        <v>18</v>
      </c>
      <c r="BA5755" s="191">
        <v>4</v>
      </c>
      <c r="BB5755" s="191">
        <v>0</v>
      </c>
    </row>
    <row r="5756" spans="48:54" x14ac:dyDescent="0.2">
      <c r="AV5756" s="191" t="str">
        <f t="shared" si="93"/>
        <v>566_RS_18_4_202425</v>
      </c>
      <c r="AW5756" s="191" t="s">
        <v>92</v>
      </c>
      <c r="AX5756" s="18">
        <v>202425</v>
      </c>
      <c r="AY5756" s="191">
        <v>566</v>
      </c>
      <c r="AZ5756" s="191">
        <v>18</v>
      </c>
      <c r="BA5756" s="191">
        <v>4</v>
      </c>
      <c r="BB5756" s="191">
        <v>0</v>
      </c>
    </row>
    <row r="5757" spans="48:54" x14ac:dyDescent="0.2">
      <c r="AV5757" s="191" t="str">
        <f t="shared" si="93"/>
        <v>568_RS_18_4_202425</v>
      </c>
      <c r="AW5757" s="191" t="s">
        <v>92</v>
      </c>
      <c r="AX5757" s="18">
        <v>202425</v>
      </c>
      <c r="AY5757" s="191">
        <v>568</v>
      </c>
      <c r="AZ5757" s="191">
        <v>18</v>
      </c>
      <c r="BA5757" s="191">
        <v>4</v>
      </c>
      <c r="BB5757" s="191">
        <v>0</v>
      </c>
    </row>
    <row r="5758" spans="48:54" x14ac:dyDescent="0.2">
      <c r="AV5758" s="191" t="str">
        <f t="shared" si="93"/>
        <v>572_RS_18_4_202425</v>
      </c>
      <c r="AW5758" s="191" t="s">
        <v>92</v>
      </c>
      <c r="AX5758" s="18">
        <v>202425</v>
      </c>
      <c r="AY5758" s="191">
        <v>572</v>
      </c>
      <c r="AZ5758" s="191">
        <v>18</v>
      </c>
      <c r="BA5758" s="191">
        <v>4</v>
      </c>
      <c r="BB5758" s="191">
        <v>0</v>
      </c>
    </row>
    <row r="5759" spans="48:54" x14ac:dyDescent="0.2">
      <c r="AV5759" s="191" t="str">
        <f t="shared" si="93"/>
        <v>574_RS_18_4_202425</v>
      </c>
      <c r="AW5759" s="191" t="s">
        <v>92</v>
      </c>
      <c r="AX5759" s="18">
        <v>202425</v>
      </c>
      <c r="AY5759" s="191">
        <v>574</v>
      </c>
      <c r="AZ5759" s="191">
        <v>18</v>
      </c>
      <c r="BA5759" s="191">
        <v>4</v>
      </c>
      <c r="BB5759" s="191">
        <v>0</v>
      </c>
    </row>
    <row r="5760" spans="48:54" x14ac:dyDescent="0.2">
      <c r="AV5760" s="191" t="str">
        <f t="shared" si="93"/>
        <v>576_RS_18_4_202425</v>
      </c>
      <c r="AW5760" s="191" t="s">
        <v>92</v>
      </c>
      <c r="AX5760" s="18">
        <v>202425</v>
      </c>
      <c r="AY5760" s="191">
        <v>576</v>
      </c>
      <c r="AZ5760" s="191">
        <v>18</v>
      </c>
      <c r="BA5760" s="191">
        <v>4</v>
      </c>
      <c r="BB5760" s="191">
        <v>0</v>
      </c>
    </row>
    <row r="5761" spans="48:54" x14ac:dyDescent="0.2">
      <c r="AV5761" s="191" t="str">
        <f t="shared" si="93"/>
        <v>582_RS_18_4_202425</v>
      </c>
      <c r="AW5761" s="191" t="s">
        <v>92</v>
      </c>
      <c r="AX5761" s="18">
        <v>202425</v>
      </c>
      <c r="AY5761" s="191">
        <v>582</v>
      </c>
      <c r="AZ5761" s="191">
        <v>18</v>
      </c>
      <c r="BA5761" s="191">
        <v>4</v>
      </c>
      <c r="BB5761" s="191">
        <v>0</v>
      </c>
    </row>
    <row r="5762" spans="48:54" x14ac:dyDescent="0.2">
      <c r="AV5762" s="191" t="str">
        <f t="shared" si="93"/>
        <v>584_RS_18_4_202425</v>
      </c>
      <c r="AW5762" s="191" t="s">
        <v>92</v>
      </c>
      <c r="AX5762" s="18">
        <v>202425</v>
      </c>
      <c r="AY5762" s="191">
        <v>584</v>
      </c>
      <c r="AZ5762" s="191">
        <v>18</v>
      </c>
      <c r="BA5762" s="191">
        <v>4</v>
      </c>
      <c r="BB5762" s="191">
        <v>0</v>
      </c>
    </row>
    <row r="5763" spans="48:54" x14ac:dyDescent="0.2">
      <c r="AV5763" s="191" t="str">
        <f t="shared" si="93"/>
        <v>586_RS_18_4_202425</v>
      </c>
      <c r="AW5763" s="191" t="s">
        <v>92</v>
      </c>
      <c r="AX5763" s="18">
        <v>202425</v>
      </c>
      <c r="AY5763" s="191">
        <v>586</v>
      </c>
      <c r="AZ5763" s="191">
        <v>18</v>
      </c>
      <c r="BA5763" s="191">
        <v>4</v>
      </c>
      <c r="BB5763" s="191">
        <v>0</v>
      </c>
    </row>
    <row r="5764" spans="48:54" x14ac:dyDescent="0.2">
      <c r="AV5764" s="191" t="str">
        <f t="shared" ref="AV5764:AV5827" si="94">AY5764&amp;"_"&amp;AW5764&amp;"_"&amp;AZ5764&amp;"_"&amp;BA5764&amp;"_"&amp;AX5764</f>
        <v>512_RS_18_5_202425</v>
      </c>
      <c r="AW5764" s="191" t="s">
        <v>92</v>
      </c>
      <c r="AX5764" s="18">
        <v>202425</v>
      </c>
      <c r="AY5764" s="191">
        <v>512</v>
      </c>
      <c r="AZ5764" s="191">
        <v>18</v>
      </c>
      <c r="BA5764" s="191">
        <v>5</v>
      </c>
      <c r="BB5764" s="191">
        <v>-5.9550000000000001</v>
      </c>
    </row>
    <row r="5765" spans="48:54" x14ac:dyDescent="0.2">
      <c r="AV5765" s="191" t="str">
        <f t="shared" si="94"/>
        <v>514_RS_18_5_202425</v>
      </c>
      <c r="AW5765" s="191" t="s">
        <v>92</v>
      </c>
      <c r="AX5765" s="18">
        <v>202425</v>
      </c>
      <c r="AY5765" s="191">
        <v>514</v>
      </c>
      <c r="AZ5765" s="191">
        <v>18</v>
      </c>
      <c r="BA5765" s="191">
        <v>5</v>
      </c>
      <c r="BB5765" s="191">
        <v>0</v>
      </c>
    </row>
    <row r="5766" spans="48:54" x14ac:dyDescent="0.2">
      <c r="AV5766" s="191" t="str">
        <f t="shared" si="94"/>
        <v>516_RS_18_5_202425</v>
      </c>
      <c r="AW5766" s="191" t="s">
        <v>92</v>
      </c>
      <c r="AX5766" s="18">
        <v>202425</v>
      </c>
      <c r="AY5766" s="191">
        <v>516</v>
      </c>
      <c r="AZ5766" s="191">
        <v>18</v>
      </c>
      <c r="BA5766" s="191">
        <v>5</v>
      </c>
      <c r="BB5766" s="191">
        <v>0</v>
      </c>
    </row>
    <row r="5767" spans="48:54" x14ac:dyDescent="0.2">
      <c r="AV5767" s="191" t="str">
        <f t="shared" si="94"/>
        <v>518_RS_18_5_202425</v>
      </c>
      <c r="AW5767" s="191" t="s">
        <v>92</v>
      </c>
      <c r="AX5767" s="18">
        <v>202425</v>
      </c>
      <c r="AY5767" s="191">
        <v>518</v>
      </c>
      <c r="AZ5767" s="191">
        <v>18</v>
      </c>
      <c r="BA5767" s="191">
        <v>5</v>
      </c>
      <c r="BB5767" s="191">
        <v>0</v>
      </c>
    </row>
    <row r="5768" spans="48:54" x14ac:dyDescent="0.2">
      <c r="AV5768" s="191" t="str">
        <f t="shared" si="94"/>
        <v>520_RS_18_5_202425</v>
      </c>
      <c r="AW5768" s="191" t="s">
        <v>92</v>
      </c>
      <c r="AX5768" s="18">
        <v>202425</v>
      </c>
      <c r="AY5768" s="191">
        <v>520</v>
      </c>
      <c r="AZ5768" s="191">
        <v>18</v>
      </c>
      <c r="BA5768" s="191">
        <v>5</v>
      </c>
      <c r="BB5768" s="191">
        <v>0</v>
      </c>
    </row>
    <row r="5769" spans="48:54" x14ac:dyDescent="0.2">
      <c r="AV5769" s="191" t="str">
        <f t="shared" si="94"/>
        <v>522_RS_18_5_202425</v>
      </c>
      <c r="AW5769" s="191" t="s">
        <v>92</v>
      </c>
      <c r="AX5769" s="18">
        <v>202425</v>
      </c>
      <c r="AY5769" s="191">
        <v>522</v>
      </c>
      <c r="AZ5769" s="191">
        <v>18</v>
      </c>
      <c r="BA5769" s="191">
        <v>5</v>
      </c>
      <c r="BB5769" s="191">
        <v>0</v>
      </c>
    </row>
    <row r="5770" spans="48:54" x14ac:dyDescent="0.2">
      <c r="AV5770" s="191" t="str">
        <f t="shared" si="94"/>
        <v>524_RS_18_5_202425</v>
      </c>
      <c r="AW5770" s="191" t="s">
        <v>92</v>
      </c>
      <c r="AX5770" s="18">
        <v>202425</v>
      </c>
      <c r="AY5770" s="191">
        <v>524</v>
      </c>
      <c r="AZ5770" s="191">
        <v>18</v>
      </c>
      <c r="BA5770" s="191">
        <v>5</v>
      </c>
      <c r="BB5770" s="191">
        <v>0</v>
      </c>
    </row>
    <row r="5771" spans="48:54" x14ac:dyDescent="0.2">
      <c r="AV5771" s="191" t="str">
        <f t="shared" si="94"/>
        <v>526_RS_18_5_202425</v>
      </c>
      <c r="AW5771" s="191" t="s">
        <v>92</v>
      </c>
      <c r="AX5771" s="18">
        <v>202425</v>
      </c>
      <c r="AY5771" s="191">
        <v>526</v>
      </c>
      <c r="AZ5771" s="191">
        <v>18</v>
      </c>
      <c r="BA5771" s="191">
        <v>5</v>
      </c>
      <c r="BB5771" s="191">
        <v>0</v>
      </c>
    </row>
    <row r="5772" spans="48:54" x14ac:dyDescent="0.2">
      <c r="AV5772" s="191" t="str">
        <f t="shared" si="94"/>
        <v>528_RS_18_5_202425</v>
      </c>
      <c r="AW5772" s="191" t="s">
        <v>92</v>
      </c>
      <c r="AX5772" s="18">
        <v>202425</v>
      </c>
      <c r="AY5772" s="191">
        <v>528</v>
      </c>
      <c r="AZ5772" s="191">
        <v>18</v>
      </c>
      <c r="BA5772" s="191">
        <v>5</v>
      </c>
      <c r="BB5772" s="191">
        <v>0</v>
      </c>
    </row>
    <row r="5773" spans="48:54" x14ac:dyDescent="0.2">
      <c r="AV5773" s="191" t="str">
        <f t="shared" si="94"/>
        <v>530_RS_18_5_202425</v>
      </c>
      <c r="AW5773" s="191" t="s">
        <v>92</v>
      </c>
      <c r="AX5773" s="18">
        <v>202425</v>
      </c>
      <c r="AY5773" s="191">
        <v>530</v>
      </c>
      <c r="AZ5773" s="191">
        <v>18</v>
      </c>
      <c r="BA5773" s="191">
        <v>5</v>
      </c>
      <c r="BB5773" s="191">
        <v>-63.904000000000003</v>
      </c>
    </row>
    <row r="5774" spans="48:54" x14ac:dyDescent="0.2">
      <c r="AV5774" s="191" t="str">
        <f t="shared" si="94"/>
        <v>532_RS_18_5_202425</v>
      </c>
      <c r="AW5774" s="191" t="s">
        <v>92</v>
      </c>
      <c r="AX5774" s="18">
        <v>202425</v>
      </c>
      <c r="AY5774" s="191">
        <v>532</v>
      </c>
      <c r="AZ5774" s="191">
        <v>18</v>
      </c>
      <c r="BA5774" s="191">
        <v>5</v>
      </c>
      <c r="BB5774" s="191">
        <v>0</v>
      </c>
    </row>
    <row r="5775" spans="48:54" x14ac:dyDescent="0.2">
      <c r="AV5775" s="191" t="str">
        <f t="shared" si="94"/>
        <v>534_RS_18_5_202425</v>
      </c>
      <c r="AW5775" s="191" t="s">
        <v>92</v>
      </c>
      <c r="AX5775" s="18">
        <v>202425</v>
      </c>
      <c r="AY5775" s="191">
        <v>534</v>
      </c>
      <c r="AZ5775" s="191">
        <v>18</v>
      </c>
      <c r="BA5775" s="191">
        <v>5</v>
      </c>
      <c r="BB5775" s="191">
        <v>0</v>
      </c>
    </row>
    <row r="5776" spans="48:54" x14ac:dyDescent="0.2">
      <c r="AV5776" s="191" t="str">
        <f t="shared" si="94"/>
        <v>536_RS_18_5_202425</v>
      </c>
      <c r="AW5776" s="191" t="s">
        <v>92</v>
      </c>
      <c r="AX5776" s="18">
        <v>202425</v>
      </c>
      <c r="AY5776" s="191">
        <v>536</v>
      </c>
      <c r="AZ5776" s="191">
        <v>18</v>
      </c>
      <c r="BA5776" s="191">
        <v>5</v>
      </c>
      <c r="BB5776" s="191">
        <v>0</v>
      </c>
    </row>
    <row r="5777" spans="48:54" x14ac:dyDescent="0.2">
      <c r="AV5777" s="191" t="str">
        <f t="shared" si="94"/>
        <v>538_RS_18_5_202425</v>
      </c>
      <c r="AW5777" s="191" t="s">
        <v>92</v>
      </c>
      <c r="AX5777" s="18">
        <v>202425</v>
      </c>
      <c r="AY5777" s="191">
        <v>538</v>
      </c>
      <c r="AZ5777" s="191">
        <v>18</v>
      </c>
      <c r="BA5777" s="191">
        <v>5</v>
      </c>
      <c r="BB5777" s="191">
        <v>0</v>
      </c>
    </row>
    <row r="5778" spans="48:54" x14ac:dyDescent="0.2">
      <c r="AV5778" s="191" t="str">
        <f t="shared" si="94"/>
        <v>540_RS_18_5_202425</v>
      </c>
      <c r="AW5778" s="191" t="s">
        <v>92</v>
      </c>
      <c r="AX5778" s="18">
        <v>202425</v>
      </c>
      <c r="AY5778" s="191">
        <v>540</v>
      </c>
      <c r="AZ5778" s="191">
        <v>18</v>
      </c>
      <c r="BA5778" s="191">
        <v>5</v>
      </c>
      <c r="BB5778" s="191">
        <v>-460.03300000000002</v>
      </c>
    </row>
    <row r="5779" spans="48:54" x14ac:dyDescent="0.2">
      <c r="AV5779" s="191" t="str">
        <f t="shared" si="94"/>
        <v>542_RS_18_5_202425</v>
      </c>
      <c r="AW5779" s="191" t="s">
        <v>92</v>
      </c>
      <c r="AX5779" s="18">
        <v>202425</v>
      </c>
      <c r="AY5779" s="191">
        <v>542</v>
      </c>
      <c r="AZ5779" s="191">
        <v>18</v>
      </c>
      <c r="BA5779" s="191">
        <v>5</v>
      </c>
      <c r="BB5779" s="191">
        <v>-726.91099999999994</v>
      </c>
    </row>
    <row r="5780" spans="48:54" x14ac:dyDescent="0.2">
      <c r="AV5780" s="191" t="str">
        <f t="shared" si="94"/>
        <v>544_RS_18_5_202425</v>
      </c>
      <c r="AW5780" s="191" t="s">
        <v>92</v>
      </c>
      <c r="AX5780" s="18">
        <v>202425</v>
      </c>
      <c r="AY5780" s="191">
        <v>544</v>
      </c>
      <c r="AZ5780" s="191">
        <v>18</v>
      </c>
      <c r="BA5780" s="191">
        <v>5</v>
      </c>
      <c r="BB5780" s="191">
        <v>0</v>
      </c>
    </row>
    <row r="5781" spans="48:54" x14ac:dyDescent="0.2">
      <c r="AV5781" s="191" t="str">
        <f t="shared" si="94"/>
        <v>545_RS_18_5_202425</v>
      </c>
      <c r="AW5781" s="191" t="s">
        <v>92</v>
      </c>
      <c r="AX5781" s="18">
        <v>202425</v>
      </c>
      <c r="AY5781" s="191">
        <v>545</v>
      </c>
      <c r="AZ5781" s="191">
        <v>18</v>
      </c>
      <c r="BA5781" s="191">
        <v>5</v>
      </c>
      <c r="BB5781" s="191">
        <v>-27.5</v>
      </c>
    </row>
    <row r="5782" spans="48:54" x14ac:dyDescent="0.2">
      <c r="AV5782" s="191" t="str">
        <f t="shared" si="94"/>
        <v>546_RS_18_5_202425</v>
      </c>
      <c r="AW5782" s="191" t="s">
        <v>92</v>
      </c>
      <c r="AX5782" s="18">
        <v>202425</v>
      </c>
      <c r="AY5782" s="191">
        <v>546</v>
      </c>
      <c r="AZ5782" s="191">
        <v>18</v>
      </c>
      <c r="BA5782" s="191">
        <v>5</v>
      </c>
      <c r="BB5782" s="191">
        <v>0</v>
      </c>
    </row>
    <row r="5783" spans="48:54" x14ac:dyDescent="0.2">
      <c r="AV5783" s="191" t="str">
        <f t="shared" si="94"/>
        <v>548_RS_18_5_202425</v>
      </c>
      <c r="AW5783" s="191" t="s">
        <v>92</v>
      </c>
      <c r="AX5783" s="18">
        <v>202425</v>
      </c>
      <c r="AY5783" s="191">
        <v>548</v>
      </c>
      <c r="AZ5783" s="191">
        <v>18</v>
      </c>
      <c r="BA5783" s="191">
        <v>5</v>
      </c>
      <c r="BB5783" s="191">
        <v>-22.268000000000001</v>
      </c>
    </row>
    <row r="5784" spans="48:54" x14ac:dyDescent="0.2">
      <c r="AV5784" s="191" t="str">
        <f t="shared" si="94"/>
        <v>550_RS_18_5_202425</v>
      </c>
      <c r="AW5784" s="191" t="s">
        <v>92</v>
      </c>
      <c r="AX5784" s="18">
        <v>202425</v>
      </c>
      <c r="AY5784" s="191">
        <v>550</v>
      </c>
      <c r="AZ5784" s="191">
        <v>18</v>
      </c>
      <c r="BA5784" s="191">
        <v>5</v>
      </c>
      <c r="BB5784" s="191">
        <v>-43.9908</v>
      </c>
    </row>
    <row r="5785" spans="48:54" x14ac:dyDescent="0.2">
      <c r="AV5785" s="191" t="str">
        <f t="shared" si="94"/>
        <v>552_RS_18_5_202425</v>
      </c>
      <c r="AW5785" s="191" t="s">
        <v>92</v>
      </c>
      <c r="AX5785" s="18">
        <v>202425</v>
      </c>
      <c r="AY5785" s="191">
        <v>552</v>
      </c>
      <c r="AZ5785" s="191">
        <v>18</v>
      </c>
      <c r="BA5785" s="191">
        <v>5</v>
      </c>
      <c r="BB5785" s="191">
        <v>-359.44</v>
      </c>
    </row>
    <row r="5786" spans="48:54" x14ac:dyDescent="0.2">
      <c r="AV5786" s="191" t="str">
        <f t="shared" si="94"/>
        <v>562_RS_18_5_202425</v>
      </c>
      <c r="AW5786" s="191" t="s">
        <v>92</v>
      </c>
      <c r="AX5786" s="18">
        <v>202425</v>
      </c>
      <c r="AY5786" s="191">
        <v>562</v>
      </c>
      <c r="AZ5786" s="191">
        <v>18</v>
      </c>
      <c r="BA5786" s="191">
        <v>5</v>
      </c>
      <c r="BB5786" s="191">
        <v>0</v>
      </c>
    </row>
    <row r="5787" spans="48:54" x14ac:dyDescent="0.2">
      <c r="AV5787" s="191" t="str">
        <f t="shared" si="94"/>
        <v>564_RS_18_5_202425</v>
      </c>
      <c r="AW5787" s="191" t="s">
        <v>92</v>
      </c>
      <c r="AX5787" s="18">
        <v>202425</v>
      </c>
      <c r="AY5787" s="191">
        <v>564</v>
      </c>
      <c r="AZ5787" s="191">
        <v>18</v>
      </c>
      <c r="BA5787" s="191">
        <v>5</v>
      </c>
      <c r="BB5787" s="191">
        <v>0</v>
      </c>
    </row>
    <row r="5788" spans="48:54" x14ac:dyDescent="0.2">
      <c r="AV5788" s="191" t="str">
        <f t="shared" si="94"/>
        <v>566_RS_18_5_202425</v>
      </c>
      <c r="AW5788" s="191" t="s">
        <v>92</v>
      </c>
      <c r="AX5788" s="18">
        <v>202425</v>
      </c>
      <c r="AY5788" s="191">
        <v>566</v>
      </c>
      <c r="AZ5788" s="191">
        <v>18</v>
      </c>
      <c r="BA5788" s="191">
        <v>5</v>
      </c>
      <c r="BB5788" s="191">
        <v>0</v>
      </c>
    </row>
    <row r="5789" spans="48:54" x14ac:dyDescent="0.2">
      <c r="AV5789" s="191" t="str">
        <f t="shared" si="94"/>
        <v>568_RS_18_5_202425</v>
      </c>
      <c r="AW5789" s="191" t="s">
        <v>92</v>
      </c>
      <c r="AX5789" s="18">
        <v>202425</v>
      </c>
      <c r="AY5789" s="191">
        <v>568</v>
      </c>
      <c r="AZ5789" s="191">
        <v>18</v>
      </c>
      <c r="BA5789" s="191">
        <v>5</v>
      </c>
      <c r="BB5789" s="191">
        <v>0</v>
      </c>
    </row>
    <row r="5790" spans="48:54" x14ac:dyDescent="0.2">
      <c r="AV5790" s="191" t="str">
        <f t="shared" si="94"/>
        <v>572_RS_18_5_202425</v>
      </c>
      <c r="AW5790" s="191" t="s">
        <v>92</v>
      </c>
      <c r="AX5790" s="18">
        <v>202425</v>
      </c>
      <c r="AY5790" s="191">
        <v>572</v>
      </c>
      <c r="AZ5790" s="191">
        <v>18</v>
      </c>
      <c r="BA5790" s="191">
        <v>5</v>
      </c>
      <c r="BB5790" s="191">
        <v>0</v>
      </c>
    </row>
    <row r="5791" spans="48:54" x14ac:dyDescent="0.2">
      <c r="AV5791" s="191" t="str">
        <f t="shared" si="94"/>
        <v>574_RS_18_5_202425</v>
      </c>
      <c r="AW5791" s="191" t="s">
        <v>92</v>
      </c>
      <c r="AX5791" s="18">
        <v>202425</v>
      </c>
      <c r="AY5791" s="191">
        <v>574</v>
      </c>
      <c r="AZ5791" s="191">
        <v>18</v>
      </c>
      <c r="BA5791" s="191">
        <v>5</v>
      </c>
      <c r="BB5791" s="191">
        <v>0</v>
      </c>
    </row>
    <row r="5792" spans="48:54" x14ac:dyDescent="0.2">
      <c r="AV5792" s="191" t="str">
        <f t="shared" si="94"/>
        <v>576_RS_18_5_202425</v>
      </c>
      <c r="AW5792" s="191" t="s">
        <v>92</v>
      </c>
      <c r="AX5792" s="18">
        <v>202425</v>
      </c>
      <c r="AY5792" s="191">
        <v>576</v>
      </c>
      <c r="AZ5792" s="191">
        <v>18</v>
      </c>
      <c r="BA5792" s="191">
        <v>5</v>
      </c>
      <c r="BB5792" s="191">
        <v>0</v>
      </c>
    </row>
    <row r="5793" spans="48:54" x14ac:dyDescent="0.2">
      <c r="AV5793" s="191" t="str">
        <f t="shared" si="94"/>
        <v>582_RS_18_5_202425</v>
      </c>
      <c r="AW5793" s="191" t="s">
        <v>92</v>
      </c>
      <c r="AX5793" s="18">
        <v>202425</v>
      </c>
      <c r="AY5793" s="191">
        <v>582</v>
      </c>
      <c r="AZ5793" s="191">
        <v>18</v>
      </c>
      <c r="BA5793" s="191">
        <v>5</v>
      </c>
      <c r="BB5793" s="191">
        <v>0</v>
      </c>
    </row>
    <row r="5794" spans="48:54" x14ac:dyDescent="0.2">
      <c r="AV5794" s="191" t="str">
        <f t="shared" si="94"/>
        <v>584_RS_18_5_202425</v>
      </c>
      <c r="AW5794" s="191" t="s">
        <v>92</v>
      </c>
      <c r="AX5794" s="18">
        <v>202425</v>
      </c>
      <c r="AY5794" s="191">
        <v>584</v>
      </c>
      <c r="AZ5794" s="191">
        <v>18</v>
      </c>
      <c r="BA5794" s="191">
        <v>5</v>
      </c>
      <c r="BB5794" s="191">
        <v>0</v>
      </c>
    </row>
    <row r="5795" spans="48:54" x14ac:dyDescent="0.2">
      <c r="AV5795" s="191" t="str">
        <f t="shared" si="94"/>
        <v>586_RS_18_5_202425</v>
      </c>
      <c r="AW5795" s="191" t="s">
        <v>92</v>
      </c>
      <c r="AX5795" s="18">
        <v>202425</v>
      </c>
      <c r="AY5795" s="191">
        <v>586</v>
      </c>
      <c r="AZ5795" s="191">
        <v>18</v>
      </c>
      <c r="BA5795" s="191">
        <v>5</v>
      </c>
      <c r="BB5795" s="191">
        <v>0</v>
      </c>
    </row>
    <row r="5796" spans="48:54" x14ac:dyDescent="0.2">
      <c r="AV5796" s="191" t="str">
        <f t="shared" si="94"/>
        <v>512_RS_19_1_202425</v>
      </c>
      <c r="AW5796" s="191" t="s">
        <v>92</v>
      </c>
      <c r="AX5796" s="18">
        <v>202425</v>
      </c>
      <c r="AY5796" s="191">
        <v>512</v>
      </c>
      <c r="AZ5796" s="191">
        <v>19</v>
      </c>
      <c r="BA5796" s="191">
        <v>1</v>
      </c>
      <c r="BB5796" s="191">
        <v>62</v>
      </c>
    </row>
    <row r="5797" spans="48:54" x14ac:dyDescent="0.2">
      <c r="AV5797" s="191" t="str">
        <f t="shared" si="94"/>
        <v>514_RS_19_1_202425</v>
      </c>
      <c r="AW5797" s="191" t="s">
        <v>92</v>
      </c>
      <c r="AX5797" s="18">
        <v>202425</v>
      </c>
      <c r="AY5797" s="191">
        <v>514</v>
      </c>
      <c r="AZ5797" s="191">
        <v>19</v>
      </c>
      <c r="BA5797" s="191">
        <v>1</v>
      </c>
      <c r="BB5797" s="191">
        <v>1295.364</v>
      </c>
    </row>
    <row r="5798" spans="48:54" x14ac:dyDescent="0.2">
      <c r="AV5798" s="191" t="str">
        <f t="shared" si="94"/>
        <v>516_RS_19_1_202425</v>
      </c>
      <c r="AW5798" s="191" t="s">
        <v>92</v>
      </c>
      <c r="AX5798" s="18">
        <v>202425</v>
      </c>
      <c r="AY5798" s="191">
        <v>516</v>
      </c>
      <c r="AZ5798" s="191">
        <v>19</v>
      </c>
      <c r="BA5798" s="191">
        <v>1</v>
      </c>
      <c r="BB5798" s="191">
        <v>796.72581248977497</v>
      </c>
    </row>
    <row r="5799" spans="48:54" x14ac:dyDescent="0.2">
      <c r="AV5799" s="191" t="str">
        <f t="shared" si="94"/>
        <v>518_RS_19_1_202425</v>
      </c>
      <c r="AW5799" s="191" t="s">
        <v>92</v>
      </c>
      <c r="AX5799" s="18">
        <v>202425</v>
      </c>
      <c r="AY5799" s="191">
        <v>518</v>
      </c>
      <c r="AZ5799" s="191">
        <v>19</v>
      </c>
      <c r="BA5799" s="191">
        <v>1</v>
      </c>
      <c r="BB5799" s="191">
        <v>156.71800000000002</v>
      </c>
    </row>
    <row r="5800" spans="48:54" x14ac:dyDescent="0.2">
      <c r="AV5800" s="191" t="str">
        <f t="shared" si="94"/>
        <v>520_RS_19_1_202425</v>
      </c>
      <c r="AW5800" s="191" t="s">
        <v>92</v>
      </c>
      <c r="AX5800" s="18">
        <v>202425</v>
      </c>
      <c r="AY5800" s="191">
        <v>520</v>
      </c>
      <c r="AZ5800" s="191">
        <v>19</v>
      </c>
      <c r="BA5800" s="191">
        <v>1</v>
      </c>
      <c r="BB5800" s="191">
        <v>708.404</v>
      </c>
    </row>
    <row r="5801" spans="48:54" x14ac:dyDescent="0.2">
      <c r="AV5801" s="191" t="str">
        <f t="shared" si="94"/>
        <v>522_RS_19_1_202425</v>
      </c>
      <c r="AW5801" s="191" t="s">
        <v>92</v>
      </c>
      <c r="AX5801" s="18">
        <v>202425</v>
      </c>
      <c r="AY5801" s="191">
        <v>522</v>
      </c>
      <c r="AZ5801" s="191">
        <v>19</v>
      </c>
      <c r="BA5801" s="191">
        <v>1</v>
      </c>
      <c r="BB5801" s="191">
        <v>385.02438000000001</v>
      </c>
    </row>
    <row r="5802" spans="48:54" x14ac:dyDescent="0.2">
      <c r="AV5802" s="191" t="str">
        <f t="shared" si="94"/>
        <v>524_RS_19_1_202425</v>
      </c>
      <c r="AW5802" s="191" t="s">
        <v>92</v>
      </c>
      <c r="AX5802" s="18">
        <v>202425</v>
      </c>
      <c r="AY5802" s="191">
        <v>524</v>
      </c>
      <c r="AZ5802" s="191">
        <v>19</v>
      </c>
      <c r="BA5802" s="191">
        <v>1</v>
      </c>
      <c r="BB5802" s="191">
        <v>71.114000000000004</v>
      </c>
    </row>
    <row r="5803" spans="48:54" x14ac:dyDescent="0.2">
      <c r="AV5803" s="191" t="str">
        <f t="shared" si="94"/>
        <v>526_RS_19_1_202425</v>
      </c>
      <c r="AW5803" s="191" t="s">
        <v>92</v>
      </c>
      <c r="AX5803" s="18">
        <v>202425</v>
      </c>
      <c r="AY5803" s="191">
        <v>526</v>
      </c>
      <c r="AZ5803" s="191">
        <v>19</v>
      </c>
      <c r="BA5803" s="191">
        <v>1</v>
      </c>
      <c r="BB5803" s="191">
        <v>0</v>
      </c>
    </row>
    <row r="5804" spans="48:54" x14ac:dyDescent="0.2">
      <c r="AV5804" s="191" t="str">
        <f t="shared" si="94"/>
        <v>528_RS_19_1_202425</v>
      </c>
      <c r="AW5804" s="191" t="s">
        <v>92</v>
      </c>
      <c r="AX5804" s="18">
        <v>202425</v>
      </c>
      <c r="AY5804" s="191">
        <v>528</v>
      </c>
      <c r="AZ5804" s="191">
        <v>19</v>
      </c>
      <c r="BA5804" s="191">
        <v>1</v>
      </c>
      <c r="BB5804" s="191">
        <v>35</v>
      </c>
    </row>
    <row r="5805" spans="48:54" x14ac:dyDescent="0.2">
      <c r="AV5805" s="191" t="str">
        <f t="shared" si="94"/>
        <v>530_RS_19_1_202425</v>
      </c>
      <c r="AW5805" s="191" t="s">
        <v>92</v>
      </c>
      <c r="AX5805" s="18">
        <v>202425</v>
      </c>
      <c r="AY5805" s="191">
        <v>530</v>
      </c>
      <c r="AZ5805" s="191">
        <v>19</v>
      </c>
      <c r="BA5805" s="191">
        <v>1</v>
      </c>
      <c r="BB5805" s="191">
        <v>451.23399999999998</v>
      </c>
    </row>
    <row r="5806" spans="48:54" x14ac:dyDescent="0.2">
      <c r="AV5806" s="191" t="str">
        <f t="shared" si="94"/>
        <v>532_RS_19_1_202425</v>
      </c>
      <c r="AW5806" s="191" t="s">
        <v>92</v>
      </c>
      <c r="AX5806" s="18">
        <v>202425</v>
      </c>
      <c r="AY5806" s="191">
        <v>532</v>
      </c>
      <c r="AZ5806" s="191">
        <v>19</v>
      </c>
      <c r="BA5806" s="191">
        <v>1</v>
      </c>
      <c r="BB5806" s="191">
        <v>438.83000000000004</v>
      </c>
    </row>
    <row r="5807" spans="48:54" x14ac:dyDescent="0.2">
      <c r="AV5807" s="191" t="str">
        <f t="shared" si="94"/>
        <v>534_RS_19_1_202425</v>
      </c>
      <c r="AW5807" s="191" t="s">
        <v>92</v>
      </c>
      <c r="AX5807" s="18">
        <v>202425</v>
      </c>
      <c r="AY5807" s="191">
        <v>534</v>
      </c>
      <c r="AZ5807" s="191">
        <v>19</v>
      </c>
      <c r="BA5807" s="191">
        <v>1</v>
      </c>
      <c r="BB5807" s="191">
        <v>857.54954000000009</v>
      </c>
    </row>
    <row r="5808" spans="48:54" x14ac:dyDescent="0.2">
      <c r="AV5808" s="191" t="str">
        <f t="shared" si="94"/>
        <v>536_RS_19_1_202425</v>
      </c>
      <c r="AW5808" s="191" t="s">
        <v>92</v>
      </c>
      <c r="AX5808" s="18">
        <v>202425</v>
      </c>
      <c r="AY5808" s="191">
        <v>536</v>
      </c>
      <c r="AZ5808" s="191">
        <v>19</v>
      </c>
      <c r="BA5808" s="191">
        <v>1</v>
      </c>
      <c r="BB5808" s="191">
        <v>1719.123</v>
      </c>
    </row>
    <row r="5809" spans="48:54" x14ac:dyDescent="0.2">
      <c r="AV5809" s="191" t="str">
        <f t="shared" si="94"/>
        <v>538_RS_19_1_202425</v>
      </c>
      <c r="AW5809" s="191" t="s">
        <v>92</v>
      </c>
      <c r="AX5809" s="18">
        <v>202425</v>
      </c>
      <c r="AY5809" s="191">
        <v>538</v>
      </c>
      <c r="AZ5809" s="191">
        <v>19</v>
      </c>
      <c r="BA5809" s="191">
        <v>1</v>
      </c>
      <c r="BB5809" s="191">
        <v>504.09728000000001</v>
      </c>
    </row>
    <row r="5810" spans="48:54" x14ac:dyDescent="0.2">
      <c r="AV5810" s="191" t="str">
        <f t="shared" si="94"/>
        <v>540_RS_19_1_202425</v>
      </c>
      <c r="AW5810" s="191" t="s">
        <v>92</v>
      </c>
      <c r="AX5810" s="18">
        <v>202425</v>
      </c>
      <c r="AY5810" s="191">
        <v>540</v>
      </c>
      <c r="AZ5810" s="191">
        <v>19</v>
      </c>
      <c r="BA5810" s="191">
        <v>1</v>
      </c>
      <c r="BB5810" s="191">
        <v>1609.5919999999999</v>
      </c>
    </row>
    <row r="5811" spans="48:54" x14ac:dyDescent="0.2">
      <c r="AV5811" s="191" t="str">
        <f t="shared" si="94"/>
        <v>542_RS_19_1_202425</v>
      </c>
      <c r="AW5811" s="191" t="s">
        <v>92</v>
      </c>
      <c r="AX5811" s="18">
        <v>202425</v>
      </c>
      <c r="AY5811" s="191">
        <v>542</v>
      </c>
      <c r="AZ5811" s="191">
        <v>19</v>
      </c>
      <c r="BA5811" s="191">
        <v>1</v>
      </c>
      <c r="BB5811" s="191">
        <v>642.92700000000002</v>
      </c>
    </row>
    <row r="5812" spans="48:54" x14ac:dyDescent="0.2">
      <c r="AV5812" s="191" t="str">
        <f t="shared" si="94"/>
        <v>544_RS_19_1_202425</v>
      </c>
      <c r="AW5812" s="191" t="s">
        <v>92</v>
      </c>
      <c r="AX5812" s="18">
        <v>202425</v>
      </c>
      <c r="AY5812" s="191">
        <v>544</v>
      </c>
      <c r="AZ5812" s="191">
        <v>19</v>
      </c>
      <c r="BA5812" s="191">
        <v>1</v>
      </c>
      <c r="BB5812" s="191">
        <v>1855.7940899999999</v>
      </c>
    </row>
    <row r="5813" spans="48:54" x14ac:dyDescent="0.2">
      <c r="AV5813" s="191" t="str">
        <f t="shared" si="94"/>
        <v>545_RS_19_1_202425</v>
      </c>
      <c r="AW5813" s="191" t="s">
        <v>92</v>
      </c>
      <c r="AX5813" s="18">
        <v>202425</v>
      </c>
      <c r="AY5813" s="191">
        <v>545</v>
      </c>
      <c r="AZ5813" s="191">
        <v>19</v>
      </c>
      <c r="BA5813" s="191">
        <v>1</v>
      </c>
      <c r="BB5813" s="191">
        <v>197.16913</v>
      </c>
    </row>
    <row r="5814" spans="48:54" x14ac:dyDescent="0.2">
      <c r="AV5814" s="191" t="str">
        <f t="shared" si="94"/>
        <v>546_RS_19_1_202425</v>
      </c>
      <c r="AW5814" s="191" t="s">
        <v>92</v>
      </c>
      <c r="AX5814" s="18">
        <v>202425</v>
      </c>
      <c r="AY5814" s="191">
        <v>546</v>
      </c>
      <c r="AZ5814" s="191">
        <v>19</v>
      </c>
      <c r="BA5814" s="191">
        <v>1</v>
      </c>
      <c r="BB5814" s="191">
        <v>384</v>
      </c>
    </row>
    <row r="5815" spans="48:54" x14ac:dyDescent="0.2">
      <c r="AV5815" s="191" t="str">
        <f t="shared" si="94"/>
        <v>548_RS_19_1_202425</v>
      </c>
      <c r="AW5815" s="191" t="s">
        <v>92</v>
      </c>
      <c r="AX5815" s="18">
        <v>202425</v>
      </c>
      <c r="AY5815" s="191">
        <v>548</v>
      </c>
      <c r="AZ5815" s="191">
        <v>19</v>
      </c>
      <c r="BA5815" s="191">
        <v>1</v>
      </c>
      <c r="BB5815" s="191">
        <v>326.99799999999999</v>
      </c>
    </row>
    <row r="5816" spans="48:54" x14ac:dyDescent="0.2">
      <c r="AV5816" s="191" t="str">
        <f t="shared" si="94"/>
        <v>550_RS_19_1_202425</v>
      </c>
      <c r="AW5816" s="191" t="s">
        <v>92</v>
      </c>
      <c r="AX5816" s="18">
        <v>202425</v>
      </c>
      <c r="AY5816" s="191">
        <v>550</v>
      </c>
      <c r="AZ5816" s="191">
        <v>19</v>
      </c>
      <c r="BA5816" s="191">
        <v>1</v>
      </c>
      <c r="BB5816" s="191">
        <v>1547.2782181332514</v>
      </c>
    </row>
    <row r="5817" spans="48:54" x14ac:dyDescent="0.2">
      <c r="AV5817" s="191" t="str">
        <f t="shared" si="94"/>
        <v>552_RS_19_1_202425</v>
      </c>
      <c r="AW5817" s="191" t="s">
        <v>92</v>
      </c>
      <c r="AX5817" s="18">
        <v>202425</v>
      </c>
      <c r="AY5817" s="191">
        <v>552</v>
      </c>
      <c r="AZ5817" s="191">
        <v>19</v>
      </c>
      <c r="BA5817" s="191">
        <v>1</v>
      </c>
      <c r="BB5817" s="191">
        <v>2783.6593599999997</v>
      </c>
    </row>
    <row r="5818" spans="48:54" x14ac:dyDescent="0.2">
      <c r="AV5818" s="191" t="str">
        <f t="shared" si="94"/>
        <v>562_RS_19_1_202425</v>
      </c>
      <c r="AW5818" s="191" t="s">
        <v>92</v>
      </c>
      <c r="AX5818" s="18">
        <v>202425</v>
      </c>
      <c r="AY5818" s="191">
        <v>562</v>
      </c>
      <c r="AZ5818" s="191">
        <v>19</v>
      </c>
      <c r="BA5818" s="191">
        <v>1</v>
      </c>
      <c r="BB5818" s="191">
        <v>0</v>
      </c>
    </row>
    <row r="5819" spans="48:54" x14ac:dyDescent="0.2">
      <c r="AV5819" s="191" t="str">
        <f t="shared" si="94"/>
        <v>564_RS_19_1_202425</v>
      </c>
      <c r="AW5819" s="191" t="s">
        <v>92</v>
      </c>
      <c r="AX5819" s="18">
        <v>202425</v>
      </c>
      <c r="AY5819" s="191">
        <v>564</v>
      </c>
      <c r="AZ5819" s="191">
        <v>19</v>
      </c>
      <c r="BA5819" s="191">
        <v>1</v>
      </c>
      <c r="BB5819" s="191">
        <v>0</v>
      </c>
    </row>
    <row r="5820" spans="48:54" x14ac:dyDescent="0.2">
      <c r="AV5820" s="191" t="str">
        <f t="shared" si="94"/>
        <v>566_RS_19_1_202425</v>
      </c>
      <c r="AW5820" s="191" t="s">
        <v>92</v>
      </c>
      <c r="AX5820" s="18">
        <v>202425</v>
      </c>
      <c r="AY5820" s="191">
        <v>566</v>
      </c>
      <c r="AZ5820" s="191">
        <v>19</v>
      </c>
      <c r="BA5820" s="191">
        <v>1</v>
      </c>
      <c r="BB5820" s="191">
        <v>0</v>
      </c>
    </row>
    <row r="5821" spans="48:54" x14ac:dyDescent="0.2">
      <c r="AV5821" s="191" t="str">
        <f t="shared" si="94"/>
        <v>568_RS_19_1_202425</v>
      </c>
      <c r="AW5821" s="191" t="s">
        <v>92</v>
      </c>
      <c r="AX5821" s="18">
        <v>202425</v>
      </c>
      <c r="AY5821" s="191">
        <v>568</v>
      </c>
      <c r="AZ5821" s="191">
        <v>19</v>
      </c>
      <c r="BA5821" s="191">
        <v>1</v>
      </c>
      <c r="BB5821" s="191">
        <v>0</v>
      </c>
    </row>
    <row r="5822" spans="48:54" x14ac:dyDescent="0.2">
      <c r="AV5822" s="191" t="str">
        <f t="shared" si="94"/>
        <v>572_RS_19_1_202425</v>
      </c>
      <c r="AW5822" s="191" t="s">
        <v>92</v>
      </c>
      <c r="AX5822" s="18">
        <v>202425</v>
      </c>
      <c r="AY5822" s="191">
        <v>572</v>
      </c>
      <c r="AZ5822" s="191">
        <v>19</v>
      </c>
      <c r="BA5822" s="191">
        <v>1</v>
      </c>
      <c r="BB5822" s="191">
        <v>0</v>
      </c>
    </row>
    <row r="5823" spans="48:54" x14ac:dyDescent="0.2">
      <c r="AV5823" s="191" t="str">
        <f t="shared" si="94"/>
        <v>574_RS_19_1_202425</v>
      </c>
      <c r="AW5823" s="191" t="s">
        <v>92</v>
      </c>
      <c r="AX5823" s="18">
        <v>202425</v>
      </c>
      <c r="AY5823" s="191">
        <v>574</v>
      </c>
      <c r="AZ5823" s="191">
        <v>19</v>
      </c>
      <c r="BA5823" s="191">
        <v>1</v>
      </c>
      <c r="BB5823" s="191">
        <v>0</v>
      </c>
    </row>
    <row r="5824" spans="48:54" x14ac:dyDescent="0.2">
      <c r="AV5824" s="191" t="str">
        <f t="shared" si="94"/>
        <v>576_RS_19_1_202425</v>
      </c>
      <c r="AW5824" s="191" t="s">
        <v>92</v>
      </c>
      <c r="AX5824" s="18">
        <v>202425</v>
      </c>
      <c r="AY5824" s="191">
        <v>576</v>
      </c>
      <c r="AZ5824" s="191">
        <v>19</v>
      </c>
      <c r="BA5824" s="191">
        <v>1</v>
      </c>
      <c r="BB5824" s="191">
        <v>0</v>
      </c>
    </row>
    <row r="5825" spans="48:54" x14ac:dyDescent="0.2">
      <c r="AV5825" s="191" t="str">
        <f t="shared" si="94"/>
        <v>582_RS_19_1_202425</v>
      </c>
      <c r="AW5825" s="191" t="s">
        <v>92</v>
      </c>
      <c r="AX5825" s="18">
        <v>202425</v>
      </c>
      <c r="AY5825" s="191">
        <v>582</v>
      </c>
      <c r="AZ5825" s="191">
        <v>19</v>
      </c>
      <c r="BA5825" s="191">
        <v>1</v>
      </c>
      <c r="BB5825" s="191">
        <v>0</v>
      </c>
    </row>
    <row r="5826" spans="48:54" x14ac:dyDescent="0.2">
      <c r="AV5826" s="191" t="str">
        <f t="shared" si="94"/>
        <v>584_RS_19_1_202425</v>
      </c>
      <c r="AW5826" s="191" t="s">
        <v>92</v>
      </c>
      <c r="AX5826" s="18">
        <v>202425</v>
      </c>
      <c r="AY5826" s="191">
        <v>584</v>
      </c>
      <c r="AZ5826" s="191">
        <v>19</v>
      </c>
      <c r="BA5826" s="191">
        <v>1</v>
      </c>
      <c r="BB5826" s="191">
        <v>0</v>
      </c>
    </row>
    <row r="5827" spans="48:54" x14ac:dyDescent="0.2">
      <c r="AV5827" s="191" t="str">
        <f t="shared" si="94"/>
        <v>586_RS_19_1_202425</v>
      </c>
      <c r="AW5827" s="191" t="s">
        <v>92</v>
      </c>
      <c r="AX5827" s="18">
        <v>202425</v>
      </c>
      <c r="AY5827" s="191">
        <v>586</v>
      </c>
      <c r="AZ5827" s="191">
        <v>19</v>
      </c>
      <c r="BA5827" s="191">
        <v>1</v>
      </c>
      <c r="BB5827" s="191">
        <v>0</v>
      </c>
    </row>
    <row r="5828" spans="48:54" x14ac:dyDescent="0.2">
      <c r="AV5828" s="191" t="str">
        <f t="shared" ref="AV5828:AV5891" si="95">AY5828&amp;"_"&amp;AW5828&amp;"_"&amp;AZ5828&amp;"_"&amp;BA5828&amp;"_"&amp;AX5828</f>
        <v>512_RS_19_2_202425</v>
      </c>
      <c r="AW5828" s="191" t="s">
        <v>92</v>
      </c>
      <c r="AX5828" s="18">
        <v>202425</v>
      </c>
      <c r="AY5828" s="191">
        <v>512</v>
      </c>
      <c r="AZ5828" s="191">
        <v>19</v>
      </c>
      <c r="BA5828" s="191">
        <v>2</v>
      </c>
      <c r="BB5828" s="191">
        <v>0</v>
      </c>
    </row>
    <row r="5829" spans="48:54" x14ac:dyDescent="0.2">
      <c r="AV5829" s="191" t="str">
        <f t="shared" si="95"/>
        <v>514_RS_19_2_202425</v>
      </c>
      <c r="AW5829" s="191" t="s">
        <v>92</v>
      </c>
      <c r="AX5829" s="18">
        <v>202425</v>
      </c>
      <c r="AY5829" s="191">
        <v>514</v>
      </c>
      <c r="AZ5829" s="191">
        <v>19</v>
      </c>
      <c r="BA5829" s="191">
        <v>2</v>
      </c>
      <c r="BB5829" s="191">
        <v>-1357.364</v>
      </c>
    </row>
    <row r="5830" spans="48:54" x14ac:dyDescent="0.2">
      <c r="AV5830" s="191" t="str">
        <f t="shared" si="95"/>
        <v>516_RS_19_2_202425</v>
      </c>
      <c r="AW5830" s="191" t="s">
        <v>92</v>
      </c>
      <c r="AX5830" s="18">
        <v>202425</v>
      </c>
      <c r="AY5830" s="191">
        <v>516</v>
      </c>
      <c r="AZ5830" s="191">
        <v>19</v>
      </c>
      <c r="BA5830" s="191">
        <v>2</v>
      </c>
      <c r="BB5830" s="191">
        <v>-150.26608100983452</v>
      </c>
    </row>
    <row r="5831" spans="48:54" x14ac:dyDescent="0.2">
      <c r="AV5831" s="191" t="str">
        <f t="shared" si="95"/>
        <v>518_RS_19_2_202425</v>
      </c>
      <c r="AW5831" s="191" t="s">
        <v>92</v>
      </c>
      <c r="AX5831" s="18">
        <v>202425</v>
      </c>
      <c r="AY5831" s="191">
        <v>518</v>
      </c>
      <c r="AZ5831" s="191">
        <v>19</v>
      </c>
      <c r="BA5831" s="191">
        <v>2</v>
      </c>
      <c r="BB5831" s="191">
        <v>-1.855</v>
      </c>
    </row>
    <row r="5832" spans="48:54" x14ac:dyDescent="0.2">
      <c r="AV5832" s="191" t="str">
        <f t="shared" si="95"/>
        <v>520_RS_19_2_202425</v>
      </c>
      <c r="AW5832" s="191" t="s">
        <v>92</v>
      </c>
      <c r="AX5832" s="18">
        <v>202425</v>
      </c>
      <c r="AY5832" s="191">
        <v>520</v>
      </c>
      <c r="AZ5832" s="191">
        <v>19</v>
      </c>
      <c r="BA5832" s="191">
        <v>2</v>
      </c>
      <c r="BB5832" s="191">
        <v>-56.716000000000001</v>
      </c>
    </row>
    <row r="5833" spans="48:54" x14ac:dyDescent="0.2">
      <c r="AV5833" s="191" t="str">
        <f t="shared" si="95"/>
        <v>522_RS_19_2_202425</v>
      </c>
      <c r="AW5833" s="191" t="s">
        <v>92</v>
      </c>
      <c r="AX5833" s="18">
        <v>202425</v>
      </c>
      <c r="AY5833" s="191">
        <v>522</v>
      </c>
      <c r="AZ5833" s="191">
        <v>19</v>
      </c>
      <c r="BA5833" s="191">
        <v>2</v>
      </c>
      <c r="BB5833" s="191">
        <v>-55.05</v>
      </c>
    </row>
    <row r="5834" spans="48:54" x14ac:dyDescent="0.2">
      <c r="AV5834" s="191" t="str">
        <f t="shared" si="95"/>
        <v>524_RS_19_2_202425</v>
      </c>
      <c r="AW5834" s="191" t="s">
        <v>92</v>
      </c>
      <c r="AX5834" s="18">
        <v>202425</v>
      </c>
      <c r="AY5834" s="191">
        <v>524</v>
      </c>
      <c r="AZ5834" s="191">
        <v>19</v>
      </c>
      <c r="BA5834" s="191">
        <v>2</v>
      </c>
      <c r="BB5834" s="191">
        <v>0</v>
      </c>
    </row>
    <row r="5835" spans="48:54" x14ac:dyDescent="0.2">
      <c r="AV5835" s="191" t="str">
        <f t="shared" si="95"/>
        <v>526_RS_19_2_202425</v>
      </c>
      <c r="AW5835" s="191" t="s">
        <v>92</v>
      </c>
      <c r="AX5835" s="18">
        <v>202425</v>
      </c>
      <c r="AY5835" s="191">
        <v>526</v>
      </c>
      <c r="AZ5835" s="191">
        <v>19</v>
      </c>
      <c r="BA5835" s="191">
        <v>2</v>
      </c>
      <c r="BB5835" s="191">
        <v>0</v>
      </c>
    </row>
    <row r="5836" spans="48:54" x14ac:dyDescent="0.2">
      <c r="AV5836" s="191" t="str">
        <f t="shared" si="95"/>
        <v>528_RS_19_2_202425</v>
      </c>
      <c r="AW5836" s="191" t="s">
        <v>92</v>
      </c>
      <c r="AX5836" s="18">
        <v>202425</v>
      </c>
      <c r="AY5836" s="191">
        <v>528</v>
      </c>
      <c r="AZ5836" s="191">
        <v>19</v>
      </c>
      <c r="BA5836" s="191">
        <v>2</v>
      </c>
      <c r="BB5836" s="191">
        <v>0</v>
      </c>
    </row>
    <row r="5837" spans="48:54" x14ac:dyDescent="0.2">
      <c r="AV5837" s="191" t="str">
        <f t="shared" si="95"/>
        <v>530_RS_19_2_202425</v>
      </c>
      <c r="AW5837" s="191" t="s">
        <v>92</v>
      </c>
      <c r="AX5837" s="18">
        <v>202425</v>
      </c>
      <c r="AY5837" s="191">
        <v>530</v>
      </c>
      <c r="AZ5837" s="191">
        <v>19</v>
      </c>
      <c r="BA5837" s="191">
        <v>2</v>
      </c>
      <c r="BB5837" s="191">
        <v>-44.645000000000003</v>
      </c>
    </row>
    <row r="5838" spans="48:54" x14ac:dyDescent="0.2">
      <c r="AV5838" s="191" t="str">
        <f t="shared" si="95"/>
        <v>532_RS_19_2_202425</v>
      </c>
      <c r="AW5838" s="191" t="s">
        <v>92</v>
      </c>
      <c r="AX5838" s="18">
        <v>202425</v>
      </c>
      <c r="AY5838" s="191">
        <v>532</v>
      </c>
      <c r="AZ5838" s="191">
        <v>19</v>
      </c>
      <c r="BA5838" s="191">
        <v>2</v>
      </c>
      <c r="BB5838" s="191">
        <v>-5.2649999999999997</v>
      </c>
    </row>
    <row r="5839" spans="48:54" x14ac:dyDescent="0.2">
      <c r="AV5839" s="191" t="str">
        <f t="shared" si="95"/>
        <v>534_RS_19_2_202425</v>
      </c>
      <c r="AW5839" s="191" t="s">
        <v>92</v>
      </c>
      <c r="AX5839" s="18">
        <v>202425</v>
      </c>
      <c r="AY5839" s="191">
        <v>534</v>
      </c>
      <c r="AZ5839" s="191">
        <v>19</v>
      </c>
      <c r="BA5839" s="191">
        <v>2</v>
      </c>
      <c r="BB5839" s="191">
        <v>-36.633849999999995</v>
      </c>
    </row>
    <row r="5840" spans="48:54" x14ac:dyDescent="0.2">
      <c r="AV5840" s="191" t="str">
        <f t="shared" si="95"/>
        <v>536_RS_19_2_202425</v>
      </c>
      <c r="AW5840" s="191" t="s">
        <v>92</v>
      </c>
      <c r="AX5840" s="18">
        <v>202425</v>
      </c>
      <c r="AY5840" s="191">
        <v>536</v>
      </c>
      <c r="AZ5840" s="191">
        <v>19</v>
      </c>
      <c r="BA5840" s="191">
        <v>2</v>
      </c>
      <c r="BB5840" s="191">
        <v>-170.90899999999999</v>
      </c>
    </row>
    <row r="5841" spans="48:54" x14ac:dyDescent="0.2">
      <c r="AV5841" s="191" t="str">
        <f t="shared" si="95"/>
        <v>538_RS_19_2_202425</v>
      </c>
      <c r="AW5841" s="191" t="s">
        <v>92</v>
      </c>
      <c r="AX5841" s="18">
        <v>202425</v>
      </c>
      <c r="AY5841" s="191">
        <v>538</v>
      </c>
      <c r="AZ5841" s="191">
        <v>19</v>
      </c>
      <c r="BA5841" s="191">
        <v>2</v>
      </c>
      <c r="BB5841" s="191">
        <v>-12.677</v>
      </c>
    </row>
    <row r="5842" spans="48:54" x14ac:dyDescent="0.2">
      <c r="AV5842" s="191" t="str">
        <f t="shared" si="95"/>
        <v>540_RS_19_2_202425</v>
      </c>
      <c r="AW5842" s="191" t="s">
        <v>92</v>
      </c>
      <c r="AX5842" s="18">
        <v>202425</v>
      </c>
      <c r="AY5842" s="191">
        <v>540</v>
      </c>
      <c r="AZ5842" s="191">
        <v>19</v>
      </c>
      <c r="BA5842" s="191">
        <v>2</v>
      </c>
      <c r="BB5842" s="191">
        <v>-12.231999999999999</v>
      </c>
    </row>
    <row r="5843" spans="48:54" x14ac:dyDescent="0.2">
      <c r="AV5843" s="191" t="str">
        <f t="shared" si="95"/>
        <v>542_RS_19_2_202425</v>
      </c>
      <c r="AW5843" s="191" t="s">
        <v>92</v>
      </c>
      <c r="AX5843" s="18">
        <v>202425</v>
      </c>
      <c r="AY5843" s="191">
        <v>542</v>
      </c>
      <c r="AZ5843" s="191">
        <v>19</v>
      </c>
      <c r="BA5843" s="191">
        <v>2</v>
      </c>
      <c r="BB5843" s="191">
        <v>0</v>
      </c>
    </row>
    <row r="5844" spans="48:54" x14ac:dyDescent="0.2">
      <c r="AV5844" s="191" t="str">
        <f t="shared" si="95"/>
        <v>544_RS_19_2_202425</v>
      </c>
      <c r="AW5844" s="191" t="s">
        <v>92</v>
      </c>
      <c r="AX5844" s="18">
        <v>202425</v>
      </c>
      <c r="AY5844" s="191">
        <v>544</v>
      </c>
      <c r="AZ5844" s="191">
        <v>19</v>
      </c>
      <c r="BA5844" s="191">
        <v>2</v>
      </c>
      <c r="BB5844" s="191">
        <v>-426.81301000000002</v>
      </c>
    </row>
    <row r="5845" spans="48:54" x14ac:dyDescent="0.2">
      <c r="AV5845" s="191" t="str">
        <f t="shared" si="95"/>
        <v>545_RS_19_2_202425</v>
      </c>
      <c r="AW5845" s="191" t="s">
        <v>92</v>
      </c>
      <c r="AX5845" s="18">
        <v>202425</v>
      </c>
      <c r="AY5845" s="191">
        <v>545</v>
      </c>
      <c r="AZ5845" s="191">
        <v>19</v>
      </c>
      <c r="BA5845" s="191">
        <v>2</v>
      </c>
      <c r="BB5845" s="191">
        <v>-58.110999999999997</v>
      </c>
    </row>
    <row r="5846" spans="48:54" x14ac:dyDescent="0.2">
      <c r="AV5846" s="191" t="str">
        <f t="shared" si="95"/>
        <v>546_RS_19_2_202425</v>
      </c>
      <c r="AW5846" s="191" t="s">
        <v>92</v>
      </c>
      <c r="AX5846" s="18">
        <v>202425</v>
      </c>
      <c r="AY5846" s="191">
        <v>546</v>
      </c>
      <c r="AZ5846" s="191">
        <v>19</v>
      </c>
      <c r="BA5846" s="191">
        <v>2</v>
      </c>
      <c r="BB5846" s="191">
        <v>-2</v>
      </c>
    </row>
    <row r="5847" spans="48:54" x14ac:dyDescent="0.2">
      <c r="AV5847" s="191" t="str">
        <f t="shared" si="95"/>
        <v>548_RS_19_2_202425</v>
      </c>
      <c r="AW5847" s="191" t="s">
        <v>92</v>
      </c>
      <c r="AX5847" s="18">
        <v>202425</v>
      </c>
      <c r="AY5847" s="191">
        <v>548</v>
      </c>
      <c r="AZ5847" s="191">
        <v>19</v>
      </c>
      <c r="BA5847" s="191">
        <v>2</v>
      </c>
      <c r="BB5847" s="191">
        <v>-54.088000000000001</v>
      </c>
    </row>
    <row r="5848" spans="48:54" x14ac:dyDescent="0.2">
      <c r="AV5848" s="191" t="str">
        <f t="shared" si="95"/>
        <v>550_RS_19_2_202425</v>
      </c>
      <c r="AW5848" s="191" t="s">
        <v>92</v>
      </c>
      <c r="AX5848" s="18">
        <v>202425</v>
      </c>
      <c r="AY5848" s="191">
        <v>550</v>
      </c>
      <c r="AZ5848" s="191">
        <v>19</v>
      </c>
      <c r="BA5848" s="191">
        <v>2</v>
      </c>
      <c r="BB5848" s="191">
        <v>-76.101069999999993</v>
      </c>
    </row>
    <row r="5849" spans="48:54" x14ac:dyDescent="0.2">
      <c r="AV5849" s="191" t="str">
        <f t="shared" si="95"/>
        <v>552_RS_19_2_202425</v>
      </c>
      <c r="AW5849" s="191" t="s">
        <v>92</v>
      </c>
      <c r="AX5849" s="18">
        <v>202425</v>
      </c>
      <c r="AY5849" s="191">
        <v>552</v>
      </c>
      <c r="AZ5849" s="191">
        <v>19</v>
      </c>
      <c r="BA5849" s="191">
        <v>2</v>
      </c>
      <c r="BB5849" s="191">
        <v>-244.88931999999997</v>
      </c>
    </row>
    <row r="5850" spans="48:54" x14ac:dyDescent="0.2">
      <c r="AV5850" s="191" t="str">
        <f t="shared" si="95"/>
        <v>562_RS_19_2_202425</v>
      </c>
      <c r="AW5850" s="191" t="s">
        <v>92</v>
      </c>
      <c r="AX5850" s="18">
        <v>202425</v>
      </c>
      <c r="AY5850" s="191">
        <v>562</v>
      </c>
      <c r="AZ5850" s="191">
        <v>19</v>
      </c>
      <c r="BA5850" s="191">
        <v>2</v>
      </c>
      <c r="BB5850" s="191">
        <v>0</v>
      </c>
    </row>
    <row r="5851" spans="48:54" x14ac:dyDescent="0.2">
      <c r="AV5851" s="191" t="str">
        <f t="shared" si="95"/>
        <v>564_RS_19_2_202425</v>
      </c>
      <c r="AW5851" s="191" t="s">
        <v>92</v>
      </c>
      <c r="AX5851" s="18">
        <v>202425</v>
      </c>
      <c r="AY5851" s="191">
        <v>564</v>
      </c>
      <c r="AZ5851" s="191">
        <v>19</v>
      </c>
      <c r="BA5851" s="191">
        <v>2</v>
      </c>
      <c r="BB5851" s="191">
        <v>0</v>
      </c>
    </row>
    <row r="5852" spans="48:54" x14ac:dyDescent="0.2">
      <c r="AV5852" s="191" t="str">
        <f t="shared" si="95"/>
        <v>566_RS_19_2_202425</v>
      </c>
      <c r="AW5852" s="191" t="s">
        <v>92</v>
      </c>
      <c r="AX5852" s="18">
        <v>202425</v>
      </c>
      <c r="AY5852" s="191">
        <v>566</v>
      </c>
      <c r="AZ5852" s="191">
        <v>19</v>
      </c>
      <c r="BA5852" s="191">
        <v>2</v>
      </c>
      <c r="BB5852" s="191">
        <v>0</v>
      </c>
    </row>
    <row r="5853" spans="48:54" x14ac:dyDescent="0.2">
      <c r="AV5853" s="191" t="str">
        <f t="shared" si="95"/>
        <v>568_RS_19_2_202425</v>
      </c>
      <c r="AW5853" s="191" t="s">
        <v>92</v>
      </c>
      <c r="AX5853" s="18">
        <v>202425</v>
      </c>
      <c r="AY5853" s="191">
        <v>568</v>
      </c>
      <c r="AZ5853" s="191">
        <v>19</v>
      </c>
      <c r="BA5853" s="191">
        <v>2</v>
      </c>
      <c r="BB5853" s="191">
        <v>0</v>
      </c>
    </row>
    <row r="5854" spans="48:54" x14ac:dyDescent="0.2">
      <c r="AV5854" s="191" t="str">
        <f t="shared" si="95"/>
        <v>572_RS_19_2_202425</v>
      </c>
      <c r="AW5854" s="191" t="s">
        <v>92</v>
      </c>
      <c r="AX5854" s="18">
        <v>202425</v>
      </c>
      <c r="AY5854" s="191">
        <v>572</v>
      </c>
      <c r="AZ5854" s="191">
        <v>19</v>
      </c>
      <c r="BA5854" s="191">
        <v>2</v>
      </c>
      <c r="BB5854" s="191">
        <v>0</v>
      </c>
    </row>
    <row r="5855" spans="48:54" x14ac:dyDescent="0.2">
      <c r="AV5855" s="191" t="str">
        <f t="shared" si="95"/>
        <v>574_RS_19_2_202425</v>
      </c>
      <c r="AW5855" s="191" t="s">
        <v>92</v>
      </c>
      <c r="AX5855" s="18">
        <v>202425</v>
      </c>
      <c r="AY5855" s="191">
        <v>574</v>
      </c>
      <c r="AZ5855" s="191">
        <v>19</v>
      </c>
      <c r="BA5855" s="191">
        <v>2</v>
      </c>
      <c r="BB5855" s="191">
        <v>0</v>
      </c>
    </row>
    <row r="5856" spans="48:54" x14ac:dyDescent="0.2">
      <c r="AV5856" s="191" t="str">
        <f t="shared" si="95"/>
        <v>576_RS_19_2_202425</v>
      </c>
      <c r="AW5856" s="191" t="s">
        <v>92</v>
      </c>
      <c r="AX5856" s="18">
        <v>202425</v>
      </c>
      <c r="AY5856" s="191">
        <v>576</v>
      </c>
      <c r="AZ5856" s="191">
        <v>19</v>
      </c>
      <c r="BA5856" s="191">
        <v>2</v>
      </c>
      <c r="BB5856" s="191">
        <v>0</v>
      </c>
    </row>
    <row r="5857" spans="48:54" x14ac:dyDescent="0.2">
      <c r="AV5857" s="191" t="str">
        <f t="shared" si="95"/>
        <v>582_RS_19_2_202425</v>
      </c>
      <c r="AW5857" s="191" t="s">
        <v>92</v>
      </c>
      <c r="AX5857" s="18">
        <v>202425</v>
      </c>
      <c r="AY5857" s="191">
        <v>582</v>
      </c>
      <c r="AZ5857" s="191">
        <v>19</v>
      </c>
      <c r="BA5857" s="191">
        <v>2</v>
      </c>
      <c r="BB5857" s="191">
        <v>0</v>
      </c>
    </row>
    <row r="5858" spans="48:54" x14ac:dyDescent="0.2">
      <c r="AV5858" s="191" t="str">
        <f t="shared" si="95"/>
        <v>584_RS_19_2_202425</v>
      </c>
      <c r="AW5858" s="191" t="s">
        <v>92</v>
      </c>
      <c r="AX5858" s="18">
        <v>202425</v>
      </c>
      <c r="AY5858" s="191">
        <v>584</v>
      </c>
      <c r="AZ5858" s="191">
        <v>19</v>
      </c>
      <c r="BA5858" s="191">
        <v>2</v>
      </c>
      <c r="BB5858" s="191">
        <v>0</v>
      </c>
    </row>
    <row r="5859" spans="48:54" x14ac:dyDescent="0.2">
      <c r="AV5859" s="191" t="str">
        <f t="shared" si="95"/>
        <v>586_RS_19_2_202425</v>
      </c>
      <c r="AW5859" s="191" t="s">
        <v>92</v>
      </c>
      <c r="AX5859" s="18">
        <v>202425</v>
      </c>
      <c r="AY5859" s="191">
        <v>586</v>
      </c>
      <c r="AZ5859" s="191">
        <v>19</v>
      </c>
      <c r="BA5859" s="191">
        <v>2</v>
      </c>
      <c r="BB5859" s="191">
        <v>0</v>
      </c>
    </row>
    <row r="5860" spans="48:54" x14ac:dyDescent="0.2">
      <c r="AV5860" s="191" t="str">
        <f t="shared" si="95"/>
        <v>512_RS_19_4_202425</v>
      </c>
      <c r="AW5860" s="191" t="s">
        <v>92</v>
      </c>
      <c r="AX5860" s="18">
        <v>202425</v>
      </c>
      <c r="AY5860" s="191">
        <v>512</v>
      </c>
      <c r="AZ5860" s="191">
        <v>19</v>
      </c>
      <c r="BA5860" s="191">
        <v>4</v>
      </c>
      <c r="BB5860" s="191">
        <v>62</v>
      </c>
    </row>
    <row r="5861" spans="48:54" x14ac:dyDescent="0.2">
      <c r="AV5861" s="191" t="str">
        <f t="shared" si="95"/>
        <v>514_RS_19_4_202425</v>
      </c>
      <c r="AW5861" s="191" t="s">
        <v>92</v>
      </c>
      <c r="AX5861" s="18">
        <v>202425</v>
      </c>
      <c r="AY5861" s="191">
        <v>514</v>
      </c>
      <c r="AZ5861" s="191">
        <v>19</v>
      </c>
      <c r="BA5861" s="191">
        <v>4</v>
      </c>
      <c r="BB5861" s="191">
        <v>-62</v>
      </c>
    </row>
    <row r="5862" spans="48:54" x14ac:dyDescent="0.2">
      <c r="AV5862" s="191" t="str">
        <f t="shared" si="95"/>
        <v>516_RS_19_4_202425</v>
      </c>
      <c r="AW5862" s="191" t="s">
        <v>92</v>
      </c>
      <c r="AX5862" s="18">
        <v>202425</v>
      </c>
      <c r="AY5862" s="191">
        <v>516</v>
      </c>
      <c r="AZ5862" s="191">
        <v>19</v>
      </c>
      <c r="BA5862" s="191">
        <v>4</v>
      </c>
      <c r="BB5862" s="191">
        <v>646.45973147994027</v>
      </c>
    </row>
    <row r="5863" spans="48:54" x14ac:dyDescent="0.2">
      <c r="AV5863" s="191" t="str">
        <f t="shared" si="95"/>
        <v>518_RS_19_4_202425</v>
      </c>
      <c r="AW5863" s="191" t="s">
        <v>92</v>
      </c>
      <c r="AX5863" s="18">
        <v>202425</v>
      </c>
      <c r="AY5863" s="191">
        <v>518</v>
      </c>
      <c r="AZ5863" s="191">
        <v>19</v>
      </c>
      <c r="BA5863" s="191">
        <v>4</v>
      </c>
      <c r="BB5863" s="191">
        <v>154.863</v>
      </c>
    </row>
    <row r="5864" spans="48:54" x14ac:dyDescent="0.2">
      <c r="AV5864" s="191" t="str">
        <f t="shared" si="95"/>
        <v>520_RS_19_4_202425</v>
      </c>
      <c r="AW5864" s="191" t="s">
        <v>92</v>
      </c>
      <c r="AX5864" s="18">
        <v>202425</v>
      </c>
      <c r="AY5864" s="191">
        <v>520</v>
      </c>
      <c r="AZ5864" s="191">
        <v>19</v>
      </c>
      <c r="BA5864" s="191">
        <v>4</v>
      </c>
      <c r="BB5864" s="191">
        <v>651.68799999999999</v>
      </c>
    </row>
    <row r="5865" spans="48:54" x14ac:dyDescent="0.2">
      <c r="AV5865" s="191" t="str">
        <f t="shared" si="95"/>
        <v>522_RS_19_4_202425</v>
      </c>
      <c r="AW5865" s="191" t="s">
        <v>92</v>
      </c>
      <c r="AX5865" s="18">
        <v>202425</v>
      </c>
      <c r="AY5865" s="191">
        <v>522</v>
      </c>
      <c r="AZ5865" s="191">
        <v>19</v>
      </c>
      <c r="BA5865" s="191">
        <v>4</v>
      </c>
      <c r="BB5865" s="191">
        <v>329.97438</v>
      </c>
    </row>
    <row r="5866" spans="48:54" x14ac:dyDescent="0.2">
      <c r="AV5866" s="191" t="str">
        <f t="shared" si="95"/>
        <v>524_RS_19_4_202425</v>
      </c>
      <c r="AW5866" s="191" t="s">
        <v>92</v>
      </c>
      <c r="AX5866" s="18">
        <v>202425</v>
      </c>
      <c r="AY5866" s="191">
        <v>524</v>
      </c>
      <c r="AZ5866" s="191">
        <v>19</v>
      </c>
      <c r="BA5866" s="191">
        <v>4</v>
      </c>
      <c r="BB5866" s="191">
        <v>71.114000000000004</v>
      </c>
    </row>
    <row r="5867" spans="48:54" x14ac:dyDescent="0.2">
      <c r="AV5867" s="191" t="str">
        <f t="shared" si="95"/>
        <v>526_RS_19_4_202425</v>
      </c>
      <c r="AW5867" s="191" t="s">
        <v>92</v>
      </c>
      <c r="AX5867" s="18">
        <v>202425</v>
      </c>
      <c r="AY5867" s="191">
        <v>526</v>
      </c>
      <c r="AZ5867" s="191">
        <v>19</v>
      </c>
      <c r="BA5867" s="191">
        <v>4</v>
      </c>
      <c r="BB5867" s="191">
        <v>0</v>
      </c>
    </row>
    <row r="5868" spans="48:54" x14ac:dyDescent="0.2">
      <c r="AV5868" s="191" t="str">
        <f t="shared" si="95"/>
        <v>528_RS_19_4_202425</v>
      </c>
      <c r="AW5868" s="191" t="s">
        <v>92</v>
      </c>
      <c r="AX5868" s="18">
        <v>202425</v>
      </c>
      <c r="AY5868" s="191">
        <v>528</v>
      </c>
      <c r="AZ5868" s="191">
        <v>19</v>
      </c>
      <c r="BA5868" s="191">
        <v>4</v>
      </c>
      <c r="BB5868" s="191">
        <v>35</v>
      </c>
    </row>
    <row r="5869" spans="48:54" x14ac:dyDescent="0.2">
      <c r="AV5869" s="191" t="str">
        <f t="shared" si="95"/>
        <v>530_RS_19_4_202425</v>
      </c>
      <c r="AW5869" s="191" t="s">
        <v>92</v>
      </c>
      <c r="AX5869" s="18">
        <v>202425</v>
      </c>
      <c r="AY5869" s="191">
        <v>530</v>
      </c>
      <c r="AZ5869" s="191">
        <v>19</v>
      </c>
      <c r="BA5869" s="191">
        <v>4</v>
      </c>
      <c r="BB5869" s="191">
        <v>406.589</v>
      </c>
    </row>
    <row r="5870" spans="48:54" x14ac:dyDescent="0.2">
      <c r="AV5870" s="191" t="str">
        <f t="shared" si="95"/>
        <v>532_RS_19_4_202425</v>
      </c>
      <c r="AW5870" s="191" t="s">
        <v>92</v>
      </c>
      <c r="AX5870" s="18">
        <v>202425</v>
      </c>
      <c r="AY5870" s="191">
        <v>532</v>
      </c>
      <c r="AZ5870" s="191">
        <v>19</v>
      </c>
      <c r="BA5870" s="191">
        <v>4</v>
      </c>
      <c r="BB5870" s="191">
        <v>433.56500000000005</v>
      </c>
    </row>
    <row r="5871" spans="48:54" x14ac:dyDescent="0.2">
      <c r="AV5871" s="191" t="str">
        <f t="shared" si="95"/>
        <v>534_RS_19_4_202425</v>
      </c>
      <c r="AW5871" s="191" t="s">
        <v>92</v>
      </c>
      <c r="AX5871" s="18">
        <v>202425</v>
      </c>
      <c r="AY5871" s="191">
        <v>534</v>
      </c>
      <c r="AZ5871" s="191">
        <v>19</v>
      </c>
      <c r="BA5871" s="191">
        <v>4</v>
      </c>
      <c r="BB5871" s="191">
        <v>820.91569000000004</v>
      </c>
    </row>
    <row r="5872" spans="48:54" x14ac:dyDescent="0.2">
      <c r="AV5872" s="191" t="str">
        <f t="shared" si="95"/>
        <v>536_RS_19_4_202425</v>
      </c>
      <c r="AW5872" s="191" t="s">
        <v>92</v>
      </c>
      <c r="AX5872" s="18">
        <v>202425</v>
      </c>
      <c r="AY5872" s="191">
        <v>536</v>
      </c>
      <c r="AZ5872" s="191">
        <v>19</v>
      </c>
      <c r="BA5872" s="191">
        <v>4</v>
      </c>
      <c r="BB5872" s="191">
        <v>1548.2139999999999</v>
      </c>
    </row>
    <row r="5873" spans="48:54" x14ac:dyDescent="0.2">
      <c r="AV5873" s="191" t="str">
        <f t="shared" si="95"/>
        <v>538_RS_19_4_202425</v>
      </c>
      <c r="AW5873" s="191" t="s">
        <v>92</v>
      </c>
      <c r="AX5873" s="18">
        <v>202425</v>
      </c>
      <c r="AY5873" s="191">
        <v>538</v>
      </c>
      <c r="AZ5873" s="191">
        <v>19</v>
      </c>
      <c r="BA5873" s="191">
        <v>4</v>
      </c>
      <c r="BB5873" s="191">
        <v>491.42027999999999</v>
      </c>
    </row>
    <row r="5874" spans="48:54" x14ac:dyDescent="0.2">
      <c r="AV5874" s="191" t="str">
        <f t="shared" si="95"/>
        <v>540_RS_19_4_202425</v>
      </c>
      <c r="AW5874" s="191" t="s">
        <v>92</v>
      </c>
      <c r="AX5874" s="18">
        <v>202425</v>
      </c>
      <c r="AY5874" s="191">
        <v>540</v>
      </c>
      <c r="AZ5874" s="191">
        <v>19</v>
      </c>
      <c r="BA5874" s="191">
        <v>4</v>
      </c>
      <c r="BB5874" s="191">
        <v>1597.36</v>
      </c>
    </row>
    <row r="5875" spans="48:54" x14ac:dyDescent="0.2">
      <c r="AV5875" s="191" t="str">
        <f t="shared" si="95"/>
        <v>542_RS_19_4_202425</v>
      </c>
      <c r="AW5875" s="191" t="s">
        <v>92</v>
      </c>
      <c r="AX5875" s="18">
        <v>202425</v>
      </c>
      <c r="AY5875" s="191">
        <v>542</v>
      </c>
      <c r="AZ5875" s="191">
        <v>19</v>
      </c>
      <c r="BA5875" s="191">
        <v>4</v>
      </c>
      <c r="BB5875" s="191">
        <v>642.92700000000002</v>
      </c>
    </row>
    <row r="5876" spans="48:54" x14ac:dyDescent="0.2">
      <c r="AV5876" s="191" t="str">
        <f t="shared" si="95"/>
        <v>544_RS_19_4_202425</v>
      </c>
      <c r="AW5876" s="191" t="s">
        <v>92</v>
      </c>
      <c r="AX5876" s="18">
        <v>202425</v>
      </c>
      <c r="AY5876" s="191">
        <v>544</v>
      </c>
      <c r="AZ5876" s="191">
        <v>19</v>
      </c>
      <c r="BA5876" s="191">
        <v>4</v>
      </c>
      <c r="BB5876" s="191">
        <v>1428.9810799999998</v>
      </c>
    </row>
    <row r="5877" spans="48:54" x14ac:dyDescent="0.2">
      <c r="AV5877" s="191" t="str">
        <f t="shared" si="95"/>
        <v>545_RS_19_4_202425</v>
      </c>
      <c r="AW5877" s="191" t="s">
        <v>92</v>
      </c>
      <c r="AX5877" s="18">
        <v>202425</v>
      </c>
      <c r="AY5877" s="191">
        <v>545</v>
      </c>
      <c r="AZ5877" s="191">
        <v>19</v>
      </c>
      <c r="BA5877" s="191">
        <v>4</v>
      </c>
      <c r="BB5877" s="191">
        <v>139.05813000000001</v>
      </c>
    </row>
    <row r="5878" spans="48:54" x14ac:dyDescent="0.2">
      <c r="AV5878" s="191" t="str">
        <f t="shared" si="95"/>
        <v>546_RS_19_4_202425</v>
      </c>
      <c r="AW5878" s="191" t="s">
        <v>92</v>
      </c>
      <c r="AX5878" s="18">
        <v>202425</v>
      </c>
      <c r="AY5878" s="191">
        <v>546</v>
      </c>
      <c r="AZ5878" s="191">
        <v>19</v>
      </c>
      <c r="BA5878" s="191">
        <v>4</v>
      </c>
      <c r="BB5878" s="191">
        <v>382</v>
      </c>
    </row>
    <row r="5879" spans="48:54" x14ac:dyDescent="0.2">
      <c r="AV5879" s="191" t="str">
        <f t="shared" si="95"/>
        <v>548_RS_19_4_202425</v>
      </c>
      <c r="AW5879" s="191" t="s">
        <v>92</v>
      </c>
      <c r="AX5879" s="18">
        <v>202425</v>
      </c>
      <c r="AY5879" s="191">
        <v>548</v>
      </c>
      <c r="AZ5879" s="191">
        <v>19</v>
      </c>
      <c r="BA5879" s="191">
        <v>4</v>
      </c>
      <c r="BB5879" s="191">
        <v>272.90999999999997</v>
      </c>
    </row>
    <row r="5880" spans="48:54" x14ac:dyDescent="0.2">
      <c r="AV5880" s="191" t="str">
        <f t="shared" si="95"/>
        <v>550_RS_19_4_202425</v>
      </c>
      <c r="AW5880" s="191" t="s">
        <v>92</v>
      </c>
      <c r="AX5880" s="18">
        <v>202425</v>
      </c>
      <c r="AY5880" s="191">
        <v>550</v>
      </c>
      <c r="AZ5880" s="191">
        <v>19</v>
      </c>
      <c r="BA5880" s="191">
        <v>4</v>
      </c>
      <c r="BB5880" s="191">
        <v>1471.1771481332512</v>
      </c>
    </row>
    <row r="5881" spans="48:54" x14ac:dyDescent="0.2">
      <c r="AV5881" s="191" t="str">
        <f t="shared" si="95"/>
        <v>552_RS_19_4_202425</v>
      </c>
      <c r="AW5881" s="191" t="s">
        <v>92</v>
      </c>
      <c r="AX5881" s="18">
        <v>202425</v>
      </c>
      <c r="AY5881" s="191">
        <v>552</v>
      </c>
      <c r="AZ5881" s="191">
        <v>19</v>
      </c>
      <c r="BA5881" s="191">
        <v>4</v>
      </c>
      <c r="BB5881" s="191">
        <v>2538.7700399999999</v>
      </c>
    </row>
    <row r="5882" spans="48:54" x14ac:dyDescent="0.2">
      <c r="AV5882" s="191" t="str">
        <f t="shared" si="95"/>
        <v>562_RS_19_4_202425</v>
      </c>
      <c r="AW5882" s="191" t="s">
        <v>92</v>
      </c>
      <c r="AX5882" s="18">
        <v>202425</v>
      </c>
      <c r="AY5882" s="191">
        <v>562</v>
      </c>
      <c r="AZ5882" s="191">
        <v>19</v>
      </c>
      <c r="BA5882" s="191">
        <v>4</v>
      </c>
      <c r="BB5882" s="191">
        <v>0</v>
      </c>
    </row>
    <row r="5883" spans="48:54" x14ac:dyDescent="0.2">
      <c r="AV5883" s="191" t="str">
        <f t="shared" si="95"/>
        <v>564_RS_19_4_202425</v>
      </c>
      <c r="AW5883" s="191" t="s">
        <v>92</v>
      </c>
      <c r="AX5883" s="18">
        <v>202425</v>
      </c>
      <c r="AY5883" s="191">
        <v>564</v>
      </c>
      <c r="AZ5883" s="191">
        <v>19</v>
      </c>
      <c r="BA5883" s="191">
        <v>4</v>
      </c>
      <c r="BB5883" s="191">
        <v>0</v>
      </c>
    </row>
    <row r="5884" spans="48:54" x14ac:dyDescent="0.2">
      <c r="AV5884" s="191" t="str">
        <f t="shared" si="95"/>
        <v>566_RS_19_4_202425</v>
      </c>
      <c r="AW5884" s="191" t="s">
        <v>92</v>
      </c>
      <c r="AX5884" s="18">
        <v>202425</v>
      </c>
      <c r="AY5884" s="191">
        <v>566</v>
      </c>
      <c r="AZ5884" s="191">
        <v>19</v>
      </c>
      <c r="BA5884" s="191">
        <v>4</v>
      </c>
      <c r="BB5884" s="191">
        <v>0</v>
      </c>
    </row>
    <row r="5885" spans="48:54" x14ac:dyDescent="0.2">
      <c r="AV5885" s="191" t="str">
        <f t="shared" si="95"/>
        <v>568_RS_19_4_202425</v>
      </c>
      <c r="AW5885" s="191" t="s">
        <v>92</v>
      </c>
      <c r="AX5885" s="18">
        <v>202425</v>
      </c>
      <c r="AY5885" s="191">
        <v>568</v>
      </c>
      <c r="AZ5885" s="191">
        <v>19</v>
      </c>
      <c r="BA5885" s="191">
        <v>4</v>
      </c>
      <c r="BB5885" s="191">
        <v>0</v>
      </c>
    </row>
    <row r="5886" spans="48:54" x14ac:dyDescent="0.2">
      <c r="AV5886" s="191" t="str">
        <f t="shared" si="95"/>
        <v>572_RS_19_4_202425</v>
      </c>
      <c r="AW5886" s="191" t="s">
        <v>92</v>
      </c>
      <c r="AX5886" s="18">
        <v>202425</v>
      </c>
      <c r="AY5886" s="191">
        <v>572</v>
      </c>
      <c r="AZ5886" s="191">
        <v>19</v>
      </c>
      <c r="BA5886" s="191">
        <v>4</v>
      </c>
      <c r="BB5886" s="191">
        <v>0</v>
      </c>
    </row>
    <row r="5887" spans="48:54" x14ac:dyDescent="0.2">
      <c r="AV5887" s="191" t="str">
        <f t="shared" si="95"/>
        <v>574_RS_19_4_202425</v>
      </c>
      <c r="AW5887" s="191" t="s">
        <v>92</v>
      </c>
      <c r="AX5887" s="18">
        <v>202425</v>
      </c>
      <c r="AY5887" s="191">
        <v>574</v>
      </c>
      <c r="AZ5887" s="191">
        <v>19</v>
      </c>
      <c r="BA5887" s="191">
        <v>4</v>
      </c>
      <c r="BB5887" s="191">
        <v>0</v>
      </c>
    </row>
    <row r="5888" spans="48:54" x14ac:dyDescent="0.2">
      <c r="AV5888" s="191" t="str">
        <f t="shared" si="95"/>
        <v>576_RS_19_4_202425</v>
      </c>
      <c r="AW5888" s="191" t="s">
        <v>92</v>
      </c>
      <c r="AX5888" s="18">
        <v>202425</v>
      </c>
      <c r="AY5888" s="191">
        <v>576</v>
      </c>
      <c r="AZ5888" s="191">
        <v>19</v>
      </c>
      <c r="BA5888" s="191">
        <v>4</v>
      </c>
      <c r="BB5888" s="191">
        <v>0</v>
      </c>
    </row>
    <row r="5889" spans="48:54" x14ac:dyDescent="0.2">
      <c r="AV5889" s="191" t="str">
        <f t="shared" si="95"/>
        <v>582_RS_19_4_202425</v>
      </c>
      <c r="AW5889" s="191" t="s">
        <v>92</v>
      </c>
      <c r="AX5889" s="18">
        <v>202425</v>
      </c>
      <c r="AY5889" s="191">
        <v>582</v>
      </c>
      <c r="AZ5889" s="191">
        <v>19</v>
      </c>
      <c r="BA5889" s="191">
        <v>4</v>
      </c>
      <c r="BB5889" s="191">
        <v>0</v>
      </c>
    </row>
    <row r="5890" spans="48:54" x14ac:dyDescent="0.2">
      <c r="AV5890" s="191" t="str">
        <f t="shared" si="95"/>
        <v>584_RS_19_4_202425</v>
      </c>
      <c r="AW5890" s="191" t="s">
        <v>92</v>
      </c>
      <c r="AX5890" s="18">
        <v>202425</v>
      </c>
      <c r="AY5890" s="191">
        <v>584</v>
      </c>
      <c r="AZ5890" s="191">
        <v>19</v>
      </c>
      <c r="BA5890" s="191">
        <v>4</v>
      </c>
      <c r="BB5890" s="191">
        <v>0</v>
      </c>
    </row>
    <row r="5891" spans="48:54" x14ac:dyDescent="0.2">
      <c r="AV5891" s="191" t="str">
        <f t="shared" si="95"/>
        <v>586_RS_19_4_202425</v>
      </c>
      <c r="AW5891" s="191" t="s">
        <v>92</v>
      </c>
      <c r="AX5891" s="18">
        <v>202425</v>
      </c>
      <c r="AY5891" s="191">
        <v>586</v>
      </c>
      <c r="AZ5891" s="191">
        <v>19</v>
      </c>
      <c r="BA5891" s="191">
        <v>4</v>
      </c>
      <c r="BB5891" s="191">
        <v>0</v>
      </c>
    </row>
    <row r="5892" spans="48:54" x14ac:dyDescent="0.2">
      <c r="AV5892" s="191" t="str">
        <f t="shared" ref="AV5892:AV5955" si="96">AY5892&amp;"_"&amp;AW5892&amp;"_"&amp;AZ5892&amp;"_"&amp;BA5892&amp;"_"&amp;AX5892</f>
        <v>512_RS_19_5_202425</v>
      </c>
      <c r="AW5892" s="191" t="s">
        <v>92</v>
      </c>
      <c r="AX5892" s="18">
        <v>202425</v>
      </c>
      <c r="AY5892" s="191">
        <v>512</v>
      </c>
      <c r="AZ5892" s="191">
        <v>19</v>
      </c>
      <c r="BA5892" s="191">
        <v>5</v>
      </c>
      <c r="BB5892" s="191">
        <v>0</v>
      </c>
    </row>
    <row r="5893" spans="48:54" x14ac:dyDescent="0.2">
      <c r="AV5893" s="191" t="str">
        <f t="shared" si="96"/>
        <v>514_RS_19_5_202425</v>
      </c>
      <c r="AW5893" s="191" t="s">
        <v>92</v>
      </c>
      <c r="AX5893" s="18">
        <v>202425</v>
      </c>
      <c r="AY5893" s="191">
        <v>514</v>
      </c>
      <c r="AZ5893" s="191">
        <v>19</v>
      </c>
      <c r="BA5893" s="191">
        <v>5</v>
      </c>
      <c r="BB5893" s="191">
        <v>0</v>
      </c>
    </row>
    <row r="5894" spans="48:54" x14ac:dyDescent="0.2">
      <c r="AV5894" s="191" t="str">
        <f t="shared" si="96"/>
        <v>516_RS_19_5_202425</v>
      </c>
      <c r="AW5894" s="191" t="s">
        <v>92</v>
      </c>
      <c r="AX5894" s="18">
        <v>202425</v>
      </c>
      <c r="AY5894" s="191">
        <v>516</v>
      </c>
      <c r="AZ5894" s="191">
        <v>19</v>
      </c>
      <c r="BA5894" s="191">
        <v>5</v>
      </c>
      <c r="BB5894" s="191">
        <v>-315.21100000000001</v>
      </c>
    </row>
    <row r="5895" spans="48:54" x14ac:dyDescent="0.2">
      <c r="AV5895" s="191" t="str">
        <f t="shared" si="96"/>
        <v>518_RS_19_5_202425</v>
      </c>
      <c r="AW5895" s="191" t="s">
        <v>92</v>
      </c>
      <c r="AX5895" s="18">
        <v>202425</v>
      </c>
      <c r="AY5895" s="191">
        <v>518</v>
      </c>
      <c r="AZ5895" s="191">
        <v>19</v>
      </c>
      <c r="BA5895" s="191">
        <v>5</v>
      </c>
      <c r="BB5895" s="191">
        <v>0</v>
      </c>
    </row>
    <row r="5896" spans="48:54" x14ac:dyDescent="0.2">
      <c r="AV5896" s="191" t="str">
        <f t="shared" si="96"/>
        <v>520_RS_19_5_202425</v>
      </c>
      <c r="AW5896" s="191" t="s">
        <v>92</v>
      </c>
      <c r="AX5896" s="18">
        <v>202425</v>
      </c>
      <c r="AY5896" s="191">
        <v>520</v>
      </c>
      <c r="AZ5896" s="191">
        <v>19</v>
      </c>
      <c r="BA5896" s="191">
        <v>5</v>
      </c>
      <c r="BB5896" s="191">
        <v>-125.99299999999999</v>
      </c>
    </row>
    <row r="5897" spans="48:54" x14ac:dyDescent="0.2">
      <c r="AV5897" s="191" t="str">
        <f t="shared" si="96"/>
        <v>522_RS_19_5_202425</v>
      </c>
      <c r="AW5897" s="191" t="s">
        <v>92</v>
      </c>
      <c r="AX5897" s="18">
        <v>202425</v>
      </c>
      <c r="AY5897" s="191">
        <v>522</v>
      </c>
      <c r="AZ5897" s="191">
        <v>19</v>
      </c>
      <c r="BA5897" s="191">
        <v>5</v>
      </c>
      <c r="BB5897" s="191">
        <v>0</v>
      </c>
    </row>
    <row r="5898" spans="48:54" x14ac:dyDescent="0.2">
      <c r="AV5898" s="191" t="str">
        <f t="shared" si="96"/>
        <v>524_RS_19_5_202425</v>
      </c>
      <c r="AW5898" s="191" t="s">
        <v>92</v>
      </c>
      <c r="AX5898" s="18">
        <v>202425</v>
      </c>
      <c r="AY5898" s="191">
        <v>524</v>
      </c>
      <c r="AZ5898" s="191">
        <v>19</v>
      </c>
      <c r="BA5898" s="191">
        <v>5</v>
      </c>
      <c r="BB5898" s="191">
        <v>0</v>
      </c>
    </row>
    <row r="5899" spans="48:54" x14ac:dyDescent="0.2">
      <c r="AV5899" s="191" t="str">
        <f t="shared" si="96"/>
        <v>526_RS_19_5_202425</v>
      </c>
      <c r="AW5899" s="191" t="s">
        <v>92</v>
      </c>
      <c r="AX5899" s="18">
        <v>202425</v>
      </c>
      <c r="AY5899" s="191">
        <v>526</v>
      </c>
      <c r="AZ5899" s="191">
        <v>19</v>
      </c>
      <c r="BA5899" s="191">
        <v>5</v>
      </c>
      <c r="BB5899" s="191">
        <v>0</v>
      </c>
    </row>
    <row r="5900" spans="48:54" x14ac:dyDescent="0.2">
      <c r="AV5900" s="191" t="str">
        <f t="shared" si="96"/>
        <v>528_RS_19_5_202425</v>
      </c>
      <c r="AW5900" s="191" t="s">
        <v>92</v>
      </c>
      <c r="AX5900" s="18">
        <v>202425</v>
      </c>
      <c r="AY5900" s="191">
        <v>528</v>
      </c>
      <c r="AZ5900" s="191">
        <v>19</v>
      </c>
      <c r="BA5900" s="191">
        <v>5</v>
      </c>
      <c r="BB5900" s="191">
        <v>0</v>
      </c>
    </row>
    <row r="5901" spans="48:54" x14ac:dyDescent="0.2">
      <c r="AV5901" s="191" t="str">
        <f t="shared" si="96"/>
        <v>530_RS_19_5_202425</v>
      </c>
      <c r="AW5901" s="191" t="s">
        <v>92</v>
      </c>
      <c r="AX5901" s="18">
        <v>202425</v>
      </c>
      <c r="AY5901" s="191">
        <v>530</v>
      </c>
      <c r="AZ5901" s="191">
        <v>19</v>
      </c>
      <c r="BA5901" s="191">
        <v>5</v>
      </c>
      <c r="BB5901" s="191">
        <v>-153.39099999999999</v>
      </c>
    </row>
    <row r="5902" spans="48:54" x14ac:dyDescent="0.2">
      <c r="AV5902" s="191" t="str">
        <f t="shared" si="96"/>
        <v>532_RS_19_5_202425</v>
      </c>
      <c r="AW5902" s="191" t="s">
        <v>92</v>
      </c>
      <c r="AX5902" s="18">
        <v>202425</v>
      </c>
      <c r="AY5902" s="191">
        <v>532</v>
      </c>
      <c r="AZ5902" s="191">
        <v>19</v>
      </c>
      <c r="BA5902" s="191">
        <v>5</v>
      </c>
      <c r="BB5902" s="191">
        <v>-196.5</v>
      </c>
    </row>
    <row r="5903" spans="48:54" x14ac:dyDescent="0.2">
      <c r="AV5903" s="191" t="str">
        <f t="shared" si="96"/>
        <v>534_RS_19_5_202425</v>
      </c>
      <c r="AW5903" s="191" t="s">
        <v>92</v>
      </c>
      <c r="AX5903" s="18">
        <v>202425</v>
      </c>
      <c r="AY5903" s="191">
        <v>534</v>
      </c>
      <c r="AZ5903" s="191">
        <v>19</v>
      </c>
      <c r="BA5903" s="191">
        <v>5</v>
      </c>
      <c r="BB5903" s="191">
        <v>-86.1</v>
      </c>
    </row>
    <row r="5904" spans="48:54" x14ac:dyDescent="0.2">
      <c r="AV5904" s="191" t="str">
        <f t="shared" si="96"/>
        <v>536_RS_19_5_202425</v>
      </c>
      <c r="AW5904" s="191" t="s">
        <v>92</v>
      </c>
      <c r="AX5904" s="18">
        <v>202425</v>
      </c>
      <c r="AY5904" s="191">
        <v>536</v>
      </c>
      <c r="AZ5904" s="191">
        <v>19</v>
      </c>
      <c r="BA5904" s="191">
        <v>5</v>
      </c>
      <c r="BB5904" s="191">
        <v>-504.76</v>
      </c>
    </row>
    <row r="5905" spans="48:54" x14ac:dyDescent="0.2">
      <c r="AV5905" s="191" t="str">
        <f t="shared" si="96"/>
        <v>538_RS_19_5_202425</v>
      </c>
      <c r="AW5905" s="191" t="s">
        <v>92</v>
      </c>
      <c r="AX5905" s="18">
        <v>202425</v>
      </c>
      <c r="AY5905" s="191">
        <v>538</v>
      </c>
      <c r="AZ5905" s="191">
        <v>19</v>
      </c>
      <c r="BA5905" s="191">
        <v>5</v>
      </c>
      <c r="BB5905" s="191">
        <v>-116.473</v>
      </c>
    </row>
    <row r="5906" spans="48:54" x14ac:dyDescent="0.2">
      <c r="AV5906" s="191" t="str">
        <f t="shared" si="96"/>
        <v>540_RS_19_5_202425</v>
      </c>
      <c r="AW5906" s="191" t="s">
        <v>92</v>
      </c>
      <c r="AX5906" s="18">
        <v>202425</v>
      </c>
      <c r="AY5906" s="191">
        <v>540</v>
      </c>
      <c r="AZ5906" s="191">
        <v>19</v>
      </c>
      <c r="BA5906" s="191">
        <v>5</v>
      </c>
      <c r="BB5906" s="191">
        <v>-637.34</v>
      </c>
    </row>
    <row r="5907" spans="48:54" x14ac:dyDescent="0.2">
      <c r="AV5907" s="191" t="str">
        <f t="shared" si="96"/>
        <v>542_RS_19_5_202425</v>
      </c>
      <c r="AW5907" s="191" t="s">
        <v>92</v>
      </c>
      <c r="AX5907" s="18">
        <v>202425</v>
      </c>
      <c r="AY5907" s="191">
        <v>542</v>
      </c>
      <c r="AZ5907" s="191">
        <v>19</v>
      </c>
      <c r="BA5907" s="191">
        <v>5</v>
      </c>
      <c r="BB5907" s="191">
        <v>-348.815</v>
      </c>
    </row>
    <row r="5908" spans="48:54" x14ac:dyDescent="0.2">
      <c r="AV5908" s="191" t="str">
        <f t="shared" si="96"/>
        <v>544_RS_19_5_202425</v>
      </c>
      <c r="AW5908" s="191" t="s">
        <v>92</v>
      </c>
      <c r="AX5908" s="18">
        <v>202425</v>
      </c>
      <c r="AY5908" s="191">
        <v>544</v>
      </c>
      <c r="AZ5908" s="191">
        <v>19</v>
      </c>
      <c r="BA5908" s="191">
        <v>5</v>
      </c>
      <c r="BB5908" s="191">
        <v>-319.54500000000002</v>
      </c>
    </row>
    <row r="5909" spans="48:54" x14ac:dyDescent="0.2">
      <c r="AV5909" s="191" t="str">
        <f t="shared" si="96"/>
        <v>545_RS_19_5_202425</v>
      </c>
      <c r="AW5909" s="191" t="s">
        <v>92</v>
      </c>
      <c r="AX5909" s="18">
        <v>202425</v>
      </c>
      <c r="AY5909" s="191">
        <v>545</v>
      </c>
      <c r="AZ5909" s="191">
        <v>19</v>
      </c>
      <c r="BA5909" s="191">
        <v>5</v>
      </c>
      <c r="BB5909" s="191">
        <v>-168.61520000000002</v>
      </c>
    </row>
    <row r="5910" spans="48:54" x14ac:dyDescent="0.2">
      <c r="AV5910" s="191" t="str">
        <f t="shared" si="96"/>
        <v>546_RS_19_5_202425</v>
      </c>
      <c r="AW5910" s="191" t="s">
        <v>92</v>
      </c>
      <c r="AX5910" s="18">
        <v>202425</v>
      </c>
      <c r="AY5910" s="191">
        <v>546</v>
      </c>
      <c r="AZ5910" s="191">
        <v>19</v>
      </c>
      <c r="BA5910" s="191">
        <v>5</v>
      </c>
      <c r="BB5910" s="191">
        <v>-142</v>
      </c>
    </row>
    <row r="5911" spans="48:54" x14ac:dyDescent="0.2">
      <c r="AV5911" s="191" t="str">
        <f t="shared" si="96"/>
        <v>548_RS_19_5_202425</v>
      </c>
      <c r="AW5911" s="191" t="s">
        <v>92</v>
      </c>
      <c r="AX5911" s="18">
        <v>202425</v>
      </c>
      <c r="AY5911" s="191">
        <v>548</v>
      </c>
      <c r="AZ5911" s="191">
        <v>19</v>
      </c>
      <c r="BA5911" s="191">
        <v>5</v>
      </c>
      <c r="BB5911" s="191">
        <v>-58.524999999999999</v>
      </c>
    </row>
    <row r="5912" spans="48:54" x14ac:dyDescent="0.2">
      <c r="AV5912" s="191" t="str">
        <f t="shared" si="96"/>
        <v>550_RS_19_5_202425</v>
      </c>
      <c r="AW5912" s="191" t="s">
        <v>92</v>
      </c>
      <c r="AX5912" s="18">
        <v>202425</v>
      </c>
      <c r="AY5912" s="191">
        <v>550</v>
      </c>
      <c r="AZ5912" s="191">
        <v>19</v>
      </c>
      <c r="BA5912" s="191">
        <v>5</v>
      </c>
      <c r="BB5912" s="191">
        <v>-254.62022999999999</v>
      </c>
    </row>
    <row r="5913" spans="48:54" x14ac:dyDescent="0.2">
      <c r="AV5913" s="191" t="str">
        <f t="shared" si="96"/>
        <v>552_RS_19_5_202425</v>
      </c>
      <c r="AW5913" s="191" t="s">
        <v>92</v>
      </c>
      <c r="AX5913" s="18">
        <v>202425</v>
      </c>
      <c r="AY5913" s="191">
        <v>552</v>
      </c>
      <c r="AZ5913" s="191">
        <v>19</v>
      </c>
      <c r="BA5913" s="191">
        <v>5</v>
      </c>
      <c r="BB5913" s="191">
        <v>-2162.5782199999994</v>
      </c>
    </row>
    <row r="5914" spans="48:54" x14ac:dyDescent="0.2">
      <c r="AV5914" s="191" t="str">
        <f t="shared" si="96"/>
        <v>562_RS_19_5_202425</v>
      </c>
      <c r="AW5914" s="191" t="s">
        <v>92</v>
      </c>
      <c r="AX5914" s="18">
        <v>202425</v>
      </c>
      <c r="AY5914" s="191">
        <v>562</v>
      </c>
      <c r="AZ5914" s="191">
        <v>19</v>
      </c>
      <c r="BA5914" s="191">
        <v>5</v>
      </c>
      <c r="BB5914" s="191">
        <v>0</v>
      </c>
    </row>
    <row r="5915" spans="48:54" x14ac:dyDescent="0.2">
      <c r="AV5915" s="191" t="str">
        <f t="shared" si="96"/>
        <v>564_RS_19_5_202425</v>
      </c>
      <c r="AW5915" s="191" t="s">
        <v>92</v>
      </c>
      <c r="AX5915" s="18">
        <v>202425</v>
      </c>
      <c r="AY5915" s="191">
        <v>564</v>
      </c>
      <c r="AZ5915" s="191">
        <v>19</v>
      </c>
      <c r="BA5915" s="191">
        <v>5</v>
      </c>
      <c r="BB5915" s="191">
        <v>0</v>
      </c>
    </row>
    <row r="5916" spans="48:54" x14ac:dyDescent="0.2">
      <c r="AV5916" s="191" t="str">
        <f t="shared" si="96"/>
        <v>566_RS_19_5_202425</v>
      </c>
      <c r="AW5916" s="191" t="s">
        <v>92</v>
      </c>
      <c r="AX5916" s="18">
        <v>202425</v>
      </c>
      <c r="AY5916" s="191">
        <v>566</v>
      </c>
      <c r="AZ5916" s="191">
        <v>19</v>
      </c>
      <c r="BA5916" s="191">
        <v>5</v>
      </c>
      <c r="BB5916" s="191">
        <v>0</v>
      </c>
    </row>
    <row r="5917" spans="48:54" x14ac:dyDescent="0.2">
      <c r="AV5917" s="191" t="str">
        <f t="shared" si="96"/>
        <v>568_RS_19_5_202425</v>
      </c>
      <c r="AW5917" s="191" t="s">
        <v>92</v>
      </c>
      <c r="AX5917" s="18">
        <v>202425</v>
      </c>
      <c r="AY5917" s="191">
        <v>568</v>
      </c>
      <c r="AZ5917" s="191">
        <v>19</v>
      </c>
      <c r="BA5917" s="191">
        <v>5</v>
      </c>
      <c r="BB5917" s="191">
        <v>0</v>
      </c>
    </row>
    <row r="5918" spans="48:54" x14ac:dyDescent="0.2">
      <c r="AV5918" s="191" t="str">
        <f t="shared" si="96"/>
        <v>572_RS_19_5_202425</v>
      </c>
      <c r="AW5918" s="191" t="s">
        <v>92</v>
      </c>
      <c r="AX5918" s="18">
        <v>202425</v>
      </c>
      <c r="AY5918" s="191">
        <v>572</v>
      </c>
      <c r="AZ5918" s="191">
        <v>19</v>
      </c>
      <c r="BA5918" s="191">
        <v>5</v>
      </c>
      <c r="BB5918" s="191">
        <v>0</v>
      </c>
    </row>
    <row r="5919" spans="48:54" x14ac:dyDescent="0.2">
      <c r="AV5919" s="191" t="str">
        <f t="shared" si="96"/>
        <v>574_RS_19_5_202425</v>
      </c>
      <c r="AW5919" s="191" t="s">
        <v>92</v>
      </c>
      <c r="AX5919" s="18">
        <v>202425</v>
      </c>
      <c r="AY5919" s="191">
        <v>574</v>
      </c>
      <c r="AZ5919" s="191">
        <v>19</v>
      </c>
      <c r="BA5919" s="191">
        <v>5</v>
      </c>
      <c r="BB5919" s="191">
        <v>0</v>
      </c>
    </row>
    <row r="5920" spans="48:54" x14ac:dyDescent="0.2">
      <c r="AV5920" s="191" t="str">
        <f t="shared" si="96"/>
        <v>576_RS_19_5_202425</v>
      </c>
      <c r="AW5920" s="191" t="s">
        <v>92</v>
      </c>
      <c r="AX5920" s="18">
        <v>202425</v>
      </c>
      <c r="AY5920" s="191">
        <v>576</v>
      </c>
      <c r="AZ5920" s="191">
        <v>19</v>
      </c>
      <c r="BA5920" s="191">
        <v>5</v>
      </c>
      <c r="BB5920" s="191">
        <v>0</v>
      </c>
    </row>
    <row r="5921" spans="48:54" x14ac:dyDescent="0.2">
      <c r="AV5921" s="191" t="str">
        <f t="shared" si="96"/>
        <v>582_RS_19_5_202425</v>
      </c>
      <c r="AW5921" s="191" t="s">
        <v>92</v>
      </c>
      <c r="AX5921" s="18">
        <v>202425</v>
      </c>
      <c r="AY5921" s="191">
        <v>582</v>
      </c>
      <c r="AZ5921" s="191">
        <v>19</v>
      </c>
      <c r="BA5921" s="191">
        <v>5</v>
      </c>
      <c r="BB5921" s="191">
        <v>0</v>
      </c>
    </row>
    <row r="5922" spans="48:54" x14ac:dyDescent="0.2">
      <c r="AV5922" s="191" t="str">
        <f t="shared" si="96"/>
        <v>584_RS_19_5_202425</v>
      </c>
      <c r="AW5922" s="191" t="s">
        <v>92</v>
      </c>
      <c r="AX5922" s="18">
        <v>202425</v>
      </c>
      <c r="AY5922" s="191">
        <v>584</v>
      </c>
      <c r="AZ5922" s="191">
        <v>19</v>
      </c>
      <c r="BA5922" s="191">
        <v>5</v>
      </c>
      <c r="BB5922" s="191">
        <v>0</v>
      </c>
    </row>
    <row r="5923" spans="48:54" x14ac:dyDescent="0.2">
      <c r="AV5923" s="191" t="str">
        <f t="shared" si="96"/>
        <v>586_RS_19_5_202425</v>
      </c>
      <c r="AW5923" s="191" t="s">
        <v>92</v>
      </c>
      <c r="AX5923" s="18">
        <v>202425</v>
      </c>
      <c r="AY5923" s="191">
        <v>586</v>
      </c>
      <c r="AZ5923" s="191">
        <v>19</v>
      </c>
      <c r="BA5923" s="191">
        <v>5</v>
      </c>
      <c r="BB5923" s="191">
        <v>0</v>
      </c>
    </row>
    <row r="5924" spans="48:54" x14ac:dyDescent="0.2">
      <c r="AV5924" s="191" t="str">
        <f t="shared" si="96"/>
        <v>512_RS_20_1_202425</v>
      </c>
      <c r="AW5924" s="191" t="s">
        <v>92</v>
      </c>
      <c r="AX5924" s="18">
        <v>202425</v>
      </c>
      <c r="AY5924" s="191">
        <v>512</v>
      </c>
      <c r="AZ5924" s="191">
        <v>20</v>
      </c>
      <c r="BA5924" s="191">
        <v>1</v>
      </c>
      <c r="BB5924" s="191">
        <v>0</v>
      </c>
    </row>
    <row r="5925" spans="48:54" x14ac:dyDescent="0.2">
      <c r="AV5925" s="191" t="str">
        <f t="shared" si="96"/>
        <v>514_RS_20_1_202425</v>
      </c>
      <c r="AW5925" s="191" t="s">
        <v>92</v>
      </c>
      <c r="AX5925" s="18">
        <v>202425</v>
      </c>
      <c r="AY5925" s="191">
        <v>514</v>
      </c>
      <c r="AZ5925" s="191">
        <v>20</v>
      </c>
      <c r="BA5925" s="191">
        <v>1</v>
      </c>
      <c r="BB5925" s="191">
        <v>1352</v>
      </c>
    </row>
    <row r="5926" spans="48:54" x14ac:dyDescent="0.2">
      <c r="AV5926" s="191" t="str">
        <f t="shared" si="96"/>
        <v>516_RS_20_1_202425</v>
      </c>
      <c r="AW5926" s="191" t="s">
        <v>92</v>
      </c>
      <c r="AX5926" s="18">
        <v>202425</v>
      </c>
      <c r="AY5926" s="191">
        <v>516</v>
      </c>
      <c r="AZ5926" s="191">
        <v>20</v>
      </c>
      <c r="BA5926" s="191">
        <v>1</v>
      </c>
      <c r="BB5926" s="191">
        <v>2389.5000000000005</v>
      </c>
    </row>
    <row r="5927" spans="48:54" x14ac:dyDescent="0.2">
      <c r="AV5927" s="191" t="str">
        <f t="shared" si="96"/>
        <v>518_RS_20_1_202425</v>
      </c>
      <c r="AW5927" s="191" t="s">
        <v>92</v>
      </c>
      <c r="AX5927" s="18">
        <v>202425</v>
      </c>
      <c r="AY5927" s="191">
        <v>518</v>
      </c>
      <c r="AZ5927" s="191">
        <v>20</v>
      </c>
      <c r="BA5927" s="191">
        <v>1</v>
      </c>
      <c r="BB5927" s="191">
        <v>267.91300000000001</v>
      </c>
    </row>
    <row r="5928" spans="48:54" x14ac:dyDescent="0.2">
      <c r="AV5928" s="191" t="str">
        <f t="shared" si="96"/>
        <v>520_RS_20_1_202425</v>
      </c>
      <c r="AW5928" s="191" t="s">
        <v>92</v>
      </c>
      <c r="AX5928" s="18">
        <v>202425</v>
      </c>
      <c r="AY5928" s="191">
        <v>520</v>
      </c>
      <c r="AZ5928" s="191">
        <v>20</v>
      </c>
      <c r="BA5928" s="191">
        <v>1</v>
      </c>
      <c r="BB5928" s="191">
        <v>632.93799999999999</v>
      </c>
    </row>
    <row r="5929" spans="48:54" x14ac:dyDescent="0.2">
      <c r="AV5929" s="191" t="str">
        <f t="shared" si="96"/>
        <v>522_RS_20_1_202425</v>
      </c>
      <c r="AW5929" s="191" t="s">
        <v>92</v>
      </c>
      <c r="AX5929" s="18">
        <v>202425</v>
      </c>
      <c r="AY5929" s="191">
        <v>522</v>
      </c>
      <c r="AZ5929" s="191">
        <v>20</v>
      </c>
      <c r="BA5929" s="191">
        <v>1</v>
      </c>
      <c r="BB5929" s="191">
        <v>46.947220000000016</v>
      </c>
    </row>
    <row r="5930" spans="48:54" x14ac:dyDescent="0.2">
      <c r="AV5930" s="191" t="str">
        <f t="shared" si="96"/>
        <v>524_RS_20_1_202425</v>
      </c>
      <c r="AW5930" s="191" t="s">
        <v>92</v>
      </c>
      <c r="AX5930" s="18">
        <v>202425</v>
      </c>
      <c r="AY5930" s="191">
        <v>524</v>
      </c>
      <c r="AZ5930" s="191">
        <v>20</v>
      </c>
      <c r="BA5930" s="191">
        <v>1</v>
      </c>
      <c r="BB5930" s="191">
        <v>504.65115000000003</v>
      </c>
    </row>
    <row r="5931" spans="48:54" x14ac:dyDescent="0.2">
      <c r="AV5931" s="191" t="str">
        <f t="shared" si="96"/>
        <v>526_RS_20_1_202425</v>
      </c>
      <c r="AW5931" s="191" t="s">
        <v>92</v>
      </c>
      <c r="AX5931" s="18">
        <v>202425</v>
      </c>
      <c r="AY5931" s="191">
        <v>526</v>
      </c>
      <c r="AZ5931" s="191">
        <v>20</v>
      </c>
      <c r="BA5931" s="191">
        <v>1</v>
      </c>
      <c r="BB5931" s="191">
        <v>327.55399999999997</v>
      </c>
    </row>
    <row r="5932" spans="48:54" x14ac:dyDescent="0.2">
      <c r="AV5932" s="191" t="str">
        <f t="shared" si="96"/>
        <v>528_RS_20_1_202425</v>
      </c>
      <c r="AW5932" s="191" t="s">
        <v>92</v>
      </c>
      <c r="AX5932" s="18">
        <v>202425</v>
      </c>
      <c r="AY5932" s="191">
        <v>528</v>
      </c>
      <c r="AZ5932" s="191">
        <v>20</v>
      </c>
      <c r="BA5932" s="191">
        <v>1</v>
      </c>
      <c r="BB5932" s="191">
        <v>87</v>
      </c>
    </row>
    <row r="5933" spans="48:54" x14ac:dyDescent="0.2">
      <c r="AV5933" s="191" t="str">
        <f t="shared" si="96"/>
        <v>530_RS_20_1_202425</v>
      </c>
      <c r="AW5933" s="191" t="s">
        <v>92</v>
      </c>
      <c r="AX5933" s="18">
        <v>202425</v>
      </c>
      <c r="AY5933" s="191">
        <v>530</v>
      </c>
      <c r="AZ5933" s="191">
        <v>20</v>
      </c>
      <c r="BA5933" s="191">
        <v>1</v>
      </c>
      <c r="BB5933" s="191">
        <v>971.04300000000001</v>
      </c>
    </row>
    <row r="5934" spans="48:54" x14ac:dyDescent="0.2">
      <c r="AV5934" s="191" t="str">
        <f t="shared" si="96"/>
        <v>532_RS_20_1_202425</v>
      </c>
      <c r="AW5934" s="191" t="s">
        <v>92</v>
      </c>
      <c r="AX5934" s="18">
        <v>202425</v>
      </c>
      <c r="AY5934" s="191">
        <v>532</v>
      </c>
      <c r="AZ5934" s="191">
        <v>20</v>
      </c>
      <c r="BA5934" s="191">
        <v>1</v>
      </c>
      <c r="BB5934" s="191">
        <v>841.69900000000007</v>
      </c>
    </row>
    <row r="5935" spans="48:54" x14ac:dyDescent="0.2">
      <c r="AV5935" s="191" t="str">
        <f t="shared" si="96"/>
        <v>534_RS_20_1_202425</v>
      </c>
      <c r="AW5935" s="191" t="s">
        <v>92</v>
      </c>
      <c r="AX5935" s="18">
        <v>202425</v>
      </c>
      <c r="AY5935" s="191">
        <v>534</v>
      </c>
      <c r="AZ5935" s="191">
        <v>20</v>
      </c>
      <c r="BA5935" s="191">
        <v>1</v>
      </c>
      <c r="BB5935" s="191">
        <v>403.90699999999998</v>
      </c>
    </row>
    <row r="5936" spans="48:54" x14ac:dyDescent="0.2">
      <c r="AV5936" s="191" t="str">
        <f t="shared" si="96"/>
        <v>536_RS_20_1_202425</v>
      </c>
      <c r="AW5936" s="191" t="s">
        <v>92</v>
      </c>
      <c r="AX5936" s="18">
        <v>202425</v>
      </c>
      <c r="AY5936" s="191">
        <v>536</v>
      </c>
      <c r="AZ5936" s="191">
        <v>20</v>
      </c>
      <c r="BA5936" s="191">
        <v>1</v>
      </c>
      <c r="BB5936" s="191">
        <v>32.737000000000002</v>
      </c>
    </row>
    <row r="5937" spans="48:54" x14ac:dyDescent="0.2">
      <c r="AV5937" s="191" t="str">
        <f t="shared" si="96"/>
        <v>538_RS_20_1_202425</v>
      </c>
      <c r="AW5937" s="191" t="s">
        <v>92</v>
      </c>
      <c r="AX5937" s="18">
        <v>202425</v>
      </c>
      <c r="AY5937" s="191">
        <v>538</v>
      </c>
      <c r="AZ5937" s="191">
        <v>20</v>
      </c>
      <c r="BA5937" s="191">
        <v>1</v>
      </c>
      <c r="BB5937" s="191">
        <v>490.26750755082878</v>
      </c>
    </row>
    <row r="5938" spans="48:54" x14ac:dyDescent="0.2">
      <c r="AV5938" s="191" t="str">
        <f t="shared" si="96"/>
        <v>540_RS_20_1_202425</v>
      </c>
      <c r="AW5938" s="191" t="s">
        <v>92</v>
      </c>
      <c r="AX5938" s="18">
        <v>202425</v>
      </c>
      <c r="AY5938" s="191">
        <v>540</v>
      </c>
      <c r="AZ5938" s="191">
        <v>20</v>
      </c>
      <c r="BA5938" s="191">
        <v>1</v>
      </c>
      <c r="BB5938" s="191">
        <v>1544.7189999999998</v>
      </c>
    </row>
    <row r="5939" spans="48:54" x14ac:dyDescent="0.2">
      <c r="AV5939" s="191" t="str">
        <f t="shared" si="96"/>
        <v>542_RS_20_1_202425</v>
      </c>
      <c r="AW5939" s="191" t="s">
        <v>92</v>
      </c>
      <c r="AX5939" s="18">
        <v>202425</v>
      </c>
      <c r="AY5939" s="191">
        <v>542</v>
      </c>
      <c r="AZ5939" s="191">
        <v>20</v>
      </c>
      <c r="BA5939" s="191">
        <v>1</v>
      </c>
      <c r="BB5939" s="191">
        <v>569.56399999999996</v>
      </c>
    </row>
    <row r="5940" spans="48:54" x14ac:dyDescent="0.2">
      <c r="AV5940" s="191" t="str">
        <f t="shared" si="96"/>
        <v>544_RS_20_1_202425</v>
      </c>
      <c r="AW5940" s="191" t="s">
        <v>92</v>
      </c>
      <c r="AX5940" s="18">
        <v>202425</v>
      </c>
      <c r="AY5940" s="191">
        <v>544</v>
      </c>
      <c r="AZ5940" s="191">
        <v>20</v>
      </c>
      <c r="BA5940" s="191">
        <v>1</v>
      </c>
      <c r="BB5940" s="191">
        <v>1483.0350000000001</v>
      </c>
    </row>
    <row r="5941" spans="48:54" x14ac:dyDescent="0.2">
      <c r="AV5941" s="191" t="str">
        <f t="shared" si="96"/>
        <v>545_RS_20_1_202425</v>
      </c>
      <c r="AW5941" s="191" t="s">
        <v>92</v>
      </c>
      <c r="AX5941" s="18">
        <v>202425</v>
      </c>
      <c r="AY5941" s="191">
        <v>545</v>
      </c>
      <c r="AZ5941" s="191">
        <v>20</v>
      </c>
      <c r="BA5941" s="191">
        <v>1</v>
      </c>
      <c r="BB5941" s="191">
        <v>624.87184000000002</v>
      </c>
    </row>
    <row r="5942" spans="48:54" x14ac:dyDescent="0.2">
      <c r="AV5942" s="191" t="str">
        <f t="shared" si="96"/>
        <v>546_RS_20_1_202425</v>
      </c>
      <c r="AW5942" s="191" t="s">
        <v>92</v>
      </c>
      <c r="AX5942" s="18">
        <v>202425</v>
      </c>
      <c r="AY5942" s="191">
        <v>546</v>
      </c>
      <c r="AZ5942" s="191">
        <v>20</v>
      </c>
      <c r="BA5942" s="191">
        <v>1</v>
      </c>
      <c r="BB5942" s="191">
        <v>302</v>
      </c>
    </row>
    <row r="5943" spans="48:54" x14ac:dyDescent="0.2">
      <c r="AV5943" s="191" t="str">
        <f t="shared" si="96"/>
        <v>548_RS_20_1_202425</v>
      </c>
      <c r="AW5943" s="191" t="s">
        <v>92</v>
      </c>
      <c r="AX5943" s="18">
        <v>202425</v>
      </c>
      <c r="AY5943" s="191">
        <v>548</v>
      </c>
      <c r="AZ5943" s="191">
        <v>20</v>
      </c>
      <c r="BA5943" s="191">
        <v>1</v>
      </c>
      <c r="BB5943" s="191">
        <v>642.41200000000003</v>
      </c>
    </row>
    <row r="5944" spans="48:54" x14ac:dyDescent="0.2">
      <c r="AV5944" s="191" t="str">
        <f t="shared" si="96"/>
        <v>550_RS_20_1_202425</v>
      </c>
      <c r="AW5944" s="191" t="s">
        <v>92</v>
      </c>
      <c r="AX5944" s="18">
        <v>202425</v>
      </c>
      <c r="AY5944" s="191">
        <v>550</v>
      </c>
      <c r="AZ5944" s="191">
        <v>20</v>
      </c>
      <c r="BA5944" s="191">
        <v>1</v>
      </c>
      <c r="BB5944" s="191">
        <v>0</v>
      </c>
    </row>
    <row r="5945" spans="48:54" x14ac:dyDescent="0.2">
      <c r="AV5945" s="191" t="str">
        <f t="shared" si="96"/>
        <v>552_RS_20_1_202425</v>
      </c>
      <c r="AW5945" s="191" t="s">
        <v>92</v>
      </c>
      <c r="AX5945" s="18">
        <v>202425</v>
      </c>
      <c r="AY5945" s="191">
        <v>552</v>
      </c>
      <c r="AZ5945" s="191">
        <v>20</v>
      </c>
      <c r="BA5945" s="191">
        <v>1</v>
      </c>
      <c r="BB5945" s="191">
        <v>64.79522</v>
      </c>
    </row>
    <row r="5946" spans="48:54" x14ac:dyDescent="0.2">
      <c r="AV5946" s="191" t="str">
        <f t="shared" si="96"/>
        <v>562_RS_20_1_202425</v>
      </c>
      <c r="AW5946" s="191" t="s">
        <v>92</v>
      </c>
      <c r="AX5946" s="18">
        <v>202425</v>
      </c>
      <c r="AY5946" s="191">
        <v>562</v>
      </c>
      <c r="AZ5946" s="191">
        <v>20</v>
      </c>
      <c r="BA5946" s="191">
        <v>1</v>
      </c>
      <c r="BB5946" s="191">
        <v>0</v>
      </c>
    </row>
    <row r="5947" spans="48:54" x14ac:dyDescent="0.2">
      <c r="AV5947" s="191" t="str">
        <f t="shared" si="96"/>
        <v>564_RS_20_1_202425</v>
      </c>
      <c r="AW5947" s="191" t="s">
        <v>92</v>
      </c>
      <c r="AX5947" s="18">
        <v>202425</v>
      </c>
      <c r="AY5947" s="191">
        <v>564</v>
      </c>
      <c r="AZ5947" s="191">
        <v>20</v>
      </c>
      <c r="BA5947" s="191">
        <v>1</v>
      </c>
      <c r="BB5947" s="191">
        <v>0</v>
      </c>
    </row>
    <row r="5948" spans="48:54" x14ac:dyDescent="0.2">
      <c r="AV5948" s="191" t="str">
        <f t="shared" si="96"/>
        <v>566_RS_20_1_202425</v>
      </c>
      <c r="AW5948" s="191" t="s">
        <v>92</v>
      </c>
      <c r="AX5948" s="18">
        <v>202425</v>
      </c>
      <c r="AY5948" s="191">
        <v>566</v>
      </c>
      <c r="AZ5948" s="191">
        <v>20</v>
      </c>
      <c r="BA5948" s="191">
        <v>1</v>
      </c>
      <c r="BB5948" s="191">
        <v>0</v>
      </c>
    </row>
    <row r="5949" spans="48:54" x14ac:dyDescent="0.2">
      <c r="AV5949" s="191" t="str">
        <f t="shared" si="96"/>
        <v>568_RS_20_1_202425</v>
      </c>
      <c r="AW5949" s="191" t="s">
        <v>92</v>
      </c>
      <c r="AX5949" s="18">
        <v>202425</v>
      </c>
      <c r="AY5949" s="191">
        <v>568</v>
      </c>
      <c r="AZ5949" s="191">
        <v>20</v>
      </c>
      <c r="BA5949" s="191">
        <v>1</v>
      </c>
      <c r="BB5949" s="191">
        <v>0</v>
      </c>
    </row>
    <row r="5950" spans="48:54" x14ac:dyDescent="0.2">
      <c r="AV5950" s="191" t="str">
        <f t="shared" si="96"/>
        <v>572_RS_20_1_202425</v>
      </c>
      <c r="AW5950" s="191" t="s">
        <v>92</v>
      </c>
      <c r="AX5950" s="18">
        <v>202425</v>
      </c>
      <c r="AY5950" s="191">
        <v>572</v>
      </c>
      <c r="AZ5950" s="191">
        <v>20</v>
      </c>
      <c r="BA5950" s="191">
        <v>1</v>
      </c>
      <c r="BB5950" s="191">
        <v>0</v>
      </c>
    </row>
    <row r="5951" spans="48:54" x14ac:dyDescent="0.2">
      <c r="AV5951" s="191" t="str">
        <f t="shared" si="96"/>
        <v>574_RS_20_1_202425</v>
      </c>
      <c r="AW5951" s="191" t="s">
        <v>92</v>
      </c>
      <c r="AX5951" s="18">
        <v>202425</v>
      </c>
      <c r="AY5951" s="191">
        <v>574</v>
      </c>
      <c r="AZ5951" s="191">
        <v>20</v>
      </c>
      <c r="BA5951" s="191">
        <v>1</v>
      </c>
      <c r="BB5951" s="191">
        <v>0</v>
      </c>
    </row>
    <row r="5952" spans="48:54" x14ac:dyDescent="0.2">
      <c r="AV5952" s="191" t="str">
        <f t="shared" si="96"/>
        <v>576_RS_20_1_202425</v>
      </c>
      <c r="AW5952" s="191" t="s">
        <v>92</v>
      </c>
      <c r="AX5952" s="18">
        <v>202425</v>
      </c>
      <c r="AY5952" s="191">
        <v>576</v>
      </c>
      <c r="AZ5952" s="191">
        <v>20</v>
      </c>
      <c r="BA5952" s="191">
        <v>1</v>
      </c>
      <c r="BB5952" s="191">
        <v>0</v>
      </c>
    </row>
    <row r="5953" spans="48:54" x14ac:dyDescent="0.2">
      <c r="AV5953" s="191" t="str">
        <f t="shared" si="96"/>
        <v>582_RS_20_1_202425</v>
      </c>
      <c r="AW5953" s="191" t="s">
        <v>92</v>
      </c>
      <c r="AX5953" s="18">
        <v>202425</v>
      </c>
      <c r="AY5953" s="191">
        <v>582</v>
      </c>
      <c r="AZ5953" s="191">
        <v>20</v>
      </c>
      <c r="BA5953" s="191">
        <v>1</v>
      </c>
      <c r="BB5953" s="191">
        <v>0</v>
      </c>
    </row>
    <row r="5954" spans="48:54" x14ac:dyDescent="0.2">
      <c r="AV5954" s="191" t="str">
        <f t="shared" si="96"/>
        <v>584_RS_20_1_202425</v>
      </c>
      <c r="AW5954" s="191" t="s">
        <v>92</v>
      </c>
      <c r="AX5954" s="18">
        <v>202425</v>
      </c>
      <c r="AY5954" s="191">
        <v>584</v>
      </c>
      <c r="AZ5954" s="191">
        <v>20</v>
      </c>
      <c r="BA5954" s="191">
        <v>1</v>
      </c>
      <c r="BB5954" s="191">
        <v>0</v>
      </c>
    </row>
    <row r="5955" spans="48:54" x14ac:dyDescent="0.2">
      <c r="AV5955" s="191" t="str">
        <f t="shared" si="96"/>
        <v>586_RS_20_1_202425</v>
      </c>
      <c r="AW5955" s="191" t="s">
        <v>92</v>
      </c>
      <c r="AX5955" s="18">
        <v>202425</v>
      </c>
      <c r="AY5955" s="191">
        <v>586</v>
      </c>
      <c r="AZ5955" s="191">
        <v>20</v>
      </c>
      <c r="BA5955" s="191">
        <v>1</v>
      </c>
      <c r="BB5955" s="191">
        <v>0</v>
      </c>
    </row>
    <row r="5956" spans="48:54" x14ac:dyDescent="0.2">
      <c r="AV5956" s="191" t="str">
        <f t="shared" ref="AV5956:AV6019" si="97">AY5956&amp;"_"&amp;AW5956&amp;"_"&amp;AZ5956&amp;"_"&amp;BA5956&amp;"_"&amp;AX5956</f>
        <v>512_RS_20_2_202425</v>
      </c>
      <c r="AW5956" s="191" t="s">
        <v>92</v>
      </c>
      <c r="AX5956" s="18">
        <v>202425</v>
      </c>
      <c r="AY5956" s="191">
        <v>512</v>
      </c>
      <c r="AZ5956" s="191">
        <v>20</v>
      </c>
      <c r="BA5956" s="191">
        <v>2</v>
      </c>
      <c r="BB5956" s="191">
        <v>0</v>
      </c>
    </row>
    <row r="5957" spans="48:54" x14ac:dyDescent="0.2">
      <c r="AV5957" s="191" t="str">
        <f t="shared" si="97"/>
        <v>514_RS_20_2_202425</v>
      </c>
      <c r="AW5957" s="191" t="s">
        <v>92</v>
      </c>
      <c r="AX5957" s="18">
        <v>202425</v>
      </c>
      <c r="AY5957" s="191">
        <v>514</v>
      </c>
      <c r="AZ5957" s="191">
        <v>20</v>
      </c>
      <c r="BA5957" s="191">
        <v>2</v>
      </c>
      <c r="BB5957" s="191">
        <v>-93</v>
      </c>
    </row>
    <row r="5958" spans="48:54" x14ac:dyDescent="0.2">
      <c r="AV5958" s="191" t="str">
        <f t="shared" si="97"/>
        <v>516_RS_20_2_202425</v>
      </c>
      <c r="AW5958" s="191" t="s">
        <v>92</v>
      </c>
      <c r="AX5958" s="18">
        <v>202425</v>
      </c>
      <c r="AY5958" s="191">
        <v>516</v>
      </c>
      <c r="AZ5958" s="191">
        <v>20</v>
      </c>
      <c r="BA5958" s="191">
        <v>2</v>
      </c>
      <c r="BB5958" s="191">
        <v>-952.05199999999991</v>
      </c>
    </row>
    <row r="5959" spans="48:54" x14ac:dyDescent="0.2">
      <c r="AV5959" s="191" t="str">
        <f t="shared" si="97"/>
        <v>518_RS_20_2_202425</v>
      </c>
      <c r="AW5959" s="191" t="s">
        <v>92</v>
      </c>
      <c r="AX5959" s="18">
        <v>202425</v>
      </c>
      <c r="AY5959" s="191">
        <v>518</v>
      </c>
      <c r="AZ5959" s="191">
        <v>20</v>
      </c>
      <c r="BA5959" s="191">
        <v>2</v>
      </c>
      <c r="BB5959" s="191">
        <v>0</v>
      </c>
    </row>
    <row r="5960" spans="48:54" x14ac:dyDescent="0.2">
      <c r="AV5960" s="191" t="str">
        <f t="shared" si="97"/>
        <v>520_RS_20_2_202425</v>
      </c>
      <c r="AW5960" s="191" t="s">
        <v>92</v>
      </c>
      <c r="AX5960" s="18">
        <v>202425</v>
      </c>
      <c r="AY5960" s="191">
        <v>520</v>
      </c>
      <c r="AZ5960" s="191">
        <v>20</v>
      </c>
      <c r="BA5960" s="191">
        <v>2</v>
      </c>
      <c r="BB5960" s="191">
        <v>-22.448</v>
      </c>
    </row>
    <row r="5961" spans="48:54" x14ac:dyDescent="0.2">
      <c r="AV5961" s="191" t="str">
        <f t="shared" si="97"/>
        <v>522_RS_20_2_202425</v>
      </c>
      <c r="AW5961" s="191" t="s">
        <v>92</v>
      </c>
      <c r="AX5961" s="18">
        <v>202425</v>
      </c>
      <c r="AY5961" s="191">
        <v>522</v>
      </c>
      <c r="AZ5961" s="191">
        <v>20</v>
      </c>
      <c r="BA5961" s="191">
        <v>2</v>
      </c>
      <c r="BB5961" s="191">
        <v>0</v>
      </c>
    </row>
    <row r="5962" spans="48:54" x14ac:dyDescent="0.2">
      <c r="AV5962" s="191" t="str">
        <f t="shared" si="97"/>
        <v>524_RS_20_2_202425</v>
      </c>
      <c r="AW5962" s="191" t="s">
        <v>92</v>
      </c>
      <c r="AX5962" s="18">
        <v>202425</v>
      </c>
      <c r="AY5962" s="191">
        <v>524</v>
      </c>
      <c r="AZ5962" s="191">
        <v>20</v>
      </c>
      <c r="BA5962" s="191">
        <v>2</v>
      </c>
      <c r="BB5962" s="191">
        <v>-154.42848000000001</v>
      </c>
    </row>
    <row r="5963" spans="48:54" x14ac:dyDescent="0.2">
      <c r="AV5963" s="191" t="str">
        <f t="shared" si="97"/>
        <v>526_RS_20_2_202425</v>
      </c>
      <c r="AW5963" s="191" t="s">
        <v>92</v>
      </c>
      <c r="AX5963" s="18">
        <v>202425</v>
      </c>
      <c r="AY5963" s="191">
        <v>526</v>
      </c>
      <c r="AZ5963" s="191">
        <v>20</v>
      </c>
      <c r="BA5963" s="191">
        <v>2</v>
      </c>
      <c r="BB5963" s="191">
        <v>-38.655000000000001</v>
      </c>
    </row>
    <row r="5964" spans="48:54" x14ac:dyDescent="0.2">
      <c r="AV5964" s="191" t="str">
        <f t="shared" si="97"/>
        <v>528_RS_20_2_202425</v>
      </c>
      <c r="AW5964" s="191" t="s">
        <v>92</v>
      </c>
      <c r="AX5964" s="18">
        <v>202425</v>
      </c>
      <c r="AY5964" s="191">
        <v>528</v>
      </c>
      <c r="AZ5964" s="191">
        <v>20</v>
      </c>
      <c r="BA5964" s="191">
        <v>2</v>
      </c>
      <c r="BB5964" s="191">
        <v>0</v>
      </c>
    </row>
    <row r="5965" spans="48:54" x14ac:dyDescent="0.2">
      <c r="AV5965" s="191" t="str">
        <f t="shared" si="97"/>
        <v>530_RS_20_2_202425</v>
      </c>
      <c r="AW5965" s="191" t="s">
        <v>92</v>
      </c>
      <c r="AX5965" s="18">
        <v>202425</v>
      </c>
      <c r="AY5965" s="191">
        <v>530</v>
      </c>
      <c r="AZ5965" s="191">
        <v>20</v>
      </c>
      <c r="BA5965" s="191">
        <v>2</v>
      </c>
      <c r="BB5965" s="191">
        <v>-123.973</v>
      </c>
    </row>
    <row r="5966" spans="48:54" x14ac:dyDescent="0.2">
      <c r="AV5966" s="191" t="str">
        <f t="shared" si="97"/>
        <v>532_RS_20_2_202425</v>
      </c>
      <c r="AW5966" s="191" t="s">
        <v>92</v>
      </c>
      <c r="AX5966" s="18">
        <v>202425</v>
      </c>
      <c r="AY5966" s="191">
        <v>532</v>
      </c>
      <c r="AZ5966" s="191">
        <v>20</v>
      </c>
      <c r="BA5966" s="191">
        <v>2</v>
      </c>
      <c r="BB5966" s="191">
        <v>-68.643000000000001</v>
      </c>
    </row>
    <row r="5967" spans="48:54" x14ac:dyDescent="0.2">
      <c r="AV5967" s="191" t="str">
        <f t="shared" si="97"/>
        <v>534_RS_20_2_202425</v>
      </c>
      <c r="AW5967" s="191" t="s">
        <v>92</v>
      </c>
      <c r="AX5967" s="18">
        <v>202425</v>
      </c>
      <c r="AY5967" s="191">
        <v>534</v>
      </c>
      <c r="AZ5967" s="191">
        <v>20</v>
      </c>
      <c r="BA5967" s="191">
        <v>2</v>
      </c>
      <c r="BB5967" s="191">
        <v>0</v>
      </c>
    </row>
    <row r="5968" spans="48:54" x14ac:dyDescent="0.2">
      <c r="AV5968" s="191" t="str">
        <f t="shared" si="97"/>
        <v>536_RS_20_2_202425</v>
      </c>
      <c r="AW5968" s="191" t="s">
        <v>92</v>
      </c>
      <c r="AX5968" s="18">
        <v>202425</v>
      </c>
      <c r="AY5968" s="191">
        <v>536</v>
      </c>
      <c r="AZ5968" s="191">
        <v>20</v>
      </c>
      <c r="BA5968" s="191">
        <v>2</v>
      </c>
      <c r="BB5968" s="191">
        <v>0</v>
      </c>
    </row>
    <row r="5969" spans="48:54" x14ac:dyDescent="0.2">
      <c r="AV5969" s="191" t="str">
        <f t="shared" si="97"/>
        <v>538_RS_20_2_202425</v>
      </c>
      <c r="AW5969" s="191" t="s">
        <v>92</v>
      </c>
      <c r="AX5969" s="18">
        <v>202425</v>
      </c>
      <c r="AY5969" s="191">
        <v>538</v>
      </c>
      <c r="AZ5969" s="191">
        <v>20</v>
      </c>
      <c r="BA5969" s="191">
        <v>2</v>
      </c>
      <c r="BB5969" s="191">
        <v>-90.381340971101665</v>
      </c>
    </row>
    <row r="5970" spans="48:54" x14ac:dyDescent="0.2">
      <c r="AV5970" s="191" t="str">
        <f t="shared" si="97"/>
        <v>540_RS_20_2_202425</v>
      </c>
      <c r="AW5970" s="191" t="s">
        <v>92</v>
      </c>
      <c r="AX5970" s="18">
        <v>202425</v>
      </c>
      <c r="AY5970" s="191">
        <v>540</v>
      </c>
      <c r="AZ5970" s="191">
        <v>20</v>
      </c>
      <c r="BA5970" s="191">
        <v>2</v>
      </c>
      <c r="BB5970" s="191">
        <v>-234.65299999999999</v>
      </c>
    </row>
    <row r="5971" spans="48:54" x14ac:dyDescent="0.2">
      <c r="AV5971" s="191" t="str">
        <f t="shared" si="97"/>
        <v>542_RS_20_2_202425</v>
      </c>
      <c r="AW5971" s="191" t="s">
        <v>92</v>
      </c>
      <c r="AX5971" s="18">
        <v>202425</v>
      </c>
      <c r="AY5971" s="191">
        <v>542</v>
      </c>
      <c r="AZ5971" s="191">
        <v>20</v>
      </c>
      <c r="BA5971" s="191">
        <v>2</v>
      </c>
      <c r="BB5971" s="191">
        <v>-107.352</v>
      </c>
    </row>
    <row r="5972" spans="48:54" x14ac:dyDescent="0.2">
      <c r="AV5972" s="191" t="str">
        <f t="shared" si="97"/>
        <v>544_RS_20_2_202425</v>
      </c>
      <c r="AW5972" s="191" t="s">
        <v>92</v>
      </c>
      <c r="AX5972" s="18">
        <v>202425</v>
      </c>
      <c r="AY5972" s="191">
        <v>544</v>
      </c>
      <c r="AZ5972" s="191">
        <v>20</v>
      </c>
      <c r="BA5972" s="191">
        <v>2</v>
      </c>
      <c r="BB5972" s="191">
        <v>-455.63</v>
      </c>
    </row>
    <row r="5973" spans="48:54" x14ac:dyDescent="0.2">
      <c r="AV5973" s="191" t="str">
        <f t="shared" si="97"/>
        <v>545_RS_20_2_202425</v>
      </c>
      <c r="AW5973" s="191" t="s">
        <v>92</v>
      </c>
      <c r="AX5973" s="18">
        <v>202425</v>
      </c>
      <c r="AY5973" s="191">
        <v>545</v>
      </c>
      <c r="AZ5973" s="191">
        <v>20</v>
      </c>
      <c r="BA5973" s="191">
        <v>2</v>
      </c>
      <c r="BB5973" s="191">
        <v>-246.232</v>
      </c>
    </row>
    <row r="5974" spans="48:54" x14ac:dyDescent="0.2">
      <c r="AV5974" s="191" t="str">
        <f t="shared" si="97"/>
        <v>546_RS_20_2_202425</v>
      </c>
      <c r="AW5974" s="191" t="s">
        <v>92</v>
      </c>
      <c r="AX5974" s="18">
        <v>202425</v>
      </c>
      <c r="AY5974" s="191">
        <v>546</v>
      </c>
      <c r="AZ5974" s="191">
        <v>20</v>
      </c>
      <c r="BA5974" s="191">
        <v>2</v>
      </c>
      <c r="BB5974" s="191">
        <v>-53</v>
      </c>
    </row>
    <row r="5975" spans="48:54" x14ac:dyDescent="0.2">
      <c r="AV5975" s="191" t="str">
        <f t="shared" si="97"/>
        <v>548_RS_20_2_202425</v>
      </c>
      <c r="AW5975" s="191" t="s">
        <v>92</v>
      </c>
      <c r="AX5975" s="18">
        <v>202425</v>
      </c>
      <c r="AY5975" s="191">
        <v>548</v>
      </c>
      <c r="AZ5975" s="191">
        <v>20</v>
      </c>
      <c r="BA5975" s="191">
        <v>2</v>
      </c>
      <c r="BB5975" s="191">
        <v>-73.513000000000005</v>
      </c>
    </row>
    <row r="5976" spans="48:54" x14ac:dyDescent="0.2">
      <c r="AV5976" s="191" t="str">
        <f t="shared" si="97"/>
        <v>550_RS_20_2_202425</v>
      </c>
      <c r="AW5976" s="191" t="s">
        <v>92</v>
      </c>
      <c r="AX5976" s="18">
        <v>202425</v>
      </c>
      <c r="AY5976" s="191">
        <v>550</v>
      </c>
      <c r="AZ5976" s="191">
        <v>20</v>
      </c>
      <c r="BA5976" s="191">
        <v>2</v>
      </c>
      <c r="BB5976" s="191">
        <v>0</v>
      </c>
    </row>
    <row r="5977" spans="48:54" x14ac:dyDescent="0.2">
      <c r="AV5977" s="191" t="str">
        <f t="shared" si="97"/>
        <v>552_RS_20_2_202425</v>
      </c>
      <c r="AW5977" s="191" t="s">
        <v>92</v>
      </c>
      <c r="AX5977" s="18">
        <v>202425</v>
      </c>
      <c r="AY5977" s="191">
        <v>552</v>
      </c>
      <c r="AZ5977" s="191">
        <v>20</v>
      </c>
      <c r="BA5977" s="191">
        <v>2</v>
      </c>
      <c r="BB5977" s="191">
        <v>0</v>
      </c>
    </row>
    <row r="5978" spans="48:54" x14ac:dyDescent="0.2">
      <c r="AV5978" s="191" t="str">
        <f t="shared" si="97"/>
        <v>562_RS_20_2_202425</v>
      </c>
      <c r="AW5978" s="191" t="s">
        <v>92</v>
      </c>
      <c r="AX5978" s="18">
        <v>202425</v>
      </c>
      <c r="AY5978" s="191">
        <v>562</v>
      </c>
      <c r="AZ5978" s="191">
        <v>20</v>
      </c>
      <c r="BA5978" s="191">
        <v>2</v>
      </c>
      <c r="BB5978" s="191">
        <v>0</v>
      </c>
    </row>
    <row r="5979" spans="48:54" x14ac:dyDescent="0.2">
      <c r="AV5979" s="191" t="str">
        <f t="shared" si="97"/>
        <v>564_RS_20_2_202425</v>
      </c>
      <c r="AW5979" s="191" t="s">
        <v>92</v>
      </c>
      <c r="AX5979" s="18">
        <v>202425</v>
      </c>
      <c r="AY5979" s="191">
        <v>564</v>
      </c>
      <c r="AZ5979" s="191">
        <v>20</v>
      </c>
      <c r="BA5979" s="191">
        <v>2</v>
      </c>
      <c r="BB5979" s="191">
        <v>0</v>
      </c>
    </row>
    <row r="5980" spans="48:54" x14ac:dyDescent="0.2">
      <c r="AV5980" s="191" t="str">
        <f t="shared" si="97"/>
        <v>566_RS_20_2_202425</v>
      </c>
      <c r="AW5980" s="191" t="s">
        <v>92</v>
      </c>
      <c r="AX5980" s="18">
        <v>202425</v>
      </c>
      <c r="AY5980" s="191">
        <v>566</v>
      </c>
      <c r="AZ5980" s="191">
        <v>20</v>
      </c>
      <c r="BA5980" s="191">
        <v>2</v>
      </c>
      <c r="BB5980" s="191">
        <v>0</v>
      </c>
    </row>
    <row r="5981" spans="48:54" x14ac:dyDescent="0.2">
      <c r="AV5981" s="191" t="str">
        <f t="shared" si="97"/>
        <v>568_RS_20_2_202425</v>
      </c>
      <c r="AW5981" s="191" t="s">
        <v>92</v>
      </c>
      <c r="AX5981" s="18">
        <v>202425</v>
      </c>
      <c r="AY5981" s="191">
        <v>568</v>
      </c>
      <c r="AZ5981" s="191">
        <v>20</v>
      </c>
      <c r="BA5981" s="191">
        <v>2</v>
      </c>
      <c r="BB5981" s="191">
        <v>0</v>
      </c>
    </row>
    <row r="5982" spans="48:54" x14ac:dyDescent="0.2">
      <c r="AV5982" s="191" t="str">
        <f t="shared" si="97"/>
        <v>572_RS_20_2_202425</v>
      </c>
      <c r="AW5982" s="191" t="s">
        <v>92</v>
      </c>
      <c r="AX5982" s="18">
        <v>202425</v>
      </c>
      <c r="AY5982" s="191">
        <v>572</v>
      </c>
      <c r="AZ5982" s="191">
        <v>20</v>
      </c>
      <c r="BA5982" s="191">
        <v>2</v>
      </c>
      <c r="BB5982" s="191">
        <v>0</v>
      </c>
    </row>
    <row r="5983" spans="48:54" x14ac:dyDescent="0.2">
      <c r="AV5983" s="191" t="str">
        <f t="shared" si="97"/>
        <v>574_RS_20_2_202425</v>
      </c>
      <c r="AW5983" s="191" t="s">
        <v>92</v>
      </c>
      <c r="AX5983" s="18">
        <v>202425</v>
      </c>
      <c r="AY5983" s="191">
        <v>574</v>
      </c>
      <c r="AZ5983" s="191">
        <v>20</v>
      </c>
      <c r="BA5983" s="191">
        <v>2</v>
      </c>
      <c r="BB5983" s="191">
        <v>0</v>
      </c>
    </row>
    <row r="5984" spans="48:54" x14ac:dyDescent="0.2">
      <c r="AV5984" s="191" t="str">
        <f t="shared" si="97"/>
        <v>576_RS_20_2_202425</v>
      </c>
      <c r="AW5984" s="191" t="s">
        <v>92</v>
      </c>
      <c r="AX5984" s="18">
        <v>202425</v>
      </c>
      <c r="AY5984" s="191">
        <v>576</v>
      </c>
      <c r="AZ5984" s="191">
        <v>20</v>
      </c>
      <c r="BA5984" s="191">
        <v>2</v>
      </c>
      <c r="BB5984" s="191">
        <v>0</v>
      </c>
    </row>
    <row r="5985" spans="48:54" x14ac:dyDescent="0.2">
      <c r="AV5985" s="191" t="str">
        <f t="shared" si="97"/>
        <v>582_RS_20_2_202425</v>
      </c>
      <c r="AW5985" s="191" t="s">
        <v>92</v>
      </c>
      <c r="AX5985" s="18">
        <v>202425</v>
      </c>
      <c r="AY5985" s="191">
        <v>582</v>
      </c>
      <c r="AZ5985" s="191">
        <v>20</v>
      </c>
      <c r="BA5985" s="191">
        <v>2</v>
      </c>
      <c r="BB5985" s="191">
        <v>0</v>
      </c>
    </row>
    <row r="5986" spans="48:54" x14ac:dyDescent="0.2">
      <c r="AV5986" s="191" t="str">
        <f t="shared" si="97"/>
        <v>584_RS_20_2_202425</v>
      </c>
      <c r="AW5986" s="191" t="s">
        <v>92</v>
      </c>
      <c r="AX5986" s="18">
        <v>202425</v>
      </c>
      <c r="AY5986" s="191">
        <v>584</v>
      </c>
      <c r="AZ5986" s="191">
        <v>20</v>
      </c>
      <c r="BA5986" s="191">
        <v>2</v>
      </c>
      <c r="BB5986" s="191">
        <v>0</v>
      </c>
    </row>
    <row r="5987" spans="48:54" x14ac:dyDescent="0.2">
      <c r="AV5987" s="191" t="str">
        <f t="shared" si="97"/>
        <v>586_RS_20_2_202425</v>
      </c>
      <c r="AW5987" s="191" t="s">
        <v>92</v>
      </c>
      <c r="AX5987" s="18">
        <v>202425</v>
      </c>
      <c r="AY5987" s="191">
        <v>586</v>
      </c>
      <c r="AZ5987" s="191">
        <v>20</v>
      </c>
      <c r="BA5987" s="191">
        <v>2</v>
      </c>
      <c r="BB5987" s="191">
        <v>0</v>
      </c>
    </row>
    <row r="5988" spans="48:54" x14ac:dyDescent="0.2">
      <c r="AV5988" s="191" t="str">
        <f t="shared" si="97"/>
        <v>512_RS_20_4_202425</v>
      </c>
      <c r="AW5988" s="191" t="s">
        <v>92</v>
      </c>
      <c r="AX5988" s="18">
        <v>202425</v>
      </c>
      <c r="AY5988" s="191">
        <v>512</v>
      </c>
      <c r="AZ5988" s="191">
        <v>20</v>
      </c>
      <c r="BA5988" s="191">
        <v>4</v>
      </c>
      <c r="BB5988" s="191">
        <v>0</v>
      </c>
    </row>
    <row r="5989" spans="48:54" x14ac:dyDescent="0.2">
      <c r="AV5989" s="191" t="str">
        <f t="shared" si="97"/>
        <v>514_RS_20_4_202425</v>
      </c>
      <c r="AW5989" s="191" t="s">
        <v>92</v>
      </c>
      <c r="AX5989" s="18">
        <v>202425</v>
      </c>
      <c r="AY5989" s="191">
        <v>514</v>
      </c>
      <c r="AZ5989" s="191">
        <v>20</v>
      </c>
      <c r="BA5989" s="191">
        <v>4</v>
      </c>
      <c r="BB5989" s="191">
        <v>1259</v>
      </c>
    </row>
    <row r="5990" spans="48:54" x14ac:dyDescent="0.2">
      <c r="AV5990" s="191" t="str">
        <f t="shared" si="97"/>
        <v>516_RS_20_4_202425</v>
      </c>
      <c r="AW5990" s="191" t="s">
        <v>92</v>
      </c>
      <c r="AX5990" s="18">
        <v>202425</v>
      </c>
      <c r="AY5990" s="191">
        <v>516</v>
      </c>
      <c r="AZ5990" s="191">
        <v>20</v>
      </c>
      <c r="BA5990" s="191">
        <v>4</v>
      </c>
      <c r="BB5990" s="191">
        <v>1437.4480000000005</v>
      </c>
    </row>
    <row r="5991" spans="48:54" x14ac:dyDescent="0.2">
      <c r="AV5991" s="191" t="str">
        <f t="shared" si="97"/>
        <v>518_RS_20_4_202425</v>
      </c>
      <c r="AW5991" s="191" t="s">
        <v>92</v>
      </c>
      <c r="AX5991" s="18">
        <v>202425</v>
      </c>
      <c r="AY5991" s="191">
        <v>518</v>
      </c>
      <c r="AZ5991" s="191">
        <v>20</v>
      </c>
      <c r="BA5991" s="191">
        <v>4</v>
      </c>
      <c r="BB5991" s="191">
        <v>267.91300000000001</v>
      </c>
    </row>
    <row r="5992" spans="48:54" x14ac:dyDescent="0.2">
      <c r="AV5992" s="191" t="str">
        <f t="shared" si="97"/>
        <v>520_RS_20_4_202425</v>
      </c>
      <c r="AW5992" s="191" t="s">
        <v>92</v>
      </c>
      <c r="AX5992" s="18">
        <v>202425</v>
      </c>
      <c r="AY5992" s="191">
        <v>520</v>
      </c>
      <c r="AZ5992" s="191">
        <v>20</v>
      </c>
      <c r="BA5992" s="191">
        <v>4</v>
      </c>
      <c r="BB5992" s="191">
        <v>610.49</v>
      </c>
    </row>
    <row r="5993" spans="48:54" x14ac:dyDescent="0.2">
      <c r="AV5993" s="191" t="str">
        <f t="shared" si="97"/>
        <v>522_RS_20_4_202425</v>
      </c>
      <c r="AW5993" s="191" t="s">
        <v>92</v>
      </c>
      <c r="AX5993" s="18">
        <v>202425</v>
      </c>
      <c r="AY5993" s="191">
        <v>522</v>
      </c>
      <c r="AZ5993" s="191">
        <v>20</v>
      </c>
      <c r="BA5993" s="191">
        <v>4</v>
      </c>
      <c r="BB5993" s="191">
        <v>46.947220000000016</v>
      </c>
    </row>
    <row r="5994" spans="48:54" x14ac:dyDescent="0.2">
      <c r="AV5994" s="191" t="str">
        <f t="shared" si="97"/>
        <v>524_RS_20_4_202425</v>
      </c>
      <c r="AW5994" s="191" t="s">
        <v>92</v>
      </c>
      <c r="AX5994" s="18">
        <v>202425</v>
      </c>
      <c r="AY5994" s="191">
        <v>524</v>
      </c>
      <c r="AZ5994" s="191">
        <v>20</v>
      </c>
      <c r="BA5994" s="191">
        <v>4</v>
      </c>
      <c r="BB5994" s="191">
        <v>350.22266999999999</v>
      </c>
    </row>
    <row r="5995" spans="48:54" x14ac:dyDescent="0.2">
      <c r="AV5995" s="191" t="str">
        <f t="shared" si="97"/>
        <v>526_RS_20_4_202425</v>
      </c>
      <c r="AW5995" s="191" t="s">
        <v>92</v>
      </c>
      <c r="AX5995" s="18">
        <v>202425</v>
      </c>
      <c r="AY5995" s="191">
        <v>526</v>
      </c>
      <c r="AZ5995" s="191">
        <v>20</v>
      </c>
      <c r="BA5995" s="191">
        <v>4</v>
      </c>
      <c r="BB5995" s="191">
        <v>288.899</v>
      </c>
    </row>
    <row r="5996" spans="48:54" x14ac:dyDescent="0.2">
      <c r="AV5996" s="191" t="str">
        <f t="shared" si="97"/>
        <v>528_RS_20_4_202425</v>
      </c>
      <c r="AW5996" s="191" t="s">
        <v>92</v>
      </c>
      <c r="AX5996" s="18">
        <v>202425</v>
      </c>
      <c r="AY5996" s="191">
        <v>528</v>
      </c>
      <c r="AZ5996" s="191">
        <v>20</v>
      </c>
      <c r="BA5996" s="191">
        <v>4</v>
      </c>
      <c r="BB5996" s="191">
        <v>87</v>
      </c>
    </row>
    <row r="5997" spans="48:54" x14ac:dyDescent="0.2">
      <c r="AV5997" s="191" t="str">
        <f t="shared" si="97"/>
        <v>530_RS_20_4_202425</v>
      </c>
      <c r="AW5997" s="191" t="s">
        <v>92</v>
      </c>
      <c r="AX5997" s="18">
        <v>202425</v>
      </c>
      <c r="AY5997" s="191">
        <v>530</v>
      </c>
      <c r="AZ5997" s="191">
        <v>20</v>
      </c>
      <c r="BA5997" s="191">
        <v>4</v>
      </c>
      <c r="BB5997" s="191">
        <v>847.07</v>
      </c>
    </row>
    <row r="5998" spans="48:54" x14ac:dyDescent="0.2">
      <c r="AV5998" s="191" t="str">
        <f t="shared" si="97"/>
        <v>532_RS_20_4_202425</v>
      </c>
      <c r="AW5998" s="191" t="s">
        <v>92</v>
      </c>
      <c r="AX5998" s="18">
        <v>202425</v>
      </c>
      <c r="AY5998" s="191">
        <v>532</v>
      </c>
      <c r="AZ5998" s="191">
        <v>20</v>
      </c>
      <c r="BA5998" s="191">
        <v>4</v>
      </c>
      <c r="BB5998" s="191">
        <v>773.05600000000004</v>
      </c>
    </row>
    <row r="5999" spans="48:54" x14ac:dyDescent="0.2">
      <c r="AV5999" s="191" t="str">
        <f t="shared" si="97"/>
        <v>534_RS_20_4_202425</v>
      </c>
      <c r="AW5999" s="191" t="s">
        <v>92</v>
      </c>
      <c r="AX5999" s="18">
        <v>202425</v>
      </c>
      <c r="AY5999" s="191">
        <v>534</v>
      </c>
      <c r="AZ5999" s="191">
        <v>20</v>
      </c>
      <c r="BA5999" s="191">
        <v>4</v>
      </c>
      <c r="BB5999" s="191">
        <v>403.90699999999998</v>
      </c>
    </row>
    <row r="6000" spans="48:54" x14ac:dyDescent="0.2">
      <c r="AV6000" s="191" t="str">
        <f t="shared" si="97"/>
        <v>536_RS_20_4_202425</v>
      </c>
      <c r="AW6000" s="191" t="s">
        <v>92</v>
      </c>
      <c r="AX6000" s="18">
        <v>202425</v>
      </c>
      <c r="AY6000" s="191">
        <v>536</v>
      </c>
      <c r="AZ6000" s="191">
        <v>20</v>
      </c>
      <c r="BA6000" s="191">
        <v>4</v>
      </c>
      <c r="BB6000" s="191">
        <v>32.737000000000002</v>
      </c>
    </row>
    <row r="6001" spans="48:54" x14ac:dyDescent="0.2">
      <c r="AV6001" s="191" t="str">
        <f t="shared" si="97"/>
        <v>538_RS_20_4_202425</v>
      </c>
      <c r="AW6001" s="191" t="s">
        <v>92</v>
      </c>
      <c r="AX6001" s="18">
        <v>202425</v>
      </c>
      <c r="AY6001" s="191">
        <v>538</v>
      </c>
      <c r="AZ6001" s="191">
        <v>20</v>
      </c>
      <c r="BA6001" s="191">
        <v>4</v>
      </c>
      <c r="BB6001" s="191">
        <v>399.8861665797271</v>
      </c>
    </row>
    <row r="6002" spans="48:54" x14ac:dyDescent="0.2">
      <c r="AV6002" s="191" t="str">
        <f t="shared" si="97"/>
        <v>540_RS_20_4_202425</v>
      </c>
      <c r="AW6002" s="191" t="s">
        <v>92</v>
      </c>
      <c r="AX6002" s="18">
        <v>202425</v>
      </c>
      <c r="AY6002" s="191">
        <v>540</v>
      </c>
      <c r="AZ6002" s="191">
        <v>20</v>
      </c>
      <c r="BA6002" s="191">
        <v>4</v>
      </c>
      <c r="BB6002" s="191">
        <v>1310.0659999999998</v>
      </c>
    </row>
    <row r="6003" spans="48:54" x14ac:dyDescent="0.2">
      <c r="AV6003" s="191" t="str">
        <f t="shared" si="97"/>
        <v>542_RS_20_4_202425</v>
      </c>
      <c r="AW6003" s="191" t="s">
        <v>92</v>
      </c>
      <c r="AX6003" s="18">
        <v>202425</v>
      </c>
      <c r="AY6003" s="191">
        <v>542</v>
      </c>
      <c r="AZ6003" s="191">
        <v>20</v>
      </c>
      <c r="BA6003" s="191">
        <v>4</v>
      </c>
      <c r="BB6003" s="191">
        <v>462.21199999999999</v>
      </c>
    </row>
    <row r="6004" spans="48:54" x14ac:dyDescent="0.2">
      <c r="AV6004" s="191" t="str">
        <f t="shared" si="97"/>
        <v>544_RS_20_4_202425</v>
      </c>
      <c r="AW6004" s="191" t="s">
        <v>92</v>
      </c>
      <c r="AX6004" s="18">
        <v>202425</v>
      </c>
      <c r="AY6004" s="191">
        <v>544</v>
      </c>
      <c r="AZ6004" s="191">
        <v>20</v>
      </c>
      <c r="BA6004" s="191">
        <v>4</v>
      </c>
      <c r="BB6004" s="191">
        <v>1027.4050000000002</v>
      </c>
    </row>
    <row r="6005" spans="48:54" x14ac:dyDescent="0.2">
      <c r="AV6005" s="191" t="str">
        <f t="shared" si="97"/>
        <v>545_RS_20_4_202425</v>
      </c>
      <c r="AW6005" s="191" t="s">
        <v>92</v>
      </c>
      <c r="AX6005" s="18">
        <v>202425</v>
      </c>
      <c r="AY6005" s="191">
        <v>545</v>
      </c>
      <c r="AZ6005" s="191">
        <v>20</v>
      </c>
      <c r="BA6005" s="191">
        <v>4</v>
      </c>
      <c r="BB6005" s="191">
        <v>378.63984000000005</v>
      </c>
    </row>
    <row r="6006" spans="48:54" x14ac:dyDescent="0.2">
      <c r="AV6006" s="191" t="str">
        <f t="shared" si="97"/>
        <v>546_RS_20_4_202425</v>
      </c>
      <c r="AW6006" s="191" t="s">
        <v>92</v>
      </c>
      <c r="AX6006" s="18">
        <v>202425</v>
      </c>
      <c r="AY6006" s="191">
        <v>546</v>
      </c>
      <c r="AZ6006" s="191">
        <v>20</v>
      </c>
      <c r="BA6006" s="191">
        <v>4</v>
      </c>
      <c r="BB6006" s="191">
        <v>249</v>
      </c>
    </row>
    <row r="6007" spans="48:54" x14ac:dyDescent="0.2">
      <c r="AV6007" s="191" t="str">
        <f t="shared" si="97"/>
        <v>548_RS_20_4_202425</v>
      </c>
      <c r="AW6007" s="191" t="s">
        <v>92</v>
      </c>
      <c r="AX6007" s="18">
        <v>202425</v>
      </c>
      <c r="AY6007" s="191">
        <v>548</v>
      </c>
      <c r="AZ6007" s="191">
        <v>20</v>
      </c>
      <c r="BA6007" s="191">
        <v>4</v>
      </c>
      <c r="BB6007" s="191">
        <v>568.899</v>
      </c>
    </row>
    <row r="6008" spans="48:54" x14ac:dyDescent="0.2">
      <c r="AV6008" s="191" t="str">
        <f t="shared" si="97"/>
        <v>550_RS_20_4_202425</v>
      </c>
      <c r="AW6008" s="191" t="s">
        <v>92</v>
      </c>
      <c r="AX6008" s="18">
        <v>202425</v>
      </c>
      <c r="AY6008" s="191">
        <v>550</v>
      </c>
      <c r="AZ6008" s="191">
        <v>20</v>
      </c>
      <c r="BA6008" s="191">
        <v>4</v>
      </c>
      <c r="BB6008" s="191">
        <v>0</v>
      </c>
    </row>
    <row r="6009" spans="48:54" x14ac:dyDescent="0.2">
      <c r="AV6009" s="191" t="str">
        <f t="shared" si="97"/>
        <v>552_RS_20_4_202425</v>
      </c>
      <c r="AW6009" s="191" t="s">
        <v>92</v>
      </c>
      <c r="AX6009" s="18">
        <v>202425</v>
      </c>
      <c r="AY6009" s="191">
        <v>552</v>
      </c>
      <c r="AZ6009" s="191">
        <v>20</v>
      </c>
      <c r="BA6009" s="191">
        <v>4</v>
      </c>
      <c r="BB6009" s="191">
        <v>64.79522</v>
      </c>
    </row>
    <row r="6010" spans="48:54" x14ac:dyDescent="0.2">
      <c r="AV6010" s="191" t="str">
        <f t="shared" si="97"/>
        <v>562_RS_20_4_202425</v>
      </c>
      <c r="AW6010" s="191" t="s">
        <v>92</v>
      </c>
      <c r="AX6010" s="18">
        <v>202425</v>
      </c>
      <c r="AY6010" s="191">
        <v>562</v>
      </c>
      <c r="AZ6010" s="191">
        <v>20</v>
      </c>
      <c r="BA6010" s="191">
        <v>4</v>
      </c>
      <c r="BB6010" s="191">
        <v>0</v>
      </c>
    </row>
    <row r="6011" spans="48:54" x14ac:dyDescent="0.2">
      <c r="AV6011" s="191" t="str">
        <f t="shared" si="97"/>
        <v>564_RS_20_4_202425</v>
      </c>
      <c r="AW6011" s="191" t="s">
        <v>92</v>
      </c>
      <c r="AX6011" s="18">
        <v>202425</v>
      </c>
      <c r="AY6011" s="191">
        <v>564</v>
      </c>
      <c r="AZ6011" s="191">
        <v>20</v>
      </c>
      <c r="BA6011" s="191">
        <v>4</v>
      </c>
      <c r="BB6011" s="191">
        <v>0</v>
      </c>
    </row>
    <row r="6012" spans="48:54" x14ac:dyDescent="0.2">
      <c r="AV6012" s="191" t="str">
        <f t="shared" si="97"/>
        <v>566_RS_20_4_202425</v>
      </c>
      <c r="AW6012" s="191" t="s">
        <v>92</v>
      </c>
      <c r="AX6012" s="18">
        <v>202425</v>
      </c>
      <c r="AY6012" s="191">
        <v>566</v>
      </c>
      <c r="AZ6012" s="191">
        <v>20</v>
      </c>
      <c r="BA6012" s="191">
        <v>4</v>
      </c>
      <c r="BB6012" s="191">
        <v>0</v>
      </c>
    </row>
    <row r="6013" spans="48:54" x14ac:dyDescent="0.2">
      <c r="AV6013" s="191" t="str">
        <f t="shared" si="97"/>
        <v>568_RS_20_4_202425</v>
      </c>
      <c r="AW6013" s="191" t="s">
        <v>92</v>
      </c>
      <c r="AX6013" s="18">
        <v>202425</v>
      </c>
      <c r="AY6013" s="191">
        <v>568</v>
      </c>
      <c r="AZ6013" s="191">
        <v>20</v>
      </c>
      <c r="BA6013" s="191">
        <v>4</v>
      </c>
      <c r="BB6013" s="191">
        <v>0</v>
      </c>
    </row>
    <row r="6014" spans="48:54" x14ac:dyDescent="0.2">
      <c r="AV6014" s="191" t="str">
        <f t="shared" si="97"/>
        <v>572_RS_20_4_202425</v>
      </c>
      <c r="AW6014" s="191" t="s">
        <v>92</v>
      </c>
      <c r="AX6014" s="18">
        <v>202425</v>
      </c>
      <c r="AY6014" s="191">
        <v>572</v>
      </c>
      <c r="AZ6014" s="191">
        <v>20</v>
      </c>
      <c r="BA6014" s="191">
        <v>4</v>
      </c>
      <c r="BB6014" s="191">
        <v>0</v>
      </c>
    </row>
    <row r="6015" spans="48:54" x14ac:dyDescent="0.2">
      <c r="AV6015" s="191" t="str">
        <f t="shared" si="97"/>
        <v>574_RS_20_4_202425</v>
      </c>
      <c r="AW6015" s="191" t="s">
        <v>92</v>
      </c>
      <c r="AX6015" s="18">
        <v>202425</v>
      </c>
      <c r="AY6015" s="191">
        <v>574</v>
      </c>
      <c r="AZ6015" s="191">
        <v>20</v>
      </c>
      <c r="BA6015" s="191">
        <v>4</v>
      </c>
      <c r="BB6015" s="191">
        <v>0</v>
      </c>
    </row>
    <row r="6016" spans="48:54" x14ac:dyDescent="0.2">
      <c r="AV6016" s="191" t="str">
        <f t="shared" si="97"/>
        <v>576_RS_20_4_202425</v>
      </c>
      <c r="AW6016" s="191" t="s">
        <v>92</v>
      </c>
      <c r="AX6016" s="18">
        <v>202425</v>
      </c>
      <c r="AY6016" s="191">
        <v>576</v>
      </c>
      <c r="AZ6016" s="191">
        <v>20</v>
      </c>
      <c r="BA6016" s="191">
        <v>4</v>
      </c>
      <c r="BB6016" s="191">
        <v>0</v>
      </c>
    </row>
    <row r="6017" spans="48:54" x14ac:dyDescent="0.2">
      <c r="AV6017" s="191" t="str">
        <f t="shared" si="97"/>
        <v>582_RS_20_4_202425</v>
      </c>
      <c r="AW6017" s="191" t="s">
        <v>92</v>
      </c>
      <c r="AX6017" s="18">
        <v>202425</v>
      </c>
      <c r="AY6017" s="191">
        <v>582</v>
      </c>
      <c r="AZ6017" s="191">
        <v>20</v>
      </c>
      <c r="BA6017" s="191">
        <v>4</v>
      </c>
      <c r="BB6017" s="191">
        <v>0</v>
      </c>
    </row>
    <row r="6018" spans="48:54" x14ac:dyDescent="0.2">
      <c r="AV6018" s="191" t="str">
        <f t="shared" si="97"/>
        <v>584_RS_20_4_202425</v>
      </c>
      <c r="AW6018" s="191" t="s">
        <v>92</v>
      </c>
      <c r="AX6018" s="18">
        <v>202425</v>
      </c>
      <c r="AY6018" s="191">
        <v>584</v>
      </c>
      <c r="AZ6018" s="191">
        <v>20</v>
      </c>
      <c r="BA6018" s="191">
        <v>4</v>
      </c>
      <c r="BB6018" s="191">
        <v>0</v>
      </c>
    </row>
    <row r="6019" spans="48:54" x14ac:dyDescent="0.2">
      <c r="AV6019" s="191" t="str">
        <f t="shared" si="97"/>
        <v>586_RS_20_4_202425</v>
      </c>
      <c r="AW6019" s="191" t="s">
        <v>92</v>
      </c>
      <c r="AX6019" s="18">
        <v>202425</v>
      </c>
      <c r="AY6019" s="191">
        <v>586</v>
      </c>
      <c r="AZ6019" s="191">
        <v>20</v>
      </c>
      <c r="BA6019" s="191">
        <v>4</v>
      </c>
      <c r="BB6019" s="191">
        <v>0</v>
      </c>
    </row>
    <row r="6020" spans="48:54" x14ac:dyDescent="0.2">
      <c r="AV6020" s="191" t="str">
        <f t="shared" ref="AV6020:AV6083" si="98">AY6020&amp;"_"&amp;AW6020&amp;"_"&amp;AZ6020&amp;"_"&amp;BA6020&amp;"_"&amp;AX6020</f>
        <v>512_RS_20_5_202425</v>
      </c>
      <c r="AW6020" s="191" t="s">
        <v>92</v>
      </c>
      <c r="AX6020" s="18">
        <v>202425</v>
      </c>
      <c r="AY6020" s="191">
        <v>512</v>
      </c>
      <c r="AZ6020" s="191">
        <v>20</v>
      </c>
      <c r="BA6020" s="191">
        <v>5</v>
      </c>
      <c r="BB6020" s="191">
        <v>0</v>
      </c>
    </row>
    <row r="6021" spans="48:54" x14ac:dyDescent="0.2">
      <c r="AV6021" s="191" t="str">
        <f t="shared" si="98"/>
        <v>514_RS_20_5_202425</v>
      </c>
      <c r="AW6021" s="191" t="s">
        <v>92</v>
      </c>
      <c r="AX6021" s="18">
        <v>202425</v>
      </c>
      <c r="AY6021" s="191">
        <v>514</v>
      </c>
      <c r="AZ6021" s="191">
        <v>20</v>
      </c>
      <c r="BA6021" s="191">
        <v>5</v>
      </c>
      <c r="BB6021" s="191">
        <v>-889</v>
      </c>
    </row>
    <row r="6022" spans="48:54" x14ac:dyDescent="0.2">
      <c r="AV6022" s="191" t="str">
        <f t="shared" si="98"/>
        <v>516_RS_20_5_202425</v>
      </c>
      <c r="AW6022" s="191" t="s">
        <v>92</v>
      </c>
      <c r="AX6022" s="18">
        <v>202425</v>
      </c>
      <c r="AY6022" s="191">
        <v>516</v>
      </c>
      <c r="AZ6022" s="191">
        <v>20</v>
      </c>
      <c r="BA6022" s="191">
        <v>5</v>
      </c>
      <c r="BB6022" s="191">
        <v>0</v>
      </c>
    </row>
    <row r="6023" spans="48:54" x14ac:dyDescent="0.2">
      <c r="AV6023" s="191" t="str">
        <f t="shared" si="98"/>
        <v>518_RS_20_5_202425</v>
      </c>
      <c r="AW6023" s="191" t="s">
        <v>92</v>
      </c>
      <c r="AX6023" s="18">
        <v>202425</v>
      </c>
      <c r="AY6023" s="191">
        <v>518</v>
      </c>
      <c r="AZ6023" s="191">
        <v>20</v>
      </c>
      <c r="BA6023" s="191">
        <v>5</v>
      </c>
      <c r="BB6023" s="191">
        <v>0</v>
      </c>
    </row>
    <row r="6024" spans="48:54" x14ac:dyDescent="0.2">
      <c r="AV6024" s="191" t="str">
        <f t="shared" si="98"/>
        <v>520_RS_20_5_202425</v>
      </c>
      <c r="AW6024" s="191" t="s">
        <v>92</v>
      </c>
      <c r="AX6024" s="18">
        <v>202425</v>
      </c>
      <c r="AY6024" s="191">
        <v>520</v>
      </c>
      <c r="AZ6024" s="191">
        <v>20</v>
      </c>
      <c r="BA6024" s="191">
        <v>5</v>
      </c>
      <c r="BB6024" s="191">
        <v>0</v>
      </c>
    </row>
    <row r="6025" spans="48:54" x14ac:dyDescent="0.2">
      <c r="AV6025" s="191" t="str">
        <f t="shared" si="98"/>
        <v>522_RS_20_5_202425</v>
      </c>
      <c r="AW6025" s="191" t="s">
        <v>92</v>
      </c>
      <c r="AX6025" s="18">
        <v>202425</v>
      </c>
      <c r="AY6025" s="191">
        <v>522</v>
      </c>
      <c r="AZ6025" s="191">
        <v>20</v>
      </c>
      <c r="BA6025" s="191">
        <v>5</v>
      </c>
      <c r="BB6025" s="191">
        <v>0</v>
      </c>
    </row>
    <row r="6026" spans="48:54" x14ac:dyDescent="0.2">
      <c r="AV6026" s="191" t="str">
        <f t="shared" si="98"/>
        <v>524_RS_20_5_202425</v>
      </c>
      <c r="AW6026" s="191" t="s">
        <v>92</v>
      </c>
      <c r="AX6026" s="18">
        <v>202425</v>
      </c>
      <c r="AY6026" s="191">
        <v>524</v>
      </c>
      <c r="AZ6026" s="191">
        <v>20</v>
      </c>
      <c r="BA6026" s="191">
        <v>5</v>
      </c>
      <c r="BB6026" s="191">
        <v>-146.39725000000001</v>
      </c>
    </row>
    <row r="6027" spans="48:54" x14ac:dyDescent="0.2">
      <c r="AV6027" s="191" t="str">
        <f t="shared" si="98"/>
        <v>526_RS_20_5_202425</v>
      </c>
      <c r="AW6027" s="191" t="s">
        <v>92</v>
      </c>
      <c r="AX6027" s="18">
        <v>202425</v>
      </c>
      <c r="AY6027" s="191">
        <v>526</v>
      </c>
      <c r="AZ6027" s="191">
        <v>20</v>
      </c>
      <c r="BA6027" s="191">
        <v>5</v>
      </c>
      <c r="BB6027" s="191">
        <v>0</v>
      </c>
    </row>
    <row r="6028" spans="48:54" x14ac:dyDescent="0.2">
      <c r="AV6028" s="191" t="str">
        <f t="shared" si="98"/>
        <v>528_RS_20_5_202425</v>
      </c>
      <c r="AW6028" s="191" t="s">
        <v>92</v>
      </c>
      <c r="AX6028" s="18">
        <v>202425</v>
      </c>
      <c r="AY6028" s="191">
        <v>528</v>
      </c>
      <c r="AZ6028" s="191">
        <v>20</v>
      </c>
      <c r="BA6028" s="191">
        <v>5</v>
      </c>
      <c r="BB6028" s="191">
        <v>0</v>
      </c>
    </row>
    <row r="6029" spans="48:54" x14ac:dyDescent="0.2">
      <c r="AV6029" s="191" t="str">
        <f t="shared" si="98"/>
        <v>530_RS_20_5_202425</v>
      </c>
      <c r="AW6029" s="191" t="s">
        <v>92</v>
      </c>
      <c r="AX6029" s="18">
        <v>202425</v>
      </c>
      <c r="AY6029" s="191">
        <v>530</v>
      </c>
      <c r="AZ6029" s="191">
        <v>20</v>
      </c>
      <c r="BA6029" s="191">
        <v>5</v>
      </c>
      <c r="BB6029" s="191">
        <v>0</v>
      </c>
    </row>
    <row r="6030" spans="48:54" x14ac:dyDescent="0.2">
      <c r="AV6030" s="191" t="str">
        <f t="shared" si="98"/>
        <v>532_RS_20_5_202425</v>
      </c>
      <c r="AW6030" s="191" t="s">
        <v>92</v>
      </c>
      <c r="AX6030" s="18">
        <v>202425</v>
      </c>
      <c r="AY6030" s="191">
        <v>532</v>
      </c>
      <c r="AZ6030" s="191">
        <v>20</v>
      </c>
      <c r="BA6030" s="191">
        <v>5</v>
      </c>
      <c r="BB6030" s="191">
        <v>-247.31200000000001</v>
      </c>
    </row>
    <row r="6031" spans="48:54" x14ac:dyDescent="0.2">
      <c r="AV6031" s="191" t="str">
        <f t="shared" si="98"/>
        <v>534_RS_20_5_202425</v>
      </c>
      <c r="AW6031" s="191" t="s">
        <v>92</v>
      </c>
      <c r="AX6031" s="18">
        <v>202425</v>
      </c>
      <c r="AY6031" s="191">
        <v>534</v>
      </c>
      <c r="AZ6031" s="191">
        <v>20</v>
      </c>
      <c r="BA6031" s="191">
        <v>5</v>
      </c>
      <c r="BB6031" s="191">
        <v>0</v>
      </c>
    </row>
    <row r="6032" spans="48:54" x14ac:dyDescent="0.2">
      <c r="AV6032" s="191" t="str">
        <f t="shared" si="98"/>
        <v>536_RS_20_5_202425</v>
      </c>
      <c r="AW6032" s="191" t="s">
        <v>92</v>
      </c>
      <c r="AX6032" s="18">
        <v>202425</v>
      </c>
      <c r="AY6032" s="191">
        <v>536</v>
      </c>
      <c r="AZ6032" s="191">
        <v>20</v>
      </c>
      <c r="BA6032" s="191">
        <v>5</v>
      </c>
      <c r="BB6032" s="191">
        <v>0</v>
      </c>
    </row>
    <row r="6033" spans="48:54" x14ac:dyDescent="0.2">
      <c r="AV6033" s="191" t="str">
        <f t="shared" si="98"/>
        <v>538_RS_20_5_202425</v>
      </c>
      <c r="AW6033" s="191" t="s">
        <v>92</v>
      </c>
      <c r="AX6033" s="18">
        <v>202425</v>
      </c>
      <c r="AY6033" s="191">
        <v>538</v>
      </c>
      <c r="AZ6033" s="191">
        <v>20</v>
      </c>
      <c r="BA6033" s="191">
        <v>5</v>
      </c>
      <c r="BB6033" s="191">
        <v>0</v>
      </c>
    </row>
    <row r="6034" spans="48:54" x14ac:dyDescent="0.2">
      <c r="AV6034" s="191" t="str">
        <f t="shared" si="98"/>
        <v>540_RS_20_5_202425</v>
      </c>
      <c r="AW6034" s="191" t="s">
        <v>92</v>
      </c>
      <c r="AX6034" s="18">
        <v>202425</v>
      </c>
      <c r="AY6034" s="191">
        <v>540</v>
      </c>
      <c r="AZ6034" s="191">
        <v>20</v>
      </c>
      <c r="BA6034" s="191">
        <v>5</v>
      </c>
      <c r="BB6034" s="191">
        <v>-396.20299999999997</v>
      </c>
    </row>
    <row r="6035" spans="48:54" x14ac:dyDescent="0.2">
      <c r="AV6035" s="191" t="str">
        <f t="shared" si="98"/>
        <v>542_RS_20_5_202425</v>
      </c>
      <c r="AW6035" s="191" t="s">
        <v>92</v>
      </c>
      <c r="AX6035" s="18">
        <v>202425</v>
      </c>
      <c r="AY6035" s="191">
        <v>542</v>
      </c>
      <c r="AZ6035" s="191">
        <v>20</v>
      </c>
      <c r="BA6035" s="191">
        <v>5</v>
      </c>
      <c r="BB6035" s="191">
        <v>-21.907</v>
      </c>
    </row>
    <row r="6036" spans="48:54" x14ac:dyDescent="0.2">
      <c r="AV6036" s="191" t="str">
        <f t="shared" si="98"/>
        <v>544_RS_20_5_202425</v>
      </c>
      <c r="AW6036" s="191" t="s">
        <v>92</v>
      </c>
      <c r="AX6036" s="18">
        <v>202425</v>
      </c>
      <c r="AY6036" s="191">
        <v>544</v>
      </c>
      <c r="AZ6036" s="191">
        <v>20</v>
      </c>
      <c r="BA6036" s="191">
        <v>5</v>
      </c>
      <c r="BB6036" s="191">
        <v>-204.708</v>
      </c>
    </row>
    <row r="6037" spans="48:54" x14ac:dyDescent="0.2">
      <c r="AV6037" s="191" t="str">
        <f t="shared" si="98"/>
        <v>545_RS_20_5_202425</v>
      </c>
      <c r="AW6037" s="191" t="s">
        <v>92</v>
      </c>
      <c r="AX6037" s="18">
        <v>202425</v>
      </c>
      <c r="AY6037" s="191">
        <v>545</v>
      </c>
      <c r="AZ6037" s="191">
        <v>20</v>
      </c>
      <c r="BA6037" s="191">
        <v>5</v>
      </c>
      <c r="BB6037" s="191">
        <v>-113.10075000000001</v>
      </c>
    </row>
    <row r="6038" spans="48:54" x14ac:dyDescent="0.2">
      <c r="AV6038" s="191" t="str">
        <f t="shared" si="98"/>
        <v>546_RS_20_5_202425</v>
      </c>
      <c r="AW6038" s="191" t="s">
        <v>92</v>
      </c>
      <c r="AX6038" s="18">
        <v>202425</v>
      </c>
      <c r="AY6038" s="191">
        <v>546</v>
      </c>
      <c r="AZ6038" s="191">
        <v>20</v>
      </c>
      <c r="BA6038" s="191">
        <v>5</v>
      </c>
      <c r="BB6038" s="191">
        <v>0</v>
      </c>
    </row>
    <row r="6039" spans="48:54" x14ac:dyDescent="0.2">
      <c r="AV6039" s="191" t="str">
        <f t="shared" si="98"/>
        <v>548_RS_20_5_202425</v>
      </c>
      <c r="AW6039" s="191" t="s">
        <v>92</v>
      </c>
      <c r="AX6039" s="18">
        <v>202425</v>
      </c>
      <c r="AY6039" s="191">
        <v>548</v>
      </c>
      <c r="AZ6039" s="191">
        <v>20</v>
      </c>
      <c r="BA6039" s="191">
        <v>5</v>
      </c>
      <c r="BB6039" s="191">
        <v>-80.727000000000004</v>
      </c>
    </row>
    <row r="6040" spans="48:54" x14ac:dyDescent="0.2">
      <c r="AV6040" s="191" t="str">
        <f t="shared" si="98"/>
        <v>550_RS_20_5_202425</v>
      </c>
      <c r="AW6040" s="191" t="s">
        <v>92</v>
      </c>
      <c r="AX6040" s="18">
        <v>202425</v>
      </c>
      <c r="AY6040" s="191">
        <v>550</v>
      </c>
      <c r="AZ6040" s="191">
        <v>20</v>
      </c>
      <c r="BA6040" s="191">
        <v>5</v>
      </c>
      <c r="BB6040" s="191">
        <v>0</v>
      </c>
    </row>
    <row r="6041" spans="48:54" x14ac:dyDescent="0.2">
      <c r="AV6041" s="191" t="str">
        <f t="shared" si="98"/>
        <v>552_RS_20_5_202425</v>
      </c>
      <c r="AW6041" s="191" t="s">
        <v>92</v>
      </c>
      <c r="AX6041" s="18">
        <v>202425</v>
      </c>
      <c r="AY6041" s="191">
        <v>552</v>
      </c>
      <c r="AZ6041" s="191">
        <v>20</v>
      </c>
      <c r="BA6041" s="191">
        <v>5</v>
      </c>
      <c r="BB6041" s="191">
        <v>0</v>
      </c>
    </row>
    <row r="6042" spans="48:54" x14ac:dyDescent="0.2">
      <c r="AV6042" s="191" t="str">
        <f t="shared" si="98"/>
        <v>562_RS_20_5_202425</v>
      </c>
      <c r="AW6042" s="191" t="s">
        <v>92</v>
      </c>
      <c r="AX6042" s="18">
        <v>202425</v>
      </c>
      <c r="AY6042" s="191">
        <v>562</v>
      </c>
      <c r="AZ6042" s="191">
        <v>20</v>
      </c>
      <c r="BA6042" s="191">
        <v>5</v>
      </c>
      <c r="BB6042" s="191">
        <v>0</v>
      </c>
    </row>
    <row r="6043" spans="48:54" x14ac:dyDescent="0.2">
      <c r="AV6043" s="191" t="str">
        <f t="shared" si="98"/>
        <v>564_RS_20_5_202425</v>
      </c>
      <c r="AW6043" s="191" t="s">
        <v>92</v>
      </c>
      <c r="AX6043" s="18">
        <v>202425</v>
      </c>
      <c r="AY6043" s="191">
        <v>564</v>
      </c>
      <c r="AZ6043" s="191">
        <v>20</v>
      </c>
      <c r="BA6043" s="191">
        <v>5</v>
      </c>
      <c r="BB6043" s="191">
        <v>0</v>
      </c>
    </row>
    <row r="6044" spans="48:54" x14ac:dyDescent="0.2">
      <c r="AV6044" s="191" t="str">
        <f t="shared" si="98"/>
        <v>566_RS_20_5_202425</v>
      </c>
      <c r="AW6044" s="191" t="s">
        <v>92</v>
      </c>
      <c r="AX6044" s="18">
        <v>202425</v>
      </c>
      <c r="AY6044" s="191">
        <v>566</v>
      </c>
      <c r="AZ6044" s="191">
        <v>20</v>
      </c>
      <c r="BA6044" s="191">
        <v>5</v>
      </c>
      <c r="BB6044" s="191">
        <v>0</v>
      </c>
    </row>
    <row r="6045" spans="48:54" x14ac:dyDescent="0.2">
      <c r="AV6045" s="191" t="str">
        <f t="shared" si="98"/>
        <v>568_RS_20_5_202425</v>
      </c>
      <c r="AW6045" s="191" t="s">
        <v>92</v>
      </c>
      <c r="AX6045" s="18">
        <v>202425</v>
      </c>
      <c r="AY6045" s="191">
        <v>568</v>
      </c>
      <c r="AZ6045" s="191">
        <v>20</v>
      </c>
      <c r="BA6045" s="191">
        <v>5</v>
      </c>
      <c r="BB6045" s="191">
        <v>0</v>
      </c>
    </row>
    <row r="6046" spans="48:54" x14ac:dyDescent="0.2">
      <c r="AV6046" s="191" t="str">
        <f t="shared" si="98"/>
        <v>572_RS_20_5_202425</v>
      </c>
      <c r="AW6046" s="191" t="s">
        <v>92</v>
      </c>
      <c r="AX6046" s="18">
        <v>202425</v>
      </c>
      <c r="AY6046" s="191">
        <v>572</v>
      </c>
      <c r="AZ6046" s="191">
        <v>20</v>
      </c>
      <c r="BA6046" s="191">
        <v>5</v>
      </c>
      <c r="BB6046" s="191">
        <v>0</v>
      </c>
    </row>
    <row r="6047" spans="48:54" x14ac:dyDescent="0.2">
      <c r="AV6047" s="191" t="str">
        <f t="shared" si="98"/>
        <v>574_RS_20_5_202425</v>
      </c>
      <c r="AW6047" s="191" t="s">
        <v>92</v>
      </c>
      <c r="AX6047" s="18">
        <v>202425</v>
      </c>
      <c r="AY6047" s="191">
        <v>574</v>
      </c>
      <c r="AZ6047" s="191">
        <v>20</v>
      </c>
      <c r="BA6047" s="191">
        <v>5</v>
      </c>
      <c r="BB6047" s="191">
        <v>0</v>
      </c>
    </row>
    <row r="6048" spans="48:54" x14ac:dyDescent="0.2">
      <c r="AV6048" s="191" t="str">
        <f t="shared" si="98"/>
        <v>576_RS_20_5_202425</v>
      </c>
      <c r="AW6048" s="191" t="s">
        <v>92</v>
      </c>
      <c r="AX6048" s="18">
        <v>202425</v>
      </c>
      <c r="AY6048" s="191">
        <v>576</v>
      </c>
      <c r="AZ6048" s="191">
        <v>20</v>
      </c>
      <c r="BA6048" s="191">
        <v>5</v>
      </c>
      <c r="BB6048" s="191">
        <v>0</v>
      </c>
    </row>
    <row r="6049" spans="48:54" x14ac:dyDescent="0.2">
      <c r="AV6049" s="191" t="str">
        <f t="shared" si="98"/>
        <v>582_RS_20_5_202425</v>
      </c>
      <c r="AW6049" s="191" t="s">
        <v>92</v>
      </c>
      <c r="AX6049" s="18">
        <v>202425</v>
      </c>
      <c r="AY6049" s="191">
        <v>582</v>
      </c>
      <c r="AZ6049" s="191">
        <v>20</v>
      </c>
      <c r="BA6049" s="191">
        <v>5</v>
      </c>
      <c r="BB6049" s="191">
        <v>0</v>
      </c>
    </row>
    <row r="6050" spans="48:54" x14ac:dyDescent="0.2">
      <c r="AV6050" s="191" t="str">
        <f t="shared" si="98"/>
        <v>584_RS_20_5_202425</v>
      </c>
      <c r="AW6050" s="191" t="s">
        <v>92</v>
      </c>
      <c r="AX6050" s="18">
        <v>202425</v>
      </c>
      <c r="AY6050" s="191">
        <v>584</v>
      </c>
      <c r="AZ6050" s="191">
        <v>20</v>
      </c>
      <c r="BA6050" s="191">
        <v>5</v>
      </c>
      <c r="BB6050" s="191">
        <v>0</v>
      </c>
    </row>
    <row r="6051" spans="48:54" x14ac:dyDescent="0.2">
      <c r="AV6051" s="191" t="str">
        <f t="shared" si="98"/>
        <v>586_RS_20_5_202425</v>
      </c>
      <c r="AW6051" s="191" t="s">
        <v>92</v>
      </c>
      <c r="AX6051" s="18">
        <v>202425</v>
      </c>
      <c r="AY6051" s="191">
        <v>586</v>
      </c>
      <c r="AZ6051" s="191">
        <v>20</v>
      </c>
      <c r="BA6051" s="191">
        <v>5</v>
      </c>
      <c r="BB6051" s="191">
        <v>0</v>
      </c>
    </row>
    <row r="6052" spans="48:54" x14ac:dyDescent="0.2">
      <c r="AV6052" s="191" t="str">
        <f t="shared" si="98"/>
        <v>512_RS_21_1_202425</v>
      </c>
      <c r="AW6052" s="191" t="s">
        <v>92</v>
      </c>
      <c r="AX6052" s="18">
        <v>202425</v>
      </c>
      <c r="AY6052" s="191">
        <v>512</v>
      </c>
      <c r="AZ6052" s="191">
        <v>21</v>
      </c>
      <c r="BA6052" s="191">
        <v>1</v>
      </c>
      <c r="BB6052" s="191">
        <v>455.90300000000002</v>
      </c>
    </row>
    <row r="6053" spans="48:54" x14ac:dyDescent="0.2">
      <c r="AV6053" s="191" t="str">
        <f t="shared" si="98"/>
        <v>514_RS_21_1_202425</v>
      </c>
      <c r="AW6053" s="191" t="s">
        <v>92</v>
      </c>
      <c r="AX6053" s="18">
        <v>202425</v>
      </c>
      <c r="AY6053" s="191">
        <v>514</v>
      </c>
      <c r="AZ6053" s="191">
        <v>21</v>
      </c>
      <c r="BA6053" s="191">
        <v>1</v>
      </c>
      <c r="BB6053" s="191">
        <v>276</v>
      </c>
    </row>
    <row r="6054" spans="48:54" x14ac:dyDescent="0.2">
      <c r="AV6054" s="191" t="str">
        <f t="shared" si="98"/>
        <v>516_RS_21_1_202425</v>
      </c>
      <c r="AW6054" s="191" t="s">
        <v>92</v>
      </c>
      <c r="AX6054" s="18">
        <v>202425</v>
      </c>
      <c r="AY6054" s="191">
        <v>516</v>
      </c>
      <c r="AZ6054" s="191">
        <v>21</v>
      </c>
      <c r="BA6054" s="191">
        <v>1</v>
      </c>
      <c r="BB6054" s="191">
        <v>15.797000000000001</v>
      </c>
    </row>
    <row r="6055" spans="48:54" x14ac:dyDescent="0.2">
      <c r="AV6055" s="191" t="str">
        <f t="shared" si="98"/>
        <v>518_RS_21_1_202425</v>
      </c>
      <c r="AW6055" s="191" t="s">
        <v>92</v>
      </c>
      <c r="AX6055" s="18">
        <v>202425</v>
      </c>
      <c r="AY6055" s="191">
        <v>518</v>
      </c>
      <c r="AZ6055" s="191">
        <v>21</v>
      </c>
      <c r="BA6055" s="191">
        <v>1</v>
      </c>
      <c r="BB6055" s="191">
        <v>171.36199999999999</v>
      </c>
    </row>
    <row r="6056" spans="48:54" x14ac:dyDescent="0.2">
      <c r="AV6056" s="191" t="str">
        <f t="shared" si="98"/>
        <v>520_RS_21_1_202425</v>
      </c>
      <c r="AW6056" s="191" t="s">
        <v>92</v>
      </c>
      <c r="AX6056" s="18">
        <v>202425</v>
      </c>
      <c r="AY6056" s="191">
        <v>520</v>
      </c>
      <c r="AZ6056" s="191">
        <v>21</v>
      </c>
      <c r="BA6056" s="191">
        <v>1</v>
      </c>
      <c r="BB6056" s="191">
        <v>36.198999999999998</v>
      </c>
    </row>
    <row r="6057" spans="48:54" x14ac:dyDescent="0.2">
      <c r="AV6057" s="191" t="str">
        <f t="shared" si="98"/>
        <v>522_RS_21_1_202425</v>
      </c>
      <c r="AW6057" s="191" t="s">
        <v>92</v>
      </c>
      <c r="AX6057" s="18">
        <v>202425</v>
      </c>
      <c r="AY6057" s="191">
        <v>522</v>
      </c>
      <c r="AZ6057" s="191">
        <v>21</v>
      </c>
      <c r="BA6057" s="191">
        <v>1</v>
      </c>
      <c r="BB6057" s="191">
        <v>47.237389999999998</v>
      </c>
    </row>
    <row r="6058" spans="48:54" x14ac:dyDescent="0.2">
      <c r="AV6058" s="191" t="str">
        <f t="shared" si="98"/>
        <v>524_RS_21_1_202425</v>
      </c>
      <c r="AW6058" s="191" t="s">
        <v>92</v>
      </c>
      <c r="AX6058" s="18">
        <v>202425</v>
      </c>
      <c r="AY6058" s="191">
        <v>524</v>
      </c>
      <c r="AZ6058" s="191">
        <v>21</v>
      </c>
      <c r="BA6058" s="191">
        <v>1</v>
      </c>
      <c r="BB6058" s="191">
        <v>667.43799999999999</v>
      </c>
    </row>
    <row r="6059" spans="48:54" x14ac:dyDescent="0.2">
      <c r="AV6059" s="191" t="str">
        <f t="shared" si="98"/>
        <v>526_RS_21_1_202425</v>
      </c>
      <c r="AW6059" s="191" t="s">
        <v>92</v>
      </c>
      <c r="AX6059" s="18">
        <v>202425</v>
      </c>
      <c r="AY6059" s="191">
        <v>526</v>
      </c>
      <c r="AZ6059" s="191">
        <v>21</v>
      </c>
      <c r="BA6059" s="191">
        <v>1</v>
      </c>
      <c r="BB6059" s="191">
        <v>209.99599999999998</v>
      </c>
    </row>
    <row r="6060" spans="48:54" x14ac:dyDescent="0.2">
      <c r="AV6060" s="191" t="str">
        <f t="shared" si="98"/>
        <v>528_RS_21_1_202425</v>
      </c>
      <c r="AW6060" s="191" t="s">
        <v>92</v>
      </c>
      <c r="AX6060" s="18">
        <v>202425</v>
      </c>
      <c r="AY6060" s="191">
        <v>528</v>
      </c>
      <c r="AZ6060" s="191">
        <v>21</v>
      </c>
      <c r="BA6060" s="191">
        <v>1</v>
      </c>
      <c r="BB6060" s="191">
        <v>271</v>
      </c>
    </row>
    <row r="6061" spans="48:54" x14ac:dyDescent="0.2">
      <c r="AV6061" s="191" t="str">
        <f t="shared" si="98"/>
        <v>530_RS_21_1_202425</v>
      </c>
      <c r="AW6061" s="191" t="s">
        <v>92</v>
      </c>
      <c r="AX6061" s="18">
        <v>202425</v>
      </c>
      <c r="AY6061" s="191">
        <v>530</v>
      </c>
      <c r="AZ6061" s="191">
        <v>21</v>
      </c>
      <c r="BA6061" s="191">
        <v>1</v>
      </c>
      <c r="BB6061" s="191">
        <v>171.80543</v>
      </c>
    </row>
    <row r="6062" spans="48:54" x14ac:dyDescent="0.2">
      <c r="AV6062" s="191" t="str">
        <f t="shared" si="98"/>
        <v>532_RS_21_1_202425</v>
      </c>
      <c r="AW6062" s="191" t="s">
        <v>92</v>
      </c>
      <c r="AX6062" s="18">
        <v>202425</v>
      </c>
      <c r="AY6062" s="191">
        <v>532</v>
      </c>
      <c r="AZ6062" s="191">
        <v>21</v>
      </c>
      <c r="BA6062" s="191">
        <v>1</v>
      </c>
      <c r="BB6062" s="191">
        <v>0</v>
      </c>
    </row>
    <row r="6063" spans="48:54" x14ac:dyDescent="0.2">
      <c r="AV6063" s="191" t="str">
        <f t="shared" si="98"/>
        <v>534_RS_21_1_202425</v>
      </c>
      <c r="AW6063" s="191" t="s">
        <v>92</v>
      </c>
      <c r="AX6063" s="18">
        <v>202425</v>
      </c>
      <c r="AY6063" s="191">
        <v>534</v>
      </c>
      <c r="AZ6063" s="191">
        <v>21</v>
      </c>
      <c r="BA6063" s="191">
        <v>1</v>
      </c>
      <c r="BB6063" s="191">
        <v>0</v>
      </c>
    </row>
    <row r="6064" spans="48:54" x14ac:dyDescent="0.2">
      <c r="AV6064" s="191" t="str">
        <f t="shared" si="98"/>
        <v>536_RS_21_1_202425</v>
      </c>
      <c r="AW6064" s="191" t="s">
        <v>92</v>
      </c>
      <c r="AX6064" s="18">
        <v>202425</v>
      </c>
      <c r="AY6064" s="191">
        <v>536</v>
      </c>
      <c r="AZ6064" s="191">
        <v>21</v>
      </c>
      <c r="BA6064" s="191">
        <v>1</v>
      </c>
      <c r="BB6064" s="191">
        <v>0</v>
      </c>
    </row>
    <row r="6065" spans="48:54" x14ac:dyDescent="0.2">
      <c r="AV6065" s="191" t="str">
        <f t="shared" si="98"/>
        <v>538_RS_21_1_202425</v>
      </c>
      <c r="AW6065" s="191" t="s">
        <v>92</v>
      </c>
      <c r="AX6065" s="18">
        <v>202425</v>
      </c>
      <c r="AY6065" s="191">
        <v>538</v>
      </c>
      <c r="AZ6065" s="191">
        <v>21</v>
      </c>
      <c r="BA6065" s="191">
        <v>1</v>
      </c>
      <c r="BB6065" s="191">
        <v>16.866060000000001</v>
      </c>
    </row>
    <row r="6066" spans="48:54" x14ac:dyDescent="0.2">
      <c r="AV6066" s="191" t="str">
        <f t="shared" si="98"/>
        <v>540_RS_21_1_202425</v>
      </c>
      <c r="AW6066" s="191" t="s">
        <v>92</v>
      </c>
      <c r="AX6066" s="18">
        <v>202425</v>
      </c>
      <c r="AY6066" s="191">
        <v>540</v>
      </c>
      <c r="AZ6066" s="191">
        <v>21</v>
      </c>
      <c r="BA6066" s="191">
        <v>1</v>
      </c>
      <c r="BB6066" s="191">
        <v>0</v>
      </c>
    </row>
    <row r="6067" spans="48:54" x14ac:dyDescent="0.2">
      <c r="AV6067" s="191" t="str">
        <f t="shared" si="98"/>
        <v>542_RS_21_1_202425</v>
      </c>
      <c r="AW6067" s="191" t="s">
        <v>92</v>
      </c>
      <c r="AX6067" s="18">
        <v>202425</v>
      </c>
      <c r="AY6067" s="191">
        <v>542</v>
      </c>
      <c r="AZ6067" s="191">
        <v>21</v>
      </c>
      <c r="BA6067" s="191">
        <v>1</v>
      </c>
      <c r="BB6067" s="191">
        <v>0</v>
      </c>
    </row>
    <row r="6068" spans="48:54" x14ac:dyDescent="0.2">
      <c r="AV6068" s="191" t="str">
        <f t="shared" si="98"/>
        <v>544_RS_21_1_202425</v>
      </c>
      <c r="AW6068" s="191" t="s">
        <v>92</v>
      </c>
      <c r="AX6068" s="18">
        <v>202425</v>
      </c>
      <c r="AY6068" s="191">
        <v>544</v>
      </c>
      <c r="AZ6068" s="191">
        <v>21</v>
      </c>
      <c r="BA6068" s="191">
        <v>1</v>
      </c>
      <c r="BB6068" s="191">
        <v>0</v>
      </c>
    </row>
    <row r="6069" spans="48:54" x14ac:dyDescent="0.2">
      <c r="AV6069" s="191" t="str">
        <f t="shared" si="98"/>
        <v>545_RS_21_1_202425</v>
      </c>
      <c r="AW6069" s="191" t="s">
        <v>92</v>
      </c>
      <c r="AX6069" s="18">
        <v>202425</v>
      </c>
      <c r="AY6069" s="191">
        <v>545</v>
      </c>
      <c r="AZ6069" s="191">
        <v>21</v>
      </c>
      <c r="BA6069" s="191">
        <v>1</v>
      </c>
      <c r="BB6069" s="191">
        <v>0</v>
      </c>
    </row>
    <row r="6070" spans="48:54" x14ac:dyDescent="0.2">
      <c r="AV6070" s="191" t="str">
        <f t="shared" si="98"/>
        <v>546_RS_21_1_202425</v>
      </c>
      <c r="AW6070" s="191" t="s">
        <v>92</v>
      </c>
      <c r="AX6070" s="18">
        <v>202425</v>
      </c>
      <c r="AY6070" s="191">
        <v>546</v>
      </c>
      <c r="AZ6070" s="191">
        <v>21</v>
      </c>
      <c r="BA6070" s="191">
        <v>1</v>
      </c>
      <c r="BB6070" s="191">
        <v>0</v>
      </c>
    </row>
    <row r="6071" spans="48:54" x14ac:dyDescent="0.2">
      <c r="AV6071" s="191" t="str">
        <f t="shared" si="98"/>
        <v>548_RS_21_1_202425</v>
      </c>
      <c r="AW6071" s="191" t="s">
        <v>92</v>
      </c>
      <c r="AX6071" s="18">
        <v>202425</v>
      </c>
      <c r="AY6071" s="191">
        <v>548</v>
      </c>
      <c r="AZ6071" s="191">
        <v>21</v>
      </c>
      <c r="BA6071" s="191">
        <v>1</v>
      </c>
      <c r="BB6071" s="191">
        <v>111.51100000000001</v>
      </c>
    </row>
    <row r="6072" spans="48:54" x14ac:dyDescent="0.2">
      <c r="AV6072" s="191" t="str">
        <f t="shared" si="98"/>
        <v>550_RS_21_1_202425</v>
      </c>
      <c r="AW6072" s="191" t="s">
        <v>92</v>
      </c>
      <c r="AX6072" s="18">
        <v>202425</v>
      </c>
      <c r="AY6072" s="191">
        <v>550</v>
      </c>
      <c r="AZ6072" s="191">
        <v>21</v>
      </c>
      <c r="BA6072" s="191">
        <v>1</v>
      </c>
      <c r="BB6072" s="191">
        <v>49.699870000000004</v>
      </c>
    </row>
    <row r="6073" spans="48:54" x14ac:dyDescent="0.2">
      <c r="AV6073" s="191" t="str">
        <f t="shared" si="98"/>
        <v>552_RS_21_1_202425</v>
      </c>
      <c r="AW6073" s="191" t="s">
        <v>92</v>
      </c>
      <c r="AX6073" s="18">
        <v>202425</v>
      </c>
      <c r="AY6073" s="191">
        <v>552</v>
      </c>
      <c r="AZ6073" s="191">
        <v>21</v>
      </c>
      <c r="BA6073" s="191">
        <v>1</v>
      </c>
      <c r="BB6073" s="191">
        <v>0</v>
      </c>
    </row>
    <row r="6074" spans="48:54" x14ac:dyDescent="0.2">
      <c r="AV6074" s="191" t="str">
        <f t="shared" si="98"/>
        <v>562_RS_21_1_202425</v>
      </c>
      <c r="AW6074" s="191" t="s">
        <v>92</v>
      </c>
      <c r="AX6074" s="18">
        <v>202425</v>
      </c>
      <c r="AY6074" s="191">
        <v>562</v>
      </c>
      <c r="AZ6074" s="191">
        <v>21</v>
      </c>
      <c r="BA6074" s="191">
        <v>1</v>
      </c>
      <c r="BB6074" s="191">
        <v>0</v>
      </c>
    </row>
    <row r="6075" spans="48:54" x14ac:dyDescent="0.2">
      <c r="AV6075" s="191" t="str">
        <f t="shared" si="98"/>
        <v>564_RS_21_1_202425</v>
      </c>
      <c r="AW6075" s="191" t="s">
        <v>92</v>
      </c>
      <c r="AX6075" s="18">
        <v>202425</v>
      </c>
      <c r="AY6075" s="191">
        <v>564</v>
      </c>
      <c r="AZ6075" s="191">
        <v>21</v>
      </c>
      <c r="BA6075" s="191">
        <v>1</v>
      </c>
      <c r="BB6075" s="191">
        <v>0</v>
      </c>
    </row>
    <row r="6076" spans="48:54" x14ac:dyDescent="0.2">
      <c r="AV6076" s="191" t="str">
        <f t="shared" si="98"/>
        <v>566_RS_21_1_202425</v>
      </c>
      <c r="AW6076" s="191" t="s">
        <v>92</v>
      </c>
      <c r="AX6076" s="18">
        <v>202425</v>
      </c>
      <c r="AY6076" s="191">
        <v>566</v>
      </c>
      <c r="AZ6076" s="191">
        <v>21</v>
      </c>
      <c r="BA6076" s="191">
        <v>1</v>
      </c>
      <c r="BB6076" s="191">
        <v>0</v>
      </c>
    </row>
    <row r="6077" spans="48:54" x14ac:dyDescent="0.2">
      <c r="AV6077" s="191" t="str">
        <f t="shared" si="98"/>
        <v>568_RS_21_1_202425</v>
      </c>
      <c r="AW6077" s="191" t="s">
        <v>92</v>
      </c>
      <c r="AX6077" s="18">
        <v>202425</v>
      </c>
      <c r="AY6077" s="191">
        <v>568</v>
      </c>
      <c r="AZ6077" s="191">
        <v>21</v>
      </c>
      <c r="BA6077" s="191">
        <v>1</v>
      </c>
      <c r="BB6077" s="191">
        <v>0</v>
      </c>
    </row>
    <row r="6078" spans="48:54" x14ac:dyDescent="0.2">
      <c r="AV6078" s="191" t="str">
        <f t="shared" si="98"/>
        <v>572_RS_21_1_202425</v>
      </c>
      <c r="AW6078" s="191" t="s">
        <v>92</v>
      </c>
      <c r="AX6078" s="18">
        <v>202425</v>
      </c>
      <c r="AY6078" s="191">
        <v>572</v>
      </c>
      <c r="AZ6078" s="191">
        <v>21</v>
      </c>
      <c r="BA6078" s="191">
        <v>1</v>
      </c>
      <c r="BB6078" s="191">
        <v>0</v>
      </c>
    </row>
    <row r="6079" spans="48:54" x14ac:dyDescent="0.2">
      <c r="AV6079" s="191" t="str">
        <f t="shared" si="98"/>
        <v>574_RS_21_1_202425</v>
      </c>
      <c r="AW6079" s="191" t="s">
        <v>92</v>
      </c>
      <c r="AX6079" s="18">
        <v>202425</v>
      </c>
      <c r="AY6079" s="191">
        <v>574</v>
      </c>
      <c r="AZ6079" s="191">
        <v>21</v>
      </c>
      <c r="BA6079" s="191">
        <v>1</v>
      </c>
      <c r="BB6079" s="191">
        <v>0</v>
      </c>
    </row>
    <row r="6080" spans="48:54" x14ac:dyDescent="0.2">
      <c r="AV6080" s="191" t="str">
        <f t="shared" si="98"/>
        <v>576_RS_21_1_202425</v>
      </c>
      <c r="AW6080" s="191" t="s">
        <v>92</v>
      </c>
      <c r="AX6080" s="18">
        <v>202425</v>
      </c>
      <c r="AY6080" s="191">
        <v>576</v>
      </c>
      <c r="AZ6080" s="191">
        <v>21</v>
      </c>
      <c r="BA6080" s="191">
        <v>1</v>
      </c>
      <c r="BB6080" s="191">
        <v>0</v>
      </c>
    </row>
    <row r="6081" spans="48:54" x14ac:dyDescent="0.2">
      <c r="AV6081" s="191" t="str">
        <f t="shared" si="98"/>
        <v>582_RS_21_1_202425</v>
      </c>
      <c r="AW6081" s="191" t="s">
        <v>92</v>
      </c>
      <c r="AX6081" s="18">
        <v>202425</v>
      </c>
      <c r="AY6081" s="191">
        <v>582</v>
      </c>
      <c r="AZ6081" s="191">
        <v>21</v>
      </c>
      <c r="BA6081" s="191">
        <v>1</v>
      </c>
      <c r="BB6081" s="191">
        <v>0</v>
      </c>
    </row>
    <row r="6082" spans="48:54" x14ac:dyDescent="0.2">
      <c r="AV6082" s="191" t="str">
        <f t="shared" si="98"/>
        <v>584_RS_21_1_202425</v>
      </c>
      <c r="AW6082" s="191" t="s">
        <v>92</v>
      </c>
      <c r="AX6082" s="18">
        <v>202425</v>
      </c>
      <c r="AY6082" s="191">
        <v>584</v>
      </c>
      <c r="AZ6082" s="191">
        <v>21</v>
      </c>
      <c r="BA6082" s="191">
        <v>1</v>
      </c>
      <c r="BB6082" s="191">
        <v>0</v>
      </c>
    </row>
    <row r="6083" spans="48:54" x14ac:dyDescent="0.2">
      <c r="AV6083" s="191" t="str">
        <f t="shared" si="98"/>
        <v>586_RS_21_1_202425</v>
      </c>
      <c r="AW6083" s="191" t="s">
        <v>92</v>
      </c>
      <c r="AX6083" s="18">
        <v>202425</v>
      </c>
      <c r="AY6083" s="191">
        <v>586</v>
      </c>
      <c r="AZ6083" s="191">
        <v>21</v>
      </c>
      <c r="BA6083" s="191">
        <v>1</v>
      </c>
      <c r="BB6083" s="191">
        <v>0</v>
      </c>
    </row>
    <row r="6084" spans="48:54" x14ac:dyDescent="0.2">
      <c r="AV6084" s="191" t="str">
        <f t="shared" ref="AV6084:AV6147" si="99">AY6084&amp;"_"&amp;AW6084&amp;"_"&amp;AZ6084&amp;"_"&amp;BA6084&amp;"_"&amp;AX6084</f>
        <v>512_RS_21_2_202425</v>
      </c>
      <c r="AW6084" s="191" t="s">
        <v>92</v>
      </c>
      <c r="AX6084" s="18">
        <v>202425</v>
      </c>
      <c r="AY6084" s="191">
        <v>512</v>
      </c>
      <c r="AZ6084" s="191">
        <v>21</v>
      </c>
      <c r="BA6084" s="191">
        <v>2</v>
      </c>
      <c r="BB6084" s="191">
        <v>-650.18700000000001</v>
      </c>
    </row>
    <row r="6085" spans="48:54" x14ac:dyDescent="0.2">
      <c r="AV6085" s="191" t="str">
        <f t="shared" si="99"/>
        <v>514_RS_21_2_202425</v>
      </c>
      <c r="AW6085" s="191" t="s">
        <v>92</v>
      </c>
      <c r="AX6085" s="18">
        <v>202425</v>
      </c>
      <c r="AY6085" s="191">
        <v>514</v>
      </c>
      <c r="AZ6085" s="191">
        <v>21</v>
      </c>
      <c r="BA6085" s="191">
        <v>2</v>
      </c>
      <c r="BB6085" s="191">
        <v>-246</v>
      </c>
    </row>
    <row r="6086" spans="48:54" x14ac:dyDescent="0.2">
      <c r="AV6086" s="191" t="str">
        <f t="shared" si="99"/>
        <v>516_RS_21_2_202425</v>
      </c>
      <c r="AW6086" s="191" t="s">
        <v>92</v>
      </c>
      <c r="AX6086" s="18">
        <v>202425</v>
      </c>
      <c r="AY6086" s="191">
        <v>516</v>
      </c>
      <c r="AZ6086" s="191">
        <v>21</v>
      </c>
      <c r="BA6086" s="191">
        <v>2</v>
      </c>
      <c r="BB6086" s="191">
        <v>-74.813999999999993</v>
      </c>
    </row>
    <row r="6087" spans="48:54" x14ac:dyDescent="0.2">
      <c r="AV6087" s="191" t="str">
        <f t="shared" si="99"/>
        <v>518_RS_21_2_202425</v>
      </c>
      <c r="AW6087" s="191" t="s">
        <v>92</v>
      </c>
      <c r="AX6087" s="18">
        <v>202425</v>
      </c>
      <c r="AY6087" s="191">
        <v>518</v>
      </c>
      <c r="AZ6087" s="191">
        <v>21</v>
      </c>
      <c r="BA6087" s="191">
        <v>2</v>
      </c>
      <c r="BB6087" s="191">
        <v>-171.36199999999999</v>
      </c>
    </row>
    <row r="6088" spans="48:54" x14ac:dyDescent="0.2">
      <c r="AV6088" s="191" t="str">
        <f t="shared" si="99"/>
        <v>520_RS_21_2_202425</v>
      </c>
      <c r="AW6088" s="191" t="s">
        <v>92</v>
      </c>
      <c r="AX6088" s="18">
        <v>202425</v>
      </c>
      <c r="AY6088" s="191">
        <v>520</v>
      </c>
      <c r="AZ6088" s="191">
        <v>21</v>
      </c>
      <c r="BA6088" s="191">
        <v>2</v>
      </c>
      <c r="BB6088" s="191">
        <v>-166.071</v>
      </c>
    </row>
    <row r="6089" spans="48:54" x14ac:dyDescent="0.2">
      <c r="AV6089" s="191" t="str">
        <f t="shared" si="99"/>
        <v>522_RS_21_2_202425</v>
      </c>
      <c r="AW6089" s="191" t="s">
        <v>92</v>
      </c>
      <c r="AX6089" s="18">
        <v>202425</v>
      </c>
      <c r="AY6089" s="191">
        <v>522</v>
      </c>
      <c r="AZ6089" s="191">
        <v>21</v>
      </c>
      <c r="BA6089" s="191">
        <v>2</v>
      </c>
      <c r="BB6089" s="191">
        <v>-332.49122</v>
      </c>
    </row>
    <row r="6090" spans="48:54" x14ac:dyDescent="0.2">
      <c r="AV6090" s="191" t="str">
        <f t="shared" si="99"/>
        <v>524_RS_21_2_202425</v>
      </c>
      <c r="AW6090" s="191" t="s">
        <v>92</v>
      </c>
      <c r="AX6090" s="18">
        <v>202425</v>
      </c>
      <c r="AY6090" s="191">
        <v>524</v>
      </c>
      <c r="AZ6090" s="191">
        <v>21</v>
      </c>
      <c r="BA6090" s="191">
        <v>2</v>
      </c>
      <c r="BB6090" s="191">
        <v>-1337.713</v>
      </c>
    </row>
    <row r="6091" spans="48:54" x14ac:dyDescent="0.2">
      <c r="AV6091" s="191" t="str">
        <f t="shared" si="99"/>
        <v>526_RS_21_2_202425</v>
      </c>
      <c r="AW6091" s="191" t="s">
        <v>92</v>
      </c>
      <c r="AX6091" s="18">
        <v>202425</v>
      </c>
      <c r="AY6091" s="191">
        <v>526</v>
      </c>
      <c r="AZ6091" s="191">
        <v>21</v>
      </c>
      <c r="BA6091" s="191">
        <v>2</v>
      </c>
      <c r="BB6091" s="191">
        <v>-289.51299999999998</v>
      </c>
    </row>
    <row r="6092" spans="48:54" x14ac:dyDescent="0.2">
      <c r="AV6092" s="191" t="str">
        <f t="shared" si="99"/>
        <v>528_RS_21_2_202425</v>
      </c>
      <c r="AW6092" s="191" t="s">
        <v>92</v>
      </c>
      <c r="AX6092" s="18">
        <v>202425</v>
      </c>
      <c r="AY6092" s="191">
        <v>528</v>
      </c>
      <c r="AZ6092" s="191">
        <v>21</v>
      </c>
      <c r="BA6092" s="191">
        <v>2</v>
      </c>
      <c r="BB6092" s="191">
        <v>-613</v>
      </c>
    </row>
    <row r="6093" spans="48:54" x14ac:dyDescent="0.2">
      <c r="AV6093" s="191" t="str">
        <f t="shared" si="99"/>
        <v>530_RS_21_2_202425</v>
      </c>
      <c r="AW6093" s="191" t="s">
        <v>92</v>
      </c>
      <c r="AX6093" s="18">
        <v>202425</v>
      </c>
      <c r="AY6093" s="191">
        <v>530</v>
      </c>
      <c r="AZ6093" s="191">
        <v>21</v>
      </c>
      <c r="BA6093" s="191">
        <v>2</v>
      </c>
      <c r="BB6093" s="191">
        <v>-366.76273000000003</v>
      </c>
    </row>
    <row r="6094" spans="48:54" x14ac:dyDescent="0.2">
      <c r="AV6094" s="191" t="str">
        <f t="shared" si="99"/>
        <v>532_RS_21_2_202425</v>
      </c>
      <c r="AW6094" s="191" t="s">
        <v>92</v>
      </c>
      <c r="AX6094" s="18">
        <v>202425</v>
      </c>
      <c r="AY6094" s="191">
        <v>532</v>
      </c>
      <c r="AZ6094" s="191">
        <v>21</v>
      </c>
      <c r="BA6094" s="191">
        <v>2</v>
      </c>
      <c r="BB6094" s="191">
        <v>0</v>
      </c>
    </row>
    <row r="6095" spans="48:54" x14ac:dyDescent="0.2">
      <c r="AV6095" s="191" t="str">
        <f t="shared" si="99"/>
        <v>534_RS_21_2_202425</v>
      </c>
      <c r="AW6095" s="191" t="s">
        <v>92</v>
      </c>
      <c r="AX6095" s="18">
        <v>202425</v>
      </c>
      <c r="AY6095" s="191">
        <v>534</v>
      </c>
      <c r="AZ6095" s="191">
        <v>21</v>
      </c>
      <c r="BA6095" s="191">
        <v>2</v>
      </c>
      <c r="BB6095" s="191">
        <v>0</v>
      </c>
    </row>
    <row r="6096" spans="48:54" x14ac:dyDescent="0.2">
      <c r="AV6096" s="191" t="str">
        <f t="shared" si="99"/>
        <v>536_RS_21_2_202425</v>
      </c>
      <c r="AW6096" s="191" t="s">
        <v>92</v>
      </c>
      <c r="AX6096" s="18">
        <v>202425</v>
      </c>
      <c r="AY6096" s="191">
        <v>536</v>
      </c>
      <c r="AZ6096" s="191">
        <v>21</v>
      </c>
      <c r="BA6096" s="191">
        <v>2</v>
      </c>
      <c r="BB6096" s="191">
        <v>0</v>
      </c>
    </row>
    <row r="6097" spans="48:54" x14ac:dyDescent="0.2">
      <c r="AV6097" s="191" t="str">
        <f t="shared" si="99"/>
        <v>538_RS_21_2_202425</v>
      </c>
      <c r="AW6097" s="191" t="s">
        <v>92</v>
      </c>
      <c r="AX6097" s="18">
        <v>202425</v>
      </c>
      <c r="AY6097" s="191">
        <v>538</v>
      </c>
      <c r="AZ6097" s="191">
        <v>21</v>
      </c>
      <c r="BA6097" s="191">
        <v>2</v>
      </c>
      <c r="BB6097" s="191">
        <v>-1.73705</v>
      </c>
    </row>
    <row r="6098" spans="48:54" x14ac:dyDescent="0.2">
      <c r="AV6098" s="191" t="str">
        <f t="shared" si="99"/>
        <v>540_RS_21_2_202425</v>
      </c>
      <c r="AW6098" s="191" t="s">
        <v>92</v>
      </c>
      <c r="AX6098" s="18">
        <v>202425</v>
      </c>
      <c r="AY6098" s="191">
        <v>540</v>
      </c>
      <c r="AZ6098" s="191">
        <v>21</v>
      </c>
      <c r="BA6098" s="191">
        <v>2</v>
      </c>
      <c r="BB6098" s="191">
        <v>0</v>
      </c>
    </row>
    <row r="6099" spans="48:54" x14ac:dyDescent="0.2">
      <c r="AV6099" s="191" t="str">
        <f t="shared" si="99"/>
        <v>542_RS_21_2_202425</v>
      </c>
      <c r="AW6099" s="191" t="s">
        <v>92</v>
      </c>
      <c r="AX6099" s="18">
        <v>202425</v>
      </c>
      <c r="AY6099" s="191">
        <v>542</v>
      </c>
      <c r="AZ6099" s="191">
        <v>21</v>
      </c>
      <c r="BA6099" s="191">
        <v>2</v>
      </c>
      <c r="BB6099" s="191">
        <v>0</v>
      </c>
    </row>
    <row r="6100" spans="48:54" x14ac:dyDescent="0.2">
      <c r="AV6100" s="191" t="str">
        <f t="shared" si="99"/>
        <v>544_RS_21_2_202425</v>
      </c>
      <c r="AW6100" s="191" t="s">
        <v>92</v>
      </c>
      <c r="AX6100" s="18">
        <v>202425</v>
      </c>
      <c r="AY6100" s="191">
        <v>544</v>
      </c>
      <c r="AZ6100" s="191">
        <v>21</v>
      </c>
      <c r="BA6100" s="191">
        <v>2</v>
      </c>
      <c r="BB6100" s="191">
        <v>0</v>
      </c>
    </row>
    <row r="6101" spans="48:54" x14ac:dyDescent="0.2">
      <c r="AV6101" s="191" t="str">
        <f t="shared" si="99"/>
        <v>545_RS_21_2_202425</v>
      </c>
      <c r="AW6101" s="191" t="s">
        <v>92</v>
      </c>
      <c r="AX6101" s="18">
        <v>202425</v>
      </c>
      <c r="AY6101" s="191">
        <v>545</v>
      </c>
      <c r="AZ6101" s="191">
        <v>21</v>
      </c>
      <c r="BA6101" s="191">
        <v>2</v>
      </c>
      <c r="BB6101" s="191">
        <v>0</v>
      </c>
    </row>
    <row r="6102" spans="48:54" x14ac:dyDescent="0.2">
      <c r="AV6102" s="191" t="str">
        <f t="shared" si="99"/>
        <v>546_RS_21_2_202425</v>
      </c>
      <c r="AW6102" s="191" t="s">
        <v>92</v>
      </c>
      <c r="AX6102" s="18">
        <v>202425</v>
      </c>
      <c r="AY6102" s="191">
        <v>546</v>
      </c>
      <c r="AZ6102" s="191">
        <v>21</v>
      </c>
      <c r="BA6102" s="191">
        <v>2</v>
      </c>
      <c r="BB6102" s="191">
        <v>-6</v>
      </c>
    </row>
    <row r="6103" spans="48:54" x14ac:dyDescent="0.2">
      <c r="AV6103" s="191" t="str">
        <f t="shared" si="99"/>
        <v>548_RS_21_2_202425</v>
      </c>
      <c r="AW6103" s="191" t="s">
        <v>92</v>
      </c>
      <c r="AX6103" s="18">
        <v>202425</v>
      </c>
      <c r="AY6103" s="191">
        <v>548</v>
      </c>
      <c r="AZ6103" s="191">
        <v>21</v>
      </c>
      <c r="BA6103" s="191">
        <v>2</v>
      </c>
      <c r="BB6103" s="191">
        <v>-220.38800000000001</v>
      </c>
    </row>
    <row r="6104" spans="48:54" x14ac:dyDescent="0.2">
      <c r="AV6104" s="191" t="str">
        <f t="shared" si="99"/>
        <v>550_RS_21_2_202425</v>
      </c>
      <c r="AW6104" s="191" t="s">
        <v>92</v>
      </c>
      <c r="AX6104" s="18">
        <v>202425</v>
      </c>
      <c r="AY6104" s="191">
        <v>550</v>
      </c>
      <c r="AZ6104" s="191">
        <v>21</v>
      </c>
      <c r="BA6104" s="191">
        <v>2</v>
      </c>
      <c r="BB6104" s="191">
        <v>-48.3872</v>
      </c>
    </row>
    <row r="6105" spans="48:54" x14ac:dyDescent="0.2">
      <c r="AV6105" s="191" t="str">
        <f t="shared" si="99"/>
        <v>552_RS_21_2_202425</v>
      </c>
      <c r="AW6105" s="191" t="s">
        <v>92</v>
      </c>
      <c r="AX6105" s="18">
        <v>202425</v>
      </c>
      <c r="AY6105" s="191">
        <v>552</v>
      </c>
      <c r="AZ6105" s="191">
        <v>21</v>
      </c>
      <c r="BA6105" s="191">
        <v>2</v>
      </c>
      <c r="BB6105" s="191">
        <v>0</v>
      </c>
    </row>
    <row r="6106" spans="48:54" x14ac:dyDescent="0.2">
      <c r="AV6106" s="191" t="str">
        <f t="shared" si="99"/>
        <v>562_RS_21_2_202425</v>
      </c>
      <c r="AW6106" s="191" t="s">
        <v>92</v>
      </c>
      <c r="AX6106" s="18">
        <v>202425</v>
      </c>
      <c r="AY6106" s="191">
        <v>562</v>
      </c>
      <c r="AZ6106" s="191">
        <v>21</v>
      </c>
      <c r="BA6106" s="191">
        <v>2</v>
      </c>
      <c r="BB6106" s="191">
        <v>0</v>
      </c>
    </row>
    <row r="6107" spans="48:54" x14ac:dyDescent="0.2">
      <c r="AV6107" s="191" t="str">
        <f t="shared" si="99"/>
        <v>564_RS_21_2_202425</v>
      </c>
      <c r="AW6107" s="191" t="s">
        <v>92</v>
      </c>
      <c r="AX6107" s="18">
        <v>202425</v>
      </c>
      <c r="AY6107" s="191">
        <v>564</v>
      </c>
      <c r="AZ6107" s="191">
        <v>21</v>
      </c>
      <c r="BA6107" s="191">
        <v>2</v>
      </c>
      <c r="BB6107" s="191">
        <v>0</v>
      </c>
    </row>
    <row r="6108" spans="48:54" x14ac:dyDescent="0.2">
      <c r="AV6108" s="191" t="str">
        <f t="shared" si="99"/>
        <v>566_RS_21_2_202425</v>
      </c>
      <c r="AW6108" s="191" t="s">
        <v>92</v>
      </c>
      <c r="AX6108" s="18">
        <v>202425</v>
      </c>
      <c r="AY6108" s="191">
        <v>566</v>
      </c>
      <c r="AZ6108" s="191">
        <v>21</v>
      </c>
      <c r="BA6108" s="191">
        <v>2</v>
      </c>
      <c r="BB6108" s="191">
        <v>0</v>
      </c>
    </row>
    <row r="6109" spans="48:54" x14ac:dyDescent="0.2">
      <c r="AV6109" s="191" t="str">
        <f t="shared" si="99"/>
        <v>568_RS_21_2_202425</v>
      </c>
      <c r="AW6109" s="191" t="s">
        <v>92</v>
      </c>
      <c r="AX6109" s="18">
        <v>202425</v>
      </c>
      <c r="AY6109" s="191">
        <v>568</v>
      </c>
      <c r="AZ6109" s="191">
        <v>21</v>
      </c>
      <c r="BA6109" s="191">
        <v>2</v>
      </c>
      <c r="BB6109" s="191">
        <v>0</v>
      </c>
    </row>
    <row r="6110" spans="48:54" x14ac:dyDescent="0.2">
      <c r="AV6110" s="191" t="str">
        <f t="shared" si="99"/>
        <v>572_RS_21_2_202425</v>
      </c>
      <c r="AW6110" s="191" t="s">
        <v>92</v>
      </c>
      <c r="AX6110" s="18">
        <v>202425</v>
      </c>
      <c r="AY6110" s="191">
        <v>572</v>
      </c>
      <c r="AZ6110" s="191">
        <v>21</v>
      </c>
      <c r="BA6110" s="191">
        <v>2</v>
      </c>
      <c r="BB6110" s="191">
        <v>0</v>
      </c>
    </row>
    <row r="6111" spans="48:54" x14ac:dyDescent="0.2">
      <c r="AV6111" s="191" t="str">
        <f t="shared" si="99"/>
        <v>574_RS_21_2_202425</v>
      </c>
      <c r="AW6111" s="191" t="s">
        <v>92</v>
      </c>
      <c r="AX6111" s="18">
        <v>202425</v>
      </c>
      <c r="AY6111" s="191">
        <v>574</v>
      </c>
      <c r="AZ6111" s="191">
        <v>21</v>
      </c>
      <c r="BA6111" s="191">
        <v>2</v>
      </c>
      <c r="BB6111" s="191">
        <v>0</v>
      </c>
    </row>
    <row r="6112" spans="48:54" x14ac:dyDescent="0.2">
      <c r="AV6112" s="191" t="str">
        <f t="shared" si="99"/>
        <v>576_RS_21_2_202425</v>
      </c>
      <c r="AW6112" s="191" t="s">
        <v>92</v>
      </c>
      <c r="AX6112" s="18">
        <v>202425</v>
      </c>
      <c r="AY6112" s="191">
        <v>576</v>
      </c>
      <c r="AZ6112" s="191">
        <v>21</v>
      </c>
      <c r="BA6112" s="191">
        <v>2</v>
      </c>
      <c r="BB6112" s="191">
        <v>0</v>
      </c>
    </row>
    <row r="6113" spans="48:54" x14ac:dyDescent="0.2">
      <c r="AV6113" s="191" t="str">
        <f t="shared" si="99"/>
        <v>582_RS_21_2_202425</v>
      </c>
      <c r="AW6113" s="191" t="s">
        <v>92</v>
      </c>
      <c r="AX6113" s="18">
        <v>202425</v>
      </c>
      <c r="AY6113" s="191">
        <v>582</v>
      </c>
      <c r="AZ6113" s="191">
        <v>21</v>
      </c>
      <c r="BA6113" s="191">
        <v>2</v>
      </c>
      <c r="BB6113" s="191">
        <v>0</v>
      </c>
    </row>
    <row r="6114" spans="48:54" x14ac:dyDescent="0.2">
      <c r="AV6114" s="191" t="str">
        <f t="shared" si="99"/>
        <v>584_RS_21_2_202425</v>
      </c>
      <c r="AW6114" s="191" t="s">
        <v>92</v>
      </c>
      <c r="AX6114" s="18">
        <v>202425</v>
      </c>
      <c r="AY6114" s="191">
        <v>584</v>
      </c>
      <c r="AZ6114" s="191">
        <v>21</v>
      </c>
      <c r="BA6114" s="191">
        <v>2</v>
      </c>
      <c r="BB6114" s="191">
        <v>0</v>
      </c>
    </row>
    <row r="6115" spans="48:54" x14ac:dyDescent="0.2">
      <c r="AV6115" s="191" t="str">
        <f t="shared" si="99"/>
        <v>586_RS_21_2_202425</v>
      </c>
      <c r="AW6115" s="191" t="s">
        <v>92</v>
      </c>
      <c r="AX6115" s="18">
        <v>202425</v>
      </c>
      <c r="AY6115" s="191">
        <v>586</v>
      </c>
      <c r="AZ6115" s="191">
        <v>21</v>
      </c>
      <c r="BA6115" s="191">
        <v>2</v>
      </c>
      <c r="BB6115" s="191">
        <v>0</v>
      </c>
    </row>
    <row r="6116" spans="48:54" x14ac:dyDescent="0.2">
      <c r="AV6116" s="191" t="str">
        <f t="shared" si="99"/>
        <v>512_RS_21_4_202425</v>
      </c>
      <c r="AW6116" s="191" t="s">
        <v>92</v>
      </c>
      <c r="AX6116" s="18">
        <v>202425</v>
      </c>
      <c r="AY6116" s="191">
        <v>512</v>
      </c>
      <c r="AZ6116" s="191">
        <v>21</v>
      </c>
      <c r="BA6116" s="191">
        <v>4</v>
      </c>
      <c r="BB6116" s="191">
        <v>-194.28399999999999</v>
      </c>
    </row>
    <row r="6117" spans="48:54" x14ac:dyDescent="0.2">
      <c r="AV6117" s="191" t="str">
        <f t="shared" si="99"/>
        <v>514_RS_21_4_202425</v>
      </c>
      <c r="AW6117" s="191" t="s">
        <v>92</v>
      </c>
      <c r="AX6117" s="18">
        <v>202425</v>
      </c>
      <c r="AY6117" s="191">
        <v>514</v>
      </c>
      <c r="AZ6117" s="191">
        <v>21</v>
      </c>
      <c r="BA6117" s="191">
        <v>4</v>
      </c>
      <c r="BB6117" s="191">
        <v>30</v>
      </c>
    </row>
    <row r="6118" spans="48:54" x14ac:dyDescent="0.2">
      <c r="AV6118" s="191" t="str">
        <f t="shared" si="99"/>
        <v>516_RS_21_4_202425</v>
      </c>
      <c r="AW6118" s="191" t="s">
        <v>92</v>
      </c>
      <c r="AX6118" s="18">
        <v>202425</v>
      </c>
      <c r="AY6118" s="191">
        <v>516</v>
      </c>
      <c r="AZ6118" s="191">
        <v>21</v>
      </c>
      <c r="BA6118" s="191">
        <v>4</v>
      </c>
      <c r="BB6118" s="191">
        <v>-59.016999999999996</v>
      </c>
    </row>
    <row r="6119" spans="48:54" x14ac:dyDescent="0.2">
      <c r="AV6119" s="191" t="str">
        <f t="shared" si="99"/>
        <v>518_RS_21_4_202425</v>
      </c>
      <c r="AW6119" s="191" t="s">
        <v>92</v>
      </c>
      <c r="AX6119" s="18">
        <v>202425</v>
      </c>
      <c r="AY6119" s="191">
        <v>518</v>
      </c>
      <c r="AZ6119" s="191">
        <v>21</v>
      </c>
      <c r="BA6119" s="191">
        <v>4</v>
      </c>
      <c r="BB6119" s="191">
        <v>0</v>
      </c>
    </row>
    <row r="6120" spans="48:54" x14ac:dyDescent="0.2">
      <c r="AV6120" s="191" t="str">
        <f t="shared" si="99"/>
        <v>520_RS_21_4_202425</v>
      </c>
      <c r="AW6120" s="191" t="s">
        <v>92</v>
      </c>
      <c r="AX6120" s="18">
        <v>202425</v>
      </c>
      <c r="AY6120" s="191">
        <v>520</v>
      </c>
      <c r="AZ6120" s="191">
        <v>21</v>
      </c>
      <c r="BA6120" s="191">
        <v>4</v>
      </c>
      <c r="BB6120" s="191">
        <v>-129.87200000000001</v>
      </c>
    </row>
    <row r="6121" spans="48:54" x14ac:dyDescent="0.2">
      <c r="AV6121" s="191" t="str">
        <f t="shared" si="99"/>
        <v>522_RS_21_4_202425</v>
      </c>
      <c r="AW6121" s="191" t="s">
        <v>92</v>
      </c>
      <c r="AX6121" s="18">
        <v>202425</v>
      </c>
      <c r="AY6121" s="191">
        <v>522</v>
      </c>
      <c r="AZ6121" s="191">
        <v>21</v>
      </c>
      <c r="BA6121" s="191">
        <v>4</v>
      </c>
      <c r="BB6121" s="191">
        <v>-285.25382999999999</v>
      </c>
    </row>
    <row r="6122" spans="48:54" x14ac:dyDescent="0.2">
      <c r="AV6122" s="191" t="str">
        <f t="shared" si="99"/>
        <v>524_RS_21_4_202425</v>
      </c>
      <c r="AW6122" s="191" t="s">
        <v>92</v>
      </c>
      <c r="AX6122" s="18">
        <v>202425</v>
      </c>
      <c r="AY6122" s="191">
        <v>524</v>
      </c>
      <c r="AZ6122" s="191">
        <v>21</v>
      </c>
      <c r="BA6122" s="191">
        <v>4</v>
      </c>
      <c r="BB6122" s="191">
        <v>-670.27499999999998</v>
      </c>
    </row>
    <row r="6123" spans="48:54" x14ac:dyDescent="0.2">
      <c r="AV6123" s="191" t="str">
        <f t="shared" si="99"/>
        <v>526_RS_21_4_202425</v>
      </c>
      <c r="AW6123" s="191" t="s">
        <v>92</v>
      </c>
      <c r="AX6123" s="18">
        <v>202425</v>
      </c>
      <c r="AY6123" s="191">
        <v>526</v>
      </c>
      <c r="AZ6123" s="191">
        <v>21</v>
      </c>
      <c r="BA6123" s="191">
        <v>4</v>
      </c>
      <c r="BB6123" s="191">
        <v>-79.516999999999996</v>
      </c>
    </row>
    <row r="6124" spans="48:54" x14ac:dyDescent="0.2">
      <c r="AV6124" s="191" t="str">
        <f t="shared" si="99"/>
        <v>528_RS_21_4_202425</v>
      </c>
      <c r="AW6124" s="191" t="s">
        <v>92</v>
      </c>
      <c r="AX6124" s="18">
        <v>202425</v>
      </c>
      <c r="AY6124" s="191">
        <v>528</v>
      </c>
      <c r="AZ6124" s="191">
        <v>21</v>
      </c>
      <c r="BA6124" s="191">
        <v>4</v>
      </c>
      <c r="BB6124" s="191">
        <v>-342</v>
      </c>
    </row>
    <row r="6125" spans="48:54" x14ac:dyDescent="0.2">
      <c r="AV6125" s="191" t="str">
        <f t="shared" si="99"/>
        <v>530_RS_21_4_202425</v>
      </c>
      <c r="AW6125" s="191" t="s">
        <v>92</v>
      </c>
      <c r="AX6125" s="18">
        <v>202425</v>
      </c>
      <c r="AY6125" s="191">
        <v>530</v>
      </c>
      <c r="AZ6125" s="191">
        <v>21</v>
      </c>
      <c r="BA6125" s="191">
        <v>4</v>
      </c>
      <c r="BB6125" s="191">
        <v>-194.95730000000003</v>
      </c>
    </row>
    <row r="6126" spans="48:54" x14ac:dyDescent="0.2">
      <c r="AV6126" s="191" t="str">
        <f t="shared" si="99"/>
        <v>532_RS_21_4_202425</v>
      </c>
      <c r="AW6126" s="191" t="s">
        <v>92</v>
      </c>
      <c r="AX6126" s="18">
        <v>202425</v>
      </c>
      <c r="AY6126" s="191">
        <v>532</v>
      </c>
      <c r="AZ6126" s="191">
        <v>21</v>
      </c>
      <c r="BA6126" s="191">
        <v>4</v>
      </c>
      <c r="BB6126" s="191">
        <v>0</v>
      </c>
    </row>
    <row r="6127" spans="48:54" x14ac:dyDescent="0.2">
      <c r="AV6127" s="191" t="str">
        <f t="shared" si="99"/>
        <v>534_RS_21_4_202425</v>
      </c>
      <c r="AW6127" s="191" t="s">
        <v>92</v>
      </c>
      <c r="AX6127" s="18">
        <v>202425</v>
      </c>
      <c r="AY6127" s="191">
        <v>534</v>
      </c>
      <c r="AZ6127" s="191">
        <v>21</v>
      </c>
      <c r="BA6127" s="191">
        <v>4</v>
      </c>
      <c r="BB6127" s="191">
        <v>0</v>
      </c>
    </row>
    <row r="6128" spans="48:54" x14ac:dyDescent="0.2">
      <c r="AV6128" s="191" t="str">
        <f t="shared" si="99"/>
        <v>536_RS_21_4_202425</v>
      </c>
      <c r="AW6128" s="191" t="s">
        <v>92</v>
      </c>
      <c r="AX6128" s="18">
        <v>202425</v>
      </c>
      <c r="AY6128" s="191">
        <v>536</v>
      </c>
      <c r="AZ6128" s="191">
        <v>21</v>
      </c>
      <c r="BA6128" s="191">
        <v>4</v>
      </c>
      <c r="BB6128" s="191">
        <v>0</v>
      </c>
    </row>
    <row r="6129" spans="48:54" x14ac:dyDescent="0.2">
      <c r="AV6129" s="191" t="str">
        <f t="shared" si="99"/>
        <v>538_RS_21_4_202425</v>
      </c>
      <c r="AW6129" s="191" t="s">
        <v>92</v>
      </c>
      <c r="AX6129" s="18">
        <v>202425</v>
      </c>
      <c r="AY6129" s="191">
        <v>538</v>
      </c>
      <c r="AZ6129" s="191">
        <v>21</v>
      </c>
      <c r="BA6129" s="191">
        <v>4</v>
      </c>
      <c r="BB6129" s="191">
        <v>15.129010000000001</v>
      </c>
    </row>
    <row r="6130" spans="48:54" x14ac:dyDescent="0.2">
      <c r="AV6130" s="191" t="str">
        <f t="shared" si="99"/>
        <v>540_RS_21_4_202425</v>
      </c>
      <c r="AW6130" s="191" t="s">
        <v>92</v>
      </c>
      <c r="AX6130" s="18">
        <v>202425</v>
      </c>
      <c r="AY6130" s="191">
        <v>540</v>
      </c>
      <c r="AZ6130" s="191">
        <v>21</v>
      </c>
      <c r="BA6130" s="191">
        <v>4</v>
      </c>
      <c r="BB6130" s="191">
        <v>0</v>
      </c>
    </row>
    <row r="6131" spans="48:54" x14ac:dyDescent="0.2">
      <c r="AV6131" s="191" t="str">
        <f t="shared" si="99"/>
        <v>542_RS_21_4_202425</v>
      </c>
      <c r="AW6131" s="191" t="s">
        <v>92</v>
      </c>
      <c r="AX6131" s="18">
        <v>202425</v>
      </c>
      <c r="AY6131" s="191">
        <v>542</v>
      </c>
      <c r="AZ6131" s="191">
        <v>21</v>
      </c>
      <c r="BA6131" s="191">
        <v>4</v>
      </c>
      <c r="BB6131" s="191">
        <v>0</v>
      </c>
    </row>
    <row r="6132" spans="48:54" x14ac:dyDescent="0.2">
      <c r="AV6132" s="191" t="str">
        <f t="shared" si="99"/>
        <v>544_RS_21_4_202425</v>
      </c>
      <c r="AW6132" s="191" t="s">
        <v>92</v>
      </c>
      <c r="AX6132" s="18">
        <v>202425</v>
      </c>
      <c r="AY6132" s="191">
        <v>544</v>
      </c>
      <c r="AZ6132" s="191">
        <v>21</v>
      </c>
      <c r="BA6132" s="191">
        <v>4</v>
      </c>
      <c r="BB6132" s="191">
        <v>0</v>
      </c>
    </row>
    <row r="6133" spans="48:54" x14ac:dyDescent="0.2">
      <c r="AV6133" s="191" t="str">
        <f t="shared" si="99"/>
        <v>545_RS_21_4_202425</v>
      </c>
      <c r="AW6133" s="191" t="s">
        <v>92</v>
      </c>
      <c r="AX6133" s="18">
        <v>202425</v>
      </c>
      <c r="AY6133" s="191">
        <v>545</v>
      </c>
      <c r="AZ6133" s="191">
        <v>21</v>
      </c>
      <c r="BA6133" s="191">
        <v>4</v>
      </c>
      <c r="BB6133" s="191">
        <v>0</v>
      </c>
    </row>
    <row r="6134" spans="48:54" x14ac:dyDescent="0.2">
      <c r="AV6134" s="191" t="str">
        <f t="shared" si="99"/>
        <v>546_RS_21_4_202425</v>
      </c>
      <c r="AW6134" s="191" t="s">
        <v>92</v>
      </c>
      <c r="AX6134" s="18">
        <v>202425</v>
      </c>
      <c r="AY6134" s="191">
        <v>546</v>
      </c>
      <c r="AZ6134" s="191">
        <v>21</v>
      </c>
      <c r="BA6134" s="191">
        <v>4</v>
      </c>
      <c r="BB6134" s="191">
        <v>-6</v>
      </c>
    </row>
    <row r="6135" spans="48:54" x14ac:dyDescent="0.2">
      <c r="AV6135" s="191" t="str">
        <f t="shared" si="99"/>
        <v>548_RS_21_4_202425</v>
      </c>
      <c r="AW6135" s="191" t="s">
        <v>92</v>
      </c>
      <c r="AX6135" s="18">
        <v>202425</v>
      </c>
      <c r="AY6135" s="191">
        <v>548</v>
      </c>
      <c r="AZ6135" s="191">
        <v>21</v>
      </c>
      <c r="BA6135" s="191">
        <v>4</v>
      </c>
      <c r="BB6135" s="191">
        <v>-108.877</v>
      </c>
    </row>
    <row r="6136" spans="48:54" x14ac:dyDescent="0.2">
      <c r="AV6136" s="191" t="str">
        <f t="shared" si="99"/>
        <v>550_RS_21_4_202425</v>
      </c>
      <c r="AW6136" s="191" t="s">
        <v>92</v>
      </c>
      <c r="AX6136" s="18">
        <v>202425</v>
      </c>
      <c r="AY6136" s="191">
        <v>550</v>
      </c>
      <c r="AZ6136" s="191">
        <v>21</v>
      </c>
      <c r="BA6136" s="191">
        <v>4</v>
      </c>
      <c r="BB6136" s="191">
        <v>1.3126700000000042</v>
      </c>
    </row>
    <row r="6137" spans="48:54" x14ac:dyDescent="0.2">
      <c r="AV6137" s="191" t="str">
        <f t="shared" si="99"/>
        <v>552_RS_21_4_202425</v>
      </c>
      <c r="AW6137" s="191" t="s">
        <v>92</v>
      </c>
      <c r="AX6137" s="18">
        <v>202425</v>
      </c>
      <c r="AY6137" s="191">
        <v>552</v>
      </c>
      <c r="AZ6137" s="191">
        <v>21</v>
      </c>
      <c r="BA6137" s="191">
        <v>4</v>
      </c>
      <c r="BB6137" s="191">
        <v>0</v>
      </c>
    </row>
    <row r="6138" spans="48:54" x14ac:dyDescent="0.2">
      <c r="AV6138" s="191" t="str">
        <f t="shared" si="99"/>
        <v>562_RS_21_4_202425</v>
      </c>
      <c r="AW6138" s="191" t="s">
        <v>92</v>
      </c>
      <c r="AX6138" s="18">
        <v>202425</v>
      </c>
      <c r="AY6138" s="191">
        <v>562</v>
      </c>
      <c r="AZ6138" s="191">
        <v>21</v>
      </c>
      <c r="BA6138" s="191">
        <v>4</v>
      </c>
      <c r="BB6138" s="191">
        <v>0</v>
      </c>
    </row>
    <row r="6139" spans="48:54" x14ac:dyDescent="0.2">
      <c r="AV6139" s="191" t="str">
        <f t="shared" si="99"/>
        <v>564_RS_21_4_202425</v>
      </c>
      <c r="AW6139" s="191" t="s">
        <v>92</v>
      </c>
      <c r="AX6139" s="18">
        <v>202425</v>
      </c>
      <c r="AY6139" s="191">
        <v>564</v>
      </c>
      <c r="AZ6139" s="191">
        <v>21</v>
      </c>
      <c r="BA6139" s="191">
        <v>4</v>
      </c>
      <c r="BB6139" s="191">
        <v>0</v>
      </c>
    </row>
    <row r="6140" spans="48:54" x14ac:dyDescent="0.2">
      <c r="AV6140" s="191" t="str">
        <f t="shared" si="99"/>
        <v>566_RS_21_4_202425</v>
      </c>
      <c r="AW6140" s="191" t="s">
        <v>92</v>
      </c>
      <c r="AX6140" s="18">
        <v>202425</v>
      </c>
      <c r="AY6140" s="191">
        <v>566</v>
      </c>
      <c r="AZ6140" s="191">
        <v>21</v>
      </c>
      <c r="BA6140" s="191">
        <v>4</v>
      </c>
      <c r="BB6140" s="191">
        <v>0</v>
      </c>
    </row>
    <row r="6141" spans="48:54" x14ac:dyDescent="0.2">
      <c r="AV6141" s="191" t="str">
        <f t="shared" si="99"/>
        <v>568_RS_21_4_202425</v>
      </c>
      <c r="AW6141" s="191" t="s">
        <v>92</v>
      </c>
      <c r="AX6141" s="18">
        <v>202425</v>
      </c>
      <c r="AY6141" s="191">
        <v>568</v>
      </c>
      <c r="AZ6141" s="191">
        <v>21</v>
      </c>
      <c r="BA6141" s="191">
        <v>4</v>
      </c>
      <c r="BB6141" s="191">
        <v>0</v>
      </c>
    </row>
    <row r="6142" spans="48:54" x14ac:dyDescent="0.2">
      <c r="AV6142" s="191" t="str">
        <f t="shared" si="99"/>
        <v>572_RS_21_4_202425</v>
      </c>
      <c r="AW6142" s="191" t="s">
        <v>92</v>
      </c>
      <c r="AX6142" s="18">
        <v>202425</v>
      </c>
      <c r="AY6142" s="191">
        <v>572</v>
      </c>
      <c r="AZ6142" s="191">
        <v>21</v>
      </c>
      <c r="BA6142" s="191">
        <v>4</v>
      </c>
      <c r="BB6142" s="191">
        <v>0</v>
      </c>
    </row>
    <row r="6143" spans="48:54" x14ac:dyDescent="0.2">
      <c r="AV6143" s="191" t="str">
        <f t="shared" si="99"/>
        <v>574_RS_21_4_202425</v>
      </c>
      <c r="AW6143" s="191" t="s">
        <v>92</v>
      </c>
      <c r="AX6143" s="18">
        <v>202425</v>
      </c>
      <c r="AY6143" s="191">
        <v>574</v>
      </c>
      <c r="AZ6143" s="191">
        <v>21</v>
      </c>
      <c r="BA6143" s="191">
        <v>4</v>
      </c>
      <c r="BB6143" s="191">
        <v>0</v>
      </c>
    </row>
    <row r="6144" spans="48:54" x14ac:dyDescent="0.2">
      <c r="AV6144" s="191" t="str">
        <f t="shared" si="99"/>
        <v>576_RS_21_4_202425</v>
      </c>
      <c r="AW6144" s="191" t="s">
        <v>92</v>
      </c>
      <c r="AX6144" s="18">
        <v>202425</v>
      </c>
      <c r="AY6144" s="191">
        <v>576</v>
      </c>
      <c r="AZ6144" s="191">
        <v>21</v>
      </c>
      <c r="BA6144" s="191">
        <v>4</v>
      </c>
      <c r="BB6144" s="191">
        <v>0</v>
      </c>
    </row>
    <row r="6145" spans="48:54" x14ac:dyDescent="0.2">
      <c r="AV6145" s="191" t="str">
        <f t="shared" si="99"/>
        <v>582_RS_21_4_202425</v>
      </c>
      <c r="AW6145" s="191" t="s">
        <v>92</v>
      </c>
      <c r="AX6145" s="18">
        <v>202425</v>
      </c>
      <c r="AY6145" s="191">
        <v>582</v>
      </c>
      <c r="AZ6145" s="191">
        <v>21</v>
      </c>
      <c r="BA6145" s="191">
        <v>4</v>
      </c>
      <c r="BB6145" s="191">
        <v>0</v>
      </c>
    </row>
    <row r="6146" spans="48:54" x14ac:dyDescent="0.2">
      <c r="AV6146" s="191" t="str">
        <f t="shared" si="99"/>
        <v>584_RS_21_4_202425</v>
      </c>
      <c r="AW6146" s="191" t="s">
        <v>92</v>
      </c>
      <c r="AX6146" s="18">
        <v>202425</v>
      </c>
      <c r="AY6146" s="191">
        <v>584</v>
      </c>
      <c r="AZ6146" s="191">
        <v>21</v>
      </c>
      <c r="BA6146" s="191">
        <v>4</v>
      </c>
      <c r="BB6146" s="191">
        <v>0</v>
      </c>
    </row>
    <row r="6147" spans="48:54" x14ac:dyDescent="0.2">
      <c r="AV6147" s="191" t="str">
        <f t="shared" si="99"/>
        <v>586_RS_21_4_202425</v>
      </c>
      <c r="AW6147" s="191" t="s">
        <v>92</v>
      </c>
      <c r="AX6147" s="18">
        <v>202425</v>
      </c>
      <c r="AY6147" s="191">
        <v>586</v>
      </c>
      <c r="AZ6147" s="191">
        <v>21</v>
      </c>
      <c r="BA6147" s="191">
        <v>4</v>
      </c>
      <c r="BB6147" s="191">
        <v>0</v>
      </c>
    </row>
    <row r="6148" spans="48:54" x14ac:dyDescent="0.2">
      <c r="AV6148" s="191" t="str">
        <f t="shared" ref="AV6148:AV6211" si="100">AY6148&amp;"_"&amp;AW6148&amp;"_"&amp;AZ6148&amp;"_"&amp;BA6148&amp;"_"&amp;AX6148</f>
        <v>512_RS_21_5_202425</v>
      </c>
      <c r="AW6148" s="191" t="s">
        <v>92</v>
      </c>
      <c r="AX6148" s="18">
        <v>202425</v>
      </c>
      <c r="AY6148" s="191">
        <v>512</v>
      </c>
      <c r="AZ6148" s="191">
        <v>21</v>
      </c>
      <c r="BA6148" s="191">
        <v>5</v>
      </c>
      <c r="BB6148" s="191">
        <v>0</v>
      </c>
    </row>
    <row r="6149" spans="48:54" x14ac:dyDescent="0.2">
      <c r="AV6149" s="191" t="str">
        <f t="shared" si="100"/>
        <v>514_RS_21_5_202425</v>
      </c>
      <c r="AW6149" s="191" t="s">
        <v>92</v>
      </c>
      <c r="AX6149" s="18">
        <v>202425</v>
      </c>
      <c r="AY6149" s="191">
        <v>514</v>
      </c>
      <c r="AZ6149" s="191">
        <v>21</v>
      </c>
      <c r="BA6149" s="191">
        <v>5</v>
      </c>
      <c r="BB6149" s="191">
        <v>0</v>
      </c>
    </row>
    <row r="6150" spans="48:54" x14ac:dyDescent="0.2">
      <c r="AV6150" s="191" t="str">
        <f t="shared" si="100"/>
        <v>516_RS_21_5_202425</v>
      </c>
      <c r="AW6150" s="191" t="s">
        <v>92</v>
      </c>
      <c r="AX6150" s="18">
        <v>202425</v>
      </c>
      <c r="AY6150" s="191">
        <v>516</v>
      </c>
      <c r="AZ6150" s="191">
        <v>21</v>
      </c>
      <c r="BA6150" s="191">
        <v>5</v>
      </c>
      <c r="BB6150" s="191">
        <v>0</v>
      </c>
    </row>
    <row r="6151" spans="48:54" x14ac:dyDescent="0.2">
      <c r="AV6151" s="191" t="str">
        <f t="shared" si="100"/>
        <v>518_RS_21_5_202425</v>
      </c>
      <c r="AW6151" s="191" t="s">
        <v>92</v>
      </c>
      <c r="AX6151" s="18">
        <v>202425</v>
      </c>
      <c r="AY6151" s="191">
        <v>518</v>
      </c>
      <c r="AZ6151" s="191">
        <v>21</v>
      </c>
      <c r="BA6151" s="191">
        <v>5</v>
      </c>
      <c r="BB6151" s="191">
        <v>0</v>
      </c>
    </row>
    <row r="6152" spans="48:54" x14ac:dyDescent="0.2">
      <c r="AV6152" s="191" t="str">
        <f t="shared" si="100"/>
        <v>520_RS_21_5_202425</v>
      </c>
      <c r="AW6152" s="191" t="s">
        <v>92</v>
      </c>
      <c r="AX6152" s="18">
        <v>202425</v>
      </c>
      <c r="AY6152" s="191">
        <v>520</v>
      </c>
      <c r="AZ6152" s="191">
        <v>21</v>
      </c>
      <c r="BA6152" s="191">
        <v>5</v>
      </c>
      <c r="BB6152" s="191">
        <v>0</v>
      </c>
    </row>
    <row r="6153" spans="48:54" x14ac:dyDescent="0.2">
      <c r="AV6153" s="191" t="str">
        <f t="shared" si="100"/>
        <v>522_RS_21_5_202425</v>
      </c>
      <c r="AW6153" s="191" t="s">
        <v>92</v>
      </c>
      <c r="AX6153" s="18">
        <v>202425</v>
      </c>
      <c r="AY6153" s="191">
        <v>522</v>
      </c>
      <c r="AZ6153" s="191">
        <v>21</v>
      </c>
      <c r="BA6153" s="191">
        <v>5</v>
      </c>
      <c r="BB6153" s="191">
        <v>0</v>
      </c>
    </row>
    <row r="6154" spans="48:54" x14ac:dyDescent="0.2">
      <c r="AV6154" s="191" t="str">
        <f t="shared" si="100"/>
        <v>524_RS_21_5_202425</v>
      </c>
      <c r="AW6154" s="191" t="s">
        <v>92</v>
      </c>
      <c r="AX6154" s="18">
        <v>202425</v>
      </c>
      <c r="AY6154" s="191">
        <v>524</v>
      </c>
      <c r="AZ6154" s="191">
        <v>21</v>
      </c>
      <c r="BA6154" s="191">
        <v>5</v>
      </c>
      <c r="BB6154" s="191">
        <v>0</v>
      </c>
    </row>
    <row r="6155" spans="48:54" x14ac:dyDescent="0.2">
      <c r="AV6155" s="191" t="str">
        <f t="shared" si="100"/>
        <v>526_RS_21_5_202425</v>
      </c>
      <c r="AW6155" s="191" t="s">
        <v>92</v>
      </c>
      <c r="AX6155" s="18">
        <v>202425</v>
      </c>
      <c r="AY6155" s="191">
        <v>526</v>
      </c>
      <c r="AZ6155" s="191">
        <v>21</v>
      </c>
      <c r="BA6155" s="191">
        <v>5</v>
      </c>
      <c r="BB6155" s="191">
        <v>0</v>
      </c>
    </row>
    <row r="6156" spans="48:54" x14ac:dyDescent="0.2">
      <c r="AV6156" s="191" t="str">
        <f t="shared" si="100"/>
        <v>528_RS_21_5_202425</v>
      </c>
      <c r="AW6156" s="191" t="s">
        <v>92</v>
      </c>
      <c r="AX6156" s="18">
        <v>202425</v>
      </c>
      <c r="AY6156" s="191">
        <v>528</v>
      </c>
      <c r="AZ6156" s="191">
        <v>21</v>
      </c>
      <c r="BA6156" s="191">
        <v>5</v>
      </c>
      <c r="BB6156" s="191">
        <v>0</v>
      </c>
    </row>
    <row r="6157" spans="48:54" x14ac:dyDescent="0.2">
      <c r="AV6157" s="191" t="str">
        <f t="shared" si="100"/>
        <v>530_RS_21_5_202425</v>
      </c>
      <c r="AW6157" s="191" t="s">
        <v>92</v>
      </c>
      <c r="AX6157" s="18">
        <v>202425</v>
      </c>
      <c r="AY6157" s="191">
        <v>530</v>
      </c>
      <c r="AZ6157" s="191">
        <v>21</v>
      </c>
      <c r="BA6157" s="191">
        <v>5</v>
      </c>
      <c r="BB6157" s="191">
        <v>0</v>
      </c>
    </row>
    <row r="6158" spans="48:54" x14ac:dyDescent="0.2">
      <c r="AV6158" s="191" t="str">
        <f t="shared" si="100"/>
        <v>532_RS_21_5_202425</v>
      </c>
      <c r="AW6158" s="191" t="s">
        <v>92</v>
      </c>
      <c r="AX6158" s="18">
        <v>202425</v>
      </c>
      <c r="AY6158" s="191">
        <v>532</v>
      </c>
      <c r="AZ6158" s="191">
        <v>21</v>
      </c>
      <c r="BA6158" s="191">
        <v>5</v>
      </c>
      <c r="BB6158" s="191">
        <v>0</v>
      </c>
    </row>
    <row r="6159" spans="48:54" x14ac:dyDescent="0.2">
      <c r="AV6159" s="191" t="str">
        <f t="shared" si="100"/>
        <v>534_RS_21_5_202425</v>
      </c>
      <c r="AW6159" s="191" t="s">
        <v>92</v>
      </c>
      <c r="AX6159" s="18">
        <v>202425</v>
      </c>
      <c r="AY6159" s="191">
        <v>534</v>
      </c>
      <c r="AZ6159" s="191">
        <v>21</v>
      </c>
      <c r="BA6159" s="191">
        <v>5</v>
      </c>
      <c r="BB6159" s="191">
        <v>0</v>
      </c>
    </row>
    <row r="6160" spans="48:54" x14ac:dyDescent="0.2">
      <c r="AV6160" s="191" t="str">
        <f t="shared" si="100"/>
        <v>536_RS_21_5_202425</v>
      </c>
      <c r="AW6160" s="191" t="s">
        <v>92</v>
      </c>
      <c r="AX6160" s="18">
        <v>202425</v>
      </c>
      <c r="AY6160" s="191">
        <v>536</v>
      </c>
      <c r="AZ6160" s="191">
        <v>21</v>
      </c>
      <c r="BA6160" s="191">
        <v>5</v>
      </c>
      <c r="BB6160" s="191">
        <v>0</v>
      </c>
    </row>
    <row r="6161" spans="48:54" x14ac:dyDescent="0.2">
      <c r="AV6161" s="191" t="str">
        <f t="shared" si="100"/>
        <v>538_RS_21_5_202425</v>
      </c>
      <c r="AW6161" s="191" t="s">
        <v>92</v>
      </c>
      <c r="AX6161" s="18">
        <v>202425</v>
      </c>
      <c r="AY6161" s="191">
        <v>538</v>
      </c>
      <c r="AZ6161" s="191">
        <v>21</v>
      </c>
      <c r="BA6161" s="191">
        <v>5</v>
      </c>
      <c r="BB6161" s="191">
        <v>0</v>
      </c>
    </row>
    <row r="6162" spans="48:54" x14ac:dyDescent="0.2">
      <c r="AV6162" s="191" t="str">
        <f t="shared" si="100"/>
        <v>540_RS_21_5_202425</v>
      </c>
      <c r="AW6162" s="191" t="s">
        <v>92</v>
      </c>
      <c r="AX6162" s="18">
        <v>202425</v>
      </c>
      <c r="AY6162" s="191">
        <v>540</v>
      </c>
      <c r="AZ6162" s="191">
        <v>21</v>
      </c>
      <c r="BA6162" s="191">
        <v>5</v>
      </c>
      <c r="BB6162" s="191">
        <v>0</v>
      </c>
    </row>
    <row r="6163" spans="48:54" x14ac:dyDescent="0.2">
      <c r="AV6163" s="191" t="str">
        <f t="shared" si="100"/>
        <v>542_RS_21_5_202425</v>
      </c>
      <c r="AW6163" s="191" t="s">
        <v>92</v>
      </c>
      <c r="AX6163" s="18">
        <v>202425</v>
      </c>
      <c r="AY6163" s="191">
        <v>542</v>
      </c>
      <c r="AZ6163" s="191">
        <v>21</v>
      </c>
      <c r="BA6163" s="191">
        <v>5</v>
      </c>
      <c r="BB6163" s="191">
        <v>0</v>
      </c>
    </row>
    <row r="6164" spans="48:54" x14ac:dyDescent="0.2">
      <c r="AV6164" s="191" t="str">
        <f t="shared" si="100"/>
        <v>544_RS_21_5_202425</v>
      </c>
      <c r="AW6164" s="191" t="s">
        <v>92</v>
      </c>
      <c r="AX6164" s="18">
        <v>202425</v>
      </c>
      <c r="AY6164" s="191">
        <v>544</v>
      </c>
      <c r="AZ6164" s="191">
        <v>21</v>
      </c>
      <c r="BA6164" s="191">
        <v>5</v>
      </c>
      <c r="BB6164" s="191">
        <v>0</v>
      </c>
    </row>
    <row r="6165" spans="48:54" x14ac:dyDescent="0.2">
      <c r="AV6165" s="191" t="str">
        <f t="shared" si="100"/>
        <v>545_RS_21_5_202425</v>
      </c>
      <c r="AW6165" s="191" t="s">
        <v>92</v>
      </c>
      <c r="AX6165" s="18">
        <v>202425</v>
      </c>
      <c r="AY6165" s="191">
        <v>545</v>
      </c>
      <c r="AZ6165" s="191">
        <v>21</v>
      </c>
      <c r="BA6165" s="191">
        <v>5</v>
      </c>
      <c r="BB6165" s="191">
        <v>0</v>
      </c>
    </row>
    <row r="6166" spans="48:54" x14ac:dyDescent="0.2">
      <c r="AV6166" s="191" t="str">
        <f t="shared" si="100"/>
        <v>546_RS_21_5_202425</v>
      </c>
      <c r="AW6166" s="191" t="s">
        <v>92</v>
      </c>
      <c r="AX6166" s="18">
        <v>202425</v>
      </c>
      <c r="AY6166" s="191">
        <v>546</v>
      </c>
      <c r="AZ6166" s="191">
        <v>21</v>
      </c>
      <c r="BA6166" s="191">
        <v>5</v>
      </c>
      <c r="BB6166" s="191">
        <v>0</v>
      </c>
    </row>
    <row r="6167" spans="48:54" x14ac:dyDescent="0.2">
      <c r="AV6167" s="191" t="str">
        <f t="shared" si="100"/>
        <v>548_RS_21_5_202425</v>
      </c>
      <c r="AW6167" s="191" t="s">
        <v>92</v>
      </c>
      <c r="AX6167" s="18">
        <v>202425</v>
      </c>
      <c r="AY6167" s="191">
        <v>548</v>
      </c>
      <c r="AZ6167" s="191">
        <v>21</v>
      </c>
      <c r="BA6167" s="191">
        <v>5</v>
      </c>
      <c r="BB6167" s="191">
        <v>0</v>
      </c>
    </row>
    <row r="6168" spans="48:54" x14ac:dyDescent="0.2">
      <c r="AV6168" s="191" t="str">
        <f t="shared" si="100"/>
        <v>550_RS_21_5_202425</v>
      </c>
      <c r="AW6168" s="191" t="s">
        <v>92</v>
      </c>
      <c r="AX6168" s="18">
        <v>202425</v>
      </c>
      <c r="AY6168" s="191">
        <v>550</v>
      </c>
      <c r="AZ6168" s="191">
        <v>21</v>
      </c>
      <c r="BA6168" s="191">
        <v>5</v>
      </c>
      <c r="BB6168" s="191">
        <v>-0.68137000000000003</v>
      </c>
    </row>
    <row r="6169" spans="48:54" x14ac:dyDescent="0.2">
      <c r="AV6169" s="191" t="str">
        <f t="shared" si="100"/>
        <v>552_RS_21_5_202425</v>
      </c>
      <c r="AW6169" s="191" t="s">
        <v>92</v>
      </c>
      <c r="AX6169" s="18">
        <v>202425</v>
      </c>
      <c r="AY6169" s="191">
        <v>552</v>
      </c>
      <c r="AZ6169" s="191">
        <v>21</v>
      </c>
      <c r="BA6169" s="191">
        <v>5</v>
      </c>
      <c r="BB6169" s="191">
        <v>0</v>
      </c>
    </row>
    <row r="6170" spans="48:54" x14ac:dyDescent="0.2">
      <c r="AV6170" s="191" t="str">
        <f t="shared" si="100"/>
        <v>562_RS_21_5_202425</v>
      </c>
      <c r="AW6170" s="191" t="s">
        <v>92</v>
      </c>
      <c r="AX6170" s="18">
        <v>202425</v>
      </c>
      <c r="AY6170" s="191">
        <v>562</v>
      </c>
      <c r="AZ6170" s="191">
        <v>21</v>
      </c>
      <c r="BA6170" s="191">
        <v>5</v>
      </c>
      <c r="BB6170" s="191">
        <v>0</v>
      </c>
    </row>
    <row r="6171" spans="48:54" x14ac:dyDescent="0.2">
      <c r="AV6171" s="191" t="str">
        <f t="shared" si="100"/>
        <v>564_RS_21_5_202425</v>
      </c>
      <c r="AW6171" s="191" t="s">
        <v>92</v>
      </c>
      <c r="AX6171" s="18">
        <v>202425</v>
      </c>
      <c r="AY6171" s="191">
        <v>564</v>
      </c>
      <c r="AZ6171" s="191">
        <v>21</v>
      </c>
      <c r="BA6171" s="191">
        <v>5</v>
      </c>
      <c r="BB6171" s="191">
        <v>0</v>
      </c>
    </row>
    <row r="6172" spans="48:54" x14ac:dyDescent="0.2">
      <c r="AV6172" s="191" t="str">
        <f t="shared" si="100"/>
        <v>566_RS_21_5_202425</v>
      </c>
      <c r="AW6172" s="191" t="s">
        <v>92</v>
      </c>
      <c r="AX6172" s="18">
        <v>202425</v>
      </c>
      <c r="AY6172" s="191">
        <v>566</v>
      </c>
      <c r="AZ6172" s="191">
        <v>21</v>
      </c>
      <c r="BA6172" s="191">
        <v>5</v>
      </c>
      <c r="BB6172" s="191">
        <v>0</v>
      </c>
    </row>
    <row r="6173" spans="48:54" x14ac:dyDescent="0.2">
      <c r="AV6173" s="191" t="str">
        <f t="shared" si="100"/>
        <v>568_RS_21_5_202425</v>
      </c>
      <c r="AW6173" s="191" t="s">
        <v>92</v>
      </c>
      <c r="AX6173" s="18">
        <v>202425</v>
      </c>
      <c r="AY6173" s="191">
        <v>568</v>
      </c>
      <c r="AZ6173" s="191">
        <v>21</v>
      </c>
      <c r="BA6173" s="191">
        <v>5</v>
      </c>
      <c r="BB6173" s="191">
        <v>0</v>
      </c>
    </row>
    <row r="6174" spans="48:54" x14ac:dyDescent="0.2">
      <c r="AV6174" s="191" t="str">
        <f t="shared" si="100"/>
        <v>572_RS_21_5_202425</v>
      </c>
      <c r="AW6174" s="191" t="s">
        <v>92</v>
      </c>
      <c r="AX6174" s="18">
        <v>202425</v>
      </c>
      <c r="AY6174" s="191">
        <v>572</v>
      </c>
      <c r="AZ6174" s="191">
        <v>21</v>
      </c>
      <c r="BA6174" s="191">
        <v>5</v>
      </c>
      <c r="BB6174" s="191">
        <v>0</v>
      </c>
    </row>
    <row r="6175" spans="48:54" x14ac:dyDescent="0.2">
      <c r="AV6175" s="191" t="str">
        <f t="shared" si="100"/>
        <v>574_RS_21_5_202425</v>
      </c>
      <c r="AW6175" s="191" t="s">
        <v>92</v>
      </c>
      <c r="AX6175" s="18">
        <v>202425</v>
      </c>
      <c r="AY6175" s="191">
        <v>574</v>
      </c>
      <c r="AZ6175" s="191">
        <v>21</v>
      </c>
      <c r="BA6175" s="191">
        <v>5</v>
      </c>
      <c r="BB6175" s="191">
        <v>0</v>
      </c>
    </row>
    <row r="6176" spans="48:54" x14ac:dyDescent="0.2">
      <c r="AV6176" s="191" t="str">
        <f t="shared" si="100"/>
        <v>576_RS_21_5_202425</v>
      </c>
      <c r="AW6176" s="191" t="s">
        <v>92</v>
      </c>
      <c r="AX6176" s="18">
        <v>202425</v>
      </c>
      <c r="AY6176" s="191">
        <v>576</v>
      </c>
      <c r="AZ6176" s="191">
        <v>21</v>
      </c>
      <c r="BA6176" s="191">
        <v>5</v>
      </c>
      <c r="BB6176" s="191">
        <v>0</v>
      </c>
    </row>
    <row r="6177" spans="48:54" x14ac:dyDescent="0.2">
      <c r="AV6177" s="191" t="str">
        <f t="shared" si="100"/>
        <v>582_RS_21_5_202425</v>
      </c>
      <c r="AW6177" s="191" t="s">
        <v>92</v>
      </c>
      <c r="AX6177" s="18">
        <v>202425</v>
      </c>
      <c r="AY6177" s="191">
        <v>582</v>
      </c>
      <c r="AZ6177" s="191">
        <v>21</v>
      </c>
      <c r="BA6177" s="191">
        <v>5</v>
      </c>
      <c r="BB6177" s="191">
        <v>0</v>
      </c>
    </row>
    <row r="6178" spans="48:54" x14ac:dyDescent="0.2">
      <c r="AV6178" s="191" t="str">
        <f t="shared" si="100"/>
        <v>584_RS_21_5_202425</v>
      </c>
      <c r="AW6178" s="191" t="s">
        <v>92</v>
      </c>
      <c r="AX6178" s="18">
        <v>202425</v>
      </c>
      <c r="AY6178" s="191">
        <v>584</v>
      </c>
      <c r="AZ6178" s="191">
        <v>21</v>
      </c>
      <c r="BA6178" s="191">
        <v>5</v>
      </c>
      <c r="BB6178" s="191">
        <v>0</v>
      </c>
    </row>
    <row r="6179" spans="48:54" x14ac:dyDescent="0.2">
      <c r="AV6179" s="191" t="str">
        <f t="shared" si="100"/>
        <v>586_RS_21_5_202425</v>
      </c>
      <c r="AW6179" s="191" t="s">
        <v>92</v>
      </c>
      <c r="AX6179" s="18">
        <v>202425</v>
      </c>
      <c r="AY6179" s="191">
        <v>586</v>
      </c>
      <c r="AZ6179" s="191">
        <v>21</v>
      </c>
      <c r="BA6179" s="191">
        <v>5</v>
      </c>
      <c r="BB6179" s="191">
        <v>0</v>
      </c>
    </row>
    <row r="6180" spans="48:54" x14ac:dyDescent="0.2">
      <c r="AV6180" s="191" t="str">
        <f t="shared" si="100"/>
        <v>512_RS_22_1_202425</v>
      </c>
      <c r="AW6180" s="191" t="s">
        <v>92</v>
      </c>
      <c r="AX6180" s="18">
        <v>202425</v>
      </c>
      <c r="AY6180" s="191">
        <v>512</v>
      </c>
      <c r="AZ6180" s="191">
        <v>22</v>
      </c>
      <c r="BA6180" s="191">
        <v>1</v>
      </c>
      <c r="BB6180" s="191">
        <v>808.16199999999992</v>
      </c>
    </row>
    <row r="6181" spans="48:54" x14ac:dyDescent="0.2">
      <c r="AV6181" s="191" t="str">
        <f t="shared" si="100"/>
        <v>514_RS_22_1_202425</v>
      </c>
      <c r="AW6181" s="191" t="s">
        <v>92</v>
      </c>
      <c r="AX6181" s="18">
        <v>202425</v>
      </c>
      <c r="AY6181" s="191">
        <v>514</v>
      </c>
      <c r="AZ6181" s="191">
        <v>22</v>
      </c>
      <c r="BA6181" s="191">
        <v>1</v>
      </c>
      <c r="BB6181" s="191">
        <v>670</v>
      </c>
    </row>
    <row r="6182" spans="48:54" x14ac:dyDescent="0.2">
      <c r="AV6182" s="191" t="str">
        <f t="shared" si="100"/>
        <v>516_RS_22_1_202425</v>
      </c>
      <c r="AW6182" s="191" t="s">
        <v>92</v>
      </c>
      <c r="AX6182" s="18">
        <v>202425</v>
      </c>
      <c r="AY6182" s="191">
        <v>516</v>
      </c>
      <c r="AZ6182" s="191">
        <v>22</v>
      </c>
      <c r="BA6182" s="191">
        <v>1</v>
      </c>
      <c r="BB6182" s="191">
        <v>295.64000000000004</v>
      </c>
    </row>
    <row r="6183" spans="48:54" x14ac:dyDescent="0.2">
      <c r="AV6183" s="191" t="str">
        <f t="shared" si="100"/>
        <v>518_RS_22_1_202425</v>
      </c>
      <c r="AW6183" s="191" t="s">
        <v>92</v>
      </c>
      <c r="AX6183" s="18">
        <v>202425</v>
      </c>
      <c r="AY6183" s="191">
        <v>518</v>
      </c>
      <c r="AZ6183" s="191">
        <v>22</v>
      </c>
      <c r="BA6183" s="191">
        <v>1</v>
      </c>
      <c r="BB6183" s="191">
        <v>295.62399999999997</v>
      </c>
    </row>
    <row r="6184" spans="48:54" x14ac:dyDescent="0.2">
      <c r="AV6184" s="191" t="str">
        <f t="shared" si="100"/>
        <v>520_RS_22_1_202425</v>
      </c>
      <c r="AW6184" s="191" t="s">
        <v>92</v>
      </c>
      <c r="AX6184" s="18">
        <v>202425</v>
      </c>
      <c r="AY6184" s="191">
        <v>520</v>
      </c>
      <c r="AZ6184" s="191">
        <v>22</v>
      </c>
      <c r="BA6184" s="191">
        <v>1</v>
      </c>
      <c r="BB6184" s="191">
        <v>1108.2682400000001</v>
      </c>
    </row>
    <row r="6185" spans="48:54" x14ac:dyDescent="0.2">
      <c r="AV6185" s="191" t="str">
        <f t="shared" si="100"/>
        <v>522_RS_22_1_202425</v>
      </c>
      <c r="AW6185" s="191" t="s">
        <v>92</v>
      </c>
      <c r="AX6185" s="18">
        <v>202425</v>
      </c>
      <c r="AY6185" s="191">
        <v>522</v>
      </c>
      <c r="AZ6185" s="191">
        <v>22</v>
      </c>
      <c r="BA6185" s="191">
        <v>1</v>
      </c>
      <c r="BB6185" s="191">
        <v>482.78129000000001</v>
      </c>
    </row>
    <row r="6186" spans="48:54" x14ac:dyDescent="0.2">
      <c r="AV6186" s="191" t="str">
        <f t="shared" si="100"/>
        <v>524_RS_22_1_202425</v>
      </c>
      <c r="AW6186" s="191" t="s">
        <v>92</v>
      </c>
      <c r="AX6186" s="18">
        <v>202425</v>
      </c>
      <c r="AY6186" s="191">
        <v>524</v>
      </c>
      <c r="AZ6186" s="191">
        <v>22</v>
      </c>
      <c r="BA6186" s="191">
        <v>1</v>
      </c>
      <c r="BB6186" s="191">
        <v>886.03600000000006</v>
      </c>
    </row>
    <row r="6187" spans="48:54" x14ac:dyDescent="0.2">
      <c r="AV6187" s="191" t="str">
        <f t="shared" si="100"/>
        <v>526_RS_22_1_202425</v>
      </c>
      <c r="AW6187" s="191" t="s">
        <v>92</v>
      </c>
      <c r="AX6187" s="18">
        <v>202425</v>
      </c>
      <c r="AY6187" s="191">
        <v>526</v>
      </c>
      <c r="AZ6187" s="191">
        <v>22</v>
      </c>
      <c r="BA6187" s="191">
        <v>1</v>
      </c>
      <c r="BB6187" s="191">
        <v>362.846</v>
      </c>
    </row>
    <row r="6188" spans="48:54" x14ac:dyDescent="0.2">
      <c r="AV6188" s="191" t="str">
        <f t="shared" si="100"/>
        <v>528_RS_22_1_202425</v>
      </c>
      <c r="AW6188" s="191" t="s">
        <v>92</v>
      </c>
      <c r="AX6188" s="18">
        <v>202425</v>
      </c>
      <c r="AY6188" s="191">
        <v>528</v>
      </c>
      <c r="AZ6188" s="191">
        <v>22</v>
      </c>
      <c r="BA6188" s="191">
        <v>1</v>
      </c>
      <c r="BB6188" s="191">
        <v>579</v>
      </c>
    </row>
    <row r="6189" spans="48:54" x14ac:dyDescent="0.2">
      <c r="AV6189" s="191" t="str">
        <f t="shared" si="100"/>
        <v>530_RS_22_1_202425</v>
      </c>
      <c r="AW6189" s="191" t="s">
        <v>92</v>
      </c>
      <c r="AX6189" s="18">
        <v>202425</v>
      </c>
      <c r="AY6189" s="191">
        <v>530</v>
      </c>
      <c r="AZ6189" s="191">
        <v>22</v>
      </c>
      <c r="BA6189" s="191">
        <v>1</v>
      </c>
      <c r="BB6189" s="191">
        <v>1004.0790000000001</v>
      </c>
    </row>
    <row r="6190" spans="48:54" x14ac:dyDescent="0.2">
      <c r="AV6190" s="191" t="str">
        <f t="shared" si="100"/>
        <v>532_RS_22_1_202425</v>
      </c>
      <c r="AW6190" s="191" t="s">
        <v>92</v>
      </c>
      <c r="AX6190" s="18">
        <v>202425</v>
      </c>
      <c r="AY6190" s="191">
        <v>532</v>
      </c>
      <c r="AZ6190" s="191">
        <v>22</v>
      </c>
      <c r="BA6190" s="191">
        <v>1</v>
      </c>
      <c r="BB6190" s="191">
        <v>850.17899999999997</v>
      </c>
    </row>
    <row r="6191" spans="48:54" x14ac:dyDescent="0.2">
      <c r="AV6191" s="191" t="str">
        <f t="shared" si="100"/>
        <v>534_RS_22_1_202425</v>
      </c>
      <c r="AW6191" s="191" t="s">
        <v>92</v>
      </c>
      <c r="AX6191" s="18">
        <v>202425</v>
      </c>
      <c r="AY6191" s="191">
        <v>534</v>
      </c>
      <c r="AZ6191" s="191">
        <v>22</v>
      </c>
      <c r="BA6191" s="191">
        <v>1</v>
      </c>
      <c r="BB6191" s="191">
        <v>923.36071000000004</v>
      </c>
    </row>
    <row r="6192" spans="48:54" x14ac:dyDescent="0.2">
      <c r="AV6192" s="191" t="str">
        <f t="shared" si="100"/>
        <v>536_RS_22_1_202425</v>
      </c>
      <c r="AW6192" s="191" t="s">
        <v>92</v>
      </c>
      <c r="AX6192" s="18">
        <v>202425</v>
      </c>
      <c r="AY6192" s="191">
        <v>536</v>
      </c>
      <c r="AZ6192" s="191">
        <v>22</v>
      </c>
      <c r="BA6192" s="191">
        <v>1</v>
      </c>
      <c r="BB6192" s="191">
        <v>538.77799999999991</v>
      </c>
    </row>
    <row r="6193" spans="48:54" x14ac:dyDescent="0.2">
      <c r="AV6193" s="191" t="str">
        <f t="shared" si="100"/>
        <v>538_RS_22_1_202425</v>
      </c>
      <c r="AW6193" s="191" t="s">
        <v>92</v>
      </c>
      <c r="AX6193" s="18">
        <v>202425</v>
      </c>
      <c r="AY6193" s="191">
        <v>538</v>
      </c>
      <c r="AZ6193" s="191">
        <v>22</v>
      </c>
      <c r="BA6193" s="191">
        <v>1</v>
      </c>
      <c r="BB6193" s="191">
        <v>357.55516366707525</v>
      </c>
    </row>
    <row r="6194" spans="48:54" x14ac:dyDescent="0.2">
      <c r="AV6194" s="191" t="str">
        <f t="shared" si="100"/>
        <v>540_RS_22_1_202425</v>
      </c>
      <c r="AW6194" s="191" t="s">
        <v>92</v>
      </c>
      <c r="AX6194" s="18">
        <v>202425</v>
      </c>
      <c r="AY6194" s="191">
        <v>540</v>
      </c>
      <c r="AZ6194" s="191">
        <v>22</v>
      </c>
      <c r="BA6194" s="191">
        <v>1</v>
      </c>
      <c r="BB6194" s="191">
        <v>1336.2070000000001</v>
      </c>
    </row>
    <row r="6195" spans="48:54" x14ac:dyDescent="0.2">
      <c r="AV6195" s="191" t="str">
        <f t="shared" si="100"/>
        <v>542_RS_22_1_202425</v>
      </c>
      <c r="AW6195" s="191" t="s">
        <v>92</v>
      </c>
      <c r="AX6195" s="18">
        <v>202425</v>
      </c>
      <c r="AY6195" s="191">
        <v>542</v>
      </c>
      <c r="AZ6195" s="191">
        <v>22</v>
      </c>
      <c r="BA6195" s="191">
        <v>1</v>
      </c>
      <c r="BB6195" s="191">
        <v>325.46299999999997</v>
      </c>
    </row>
    <row r="6196" spans="48:54" x14ac:dyDescent="0.2">
      <c r="AV6196" s="191" t="str">
        <f t="shared" si="100"/>
        <v>544_RS_22_1_202425</v>
      </c>
      <c r="AW6196" s="191" t="s">
        <v>92</v>
      </c>
      <c r="AX6196" s="18">
        <v>202425</v>
      </c>
      <c r="AY6196" s="191">
        <v>544</v>
      </c>
      <c r="AZ6196" s="191">
        <v>22</v>
      </c>
      <c r="BA6196" s="191">
        <v>1</v>
      </c>
      <c r="BB6196" s="191">
        <v>1177.333977</v>
      </c>
    </row>
    <row r="6197" spans="48:54" x14ac:dyDescent="0.2">
      <c r="AV6197" s="191" t="str">
        <f t="shared" si="100"/>
        <v>545_RS_22_1_202425</v>
      </c>
      <c r="AW6197" s="191" t="s">
        <v>92</v>
      </c>
      <c r="AX6197" s="18">
        <v>202425</v>
      </c>
      <c r="AY6197" s="191">
        <v>545</v>
      </c>
      <c r="AZ6197" s="191">
        <v>22</v>
      </c>
      <c r="BA6197" s="191">
        <v>1</v>
      </c>
      <c r="BB6197" s="191">
        <v>454.95</v>
      </c>
    </row>
    <row r="6198" spans="48:54" x14ac:dyDescent="0.2">
      <c r="AV6198" s="191" t="str">
        <f t="shared" si="100"/>
        <v>546_RS_22_1_202425</v>
      </c>
      <c r="AW6198" s="191" t="s">
        <v>92</v>
      </c>
      <c r="AX6198" s="18">
        <v>202425</v>
      </c>
      <c r="AY6198" s="191">
        <v>546</v>
      </c>
      <c r="AZ6198" s="191">
        <v>22</v>
      </c>
      <c r="BA6198" s="191">
        <v>1</v>
      </c>
      <c r="BB6198" s="191">
        <v>395</v>
      </c>
    </row>
    <row r="6199" spans="48:54" x14ac:dyDescent="0.2">
      <c r="AV6199" s="191" t="str">
        <f t="shared" si="100"/>
        <v>548_RS_22_1_202425</v>
      </c>
      <c r="AW6199" s="191" t="s">
        <v>92</v>
      </c>
      <c r="AX6199" s="18">
        <v>202425</v>
      </c>
      <c r="AY6199" s="191">
        <v>548</v>
      </c>
      <c r="AZ6199" s="191">
        <v>22</v>
      </c>
      <c r="BA6199" s="191">
        <v>1</v>
      </c>
      <c r="BB6199" s="191">
        <v>2293.9250000000002</v>
      </c>
    </row>
    <row r="6200" spans="48:54" x14ac:dyDescent="0.2">
      <c r="AV6200" s="191" t="str">
        <f t="shared" si="100"/>
        <v>550_RS_22_1_202425</v>
      </c>
      <c r="AW6200" s="191" t="s">
        <v>92</v>
      </c>
      <c r="AX6200" s="18">
        <v>202425</v>
      </c>
      <c r="AY6200" s="191">
        <v>550</v>
      </c>
      <c r="AZ6200" s="191">
        <v>22</v>
      </c>
      <c r="BA6200" s="191">
        <v>1</v>
      </c>
      <c r="BB6200" s="191">
        <v>2019.1507454477992</v>
      </c>
    </row>
    <row r="6201" spans="48:54" x14ac:dyDescent="0.2">
      <c r="AV6201" s="191" t="str">
        <f t="shared" si="100"/>
        <v>552_RS_22_1_202425</v>
      </c>
      <c r="AW6201" s="191" t="s">
        <v>92</v>
      </c>
      <c r="AX6201" s="18">
        <v>202425</v>
      </c>
      <c r="AY6201" s="191">
        <v>552</v>
      </c>
      <c r="AZ6201" s="191">
        <v>22</v>
      </c>
      <c r="BA6201" s="191">
        <v>1</v>
      </c>
      <c r="BB6201" s="191">
        <v>57.800509999999996</v>
      </c>
    </row>
    <row r="6202" spans="48:54" x14ac:dyDescent="0.2">
      <c r="AV6202" s="191" t="str">
        <f t="shared" si="100"/>
        <v>562_RS_22_1_202425</v>
      </c>
      <c r="AW6202" s="191" t="s">
        <v>92</v>
      </c>
      <c r="AX6202" s="18">
        <v>202425</v>
      </c>
      <c r="AY6202" s="191">
        <v>562</v>
      </c>
      <c r="AZ6202" s="191">
        <v>22</v>
      </c>
      <c r="BA6202" s="191">
        <v>1</v>
      </c>
      <c r="BB6202" s="191">
        <v>0</v>
      </c>
    </row>
    <row r="6203" spans="48:54" x14ac:dyDescent="0.2">
      <c r="AV6203" s="191" t="str">
        <f t="shared" si="100"/>
        <v>564_RS_22_1_202425</v>
      </c>
      <c r="AW6203" s="191" t="s">
        <v>92</v>
      </c>
      <c r="AX6203" s="18">
        <v>202425</v>
      </c>
      <c r="AY6203" s="191">
        <v>564</v>
      </c>
      <c r="AZ6203" s="191">
        <v>22</v>
      </c>
      <c r="BA6203" s="191">
        <v>1</v>
      </c>
      <c r="BB6203" s="191">
        <v>0</v>
      </c>
    </row>
    <row r="6204" spans="48:54" x14ac:dyDescent="0.2">
      <c r="AV6204" s="191" t="str">
        <f t="shared" si="100"/>
        <v>566_RS_22_1_202425</v>
      </c>
      <c r="AW6204" s="191" t="s">
        <v>92</v>
      </c>
      <c r="AX6204" s="18">
        <v>202425</v>
      </c>
      <c r="AY6204" s="191">
        <v>566</v>
      </c>
      <c r="AZ6204" s="191">
        <v>22</v>
      </c>
      <c r="BA6204" s="191">
        <v>1</v>
      </c>
      <c r="BB6204" s="191">
        <v>0</v>
      </c>
    </row>
    <row r="6205" spans="48:54" x14ac:dyDescent="0.2">
      <c r="AV6205" s="191" t="str">
        <f t="shared" si="100"/>
        <v>568_RS_22_1_202425</v>
      </c>
      <c r="AW6205" s="191" t="s">
        <v>92</v>
      </c>
      <c r="AX6205" s="18">
        <v>202425</v>
      </c>
      <c r="AY6205" s="191">
        <v>568</v>
      </c>
      <c r="AZ6205" s="191">
        <v>22</v>
      </c>
      <c r="BA6205" s="191">
        <v>1</v>
      </c>
      <c r="BB6205" s="191">
        <v>0</v>
      </c>
    </row>
    <row r="6206" spans="48:54" x14ac:dyDescent="0.2">
      <c r="AV6206" s="191" t="str">
        <f t="shared" si="100"/>
        <v>572_RS_22_1_202425</v>
      </c>
      <c r="AW6206" s="191" t="s">
        <v>92</v>
      </c>
      <c r="AX6206" s="18">
        <v>202425</v>
      </c>
      <c r="AY6206" s="191">
        <v>572</v>
      </c>
      <c r="AZ6206" s="191">
        <v>22</v>
      </c>
      <c r="BA6206" s="191">
        <v>1</v>
      </c>
      <c r="BB6206" s="191">
        <v>0</v>
      </c>
    </row>
    <row r="6207" spans="48:54" x14ac:dyDescent="0.2">
      <c r="AV6207" s="191" t="str">
        <f t="shared" si="100"/>
        <v>574_RS_22_1_202425</v>
      </c>
      <c r="AW6207" s="191" t="s">
        <v>92</v>
      </c>
      <c r="AX6207" s="18">
        <v>202425</v>
      </c>
      <c r="AY6207" s="191">
        <v>574</v>
      </c>
      <c r="AZ6207" s="191">
        <v>22</v>
      </c>
      <c r="BA6207" s="191">
        <v>1</v>
      </c>
      <c r="BB6207" s="191">
        <v>0</v>
      </c>
    </row>
    <row r="6208" spans="48:54" x14ac:dyDescent="0.2">
      <c r="AV6208" s="191" t="str">
        <f t="shared" si="100"/>
        <v>576_RS_22_1_202425</v>
      </c>
      <c r="AW6208" s="191" t="s">
        <v>92</v>
      </c>
      <c r="AX6208" s="18">
        <v>202425</v>
      </c>
      <c r="AY6208" s="191">
        <v>576</v>
      </c>
      <c r="AZ6208" s="191">
        <v>22</v>
      </c>
      <c r="BA6208" s="191">
        <v>1</v>
      </c>
      <c r="BB6208" s="191">
        <v>0</v>
      </c>
    </row>
    <row r="6209" spans="48:54" x14ac:dyDescent="0.2">
      <c r="AV6209" s="191" t="str">
        <f t="shared" si="100"/>
        <v>582_RS_22_1_202425</v>
      </c>
      <c r="AW6209" s="191" t="s">
        <v>92</v>
      </c>
      <c r="AX6209" s="18">
        <v>202425</v>
      </c>
      <c r="AY6209" s="191">
        <v>582</v>
      </c>
      <c r="AZ6209" s="191">
        <v>22</v>
      </c>
      <c r="BA6209" s="191">
        <v>1</v>
      </c>
      <c r="BB6209" s="191">
        <v>0</v>
      </c>
    </row>
    <row r="6210" spans="48:54" x14ac:dyDescent="0.2">
      <c r="AV6210" s="191" t="str">
        <f t="shared" si="100"/>
        <v>584_RS_22_1_202425</v>
      </c>
      <c r="AW6210" s="191" t="s">
        <v>92</v>
      </c>
      <c r="AX6210" s="18">
        <v>202425</v>
      </c>
      <c r="AY6210" s="191">
        <v>584</v>
      </c>
      <c r="AZ6210" s="191">
        <v>22</v>
      </c>
      <c r="BA6210" s="191">
        <v>1</v>
      </c>
      <c r="BB6210" s="191">
        <v>0</v>
      </c>
    </row>
    <row r="6211" spans="48:54" x14ac:dyDescent="0.2">
      <c r="AV6211" s="191" t="str">
        <f t="shared" si="100"/>
        <v>586_RS_22_1_202425</v>
      </c>
      <c r="AW6211" s="191" t="s">
        <v>92</v>
      </c>
      <c r="AX6211" s="18">
        <v>202425</v>
      </c>
      <c r="AY6211" s="191">
        <v>586</v>
      </c>
      <c r="AZ6211" s="191">
        <v>22</v>
      </c>
      <c r="BA6211" s="191">
        <v>1</v>
      </c>
      <c r="BB6211" s="191">
        <v>0</v>
      </c>
    </row>
    <row r="6212" spans="48:54" x14ac:dyDescent="0.2">
      <c r="AV6212" s="191" t="str">
        <f t="shared" ref="AV6212:AV6275" si="101">AY6212&amp;"_"&amp;AW6212&amp;"_"&amp;AZ6212&amp;"_"&amp;BA6212&amp;"_"&amp;AX6212</f>
        <v>512_RS_22_2_202425</v>
      </c>
      <c r="AW6212" s="191" t="s">
        <v>92</v>
      </c>
      <c r="AX6212" s="18">
        <v>202425</v>
      </c>
      <c r="AY6212" s="191">
        <v>512</v>
      </c>
      <c r="AZ6212" s="191">
        <v>22</v>
      </c>
      <c r="BA6212" s="191">
        <v>2</v>
      </c>
      <c r="BB6212" s="191">
        <v>-59.431000000000004</v>
      </c>
    </row>
    <row r="6213" spans="48:54" x14ac:dyDescent="0.2">
      <c r="AV6213" s="191" t="str">
        <f t="shared" si="101"/>
        <v>514_RS_22_2_202425</v>
      </c>
      <c r="AW6213" s="191" t="s">
        <v>92</v>
      </c>
      <c r="AX6213" s="18">
        <v>202425</v>
      </c>
      <c r="AY6213" s="191">
        <v>514</v>
      </c>
      <c r="AZ6213" s="191">
        <v>22</v>
      </c>
      <c r="BA6213" s="191">
        <v>2</v>
      </c>
      <c r="BB6213" s="191">
        <v>-59</v>
      </c>
    </row>
    <row r="6214" spans="48:54" x14ac:dyDescent="0.2">
      <c r="AV6214" s="191" t="str">
        <f t="shared" si="101"/>
        <v>516_RS_22_2_202425</v>
      </c>
      <c r="AW6214" s="191" t="s">
        <v>92</v>
      </c>
      <c r="AX6214" s="18">
        <v>202425</v>
      </c>
      <c r="AY6214" s="191">
        <v>516</v>
      </c>
      <c r="AZ6214" s="191">
        <v>22</v>
      </c>
      <c r="BA6214" s="191">
        <v>2</v>
      </c>
      <c r="BB6214" s="191">
        <v>-31.178000000000001</v>
      </c>
    </row>
    <row r="6215" spans="48:54" x14ac:dyDescent="0.2">
      <c r="AV6215" s="191" t="str">
        <f t="shared" si="101"/>
        <v>518_RS_22_2_202425</v>
      </c>
      <c r="AW6215" s="191" t="s">
        <v>92</v>
      </c>
      <c r="AX6215" s="18">
        <v>202425</v>
      </c>
      <c r="AY6215" s="191">
        <v>518</v>
      </c>
      <c r="AZ6215" s="191">
        <v>22</v>
      </c>
      <c r="BA6215" s="191">
        <v>2</v>
      </c>
      <c r="BB6215" s="191">
        <v>-38.542999999999999</v>
      </c>
    </row>
    <row r="6216" spans="48:54" x14ac:dyDescent="0.2">
      <c r="AV6216" s="191" t="str">
        <f t="shared" si="101"/>
        <v>520_RS_22_2_202425</v>
      </c>
      <c r="AW6216" s="191" t="s">
        <v>92</v>
      </c>
      <c r="AX6216" s="18">
        <v>202425</v>
      </c>
      <c r="AY6216" s="191">
        <v>520</v>
      </c>
      <c r="AZ6216" s="191">
        <v>22</v>
      </c>
      <c r="BA6216" s="191">
        <v>2</v>
      </c>
      <c r="BB6216" s="191">
        <v>-103.01899999999999</v>
      </c>
    </row>
    <row r="6217" spans="48:54" x14ac:dyDescent="0.2">
      <c r="AV6217" s="191" t="str">
        <f t="shared" si="101"/>
        <v>522_RS_22_2_202425</v>
      </c>
      <c r="AW6217" s="191" t="s">
        <v>92</v>
      </c>
      <c r="AX6217" s="18">
        <v>202425</v>
      </c>
      <c r="AY6217" s="191">
        <v>522</v>
      </c>
      <c r="AZ6217" s="191">
        <v>22</v>
      </c>
      <c r="BA6217" s="191">
        <v>2</v>
      </c>
      <c r="BB6217" s="191">
        <v>-33.467559999999999</v>
      </c>
    </row>
    <row r="6218" spans="48:54" x14ac:dyDescent="0.2">
      <c r="AV6218" s="191" t="str">
        <f t="shared" si="101"/>
        <v>524_RS_22_2_202425</v>
      </c>
      <c r="AW6218" s="191" t="s">
        <v>92</v>
      </c>
      <c r="AX6218" s="18">
        <v>202425</v>
      </c>
      <c r="AY6218" s="191">
        <v>524</v>
      </c>
      <c r="AZ6218" s="191">
        <v>22</v>
      </c>
      <c r="BA6218" s="191">
        <v>2</v>
      </c>
      <c r="BB6218" s="191">
        <v>-59.35</v>
      </c>
    </row>
    <row r="6219" spans="48:54" x14ac:dyDescent="0.2">
      <c r="AV6219" s="191" t="str">
        <f t="shared" si="101"/>
        <v>526_RS_22_2_202425</v>
      </c>
      <c r="AW6219" s="191" t="s">
        <v>92</v>
      </c>
      <c r="AX6219" s="18">
        <v>202425</v>
      </c>
      <c r="AY6219" s="191">
        <v>526</v>
      </c>
      <c r="AZ6219" s="191">
        <v>22</v>
      </c>
      <c r="BA6219" s="191">
        <v>2</v>
      </c>
      <c r="BB6219" s="191">
        <v>-44.319000000000003</v>
      </c>
    </row>
    <row r="6220" spans="48:54" x14ac:dyDescent="0.2">
      <c r="AV6220" s="191" t="str">
        <f t="shared" si="101"/>
        <v>528_RS_22_2_202425</v>
      </c>
      <c r="AW6220" s="191" t="s">
        <v>92</v>
      </c>
      <c r="AX6220" s="18">
        <v>202425</v>
      </c>
      <c r="AY6220" s="191">
        <v>528</v>
      </c>
      <c r="AZ6220" s="191">
        <v>22</v>
      </c>
      <c r="BA6220" s="191">
        <v>2</v>
      </c>
      <c r="BB6220" s="191">
        <v>-9</v>
      </c>
    </row>
    <row r="6221" spans="48:54" x14ac:dyDescent="0.2">
      <c r="AV6221" s="191" t="str">
        <f t="shared" si="101"/>
        <v>530_RS_22_2_202425</v>
      </c>
      <c r="AW6221" s="191" t="s">
        <v>92</v>
      </c>
      <c r="AX6221" s="18">
        <v>202425</v>
      </c>
      <c r="AY6221" s="191">
        <v>530</v>
      </c>
      <c r="AZ6221" s="191">
        <v>22</v>
      </c>
      <c r="BA6221" s="191">
        <v>2</v>
      </c>
      <c r="BB6221" s="191">
        <v>-519.14</v>
      </c>
    </row>
    <row r="6222" spans="48:54" x14ac:dyDescent="0.2">
      <c r="AV6222" s="191" t="str">
        <f t="shared" si="101"/>
        <v>532_RS_22_2_202425</v>
      </c>
      <c r="AW6222" s="191" t="s">
        <v>92</v>
      </c>
      <c r="AX6222" s="18">
        <v>202425</v>
      </c>
      <c r="AY6222" s="191">
        <v>532</v>
      </c>
      <c r="AZ6222" s="191">
        <v>22</v>
      </c>
      <c r="BA6222" s="191">
        <v>2</v>
      </c>
      <c r="BB6222" s="191">
        <v>-267</v>
      </c>
    </row>
    <row r="6223" spans="48:54" x14ac:dyDescent="0.2">
      <c r="AV6223" s="191" t="str">
        <f t="shared" si="101"/>
        <v>534_RS_22_2_202425</v>
      </c>
      <c r="AW6223" s="191" t="s">
        <v>92</v>
      </c>
      <c r="AX6223" s="18">
        <v>202425</v>
      </c>
      <c r="AY6223" s="191">
        <v>534</v>
      </c>
      <c r="AZ6223" s="191">
        <v>22</v>
      </c>
      <c r="BA6223" s="191">
        <v>2</v>
      </c>
      <c r="BB6223" s="191">
        <v>-43.815080000000002</v>
      </c>
    </row>
    <row r="6224" spans="48:54" x14ac:dyDescent="0.2">
      <c r="AV6224" s="191" t="str">
        <f t="shared" si="101"/>
        <v>536_RS_22_2_202425</v>
      </c>
      <c r="AW6224" s="191" t="s">
        <v>92</v>
      </c>
      <c r="AX6224" s="18">
        <v>202425</v>
      </c>
      <c r="AY6224" s="191">
        <v>536</v>
      </c>
      <c r="AZ6224" s="191">
        <v>22</v>
      </c>
      <c r="BA6224" s="191">
        <v>2</v>
      </c>
      <c r="BB6224" s="191">
        <v>-2.8119999999999998</v>
      </c>
    </row>
    <row r="6225" spans="48:54" x14ac:dyDescent="0.2">
      <c r="AV6225" s="191" t="str">
        <f t="shared" si="101"/>
        <v>538_RS_22_2_202425</v>
      </c>
      <c r="AW6225" s="191" t="s">
        <v>92</v>
      </c>
      <c r="AX6225" s="18">
        <v>202425</v>
      </c>
      <c r="AY6225" s="191">
        <v>538</v>
      </c>
      <c r="AZ6225" s="191">
        <v>22</v>
      </c>
      <c r="BA6225" s="191">
        <v>2</v>
      </c>
      <c r="BB6225" s="191">
        <v>0</v>
      </c>
    </row>
    <row r="6226" spans="48:54" x14ac:dyDescent="0.2">
      <c r="AV6226" s="191" t="str">
        <f t="shared" si="101"/>
        <v>540_RS_22_2_202425</v>
      </c>
      <c r="AW6226" s="191" t="s">
        <v>92</v>
      </c>
      <c r="AX6226" s="18">
        <v>202425</v>
      </c>
      <c r="AY6226" s="191">
        <v>540</v>
      </c>
      <c r="AZ6226" s="191">
        <v>22</v>
      </c>
      <c r="BA6226" s="191">
        <v>2</v>
      </c>
      <c r="BB6226" s="191">
        <v>-20.96</v>
      </c>
    </row>
    <row r="6227" spans="48:54" x14ac:dyDescent="0.2">
      <c r="AV6227" s="191" t="str">
        <f t="shared" si="101"/>
        <v>542_RS_22_2_202425</v>
      </c>
      <c r="AW6227" s="191" t="s">
        <v>92</v>
      </c>
      <c r="AX6227" s="18">
        <v>202425</v>
      </c>
      <c r="AY6227" s="191">
        <v>542</v>
      </c>
      <c r="AZ6227" s="191">
        <v>22</v>
      </c>
      <c r="BA6227" s="191">
        <v>2</v>
      </c>
      <c r="BB6227" s="191">
        <v>-25.027999999999999</v>
      </c>
    </row>
    <row r="6228" spans="48:54" x14ac:dyDescent="0.2">
      <c r="AV6228" s="191" t="str">
        <f t="shared" si="101"/>
        <v>544_RS_22_2_202425</v>
      </c>
      <c r="AW6228" s="191" t="s">
        <v>92</v>
      </c>
      <c r="AX6228" s="18">
        <v>202425</v>
      </c>
      <c r="AY6228" s="191">
        <v>544</v>
      </c>
      <c r="AZ6228" s="191">
        <v>22</v>
      </c>
      <c r="BA6228" s="191">
        <v>2</v>
      </c>
      <c r="BB6228" s="191">
        <v>-46.209000000000003</v>
      </c>
    </row>
    <row r="6229" spans="48:54" x14ac:dyDescent="0.2">
      <c r="AV6229" s="191" t="str">
        <f t="shared" si="101"/>
        <v>545_RS_22_2_202425</v>
      </c>
      <c r="AW6229" s="191" t="s">
        <v>92</v>
      </c>
      <c r="AX6229" s="18">
        <v>202425</v>
      </c>
      <c r="AY6229" s="191">
        <v>545</v>
      </c>
      <c r="AZ6229" s="191">
        <v>22</v>
      </c>
      <c r="BA6229" s="191">
        <v>2</v>
      </c>
      <c r="BB6229" s="191">
        <v>0</v>
      </c>
    </row>
    <row r="6230" spans="48:54" x14ac:dyDescent="0.2">
      <c r="AV6230" s="191" t="str">
        <f t="shared" si="101"/>
        <v>546_RS_22_2_202425</v>
      </c>
      <c r="AW6230" s="191" t="s">
        <v>92</v>
      </c>
      <c r="AX6230" s="18">
        <v>202425</v>
      </c>
      <c r="AY6230" s="191">
        <v>546</v>
      </c>
      <c r="AZ6230" s="191">
        <v>22</v>
      </c>
      <c r="BA6230" s="191">
        <v>2</v>
      </c>
      <c r="BB6230" s="191">
        <v>-35</v>
      </c>
    </row>
    <row r="6231" spans="48:54" x14ac:dyDescent="0.2">
      <c r="AV6231" s="191" t="str">
        <f t="shared" si="101"/>
        <v>548_RS_22_2_202425</v>
      </c>
      <c r="AW6231" s="191" t="s">
        <v>92</v>
      </c>
      <c r="AX6231" s="18">
        <v>202425</v>
      </c>
      <c r="AY6231" s="191">
        <v>548</v>
      </c>
      <c r="AZ6231" s="191">
        <v>22</v>
      </c>
      <c r="BA6231" s="191">
        <v>2</v>
      </c>
      <c r="BB6231" s="191">
        <v>-324.07</v>
      </c>
    </row>
    <row r="6232" spans="48:54" x14ac:dyDescent="0.2">
      <c r="AV6232" s="191" t="str">
        <f t="shared" si="101"/>
        <v>550_RS_22_2_202425</v>
      </c>
      <c r="AW6232" s="191" t="s">
        <v>92</v>
      </c>
      <c r="AX6232" s="18">
        <v>202425</v>
      </c>
      <c r="AY6232" s="191">
        <v>550</v>
      </c>
      <c r="AZ6232" s="191">
        <v>22</v>
      </c>
      <c r="BA6232" s="191">
        <v>2</v>
      </c>
      <c r="BB6232" s="191">
        <v>-327.58641999999998</v>
      </c>
    </row>
    <row r="6233" spans="48:54" x14ac:dyDescent="0.2">
      <c r="AV6233" s="191" t="str">
        <f t="shared" si="101"/>
        <v>552_RS_22_2_202425</v>
      </c>
      <c r="AW6233" s="191" t="s">
        <v>92</v>
      </c>
      <c r="AX6233" s="18">
        <v>202425</v>
      </c>
      <c r="AY6233" s="191">
        <v>552</v>
      </c>
      <c r="AZ6233" s="191">
        <v>22</v>
      </c>
      <c r="BA6233" s="191">
        <v>2</v>
      </c>
      <c r="BB6233" s="191">
        <v>-55.561999999999998</v>
      </c>
    </row>
    <row r="6234" spans="48:54" x14ac:dyDescent="0.2">
      <c r="AV6234" s="191" t="str">
        <f t="shared" si="101"/>
        <v>562_RS_22_2_202425</v>
      </c>
      <c r="AW6234" s="191" t="s">
        <v>92</v>
      </c>
      <c r="AX6234" s="18">
        <v>202425</v>
      </c>
      <c r="AY6234" s="191">
        <v>562</v>
      </c>
      <c r="AZ6234" s="191">
        <v>22</v>
      </c>
      <c r="BA6234" s="191">
        <v>2</v>
      </c>
      <c r="BB6234" s="191">
        <v>0</v>
      </c>
    </row>
    <row r="6235" spans="48:54" x14ac:dyDescent="0.2">
      <c r="AV6235" s="191" t="str">
        <f t="shared" si="101"/>
        <v>564_RS_22_2_202425</v>
      </c>
      <c r="AW6235" s="191" t="s">
        <v>92</v>
      </c>
      <c r="AX6235" s="18">
        <v>202425</v>
      </c>
      <c r="AY6235" s="191">
        <v>564</v>
      </c>
      <c r="AZ6235" s="191">
        <v>22</v>
      </c>
      <c r="BA6235" s="191">
        <v>2</v>
      </c>
      <c r="BB6235" s="191">
        <v>0</v>
      </c>
    </row>
    <row r="6236" spans="48:54" x14ac:dyDescent="0.2">
      <c r="AV6236" s="191" t="str">
        <f t="shared" si="101"/>
        <v>566_RS_22_2_202425</v>
      </c>
      <c r="AW6236" s="191" t="s">
        <v>92</v>
      </c>
      <c r="AX6236" s="18">
        <v>202425</v>
      </c>
      <c r="AY6236" s="191">
        <v>566</v>
      </c>
      <c r="AZ6236" s="191">
        <v>22</v>
      </c>
      <c r="BA6236" s="191">
        <v>2</v>
      </c>
      <c r="BB6236" s="191">
        <v>0</v>
      </c>
    </row>
    <row r="6237" spans="48:54" x14ac:dyDescent="0.2">
      <c r="AV6237" s="191" t="str">
        <f t="shared" si="101"/>
        <v>568_RS_22_2_202425</v>
      </c>
      <c r="AW6237" s="191" t="s">
        <v>92</v>
      </c>
      <c r="AX6237" s="18">
        <v>202425</v>
      </c>
      <c r="AY6237" s="191">
        <v>568</v>
      </c>
      <c r="AZ6237" s="191">
        <v>22</v>
      </c>
      <c r="BA6237" s="191">
        <v>2</v>
      </c>
      <c r="BB6237" s="191">
        <v>0</v>
      </c>
    </row>
    <row r="6238" spans="48:54" x14ac:dyDescent="0.2">
      <c r="AV6238" s="191" t="str">
        <f t="shared" si="101"/>
        <v>572_RS_22_2_202425</v>
      </c>
      <c r="AW6238" s="191" t="s">
        <v>92</v>
      </c>
      <c r="AX6238" s="18">
        <v>202425</v>
      </c>
      <c r="AY6238" s="191">
        <v>572</v>
      </c>
      <c r="AZ6238" s="191">
        <v>22</v>
      </c>
      <c r="BA6238" s="191">
        <v>2</v>
      </c>
      <c r="BB6238" s="191">
        <v>0</v>
      </c>
    </row>
    <row r="6239" spans="48:54" x14ac:dyDescent="0.2">
      <c r="AV6239" s="191" t="str">
        <f t="shared" si="101"/>
        <v>574_RS_22_2_202425</v>
      </c>
      <c r="AW6239" s="191" t="s">
        <v>92</v>
      </c>
      <c r="AX6239" s="18">
        <v>202425</v>
      </c>
      <c r="AY6239" s="191">
        <v>574</v>
      </c>
      <c r="AZ6239" s="191">
        <v>22</v>
      </c>
      <c r="BA6239" s="191">
        <v>2</v>
      </c>
      <c r="BB6239" s="191">
        <v>0</v>
      </c>
    </row>
    <row r="6240" spans="48:54" x14ac:dyDescent="0.2">
      <c r="AV6240" s="191" t="str">
        <f t="shared" si="101"/>
        <v>576_RS_22_2_202425</v>
      </c>
      <c r="AW6240" s="191" t="s">
        <v>92</v>
      </c>
      <c r="AX6240" s="18">
        <v>202425</v>
      </c>
      <c r="AY6240" s="191">
        <v>576</v>
      </c>
      <c r="AZ6240" s="191">
        <v>22</v>
      </c>
      <c r="BA6240" s="191">
        <v>2</v>
      </c>
      <c r="BB6240" s="191">
        <v>0</v>
      </c>
    </row>
    <row r="6241" spans="48:54" x14ac:dyDescent="0.2">
      <c r="AV6241" s="191" t="str">
        <f t="shared" si="101"/>
        <v>582_RS_22_2_202425</v>
      </c>
      <c r="AW6241" s="191" t="s">
        <v>92</v>
      </c>
      <c r="AX6241" s="18">
        <v>202425</v>
      </c>
      <c r="AY6241" s="191">
        <v>582</v>
      </c>
      <c r="AZ6241" s="191">
        <v>22</v>
      </c>
      <c r="BA6241" s="191">
        <v>2</v>
      </c>
      <c r="BB6241" s="191">
        <v>0</v>
      </c>
    </row>
    <row r="6242" spans="48:54" x14ac:dyDescent="0.2">
      <c r="AV6242" s="191" t="str">
        <f t="shared" si="101"/>
        <v>584_RS_22_2_202425</v>
      </c>
      <c r="AW6242" s="191" t="s">
        <v>92</v>
      </c>
      <c r="AX6242" s="18">
        <v>202425</v>
      </c>
      <c r="AY6242" s="191">
        <v>584</v>
      </c>
      <c r="AZ6242" s="191">
        <v>22</v>
      </c>
      <c r="BA6242" s="191">
        <v>2</v>
      </c>
      <c r="BB6242" s="191">
        <v>0</v>
      </c>
    </row>
    <row r="6243" spans="48:54" x14ac:dyDescent="0.2">
      <c r="AV6243" s="191" t="str">
        <f t="shared" si="101"/>
        <v>586_RS_22_2_202425</v>
      </c>
      <c r="AW6243" s="191" t="s">
        <v>92</v>
      </c>
      <c r="AX6243" s="18">
        <v>202425</v>
      </c>
      <c r="AY6243" s="191">
        <v>586</v>
      </c>
      <c r="AZ6243" s="191">
        <v>22</v>
      </c>
      <c r="BA6243" s="191">
        <v>2</v>
      </c>
      <c r="BB6243" s="191">
        <v>0</v>
      </c>
    </row>
    <row r="6244" spans="48:54" x14ac:dyDescent="0.2">
      <c r="AV6244" s="191" t="str">
        <f t="shared" si="101"/>
        <v>512_RS_22_4_202425</v>
      </c>
      <c r="AW6244" s="191" t="s">
        <v>92</v>
      </c>
      <c r="AX6244" s="18">
        <v>202425</v>
      </c>
      <c r="AY6244" s="191">
        <v>512</v>
      </c>
      <c r="AZ6244" s="191">
        <v>22</v>
      </c>
      <c r="BA6244" s="191">
        <v>4</v>
      </c>
      <c r="BB6244" s="191">
        <v>748.73099999999988</v>
      </c>
    </row>
    <row r="6245" spans="48:54" x14ac:dyDescent="0.2">
      <c r="AV6245" s="191" t="str">
        <f t="shared" si="101"/>
        <v>514_RS_22_4_202425</v>
      </c>
      <c r="AW6245" s="191" t="s">
        <v>92</v>
      </c>
      <c r="AX6245" s="18">
        <v>202425</v>
      </c>
      <c r="AY6245" s="191">
        <v>514</v>
      </c>
      <c r="AZ6245" s="191">
        <v>22</v>
      </c>
      <c r="BA6245" s="191">
        <v>4</v>
      </c>
      <c r="BB6245" s="191">
        <v>611</v>
      </c>
    </row>
    <row r="6246" spans="48:54" x14ac:dyDescent="0.2">
      <c r="AV6246" s="191" t="str">
        <f t="shared" si="101"/>
        <v>516_RS_22_4_202425</v>
      </c>
      <c r="AW6246" s="191" t="s">
        <v>92</v>
      </c>
      <c r="AX6246" s="18">
        <v>202425</v>
      </c>
      <c r="AY6246" s="191">
        <v>516</v>
      </c>
      <c r="AZ6246" s="191">
        <v>22</v>
      </c>
      <c r="BA6246" s="191">
        <v>4</v>
      </c>
      <c r="BB6246" s="191">
        <v>264.46200000000005</v>
      </c>
    </row>
    <row r="6247" spans="48:54" x14ac:dyDescent="0.2">
      <c r="AV6247" s="191" t="str">
        <f t="shared" si="101"/>
        <v>518_RS_22_4_202425</v>
      </c>
      <c r="AW6247" s="191" t="s">
        <v>92</v>
      </c>
      <c r="AX6247" s="18">
        <v>202425</v>
      </c>
      <c r="AY6247" s="191">
        <v>518</v>
      </c>
      <c r="AZ6247" s="191">
        <v>22</v>
      </c>
      <c r="BA6247" s="191">
        <v>4</v>
      </c>
      <c r="BB6247" s="191">
        <v>257.08099999999996</v>
      </c>
    </row>
    <row r="6248" spans="48:54" x14ac:dyDescent="0.2">
      <c r="AV6248" s="191" t="str">
        <f t="shared" si="101"/>
        <v>520_RS_22_4_202425</v>
      </c>
      <c r="AW6248" s="191" t="s">
        <v>92</v>
      </c>
      <c r="AX6248" s="18">
        <v>202425</v>
      </c>
      <c r="AY6248" s="191">
        <v>520</v>
      </c>
      <c r="AZ6248" s="191">
        <v>22</v>
      </c>
      <c r="BA6248" s="191">
        <v>4</v>
      </c>
      <c r="BB6248" s="191">
        <v>1005.2492400000001</v>
      </c>
    </row>
    <row r="6249" spans="48:54" x14ac:dyDescent="0.2">
      <c r="AV6249" s="191" t="str">
        <f t="shared" si="101"/>
        <v>522_RS_22_4_202425</v>
      </c>
      <c r="AW6249" s="191" t="s">
        <v>92</v>
      </c>
      <c r="AX6249" s="18">
        <v>202425</v>
      </c>
      <c r="AY6249" s="191">
        <v>522</v>
      </c>
      <c r="AZ6249" s="191">
        <v>22</v>
      </c>
      <c r="BA6249" s="191">
        <v>4</v>
      </c>
      <c r="BB6249" s="191">
        <v>449.31373000000002</v>
      </c>
    </row>
    <row r="6250" spans="48:54" x14ac:dyDescent="0.2">
      <c r="AV6250" s="191" t="str">
        <f t="shared" si="101"/>
        <v>524_RS_22_4_202425</v>
      </c>
      <c r="AW6250" s="191" t="s">
        <v>92</v>
      </c>
      <c r="AX6250" s="18">
        <v>202425</v>
      </c>
      <c r="AY6250" s="191">
        <v>524</v>
      </c>
      <c r="AZ6250" s="191">
        <v>22</v>
      </c>
      <c r="BA6250" s="191">
        <v>4</v>
      </c>
      <c r="BB6250" s="191">
        <v>826.68600000000004</v>
      </c>
    </row>
    <row r="6251" spans="48:54" x14ac:dyDescent="0.2">
      <c r="AV6251" s="191" t="str">
        <f t="shared" si="101"/>
        <v>526_RS_22_4_202425</v>
      </c>
      <c r="AW6251" s="191" t="s">
        <v>92</v>
      </c>
      <c r="AX6251" s="18">
        <v>202425</v>
      </c>
      <c r="AY6251" s="191">
        <v>526</v>
      </c>
      <c r="AZ6251" s="191">
        <v>22</v>
      </c>
      <c r="BA6251" s="191">
        <v>4</v>
      </c>
      <c r="BB6251" s="191">
        <v>318.52699999999999</v>
      </c>
    </row>
    <row r="6252" spans="48:54" x14ac:dyDescent="0.2">
      <c r="AV6252" s="191" t="str">
        <f t="shared" si="101"/>
        <v>528_RS_22_4_202425</v>
      </c>
      <c r="AW6252" s="191" t="s">
        <v>92</v>
      </c>
      <c r="AX6252" s="18">
        <v>202425</v>
      </c>
      <c r="AY6252" s="191">
        <v>528</v>
      </c>
      <c r="AZ6252" s="191">
        <v>22</v>
      </c>
      <c r="BA6252" s="191">
        <v>4</v>
      </c>
      <c r="BB6252" s="191">
        <v>570</v>
      </c>
    </row>
    <row r="6253" spans="48:54" x14ac:dyDescent="0.2">
      <c r="AV6253" s="191" t="str">
        <f t="shared" si="101"/>
        <v>530_RS_22_4_202425</v>
      </c>
      <c r="AW6253" s="191" t="s">
        <v>92</v>
      </c>
      <c r="AX6253" s="18">
        <v>202425</v>
      </c>
      <c r="AY6253" s="191">
        <v>530</v>
      </c>
      <c r="AZ6253" s="191">
        <v>22</v>
      </c>
      <c r="BA6253" s="191">
        <v>4</v>
      </c>
      <c r="BB6253" s="191">
        <v>484.93900000000008</v>
      </c>
    </row>
    <row r="6254" spans="48:54" x14ac:dyDescent="0.2">
      <c r="AV6254" s="191" t="str">
        <f t="shared" si="101"/>
        <v>532_RS_22_4_202425</v>
      </c>
      <c r="AW6254" s="191" t="s">
        <v>92</v>
      </c>
      <c r="AX6254" s="18">
        <v>202425</v>
      </c>
      <c r="AY6254" s="191">
        <v>532</v>
      </c>
      <c r="AZ6254" s="191">
        <v>22</v>
      </c>
      <c r="BA6254" s="191">
        <v>4</v>
      </c>
      <c r="BB6254" s="191">
        <v>583.17899999999997</v>
      </c>
    </row>
    <row r="6255" spans="48:54" x14ac:dyDescent="0.2">
      <c r="AV6255" s="191" t="str">
        <f t="shared" si="101"/>
        <v>534_RS_22_4_202425</v>
      </c>
      <c r="AW6255" s="191" t="s">
        <v>92</v>
      </c>
      <c r="AX6255" s="18">
        <v>202425</v>
      </c>
      <c r="AY6255" s="191">
        <v>534</v>
      </c>
      <c r="AZ6255" s="191">
        <v>22</v>
      </c>
      <c r="BA6255" s="191">
        <v>4</v>
      </c>
      <c r="BB6255" s="191">
        <v>879.54563000000007</v>
      </c>
    </row>
    <row r="6256" spans="48:54" x14ac:dyDescent="0.2">
      <c r="AV6256" s="191" t="str">
        <f t="shared" si="101"/>
        <v>536_RS_22_4_202425</v>
      </c>
      <c r="AW6256" s="191" t="s">
        <v>92</v>
      </c>
      <c r="AX6256" s="18">
        <v>202425</v>
      </c>
      <c r="AY6256" s="191">
        <v>536</v>
      </c>
      <c r="AZ6256" s="191">
        <v>22</v>
      </c>
      <c r="BA6256" s="191">
        <v>4</v>
      </c>
      <c r="BB6256" s="191">
        <v>535.96599999999989</v>
      </c>
    </row>
    <row r="6257" spans="48:54" x14ac:dyDescent="0.2">
      <c r="AV6257" s="191" t="str">
        <f t="shared" si="101"/>
        <v>538_RS_22_4_202425</v>
      </c>
      <c r="AW6257" s="191" t="s">
        <v>92</v>
      </c>
      <c r="AX6257" s="18">
        <v>202425</v>
      </c>
      <c r="AY6257" s="191">
        <v>538</v>
      </c>
      <c r="AZ6257" s="191">
        <v>22</v>
      </c>
      <c r="BA6257" s="191">
        <v>4</v>
      </c>
      <c r="BB6257" s="191">
        <v>357.55516366707525</v>
      </c>
    </row>
    <row r="6258" spans="48:54" x14ac:dyDescent="0.2">
      <c r="AV6258" s="191" t="str">
        <f t="shared" si="101"/>
        <v>540_RS_22_4_202425</v>
      </c>
      <c r="AW6258" s="191" t="s">
        <v>92</v>
      </c>
      <c r="AX6258" s="18">
        <v>202425</v>
      </c>
      <c r="AY6258" s="191">
        <v>540</v>
      </c>
      <c r="AZ6258" s="191">
        <v>22</v>
      </c>
      <c r="BA6258" s="191">
        <v>4</v>
      </c>
      <c r="BB6258" s="191">
        <v>1315.2470000000001</v>
      </c>
    </row>
    <row r="6259" spans="48:54" x14ac:dyDescent="0.2">
      <c r="AV6259" s="191" t="str">
        <f t="shared" si="101"/>
        <v>542_RS_22_4_202425</v>
      </c>
      <c r="AW6259" s="191" t="s">
        <v>92</v>
      </c>
      <c r="AX6259" s="18">
        <v>202425</v>
      </c>
      <c r="AY6259" s="191">
        <v>542</v>
      </c>
      <c r="AZ6259" s="191">
        <v>22</v>
      </c>
      <c r="BA6259" s="191">
        <v>4</v>
      </c>
      <c r="BB6259" s="191">
        <v>300.43499999999995</v>
      </c>
    </row>
    <row r="6260" spans="48:54" x14ac:dyDescent="0.2">
      <c r="AV6260" s="191" t="str">
        <f t="shared" si="101"/>
        <v>544_RS_22_4_202425</v>
      </c>
      <c r="AW6260" s="191" t="s">
        <v>92</v>
      </c>
      <c r="AX6260" s="18">
        <v>202425</v>
      </c>
      <c r="AY6260" s="191">
        <v>544</v>
      </c>
      <c r="AZ6260" s="191">
        <v>22</v>
      </c>
      <c r="BA6260" s="191">
        <v>4</v>
      </c>
      <c r="BB6260" s="191">
        <v>1131.1249769999999</v>
      </c>
    </row>
    <row r="6261" spans="48:54" x14ac:dyDescent="0.2">
      <c r="AV6261" s="191" t="str">
        <f t="shared" si="101"/>
        <v>545_RS_22_4_202425</v>
      </c>
      <c r="AW6261" s="191" t="s">
        <v>92</v>
      </c>
      <c r="AX6261" s="18">
        <v>202425</v>
      </c>
      <c r="AY6261" s="191">
        <v>545</v>
      </c>
      <c r="AZ6261" s="191">
        <v>22</v>
      </c>
      <c r="BA6261" s="191">
        <v>4</v>
      </c>
      <c r="BB6261" s="191">
        <v>454.95</v>
      </c>
    </row>
    <row r="6262" spans="48:54" x14ac:dyDescent="0.2">
      <c r="AV6262" s="191" t="str">
        <f t="shared" si="101"/>
        <v>546_RS_22_4_202425</v>
      </c>
      <c r="AW6262" s="191" t="s">
        <v>92</v>
      </c>
      <c r="AX6262" s="18">
        <v>202425</v>
      </c>
      <c r="AY6262" s="191">
        <v>546</v>
      </c>
      <c r="AZ6262" s="191">
        <v>22</v>
      </c>
      <c r="BA6262" s="191">
        <v>4</v>
      </c>
      <c r="BB6262" s="191">
        <v>360</v>
      </c>
    </row>
    <row r="6263" spans="48:54" x14ac:dyDescent="0.2">
      <c r="AV6263" s="191" t="str">
        <f t="shared" si="101"/>
        <v>548_RS_22_4_202425</v>
      </c>
      <c r="AW6263" s="191" t="s">
        <v>92</v>
      </c>
      <c r="AX6263" s="18">
        <v>202425</v>
      </c>
      <c r="AY6263" s="191">
        <v>548</v>
      </c>
      <c r="AZ6263" s="191">
        <v>22</v>
      </c>
      <c r="BA6263" s="191">
        <v>4</v>
      </c>
      <c r="BB6263" s="191">
        <v>1969.8550000000002</v>
      </c>
    </row>
    <row r="6264" spans="48:54" x14ac:dyDescent="0.2">
      <c r="AV6264" s="191" t="str">
        <f t="shared" si="101"/>
        <v>550_RS_22_4_202425</v>
      </c>
      <c r="AW6264" s="191" t="s">
        <v>92</v>
      </c>
      <c r="AX6264" s="18">
        <v>202425</v>
      </c>
      <c r="AY6264" s="191">
        <v>550</v>
      </c>
      <c r="AZ6264" s="191">
        <v>22</v>
      </c>
      <c r="BA6264" s="191">
        <v>4</v>
      </c>
      <c r="BB6264" s="191">
        <v>1691.5643254477991</v>
      </c>
    </row>
    <row r="6265" spans="48:54" x14ac:dyDescent="0.2">
      <c r="AV6265" s="191" t="str">
        <f t="shared" si="101"/>
        <v>552_RS_22_4_202425</v>
      </c>
      <c r="AW6265" s="191" t="s">
        <v>92</v>
      </c>
      <c r="AX6265" s="18">
        <v>202425</v>
      </c>
      <c r="AY6265" s="191">
        <v>552</v>
      </c>
      <c r="AZ6265" s="191">
        <v>22</v>
      </c>
      <c r="BA6265" s="191">
        <v>4</v>
      </c>
      <c r="BB6265" s="191">
        <v>2.238509999999998</v>
      </c>
    </row>
    <row r="6266" spans="48:54" x14ac:dyDescent="0.2">
      <c r="AV6266" s="191" t="str">
        <f t="shared" si="101"/>
        <v>562_RS_22_4_202425</v>
      </c>
      <c r="AW6266" s="191" t="s">
        <v>92</v>
      </c>
      <c r="AX6266" s="18">
        <v>202425</v>
      </c>
      <c r="AY6266" s="191">
        <v>562</v>
      </c>
      <c r="AZ6266" s="191">
        <v>22</v>
      </c>
      <c r="BA6266" s="191">
        <v>4</v>
      </c>
      <c r="BB6266" s="191">
        <v>0</v>
      </c>
    </row>
    <row r="6267" spans="48:54" x14ac:dyDescent="0.2">
      <c r="AV6267" s="191" t="str">
        <f t="shared" si="101"/>
        <v>564_RS_22_4_202425</v>
      </c>
      <c r="AW6267" s="191" t="s">
        <v>92</v>
      </c>
      <c r="AX6267" s="18">
        <v>202425</v>
      </c>
      <c r="AY6267" s="191">
        <v>564</v>
      </c>
      <c r="AZ6267" s="191">
        <v>22</v>
      </c>
      <c r="BA6267" s="191">
        <v>4</v>
      </c>
      <c r="BB6267" s="191">
        <v>0</v>
      </c>
    </row>
    <row r="6268" spans="48:54" x14ac:dyDescent="0.2">
      <c r="AV6268" s="191" t="str">
        <f t="shared" si="101"/>
        <v>566_RS_22_4_202425</v>
      </c>
      <c r="AW6268" s="191" t="s">
        <v>92</v>
      </c>
      <c r="AX6268" s="18">
        <v>202425</v>
      </c>
      <c r="AY6268" s="191">
        <v>566</v>
      </c>
      <c r="AZ6268" s="191">
        <v>22</v>
      </c>
      <c r="BA6268" s="191">
        <v>4</v>
      </c>
      <c r="BB6268" s="191">
        <v>0</v>
      </c>
    </row>
    <row r="6269" spans="48:54" x14ac:dyDescent="0.2">
      <c r="AV6269" s="191" t="str">
        <f t="shared" si="101"/>
        <v>568_RS_22_4_202425</v>
      </c>
      <c r="AW6269" s="191" t="s">
        <v>92</v>
      </c>
      <c r="AX6269" s="18">
        <v>202425</v>
      </c>
      <c r="AY6269" s="191">
        <v>568</v>
      </c>
      <c r="AZ6269" s="191">
        <v>22</v>
      </c>
      <c r="BA6269" s="191">
        <v>4</v>
      </c>
      <c r="BB6269" s="191">
        <v>0</v>
      </c>
    </row>
    <row r="6270" spans="48:54" x14ac:dyDescent="0.2">
      <c r="AV6270" s="191" t="str">
        <f t="shared" si="101"/>
        <v>572_RS_22_4_202425</v>
      </c>
      <c r="AW6270" s="191" t="s">
        <v>92</v>
      </c>
      <c r="AX6270" s="18">
        <v>202425</v>
      </c>
      <c r="AY6270" s="191">
        <v>572</v>
      </c>
      <c r="AZ6270" s="191">
        <v>22</v>
      </c>
      <c r="BA6270" s="191">
        <v>4</v>
      </c>
      <c r="BB6270" s="191">
        <v>0</v>
      </c>
    </row>
    <row r="6271" spans="48:54" x14ac:dyDescent="0.2">
      <c r="AV6271" s="191" t="str">
        <f t="shared" si="101"/>
        <v>574_RS_22_4_202425</v>
      </c>
      <c r="AW6271" s="191" t="s">
        <v>92</v>
      </c>
      <c r="AX6271" s="18">
        <v>202425</v>
      </c>
      <c r="AY6271" s="191">
        <v>574</v>
      </c>
      <c r="AZ6271" s="191">
        <v>22</v>
      </c>
      <c r="BA6271" s="191">
        <v>4</v>
      </c>
      <c r="BB6271" s="191">
        <v>0</v>
      </c>
    </row>
    <row r="6272" spans="48:54" x14ac:dyDescent="0.2">
      <c r="AV6272" s="191" t="str">
        <f t="shared" si="101"/>
        <v>576_RS_22_4_202425</v>
      </c>
      <c r="AW6272" s="191" t="s">
        <v>92</v>
      </c>
      <c r="AX6272" s="18">
        <v>202425</v>
      </c>
      <c r="AY6272" s="191">
        <v>576</v>
      </c>
      <c r="AZ6272" s="191">
        <v>22</v>
      </c>
      <c r="BA6272" s="191">
        <v>4</v>
      </c>
      <c r="BB6272" s="191">
        <v>0</v>
      </c>
    </row>
    <row r="6273" spans="48:54" x14ac:dyDescent="0.2">
      <c r="AV6273" s="191" t="str">
        <f t="shared" si="101"/>
        <v>582_RS_22_4_202425</v>
      </c>
      <c r="AW6273" s="191" t="s">
        <v>92</v>
      </c>
      <c r="AX6273" s="18">
        <v>202425</v>
      </c>
      <c r="AY6273" s="191">
        <v>582</v>
      </c>
      <c r="AZ6273" s="191">
        <v>22</v>
      </c>
      <c r="BA6273" s="191">
        <v>4</v>
      </c>
      <c r="BB6273" s="191">
        <v>0</v>
      </c>
    </row>
    <row r="6274" spans="48:54" x14ac:dyDescent="0.2">
      <c r="AV6274" s="191" t="str">
        <f t="shared" si="101"/>
        <v>584_RS_22_4_202425</v>
      </c>
      <c r="AW6274" s="191" t="s">
        <v>92</v>
      </c>
      <c r="AX6274" s="18">
        <v>202425</v>
      </c>
      <c r="AY6274" s="191">
        <v>584</v>
      </c>
      <c r="AZ6274" s="191">
        <v>22</v>
      </c>
      <c r="BA6274" s="191">
        <v>4</v>
      </c>
      <c r="BB6274" s="191">
        <v>0</v>
      </c>
    </row>
    <row r="6275" spans="48:54" x14ac:dyDescent="0.2">
      <c r="AV6275" s="191" t="str">
        <f t="shared" si="101"/>
        <v>586_RS_22_4_202425</v>
      </c>
      <c r="AW6275" s="191" t="s">
        <v>92</v>
      </c>
      <c r="AX6275" s="18">
        <v>202425</v>
      </c>
      <c r="AY6275" s="191">
        <v>586</v>
      </c>
      <c r="AZ6275" s="191">
        <v>22</v>
      </c>
      <c r="BA6275" s="191">
        <v>4</v>
      </c>
      <c r="BB6275" s="191">
        <v>0</v>
      </c>
    </row>
    <row r="6276" spans="48:54" x14ac:dyDescent="0.2">
      <c r="AV6276" s="191" t="str">
        <f t="shared" ref="AV6276:AV6339" si="102">AY6276&amp;"_"&amp;AW6276&amp;"_"&amp;AZ6276&amp;"_"&amp;BA6276&amp;"_"&amp;AX6276</f>
        <v>512_RS_22_5_202425</v>
      </c>
      <c r="AW6276" s="191" t="s">
        <v>92</v>
      </c>
      <c r="AX6276" s="18">
        <v>202425</v>
      </c>
      <c r="AY6276" s="191">
        <v>512</v>
      </c>
      <c r="AZ6276" s="191">
        <v>22</v>
      </c>
      <c r="BA6276" s="191">
        <v>5</v>
      </c>
      <c r="BB6276" s="191">
        <v>-147.256</v>
      </c>
    </row>
    <row r="6277" spans="48:54" x14ac:dyDescent="0.2">
      <c r="AV6277" s="191" t="str">
        <f t="shared" si="102"/>
        <v>514_RS_22_5_202425</v>
      </c>
      <c r="AW6277" s="191" t="s">
        <v>92</v>
      </c>
      <c r="AX6277" s="18">
        <v>202425</v>
      </c>
      <c r="AY6277" s="191">
        <v>514</v>
      </c>
      <c r="AZ6277" s="191">
        <v>22</v>
      </c>
      <c r="BA6277" s="191">
        <v>5</v>
      </c>
      <c r="BB6277" s="191">
        <v>-30</v>
      </c>
    </row>
    <row r="6278" spans="48:54" x14ac:dyDescent="0.2">
      <c r="AV6278" s="191" t="str">
        <f t="shared" si="102"/>
        <v>516_RS_22_5_202425</v>
      </c>
      <c r="AW6278" s="191" t="s">
        <v>92</v>
      </c>
      <c r="AX6278" s="18">
        <v>202425</v>
      </c>
      <c r="AY6278" s="191">
        <v>516</v>
      </c>
      <c r="AZ6278" s="191">
        <v>22</v>
      </c>
      <c r="BA6278" s="191">
        <v>5</v>
      </c>
      <c r="BB6278" s="191">
        <v>-29.478999999999999</v>
      </c>
    </row>
    <row r="6279" spans="48:54" x14ac:dyDescent="0.2">
      <c r="AV6279" s="191" t="str">
        <f t="shared" si="102"/>
        <v>518_RS_22_5_202425</v>
      </c>
      <c r="AW6279" s="191" t="s">
        <v>92</v>
      </c>
      <c r="AX6279" s="18">
        <v>202425</v>
      </c>
      <c r="AY6279" s="191">
        <v>518</v>
      </c>
      <c r="AZ6279" s="191">
        <v>22</v>
      </c>
      <c r="BA6279" s="191">
        <v>5</v>
      </c>
      <c r="BB6279" s="191">
        <v>-10.404</v>
      </c>
    </row>
    <row r="6280" spans="48:54" x14ac:dyDescent="0.2">
      <c r="AV6280" s="191" t="str">
        <f t="shared" si="102"/>
        <v>520_RS_22_5_202425</v>
      </c>
      <c r="AW6280" s="191" t="s">
        <v>92</v>
      </c>
      <c r="AX6280" s="18">
        <v>202425</v>
      </c>
      <c r="AY6280" s="191">
        <v>520</v>
      </c>
      <c r="AZ6280" s="191">
        <v>22</v>
      </c>
      <c r="BA6280" s="191">
        <v>5</v>
      </c>
      <c r="BB6280" s="191">
        <v>0</v>
      </c>
    </row>
    <row r="6281" spans="48:54" x14ac:dyDescent="0.2">
      <c r="AV6281" s="191" t="str">
        <f t="shared" si="102"/>
        <v>522_RS_22_5_202425</v>
      </c>
      <c r="AW6281" s="191" t="s">
        <v>92</v>
      </c>
      <c r="AX6281" s="18">
        <v>202425</v>
      </c>
      <c r="AY6281" s="191">
        <v>522</v>
      </c>
      <c r="AZ6281" s="191">
        <v>22</v>
      </c>
      <c r="BA6281" s="191">
        <v>5</v>
      </c>
      <c r="BB6281" s="191">
        <v>-29.478999999999999</v>
      </c>
    </row>
    <row r="6282" spans="48:54" x14ac:dyDescent="0.2">
      <c r="AV6282" s="191" t="str">
        <f t="shared" si="102"/>
        <v>524_RS_22_5_202425</v>
      </c>
      <c r="AW6282" s="191" t="s">
        <v>92</v>
      </c>
      <c r="AX6282" s="18">
        <v>202425</v>
      </c>
      <c r="AY6282" s="191">
        <v>524</v>
      </c>
      <c r="AZ6282" s="191">
        <v>22</v>
      </c>
      <c r="BA6282" s="191">
        <v>5</v>
      </c>
      <c r="BB6282" s="191">
        <v>-253.18</v>
      </c>
    </row>
    <row r="6283" spans="48:54" x14ac:dyDescent="0.2">
      <c r="AV6283" s="191" t="str">
        <f t="shared" si="102"/>
        <v>526_RS_22_5_202425</v>
      </c>
      <c r="AW6283" s="191" t="s">
        <v>92</v>
      </c>
      <c r="AX6283" s="18">
        <v>202425</v>
      </c>
      <c r="AY6283" s="191">
        <v>526</v>
      </c>
      <c r="AZ6283" s="191">
        <v>22</v>
      </c>
      <c r="BA6283" s="191">
        <v>5</v>
      </c>
      <c r="BB6283" s="191">
        <v>0</v>
      </c>
    </row>
    <row r="6284" spans="48:54" x14ac:dyDescent="0.2">
      <c r="AV6284" s="191" t="str">
        <f t="shared" si="102"/>
        <v>528_RS_22_5_202425</v>
      </c>
      <c r="AW6284" s="191" t="s">
        <v>92</v>
      </c>
      <c r="AX6284" s="18">
        <v>202425</v>
      </c>
      <c r="AY6284" s="191">
        <v>528</v>
      </c>
      <c r="AZ6284" s="191">
        <v>22</v>
      </c>
      <c r="BA6284" s="191">
        <v>5</v>
      </c>
      <c r="BB6284" s="191">
        <v>0</v>
      </c>
    </row>
    <row r="6285" spans="48:54" x14ac:dyDescent="0.2">
      <c r="AV6285" s="191" t="str">
        <f t="shared" si="102"/>
        <v>530_RS_22_5_202425</v>
      </c>
      <c r="AW6285" s="191" t="s">
        <v>92</v>
      </c>
      <c r="AX6285" s="18">
        <v>202425</v>
      </c>
      <c r="AY6285" s="191">
        <v>530</v>
      </c>
      <c r="AZ6285" s="191">
        <v>22</v>
      </c>
      <c r="BA6285" s="191">
        <v>5</v>
      </c>
      <c r="BB6285" s="191">
        <v>-23.24</v>
      </c>
    </row>
    <row r="6286" spans="48:54" x14ac:dyDescent="0.2">
      <c r="AV6286" s="191" t="str">
        <f t="shared" si="102"/>
        <v>532_RS_22_5_202425</v>
      </c>
      <c r="AW6286" s="191" t="s">
        <v>92</v>
      </c>
      <c r="AX6286" s="18">
        <v>202425</v>
      </c>
      <c r="AY6286" s="191">
        <v>532</v>
      </c>
      <c r="AZ6286" s="191">
        <v>22</v>
      </c>
      <c r="BA6286" s="191">
        <v>5</v>
      </c>
      <c r="BB6286" s="191">
        <v>0</v>
      </c>
    </row>
    <row r="6287" spans="48:54" x14ac:dyDescent="0.2">
      <c r="AV6287" s="191" t="str">
        <f t="shared" si="102"/>
        <v>534_RS_22_5_202425</v>
      </c>
      <c r="AW6287" s="191" t="s">
        <v>92</v>
      </c>
      <c r="AX6287" s="18">
        <v>202425</v>
      </c>
      <c r="AY6287" s="191">
        <v>534</v>
      </c>
      <c r="AZ6287" s="191">
        <v>22</v>
      </c>
      <c r="BA6287" s="191">
        <v>5</v>
      </c>
      <c r="BB6287" s="191">
        <v>-29.478999999999999</v>
      </c>
    </row>
    <row r="6288" spans="48:54" x14ac:dyDescent="0.2">
      <c r="AV6288" s="191" t="str">
        <f t="shared" si="102"/>
        <v>536_RS_22_5_202425</v>
      </c>
      <c r="AW6288" s="191" t="s">
        <v>92</v>
      </c>
      <c r="AX6288" s="18">
        <v>202425</v>
      </c>
      <c r="AY6288" s="191">
        <v>536</v>
      </c>
      <c r="AZ6288" s="191">
        <v>22</v>
      </c>
      <c r="BA6288" s="191">
        <v>5</v>
      </c>
      <c r="BB6288" s="191">
        <v>0</v>
      </c>
    </row>
    <row r="6289" spans="48:54" x14ac:dyDescent="0.2">
      <c r="AV6289" s="191" t="str">
        <f t="shared" si="102"/>
        <v>538_RS_22_5_202425</v>
      </c>
      <c r="AW6289" s="191" t="s">
        <v>92</v>
      </c>
      <c r="AX6289" s="18">
        <v>202425</v>
      </c>
      <c r="AY6289" s="191">
        <v>538</v>
      </c>
      <c r="AZ6289" s="191">
        <v>22</v>
      </c>
      <c r="BA6289" s="191">
        <v>5</v>
      </c>
      <c r="BB6289" s="191">
        <v>0</v>
      </c>
    </row>
    <row r="6290" spans="48:54" x14ac:dyDescent="0.2">
      <c r="AV6290" s="191" t="str">
        <f t="shared" si="102"/>
        <v>540_RS_22_5_202425</v>
      </c>
      <c r="AW6290" s="191" t="s">
        <v>92</v>
      </c>
      <c r="AX6290" s="18">
        <v>202425</v>
      </c>
      <c r="AY6290" s="191">
        <v>540</v>
      </c>
      <c r="AZ6290" s="191">
        <v>22</v>
      </c>
      <c r="BA6290" s="191">
        <v>5</v>
      </c>
      <c r="BB6290" s="191">
        <v>-29.478999999999999</v>
      </c>
    </row>
    <row r="6291" spans="48:54" x14ac:dyDescent="0.2">
      <c r="AV6291" s="191" t="str">
        <f t="shared" si="102"/>
        <v>542_RS_22_5_202425</v>
      </c>
      <c r="AW6291" s="191" t="s">
        <v>92</v>
      </c>
      <c r="AX6291" s="18">
        <v>202425</v>
      </c>
      <c r="AY6291" s="191">
        <v>542</v>
      </c>
      <c r="AZ6291" s="191">
        <v>22</v>
      </c>
      <c r="BA6291" s="191">
        <v>5</v>
      </c>
      <c r="BB6291" s="191">
        <v>-29.478999999999999</v>
      </c>
    </row>
    <row r="6292" spans="48:54" x14ac:dyDescent="0.2">
      <c r="AV6292" s="191" t="str">
        <f t="shared" si="102"/>
        <v>544_RS_22_5_202425</v>
      </c>
      <c r="AW6292" s="191" t="s">
        <v>92</v>
      </c>
      <c r="AX6292" s="18">
        <v>202425</v>
      </c>
      <c r="AY6292" s="191">
        <v>544</v>
      </c>
      <c r="AZ6292" s="191">
        <v>22</v>
      </c>
      <c r="BA6292" s="191">
        <v>5</v>
      </c>
      <c r="BB6292" s="191">
        <v>0</v>
      </c>
    </row>
    <row r="6293" spans="48:54" x14ac:dyDescent="0.2">
      <c r="AV6293" s="191" t="str">
        <f t="shared" si="102"/>
        <v>545_RS_22_5_202425</v>
      </c>
      <c r="AW6293" s="191" t="s">
        <v>92</v>
      </c>
      <c r="AX6293" s="18">
        <v>202425</v>
      </c>
      <c r="AY6293" s="191">
        <v>545</v>
      </c>
      <c r="AZ6293" s="191">
        <v>22</v>
      </c>
      <c r="BA6293" s="191">
        <v>5</v>
      </c>
      <c r="BB6293" s="191">
        <v>0</v>
      </c>
    </row>
    <row r="6294" spans="48:54" x14ac:dyDescent="0.2">
      <c r="AV6294" s="191" t="str">
        <f t="shared" si="102"/>
        <v>546_RS_22_5_202425</v>
      </c>
      <c r="AW6294" s="191" t="s">
        <v>92</v>
      </c>
      <c r="AX6294" s="18">
        <v>202425</v>
      </c>
      <c r="AY6294" s="191">
        <v>546</v>
      </c>
      <c r="AZ6294" s="191">
        <v>22</v>
      </c>
      <c r="BA6294" s="191">
        <v>5</v>
      </c>
      <c r="BB6294" s="191">
        <v>-1</v>
      </c>
    </row>
    <row r="6295" spans="48:54" x14ac:dyDescent="0.2">
      <c r="AV6295" s="191" t="str">
        <f t="shared" si="102"/>
        <v>548_RS_22_5_202425</v>
      </c>
      <c r="AW6295" s="191" t="s">
        <v>92</v>
      </c>
      <c r="AX6295" s="18">
        <v>202425</v>
      </c>
      <c r="AY6295" s="191">
        <v>548</v>
      </c>
      <c r="AZ6295" s="191">
        <v>22</v>
      </c>
      <c r="BA6295" s="191">
        <v>5</v>
      </c>
      <c r="BB6295" s="191">
        <v>-1438.0239999999999</v>
      </c>
    </row>
    <row r="6296" spans="48:54" x14ac:dyDescent="0.2">
      <c r="AV6296" s="191" t="str">
        <f t="shared" si="102"/>
        <v>550_RS_22_5_202425</v>
      </c>
      <c r="AW6296" s="191" t="s">
        <v>92</v>
      </c>
      <c r="AX6296" s="18">
        <v>202425</v>
      </c>
      <c r="AY6296" s="191">
        <v>550</v>
      </c>
      <c r="AZ6296" s="191">
        <v>22</v>
      </c>
      <c r="BA6296" s="191">
        <v>5</v>
      </c>
      <c r="BB6296" s="191">
        <v>-652.56708000000015</v>
      </c>
    </row>
    <row r="6297" spans="48:54" x14ac:dyDescent="0.2">
      <c r="AV6297" s="191" t="str">
        <f t="shared" si="102"/>
        <v>552_RS_22_5_202425</v>
      </c>
      <c r="AW6297" s="191" t="s">
        <v>92</v>
      </c>
      <c r="AX6297" s="18">
        <v>202425</v>
      </c>
      <c r="AY6297" s="191">
        <v>552</v>
      </c>
      <c r="AZ6297" s="191">
        <v>22</v>
      </c>
      <c r="BA6297" s="191">
        <v>5</v>
      </c>
      <c r="BB6297" s="191">
        <v>0</v>
      </c>
    </row>
    <row r="6298" spans="48:54" x14ac:dyDescent="0.2">
      <c r="AV6298" s="191" t="str">
        <f t="shared" si="102"/>
        <v>562_RS_22_5_202425</v>
      </c>
      <c r="AW6298" s="191" t="s">
        <v>92</v>
      </c>
      <c r="AX6298" s="18">
        <v>202425</v>
      </c>
      <c r="AY6298" s="191">
        <v>562</v>
      </c>
      <c r="AZ6298" s="191">
        <v>22</v>
      </c>
      <c r="BA6298" s="191">
        <v>5</v>
      </c>
      <c r="BB6298" s="191">
        <v>0</v>
      </c>
    </row>
    <row r="6299" spans="48:54" x14ac:dyDescent="0.2">
      <c r="AV6299" s="191" t="str">
        <f t="shared" si="102"/>
        <v>564_RS_22_5_202425</v>
      </c>
      <c r="AW6299" s="191" t="s">
        <v>92</v>
      </c>
      <c r="AX6299" s="18">
        <v>202425</v>
      </c>
      <c r="AY6299" s="191">
        <v>564</v>
      </c>
      <c r="AZ6299" s="191">
        <v>22</v>
      </c>
      <c r="BA6299" s="191">
        <v>5</v>
      </c>
      <c r="BB6299" s="191">
        <v>0</v>
      </c>
    </row>
    <row r="6300" spans="48:54" x14ac:dyDescent="0.2">
      <c r="AV6300" s="191" t="str">
        <f t="shared" si="102"/>
        <v>566_RS_22_5_202425</v>
      </c>
      <c r="AW6300" s="191" t="s">
        <v>92</v>
      </c>
      <c r="AX6300" s="18">
        <v>202425</v>
      </c>
      <c r="AY6300" s="191">
        <v>566</v>
      </c>
      <c r="AZ6300" s="191">
        <v>22</v>
      </c>
      <c r="BA6300" s="191">
        <v>5</v>
      </c>
      <c r="BB6300" s="191">
        <v>0</v>
      </c>
    </row>
    <row r="6301" spans="48:54" x14ac:dyDescent="0.2">
      <c r="AV6301" s="191" t="str">
        <f t="shared" si="102"/>
        <v>568_RS_22_5_202425</v>
      </c>
      <c r="AW6301" s="191" t="s">
        <v>92</v>
      </c>
      <c r="AX6301" s="18">
        <v>202425</v>
      </c>
      <c r="AY6301" s="191">
        <v>568</v>
      </c>
      <c r="AZ6301" s="191">
        <v>22</v>
      </c>
      <c r="BA6301" s="191">
        <v>5</v>
      </c>
      <c r="BB6301" s="191">
        <v>0</v>
      </c>
    </row>
    <row r="6302" spans="48:54" x14ac:dyDescent="0.2">
      <c r="AV6302" s="191" t="str">
        <f t="shared" si="102"/>
        <v>572_RS_22_5_202425</v>
      </c>
      <c r="AW6302" s="191" t="s">
        <v>92</v>
      </c>
      <c r="AX6302" s="18">
        <v>202425</v>
      </c>
      <c r="AY6302" s="191">
        <v>572</v>
      </c>
      <c r="AZ6302" s="191">
        <v>22</v>
      </c>
      <c r="BA6302" s="191">
        <v>5</v>
      </c>
      <c r="BB6302" s="191">
        <v>0</v>
      </c>
    </row>
    <row r="6303" spans="48:54" x14ac:dyDescent="0.2">
      <c r="AV6303" s="191" t="str">
        <f t="shared" si="102"/>
        <v>574_RS_22_5_202425</v>
      </c>
      <c r="AW6303" s="191" t="s">
        <v>92</v>
      </c>
      <c r="AX6303" s="18">
        <v>202425</v>
      </c>
      <c r="AY6303" s="191">
        <v>574</v>
      </c>
      <c r="AZ6303" s="191">
        <v>22</v>
      </c>
      <c r="BA6303" s="191">
        <v>5</v>
      </c>
      <c r="BB6303" s="191">
        <v>0</v>
      </c>
    </row>
    <row r="6304" spans="48:54" x14ac:dyDescent="0.2">
      <c r="AV6304" s="191" t="str">
        <f t="shared" si="102"/>
        <v>576_RS_22_5_202425</v>
      </c>
      <c r="AW6304" s="191" t="s">
        <v>92</v>
      </c>
      <c r="AX6304" s="18">
        <v>202425</v>
      </c>
      <c r="AY6304" s="191">
        <v>576</v>
      </c>
      <c r="AZ6304" s="191">
        <v>22</v>
      </c>
      <c r="BA6304" s="191">
        <v>5</v>
      </c>
      <c r="BB6304" s="191">
        <v>0</v>
      </c>
    </row>
    <row r="6305" spans="48:54" x14ac:dyDescent="0.2">
      <c r="AV6305" s="191" t="str">
        <f t="shared" si="102"/>
        <v>582_RS_22_5_202425</v>
      </c>
      <c r="AW6305" s="191" t="s">
        <v>92</v>
      </c>
      <c r="AX6305" s="18">
        <v>202425</v>
      </c>
      <c r="AY6305" s="191">
        <v>582</v>
      </c>
      <c r="AZ6305" s="191">
        <v>22</v>
      </c>
      <c r="BA6305" s="191">
        <v>5</v>
      </c>
      <c r="BB6305" s="191">
        <v>0</v>
      </c>
    </row>
    <row r="6306" spans="48:54" x14ac:dyDescent="0.2">
      <c r="AV6306" s="191" t="str">
        <f t="shared" si="102"/>
        <v>584_RS_22_5_202425</v>
      </c>
      <c r="AW6306" s="191" t="s">
        <v>92</v>
      </c>
      <c r="AX6306" s="18">
        <v>202425</v>
      </c>
      <c r="AY6306" s="191">
        <v>584</v>
      </c>
      <c r="AZ6306" s="191">
        <v>22</v>
      </c>
      <c r="BA6306" s="191">
        <v>5</v>
      </c>
      <c r="BB6306" s="191">
        <v>0</v>
      </c>
    </row>
    <row r="6307" spans="48:54" x14ac:dyDescent="0.2">
      <c r="AV6307" s="191" t="str">
        <f t="shared" si="102"/>
        <v>586_RS_22_5_202425</v>
      </c>
      <c r="AW6307" s="191" t="s">
        <v>92</v>
      </c>
      <c r="AX6307" s="18">
        <v>202425</v>
      </c>
      <c r="AY6307" s="191">
        <v>586</v>
      </c>
      <c r="AZ6307" s="191">
        <v>22</v>
      </c>
      <c r="BA6307" s="191">
        <v>5</v>
      </c>
      <c r="BB6307" s="191">
        <v>0</v>
      </c>
    </row>
    <row r="6308" spans="48:54" x14ac:dyDescent="0.2">
      <c r="AV6308" s="191" t="str">
        <f t="shared" si="102"/>
        <v>512_RS_23.1_1_202425</v>
      </c>
      <c r="AW6308" s="191" t="s">
        <v>92</v>
      </c>
      <c r="AX6308" s="18">
        <v>202425</v>
      </c>
      <c r="AY6308" s="191">
        <v>512</v>
      </c>
      <c r="AZ6308" s="191">
        <v>23.1</v>
      </c>
      <c r="BA6308" s="191">
        <v>1</v>
      </c>
      <c r="BB6308" s="191">
        <v>11511.502999999999</v>
      </c>
    </row>
    <row r="6309" spans="48:54" x14ac:dyDescent="0.2">
      <c r="AV6309" s="191" t="str">
        <f t="shared" si="102"/>
        <v>514_RS_23.1_1_202425</v>
      </c>
      <c r="AW6309" s="191" t="s">
        <v>92</v>
      </c>
      <c r="AX6309" s="18">
        <v>202425</v>
      </c>
      <c r="AY6309" s="191">
        <v>514</v>
      </c>
      <c r="AZ6309" s="191">
        <v>23.1</v>
      </c>
      <c r="BA6309" s="191">
        <v>1</v>
      </c>
      <c r="BB6309" s="191">
        <v>22070</v>
      </c>
    </row>
    <row r="6310" spans="48:54" x14ac:dyDescent="0.2">
      <c r="AV6310" s="191" t="str">
        <f t="shared" si="102"/>
        <v>516_RS_23.1_1_202425</v>
      </c>
      <c r="AW6310" s="191" t="s">
        <v>92</v>
      </c>
      <c r="AX6310" s="18">
        <v>202425</v>
      </c>
      <c r="AY6310" s="191">
        <v>516</v>
      </c>
      <c r="AZ6310" s="191">
        <v>23.1</v>
      </c>
      <c r="BA6310" s="191">
        <v>1</v>
      </c>
      <c r="BB6310" s="191">
        <v>14068.152054920743</v>
      </c>
    </row>
    <row r="6311" spans="48:54" x14ac:dyDescent="0.2">
      <c r="AV6311" s="191" t="str">
        <f t="shared" si="102"/>
        <v>518_RS_23.1_1_202425</v>
      </c>
      <c r="AW6311" s="191" t="s">
        <v>92</v>
      </c>
      <c r="AX6311" s="18">
        <v>202425</v>
      </c>
      <c r="AY6311" s="191">
        <v>518</v>
      </c>
      <c r="AZ6311" s="191">
        <v>23.1</v>
      </c>
      <c r="BA6311" s="191">
        <v>1</v>
      </c>
      <c r="BB6311" s="191">
        <v>15564.745000000001</v>
      </c>
    </row>
    <row r="6312" spans="48:54" x14ac:dyDescent="0.2">
      <c r="AV6312" s="191" t="str">
        <f t="shared" si="102"/>
        <v>520_RS_23.1_1_202425</v>
      </c>
      <c r="AW6312" s="191" t="s">
        <v>92</v>
      </c>
      <c r="AX6312" s="18">
        <v>202425</v>
      </c>
      <c r="AY6312" s="191">
        <v>520</v>
      </c>
      <c r="AZ6312" s="191">
        <v>23.1</v>
      </c>
      <c r="BA6312" s="191">
        <v>1</v>
      </c>
      <c r="BB6312" s="191">
        <v>27192.365000000009</v>
      </c>
    </row>
    <row r="6313" spans="48:54" x14ac:dyDescent="0.2">
      <c r="AV6313" s="191" t="str">
        <f t="shared" si="102"/>
        <v>522_RS_23.1_1_202425</v>
      </c>
      <c r="AW6313" s="191" t="s">
        <v>92</v>
      </c>
      <c r="AX6313" s="18">
        <v>202425</v>
      </c>
      <c r="AY6313" s="191">
        <v>522</v>
      </c>
      <c r="AZ6313" s="191">
        <v>23.1</v>
      </c>
      <c r="BA6313" s="191">
        <v>1</v>
      </c>
      <c r="BB6313" s="191">
        <v>23570.22366</v>
      </c>
    </row>
    <row r="6314" spans="48:54" x14ac:dyDescent="0.2">
      <c r="AV6314" s="191" t="str">
        <f t="shared" si="102"/>
        <v>524_RS_23.1_1_202425</v>
      </c>
      <c r="AW6314" s="191" t="s">
        <v>92</v>
      </c>
      <c r="AX6314" s="18">
        <v>202425</v>
      </c>
      <c r="AY6314" s="191">
        <v>524</v>
      </c>
      <c r="AZ6314" s="191">
        <v>23.1</v>
      </c>
      <c r="BA6314" s="191">
        <v>1</v>
      </c>
      <c r="BB6314" s="191">
        <v>20129.40367</v>
      </c>
    </row>
    <row r="6315" spans="48:54" x14ac:dyDescent="0.2">
      <c r="AV6315" s="191" t="str">
        <f t="shared" si="102"/>
        <v>526_RS_23.1_1_202425</v>
      </c>
      <c r="AW6315" s="191" t="s">
        <v>92</v>
      </c>
      <c r="AX6315" s="18">
        <v>202425</v>
      </c>
      <c r="AY6315" s="191">
        <v>526</v>
      </c>
      <c r="AZ6315" s="191">
        <v>23.1</v>
      </c>
      <c r="BA6315" s="191">
        <v>1</v>
      </c>
      <c r="BB6315" s="191">
        <v>7772.6409999999987</v>
      </c>
    </row>
    <row r="6316" spans="48:54" x14ac:dyDescent="0.2">
      <c r="AV6316" s="191" t="str">
        <f t="shared" si="102"/>
        <v>528_RS_23.1_1_202425</v>
      </c>
      <c r="AW6316" s="191" t="s">
        <v>92</v>
      </c>
      <c r="AX6316" s="18">
        <v>202425</v>
      </c>
      <c r="AY6316" s="191">
        <v>528</v>
      </c>
      <c r="AZ6316" s="191">
        <v>23.1</v>
      </c>
      <c r="BA6316" s="191">
        <v>1</v>
      </c>
      <c r="BB6316" s="191">
        <v>16192</v>
      </c>
    </row>
    <row r="6317" spans="48:54" x14ac:dyDescent="0.2">
      <c r="AV6317" s="191" t="str">
        <f t="shared" si="102"/>
        <v>530_RS_23.1_1_202425</v>
      </c>
      <c r="AW6317" s="191" t="s">
        <v>92</v>
      </c>
      <c r="AX6317" s="18">
        <v>202425</v>
      </c>
      <c r="AY6317" s="191">
        <v>530</v>
      </c>
      <c r="AZ6317" s="191">
        <v>23.1</v>
      </c>
      <c r="BA6317" s="191">
        <v>1</v>
      </c>
      <c r="BB6317" s="191">
        <v>26254.76</v>
      </c>
    </row>
    <row r="6318" spans="48:54" x14ac:dyDescent="0.2">
      <c r="AV6318" s="191" t="str">
        <f t="shared" si="102"/>
        <v>532_RS_23.1_1_202425</v>
      </c>
      <c r="AW6318" s="191" t="s">
        <v>92</v>
      </c>
      <c r="AX6318" s="18">
        <v>202425</v>
      </c>
      <c r="AY6318" s="191">
        <v>532</v>
      </c>
      <c r="AZ6318" s="191">
        <v>23.1</v>
      </c>
      <c r="BA6318" s="191">
        <v>1</v>
      </c>
      <c r="BB6318" s="191">
        <v>27901.261999999999</v>
      </c>
    </row>
    <row r="6319" spans="48:54" x14ac:dyDescent="0.2">
      <c r="AV6319" s="191" t="str">
        <f t="shared" si="102"/>
        <v>534_RS_23.1_1_202425</v>
      </c>
      <c r="AW6319" s="191" t="s">
        <v>92</v>
      </c>
      <c r="AX6319" s="18">
        <v>202425</v>
      </c>
      <c r="AY6319" s="191">
        <v>534</v>
      </c>
      <c r="AZ6319" s="191">
        <v>23.1</v>
      </c>
      <c r="BA6319" s="191">
        <v>1</v>
      </c>
      <c r="BB6319" s="191">
        <v>21449.256690000002</v>
      </c>
    </row>
    <row r="6320" spans="48:54" x14ac:dyDescent="0.2">
      <c r="AV6320" s="191" t="str">
        <f t="shared" si="102"/>
        <v>536_RS_23.1_1_202425</v>
      </c>
      <c r="AW6320" s="191" t="s">
        <v>92</v>
      </c>
      <c r="AX6320" s="18">
        <v>202425</v>
      </c>
      <c r="AY6320" s="191">
        <v>536</v>
      </c>
      <c r="AZ6320" s="191">
        <v>23.1</v>
      </c>
      <c r="BA6320" s="191">
        <v>1</v>
      </c>
      <c r="BB6320" s="191">
        <v>13422.73</v>
      </c>
    </row>
    <row r="6321" spans="48:54" x14ac:dyDescent="0.2">
      <c r="AV6321" s="191" t="str">
        <f t="shared" si="102"/>
        <v>538_RS_23.1_1_202425</v>
      </c>
      <c r="AW6321" s="191" t="s">
        <v>92</v>
      </c>
      <c r="AX6321" s="18">
        <v>202425</v>
      </c>
      <c r="AY6321" s="191">
        <v>538</v>
      </c>
      <c r="AZ6321" s="191">
        <v>23.1</v>
      </c>
      <c r="BA6321" s="191">
        <v>1</v>
      </c>
      <c r="BB6321" s="191">
        <v>13796.04452163048</v>
      </c>
    </row>
    <row r="6322" spans="48:54" x14ac:dyDescent="0.2">
      <c r="AV6322" s="191" t="str">
        <f t="shared" si="102"/>
        <v>540_RS_23.1_1_202425</v>
      </c>
      <c r="AW6322" s="191" t="s">
        <v>92</v>
      </c>
      <c r="AX6322" s="18">
        <v>202425</v>
      </c>
      <c r="AY6322" s="191">
        <v>540</v>
      </c>
      <c r="AZ6322" s="191">
        <v>23.1</v>
      </c>
      <c r="BA6322" s="191">
        <v>1</v>
      </c>
      <c r="BB6322" s="191">
        <v>35431.469999999994</v>
      </c>
    </row>
    <row r="6323" spans="48:54" x14ac:dyDescent="0.2">
      <c r="AV6323" s="191" t="str">
        <f t="shared" si="102"/>
        <v>542_RS_23.1_1_202425</v>
      </c>
      <c r="AW6323" s="191" t="s">
        <v>92</v>
      </c>
      <c r="AX6323" s="18">
        <v>202425</v>
      </c>
      <c r="AY6323" s="191">
        <v>542</v>
      </c>
      <c r="AZ6323" s="191">
        <v>23.1</v>
      </c>
      <c r="BA6323" s="191">
        <v>1</v>
      </c>
      <c r="BB6323" s="191">
        <v>7940.9130000000005</v>
      </c>
    </row>
    <row r="6324" spans="48:54" x14ac:dyDescent="0.2">
      <c r="AV6324" s="191" t="str">
        <f t="shared" si="102"/>
        <v>544_RS_23.1_1_202425</v>
      </c>
      <c r="AW6324" s="191" t="s">
        <v>92</v>
      </c>
      <c r="AX6324" s="18">
        <v>202425</v>
      </c>
      <c r="AY6324" s="191">
        <v>544</v>
      </c>
      <c r="AZ6324" s="191">
        <v>23.1</v>
      </c>
      <c r="BA6324" s="191">
        <v>1</v>
      </c>
      <c r="BB6324" s="191">
        <v>18640.684000000001</v>
      </c>
    </row>
    <row r="6325" spans="48:54" x14ac:dyDescent="0.2">
      <c r="AV6325" s="191" t="str">
        <f t="shared" si="102"/>
        <v>545_RS_23.1_1_202425</v>
      </c>
      <c r="AW6325" s="191" t="s">
        <v>92</v>
      </c>
      <c r="AX6325" s="18">
        <v>202425</v>
      </c>
      <c r="AY6325" s="191">
        <v>545</v>
      </c>
      <c r="AZ6325" s="191">
        <v>23.1</v>
      </c>
      <c r="BA6325" s="191">
        <v>1</v>
      </c>
      <c r="BB6325" s="191">
        <v>11727.60338</v>
      </c>
    </row>
    <row r="6326" spans="48:54" x14ac:dyDescent="0.2">
      <c r="AV6326" s="191" t="str">
        <f t="shared" si="102"/>
        <v>546_RS_23.1_1_202425</v>
      </c>
      <c r="AW6326" s="191" t="s">
        <v>92</v>
      </c>
      <c r="AX6326" s="18">
        <v>202425</v>
      </c>
      <c r="AY6326" s="191">
        <v>546</v>
      </c>
      <c r="AZ6326" s="191">
        <v>23.1</v>
      </c>
      <c r="BA6326" s="191">
        <v>1</v>
      </c>
      <c r="BB6326" s="191">
        <v>16553</v>
      </c>
    </row>
    <row r="6327" spans="48:54" x14ac:dyDescent="0.2">
      <c r="AV6327" s="191" t="str">
        <f t="shared" si="102"/>
        <v>548_RS_23.1_1_202425</v>
      </c>
      <c r="AW6327" s="191" t="s">
        <v>92</v>
      </c>
      <c r="AX6327" s="18">
        <v>202425</v>
      </c>
      <c r="AY6327" s="191">
        <v>548</v>
      </c>
      <c r="AZ6327" s="191">
        <v>23.1</v>
      </c>
      <c r="BA6327" s="191">
        <v>1</v>
      </c>
      <c r="BB6327" s="191">
        <v>13532.452000000001</v>
      </c>
    </row>
    <row r="6328" spans="48:54" x14ac:dyDescent="0.2">
      <c r="AV6328" s="191" t="str">
        <f t="shared" si="102"/>
        <v>550_RS_23.1_1_202425</v>
      </c>
      <c r="AW6328" s="191" t="s">
        <v>92</v>
      </c>
      <c r="AX6328" s="18">
        <v>202425</v>
      </c>
      <c r="AY6328" s="191">
        <v>550</v>
      </c>
      <c r="AZ6328" s="191">
        <v>23.1</v>
      </c>
      <c r="BA6328" s="191">
        <v>1</v>
      </c>
      <c r="BB6328" s="191">
        <v>20320.052074472693</v>
      </c>
    </row>
    <row r="6329" spans="48:54" x14ac:dyDescent="0.2">
      <c r="AV6329" s="191" t="str">
        <f t="shared" si="102"/>
        <v>552_RS_23.1_1_202425</v>
      </c>
      <c r="AW6329" s="191" t="s">
        <v>92</v>
      </c>
      <c r="AX6329" s="18">
        <v>202425</v>
      </c>
      <c r="AY6329" s="191">
        <v>552</v>
      </c>
      <c r="AZ6329" s="191">
        <v>23.1</v>
      </c>
      <c r="BA6329" s="191">
        <v>1</v>
      </c>
      <c r="BB6329" s="191">
        <v>43076.98106999998</v>
      </c>
    </row>
    <row r="6330" spans="48:54" x14ac:dyDescent="0.2">
      <c r="AV6330" s="191" t="str">
        <f t="shared" si="102"/>
        <v>562_RS_23.1_1_202425</v>
      </c>
      <c r="AW6330" s="191" t="s">
        <v>92</v>
      </c>
      <c r="AX6330" s="18">
        <v>202425</v>
      </c>
      <c r="AY6330" s="191">
        <v>562</v>
      </c>
      <c r="AZ6330" s="191">
        <v>23.1</v>
      </c>
      <c r="BA6330" s="191">
        <v>1</v>
      </c>
      <c r="BB6330" s="191">
        <v>0</v>
      </c>
    </row>
    <row r="6331" spans="48:54" x14ac:dyDescent="0.2">
      <c r="AV6331" s="191" t="str">
        <f t="shared" si="102"/>
        <v>564_RS_23.1_1_202425</v>
      </c>
      <c r="AW6331" s="191" t="s">
        <v>92</v>
      </c>
      <c r="AX6331" s="18">
        <v>202425</v>
      </c>
      <c r="AY6331" s="191">
        <v>564</v>
      </c>
      <c r="AZ6331" s="191">
        <v>23.1</v>
      </c>
      <c r="BA6331" s="191">
        <v>1</v>
      </c>
      <c r="BB6331" s="191">
        <v>0</v>
      </c>
    </row>
    <row r="6332" spans="48:54" x14ac:dyDescent="0.2">
      <c r="AV6332" s="191" t="str">
        <f t="shared" si="102"/>
        <v>566_RS_23.1_1_202425</v>
      </c>
      <c r="AW6332" s="191" t="s">
        <v>92</v>
      </c>
      <c r="AX6332" s="18">
        <v>202425</v>
      </c>
      <c r="AY6332" s="191">
        <v>566</v>
      </c>
      <c r="AZ6332" s="191">
        <v>23.1</v>
      </c>
      <c r="BA6332" s="191">
        <v>1</v>
      </c>
      <c r="BB6332" s="191">
        <v>0</v>
      </c>
    </row>
    <row r="6333" spans="48:54" x14ac:dyDescent="0.2">
      <c r="AV6333" s="191" t="str">
        <f t="shared" si="102"/>
        <v>568_RS_23.1_1_202425</v>
      </c>
      <c r="AW6333" s="191" t="s">
        <v>92</v>
      </c>
      <c r="AX6333" s="18">
        <v>202425</v>
      </c>
      <c r="AY6333" s="191">
        <v>568</v>
      </c>
      <c r="AZ6333" s="191">
        <v>23.1</v>
      </c>
      <c r="BA6333" s="191">
        <v>1</v>
      </c>
      <c r="BB6333" s="191">
        <v>0</v>
      </c>
    </row>
    <row r="6334" spans="48:54" x14ac:dyDescent="0.2">
      <c r="AV6334" s="191" t="str">
        <f t="shared" si="102"/>
        <v>572_RS_23.1_1_202425</v>
      </c>
      <c r="AW6334" s="191" t="s">
        <v>92</v>
      </c>
      <c r="AX6334" s="18">
        <v>202425</v>
      </c>
      <c r="AY6334" s="191">
        <v>572</v>
      </c>
      <c r="AZ6334" s="191">
        <v>23.1</v>
      </c>
      <c r="BA6334" s="191">
        <v>1</v>
      </c>
      <c r="BB6334" s="191">
        <v>0</v>
      </c>
    </row>
    <row r="6335" spans="48:54" x14ac:dyDescent="0.2">
      <c r="AV6335" s="191" t="str">
        <f t="shared" si="102"/>
        <v>574_RS_23.1_1_202425</v>
      </c>
      <c r="AW6335" s="191" t="s">
        <v>92</v>
      </c>
      <c r="AX6335" s="18">
        <v>202425</v>
      </c>
      <c r="AY6335" s="191">
        <v>574</v>
      </c>
      <c r="AZ6335" s="191">
        <v>23.1</v>
      </c>
      <c r="BA6335" s="191">
        <v>1</v>
      </c>
      <c r="BB6335" s="191">
        <v>0</v>
      </c>
    </row>
    <row r="6336" spans="48:54" x14ac:dyDescent="0.2">
      <c r="AV6336" s="191" t="str">
        <f t="shared" si="102"/>
        <v>576_RS_23.1_1_202425</v>
      </c>
      <c r="AW6336" s="191" t="s">
        <v>92</v>
      </c>
      <c r="AX6336" s="18">
        <v>202425</v>
      </c>
      <c r="AY6336" s="191">
        <v>576</v>
      </c>
      <c r="AZ6336" s="191">
        <v>23.1</v>
      </c>
      <c r="BA6336" s="191">
        <v>1</v>
      </c>
      <c r="BB6336" s="191">
        <v>0</v>
      </c>
    </row>
    <row r="6337" spans="48:54" x14ac:dyDescent="0.2">
      <c r="AV6337" s="191" t="str">
        <f t="shared" si="102"/>
        <v>582_RS_23.1_1_202425</v>
      </c>
      <c r="AW6337" s="191" t="s">
        <v>92</v>
      </c>
      <c r="AX6337" s="18">
        <v>202425</v>
      </c>
      <c r="AY6337" s="191">
        <v>582</v>
      </c>
      <c r="AZ6337" s="191">
        <v>23.1</v>
      </c>
      <c r="BA6337" s="191">
        <v>1</v>
      </c>
      <c r="BB6337" s="191">
        <v>0</v>
      </c>
    </row>
    <row r="6338" spans="48:54" x14ac:dyDescent="0.2">
      <c r="AV6338" s="191" t="str">
        <f t="shared" si="102"/>
        <v>584_RS_23.1_1_202425</v>
      </c>
      <c r="AW6338" s="191" t="s">
        <v>92</v>
      </c>
      <c r="AX6338" s="18">
        <v>202425</v>
      </c>
      <c r="AY6338" s="191">
        <v>584</v>
      </c>
      <c r="AZ6338" s="191">
        <v>23.1</v>
      </c>
      <c r="BA6338" s="191">
        <v>1</v>
      </c>
      <c r="BB6338" s="191">
        <v>0</v>
      </c>
    </row>
    <row r="6339" spans="48:54" x14ac:dyDescent="0.2">
      <c r="AV6339" s="191" t="str">
        <f t="shared" si="102"/>
        <v>586_RS_23.1_1_202425</v>
      </c>
      <c r="AW6339" s="191" t="s">
        <v>92</v>
      </c>
      <c r="AX6339" s="18">
        <v>202425</v>
      </c>
      <c r="AY6339" s="191">
        <v>586</v>
      </c>
      <c r="AZ6339" s="191">
        <v>23.1</v>
      </c>
      <c r="BA6339" s="191">
        <v>1</v>
      </c>
      <c r="BB6339" s="191">
        <v>0</v>
      </c>
    </row>
    <row r="6340" spans="48:54" x14ac:dyDescent="0.2">
      <c r="AV6340" s="191" t="str">
        <f t="shared" ref="AV6340:AV6403" si="103">AY6340&amp;"_"&amp;AW6340&amp;"_"&amp;AZ6340&amp;"_"&amp;BA6340&amp;"_"&amp;AX6340</f>
        <v>512_RS_23.1_2_202425</v>
      </c>
      <c r="AW6340" s="191" t="s">
        <v>92</v>
      </c>
      <c r="AX6340" s="18">
        <v>202425</v>
      </c>
      <c r="AY6340" s="191">
        <v>512</v>
      </c>
      <c r="AZ6340" s="191">
        <v>23.1</v>
      </c>
      <c r="BA6340" s="191">
        <v>2</v>
      </c>
      <c r="BB6340" s="191">
        <v>-2916.627</v>
      </c>
    </row>
    <row r="6341" spans="48:54" x14ac:dyDescent="0.2">
      <c r="AV6341" s="191" t="str">
        <f t="shared" si="103"/>
        <v>514_RS_23.1_2_202425</v>
      </c>
      <c r="AW6341" s="191" t="s">
        <v>92</v>
      </c>
      <c r="AX6341" s="18">
        <v>202425</v>
      </c>
      <c r="AY6341" s="191">
        <v>514</v>
      </c>
      <c r="AZ6341" s="191">
        <v>23.1</v>
      </c>
      <c r="BA6341" s="191">
        <v>2</v>
      </c>
      <c r="BB6341" s="191">
        <v>-4678</v>
      </c>
    </row>
    <row r="6342" spans="48:54" x14ac:dyDescent="0.2">
      <c r="AV6342" s="191" t="str">
        <f t="shared" si="103"/>
        <v>516_RS_23.1_2_202425</v>
      </c>
      <c r="AW6342" s="191" t="s">
        <v>92</v>
      </c>
      <c r="AX6342" s="18">
        <v>202425</v>
      </c>
      <c r="AY6342" s="191">
        <v>516</v>
      </c>
      <c r="AZ6342" s="191">
        <v>23.1</v>
      </c>
      <c r="BA6342" s="191">
        <v>2</v>
      </c>
      <c r="BB6342" s="191">
        <v>-3302.8213840210574</v>
      </c>
    </row>
    <row r="6343" spans="48:54" x14ac:dyDescent="0.2">
      <c r="AV6343" s="191" t="str">
        <f t="shared" si="103"/>
        <v>518_RS_23.1_2_202425</v>
      </c>
      <c r="AW6343" s="191" t="s">
        <v>92</v>
      </c>
      <c r="AX6343" s="18">
        <v>202425</v>
      </c>
      <c r="AY6343" s="191">
        <v>518</v>
      </c>
      <c r="AZ6343" s="191">
        <v>23.1</v>
      </c>
      <c r="BA6343" s="191">
        <v>2</v>
      </c>
      <c r="BB6343" s="191">
        <v>-3273.357</v>
      </c>
    </row>
    <row r="6344" spans="48:54" x14ac:dyDescent="0.2">
      <c r="AV6344" s="191" t="str">
        <f t="shared" si="103"/>
        <v>520_RS_23.1_2_202425</v>
      </c>
      <c r="AW6344" s="191" t="s">
        <v>92</v>
      </c>
      <c r="AX6344" s="18">
        <v>202425</v>
      </c>
      <c r="AY6344" s="191">
        <v>520</v>
      </c>
      <c r="AZ6344" s="191">
        <v>23.1</v>
      </c>
      <c r="BA6344" s="191">
        <v>2</v>
      </c>
      <c r="BB6344" s="191">
        <v>-8092.9079999999994</v>
      </c>
    </row>
    <row r="6345" spans="48:54" x14ac:dyDescent="0.2">
      <c r="AV6345" s="191" t="str">
        <f t="shared" si="103"/>
        <v>522_RS_23.1_2_202425</v>
      </c>
      <c r="AW6345" s="191" t="s">
        <v>92</v>
      </c>
      <c r="AX6345" s="18">
        <v>202425</v>
      </c>
      <c r="AY6345" s="191">
        <v>522</v>
      </c>
      <c r="AZ6345" s="191">
        <v>23.1</v>
      </c>
      <c r="BA6345" s="191">
        <v>2</v>
      </c>
      <c r="BB6345" s="191">
        <v>-2843.9176899999998</v>
      </c>
    </row>
    <row r="6346" spans="48:54" x14ac:dyDescent="0.2">
      <c r="AV6346" s="191" t="str">
        <f t="shared" si="103"/>
        <v>524_RS_23.1_2_202425</v>
      </c>
      <c r="AW6346" s="191" t="s">
        <v>92</v>
      </c>
      <c r="AX6346" s="18">
        <v>202425</v>
      </c>
      <c r="AY6346" s="191">
        <v>524</v>
      </c>
      <c r="AZ6346" s="191">
        <v>23.1</v>
      </c>
      <c r="BA6346" s="191">
        <v>2</v>
      </c>
      <c r="BB6346" s="191">
        <v>-4210.01548</v>
      </c>
    </row>
    <row r="6347" spans="48:54" x14ac:dyDescent="0.2">
      <c r="AV6347" s="191" t="str">
        <f t="shared" si="103"/>
        <v>526_RS_23.1_2_202425</v>
      </c>
      <c r="AW6347" s="191" t="s">
        <v>92</v>
      </c>
      <c r="AX6347" s="18">
        <v>202425</v>
      </c>
      <c r="AY6347" s="191">
        <v>526</v>
      </c>
      <c r="AZ6347" s="191">
        <v>23.1</v>
      </c>
      <c r="BA6347" s="191">
        <v>2</v>
      </c>
      <c r="BB6347" s="191">
        <v>-548.29099999999994</v>
      </c>
    </row>
    <row r="6348" spans="48:54" x14ac:dyDescent="0.2">
      <c r="AV6348" s="191" t="str">
        <f t="shared" si="103"/>
        <v>528_RS_23.1_2_202425</v>
      </c>
      <c r="AW6348" s="191" t="s">
        <v>92</v>
      </c>
      <c r="AX6348" s="18">
        <v>202425</v>
      </c>
      <c r="AY6348" s="191">
        <v>528</v>
      </c>
      <c r="AZ6348" s="191">
        <v>23.1</v>
      </c>
      <c r="BA6348" s="191">
        <v>2</v>
      </c>
      <c r="BB6348" s="191">
        <v>-2758</v>
      </c>
    </row>
    <row r="6349" spans="48:54" x14ac:dyDescent="0.2">
      <c r="AV6349" s="191" t="str">
        <f t="shared" si="103"/>
        <v>530_RS_23.1_2_202425</v>
      </c>
      <c r="AW6349" s="191" t="s">
        <v>92</v>
      </c>
      <c r="AX6349" s="18">
        <v>202425</v>
      </c>
      <c r="AY6349" s="191">
        <v>530</v>
      </c>
      <c r="AZ6349" s="191">
        <v>23.1</v>
      </c>
      <c r="BA6349" s="191">
        <v>2</v>
      </c>
      <c r="BB6349" s="191">
        <v>-1378.1320000000001</v>
      </c>
    </row>
    <row r="6350" spans="48:54" x14ac:dyDescent="0.2">
      <c r="AV6350" s="191" t="str">
        <f t="shared" si="103"/>
        <v>532_RS_23.1_2_202425</v>
      </c>
      <c r="AW6350" s="191" t="s">
        <v>92</v>
      </c>
      <c r="AX6350" s="18">
        <v>202425</v>
      </c>
      <c r="AY6350" s="191">
        <v>532</v>
      </c>
      <c r="AZ6350" s="191">
        <v>23.1</v>
      </c>
      <c r="BA6350" s="191">
        <v>2</v>
      </c>
      <c r="BB6350" s="191">
        <v>-7187.415</v>
      </c>
    </row>
    <row r="6351" spans="48:54" x14ac:dyDescent="0.2">
      <c r="AV6351" s="191" t="str">
        <f t="shared" si="103"/>
        <v>534_RS_23.1_2_202425</v>
      </c>
      <c r="AW6351" s="191" t="s">
        <v>92</v>
      </c>
      <c r="AX6351" s="18">
        <v>202425</v>
      </c>
      <c r="AY6351" s="191">
        <v>534</v>
      </c>
      <c r="AZ6351" s="191">
        <v>23.1</v>
      </c>
      <c r="BA6351" s="191">
        <v>2</v>
      </c>
      <c r="BB6351" s="191">
        <v>-5686.4541999999992</v>
      </c>
    </row>
    <row r="6352" spans="48:54" x14ac:dyDescent="0.2">
      <c r="AV6352" s="191" t="str">
        <f t="shared" si="103"/>
        <v>536_RS_23.1_2_202425</v>
      </c>
      <c r="AW6352" s="191" t="s">
        <v>92</v>
      </c>
      <c r="AX6352" s="18">
        <v>202425</v>
      </c>
      <c r="AY6352" s="191">
        <v>536</v>
      </c>
      <c r="AZ6352" s="191">
        <v>23.1</v>
      </c>
      <c r="BA6352" s="191">
        <v>2</v>
      </c>
      <c r="BB6352" s="191">
        <v>-714.56400000000008</v>
      </c>
    </row>
    <row r="6353" spans="48:54" x14ac:dyDescent="0.2">
      <c r="AV6353" s="191" t="str">
        <f t="shared" si="103"/>
        <v>538_RS_23.1_2_202425</v>
      </c>
      <c r="AW6353" s="191" t="s">
        <v>92</v>
      </c>
      <c r="AX6353" s="18">
        <v>202425</v>
      </c>
      <c r="AY6353" s="191">
        <v>538</v>
      </c>
      <c r="AZ6353" s="191">
        <v>23.1</v>
      </c>
      <c r="BA6353" s="191">
        <v>2</v>
      </c>
      <c r="BB6353" s="191">
        <v>-2669.2350319058492</v>
      </c>
    </row>
    <row r="6354" spans="48:54" x14ac:dyDescent="0.2">
      <c r="AV6354" s="191" t="str">
        <f t="shared" si="103"/>
        <v>540_RS_23.1_2_202425</v>
      </c>
      <c r="AW6354" s="191" t="s">
        <v>92</v>
      </c>
      <c r="AX6354" s="18">
        <v>202425</v>
      </c>
      <c r="AY6354" s="191">
        <v>540</v>
      </c>
      <c r="AZ6354" s="191">
        <v>23.1</v>
      </c>
      <c r="BA6354" s="191">
        <v>2</v>
      </c>
      <c r="BB6354" s="191">
        <v>-2087.6469999999999</v>
      </c>
    </row>
    <row r="6355" spans="48:54" x14ac:dyDescent="0.2">
      <c r="AV6355" s="191" t="str">
        <f t="shared" si="103"/>
        <v>542_RS_23.1_2_202425</v>
      </c>
      <c r="AW6355" s="191" t="s">
        <v>92</v>
      </c>
      <c r="AX6355" s="18">
        <v>202425</v>
      </c>
      <c r="AY6355" s="191">
        <v>542</v>
      </c>
      <c r="AZ6355" s="191">
        <v>23.1</v>
      </c>
      <c r="BA6355" s="191">
        <v>2</v>
      </c>
      <c r="BB6355" s="191">
        <v>-1100.731</v>
      </c>
    </row>
    <row r="6356" spans="48:54" x14ac:dyDescent="0.2">
      <c r="AV6356" s="191" t="str">
        <f t="shared" si="103"/>
        <v>544_RS_23.1_2_202425</v>
      </c>
      <c r="AW6356" s="191" t="s">
        <v>92</v>
      </c>
      <c r="AX6356" s="18">
        <v>202425</v>
      </c>
      <c r="AY6356" s="191">
        <v>544</v>
      </c>
      <c r="AZ6356" s="191">
        <v>23.1</v>
      </c>
      <c r="BA6356" s="191">
        <v>2</v>
      </c>
      <c r="BB6356" s="191">
        <v>-2148.5990000000002</v>
      </c>
    </row>
    <row r="6357" spans="48:54" x14ac:dyDescent="0.2">
      <c r="AV6357" s="191" t="str">
        <f t="shared" si="103"/>
        <v>545_RS_23.1_2_202425</v>
      </c>
      <c r="AW6357" s="191" t="s">
        <v>92</v>
      </c>
      <c r="AX6357" s="18">
        <v>202425</v>
      </c>
      <c r="AY6357" s="191">
        <v>545</v>
      </c>
      <c r="AZ6357" s="191">
        <v>23.1</v>
      </c>
      <c r="BA6357" s="191">
        <v>2</v>
      </c>
      <c r="BB6357" s="191">
        <v>-2265.3005499999999</v>
      </c>
    </row>
    <row r="6358" spans="48:54" x14ac:dyDescent="0.2">
      <c r="AV6358" s="191" t="str">
        <f t="shared" si="103"/>
        <v>546_RS_23.1_2_202425</v>
      </c>
      <c r="AW6358" s="191" t="s">
        <v>92</v>
      </c>
      <c r="AX6358" s="18">
        <v>202425</v>
      </c>
      <c r="AY6358" s="191">
        <v>546</v>
      </c>
      <c r="AZ6358" s="191">
        <v>23.1</v>
      </c>
      <c r="BA6358" s="191">
        <v>2</v>
      </c>
      <c r="BB6358" s="191">
        <v>-4051</v>
      </c>
    </row>
    <row r="6359" spans="48:54" x14ac:dyDescent="0.2">
      <c r="AV6359" s="191" t="str">
        <f t="shared" si="103"/>
        <v>548_RS_23.1_2_202425</v>
      </c>
      <c r="AW6359" s="191" t="s">
        <v>92</v>
      </c>
      <c r="AX6359" s="18">
        <v>202425</v>
      </c>
      <c r="AY6359" s="191">
        <v>548</v>
      </c>
      <c r="AZ6359" s="191">
        <v>23.1</v>
      </c>
      <c r="BA6359" s="191">
        <v>2</v>
      </c>
      <c r="BB6359" s="191">
        <v>-2171.7429999999999</v>
      </c>
    </row>
    <row r="6360" spans="48:54" x14ac:dyDescent="0.2">
      <c r="AV6360" s="191" t="str">
        <f t="shared" si="103"/>
        <v>550_RS_23.1_2_202425</v>
      </c>
      <c r="AW6360" s="191" t="s">
        <v>92</v>
      </c>
      <c r="AX6360" s="18">
        <v>202425</v>
      </c>
      <c r="AY6360" s="191">
        <v>550</v>
      </c>
      <c r="AZ6360" s="191">
        <v>23.1</v>
      </c>
      <c r="BA6360" s="191">
        <v>2</v>
      </c>
      <c r="BB6360" s="191">
        <v>-3223.2166399999996</v>
      </c>
    </row>
    <row r="6361" spans="48:54" x14ac:dyDescent="0.2">
      <c r="AV6361" s="191" t="str">
        <f t="shared" si="103"/>
        <v>552_RS_23.1_2_202425</v>
      </c>
      <c r="AW6361" s="191" t="s">
        <v>92</v>
      </c>
      <c r="AX6361" s="18">
        <v>202425</v>
      </c>
      <c r="AY6361" s="191">
        <v>552</v>
      </c>
      <c r="AZ6361" s="191">
        <v>23.1</v>
      </c>
      <c r="BA6361" s="191">
        <v>2</v>
      </c>
      <c r="BB6361" s="191">
        <v>-8475.8863999999867</v>
      </c>
    </row>
    <row r="6362" spans="48:54" x14ac:dyDescent="0.2">
      <c r="AV6362" s="191" t="str">
        <f t="shared" si="103"/>
        <v>562_RS_23.1_2_202425</v>
      </c>
      <c r="AW6362" s="191" t="s">
        <v>92</v>
      </c>
      <c r="AX6362" s="18">
        <v>202425</v>
      </c>
      <c r="AY6362" s="191">
        <v>562</v>
      </c>
      <c r="AZ6362" s="191">
        <v>23.1</v>
      </c>
      <c r="BA6362" s="191">
        <v>2</v>
      </c>
      <c r="BB6362" s="191">
        <v>0</v>
      </c>
    </row>
    <row r="6363" spans="48:54" x14ac:dyDescent="0.2">
      <c r="AV6363" s="191" t="str">
        <f t="shared" si="103"/>
        <v>564_RS_23.1_2_202425</v>
      </c>
      <c r="AW6363" s="191" t="s">
        <v>92</v>
      </c>
      <c r="AX6363" s="18">
        <v>202425</v>
      </c>
      <c r="AY6363" s="191">
        <v>564</v>
      </c>
      <c r="AZ6363" s="191">
        <v>23.1</v>
      </c>
      <c r="BA6363" s="191">
        <v>2</v>
      </c>
      <c r="BB6363" s="191">
        <v>0</v>
      </c>
    </row>
    <row r="6364" spans="48:54" x14ac:dyDescent="0.2">
      <c r="AV6364" s="191" t="str">
        <f t="shared" si="103"/>
        <v>566_RS_23.1_2_202425</v>
      </c>
      <c r="AW6364" s="191" t="s">
        <v>92</v>
      </c>
      <c r="AX6364" s="18">
        <v>202425</v>
      </c>
      <c r="AY6364" s="191">
        <v>566</v>
      </c>
      <c r="AZ6364" s="191">
        <v>23.1</v>
      </c>
      <c r="BA6364" s="191">
        <v>2</v>
      </c>
      <c r="BB6364" s="191">
        <v>0</v>
      </c>
    </row>
    <row r="6365" spans="48:54" x14ac:dyDescent="0.2">
      <c r="AV6365" s="191" t="str">
        <f t="shared" si="103"/>
        <v>568_RS_23.1_2_202425</v>
      </c>
      <c r="AW6365" s="191" t="s">
        <v>92</v>
      </c>
      <c r="AX6365" s="18">
        <v>202425</v>
      </c>
      <c r="AY6365" s="191">
        <v>568</v>
      </c>
      <c r="AZ6365" s="191">
        <v>23.1</v>
      </c>
      <c r="BA6365" s="191">
        <v>2</v>
      </c>
      <c r="BB6365" s="191">
        <v>0</v>
      </c>
    </row>
    <row r="6366" spans="48:54" x14ac:dyDescent="0.2">
      <c r="AV6366" s="191" t="str">
        <f t="shared" si="103"/>
        <v>572_RS_23.1_2_202425</v>
      </c>
      <c r="AW6366" s="191" t="s">
        <v>92</v>
      </c>
      <c r="AX6366" s="18">
        <v>202425</v>
      </c>
      <c r="AY6366" s="191">
        <v>572</v>
      </c>
      <c r="AZ6366" s="191">
        <v>23.1</v>
      </c>
      <c r="BA6366" s="191">
        <v>2</v>
      </c>
      <c r="BB6366" s="191">
        <v>0</v>
      </c>
    </row>
    <row r="6367" spans="48:54" x14ac:dyDescent="0.2">
      <c r="AV6367" s="191" t="str">
        <f t="shared" si="103"/>
        <v>574_RS_23.1_2_202425</v>
      </c>
      <c r="AW6367" s="191" t="s">
        <v>92</v>
      </c>
      <c r="AX6367" s="18">
        <v>202425</v>
      </c>
      <c r="AY6367" s="191">
        <v>574</v>
      </c>
      <c r="AZ6367" s="191">
        <v>23.1</v>
      </c>
      <c r="BA6367" s="191">
        <v>2</v>
      </c>
      <c r="BB6367" s="191">
        <v>0</v>
      </c>
    </row>
    <row r="6368" spans="48:54" x14ac:dyDescent="0.2">
      <c r="AV6368" s="191" t="str">
        <f t="shared" si="103"/>
        <v>576_RS_23.1_2_202425</v>
      </c>
      <c r="AW6368" s="191" t="s">
        <v>92</v>
      </c>
      <c r="AX6368" s="18">
        <v>202425</v>
      </c>
      <c r="AY6368" s="191">
        <v>576</v>
      </c>
      <c r="AZ6368" s="191">
        <v>23.1</v>
      </c>
      <c r="BA6368" s="191">
        <v>2</v>
      </c>
      <c r="BB6368" s="191">
        <v>0</v>
      </c>
    </row>
    <row r="6369" spans="48:54" x14ac:dyDescent="0.2">
      <c r="AV6369" s="191" t="str">
        <f t="shared" si="103"/>
        <v>582_RS_23.1_2_202425</v>
      </c>
      <c r="AW6369" s="191" t="s">
        <v>92</v>
      </c>
      <c r="AX6369" s="18">
        <v>202425</v>
      </c>
      <c r="AY6369" s="191">
        <v>582</v>
      </c>
      <c r="AZ6369" s="191">
        <v>23.1</v>
      </c>
      <c r="BA6369" s="191">
        <v>2</v>
      </c>
      <c r="BB6369" s="191">
        <v>0</v>
      </c>
    </row>
    <row r="6370" spans="48:54" x14ac:dyDescent="0.2">
      <c r="AV6370" s="191" t="str">
        <f t="shared" si="103"/>
        <v>584_RS_23.1_2_202425</v>
      </c>
      <c r="AW6370" s="191" t="s">
        <v>92</v>
      </c>
      <c r="AX6370" s="18">
        <v>202425</v>
      </c>
      <c r="AY6370" s="191">
        <v>584</v>
      </c>
      <c r="AZ6370" s="191">
        <v>23.1</v>
      </c>
      <c r="BA6370" s="191">
        <v>2</v>
      </c>
      <c r="BB6370" s="191">
        <v>0</v>
      </c>
    </row>
    <row r="6371" spans="48:54" x14ac:dyDescent="0.2">
      <c r="AV6371" s="191" t="str">
        <f t="shared" si="103"/>
        <v>586_RS_23.1_2_202425</v>
      </c>
      <c r="AW6371" s="191" t="s">
        <v>92</v>
      </c>
      <c r="AX6371" s="18">
        <v>202425</v>
      </c>
      <c r="AY6371" s="191">
        <v>586</v>
      </c>
      <c r="AZ6371" s="191">
        <v>23.1</v>
      </c>
      <c r="BA6371" s="191">
        <v>2</v>
      </c>
      <c r="BB6371" s="191">
        <v>0</v>
      </c>
    </row>
    <row r="6372" spans="48:54" x14ac:dyDescent="0.2">
      <c r="AV6372" s="191" t="str">
        <f t="shared" si="103"/>
        <v>512_RS_23.1_4_202425</v>
      </c>
      <c r="AW6372" s="191" t="s">
        <v>92</v>
      </c>
      <c r="AX6372" s="18">
        <v>202425</v>
      </c>
      <c r="AY6372" s="191">
        <v>512</v>
      </c>
      <c r="AZ6372" s="191">
        <v>23.1</v>
      </c>
      <c r="BA6372" s="191">
        <v>4</v>
      </c>
      <c r="BB6372" s="191">
        <v>8594.8760000000002</v>
      </c>
    </row>
    <row r="6373" spans="48:54" x14ac:dyDescent="0.2">
      <c r="AV6373" s="191" t="str">
        <f t="shared" si="103"/>
        <v>514_RS_23.1_4_202425</v>
      </c>
      <c r="AW6373" s="191" t="s">
        <v>92</v>
      </c>
      <c r="AX6373" s="18">
        <v>202425</v>
      </c>
      <c r="AY6373" s="191">
        <v>514</v>
      </c>
      <c r="AZ6373" s="191">
        <v>23.1</v>
      </c>
      <c r="BA6373" s="191">
        <v>4</v>
      </c>
      <c r="BB6373" s="191">
        <v>17392</v>
      </c>
    </row>
    <row r="6374" spans="48:54" x14ac:dyDescent="0.2">
      <c r="AV6374" s="191" t="str">
        <f t="shared" si="103"/>
        <v>516_RS_23.1_4_202425</v>
      </c>
      <c r="AW6374" s="191" t="s">
        <v>92</v>
      </c>
      <c r="AX6374" s="18">
        <v>202425</v>
      </c>
      <c r="AY6374" s="191">
        <v>516</v>
      </c>
      <c r="AZ6374" s="191">
        <v>23.1</v>
      </c>
      <c r="BA6374" s="191">
        <v>4</v>
      </c>
      <c r="BB6374" s="191">
        <v>10765.330670899684</v>
      </c>
    </row>
    <row r="6375" spans="48:54" x14ac:dyDescent="0.2">
      <c r="AV6375" s="191" t="str">
        <f t="shared" si="103"/>
        <v>518_RS_23.1_4_202425</v>
      </c>
      <c r="AW6375" s="191" t="s">
        <v>92</v>
      </c>
      <c r="AX6375" s="18">
        <v>202425</v>
      </c>
      <c r="AY6375" s="191">
        <v>518</v>
      </c>
      <c r="AZ6375" s="191">
        <v>23.1</v>
      </c>
      <c r="BA6375" s="191">
        <v>4</v>
      </c>
      <c r="BB6375" s="191">
        <v>12291.387999999999</v>
      </c>
    </row>
    <row r="6376" spans="48:54" x14ac:dyDescent="0.2">
      <c r="AV6376" s="191" t="str">
        <f t="shared" si="103"/>
        <v>520_RS_23.1_4_202425</v>
      </c>
      <c r="AW6376" s="191" t="s">
        <v>92</v>
      </c>
      <c r="AX6376" s="18">
        <v>202425</v>
      </c>
      <c r="AY6376" s="191">
        <v>520</v>
      </c>
      <c r="AZ6376" s="191">
        <v>23.1</v>
      </c>
      <c r="BA6376" s="191">
        <v>4</v>
      </c>
      <c r="BB6376" s="191">
        <v>19099.457000000006</v>
      </c>
    </row>
    <row r="6377" spans="48:54" x14ac:dyDescent="0.2">
      <c r="AV6377" s="191" t="str">
        <f t="shared" si="103"/>
        <v>522_RS_23.1_4_202425</v>
      </c>
      <c r="AW6377" s="191" t="s">
        <v>92</v>
      </c>
      <c r="AX6377" s="18">
        <v>202425</v>
      </c>
      <c r="AY6377" s="191">
        <v>522</v>
      </c>
      <c r="AZ6377" s="191">
        <v>23.1</v>
      </c>
      <c r="BA6377" s="191">
        <v>4</v>
      </c>
      <c r="BB6377" s="191">
        <v>20726.305969999998</v>
      </c>
    </row>
    <row r="6378" spans="48:54" x14ac:dyDescent="0.2">
      <c r="AV6378" s="191" t="str">
        <f t="shared" si="103"/>
        <v>524_RS_23.1_4_202425</v>
      </c>
      <c r="AW6378" s="191" t="s">
        <v>92</v>
      </c>
      <c r="AX6378" s="18">
        <v>202425</v>
      </c>
      <c r="AY6378" s="191">
        <v>524</v>
      </c>
      <c r="AZ6378" s="191">
        <v>23.1</v>
      </c>
      <c r="BA6378" s="191">
        <v>4</v>
      </c>
      <c r="BB6378" s="191">
        <v>15919.388190000001</v>
      </c>
    </row>
    <row r="6379" spans="48:54" x14ac:dyDescent="0.2">
      <c r="AV6379" s="191" t="str">
        <f t="shared" si="103"/>
        <v>526_RS_23.1_4_202425</v>
      </c>
      <c r="AW6379" s="191" t="s">
        <v>92</v>
      </c>
      <c r="AX6379" s="18">
        <v>202425</v>
      </c>
      <c r="AY6379" s="191">
        <v>526</v>
      </c>
      <c r="AZ6379" s="191">
        <v>23.1</v>
      </c>
      <c r="BA6379" s="191">
        <v>4</v>
      </c>
      <c r="BB6379" s="191">
        <v>7224.3499999999995</v>
      </c>
    </row>
    <row r="6380" spans="48:54" x14ac:dyDescent="0.2">
      <c r="AV6380" s="191" t="str">
        <f t="shared" si="103"/>
        <v>528_RS_23.1_4_202425</v>
      </c>
      <c r="AW6380" s="191" t="s">
        <v>92</v>
      </c>
      <c r="AX6380" s="18">
        <v>202425</v>
      </c>
      <c r="AY6380" s="191">
        <v>528</v>
      </c>
      <c r="AZ6380" s="191">
        <v>23.1</v>
      </c>
      <c r="BA6380" s="191">
        <v>4</v>
      </c>
      <c r="BB6380" s="191">
        <v>13434</v>
      </c>
    </row>
    <row r="6381" spans="48:54" x14ac:dyDescent="0.2">
      <c r="AV6381" s="191" t="str">
        <f t="shared" si="103"/>
        <v>530_RS_23.1_4_202425</v>
      </c>
      <c r="AW6381" s="191" t="s">
        <v>92</v>
      </c>
      <c r="AX6381" s="18">
        <v>202425</v>
      </c>
      <c r="AY6381" s="191">
        <v>530</v>
      </c>
      <c r="AZ6381" s="191">
        <v>23.1</v>
      </c>
      <c r="BA6381" s="191">
        <v>4</v>
      </c>
      <c r="BB6381" s="191">
        <v>24876.627999999993</v>
      </c>
    </row>
    <row r="6382" spans="48:54" x14ac:dyDescent="0.2">
      <c r="AV6382" s="191" t="str">
        <f t="shared" si="103"/>
        <v>532_RS_23.1_4_202425</v>
      </c>
      <c r="AW6382" s="191" t="s">
        <v>92</v>
      </c>
      <c r="AX6382" s="18">
        <v>202425</v>
      </c>
      <c r="AY6382" s="191">
        <v>532</v>
      </c>
      <c r="AZ6382" s="191">
        <v>23.1</v>
      </c>
      <c r="BA6382" s="191">
        <v>4</v>
      </c>
      <c r="BB6382" s="191">
        <v>20713.846999999998</v>
      </c>
    </row>
    <row r="6383" spans="48:54" x14ac:dyDescent="0.2">
      <c r="AV6383" s="191" t="str">
        <f t="shared" si="103"/>
        <v>534_RS_23.1_4_202425</v>
      </c>
      <c r="AW6383" s="191" t="s">
        <v>92</v>
      </c>
      <c r="AX6383" s="18">
        <v>202425</v>
      </c>
      <c r="AY6383" s="191">
        <v>534</v>
      </c>
      <c r="AZ6383" s="191">
        <v>23.1</v>
      </c>
      <c r="BA6383" s="191">
        <v>4</v>
      </c>
      <c r="BB6383" s="191">
        <v>15762.802490000002</v>
      </c>
    </row>
    <row r="6384" spans="48:54" x14ac:dyDescent="0.2">
      <c r="AV6384" s="191" t="str">
        <f t="shared" si="103"/>
        <v>536_RS_23.1_4_202425</v>
      </c>
      <c r="AW6384" s="191" t="s">
        <v>92</v>
      </c>
      <c r="AX6384" s="18">
        <v>202425</v>
      </c>
      <c r="AY6384" s="191">
        <v>536</v>
      </c>
      <c r="AZ6384" s="191">
        <v>23.1</v>
      </c>
      <c r="BA6384" s="191">
        <v>4</v>
      </c>
      <c r="BB6384" s="191">
        <v>12708.165999999999</v>
      </c>
    </row>
    <row r="6385" spans="48:54" x14ac:dyDescent="0.2">
      <c r="AV6385" s="191" t="str">
        <f t="shared" si="103"/>
        <v>538_RS_23.1_4_202425</v>
      </c>
      <c r="AW6385" s="191" t="s">
        <v>92</v>
      </c>
      <c r="AX6385" s="18">
        <v>202425</v>
      </c>
      <c r="AY6385" s="191">
        <v>538</v>
      </c>
      <c r="AZ6385" s="191">
        <v>23.1</v>
      </c>
      <c r="BA6385" s="191">
        <v>4</v>
      </c>
      <c r="BB6385" s="191">
        <v>11126.80948972463</v>
      </c>
    </row>
    <row r="6386" spans="48:54" x14ac:dyDescent="0.2">
      <c r="AV6386" s="191" t="str">
        <f t="shared" si="103"/>
        <v>540_RS_23.1_4_202425</v>
      </c>
      <c r="AW6386" s="191" t="s">
        <v>92</v>
      </c>
      <c r="AX6386" s="18">
        <v>202425</v>
      </c>
      <c r="AY6386" s="191">
        <v>540</v>
      </c>
      <c r="AZ6386" s="191">
        <v>23.1</v>
      </c>
      <c r="BA6386" s="191">
        <v>4</v>
      </c>
      <c r="BB6386" s="191">
        <v>33343.822999999997</v>
      </c>
    </row>
    <row r="6387" spans="48:54" x14ac:dyDescent="0.2">
      <c r="AV6387" s="191" t="str">
        <f t="shared" si="103"/>
        <v>542_RS_23.1_4_202425</v>
      </c>
      <c r="AW6387" s="191" t="s">
        <v>92</v>
      </c>
      <c r="AX6387" s="18">
        <v>202425</v>
      </c>
      <c r="AY6387" s="191">
        <v>542</v>
      </c>
      <c r="AZ6387" s="191">
        <v>23.1</v>
      </c>
      <c r="BA6387" s="191">
        <v>4</v>
      </c>
      <c r="BB6387" s="191">
        <v>6840.1819999999998</v>
      </c>
    </row>
    <row r="6388" spans="48:54" x14ac:dyDescent="0.2">
      <c r="AV6388" s="191" t="str">
        <f t="shared" si="103"/>
        <v>544_RS_23.1_4_202425</v>
      </c>
      <c r="AW6388" s="191" t="s">
        <v>92</v>
      </c>
      <c r="AX6388" s="18">
        <v>202425</v>
      </c>
      <c r="AY6388" s="191">
        <v>544</v>
      </c>
      <c r="AZ6388" s="191">
        <v>23.1</v>
      </c>
      <c r="BA6388" s="191">
        <v>4</v>
      </c>
      <c r="BB6388" s="191">
        <v>16492.084999999999</v>
      </c>
    </row>
    <row r="6389" spans="48:54" x14ac:dyDescent="0.2">
      <c r="AV6389" s="191" t="str">
        <f t="shared" si="103"/>
        <v>545_RS_23.1_4_202425</v>
      </c>
      <c r="AW6389" s="191" t="s">
        <v>92</v>
      </c>
      <c r="AX6389" s="18">
        <v>202425</v>
      </c>
      <c r="AY6389" s="191">
        <v>545</v>
      </c>
      <c r="AZ6389" s="191">
        <v>23.1</v>
      </c>
      <c r="BA6389" s="191">
        <v>4</v>
      </c>
      <c r="BB6389" s="191">
        <v>9462.3028300000005</v>
      </c>
    </row>
    <row r="6390" spans="48:54" x14ac:dyDescent="0.2">
      <c r="AV6390" s="191" t="str">
        <f t="shared" si="103"/>
        <v>546_RS_23.1_4_202425</v>
      </c>
      <c r="AW6390" s="191" t="s">
        <v>92</v>
      </c>
      <c r="AX6390" s="18">
        <v>202425</v>
      </c>
      <c r="AY6390" s="191">
        <v>546</v>
      </c>
      <c r="AZ6390" s="191">
        <v>23.1</v>
      </c>
      <c r="BA6390" s="191">
        <v>4</v>
      </c>
      <c r="BB6390" s="191">
        <v>12502</v>
      </c>
    </row>
    <row r="6391" spans="48:54" x14ac:dyDescent="0.2">
      <c r="AV6391" s="191" t="str">
        <f t="shared" si="103"/>
        <v>548_RS_23.1_4_202425</v>
      </c>
      <c r="AW6391" s="191" t="s">
        <v>92</v>
      </c>
      <c r="AX6391" s="18">
        <v>202425</v>
      </c>
      <c r="AY6391" s="191">
        <v>548</v>
      </c>
      <c r="AZ6391" s="191">
        <v>23.1</v>
      </c>
      <c r="BA6391" s="191">
        <v>4</v>
      </c>
      <c r="BB6391" s="191">
        <v>11360.709000000001</v>
      </c>
    </row>
    <row r="6392" spans="48:54" x14ac:dyDescent="0.2">
      <c r="AV6392" s="191" t="str">
        <f t="shared" si="103"/>
        <v>550_RS_23.1_4_202425</v>
      </c>
      <c r="AW6392" s="191" t="s">
        <v>92</v>
      </c>
      <c r="AX6392" s="18">
        <v>202425</v>
      </c>
      <c r="AY6392" s="191">
        <v>550</v>
      </c>
      <c r="AZ6392" s="191">
        <v>23.1</v>
      </c>
      <c r="BA6392" s="191">
        <v>4</v>
      </c>
      <c r="BB6392" s="191">
        <v>17096.83543447269</v>
      </c>
    </row>
    <row r="6393" spans="48:54" x14ac:dyDescent="0.2">
      <c r="AV6393" s="191" t="str">
        <f t="shared" si="103"/>
        <v>552_RS_23.1_4_202425</v>
      </c>
      <c r="AW6393" s="191" t="s">
        <v>92</v>
      </c>
      <c r="AX6393" s="18">
        <v>202425</v>
      </c>
      <c r="AY6393" s="191">
        <v>552</v>
      </c>
      <c r="AZ6393" s="191">
        <v>23.1</v>
      </c>
      <c r="BA6393" s="191">
        <v>4</v>
      </c>
      <c r="BB6393" s="191">
        <v>34601.094669999999</v>
      </c>
    </row>
    <row r="6394" spans="48:54" x14ac:dyDescent="0.2">
      <c r="AV6394" s="191" t="str">
        <f t="shared" si="103"/>
        <v>562_RS_23.1_4_202425</v>
      </c>
      <c r="AW6394" s="191" t="s">
        <v>92</v>
      </c>
      <c r="AX6394" s="18">
        <v>202425</v>
      </c>
      <c r="AY6394" s="191">
        <v>562</v>
      </c>
      <c r="AZ6394" s="191">
        <v>23.1</v>
      </c>
      <c r="BA6394" s="191">
        <v>4</v>
      </c>
      <c r="BB6394" s="191">
        <v>0</v>
      </c>
    </row>
    <row r="6395" spans="48:54" x14ac:dyDescent="0.2">
      <c r="AV6395" s="191" t="str">
        <f t="shared" si="103"/>
        <v>564_RS_23.1_4_202425</v>
      </c>
      <c r="AW6395" s="191" t="s">
        <v>92</v>
      </c>
      <c r="AX6395" s="18">
        <v>202425</v>
      </c>
      <c r="AY6395" s="191">
        <v>564</v>
      </c>
      <c r="AZ6395" s="191">
        <v>23.1</v>
      </c>
      <c r="BA6395" s="191">
        <v>4</v>
      </c>
      <c r="BB6395" s="191">
        <v>0</v>
      </c>
    </row>
    <row r="6396" spans="48:54" x14ac:dyDescent="0.2">
      <c r="AV6396" s="191" t="str">
        <f t="shared" si="103"/>
        <v>566_RS_23.1_4_202425</v>
      </c>
      <c r="AW6396" s="191" t="s">
        <v>92</v>
      </c>
      <c r="AX6396" s="18">
        <v>202425</v>
      </c>
      <c r="AY6396" s="191">
        <v>566</v>
      </c>
      <c r="AZ6396" s="191">
        <v>23.1</v>
      </c>
      <c r="BA6396" s="191">
        <v>4</v>
      </c>
      <c r="BB6396" s="191">
        <v>0</v>
      </c>
    </row>
    <row r="6397" spans="48:54" x14ac:dyDescent="0.2">
      <c r="AV6397" s="191" t="str">
        <f t="shared" si="103"/>
        <v>568_RS_23.1_4_202425</v>
      </c>
      <c r="AW6397" s="191" t="s">
        <v>92</v>
      </c>
      <c r="AX6397" s="18">
        <v>202425</v>
      </c>
      <c r="AY6397" s="191">
        <v>568</v>
      </c>
      <c r="AZ6397" s="191">
        <v>23.1</v>
      </c>
      <c r="BA6397" s="191">
        <v>4</v>
      </c>
      <c r="BB6397" s="191">
        <v>0</v>
      </c>
    </row>
    <row r="6398" spans="48:54" x14ac:dyDescent="0.2">
      <c r="AV6398" s="191" t="str">
        <f t="shared" si="103"/>
        <v>572_RS_23.1_4_202425</v>
      </c>
      <c r="AW6398" s="191" t="s">
        <v>92</v>
      </c>
      <c r="AX6398" s="18">
        <v>202425</v>
      </c>
      <c r="AY6398" s="191">
        <v>572</v>
      </c>
      <c r="AZ6398" s="191">
        <v>23.1</v>
      </c>
      <c r="BA6398" s="191">
        <v>4</v>
      </c>
      <c r="BB6398" s="191">
        <v>0</v>
      </c>
    </row>
    <row r="6399" spans="48:54" x14ac:dyDescent="0.2">
      <c r="AV6399" s="191" t="str">
        <f t="shared" si="103"/>
        <v>574_RS_23.1_4_202425</v>
      </c>
      <c r="AW6399" s="191" t="s">
        <v>92</v>
      </c>
      <c r="AX6399" s="18">
        <v>202425</v>
      </c>
      <c r="AY6399" s="191">
        <v>574</v>
      </c>
      <c r="AZ6399" s="191">
        <v>23.1</v>
      </c>
      <c r="BA6399" s="191">
        <v>4</v>
      </c>
      <c r="BB6399" s="191">
        <v>0</v>
      </c>
    </row>
    <row r="6400" spans="48:54" x14ac:dyDescent="0.2">
      <c r="AV6400" s="191" t="str">
        <f t="shared" si="103"/>
        <v>576_RS_23.1_4_202425</v>
      </c>
      <c r="AW6400" s="191" t="s">
        <v>92</v>
      </c>
      <c r="AX6400" s="18">
        <v>202425</v>
      </c>
      <c r="AY6400" s="191">
        <v>576</v>
      </c>
      <c r="AZ6400" s="191">
        <v>23.1</v>
      </c>
      <c r="BA6400" s="191">
        <v>4</v>
      </c>
      <c r="BB6400" s="191">
        <v>0</v>
      </c>
    </row>
    <row r="6401" spans="48:54" x14ac:dyDescent="0.2">
      <c r="AV6401" s="191" t="str">
        <f t="shared" si="103"/>
        <v>582_RS_23.1_4_202425</v>
      </c>
      <c r="AW6401" s="191" t="s">
        <v>92</v>
      </c>
      <c r="AX6401" s="18">
        <v>202425</v>
      </c>
      <c r="AY6401" s="191">
        <v>582</v>
      </c>
      <c r="AZ6401" s="191">
        <v>23.1</v>
      </c>
      <c r="BA6401" s="191">
        <v>4</v>
      </c>
      <c r="BB6401" s="191">
        <v>0</v>
      </c>
    </row>
    <row r="6402" spans="48:54" x14ac:dyDescent="0.2">
      <c r="AV6402" s="191" t="str">
        <f t="shared" si="103"/>
        <v>584_RS_23.1_4_202425</v>
      </c>
      <c r="AW6402" s="191" t="s">
        <v>92</v>
      </c>
      <c r="AX6402" s="18">
        <v>202425</v>
      </c>
      <c r="AY6402" s="191">
        <v>584</v>
      </c>
      <c r="AZ6402" s="191">
        <v>23.1</v>
      </c>
      <c r="BA6402" s="191">
        <v>4</v>
      </c>
      <c r="BB6402" s="191">
        <v>0</v>
      </c>
    </row>
    <row r="6403" spans="48:54" x14ac:dyDescent="0.2">
      <c r="AV6403" s="191" t="str">
        <f t="shared" si="103"/>
        <v>586_RS_23.1_4_202425</v>
      </c>
      <c r="AW6403" s="191" t="s">
        <v>92</v>
      </c>
      <c r="AX6403" s="18">
        <v>202425</v>
      </c>
      <c r="AY6403" s="191">
        <v>586</v>
      </c>
      <c r="AZ6403" s="191">
        <v>23.1</v>
      </c>
      <c r="BA6403" s="191">
        <v>4</v>
      </c>
      <c r="BB6403" s="191">
        <v>0</v>
      </c>
    </row>
    <row r="6404" spans="48:54" x14ac:dyDescent="0.2">
      <c r="AV6404" s="191" t="str">
        <f t="shared" ref="AV6404:AV6467" si="104">AY6404&amp;"_"&amp;AW6404&amp;"_"&amp;AZ6404&amp;"_"&amp;BA6404&amp;"_"&amp;AX6404</f>
        <v>512_RS_23.1_5_202425</v>
      </c>
      <c r="AW6404" s="191" t="s">
        <v>92</v>
      </c>
      <c r="AX6404" s="18">
        <v>202425</v>
      </c>
      <c r="AY6404" s="191">
        <v>512</v>
      </c>
      <c r="AZ6404" s="191">
        <v>23.1</v>
      </c>
      <c r="BA6404" s="191">
        <v>5</v>
      </c>
      <c r="BB6404" s="191">
        <v>-1336.1380000000001</v>
      </c>
    </row>
    <row r="6405" spans="48:54" x14ac:dyDescent="0.2">
      <c r="AV6405" s="191" t="str">
        <f t="shared" si="104"/>
        <v>514_RS_23.1_5_202425</v>
      </c>
      <c r="AW6405" s="191" t="s">
        <v>92</v>
      </c>
      <c r="AX6405" s="18">
        <v>202425</v>
      </c>
      <c r="AY6405" s="191">
        <v>514</v>
      </c>
      <c r="AZ6405" s="191">
        <v>23.1</v>
      </c>
      <c r="BA6405" s="191">
        <v>5</v>
      </c>
      <c r="BB6405" s="191">
        <v>-2309</v>
      </c>
    </row>
    <row r="6406" spans="48:54" x14ac:dyDescent="0.2">
      <c r="AV6406" s="191" t="str">
        <f t="shared" si="104"/>
        <v>516_RS_23.1_5_202425</v>
      </c>
      <c r="AW6406" s="191" t="s">
        <v>92</v>
      </c>
      <c r="AX6406" s="18">
        <v>202425</v>
      </c>
      <c r="AY6406" s="191">
        <v>516</v>
      </c>
      <c r="AZ6406" s="191">
        <v>23.1</v>
      </c>
      <c r="BA6406" s="191">
        <v>5</v>
      </c>
      <c r="BB6406" s="191">
        <v>-555.10500000000002</v>
      </c>
    </row>
    <row r="6407" spans="48:54" x14ac:dyDescent="0.2">
      <c r="AV6407" s="191" t="str">
        <f t="shared" si="104"/>
        <v>518_RS_23.1_5_202425</v>
      </c>
      <c r="AW6407" s="191" t="s">
        <v>92</v>
      </c>
      <c r="AX6407" s="18">
        <v>202425</v>
      </c>
      <c r="AY6407" s="191">
        <v>518</v>
      </c>
      <c r="AZ6407" s="191">
        <v>23.1</v>
      </c>
      <c r="BA6407" s="191">
        <v>5</v>
      </c>
      <c r="BB6407" s="191">
        <v>-1322.4460000000001</v>
      </c>
    </row>
    <row r="6408" spans="48:54" x14ac:dyDescent="0.2">
      <c r="AV6408" s="191" t="str">
        <f t="shared" si="104"/>
        <v>520_RS_23.1_5_202425</v>
      </c>
      <c r="AW6408" s="191" t="s">
        <v>92</v>
      </c>
      <c r="AX6408" s="18">
        <v>202425</v>
      </c>
      <c r="AY6408" s="191">
        <v>520</v>
      </c>
      <c r="AZ6408" s="191">
        <v>23.1</v>
      </c>
      <c r="BA6408" s="191">
        <v>5</v>
      </c>
      <c r="BB6408" s="191">
        <v>-742.51700000000005</v>
      </c>
    </row>
    <row r="6409" spans="48:54" x14ac:dyDescent="0.2">
      <c r="AV6409" s="191" t="str">
        <f t="shared" si="104"/>
        <v>522_RS_23.1_5_202425</v>
      </c>
      <c r="AW6409" s="191" t="s">
        <v>92</v>
      </c>
      <c r="AX6409" s="18">
        <v>202425</v>
      </c>
      <c r="AY6409" s="191">
        <v>522</v>
      </c>
      <c r="AZ6409" s="191">
        <v>23.1</v>
      </c>
      <c r="BA6409" s="191">
        <v>5</v>
      </c>
      <c r="BB6409" s="191">
        <v>-963.94808</v>
      </c>
    </row>
    <row r="6410" spans="48:54" x14ac:dyDescent="0.2">
      <c r="AV6410" s="191" t="str">
        <f t="shared" si="104"/>
        <v>524_RS_23.1_5_202425</v>
      </c>
      <c r="AW6410" s="191" t="s">
        <v>92</v>
      </c>
      <c r="AX6410" s="18">
        <v>202425</v>
      </c>
      <c r="AY6410" s="191">
        <v>524</v>
      </c>
      <c r="AZ6410" s="191">
        <v>23.1</v>
      </c>
      <c r="BA6410" s="191">
        <v>5</v>
      </c>
      <c r="BB6410" s="191">
        <v>-1287.50172</v>
      </c>
    </row>
    <row r="6411" spans="48:54" x14ac:dyDescent="0.2">
      <c r="AV6411" s="191" t="str">
        <f t="shared" si="104"/>
        <v>526_RS_23.1_5_202425</v>
      </c>
      <c r="AW6411" s="191" t="s">
        <v>92</v>
      </c>
      <c r="AX6411" s="18">
        <v>202425</v>
      </c>
      <c r="AY6411" s="191">
        <v>526</v>
      </c>
      <c r="AZ6411" s="191">
        <v>23.1</v>
      </c>
      <c r="BA6411" s="191">
        <v>5</v>
      </c>
      <c r="BB6411" s="191">
        <v>-527.68600000000004</v>
      </c>
    </row>
    <row r="6412" spans="48:54" x14ac:dyDescent="0.2">
      <c r="AV6412" s="191" t="str">
        <f t="shared" si="104"/>
        <v>528_RS_23.1_5_202425</v>
      </c>
      <c r="AW6412" s="191" t="s">
        <v>92</v>
      </c>
      <c r="AX6412" s="18">
        <v>202425</v>
      </c>
      <c r="AY6412" s="191">
        <v>528</v>
      </c>
      <c r="AZ6412" s="191">
        <v>23.1</v>
      </c>
      <c r="BA6412" s="191">
        <v>5</v>
      </c>
      <c r="BB6412" s="191">
        <v>-688</v>
      </c>
    </row>
    <row r="6413" spans="48:54" x14ac:dyDescent="0.2">
      <c r="AV6413" s="191" t="str">
        <f t="shared" si="104"/>
        <v>530_RS_23.1_5_202425</v>
      </c>
      <c r="AW6413" s="191" t="s">
        <v>92</v>
      </c>
      <c r="AX6413" s="18">
        <v>202425</v>
      </c>
      <c r="AY6413" s="191">
        <v>530</v>
      </c>
      <c r="AZ6413" s="191">
        <v>23.1</v>
      </c>
      <c r="BA6413" s="191">
        <v>5</v>
      </c>
      <c r="BB6413" s="191">
        <v>-1158.8229999999999</v>
      </c>
    </row>
    <row r="6414" spans="48:54" x14ac:dyDescent="0.2">
      <c r="AV6414" s="191" t="str">
        <f t="shared" si="104"/>
        <v>532_RS_23.1_5_202425</v>
      </c>
      <c r="AW6414" s="191" t="s">
        <v>92</v>
      </c>
      <c r="AX6414" s="18">
        <v>202425</v>
      </c>
      <c r="AY6414" s="191">
        <v>532</v>
      </c>
      <c r="AZ6414" s="191">
        <v>23.1</v>
      </c>
      <c r="BA6414" s="191">
        <v>5</v>
      </c>
      <c r="BB6414" s="191">
        <v>-2419.268</v>
      </c>
    </row>
    <row r="6415" spans="48:54" x14ac:dyDescent="0.2">
      <c r="AV6415" s="191" t="str">
        <f t="shared" si="104"/>
        <v>534_RS_23.1_5_202425</v>
      </c>
      <c r="AW6415" s="191" t="s">
        <v>92</v>
      </c>
      <c r="AX6415" s="18">
        <v>202425</v>
      </c>
      <c r="AY6415" s="191">
        <v>534</v>
      </c>
      <c r="AZ6415" s="191">
        <v>23.1</v>
      </c>
      <c r="BA6415" s="191">
        <v>5</v>
      </c>
      <c r="BB6415" s="191">
        <v>-710.38699999999994</v>
      </c>
    </row>
    <row r="6416" spans="48:54" x14ac:dyDescent="0.2">
      <c r="AV6416" s="191" t="str">
        <f t="shared" si="104"/>
        <v>536_RS_23.1_5_202425</v>
      </c>
      <c r="AW6416" s="191" t="s">
        <v>92</v>
      </c>
      <c r="AX6416" s="18">
        <v>202425</v>
      </c>
      <c r="AY6416" s="191">
        <v>536</v>
      </c>
      <c r="AZ6416" s="191">
        <v>23.1</v>
      </c>
      <c r="BA6416" s="191">
        <v>5</v>
      </c>
      <c r="BB6416" s="191">
        <v>-695.35800000000006</v>
      </c>
    </row>
    <row r="6417" spans="48:54" x14ac:dyDescent="0.2">
      <c r="AV6417" s="191" t="str">
        <f t="shared" si="104"/>
        <v>538_RS_23.1_5_202425</v>
      </c>
      <c r="AW6417" s="191" t="s">
        <v>92</v>
      </c>
      <c r="AX6417" s="18">
        <v>202425</v>
      </c>
      <c r="AY6417" s="191">
        <v>538</v>
      </c>
      <c r="AZ6417" s="191">
        <v>23.1</v>
      </c>
      <c r="BA6417" s="191">
        <v>5</v>
      </c>
      <c r="BB6417" s="191">
        <v>-1462.2948200000001</v>
      </c>
    </row>
    <row r="6418" spans="48:54" x14ac:dyDescent="0.2">
      <c r="AV6418" s="191" t="str">
        <f t="shared" si="104"/>
        <v>540_RS_23.1_5_202425</v>
      </c>
      <c r="AW6418" s="191" t="s">
        <v>92</v>
      </c>
      <c r="AX6418" s="18">
        <v>202425</v>
      </c>
      <c r="AY6418" s="191">
        <v>540</v>
      </c>
      <c r="AZ6418" s="191">
        <v>23.1</v>
      </c>
      <c r="BA6418" s="191">
        <v>5</v>
      </c>
      <c r="BB6418" s="191">
        <v>-1114.5640000000001</v>
      </c>
    </row>
    <row r="6419" spans="48:54" x14ac:dyDescent="0.2">
      <c r="AV6419" s="191" t="str">
        <f t="shared" si="104"/>
        <v>542_RS_23.1_5_202425</v>
      </c>
      <c r="AW6419" s="191" t="s">
        <v>92</v>
      </c>
      <c r="AX6419" s="18">
        <v>202425</v>
      </c>
      <c r="AY6419" s="191">
        <v>542</v>
      </c>
      <c r="AZ6419" s="191">
        <v>23.1</v>
      </c>
      <c r="BA6419" s="191">
        <v>5</v>
      </c>
      <c r="BB6419" s="191">
        <v>-607.76100000000008</v>
      </c>
    </row>
    <row r="6420" spans="48:54" x14ac:dyDescent="0.2">
      <c r="AV6420" s="191" t="str">
        <f t="shared" si="104"/>
        <v>544_RS_23.1_5_202425</v>
      </c>
      <c r="AW6420" s="191" t="s">
        <v>92</v>
      </c>
      <c r="AX6420" s="18">
        <v>202425</v>
      </c>
      <c r="AY6420" s="191">
        <v>544</v>
      </c>
      <c r="AZ6420" s="191">
        <v>23.1</v>
      </c>
      <c r="BA6420" s="191">
        <v>5</v>
      </c>
      <c r="BB6420" s="191">
        <v>-888.99300000000005</v>
      </c>
    </row>
    <row r="6421" spans="48:54" x14ac:dyDescent="0.2">
      <c r="AV6421" s="191" t="str">
        <f t="shared" si="104"/>
        <v>545_RS_23.1_5_202425</v>
      </c>
      <c r="AW6421" s="191" t="s">
        <v>92</v>
      </c>
      <c r="AX6421" s="18">
        <v>202425</v>
      </c>
      <c r="AY6421" s="191">
        <v>545</v>
      </c>
      <c r="AZ6421" s="191">
        <v>23.1</v>
      </c>
      <c r="BA6421" s="191">
        <v>5</v>
      </c>
      <c r="BB6421" s="191">
        <v>-770.80638999999996</v>
      </c>
    </row>
    <row r="6422" spans="48:54" x14ac:dyDescent="0.2">
      <c r="AV6422" s="191" t="str">
        <f t="shared" si="104"/>
        <v>546_RS_23.1_5_202425</v>
      </c>
      <c r="AW6422" s="191" t="s">
        <v>92</v>
      </c>
      <c r="AX6422" s="18">
        <v>202425</v>
      </c>
      <c r="AY6422" s="191">
        <v>546</v>
      </c>
      <c r="AZ6422" s="191">
        <v>23.1</v>
      </c>
      <c r="BA6422" s="191">
        <v>5</v>
      </c>
      <c r="BB6422" s="191">
        <v>-868</v>
      </c>
    </row>
    <row r="6423" spans="48:54" x14ac:dyDescent="0.2">
      <c r="AV6423" s="191" t="str">
        <f t="shared" si="104"/>
        <v>548_RS_23.1_5_202425</v>
      </c>
      <c r="AW6423" s="191" t="s">
        <v>92</v>
      </c>
      <c r="AX6423" s="18">
        <v>202425</v>
      </c>
      <c r="AY6423" s="191">
        <v>548</v>
      </c>
      <c r="AZ6423" s="191">
        <v>23.1</v>
      </c>
      <c r="BA6423" s="191">
        <v>5</v>
      </c>
      <c r="BB6423" s="191">
        <v>-481.834</v>
      </c>
    </row>
    <row r="6424" spans="48:54" x14ac:dyDescent="0.2">
      <c r="AV6424" s="191" t="str">
        <f t="shared" si="104"/>
        <v>550_RS_23.1_5_202425</v>
      </c>
      <c r="AW6424" s="191" t="s">
        <v>92</v>
      </c>
      <c r="AX6424" s="18">
        <v>202425</v>
      </c>
      <c r="AY6424" s="191">
        <v>550</v>
      </c>
      <c r="AZ6424" s="191">
        <v>23.1</v>
      </c>
      <c r="BA6424" s="191">
        <v>5</v>
      </c>
      <c r="BB6424" s="191">
        <v>-1684.27028</v>
      </c>
    </row>
    <row r="6425" spans="48:54" x14ac:dyDescent="0.2">
      <c r="AV6425" s="191" t="str">
        <f t="shared" si="104"/>
        <v>552_RS_23.1_5_202425</v>
      </c>
      <c r="AW6425" s="191" t="s">
        <v>92</v>
      </c>
      <c r="AX6425" s="18">
        <v>202425</v>
      </c>
      <c r="AY6425" s="191">
        <v>552</v>
      </c>
      <c r="AZ6425" s="191">
        <v>23.1</v>
      </c>
      <c r="BA6425" s="191">
        <v>5</v>
      </c>
      <c r="BB6425" s="191">
        <v>-2699.7459999999996</v>
      </c>
    </row>
    <row r="6426" spans="48:54" x14ac:dyDescent="0.2">
      <c r="AV6426" s="191" t="str">
        <f t="shared" si="104"/>
        <v>562_RS_23.1_5_202425</v>
      </c>
      <c r="AW6426" s="191" t="s">
        <v>92</v>
      </c>
      <c r="AX6426" s="18">
        <v>202425</v>
      </c>
      <c r="AY6426" s="191">
        <v>562</v>
      </c>
      <c r="AZ6426" s="191">
        <v>23.1</v>
      </c>
      <c r="BA6426" s="191">
        <v>5</v>
      </c>
      <c r="BB6426" s="191">
        <v>0</v>
      </c>
    </row>
    <row r="6427" spans="48:54" x14ac:dyDescent="0.2">
      <c r="AV6427" s="191" t="str">
        <f t="shared" si="104"/>
        <v>564_RS_23.1_5_202425</v>
      </c>
      <c r="AW6427" s="191" t="s">
        <v>92</v>
      </c>
      <c r="AX6427" s="18">
        <v>202425</v>
      </c>
      <c r="AY6427" s="191">
        <v>564</v>
      </c>
      <c r="AZ6427" s="191">
        <v>23.1</v>
      </c>
      <c r="BA6427" s="191">
        <v>5</v>
      </c>
      <c r="BB6427" s="191">
        <v>0</v>
      </c>
    </row>
    <row r="6428" spans="48:54" x14ac:dyDescent="0.2">
      <c r="AV6428" s="191" t="str">
        <f t="shared" si="104"/>
        <v>566_RS_23.1_5_202425</v>
      </c>
      <c r="AW6428" s="191" t="s">
        <v>92</v>
      </c>
      <c r="AX6428" s="18">
        <v>202425</v>
      </c>
      <c r="AY6428" s="191">
        <v>566</v>
      </c>
      <c r="AZ6428" s="191">
        <v>23.1</v>
      </c>
      <c r="BA6428" s="191">
        <v>5</v>
      </c>
      <c r="BB6428" s="191">
        <v>0</v>
      </c>
    </row>
    <row r="6429" spans="48:54" x14ac:dyDescent="0.2">
      <c r="AV6429" s="191" t="str">
        <f t="shared" si="104"/>
        <v>568_RS_23.1_5_202425</v>
      </c>
      <c r="AW6429" s="191" t="s">
        <v>92</v>
      </c>
      <c r="AX6429" s="18">
        <v>202425</v>
      </c>
      <c r="AY6429" s="191">
        <v>568</v>
      </c>
      <c r="AZ6429" s="191">
        <v>23.1</v>
      </c>
      <c r="BA6429" s="191">
        <v>5</v>
      </c>
      <c r="BB6429" s="191">
        <v>0</v>
      </c>
    </row>
    <row r="6430" spans="48:54" x14ac:dyDescent="0.2">
      <c r="AV6430" s="191" t="str">
        <f t="shared" si="104"/>
        <v>572_RS_23.1_5_202425</v>
      </c>
      <c r="AW6430" s="191" t="s">
        <v>92</v>
      </c>
      <c r="AX6430" s="18">
        <v>202425</v>
      </c>
      <c r="AY6430" s="191">
        <v>572</v>
      </c>
      <c r="AZ6430" s="191">
        <v>23.1</v>
      </c>
      <c r="BA6430" s="191">
        <v>5</v>
      </c>
      <c r="BB6430" s="191">
        <v>0</v>
      </c>
    </row>
    <row r="6431" spans="48:54" x14ac:dyDescent="0.2">
      <c r="AV6431" s="191" t="str">
        <f t="shared" si="104"/>
        <v>574_RS_23.1_5_202425</v>
      </c>
      <c r="AW6431" s="191" t="s">
        <v>92</v>
      </c>
      <c r="AX6431" s="18">
        <v>202425</v>
      </c>
      <c r="AY6431" s="191">
        <v>574</v>
      </c>
      <c r="AZ6431" s="191">
        <v>23.1</v>
      </c>
      <c r="BA6431" s="191">
        <v>5</v>
      </c>
      <c r="BB6431" s="191">
        <v>0</v>
      </c>
    </row>
    <row r="6432" spans="48:54" x14ac:dyDescent="0.2">
      <c r="AV6432" s="191" t="str">
        <f t="shared" si="104"/>
        <v>576_RS_23.1_5_202425</v>
      </c>
      <c r="AW6432" s="191" t="s">
        <v>92</v>
      </c>
      <c r="AX6432" s="18">
        <v>202425</v>
      </c>
      <c r="AY6432" s="191">
        <v>576</v>
      </c>
      <c r="AZ6432" s="191">
        <v>23.1</v>
      </c>
      <c r="BA6432" s="191">
        <v>5</v>
      </c>
      <c r="BB6432" s="191">
        <v>0</v>
      </c>
    </row>
    <row r="6433" spans="48:54" x14ac:dyDescent="0.2">
      <c r="AV6433" s="191" t="str">
        <f t="shared" si="104"/>
        <v>582_RS_23.1_5_202425</v>
      </c>
      <c r="AW6433" s="191" t="s">
        <v>92</v>
      </c>
      <c r="AX6433" s="18">
        <v>202425</v>
      </c>
      <c r="AY6433" s="191">
        <v>582</v>
      </c>
      <c r="AZ6433" s="191">
        <v>23.1</v>
      </c>
      <c r="BA6433" s="191">
        <v>5</v>
      </c>
      <c r="BB6433" s="191">
        <v>0</v>
      </c>
    </row>
    <row r="6434" spans="48:54" x14ac:dyDescent="0.2">
      <c r="AV6434" s="191" t="str">
        <f t="shared" si="104"/>
        <v>584_RS_23.1_5_202425</v>
      </c>
      <c r="AW6434" s="191" t="s">
        <v>92</v>
      </c>
      <c r="AX6434" s="18">
        <v>202425</v>
      </c>
      <c r="AY6434" s="191">
        <v>584</v>
      </c>
      <c r="AZ6434" s="191">
        <v>23.1</v>
      </c>
      <c r="BA6434" s="191">
        <v>5</v>
      </c>
      <c r="BB6434" s="191">
        <v>0</v>
      </c>
    </row>
    <row r="6435" spans="48:54" x14ac:dyDescent="0.2">
      <c r="AV6435" s="191" t="str">
        <f t="shared" si="104"/>
        <v>586_RS_23.1_5_202425</v>
      </c>
      <c r="AW6435" s="191" t="s">
        <v>92</v>
      </c>
      <c r="AX6435" s="18">
        <v>202425</v>
      </c>
      <c r="AY6435" s="191">
        <v>586</v>
      </c>
      <c r="AZ6435" s="191">
        <v>23.1</v>
      </c>
      <c r="BA6435" s="191">
        <v>5</v>
      </c>
      <c r="BB6435" s="191">
        <v>0</v>
      </c>
    </row>
    <row r="6436" spans="48:54" x14ac:dyDescent="0.2">
      <c r="AV6436" s="191" t="str">
        <f t="shared" si="104"/>
        <v>512_RS_25_1_202425</v>
      </c>
      <c r="AW6436" s="191" t="s">
        <v>92</v>
      </c>
      <c r="AX6436" s="18">
        <v>202425</v>
      </c>
      <c r="AY6436" s="191">
        <v>512</v>
      </c>
      <c r="AZ6436" s="191">
        <v>25</v>
      </c>
      <c r="BA6436" s="191">
        <v>1</v>
      </c>
      <c r="BB6436" s="191">
        <v>552.13900000000001</v>
      </c>
    </row>
    <row r="6437" spans="48:54" x14ac:dyDescent="0.2">
      <c r="AV6437" s="191" t="str">
        <f t="shared" si="104"/>
        <v>514_RS_25_1_202425</v>
      </c>
      <c r="AW6437" s="191" t="s">
        <v>92</v>
      </c>
      <c r="AX6437" s="18">
        <v>202425</v>
      </c>
      <c r="AY6437" s="191">
        <v>514</v>
      </c>
      <c r="AZ6437" s="191">
        <v>25</v>
      </c>
      <c r="BA6437" s="191">
        <v>1</v>
      </c>
      <c r="BB6437" s="191">
        <v>715</v>
      </c>
    </row>
    <row r="6438" spans="48:54" x14ac:dyDescent="0.2">
      <c r="AV6438" s="191" t="str">
        <f t="shared" si="104"/>
        <v>516_RS_25_1_202425</v>
      </c>
      <c r="AW6438" s="191" t="s">
        <v>92</v>
      </c>
      <c r="AX6438" s="18">
        <v>202425</v>
      </c>
      <c r="AY6438" s="191">
        <v>516</v>
      </c>
      <c r="AZ6438" s="191">
        <v>25</v>
      </c>
      <c r="BA6438" s="191">
        <v>1</v>
      </c>
      <c r="BB6438" s="191">
        <v>378.16130297595629</v>
      </c>
    </row>
    <row r="6439" spans="48:54" x14ac:dyDescent="0.2">
      <c r="AV6439" s="191" t="str">
        <f t="shared" si="104"/>
        <v>518_RS_25_1_202425</v>
      </c>
      <c r="AW6439" s="191" t="s">
        <v>92</v>
      </c>
      <c r="AX6439" s="18">
        <v>202425</v>
      </c>
      <c r="AY6439" s="191">
        <v>518</v>
      </c>
      <c r="AZ6439" s="191">
        <v>25</v>
      </c>
      <c r="BA6439" s="191">
        <v>1</v>
      </c>
      <c r="BB6439" s="191">
        <v>282.51400000000001</v>
      </c>
    </row>
    <row r="6440" spans="48:54" x14ac:dyDescent="0.2">
      <c r="AV6440" s="191" t="str">
        <f t="shared" si="104"/>
        <v>520_RS_25_1_202425</v>
      </c>
      <c r="AW6440" s="191" t="s">
        <v>92</v>
      </c>
      <c r="AX6440" s="18">
        <v>202425</v>
      </c>
      <c r="AY6440" s="191">
        <v>520</v>
      </c>
      <c r="AZ6440" s="191">
        <v>25</v>
      </c>
      <c r="BA6440" s="191">
        <v>1</v>
      </c>
      <c r="BB6440" s="191">
        <v>608.79</v>
      </c>
    </row>
    <row r="6441" spans="48:54" x14ac:dyDescent="0.2">
      <c r="AV6441" s="191" t="str">
        <f t="shared" si="104"/>
        <v>522_RS_25_1_202425</v>
      </c>
      <c r="AW6441" s="191" t="s">
        <v>92</v>
      </c>
      <c r="AX6441" s="18">
        <v>202425</v>
      </c>
      <c r="AY6441" s="191">
        <v>522</v>
      </c>
      <c r="AZ6441" s="191">
        <v>25</v>
      </c>
      <c r="BA6441" s="191">
        <v>1</v>
      </c>
      <c r="BB6441" s="191">
        <v>377.97276000000005</v>
      </c>
    </row>
    <row r="6442" spans="48:54" x14ac:dyDescent="0.2">
      <c r="AV6442" s="191" t="str">
        <f t="shared" si="104"/>
        <v>524_RS_25_1_202425</v>
      </c>
      <c r="AW6442" s="191" t="s">
        <v>92</v>
      </c>
      <c r="AX6442" s="18">
        <v>202425</v>
      </c>
      <c r="AY6442" s="191">
        <v>524</v>
      </c>
      <c r="AZ6442" s="191">
        <v>25</v>
      </c>
      <c r="BA6442" s="191">
        <v>1</v>
      </c>
      <c r="BB6442" s="191">
        <v>838.11900000000003</v>
      </c>
    </row>
    <row r="6443" spans="48:54" x14ac:dyDescent="0.2">
      <c r="AV6443" s="191" t="str">
        <f t="shared" si="104"/>
        <v>526_RS_25_1_202425</v>
      </c>
      <c r="AW6443" s="191" t="s">
        <v>92</v>
      </c>
      <c r="AX6443" s="18">
        <v>202425</v>
      </c>
      <c r="AY6443" s="191">
        <v>526</v>
      </c>
      <c r="AZ6443" s="191">
        <v>25</v>
      </c>
      <c r="BA6443" s="191">
        <v>1</v>
      </c>
      <c r="BB6443" s="191">
        <v>351.31400000000002</v>
      </c>
    </row>
    <row r="6444" spans="48:54" x14ac:dyDescent="0.2">
      <c r="AV6444" s="191" t="str">
        <f t="shared" si="104"/>
        <v>528_RS_25_1_202425</v>
      </c>
      <c r="AW6444" s="191" t="s">
        <v>92</v>
      </c>
      <c r="AX6444" s="18">
        <v>202425</v>
      </c>
      <c r="AY6444" s="191">
        <v>528</v>
      </c>
      <c r="AZ6444" s="191">
        <v>25</v>
      </c>
      <c r="BA6444" s="191">
        <v>1</v>
      </c>
      <c r="BB6444" s="191">
        <v>60</v>
      </c>
    </row>
    <row r="6445" spans="48:54" x14ac:dyDescent="0.2">
      <c r="AV6445" s="191" t="str">
        <f t="shared" si="104"/>
        <v>530_RS_25_1_202425</v>
      </c>
      <c r="AW6445" s="191" t="s">
        <v>92</v>
      </c>
      <c r="AX6445" s="18">
        <v>202425</v>
      </c>
      <c r="AY6445" s="191">
        <v>530</v>
      </c>
      <c r="AZ6445" s="191">
        <v>25</v>
      </c>
      <c r="BA6445" s="191">
        <v>1</v>
      </c>
      <c r="BB6445" s="191">
        <v>688.98900000000003</v>
      </c>
    </row>
    <row r="6446" spans="48:54" x14ac:dyDescent="0.2">
      <c r="AV6446" s="191" t="str">
        <f t="shared" si="104"/>
        <v>532_RS_25_1_202425</v>
      </c>
      <c r="AW6446" s="191" t="s">
        <v>92</v>
      </c>
      <c r="AX6446" s="18">
        <v>202425</v>
      </c>
      <c r="AY6446" s="191">
        <v>532</v>
      </c>
      <c r="AZ6446" s="191">
        <v>25</v>
      </c>
      <c r="BA6446" s="191">
        <v>1</v>
      </c>
      <c r="BB6446" s="191">
        <v>543.90899999999999</v>
      </c>
    </row>
    <row r="6447" spans="48:54" x14ac:dyDescent="0.2">
      <c r="AV6447" s="191" t="str">
        <f t="shared" si="104"/>
        <v>534_RS_25_1_202425</v>
      </c>
      <c r="AW6447" s="191" t="s">
        <v>92</v>
      </c>
      <c r="AX6447" s="18">
        <v>202425</v>
      </c>
      <c r="AY6447" s="191">
        <v>534</v>
      </c>
      <c r="AZ6447" s="191">
        <v>25</v>
      </c>
      <c r="BA6447" s="191">
        <v>1</v>
      </c>
      <c r="BB6447" s="191">
        <v>541.96071999999992</v>
      </c>
    </row>
    <row r="6448" spans="48:54" x14ac:dyDescent="0.2">
      <c r="AV6448" s="191" t="str">
        <f t="shared" si="104"/>
        <v>536_RS_25_1_202425</v>
      </c>
      <c r="AW6448" s="191" t="s">
        <v>92</v>
      </c>
      <c r="AX6448" s="18">
        <v>202425</v>
      </c>
      <c r="AY6448" s="191">
        <v>536</v>
      </c>
      <c r="AZ6448" s="191">
        <v>25</v>
      </c>
      <c r="BA6448" s="191">
        <v>1</v>
      </c>
      <c r="BB6448" s="191">
        <v>397.86099999999999</v>
      </c>
    </row>
    <row r="6449" spans="48:54" x14ac:dyDescent="0.2">
      <c r="AV6449" s="191" t="str">
        <f t="shared" si="104"/>
        <v>538_RS_25_1_202425</v>
      </c>
      <c r="AW6449" s="191" t="s">
        <v>92</v>
      </c>
      <c r="AX6449" s="18">
        <v>202425</v>
      </c>
      <c r="AY6449" s="191">
        <v>538</v>
      </c>
      <c r="AZ6449" s="191">
        <v>25</v>
      </c>
      <c r="BA6449" s="191">
        <v>1</v>
      </c>
      <c r="BB6449" s="191">
        <v>842.69599999999991</v>
      </c>
    </row>
    <row r="6450" spans="48:54" x14ac:dyDescent="0.2">
      <c r="AV6450" s="191" t="str">
        <f t="shared" si="104"/>
        <v>540_RS_25_1_202425</v>
      </c>
      <c r="AW6450" s="191" t="s">
        <v>92</v>
      </c>
      <c r="AX6450" s="18">
        <v>202425</v>
      </c>
      <c r="AY6450" s="191">
        <v>540</v>
      </c>
      <c r="AZ6450" s="191">
        <v>25</v>
      </c>
      <c r="BA6450" s="191">
        <v>1</v>
      </c>
      <c r="BB6450" s="191">
        <v>654.73799999999994</v>
      </c>
    </row>
    <row r="6451" spans="48:54" x14ac:dyDescent="0.2">
      <c r="AV6451" s="191" t="str">
        <f t="shared" si="104"/>
        <v>542_RS_25_1_202425</v>
      </c>
      <c r="AW6451" s="191" t="s">
        <v>92</v>
      </c>
      <c r="AX6451" s="18">
        <v>202425</v>
      </c>
      <c r="AY6451" s="191">
        <v>542</v>
      </c>
      <c r="AZ6451" s="191">
        <v>25</v>
      </c>
      <c r="BA6451" s="191">
        <v>1</v>
      </c>
      <c r="BB6451" s="191">
        <v>193.44</v>
      </c>
    </row>
    <row r="6452" spans="48:54" x14ac:dyDescent="0.2">
      <c r="AV6452" s="191" t="str">
        <f t="shared" si="104"/>
        <v>544_RS_25_1_202425</v>
      </c>
      <c r="AW6452" s="191" t="s">
        <v>92</v>
      </c>
      <c r="AX6452" s="18">
        <v>202425</v>
      </c>
      <c r="AY6452" s="191">
        <v>544</v>
      </c>
      <c r="AZ6452" s="191">
        <v>25</v>
      </c>
      <c r="BA6452" s="191">
        <v>1</v>
      </c>
      <c r="BB6452" s="191">
        <v>889.88289999999995</v>
      </c>
    </row>
    <row r="6453" spans="48:54" x14ac:dyDescent="0.2">
      <c r="AV6453" s="191" t="str">
        <f t="shared" si="104"/>
        <v>545_RS_25_1_202425</v>
      </c>
      <c r="AW6453" s="191" t="s">
        <v>92</v>
      </c>
      <c r="AX6453" s="18">
        <v>202425</v>
      </c>
      <c r="AY6453" s="191">
        <v>545</v>
      </c>
      <c r="AZ6453" s="191">
        <v>25</v>
      </c>
      <c r="BA6453" s="191">
        <v>1</v>
      </c>
      <c r="BB6453" s="191">
        <v>685.61239999999998</v>
      </c>
    </row>
    <row r="6454" spans="48:54" x14ac:dyDescent="0.2">
      <c r="AV6454" s="191" t="str">
        <f t="shared" si="104"/>
        <v>546_RS_25_1_202425</v>
      </c>
      <c r="AW6454" s="191" t="s">
        <v>92</v>
      </c>
      <c r="AX6454" s="18">
        <v>202425</v>
      </c>
      <c r="AY6454" s="191">
        <v>546</v>
      </c>
      <c r="AZ6454" s="191">
        <v>25</v>
      </c>
      <c r="BA6454" s="191">
        <v>1</v>
      </c>
      <c r="BB6454" s="191">
        <v>289</v>
      </c>
    </row>
    <row r="6455" spans="48:54" x14ac:dyDescent="0.2">
      <c r="AV6455" s="191" t="str">
        <f t="shared" si="104"/>
        <v>548_RS_25_1_202425</v>
      </c>
      <c r="AW6455" s="191" t="s">
        <v>92</v>
      </c>
      <c r="AX6455" s="18">
        <v>202425</v>
      </c>
      <c r="AY6455" s="191">
        <v>548</v>
      </c>
      <c r="AZ6455" s="191">
        <v>25</v>
      </c>
      <c r="BA6455" s="191">
        <v>1</v>
      </c>
      <c r="BB6455" s="191">
        <v>562.66599999999994</v>
      </c>
    </row>
    <row r="6456" spans="48:54" x14ac:dyDescent="0.2">
      <c r="AV6456" s="191" t="str">
        <f t="shared" si="104"/>
        <v>550_RS_25_1_202425</v>
      </c>
      <c r="AW6456" s="191" t="s">
        <v>92</v>
      </c>
      <c r="AX6456" s="18">
        <v>202425</v>
      </c>
      <c r="AY6456" s="191">
        <v>550</v>
      </c>
      <c r="AZ6456" s="191">
        <v>25</v>
      </c>
      <c r="BA6456" s="191">
        <v>1</v>
      </c>
      <c r="BB6456" s="191">
        <v>261.02977000000004</v>
      </c>
    </row>
    <row r="6457" spans="48:54" x14ac:dyDescent="0.2">
      <c r="AV6457" s="191" t="str">
        <f t="shared" si="104"/>
        <v>552_RS_25_1_202425</v>
      </c>
      <c r="AW6457" s="191" t="s">
        <v>92</v>
      </c>
      <c r="AX6457" s="18">
        <v>202425</v>
      </c>
      <c r="AY6457" s="191">
        <v>552</v>
      </c>
      <c r="AZ6457" s="191">
        <v>25</v>
      </c>
      <c r="BA6457" s="191">
        <v>1</v>
      </c>
      <c r="BB6457" s="191">
        <v>959.89787999999976</v>
      </c>
    </row>
    <row r="6458" spans="48:54" x14ac:dyDescent="0.2">
      <c r="AV6458" s="191" t="str">
        <f t="shared" si="104"/>
        <v>562_RS_25_1_202425</v>
      </c>
      <c r="AW6458" s="191" t="s">
        <v>92</v>
      </c>
      <c r="AX6458" s="18">
        <v>202425</v>
      </c>
      <c r="AY6458" s="191">
        <v>562</v>
      </c>
      <c r="AZ6458" s="191">
        <v>25</v>
      </c>
      <c r="BA6458" s="191">
        <v>1</v>
      </c>
      <c r="BB6458" s="191">
        <v>0</v>
      </c>
    </row>
    <row r="6459" spans="48:54" x14ac:dyDescent="0.2">
      <c r="AV6459" s="191" t="str">
        <f t="shared" si="104"/>
        <v>564_RS_25_1_202425</v>
      </c>
      <c r="AW6459" s="191" t="s">
        <v>92</v>
      </c>
      <c r="AX6459" s="18">
        <v>202425</v>
      </c>
      <c r="AY6459" s="191">
        <v>564</v>
      </c>
      <c r="AZ6459" s="191">
        <v>25</v>
      </c>
      <c r="BA6459" s="191">
        <v>1</v>
      </c>
      <c r="BB6459" s="191">
        <v>0</v>
      </c>
    </row>
    <row r="6460" spans="48:54" x14ac:dyDescent="0.2">
      <c r="AV6460" s="191" t="str">
        <f t="shared" si="104"/>
        <v>566_RS_25_1_202425</v>
      </c>
      <c r="AW6460" s="191" t="s">
        <v>92</v>
      </c>
      <c r="AX6460" s="18">
        <v>202425</v>
      </c>
      <c r="AY6460" s="191">
        <v>566</v>
      </c>
      <c r="AZ6460" s="191">
        <v>25</v>
      </c>
      <c r="BA6460" s="191">
        <v>1</v>
      </c>
      <c r="BB6460" s="191">
        <v>0</v>
      </c>
    </row>
    <row r="6461" spans="48:54" x14ac:dyDescent="0.2">
      <c r="AV6461" s="191" t="str">
        <f t="shared" si="104"/>
        <v>568_RS_25_1_202425</v>
      </c>
      <c r="AW6461" s="191" t="s">
        <v>92</v>
      </c>
      <c r="AX6461" s="18">
        <v>202425</v>
      </c>
      <c r="AY6461" s="191">
        <v>568</v>
      </c>
      <c r="AZ6461" s="191">
        <v>25</v>
      </c>
      <c r="BA6461" s="191">
        <v>1</v>
      </c>
      <c r="BB6461" s="191">
        <v>0</v>
      </c>
    </row>
    <row r="6462" spans="48:54" x14ac:dyDescent="0.2">
      <c r="AV6462" s="191" t="str">
        <f t="shared" si="104"/>
        <v>572_RS_25_1_202425</v>
      </c>
      <c r="AW6462" s="191" t="s">
        <v>92</v>
      </c>
      <c r="AX6462" s="18">
        <v>202425</v>
      </c>
      <c r="AY6462" s="191">
        <v>572</v>
      </c>
      <c r="AZ6462" s="191">
        <v>25</v>
      </c>
      <c r="BA6462" s="191">
        <v>1</v>
      </c>
      <c r="BB6462" s="191">
        <v>0</v>
      </c>
    </row>
    <row r="6463" spans="48:54" x14ac:dyDescent="0.2">
      <c r="AV6463" s="191" t="str">
        <f t="shared" si="104"/>
        <v>574_RS_25_1_202425</v>
      </c>
      <c r="AW6463" s="191" t="s">
        <v>92</v>
      </c>
      <c r="AX6463" s="18">
        <v>202425</v>
      </c>
      <c r="AY6463" s="191">
        <v>574</v>
      </c>
      <c r="AZ6463" s="191">
        <v>25</v>
      </c>
      <c r="BA6463" s="191">
        <v>1</v>
      </c>
      <c r="BB6463" s="191">
        <v>0</v>
      </c>
    </row>
    <row r="6464" spans="48:54" x14ac:dyDescent="0.2">
      <c r="AV6464" s="191" t="str">
        <f t="shared" si="104"/>
        <v>576_RS_25_1_202425</v>
      </c>
      <c r="AW6464" s="191" t="s">
        <v>92</v>
      </c>
      <c r="AX6464" s="18">
        <v>202425</v>
      </c>
      <c r="AY6464" s="191">
        <v>576</v>
      </c>
      <c r="AZ6464" s="191">
        <v>25</v>
      </c>
      <c r="BA6464" s="191">
        <v>1</v>
      </c>
      <c r="BB6464" s="191">
        <v>0</v>
      </c>
    </row>
    <row r="6465" spans="48:54" x14ac:dyDescent="0.2">
      <c r="AV6465" s="191" t="str">
        <f t="shared" si="104"/>
        <v>582_RS_25_1_202425</v>
      </c>
      <c r="AW6465" s="191" t="s">
        <v>92</v>
      </c>
      <c r="AX6465" s="18">
        <v>202425</v>
      </c>
      <c r="AY6465" s="191">
        <v>582</v>
      </c>
      <c r="AZ6465" s="191">
        <v>25</v>
      </c>
      <c r="BA6465" s="191">
        <v>1</v>
      </c>
      <c r="BB6465" s="191">
        <v>0</v>
      </c>
    </row>
    <row r="6466" spans="48:54" x14ac:dyDescent="0.2">
      <c r="AV6466" s="191" t="str">
        <f t="shared" si="104"/>
        <v>584_RS_25_1_202425</v>
      </c>
      <c r="AW6466" s="191" t="s">
        <v>92</v>
      </c>
      <c r="AX6466" s="18">
        <v>202425</v>
      </c>
      <c r="AY6466" s="191">
        <v>584</v>
      </c>
      <c r="AZ6466" s="191">
        <v>25</v>
      </c>
      <c r="BA6466" s="191">
        <v>1</v>
      </c>
      <c r="BB6466" s="191">
        <v>0</v>
      </c>
    </row>
    <row r="6467" spans="48:54" x14ac:dyDescent="0.2">
      <c r="AV6467" s="191" t="str">
        <f t="shared" si="104"/>
        <v>586_RS_25_1_202425</v>
      </c>
      <c r="AW6467" s="191" t="s">
        <v>92</v>
      </c>
      <c r="AX6467" s="18">
        <v>202425</v>
      </c>
      <c r="AY6467" s="191">
        <v>586</v>
      </c>
      <c r="AZ6467" s="191">
        <v>25</v>
      </c>
      <c r="BA6467" s="191">
        <v>1</v>
      </c>
      <c r="BB6467" s="191">
        <v>0</v>
      </c>
    </row>
    <row r="6468" spans="48:54" x14ac:dyDescent="0.2">
      <c r="AV6468" s="191" t="str">
        <f t="shared" ref="AV6468:AV6531" si="105">AY6468&amp;"_"&amp;AW6468&amp;"_"&amp;AZ6468&amp;"_"&amp;BA6468&amp;"_"&amp;AX6468</f>
        <v>512_RS_25_2_202425</v>
      </c>
      <c r="AW6468" s="191" t="s">
        <v>92</v>
      </c>
      <c r="AX6468" s="18">
        <v>202425</v>
      </c>
      <c r="AY6468" s="191">
        <v>512</v>
      </c>
      <c r="AZ6468" s="191">
        <v>25</v>
      </c>
      <c r="BA6468" s="191">
        <v>2</v>
      </c>
      <c r="BB6468" s="191">
        <v>-409.12700000000001</v>
      </c>
    </row>
    <row r="6469" spans="48:54" x14ac:dyDescent="0.2">
      <c r="AV6469" s="191" t="str">
        <f t="shared" si="105"/>
        <v>514_RS_25_2_202425</v>
      </c>
      <c r="AW6469" s="191" t="s">
        <v>92</v>
      </c>
      <c r="AX6469" s="18">
        <v>202425</v>
      </c>
      <c r="AY6469" s="191">
        <v>514</v>
      </c>
      <c r="AZ6469" s="191">
        <v>25</v>
      </c>
      <c r="BA6469" s="191">
        <v>2</v>
      </c>
      <c r="BB6469" s="191">
        <v>-436</v>
      </c>
    </row>
    <row r="6470" spans="48:54" x14ac:dyDescent="0.2">
      <c r="AV6470" s="191" t="str">
        <f t="shared" si="105"/>
        <v>516_RS_25_2_202425</v>
      </c>
      <c r="AW6470" s="191" t="s">
        <v>92</v>
      </c>
      <c r="AX6470" s="18">
        <v>202425</v>
      </c>
      <c r="AY6470" s="191">
        <v>516</v>
      </c>
      <c r="AZ6470" s="191">
        <v>25</v>
      </c>
      <c r="BA6470" s="191">
        <v>2</v>
      </c>
      <c r="BB6470" s="191">
        <v>-219.77264218736579</v>
      </c>
    </row>
    <row r="6471" spans="48:54" x14ac:dyDescent="0.2">
      <c r="AV6471" s="191" t="str">
        <f t="shared" si="105"/>
        <v>518_RS_25_2_202425</v>
      </c>
      <c r="AW6471" s="191" t="s">
        <v>92</v>
      </c>
      <c r="AX6471" s="18">
        <v>202425</v>
      </c>
      <c r="AY6471" s="191">
        <v>518</v>
      </c>
      <c r="AZ6471" s="191">
        <v>25</v>
      </c>
      <c r="BA6471" s="191">
        <v>2</v>
      </c>
      <c r="BB6471" s="191">
        <v>-120.49299999999999</v>
      </c>
    </row>
    <row r="6472" spans="48:54" x14ac:dyDescent="0.2">
      <c r="AV6472" s="191" t="str">
        <f t="shared" si="105"/>
        <v>520_RS_25_2_202425</v>
      </c>
      <c r="AW6472" s="191" t="s">
        <v>92</v>
      </c>
      <c r="AX6472" s="18">
        <v>202425</v>
      </c>
      <c r="AY6472" s="191">
        <v>520</v>
      </c>
      <c r="AZ6472" s="191">
        <v>25</v>
      </c>
      <c r="BA6472" s="191">
        <v>2</v>
      </c>
      <c r="BB6472" s="191">
        <v>-447.43899999999996</v>
      </c>
    </row>
    <row r="6473" spans="48:54" x14ac:dyDescent="0.2">
      <c r="AV6473" s="191" t="str">
        <f t="shared" si="105"/>
        <v>522_RS_25_2_202425</v>
      </c>
      <c r="AW6473" s="191" t="s">
        <v>92</v>
      </c>
      <c r="AX6473" s="18">
        <v>202425</v>
      </c>
      <c r="AY6473" s="191">
        <v>522</v>
      </c>
      <c r="AZ6473" s="191">
        <v>25</v>
      </c>
      <c r="BA6473" s="191">
        <v>2</v>
      </c>
      <c r="BB6473" s="191">
        <v>-337.68329</v>
      </c>
    </row>
    <row r="6474" spans="48:54" x14ac:dyDescent="0.2">
      <c r="AV6474" s="191" t="str">
        <f t="shared" si="105"/>
        <v>524_RS_25_2_202425</v>
      </c>
      <c r="AW6474" s="191" t="s">
        <v>92</v>
      </c>
      <c r="AX6474" s="18">
        <v>202425</v>
      </c>
      <c r="AY6474" s="191">
        <v>524</v>
      </c>
      <c r="AZ6474" s="191">
        <v>25</v>
      </c>
      <c r="BA6474" s="191">
        <v>2</v>
      </c>
      <c r="BB6474" s="191">
        <v>-677.351</v>
      </c>
    </row>
    <row r="6475" spans="48:54" x14ac:dyDescent="0.2">
      <c r="AV6475" s="191" t="str">
        <f t="shared" si="105"/>
        <v>526_RS_25_2_202425</v>
      </c>
      <c r="AW6475" s="191" t="s">
        <v>92</v>
      </c>
      <c r="AX6475" s="18">
        <v>202425</v>
      </c>
      <c r="AY6475" s="191">
        <v>526</v>
      </c>
      <c r="AZ6475" s="191">
        <v>25</v>
      </c>
      <c r="BA6475" s="191">
        <v>2</v>
      </c>
      <c r="BB6475" s="191">
        <v>-253.31100000000001</v>
      </c>
    </row>
    <row r="6476" spans="48:54" x14ac:dyDescent="0.2">
      <c r="AV6476" s="191" t="str">
        <f t="shared" si="105"/>
        <v>528_RS_25_2_202425</v>
      </c>
      <c r="AW6476" s="191" t="s">
        <v>92</v>
      </c>
      <c r="AX6476" s="18">
        <v>202425</v>
      </c>
      <c r="AY6476" s="191">
        <v>528</v>
      </c>
      <c r="AZ6476" s="191">
        <v>25</v>
      </c>
      <c r="BA6476" s="191">
        <v>2</v>
      </c>
      <c r="BB6476" s="191">
        <v>-6</v>
      </c>
    </row>
    <row r="6477" spans="48:54" x14ac:dyDescent="0.2">
      <c r="AV6477" s="191" t="str">
        <f t="shared" si="105"/>
        <v>530_RS_25_2_202425</v>
      </c>
      <c r="AW6477" s="191" t="s">
        <v>92</v>
      </c>
      <c r="AX6477" s="18">
        <v>202425</v>
      </c>
      <c r="AY6477" s="191">
        <v>530</v>
      </c>
      <c r="AZ6477" s="191">
        <v>25</v>
      </c>
      <c r="BA6477" s="191">
        <v>2</v>
      </c>
      <c r="BB6477" s="191">
        <v>-472.666</v>
      </c>
    </row>
    <row r="6478" spans="48:54" x14ac:dyDescent="0.2">
      <c r="AV6478" s="191" t="str">
        <f t="shared" si="105"/>
        <v>532_RS_25_2_202425</v>
      </c>
      <c r="AW6478" s="191" t="s">
        <v>92</v>
      </c>
      <c r="AX6478" s="18">
        <v>202425</v>
      </c>
      <c r="AY6478" s="191">
        <v>532</v>
      </c>
      <c r="AZ6478" s="191">
        <v>25</v>
      </c>
      <c r="BA6478" s="191">
        <v>2</v>
      </c>
      <c r="BB6478" s="191">
        <v>-489</v>
      </c>
    </row>
    <row r="6479" spans="48:54" x14ac:dyDescent="0.2">
      <c r="AV6479" s="191" t="str">
        <f t="shared" si="105"/>
        <v>534_RS_25_2_202425</v>
      </c>
      <c r="AW6479" s="191" t="s">
        <v>92</v>
      </c>
      <c r="AX6479" s="18">
        <v>202425</v>
      </c>
      <c r="AY6479" s="191">
        <v>534</v>
      </c>
      <c r="AZ6479" s="191">
        <v>25</v>
      </c>
      <c r="BA6479" s="191">
        <v>2</v>
      </c>
      <c r="BB6479" s="191">
        <v>-276.01593000000003</v>
      </c>
    </row>
    <row r="6480" spans="48:54" x14ac:dyDescent="0.2">
      <c r="AV6480" s="191" t="str">
        <f t="shared" si="105"/>
        <v>536_RS_25_2_202425</v>
      </c>
      <c r="AW6480" s="191" t="s">
        <v>92</v>
      </c>
      <c r="AX6480" s="18">
        <v>202425</v>
      </c>
      <c r="AY6480" s="191">
        <v>536</v>
      </c>
      <c r="AZ6480" s="191">
        <v>25</v>
      </c>
      <c r="BA6480" s="191">
        <v>2</v>
      </c>
      <c r="BB6480" s="191">
        <v>-124.10000000000001</v>
      </c>
    </row>
    <row r="6481" spans="48:54" x14ac:dyDescent="0.2">
      <c r="AV6481" s="191" t="str">
        <f t="shared" si="105"/>
        <v>538_RS_25_2_202425</v>
      </c>
      <c r="AW6481" s="191" t="s">
        <v>92</v>
      </c>
      <c r="AX6481" s="18">
        <v>202425</v>
      </c>
      <c r="AY6481" s="191">
        <v>538</v>
      </c>
      <c r="AZ6481" s="191">
        <v>25</v>
      </c>
      <c r="BA6481" s="191">
        <v>2</v>
      </c>
      <c r="BB6481" s="191">
        <v>-381.84699999999998</v>
      </c>
    </row>
    <row r="6482" spans="48:54" x14ac:dyDescent="0.2">
      <c r="AV6482" s="191" t="str">
        <f t="shared" si="105"/>
        <v>540_RS_25_2_202425</v>
      </c>
      <c r="AW6482" s="191" t="s">
        <v>92</v>
      </c>
      <c r="AX6482" s="18">
        <v>202425</v>
      </c>
      <c r="AY6482" s="191">
        <v>540</v>
      </c>
      <c r="AZ6482" s="191">
        <v>25</v>
      </c>
      <c r="BA6482" s="191">
        <v>2</v>
      </c>
      <c r="BB6482" s="191">
        <v>-244.322</v>
      </c>
    </row>
    <row r="6483" spans="48:54" x14ac:dyDescent="0.2">
      <c r="AV6483" s="191" t="str">
        <f t="shared" si="105"/>
        <v>542_RS_25_2_202425</v>
      </c>
      <c r="AW6483" s="191" t="s">
        <v>92</v>
      </c>
      <c r="AX6483" s="18">
        <v>202425</v>
      </c>
      <c r="AY6483" s="191">
        <v>542</v>
      </c>
      <c r="AZ6483" s="191">
        <v>25</v>
      </c>
      <c r="BA6483" s="191">
        <v>2</v>
      </c>
      <c r="BB6483" s="191">
        <v>-81.414000000000001</v>
      </c>
    </row>
    <row r="6484" spans="48:54" x14ac:dyDescent="0.2">
      <c r="AV6484" s="191" t="str">
        <f t="shared" si="105"/>
        <v>544_RS_25_2_202425</v>
      </c>
      <c r="AW6484" s="191" t="s">
        <v>92</v>
      </c>
      <c r="AX6484" s="18">
        <v>202425</v>
      </c>
      <c r="AY6484" s="191">
        <v>544</v>
      </c>
      <c r="AZ6484" s="191">
        <v>25</v>
      </c>
      <c r="BA6484" s="191">
        <v>2</v>
      </c>
      <c r="BB6484" s="191">
        <v>-83.501999999999995</v>
      </c>
    </row>
    <row r="6485" spans="48:54" x14ac:dyDescent="0.2">
      <c r="AV6485" s="191" t="str">
        <f t="shared" si="105"/>
        <v>545_RS_25_2_202425</v>
      </c>
      <c r="AW6485" s="191" t="s">
        <v>92</v>
      </c>
      <c r="AX6485" s="18">
        <v>202425</v>
      </c>
      <c r="AY6485" s="191">
        <v>545</v>
      </c>
      <c r="AZ6485" s="191">
        <v>25</v>
      </c>
      <c r="BA6485" s="191">
        <v>2</v>
      </c>
      <c r="BB6485" s="191">
        <v>-115.86499999999999</v>
      </c>
    </row>
    <row r="6486" spans="48:54" x14ac:dyDescent="0.2">
      <c r="AV6486" s="191" t="str">
        <f t="shared" si="105"/>
        <v>546_RS_25_2_202425</v>
      </c>
      <c r="AW6486" s="191" t="s">
        <v>92</v>
      </c>
      <c r="AX6486" s="18">
        <v>202425</v>
      </c>
      <c r="AY6486" s="191">
        <v>546</v>
      </c>
      <c r="AZ6486" s="191">
        <v>25</v>
      </c>
      <c r="BA6486" s="191">
        <v>2</v>
      </c>
      <c r="BB6486" s="191">
        <v>-135</v>
      </c>
    </row>
    <row r="6487" spans="48:54" x14ac:dyDescent="0.2">
      <c r="AV6487" s="191" t="str">
        <f t="shared" si="105"/>
        <v>548_RS_25_2_202425</v>
      </c>
      <c r="AW6487" s="191" t="s">
        <v>92</v>
      </c>
      <c r="AX6487" s="18">
        <v>202425</v>
      </c>
      <c r="AY6487" s="191">
        <v>548</v>
      </c>
      <c r="AZ6487" s="191">
        <v>25</v>
      </c>
      <c r="BA6487" s="191">
        <v>2</v>
      </c>
      <c r="BB6487" s="191">
        <v>-364.68099999999998</v>
      </c>
    </row>
    <row r="6488" spans="48:54" x14ac:dyDescent="0.2">
      <c r="AV6488" s="191" t="str">
        <f t="shared" si="105"/>
        <v>550_RS_25_2_202425</v>
      </c>
      <c r="AW6488" s="191" t="s">
        <v>92</v>
      </c>
      <c r="AX6488" s="18">
        <v>202425</v>
      </c>
      <c r="AY6488" s="191">
        <v>550</v>
      </c>
      <c r="AZ6488" s="191">
        <v>25</v>
      </c>
      <c r="BA6488" s="191">
        <v>2</v>
      </c>
      <c r="BB6488" s="191">
        <v>-263.91230000000002</v>
      </c>
    </row>
    <row r="6489" spans="48:54" x14ac:dyDescent="0.2">
      <c r="AV6489" s="191" t="str">
        <f t="shared" si="105"/>
        <v>552_RS_25_2_202425</v>
      </c>
      <c r="AW6489" s="191" t="s">
        <v>92</v>
      </c>
      <c r="AX6489" s="18">
        <v>202425</v>
      </c>
      <c r="AY6489" s="191">
        <v>552</v>
      </c>
      <c r="AZ6489" s="191">
        <v>25</v>
      </c>
      <c r="BA6489" s="191">
        <v>2</v>
      </c>
      <c r="BB6489" s="191">
        <v>-848.78595000000007</v>
      </c>
    </row>
    <row r="6490" spans="48:54" x14ac:dyDescent="0.2">
      <c r="AV6490" s="191" t="str">
        <f t="shared" si="105"/>
        <v>562_RS_25_2_202425</v>
      </c>
      <c r="AW6490" s="191" t="s">
        <v>92</v>
      </c>
      <c r="AX6490" s="18">
        <v>202425</v>
      </c>
      <c r="AY6490" s="191">
        <v>562</v>
      </c>
      <c r="AZ6490" s="191">
        <v>25</v>
      </c>
      <c r="BA6490" s="191">
        <v>2</v>
      </c>
      <c r="BB6490" s="191">
        <v>0</v>
      </c>
    </row>
    <row r="6491" spans="48:54" x14ac:dyDescent="0.2">
      <c r="AV6491" s="191" t="str">
        <f t="shared" si="105"/>
        <v>564_RS_25_2_202425</v>
      </c>
      <c r="AW6491" s="191" t="s">
        <v>92</v>
      </c>
      <c r="AX6491" s="18">
        <v>202425</v>
      </c>
      <c r="AY6491" s="191">
        <v>564</v>
      </c>
      <c r="AZ6491" s="191">
        <v>25</v>
      </c>
      <c r="BA6491" s="191">
        <v>2</v>
      </c>
      <c r="BB6491" s="191">
        <v>0</v>
      </c>
    </row>
    <row r="6492" spans="48:54" x14ac:dyDescent="0.2">
      <c r="AV6492" s="191" t="str">
        <f t="shared" si="105"/>
        <v>566_RS_25_2_202425</v>
      </c>
      <c r="AW6492" s="191" t="s">
        <v>92</v>
      </c>
      <c r="AX6492" s="18">
        <v>202425</v>
      </c>
      <c r="AY6492" s="191">
        <v>566</v>
      </c>
      <c r="AZ6492" s="191">
        <v>25</v>
      </c>
      <c r="BA6492" s="191">
        <v>2</v>
      </c>
      <c r="BB6492" s="191">
        <v>0</v>
      </c>
    </row>
    <row r="6493" spans="48:54" x14ac:dyDescent="0.2">
      <c r="AV6493" s="191" t="str">
        <f t="shared" si="105"/>
        <v>568_RS_25_2_202425</v>
      </c>
      <c r="AW6493" s="191" t="s">
        <v>92</v>
      </c>
      <c r="AX6493" s="18">
        <v>202425</v>
      </c>
      <c r="AY6493" s="191">
        <v>568</v>
      </c>
      <c r="AZ6493" s="191">
        <v>25</v>
      </c>
      <c r="BA6493" s="191">
        <v>2</v>
      </c>
      <c r="BB6493" s="191">
        <v>0</v>
      </c>
    </row>
    <row r="6494" spans="48:54" x14ac:dyDescent="0.2">
      <c r="AV6494" s="191" t="str">
        <f t="shared" si="105"/>
        <v>572_RS_25_2_202425</v>
      </c>
      <c r="AW6494" s="191" t="s">
        <v>92</v>
      </c>
      <c r="AX6494" s="18">
        <v>202425</v>
      </c>
      <c r="AY6494" s="191">
        <v>572</v>
      </c>
      <c r="AZ6494" s="191">
        <v>25</v>
      </c>
      <c r="BA6494" s="191">
        <v>2</v>
      </c>
      <c r="BB6494" s="191">
        <v>0</v>
      </c>
    </row>
    <row r="6495" spans="48:54" x14ac:dyDescent="0.2">
      <c r="AV6495" s="191" t="str">
        <f t="shared" si="105"/>
        <v>574_RS_25_2_202425</v>
      </c>
      <c r="AW6495" s="191" t="s">
        <v>92</v>
      </c>
      <c r="AX6495" s="18">
        <v>202425</v>
      </c>
      <c r="AY6495" s="191">
        <v>574</v>
      </c>
      <c r="AZ6495" s="191">
        <v>25</v>
      </c>
      <c r="BA6495" s="191">
        <v>2</v>
      </c>
      <c r="BB6495" s="191">
        <v>0</v>
      </c>
    </row>
    <row r="6496" spans="48:54" x14ac:dyDescent="0.2">
      <c r="AV6496" s="191" t="str">
        <f t="shared" si="105"/>
        <v>576_RS_25_2_202425</v>
      </c>
      <c r="AW6496" s="191" t="s">
        <v>92</v>
      </c>
      <c r="AX6496" s="18">
        <v>202425</v>
      </c>
      <c r="AY6496" s="191">
        <v>576</v>
      </c>
      <c r="AZ6496" s="191">
        <v>25</v>
      </c>
      <c r="BA6496" s="191">
        <v>2</v>
      </c>
      <c r="BB6496" s="191">
        <v>0</v>
      </c>
    </row>
    <row r="6497" spans="48:54" x14ac:dyDescent="0.2">
      <c r="AV6497" s="191" t="str">
        <f t="shared" si="105"/>
        <v>582_RS_25_2_202425</v>
      </c>
      <c r="AW6497" s="191" t="s">
        <v>92</v>
      </c>
      <c r="AX6497" s="18">
        <v>202425</v>
      </c>
      <c r="AY6497" s="191">
        <v>582</v>
      </c>
      <c r="AZ6497" s="191">
        <v>25</v>
      </c>
      <c r="BA6497" s="191">
        <v>2</v>
      </c>
      <c r="BB6497" s="191">
        <v>0</v>
      </c>
    </row>
    <row r="6498" spans="48:54" x14ac:dyDescent="0.2">
      <c r="AV6498" s="191" t="str">
        <f t="shared" si="105"/>
        <v>584_RS_25_2_202425</v>
      </c>
      <c r="AW6498" s="191" t="s">
        <v>92</v>
      </c>
      <c r="AX6498" s="18">
        <v>202425</v>
      </c>
      <c r="AY6498" s="191">
        <v>584</v>
      </c>
      <c r="AZ6498" s="191">
        <v>25</v>
      </c>
      <c r="BA6498" s="191">
        <v>2</v>
      </c>
      <c r="BB6498" s="191">
        <v>0</v>
      </c>
    </row>
    <row r="6499" spans="48:54" x14ac:dyDescent="0.2">
      <c r="AV6499" s="191" t="str">
        <f t="shared" si="105"/>
        <v>586_RS_25_2_202425</v>
      </c>
      <c r="AW6499" s="191" t="s">
        <v>92</v>
      </c>
      <c r="AX6499" s="18">
        <v>202425</v>
      </c>
      <c r="AY6499" s="191">
        <v>586</v>
      </c>
      <c r="AZ6499" s="191">
        <v>25</v>
      </c>
      <c r="BA6499" s="191">
        <v>2</v>
      </c>
      <c r="BB6499" s="191">
        <v>0</v>
      </c>
    </row>
    <row r="6500" spans="48:54" x14ac:dyDescent="0.2">
      <c r="AV6500" s="191" t="str">
        <f t="shared" si="105"/>
        <v>512_RS_25_4_202425</v>
      </c>
      <c r="AW6500" s="191" t="s">
        <v>92</v>
      </c>
      <c r="AX6500" s="18">
        <v>202425</v>
      </c>
      <c r="AY6500" s="191">
        <v>512</v>
      </c>
      <c r="AZ6500" s="191">
        <v>25</v>
      </c>
      <c r="BA6500" s="191">
        <v>4</v>
      </c>
      <c r="BB6500" s="191">
        <v>143.012</v>
      </c>
    </row>
    <row r="6501" spans="48:54" x14ac:dyDescent="0.2">
      <c r="AV6501" s="191" t="str">
        <f t="shared" si="105"/>
        <v>514_RS_25_4_202425</v>
      </c>
      <c r="AW6501" s="191" t="s">
        <v>92</v>
      </c>
      <c r="AX6501" s="18">
        <v>202425</v>
      </c>
      <c r="AY6501" s="191">
        <v>514</v>
      </c>
      <c r="AZ6501" s="191">
        <v>25</v>
      </c>
      <c r="BA6501" s="191">
        <v>4</v>
      </c>
      <c r="BB6501" s="191">
        <v>279</v>
      </c>
    </row>
    <row r="6502" spans="48:54" x14ac:dyDescent="0.2">
      <c r="AV6502" s="191" t="str">
        <f t="shared" si="105"/>
        <v>516_RS_25_4_202425</v>
      </c>
      <c r="AW6502" s="191" t="s">
        <v>92</v>
      </c>
      <c r="AX6502" s="18">
        <v>202425</v>
      </c>
      <c r="AY6502" s="191">
        <v>516</v>
      </c>
      <c r="AZ6502" s="191">
        <v>25</v>
      </c>
      <c r="BA6502" s="191">
        <v>4</v>
      </c>
      <c r="BB6502" s="191">
        <v>158.3886607885905</v>
      </c>
    </row>
    <row r="6503" spans="48:54" x14ac:dyDescent="0.2">
      <c r="AV6503" s="191" t="str">
        <f t="shared" si="105"/>
        <v>518_RS_25_4_202425</v>
      </c>
      <c r="AW6503" s="191" t="s">
        <v>92</v>
      </c>
      <c r="AX6503" s="18">
        <v>202425</v>
      </c>
      <c r="AY6503" s="191">
        <v>518</v>
      </c>
      <c r="AZ6503" s="191">
        <v>25</v>
      </c>
      <c r="BA6503" s="191">
        <v>4</v>
      </c>
      <c r="BB6503" s="191">
        <v>162.02100000000002</v>
      </c>
    </row>
    <row r="6504" spans="48:54" x14ac:dyDescent="0.2">
      <c r="AV6504" s="191" t="str">
        <f t="shared" si="105"/>
        <v>520_RS_25_4_202425</v>
      </c>
      <c r="AW6504" s="191" t="s">
        <v>92</v>
      </c>
      <c r="AX6504" s="18">
        <v>202425</v>
      </c>
      <c r="AY6504" s="191">
        <v>520</v>
      </c>
      <c r="AZ6504" s="191">
        <v>25</v>
      </c>
      <c r="BA6504" s="191">
        <v>4</v>
      </c>
      <c r="BB6504" s="191">
        <v>161.351</v>
      </c>
    </row>
    <row r="6505" spans="48:54" x14ac:dyDescent="0.2">
      <c r="AV6505" s="191" t="str">
        <f t="shared" si="105"/>
        <v>522_RS_25_4_202425</v>
      </c>
      <c r="AW6505" s="191" t="s">
        <v>92</v>
      </c>
      <c r="AX6505" s="18">
        <v>202425</v>
      </c>
      <c r="AY6505" s="191">
        <v>522</v>
      </c>
      <c r="AZ6505" s="191">
        <v>25</v>
      </c>
      <c r="BA6505" s="191">
        <v>4</v>
      </c>
      <c r="BB6505" s="191">
        <v>40.289470000000051</v>
      </c>
    </row>
    <row r="6506" spans="48:54" x14ac:dyDescent="0.2">
      <c r="AV6506" s="191" t="str">
        <f t="shared" si="105"/>
        <v>524_RS_25_4_202425</v>
      </c>
      <c r="AW6506" s="191" t="s">
        <v>92</v>
      </c>
      <c r="AX6506" s="18">
        <v>202425</v>
      </c>
      <c r="AY6506" s="191">
        <v>524</v>
      </c>
      <c r="AZ6506" s="191">
        <v>25</v>
      </c>
      <c r="BA6506" s="191">
        <v>4</v>
      </c>
      <c r="BB6506" s="191">
        <v>160.76800000000003</v>
      </c>
    </row>
    <row r="6507" spans="48:54" x14ac:dyDescent="0.2">
      <c r="AV6507" s="191" t="str">
        <f t="shared" si="105"/>
        <v>526_RS_25_4_202425</v>
      </c>
      <c r="AW6507" s="191" t="s">
        <v>92</v>
      </c>
      <c r="AX6507" s="18">
        <v>202425</v>
      </c>
      <c r="AY6507" s="191">
        <v>526</v>
      </c>
      <c r="AZ6507" s="191">
        <v>25</v>
      </c>
      <c r="BA6507" s="191">
        <v>4</v>
      </c>
      <c r="BB6507" s="191">
        <v>98.003000000000014</v>
      </c>
    </row>
    <row r="6508" spans="48:54" x14ac:dyDescent="0.2">
      <c r="AV6508" s="191" t="str">
        <f t="shared" si="105"/>
        <v>528_RS_25_4_202425</v>
      </c>
      <c r="AW6508" s="191" t="s">
        <v>92</v>
      </c>
      <c r="AX6508" s="18">
        <v>202425</v>
      </c>
      <c r="AY6508" s="191">
        <v>528</v>
      </c>
      <c r="AZ6508" s="191">
        <v>25</v>
      </c>
      <c r="BA6508" s="191">
        <v>4</v>
      </c>
      <c r="BB6508" s="191">
        <v>54</v>
      </c>
    </row>
    <row r="6509" spans="48:54" x14ac:dyDescent="0.2">
      <c r="AV6509" s="191" t="str">
        <f t="shared" si="105"/>
        <v>530_RS_25_4_202425</v>
      </c>
      <c r="AW6509" s="191" t="s">
        <v>92</v>
      </c>
      <c r="AX6509" s="18">
        <v>202425</v>
      </c>
      <c r="AY6509" s="191">
        <v>530</v>
      </c>
      <c r="AZ6509" s="191">
        <v>25</v>
      </c>
      <c r="BA6509" s="191">
        <v>4</v>
      </c>
      <c r="BB6509" s="191">
        <v>216.32300000000004</v>
      </c>
    </row>
    <row r="6510" spans="48:54" x14ac:dyDescent="0.2">
      <c r="AV6510" s="191" t="str">
        <f t="shared" si="105"/>
        <v>532_RS_25_4_202425</v>
      </c>
      <c r="AW6510" s="191" t="s">
        <v>92</v>
      </c>
      <c r="AX6510" s="18">
        <v>202425</v>
      </c>
      <c r="AY6510" s="191">
        <v>532</v>
      </c>
      <c r="AZ6510" s="191">
        <v>25</v>
      </c>
      <c r="BA6510" s="191">
        <v>4</v>
      </c>
      <c r="BB6510" s="191">
        <v>54.908999999999992</v>
      </c>
    </row>
    <row r="6511" spans="48:54" x14ac:dyDescent="0.2">
      <c r="AV6511" s="191" t="str">
        <f t="shared" si="105"/>
        <v>534_RS_25_4_202425</v>
      </c>
      <c r="AW6511" s="191" t="s">
        <v>92</v>
      </c>
      <c r="AX6511" s="18">
        <v>202425</v>
      </c>
      <c r="AY6511" s="191">
        <v>534</v>
      </c>
      <c r="AZ6511" s="191">
        <v>25</v>
      </c>
      <c r="BA6511" s="191">
        <v>4</v>
      </c>
      <c r="BB6511" s="191">
        <v>265.9447899999999</v>
      </c>
    </row>
    <row r="6512" spans="48:54" x14ac:dyDescent="0.2">
      <c r="AV6512" s="191" t="str">
        <f t="shared" si="105"/>
        <v>536_RS_25_4_202425</v>
      </c>
      <c r="AW6512" s="191" t="s">
        <v>92</v>
      </c>
      <c r="AX6512" s="18">
        <v>202425</v>
      </c>
      <c r="AY6512" s="191">
        <v>536</v>
      </c>
      <c r="AZ6512" s="191">
        <v>25</v>
      </c>
      <c r="BA6512" s="191">
        <v>4</v>
      </c>
      <c r="BB6512" s="191">
        <v>273.76099999999997</v>
      </c>
    </row>
    <row r="6513" spans="48:54" x14ac:dyDescent="0.2">
      <c r="AV6513" s="191" t="str">
        <f t="shared" si="105"/>
        <v>538_RS_25_4_202425</v>
      </c>
      <c r="AW6513" s="191" t="s">
        <v>92</v>
      </c>
      <c r="AX6513" s="18">
        <v>202425</v>
      </c>
      <c r="AY6513" s="191">
        <v>538</v>
      </c>
      <c r="AZ6513" s="191">
        <v>25</v>
      </c>
      <c r="BA6513" s="191">
        <v>4</v>
      </c>
      <c r="BB6513" s="191">
        <v>460.84899999999993</v>
      </c>
    </row>
    <row r="6514" spans="48:54" x14ac:dyDescent="0.2">
      <c r="AV6514" s="191" t="str">
        <f t="shared" si="105"/>
        <v>540_RS_25_4_202425</v>
      </c>
      <c r="AW6514" s="191" t="s">
        <v>92</v>
      </c>
      <c r="AX6514" s="18">
        <v>202425</v>
      </c>
      <c r="AY6514" s="191">
        <v>540</v>
      </c>
      <c r="AZ6514" s="191">
        <v>25</v>
      </c>
      <c r="BA6514" s="191">
        <v>4</v>
      </c>
      <c r="BB6514" s="191">
        <v>410.41599999999994</v>
      </c>
    </row>
    <row r="6515" spans="48:54" x14ac:dyDescent="0.2">
      <c r="AV6515" s="191" t="str">
        <f t="shared" si="105"/>
        <v>542_RS_25_4_202425</v>
      </c>
      <c r="AW6515" s="191" t="s">
        <v>92</v>
      </c>
      <c r="AX6515" s="18">
        <v>202425</v>
      </c>
      <c r="AY6515" s="191">
        <v>542</v>
      </c>
      <c r="AZ6515" s="191">
        <v>25</v>
      </c>
      <c r="BA6515" s="191">
        <v>4</v>
      </c>
      <c r="BB6515" s="191">
        <v>112.026</v>
      </c>
    </row>
    <row r="6516" spans="48:54" x14ac:dyDescent="0.2">
      <c r="AV6516" s="191" t="str">
        <f t="shared" si="105"/>
        <v>544_RS_25_4_202425</v>
      </c>
      <c r="AW6516" s="191" t="s">
        <v>92</v>
      </c>
      <c r="AX6516" s="18">
        <v>202425</v>
      </c>
      <c r="AY6516" s="191">
        <v>544</v>
      </c>
      <c r="AZ6516" s="191">
        <v>25</v>
      </c>
      <c r="BA6516" s="191">
        <v>4</v>
      </c>
      <c r="BB6516" s="191">
        <v>806.3809</v>
      </c>
    </row>
    <row r="6517" spans="48:54" x14ac:dyDescent="0.2">
      <c r="AV6517" s="191" t="str">
        <f t="shared" si="105"/>
        <v>545_RS_25_4_202425</v>
      </c>
      <c r="AW6517" s="191" t="s">
        <v>92</v>
      </c>
      <c r="AX6517" s="18">
        <v>202425</v>
      </c>
      <c r="AY6517" s="191">
        <v>545</v>
      </c>
      <c r="AZ6517" s="191">
        <v>25</v>
      </c>
      <c r="BA6517" s="191">
        <v>4</v>
      </c>
      <c r="BB6517" s="191">
        <v>569.74739999999997</v>
      </c>
    </row>
    <row r="6518" spans="48:54" x14ac:dyDescent="0.2">
      <c r="AV6518" s="191" t="str">
        <f t="shared" si="105"/>
        <v>546_RS_25_4_202425</v>
      </c>
      <c r="AW6518" s="191" t="s">
        <v>92</v>
      </c>
      <c r="AX6518" s="18">
        <v>202425</v>
      </c>
      <c r="AY6518" s="191">
        <v>546</v>
      </c>
      <c r="AZ6518" s="191">
        <v>25</v>
      </c>
      <c r="BA6518" s="191">
        <v>4</v>
      </c>
      <c r="BB6518" s="191">
        <v>154</v>
      </c>
    </row>
    <row r="6519" spans="48:54" x14ac:dyDescent="0.2">
      <c r="AV6519" s="191" t="str">
        <f t="shared" si="105"/>
        <v>548_RS_25_4_202425</v>
      </c>
      <c r="AW6519" s="191" t="s">
        <v>92</v>
      </c>
      <c r="AX6519" s="18">
        <v>202425</v>
      </c>
      <c r="AY6519" s="191">
        <v>548</v>
      </c>
      <c r="AZ6519" s="191">
        <v>25</v>
      </c>
      <c r="BA6519" s="191">
        <v>4</v>
      </c>
      <c r="BB6519" s="191">
        <v>197.98499999999996</v>
      </c>
    </row>
    <row r="6520" spans="48:54" x14ac:dyDescent="0.2">
      <c r="AV6520" s="191" t="str">
        <f t="shared" si="105"/>
        <v>550_RS_25_4_202425</v>
      </c>
      <c r="AW6520" s="191" t="s">
        <v>92</v>
      </c>
      <c r="AX6520" s="18">
        <v>202425</v>
      </c>
      <c r="AY6520" s="191">
        <v>550</v>
      </c>
      <c r="AZ6520" s="191">
        <v>25</v>
      </c>
      <c r="BA6520" s="191">
        <v>4</v>
      </c>
      <c r="BB6520" s="191">
        <v>-2.8825299999999743</v>
      </c>
    </row>
    <row r="6521" spans="48:54" x14ac:dyDescent="0.2">
      <c r="AV6521" s="191" t="str">
        <f t="shared" si="105"/>
        <v>552_RS_25_4_202425</v>
      </c>
      <c r="AW6521" s="191" t="s">
        <v>92</v>
      </c>
      <c r="AX6521" s="18">
        <v>202425</v>
      </c>
      <c r="AY6521" s="191">
        <v>552</v>
      </c>
      <c r="AZ6521" s="191">
        <v>25</v>
      </c>
      <c r="BA6521" s="191">
        <v>4</v>
      </c>
      <c r="BB6521" s="191">
        <v>111.11192999999969</v>
      </c>
    </row>
    <row r="6522" spans="48:54" x14ac:dyDescent="0.2">
      <c r="AV6522" s="191" t="str">
        <f t="shared" si="105"/>
        <v>562_RS_25_4_202425</v>
      </c>
      <c r="AW6522" s="191" t="s">
        <v>92</v>
      </c>
      <c r="AX6522" s="18">
        <v>202425</v>
      </c>
      <c r="AY6522" s="191">
        <v>562</v>
      </c>
      <c r="AZ6522" s="191">
        <v>25</v>
      </c>
      <c r="BA6522" s="191">
        <v>4</v>
      </c>
      <c r="BB6522" s="191">
        <v>0</v>
      </c>
    </row>
    <row r="6523" spans="48:54" x14ac:dyDescent="0.2">
      <c r="AV6523" s="191" t="str">
        <f t="shared" si="105"/>
        <v>564_RS_25_4_202425</v>
      </c>
      <c r="AW6523" s="191" t="s">
        <v>92</v>
      </c>
      <c r="AX6523" s="18">
        <v>202425</v>
      </c>
      <c r="AY6523" s="191">
        <v>564</v>
      </c>
      <c r="AZ6523" s="191">
        <v>25</v>
      </c>
      <c r="BA6523" s="191">
        <v>4</v>
      </c>
      <c r="BB6523" s="191">
        <v>0</v>
      </c>
    </row>
    <row r="6524" spans="48:54" x14ac:dyDescent="0.2">
      <c r="AV6524" s="191" t="str">
        <f t="shared" si="105"/>
        <v>566_RS_25_4_202425</v>
      </c>
      <c r="AW6524" s="191" t="s">
        <v>92</v>
      </c>
      <c r="AX6524" s="18">
        <v>202425</v>
      </c>
      <c r="AY6524" s="191">
        <v>566</v>
      </c>
      <c r="AZ6524" s="191">
        <v>25</v>
      </c>
      <c r="BA6524" s="191">
        <v>4</v>
      </c>
      <c r="BB6524" s="191">
        <v>0</v>
      </c>
    </row>
    <row r="6525" spans="48:54" x14ac:dyDescent="0.2">
      <c r="AV6525" s="191" t="str">
        <f t="shared" si="105"/>
        <v>568_RS_25_4_202425</v>
      </c>
      <c r="AW6525" s="191" t="s">
        <v>92</v>
      </c>
      <c r="AX6525" s="18">
        <v>202425</v>
      </c>
      <c r="AY6525" s="191">
        <v>568</v>
      </c>
      <c r="AZ6525" s="191">
        <v>25</v>
      </c>
      <c r="BA6525" s="191">
        <v>4</v>
      </c>
      <c r="BB6525" s="191">
        <v>0</v>
      </c>
    </row>
    <row r="6526" spans="48:54" x14ac:dyDescent="0.2">
      <c r="AV6526" s="191" t="str">
        <f t="shared" si="105"/>
        <v>572_RS_25_4_202425</v>
      </c>
      <c r="AW6526" s="191" t="s">
        <v>92</v>
      </c>
      <c r="AX6526" s="18">
        <v>202425</v>
      </c>
      <c r="AY6526" s="191">
        <v>572</v>
      </c>
      <c r="AZ6526" s="191">
        <v>25</v>
      </c>
      <c r="BA6526" s="191">
        <v>4</v>
      </c>
      <c r="BB6526" s="191">
        <v>0</v>
      </c>
    </row>
    <row r="6527" spans="48:54" x14ac:dyDescent="0.2">
      <c r="AV6527" s="191" t="str">
        <f t="shared" si="105"/>
        <v>574_RS_25_4_202425</v>
      </c>
      <c r="AW6527" s="191" t="s">
        <v>92</v>
      </c>
      <c r="AX6527" s="18">
        <v>202425</v>
      </c>
      <c r="AY6527" s="191">
        <v>574</v>
      </c>
      <c r="AZ6527" s="191">
        <v>25</v>
      </c>
      <c r="BA6527" s="191">
        <v>4</v>
      </c>
      <c r="BB6527" s="191">
        <v>0</v>
      </c>
    </row>
    <row r="6528" spans="48:54" x14ac:dyDescent="0.2">
      <c r="AV6528" s="191" t="str">
        <f t="shared" si="105"/>
        <v>576_RS_25_4_202425</v>
      </c>
      <c r="AW6528" s="191" t="s">
        <v>92</v>
      </c>
      <c r="AX6528" s="18">
        <v>202425</v>
      </c>
      <c r="AY6528" s="191">
        <v>576</v>
      </c>
      <c r="AZ6528" s="191">
        <v>25</v>
      </c>
      <c r="BA6528" s="191">
        <v>4</v>
      </c>
      <c r="BB6528" s="191">
        <v>0</v>
      </c>
    </row>
    <row r="6529" spans="48:54" x14ac:dyDescent="0.2">
      <c r="AV6529" s="191" t="str">
        <f t="shared" si="105"/>
        <v>582_RS_25_4_202425</v>
      </c>
      <c r="AW6529" s="191" t="s">
        <v>92</v>
      </c>
      <c r="AX6529" s="18">
        <v>202425</v>
      </c>
      <c r="AY6529" s="191">
        <v>582</v>
      </c>
      <c r="AZ6529" s="191">
        <v>25</v>
      </c>
      <c r="BA6529" s="191">
        <v>4</v>
      </c>
      <c r="BB6529" s="191">
        <v>0</v>
      </c>
    </row>
    <row r="6530" spans="48:54" x14ac:dyDescent="0.2">
      <c r="AV6530" s="191" t="str">
        <f t="shared" si="105"/>
        <v>584_RS_25_4_202425</v>
      </c>
      <c r="AW6530" s="191" t="s">
        <v>92</v>
      </c>
      <c r="AX6530" s="18">
        <v>202425</v>
      </c>
      <c r="AY6530" s="191">
        <v>584</v>
      </c>
      <c r="AZ6530" s="191">
        <v>25</v>
      </c>
      <c r="BA6530" s="191">
        <v>4</v>
      </c>
      <c r="BB6530" s="191">
        <v>0</v>
      </c>
    </row>
    <row r="6531" spans="48:54" x14ac:dyDescent="0.2">
      <c r="AV6531" s="191" t="str">
        <f t="shared" si="105"/>
        <v>586_RS_25_4_202425</v>
      </c>
      <c r="AW6531" s="191" t="s">
        <v>92</v>
      </c>
      <c r="AX6531" s="18">
        <v>202425</v>
      </c>
      <c r="AY6531" s="191">
        <v>586</v>
      </c>
      <c r="AZ6531" s="191">
        <v>25</v>
      </c>
      <c r="BA6531" s="191">
        <v>4</v>
      </c>
      <c r="BB6531" s="191">
        <v>0</v>
      </c>
    </row>
    <row r="6532" spans="48:54" x14ac:dyDescent="0.2">
      <c r="AV6532" s="191" t="str">
        <f t="shared" ref="AV6532:AV6595" si="106">AY6532&amp;"_"&amp;AW6532&amp;"_"&amp;AZ6532&amp;"_"&amp;BA6532&amp;"_"&amp;AX6532</f>
        <v>512_RS_25_5_202425</v>
      </c>
      <c r="AW6532" s="191" t="s">
        <v>92</v>
      </c>
      <c r="AX6532" s="18">
        <v>202425</v>
      </c>
      <c r="AY6532" s="191">
        <v>512</v>
      </c>
      <c r="AZ6532" s="191">
        <v>25</v>
      </c>
      <c r="BA6532" s="191">
        <v>5</v>
      </c>
      <c r="BB6532" s="191">
        <v>-4.0220000000000002</v>
      </c>
    </row>
    <row r="6533" spans="48:54" x14ac:dyDescent="0.2">
      <c r="AV6533" s="191" t="str">
        <f t="shared" si="106"/>
        <v>514_RS_25_5_202425</v>
      </c>
      <c r="AW6533" s="191" t="s">
        <v>92</v>
      </c>
      <c r="AX6533" s="18">
        <v>202425</v>
      </c>
      <c r="AY6533" s="191">
        <v>514</v>
      </c>
      <c r="AZ6533" s="191">
        <v>25</v>
      </c>
      <c r="BA6533" s="191">
        <v>5</v>
      </c>
      <c r="BB6533" s="191">
        <v>0</v>
      </c>
    </row>
    <row r="6534" spans="48:54" x14ac:dyDescent="0.2">
      <c r="AV6534" s="191" t="str">
        <f t="shared" si="106"/>
        <v>516_RS_25_5_202425</v>
      </c>
      <c r="AW6534" s="191" t="s">
        <v>92</v>
      </c>
      <c r="AX6534" s="18">
        <v>202425</v>
      </c>
      <c r="AY6534" s="191">
        <v>516</v>
      </c>
      <c r="AZ6534" s="191">
        <v>25</v>
      </c>
      <c r="BA6534" s="191">
        <v>5</v>
      </c>
      <c r="BB6534" s="191">
        <v>0</v>
      </c>
    </row>
    <row r="6535" spans="48:54" x14ac:dyDescent="0.2">
      <c r="AV6535" s="191" t="str">
        <f t="shared" si="106"/>
        <v>518_RS_25_5_202425</v>
      </c>
      <c r="AW6535" s="191" t="s">
        <v>92</v>
      </c>
      <c r="AX6535" s="18">
        <v>202425</v>
      </c>
      <c r="AY6535" s="191">
        <v>518</v>
      </c>
      <c r="AZ6535" s="191">
        <v>25</v>
      </c>
      <c r="BA6535" s="191">
        <v>5</v>
      </c>
      <c r="BB6535" s="191">
        <v>0</v>
      </c>
    </row>
    <row r="6536" spans="48:54" x14ac:dyDescent="0.2">
      <c r="AV6536" s="191" t="str">
        <f t="shared" si="106"/>
        <v>520_RS_25_5_202425</v>
      </c>
      <c r="AW6536" s="191" t="s">
        <v>92</v>
      </c>
      <c r="AX6536" s="18">
        <v>202425</v>
      </c>
      <c r="AY6536" s="191">
        <v>520</v>
      </c>
      <c r="AZ6536" s="191">
        <v>25</v>
      </c>
      <c r="BA6536" s="191">
        <v>5</v>
      </c>
      <c r="BB6536" s="191">
        <v>0</v>
      </c>
    </row>
    <row r="6537" spans="48:54" x14ac:dyDescent="0.2">
      <c r="AV6537" s="191" t="str">
        <f t="shared" si="106"/>
        <v>522_RS_25_5_202425</v>
      </c>
      <c r="AW6537" s="191" t="s">
        <v>92</v>
      </c>
      <c r="AX6537" s="18">
        <v>202425</v>
      </c>
      <c r="AY6537" s="191">
        <v>522</v>
      </c>
      <c r="AZ6537" s="191">
        <v>25</v>
      </c>
      <c r="BA6537" s="191">
        <v>5</v>
      </c>
      <c r="BB6537" s="191">
        <v>0</v>
      </c>
    </row>
    <row r="6538" spans="48:54" x14ac:dyDescent="0.2">
      <c r="AV6538" s="191" t="str">
        <f t="shared" si="106"/>
        <v>524_RS_25_5_202425</v>
      </c>
      <c r="AW6538" s="191" t="s">
        <v>92</v>
      </c>
      <c r="AX6538" s="18">
        <v>202425</v>
      </c>
      <c r="AY6538" s="191">
        <v>524</v>
      </c>
      <c r="AZ6538" s="191">
        <v>25</v>
      </c>
      <c r="BA6538" s="191">
        <v>5</v>
      </c>
      <c r="BB6538" s="191">
        <v>0</v>
      </c>
    </row>
    <row r="6539" spans="48:54" x14ac:dyDescent="0.2">
      <c r="AV6539" s="191" t="str">
        <f t="shared" si="106"/>
        <v>526_RS_25_5_202425</v>
      </c>
      <c r="AW6539" s="191" t="s">
        <v>92</v>
      </c>
      <c r="AX6539" s="18">
        <v>202425</v>
      </c>
      <c r="AY6539" s="191">
        <v>526</v>
      </c>
      <c r="AZ6539" s="191">
        <v>25</v>
      </c>
      <c r="BA6539" s="191">
        <v>5</v>
      </c>
      <c r="BB6539" s="191">
        <v>0</v>
      </c>
    </row>
    <row r="6540" spans="48:54" x14ac:dyDescent="0.2">
      <c r="AV6540" s="191" t="str">
        <f t="shared" si="106"/>
        <v>528_RS_25_5_202425</v>
      </c>
      <c r="AW6540" s="191" t="s">
        <v>92</v>
      </c>
      <c r="AX6540" s="18">
        <v>202425</v>
      </c>
      <c r="AY6540" s="191">
        <v>528</v>
      </c>
      <c r="AZ6540" s="191">
        <v>25</v>
      </c>
      <c r="BA6540" s="191">
        <v>5</v>
      </c>
      <c r="BB6540" s="191">
        <v>0</v>
      </c>
    </row>
    <row r="6541" spans="48:54" x14ac:dyDescent="0.2">
      <c r="AV6541" s="191" t="str">
        <f t="shared" si="106"/>
        <v>530_RS_25_5_202425</v>
      </c>
      <c r="AW6541" s="191" t="s">
        <v>92</v>
      </c>
      <c r="AX6541" s="18">
        <v>202425</v>
      </c>
      <c r="AY6541" s="191">
        <v>530</v>
      </c>
      <c r="AZ6541" s="191">
        <v>25</v>
      </c>
      <c r="BA6541" s="191">
        <v>5</v>
      </c>
      <c r="BB6541" s="191">
        <v>0</v>
      </c>
    </row>
    <row r="6542" spans="48:54" x14ac:dyDescent="0.2">
      <c r="AV6542" s="191" t="str">
        <f t="shared" si="106"/>
        <v>532_RS_25_5_202425</v>
      </c>
      <c r="AW6542" s="191" t="s">
        <v>92</v>
      </c>
      <c r="AX6542" s="18">
        <v>202425</v>
      </c>
      <c r="AY6542" s="191">
        <v>532</v>
      </c>
      <c r="AZ6542" s="191">
        <v>25</v>
      </c>
      <c r="BA6542" s="191">
        <v>5</v>
      </c>
      <c r="BB6542" s="191">
        <v>0</v>
      </c>
    </row>
    <row r="6543" spans="48:54" x14ac:dyDescent="0.2">
      <c r="AV6543" s="191" t="str">
        <f t="shared" si="106"/>
        <v>534_RS_25_5_202425</v>
      </c>
      <c r="AW6543" s="191" t="s">
        <v>92</v>
      </c>
      <c r="AX6543" s="18">
        <v>202425</v>
      </c>
      <c r="AY6543" s="191">
        <v>534</v>
      </c>
      <c r="AZ6543" s="191">
        <v>25</v>
      </c>
      <c r="BA6543" s="191">
        <v>5</v>
      </c>
      <c r="BB6543" s="191">
        <v>0</v>
      </c>
    </row>
    <row r="6544" spans="48:54" x14ac:dyDescent="0.2">
      <c r="AV6544" s="191" t="str">
        <f t="shared" si="106"/>
        <v>536_RS_25_5_202425</v>
      </c>
      <c r="AW6544" s="191" t="s">
        <v>92</v>
      </c>
      <c r="AX6544" s="18">
        <v>202425</v>
      </c>
      <c r="AY6544" s="191">
        <v>536</v>
      </c>
      <c r="AZ6544" s="191">
        <v>25</v>
      </c>
      <c r="BA6544" s="191">
        <v>5</v>
      </c>
      <c r="BB6544" s="191">
        <v>0</v>
      </c>
    </row>
    <row r="6545" spans="48:54" x14ac:dyDescent="0.2">
      <c r="AV6545" s="191" t="str">
        <f t="shared" si="106"/>
        <v>538_RS_25_5_202425</v>
      </c>
      <c r="AW6545" s="191" t="s">
        <v>92</v>
      </c>
      <c r="AX6545" s="18">
        <v>202425</v>
      </c>
      <c r="AY6545" s="191">
        <v>538</v>
      </c>
      <c r="AZ6545" s="191">
        <v>25</v>
      </c>
      <c r="BA6545" s="191">
        <v>5</v>
      </c>
      <c r="BB6545" s="191">
        <v>-4.5659999999999998</v>
      </c>
    </row>
    <row r="6546" spans="48:54" x14ac:dyDescent="0.2">
      <c r="AV6546" s="191" t="str">
        <f t="shared" si="106"/>
        <v>540_RS_25_5_202425</v>
      </c>
      <c r="AW6546" s="191" t="s">
        <v>92</v>
      </c>
      <c r="AX6546" s="18">
        <v>202425</v>
      </c>
      <c r="AY6546" s="191">
        <v>540</v>
      </c>
      <c r="AZ6546" s="191">
        <v>25</v>
      </c>
      <c r="BA6546" s="191">
        <v>5</v>
      </c>
      <c r="BB6546" s="191">
        <v>-13.776</v>
      </c>
    </row>
    <row r="6547" spans="48:54" x14ac:dyDescent="0.2">
      <c r="AV6547" s="191" t="str">
        <f t="shared" si="106"/>
        <v>542_RS_25_5_202425</v>
      </c>
      <c r="AW6547" s="191" t="s">
        <v>92</v>
      </c>
      <c r="AX6547" s="18">
        <v>202425</v>
      </c>
      <c r="AY6547" s="191">
        <v>542</v>
      </c>
      <c r="AZ6547" s="191">
        <v>25</v>
      </c>
      <c r="BA6547" s="191">
        <v>5</v>
      </c>
      <c r="BB6547" s="191">
        <v>0</v>
      </c>
    </row>
    <row r="6548" spans="48:54" x14ac:dyDescent="0.2">
      <c r="AV6548" s="191" t="str">
        <f t="shared" si="106"/>
        <v>544_RS_25_5_202425</v>
      </c>
      <c r="AW6548" s="191" t="s">
        <v>92</v>
      </c>
      <c r="AX6548" s="18">
        <v>202425</v>
      </c>
      <c r="AY6548" s="191">
        <v>544</v>
      </c>
      <c r="AZ6548" s="191">
        <v>25</v>
      </c>
      <c r="BA6548" s="191">
        <v>5</v>
      </c>
      <c r="BB6548" s="191">
        <v>0</v>
      </c>
    </row>
    <row r="6549" spans="48:54" x14ac:dyDescent="0.2">
      <c r="AV6549" s="191" t="str">
        <f t="shared" si="106"/>
        <v>545_RS_25_5_202425</v>
      </c>
      <c r="AW6549" s="191" t="s">
        <v>92</v>
      </c>
      <c r="AX6549" s="18">
        <v>202425</v>
      </c>
      <c r="AY6549" s="191">
        <v>545</v>
      </c>
      <c r="AZ6549" s="191">
        <v>25</v>
      </c>
      <c r="BA6549" s="191">
        <v>5</v>
      </c>
      <c r="BB6549" s="191">
        <v>0</v>
      </c>
    </row>
    <row r="6550" spans="48:54" x14ac:dyDescent="0.2">
      <c r="AV6550" s="191" t="str">
        <f t="shared" si="106"/>
        <v>546_RS_25_5_202425</v>
      </c>
      <c r="AW6550" s="191" t="s">
        <v>92</v>
      </c>
      <c r="AX6550" s="18">
        <v>202425</v>
      </c>
      <c r="AY6550" s="191">
        <v>546</v>
      </c>
      <c r="AZ6550" s="191">
        <v>25</v>
      </c>
      <c r="BA6550" s="191">
        <v>5</v>
      </c>
      <c r="BB6550" s="191">
        <v>0</v>
      </c>
    </row>
    <row r="6551" spans="48:54" x14ac:dyDescent="0.2">
      <c r="AV6551" s="191" t="str">
        <f t="shared" si="106"/>
        <v>548_RS_25_5_202425</v>
      </c>
      <c r="AW6551" s="191" t="s">
        <v>92</v>
      </c>
      <c r="AX6551" s="18">
        <v>202425</v>
      </c>
      <c r="AY6551" s="191">
        <v>548</v>
      </c>
      <c r="AZ6551" s="191">
        <v>25</v>
      </c>
      <c r="BA6551" s="191">
        <v>5</v>
      </c>
      <c r="BB6551" s="191">
        <v>0</v>
      </c>
    </row>
    <row r="6552" spans="48:54" x14ac:dyDescent="0.2">
      <c r="AV6552" s="191" t="str">
        <f t="shared" si="106"/>
        <v>550_RS_25_5_202425</v>
      </c>
      <c r="AW6552" s="191" t="s">
        <v>92</v>
      </c>
      <c r="AX6552" s="18">
        <v>202425</v>
      </c>
      <c r="AY6552" s="191">
        <v>550</v>
      </c>
      <c r="AZ6552" s="191">
        <v>25</v>
      </c>
      <c r="BA6552" s="191">
        <v>5</v>
      </c>
      <c r="BB6552" s="191">
        <v>-4.0740000000000005E-2</v>
      </c>
    </row>
    <row r="6553" spans="48:54" x14ac:dyDescent="0.2">
      <c r="AV6553" s="191" t="str">
        <f t="shared" si="106"/>
        <v>552_RS_25_5_202425</v>
      </c>
      <c r="AW6553" s="191" t="s">
        <v>92</v>
      </c>
      <c r="AX6553" s="18">
        <v>202425</v>
      </c>
      <c r="AY6553" s="191">
        <v>552</v>
      </c>
      <c r="AZ6553" s="191">
        <v>25</v>
      </c>
      <c r="BA6553" s="191">
        <v>5</v>
      </c>
      <c r="BB6553" s="191">
        <v>-7</v>
      </c>
    </row>
    <row r="6554" spans="48:54" x14ac:dyDescent="0.2">
      <c r="AV6554" s="191" t="str">
        <f t="shared" si="106"/>
        <v>562_RS_25_5_202425</v>
      </c>
      <c r="AW6554" s="191" t="s">
        <v>92</v>
      </c>
      <c r="AX6554" s="18">
        <v>202425</v>
      </c>
      <c r="AY6554" s="191">
        <v>562</v>
      </c>
      <c r="AZ6554" s="191">
        <v>25</v>
      </c>
      <c r="BA6554" s="191">
        <v>5</v>
      </c>
      <c r="BB6554" s="191">
        <v>0</v>
      </c>
    </row>
    <row r="6555" spans="48:54" x14ac:dyDescent="0.2">
      <c r="AV6555" s="191" t="str">
        <f t="shared" si="106"/>
        <v>564_RS_25_5_202425</v>
      </c>
      <c r="AW6555" s="191" t="s">
        <v>92</v>
      </c>
      <c r="AX6555" s="18">
        <v>202425</v>
      </c>
      <c r="AY6555" s="191">
        <v>564</v>
      </c>
      <c r="AZ6555" s="191">
        <v>25</v>
      </c>
      <c r="BA6555" s="191">
        <v>5</v>
      </c>
      <c r="BB6555" s="191">
        <v>0</v>
      </c>
    </row>
    <row r="6556" spans="48:54" x14ac:dyDescent="0.2">
      <c r="AV6556" s="191" t="str">
        <f t="shared" si="106"/>
        <v>566_RS_25_5_202425</v>
      </c>
      <c r="AW6556" s="191" t="s">
        <v>92</v>
      </c>
      <c r="AX6556" s="18">
        <v>202425</v>
      </c>
      <c r="AY6556" s="191">
        <v>566</v>
      </c>
      <c r="AZ6556" s="191">
        <v>25</v>
      </c>
      <c r="BA6556" s="191">
        <v>5</v>
      </c>
      <c r="BB6556" s="191">
        <v>0</v>
      </c>
    </row>
    <row r="6557" spans="48:54" x14ac:dyDescent="0.2">
      <c r="AV6557" s="191" t="str">
        <f t="shared" si="106"/>
        <v>568_RS_25_5_202425</v>
      </c>
      <c r="AW6557" s="191" t="s">
        <v>92</v>
      </c>
      <c r="AX6557" s="18">
        <v>202425</v>
      </c>
      <c r="AY6557" s="191">
        <v>568</v>
      </c>
      <c r="AZ6557" s="191">
        <v>25</v>
      </c>
      <c r="BA6557" s="191">
        <v>5</v>
      </c>
      <c r="BB6557" s="191">
        <v>0</v>
      </c>
    </row>
    <row r="6558" spans="48:54" x14ac:dyDescent="0.2">
      <c r="AV6558" s="191" t="str">
        <f t="shared" si="106"/>
        <v>572_RS_25_5_202425</v>
      </c>
      <c r="AW6558" s="191" t="s">
        <v>92</v>
      </c>
      <c r="AX6558" s="18">
        <v>202425</v>
      </c>
      <c r="AY6558" s="191">
        <v>572</v>
      </c>
      <c r="AZ6558" s="191">
        <v>25</v>
      </c>
      <c r="BA6558" s="191">
        <v>5</v>
      </c>
      <c r="BB6558" s="191">
        <v>0</v>
      </c>
    </row>
    <row r="6559" spans="48:54" x14ac:dyDescent="0.2">
      <c r="AV6559" s="191" t="str">
        <f t="shared" si="106"/>
        <v>574_RS_25_5_202425</v>
      </c>
      <c r="AW6559" s="191" t="s">
        <v>92</v>
      </c>
      <c r="AX6559" s="18">
        <v>202425</v>
      </c>
      <c r="AY6559" s="191">
        <v>574</v>
      </c>
      <c r="AZ6559" s="191">
        <v>25</v>
      </c>
      <c r="BA6559" s="191">
        <v>5</v>
      </c>
      <c r="BB6559" s="191">
        <v>0</v>
      </c>
    </row>
    <row r="6560" spans="48:54" x14ac:dyDescent="0.2">
      <c r="AV6560" s="191" t="str">
        <f t="shared" si="106"/>
        <v>576_RS_25_5_202425</v>
      </c>
      <c r="AW6560" s="191" t="s">
        <v>92</v>
      </c>
      <c r="AX6560" s="18">
        <v>202425</v>
      </c>
      <c r="AY6560" s="191">
        <v>576</v>
      </c>
      <c r="AZ6560" s="191">
        <v>25</v>
      </c>
      <c r="BA6560" s="191">
        <v>5</v>
      </c>
      <c r="BB6560" s="191">
        <v>0</v>
      </c>
    </row>
    <row r="6561" spans="48:54" x14ac:dyDescent="0.2">
      <c r="AV6561" s="191" t="str">
        <f t="shared" si="106"/>
        <v>582_RS_25_5_202425</v>
      </c>
      <c r="AW6561" s="191" t="s">
        <v>92</v>
      </c>
      <c r="AX6561" s="18">
        <v>202425</v>
      </c>
      <c r="AY6561" s="191">
        <v>582</v>
      </c>
      <c r="AZ6561" s="191">
        <v>25</v>
      </c>
      <c r="BA6561" s="191">
        <v>5</v>
      </c>
      <c r="BB6561" s="191">
        <v>0</v>
      </c>
    </row>
    <row r="6562" spans="48:54" x14ac:dyDescent="0.2">
      <c r="AV6562" s="191" t="str">
        <f t="shared" si="106"/>
        <v>584_RS_25_5_202425</v>
      </c>
      <c r="AW6562" s="191" t="s">
        <v>92</v>
      </c>
      <c r="AX6562" s="18">
        <v>202425</v>
      </c>
      <c r="AY6562" s="191">
        <v>584</v>
      </c>
      <c r="AZ6562" s="191">
        <v>25</v>
      </c>
      <c r="BA6562" s="191">
        <v>5</v>
      </c>
      <c r="BB6562" s="191">
        <v>0</v>
      </c>
    </row>
    <row r="6563" spans="48:54" x14ac:dyDescent="0.2">
      <c r="AV6563" s="191" t="str">
        <f t="shared" si="106"/>
        <v>586_RS_25_5_202425</v>
      </c>
      <c r="AW6563" s="191" t="s">
        <v>92</v>
      </c>
      <c r="AX6563" s="18">
        <v>202425</v>
      </c>
      <c r="AY6563" s="191">
        <v>586</v>
      </c>
      <c r="AZ6563" s="191">
        <v>25</v>
      </c>
      <c r="BA6563" s="191">
        <v>5</v>
      </c>
      <c r="BB6563" s="191">
        <v>0</v>
      </c>
    </row>
    <row r="6564" spans="48:54" x14ac:dyDescent="0.2">
      <c r="AV6564" s="191" t="str">
        <f t="shared" si="106"/>
        <v>512_RS_26_1_202425</v>
      </c>
      <c r="AW6564" s="191" t="s">
        <v>92</v>
      </c>
      <c r="AX6564" s="18">
        <v>202425</v>
      </c>
      <c r="AY6564" s="191">
        <v>512</v>
      </c>
      <c r="AZ6564" s="191">
        <v>26</v>
      </c>
      <c r="BA6564" s="191">
        <v>1</v>
      </c>
      <c r="BB6564" s="191">
        <v>913.17899999999997</v>
      </c>
    </row>
    <row r="6565" spans="48:54" x14ac:dyDescent="0.2">
      <c r="AV6565" s="191" t="str">
        <f t="shared" si="106"/>
        <v>514_RS_26_1_202425</v>
      </c>
      <c r="AW6565" s="191" t="s">
        <v>92</v>
      </c>
      <c r="AX6565" s="18">
        <v>202425</v>
      </c>
      <c r="AY6565" s="191">
        <v>514</v>
      </c>
      <c r="AZ6565" s="191">
        <v>26</v>
      </c>
      <c r="BA6565" s="191">
        <v>1</v>
      </c>
      <c r="BB6565" s="191">
        <v>1372</v>
      </c>
    </row>
    <row r="6566" spans="48:54" x14ac:dyDescent="0.2">
      <c r="AV6566" s="191" t="str">
        <f t="shared" si="106"/>
        <v>516_RS_26_1_202425</v>
      </c>
      <c r="AW6566" s="191" t="s">
        <v>92</v>
      </c>
      <c r="AX6566" s="18">
        <v>202425</v>
      </c>
      <c r="AY6566" s="191">
        <v>516</v>
      </c>
      <c r="AZ6566" s="191">
        <v>26</v>
      </c>
      <c r="BA6566" s="191">
        <v>1</v>
      </c>
      <c r="BB6566" s="191">
        <v>1005.468570943848</v>
      </c>
    </row>
    <row r="6567" spans="48:54" x14ac:dyDescent="0.2">
      <c r="AV6567" s="191" t="str">
        <f t="shared" si="106"/>
        <v>518_RS_26_1_202425</v>
      </c>
      <c r="AW6567" s="191" t="s">
        <v>92</v>
      </c>
      <c r="AX6567" s="18">
        <v>202425</v>
      </c>
      <c r="AY6567" s="191">
        <v>518</v>
      </c>
      <c r="AZ6567" s="191">
        <v>26</v>
      </c>
      <c r="BA6567" s="191">
        <v>1</v>
      </c>
      <c r="BB6567" s="191">
        <v>803.774</v>
      </c>
    </row>
    <row r="6568" spans="48:54" x14ac:dyDescent="0.2">
      <c r="AV6568" s="191" t="str">
        <f t="shared" si="106"/>
        <v>520_RS_26_1_202425</v>
      </c>
      <c r="AW6568" s="191" t="s">
        <v>92</v>
      </c>
      <c r="AX6568" s="18">
        <v>202425</v>
      </c>
      <c r="AY6568" s="191">
        <v>520</v>
      </c>
      <c r="AZ6568" s="191">
        <v>26</v>
      </c>
      <c r="BA6568" s="191">
        <v>1</v>
      </c>
      <c r="BB6568" s="191">
        <v>1255.3589999999999</v>
      </c>
    </row>
    <row r="6569" spans="48:54" x14ac:dyDescent="0.2">
      <c r="AV6569" s="191" t="str">
        <f t="shared" si="106"/>
        <v>522_RS_26_1_202425</v>
      </c>
      <c r="AW6569" s="191" t="s">
        <v>92</v>
      </c>
      <c r="AX6569" s="18">
        <v>202425</v>
      </c>
      <c r="AY6569" s="191">
        <v>522</v>
      </c>
      <c r="AZ6569" s="191">
        <v>26</v>
      </c>
      <c r="BA6569" s="191">
        <v>1</v>
      </c>
      <c r="BB6569" s="191">
        <v>1235.79359</v>
      </c>
    </row>
    <row r="6570" spans="48:54" x14ac:dyDescent="0.2">
      <c r="AV6570" s="191" t="str">
        <f t="shared" si="106"/>
        <v>524_RS_26_1_202425</v>
      </c>
      <c r="AW6570" s="191" t="s">
        <v>92</v>
      </c>
      <c r="AX6570" s="18">
        <v>202425</v>
      </c>
      <c r="AY6570" s="191">
        <v>524</v>
      </c>
      <c r="AZ6570" s="191">
        <v>26</v>
      </c>
      <c r="BA6570" s="191">
        <v>1</v>
      </c>
      <c r="BB6570" s="191">
        <v>1648.954</v>
      </c>
    </row>
    <row r="6571" spans="48:54" x14ac:dyDescent="0.2">
      <c r="AV6571" s="191" t="str">
        <f t="shared" si="106"/>
        <v>526_RS_26_1_202425</v>
      </c>
      <c r="AW6571" s="191" t="s">
        <v>92</v>
      </c>
      <c r="AX6571" s="18">
        <v>202425</v>
      </c>
      <c r="AY6571" s="191">
        <v>526</v>
      </c>
      <c r="AZ6571" s="191">
        <v>26</v>
      </c>
      <c r="BA6571" s="191">
        <v>1</v>
      </c>
      <c r="BB6571" s="191">
        <v>569.48900000000003</v>
      </c>
    </row>
    <row r="6572" spans="48:54" x14ac:dyDescent="0.2">
      <c r="AV6572" s="191" t="str">
        <f t="shared" si="106"/>
        <v>528_RS_26_1_202425</v>
      </c>
      <c r="AW6572" s="191" t="s">
        <v>92</v>
      </c>
      <c r="AX6572" s="18">
        <v>202425</v>
      </c>
      <c r="AY6572" s="191">
        <v>528</v>
      </c>
      <c r="AZ6572" s="191">
        <v>26</v>
      </c>
      <c r="BA6572" s="191">
        <v>1</v>
      </c>
      <c r="BB6572" s="191">
        <v>1483</v>
      </c>
    </row>
    <row r="6573" spans="48:54" x14ac:dyDescent="0.2">
      <c r="AV6573" s="191" t="str">
        <f t="shared" si="106"/>
        <v>530_RS_26_1_202425</v>
      </c>
      <c r="AW6573" s="191" t="s">
        <v>92</v>
      </c>
      <c r="AX6573" s="18">
        <v>202425</v>
      </c>
      <c r="AY6573" s="191">
        <v>530</v>
      </c>
      <c r="AZ6573" s="191">
        <v>26</v>
      </c>
      <c r="BA6573" s="191">
        <v>1</v>
      </c>
      <c r="BB6573" s="191">
        <v>2529.0420000000004</v>
      </c>
    </row>
    <row r="6574" spans="48:54" x14ac:dyDescent="0.2">
      <c r="AV6574" s="191" t="str">
        <f t="shared" si="106"/>
        <v>532_RS_26_1_202425</v>
      </c>
      <c r="AW6574" s="191" t="s">
        <v>92</v>
      </c>
      <c r="AX6574" s="18">
        <v>202425</v>
      </c>
      <c r="AY6574" s="191">
        <v>532</v>
      </c>
      <c r="AZ6574" s="191">
        <v>26</v>
      </c>
      <c r="BA6574" s="191">
        <v>1</v>
      </c>
      <c r="BB6574" s="191">
        <v>3095.6395000000002</v>
      </c>
    </row>
    <row r="6575" spans="48:54" x14ac:dyDescent="0.2">
      <c r="AV6575" s="191" t="str">
        <f t="shared" si="106"/>
        <v>534_RS_26_1_202425</v>
      </c>
      <c r="AW6575" s="191" t="s">
        <v>92</v>
      </c>
      <c r="AX6575" s="18">
        <v>202425</v>
      </c>
      <c r="AY6575" s="191">
        <v>534</v>
      </c>
      <c r="AZ6575" s="191">
        <v>26</v>
      </c>
      <c r="BA6575" s="191">
        <v>1</v>
      </c>
      <c r="BB6575" s="191">
        <v>1556.8567299999997</v>
      </c>
    </row>
    <row r="6576" spans="48:54" x14ac:dyDescent="0.2">
      <c r="AV6576" s="191" t="str">
        <f t="shared" si="106"/>
        <v>536_RS_26_1_202425</v>
      </c>
      <c r="AW6576" s="191" t="s">
        <v>92</v>
      </c>
      <c r="AX6576" s="18">
        <v>202425</v>
      </c>
      <c r="AY6576" s="191">
        <v>536</v>
      </c>
      <c r="AZ6576" s="191">
        <v>26</v>
      </c>
      <c r="BA6576" s="191">
        <v>1</v>
      </c>
      <c r="BB6576" s="191">
        <v>953.35500000000002</v>
      </c>
    </row>
    <row r="6577" spans="48:54" x14ac:dyDescent="0.2">
      <c r="AV6577" s="191" t="str">
        <f t="shared" si="106"/>
        <v>538_RS_26_1_202425</v>
      </c>
      <c r="AW6577" s="191" t="s">
        <v>92</v>
      </c>
      <c r="AX6577" s="18">
        <v>202425</v>
      </c>
      <c r="AY6577" s="191">
        <v>538</v>
      </c>
      <c r="AZ6577" s="191">
        <v>26</v>
      </c>
      <c r="BA6577" s="191">
        <v>1</v>
      </c>
      <c r="BB6577" s="191">
        <v>2207.6280000000002</v>
      </c>
    </row>
    <row r="6578" spans="48:54" x14ac:dyDescent="0.2">
      <c r="AV6578" s="191" t="str">
        <f t="shared" si="106"/>
        <v>540_RS_26_1_202425</v>
      </c>
      <c r="AW6578" s="191" t="s">
        <v>92</v>
      </c>
      <c r="AX6578" s="18">
        <v>202425</v>
      </c>
      <c r="AY6578" s="191">
        <v>540</v>
      </c>
      <c r="AZ6578" s="191">
        <v>26</v>
      </c>
      <c r="BA6578" s="191">
        <v>1</v>
      </c>
      <c r="BB6578" s="191">
        <v>2344.018</v>
      </c>
    </row>
    <row r="6579" spans="48:54" x14ac:dyDescent="0.2">
      <c r="AV6579" s="191" t="str">
        <f t="shared" si="106"/>
        <v>542_RS_26_1_202425</v>
      </c>
      <c r="AW6579" s="191" t="s">
        <v>92</v>
      </c>
      <c r="AX6579" s="18">
        <v>202425</v>
      </c>
      <c r="AY6579" s="191">
        <v>542</v>
      </c>
      <c r="AZ6579" s="191">
        <v>26</v>
      </c>
      <c r="BA6579" s="191">
        <v>1</v>
      </c>
      <c r="BB6579" s="191">
        <v>528.74</v>
      </c>
    </row>
    <row r="6580" spans="48:54" x14ac:dyDescent="0.2">
      <c r="AV6580" s="191" t="str">
        <f t="shared" si="106"/>
        <v>544_RS_26_1_202425</v>
      </c>
      <c r="AW6580" s="191" t="s">
        <v>92</v>
      </c>
      <c r="AX6580" s="18">
        <v>202425</v>
      </c>
      <c r="AY6580" s="191">
        <v>544</v>
      </c>
      <c r="AZ6580" s="191">
        <v>26</v>
      </c>
      <c r="BA6580" s="191">
        <v>1</v>
      </c>
      <c r="BB6580" s="191">
        <v>498.95800000000003</v>
      </c>
    </row>
    <row r="6581" spans="48:54" x14ac:dyDescent="0.2">
      <c r="AV6581" s="191" t="str">
        <f t="shared" si="106"/>
        <v>545_RS_26_1_202425</v>
      </c>
      <c r="AW6581" s="191" t="s">
        <v>92</v>
      </c>
      <c r="AX6581" s="18">
        <v>202425</v>
      </c>
      <c r="AY6581" s="191">
        <v>545</v>
      </c>
      <c r="AZ6581" s="191">
        <v>26</v>
      </c>
      <c r="BA6581" s="191">
        <v>1</v>
      </c>
      <c r="BB6581" s="191">
        <v>879.16550000000007</v>
      </c>
    </row>
    <row r="6582" spans="48:54" x14ac:dyDescent="0.2">
      <c r="AV6582" s="191" t="str">
        <f t="shared" si="106"/>
        <v>546_RS_26_1_202425</v>
      </c>
      <c r="AW6582" s="191" t="s">
        <v>92</v>
      </c>
      <c r="AX6582" s="18">
        <v>202425</v>
      </c>
      <c r="AY6582" s="191">
        <v>546</v>
      </c>
      <c r="AZ6582" s="191">
        <v>26</v>
      </c>
      <c r="BA6582" s="191">
        <v>1</v>
      </c>
      <c r="BB6582" s="191">
        <v>771</v>
      </c>
    </row>
    <row r="6583" spans="48:54" x14ac:dyDescent="0.2">
      <c r="AV6583" s="191" t="str">
        <f t="shared" si="106"/>
        <v>548_RS_26_1_202425</v>
      </c>
      <c r="AW6583" s="191" t="s">
        <v>92</v>
      </c>
      <c r="AX6583" s="18">
        <v>202425</v>
      </c>
      <c r="AY6583" s="191">
        <v>548</v>
      </c>
      <c r="AZ6583" s="191">
        <v>26</v>
      </c>
      <c r="BA6583" s="191">
        <v>1</v>
      </c>
      <c r="BB6583" s="191">
        <v>1463.9559999999999</v>
      </c>
    </row>
    <row r="6584" spans="48:54" x14ac:dyDescent="0.2">
      <c r="AV6584" s="191" t="str">
        <f t="shared" si="106"/>
        <v>550_RS_26_1_202425</v>
      </c>
      <c r="AW6584" s="191" t="s">
        <v>92</v>
      </c>
      <c r="AX6584" s="18">
        <v>202425</v>
      </c>
      <c r="AY6584" s="191">
        <v>550</v>
      </c>
      <c r="AZ6584" s="191">
        <v>26</v>
      </c>
      <c r="BA6584" s="191">
        <v>1</v>
      </c>
      <c r="BB6584" s="191">
        <v>1288.5176565915992</v>
      </c>
    </row>
    <row r="6585" spans="48:54" x14ac:dyDescent="0.2">
      <c r="AV6585" s="191" t="str">
        <f t="shared" si="106"/>
        <v>552_RS_26_1_202425</v>
      </c>
      <c r="AW6585" s="191" t="s">
        <v>92</v>
      </c>
      <c r="AX6585" s="18">
        <v>202425</v>
      </c>
      <c r="AY6585" s="191">
        <v>552</v>
      </c>
      <c r="AZ6585" s="191">
        <v>26</v>
      </c>
      <c r="BA6585" s="191">
        <v>1</v>
      </c>
      <c r="BB6585" s="191">
        <v>2549.8066299999987</v>
      </c>
    </row>
    <row r="6586" spans="48:54" x14ac:dyDescent="0.2">
      <c r="AV6586" s="191" t="str">
        <f t="shared" si="106"/>
        <v>562_RS_26_1_202425</v>
      </c>
      <c r="AW6586" s="191" t="s">
        <v>92</v>
      </c>
      <c r="AX6586" s="18">
        <v>202425</v>
      </c>
      <c r="AY6586" s="191">
        <v>562</v>
      </c>
      <c r="AZ6586" s="191">
        <v>26</v>
      </c>
      <c r="BA6586" s="191">
        <v>1</v>
      </c>
      <c r="BB6586" s="191">
        <v>0</v>
      </c>
    </row>
    <row r="6587" spans="48:54" x14ac:dyDescent="0.2">
      <c r="AV6587" s="191" t="str">
        <f t="shared" si="106"/>
        <v>564_RS_26_1_202425</v>
      </c>
      <c r="AW6587" s="191" t="s">
        <v>92</v>
      </c>
      <c r="AX6587" s="18">
        <v>202425</v>
      </c>
      <c r="AY6587" s="191">
        <v>564</v>
      </c>
      <c r="AZ6587" s="191">
        <v>26</v>
      </c>
      <c r="BA6587" s="191">
        <v>1</v>
      </c>
      <c r="BB6587" s="191">
        <v>0</v>
      </c>
    </row>
    <row r="6588" spans="48:54" x14ac:dyDescent="0.2">
      <c r="AV6588" s="191" t="str">
        <f t="shared" si="106"/>
        <v>566_RS_26_1_202425</v>
      </c>
      <c r="AW6588" s="191" t="s">
        <v>92</v>
      </c>
      <c r="AX6588" s="18">
        <v>202425</v>
      </c>
      <c r="AY6588" s="191">
        <v>566</v>
      </c>
      <c r="AZ6588" s="191">
        <v>26</v>
      </c>
      <c r="BA6588" s="191">
        <v>1</v>
      </c>
      <c r="BB6588" s="191">
        <v>0</v>
      </c>
    </row>
    <row r="6589" spans="48:54" x14ac:dyDescent="0.2">
      <c r="AV6589" s="191" t="str">
        <f t="shared" si="106"/>
        <v>568_RS_26_1_202425</v>
      </c>
      <c r="AW6589" s="191" t="s">
        <v>92</v>
      </c>
      <c r="AX6589" s="18">
        <v>202425</v>
      </c>
      <c r="AY6589" s="191">
        <v>568</v>
      </c>
      <c r="AZ6589" s="191">
        <v>26</v>
      </c>
      <c r="BA6589" s="191">
        <v>1</v>
      </c>
      <c r="BB6589" s="191">
        <v>0</v>
      </c>
    </row>
    <row r="6590" spans="48:54" x14ac:dyDescent="0.2">
      <c r="AV6590" s="191" t="str">
        <f t="shared" si="106"/>
        <v>572_RS_26_1_202425</v>
      </c>
      <c r="AW6590" s="191" t="s">
        <v>92</v>
      </c>
      <c r="AX6590" s="18">
        <v>202425</v>
      </c>
      <c r="AY6590" s="191">
        <v>572</v>
      </c>
      <c r="AZ6590" s="191">
        <v>26</v>
      </c>
      <c r="BA6590" s="191">
        <v>1</v>
      </c>
      <c r="BB6590" s="191">
        <v>0</v>
      </c>
    </row>
    <row r="6591" spans="48:54" x14ac:dyDescent="0.2">
      <c r="AV6591" s="191" t="str">
        <f t="shared" si="106"/>
        <v>574_RS_26_1_202425</v>
      </c>
      <c r="AW6591" s="191" t="s">
        <v>92</v>
      </c>
      <c r="AX6591" s="18">
        <v>202425</v>
      </c>
      <c r="AY6591" s="191">
        <v>574</v>
      </c>
      <c r="AZ6591" s="191">
        <v>26</v>
      </c>
      <c r="BA6591" s="191">
        <v>1</v>
      </c>
      <c r="BB6591" s="191">
        <v>0</v>
      </c>
    </row>
    <row r="6592" spans="48:54" x14ac:dyDescent="0.2">
      <c r="AV6592" s="191" t="str">
        <f t="shared" si="106"/>
        <v>576_RS_26_1_202425</v>
      </c>
      <c r="AW6592" s="191" t="s">
        <v>92</v>
      </c>
      <c r="AX6592" s="18">
        <v>202425</v>
      </c>
      <c r="AY6592" s="191">
        <v>576</v>
      </c>
      <c r="AZ6592" s="191">
        <v>26</v>
      </c>
      <c r="BA6592" s="191">
        <v>1</v>
      </c>
      <c r="BB6592" s="191">
        <v>0</v>
      </c>
    </row>
    <row r="6593" spans="48:54" x14ac:dyDescent="0.2">
      <c r="AV6593" s="191" t="str">
        <f t="shared" si="106"/>
        <v>582_RS_26_1_202425</v>
      </c>
      <c r="AW6593" s="191" t="s">
        <v>92</v>
      </c>
      <c r="AX6593" s="18">
        <v>202425</v>
      </c>
      <c r="AY6593" s="191">
        <v>582</v>
      </c>
      <c r="AZ6593" s="191">
        <v>26</v>
      </c>
      <c r="BA6593" s="191">
        <v>1</v>
      </c>
      <c r="BB6593" s="191">
        <v>0</v>
      </c>
    </row>
    <row r="6594" spans="48:54" x14ac:dyDescent="0.2">
      <c r="AV6594" s="191" t="str">
        <f t="shared" si="106"/>
        <v>584_RS_26_1_202425</v>
      </c>
      <c r="AW6594" s="191" t="s">
        <v>92</v>
      </c>
      <c r="AX6594" s="18">
        <v>202425</v>
      </c>
      <c r="AY6594" s="191">
        <v>584</v>
      </c>
      <c r="AZ6594" s="191">
        <v>26</v>
      </c>
      <c r="BA6594" s="191">
        <v>1</v>
      </c>
      <c r="BB6594" s="191">
        <v>0</v>
      </c>
    </row>
    <row r="6595" spans="48:54" x14ac:dyDescent="0.2">
      <c r="AV6595" s="191" t="str">
        <f t="shared" si="106"/>
        <v>586_RS_26_1_202425</v>
      </c>
      <c r="AW6595" s="191" t="s">
        <v>92</v>
      </c>
      <c r="AX6595" s="18">
        <v>202425</v>
      </c>
      <c r="AY6595" s="191">
        <v>586</v>
      </c>
      <c r="AZ6595" s="191">
        <v>26</v>
      </c>
      <c r="BA6595" s="191">
        <v>1</v>
      </c>
      <c r="BB6595" s="191">
        <v>0</v>
      </c>
    </row>
    <row r="6596" spans="48:54" x14ac:dyDescent="0.2">
      <c r="AV6596" s="191" t="str">
        <f t="shared" ref="AV6596:AV6659" si="107">AY6596&amp;"_"&amp;AW6596&amp;"_"&amp;AZ6596&amp;"_"&amp;BA6596&amp;"_"&amp;AX6596</f>
        <v>512_RS_26_2_202425</v>
      </c>
      <c r="AW6596" s="191" t="s">
        <v>92</v>
      </c>
      <c r="AX6596" s="18">
        <v>202425</v>
      </c>
      <c r="AY6596" s="191">
        <v>512</v>
      </c>
      <c r="AZ6596" s="191">
        <v>26</v>
      </c>
      <c r="BA6596" s="191">
        <v>2</v>
      </c>
      <c r="BB6596" s="191">
        <v>-506.03899999999999</v>
      </c>
    </row>
    <row r="6597" spans="48:54" x14ac:dyDescent="0.2">
      <c r="AV6597" s="191" t="str">
        <f t="shared" si="107"/>
        <v>514_RS_26_2_202425</v>
      </c>
      <c r="AW6597" s="191" t="s">
        <v>92</v>
      </c>
      <c r="AX6597" s="18">
        <v>202425</v>
      </c>
      <c r="AY6597" s="191">
        <v>514</v>
      </c>
      <c r="AZ6597" s="191">
        <v>26</v>
      </c>
      <c r="BA6597" s="191">
        <v>2</v>
      </c>
      <c r="BB6597" s="191">
        <v>-551</v>
      </c>
    </row>
    <row r="6598" spans="48:54" x14ac:dyDescent="0.2">
      <c r="AV6598" s="191" t="str">
        <f t="shared" si="107"/>
        <v>516_RS_26_2_202425</v>
      </c>
      <c r="AW6598" s="191" t="s">
        <v>92</v>
      </c>
      <c r="AX6598" s="18">
        <v>202425</v>
      </c>
      <c r="AY6598" s="191">
        <v>516</v>
      </c>
      <c r="AZ6598" s="191">
        <v>26</v>
      </c>
      <c r="BA6598" s="191">
        <v>2</v>
      </c>
      <c r="BB6598" s="191">
        <v>-385.35461577872053</v>
      </c>
    </row>
    <row r="6599" spans="48:54" x14ac:dyDescent="0.2">
      <c r="AV6599" s="191" t="str">
        <f t="shared" si="107"/>
        <v>518_RS_26_2_202425</v>
      </c>
      <c r="AW6599" s="191" t="s">
        <v>92</v>
      </c>
      <c r="AX6599" s="18">
        <v>202425</v>
      </c>
      <c r="AY6599" s="191">
        <v>518</v>
      </c>
      <c r="AZ6599" s="191">
        <v>26</v>
      </c>
      <c r="BA6599" s="191">
        <v>2</v>
      </c>
      <c r="BB6599" s="191">
        <v>-396.21800000000002</v>
      </c>
    </row>
    <row r="6600" spans="48:54" x14ac:dyDescent="0.2">
      <c r="AV6600" s="191" t="str">
        <f t="shared" si="107"/>
        <v>520_RS_26_2_202425</v>
      </c>
      <c r="AW6600" s="191" t="s">
        <v>92</v>
      </c>
      <c r="AX6600" s="18">
        <v>202425</v>
      </c>
      <c r="AY6600" s="191">
        <v>520</v>
      </c>
      <c r="AZ6600" s="191">
        <v>26</v>
      </c>
      <c r="BA6600" s="191">
        <v>2</v>
      </c>
      <c r="BB6600" s="191">
        <v>-698.34800000000007</v>
      </c>
    </row>
    <row r="6601" spans="48:54" x14ac:dyDescent="0.2">
      <c r="AV6601" s="191" t="str">
        <f t="shared" si="107"/>
        <v>522_RS_26_2_202425</v>
      </c>
      <c r="AW6601" s="191" t="s">
        <v>92</v>
      </c>
      <c r="AX6601" s="18">
        <v>202425</v>
      </c>
      <c r="AY6601" s="191">
        <v>522</v>
      </c>
      <c r="AZ6601" s="191">
        <v>26</v>
      </c>
      <c r="BA6601" s="191">
        <v>2</v>
      </c>
      <c r="BB6601" s="191">
        <v>-807.39774999999997</v>
      </c>
    </row>
    <row r="6602" spans="48:54" x14ac:dyDescent="0.2">
      <c r="AV6602" s="191" t="str">
        <f t="shared" si="107"/>
        <v>524_RS_26_2_202425</v>
      </c>
      <c r="AW6602" s="191" t="s">
        <v>92</v>
      </c>
      <c r="AX6602" s="18">
        <v>202425</v>
      </c>
      <c r="AY6602" s="191">
        <v>524</v>
      </c>
      <c r="AZ6602" s="191">
        <v>26</v>
      </c>
      <c r="BA6602" s="191">
        <v>2</v>
      </c>
      <c r="BB6602" s="191">
        <v>-886.79600000000005</v>
      </c>
    </row>
    <row r="6603" spans="48:54" x14ac:dyDescent="0.2">
      <c r="AV6603" s="191" t="str">
        <f t="shared" si="107"/>
        <v>526_RS_26_2_202425</v>
      </c>
      <c r="AW6603" s="191" t="s">
        <v>92</v>
      </c>
      <c r="AX6603" s="18">
        <v>202425</v>
      </c>
      <c r="AY6603" s="191">
        <v>526</v>
      </c>
      <c r="AZ6603" s="191">
        <v>26</v>
      </c>
      <c r="BA6603" s="191">
        <v>2</v>
      </c>
      <c r="BB6603" s="191">
        <v>-417.87799999999999</v>
      </c>
    </row>
    <row r="6604" spans="48:54" x14ac:dyDescent="0.2">
      <c r="AV6604" s="191" t="str">
        <f t="shared" si="107"/>
        <v>528_RS_26_2_202425</v>
      </c>
      <c r="AW6604" s="191" t="s">
        <v>92</v>
      </c>
      <c r="AX6604" s="18">
        <v>202425</v>
      </c>
      <c r="AY6604" s="191">
        <v>528</v>
      </c>
      <c r="AZ6604" s="191">
        <v>26</v>
      </c>
      <c r="BA6604" s="191">
        <v>2</v>
      </c>
      <c r="BB6604" s="191">
        <v>-761</v>
      </c>
    </row>
    <row r="6605" spans="48:54" x14ac:dyDescent="0.2">
      <c r="AV6605" s="191" t="str">
        <f t="shared" si="107"/>
        <v>530_RS_26_2_202425</v>
      </c>
      <c r="AW6605" s="191" t="s">
        <v>92</v>
      </c>
      <c r="AX6605" s="18">
        <v>202425</v>
      </c>
      <c r="AY6605" s="191">
        <v>530</v>
      </c>
      <c r="AZ6605" s="191">
        <v>26</v>
      </c>
      <c r="BA6605" s="191">
        <v>2</v>
      </c>
      <c r="BB6605" s="191">
        <v>-1151.492</v>
      </c>
    </row>
    <row r="6606" spans="48:54" x14ac:dyDescent="0.2">
      <c r="AV6606" s="191" t="str">
        <f t="shared" si="107"/>
        <v>532_RS_26_2_202425</v>
      </c>
      <c r="AW6606" s="191" t="s">
        <v>92</v>
      </c>
      <c r="AX6606" s="18">
        <v>202425</v>
      </c>
      <c r="AY6606" s="191">
        <v>532</v>
      </c>
      <c r="AZ6606" s="191">
        <v>26</v>
      </c>
      <c r="BA6606" s="191">
        <v>2</v>
      </c>
      <c r="BB6606" s="191">
        <v>-823</v>
      </c>
    </row>
    <row r="6607" spans="48:54" x14ac:dyDescent="0.2">
      <c r="AV6607" s="191" t="str">
        <f t="shared" si="107"/>
        <v>534_RS_26_2_202425</v>
      </c>
      <c r="AW6607" s="191" t="s">
        <v>92</v>
      </c>
      <c r="AX6607" s="18">
        <v>202425</v>
      </c>
      <c r="AY6607" s="191">
        <v>534</v>
      </c>
      <c r="AZ6607" s="191">
        <v>26</v>
      </c>
      <c r="BA6607" s="191">
        <v>2</v>
      </c>
      <c r="BB6607" s="191">
        <v>-842.46819000000005</v>
      </c>
    </row>
    <row r="6608" spans="48:54" x14ac:dyDescent="0.2">
      <c r="AV6608" s="191" t="str">
        <f t="shared" si="107"/>
        <v>536_RS_26_2_202425</v>
      </c>
      <c r="AW6608" s="191" t="s">
        <v>92</v>
      </c>
      <c r="AX6608" s="18">
        <v>202425</v>
      </c>
      <c r="AY6608" s="191">
        <v>536</v>
      </c>
      <c r="AZ6608" s="191">
        <v>26</v>
      </c>
      <c r="BA6608" s="191">
        <v>2</v>
      </c>
      <c r="BB6608" s="191">
        <v>-717.7829999999999</v>
      </c>
    </row>
    <row r="6609" spans="48:54" x14ac:dyDescent="0.2">
      <c r="AV6609" s="191" t="str">
        <f t="shared" si="107"/>
        <v>538_RS_26_2_202425</v>
      </c>
      <c r="AW6609" s="191" t="s">
        <v>92</v>
      </c>
      <c r="AX6609" s="18">
        <v>202425</v>
      </c>
      <c r="AY6609" s="191">
        <v>538</v>
      </c>
      <c r="AZ6609" s="191">
        <v>26</v>
      </c>
      <c r="BA6609" s="191">
        <v>2</v>
      </c>
      <c r="BB6609" s="191">
        <v>-997.98599999999999</v>
      </c>
    </row>
    <row r="6610" spans="48:54" x14ac:dyDescent="0.2">
      <c r="AV6610" s="191" t="str">
        <f t="shared" si="107"/>
        <v>540_RS_26_2_202425</v>
      </c>
      <c r="AW6610" s="191" t="s">
        <v>92</v>
      </c>
      <c r="AX6610" s="18">
        <v>202425</v>
      </c>
      <c r="AY6610" s="191">
        <v>540</v>
      </c>
      <c r="AZ6610" s="191">
        <v>26</v>
      </c>
      <c r="BA6610" s="191">
        <v>2</v>
      </c>
      <c r="BB6610" s="191">
        <v>-739.875</v>
      </c>
    </row>
    <row r="6611" spans="48:54" x14ac:dyDescent="0.2">
      <c r="AV6611" s="191" t="str">
        <f t="shared" si="107"/>
        <v>542_RS_26_2_202425</v>
      </c>
      <c r="AW6611" s="191" t="s">
        <v>92</v>
      </c>
      <c r="AX6611" s="18">
        <v>202425</v>
      </c>
      <c r="AY6611" s="191">
        <v>542</v>
      </c>
      <c r="AZ6611" s="191">
        <v>26</v>
      </c>
      <c r="BA6611" s="191">
        <v>2</v>
      </c>
      <c r="BB6611" s="191">
        <v>-175.80600000000001</v>
      </c>
    </row>
    <row r="6612" spans="48:54" x14ac:dyDescent="0.2">
      <c r="AV6612" s="191" t="str">
        <f t="shared" si="107"/>
        <v>544_RS_26_2_202425</v>
      </c>
      <c r="AW6612" s="191" t="s">
        <v>92</v>
      </c>
      <c r="AX6612" s="18">
        <v>202425</v>
      </c>
      <c r="AY6612" s="191">
        <v>544</v>
      </c>
      <c r="AZ6612" s="191">
        <v>26</v>
      </c>
      <c r="BA6612" s="191">
        <v>2</v>
      </c>
      <c r="BB6612" s="191">
        <v>-159.2319</v>
      </c>
    </row>
    <row r="6613" spans="48:54" x14ac:dyDescent="0.2">
      <c r="AV6613" s="191" t="str">
        <f t="shared" si="107"/>
        <v>545_RS_26_2_202425</v>
      </c>
      <c r="AW6613" s="191" t="s">
        <v>92</v>
      </c>
      <c r="AX6613" s="18">
        <v>202425</v>
      </c>
      <c r="AY6613" s="191">
        <v>545</v>
      </c>
      <c r="AZ6613" s="191">
        <v>26</v>
      </c>
      <c r="BA6613" s="191">
        <v>2</v>
      </c>
      <c r="BB6613" s="191">
        <v>-144.898</v>
      </c>
    </row>
    <row r="6614" spans="48:54" x14ac:dyDescent="0.2">
      <c r="AV6614" s="191" t="str">
        <f t="shared" si="107"/>
        <v>546_RS_26_2_202425</v>
      </c>
      <c r="AW6614" s="191" t="s">
        <v>92</v>
      </c>
      <c r="AX6614" s="18">
        <v>202425</v>
      </c>
      <c r="AY6614" s="191">
        <v>546</v>
      </c>
      <c r="AZ6614" s="191">
        <v>26</v>
      </c>
      <c r="BA6614" s="191">
        <v>2</v>
      </c>
      <c r="BB6614" s="191">
        <v>-193</v>
      </c>
    </row>
    <row r="6615" spans="48:54" x14ac:dyDescent="0.2">
      <c r="AV6615" s="191" t="str">
        <f t="shared" si="107"/>
        <v>548_RS_26_2_202425</v>
      </c>
      <c r="AW6615" s="191" t="s">
        <v>92</v>
      </c>
      <c r="AX6615" s="18">
        <v>202425</v>
      </c>
      <c r="AY6615" s="191">
        <v>548</v>
      </c>
      <c r="AZ6615" s="191">
        <v>26</v>
      </c>
      <c r="BA6615" s="191">
        <v>2</v>
      </c>
      <c r="BB6615" s="191">
        <v>-507.85599999999999</v>
      </c>
    </row>
    <row r="6616" spans="48:54" x14ac:dyDescent="0.2">
      <c r="AV6616" s="191" t="str">
        <f t="shared" si="107"/>
        <v>550_RS_26_2_202425</v>
      </c>
      <c r="AW6616" s="191" t="s">
        <v>92</v>
      </c>
      <c r="AX6616" s="18">
        <v>202425</v>
      </c>
      <c r="AY6616" s="191">
        <v>550</v>
      </c>
      <c r="AZ6616" s="191">
        <v>26</v>
      </c>
      <c r="BA6616" s="191">
        <v>2</v>
      </c>
      <c r="BB6616" s="191">
        <v>-809.40739000000019</v>
      </c>
    </row>
    <row r="6617" spans="48:54" x14ac:dyDescent="0.2">
      <c r="AV6617" s="191" t="str">
        <f t="shared" si="107"/>
        <v>552_RS_26_2_202425</v>
      </c>
      <c r="AW6617" s="191" t="s">
        <v>92</v>
      </c>
      <c r="AX6617" s="18">
        <v>202425</v>
      </c>
      <c r="AY6617" s="191">
        <v>552</v>
      </c>
      <c r="AZ6617" s="191">
        <v>26</v>
      </c>
      <c r="BA6617" s="191">
        <v>2</v>
      </c>
      <c r="BB6617" s="191">
        <v>-1606.6731499999999</v>
      </c>
    </row>
    <row r="6618" spans="48:54" x14ac:dyDescent="0.2">
      <c r="AV6618" s="191" t="str">
        <f t="shared" si="107"/>
        <v>562_RS_26_2_202425</v>
      </c>
      <c r="AW6618" s="191" t="s">
        <v>92</v>
      </c>
      <c r="AX6618" s="18">
        <v>202425</v>
      </c>
      <c r="AY6618" s="191">
        <v>562</v>
      </c>
      <c r="AZ6618" s="191">
        <v>26</v>
      </c>
      <c r="BA6618" s="191">
        <v>2</v>
      </c>
      <c r="BB6618" s="191">
        <v>0</v>
      </c>
    </row>
    <row r="6619" spans="48:54" x14ac:dyDescent="0.2">
      <c r="AV6619" s="191" t="str">
        <f t="shared" si="107"/>
        <v>564_RS_26_2_202425</v>
      </c>
      <c r="AW6619" s="191" t="s">
        <v>92</v>
      </c>
      <c r="AX6619" s="18">
        <v>202425</v>
      </c>
      <c r="AY6619" s="191">
        <v>564</v>
      </c>
      <c r="AZ6619" s="191">
        <v>26</v>
      </c>
      <c r="BA6619" s="191">
        <v>2</v>
      </c>
      <c r="BB6619" s="191">
        <v>0</v>
      </c>
    </row>
    <row r="6620" spans="48:54" x14ac:dyDescent="0.2">
      <c r="AV6620" s="191" t="str">
        <f t="shared" si="107"/>
        <v>566_RS_26_2_202425</v>
      </c>
      <c r="AW6620" s="191" t="s">
        <v>92</v>
      </c>
      <c r="AX6620" s="18">
        <v>202425</v>
      </c>
      <c r="AY6620" s="191">
        <v>566</v>
      </c>
      <c r="AZ6620" s="191">
        <v>26</v>
      </c>
      <c r="BA6620" s="191">
        <v>2</v>
      </c>
      <c r="BB6620" s="191">
        <v>0</v>
      </c>
    </row>
    <row r="6621" spans="48:54" x14ac:dyDescent="0.2">
      <c r="AV6621" s="191" t="str">
        <f t="shared" si="107"/>
        <v>568_RS_26_2_202425</v>
      </c>
      <c r="AW6621" s="191" t="s">
        <v>92</v>
      </c>
      <c r="AX6621" s="18">
        <v>202425</v>
      </c>
      <c r="AY6621" s="191">
        <v>568</v>
      </c>
      <c r="AZ6621" s="191">
        <v>26</v>
      </c>
      <c r="BA6621" s="191">
        <v>2</v>
      </c>
      <c r="BB6621" s="191">
        <v>0</v>
      </c>
    </row>
    <row r="6622" spans="48:54" x14ac:dyDescent="0.2">
      <c r="AV6622" s="191" t="str">
        <f t="shared" si="107"/>
        <v>572_RS_26_2_202425</v>
      </c>
      <c r="AW6622" s="191" t="s">
        <v>92</v>
      </c>
      <c r="AX6622" s="18">
        <v>202425</v>
      </c>
      <c r="AY6622" s="191">
        <v>572</v>
      </c>
      <c r="AZ6622" s="191">
        <v>26</v>
      </c>
      <c r="BA6622" s="191">
        <v>2</v>
      </c>
      <c r="BB6622" s="191">
        <v>0</v>
      </c>
    </row>
    <row r="6623" spans="48:54" x14ac:dyDescent="0.2">
      <c r="AV6623" s="191" t="str">
        <f t="shared" si="107"/>
        <v>574_RS_26_2_202425</v>
      </c>
      <c r="AW6623" s="191" t="s">
        <v>92</v>
      </c>
      <c r="AX6623" s="18">
        <v>202425</v>
      </c>
      <c r="AY6623" s="191">
        <v>574</v>
      </c>
      <c r="AZ6623" s="191">
        <v>26</v>
      </c>
      <c r="BA6623" s="191">
        <v>2</v>
      </c>
      <c r="BB6623" s="191">
        <v>0</v>
      </c>
    </row>
    <row r="6624" spans="48:54" x14ac:dyDescent="0.2">
      <c r="AV6624" s="191" t="str">
        <f t="shared" si="107"/>
        <v>576_RS_26_2_202425</v>
      </c>
      <c r="AW6624" s="191" t="s">
        <v>92</v>
      </c>
      <c r="AX6624" s="18">
        <v>202425</v>
      </c>
      <c r="AY6624" s="191">
        <v>576</v>
      </c>
      <c r="AZ6624" s="191">
        <v>26</v>
      </c>
      <c r="BA6624" s="191">
        <v>2</v>
      </c>
      <c r="BB6624" s="191">
        <v>0</v>
      </c>
    </row>
    <row r="6625" spans="48:54" x14ac:dyDescent="0.2">
      <c r="AV6625" s="191" t="str">
        <f t="shared" si="107"/>
        <v>582_RS_26_2_202425</v>
      </c>
      <c r="AW6625" s="191" t="s">
        <v>92</v>
      </c>
      <c r="AX6625" s="18">
        <v>202425</v>
      </c>
      <c r="AY6625" s="191">
        <v>582</v>
      </c>
      <c r="AZ6625" s="191">
        <v>26</v>
      </c>
      <c r="BA6625" s="191">
        <v>2</v>
      </c>
      <c r="BB6625" s="191">
        <v>0</v>
      </c>
    </row>
    <row r="6626" spans="48:54" x14ac:dyDescent="0.2">
      <c r="AV6626" s="191" t="str">
        <f t="shared" si="107"/>
        <v>584_RS_26_2_202425</v>
      </c>
      <c r="AW6626" s="191" t="s">
        <v>92</v>
      </c>
      <c r="AX6626" s="18">
        <v>202425</v>
      </c>
      <c r="AY6626" s="191">
        <v>584</v>
      </c>
      <c r="AZ6626" s="191">
        <v>26</v>
      </c>
      <c r="BA6626" s="191">
        <v>2</v>
      </c>
      <c r="BB6626" s="191">
        <v>0</v>
      </c>
    </row>
    <row r="6627" spans="48:54" x14ac:dyDescent="0.2">
      <c r="AV6627" s="191" t="str">
        <f t="shared" si="107"/>
        <v>586_RS_26_2_202425</v>
      </c>
      <c r="AW6627" s="191" t="s">
        <v>92</v>
      </c>
      <c r="AX6627" s="18">
        <v>202425</v>
      </c>
      <c r="AY6627" s="191">
        <v>586</v>
      </c>
      <c r="AZ6627" s="191">
        <v>26</v>
      </c>
      <c r="BA6627" s="191">
        <v>2</v>
      </c>
      <c r="BB6627" s="191">
        <v>0</v>
      </c>
    </row>
    <row r="6628" spans="48:54" x14ac:dyDescent="0.2">
      <c r="AV6628" s="191" t="str">
        <f t="shared" si="107"/>
        <v>512_RS_26_4_202425</v>
      </c>
      <c r="AW6628" s="191" t="s">
        <v>92</v>
      </c>
      <c r="AX6628" s="18">
        <v>202425</v>
      </c>
      <c r="AY6628" s="191">
        <v>512</v>
      </c>
      <c r="AZ6628" s="191">
        <v>26</v>
      </c>
      <c r="BA6628" s="191">
        <v>4</v>
      </c>
      <c r="BB6628" s="191">
        <v>407.14</v>
      </c>
    </row>
    <row r="6629" spans="48:54" x14ac:dyDescent="0.2">
      <c r="AV6629" s="191" t="str">
        <f t="shared" si="107"/>
        <v>514_RS_26_4_202425</v>
      </c>
      <c r="AW6629" s="191" t="s">
        <v>92</v>
      </c>
      <c r="AX6629" s="18">
        <v>202425</v>
      </c>
      <c r="AY6629" s="191">
        <v>514</v>
      </c>
      <c r="AZ6629" s="191">
        <v>26</v>
      </c>
      <c r="BA6629" s="191">
        <v>4</v>
      </c>
      <c r="BB6629" s="191">
        <v>821</v>
      </c>
    </row>
    <row r="6630" spans="48:54" x14ac:dyDescent="0.2">
      <c r="AV6630" s="191" t="str">
        <f t="shared" si="107"/>
        <v>516_RS_26_4_202425</v>
      </c>
      <c r="AW6630" s="191" t="s">
        <v>92</v>
      </c>
      <c r="AX6630" s="18">
        <v>202425</v>
      </c>
      <c r="AY6630" s="191">
        <v>516</v>
      </c>
      <c r="AZ6630" s="191">
        <v>26</v>
      </c>
      <c r="BA6630" s="191">
        <v>4</v>
      </c>
      <c r="BB6630" s="191">
        <v>620.11395516512744</v>
      </c>
    </row>
    <row r="6631" spans="48:54" x14ac:dyDescent="0.2">
      <c r="AV6631" s="191" t="str">
        <f t="shared" si="107"/>
        <v>518_RS_26_4_202425</v>
      </c>
      <c r="AW6631" s="191" t="s">
        <v>92</v>
      </c>
      <c r="AX6631" s="18">
        <v>202425</v>
      </c>
      <c r="AY6631" s="191">
        <v>518</v>
      </c>
      <c r="AZ6631" s="191">
        <v>26</v>
      </c>
      <c r="BA6631" s="191">
        <v>4</v>
      </c>
      <c r="BB6631" s="191">
        <v>407.55599999999998</v>
      </c>
    </row>
    <row r="6632" spans="48:54" x14ac:dyDescent="0.2">
      <c r="AV6632" s="191" t="str">
        <f t="shared" si="107"/>
        <v>520_RS_26_4_202425</v>
      </c>
      <c r="AW6632" s="191" t="s">
        <v>92</v>
      </c>
      <c r="AX6632" s="18">
        <v>202425</v>
      </c>
      <c r="AY6632" s="191">
        <v>520</v>
      </c>
      <c r="AZ6632" s="191">
        <v>26</v>
      </c>
      <c r="BA6632" s="191">
        <v>4</v>
      </c>
      <c r="BB6632" s="191">
        <v>557.01099999999985</v>
      </c>
    </row>
    <row r="6633" spans="48:54" x14ac:dyDescent="0.2">
      <c r="AV6633" s="191" t="str">
        <f t="shared" si="107"/>
        <v>522_RS_26_4_202425</v>
      </c>
      <c r="AW6633" s="191" t="s">
        <v>92</v>
      </c>
      <c r="AX6633" s="18">
        <v>202425</v>
      </c>
      <c r="AY6633" s="191">
        <v>522</v>
      </c>
      <c r="AZ6633" s="191">
        <v>26</v>
      </c>
      <c r="BA6633" s="191">
        <v>4</v>
      </c>
      <c r="BB6633" s="191">
        <v>428.39584000000002</v>
      </c>
    </row>
    <row r="6634" spans="48:54" x14ac:dyDescent="0.2">
      <c r="AV6634" s="191" t="str">
        <f t="shared" si="107"/>
        <v>524_RS_26_4_202425</v>
      </c>
      <c r="AW6634" s="191" t="s">
        <v>92</v>
      </c>
      <c r="AX6634" s="18">
        <v>202425</v>
      </c>
      <c r="AY6634" s="191">
        <v>524</v>
      </c>
      <c r="AZ6634" s="191">
        <v>26</v>
      </c>
      <c r="BA6634" s="191">
        <v>4</v>
      </c>
      <c r="BB6634" s="191">
        <v>762.1579999999999</v>
      </c>
    </row>
    <row r="6635" spans="48:54" x14ac:dyDescent="0.2">
      <c r="AV6635" s="191" t="str">
        <f t="shared" si="107"/>
        <v>526_RS_26_4_202425</v>
      </c>
      <c r="AW6635" s="191" t="s">
        <v>92</v>
      </c>
      <c r="AX6635" s="18">
        <v>202425</v>
      </c>
      <c r="AY6635" s="191">
        <v>526</v>
      </c>
      <c r="AZ6635" s="191">
        <v>26</v>
      </c>
      <c r="BA6635" s="191">
        <v>4</v>
      </c>
      <c r="BB6635" s="191">
        <v>151.61100000000005</v>
      </c>
    </row>
    <row r="6636" spans="48:54" x14ac:dyDescent="0.2">
      <c r="AV6636" s="191" t="str">
        <f t="shared" si="107"/>
        <v>528_RS_26_4_202425</v>
      </c>
      <c r="AW6636" s="191" t="s">
        <v>92</v>
      </c>
      <c r="AX6636" s="18">
        <v>202425</v>
      </c>
      <c r="AY6636" s="191">
        <v>528</v>
      </c>
      <c r="AZ6636" s="191">
        <v>26</v>
      </c>
      <c r="BA6636" s="191">
        <v>4</v>
      </c>
      <c r="BB6636" s="191">
        <v>722</v>
      </c>
    </row>
    <row r="6637" spans="48:54" x14ac:dyDescent="0.2">
      <c r="AV6637" s="191" t="str">
        <f t="shared" si="107"/>
        <v>530_RS_26_4_202425</v>
      </c>
      <c r="AW6637" s="191" t="s">
        <v>92</v>
      </c>
      <c r="AX6637" s="18">
        <v>202425</v>
      </c>
      <c r="AY6637" s="191">
        <v>530</v>
      </c>
      <c r="AZ6637" s="191">
        <v>26</v>
      </c>
      <c r="BA6637" s="191">
        <v>4</v>
      </c>
      <c r="BB6637" s="191">
        <v>1377.5500000000004</v>
      </c>
    </row>
    <row r="6638" spans="48:54" x14ac:dyDescent="0.2">
      <c r="AV6638" s="191" t="str">
        <f t="shared" si="107"/>
        <v>532_RS_26_4_202425</v>
      </c>
      <c r="AW6638" s="191" t="s">
        <v>92</v>
      </c>
      <c r="AX6638" s="18">
        <v>202425</v>
      </c>
      <c r="AY6638" s="191">
        <v>532</v>
      </c>
      <c r="AZ6638" s="191">
        <v>26</v>
      </c>
      <c r="BA6638" s="191">
        <v>4</v>
      </c>
      <c r="BB6638" s="191">
        <v>2272.6395000000002</v>
      </c>
    </row>
    <row r="6639" spans="48:54" x14ac:dyDescent="0.2">
      <c r="AV6639" s="191" t="str">
        <f t="shared" si="107"/>
        <v>534_RS_26_4_202425</v>
      </c>
      <c r="AW6639" s="191" t="s">
        <v>92</v>
      </c>
      <c r="AX6639" s="18">
        <v>202425</v>
      </c>
      <c r="AY6639" s="191">
        <v>534</v>
      </c>
      <c r="AZ6639" s="191">
        <v>26</v>
      </c>
      <c r="BA6639" s="191">
        <v>4</v>
      </c>
      <c r="BB6639" s="191">
        <v>714.38853999999969</v>
      </c>
    </row>
    <row r="6640" spans="48:54" x14ac:dyDescent="0.2">
      <c r="AV6640" s="191" t="str">
        <f t="shared" si="107"/>
        <v>536_RS_26_4_202425</v>
      </c>
      <c r="AW6640" s="191" t="s">
        <v>92</v>
      </c>
      <c r="AX6640" s="18">
        <v>202425</v>
      </c>
      <c r="AY6640" s="191">
        <v>536</v>
      </c>
      <c r="AZ6640" s="191">
        <v>26</v>
      </c>
      <c r="BA6640" s="191">
        <v>4</v>
      </c>
      <c r="BB6640" s="191">
        <v>235.57200000000012</v>
      </c>
    </row>
    <row r="6641" spans="48:54" x14ac:dyDescent="0.2">
      <c r="AV6641" s="191" t="str">
        <f t="shared" si="107"/>
        <v>538_RS_26_4_202425</v>
      </c>
      <c r="AW6641" s="191" t="s">
        <v>92</v>
      </c>
      <c r="AX6641" s="18">
        <v>202425</v>
      </c>
      <c r="AY6641" s="191">
        <v>538</v>
      </c>
      <c r="AZ6641" s="191">
        <v>26</v>
      </c>
      <c r="BA6641" s="191">
        <v>4</v>
      </c>
      <c r="BB6641" s="191">
        <v>1209.6420000000003</v>
      </c>
    </row>
    <row r="6642" spans="48:54" x14ac:dyDescent="0.2">
      <c r="AV6642" s="191" t="str">
        <f t="shared" si="107"/>
        <v>540_RS_26_4_202425</v>
      </c>
      <c r="AW6642" s="191" t="s">
        <v>92</v>
      </c>
      <c r="AX6642" s="18">
        <v>202425</v>
      </c>
      <c r="AY6642" s="191">
        <v>540</v>
      </c>
      <c r="AZ6642" s="191">
        <v>26</v>
      </c>
      <c r="BA6642" s="191">
        <v>4</v>
      </c>
      <c r="BB6642" s="191">
        <v>1604.143</v>
      </c>
    </row>
    <row r="6643" spans="48:54" x14ac:dyDescent="0.2">
      <c r="AV6643" s="191" t="str">
        <f t="shared" si="107"/>
        <v>542_RS_26_4_202425</v>
      </c>
      <c r="AW6643" s="191" t="s">
        <v>92</v>
      </c>
      <c r="AX6643" s="18">
        <v>202425</v>
      </c>
      <c r="AY6643" s="191">
        <v>542</v>
      </c>
      <c r="AZ6643" s="191">
        <v>26</v>
      </c>
      <c r="BA6643" s="191">
        <v>4</v>
      </c>
      <c r="BB6643" s="191">
        <v>352.93399999999997</v>
      </c>
    </row>
    <row r="6644" spans="48:54" x14ac:dyDescent="0.2">
      <c r="AV6644" s="191" t="str">
        <f t="shared" si="107"/>
        <v>544_RS_26_4_202425</v>
      </c>
      <c r="AW6644" s="191" t="s">
        <v>92</v>
      </c>
      <c r="AX6644" s="18">
        <v>202425</v>
      </c>
      <c r="AY6644" s="191">
        <v>544</v>
      </c>
      <c r="AZ6644" s="191">
        <v>26</v>
      </c>
      <c r="BA6644" s="191">
        <v>4</v>
      </c>
      <c r="BB6644" s="191">
        <v>339.72610000000003</v>
      </c>
    </row>
    <row r="6645" spans="48:54" x14ac:dyDescent="0.2">
      <c r="AV6645" s="191" t="str">
        <f t="shared" si="107"/>
        <v>545_RS_26_4_202425</v>
      </c>
      <c r="AW6645" s="191" t="s">
        <v>92</v>
      </c>
      <c r="AX6645" s="18">
        <v>202425</v>
      </c>
      <c r="AY6645" s="191">
        <v>545</v>
      </c>
      <c r="AZ6645" s="191">
        <v>26</v>
      </c>
      <c r="BA6645" s="191">
        <v>4</v>
      </c>
      <c r="BB6645" s="191">
        <v>734.26750000000004</v>
      </c>
    </row>
    <row r="6646" spans="48:54" x14ac:dyDescent="0.2">
      <c r="AV6646" s="191" t="str">
        <f t="shared" si="107"/>
        <v>546_RS_26_4_202425</v>
      </c>
      <c r="AW6646" s="191" t="s">
        <v>92</v>
      </c>
      <c r="AX6646" s="18">
        <v>202425</v>
      </c>
      <c r="AY6646" s="191">
        <v>546</v>
      </c>
      <c r="AZ6646" s="191">
        <v>26</v>
      </c>
      <c r="BA6646" s="191">
        <v>4</v>
      </c>
      <c r="BB6646" s="191">
        <v>578</v>
      </c>
    </row>
    <row r="6647" spans="48:54" x14ac:dyDescent="0.2">
      <c r="AV6647" s="191" t="str">
        <f t="shared" si="107"/>
        <v>548_RS_26_4_202425</v>
      </c>
      <c r="AW6647" s="191" t="s">
        <v>92</v>
      </c>
      <c r="AX6647" s="18">
        <v>202425</v>
      </c>
      <c r="AY6647" s="191">
        <v>548</v>
      </c>
      <c r="AZ6647" s="191">
        <v>26</v>
      </c>
      <c r="BA6647" s="191">
        <v>4</v>
      </c>
      <c r="BB6647" s="191">
        <v>956.09999999999991</v>
      </c>
    </row>
    <row r="6648" spans="48:54" x14ac:dyDescent="0.2">
      <c r="AV6648" s="191" t="str">
        <f t="shared" si="107"/>
        <v>550_RS_26_4_202425</v>
      </c>
      <c r="AW6648" s="191" t="s">
        <v>92</v>
      </c>
      <c r="AX6648" s="18">
        <v>202425</v>
      </c>
      <c r="AY6648" s="191">
        <v>550</v>
      </c>
      <c r="AZ6648" s="191">
        <v>26</v>
      </c>
      <c r="BA6648" s="191">
        <v>4</v>
      </c>
      <c r="BB6648" s="191">
        <v>479.11026659159904</v>
      </c>
    </row>
    <row r="6649" spans="48:54" x14ac:dyDescent="0.2">
      <c r="AV6649" s="191" t="str">
        <f t="shared" si="107"/>
        <v>552_RS_26_4_202425</v>
      </c>
      <c r="AW6649" s="191" t="s">
        <v>92</v>
      </c>
      <c r="AX6649" s="18">
        <v>202425</v>
      </c>
      <c r="AY6649" s="191">
        <v>552</v>
      </c>
      <c r="AZ6649" s="191">
        <v>26</v>
      </c>
      <c r="BA6649" s="191">
        <v>4</v>
      </c>
      <c r="BB6649" s="191">
        <v>943.13347999999883</v>
      </c>
    </row>
    <row r="6650" spans="48:54" x14ac:dyDescent="0.2">
      <c r="AV6650" s="191" t="str">
        <f t="shared" si="107"/>
        <v>562_RS_26_4_202425</v>
      </c>
      <c r="AW6650" s="191" t="s">
        <v>92</v>
      </c>
      <c r="AX6650" s="18">
        <v>202425</v>
      </c>
      <c r="AY6650" s="191">
        <v>562</v>
      </c>
      <c r="AZ6650" s="191">
        <v>26</v>
      </c>
      <c r="BA6650" s="191">
        <v>4</v>
      </c>
      <c r="BB6650" s="191">
        <v>0</v>
      </c>
    </row>
    <row r="6651" spans="48:54" x14ac:dyDescent="0.2">
      <c r="AV6651" s="191" t="str">
        <f t="shared" si="107"/>
        <v>564_RS_26_4_202425</v>
      </c>
      <c r="AW6651" s="191" t="s">
        <v>92</v>
      </c>
      <c r="AX6651" s="18">
        <v>202425</v>
      </c>
      <c r="AY6651" s="191">
        <v>564</v>
      </c>
      <c r="AZ6651" s="191">
        <v>26</v>
      </c>
      <c r="BA6651" s="191">
        <v>4</v>
      </c>
      <c r="BB6651" s="191">
        <v>0</v>
      </c>
    </row>
    <row r="6652" spans="48:54" x14ac:dyDescent="0.2">
      <c r="AV6652" s="191" t="str">
        <f t="shared" si="107"/>
        <v>566_RS_26_4_202425</v>
      </c>
      <c r="AW6652" s="191" t="s">
        <v>92</v>
      </c>
      <c r="AX6652" s="18">
        <v>202425</v>
      </c>
      <c r="AY6652" s="191">
        <v>566</v>
      </c>
      <c r="AZ6652" s="191">
        <v>26</v>
      </c>
      <c r="BA6652" s="191">
        <v>4</v>
      </c>
      <c r="BB6652" s="191">
        <v>0</v>
      </c>
    </row>
    <row r="6653" spans="48:54" x14ac:dyDescent="0.2">
      <c r="AV6653" s="191" t="str">
        <f t="shared" si="107"/>
        <v>568_RS_26_4_202425</v>
      </c>
      <c r="AW6653" s="191" t="s">
        <v>92</v>
      </c>
      <c r="AX6653" s="18">
        <v>202425</v>
      </c>
      <c r="AY6653" s="191">
        <v>568</v>
      </c>
      <c r="AZ6653" s="191">
        <v>26</v>
      </c>
      <c r="BA6653" s="191">
        <v>4</v>
      </c>
      <c r="BB6653" s="191">
        <v>0</v>
      </c>
    </row>
    <row r="6654" spans="48:54" x14ac:dyDescent="0.2">
      <c r="AV6654" s="191" t="str">
        <f t="shared" si="107"/>
        <v>572_RS_26_4_202425</v>
      </c>
      <c r="AW6654" s="191" t="s">
        <v>92</v>
      </c>
      <c r="AX6654" s="18">
        <v>202425</v>
      </c>
      <c r="AY6654" s="191">
        <v>572</v>
      </c>
      <c r="AZ6654" s="191">
        <v>26</v>
      </c>
      <c r="BA6654" s="191">
        <v>4</v>
      </c>
      <c r="BB6654" s="191">
        <v>0</v>
      </c>
    </row>
    <row r="6655" spans="48:54" x14ac:dyDescent="0.2">
      <c r="AV6655" s="191" t="str">
        <f t="shared" si="107"/>
        <v>574_RS_26_4_202425</v>
      </c>
      <c r="AW6655" s="191" t="s">
        <v>92</v>
      </c>
      <c r="AX6655" s="18">
        <v>202425</v>
      </c>
      <c r="AY6655" s="191">
        <v>574</v>
      </c>
      <c r="AZ6655" s="191">
        <v>26</v>
      </c>
      <c r="BA6655" s="191">
        <v>4</v>
      </c>
      <c r="BB6655" s="191">
        <v>0</v>
      </c>
    </row>
    <row r="6656" spans="48:54" x14ac:dyDescent="0.2">
      <c r="AV6656" s="191" t="str">
        <f t="shared" si="107"/>
        <v>576_RS_26_4_202425</v>
      </c>
      <c r="AW6656" s="191" t="s">
        <v>92</v>
      </c>
      <c r="AX6656" s="18">
        <v>202425</v>
      </c>
      <c r="AY6656" s="191">
        <v>576</v>
      </c>
      <c r="AZ6656" s="191">
        <v>26</v>
      </c>
      <c r="BA6656" s="191">
        <v>4</v>
      </c>
      <c r="BB6656" s="191">
        <v>0</v>
      </c>
    </row>
    <row r="6657" spans="48:54" x14ac:dyDescent="0.2">
      <c r="AV6657" s="191" t="str">
        <f t="shared" si="107"/>
        <v>582_RS_26_4_202425</v>
      </c>
      <c r="AW6657" s="191" t="s">
        <v>92</v>
      </c>
      <c r="AX6657" s="18">
        <v>202425</v>
      </c>
      <c r="AY6657" s="191">
        <v>582</v>
      </c>
      <c r="AZ6657" s="191">
        <v>26</v>
      </c>
      <c r="BA6657" s="191">
        <v>4</v>
      </c>
      <c r="BB6657" s="191">
        <v>0</v>
      </c>
    </row>
    <row r="6658" spans="48:54" x14ac:dyDescent="0.2">
      <c r="AV6658" s="191" t="str">
        <f t="shared" si="107"/>
        <v>584_RS_26_4_202425</v>
      </c>
      <c r="AW6658" s="191" t="s">
        <v>92</v>
      </c>
      <c r="AX6658" s="18">
        <v>202425</v>
      </c>
      <c r="AY6658" s="191">
        <v>584</v>
      </c>
      <c r="AZ6658" s="191">
        <v>26</v>
      </c>
      <c r="BA6658" s="191">
        <v>4</v>
      </c>
      <c r="BB6658" s="191">
        <v>0</v>
      </c>
    </row>
    <row r="6659" spans="48:54" x14ac:dyDescent="0.2">
      <c r="AV6659" s="191" t="str">
        <f t="shared" si="107"/>
        <v>586_RS_26_4_202425</v>
      </c>
      <c r="AW6659" s="191" t="s">
        <v>92</v>
      </c>
      <c r="AX6659" s="18">
        <v>202425</v>
      </c>
      <c r="AY6659" s="191">
        <v>586</v>
      </c>
      <c r="AZ6659" s="191">
        <v>26</v>
      </c>
      <c r="BA6659" s="191">
        <v>4</v>
      </c>
      <c r="BB6659" s="191">
        <v>0</v>
      </c>
    </row>
    <row r="6660" spans="48:54" x14ac:dyDescent="0.2">
      <c r="AV6660" s="191" t="str">
        <f t="shared" ref="AV6660:AV6723" si="108">AY6660&amp;"_"&amp;AW6660&amp;"_"&amp;AZ6660&amp;"_"&amp;BA6660&amp;"_"&amp;AX6660</f>
        <v>512_RS_26_5_202425</v>
      </c>
      <c r="AW6660" s="191" t="s">
        <v>92</v>
      </c>
      <c r="AX6660" s="18">
        <v>202425</v>
      </c>
      <c r="AY6660" s="191">
        <v>512</v>
      </c>
      <c r="AZ6660" s="191">
        <v>26</v>
      </c>
      <c r="BA6660" s="191">
        <v>5</v>
      </c>
      <c r="BB6660" s="191">
        <v>-14.367000000000001</v>
      </c>
    </row>
    <row r="6661" spans="48:54" x14ac:dyDescent="0.2">
      <c r="AV6661" s="191" t="str">
        <f t="shared" si="108"/>
        <v>514_RS_26_5_202425</v>
      </c>
      <c r="AW6661" s="191" t="s">
        <v>92</v>
      </c>
      <c r="AX6661" s="18">
        <v>202425</v>
      </c>
      <c r="AY6661" s="191">
        <v>514</v>
      </c>
      <c r="AZ6661" s="191">
        <v>26</v>
      </c>
      <c r="BA6661" s="191">
        <v>5</v>
      </c>
      <c r="BB6661" s="191">
        <v>-134</v>
      </c>
    </row>
    <row r="6662" spans="48:54" x14ac:dyDescent="0.2">
      <c r="AV6662" s="191" t="str">
        <f t="shared" si="108"/>
        <v>516_RS_26_5_202425</v>
      </c>
      <c r="AW6662" s="191" t="s">
        <v>92</v>
      </c>
      <c r="AX6662" s="18">
        <v>202425</v>
      </c>
      <c r="AY6662" s="191">
        <v>516</v>
      </c>
      <c r="AZ6662" s="191">
        <v>26</v>
      </c>
      <c r="BA6662" s="191">
        <v>5</v>
      </c>
      <c r="BB6662" s="191">
        <v>0</v>
      </c>
    </row>
    <row r="6663" spans="48:54" x14ac:dyDescent="0.2">
      <c r="AV6663" s="191" t="str">
        <f t="shared" si="108"/>
        <v>518_RS_26_5_202425</v>
      </c>
      <c r="AW6663" s="191" t="s">
        <v>92</v>
      </c>
      <c r="AX6663" s="18">
        <v>202425</v>
      </c>
      <c r="AY6663" s="191">
        <v>518</v>
      </c>
      <c r="AZ6663" s="191">
        <v>26</v>
      </c>
      <c r="BA6663" s="191">
        <v>5</v>
      </c>
      <c r="BB6663" s="191">
        <v>0</v>
      </c>
    </row>
    <row r="6664" spans="48:54" x14ac:dyDescent="0.2">
      <c r="AV6664" s="191" t="str">
        <f t="shared" si="108"/>
        <v>520_RS_26_5_202425</v>
      </c>
      <c r="AW6664" s="191" t="s">
        <v>92</v>
      </c>
      <c r="AX6664" s="18">
        <v>202425</v>
      </c>
      <c r="AY6664" s="191">
        <v>520</v>
      </c>
      <c r="AZ6664" s="191">
        <v>26</v>
      </c>
      <c r="BA6664" s="191">
        <v>5</v>
      </c>
      <c r="BB6664" s="191">
        <v>0</v>
      </c>
    </row>
    <row r="6665" spans="48:54" x14ac:dyDescent="0.2">
      <c r="AV6665" s="191" t="str">
        <f t="shared" si="108"/>
        <v>522_RS_26_5_202425</v>
      </c>
      <c r="AW6665" s="191" t="s">
        <v>92</v>
      </c>
      <c r="AX6665" s="18">
        <v>202425</v>
      </c>
      <c r="AY6665" s="191">
        <v>522</v>
      </c>
      <c r="AZ6665" s="191">
        <v>26</v>
      </c>
      <c r="BA6665" s="191">
        <v>5</v>
      </c>
      <c r="BB6665" s="191">
        <v>0</v>
      </c>
    </row>
    <row r="6666" spans="48:54" x14ac:dyDescent="0.2">
      <c r="AV6666" s="191" t="str">
        <f t="shared" si="108"/>
        <v>524_RS_26_5_202425</v>
      </c>
      <c r="AW6666" s="191" t="s">
        <v>92</v>
      </c>
      <c r="AX6666" s="18">
        <v>202425</v>
      </c>
      <c r="AY6666" s="191">
        <v>524</v>
      </c>
      <c r="AZ6666" s="191">
        <v>26</v>
      </c>
      <c r="BA6666" s="191">
        <v>5</v>
      </c>
      <c r="BB6666" s="191">
        <v>-46.241999999999997</v>
      </c>
    </row>
    <row r="6667" spans="48:54" x14ac:dyDescent="0.2">
      <c r="AV6667" s="191" t="str">
        <f t="shared" si="108"/>
        <v>526_RS_26_5_202425</v>
      </c>
      <c r="AW6667" s="191" t="s">
        <v>92</v>
      </c>
      <c r="AX6667" s="18">
        <v>202425</v>
      </c>
      <c r="AY6667" s="191">
        <v>526</v>
      </c>
      <c r="AZ6667" s="191">
        <v>26</v>
      </c>
      <c r="BA6667" s="191">
        <v>5</v>
      </c>
      <c r="BB6667" s="191">
        <v>0</v>
      </c>
    </row>
    <row r="6668" spans="48:54" x14ac:dyDescent="0.2">
      <c r="AV6668" s="191" t="str">
        <f t="shared" si="108"/>
        <v>528_RS_26_5_202425</v>
      </c>
      <c r="AW6668" s="191" t="s">
        <v>92</v>
      </c>
      <c r="AX6668" s="18">
        <v>202425</v>
      </c>
      <c r="AY6668" s="191">
        <v>528</v>
      </c>
      <c r="AZ6668" s="191">
        <v>26</v>
      </c>
      <c r="BA6668" s="191">
        <v>5</v>
      </c>
      <c r="BB6668" s="191">
        <v>0</v>
      </c>
    </row>
    <row r="6669" spans="48:54" x14ac:dyDescent="0.2">
      <c r="AV6669" s="191" t="str">
        <f t="shared" si="108"/>
        <v>530_RS_26_5_202425</v>
      </c>
      <c r="AW6669" s="191" t="s">
        <v>92</v>
      </c>
      <c r="AX6669" s="18">
        <v>202425</v>
      </c>
      <c r="AY6669" s="191">
        <v>530</v>
      </c>
      <c r="AZ6669" s="191">
        <v>26</v>
      </c>
      <c r="BA6669" s="191">
        <v>5</v>
      </c>
      <c r="BB6669" s="191">
        <v>-66.658000000000001</v>
      </c>
    </row>
    <row r="6670" spans="48:54" x14ac:dyDescent="0.2">
      <c r="AV6670" s="191" t="str">
        <f t="shared" si="108"/>
        <v>532_RS_26_5_202425</v>
      </c>
      <c r="AW6670" s="191" t="s">
        <v>92</v>
      </c>
      <c r="AX6670" s="18">
        <v>202425</v>
      </c>
      <c r="AY6670" s="191">
        <v>532</v>
      </c>
      <c r="AZ6670" s="191">
        <v>26</v>
      </c>
      <c r="BA6670" s="191">
        <v>5</v>
      </c>
      <c r="BB6670" s="191">
        <v>-778</v>
      </c>
    </row>
    <row r="6671" spans="48:54" x14ac:dyDescent="0.2">
      <c r="AV6671" s="191" t="str">
        <f t="shared" si="108"/>
        <v>534_RS_26_5_202425</v>
      </c>
      <c r="AW6671" s="191" t="s">
        <v>92</v>
      </c>
      <c r="AX6671" s="18">
        <v>202425</v>
      </c>
      <c r="AY6671" s="191">
        <v>534</v>
      </c>
      <c r="AZ6671" s="191">
        <v>26</v>
      </c>
      <c r="BA6671" s="191">
        <v>5</v>
      </c>
      <c r="BB6671" s="191">
        <v>0</v>
      </c>
    </row>
    <row r="6672" spans="48:54" x14ac:dyDescent="0.2">
      <c r="AV6672" s="191" t="str">
        <f t="shared" si="108"/>
        <v>536_RS_26_5_202425</v>
      </c>
      <c r="AW6672" s="191" t="s">
        <v>92</v>
      </c>
      <c r="AX6672" s="18">
        <v>202425</v>
      </c>
      <c r="AY6672" s="191">
        <v>536</v>
      </c>
      <c r="AZ6672" s="191">
        <v>26</v>
      </c>
      <c r="BA6672" s="191">
        <v>5</v>
      </c>
      <c r="BB6672" s="191">
        <v>0</v>
      </c>
    </row>
    <row r="6673" spans="48:54" x14ac:dyDescent="0.2">
      <c r="AV6673" s="191" t="str">
        <f t="shared" si="108"/>
        <v>538_RS_26_5_202425</v>
      </c>
      <c r="AW6673" s="191" t="s">
        <v>92</v>
      </c>
      <c r="AX6673" s="18">
        <v>202425</v>
      </c>
      <c r="AY6673" s="191">
        <v>538</v>
      </c>
      <c r="AZ6673" s="191">
        <v>26</v>
      </c>
      <c r="BA6673" s="191">
        <v>5</v>
      </c>
      <c r="BB6673" s="191">
        <v>-10.545</v>
      </c>
    </row>
    <row r="6674" spans="48:54" x14ac:dyDescent="0.2">
      <c r="AV6674" s="191" t="str">
        <f t="shared" si="108"/>
        <v>540_RS_26_5_202425</v>
      </c>
      <c r="AW6674" s="191" t="s">
        <v>92</v>
      </c>
      <c r="AX6674" s="18">
        <v>202425</v>
      </c>
      <c r="AY6674" s="191">
        <v>540</v>
      </c>
      <c r="AZ6674" s="191">
        <v>26</v>
      </c>
      <c r="BA6674" s="191">
        <v>5</v>
      </c>
      <c r="BB6674" s="191">
        <v>-19.695</v>
      </c>
    </row>
    <row r="6675" spans="48:54" x14ac:dyDescent="0.2">
      <c r="AV6675" s="191" t="str">
        <f t="shared" si="108"/>
        <v>542_RS_26_5_202425</v>
      </c>
      <c r="AW6675" s="191" t="s">
        <v>92</v>
      </c>
      <c r="AX6675" s="18">
        <v>202425</v>
      </c>
      <c r="AY6675" s="191">
        <v>542</v>
      </c>
      <c r="AZ6675" s="191">
        <v>26</v>
      </c>
      <c r="BA6675" s="191">
        <v>5</v>
      </c>
      <c r="BB6675" s="191">
        <v>0</v>
      </c>
    </row>
    <row r="6676" spans="48:54" x14ac:dyDescent="0.2">
      <c r="AV6676" s="191" t="str">
        <f t="shared" si="108"/>
        <v>544_RS_26_5_202425</v>
      </c>
      <c r="AW6676" s="191" t="s">
        <v>92</v>
      </c>
      <c r="AX6676" s="18">
        <v>202425</v>
      </c>
      <c r="AY6676" s="191">
        <v>544</v>
      </c>
      <c r="AZ6676" s="191">
        <v>26</v>
      </c>
      <c r="BA6676" s="191">
        <v>5</v>
      </c>
      <c r="BB6676" s="191">
        <v>0</v>
      </c>
    </row>
    <row r="6677" spans="48:54" x14ac:dyDescent="0.2">
      <c r="AV6677" s="191" t="str">
        <f t="shared" si="108"/>
        <v>545_RS_26_5_202425</v>
      </c>
      <c r="AW6677" s="191" t="s">
        <v>92</v>
      </c>
      <c r="AX6677" s="18">
        <v>202425</v>
      </c>
      <c r="AY6677" s="191">
        <v>545</v>
      </c>
      <c r="AZ6677" s="191">
        <v>26</v>
      </c>
      <c r="BA6677" s="191">
        <v>5</v>
      </c>
      <c r="BB6677" s="191">
        <v>-7.75</v>
      </c>
    </row>
    <row r="6678" spans="48:54" x14ac:dyDescent="0.2">
      <c r="AV6678" s="191" t="str">
        <f t="shared" si="108"/>
        <v>546_RS_26_5_202425</v>
      </c>
      <c r="AW6678" s="191" t="s">
        <v>92</v>
      </c>
      <c r="AX6678" s="18">
        <v>202425</v>
      </c>
      <c r="AY6678" s="191">
        <v>546</v>
      </c>
      <c r="AZ6678" s="191">
        <v>26</v>
      </c>
      <c r="BA6678" s="191">
        <v>5</v>
      </c>
      <c r="BB6678" s="191">
        <v>0</v>
      </c>
    </row>
    <row r="6679" spans="48:54" x14ac:dyDescent="0.2">
      <c r="AV6679" s="191" t="str">
        <f t="shared" si="108"/>
        <v>548_RS_26_5_202425</v>
      </c>
      <c r="AW6679" s="191" t="s">
        <v>92</v>
      </c>
      <c r="AX6679" s="18">
        <v>202425</v>
      </c>
      <c r="AY6679" s="191">
        <v>548</v>
      </c>
      <c r="AZ6679" s="191">
        <v>26</v>
      </c>
      <c r="BA6679" s="191">
        <v>5</v>
      </c>
      <c r="BB6679" s="191">
        <v>0</v>
      </c>
    </row>
    <row r="6680" spans="48:54" x14ac:dyDescent="0.2">
      <c r="AV6680" s="191" t="str">
        <f t="shared" si="108"/>
        <v>550_RS_26_5_202425</v>
      </c>
      <c r="AW6680" s="191" t="s">
        <v>92</v>
      </c>
      <c r="AX6680" s="18">
        <v>202425</v>
      </c>
      <c r="AY6680" s="191">
        <v>550</v>
      </c>
      <c r="AZ6680" s="191">
        <v>26</v>
      </c>
      <c r="BA6680" s="191">
        <v>5</v>
      </c>
      <c r="BB6680" s="191">
        <v>-5.2999999999999998E-4</v>
      </c>
    </row>
    <row r="6681" spans="48:54" x14ac:dyDescent="0.2">
      <c r="AV6681" s="191" t="str">
        <f t="shared" si="108"/>
        <v>552_RS_26_5_202425</v>
      </c>
      <c r="AW6681" s="191" t="s">
        <v>92</v>
      </c>
      <c r="AX6681" s="18">
        <v>202425</v>
      </c>
      <c r="AY6681" s="191">
        <v>552</v>
      </c>
      <c r="AZ6681" s="191">
        <v>26</v>
      </c>
      <c r="BA6681" s="191">
        <v>5</v>
      </c>
      <c r="BB6681" s="191">
        <v>-113</v>
      </c>
    </row>
    <row r="6682" spans="48:54" x14ac:dyDescent="0.2">
      <c r="AV6682" s="191" t="str">
        <f t="shared" si="108"/>
        <v>562_RS_26_5_202425</v>
      </c>
      <c r="AW6682" s="191" t="s">
        <v>92</v>
      </c>
      <c r="AX6682" s="18">
        <v>202425</v>
      </c>
      <c r="AY6682" s="191">
        <v>562</v>
      </c>
      <c r="AZ6682" s="191">
        <v>26</v>
      </c>
      <c r="BA6682" s="191">
        <v>5</v>
      </c>
      <c r="BB6682" s="191">
        <v>0</v>
      </c>
    </row>
    <row r="6683" spans="48:54" x14ac:dyDescent="0.2">
      <c r="AV6683" s="191" t="str">
        <f t="shared" si="108"/>
        <v>564_RS_26_5_202425</v>
      </c>
      <c r="AW6683" s="191" t="s">
        <v>92</v>
      </c>
      <c r="AX6683" s="18">
        <v>202425</v>
      </c>
      <c r="AY6683" s="191">
        <v>564</v>
      </c>
      <c r="AZ6683" s="191">
        <v>26</v>
      </c>
      <c r="BA6683" s="191">
        <v>5</v>
      </c>
      <c r="BB6683" s="191">
        <v>0</v>
      </c>
    </row>
    <row r="6684" spans="48:54" x14ac:dyDescent="0.2">
      <c r="AV6684" s="191" t="str">
        <f t="shared" si="108"/>
        <v>566_RS_26_5_202425</v>
      </c>
      <c r="AW6684" s="191" t="s">
        <v>92</v>
      </c>
      <c r="AX6684" s="18">
        <v>202425</v>
      </c>
      <c r="AY6684" s="191">
        <v>566</v>
      </c>
      <c r="AZ6684" s="191">
        <v>26</v>
      </c>
      <c r="BA6684" s="191">
        <v>5</v>
      </c>
      <c r="BB6684" s="191">
        <v>0</v>
      </c>
    </row>
    <row r="6685" spans="48:54" x14ac:dyDescent="0.2">
      <c r="AV6685" s="191" t="str">
        <f t="shared" si="108"/>
        <v>568_RS_26_5_202425</v>
      </c>
      <c r="AW6685" s="191" t="s">
        <v>92</v>
      </c>
      <c r="AX6685" s="18">
        <v>202425</v>
      </c>
      <c r="AY6685" s="191">
        <v>568</v>
      </c>
      <c r="AZ6685" s="191">
        <v>26</v>
      </c>
      <c r="BA6685" s="191">
        <v>5</v>
      </c>
      <c r="BB6685" s="191">
        <v>0</v>
      </c>
    </row>
    <row r="6686" spans="48:54" x14ac:dyDescent="0.2">
      <c r="AV6686" s="191" t="str">
        <f t="shared" si="108"/>
        <v>572_RS_26_5_202425</v>
      </c>
      <c r="AW6686" s="191" t="s">
        <v>92</v>
      </c>
      <c r="AX6686" s="18">
        <v>202425</v>
      </c>
      <c r="AY6686" s="191">
        <v>572</v>
      </c>
      <c r="AZ6686" s="191">
        <v>26</v>
      </c>
      <c r="BA6686" s="191">
        <v>5</v>
      </c>
      <c r="BB6686" s="191">
        <v>0</v>
      </c>
    </row>
    <row r="6687" spans="48:54" x14ac:dyDescent="0.2">
      <c r="AV6687" s="191" t="str">
        <f t="shared" si="108"/>
        <v>574_RS_26_5_202425</v>
      </c>
      <c r="AW6687" s="191" t="s">
        <v>92</v>
      </c>
      <c r="AX6687" s="18">
        <v>202425</v>
      </c>
      <c r="AY6687" s="191">
        <v>574</v>
      </c>
      <c r="AZ6687" s="191">
        <v>26</v>
      </c>
      <c r="BA6687" s="191">
        <v>5</v>
      </c>
      <c r="BB6687" s="191">
        <v>0</v>
      </c>
    </row>
    <row r="6688" spans="48:54" x14ac:dyDescent="0.2">
      <c r="AV6688" s="191" t="str">
        <f t="shared" si="108"/>
        <v>576_RS_26_5_202425</v>
      </c>
      <c r="AW6688" s="191" t="s">
        <v>92</v>
      </c>
      <c r="AX6688" s="18">
        <v>202425</v>
      </c>
      <c r="AY6688" s="191">
        <v>576</v>
      </c>
      <c r="AZ6688" s="191">
        <v>26</v>
      </c>
      <c r="BA6688" s="191">
        <v>5</v>
      </c>
      <c r="BB6688" s="191">
        <v>0</v>
      </c>
    </row>
    <row r="6689" spans="48:54" x14ac:dyDescent="0.2">
      <c r="AV6689" s="191" t="str">
        <f t="shared" si="108"/>
        <v>582_RS_26_5_202425</v>
      </c>
      <c r="AW6689" s="191" t="s">
        <v>92</v>
      </c>
      <c r="AX6689" s="18">
        <v>202425</v>
      </c>
      <c r="AY6689" s="191">
        <v>582</v>
      </c>
      <c r="AZ6689" s="191">
        <v>26</v>
      </c>
      <c r="BA6689" s="191">
        <v>5</v>
      </c>
      <c r="BB6689" s="191">
        <v>0</v>
      </c>
    </row>
    <row r="6690" spans="48:54" x14ac:dyDescent="0.2">
      <c r="AV6690" s="191" t="str">
        <f t="shared" si="108"/>
        <v>584_RS_26_5_202425</v>
      </c>
      <c r="AW6690" s="191" t="s">
        <v>92</v>
      </c>
      <c r="AX6690" s="18">
        <v>202425</v>
      </c>
      <c r="AY6690" s="191">
        <v>584</v>
      </c>
      <c r="AZ6690" s="191">
        <v>26</v>
      </c>
      <c r="BA6690" s="191">
        <v>5</v>
      </c>
      <c r="BB6690" s="191">
        <v>0</v>
      </c>
    </row>
    <row r="6691" spans="48:54" x14ac:dyDescent="0.2">
      <c r="AV6691" s="191" t="str">
        <f t="shared" si="108"/>
        <v>586_RS_26_5_202425</v>
      </c>
      <c r="AW6691" s="191" t="s">
        <v>92</v>
      </c>
      <c r="AX6691" s="18">
        <v>202425</v>
      </c>
      <c r="AY6691" s="191">
        <v>586</v>
      </c>
      <c r="AZ6691" s="191">
        <v>26</v>
      </c>
      <c r="BA6691" s="191">
        <v>5</v>
      </c>
      <c r="BB6691" s="191">
        <v>0</v>
      </c>
    </row>
    <row r="6692" spans="48:54" x14ac:dyDescent="0.2">
      <c r="AV6692" s="191" t="str">
        <f t="shared" si="108"/>
        <v>512_RS_27_1_202425</v>
      </c>
      <c r="AW6692" s="191" t="s">
        <v>92</v>
      </c>
      <c r="AX6692" s="18">
        <v>202425</v>
      </c>
      <c r="AY6692" s="191">
        <v>512</v>
      </c>
      <c r="AZ6692" s="191">
        <v>27</v>
      </c>
      <c r="BA6692" s="191">
        <v>1</v>
      </c>
      <c r="BB6692" s="191">
        <v>544.97299999999996</v>
      </c>
    </row>
    <row r="6693" spans="48:54" x14ac:dyDescent="0.2">
      <c r="AV6693" s="191" t="str">
        <f t="shared" si="108"/>
        <v>514_RS_27_1_202425</v>
      </c>
      <c r="AW6693" s="191" t="s">
        <v>92</v>
      </c>
      <c r="AX6693" s="18">
        <v>202425</v>
      </c>
      <c r="AY6693" s="191">
        <v>514</v>
      </c>
      <c r="AZ6693" s="191">
        <v>27</v>
      </c>
      <c r="BA6693" s="191">
        <v>1</v>
      </c>
      <c r="BB6693" s="191">
        <v>631</v>
      </c>
    </row>
    <row r="6694" spans="48:54" x14ac:dyDescent="0.2">
      <c r="AV6694" s="191" t="str">
        <f t="shared" si="108"/>
        <v>516_RS_27_1_202425</v>
      </c>
      <c r="AW6694" s="191" t="s">
        <v>92</v>
      </c>
      <c r="AX6694" s="18">
        <v>202425</v>
      </c>
      <c r="AY6694" s="191">
        <v>516</v>
      </c>
      <c r="AZ6694" s="191">
        <v>27</v>
      </c>
      <c r="BA6694" s="191">
        <v>1</v>
      </c>
      <c r="BB6694" s="191">
        <v>627.3347684707752</v>
      </c>
    </row>
    <row r="6695" spans="48:54" x14ac:dyDescent="0.2">
      <c r="AV6695" s="191" t="str">
        <f t="shared" si="108"/>
        <v>518_RS_27_1_202425</v>
      </c>
      <c r="AW6695" s="191" t="s">
        <v>92</v>
      </c>
      <c r="AX6695" s="18">
        <v>202425</v>
      </c>
      <c r="AY6695" s="191">
        <v>518</v>
      </c>
      <c r="AZ6695" s="191">
        <v>27</v>
      </c>
      <c r="BA6695" s="191">
        <v>1</v>
      </c>
      <c r="BB6695" s="191">
        <v>274.82600000000002</v>
      </c>
    </row>
    <row r="6696" spans="48:54" x14ac:dyDescent="0.2">
      <c r="AV6696" s="191" t="str">
        <f t="shared" si="108"/>
        <v>520_RS_27_1_202425</v>
      </c>
      <c r="AW6696" s="191" t="s">
        <v>92</v>
      </c>
      <c r="AX6696" s="18">
        <v>202425</v>
      </c>
      <c r="AY6696" s="191">
        <v>520</v>
      </c>
      <c r="AZ6696" s="191">
        <v>27</v>
      </c>
      <c r="BA6696" s="191">
        <v>1</v>
      </c>
      <c r="BB6696" s="191">
        <v>696.39800000000002</v>
      </c>
    </row>
    <row r="6697" spans="48:54" x14ac:dyDescent="0.2">
      <c r="AV6697" s="191" t="str">
        <f t="shared" si="108"/>
        <v>522_RS_27_1_202425</v>
      </c>
      <c r="AW6697" s="191" t="s">
        <v>92</v>
      </c>
      <c r="AX6697" s="18">
        <v>202425</v>
      </c>
      <c r="AY6697" s="191">
        <v>522</v>
      </c>
      <c r="AZ6697" s="191">
        <v>27</v>
      </c>
      <c r="BA6697" s="191">
        <v>1</v>
      </c>
      <c r="BB6697" s="191">
        <v>523.47667999999999</v>
      </c>
    </row>
    <row r="6698" spans="48:54" x14ac:dyDescent="0.2">
      <c r="AV6698" s="191" t="str">
        <f t="shared" si="108"/>
        <v>524_RS_27_1_202425</v>
      </c>
      <c r="AW6698" s="191" t="s">
        <v>92</v>
      </c>
      <c r="AX6698" s="18">
        <v>202425</v>
      </c>
      <c r="AY6698" s="191">
        <v>524</v>
      </c>
      <c r="AZ6698" s="191">
        <v>27</v>
      </c>
      <c r="BA6698" s="191">
        <v>1</v>
      </c>
      <c r="BB6698" s="191">
        <v>511.02068000000003</v>
      </c>
    </row>
    <row r="6699" spans="48:54" x14ac:dyDescent="0.2">
      <c r="AV6699" s="191" t="str">
        <f t="shared" si="108"/>
        <v>526_RS_27_1_202425</v>
      </c>
      <c r="AW6699" s="191" t="s">
        <v>92</v>
      </c>
      <c r="AX6699" s="18">
        <v>202425</v>
      </c>
      <c r="AY6699" s="191">
        <v>526</v>
      </c>
      <c r="AZ6699" s="191">
        <v>27</v>
      </c>
      <c r="BA6699" s="191">
        <v>1</v>
      </c>
      <c r="BB6699" s="191">
        <v>565.15000000000009</v>
      </c>
    </row>
    <row r="6700" spans="48:54" x14ac:dyDescent="0.2">
      <c r="AV6700" s="191" t="str">
        <f t="shared" si="108"/>
        <v>528_RS_27_1_202425</v>
      </c>
      <c r="AW6700" s="191" t="s">
        <v>92</v>
      </c>
      <c r="AX6700" s="18">
        <v>202425</v>
      </c>
      <c r="AY6700" s="191">
        <v>528</v>
      </c>
      <c r="AZ6700" s="191">
        <v>27</v>
      </c>
      <c r="BA6700" s="191">
        <v>1</v>
      </c>
      <c r="BB6700" s="191">
        <v>534</v>
      </c>
    </row>
    <row r="6701" spans="48:54" x14ac:dyDescent="0.2">
      <c r="AV6701" s="191" t="str">
        <f t="shared" si="108"/>
        <v>530_RS_27_1_202425</v>
      </c>
      <c r="AW6701" s="191" t="s">
        <v>92</v>
      </c>
      <c r="AX6701" s="18">
        <v>202425</v>
      </c>
      <c r="AY6701" s="191">
        <v>530</v>
      </c>
      <c r="AZ6701" s="191">
        <v>27</v>
      </c>
      <c r="BA6701" s="191">
        <v>1</v>
      </c>
      <c r="BB6701" s="191">
        <v>1403.4970000000001</v>
      </c>
    </row>
    <row r="6702" spans="48:54" x14ac:dyDescent="0.2">
      <c r="AV6702" s="191" t="str">
        <f t="shared" si="108"/>
        <v>532_RS_27_1_202425</v>
      </c>
      <c r="AW6702" s="191" t="s">
        <v>92</v>
      </c>
      <c r="AX6702" s="18">
        <v>202425</v>
      </c>
      <c r="AY6702" s="191">
        <v>532</v>
      </c>
      <c r="AZ6702" s="191">
        <v>27</v>
      </c>
      <c r="BA6702" s="191">
        <v>1</v>
      </c>
      <c r="BB6702" s="191">
        <v>842.94855000000007</v>
      </c>
    </row>
    <row r="6703" spans="48:54" x14ac:dyDescent="0.2">
      <c r="AV6703" s="191" t="str">
        <f t="shared" si="108"/>
        <v>534_RS_27_1_202425</v>
      </c>
      <c r="AW6703" s="191" t="s">
        <v>92</v>
      </c>
      <c r="AX6703" s="18">
        <v>202425</v>
      </c>
      <c r="AY6703" s="191">
        <v>534</v>
      </c>
      <c r="AZ6703" s="191">
        <v>27</v>
      </c>
      <c r="BA6703" s="191">
        <v>1</v>
      </c>
      <c r="BB6703" s="191">
        <v>813.95287000000008</v>
      </c>
    </row>
    <row r="6704" spans="48:54" x14ac:dyDescent="0.2">
      <c r="AV6704" s="191" t="str">
        <f t="shared" si="108"/>
        <v>536_RS_27_1_202425</v>
      </c>
      <c r="AW6704" s="191" t="s">
        <v>92</v>
      </c>
      <c r="AX6704" s="18">
        <v>202425</v>
      </c>
      <c r="AY6704" s="191">
        <v>536</v>
      </c>
      <c r="AZ6704" s="191">
        <v>27</v>
      </c>
      <c r="BA6704" s="191">
        <v>1</v>
      </c>
      <c r="BB6704" s="191">
        <v>508.827</v>
      </c>
    </row>
    <row r="6705" spans="48:54" x14ac:dyDescent="0.2">
      <c r="AV6705" s="191" t="str">
        <f t="shared" si="108"/>
        <v>538_RS_27_1_202425</v>
      </c>
      <c r="AW6705" s="191" t="s">
        <v>92</v>
      </c>
      <c r="AX6705" s="18">
        <v>202425</v>
      </c>
      <c r="AY6705" s="191">
        <v>538</v>
      </c>
      <c r="AZ6705" s="191">
        <v>27</v>
      </c>
      <c r="BA6705" s="191">
        <v>1</v>
      </c>
      <c r="BB6705" s="191">
        <v>788.89709843750006</v>
      </c>
    </row>
    <row r="6706" spans="48:54" x14ac:dyDescent="0.2">
      <c r="AV6706" s="191" t="str">
        <f t="shared" si="108"/>
        <v>540_RS_27_1_202425</v>
      </c>
      <c r="AW6706" s="191" t="s">
        <v>92</v>
      </c>
      <c r="AX6706" s="18">
        <v>202425</v>
      </c>
      <c r="AY6706" s="191">
        <v>540</v>
      </c>
      <c r="AZ6706" s="191">
        <v>27</v>
      </c>
      <c r="BA6706" s="191">
        <v>1</v>
      </c>
      <c r="BB6706" s="191">
        <v>606.24600000000009</v>
      </c>
    </row>
    <row r="6707" spans="48:54" x14ac:dyDescent="0.2">
      <c r="AV6707" s="191" t="str">
        <f t="shared" si="108"/>
        <v>542_RS_27_1_202425</v>
      </c>
      <c r="AW6707" s="191" t="s">
        <v>92</v>
      </c>
      <c r="AX6707" s="18">
        <v>202425</v>
      </c>
      <c r="AY6707" s="191">
        <v>542</v>
      </c>
      <c r="AZ6707" s="191">
        <v>27</v>
      </c>
      <c r="BA6707" s="191">
        <v>1</v>
      </c>
      <c r="BB6707" s="191">
        <v>186.44399999999999</v>
      </c>
    </row>
    <row r="6708" spans="48:54" x14ac:dyDescent="0.2">
      <c r="AV6708" s="191" t="str">
        <f t="shared" si="108"/>
        <v>544_RS_27_1_202425</v>
      </c>
      <c r="AW6708" s="191" t="s">
        <v>92</v>
      </c>
      <c r="AX6708" s="18">
        <v>202425</v>
      </c>
      <c r="AY6708" s="191">
        <v>544</v>
      </c>
      <c r="AZ6708" s="191">
        <v>27</v>
      </c>
      <c r="BA6708" s="191">
        <v>1</v>
      </c>
      <c r="BB6708" s="191">
        <v>1142.7741000000001</v>
      </c>
    </row>
    <row r="6709" spans="48:54" x14ac:dyDescent="0.2">
      <c r="AV6709" s="191" t="str">
        <f t="shared" si="108"/>
        <v>545_RS_27_1_202425</v>
      </c>
      <c r="AW6709" s="191" t="s">
        <v>92</v>
      </c>
      <c r="AX6709" s="18">
        <v>202425</v>
      </c>
      <c r="AY6709" s="191">
        <v>545</v>
      </c>
      <c r="AZ6709" s="191">
        <v>27</v>
      </c>
      <c r="BA6709" s="191">
        <v>1</v>
      </c>
      <c r="BB6709" s="191">
        <v>58.47777</v>
      </c>
    </row>
    <row r="6710" spans="48:54" x14ac:dyDescent="0.2">
      <c r="AV6710" s="191" t="str">
        <f t="shared" si="108"/>
        <v>546_RS_27_1_202425</v>
      </c>
      <c r="AW6710" s="191" t="s">
        <v>92</v>
      </c>
      <c r="AX6710" s="18">
        <v>202425</v>
      </c>
      <c r="AY6710" s="191">
        <v>546</v>
      </c>
      <c r="AZ6710" s="191">
        <v>27</v>
      </c>
      <c r="BA6710" s="191">
        <v>1</v>
      </c>
      <c r="BB6710" s="191">
        <v>635</v>
      </c>
    </row>
    <row r="6711" spans="48:54" x14ac:dyDescent="0.2">
      <c r="AV6711" s="191" t="str">
        <f t="shared" si="108"/>
        <v>548_RS_27_1_202425</v>
      </c>
      <c r="AW6711" s="191" t="s">
        <v>92</v>
      </c>
      <c r="AX6711" s="18">
        <v>202425</v>
      </c>
      <c r="AY6711" s="191">
        <v>548</v>
      </c>
      <c r="AZ6711" s="191">
        <v>27</v>
      </c>
      <c r="BA6711" s="191">
        <v>1</v>
      </c>
      <c r="BB6711" s="191">
        <v>680.29500000000007</v>
      </c>
    </row>
    <row r="6712" spans="48:54" x14ac:dyDescent="0.2">
      <c r="AV6712" s="191" t="str">
        <f t="shared" si="108"/>
        <v>550_RS_27_1_202425</v>
      </c>
      <c r="AW6712" s="191" t="s">
        <v>92</v>
      </c>
      <c r="AX6712" s="18">
        <v>202425</v>
      </c>
      <c r="AY6712" s="191">
        <v>550</v>
      </c>
      <c r="AZ6712" s="191">
        <v>27</v>
      </c>
      <c r="BA6712" s="191">
        <v>1</v>
      </c>
      <c r="BB6712" s="191">
        <v>1148.3629999999998</v>
      </c>
    </row>
    <row r="6713" spans="48:54" x14ac:dyDescent="0.2">
      <c r="AV6713" s="191" t="str">
        <f t="shared" si="108"/>
        <v>552_RS_27_1_202425</v>
      </c>
      <c r="AW6713" s="191" t="s">
        <v>92</v>
      </c>
      <c r="AX6713" s="18">
        <v>202425</v>
      </c>
      <c r="AY6713" s="191">
        <v>552</v>
      </c>
      <c r="AZ6713" s="191">
        <v>27</v>
      </c>
      <c r="BA6713" s="191">
        <v>1</v>
      </c>
      <c r="BB6713" s="191">
        <v>1769.8800199999978</v>
      </c>
    </row>
    <row r="6714" spans="48:54" x14ac:dyDescent="0.2">
      <c r="AV6714" s="191" t="str">
        <f t="shared" si="108"/>
        <v>562_RS_27_1_202425</v>
      </c>
      <c r="AW6714" s="191" t="s">
        <v>92</v>
      </c>
      <c r="AX6714" s="18">
        <v>202425</v>
      </c>
      <c r="AY6714" s="191">
        <v>562</v>
      </c>
      <c r="AZ6714" s="191">
        <v>27</v>
      </c>
      <c r="BA6714" s="191">
        <v>1</v>
      </c>
      <c r="BB6714" s="191">
        <v>0</v>
      </c>
    </row>
    <row r="6715" spans="48:54" x14ac:dyDescent="0.2">
      <c r="AV6715" s="191" t="str">
        <f t="shared" si="108"/>
        <v>564_RS_27_1_202425</v>
      </c>
      <c r="AW6715" s="191" t="s">
        <v>92</v>
      </c>
      <c r="AX6715" s="18">
        <v>202425</v>
      </c>
      <c r="AY6715" s="191">
        <v>564</v>
      </c>
      <c r="AZ6715" s="191">
        <v>27</v>
      </c>
      <c r="BA6715" s="191">
        <v>1</v>
      </c>
      <c r="BB6715" s="191">
        <v>0</v>
      </c>
    </row>
    <row r="6716" spans="48:54" x14ac:dyDescent="0.2">
      <c r="AV6716" s="191" t="str">
        <f t="shared" si="108"/>
        <v>566_RS_27_1_202425</v>
      </c>
      <c r="AW6716" s="191" t="s">
        <v>92</v>
      </c>
      <c r="AX6716" s="18">
        <v>202425</v>
      </c>
      <c r="AY6716" s="191">
        <v>566</v>
      </c>
      <c r="AZ6716" s="191">
        <v>27</v>
      </c>
      <c r="BA6716" s="191">
        <v>1</v>
      </c>
      <c r="BB6716" s="191">
        <v>0</v>
      </c>
    </row>
    <row r="6717" spans="48:54" x14ac:dyDescent="0.2">
      <c r="AV6717" s="191" t="str">
        <f t="shared" si="108"/>
        <v>568_RS_27_1_202425</v>
      </c>
      <c r="AW6717" s="191" t="s">
        <v>92</v>
      </c>
      <c r="AX6717" s="18">
        <v>202425</v>
      </c>
      <c r="AY6717" s="191">
        <v>568</v>
      </c>
      <c r="AZ6717" s="191">
        <v>27</v>
      </c>
      <c r="BA6717" s="191">
        <v>1</v>
      </c>
      <c r="BB6717" s="191">
        <v>0</v>
      </c>
    </row>
    <row r="6718" spans="48:54" x14ac:dyDescent="0.2">
      <c r="AV6718" s="191" t="str">
        <f t="shared" si="108"/>
        <v>572_RS_27_1_202425</v>
      </c>
      <c r="AW6718" s="191" t="s">
        <v>92</v>
      </c>
      <c r="AX6718" s="18">
        <v>202425</v>
      </c>
      <c r="AY6718" s="191">
        <v>572</v>
      </c>
      <c r="AZ6718" s="191">
        <v>27</v>
      </c>
      <c r="BA6718" s="191">
        <v>1</v>
      </c>
      <c r="BB6718" s="191">
        <v>0</v>
      </c>
    </row>
    <row r="6719" spans="48:54" x14ac:dyDescent="0.2">
      <c r="AV6719" s="191" t="str">
        <f t="shared" si="108"/>
        <v>574_RS_27_1_202425</v>
      </c>
      <c r="AW6719" s="191" t="s">
        <v>92</v>
      </c>
      <c r="AX6719" s="18">
        <v>202425</v>
      </c>
      <c r="AY6719" s="191">
        <v>574</v>
      </c>
      <c r="AZ6719" s="191">
        <v>27</v>
      </c>
      <c r="BA6719" s="191">
        <v>1</v>
      </c>
      <c r="BB6719" s="191">
        <v>0</v>
      </c>
    </row>
    <row r="6720" spans="48:54" x14ac:dyDescent="0.2">
      <c r="AV6720" s="191" t="str">
        <f t="shared" si="108"/>
        <v>576_RS_27_1_202425</v>
      </c>
      <c r="AW6720" s="191" t="s">
        <v>92</v>
      </c>
      <c r="AX6720" s="18">
        <v>202425</v>
      </c>
      <c r="AY6720" s="191">
        <v>576</v>
      </c>
      <c r="AZ6720" s="191">
        <v>27</v>
      </c>
      <c r="BA6720" s="191">
        <v>1</v>
      </c>
      <c r="BB6720" s="191">
        <v>0</v>
      </c>
    </row>
    <row r="6721" spans="48:54" x14ac:dyDescent="0.2">
      <c r="AV6721" s="191" t="str">
        <f t="shared" si="108"/>
        <v>582_RS_27_1_202425</v>
      </c>
      <c r="AW6721" s="191" t="s">
        <v>92</v>
      </c>
      <c r="AX6721" s="18">
        <v>202425</v>
      </c>
      <c r="AY6721" s="191">
        <v>582</v>
      </c>
      <c r="AZ6721" s="191">
        <v>27</v>
      </c>
      <c r="BA6721" s="191">
        <v>1</v>
      </c>
      <c r="BB6721" s="191">
        <v>0</v>
      </c>
    </row>
    <row r="6722" spans="48:54" x14ac:dyDescent="0.2">
      <c r="AV6722" s="191" t="str">
        <f t="shared" si="108"/>
        <v>584_RS_27_1_202425</v>
      </c>
      <c r="AW6722" s="191" t="s">
        <v>92</v>
      </c>
      <c r="AX6722" s="18">
        <v>202425</v>
      </c>
      <c r="AY6722" s="191">
        <v>584</v>
      </c>
      <c r="AZ6722" s="191">
        <v>27</v>
      </c>
      <c r="BA6722" s="191">
        <v>1</v>
      </c>
      <c r="BB6722" s="191">
        <v>0</v>
      </c>
    </row>
    <row r="6723" spans="48:54" x14ac:dyDescent="0.2">
      <c r="AV6723" s="191" t="str">
        <f t="shared" si="108"/>
        <v>586_RS_27_1_202425</v>
      </c>
      <c r="AW6723" s="191" t="s">
        <v>92</v>
      </c>
      <c r="AX6723" s="18">
        <v>202425</v>
      </c>
      <c r="AY6723" s="191">
        <v>586</v>
      </c>
      <c r="AZ6723" s="191">
        <v>27</v>
      </c>
      <c r="BA6723" s="191">
        <v>1</v>
      </c>
      <c r="BB6723" s="191">
        <v>0</v>
      </c>
    </row>
    <row r="6724" spans="48:54" x14ac:dyDescent="0.2">
      <c r="AV6724" s="191" t="str">
        <f t="shared" ref="AV6724:AV6787" si="109">AY6724&amp;"_"&amp;AW6724&amp;"_"&amp;AZ6724&amp;"_"&amp;BA6724&amp;"_"&amp;AX6724</f>
        <v>512_RS_27_2_202425</v>
      </c>
      <c r="AW6724" s="191" t="s">
        <v>92</v>
      </c>
      <c r="AX6724" s="18">
        <v>202425</v>
      </c>
      <c r="AY6724" s="191">
        <v>512</v>
      </c>
      <c r="AZ6724" s="191">
        <v>27</v>
      </c>
      <c r="BA6724" s="191">
        <v>2</v>
      </c>
      <c r="BB6724" s="191">
        <v>-126.303</v>
      </c>
    </row>
    <row r="6725" spans="48:54" x14ac:dyDescent="0.2">
      <c r="AV6725" s="191" t="str">
        <f t="shared" si="109"/>
        <v>514_RS_27_2_202425</v>
      </c>
      <c r="AW6725" s="191" t="s">
        <v>92</v>
      </c>
      <c r="AX6725" s="18">
        <v>202425</v>
      </c>
      <c r="AY6725" s="191">
        <v>514</v>
      </c>
      <c r="AZ6725" s="191">
        <v>27</v>
      </c>
      <c r="BA6725" s="191">
        <v>2</v>
      </c>
      <c r="BB6725" s="191">
        <v>-11</v>
      </c>
    </row>
    <row r="6726" spans="48:54" x14ac:dyDescent="0.2">
      <c r="AV6726" s="191" t="str">
        <f t="shared" si="109"/>
        <v>516_RS_27_2_202425</v>
      </c>
      <c r="AW6726" s="191" t="s">
        <v>92</v>
      </c>
      <c r="AX6726" s="18">
        <v>202425</v>
      </c>
      <c r="AY6726" s="191">
        <v>516</v>
      </c>
      <c r="AZ6726" s="191">
        <v>27</v>
      </c>
      <c r="BA6726" s="191">
        <v>2</v>
      </c>
      <c r="BB6726" s="191">
        <v>-82.997092897467823</v>
      </c>
    </row>
    <row r="6727" spans="48:54" x14ac:dyDescent="0.2">
      <c r="AV6727" s="191" t="str">
        <f t="shared" si="109"/>
        <v>518_RS_27_2_202425</v>
      </c>
      <c r="AW6727" s="191" t="s">
        <v>92</v>
      </c>
      <c r="AX6727" s="18">
        <v>202425</v>
      </c>
      <c r="AY6727" s="191">
        <v>518</v>
      </c>
      <c r="AZ6727" s="191">
        <v>27</v>
      </c>
      <c r="BA6727" s="191">
        <v>2</v>
      </c>
      <c r="BB6727" s="191">
        <v>0</v>
      </c>
    </row>
    <row r="6728" spans="48:54" x14ac:dyDescent="0.2">
      <c r="AV6728" s="191" t="str">
        <f t="shared" si="109"/>
        <v>520_RS_27_2_202425</v>
      </c>
      <c r="AW6728" s="191" t="s">
        <v>92</v>
      </c>
      <c r="AX6728" s="18">
        <v>202425</v>
      </c>
      <c r="AY6728" s="191">
        <v>520</v>
      </c>
      <c r="AZ6728" s="191">
        <v>27</v>
      </c>
      <c r="BA6728" s="191">
        <v>2</v>
      </c>
      <c r="BB6728" s="191">
        <v>0</v>
      </c>
    </row>
    <row r="6729" spans="48:54" x14ac:dyDescent="0.2">
      <c r="AV6729" s="191" t="str">
        <f t="shared" si="109"/>
        <v>522_RS_27_2_202425</v>
      </c>
      <c r="AW6729" s="191" t="s">
        <v>92</v>
      </c>
      <c r="AX6729" s="18">
        <v>202425</v>
      </c>
      <c r="AY6729" s="191">
        <v>522</v>
      </c>
      <c r="AZ6729" s="191">
        <v>27</v>
      </c>
      <c r="BA6729" s="191">
        <v>2</v>
      </c>
      <c r="BB6729" s="191">
        <v>0</v>
      </c>
    </row>
    <row r="6730" spans="48:54" x14ac:dyDescent="0.2">
      <c r="AV6730" s="191" t="str">
        <f t="shared" si="109"/>
        <v>524_RS_27_2_202425</v>
      </c>
      <c r="AW6730" s="191" t="s">
        <v>92</v>
      </c>
      <c r="AX6730" s="18">
        <v>202425</v>
      </c>
      <c r="AY6730" s="191">
        <v>524</v>
      </c>
      <c r="AZ6730" s="191">
        <v>27</v>
      </c>
      <c r="BA6730" s="191">
        <v>2</v>
      </c>
      <c r="BB6730" s="191">
        <v>0</v>
      </c>
    </row>
    <row r="6731" spans="48:54" x14ac:dyDescent="0.2">
      <c r="AV6731" s="191" t="str">
        <f t="shared" si="109"/>
        <v>526_RS_27_2_202425</v>
      </c>
      <c r="AW6731" s="191" t="s">
        <v>92</v>
      </c>
      <c r="AX6731" s="18">
        <v>202425</v>
      </c>
      <c r="AY6731" s="191">
        <v>526</v>
      </c>
      <c r="AZ6731" s="191">
        <v>27</v>
      </c>
      <c r="BA6731" s="191">
        <v>2</v>
      </c>
      <c r="BB6731" s="191">
        <v>-57.436999999999998</v>
      </c>
    </row>
    <row r="6732" spans="48:54" x14ac:dyDescent="0.2">
      <c r="AV6732" s="191" t="str">
        <f t="shared" si="109"/>
        <v>528_RS_27_2_202425</v>
      </c>
      <c r="AW6732" s="191" t="s">
        <v>92</v>
      </c>
      <c r="AX6732" s="18">
        <v>202425</v>
      </c>
      <c r="AY6732" s="191">
        <v>528</v>
      </c>
      <c r="AZ6732" s="191">
        <v>27</v>
      </c>
      <c r="BA6732" s="191">
        <v>2</v>
      </c>
      <c r="BB6732" s="191">
        <v>0</v>
      </c>
    </row>
    <row r="6733" spans="48:54" x14ac:dyDescent="0.2">
      <c r="AV6733" s="191" t="str">
        <f t="shared" si="109"/>
        <v>530_RS_27_2_202425</v>
      </c>
      <c r="AW6733" s="191" t="s">
        <v>92</v>
      </c>
      <c r="AX6733" s="18">
        <v>202425</v>
      </c>
      <c r="AY6733" s="191">
        <v>530</v>
      </c>
      <c r="AZ6733" s="191">
        <v>27</v>
      </c>
      <c r="BA6733" s="191">
        <v>2</v>
      </c>
      <c r="BB6733" s="191">
        <v>-25.597000000000001</v>
      </c>
    </row>
    <row r="6734" spans="48:54" x14ac:dyDescent="0.2">
      <c r="AV6734" s="191" t="str">
        <f t="shared" si="109"/>
        <v>532_RS_27_2_202425</v>
      </c>
      <c r="AW6734" s="191" t="s">
        <v>92</v>
      </c>
      <c r="AX6734" s="18">
        <v>202425</v>
      </c>
      <c r="AY6734" s="191">
        <v>532</v>
      </c>
      <c r="AZ6734" s="191">
        <v>27</v>
      </c>
      <c r="BA6734" s="191">
        <v>2</v>
      </c>
      <c r="BB6734" s="191">
        <v>-32.1</v>
      </c>
    </row>
    <row r="6735" spans="48:54" x14ac:dyDescent="0.2">
      <c r="AV6735" s="191" t="str">
        <f t="shared" si="109"/>
        <v>534_RS_27_2_202425</v>
      </c>
      <c r="AW6735" s="191" t="s">
        <v>92</v>
      </c>
      <c r="AX6735" s="18">
        <v>202425</v>
      </c>
      <c r="AY6735" s="191">
        <v>534</v>
      </c>
      <c r="AZ6735" s="191">
        <v>27</v>
      </c>
      <c r="BA6735" s="191">
        <v>2</v>
      </c>
      <c r="BB6735" s="191">
        <v>-44.995829999999998</v>
      </c>
    </row>
    <row r="6736" spans="48:54" x14ac:dyDescent="0.2">
      <c r="AV6736" s="191" t="str">
        <f t="shared" si="109"/>
        <v>536_RS_27_2_202425</v>
      </c>
      <c r="AW6736" s="191" t="s">
        <v>92</v>
      </c>
      <c r="AX6736" s="18">
        <v>202425</v>
      </c>
      <c r="AY6736" s="191">
        <v>536</v>
      </c>
      <c r="AZ6736" s="191">
        <v>27</v>
      </c>
      <c r="BA6736" s="191">
        <v>2</v>
      </c>
      <c r="BB6736" s="191">
        <v>-34.139000000000003</v>
      </c>
    </row>
    <row r="6737" spans="48:54" x14ac:dyDescent="0.2">
      <c r="AV6737" s="191" t="str">
        <f t="shared" si="109"/>
        <v>538_RS_27_2_202425</v>
      </c>
      <c r="AW6737" s="191" t="s">
        <v>92</v>
      </c>
      <c r="AX6737" s="18">
        <v>202425</v>
      </c>
      <c r="AY6737" s="191">
        <v>538</v>
      </c>
      <c r="AZ6737" s="191">
        <v>27</v>
      </c>
      <c r="BA6737" s="191">
        <v>2</v>
      </c>
      <c r="BB6737" s="191">
        <v>-1.8912500000000002E-2</v>
      </c>
    </row>
    <row r="6738" spans="48:54" x14ac:dyDescent="0.2">
      <c r="AV6738" s="191" t="str">
        <f t="shared" si="109"/>
        <v>540_RS_27_2_202425</v>
      </c>
      <c r="AW6738" s="191" t="s">
        <v>92</v>
      </c>
      <c r="AX6738" s="18">
        <v>202425</v>
      </c>
      <c r="AY6738" s="191">
        <v>540</v>
      </c>
      <c r="AZ6738" s="191">
        <v>27</v>
      </c>
      <c r="BA6738" s="191">
        <v>2</v>
      </c>
      <c r="BB6738" s="191">
        <v>0</v>
      </c>
    </row>
    <row r="6739" spans="48:54" x14ac:dyDescent="0.2">
      <c r="AV6739" s="191" t="str">
        <f t="shared" si="109"/>
        <v>542_RS_27_2_202425</v>
      </c>
      <c r="AW6739" s="191" t="s">
        <v>92</v>
      </c>
      <c r="AX6739" s="18">
        <v>202425</v>
      </c>
      <c r="AY6739" s="191">
        <v>542</v>
      </c>
      <c r="AZ6739" s="191">
        <v>27</v>
      </c>
      <c r="BA6739" s="191">
        <v>2</v>
      </c>
      <c r="BB6739" s="191">
        <v>-5</v>
      </c>
    </row>
    <row r="6740" spans="48:54" x14ac:dyDescent="0.2">
      <c r="AV6740" s="191" t="str">
        <f t="shared" si="109"/>
        <v>544_RS_27_2_202425</v>
      </c>
      <c r="AW6740" s="191" t="s">
        <v>92</v>
      </c>
      <c r="AX6740" s="18">
        <v>202425</v>
      </c>
      <c r="AY6740" s="191">
        <v>544</v>
      </c>
      <c r="AZ6740" s="191">
        <v>27</v>
      </c>
      <c r="BA6740" s="191">
        <v>2</v>
      </c>
      <c r="BB6740" s="191">
        <v>-713.45150000000001</v>
      </c>
    </row>
    <row r="6741" spans="48:54" x14ac:dyDescent="0.2">
      <c r="AV6741" s="191" t="str">
        <f t="shared" si="109"/>
        <v>545_RS_27_2_202425</v>
      </c>
      <c r="AW6741" s="191" t="s">
        <v>92</v>
      </c>
      <c r="AX6741" s="18">
        <v>202425</v>
      </c>
      <c r="AY6741" s="191">
        <v>545</v>
      </c>
      <c r="AZ6741" s="191">
        <v>27</v>
      </c>
      <c r="BA6741" s="191">
        <v>2</v>
      </c>
      <c r="BB6741" s="191">
        <v>0</v>
      </c>
    </row>
    <row r="6742" spans="48:54" x14ac:dyDescent="0.2">
      <c r="AV6742" s="191" t="str">
        <f t="shared" si="109"/>
        <v>546_RS_27_2_202425</v>
      </c>
      <c r="AW6742" s="191" t="s">
        <v>92</v>
      </c>
      <c r="AX6742" s="18">
        <v>202425</v>
      </c>
      <c r="AY6742" s="191">
        <v>546</v>
      </c>
      <c r="AZ6742" s="191">
        <v>27</v>
      </c>
      <c r="BA6742" s="191">
        <v>2</v>
      </c>
      <c r="BB6742" s="191">
        <v>-26</v>
      </c>
    </row>
    <row r="6743" spans="48:54" x14ac:dyDescent="0.2">
      <c r="AV6743" s="191" t="str">
        <f t="shared" si="109"/>
        <v>548_RS_27_2_202425</v>
      </c>
      <c r="AW6743" s="191" t="s">
        <v>92</v>
      </c>
      <c r="AX6743" s="18">
        <v>202425</v>
      </c>
      <c r="AY6743" s="191">
        <v>548</v>
      </c>
      <c r="AZ6743" s="191">
        <v>27</v>
      </c>
      <c r="BA6743" s="191">
        <v>2</v>
      </c>
      <c r="BB6743" s="191">
        <v>-39.154000000000003</v>
      </c>
    </row>
    <row r="6744" spans="48:54" x14ac:dyDescent="0.2">
      <c r="AV6744" s="191" t="str">
        <f t="shared" si="109"/>
        <v>550_RS_27_2_202425</v>
      </c>
      <c r="AW6744" s="191" t="s">
        <v>92</v>
      </c>
      <c r="AX6744" s="18">
        <v>202425</v>
      </c>
      <c r="AY6744" s="191">
        <v>550</v>
      </c>
      <c r="AZ6744" s="191">
        <v>27</v>
      </c>
      <c r="BA6744" s="191">
        <v>2</v>
      </c>
      <c r="BB6744" s="191">
        <v>-80.703249999999997</v>
      </c>
    </row>
    <row r="6745" spans="48:54" x14ac:dyDescent="0.2">
      <c r="AV6745" s="191" t="str">
        <f t="shared" si="109"/>
        <v>552_RS_27_2_202425</v>
      </c>
      <c r="AW6745" s="191" t="s">
        <v>92</v>
      </c>
      <c r="AX6745" s="18">
        <v>202425</v>
      </c>
      <c r="AY6745" s="191">
        <v>552</v>
      </c>
      <c r="AZ6745" s="191">
        <v>27</v>
      </c>
      <c r="BA6745" s="191">
        <v>2</v>
      </c>
      <c r="BB6745" s="191">
        <v>-162.93968000000001</v>
      </c>
    </row>
    <row r="6746" spans="48:54" x14ac:dyDescent="0.2">
      <c r="AV6746" s="191" t="str">
        <f t="shared" si="109"/>
        <v>562_RS_27_2_202425</v>
      </c>
      <c r="AW6746" s="191" t="s">
        <v>92</v>
      </c>
      <c r="AX6746" s="18">
        <v>202425</v>
      </c>
      <c r="AY6746" s="191">
        <v>562</v>
      </c>
      <c r="AZ6746" s="191">
        <v>27</v>
      </c>
      <c r="BA6746" s="191">
        <v>2</v>
      </c>
      <c r="BB6746" s="191">
        <v>0</v>
      </c>
    </row>
    <row r="6747" spans="48:54" x14ac:dyDescent="0.2">
      <c r="AV6747" s="191" t="str">
        <f t="shared" si="109"/>
        <v>564_RS_27_2_202425</v>
      </c>
      <c r="AW6747" s="191" t="s">
        <v>92</v>
      </c>
      <c r="AX6747" s="18">
        <v>202425</v>
      </c>
      <c r="AY6747" s="191">
        <v>564</v>
      </c>
      <c r="AZ6747" s="191">
        <v>27</v>
      </c>
      <c r="BA6747" s="191">
        <v>2</v>
      </c>
      <c r="BB6747" s="191">
        <v>0</v>
      </c>
    </row>
    <row r="6748" spans="48:54" x14ac:dyDescent="0.2">
      <c r="AV6748" s="191" t="str">
        <f t="shared" si="109"/>
        <v>566_RS_27_2_202425</v>
      </c>
      <c r="AW6748" s="191" t="s">
        <v>92</v>
      </c>
      <c r="AX6748" s="18">
        <v>202425</v>
      </c>
      <c r="AY6748" s="191">
        <v>566</v>
      </c>
      <c r="AZ6748" s="191">
        <v>27</v>
      </c>
      <c r="BA6748" s="191">
        <v>2</v>
      </c>
      <c r="BB6748" s="191">
        <v>0</v>
      </c>
    </row>
    <row r="6749" spans="48:54" x14ac:dyDescent="0.2">
      <c r="AV6749" s="191" t="str">
        <f t="shared" si="109"/>
        <v>568_RS_27_2_202425</v>
      </c>
      <c r="AW6749" s="191" t="s">
        <v>92</v>
      </c>
      <c r="AX6749" s="18">
        <v>202425</v>
      </c>
      <c r="AY6749" s="191">
        <v>568</v>
      </c>
      <c r="AZ6749" s="191">
        <v>27</v>
      </c>
      <c r="BA6749" s="191">
        <v>2</v>
      </c>
      <c r="BB6749" s="191">
        <v>0</v>
      </c>
    </row>
    <row r="6750" spans="48:54" x14ac:dyDescent="0.2">
      <c r="AV6750" s="191" t="str">
        <f t="shared" si="109"/>
        <v>572_RS_27_2_202425</v>
      </c>
      <c r="AW6750" s="191" t="s">
        <v>92</v>
      </c>
      <c r="AX6750" s="18">
        <v>202425</v>
      </c>
      <c r="AY6750" s="191">
        <v>572</v>
      </c>
      <c r="AZ6750" s="191">
        <v>27</v>
      </c>
      <c r="BA6750" s="191">
        <v>2</v>
      </c>
      <c r="BB6750" s="191">
        <v>0</v>
      </c>
    </row>
    <row r="6751" spans="48:54" x14ac:dyDescent="0.2">
      <c r="AV6751" s="191" t="str">
        <f t="shared" si="109"/>
        <v>574_RS_27_2_202425</v>
      </c>
      <c r="AW6751" s="191" t="s">
        <v>92</v>
      </c>
      <c r="AX6751" s="18">
        <v>202425</v>
      </c>
      <c r="AY6751" s="191">
        <v>574</v>
      </c>
      <c r="AZ6751" s="191">
        <v>27</v>
      </c>
      <c r="BA6751" s="191">
        <v>2</v>
      </c>
      <c r="BB6751" s="191">
        <v>0</v>
      </c>
    </row>
    <row r="6752" spans="48:54" x14ac:dyDescent="0.2">
      <c r="AV6752" s="191" t="str">
        <f t="shared" si="109"/>
        <v>576_RS_27_2_202425</v>
      </c>
      <c r="AW6752" s="191" t="s">
        <v>92</v>
      </c>
      <c r="AX6752" s="18">
        <v>202425</v>
      </c>
      <c r="AY6752" s="191">
        <v>576</v>
      </c>
      <c r="AZ6752" s="191">
        <v>27</v>
      </c>
      <c r="BA6752" s="191">
        <v>2</v>
      </c>
      <c r="BB6752" s="191">
        <v>0</v>
      </c>
    </row>
    <row r="6753" spans="48:54" x14ac:dyDescent="0.2">
      <c r="AV6753" s="191" t="str">
        <f t="shared" si="109"/>
        <v>582_RS_27_2_202425</v>
      </c>
      <c r="AW6753" s="191" t="s">
        <v>92</v>
      </c>
      <c r="AX6753" s="18">
        <v>202425</v>
      </c>
      <c r="AY6753" s="191">
        <v>582</v>
      </c>
      <c r="AZ6753" s="191">
        <v>27</v>
      </c>
      <c r="BA6753" s="191">
        <v>2</v>
      </c>
      <c r="BB6753" s="191">
        <v>0</v>
      </c>
    </row>
    <row r="6754" spans="48:54" x14ac:dyDescent="0.2">
      <c r="AV6754" s="191" t="str">
        <f t="shared" si="109"/>
        <v>584_RS_27_2_202425</v>
      </c>
      <c r="AW6754" s="191" t="s">
        <v>92</v>
      </c>
      <c r="AX6754" s="18">
        <v>202425</v>
      </c>
      <c r="AY6754" s="191">
        <v>584</v>
      </c>
      <c r="AZ6754" s="191">
        <v>27</v>
      </c>
      <c r="BA6754" s="191">
        <v>2</v>
      </c>
      <c r="BB6754" s="191">
        <v>0</v>
      </c>
    </row>
    <row r="6755" spans="48:54" x14ac:dyDescent="0.2">
      <c r="AV6755" s="191" t="str">
        <f t="shared" si="109"/>
        <v>586_RS_27_2_202425</v>
      </c>
      <c r="AW6755" s="191" t="s">
        <v>92</v>
      </c>
      <c r="AX6755" s="18">
        <v>202425</v>
      </c>
      <c r="AY6755" s="191">
        <v>586</v>
      </c>
      <c r="AZ6755" s="191">
        <v>27</v>
      </c>
      <c r="BA6755" s="191">
        <v>2</v>
      </c>
      <c r="BB6755" s="191">
        <v>0</v>
      </c>
    </row>
    <row r="6756" spans="48:54" x14ac:dyDescent="0.2">
      <c r="AV6756" s="191" t="str">
        <f t="shared" si="109"/>
        <v>512_RS_27_4_202425</v>
      </c>
      <c r="AW6756" s="191" t="s">
        <v>92</v>
      </c>
      <c r="AX6756" s="18">
        <v>202425</v>
      </c>
      <c r="AY6756" s="191">
        <v>512</v>
      </c>
      <c r="AZ6756" s="191">
        <v>27</v>
      </c>
      <c r="BA6756" s="191">
        <v>4</v>
      </c>
      <c r="BB6756" s="191">
        <v>418.66999999999996</v>
      </c>
    </row>
    <row r="6757" spans="48:54" x14ac:dyDescent="0.2">
      <c r="AV6757" s="191" t="str">
        <f t="shared" si="109"/>
        <v>514_RS_27_4_202425</v>
      </c>
      <c r="AW6757" s="191" t="s">
        <v>92</v>
      </c>
      <c r="AX6757" s="18">
        <v>202425</v>
      </c>
      <c r="AY6757" s="191">
        <v>514</v>
      </c>
      <c r="AZ6757" s="191">
        <v>27</v>
      </c>
      <c r="BA6757" s="191">
        <v>4</v>
      </c>
      <c r="BB6757" s="191">
        <v>620</v>
      </c>
    </row>
    <row r="6758" spans="48:54" x14ac:dyDescent="0.2">
      <c r="AV6758" s="191" t="str">
        <f t="shared" si="109"/>
        <v>516_RS_27_4_202425</v>
      </c>
      <c r="AW6758" s="191" t="s">
        <v>92</v>
      </c>
      <c r="AX6758" s="18">
        <v>202425</v>
      </c>
      <c r="AY6758" s="191">
        <v>516</v>
      </c>
      <c r="AZ6758" s="191">
        <v>27</v>
      </c>
      <c r="BA6758" s="191">
        <v>4</v>
      </c>
      <c r="BB6758" s="191">
        <v>544.33767557330737</v>
      </c>
    </row>
    <row r="6759" spans="48:54" x14ac:dyDescent="0.2">
      <c r="AV6759" s="191" t="str">
        <f t="shared" si="109"/>
        <v>518_RS_27_4_202425</v>
      </c>
      <c r="AW6759" s="191" t="s">
        <v>92</v>
      </c>
      <c r="AX6759" s="18">
        <v>202425</v>
      </c>
      <c r="AY6759" s="191">
        <v>518</v>
      </c>
      <c r="AZ6759" s="191">
        <v>27</v>
      </c>
      <c r="BA6759" s="191">
        <v>4</v>
      </c>
      <c r="BB6759" s="191">
        <v>274.82600000000002</v>
      </c>
    </row>
    <row r="6760" spans="48:54" x14ac:dyDescent="0.2">
      <c r="AV6760" s="191" t="str">
        <f t="shared" si="109"/>
        <v>520_RS_27_4_202425</v>
      </c>
      <c r="AW6760" s="191" t="s">
        <v>92</v>
      </c>
      <c r="AX6760" s="18">
        <v>202425</v>
      </c>
      <c r="AY6760" s="191">
        <v>520</v>
      </c>
      <c r="AZ6760" s="191">
        <v>27</v>
      </c>
      <c r="BA6760" s="191">
        <v>4</v>
      </c>
      <c r="BB6760" s="191">
        <v>696.39800000000002</v>
      </c>
    </row>
    <row r="6761" spans="48:54" x14ac:dyDescent="0.2">
      <c r="AV6761" s="191" t="str">
        <f t="shared" si="109"/>
        <v>522_RS_27_4_202425</v>
      </c>
      <c r="AW6761" s="191" t="s">
        <v>92</v>
      </c>
      <c r="AX6761" s="18">
        <v>202425</v>
      </c>
      <c r="AY6761" s="191">
        <v>522</v>
      </c>
      <c r="AZ6761" s="191">
        <v>27</v>
      </c>
      <c r="BA6761" s="191">
        <v>4</v>
      </c>
      <c r="BB6761" s="191">
        <v>523.47667999999999</v>
      </c>
    </row>
    <row r="6762" spans="48:54" x14ac:dyDescent="0.2">
      <c r="AV6762" s="191" t="str">
        <f t="shared" si="109"/>
        <v>524_RS_27_4_202425</v>
      </c>
      <c r="AW6762" s="191" t="s">
        <v>92</v>
      </c>
      <c r="AX6762" s="18">
        <v>202425</v>
      </c>
      <c r="AY6762" s="191">
        <v>524</v>
      </c>
      <c r="AZ6762" s="191">
        <v>27</v>
      </c>
      <c r="BA6762" s="191">
        <v>4</v>
      </c>
      <c r="BB6762" s="191">
        <v>511.02068000000003</v>
      </c>
    </row>
    <row r="6763" spans="48:54" x14ac:dyDescent="0.2">
      <c r="AV6763" s="191" t="str">
        <f t="shared" si="109"/>
        <v>526_RS_27_4_202425</v>
      </c>
      <c r="AW6763" s="191" t="s">
        <v>92</v>
      </c>
      <c r="AX6763" s="18">
        <v>202425</v>
      </c>
      <c r="AY6763" s="191">
        <v>526</v>
      </c>
      <c r="AZ6763" s="191">
        <v>27</v>
      </c>
      <c r="BA6763" s="191">
        <v>4</v>
      </c>
      <c r="BB6763" s="191">
        <v>507.71300000000008</v>
      </c>
    </row>
    <row r="6764" spans="48:54" x14ac:dyDescent="0.2">
      <c r="AV6764" s="191" t="str">
        <f t="shared" si="109"/>
        <v>528_RS_27_4_202425</v>
      </c>
      <c r="AW6764" s="191" t="s">
        <v>92</v>
      </c>
      <c r="AX6764" s="18">
        <v>202425</v>
      </c>
      <c r="AY6764" s="191">
        <v>528</v>
      </c>
      <c r="AZ6764" s="191">
        <v>27</v>
      </c>
      <c r="BA6764" s="191">
        <v>4</v>
      </c>
      <c r="BB6764" s="191">
        <v>534</v>
      </c>
    </row>
    <row r="6765" spans="48:54" x14ac:dyDescent="0.2">
      <c r="AV6765" s="191" t="str">
        <f t="shared" si="109"/>
        <v>530_RS_27_4_202425</v>
      </c>
      <c r="AW6765" s="191" t="s">
        <v>92</v>
      </c>
      <c r="AX6765" s="18">
        <v>202425</v>
      </c>
      <c r="AY6765" s="191">
        <v>530</v>
      </c>
      <c r="AZ6765" s="191">
        <v>27</v>
      </c>
      <c r="BA6765" s="191">
        <v>4</v>
      </c>
      <c r="BB6765" s="191">
        <v>1377.9</v>
      </c>
    </row>
    <row r="6766" spans="48:54" x14ac:dyDescent="0.2">
      <c r="AV6766" s="191" t="str">
        <f t="shared" si="109"/>
        <v>532_RS_27_4_202425</v>
      </c>
      <c r="AW6766" s="191" t="s">
        <v>92</v>
      </c>
      <c r="AX6766" s="18">
        <v>202425</v>
      </c>
      <c r="AY6766" s="191">
        <v>532</v>
      </c>
      <c r="AZ6766" s="191">
        <v>27</v>
      </c>
      <c r="BA6766" s="191">
        <v>4</v>
      </c>
      <c r="BB6766" s="191">
        <v>810.84855000000005</v>
      </c>
    </row>
    <row r="6767" spans="48:54" x14ac:dyDescent="0.2">
      <c r="AV6767" s="191" t="str">
        <f t="shared" si="109"/>
        <v>534_RS_27_4_202425</v>
      </c>
      <c r="AW6767" s="191" t="s">
        <v>92</v>
      </c>
      <c r="AX6767" s="18">
        <v>202425</v>
      </c>
      <c r="AY6767" s="191">
        <v>534</v>
      </c>
      <c r="AZ6767" s="191">
        <v>27</v>
      </c>
      <c r="BA6767" s="191">
        <v>4</v>
      </c>
      <c r="BB6767" s="191">
        <v>768.95704000000012</v>
      </c>
    </row>
    <row r="6768" spans="48:54" x14ac:dyDescent="0.2">
      <c r="AV6768" s="191" t="str">
        <f t="shared" si="109"/>
        <v>536_RS_27_4_202425</v>
      </c>
      <c r="AW6768" s="191" t="s">
        <v>92</v>
      </c>
      <c r="AX6768" s="18">
        <v>202425</v>
      </c>
      <c r="AY6768" s="191">
        <v>536</v>
      </c>
      <c r="AZ6768" s="191">
        <v>27</v>
      </c>
      <c r="BA6768" s="191">
        <v>4</v>
      </c>
      <c r="BB6768" s="191">
        <v>474.68799999999999</v>
      </c>
    </row>
    <row r="6769" spans="48:54" x14ac:dyDescent="0.2">
      <c r="AV6769" s="191" t="str">
        <f t="shared" si="109"/>
        <v>538_RS_27_4_202425</v>
      </c>
      <c r="AW6769" s="191" t="s">
        <v>92</v>
      </c>
      <c r="AX6769" s="18">
        <v>202425</v>
      </c>
      <c r="AY6769" s="191">
        <v>538</v>
      </c>
      <c r="AZ6769" s="191">
        <v>27</v>
      </c>
      <c r="BA6769" s="191">
        <v>4</v>
      </c>
      <c r="BB6769" s="191">
        <v>788.87818593750001</v>
      </c>
    </row>
    <row r="6770" spans="48:54" x14ac:dyDescent="0.2">
      <c r="AV6770" s="191" t="str">
        <f t="shared" si="109"/>
        <v>540_RS_27_4_202425</v>
      </c>
      <c r="AW6770" s="191" t="s">
        <v>92</v>
      </c>
      <c r="AX6770" s="18">
        <v>202425</v>
      </c>
      <c r="AY6770" s="191">
        <v>540</v>
      </c>
      <c r="AZ6770" s="191">
        <v>27</v>
      </c>
      <c r="BA6770" s="191">
        <v>4</v>
      </c>
      <c r="BB6770" s="191">
        <v>606.24600000000009</v>
      </c>
    </row>
    <row r="6771" spans="48:54" x14ac:dyDescent="0.2">
      <c r="AV6771" s="191" t="str">
        <f t="shared" si="109"/>
        <v>542_RS_27_4_202425</v>
      </c>
      <c r="AW6771" s="191" t="s">
        <v>92</v>
      </c>
      <c r="AX6771" s="18">
        <v>202425</v>
      </c>
      <c r="AY6771" s="191">
        <v>542</v>
      </c>
      <c r="AZ6771" s="191">
        <v>27</v>
      </c>
      <c r="BA6771" s="191">
        <v>4</v>
      </c>
      <c r="BB6771" s="191">
        <v>181.44399999999999</v>
      </c>
    </row>
    <row r="6772" spans="48:54" x14ac:dyDescent="0.2">
      <c r="AV6772" s="191" t="str">
        <f t="shared" si="109"/>
        <v>544_RS_27_4_202425</v>
      </c>
      <c r="AW6772" s="191" t="s">
        <v>92</v>
      </c>
      <c r="AX6772" s="18">
        <v>202425</v>
      </c>
      <c r="AY6772" s="191">
        <v>544</v>
      </c>
      <c r="AZ6772" s="191">
        <v>27</v>
      </c>
      <c r="BA6772" s="191">
        <v>4</v>
      </c>
      <c r="BB6772" s="191">
        <v>429.32260000000008</v>
      </c>
    </row>
    <row r="6773" spans="48:54" x14ac:dyDescent="0.2">
      <c r="AV6773" s="191" t="str">
        <f t="shared" si="109"/>
        <v>545_RS_27_4_202425</v>
      </c>
      <c r="AW6773" s="191" t="s">
        <v>92</v>
      </c>
      <c r="AX6773" s="18">
        <v>202425</v>
      </c>
      <c r="AY6773" s="191">
        <v>545</v>
      </c>
      <c r="AZ6773" s="191">
        <v>27</v>
      </c>
      <c r="BA6773" s="191">
        <v>4</v>
      </c>
      <c r="BB6773" s="191">
        <v>58.47777</v>
      </c>
    </row>
    <row r="6774" spans="48:54" x14ac:dyDescent="0.2">
      <c r="AV6774" s="191" t="str">
        <f t="shared" si="109"/>
        <v>546_RS_27_4_202425</v>
      </c>
      <c r="AW6774" s="191" t="s">
        <v>92</v>
      </c>
      <c r="AX6774" s="18">
        <v>202425</v>
      </c>
      <c r="AY6774" s="191">
        <v>546</v>
      </c>
      <c r="AZ6774" s="191">
        <v>27</v>
      </c>
      <c r="BA6774" s="191">
        <v>4</v>
      </c>
      <c r="BB6774" s="191">
        <v>609</v>
      </c>
    </row>
    <row r="6775" spans="48:54" x14ac:dyDescent="0.2">
      <c r="AV6775" s="191" t="str">
        <f t="shared" si="109"/>
        <v>548_RS_27_4_202425</v>
      </c>
      <c r="AW6775" s="191" t="s">
        <v>92</v>
      </c>
      <c r="AX6775" s="18">
        <v>202425</v>
      </c>
      <c r="AY6775" s="191">
        <v>548</v>
      </c>
      <c r="AZ6775" s="191">
        <v>27</v>
      </c>
      <c r="BA6775" s="191">
        <v>4</v>
      </c>
      <c r="BB6775" s="191">
        <v>641.14100000000008</v>
      </c>
    </row>
    <row r="6776" spans="48:54" x14ac:dyDescent="0.2">
      <c r="AV6776" s="191" t="str">
        <f t="shared" si="109"/>
        <v>550_RS_27_4_202425</v>
      </c>
      <c r="AW6776" s="191" t="s">
        <v>92</v>
      </c>
      <c r="AX6776" s="18">
        <v>202425</v>
      </c>
      <c r="AY6776" s="191">
        <v>550</v>
      </c>
      <c r="AZ6776" s="191">
        <v>27</v>
      </c>
      <c r="BA6776" s="191">
        <v>4</v>
      </c>
      <c r="BB6776" s="191">
        <v>1067.6597499999998</v>
      </c>
    </row>
    <row r="6777" spans="48:54" x14ac:dyDescent="0.2">
      <c r="AV6777" s="191" t="str">
        <f t="shared" si="109"/>
        <v>552_RS_27_4_202425</v>
      </c>
      <c r="AW6777" s="191" t="s">
        <v>92</v>
      </c>
      <c r="AX6777" s="18">
        <v>202425</v>
      </c>
      <c r="AY6777" s="191">
        <v>552</v>
      </c>
      <c r="AZ6777" s="191">
        <v>27</v>
      </c>
      <c r="BA6777" s="191">
        <v>4</v>
      </c>
      <c r="BB6777" s="191">
        <v>1606.9403399999978</v>
      </c>
    </row>
    <row r="6778" spans="48:54" x14ac:dyDescent="0.2">
      <c r="AV6778" s="191" t="str">
        <f t="shared" si="109"/>
        <v>562_RS_27_4_202425</v>
      </c>
      <c r="AW6778" s="191" t="s">
        <v>92</v>
      </c>
      <c r="AX6778" s="18">
        <v>202425</v>
      </c>
      <c r="AY6778" s="191">
        <v>562</v>
      </c>
      <c r="AZ6778" s="191">
        <v>27</v>
      </c>
      <c r="BA6778" s="191">
        <v>4</v>
      </c>
      <c r="BB6778" s="191">
        <v>0</v>
      </c>
    </row>
    <row r="6779" spans="48:54" x14ac:dyDescent="0.2">
      <c r="AV6779" s="191" t="str">
        <f t="shared" si="109"/>
        <v>564_RS_27_4_202425</v>
      </c>
      <c r="AW6779" s="191" t="s">
        <v>92</v>
      </c>
      <c r="AX6779" s="18">
        <v>202425</v>
      </c>
      <c r="AY6779" s="191">
        <v>564</v>
      </c>
      <c r="AZ6779" s="191">
        <v>27</v>
      </c>
      <c r="BA6779" s="191">
        <v>4</v>
      </c>
      <c r="BB6779" s="191">
        <v>0</v>
      </c>
    </row>
    <row r="6780" spans="48:54" x14ac:dyDescent="0.2">
      <c r="AV6780" s="191" t="str">
        <f t="shared" si="109"/>
        <v>566_RS_27_4_202425</v>
      </c>
      <c r="AW6780" s="191" t="s">
        <v>92</v>
      </c>
      <c r="AX6780" s="18">
        <v>202425</v>
      </c>
      <c r="AY6780" s="191">
        <v>566</v>
      </c>
      <c r="AZ6780" s="191">
        <v>27</v>
      </c>
      <c r="BA6780" s="191">
        <v>4</v>
      </c>
      <c r="BB6780" s="191">
        <v>0</v>
      </c>
    </row>
    <row r="6781" spans="48:54" x14ac:dyDescent="0.2">
      <c r="AV6781" s="191" t="str">
        <f t="shared" si="109"/>
        <v>568_RS_27_4_202425</v>
      </c>
      <c r="AW6781" s="191" t="s">
        <v>92</v>
      </c>
      <c r="AX6781" s="18">
        <v>202425</v>
      </c>
      <c r="AY6781" s="191">
        <v>568</v>
      </c>
      <c r="AZ6781" s="191">
        <v>27</v>
      </c>
      <c r="BA6781" s="191">
        <v>4</v>
      </c>
      <c r="BB6781" s="191">
        <v>0</v>
      </c>
    </row>
    <row r="6782" spans="48:54" x14ac:dyDescent="0.2">
      <c r="AV6782" s="191" t="str">
        <f t="shared" si="109"/>
        <v>572_RS_27_4_202425</v>
      </c>
      <c r="AW6782" s="191" t="s">
        <v>92</v>
      </c>
      <c r="AX6782" s="18">
        <v>202425</v>
      </c>
      <c r="AY6782" s="191">
        <v>572</v>
      </c>
      <c r="AZ6782" s="191">
        <v>27</v>
      </c>
      <c r="BA6782" s="191">
        <v>4</v>
      </c>
      <c r="BB6782" s="191">
        <v>0</v>
      </c>
    </row>
    <row r="6783" spans="48:54" x14ac:dyDescent="0.2">
      <c r="AV6783" s="191" t="str">
        <f t="shared" si="109"/>
        <v>574_RS_27_4_202425</v>
      </c>
      <c r="AW6783" s="191" t="s">
        <v>92</v>
      </c>
      <c r="AX6783" s="18">
        <v>202425</v>
      </c>
      <c r="AY6783" s="191">
        <v>574</v>
      </c>
      <c r="AZ6783" s="191">
        <v>27</v>
      </c>
      <c r="BA6783" s="191">
        <v>4</v>
      </c>
      <c r="BB6783" s="191">
        <v>0</v>
      </c>
    </row>
    <row r="6784" spans="48:54" x14ac:dyDescent="0.2">
      <c r="AV6784" s="191" t="str">
        <f t="shared" si="109"/>
        <v>576_RS_27_4_202425</v>
      </c>
      <c r="AW6784" s="191" t="s">
        <v>92</v>
      </c>
      <c r="AX6784" s="18">
        <v>202425</v>
      </c>
      <c r="AY6784" s="191">
        <v>576</v>
      </c>
      <c r="AZ6784" s="191">
        <v>27</v>
      </c>
      <c r="BA6784" s="191">
        <v>4</v>
      </c>
      <c r="BB6784" s="191">
        <v>0</v>
      </c>
    </row>
    <row r="6785" spans="48:54" x14ac:dyDescent="0.2">
      <c r="AV6785" s="191" t="str">
        <f t="shared" si="109"/>
        <v>582_RS_27_4_202425</v>
      </c>
      <c r="AW6785" s="191" t="s">
        <v>92</v>
      </c>
      <c r="AX6785" s="18">
        <v>202425</v>
      </c>
      <c r="AY6785" s="191">
        <v>582</v>
      </c>
      <c r="AZ6785" s="191">
        <v>27</v>
      </c>
      <c r="BA6785" s="191">
        <v>4</v>
      </c>
      <c r="BB6785" s="191">
        <v>0</v>
      </c>
    </row>
    <row r="6786" spans="48:54" x14ac:dyDescent="0.2">
      <c r="AV6786" s="191" t="str">
        <f t="shared" si="109"/>
        <v>584_RS_27_4_202425</v>
      </c>
      <c r="AW6786" s="191" t="s">
        <v>92</v>
      </c>
      <c r="AX6786" s="18">
        <v>202425</v>
      </c>
      <c r="AY6786" s="191">
        <v>584</v>
      </c>
      <c r="AZ6786" s="191">
        <v>27</v>
      </c>
      <c r="BA6786" s="191">
        <v>4</v>
      </c>
      <c r="BB6786" s="191">
        <v>0</v>
      </c>
    </row>
    <row r="6787" spans="48:54" x14ac:dyDescent="0.2">
      <c r="AV6787" s="191" t="str">
        <f t="shared" si="109"/>
        <v>586_RS_27_4_202425</v>
      </c>
      <c r="AW6787" s="191" t="s">
        <v>92</v>
      </c>
      <c r="AX6787" s="18">
        <v>202425</v>
      </c>
      <c r="AY6787" s="191">
        <v>586</v>
      </c>
      <c r="AZ6787" s="191">
        <v>27</v>
      </c>
      <c r="BA6787" s="191">
        <v>4</v>
      </c>
      <c r="BB6787" s="191">
        <v>0</v>
      </c>
    </row>
    <row r="6788" spans="48:54" x14ac:dyDescent="0.2">
      <c r="AV6788" s="191" t="str">
        <f t="shared" ref="AV6788:AV6851" si="110">AY6788&amp;"_"&amp;AW6788&amp;"_"&amp;AZ6788&amp;"_"&amp;BA6788&amp;"_"&amp;AX6788</f>
        <v>512_RS_27_5_202425</v>
      </c>
      <c r="AW6788" s="191" t="s">
        <v>92</v>
      </c>
      <c r="AX6788" s="18">
        <v>202425</v>
      </c>
      <c r="AY6788" s="191">
        <v>512</v>
      </c>
      <c r="AZ6788" s="191">
        <v>27</v>
      </c>
      <c r="BA6788" s="191">
        <v>5</v>
      </c>
      <c r="BB6788" s="191">
        <v>-3.448</v>
      </c>
    </row>
    <row r="6789" spans="48:54" x14ac:dyDescent="0.2">
      <c r="AV6789" s="191" t="str">
        <f t="shared" si="110"/>
        <v>514_RS_27_5_202425</v>
      </c>
      <c r="AW6789" s="191" t="s">
        <v>92</v>
      </c>
      <c r="AX6789" s="18">
        <v>202425</v>
      </c>
      <c r="AY6789" s="191">
        <v>514</v>
      </c>
      <c r="AZ6789" s="191">
        <v>27</v>
      </c>
      <c r="BA6789" s="191">
        <v>5</v>
      </c>
      <c r="BB6789" s="191">
        <v>0</v>
      </c>
    </row>
    <row r="6790" spans="48:54" x14ac:dyDescent="0.2">
      <c r="AV6790" s="191" t="str">
        <f t="shared" si="110"/>
        <v>516_RS_27_5_202425</v>
      </c>
      <c r="AW6790" s="191" t="s">
        <v>92</v>
      </c>
      <c r="AX6790" s="18">
        <v>202425</v>
      </c>
      <c r="AY6790" s="191">
        <v>516</v>
      </c>
      <c r="AZ6790" s="191">
        <v>27</v>
      </c>
      <c r="BA6790" s="191">
        <v>5</v>
      </c>
      <c r="BB6790" s="191">
        <v>0</v>
      </c>
    </row>
    <row r="6791" spans="48:54" x14ac:dyDescent="0.2">
      <c r="AV6791" s="191" t="str">
        <f t="shared" si="110"/>
        <v>518_RS_27_5_202425</v>
      </c>
      <c r="AW6791" s="191" t="s">
        <v>92</v>
      </c>
      <c r="AX6791" s="18">
        <v>202425</v>
      </c>
      <c r="AY6791" s="191">
        <v>518</v>
      </c>
      <c r="AZ6791" s="191">
        <v>27</v>
      </c>
      <c r="BA6791" s="191">
        <v>5</v>
      </c>
      <c r="BB6791" s="191">
        <v>0</v>
      </c>
    </row>
    <row r="6792" spans="48:54" x14ac:dyDescent="0.2">
      <c r="AV6792" s="191" t="str">
        <f t="shared" si="110"/>
        <v>520_RS_27_5_202425</v>
      </c>
      <c r="AW6792" s="191" t="s">
        <v>92</v>
      </c>
      <c r="AX6792" s="18">
        <v>202425</v>
      </c>
      <c r="AY6792" s="191">
        <v>520</v>
      </c>
      <c r="AZ6792" s="191">
        <v>27</v>
      </c>
      <c r="BA6792" s="191">
        <v>5</v>
      </c>
      <c r="BB6792" s="191">
        <v>0</v>
      </c>
    </row>
    <row r="6793" spans="48:54" x14ac:dyDescent="0.2">
      <c r="AV6793" s="191" t="str">
        <f t="shared" si="110"/>
        <v>522_RS_27_5_202425</v>
      </c>
      <c r="AW6793" s="191" t="s">
        <v>92</v>
      </c>
      <c r="AX6793" s="18">
        <v>202425</v>
      </c>
      <c r="AY6793" s="191">
        <v>522</v>
      </c>
      <c r="AZ6793" s="191">
        <v>27</v>
      </c>
      <c r="BA6793" s="191">
        <v>5</v>
      </c>
      <c r="BB6793" s="191">
        <v>0</v>
      </c>
    </row>
    <row r="6794" spans="48:54" x14ac:dyDescent="0.2">
      <c r="AV6794" s="191" t="str">
        <f t="shared" si="110"/>
        <v>524_RS_27_5_202425</v>
      </c>
      <c r="AW6794" s="191" t="s">
        <v>92</v>
      </c>
      <c r="AX6794" s="18">
        <v>202425</v>
      </c>
      <c r="AY6794" s="191">
        <v>524</v>
      </c>
      <c r="AZ6794" s="191">
        <v>27</v>
      </c>
      <c r="BA6794" s="191">
        <v>5</v>
      </c>
      <c r="BB6794" s="191">
        <v>0</v>
      </c>
    </row>
    <row r="6795" spans="48:54" x14ac:dyDescent="0.2">
      <c r="AV6795" s="191" t="str">
        <f t="shared" si="110"/>
        <v>526_RS_27_5_202425</v>
      </c>
      <c r="AW6795" s="191" t="s">
        <v>92</v>
      </c>
      <c r="AX6795" s="18">
        <v>202425</v>
      </c>
      <c r="AY6795" s="191">
        <v>526</v>
      </c>
      <c r="AZ6795" s="191">
        <v>27</v>
      </c>
      <c r="BA6795" s="191">
        <v>5</v>
      </c>
      <c r="BB6795" s="191">
        <v>0</v>
      </c>
    </row>
    <row r="6796" spans="48:54" x14ac:dyDescent="0.2">
      <c r="AV6796" s="191" t="str">
        <f t="shared" si="110"/>
        <v>528_RS_27_5_202425</v>
      </c>
      <c r="AW6796" s="191" t="s">
        <v>92</v>
      </c>
      <c r="AX6796" s="18">
        <v>202425</v>
      </c>
      <c r="AY6796" s="191">
        <v>528</v>
      </c>
      <c r="AZ6796" s="191">
        <v>27</v>
      </c>
      <c r="BA6796" s="191">
        <v>5</v>
      </c>
      <c r="BB6796" s="191">
        <v>0</v>
      </c>
    </row>
    <row r="6797" spans="48:54" x14ac:dyDescent="0.2">
      <c r="AV6797" s="191" t="str">
        <f t="shared" si="110"/>
        <v>530_RS_27_5_202425</v>
      </c>
      <c r="AW6797" s="191" t="s">
        <v>92</v>
      </c>
      <c r="AX6797" s="18">
        <v>202425</v>
      </c>
      <c r="AY6797" s="191">
        <v>530</v>
      </c>
      <c r="AZ6797" s="191">
        <v>27</v>
      </c>
      <c r="BA6797" s="191">
        <v>5</v>
      </c>
      <c r="BB6797" s="191">
        <v>-346.35199999999998</v>
      </c>
    </row>
    <row r="6798" spans="48:54" x14ac:dyDescent="0.2">
      <c r="AV6798" s="191" t="str">
        <f t="shared" si="110"/>
        <v>532_RS_27_5_202425</v>
      </c>
      <c r="AW6798" s="191" t="s">
        <v>92</v>
      </c>
      <c r="AX6798" s="18">
        <v>202425</v>
      </c>
      <c r="AY6798" s="191">
        <v>532</v>
      </c>
      <c r="AZ6798" s="191">
        <v>27</v>
      </c>
      <c r="BA6798" s="191">
        <v>5</v>
      </c>
      <c r="BB6798" s="191">
        <v>-60.300000000000004</v>
      </c>
    </row>
    <row r="6799" spans="48:54" x14ac:dyDescent="0.2">
      <c r="AV6799" s="191" t="str">
        <f t="shared" si="110"/>
        <v>534_RS_27_5_202425</v>
      </c>
      <c r="AW6799" s="191" t="s">
        <v>92</v>
      </c>
      <c r="AX6799" s="18">
        <v>202425</v>
      </c>
      <c r="AY6799" s="191">
        <v>534</v>
      </c>
      <c r="AZ6799" s="191">
        <v>27</v>
      </c>
      <c r="BA6799" s="191">
        <v>5</v>
      </c>
      <c r="BB6799" s="191">
        <v>-40.4</v>
      </c>
    </row>
    <row r="6800" spans="48:54" x14ac:dyDescent="0.2">
      <c r="AV6800" s="191" t="str">
        <f t="shared" si="110"/>
        <v>536_RS_27_5_202425</v>
      </c>
      <c r="AW6800" s="191" t="s">
        <v>92</v>
      </c>
      <c r="AX6800" s="18">
        <v>202425</v>
      </c>
      <c r="AY6800" s="191">
        <v>536</v>
      </c>
      <c r="AZ6800" s="191">
        <v>27</v>
      </c>
      <c r="BA6800" s="191">
        <v>5</v>
      </c>
      <c r="BB6800" s="191">
        <v>0</v>
      </c>
    </row>
    <row r="6801" spans="48:54" x14ac:dyDescent="0.2">
      <c r="AV6801" s="191" t="str">
        <f t="shared" si="110"/>
        <v>538_RS_27_5_202425</v>
      </c>
      <c r="AW6801" s="191" t="s">
        <v>92</v>
      </c>
      <c r="AX6801" s="18">
        <v>202425</v>
      </c>
      <c r="AY6801" s="191">
        <v>538</v>
      </c>
      <c r="AZ6801" s="191">
        <v>27</v>
      </c>
      <c r="BA6801" s="191">
        <v>5</v>
      </c>
      <c r="BB6801" s="191">
        <v>-2.1789999999999998</v>
      </c>
    </row>
    <row r="6802" spans="48:54" x14ac:dyDescent="0.2">
      <c r="AV6802" s="191" t="str">
        <f t="shared" si="110"/>
        <v>540_RS_27_5_202425</v>
      </c>
      <c r="AW6802" s="191" t="s">
        <v>92</v>
      </c>
      <c r="AX6802" s="18">
        <v>202425</v>
      </c>
      <c r="AY6802" s="191">
        <v>540</v>
      </c>
      <c r="AZ6802" s="191">
        <v>27</v>
      </c>
      <c r="BA6802" s="191">
        <v>5</v>
      </c>
      <c r="BB6802" s="191">
        <v>0</v>
      </c>
    </row>
    <row r="6803" spans="48:54" x14ac:dyDescent="0.2">
      <c r="AV6803" s="191" t="str">
        <f t="shared" si="110"/>
        <v>542_RS_27_5_202425</v>
      </c>
      <c r="AW6803" s="191" t="s">
        <v>92</v>
      </c>
      <c r="AX6803" s="18">
        <v>202425</v>
      </c>
      <c r="AY6803" s="191">
        <v>542</v>
      </c>
      <c r="AZ6803" s="191">
        <v>27</v>
      </c>
      <c r="BA6803" s="191">
        <v>5</v>
      </c>
      <c r="BB6803" s="191">
        <v>0</v>
      </c>
    </row>
    <row r="6804" spans="48:54" x14ac:dyDescent="0.2">
      <c r="AV6804" s="191" t="str">
        <f t="shared" si="110"/>
        <v>544_RS_27_5_202425</v>
      </c>
      <c r="AW6804" s="191" t="s">
        <v>92</v>
      </c>
      <c r="AX6804" s="18">
        <v>202425</v>
      </c>
      <c r="AY6804" s="191">
        <v>544</v>
      </c>
      <c r="AZ6804" s="191">
        <v>27</v>
      </c>
      <c r="BA6804" s="191">
        <v>5</v>
      </c>
      <c r="BB6804" s="191">
        <v>0</v>
      </c>
    </row>
    <row r="6805" spans="48:54" x14ac:dyDescent="0.2">
      <c r="AV6805" s="191" t="str">
        <f t="shared" si="110"/>
        <v>545_RS_27_5_202425</v>
      </c>
      <c r="AW6805" s="191" t="s">
        <v>92</v>
      </c>
      <c r="AX6805" s="18">
        <v>202425</v>
      </c>
      <c r="AY6805" s="191">
        <v>545</v>
      </c>
      <c r="AZ6805" s="191">
        <v>27</v>
      </c>
      <c r="BA6805" s="191">
        <v>5</v>
      </c>
      <c r="BB6805" s="191">
        <v>-22.867999999999999</v>
      </c>
    </row>
    <row r="6806" spans="48:54" x14ac:dyDescent="0.2">
      <c r="AV6806" s="191" t="str">
        <f t="shared" si="110"/>
        <v>546_RS_27_5_202425</v>
      </c>
      <c r="AW6806" s="191" t="s">
        <v>92</v>
      </c>
      <c r="AX6806" s="18">
        <v>202425</v>
      </c>
      <c r="AY6806" s="191">
        <v>546</v>
      </c>
      <c r="AZ6806" s="191">
        <v>27</v>
      </c>
      <c r="BA6806" s="191">
        <v>5</v>
      </c>
      <c r="BB6806" s="191">
        <v>-246</v>
      </c>
    </row>
    <row r="6807" spans="48:54" x14ac:dyDescent="0.2">
      <c r="AV6807" s="191" t="str">
        <f t="shared" si="110"/>
        <v>548_RS_27_5_202425</v>
      </c>
      <c r="AW6807" s="191" t="s">
        <v>92</v>
      </c>
      <c r="AX6807" s="18">
        <v>202425</v>
      </c>
      <c r="AY6807" s="191">
        <v>548</v>
      </c>
      <c r="AZ6807" s="191">
        <v>27</v>
      </c>
      <c r="BA6807" s="191">
        <v>5</v>
      </c>
      <c r="BB6807" s="191">
        <v>0</v>
      </c>
    </row>
    <row r="6808" spans="48:54" x14ac:dyDescent="0.2">
      <c r="AV6808" s="191" t="str">
        <f t="shared" si="110"/>
        <v>550_RS_27_5_202425</v>
      </c>
      <c r="AW6808" s="191" t="s">
        <v>92</v>
      </c>
      <c r="AX6808" s="18">
        <v>202425</v>
      </c>
      <c r="AY6808" s="191">
        <v>550</v>
      </c>
      <c r="AZ6808" s="191">
        <v>27</v>
      </c>
      <c r="BA6808" s="191">
        <v>5</v>
      </c>
      <c r="BB6808" s="191">
        <v>0</v>
      </c>
    </row>
    <row r="6809" spans="48:54" x14ac:dyDescent="0.2">
      <c r="AV6809" s="191" t="str">
        <f t="shared" si="110"/>
        <v>552_RS_27_5_202425</v>
      </c>
      <c r="AW6809" s="191" t="s">
        <v>92</v>
      </c>
      <c r="AX6809" s="18">
        <v>202425</v>
      </c>
      <c r="AY6809" s="191">
        <v>552</v>
      </c>
      <c r="AZ6809" s="191">
        <v>27</v>
      </c>
      <c r="BA6809" s="191">
        <v>5</v>
      </c>
      <c r="BB6809" s="191">
        <v>-113</v>
      </c>
    </row>
    <row r="6810" spans="48:54" x14ac:dyDescent="0.2">
      <c r="AV6810" s="191" t="str">
        <f t="shared" si="110"/>
        <v>562_RS_27_5_202425</v>
      </c>
      <c r="AW6810" s="191" t="s">
        <v>92</v>
      </c>
      <c r="AX6810" s="18">
        <v>202425</v>
      </c>
      <c r="AY6810" s="191">
        <v>562</v>
      </c>
      <c r="AZ6810" s="191">
        <v>27</v>
      </c>
      <c r="BA6810" s="191">
        <v>5</v>
      </c>
      <c r="BB6810" s="191">
        <v>0</v>
      </c>
    </row>
    <row r="6811" spans="48:54" x14ac:dyDescent="0.2">
      <c r="AV6811" s="191" t="str">
        <f t="shared" si="110"/>
        <v>564_RS_27_5_202425</v>
      </c>
      <c r="AW6811" s="191" t="s">
        <v>92</v>
      </c>
      <c r="AX6811" s="18">
        <v>202425</v>
      </c>
      <c r="AY6811" s="191">
        <v>564</v>
      </c>
      <c r="AZ6811" s="191">
        <v>27</v>
      </c>
      <c r="BA6811" s="191">
        <v>5</v>
      </c>
      <c r="BB6811" s="191">
        <v>0</v>
      </c>
    </row>
    <row r="6812" spans="48:54" x14ac:dyDescent="0.2">
      <c r="AV6812" s="191" t="str">
        <f t="shared" si="110"/>
        <v>566_RS_27_5_202425</v>
      </c>
      <c r="AW6812" s="191" t="s">
        <v>92</v>
      </c>
      <c r="AX6812" s="18">
        <v>202425</v>
      </c>
      <c r="AY6812" s="191">
        <v>566</v>
      </c>
      <c r="AZ6812" s="191">
        <v>27</v>
      </c>
      <c r="BA6812" s="191">
        <v>5</v>
      </c>
      <c r="BB6812" s="191">
        <v>0</v>
      </c>
    </row>
    <row r="6813" spans="48:54" x14ac:dyDescent="0.2">
      <c r="AV6813" s="191" t="str">
        <f t="shared" si="110"/>
        <v>568_RS_27_5_202425</v>
      </c>
      <c r="AW6813" s="191" t="s">
        <v>92</v>
      </c>
      <c r="AX6813" s="18">
        <v>202425</v>
      </c>
      <c r="AY6813" s="191">
        <v>568</v>
      </c>
      <c r="AZ6813" s="191">
        <v>27</v>
      </c>
      <c r="BA6813" s="191">
        <v>5</v>
      </c>
      <c r="BB6813" s="191">
        <v>0</v>
      </c>
    </row>
    <row r="6814" spans="48:54" x14ac:dyDescent="0.2">
      <c r="AV6814" s="191" t="str">
        <f t="shared" si="110"/>
        <v>572_RS_27_5_202425</v>
      </c>
      <c r="AW6814" s="191" t="s">
        <v>92</v>
      </c>
      <c r="AX6814" s="18">
        <v>202425</v>
      </c>
      <c r="AY6814" s="191">
        <v>572</v>
      </c>
      <c r="AZ6814" s="191">
        <v>27</v>
      </c>
      <c r="BA6814" s="191">
        <v>5</v>
      </c>
      <c r="BB6814" s="191">
        <v>0</v>
      </c>
    </row>
    <row r="6815" spans="48:54" x14ac:dyDescent="0.2">
      <c r="AV6815" s="191" t="str">
        <f t="shared" si="110"/>
        <v>574_RS_27_5_202425</v>
      </c>
      <c r="AW6815" s="191" t="s">
        <v>92</v>
      </c>
      <c r="AX6815" s="18">
        <v>202425</v>
      </c>
      <c r="AY6815" s="191">
        <v>574</v>
      </c>
      <c r="AZ6815" s="191">
        <v>27</v>
      </c>
      <c r="BA6815" s="191">
        <v>5</v>
      </c>
      <c r="BB6815" s="191">
        <v>0</v>
      </c>
    </row>
    <row r="6816" spans="48:54" x14ac:dyDescent="0.2">
      <c r="AV6816" s="191" t="str">
        <f t="shared" si="110"/>
        <v>576_RS_27_5_202425</v>
      </c>
      <c r="AW6816" s="191" t="s">
        <v>92</v>
      </c>
      <c r="AX6816" s="18">
        <v>202425</v>
      </c>
      <c r="AY6816" s="191">
        <v>576</v>
      </c>
      <c r="AZ6816" s="191">
        <v>27</v>
      </c>
      <c r="BA6816" s="191">
        <v>5</v>
      </c>
      <c r="BB6816" s="191">
        <v>0</v>
      </c>
    </row>
    <row r="6817" spans="48:54" x14ac:dyDescent="0.2">
      <c r="AV6817" s="191" t="str">
        <f t="shared" si="110"/>
        <v>582_RS_27_5_202425</v>
      </c>
      <c r="AW6817" s="191" t="s">
        <v>92</v>
      </c>
      <c r="AX6817" s="18">
        <v>202425</v>
      </c>
      <c r="AY6817" s="191">
        <v>582</v>
      </c>
      <c r="AZ6817" s="191">
        <v>27</v>
      </c>
      <c r="BA6817" s="191">
        <v>5</v>
      </c>
      <c r="BB6817" s="191">
        <v>0</v>
      </c>
    </row>
    <row r="6818" spans="48:54" x14ac:dyDescent="0.2">
      <c r="AV6818" s="191" t="str">
        <f t="shared" si="110"/>
        <v>584_RS_27_5_202425</v>
      </c>
      <c r="AW6818" s="191" t="s">
        <v>92</v>
      </c>
      <c r="AX6818" s="18">
        <v>202425</v>
      </c>
      <c r="AY6818" s="191">
        <v>584</v>
      </c>
      <c r="AZ6818" s="191">
        <v>27</v>
      </c>
      <c r="BA6818" s="191">
        <v>5</v>
      </c>
      <c r="BB6818" s="191">
        <v>0</v>
      </c>
    </row>
    <row r="6819" spans="48:54" x14ac:dyDescent="0.2">
      <c r="AV6819" s="191" t="str">
        <f t="shared" si="110"/>
        <v>586_RS_27_5_202425</v>
      </c>
      <c r="AW6819" s="191" t="s">
        <v>92</v>
      </c>
      <c r="AX6819" s="18">
        <v>202425</v>
      </c>
      <c r="AY6819" s="191">
        <v>586</v>
      </c>
      <c r="AZ6819" s="191">
        <v>27</v>
      </c>
      <c r="BA6819" s="191">
        <v>5</v>
      </c>
      <c r="BB6819" s="191">
        <v>0</v>
      </c>
    </row>
    <row r="6820" spans="48:54" x14ac:dyDescent="0.2">
      <c r="AV6820" s="191" t="str">
        <f t="shared" si="110"/>
        <v>512_RS_28_1_202425</v>
      </c>
      <c r="AW6820" s="191" t="s">
        <v>92</v>
      </c>
      <c r="AX6820" s="18">
        <v>202425</v>
      </c>
      <c r="AY6820" s="191">
        <v>512</v>
      </c>
      <c r="AZ6820" s="191">
        <v>28</v>
      </c>
      <c r="BA6820" s="191">
        <v>1</v>
      </c>
      <c r="BB6820" s="191">
        <v>1061.797</v>
      </c>
    </row>
    <row r="6821" spans="48:54" x14ac:dyDescent="0.2">
      <c r="AV6821" s="191" t="str">
        <f t="shared" si="110"/>
        <v>514_RS_28_1_202425</v>
      </c>
      <c r="AW6821" s="191" t="s">
        <v>92</v>
      </c>
      <c r="AX6821" s="18">
        <v>202425</v>
      </c>
      <c r="AY6821" s="191">
        <v>514</v>
      </c>
      <c r="AZ6821" s="191">
        <v>28</v>
      </c>
      <c r="BA6821" s="191">
        <v>1</v>
      </c>
      <c r="BB6821" s="191">
        <v>1045</v>
      </c>
    </row>
    <row r="6822" spans="48:54" x14ac:dyDescent="0.2">
      <c r="AV6822" s="191" t="str">
        <f t="shared" si="110"/>
        <v>516_RS_28_1_202425</v>
      </c>
      <c r="AW6822" s="191" t="s">
        <v>92</v>
      </c>
      <c r="AX6822" s="18">
        <v>202425</v>
      </c>
      <c r="AY6822" s="191">
        <v>516</v>
      </c>
      <c r="AZ6822" s="191">
        <v>28</v>
      </c>
      <c r="BA6822" s="191">
        <v>1</v>
      </c>
      <c r="BB6822" s="191">
        <v>63.536884888490505</v>
      </c>
    </row>
    <row r="6823" spans="48:54" x14ac:dyDescent="0.2">
      <c r="AV6823" s="191" t="str">
        <f t="shared" si="110"/>
        <v>518_RS_28_1_202425</v>
      </c>
      <c r="AW6823" s="191" t="s">
        <v>92</v>
      </c>
      <c r="AX6823" s="18">
        <v>202425</v>
      </c>
      <c r="AY6823" s="191">
        <v>518</v>
      </c>
      <c r="AZ6823" s="191">
        <v>28</v>
      </c>
      <c r="BA6823" s="191">
        <v>1</v>
      </c>
      <c r="BB6823" s="191">
        <v>297.85600000000005</v>
      </c>
    </row>
    <row r="6824" spans="48:54" x14ac:dyDescent="0.2">
      <c r="AV6824" s="191" t="str">
        <f t="shared" si="110"/>
        <v>520_RS_28_1_202425</v>
      </c>
      <c r="AW6824" s="191" t="s">
        <v>92</v>
      </c>
      <c r="AX6824" s="18">
        <v>202425</v>
      </c>
      <c r="AY6824" s="191">
        <v>520</v>
      </c>
      <c r="AZ6824" s="191">
        <v>28</v>
      </c>
      <c r="BA6824" s="191">
        <v>1</v>
      </c>
      <c r="BB6824" s="191">
        <v>1008.1660000000001</v>
      </c>
    </row>
    <row r="6825" spans="48:54" x14ac:dyDescent="0.2">
      <c r="AV6825" s="191" t="str">
        <f t="shared" si="110"/>
        <v>522_RS_28_1_202425</v>
      </c>
      <c r="AW6825" s="191" t="s">
        <v>92</v>
      </c>
      <c r="AX6825" s="18">
        <v>202425</v>
      </c>
      <c r="AY6825" s="191">
        <v>522</v>
      </c>
      <c r="AZ6825" s="191">
        <v>28</v>
      </c>
      <c r="BA6825" s="191">
        <v>1</v>
      </c>
      <c r="BB6825" s="191">
        <v>148.03907000000001</v>
      </c>
    </row>
    <row r="6826" spans="48:54" x14ac:dyDescent="0.2">
      <c r="AV6826" s="191" t="str">
        <f t="shared" si="110"/>
        <v>524_RS_28_1_202425</v>
      </c>
      <c r="AW6826" s="191" t="s">
        <v>92</v>
      </c>
      <c r="AX6826" s="18">
        <v>202425</v>
      </c>
      <c r="AY6826" s="191">
        <v>524</v>
      </c>
      <c r="AZ6826" s="191">
        <v>28</v>
      </c>
      <c r="BA6826" s="191">
        <v>1</v>
      </c>
      <c r="BB6826" s="191">
        <v>165.89747</v>
      </c>
    </row>
    <row r="6827" spans="48:54" x14ac:dyDescent="0.2">
      <c r="AV6827" s="191" t="str">
        <f t="shared" si="110"/>
        <v>526_RS_28_1_202425</v>
      </c>
      <c r="AW6827" s="191" t="s">
        <v>92</v>
      </c>
      <c r="AX6827" s="18">
        <v>202425</v>
      </c>
      <c r="AY6827" s="191">
        <v>526</v>
      </c>
      <c r="AZ6827" s="191">
        <v>28</v>
      </c>
      <c r="BA6827" s="191">
        <v>1</v>
      </c>
      <c r="BB6827" s="191">
        <v>349.77199999999999</v>
      </c>
    </row>
    <row r="6828" spans="48:54" x14ac:dyDescent="0.2">
      <c r="AV6828" s="191" t="str">
        <f t="shared" si="110"/>
        <v>528_RS_28_1_202425</v>
      </c>
      <c r="AW6828" s="191" t="s">
        <v>92</v>
      </c>
      <c r="AX6828" s="18">
        <v>202425</v>
      </c>
      <c r="AY6828" s="191">
        <v>528</v>
      </c>
      <c r="AZ6828" s="191">
        <v>28</v>
      </c>
      <c r="BA6828" s="191">
        <v>1</v>
      </c>
      <c r="BB6828" s="191">
        <v>512</v>
      </c>
    </row>
    <row r="6829" spans="48:54" x14ac:dyDescent="0.2">
      <c r="AV6829" s="191" t="str">
        <f t="shared" si="110"/>
        <v>530_RS_28_1_202425</v>
      </c>
      <c r="AW6829" s="191" t="s">
        <v>92</v>
      </c>
      <c r="AX6829" s="18">
        <v>202425</v>
      </c>
      <c r="AY6829" s="191">
        <v>530</v>
      </c>
      <c r="AZ6829" s="191">
        <v>28</v>
      </c>
      <c r="BA6829" s="191">
        <v>1</v>
      </c>
      <c r="BB6829" s="191">
        <v>1540.998</v>
      </c>
    </row>
    <row r="6830" spans="48:54" x14ac:dyDescent="0.2">
      <c r="AV6830" s="191" t="str">
        <f t="shared" si="110"/>
        <v>532_RS_28_1_202425</v>
      </c>
      <c r="AW6830" s="191" t="s">
        <v>92</v>
      </c>
      <c r="AX6830" s="18">
        <v>202425</v>
      </c>
      <c r="AY6830" s="191">
        <v>532</v>
      </c>
      <c r="AZ6830" s="191">
        <v>28</v>
      </c>
      <c r="BA6830" s="191">
        <v>1</v>
      </c>
      <c r="BB6830" s="191">
        <v>221.62574999999998</v>
      </c>
    </row>
    <row r="6831" spans="48:54" x14ac:dyDescent="0.2">
      <c r="AV6831" s="191" t="str">
        <f t="shared" si="110"/>
        <v>534_RS_28_1_202425</v>
      </c>
      <c r="AW6831" s="191" t="s">
        <v>92</v>
      </c>
      <c r="AX6831" s="18">
        <v>202425</v>
      </c>
      <c r="AY6831" s="191">
        <v>534</v>
      </c>
      <c r="AZ6831" s="191">
        <v>28</v>
      </c>
      <c r="BA6831" s="191">
        <v>1</v>
      </c>
      <c r="BB6831" s="191">
        <v>1679.8724500000001</v>
      </c>
    </row>
    <row r="6832" spans="48:54" x14ac:dyDescent="0.2">
      <c r="AV6832" s="191" t="str">
        <f t="shared" si="110"/>
        <v>536_RS_28_1_202425</v>
      </c>
      <c r="AW6832" s="191" t="s">
        <v>92</v>
      </c>
      <c r="AX6832" s="18">
        <v>202425</v>
      </c>
      <c r="AY6832" s="191">
        <v>536</v>
      </c>
      <c r="AZ6832" s="191">
        <v>28</v>
      </c>
      <c r="BA6832" s="191">
        <v>1</v>
      </c>
      <c r="BB6832" s="191">
        <v>895.9380000000001</v>
      </c>
    </row>
    <row r="6833" spans="48:54" x14ac:dyDescent="0.2">
      <c r="AV6833" s="191" t="str">
        <f t="shared" si="110"/>
        <v>538_RS_28_1_202425</v>
      </c>
      <c r="AW6833" s="191" t="s">
        <v>92</v>
      </c>
      <c r="AX6833" s="18">
        <v>202425</v>
      </c>
      <c r="AY6833" s="191">
        <v>538</v>
      </c>
      <c r="AZ6833" s="191">
        <v>28</v>
      </c>
      <c r="BA6833" s="191">
        <v>1</v>
      </c>
      <c r="BB6833" s="191">
        <v>292.91300000000001</v>
      </c>
    </row>
    <row r="6834" spans="48:54" x14ac:dyDescent="0.2">
      <c r="AV6834" s="191" t="str">
        <f t="shared" si="110"/>
        <v>540_RS_28_1_202425</v>
      </c>
      <c r="AW6834" s="191" t="s">
        <v>92</v>
      </c>
      <c r="AX6834" s="18">
        <v>202425</v>
      </c>
      <c r="AY6834" s="191">
        <v>540</v>
      </c>
      <c r="AZ6834" s="191">
        <v>28</v>
      </c>
      <c r="BA6834" s="191">
        <v>1</v>
      </c>
      <c r="BB6834" s="191">
        <v>1796.9990000000003</v>
      </c>
    </row>
    <row r="6835" spans="48:54" x14ac:dyDescent="0.2">
      <c r="AV6835" s="191" t="str">
        <f t="shared" si="110"/>
        <v>542_RS_28_1_202425</v>
      </c>
      <c r="AW6835" s="191" t="s">
        <v>92</v>
      </c>
      <c r="AX6835" s="18">
        <v>202425</v>
      </c>
      <c r="AY6835" s="191">
        <v>542</v>
      </c>
      <c r="AZ6835" s="191">
        <v>28</v>
      </c>
      <c r="BA6835" s="191">
        <v>1</v>
      </c>
      <c r="BB6835" s="191">
        <v>147.77800000000002</v>
      </c>
    </row>
    <row r="6836" spans="48:54" x14ac:dyDescent="0.2">
      <c r="AV6836" s="191" t="str">
        <f t="shared" si="110"/>
        <v>544_RS_28_1_202425</v>
      </c>
      <c r="AW6836" s="191" t="s">
        <v>92</v>
      </c>
      <c r="AX6836" s="18">
        <v>202425</v>
      </c>
      <c r="AY6836" s="191">
        <v>544</v>
      </c>
      <c r="AZ6836" s="191">
        <v>28</v>
      </c>
      <c r="BA6836" s="191">
        <v>1</v>
      </c>
      <c r="BB6836" s="191">
        <v>0</v>
      </c>
    </row>
    <row r="6837" spans="48:54" x14ac:dyDescent="0.2">
      <c r="AV6837" s="191" t="str">
        <f t="shared" si="110"/>
        <v>545_RS_28_1_202425</v>
      </c>
      <c r="AW6837" s="191" t="s">
        <v>92</v>
      </c>
      <c r="AX6837" s="18">
        <v>202425</v>
      </c>
      <c r="AY6837" s="191">
        <v>545</v>
      </c>
      <c r="AZ6837" s="191">
        <v>28</v>
      </c>
      <c r="BA6837" s="191">
        <v>1</v>
      </c>
      <c r="BB6837" s="191">
        <v>459.95676000000003</v>
      </c>
    </row>
    <row r="6838" spans="48:54" x14ac:dyDescent="0.2">
      <c r="AV6838" s="191" t="str">
        <f t="shared" si="110"/>
        <v>546_RS_28_1_202425</v>
      </c>
      <c r="AW6838" s="191" t="s">
        <v>92</v>
      </c>
      <c r="AX6838" s="18">
        <v>202425</v>
      </c>
      <c r="AY6838" s="191">
        <v>546</v>
      </c>
      <c r="AZ6838" s="191">
        <v>28</v>
      </c>
      <c r="BA6838" s="191">
        <v>1</v>
      </c>
      <c r="BB6838" s="191">
        <v>745</v>
      </c>
    </row>
    <row r="6839" spans="48:54" x14ac:dyDescent="0.2">
      <c r="AV6839" s="191" t="str">
        <f t="shared" si="110"/>
        <v>548_RS_28_1_202425</v>
      </c>
      <c r="AW6839" s="191" t="s">
        <v>92</v>
      </c>
      <c r="AX6839" s="18">
        <v>202425</v>
      </c>
      <c r="AY6839" s="191">
        <v>548</v>
      </c>
      <c r="AZ6839" s="191">
        <v>28</v>
      </c>
      <c r="BA6839" s="191">
        <v>1</v>
      </c>
      <c r="BB6839" s="191">
        <v>330.12800000000004</v>
      </c>
    </row>
    <row r="6840" spans="48:54" x14ac:dyDescent="0.2">
      <c r="AV6840" s="191" t="str">
        <f t="shared" si="110"/>
        <v>550_RS_28_1_202425</v>
      </c>
      <c r="AW6840" s="191" t="s">
        <v>92</v>
      </c>
      <c r="AX6840" s="18">
        <v>202425</v>
      </c>
      <c r="AY6840" s="191">
        <v>550</v>
      </c>
      <c r="AZ6840" s="191">
        <v>28</v>
      </c>
      <c r="BA6840" s="191">
        <v>1</v>
      </c>
      <c r="BB6840" s="191">
        <v>650.89971641998977</v>
      </c>
    </row>
    <row r="6841" spans="48:54" x14ac:dyDescent="0.2">
      <c r="AV6841" s="191" t="str">
        <f t="shared" si="110"/>
        <v>552_RS_28_1_202425</v>
      </c>
      <c r="AW6841" s="191" t="s">
        <v>92</v>
      </c>
      <c r="AX6841" s="18">
        <v>202425</v>
      </c>
      <c r="AY6841" s="191">
        <v>552</v>
      </c>
      <c r="AZ6841" s="191">
        <v>28</v>
      </c>
      <c r="BA6841" s="191">
        <v>1</v>
      </c>
      <c r="BB6841" s="191">
        <v>0</v>
      </c>
    </row>
    <row r="6842" spans="48:54" x14ac:dyDescent="0.2">
      <c r="AV6842" s="191" t="str">
        <f t="shared" si="110"/>
        <v>562_RS_28_1_202425</v>
      </c>
      <c r="AW6842" s="191" t="s">
        <v>92</v>
      </c>
      <c r="AX6842" s="18">
        <v>202425</v>
      </c>
      <c r="AY6842" s="191">
        <v>562</v>
      </c>
      <c r="AZ6842" s="191">
        <v>28</v>
      </c>
      <c r="BA6842" s="191">
        <v>1</v>
      </c>
      <c r="BB6842" s="191">
        <v>0</v>
      </c>
    </row>
    <row r="6843" spans="48:54" x14ac:dyDescent="0.2">
      <c r="AV6843" s="191" t="str">
        <f t="shared" si="110"/>
        <v>564_RS_28_1_202425</v>
      </c>
      <c r="AW6843" s="191" t="s">
        <v>92</v>
      </c>
      <c r="AX6843" s="18">
        <v>202425</v>
      </c>
      <c r="AY6843" s="191">
        <v>564</v>
      </c>
      <c r="AZ6843" s="191">
        <v>28</v>
      </c>
      <c r="BA6843" s="191">
        <v>1</v>
      </c>
      <c r="BB6843" s="191">
        <v>0</v>
      </c>
    </row>
    <row r="6844" spans="48:54" x14ac:dyDescent="0.2">
      <c r="AV6844" s="191" t="str">
        <f t="shared" si="110"/>
        <v>566_RS_28_1_202425</v>
      </c>
      <c r="AW6844" s="191" t="s">
        <v>92</v>
      </c>
      <c r="AX6844" s="18">
        <v>202425</v>
      </c>
      <c r="AY6844" s="191">
        <v>566</v>
      </c>
      <c r="AZ6844" s="191">
        <v>28</v>
      </c>
      <c r="BA6844" s="191">
        <v>1</v>
      </c>
      <c r="BB6844" s="191">
        <v>0</v>
      </c>
    </row>
    <row r="6845" spans="48:54" x14ac:dyDescent="0.2">
      <c r="AV6845" s="191" t="str">
        <f t="shared" si="110"/>
        <v>568_RS_28_1_202425</v>
      </c>
      <c r="AW6845" s="191" t="s">
        <v>92</v>
      </c>
      <c r="AX6845" s="18">
        <v>202425</v>
      </c>
      <c r="AY6845" s="191">
        <v>568</v>
      </c>
      <c r="AZ6845" s="191">
        <v>28</v>
      </c>
      <c r="BA6845" s="191">
        <v>1</v>
      </c>
      <c r="BB6845" s="191">
        <v>0</v>
      </c>
    </row>
    <row r="6846" spans="48:54" x14ac:dyDescent="0.2">
      <c r="AV6846" s="191" t="str">
        <f t="shared" si="110"/>
        <v>572_RS_28_1_202425</v>
      </c>
      <c r="AW6846" s="191" t="s">
        <v>92</v>
      </c>
      <c r="AX6846" s="18">
        <v>202425</v>
      </c>
      <c r="AY6846" s="191">
        <v>572</v>
      </c>
      <c r="AZ6846" s="191">
        <v>28</v>
      </c>
      <c r="BA6846" s="191">
        <v>1</v>
      </c>
      <c r="BB6846" s="191">
        <v>0</v>
      </c>
    </row>
    <row r="6847" spans="48:54" x14ac:dyDescent="0.2">
      <c r="AV6847" s="191" t="str">
        <f t="shared" si="110"/>
        <v>574_RS_28_1_202425</v>
      </c>
      <c r="AW6847" s="191" t="s">
        <v>92</v>
      </c>
      <c r="AX6847" s="18">
        <v>202425</v>
      </c>
      <c r="AY6847" s="191">
        <v>574</v>
      </c>
      <c r="AZ6847" s="191">
        <v>28</v>
      </c>
      <c r="BA6847" s="191">
        <v>1</v>
      </c>
      <c r="BB6847" s="191">
        <v>0</v>
      </c>
    </row>
    <row r="6848" spans="48:54" x14ac:dyDescent="0.2">
      <c r="AV6848" s="191" t="str">
        <f t="shared" si="110"/>
        <v>576_RS_28_1_202425</v>
      </c>
      <c r="AW6848" s="191" t="s">
        <v>92</v>
      </c>
      <c r="AX6848" s="18">
        <v>202425</v>
      </c>
      <c r="AY6848" s="191">
        <v>576</v>
      </c>
      <c r="AZ6848" s="191">
        <v>28</v>
      </c>
      <c r="BA6848" s="191">
        <v>1</v>
      </c>
      <c r="BB6848" s="191">
        <v>0</v>
      </c>
    </row>
    <row r="6849" spans="48:54" x14ac:dyDescent="0.2">
      <c r="AV6849" s="191" t="str">
        <f t="shared" si="110"/>
        <v>582_RS_28_1_202425</v>
      </c>
      <c r="AW6849" s="191" t="s">
        <v>92</v>
      </c>
      <c r="AX6849" s="18">
        <v>202425</v>
      </c>
      <c r="AY6849" s="191">
        <v>582</v>
      </c>
      <c r="AZ6849" s="191">
        <v>28</v>
      </c>
      <c r="BA6849" s="191">
        <v>1</v>
      </c>
      <c r="BB6849" s="191">
        <v>0</v>
      </c>
    </row>
    <row r="6850" spans="48:54" x14ac:dyDescent="0.2">
      <c r="AV6850" s="191" t="str">
        <f t="shared" si="110"/>
        <v>584_RS_28_1_202425</v>
      </c>
      <c r="AW6850" s="191" t="s">
        <v>92</v>
      </c>
      <c r="AX6850" s="18">
        <v>202425</v>
      </c>
      <c r="AY6850" s="191">
        <v>584</v>
      </c>
      <c r="AZ6850" s="191">
        <v>28</v>
      </c>
      <c r="BA6850" s="191">
        <v>1</v>
      </c>
      <c r="BB6850" s="191">
        <v>0</v>
      </c>
    </row>
    <row r="6851" spans="48:54" x14ac:dyDescent="0.2">
      <c r="AV6851" s="191" t="str">
        <f t="shared" si="110"/>
        <v>586_RS_28_1_202425</v>
      </c>
      <c r="AW6851" s="191" t="s">
        <v>92</v>
      </c>
      <c r="AX6851" s="18">
        <v>202425</v>
      </c>
      <c r="AY6851" s="191">
        <v>586</v>
      </c>
      <c r="AZ6851" s="191">
        <v>28</v>
      </c>
      <c r="BA6851" s="191">
        <v>1</v>
      </c>
      <c r="BB6851" s="191">
        <v>0</v>
      </c>
    </row>
    <row r="6852" spans="48:54" x14ac:dyDescent="0.2">
      <c r="AV6852" s="191" t="str">
        <f t="shared" ref="AV6852:AV6915" si="111">AY6852&amp;"_"&amp;AW6852&amp;"_"&amp;AZ6852&amp;"_"&amp;BA6852&amp;"_"&amp;AX6852</f>
        <v>512_RS_28_2_202425</v>
      </c>
      <c r="AW6852" s="191" t="s">
        <v>92</v>
      </c>
      <c r="AX6852" s="18">
        <v>202425</v>
      </c>
      <c r="AY6852" s="191">
        <v>512</v>
      </c>
      <c r="AZ6852" s="191">
        <v>28</v>
      </c>
      <c r="BA6852" s="191">
        <v>2</v>
      </c>
      <c r="BB6852" s="191">
        <v>-5.0609999999999999</v>
      </c>
    </row>
    <row r="6853" spans="48:54" x14ac:dyDescent="0.2">
      <c r="AV6853" s="191" t="str">
        <f t="shared" si="111"/>
        <v>514_RS_28_2_202425</v>
      </c>
      <c r="AW6853" s="191" t="s">
        <v>92</v>
      </c>
      <c r="AX6853" s="18">
        <v>202425</v>
      </c>
      <c r="AY6853" s="191">
        <v>514</v>
      </c>
      <c r="AZ6853" s="191">
        <v>28</v>
      </c>
      <c r="BA6853" s="191">
        <v>2</v>
      </c>
      <c r="BB6853" s="191">
        <v>-11</v>
      </c>
    </row>
    <row r="6854" spans="48:54" x14ac:dyDescent="0.2">
      <c r="AV6854" s="191" t="str">
        <f t="shared" si="111"/>
        <v>516_RS_28_2_202425</v>
      </c>
      <c r="AW6854" s="191" t="s">
        <v>92</v>
      </c>
      <c r="AX6854" s="18">
        <v>202425</v>
      </c>
      <c r="AY6854" s="191">
        <v>516</v>
      </c>
      <c r="AZ6854" s="191">
        <v>28</v>
      </c>
      <c r="BA6854" s="191">
        <v>2</v>
      </c>
      <c r="BB6854" s="191">
        <v>-2.6260248747984639E-2</v>
      </c>
    </row>
    <row r="6855" spans="48:54" x14ac:dyDescent="0.2">
      <c r="AV6855" s="191" t="str">
        <f t="shared" si="111"/>
        <v>518_RS_28_2_202425</v>
      </c>
      <c r="AW6855" s="191" t="s">
        <v>92</v>
      </c>
      <c r="AX6855" s="18">
        <v>202425</v>
      </c>
      <c r="AY6855" s="191">
        <v>518</v>
      </c>
      <c r="AZ6855" s="191">
        <v>28</v>
      </c>
      <c r="BA6855" s="191">
        <v>2</v>
      </c>
      <c r="BB6855" s="191">
        <v>0</v>
      </c>
    </row>
    <row r="6856" spans="48:54" x14ac:dyDescent="0.2">
      <c r="AV6856" s="191" t="str">
        <f t="shared" si="111"/>
        <v>520_RS_28_2_202425</v>
      </c>
      <c r="AW6856" s="191" t="s">
        <v>92</v>
      </c>
      <c r="AX6856" s="18">
        <v>202425</v>
      </c>
      <c r="AY6856" s="191">
        <v>520</v>
      </c>
      <c r="AZ6856" s="191">
        <v>28</v>
      </c>
      <c r="BA6856" s="191">
        <v>2</v>
      </c>
      <c r="BB6856" s="191">
        <v>-274.15600000000001</v>
      </c>
    </row>
    <row r="6857" spans="48:54" x14ac:dyDescent="0.2">
      <c r="AV6857" s="191" t="str">
        <f t="shared" si="111"/>
        <v>522_RS_28_2_202425</v>
      </c>
      <c r="AW6857" s="191" t="s">
        <v>92</v>
      </c>
      <c r="AX6857" s="18">
        <v>202425</v>
      </c>
      <c r="AY6857" s="191">
        <v>522</v>
      </c>
      <c r="AZ6857" s="191">
        <v>28</v>
      </c>
      <c r="BA6857" s="191">
        <v>2</v>
      </c>
      <c r="BB6857" s="191">
        <v>0</v>
      </c>
    </row>
    <row r="6858" spans="48:54" x14ac:dyDescent="0.2">
      <c r="AV6858" s="191" t="str">
        <f t="shared" si="111"/>
        <v>524_RS_28_2_202425</v>
      </c>
      <c r="AW6858" s="191" t="s">
        <v>92</v>
      </c>
      <c r="AX6858" s="18">
        <v>202425</v>
      </c>
      <c r="AY6858" s="191">
        <v>524</v>
      </c>
      <c r="AZ6858" s="191">
        <v>28</v>
      </c>
      <c r="BA6858" s="191">
        <v>2</v>
      </c>
      <c r="BB6858" s="191">
        <v>0</v>
      </c>
    </row>
    <row r="6859" spans="48:54" x14ac:dyDescent="0.2">
      <c r="AV6859" s="191" t="str">
        <f t="shared" si="111"/>
        <v>526_RS_28_2_202425</v>
      </c>
      <c r="AW6859" s="191" t="s">
        <v>92</v>
      </c>
      <c r="AX6859" s="18">
        <v>202425</v>
      </c>
      <c r="AY6859" s="191">
        <v>526</v>
      </c>
      <c r="AZ6859" s="191">
        <v>28</v>
      </c>
      <c r="BA6859" s="191">
        <v>2</v>
      </c>
      <c r="BB6859" s="191">
        <v>-165.30099999999999</v>
      </c>
    </row>
    <row r="6860" spans="48:54" x14ac:dyDescent="0.2">
      <c r="AV6860" s="191" t="str">
        <f t="shared" si="111"/>
        <v>528_RS_28_2_202425</v>
      </c>
      <c r="AW6860" s="191" t="s">
        <v>92</v>
      </c>
      <c r="AX6860" s="18">
        <v>202425</v>
      </c>
      <c r="AY6860" s="191">
        <v>528</v>
      </c>
      <c r="AZ6860" s="191">
        <v>28</v>
      </c>
      <c r="BA6860" s="191">
        <v>2</v>
      </c>
      <c r="BB6860" s="191">
        <v>-34</v>
      </c>
    </row>
    <row r="6861" spans="48:54" x14ac:dyDescent="0.2">
      <c r="AV6861" s="191" t="str">
        <f t="shared" si="111"/>
        <v>530_RS_28_2_202425</v>
      </c>
      <c r="AW6861" s="191" t="s">
        <v>92</v>
      </c>
      <c r="AX6861" s="18">
        <v>202425</v>
      </c>
      <c r="AY6861" s="191">
        <v>530</v>
      </c>
      <c r="AZ6861" s="191">
        <v>28</v>
      </c>
      <c r="BA6861" s="191">
        <v>2</v>
      </c>
      <c r="BB6861" s="191">
        <v>-348.58800000000002</v>
      </c>
    </row>
    <row r="6862" spans="48:54" x14ac:dyDescent="0.2">
      <c r="AV6862" s="191" t="str">
        <f t="shared" si="111"/>
        <v>532_RS_28_2_202425</v>
      </c>
      <c r="AW6862" s="191" t="s">
        <v>92</v>
      </c>
      <c r="AX6862" s="18">
        <v>202425</v>
      </c>
      <c r="AY6862" s="191">
        <v>532</v>
      </c>
      <c r="AZ6862" s="191">
        <v>28</v>
      </c>
      <c r="BA6862" s="191">
        <v>2</v>
      </c>
      <c r="BB6862" s="191">
        <v>6</v>
      </c>
    </row>
    <row r="6863" spans="48:54" x14ac:dyDescent="0.2">
      <c r="AV6863" s="191" t="str">
        <f t="shared" si="111"/>
        <v>534_RS_28_2_202425</v>
      </c>
      <c r="AW6863" s="191" t="s">
        <v>92</v>
      </c>
      <c r="AX6863" s="18">
        <v>202425</v>
      </c>
      <c r="AY6863" s="191">
        <v>534</v>
      </c>
      <c r="AZ6863" s="191">
        <v>28</v>
      </c>
      <c r="BA6863" s="191">
        <v>2</v>
      </c>
      <c r="BB6863" s="191">
        <v>-4.1254099999999996</v>
      </c>
    </row>
    <row r="6864" spans="48:54" x14ac:dyDescent="0.2">
      <c r="AV6864" s="191" t="str">
        <f t="shared" si="111"/>
        <v>536_RS_28_2_202425</v>
      </c>
      <c r="AW6864" s="191" t="s">
        <v>92</v>
      </c>
      <c r="AX6864" s="18">
        <v>202425</v>
      </c>
      <c r="AY6864" s="191">
        <v>536</v>
      </c>
      <c r="AZ6864" s="191">
        <v>28</v>
      </c>
      <c r="BA6864" s="191">
        <v>2</v>
      </c>
      <c r="BB6864" s="191">
        <v>-4.5380000000000003</v>
      </c>
    </row>
    <row r="6865" spans="48:54" x14ac:dyDescent="0.2">
      <c r="AV6865" s="191" t="str">
        <f t="shared" si="111"/>
        <v>538_RS_28_2_202425</v>
      </c>
      <c r="AW6865" s="191" t="s">
        <v>92</v>
      </c>
      <c r="AX6865" s="18">
        <v>202425</v>
      </c>
      <c r="AY6865" s="191">
        <v>538</v>
      </c>
      <c r="AZ6865" s="191">
        <v>28</v>
      </c>
      <c r="BA6865" s="191">
        <v>2</v>
      </c>
      <c r="BB6865" s="191">
        <v>-7.1390000000000002</v>
      </c>
    </row>
    <row r="6866" spans="48:54" x14ac:dyDescent="0.2">
      <c r="AV6866" s="191" t="str">
        <f t="shared" si="111"/>
        <v>540_RS_28_2_202425</v>
      </c>
      <c r="AW6866" s="191" t="s">
        <v>92</v>
      </c>
      <c r="AX6866" s="18">
        <v>202425</v>
      </c>
      <c r="AY6866" s="191">
        <v>540</v>
      </c>
      <c r="AZ6866" s="191">
        <v>28</v>
      </c>
      <c r="BA6866" s="191">
        <v>2</v>
      </c>
      <c r="BB6866" s="191">
        <v>-13.718</v>
      </c>
    </row>
    <row r="6867" spans="48:54" x14ac:dyDescent="0.2">
      <c r="AV6867" s="191" t="str">
        <f t="shared" si="111"/>
        <v>542_RS_28_2_202425</v>
      </c>
      <c r="AW6867" s="191" t="s">
        <v>92</v>
      </c>
      <c r="AX6867" s="18">
        <v>202425</v>
      </c>
      <c r="AY6867" s="191">
        <v>542</v>
      </c>
      <c r="AZ6867" s="191">
        <v>28</v>
      </c>
      <c r="BA6867" s="191">
        <v>2</v>
      </c>
      <c r="BB6867" s="191">
        <v>0</v>
      </c>
    </row>
    <row r="6868" spans="48:54" x14ac:dyDescent="0.2">
      <c r="AV6868" s="191" t="str">
        <f t="shared" si="111"/>
        <v>544_RS_28_2_202425</v>
      </c>
      <c r="AW6868" s="191" t="s">
        <v>92</v>
      </c>
      <c r="AX6868" s="18">
        <v>202425</v>
      </c>
      <c r="AY6868" s="191">
        <v>544</v>
      </c>
      <c r="AZ6868" s="191">
        <v>28</v>
      </c>
      <c r="BA6868" s="191">
        <v>2</v>
      </c>
      <c r="BB6868" s="191">
        <v>0</v>
      </c>
    </row>
    <row r="6869" spans="48:54" x14ac:dyDescent="0.2">
      <c r="AV6869" s="191" t="str">
        <f t="shared" si="111"/>
        <v>545_RS_28_2_202425</v>
      </c>
      <c r="AW6869" s="191" t="s">
        <v>92</v>
      </c>
      <c r="AX6869" s="18">
        <v>202425</v>
      </c>
      <c r="AY6869" s="191">
        <v>545</v>
      </c>
      <c r="AZ6869" s="191">
        <v>28</v>
      </c>
      <c r="BA6869" s="191">
        <v>2</v>
      </c>
      <c r="BB6869" s="191">
        <v>-47.29034</v>
      </c>
    </row>
    <row r="6870" spans="48:54" x14ac:dyDescent="0.2">
      <c r="AV6870" s="191" t="str">
        <f t="shared" si="111"/>
        <v>546_RS_28_2_202425</v>
      </c>
      <c r="AW6870" s="191" t="s">
        <v>92</v>
      </c>
      <c r="AX6870" s="18">
        <v>202425</v>
      </c>
      <c r="AY6870" s="191">
        <v>546</v>
      </c>
      <c r="AZ6870" s="191">
        <v>28</v>
      </c>
      <c r="BA6870" s="191">
        <v>2</v>
      </c>
      <c r="BB6870" s="191">
        <v>-115</v>
      </c>
    </row>
    <row r="6871" spans="48:54" x14ac:dyDescent="0.2">
      <c r="AV6871" s="191" t="str">
        <f t="shared" si="111"/>
        <v>548_RS_28_2_202425</v>
      </c>
      <c r="AW6871" s="191" t="s">
        <v>92</v>
      </c>
      <c r="AX6871" s="18">
        <v>202425</v>
      </c>
      <c r="AY6871" s="191">
        <v>548</v>
      </c>
      <c r="AZ6871" s="191">
        <v>28</v>
      </c>
      <c r="BA6871" s="191">
        <v>2</v>
      </c>
      <c r="BB6871" s="191">
        <v>-1244.3910000000001</v>
      </c>
    </row>
    <row r="6872" spans="48:54" x14ac:dyDescent="0.2">
      <c r="AV6872" s="191" t="str">
        <f t="shared" si="111"/>
        <v>550_RS_28_2_202425</v>
      </c>
      <c r="AW6872" s="191" t="s">
        <v>92</v>
      </c>
      <c r="AX6872" s="18">
        <v>202425</v>
      </c>
      <c r="AY6872" s="191">
        <v>550</v>
      </c>
      <c r="AZ6872" s="191">
        <v>28</v>
      </c>
      <c r="BA6872" s="191">
        <v>2</v>
      </c>
      <c r="BB6872" s="191">
        <v>2.8820800000000002</v>
      </c>
    </row>
    <row r="6873" spans="48:54" x14ac:dyDescent="0.2">
      <c r="AV6873" s="191" t="str">
        <f t="shared" si="111"/>
        <v>552_RS_28_2_202425</v>
      </c>
      <c r="AW6873" s="191" t="s">
        <v>92</v>
      </c>
      <c r="AX6873" s="18">
        <v>202425</v>
      </c>
      <c r="AY6873" s="191">
        <v>552</v>
      </c>
      <c r="AZ6873" s="191">
        <v>28</v>
      </c>
      <c r="BA6873" s="191">
        <v>2</v>
      </c>
      <c r="BB6873" s="191">
        <v>0</v>
      </c>
    </row>
    <row r="6874" spans="48:54" x14ac:dyDescent="0.2">
      <c r="AV6874" s="191" t="str">
        <f t="shared" si="111"/>
        <v>562_RS_28_2_202425</v>
      </c>
      <c r="AW6874" s="191" t="s">
        <v>92</v>
      </c>
      <c r="AX6874" s="18">
        <v>202425</v>
      </c>
      <c r="AY6874" s="191">
        <v>562</v>
      </c>
      <c r="AZ6874" s="191">
        <v>28</v>
      </c>
      <c r="BA6874" s="191">
        <v>2</v>
      </c>
      <c r="BB6874" s="191">
        <v>0</v>
      </c>
    </row>
    <row r="6875" spans="48:54" x14ac:dyDescent="0.2">
      <c r="AV6875" s="191" t="str">
        <f t="shared" si="111"/>
        <v>564_RS_28_2_202425</v>
      </c>
      <c r="AW6875" s="191" t="s">
        <v>92</v>
      </c>
      <c r="AX6875" s="18">
        <v>202425</v>
      </c>
      <c r="AY6875" s="191">
        <v>564</v>
      </c>
      <c r="AZ6875" s="191">
        <v>28</v>
      </c>
      <c r="BA6875" s="191">
        <v>2</v>
      </c>
      <c r="BB6875" s="191">
        <v>0</v>
      </c>
    </row>
    <row r="6876" spans="48:54" x14ac:dyDescent="0.2">
      <c r="AV6876" s="191" t="str">
        <f t="shared" si="111"/>
        <v>566_RS_28_2_202425</v>
      </c>
      <c r="AW6876" s="191" t="s">
        <v>92</v>
      </c>
      <c r="AX6876" s="18">
        <v>202425</v>
      </c>
      <c r="AY6876" s="191">
        <v>566</v>
      </c>
      <c r="AZ6876" s="191">
        <v>28</v>
      </c>
      <c r="BA6876" s="191">
        <v>2</v>
      </c>
      <c r="BB6876" s="191">
        <v>0</v>
      </c>
    </row>
    <row r="6877" spans="48:54" x14ac:dyDescent="0.2">
      <c r="AV6877" s="191" t="str">
        <f t="shared" si="111"/>
        <v>568_RS_28_2_202425</v>
      </c>
      <c r="AW6877" s="191" t="s">
        <v>92</v>
      </c>
      <c r="AX6877" s="18">
        <v>202425</v>
      </c>
      <c r="AY6877" s="191">
        <v>568</v>
      </c>
      <c r="AZ6877" s="191">
        <v>28</v>
      </c>
      <c r="BA6877" s="191">
        <v>2</v>
      </c>
      <c r="BB6877" s="191">
        <v>0</v>
      </c>
    </row>
    <row r="6878" spans="48:54" x14ac:dyDescent="0.2">
      <c r="AV6878" s="191" t="str">
        <f t="shared" si="111"/>
        <v>572_RS_28_2_202425</v>
      </c>
      <c r="AW6878" s="191" t="s">
        <v>92</v>
      </c>
      <c r="AX6878" s="18">
        <v>202425</v>
      </c>
      <c r="AY6878" s="191">
        <v>572</v>
      </c>
      <c r="AZ6878" s="191">
        <v>28</v>
      </c>
      <c r="BA6878" s="191">
        <v>2</v>
      </c>
      <c r="BB6878" s="191">
        <v>0</v>
      </c>
    </row>
    <row r="6879" spans="48:54" x14ac:dyDescent="0.2">
      <c r="AV6879" s="191" t="str">
        <f t="shared" si="111"/>
        <v>574_RS_28_2_202425</v>
      </c>
      <c r="AW6879" s="191" t="s">
        <v>92</v>
      </c>
      <c r="AX6879" s="18">
        <v>202425</v>
      </c>
      <c r="AY6879" s="191">
        <v>574</v>
      </c>
      <c r="AZ6879" s="191">
        <v>28</v>
      </c>
      <c r="BA6879" s="191">
        <v>2</v>
      </c>
      <c r="BB6879" s="191">
        <v>0</v>
      </c>
    </row>
    <row r="6880" spans="48:54" x14ac:dyDescent="0.2">
      <c r="AV6880" s="191" t="str">
        <f t="shared" si="111"/>
        <v>576_RS_28_2_202425</v>
      </c>
      <c r="AW6880" s="191" t="s">
        <v>92</v>
      </c>
      <c r="AX6880" s="18">
        <v>202425</v>
      </c>
      <c r="AY6880" s="191">
        <v>576</v>
      </c>
      <c r="AZ6880" s="191">
        <v>28</v>
      </c>
      <c r="BA6880" s="191">
        <v>2</v>
      </c>
      <c r="BB6880" s="191">
        <v>0</v>
      </c>
    </row>
    <row r="6881" spans="48:54" x14ac:dyDescent="0.2">
      <c r="AV6881" s="191" t="str">
        <f t="shared" si="111"/>
        <v>582_RS_28_2_202425</v>
      </c>
      <c r="AW6881" s="191" t="s">
        <v>92</v>
      </c>
      <c r="AX6881" s="18">
        <v>202425</v>
      </c>
      <c r="AY6881" s="191">
        <v>582</v>
      </c>
      <c r="AZ6881" s="191">
        <v>28</v>
      </c>
      <c r="BA6881" s="191">
        <v>2</v>
      </c>
      <c r="BB6881" s="191">
        <v>0</v>
      </c>
    </row>
    <row r="6882" spans="48:54" x14ac:dyDescent="0.2">
      <c r="AV6882" s="191" t="str">
        <f t="shared" si="111"/>
        <v>584_RS_28_2_202425</v>
      </c>
      <c r="AW6882" s="191" t="s">
        <v>92</v>
      </c>
      <c r="AX6882" s="18">
        <v>202425</v>
      </c>
      <c r="AY6882" s="191">
        <v>584</v>
      </c>
      <c r="AZ6882" s="191">
        <v>28</v>
      </c>
      <c r="BA6882" s="191">
        <v>2</v>
      </c>
      <c r="BB6882" s="191">
        <v>0</v>
      </c>
    </row>
    <row r="6883" spans="48:54" x14ac:dyDescent="0.2">
      <c r="AV6883" s="191" t="str">
        <f t="shared" si="111"/>
        <v>586_RS_28_2_202425</v>
      </c>
      <c r="AW6883" s="191" t="s">
        <v>92</v>
      </c>
      <c r="AX6883" s="18">
        <v>202425</v>
      </c>
      <c r="AY6883" s="191">
        <v>586</v>
      </c>
      <c r="AZ6883" s="191">
        <v>28</v>
      </c>
      <c r="BA6883" s="191">
        <v>2</v>
      </c>
      <c r="BB6883" s="191">
        <v>0</v>
      </c>
    </row>
    <row r="6884" spans="48:54" x14ac:dyDescent="0.2">
      <c r="AV6884" s="191" t="str">
        <f t="shared" si="111"/>
        <v>512_RS_28_4_202425</v>
      </c>
      <c r="AW6884" s="191" t="s">
        <v>92</v>
      </c>
      <c r="AX6884" s="18">
        <v>202425</v>
      </c>
      <c r="AY6884" s="191">
        <v>512</v>
      </c>
      <c r="AZ6884" s="191">
        <v>28</v>
      </c>
      <c r="BA6884" s="191">
        <v>4</v>
      </c>
      <c r="BB6884" s="191">
        <v>1056.7360000000001</v>
      </c>
    </row>
    <row r="6885" spans="48:54" x14ac:dyDescent="0.2">
      <c r="AV6885" s="191" t="str">
        <f t="shared" si="111"/>
        <v>514_RS_28_4_202425</v>
      </c>
      <c r="AW6885" s="191" t="s">
        <v>92</v>
      </c>
      <c r="AX6885" s="18">
        <v>202425</v>
      </c>
      <c r="AY6885" s="191">
        <v>514</v>
      </c>
      <c r="AZ6885" s="191">
        <v>28</v>
      </c>
      <c r="BA6885" s="191">
        <v>4</v>
      </c>
      <c r="BB6885" s="191">
        <v>1034</v>
      </c>
    </row>
    <row r="6886" spans="48:54" x14ac:dyDescent="0.2">
      <c r="AV6886" s="191" t="str">
        <f t="shared" si="111"/>
        <v>516_RS_28_4_202425</v>
      </c>
      <c r="AW6886" s="191" t="s">
        <v>92</v>
      </c>
      <c r="AX6886" s="18">
        <v>202425</v>
      </c>
      <c r="AY6886" s="191">
        <v>516</v>
      </c>
      <c r="AZ6886" s="191">
        <v>28</v>
      </c>
      <c r="BA6886" s="191">
        <v>4</v>
      </c>
      <c r="BB6886" s="191">
        <v>63.510624639742517</v>
      </c>
    </row>
    <row r="6887" spans="48:54" x14ac:dyDescent="0.2">
      <c r="AV6887" s="191" t="str">
        <f t="shared" si="111"/>
        <v>518_RS_28_4_202425</v>
      </c>
      <c r="AW6887" s="191" t="s">
        <v>92</v>
      </c>
      <c r="AX6887" s="18">
        <v>202425</v>
      </c>
      <c r="AY6887" s="191">
        <v>518</v>
      </c>
      <c r="AZ6887" s="191">
        <v>28</v>
      </c>
      <c r="BA6887" s="191">
        <v>4</v>
      </c>
      <c r="BB6887" s="191">
        <v>297.85600000000005</v>
      </c>
    </row>
    <row r="6888" spans="48:54" x14ac:dyDescent="0.2">
      <c r="AV6888" s="191" t="str">
        <f t="shared" si="111"/>
        <v>520_RS_28_4_202425</v>
      </c>
      <c r="AW6888" s="191" t="s">
        <v>92</v>
      </c>
      <c r="AX6888" s="18">
        <v>202425</v>
      </c>
      <c r="AY6888" s="191">
        <v>520</v>
      </c>
      <c r="AZ6888" s="191">
        <v>28</v>
      </c>
      <c r="BA6888" s="191">
        <v>4</v>
      </c>
      <c r="BB6888" s="191">
        <v>734.01</v>
      </c>
    </row>
    <row r="6889" spans="48:54" x14ac:dyDescent="0.2">
      <c r="AV6889" s="191" t="str">
        <f t="shared" si="111"/>
        <v>522_RS_28_4_202425</v>
      </c>
      <c r="AW6889" s="191" t="s">
        <v>92</v>
      </c>
      <c r="AX6889" s="18">
        <v>202425</v>
      </c>
      <c r="AY6889" s="191">
        <v>522</v>
      </c>
      <c r="AZ6889" s="191">
        <v>28</v>
      </c>
      <c r="BA6889" s="191">
        <v>4</v>
      </c>
      <c r="BB6889" s="191">
        <v>148.03907000000001</v>
      </c>
    </row>
    <row r="6890" spans="48:54" x14ac:dyDescent="0.2">
      <c r="AV6890" s="191" t="str">
        <f t="shared" si="111"/>
        <v>524_RS_28_4_202425</v>
      </c>
      <c r="AW6890" s="191" t="s">
        <v>92</v>
      </c>
      <c r="AX6890" s="18">
        <v>202425</v>
      </c>
      <c r="AY6890" s="191">
        <v>524</v>
      </c>
      <c r="AZ6890" s="191">
        <v>28</v>
      </c>
      <c r="BA6890" s="191">
        <v>4</v>
      </c>
      <c r="BB6890" s="191">
        <v>165.89747</v>
      </c>
    </row>
    <row r="6891" spans="48:54" x14ac:dyDescent="0.2">
      <c r="AV6891" s="191" t="str">
        <f t="shared" si="111"/>
        <v>526_RS_28_4_202425</v>
      </c>
      <c r="AW6891" s="191" t="s">
        <v>92</v>
      </c>
      <c r="AX6891" s="18">
        <v>202425</v>
      </c>
      <c r="AY6891" s="191">
        <v>526</v>
      </c>
      <c r="AZ6891" s="191">
        <v>28</v>
      </c>
      <c r="BA6891" s="191">
        <v>4</v>
      </c>
      <c r="BB6891" s="191">
        <v>184.471</v>
      </c>
    </row>
    <row r="6892" spans="48:54" x14ac:dyDescent="0.2">
      <c r="AV6892" s="191" t="str">
        <f t="shared" si="111"/>
        <v>528_RS_28_4_202425</v>
      </c>
      <c r="AW6892" s="191" t="s">
        <v>92</v>
      </c>
      <c r="AX6892" s="18">
        <v>202425</v>
      </c>
      <c r="AY6892" s="191">
        <v>528</v>
      </c>
      <c r="AZ6892" s="191">
        <v>28</v>
      </c>
      <c r="BA6892" s="191">
        <v>4</v>
      </c>
      <c r="BB6892" s="191">
        <v>478</v>
      </c>
    </row>
    <row r="6893" spans="48:54" x14ac:dyDescent="0.2">
      <c r="AV6893" s="191" t="str">
        <f t="shared" si="111"/>
        <v>530_RS_28_4_202425</v>
      </c>
      <c r="AW6893" s="191" t="s">
        <v>92</v>
      </c>
      <c r="AX6893" s="18">
        <v>202425</v>
      </c>
      <c r="AY6893" s="191">
        <v>530</v>
      </c>
      <c r="AZ6893" s="191">
        <v>28</v>
      </c>
      <c r="BA6893" s="191">
        <v>4</v>
      </c>
      <c r="BB6893" s="191">
        <v>1192.4100000000001</v>
      </c>
    </row>
    <row r="6894" spans="48:54" x14ac:dyDescent="0.2">
      <c r="AV6894" s="191" t="str">
        <f t="shared" si="111"/>
        <v>532_RS_28_4_202425</v>
      </c>
      <c r="AW6894" s="191" t="s">
        <v>92</v>
      </c>
      <c r="AX6894" s="18">
        <v>202425</v>
      </c>
      <c r="AY6894" s="191">
        <v>532</v>
      </c>
      <c r="AZ6894" s="191">
        <v>28</v>
      </c>
      <c r="BA6894" s="191">
        <v>4</v>
      </c>
      <c r="BB6894" s="191">
        <v>227.62574999999998</v>
      </c>
    </row>
    <row r="6895" spans="48:54" x14ac:dyDescent="0.2">
      <c r="AV6895" s="191" t="str">
        <f t="shared" si="111"/>
        <v>534_RS_28_4_202425</v>
      </c>
      <c r="AW6895" s="191" t="s">
        <v>92</v>
      </c>
      <c r="AX6895" s="18">
        <v>202425</v>
      </c>
      <c r="AY6895" s="191">
        <v>534</v>
      </c>
      <c r="AZ6895" s="191">
        <v>28</v>
      </c>
      <c r="BA6895" s="191">
        <v>4</v>
      </c>
      <c r="BB6895" s="191">
        <v>1675.74704</v>
      </c>
    </row>
    <row r="6896" spans="48:54" x14ac:dyDescent="0.2">
      <c r="AV6896" s="191" t="str">
        <f t="shared" si="111"/>
        <v>536_RS_28_4_202425</v>
      </c>
      <c r="AW6896" s="191" t="s">
        <v>92</v>
      </c>
      <c r="AX6896" s="18">
        <v>202425</v>
      </c>
      <c r="AY6896" s="191">
        <v>536</v>
      </c>
      <c r="AZ6896" s="191">
        <v>28</v>
      </c>
      <c r="BA6896" s="191">
        <v>4</v>
      </c>
      <c r="BB6896" s="191">
        <v>891.40000000000009</v>
      </c>
    </row>
    <row r="6897" spans="48:54" x14ac:dyDescent="0.2">
      <c r="AV6897" s="191" t="str">
        <f t="shared" si="111"/>
        <v>538_RS_28_4_202425</v>
      </c>
      <c r="AW6897" s="191" t="s">
        <v>92</v>
      </c>
      <c r="AX6897" s="18">
        <v>202425</v>
      </c>
      <c r="AY6897" s="191">
        <v>538</v>
      </c>
      <c r="AZ6897" s="191">
        <v>28</v>
      </c>
      <c r="BA6897" s="191">
        <v>4</v>
      </c>
      <c r="BB6897" s="191">
        <v>285.774</v>
      </c>
    </row>
    <row r="6898" spans="48:54" x14ac:dyDescent="0.2">
      <c r="AV6898" s="191" t="str">
        <f t="shared" si="111"/>
        <v>540_RS_28_4_202425</v>
      </c>
      <c r="AW6898" s="191" t="s">
        <v>92</v>
      </c>
      <c r="AX6898" s="18">
        <v>202425</v>
      </c>
      <c r="AY6898" s="191">
        <v>540</v>
      </c>
      <c r="AZ6898" s="191">
        <v>28</v>
      </c>
      <c r="BA6898" s="191">
        <v>4</v>
      </c>
      <c r="BB6898" s="191">
        <v>1783.2810000000002</v>
      </c>
    </row>
    <row r="6899" spans="48:54" x14ac:dyDescent="0.2">
      <c r="AV6899" s="191" t="str">
        <f t="shared" si="111"/>
        <v>542_RS_28_4_202425</v>
      </c>
      <c r="AW6899" s="191" t="s">
        <v>92</v>
      </c>
      <c r="AX6899" s="18">
        <v>202425</v>
      </c>
      <c r="AY6899" s="191">
        <v>542</v>
      </c>
      <c r="AZ6899" s="191">
        <v>28</v>
      </c>
      <c r="BA6899" s="191">
        <v>4</v>
      </c>
      <c r="BB6899" s="191">
        <v>147.77800000000002</v>
      </c>
    </row>
    <row r="6900" spans="48:54" x14ac:dyDescent="0.2">
      <c r="AV6900" s="191" t="str">
        <f t="shared" si="111"/>
        <v>544_RS_28_4_202425</v>
      </c>
      <c r="AW6900" s="191" t="s">
        <v>92</v>
      </c>
      <c r="AX6900" s="18">
        <v>202425</v>
      </c>
      <c r="AY6900" s="191">
        <v>544</v>
      </c>
      <c r="AZ6900" s="191">
        <v>28</v>
      </c>
      <c r="BA6900" s="191">
        <v>4</v>
      </c>
      <c r="BB6900" s="191">
        <v>0</v>
      </c>
    </row>
    <row r="6901" spans="48:54" x14ac:dyDescent="0.2">
      <c r="AV6901" s="191" t="str">
        <f t="shared" si="111"/>
        <v>545_RS_28_4_202425</v>
      </c>
      <c r="AW6901" s="191" t="s">
        <v>92</v>
      </c>
      <c r="AX6901" s="18">
        <v>202425</v>
      </c>
      <c r="AY6901" s="191">
        <v>545</v>
      </c>
      <c r="AZ6901" s="191">
        <v>28</v>
      </c>
      <c r="BA6901" s="191">
        <v>4</v>
      </c>
      <c r="BB6901" s="191">
        <v>412.66642000000002</v>
      </c>
    </row>
    <row r="6902" spans="48:54" x14ac:dyDescent="0.2">
      <c r="AV6902" s="191" t="str">
        <f t="shared" si="111"/>
        <v>546_RS_28_4_202425</v>
      </c>
      <c r="AW6902" s="191" t="s">
        <v>92</v>
      </c>
      <c r="AX6902" s="18">
        <v>202425</v>
      </c>
      <c r="AY6902" s="191">
        <v>546</v>
      </c>
      <c r="AZ6902" s="191">
        <v>28</v>
      </c>
      <c r="BA6902" s="191">
        <v>4</v>
      </c>
      <c r="BB6902" s="191">
        <v>630</v>
      </c>
    </row>
    <row r="6903" spans="48:54" x14ac:dyDescent="0.2">
      <c r="AV6903" s="191" t="str">
        <f t="shared" si="111"/>
        <v>548_RS_28_4_202425</v>
      </c>
      <c r="AW6903" s="191" t="s">
        <v>92</v>
      </c>
      <c r="AX6903" s="18">
        <v>202425</v>
      </c>
      <c r="AY6903" s="191">
        <v>548</v>
      </c>
      <c r="AZ6903" s="191">
        <v>28</v>
      </c>
      <c r="BA6903" s="191">
        <v>4</v>
      </c>
      <c r="BB6903" s="191">
        <v>-914.26300000000003</v>
      </c>
    </row>
    <row r="6904" spans="48:54" x14ac:dyDescent="0.2">
      <c r="AV6904" s="191" t="str">
        <f t="shared" si="111"/>
        <v>550_RS_28_4_202425</v>
      </c>
      <c r="AW6904" s="191" t="s">
        <v>92</v>
      </c>
      <c r="AX6904" s="18">
        <v>202425</v>
      </c>
      <c r="AY6904" s="191">
        <v>550</v>
      </c>
      <c r="AZ6904" s="191">
        <v>28</v>
      </c>
      <c r="BA6904" s="191">
        <v>4</v>
      </c>
      <c r="BB6904" s="191">
        <v>653.78179641998975</v>
      </c>
    </row>
    <row r="6905" spans="48:54" x14ac:dyDescent="0.2">
      <c r="AV6905" s="191" t="str">
        <f t="shared" si="111"/>
        <v>552_RS_28_4_202425</v>
      </c>
      <c r="AW6905" s="191" t="s">
        <v>92</v>
      </c>
      <c r="AX6905" s="18">
        <v>202425</v>
      </c>
      <c r="AY6905" s="191">
        <v>552</v>
      </c>
      <c r="AZ6905" s="191">
        <v>28</v>
      </c>
      <c r="BA6905" s="191">
        <v>4</v>
      </c>
      <c r="BB6905" s="191">
        <v>0</v>
      </c>
    </row>
    <row r="6906" spans="48:54" x14ac:dyDescent="0.2">
      <c r="AV6906" s="191" t="str">
        <f t="shared" si="111"/>
        <v>562_RS_28_4_202425</v>
      </c>
      <c r="AW6906" s="191" t="s">
        <v>92</v>
      </c>
      <c r="AX6906" s="18">
        <v>202425</v>
      </c>
      <c r="AY6906" s="191">
        <v>562</v>
      </c>
      <c r="AZ6906" s="191">
        <v>28</v>
      </c>
      <c r="BA6906" s="191">
        <v>4</v>
      </c>
      <c r="BB6906" s="191">
        <v>0</v>
      </c>
    </row>
    <row r="6907" spans="48:54" x14ac:dyDescent="0.2">
      <c r="AV6907" s="191" t="str">
        <f t="shared" si="111"/>
        <v>564_RS_28_4_202425</v>
      </c>
      <c r="AW6907" s="191" t="s">
        <v>92</v>
      </c>
      <c r="AX6907" s="18">
        <v>202425</v>
      </c>
      <c r="AY6907" s="191">
        <v>564</v>
      </c>
      <c r="AZ6907" s="191">
        <v>28</v>
      </c>
      <c r="BA6907" s="191">
        <v>4</v>
      </c>
      <c r="BB6907" s="191">
        <v>0</v>
      </c>
    </row>
    <row r="6908" spans="48:54" x14ac:dyDescent="0.2">
      <c r="AV6908" s="191" t="str">
        <f t="shared" si="111"/>
        <v>566_RS_28_4_202425</v>
      </c>
      <c r="AW6908" s="191" t="s">
        <v>92</v>
      </c>
      <c r="AX6908" s="18">
        <v>202425</v>
      </c>
      <c r="AY6908" s="191">
        <v>566</v>
      </c>
      <c r="AZ6908" s="191">
        <v>28</v>
      </c>
      <c r="BA6908" s="191">
        <v>4</v>
      </c>
      <c r="BB6908" s="191">
        <v>0</v>
      </c>
    </row>
    <row r="6909" spans="48:54" x14ac:dyDescent="0.2">
      <c r="AV6909" s="191" t="str">
        <f t="shared" si="111"/>
        <v>568_RS_28_4_202425</v>
      </c>
      <c r="AW6909" s="191" t="s">
        <v>92</v>
      </c>
      <c r="AX6909" s="18">
        <v>202425</v>
      </c>
      <c r="AY6909" s="191">
        <v>568</v>
      </c>
      <c r="AZ6909" s="191">
        <v>28</v>
      </c>
      <c r="BA6909" s="191">
        <v>4</v>
      </c>
      <c r="BB6909" s="191">
        <v>0</v>
      </c>
    </row>
    <row r="6910" spans="48:54" x14ac:dyDescent="0.2">
      <c r="AV6910" s="191" t="str">
        <f t="shared" si="111"/>
        <v>572_RS_28_4_202425</v>
      </c>
      <c r="AW6910" s="191" t="s">
        <v>92</v>
      </c>
      <c r="AX6910" s="18">
        <v>202425</v>
      </c>
      <c r="AY6910" s="191">
        <v>572</v>
      </c>
      <c r="AZ6910" s="191">
        <v>28</v>
      </c>
      <c r="BA6910" s="191">
        <v>4</v>
      </c>
      <c r="BB6910" s="191">
        <v>0</v>
      </c>
    </row>
    <row r="6911" spans="48:54" x14ac:dyDescent="0.2">
      <c r="AV6911" s="191" t="str">
        <f t="shared" si="111"/>
        <v>574_RS_28_4_202425</v>
      </c>
      <c r="AW6911" s="191" t="s">
        <v>92</v>
      </c>
      <c r="AX6911" s="18">
        <v>202425</v>
      </c>
      <c r="AY6911" s="191">
        <v>574</v>
      </c>
      <c r="AZ6911" s="191">
        <v>28</v>
      </c>
      <c r="BA6911" s="191">
        <v>4</v>
      </c>
      <c r="BB6911" s="191">
        <v>0</v>
      </c>
    </row>
    <row r="6912" spans="48:54" x14ac:dyDescent="0.2">
      <c r="AV6912" s="191" t="str">
        <f t="shared" si="111"/>
        <v>576_RS_28_4_202425</v>
      </c>
      <c r="AW6912" s="191" t="s">
        <v>92</v>
      </c>
      <c r="AX6912" s="18">
        <v>202425</v>
      </c>
      <c r="AY6912" s="191">
        <v>576</v>
      </c>
      <c r="AZ6912" s="191">
        <v>28</v>
      </c>
      <c r="BA6912" s="191">
        <v>4</v>
      </c>
      <c r="BB6912" s="191">
        <v>0</v>
      </c>
    </row>
    <row r="6913" spans="48:54" x14ac:dyDescent="0.2">
      <c r="AV6913" s="191" t="str">
        <f t="shared" si="111"/>
        <v>582_RS_28_4_202425</v>
      </c>
      <c r="AW6913" s="191" t="s">
        <v>92</v>
      </c>
      <c r="AX6913" s="18">
        <v>202425</v>
      </c>
      <c r="AY6913" s="191">
        <v>582</v>
      </c>
      <c r="AZ6913" s="191">
        <v>28</v>
      </c>
      <c r="BA6913" s="191">
        <v>4</v>
      </c>
      <c r="BB6913" s="191">
        <v>0</v>
      </c>
    </row>
    <row r="6914" spans="48:54" x14ac:dyDescent="0.2">
      <c r="AV6914" s="191" t="str">
        <f t="shared" si="111"/>
        <v>584_RS_28_4_202425</v>
      </c>
      <c r="AW6914" s="191" t="s">
        <v>92</v>
      </c>
      <c r="AX6914" s="18">
        <v>202425</v>
      </c>
      <c r="AY6914" s="191">
        <v>584</v>
      </c>
      <c r="AZ6914" s="191">
        <v>28</v>
      </c>
      <c r="BA6914" s="191">
        <v>4</v>
      </c>
      <c r="BB6914" s="191">
        <v>0</v>
      </c>
    </row>
    <row r="6915" spans="48:54" x14ac:dyDescent="0.2">
      <c r="AV6915" s="191" t="str">
        <f t="shared" si="111"/>
        <v>586_RS_28_4_202425</v>
      </c>
      <c r="AW6915" s="191" t="s">
        <v>92</v>
      </c>
      <c r="AX6915" s="18">
        <v>202425</v>
      </c>
      <c r="AY6915" s="191">
        <v>586</v>
      </c>
      <c r="AZ6915" s="191">
        <v>28</v>
      </c>
      <c r="BA6915" s="191">
        <v>4</v>
      </c>
      <c r="BB6915" s="191">
        <v>0</v>
      </c>
    </row>
    <row r="6916" spans="48:54" x14ac:dyDescent="0.2">
      <c r="AV6916" s="191" t="str">
        <f t="shared" ref="AV6916:AV6979" si="112">AY6916&amp;"_"&amp;AW6916&amp;"_"&amp;AZ6916&amp;"_"&amp;BA6916&amp;"_"&amp;AX6916</f>
        <v>512_RS_28_5_202425</v>
      </c>
      <c r="AW6916" s="191" t="s">
        <v>92</v>
      </c>
      <c r="AX6916" s="18">
        <v>202425</v>
      </c>
      <c r="AY6916" s="191">
        <v>512</v>
      </c>
      <c r="AZ6916" s="191">
        <v>28</v>
      </c>
      <c r="BA6916" s="191">
        <v>5</v>
      </c>
      <c r="BB6916" s="191">
        <v>-864.95299999999997</v>
      </c>
    </row>
    <row r="6917" spans="48:54" x14ac:dyDescent="0.2">
      <c r="AV6917" s="191" t="str">
        <f t="shared" si="112"/>
        <v>514_RS_28_5_202425</v>
      </c>
      <c r="AW6917" s="191" t="s">
        <v>92</v>
      </c>
      <c r="AX6917" s="18">
        <v>202425</v>
      </c>
      <c r="AY6917" s="191">
        <v>514</v>
      </c>
      <c r="AZ6917" s="191">
        <v>28</v>
      </c>
      <c r="BA6917" s="191">
        <v>5</v>
      </c>
      <c r="BB6917" s="191">
        <v>-917</v>
      </c>
    </row>
    <row r="6918" spans="48:54" x14ac:dyDescent="0.2">
      <c r="AV6918" s="191" t="str">
        <f t="shared" si="112"/>
        <v>516_RS_28_5_202425</v>
      </c>
      <c r="AW6918" s="191" t="s">
        <v>92</v>
      </c>
      <c r="AX6918" s="18">
        <v>202425</v>
      </c>
      <c r="AY6918" s="191">
        <v>516</v>
      </c>
      <c r="AZ6918" s="191">
        <v>28</v>
      </c>
      <c r="BA6918" s="191">
        <v>5</v>
      </c>
      <c r="BB6918" s="191">
        <v>0</v>
      </c>
    </row>
    <row r="6919" spans="48:54" x14ac:dyDescent="0.2">
      <c r="AV6919" s="191" t="str">
        <f t="shared" si="112"/>
        <v>518_RS_28_5_202425</v>
      </c>
      <c r="AW6919" s="191" t="s">
        <v>92</v>
      </c>
      <c r="AX6919" s="18">
        <v>202425</v>
      </c>
      <c r="AY6919" s="191">
        <v>518</v>
      </c>
      <c r="AZ6919" s="191">
        <v>28</v>
      </c>
      <c r="BA6919" s="191">
        <v>5</v>
      </c>
      <c r="BB6919" s="191">
        <v>-138</v>
      </c>
    </row>
    <row r="6920" spans="48:54" x14ac:dyDescent="0.2">
      <c r="AV6920" s="191" t="str">
        <f t="shared" si="112"/>
        <v>520_RS_28_5_202425</v>
      </c>
      <c r="AW6920" s="191" t="s">
        <v>92</v>
      </c>
      <c r="AX6920" s="18">
        <v>202425</v>
      </c>
      <c r="AY6920" s="191">
        <v>520</v>
      </c>
      <c r="AZ6920" s="191">
        <v>28</v>
      </c>
      <c r="BA6920" s="191">
        <v>5</v>
      </c>
      <c r="BB6920" s="191">
        <v>-225.184</v>
      </c>
    </row>
    <row r="6921" spans="48:54" x14ac:dyDescent="0.2">
      <c r="AV6921" s="191" t="str">
        <f t="shared" si="112"/>
        <v>522_RS_28_5_202425</v>
      </c>
      <c r="AW6921" s="191" t="s">
        <v>92</v>
      </c>
      <c r="AX6921" s="18">
        <v>202425</v>
      </c>
      <c r="AY6921" s="191">
        <v>522</v>
      </c>
      <c r="AZ6921" s="191">
        <v>28</v>
      </c>
      <c r="BA6921" s="191">
        <v>5</v>
      </c>
      <c r="BB6921" s="191">
        <v>-69.966700000000003</v>
      </c>
    </row>
    <row r="6922" spans="48:54" x14ac:dyDescent="0.2">
      <c r="AV6922" s="191" t="str">
        <f t="shared" si="112"/>
        <v>524_RS_28_5_202425</v>
      </c>
      <c r="AW6922" s="191" t="s">
        <v>92</v>
      </c>
      <c r="AX6922" s="18">
        <v>202425</v>
      </c>
      <c r="AY6922" s="191">
        <v>524</v>
      </c>
      <c r="AZ6922" s="191">
        <v>28</v>
      </c>
      <c r="BA6922" s="191">
        <v>5</v>
      </c>
      <c r="BB6922" s="191">
        <v>-148.02414999999999</v>
      </c>
    </row>
    <row r="6923" spans="48:54" x14ac:dyDescent="0.2">
      <c r="AV6923" s="191" t="str">
        <f t="shared" si="112"/>
        <v>526_RS_28_5_202425</v>
      </c>
      <c r="AW6923" s="191" t="s">
        <v>92</v>
      </c>
      <c r="AX6923" s="18">
        <v>202425</v>
      </c>
      <c r="AY6923" s="191">
        <v>526</v>
      </c>
      <c r="AZ6923" s="191">
        <v>28</v>
      </c>
      <c r="BA6923" s="191">
        <v>5</v>
      </c>
      <c r="BB6923" s="191">
        <v>0</v>
      </c>
    </row>
    <row r="6924" spans="48:54" x14ac:dyDescent="0.2">
      <c r="AV6924" s="191" t="str">
        <f t="shared" si="112"/>
        <v>528_RS_28_5_202425</v>
      </c>
      <c r="AW6924" s="191" t="s">
        <v>92</v>
      </c>
      <c r="AX6924" s="18">
        <v>202425</v>
      </c>
      <c r="AY6924" s="191">
        <v>528</v>
      </c>
      <c r="AZ6924" s="191">
        <v>28</v>
      </c>
      <c r="BA6924" s="191">
        <v>5</v>
      </c>
      <c r="BB6924" s="191">
        <v>-349</v>
      </c>
    </row>
    <row r="6925" spans="48:54" x14ac:dyDescent="0.2">
      <c r="AV6925" s="191" t="str">
        <f t="shared" si="112"/>
        <v>530_RS_28_5_202425</v>
      </c>
      <c r="AW6925" s="191" t="s">
        <v>92</v>
      </c>
      <c r="AX6925" s="18">
        <v>202425</v>
      </c>
      <c r="AY6925" s="191">
        <v>530</v>
      </c>
      <c r="AZ6925" s="191">
        <v>28</v>
      </c>
      <c r="BA6925" s="191">
        <v>5</v>
      </c>
      <c r="BB6925" s="191">
        <v>-314.27800000000002</v>
      </c>
    </row>
    <row r="6926" spans="48:54" x14ac:dyDescent="0.2">
      <c r="AV6926" s="191" t="str">
        <f t="shared" si="112"/>
        <v>532_RS_28_5_202425</v>
      </c>
      <c r="AW6926" s="191" t="s">
        <v>92</v>
      </c>
      <c r="AX6926" s="18">
        <v>202425</v>
      </c>
      <c r="AY6926" s="191">
        <v>532</v>
      </c>
      <c r="AZ6926" s="191">
        <v>28</v>
      </c>
      <c r="BA6926" s="191">
        <v>5</v>
      </c>
      <c r="BB6926" s="191">
        <v>-150.75</v>
      </c>
    </row>
    <row r="6927" spans="48:54" x14ac:dyDescent="0.2">
      <c r="AV6927" s="191" t="str">
        <f t="shared" si="112"/>
        <v>534_RS_28_5_202425</v>
      </c>
      <c r="AW6927" s="191" t="s">
        <v>92</v>
      </c>
      <c r="AX6927" s="18">
        <v>202425</v>
      </c>
      <c r="AY6927" s="191">
        <v>534</v>
      </c>
      <c r="AZ6927" s="191">
        <v>28</v>
      </c>
      <c r="BA6927" s="191">
        <v>5</v>
      </c>
      <c r="BB6927" s="191">
        <v>-1540.9002700000001</v>
      </c>
    </row>
    <row r="6928" spans="48:54" x14ac:dyDescent="0.2">
      <c r="AV6928" s="191" t="str">
        <f t="shared" si="112"/>
        <v>536_RS_28_5_202425</v>
      </c>
      <c r="AW6928" s="191" t="s">
        <v>92</v>
      </c>
      <c r="AX6928" s="18">
        <v>202425</v>
      </c>
      <c r="AY6928" s="191">
        <v>536</v>
      </c>
      <c r="AZ6928" s="191">
        <v>28</v>
      </c>
      <c r="BA6928" s="191">
        <v>5</v>
      </c>
      <c r="BB6928" s="191">
        <v>-556.34299999999996</v>
      </c>
    </row>
    <row r="6929" spans="48:54" x14ac:dyDescent="0.2">
      <c r="AV6929" s="191" t="str">
        <f t="shared" si="112"/>
        <v>538_RS_28_5_202425</v>
      </c>
      <c r="AW6929" s="191" t="s">
        <v>92</v>
      </c>
      <c r="AX6929" s="18">
        <v>202425</v>
      </c>
      <c r="AY6929" s="191">
        <v>538</v>
      </c>
      <c r="AZ6929" s="191">
        <v>28</v>
      </c>
      <c r="BA6929" s="191">
        <v>5</v>
      </c>
      <c r="BB6929" s="191">
        <v>-0.41399999999999998</v>
      </c>
    </row>
    <row r="6930" spans="48:54" x14ac:dyDescent="0.2">
      <c r="AV6930" s="191" t="str">
        <f t="shared" si="112"/>
        <v>540_RS_28_5_202425</v>
      </c>
      <c r="AW6930" s="191" t="s">
        <v>92</v>
      </c>
      <c r="AX6930" s="18">
        <v>202425</v>
      </c>
      <c r="AY6930" s="191">
        <v>540</v>
      </c>
      <c r="AZ6930" s="191">
        <v>28</v>
      </c>
      <c r="BA6930" s="191">
        <v>5</v>
      </c>
      <c r="BB6930" s="191">
        <v>-16.466999999999999</v>
      </c>
    </row>
    <row r="6931" spans="48:54" x14ac:dyDescent="0.2">
      <c r="AV6931" s="191" t="str">
        <f t="shared" si="112"/>
        <v>542_RS_28_5_202425</v>
      </c>
      <c r="AW6931" s="191" t="s">
        <v>92</v>
      </c>
      <c r="AX6931" s="18">
        <v>202425</v>
      </c>
      <c r="AY6931" s="191">
        <v>542</v>
      </c>
      <c r="AZ6931" s="191">
        <v>28</v>
      </c>
      <c r="BA6931" s="191">
        <v>5</v>
      </c>
      <c r="BB6931" s="191">
        <v>-131.768</v>
      </c>
    </row>
    <row r="6932" spans="48:54" x14ac:dyDescent="0.2">
      <c r="AV6932" s="191" t="str">
        <f t="shared" si="112"/>
        <v>544_RS_28_5_202425</v>
      </c>
      <c r="AW6932" s="191" t="s">
        <v>92</v>
      </c>
      <c r="AX6932" s="18">
        <v>202425</v>
      </c>
      <c r="AY6932" s="191">
        <v>544</v>
      </c>
      <c r="AZ6932" s="191">
        <v>28</v>
      </c>
      <c r="BA6932" s="191">
        <v>5</v>
      </c>
      <c r="BB6932" s="191">
        <v>0</v>
      </c>
    </row>
    <row r="6933" spans="48:54" x14ac:dyDescent="0.2">
      <c r="AV6933" s="191" t="str">
        <f t="shared" si="112"/>
        <v>545_RS_28_5_202425</v>
      </c>
      <c r="AW6933" s="191" t="s">
        <v>92</v>
      </c>
      <c r="AX6933" s="18">
        <v>202425</v>
      </c>
      <c r="AY6933" s="191">
        <v>545</v>
      </c>
      <c r="AZ6933" s="191">
        <v>28</v>
      </c>
      <c r="BA6933" s="191">
        <v>5</v>
      </c>
      <c r="BB6933" s="191">
        <v>-174.05498</v>
      </c>
    </row>
    <row r="6934" spans="48:54" x14ac:dyDescent="0.2">
      <c r="AV6934" s="191" t="str">
        <f t="shared" si="112"/>
        <v>546_RS_28_5_202425</v>
      </c>
      <c r="AW6934" s="191" t="s">
        <v>92</v>
      </c>
      <c r="AX6934" s="18">
        <v>202425</v>
      </c>
      <c r="AY6934" s="191">
        <v>546</v>
      </c>
      <c r="AZ6934" s="191">
        <v>28</v>
      </c>
      <c r="BA6934" s="191">
        <v>5</v>
      </c>
      <c r="BB6934" s="191">
        <v>-411</v>
      </c>
    </row>
    <row r="6935" spans="48:54" x14ac:dyDescent="0.2">
      <c r="AV6935" s="191" t="str">
        <f t="shared" si="112"/>
        <v>548_RS_28_5_202425</v>
      </c>
      <c r="AW6935" s="191" t="s">
        <v>92</v>
      </c>
      <c r="AX6935" s="18">
        <v>202425</v>
      </c>
      <c r="AY6935" s="191">
        <v>548</v>
      </c>
      <c r="AZ6935" s="191">
        <v>28</v>
      </c>
      <c r="BA6935" s="191">
        <v>5</v>
      </c>
      <c r="BB6935" s="191">
        <v>-32.503999999999998</v>
      </c>
    </row>
    <row r="6936" spans="48:54" x14ac:dyDescent="0.2">
      <c r="AV6936" s="191" t="str">
        <f t="shared" si="112"/>
        <v>550_RS_28_5_202425</v>
      </c>
      <c r="AW6936" s="191" t="s">
        <v>92</v>
      </c>
      <c r="AX6936" s="18">
        <v>202425</v>
      </c>
      <c r="AY6936" s="191">
        <v>550</v>
      </c>
      <c r="AZ6936" s="191">
        <v>28</v>
      </c>
      <c r="BA6936" s="191">
        <v>5</v>
      </c>
      <c r="BB6936" s="191">
        <v>-251.20189999999999</v>
      </c>
    </row>
    <row r="6937" spans="48:54" x14ac:dyDescent="0.2">
      <c r="AV6937" s="191" t="str">
        <f t="shared" si="112"/>
        <v>552_RS_28_5_202425</v>
      </c>
      <c r="AW6937" s="191" t="s">
        <v>92</v>
      </c>
      <c r="AX6937" s="18">
        <v>202425</v>
      </c>
      <c r="AY6937" s="191">
        <v>552</v>
      </c>
      <c r="AZ6937" s="191">
        <v>28</v>
      </c>
      <c r="BA6937" s="191">
        <v>5</v>
      </c>
      <c r="BB6937" s="191">
        <v>0</v>
      </c>
    </row>
    <row r="6938" spans="48:54" x14ac:dyDescent="0.2">
      <c r="AV6938" s="191" t="str">
        <f t="shared" si="112"/>
        <v>562_RS_28_5_202425</v>
      </c>
      <c r="AW6938" s="191" t="s">
        <v>92</v>
      </c>
      <c r="AX6938" s="18">
        <v>202425</v>
      </c>
      <c r="AY6938" s="191">
        <v>562</v>
      </c>
      <c r="AZ6938" s="191">
        <v>28</v>
      </c>
      <c r="BA6938" s="191">
        <v>5</v>
      </c>
      <c r="BB6938" s="191">
        <v>0</v>
      </c>
    </row>
    <row r="6939" spans="48:54" x14ac:dyDescent="0.2">
      <c r="AV6939" s="191" t="str">
        <f t="shared" si="112"/>
        <v>564_RS_28_5_202425</v>
      </c>
      <c r="AW6939" s="191" t="s">
        <v>92</v>
      </c>
      <c r="AX6939" s="18">
        <v>202425</v>
      </c>
      <c r="AY6939" s="191">
        <v>564</v>
      </c>
      <c r="AZ6939" s="191">
        <v>28</v>
      </c>
      <c r="BA6939" s="191">
        <v>5</v>
      </c>
      <c r="BB6939" s="191">
        <v>0</v>
      </c>
    </row>
    <row r="6940" spans="48:54" x14ac:dyDescent="0.2">
      <c r="AV6940" s="191" t="str">
        <f t="shared" si="112"/>
        <v>566_RS_28_5_202425</v>
      </c>
      <c r="AW6940" s="191" t="s">
        <v>92</v>
      </c>
      <c r="AX6940" s="18">
        <v>202425</v>
      </c>
      <c r="AY6940" s="191">
        <v>566</v>
      </c>
      <c r="AZ6940" s="191">
        <v>28</v>
      </c>
      <c r="BA6940" s="191">
        <v>5</v>
      </c>
      <c r="BB6940" s="191">
        <v>0</v>
      </c>
    </row>
    <row r="6941" spans="48:54" x14ac:dyDescent="0.2">
      <c r="AV6941" s="191" t="str">
        <f t="shared" si="112"/>
        <v>568_RS_28_5_202425</v>
      </c>
      <c r="AW6941" s="191" t="s">
        <v>92</v>
      </c>
      <c r="AX6941" s="18">
        <v>202425</v>
      </c>
      <c r="AY6941" s="191">
        <v>568</v>
      </c>
      <c r="AZ6941" s="191">
        <v>28</v>
      </c>
      <c r="BA6941" s="191">
        <v>5</v>
      </c>
      <c r="BB6941" s="191">
        <v>0</v>
      </c>
    </row>
    <row r="6942" spans="48:54" x14ac:dyDescent="0.2">
      <c r="AV6942" s="191" t="str">
        <f t="shared" si="112"/>
        <v>572_RS_28_5_202425</v>
      </c>
      <c r="AW6942" s="191" t="s">
        <v>92</v>
      </c>
      <c r="AX6942" s="18">
        <v>202425</v>
      </c>
      <c r="AY6942" s="191">
        <v>572</v>
      </c>
      <c r="AZ6942" s="191">
        <v>28</v>
      </c>
      <c r="BA6942" s="191">
        <v>5</v>
      </c>
      <c r="BB6942" s="191">
        <v>0</v>
      </c>
    </row>
    <row r="6943" spans="48:54" x14ac:dyDescent="0.2">
      <c r="AV6943" s="191" t="str">
        <f t="shared" si="112"/>
        <v>574_RS_28_5_202425</v>
      </c>
      <c r="AW6943" s="191" t="s">
        <v>92</v>
      </c>
      <c r="AX6943" s="18">
        <v>202425</v>
      </c>
      <c r="AY6943" s="191">
        <v>574</v>
      </c>
      <c r="AZ6943" s="191">
        <v>28</v>
      </c>
      <c r="BA6943" s="191">
        <v>5</v>
      </c>
      <c r="BB6943" s="191">
        <v>0</v>
      </c>
    </row>
    <row r="6944" spans="48:54" x14ac:dyDescent="0.2">
      <c r="AV6944" s="191" t="str">
        <f t="shared" si="112"/>
        <v>576_RS_28_5_202425</v>
      </c>
      <c r="AW6944" s="191" t="s">
        <v>92</v>
      </c>
      <c r="AX6944" s="18">
        <v>202425</v>
      </c>
      <c r="AY6944" s="191">
        <v>576</v>
      </c>
      <c r="AZ6944" s="191">
        <v>28</v>
      </c>
      <c r="BA6944" s="191">
        <v>5</v>
      </c>
      <c r="BB6944" s="191">
        <v>0</v>
      </c>
    </row>
    <row r="6945" spans="48:54" x14ac:dyDescent="0.2">
      <c r="AV6945" s="191" t="str">
        <f t="shared" si="112"/>
        <v>582_RS_28_5_202425</v>
      </c>
      <c r="AW6945" s="191" t="s">
        <v>92</v>
      </c>
      <c r="AX6945" s="18">
        <v>202425</v>
      </c>
      <c r="AY6945" s="191">
        <v>582</v>
      </c>
      <c r="AZ6945" s="191">
        <v>28</v>
      </c>
      <c r="BA6945" s="191">
        <v>5</v>
      </c>
      <c r="BB6945" s="191">
        <v>0</v>
      </c>
    </row>
    <row r="6946" spans="48:54" x14ac:dyDescent="0.2">
      <c r="AV6946" s="191" t="str">
        <f t="shared" si="112"/>
        <v>584_RS_28_5_202425</v>
      </c>
      <c r="AW6946" s="191" t="s">
        <v>92</v>
      </c>
      <c r="AX6946" s="18">
        <v>202425</v>
      </c>
      <c r="AY6946" s="191">
        <v>584</v>
      </c>
      <c r="AZ6946" s="191">
        <v>28</v>
      </c>
      <c r="BA6946" s="191">
        <v>5</v>
      </c>
      <c r="BB6946" s="191">
        <v>0</v>
      </c>
    </row>
    <row r="6947" spans="48:54" x14ac:dyDescent="0.2">
      <c r="AV6947" s="191" t="str">
        <f t="shared" si="112"/>
        <v>586_RS_28_5_202425</v>
      </c>
      <c r="AW6947" s="191" t="s">
        <v>92</v>
      </c>
      <c r="AX6947" s="18">
        <v>202425</v>
      </c>
      <c r="AY6947" s="191">
        <v>586</v>
      </c>
      <c r="AZ6947" s="191">
        <v>28</v>
      </c>
      <c r="BA6947" s="191">
        <v>5</v>
      </c>
      <c r="BB6947" s="191">
        <v>0</v>
      </c>
    </row>
    <row r="6948" spans="48:54" x14ac:dyDescent="0.2">
      <c r="AV6948" s="191" t="str">
        <f t="shared" si="112"/>
        <v>512_RS_28.2_1_202425</v>
      </c>
      <c r="AW6948" s="191" t="s">
        <v>92</v>
      </c>
      <c r="AX6948" s="18">
        <v>202425</v>
      </c>
      <c r="AY6948" s="191">
        <v>512</v>
      </c>
      <c r="AZ6948" s="191">
        <v>28.2</v>
      </c>
      <c r="BA6948" s="191">
        <v>1</v>
      </c>
      <c r="BB6948" s="191">
        <v>39.58</v>
      </c>
    </row>
    <row r="6949" spans="48:54" x14ac:dyDescent="0.2">
      <c r="AV6949" s="191" t="str">
        <f t="shared" si="112"/>
        <v>514_RS_28.2_1_202425</v>
      </c>
      <c r="AW6949" s="191" t="s">
        <v>92</v>
      </c>
      <c r="AX6949" s="18">
        <v>202425</v>
      </c>
      <c r="AY6949" s="191">
        <v>514</v>
      </c>
      <c r="AZ6949" s="191">
        <v>28.2</v>
      </c>
      <c r="BA6949" s="191">
        <v>1</v>
      </c>
      <c r="BB6949" s="191">
        <v>936.58600000000001</v>
      </c>
    </row>
    <row r="6950" spans="48:54" x14ac:dyDescent="0.2">
      <c r="AV6950" s="191" t="str">
        <f t="shared" si="112"/>
        <v>516_RS_28.2_1_202425</v>
      </c>
      <c r="AW6950" s="191" t="s">
        <v>92</v>
      </c>
      <c r="AX6950" s="18">
        <v>202425</v>
      </c>
      <c r="AY6950" s="191">
        <v>516</v>
      </c>
      <c r="AZ6950" s="191">
        <v>28.2</v>
      </c>
      <c r="BA6950" s="191">
        <v>1</v>
      </c>
      <c r="BB6950" s="191">
        <v>0</v>
      </c>
    </row>
    <row r="6951" spans="48:54" x14ac:dyDescent="0.2">
      <c r="AV6951" s="191" t="str">
        <f t="shared" si="112"/>
        <v>518_RS_28.2_1_202425</v>
      </c>
      <c r="AW6951" s="191" t="s">
        <v>92</v>
      </c>
      <c r="AX6951" s="18">
        <v>202425</v>
      </c>
      <c r="AY6951" s="191">
        <v>518</v>
      </c>
      <c r="AZ6951" s="191">
        <v>28.2</v>
      </c>
      <c r="BA6951" s="191">
        <v>1</v>
      </c>
      <c r="BB6951" s="191">
        <v>0</v>
      </c>
    </row>
    <row r="6952" spans="48:54" x14ac:dyDescent="0.2">
      <c r="AV6952" s="191" t="str">
        <f t="shared" si="112"/>
        <v>520_RS_28.2_1_202425</v>
      </c>
      <c r="AW6952" s="191" t="s">
        <v>92</v>
      </c>
      <c r="AX6952" s="18">
        <v>202425</v>
      </c>
      <c r="AY6952" s="191">
        <v>520</v>
      </c>
      <c r="AZ6952" s="191">
        <v>28.2</v>
      </c>
      <c r="BA6952" s="191">
        <v>1</v>
      </c>
      <c r="BB6952" s="191">
        <v>39.064</v>
      </c>
    </row>
    <row r="6953" spans="48:54" x14ac:dyDescent="0.2">
      <c r="AV6953" s="191" t="str">
        <f t="shared" si="112"/>
        <v>522_RS_28.2_1_202425</v>
      </c>
      <c r="AW6953" s="191" t="s">
        <v>92</v>
      </c>
      <c r="AX6953" s="18">
        <v>202425</v>
      </c>
      <c r="AY6953" s="191">
        <v>522</v>
      </c>
      <c r="AZ6953" s="191">
        <v>28.2</v>
      </c>
      <c r="BA6953" s="191">
        <v>1</v>
      </c>
      <c r="BB6953" s="191">
        <v>363.64267000000007</v>
      </c>
    </row>
    <row r="6954" spans="48:54" x14ac:dyDescent="0.2">
      <c r="AV6954" s="191" t="str">
        <f t="shared" si="112"/>
        <v>524_RS_28.2_1_202425</v>
      </c>
      <c r="AW6954" s="191" t="s">
        <v>92</v>
      </c>
      <c r="AX6954" s="18">
        <v>202425</v>
      </c>
      <c r="AY6954" s="191">
        <v>524</v>
      </c>
      <c r="AZ6954" s="191">
        <v>28.2</v>
      </c>
      <c r="BA6954" s="191">
        <v>1</v>
      </c>
      <c r="BB6954" s="191">
        <v>0</v>
      </c>
    </row>
    <row r="6955" spans="48:54" x14ac:dyDescent="0.2">
      <c r="AV6955" s="191" t="str">
        <f t="shared" si="112"/>
        <v>526_RS_28.2_1_202425</v>
      </c>
      <c r="AW6955" s="191" t="s">
        <v>92</v>
      </c>
      <c r="AX6955" s="18">
        <v>202425</v>
      </c>
      <c r="AY6955" s="191">
        <v>526</v>
      </c>
      <c r="AZ6955" s="191">
        <v>28.2</v>
      </c>
      <c r="BA6955" s="191">
        <v>1</v>
      </c>
      <c r="BB6955" s="191">
        <v>0</v>
      </c>
    </row>
    <row r="6956" spans="48:54" x14ac:dyDescent="0.2">
      <c r="AV6956" s="191" t="str">
        <f t="shared" si="112"/>
        <v>528_RS_28.2_1_202425</v>
      </c>
      <c r="AW6956" s="191" t="s">
        <v>92</v>
      </c>
      <c r="AX6956" s="18">
        <v>202425</v>
      </c>
      <c r="AY6956" s="191">
        <v>528</v>
      </c>
      <c r="AZ6956" s="191">
        <v>28.2</v>
      </c>
      <c r="BA6956" s="191">
        <v>1</v>
      </c>
      <c r="BB6956" s="191">
        <v>3265</v>
      </c>
    </row>
    <row r="6957" spans="48:54" x14ac:dyDescent="0.2">
      <c r="AV6957" s="191" t="str">
        <f t="shared" si="112"/>
        <v>530_RS_28.2_1_202425</v>
      </c>
      <c r="AW6957" s="191" t="s">
        <v>92</v>
      </c>
      <c r="AX6957" s="18">
        <v>202425</v>
      </c>
      <c r="AY6957" s="191">
        <v>530</v>
      </c>
      <c r="AZ6957" s="191">
        <v>28.2</v>
      </c>
      <c r="BA6957" s="191">
        <v>1</v>
      </c>
      <c r="BB6957" s="191">
        <v>211.108</v>
      </c>
    </row>
    <row r="6958" spans="48:54" x14ac:dyDescent="0.2">
      <c r="AV6958" s="191" t="str">
        <f t="shared" si="112"/>
        <v>532_RS_28.2_1_202425</v>
      </c>
      <c r="AW6958" s="191" t="s">
        <v>92</v>
      </c>
      <c r="AX6958" s="18">
        <v>202425</v>
      </c>
      <c r="AY6958" s="191">
        <v>532</v>
      </c>
      <c r="AZ6958" s="191">
        <v>28.2</v>
      </c>
      <c r="BA6958" s="191">
        <v>1</v>
      </c>
      <c r="BB6958" s="191">
        <v>13522.01</v>
      </c>
    </row>
    <row r="6959" spans="48:54" x14ac:dyDescent="0.2">
      <c r="AV6959" s="191" t="str">
        <f t="shared" si="112"/>
        <v>534_RS_28.2_1_202425</v>
      </c>
      <c r="AW6959" s="191" t="s">
        <v>92</v>
      </c>
      <c r="AX6959" s="18">
        <v>202425</v>
      </c>
      <c r="AY6959" s="191">
        <v>534</v>
      </c>
      <c r="AZ6959" s="191">
        <v>28.2</v>
      </c>
      <c r="BA6959" s="191">
        <v>1</v>
      </c>
      <c r="BB6959" s="191">
        <v>0</v>
      </c>
    </row>
    <row r="6960" spans="48:54" x14ac:dyDescent="0.2">
      <c r="AV6960" s="191" t="str">
        <f t="shared" si="112"/>
        <v>536_RS_28.2_1_202425</v>
      </c>
      <c r="AW6960" s="191" t="s">
        <v>92</v>
      </c>
      <c r="AX6960" s="18">
        <v>202425</v>
      </c>
      <c r="AY6960" s="191">
        <v>536</v>
      </c>
      <c r="AZ6960" s="191">
        <v>28.2</v>
      </c>
      <c r="BA6960" s="191">
        <v>1</v>
      </c>
      <c r="BB6960" s="191">
        <v>258.93100000000004</v>
      </c>
    </row>
    <row r="6961" spans="48:54" x14ac:dyDescent="0.2">
      <c r="AV6961" s="191" t="str">
        <f t="shared" si="112"/>
        <v>538_RS_28.2_1_202425</v>
      </c>
      <c r="AW6961" s="191" t="s">
        <v>92</v>
      </c>
      <c r="AX6961" s="18">
        <v>202425</v>
      </c>
      <c r="AY6961" s="191">
        <v>538</v>
      </c>
      <c r="AZ6961" s="191">
        <v>28.2</v>
      </c>
      <c r="BA6961" s="191">
        <v>1</v>
      </c>
      <c r="BB6961" s="191">
        <v>325.09001999999998</v>
      </c>
    </row>
    <row r="6962" spans="48:54" x14ac:dyDescent="0.2">
      <c r="AV6962" s="191" t="str">
        <f t="shared" si="112"/>
        <v>540_RS_28.2_1_202425</v>
      </c>
      <c r="AW6962" s="191" t="s">
        <v>92</v>
      </c>
      <c r="AX6962" s="18">
        <v>202425</v>
      </c>
      <c r="AY6962" s="191">
        <v>540</v>
      </c>
      <c r="AZ6962" s="191">
        <v>28.2</v>
      </c>
      <c r="BA6962" s="191">
        <v>1</v>
      </c>
      <c r="BB6962" s="191">
        <v>0</v>
      </c>
    </row>
    <row r="6963" spans="48:54" x14ac:dyDescent="0.2">
      <c r="AV6963" s="191" t="str">
        <f t="shared" si="112"/>
        <v>542_RS_28.2_1_202425</v>
      </c>
      <c r="AW6963" s="191" t="s">
        <v>92</v>
      </c>
      <c r="AX6963" s="18">
        <v>202425</v>
      </c>
      <c r="AY6963" s="191">
        <v>542</v>
      </c>
      <c r="AZ6963" s="191">
        <v>28.2</v>
      </c>
      <c r="BA6963" s="191">
        <v>1</v>
      </c>
      <c r="BB6963" s="191">
        <v>0</v>
      </c>
    </row>
    <row r="6964" spans="48:54" x14ac:dyDescent="0.2">
      <c r="AV6964" s="191" t="str">
        <f t="shared" si="112"/>
        <v>544_RS_28.2_1_202425</v>
      </c>
      <c r="AW6964" s="191" t="s">
        <v>92</v>
      </c>
      <c r="AX6964" s="18">
        <v>202425</v>
      </c>
      <c r="AY6964" s="191">
        <v>544</v>
      </c>
      <c r="AZ6964" s="191">
        <v>28.2</v>
      </c>
      <c r="BA6964" s="191">
        <v>1</v>
      </c>
      <c r="BB6964" s="191">
        <v>0</v>
      </c>
    </row>
    <row r="6965" spans="48:54" x14ac:dyDescent="0.2">
      <c r="AV6965" s="191" t="str">
        <f t="shared" si="112"/>
        <v>545_RS_28.2_1_202425</v>
      </c>
      <c r="AW6965" s="191" t="s">
        <v>92</v>
      </c>
      <c r="AX6965" s="18">
        <v>202425</v>
      </c>
      <c r="AY6965" s="191">
        <v>545</v>
      </c>
      <c r="AZ6965" s="191">
        <v>28.2</v>
      </c>
      <c r="BA6965" s="191">
        <v>1</v>
      </c>
      <c r="BB6965" s="191">
        <v>0</v>
      </c>
    </row>
    <row r="6966" spans="48:54" x14ac:dyDescent="0.2">
      <c r="AV6966" s="191" t="str">
        <f t="shared" si="112"/>
        <v>546_RS_28.2_1_202425</v>
      </c>
      <c r="AW6966" s="191" t="s">
        <v>92</v>
      </c>
      <c r="AX6966" s="18">
        <v>202425</v>
      </c>
      <c r="AY6966" s="191">
        <v>546</v>
      </c>
      <c r="AZ6966" s="191">
        <v>28.2</v>
      </c>
      <c r="BA6966" s="191">
        <v>1</v>
      </c>
      <c r="BB6966" s="191">
        <v>1919</v>
      </c>
    </row>
    <row r="6967" spans="48:54" x14ac:dyDescent="0.2">
      <c r="AV6967" s="191" t="str">
        <f t="shared" si="112"/>
        <v>548_RS_28.2_1_202425</v>
      </c>
      <c r="AW6967" s="191" t="s">
        <v>92</v>
      </c>
      <c r="AX6967" s="18">
        <v>202425</v>
      </c>
      <c r="AY6967" s="191">
        <v>548</v>
      </c>
      <c r="AZ6967" s="191">
        <v>28.2</v>
      </c>
      <c r="BA6967" s="191">
        <v>1</v>
      </c>
      <c r="BB6967" s="191">
        <v>0</v>
      </c>
    </row>
    <row r="6968" spans="48:54" x14ac:dyDescent="0.2">
      <c r="AV6968" s="191" t="str">
        <f t="shared" si="112"/>
        <v>550_RS_28.2_1_202425</v>
      </c>
      <c r="AW6968" s="191" t="s">
        <v>92</v>
      </c>
      <c r="AX6968" s="18">
        <v>202425</v>
      </c>
      <c r="AY6968" s="191">
        <v>550</v>
      </c>
      <c r="AZ6968" s="191">
        <v>28.2</v>
      </c>
      <c r="BA6968" s="191">
        <v>1</v>
      </c>
      <c r="BB6968" s="191">
        <v>271.62864000000002</v>
      </c>
    </row>
    <row r="6969" spans="48:54" x14ac:dyDescent="0.2">
      <c r="AV6969" s="191" t="str">
        <f t="shared" si="112"/>
        <v>552_RS_28.2_1_202425</v>
      </c>
      <c r="AW6969" s="191" t="s">
        <v>92</v>
      </c>
      <c r="AX6969" s="18">
        <v>202425</v>
      </c>
      <c r="AY6969" s="191">
        <v>552</v>
      </c>
      <c r="AZ6969" s="191">
        <v>28.2</v>
      </c>
      <c r="BA6969" s="191">
        <v>1</v>
      </c>
      <c r="BB6969" s="191">
        <v>4.7369300000000001</v>
      </c>
    </row>
    <row r="6970" spans="48:54" x14ac:dyDescent="0.2">
      <c r="AV6970" s="191" t="str">
        <f t="shared" si="112"/>
        <v>562_RS_28.2_1_202425</v>
      </c>
      <c r="AW6970" s="191" t="s">
        <v>92</v>
      </c>
      <c r="AX6970" s="18">
        <v>202425</v>
      </c>
      <c r="AY6970" s="191">
        <v>562</v>
      </c>
      <c r="AZ6970" s="191">
        <v>28.2</v>
      </c>
      <c r="BA6970" s="191">
        <v>1</v>
      </c>
      <c r="BB6970" s="191">
        <v>0</v>
      </c>
    </row>
    <row r="6971" spans="48:54" x14ac:dyDescent="0.2">
      <c r="AV6971" s="191" t="str">
        <f t="shared" si="112"/>
        <v>564_RS_28.2_1_202425</v>
      </c>
      <c r="AW6971" s="191" t="s">
        <v>92</v>
      </c>
      <c r="AX6971" s="18">
        <v>202425</v>
      </c>
      <c r="AY6971" s="191">
        <v>564</v>
      </c>
      <c r="AZ6971" s="191">
        <v>28.2</v>
      </c>
      <c r="BA6971" s="191">
        <v>1</v>
      </c>
      <c r="BB6971" s="191">
        <v>0</v>
      </c>
    </row>
    <row r="6972" spans="48:54" x14ac:dyDescent="0.2">
      <c r="AV6972" s="191" t="str">
        <f t="shared" si="112"/>
        <v>566_RS_28.2_1_202425</v>
      </c>
      <c r="AW6972" s="191" t="s">
        <v>92</v>
      </c>
      <c r="AX6972" s="18">
        <v>202425</v>
      </c>
      <c r="AY6972" s="191">
        <v>566</v>
      </c>
      <c r="AZ6972" s="191">
        <v>28.2</v>
      </c>
      <c r="BA6972" s="191">
        <v>1</v>
      </c>
      <c r="BB6972" s="191">
        <v>0</v>
      </c>
    </row>
    <row r="6973" spans="48:54" x14ac:dyDescent="0.2">
      <c r="AV6973" s="191" t="str">
        <f t="shared" si="112"/>
        <v>568_RS_28.2_1_202425</v>
      </c>
      <c r="AW6973" s="191" t="s">
        <v>92</v>
      </c>
      <c r="AX6973" s="18">
        <v>202425</v>
      </c>
      <c r="AY6973" s="191">
        <v>568</v>
      </c>
      <c r="AZ6973" s="191">
        <v>28.2</v>
      </c>
      <c r="BA6973" s="191">
        <v>1</v>
      </c>
      <c r="BB6973" s="191">
        <v>0</v>
      </c>
    </row>
    <row r="6974" spans="48:54" x14ac:dyDescent="0.2">
      <c r="AV6974" s="191" t="str">
        <f t="shared" si="112"/>
        <v>572_RS_28.2_1_202425</v>
      </c>
      <c r="AW6974" s="191" t="s">
        <v>92</v>
      </c>
      <c r="AX6974" s="18">
        <v>202425</v>
      </c>
      <c r="AY6974" s="191">
        <v>572</v>
      </c>
      <c r="AZ6974" s="191">
        <v>28.2</v>
      </c>
      <c r="BA6974" s="191">
        <v>1</v>
      </c>
      <c r="BB6974" s="191">
        <v>0</v>
      </c>
    </row>
    <row r="6975" spans="48:54" x14ac:dyDescent="0.2">
      <c r="AV6975" s="191" t="str">
        <f t="shared" si="112"/>
        <v>574_RS_28.2_1_202425</v>
      </c>
      <c r="AW6975" s="191" t="s">
        <v>92</v>
      </c>
      <c r="AX6975" s="18">
        <v>202425</v>
      </c>
      <c r="AY6975" s="191">
        <v>574</v>
      </c>
      <c r="AZ6975" s="191">
        <v>28.2</v>
      </c>
      <c r="BA6975" s="191">
        <v>1</v>
      </c>
      <c r="BB6975" s="191">
        <v>0</v>
      </c>
    </row>
    <row r="6976" spans="48:54" x14ac:dyDescent="0.2">
      <c r="AV6976" s="191" t="str">
        <f t="shared" si="112"/>
        <v>576_RS_28.2_1_202425</v>
      </c>
      <c r="AW6976" s="191" t="s">
        <v>92</v>
      </c>
      <c r="AX6976" s="18">
        <v>202425</v>
      </c>
      <c r="AY6976" s="191">
        <v>576</v>
      </c>
      <c r="AZ6976" s="191">
        <v>28.2</v>
      </c>
      <c r="BA6976" s="191">
        <v>1</v>
      </c>
      <c r="BB6976" s="191">
        <v>0</v>
      </c>
    </row>
    <row r="6977" spans="48:54" x14ac:dyDescent="0.2">
      <c r="AV6977" s="191" t="str">
        <f t="shared" si="112"/>
        <v>582_RS_28.2_1_202425</v>
      </c>
      <c r="AW6977" s="191" t="s">
        <v>92</v>
      </c>
      <c r="AX6977" s="18">
        <v>202425</v>
      </c>
      <c r="AY6977" s="191">
        <v>582</v>
      </c>
      <c r="AZ6977" s="191">
        <v>28.2</v>
      </c>
      <c r="BA6977" s="191">
        <v>1</v>
      </c>
      <c r="BB6977" s="191">
        <v>0</v>
      </c>
    </row>
    <row r="6978" spans="48:54" x14ac:dyDescent="0.2">
      <c r="AV6978" s="191" t="str">
        <f t="shared" si="112"/>
        <v>584_RS_28.2_1_202425</v>
      </c>
      <c r="AW6978" s="191" t="s">
        <v>92</v>
      </c>
      <c r="AX6978" s="18">
        <v>202425</v>
      </c>
      <c r="AY6978" s="191">
        <v>584</v>
      </c>
      <c r="AZ6978" s="191">
        <v>28.2</v>
      </c>
      <c r="BA6978" s="191">
        <v>1</v>
      </c>
      <c r="BB6978" s="191">
        <v>0</v>
      </c>
    </row>
    <row r="6979" spans="48:54" x14ac:dyDescent="0.2">
      <c r="AV6979" s="191" t="str">
        <f t="shared" si="112"/>
        <v>586_RS_28.2_1_202425</v>
      </c>
      <c r="AW6979" s="191" t="s">
        <v>92</v>
      </c>
      <c r="AX6979" s="18">
        <v>202425</v>
      </c>
      <c r="AY6979" s="191">
        <v>586</v>
      </c>
      <c r="AZ6979" s="191">
        <v>28.2</v>
      </c>
      <c r="BA6979" s="191">
        <v>1</v>
      </c>
      <c r="BB6979" s="191">
        <v>0</v>
      </c>
    </row>
    <row r="6980" spans="48:54" x14ac:dyDescent="0.2">
      <c r="AV6980" s="191" t="str">
        <f t="shared" ref="AV6980:AV7043" si="113">AY6980&amp;"_"&amp;AW6980&amp;"_"&amp;AZ6980&amp;"_"&amp;BA6980&amp;"_"&amp;AX6980</f>
        <v>512_RS_28.2_2_202425</v>
      </c>
      <c r="AW6980" s="191" t="s">
        <v>92</v>
      </c>
      <c r="AX6980" s="18">
        <v>202425</v>
      </c>
      <c r="AY6980" s="191">
        <v>512</v>
      </c>
      <c r="AZ6980" s="191">
        <v>28.2</v>
      </c>
      <c r="BA6980" s="191">
        <v>2</v>
      </c>
      <c r="BB6980" s="191">
        <v>-1.6019999999999999</v>
      </c>
    </row>
    <row r="6981" spans="48:54" x14ac:dyDescent="0.2">
      <c r="AV6981" s="191" t="str">
        <f t="shared" si="113"/>
        <v>514_RS_28.2_2_202425</v>
      </c>
      <c r="AW6981" s="191" t="s">
        <v>92</v>
      </c>
      <c r="AX6981" s="18">
        <v>202425</v>
      </c>
      <c r="AY6981" s="191">
        <v>514</v>
      </c>
      <c r="AZ6981" s="191">
        <v>28.2</v>
      </c>
      <c r="BA6981" s="191">
        <v>2</v>
      </c>
      <c r="BB6981" s="191">
        <v>-683.69600000000003</v>
      </c>
    </row>
    <row r="6982" spans="48:54" x14ac:dyDescent="0.2">
      <c r="AV6982" s="191" t="str">
        <f t="shared" si="113"/>
        <v>516_RS_28.2_2_202425</v>
      </c>
      <c r="AW6982" s="191" t="s">
        <v>92</v>
      </c>
      <c r="AX6982" s="18">
        <v>202425</v>
      </c>
      <c r="AY6982" s="191">
        <v>516</v>
      </c>
      <c r="AZ6982" s="191">
        <v>28.2</v>
      </c>
      <c r="BA6982" s="191">
        <v>2</v>
      </c>
      <c r="BB6982" s="191">
        <v>0</v>
      </c>
    </row>
    <row r="6983" spans="48:54" x14ac:dyDescent="0.2">
      <c r="AV6983" s="191" t="str">
        <f t="shared" si="113"/>
        <v>518_RS_28.2_2_202425</v>
      </c>
      <c r="AW6983" s="191" t="s">
        <v>92</v>
      </c>
      <c r="AX6983" s="18">
        <v>202425</v>
      </c>
      <c r="AY6983" s="191">
        <v>518</v>
      </c>
      <c r="AZ6983" s="191">
        <v>28.2</v>
      </c>
      <c r="BA6983" s="191">
        <v>2</v>
      </c>
      <c r="BB6983" s="191">
        <v>0</v>
      </c>
    </row>
    <row r="6984" spans="48:54" x14ac:dyDescent="0.2">
      <c r="AV6984" s="191" t="str">
        <f t="shared" si="113"/>
        <v>520_RS_28.2_2_202425</v>
      </c>
      <c r="AW6984" s="191" t="s">
        <v>92</v>
      </c>
      <c r="AX6984" s="18">
        <v>202425</v>
      </c>
      <c r="AY6984" s="191">
        <v>520</v>
      </c>
      <c r="AZ6984" s="191">
        <v>28.2</v>
      </c>
      <c r="BA6984" s="191">
        <v>2</v>
      </c>
      <c r="BB6984" s="191">
        <v>0</v>
      </c>
    </row>
    <row r="6985" spans="48:54" x14ac:dyDescent="0.2">
      <c r="AV6985" s="191" t="str">
        <f t="shared" si="113"/>
        <v>522_RS_28.2_2_202425</v>
      </c>
      <c r="AW6985" s="191" t="s">
        <v>92</v>
      </c>
      <c r="AX6985" s="18">
        <v>202425</v>
      </c>
      <c r="AY6985" s="191">
        <v>522</v>
      </c>
      <c r="AZ6985" s="191">
        <v>28.2</v>
      </c>
      <c r="BA6985" s="191">
        <v>2</v>
      </c>
      <c r="BB6985" s="191">
        <v>-6.1200099999999997</v>
      </c>
    </row>
    <row r="6986" spans="48:54" x14ac:dyDescent="0.2">
      <c r="AV6986" s="191" t="str">
        <f t="shared" si="113"/>
        <v>524_RS_28.2_2_202425</v>
      </c>
      <c r="AW6986" s="191" t="s">
        <v>92</v>
      </c>
      <c r="AX6986" s="18">
        <v>202425</v>
      </c>
      <c r="AY6986" s="191">
        <v>524</v>
      </c>
      <c r="AZ6986" s="191">
        <v>28.2</v>
      </c>
      <c r="BA6986" s="191">
        <v>2</v>
      </c>
      <c r="BB6986" s="191">
        <v>0</v>
      </c>
    </row>
    <row r="6987" spans="48:54" x14ac:dyDescent="0.2">
      <c r="AV6987" s="191" t="str">
        <f t="shared" si="113"/>
        <v>526_RS_28.2_2_202425</v>
      </c>
      <c r="AW6987" s="191" t="s">
        <v>92</v>
      </c>
      <c r="AX6987" s="18">
        <v>202425</v>
      </c>
      <c r="AY6987" s="191">
        <v>526</v>
      </c>
      <c r="AZ6987" s="191">
        <v>28.2</v>
      </c>
      <c r="BA6987" s="191">
        <v>2</v>
      </c>
      <c r="BB6987" s="191">
        <v>0</v>
      </c>
    </row>
    <row r="6988" spans="48:54" x14ac:dyDescent="0.2">
      <c r="AV6988" s="191" t="str">
        <f t="shared" si="113"/>
        <v>528_RS_28.2_2_202425</v>
      </c>
      <c r="AW6988" s="191" t="s">
        <v>92</v>
      </c>
      <c r="AX6988" s="18">
        <v>202425</v>
      </c>
      <c r="AY6988" s="191">
        <v>528</v>
      </c>
      <c r="AZ6988" s="191">
        <v>28.2</v>
      </c>
      <c r="BA6988" s="191">
        <v>2</v>
      </c>
      <c r="BB6988" s="191">
        <v>-169</v>
      </c>
    </row>
    <row r="6989" spans="48:54" x14ac:dyDescent="0.2">
      <c r="AV6989" s="191" t="str">
        <f t="shared" si="113"/>
        <v>530_RS_28.2_2_202425</v>
      </c>
      <c r="AW6989" s="191" t="s">
        <v>92</v>
      </c>
      <c r="AX6989" s="18">
        <v>202425</v>
      </c>
      <c r="AY6989" s="191">
        <v>530</v>
      </c>
      <c r="AZ6989" s="191">
        <v>28.2</v>
      </c>
      <c r="BA6989" s="191">
        <v>2</v>
      </c>
      <c r="BB6989" s="191">
        <v>0</v>
      </c>
    </row>
    <row r="6990" spans="48:54" x14ac:dyDescent="0.2">
      <c r="AV6990" s="191" t="str">
        <f t="shared" si="113"/>
        <v>532_RS_28.2_2_202425</v>
      </c>
      <c r="AW6990" s="191" t="s">
        <v>92</v>
      </c>
      <c r="AX6990" s="18">
        <v>202425</v>
      </c>
      <c r="AY6990" s="191">
        <v>532</v>
      </c>
      <c r="AZ6990" s="191">
        <v>28.2</v>
      </c>
      <c r="BA6990" s="191">
        <v>2</v>
      </c>
      <c r="BB6990" s="191">
        <v>-17</v>
      </c>
    </row>
    <row r="6991" spans="48:54" x14ac:dyDescent="0.2">
      <c r="AV6991" s="191" t="str">
        <f t="shared" si="113"/>
        <v>534_RS_28.2_2_202425</v>
      </c>
      <c r="AW6991" s="191" t="s">
        <v>92</v>
      </c>
      <c r="AX6991" s="18">
        <v>202425</v>
      </c>
      <c r="AY6991" s="191">
        <v>534</v>
      </c>
      <c r="AZ6991" s="191">
        <v>28.2</v>
      </c>
      <c r="BA6991" s="191">
        <v>2</v>
      </c>
      <c r="BB6991" s="191">
        <v>0</v>
      </c>
    </row>
    <row r="6992" spans="48:54" x14ac:dyDescent="0.2">
      <c r="AV6992" s="191" t="str">
        <f t="shared" si="113"/>
        <v>536_RS_28.2_2_202425</v>
      </c>
      <c r="AW6992" s="191" t="s">
        <v>92</v>
      </c>
      <c r="AX6992" s="18">
        <v>202425</v>
      </c>
      <c r="AY6992" s="191">
        <v>536</v>
      </c>
      <c r="AZ6992" s="191">
        <v>28.2</v>
      </c>
      <c r="BA6992" s="191">
        <v>2</v>
      </c>
      <c r="BB6992" s="191">
        <v>0</v>
      </c>
    </row>
    <row r="6993" spans="48:54" x14ac:dyDescent="0.2">
      <c r="AV6993" s="191" t="str">
        <f t="shared" si="113"/>
        <v>538_RS_28.2_2_202425</v>
      </c>
      <c r="AW6993" s="191" t="s">
        <v>92</v>
      </c>
      <c r="AX6993" s="18">
        <v>202425</v>
      </c>
      <c r="AY6993" s="191">
        <v>538</v>
      </c>
      <c r="AZ6993" s="191">
        <v>28.2</v>
      </c>
      <c r="BA6993" s="191">
        <v>2</v>
      </c>
      <c r="BB6993" s="191">
        <v>-305.03748999999999</v>
      </c>
    </row>
    <row r="6994" spans="48:54" x14ac:dyDescent="0.2">
      <c r="AV6994" s="191" t="str">
        <f t="shared" si="113"/>
        <v>540_RS_28.2_2_202425</v>
      </c>
      <c r="AW6994" s="191" t="s">
        <v>92</v>
      </c>
      <c r="AX6994" s="18">
        <v>202425</v>
      </c>
      <c r="AY6994" s="191">
        <v>540</v>
      </c>
      <c r="AZ6994" s="191">
        <v>28.2</v>
      </c>
      <c r="BA6994" s="191">
        <v>2</v>
      </c>
      <c r="BB6994" s="191">
        <v>0</v>
      </c>
    </row>
    <row r="6995" spans="48:54" x14ac:dyDescent="0.2">
      <c r="AV6995" s="191" t="str">
        <f t="shared" si="113"/>
        <v>542_RS_28.2_2_202425</v>
      </c>
      <c r="AW6995" s="191" t="s">
        <v>92</v>
      </c>
      <c r="AX6995" s="18">
        <v>202425</v>
      </c>
      <c r="AY6995" s="191">
        <v>542</v>
      </c>
      <c r="AZ6995" s="191">
        <v>28.2</v>
      </c>
      <c r="BA6995" s="191">
        <v>2</v>
      </c>
      <c r="BB6995" s="191">
        <v>0</v>
      </c>
    </row>
    <row r="6996" spans="48:54" x14ac:dyDescent="0.2">
      <c r="AV6996" s="191" t="str">
        <f t="shared" si="113"/>
        <v>544_RS_28.2_2_202425</v>
      </c>
      <c r="AW6996" s="191" t="s">
        <v>92</v>
      </c>
      <c r="AX6996" s="18">
        <v>202425</v>
      </c>
      <c r="AY6996" s="191">
        <v>544</v>
      </c>
      <c r="AZ6996" s="191">
        <v>28.2</v>
      </c>
      <c r="BA6996" s="191">
        <v>2</v>
      </c>
      <c r="BB6996" s="191">
        <v>0</v>
      </c>
    </row>
    <row r="6997" spans="48:54" x14ac:dyDescent="0.2">
      <c r="AV6997" s="191" t="str">
        <f t="shared" si="113"/>
        <v>545_RS_28.2_2_202425</v>
      </c>
      <c r="AW6997" s="191" t="s">
        <v>92</v>
      </c>
      <c r="AX6997" s="18">
        <v>202425</v>
      </c>
      <c r="AY6997" s="191">
        <v>545</v>
      </c>
      <c r="AZ6997" s="191">
        <v>28.2</v>
      </c>
      <c r="BA6997" s="191">
        <v>2</v>
      </c>
      <c r="BB6997" s="191">
        <v>0</v>
      </c>
    </row>
    <row r="6998" spans="48:54" x14ac:dyDescent="0.2">
      <c r="AV6998" s="191" t="str">
        <f t="shared" si="113"/>
        <v>546_RS_28.2_2_202425</v>
      </c>
      <c r="AW6998" s="191" t="s">
        <v>92</v>
      </c>
      <c r="AX6998" s="18">
        <v>202425</v>
      </c>
      <c r="AY6998" s="191">
        <v>546</v>
      </c>
      <c r="AZ6998" s="191">
        <v>28.2</v>
      </c>
      <c r="BA6998" s="191">
        <v>2</v>
      </c>
      <c r="BB6998" s="191">
        <v>-271</v>
      </c>
    </row>
    <row r="6999" spans="48:54" x14ac:dyDescent="0.2">
      <c r="AV6999" s="191" t="str">
        <f t="shared" si="113"/>
        <v>548_RS_28.2_2_202425</v>
      </c>
      <c r="AW6999" s="191" t="s">
        <v>92</v>
      </c>
      <c r="AX6999" s="18">
        <v>202425</v>
      </c>
      <c r="AY6999" s="191">
        <v>548</v>
      </c>
      <c r="AZ6999" s="191">
        <v>28.2</v>
      </c>
      <c r="BA6999" s="191">
        <v>2</v>
      </c>
      <c r="BB6999" s="191">
        <v>0</v>
      </c>
    </row>
    <row r="7000" spans="48:54" x14ac:dyDescent="0.2">
      <c r="AV7000" s="191" t="str">
        <f t="shared" si="113"/>
        <v>550_RS_28.2_2_202425</v>
      </c>
      <c r="AW7000" s="191" t="s">
        <v>92</v>
      </c>
      <c r="AX7000" s="18">
        <v>202425</v>
      </c>
      <c r="AY7000" s="191">
        <v>550</v>
      </c>
      <c r="AZ7000" s="191">
        <v>28.2</v>
      </c>
      <c r="BA7000" s="191">
        <v>2</v>
      </c>
      <c r="BB7000" s="191">
        <v>-12</v>
      </c>
    </row>
    <row r="7001" spans="48:54" x14ac:dyDescent="0.2">
      <c r="AV7001" s="191" t="str">
        <f t="shared" si="113"/>
        <v>552_RS_28.2_2_202425</v>
      </c>
      <c r="AW7001" s="191" t="s">
        <v>92</v>
      </c>
      <c r="AX7001" s="18">
        <v>202425</v>
      </c>
      <c r="AY7001" s="191">
        <v>552</v>
      </c>
      <c r="AZ7001" s="191">
        <v>28.2</v>
      </c>
      <c r="BA7001" s="191">
        <v>2</v>
      </c>
      <c r="BB7001" s="191">
        <v>0</v>
      </c>
    </row>
    <row r="7002" spans="48:54" x14ac:dyDescent="0.2">
      <c r="AV7002" s="191" t="str">
        <f t="shared" si="113"/>
        <v>562_RS_28.2_2_202425</v>
      </c>
      <c r="AW7002" s="191" t="s">
        <v>92</v>
      </c>
      <c r="AX7002" s="18">
        <v>202425</v>
      </c>
      <c r="AY7002" s="191">
        <v>562</v>
      </c>
      <c r="AZ7002" s="191">
        <v>28.2</v>
      </c>
      <c r="BA7002" s="191">
        <v>2</v>
      </c>
      <c r="BB7002" s="191">
        <v>0</v>
      </c>
    </row>
    <row r="7003" spans="48:54" x14ac:dyDescent="0.2">
      <c r="AV7003" s="191" t="str">
        <f t="shared" si="113"/>
        <v>564_RS_28.2_2_202425</v>
      </c>
      <c r="AW7003" s="191" t="s">
        <v>92</v>
      </c>
      <c r="AX7003" s="18">
        <v>202425</v>
      </c>
      <c r="AY7003" s="191">
        <v>564</v>
      </c>
      <c r="AZ7003" s="191">
        <v>28.2</v>
      </c>
      <c r="BA7003" s="191">
        <v>2</v>
      </c>
      <c r="BB7003" s="191">
        <v>0</v>
      </c>
    </row>
    <row r="7004" spans="48:54" x14ac:dyDescent="0.2">
      <c r="AV7004" s="191" t="str">
        <f t="shared" si="113"/>
        <v>566_RS_28.2_2_202425</v>
      </c>
      <c r="AW7004" s="191" t="s">
        <v>92</v>
      </c>
      <c r="AX7004" s="18">
        <v>202425</v>
      </c>
      <c r="AY7004" s="191">
        <v>566</v>
      </c>
      <c r="AZ7004" s="191">
        <v>28.2</v>
      </c>
      <c r="BA7004" s="191">
        <v>2</v>
      </c>
      <c r="BB7004" s="191">
        <v>0</v>
      </c>
    </row>
    <row r="7005" spans="48:54" x14ac:dyDescent="0.2">
      <c r="AV7005" s="191" t="str">
        <f t="shared" si="113"/>
        <v>568_RS_28.2_2_202425</v>
      </c>
      <c r="AW7005" s="191" t="s">
        <v>92</v>
      </c>
      <c r="AX7005" s="18">
        <v>202425</v>
      </c>
      <c r="AY7005" s="191">
        <v>568</v>
      </c>
      <c r="AZ7005" s="191">
        <v>28.2</v>
      </c>
      <c r="BA7005" s="191">
        <v>2</v>
      </c>
      <c r="BB7005" s="191">
        <v>0</v>
      </c>
    </row>
    <row r="7006" spans="48:54" x14ac:dyDescent="0.2">
      <c r="AV7006" s="191" t="str">
        <f t="shared" si="113"/>
        <v>572_RS_28.2_2_202425</v>
      </c>
      <c r="AW7006" s="191" t="s">
        <v>92</v>
      </c>
      <c r="AX7006" s="18">
        <v>202425</v>
      </c>
      <c r="AY7006" s="191">
        <v>572</v>
      </c>
      <c r="AZ7006" s="191">
        <v>28.2</v>
      </c>
      <c r="BA7006" s="191">
        <v>2</v>
      </c>
      <c r="BB7006" s="191">
        <v>0</v>
      </c>
    </row>
    <row r="7007" spans="48:54" x14ac:dyDescent="0.2">
      <c r="AV7007" s="191" t="str">
        <f t="shared" si="113"/>
        <v>574_RS_28.2_2_202425</v>
      </c>
      <c r="AW7007" s="191" t="s">
        <v>92</v>
      </c>
      <c r="AX7007" s="18">
        <v>202425</v>
      </c>
      <c r="AY7007" s="191">
        <v>574</v>
      </c>
      <c r="AZ7007" s="191">
        <v>28.2</v>
      </c>
      <c r="BA7007" s="191">
        <v>2</v>
      </c>
      <c r="BB7007" s="191">
        <v>0</v>
      </c>
    </row>
    <row r="7008" spans="48:54" x14ac:dyDescent="0.2">
      <c r="AV7008" s="191" t="str">
        <f t="shared" si="113"/>
        <v>576_RS_28.2_2_202425</v>
      </c>
      <c r="AW7008" s="191" t="s">
        <v>92</v>
      </c>
      <c r="AX7008" s="18">
        <v>202425</v>
      </c>
      <c r="AY7008" s="191">
        <v>576</v>
      </c>
      <c r="AZ7008" s="191">
        <v>28.2</v>
      </c>
      <c r="BA7008" s="191">
        <v>2</v>
      </c>
      <c r="BB7008" s="191">
        <v>0</v>
      </c>
    </row>
    <row r="7009" spans="48:54" x14ac:dyDescent="0.2">
      <c r="AV7009" s="191" t="str">
        <f t="shared" si="113"/>
        <v>582_RS_28.2_2_202425</v>
      </c>
      <c r="AW7009" s="191" t="s">
        <v>92</v>
      </c>
      <c r="AX7009" s="18">
        <v>202425</v>
      </c>
      <c r="AY7009" s="191">
        <v>582</v>
      </c>
      <c r="AZ7009" s="191">
        <v>28.2</v>
      </c>
      <c r="BA7009" s="191">
        <v>2</v>
      </c>
      <c r="BB7009" s="191">
        <v>0</v>
      </c>
    </row>
    <row r="7010" spans="48:54" x14ac:dyDescent="0.2">
      <c r="AV7010" s="191" t="str">
        <f t="shared" si="113"/>
        <v>584_RS_28.2_2_202425</v>
      </c>
      <c r="AW7010" s="191" t="s">
        <v>92</v>
      </c>
      <c r="AX7010" s="18">
        <v>202425</v>
      </c>
      <c r="AY7010" s="191">
        <v>584</v>
      </c>
      <c r="AZ7010" s="191">
        <v>28.2</v>
      </c>
      <c r="BA7010" s="191">
        <v>2</v>
      </c>
      <c r="BB7010" s="191">
        <v>0</v>
      </c>
    </row>
    <row r="7011" spans="48:54" x14ac:dyDescent="0.2">
      <c r="AV7011" s="191" t="str">
        <f t="shared" si="113"/>
        <v>586_RS_28.2_2_202425</v>
      </c>
      <c r="AW7011" s="191" t="s">
        <v>92</v>
      </c>
      <c r="AX7011" s="18">
        <v>202425</v>
      </c>
      <c r="AY7011" s="191">
        <v>586</v>
      </c>
      <c r="AZ7011" s="191">
        <v>28.2</v>
      </c>
      <c r="BA7011" s="191">
        <v>2</v>
      </c>
      <c r="BB7011" s="191">
        <v>0</v>
      </c>
    </row>
    <row r="7012" spans="48:54" x14ac:dyDescent="0.2">
      <c r="AV7012" s="191" t="str">
        <f t="shared" si="113"/>
        <v>512_RS_28.2_4_202425</v>
      </c>
      <c r="AW7012" s="191" t="s">
        <v>92</v>
      </c>
      <c r="AX7012" s="18">
        <v>202425</v>
      </c>
      <c r="AY7012" s="191">
        <v>512</v>
      </c>
      <c r="AZ7012" s="191">
        <v>28.2</v>
      </c>
      <c r="BA7012" s="191">
        <v>4</v>
      </c>
      <c r="BB7012" s="191">
        <v>37.978000000000002</v>
      </c>
    </row>
    <row r="7013" spans="48:54" x14ac:dyDescent="0.2">
      <c r="AV7013" s="191" t="str">
        <f t="shared" si="113"/>
        <v>514_RS_28.2_4_202425</v>
      </c>
      <c r="AW7013" s="191" t="s">
        <v>92</v>
      </c>
      <c r="AX7013" s="18">
        <v>202425</v>
      </c>
      <c r="AY7013" s="191">
        <v>514</v>
      </c>
      <c r="AZ7013" s="191">
        <v>28.2</v>
      </c>
      <c r="BA7013" s="191">
        <v>4</v>
      </c>
      <c r="BB7013" s="191">
        <v>252.89</v>
      </c>
    </row>
    <row r="7014" spans="48:54" x14ac:dyDescent="0.2">
      <c r="AV7014" s="191" t="str">
        <f t="shared" si="113"/>
        <v>516_RS_28.2_4_202425</v>
      </c>
      <c r="AW7014" s="191" t="s">
        <v>92</v>
      </c>
      <c r="AX7014" s="18">
        <v>202425</v>
      </c>
      <c r="AY7014" s="191">
        <v>516</v>
      </c>
      <c r="AZ7014" s="191">
        <v>28.2</v>
      </c>
      <c r="BA7014" s="191">
        <v>4</v>
      </c>
      <c r="BB7014" s="191">
        <v>0</v>
      </c>
    </row>
    <row r="7015" spans="48:54" x14ac:dyDescent="0.2">
      <c r="AV7015" s="191" t="str">
        <f t="shared" si="113"/>
        <v>518_RS_28.2_4_202425</v>
      </c>
      <c r="AW7015" s="191" t="s">
        <v>92</v>
      </c>
      <c r="AX7015" s="18">
        <v>202425</v>
      </c>
      <c r="AY7015" s="191">
        <v>518</v>
      </c>
      <c r="AZ7015" s="191">
        <v>28.2</v>
      </c>
      <c r="BA7015" s="191">
        <v>4</v>
      </c>
      <c r="BB7015" s="191">
        <v>0</v>
      </c>
    </row>
    <row r="7016" spans="48:54" x14ac:dyDescent="0.2">
      <c r="AV7016" s="191" t="str">
        <f t="shared" si="113"/>
        <v>520_RS_28.2_4_202425</v>
      </c>
      <c r="AW7016" s="191" t="s">
        <v>92</v>
      </c>
      <c r="AX7016" s="18">
        <v>202425</v>
      </c>
      <c r="AY7016" s="191">
        <v>520</v>
      </c>
      <c r="AZ7016" s="191">
        <v>28.2</v>
      </c>
      <c r="BA7016" s="191">
        <v>4</v>
      </c>
      <c r="BB7016" s="191">
        <v>39.064</v>
      </c>
    </row>
    <row r="7017" spans="48:54" x14ac:dyDescent="0.2">
      <c r="AV7017" s="191" t="str">
        <f t="shared" si="113"/>
        <v>522_RS_28.2_4_202425</v>
      </c>
      <c r="AW7017" s="191" t="s">
        <v>92</v>
      </c>
      <c r="AX7017" s="18">
        <v>202425</v>
      </c>
      <c r="AY7017" s="191">
        <v>522</v>
      </c>
      <c r="AZ7017" s="191">
        <v>28.2</v>
      </c>
      <c r="BA7017" s="191">
        <v>4</v>
      </c>
      <c r="BB7017" s="191">
        <v>357.52266000000009</v>
      </c>
    </row>
    <row r="7018" spans="48:54" x14ac:dyDescent="0.2">
      <c r="AV7018" s="191" t="str">
        <f t="shared" si="113"/>
        <v>524_RS_28.2_4_202425</v>
      </c>
      <c r="AW7018" s="191" t="s">
        <v>92</v>
      </c>
      <c r="AX7018" s="18">
        <v>202425</v>
      </c>
      <c r="AY7018" s="191">
        <v>524</v>
      </c>
      <c r="AZ7018" s="191">
        <v>28.2</v>
      </c>
      <c r="BA7018" s="191">
        <v>4</v>
      </c>
      <c r="BB7018" s="191">
        <v>0</v>
      </c>
    </row>
    <row r="7019" spans="48:54" x14ac:dyDescent="0.2">
      <c r="AV7019" s="191" t="str">
        <f t="shared" si="113"/>
        <v>526_RS_28.2_4_202425</v>
      </c>
      <c r="AW7019" s="191" t="s">
        <v>92</v>
      </c>
      <c r="AX7019" s="18">
        <v>202425</v>
      </c>
      <c r="AY7019" s="191">
        <v>526</v>
      </c>
      <c r="AZ7019" s="191">
        <v>28.2</v>
      </c>
      <c r="BA7019" s="191">
        <v>4</v>
      </c>
      <c r="BB7019" s="191">
        <v>0</v>
      </c>
    </row>
    <row r="7020" spans="48:54" x14ac:dyDescent="0.2">
      <c r="AV7020" s="191" t="str">
        <f t="shared" si="113"/>
        <v>528_RS_28.2_4_202425</v>
      </c>
      <c r="AW7020" s="191" t="s">
        <v>92</v>
      </c>
      <c r="AX7020" s="18">
        <v>202425</v>
      </c>
      <c r="AY7020" s="191">
        <v>528</v>
      </c>
      <c r="AZ7020" s="191">
        <v>28.2</v>
      </c>
      <c r="BA7020" s="191">
        <v>4</v>
      </c>
      <c r="BB7020" s="191">
        <v>3096</v>
      </c>
    </row>
    <row r="7021" spans="48:54" x14ac:dyDescent="0.2">
      <c r="AV7021" s="191" t="str">
        <f t="shared" si="113"/>
        <v>530_RS_28.2_4_202425</v>
      </c>
      <c r="AW7021" s="191" t="s">
        <v>92</v>
      </c>
      <c r="AX7021" s="18">
        <v>202425</v>
      </c>
      <c r="AY7021" s="191">
        <v>530</v>
      </c>
      <c r="AZ7021" s="191">
        <v>28.2</v>
      </c>
      <c r="BA7021" s="191">
        <v>4</v>
      </c>
      <c r="BB7021" s="191">
        <v>211.108</v>
      </c>
    </row>
    <row r="7022" spans="48:54" x14ac:dyDescent="0.2">
      <c r="AV7022" s="191" t="str">
        <f t="shared" si="113"/>
        <v>532_RS_28.2_4_202425</v>
      </c>
      <c r="AW7022" s="191" t="s">
        <v>92</v>
      </c>
      <c r="AX7022" s="18">
        <v>202425</v>
      </c>
      <c r="AY7022" s="191">
        <v>532</v>
      </c>
      <c r="AZ7022" s="191">
        <v>28.2</v>
      </c>
      <c r="BA7022" s="191">
        <v>4</v>
      </c>
      <c r="BB7022" s="191">
        <v>13505.01</v>
      </c>
    </row>
    <row r="7023" spans="48:54" x14ac:dyDescent="0.2">
      <c r="AV7023" s="191" t="str">
        <f t="shared" si="113"/>
        <v>534_RS_28.2_4_202425</v>
      </c>
      <c r="AW7023" s="191" t="s">
        <v>92</v>
      </c>
      <c r="AX7023" s="18">
        <v>202425</v>
      </c>
      <c r="AY7023" s="191">
        <v>534</v>
      </c>
      <c r="AZ7023" s="191">
        <v>28.2</v>
      </c>
      <c r="BA7023" s="191">
        <v>4</v>
      </c>
      <c r="BB7023" s="191">
        <v>0</v>
      </c>
    </row>
    <row r="7024" spans="48:54" x14ac:dyDescent="0.2">
      <c r="AV7024" s="191" t="str">
        <f t="shared" si="113"/>
        <v>536_RS_28.2_4_202425</v>
      </c>
      <c r="AW7024" s="191" t="s">
        <v>92</v>
      </c>
      <c r="AX7024" s="18">
        <v>202425</v>
      </c>
      <c r="AY7024" s="191">
        <v>536</v>
      </c>
      <c r="AZ7024" s="191">
        <v>28.2</v>
      </c>
      <c r="BA7024" s="191">
        <v>4</v>
      </c>
      <c r="BB7024" s="191">
        <v>258.93100000000004</v>
      </c>
    </row>
    <row r="7025" spans="48:54" x14ac:dyDescent="0.2">
      <c r="AV7025" s="191" t="str">
        <f t="shared" si="113"/>
        <v>538_RS_28.2_4_202425</v>
      </c>
      <c r="AW7025" s="191" t="s">
        <v>92</v>
      </c>
      <c r="AX7025" s="18">
        <v>202425</v>
      </c>
      <c r="AY7025" s="191">
        <v>538</v>
      </c>
      <c r="AZ7025" s="191">
        <v>28.2</v>
      </c>
      <c r="BA7025" s="191">
        <v>4</v>
      </c>
      <c r="BB7025" s="191">
        <v>20.05252999999999</v>
      </c>
    </row>
    <row r="7026" spans="48:54" x14ac:dyDescent="0.2">
      <c r="AV7026" s="191" t="str">
        <f t="shared" si="113"/>
        <v>540_RS_28.2_4_202425</v>
      </c>
      <c r="AW7026" s="191" t="s">
        <v>92</v>
      </c>
      <c r="AX7026" s="18">
        <v>202425</v>
      </c>
      <c r="AY7026" s="191">
        <v>540</v>
      </c>
      <c r="AZ7026" s="191">
        <v>28.2</v>
      </c>
      <c r="BA7026" s="191">
        <v>4</v>
      </c>
      <c r="BB7026" s="191">
        <v>0</v>
      </c>
    </row>
    <row r="7027" spans="48:54" x14ac:dyDescent="0.2">
      <c r="AV7027" s="191" t="str">
        <f t="shared" si="113"/>
        <v>542_RS_28.2_4_202425</v>
      </c>
      <c r="AW7027" s="191" t="s">
        <v>92</v>
      </c>
      <c r="AX7027" s="18">
        <v>202425</v>
      </c>
      <c r="AY7027" s="191">
        <v>542</v>
      </c>
      <c r="AZ7027" s="191">
        <v>28.2</v>
      </c>
      <c r="BA7027" s="191">
        <v>4</v>
      </c>
      <c r="BB7027" s="191">
        <v>0</v>
      </c>
    </row>
    <row r="7028" spans="48:54" x14ac:dyDescent="0.2">
      <c r="AV7028" s="191" t="str">
        <f t="shared" si="113"/>
        <v>544_RS_28.2_4_202425</v>
      </c>
      <c r="AW7028" s="191" t="s">
        <v>92</v>
      </c>
      <c r="AX7028" s="18">
        <v>202425</v>
      </c>
      <c r="AY7028" s="191">
        <v>544</v>
      </c>
      <c r="AZ7028" s="191">
        <v>28.2</v>
      </c>
      <c r="BA7028" s="191">
        <v>4</v>
      </c>
      <c r="BB7028" s="191">
        <v>0</v>
      </c>
    </row>
    <row r="7029" spans="48:54" x14ac:dyDescent="0.2">
      <c r="AV7029" s="191" t="str">
        <f t="shared" si="113"/>
        <v>545_RS_28.2_4_202425</v>
      </c>
      <c r="AW7029" s="191" t="s">
        <v>92</v>
      </c>
      <c r="AX7029" s="18">
        <v>202425</v>
      </c>
      <c r="AY7029" s="191">
        <v>545</v>
      </c>
      <c r="AZ7029" s="191">
        <v>28.2</v>
      </c>
      <c r="BA7029" s="191">
        <v>4</v>
      </c>
      <c r="BB7029" s="191">
        <v>0</v>
      </c>
    </row>
    <row r="7030" spans="48:54" x14ac:dyDescent="0.2">
      <c r="AV7030" s="191" t="str">
        <f t="shared" si="113"/>
        <v>546_RS_28.2_4_202425</v>
      </c>
      <c r="AW7030" s="191" t="s">
        <v>92</v>
      </c>
      <c r="AX7030" s="18">
        <v>202425</v>
      </c>
      <c r="AY7030" s="191">
        <v>546</v>
      </c>
      <c r="AZ7030" s="191">
        <v>28.2</v>
      </c>
      <c r="BA7030" s="191">
        <v>4</v>
      </c>
      <c r="BB7030" s="191">
        <v>1648</v>
      </c>
    </row>
    <row r="7031" spans="48:54" x14ac:dyDescent="0.2">
      <c r="AV7031" s="191" t="str">
        <f t="shared" si="113"/>
        <v>548_RS_28.2_4_202425</v>
      </c>
      <c r="AW7031" s="191" t="s">
        <v>92</v>
      </c>
      <c r="AX7031" s="18">
        <v>202425</v>
      </c>
      <c r="AY7031" s="191">
        <v>548</v>
      </c>
      <c r="AZ7031" s="191">
        <v>28.2</v>
      </c>
      <c r="BA7031" s="191">
        <v>4</v>
      </c>
      <c r="BB7031" s="191">
        <v>0</v>
      </c>
    </row>
    <row r="7032" spans="48:54" x14ac:dyDescent="0.2">
      <c r="AV7032" s="191" t="str">
        <f t="shared" si="113"/>
        <v>550_RS_28.2_4_202425</v>
      </c>
      <c r="AW7032" s="191" t="s">
        <v>92</v>
      </c>
      <c r="AX7032" s="18">
        <v>202425</v>
      </c>
      <c r="AY7032" s="191">
        <v>550</v>
      </c>
      <c r="AZ7032" s="191">
        <v>28.2</v>
      </c>
      <c r="BA7032" s="191">
        <v>4</v>
      </c>
      <c r="BB7032" s="191">
        <v>259.62864000000002</v>
      </c>
    </row>
    <row r="7033" spans="48:54" x14ac:dyDescent="0.2">
      <c r="AV7033" s="191" t="str">
        <f t="shared" si="113"/>
        <v>552_RS_28.2_4_202425</v>
      </c>
      <c r="AW7033" s="191" t="s">
        <v>92</v>
      </c>
      <c r="AX7033" s="18">
        <v>202425</v>
      </c>
      <c r="AY7033" s="191">
        <v>552</v>
      </c>
      <c r="AZ7033" s="191">
        <v>28.2</v>
      </c>
      <c r="BA7033" s="191">
        <v>4</v>
      </c>
      <c r="BB7033" s="191">
        <v>4.7369300000000001</v>
      </c>
    </row>
    <row r="7034" spans="48:54" x14ac:dyDescent="0.2">
      <c r="AV7034" s="191" t="str">
        <f t="shared" si="113"/>
        <v>562_RS_28.2_4_202425</v>
      </c>
      <c r="AW7034" s="191" t="s">
        <v>92</v>
      </c>
      <c r="AX7034" s="18">
        <v>202425</v>
      </c>
      <c r="AY7034" s="191">
        <v>562</v>
      </c>
      <c r="AZ7034" s="191">
        <v>28.2</v>
      </c>
      <c r="BA7034" s="191">
        <v>4</v>
      </c>
      <c r="BB7034" s="191">
        <v>0</v>
      </c>
    </row>
    <row r="7035" spans="48:54" x14ac:dyDescent="0.2">
      <c r="AV7035" s="191" t="str">
        <f t="shared" si="113"/>
        <v>564_RS_28.2_4_202425</v>
      </c>
      <c r="AW7035" s="191" t="s">
        <v>92</v>
      </c>
      <c r="AX7035" s="18">
        <v>202425</v>
      </c>
      <c r="AY7035" s="191">
        <v>564</v>
      </c>
      <c r="AZ7035" s="191">
        <v>28.2</v>
      </c>
      <c r="BA7035" s="191">
        <v>4</v>
      </c>
      <c r="BB7035" s="191">
        <v>0</v>
      </c>
    </row>
    <row r="7036" spans="48:54" x14ac:dyDescent="0.2">
      <c r="AV7036" s="191" t="str">
        <f t="shared" si="113"/>
        <v>566_RS_28.2_4_202425</v>
      </c>
      <c r="AW7036" s="191" t="s">
        <v>92</v>
      </c>
      <c r="AX7036" s="18">
        <v>202425</v>
      </c>
      <c r="AY7036" s="191">
        <v>566</v>
      </c>
      <c r="AZ7036" s="191">
        <v>28.2</v>
      </c>
      <c r="BA7036" s="191">
        <v>4</v>
      </c>
      <c r="BB7036" s="191">
        <v>0</v>
      </c>
    </row>
    <row r="7037" spans="48:54" x14ac:dyDescent="0.2">
      <c r="AV7037" s="191" t="str">
        <f t="shared" si="113"/>
        <v>568_RS_28.2_4_202425</v>
      </c>
      <c r="AW7037" s="191" t="s">
        <v>92</v>
      </c>
      <c r="AX7037" s="18">
        <v>202425</v>
      </c>
      <c r="AY7037" s="191">
        <v>568</v>
      </c>
      <c r="AZ7037" s="191">
        <v>28.2</v>
      </c>
      <c r="BA7037" s="191">
        <v>4</v>
      </c>
      <c r="BB7037" s="191">
        <v>0</v>
      </c>
    </row>
    <row r="7038" spans="48:54" x14ac:dyDescent="0.2">
      <c r="AV7038" s="191" t="str">
        <f t="shared" si="113"/>
        <v>572_RS_28.2_4_202425</v>
      </c>
      <c r="AW7038" s="191" t="s">
        <v>92</v>
      </c>
      <c r="AX7038" s="18">
        <v>202425</v>
      </c>
      <c r="AY7038" s="191">
        <v>572</v>
      </c>
      <c r="AZ7038" s="191">
        <v>28.2</v>
      </c>
      <c r="BA7038" s="191">
        <v>4</v>
      </c>
      <c r="BB7038" s="191">
        <v>0</v>
      </c>
    </row>
    <row r="7039" spans="48:54" x14ac:dyDescent="0.2">
      <c r="AV7039" s="191" t="str">
        <f t="shared" si="113"/>
        <v>574_RS_28.2_4_202425</v>
      </c>
      <c r="AW7039" s="191" t="s">
        <v>92</v>
      </c>
      <c r="AX7039" s="18">
        <v>202425</v>
      </c>
      <c r="AY7039" s="191">
        <v>574</v>
      </c>
      <c r="AZ7039" s="191">
        <v>28.2</v>
      </c>
      <c r="BA7039" s="191">
        <v>4</v>
      </c>
      <c r="BB7039" s="191">
        <v>0</v>
      </c>
    </row>
    <row r="7040" spans="48:54" x14ac:dyDescent="0.2">
      <c r="AV7040" s="191" t="str">
        <f t="shared" si="113"/>
        <v>576_RS_28.2_4_202425</v>
      </c>
      <c r="AW7040" s="191" t="s">
        <v>92</v>
      </c>
      <c r="AX7040" s="18">
        <v>202425</v>
      </c>
      <c r="AY7040" s="191">
        <v>576</v>
      </c>
      <c r="AZ7040" s="191">
        <v>28.2</v>
      </c>
      <c r="BA7040" s="191">
        <v>4</v>
      </c>
      <c r="BB7040" s="191">
        <v>0</v>
      </c>
    </row>
    <row r="7041" spans="48:54" x14ac:dyDescent="0.2">
      <c r="AV7041" s="191" t="str">
        <f t="shared" si="113"/>
        <v>582_RS_28.2_4_202425</v>
      </c>
      <c r="AW7041" s="191" t="s">
        <v>92</v>
      </c>
      <c r="AX7041" s="18">
        <v>202425</v>
      </c>
      <c r="AY7041" s="191">
        <v>582</v>
      </c>
      <c r="AZ7041" s="191">
        <v>28.2</v>
      </c>
      <c r="BA7041" s="191">
        <v>4</v>
      </c>
      <c r="BB7041" s="191">
        <v>0</v>
      </c>
    </row>
    <row r="7042" spans="48:54" x14ac:dyDescent="0.2">
      <c r="AV7042" s="191" t="str">
        <f t="shared" si="113"/>
        <v>584_RS_28.2_4_202425</v>
      </c>
      <c r="AW7042" s="191" t="s">
        <v>92</v>
      </c>
      <c r="AX7042" s="18">
        <v>202425</v>
      </c>
      <c r="AY7042" s="191">
        <v>584</v>
      </c>
      <c r="AZ7042" s="191">
        <v>28.2</v>
      </c>
      <c r="BA7042" s="191">
        <v>4</v>
      </c>
      <c r="BB7042" s="191">
        <v>0</v>
      </c>
    </row>
    <row r="7043" spans="48:54" x14ac:dyDescent="0.2">
      <c r="AV7043" s="191" t="str">
        <f t="shared" si="113"/>
        <v>586_RS_28.2_4_202425</v>
      </c>
      <c r="AW7043" s="191" t="s">
        <v>92</v>
      </c>
      <c r="AX7043" s="18">
        <v>202425</v>
      </c>
      <c r="AY7043" s="191">
        <v>586</v>
      </c>
      <c r="AZ7043" s="191">
        <v>28.2</v>
      </c>
      <c r="BA7043" s="191">
        <v>4</v>
      </c>
      <c r="BB7043" s="191">
        <v>0</v>
      </c>
    </row>
    <row r="7044" spans="48:54" x14ac:dyDescent="0.2">
      <c r="AV7044" s="191" t="str">
        <f t="shared" ref="AV7044:AV7107" si="114">AY7044&amp;"_"&amp;AW7044&amp;"_"&amp;AZ7044&amp;"_"&amp;BA7044&amp;"_"&amp;AX7044</f>
        <v>512_RS_28.2_5_202425</v>
      </c>
      <c r="AW7044" s="191" t="s">
        <v>92</v>
      </c>
      <c r="AX7044" s="18">
        <v>202425</v>
      </c>
      <c r="AY7044" s="191">
        <v>512</v>
      </c>
      <c r="AZ7044" s="191">
        <v>28.2</v>
      </c>
      <c r="BA7044" s="191">
        <v>5</v>
      </c>
      <c r="BB7044" s="191">
        <v>-3.5659999999999998</v>
      </c>
    </row>
    <row r="7045" spans="48:54" x14ac:dyDescent="0.2">
      <c r="AV7045" s="191" t="str">
        <f t="shared" si="114"/>
        <v>514_RS_28.2_5_202425</v>
      </c>
      <c r="AW7045" s="191" t="s">
        <v>92</v>
      </c>
      <c r="AX7045" s="18">
        <v>202425</v>
      </c>
      <c r="AY7045" s="191">
        <v>514</v>
      </c>
      <c r="AZ7045" s="191">
        <v>28.2</v>
      </c>
      <c r="BA7045" s="191">
        <v>5</v>
      </c>
      <c r="BB7045" s="191">
        <v>0</v>
      </c>
    </row>
    <row r="7046" spans="48:54" x14ac:dyDescent="0.2">
      <c r="AV7046" s="191" t="str">
        <f t="shared" si="114"/>
        <v>516_RS_28.2_5_202425</v>
      </c>
      <c r="AW7046" s="191" t="s">
        <v>92</v>
      </c>
      <c r="AX7046" s="18">
        <v>202425</v>
      </c>
      <c r="AY7046" s="191">
        <v>516</v>
      </c>
      <c r="AZ7046" s="191">
        <v>28.2</v>
      </c>
      <c r="BA7046" s="191">
        <v>5</v>
      </c>
      <c r="BB7046" s="191">
        <v>0</v>
      </c>
    </row>
    <row r="7047" spans="48:54" x14ac:dyDescent="0.2">
      <c r="AV7047" s="191" t="str">
        <f t="shared" si="114"/>
        <v>518_RS_28.2_5_202425</v>
      </c>
      <c r="AW7047" s="191" t="s">
        <v>92</v>
      </c>
      <c r="AX7047" s="18">
        <v>202425</v>
      </c>
      <c r="AY7047" s="191">
        <v>518</v>
      </c>
      <c r="AZ7047" s="191">
        <v>28.2</v>
      </c>
      <c r="BA7047" s="191">
        <v>5</v>
      </c>
      <c r="BB7047" s="191">
        <v>0</v>
      </c>
    </row>
    <row r="7048" spans="48:54" x14ac:dyDescent="0.2">
      <c r="AV7048" s="191" t="str">
        <f t="shared" si="114"/>
        <v>520_RS_28.2_5_202425</v>
      </c>
      <c r="AW7048" s="191" t="s">
        <v>92</v>
      </c>
      <c r="AX7048" s="18">
        <v>202425</v>
      </c>
      <c r="AY7048" s="191">
        <v>520</v>
      </c>
      <c r="AZ7048" s="191">
        <v>28.2</v>
      </c>
      <c r="BA7048" s="191">
        <v>5</v>
      </c>
      <c r="BB7048" s="191">
        <v>0</v>
      </c>
    </row>
    <row r="7049" spans="48:54" x14ac:dyDescent="0.2">
      <c r="AV7049" s="191" t="str">
        <f t="shared" si="114"/>
        <v>522_RS_28.2_5_202425</v>
      </c>
      <c r="AW7049" s="191" t="s">
        <v>92</v>
      </c>
      <c r="AX7049" s="18">
        <v>202425</v>
      </c>
      <c r="AY7049" s="191">
        <v>522</v>
      </c>
      <c r="AZ7049" s="191">
        <v>28.2</v>
      </c>
      <c r="BA7049" s="191">
        <v>5</v>
      </c>
      <c r="BB7049" s="191">
        <v>-0.66300000000000003</v>
      </c>
    </row>
    <row r="7050" spans="48:54" x14ac:dyDescent="0.2">
      <c r="AV7050" s="191" t="str">
        <f t="shared" si="114"/>
        <v>524_RS_28.2_5_202425</v>
      </c>
      <c r="AW7050" s="191" t="s">
        <v>92</v>
      </c>
      <c r="AX7050" s="18">
        <v>202425</v>
      </c>
      <c r="AY7050" s="191">
        <v>524</v>
      </c>
      <c r="AZ7050" s="191">
        <v>28.2</v>
      </c>
      <c r="BA7050" s="191">
        <v>5</v>
      </c>
      <c r="BB7050" s="191">
        <v>0</v>
      </c>
    </row>
    <row r="7051" spans="48:54" x14ac:dyDescent="0.2">
      <c r="AV7051" s="191" t="str">
        <f t="shared" si="114"/>
        <v>526_RS_28.2_5_202425</v>
      </c>
      <c r="AW7051" s="191" t="s">
        <v>92</v>
      </c>
      <c r="AX7051" s="18">
        <v>202425</v>
      </c>
      <c r="AY7051" s="191">
        <v>526</v>
      </c>
      <c r="AZ7051" s="191">
        <v>28.2</v>
      </c>
      <c r="BA7051" s="191">
        <v>5</v>
      </c>
      <c r="BB7051" s="191">
        <v>0</v>
      </c>
    </row>
    <row r="7052" spans="48:54" x14ac:dyDescent="0.2">
      <c r="AV7052" s="191" t="str">
        <f t="shared" si="114"/>
        <v>528_RS_28.2_5_202425</v>
      </c>
      <c r="AW7052" s="191" t="s">
        <v>92</v>
      </c>
      <c r="AX7052" s="18">
        <v>202425</v>
      </c>
      <c r="AY7052" s="191">
        <v>528</v>
      </c>
      <c r="AZ7052" s="191">
        <v>28.2</v>
      </c>
      <c r="BA7052" s="191">
        <v>5</v>
      </c>
      <c r="BB7052" s="191">
        <v>-1883</v>
      </c>
    </row>
    <row r="7053" spans="48:54" x14ac:dyDescent="0.2">
      <c r="AV7053" s="191" t="str">
        <f t="shared" si="114"/>
        <v>530_RS_28.2_5_202425</v>
      </c>
      <c r="AW7053" s="191" t="s">
        <v>92</v>
      </c>
      <c r="AX7053" s="18">
        <v>202425</v>
      </c>
      <c r="AY7053" s="191">
        <v>530</v>
      </c>
      <c r="AZ7053" s="191">
        <v>28.2</v>
      </c>
      <c r="BA7053" s="191">
        <v>5</v>
      </c>
      <c r="BB7053" s="191">
        <v>0</v>
      </c>
    </row>
    <row r="7054" spans="48:54" x14ac:dyDescent="0.2">
      <c r="AV7054" s="191" t="str">
        <f t="shared" si="114"/>
        <v>532_RS_28.2_5_202425</v>
      </c>
      <c r="AW7054" s="191" t="s">
        <v>92</v>
      </c>
      <c r="AX7054" s="18">
        <v>202425</v>
      </c>
      <c r="AY7054" s="191">
        <v>532</v>
      </c>
      <c r="AZ7054" s="191">
        <v>28.2</v>
      </c>
      <c r="BA7054" s="191">
        <v>5</v>
      </c>
      <c r="BB7054" s="191">
        <v>-13173</v>
      </c>
    </row>
    <row r="7055" spans="48:54" x14ac:dyDescent="0.2">
      <c r="AV7055" s="191" t="str">
        <f t="shared" si="114"/>
        <v>534_RS_28.2_5_202425</v>
      </c>
      <c r="AW7055" s="191" t="s">
        <v>92</v>
      </c>
      <c r="AX7055" s="18">
        <v>202425</v>
      </c>
      <c r="AY7055" s="191">
        <v>534</v>
      </c>
      <c r="AZ7055" s="191">
        <v>28.2</v>
      </c>
      <c r="BA7055" s="191">
        <v>5</v>
      </c>
      <c r="BB7055" s="191">
        <v>0</v>
      </c>
    </row>
    <row r="7056" spans="48:54" x14ac:dyDescent="0.2">
      <c r="AV7056" s="191" t="str">
        <f t="shared" si="114"/>
        <v>536_RS_28.2_5_202425</v>
      </c>
      <c r="AW7056" s="191" t="s">
        <v>92</v>
      </c>
      <c r="AX7056" s="18">
        <v>202425</v>
      </c>
      <c r="AY7056" s="191">
        <v>536</v>
      </c>
      <c r="AZ7056" s="191">
        <v>28.2</v>
      </c>
      <c r="BA7056" s="191">
        <v>5</v>
      </c>
      <c r="BB7056" s="191">
        <v>-254.363</v>
      </c>
    </row>
    <row r="7057" spans="48:54" x14ac:dyDescent="0.2">
      <c r="AV7057" s="191" t="str">
        <f t="shared" si="114"/>
        <v>538_RS_28.2_5_202425</v>
      </c>
      <c r="AW7057" s="191" t="s">
        <v>92</v>
      </c>
      <c r="AX7057" s="18">
        <v>202425</v>
      </c>
      <c r="AY7057" s="191">
        <v>538</v>
      </c>
      <c r="AZ7057" s="191">
        <v>28.2</v>
      </c>
      <c r="BA7057" s="191">
        <v>5</v>
      </c>
      <c r="BB7057" s="191">
        <v>-724.62699999999995</v>
      </c>
    </row>
    <row r="7058" spans="48:54" x14ac:dyDescent="0.2">
      <c r="AV7058" s="191" t="str">
        <f t="shared" si="114"/>
        <v>540_RS_28.2_5_202425</v>
      </c>
      <c r="AW7058" s="191" t="s">
        <v>92</v>
      </c>
      <c r="AX7058" s="18">
        <v>202425</v>
      </c>
      <c r="AY7058" s="191">
        <v>540</v>
      </c>
      <c r="AZ7058" s="191">
        <v>28.2</v>
      </c>
      <c r="BA7058" s="191">
        <v>5</v>
      </c>
      <c r="BB7058" s="191">
        <v>0</v>
      </c>
    </row>
    <row r="7059" spans="48:54" x14ac:dyDescent="0.2">
      <c r="AV7059" s="191" t="str">
        <f t="shared" si="114"/>
        <v>542_RS_28.2_5_202425</v>
      </c>
      <c r="AW7059" s="191" t="s">
        <v>92</v>
      </c>
      <c r="AX7059" s="18">
        <v>202425</v>
      </c>
      <c r="AY7059" s="191">
        <v>542</v>
      </c>
      <c r="AZ7059" s="191">
        <v>28.2</v>
      </c>
      <c r="BA7059" s="191">
        <v>5</v>
      </c>
      <c r="BB7059" s="191">
        <v>0</v>
      </c>
    </row>
    <row r="7060" spans="48:54" x14ac:dyDescent="0.2">
      <c r="AV7060" s="191" t="str">
        <f t="shared" si="114"/>
        <v>544_RS_28.2_5_202425</v>
      </c>
      <c r="AW7060" s="191" t="s">
        <v>92</v>
      </c>
      <c r="AX7060" s="18">
        <v>202425</v>
      </c>
      <c r="AY7060" s="191">
        <v>544</v>
      </c>
      <c r="AZ7060" s="191">
        <v>28.2</v>
      </c>
      <c r="BA7060" s="191">
        <v>5</v>
      </c>
      <c r="BB7060" s="191">
        <v>0</v>
      </c>
    </row>
    <row r="7061" spans="48:54" x14ac:dyDescent="0.2">
      <c r="AV7061" s="191" t="str">
        <f t="shared" si="114"/>
        <v>545_RS_28.2_5_202425</v>
      </c>
      <c r="AW7061" s="191" t="s">
        <v>92</v>
      </c>
      <c r="AX7061" s="18">
        <v>202425</v>
      </c>
      <c r="AY7061" s="191">
        <v>545</v>
      </c>
      <c r="AZ7061" s="191">
        <v>28.2</v>
      </c>
      <c r="BA7061" s="191">
        <v>5</v>
      </c>
      <c r="BB7061" s="191">
        <v>0</v>
      </c>
    </row>
    <row r="7062" spans="48:54" x14ac:dyDescent="0.2">
      <c r="AV7062" s="191" t="str">
        <f t="shared" si="114"/>
        <v>546_RS_28.2_5_202425</v>
      </c>
      <c r="AW7062" s="191" t="s">
        <v>92</v>
      </c>
      <c r="AX7062" s="18">
        <v>202425</v>
      </c>
      <c r="AY7062" s="191">
        <v>546</v>
      </c>
      <c r="AZ7062" s="191">
        <v>28.2</v>
      </c>
      <c r="BA7062" s="191">
        <v>5</v>
      </c>
      <c r="BB7062" s="191">
        <v>-1308</v>
      </c>
    </row>
    <row r="7063" spans="48:54" x14ac:dyDescent="0.2">
      <c r="AV7063" s="191" t="str">
        <f t="shared" si="114"/>
        <v>548_RS_28.2_5_202425</v>
      </c>
      <c r="AW7063" s="191" t="s">
        <v>92</v>
      </c>
      <c r="AX7063" s="18">
        <v>202425</v>
      </c>
      <c r="AY7063" s="191">
        <v>548</v>
      </c>
      <c r="AZ7063" s="191">
        <v>28.2</v>
      </c>
      <c r="BA7063" s="191">
        <v>5</v>
      </c>
      <c r="BB7063" s="191">
        <v>0</v>
      </c>
    </row>
    <row r="7064" spans="48:54" x14ac:dyDescent="0.2">
      <c r="AV7064" s="191" t="str">
        <f t="shared" si="114"/>
        <v>550_RS_28.2_5_202425</v>
      </c>
      <c r="AW7064" s="191" t="s">
        <v>92</v>
      </c>
      <c r="AX7064" s="18">
        <v>202425</v>
      </c>
      <c r="AY7064" s="191">
        <v>550</v>
      </c>
      <c r="AZ7064" s="191">
        <v>28.2</v>
      </c>
      <c r="BA7064" s="191">
        <v>5</v>
      </c>
      <c r="BB7064" s="191">
        <v>0</v>
      </c>
    </row>
    <row r="7065" spans="48:54" x14ac:dyDescent="0.2">
      <c r="AV7065" s="191" t="str">
        <f t="shared" si="114"/>
        <v>552_RS_28.2_5_202425</v>
      </c>
      <c r="AW7065" s="191" t="s">
        <v>92</v>
      </c>
      <c r="AX7065" s="18">
        <v>202425</v>
      </c>
      <c r="AY7065" s="191">
        <v>552</v>
      </c>
      <c r="AZ7065" s="191">
        <v>28.2</v>
      </c>
      <c r="BA7065" s="191">
        <v>5</v>
      </c>
      <c r="BB7065" s="191">
        <v>0</v>
      </c>
    </row>
    <row r="7066" spans="48:54" x14ac:dyDescent="0.2">
      <c r="AV7066" s="191" t="str">
        <f t="shared" si="114"/>
        <v>562_RS_28.2_5_202425</v>
      </c>
      <c r="AW7066" s="191" t="s">
        <v>92</v>
      </c>
      <c r="AX7066" s="18">
        <v>202425</v>
      </c>
      <c r="AY7066" s="191">
        <v>562</v>
      </c>
      <c r="AZ7066" s="191">
        <v>28.2</v>
      </c>
      <c r="BA7066" s="191">
        <v>5</v>
      </c>
      <c r="BB7066" s="191">
        <v>0</v>
      </c>
    </row>
    <row r="7067" spans="48:54" x14ac:dyDescent="0.2">
      <c r="AV7067" s="191" t="str">
        <f t="shared" si="114"/>
        <v>564_RS_28.2_5_202425</v>
      </c>
      <c r="AW7067" s="191" t="s">
        <v>92</v>
      </c>
      <c r="AX7067" s="18">
        <v>202425</v>
      </c>
      <c r="AY7067" s="191">
        <v>564</v>
      </c>
      <c r="AZ7067" s="191">
        <v>28.2</v>
      </c>
      <c r="BA7067" s="191">
        <v>5</v>
      </c>
      <c r="BB7067" s="191">
        <v>0</v>
      </c>
    </row>
    <row r="7068" spans="48:54" x14ac:dyDescent="0.2">
      <c r="AV7068" s="191" t="str">
        <f t="shared" si="114"/>
        <v>566_RS_28.2_5_202425</v>
      </c>
      <c r="AW7068" s="191" t="s">
        <v>92</v>
      </c>
      <c r="AX7068" s="18">
        <v>202425</v>
      </c>
      <c r="AY7068" s="191">
        <v>566</v>
      </c>
      <c r="AZ7068" s="191">
        <v>28.2</v>
      </c>
      <c r="BA7068" s="191">
        <v>5</v>
      </c>
      <c r="BB7068" s="191">
        <v>0</v>
      </c>
    </row>
    <row r="7069" spans="48:54" x14ac:dyDescent="0.2">
      <c r="AV7069" s="191" t="str">
        <f t="shared" si="114"/>
        <v>568_RS_28.2_5_202425</v>
      </c>
      <c r="AW7069" s="191" t="s">
        <v>92</v>
      </c>
      <c r="AX7069" s="18">
        <v>202425</v>
      </c>
      <c r="AY7069" s="191">
        <v>568</v>
      </c>
      <c r="AZ7069" s="191">
        <v>28.2</v>
      </c>
      <c r="BA7069" s="191">
        <v>5</v>
      </c>
      <c r="BB7069" s="191">
        <v>0</v>
      </c>
    </row>
    <row r="7070" spans="48:54" x14ac:dyDescent="0.2">
      <c r="AV7070" s="191" t="str">
        <f t="shared" si="114"/>
        <v>572_RS_28.2_5_202425</v>
      </c>
      <c r="AW7070" s="191" t="s">
        <v>92</v>
      </c>
      <c r="AX7070" s="18">
        <v>202425</v>
      </c>
      <c r="AY7070" s="191">
        <v>572</v>
      </c>
      <c r="AZ7070" s="191">
        <v>28.2</v>
      </c>
      <c r="BA7070" s="191">
        <v>5</v>
      </c>
      <c r="BB7070" s="191">
        <v>0</v>
      </c>
    </row>
    <row r="7071" spans="48:54" x14ac:dyDescent="0.2">
      <c r="AV7071" s="191" t="str">
        <f t="shared" si="114"/>
        <v>574_RS_28.2_5_202425</v>
      </c>
      <c r="AW7071" s="191" t="s">
        <v>92</v>
      </c>
      <c r="AX7071" s="18">
        <v>202425</v>
      </c>
      <c r="AY7071" s="191">
        <v>574</v>
      </c>
      <c r="AZ7071" s="191">
        <v>28.2</v>
      </c>
      <c r="BA7071" s="191">
        <v>5</v>
      </c>
      <c r="BB7071" s="191">
        <v>0</v>
      </c>
    </row>
    <row r="7072" spans="48:54" x14ac:dyDescent="0.2">
      <c r="AV7072" s="191" t="str">
        <f t="shared" si="114"/>
        <v>576_RS_28.2_5_202425</v>
      </c>
      <c r="AW7072" s="191" t="s">
        <v>92</v>
      </c>
      <c r="AX7072" s="18">
        <v>202425</v>
      </c>
      <c r="AY7072" s="191">
        <v>576</v>
      </c>
      <c r="AZ7072" s="191">
        <v>28.2</v>
      </c>
      <c r="BA7072" s="191">
        <v>5</v>
      </c>
      <c r="BB7072" s="191">
        <v>0</v>
      </c>
    </row>
    <row r="7073" spans="48:54" x14ac:dyDescent="0.2">
      <c r="AV7073" s="191" t="str">
        <f t="shared" si="114"/>
        <v>582_RS_28.2_5_202425</v>
      </c>
      <c r="AW7073" s="191" t="s">
        <v>92</v>
      </c>
      <c r="AX7073" s="18">
        <v>202425</v>
      </c>
      <c r="AY7073" s="191">
        <v>582</v>
      </c>
      <c r="AZ7073" s="191">
        <v>28.2</v>
      </c>
      <c r="BA7073" s="191">
        <v>5</v>
      </c>
      <c r="BB7073" s="191">
        <v>0</v>
      </c>
    </row>
    <row r="7074" spans="48:54" x14ac:dyDescent="0.2">
      <c r="AV7074" s="191" t="str">
        <f t="shared" si="114"/>
        <v>584_RS_28.2_5_202425</v>
      </c>
      <c r="AW7074" s="191" t="s">
        <v>92</v>
      </c>
      <c r="AX7074" s="18">
        <v>202425</v>
      </c>
      <c r="AY7074" s="191">
        <v>584</v>
      </c>
      <c r="AZ7074" s="191">
        <v>28.2</v>
      </c>
      <c r="BA7074" s="191">
        <v>5</v>
      </c>
      <c r="BB7074" s="191">
        <v>0</v>
      </c>
    </row>
    <row r="7075" spans="48:54" x14ac:dyDescent="0.2">
      <c r="AV7075" s="191" t="str">
        <f t="shared" si="114"/>
        <v>586_RS_28.2_5_202425</v>
      </c>
      <c r="AW7075" s="191" t="s">
        <v>92</v>
      </c>
      <c r="AX7075" s="18">
        <v>202425</v>
      </c>
      <c r="AY7075" s="191">
        <v>586</v>
      </c>
      <c r="AZ7075" s="191">
        <v>28.2</v>
      </c>
      <c r="BA7075" s="191">
        <v>5</v>
      </c>
      <c r="BB7075" s="191">
        <v>0</v>
      </c>
    </row>
    <row r="7076" spans="48:54" x14ac:dyDescent="0.2">
      <c r="AV7076" s="191" t="str">
        <f t="shared" si="114"/>
        <v>512_RS_28.4_1_202425</v>
      </c>
      <c r="AW7076" s="191" t="s">
        <v>92</v>
      </c>
      <c r="AX7076" s="18">
        <v>202425</v>
      </c>
      <c r="AY7076" s="191">
        <v>512</v>
      </c>
      <c r="AZ7076" s="191">
        <v>28.4</v>
      </c>
      <c r="BA7076" s="191">
        <v>1</v>
      </c>
      <c r="BB7076" s="191">
        <v>35.368000000000002</v>
      </c>
    </row>
    <row r="7077" spans="48:54" x14ac:dyDescent="0.2">
      <c r="AV7077" s="191" t="str">
        <f t="shared" si="114"/>
        <v>514_RS_28.4_1_202425</v>
      </c>
      <c r="AW7077" s="191" t="s">
        <v>92</v>
      </c>
      <c r="AX7077" s="18">
        <v>202425</v>
      </c>
      <c r="AY7077" s="191">
        <v>514</v>
      </c>
      <c r="AZ7077" s="191">
        <v>28.4</v>
      </c>
      <c r="BA7077" s="191">
        <v>1</v>
      </c>
      <c r="BB7077" s="191">
        <v>0</v>
      </c>
    </row>
    <row r="7078" spans="48:54" x14ac:dyDescent="0.2">
      <c r="AV7078" s="191" t="str">
        <f t="shared" si="114"/>
        <v>516_RS_28.4_1_202425</v>
      </c>
      <c r="AW7078" s="191" t="s">
        <v>92</v>
      </c>
      <c r="AX7078" s="18">
        <v>202425</v>
      </c>
      <c r="AY7078" s="191">
        <v>516</v>
      </c>
      <c r="AZ7078" s="191">
        <v>28.4</v>
      </c>
      <c r="BA7078" s="191">
        <v>1</v>
      </c>
      <c r="BB7078" s="191">
        <v>0</v>
      </c>
    </row>
    <row r="7079" spans="48:54" x14ac:dyDescent="0.2">
      <c r="AV7079" s="191" t="str">
        <f t="shared" si="114"/>
        <v>518_RS_28.4_1_202425</v>
      </c>
      <c r="AW7079" s="191" t="s">
        <v>92</v>
      </c>
      <c r="AX7079" s="18">
        <v>202425</v>
      </c>
      <c r="AY7079" s="191">
        <v>518</v>
      </c>
      <c r="AZ7079" s="191">
        <v>28.4</v>
      </c>
      <c r="BA7079" s="191">
        <v>1</v>
      </c>
      <c r="BB7079" s="191">
        <v>0</v>
      </c>
    </row>
    <row r="7080" spans="48:54" x14ac:dyDescent="0.2">
      <c r="AV7080" s="191" t="str">
        <f t="shared" si="114"/>
        <v>520_RS_28.4_1_202425</v>
      </c>
      <c r="AW7080" s="191" t="s">
        <v>92</v>
      </c>
      <c r="AX7080" s="18">
        <v>202425</v>
      </c>
      <c r="AY7080" s="191">
        <v>520</v>
      </c>
      <c r="AZ7080" s="191">
        <v>28.4</v>
      </c>
      <c r="BA7080" s="191">
        <v>1</v>
      </c>
      <c r="BB7080" s="191">
        <v>0</v>
      </c>
    </row>
    <row r="7081" spans="48:54" x14ac:dyDescent="0.2">
      <c r="AV7081" s="191" t="str">
        <f t="shared" si="114"/>
        <v>522_RS_28.4_1_202425</v>
      </c>
      <c r="AW7081" s="191" t="s">
        <v>92</v>
      </c>
      <c r="AX7081" s="18">
        <v>202425</v>
      </c>
      <c r="AY7081" s="191">
        <v>522</v>
      </c>
      <c r="AZ7081" s="191">
        <v>28.4</v>
      </c>
      <c r="BA7081" s="191">
        <v>1</v>
      </c>
      <c r="BB7081" s="191">
        <v>0</v>
      </c>
    </row>
    <row r="7082" spans="48:54" x14ac:dyDescent="0.2">
      <c r="AV7082" s="191" t="str">
        <f t="shared" si="114"/>
        <v>524_RS_28.4_1_202425</v>
      </c>
      <c r="AW7082" s="191" t="s">
        <v>92</v>
      </c>
      <c r="AX7082" s="18">
        <v>202425</v>
      </c>
      <c r="AY7082" s="191">
        <v>524</v>
      </c>
      <c r="AZ7082" s="191">
        <v>28.4</v>
      </c>
      <c r="BA7082" s="191">
        <v>1</v>
      </c>
      <c r="BB7082" s="191">
        <v>0</v>
      </c>
    </row>
    <row r="7083" spans="48:54" x14ac:dyDescent="0.2">
      <c r="AV7083" s="191" t="str">
        <f t="shared" si="114"/>
        <v>526_RS_28.4_1_202425</v>
      </c>
      <c r="AW7083" s="191" t="s">
        <v>92</v>
      </c>
      <c r="AX7083" s="18">
        <v>202425</v>
      </c>
      <c r="AY7083" s="191">
        <v>526</v>
      </c>
      <c r="AZ7083" s="191">
        <v>28.4</v>
      </c>
      <c r="BA7083" s="191">
        <v>1</v>
      </c>
      <c r="BB7083" s="191">
        <v>0</v>
      </c>
    </row>
    <row r="7084" spans="48:54" x14ac:dyDescent="0.2">
      <c r="AV7084" s="191" t="str">
        <f t="shared" si="114"/>
        <v>528_RS_28.4_1_202425</v>
      </c>
      <c r="AW7084" s="191" t="s">
        <v>92</v>
      </c>
      <c r="AX7084" s="18">
        <v>202425</v>
      </c>
      <c r="AY7084" s="191">
        <v>528</v>
      </c>
      <c r="AZ7084" s="191">
        <v>28.4</v>
      </c>
      <c r="BA7084" s="191">
        <v>1</v>
      </c>
      <c r="BB7084" s="191">
        <v>0</v>
      </c>
    </row>
    <row r="7085" spans="48:54" x14ac:dyDescent="0.2">
      <c r="AV7085" s="191" t="str">
        <f t="shared" si="114"/>
        <v>530_RS_28.4_1_202425</v>
      </c>
      <c r="AW7085" s="191" t="s">
        <v>92</v>
      </c>
      <c r="AX7085" s="18">
        <v>202425</v>
      </c>
      <c r="AY7085" s="191">
        <v>530</v>
      </c>
      <c r="AZ7085" s="191">
        <v>28.4</v>
      </c>
      <c r="BA7085" s="191">
        <v>1</v>
      </c>
      <c r="BB7085" s="191">
        <v>0</v>
      </c>
    </row>
    <row r="7086" spans="48:54" x14ac:dyDescent="0.2">
      <c r="AV7086" s="191" t="str">
        <f t="shared" si="114"/>
        <v>532_RS_28.4_1_202425</v>
      </c>
      <c r="AW7086" s="191" t="s">
        <v>92</v>
      </c>
      <c r="AX7086" s="18">
        <v>202425</v>
      </c>
      <c r="AY7086" s="191">
        <v>532</v>
      </c>
      <c r="AZ7086" s="191">
        <v>28.4</v>
      </c>
      <c r="BA7086" s="191">
        <v>1</v>
      </c>
      <c r="BB7086" s="191">
        <v>0</v>
      </c>
    </row>
    <row r="7087" spans="48:54" x14ac:dyDescent="0.2">
      <c r="AV7087" s="191" t="str">
        <f t="shared" si="114"/>
        <v>534_RS_28.4_1_202425</v>
      </c>
      <c r="AW7087" s="191" t="s">
        <v>92</v>
      </c>
      <c r="AX7087" s="18">
        <v>202425</v>
      </c>
      <c r="AY7087" s="191">
        <v>534</v>
      </c>
      <c r="AZ7087" s="191">
        <v>28.4</v>
      </c>
      <c r="BA7087" s="191">
        <v>1</v>
      </c>
      <c r="BB7087" s="191">
        <v>0</v>
      </c>
    </row>
    <row r="7088" spans="48:54" x14ac:dyDescent="0.2">
      <c r="AV7088" s="191" t="str">
        <f t="shared" si="114"/>
        <v>536_RS_28.4_1_202425</v>
      </c>
      <c r="AW7088" s="191" t="s">
        <v>92</v>
      </c>
      <c r="AX7088" s="18">
        <v>202425</v>
      </c>
      <c r="AY7088" s="191">
        <v>536</v>
      </c>
      <c r="AZ7088" s="191">
        <v>28.4</v>
      </c>
      <c r="BA7088" s="191">
        <v>1</v>
      </c>
      <c r="BB7088" s="191">
        <v>0</v>
      </c>
    </row>
    <row r="7089" spans="48:54" x14ac:dyDescent="0.2">
      <c r="AV7089" s="191" t="str">
        <f t="shared" si="114"/>
        <v>538_RS_28.4_1_202425</v>
      </c>
      <c r="AW7089" s="191" t="s">
        <v>92</v>
      </c>
      <c r="AX7089" s="18">
        <v>202425</v>
      </c>
      <c r="AY7089" s="191">
        <v>538</v>
      </c>
      <c r="AZ7089" s="191">
        <v>28.4</v>
      </c>
      <c r="BA7089" s="191">
        <v>1</v>
      </c>
      <c r="BB7089" s="191">
        <v>9.9890000000000008</v>
      </c>
    </row>
    <row r="7090" spans="48:54" x14ac:dyDescent="0.2">
      <c r="AV7090" s="191" t="str">
        <f t="shared" si="114"/>
        <v>540_RS_28.4_1_202425</v>
      </c>
      <c r="AW7090" s="191" t="s">
        <v>92</v>
      </c>
      <c r="AX7090" s="18">
        <v>202425</v>
      </c>
      <c r="AY7090" s="191">
        <v>540</v>
      </c>
      <c r="AZ7090" s="191">
        <v>28.4</v>
      </c>
      <c r="BA7090" s="191">
        <v>1</v>
      </c>
      <c r="BB7090" s="191">
        <v>0</v>
      </c>
    </row>
    <row r="7091" spans="48:54" x14ac:dyDescent="0.2">
      <c r="AV7091" s="191" t="str">
        <f t="shared" si="114"/>
        <v>542_RS_28.4_1_202425</v>
      </c>
      <c r="AW7091" s="191" t="s">
        <v>92</v>
      </c>
      <c r="AX7091" s="18">
        <v>202425</v>
      </c>
      <c r="AY7091" s="191">
        <v>542</v>
      </c>
      <c r="AZ7091" s="191">
        <v>28.4</v>
      </c>
      <c r="BA7091" s="191">
        <v>1</v>
      </c>
      <c r="BB7091" s="191">
        <v>0</v>
      </c>
    </row>
    <row r="7092" spans="48:54" x14ac:dyDescent="0.2">
      <c r="AV7092" s="191" t="str">
        <f t="shared" si="114"/>
        <v>544_RS_28.4_1_202425</v>
      </c>
      <c r="AW7092" s="191" t="s">
        <v>92</v>
      </c>
      <c r="AX7092" s="18">
        <v>202425</v>
      </c>
      <c r="AY7092" s="191">
        <v>544</v>
      </c>
      <c r="AZ7092" s="191">
        <v>28.4</v>
      </c>
      <c r="BA7092" s="191">
        <v>1</v>
      </c>
      <c r="BB7092" s="191">
        <v>0</v>
      </c>
    </row>
    <row r="7093" spans="48:54" x14ac:dyDescent="0.2">
      <c r="AV7093" s="191" t="str">
        <f t="shared" si="114"/>
        <v>545_RS_28.4_1_202425</v>
      </c>
      <c r="AW7093" s="191" t="s">
        <v>92</v>
      </c>
      <c r="AX7093" s="18">
        <v>202425</v>
      </c>
      <c r="AY7093" s="191">
        <v>545</v>
      </c>
      <c r="AZ7093" s="191">
        <v>28.4</v>
      </c>
      <c r="BA7093" s="191">
        <v>1</v>
      </c>
      <c r="BB7093" s="191">
        <v>43.48986</v>
      </c>
    </row>
    <row r="7094" spans="48:54" x14ac:dyDescent="0.2">
      <c r="AV7094" s="191" t="str">
        <f t="shared" si="114"/>
        <v>546_RS_28.4_1_202425</v>
      </c>
      <c r="AW7094" s="191" t="s">
        <v>92</v>
      </c>
      <c r="AX7094" s="18">
        <v>202425</v>
      </c>
      <c r="AY7094" s="191">
        <v>546</v>
      </c>
      <c r="AZ7094" s="191">
        <v>28.4</v>
      </c>
      <c r="BA7094" s="191">
        <v>1</v>
      </c>
      <c r="BB7094" s="191">
        <v>0</v>
      </c>
    </row>
    <row r="7095" spans="48:54" x14ac:dyDescent="0.2">
      <c r="AV7095" s="191" t="str">
        <f t="shared" si="114"/>
        <v>548_RS_28.4_1_202425</v>
      </c>
      <c r="AW7095" s="191" t="s">
        <v>92</v>
      </c>
      <c r="AX7095" s="18">
        <v>202425</v>
      </c>
      <c r="AY7095" s="191">
        <v>548</v>
      </c>
      <c r="AZ7095" s="191">
        <v>28.4</v>
      </c>
      <c r="BA7095" s="191">
        <v>1</v>
      </c>
      <c r="BB7095" s="191">
        <v>0</v>
      </c>
    </row>
    <row r="7096" spans="48:54" x14ac:dyDescent="0.2">
      <c r="AV7096" s="191" t="str">
        <f t="shared" si="114"/>
        <v>550_RS_28.4_1_202425</v>
      </c>
      <c r="AW7096" s="191" t="s">
        <v>92</v>
      </c>
      <c r="AX7096" s="18">
        <v>202425</v>
      </c>
      <c r="AY7096" s="191">
        <v>550</v>
      </c>
      <c r="AZ7096" s="191">
        <v>28.4</v>
      </c>
      <c r="BA7096" s="191">
        <v>1</v>
      </c>
      <c r="BB7096" s="191">
        <v>0</v>
      </c>
    </row>
    <row r="7097" spans="48:54" x14ac:dyDescent="0.2">
      <c r="AV7097" s="191" t="str">
        <f t="shared" si="114"/>
        <v>552_RS_28.4_1_202425</v>
      </c>
      <c r="AW7097" s="191" t="s">
        <v>92</v>
      </c>
      <c r="AX7097" s="18">
        <v>202425</v>
      </c>
      <c r="AY7097" s="191">
        <v>552</v>
      </c>
      <c r="AZ7097" s="191">
        <v>28.4</v>
      </c>
      <c r="BA7097" s="191">
        <v>1</v>
      </c>
      <c r="BB7097" s="191">
        <v>0</v>
      </c>
    </row>
    <row r="7098" spans="48:54" x14ac:dyDescent="0.2">
      <c r="AV7098" s="191" t="str">
        <f t="shared" si="114"/>
        <v>562_RS_28.4_1_202425</v>
      </c>
      <c r="AW7098" s="191" t="s">
        <v>92</v>
      </c>
      <c r="AX7098" s="18">
        <v>202425</v>
      </c>
      <c r="AY7098" s="191">
        <v>562</v>
      </c>
      <c r="AZ7098" s="191">
        <v>28.4</v>
      </c>
      <c r="BA7098" s="191">
        <v>1</v>
      </c>
      <c r="BB7098" s="191">
        <v>0</v>
      </c>
    </row>
    <row r="7099" spans="48:54" x14ac:dyDescent="0.2">
      <c r="AV7099" s="191" t="str">
        <f t="shared" si="114"/>
        <v>564_RS_28.4_1_202425</v>
      </c>
      <c r="AW7099" s="191" t="s">
        <v>92</v>
      </c>
      <c r="AX7099" s="18">
        <v>202425</v>
      </c>
      <c r="AY7099" s="191">
        <v>564</v>
      </c>
      <c r="AZ7099" s="191">
        <v>28.4</v>
      </c>
      <c r="BA7099" s="191">
        <v>1</v>
      </c>
      <c r="BB7099" s="191">
        <v>0</v>
      </c>
    </row>
    <row r="7100" spans="48:54" x14ac:dyDescent="0.2">
      <c r="AV7100" s="191" t="str">
        <f t="shared" si="114"/>
        <v>566_RS_28.4_1_202425</v>
      </c>
      <c r="AW7100" s="191" t="s">
        <v>92</v>
      </c>
      <c r="AX7100" s="18">
        <v>202425</v>
      </c>
      <c r="AY7100" s="191">
        <v>566</v>
      </c>
      <c r="AZ7100" s="191">
        <v>28.4</v>
      </c>
      <c r="BA7100" s="191">
        <v>1</v>
      </c>
      <c r="BB7100" s="191">
        <v>0</v>
      </c>
    </row>
    <row r="7101" spans="48:54" x14ac:dyDescent="0.2">
      <c r="AV7101" s="191" t="str">
        <f t="shared" si="114"/>
        <v>568_RS_28.4_1_202425</v>
      </c>
      <c r="AW7101" s="191" t="s">
        <v>92</v>
      </c>
      <c r="AX7101" s="18">
        <v>202425</v>
      </c>
      <c r="AY7101" s="191">
        <v>568</v>
      </c>
      <c r="AZ7101" s="191">
        <v>28.4</v>
      </c>
      <c r="BA7101" s="191">
        <v>1</v>
      </c>
      <c r="BB7101" s="191">
        <v>0</v>
      </c>
    </row>
    <row r="7102" spans="48:54" x14ac:dyDescent="0.2">
      <c r="AV7102" s="191" t="str">
        <f t="shared" si="114"/>
        <v>572_RS_28.4_1_202425</v>
      </c>
      <c r="AW7102" s="191" t="s">
        <v>92</v>
      </c>
      <c r="AX7102" s="18">
        <v>202425</v>
      </c>
      <c r="AY7102" s="191">
        <v>572</v>
      </c>
      <c r="AZ7102" s="191">
        <v>28.4</v>
      </c>
      <c r="BA7102" s="191">
        <v>1</v>
      </c>
      <c r="BB7102" s="191">
        <v>0</v>
      </c>
    </row>
    <row r="7103" spans="48:54" x14ac:dyDescent="0.2">
      <c r="AV7103" s="191" t="str">
        <f t="shared" si="114"/>
        <v>574_RS_28.4_1_202425</v>
      </c>
      <c r="AW7103" s="191" t="s">
        <v>92</v>
      </c>
      <c r="AX7103" s="18">
        <v>202425</v>
      </c>
      <c r="AY7103" s="191">
        <v>574</v>
      </c>
      <c r="AZ7103" s="191">
        <v>28.4</v>
      </c>
      <c r="BA7103" s="191">
        <v>1</v>
      </c>
      <c r="BB7103" s="191">
        <v>0</v>
      </c>
    </row>
    <row r="7104" spans="48:54" x14ac:dyDescent="0.2">
      <c r="AV7104" s="191" t="str">
        <f t="shared" si="114"/>
        <v>576_RS_28.4_1_202425</v>
      </c>
      <c r="AW7104" s="191" t="s">
        <v>92</v>
      </c>
      <c r="AX7104" s="18">
        <v>202425</v>
      </c>
      <c r="AY7104" s="191">
        <v>576</v>
      </c>
      <c r="AZ7104" s="191">
        <v>28.4</v>
      </c>
      <c r="BA7104" s="191">
        <v>1</v>
      </c>
      <c r="BB7104" s="191">
        <v>0</v>
      </c>
    </row>
    <row r="7105" spans="48:54" x14ac:dyDescent="0.2">
      <c r="AV7105" s="191" t="str">
        <f t="shared" si="114"/>
        <v>582_RS_28.4_1_202425</v>
      </c>
      <c r="AW7105" s="191" t="s">
        <v>92</v>
      </c>
      <c r="AX7105" s="18">
        <v>202425</v>
      </c>
      <c r="AY7105" s="191">
        <v>582</v>
      </c>
      <c r="AZ7105" s="191">
        <v>28.4</v>
      </c>
      <c r="BA7105" s="191">
        <v>1</v>
      </c>
      <c r="BB7105" s="191">
        <v>0</v>
      </c>
    </row>
    <row r="7106" spans="48:54" x14ac:dyDescent="0.2">
      <c r="AV7106" s="191" t="str">
        <f t="shared" si="114"/>
        <v>584_RS_28.4_1_202425</v>
      </c>
      <c r="AW7106" s="191" t="s">
        <v>92</v>
      </c>
      <c r="AX7106" s="18">
        <v>202425</v>
      </c>
      <c r="AY7106" s="191">
        <v>584</v>
      </c>
      <c r="AZ7106" s="191">
        <v>28.4</v>
      </c>
      <c r="BA7106" s="191">
        <v>1</v>
      </c>
      <c r="BB7106" s="191">
        <v>0</v>
      </c>
    </row>
    <row r="7107" spans="48:54" x14ac:dyDescent="0.2">
      <c r="AV7107" s="191" t="str">
        <f t="shared" si="114"/>
        <v>586_RS_28.4_1_202425</v>
      </c>
      <c r="AW7107" s="191" t="s">
        <v>92</v>
      </c>
      <c r="AX7107" s="18">
        <v>202425</v>
      </c>
      <c r="AY7107" s="191">
        <v>586</v>
      </c>
      <c r="AZ7107" s="191">
        <v>28.4</v>
      </c>
      <c r="BA7107" s="191">
        <v>1</v>
      </c>
      <c r="BB7107" s="191">
        <v>0</v>
      </c>
    </row>
    <row r="7108" spans="48:54" x14ac:dyDescent="0.2">
      <c r="AV7108" s="191" t="str">
        <f t="shared" ref="AV7108:AV7171" si="115">AY7108&amp;"_"&amp;AW7108&amp;"_"&amp;AZ7108&amp;"_"&amp;BA7108&amp;"_"&amp;AX7108</f>
        <v>512_RS_28.4_2_202425</v>
      </c>
      <c r="AW7108" s="191" t="s">
        <v>92</v>
      </c>
      <c r="AX7108" s="18">
        <v>202425</v>
      </c>
      <c r="AY7108" s="191">
        <v>512</v>
      </c>
      <c r="AZ7108" s="191">
        <v>28.4</v>
      </c>
      <c r="BA7108" s="191">
        <v>2</v>
      </c>
      <c r="BB7108" s="191">
        <v>-7.3239999999999998</v>
      </c>
    </row>
    <row r="7109" spans="48:54" x14ac:dyDescent="0.2">
      <c r="AV7109" s="191" t="str">
        <f t="shared" si="115"/>
        <v>514_RS_28.4_2_202425</v>
      </c>
      <c r="AW7109" s="191" t="s">
        <v>92</v>
      </c>
      <c r="AX7109" s="18">
        <v>202425</v>
      </c>
      <c r="AY7109" s="191">
        <v>514</v>
      </c>
      <c r="AZ7109" s="191">
        <v>28.4</v>
      </c>
      <c r="BA7109" s="191">
        <v>2</v>
      </c>
      <c r="BB7109" s="191">
        <v>0</v>
      </c>
    </row>
    <row r="7110" spans="48:54" x14ac:dyDescent="0.2">
      <c r="AV7110" s="191" t="str">
        <f t="shared" si="115"/>
        <v>516_RS_28.4_2_202425</v>
      </c>
      <c r="AW7110" s="191" t="s">
        <v>92</v>
      </c>
      <c r="AX7110" s="18">
        <v>202425</v>
      </c>
      <c r="AY7110" s="191">
        <v>516</v>
      </c>
      <c r="AZ7110" s="191">
        <v>28.4</v>
      </c>
      <c r="BA7110" s="191">
        <v>2</v>
      </c>
      <c r="BB7110" s="191">
        <v>0</v>
      </c>
    </row>
    <row r="7111" spans="48:54" x14ac:dyDescent="0.2">
      <c r="AV7111" s="191" t="str">
        <f t="shared" si="115"/>
        <v>518_RS_28.4_2_202425</v>
      </c>
      <c r="AW7111" s="191" t="s">
        <v>92</v>
      </c>
      <c r="AX7111" s="18">
        <v>202425</v>
      </c>
      <c r="AY7111" s="191">
        <v>518</v>
      </c>
      <c r="AZ7111" s="191">
        <v>28.4</v>
      </c>
      <c r="BA7111" s="191">
        <v>2</v>
      </c>
      <c r="BB7111" s="191">
        <v>0</v>
      </c>
    </row>
    <row r="7112" spans="48:54" x14ac:dyDescent="0.2">
      <c r="AV7112" s="191" t="str">
        <f t="shared" si="115"/>
        <v>520_RS_28.4_2_202425</v>
      </c>
      <c r="AW7112" s="191" t="s">
        <v>92</v>
      </c>
      <c r="AX7112" s="18">
        <v>202425</v>
      </c>
      <c r="AY7112" s="191">
        <v>520</v>
      </c>
      <c r="AZ7112" s="191">
        <v>28.4</v>
      </c>
      <c r="BA7112" s="191">
        <v>2</v>
      </c>
      <c r="BB7112" s="191">
        <v>0</v>
      </c>
    </row>
    <row r="7113" spans="48:54" x14ac:dyDescent="0.2">
      <c r="AV7113" s="191" t="str">
        <f t="shared" si="115"/>
        <v>522_RS_28.4_2_202425</v>
      </c>
      <c r="AW7113" s="191" t="s">
        <v>92</v>
      </c>
      <c r="AX7113" s="18">
        <v>202425</v>
      </c>
      <c r="AY7113" s="191">
        <v>522</v>
      </c>
      <c r="AZ7113" s="191">
        <v>28.4</v>
      </c>
      <c r="BA7113" s="191">
        <v>2</v>
      </c>
      <c r="BB7113" s="191">
        <v>0</v>
      </c>
    </row>
    <row r="7114" spans="48:54" x14ac:dyDescent="0.2">
      <c r="AV7114" s="191" t="str">
        <f t="shared" si="115"/>
        <v>524_RS_28.4_2_202425</v>
      </c>
      <c r="AW7114" s="191" t="s">
        <v>92</v>
      </c>
      <c r="AX7114" s="18">
        <v>202425</v>
      </c>
      <c r="AY7114" s="191">
        <v>524</v>
      </c>
      <c r="AZ7114" s="191">
        <v>28.4</v>
      </c>
      <c r="BA7114" s="191">
        <v>2</v>
      </c>
      <c r="BB7114" s="191">
        <v>0</v>
      </c>
    </row>
    <row r="7115" spans="48:54" x14ac:dyDescent="0.2">
      <c r="AV7115" s="191" t="str">
        <f t="shared" si="115"/>
        <v>526_RS_28.4_2_202425</v>
      </c>
      <c r="AW7115" s="191" t="s">
        <v>92</v>
      </c>
      <c r="AX7115" s="18">
        <v>202425</v>
      </c>
      <c r="AY7115" s="191">
        <v>526</v>
      </c>
      <c r="AZ7115" s="191">
        <v>28.4</v>
      </c>
      <c r="BA7115" s="191">
        <v>2</v>
      </c>
      <c r="BB7115" s="191">
        <v>0</v>
      </c>
    </row>
    <row r="7116" spans="48:54" x14ac:dyDescent="0.2">
      <c r="AV7116" s="191" t="str">
        <f t="shared" si="115"/>
        <v>528_RS_28.4_2_202425</v>
      </c>
      <c r="AW7116" s="191" t="s">
        <v>92</v>
      </c>
      <c r="AX7116" s="18">
        <v>202425</v>
      </c>
      <c r="AY7116" s="191">
        <v>528</v>
      </c>
      <c r="AZ7116" s="191">
        <v>28.4</v>
      </c>
      <c r="BA7116" s="191">
        <v>2</v>
      </c>
      <c r="BB7116" s="191">
        <v>0</v>
      </c>
    </row>
    <row r="7117" spans="48:54" x14ac:dyDescent="0.2">
      <c r="AV7117" s="191" t="str">
        <f t="shared" si="115"/>
        <v>530_RS_28.4_2_202425</v>
      </c>
      <c r="AW7117" s="191" t="s">
        <v>92</v>
      </c>
      <c r="AX7117" s="18">
        <v>202425</v>
      </c>
      <c r="AY7117" s="191">
        <v>530</v>
      </c>
      <c r="AZ7117" s="191">
        <v>28.4</v>
      </c>
      <c r="BA7117" s="191">
        <v>2</v>
      </c>
      <c r="BB7117" s="191">
        <v>0</v>
      </c>
    </row>
    <row r="7118" spans="48:54" x14ac:dyDescent="0.2">
      <c r="AV7118" s="191" t="str">
        <f t="shared" si="115"/>
        <v>532_RS_28.4_2_202425</v>
      </c>
      <c r="AW7118" s="191" t="s">
        <v>92</v>
      </c>
      <c r="AX7118" s="18">
        <v>202425</v>
      </c>
      <c r="AY7118" s="191">
        <v>532</v>
      </c>
      <c r="AZ7118" s="191">
        <v>28.4</v>
      </c>
      <c r="BA7118" s="191">
        <v>2</v>
      </c>
      <c r="BB7118" s="191">
        <v>0</v>
      </c>
    </row>
    <row r="7119" spans="48:54" x14ac:dyDescent="0.2">
      <c r="AV7119" s="191" t="str">
        <f t="shared" si="115"/>
        <v>534_RS_28.4_2_202425</v>
      </c>
      <c r="AW7119" s="191" t="s">
        <v>92</v>
      </c>
      <c r="AX7119" s="18">
        <v>202425</v>
      </c>
      <c r="AY7119" s="191">
        <v>534</v>
      </c>
      <c r="AZ7119" s="191">
        <v>28.4</v>
      </c>
      <c r="BA7119" s="191">
        <v>2</v>
      </c>
      <c r="BB7119" s="191">
        <v>0</v>
      </c>
    </row>
    <row r="7120" spans="48:54" x14ac:dyDescent="0.2">
      <c r="AV7120" s="191" t="str">
        <f t="shared" si="115"/>
        <v>536_RS_28.4_2_202425</v>
      </c>
      <c r="AW7120" s="191" t="s">
        <v>92</v>
      </c>
      <c r="AX7120" s="18">
        <v>202425</v>
      </c>
      <c r="AY7120" s="191">
        <v>536</v>
      </c>
      <c r="AZ7120" s="191">
        <v>28.4</v>
      </c>
      <c r="BA7120" s="191">
        <v>2</v>
      </c>
      <c r="BB7120" s="191">
        <v>0</v>
      </c>
    </row>
    <row r="7121" spans="48:54" x14ac:dyDescent="0.2">
      <c r="AV7121" s="191" t="str">
        <f t="shared" si="115"/>
        <v>538_RS_28.4_2_202425</v>
      </c>
      <c r="AW7121" s="191" t="s">
        <v>92</v>
      </c>
      <c r="AX7121" s="18">
        <v>202425</v>
      </c>
      <c r="AY7121" s="191">
        <v>538</v>
      </c>
      <c r="AZ7121" s="191">
        <v>28.4</v>
      </c>
      <c r="BA7121" s="191">
        <v>2</v>
      </c>
      <c r="BB7121" s="191">
        <v>0</v>
      </c>
    </row>
    <row r="7122" spans="48:54" x14ac:dyDescent="0.2">
      <c r="AV7122" s="191" t="str">
        <f t="shared" si="115"/>
        <v>540_RS_28.4_2_202425</v>
      </c>
      <c r="AW7122" s="191" t="s">
        <v>92</v>
      </c>
      <c r="AX7122" s="18">
        <v>202425</v>
      </c>
      <c r="AY7122" s="191">
        <v>540</v>
      </c>
      <c r="AZ7122" s="191">
        <v>28.4</v>
      </c>
      <c r="BA7122" s="191">
        <v>2</v>
      </c>
      <c r="BB7122" s="191">
        <v>0</v>
      </c>
    </row>
    <row r="7123" spans="48:54" x14ac:dyDescent="0.2">
      <c r="AV7123" s="191" t="str">
        <f t="shared" si="115"/>
        <v>542_RS_28.4_2_202425</v>
      </c>
      <c r="AW7123" s="191" t="s">
        <v>92</v>
      </c>
      <c r="AX7123" s="18">
        <v>202425</v>
      </c>
      <c r="AY7123" s="191">
        <v>542</v>
      </c>
      <c r="AZ7123" s="191">
        <v>28.4</v>
      </c>
      <c r="BA7123" s="191">
        <v>2</v>
      </c>
      <c r="BB7123" s="191">
        <v>0</v>
      </c>
    </row>
    <row r="7124" spans="48:54" x14ac:dyDescent="0.2">
      <c r="AV7124" s="191" t="str">
        <f t="shared" si="115"/>
        <v>544_RS_28.4_2_202425</v>
      </c>
      <c r="AW7124" s="191" t="s">
        <v>92</v>
      </c>
      <c r="AX7124" s="18">
        <v>202425</v>
      </c>
      <c r="AY7124" s="191">
        <v>544</v>
      </c>
      <c r="AZ7124" s="191">
        <v>28.4</v>
      </c>
      <c r="BA7124" s="191">
        <v>2</v>
      </c>
      <c r="BB7124" s="191">
        <v>0</v>
      </c>
    </row>
    <row r="7125" spans="48:54" x14ac:dyDescent="0.2">
      <c r="AV7125" s="191" t="str">
        <f t="shared" si="115"/>
        <v>545_RS_28.4_2_202425</v>
      </c>
      <c r="AW7125" s="191" t="s">
        <v>92</v>
      </c>
      <c r="AX7125" s="18">
        <v>202425</v>
      </c>
      <c r="AY7125" s="191">
        <v>545</v>
      </c>
      <c r="AZ7125" s="191">
        <v>28.4</v>
      </c>
      <c r="BA7125" s="191">
        <v>2</v>
      </c>
      <c r="BB7125" s="191">
        <v>0</v>
      </c>
    </row>
    <row r="7126" spans="48:54" x14ac:dyDescent="0.2">
      <c r="AV7126" s="191" t="str">
        <f t="shared" si="115"/>
        <v>546_RS_28.4_2_202425</v>
      </c>
      <c r="AW7126" s="191" t="s">
        <v>92</v>
      </c>
      <c r="AX7126" s="18">
        <v>202425</v>
      </c>
      <c r="AY7126" s="191">
        <v>546</v>
      </c>
      <c r="AZ7126" s="191">
        <v>28.4</v>
      </c>
      <c r="BA7126" s="191">
        <v>2</v>
      </c>
      <c r="BB7126" s="191">
        <v>0</v>
      </c>
    </row>
    <row r="7127" spans="48:54" x14ac:dyDescent="0.2">
      <c r="AV7127" s="191" t="str">
        <f t="shared" si="115"/>
        <v>548_RS_28.4_2_202425</v>
      </c>
      <c r="AW7127" s="191" t="s">
        <v>92</v>
      </c>
      <c r="AX7127" s="18">
        <v>202425</v>
      </c>
      <c r="AY7127" s="191">
        <v>548</v>
      </c>
      <c r="AZ7127" s="191">
        <v>28.4</v>
      </c>
      <c r="BA7127" s="191">
        <v>2</v>
      </c>
      <c r="BB7127" s="191">
        <v>0</v>
      </c>
    </row>
    <row r="7128" spans="48:54" x14ac:dyDescent="0.2">
      <c r="AV7128" s="191" t="str">
        <f t="shared" si="115"/>
        <v>550_RS_28.4_2_202425</v>
      </c>
      <c r="AW7128" s="191" t="s">
        <v>92</v>
      </c>
      <c r="AX7128" s="18">
        <v>202425</v>
      </c>
      <c r="AY7128" s="191">
        <v>550</v>
      </c>
      <c r="AZ7128" s="191">
        <v>28.4</v>
      </c>
      <c r="BA7128" s="191">
        <v>2</v>
      </c>
      <c r="BB7128" s="191">
        <v>0</v>
      </c>
    </row>
    <row r="7129" spans="48:54" x14ac:dyDescent="0.2">
      <c r="AV7129" s="191" t="str">
        <f t="shared" si="115"/>
        <v>552_RS_28.4_2_202425</v>
      </c>
      <c r="AW7129" s="191" t="s">
        <v>92</v>
      </c>
      <c r="AX7129" s="18">
        <v>202425</v>
      </c>
      <c r="AY7129" s="191">
        <v>552</v>
      </c>
      <c r="AZ7129" s="191">
        <v>28.4</v>
      </c>
      <c r="BA7129" s="191">
        <v>2</v>
      </c>
      <c r="BB7129" s="191">
        <v>0</v>
      </c>
    </row>
    <row r="7130" spans="48:54" x14ac:dyDescent="0.2">
      <c r="AV7130" s="191" t="str">
        <f t="shared" si="115"/>
        <v>562_RS_28.4_2_202425</v>
      </c>
      <c r="AW7130" s="191" t="s">
        <v>92</v>
      </c>
      <c r="AX7130" s="18">
        <v>202425</v>
      </c>
      <c r="AY7130" s="191">
        <v>562</v>
      </c>
      <c r="AZ7130" s="191">
        <v>28.4</v>
      </c>
      <c r="BA7130" s="191">
        <v>2</v>
      </c>
      <c r="BB7130" s="191">
        <v>0</v>
      </c>
    </row>
    <row r="7131" spans="48:54" x14ac:dyDescent="0.2">
      <c r="AV7131" s="191" t="str">
        <f t="shared" si="115"/>
        <v>564_RS_28.4_2_202425</v>
      </c>
      <c r="AW7131" s="191" t="s">
        <v>92</v>
      </c>
      <c r="AX7131" s="18">
        <v>202425</v>
      </c>
      <c r="AY7131" s="191">
        <v>564</v>
      </c>
      <c r="AZ7131" s="191">
        <v>28.4</v>
      </c>
      <c r="BA7131" s="191">
        <v>2</v>
      </c>
      <c r="BB7131" s="191">
        <v>0</v>
      </c>
    </row>
    <row r="7132" spans="48:54" x14ac:dyDescent="0.2">
      <c r="AV7132" s="191" t="str">
        <f t="shared" si="115"/>
        <v>566_RS_28.4_2_202425</v>
      </c>
      <c r="AW7132" s="191" t="s">
        <v>92</v>
      </c>
      <c r="AX7132" s="18">
        <v>202425</v>
      </c>
      <c r="AY7132" s="191">
        <v>566</v>
      </c>
      <c r="AZ7132" s="191">
        <v>28.4</v>
      </c>
      <c r="BA7132" s="191">
        <v>2</v>
      </c>
      <c r="BB7132" s="191">
        <v>0</v>
      </c>
    </row>
    <row r="7133" spans="48:54" x14ac:dyDescent="0.2">
      <c r="AV7133" s="191" t="str">
        <f t="shared" si="115"/>
        <v>568_RS_28.4_2_202425</v>
      </c>
      <c r="AW7133" s="191" t="s">
        <v>92</v>
      </c>
      <c r="AX7133" s="18">
        <v>202425</v>
      </c>
      <c r="AY7133" s="191">
        <v>568</v>
      </c>
      <c r="AZ7133" s="191">
        <v>28.4</v>
      </c>
      <c r="BA7133" s="191">
        <v>2</v>
      </c>
      <c r="BB7133" s="191">
        <v>0</v>
      </c>
    </row>
    <row r="7134" spans="48:54" x14ac:dyDescent="0.2">
      <c r="AV7134" s="191" t="str">
        <f t="shared" si="115"/>
        <v>572_RS_28.4_2_202425</v>
      </c>
      <c r="AW7134" s="191" t="s">
        <v>92</v>
      </c>
      <c r="AX7134" s="18">
        <v>202425</v>
      </c>
      <c r="AY7134" s="191">
        <v>572</v>
      </c>
      <c r="AZ7134" s="191">
        <v>28.4</v>
      </c>
      <c r="BA7134" s="191">
        <v>2</v>
      </c>
      <c r="BB7134" s="191">
        <v>0</v>
      </c>
    </row>
    <row r="7135" spans="48:54" x14ac:dyDescent="0.2">
      <c r="AV7135" s="191" t="str">
        <f t="shared" si="115"/>
        <v>574_RS_28.4_2_202425</v>
      </c>
      <c r="AW7135" s="191" t="s">
        <v>92</v>
      </c>
      <c r="AX7135" s="18">
        <v>202425</v>
      </c>
      <c r="AY7135" s="191">
        <v>574</v>
      </c>
      <c r="AZ7135" s="191">
        <v>28.4</v>
      </c>
      <c r="BA7135" s="191">
        <v>2</v>
      </c>
      <c r="BB7135" s="191">
        <v>0</v>
      </c>
    </row>
    <row r="7136" spans="48:54" x14ac:dyDescent="0.2">
      <c r="AV7136" s="191" t="str">
        <f t="shared" si="115"/>
        <v>576_RS_28.4_2_202425</v>
      </c>
      <c r="AW7136" s="191" t="s">
        <v>92</v>
      </c>
      <c r="AX7136" s="18">
        <v>202425</v>
      </c>
      <c r="AY7136" s="191">
        <v>576</v>
      </c>
      <c r="AZ7136" s="191">
        <v>28.4</v>
      </c>
      <c r="BA7136" s="191">
        <v>2</v>
      </c>
      <c r="BB7136" s="191">
        <v>0</v>
      </c>
    </row>
    <row r="7137" spans="48:54" x14ac:dyDescent="0.2">
      <c r="AV7137" s="191" t="str">
        <f t="shared" si="115"/>
        <v>582_RS_28.4_2_202425</v>
      </c>
      <c r="AW7137" s="191" t="s">
        <v>92</v>
      </c>
      <c r="AX7137" s="18">
        <v>202425</v>
      </c>
      <c r="AY7137" s="191">
        <v>582</v>
      </c>
      <c r="AZ7137" s="191">
        <v>28.4</v>
      </c>
      <c r="BA7137" s="191">
        <v>2</v>
      </c>
      <c r="BB7137" s="191">
        <v>0</v>
      </c>
    </row>
    <row r="7138" spans="48:54" x14ac:dyDescent="0.2">
      <c r="AV7138" s="191" t="str">
        <f t="shared" si="115"/>
        <v>584_RS_28.4_2_202425</v>
      </c>
      <c r="AW7138" s="191" t="s">
        <v>92</v>
      </c>
      <c r="AX7138" s="18">
        <v>202425</v>
      </c>
      <c r="AY7138" s="191">
        <v>584</v>
      </c>
      <c r="AZ7138" s="191">
        <v>28.4</v>
      </c>
      <c r="BA7138" s="191">
        <v>2</v>
      </c>
      <c r="BB7138" s="191">
        <v>0</v>
      </c>
    </row>
    <row r="7139" spans="48:54" x14ac:dyDescent="0.2">
      <c r="AV7139" s="191" t="str">
        <f t="shared" si="115"/>
        <v>586_RS_28.4_2_202425</v>
      </c>
      <c r="AW7139" s="191" t="s">
        <v>92</v>
      </c>
      <c r="AX7139" s="18">
        <v>202425</v>
      </c>
      <c r="AY7139" s="191">
        <v>586</v>
      </c>
      <c r="AZ7139" s="191">
        <v>28.4</v>
      </c>
      <c r="BA7139" s="191">
        <v>2</v>
      </c>
      <c r="BB7139" s="191">
        <v>0</v>
      </c>
    </row>
    <row r="7140" spans="48:54" x14ac:dyDescent="0.2">
      <c r="AV7140" s="191" t="str">
        <f t="shared" si="115"/>
        <v>512_RS_28.4_4_202425</v>
      </c>
      <c r="AW7140" s="191" t="s">
        <v>92</v>
      </c>
      <c r="AX7140" s="18">
        <v>202425</v>
      </c>
      <c r="AY7140" s="191">
        <v>512</v>
      </c>
      <c r="AZ7140" s="191">
        <v>28.4</v>
      </c>
      <c r="BA7140" s="191">
        <v>4</v>
      </c>
      <c r="BB7140" s="191">
        <v>28.044000000000004</v>
      </c>
    </row>
    <row r="7141" spans="48:54" x14ac:dyDescent="0.2">
      <c r="AV7141" s="191" t="str">
        <f t="shared" si="115"/>
        <v>514_RS_28.4_4_202425</v>
      </c>
      <c r="AW7141" s="191" t="s">
        <v>92</v>
      </c>
      <c r="AX7141" s="18">
        <v>202425</v>
      </c>
      <c r="AY7141" s="191">
        <v>514</v>
      </c>
      <c r="AZ7141" s="191">
        <v>28.4</v>
      </c>
      <c r="BA7141" s="191">
        <v>4</v>
      </c>
      <c r="BB7141" s="191">
        <v>0</v>
      </c>
    </row>
    <row r="7142" spans="48:54" x14ac:dyDescent="0.2">
      <c r="AV7142" s="191" t="str">
        <f t="shared" si="115"/>
        <v>516_RS_28.4_4_202425</v>
      </c>
      <c r="AW7142" s="191" t="s">
        <v>92</v>
      </c>
      <c r="AX7142" s="18">
        <v>202425</v>
      </c>
      <c r="AY7142" s="191">
        <v>516</v>
      </c>
      <c r="AZ7142" s="191">
        <v>28.4</v>
      </c>
      <c r="BA7142" s="191">
        <v>4</v>
      </c>
      <c r="BB7142" s="191">
        <v>0</v>
      </c>
    </row>
    <row r="7143" spans="48:54" x14ac:dyDescent="0.2">
      <c r="AV7143" s="191" t="str">
        <f t="shared" si="115"/>
        <v>518_RS_28.4_4_202425</v>
      </c>
      <c r="AW7143" s="191" t="s">
        <v>92</v>
      </c>
      <c r="AX7143" s="18">
        <v>202425</v>
      </c>
      <c r="AY7143" s="191">
        <v>518</v>
      </c>
      <c r="AZ7143" s="191">
        <v>28.4</v>
      </c>
      <c r="BA7143" s="191">
        <v>4</v>
      </c>
      <c r="BB7143" s="191">
        <v>0</v>
      </c>
    </row>
    <row r="7144" spans="48:54" x14ac:dyDescent="0.2">
      <c r="AV7144" s="191" t="str">
        <f t="shared" si="115"/>
        <v>520_RS_28.4_4_202425</v>
      </c>
      <c r="AW7144" s="191" t="s">
        <v>92</v>
      </c>
      <c r="AX7144" s="18">
        <v>202425</v>
      </c>
      <c r="AY7144" s="191">
        <v>520</v>
      </c>
      <c r="AZ7144" s="191">
        <v>28.4</v>
      </c>
      <c r="BA7144" s="191">
        <v>4</v>
      </c>
      <c r="BB7144" s="191">
        <v>0</v>
      </c>
    </row>
    <row r="7145" spans="48:54" x14ac:dyDescent="0.2">
      <c r="AV7145" s="191" t="str">
        <f t="shared" si="115"/>
        <v>522_RS_28.4_4_202425</v>
      </c>
      <c r="AW7145" s="191" t="s">
        <v>92</v>
      </c>
      <c r="AX7145" s="18">
        <v>202425</v>
      </c>
      <c r="AY7145" s="191">
        <v>522</v>
      </c>
      <c r="AZ7145" s="191">
        <v>28.4</v>
      </c>
      <c r="BA7145" s="191">
        <v>4</v>
      </c>
      <c r="BB7145" s="191">
        <v>0</v>
      </c>
    </row>
    <row r="7146" spans="48:54" x14ac:dyDescent="0.2">
      <c r="AV7146" s="191" t="str">
        <f t="shared" si="115"/>
        <v>524_RS_28.4_4_202425</v>
      </c>
      <c r="AW7146" s="191" t="s">
        <v>92</v>
      </c>
      <c r="AX7146" s="18">
        <v>202425</v>
      </c>
      <c r="AY7146" s="191">
        <v>524</v>
      </c>
      <c r="AZ7146" s="191">
        <v>28.4</v>
      </c>
      <c r="BA7146" s="191">
        <v>4</v>
      </c>
      <c r="BB7146" s="191">
        <v>0</v>
      </c>
    </row>
    <row r="7147" spans="48:54" x14ac:dyDescent="0.2">
      <c r="AV7147" s="191" t="str">
        <f t="shared" si="115"/>
        <v>526_RS_28.4_4_202425</v>
      </c>
      <c r="AW7147" s="191" t="s">
        <v>92</v>
      </c>
      <c r="AX7147" s="18">
        <v>202425</v>
      </c>
      <c r="AY7147" s="191">
        <v>526</v>
      </c>
      <c r="AZ7147" s="191">
        <v>28.4</v>
      </c>
      <c r="BA7147" s="191">
        <v>4</v>
      </c>
      <c r="BB7147" s="191">
        <v>0</v>
      </c>
    </row>
    <row r="7148" spans="48:54" x14ac:dyDescent="0.2">
      <c r="AV7148" s="191" t="str">
        <f t="shared" si="115"/>
        <v>528_RS_28.4_4_202425</v>
      </c>
      <c r="AW7148" s="191" t="s">
        <v>92</v>
      </c>
      <c r="AX7148" s="18">
        <v>202425</v>
      </c>
      <c r="AY7148" s="191">
        <v>528</v>
      </c>
      <c r="AZ7148" s="191">
        <v>28.4</v>
      </c>
      <c r="BA7148" s="191">
        <v>4</v>
      </c>
      <c r="BB7148" s="191">
        <v>0</v>
      </c>
    </row>
    <row r="7149" spans="48:54" x14ac:dyDescent="0.2">
      <c r="AV7149" s="191" t="str">
        <f t="shared" si="115"/>
        <v>530_RS_28.4_4_202425</v>
      </c>
      <c r="AW7149" s="191" t="s">
        <v>92</v>
      </c>
      <c r="AX7149" s="18">
        <v>202425</v>
      </c>
      <c r="AY7149" s="191">
        <v>530</v>
      </c>
      <c r="AZ7149" s="191">
        <v>28.4</v>
      </c>
      <c r="BA7149" s="191">
        <v>4</v>
      </c>
      <c r="BB7149" s="191">
        <v>0</v>
      </c>
    </row>
    <row r="7150" spans="48:54" x14ac:dyDescent="0.2">
      <c r="AV7150" s="191" t="str">
        <f t="shared" si="115"/>
        <v>532_RS_28.4_4_202425</v>
      </c>
      <c r="AW7150" s="191" t="s">
        <v>92</v>
      </c>
      <c r="AX7150" s="18">
        <v>202425</v>
      </c>
      <c r="AY7150" s="191">
        <v>532</v>
      </c>
      <c r="AZ7150" s="191">
        <v>28.4</v>
      </c>
      <c r="BA7150" s="191">
        <v>4</v>
      </c>
      <c r="BB7150" s="191">
        <v>0</v>
      </c>
    </row>
    <row r="7151" spans="48:54" x14ac:dyDescent="0.2">
      <c r="AV7151" s="191" t="str">
        <f t="shared" si="115"/>
        <v>534_RS_28.4_4_202425</v>
      </c>
      <c r="AW7151" s="191" t="s">
        <v>92</v>
      </c>
      <c r="AX7151" s="18">
        <v>202425</v>
      </c>
      <c r="AY7151" s="191">
        <v>534</v>
      </c>
      <c r="AZ7151" s="191">
        <v>28.4</v>
      </c>
      <c r="BA7151" s="191">
        <v>4</v>
      </c>
      <c r="BB7151" s="191">
        <v>0</v>
      </c>
    </row>
    <row r="7152" spans="48:54" x14ac:dyDescent="0.2">
      <c r="AV7152" s="191" t="str">
        <f t="shared" si="115"/>
        <v>536_RS_28.4_4_202425</v>
      </c>
      <c r="AW7152" s="191" t="s">
        <v>92</v>
      </c>
      <c r="AX7152" s="18">
        <v>202425</v>
      </c>
      <c r="AY7152" s="191">
        <v>536</v>
      </c>
      <c r="AZ7152" s="191">
        <v>28.4</v>
      </c>
      <c r="BA7152" s="191">
        <v>4</v>
      </c>
      <c r="BB7152" s="191">
        <v>0</v>
      </c>
    </row>
    <row r="7153" spans="48:54" x14ac:dyDescent="0.2">
      <c r="AV7153" s="191" t="str">
        <f t="shared" si="115"/>
        <v>538_RS_28.4_4_202425</v>
      </c>
      <c r="AW7153" s="191" t="s">
        <v>92</v>
      </c>
      <c r="AX7153" s="18">
        <v>202425</v>
      </c>
      <c r="AY7153" s="191">
        <v>538</v>
      </c>
      <c r="AZ7153" s="191">
        <v>28.4</v>
      </c>
      <c r="BA7153" s="191">
        <v>4</v>
      </c>
      <c r="BB7153" s="191">
        <v>9.9890000000000008</v>
      </c>
    </row>
    <row r="7154" spans="48:54" x14ac:dyDescent="0.2">
      <c r="AV7154" s="191" t="str">
        <f t="shared" si="115"/>
        <v>540_RS_28.4_4_202425</v>
      </c>
      <c r="AW7154" s="191" t="s">
        <v>92</v>
      </c>
      <c r="AX7154" s="18">
        <v>202425</v>
      </c>
      <c r="AY7154" s="191">
        <v>540</v>
      </c>
      <c r="AZ7154" s="191">
        <v>28.4</v>
      </c>
      <c r="BA7154" s="191">
        <v>4</v>
      </c>
      <c r="BB7154" s="191">
        <v>0</v>
      </c>
    </row>
    <row r="7155" spans="48:54" x14ac:dyDescent="0.2">
      <c r="AV7155" s="191" t="str">
        <f t="shared" si="115"/>
        <v>542_RS_28.4_4_202425</v>
      </c>
      <c r="AW7155" s="191" t="s">
        <v>92</v>
      </c>
      <c r="AX7155" s="18">
        <v>202425</v>
      </c>
      <c r="AY7155" s="191">
        <v>542</v>
      </c>
      <c r="AZ7155" s="191">
        <v>28.4</v>
      </c>
      <c r="BA7155" s="191">
        <v>4</v>
      </c>
      <c r="BB7155" s="191">
        <v>0</v>
      </c>
    </row>
    <row r="7156" spans="48:54" x14ac:dyDescent="0.2">
      <c r="AV7156" s="191" t="str">
        <f t="shared" si="115"/>
        <v>544_RS_28.4_4_202425</v>
      </c>
      <c r="AW7156" s="191" t="s">
        <v>92</v>
      </c>
      <c r="AX7156" s="18">
        <v>202425</v>
      </c>
      <c r="AY7156" s="191">
        <v>544</v>
      </c>
      <c r="AZ7156" s="191">
        <v>28.4</v>
      </c>
      <c r="BA7156" s="191">
        <v>4</v>
      </c>
      <c r="BB7156" s="191">
        <v>0</v>
      </c>
    </row>
    <row r="7157" spans="48:54" x14ac:dyDescent="0.2">
      <c r="AV7157" s="191" t="str">
        <f t="shared" si="115"/>
        <v>545_RS_28.4_4_202425</v>
      </c>
      <c r="AW7157" s="191" t="s">
        <v>92</v>
      </c>
      <c r="AX7157" s="18">
        <v>202425</v>
      </c>
      <c r="AY7157" s="191">
        <v>545</v>
      </c>
      <c r="AZ7157" s="191">
        <v>28.4</v>
      </c>
      <c r="BA7157" s="191">
        <v>4</v>
      </c>
      <c r="BB7157" s="191">
        <v>43.48986</v>
      </c>
    </row>
    <row r="7158" spans="48:54" x14ac:dyDescent="0.2">
      <c r="AV7158" s="191" t="str">
        <f t="shared" si="115"/>
        <v>546_RS_28.4_4_202425</v>
      </c>
      <c r="AW7158" s="191" t="s">
        <v>92</v>
      </c>
      <c r="AX7158" s="18">
        <v>202425</v>
      </c>
      <c r="AY7158" s="191">
        <v>546</v>
      </c>
      <c r="AZ7158" s="191">
        <v>28.4</v>
      </c>
      <c r="BA7158" s="191">
        <v>4</v>
      </c>
      <c r="BB7158" s="191">
        <v>0</v>
      </c>
    </row>
    <row r="7159" spans="48:54" x14ac:dyDescent="0.2">
      <c r="AV7159" s="191" t="str">
        <f t="shared" si="115"/>
        <v>548_RS_28.4_4_202425</v>
      </c>
      <c r="AW7159" s="191" t="s">
        <v>92</v>
      </c>
      <c r="AX7159" s="18">
        <v>202425</v>
      </c>
      <c r="AY7159" s="191">
        <v>548</v>
      </c>
      <c r="AZ7159" s="191">
        <v>28.4</v>
      </c>
      <c r="BA7159" s="191">
        <v>4</v>
      </c>
      <c r="BB7159" s="191">
        <v>0</v>
      </c>
    </row>
    <row r="7160" spans="48:54" x14ac:dyDescent="0.2">
      <c r="AV7160" s="191" t="str">
        <f t="shared" si="115"/>
        <v>550_RS_28.4_4_202425</v>
      </c>
      <c r="AW7160" s="191" t="s">
        <v>92</v>
      </c>
      <c r="AX7160" s="18">
        <v>202425</v>
      </c>
      <c r="AY7160" s="191">
        <v>550</v>
      </c>
      <c r="AZ7160" s="191">
        <v>28.4</v>
      </c>
      <c r="BA7160" s="191">
        <v>4</v>
      </c>
      <c r="BB7160" s="191">
        <v>0</v>
      </c>
    </row>
    <row r="7161" spans="48:54" x14ac:dyDescent="0.2">
      <c r="AV7161" s="191" t="str">
        <f t="shared" si="115"/>
        <v>552_RS_28.4_4_202425</v>
      </c>
      <c r="AW7161" s="191" t="s">
        <v>92</v>
      </c>
      <c r="AX7161" s="18">
        <v>202425</v>
      </c>
      <c r="AY7161" s="191">
        <v>552</v>
      </c>
      <c r="AZ7161" s="191">
        <v>28.4</v>
      </c>
      <c r="BA7161" s="191">
        <v>4</v>
      </c>
      <c r="BB7161" s="191">
        <v>0</v>
      </c>
    </row>
    <row r="7162" spans="48:54" x14ac:dyDescent="0.2">
      <c r="AV7162" s="191" t="str">
        <f t="shared" si="115"/>
        <v>562_RS_28.4_4_202425</v>
      </c>
      <c r="AW7162" s="191" t="s">
        <v>92</v>
      </c>
      <c r="AX7162" s="18">
        <v>202425</v>
      </c>
      <c r="AY7162" s="191">
        <v>562</v>
      </c>
      <c r="AZ7162" s="191">
        <v>28.4</v>
      </c>
      <c r="BA7162" s="191">
        <v>4</v>
      </c>
      <c r="BB7162" s="191">
        <v>0</v>
      </c>
    </row>
    <row r="7163" spans="48:54" x14ac:dyDescent="0.2">
      <c r="AV7163" s="191" t="str">
        <f t="shared" si="115"/>
        <v>564_RS_28.4_4_202425</v>
      </c>
      <c r="AW7163" s="191" t="s">
        <v>92</v>
      </c>
      <c r="AX7163" s="18">
        <v>202425</v>
      </c>
      <c r="AY7163" s="191">
        <v>564</v>
      </c>
      <c r="AZ7163" s="191">
        <v>28.4</v>
      </c>
      <c r="BA7163" s="191">
        <v>4</v>
      </c>
      <c r="BB7163" s="191">
        <v>0</v>
      </c>
    </row>
    <row r="7164" spans="48:54" x14ac:dyDescent="0.2">
      <c r="AV7164" s="191" t="str">
        <f t="shared" si="115"/>
        <v>566_RS_28.4_4_202425</v>
      </c>
      <c r="AW7164" s="191" t="s">
        <v>92</v>
      </c>
      <c r="AX7164" s="18">
        <v>202425</v>
      </c>
      <c r="AY7164" s="191">
        <v>566</v>
      </c>
      <c r="AZ7164" s="191">
        <v>28.4</v>
      </c>
      <c r="BA7164" s="191">
        <v>4</v>
      </c>
      <c r="BB7164" s="191">
        <v>0</v>
      </c>
    </row>
    <row r="7165" spans="48:54" x14ac:dyDescent="0.2">
      <c r="AV7165" s="191" t="str">
        <f t="shared" si="115"/>
        <v>568_RS_28.4_4_202425</v>
      </c>
      <c r="AW7165" s="191" t="s">
        <v>92</v>
      </c>
      <c r="AX7165" s="18">
        <v>202425</v>
      </c>
      <c r="AY7165" s="191">
        <v>568</v>
      </c>
      <c r="AZ7165" s="191">
        <v>28.4</v>
      </c>
      <c r="BA7165" s="191">
        <v>4</v>
      </c>
      <c r="BB7165" s="191">
        <v>0</v>
      </c>
    </row>
    <row r="7166" spans="48:54" x14ac:dyDescent="0.2">
      <c r="AV7166" s="191" t="str">
        <f t="shared" si="115"/>
        <v>572_RS_28.4_4_202425</v>
      </c>
      <c r="AW7166" s="191" t="s">
        <v>92</v>
      </c>
      <c r="AX7166" s="18">
        <v>202425</v>
      </c>
      <c r="AY7166" s="191">
        <v>572</v>
      </c>
      <c r="AZ7166" s="191">
        <v>28.4</v>
      </c>
      <c r="BA7166" s="191">
        <v>4</v>
      </c>
      <c r="BB7166" s="191">
        <v>0</v>
      </c>
    </row>
    <row r="7167" spans="48:54" x14ac:dyDescent="0.2">
      <c r="AV7167" s="191" t="str">
        <f t="shared" si="115"/>
        <v>574_RS_28.4_4_202425</v>
      </c>
      <c r="AW7167" s="191" t="s">
        <v>92</v>
      </c>
      <c r="AX7167" s="18">
        <v>202425</v>
      </c>
      <c r="AY7167" s="191">
        <v>574</v>
      </c>
      <c r="AZ7167" s="191">
        <v>28.4</v>
      </c>
      <c r="BA7167" s="191">
        <v>4</v>
      </c>
      <c r="BB7167" s="191">
        <v>0</v>
      </c>
    </row>
    <row r="7168" spans="48:54" x14ac:dyDescent="0.2">
      <c r="AV7168" s="191" t="str">
        <f t="shared" si="115"/>
        <v>576_RS_28.4_4_202425</v>
      </c>
      <c r="AW7168" s="191" t="s">
        <v>92</v>
      </c>
      <c r="AX7168" s="18">
        <v>202425</v>
      </c>
      <c r="AY7168" s="191">
        <v>576</v>
      </c>
      <c r="AZ7168" s="191">
        <v>28.4</v>
      </c>
      <c r="BA7168" s="191">
        <v>4</v>
      </c>
      <c r="BB7168" s="191">
        <v>0</v>
      </c>
    </row>
    <row r="7169" spans="48:54" x14ac:dyDescent="0.2">
      <c r="AV7169" s="191" t="str">
        <f t="shared" si="115"/>
        <v>582_RS_28.4_4_202425</v>
      </c>
      <c r="AW7169" s="191" t="s">
        <v>92</v>
      </c>
      <c r="AX7169" s="18">
        <v>202425</v>
      </c>
      <c r="AY7169" s="191">
        <v>582</v>
      </c>
      <c r="AZ7169" s="191">
        <v>28.4</v>
      </c>
      <c r="BA7169" s="191">
        <v>4</v>
      </c>
      <c r="BB7169" s="191">
        <v>0</v>
      </c>
    </row>
    <row r="7170" spans="48:54" x14ac:dyDescent="0.2">
      <c r="AV7170" s="191" t="str">
        <f t="shared" si="115"/>
        <v>584_RS_28.4_4_202425</v>
      </c>
      <c r="AW7170" s="191" t="s">
        <v>92</v>
      </c>
      <c r="AX7170" s="18">
        <v>202425</v>
      </c>
      <c r="AY7170" s="191">
        <v>584</v>
      </c>
      <c r="AZ7170" s="191">
        <v>28.4</v>
      </c>
      <c r="BA7170" s="191">
        <v>4</v>
      </c>
      <c r="BB7170" s="191">
        <v>0</v>
      </c>
    </row>
    <row r="7171" spans="48:54" x14ac:dyDescent="0.2">
      <c r="AV7171" s="191" t="str">
        <f t="shared" si="115"/>
        <v>586_RS_28.4_4_202425</v>
      </c>
      <c r="AW7171" s="191" t="s">
        <v>92</v>
      </c>
      <c r="AX7171" s="18">
        <v>202425</v>
      </c>
      <c r="AY7171" s="191">
        <v>586</v>
      </c>
      <c r="AZ7171" s="191">
        <v>28.4</v>
      </c>
      <c r="BA7171" s="191">
        <v>4</v>
      </c>
      <c r="BB7171" s="191">
        <v>0</v>
      </c>
    </row>
    <row r="7172" spans="48:54" x14ac:dyDescent="0.2">
      <c r="AV7172" s="191" t="str">
        <f t="shared" ref="AV7172:AV7235" si="116">AY7172&amp;"_"&amp;AW7172&amp;"_"&amp;AZ7172&amp;"_"&amp;BA7172&amp;"_"&amp;AX7172</f>
        <v>512_RS_28.4_5_202425</v>
      </c>
      <c r="AW7172" s="191" t="s">
        <v>92</v>
      </c>
      <c r="AX7172" s="18">
        <v>202425</v>
      </c>
      <c r="AY7172" s="191">
        <v>512</v>
      </c>
      <c r="AZ7172" s="191">
        <v>28.4</v>
      </c>
      <c r="BA7172" s="191">
        <v>5</v>
      </c>
      <c r="BB7172" s="191">
        <v>-0.35699999999999998</v>
      </c>
    </row>
    <row r="7173" spans="48:54" x14ac:dyDescent="0.2">
      <c r="AV7173" s="191" t="str">
        <f t="shared" si="116"/>
        <v>514_RS_28.4_5_202425</v>
      </c>
      <c r="AW7173" s="191" t="s">
        <v>92</v>
      </c>
      <c r="AX7173" s="18">
        <v>202425</v>
      </c>
      <c r="AY7173" s="191">
        <v>514</v>
      </c>
      <c r="AZ7173" s="191">
        <v>28.4</v>
      </c>
      <c r="BA7173" s="191">
        <v>5</v>
      </c>
      <c r="BB7173" s="191">
        <v>0</v>
      </c>
    </row>
    <row r="7174" spans="48:54" x14ac:dyDescent="0.2">
      <c r="AV7174" s="191" t="str">
        <f t="shared" si="116"/>
        <v>516_RS_28.4_5_202425</v>
      </c>
      <c r="AW7174" s="191" t="s">
        <v>92</v>
      </c>
      <c r="AX7174" s="18">
        <v>202425</v>
      </c>
      <c r="AY7174" s="191">
        <v>516</v>
      </c>
      <c r="AZ7174" s="191">
        <v>28.4</v>
      </c>
      <c r="BA7174" s="191">
        <v>5</v>
      </c>
      <c r="BB7174" s="191">
        <v>0</v>
      </c>
    </row>
    <row r="7175" spans="48:54" x14ac:dyDescent="0.2">
      <c r="AV7175" s="191" t="str">
        <f t="shared" si="116"/>
        <v>518_RS_28.4_5_202425</v>
      </c>
      <c r="AW7175" s="191" t="s">
        <v>92</v>
      </c>
      <c r="AX7175" s="18">
        <v>202425</v>
      </c>
      <c r="AY7175" s="191">
        <v>518</v>
      </c>
      <c r="AZ7175" s="191">
        <v>28.4</v>
      </c>
      <c r="BA7175" s="191">
        <v>5</v>
      </c>
      <c r="BB7175" s="191">
        <v>0</v>
      </c>
    </row>
    <row r="7176" spans="48:54" x14ac:dyDescent="0.2">
      <c r="AV7176" s="191" t="str">
        <f t="shared" si="116"/>
        <v>520_RS_28.4_5_202425</v>
      </c>
      <c r="AW7176" s="191" t="s">
        <v>92</v>
      </c>
      <c r="AX7176" s="18">
        <v>202425</v>
      </c>
      <c r="AY7176" s="191">
        <v>520</v>
      </c>
      <c r="AZ7176" s="191">
        <v>28.4</v>
      </c>
      <c r="BA7176" s="191">
        <v>5</v>
      </c>
      <c r="BB7176" s="191">
        <v>0</v>
      </c>
    </row>
    <row r="7177" spans="48:54" x14ac:dyDescent="0.2">
      <c r="AV7177" s="191" t="str">
        <f t="shared" si="116"/>
        <v>522_RS_28.4_5_202425</v>
      </c>
      <c r="AW7177" s="191" t="s">
        <v>92</v>
      </c>
      <c r="AX7177" s="18">
        <v>202425</v>
      </c>
      <c r="AY7177" s="191">
        <v>522</v>
      </c>
      <c r="AZ7177" s="191">
        <v>28.4</v>
      </c>
      <c r="BA7177" s="191">
        <v>5</v>
      </c>
      <c r="BB7177" s="191">
        <v>0</v>
      </c>
    </row>
    <row r="7178" spans="48:54" x14ac:dyDescent="0.2">
      <c r="AV7178" s="191" t="str">
        <f t="shared" si="116"/>
        <v>524_RS_28.4_5_202425</v>
      </c>
      <c r="AW7178" s="191" t="s">
        <v>92</v>
      </c>
      <c r="AX7178" s="18">
        <v>202425</v>
      </c>
      <c r="AY7178" s="191">
        <v>524</v>
      </c>
      <c r="AZ7178" s="191">
        <v>28.4</v>
      </c>
      <c r="BA7178" s="191">
        <v>5</v>
      </c>
      <c r="BB7178" s="191">
        <v>0</v>
      </c>
    </row>
    <row r="7179" spans="48:54" x14ac:dyDescent="0.2">
      <c r="AV7179" s="191" t="str">
        <f t="shared" si="116"/>
        <v>526_RS_28.4_5_202425</v>
      </c>
      <c r="AW7179" s="191" t="s">
        <v>92</v>
      </c>
      <c r="AX7179" s="18">
        <v>202425</v>
      </c>
      <c r="AY7179" s="191">
        <v>526</v>
      </c>
      <c r="AZ7179" s="191">
        <v>28.4</v>
      </c>
      <c r="BA7179" s="191">
        <v>5</v>
      </c>
      <c r="BB7179" s="191">
        <v>0</v>
      </c>
    </row>
    <row r="7180" spans="48:54" x14ac:dyDescent="0.2">
      <c r="AV7180" s="191" t="str">
        <f t="shared" si="116"/>
        <v>528_RS_28.4_5_202425</v>
      </c>
      <c r="AW7180" s="191" t="s">
        <v>92</v>
      </c>
      <c r="AX7180" s="18">
        <v>202425</v>
      </c>
      <c r="AY7180" s="191">
        <v>528</v>
      </c>
      <c r="AZ7180" s="191">
        <v>28.4</v>
      </c>
      <c r="BA7180" s="191">
        <v>5</v>
      </c>
      <c r="BB7180" s="191">
        <v>0</v>
      </c>
    </row>
    <row r="7181" spans="48:54" x14ac:dyDescent="0.2">
      <c r="AV7181" s="191" t="str">
        <f t="shared" si="116"/>
        <v>530_RS_28.4_5_202425</v>
      </c>
      <c r="AW7181" s="191" t="s">
        <v>92</v>
      </c>
      <c r="AX7181" s="18">
        <v>202425</v>
      </c>
      <c r="AY7181" s="191">
        <v>530</v>
      </c>
      <c r="AZ7181" s="191">
        <v>28.4</v>
      </c>
      <c r="BA7181" s="191">
        <v>5</v>
      </c>
      <c r="BB7181" s="191">
        <v>0</v>
      </c>
    </row>
    <row r="7182" spans="48:54" x14ac:dyDescent="0.2">
      <c r="AV7182" s="191" t="str">
        <f t="shared" si="116"/>
        <v>532_RS_28.4_5_202425</v>
      </c>
      <c r="AW7182" s="191" t="s">
        <v>92</v>
      </c>
      <c r="AX7182" s="18">
        <v>202425</v>
      </c>
      <c r="AY7182" s="191">
        <v>532</v>
      </c>
      <c r="AZ7182" s="191">
        <v>28.4</v>
      </c>
      <c r="BA7182" s="191">
        <v>5</v>
      </c>
      <c r="BB7182" s="191">
        <v>0</v>
      </c>
    </row>
    <row r="7183" spans="48:54" x14ac:dyDescent="0.2">
      <c r="AV7183" s="191" t="str">
        <f t="shared" si="116"/>
        <v>534_RS_28.4_5_202425</v>
      </c>
      <c r="AW7183" s="191" t="s">
        <v>92</v>
      </c>
      <c r="AX7183" s="18">
        <v>202425</v>
      </c>
      <c r="AY7183" s="191">
        <v>534</v>
      </c>
      <c r="AZ7183" s="191">
        <v>28.4</v>
      </c>
      <c r="BA7183" s="191">
        <v>5</v>
      </c>
      <c r="BB7183" s="191">
        <v>0</v>
      </c>
    </row>
    <row r="7184" spans="48:54" x14ac:dyDescent="0.2">
      <c r="AV7184" s="191" t="str">
        <f t="shared" si="116"/>
        <v>536_RS_28.4_5_202425</v>
      </c>
      <c r="AW7184" s="191" t="s">
        <v>92</v>
      </c>
      <c r="AX7184" s="18">
        <v>202425</v>
      </c>
      <c r="AY7184" s="191">
        <v>536</v>
      </c>
      <c r="AZ7184" s="191">
        <v>28.4</v>
      </c>
      <c r="BA7184" s="191">
        <v>5</v>
      </c>
      <c r="BB7184" s="191">
        <v>0</v>
      </c>
    </row>
    <row r="7185" spans="48:54" x14ac:dyDescent="0.2">
      <c r="AV7185" s="191" t="str">
        <f t="shared" si="116"/>
        <v>538_RS_28.4_5_202425</v>
      </c>
      <c r="AW7185" s="191" t="s">
        <v>92</v>
      </c>
      <c r="AX7185" s="18">
        <v>202425</v>
      </c>
      <c r="AY7185" s="191">
        <v>538</v>
      </c>
      <c r="AZ7185" s="191">
        <v>28.4</v>
      </c>
      <c r="BA7185" s="191">
        <v>5</v>
      </c>
      <c r="BB7185" s="191">
        <v>-0.61099999999999999</v>
      </c>
    </row>
    <row r="7186" spans="48:54" x14ac:dyDescent="0.2">
      <c r="AV7186" s="191" t="str">
        <f t="shared" si="116"/>
        <v>540_RS_28.4_5_202425</v>
      </c>
      <c r="AW7186" s="191" t="s">
        <v>92</v>
      </c>
      <c r="AX7186" s="18">
        <v>202425</v>
      </c>
      <c r="AY7186" s="191">
        <v>540</v>
      </c>
      <c r="AZ7186" s="191">
        <v>28.4</v>
      </c>
      <c r="BA7186" s="191">
        <v>5</v>
      </c>
      <c r="BB7186" s="191">
        <v>0</v>
      </c>
    </row>
    <row r="7187" spans="48:54" x14ac:dyDescent="0.2">
      <c r="AV7187" s="191" t="str">
        <f t="shared" si="116"/>
        <v>542_RS_28.4_5_202425</v>
      </c>
      <c r="AW7187" s="191" t="s">
        <v>92</v>
      </c>
      <c r="AX7187" s="18">
        <v>202425</v>
      </c>
      <c r="AY7187" s="191">
        <v>542</v>
      </c>
      <c r="AZ7187" s="191">
        <v>28.4</v>
      </c>
      <c r="BA7187" s="191">
        <v>5</v>
      </c>
      <c r="BB7187" s="191">
        <v>0</v>
      </c>
    </row>
    <row r="7188" spans="48:54" x14ac:dyDescent="0.2">
      <c r="AV7188" s="191" t="str">
        <f t="shared" si="116"/>
        <v>544_RS_28.4_5_202425</v>
      </c>
      <c r="AW7188" s="191" t="s">
        <v>92</v>
      </c>
      <c r="AX7188" s="18">
        <v>202425</v>
      </c>
      <c r="AY7188" s="191">
        <v>544</v>
      </c>
      <c r="AZ7188" s="191">
        <v>28.4</v>
      </c>
      <c r="BA7188" s="191">
        <v>5</v>
      </c>
      <c r="BB7188" s="191">
        <v>0</v>
      </c>
    </row>
    <row r="7189" spans="48:54" x14ac:dyDescent="0.2">
      <c r="AV7189" s="191" t="str">
        <f t="shared" si="116"/>
        <v>545_RS_28.4_5_202425</v>
      </c>
      <c r="AW7189" s="191" t="s">
        <v>92</v>
      </c>
      <c r="AX7189" s="18">
        <v>202425</v>
      </c>
      <c r="AY7189" s="191">
        <v>545</v>
      </c>
      <c r="AZ7189" s="191">
        <v>28.4</v>
      </c>
      <c r="BA7189" s="191">
        <v>5</v>
      </c>
      <c r="BB7189" s="191">
        <v>0</v>
      </c>
    </row>
    <row r="7190" spans="48:54" x14ac:dyDescent="0.2">
      <c r="AV7190" s="191" t="str">
        <f t="shared" si="116"/>
        <v>546_RS_28.4_5_202425</v>
      </c>
      <c r="AW7190" s="191" t="s">
        <v>92</v>
      </c>
      <c r="AX7190" s="18">
        <v>202425</v>
      </c>
      <c r="AY7190" s="191">
        <v>546</v>
      </c>
      <c r="AZ7190" s="191">
        <v>28.4</v>
      </c>
      <c r="BA7190" s="191">
        <v>5</v>
      </c>
      <c r="BB7190" s="191">
        <v>0</v>
      </c>
    </row>
    <row r="7191" spans="48:54" x14ac:dyDescent="0.2">
      <c r="AV7191" s="191" t="str">
        <f t="shared" si="116"/>
        <v>548_RS_28.4_5_202425</v>
      </c>
      <c r="AW7191" s="191" t="s">
        <v>92</v>
      </c>
      <c r="AX7191" s="18">
        <v>202425</v>
      </c>
      <c r="AY7191" s="191">
        <v>548</v>
      </c>
      <c r="AZ7191" s="191">
        <v>28.4</v>
      </c>
      <c r="BA7191" s="191">
        <v>5</v>
      </c>
      <c r="BB7191" s="191">
        <v>0</v>
      </c>
    </row>
    <row r="7192" spans="48:54" x14ac:dyDescent="0.2">
      <c r="AV7192" s="191" t="str">
        <f t="shared" si="116"/>
        <v>550_RS_28.4_5_202425</v>
      </c>
      <c r="AW7192" s="191" t="s">
        <v>92</v>
      </c>
      <c r="AX7192" s="18">
        <v>202425</v>
      </c>
      <c r="AY7192" s="191">
        <v>550</v>
      </c>
      <c r="AZ7192" s="191">
        <v>28.4</v>
      </c>
      <c r="BA7192" s="191">
        <v>5</v>
      </c>
      <c r="BB7192" s="191">
        <v>0</v>
      </c>
    </row>
    <row r="7193" spans="48:54" x14ac:dyDescent="0.2">
      <c r="AV7193" s="191" t="str">
        <f t="shared" si="116"/>
        <v>552_RS_28.4_5_202425</v>
      </c>
      <c r="AW7193" s="191" t="s">
        <v>92</v>
      </c>
      <c r="AX7193" s="18">
        <v>202425</v>
      </c>
      <c r="AY7193" s="191">
        <v>552</v>
      </c>
      <c r="AZ7193" s="191">
        <v>28.4</v>
      </c>
      <c r="BA7193" s="191">
        <v>5</v>
      </c>
      <c r="BB7193" s="191">
        <v>0</v>
      </c>
    </row>
    <row r="7194" spans="48:54" x14ac:dyDescent="0.2">
      <c r="AV7194" s="191" t="str">
        <f t="shared" si="116"/>
        <v>562_RS_28.4_5_202425</v>
      </c>
      <c r="AW7194" s="191" t="s">
        <v>92</v>
      </c>
      <c r="AX7194" s="18">
        <v>202425</v>
      </c>
      <c r="AY7194" s="191">
        <v>562</v>
      </c>
      <c r="AZ7194" s="191">
        <v>28.4</v>
      </c>
      <c r="BA7194" s="191">
        <v>5</v>
      </c>
      <c r="BB7194" s="191">
        <v>0</v>
      </c>
    </row>
    <row r="7195" spans="48:54" x14ac:dyDescent="0.2">
      <c r="AV7195" s="191" t="str">
        <f t="shared" si="116"/>
        <v>564_RS_28.4_5_202425</v>
      </c>
      <c r="AW7195" s="191" t="s">
        <v>92</v>
      </c>
      <c r="AX7195" s="18">
        <v>202425</v>
      </c>
      <c r="AY7195" s="191">
        <v>564</v>
      </c>
      <c r="AZ7195" s="191">
        <v>28.4</v>
      </c>
      <c r="BA7195" s="191">
        <v>5</v>
      </c>
      <c r="BB7195" s="191">
        <v>0</v>
      </c>
    </row>
    <row r="7196" spans="48:54" x14ac:dyDescent="0.2">
      <c r="AV7196" s="191" t="str">
        <f t="shared" si="116"/>
        <v>566_RS_28.4_5_202425</v>
      </c>
      <c r="AW7196" s="191" t="s">
        <v>92</v>
      </c>
      <c r="AX7196" s="18">
        <v>202425</v>
      </c>
      <c r="AY7196" s="191">
        <v>566</v>
      </c>
      <c r="AZ7196" s="191">
        <v>28.4</v>
      </c>
      <c r="BA7196" s="191">
        <v>5</v>
      </c>
      <c r="BB7196" s="191">
        <v>0</v>
      </c>
    </row>
    <row r="7197" spans="48:54" x14ac:dyDescent="0.2">
      <c r="AV7197" s="191" t="str">
        <f t="shared" si="116"/>
        <v>568_RS_28.4_5_202425</v>
      </c>
      <c r="AW7197" s="191" t="s">
        <v>92</v>
      </c>
      <c r="AX7197" s="18">
        <v>202425</v>
      </c>
      <c r="AY7197" s="191">
        <v>568</v>
      </c>
      <c r="AZ7197" s="191">
        <v>28.4</v>
      </c>
      <c r="BA7197" s="191">
        <v>5</v>
      </c>
      <c r="BB7197" s="191">
        <v>0</v>
      </c>
    </row>
    <row r="7198" spans="48:54" x14ac:dyDescent="0.2">
      <c r="AV7198" s="191" t="str">
        <f t="shared" si="116"/>
        <v>572_RS_28.4_5_202425</v>
      </c>
      <c r="AW7198" s="191" t="s">
        <v>92</v>
      </c>
      <c r="AX7198" s="18">
        <v>202425</v>
      </c>
      <c r="AY7198" s="191">
        <v>572</v>
      </c>
      <c r="AZ7198" s="191">
        <v>28.4</v>
      </c>
      <c r="BA7198" s="191">
        <v>5</v>
      </c>
      <c r="BB7198" s="191">
        <v>0</v>
      </c>
    </row>
    <row r="7199" spans="48:54" x14ac:dyDescent="0.2">
      <c r="AV7199" s="191" t="str">
        <f t="shared" si="116"/>
        <v>574_RS_28.4_5_202425</v>
      </c>
      <c r="AW7199" s="191" t="s">
        <v>92</v>
      </c>
      <c r="AX7199" s="18">
        <v>202425</v>
      </c>
      <c r="AY7199" s="191">
        <v>574</v>
      </c>
      <c r="AZ7199" s="191">
        <v>28.4</v>
      </c>
      <c r="BA7199" s="191">
        <v>5</v>
      </c>
      <c r="BB7199" s="191">
        <v>0</v>
      </c>
    </row>
    <row r="7200" spans="48:54" x14ac:dyDescent="0.2">
      <c r="AV7200" s="191" t="str">
        <f t="shared" si="116"/>
        <v>576_RS_28.4_5_202425</v>
      </c>
      <c r="AW7200" s="191" t="s">
        <v>92</v>
      </c>
      <c r="AX7200" s="18">
        <v>202425</v>
      </c>
      <c r="AY7200" s="191">
        <v>576</v>
      </c>
      <c r="AZ7200" s="191">
        <v>28.4</v>
      </c>
      <c r="BA7200" s="191">
        <v>5</v>
      </c>
      <c r="BB7200" s="191">
        <v>0</v>
      </c>
    </row>
    <row r="7201" spans="48:54" x14ac:dyDescent="0.2">
      <c r="AV7201" s="191" t="str">
        <f t="shared" si="116"/>
        <v>582_RS_28.4_5_202425</v>
      </c>
      <c r="AW7201" s="191" t="s">
        <v>92</v>
      </c>
      <c r="AX7201" s="18">
        <v>202425</v>
      </c>
      <c r="AY7201" s="191">
        <v>582</v>
      </c>
      <c r="AZ7201" s="191">
        <v>28.4</v>
      </c>
      <c r="BA7201" s="191">
        <v>5</v>
      </c>
      <c r="BB7201" s="191">
        <v>0</v>
      </c>
    </row>
    <row r="7202" spans="48:54" x14ac:dyDescent="0.2">
      <c r="AV7202" s="191" t="str">
        <f t="shared" si="116"/>
        <v>584_RS_28.4_5_202425</v>
      </c>
      <c r="AW7202" s="191" t="s">
        <v>92</v>
      </c>
      <c r="AX7202" s="18">
        <v>202425</v>
      </c>
      <c r="AY7202" s="191">
        <v>584</v>
      </c>
      <c r="AZ7202" s="191">
        <v>28.4</v>
      </c>
      <c r="BA7202" s="191">
        <v>5</v>
      </c>
      <c r="BB7202" s="191">
        <v>0</v>
      </c>
    </row>
    <row r="7203" spans="48:54" x14ac:dyDescent="0.2">
      <c r="AV7203" s="191" t="str">
        <f t="shared" si="116"/>
        <v>586_RS_28.4_5_202425</v>
      </c>
      <c r="AW7203" s="191" t="s">
        <v>92</v>
      </c>
      <c r="AX7203" s="18">
        <v>202425</v>
      </c>
      <c r="AY7203" s="191">
        <v>586</v>
      </c>
      <c r="AZ7203" s="191">
        <v>28.4</v>
      </c>
      <c r="BA7203" s="191">
        <v>5</v>
      </c>
      <c r="BB7203" s="191">
        <v>0</v>
      </c>
    </row>
    <row r="7204" spans="48:54" x14ac:dyDescent="0.2">
      <c r="AV7204" s="191" t="str">
        <f t="shared" si="116"/>
        <v>512_RS_29_1_202425</v>
      </c>
      <c r="AW7204" s="191" t="s">
        <v>92</v>
      </c>
      <c r="AX7204" s="18">
        <v>202425</v>
      </c>
      <c r="AY7204" s="191">
        <v>512</v>
      </c>
      <c r="AZ7204" s="191">
        <v>29</v>
      </c>
      <c r="BA7204" s="191">
        <v>1</v>
      </c>
      <c r="BB7204" s="191">
        <v>4483.8909999999996</v>
      </c>
    </row>
    <row r="7205" spans="48:54" x14ac:dyDescent="0.2">
      <c r="AV7205" s="191" t="str">
        <f t="shared" si="116"/>
        <v>514_RS_29_1_202425</v>
      </c>
      <c r="AW7205" s="191" t="s">
        <v>92</v>
      </c>
      <c r="AX7205" s="18">
        <v>202425</v>
      </c>
      <c r="AY7205" s="191">
        <v>514</v>
      </c>
      <c r="AZ7205" s="191">
        <v>29</v>
      </c>
      <c r="BA7205" s="191">
        <v>1</v>
      </c>
      <c r="BB7205" s="191">
        <v>60870.911</v>
      </c>
    </row>
    <row r="7206" spans="48:54" x14ac:dyDescent="0.2">
      <c r="AV7206" s="191" t="str">
        <f t="shared" si="116"/>
        <v>516_RS_29_1_202425</v>
      </c>
      <c r="AW7206" s="191" t="s">
        <v>92</v>
      </c>
      <c r="AX7206" s="18">
        <v>202425</v>
      </c>
      <c r="AY7206" s="191">
        <v>516</v>
      </c>
      <c r="AZ7206" s="191">
        <v>29</v>
      </c>
      <c r="BA7206" s="191">
        <v>1</v>
      </c>
      <c r="BB7206" s="191">
        <v>4920.7508557150268</v>
      </c>
    </row>
    <row r="7207" spans="48:54" x14ac:dyDescent="0.2">
      <c r="AV7207" s="191" t="str">
        <f t="shared" si="116"/>
        <v>518_RS_29_1_202425</v>
      </c>
      <c r="AW7207" s="191" t="s">
        <v>92</v>
      </c>
      <c r="AX7207" s="18">
        <v>202425</v>
      </c>
      <c r="AY7207" s="191">
        <v>518</v>
      </c>
      <c r="AZ7207" s="191">
        <v>29</v>
      </c>
      <c r="BA7207" s="191">
        <v>1</v>
      </c>
      <c r="BB7207" s="191">
        <v>1707.6560900000004</v>
      </c>
    </row>
    <row r="7208" spans="48:54" x14ac:dyDescent="0.2">
      <c r="AV7208" s="191" t="str">
        <f t="shared" si="116"/>
        <v>520_RS_29_1_202425</v>
      </c>
      <c r="AW7208" s="191" t="s">
        <v>92</v>
      </c>
      <c r="AX7208" s="18">
        <v>202425</v>
      </c>
      <c r="AY7208" s="191">
        <v>520</v>
      </c>
      <c r="AZ7208" s="191">
        <v>29</v>
      </c>
      <c r="BA7208" s="191">
        <v>1</v>
      </c>
      <c r="BB7208" s="191">
        <v>3440.2060000000001</v>
      </c>
    </row>
    <row r="7209" spans="48:54" x14ac:dyDescent="0.2">
      <c r="AV7209" s="191" t="str">
        <f t="shared" si="116"/>
        <v>522_RS_29_1_202425</v>
      </c>
      <c r="AW7209" s="191" t="s">
        <v>92</v>
      </c>
      <c r="AX7209" s="18">
        <v>202425</v>
      </c>
      <c r="AY7209" s="191">
        <v>522</v>
      </c>
      <c r="AZ7209" s="191">
        <v>29</v>
      </c>
      <c r="BA7209" s="191">
        <v>1</v>
      </c>
      <c r="BB7209" s="191">
        <v>7990.6877600000007</v>
      </c>
    </row>
    <row r="7210" spans="48:54" x14ac:dyDescent="0.2">
      <c r="AV7210" s="191" t="str">
        <f t="shared" si="116"/>
        <v>524_RS_29_1_202425</v>
      </c>
      <c r="AW7210" s="191" t="s">
        <v>92</v>
      </c>
      <c r="AX7210" s="18">
        <v>202425</v>
      </c>
      <c r="AY7210" s="191">
        <v>524</v>
      </c>
      <c r="AZ7210" s="191">
        <v>29</v>
      </c>
      <c r="BA7210" s="191">
        <v>1</v>
      </c>
      <c r="BB7210" s="191">
        <v>12590.859859999999</v>
      </c>
    </row>
    <row r="7211" spans="48:54" x14ac:dyDescent="0.2">
      <c r="AV7211" s="191" t="str">
        <f t="shared" si="116"/>
        <v>526_RS_29_1_202425</v>
      </c>
      <c r="AW7211" s="191" t="s">
        <v>92</v>
      </c>
      <c r="AX7211" s="18">
        <v>202425</v>
      </c>
      <c r="AY7211" s="191">
        <v>526</v>
      </c>
      <c r="AZ7211" s="191">
        <v>29</v>
      </c>
      <c r="BA7211" s="191">
        <v>1</v>
      </c>
      <c r="BB7211" s="191">
        <v>7703.8770000000004</v>
      </c>
    </row>
    <row r="7212" spans="48:54" x14ac:dyDescent="0.2">
      <c r="AV7212" s="191" t="str">
        <f t="shared" si="116"/>
        <v>528_RS_29_1_202425</v>
      </c>
      <c r="AW7212" s="191" t="s">
        <v>92</v>
      </c>
      <c r="AX7212" s="18">
        <v>202425</v>
      </c>
      <c r="AY7212" s="191">
        <v>528</v>
      </c>
      <c r="AZ7212" s="191">
        <v>29</v>
      </c>
      <c r="BA7212" s="191">
        <v>1</v>
      </c>
      <c r="BB7212" s="191">
        <v>1362</v>
      </c>
    </row>
    <row r="7213" spans="48:54" x14ac:dyDescent="0.2">
      <c r="AV7213" s="191" t="str">
        <f t="shared" si="116"/>
        <v>530_RS_29_1_202425</v>
      </c>
      <c r="AW7213" s="191" t="s">
        <v>92</v>
      </c>
      <c r="AX7213" s="18">
        <v>202425</v>
      </c>
      <c r="AY7213" s="191">
        <v>530</v>
      </c>
      <c r="AZ7213" s="191">
        <v>29</v>
      </c>
      <c r="BA7213" s="191">
        <v>1</v>
      </c>
      <c r="BB7213" s="191">
        <v>27159.363000000001</v>
      </c>
    </row>
    <row r="7214" spans="48:54" x14ac:dyDescent="0.2">
      <c r="AV7214" s="191" t="str">
        <f t="shared" si="116"/>
        <v>532_RS_29_1_202425</v>
      </c>
      <c r="AW7214" s="191" t="s">
        <v>92</v>
      </c>
      <c r="AX7214" s="18">
        <v>202425</v>
      </c>
      <c r="AY7214" s="191">
        <v>532</v>
      </c>
      <c r="AZ7214" s="191">
        <v>29</v>
      </c>
      <c r="BA7214" s="191">
        <v>1</v>
      </c>
      <c r="BB7214" s="191">
        <v>12752.131000000001</v>
      </c>
    </row>
    <row r="7215" spans="48:54" x14ac:dyDescent="0.2">
      <c r="AV7215" s="191" t="str">
        <f t="shared" si="116"/>
        <v>534_RS_29_1_202425</v>
      </c>
      <c r="AW7215" s="191" t="s">
        <v>92</v>
      </c>
      <c r="AX7215" s="18">
        <v>202425</v>
      </c>
      <c r="AY7215" s="191">
        <v>534</v>
      </c>
      <c r="AZ7215" s="191">
        <v>29</v>
      </c>
      <c r="BA7215" s="191">
        <v>1</v>
      </c>
      <c r="BB7215" s="191">
        <v>17409.638060000001</v>
      </c>
    </row>
    <row r="7216" spans="48:54" x14ac:dyDescent="0.2">
      <c r="AV7216" s="191" t="str">
        <f t="shared" si="116"/>
        <v>536_RS_29_1_202425</v>
      </c>
      <c r="AW7216" s="191" t="s">
        <v>92</v>
      </c>
      <c r="AX7216" s="18">
        <v>202425</v>
      </c>
      <c r="AY7216" s="191">
        <v>536</v>
      </c>
      <c r="AZ7216" s="191">
        <v>29</v>
      </c>
      <c r="BA7216" s="191">
        <v>1</v>
      </c>
      <c r="BB7216" s="191">
        <v>10983.431999999999</v>
      </c>
    </row>
    <row r="7217" spans="48:54" x14ac:dyDescent="0.2">
      <c r="AV7217" s="191" t="str">
        <f t="shared" si="116"/>
        <v>538_RS_29_1_202425</v>
      </c>
      <c r="AW7217" s="191" t="s">
        <v>92</v>
      </c>
      <c r="AX7217" s="18">
        <v>202425</v>
      </c>
      <c r="AY7217" s="191">
        <v>538</v>
      </c>
      <c r="AZ7217" s="191">
        <v>29</v>
      </c>
      <c r="BA7217" s="191">
        <v>1</v>
      </c>
      <c r="BB7217" s="191">
        <v>4466.0862800000004</v>
      </c>
    </row>
    <row r="7218" spans="48:54" x14ac:dyDescent="0.2">
      <c r="AV7218" s="191" t="str">
        <f t="shared" si="116"/>
        <v>540_RS_29_1_202425</v>
      </c>
      <c r="AW7218" s="191" t="s">
        <v>92</v>
      </c>
      <c r="AX7218" s="18">
        <v>202425</v>
      </c>
      <c r="AY7218" s="191">
        <v>540</v>
      </c>
      <c r="AZ7218" s="191">
        <v>29</v>
      </c>
      <c r="BA7218" s="191">
        <v>1</v>
      </c>
      <c r="BB7218" s="191">
        <v>1888.5219999999999</v>
      </c>
    </row>
    <row r="7219" spans="48:54" x14ac:dyDescent="0.2">
      <c r="AV7219" s="191" t="str">
        <f t="shared" si="116"/>
        <v>542_RS_29_1_202425</v>
      </c>
      <c r="AW7219" s="191" t="s">
        <v>92</v>
      </c>
      <c r="AX7219" s="18">
        <v>202425</v>
      </c>
      <c r="AY7219" s="191">
        <v>542</v>
      </c>
      <c r="AZ7219" s="191">
        <v>29</v>
      </c>
      <c r="BA7219" s="191">
        <v>1</v>
      </c>
      <c r="BB7219" s="191">
        <v>11274.646000000001</v>
      </c>
    </row>
    <row r="7220" spans="48:54" x14ac:dyDescent="0.2">
      <c r="AV7220" s="191" t="str">
        <f t="shared" si="116"/>
        <v>544_RS_29_1_202425</v>
      </c>
      <c r="AW7220" s="191" t="s">
        <v>92</v>
      </c>
      <c r="AX7220" s="18">
        <v>202425</v>
      </c>
      <c r="AY7220" s="191">
        <v>544</v>
      </c>
      <c r="AZ7220" s="191">
        <v>29</v>
      </c>
      <c r="BA7220" s="191">
        <v>1</v>
      </c>
      <c r="BB7220" s="191">
        <v>4528.1908000000003</v>
      </c>
    </row>
    <row r="7221" spans="48:54" x14ac:dyDescent="0.2">
      <c r="AV7221" s="191" t="str">
        <f t="shared" si="116"/>
        <v>545_RS_29_1_202425</v>
      </c>
      <c r="AW7221" s="191" t="s">
        <v>92</v>
      </c>
      <c r="AX7221" s="18">
        <v>202425</v>
      </c>
      <c r="AY7221" s="191">
        <v>545</v>
      </c>
      <c r="AZ7221" s="191">
        <v>29</v>
      </c>
      <c r="BA7221" s="191">
        <v>1</v>
      </c>
      <c r="BB7221" s="191">
        <v>15749.806350000001</v>
      </c>
    </row>
    <row r="7222" spans="48:54" x14ac:dyDescent="0.2">
      <c r="AV7222" s="191" t="str">
        <f t="shared" si="116"/>
        <v>546_RS_29_1_202425</v>
      </c>
      <c r="AW7222" s="191" t="s">
        <v>92</v>
      </c>
      <c r="AX7222" s="18">
        <v>202425</v>
      </c>
      <c r="AY7222" s="191">
        <v>546</v>
      </c>
      <c r="AZ7222" s="191">
        <v>29</v>
      </c>
      <c r="BA7222" s="191">
        <v>1</v>
      </c>
      <c r="BB7222" s="191">
        <v>2022.877</v>
      </c>
    </row>
    <row r="7223" spans="48:54" x14ac:dyDescent="0.2">
      <c r="AV7223" s="191" t="str">
        <f t="shared" si="116"/>
        <v>548_RS_29_1_202425</v>
      </c>
      <c r="AW7223" s="191" t="s">
        <v>92</v>
      </c>
      <c r="AX7223" s="18">
        <v>202425</v>
      </c>
      <c r="AY7223" s="191">
        <v>548</v>
      </c>
      <c r="AZ7223" s="191">
        <v>29</v>
      </c>
      <c r="BA7223" s="191">
        <v>1</v>
      </c>
      <c r="BB7223" s="191">
        <v>5793.875</v>
      </c>
    </row>
    <row r="7224" spans="48:54" x14ac:dyDescent="0.2">
      <c r="AV7224" s="191" t="str">
        <f t="shared" si="116"/>
        <v>550_RS_29_1_202425</v>
      </c>
      <c r="AW7224" s="191" t="s">
        <v>92</v>
      </c>
      <c r="AX7224" s="18">
        <v>202425</v>
      </c>
      <c r="AY7224" s="191">
        <v>550</v>
      </c>
      <c r="AZ7224" s="191">
        <v>29</v>
      </c>
      <c r="BA7224" s="191">
        <v>1</v>
      </c>
      <c r="BB7224" s="191">
        <v>2394.6649236121639</v>
      </c>
    </row>
    <row r="7225" spans="48:54" x14ac:dyDescent="0.2">
      <c r="AV7225" s="191" t="str">
        <f t="shared" si="116"/>
        <v>552_RS_29_1_202425</v>
      </c>
      <c r="AW7225" s="191" t="s">
        <v>92</v>
      </c>
      <c r="AX7225" s="18">
        <v>202425</v>
      </c>
      <c r="AY7225" s="191">
        <v>552</v>
      </c>
      <c r="AZ7225" s="191">
        <v>29</v>
      </c>
      <c r="BA7225" s="191">
        <v>1</v>
      </c>
      <c r="BB7225" s="191">
        <v>9441.8822600000003</v>
      </c>
    </row>
    <row r="7226" spans="48:54" x14ac:dyDescent="0.2">
      <c r="AV7226" s="191" t="str">
        <f t="shared" si="116"/>
        <v>562_RS_29_1_202425</v>
      </c>
      <c r="AW7226" s="191" t="s">
        <v>92</v>
      </c>
      <c r="AX7226" s="18">
        <v>202425</v>
      </c>
      <c r="AY7226" s="191">
        <v>562</v>
      </c>
      <c r="AZ7226" s="191">
        <v>29</v>
      </c>
      <c r="BA7226" s="191">
        <v>1</v>
      </c>
      <c r="BB7226" s="191">
        <v>0</v>
      </c>
    </row>
    <row r="7227" spans="48:54" x14ac:dyDescent="0.2">
      <c r="AV7227" s="191" t="str">
        <f t="shared" si="116"/>
        <v>564_RS_29_1_202425</v>
      </c>
      <c r="AW7227" s="191" t="s">
        <v>92</v>
      </c>
      <c r="AX7227" s="18">
        <v>202425</v>
      </c>
      <c r="AY7227" s="191">
        <v>564</v>
      </c>
      <c r="AZ7227" s="191">
        <v>29</v>
      </c>
      <c r="BA7227" s="191">
        <v>1</v>
      </c>
      <c r="BB7227" s="191">
        <v>0</v>
      </c>
    </row>
    <row r="7228" spans="48:54" x14ac:dyDescent="0.2">
      <c r="AV7228" s="191" t="str">
        <f t="shared" si="116"/>
        <v>566_RS_29_1_202425</v>
      </c>
      <c r="AW7228" s="191" t="s">
        <v>92</v>
      </c>
      <c r="AX7228" s="18">
        <v>202425</v>
      </c>
      <c r="AY7228" s="191">
        <v>566</v>
      </c>
      <c r="AZ7228" s="191">
        <v>29</v>
      </c>
      <c r="BA7228" s="191">
        <v>1</v>
      </c>
      <c r="BB7228" s="191">
        <v>0</v>
      </c>
    </row>
    <row r="7229" spans="48:54" x14ac:dyDescent="0.2">
      <c r="AV7229" s="191" t="str">
        <f t="shared" si="116"/>
        <v>568_RS_29_1_202425</v>
      </c>
      <c r="AW7229" s="191" t="s">
        <v>92</v>
      </c>
      <c r="AX7229" s="18">
        <v>202425</v>
      </c>
      <c r="AY7229" s="191">
        <v>568</v>
      </c>
      <c r="AZ7229" s="191">
        <v>29</v>
      </c>
      <c r="BA7229" s="191">
        <v>1</v>
      </c>
      <c r="BB7229" s="191">
        <v>0</v>
      </c>
    </row>
    <row r="7230" spans="48:54" x14ac:dyDescent="0.2">
      <c r="AV7230" s="191" t="str">
        <f t="shared" si="116"/>
        <v>572_RS_29_1_202425</v>
      </c>
      <c r="AW7230" s="191" t="s">
        <v>92</v>
      </c>
      <c r="AX7230" s="18">
        <v>202425</v>
      </c>
      <c r="AY7230" s="191">
        <v>572</v>
      </c>
      <c r="AZ7230" s="191">
        <v>29</v>
      </c>
      <c r="BA7230" s="191">
        <v>1</v>
      </c>
      <c r="BB7230" s="191">
        <v>0</v>
      </c>
    </row>
    <row r="7231" spans="48:54" x14ac:dyDescent="0.2">
      <c r="AV7231" s="191" t="str">
        <f t="shared" si="116"/>
        <v>574_RS_29_1_202425</v>
      </c>
      <c r="AW7231" s="191" t="s">
        <v>92</v>
      </c>
      <c r="AX7231" s="18">
        <v>202425</v>
      </c>
      <c r="AY7231" s="191">
        <v>574</v>
      </c>
      <c r="AZ7231" s="191">
        <v>29</v>
      </c>
      <c r="BA7231" s="191">
        <v>1</v>
      </c>
      <c r="BB7231" s="191">
        <v>0</v>
      </c>
    </row>
    <row r="7232" spans="48:54" x14ac:dyDescent="0.2">
      <c r="AV7232" s="191" t="str">
        <f t="shared" si="116"/>
        <v>576_RS_29_1_202425</v>
      </c>
      <c r="AW7232" s="191" t="s">
        <v>92</v>
      </c>
      <c r="AX7232" s="18">
        <v>202425</v>
      </c>
      <c r="AY7232" s="191">
        <v>576</v>
      </c>
      <c r="AZ7232" s="191">
        <v>29</v>
      </c>
      <c r="BA7232" s="191">
        <v>1</v>
      </c>
      <c r="BB7232" s="191">
        <v>0</v>
      </c>
    </row>
    <row r="7233" spans="48:54" x14ac:dyDescent="0.2">
      <c r="AV7233" s="191" t="str">
        <f t="shared" si="116"/>
        <v>582_RS_29_1_202425</v>
      </c>
      <c r="AW7233" s="191" t="s">
        <v>92</v>
      </c>
      <c r="AX7233" s="18">
        <v>202425</v>
      </c>
      <c r="AY7233" s="191">
        <v>582</v>
      </c>
      <c r="AZ7233" s="191">
        <v>29</v>
      </c>
      <c r="BA7233" s="191">
        <v>1</v>
      </c>
      <c r="BB7233" s="191">
        <v>0</v>
      </c>
    </row>
    <row r="7234" spans="48:54" x14ac:dyDescent="0.2">
      <c r="AV7234" s="191" t="str">
        <f t="shared" si="116"/>
        <v>584_RS_29_1_202425</v>
      </c>
      <c r="AW7234" s="191" t="s">
        <v>92</v>
      </c>
      <c r="AX7234" s="18">
        <v>202425</v>
      </c>
      <c r="AY7234" s="191">
        <v>584</v>
      </c>
      <c r="AZ7234" s="191">
        <v>29</v>
      </c>
      <c r="BA7234" s="191">
        <v>1</v>
      </c>
      <c r="BB7234" s="191">
        <v>0</v>
      </c>
    </row>
    <row r="7235" spans="48:54" x14ac:dyDescent="0.2">
      <c r="AV7235" s="191" t="str">
        <f t="shared" si="116"/>
        <v>586_RS_29_1_202425</v>
      </c>
      <c r="AW7235" s="191" t="s">
        <v>92</v>
      </c>
      <c r="AX7235" s="18">
        <v>202425</v>
      </c>
      <c r="AY7235" s="191">
        <v>586</v>
      </c>
      <c r="AZ7235" s="191">
        <v>29</v>
      </c>
      <c r="BA7235" s="191">
        <v>1</v>
      </c>
      <c r="BB7235" s="191">
        <v>0</v>
      </c>
    </row>
    <row r="7236" spans="48:54" x14ac:dyDescent="0.2">
      <c r="AV7236" s="191" t="str">
        <f t="shared" ref="AV7236:AV7299" si="117">AY7236&amp;"_"&amp;AW7236&amp;"_"&amp;AZ7236&amp;"_"&amp;BA7236&amp;"_"&amp;AX7236</f>
        <v>512_RS_29_2_202425</v>
      </c>
      <c r="AW7236" s="191" t="s">
        <v>92</v>
      </c>
      <c r="AX7236" s="18">
        <v>202425</v>
      </c>
      <c r="AY7236" s="191">
        <v>512</v>
      </c>
      <c r="AZ7236" s="191">
        <v>29</v>
      </c>
      <c r="BA7236" s="191">
        <v>2</v>
      </c>
      <c r="BB7236" s="191">
        <v>-1230.962</v>
      </c>
    </row>
    <row r="7237" spans="48:54" x14ac:dyDescent="0.2">
      <c r="AV7237" s="191" t="str">
        <f t="shared" si="117"/>
        <v>514_RS_29_2_202425</v>
      </c>
      <c r="AW7237" s="191" t="s">
        <v>92</v>
      </c>
      <c r="AX7237" s="18">
        <v>202425</v>
      </c>
      <c r="AY7237" s="191">
        <v>514</v>
      </c>
      <c r="AZ7237" s="191">
        <v>29</v>
      </c>
      <c r="BA7237" s="191">
        <v>2</v>
      </c>
      <c r="BB7237" s="191">
        <v>-3107.0479999999998</v>
      </c>
    </row>
    <row r="7238" spans="48:54" x14ac:dyDescent="0.2">
      <c r="AV7238" s="191" t="str">
        <f t="shared" si="117"/>
        <v>516_RS_29_2_202425</v>
      </c>
      <c r="AW7238" s="191" t="s">
        <v>92</v>
      </c>
      <c r="AX7238" s="18">
        <v>202425</v>
      </c>
      <c r="AY7238" s="191">
        <v>516</v>
      </c>
      <c r="AZ7238" s="191">
        <v>29</v>
      </c>
      <c r="BA7238" s="191">
        <v>2</v>
      </c>
      <c r="BB7238" s="191">
        <v>-1878.3806199999997</v>
      </c>
    </row>
    <row r="7239" spans="48:54" x14ac:dyDescent="0.2">
      <c r="AV7239" s="191" t="str">
        <f t="shared" si="117"/>
        <v>518_RS_29_2_202425</v>
      </c>
      <c r="AW7239" s="191" t="s">
        <v>92</v>
      </c>
      <c r="AX7239" s="18">
        <v>202425</v>
      </c>
      <c r="AY7239" s="191">
        <v>518</v>
      </c>
      <c r="AZ7239" s="191">
        <v>29</v>
      </c>
      <c r="BA7239" s="191">
        <v>2</v>
      </c>
      <c r="BB7239" s="191">
        <v>-1043.338</v>
      </c>
    </row>
    <row r="7240" spans="48:54" x14ac:dyDescent="0.2">
      <c r="AV7240" s="191" t="str">
        <f t="shared" si="117"/>
        <v>520_RS_29_2_202425</v>
      </c>
      <c r="AW7240" s="191" t="s">
        <v>92</v>
      </c>
      <c r="AX7240" s="18">
        <v>202425</v>
      </c>
      <c r="AY7240" s="191">
        <v>520</v>
      </c>
      <c r="AZ7240" s="191">
        <v>29</v>
      </c>
      <c r="BA7240" s="191">
        <v>2</v>
      </c>
      <c r="BB7240" s="191">
        <v>-3225.2889999999998</v>
      </c>
    </row>
    <row r="7241" spans="48:54" x14ac:dyDescent="0.2">
      <c r="AV7241" s="191" t="str">
        <f t="shared" si="117"/>
        <v>522_RS_29_2_202425</v>
      </c>
      <c r="AW7241" s="191" t="s">
        <v>92</v>
      </c>
      <c r="AX7241" s="18">
        <v>202425</v>
      </c>
      <c r="AY7241" s="191">
        <v>522</v>
      </c>
      <c r="AZ7241" s="191">
        <v>29</v>
      </c>
      <c r="BA7241" s="191">
        <v>2</v>
      </c>
      <c r="BB7241" s="191">
        <v>-2369.3743999999997</v>
      </c>
    </row>
    <row r="7242" spans="48:54" x14ac:dyDescent="0.2">
      <c r="AV7242" s="191" t="str">
        <f t="shared" si="117"/>
        <v>524_RS_29_2_202425</v>
      </c>
      <c r="AW7242" s="191" t="s">
        <v>92</v>
      </c>
      <c r="AX7242" s="18">
        <v>202425</v>
      </c>
      <c r="AY7242" s="191">
        <v>524</v>
      </c>
      <c r="AZ7242" s="191">
        <v>29</v>
      </c>
      <c r="BA7242" s="191">
        <v>2</v>
      </c>
      <c r="BB7242" s="191">
        <v>-1511.55737</v>
      </c>
    </row>
    <row r="7243" spans="48:54" x14ac:dyDescent="0.2">
      <c r="AV7243" s="191" t="str">
        <f t="shared" si="117"/>
        <v>526_RS_29_2_202425</v>
      </c>
      <c r="AW7243" s="191" t="s">
        <v>92</v>
      </c>
      <c r="AX7243" s="18">
        <v>202425</v>
      </c>
      <c r="AY7243" s="191">
        <v>526</v>
      </c>
      <c r="AZ7243" s="191">
        <v>29</v>
      </c>
      <c r="BA7243" s="191">
        <v>2</v>
      </c>
      <c r="BB7243" s="191">
        <v>-5568.875</v>
      </c>
    </row>
    <row r="7244" spans="48:54" x14ac:dyDescent="0.2">
      <c r="AV7244" s="191" t="str">
        <f t="shared" si="117"/>
        <v>528_RS_29_2_202425</v>
      </c>
      <c r="AW7244" s="191" t="s">
        <v>92</v>
      </c>
      <c r="AX7244" s="18">
        <v>202425</v>
      </c>
      <c r="AY7244" s="191">
        <v>528</v>
      </c>
      <c r="AZ7244" s="191">
        <v>29</v>
      </c>
      <c r="BA7244" s="191">
        <v>2</v>
      </c>
      <c r="BB7244" s="191">
        <v>-522</v>
      </c>
    </row>
    <row r="7245" spans="48:54" x14ac:dyDescent="0.2">
      <c r="AV7245" s="191" t="str">
        <f t="shared" si="117"/>
        <v>530_RS_29_2_202425</v>
      </c>
      <c r="AW7245" s="191" t="s">
        <v>92</v>
      </c>
      <c r="AX7245" s="18">
        <v>202425</v>
      </c>
      <c r="AY7245" s="191">
        <v>530</v>
      </c>
      <c r="AZ7245" s="191">
        <v>29</v>
      </c>
      <c r="BA7245" s="191">
        <v>2</v>
      </c>
      <c r="BB7245" s="191">
        <v>-3454.277</v>
      </c>
    </row>
    <row r="7246" spans="48:54" x14ac:dyDescent="0.2">
      <c r="AV7246" s="191" t="str">
        <f t="shared" si="117"/>
        <v>532_RS_29_2_202425</v>
      </c>
      <c r="AW7246" s="191" t="s">
        <v>92</v>
      </c>
      <c r="AX7246" s="18">
        <v>202425</v>
      </c>
      <c r="AY7246" s="191">
        <v>532</v>
      </c>
      <c r="AZ7246" s="191">
        <v>29</v>
      </c>
      <c r="BA7246" s="191">
        <v>2</v>
      </c>
      <c r="BB7246" s="191">
        <v>-10920.791999999999</v>
      </c>
    </row>
    <row r="7247" spans="48:54" x14ac:dyDescent="0.2">
      <c r="AV7247" s="191" t="str">
        <f t="shared" si="117"/>
        <v>534_RS_29_2_202425</v>
      </c>
      <c r="AW7247" s="191" t="s">
        <v>92</v>
      </c>
      <c r="AX7247" s="18">
        <v>202425</v>
      </c>
      <c r="AY7247" s="191">
        <v>534</v>
      </c>
      <c r="AZ7247" s="191">
        <v>29</v>
      </c>
      <c r="BA7247" s="191">
        <v>2</v>
      </c>
      <c r="BB7247" s="191">
        <v>-387.96890999999999</v>
      </c>
    </row>
    <row r="7248" spans="48:54" x14ac:dyDescent="0.2">
      <c r="AV7248" s="191" t="str">
        <f t="shared" si="117"/>
        <v>536_RS_29_2_202425</v>
      </c>
      <c r="AW7248" s="191" t="s">
        <v>92</v>
      </c>
      <c r="AX7248" s="18">
        <v>202425</v>
      </c>
      <c r="AY7248" s="191">
        <v>536</v>
      </c>
      <c r="AZ7248" s="191">
        <v>29</v>
      </c>
      <c r="BA7248" s="191">
        <v>2</v>
      </c>
      <c r="BB7248" s="191">
        <v>-1724.6130000000001</v>
      </c>
    </row>
    <row r="7249" spans="48:54" x14ac:dyDescent="0.2">
      <c r="AV7249" s="191" t="str">
        <f t="shared" si="117"/>
        <v>538_RS_29_2_202425</v>
      </c>
      <c r="AW7249" s="191" t="s">
        <v>92</v>
      </c>
      <c r="AX7249" s="18">
        <v>202425</v>
      </c>
      <c r="AY7249" s="191">
        <v>538</v>
      </c>
      <c r="AZ7249" s="191">
        <v>29</v>
      </c>
      <c r="BA7249" s="191">
        <v>2</v>
      </c>
      <c r="BB7249" s="191">
        <v>-231.66993000000002</v>
      </c>
    </row>
    <row r="7250" spans="48:54" x14ac:dyDescent="0.2">
      <c r="AV7250" s="191" t="str">
        <f t="shared" si="117"/>
        <v>540_RS_29_2_202425</v>
      </c>
      <c r="AW7250" s="191" t="s">
        <v>92</v>
      </c>
      <c r="AX7250" s="18">
        <v>202425</v>
      </c>
      <c r="AY7250" s="191">
        <v>540</v>
      </c>
      <c r="AZ7250" s="191">
        <v>29</v>
      </c>
      <c r="BA7250" s="191">
        <v>2</v>
      </c>
      <c r="BB7250" s="191">
        <v>-344.51499999999999</v>
      </c>
    </row>
    <row r="7251" spans="48:54" x14ac:dyDescent="0.2">
      <c r="AV7251" s="191" t="str">
        <f t="shared" si="117"/>
        <v>542_RS_29_2_202425</v>
      </c>
      <c r="AW7251" s="191" t="s">
        <v>92</v>
      </c>
      <c r="AX7251" s="18">
        <v>202425</v>
      </c>
      <c r="AY7251" s="191">
        <v>542</v>
      </c>
      <c r="AZ7251" s="191">
        <v>29</v>
      </c>
      <c r="BA7251" s="191">
        <v>2</v>
      </c>
      <c r="BB7251" s="191">
        <v>-2200.241</v>
      </c>
    </row>
    <row r="7252" spans="48:54" x14ac:dyDescent="0.2">
      <c r="AV7252" s="191" t="str">
        <f t="shared" si="117"/>
        <v>544_RS_29_2_202425</v>
      </c>
      <c r="AW7252" s="191" t="s">
        <v>92</v>
      </c>
      <c r="AX7252" s="18">
        <v>202425</v>
      </c>
      <c r="AY7252" s="191">
        <v>544</v>
      </c>
      <c r="AZ7252" s="191">
        <v>29</v>
      </c>
      <c r="BA7252" s="191">
        <v>2</v>
      </c>
      <c r="BB7252" s="191">
        <v>-4103.5840600000001</v>
      </c>
    </row>
    <row r="7253" spans="48:54" x14ac:dyDescent="0.2">
      <c r="AV7253" s="191" t="str">
        <f t="shared" si="117"/>
        <v>545_RS_29_2_202425</v>
      </c>
      <c r="AW7253" s="191" t="s">
        <v>92</v>
      </c>
      <c r="AX7253" s="18">
        <v>202425</v>
      </c>
      <c r="AY7253" s="191">
        <v>545</v>
      </c>
      <c r="AZ7253" s="191">
        <v>29</v>
      </c>
      <c r="BA7253" s="191">
        <v>2</v>
      </c>
      <c r="BB7253" s="191">
        <v>-3057.7710000000002</v>
      </c>
    </row>
    <row r="7254" spans="48:54" x14ac:dyDescent="0.2">
      <c r="AV7254" s="191" t="str">
        <f t="shared" si="117"/>
        <v>546_RS_29_2_202425</v>
      </c>
      <c r="AW7254" s="191" t="s">
        <v>92</v>
      </c>
      <c r="AX7254" s="18">
        <v>202425</v>
      </c>
      <c r="AY7254" s="191">
        <v>546</v>
      </c>
      <c r="AZ7254" s="191">
        <v>29</v>
      </c>
      <c r="BA7254" s="191">
        <v>2</v>
      </c>
      <c r="BB7254" s="191">
        <v>-153</v>
      </c>
    </row>
    <row r="7255" spans="48:54" x14ac:dyDescent="0.2">
      <c r="AV7255" s="191" t="str">
        <f t="shared" si="117"/>
        <v>548_RS_29_2_202425</v>
      </c>
      <c r="AW7255" s="191" t="s">
        <v>92</v>
      </c>
      <c r="AX7255" s="18">
        <v>202425</v>
      </c>
      <c r="AY7255" s="191">
        <v>548</v>
      </c>
      <c r="AZ7255" s="191">
        <v>29</v>
      </c>
      <c r="BA7255" s="191">
        <v>2</v>
      </c>
      <c r="BB7255" s="191">
        <v>-2480.1279999999997</v>
      </c>
    </row>
    <row r="7256" spans="48:54" x14ac:dyDescent="0.2">
      <c r="AV7256" s="191" t="str">
        <f t="shared" si="117"/>
        <v>550_RS_29_2_202425</v>
      </c>
      <c r="AW7256" s="191" t="s">
        <v>92</v>
      </c>
      <c r="AX7256" s="18">
        <v>202425</v>
      </c>
      <c r="AY7256" s="191">
        <v>550</v>
      </c>
      <c r="AZ7256" s="191">
        <v>29</v>
      </c>
      <c r="BA7256" s="191">
        <v>2</v>
      </c>
      <c r="BB7256" s="191">
        <v>-2582.200969999999</v>
      </c>
    </row>
    <row r="7257" spans="48:54" x14ac:dyDescent="0.2">
      <c r="AV7257" s="191" t="str">
        <f t="shared" si="117"/>
        <v>552_RS_29_2_202425</v>
      </c>
      <c r="AW7257" s="191" t="s">
        <v>92</v>
      </c>
      <c r="AX7257" s="18">
        <v>202425</v>
      </c>
      <c r="AY7257" s="191">
        <v>552</v>
      </c>
      <c r="AZ7257" s="191">
        <v>29</v>
      </c>
      <c r="BA7257" s="191">
        <v>2</v>
      </c>
      <c r="BB7257" s="191">
        <v>-8712.6629999999714</v>
      </c>
    </row>
    <row r="7258" spans="48:54" x14ac:dyDescent="0.2">
      <c r="AV7258" s="191" t="str">
        <f t="shared" si="117"/>
        <v>562_RS_29_2_202425</v>
      </c>
      <c r="AW7258" s="191" t="s">
        <v>92</v>
      </c>
      <c r="AX7258" s="18">
        <v>202425</v>
      </c>
      <c r="AY7258" s="191">
        <v>562</v>
      </c>
      <c r="AZ7258" s="191">
        <v>29</v>
      </c>
      <c r="BA7258" s="191">
        <v>2</v>
      </c>
      <c r="BB7258" s="191">
        <v>0</v>
      </c>
    </row>
    <row r="7259" spans="48:54" x14ac:dyDescent="0.2">
      <c r="AV7259" s="191" t="str">
        <f t="shared" si="117"/>
        <v>564_RS_29_2_202425</v>
      </c>
      <c r="AW7259" s="191" t="s">
        <v>92</v>
      </c>
      <c r="AX7259" s="18">
        <v>202425</v>
      </c>
      <c r="AY7259" s="191">
        <v>564</v>
      </c>
      <c r="AZ7259" s="191">
        <v>29</v>
      </c>
      <c r="BA7259" s="191">
        <v>2</v>
      </c>
      <c r="BB7259" s="191">
        <v>0</v>
      </c>
    </row>
    <row r="7260" spans="48:54" x14ac:dyDescent="0.2">
      <c r="AV7260" s="191" t="str">
        <f t="shared" si="117"/>
        <v>566_RS_29_2_202425</v>
      </c>
      <c r="AW7260" s="191" t="s">
        <v>92</v>
      </c>
      <c r="AX7260" s="18">
        <v>202425</v>
      </c>
      <c r="AY7260" s="191">
        <v>566</v>
      </c>
      <c r="AZ7260" s="191">
        <v>29</v>
      </c>
      <c r="BA7260" s="191">
        <v>2</v>
      </c>
      <c r="BB7260" s="191">
        <v>0</v>
      </c>
    </row>
    <row r="7261" spans="48:54" x14ac:dyDescent="0.2">
      <c r="AV7261" s="191" t="str">
        <f t="shared" si="117"/>
        <v>568_RS_29_2_202425</v>
      </c>
      <c r="AW7261" s="191" t="s">
        <v>92</v>
      </c>
      <c r="AX7261" s="18">
        <v>202425</v>
      </c>
      <c r="AY7261" s="191">
        <v>568</v>
      </c>
      <c r="AZ7261" s="191">
        <v>29</v>
      </c>
      <c r="BA7261" s="191">
        <v>2</v>
      </c>
      <c r="BB7261" s="191">
        <v>0</v>
      </c>
    </row>
    <row r="7262" spans="48:54" x14ac:dyDescent="0.2">
      <c r="AV7262" s="191" t="str">
        <f t="shared" si="117"/>
        <v>572_RS_29_2_202425</v>
      </c>
      <c r="AW7262" s="191" t="s">
        <v>92</v>
      </c>
      <c r="AX7262" s="18">
        <v>202425</v>
      </c>
      <c r="AY7262" s="191">
        <v>572</v>
      </c>
      <c r="AZ7262" s="191">
        <v>29</v>
      </c>
      <c r="BA7262" s="191">
        <v>2</v>
      </c>
      <c r="BB7262" s="191">
        <v>0</v>
      </c>
    </row>
    <row r="7263" spans="48:54" x14ac:dyDescent="0.2">
      <c r="AV7263" s="191" t="str">
        <f t="shared" si="117"/>
        <v>574_RS_29_2_202425</v>
      </c>
      <c r="AW7263" s="191" t="s">
        <v>92</v>
      </c>
      <c r="AX7263" s="18">
        <v>202425</v>
      </c>
      <c r="AY7263" s="191">
        <v>574</v>
      </c>
      <c r="AZ7263" s="191">
        <v>29</v>
      </c>
      <c r="BA7263" s="191">
        <v>2</v>
      </c>
      <c r="BB7263" s="191">
        <v>0</v>
      </c>
    </row>
    <row r="7264" spans="48:54" x14ac:dyDescent="0.2">
      <c r="AV7264" s="191" t="str">
        <f t="shared" si="117"/>
        <v>576_RS_29_2_202425</v>
      </c>
      <c r="AW7264" s="191" t="s">
        <v>92</v>
      </c>
      <c r="AX7264" s="18">
        <v>202425</v>
      </c>
      <c r="AY7264" s="191">
        <v>576</v>
      </c>
      <c r="AZ7264" s="191">
        <v>29</v>
      </c>
      <c r="BA7264" s="191">
        <v>2</v>
      </c>
      <c r="BB7264" s="191">
        <v>0</v>
      </c>
    </row>
    <row r="7265" spans="48:54" x14ac:dyDescent="0.2">
      <c r="AV7265" s="191" t="str">
        <f t="shared" si="117"/>
        <v>582_RS_29_2_202425</v>
      </c>
      <c r="AW7265" s="191" t="s">
        <v>92</v>
      </c>
      <c r="AX7265" s="18">
        <v>202425</v>
      </c>
      <c r="AY7265" s="191">
        <v>582</v>
      </c>
      <c r="AZ7265" s="191">
        <v>29</v>
      </c>
      <c r="BA7265" s="191">
        <v>2</v>
      </c>
      <c r="BB7265" s="191">
        <v>0</v>
      </c>
    </row>
    <row r="7266" spans="48:54" x14ac:dyDescent="0.2">
      <c r="AV7266" s="191" t="str">
        <f t="shared" si="117"/>
        <v>584_RS_29_2_202425</v>
      </c>
      <c r="AW7266" s="191" t="s">
        <v>92</v>
      </c>
      <c r="AX7266" s="18">
        <v>202425</v>
      </c>
      <c r="AY7266" s="191">
        <v>584</v>
      </c>
      <c r="AZ7266" s="191">
        <v>29</v>
      </c>
      <c r="BA7266" s="191">
        <v>2</v>
      </c>
      <c r="BB7266" s="191">
        <v>0</v>
      </c>
    </row>
    <row r="7267" spans="48:54" x14ac:dyDescent="0.2">
      <c r="AV7267" s="191" t="str">
        <f t="shared" si="117"/>
        <v>586_RS_29_2_202425</v>
      </c>
      <c r="AW7267" s="191" t="s">
        <v>92</v>
      </c>
      <c r="AX7267" s="18">
        <v>202425</v>
      </c>
      <c r="AY7267" s="191">
        <v>586</v>
      </c>
      <c r="AZ7267" s="191">
        <v>29</v>
      </c>
      <c r="BA7267" s="191">
        <v>2</v>
      </c>
      <c r="BB7267" s="191">
        <v>0</v>
      </c>
    </row>
    <row r="7268" spans="48:54" x14ac:dyDescent="0.2">
      <c r="AV7268" s="191" t="str">
        <f t="shared" si="117"/>
        <v>512_RS_29_4_202425</v>
      </c>
      <c r="AW7268" s="191" t="s">
        <v>92</v>
      </c>
      <c r="AX7268" s="18">
        <v>202425</v>
      </c>
      <c r="AY7268" s="191">
        <v>512</v>
      </c>
      <c r="AZ7268" s="191">
        <v>29</v>
      </c>
      <c r="BA7268" s="191">
        <v>4</v>
      </c>
      <c r="BB7268" s="191">
        <v>3252.9289999999996</v>
      </c>
    </row>
    <row r="7269" spans="48:54" x14ac:dyDescent="0.2">
      <c r="AV7269" s="191" t="str">
        <f t="shared" si="117"/>
        <v>514_RS_29_4_202425</v>
      </c>
      <c r="AW7269" s="191" t="s">
        <v>92</v>
      </c>
      <c r="AX7269" s="18">
        <v>202425</v>
      </c>
      <c r="AY7269" s="191">
        <v>514</v>
      </c>
      <c r="AZ7269" s="191">
        <v>29</v>
      </c>
      <c r="BA7269" s="191">
        <v>4</v>
      </c>
      <c r="BB7269" s="191">
        <v>57763.862999999998</v>
      </c>
    </row>
    <row r="7270" spans="48:54" x14ac:dyDescent="0.2">
      <c r="AV7270" s="191" t="str">
        <f t="shared" si="117"/>
        <v>516_RS_29_4_202425</v>
      </c>
      <c r="AW7270" s="191" t="s">
        <v>92</v>
      </c>
      <c r="AX7270" s="18">
        <v>202425</v>
      </c>
      <c r="AY7270" s="191">
        <v>516</v>
      </c>
      <c r="AZ7270" s="191">
        <v>29</v>
      </c>
      <c r="BA7270" s="191">
        <v>4</v>
      </c>
      <c r="BB7270" s="191">
        <v>3042.3702357150269</v>
      </c>
    </row>
    <row r="7271" spans="48:54" x14ac:dyDescent="0.2">
      <c r="AV7271" s="191" t="str">
        <f t="shared" si="117"/>
        <v>518_RS_29_4_202425</v>
      </c>
      <c r="AW7271" s="191" t="s">
        <v>92</v>
      </c>
      <c r="AX7271" s="18">
        <v>202425</v>
      </c>
      <c r="AY7271" s="191">
        <v>518</v>
      </c>
      <c r="AZ7271" s="191">
        <v>29</v>
      </c>
      <c r="BA7271" s="191">
        <v>4</v>
      </c>
      <c r="BB7271" s="191">
        <v>664.31809000000044</v>
      </c>
    </row>
    <row r="7272" spans="48:54" x14ac:dyDescent="0.2">
      <c r="AV7272" s="191" t="str">
        <f t="shared" si="117"/>
        <v>520_RS_29_4_202425</v>
      </c>
      <c r="AW7272" s="191" t="s">
        <v>92</v>
      </c>
      <c r="AX7272" s="18">
        <v>202425</v>
      </c>
      <c r="AY7272" s="191">
        <v>520</v>
      </c>
      <c r="AZ7272" s="191">
        <v>29</v>
      </c>
      <c r="BA7272" s="191">
        <v>4</v>
      </c>
      <c r="BB7272" s="191">
        <v>214.91700000000037</v>
      </c>
    </row>
    <row r="7273" spans="48:54" x14ac:dyDescent="0.2">
      <c r="AV7273" s="191" t="str">
        <f t="shared" si="117"/>
        <v>522_RS_29_4_202425</v>
      </c>
      <c r="AW7273" s="191" t="s">
        <v>92</v>
      </c>
      <c r="AX7273" s="18">
        <v>202425</v>
      </c>
      <c r="AY7273" s="191">
        <v>522</v>
      </c>
      <c r="AZ7273" s="191">
        <v>29</v>
      </c>
      <c r="BA7273" s="191">
        <v>4</v>
      </c>
      <c r="BB7273" s="191">
        <v>5621.313360000001</v>
      </c>
    </row>
    <row r="7274" spans="48:54" x14ac:dyDescent="0.2">
      <c r="AV7274" s="191" t="str">
        <f t="shared" si="117"/>
        <v>524_RS_29_4_202425</v>
      </c>
      <c r="AW7274" s="191" t="s">
        <v>92</v>
      </c>
      <c r="AX7274" s="18">
        <v>202425</v>
      </c>
      <c r="AY7274" s="191">
        <v>524</v>
      </c>
      <c r="AZ7274" s="191">
        <v>29</v>
      </c>
      <c r="BA7274" s="191">
        <v>4</v>
      </c>
      <c r="BB7274" s="191">
        <v>11079.302489999998</v>
      </c>
    </row>
    <row r="7275" spans="48:54" x14ac:dyDescent="0.2">
      <c r="AV7275" s="191" t="str">
        <f t="shared" si="117"/>
        <v>526_RS_29_4_202425</v>
      </c>
      <c r="AW7275" s="191" t="s">
        <v>92</v>
      </c>
      <c r="AX7275" s="18">
        <v>202425</v>
      </c>
      <c r="AY7275" s="191">
        <v>526</v>
      </c>
      <c r="AZ7275" s="191">
        <v>29</v>
      </c>
      <c r="BA7275" s="191">
        <v>4</v>
      </c>
      <c r="BB7275" s="191">
        <v>2135.0020000000004</v>
      </c>
    </row>
    <row r="7276" spans="48:54" x14ac:dyDescent="0.2">
      <c r="AV7276" s="191" t="str">
        <f t="shared" si="117"/>
        <v>528_RS_29_4_202425</v>
      </c>
      <c r="AW7276" s="191" t="s">
        <v>92</v>
      </c>
      <c r="AX7276" s="18">
        <v>202425</v>
      </c>
      <c r="AY7276" s="191">
        <v>528</v>
      </c>
      <c r="AZ7276" s="191">
        <v>29</v>
      </c>
      <c r="BA7276" s="191">
        <v>4</v>
      </c>
      <c r="BB7276" s="191">
        <v>840</v>
      </c>
    </row>
    <row r="7277" spans="48:54" x14ac:dyDescent="0.2">
      <c r="AV7277" s="191" t="str">
        <f t="shared" si="117"/>
        <v>530_RS_29_4_202425</v>
      </c>
      <c r="AW7277" s="191" t="s">
        <v>92</v>
      </c>
      <c r="AX7277" s="18">
        <v>202425</v>
      </c>
      <c r="AY7277" s="191">
        <v>530</v>
      </c>
      <c r="AZ7277" s="191">
        <v>29</v>
      </c>
      <c r="BA7277" s="191">
        <v>4</v>
      </c>
      <c r="BB7277" s="191">
        <v>23705.086000000003</v>
      </c>
    </row>
    <row r="7278" spans="48:54" x14ac:dyDescent="0.2">
      <c r="AV7278" s="191" t="str">
        <f t="shared" si="117"/>
        <v>532_RS_29_4_202425</v>
      </c>
      <c r="AW7278" s="191" t="s">
        <v>92</v>
      </c>
      <c r="AX7278" s="18">
        <v>202425</v>
      </c>
      <c r="AY7278" s="191">
        <v>532</v>
      </c>
      <c r="AZ7278" s="191">
        <v>29</v>
      </c>
      <c r="BA7278" s="191">
        <v>4</v>
      </c>
      <c r="BB7278" s="191">
        <v>1831.3390000000018</v>
      </c>
    </row>
    <row r="7279" spans="48:54" x14ac:dyDescent="0.2">
      <c r="AV7279" s="191" t="str">
        <f t="shared" si="117"/>
        <v>534_RS_29_4_202425</v>
      </c>
      <c r="AW7279" s="191" t="s">
        <v>92</v>
      </c>
      <c r="AX7279" s="18">
        <v>202425</v>
      </c>
      <c r="AY7279" s="191">
        <v>534</v>
      </c>
      <c r="AZ7279" s="191">
        <v>29</v>
      </c>
      <c r="BA7279" s="191">
        <v>4</v>
      </c>
      <c r="BB7279" s="191">
        <v>17021.669150000002</v>
      </c>
    </row>
    <row r="7280" spans="48:54" x14ac:dyDescent="0.2">
      <c r="AV7280" s="191" t="str">
        <f t="shared" si="117"/>
        <v>536_RS_29_4_202425</v>
      </c>
      <c r="AW7280" s="191" t="s">
        <v>92</v>
      </c>
      <c r="AX7280" s="18">
        <v>202425</v>
      </c>
      <c r="AY7280" s="191">
        <v>536</v>
      </c>
      <c r="AZ7280" s="191">
        <v>29</v>
      </c>
      <c r="BA7280" s="191">
        <v>4</v>
      </c>
      <c r="BB7280" s="191">
        <v>9258.8189999999995</v>
      </c>
    </row>
    <row r="7281" spans="48:54" x14ac:dyDescent="0.2">
      <c r="AV7281" s="191" t="str">
        <f t="shared" si="117"/>
        <v>538_RS_29_4_202425</v>
      </c>
      <c r="AW7281" s="191" t="s">
        <v>92</v>
      </c>
      <c r="AX7281" s="18">
        <v>202425</v>
      </c>
      <c r="AY7281" s="191">
        <v>538</v>
      </c>
      <c r="AZ7281" s="191">
        <v>29</v>
      </c>
      <c r="BA7281" s="191">
        <v>4</v>
      </c>
      <c r="BB7281" s="191">
        <v>4234.4163500000004</v>
      </c>
    </row>
    <row r="7282" spans="48:54" x14ac:dyDescent="0.2">
      <c r="AV7282" s="191" t="str">
        <f t="shared" si="117"/>
        <v>540_RS_29_4_202425</v>
      </c>
      <c r="AW7282" s="191" t="s">
        <v>92</v>
      </c>
      <c r="AX7282" s="18">
        <v>202425</v>
      </c>
      <c r="AY7282" s="191">
        <v>540</v>
      </c>
      <c r="AZ7282" s="191">
        <v>29</v>
      </c>
      <c r="BA7282" s="191">
        <v>4</v>
      </c>
      <c r="BB7282" s="191">
        <v>1544.0070000000001</v>
      </c>
    </row>
    <row r="7283" spans="48:54" x14ac:dyDescent="0.2">
      <c r="AV7283" s="191" t="str">
        <f t="shared" si="117"/>
        <v>542_RS_29_4_202425</v>
      </c>
      <c r="AW7283" s="191" t="s">
        <v>92</v>
      </c>
      <c r="AX7283" s="18">
        <v>202425</v>
      </c>
      <c r="AY7283" s="191">
        <v>542</v>
      </c>
      <c r="AZ7283" s="191">
        <v>29</v>
      </c>
      <c r="BA7283" s="191">
        <v>4</v>
      </c>
      <c r="BB7283" s="191">
        <v>9074.4050000000007</v>
      </c>
    </row>
    <row r="7284" spans="48:54" x14ac:dyDescent="0.2">
      <c r="AV7284" s="191" t="str">
        <f t="shared" si="117"/>
        <v>544_RS_29_4_202425</v>
      </c>
      <c r="AW7284" s="191" t="s">
        <v>92</v>
      </c>
      <c r="AX7284" s="18">
        <v>202425</v>
      </c>
      <c r="AY7284" s="191">
        <v>544</v>
      </c>
      <c r="AZ7284" s="191">
        <v>29</v>
      </c>
      <c r="BA7284" s="191">
        <v>4</v>
      </c>
      <c r="BB7284" s="191">
        <v>424.60674000000017</v>
      </c>
    </row>
    <row r="7285" spans="48:54" x14ac:dyDescent="0.2">
      <c r="AV7285" s="191" t="str">
        <f t="shared" si="117"/>
        <v>545_RS_29_4_202425</v>
      </c>
      <c r="AW7285" s="191" t="s">
        <v>92</v>
      </c>
      <c r="AX7285" s="18">
        <v>202425</v>
      </c>
      <c r="AY7285" s="191">
        <v>545</v>
      </c>
      <c r="AZ7285" s="191">
        <v>29</v>
      </c>
      <c r="BA7285" s="191">
        <v>4</v>
      </c>
      <c r="BB7285" s="191">
        <v>12692.03535</v>
      </c>
    </row>
    <row r="7286" spans="48:54" x14ac:dyDescent="0.2">
      <c r="AV7286" s="191" t="str">
        <f t="shared" si="117"/>
        <v>546_RS_29_4_202425</v>
      </c>
      <c r="AW7286" s="191" t="s">
        <v>92</v>
      </c>
      <c r="AX7286" s="18">
        <v>202425</v>
      </c>
      <c r="AY7286" s="191">
        <v>546</v>
      </c>
      <c r="AZ7286" s="191">
        <v>29</v>
      </c>
      <c r="BA7286" s="191">
        <v>4</v>
      </c>
      <c r="BB7286" s="191">
        <v>1869.877</v>
      </c>
    </row>
    <row r="7287" spans="48:54" x14ac:dyDescent="0.2">
      <c r="AV7287" s="191" t="str">
        <f t="shared" si="117"/>
        <v>548_RS_29_4_202425</v>
      </c>
      <c r="AW7287" s="191" t="s">
        <v>92</v>
      </c>
      <c r="AX7287" s="18">
        <v>202425</v>
      </c>
      <c r="AY7287" s="191">
        <v>548</v>
      </c>
      <c r="AZ7287" s="191">
        <v>29</v>
      </c>
      <c r="BA7287" s="191">
        <v>4</v>
      </c>
      <c r="BB7287" s="191">
        <v>3313.7470000000003</v>
      </c>
    </row>
    <row r="7288" spans="48:54" x14ac:dyDescent="0.2">
      <c r="AV7288" s="191" t="str">
        <f t="shared" si="117"/>
        <v>550_RS_29_4_202425</v>
      </c>
      <c r="AW7288" s="191" t="s">
        <v>92</v>
      </c>
      <c r="AX7288" s="18">
        <v>202425</v>
      </c>
      <c r="AY7288" s="191">
        <v>550</v>
      </c>
      <c r="AZ7288" s="191">
        <v>29</v>
      </c>
      <c r="BA7288" s="191">
        <v>4</v>
      </c>
      <c r="BB7288" s="191">
        <v>-187.53604638783509</v>
      </c>
    </row>
    <row r="7289" spans="48:54" x14ac:dyDescent="0.2">
      <c r="AV7289" s="191" t="str">
        <f t="shared" si="117"/>
        <v>552_RS_29_4_202425</v>
      </c>
      <c r="AW7289" s="191" t="s">
        <v>92</v>
      </c>
      <c r="AX7289" s="18">
        <v>202425</v>
      </c>
      <c r="AY7289" s="191">
        <v>552</v>
      </c>
      <c r="AZ7289" s="191">
        <v>29</v>
      </c>
      <c r="BA7289" s="191">
        <v>4</v>
      </c>
      <c r="BB7289" s="191">
        <v>729.21926000002895</v>
      </c>
    </row>
    <row r="7290" spans="48:54" x14ac:dyDescent="0.2">
      <c r="AV7290" s="191" t="str">
        <f t="shared" si="117"/>
        <v>562_RS_29_4_202425</v>
      </c>
      <c r="AW7290" s="191" t="s">
        <v>92</v>
      </c>
      <c r="AX7290" s="18">
        <v>202425</v>
      </c>
      <c r="AY7290" s="191">
        <v>562</v>
      </c>
      <c r="AZ7290" s="191">
        <v>29</v>
      </c>
      <c r="BA7290" s="191">
        <v>4</v>
      </c>
      <c r="BB7290" s="191">
        <v>0</v>
      </c>
    </row>
    <row r="7291" spans="48:54" x14ac:dyDescent="0.2">
      <c r="AV7291" s="191" t="str">
        <f t="shared" si="117"/>
        <v>564_RS_29_4_202425</v>
      </c>
      <c r="AW7291" s="191" t="s">
        <v>92</v>
      </c>
      <c r="AX7291" s="18">
        <v>202425</v>
      </c>
      <c r="AY7291" s="191">
        <v>564</v>
      </c>
      <c r="AZ7291" s="191">
        <v>29</v>
      </c>
      <c r="BA7291" s="191">
        <v>4</v>
      </c>
      <c r="BB7291" s="191">
        <v>0</v>
      </c>
    </row>
    <row r="7292" spans="48:54" x14ac:dyDescent="0.2">
      <c r="AV7292" s="191" t="str">
        <f t="shared" si="117"/>
        <v>566_RS_29_4_202425</v>
      </c>
      <c r="AW7292" s="191" t="s">
        <v>92</v>
      </c>
      <c r="AX7292" s="18">
        <v>202425</v>
      </c>
      <c r="AY7292" s="191">
        <v>566</v>
      </c>
      <c r="AZ7292" s="191">
        <v>29</v>
      </c>
      <c r="BA7292" s="191">
        <v>4</v>
      </c>
      <c r="BB7292" s="191">
        <v>0</v>
      </c>
    </row>
    <row r="7293" spans="48:54" x14ac:dyDescent="0.2">
      <c r="AV7293" s="191" t="str">
        <f t="shared" si="117"/>
        <v>568_RS_29_4_202425</v>
      </c>
      <c r="AW7293" s="191" t="s">
        <v>92</v>
      </c>
      <c r="AX7293" s="18">
        <v>202425</v>
      </c>
      <c r="AY7293" s="191">
        <v>568</v>
      </c>
      <c r="AZ7293" s="191">
        <v>29</v>
      </c>
      <c r="BA7293" s="191">
        <v>4</v>
      </c>
      <c r="BB7293" s="191">
        <v>0</v>
      </c>
    </row>
    <row r="7294" spans="48:54" x14ac:dyDescent="0.2">
      <c r="AV7294" s="191" t="str">
        <f t="shared" si="117"/>
        <v>572_RS_29_4_202425</v>
      </c>
      <c r="AW7294" s="191" t="s">
        <v>92</v>
      </c>
      <c r="AX7294" s="18">
        <v>202425</v>
      </c>
      <c r="AY7294" s="191">
        <v>572</v>
      </c>
      <c r="AZ7294" s="191">
        <v>29</v>
      </c>
      <c r="BA7294" s="191">
        <v>4</v>
      </c>
      <c r="BB7294" s="191">
        <v>0</v>
      </c>
    </row>
    <row r="7295" spans="48:54" x14ac:dyDescent="0.2">
      <c r="AV7295" s="191" t="str">
        <f t="shared" si="117"/>
        <v>574_RS_29_4_202425</v>
      </c>
      <c r="AW7295" s="191" t="s">
        <v>92</v>
      </c>
      <c r="AX7295" s="18">
        <v>202425</v>
      </c>
      <c r="AY7295" s="191">
        <v>574</v>
      </c>
      <c r="AZ7295" s="191">
        <v>29</v>
      </c>
      <c r="BA7295" s="191">
        <v>4</v>
      </c>
      <c r="BB7295" s="191">
        <v>0</v>
      </c>
    </row>
    <row r="7296" spans="48:54" x14ac:dyDescent="0.2">
      <c r="AV7296" s="191" t="str">
        <f t="shared" si="117"/>
        <v>576_RS_29_4_202425</v>
      </c>
      <c r="AW7296" s="191" t="s">
        <v>92</v>
      </c>
      <c r="AX7296" s="18">
        <v>202425</v>
      </c>
      <c r="AY7296" s="191">
        <v>576</v>
      </c>
      <c r="AZ7296" s="191">
        <v>29</v>
      </c>
      <c r="BA7296" s="191">
        <v>4</v>
      </c>
      <c r="BB7296" s="191">
        <v>0</v>
      </c>
    </row>
    <row r="7297" spans="48:54" x14ac:dyDescent="0.2">
      <c r="AV7297" s="191" t="str">
        <f t="shared" si="117"/>
        <v>582_RS_29_4_202425</v>
      </c>
      <c r="AW7297" s="191" t="s">
        <v>92</v>
      </c>
      <c r="AX7297" s="18">
        <v>202425</v>
      </c>
      <c r="AY7297" s="191">
        <v>582</v>
      </c>
      <c r="AZ7297" s="191">
        <v>29</v>
      </c>
      <c r="BA7297" s="191">
        <v>4</v>
      </c>
      <c r="BB7297" s="191">
        <v>0</v>
      </c>
    </row>
    <row r="7298" spans="48:54" x14ac:dyDescent="0.2">
      <c r="AV7298" s="191" t="str">
        <f t="shared" si="117"/>
        <v>584_RS_29_4_202425</v>
      </c>
      <c r="AW7298" s="191" t="s">
        <v>92</v>
      </c>
      <c r="AX7298" s="18">
        <v>202425</v>
      </c>
      <c r="AY7298" s="191">
        <v>584</v>
      </c>
      <c r="AZ7298" s="191">
        <v>29</v>
      </c>
      <c r="BA7298" s="191">
        <v>4</v>
      </c>
      <c r="BB7298" s="191">
        <v>0</v>
      </c>
    </row>
    <row r="7299" spans="48:54" x14ac:dyDescent="0.2">
      <c r="AV7299" s="191" t="str">
        <f t="shared" si="117"/>
        <v>586_RS_29_4_202425</v>
      </c>
      <c r="AW7299" s="191" t="s">
        <v>92</v>
      </c>
      <c r="AX7299" s="18">
        <v>202425</v>
      </c>
      <c r="AY7299" s="191">
        <v>586</v>
      </c>
      <c r="AZ7299" s="191">
        <v>29</v>
      </c>
      <c r="BA7299" s="191">
        <v>4</v>
      </c>
      <c r="BB7299" s="191">
        <v>0</v>
      </c>
    </row>
    <row r="7300" spans="48:54" x14ac:dyDescent="0.2">
      <c r="AV7300" s="191" t="str">
        <f t="shared" ref="AV7300:AV7363" si="118">AY7300&amp;"_"&amp;AW7300&amp;"_"&amp;AZ7300&amp;"_"&amp;BA7300&amp;"_"&amp;AX7300</f>
        <v>512_RS_29_5_202425</v>
      </c>
      <c r="AW7300" s="191" t="s">
        <v>92</v>
      </c>
      <c r="AX7300" s="18">
        <v>202425</v>
      </c>
      <c r="AY7300" s="191">
        <v>512</v>
      </c>
      <c r="AZ7300" s="191">
        <v>29</v>
      </c>
      <c r="BA7300" s="191">
        <v>5</v>
      </c>
      <c r="BB7300" s="191">
        <v>-2531.569</v>
      </c>
    </row>
    <row r="7301" spans="48:54" x14ac:dyDescent="0.2">
      <c r="AV7301" s="191" t="str">
        <f t="shared" si="118"/>
        <v>514_RS_29_5_202425</v>
      </c>
      <c r="AW7301" s="191" t="s">
        <v>92</v>
      </c>
      <c r="AX7301" s="18">
        <v>202425</v>
      </c>
      <c r="AY7301" s="191">
        <v>514</v>
      </c>
      <c r="AZ7301" s="191">
        <v>29</v>
      </c>
      <c r="BA7301" s="191">
        <v>5</v>
      </c>
      <c r="BB7301" s="191">
        <v>-57900.22</v>
      </c>
    </row>
    <row r="7302" spans="48:54" x14ac:dyDescent="0.2">
      <c r="AV7302" s="191" t="str">
        <f t="shared" si="118"/>
        <v>516_RS_29_5_202425</v>
      </c>
      <c r="AW7302" s="191" t="s">
        <v>92</v>
      </c>
      <c r="AX7302" s="18">
        <v>202425</v>
      </c>
      <c r="AY7302" s="191">
        <v>516</v>
      </c>
      <c r="AZ7302" s="191">
        <v>29</v>
      </c>
      <c r="BA7302" s="191">
        <v>5</v>
      </c>
      <c r="BB7302" s="191">
        <v>-3036.5419999999999</v>
      </c>
    </row>
    <row r="7303" spans="48:54" x14ac:dyDescent="0.2">
      <c r="AV7303" s="191" t="str">
        <f t="shared" si="118"/>
        <v>518_RS_29_5_202425</v>
      </c>
      <c r="AW7303" s="191" t="s">
        <v>92</v>
      </c>
      <c r="AX7303" s="18">
        <v>202425</v>
      </c>
      <c r="AY7303" s="191">
        <v>518</v>
      </c>
      <c r="AZ7303" s="191">
        <v>29</v>
      </c>
      <c r="BA7303" s="191">
        <v>5</v>
      </c>
      <c r="BB7303" s="191">
        <v>-217.29109000000048</v>
      </c>
    </row>
    <row r="7304" spans="48:54" x14ac:dyDescent="0.2">
      <c r="AV7304" s="191" t="str">
        <f t="shared" si="118"/>
        <v>520_RS_29_5_202425</v>
      </c>
      <c r="AW7304" s="191" t="s">
        <v>92</v>
      </c>
      <c r="AX7304" s="18">
        <v>202425</v>
      </c>
      <c r="AY7304" s="191">
        <v>520</v>
      </c>
      <c r="AZ7304" s="191">
        <v>29</v>
      </c>
      <c r="BA7304" s="191">
        <v>5</v>
      </c>
      <c r="BB7304" s="191">
        <v>-932.38900000000001</v>
      </c>
    </row>
    <row r="7305" spans="48:54" x14ac:dyDescent="0.2">
      <c r="AV7305" s="191" t="str">
        <f t="shared" si="118"/>
        <v>522_RS_29_5_202425</v>
      </c>
      <c r="AW7305" s="191" t="s">
        <v>92</v>
      </c>
      <c r="AX7305" s="18">
        <v>202425</v>
      </c>
      <c r="AY7305" s="191">
        <v>522</v>
      </c>
      <c r="AZ7305" s="191">
        <v>29</v>
      </c>
      <c r="BA7305" s="191">
        <v>5</v>
      </c>
      <c r="BB7305" s="191">
        <v>-4952.8780800000004</v>
      </c>
    </row>
    <row r="7306" spans="48:54" x14ac:dyDescent="0.2">
      <c r="AV7306" s="191" t="str">
        <f t="shared" si="118"/>
        <v>524_RS_29_5_202425</v>
      </c>
      <c r="AW7306" s="191" t="s">
        <v>92</v>
      </c>
      <c r="AX7306" s="18">
        <v>202425</v>
      </c>
      <c r="AY7306" s="191">
        <v>524</v>
      </c>
      <c r="AZ7306" s="191">
        <v>29</v>
      </c>
      <c r="BA7306" s="191">
        <v>5</v>
      </c>
      <c r="BB7306" s="191">
        <v>-6570.4189200000001</v>
      </c>
    </row>
    <row r="7307" spans="48:54" x14ac:dyDescent="0.2">
      <c r="AV7307" s="191" t="str">
        <f t="shared" si="118"/>
        <v>526_RS_29_5_202425</v>
      </c>
      <c r="AW7307" s="191" t="s">
        <v>92</v>
      </c>
      <c r="AX7307" s="18">
        <v>202425</v>
      </c>
      <c r="AY7307" s="191">
        <v>526</v>
      </c>
      <c r="AZ7307" s="191">
        <v>29</v>
      </c>
      <c r="BA7307" s="191">
        <v>5</v>
      </c>
      <c r="BB7307" s="191">
        <v>0</v>
      </c>
    </row>
    <row r="7308" spans="48:54" x14ac:dyDescent="0.2">
      <c r="AV7308" s="191" t="str">
        <f t="shared" si="118"/>
        <v>528_RS_29_5_202425</v>
      </c>
      <c r="AW7308" s="191" t="s">
        <v>92</v>
      </c>
      <c r="AX7308" s="18">
        <v>202425</v>
      </c>
      <c r="AY7308" s="191">
        <v>528</v>
      </c>
      <c r="AZ7308" s="191">
        <v>29</v>
      </c>
      <c r="BA7308" s="191">
        <v>5</v>
      </c>
      <c r="BB7308" s="191">
        <v>0</v>
      </c>
    </row>
    <row r="7309" spans="48:54" x14ac:dyDescent="0.2">
      <c r="AV7309" s="191" t="str">
        <f t="shared" si="118"/>
        <v>530_RS_29_5_202425</v>
      </c>
      <c r="AW7309" s="191" t="s">
        <v>92</v>
      </c>
      <c r="AX7309" s="18">
        <v>202425</v>
      </c>
      <c r="AY7309" s="191">
        <v>530</v>
      </c>
      <c r="AZ7309" s="191">
        <v>29</v>
      </c>
      <c r="BA7309" s="191">
        <v>5</v>
      </c>
      <c r="BB7309" s="191">
        <v>-20291.021000000001</v>
      </c>
    </row>
    <row r="7310" spans="48:54" x14ac:dyDescent="0.2">
      <c r="AV7310" s="191" t="str">
        <f t="shared" si="118"/>
        <v>532_RS_29_5_202425</v>
      </c>
      <c r="AW7310" s="191" t="s">
        <v>92</v>
      </c>
      <c r="AX7310" s="18">
        <v>202425</v>
      </c>
      <c r="AY7310" s="191">
        <v>532</v>
      </c>
      <c r="AZ7310" s="191">
        <v>29</v>
      </c>
      <c r="BA7310" s="191">
        <v>5</v>
      </c>
      <c r="BB7310" s="191">
        <v>-4916.4939999999997</v>
      </c>
    </row>
    <row r="7311" spans="48:54" x14ac:dyDescent="0.2">
      <c r="AV7311" s="191" t="str">
        <f t="shared" si="118"/>
        <v>534_RS_29_5_202425</v>
      </c>
      <c r="AW7311" s="191" t="s">
        <v>92</v>
      </c>
      <c r="AX7311" s="18">
        <v>202425</v>
      </c>
      <c r="AY7311" s="191">
        <v>534</v>
      </c>
      <c r="AZ7311" s="191">
        <v>29</v>
      </c>
      <c r="BA7311" s="191">
        <v>5</v>
      </c>
      <c r="BB7311" s="191">
        <v>-17359.70392</v>
      </c>
    </row>
    <row r="7312" spans="48:54" x14ac:dyDescent="0.2">
      <c r="AV7312" s="191" t="str">
        <f t="shared" si="118"/>
        <v>536_RS_29_5_202425</v>
      </c>
      <c r="AW7312" s="191" t="s">
        <v>92</v>
      </c>
      <c r="AX7312" s="18">
        <v>202425</v>
      </c>
      <c r="AY7312" s="191">
        <v>536</v>
      </c>
      <c r="AZ7312" s="191">
        <v>29</v>
      </c>
      <c r="BA7312" s="191">
        <v>5</v>
      </c>
      <c r="BB7312" s="191">
        <v>-7966.14</v>
      </c>
    </row>
    <row r="7313" spans="48:54" x14ac:dyDescent="0.2">
      <c r="AV7313" s="191" t="str">
        <f t="shared" si="118"/>
        <v>538_RS_29_5_202425</v>
      </c>
      <c r="AW7313" s="191" t="s">
        <v>92</v>
      </c>
      <c r="AX7313" s="18">
        <v>202425</v>
      </c>
      <c r="AY7313" s="191">
        <v>538</v>
      </c>
      <c r="AZ7313" s="191">
        <v>29</v>
      </c>
      <c r="BA7313" s="191">
        <v>5</v>
      </c>
      <c r="BB7313" s="191">
        <v>-3006.6869999999999</v>
      </c>
    </row>
    <row r="7314" spans="48:54" x14ac:dyDescent="0.2">
      <c r="AV7314" s="191" t="str">
        <f t="shared" si="118"/>
        <v>540_RS_29_5_202425</v>
      </c>
      <c r="AW7314" s="191" t="s">
        <v>92</v>
      </c>
      <c r="AX7314" s="18">
        <v>202425</v>
      </c>
      <c r="AY7314" s="191">
        <v>540</v>
      </c>
      <c r="AZ7314" s="191">
        <v>29</v>
      </c>
      <c r="BA7314" s="191">
        <v>5</v>
      </c>
      <c r="BB7314" s="191">
        <v>-634.00900000000001</v>
      </c>
    </row>
    <row r="7315" spans="48:54" x14ac:dyDescent="0.2">
      <c r="AV7315" s="191" t="str">
        <f t="shared" si="118"/>
        <v>542_RS_29_5_202425</v>
      </c>
      <c r="AW7315" s="191" t="s">
        <v>92</v>
      </c>
      <c r="AX7315" s="18">
        <v>202425</v>
      </c>
      <c r="AY7315" s="191">
        <v>542</v>
      </c>
      <c r="AZ7315" s="191">
        <v>29</v>
      </c>
      <c r="BA7315" s="191">
        <v>5</v>
      </c>
      <c r="BB7315" s="191">
        <v>-8369.5810000000001</v>
      </c>
    </row>
    <row r="7316" spans="48:54" x14ac:dyDescent="0.2">
      <c r="AV7316" s="191" t="str">
        <f t="shared" si="118"/>
        <v>544_RS_29_5_202425</v>
      </c>
      <c r="AW7316" s="191" t="s">
        <v>92</v>
      </c>
      <c r="AX7316" s="18">
        <v>202425</v>
      </c>
      <c r="AY7316" s="191">
        <v>544</v>
      </c>
      <c r="AZ7316" s="191">
        <v>29</v>
      </c>
      <c r="BA7316" s="191">
        <v>5</v>
      </c>
      <c r="BB7316" s="191">
        <v>-347.82209999999998</v>
      </c>
    </row>
    <row r="7317" spans="48:54" x14ac:dyDescent="0.2">
      <c r="AV7317" s="191" t="str">
        <f t="shared" si="118"/>
        <v>545_RS_29_5_202425</v>
      </c>
      <c r="AW7317" s="191" t="s">
        <v>92</v>
      </c>
      <c r="AX7317" s="18">
        <v>202425</v>
      </c>
      <c r="AY7317" s="191">
        <v>545</v>
      </c>
      <c r="AZ7317" s="191">
        <v>29</v>
      </c>
      <c r="BA7317" s="191">
        <v>5</v>
      </c>
      <c r="BB7317" s="191">
        <v>-12853.85086</v>
      </c>
    </row>
    <row r="7318" spans="48:54" x14ac:dyDescent="0.2">
      <c r="AV7318" s="191" t="str">
        <f t="shared" si="118"/>
        <v>546_RS_29_5_202425</v>
      </c>
      <c r="AW7318" s="191" t="s">
        <v>92</v>
      </c>
      <c r="AX7318" s="18">
        <v>202425</v>
      </c>
      <c r="AY7318" s="191">
        <v>546</v>
      </c>
      <c r="AZ7318" s="191">
        <v>29</v>
      </c>
      <c r="BA7318" s="191">
        <v>5</v>
      </c>
      <c r="BB7318" s="191">
        <v>-1070</v>
      </c>
    </row>
    <row r="7319" spans="48:54" x14ac:dyDescent="0.2">
      <c r="AV7319" s="191" t="str">
        <f t="shared" si="118"/>
        <v>548_RS_29_5_202425</v>
      </c>
      <c r="AW7319" s="191" t="s">
        <v>92</v>
      </c>
      <c r="AX7319" s="18">
        <v>202425</v>
      </c>
      <c r="AY7319" s="191">
        <v>548</v>
      </c>
      <c r="AZ7319" s="191">
        <v>29</v>
      </c>
      <c r="BA7319" s="191">
        <v>5</v>
      </c>
      <c r="BB7319" s="191">
        <v>-2528.6139999999996</v>
      </c>
    </row>
    <row r="7320" spans="48:54" x14ac:dyDescent="0.2">
      <c r="AV7320" s="191" t="str">
        <f t="shared" si="118"/>
        <v>550_RS_29_5_202425</v>
      </c>
      <c r="AW7320" s="191" t="s">
        <v>92</v>
      </c>
      <c r="AX7320" s="18">
        <v>202425</v>
      </c>
      <c r="AY7320" s="191">
        <v>550</v>
      </c>
      <c r="AZ7320" s="191">
        <v>29</v>
      </c>
      <c r="BA7320" s="191">
        <v>5</v>
      </c>
      <c r="BB7320" s="191">
        <v>-15.895630000000001</v>
      </c>
    </row>
    <row r="7321" spans="48:54" x14ac:dyDescent="0.2">
      <c r="AV7321" s="191" t="str">
        <f t="shared" si="118"/>
        <v>552_RS_29_5_202425</v>
      </c>
      <c r="AW7321" s="191" t="s">
        <v>92</v>
      </c>
      <c r="AX7321" s="18">
        <v>202425</v>
      </c>
      <c r="AY7321" s="191">
        <v>552</v>
      </c>
      <c r="AZ7321" s="191">
        <v>29</v>
      </c>
      <c r="BA7321" s="191">
        <v>5</v>
      </c>
      <c r="BB7321" s="191">
        <v>-5587.5804699999999</v>
      </c>
    </row>
    <row r="7322" spans="48:54" x14ac:dyDescent="0.2">
      <c r="AV7322" s="191" t="str">
        <f t="shared" si="118"/>
        <v>562_RS_29_5_202425</v>
      </c>
      <c r="AW7322" s="191" t="s">
        <v>92</v>
      </c>
      <c r="AX7322" s="18">
        <v>202425</v>
      </c>
      <c r="AY7322" s="191">
        <v>562</v>
      </c>
      <c r="AZ7322" s="191">
        <v>29</v>
      </c>
      <c r="BA7322" s="191">
        <v>5</v>
      </c>
      <c r="BB7322" s="191">
        <v>0</v>
      </c>
    </row>
    <row r="7323" spans="48:54" x14ac:dyDescent="0.2">
      <c r="AV7323" s="191" t="str">
        <f t="shared" si="118"/>
        <v>564_RS_29_5_202425</v>
      </c>
      <c r="AW7323" s="191" t="s">
        <v>92</v>
      </c>
      <c r="AX7323" s="18">
        <v>202425</v>
      </c>
      <c r="AY7323" s="191">
        <v>564</v>
      </c>
      <c r="AZ7323" s="191">
        <v>29</v>
      </c>
      <c r="BA7323" s="191">
        <v>5</v>
      </c>
      <c r="BB7323" s="191">
        <v>0</v>
      </c>
    </row>
    <row r="7324" spans="48:54" x14ac:dyDescent="0.2">
      <c r="AV7324" s="191" t="str">
        <f t="shared" si="118"/>
        <v>566_RS_29_5_202425</v>
      </c>
      <c r="AW7324" s="191" t="s">
        <v>92</v>
      </c>
      <c r="AX7324" s="18">
        <v>202425</v>
      </c>
      <c r="AY7324" s="191">
        <v>566</v>
      </c>
      <c r="AZ7324" s="191">
        <v>29</v>
      </c>
      <c r="BA7324" s="191">
        <v>5</v>
      </c>
      <c r="BB7324" s="191">
        <v>0</v>
      </c>
    </row>
    <row r="7325" spans="48:54" x14ac:dyDescent="0.2">
      <c r="AV7325" s="191" t="str">
        <f t="shared" si="118"/>
        <v>568_RS_29_5_202425</v>
      </c>
      <c r="AW7325" s="191" t="s">
        <v>92</v>
      </c>
      <c r="AX7325" s="18">
        <v>202425</v>
      </c>
      <c r="AY7325" s="191">
        <v>568</v>
      </c>
      <c r="AZ7325" s="191">
        <v>29</v>
      </c>
      <c r="BA7325" s="191">
        <v>5</v>
      </c>
      <c r="BB7325" s="191">
        <v>0</v>
      </c>
    </row>
    <row r="7326" spans="48:54" x14ac:dyDescent="0.2">
      <c r="AV7326" s="191" t="str">
        <f t="shared" si="118"/>
        <v>572_RS_29_5_202425</v>
      </c>
      <c r="AW7326" s="191" t="s">
        <v>92</v>
      </c>
      <c r="AX7326" s="18">
        <v>202425</v>
      </c>
      <c r="AY7326" s="191">
        <v>572</v>
      </c>
      <c r="AZ7326" s="191">
        <v>29</v>
      </c>
      <c r="BA7326" s="191">
        <v>5</v>
      </c>
      <c r="BB7326" s="191">
        <v>0</v>
      </c>
    </row>
    <row r="7327" spans="48:54" x14ac:dyDescent="0.2">
      <c r="AV7327" s="191" t="str">
        <f t="shared" si="118"/>
        <v>574_RS_29_5_202425</v>
      </c>
      <c r="AW7327" s="191" t="s">
        <v>92</v>
      </c>
      <c r="AX7327" s="18">
        <v>202425</v>
      </c>
      <c r="AY7327" s="191">
        <v>574</v>
      </c>
      <c r="AZ7327" s="191">
        <v>29</v>
      </c>
      <c r="BA7327" s="191">
        <v>5</v>
      </c>
      <c r="BB7327" s="191">
        <v>0</v>
      </c>
    </row>
    <row r="7328" spans="48:54" x14ac:dyDescent="0.2">
      <c r="AV7328" s="191" t="str">
        <f t="shared" si="118"/>
        <v>576_RS_29_5_202425</v>
      </c>
      <c r="AW7328" s="191" t="s">
        <v>92</v>
      </c>
      <c r="AX7328" s="18">
        <v>202425</v>
      </c>
      <c r="AY7328" s="191">
        <v>576</v>
      </c>
      <c r="AZ7328" s="191">
        <v>29</v>
      </c>
      <c r="BA7328" s="191">
        <v>5</v>
      </c>
      <c r="BB7328" s="191">
        <v>0</v>
      </c>
    </row>
    <row r="7329" spans="48:54" x14ac:dyDescent="0.2">
      <c r="AV7329" s="191" t="str">
        <f t="shared" si="118"/>
        <v>582_RS_29_5_202425</v>
      </c>
      <c r="AW7329" s="191" t="s">
        <v>92</v>
      </c>
      <c r="AX7329" s="18">
        <v>202425</v>
      </c>
      <c r="AY7329" s="191">
        <v>582</v>
      </c>
      <c r="AZ7329" s="191">
        <v>29</v>
      </c>
      <c r="BA7329" s="191">
        <v>5</v>
      </c>
      <c r="BB7329" s="191">
        <v>0</v>
      </c>
    </row>
    <row r="7330" spans="48:54" x14ac:dyDescent="0.2">
      <c r="AV7330" s="191" t="str">
        <f t="shared" si="118"/>
        <v>584_RS_29_5_202425</v>
      </c>
      <c r="AW7330" s="191" t="s">
        <v>92</v>
      </c>
      <c r="AX7330" s="18">
        <v>202425</v>
      </c>
      <c r="AY7330" s="191">
        <v>584</v>
      </c>
      <c r="AZ7330" s="191">
        <v>29</v>
      </c>
      <c r="BA7330" s="191">
        <v>5</v>
      </c>
      <c r="BB7330" s="191">
        <v>0</v>
      </c>
    </row>
    <row r="7331" spans="48:54" x14ac:dyDescent="0.2">
      <c r="AV7331" s="191" t="str">
        <f t="shared" si="118"/>
        <v>586_RS_29_5_202425</v>
      </c>
      <c r="AW7331" s="191" t="s">
        <v>92</v>
      </c>
      <c r="AX7331" s="18">
        <v>202425</v>
      </c>
      <c r="AY7331" s="191">
        <v>586</v>
      </c>
      <c r="AZ7331" s="191">
        <v>29</v>
      </c>
      <c r="BA7331" s="191">
        <v>5</v>
      </c>
      <c r="BB7331" s="191">
        <v>0</v>
      </c>
    </row>
    <row r="7332" spans="48:54" x14ac:dyDescent="0.2">
      <c r="AV7332" s="191" t="str">
        <f t="shared" si="118"/>
        <v>512_RS_30_1_202425</v>
      </c>
      <c r="AW7332" s="191" t="s">
        <v>92</v>
      </c>
      <c r="AX7332" s="18">
        <v>202425</v>
      </c>
      <c r="AY7332" s="191">
        <v>512</v>
      </c>
      <c r="AZ7332" s="191">
        <v>30</v>
      </c>
      <c r="BA7332" s="191">
        <v>1</v>
      </c>
      <c r="BB7332" s="191">
        <v>44.411000000000001</v>
      </c>
    </row>
    <row r="7333" spans="48:54" x14ac:dyDescent="0.2">
      <c r="AV7333" s="191" t="str">
        <f t="shared" si="118"/>
        <v>514_RS_30_1_202425</v>
      </c>
      <c r="AW7333" s="191" t="s">
        <v>92</v>
      </c>
      <c r="AX7333" s="18">
        <v>202425</v>
      </c>
      <c r="AY7333" s="191">
        <v>514</v>
      </c>
      <c r="AZ7333" s="191">
        <v>30</v>
      </c>
      <c r="BA7333" s="191">
        <v>1</v>
      </c>
      <c r="BB7333" s="191">
        <v>1026.146</v>
      </c>
    </row>
    <row r="7334" spans="48:54" x14ac:dyDescent="0.2">
      <c r="AV7334" s="191" t="str">
        <f t="shared" si="118"/>
        <v>516_RS_30_1_202425</v>
      </c>
      <c r="AW7334" s="191" t="s">
        <v>92</v>
      </c>
      <c r="AX7334" s="18">
        <v>202425</v>
      </c>
      <c r="AY7334" s="191">
        <v>516</v>
      </c>
      <c r="AZ7334" s="191">
        <v>30</v>
      </c>
      <c r="BA7334" s="191">
        <v>1</v>
      </c>
      <c r="BB7334" s="191">
        <v>611.85345756086008</v>
      </c>
    </row>
    <row r="7335" spans="48:54" x14ac:dyDescent="0.2">
      <c r="AV7335" s="191" t="str">
        <f t="shared" si="118"/>
        <v>518_RS_30_1_202425</v>
      </c>
      <c r="AW7335" s="191" t="s">
        <v>92</v>
      </c>
      <c r="AX7335" s="18">
        <v>202425</v>
      </c>
      <c r="AY7335" s="191">
        <v>518</v>
      </c>
      <c r="AZ7335" s="191">
        <v>30</v>
      </c>
      <c r="BA7335" s="191">
        <v>1</v>
      </c>
      <c r="BB7335" s="191">
        <v>595.82799999999997</v>
      </c>
    </row>
    <row r="7336" spans="48:54" x14ac:dyDescent="0.2">
      <c r="AV7336" s="191" t="str">
        <f t="shared" si="118"/>
        <v>520_RS_30_1_202425</v>
      </c>
      <c r="AW7336" s="191" t="s">
        <v>92</v>
      </c>
      <c r="AX7336" s="18">
        <v>202425</v>
      </c>
      <c r="AY7336" s="191">
        <v>520</v>
      </c>
      <c r="AZ7336" s="191">
        <v>30</v>
      </c>
      <c r="BA7336" s="191">
        <v>1</v>
      </c>
      <c r="BB7336" s="191">
        <v>558.98</v>
      </c>
    </row>
    <row r="7337" spans="48:54" x14ac:dyDescent="0.2">
      <c r="AV7337" s="191" t="str">
        <f t="shared" si="118"/>
        <v>522_RS_30_1_202425</v>
      </c>
      <c r="AW7337" s="191" t="s">
        <v>92</v>
      </c>
      <c r="AX7337" s="18">
        <v>202425</v>
      </c>
      <c r="AY7337" s="191">
        <v>522</v>
      </c>
      <c r="AZ7337" s="191">
        <v>30</v>
      </c>
      <c r="BA7337" s="191">
        <v>1</v>
      </c>
      <c r="BB7337" s="191">
        <v>1139.8640699999999</v>
      </c>
    </row>
    <row r="7338" spans="48:54" x14ac:dyDescent="0.2">
      <c r="AV7338" s="191" t="str">
        <f t="shared" si="118"/>
        <v>524_RS_30_1_202425</v>
      </c>
      <c r="AW7338" s="191" t="s">
        <v>92</v>
      </c>
      <c r="AX7338" s="18">
        <v>202425</v>
      </c>
      <c r="AY7338" s="191">
        <v>524</v>
      </c>
      <c r="AZ7338" s="191">
        <v>30</v>
      </c>
      <c r="BA7338" s="191">
        <v>1</v>
      </c>
      <c r="BB7338" s="191">
        <v>759.75979000000007</v>
      </c>
    </row>
    <row r="7339" spans="48:54" x14ac:dyDescent="0.2">
      <c r="AV7339" s="191" t="str">
        <f t="shared" si="118"/>
        <v>526_RS_30_1_202425</v>
      </c>
      <c r="AW7339" s="191" t="s">
        <v>92</v>
      </c>
      <c r="AX7339" s="18">
        <v>202425</v>
      </c>
      <c r="AY7339" s="191">
        <v>526</v>
      </c>
      <c r="AZ7339" s="191">
        <v>30</v>
      </c>
      <c r="BA7339" s="191">
        <v>1</v>
      </c>
      <c r="BB7339" s="191">
        <v>349.97700000000003</v>
      </c>
    </row>
    <row r="7340" spans="48:54" x14ac:dyDescent="0.2">
      <c r="AV7340" s="191" t="str">
        <f t="shared" si="118"/>
        <v>528_RS_30_1_202425</v>
      </c>
      <c r="AW7340" s="191" t="s">
        <v>92</v>
      </c>
      <c r="AX7340" s="18">
        <v>202425</v>
      </c>
      <c r="AY7340" s="191">
        <v>528</v>
      </c>
      <c r="AZ7340" s="191">
        <v>30</v>
      </c>
      <c r="BA7340" s="191">
        <v>1</v>
      </c>
      <c r="BB7340" s="191">
        <v>3788</v>
      </c>
    </row>
    <row r="7341" spans="48:54" x14ac:dyDescent="0.2">
      <c r="AV7341" s="191" t="str">
        <f t="shared" si="118"/>
        <v>530_RS_30_1_202425</v>
      </c>
      <c r="AW7341" s="191" t="s">
        <v>92</v>
      </c>
      <c r="AX7341" s="18">
        <v>202425</v>
      </c>
      <c r="AY7341" s="191">
        <v>530</v>
      </c>
      <c r="AZ7341" s="191">
        <v>30</v>
      </c>
      <c r="BA7341" s="191">
        <v>1</v>
      </c>
      <c r="BB7341" s="191">
        <v>1047.5419999999999</v>
      </c>
    </row>
    <row r="7342" spans="48:54" x14ac:dyDescent="0.2">
      <c r="AV7342" s="191" t="str">
        <f t="shared" si="118"/>
        <v>532_RS_30_1_202425</v>
      </c>
      <c r="AW7342" s="191" t="s">
        <v>92</v>
      </c>
      <c r="AX7342" s="18">
        <v>202425</v>
      </c>
      <c r="AY7342" s="191">
        <v>532</v>
      </c>
      <c r="AZ7342" s="191">
        <v>30</v>
      </c>
      <c r="BA7342" s="191">
        <v>1</v>
      </c>
      <c r="BB7342" s="191">
        <v>4607.3139999999994</v>
      </c>
    </row>
    <row r="7343" spans="48:54" x14ac:dyDescent="0.2">
      <c r="AV7343" s="191" t="str">
        <f t="shared" si="118"/>
        <v>534_RS_30_1_202425</v>
      </c>
      <c r="AW7343" s="191" t="s">
        <v>92</v>
      </c>
      <c r="AX7343" s="18">
        <v>202425</v>
      </c>
      <c r="AY7343" s="191">
        <v>534</v>
      </c>
      <c r="AZ7343" s="191">
        <v>30</v>
      </c>
      <c r="BA7343" s="191">
        <v>1</v>
      </c>
      <c r="BB7343" s="191">
        <v>3385.4304299999999</v>
      </c>
    </row>
    <row r="7344" spans="48:54" x14ac:dyDescent="0.2">
      <c r="AV7344" s="191" t="str">
        <f t="shared" si="118"/>
        <v>536_RS_30_1_202425</v>
      </c>
      <c r="AW7344" s="191" t="s">
        <v>92</v>
      </c>
      <c r="AX7344" s="18">
        <v>202425</v>
      </c>
      <c r="AY7344" s="191">
        <v>536</v>
      </c>
      <c r="AZ7344" s="191">
        <v>30</v>
      </c>
      <c r="BA7344" s="191">
        <v>1</v>
      </c>
      <c r="BB7344" s="191">
        <v>1077.6990000000001</v>
      </c>
    </row>
    <row r="7345" spans="48:54" x14ac:dyDescent="0.2">
      <c r="AV7345" s="191" t="str">
        <f t="shared" si="118"/>
        <v>538_RS_30_1_202425</v>
      </c>
      <c r="AW7345" s="191" t="s">
        <v>92</v>
      </c>
      <c r="AX7345" s="18">
        <v>202425</v>
      </c>
      <c r="AY7345" s="191">
        <v>538</v>
      </c>
      <c r="AZ7345" s="191">
        <v>30</v>
      </c>
      <c r="BA7345" s="191">
        <v>1</v>
      </c>
      <c r="BB7345" s="191">
        <v>117.48536</v>
      </c>
    </row>
    <row r="7346" spans="48:54" x14ac:dyDescent="0.2">
      <c r="AV7346" s="191" t="str">
        <f t="shared" si="118"/>
        <v>540_RS_30_1_202425</v>
      </c>
      <c r="AW7346" s="191" t="s">
        <v>92</v>
      </c>
      <c r="AX7346" s="18">
        <v>202425</v>
      </c>
      <c r="AY7346" s="191">
        <v>540</v>
      </c>
      <c r="AZ7346" s="191">
        <v>30</v>
      </c>
      <c r="BA7346" s="191">
        <v>1</v>
      </c>
      <c r="BB7346" s="191">
        <v>11010.981999999998</v>
      </c>
    </row>
    <row r="7347" spans="48:54" x14ac:dyDescent="0.2">
      <c r="AV7347" s="191" t="str">
        <f t="shared" si="118"/>
        <v>542_RS_30_1_202425</v>
      </c>
      <c r="AW7347" s="191" t="s">
        <v>92</v>
      </c>
      <c r="AX7347" s="18">
        <v>202425</v>
      </c>
      <c r="AY7347" s="191">
        <v>542</v>
      </c>
      <c r="AZ7347" s="191">
        <v>30</v>
      </c>
      <c r="BA7347" s="191">
        <v>1</v>
      </c>
      <c r="BB7347" s="191">
        <v>1412.62</v>
      </c>
    </row>
    <row r="7348" spans="48:54" x14ac:dyDescent="0.2">
      <c r="AV7348" s="191" t="str">
        <f t="shared" si="118"/>
        <v>544_RS_30_1_202425</v>
      </c>
      <c r="AW7348" s="191" t="s">
        <v>92</v>
      </c>
      <c r="AX7348" s="18">
        <v>202425</v>
      </c>
      <c r="AY7348" s="191">
        <v>544</v>
      </c>
      <c r="AZ7348" s="191">
        <v>30</v>
      </c>
      <c r="BA7348" s="191">
        <v>1</v>
      </c>
      <c r="BB7348" s="191">
        <v>1132.0733</v>
      </c>
    </row>
    <row r="7349" spans="48:54" x14ac:dyDescent="0.2">
      <c r="AV7349" s="191" t="str">
        <f t="shared" si="118"/>
        <v>545_RS_30_1_202425</v>
      </c>
      <c r="AW7349" s="191" t="s">
        <v>92</v>
      </c>
      <c r="AX7349" s="18">
        <v>202425</v>
      </c>
      <c r="AY7349" s="191">
        <v>545</v>
      </c>
      <c r="AZ7349" s="191">
        <v>30</v>
      </c>
      <c r="BA7349" s="191">
        <v>1</v>
      </c>
      <c r="BB7349" s="191">
        <v>76.3</v>
      </c>
    </row>
    <row r="7350" spans="48:54" x14ac:dyDescent="0.2">
      <c r="AV7350" s="191" t="str">
        <f t="shared" si="118"/>
        <v>546_RS_30_1_202425</v>
      </c>
      <c r="AW7350" s="191" t="s">
        <v>92</v>
      </c>
      <c r="AX7350" s="18">
        <v>202425</v>
      </c>
      <c r="AY7350" s="191">
        <v>546</v>
      </c>
      <c r="AZ7350" s="191">
        <v>30</v>
      </c>
      <c r="BA7350" s="191">
        <v>1</v>
      </c>
      <c r="BB7350" s="191">
        <v>4832</v>
      </c>
    </row>
    <row r="7351" spans="48:54" x14ac:dyDescent="0.2">
      <c r="AV7351" s="191" t="str">
        <f t="shared" si="118"/>
        <v>548_RS_30_1_202425</v>
      </c>
      <c r="AW7351" s="191" t="s">
        <v>92</v>
      </c>
      <c r="AX7351" s="18">
        <v>202425</v>
      </c>
      <c r="AY7351" s="191">
        <v>548</v>
      </c>
      <c r="AZ7351" s="191">
        <v>30</v>
      </c>
      <c r="BA7351" s="191">
        <v>1</v>
      </c>
      <c r="BB7351" s="191">
        <v>964.34800000000007</v>
      </c>
    </row>
    <row r="7352" spans="48:54" x14ac:dyDescent="0.2">
      <c r="AV7352" s="191" t="str">
        <f t="shared" si="118"/>
        <v>550_RS_30_1_202425</v>
      </c>
      <c r="AW7352" s="191" t="s">
        <v>92</v>
      </c>
      <c r="AX7352" s="18">
        <v>202425</v>
      </c>
      <c r="AY7352" s="191">
        <v>550</v>
      </c>
      <c r="AZ7352" s="191">
        <v>30</v>
      </c>
      <c r="BA7352" s="191">
        <v>1</v>
      </c>
      <c r="BB7352" s="191">
        <v>8151.7831655072614</v>
      </c>
    </row>
    <row r="7353" spans="48:54" x14ac:dyDescent="0.2">
      <c r="AV7353" s="191" t="str">
        <f t="shared" si="118"/>
        <v>552_RS_30_1_202425</v>
      </c>
      <c r="AW7353" s="191" t="s">
        <v>92</v>
      </c>
      <c r="AX7353" s="18">
        <v>202425</v>
      </c>
      <c r="AY7353" s="191">
        <v>552</v>
      </c>
      <c r="AZ7353" s="191">
        <v>30</v>
      </c>
      <c r="BA7353" s="191">
        <v>1</v>
      </c>
      <c r="BB7353" s="191">
        <v>2551.1853299999998</v>
      </c>
    </row>
    <row r="7354" spans="48:54" x14ac:dyDescent="0.2">
      <c r="AV7354" s="191" t="str">
        <f t="shared" si="118"/>
        <v>562_RS_30_1_202425</v>
      </c>
      <c r="AW7354" s="191" t="s">
        <v>92</v>
      </c>
      <c r="AX7354" s="18">
        <v>202425</v>
      </c>
      <c r="AY7354" s="191">
        <v>562</v>
      </c>
      <c r="AZ7354" s="191">
        <v>30</v>
      </c>
      <c r="BA7354" s="191">
        <v>1</v>
      </c>
      <c r="BB7354" s="191">
        <v>0</v>
      </c>
    </row>
    <row r="7355" spans="48:54" x14ac:dyDescent="0.2">
      <c r="AV7355" s="191" t="str">
        <f t="shared" si="118"/>
        <v>564_RS_30_1_202425</v>
      </c>
      <c r="AW7355" s="191" t="s">
        <v>92</v>
      </c>
      <c r="AX7355" s="18">
        <v>202425</v>
      </c>
      <c r="AY7355" s="191">
        <v>564</v>
      </c>
      <c r="AZ7355" s="191">
        <v>30</v>
      </c>
      <c r="BA7355" s="191">
        <v>1</v>
      </c>
      <c r="BB7355" s="191">
        <v>0</v>
      </c>
    </row>
    <row r="7356" spans="48:54" x14ac:dyDescent="0.2">
      <c r="AV7356" s="191" t="str">
        <f t="shared" si="118"/>
        <v>566_RS_30_1_202425</v>
      </c>
      <c r="AW7356" s="191" t="s">
        <v>92</v>
      </c>
      <c r="AX7356" s="18">
        <v>202425</v>
      </c>
      <c r="AY7356" s="191">
        <v>566</v>
      </c>
      <c r="AZ7356" s="191">
        <v>30</v>
      </c>
      <c r="BA7356" s="191">
        <v>1</v>
      </c>
      <c r="BB7356" s="191">
        <v>0</v>
      </c>
    </row>
    <row r="7357" spans="48:54" x14ac:dyDescent="0.2">
      <c r="AV7357" s="191" t="str">
        <f t="shared" si="118"/>
        <v>568_RS_30_1_202425</v>
      </c>
      <c r="AW7357" s="191" t="s">
        <v>92</v>
      </c>
      <c r="AX7357" s="18">
        <v>202425</v>
      </c>
      <c r="AY7357" s="191">
        <v>568</v>
      </c>
      <c r="AZ7357" s="191">
        <v>30</v>
      </c>
      <c r="BA7357" s="191">
        <v>1</v>
      </c>
      <c r="BB7357" s="191">
        <v>0</v>
      </c>
    </row>
    <row r="7358" spans="48:54" x14ac:dyDescent="0.2">
      <c r="AV7358" s="191" t="str">
        <f t="shared" si="118"/>
        <v>572_RS_30_1_202425</v>
      </c>
      <c r="AW7358" s="191" t="s">
        <v>92</v>
      </c>
      <c r="AX7358" s="18">
        <v>202425</v>
      </c>
      <c r="AY7358" s="191">
        <v>572</v>
      </c>
      <c r="AZ7358" s="191">
        <v>30</v>
      </c>
      <c r="BA7358" s="191">
        <v>1</v>
      </c>
      <c r="BB7358" s="191">
        <v>0</v>
      </c>
    </row>
    <row r="7359" spans="48:54" x14ac:dyDescent="0.2">
      <c r="AV7359" s="191" t="str">
        <f t="shared" si="118"/>
        <v>574_RS_30_1_202425</v>
      </c>
      <c r="AW7359" s="191" t="s">
        <v>92</v>
      </c>
      <c r="AX7359" s="18">
        <v>202425</v>
      </c>
      <c r="AY7359" s="191">
        <v>574</v>
      </c>
      <c r="AZ7359" s="191">
        <v>30</v>
      </c>
      <c r="BA7359" s="191">
        <v>1</v>
      </c>
      <c r="BB7359" s="191">
        <v>0</v>
      </c>
    </row>
    <row r="7360" spans="48:54" x14ac:dyDescent="0.2">
      <c r="AV7360" s="191" t="str">
        <f t="shared" si="118"/>
        <v>576_RS_30_1_202425</v>
      </c>
      <c r="AW7360" s="191" t="s">
        <v>92</v>
      </c>
      <c r="AX7360" s="18">
        <v>202425</v>
      </c>
      <c r="AY7360" s="191">
        <v>576</v>
      </c>
      <c r="AZ7360" s="191">
        <v>30</v>
      </c>
      <c r="BA7360" s="191">
        <v>1</v>
      </c>
      <c r="BB7360" s="191">
        <v>0</v>
      </c>
    </row>
    <row r="7361" spans="48:54" x14ac:dyDescent="0.2">
      <c r="AV7361" s="191" t="str">
        <f t="shared" si="118"/>
        <v>582_RS_30_1_202425</v>
      </c>
      <c r="AW7361" s="191" t="s">
        <v>92</v>
      </c>
      <c r="AX7361" s="18">
        <v>202425</v>
      </c>
      <c r="AY7361" s="191">
        <v>582</v>
      </c>
      <c r="AZ7361" s="191">
        <v>30</v>
      </c>
      <c r="BA7361" s="191">
        <v>1</v>
      </c>
      <c r="BB7361" s="191">
        <v>0</v>
      </c>
    </row>
    <row r="7362" spans="48:54" x14ac:dyDescent="0.2">
      <c r="AV7362" s="191" t="str">
        <f t="shared" si="118"/>
        <v>584_RS_30_1_202425</v>
      </c>
      <c r="AW7362" s="191" t="s">
        <v>92</v>
      </c>
      <c r="AX7362" s="18">
        <v>202425</v>
      </c>
      <c r="AY7362" s="191">
        <v>584</v>
      </c>
      <c r="AZ7362" s="191">
        <v>30</v>
      </c>
      <c r="BA7362" s="191">
        <v>1</v>
      </c>
      <c r="BB7362" s="191">
        <v>0</v>
      </c>
    </row>
    <row r="7363" spans="48:54" x14ac:dyDescent="0.2">
      <c r="AV7363" s="191" t="str">
        <f t="shared" si="118"/>
        <v>586_RS_30_1_202425</v>
      </c>
      <c r="AW7363" s="191" t="s">
        <v>92</v>
      </c>
      <c r="AX7363" s="18">
        <v>202425</v>
      </c>
      <c r="AY7363" s="191">
        <v>586</v>
      </c>
      <c r="AZ7363" s="191">
        <v>30</v>
      </c>
      <c r="BA7363" s="191">
        <v>1</v>
      </c>
      <c r="BB7363" s="191">
        <v>0</v>
      </c>
    </row>
    <row r="7364" spans="48:54" x14ac:dyDescent="0.2">
      <c r="AV7364" s="191" t="str">
        <f t="shared" ref="AV7364:AV7427" si="119">AY7364&amp;"_"&amp;AW7364&amp;"_"&amp;AZ7364&amp;"_"&amp;BA7364&amp;"_"&amp;AX7364</f>
        <v>512_RS_30_2_202425</v>
      </c>
      <c r="AW7364" s="191" t="s">
        <v>92</v>
      </c>
      <c r="AX7364" s="18">
        <v>202425</v>
      </c>
      <c r="AY7364" s="191">
        <v>512</v>
      </c>
      <c r="AZ7364" s="191">
        <v>30</v>
      </c>
      <c r="BA7364" s="191">
        <v>2</v>
      </c>
      <c r="BB7364" s="191">
        <v>-8.1449999999999996</v>
      </c>
    </row>
    <row r="7365" spans="48:54" x14ac:dyDescent="0.2">
      <c r="AV7365" s="191" t="str">
        <f t="shared" si="119"/>
        <v>514_RS_30_2_202425</v>
      </c>
      <c r="AW7365" s="191" t="s">
        <v>92</v>
      </c>
      <c r="AX7365" s="18">
        <v>202425</v>
      </c>
      <c r="AY7365" s="191">
        <v>514</v>
      </c>
      <c r="AZ7365" s="191">
        <v>30</v>
      </c>
      <c r="BA7365" s="191">
        <v>2</v>
      </c>
      <c r="BB7365" s="191">
        <v>-34.607999999999997</v>
      </c>
    </row>
    <row r="7366" spans="48:54" x14ac:dyDescent="0.2">
      <c r="AV7366" s="191" t="str">
        <f t="shared" si="119"/>
        <v>516_RS_30_2_202425</v>
      </c>
      <c r="AW7366" s="191" t="s">
        <v>92</v>
      </c>
      <c r="AX7366" s="18">
        <v>202425</v>
      </c>
      <c r="AY7366" s="191">
        <v>516</v>
      </c>
      <c r="AZ7366" s="191">
        <v>30</v>
      </c>
      <c r="BA7366" s="191">
        <v>2</v>
      </c>
      <c r="BB7366" s="191">
        <v>-15.43028</v>
      </c>
    </row>
    <row r="7367" spans="48:54" x14ac:dyDescent="0.2">
      <c r="AV7367" s="191" t="str">
        <f t="shared" si="119"/>
        <v>518_RS_30_2_202425</v>
      </c>
      <c r="AW7367" s="191" t="s">
        <v>92</v>
      </c>
      <c r="AX7367" s="18">
        <v>202425</v>
      </c>
      <c r="AY7367" s="191">
        <v>518</v>
      </c>
      <c r="AZ7367" s="191">
        <v>30</v>
      </c>
      <c r="BA7367" s="191">
        <v>2</v>
      </c>
      <c r="BB7367" s="191">
        <v>-15.742999999999999</v>
      </c>
    </row>
    <row r="7368" spans="48:54" x14ac:dyDescent="0.2">
      <c r="AV7368" s="191" t="str">
        <f t="shared" si="119"/>
        <v>520_RS_30_2_202425</v>
      </c>
      <c r="AW7368" s="191" t="s">
        <v>92</v>
      </c>
      <c r="AX7368" s="18">
        <v>202425</v>
      </c>
      <c r="AY7368" s="191">
        <v>520</v>
      </c>
      <c r="AZ7368" s="191">
        <v>30</v>
      </c>
      <c r="BA7368" s="191">
        <v>2</v>
      </c>
      <c r="BB7368" s="191">
        <v>0</v>
      </c>
    </row>
    <row r="7369" spans="48:54" x14ac:dyDescent="0.2">
      <c r="AV7369" s="191" t="str">
        <f t="shared" si="119"/>
        <v>522_RS_30_2_202425</v>
      </c>
      <c r="AW7369" s="191" t="s">
        <v>92</v>
      </c>
      <c r="AX7369" s="18">
        <v>202425</v>
      </c>
      <c r="AY7369" s="191">
        <v>522</v>
      </c>
      <c r="AZ7369" s="191">
        <v>30</v>
      </c>
      <c r="BA7369" s="191">
        <v>2</v>
      </c>
      <c r="BB7369" s="191">
        <v>-92.315330000000003</v>
      </c>
    </row>
    <row r="7370" spans="48:54" x14ac:dyDescent="0.2">
      <c r="AV7370" s="191" t="str">
        <f t="shared" si="119"/>
        <v>524_RS_30_2_202425</v>
      </c>
      <c r="AW7370" s="191" t="s">
        <v>92</v>
      </c>
      <c r="AX7370" s="18">
        <v>202425</v>
      </c>
      <c r="AY7370" s="191">
        <v>524</v>
      </c>
      <c r="AZ7370" s="191">
        <v>30</v>
      </c>
      <c r="BA7370" s="191">
        <v>2</v>
      </c>
      <c r="BB7370" s="191">
        <v>-211.14339999999999</v>
      </c>
    </row>
    <row r="7371" spans="48:54" x14ac:dyDescent="0.2">
      <c r="AV7371" s="191" t="str">
        <f t="shared" si="119"/>
        <v>526_RS_30_2_202425</v>
      </c>
      <c r="AW7371" s="191" t="s">
        <v>92</v>
      </c>
      <c r="AX7371" s="18">
        <v>202425</v>
      </c>
      <c r="AY7371" s="191">
        <v>526</v>
      </c>
      <c r="AZ7371" s="191">
        <v>30</v>
      </c>
      <c r="BA7371" s="191">
        <v>2</v>
      </c>
      <c r="BB7371" s="191">
        <v>-5.7039999999999917</v>
      </c>
    </row>
    <row r="7372" spans="48:54" x14ac:dyDescent="0.2">
      <c r="AV7372" s="191" t="str">
        <f t="shared" si="119"/>
        <v>528_RS_30_2_202425</v>
      </c>
      <c r="AW7372" s="191" t="s">
        <v>92</v>
      </c>
      <c r="AX7372" s="18">
        <v>202425</v>
      </c>
      <c r="AY7372" s="191">
        <v>528</v>
      </c>
      <c r="AZ7372" s="191">
        <v>30</v>
      </c>
      <c r="BA7372" s="191">
        <v>2</v>
      </c>
      <c r="BB7372" s="191">
        <v>-2949</v>
      </c>
    </row>
    <row r="7373" spans="48:54" x14ac:dyDescent="0.2">
      <c r="AV7373" s="191" t="str">
        <f t="shared" si="119"/>
        <v>530_RS_30_2_202425</v>
      </c>
      <c r="AW7373" s="191" t="s">
        <v>92</v>
      </c>
      <c r="AX7373" s="18">
        <v>202425</v>
      </c>
      <c r="AY7373" s="191">
        <v>530</v>
      </c>
      <c r="AZ7373" s="191">
        <v>30</v>
      </c>
      <c r="BA7373" s="191">
        <v>2</v>
      </c>
      <c r="BB7373" s="191">
        <v>-126.221</v>
      </c>
    </row>
    <row r="7374" spans="48:54" x14ac:dyDescent="0.2">
      <c r="AV7374" s="191" t="str">
        <f t="shared" si="119"/>
        <v>532_RS_30_2_202425</v>
      </c>
      <c r="AW7374" s="191" t="s">
        <v>92</v>
      </c>
      <c r="AX7374" s="18">
        <v>202425</v>
      </c>
      <c r="AY7374" s="191">
        <v>532</v>
      </c>
      <c r="AZ7374" s="191">
        <v>30</v>
      </c>
      <c r="BA7374" s="191">
        <v>2</v>
      </c>
      <c r="BB7374" s="191">
        <v>-100.10899999999999</v>
      </c>
    </row>
    <row r="7375" spans="48:54" x14ac:dyDescent="0.2">
      <c r="AV7375" s="191" t="str">
        <f t="shared" si="119"/>
        <v>534_RS_30_2_202425</v>
      </c>
      <c r="AW7375" s="191" t="s">
        <v>92</v>
      </c>
      <c r="AX7375" s="18">
        <v>202425</v>
      </c>
      <c r="AY7375" s="191">
        <v>534</v>
      </c>
      <c r="AZ7375" s="191">
        <v>30</v>
      </c>
      <c r="BA7375" s="191">
        <v>2</v>
      </c>
      <c r="BB7375" s="191">
        <v>-2326.4292500000001</v>
      </c>
    </row>
    <row r="7376" spans="48:54" x14ac:dyDescent="0.2">
      <c r="AV7376" s="191" t="str">
        <f t="shared" si="119"/>
        <v>536_RS_30_2_202425</v>
      </c>
      <c r="AW7376" s="191" t="s">
        <v>92</v>
      </c>
      <c r="AX7376" s="18">
        <v>202425</v>
      </c>
      <c r="AY7376" s="191">
        <v>536</v>
      </c>
      <c r="AZ7376" s="191">
        <v>30</v>
      </c>
      <c r="BA7376" s="191">
        <v>2</v>
      </c>
      <c r="BB7376" s="191">
        <v>0</v>
      </c>
    </row>
    <row r="7377" spans="48:54" x14ac:dyDescent="0.2">
      <c r="AV7377" s="191" t="str">
        <f t="shared" si="119"/>
        <v>538_RS_30_2_202425</v>
      </c>
      <c r="AW7377" s="191" t="s">
        <v>92</v>
      </c>
      <c r="AX7377" s="18">
        <v>202425</v>
      </c>
      <c r="AY7377" s="191">
        <v>538</v>
      </c>
      <c r="AZ7377" s="191">
        <v>30</v>
      </c>
      <c r="BA7377" s="191">
        <v>2</v>
      </c>
      <c r="BB7377" s="191">
        <v>-9.0830000000000002</v>
      </c>
    </row>
    <row r="7378" spans="48:54" x14ac:dyDescent="0.2">
      <c r="AV7378" s="191" t="str">
        <f t="shared" si="119"/>
        <v>540_RS_30_2_202425</v>
      </c>
      <c r="AW7378" s="191" t="s">
        <v>92</v>
      </c>
      <c r="AX7378" s="18">
        <v>202425</v>
      </c>
      <c r="AY7378" s="191">
        <v>540</v>
      </c>
      <c r="AZ7378" s="191">
        <v>30</v>
      </c>
      <c r="BA7378" s="191">
        <v>2</v>
      </c>
      <c r="BB7378" s="191">
        <v>-880.62599999999998</v>
      </c>
    </row>
    <row r="7379" spans="48:54" x14ac:dyDescent="0.2">
      <c r="AV7379" s="191" t="str">
        <f t="shared" si="119"/>
        <v>542_RS_30_2_202425</v>
      </c>
      <c r="AW7379" s="191" t="s">
        <v>92</v>
      </c>
      <c r="AX7379" s="18">
        <v>202425</v>
      </c>
      <c r="AY7379" s="191">
        <v>542</v>
      </c>
      <c r="AZ7379" s="191">
        <v>30</v>
      </c>
      <c r="BA7379" s="191">
        <v>2</v>
      </c>
      <c r="BB7379" s="191">
        <v>-2.3250000000000002</v>
      </c>
    </row>
    <row r="7380" spans="48:54" x14ac:dyDescent="0.2">
      <c r="AV7380" s="191" t="str">
        <f t="shared" si="119"/>
        <v>544_RS_30_2_202425</v>
      </c>
      <c r="AW7380" s="191" t="s">
        <v>92</v>
      </c>
      <c r="AX7380" s="18">
        <v>202425</v>
      </c>
      <c r="AY7380" s="191">
        <v>544</v>
      </c>
      <c r="AZ7380" s="191">
        <v>30</v>
      </c>
      <c r="BA7380" s="191">
        <v>2</v>
      </c>
      <c r="BB7380" s="191">
        <v>-15.3773</v>
      </c>
    </row>
    <row r="7381" spans="48:54" x14ac:dyDescent="0.2">
      <c r="AV7381" s="191" t="str">
        <f t="shared" si="119"/>
        <v>545_RS_30_2_202425</v>
      </c>
      <c r="AW7381" s="191" t="s">
        <v>92</v>
      </c>
      <c r="AX7381" s="18">
        <v>202425</v>
      </c>
      <c r="AY7381" s="191">
        <v>545</v>
      </c>
      <c r="AZ7381" s="191">
        <v>30</v>
      </c>
      <c r="BA7381" s="191">
        <v>2</v>
      </c>
      <c r="BB7381" s="191">
        <v>0</v>
      </c>
    </row>
    <row r="7382" spans="48:54" x14ac:dyDescent="0.2">
      <c r="AV7382" s="191" t="str">
        <f t="shared" si="119"/>
        <v>546_RS_30_2_202425</v>
      </c>
      <c r="AW7382" s="191" t="s">
        <v>92</v>
      </c>
      <c r="AX7382" s="18">
        <v>202425</v>
      </c>
      <c r="AY7382" s="191">
        <v>546</v>
      </c>
      <c r="AZ7382" s="191">
        <v>30</v>
      </c>
      <c r="BA7382" s="191">
        <v>2</v>
      </c>
      <c r="BB7382" s="191">
        <v>-59</v>
      </c>
    </row>
    <row r="7383" spans="48:54" x14ac:dyDescent="0.2">
      <c r="AV7383" s="191" t="str">
        <f t="shared" si="119"/>
        <v>548_RS_30_2_202425</v>
      </c>
      <c r="AW7383" s="191" t="s">
        <v>92</v>
      </c>
      <c r="AX7383" s="18">
        <v>202425</v>
      </c>
      <c r="AY7383" s="191">
        <v>548</v>
      </c>
      <c r="AZ7383" s="191">
        <v>30</v>
      </c>
      <c r="BA7383" s="191">
        <v>2</v>
      </c>
      <c r="BB7383" s="191">
        <v>-448.76400000000001</v>
      </c>
    </row>
    <row r="7384" spans="48:54" x14ac:dyDescent="0.2">
      <c r="AV7384" s="191" t="str">
        <f t="shared" si="119"/>
        <v>550_RS_30_2_202425</v>
      </c>
      <c r="AW7384" s="191" t="s">
        <v>92</v>
      </c>
      <c r="AX7384" s="18">
        <v>202425</v>
      </c>
      <c r="AY7384" s="191">
        <v>550</v>
      </c>
      <c r="AZ7384" s="191">
        <v>30</v>
      </c>
      <c r="BA7384" s="191">
        <v>2</v>
      </c>
      <c r="BB7384" s="191">
        <v>-1077.8986199999999</v>
      </c>
    </row>
    <row r="7385" spans="48:54" x14ac:dyDescent="0.2">
      <c r="AV7385" s="191" t="str">
        <f t="shared" si="119"/>
        <v>552_RS_30_2_202425</v>
      </c>
      <c r="AW7385" s="191" t="s">
        <v>92</v>
      </c>
      <c r="AX7385" s="18">
        <v>202425</v>
      </c>
      <c r="AY7385" s="191">
        <v>552</v>
      </c>
      <c r="AZ7385" s="191">
        <v>30</v>
      </c>
      <c r="BA7385" s="191">
        <v>2</v>
      </c>
      <c r="BB7385" s="191">
        <v>-17.571000000000002</v>
      </c>
    </row>
    <row r="7386" spans="48:54" x14ac:dyDescent="0.2">
      <c r="AV7386" s="191" t="str">
        <f t="shared" si="119"/>
        <v>562_RS_30_2_202425</v>
      </c>
      <c r="AW7386" s="191" t="s">
        <v>92</v>
      </c>
      <c r="AX7386" s="18">
        <v>202425</v>
      </c>
      <c r="AY7386" s="191">
        <v>562</v>
      </c>
      <c r="AZ7386" s="191">
        <v>30</v>
      </c>
      <c r="BA7386" s="191">
        <v>2</v>
      </c>
      <c r="BB7386" s="191">
        <v>0</v>
      </c>
    </row>
    <row r="7387" spans="48:54" x14ac:dyDescent="0.2">
      <c r="AV7387" s="191" t="str">
        <f t="shared" si="119"/>
        <v>564_RS_30_2_202425</v>
      </c>
      <c r="AW7387" s="191" t="s">
        <v>92</v>
      </c>
      <c r="AX7387" s="18">
        <v>202425</v>
      </c>
      <c r="AY7387" s="191">
        <v>564</v>
      </c>
      <c r="AZ7387" s="191">
        <v>30</v>
      </c>
      <c r="BA7387" s="191">
        <v>2</v>
      </c>
      <c r="BB7387" s="191">
        <v>0</v>
      </c>
    </row>
    <row r="7388" spans="48:54" x14ac:dyDescent="0.2">
      <c r="AV7388" s="191" t="str">
        <f t="shared" si="119"/>
        <v>566_RS_30_2_202425</v>
      </c>
      <c r="AW7388" s="191" t="s">
        <v>92</v>
      </c>
      <c r="AX7388" s="18">
        <v>202425</v>
      </c>
      <c r="AY7388" s="191">
        <v>566</v>
      </c>
      <c r="AZ7388" s="191">
        <v>30</v>
      </c>
      <c r="BA7388" s="191">
        <v>2</v>
      </c>
      <c r="BB7388" s="191">
        <v>0</v>
      </c>
    </row>
    <row r="7389" spans="48:54" x14ac:dyDescent="0.2">
      <c r="AV7389" s="191" t="str">
        <f t="shared" si="119"/>
        <v>568_RS_30_2_202425</v>
      </c>
      <c r="AW7389" s="191" t="s">
        <v>92</v>
      </c>
      <c r="AX7389" s="18">
        <v>202425</v>
      </c>
      <c r="AY7389" s="191">
        <v>568</v>
      </c>
      <c r="AZ7389" s="191">
        <v>30</v>
      </c>
      <c r="BA7389" s="191">
        <v>2</v>
      </c>
      <c r="BB7389" s="191">
        <v>0</v>
      </c>
    </row>
    <row r="7390" spans="48:54" x14ac:dyDescent="0.2">
      <c r="AV7390" s="191" t="str">
        <f t="shared" si="119"/>
        <v>572_RS_30_2_202425</v>
      </c>
      <c r="AW7390" s="191" t="s">
        <v>92</v>
      </c>
      <c r="AX7390" s="18">
        <v>202425</v>
      </c>
      <c r="AY7390" s="191">
        <v>572</v>
      </c>
      <c r="AZ7390" s="191">
        <v>30</v>
      </c>
      <c r="BA7390" s="191">
        <v>2</v>
      </c>
      <c r="BB7390" s="191">
        <v>0</v>
      </c>
    </row>
    <row r="7391" spans="48:54" x14ac:dyDescent="0.2">
      <c r="AV7391" s="191" t="str">
        <f t="shared" si="119"/>
        <v>574_RS_30_2_202425</v>
      </c>
      <c r="AW7391" s="191" t="s">
        <v>92</v>
      </c>
      <c r="AX7391" s="18">
        <v>202425</v>
      </c>
      <c r="AY7391" s="191">
        <v>574</v>
      </c>
      <c r="AZ7391" s="191">
        <v>30</v>
      </c>
      <c r="BA7391" s="191">
        <v>2</v>
      </c>
      <c r="BB7391" s="191">
        <v>0</v>
      </c>
    </row>
    <row r="7392" spans="48:54" x14ac:dyDescent="0.2">
      <c r="AV7392" s="191" t="str">
        <f t="shared" si="119"/>
        <v>576_RS_30_2_202425</v>
      </c>
      <c r="AW7392" s="191" t="s">
        <v>92</v>
      </c>
      <c r="AX7392" s="18">
        <v>202425</v>
      </c>
      <c r="AY7392" s="191">
        <v>576</v>
      </c>
      <c r="AZ7392" s="191">
        <v>30</v>
      </c>
      <c r="BA7392" s="191">
        <v>2</v>
      </c>
      <c r="BB7392" s="191">
        <v>0</v>
      </c>
    </row>
    <row r="7393" spans="48:54" x14ac:dyDescent="0.2">
      <c r="AV7393" s="191" t="str">
        <f t="shared" si="119"/>
        <v>582_RS_30_2_202425</v>
      </c>
      <c r="AW7393" s="191" t="s">
        <v>92</v>
      </c>
      <c r="AX7393" s="18">
        <v>202425</v>
      </c>
      <c r="AY7393" s="191">
        <v>582</v>
      </c>
      <c r="AZ7393" s="191">
        <v>30</v>
      </c>
      <c r="BA7393" s="191">
        <v>2</v>
      </c>
      <c r="BB7393" s="191">
        <v>0</v>
      </c>
    </row>
    <row r="7394" spans="48:54" x14ac:dyDescent="0.2">
      <c r="AV7394" s="191" t="str">
        <f t="shared" si="119"/>
        <v>584_RS_30_2_202425</v>
      </c>
      <c r="AW7394" s="191" t="s">
        <v>92</v>
      </c>
      <c r="AX7394" s="18">
        <v>202425</v>
      </c>
      <c r="AY7394" s="191">
        <v>584</v>
      </c>
      <c r="AZ7394" s="191">
        <v>30</v>
      </c>
      <c r="BA7394" s="191">
        <v>2</v>
      </c>
      <c r="BB7394" s="191">
        <v>0</v>
      </c>
    </row>
    <row r="7395" spans="48:54" x14ac:dyDescent="0.2">
      <c r="AV7395" s="191" t="str">
        <f t="shared" si="119"/>
        <v>586_RS_30_2_202425</v>
      </c>
      <c r="AW7395" s="191" t="s">
        <v>92</v>
      </c>
      <c r="AX7395" s="18">
        <v>202425</v>
      </c>
      <c r="AY7395" s="191">
        <v>586</v>
      </c>
      <c r="AZ7395" s="191">
        <v>30</v>
      </c>
      <c r="BA7395" s="191">
        <v>2</v>
      </c>
      <c r="BB7395" s="191">
        <v>0</v>
      </c>
    </row>
    <row r="7396" spans="48:54" x14ac:dyDescent="0.2">
      <c r="AV7396" s="191" t="str">
        <f t="shared" si="119"/>
        <v>512_RS_30_4_202425</v>
      </c>
      <c r="AW7396" s="191" t="s">
        <v>92</v>
      </c>
      <c r="AX7396" s="18">
        <v>202425</v>
      </c>
      <c r="AY7396" s="191">
        <v>512</v>
      </c>
      <c r="AZ7396" s="191">
        <v>30</v>
      </c>
      <c r="BA7396" s="191">
        <v>4</v>
      </c>
      <c r="BB7396" s="191">
        <v>36.266000000000005</v>
      </c>
    </row>
    <row r="7397" spans="48:54" x14ac:dyDescent="0.2">
      <c r="AV7397" s="191" t="str">
        <f t="shared" si="119"/>
        <v>514_RS_30_4_202425</v>
      </c>
      <c r="AW7397" s="191" t="s">
        <v>92</v>
      </c>
      <c r="AX7397" s="18">
        <v>202425</v>
      </c>
      <c r="AY7397" s="191">
        <v>514</v>
      </c>
      <c r="AZ7397" s="191">
        <v>30</v>
      </c>
      <c r="BA7397" s="191">
        <v>4</v>
      </c>
      <c r="BB7397" s="191">
        <v>991.53800000000001</v>
      </c>
    </row>
    <row r="7398" spans="48:54" x14ac:dyDescent="0.2">
      <c r="AV7398" s="191" t="str">
        <f t="shared" si="119"/>
        <v>516_RS_30_4_202425</v>
      </c>
      <c r="AW7398" s="191" t="s">
        <v>92</v>
      </c>
      <c r="AX7398" s="18">
        <v>202425</v>
      </c>
      <c r="AY7398" s="191">
        <v>516</v>
      </c>
      <c r="AZ7398" s="191">
        <v>30</v>
      </c>
      <c r="BA7398" s="191">
        <v>4</v>
      </c>
      <c r="BB7398" s="191">
        <v>596.42317756086004</v>
      </c>
    </row>
    <row r="7399" spans="48:54" x14ac:dyDescent="0.2">
      <c r="AV7399" s="191" t="str">
        <f t="shared" si="119"/>
        <v>518_RS_30_4_202425</v>
      </c>
      <c r="AW7399" s="191" t="s">
        <v>92</v>
      </c>
      <c r="AX7399" s="18">
        <v>202425</v>
      </c>
      <c r="AY7399" s="191">
        <v>518</v>
      </c>
      <c r="AZ7399" s="191">
        <v>30</v>
      </c>
      <c r="BA7399" s="191">
        <v>4</v>
      </c>
      <c r="BB7399" s="191">
        <v>580.08499999999992</v>
      </c>
    </row>
    <row r="7400" spans="48:54" x14ac:dyDescent="0.2">
      <c r="AV7400" s="191" t="str">
        <f t="shared" si="119"/>
        <v>520_RS_30_4_202425</v>
      </c>
      <c r="AW7400" s="191" t="s">
        <v>92</v>
      </c>
      <c r="AX7400" s="18">
        <v>202425</v>
      </c>
      <c r="AY7400" s="191">
        <v>520</v>
      </c>
      <c r="AZ7400" s="191">
        <v>30</v>
      </c>
      <c r="BA7400" s="191">
        <v>4</v>
      </c>
      <c r="BB7400" s="191">
        <v>558.98</v>
      </c>
    </row>
    <row r="7401" spans="48:54" x14ac:dyDescent="0.2">
      <c r="AV7401" s="191" t="str">
        <f t="shared" si="119"/>
        <v>522_RS_30_4_202425</v>
      </c>
      <c r="AW7401" s="191" t="s">
        <v>92</v>
      </c>
      <c r="AX7401" s="18">
        <v>202425</v>
      </c>
      <c r="AY7401" s="191">
        <v>522</v>
      </c>
      <c r="AZ7401" s="191">
        <v>30</v>
      </c>
      <c r="BA7401" s="191">
        <v>4</v>
      </c>
      <c r="BB7401" s="191">
        <v>1047.54874</v>
      </c>
    </row>
    <row r="7402" spans="48:54" x14ac:dyDescent="0.2">
      <c r="AV7402" s="191" t="str">
        <f t="shared" si="119"/>
        <v>524_RS_30_4_202425</v>
      </c>
      <c r="AW7402" s="191" t="s">
        <v>92</v>
      </c>
      <c r="AX7402" s="18">
        <v>202425</v>
      </c>
      <c r="AY7402" s="191">
        <v>524</v>
      </c>
      <c r="AZ7402" s="191">
        <v>30</v>
      </c>
      <c r="BA7402" s="191">
        <v>4</v>
      </c>
      <c r="BB7402" s="191">
        <v>548.61639000000014</v>
      </c>
    </row>
    <row r="7403" spans="48:54" x14ac:dyDescent="0.2">
      <c r="AV7403" s="191" t="str">
        <f t="shared" si="119"/>
        <v>526_RS_30_4_202425</v>
      </c>
      <c r="AW7403" s="191" t="s">
        <v>92</v>
      </c>
      <c r="AX7403" s="18">
        <v>202425</v>
      </c>
      <c r="AY7403" s="191">
        <v>526</v>
      </c>
      <c r="AZ7403" s="191">
        <v>30</v>
      </c>
      <c r="BA7403" s="191">
        <v>4</v>
      </c>
      <c r="BB7403" s="191">
        <v>344.27300000000002</v>
      </c>
    </row>
    <row r="7404" spans="48:54" x14ac:dyDescent="0.2">
      <c r="AV7404" s="191" t="str">
        <f t="shared" si="119"/>
        <v>528_RS_30_4_202425</v>
      </c>
      <c r="AW7404" s="191" t="s">
        <v>92</v>
      </c>
      <c r="AX7404" s="18">
        <v>202425</v>
      </c>
      <c r="AY7404" s="191">
        <v>528</v>
      </c>
      <c r="AZ7404" s="191">
        <v>30</v>
      </c>
      <c r="BA7404" s="191">
        <v>4</v>
      </c>
      <c r="BB7404" s="191">
        <v>839</v>
      </c>
    </row>
    <row r="7405" spans="48:54" x14ac:dyDescent="0.2">
      <c r="AV7405" s="191" t="str">
        <f t="shared" si="119"/>
        <v>530_RS_30_4_202425</v>
      </c>
      <c r="AW7405" s="191" t="s">
        <v>92</v>
      </c>
      <c r="AX7405" s="18">
        <v>202425</v>
      </c>
      <c r="AY7405" s="191">
        <v>530</v>
      </c>
      <c r="AZ7405" s="191">
        <v>30</v>
      </c>
      <c r="BA7405" s="191">
        <v>4</v>
      </c>
      <c r="BB7405" s="191">
        <v>921.32099999999991</v>
      </c>
    </row>
    <row r="7406" spans="48:54" x14ac:dyDescent="0.2">
      <c r="AV7406" s="191" t="str">
        <f t="shared" si="119"/>
        <v>532_RS_30_4_202425</v>
      </c>
      <c r="AW7406" s="191" t="s">
        <v>92</v>
      </c>
      <c r="AX7406" s="18">
        <v>202425</v>
      </c>
      <c r="AY7406" s="191">
        <v>532</v>
      </c>
      <c r="AZ7406" s="191">
        <v>30</v>
      </c>
      <c r="BA7406" s="191">
        <v>4</v>
      </c>
      <c r="BB7406" s="191">
        <v>4507.204999999999</v>
      </c>
    </row>
    <row r="7407" spans="48:54" x14ac:dyDescent="0.2">
      <c r="AV7407" s="191" t="str">
        <f t="shared" si="119"/>
        <v>534_RS_30_4_202425</v>
      </c>
      <c r="AW7407" s="191" t="s">
        <v>92</v>
      </c>
      <c r="AX7407" s="18">
        <v>202425</v>
      </c>
      <c r="AY7407" s="191">
        <v>534</v>
      </c>
      <c r="AZ7407" s="191">
        <v>30</v>
      </c>
      <c r="BA7407" s="191">
        <v>4</v>
      </c>
      <c r="BB7407" s="191">
        <v>1059.0011799999997</v>
      </c>
    </row>
    <row r="7408" spans="48:54" x14ac:dyDescent="0.2">
      <c r="AV7408" s="191" t="str">
        <f t="shared" si="119"/>
        <v>536_RS_30_4_202425</v>
      </c>
      <c r="AW7408" s="191" t="s">
        <v>92</v>
      </c>
      <c r="AX7408" s="18">
        <v>202425</v>
      </c>
      <c r="AY7408" s="191">
        <v>536</v>
      </c>
      <c r="AZ7408" s="191">
        <v>30</v>
      </c>
      <c r="BA7408" s="191">
        <v>4</v>
      </c>
      <c r="BB7408" s="191">
        <v>1077.6990000000001</v>
      </c>
    </row>
    <row r="7409" spans="48:54" x14ac:dyDescent="0.2">
      <c r="AV7409" s="191" t="str">
        <f t="shared" si="119"/>
        <v>538_RS_30_4_202425</v>
      </c>
      <c r="AW7409" s="191" t="s">
        <v>92</v>
      </c>
      <c r="AX7409" s="18">
        <v>202425</v>
      </c>
      <c r="AY7409" s="191">
        <v>538</v>
      </c>
      <c r="AZ7409" s="191">
        <v>30</v>
      </c>
      <c r="BA7409" s="191">
        <v>4</v>
      </c>
      <c r="BB7409" s="191">
        <v>108.40236</v>
      </c>
    </row>
    <row r="7410" spans="48:54" x14ac:dyDescent="0.2">
      <c r="AV7410" s="191" t="str">
        <f t="shared" si="119"/>
        <v>540_RS_30_4_202425</v>
      </c>
      <c r="AW7410" s="191" t="s">
        <v>92</v>
      </c>
      <c r="AX7410" s="18">
        <v>202425</v>
      </c>
      <c r="AY7410" s="191">
        <v>540</v>
      </c>
      <c r="AZ7410" s="191">
        <v>30</v>
      </c>
      <c r="BA7410" s="191">
        <v>4</v>
      </c>
      <c r="BB7410" s="191">
        <v>10130.355999999998</v>
      </c>
    </row>
    <row r="7411" spans="48:54" x14ac:dyDescent="0.2">
      <c r="AV7411" s="191" t="str">
        <f t="shared" si="119"/>
        <v>542_RS_30_4_202425</v>
      </c>
      <c r="AW7411" s="191" t="s">
        <v>92</v>
      </c>
      <c r="AX7411" s="18">
        <v>202425</v>
      </c>
      <c r="AY7411" s="191">
        <v>542</v>
      </c>
      <c r="AZ7411" s="191">
        <v>30</v>
      </c>
      <c r="BA7411" s="191">
        <v>4</v>
      </c>
      <c r="BB7411" s="191">
        <v>1410.2949999999998</v>
      </c>
    </row>
    <row r="7412" spans="48:54" x14ac:dyDescent="0.2">
      <c r="AV7412" s="191" t="str">
        <f t="shared" si="119"/>
        <v>544_RS_30_4_202425</v>
      </c>
      <c r="AW7412" s="191" t="s">
        <v>92</v>
      </c>
      <c r="AX7412" s="18">
        <v>202425</v>
      </c>
      <c r="AY7412" s="191">
        <v>544</v>
      </c>
      <c r="AZ7412" s="191">
        <v>30</v>
      </c>
      <c r="BA7412" s="191">
        <v>4</v>
      </c>
      <c r="BB7412" s="191">
        <v>1116.6959999999999</v>
      </c>
    </row>
    <row r="7413" spans="48:54" x14ac:dyDescent="0.2">
      <c r="AV7413" s="191" t="str">
        <f t="shared" si="119"/>
        <v>545_RS_30_4_202425</v>
      </c>
      <c r="AW7413" s="191" t="s">
        <v>92</v>
      </c>
      <c r="AX7413" s="18">
        <v>202425</v>
      </c>
      <c r="AY7413" s="191">
        <v>545</v>
      </c>
      <c r="AZ7413" s="191">
        <v>30</v>
      </c>
      <c r="BA7413" s="191">
        <v>4</v>
      </c>
      <c r="BB7413" s="191">
        <v>76.3</v>
      </c>
    </row>
    <row r="7414" spans="48:54" x14ac:dyDescent="0.2">
      <c r="AV7414" s="191" t="str">
        <f t="shared" si="119"/>
        <v>546_RS_30_4_202425</v>
      </c>
      <c r="AW7414" s="191" t="s">
        <v>92</v>
      </c>
      <c r="AX7414" s="18">
        <v>202425</v>
      </c>
      <c r="AY7414" s="191">
        <v>546</v>
      </c>
      <c r="AZ7414" s="191">
        <v>30</v>
      </c>
      <c r="BA7414" s="191">
        <v>4</v>
      </c>
      <c r="BB7414" s="191">
        <v>4773</v>
      </c>
    </row>
    <row r="7415" spans="48:54" x14ac:dyDescent="0.2">
      <c r="AV7415" s="191" t="str">
        <f t="shared" si="119"/>
        <v>548_RS_30_4_202425</v>
      </c>
      <c r="AW7415" s="191" t="s">
        <v>92</v>
      </c>
      <c r="AX7415" s="18">
        <v>202425</v>
      </c>
      <c r="AY7415" s="191">
        <v>548</v>
      </c>
      <c r="AZ7415" s="191">
        <v>30</v>
      </c>
      <c r="BA7415" s="191">
        <v>4</v>
      </c>
      <c r="BB7415" s="191">
        <v>515.58400000000006</v>
      </c>
    </row>
    <row r="7416" spans="48:54" x14ac:dyDescent="0.2">
      <c r="AV7416" s="191" t="str">
        <f t="shared" si="119"/>
        <v>550_RS_30_4_202425</v>
      </c>
      <c r="AW7416" s="191" t="s">
        <v>92</v>
      </c>
      <c r="AX7416" s="18">
        <v>202425</v>
      </c>
      <c r="AY7416" s="191">
        <v>550</v>
      </c>
      <c r="AZ7416" s="191">
        <v>30</v>
      </c>
      <c r="BA7416" s="191">
        <v>4</v>
      </c>
      <c r="BB7416" s="191">
        <v>7073.8845455072615</v>
      </c>
    </row>
    <row r="7417" spans="48:54" x14ac:dyDescent="0.2">
      <c r="AV7417" s="191" t="str">
        <f t="shared" si="119"/>
        <v>552_RS_30_4_202425</v>
      </c>
      <c r="AW7417" s="191" t="s">
        <v>92</v>
      </c>
      <c r="AX7417" s="18">
        <v>202425</v>
      </c>
      <c r="AY7417" s="191">
        <v>552</v>
      </c>
      <c r="AZ7417" s="191">
        <v>30</v>
      </c>
      <c r="BA7417" s="191">
        <v>4</v>
      </c>
      <c r="BB7417" s="191">
        <v>2533.6143299999999</v>
      </c>
    </row>
    <row r="7418" spans="48:54" x14ac:dyDescent="0.2">
      <c r="AV7418" s="191" t="str">
        <f t="shared" si="119"/>
        <v>562_RS_30_4_202425</v>
      </c>
      <c r="AW7418" s="191" t="s">
        <v>92</v>
      </c>
      <c r="AX7418" s="18">
        <v>202425</v>
      </c>
      <c r="AY7418" s="191">
        <v>562</v>
      </c>
      <c r="AZ7418" s="191">
        <v>30</v>
      </c>
      <c r="BA7418" s="191">
        <v>4</v>
      </c>
      <c r="BB7418" s="191">
        <v>0</v>
      </c>
    </row>
    <row r="7419" spans="48:54" x14ac:dyDescent="0.2">
      <c r="AV7419" s="191" t="str">
        <f t="shared" si="119"/>
        <v>564_RS_30_4_202425</v>
      </c>
      <c r="AW7419" s="191" t="s">
        <v>92</v>
      </c>
      <c r="AX7419" s="18">
        <v>202425</v>
      </c>
      <c r="AY7419" s="191">
        <v>564</v>
      </c>
      <c r="AZ7419" s="191">
        <v>30</v>
      </c>
      <c r="BA7419" s="191">
        <v>4</v>
      </c>
      <c r="BB7419" s="191">
        <v>0</v>
      </c>
    </row>
    <row r="7420" spans="48:54" x14ac:dyDescent="0.2">
      <c r="AV7420" s="191" t="str">
        <f t="shared" si="119"/>
        <v>566_RS_30_4_202425</v>
      </c>
      <c r="AW7420" s="191" t="s">
        <v>92</v>
      </c>
      <c r="AX7420" s="18">
        <v>202425</v>
      </c>
      <c r="AY7420" s="191">
        <v>566</v>
      </c>
      <c r="AZ7420" s="191">
        <v>30</v>
      </c>
      <c r="BA7420" s="191">
        <v>4</v>
      </c>
      <c r="BB7420" s="191">
        <v>0</v>
      </c>
    </row>
    <row r="7421" spans="48:54" x14ac:dyDescent="0.2">
      <c r="AV7421" s="191" t="str">
        <f t="shared" si="119"/>
        <v>568_RS_30_4_202425</v>
      </c>
      <c r="AW7421" s="191" t="s">
        <v>92</v>
      </c>
      <c r="AX7421" s="18">
        <v>202425</v>
      </c>
      <c r="AY7421" s="191">
        <v>568</v>
      </c>
      <c r="AZ7421" s="191">
        <v>30</v>
      </c>
      <c r="BA7421" s="191">
        <v>4</v>
      </c>
      <c r="BB7421" s="191">
        <v>0</v>
      </c>
    </row>
    <row r="7422" spans="48:54" x14ac:dyDescent="0.2">
      <c r="AV7422" s="191" t="str">
        <f t="shared" si="119"/>
        <v>572_RS_30_4_202425</v>
      </c>
      <c r="AW7422" s="191" t="s">
        <v>92</v>
      </c>
      <c r="AX7422" s="18">
        <v>202425</v>
      </c>
      <c r="AY7422" s="191">
        <v>572</v>
      </c>
      <c r="AZ7422" s="191">
        <v>30</v>
      </c>
      <c r="BA7422" s="191">
        <v>4</v>
      </c>
      <c r="BB7422" s="191">
        <v>0</v>
      </c>
    </row>
    <row r="7423" spans="48:54" x14ac:dyDescent="0.2">
      <c r="AV7423" s="191" t="str">
        <f t="shared" si="119"/>
        <v>574_RS_30_4_202425</v>
      </c>
      <c r="AW7423" s="191" t="s">
        <v>92</v>
      </c>
      <c r="AX7423" s="18">
        <v>202425</v>
      </c>
      <c r="AY7423" s="191">
        <v>574</v>
      </c>
      <c r="AZ7423" s="191">
        <v>30</v>
      </c>
      <c r="BA7423" s="191">
        <v>4</v>
      </c>
      <c r="BB7423" s="191">
        <v>0</v>
      </c>
    </row>
    <row r="7424" spans="48:54" x14ac:dyDescent="0.2">
      <c r="AV7424" s="191" t="str">
        <f t="shared" si="119"/>
        <v>576_RS_30_4_202425</v>
      </c>
      <c r="AW7424" s="191" t="s">
        <v>92</v>
      </c>
      <c r="AX7424" s="18">
        <v>202425</v>
      </c>
      <c r="AY7424" s="191">
        <v>576</v>
      </c>
      <c r="AZ7424" s="191">
        <v>30</v>
      </c>
      <c r="BA7424" s="191">
        <v>4</v>
      </c>
      <c r="BB7424" s="191">
        <v>0</v>
      </c>
    </row>
    <row r="7425" spans="48:54" x14ac:dyDescent="0.2">
      <c r="AV7425" s="191" t="str">
        <f t="shared" si="119"/>
        <v>582_RS_30_4_202425</v>
      </c>
      <c r="AW7425" s="191" t="s">
        <v>92</v>
      </c>
      <c r="AX7425" s="18">
        <v>202425</v>
      </c>
      <c r="AY7425" s="191">
        <v>582</v>
      </c>
      <c r="AZ7425" s="191">
        <v>30</v>
      </c>
      <c r="BA7425" s="191">
        <v>4</v>
      </c>
      <c r="BB7425" s="191">
        <v>0</v>
      </c>
    </row>
    <row r="7426" spans="48:54" x14ac:dyDescent="0.2">
      <c r="AV7426" s="191" t="str">
        <f t="shared" si="119"/>
        <v>584_RS_30_4_202425</v>
      </c>
      <c r="AW7426" s="191" t="s">
        <v>92</v>
      </c>
      <c r="AX7426" s="18">
        <v>202425</v>
      </c>
      <c r="AY7426" s="191">
        <v>584</v>
      </c>
      <c r="AZ7426" s="191">
        <v>30</v>
      </c>
      <c r="BA7426" s="191">
        <v>4</v>
      </c>
      <c r="BB7426" s="191">
        <v>0</v>
      </c>
    </row>
    <row r="7427" spans="48:54" x14ac:dyDescent="0.2">
      <c r="AV7427" s="191" t="str">
        <f t="shared" si="119"/>
        <v>586_RS_30_4_202425</v>
      </c>
      <c r="AW7427" s="191" t="s">
        <v>92</v>
      </c>
      <c r="AX7427" s="18">
        <v>202425</v>
      </c>
      <c r="AY7427" s="191">
        <v>586</v>
      </c>
      <c r="AZ7427" s="191">
        <v>30</v>
      </c>
      <c r="BA7427" s="191">
        <v>4</v>
      </c>
      <c r="BB7427" s="191">
        <v>0</v>
      </c>
    </row>
    <row r="7428" spans="48:54" x14ac:dyDescent="0.2">
      <c r="AV7428" s="191" t="str">
        <f t="shared" ref="AV7428:AV7491" si="120">AY7428&amp;"_"&amp;AW7428&amp;"_"&amp;AZ7428&amp;"_"&amp;BA7428&amp;"_"&amp;AX7428</f>
        <v>512_RS_30_5_202425</v>
      </c>
      <c r="AW7428" s="191" t="s">
        <v>92</v>
      </c>
      <c r="AX7428" s="18">
        <v>202425</v>
      </c>
      <c r="AY7428" s="191">
        <v>512</v>
      </c>
      <c r="AZ7428" s="191">
        <v>30</v>
      </c>
      <c r="BA7428" s="191">
        <v>5</v>
      </c>
      <c r="BB7428" s="191">
        <v>-0.93099999999999994</v>
      </c>
    </row>
    <row r="7429" spans="48:54" x14ac:dyDescent="0.2">
      <c r="AV7429" s="191" t="str">
        <f t="shared" si="120"/>
        <v>514_RS_30_5_202425</v>
      </c>
      <c r="AW7429" s="191" t="s">
        <v>92</v>
      </c>
      <c r="AX7429" s="18">
        <v>202425</v>
      </c>
      <c r="AY7429" s="191">
        <v>514</v>
      </c>
      <c r="AZ7429" s="191">
        <v>30</v>
      </c>
      <c r="BA7429" s="191">
        <v>5</v>
      </c>
      <c r="BB7429" s="191">
        <v>-574.08699999999999</v>
      </c>
    </row>
    <row r="7430" spans="48:54" x14ac:dyDescent="0.2">
      <c r="AV7430" s="191" t="str">
        <f t="shared" si="120"/>
        <v>516_RS_30_5_202425</v>
      </c>
      <c r="AW7430" s="191" t="s">
        <v>92</v>
      </c>
      <c r="AX7430" s="18">
        <v>202425</v>
      </c>
      <c r="AY7430" s="191">
        <v>516</v>
      </c>
      <c r="AZ7430" s="191">
        <v>30</v>
      </c>
      <c r="BA7430" s="191">
        <v>5</v>
      </c>
      <c r="BB7430" s="191">
        <v>-305.96496000000002</v>
      </c>
    </row>
    <row r="7431" spans="48:54" x14ac:dyDescent="0.2">
      <c r="AV7431" s="191" t="str">
        <f t="shared" si="120"/>
        <v>518_RS_30_5_202425</v>
      </c>
      <c r="AW7431" s="191" t="s">
        <v>92</v>
      </c>
      <c r="AX7431" s="18">
        <v>202425</v>
      </c>
      <c r="AY7431" s="191">
        <v>518</v>
      </c>
      <c r="AZ7431" s="191">
        <v>30</v>
      </c>
      <c r="BA7431" s="191">
        <v>5</v>
      </c>
      <c r="BB7431" s="191">
        <v>-367.76499999999999</v>
      </c>
    </row>
    <row r="7432" spans="48:54" x14ac:dyDescent="0.2">
      <c r="AV7432" s="191" t="str">
        <f t="shared" si="120"/>
        <v>520_RS_30_5_202425</v>
      </c>
      <c r="AW7432" s="191" t="s">
        <v>92</v>
      </c>
      <c r="AX7432" s="18">
        <v>202425</v>
      </c>
      <c r="AY7432" s="191">
        <v>520</v>
      </c>
      <c r="AZ7432" s="191">
        <v>30</v>
      </c>
      <c r="BA7432" s="191">
        <v>5</v>
      </c>
      <c r="BB7432" s="191">
        <v>-472.03100000000001</v>
      </c>
    </row>
    <row r="7433" spans="48:54" x14ac:dyDescent="0.2">
      <c r="AV7433" s="191" t="str">
        <f t="shared" si="120"/>
        <v>522_RS_30_5_202425</v>
      </c>
      <c r="AW7433" s="191" t="s">
        <v>92</v>
      </c>
      <c r="AX7433" s="18">
        <v>202425</v>
      </c>
      <c r="AY7433" s="191">
        <v>522</v>
      </c>
      <c r="AZ7433" s="191">
        <v>30</v>
      </c>
      <c r="BA7433" s="191">
        <v>5</v>
      </c>
      <c r="BB7433" s="191">
        <v>-981.84883000000002</v>
      </c>
    </row>
    <row r="7434" spans="48:54" x14ac:dyDescent="0.2">
      <c r="AV7434" s="191" t="str">
        <f t="shared" si="120"/>
        <v>524_RS_30_5_202425</v>
      </c>
      <c r="AW7434" s="191" t="s">
        <v>92</v>
      </c>
      <c r="AX7434" s="18">
        <v>202425</v>
      </c>
      <c r="AY7434" s="191">
        <v>524</v>
      </c>
      <c r="AZ7434" s="191">
        <v>30</v>
      </c>
      <c r="BA7434" s="191">
        <v>5</v>
      </c>
      <c r="BB7434" s="191">
        <v>-594.87993999999992</v>
      </c>
    </row>
    <row r="7435" spans="48:54" x14ac:dyDescent="0.2">
      <c r="AV7435" s="191" t="str">
        <f t="shared" si="120"/>
        <v>526_RS_30_5_202425</v>
      </c>
      <c r="AW7435" s="191" t="s">
        <v>92</v>
      </c>
      <c r="AX7435" s="18">
        <v>202425</v>
      </c>
      <c r="AY7435" s="191">
        <v>526</v>
      </c>
      <c r="AZ7435" s="191">
        <v>30</v>
      </c>
      <c r="BA7435" s="191">
        <v>5</v>
      </c>
      <c r="BB7435" s="191">
        <v>-122.626</v>
      </c>
    </row>
    <row r="7436" spans="48:54" x14ac:dyDescent="0.2">
      <c r="AV7436" s="191" t="str">
        <f t="shared" si="120"/>
        <v>528_RS_30_5_202425</v>
      </c>
      <c r="AW7436" s="191" t="s">
        <v>92</v>
      </c>
      <c r="AX7436" s="18">
        <v>202425</v>
      </c>
      <c r="AY7436" s="191">
        <v>528</v>
      </c>
      <c r="AZ7436" s="191">
        <v>30</v>
      </c>
      <c r="BA7436" s="191">
        <v>5</v>
      </c>
      <c r="BB7436" s="191">
        <v>-1536</v>
      </c>
    </row>
    <row r="7437" spans="48:54" x14ac:dyDescent="0.2">
      <c r="AV7437" s="191" t="str">
        <f t="shared" si="120"/>
        <v>530_RS_30_5_202425</v>
      </c>
      <c r="AW7437" s="191" t="s">
        <v>92</v>
      </c>
      <c r="AX7437" s="18">
        <v>202425</v>
      </c>
      <c r="AY7437" s="191">
        <v>530</v>
      </c>
      <c r="AZ7437" s="191">
        <v>30</v>
      </c>
      <c r="BA7437" s="191">
        <v>5</v>
      </c>
      <c r="BB7437" s="191">
        <v>-180.96726000000001</v>
      </c>
    </row>
    <row r="7438" spans="48:54" x14ac:dyDescent="0.2">
      <c r="AV7438" s="191" t="str">
        <f t="shared" si="120"/>
        <v>532_RS_30_5_202425</v>
      </c>
      <c r="AW7438" s="191" t="s">
        <v>92</v>
      </c>
      <c r="AX7438" s="18">
        <v>202425</v>
      </c>
      <c r="AY7438" s="191">
        <v>532</v>
      </c>
      <c r="AZ7438" s="191">
        <v>30</v>
      </c>
      <c r="BA7438" s="191">
        <v>5</v>
      </c>
      <c r="BB7438" s="191">
        <v>-3827.2469999999998</v>
      </c>
    </row>
    <row r="7439" spans="48:54" x14ac:dyDescent="0.2">
      <c r="AV7439" s="191" t="str">
        <f t="shared" si="120"/>
        <v>534_RS_30_5_202425</v>
      </c>
      <c r="AW7439" s="191" t="s">
        <v>92</v>
      </c>
      <c r="AX7439" s="18">
        <v>202425</v>
      </c>
      <c r="AY7439" s="191">
        <v>534</v>
      </c>
      <c r="AZ7439" s="191">
        <v>30</v>
      </c>
      <c r="BA7439" s="191">
        <v>5</v>
      </c>
      <c r="BB7439" s="191">
        <v>-1787.6574700000001</v>
      </c>
    </row>
    <row r="7440" spans="48:54" x14ac:dyDescent="0.2">
      <c r="AV7440" s="191" t="str">
        <f t="shared" si="120"/>
        <v>536_RS_30_5_202425</v>
      </c>
      <c r="AW7440" s="191" t="s">
        <v>92</v>
      </c>
      <c r="AX7440" s="18">
        <v>202425</v>
      </c>
      <c r="AY7440" s="191">
        <v>536</v>
      </c>
      <c r="AZ7440" s="191">
        <v>30</v>
      </c>
      <c r="BA7440" s="191">
        <v>5</v>
      </c>
      <c r="BB7440" s="191">
        <v>-994.33399999999995</v>
      </c>
    </row>
    <row r="7441" spans="48:54" x14ac:dyDescent="0.2">
      <c r="AV7441" s="191" t="str">
        <f t="shared" si="120"/>
        <v>538_RS_30_5_202425</v>
      </c>
      <c r="AW7441" s="191" t="s">
        <v>92</v>
      </c>
      <c r="AX7441" s="18">
        <v>202425</v>
      </c>
      <c r="AY7441" s="191">
        <v>538</v>
      </c>
      <c r="AZ7441" s="191">
        <v>30</v>
      </c>
      <c r="BA7441" s="191">
        <v>5</v>
      </c>
      <c r="BB7441" s="191">
        <v>0</v>
      </c>
    </row>
    <row r="7442" spans="48:54" x14ac:dyDescent="0.2">
      <c r="AV7442" s="191" t="str">
        <f t="shared" si="120"/>
        <v>540_RS_30_5_202425</v>
      </c>
      <c r="AW7442" s="191" t="s">
        <v>92</v>
      </c>
      <c r="AX7442" s="18">
        <v>202425</v>
      </c>
      <c r="AY7442" s="191">
        <v>540</v>
      </c>
      <c r="AZ7442" s="191">
        <v>30</v>
      </c>
      <c r="BA7442" s="191">
        <v>5</v>
      </c>
      <c r="BB7442" s="191">
        <v>-10116.199000000001</v>
      </c>
    </row>
    <row r="7443" spans="48:54" x14ac:dyDescent="0.2">
      <c r="AV7443" s="191" t="str">
        <f t="shared" si="120"/>
        <v>542_RS_30_5_202425</v>
      </c>
      <c r="AW7443" s="191" t="s">
        <v>92</v>
      </c>
      <c r="AX7443" s="18">
        <v>202425</v>
      </c>
      <c r="AY7443" s="191">
        <v>542</v>
      </c>
      <c r="AZ7443" s="191">
        <v>30</v>
      </c>
      <c r="BA7443" s="191">
        <v>5</v>
      </c>
      <c r="BB7443" s="191">
        <v>-1410.2950000000001</v>
      </c>
    </row>
    <row r="7444" spans="48:54" x14ac:dyDescent="0.2">
      <c r="AV7444" s="191" t="str">
        <f t="shared" si="120"/>
        <v>544_RS_30_5_202425</v>
      </c>
      <c r="AW7444" s="191" t="s">
        <v>92</v>
      </c>
      <c r="AX7444" s="18">
        <v>202425</v>
      </c>
      <c r="AY7444" s="191">
        <v>544</v>
      </c>
      <c r="AZ7444" s="191">
        <v>30</v>
      </c>
      <c r="BA7444" s="191">
        <v>5</v>
      </c>
      <c r="BB7444" s="191">
        <v>-983.45590000000004</v>
      </c>
    </row>
    <row r="7445" spans="48:54" x14ac:dyDescent="0.2">
      <c r="AV7445" s="191" t="str">
        <f t="shared" si="120"/>
        <v>545_RS_30_5_202425</v>
      </c>
      <c r="AW7445" s="191" t="s">
        <v>92</v>
      </c>
      <c r="AX7445" s="18">
        <v>202425</v>
      </c>
      <c r="AY7445" s="191">
        <v>545</v>
      </c>
      <c r="AZ7445" s="191">
        <v>30</v>
      </c>
      <c r="BA7445" s="191">
        <v>5</v>
      </c>
      <c r="BB7445" s="191">
        <v>0</v>
      </c>
    </row>
    <row r="7446" spans="48:54" x14ac:dyDescent="0.2">
      <c r="AV7446" s="191" t="str">
        <f t="shared" si="120"/>
        <v>546_RS_30_5_202425</v>
      </c>
      <c r="AW7446" s="191" t="s">
        <v>92</v>
      </c>
      <c r="AX7446" s="18">
        <v>202425</v>
      </c>
      <c r="AY7446" s="191">
        <v>546</v>
      </c>
      <c r="AZ7446" s="191">
        <v>30</v>
      </c>
      <c r="BA7446" s="191">
        <v>5</v>
      </c>
      <c r="BB7446" s="191">
        <v>-3640</v>
      </c>
    </row>
    <row r="7447" spans="48:54" x14ac:dyDescent="0.2">
      <c r="AV7447" s="191" t="str">
        <f t="shared" si="120"/>
        <v>548_RS_30_5_202425</v>
      </c>
      <c r="AW7447" s="191" t="s">
        <v>92</v>
      </c>
      <c r="AX7447" s="18">
        <v>202425</v>
      </c>
      <c r="AY7447" s="191">
        <v>548</v>
      </c>
      <c r="AZ7447" s="191">
        <v>30</v>
      </c>
      <c r="BA7447" s="191">
        <v>5</v>
      </c>
      <c r="BB7447" s="191">
        <v>-75.712000000000003</v>
      </c>
    </row>
    <row r="7448" spans="48:54" x14ac:dyDescent="0.2">
      <c r="AV7448" s="191" t="str">
        <f t="shared" si="120"/>
        <v>550_RS_30_5_202425</v>
      </c>
      <c r="AW7448" s="191" t="s">
        <v>92</v>
      </c>
      <c r="AX7448" s="18">
        <v>202425</v>
      </c>
      <c r="AY7448" s="191">
        <v>550</v>
      </c>
      <c r="AZ7448" s="191">
        <v>30</v>
      </c>
      <c r="BA7448" s="191">
        <v>5</v>
      </c>
      <c r="BB7448" s="191">
        <v>-6396.1779000000015</v>
      </c>
    </row>
    <row r="7449" spans="48:54" x14ac:dyDescent="0.2">
      <c r="AV7449" s="191" t="str">
        <f t="shared" si="120"/>
        <v>552_RS_30_5_202425</v>
      </c>
      <c r="AW7449" s="191" t="s">
        <v>92</v>
      </c>
      <c r="AX7449" s="18">
        <v>202425</v>
      </c>
      <c r="AY7449" s="191">
        <v>552</v>
      </c>
      <c r="AZ7449" s="191">
        <v>30</v>
      </c>
      <c r="BA7449" s="191">
        <v>5</v>
      </c>
      <c r="BB7449" s="191">
        <v>-2367.88276</v>
      </c>
    </row>
    <row r="7450" spans="48:54" x14ac:dyDescent="0.2">
      <c r="AV7450" s="191" t="str">
        <f t="shared" si="120"/>
        <v>562_RS_30_5_202425</v>
      </c>
      <c r="AW7450" s="191" t="s">
        <v>92</v>
      </c>
      <c r="AX7450" s="18">
        <v>202425</v>
      </c>
      <c r="AY7450" s="191">
        <v>562</v>
      </c>
      <c r="AZ7450" s="191">
        <v>30</v>
      </c>
      <c r="BA7450" s="191">
        <v>5</v>
      </c>
      <c r="BB7450" s="191">
        <v>0</v>
      </c>
    </row>
    <row r="7451" spans="48:54" x14ac:dyDescent="0.2">
      <c r="AV7451" s="191" t="str">
        <f t="shared" si="120"/>
        <v>564_RS_30_5_202425</v>
      </c>
      <c r="AW7451" s="191" t="s">
        <v>92</v>
      </c>
      <c r="AX7451" s="18">
        <v>202425</v>
      </c>
      <c r="AY7451" s="191">
        <v>564</v>
      </c>
      <c r="AZ7451" s="191">
        <v>30</v>
      </c>
      <c r="BA7451" s="191">
        <v>5</v>
      </c>
      <c r="BB7451" s="191">
        <v>0</v>
      </c>
    </row>
    <row r="7452" spans="48:54" x14ac:dyDescent="0.2">
      <c r="AV7452" s="191" t="str">
        <f t="shared" si="120"/>
        <v>566_RS_30_5_202425</v>
      </c>
      <c r="AW7452" s="191" t="s">
        <v>92</v>
      </c>
      <c r="AX7452" s="18">
        <v>202425</v>
      </c>
      <c r="AY7452" s="191">
        <v>566</v>
      </c>
      <c r="AZ7452" s="191">
        <v>30</v>
      </c>
      <c r="BA7452" s="191">
        <v>5</v>
      </c>
      <c r="BB7452" s="191">
        <v>0</v>
      </c>
    </row>
    <row r="7453" spans="48:54" x14ac:dyDescent="0.2">
      <c r="AV7453" s="191" t="str">
        <f t="shared" si="120"/>
        <v>568_RS_30_5_202425</v>
      </c>
      <c r="AW7453" s="191" t="s">
        <v>92</v>
      </c>
      <c r="AX7453" s="18">
        <v>202425</v>
      </c>
      <c r="AY7453" s="191">
        <v>568</v>
      </c>
      <c r="AZ7453" s="191">
        <v>30</v>
      </c>
      <c r="BA7453" s="191">
        <v>5</v>
      </c>
      <c r="BB7453" s="191">
        <v>0</v>
      </c>
    </row>
    <row r="7454" spans="48:54" x14ac:dyDescent="0.2">
      <c r="AV7454" s="191" t="str">
        <f t="shared" si="120"/>
        <v>572_RS_30_5_202425</v>
      </c>
      <c r="AW7454" s="191" t="s">
        <v>92</v>
      </c>
      <c r="AX7454" s="18">
        <v>202425</v>
      </c>
      <c r="AY7454" s="191">
        <v>572</v>
      </c>
      <c r="AZ7454" s="191">
        <v>30</v>
      </c>
      <c r="BA7454" s="191">
        <v>5</v>
      </c>
      <c r="BB7454" s="191">
        <v>0</v>
      </c>
    </row>
    <row r="7455" spans="48:54" x14ac:dyDescent="0.2">
      <c r="AV7455" s="191" t="str">
        <f t="shared" si="120"/>
        <v>574_RS_30_5_202425</v>
      </c>
      <c r="AW7455" s="191" t="s">
        <v>92</v>
      </c>
      <c r="AX7455" s="18">
        <v>202425</v>
      </c>
      <c r="AY7455" s="191">
        <v>574</v>
      </c>
      <c r="AZ7455" s="191">
        <v>30</v>
      </c>
      <c r="BA7455" s="191">
        <v>5</v>
      </c>
      <c r="BB7455" s="191">
        <v>0</v>
      </c>
    </row>
    <row r="7456" spans="48:54" x14ac:dyDescent="0.2">
      <c r="AV7456" s="191" t="str">
        <f t="shared" si="120"/>
        <v>576_RS_30_5_202425</v>
      </c>
      <c r="AW7456" s="191" t="s">
        <v>92</v>
      </c>
      <c r="AX7456" s="18">
        <v>202425</v>
      </c>
      <c r="AY7456" s="191">
        <v>576</v>
      </c>
      <c r="AZ7456" s="191">
        <v>30</v>
      </c>
      <c r="BA7456" s="191">
        <v>5</v>
      </c>
      <c r="BB7456" s="191">
        <v>0</v>
      </c>
    </row>
    <row r="7457" spans="48:54" x14ac:dyDescent="0.2">
      <c r="AV7457" s="191" t="str">
        <f t="shared" si="120"/>
        <v>582_RS_30_5_202425</v>
      </c>
      <c r="AW7457" s="191" t="s">
        <v>92</v>
      </c>
      <c r="AX7457" s="18">
        <v>202425</v>
      </c>
      <c r="AY7457" s="191">
        <v>582</v>
      </c>
      <c r="AZ7457" s="191">
        <v>30</v>
      </c>
      <c r="BA7457" s="191">
        <v>5</v>
      </c>
      <c r="BB7457" s="191">
        <v>0</v>
      </c>
    </row>
    <row r="7458" spans="48:54" x14ac:dyDescent="0.2">
      <c r="AV7458" s="191" t="str">
        <f t="shared" si="120"/>
        <v>584_RS_30_5_202425</v>
      </c>
      <c r="AW7458" s="191" t="s">
        <v>92</v>
      </c>
      <c r="AX7458" s="18">
        <v>202425</v>
      </c>
      <c r="AY7458" s="191">
        <v>584</v>
      </c>
      <c r="AZ7458" s="191">
        <v>30</v>
      </c>
      <c r="BA7458" s="191">
        <v>5</v>
      </c>
      <c r="BB7458" s="191">
        <v>0</v>
      </c>
    </row>
    <row r="7459" spans="48:54" x14ac:dyDescent="0.2">
      <c r="AV7459" s="191" t="str">
        <f t="shared" si="120"/>
        <v>586_RS_30_5_202425</v>
      </c>
      <c r="AW7459" s="191" t="s">
        <v>92</v>
      </c>
      <c r="AX7459" s="18">
        <v>202425</v>
      </c>
      <c r="AY7459" s="191">
        <v>586</v>
      </c>
      <c r="AZ7459" s="191">
        <v>30</v>
      </c>
      <c r="BA7459" s="191">
        <v>5</v>
      </c>
      <c r="BB7459" s="191">
        <v>0</v>
      </c>
    </row>
    <row r="7460" spans="48:54" x14ac:dyDescent="0.2">
      <c r="AV7460" s="191" t="str">
        <f t="shared" si="120"/>
        <v>512_RS_32_1_202425</v>
      </c>
      <c r="AW7460" s="191" t="s">
        <v>92</v>
      </c>
      <c r="AX7460" s="18">
        <v>202425</v>
      </c>
      <c r="AY7460" s="191">
        <v>512</v>
      </c>
      <c r="AZ7460" s="191">
        <v>32</v>
      </c>
      <c r="BA7460" s="191">
        <v>1</v>
      </c>
      <c r="BB7460" s="191">
        <v>254</v>
      </c>
    </row>
    <row r="7461" spans="48:54" x14ac:dyDescent="0.2">
      <c r="AV7461" s="191" t="str">
        <f t="shared" si="120"/>
        <v>514_RS_32_1_202425</v>
      </c>
      <c r="AW7461" s="191" t="s">
        <v>92</v>
      </c>
      <c r="AX7461" s="18">
        <v>202425</v>
      </c>
      <c r="AY7461" s="191">
        <v>514</v>
      </c>
      <c r="AZ7461" s="191">
        <v>32</v>
      </c>
      <c r="BA7461" s="191">
        <v>1</v>
      </c>
      <c r="BB7461" s="191">
        <v>458.81700000000001</v>
      </c>
    </row>
    <row r="7462" spans="48:54" x14ac:dyDescent="0.2">
      <c r="AV7462" s="191" t="str">
        <f t="shared" si="120"/>
        <v>516_RS_32_1_202425</v>
      </c>
      <c r="AW7462" s="191" t="s">
        <v>92</v>
      </c>
      <c r="AX7462" s="18">
        <v>202425</v>
      </c>
      <c r="AY7462" s="191">
        <v>516</v>
      </c>
      <c r="AZ7462" s="191">
        <v>32</v>
      </c>
      <c r="BA7462" s="191">
        <v>1</v>
      </c>
      <c r="BB7462" s="191">
        <v>258.17399999999998</v>
      </c>
    </row>
    <row r="7463" spans="48:54" x14ac:dyDescent="0.2">
      <c r="AV7463" s="191" t="str">
        <f t="shared" si="120"/>
        <v>518_RS_32_1_202425</v>
      </c>
      <c r="AW7463" s="191" t="s">
        <v>92</v>
      </c>
      <c r="AX7463" s="18">
        <v>202425</v>
      </c>
      <c r="AY7463" s="191">
        <v>518</v>
      </c>
      <c r="AZ7463" s="191">
        <v>32</v>
      </c>
      <c r="BA7463" s="191">
        <v>1</v>
      </c>
      <c r="BB7463" s="191">
        <v>235.35699999999997</v>
      </c>
    </row>
    <row r="7464" spans="48:54" x14ac:dyDescent="0.2">
      <c r="AV7464" s="191" t="str">
        <f t="shared" si="120"/>
        <v>520_RS_32_1_202425</v>
      </c>
      <c r="AW7464" s="191" t="s">
        <v>92</v>
      </c>
      <c r="AX7464" s="18">
        <v>202425</v>
      </c>
      <c r="AY7464" s="191">
        <v>520</v>
      </c>
      <c r="AZ7464" s="191">
        <v>32</v>
      </c>
      <c r="BA7464" s="191">
        <v>1</v>
      </c>
      <c r="BB7464" s="191">
        <v>347.97399999999999</v>
      </c>
    </row>
    <row r="7465" spans="48:54" x14ac:dyDescent="0.2">
      <c r="AV7465" s="191" t="str">
        <f t="shared" si="120"/>
        <v>522_RS_32_1_202425</v>
      </c>
      <c r="AW7465" s="191" t="s">
        <v>92</v>
      </c>
      <c r="AX7465" s="18">
        <v>202425</v>
      </c>
      <c r="AY7465" s="191">
        <v>522</v>
      </c>
      <c r="AZ7465" s="191">
        <v>32</v>
      </c>
      <c r="BA7465" s="191">
        <v>1</v>
      </c>
      <c r="BB7465" s="191">
        <v>303.09972999999997</v>
      </c>
    </row>
    <row r="7466" spans="48:54" x14ac:dyDescent="0.2">
      <c r="AV7466" s="191" t="str">
        <f t="shared" si="120"/>
        <v>524_RS_32_1_202425</v>
      </c>
      <c r="AW7466" s="191" t="s">
        <v>92</v>
      </c>
      <c r="AX7466" s="18">
        <v>202425</v>
      </c>
      <c r="AY7466" s="191">
        <v>524</v>
      </c>
      <c r="AZ7466" s="191">
        <v>32</v>
      </c>
      <c r="BA7466" s="191">
        <v>1</v>
      </c>
      <c r="BB7466" s="191">
        <v>456.22634000000005</v>
      </c>
    </row>
    <row r="7467" spans="48:54" x14ac:dyDescent="0.2">
      <c r="AV7467" s="191" t="str">
        <f t="shared" si="120"/>
        <v>526_RS_32_1_202425</v>
      </c>
      <c r="AW7467" s="191" t="s">
        <v>92</v>
      </c>
      <c r="AX7467" s="18">
        <v>202425</v>
      </c>
      <c r="AY7467" s="191">
        <v>526</v>
      </c>
      <c r="AZ7467" s="191">
        <v>32</v>
      </c>
      <c r="BA7467" s="191">
        <v>1</v>
      </c>
      <c r="BB7467" s="191">
        <v>226.87200000000001</v>
      </c>
    </row>
    <row r="7468" spans="48:54" x14ac:dyDescent="0.2">
      <c r="AV7468" s="191" t="str">
        <f t="shared" si="120"/>
        <v>528_RS_32_1_202425</v>
      </c>
      <c r="AW7468" s="191" t="s">
        <v>92</v>
      </c>
      <c r="AX7468" s="18">
        <v>202425</v>
      </c>
      <c r="AY7468" s="191">
        <v>528</v>
      </c>
      <c r="AZ7468" s="191">
        <v>32</v>
      </c>
      <c r="BA7468" s="191">
        <v>1</v>
      </c>
      <c r="BB7468" s="191">
        <v>428</v>
      </c>
    </row>
    <row r="7469" spans="48:54" x14ac:dyDescent="0.2">
      <c r="AV7469" s="191" t="str">
        <f t="shared" si="120"/>
        <v>530_RS_32_1_202425</v>
      </c>
      <c r="AW7469" s="191" t="s">
        <v>92</v>
      </c>
      <c r="AX7469" s="18">
        <v>202425</v>
      </c>
      <c r="AY7469" s="191">
        <v>530</v>
      </c>
      <c r="AZ7469" s="191">
        <v>32</v>
      </c>
      <c r="BA7469" s="191">
        <v>1</v>
      </c>
      <c r="BB7469" s="191">
        <v>397.267</v>
      </c>
    </row>
    <row r="7470" spans="48:54" x14ac:dyDescent="0.2">
      <c r="AV7470" s="191" t="str">
        <f t="shared" si="120"/>
        <v>532_RS_32_1_202425</v>
      </c>
      <c r="AW7470" s="191" t="s">
        <v>92</v>
      </c>
      <c r="AX7470" s="18">
        <v>202425</v>
      </c>
      <c r="AY7470" s="191">
        <v>532</v>
      </c>
      <c r="AZ7470" s="191">
        <v>32</v>
      </c>
      <c r="BA7470" s="191">
        <v>1</v>
      </c>
      <c r="BB7470" s="191">
        <v>741.52831000000003</v>
      </c>
    </row>
    <row r="7471" spans="48:54" x14ac:dyDescent="0.2">
      <c r="AV7471" s="191" t="str">
        <f t="shared" si="120"/>
        <v>534_RS_32_1_202425</v>
      </c>
      <c r="AW7471" s="191" t="s">
        <v>92</v>
      </c>
      <c r="AX7471" s="18">
        <v>202425</v>
      </c>
      <c r="AY7471" s="191">
        <v>534</v>
      </c>
      <c r="AZ7471" s="191">
        <v>32</v>
      </c>
      <c r="BA7471" s="191">
        <v>1</v>
      </c>
      <c r="BB7471" s="191">
        <v>357.53399000000002</v>
      </c>
    </row>
    <row r="7472" spans="48:54" x14ac:dyDescent="0.2">
      <c r="AV7472" s="191" t="str">
        <f t="shared" si="120"/>
        <v>536_RS_32_1_202425</v>
      </c>
      <c r="AW7472" s="191" t="s">
        <v>92</v>
      </c>
      <c r="AX7472" s="18">
        <v>202425</v>
      </c>
      <c r="AY7472" s="191">
        <v>536</v>
      </c>
      <c r="AZ7472" s="191">
        <v>32</v>
      </c>
      <c r="BA7472" s="191">
        <v>1</v>
      </c>
      <c r="BB7472" s="191">
        <v>446.09699999999998</v>
      </c>
    </row>
    <row r="7473" spans="48:54" x14ac:dyDescent="0.2">
      <c r="AV7473" s="191" t="str">
        <f t="shared" si="120"/>
        <v>538_RS_32_1_202425</v>
      </c>
      <c r="AW7473" s="191" t="s">
        <v>92</v>
      </c>
      <c r="AX7473" s="18">
        <v>202425</v>
      </c>
      <c r="AY7473" s="191">
        <v>538</v>
      </c>
      <c r="AZ7473" s="191">
        <v>32</v>
      </c>
      <c r="BA7473" s="191">
        <v>1</v>
      </c>
      <c r="BB7473" s="191">
        <v>420</v>
      </c>
    </row>
    <row r="7474" spans="48:54" x14ac:dyDescent="0.2">
      <c r="AV7474" s="191" t="str">
        <f t="shared" si="120"/>
        <v>540_RS_32_1_202425</v>
      </c>
      <c r="AW7474" s="191" t="s">
        <v>92</v>
      </c>
      <c r="AX7474" s="18">
        <v>202425</v>
      </c>
      <c r="AY7474" s="191">
        <v>540</v>
      </c>
      <c r="AZ7474" s="191">
        <v>32</v>
      </c>
      <c r="BA7474" s="191">
        <v>1</v>
      </c>
      <c r="BB7474" s="191">
        <v>1385.3869999999999</v>
      </c>
    </row>
    <row r="7475" spans="48:54" x14ac:dyDescent="0.2">
      <c r="AV7475" s="191" t="str">
        <f t="shared" si="120"/>
        <v>542_RS_32_1_202425</v>
      </c>
      <c r="AW7475" s="191" t="s">
        <v>92</v>
      </c>
      <c r="AX7475" s="18">
        <v>202425</v>
      </c>
      <c r="AY7475" s="191">
        <v>542</v>
      </c>
      <c r="AZ7475" s="191">
        <v>32</v>
      </c>
      <c r="BA7475" s="191">
        <v>1</v>
      </c>
      <c r="BB7475" s="191">
        <v>188.47399999999999</v>
      </c>
    </row>
    <row r="7476" spans="48:54" x14ac:dyDescent="0.2">
      <c r="AV7476" s="191" t="str">
        <f t="shared" si="120"/>
        <v>544_RS_32_1_202425</v>
      </c>
      <c r="AW7476" s="191" t="s">
        <v>92</v>
      </c>
      <c r="AX7476" s="18">
        <v>202425</v>
      </c>
      <c r="AY7476" s="191">
        <v>544</v>
      </c>
      <c r="AZ7476" s="191">
        <v>32</v>
      </c>
      <c r="BA7476" s="191">
        <v>1</v>
      </c>
      <c r="BB7476" s="191">
        <v>699.76868000000002</v>
      </c>
    </row>
    <row r="7477" spans="48:54" x14ac:dyDescent="0.2">
      <c r="AV7477" s="191" t="str">
        <f t="shared" si="120"/>
        <v>545_RS_32_1_202425</v>
      </c>
      <c r="AW7477" s="191" t="s">
        <v>92</v>
      </c>
      <c r="AX7477" s="18">
        <v>202425</v>
      </c>
      <c r="AY7477" s="191">
        <v>545</v>
      </c>
      <c r="AZ7477" s="191">
        <v>32</v>
      </c>
      <c r="BA7477" s="191">
        <v>1</v>
      </c>
      <c r="BB7477" s="191">
        <v>267.81529999999998</v>
      </c>
    </row>
    <row r="7478" spans="48:54" x14ac:dyDescent="0.2">
      <c r="AV7478" s="191" t="str">
        <f t="shared" si="120"/>
        <v>546_RS_32_1_202425</v>
      </c>
      <c r="AW7478" s="191" t="s">
        <v>92</v>
      </c>
      <c r="AX7478" s="18">
        <v>202425</v>
      </c>
      <c r="AY7478" s="191">
        <v>546</v>
      </c>
      <c r="AZ7478" s="191">
        <v>32</v>
      </c>
      <c r="BA7478" s="191">
        <v>1</v>
      </c>
      <c r="BB7478" s="191">
        <v>278.411</v>
      </c>
    </row>
    <row r="7479" spans="48:54" x14ac:dyDescent="0.2">
      <c r="AV7479" s="191" t="str">
        <f t="shared" si="120"/>
        <v>548_RS_32_1_202425</v>
      </c>
      <c r="AW7479" s="191" t="s">
        <v>92</v>
      </c>
      <c r="AX7479" s="18">
        <v>202425</v>
      </c>
      <c r="AY7479" s="191">
        <v>548</v>
      </c>
      <c r="AZ7479" s="191">
        <v>32</v>
      </c>
      <c r="BA7479" s="191">
        <v>1</v>
      </c>
      <c r="BB7479" s="191">
        <v>289.51100000000002</v>
      </c>
    </row>
    <row r="7480" spans="48:54" x14ac:dyDescent="0.2">
      <c r="AV7480" s="191" t="str">
        <f t="shared" si="120"/>
        <v>550_RS_32_1_202425</v>
      </c>
      <c r="AW7480" s="191" t="s">
        <v>92</v>
      </c>
      <c r="AX7480" s="18">
        <v>202425</v>
      </c>
      <c r="AY7480" s="191">
        <v>550</v>
      </c>
      <c r="AZ7480" s="191">
        <v>32</v>
      </c>
      <c r="BA7480" s="191">
        <v>1</v>
      </c>
      <c r="BB7480" s="191">
        <v>456.89778999999999</v>
      </c>
    </row>
    <row r="7481" spans="48:54" x14ac:dyDescent="0.2">
      <c r="AV7481" s="191" t="str">
        <f t="shared" si="120"/>
        <v>552_RS_32_1_202425</v>
      </c>
      <c r="AW7481" s="191" t="s">
        <v>92</v>
      </c>
      <c r="AX7481" s="18">
        <v>202425</v>
      </c>
      <c r="AY7481" s="191">
        <v>552</v>
      </c>
      <c r="AZ7481" s="191">
        <v>32</v>
      </c>
      <c r="BA7481" s="191">
        <v>1</v>
      </c>
      <c r="BB7481" s="191">
        <v>1149.8704499999999</v>
      </c>
    </row>
    <row r="7482" spans="48:54" x14ac:dyDescent="0.2">
      <c r="AV7482" s="191" t="str">
        <f t="shared" si="120"/>
        <v>562_RS_32_1_202425</v>
      </c>
      <c r="AW7482" s="191" t="s">
        <v>92</v>
      </c>
      <c r="AX7482" s="18">
        <v>202425</v>
      </c>
      <c r="AY7482" s="191">
        <v>562</v>
      </c>
      <c r="AZ7482" s="191">
        <v>32</v>
      </c>
      <c r="BA7482" s="191">
        <v>1</v>
      </c>
      <c r="BB7482" s="191">
        <v>0</v>
      </c>
    </row>
    <row r="7483" spans="48:54" x14ac:dyDescent="0.2">
      <c r="AV7483" s="191" t="str">
        <f t="shared" si="120"/>
        <v>564_RS_32_1_202425</v>
      </c>
      <c r="AW7483" s="191" t="s">
        <v>92</v>
      </c>
      <c r="AX7483" s="18">
        <v>202425</v>
      </c>
      <c r="AY7483" s="191">
        <v>564</v>
      </c>
      <c r="AZ7483" s="191">
        <v>32</v>
      </c>
      <c r="BA7483" s="191">
        <v>1</v>
      </c>
      <c r="BB7483" s="191">
        <v>0</v>
      </c>
    </row>
    <row r="7484" spans="48:54" x14ac:dyDescent="0.2">
      <c r="AV7484" s="191" t="str">
        <f t="shared" si="120"/>
        <v>566_RS_32_1_202425</v>
      </c>
      <c r="AW7484" s="191" t="s">
        <v>92</v>
      </c>
      <c r="AX7484" s="18">
        <v>202425</v>
      </c>
      <c r="AY7484" s="191">
        <v>566</v>
      </c>
      <c r="AZ7484" s="191">
        <v>32</v>
      </c>
      <c r="BA7484" s="191">
        <v>1</v>
      </c>
      <c r="BB7484" s="191">
        <v>0</v>
      </c>
    </row>
    <row r="7485" spans="48:54" x14ac:dyDescent="0.2">
      <c r="AV7485" s="191" t="str">
        <f t="shared" si="120"/>
        <v>568_RS_32_1_202425</v>
      </c>
      <c r="AW7485" s="191" t="s">
        <v>92</v>
      </c>
      <c r="AX7485" s="18">
        <v>202425</v>
      </c>
      <c r="AY7485" s="191">
        <v>568</v>
      </c>
      <c r="AZ7485" s="191">
        <v>32</v>
      </c>
      <c r="BA7485" s="191">
        <v>1</v>
      </c>
      <c r="BB7485" s="191">
        <v>0</v>
      </c>
    </row>
    <row r="7486" spans="48:54" x14ac:dyDescent="0.2">
      <c r="AV7486" s="191" t="str">
        <f t="shared" si="120"/>
        <v>572_RS_32_1_202425</v>
      </c>
      <c r="AW7486" s="191" t="s">
        <v>92</v>
      </c>
      <c r="AX7486" s="18">
        <v>202425</v>
      </c>
      <c r="AY7486" s="191">
        <v>572</v>
      </c>
      <c r="AZ7486" s="191">
        <v>32</v>
      </c>
      <c r="BA7486" s="191">
        <v>1</v>
      </c>
      <c r="BB7486" s="191">
        <v>0</v>
      </c>
    </row>
    <row r="7487" spans="48:54" x14ac:dyDescent="0.2">
      <c r="AV7487" s="191" t="str">
        <f t="shared" si="120"/>
        <v>574_RS_32_1_202425</v>
      </c>
      <c r="AW7487" s="191" t="s">
        <v>92</v>
      </c>
      <c r="AX7487" s="18">
        <v>202425</v>
      </c>
      <c r="AY7487" s="191">
        <v>574</v>
      </c>
      <c r="AZ7487" s="191">
        <v>32</v>
      </c>
      <c r="BA7487" s="191">
        <v>1</v>
      </c>
      <c r="BB7487" s="191">
        <v>0</v>
      </c>
    </row>
    <row r="7488" spans="48:54" x14ac:dyDescent="0.2">
      <c r="AV7488" s="191" t="str">
        <f t="shared" si="120"/>
        <v>576_RS_32_1_202425</v>
      </c>
      <c r="AW7488" s="191" t="s">
        <v>92</v>
      </c>
      <c r="AX7488" s="18">
        <v>202425</v>
      </c>
      <c r="AY7488" s="191">
        <v>576</v>
      </c>
      <c r="AZ7488" s="191">
        <v>32</v>
      </c>
      <c r="BA7488" s="191">
        <v>1</v>
      </c>
      <c r="BB7488" s="191">
        <v>0</v>
      </c>
    </row>
    <row r="7489" spans="48:54" x14ac:dyDescent="0.2">
      <c r="AV7489" s="191" t="str">
        <f t="shared" si="120"/>
        <v>582_RS_32_1_202425</v>
      </c>
      <c r="AW7489" s="191" t="s">
        <v>92</v>
      </c>
      <c r="AX7489" s="18">
        <v>202425</v>
      </c>
      <c r="AY7489" s="191">
        <v>582</v>
      </c>
      <c r="AZ7489" s="191">
        <v>32</v>
      </c>
      <c r="BA7489" s="191">
        <v>1</v>
      </c>
      <c r="BB7489" s="191">
        <v>0</v>
      </c>
    </row>
    <row r="7490" spans="48:54" x14ac:dyDescent="0.2">
      <c r="AV7490" s="191" t="str">
        <f t="shared" si="120"/>
        <v>584_RS_32_1_202425</v>
      </c>
      <c r="AW7490" s="191" t="s">
        <v>92</v>
      </c>
      <c r="AX7490" s="18">
        <v>202425</v>
      </c>
      <c r="AY7490" s="191">
        <v>584</v>
      </c>
      <c r="AZ7490" s="191">
        <v>32</v>
      </c>
      <c r="BA7490" s="191">
        <v>1</v>
      </c>
      <c r="BB7490" s="191">
        <v>0</v>
      </c>
    </row>
    <row r="7491" spans="48:54" x14ac:dyDescent="0.2">
      <c r="AV7491" s="191" t="str">
        <f t="shared" si="120"/>
        <v>586_RS_32_1_202425</v>
      </c>
      <c r="AW7491" s="191" t="s">
        <v>92</v>
      </c>
      <c r="AX7491" s="18">
        <v>202425</v>
      </c>
      <c r="AY7491" s="191">
        <v>586</v>
      </c>
      <c r="AZ7491" s="191">
        <v>32</v>
      </c>
      <c r="BA7491" s="191">
        <v>1</v>
      </c>
      <c r="BB7491" s="191">
        <v>0</v>
      </c>
    </row>
    <row r="7492" spans="48:54" x14ac:dyDescent="0.2">
      <c r="AV7492" s="191" t="str">
        <f t="shared" ref="AV7492:AV7555" si="121">AY7492&amp;"_"&amp;AW7492&amp;"_"&amp;AZ7492&amp;"_"&amp;BA7492&amp;"_"&amp;AX7492</f>
        <v>512_RS_32_2_202425</v>
      </c>
      <c r="AW7492" s="191" t="s">
        <v>92</v>
      </c>
      <c r="AX7492" s="18">
        <v>202425</v>
      </c>
      <c r="AY7492" s="191">
        <v>512</v>
      </c>
      <c r="AZ7492" s="191">
        <v>32</v>
      </c>
      <c r="BA7492" s="191">
        <v>2</v>
      </c>
      <c r="BB7492" s="191">
        <v>0</v>
      </c>
    </row>
    <row r="7493" spans="48:54" x14ac:dyDescent="0.2">
      <c r="AV7493" s="191" t="str">
        <f t="shared" si="121"/>
        <v>514_RS_32_2_202425</v>
      </c>
      <c r="AW7493" s="191" t="s">
        <v>92</v>
      </c>
      <c r="AX7493" s="18">
        <v>202425</v>
      </c>
      <c r="AY7493" s="191">
        <v>514</v>
      </c>
      <c r="AZ7493" s="191">
        <v>32</v>
      </c>
      <c r="BA7493" s="191">
        <v>2</v>
      </c>
      <c r="BB7493" s="191">
        <v>0</v>
      </c>
    </row>
    <row r="7494" spans="48:54" x14ac:dyDescent="0.2">
      <c r="AV7494" s="191" t="str">
        <f t="shared" si="121"/>
        <v>516_RS_32_2_202425</v>
      </c>
      <c r="AW7494" s="191" t="s">
        <v>92</v>
      </c>
      <c r="AX7494" s="18">
        <v>202425</v>
      </c>
      <c r="AY7494" s="191">
        <v>516</v>
      </c>
      <c r="AZ7494" s="191">
        <v>32</v>
      </c>
      <c r="BA7494" s="191">
        <v>2</v>
      </c>
      <c r="BB7494" s="191">
        <v>0</v>
      </c>
    </row>
    <row r="7495" spans="48:54" x14ac:dyDescent="0.2">
      <c r="AV7495" s="191" t="str">
        <f t="shared" si="121"/>
        <v>518_RS_32_2_202425</v>
      </c>
      <c r="AW7495" s="191" t="s">
        <v>92</v>
      </c>
      <c r="AX7495" s="18">
        <v>202425</v>
      </c>
      <c r="AY7495" s="191">
        <v>518</v>
      </c>
      <c r="AZ7495" s="191">
        <v>32</v>
      </c>
      <c r="BA7495" s="191">
        <v>2</v>
      </c>
      <c r="BB7495" s="191">
        <v>-17.361999999999998</v>
      </c>
    </row>
    <row r="7496" spans="48:54" x14ac:dyDescent="0.2">
      <c r="AV7496" s="191" t="str">
        <f t="shared" si="121"/>
        <v>520_RS_32_2_202425</v>
      </c>
      <c r="AW7496" s="191" t="s">
        <v>92</v>
      </c>
      <c r="AX7496" s="18">
        <v>202425</v>
      </c>
      <c r="AY7496" s="191">
        <v>520</v>
      </c>
      <c r="AZ7496" s="191">
        <v>32</v>
      </c>
      <c r="BA7496" s="191">
        <v>2</v>
      </c>
      <c r="BB7496" s="191">
        <v>0</v>
      </c>
    </row>
    <row r="7497" spans="48:54" x14ac:dyDescent="0.2">
      <c r="AV7497" s="191" t="str">
        <f t="shared" si="121"/>
        <v>522_RS_32_2_202425</v>
      </c>
      <c r="AW7497" s="191" t="s">
        <v>92</v>
      </c>
      <c r="AX7497" s="18">
        <v>202425</v>
      </c>
      <c r="AY7497" s="191">
        <v>522</v>
      </c>
      <c r="AZ7497" s="191">
        <v>32</v>
      </c>
      <c r="BA7497" s="191">
        <v>2</v>
      </c>
      <c r="BB7497" s="191">
        <v>0</v>
      </c>
    </row>
    <row r="7498" spans="48:54" x14ac:dyDescent="0.2">
      <c r="AV7498" s="191" t="str">
        <f t="shared" si="121"/>
        <v>524_RS_32_2_202425</v>
      </c>
      <c r="AW7498" s="191" t="s">
        <v>92</v>
      </c>
      <c r="AX7498" s="18">
        <v>202425</v>
      </c>
      <c r="AY7498" s="191">
        <v>524</v>
      </c>
      <c r="AZ7498" s="191">
        <v>32</v>
      </c>
      <c r="BA7498" s="191">
        <v>2</v>
      </c>
      <c r="BB7498" s="191">
        <v>0</v>
      </c>
    </row>
    <row r="7499" spans="48:54" x14ac:dyDescent="0.2">
      <c r="AV7499" s="191" t="str">
        <f t="shared" si="121"/>
        <v>526_RS_32_2_202425</v>
      </c>
      <c r="AW7499" s="191" t="s">
        <v>92</v>
      </c>
      <c r="AX7499" s="18">
        <v>202425</v>
      </c>
      <c r="AY7499" s="191">
        <v>526</v>
      </c>
      <c r="AZ7499" s="191">
        <v>32</v>
      </c>
      <c r="BA7499" s="191">
        <v>2</v>
      </c>
      <c r="BB7499" s="191">
        <v>0</v>
      </c>
    </row>
    <row r="7500" spans="48:54" x14ac:dyDescent="0.2">
      <c r="AV7500" s="191" t="str">
        <f t="shared" si="121"/>
        <v>528_RS_32_2_202425</v>
      </c>
      <c r="AW7500" s="191" t="s">
        <v>92</v>
      </c>
      <c r="AX7500" s="18">
        <v>202425</v>
      </c>
      <c r="AY7500" s="191">
        <v>528</v>
      </c>
      <c r="AZ7500" s="191">
        <v>32</v>
      </c>
      <c r="BA7500" s="191">
        <v>2</v>
      </c>
      <c r="BB7500" s="191">
        <v>0</v>
      </c>
    </row>
    <row r="7501" spans="48:54" x14ac:dyDescent="0.2">
      <c r="AV7501" s="191" t="str">
        <f t="shared" si="121"/>
        <v>530_RS_32_2_202425</v>
      </c>
      <c r="AW7501" s="191" t="s">
        <v>92</v>
      </c>
      <c r="AX7501" s="18">
        <v>202425</v>
      </c>
      <c r="AY7501" s="191">
        <v>530</v>
      </c>
      <c r="AZ7501" s="191">
        <v>32</v>
      </c>
      <c r="BA7501" s="191">
        <v>2</v>
      </c>
      <c r="BB7501" s="191">
        <v>0</v>
      </c>
    </row>
    <row r="7502" spans="48:54" x14ac:dyDescent="0.2">
      <c r="AV7502" s="191" t="str">
        <f t="shared" si="121"/>
        <v>532_RS_32_2_202425</v>
      </c>
      <c r="AW7502" s="191" t="s">
        <v>92</v>
      </c>
      <c r="AX7502" s="18">
        <v>202425</v>
      </c>
      <c r="AY7502" s="191">
        <v>532</v>
      </c>
      <c r="AZ7502" s="191">
        <v>32</v>
      </c>
      <c r="BA7502" s="191">
        <v>2</v>
      </c>
      <c r="BB7502" s="191">
        <v>-3.2242500000000001</v>
      </c>
    </row>
    <row r="7503" spans="48:54" x14ac:dyDescent="0.2">
      <c r="AV7503" s="191" t="str">
        <f t="shared" si="121"/>
        <v>534_RS_32_2_202425</v>
      </c>
      <c r="AW7503" s="191" t="s">
        <v>92</v>
      </c>
      <c r="AX7503" s="18">
        <v>202425</v>
      </c>
      <c r="AY7503" s="191">
        <v>534</v>
      </c>
      <c r="AZ7503" s="191">
        <v>32</v>
      </c>
      <c r="BA7503" s="191">
        <v>2</v>
      </c>
      <c r="BB7503" s="191">
        <v>0</v>
      </c>
    </row>
    <row r="7504" spans="48:54" x14ac:dyDescent="0.2">
      <c r="AV7504" s="191" t="str">
        <f t="shared" si="121"/>
        <v>536_RS_32_2_202425</v>
      </c>
      <c r="AW7504" s="191" t="s">
        <v>92</v>
      </c>
      <c r="AX7504" s="18">
        <v>202425</v>
      </c>
      <c r="AY7504" s="191">
        <v>536</v>
      </c>
      <c r="AZ7504" s="191">
        <v>32</v>
      </c>
      <c r="BA7504" s="191">
        <v>2</v>
      </c>
      <c r="BB7504" s="191">
        <v>0</v>
      </c>
    </row>
    <row r="7505" spans="48:54" x14ac:dyDescent="0.2">
      <c r="AV7505" s="191" t="str">
        <f t="shared" si="121"/>
        <v>538_RS_32_2_202425</v>
      </c>
      <c r="AW7505" s="191" t="s">
        <v>92</v>
      </c>
      <c r="AX7505" s="18">
        <v>202425</v>
      </c>
      <c r="AY7505" s="191">
        <v>538</v>
      </c>
      <c r="AZ7505" s="191">
        <v>32</v>
      </c>
      <c r="BA7505" s="191">
        <v>2</v>
      </c>
      <c r="BB7505" s="191">
        <v>-1</v>
      </c>
    </row>
    <row r="7506" spans="48:54" x14ac:dyDescent="0.2">
      <c r="AV7506" s="191" t="str">
        <f t="shared" si="121"/>
        <v>540_RS_32_2_202425</v>
      </c>
      <c r="AW7506" s="191" t="s">
        <v>92</v>
      </c>
      <c r="AX7506" s="18">
        <v>202425</v>
      </c>
      <c r="AY7506" s="191">
        <v>540</v>
      </c>
      <c r="AZ7506" s="191">
        <v>32</v>
      </c>
      <c r="BA7506" s="191">
        <v>2</v>
      </c>
      <c r="BB7506" s="191">
        <v>-606.56899999999996</v>
      </c>
    </row>
    <row r="7507" spans="48:54" x14ac:dyDescent="0.2">
      <c r="AV7507" s="191" t="str">
        <f t="shared" si="121"/>
        <v>542_RS_32_2_202425</v>
      </c>
      <c r="AW7507" s="191" t="s">
        <v>92</v>
      </c>
      <c r="AX7507" s="18">
        <v>202425</v>
      </c>
      <c r="AY7507" s="191">
        <v>542</v>
      </c>
      <c r="AZ7507" s="191">
        <v>32</v>
      </c>
      <c r="BA7507" s="191">
        <v>2</v>
      </c>
      <c r="BB7507" s="191">
        <v>0</v>
      </c>
    </row>
    <row r="7508" spans="48:54" x14ac:dyDescent="0.2">
      <c r="AV7508" s="191" t="str">
        <f t="shared" si="121"/>
        <v>544_RS_32_2_202425</v>
      </c>
      <c r="AW7508" s="191" t="s">
        <v>92</v>
      </c>
      <c r="AX7508" s="18">
        <v>202425</v>
      </c>
      <c r="AY7508" s="191">
        <v>544</v>
      </c>
      <c r="AZ7508" s="191">
        <v>32</v>
      </c>
      <c r="BA7508" s="191">
        <v>2</v>
      </c>
      <c r="BB7508" s="191">
        <v>0</v>
      </c>
    </row>
    <row r="7509" spans="48:54" x14ac:dyDescent="0.2">
      <c r="AV7509" s="191" t="str">
        <f t="shared" si="121"/>
        <v>545_RS_32_2_202425</v>
      </c>
      <c r="AW7509" s="191" t="s">
        <v>92</v>
      </c>
      <c r="AX7509" s="18">
        <v>202425</v>
      </c>
      <c r="AY7509" s="191">
        <v>545</v>
      </c>
      <c r="AZ7509" s="191">
        <v>32</v>
      </c>
      <c r="BA7509" s="191">
        <v>2</v>
      </c>
      <c r="BB7509" s="191">
        <v>0</v>
      </c>
    </row>
    <row r="7510" spans="48:54" x14ac:dyDescent="0.2">
      <c r="AV7510" s="191" t="str">
        <f t="shared" si="121"/>
        <v>546_RS_32_2_202425</v>
      </c>
      <c r="AW7510" s="191" t="s">
        <v>92</v>
      </c>
      <c r="AX7510" s="18">
        <v>202425</v>
      </c>
      <c r="AY7510" s="191">
        <v>546</v>
      </c>
      <c r="AZ7510" s="191">
        <v>32</v>
      </c>
      <c r="BA7510" s="191">
        <v>2</v>
      </c>
      <c r="BB7510" s="191">
        <v>0</v>
      </c>
    </row>
    <row r="7511" spans="48:54" x14ac:dyDescent="0.2">
      <c r="AV7511" s="191" t="str">
        <f t="shared" si="121"/>
        <v>548_RS_32_2_202425</v>
      </c>
      <c r="AW7511" s="191" t="s">
        <v>92</v>
      </c>
      <c r="AX7511" s="18">
        <v>202425</v>
      </c>
      <c r="AY7511" s="191">
        <v>548</v>
      </c>
      <c r="AZ7511" s="191">
        <v>32</v>
      </c>
      <c r="BA7511" s="191">
        <v>2</v>
      </c>
      <c r="BB7511" s="191">
        <v>0</v>
      </c>
    </row>
    <row r="7512" spans="48:54" x14ac:dyDescent="0.2">
      <c r="AV7512" s="191" t="str">
        <f t="shared" si="121"/>
        <v>550_RS_32_2_202425</v>
      </c>
      <c r="AW7512" s="191" t="s">
        <v>92</v>
      </c>
      <c r="AX7512" s="18">
        <v>202425</v>
      </c>
      <c r="AY7512" s="191">
        <v>550</v>
      </c>
      <c r="AZ7512" s="191">
        <v>32</v>
      </c>
      <c r="BA7512" s="191">
        <v>2</v>
      </c>
      <c r="BB7512" s="191">
        <v>0</v>
      </c>
    </row>
    <row r="7513" spans="48:54" x14ac:dyDescent="0.2">
      <c r="AV7513" s="191" t="str">
        <f t="shared" si="121"/>
        <v>552_RS_32_2_202425</v>
      </c>
      <c r="AW7513" s="191" t="s">
        <v>92</v>
      </c>
      <c r="AX7513" s="18">
        <v>202425</v>
      </c>
      <c r="AY7513" s="191">
        <v>552</v>
      </c>
      <c r="AZ7513" s="191">
        <v>32</v>
      </c>
      <c r="BA7513" s="191">
        <v>2</v>
      </c>
      <c r="BB7513" s="191">
        <v>0</v>
      </c>
    </row>
    <row r="7514" spans="48:54" x14ac:dyDescent="0.2">
      <c r="AV7514" s="191" t="str">
        <f t="shared" si="121"/>
        <v>562_RS_32_2_202425</v>
      </c>
      <c r="AW7514" s="191" t="s">
        <v>92</v>
      </c>
      <c r="AX7514" s="18">
        <v>202425</v>
      </c>
      <c r="AY7514" s="191">
        <v>562</v>
      </c>
      <c r="AZ7514" s="191">
        <v>32</v>
      </c>
      <c r="BA7514" s="191">
        <v>2</v>
      </c>
      <c r="BB7514" s="191">
        <v>0</v>
      </c>
    </row>
    <row r="7515" spans="48:54" x14ac:dyDescent="0.2">
      <c r="AV7515" s="191" t="str">
        <f t="shared" si="121"/>
        <v>564_RS_32_2_202425</v>
      </c>
      <c r="AW7515" s="191" t="s">
        <v>92</v>
      </c>
      <c r="AX7515" s="18">
        <v>202425</v>
      </c>
      <c r="AY7515" s="191">
        <v>564</v>
      </c>
      <c r="AZ7515" s="191">
        <v>32</v>
      </c>
      <c r="BA7515" s="191">
        <v>2</v>
      </c>
      <c r="BB7515" s="191">
        <v>0</v>
      </c>
    </row>
    <row r="7516" spans="48:54" x14ac:dyDescent="0.2">
      <c r="AV7516" s="191" t="str">
        <f t="shared" si="121"/>
        <v>566_RS_32_2_202425</v>
      </c>
      <c r="AW7516" s="191" t="s">
        <v>92</v>
      </c>
      <c r="AX7516" s="18">
        <v>202425</v>
      </c>
      <c r="AY7516" s="191">
        <v>566</v>
      </c>
      <c r="AZ7516" s="191">
        <v>32</v>
      </c>
      <c r="BA7516" s="191">
        <v>2</v>
      </c>
      <c r="BB7516" s="191">
        <v>0</v>
      </c>
    </row>
    <row r="7517" spans="48:54" x14ac:dyDescent="0.2">
      <c r="AV7517" s="191" t="str">
        <f t="shared" si="121"/>
        <v>568_RS_32_2_202425</v>
      </c>
      <c r="AW7517" s="191" t="s">
        <v>92</v>
      </c>
      <c r="AX7517" s="18">
        <v>202425</v>
      </c>
      <c r="AY7517" s="191">
        <v>568</v>
      </c>
      <c r="AZ7517" s="191">
        <v>32</v>
      </c>
      <c r="BA7517" s="191">
        <v>2</v>
      </c>
      <c r="BB7517" s="191">
        <v>0</v>
      </c>
    </row>
    <row r="7518" spans="48:54" x14ac:dyDescent="0.2">
      <c r="AV7518" s="191" t="str">
        <f t="shared" si="121"/>
        <v>572_RS_32_2_202425</v>
      </c>
      <c r="AW7518" s="191" t="s">
        <v>92</v>
      </c>
      <c r="AX7518" s="18">
        <v>202425</v>
      </c>
      <c r="AY7518" s="191">
        <v>572</v>
      </c>
      <c r="AZ7518" s="191">
        <v>32</v>
      </c>
      <c r="BA7518" s="191">
        <v>2</v>
      </c>
      <c r="BB7518" s="191">
        <v>0</v>
      </c>
    </row>
    <row r="7519" spans="48:54" x14ac:dyDescent="0.2">
      <c r="AV7519" s="191" t="str">
        <f t="shared" si="121"/>
        <v>574_RS_32_2_202425</v>
      </c>
      <c r="AW7519" s="191" t="s">
        <v>92</v>
      </c>
      <c r="AX7519" s="18">
        <v>202425</v>
      </c>
      <c r="AY7519" s="191">
        <v>574</v>
      </c>
      <c r="AZ7519" s="191">
        <v>32</v>
      </c>
      <c r="BA7519" s="191">
        <v>2</v>
      </c>
      <c r="BB7519" s="191">
        <v>0</v>
      </c>
    </row>
    <row r="7520" spans="48:54" x14ac:dyDescent="0.2">
      <c r="AV7520" s="191" t="str">
        <f t="shared" si="121"/>
        <v>576_RS_32_2_202425</v>
      </c>
      <c r="AW7520" s="191" t="s">
        <v>92</v>
      </c>
      <c r="AX7520" s="18">
        <v>202425</v>
      </c>
      <c r="AY7520" s="191">
        <v>576</v>
      </c>
      <c r="AZ7520" s="191">
        <v>32</v>
      </c>
      <c r="BA7520" s="191">
        <v>2</v>
      </c>
      <c r="BB7520" s="191">
        <v>0</v>
      </c>
    </row>
    <row r="7521" spans="48:54" x14ac:dyDescent="0.2">
      <c r="AV7521" s="191" t="str">
        <f t="shared" si="121"/>
        <v>582_RS_32_2_202425</v>
      </c>
      <c r="AW7521" s="191" t="s">
        <v>92</v>
      </c>
      <c r="AX7521" s="18">
        <v>202425</v>
      </c>
      <c r="AY7521" s="191">
        <v>582</v>
      </c>
      <c r="AZ7521" s="191">
        <v>32</v>
      </c>
      <c r="BA7521" s="191">
        <v>2</v>
      </c>
      <c r="BB7521" s="191">
        <v>0</v>
      </c>
    </row>
    <row r="7522" spans="48:54" x14ac:dyDescent="0.2">
      <c r="AV7522" s="191" t="str">
        <f t="shared" si="121"/>
        <v>584_RS_32_2_202425</v>
      </c>
      <c r="AW7522" s="191" t="s">
        <v>92</v>
      </c>
      <c r="AX7522" s="18">
        <v>202425</v>
      </c>
      <c r="AY7522" s="191">
        <v>584</v>
      </c>
      <c r="AZ7522" s="191">
        <v>32</v>
      </c>
      <c r="BA7522" s="191">
        <v>2</v>
      </c>
      <c r="BB7522" s="191">
        <v>0</v>
      </c>
    </row>
    <row r="7523" spans="48:54" x14ac:dyDescent="0.2">
      <c r="AV7523" s="191" t="str">
        <f t="shared" si="121"/>
        <v>586_RS_32_2_202425</v>
      </c>
      <c r="AW7523" s="191" t="s">
        <v>92</v>
      </c>
      <c r="AX7523" s="18">
        <v>202425</v>
      </c>
      <c r="AY7523" s="191">
        <v>586</v>
      </c>
      <c r="AZ7523" s="191">
        <v>32</v>
      </c>
      <c r="BA7523" s="191">
        <v>2</v>
      </c>
      <c r="BB7523" s="191">
        <v>0</v>
      </c>
    </row>
    <row r="7524" spans="48:54" x14ac:dyDescent="0.2">
      <c r="AV7524" s="191" t="str">
        <f t="shared" si="121"/>
        <v>512_RS_32_4_202425</v>
      </c>
      <c r="AW7524" s="191" t="s">
        <v>92</v>
      </c>
      <c r="AX7524" s="18">
        <v>202425</v>
      </c>
      <c r="AY7524" s="191">
        <v>512</v>
      </c>
      <c r="AZ7524" s="191">
        <v>32</v>
      </c>
      <c r="BA7524" s="191">
        <v>4</v>
      </c>
      <c r="BB7524" s="191">
        <v>254</v>
      </c>
    </row>
    <row r="7525" spans="48:54" x14ac:dyDescent="0.2">
      <c r="AV7525" s="191" t="str">
        <f t="shared" si="121"/>
        <v>514_RS_32_4_202425</v>
      </c>
      <c r="AW7525" s="191" t="s">
        <v>92</v>
      </c>
      <c r="AX7525" s="18">
        <v>202425</v>
      </c>
      <c r="AY7525" s="191">
        <v>514</v>
      </c>
      <c r="AZ7525" s="191">
        <v>32</v>
      </c>
      <c r="BA7525" s="191">
        <v>4</v>
      </c>
      <c r="BB7525" s="191">
        <v>458.81700000000001</v>
      </c>
    </row>
    <row r="7526" spans="48:54" x14ac:dyDescent="0.2">
      <c r="AV7526" s="191" t="str">
        <f t="shared" si="121"/>
        <v>516_RS_32_4_202425</v>
      </c>
      <c r="AW7526" s="191" t="s">
        <v>92</v>
      </c>
      <c r="AX7526" s="18">
        <v>202425</v>
      </c>
      <c r="AY7526" s="191">
        <v>516</v>
      </c>
      <c r="AZ7526" s="191">
        <v>32</v>
      </c>
      <c r="BA7526" s="191">
        <v>4</v>
      </c>
      <c r="BB7526" s="191">
        <v>258.17399999999998</v>
      </c>
    </row>
    <row r="7527" spans="48:54" x14ac:dyDescent="0.2">
      <c r="AV7527" s="191" t="str">
        <f t="shared" si="121"/>
        <v>518_RS_32_4_202425</v>
      </c>
      <c r="AW7527" s="191" t="s">
        <v>92</v>
      </c>
      <c r="AX7527" s="18">
        <v>202425</v>
      </c>
      <c r="AY7527" s="191">
        <v>518</v>
      </c>
      <c r="AZ7527" s="191">
        <v>32</v>
      </c>
      <c r="BA7527" s="191">
        <v>4</v>
      </c>
      <c r="BB7527" s="191">
        <v>217.99499999999998</v>
      </c>
    </row>
    <row r="7528" spans="48:54" x14ac:dyDescent="0.2">
      <c r="AV7528" s="191" t="str">
        <f t="shared" si="121"/>
        <v>520_RS_32_4_202425</v>
      </c>
      <c r="AW7528" s="191" t="s">
        <v>92</v>
      </c>
      <c r="AX7528" s="18">
        <v>202425</v>
      </c>
      <c r="AY7528" s="191">
        <v>520</v>
      </c>
      <c r="AZ7528" s="191">
        <v>32</v>
      </c>
      <c r="BA7528" s="191">
        <v>4</v>
      </c>
      <c r="BB7528" s="191">
        <v>347.97399999999999</v>
      </c>
    </row>
    <row r="7529" spans="48:54" x14ac:dyDescent="0.2">
      <c r="AV7529" s="191" t="str">
        <f t="shared" si="121"/>
        <v>522_RS_32_4_202425</v>
      </c>
      <c r="AW7529" s="191" t="s">
        <v>92</v>
      </c>
      <c r="AX7529" s="18">
        <v>202425</v>
      </c>
      <c r="AY7529" s="191">
        <v>522</v>
      </c>
      <c r="AZ7529" s="191">
        <v>32</v>
      </c>
      <c r="BA7529" s="191">
        <v>4</v>
      </c>
      <c r="BB7529" s="191">
        <v>303.09972999999997</v>
      </c>
    </row>
    <row r="7530" spans="48:54" x14ac:dyDescent="0.2">
      <c r="AV7530" s="191" t="str">
        <f t="shared" si="121"/>
        <v>524_RS_32_4_202425</v>
      </c>
      <c r="AW7530" s="191" t="s">
        <v>92</v>
      </c>
      <c r="AX7530" s="18">
        <v>202425</v>
      </c>
      <c r="AY7530" s="191">
        <v>524</v>
      </c>
      <c r="AZ7530" s="191">
        <v>32</v>
      </c>
      <c r="BA7530" s="191">
        <v>4</v>
      </c>
      <c r="BB7530" s="191">
        <v>456.22634000000005</v>
      </c>
    </row>
    <row r="7531" spans="48:54" x14ac:dyDescent="0.2">
      <c r="AV7531" s="191" t="str">
        <f t="shared" si="121"/>
        <v>526_RS_32_4_202425</v>
      </c>
      <c r="AW7531" s="191" t="s">
        <v>92</v>
      </c>
      <c r="AX7531" s="18">
        <v>202425</v>
      </c>
      <c r="AY7531" s="191">
        <v>526</v>
      </c>
      <c r="AZ7531" s="191">
        <v>32</v>
      </c>
      <c r="BA7531" s="191">
        <v>4</v>
      </c>
      <c r="BB7531" s="191">
        <v>226.87200000000001</v>
      </c>
    </row>
    <row r="7532" spans="48:54" x14ac:dyDescent="0.2">
      <c r="AV7532" s="191" t="str">
        <f t="shared" si="121"/>
        <v>528_RS_32_4_202425</v>
      </c>
      <c r="AW7532" s="191" t="s">
        <v>92</v>
      </c>
      <c r="AX7532" s="18">
        <v>202425</v>
      </c>
      <c r="AY7532" s="191">
        <v>528</v>
      </c>
      <c r="AZ7532" s="191">
        <v>32</v>
      </c>
      <c r="BA7532" s="191">
        <v>4</v>
      </c>
      <c r="BB7532" s="191">
        <v>428</v>
      </c>
    </row>
    <row r="7533" spans="48:54" x14ac:dyDescent="0.2">
      <c r="AV7533" s="191" t="str">
        <f t="shared" si="121"/>
        <v>530_RS_32_4_202425</v>
      </c>
      <c r="AW7533" s="191" t="s">
        <v>92</v>
      </c>
      <c r="AX7533" s="18">
        <v>202425</v>
      </c>
      <c r="AY7533" s="191">
        <v>530</v>
      </c>
      <c r="AZ7533" s="191">
        <v>32</v>
      </c>
      <c r="BA7533" s="191">
        <v>4</v>
      </c>
      <c r="BB7533" s="191">
        <v>397.267</v>
      </c>
    </row>
    <row r="7534" spans="48:54" x14ac:dyDescent="0.2">
      <c r="AV7534" s="191" t="str">
        <f t="shared" si="121"/>
        <v>532_RS_32_4_202425</v>
      </c>
      <c r="AW7534" s="191" t="s">
        <v>92</v>
      </c>
      <c r="AX7534" s="18">
        <v>202425</v>
      </c>
      <c r="AY7534" s="191">
        <v>532</v>
      </c>
      <c r="AZ7534" s="191">
        <v>32</v>
      </c>
      <c r="BA7534" s="191">
        <v>4</v>
      </c>
      <c r="BB7534" s="191">
        <v>738.30406000000005</v>
      </c>
    </row>
    <row r="7535" spans="48:54" x14ac:dyDescent="0.2">
      <c r="AV7535" s="191" t="str">
        <f t="shared" si="121"/>
        <v>534_RS_32_4_202425</v>
      </c>
      <c r="AW7535" s="191" t="s">
        <v>92</v>
      </c>
      <c r="AX7535" s="18">
        <v>202425</v>
      </c>
      <c r="AY7535" s="191">
        <v>534</v>
      </c>
      <c r="AZ7535" s="191">
        <v>32</v>
      </c>
      <c r="BA7535" s="191">
        <v>4</v>
      </c>
      <c r="BB7535" s="191">
        <v>357.53399000000002</v>
      </c>
    </row>
    <row r="7536" spans="48:54" x14ac:dyDescent="0.2">
      <c r="AV7536" s="191" t="str">
        <f t="shared" si="121"/>
        <v>536_RS_32_4_202425</v>
      </c>
      <c r="AW7536" s="191" t="s">
        <v>92</v>
      </c>
      <c r="AX7536" s="18">
        <v>202425</v>
      </c>
      <c r="AY7536" s="191">
        <v>536</v>
      </c>
      <c r="AZ7536" s="191">
        <v>32</v>
      </c>
      <c r="BA7536" s="191">
        <v>4</v>
      </c>
      <c r="BB7536" s="191">
        <v>446.09699999999998</v>
      </c>
    </row>
    <row r="7537" spans="48:54" x14ac:dyDescent="0.2">
      <c r="AV7537" s="191" t="str">
        <f t="shared" si="121"/>
        <v>538_RS_32_4_202425</v>
      </c>
      <c r="AW7537" s="191" t="s">
        <v>92</v>
      </c>
      <c r="AX7537" s="18">
        <v>202425</v>
      </c>
      <c r="AY7537" s="191">
        <v>538</v>
      </c>
      <c r="AZ7537" s="191">
        <v>32</v>
      </c>
      <c r="BA7537" s="191">
        <v>4</v>
      </c>
      <c r="BB7537" s="191">
        <v>419</v>
      </c>
    </row>
    <row r="7538" spans="48:54" x14ac:dyDescent="0.2">
      <c r="AV7538" s="191" t="str">
        <f t="shared" si="121"/>
        <v>540_RS_32_4_202425</v>
      </c>
      <c r="AW7538" s="191" t="s">
        <v>92</v>
      </c>
      <c r="AX7538" s="18">
        <v>202425</v>
      </c>
      <c r="AY7538" s="191">
        <v>540</v>
      </c>
      <c r="AZ7538" s="191">
        <v>32</v>
      </c>
      <c r="BA7538" s="191">
        <v>4</v>
      </c>
      <c r="BB7538" s="191">
        <v>778.81799999999998</v>
      </c>
    </row>
    <row r="7539" spans="48:54" x14ac:dyDescent="0.2">
      <c r="AV7539" s="191" t="str">
        <f t="shared" si="121"/>
        <v>542_RS_32_4_202425</v>
      </c>
      <c r="AW7539" s="191" t="s">
        <v>92</v>
      </c>
      <c r="AX7539" s="18">
        <v>202425</v>
      </c>
      <c r="AY7539" s="191">
        <v>542</v>
      </c>
      <c r="AZ7539" s="191">
        <v>32</v>
      </c>
      <c r="BA7539" s="191">
        <v>4</v>
      </c>
      <c r="BB7539" s="191">
        <v>188.47399999999999</v>
      </c>
    </row>
    <row r="7540" spans="48:54" x14ac:dyDescent="0.2">
      <c r="AV7540" s="191" t="str">
        <f t="shared" si="121"/>
        <v>544_RS_32_4_202425</v>
      </c>
      <c r="AW7540" s="191" t="s">
        <v>92</v>
      </c>
      <c r="AX7540" s="18">
        <v>202425</v>
      </c>
      <c r="AY7540" s="191">
        <v>544</v>
      </c>
      <c r="AZ7540" s="191">
        <v>32</v>
      </c>
      <c r="BA7540" s="191">
        <v>4</v>
      </c>
      <c r="BB7540" s="191">
        <v>699.76868000000002</v>
      </c>
    </row>
    <row r="7541" spans="48:54" x14ac:dyDescent="0.2">
      <c r="AV7541" s="191" t="str">
        <f t="shared" si="121"/>
        <v>545_RS_32_4_202425</v>
      </c>
      <c r="AW7541" s="191" t="s">
        <v>92</v>
      </c>
      <c r="AX7541" s="18">
        <v>202425</v>
      </c>
      <c r="AY7541" s="191">
        <v>545</v>
      </c>
      <c r="AZ7541" s="191">
        <v>32</v>
      </c>
      <c r="BA7541" s="191">
        <v>4</v>
      </c>
      <c r="BB7541" s="191">
        <v>267.81529999999998</v>
      </c>
    </row>
    <row r="7542" spans="48:54" x14ac:dyDescent="0.2">
      <c r="AV7542" s="191" t="str">
        <f t="shared" si="121"/>
        <v>546_RS_32_4_202425</v>
      </c>
      <c r="AW7542" s="191" t="s">
        <v>92</v>
      </c>
      <c r="AX7542" s="18">
        <v>202425</v>
      </c>
      <c r="AY7542" s="191">
        <v>546</v>
      </c>
      <c r="AZ7542" s="191">
        <v>32</v>
      </c>
      <c r="BA7542" s="191">
        <v>4</v>
      </c>
      <c r="BB7542" s="191">
        <v>278.411</v>
      </c>
    </row>
    <row r="7543" spans="48:54" x14ac:dyDescent="0.2">
      <c r="AV7543" s="191" t="str">
        <f t="shared" si="121"/>
        <v>548_RS_32_4_202425</v>
      </c>
      <c r="AW7543" s="191" t="s">
        <v>92</v>
      </c>
      <c r="AX7543" s="18">
        <v>202425</v>
      </c>
      <c r="AY7543" s="191">
        <v>548</v>
      </c>
      <c r="AZ7543" s="191">
        <v>32</v>
      </c>
      <c r="BA7543" s="191">
        <v>4</v>
      </c>
      <c r="BB7543" s="191">
        <v>289.51100000000002</v>
      </c>
    </row>
    <row r="7544" spans="48:54" x14ac:dyDescent="0.2">
      <c r="AV7544" s="191" t="str">
        <f t="shared" si="121"/>
        <v>550_RS_32_4_202425</v>
      </c>
      <c r="AW7544" s="191" t="s">
        <v>92</v>
      </c>
      <c r="AX7544" s="18">
        <v>202425</v>
      </c>
      <c r="AY7544" s="191">
        <v>550</v>
      </c>
      <c r="AZ7544" s="191">
        <v>32</v>
      </c>
      <c r="BA7544" s="191">
        <v>4</v>
      </c>
      <c r="BB7544" s="191">
        <v>456.89778999999999</v>
      </c>
    </row>
    <row r="7545" spans="48:54" x14ac:dyDescent="0.2">
      <c r="AV7545" s="191" t="str">
        <f t="shared" si="121"/>
        <v>552_RS_32_4_202425</v>
      </c>
      <c r="AW7545" s="191" t="s">
        <v>92</v>
      </c>
      <c r="AX7545" s="18">
        <v>202425</v>
      </c>
      <c r="AY7545" s="191">
        <v>552</v>
      </c>
      <c r="AZ7545" s="191">
        <v>32</v>
      </c>
      <c r="BA7545" s="191">
        <v>4</v>
      </c>
      <c r="BB7545" s="191">
        <v>1149.8704499999999</v>
      </c>
    </row>
    <row r="7546" spans="48:54" x14ac:dyDescent="0.2">
      <c r="AV7546" s="191" t="str">
        <f t="shared" si="121"/>
        <v>562_RS_32_4_202425</v>
      </c>
      <c r="AW7546" s="191" t="s">
        <v>92</v>
      </c>
      <c r="AX7546" s="18">
        <v>202425</v>
      </c>
      <c r="AY7546" s="191">
        <v>562</v>
      </c>
      <c r="AZ7546" s="191">
        <v>32</v>
      </c>
      <c r="BA7546" s="191">
        <v>4</v>
      </c>
      <c r="BB7546" s="191">
        <v>0</v>
      </c>
    </row>
    <row r="7547" spans="48:54" x14ac:dyDescent="0.2">
      <c r="AV7547" s="191" t="str">
        <f t="shared" si="121"/>
        <v>564_RS_32_4_202425</v>
      </c>
      <c r="AW7547" s="191" t="s">
        <v>92</v>
      </c>
      <c r="AX7547" s="18">
        <v>202425</v>
      </c>
      <c r="AY7547" s="191">
        <v>564</v>
      </c>
      <c r="AZ7547" s="191">
        <v>32</v>
      </c>
      <c r="BA7547" s="191">
        <v>4</v>
      </c>
      <c r="BB7547" s="191">
        <v>0</v>
      </c>
    </row>
    <row r="7548" spans="48:54" x14ac:dyDescent="0.2">
      <c r="AV7548" s="191" t="str">
        <f t="shared" si="121"/>
        <v>566_RS_32_4_202425</v>
      </c>
      <c r="AW7548" s="191" t="s">
        <v>92</v>
      </c>
      <c r="AX7548" s="18">
        <v>202425</v>
      </c>
      <c r="AY7548" s="191">
        <v>566</v>
      </c>
      <c r="AZ7548" s="191">
        <v>32</v>
      </c>
      <c r="BA7548" s="191">
        <v>4</v>
      </c>
      <c r="BB7548" s="191">
        <v>0</v>
      </c>
    </row>
    <row r="7549" spans="48:54" x14ac:dyDescent="0.2">
      <c r="AV7549" s="191" t="str">
        <f t="shared" si="121"/>
        <v>568_RS_32_4_202425</v>
      </c>
      <c r="AW7549" s="191" t="s">
        <v>92</v>
      </c>
      <c r="AX7549" s="18">
        <v>202425</v>
      </c>
      <c r="AY7549" s="191">
        <v>568</v>
      </c>
      <c r="AZ7549" s="191">
        <v>32</v>
      </c>
      <c r="BA7549" s="191">
        <v>4</v>
      </c>
      <c r="BB7549" s="191">
        <v>0</v>
      </c>
    </row>
    <row r="7550" spans="48:54" x14ac:dyDescent="0.2">
      <c r="AV7550" s="191" t="str">
        <f t="shared" si="121"/>
        <v>572_RS_32_4_202425</v>
      </c>
      <c r="AW7550" s="191" t="s">
        <v>92</v>
      </c>
      <c r="AX7550" s="18">
        <v>202425</v>
      </c>
      <c r="AY7550" s="191">
        <v>572</v>
      </c>
      <c r="AZ7550" s="191">
        <v>32</v>
      </c>
      <c r="BA7550" s="191">
        <v>4</v>
      </c>
      <c r="BB7550" s="191">
        <v>0</v>
      </c>
    </row>
    <row r="7551" spans="48:54" x14ac:dyDescent="0.2">
      <c r="AV7551" s="191" t="str">
        <f t="shared" si="121"/>
        <v>574_RS_32_4_202425</v>
      </c>
      <c r="AW7551" s="191" t="s">
        <v>92</v>
      </c>
      <c r="AX7551" s="18">
        <v>202425</v>
      </c>
      <c r="AY7551" s="191">
        <v>574</v>
      </c>
      <c r="AZ7551" s="191">
        <v>32</v>
      </c>
      <c r="BA7551" s="191">
        <v>4</v>
      </c>
      <c r="BB7551" s="191">
        <v>0</v>
      </c>
    </row>
    <row r="7552" spans="48:54" x14ac:dyDescent="0.2">
      <c r="AV7552" s="191" t="str">
        <f t="shared" si="121"/>
        <v>576_RS_32_4_202425</v>
      </c>
      <c r="AW7552" s="191" t="s">
        <v>92</v>
      </c>
      <c r="AX7552" s="18">
        <v>202425</v>
      </c>
      <c r="AY7552" s="191">
        <v>576</v>
      </c>
      <c r="AZ7552" s="191">
        <v>32</v>
      </c>
      <c r="BA7552" s="191">
        <v>4</v>
      </c>
      <c r="BB7552" s="191">
        <v>0</v>
      </c>
    </row>
    <row r="7553" spans="48:54" x14ac:dyDescent="0.2">
      <c r="AV7553" s="191" t="str">
        <f t="shared" si="121"/>
        <v>582_RS_32_4_202425</v>
      </c>
      <c r="AW7553" s="191" t="s">
        <v>92</v>
      </c>
      <c r="AX7553" s="18">
        <v>202425</v>
      </c>
      <c r="AY7553" s="191">
        <v>582</v>
      </c>
      <c r="AZ7553" s="191">
        <v>32</v>
      </c>
      <c r="BA7553" s="191">
        <v>4</v>
      </c>
      <c r="BB7553" s="191">
        <v>0</v>
      </c>
    </row>
    <row r="7554" spans="48:54" x14ac:dyDescent="0.2">
      <c r="AV7554" s="191" t="str">
        <f t="shared" si="121"/>
        <v>584_RS_32_4_202425</v>
      </c>
      <c r="AW7554" s="191" t="s">
        <v>92</v>
      </c>
      <c r="AX7554" s="18">
        <v>202425</v>
      </c>
      <c r="AY7554" s="191">
        <v>584</v>
      </c>
      <c r="AZ7554" s="191">
        <v>32</v>
      </c>
      <c r="BA7554" s="191">
        <v>4</v>
      </c>
      <c r="BB7554" s="191">
        <v>0</v>
      </c>
    </row>
    <row r="7555" spans="48:54" x14ac:dyDescent="0.2">
      <c r="AV7555" s="191" t="str">
        <f t="shared" si="121"/>
        <v>586_RS_32_4_202425</v>
      </c>
      <c r="AW7555" s="191" t="s">
        <v>92</v>
      </c>
      <c r="AX7555" s="18">
        <v>202425</v>
      </c>
      <c r="AY7555" s="191">
        <v>586</v>
      </c>
      <c r="AZ7555" s="191">
        <v>32</v>
      </c>
      <c r="BA7555" s="191">
        <v>4</v>
      </c>
      <c r="BB7555" s="191">
        <v>0</v>
      </c>
    </row>
    <row r="7556" spans="48:54" x14ac:dyDescent="0.2">
      <c r="AV7556" s="191" t="str">
        <f t="shared" ref="AV7556:AV7619" si="122">AY7556&amp;"_"&amp;AW7556&amp;"_"&amp;AZ7556&amp;"_"&amp;BA7556&amp;"_"&amp;AX7556</f>
        <v>512_RS_32_5_202425</v>
      </c>
      <c r="AW7556" s="191" t="s">
        <v>92</v>
      </c>
      <c r="AX7556" s="18">
        <v>202425</v>
      </c>
      <c r="AY7556" s="191">
        <v>512</v>
      </c>
      <c r="AZ7556" s="191">
        <v>32</v>
      </c>
      <c r="BA7556" s="191">
        <v>5</v>
      </c>
      <c r="BB7556" s="191">
        <v>0</v>
      </c>
    </row>
    <row r="7557" spans="48:54" x14ac:dyDescent="0.2">
      <c r="AV7557" s="191" t="str">
        <f t="shared" si="122"/>
        <v>514_RS_32_5_202425</v>
      </c>
      <c r="AW7557" s="191" t="s">
        <v>92</v>
      </c>
      <c r="AX7557" s="18">
        <v>202425</v>
      </c>
      <c r="AY7557" s="191">
        <v>514</v>
      </c>
      <c r="AZ7557" s="191">
        <v>32</v>
      </c>
      <c r="BA7557" s="191">
        <v>5</v>
      </c>
      <c r="BB7557" s="191">
        <v>0</v>
      </c>
    </row>
    <row r="7558" spans="48:54" x14ac:dyDescent="0.2">
      <c r="AV7558" s="191" t="str">
        <f t="shared" si="122"/>
        <v>516_RS_32_5_202425</v>
      </c>
      <c r="AW7558" s="191" t="s">
        <v>92</v>
      </c>
      <c r="AX7558" s="18">
        <v>202425</v>
      </c>
      <c r="AY7558" s="191">
        <v>516</v>
      </c>
      <c r="AZ7558" s="191">
        <v>32</v>
      </c>
      <c r="BA7558" s="191">
        <v>5</v>
      </c>
      <c r="BB7558" s="191">
        <v>0</v>
      </c>
    </row>
    <row r="7559" spans="48:54" x14ac:dyDescent="0.2">
      <c r="AV7559" s="191" t="str">
        <f t="shared" si="122"/>
        <v>518_RS_32_5_202425</v>
      </c>
      <c r="AW7559" s="191" t="s">
        <v>92</v>
      </c>
      <c r="AX7559" s="18">
        <v>202425</v>
      </c>
      <c r="AY7559" s="191">
        <v>518</v>
      </c>
      <c r="AZ7559" s="191">
        <v>32</v>
      </c>
      <c r="BA7559" s="191">
        <v>5</v>
      </c>
      <c r="BB7559" s="191">
        <v>0</v>
      </c>
    </row>
    <row r="7560" spans="48:54" x14ac:dyDescent="0.2">
      <c r="AV7560" s="191" t="str">
        <f t="shared" si="122"/>
        <v>520_RS_32_5_202425</v>
      </c>
      <c r="AW7560" s="191" t="s">
        <v>92</v>
      </c>
      <c r="AX7560" s="18">
        <v>202425</v>
      </c>
      <c r="AY7560" s="191">
        <v>520</v>
      </c>
      <c r="AZ7560" s="191">
        <v>32</v>
      </c>
      <c r="BA7560" s="191">
        <v>5</v>
      </c>
      <c r="BB7560" s="191">
        <v>0</v>
      </c>
    </row>
    <row r="7561" spans="48:54" x14ac:dyDescent="0.2">
      <c r="AV7561" s="191" t="str">
        <f t="shared" si="122"/>
        <v>522_RS_32_5_202425</v>
      </c>
      <c r="AW7561" s="191" t="s">
        <v>92</v>
      </c>
      <c r="AX7561" s="18">
        <v>202425</v>
      </c>
      <c r="AY7561" s="191">
        <v>522</v>
      </c>
      <c r="AZ7561" s="191">
        <v>32</v>
      </c>
      <c r="BA7561" s="191">
        <v>5</v>
      </c>
      <c r="BB7561" s="191">
        <v>0</v>
      </c>
    </row>
    <row r="7562" spans="48:54" x14ac:dyDescent="0.2">
      <c r="AV7562" s="191" t="str">
        <f t="shared" si="122"/>
        <v>524_RS_32_5_202425</v>
      </c>
      <c r="AW7562" s="191" t="s">
        <v>92</v>
      </c>
      <c r="AX7562" s="18">
        <v>202425</v>
      </c>
      <c r="AY7562" s="191">
        <v>524</v>
      </c>
      <c r="AZ7562" s="191">
        <v>32</v>
      </c>
      <c r="BA7562" s="191">
        <v>5</v>
      </c>
      <c r="BB7562" s="191">
        <v>0</v>
      </c>
    </row>
    <row r="7563" spans="48:54" x14ac:dyDescent="0.2">
      <c r="AV7563" s="191" t="str">
        <f t="shared" si="122"/>
        <v>526_RS_32_5_202425</v>
      </c>
      <c r="AW7563" s="191" t="s">
        <v>92</v>
      </c>
      <c r="AX7563" s="18">
        <v>202425</v>
      </c>
      <c r="AY7563" s="191">
        <v>526</v>
      </c>
      <c r="AZ7563" s="191">
        <v>32</v>
      </c>
      <c r="BA7563" s="191">
        <v>5</v>
      </c>
      <c r="BB7563" s="191">
        <v>0</v>
      </c>
    </row>
    <row r="7564" spans="48:54" x14ac:dyDescent="0.2">
      <c r="AV7564" s="191" t="str">
        <f t="shared" si="122"/>
        <v>528_RS_32_5_202425</v>
      </c>
      <c r="AW7564" s="191" t="s">
        <v>92</v>
      </c>
      <c r="AX7564" s="18">
        <v>202425</v>
      </c>
      <c r="AY7564" s="191">
        <v>528</v>
      </c>
      <c r="AZ7564" s="191">
        <v>32</v>
      </c>
      <c r="BA7564" s="191">
        <v>5</v>
      </c>
      <c r="BB7564" s="191">
        <v>0</v>
      </c>
    </row>
    <row r="7565" spans="48:54" x14ac:dyDescent="0.2">
      <c r="AV7565" s="191" t="str">
        <f t="shared" si="122"/>
        <v>530_RS_32_5_202425</v>
      </c>
      <c r="AW7565" s="191" t="s">
        <v>92</v>
      </c>
      <c r="AX7565" s="18">
        <v>202425</v>
      </c>
      <c r="AY7565" s="191">
        <v>530</v>
      </c>
      <c r="AZ7565" s="191">
        <v>32</v>
      </c>
      <c r="BA7565" s="191">
        <v>5</v>
      </c>
      <c r="BB7565" s="191">
        <v>0</v>
      </c>
    </row>
    <row r="7566" spans="48:54" x14ac:dyDescent="0.2">
      <c r="AV7566" s="191" t="str">
        <f t="shared" si="122"/>
        <v>532_RS_32_5_202425</v>
      </c>
      <c r="AW7566" s="191" t="s">
        <v>92</v>
      </c>
      <c r="AX7566" s="18">
        <v>202425</v>
      </c>
      <c r="AY7566" s="191">
        <v>532</v>
      </c>
      <c r="AZ7566" s="191">
        <v>32</v>
      </c>
      <c r="BA7566" s="191">
        <v>5</v>
      </c>
      <c r="BB7566" s="191">
        <v>0</v>
      </c>
    </row>
    <row r="7567" spans="48:54" x14ac:dyDescent="0.2">
      <c r="AV7567" s="191" t="str">
        <f t="shared" si="122"/>
        <v>534_RS_32_5_202425</v>
      </c>
      <c r="AW7567" s="191" t="s">
        <v>92</v>
      </c>
      <c r="AX7567" s="18">
        <v>202425</v>
      </c>
      <c r="AY7567" s="191">
        <v>534</v>
      </c>
      <c r="AZ7567" s="191">
        <v>32</v>
      </c>
      <c r="BA7567" s="191">
        <v>5</v>
      </c>
      <c r="BB7567" s="191">
        <v>0</v>
      </c>
    </row>
    <row r="7568" spans="48:54" x14ac:dyDescent="0.2">
      <c r="AV7568" s="191" t="str">
        <f t="shared" si="122"/>
        <v>536_RS_32_5_202425</v>
      </c>
      <c r="AW7568" s="191" t="s">
        <v>92</v>
      </c>
      <c r="AX7568" s="18">
        <v>202425</v>
      </c>
      <c r="AY7568" s="191">
        <v>536</v>
      </c>
      <c r="AZ7568" s="191">
        <v>32</v>
      </c>
      <c r="BA7568" s="191">
        <v>5</v>
      </c>
      <c r="BB7568" s="191">
        <v>0</v>
      </c>
    </row>
    <row r="7569" spans="48:54" x14ac:dyDescent="0.2">
      <c r="AV7569" s="191" t="str">
        <f t="shared" si="122"/>
        <v>538_RS_32_5_202425</v>
      </c>
      <c r="AW7569" s="191" t="s">
        <v>92</v>
      </c>
      <c r="AX7569" s="18">
        <v>202425</v>
      </c>
      <c r="AY7569" s="191">
        <v>538</v>
      </c>
      <c r="AZ7569" s="191">
        <v>32</v>
      </c>
      <c r="BA7569" s="191">
        <v>5</v>
      </c>
      <c r="BB7569" s="191">
        <v>0</v>
      </c>
    </row>
    <row r="7570" spans="48:54" x14ac:dyDescent="0.2">
      <c r="AV7570" s="191" t="str">
        <f t="shared" si="122"/>
        <v>540_RS_32_5_202425</v>
      </c>
      <c r="AW7570" s="191" t="s">
        <v>92</v>
      </c>
      <c r="AX7570" s="18">
        <v>202425</v>
      </c>
      <c r="AY7570" s="191">
        <v>540</v>
      </c>
      <c r="AZ7570" s="191">
        <v>32</v>
      </c>
      <c r="BA7570" s="191">
        <v>5</v>
      </c>
      <c r="BB7570" s="191">
        <v>0</v>
      </c>
    </row>
    <row r="7571" spans="48:54" x14ac:dyDescent="0.2">
      <c r="AV7571" s="191" t="str">
        <f t="shared" si="122"/>
        <v>542_RS_32_5_202425</v>
      </c>
      <c r="AW7571" s="191" t="s">
        <v>92</v>
      </c>
      <c r="AX7571" s="18">
        <v>202425</v>
      </c>
      <c r="AY7571" s="191">
        <v>542</v>
      </c>
      <c r="AZ7571" s="191">
        <v>32</v>
      </c>
      <c r="BA7571" s="191">
        <v>5</v>
      </c>
      <c r="BB7571" s="191">
        <v>0</v>
      </c>
    </row>
    <row r="7572" spans="48:54" x14ac:dyDescent="0.2">
      <c r="AV7572" s="191" t="str">
        <f t="shared" si="122"/>
        <v>544_RS_32_5_202425</v>
      </c>
      <c r="AW7572" s="191" t="s">
        <v>92</v>
      </c>
      <c r="AX7572" s="18">
        <v>202425</v>
      </c>
      <c r="AY7572" s="191">
        <v>544</v>
      </c>
      <c r="AZ7572" s="191">
        <v>32</v>
      </c>
      <c r="BA7572" s="191">
        <v>5</v>
      </c>
      <c r="BB7572" s="191">
        <v>0</v>
      </c>
    </row>
    <row r="7573" spans="48:54" x14ac:dyDescent="0.2">
      <c r="AV7573" s="191" t="str">
        <f t="shared" si="122"/>
        <v>545_RS_32_5_202425</v>
      </c>
      <c r="AW7573" s="191" t="s">
        <v>92</v>
      </c>
      <c r="AX7573" s="18">
        <v>202425</v>
      </c>
      <c r="AY7573" s="191">
        <v>545</v>
      </c>
      <c r="AZ7573" s="191">
        <v>32</v>
      </c>
      <c r="BA7573" s="191">
        <v>5</v>
      </c>
      <c r="BB7573" s="191">
        <v>0</v>
      </c>
    </row>
    <row r="7574" spans="48:54" x14ac:dyDescent="0.2">
      <c r="AV7574" s="191" t="str">
        <f t="shared" si="122"/>
        <v>546_RS_32_5_202425</v>
      </c>
      <c r="AW7574" s="191" t="s">
        <v>92</v>
      </c>
      <c r="AX7574" s="18">
        <v>202425</v>
      </c>
      <c r="AY7574" s="191">
        <v>546</v>
      </c>
      <c r="AZ7574" s="191">
        <v>32</v>
      </c>
      <c r="BA7574" s="191">
        <v>5</v>
      </c>
      <c r="BB7574" s="191">
        <v>0</v>
      </c>
    </row>
    <row r="7575" spans="48:54" x14ac:dyDescent="0.2">
      <c r="AV7575" s="191" t="str">
        <f t="shared" si="122"/>
        <v>548_RS_32_5_202425</v>
      </c>
      <c r="AW7575" s="191" t="s">
        <v>92</v>
      </c>
      <c r="AX7575" s="18">
        <v>202425</v>
      </c>
      <c r="AY7575" s="191">
        <v>548</v>
      </c>
      <c r="AZ7575" s="191">
        <v>32</v>
      </c>
      <c r="BA7575" s="191">
        <v>5</v>
      </c>
      <c r="BB7575" s="191">
        <v>0</v>
      </c>
    </row>
    <row r="7576" spans="48:54" x14ac:dyDescent="0.2">
      <c r="AV7576" s="191" t="str">
        <f t="shared" si="122"/>
        <v>550_RS_32_5_202425</v>
      </c>
      <c r="AW7576" s="191" t="s">
        <v>92</v>
      </c>
      <c r="AX7576" s="18">
        <v>202425</v>
      </c>
      <c r="AY7576" s="191">
        <v>550</v>
      </c>
      <c r="AZ7576" s="191">
        <v>32</v>
      </c>
      <c r="BA7576" s="191">
        <v>5</v>
      </c>
      <c r="BB7576" s="191">
        <v>0</v>
      </c>
    </row>
    <row r="7577" spans="48:54" x14ac:dyDescent="0.2">
      <c r="AV7577" s="191" t="str">
        <f t="shared" si="122"/>
        <v>552_RS_32_5_202425</v>
      </c>
      <c r="AW7577" s="191" t="s">
        <v>92</v>
      </c>
      <c r="AX7577" s="18">
        <v>202425</v>
      </c>
      <c r="AY7577" s="191">
        <v>552</v>
      </c>
      <c r="AZ7577" s="191">
        <v>32</v>
      </c>
      <c r="BA7577" s="191">
        <v>5</v>
      </c>
      <c r="BB7577" s="191">
        <v>0</v>
      </c>
    </row>
    <row r="7578" spans="48:54" x14ac:dyDescent="0.2">
      <c r="AV7578" s="191" t="str">
        <f t="shared" si="122"/>
        <v>562_RS_32_5_202425</v>
      </c>
      <c r="AW7578" s="191" t="s">
        <v>92</v>
      </c>
      <c r="AX7578" s="18">
        <v>202425</v>
      </c>
      <c r="AY7578" s="191">
        <v>562</v>
      </c>
      <c r="AZ7578" s="191">
        <v>32</v>
      </c>
      <c r="BA7578" s="191">
        <v>5</v>
      </c>
      <c r="BB7578" s="191">
        <v>0</v>
      </c>
    </row>
    <row r="7579" spans="48:54" x14ac:dyDescent="0.2">
      <c r="AV7579" s="191" t="str">
        <f t="shared" si="122"/>
        <v>564_RS_32_5_202425</v>
      </c>
      <c r="AW7579" s="191" t="s">
        <v>92</v>
      </c>
      <c r="AX7579" s="18">
        <v>202425</v>
      </c>
      <c r="AY7579" s="191">
        <v>564</v>
      </c>
      <c r="AZ7579" s="191">
        <v>32</v>
      </c>
      <c r="BA7579" s="191">
        <v>5</v>
      </c>
      <c r="BB7579" s="191">
        <v>0</v>
      </c>
    </row>
    <row r="7580" spans="48:54" x14ac:dyDescent="0.2">
      <c r="AV7580" s="191" t="str">
        <f t="shared" si="122"/>
        <v>566_RS_32_5_202425</v>
      </c>
      <c r="AW7580" s="191" t="s">
        <v>92</v>
      </c>
      <c r="AX7580" s="18">
        <v>202425</v>
      </c>
      <c r="AY7580" s="191">
        <v>566</v>
      </c>
      <c r="AZ7580" s="191">
        <v>32</v>
      </c>
      <c r="BA7580" s="191">
        <v>5</v>
      </c>
      <c r="BB7580" s="191">
        <v>0</v>
      </c>
    </row>
    <row r="7581" spans="48:54" x14ac:dyDescent="0.2">
      <c r="AV7581" s="191" t="str">
        <f t="shared" si="122"/>
        <v>568_RS_32_5_202425</v>
      </c>
      <c r="AW7581" s="191" t="s">
        <v>92</v>
      </c>
      <c r="AX7581" s="18">
        <v>202425</v>
      </c>
      <c r="AY7581" s="191">
        <v>568</v>
      </c>
      <c r="AZ7581" s="191">
        <v>32</v>
      </c>
      <c r="BA7581" s="191">
        <v>5</v>
      </c>
      <c r="BB7581" s="191">
        <v>0</v>
      </c>
    </row>
    <row r="7582" spans="48:54" x14ac:dyDescent="0.2">
      <c r="AV7582" s="191" t="str">
        <f t="shared" si="122"/>
        <v>572_RS_32_5_202425</v>
      </c>
      <c r="AW7582" s="191" t="s">
        <v>92</v>
      </c>
      <c r="AX7582" s="18">
        <v>202425</v>
      </c>
      <c r="AY7582" s="191">
        <v>572</v>
      </c>
      <c r="AZ7582" s="191">
        <v>32</v>
      </c>
      <c r="BA7582" s="191">
        <v>5</v>
      </c>
      <c r="BB7582" s="191">
        <v>0</v>
      </c>
    </row>
    <row r="7583" spans="48:54" x14ac:dyDescent="0.2">
      <c r="AV7583" s="191" t="str">
        <f t="shared" si="122"/>
        <v>574_RS_32_5_202425</v>
      </c>
      <c r="AW7583" s="191" t="s">
        <v>92</v>
      </c>
      <c r="AX7583" s="18">
        <v>202425</v>
      </c>
      <c r="AY7583" s="191">
        <v>574</v>
      </c>
      <c r="AZ7583" s="191">
        <v>32</v>
      </c>
      <c r="BA7583" s="191">
        <v>5</v>
      </c>
      <c r="BB7583" s="191">
        <v>0</v>
      </c>
    </row>
    <row r="7584" spans="48:54" x14ac:dyDescent="0.2">
      <c r="AV7584" s="191" t="str">
        <f t="shared" si="122"/>
        <v>576_RS_32_5_202425</v>
      </c>
      <c r="AW7584" s="191" t="s">
        <v>92</v>
      </c>
      <c r="AX7584" s="18">
        <v>202425</v>
      </c>
      <c r="AY7584" s="191">
        <v>576</v>
      </c>
      <c r="AZ7584" s="191">
        <v>32</v>
      </c>
      <c r="BA7584" s="191">
        <v>5</v>
      </c>
      <c r="BB7584" s="191">
        <v>0</v>
      </c>
    </row>
    <row r="7585" spans="48:54" x14ac:dyDescent="0.2">
      <c r="AV7585" s="191" t="str">
        <f t="shared" si="122"/>
        <v>582_RS_32_5_202425</v>
      </c>
      <c r="AW7585" s="191" t="s">
        <v>92</v>
      </c>
      <c r="AX7585" s="18">
        <v>202425</v>
      </c>
      <c r="AY7585" s="191">
        <v>582</v>
      </c>
      <c r="AZ7585" s="191">
        <v>32</v>
      </c>
      <c r="BA7585" s="191">
        <v>5</v>
      </c>
      <c r="BB7585" s="191">
        <v>0</v>
      </c>
    </row>
    <row r="7586" spans="48:54" x14ac:dyDescent="0.2">
      <c r="AV7586" s="191" t="str">
        <f t="shared" si="122"/>
        <v>584_RS_32_5_202425</v>
      </c>
      <c r="AW7586" s="191" t="s">
        <v>92</v>
      </c>
      <c r="AX7586" s="18">
        <v>202425</v>
      </c>
      <c r="AY7586" s="191">
        <v>584</v>
      </c>
      <c r="AZ7586" s="191">
        <v>32</v>
      </c>
      <c r="BA7586" s="191">
        <v>5</v>
      </c>
      <c r="BB7586" s="191">
        <v>0</v>
      </c>
    </row>
    <row r="7587" spans="48:54" x14ac:dyDescent="0.2">
      <c r="AV7587" s="191" t="str">
        <f t="shared" si="122"/>
        <v>586_RS_32_5_202425</v>
      </c>
      <c r="AW7587" s="191" t="s">
        <v>92</v>
      </c>
      <c r="AX7587" s="18">
        <v>202425</v>
      </c>
      <c r="AY7587" s="191">
        <v>586</v>
      </c>
      <c r="AZ7587" s="191">
        <v>32</v>
      </c>
      <c r="BA7587" s="191">
        <v>5</v>
      </c>
      <c r="BB7587" s="191">
        <v>0</v>
      </c>
    </row>
    <row r="7588" spans="48:54" x14ac:dyDescent="0.2">
      <c r="AV7588" s="191" t="str">
        <f t="shared" si="122"/>
        <v>512_RS_39.5_1_202425</v>
      </c>
      <c r="AW7588" s="191" t="s">
        <v>92</v>
      </c>
      <c r="AX7588" s="18">
        <v>202425</v>
      </c>
      <c r="AY7588" s="191">
        <v>512</v>
      </c>
      <c r="AZ7588" s="191">
        <v>39.5</v>
      </c>
      <c r="BA7588" s="191">
        <v>1</v>
      </c>
      <c r="BB7588" s="191">
        <v>19865</v>
      </c>
    </row>
    <row r="7589" spans="48:54" x14ac:dyDescent="0.2">
      <c r="AV7589" s="191" t="str">
        <f t="shared" si="122"/>
        <v>514_RS_39.5_1_202425</v>
      </c>
      <c r="AW7589" s="191" t="s">
        <v>92</v>
      </c>
      <c r="AX7589" s="18">
        <v>202425</v>
      </c>
      <c r="AY7589" s="191">
        <v>514</v>
      </c>
      <c r="AZ7589" s="191">
        <v>39.5</v>
      </c>
      <c r="BA7589" s="191">
        <v>1</v>
      </c>
      <c r="BB7589" s="191">
        <v>32489.637000000002</v>
      </c>
    </row>
    <row r="7590" spans="48:54" x14ac:dyDescent="0.2">
      <c r="AV7590" s="191" t="str">
        <f t="shared" si="122"/>
        <v>516_RS_39.5_1_202425</v>
      </c>
      <c r="AW7590" s="191" t="s">
        <v>92</v>
      </c>
      <c r="AX7590" s="18">
        <v>202425</v>
      </c>
      <c r="AY7590" s="191">
        <v>516</v>
      </c>
      <c r="AZ7590" s="191">
        <v>39.5</v>
      </c>
      <c r="BA7590" s="191">
        <v>1</v>
      </c>
      <c r="BB7590" s="191">
        <v>36803.756437738964</v>
      </c>
    </row>
    <row r="7591" spans="48:54" x14ac:dyDescent="0.2">
      <c r="AV7591" s="191" t="str">
        <f t="shared" si="122"/>
        <v>518_RS_39.5_1_202425</v>
      </c>
      <c r="AW7591" s="191" t="s">
        <v>92</v>
      </c>
      <c r="AX7591" s="18">
        <v>202425</v>
      </c>
      <c r="AY7591" s="191">
        <v>518</v>
      </c>
      <c r="AZ7591" s="191">
        <v>39.5</v>
      </c>
      <c r="BA7591" s="191">
        <v>1</v>
      </c>
      <c r="BB7591" s="191">
        <v>32372.564880422335</v>
      </c>
    </row>
    <row r="7592" spans="48:54" x14ac:dyDescent="0.2">
      <c r="AV7592" s="191" t="str">
        <f t="shared" si="122"/>
        <v>520_RS_39.5_1_202425</v>
      </c>
      <c r="AW7592" s="191" t="s">
        <v>92</v>
      </c>
      <c r="AX7592" s="18">
        <v>202425</v>
      </c>
      <c r="AY7592" s="191">
        <v>520</v>
      </c>
      <c r="AZ7592" s="191">
        <v>39.5</v>
      </c>
      <c r="BA7592" s="191">
        <v>1</v>
      </c>
      <c r="BB7592" s="191">
        <v>38665.483</v>
      </c>
    </row>
    <row r="7593" spans="48:54" x14ac:dyDescent="0.2">
      <c r="AV7593" s="191" t="str">
        <f t="shared" si="122"/>
        <v>522_RS_39.5_1_202425</v>
      </c>
      <c r="AW7593" s="191" t="s">
        <v>92</v>
      </c>
      <c r="AX7593" s="18">
        <v>202425</v>
      </c>
      <c r="AY7593" s="191">
        <v>522</v>
      </c>
      <c r="AZ7593" s="191">
        <v>39.5</v>
      </c>
      <c r="BA7593" s="191">
        <v>1</v>
      </c>
      <c r="BB7593" s="191">
        <v>33051.90221</v>
      </c>
    </row>
    <row r="7594" spans="48:54" x14ac:dyDescent="0.2">
      <c r="AV7594" s="191" t="str">
        <f t="shared" si="122"/>
        <v>524_RS_39.5_1_202425</v>
      </c>
      <c r="AW7594" s="191" t="s">
        <v>92</v>
      </c>
      <c r="AX7594" s="18">
        <v>202425</v>
      </c>
      <c r="AY7594" s="191">
        <v>524</v>
      </c>
      <c r="AZ7594" s="191">
        <v>39.5</v>
      </c>
      <c r="BA7594" s="191">
        <v>1</v>
      </c>
      <c r="BB7594" s="191">
        <v>26822.86131</v>
      </c>
    </row>
    <row r="7595" spans="48:54" x14ac:dyDescent="0.2">
      <c r="AV7595" s="191" t="str">
        <f t="shared" si="122"/>
        <v>526_RS_39.5_1_202425</v>
      </c>
      <c r="AW7595" s="191" t="s">
        <v>92</v>
      </c>
      <c r="AX7595" s="18">
        <v>202425</v>
      </c>
      <c r="AY7595" s="191">
        <v>526</v>
      </c>
      <c r="AZ7595" s="191">
        <v>39.5</v>
      </c>
      <c r="BA7595" s="191">
        <v>1</v>
      </c>
      <c r="BB7595" s="191">
        <v>14552.155999999999</v>
      </c>
    </row>
    <row r="7596" spans="48:54" x14ac:dyDescent="0.2">
      <c r="AV7596" s="191" t="str">
        <f t="shared" si="122"/>
        <v>528_RS_39.5_1_202425</v>
      </c>
      <c r="AW7596" s="191" t="s">
        <v>92</v>
      </c>
      <c r="AX7596" s="18">
        <v>202425</v>
      </c>
      <c r="AY7596" s="191">
        <v>528</v>
      </c>
      <c r="AZ7596" s="191">
        <v>39.5</v>
      </c>
      <c r="BA7596" s="191">
        <v>1</v>
      </c>
      <c r="BB7596" s="191">
        <v>25855</v>
      </c>
    </row>
    <row r="7597" spans="48:54" x14ac:dyDescent="0.2">
      <c r="AV7597" s="191" t="str">
        <f t="shared" si="122"/>
        <v>530_RS_39.5_1_202425</v>
      </c>
      <c r="AW7597" s="191" t="s">
        <v>92</v>
      </c>
      <c r="AX7597" s="18">
        <v>202425</v>
      </c>
      <c r="AY7597" s="191">
        <v>530</v>
      </c>
      <c r="AZ7597" s="191">
        <v>39.5</v>
      </c>
      <c r="BA7597" s="191">
        <v>1</v>
      </c>
      <c r="BB7597" s="191">
        <v>39271.404999999999</v>
      </c>
    </row>
    <row r="7598" spans="48:54" x14ac:dyDescent="0.2">
      <c r="AV7598" s="191" t="str">
        <f t="shared" si="122"/>
        <v>532_RS_39.5_1_202425</v>
      </c>
      <c r="AW7598" s="191" t="s">
        <v>92</v>
      </c>
      <c r="AX7598" s="18">
        <v>202425</v>
      </c>
      <c r="AY7598" s="191">
        <v>532</v>
      </c>
      <c r="AZ7598" s="191">
        <v>39.5</v>
      </c>
      <c r="BA7598" s="191">
        <v>1</v>
      </c>
      <c r="BB7598" s="191">
        <v>70337.362309999997</v>
      </c>
    </row>
    <row r="7599" spans="48:54" x14ac:dyDescent="0.2">
      <c r="AV7599" s="191" t="str">
        <f t="shared" si="122"/>
        <v>534_RS_39.5_1_202425</v>
      </c>
      <c r="AW7599" s="191" t="s">
        <v>92</v>
      </c>
      <c r="AX7599" s="18">
        <v>202425</v>
      </c>
      <c r="AY7599" s="191">
        <v>534</v>
      </c>
      <c r="AZ7599" s="191">
        <v>39.5</v>
      </c>
      <c r="BA7599" s="191">
        <v>1</v>
      </c>
      <c r="BB7599" s="191">
        <v>51727.803529999997</v>
      </c>
    </row>
    <row r="7600" spans="48:54" x14ac:dyDescent="0.2">
      <c r="AV7600" s="191" t="str">
        <f t="shared" si="122"/>
        <v>536_RS_39.5_1_202425</v>
      </c>
      <c r="AW7600" s="191" t="s">
        <v>92</v>
      </c>
      <c r="AX7600" s="18">
        <v>202425</v>
      </c>
      <c r="AY7600" s="191">
        <v>536</v>
      </c>
      <c r="AZ7600" s="191">
        <v>39.5</v>
      </c>
      <c r="BA7600" s="191">
        <v>1</v>
      </c>
      <c r="BB7600" s="191">
        <v>41343.104000000007</v>
      </c>
    </row>
    <row r="7601" spans="48:54" x14ac:dyDescent="0.2">
      <c r="AV7601" s="191" t="str">
        <f t="shared" si="122"/>
        <v>538_RS_39.5_1_202425</v>
      </c>
      <c r="AW7601" s="191" t="s">
        <v>92</v>
      </c>
      <c r="AX7601" s="18">
        <v>202425</v>
      </c>
      <c r="AY7601" s="191">
        <v>538</v>
      </c>
      <c r="AZ7601" s="191">
        <v>39.5</v>
      </c>
      <c r="BA7601" s="191">
        <v>1</v>
      </c>
      <c r="BB7601" s="191">
        <v>31941.355999999996</v>
      </c>
    </row>
    <row r="7602" spans="48:54" x14ac:dyDescent="0.2">
      <c r="AV7602" s="191" t="str">
        <f t="shared" si="122"/>
        <v>540_RS_39.5_1_202425</v>
      </c>
      <c r="AW7602" s="191" t="s">
        <v>92</v>
      </c>
      <c r="AX7602" s="18">
        <v>202425</v>
      </c>
      <c r="AY7602" s="191">
        <v>540</v>
      </c>
      <c r="AZ7602" s="191">
        <v>39.5</v>
      </c>
      <c r="BA7602" s="191">
        <v>1</v>
      </c>
      <c r="BB7602" s="191">
        <v>57787.473999999995</v>
      </c>
    </row>
    <row r="7603" spans="48:54" x14ac:dyDescent="0.2">
      <c r="AV7603" s="191" t="str">
        <f t="shared" si="122"/>
        <v>542_RS_39.5_1_202425</v>
      </c>
      <c r="AW7603" s="191" t="s">
        <v>92</v>
      </c>
      <c r="AX7603" s="18">
        <v>202425</v>
      </c>
      <c r="AY7603" s="191">
        <v>542</v>
      </c>
      <c r="AZ7603" s="191">
        <v>39.5</v>
      </c>
      <c r="BA7603" s="191">
        <v>1</v>
      </c>
      <c r="BB7603" s="191">
        <v>17786.058000000001</v>
      </c>
    </row>
    <row r="7604" spans="48:54" x14ac:dyDescent="0.2">
      <c r="AV7604" s="191" t="str">
        <f t="shared" si="122"/>
        <v>544_RS_39.5_1_202425</v>
      </c>
      <c r="AW7604" s="191" t="s">
        <v>92</v>
      </c>
      <c r="AX7604" s="18">
        <v>202425</v>
      </c>
      <c r="AY7604" s="191">
        <v>544</v>
      </c>
      <c r="AZ7604" s="191">
        <v>39.5</v>
      </c>
      <c r="BA7604" s="191">
        <v>1</v>
      </c>
      <c r="BB7604" s="191">
        <v>59957.972117500001</v>
      </c>
    </row>
    <row r="7605" spans="48:54" x14ac:dyDescent="0.2">
      <c r="AV7605" s="191" t="str">
        <f t="shared" si="122"/>
        <v>545_RS_39.5_1_202425</v>
      </c>
      <c r="AW7605" s="191" t="s">
        <v>92</v>
      </c>
      <c r="AX7605" s="18">
        <v>202425</v>
      </c>
      <c r="AY7605" s="191">
        <v>545</v>
      </c>
      <c r="AZ7605" s="191">
        <v>39.5</v>
      </c>
      <c r="BA7605" s="191">
        <v>1</v>
      </c>
      <c r="BB7605" s="191">
        <v>23462.799589999999</v>
      </c>
    </row>
    <row r="7606" spans="48:54" x14ac:dyDescent="0.2">
      <c r="AV7606" s="191" t="str">
        <f t="shared" si="122"/>
        <v>546_RS_39.5_1_202425</v>
      </c>
      <c r="AW7606" s="191" t="s">
        <v>92</v>
      </c>
      <c r="AX7606" s="18">
        <v>202425</v>
      </c>
      <c r="AY7606" s="191">
        <v>546</v>
      </c>
      <c r="AZ7606" s="191">
        <v>39.5</v>
      </c>
      <c r="BA7606" s="191">
        <v>1</v>
      </c>
      <c r="BB7606" s="191">
        <v>27843</v>
      </c>
    </row>
    <row r="7607" spans="48:54" x14ac:dyDescent="0.2">
      <c r="AV7607" s="191" t="str">
        <f t="shared" si="122"/>
        <v>548_RS_39.5_1_202425</v>
      </c>
      <c r="AW7607" s="191" t="s">
        <v>92</v>
      </c>
      <c r="AX7607" s="18">
        <v>202425</v>
      </c>
      <c r="AY7607" s="191">
        <v>548</v>
      </c>
      <c r="AZ7607" s="191">
        <v>39.5</v>
      </c>
      <c r="BA7607" s="191">
        <v>1</v>
      </c>
      <c r="BB7607" s="191">
        <v>22499.392</v>
      </c>
    </row>
    <row r="7608" spans="48:54" x14ac:dyDescent="0.2">
      <c r="AV7608" s="191" t="str">
        <f t="shared" si="122"/>
        <v>550_RS_39.5_1_202425</v>
      </c>
      <c r="AW7608" s="191" t="s">
        <v>92</v>
      </c>
      <c r="AX7608" s="18">
        <v>202425</v>
      </c>
      <c r="AY7608" s="191">
        <v>550</v>
      </c>
      <c r="AZ7608" s="191">
        <v>39.5</v>
      </c>
      <c r="BA7608" s="191">
        <v>1</v>
      </c>
      <c r="BB7608" s="191">
        <v>63818.950219999984</v>
      </c>
    </row>
    <row r="7609" spans="48:54" x14ac:dyDescent="0.2">
      <c r="AV7609" s="191" t="str">
        <f t="shared" si="122"/>
        <v>552_RS_39.5_1_202425</v>
      </c>
      <c r="AW7609" s="191" t="s">
        <v>92</v>
      </c>
      <c r="AX7609" s="18">
        <v>202425</v>
      </c>
      <c r="AY7609" s="191">
        <v>552</v>
      </c>
      <c r="AZ7609" s="191">
        <v>39.5</v>
      </c>
      <c r="BA7609" s="191">
        <v>1</v>
      </c>
      <c r="BB7609" s="191">
        <v>130930.03100159987</v>
      </c>
    </row>
    <row r="7610" spans="48:54" x14ac:dyDescent="0.2">
      <c r="AV7610" s="191" t="str">
        <f t="shared" si="122"/>
        <v>562_RS_39.5_1_202425</v>
      </c>
      <c r="AW7610" s="191" t="s">
        <v>92</v>
      </c>
      <c r="AX7610" s="18">
        <v>202425</v>
      </c>
      <c r="AY7610" s="191">
        <v>562</v>
      </c>
      <c r="AZ7610" s="191">
        <v>39.5</v>
      </c>
      <c r="BA7610" s="191">
        <v>1</v>
      </c>
      <c r="BB7610" s="191">
        <v>0</v>
      </c>
    </row>
    <row r="7611" spans="48:54" x14ac:dyDescent="0.2">
      <c r="AV7611" s="191" t="str">
        <f t="shared" si="122"/>
        <v>564_RS_39.5_1_202425</v>
      </c>
      <c r="AW7611" s="191" t="s">
        <v>92</v>
      </c>
      <c r="AX7611" s="18">
        <v>202425</v>
      </c>
      <c r="AY7611" s="191">
        <v>564</v>
      </c>
      <c r="AZ7611" s="191">
        <v>39.5</v>
      </c>
      <c r="BA7611" s="191">
        <v>1</v>
      </c>
      <c r="BB7611" s="191">
        <v>0</v>
      </c>
    </row>
    <row r="7612" spans="48:54" x14ac:dyDescent="0.2">
      <c r="AV7612" s="191" t="str">
        <f t="shared" si="122"/>
        <v>566_RS_39.5_1_202425</v>
      </c>
      <c r="AW7612" s="191" t="s">
        <v>92</v>
      </c>
      <c r="AX7612" s="18">
        <v>202425</v>
      </c>
      <c r="AY7612" s="191">
        <v>566</v>
      </c>
      <c r="AZ7612" s="191">
        <v>39.5</v>
      </c>
      <c r="BA7612" s="191">
        <v>1</v>
      </c>
      <c r="BB7612" s="191">
        <v>0</v>
      </c>
    </row>
    <row r="7613" spans="48:54" x14ac:dyDescent="0.2">
      <c r="AV7613" s="191" t="str">
        <f t="shared" si="122"/>
        <v>568_RS_39.5_1_202425</v>
      </c>
      <c r="AW7613" s="191" t="s">
        <v>92</v>
      </c>
      <c r="AX7613" s="18">
        <v>202425</v>
      </c>
      <c r="AY7613" s="191">
        <v>568</v>
      </c>
      <c r="AZ7613" s="191">
        <v>39.5</v>
      </c>
      <c r="BA7613" s="191">
        <v>1</v>
      </c>
      <c r="BB7613" s="191">
        <v>0</v>
      </c>
    </row>
    <row r="7614" spans="48:54" x14ac:dyDescent="0.2">
      <c r="AV7614" s="191" t="str">
        <f t="shared" si="122"/>
        <v>572_RS_39.5_1_202425</v>
      </c>
      <c r="AW7614" s="191" t="s">
        <v>92</v>
      </c>
      <c r="AX7614" s="18">
        <v>202425</v>
      </c>
      <c r="AY7614" s="191">
        <v>572</v>
      </c>
      <c r="AZ7614" s="191">
        <v>39.5</v>
      </c>
      <c r="BA7614" s="191">
        <v>1</v>
      </c>
      <c r="BB7614" s="191">
        <v>0</v>
      </c>
    </row>
    <row r="7615" spans="48:54" x14ac:dyDescent="0.2">
      <c r="AV7615" s="191" t="str">
        <f t="shared" si="122"/>
        <v>574_RS_39.5_1_202425</v>
      </c>
      <c r="AW7615" s="191" t="s">
        <v>92</v>
      </c>
      <c r="AX7615" s="18">
        <v>202425</v>
      </c>
      <c r="AY7615" s="191">
        <v>574</v>
      </c>
      <c r="AZ7615" s="191">
        <v>39.5</v>
      </c>
      <c r="BA7615" s="191">
        <v>1</v>
      </c>
      <c r="BB7615" s="191">
        <v>0</v>
      </c>
    </row>
    <row r="7616" spans="48:54" x14ac:dyDescent="0.2">
      <c r="AV7616" s="191" t="str">
        <f t="shared" si="122"/>
        <v>576_RS_39.5_1_202425</v>
      </c>
      <c r="AW7616" s="191" t="s">
        <v>92</v>
      </c>
      <c r="AX7616" s="18">
        <v>202425</v>
      </c>
      <c r="AY7616" s="191">
        <v>576</v>
      </c>
      <c r="AZ7616" s="191">
        <v>39.5</v>
      </c>
      <c r="BA7616" s="191">
        <v>1</v>
      </c>
      <c r="BB7616" s="191">
        <v>0</v>
      </c>
    </row>
    <row r="7617" spans="48:54" x14ac:dyDescent="0.2">
      <c r="AV7617" s="191" t="str">
        <f t="shared" si="122"/>
        <v>582_RS_39.5_1_202425</v>
      </c>
      <c r="AW7617" s="191" t="s">
        <v>92</v>
      </c>
      <c r="AX7617" s="18">
        <v>202425</v>
      </c>
      <c r="AY7617" s="191">
        <v>582</v>
      </c>
      <c r="AZ7617" s="191">
        <v>39.5</v>
      </c>
      <c r="BA7617" s="191">
        <v>1</v>
      </c>
      <c r="BB7617" s="191">
        <v>0</v>
      </c>
    </row>
    <row r="7618" spans="48:54" x14ac:dyDescent="0.2">
      <c r="AV7618" s="191" t="str">
        <f t="shared" si="122"/>
        <v>584_RS_39.5_1_202425</v>
      </c>
      <c r="AW7618" s="191" t="s">
        <v>92</v>
      </c>
      <c r="AX7618" s="18">
        <v>202425</v>
      </c>
      <c r="AY7618" s="191">
        <v>584</v>
      </c>
      <c r="AZ7618" s="191">
        <v>39.5</v>
      </c>
      <c r="BA7618" s="191">
        <v>1</v>
      </c>
      <c r="BB7618" s="191">
        <v>0</v>
      </c>
    </row>
    <row r="7619" spans="48:54" x14ac:dyDescent="0.2">
      <c r="AV7619" s="191" t="str">
        <f t="shared" si="122"/>
        <v>586_RS_39.5_1_202425</v>
      </c>
      <c r="AW7619" s="191" t="s">
        <v>92</v>
      </c>
      <c r="AX7619" s="18">
        <v>202425</v>
      </c>
      <c r="AY7619" s="191">
        <v>586</v>
      </c>
      <c r="AZ7619" s="191">
        <v>39.5</v>
      </c>
      <c r="BA7619" s="191">
        <v>1</v>
      </c>
      <c r="BB7619" s="191">
        <v>0</v>
      </c>
    </row>
    <row r="7620" spans="48:54" x14ac:dyDescent="0.2">
      <c r="AV7620" s="191" t="str">
        <f t="shared" ref="AV7620:AV7683" si="123">AY7620&amp;"_"&amp;AW7620&amp;"_"&amp;AZ7620&amp;"_"&amp;BA7620&amp;"_"&amp;AX7620</f>
        <v>512_RS_39.5_2_202425</v>
      </c>
      <c r="AW7620" s="191" t="s">
        <v>92</v>
      </c>
      <c r="AX7620" s="18">
        <v>202425</v>
      </c>
      <c r="AY7620" s="191">
        <v>512</v>
      </c>
      <c r="AZ7620" s="191">
        <v>39.5</v>
      </c>
      <c r="BA7620" s="191">
        <v>2</v>
      </c>
      <c r="BB7620" s="191">
        <v>-724</v>
      </c>
    </row>
    <row r="7621" spans="48:54" x14ac:dyDescent="0.2">
      <c r="AV7621" s="191" t="str">
        <f t="shared" si="123"/>
        <v>514_RS_39.5_2_202425</v>
      </c>
      <c r="AW7621" s="191" t="s">
        <v>92</v>
      </c>
      <c r="AX7621" s="18">
        <v>202425</v>
      </c>
      <c r="AY7621" s="191">
        <v>514</v>
      </c>
      <c r="AZ7621" s="191">
        <v>39.5</v>
      </c>
      <c r="BA7621" s="191">
        <v>2</v>
      </c>
      <c r="BB7621" s="191">
        <v>-1420</v>
      </c>
    </row>
    <row r="7622" spans="48:54" x14ac:dyDescent="0.2">
      <c r="AV7622" s="191" t="str">
        <f t="shared" si="123"/>
        <v>516_RS_39.5_2_202425</v>
      </c>
      <c r="AW7622" s="191" t="s">
        <v>92</v>
      </c>
      <c r="AX7622" s="18">
        <v>202425</v>
      </c>
      <c r="AY7622" s="191">
        <v>516</v>
      </c>
      <c r="AZ7622" s="191">
        <v>39.5</v>
      </c>
      <c r="BA7622" s="191">
        <v>2</v>
      </c>
      <c r="BB7622" s="191">
        <v>-2181.1519168600939</v>
      </c>
    </row>
    <row r="7623" spans="48:54" x14ac:dyDescent="0.2">
      <c r="AV7623" s="191" t="str">
        <f t="shared" si="123"/>
        <v>518_RS_39.5_2_202425</v>
      </c>
      <c r="AW7623" s="191" t="s">
        <v>92</v>
      </c>
      <c r="AX7623" s="18">
        <v>202425</v>
      </c>
      <c r="AY7623" s="191">
        <v>518</v>
      </c>
      <c r="AZ7623" s="191">
        <v>39.5</v>
      </c>
      <c r="BA7623" s="191">
        <v>2</v>
      </c>
      <c r="BB7623" s="191">
        <v>-1731.4011165003408</v>
      </c>
    </row>
    <row r="7624" spans="48:54" x14ac:dyDescent="0.2">
      <c r="AV7624" s="191" t="str">
        <f t="shared" si="123"/>
        <v>520_RS_39.5_2_202425</v>
      </c>
      <c r="AW7624" s="191" t="s">
        <v>92</v>
      </c>
      <c r="AX7624" s="18">
        <v>202425</v>
      </c>
      <c r="AY7624" s="191">
        <v>520</v>
      </c>
      <c r="AZ7624" s="191">
        <v>39.5</v>
      </c>
      <c r="BA7624" s="191">
        <v>2</v>
      </c>
      <c r="BB7624" s="191">
        <v>-1637.9139999999998</v>
      </c>
    </row>
    <row r="7625" spans="48:54" x14ac:dyDescent="0.2">
      <c r="AV7625" s="191" t="str">
        <f t="shared" si="123"/>
        <v>522_RS_39.5_2_202425</v>
      </c>
      <c r="AW7625" s="191" t="s">
        <v>92</v>
      </c>
      <c r="AX7625" s="18">
        <v>202425</v>
      </c>
      <c r="AY7625" s="191">
        <v>522</v>
      </c>
      <c r="AZ7625" s="191">
        <v>39.5</v>
      </c>
      <c r="BA7625" s="191">
        <v>2</v>
      </c>
      <c r="BB7625" s="191">
        <v>-1039.2088299999998</v>
      </c>
    </row>
    <row r="7626" spans="48:54" x14ac:dyDescent="0.2">
      <c r="AV7626" s="191" t="str">
        <f t="shared" si="123"/>
        <v>524_RS_39.5_2_202425</v>
      </c>
      <c r="AW7626" s="191" t="s">
        <v>92</v>
      </c>
      <c r="AX7626" s="18">
        <v>202425</v>
      </c>
      <c r="AY7626" s="191">
        <v>524</v>
      </c>
      <c r="AZ7626" s="191">
        <v>39.5</v>
      </c>
      <c r="BA7626" s="191">
        <v>2</v>
      </c>
      <c r="BB7626" s="191">
        <v>-2168.9900299999999</v>
      </c>
    </row>
    <row r="7627" spans="48:54" x14ac:dyDescent="0.2">
      <c r="AV7627" s="191" t="str">
        <f t="shared" si="123"/>
        <v>526_RS_39.5_2_202425</v>
      </c>
      <c r="AW7627" s="191" t="s">
        <v>92</v>
      </c>
      <c r="AX7627" s="18">
        <v>202425</v>
      </c>
      <c r="AY7627" s="191">
        <v>526</v>
      </c>
      <c r="AZ7627" s="191">
        <v>39.5</v>
      </c>
      <c r="BA7627" s="191">
        <v>2</v>
      </c>
      <c r="BB7627" s="191">
        <v>-435.21100000000001</v>
      </c>
    </row>
    <row r="7628" spans="48:54" x14ac:dyDescent="0.2">
      <c r="AV7628" s="191" t="str">
        <f t="shared" si="123"/>
        <v>528_RS_39.5_2_202425</v>
      </c>
      <c r="AW7628" s="191" t="s">
        <v>92</v>
      </c>
      <c r="AX7628" s="18">
        <v>202425</v>
      </c>
      <c r="AY7628" s="191">
        <v>528</v>
      </c>
      <c r="AZ7628" s="191">
        <v>39.5</v>
      </c>
      <c r="BA7628" s="191">
        <v>2</v>
      </c>
      <c r="BB7628" s="191">
        <v>-991</v>
      </c>
    </row>
    <row r="7629" spans="48:54" x14ac:dyDescent="0.2">
      <c r="AV7629" s="191" t="str">
        <f t="shared" si="123"/>
        <v>530_RS_39.5_2_202425</v>
      </c>
      <c r="AW7629" s="191" t="s">
        <v>92</v>
      </c>
      <c r="AX7629" s="18">
        <v>202425</v>
      </c>
      <c r="AY7629" s="191">
        <v>530</v>
      </c>
      <c r="AZ7629" s="191">
        <v>39.5</v>
      </c>
      <c r="BA7629" s="191">
        <v>2</v>
      </c>
      <c r="BB7629" s="191">
        <v>-1311.703</v>
      </c>
    </row>
    <row r="7630" spans="48:54" x14ac:dyDescent="0.2">
      <c r="AV7630" s="191" t="str">
        <f t="shared" si="123"/>
        <v>532_RS_39.5_2_202425</v>
      </c>
      <c r="AW7630" s="191" t="s">
        <v>92</v>
      </c>
      <c r="AX7630" s="18">
        <v>202425</v>
      </c>
      <c r="AY7630" s="191">
        <v>532</v>
      </c>
      <c r="AZ7630" s="191">
        <v>39.5</v>
      </c>
      <c r="BA7630" s="191">
        <v>2</v>
      </c>
      <c r="BB7630" s="191">
        <v>-1825.8505999999998</v>
      </c>
    </row>
    <row r="7631" spans="48:54" x14ac:dyDescent="0.2">
      <c r="AV7631" s="191" t="str">
        <f t="shared" si="123"/>
        <v>534_RS_39.5_2_202425</v>
      </c>
      <c r="AW7631" s="191" t="s">
        <v>92</v>
      </c>
      <c r="AX7631" s="18">
        <v>202425</v>
      </c>
      <c r="AY7631" s="191">
        <v>534</v>
      </c>
      <c r="AZ7631" s="191">
        <v>39.5</v>
      </c>
      <c r="BA7631" s="191">
        <v>2</v>
      </c>
      <c r="BB7631" s="191">
        <v>-5409.00864</v>
      </c>
    </row>
    <row r="7632" spans="48:54" x14ac:dyDescent="0.2">
      <c r="AV7632" s="191" t="str">
        <f t="shared" si="123"/>
        <v>536_RS_39.5_2_202425</v>
      </c>
      <c r="AW7632" s="191" t="s">
        <v>92</v>
      </c>
      <c r="AX7632" s="18">
        <v>202425</v>
      </c>
      <c r="AY7632" s="191">
        <v>536</v>
      </c>
      <c r="AZ7632" s="191">
        <v>39.5</v>
      </c>
      <c r="BA7632" s="191">
        <v>2</v>
      </c>
      <c r="BB7632" s="191">
        <v>-1886.1399999999999</v>
      </c>
    </row>
    <row r="7633" spans="48:54" x14ac:dyDescent="0.2">
      <c r="AV7633" s="191" t="str">
        <f t="shared" si="123"/>
        <v>538_RS_39.5_2_202425</v>
      </c>
      <c r="AW7633" s="191" t="s">
        <v>92</v>
      </c>
      <c r="AX7633" s="18">
        <v>202425</v>
      </c>
      <c r="AY7633" s="191">
        <v>538</v>
      </c>
      <c r="AZ7633" s="191">
        <v>39.5</v>
      </c>
      <c r="BA7633" s="191">
        <v>2</v>
      </c>
      <c r="BB7633" s="191">
        <v>-908.07500000000005</v>
      </c>
    </row>
    <row r="7634" spans="48:54" x14ac:dyDescent="0.2">
      <c r="AV7634" s="191" t="str">
        <f t="shared" si="123"/>
        <v>540_RS_39.5_2_202425</v>
      </c>
      <c r="AW7634" s="191" t="s">
        <v>92</v>
      </c>
      <c r="AX7634" s="18">
        <v>202425</v>
      </c>
      <c r="AY7634" s="191">
        <v>540</v>
      </c>
      <c r="AZ7634" s="191">
        <v>39.5</v>
      </c>
      <c r="BA7634" s="191">
        <v>2</v>
      </c>
      <c r="BB7634" s="191">
        <v>-4221.3580000000002</v>
      </c>
    </row>
    <row r="7635" spans="48:54" x14ac:dyDescent="0.2">
      <c r="AV7635" s="191" t="str">
        <f t="shared" si="123"/>
        <v>542_RS_39.5_2_202425</v>
      </c>
      <c r="AW7635" s="191" t="s">
        <v>92</v>
      </c>
      <c r="AX7635" s="18">
        <v>202425</v>
      </c>
      <c r="AY7635" s="191">
        <v>542</v>
      </c>
      <c r="AZ7635" s="191">
        <v>39.5</v>
      </c>
      <c r="BA7635" s="191">
        <v>2</v>
      </c>
      <c r="BB7635" s="191">
        <v>-385.56400000000002</v>
      </c>
    </row>
    <row r="7636" spans="48:54" x14ac:dyDescent="0.2">
      <c r="AV7636" s="191" t="str">
        <f t="shared" si="123"/>
        <v>544_RS_39.5_2_202425</v>
      </c>
      <c r="AW7636" s="191" t="s">
        <v>92</v>
      </c>
      <c r="AX7636" s="18">
        <v>202425</v>
      </c>
      <c r="AY7636" s="191">
        <v>544</v>
      </c>
      <c r="AZ7636" s="191">
        <v>39.5</v>
      </c>
      <c r="BA7636" s="191">
        <v>2</v>
      </c>
      <c r="BB7636" s="191">
        <v>-10269.175427500011</v>
      </c>
    </row>
    <row r="7637" spans="48:54" x14ac:dyDescent="0.2">
      <c r="AV7637" s="191" t="str">
        <f t="shared" si="123"/>
        <v>545_RS_39.5_2_202425</v>
      </c>
      <c r="AW7637" s="191" t="s">
        <v>92</v>
      </c>
      <c r="AX7637" s="18">
        <v>202425</v>
      </c>
      <c r="AY7637" s="191">
        <v>545</v>
      </c>
      <c r="AZ7637" s="191">
        <v>39.5</v>
      </c>
      <c r="BA7637" s="191">
        <v>2</v>
      </c>
      <c r="BB7637" s="191">
        <v>-1943.0691900000002</v>
      </c>
    </row>
    <row r="7638" spans="48:54" x14ac:dyDescent="0.2">
      <c r="AV7638" s="191" t="str">
        <f t="shared" si="123"/>
        <v>546_RS_39.5_2_202425</v>
      </c>
      <c r="AW7638" s="191" t="s">
        <v>92</v>
      </c>
      <c r="AX7638" s="18">
        <v>202425</v>
      </c>
      <c r="AY7638" s="191">
        <v>546</v>
      </c>
      <c r="AZ7638" s="191">
        <v>39.5</v>
      </c>
      <c r="BA7638" s="191">
        <v>2</v>
      </c>
      <c r="BB7638" s="191">
        <v>-1941</v>
      </c>
    </row>
    <row r="7639" spans="48:54" x14ac:dyDescent="0.2">
      <c r="AV7639" s="191" t="str">
        <f t="shared" si="123"/>
        <v>548_RS_39.5_2_202425</v>
      </c>
      <c r="AW7639" s="191" t="s">
        <v>92</v>
      </c>
      <c r="AX7639" s="18">
        <v>202425</v>
      </c>
      <c r="AY7639" s="191">
        <v>548</v>
      </c>
      <c r="AZ7639" s="191">
        <v>39.5</v>
      </c>
      <c r="BA7639" s="191">
        <v>2</v>
      </c>
      <c r="BB7639" s="191">
        <v>-3398.8159999999998</v>
      </c>
    </row>
    <row r="7640" spans="48:54" x14ac:dyDescent="0.2">
      <c r="AV7640" s="191" t="str">
        <f t="shared" si="123"/>
        <v>550_RS_39.5_2_202425</v>
      </c>
      <c r="AW7640" s="191" t="s">
        <v>92</v>
      </c>
      <c r="AX7640" s="18">
        <v>202425</v>
      </c>
      <c r="AY7640" s="191">
        <v>550</v>
      </c>
      <c r="AZ7640" s="191">
        <v>39.5</v>
      </c>
      <c r="BA7640" s="191">
        <v>2</v>
      </c>
      <c r="BB7640" s="191">
        <v>-9292.0035100000023</v>
      </c>
    </row>
    <row r="7641" spans="48:54" x14ac:dyDescent="0.2">
      <c r="AV7641" s="191" t="str">
        <f t="shared" si="123"/>
        <v>552_RS_39.5_2_202425</v>
      </c>
      <c r="AW7641" s="191" t="s">
        <v>92</v>
      </c>
      <c r="AX7641" s="18">
        <v>202425</v>
      </c>
      <c r="AY7641" s="191">
        <v>552</v>
      </c>
      <c r="AZ7641" s="191">
        <v>39.5</v>
      </c>
      <c r="BA7641" s="191">
        <v>2</v>
      </c>
      <c r="BB7641" s="191">
        <v>-14370.467358999978</v>
      </c>
    </row>
    <row r="7642" spans="48:54" x14ac:dyDescent="0.2">
      <c r="AV7642" s="191" t="str">
        <f t="shared" si="123"/>
        <v>562_RS_39.5_2_202425</v>
      </c>
      <c r="AW7642" s="191" t="s">
        <v>92</v>
      </c>
      <c r="AX7642" s="18">
        <v>202425</v>
      </c>
      <c r="AY7642" s="191">
        <v>562</v>
      </c>
      <c r="AZ7642" s="191">
        <v>39.5</v>
      </c>
      <c r="BA7642" s="191">
        <v>2</v>
      </c>
      <c r="BB7642" s="191">
        <v>0</v>
      </c>
    </row>
    <row r="7643" spans="48:54" x14ac:dyDescent="0.2">
      <c r="AV7643" s="191" t="str">
        <f t="shared" si="123"/>
        <v>564_RS_39.5_2_202425</v>
      </c>
      <c r="AW7643" s="191" t="s">
        <v>92</v>
      </c>
      <c r="AX7643" s="18">
        <v>202425</v>
      </c>
      <c r="AY7643" s="191">
        <v>564</v>
      </c>
      <c r="AZ7643" s="191">
        <v>39.5</v>
      </c>
      <c r="BA7643" s="191">
        <v>2</v>
      </c>
      <c r="BB7643" s="191">
        <v>0</v>
      </c>
    </row>
    <row r="7644" spans="48:54" x14ac:dyDescent="0.2">
      <c r="AV7644" s="191" t="str">
        <f t="shared" si="123"/>
        <v>566_RS_39.5_2_202425</v>
      </c>
      <c r="AW7644" s="191" t="s">
        <v>92</v>
      </c>
      <c r="AX7644" s="18">
        <v>202425</v>
      </c>
      <c r="AY7644" s="191">
        <v>566</v>
      </c>
      <c r="AZ7644" s="191">
        <v>39.5</v>
      </c>
      <c r="BA7644" s="191">
        <v>2</v>
      </c>
      <c r="BB7644" s="191">
        <v>0</v>
      </c>
    </row>
    <row r="7645" spans="48:54" x14ac:dyDescent="0.2">
      <c r="AV7645" s="191" t="str">
        <f t="shared" si="123"/>
        <v>568_RS_39.5_2_202425</v>
      </c>
      <c r="AW7645" s="191" t="s">
        <v>92</v>
      </c>
      <c r="AX7645" s="18">
        <v>202425</v>
      </c>
      <c r="AY7645" s="191">
        <v>568</v>
      </c>
      <c r="AZ7645" s="191">
        <v>39.5</v>
      </c>
      <c r="BA7645" s="191">
        <v>2</v>
      </c>
      <c r="BB7645" s="191">
        <v>0</v>
      </c>
    </row>
    <row r="7646" spans="48:54" x14ac:dyDescent="0.2">
      <c r="AV7646" s="191" t="str">
        <f t="shared" si="123"/>
        <v>572_RS_39.5_2_202425</v>
      </c>
      <c r="AW7646" s="191" t="s">
        <v>92</v>
      </c>
      <c r="AX7646" s="18">
        <v>202425</v>
      </c>
      <c r="AY7646" s="191">
        <v>572</v>
      </c>
      <c r="AZ7646" s="191">
        <v>39.5</v>
      </c>
      <c r="BA7646" s="191">
        <v>2</v>
      </c>
      <c r="BB7646" s="191">
        <v>0</v>
      </c>
    </row>
    <row r="7647" spans="48:54" x14ac:dyDescent="0.2">
      <c r="AV7647" s="191" t="str">
        <f t="shared" si="123"/>
        <v>574_RS_39.5_2_202425</v>
      </c>
      <c r="AW7647" s="191" t="s">
        <v>92</v>
      </c>
      <c r="AX7647" s="18">
        <v>202425</v>
      </c>
      <c r="AY7647" s="191">
        <v>574</v>
      </c>
      <c r="AZ7647" s="191">
        <v>39.5</v>
      </c>
      <c r="BA7647" s="191">
        <v>2</v>
      </c>
      <c r="BB7647" s="191">
        <v>0</v>
      </c>
    </row>
    <row r="7648" spans="48:54" x14ac:dyDescent="0.2">
      <c r="AV7648" s="191" t="str">
        <f t="shared" si="123"/>
        <v>576_RS_39.5_2_202425</v>
      </c>
      <c r="AW7648" s="191" t="s">
        <v>92</v>
      </c>
      <c r="AX7648" s="18">
        <v>202425</v>
      </c>
      <c r="AY7648" s="191">
        <v>576</v>
      </c>
      <c r="AZ7648" s="191">
        <v>39.5</v>
      </c>
      <c r="BA7648" s="191">
        <v>2</v>
      </c>
      <c r="BB7648" s="191">
        <v>0</v>
      </c>
    </row>
    <row r="7649" spans="48:54" x14ac:dyDescent="0.2">
      <c r="AV7649" s="191" t="str">
        <f t="shared" si="123"/>
        <v>582_RS_39.5_2_202425</v>
      </c>
      <c r="AW7649" s="191" t="s">
        <v>92</v>
      </c>
      <c r="AX7649" s="18">
        <v>202425</v>
      </c>
      <c r="AY7649" s="191">
        <v>582</v>
      </c>
      <c r="AZ7649" s="191">
        <v>39.5</v>
      </c>
      <c r="BA7649" s="191">
        <v>2</v>
      </c>
      <c r="BB7649" s="191">
        <v>0</v>
      </c>
    </row>
    <row r="7650" spans="48:54" x14ac:dyDescent="0.2">
      <c r="AV7650" s="191" t="str">
        <f t="shared" si="123"/>
        <v>584_RS_39.5_2_202425</v>
      </c>
      <c r="AW7650" s="191" t="s">
        <v>92</v>
      </c>
      <c r="AX7650" s="18">
        <v>202425</v>
      </c>
      <c r="AY7650" s="191">
        <v>584</v>
      </c>
      <c r="AZ7650" s="191">
        <v>39.5</v>
      </c>
      <c r="BA7650" s="191">
        <v>2</v>
      </c>
      <c r="BB7650" s="191">
        <v>0</v>
      </c>
    </row>
    <row r="7651" spans="48:54" x14ac:dyDescent="0.2">
      <c r="AV7651" s="191" t="str">
        <f t="shared" si="123"/>
        <v>586_RS_39.5_2_202425</v>
      </c>
      <c r="AW7651" s="191" t="s">
        <v>92</v>
      </c>
      <c r="AX7651" s="18">
        <v>202425</v>
      </c>
      <c r="AY7651" s="191">
        <v>586</v>
      </c>
      <c r="AZ7651" s="191">
        <v>39.5</v>
      </c>
      <c r="BA7651" s="191">
        <v>2</v>
      </c>
      <c r="BB7651" s="191">
        <v>0</v>
      </c>
    </row>
    <row r="7652" spans="48:54" x14ac:dyDescent="0.2">
      <c r="AV7652" s="191" t="str">
        <f t="shared" si="123"/>
        <v>512_RS_39.5_4_202425</v>
      </c>
      <c r="AW7652" s="191" t="s">
        <v>92</v>
      </c>
      <c r="AX7652" s="18">
        <v>202425</v>
      </c>
      <c r="AY7652" s="191">
        <v>512</v>
      </c>
      <c r="AZ7652" s="191">
        <v>39.5</v>
      </c>
      <c r="BA7652" s="191">
        <v>4</v>
      </c>
      <c r="BB7652" s="191">
        <v>19141</v>
      </c>
    </row>
    <row r="7653" spans="48:54" x14ac:dyDescent="0.2">
      <c r="AV7653" s="191" t="str">
        <f t="shared" si="123"/>
        <v>514_RS_39.5_4_202425</v>
      </c>
      <c r="AW7653" s="191" t="s">
        <v>92</v>
      </c>
      <c r="AX7653" s="18">
        <v>202425</v>
      </c>
      <c r="AY7653" s="191">
        <v>514</v>
      </c>
      <c r="AZ7653" s="191">
        <v>39.5</v>
      </c>
      <c r="BA7653" s="191">
        <v>4</v>
      </c>
      <c r="BB7653" s="191">
        <v>31069.637000000002</v>
      </c>
    </row>
    <row r="7654" spans="48:54" x14ac:dyDescent="0.2">
      <c r="AV7654" s="191" t="str">
        <f t="shared" si="123"/>
        <v>516_RS_39.5_4_202425</v>
      </c>
      <c r="AW7654" s="191" t="s">
        <v>92</v>
      </c>
      <c r="AX7654" s="18">
        <v>202425</v>
      </c>
      <c r="AY7654" s="191">
        <v>516</v>
      </c>
      <c r="AZ7654" s="191">
        <v>39.5</v>
      </c>
      <c r="BA7654" s="191">
        <v>4</v>
      </c>
      <c r="BB7654" s="191">
        <v>34622.604520878871</v>
      </c>
    </row>
    <row r="7655" spans="48:54" x14ac:dyDescent="0.2">
      <c r="AV7655" s="191" t="str">
        <f t="shared" si="123"/>
        <v>518_RS_39.5_4_202425</v>
      </c>
      <c r="AW7655" s="191" t="s">
        <v>92</v>
      </c>
      <c r="AX7655" s="18">
        <v>202425</v>
      </c>
      <c r="AY7655" s="191">
        <v>518</v>
      </c>
      <c r="AZ7655" s="191">
        <v>39.5</v>
      </c>
      <c r="BA7655" s="191">
        <v>4</v>
      </c>
      <c r="BB7655" s="191">
        <v>30641.163763921992</v>
      </c>
    </row>
    <row r="7656" spans="48:54" x14ac:dyDescent="0.2">
      <c r="AV7656" s="191" t="str">
        <f t="shared" si="123"/>
        <v>520_RS_39.5_4_202425</v>
      </c>
      <c r="AW7656" s="191" t="s">
        <v>92</v>
      </c>
      <c r="AX7656" s="18">
        <v>202425</v>
      </c>
      <c r="AY7656" s="191">
        <v>520</v>
      </c>
      <c r="AZ7656" s="191">
        <v>39.5</v>
      </c>
      <c r="BA7656" s="191">
        <v>4</v>
      </c>
      <c r="BB7656" s="191">
        <v>37027.568999999996</v>
      </c>
    </row>
    <row r="7657" spans="48:54" x14ac:dyDescent="0.2">
      <c r="AV7657" s="191" t="str">
        <f t="shared" si="123"/>
        <v>522_RS_39.5_4_202425</v>
      </c>
      <c r="AW7657" s="191" t="s">
        <v>92</v>
      </c>
      <c r="AX7657" s="18">
        <v>202425</v>
      </c>
      <c r="AY7657" s="191">
        <v>522</v>
      </c>
      <c r="AZ7657" s="191">
        <v>39.5</v>
      </c>
      <c r="BA7657" s="191">
        <v>4</v>
      </c>
      <c r="BB7657" s="191">
        <v>32012.693379999997</v>
      </c>
    </row>
    <row r="7658" spans="48:54" x14ac:dyDescent="0.2">
      <c r="AV7658" s="191" t="str">
        <f t="shared" si="123"/>
        <v>524_RS_39.5_4_202425</v>
      </c>
      <c r="AW7658" s="191" t="s">
        <v>92</v>
      </c>
      <c r="AX7658" s="18">
        <v>202425</v>
      </c>
      <c r="AY7658" s="191">
        <v>524</v>
      </c>
      <c r="AZ7658" s="191">
        <v>39.5</v>
      </c>
      <c r="BA7658" s="191">
        <v>4</v>
      </c>
      <c r="BB7658" s="191">
        <v>24653.871279999999</v>
      </c>
    </row>
    <row r="7659" spans="48:54" x14ac:dyDescent="0.2">
      <c r="AV7659" s="191" t="str">
        <f t="shared" si="123"/>
        <v>526_RS_39.5_4_202425</v>
      </c>
      <c r="AW7659" s="191" t="s">
        <v>92</v>
      </c>
      <c r="AX7659" s="18">
        <v>202425</v>
      </c>
      <c r="AY7659" s="191">
        <v>526</v>
      </c>
      <c r="AZ7659" s="191">
        <v>39.5</v>
      </c>
      <c r="BA7659" s="191">
        <v>4</v>
      </c>
      <c r="BB7659" s="191">
        <v>14116.945</v>
      </c>
    </row>
    <row r="7660" spans="48:54" x14ac:dyDescent="0.2">
      <c r="AV7660" s="191" t="str">
        <f t="shared" si="123"/>
        <v>528_RS_39.5_4_202425</v>
      </c>
      <c r="AW7660" s="191" t="s">
        <v>92</v>
      </c>
      <c r="AX7660" s="18">
        <v>202425</v>
      </c>
      <c r="AY7660" s="191">
        <v>528</v>
      </c>
      <c r="AZ7660" s="191">
        <v>39.5</v>
      </c>
      <c r="BA7660" s="191">
        <v>4</v>
      </c>
      <c r="BB7660" s="191">
        <v>24864</v>
      </c>
    </row>
    <row r="7661" spans="48:54" x14ac:dyDescent="0.2">
      <c r="AV7661" s="191" t="str">
        <f t="shared" si="123"/>
        <v>530_RS_39.5_4_202425</v>
      </c>
      <c r="AW7661" s="191" t="s">
        <v>92</v>
      </c>
      <c r="AX7661" s="18">
        <v>202425</v>
      </c>
      <c r="AY7661" s="191">
        <v>530</v>
      </c>
      <c r="AZ7661" s="191">
        <v>39.5</v>
      </c>
      <c r="BA7661" s="191">
        <v>4</v>
      </c>
      <c r="BB7661" s="191">
        <v>37959.701999999997</v>
      </c>
    </row>
    <row r="7662" spans="48:54" x14ac:dyDescent="0.2">
      <c r="AV7662" s="191" t="str">
        <f t="shared" si="123"/>
        <v>532_RS_39.5_4_202425</v>
      </c>
      <c r="AW7662" s="191" t="s">
        <v>92</v>
      </c>
      <c r="AX7662" s="18">
        <v>202425</v>
      </c>
      <c r="AY7662" s="191">
        <v>532</v>
      </c>
      <c r="AZ7662" s="191">
        <v>39.5</v>
      </c>
      <c r="BA7662" s="191">
        <v>4</v>
      </c>
      <c r="BB7662" s="191">
        <v>68511.511710000006</v>
      </c>
    </row>
    <row r="7663" spans="48:54" x14ac:dyDescent="0.2">
      <c r="AV7663" s="191" t="str">
        <f t="shared" si="123"/>
        <v>534_RS_39.5_4_202425</v>
      </c>
      <c r="AW7663" s="191" t="s">
        <v>92</v>
      </c>
      <c r="AX7663" s="18">
        <v>202425</v>
      </c>
      <c r="AY7663" s="191">
        <v>534</v>
      </c>
      <c r="AZ7663" s="191">
        <v>39.5</v>
      </c>
      <c r="BA7663" s="191">
        <v>4</v>
      </c>
      <c r="BB7663" s="191">
        <v>46318.794889999997</v>
      </c>
    </row>
    <row r="7664" spans="48:54" x14ac:dyDescent="0.2">
      <c r="AV7664" s="191" t="str">
        <f t="shared" si="123"/>
        <v>536_RS_39.5_4_202425</v>
      </c>
      <c r="AW7664" s="191" t="s">
        <v>92</v>
      </c>
      <c r="AX7664" s="18">
        <v>202425</v>
      </c>
      <c r="AY7664" s="191">
        <v>536</v>
      </c>
      <c r="AZ7664" s="191">
        <v>39.5</v>
      </c>
      <c r="BA7664" s="191">
        <v>4</v>
      </c>
      <c r="BB7664" s="191">
        <v>39456.964</v>
      </c>
    </row>
    <row r="7665" spans="48:54" x14ac:dyDescent="0.2">
      <c r="AV7665" s="191" t="str">
        <f t="shared" si="123"/>
        <v>538_RS_39.5_4_202425</v>
      </c>
      <c r="AW7665" s="191" t="s">
        <v>92</v>
      </c>
      <c r="AX7665" s="18">
        <v>202425</v>
      </c>
      <c r="AY7665" s="191">
        <v>538</v>
      </c>
      <c r="AZ7665" s="191">
        <v>39.5</v>
      </c>
      <c r="BA7665" s="191">
        <v>4</v>
      </c>
      <c r="BB7665" s="191">
        <v>31033.280999999995</v>
      </c>
    </row>
    <row r="7666" spans="48:54" x14ac:dyDescent="0.2">
      <c r="AV7666" s="191" t="str">
        <f t="shared" si="123"/>
        <v>540_RS_39.5_4_202425</v>
      </c>
      <c r="AW7666" s="191" t="s">
        <v>92</v>
      </c>
      <c r="AX7666" s="18">
        <v>202425</v>
      </c>
      <c r="AY7666" s="191">
        <v>540</v>
      </c>
      <c r="AZ7666" s="191">
        <v>39.5</v>
      </c>
      <c r="BA7666" s="191">
        <v>4</v>
      </c>
      <c r="BB7666" s="191">
        <v>53566.115999999987</v>
      </c>
    </row>
    <row r="7667" spans="48:54" x14ac:dyDescent="0.2">
      <c r="AV7667" s="191" t="str">
        <f t="shared" si="123"/>
        <v>542_RS_39.5_4_202425</v>
      </c>
      <c r="AW7667" s="191" t="s">
        <v>92</v>
      </c>
      <c r="AX7667" s="18">
        <v>202425</v>
      </c>
      <c r="AY7667" s="191">
        <v>542</v>
      </c>
      <c r="AZ7667" s="191">
        <v>39.5</v>
      </c>
      <c r="BA7667" s="191">
        <v>4</v>
      </c>
      <c r="BB7667" s="191">
        <v>17400.493999999999</v>
      </c>
    </row>
    <row r="7668" spans="48:54" x14ac:dyDescent="0.2">
      <c r="AV7668" s="191" t="str">
        <f t="shared" si="123"/>
        <v>544_RS_39.5_4_202425</v>
      </c>
      <c r="AW7668" s="191" t="s">
        <v>92</v>
      </c>
      <c r="AX7668" s="18">
        <v>202425</v>
      </c>
      <c r="AY7668" s="191">
        <v>544</v>
      </c>
      <c r="AZ7668" s="191">
        <v>39.5</v>
      </c>
      <c r="BA7668" s="191">
        <v>4</v>
      </c>
      <c r="BB7668" s="191">
        <v>49688.796689999988</v>
      </c>
    </row>
    <row r="7669" spans="48:54" x14ac:dyDescent="0.2">
      <c r="AV7669" s="191" t="str">
        <f t="shared" si="123"/>
        <v>545_RS_39.5_4_202425</v>
      </c>
      <c r="AW7669" s="191" t="s">
        <v>92</v>
      </c>
      <c r="AX7669" s="18">
        <v>202425</v>
      </c>
      <c r="AY7669" s="191">
        <v>545</v>
      </c>
      <c r="AZ7669" s="191">
        <v>39.5</v>
      </c>
      <c r="BA7669" s="191">
        <v>4</v>
      </c>
      <c r="BB7669" s="191">
        <v>21519.7304</v>
      </c>
    </row>
    <row r="7670" spans="48:54" x14ac:dyDescent="0.2">
      <c r="AV7670" s="191" t="str">
        <f t="shared" si="123"/>
        <v>546_RS_39.5_4_202425</v>
      </c>
      <c r="AW7670" s="191" t="s">
        <v>92</v>
      </c>
      <c r="AX7670" s="18">
        <v>202425</v>
      </c>
      <c r="AY7670" s="191">
        <v>546</v>
      </c>
      <c r="AZ7670" s="191">
        <v>39.5</v>
      </c>
      <c r="BA7670" s="191">
        <v>4</v>
      </c>
      <c r="BB7670" s="191">
        <v>25902</v>
      </c>
    </row>
    <row r="7671" spans="48:54" x14ac:dyDescent="0.2">
      <c r="AV7671" s="191" t="str">
        <f t="shared" si="123"/>
        <v>548_RS_39.5_4_202425</v>
      </c>
      <c r="AW7671" s="191" t="s">
        <v>92</v>
      </c>
      <c r="AX7671" s="18">
        <v>202425</v>
      </c>
      <c r="AY7671" s="191">
        <v>548</v>
      </c>
      <c r="AZ7671" s="191">
        <v>39.5</v>
      </c>
      <c r="BA7671" s="191">
        <v>4</v>
      </c>
      <c r="BB7671" s="191">
        <v>19100.576000000001</v>
      </c>
    </row>
    <row r="7672" spans="48:54" x14ac:dyDescent="0.2">
      <c r="AV7672" s="191" t="str">
        <f t="shared" si="123"/>
        <v>550_RS_39.5_4_202425</v>
      </c>
      <c r="AW7672" s="191" t="s">
        <v>92</v>
      </c>
      <c r="AX7672" s="18">
        <v>202425</v>
      </c>
      <c r="AY7672" s="191">
        <v>550</v>
      </c>
      <c r="AZ7672" s="191">
        <v>39.5</v>
      </c>
      <c r="BA7672" s="191">
        <v>4</v>
      </c>
      <c r="BB7672" s="191">
        <v>54526.946709999989</v>
      </c>
    </row>
    <row r="7673" spans="48:54" x14ac:dyDescent="0.2">
      <c r="AV7673" s="191" t="str">
        <f t="shared" si="123"/>
        <v>552_RS_39.5_4_202425</v>
      </c>
      <c r="AW7673" s="191" t="s">
        <v>92</v>
      </c>
      <c r="AX7673" s="18">
        <v>202425</v>
      </c>
      <c r="AY7673" s="191">
        <v>552</v>
      </c>
      <c r="AZ7673" s="191">
        <v>39.5</v>
      </c>
      <c r="BA7673" s="191">
        <v>4</v>
      </c>
      <c r="BB7673" s="191">
        <v>116559.56364259988</v>
      </c>
    </row>
    <row r="7674" spans="48:54" x14ac:dyDescent="0.2">
      <c r="AV7674" s="191" t="str">
        <f t="shared" si="123"/>
        <v>562_RS_39.5_4_202425</v>
      </c>
      <c r="AW7674" s="191" t="s">
        <v>92</v>
      </c>
      <c r="AX7674" s="18">
        <v>202425</v>
      </c>
      <c r="AY7674" s="191">
        <v>562</v>
      </c>
      <c r="AZ7674" s="191">
        <v>39.5</v>
      </c>
      <c r="BA7674" s="191">
        <v>4</v>
      </c>
      <c r="BB7674" s="191">
        <v>0</v>
      </c>
    </row>
    <row r="7675" spans="48:54" x14ac:dyDescent="0.2">
      <c r="AV7675" s="191" t="str">
        <f t="shared" si="123"/>
        <v>564_RS_39.5_4_202425</v>
      </c>
      <c r="AW7675" s="191" t="s">
        <v>92</v>
      </c>
      <c r="AX7675" s="18">
        <v>202425</v>
      </c>
      <c r="AY7675" s="191">
        <v>564</v>
      </c>
      <c r="AZ7675" s="191">
        <v>39.5</v>
      </c>
      <c r="BA7675" s="191">
        <v>4</v>
      </c>
      <c r="BB7675" s="191">
        <v>0</v>
      </c>
    </row>
    <row r="7676" spans="48:54" x14ac:dyDescent="0.2">
      <c r="AV7676" s="191" t="str">
        <f t="shared" si="123"/>
        <v>566_RS_39.5_4_202425</v>
      </c>
      <c r="AW7676" s="191" t="s">
        <v>92</v>
      </c>
      <c r="AX7676" s="18">
        <v>202425</v>
      </c>
      <c r="AY7676" s="191">
        <v>566</v>
      </c>
      <c r="AZ7676" s="191">
        <v>39.5</v>
      </c>
      <c r="BA7676" s="191">
        <v>4</v>
      </c>
      <c r="BB7676" s="191">
        <v>0</v>
      </c>
    </row>
    <row r="7677" spans="48:54" x14ac:dyDescent="0.2">
      <c r="AV7677" s="191" t="str">
        <f t="shared" si="123"/>
        <v>568_RS_39.5_4_202425</v>
      </c>
      <c r="AW7677" s="191" t="s">
        <v>92</v>
      </c>
      <c r="AX7677" s="18">
        <v>202425</v>
      </c>
      <c r="AY7677" s="191">
        <v>568</v>
      </c>
      <c r="AZ7677" s="191">
        <v>39.5</v>
      </c>
      <c r="BA7677" s="191">
        <v>4</v>
      </c>
      <c r="BB7677" s="191">
        <v>0</v>
      </c>
    </row>
    <row r="7678" spans="48:54" x14ac:dyDescent="0.2">
      <c r="AV7678" s="191" t="str">
        <f t="shared" si="123"/>
        <v>572_RS_39.5_4_202425</v>
      </c>
      <c r="AW7678" s="191" t="s">
        <v>92</v>
      </c>
      <c r="AX7678" s="18">
        <v>202425</v>
      </c>
      <c r="AY7678" s="191">
        <v>572</v>
      </c>
      <c r="AZ7678" s="191">
        <v>39.5</v>
      </c>
      <c r="BA7678" s="191">
        <v>4</v>
      </c>
      <c r="BB7678" s="191">
        <v>0</v>
      </c>
    </row>
    <row r="7679" spans="48:54" x14ac:dyDescent="0.2">
      <c r="AV7679" s="191" t="str">
        <f t="shared" si="123"/>
        <v>574_RS_39.5_4_202425</v>
      </c>
      <c r="AW7679" s="191" t="s">
        <v>92</v>
      </c>
      <c r="AX7679" s="18">
        <v>202425</v>
      </c>
      <c r="AY7679" s="191">
        <v>574</v>
      </c>
      <c r="AZ7679" s="191">
        <v>39.5</v>
      </c>
      <c r="BA7679" s="191">
        <v>4</v>
      </c>
      <c r="BB7679" s="191">
        <v>0</v>
      </c>
    </row>
    <row r="7680" spans="48:54" x14ac:dyDescent="0.2">
      <c r="AV7680" s="191" t="str">
        <f t="shared" si="123"/>
        <v>576_RS_39.5_4_202425</v>
      </c>
      <c r="AW7680" s="191" t="s">
        <v>92</v>
      </c>
      <c r="AX7680" s="18">
        <v>202425</v>
      </c>
      <c r="AY7680" s="191">
        <v>576</v>
      </c>
      <c r="AZ7680" s="191">
        <v>39.5</v>
      </c>
      <c r="BA7680" s="191">
        <v>4</v>
      </c>
      <c r="BB7680" s="191">
        <v>0</v>
      </c>
    </row>
    <row r="7681" spans="48:54" x14ac:dyDescent="0.2">
      <c r="AV7681" s="191" t="str">
        <f t="shared" si="123"/>
        <v>582_RS_39.5_4_202425</v>
      </c>
      <c r="AW7681" s="191" t="s">
        <v>92</v>
      </c>
      <c r="AX7681" s="18">
        <v>202425</v>
      </c>
      <c r="AY7681" s="191">
        <v>582</v>
      </c>
      <c r="AZ7681" s="191">
        <v>39.5</v>
      </c>
      <c r="BA7681" s="191">
        <v>4</v>
      </c>
      <c r="BB7681" s="191">
        <v>0</v>
      </c>
    </row>
    <row r="7682" spans="48:54" x14ac:dyDescent="0.2">
      <c r="AV7682" s="191" t="str">
        <f t="shared" si="123"/>
        <v>584_RS_39.5_4_202425</v>
      </c>
      <c r="AW7682" s="191" t="s">
        <v>92</v>
      </c>
      <c r="AX7682" s="18">
        <v>202425</v>
      </c>
      <c r="AY7682" s="191">
        <v>584</v>
      </c>
      <c r="AZ7682" s="191">
        <v>39.5</v>
      </c>
      <c r="BA7682" s="191">
        <v>4</v>
      </c>
      <c r="BB7682" s="191">
        <v>0</v>
      </c>
    </row>
    <row r="7683" spans="48:54" x14ac:dyDescent="0.2">
      <c r="AV7683" s="191" t="str">
        <f t="shared" si="123"/>
        <v>586_RS_39.5_4_202425</v>
      </c>
      <c r="AW7683" s="191" t="s">
        <v>92</v>
      </c>
      <c r="AX7683" s="18">
        <v>202425</v>
      </c>
      <c r="AY7683" s="191">
        <v>586</v>
      </c>
      <c r="AZ7683" s="191">
        <v>39.5</v>
      </c>
      <c r="BA7683" s="191">
        <v>4</v>
      </c>
      <c r="BB7683" s="191">
        <v>0</v>
      </c>
    </row>
    <row r="7684" spans="48:54" x14ac:dyDescent="0.2">
      <c r="AV7684" s="191" t="str">
        <f t="shared" ref="AV7684:AV7747" si="124">AY7684&amp;"_"&amp;AW7684&amp;"_"&amp;AZ7684&amp;"_"&amp;BA7684&amp;"_"&amp;AX7684</f>
        <v>512_RS_39.5_5_202425</v>
      </c>
      <c r="AW7684" s="191" t="s">
        <v>92</v>
      </c>
      <c r="AX7684" s="18">
        <v>202425</v>
      </c>
      <c r="AY7684" s="191">
        <v>512</v>
      </c>
      <c r="AZ7684" s="191">
        <v>39.5</v>
      </c>
      <c r="BA7684" s="191">
        <v>5</v>
      </c>
      <c r="BB7684" s="191">
        <v>-15374</v>
      </c>
    </row>
    <row r="7685" spans="48:54" x14ac:dyDescent="0.2">
      <c r="AV7685" s="191" t="str">
        <f t="shared" si="124"/>
        <v>514_RS_39.5_5_202425</v>
      </c>
      <c r="AW7685" s="191" t="s">
        <v>92</v>
      </c>
      <c r="AX7685" s="18">
        <v>202425</v>
      </c>
      <c r="AY7685" s="191">
        <v>514</v>
      </c>
      <c r="AZ7685" s="191">
        <v>39.5</v>
      </c>
      <c r="BA7685" s="191">
        <v>5</v>
      </c>
      <c r="BB7685" s="191">
        <v>-23489.282000000003</v>
      </c>
    </row>
    <row r="7686" spans="48:54" x14ac:dyDescent="0.2">
      <c r="AV7686" s="191" t="str">
        <f t="shared" si="124"/>
        <v>516_RS_39.5_5_202425</v>
      </c>
      <c r="AW7686" s="191" t="s">
        <v>92</v>
      </c>
      <c r="AX7686" s="18">
        <v>202425</v>
      </c>
      <c r="AY7686" s="191">
        <v>516</v>
      </c>
      <c r="AZ7686" s="191">
        <v>39.5</v>
      </c>
      <c r="BA7686" s="191">
        <v>5</v>
      </c>
      <c r="BB7686" s="191">
        <v>-27431.326720000001</v>
      </c>
    </row>
    <row r="7687" spans="48:54" x14ac:dyDescent="0.2">
      <c r="AV7687" s="191" t="str">
        <f t="shared" si="124"/>
        <v>518_RS_39.5_5_202425</v>
      </c>
      <c r="AW7687" s="191" t="s">
        <v>92</v>
      </c>
      <c r="AX7687" s="18">
        <v>202425</v>
      </c>
      <c r="AY7687" s="191">
        <v>518</v>
      </c>
      <c r="AZ7687" s="191">
        <v>39.5</v>
      </c>
      <c r="BA7687" s="191">
        <v>5</v>
      </c>
      <c r="BB7687" s="191">
        <v>-24865.787</v>
      </c>
    </row>
    <row r="7688" spans="48:54" x14ac:dyDescent="0.2">
      <c r="AV7688" s="191" t="str">
        <f t="shared" si="124"/>
        <v>520_RS_39.5_5_202425</v>
      </c>
      <c r="AW7688" s="191" t="s">
        <v>92</v>
      </c>
      <c r="AX7688" s="18">
        <v>202425</v>
      </c>
      <c r="AY7688" s="191">
        <v>520</v>
      </c>
      <c r="AZ7688" s="191">
        <v>39.5</v>
      </c>
      <c r="BA7688" s="191">
        <v>5</v>
      </c>
      <c r="BB7688" s="191">
        <v>-26863.484</v>
      </c>
    </row>
    <row r="7689" spans="48:54" x14ac:dyDescent="0.2">
      <c r="AV7689" s="191" t="str">
        <f t="shared" si="124"/>
        <v>522_RS_39.5_5_202425</v>
      </c>
      <c r="AW7689" s="191" t="s">
        <v>92</v>
      </c>
      <c r="AX7689" s="18">
        <v>202425</v>
      </c>
      <c r="AY7689" s="191">
        <v>522</v>
      </c>
      <c r="AZ7689" s="191">
        <v>39.5</v>
      </c>
      <c r="BA7689" s="191">
        <v>5</v>
      </c>
      <c r="BB7689" s="191">
        <v>-28736.187700000002</v>
      </c>
    </row>
    <row r="7690" spans="48:54" x14ac:dyDescent="0.2">
      <c r="AV7690" s="191" t="str">
        <f t="shared" si="124"/>
        <v>524_RS_39.5_5_202425</v>
      </c>
      <c r="AW7690" s="191" t="s">
        <v>92</v>
      </c>
      <c r="AX7690" s="18">
        <v>202425</v>
      </c>
      <c r="AY7690" s="191">
        <v>524</v>
      </c>
      <c r="AZ7690" s="191">
        <v>39.5</v>
      </c>
      <c r="BA7690" s="191">
        <v>5</v>
      </c>
      <c r="BB7690" s="191">
        <v>-22852.91317</v>
      </c>
    </row>
    <row r="7691" spans="48:54" x14ac:dyDescent="0.2">
      <c r="AV7691" s="191" t="str">
        <f t="shared" si="124"/>
        <v>526_RS_39.5_5_202425</v>
      </c>
      <c r="AW7691" s="191" t="s">
        <v>92</v>
      </c>
      <c r="AX7691" s="18">
        <v>202425</v>
      </c>
      <c r="AY7691" s="191">
        <v>526</v>
      </c>
      <c r="AZ7691" s="191">
        <v>39.5</v>
      </c>
      <c r="BA7691" s="191">
        <v>5</v>
      </c>
      <c r="BB7691" s="191">
        <v>-13237.031999999999</v>
      </c>
    </row>
    <row r="7692" spans="48:54" x14ac:dyDescent="0.2">
      <c r="AV7692" s="191" t="str">
        <f t="shared" si="124"/>
        <v>528_RS_39.5_5_202425</v>
      </c>
      <c r="AW7692" s="191" t="s">
        <v>92</v>
      </c>
      <c r="AX7692" s="18">
        <v>202425</v>
      </c>
      <c r="AY7692" s="191">
        <v>528</v>
      </c>
      <c r="AZ7692" s="191">
        <v>39.5</v>
      </c>
      <c r="BA7692" s="191">
        <v>5</v>
      </c>
      <c r="BB7692" s="191">
        <v>-22210</v>
      </c>
    </row>
    <row r="7693" spans="48:54" x14ac:dyDescent="0.2">
      <c r="AV7693" s="191" t="str">
        <f t="shared" si="124"/>
        <v>530_RS_39.5_5_202425</v>
      </c>
      <c r="AW7693" s="191" t="s">
        <v>92</v>
      </c>
      <c r="AX7693" s="18">
        <v>202425</v>
      </c>
      <c r="AY7693" s="191">
        <v>530</v>
      </c>
      <c r="AZ7693" s="191">
        <v>39.5</v>
      </c>
      <c r="BA7693" s="191">
        <v>5</v>
      </c>
      <c r="BB7693" s="191">
        <v>-36130.940999999999</v>
      </c>
    </row>
    <row r="7694" spans="48:54" x14ac:dyDescent="0.2">
      <c r="AV7694" s="191" t="str">
        <f t="shared" si="124"/>
        <v>532_RS_39.5_5_202425</v>
      </c>
      <c r="AW7694" s="191" t="s">
        <v>92</v>
      </c>
      <c r="AX7694" s="18">
        <v>202425</v>
      </c>
      <c r="AY7694" s="191">
        <v>532</v>
      </c>
      <c r="AZ7694" s="191">
        <v>39.5</v>
      </c>
      <c r="BA7694" s="191">
        <v>5</v>
      </c>
      <c r="BB7694" s="191">
        <v>-61826.152219999996</v>
      </c>
    </row>
    <row r="7695" spans="48:54" x14ac:dyDescent="0.2">
      <c r="AV7695" s="191" t="str">
        <f t="shared" si="124"/>
        <v>534_RS_39.5_5_202425</v>
      </c>
      <c r="AW7695" s="191" t="s">
        <v>92</v>
      </c>
      <c r="AX7695" s="18">
        <v>202425</v>
      </c>
      <c r="AY7695" s="191">
        <v>534</v>
      </c>
      <c r="AZ7695" s="191">
        <v>39.5</v>
      </c>
      <c r="BA7695" s="191">
        <v>5</v>
      </c>
      <c r="BB7695" s="191">
        <v>-42374.235849999997</v>
      </c>
    </row>
    <row r="7696" spans="48:54" x14ac:dyDescent="0.2">
      <c r="AV7696" s="191" t="str">
        <f t="shared" si="124"/>
        <v>536_RS_39.5_5_202425</v>
      </c>
      <c r="AW7696" s="191" t="s">
        <v>92</v>
      </c>
      <c r="AX7696" s="18">
        <v>202425</v>
      </c>
      <c r="AY7696" s="191">
        <v>536</v>
      </c>
      <c r="AZ7696" s="191">
        <v>39.5</v>
      </c>
      <c r="BA7696" s="191">
        <v>5</v>
      </c>
      <c r="BB7696" s="191">
        <v>-35386.541000000005</v>
      </c>
    </row>
    <row r="7697" spans="48:54" x14ac:dyDescent="0.2">
      <c r="AV7697" s="191" t="str">
        <f t="shared" si="124"/>
        <v>538_RS_39.5_5_202425</v>
      </c>
      <c r="AW7697" s="191" t="s">
        <v>92</v>
      </c>
      <c r="AX7697" s="18">
        <v>202425</v>
      </c>
      <c r="AY7697" s="191">
        <v>538</v>
      </c>
      <c r="AZ7697" s="191">
        <v>39.5</v>
      </c>
      <c r="BA7697" s="191">
        <v>5</v>
      </c>
      <c r="BB7697" s="191">
        <v>-26417.206999999999</v>
      </c>
    </row>
    <row r="7698" spans="48:54" x14ac:dyDescent="0.2">
      <c r="AV7698" s="191" t="str">
        <f t="shared" si="124"/>
        <v>540_RS_39.5_5_202425</v>
      </c>
      <c r="AW7698" s="191" t="s">
        <v>92</v>
      </c>
      <c r="AX7698" s="18">
        <v>202425</v>
      </c>
      <c r="AY7698" s="191">
        <v>540</v>
      </c>
      <c r="AZ7698" s="191">
        <v>39.5</v>
      </c>
      <c r="BA7698" s="191">
        <v>5</v>
      </c>
      <c r="BB7698" s="191">
        <v>-51541.370999999999</v>
      </c>
    </row>
    <row r="7699" spans="48:54" x14ac:dyDescent="0.2">
      <c r="AV7699" s="191" t="str">
        <f t="shared" si="124"/>
        <v>542_RS_39.5_5_202425</v>
      </c>
      <c r="AW7699" s="191" t="s">
        <v>92</v>
      </c>
      <c r="AX7699" s="18">
        <v>202425</v>
      </c>
      <c r="AY7699" s="191">
        <v>542</v>
      </c>
      <c r="AZ7699" s="191">
        <v>39.5</v>
      </c>
      <c r="BA7699" s="191">
        <v>5</v>
      </c>
      <c r="BB7699" s="191">
        <v>-15483.562000000002</v>
      </c>
    </row>
    <row r="7700" spans="48:54" x14ac:dyDescent="0.2">
      <c r="AV7700" s="191" t="str">
        <f t="shared" si="124"/>
        <v>544_RS_39.5_5_202425</v>
      </c>
      <c r="AW7700" s="191" t="s">
        <v>92</v>
      </c>
      <c r="AX7700" s="18">
        <v>202425</v>
      </c>
      <c r="AY7700" s="191">
        <v>544</v>
      </c>
      <c r="AZ7700" s="191">
        <v>39.5</v>
      </c>
      <c r="BA7700" s="191">
        <v>5</v>
      </c>
      <c r="BB7700" s="191">
        <v>-43817.234769999988</v>
      </c>
    </row>
    <row r="7701" spans="48:54" x14ac:dyDescent="0.2">
      <c r="AV7701" s="191" t="str">
        <f t="shared" si="124"/>
        <v>545_RS_39.5_5_202425</v>
      </c>
      <c r="AW7701" s="191" t="s">
        <v>92</v>
      </c>
      <c r="AX7701" s="18">
        <v>202425</v>
      </c>
      <c r="AY7701" s="191">
        <v>545</v>
      </c>
      <c r="AZ7701" s="191">
        <v>39.5</v>
      </c>
      <c r="BA7701" s="191">
        <v>5</v>
      </c>
      <c r="BB7701" s="191">
        <v>-20198.126990000001</v>
      </c>
    </row>
    <row r="7702" spans="48:54" x14ac:dyDescent="0.2">
      <c r="AV7702" s="191" t="str">
        <f t="shared" si="124"/>
        <v>546_RS_39.5_5_202425</v>
      </c>
      <c r="AW7702" s="191" t="s">
        <v>92</v>
      </c>
      <c r="AX7702" s="18">
        <v>202425</v>
      </c>
      <c r="AY7702" s="191">
        <v>546</v>
      </c>
      <c r="AZ7702" s="191">
        <v>39.5</v>
      </c>
      <c r="BA7702" s="191">
        <v>5</v>
      </c>
      <c r="BB7702" s="191">
        <v>-23923</v>
      </c>
    </row>
    <row r="7703" spans="48:54" x14ac:dyDescent="0.2">
      <c r="AV7703" s="191" t="str">
        <f t="shared" si="124"/>
        <v>548_RS_39.5_5_202425</v>
      </c>
      <c r="AW7703" s="191" t="s">
        <v>92</v>
      </c>
      <c r="AX7703" s="18">
        <v>202425</v>
      </c>
      <c r="AY7703" s="191">
        <v>548</v>
      </c>
      <c r="AZ7703" s="191">
        <v>39.5</v>
      </c>
      <c r="BA7703" s="191">
        <v>5</v>
      </c>
      <c r="BB7703" s="191">
        <v>-16326.782999999999</v>
      </c>
    </row>
    <row r="7704" spans="48:54" x14ac:dyDescent="0.2">
      <c r="AV7704" s="191" t="str">
        <f t="shared" si="124"/>
        <v>550_RS_39.5_5_202425</v>
      </c>
      <c r="AW7704" s="191" t="s">
        <v>92</v>
      </c>
      <c r="AX7704" s="18">
        <v>202425</v>
      </c>
      <c r="AY7704" s="191">
        <v>550</v>
      </c>
      <c r="AZ7704" s="191">
        <v>39.5</v>
      </c>
      <c r="BA7704" s="191">
        <v>5</v>
      </c>
      <c r="BB7704" s="191">
        <v>-41600.646920000007</v>
      </c>
    </row>
    <row r="7705" spans="48:54" x14ac:dyDescent="0.2">
      <c r="AV7705" s="191" t="str">
        <f t="shared" si="124"/>
        <v>552_RS_39.5_5_202425</v>
      </c>
      <c r="AW7705" s="191" t="s">
        <v>92</v>
      </c>
      <c r="AX7705" s="18">
        <v>202425</v>
      </c>
      <c r="AY7705" s="191">
        <v>552</v>
      </c>
      <c r="AZ7705" s="191">
        <v>39.5</v>
      </c>
      <c r="BA7705" s="191">
        <v>5</v>
      </c>
      <c r="BB7705" s="191">
        <v>-113990.58225000001</v>
      </c>
    </row>
    <row r="7706" spans="48:54" x14ac:dyDescent="0.2">
      <c r="AV7706" s="191" t="str">
        <f t="shared" si="124"/>
        <v>562_RS_39.5_5_202425</v>
      </c>
      <c r="AW7706" s="191" t="s">
        <v>92</v>
      </c>
      <c r="AX7706" s="18">
        <v>202425</v>
      </c>
      <c r="AY7706" s="191">
        <v>562</v>
      </c>
      <c r="AZ7706" s="191">
        <v>39.5</v>
      </c>
      <c r="BA7706" s="191">
        <v>5</v>
      </c>
      <c r="BB7706" s="191">
        <v>0</v>
      </c>
    </row>
    <row r="7707" spans="48:54" x14ac:dyDescent="0.2">
      <c r="AV7707" s="191" t="str">
        <f t="shared" si="124"/>
        <v>564_RS_39.5_5_202425</v>
      </c>
      <c r="AW7707" s="191" t="s">
        <v>92</v>
      </c>
      <c r="AX7707" s="18">
        <v>202425</v>
      </c>
      <c r="AY7707" s="191">
        <v>564</v>
      </c>
      <c r="AZ7707" s="191">
        <v>39.5</v>
      </c>
      <c r="BA7707" s="191">
        <v>5</v>
      </c>
      <c r="BB7707" s="191">
        <v>0</v>
      </c>
    </row>
    <row r="7708" spans="48:54" x14ac:dyDescent="0.2">
      <c r="AV7708" s="191" t="str">
        <f t="shared" si="124"/>
        <v>566_RS_39.5_5_202425</v>
      </c>
      <c r="AW7708" s="191" t="s">
        <v>92</v>
      </c>
      <c r="AX7708" s="18">
        <v>202425</v>
      </c>
      <c r="AY7708" s="191">
        <v>566</v>
      </c>
      <c r="AZ7708" s="191">
        <v>39.5</v>
      </c>
      <c r="BA7708" s="191">
        <v>5</v>
      </c>
      <c r="BB7708" s="191">
        <v>0</v>
      </c>
    </row>
    <row r="7709" spans="48:54" x14ac:dyDescent="0.2">
      <c r="AV7709" s="191" t="str">
        <f t="shared" si="124"/>
        <v>568_RS_39.5_5_202425</v>
      </c>
      <c r="AW7709" s="191" t="s">
        <v>92</v>
      </c>
      <c r="AX7709" s="18">
        <v>202425</v>
      </c>
      <c r="AY7709" s="191">
        <v>568</v>
      </c>
      <c r="AZ7709" s="191">
        <v>39.5</v>
      </c>
      <c r="BA7709" s="191">
        <v>5</v>
      </c>
      <c r="BB7709" s="191">
        <v>0</v>
      </c>
    </row>
    <row r="7710" spans="48:54" x14ac:dyDescent="0.2">
      <c r="AV7710" s="191" t="str">
        <f t="shared" si="124"/>
        <v>572_RS_39.5_5_202425</v>
      </c>
      <c r="AW7710" s="191" t="s">
        <v>92</v>
      </c>
      <c r="AX7710" s="18">
        <v>202425</v>
      </c>
      <c r="AY7710" s="191">
        <v>572</v>
      </c>
      <c r="AZ7710" s="191">
        <v>39.5</v>
      </c>
      <c r="BA7710" s="191">
        <v>5</v>
      </c>
      <c r="BB7710" s="191">
        <v>0</v>
      </c>
    </row>
    <row r="7711" spans="48:54" x14ac:dyDescent="0.2">
      <c r="AV7711" s="191" t="str">
        <f t="shared" si="124"/>
        <v>574_RS_39.5_5_202425</v>
      </c>
      <c r="AW7711" s="191" t="s">
        <v>92</v>
      </c>
      <c r="AX7711" s="18">
        <v>202425</v>
      </c>
      <c r="AY7711" s="191">
        <v>574</v>
      </c>
      <c r="AZ7711" s="191">
        <v>39.5</v>
      </c>
      <c r="BA7711" s="191">
        <v>5</v>
      </c>
      <c r="BB7711" s="191">
        <v>0</v>
      </c>
    </row>
    <row r="7712" spans="48:54" x14ac:dyDescent="0.2">
      <c r="AV7712" s="191" t="str">
        <f t="shared" si="124"/>
        <v>576_RS_39.5_5_202425</v>
      </c>
      <c r="AW7712" s="191" t="s">
        <v>92</v>
      </c>
      <c r="AX7712" s="18">
        <v>202425</v>
      </c>
      <c r="AY7712" s="191">
        <v>576</v>
      </c>
      <c r="AZ7712" s="191">
        <v>39.5</v>
      </c>
      <c r="BA7712" s="191">
        <v>5</v>
      </c>
      <c r="BB7712" s="191">
        <v>0</v>
      </c>
    </row>
    <row r="7713" spans="48:54" x14ac:dyDescent="0.2">
      <c r="AV7713" s="191" t="str">
        <f t="shared" si="124"/>
        <v>582_RS_39.5_5_202425</v>
      </c>
      <c r="AW7713" s="191" t="s">
        <v>92</v>
      </c>
      <c r="AX7713" s="18">
        <v>202425</v>
      </c>
      <c r="AY7713" s="191">
        <v>582</v>
      </c>
      <c r="AZ7713" s="191">
        <v>39.5</v>
      </c>
      <c r="BA7713" s="191">
        <v>5</v>
      </c>
      <c r="BB7713" s="191">
        <v>0</v>
      </c>
    </row>
    <row r="7714" spans="48:54" x14ac:dyDescent="0.2">
      <c r="AV7714" s="191" t="str">
        <f t="shared" si="124"/>
        <v>584_RS_39.5_5_202425</v>
      </c>
      <c r="AW7714" s="191" t="s">
        <v>92</v>
      </c>
      <c r="AX7714" s="18">
        <v>202425</v>
      </c>
      <c r="AY7714" s="191">
        <v>584</v>
      </c>
      <c r="AZ7714" s="191">
        <v>39.5</v>
      </c>
      <c r="BA7714" s="191">
        <v>5</v>
      </c>
      <c r="BB7714" s="191">
        <v>0</v>
      </c>
    </row>
    <row r="7715" spans="48:54" x14ac:dyDescent="0.2">
      <c r="AV7715" s="191" t="str">
        <f t="shared" si="124"/>
        <v>586_RS_39.5_5_202425</v>
      </c>
      <c r="AW7715" s="191" t="s">
        <v>92</v>
      </c>
      <c r="AX7715" s="18">
        <v>202425</v>
      </c>
      <c r="AY7715" s="191">
        <v>586</v>
      </c>
      <c r="AZ7715" s="191">
        <v>39.5</v>
      </c>
      <c r="BA7715" s="191">
        <v>5</v>
      </c>
      <c r="BB7715" s="191">
        <v>0</v>
      </c>
    </row>
    <row r="7716" spans="48:54" x14ac:dyDescent="0.2">
      <c r="AV7716" s="191" t="str">
        <f t="shared" si="124"/>
        <v>512_RS_41_1_202425</v>
      </c>
      <c r="AW7716" s="191" t="s">
        <v>92</v>
      </c>
      <c r="AX7716" s="18">
        <v>202425</v>
      </c>
      <c r="AY7716" s="191">
        <v>512</v>
      </c>
      <c r="AZ7716" s="191">
        <v>41</v>
      </c>
      <c r="BA7716" s="191">
        <v>1</v>
      </c>
      <c r="BB7716" s="191">
        <v>4352</v>
      </c>
    </row>
    <row r="7717" spans="48:54" x14ac:dyDescent="0.2">
      <c r="AV7717" s="191" t="str">
        <f t="shared" si="124"/>
        <v>514_RS_41_1_202425</v>
      </c>
      <c r="AW7717" s="191" t="s">
        <v>92</v>
      </c>
      <c r="AX7717" s="18">
        <v>202425</v>
      </c>
      <c r="AY7717" s="191">
        <v>514</v>
      </c>
      <c r="AZ7717" s="191">
        <v>41</v>
      </c>
      <c r="BA7717" s="191">
        <v>1</v>
      </c>
      <c r="BB7717" s="191">
        <v>10856.602999999999</v>
      </c>
    </row>
    <row r="7718" spans="48:54" x14ac:dyDescent="0.2">
      <c r="AV7718" s="191" t="str">
        <f t="shared" si="124"/>
        <v>516_RS_41_1_202425</v>
      </c>
      <c r="AW7718" s="191" t="s">
        <v>92</v>
      </c>
      <c r="AX7718" s="18">
        <v>202425</v>
      </c>
      <c r="AY7718" s="191">
        <v>516</v>
      </c>
      <c r="AZ7718" s="191">
        <v>41</v>
      </c>
      <c r="BA7718" s="191">
        <v>1</v>
      </c>
      <c r="BB7718" s="191">
        <v>5293.53024</v>
      </c>
    </row>
    <row r="7719" spans="48:54" x14ac:dyDescent="0.2">
      <c r="AV7719" s="191" t="str">
        <f t="shared" si="124"/>
        <v>518_RS_41_1_202425</v>
      </c>
      <c r="AW7719" s="191" t="s">
        <v>92</v>
      </c>
      <c r="AX7719" s="18">
        <v>202425</v>
      </c>
      <c r="AY7719" s="191">
        <v>518</v>
      </c>
      <c r="AZ7719" s="191">
        <v>41</v>
      </c>
      <c r="BA7719" s="191">
        <v>1</v>
      </c>
      <c r="BB7719" s="191">
        <v>685.75599999999997</v>
      </c>
    </row>
    <row r="7720" spans="48:54" x14ac:dyDescent="0.2">
      <c r="AV7720" s="191" t="str">
        <f t="shared" si="124"/>
        <v>520_RS_41_1_202425</v>
      </c>
      <c r="AW7720" s="191" t="s">
        <v>92</v>
      </c>
      <c r="AX7720" s="18">
        <v>202425</v>
      </c>
      <c r="AY7720" s="191">
        <v>520</v>
      </c>
      <c r="AZ7720" s="191">
        <v>41</v>
      </c>
      <c r="BA7720" s="191">
        <v>1</v>
      </c>
      <c r="BB7720" s="191">
        <v>7114.1329999999998</v>
      </c>
    </row>
    <row r="7721" spans="48:54" x14ac:dyDescent="0.2">
      <c r="AV7721" s="191" t="str">
        <f t="shared" si="124"/>
        <v>522_RS_41_1_202425</v>
      </c>
      <c r="AW7721" s="191" t="s">
        <v>92</v>
      </c>
      <c r="AX7721" s="18">
        <v>202425</v>
      </c>
      <c r="AY7721" s="191">
        <v>522</v>
      </c>
      <c r="AZ7721" s="191">
        <v>41</v>
      </c>
      <c r="BA7721" s="191">
        <v>1</v>
      </c>
      <c r="BB7721" s="191">
        <v>3971.9111199999998</v>
      </c>
    </row>
    <row r="7722" spans="48:54" x14ac:dyDescent="0.2">
      <c r="AV7722" s="191" t="str">
        <f t="shared" si="124"/>
        <v>524_RS_41_1_202425</v>
      </c>
      <c r="AW7722" s="191" t="s">
        <v>92</v>
      </c>
      <c r="AX7722" s="18">
        <v>202425</v>
      </c>
      <c r="AY7722" s="191">
        <v>524</v>
      </c>
      <c r="AZ7722" s="191">
        <v>41</v>
      </c>
      <c r="BA7722" s="191">
        <v>1</v>
      </c>
      <c r="BB7722" s="191">
        <v>7523.6589500000009</v>
      </c>
    </row>
    <row r="7723" spans="48:54" x14ac:dyDescent="0.2">
      <c r="AV7723" s="191" t="str">
        <f t="shared" si="124"/>
        <v>526_RS_41_1_202425</v>
      </c>
      <c r="AW7723" s="191" t="s">
        <v>92</v>
      </c>
      <c r="AX7723" s="18">
        <v>202425</v>
      </c>
      <c r="AY7723" s="191">
        <v>526</v>
      </c>
      <c r="AZ7723" s="191">
        <v>41</v>
      </c>
      <c r="BA7723" s="191">
        <v>1</v>
      </c>
      <c r="BB7723" s="191">
        <v>1198.777</v>
      </c>
    </row>
    <row r="7724" spans="48:54" x14ac:dyDescent="0.2">
      <c r="AV7724" s="191" t="str">
        <f t="shared" si="124"/>
        <v>528_RS_41_1_202425</v>
      </c>
      <c r="AW7724" s="191" t="s">
        <v>92</v>
      </c>
      <c r="AX7724" s="18">
        <v>202425</v>
      </c>
      <c r="AY7724" s="191">
        <v>528</v>
      </c>
      <c r="AZ7724" s="191">
        <v>41</v>
      </c>
      <c r="BA7724" s="191">
        <v>1</v>
      </c>
      <c r="BB7724" s="191">
        <v>3251</v>
      </c>
    </row>
    <row r="7725" spans="48:54" x14ac:dyDescent="0.2">
      <c r="AV7725" s="191" t="str">
        <f t="shared" si="124"/>
        <v>530_RS_41_1_202425</v>
      </c>
      <c r="AW7725" s="191" t="s">
        <v>92</v>
      </c>
      <c r="AX7725" s="18">
        <v>202425</v>
      </c>
      <c r="AY7725" s="191">
        <v>530</v>
      </c>
      <c r="AZ7725" s="191">
        <v>41</v>
      </c>
      <c r="BA7725" s="191">
        <v>1</v>
      </c>
      <c r="BB7725" s="191">
        <v>10106.824000000001</v>
      </c>
    </row>
    <row r="7726" spans="48:54" x14ac:dyDescent="0.2">
      <c r="AV7726" s="191" t="str">
        <f t="shared" si="124"/>
        <v>532_RS_41_1_202425</v>
      </c>
      <c r="AW7726" s="191" t="s">
        <v>92</v>
      </c>
      <c r="AX7726" s="18">
        <v>202425</v>
      </c>
      <c r="AY7726" s="191">
        <v>532</v>
      </c>
      <c r="AZ7726" s="191">
        <v>41</v>
      </c>
      <c r="BA7726" s="191">
        <v>1</v>
      </c>
      <c r="BB7726" s="191">
        <v>17064.897249999998</v>
      </c>
    </row>
    <row r="7727" spans="48:54" x14ac:dyDescent="0.2">
      <c r="AV7727" s="191" t="str">
        <f t="shared" si="124"/>
        <v>534_RS_41_1_202425</v>
      </c>
      <c r="AW7727" s="191" t="s">
        <v>92</v>
      </c>
      <c r="AX7727" s="18">
        <v>202425</v>
      </c>
      <c r="AY7727" s="191">
        <v>534</v>
      </c>
      <c r="AZ7727" s="191">
        <v>41</v>
      </c>
      <c r="BA7727" s="191">
        <v>1</v>
      </c>
      <c r="BB7727" s="191">
        <v>7913.70327</v>
      </c>
    </row>
    <row r="7728" spans="48:54" x14ac:dyDescent="0.2">
      <c r="AV7728" s="191" t="str">
        <f t="shared" si="124"/>
        <v>536_RS_41_1_202425</v>
      </c>
      <c r="AW7728" s="191" t="s">
        <v>92</v>
      </c>
      <c r="AX7728" s="18">
        <v>202425</v>
      </c>
      <c r="AY7728" s="191">
        <v>536</v>
      </c>
      <c r="AZ7728" s="191">
        <v>41</v>
      </c>
      <c r="BA7728" s="191">
        <v>1</v>
      </c>
      <c r="BB7728" s="191">
        <v>5372.9919999999993</v>
      </c>
    </row>
    <row r="7729" spans="48:54" x14ac:dyDescent="0.2">
      <c r="AV7729" s="191" t="str">
        <f t="shared" si="124"/>
        <v>538_RS_41_1_202425</v>
      </c>
      <c r="AW7729" s="191" t="s">
        <v>92</v>
      </c>
      <c r="AX7729" s="18">
        <v>202425</v>
      </c>
      <c r="AY7729" s="191">
        <v>538</v>
      </c>
      <c r="AZ7729" s="191">
        <v>41</v>
      </c>
      <c r="BA7729" s="191">
        <v>1</v>
      </c>
      <c r="BB7729" s="191">
        <v>6528.43</v>
      </c>
    </row>
    <row r="7730" spans="48:54" x14ac:dyDescent="0.2">
      <c r="AV7730" s="191" t="str">
        <f t="shared" si="124"/>
        <v>540_RS_41_1_202425</v>
      </c>
      <c r="AW7730" s="191" t="s">
        <v>92</v>
      </c>
      <c r="AX7730" s="18">
        <v>202425</v>
      </c>
      <c r="AY7730" s="191">
        <v>540</v>
      </c>
      <c r="AZ7730" s="191">
        <v>41</v>
      </c>
      <c r="BA7730" s="191">
        <v>1</v>
      </c>
      <c r="BB7730" s="191">
        <v>6852.2830000000004</v>
      </c>
    </row>
    <row r="7731" spans="48:54" x14ac:dyDescent="0.2">
      <c r="AV7731" s="191" t="str">
        <f t="shared" si="124"/>
        <v>542_RS_41_1_202425</v>
      </c>
      <c r="AW7731" s="191" t="s">
        <v>92</v>
      </c>
      <c r="AX7731" s="18">
        <v>202425</v>
      </c>
      <c r="AY7731" s="191">
        <v>542</v>
      </c>
      <c r="AZ7731" s="191">
        <v>41</v>
      </c>
      <c r="BA7731" s="191">
        <v>1</v>
      </c>
      <c r="BB7731" s="191">
        <v>4161.7817099999993</v>
      </c>
    </row>
    <row r="7732" spans="48:54" x14ac:dyDescent="0.2">
      <c r="AV7732" s="191" t="str">
        <f t="shared" si="124"/>
        <v>544_RS_41_1_202425</v>
      </c>
      <c r="AW7732" s="191" t="s">
        <v>92</v>
      </c>
      <c r="AX7732" s="18">
        <v>202425</v>
      </c>
      <c r="AY7732" s="191">
        <v>544</v>
      </c>
      <c r="AZ7732" s="191">
        <v>41</v>
      </c>
      <c r="BA7732" s="191">
        <v>1</v>
      </c>
      <c r="BB7732" s="191">
        <v>9721.9090000000015</v>
      </c>
    </row>
    <row r="7733" spans="48:54" x14ac:dyDescent="0.2">
      <c r="AV7733" s="191" t="str">
        <f t="shared" si="124"/>
        <v>545_RS_41_1_202425</v>
      </c>
      <c r="AW7733" s="191" t="s">
        <v>92</v>
      </c>
      <c r="AX7733" s="18">
        <v>202425</v>
      </c>
      <c r="AY7733" s="191">
        <v>545</v>
      </c>
      <c r="AZ7733" s="191">
        <v>41</v>
      </c>
      <c r="BA7733" s="191">
        <v>1</v>
      </c>
      <c r="BB7733" s="191">
        <v>208.35522</v>
      </c>
    </row>
    <row r="7734" spans="48:54" x14ac:dyDescent="0.2">
      <c r="AV7734" s="191" t="str">
        <f t="shared" si="124"/>
        <v>546_RS_41_1_202425</v>
      </c>
      <c r="AW7734" s="191" t="s">
        <v>92</v>
      </c>
      <c r="AX7734" s="18">
        <v>202425</v>
      </c>
      <c r="AY7734" s="191">
        <v>546</v>
      </c>
      <c r="AZ7734" s="191">
        <v>41</v>
      </c>
      <c r="BA7734" s="191">
        <v>1</v>
      </c>
      <c r="BB7734" s="191">
        <v>5657</v>
      </c>
    </row>
    <row r="7735" spans="48:54" x14ac:dyDescent="0.2">
      <c r="AV7735" s="191" t="str">
        <f t="shared" si="124"/>
        <v>548_RS_41_1_202425</v>
      </c>
      <c r="AW7735" s="191" t="s">
        <v>92</v>
      </c>
      <c r="AX7735" s="18">
        <v>202425</v>
      </c>
      <c r="AY7735" s="191">
        <v>548</v>
      </c>
      <c r="AZ7735" s="191">
        <v>41</v>
      </c>
      <c r="BA7735" s="191">
        <v>1</v>
      </c>
      <c r="BB7735" s="191">
        <v>3956.386</v>
      </c>
    </row>
    <row r="7736" spans="48:54" x14ac:dyDescent="0.2">
      <c r="AV7736" s="191" t="str">
        <f t="shared" si="124"/>
        <v>550_RS_41_1_202425</v>
      </c>
      <c r="AW7736" s="191" t="s">
        <v>92</v>
      </c>
      <c r="AX7736" s="18">
        <v>202425</v>
      </c>
      <c r="AY7736" s="191">
        <v>550</v>
      </c>
      <c r="AZ7736" s="191">
        <v>41</v>
      </c>
      <c r="BA7736" s="191">
        <v>1</v>
      </c>
      <c r="BB7736" s="191">
        <v>10655.983189999999</v>
      </c>
    </row>
    <row r="7737" spans="48:54" x14ac:dyDescent="0.2">
      <c r="AV7737" s="191" t="str">
        <f t="shared" si="124"/>
        <v>552_RS_41_1_202425</v>
      </c>
      <c r="AW7737" s="191" t="s">
        <v>92</v>
      </c>
      <c r="AX7737" s="18">
        <v>202425</v>
      </c>
      <c r="AY7737" s="191">
        <v>552</v>
      </c>
      <c r="AZ7737" s="191">
        <v>41</v>
      </c>
      <c r="BA7737" s="191">
        <v>1</v>
      </c>
      <c r="BB7737" s="191">
        <v>41100.41137999999</v>
      </c>
    </row>
    <row r="7738" spans="48:54" x14ac:dyDescent="0.2">
      <c r="AV7738" s="191" t="str">
        <f t="shared" si="124"/>
        <v>562_RS_41_1_202425</v>
      </c>
      <c r="AW7738" s="191" t="s">
        <v>92</v>
      </c>
      <c r="AX7738" s="18">
        <v>202425</v>
      </c>
      <c r="AY7738" s="191">
        <v>562</v>
      </c>
      <c r="AZ7738" s="191">
        <v>41</v>
      </c>
      <c r="BA7738" s="191">
        <v>1</v>
      </c>
      <c r="BB7738" s="191">
        <v>0</v>
      </c>
    </row>
    <row r="7739" spans="48:54" x14ac:dyDescent="0.2">
      <c r="AV7739" s="191" t="str">
        <f t="shared" si="124"/>
        <v>564_RS_41_1_202425</v>
      </c>
      <c r="AW7739" s="191" t="s">
        <v>92</v>
      </c>
      <c r="AX7739" s="18">
        <v>202425</v>
      </c>
      <c r="AY7739" s="191">
        <v>564</v>
      </c>
      <c r="AZ7739" s="191">
        <v>41</v>
      </c>
      <c r="BA7739" s="191">
        <v>1</v>
      </c>
      <c r="BB7739" s="191">
        <v>0</v>
      </c>
    </row>
    <row r="7740" spans="48:54" x14ac:dyDescent="0.2">
      <c r="AV7740" s="191" t="str">
        <f t="shared" si="124"/>
        <v>566_RS_41_1_202425</v>
      </c>
      <c r="AW7740" s="191" t="s">
        <v>92</v>
      </c>
      <c r="AX7740" s="18">
        <v>202425</v>
      </c>
      <c r="AY7740" s="191">
        <v>566</v>
      </c>
      <c r="AZ7740" s="191">
        <v>41</v>
      </c>
      <c r="BA7740" s="191">
        <v>1</v>
      </c>
      <c r="BB7740" s="191">
        <v>0</v>
      </c>
    </row>
    <row r="7741" spans="48:54" x14ac:dyDescent="0.2">
      <c r="AV7741" s="191" t="str">
        <f t="shared" si="124"/>
        <v>568_RS_41_1_202425</v>
      </c>
      <c r="AW7741" s="191" t="s">
        <v>92</v>
      </c>
      <c r="AX7741" s="18">
        <v>202425</v>
      </c>
      <c r="AY7741" s="191">
        <v>568</v>
      </c>
      <c r="AZ7741" s="191">
        <v>41</v>
      </c>
      <c r="BA7741" s="191">
        <v>1</v>
      </c>
      <c r="BB7741" s="191">
        <v>0</v>
      </c>
    </row>
    <row r="7742" spans="48:54" x14ac:dyDescent="0.2">
      <c r="AV7742" s="191" t="str">
        <f t="shared" si="124"/>
        <v>572_RS_41_1_202425</v>
      </c>
      <c r="AW7742" s="191" t="s">
        <v>92</v>
      </c>
      <c r="AX7742" s="18">
        <v>202425</v>
      </c>
      <c r="AY7742" s="191">
        <v>572</v>
      </c>
      <c r="AZ7742" s="191">
        <v>41</v>
      </c>
      <c r="BA7742" s="191">
        <v>1</v>
      </c>
      <c r="BB7742" s="191">
        <v>0</v>
      </c>
    </row>
    <row r="7743" spans="48:54" x14ac:dyDescent="0.2">
      <c r="AV7743" s="191" t="str">
        <f t="shared" si="124"/>
        <v>574_RS_41_1_202425</v>
      </c>
      <c r="AW7743" s="191" t="s">
        <v>92</v>
      </c>
      <c r="AX7743" s="18">
        <v>202425</v>
      </c>
      <c r="AY7743" s="191">
        <v>574</v>
      </c>
      <c r="AZ7743" s="191">
        <v>41</v>
      </c>
      <c r="BA7743" s="191">
        <v>1</v>
      </c>
      <c r="BB7743" s="191">
        <v>0</v>
      </c>
    </row>
    <row r="7744" spans="48:54" x14ac:dyDescent="0.2">
      <c r="AV7744" s="191" t="str">
        <f t="shared" si="124"/>
        <v>576_RS_41_1_202425</v>
      </c>
      <c r="AW7744" s="191" t="s">
        <v>92</v>
      </c>
      <c r="AX7744" s="18">
        <v>202425</v>
      </c>
      <c r="AY7744" s="191">
        <v>576</v>
      </c>
      <c r="AZ7744" s="191">
        <v>41</v>
      </c>
      <c r="BA7744" s="191">
        <v>1</v>
      </c>
      <c r="BB7744" s="191">
        <v>0</v>
      </c>
    </row>
    <row r="7745" spans="48:54" x14ac:dyDescent="0.2">
      <c r="AV7745" s="191" t="str">
        <f t="shared" si="124"/>
        <v>582_RS_41_1_202425</v>
      </c>
      <c r="AW7745" s="191" t="s">
        <v>92</v>
      </c>
      <c r="AX7745" s="18">
        <v>202425</v>
      </c>
      <c r="AY7745" s="191">
        <v>582</v>
      </c>
      <c r="AZ7745" s="191">
        <v>41</v>
      </c>
      <c r="BA7745" s="191">
        <v>1</v>
      </c>
      <c r="BB7745" s="191">
        <v>0</v>
      </c>
    </row>
    <row r="7746" spans="48:54" x14ac:dyDescent="0.2">
      <c r="AV7746" s="191" t="str">
        <f t="shared" si="124"/>
        <v>584_RS_41_1_202425</v>
      </c>
      <c r="AW7746" s="191" t="s">
        <v>92</v>
      </c>
      <c r="AX7746" s="18">
        <v>202425</v>
      </c>
      <c r="AY7746" s="191">
        <v>584</v>
      </c>
      <c r="AZ7746" s="191">
        <v>41</v>
      </c>
      <c r="BA7746" s="191">
        <v>1</v>
      </c>
      <c r="BB7746" s="191">
        <v>0</v>
      </c>
    </row>
    <row r="7747" spans="48:54" x14ac:dyDescent="0.2">
      <c r="AV7747" s="191" t="str">
        <f t="shared" si="124"/>
        <v>586_RS_41_1_202425</v>
      </c>
      <c r="AW7747" s="191" t="s">
        <v>92</v>
      </c>
      <c r="AX7747" s="18">
        <v>202425</v>
      </c>
      <c r="AY7747" s="191">
        <v>586</v>
      </c>
      <c r="AZ7747" s="191">
        <v>41</v>
      </c>
      <c r="BA7747" s="191">
        <v>1</v>
      </c>
      <c r="BB7747" s="191">
        <v>0</v>
      </c>
    </row>
    <row r="7748" spans="48:54" x14ac:dyDescent="0.2">
      <c r="AV7748" s="191" t="str">
        <f t="shared" ref="AV7748:AV7811" si="125">AY7748&amp;"_"&amp;AW7748&amp;"_"&amp;AZ7748&amp;"_"&amp;BA7748&amp;"_"&amp;AX7748</f>
        <v>512_RS_41_2_202425</v>
      </c>
      <c r="AW7748" s="191" t="s">
        <v>92</v>
      </c>
      <c r="AX7748" s="18">
        <v>202425</v>
      </c>
      <c r="AY7748" s="191">
        <v>512</v>
      </c>
      <c r="AZ7748" s="191">
        <v>41</v>
      </c>
      <c r="BA7748" s="191">
        <v>2</v>
      </c>
      <c r="BB7748" s="191">
        <v>0</v>
      </c>
    </row>
    <row r="7749" spans="48:54" x14ac:dyDescent="0.2">
      <c r="AV7749" s="191" t="str">
        <f t="shared" si="125"/>
        <v>514_RS_41_2_202425</v>
      </c>
      <c r="AW7749" s="191" t="s">
        <v>92</v>
      </c>
      <c r="AX7749" s="18">
        <v>202425</v>
      </c>
      <c r="AY7749" s="191">
        <v>514</v>
      </c>
      <c r="AZ7749" s="191">
        <v>41</v>
      </c>
      <c r="BA7749" s="191">
        <v>2</v>
      </c>
      <c r="BB7749" s="191">
        <v>-140</v>
      </c>
    </row>
    <row r="7750" spans="48:54" x14ac:dyDescent="0.2">
      <c r="AV7750" s="191" t="str">
        <f t="shared" si="125"/>
        <v>516_RS_41_2_202425</v>
      </c>
      <c r="AW7750" s="191" t="s">
        <v>92</v>
      </c>
      <c r="AX7750" s="18">
        <v>202425</v>
      </c>
      <c r="AY7750" s="191">
        <v>516</v>
      </c>
      <c r="AZ7750" s="191">
        <v>41</v>
      </c>
      <c r="BA7750" s="191">
        <v>2</v>
      </c>
      <c r="BB7750" s="191">
        <v>-1.7000000000000001E-2</v>
      </c>
    </row>
    <row r="7751" spans="48:54" x14ac:dyDescent="0.2">
      <c r="AV7751" s="191" t="str">
        <f t="shared" si="125"/>
        <v>518_RS_41_2_202425</v>
      </c>
      <c r="AW7751" s="191" t="s">
        <v>92</v>
      </c>
      <c r="AX7751" s="18">
        <v>202425</v>
      </c>
      <c r="AY7751" s="191">
        <v>518</v>
      </c>
      <c r="AZ7751" s="191">
        <v>41</v>
      </c>
      <c r="BA7751" s="191">
        <v>2</v>
      </c>
      <c r="BB7751" s="191">
        <v>0</v>
      </c>
    </row>
    <row r="7752" spans="48:54" x14ac:dyDescent="0.2">
      <c r="AV7752" s="191" t="str">
        <f t="shared" si="125"/>
        <v>520_RS_41_2_202425</v>
      </c>
      <c r="AW7752" s="191" t="s">
        <v>92</v>
      </c>
      <c r="AX7752" s="18">
        <v>202425</v>
      </c>
      <c r="AY7752" s="191">
        <v>520</v>
      </c>
      <c r="AZ7752" s="191">
        <v>41</v>
      </c>
      <c r="BA7752" s="191">
        <v>2</v>
      </c>
      <c r="BB7752" s="191">
        <v>-1552.828</v>
      </c>
    </row>
    <row r="7753" spans="48:54" x14ac:dyDescent="0.2">
      <c r="AV7753" s="191" t="str">
        <f t="shared" si="125"/>
        <v>522_RS_41_2_202425</v>
      </c>
      <c r="AW7753" s="191" t="s">
        <v>92</v>
      </c>
      <c r="AX7753" s="18">
        <v>202425</v>
      </c>
      <c r="AY7753" s="191">
        <v>522</v>
      </c>
      <c r="AZ7753" s="191">
        <v>41</v>
      </c>
      <c r="BA7753" s="191">
        <v>2</v>
      </c>
      <c r="BB7753" s="191">
        <v>-60.715000000000003</v>
      </c>
    </row>
    <row r="7754" spans="48:54" x14ac:dyDescent="0.2">
      <c r="AV7754" s="191" t="str">
        <f t="shared" si="125"/>
        <v>524_RS_41_2_202425</v>
      </c>
      <c r="AW7754" s="191" t="s">
        <v>92</v>
      </c>
      <c r="AX7754" s="18">
        <v>202425</v>
      </c>
      <c r="AY7754" s="191">
        <v>524</v>
      </c>
      <c r="AZ7754" s="191">
        <v>41</v>
      </c>
      <c r="BA7754" s="191">
        <v>2</v>
      </c>
      <c r="BB7754" s="191">
        <v>-217.10049999999998</v>
      </c>
    </row>
    <row r="7755" spans="48:54" x14ac:dyDescent="0.2">
      <c r="AV7755" s="191" t="str">
        <f t="shared" si="125"/>
        <v>526_RS_41_2_202425</v>
      </c>
      <c r="AW7755" s="191" t="s">
        <v>92</v>
      </c>
      <c r="AX7755" s="18">
        <v>202425</v>
      </c>
      <c r="AY7755" s="191">
        <v>526</v>
      </c>
      <c r="AZ7755" s="191">
        <v>41</v>
      </c>
      <c r="BA7755" s="191">
        <v>2</v>
      </c>
      <c r="BB7755" s="191">
        <v>0</v>
      </c>
    </row>
    <row r="7756" spans="48:54" x14ac:dyDescent="0.2">
      <c r="AV7756" s="191" t="str">
        <f t="shared" si="125"/>
        <v>528_RS_41_2_202425</v>
      </c>
      <c r="AW7756" s="191" t="s">
        <v>92</v>
      </c>
      <c r="AX7756" s="18">
        <v>202425</v>
      </c>
      <c r="AY7756" s="191">
        <v>528</v>
      </c>
      <c r="AZ7756" s="191">
        <v>41</v>
      </c>
      <c r="BA7756" s="191">
        <v>2</v>
      </c>
      <c r="BB7756" s="191">
        <v>-259</v>
      </c>
    </row>
    <row r="7757" spans="48:54" x14ac:dyDescent="0.2">
      <c r="AV7757" s="191" t="str">
        <f t="shared" si="125"/>
        <v>530_RS_41_2_202425</v>
      </c>
      <c r="AW7757" s="191" t="s">
        <v>92</v>
      </c>
      <c r="AX7757" s="18">
        <v>202425</v>
      </c>
      <c r="AY7757" s="191">
        <v>530</v>
      </c>
      <c r="AZ7757" s="191">
        <v>41</v>
      </c>
      <c r="BA7757" s="191">
        <v>2</v>
      </c>
      <c r="BB7757" s="191">
        <v>-226.20699999999999</v>
      </c>
    </row>
    <row r="7758" spans="48:54" x14ac:dyDescent="0.2">
      <c r="AV7758" s="191" t="str">
        <f t="shared" si="125"/>
        <v>532_RS_41_2_202425</v>
      </c>
      <c r="AW7758" s="191" t="s">
        <v>92</v>
      </c>
      <c r="AX7758" s="18">
        <v>202425</v>
      </c>
      <c r="AY7758" s="191">
        <v>532</v>
      </c>
      <c r="AZ7758" s="191">
        <v>41</v>
      </c>
      <c r="BA7758" s="191">
        <v>2</v>
      </c>
      <c r="BB7758" s="191">
        <v>-1565.1869999999999</v>
      </c>
    </row>
    <row r="7759" spans="48:54" x14ac:dyDescent="0.2">
      <c r="AV7759" s="191" t="str">
        <f t="shared" si="125"/>
        <v>534_RS_41_2_202425</v>
      </c>
      <c r="AW7759" s="191" t="s">
        <v>92</v>
      </c>
      <c r="AX7759" s="18">
        <v>202425</v>
      </c>
      <c r="AY7759" s="191">
        <v>534</v>
      </c>
      <c r="AZ7759" s="191">
        <v>41</v>
      </c>
      <c r="BA7759" s="191">
        <v>2</v>
      </c>
      <c r="BB7759" s="191">
        <v>-398.53253999999998</v>
      </c>
    </row>
    <row r="7760" spans="48:54" x14ac:dyDescent="0.2">
      <c r="AV7760" s="191" t="str">
        <f t="shared" si="125"/>
        <v>536_RS_41_2_202425</v>
      </c>
      <c r="AW7760" s="191" t="s">
        <v>92</v>
      </c>
      <c r="AX7760" s="18">
        <v>202425</v>
      </c>
      <c r="AY7760" s="191">
        <v>536</v>
      </c>
      <c r="AZ7760" s="191">
        <v>41</v>
      </c>
      <c r="BA7760" s="191">
        <v>2</v>
      </c>
      <c r="BB7760" s="191">
        <v>-72.97999999999999</v>
      </c>
    </row>
    <row r="7761" spans="48:54" x14ac:dyDescent="0.2">
      <c r="AV7761" s="191" t="str">
        <f t="shared" si="125"/>
        <v>538_RS_41_2_202425</v>
      </c>
      <c r="AW7761" s="191" t="s">
        <v>92</v>
      </c>
      <c r="AX7761" s="18">
        <v>202425</v>
      </c>
      <c r="AY7761" s="191">
        <v>538</v>
      </c>
      <c r="AZ7761" s="191">
        <v>41</v>
      </c>
      <c r="BA7761" s="191">
        <v>2</v>
      </c>
      <c r="BB7761" s="191">
        <v>-111.056</v>
      </c>
    </row>
    <row r="7762" spans="48:54" x14ac:dyDescent="0.2">
      <c r="AV7762" s="191" t="str">
        <f t="shared" si="125"/>
        <v>540_RS_41_2_202425</v>
      </c>
      <c r="AW7762" s="191" t="s">
        <v>92</v>
      </c>
      <c r="AX7762" s="18">
        <v>202425</v>
      </c>
      <c r="AY7762" s="191">
        <v>540</v>
      </c>
      <c r="AZ7762" s="191">
        <v>41</v>
      </c>
      <c r="BA7762" s="191">
        <v>2</v>
      </c>
      <c r="BB7762" s="191">
        <v>-22.623000000000001</v>
      </c>
    </row>
    <row r="7763" spans="48:54" x14ac:dyDescent="0.2">
      <c r="AV7763" s="191" t="str">
        <f t="shared" si="125"/>
        <v>542_RS_41_2_202425</v>
      </c>
      <c r="AW7763" s="191" t="s">
        <v>92</v>
      </c>
      <c r="AX7763" s="18">
        <v>202425</v>
      </c>
      <c r="AY7763" s="191">
        <v>542</v>
      </c>
      <c r="AZ7763" s="191">
        <v>41</v>
      </c>
      <c r="BA7763" s="191">
        <v>2</v>
      </c>
      <c r="BB7763" s="191">
        <v>-697.28866999999991</v>
      </c>
    </row>
    <row r="7764" spans="48:54" x14ac:dyDescent="0.2">
      <c r="AV7764" s="191" t="str">
        <f t="shared" si="125"/>
        <v>544_RS_41_2_202425</v>
      </c>
      <c r="AW7764" s="191" t="s">
        <v>92</v>
      </c>
      <c r="AX7764" s="18">
        <v>202425</v>
      </c>
      <c r="AY7764" s="191">
        <v>544</v>
      </c>
      <c r="AZ7764" s="191">
        <v>41</v>
      </c>
      <c r="BA7764" s="191">
        <v>2</v>
      </c>
      <c r="BB7764" s="191">
        <v>0</v>
      </c>
    </row>
    <row r="7765" spans="48:54" x14ac:dyDescent="0.2">
      <c r="AV7765" s="191" t="str">
        <f t="shared" si="125"/>
        <v>545_RS_41_2_202425</v>
      </c>
      <c r="AW7765" s="191" t="s">
        <v>92</v>
      </c>
      <c r="AX7765" s="18">
        <v>202425</v>
      </c>
      <c r="AY7765" s="191">
        <v>545</v>
      </c>
      <c r="AZ7765" s="191">
        <v>41</v>
      </c>
      <c r="BA7765" s="191">
        <v>2</v>
      </c>
      <c r="BB7765" s="191">
        <v>-164.79387</v>
      </c>
    </row>
    <row r="7766" spans="48:54" x14ac:dyDescent="0.2">
      <c r="AV7766" s="191" t="str">
        <f t="shared" si="125"/>
        <v>546_RS_41_2_202425</v>
      </c>
      <c r="AW7766" s="191" t="s">
        <v>92</v>
      </c>
      <c r="AX7766" s="18">
        <v>202425</v>
      </c>
      <c r="AY7766" s="191">
        <v>546</v>
      </c>
      <c r="AZ7766" s="191">
        <v>41</v>
      </c>
      <c r="BA7766" s="191">
        <v>2</v>
      </c>
      <c r="BB7766" s="191">
        <v>-339</v>
      </c>
    </row>
    <row r="7767" spans="48:54" x14ac:dyDescent="0.2">
      <c r="AV7767" s="191" t="str">
        <f t="shared" si="125"/>
        <v>548_RS_41_2_202425</v>
      </c>
      <c r="AW7767" s="191" t="s">
        <v>92</v>
      </c>
      <c r="AX7767" s="18">
        <v>202425</v>
      </c>
      <c r="AY7767" s="191">
        <v>548</v>
      </c>
      <c r="AZ7767" s="191">
        <v>41</v>
      </c>
      <c r="BA7767" s="191">
        <v>2</v>
      </c>
      <c r="BB7767" s="191">
        <v>-755.06500000000005</v>
      </c>
    </row>
    <row r="7768" spans="48:54" x14ac:dyDescent="0.2">
      <c r="AV7768" s="191" t="str">
        <f t="shared" si="125"/>
        <v>550_RS_41_2_202425</v>
      </c>
      <c r="AW7768" s="191" t="s">
        <v>92</v>
      </c>
      <c r="AX7768" s="18">
        <v>202425</v>
      </c>
      <c r="AY7768" s="191">
        <v>550</v>
      </c>
      <c r="AZ7768" s="191">
        <v>41</v>
      </c>
      <c r="BA7768" s="191">
        <v>2</v>
      </c>
      <c r="BB7768" s="191">
        <v>-54.801960000000001</v>
      </c>
    </row>
    <row r="7769" spans="48:54" x14ac:dyDescent="0.2">
      <c r="AV7769" s="191" t="str">
        <f t="shared" si="125"/>
        <v>552_RS_41_2_202425</v>
      </c>
      <c r="AW7769" s="191" t="s">
        <v>92</v>
      </c>
      <c r="AX7769" s="18">
        <v>202425</v>
      </c>
      <c r="AY7769" s="191">
        <v>552</v>
      </c>
      <c r="AZ7769" s="191">
        <v>41</v>
      </c>
      <c r="BA7769" s="191">
        <v>2</v>
      </c>
      <c r="BB7769" s="191">
        <v>-10136.658109999998</v>
      </c>
    </row>
    <row r="7770" spans="48:54" x14ac:dyDescent="0.2">
      <c r="AV7770" s="191" t="str">
        <f t="shared" si="125"/>
        <v>562_RS_41_2_202425</v>
      </c>
      <c r="AW7770" s="191" t="s">
        <v>92</v>
      </c>
      <c r="AX7770" s="18">
        <v>202425</v>
      </c>
      <c r="AY7770" s="191">
        <v>562</v>
      </c>
      <c r="AZ7770" s="191">
        <v>41</v>
      </c>
      <c r="BA7770" s="191">
        <v>2</v>
      </c>
      <c r="BB7770" s="191">
        <v>0</v>
      </c>
    </row>
    <row r="7771" spans="48:54" x14ac:dyDescent="0.2">
      <c r="AV7771" s="191" t="str">
        <f t="shared" si="125"/>
        <v>564_RS_41_2_202425</v>
      </c>
      <c r="AW7771" s="191" t="s">
        <v>92</v>
      </c>
      <c r="AX7771" s="18">
        <v>202425</v>
      </c>
      <c r="AY7771" s="191">
        <v>564</v>
      </c>
      <c r="AZ7771" s="191">
        <v>41</v>
      </c>
      <c r="BA7771" s="191">
        <v>2</v>
      </c>
      <c r="BB7771" s="191">
        <v>0</v>
      </c>
    </row>
    <row r="7772" spans="48:54" x14ac:dyDescent="0.2">
      <c r="AV7772" s="191" t="str">
        <f t="shared" si="125"/>
        <v>566_RS_41_2_202425</v>
      </c>
      <c r="AW7772" s="191" t="s">
        <v>92</v>
      </c>
      <c r="AX7772" s="18">
        <v>202425</v>
      </c>
      <c r="AY7772" s="191">
        <v>566</v>
      </c>
      <c r="AZ7772" s="191">
        <v>41</v>
      </c>
      <c r="BA7772" s="191">
        <v>2</v>
      </c>
      <c r="BB7772" s="191">
        <v>0</v>
      </c>
    </row>
    <row r="7773" spans="48:54" x14ac:dyDescent="0.2">
      <c r="AV7773" s="191" t="str">
        <f t="shared" si="125"/>
        <v>568_RS_41_2_202425</v>
      </c>
      <c r="AW7773" s="191" t="s">
        <v>92</v>
      </c>
      <c r="AX7773" s="18">
        <v>202425</v>
      </c>
      <c r="AY7773" s="191">
        <v>568</v>
      </c>
      <c r="AZ7773" s="191">
        <v>41</v>
      </c>
      <c r="BA7773" s="191">
        <v>2</v>
      </c>
      <c r="BB7773" s="191">
        <v>0</v>
      </c>
    </row>
    <row r="7774" spans="48:54" x14ac:dyDescent="0.2">
      <c r="AV7774" s="191" t="str">
        <f t="shared" si="125"/>
        <v>572_RS_41_2_202425</v>
      </c>
      <c r="AW7774" s="191" t="s">
        <v>92</v>
      </c>
      <c r="AX7774" s="18">
        <v>202425</v>
      </c>
      <c r="AY7774" s="191">
        <v>572</v>
      </c>
      <c r="AZ7774" s="191">
        <v>41</v>
      </c>
      <c r="BA7774" s="191">
        <v>2</v>
      </c>
      <c r="BB7774" s="191">
        <v>0</v>
      </c>
    </row>
    <row r="7775" spans="48:54" x14ac:dyDescent="0.2">
      <c r="AV7775" s="191" t="str">
        <f t="shared" si="125"/>
        <v>574_RS_41_2_202425</v>
      </c>
      <c r="AW7775" s="191" t="s">
        <v>92</v>
      </c>
      <c r="AX7775" s="18">
        <v>202425</v>
      </c>
      <c r="AY7775" s="191">
        <v>574</v>
      </c>
      <c r="AZ7775" s="191">
        <v>41</v>
      </c>
      <c r="BA7775" s="191">
        <v>2</v>
      </c>
      <c r="BB7775" s="191">
        <v>0</v>
      </c>
    </row>
    <row r="7776" spans="48:54" x14ac:dyDescent="0.2">
      <c r="AV7776" s="191" t="str">
        <f t="shared" si="125"/>
        <v>576_RS_41_2_202425</v>
      </c>
      <c r="AW7776" s="191" t="s">
        <v>92</v>
      </c>
      <c r="AX7776" s="18">
        <v>202425</v>
      </c>
      <c r="AY7776" s="191">
        <v>576</v>
      </c>
      <c r="AZ7776" s="191">
        <v>41</v>
      </c>
      <c r="BA7776" s="191">
        <v>2</v>
      </c>
      <c r="BB7776" s="191">
        <v>0</v>
      </c>
    </row>
    <row r="7777" spans="48:54" x14ac:dyDescent="0.2">
      <c r="AV7777" s="191" t="str">
        <f t="shared" si="125"/>
        <v>582_RS_41_2_202425</v>
      </c>
      <c r="AW7777" s="191" t="s">
        <v>92</v>
      </c>
      <c r="AX7777" s="18">
        <v>202425</v>
      </c>
      <c r="AY7777" s="191">
        <v>582</v>
      </c>
      <c r="AZ7777" s="191">
        <v>41</v>
      </c>
      <c r="BA7777" s="191">
        <v>2</v>
      </c>
      <c r="BB7777" s="191">
        <v>0</v>
      </c>
    </row>
    <row r="7778" spans="48:54" x14ac:dyDescent="0.2">
      <c r="AV7778" s="191" t="str">
        <f t="shared" si="125"/>
        <v>584_RS_41_2_202425</v>
      </c>
      <c r="AW7778" s="191" t="s">
        <v>92</v>
      </c>
      <c r="AX7778" s="18">
        <v>202425</v>
      </c>
      <c r="AY7778" s="191">
        <v>584</v>
      </c>
      <c r="AZ7778" s="191">
        <v>41</v>
      </c>
      <c r="BA7778" s="191">
        <v>2</v>
      </c>
      <c r="BB7778" s="191">
        <v>0</v>
      </c>
    </row>
    <row r="7779" spans="48:54" x14ac:dyDescent="0.2">
      <c r="AV7779" s="191" t="str">
        <f t="shared" si="125"/>
        <v>586_RS_41_2_202425</v>
      </c>
      <c r="AW7779" s="191" t="s">
        <v>92</v>
      </c>
      <c r="AX7779" s="18">
        <v>202425</v>
      </c>
      <c r="AY7779" s="191">
        <v>586</v>
      </c>
      <c r="AZ7779" s="191">
        <v>41</v>
      </c>
      <c r="BA7779" s="191">
        <v>2</v>
      </c>
      <c r="BB7779" s="191">
        <v>0</v>
      </c>
    </row>
    <row r="7780" spans="48:54" x14ac:dyDescent="0.2">
      <c r="AV7780" s="191" t="str">
        <f t="shared" si="125"/>
        <v>512_RS_41_4_202425</v>
      </c>
      <c r="AW7780" s="191" t="s">
        <v>92</v>
      </c>
      <c r="AX7780" s="18">
        <v>202425</v>
      </c>
      <c r="AY7780" s="191">
        <v>512</v>
      </c>
      <c r="AZ7780" s="191">
        <v>41</v>
      </c>
      <c r="BA7780" s="191">
        <v>4</v>
      </c>
      <c r="BB7780" s="191">
        <v>4352</v>
      </c>
    </row>
    <row r="7781" spans="48:54" x14ac:dyDescent="0.2">
      <c r="AV7781" s="191" t="str">
        <f t="shared" si="125"/>
        <v>514_RS_41_4_202425</v>
      </c>
      <c r="AW7781" s="191" t="s">
        <v>92</v>
      </c>
      <c r="AX7781" s="18">
        <v>202425</v>
      </c>
      <c r="AY7781" s="191">
        <v>514</v>
      </c>
      <c r="AZ7781" s="191">
        <v>41</v>
      </c>
      <c r="BA7781" s="191">
        <v>4</v>
      </c>
      <c r="BB7781" s="191">
        <v>10716.602999999999</v>
      </c>
    </row>
    <row r="7782" spans="48:54" x14ac:dyDescent="0.2">
      <c r="AV7782" s="191" t="str">
        <f t="shared" si="125"/>
        <v>516_RS_41_4_202425</v>
      </c>
      <c r="AW7782" s="191" t="s">
        <v>92</v>
      </c>
      <c r="AX7782" s="18">
        <v>202425</v>
      </c>
      <c r="AY7782" s="191">
        <v>516</v>
      </c>
      <c r="AZ7782" s="191">
        <v>41</v>
      </c>
      <c r="BA7782" s="191">
        <v>4</v>
      </c>
      <c r="BB7782" s="191">
        <v>5293.5132400000002</v>
      </c>
    </row>
    <row r="7783" spans="48:54" x14ac:dyDescent="0.2">
      <c r="AV7783" s="191" t="str">
        <f t="shared" si="125"/>
        <v>518_RS_41_4_202425</v>
      </c>
      <c r="AW7783" s="191" t="s">
        <v>92</v>
      </c>
      <c r="AX7783" s="18">
        <v>202425</v>
      </c>
      <c r="AY7783" s="191">
        <v>518</v>
      </c>
      <c r="AZ7783" s="191">
        <v>41</v>
      </c>
      <c r="BA7783" s="191">
        <v>4</v>
      </c>
      <c r="BB7783" s="191">
        <v>685.75599999999997</v>
      </c>
    </row>
    <row r="7784" spans="48:54" x14ac:dyDescent="0.2">
      <c r="AV7784" s="191" t="str">
        <f t="shared" si="125"/>
        <v>520_RS_41_4_202425</v>
      </c>
      <c r="AW7784" s="191" t="s">
        <v>92</v>
      </c>
      <c r="AX7784" s="18">
        <v>202425</v>
      </c>
      <c r="AY7784" s="191">
        <v>520</v>
      </c>
      <c r="AZ7784" s="191">
        <v>41</v>
      </c>
      <c r="BA7784" s="191">
        <v>4</v>
      </c>
      <c r="BB7784" s="191">
        <v>5561.3049999999994</v>
      </c>
    </row>
    <row r="7785" spans="48:54" x14ac:dyDescent="0.2">
      <c r="AV7785" s="191" t="str">
        <f t="shared" si="125"/>
        <v>522_RS_41_4_202425</v>
      </c>
      <c r="AW7785" s="191" t="s">
        <v>92</v>
      </c>
      <c r="AX7785" s="18">
        <v>202425</v>
      </c>
      <c r="AY7785" s="191">
        <v>522</v>
      </c>
      <c r="AZ7785" s="191">
        <v>41</v>
      </c>
      <c r="BA7785" s="191">
        <v>4</v>
      </c>
      <c r="BB7785" s="191">
        <v>3911.1961199999996</v>
      </c>
    </row>
    <row r="7786" spans="48:54" x14ac:dyDescent="0.2">
      <c r="AV7786" s="191" t="str">
        <f t="shared" si="125"/>
        <v>524_RS_41_4_202425</v>
      </c>
      <c r="AW7786" s="191" t="s">
        <v>92</v>
      </c>
      <c r="AX7786" s="18">
        <v>202425</v>
      </c>
      <c r="AY7786" s="191">
        <v>524</v>
      </c>
      <c r="AZ7786" s="191">
        <v>41</v>
      </c>
      <c r="BA7786" s="191">
        <v>4</v>
      </c>
      <c r="BB7786" s="191">
        <v>7306.5584500000004</v>
      </c>
    </row>
    <row r="7787" spans="48:54" x14ac:dyDescent="0.2">
      <c r="AV7787" s="191" t="str">
        <f t="shared" si="125"/>
        <v>526_RS_41_4_202425</v>
      </c>
      <c r="AW7787" s="191" t="s">
        <v>92</v>
      </c>
      <c r="AX7787" s="18">
        <v>202425</v>
      </c>
      <c r="AY7787" s="191">
        <v>526</v>
      </c>
      <c r="AZ7787" s="191">
        <v>41</v>
      </c>
      <c r="BA7787" s="191">
        <v>4</v>
      </c>
      <c r="BB7787" s="191">
        <v>1198.777</v>
      </c>
    </row>
    <row r="7788" spans="48:54" x14ac:dyDescent="0.2">
      <c r="AV7788" s="191" t="str">
        <f t="shared" si="125"/>
        <v>528_RS_41_4_202425</v>
      </c>
      <c r="AW7788" s="191" t="s">
        <v>92</v>
      </c>
      <c r="AX7788" s="18">
        <v>202425</v>
      </c>
      <c r="AY7788" s="191">
        <v>528</v>
      </c>
      <c r="AZ7788" s="191">
        <v>41</v>
      </c>
      <c r="BA7788" s="191">
        <v>4</v>
      </c>
      <c r="BB7788" s="191">
        <v>2992</v>
      </c>
    </row>
    <row r="7789" spans="48:54" x14ac:dyDescent="0.2">
      <c r="AV7789" s="191" t="str">
        <f t="shared" si="125"/>
        <v>530_RS_41_4_202425</v>
      </c>
      <c r="AW7789" s="191" t="s">
        <v>92</v>
      </c>
      <c r="AX7789" s="18">
        <v>202425</v>
      </c>
      <c r="AY7789" s="191">
        <v>530</v>
      </c>
      <c r="AZ7789" s="191">
        <v>41</v>
      </c>
      <c r="BA7789" s="191">
        <v>4</v>
      </c>
      <c r="BB7789" s="191">
        <v>9880.6170000000002</v>
      </c>
    </row>
    <row r="7790" spans="48:54" x14ac:dyDescent="0.2">
      <c r="AV7790" s="191" t="str">
        <f t="shared" si="125"/>
        <v>532_RS_41_4_202425</v>
      </c>
      <c r="AW7790" s="191" t="s">
        <v>92</v>
      </c>
      <c r="AX7790" s="18">
        <v>202425</v>
      </c>
      <c r="AY7790" s="191">
        <v>532</v>
      </c>
      <c r="AZ7790" s="191">
        <v>41</v>
      </c>
      <c r="BA7790" s="191">
        <v>4</v>
      </c>
      <c r="BB7790" s="191">
        <v>15499.710249999998</v>
      </c>
    </row>
    <row r="7791" spans="48:54" x14ac:dyDescent="0.2">
      <c r="AV7791" s="191" t="str">
        <f t="shared" si="125"/>
        <v>534_RS_41_4_202425</v>
      </c>
      <c r="AW7791" s="191" t="s">
        <v>92</v>
      </c>
      <c r="AX7791" s="18">
        <v>202425</v>
      </c>
      <c r="AY7791" s="191">
        <v>534</v>
      </c>
      <c r="AZ7791" s="191">
        <v>41</v>
      </c>
      <c r="BA7791" s="191">
        <v>4</v>
      </c>
      <c r="BB7791" s="191">
        <v>7515.1707299999998</v>
      </c>
    </row>
    <row r="7792" spans="48:54" x14ac:dyDescent="0.2">
      <c r="AV7792" s="191" t="str">
        <f t="shared" si="125"/>
        <v>536_RS_41_4_202425</v>
      </c>
      <c r="AW7792" s="191" t="s">
        <v>92</v>
      </c>
      <c r="AX7792" s="18">
        <v>202425</v>
      </c>
      <c r="AY7792" s="191">
        <v>536</v>
      </c>
      <c r="AZ7792" s="191">
        <v>41</v>
      </c>
      <c r="BA7792" s="191">
        <v>4</v>
      </c>
      <c r="BB7792" s="191">
        <v>5300.0119999999997</v>
      </c>
    </row>
    <row r="7793" spans="48:54" x14ac:dyDescent="0.2">
      <c r="AV7793" s="191" t="str">
        <f t="shared" si="125"/>
        <v>538_RS_41_4_202425</v>
      </c>
      <c r="AW7793" s="191" t="s">
        <v>92</v>
      </c>
      <c r="AX7793" s="18">
        <v>202425</v>
      </c>
      <c r="AY7793" s="191">
        <v>538</v>
      </c>
      <c r="AZ7793" s="191">
        <v>41</v>
      </c>
      <c r="BA7793" s="191">
        <v>4</v>
      </c>
      <c r="BB7793" s="191">
        <v>6417.3739999999998</v>
      </c>
    </row>
    <row r="7794" spans="48:54" x14ac:dyDescent="0.2">
      <c r="AV7794" s="191" t="str">
        <f t="shared" si="125"/>
        <v>540_RS_41_4_202425</v>
      </c>
      <c r="AW7794" s="191" t="s">
        <v>92</v>
      </c>
      <c r="AX7794" s="18">
        <v>202425</v>
      </c>
      <c r="AY7794" s="191">
        <v>540</v>
      </c>
      <c r="AZ7794" s="191">
        <v>41</v>
      </c>
      <c r="BA7794" s="191">
        <v>4</v>
      </c>
      <c r="BB7794" s="191">
        <v>6829.6600000000008</v>
      </c>
    </row>
    <row r="7795" spans="48:54" x14ac:dyDescent="0.2">
      <c r="AV7795" s="191" t="str">
        <f t="shared" si="125"/>
        <v>542_RS_41_4_202425</v>
      </c>
      <c r="AW7795" s="191" t="s">
        <v>92</v>
      </c>
      <c r="AX7795" s="18">
        <v>202425</v>
      </c>
      <c r="AY7795" s="191">
        <v>542</v>
      </c>
      <c r="AZ7795" s="191">
        <v>41</v>
      </c>
      <c r="BA7795" s="191">
        <v>4</v>
      </c>
      <c r="BB7795" s="191">
        <v>3464.4930399999998</v>
      </c>
    </row>
    <row r="7796" spans="48:54" x14ac:dyDescent="0.2">
      <c r="AV7796" s="191" t="str">
        <f t="shared" si="125"/>
        <v>544_RS_41_4_202425</v>
      </c>
      <c r="AW7796" s="191" t="s">
        <v>92</v>
      </c>
      <c r="AX7796" s="18">
        <v>202425</v>
      </c>
      <c r="AY7796" s="191">
        <v>544</v>
      </c>
      <c r="AZ7796" s="191">
        <v>41</v>
      </c>
      <c r="BA7796" s="191">
        <v>4</v>
      </c>
      <c r="BB7796" s="191">
        <v>9721.9090000000015</v>
      </c>
    </row>
    <row r="7797" spans="48:54" x14ac:dyDescent="0.2">
      <c r="AV7797" s="191" t="str">
        <f t="shared" si="125"/>
        <v>545_RS_41_4_202425</v>
      </c>
      <c r="AW7797" s="191" t="s">
        <v>92</v>
      </c>
      <c r="AX7797" s="18">
        <v>202425</v>
      </c>
      <c r="AY7797" s="191">
        <v>545</v>
      </c>
      <c r="AZ7797" s="191">
        <v>41</v>
      </c>
      <c r="BA7797" s="191">
        <v>4</v>
      </c>
      <c r="BB7797" s="191">
        <v>43.561350000000004</v>
      </c>
    </row>
    <row r="7798" spans="48:54" x14ac:dyDescent="0.2">
      <c r="AV7798" s="191" t="str">
        <f t="shared" si="125"/>
        <v>546_RS_41_4_202425</v>
      </c>
      <c r="AW7798" s="191" t="s">
        <v>92</v>
      </c>
      <c r="AX7798" s="18">
        <v>202425</v>
      </c>
      <c r="AY7798" s="191">
        <v>546</v>
      </c>
      <c r="AZ7798" s="191">
        <v>41</v>
      </c>
      <c r="BA7798" s="191">
        <v>4</v>
      </c>
      <c r="BB7798" s="191">
        <v>5318</v>
      </c>
    </row>
    <row r="7799" spans="48:54" x14ac:dyDescent="0.2">
      <c r="AV7799" s="191" t="str">
        <f t="shared" si="125"/>
        <v>548_RS_41_4_202425</v>
      </c>
      <c r="AW7799" s="191" t="s">
        <v>92</v>
      </c>
      <c r="AX7799" s="18">
        <v>202425</v>
      </c>
      <c r="AY7799" s="191">
        <v>548</v>
      </c>
      <c r="AZ7799" s="191">
        <v>41</v>
      </c>
      <c r="BA7799" s="191">
        <v>4</v>
      </c>
      <c r="BB7799" s="191">
        <v>3201.3209999999999</v>
      </c>
    </row>
    <row r="7800" spans="48:54" x14ac:dyDescent="0.2">
      <c r="AV7800" s="191" t="str">
        <f t="shared" si="125"/>
        <v>550_RS_41_4_202425</v>
      </c>
      <c r="AW7800" s="191" t="s">
        <v>92</v>
      </c>
      <c r="AX7800" s="18">
        <v>202425</v>
      </c>
      <c r="AY7800" s="191">
        <v>550</v>
      </c>
      <c r="AZ7800" s="191">
        <v>41</v>
      </c>
      <c r="BA7800" s="191">
        <v>4</v>
      </c>
      <c r="BB7800" s="191">
        <v>10601.181229999998</v>
      </c>
    </row>
    <row r="7801" spans="48:54" x14ac:dyDescent="0.2">
      <c r="AV7801" s="191" t="str">
        <f t="shared" si="125"/>
        <v>552_RS_41_4_202425</v>
      </c>
      <c r="AW7801" s="191" t="s">
        <v>92</v>
      </c>
      <c r="AX7801" s="18">
        <v>202425</v>
      </c>
      <c r="AY7801" s="191">
        <v>552</v>
      </c>
      <c r="AZ7801" s="191">
        <v>41</v>
      </c>
      <c r="BA7801" s="191">
        <v>4</v>
      </c>
      <c r="BB7801" s="191">
        <v>30963.75326999999</v>
      </c>
    </row>
    <row r="7802" spans="48:54" x14ac:dyDescent="0.2">
      <c r="AV7802" s="191" t="str">
        <f t="shared" si="125"/>
        <v>562_RS_41_4_202425</v>
      </c>
      <c r="AW7802" s="191" t="s">
        <v>92</v>
      </c>
      <c r="AX7802" s="18">
        <v>202425</v>
      </c>
      <c r="AY7802" s="191">
        <v>562</v>
      </c>
      <c r="AZ7802" s="191">
        <v>41</v>
      </c>
      <c r="BA7802" s="191">
        <v>4</v>
      </c>
      <c r="BB7802" s="191">
        <v>0</v>
      </c>
    </row>
    <row r="7803" spans="48:54" x14ac:dyDescent="0.2">
      <c r="AV7803" s="191" t="str">
        <f t="shared" si="125"/>
        <v>564_RS_41_4_202425</v>
      </c>
      <c r="AW7803" s="191" t="s">
        <v>92</v>
      </c>
      <c r="AX7803" s="18">
        <v>202425</v>
      </c>
      <c r="AY7803" s="191">
        <v>564</v>
      </c>
      <c r="AZ7803" s="191">
        <v>41</v>
      </c>
      <c r="BA7803" s="191">
        <v>4</v>
      </c>
      <c r="BB7803" s="191">
        <v>0</v>
      </c>
    </row>
    <row r="7804" spans="48:54" x14ac:dyDescent="0.2">
      <c r="AV7804" s="191" t="str">
        <f t="shared" si="125"/>
        <v>566_RS_41_4_202425</v>
      </c>
      <c r="AW7804" s="191" t="s">
        <v>92</v>
      </c>
      <c r="AX7804" s="18">
        <v>202425</v>
      </c>
      <c r="AY7804" s="191">
        <v>566</v>
      </c>
      <c r="AZ7804" s="191">
        <v>41</v>
      </c>
      <c r="BA7804" s="191">
        <v>4</v>
      </c>
      <c r="BB7804" s="191">
        <v>0</v>
      </c>
    </row>
    <row r="7805" spans="48:54" x14ac:dyDescent="0.2">
      <c r="AV7805" s="191" t="str">
        <f t="shared" si="125"/>
        <v>568_RS_41_4_202425</v>
      </c>
      <c r="AW7805" s="191" t="s">
        <v>92</v>
      </c>
      <c r="AX7805" s="18">
        <v>202425</v>
      </c>
      <c r="AY7805" s="191">
        <v>568</v>
      </c>
      <c r="AZ7805" s="191">
        <v>41</v>
      </c>
      <c r="BA7805" s="191">
        <v>4</v>
      </c>
      <c r="BB7805" s="191">
        <v>0</v>
      </c>
    </row>
    <row r="7806" spans="48:54" x14ac:dyDescent="0.2">
      <c r="AV7806" s="191" t="str">
        <f t="shared" si="125"/>
        <v>572_RS_41_4_202425</v>
      </c>
      <c r="AW7806" s="191" t="s">
        <v>92</v>
      </c>
      <c r="AX7806" s="18">
        <v>202425</v>
      </c>
      <c r="AY7806" s="191">
        <v>572</v>
      </c>
      <c r="AZ7806" s="191">
        <v>41</v>
      </c>
      <c r="BA7806" s="191">
        <v>4</v>
      </c>
      <c r="BB7806" s="191">
        <v>0</v>
      </c>
    </row>
    <row r="7807" spans="48:54" x14ac:dyDescent="0.2">
      <c r="AV7807" s="191" t="str">
        <f t="shared" si="125"/>
        <v>574_RS_41_4_202425</v>
      </c>
      <c r="AW7807" s="191" t="s">
        <v>92</v>
      </c>
      <c r="AX7807" s="18">
        <v>202425</v>
      </c>
      <c r="AY7807" s="191">
        <v>574</v>
      </c>
      <c r="AZ7807" s="191">
        <v>41</v>
      </c>
      <c r="BA7807" s="191">
        <v>4</v>
      </c>
      <c r="BB7807" s="191">
        <v>0</v>
      </c>
    </row>
    <row r="7808" spans="48:54" x14ac:dyDescent="0.2">
      <c r="AV7808" s="191" t="str">
        <f t="shared" si="125"/>
        <v>576_RS_41_4_202425</v>
      </c>
      <c r="AW7808" s="191" t="s">
        <v>92</v>
      </c>
      <c r="AX7808" s="18">
        <v>202425</v>
      </c>
      <c r="AY7808" s="191">
        <v>576</v>
      </c>
      <c r="AZ7808" s="191">
        <v>41</v>
      </c>
      <c r="BA7808" s="191">
        <v>4</v>
      </c>
      <c r="BB7808" s="191">
        <v>0</v>
      </c>
    </row>
    <row r="7809" spans="48:54" x14ac:dyDescent="0.2">
      <c r="AV7809" s="191" t="str">
        <f t="shared" si="125"/>
        <v>582_RS_41_4_202425</v>
      </c>
      <c r="AW7809" s="191" t="s">
        <v>92</v>
      </c>
      <c r="AX7809" s="18">
        <v>202425</v>
      </c>
      <c r="AY7809" s="191">
        <v>582</v>
      </c>
      <c r="AZ7809" s="191">
        <v>41</v>
      </c>
      <c r="BA7809" s="191">
        <v>4</v>
      </c>
      <c r="BB7809" s="191">
        <v>0</v>
      </c>
    </row>
    <row r="7810" spans="48:54" x14ac:dyDescent="0.2">
      <c r="AV7810" s="191" t="str">
        <f t="shared" si="125"/>
        <v>584_RS_41_4_202425</v>
      </c>
      <c r="AW7810" s="191" t="s">
        <v>92</v>
      </c>
      <c r="AX7810" s="18">
        <v>202425</v>
      </c>
      <c r="AY7810" s="191">
        <v>584</v>
      </c>
      <c r="AZ7810" s="191">
        <v>41</v>
      </c>
      <c r="BA7810" s="191">
        <v>4</v>
      </c>
      <c r="BB7810" s="191">
        <v>0</v>
      </c>
    </row>
    <row r="7811" spans="48:54" x14ac:dyDescent="0.2">
      <c r="AV7811" s="191" t="str">
        <f t="shared" si="125"/>
        <v>586_RS_41_4_202425</v>
      </c>
      <c r="AW7811" s="191" t="s">
        <v>92</v>
      </c>
      <c r="AX7811" s="18">
        <v>202425</v>
      </c>
      <c r="AY7811" s="191">
        <v>586</v>
      </c>
      <c r="AZ7811" s="191">
        <v>41</v>
      </c>
      <c r="BA7811" s="191">
        <v>4</v>
      </c>
      <c r="BB7811" s="191">
        <v>0</v>
      </c>
    </row>
    <row r="7812" spans="48:54" x14ac:dyDescent="0.2">
      <c r="AV7812" s="191" t="str">
        <f t="shared" ref="AV7812:AV7875" si="126">AY7812&amp;"_"&amp;AW7812&amp;"_"&amp;AZ7812&amp;"_"&amp;BA7812&amp;"_"&amp;AX7812</f>
        <v>512_RS_41_5_202425</v>
      </c>
      <c r="AW7812" s="191" t="s">
        <v>92</v>
      </c>
      <c r="AX7812" s="18">
        <v>202425</v>
      </c>
      <c r="AY7812" s="191">
        <v>512</v>
      </c>
      <c r="AZ7812" s="191">
        <v>41</v>
      </c>
      <c r="BA7812" s="191">
        <v>5</v>
      </c>
      <c r="BB7812" s="191">
        <v>-3963</v>
      </c>
    </row>
    <row r="7813" spans="48:54" x14ac:dyDescent="0.2">
      <c r="AV7813" s="191" t="str">
        <f t="shared" si="126"/>
        <v>514_RS_41_5_202425</v>
      </c>
      <c r="AW7813" s="191" t="s">
        <v>92</v>
      </c>
      <c r="AX7813" s="18">
        <v>202425</v>
      </c>
      <c r="AY7813" s="191">
        <v>514</v>
      </c>
      <c r="AZ7813" s="191">
        <v>41</v>
      </c>
      <c r="BA7813" s="191">
        <v>5</v>
      </c>
      <c r="BB7813" s="191">
        <v>-9157.0220000000008</v>
      </c>
    </row>
    <row r="7814" spans="48:54" x14ac:dyDescent="0.2">
      <c r="AV7814" s="191" t="str">
        <f t="shared" si="126"/>
        <v>516_RS_41_5_202425</v>
      </c>
      <c r="AW7814" s="191" t="s">
        <v>92</v>
      </c>
      <c r="AX7814" s="18">
        <v>202425</v>
      </c>
      <c r="AY7814" s="191">
        <v>516</v>
      </c>
      <c r="AZ7814" s="191">
        <v>41</v>
      </c>
      <c r="BA7814" s="191">
        <v>5</v>
      </c>
      <c r="BB7814" s="191">
        <v>-4578.6660000000002</v>
      </c>
    </row>
    <row r="7815" spans="48:54" x14ac:dyDescent="0.2">
      <c r="AV7815" s="191" t="str">
        <f t="shared" si="126"/>
        <v>518_RS_41_5_202425</v>
      </c>
      <c r="AW7815" s="191" t="s">
        <v>92</v>
      </c>
      <c r="AX7815" s="18">
        <v>202425</v>
      </c>
      <c r="AY7815" s="191">
        <v>518</v>
      </c>
      <c r="AZ7815" s="191">
        <v>41</v>
      </c>
      <c r="BA7815" s="191">
        <v>5</v>
      </c>
      <c r="BB7815" s="191">
        <v>-1906.3489999999999</v>
      </c>
    </row>
    <row r="7816" spans="48:54" x14ac:dyDescent="0.2">
      <c r="AV7816" s="191" t="str">
        <f t="shared" si="126"/>
        <v>520_RS_41_5_202425</v>
      </c>
      <c r="AW7816" s="191" t="s">
        <v>92</v>
      </c>
      <c r="AX7816" s="18">
        <v>202425</v>
      </c>
      <c r="AY7816" s="191">
        <v>520</v>
      </c>
      <c r="AZ7816" s="191">
        <v>41</v>
      </c>
      <c r="BA7816" s="191">
        <v>5</v>
      </c>
      <c r="BB7816" s="191">
        <v>-7120.84</v>
      </c>
    </row>
    <row r="7817" spans="48:54" x14ac:dyDescent="0.2">
      <c r="AV7817" s="191" t="str">
        <f t="shared" si="126"/>
        <v>522_RS_41_5_202425</v>
      </c>
      <c r="AW7817" s="191" t="s">
        <v>92</v>
      </c>
      <c r="AX7817" s="18">
        <v>202425</v>
      </c>
      <c r="AY7817" s="191">
        <v>522</v>
      </c>
      <c r="AZ7817" s="191">
        <v>41</v>
      </c>
      <c r="BA7817" s="191">
        <v>5</v>
      </c>
      <c r="BB7817" s="191">
        <v>-4173.9523500000005</v>
      </c>
    </row>
    <row r="7818" spans="48:54" x14ac:dyDescent="0.2">
      <c r="AV7818" s="191" t="str">
        <f t="shared" si="126"/>
        <v>524_RS_41_5_202425</v>
      </c>
      <c r="AW7818" s="191" t="s">
        <v>92</v>
      </c>
      <c r="AX7818" s="18">
        <v>202425</v>
      </c>
      <c r="AY7818" s="191">
        <v>524</v>
      </c>
      <c r="AZ7818" s="191">
        <v>41</v>
      </c>
      <c r="BA7818" s="191">
        <v>5</v>
      </c>
      <c r="BB7818" s="191">
        <v>-7243.7608200000004</v>
      </c>
    </row>
    <row r="7819" spans="48:54" x14ac:dyDescent="0.2">
      <c r="AV7819" s="191" t="str">
        <f t="shared" si="126"/>
        <v>526_RS_41_5_202425</v>
      </c>
      <c r="AW7819" s="191" t="s">
        <v>92</v>
      </c>
      <c r="AX7819" s="18">
        <v>202425</v>
      </c>
      <c r="AY7819" s="191">
        <v>526</v>
      </c>
      <c r="AZ7819" s="191">
        <v>41</v>
      </c>
      <c r="BA7819" s="191">
        <v>5</v>
      </c>
      <c r="BB7819" s="191">
        <v>-1198.777</v>
      </c>
    </row>
    <row r="7820" spans="48:54" x14ac:dyDescent="0.2">
      <c r="AV7820" s="191" t="str">
        <f t="shared" si="126"/>
        <v>528_RS_41_5_202425</v>
      </c>
      <c r="AW7820" s="191" t="s">
        <v>92</v>
      </c>
      <c r="AX7820" s="18">
        <v>202425</v>
      </c>
      <c r="AY7820" s="191">
        <v>528</v>
      </c>
      <c r="AZ7820" s="191">
        <v>41</v>
      </c>
      <c r="BA7820" s="191">
        <v>5</v>
      </c>
      <c r="BB7820" s="191">
        <v>-2734</v>
      </c>
    </row>
    <row r="7821" spans="48:54" x14ac:dyDescent="0.2">
      <c r="AV7821" s="191" t="str">
        <f t="shared" si="126"/>
        <v>530_RS_41_5_202425</v>
      </c>
      <c r="AW7821" s="191" t="s">
        <v>92</v>
      </c>
      <c r="AX7821" s="18">
        <v>202425</v>
      </c>
      <c r="AY7821" s="191">
        <v>530</v>
      </c>
      <c r="AZ7821" s="191">
        <v>41</v>
      </c>
      <c r="BA7821" s="191">
        <v>5</v>
      </c>
      <c r="BB7821" s="191">
        <v>-9644.1270000000004</v>
      </c>
    </row>
    <row r="7822" spans="48:54" x14ac:dyDescent="0.2">
      <c r="AV7822" s="191" t="str">
        <f t="shared" si="126"/>
        <v>532_RS_41_5_202425</v>
      </c>
      <c r="AW7822" s="191" t="s">
        <v>92</v>
      </c>
      <c r="AX7822" s="18">
        <v>202425</v>
      </c>
      <c r="AY7822" s="191">
        <v>532</v>
      </c>
      <c r="AZ7822" s="191">
        <v>41</v>
      </c>
      <c r="BA7822" s="191">
        <v>5</v>
      </c>
      <c r="BB7822" s="191">
        <v>-13672.857</v>
      </c>
    </row>
    <row r="7823" spans="48:54" x14ac:dyDescent="0.2">
      <c r="AV7823" s="191" t="str">
        <f t="shared" si="126"/>
        <v>534_RS_41_5_202425</v>
      </c>
      <c r="AW7823" s="191" t="s">
        <v>92</v>
      </c>
      <c r="AX7823" s="18">
        <v>202425</v>
      </c>
      <c r="AY7823" s="191">
        <v>534</v>
      </c>
      <c r="AZ7823" s="191">
        <v>41</v>
      </c>
      <c r="BA7823" s="191">
        <v>5</v>
      </c>
      <c r="BB7823" s="191">
        <v>-7213.8569299999999</v>
      </c>
    </row>
    <row r="7824" spans="48:54" x14ac:dyDescent="0.2">
      <c r="AV7824" s="191" t="str">
        <f t="shared" si="126"/>
        <v>536_RS_41_5_202425</v>
      </c>
      <c r="AW7824" s="191" t="s">
        <v>92</v>
      </c>
      <c r="AX7824" s="18">
        <v>202425</v>
      </c>
      <c r="AY7824" s="191">
        <v>536</v>
      </c>
      <c r="AZ7824" s="191">
        <v>41</v>
      </c>
      <c r="BA7824" s="191">
        <v>5</v>
      </c>
      <c r="BB7824" s="191">
        <v>-5094.6379999999999</v>
      </c>
    </row>
    <row r="7825" spans="48:54" x14ac:dyDescent="0.2">
      <c r="AV7825" s="191" t="str">
        <f t="shared" si="126"/>
        <v>538_RS_41_5_202425</v>
      </c>
      <c r="AW7825" s="191" t="s">
        <v>92</v>
      </c>
      <c r="AX7825" s="18">
        <v>202425</v>
      </c>
      <c r="AY7825" s="191">
        <v>538</v>
      </c>
      <c r="AZ7825" s="191">
        <v>41</v>
      </c>
      <c r="BA7825" s="191">
        <v>5</v>
      </c>
      <c r="BB7825" s="191">
        <v>-6819.9110000000001</v>
      </c>
    </row>
    <row r="7826" spans="48:54" x14ac:dyDescent="0.2">
      <c r="AV7826" s="191" t="str">
        <f t="shared" si="126"/>
        <v>540_RS_41_5_202425</v>
      </c>
      <c r="AW7826" s="191" t="s">
        <v>92</v>
      </c>
      <c r="AX7826" s="18">
        <v>202425</v>
      </c>
      <c r="AY7826" s="191">
        <v>540</v>
      </c>
      <c r="AZ7826" s="191">
        <v>41</v>
      </c>
      <c r="BA7826" s="191">
        <v>5</v>
      </c>
      <c r="BB7826" s="191">
        <v>-6684.5280000000002</v>
      </c>
    </row>
    <row r="7827" spans="48:54" x14ac:dyDescent="0.2">
      <c r="AV7827" s="191" t="str">
        <f t="shared" si="126"/>
        <v>542_RS_41_5_202425</v>
      </c>
      <c r="AW7827" s="191" t="s">
        <v>92</v>
      </c>
      <c r="AX7827" s="18">
        <v>202425</v>
      </c>
      <c r="AY7827" s="191">
        <v>542</v>
      </c>
      <c r="AZ7827" s="191">
        <v>41</v>
      </c>
      <c r="BA7827" s="191">
        <v>5</v>
      </c>
      <c r="BB7827" s="191">
        <v>-3157.239</v>
      </c>
    </row>
    <row r="7828" spans="48:54" x14ac:dyDescent="0.2">
      <c r="AV7828" s="191" t="str">
        <f t="shared" si="126"/>
        <v>544_RS_41_5_202425</v>
      </c>
      <c r="AW7828" s="191" t="s">
        <v>92</v>
      </c>
      <c r="AX7828" s="18">
        <v>202425</v>
      </c>
      <c r="AY7828" s="191">
        <v>544</v>
      </c>
      <c r="AZ7828" s="191">
        <v>41</v>
      </c>
      <c r="BA7828" s="191">
        <v>5</v>
      </c>
      <c r="BB7828" s="191">
        <v>-9229.6029999999992</v>
      </c>
    </row>
    <row r="7829" spans="48:54" x14ac:dyDescent="0.2">
      <c r="AV7829" s="191" t="str">
        <f t="shared" si="126"/>
        <v>545_RS_41_5_202425</v>
      </c>
      <c r="AW7829" s="191" t="s">
        <v>92</v>
      </c>
      <c r="AX7829" s="18">
        <v>202425</v>
      </c>
      <c r="AY7829" s="191">
        <v>545</v>
      </c>
      <c r="AZ7829" s="191">
        <v>41</v>
      </c>
      <c r="BA7829" s="191">
        <v>5</v>
      </c>
      <c r="BB7829" s="191">
        <v>-12.081</v>
      </c>
    </row>
    <row r="7830" spans="48:54" x14ac:dyDescent="0.2">
      <c r="AV7830" s="191" t="str">
        <f t="shared" si="126"/>
        <v>546_RS_41_5_202425</v>
      </c>
      <c r="AW7830" s="191" t="s">
        <v>92</v>
      </c>
      <c r="AX7830" s="18">
        <v>202425</v>
      </c>
      <c r="AY7830" s="191">
        <v>546</v>
      </c>
      <c r="AZ7830" s="191">
        <v>41</v>
      </c>
      <c r="BA7830" s="191">
        <v>5</v>
      </c>
      <c r="BB7830" s="191">
        <v>-5098</v>
      </c>
    </row>
    <row r="7831" spans="48:54" x14ac:dyDescent="0.2">
      <c r="AV7831" s="191" t="str">
        <f t="shared" si="126"/>
        <v>548_RS_41_5_202425</v>
      </c>
      <c r="AW7831" s="191" t="s">
        <v>92</v>
      </c>
      <c r="AX7831" s="18">
        <v>202425</v>
      </c>
      <c r="AY7831" s="191">
        <v>548</v>
      </c>
      <c r="AZ7831" s="191">
        <v>41</v>
      </c>
      <c r="BA7831" s="191">
        <v>5</v>
      </c>
      <c r="BB7831" s="191">
        <v>-3046.32</v>
      </c>
    </row>
    <row r="7832" spans="48:54" x14ac:dyDescent="0.2">
      <c r="AV7832" s="191" t="str">
        <f t="shared" si="126"/>
        <v>550_RS_41_5_202425</v>
      </c>
      <c r="AW7832" s="191" t="s">
        <v>92</v>
      </c>
      <c r="AX7832" s="18">
        <v>202425</v>
      </c>
      <c r="AY7832" s="191">
        <v>550</v>
      </c>
      <c r="AZ7832" s="191">
        <v>41</v>
      </c>
      <c r="BA7832" s="191">
        <v>5</v>
      </c>
      <c r="BB7832" s="191">
        <v>-9413.7199799999999</v>
      </c>
    </row>
    <row r="7833" spans="48:54" x14ac:dyDescent="0.2">
      <c r="AV7833" s="191" t="str">
        <f t="shared" si="126"/>
        <v>552_RS_41_5_202425</v>
      </c>
      <c r="AW7833" s="191" t="s">
        <v>92</v>
      </c>
      <c r="AX7833" s="18">
        <v>202425</v>
      </c>
      <c r="AY7833" s="191">
        <v>552</v>
      </c>
      <c r="AZ7833" s="191">
        <v>41</v>
      </c>
      <c r="BA7833" s="191">
        <v>5</v>
      </c>
      <c r="BB7833" s="191">
        <v>-33373.665480000003</v>
      </c>
    </row>
    <row r="7834" spans="48:54" x14ac:dyDescent="0.2">
      <c r="AV7834" s="191" t="str">
        <f t="shared" si="126"/>
        <v>562_RS_41_5_202425</v>
      </c>
      <c r="AW7834" s="191" t="s">
        <v>92</v>
      </c>
      <c r="AX7834" s="18">
        <v>202425</v>
      </c>
      <c r="AY7834" s="191">
        <v>562</v>
      </c>
      <c r="AZ7834" s="191">
        <v>41</v>
      </c>
      <c r="BA7834" s="191">
        <v>5</v>
      </c>
      <c r="BB7834" s="191">
        <v>0</v>
      </c>
    </row>
    <row r="7835" spans="48:54" x14ac:dyDescent="0.2">
      <c r="AV7835" s="191" t="str">
        <f t="shared" si="126"/>
        <v>564_RS_41_5_202425</v>
      </c>
      <c r="AW7835" s="191" t="s">
        <v>92</v>
      </c>
      <c r="AX7835" s="18">
        <v>202425</v>
      </c>
      <c r="AY7835" s="191">
        <v>564</v>
      </c>
      <c r="AZ7835" s="191">
        <v>41</v>
      </c>
      <c r="BA7835" s="191">
        <v>5</v>
      </c>
      <c r="BB7835" s="191">
        <v>0</v>
      </c>
    </row>
    <row r="7836" spans="48:54" x14ac:dyDescent="0.2">
      <c r="AV7836" s="191" t="str">
        <f t="shared" si="126"/>
        <v>566_RS_41_5_202425</v>
      </c>
      <c r="AW7836" s="191" t="s">
        <v>92</v>
      </c>
      <c r="AX7836" s="18">
        <v>202425</v>
      </c>
      <c r="AY7836" s="191">
        <v>566</v>
      </c>
      <c r="AZ7836" s="191">
        <v>41</v>
      </c>
      <c r="BA7836" s="191">
        <v>5</v>
      </c>
      <c r="BB7836" s="191">
        <v>0</v>
      </c>
    </row>
    <row r="7837" spans="48:54" x14ac:dyDescent="0.2">
      <c r="AV7837" s="191" t="str">
        <f t="shared" si="126"/>
        <v>568_RS_41_5_202425</v>
      </c>
      <c r="AW7837" s="191" t="s">
        <v>92</v>
      </c>
      <c r="AX7837" s="18">
        <v>202425</v>
      </c>
      <c r="AY7837" s="191">
        <v>568</v>
      </c>
      <c r="AZ7837" s="191">
        <v>41</v>
      </c>
      <c r="BA7837" s="191">
        <v>5</v>
      </c>
      <c r="BB7837" s="191">
        <v>0</v>
      </c>
    </row>
    <row r="7838" spans="48:54" x14ac:dyDescent="0.2">
      <c r="AV7838" s="191" t="str">
        <f t="shared" si="126"/>
        <v>572_RS_41_5_202425</v>
      </c>
      <c r="AW7838" s="191" t="s">
        <v>92</v>
      </c>
      <c r="AX7838" s="18">
        <v>202425</v>
      </c>
      <c r="AY7838" s="191">
        <v>572</v>
      </c>
      <c r="AZ7838" s="191">
        <v>41</v>
      </c>
      <c r="BA7838" s="191">
        <v>5</v>
      </c>
      <c r="BB7838" s="191">
        <v>0</v>
      </c>
    </row>
    <row r="7839" spans="48:54" x14ac:dyDescent="0.2">
      <c r="AV7839" s="191" t="str">
        <f t="shared" si="126"/>
        <v>574_RS_41_5_202425</v>
      </c>
      <c r="AW7839" s="191" t="s">
        <v>92</v>
      </c>
      <c r="AX7839" s="18">
        <v>202425</v>
      </c>
      <c r="AY7839" s="191">
        <v>574</v>
      </c>
      <c r="AZ7839" s="191">
        <v>41</v>
      </c>
      <c r="BA7839" s="191">
        <v>5</v>
      </c>
      <c r="BB7839" s="191">
        <v>0</v>
      </c>
    </row>
    <row r="7840" spans="48:54" x14ac:dyDescent="0.2">
      <c r="AV7840" s="191" t="str">
        <f t="shared" si="126"/>
        <v>576_RS_41_5_202425</v>
      </c>
      <c r="AW7840" s="191" t="s">
        <v>92</v>
      </c>
      <c r="AX7840" s="18">
        <v>202425</v>
      </c>
      <c r="AY7840" s="191">
        <v>576</v>
      </c>
      <c r="AZ7840" s="191">
        <v>41</v>
      </c>
      <c r="BA7840" s="191">
        <v>5</v>
      </c>
      <c r="BB7840" s="191">
        <v>0</v>
      </c>
    </row>
    <row r="7841" spans="48:54" x14ac:dyDescent="0.2">
      <c r="AV7841" s="191" t="str">
        <f t="shared" si="126"/>
        <v>582_RS_41_5_202425</v>
      </c>
      <c r="AW7841" s="191" t="s">
        <v>92</v>
      </c>
      <c r="AX7841" s="18">
        <v>202425</v>
      </c>
      <c r="AY7841" s="191">
        <v>582</v>
      </c>
      <c r="AZ7841" s="191">
        <v>41</v>
      </c>
      <c r="BA7841" s="191">
        <v>5</v>
      </c>
      <c r="BB7841" s="191">
        <v>0</v>
      </c>
    </row>
    <row r="7842" spans="48:54" x14ac:dyDescent="0.2">
      <c r="AV7842" s="191" t="str">
        <f t="shared" si="126"/>
        <v>584_RS_41_5_202425</v>
      </c>
      <c r="AW7842" s="191" t="s">
        <v>92</v>
      </c>
      <c r="AX7842" s="18">
        <v>202425</v>
      </c>
      <c r="AY7842" s="191">
        <v>584</v>
      </c>
      <c r="AZ7842" s="191">
        <v>41</v>
      </c>
      <c r="BA7842" s="191">
        <v>5</v>
      </c>
      <c r="BB7842" s="191">
        <v>0</v>
      </c>
    </row>
    <row r="7843" spans="48:54" x14ac:dyDescent="0.2">
      <c r="AV7843" s="191" t="str">
        <f t="shared" si="126"/>
        <v>586_RS_41_5_202425</v>
      </c>
      <c r="AW7843" s="191" t="s">
        <v>92</v>
      </c>
      <c r="AX7843" s="18">
        <v>202425</v>
      </c>
      <c r="AY7843" s="191">
        <v>586</v>
      </c>
      <c r="AZ7843" s="191">
        <v>41</v>
      </c>
      <c r="BA7843" s="191">
        <v>5</v>
      </c>
      <c r="BB7843" s="191">
        <v>0</v>
      </c>
    </row>
    <row r="7844" spans="48:54" x14ac:dyDescent="0.2">
      <c r="AV7844" s="191" t="str">
        <f t="shared" si="126"/>
        <v>512_RS_43_1_202425</v>
      </c>
      <c r="AW7844" s="191" t="s">
        <v>92</v>
      </c>
      <c r="AX7844" s="18">
        <v>202425</v>
      </c>
      <c r="AY7844" s="191">
        <v>512</v>
      </c>
      <c r="AZ7844" s="191">
        <v>43</v>
      </c>
      <c r="BA7844" s="191">
        <v>1</v>
      </c>
      <c r="BB7844" s="191">
        <v>1598</v>
      </c>
    </row>
    <row r="7845" spans="48:54" x14ac:dyDescent="0.2">
      <c r="AV7845" s="191" t="str">
        <f t="shared" si="126"/>
        <v>514_RS_43_1_202425</v>
      </c>
      <c r="AW7845" s="191" t="s">
        <v>92</v>
      </c>
      <c r="AX7845" s="18">
        <v>202425</v>
      </c>
      <c r="AY7845" s="191">
        <v>514</v>
      </c>
      <c r="AZ7845" s="191">
        <v>43</v>
      </c>
      <c r="BA7845" s="191">
        <v>1</v>
      </c>
      <c r="BB7845" s="191">
        <v>1847.62</v>
      </c>
    </row>
    <row r="7846" spans="48:54" x14ac:dyDescent="0.2">
      <c r="AV7846" s="191" t="str">
        <f t="shared" si="126"/>
        <v>516_RS_43_1_202425</v>
      </c>
      <c r="AW7846" s="191" t="s">
        <v>92</v>
      </c>
      <c r="AX7846" s="18">
        <v>202425</v>
      </c>
      <c r="AY7846" s="191">
        <v>516</v>
      </c>
      <c r="AZ7846" s="191">
        <v>43</v>
      </c>
      <c r="BA7846" s="191">
        <v>1</v>
      </c>
      <c r="BB7846" s="191">
        <v>5107.7157840000009</v>
      </c>
    </row>
    <row r="7847" spans="48:54" x14ac:dyDescent="0.2">
      <c r="AV7847" s="191" t="str">
        <f t="shared" si="126"/>
        <v>518_RS_43_1_202425</v>
      </c>
      <c r="AW7847" s="191" t="s">
        <v>92</v>
      </c>
      <c r="AX7847" s="18">
        <v>202425</v>
      </c>
      <c r="AY7847" s="191">
        <v>518</v>
      </c>
      <c r="AZ7847" s="191">
        <v>43</v>
      </c>
      <c r="BA7847" s="191">
        <v>1</v>
      </c>
      <c r="BB7847" s="191">
        <v>3172.7141604425033</v>
      </c>
    </row>
    <row r="7848" spans="48:54" x14ac:dyDescent="0.2">
      <c r="AV7848" s="191" t="str">
        <f t="shared" si="126"/>
        <v>520_RS_43_1_202425</v>
      </c>
      <c r="AW7848" s="191" t="s">
        <v>92</v>
      </c>
      <c r="AX7848" s="18">
        <v>202425</v>
      </c>
      <c r="AY7848" s="191">
        <v>520</v>
      </c>
      <c r="AZ7848" s="191">
        <v>43</v>
      </c>
      <c r="BA7848" s="191">
        <v>1</v>
      </c>
      <c r="BB7848" s="191">
        <v>1401.732</v>
      </c>
    </row>
    <row r="7849" spans="48:54" x14ac:dyDescent="0.2">
      <c r="AV7849" s="191" t="str">
        <f t="shared" si="126"/>
        <v>522_RS_43_1_202425</v>
      </c>
      <c r="AW7849" s="191" t="s">
        <v>92</v>
      </c>
      <c r="AX7849" s="18">
        <v>202425</v>
      </c>
      <c r="AY7849" s="191">
        <v>522</v>
      </c>
      <c r="AZ7849" s="191">
        <v>43</v>
      </c>
      <c r="BA7849" s="191">
        <v>1</v>
      </c>
      <c r="BB7849" s="191">
        <v>1420.9164300000002</v>
      </c>
    </row>
    <row r="7850" spans="48:54" x14ac:dyDescent="0.2">
      <c r="AV7850" s="191" t="str">
        <f t="shared" si="126"/>
        <v>524_RS_43_1_202425</v>
      </c>
      <c r="AW7850" s="191" t="s">
        <v>92</v>
      </c>
      <c r="AX7850" s="18">
        <v>202425</v>
      </c>
      <c r="AY7850" s="191">
        <v>524</v>
      </c>
      <c r="AZ7850" s="191">
        <v>43</v>
      </c>
      <c r="BA7850" s="191">
        <v>1</v>
      </c>
      <c r="BB7850" s="191">
        <v>4345.8667999999998</v>
      </c>
    </row>
    <row r="7851" spans="48:54" x14ac:dyDescent="0.2">
      <c r="AV7851" s="191" t="str">
        <f t="shared" si="126"/>
        <v>526_RS_43_1_202425</v>
      </c>
      <c r="AW7851" s="191" t="s">
        <v>92</v>
      </c>
      <c r="AX7851" s="18">
        <v>202425</v>
      </c>
      <c r="AY7851" s="191">
        <v>526</v>
      </c>
      <c r="AZ7851" s="191">
        <v>43</v>
      </c>
      <c r="BA7851" s="191">
        <v>1</v>
      </c>
      <c r="BB7851" s="191">
        <v>2401.9429999999998</v>
      </c>
    </row>
    <row r="7852" spans="48:54" x14ac:dyDescent="0.2">
      <c r="AV7852" s="191" t="str">
        <f t="shared" si="126"/>
        <v>528_RS_43_1_202425</v>
      </c>
      <c r="AW7852" s="191" t="s">
        <v>92</v>
      </c>
      <c r="AX7852" s="18">
        <v>202425</v>
      </c>
      <c r="AY7852" s="191">
        <v>528</v>
      </c>
      <c r="AZ7852" s="191">
        <v>43</v>
      </c>
      <c r="BA7852" s="191">
        <v>1</v>
      </c>
      <c r="BB7852" s="191">
        <v>4845</v>
      </c>
    </row>
    <row r="7853" spans="48:54" x14ac:dyDescent="0.2">
      <c r="AV7853" s="191" t="str">
        <f t="shared" si="126"/>
        <v>530_RS_43_1_202425</v>
      </c>
      <c r="AW7853" s="191" t="s">
        <v>92</v>
      </c>
      <c r="AX7853" s="18">
        <v>202425</v>
      </c>
      <c r="AY7853" s="191">
        <v>530</v>
      </c>
      <c r="AZ7853" s="191">
        <v>43</v>
      </c>
      <c r="BA7853" s="191">
        <v>1</v>
      </c>
      <c r="BB7853" s="191">
        <v>7773.233000000002</v>
      </c>
    </row>
    <row r="7854" spans="48:54" x14ac:dyDescent="0.2">
      <c r="AV7854" s="191" t="str">
        <f t="shared" si="126"/>
        <v>532_RS_43_1_202425</v>
      </c>
      <c r="AW7854" s="191" t="s">
        <v>92</v>
      </c>
      <c r="AX7854" s="18">
        <v>202425</v>
      </c>
      <c r="AY7854" s="191">
        <v>532</v>
      </c>
      <c r="AZ7854" s="191">
        <v>43</v>
      </c>
      <c r="BA7854" s="191">
        <v>1</v>
      </c>
      <c r="BB7854" s="191">
        <v>2829.8662799999997</v>
      </c>
    </row>
    <row r="7855" spans="48:54" x14ac:dyDescent="0.2">
      <c r="AV7855" s="191" t="str">
        <f t="shared" si="126"/>
        <v>534_RS_43_1_202425</v>
      </c>
      <c r="AW7855" s="191" t="s">
        <v>92</v>
      </c>
      <c r="AX7855" s="18">
        <v>202425</v>
      </c>
      <c r="AY7855" s="191">
        <v>534</v>
      </c>
      <c r="AZ7855" s="191">
        <v>43</v>
      </c>
      <c r="BA7855" s="191">
        <v>1</v>
      </c>
      <c r="BB7855" s="191">
        <v>7157.2951600000006</v>
      </c>
    </row>
    <row r="7856" spans="48:54" x14ac:dyDescent="0.2">
      <c r="AV7856" s="191" t="str">
        <f t="shared" si="126"/>
        <v>536_RS_43_1_202425</v>
      </c>
      <c r="AW7856" s="191" t="s">
        <v>92</v>
      </c>
      <c r="AX7856" s="18">
        <v>202425</v>
      </c>
      <c r="AY7856" s="191">
        <v>536</v>
      </c>
      <c r="AZ7856" s="191">
        <v>43</v>
      </c>
      <c r="BA7856" s="191">
        <v>1</v>
      </c>
      <c r="BB7856" s="191">
        <v>1855.6560000000002</v>
      </c>
    </row>
    <row r="7857" spans="48:54" x14ac:dyDescent="0.2">
      <c r="AV7857" s="191" t="str">
        <f t="shared" si="126"/>
        <v>538_RS_43_1_202425</v>
      </c>
      <c r="AW7857" s="191" t="s">
        <v>92</v>
      </c>
      <c r="AX7857" s="18">
        <v>202425</v>
      </c>
      <c r="AY7857" s="191">
        <v>538</v>
      </c>
      <c r="AZ7857" s="191">
        <v>43</v>
      </c>
      <c r="BA7857" s="191">
        <v>1</v>
      </c>
      <c r="BB7857" s="191">
        <v>970.44495000000006</v>
      </c>
    </row>
    <row r="7858" spans="48:54" x14ac:dyDescent="0.2">
      <c r="AV7858" s="191" t="str">
        <f t="shared" si="126"/>
        <v>540_RS_43_1_202425</v>
      </c>
      <c r="AW7858" s="191" t="s">
        <v>92</v>
      </c>
      <c r="AX7858" s="18">
        <v>202425</v>
      </c>
      <c r="AY7858" s="191">
        <v>540</v>
      </c>
      <c r="AZ7858" s="191">
        <v>43</v>
      </c>
      <c r="BA7858" s="191">
        <v>1</v>
      </c>
      <c r="BB7858" s="191">
        <v>3468.5750000000003</v>
      </c>
    </row>
    <row r="7859" spans="48:54" x14ac:dyDescent="0.2">
      <c r="AV7859" s="191" t="str">
        <f t="shared" si="126"/>
        <v>542_RS_43_1_202425</v>
      </c>
      <c r="AW7859" s="191" t="s">
        <v>92</v>
      </c>
      <c r="AX7859" s="18">
        <v>202425</v>
      </c>
      <c r="AY7859" s="191">
        <v>542</v>
      </c>
      <c r="AZ7859" s="191">
        <v>43</v>
      </c>
      <c r="BA7859" s="191">
        <v>1</v>
      </c>
      <c r="BB7859" s="191">
        <v>2815.1029999999996</v>
      </c>
    </row>
    <row r="7860" spans="48:54" x14ac:dyDescent="0.2">
      <c r="AV7860" s="191" t="str">
        <f t="shared" si="126"/>
        <v>544_RS_43_1_202425</v>
      </c>
      <c r="AW7860" s="191" t="s">
        <v>92</v>
      </c>
      <c r="AX7860" s="18">
        <v>202425</v>
      </c>
      <c r="AY7860" s="191">
        <v>544</v>
      </c>
      <c r="AZ7860" s="191">
        <v>43</v>
      </c>
      <c r="BA7860" s="191">
        <v>1</v>
      </c>
      <c r="BB7860" s="191">
        <v>2166.9255291345962</v>
      </c>
    </row>
    <row r="7861" spans="48:54" x14ac:dyDescent="0.2">
      <c r="AV7861" s="191" t="str">
        <f t="shared" si="126"/>
        <v>545_RS_43_1_202425</v>
      </c>
      <c r="AW7861" s="191" t="s">
        <v>92</v>
      </c>
      <c r="AX7861" s="18">
        <v>202425</v>
      </c>
      <c r="AY7861" s="191">
        <v>545</v>
      </c>
      <c r="AZ7861" s="191">
        <v>43</v>
      </c>
      <c r="BA7861" s="191">
        <v>1</v>
      </c>
      <c r="BB7861" s="191">
        <v>1803.5666000000001</v>
      </c>
    </row>
    <row r="7862" spans="48:54" x14ac:dyDescent="0.2">
      <c r="AV7862" s="191" t="str">
        <f t="shared" si="126"/>
        <v>546_RS_43_1_202425</v>
      </c>
      <c r="AW7862" s="191" t="s">
        <v>92</v>
      </c>
      <c r="AX7862" s="18">
        <v>202425</v>
      </c>
      <c r="AY7862" s="191">
        <v>546</v>
      </c>
      <c r="AZ7862" s="191">
        <v>43</v>
      </c>
      <c r="BA7862" s="191">
        <v>1</v>
      </c>
      <c r="BB7862" s="191">
        <v>1099.4670000000001</v>
      </c>
    </row>
    <row r="7863" spans="48:54" x14ac:dyDescent="0.2">
      <c r="AV7863" s="191" t="str">
        <f t="shared" si="126"/>
        <v>548_RS_43_1_202425</v>
      </c>
      <c r="AW7863" s="191" t="s">
        <v>92</v>
      </c>
      <c r="AX7863" s="18">
        <v>202425</v>
      </c>
      <c r="AY7863" s="191">
        <v>548</v>
      </c>
      <c r="AZ7863" s="191">
        <v>43</v>
      </c>
      <c r="BA7863" s="191">
        <v>1</v>
      </c>
      <c r="BB7863" s="191">
        <v>1626.1670000000001</v>
      </c>
    </row>
    <row r="7864" spans="48:54" x14ac:dyDescent="0.2">
      <c r="AV7864" s="191" t="str">
        <f t="shared" si="126"/>
        <v>550_RS_43_1_202425</v>
      </c>
      <c r="AW7864" s="191" t="s">
        <v>92</v>
      </c>
      <c r="AX7864" s="18">
        <v>202425</v>
      </c>
      <c r="AY7864" s="191">
        <v>550</v>
      </c>
      <c r="AZ7864" s="191">
        <v>43</v>
      </c>
      <c r="BA7864" s="191">
        <v>1</v>
      </c>
      <c r="BB7864" s="191">
        <v>1984.2112473254738</v>
      </c>
    </row>
    <row r="7865" spans="48:54" x14ac:dyDescent="0.2">
      <c r="AV7865" s="191" t="str">
        <f t="shared" si="126"/>
        <v>552_RS_43_1_202425</v>
      </c>
      <c r="AW7865" s="191" t="s">
        <v>92</v>
      </c>
      <c r="AX7865" s="18">
        <v>202425</v>
      </c>
      <c r="AY7865" s="191">
        <v>552</v>
      </c>
      <c r="AZ7865" s="191">
        <v>43</v>
      </c>
      <c r="BA7865" s="191">
        <v>1</v>
      </c>
      <c r="BB7865" s="191">
        <v>16649.551028399983</v>
      </c>
    </row>
    <row r="7866" spans="48:54" x14ac:dyDescent="0.2">
      <c r="AV7866" s="191" t="str">
        <f t="shared" si="126"/>
        <v>562_RS_43_1_202425</v>
      </c>
      <c r="AW7866" s="191" t="s">
        <v>92</v>
      </c>
      <c r="AX7866" s="18">
        <v>202425</v>
      </c>
      <c r="AY7866" s="191">
        <v>562</v>
      </c>
      <c r="AZ7866" s="191">
        <v>43</v>
      </c>
      <c r="BA7866" s="191">
        <v>1</v>
      </c>
      <c r="BB7866" s="191">
        <v>0</v>
      </c>
    </row>
    <row r="7867" spans="48:54" x14ac:dyDescent="0.2">
      <c r="AV7867" s="191" t="str">
        <f t="shared" si="126"/>
        <v>564_RS_43_1_202425</v>
      </c>
      <c r="AW7867" s="191" t="s">
        <v>92</v>
      </c>
      <c r="AX7867" s="18">
        <v>202425</v>
      </c>
      <c r="AY7867" s="191">
        <v>564</v>
      </c>
      <c r="AZ7867" s="191">
        <v>43</v>
      </c>
      <c r="BA7867" s="191">
        <v>1</v>
      </c>
      <c r="BB7867" s="191">
        <v>0</v>
      </c>
    </row>
    <row r="7868" spans="48:54" x14ac:dyDescent="0.2">
      <c r="AV7868" s="191" t="str">
        <f t="shared" si="126"/>
        <v>566_RS_43_1_202425</v>
      </c>
      <c r="AW7868" s="191" t="s">
        <v>92</v>
      </c>
      <c r="AX7868" s="18">
        <v>202425</v>
      </c>
      <c r="AY7868" s="191">
        <v>566</v>
      </c>
      <c r="AZ7868" s="191">
        <v>43</v>
      </c>
      <c r="BA7868" s="191">
        <v>1</v>
      </c>
      <c r="BB7868" s="191">
        <v>0</v>
      </c>
    </row>
    <row r="7869" spans="48:54" x14ac:dyDescent="0.2">
      <c r="AV7869" s="191" t="str">
        <f t="shared" si="126"/>
        <v>568_RS_43_1_202425</v>
      </c>
      <c r="AW7869" s="191" t="s">
        <v>92</v>
      </c>
      <c r="AX7869" s="18">
        <v>202425</v>
      </c>
      <c r="AY7869" s="191">
        <v>568</v>
      </c>
      <c r="AZ7869" s="191">
        <v>43</v>
      </c>
      <c r="BA7869" s="191">
        <v>1</v>
      </c>
      <c r="BB7869" s="191">
        <v>0</v>
      </c>
    </row>
    <row r="7870" spans="48:54" x14ac:dyDescent="0.2">
      <c r="AV7870" s="191" t="str">
        <f t="shared" si="126"/>
        <v>572_RS_43_1_202425</v>
      </c>
      <c r="AW7870" s="191" t="s">
        <v>92</v>
      </c>
      <c r="AX7870" s="18">
        <v>202425</v>
      </c>
      <c r="AY7870" s="191">
        <v>572</v>
      </c>
      <c r="AZ7870" s="191">
        <v>43</v>
      </c>
      <c r="BA7870" s="191">
        <v>1</v>
      </c>
      <c r="BB7870" s="191">
        <v>0</v>
      </c>
    </row>
    <row r="7871" spans="48:54" x14ac:dyDescent="0.2">
      <c r="AV7871" s="191" t="str">
        <f t="shared" si="126"/>
        <v>574_RS_43_1_202425</v>
      </c>
      <c r="AW7871" s="191" t="s">
        <v>92</v>
      </c>
      <c r="AX7871" s="18">
        <v>202425</v>
      </c>
      <c r="AY7871" s="191">
        <v>574</v>
      </c>
      <c r="AZ7871" s="191">
        <v>43</v>
      </c>
      <c r="BA7871" s="191">
        <v>1</v>
      </c>
      <c r="BB7871" s="191">
        <v>0</v>
      </c>
    </row>
    <row r="7872" spans="48:54" x14ac:dyDescent="0.2">
      <c r="AV7872" s="191" t="str">
        <f t="shared" si="126"/>
        <v>576_RS_43_1_202425</v>
      </c>
      <c r="AW7872" s="191" t="s">
        <v>92</v>
      </c>
      <c r="AX7872" s="18">
        <v>202425</v>
      </c>
      <c r="AY7872" s="191">
        <v>576</v>
      </c>
      <c r="AZ7872" s="191">
        <v>43</v>
      </c>
      <c r="BA7872" s="191">
        <v>1</v>
      </c>
      <c r="BB7872" s="191">
        <v>0</v>
      </c>
    </row>
    <row r="7873" spans="48:54" x14ac:dyDescent="0.2">
      <c r="AV7873" s="191" t="str">
        <f t="shared" si="126"/>
        <v>582_RS_43_1_202425</v>
      </c>
      <c r="AW7873" s="191" t="s">
        <v>92</v>
      </c>
      <c r="AX7873" s="18">
        <v>202425</v>
      </c>
      <c r="AY7873" s="191">
        <v>582</v>
      </c>
      <c r="AZ7873" s="191">
        <v>43</v>
      </c>
      <c r="BA7873" s="191">
        <v>1</v>
      </c>
      <c r="BB7873" s="191">
        <v>0</v>
      </c>
    </row>
    <row r="7874" spans="48:54" x14ac:dyDescent="0.2">
      <c r="AV7874" s="191" t="str">
        <f t="shared" si="126"/>
        <v>584_RS_43_1_202425</v>
      </c>
      <c r="AW7874" s="191" t="s">
        <v>92</v>
      </c>
      <c r="AX7874" s="18">
        <v>202425</v>
      </c>
      <c r="AY7874" s="191">
        <v>584</v>
      </c>
      <c r="AZ7874" s="191">
        <v>43</v>
      </c>
      <c r="BA7874" s="191">
        <v>1</v>
      </c>
      <c r="BB7874" s="191">
        <v>0</v>
      </c>
    </row>
    <row r="7875" spans="48:54" x14ac:dyDescent="0.2">
      <c r="AV7875" s="191" t="str">
        <f t="shared" si="126"/>
        <v>586_RS_43_1_202425</v>
      </c>
      <c r="AW7875" s="191" t="s">
        <v>92</v>
      </c>
      <c r="AX7875" s="18">
        <v>202425</v>
      </c>
      <c r="AY7875" s="191">
        <v>586</v>
      </c>
      <c r="AZ7875" s="191">
        <v>43</v>
      </c>
      <c r="BA7875" s="191">
        <v>1</v>
      </c>
      <c r="BB7875" s="191">
        <v>0</v>
      </c>
    </row>
    <row r="7876" spans="48:54" x14ac:dyDescent="0.2">
      <c r="AV7876" s="191" t="str">
        <f t="shared" ref="AV7876:AV7939" si="127">AY7876&amp;"_"&amp;AW7876&amp;"_"&amp;AZ7876&amp;"_"&amp;BA7876&amp;"_"&amp;AX7876</f>
        <v>512_RS_43_2_202425</v>
      </c>
      <c r="AW7876" s="191" t="s">
        <v>92</v>
      </c>
      <c r="AX7876" s="18">
        <v>202425</v>
      </c>
      <c r="AY7876" s="191">
        <v>512</v>
      </c>
      <c r="AZ7876" s="191">
        <v>43</v>
      </c>
      <c r="BA7876" s="191">
        <v>2</v>
      </c>
      <c r="BB7876" s="191">
        <v>-349</v>
      </c>
    </row>
    <row r="7877" spans="48:54" x14ac:dyDescent="0.2">
      <c r="AV7877" s="191" t="str">
        <f t="shared" si="127"/>
        <v>514_RS_43_2_202425</v>
      </c>
      <c r="AW7877" s="191" t="s">
        <v>92</v>
      </c>
      <c r="AX7877" s="18">
        <v>202425</v>
      </c>
      <c r="AY7877" s="191">
        <v>514</v>
      </c>
      <c r="AZ7877" s="191">
        <v>43</v>
      </c>
      <c r="BA7877" s="191">
        <v>2</v>
      </c>
      <c r="BB7877" s="191">
        <v>-695.4</v>
      </c>
    </row>
    <row r="7878" spans="48:54" x14ac:dyDescent="0.2">
      <c r="AV7878" s="191" t="str">
        <f t="shared" si="127"/>
        <v>516_RS_43_2_202425</v>
      </c>
      <c r="AW7878" s="191" t="s">
        <v>92</v>
      </c>
      <c r="AX7878" s="18">
        <v>202425</v>
      </c>
      <c r="AY7878" s="191">
        <v>516</v>
      </c>
      <c r="AZ7878" s="191">
        <v>43</v>
      </c>
      <c r="BA7878" s="191">
        <v>2</v>
      </c>
      <c r="BB7878" s="191">
        <v>-657.06093999999996</v>
      </c>
    </row>
    <row r="7879" spans="48:54" x14ac:dyDescent="0.2">
      <c r="AV7879" s="191" t="str">
        <f t="shared" si="127"/>
        <v>518_RS_43_2_202425</v>
      </c>
      <c r="AW7879" s="191" t="s">
        <v>92</v>
      </c>
      <c r="AX7879" s="18">
        <v>202425</v>
      </c>
      <c r="AY7879" s="191">
        <v>518</v>
      </c>
      <c r="AZ7879" s="191">
        <v>43</v>
      </c>
      <c r="BA7879" s="191">
        <v>2</v>
      </c>
      <c r="BB7879" s="191">
        <v>-1003.2354976305427</v>
      </c>
    </row>
    <row r="7880" spans="48:54" x14ac:dyDescent="0.2">
      <c r="AV7880" s="191" t="str">
        <f t="shared" si="127"/>
        <v>520_RS_43_2_202425</v>
      </c>
      <c r="AW7880" s="191" t="s">
        <v>92</v>
      </c>
      <c r="AX7880" s="18">
        <v>202425</v>
      </c>
      <c r="AY7880" s="191">
        <v>520</v>
      </c>
      <c r="AZ7880" s="191">
        <v>43</v>
      </c>
      <c r="BA7880" s="191">
        <v>2</v>
      </c>
      <c r="BB7880" s="191">
        <v>-566.33299999999997</v>
      </c>
    </row>
    <row r="7881" spans="48:54" x14ac:dyDescent="0.2">
      <c r="AV7881" s="191" t="str">
        <f t="shared" si="127"/>
        <v>522_RS_43_2_202425</v>
      </c>
      <c r="AW7881" s="191" t="s">
        <v>92</v>
      </c>
      <c r="AX7881" s="18">
        <v>202425</v>
      </c>
      <c r="AY7881" s="191">
        <v>522</v>
      </c>
      <c r="AZ7881" s="191">
        <v>43</v>
      </c>
      <c r="BA7881" s="191">
        <v>2</v>
      </c>
      <c r="BB7881" s="191">
        <v>-705.10982000000013</v>
      </c>
    </row>
    <row r="7882" spans="48:54" x14ac:dyDescent="0.2">
      <c r="AV7882" s="191" t="str">
        <f t="shared" si="127"/>
        <v>524_RS_43_2_202425</v>
      </c>
      <c r="AW7882" s="191" t="s">
        <v>92</v>
      </c>
      <c r="AX7882" s="18">
        <v>202425</v>
      </c>
      <c r="AY7882" s="191">
        <v>524</v>
      </c>
      <c r="AZ7882" s="191">
        <v>43</v>
      </c>
      <c r="BA7882" s="191">
        <v>2</v>
      </c>
      <c r="BB7882" s="191">
        <v>-102.41</v>
      </c>
    </row>
    <row r="7883" spans="48:54" x14ac:dyDescent="0.2">
      <c r="AV7883" s="191" t="str">
        <f t="shared" si="127"/>
        <v>526_RS_43_2_202425</v>
      </c>
      <c r="AW7883" s="191" t="s">
        <v>92</v>
      </c>
      <c r="AX7883" s="18">
        <v>202425</v>
      </c>
      <c r="AY7883" s="191">
        <v>526</v>
      </c>
      <c r="AZ7883" s="191">
        <v>43</v>
      </c>
      <c r="BA7883" s="191">
        <v>2</v>
      </c>
      <c r="BB7883" s="191">
        <v>-240.58</v>
      </c>
    </row>
    <row r="7884" spans="48:54" x14ac:dyDescent="0.2">
      <c r="AV7884" s="191" t="str">
        <f t="shared" si="127"/>
        <v>528_RS_43_2_202425</v>
      </c>
      <c r="AW7884" s="191" t="s">
        <v>92</v>
      </c>
      <c r="AX7884" s="18">
        <v>202425</v>
      </c>
      <c r="AY7884" s="191">
        <v>528</v>
      </c>
      <c r="AZ7884" s="191">
        <v>43</v>
      </c>
      <c r="BA7884" s="191">
        <v>2</v>
      </c>
      <c r="BB7884" s="191">
        <v>-748</v>
      </c>
    </row>
    <row r="7885" spans="48:54" x14ac:dyDescent="0.2">
      <c r="AV7885" s="191" t="str">
        <f t="shared" si="127"/>
        <v>530_RS_43_2_202425</v>
      </c>
      <c r="AW7885" s="191" t="s">
        <v>92</v>
      </c>
      <c r="AX7885" s="18">
        <v>202425</v>
      </c>
      <c r="AY7885" s="191">
        <v>530</v>
      </c>
      <c r="AZ7885" s="191">
        <v>43</v>
      </c>
      <c r="BA7885" s="191">
        <v>2</v>
      </c>
      <c r="BB7885" s="191">
        <v>-806.78300000000002</v>
      </c>
    </row>
    <row r="7886" spans="48:54" x14ac:dyDescent="0.2">
      <c r="AV7886" s="191" t="str">
        <f t="shared" si="127"/>
        <v>532_RS_43_2_202425</v>
      </c>
      <c r="AW7886" s="191" t="s">
        <v>92</v>
      </c>
      <c r="AX7886" s="18">
        <v>202425</v>
      </c>
      <c r="AY7886" s="191">
        <v>532</v>
      </c>
      <c r="AZ7886" s="191">
        <v>43</v>
      </c>
      <c r="BA7886" s="191">
        <v>2</v>
      </c>
      <c r="BB7886" s="191">
        <v>-956.76430000000005</v>
      </c>
    </row>
    <row r="7887" spans="48:54" x14ac:dyDescent="0.2">
      <c r="AV7887" s="191" t="str">
        <f t="shared" si="127"/>
        <v>534_RS_43_2_202425</v>
      </c>
      <c r="AW7887" s="191" t="s">
        <v>92</v>
      </c>
      <c r="AX7887" s="18">
        <v>202425</v>
      </c>
      <c r="AY7887" s="191">
        <v>534</v>
      </c>
      <c r="AZ7887" s="191">
        <v>43</v>
      </c>
      <c r="BA7887" s="191">
        <v>2</v>
      </c>
      <c r="BB7887" s="191">
        <v>-539.22439000000008</v>
      </c>
    </row>
    <row r="7888" spans="48:54" x14ac:dyDescent="0.2">
      <c r="AV7888" s="191" t="str">
        <f t="shared" si="127"/>
        <v>536_RS_43_2_202425</v>
      </c>
      <c r="AW7888" s="191" t="s">
        <v>92</v>
      </c>
      <c r="AX7888" s="18">
        <v>202425</v>
      </c>
      <c r="AY7888" s="191">
        <v>536</v>
      </c>
      <c r="AZ7888" s="191">
        <v>43</v>
      </c>
      <c r="BA7888" s="191">
        <v>2</v>
      </c>
      <c r="BB7888" s="191">
        <v>-314.77199999999999</v>
      </c>
    </row>
    <row r="7889" spans="48:54" x14ac:dyDescent="0.2">
      <c r="AV7889" s="191" t="str">
        <f t="shared" si="127"/>
        <v>538_RS_43_2_202425</v>
      </c>
      <c r="AW7889" s="191" t="s">
        <v>92</v>
      </c>
      <c r="AX7889" s="18">
        <v>202425</v>
      </c>
      <c r="AY7889" s="191">
        <v>538</v>
      </c>
      <c r="AZ7889" s="191">
        <v>43</v>
      </c>
      <c r="BA7889" s="191">
        <v>2</v>
      </c>
      <c r="BB7889" s="191">
        <v>-227.084</v>
      </c>
    </row>
    <row r="7890" spans="48:54" x14ac:dyDescent="0.2">
      <c r="AV7890" s="191" t="str">
        <f t="shared" si="127"/>
        <v>540_RS_43_2_202425</v>
      </c>
      <c r="AW7890" s="191" t="s">
        <v>92</v>
      </c>
      <c r="AX7890" s="18">
        <v>202425</v>
      </c>
      <c r="AY7890" s="191">
        <v>540</v>
      </c>
      <c r="AZ7890" s="191">
        <v>43</v>
      </c>
      <c r="BA7890" s="191">
        <v>2</v>
      </c>
      <c r="BB7890" s="191">
        <v>-963.16899999999998</v>
      </c>
    </row>
    <row r="7891" spans="48:54" x14ac:dyDescent="0.2">
      <c r="AV7891" s="191" t="str">
        <f t="shared" si="127"/>
        <v>542_RS_43_2_202425</v>
      </c>
      <c r="AW7891" s="191" t="s">
        <v>92</v>
      </c>
      <c r="AX7891" s="18">
        <v>202425</v>
      </c>
      <c r="AY7891" s="191">
        <v>542</v>
      </c>
      <c r="AZ7891" s="191">
        <v>43</v>
      </c>
      <c r="BA7891" s="191">
        <v>2</v>
      </c>
      <c r="BB7891" s="191">
        <v>-582.072</v>
      </c>
    </row>
    <row r="7892" spans="48:54" x14ac:dyDescent="0.2">
      <c r="AV7892" s="191" t="str">
        <f t="shared" si="127"/>
        <v>544_RS_43_2_202425</v>
      </c>
      <c r="AW7892" s="191" t="s">
        <v>92</v>
      </c>
      <c r="AX7892" s="18">
        <v>202425</v>
      </c>
      <c r="AY7892" s="191">
        <v>544</v>
      </c>
      <c r="AZ7892" s="191">
        <v>43</v>
      </c>
      <c r="BA7892" s="191">
        <v>2</v>
      </c>
      <c r="BB7892" s="191">
        <v>-644.36801000000003</v>
      </c>
    </row>
    <row r="7893" spans="48:54" x14ac:dyDescent="0.2">
      <c r="AV7893" s="191" t="str">
        <f t="shared" si="127"/>
        <v>545_RS_43_2_202425</v>
      </c>
      <c r="AW7893" s="191" t="s">
        <v>92</v>
      </c>
      <c r="AX7893" s="18">
        <v>202425</v>
      </c>
      <c r="AY7893" s="191">
        <v>545</v>
      </c>
      <c r="AZ7893" s="191">
        <v>43</v>
      </c>
      <c r="BA7893" s="191">
        <v>2</v>
      </c>
      <c r="BB7893" s="191">
        <v>-392.78345999999993</v>
      </c>
    </row>
    <row r="7894" spans="48:54" x14ac:dyDescent="0.2">
      <c r="AV7894" s="191" t="str">
        <f t="shared" si="127"/>
        <v>546_RS_43_2_202425</v>
      </c>
      <c r="AW7894" s="191" t="s">
        <v>92</v>
      </c>
      <c r="AX7894" s="18">
        <v>202425</v>
      </c>
      <c r="AY7894" s="191">
        <v>546</v>
      </c>
      <c r="AZ7894" s="191">
        <v>43</v>
      </c>
      <c r="BA7894" s="191">
        <v>2</v>
      </c>
      <c r="BB7894" s="191">
        <v>-202</v>
      </c>
    </row>
    <row r="7895" spans="48:54" x14ac:dyDescent="0.2">
      <c r="AV7895" s="191" t="str">
        <f t="shared" si="127"/>
        <v>548_RS_43_2_202425</v>
      </c>
      <c r="AW7895" s="191" t="s">
        <v>92</v>
      </c>
      <c r="AX7895" s="18">
        <v>202425</v>
      </c>
      <c r="AY7895" s="191">
        <v>548</v>
      </c>
      <c r="AZ7895" s="191">
        <v>43</v>
      </c>
      <c r="BA7895" s="191">
        <v>2</v>
      </c>
      <c r="BB7895" s="191">
        <v>-528.03600000000006</v>
      </c>
    </row>
    <row r="7896" spans="48:54" x14ac:dyDescent="0.2">
      <c r="AV7896" s="191" t="str">
        <f t="shared" si="127"/>
        <v>550_RS_43_2_202425</v>
      </c>
      <c r="AW7896" s="191" t="s">
        <v>92</v>
      </c>
      <c r="AX7896" s="18">
        <v>202425</v>
      </c>
      <c r="AY7896" s="191">
        <v>550</v>
      </c>
      <c r="AZ7896" s="191">
        <v>43</v>
      </c>
      <c r="BA7896" s="191">
        <v>2</v>
      </c>
      <c r="BB7896" s="191">
        <v>-725.16791999999998</v>
      </c>
    </row>
    <row r="7897" spans="48:54" x14ac:dyDescent="0.2">
      <c r="AV7897" s="191" t="str">
        <f t="shared" si="127"/>
        <v>552_RS_43_2_202425</v>
      </c>
      <c r="AW7897" s="191" t="s">
        <v>92</v>
      </c>
      <c r="AX7897" s="18">
        <v>202425</v>
      </c>
      <c r="AY7897" s="191">
        <v>552</v>
      </c>
      <c r="AZ7897" s="191">
        <v>43</v>
      </c>
      <c r="BA7897" s="191">
        <v>2</v>
      </c>
      <c r="BB7897" s="191">
        <v>-2934.0619529999976</v>
      </c>
    </row>
    <row r="7898" spans="48:54" x14ac:dyDescent="0.2">
      <c r="AV7898" s="191" t="str">
        <f t="shared" si="127"/>
        <v>562_RS_43_2_202425</v>
      </c>
      <c r="AW7898" s="191" t="s">
        <v>92</v>
      </c>
      <c r="AX7898" s="18">
        <v>202425</v>
      </c>
      <c r="AY7898" s="191">
        <v>562</v>
      </c>
      <c r="AZ7898" s="191">
        <v>43</v>
      </c>
      <c r="BA7898" s="191">
        <v>2</v>
      </c>
      <c r="BB7898" s="191">
        <v>0</v>
      </c>
    </row>
    <row r="7899" spans="48:54" x14ac:dyDescent="0.2">
      <c r="AV7899" s="191" t="str">
        <f t="shared" si="127"/>
        <v>564_RS_43_2_202425</v>
      </c>
      <c r="AW7899" s="191" t="s">
        <v>92</v>
      </c>
      <c r="AX7899" s="18">
        <v>202425</v>
      </c>
      <c r="AY7899" s="191">
        <v>564</v>
      </c>
      <c r="AZ7899" s="191">
        <v>43</v>
      </c>
      <c r="BA7899" s="191">
        <v>2</v>
      </c>
      <c r="BB7899" s="191">
        <v>0</v>
      </c>
    </row>
    <row r="7900" spans="48:54" x14ac:dyDescent="0.2">
      <c r="AV7900" s="191" t="str">
        <f t="shared" si="127"/>
        <v>566_RS_43_2_202425</v>
      </c>
      <c r="AW7900" s="191" t="s">
        <v>92</v>
      </c>
      <c r="AX7900" s="18">
        <v>202425</v>
      </c>
      <c r="AY7900" s="191">
        <v>566</v>
      </c>
      <c r="AZ7900" s="191">
        <v>43</v>
      </c>
      <c r="BA7900" s="191">
        <v>2</v>
      </c>
      <c r="BB7900" s="191">
        <v>0</v>
      </c>
    </row>
    <row r="7901" spans="48:54" x14ac:dyDescent="0.2">
      <c r="AV7901" s="191" t="str">
        <f t="shared" si="127"/>
        <v>568_RS_43_2_202425</v>
      </c>
      <c r="AW7901" s="191" t="s">
        <v>92</v>
      </c>
      <c r="AX7901" s="18">
        <v>202425</v>
      </c>
      <c r="AY7901" s="191">
        <v>568</v>
      </c>
      <c r="AZ7901" s="191">
        <v>43</v>
      </c>
      <c r="BA7901" s="191">
        <v>2</v>
      </c>
      <c r="BB7901" s="191">
        <v>0</v>
      </c>
    </row>
    <row r="7902" spans="48:54" x14ac:dyDescent="0.2">
      <c r="AV7902" s="191" t="str">
        <f t="shared" si="127"/>
        <v>572_RS_43_2_202425</v>
      </c>
      <c r="AW7902" s="191" t="s">
        <v>92</v>
      </c>
      <c r="AX7902" s="18">
        <v>202425</v>
      </c>
      <c r="AY7902" s="191">
        <v>572</v>
      </c>
      <c r="AZ7902" s="191">
        <v>43</v>
      </c>
      <c r="BA7902" s="191">
        <v>2</v>
      </c>
      <c r="BB7902" s="191">
        <v>0</v>
      </c>
    </row>
    <row r="7903" spans="48:54" x14ac:dyDescent="0.2">
      <c r="AV7903" s="191" t="str">
        <f t="shared" si="127"/>
        <v>574_RS_43_2_202425</v>
      </c>
      <c r="AW7903" s="191" t="s">
        <v>92</v>
      </c>
      <c r="AX7903" s="18">
        <v>202425</v>
      </c>
      <c r="AY7903" s="191">
        <v>574</v>
      </c>
      <c r="AZ7903" s="191">
        <v>43</v>
      </c>
      <c r="BA7903" s="191">
        <v>2</v>
      </c>
      <c r="BB7903" s="191">
        <v>0</v>
      </c>
    </row>
    <row r="7904" spans="48:54" x14ac:dyDescent="0.2">
      <c r="AV7904" s="191" t="str">
        <f t="shared" si="127"/>
        <v>576_RS_43_2_202425</v>
      </c>
      <c r="AW7904" s="191" t="s">
        <v>92</v>
      </c>
      <c r="AX7904" s="18">
        <v>202425</v>
      </c>
      <c r="AY7904" s="191">
        <v>576</v>
      </c>
      <c r="AZ7904" s="191">
        <v>43</v>
      </c>
      <c r="BA7904" s="191">
        <v>2</v>
      </c>
      <c r="BB7904" s="191">
        <v>0</v>
      </c>
    </row>
    <row r="7905" spans="48:54" x14ac:dyDescent="0.2">
      <c r="AV7905" s="191" t="str">
        <f t="shared" si="127"/>
        <v>582_RS_43_2_202425</v>
      </c>
      <c r="AW7905" s="191" t="s">
        <v>92</v>
      </c>
      <c r="AX7905" s="18">
        <v>202425</v>
      </c>
      <c r="AY7905" s="191">
        <v>582</v>
      </c>
      <c r="AZ7905" s="191">
        <v>43</v>
      </c>
      <c r="BA7905" s="191">
        <v>2</v>
      </c>
      <c r="BB7905" s="191">
        <v>0</v>
      </c>
    </row>
    <row r="7906" spans="48:54" x14ac:dyDescent="0.2">
      <c r="AV7906" s="191" t="str">
        <f t="shared" si="127"/>
        <v>584_RS_43_2_202425</v>
      </c>
      <c r="AW7906" s="191" t="s">
        <v>92</v>
      </c>
      <c r="AX7906" s="18">
        <v>202425</v>
      </c>
      <c r="AY7906" s="191">
        <v>584</v>
      </c>
      <c r="AZ7906" s="191">
        <v>43</v>
      </c>
      <c r="BA7906" s="191">
        <v>2</v>
      </c>
      <c r="BB7906" s="191">
        <v>0</v>
      </c>
    </row>
    <row r="7907" spans="48:54" x14ac:dyDescent="0.2">
      <c r="AV7907" s="191" t="str">
        <f t="shared" si="127"/>
        <v>586_RS_43_2_202425</v>
      </c>
      <c r="AW7907" s="191" t="s">
        <v>92</v>
      </c>
      <c r="AX7907" s="18">
        <v>202425</v>
      </c>
      <c r="AY7907" s="191">
        <v>586</v>
      </c>
      <c r="AZ7907" s="191">
        <v>43</v>
      </c>
      <c r="BA7907" s="191">
        <v>2</v>
      </c>
      <c r="BB7907" s="191">
        <v>0</v>
      </c>
    </row>
    <row r="7908" spans="48:54" x14ac:dyDescent="0.2">
      <c r="AV7908" s="191" t="str">
        <f t="shared" si="127"/>
        <v>512_RS_43_4_202425</v>
      </c>
      <c r="AW7908" s="191" t="s">
        <v>92</v>
      </c>
      <c r="AX7908" s="18">
        <v>202425</v>
      </c>
      <c r="AY7908" s="191">
        <v>512</v>
      </c>
      <c r="AZ7908" s="191">
        <v>43</v>
      </c>
      <c r="BA7908" s="191">
        <v>4</v>
      </c>
      <c r="BB7908" s="191">
        <v>1249</v>
      </c>
    </row>
    <row r="7909" spans="48:54" x14ac:dyDescent="0.2">
      <c r="AV7909" s="191" t="str">
        <f t="shared" si="127"/>
        <v>514_RS_43_4_202425</v>
      </c>
      <c r="AW7909" s="191" t="s">
        <v>92</v>
      </c>
      <c r="AX7909" s="18">
        <v>202425</v>
      </c>
      <c r="AY7909" s="191">
        <v>514</v>
      </c>
      <c r="AZ7909" s="191">
        <v>43</v>
      </c>
      <c r="BA7909" s="191">
        <v>4</v>
      </c>
      <c r="BB7909" s="191">
        <v>1152.2199999999998</v>
      </c>
    </row>
    <row r="7910" spans="48:54" x14ac:dyDescent="0.2">
      <c r="AV7910" s="191" t="str">
        <f t="shared" si="127"/>
        <v>516_RS_43_4_202425</v>
      </c>
      <c r="AW7910" s="191" t="s">
        <v>92</v>
      </c>
      <c r="AX7910" s="18">
        <v>202425</v>
      </c>
      <c r="AY7910" s="191">
        <v>516</v>
      </c>
      <c r="AZ7910" s="191">
        <v>43</v>
      </c>
      <c r="BA7910" s="191">
        <v>4</v>
      </c>
      <c r="BB7910" s="191">
        <v>4450.6548440000006</v>
      </c>
    </row>
    <row r="7911" spans="48:54" x14ac:dyDescent="0.2">
      <c r="AV7911" s="191" t="str">
        <f t="shared" si="127"/>
        <v>518_RS_43_4_202425</v>
      </c>
      <c r="AW7911" s="191" t="s">
        <v>92</v>
      </c>
      <c r="AX7911" s="18">
        <v>202425</v>
      </c>
      <c r="AY7911" s="191">
        <v>518</v>
      </c>
      <c r="AZ7911" s="191">
        <v>43</v>
      </c>
      <c r="BA7911" s="191">
        <v>4</v>
      </c>
      <c r="BB7911" s="191">
        <v>2169.4786628119605</v>
      </c>
    </row>
    <row r="7912" spans="48:54" x14ac:dyDescent="0.2">
      <c r="AV7912" s="191" t="str">
        <f t="shared" si="127"/>
        <v>520_RS_43_4_202425</v>
      </c>
      <c r="AW7912" s="191" t="s">
        <v>92</v>
      </c>
      <c r="AX7912" s="18">
        <v>202425</v>
      </c>
      <c r="AY7912" s="191">
        <v>520</v>
      </c>
      <c r="AZ7912" s="191">
        <v>43</v>
      </c>
      <c r="BA7912" s="191">
        <v>4</v>
      </c>
      <c r="BB7912" s="191">
        <v>835.399</v>
      </c>
    </row>
    <row r="7913" spans="48:54" x14ac:dyDescent="0.2">
      <c r="AV7913" s="191" t="str">
        <f t="shared" si="127"/>
        <v>522_RS_43_4_202425</v>
      </c>
      <c r="AW7913" s="191" t="s">
        <v>92</v>
      </c>
      <c r="AX7913" s="18">
        <v>202425</v>
      </c>
      <c r="AY7913" s="191">
        <v>522</v>
      </c>
      <c r="AZ7913" s="191">
        <v>43</v>
      </c>
      <c r="BA7913" s="191">
        <v>4</v>
      </c>
      <c r="BB7913" s="191">
        <v>715.80661000000009</v>
      </c>
    </row>
    <row r="7914" spans="48:54" x14ac:dyDescent="0.2">
      <c r="AV7914" s="191" t="str">
        <f t="shared" si="127"/>
        <v>524_RS_43_4_202425</v>
      </c>
      <c r="AW7914" s="191" t="s">
        <v>92</v>
      </c>
      <c r="AX7914" s="18">
        <v>202425</v>
      </c>
      <c r="AY7914" s="191">
        <v>524</v>
      </c>
      <c r="AZ7914" s="191">
        <v>43</v>
      </c>
      <c r="BA7914" s="191">
        <v>4</v>
      </c>
      <c r="BB7914" s="191">
        <v>4243.4567999999999</v>
      </c>
    </row>
    <row r="7915" spans="48:54" x14ac:dyDescent="0.2">
      <c r="AV7915" s="191" t="str">
        <f t="shared" si="127"/>
        <v>526_RS_43_4_202425</v>
      </c>
      <c r="AW7915" s="191" t="s">
        <v>92</v>
      </c>
      <c r="AX7915" s="18">
        <v>202425</v>
      </c>
      <c r="AY7915" s="191">
        <v>526</v>
      </c>
      <c r="AZ7915" s="191">
        <v>43</v>
      </c>
      <c r="BA7915" s="191">
        <v>4</v>
      </c>
      <c r="BB7915" s="191">
        <v>2161.3629999999998</v>
      </c>
    </row>
    <row r="7916" spans="48:54" x14ac:dyDescent="0.2">
      <c r="AV7916" s="191" t="str">
        <f t="shared" si="127"/>
        <v>528_RS_43_4_202425</v>
      </c>
      <c r="AW7916" s="191" t="s">
        <v>92</v>
      </c>
      <c r="AX7916" s="18">
        <v>202425</v>
      </c>
      <c r="AY7916" s="191">
        <v>528</v>
      </c>
      <c r="AZ7916" s="191">
        <v>43</v>
      </c>
      <c r="BA7916" s="191">
        <v>4</v>
      </c>
      <c r="BB7916" s="191">
        <v>4097</v>
      </c>
    </row>
    <row r="7917" spans="48:54" x14ac:dyDescent="0.2">
      <c r="AV7917" s="191" t="str">
        <f t="shared" si="127"/>
        <v>530_RS_43_4_202425</v>
      </c>
      <c r="AW7917" s="191" t="s">
        <v>92</v>
      </c>
      <c r="AX7917" s="18">
        <v>202425</v>
      </c>
      <c r="AY7917" s="191">
        <v>530</v>
      </c>
      <c r="AZ7917" s="191">
        <v>43</v>
      </c>
      <c r="BA7917" s="191">
        <v>4</v>
      </c>
      <c r="BB7917" s="191">
        <v>6966.4500000000025</v>
      </c>
    </row>
    <row r="7918" spans="48:54" x14ac:dyDescent="0.2">
      <c r="AV7918" s="191" t="str">
        <f t="shared" si="127"/>
        <v>532_RS_43_4_202425</v>
      </c>
      <c r="AW7918" s="191" t="s">
        <v>92</v>
      </c>
      <c r="AX7918" s="18">
        <v>202425</v>
      </c>
      <c r="AY7918" s="191">
        <v>532</v>
      </c>
      <c r="AZ7918" s="191">
        <v>43</v>
      </c>
      <c r="BA7918" s="191">
        <v>4</v>
      </c>
      <c r="BB7918" s="191">
        <v>1873.1019800000001</v>
      </c>
    </row>
    <row r="7919" spans="48:54" x14ac:dyDescent="0.2">
      <c r="AV7919" s="191" t="str">
        <f t="shared" si="127"/>
        <v>534_RS_43_4_202425</v>
      </c>
      <c r="AW7919" s="191" t="s">
        <v>92</v>
      </c>
      <c r="AX7919" s="18">
        <v>202425</v>
      </c>
      <c r="AY7919" s="191">
        <v>534</v>
      </c>
      <c r="AZ7919" s="191">
        <v>43</v>
      </c>
      <c r="BA7919" s="191">
        <v>4</v>
      </c>
      <c r="BB7919" s="191">
        <v>6618.0707700000003</v>
      </c>
    </row>
    <row r="7920" spans="48:54" x14ac:dyDescent="0.2">
      <c r="AV7920" s="191" t="str">
        <f t="shared" si="127"/>
        <v>536_RS_43_4_202425</v>
      </c>
      <c r="AW7920" s="191" t="s">
        <v>92</v>
      </c>
      <c r="AX7920" s="18">
        <v>202425</v>
      </c>
      <c r="AY7920" s="191">
        <v>536</v>
      </c>
      <c r="AZ7920" s="191">
        <v>43</v>
      </c>
      <c r="BA7920" s="191">
        <v>4</v>
      </c>
      <c r="BB7920" s="191">
        <v>1540.8840000000002</v>
      </c>
    </row>
    <row r="7921" spans="48:54" x14ac:dyDescent="0.2">
      <c r="AV7921" s="191" t="str">
        <f t="shared" si="127"/>
        <v>538_RS_43_4_202425</v>
      </c>
      <c r="AW7921" s="191" t="s">
        <v>92</v>
      </c>
      <c r="AX7921" s="18">
        <v>202425</v>
      </c>
      <c r="AY7921" s="191">
        <v>538</v>
      </c>
      <c r="AZ7921" s="191">
        <v>43</v>
      </c>
      <c r="BA7921" s="191">
        <v>4</v>
      </c>
      <c r="BB7921" s="191">
        <v>743.36095</v>
      </c>
    </row>
    <row r="7922" spans="48:54" x14ac:dyDescent="0.2">
      <c r="AV7922" s="191" t="str">
        <f t="shared" si="127"/>
        <v>540_RS_43_4_202425</v>
      </c>
      <c r="AW7922" s="191" t="s">
        <v>92</v>
      </c>
      <c r="AX7922" s="18">
        <v>202425</v>
      </c>
      <c r="AY7922" s="191">
        <v>540</v>
      </c>
      <c r="AZ7922" s="191">
        <v>43</v>
      </c>
      <c r="BA7922" s="191">
        <v>4</v>
      </c>
      <c r="BB7922" s="191">
        <v>2505.4059999999999</v>
      </c>
    </row>
    <row r="7923" spans="48:54" x14ac:dyDescent="0.2">
      <c r="AV7923" s="191" t="str">
        <f t="shared" si="127"/>
        <v>542_RS_43_4_202425</v>
      </c>
      <c r="AW7923" s="191" t="s">
        <v>92</v>
      </c>
      <c r="AX7923" s="18">
        <v>202425</v>
      </c>
      <c r="AY7923" s="191">
        <v>542</v>
      </c>
      <c r="AZ7923" s="191">
        <v>43</v>
      </c>
      <c r="BA7923" s="191">
        <v>4</v>
      </c>
      <c r="BB7923" s="191">
        <v>2233.030999999999</v>
      </c>
    </row>
    <row r="7924" spans="48:54" x14ac:dyDescent="0.2">
      <c r="AV7924" s="191" t="str">
        <f t="shared" si="127"/>
        <v>544_RS_43_4_202425</v>
      </c>
      <c r="AW7924" s="191" t="s">
        <v>92</v>
      </c>
      <c r="AX7924" s="18">
        <v>202425</v>
      </c>
      <c r="AY7924" s="191">
        <v>544</v>
      </c>
      <c r="AZ7924" s="191">
        <v>43</v>
      </c>
      <c r="BA7924" s="191">
        <v>4</v>
      </c>
      <c r="BB7924" s="191">
        <v>1522.5575191345963</v>
      </c>
    </row>
    <row r="7925" spans="48:54" x14ac:dyDescent="0.2">
      <c r="AV7925" s="191" t="str">
        <f t="shared" si="127"/>
        <v>545_RS_43_4_202425</v>
      </c>
      <c r="AW7925" s="191" t="s">
        <v>92</v>
      </c>
      <c r="AX7925" s="18">
        <v>202425</v>
      </c>
      <c r="AY7925" s="191">
        <v>545</v>
      </c>
      <c r="AZ7925" s="191">
        <v>43</v>
      </c>
      <c r="BA7925" s="191">
        <v>4</v>
      </c>
      <c r="BB7925" s="191">
        <v>1410.78314</v>
      </c>
    </row>
    <row r="7926" spans="48:54" x14ac:dyDescent="0.2">
      <c r="AV7926" s="191" t="str">
        <f t="shared" si="127"/>
        <v>546_RS_43_4_202425</v>
      </c>
      <c r="AW7926" s="191" t="s">
        <v>92</v>
      </c>
      <c r="AX7926" s="18">
        <v>202425</v>
      </c>
      <c r="AY7926" s="191">
        <v>546</v>
      </c>
      <c r="AZ7926" s="191">
        <v>43</v>
      </c>
      <c r="BA7926" s="191">
        <v>4</v>
      </c>
      <c r="BB7926" s="191">
        <v>897.4670000000001</v>
      </c>
    </row>
    <row r="7927" spans="48:54" x14ac:dyDescent="0.2">
      <c r="AV7927" s="191" t="str">
        <f t="shared" si="127"/>
        <v>548_RS_43_4_202425</v>
      </c>
      <c r="AW7927" s="191" t="s">
        <v>92</v>
      </c>
      <c r="AX7927" s="18">
        <v>202425</v>
      </c>
      <c r="AY7927" s="191">
        <v>548</v>
      </c>
      <c r="AZ7927" s="191">
        <v>43</v>
      </c>
      <c r="BA7927" s="191">
        <v>4</v>
      </c>
      <c r="BB7927" s="191">
        <v>1098.1310000000001</v>
      </c>
    </row>
    <row r="7928" spans="48:54" x14ac:dyDescent="0.2">
      <c r="AV7928" s="191" t="str">
        <f t="shared" si="127"/>
        <v>550_RS_43_4_202425</v>
      </c>
      <c r="AW7928" s="191" t="s">
        <v>92</v>
      </c>
      <c r="AX7928" s="18">
        <v>202425</v>
      </c>
      <c r="AY7928" s="191">
        <v>550</v>
      </c>
      <c r="AZ7928" s="191">
        <v>43</v>
      </c>
      <c r="BA7928" s="191">
        <v>4</v>
      </c>
      <c r="BB7928" s="191">
        <v>1259.0433273254739</v>
      </c>
    </row>
    <row r="7929" spans="48:54" x14ac:dyDescent="0.2">
      <c r="AV7929" s="191" t="str">
        <f t="shared" si="127"/>
        <v>552_RS_43_4_202425</v>
      </c>
      <c r="AW7929" s="191" t="s">
        <v>92</v>
      </c>
      <c r="AX7929" s="18">
        <v>202425</v>
      </c>
      <c r="AY7929" s="191">
        <v>552</v>
      </c>
      <c r="AZ7929" s="191">
        <v>43</v>
      </c>
      <c r="BA7929" s="191">
        <v>4</v>
      </c>
      <c r="BB7929" s="191">
        <v>13715.489075399988</v>
      </c>
    </row>
    <row r="7930" spans="48:54" x14ac:dyDescent="0.2">
      <c r="AV7930" s="191" t="str">
        <f t="shared" si="127"/>
        <v>562_RS_43_4_202425</v>
      </c>
      <c r="AW7930" s="191" t="s">
        <v>92</v>
      </c>
      <c r="AX7930" s="18">
        <v>202425</v>
      </c>
      <c r="AY7930" s="191">
        <v>562</v>
      </c>
      <c r="AZ7930" s="191">
        <v>43</v>
      </c>
      <c r="BA7930" s="191">
        <v>4</v>
      </c>
      <c r="BB7930" s="191">
        <v>0</v>
      </c>
    </row>
    <row r="7931" spans="48:54" x14ac:dyDescent="0.2">
      <c r="AV7931" s="191" t="str">
        <f t="shared" si="127"/>
        <v>564_RS_43_4_202425</v>
      </c>
      <c r="AW7931" s="191" t="s">
        <v>92</v>
      </c>
      <c r="AX7931" s="18">
        <v>202425</v>
      </c>
      <c r="AY7931" s="191">
        <v>564</v>
      </c>
      <c r="AZ7931" s="191">
        <v>43</v>
      </c>
      <c r="BA7931" s="191">
        <v>4</v>
      </c>
      <c r="BB7931" s="191">
        <v>0</v>
      </c>
    </row>
    <row r="7932" spans="48:54" x14ac:dyDescent="0.2">
      <c r="AV7932" s="191" t="str">
        <f t="shared" si="127"/>
        <v>566_RS_43_4_202425</v>
      </c>
      <c r="AW7932" s="191" t="s">
        <v>92</v>
      </c>
      <c r="AX7932" s="18">
        <v>202425</v>
      </c>
      <c r="AY7932" s="191">
        <v>566</v>
      </c>
      <c r="AZ7932" s="191">
        <v>43</v>
      </c>
      <c r="BA7932" s="191">
        <v>4</v>
      </c>
      <c r="BB7932" s="191">
        <v>0</v>
      </c>
    </row>
    <row r="7933" spans="48:54" x14ac:dyDescent="0.2">
      <c r="AV7933" s="191" t="str">
        <f t="shared" si="127"/>
        <v>568_RS_43_4_202425</v>
      </c>
      <c r="AW7933" s="191" t="s">
        <v>92</v>
      </c>
      <c r="AX7933" s="18">
        <v>202425</v>
      </c>
      <c r="AY7933" s="191">
        <v>568</v>
      </c>
      <c r="AZ7933" s="191">
        <v>43</v>
      </c>
      <c r="BA7933" s="191">
        <v>4</v>
      </c>
      <c r="BB7933" s="191">
        <v>0</v>
      </c>
    </row>
    <row r="7934" spans="48:54" x14ac:dyDescent="0.2">
      <c r="AV7934" s="191" t="str">
        <f t="shared" si="127"/>
        <v>572_RS_43_4_202425</v>
      </c>
      <c r="AW7934" s="191" t="s">
        <v>92</v>
      </c>
      <c r="AX7934" s="18">
        <v>202425</v>
      </c>
      <c r="AY7934" s="191">
        <v>572</v>
      </c>
      <c r="AZ7934" s="191">
        <v>43</v>
      </c>
      <c r="BA7934" s="191">
        <v>4</v>
      </c>
      <c r="BB7934" s="191">
        <v>0</v>
      </c>
    </row>
    <row r="7935" spans="48:54" x14ac:dyDescent="0.2">
      <c r="AV7935" s="191" t="str">
        <f t="shared" si="127"/>
        <v>574_RS_43_4_202425</v>
      </c>
      <c r="AW7935" s="191" t="s">
        <v>92</v>
      </c>
      <c r="AX7935" s="18">
        <v>202425</v>
      </c>
      <c r="AY7935" s="191">
        <v>574</v>
      </c>
      <c r="AZ7935" s="191">
        <v>43</v>
      </c>
      <c r="BA7935" s="191">
        <v>4</v>
      </c>
      <c r="BB7935" s="191">
        <v>0</v>
      </c>
    </row>
    <row r="7936" spans="48:54" x14ac:dyDescent="0.2">
      <c r="AV7936" s="191" t="str">
        <f t="shared" si="127"/>
        <v>576_RS_43_4_202425</v>
      </c>
      <c r="AW7936" s="191" t="s">
        <v>92</v>
      </c>
      <c r="AX7936" s="18">
        <v>202425</v>
      </c>
      <c r="AY7936" s="191">
        <v>576</v>
      </c>
      <c r="AZ7936" s="191">
        <v>43</v>
      </c>
      <c r="BA7936" s="191">
        <v>4</v>
      </c>
      <c r="BB7936" s="191">
        <v>0</v>
      </c>
    </row>
    <row r="7937" spans="48:54" x14ac:dyDescent="0.2">
      <c r="AV7937" s="191" t="str">
        <f t="shared" si="127"/>
        <v>582_RS_43_4_202425</v>
      </c>
      <c r="AW7937" s="191" t="s">
        <v>92</v>
      </c>
      <c r="AX7937" s="18">
        <v>202425</v>
      </c>
      <c r="AY7937" s="191">
        <v>582</v>
      </c>
      <c r="AZ7937" s="191">
        <v>43</v>
      </c>
      <c r="BA7937" s="191">
        <v>4</v>
      </c>
      <c r="BB7937" s="191">
        <v>0</v>
      </c>
    </row>
    <row r="7938" spans="48:54" x14ac:dyDescent="0.2">
      <c r="AV7938" s="191" t="str">
        <f t="shared" si="127"/>
        <v>584_RS_43_4_202425</v>
      </c>
      <c r="AW7938" s="191" t="s">
        <v>92</v>
      </c>
      <c r="AX7938" s="18">
        <v>202425</v>
      </c>
      <c r="AY7938" s="191">
        <v>584</v>
      </c>
      <c r="AZ7938" s="191">
        <v>43</v>
      </c>
      <c r="BA7938" s="191">
        <v>4</v>
      </c>
      <c r="BB7938" s="191">
        <v>0</v>
      </c>
    </row>
    <row r="7939" spans="48:54" x14ac:dyDescent="0.2">
      <c r="AV7939" s="191" t="str">
        <f t="shared" si="127"/>
        <v>586_RS_43_4_202425</v>
      </c>
      <c r="AW7939" s="191" t="s">
        <v>92</v>
      </c>
      <c r="AX7939" s="18">
        <v>202425</v>
      </c>
      <c r="AY7939" s="191">
        <v>586</v>
      </c>
      <c r="AZ7939" s="191">
        <v>43</v>
      </c>
      <c r="BA7939" s="191">
        <v>4</v>
      </c>
      <c r="BB7939" s="191">
        <v>0</v>
      </c>
    </row>
    <row r="7940" spans="48:54" x14ac:dyDescent="0.2">
      <c r="AV7940" s="191" t="str">
        <f t="shared" ref="AV7940:AV8003" si="128">AY7940&amp;"_"&amp;AW7940&amp;"_"&amp;AZ7940&amp;"_"&amp;BA7940&amp;"_"&amp;AX7940</f>
        <v>512_RS_43_5_202425</v>
      </c>
      <c r="AW7940" s="191" t="s">
        <v>92</v>
      </c>
      <c r="AX7940" s="18">
        <v>202425</v>
      </c>
      <c r="AY7940" s="191">
        <v>512</v>
      </c>
      <c r="AZ7940" s="191">
        <v>43</v>
      </c>
      <c r="BA7940" s="191">
        <v>5</v>
      </c>
      <c r="BB7940" s="191">
        <v>0</v>
      </c>
    </row>
    <row r="7941" spans="48:54" x14ac:dyDescent="0.2">
      <c r="AV7941" s="191" t="str">
        <f t="shared" si="128"/>
        <v>514_RS_43_5_202425</v>
      </c>
      <c r="AW7941" s="191" t="s">
        <v>92</v>
      </c>
      <c r="AX7941" s="18">
        <v>202425</v>
      </c>
      <c r="AY7941" s="191">
        <v>514</v>
      </c>
      <c r="AZ7941" s="191">
        <v>43</v>
      </c>
      <c r="BA7941" s="191">
        <v>5</v>
      </c>
      <c r="BB7941" s="191">
        <v>-46.442</v>
      </c>
    </row>
    <row r="7942" spans="48:54" x14ac:dyDescent="0.2">
      <c r="AV7942" s="191" t="str">
        <f t="shared" si="128"/>
        <v>516_RS_43_5_202425</v>
      </c>
      <c r="AW7942" s="191" t="s">
        <v>92</v>
      </c>
      <c r="AX7942" s="18">
        <v>202425</v>
      </c>
      <c r="AY7942" s="191">
        <v>516</v>
      </c>
      <c r="AZ7942" s="191">
        <v>43</v>
      </c>
      <c r="BA7942" s="191">
        <v>5</v>
      </c>
      <c r="BB7942" s="191">
        <v>-22.168000000000006</v>
      </c>
    </row>
    <row r="7943" spans="48:54" x14ac:dyDescent="0.2">
      <c r="AV7943" s="191" t="str">
        <f t="shared" si="128"/>
        <v>518_RS_43_5_202425</v>
      </c>
      <c r="AW7943" s="191" t="s">
        <v>92</v>
      </c>
      <c r="AX7943" s="18">
        <v>202425</v>
      </c>
      <c r="AY7943" s="191">
        <v>518</v>
      </c>
      <c r="AZ7943" s="191">
        <v>43</v>
      </c>
      <c r="BA7943" s="191">
        <v>5</v>
      </c>
      <c r="BB7943" s="191">
        <v>0</v>
      </c>
    </row>
    <row r="7944" spans="48:54" x14ac:dyDescent="0.2">
      <c r="AV7944" s="191" t="str">
        <f t="shared" si="128"/>
        <v>520_RS_43_5_202425</v>
      </c>
      <c r="AW7944" s="191" t="s">
        <v>92</v>
      </c>
      <c r="AX7944" s="18">
        <v>202425</v>
      </c>
      <c r="AY7944" s="191">
        <v>520</v>
      </c>
      <c r="AZ7944" s="191">
        <v>43</v>
      </c>
      <c r="BA7944" s="191">
        <v>5</v>
      </c>
      <c r="BB7944" s="191">
        <v>-21.672000000000001</v>
      </c>
    </row>
    <row r="7945" spans="48:54" x14ac:dyDescent="0.2">
      <c r="AV7945" s="191" t="str">
        <f t="shared" si="128"/>
        <v>522_RS_43_5_202425</v>
      </c>
      <c r="AW7945" s="191" t="s">
        <v>92</v>
      </c>
      <c r="AX7945" s="18">
        <v>202425</v>
      </c>
      <c r="AY7945" s="191">
        <v>522</v>
      </c>
      <c r="AZ7945" s="191">
        <v>43</v>
      </c>
      <c r="BA7945" s="191">
        <v>5</v>
      </c>
      <c r="BB7945" s="191">
        <v>0</v>
      </c>
    </row>
    <row r="7946" spans="48:54" x14ac:dyDescent="0.2">
      <c r="AV7946" s="191" t="str">
        <f t="shared" si="128"/>
        <v>524_RS_43_5_202425</v>
      </c>
      <c r="AW7946" s="191" t="s">
        <v>92</v>
      </c>
      <c r="AX7946" s="18">
        <v>202425</v>
      </c>
      <c r="AY7946" s="191">
        <v>524</v>
      </c>
      <c r="AZ7946" s="191">
        <v>43</v>
      </c>
      <c r="BA7946" s="191">
        <v>5</v>
      </c>
      <c r="BB7946" s="191">
        <v>-382.09699999999998</v>
      </c>
    </row>
    <row r="7947" spans="48:54" x14ac:dyDescent="0.2">
      <c r="AV7947" s="191" t="str">
        <f t="shared" si="128"/>
        <v>526_RS_43_5_202425</v>
      </c>
      <c r="AW7947" s="191" t="s">
        <v>92</v>
      </c>
      <c r="AX7947" s="18">
        <v>202425</v>
      </c>
      <c r="AY7947" s="191">
        <v>526</v>
      </c>
      <c r="AZ7947" s="191">
        <v>43</v>
      </c>
      <c r="BA7947" s="191">
        <v>5</v>
      </c>
      <c r="BB7947" s="191">
        <v>0</v>
      </c>
    </row>
    <row r="7948" spans="48:54" x14ac:dyDescent="0.2">
      <c r="AV7948" s="191" t="str">
        <f t="shared" si="128"/>
        <v>528_RS_43_5_202425</v>
      </c>
      <c r="AW7948" s="191" t="s">
        <v>92</v>
      </c>
      <c r="AX7948" s="18">
        <v>202425</v>
      </c>
      <c r="AY7948" s="191">
        <v>528</v>
      </c>
      <c r="AZ7948" s="191">
        <v>43</v>
      </c>
      <c r="BA7948" s="191">
        <v>5</v>
      </c>
      <c r="BB7948" s="191">
        <v>-22</v>
      </c>
    </row>
    <row r="7949" spans="48:54" x14ac:dyDescent="0.2">
      <c r="AV7949" s="191" t="str">
        <f t="shared" si="128"/>
        <v>530_RS_43_5_202425</v>
      </c>
      <c r="AW7949" s="191" t="s">
        <v>92</v>
      </c>
      <c r="AX7949" s="18">
        <v>202425</v>
      </c>
      <c r="AY7949" s="191">
        <v>530</v>
      </c>
      <c r="AZ7949" s="191">
        <v>43</v>
      </c>
      <c r="BA7949" s="191">
        <v>5</v>
      </c>
      <c r="BB7949" s="191">
        <v>0</v>
      </c>
    </row>
    <row r="7950" spans="48:54" x14ac:dyDescent="0.2">
      <c r="AV7950" s="191" t="str">
        <f t="shared" si="128"/>
        <v>532_RS_43_5_202425</v>
      </c>
      <c r="AW7950" s="191" t="s">
        <v>92</v>
      </c>
      <c r="AX7950" s="18">
        <v>202425</v>
      </c>
      <c r="AY7950" s="191">
        <v>532</v>
      </c>
      <c r="AZ7950" s="191">
        <v>43</v>
      </c>
      <c r="BA7950" s="191">
        <v>5</v>
      </c>
      <c r="BB7950" s="191">
        <v>-39.734999999999999</v>
      </c>
    </row>
    <row r="7951" spans="48:54" x14ac:dyDescent="0.2">
      <c r="AV7951" s="191" t="str">
        <f t="shared" si="128"/>
        <v>534_RS_43_5_202425</v>
      </c>
      <c r="AW7951" s="191" t="s">
        <v>92</v>
      </c>
      <c r="AX7951" s="18">
        <v>202425</v>
      </c>
      <c r="AY7951" s="191">
        <v>534</v>
      </c>
      <c r="AZ7951" s="191">
        <v>43</v>
      </c>
      <c r="BA7951" s="191">
        <v>5</v>
      </c>
      <c r="BB7951" s="191">
        <v>-15.967000000000001</v>
      </c>
    </row>
    <row r="7952" spans="48:54" x14ac:dyDescent="0.2">
      <c r="AV7952" s="191" t="str">
        <f t="shared" si="128"/>
        <v>536_RS_43_5_202425</v>
      </c>
      <c r="AW7952" s="191" t="s">
        <v>92</v>
      </c>
      <c r="AX7952" s="18">
        <v>202425</v>
      </c>
      <c r="AY7952" s="191">
        <v>536</v>
      </c>
      <c r="AZ7952" s="191">
        <v>43</v>
      </c>
      <c r="BA7952" s="191">
        <v>5</v>
      </c>
      <c r="BB7952" s="191">
        <v>-321.56099999999998</v>
      </c>
    </row>
    <row r="7953" spans="48:54" x14ac:dyDescent="0.2">
      <c r="AV7953" s="191" t="str">
        <f t="shared" si="128"/>
        <v>538_RS_43_5_202425</v>
      </c>
      <c r="AW7953" s="191" t="s">
        <v>92</v>
      </c>
      <c r="AX7953" s="18">
        <v>202425</v>
      </c>
      <c r="AY7953" s="191">
        <v>538</v>
      </c>
      <c r="AZ7953" s="191">
        <v>43</v>
      </c>
      <c r="BA7953" s="191">
        <v>5</v>
      </c>
      <c r="BB7953" s="191">
        <v>0</v>
      </c>
    </row>
    <row r="7954" spans="48:54" x14ac:dyDescent="0.2">
      <c r="AV7954" s="191" t="str">
        <f t="shared" si="128"/>
        <v>540_RS_43_5_202425</v>
      </c>
      <c r="AW7954" s="191" t="s">
        <v>92</v>
      </c>
      <c r="AX7954" s="18">
        <v>202425</v>
      </c>
      <c r="AY7954" s="191">
        <v>540</v>
      </c>
      <c r="AZ7954" s="191">
        <v>43</v>
      </c>
      <c r="BA7954" s="191">
        <v>5</v>
      </c>
      <c r="BB7954" s="191">
        <v>-352.00900000000001</v>
      </c>
    </row>
    <row r="7955" spans="48:54" x14ac:dyDescent="0.2">
      <c r="AV7955" s="191" t="str">
        <f t="shared" si="128"/>
        <v>542_RS_43_5_202425</v>
      </c>
      <c r="AW7955" s="191" t="s">
        <v>92</v>
      </c>
      <c r="AX7955" s="18">
        <v>202425</v>
      </c>
      <c r="AY7955" s="191">
        <v>542</v>
      </c>
      <c r="AZ7955" s="191">
        <v>43</v>
      </c>
      <c r="BA7955" s="191">
        <v>5</v>
      </c>
      <c r="BB7955" s="191">
        <v>-112.892</v>
      </c>
    </row>
    <row r="7956" spans="48:54" x14ac:dyDescent="0.2">
      <c r="AV7956" s="191" t="str">
        <f t="shared" si="128"/>
        <v>544_RS_43_5_202425</v>
      </c>
      <c r="AW7956" s="191" t="s">
        <v>92</v>
      </c>
      <c r="AX7956" s="18">
        <v>202425</v>
      </c>
      <c r="AY7956" s="191">
        <v>544</v>
      </c>
      <c r="AZ7956" s="191">
        <v>43</v>
      </c>
      <c r="BA7956" s="191">
        <v>5</v>
      </c>
      <c r="BB7956" s="191">
        <v>-153.89108000000002</v>
      </c>
    </row>
    <row r="7957" spans="48:54" x14ac:dyDescent="0.2">
      <c r="AV7957" s="191" t="str">
        <f t="shared" si="128"/>
        <v>545_RS_43_5_202425</v>
      </c>
      <c r="AW7957" s="191" t="s">
        <v>92</v>
      </c>
      <c r="AX7957" s="18">
        <v>202425</v>
      </c>
      <c r="AY7957" s="191">
        <v>545</v>
      </c>
      <c r="AZ7957" s="191">
        <v>43</v>
      </c>
      <c r="BA7957" s="191">
        <v>5</v>
      </c>
      <c r="BB7957" s="191">
        <v>0</v>
      </c>
    </row>
    <row r="7958" spans="48:54" x14ac:dyDescent="0.2">
      <c r="AV7958" s="191" t="str">
        <f t="shared" si="128"/>
        <v>546_RS_43_5_202425</v>
      </c>
      <c r="AW7958" s="191" t="s">
        <v>92</v>
      </c>
      <c r="AX7958" s="18">
        <v>202425</v>
      </c>
      <c r="AY7958" s="191">
        <v>546</v>
      </c>
      <c r="AZ7958" s="191">
        <v>43</v>
      </c>
      <c r="BA7958" s="191">
        <v>5</v>
      </c>
      <c r="BB7958" s="191">
        <v>0</v>
      </c>
    </row>
    <row r="7959" spans="48:54" x14ac:dyDescent="0.2">
      <c r="AV7959" s="191" t="str">
        <f t="shared" si="128"/>
        <v>548_RS_43_5_202425</v>
      </c>
      <c r="AW7959" s="191" t="s">
        <v>92</v>
      </c>
      <c r="AX7959" s="18">
        <v>202425</v>
      </c>
      <c r="AY7959" s="191">
        <v>548</v>
      </c>
      <c r="AZ7959" s="191">
        <v>43</v>
      </c>
      <c r="BA7959" s="191">
        <v>5</v>
      </c>
      <c r="BB7959" s="191">
        <v>0</v>
      </c>
    </row>
    <row r="7960" spans="48:54" x14ac:dyDescent="0.2">
      <c r="AV7960" s="191" t="str">
        <f t="shared" si="128"/>
        <v>550_RS_43_5_202425</v>
      </c>
      <c r="AW7960" s="191" t="s">
        <v>92</v>
      </c>
      <c r="AX7960" s="18">
        <v>202425</v>
      </c>
      <c r="AY7960" s="191">
        <v>550</v>
      </c>
      <c r="AZ7960" s="191">
        <v>43</v>
      </c>
      <c r="BA7960" s="191">
        <v>5</v>
      </c>
      <c r="BB7960" s="191">
        <v>-235.28034999999997</v>
      </c>
    </row>
    <row r="7961" spans="48:54" x14ac:dyDescent="0.2">
      <c r="AV7961" s="191" t="str">
        <f t="shared" si="128"/>
        <v>552_RS_43_5_202425</v>
      </c>
      <c r="AW7961" s="191" t="s">
        <v>92</v>
      </c>
      <c r="AX7961" s="18">
        <v>202425</v>
      </c>
      <c r="AY7961" s="191">
        <v>552</v>
      </c>
      <c r="AZ7961" s="191">
        <v>43</v>
      </c>
      <c r="BA7961" s="191">
        <v>5</v>
      </c>
      <c r="BB7961" s="191">
        <v>-228.86599999999999</v>
      </c>
    </row>
    <row r="7962" spans="48:54" x14ac:dyDescent="0.2">
      <c r="AV7962" s="191" t="str">
        <f t="shared" si="128"/>
        <v>562_RS_43_5_202425</v>
      </c>
      <c r="AW7962" s="191" t="s">
        <v>92</v>
      </c>
      <c r="AX7962" s="18">
        <v>202425</v>
      </c>
      <c r="AY7962" s="191">
        <v>562</v>
      </c>
      <c r="AZ7962" s="191">
        <v>43</v>
      </c>
      <c r="BA7962" s="191">
        <v>5</v>
      </c>
      <c r="BB7962" s="191">
        <v>0</v>
      </c>
    </row>
    <row r="7963" spans="48:54" x14ac:dyDescent="0.2">
      <c r="AV7963" s="191" t="str">
        <f t="shared" si="128"/>
        <v>564_RS_43_5_202425</v>
      </c>
      <c r="AW7963" s="191" t="s">
        <v>92</v>
      </c>
      <c r="AX7963" s="18">
        <v>202425</v>
      </c>
      <c r="AY7963" s="191">
        <v>564</v>
      </c>
      <c r="AZ7963" s="191">
        <v>43</v>
      </c>
      <c r="BA7963" s="191">
        <v>5</v>
      </c>
      <c r="BB7963" s="191">
        <v>0</v>
      </c>
    </row>
    <row r="7964" spans="48:54" x14ac:dyDescent="0.2">
      <c r="AV7964" s="191" t="str">
        <f t="shared" si="128"/>
        <v>566_RS_43_5_202425</v>
      </c>
      <c r="AW7964" s="191" t="s">
        <v>92</v>
      </c>
      <c r="AX7964" s="18">
        <v>202425</v>
      </c>
      <c r="AY7964" s="191">
        <v>566</v>
      </c>
      <c r="AZ7964" s="191">
        <v>43</v>
      </c>
      <c r="BA7964" s="191">
        <v>5</v>
      </c>
      <c r="BB7964" s="191">
        <v>0</v>
      </c>
    </row>
    <row r="7965" spans="48:54" x14ac:dyDescent="0.2">
      <c r="AV7965" s="191" t="str">
        <f t="shared" si="128"/>
        <v>568_RS_43_5_202425</v>
      </c>
      <c r="AW7965" s="191" t="s">
        <v>92</v>
      </c>
      <c r="AX7965" s="18">
        <v>202425</v>
      </c>
      <c r="AY7965" s="191">
        <v>568</v>
      </c>
      <c r="AZ7965" s="191">
        <v>43</v>
      </c>
      <c r="BA7965" s="191">
        <v>5</v>
      </c>
      <c r="BB7965" s="191">
        <v>0</v>
      </c>
    </row>
    <row r="7966" spans="48:54" x14ac:dyDescent="0.2">
      <c r="AV7966" s="191" t="str">
        <f t="shared" si="128"/>
        <v>572_RS_43_5_202425</v>
      </c>
      <c r="AW7966" s="191" t="s">
        <v>92</v>
      </c>
      <c r="AX7966" s="18">
        <v>202425</v>
      </c>
      <c r="AY7966" s="191">
        <v>572</v>
      </c>
      <c r="AZ7966" s="191">
        <v>43</v>
      </c>
      <c r="BA7966" s="191">
        <v>5</v>
      </c>
      <c r="BB7966" s="191">
        <v>0</v>
      </c>
    </row>
    <row r="7967" spans="48:54" x14ac:dyDescent="0.2">
      <c r="AV7967" s="191" t="str">
        <f t="shared" si="128"/>
        <v>574_RS_43_5_202425</v>
      </c>
      <c r="AW7967" s="191" t="s">
        <v>92</v>
      </c>
      <c r="AX7967" s="18">
        <v>202425</v>
      </c>
      <c r="AY7967" s="191">
        <v>574</v>
      </c>
      <c r="AZ7967" s="191">
        <v>43</v>
      </c>
      <c r="BA7967" s="191">
        <v>5</v>
      </c>
      <c r="BB7967" s="191">
        <v>0</v>
      </c>
    </row>
    <row r="7968" spans="48:54" x14ac:dyDescent="0.2">
      <c r="AV7968" s="191" t="str">
        <f t="shared" si="128"/>
        <v>576_RS_43_5_202425</v>
      </c>
      <c r="AW7968" s="191" t="s">
        <v>92</v>
      </c>
      <c r="AX7968" s="18">
        <v>202425</v>
      </c>
      <c r="AY7968" s="191">
        <v>576</v>
      </c>
      <c r="AZ7968" s="191">
        <v>43</v>
      </c>
      <c r="BA7968" s="191">
        <v>5</v>
      </c>
      <c r="BB7968" s="191">
        <v>0</v>
      </c>
    </row>
    <row r="7969" spans="48:54" x14ac:dyDescent="0.2">
      <c r="AV7969" s="191" t="str">
        <f t="shared" si="128"/>
        <v>582_RS_43_5_202425</v>
      </c>
      <c r="AW7969" s="191" t="s">
        <v>92</v>
      </c>
      <c r="AX7969" s="18">
        <v>202425</v>
      </c>
      <c r="AY7969" s="191">
        <v>582</v>
      </c>
      <c r="AZ7969" s="191">
        <v>43</v>
      </c>
      <c r="BA7969" s="191">
        <v>5</v>
      </c>
      <c r="BB7969" s="191">
        <v>0</v>
      </c>
    </row>
    <row r="7970" spans="48:54" x14ac:dyDescent="0.2">
      <c r="AV7970" s="191" t="str">
        <f t="shared" si="128"/>
        <v>584_RS_43_5_202425</v>
      </c>
      <c r="AW7970" s="191" t="s">
        <v>92</v>
      </c>
      <c r="AX7970" s="18">
        <v>202425</v>
      </c>
      <c r="AY7970" s="191">
        <v>584</v>
      </c>
      <c r="AZ7970" s="191">
        <v>43</v>
      </c>
      <c r="BA7970" s="191">
        <v>5</v>
      </c>
      <c r="BB7970" s="191">
        <v>0</v>
      </c>
    </row>
    <row r="7971" spans="48:54" x14ac:dyDescent="0.2">
      <c r="AV7971" s="191" t="str">
        <f t="shared" si="128"/>
        <v>586_RS_43_5_202425</v>
      </c>
      <c r="AW7971" s="191" t="s">
        <v>92</v>
      </c>
      <c r="AX7971" s="18">
        <v>202425</v>
      </c>
      <c r="AY7971" s="191">
        <v>586</v>
      </c>
      <c r="AZ7971" s="191">
        <v>43</v>
      </c>
      <c r="BA7971" s="191">
        <v>5</v>
      </c>
      <c r="BB7971" s="191">
        <v>0</v>
      </c>
    </row>
    <row r="7972" spans="48:54" x14ac:dyDescent="0.2">
      <c r="AV7972" s="191" t="str">
        <f t="shared" si="128"/>
        <v>512_RS_46_1_202425</v>
      </c>
      <c r="AW7972" s="191" t="s">
        <v>92</v>
      </c>
      <c r="AX7972" s="18">
        <v>202425</v>
      </c>
      <c r="AY7972" s="191">
        <v>512</v>
      </c>
      <c r="AZ7972" s="191">
        <v>46</v>
      </c>
      <c r="BA7972" s="191">
        <v>1</v>
      </c>
      <c r="BB7972" s="191">
        <v>813.88699999999994</v>
      </c>
    </row>
    <row r="7973" spans="48:54" x14ac:dyDescent="0.2">
      <c r="AV7973" s="191" t="str">
        <f t="shared" si="128"/>
        <v>514_RS_46_1_202425</v>
      </c>
      <c r="AW7973" s="191" t="s">
        <v>92</v>
      </c>
      <c r="AX7973" s="18">
        <v>202425</v>
      </c>
      <c r="AY7973" s="191">
        <v>514</v>
      </c>
      <c r="AZ7973" s="191">
        <v>46</v>
      </c>
      <c r="BA7973" s="191">
        <v>1</v>
      </c>
      <c r="BB7973" s="191">
        <v>1629.4560000000001</v>
      </c>
    </row>
    <row r="7974" spans="48:54" x14ac:dyDescent="0.2">
      <c r="AV7974" s="191" t="str">
        <f t="shared" si="128"/>
        <v>516_RS_46_1_202425</v>
      </c>
      <c r="AW7974" s="191" t="s">
        <v>92</v>
      </c>
      <c r="AX7974" s="18">
        <v>202425</v>
      </c>
      <c r="AY7974" s="191">
        <v>516</v>
      </c>
      <c r="AZ7974" s="191">
        <v>46</v>
      </c>
      <c r="BA7974" s="191">
        <v>1</v>
      </c>
      <c r="BB7974" s="191">
        <v>812.72900000000004</v>
      </c>
    </row>
    <row r="7975" spans="48:54" x14ac:dyDescent="0.2">
      <c r="AV7975" s="191" t="str">
        <f t="shared" si="128"/>
        <v>518_RS_46_1_202425</v>
      </c>
      <c r="AW7975" s="191" t="s">
        <v>92</v>
      </c>
      <c r="AX7975" s="18">
        <v>202425</v>
      </c>
      <c r="AY7975" s="191">
        <v>518</v>
      </c>
      <c r="AZ7975" s="191">
        <v>46</v>
      </c>
      <c r="BA7975" s="191">
        <v>1</v>
      </c>
      <c r="BB7975" s="191">
        <v>1149.261</v>
      </c>
    </row>
    <row r="7976" spans="48:54" x14ac:dyDescent="0.2">
      <c r="AV7976" s="191" t="str">
        <f t="shared" si="128"/>
        <v>520_RS_46_1_202425</v>
      </c>
      <c r="AW7976" s="191" t="s">
        <v>92</v>
      </c>
      <c r="AX7976" s="18">
        <v>202425</v>
      </c>
      <c r="AY7976" s="191">
        <v>520</v>
      </c>
      <c r="AZ7976" s="191">
        <v>46</v>
      </c>
      <c r="BA7976" s="191">
        <v>1</v>
      </c>
      <c r="BB7976" s="191">
        <v>2126.38</v>
      </c>
    </row>
    <row r="7977" spans="48:54" x14ac:dyDescent="0.2">
      <c r="AV7977" s="191" t="str">
        <f t="shared" si="128"/>
        <v>522_RS_46_1_202425</v>
      </c>
      <c r="AW7977" s="191" t="s">
        <v>92</v>
      </c>
      <c r="AX7977" s="18">
        <v>202425</v>
      </c>
      <c r="AY7977" s="191">
        <v>522</v>
      </c>
      <c r="AZ7977" s="191">
        <v>46</v>
      </c>
      <c r="BA7977" s="191">
        <v>1</v>
      </c>
      <c r="BB7977" s="191">
        <v>1529.4666999999999</v>
      </c>
    </row>
    <row r="7978" spans="48:54" x14ac:dyDescent="0.2">
      <c r="AV7978" s="191" t="str">
        <f t="shared" si="128"/>
        <v>524_RS_46_1_202425</v>
      </c>
      <c r="AW7978" s="191" t="s">
        <v>92</v>
      </c>
      <c r="AX7978" s="18">
        <v>202425</v>
      </c>
      <c r="AY7978" s="191">
        <v>524</v>
      </c>
      <c r="AZ7978" s="191">
        <v>46</v>
      </c>
      <c r="BA7978" s="191">
        <v>1</v>
      </c>
      <c r="BB7978" s="191">
        <v>1824.0736299999999</v>
      </c>
    </row>
    <row r="7979" spans="48:54" x14ac:dyDescent="0.2">
      <c r="AV7979" s="191" t="str">
        <f t="shared" si="128"/>
        <v>526_RS_46_1_202425</v>
      </c>
      <c r="AW7979" s="191" t="s">
        <v>92</v>
      </c>
      <c r="AX7979" s="18">
        <v>202425</v>
      </c>
      <c r="AY7979" s="191">
        <v>526</v>
      </c>
      <c r="AZ7979" s="191">
        <v>46</v>
      </c>
      <c r="BA7979" s="191">
        <v>1</v>
      </c>
      <c r="BB7979" s="191">
        <v>1394.0279999999998</v>
      </c>
    </row>
    <row r="7980" spans="48:54" x14ac:dyDescent="0.2">
      <c r="AV7980" s="191" t="str">
        <f t="shared" si="128"/>
        <v>528_RS_46_1_202425</v>
      </c>
      <c r="AW7980" s="191" t="s">
        <v>92</v>
      </c>
      <c r="AX7980" s="18">
        <v>202425</v>
      </c>
      <c r="AY7980" s="191">
        <v>528</v>
      </c>
      <c r="AZ7980" s="191">
        <v>46</v>
      </c>
      <c r="BA7980" s="191">
        <v>1</v>
      </c>
      <c r="BB7980" s="191">
        <v>1571</v>
      </c>
    </row>
    <row r="7981" spans="48:54" x14ac:dyDescent="0.2">
      <c r="AV7981" s="191" t="str">
        <f t="shared" si="128"/>
        <v>530_RS_46_1_202425</v>
      </c>
      <c r="AW7981" s="191" t="s">
        <v>92</v>
      </c>
      <c r="AX7981" s="18">
        <v>202425</v>
      </c>
      <c r="AY7981" s="191">
        <v>530</v>
      </c>
      <c r="AZ7981" s="191">
        <v>46</v>
      </c>
      <c r="BA7981" s="191">
        <v>1</v>
      </c>
      <c r="BB7981" s="191">
        <v>2814.4379999999996</v>
      </c>
    </row>
    <row r="7982" spans="48:54" x14ac:dyDescent="0.2">
      <c r="AV7982" s="191" t="str">
        <f t="shared" si="128"/>
        <v>532_RS_46_1_202425</v>
      </c>
      <c r="AW7982" s="191" t="s">
        <v>92</v>
      </c>
      <c r="AX7982" s="18">
        <v>202425</v>
      </c>
      <c r="AY7982" s="191">
        <v>532</v>
      </c>
      <c r="AZ7982" s="191">
        <v>46</v>
      </c>
      <c r="BA7982" s="191">
        <v>1</v>
      </c>
      <c r="BB7982" s="191">
        <v>1798.9970900000003</v>
      </c>
    </row>
    <row r="7983" spans="48:54" x14ac:dyDescent="0.2">
      <c r="AV7983" s="191" t="str">
        <f t="shared" si="128"/>
        <v>534_RS_46_1_202425</v>
      </c>
      <c r="AW7983" s="191" t="s">
        <v>92</v>
      </c>
      <c r="AX7983" s="18">
        <v>202425</v>
      </c>
      <c r="AY7983" s="191">
        <v>534</v>
      </c>
      <c r="AZ7983" s="191">
        <v>46</v>
      </c>
      <c r="BA7983" s="191">
        <v>1</v>
      </c>
      <c r="BB7983" s="191">
        <v>1660.9102299999997</v>
      </c>
    </row>
    <row r="7984" spans="48:54" x14ac:dyDescent="0.2">
      <c r="AV7984" s="191" t="str">
        <f t="shared" si="128"/>
        <v>536_RS_46_1_202425</v>
      </c>
      <c r="AW7984" s="191" t="s">
        <v>92</v>
      </c>
      <c r="AX7984" s="18">
        <v>202425</v>
      </c>
      <c r="AY7984" s="191">
        <v>536</v>
      </c>
      <c r="AZ7984" s="191">
        <v>46</v>
      </c>
      <c r="BA7984" s="191">
        <v>1</v>
      </c>
      <c r="BB7984" s="191">
        <v>1527.0639999999999</v>
      </c>
    </row>
    <row r="7985" spans="48:54" x14ac:dyDescent="0.2">
      <c r="AV7985" s="191" t="str">
        <f t="shared" si="128"/>
        <v>538_RS_46_1_202425</v>
      </c>
      <c r="AW7985" s="191" t="s">
        <v>92</v>
      </c>
      <c r="AX7985" s="18">
        <v>202425</v>
      </c>
      <c r="AY7985" s="191">
        <v>538</v>
      </c>
      <c r="AZ7985" s="191">
        <v>46</v>
      </c>
      <c r="BA7985" s="191">
        <v>1</v>
      </c>
      <c r="BB7985" s="191">
        <v>2285.2028399999995</v>
      </c>
    </row>
    <row r="7986" spans="48:54" x14ac:dyDescent="0.2">
      <c r="AV7986" s="191" t="str">
        <f t="shared" si="128"/>
        <v>540_RS_46_1_202425</v>
      </c>
      <c r="AW7986" s="191" t="s">
        <v>92</v>
      </c>
      <c r="AX7986" s="18">
        <v>202425</v>
      </c>
      <c r="AY7986" s="191">
        <v>540</v>
      </c>
      <c r="AZ7986" s="191">
        <v>46</v>
      </c>
      <c r="BA7986" s="191">
        <v>1</v>
      </c>
      <c r="BB7986" s="191">
        <v>2083.9370000000004</v>
      </c>
    </row>
    <row r="7987" spans="48:54" x14ac:dyDescent="0.2">
      <c r="AV7987" s="191" t="str">
        <f t="shared" si="128"/>
        <v>542_RS_46_1_202425</v>
      </c>
      <c r="AW7987" s="191" t="s">
        <v>92</v>
      </c>
      <c r="AX7987" s="18">
        <v>202425</v>
      </c>
      <c r="AY7987" s="191">
        <v>542</v>
      </c>
      <c r="AZ7987" s="191">
        <v>46</v>
      </c>
      <c r="BA7987" s="191">
        <v>1</v>
      </c>
      <c r="BB7987" s="191">
        <v>1298.3420000000001</v>
      </c>
    </row>
    <row r="7988" spans="48:54" x14ac:dyDescent="0.2">
      <c r="AV7988" s="191" t="str">
        <f t="shared" si="128"/>
        <v>544_RS_46_1_202425</v>
      </c>
      <c r="AW7988" s="191" t="s">
        <v>92</v>
      </c>
      <c r="AX7988" s="18">
        <v>202425</v>
      </c>
      <c r="AY7988" s="191">
        <v>544</v>
      </c>
      <c r="AZ7988" s="191">
        <v>46</v>
      </c>
      <c r="BA7988" s="191">
        <v>1</v>
      </c>
      <c r="BB7988" s="191">
        <v>3197.5937954856749</v>
      </c>
    </row>
    <row r="7989" spans="48:54" x14ac:dyDescent="0.2">
      <c r="AV7989" s="191" t="str">
        <f t="shared" si="128"/>
        <v>545_RS_46_1_202425</v>
      </c>
      <c r="AW7989" s="191" t="s">
        <v>92</v>
      </c>
      <c r="AX7989" s="18">
        <v>202425</v>
      </c>
      <c r="AY7989" s="191">
        <v>545</v>
      </c>
      <c r="AZ7989" s="191">
        <v>46</v>
      </c>
      <c r="BA7989" s="191">
        <v>1</v>
      </c>
      <c r="BB7989" s="191">
        <v>1149.54745</v>
      </c>
    </row>
    <row r="7990" spans="48:54" x14ac:dyDescent="0.2">
      <c r="AV7990" s="191" t="str">
        <f t="shared" si="128"/>
        <v>546_RS_46_1_202425</v>
      </c>
      <c r="AW7990" s="191" t="s">
        <v>92</v>
      </c>
      <c r="AX7990" s="18">
        <v>202425</v>
      </c>
      <c r="AY7990" s="191">
        <v>546</v>
      </c>
      <c r="AZ7990" s="191">
        <v>46</v>
      </c>
      <c r="BA7990" s="191">
        <v>1</v>
      </c>
      <c r="BB7990" s="191">
        <v>814</v>
      </c>
    </row>
    <row r="7991" spans="48:54" x14ac:dyDescent="0.2">
      <c r="AV7991" s="191" t="str">
        <f t="shared" si="128"/>
        <v>548_RS_46_1_202425</v>
      </c>
      <c r="AW7991" s="191" t="s">
        <v>92</v>
      </c>
      <c r="AX7991" s="18">
        <v>202425</v>
      </c>
      <c r="AY7991" s="191">
        <v>548</v>
      </c>
      <c r="AZ7991" s="191">
        <v>46</v>
      </c>
      <c r="BA7991" s="191">
        <v>1</v>
      </c>
      <c r="BB7991" s="191">
        <v>1897.8902499999999</v>
      </c>
    </row>
    <row r="7992" spans="48:54" x14ac:dyDescent="0.2">
      <c r="AV7992" s="191" t="str">
        <f t="shared" si="128"/>
        <v>550_RS_46_1_202425</v>
      </c>
      <c r="AW7992" s="191" t="s">
        <v>92</v>
      </c>
      <c r="AX7992" s="18">
        <v>202425</v>
      </c>
      <c r="AY7992" s="191">
        <v>550</v>
      </c>
      <c r="AZ7992" s="191">
        <v>46</v>
      </c>
      <c r="BA7992" s="191">
        <v>1</v>
      </c>
      <c r="BB7992" s="191">
        <v>2292.6996344961703</v>
      </c>
    </row>
    <row r="7993" spans="48:54" x14ac:dyDescent="0.2">
      <c r="AV7993" s="191" t="str">
        <f t="shared" si="128"/>
        <v>552_RS_46_1_202425</v>
      </c>
      <c r="AW7993" s="191" t="s">
        <v>92</v>
      </c>
      <c r="AX7993" s="18">
        <v>202425</v>
      </c>
      <c r="AY7993" s="191">
        <v>552</v>
      </c>
      <c r="AZ7993" s="191">
        <v>46</v>
      </c>
      <c r="BA7993" s="191">
        <v>1</v>
      </c>
      <c r="BB7993" s="191">
        <v>6311.0682499999939</v>
      </c>
    </row>
    <row r="7994" spans="48:54" x14ac:dyDescent="0.2">
      <c r="AV7994" s="191" t="str">
        <f t="shared" si="128"/>
        <v>562_RS_46_1_202425</v>
      </c>
      <c r="AW7994" s="191" t="s">
        <v>92</v>
      </c>
      <c r="AX7994" s="18">
        <v>202425</v>
      </c>
      <c r="AY7994" s="191">
        <v>562</v>
      </c>
      <c r="AZ7994" s="191">
        <v>46</v>
      </c>
      <c r="BA7994" s="191">
        <v>1</v>
      </c>
      <c r="BB7994" s="191">
        <v>0</v>
      </c>
    </row>
    <row r="7995" spans="48:54" x14ac:dyDescent="0.2">
      <c r="AV7995" s="191" t="str">
        <f t="shared" si="128"/>
        <v>564_RS_46_1_202425</v>
      </c>
      <c r="AW7995" s="191" t="s">
        <v>92</v>
      </c>
      <c r="AX7995" s="18">
        <v>202425</v>
      </c>
      <c r="AY7995" s="191">
        <v>564</v>
      </c>
      <c r="AZ7995" s="191">
        <v>46</v>
      </c>
      <c r="BA7995" s="191">
        <v>1</v>
      </c>
      <c r="BB7995" s="191">
        <v>0</v>
      </c>
    </row>
    <row r="7996" spans="48:54" x14ac:dyDescent="0.2">
      <c r="AV7996" s="191" t="str">
        <f t="shared" si="128"/>
        <v>566_RS_46_1_202425</v>
      </c>
      <c r="AW7996" s="191" t="s">
        <v>92</v>
      </c>
      <c r="AX7996" s="18">
        <v>202425</v>
      </c>
      <c r="AY7996" s="191">
        <v>566</v>
      </c>
      <c r="AZ7996" s="191">
        <v>46</v>
      </c>
      <c r="BA7996" s="191">
        <v>1</v>
      </c>
      <c r="BB7996" s="191">
        <v>0</v>
      </c>
    </row>
    <row r="7997" spans="48:54" x14ac:dyDescent="0.2">
      <c r="AV7997" s="191" t="str">
        <f t="shared" si="128"/>
        <v>568_RS_46_1_202425</v>
      </c>
      <c r="AW7997" s="191" t="s">
        <v>92</v>
      </c>
      <c r="AX7997" s="18">
        <v>202425</v>
      </c>
      <c r="AY7997" s="191">
        <v>568</v>
      </c>
      <c r="AZ7997" s="191">
        <v>46</v>
      </c>
      <c r="BA7997" s="191">
        <v>1</v>
      </c>
      <c r="BB7997" s="191">
        <v>0</v>
      </c>
    </row>
    <row r="7998" spans="48:54" x14ac:dyDescent="0.2">
      <c r="AV7998" s="191" t="str">
        <f t="shared" si="128"/>
        <v>572_RS_46_1_202425</v>
      </c>
      <c r="AW7998" s="191" t="s">
        <v>92</v>
      </c>
      <c r="AX7998" s="18">
        <v>202425</v>
      </c>
      <c r="AY7998" s="191">
        <v>572</v>
      </c>
      <c r="AZ7998" s="191">
        <v>46</v>
      </c>
      <c r="BA7998" s="191">
        <v>1</v>
      </c>
      <c r="BB7998" s="191">
        <v>0</v>
      </c>
    </row>
    <row r="7999" spans="48:54" x14ac:dyDescent="0.2">
      <c r="AV7999" s="191" t="str">
        <f t="shared" si="128"/>
        <v>574_RS_46_1_202425</v>
      </c>
      <c r="AW7999" s="191" t="s">
        <v>92</v>
      </c>
      <c r="AX7999" s="18">
        <v>202425</v>
      </c>
      <c r="AY7999" s="191">
        <v>574</v>
      </c>
      <c r="AZ7999" s="191">
        <v>46</v>
      </c>
      <c r="BA7999" s="191">
        <v>1</v>
      </c>
      <c r="BB7999" s="191">
        <v>0</v>
      </c>
    </row>
    <row r="8000" spans="48:54" x14ac:dyDescent="0.2">
      <c r="AV8000" s="191" t="str">
        <f t="shared" si="128"/>
        <v>576_RS_46_1_202425</v>
      </c>
      <c r="AW8000" s="191" t="s">
        <v>92</v>
      </c>
      <c r="AX8000" s="18">
        <v>202425</v>
      </c>
      <c r="AY8000" s="191">
        <v>576</v>
      </c>
      <c r="AZ8000" s="191">
        <v>46</v>
      </c>
      <c r="BA8000" s="191">
        <v>1</v>
      </c>
      <c r="BB8000" s="191">
        <v>0</v>
      </c>
    </row>
    <row r="8001" spans="48:54" x14ac:dyDescent="0.2">
      <c r="AV8001" s="191" t="str">
        <f t="shared" si="128"/>
        <v>582_RS_46_1_202425</v>
      </c>
      <c r="AW8001" s="191" t="s">
        <v>92</v>
      </c>
      <c r="AX8001" s="18">
        <v>202425</v>
      </c>
      <c r="AY8001" s="191">
        <v>582</v>
      </c>
      <c r="AZ8001" s="191">
        <v>46</v>
      </c>
      <c r="BA8001" s="191">
        <v>1</v>
      </c>
      <c r="BB8001" s="191">
        <v>0</v>
      </c>
    </row>
    <row r="8002" spans="48:54" x14ac:dyDescent="0.2">
      <c r="AV8002" s="191" t="str">
        <f t="shared" si="128"/>
        <v>584_RS_46_1_202425</v>
      </c>
      <c r="AW8002" s="191" t="s">
        <v>92</v>
      </c>
      <c r="AX8002" s="18">
        <v>202425</v>
      </c>
      <c r="AY8002" s="191">
        <v>584</v>
      </c>
      <c r="AZ8002" s="191">
        <v>46</v>
      </c>
      <c r="BA8002" s="191">
        <v>1</v>
      </c>
      <c r="BB8002" s="191">
        <v>0</v>
      </c>
    </row>
    <row r="8003" spans="48:54" x14ac:dyDescent="0.2">
      <c r="AV8003" s="191" t="str">
        <f t="shared" si="128"/>
        <v>586_RS_46_1_202425</v>
      </c>
      <c r="AW8003" s="191" t="s">
        <v>92</v>
      </c>
      <c r="AX8003" s="18">
        <v>202425</v>
      </c>
      <c r="AY8003" s="191">
        <v>586</v>
      </c>
      <c r="AZ8003" s="191">
        <v>46</v>
      </c>
      <c r="BA8003" s="191">
        <v>1</v>
      </c>
      <c r="BB8003" s="191">
        <v>0</v>
      </c>
    </row>
    <row r="8004" spans="48:54" x14ac:dyDescent="0.2">
      <c r="AV8004" s="191" t="str">
        <f t="shared" ref="AV8004:AV8067" si="129">AY8004&amp;"_"&amp;AW8004&amp;"_"&amp;AZ8004&amp;"_"&amp;BA8004&amp;"_"&amp;AX8004</f>
        <v>512_RS_46_2_202425</v>
      </c>
      <c r="AW8004" s="191" t="s">
        <v>92</v>
      </c>
      <c r="AX8004" s="18">
        <v>202425</v>
      </c>
      <c r="AY8004" s="191">
        <v>512</v>
      </c>
      <c r="AZ8004" s="191">
        <v>46</v>
      </c>
      <c r="BA8004" s="191">
        <v>2</v>
      </c>
      <c r="BB8004" s="191">
        <v>-573.60300000000007</v>
      </c>
    </row>
    <row r="8005" spans="48:54" x14ac:dyDescent="0.2">
      <c r="AV8005" s="191" t="str">
        <f t="shared" si="129"/>
        <v>514_RS_46_2_202425</v>
      </c>
      <c r="AW8005" s="191" t="s">
        <v>92</v>
      </c>
      <c r="AX8005" s="18">
        <v>202425</v>
      </c>
      <c r="AY8005" s="191">
        <v>514</v>
      </c>
      <c r="AZ8005" s="191">
        <v>46</v>
      </c>
      <c r="BA8005" s="191">
        <v>2</v>
      </c>
      <c r="BB8005" s="191">
        <v>-500.07799999999997</v>
      </c>
    </row>
    <row r="8006" spans="48:54" x14ac:dyDescent="0.2">
      <c r="AV8006" s="191" t="str">
        <f t="shared" si="129"/>
        <v>516_RS_46_2_202425</v>
      </c>
      <c r="AW8006" s="191" t="s">
        <v>92</v>
      </c>
      <c r="AX8006" s="18">
        <v>202425</v>
      </c>
      <c r="AY8006" s="191">
        <v>516</v>
      </c>
      <c r="AZ8006" s="191">
        <v>46</v>
      </c>
      <c r="BA8006" s="191">
        <v>2</v>
      </c>
      <c r="BB8006" s="191">
        <v>-478.85399999999998</v>
      </c>
    </row>
    <row r="8007" spans="48:54" x14ac:dyDescent="0.2">
      <c r="AV8007" s="191" t="str">
        <f t="shared" si="129"/>
        <v>518_RS_46_2_202425</v>
      </c>
      <c r="AW8007" s="191" t="s">
        <v>92</v>
      </c>
      <c r="AX8007" s="18">
        <v>202425</v>
      </c>
      <c r="AY8007" s="191">
        <v>518</v>
      </c>
      <c r="AZ8007" s="191">
        <v>46</v>
      </c>
      <c r="BA8007" s="191">
        <v>2</v>
      </c>
      <c r="BB8007" s="191">
        <v>-442.48700000000002</v>
      </c>
    </row>
    <row r="8008" spans="48:54" x14ac:dyDescent="0.2">
      <c r="AV8008" s="191" t="str">
        <f t="shared" si="129"/>
        <v>520_RS_46_2_202425</v>
      </c>
      <c r="AW8008" s="191" t="s">
        <v>92</v>
      </c>
      <c r="AX8008" s="18">
        <v>202425</v>
      </c>
      <c r="AY8008" s="191">
        <v>520</v>
      </c>
      <c r="AZ8008" s="191">
        <v>46</v>
      </c>
      <c r="BA8008" s="191">
        <v>2</v>
      </c>
      <c r="BB8008" s="191">
        <v>-1240.8689999999999</v>
      </c>
    </row>
    <row r="8009" spans="48:54" x14ac:dyDescent="0.2">
      <c r="AV8009" s="191" t="str">
        <f t="shared" si="129"/>
        <v>522_RS_46_2_202425</v>
      </c>
      <c r="AW8009" s="191" t="s">
        <v>92</v>
      </c>
      <c r="AX8009" s="18">
        <v>202425</v>
      </c>
      <c r="AY8009" s="191">
        <v>522</v>
      </c>
      <c r="AZ8009" s="191">
        <v>46</v>
      </c>
      <c r="BA8009" s="191">
        <v>2</v>
      </c>
      <c r="BB8009" s="191">
        <v>-942.76936999999998</v>
      </c>
    </row>
    <row r="8010" spans="48:54" x14ac:dyDescent="0.2">
      <c r="AV8010" s="191" t="str">
        <f t="shared" si="129"/>
        <v>524_RS_46_2_202425</v>
      </c>
      <c r="AW8010" s="191" t="s">
        <v>92</v>
      </c>
      <c r="AX8010" s="18">
        <v>202425</v>
      </c>
      <c r="AY8010" s="191">
        <v>524</v>
      </c>
      <c r="AZ8010" s="191">
        <v>46</v>
      </c>
      <c r="BA8010" s="191">
        <v>2</v>
      </c>
      <c r="BB8010" s="191">
        <v>-938.46893999999998</v>
      </c>
    </row>
    <row r="8011" spans="48:54" x14ac:dyDescent="0.2">
      <c r="AV8011" s="191" t="str">
        <f t="shared" si="129"/>
        <v>526_RS_46_2_202425</v>
      </c>
      <c r="AW8011" s="191" t="s">
        <v>92</v>
      </c>
      <c r="AX8011" s="18">
        <v>202425</v>
      </c>
      <c r="AY8011" s="191">
        <v>526</v>
      </c>
      <c r="AZ8011" s="191">
        <v>46</v>
      </c>
      <c r="BA8011" s="191">
        <v>2</v>
      </c>
      <c r="BB8011" s="191">
        <v>-578.34500000000003</v>
      </c>
    </row>
    <row r="8012" spans="48:54" x14ac:dyDescent="0.2">
      <c r="AV8012" s="191" t="str">
        <f t="shared" si="129"/>
        <v>528_RS_46_2_202425</v>
      </c>
      <c r="AW8012" s="191" t="s">
        <v>92</v>
      </c>
      <c r="AX8012" s="18">
        <v>202425</v>
      </c>
      <c r="AY8012" s="191">
        <v>528</v>
      </c>
      <c r="AZ8012" s="191">
        <v>46</v>
      </c>
      <c r="BA8012" s="191">
        <v>2</v>
      </c>
      <c r="BB8012" s="191">
        <v>-600</v>
      </c>
    </row>
    <row r="8013" spans="48:54" x14ac:dyDescent="0.2">
      <c r="AV8013" s="191" t="str">
        <f t="shared" si="129"/>
        <v>530_RS_46_2_202425</v>
      </c>
      <c r="AW8013" s="191" t="s">
        <v>92</v>
      </c>
      <c r="AX8013" s="18">
        <v>202425</v>
      </c>
      <c r="AY8013" s="191">
        <v>530</v>
      </c>
      <c r="AZ8013" s="191">
        <v>46</v>
      </c>
      <c r="BA8013" s="191">
        <v>2</v>
      </c>
      <c r="BB8013" s="191">
        <v>-1716.7450000000001</v>
      </c>
    </row>
    <row r="8014" spans="48:54" x14ac:dyDescent="0.2">
      <c r="AV8014" s="191" t="str">
        <f t="shared" si="129"/>
        <v>532_RS_46_2_202425</v>
      </c>
      <c r="AW8014" s="191" t="s">
        <v>92</v>
      </c>
      <c r="AX8014" s="18">
        <v>202425</v>
      </c>
      <c r="AY8014" s="191">
        <v>532</v>
      </c>
      <c r="AZ8014" s="191">
        <v>46</v>
      </c>
      <c r="BA8014" s="191">
        <v>2</v>
      </c>
      <c r="BB8014" s="191">
        <v>-1048.65508</v>
      </c>
    </row>
    <row r="8015" spans="48:54" x14ac:dyDescent="0.2">
      <c r="AV8015" s="191" t="str">
        <f t="shared" si="129"/>
        <v>534_RS_46_2_202425</v>
      </c>
      <c r="AW8015" s="191" t="s">
        <v>92</v>
      </c>
      <c r="AX8015" s="18">
        <v>202425</v>
      </c>
      <c r="AY8015" s="191">
        <v>534</v>
      </c>
      <c r="AZ8015" s="191">
        <v>46</v>
      </c>
      <c r="BA8015" s="191">
        <v>2</v>
      </c>
      <c r="BB8015" s="191">
        <v>-444.91784000000001</v>
      </c>
    </row>
    <row r="8016" spans="48:54" x14ac:dyDescent="0.2">
      <c r="AV8016" s="191" t="str">
        <f t="shared" si="129"/>
        <v>536_RS_46_2_202425</v>
      </c>
      <c r="AW8016" s="191" t="s">
        <v>92</v>
      </c>
      <c r="AX8016" s="18">
        <v>202425</v>
      </c>
      <c r="AY8016" s="191">
        <v>536</v>
      </c>
      <c r="AZ8016" s="191">
        <v>46</v>
      </c>
      <c r="BA8016" s="191">
        <v>2</v>
      </c>
      <c r="BB8016" s="191">
        <v>-476.34699999999998</v>
      </c>
    </row>
    <row r="8017" spans="48:54" x14ac:dyDescent="0.2">
      <c r="AV8017" s="191" t="str">
        <f t="shared" si="129"/>
        <v>538_RS_46_2_202425</v>
      </c>
      <c r="AW8017" s="191" t="s">
        <v>92</v>
      </c>
      <c r="AX8017" s="18">
        <v>202425</v>
      </c>
      <c r="AY8017" s="191">
        <v>538</v>
      </c>
      <c r="AZ8017" s="191">
        <v>46</v>
      </c>
      <c r="BA8017" s="191">
        <v>2</v>
      </c>
      <c r="BB8017" s="191">
        <v>-506</v>
      </c>
    </row>
    <row r="8018" spans="48:54" x14ac:dyDescent="0.2">
      <c r="AV8018" s="191" t="str">
        <f t="shared" si="129"/>
        <v>540_RS_46_2_202425</v>
      </c>
      <c r="AW8018" s="191" t="s">
        <v>92</v>
      </c>
      <c r="AX8018" s="18">
        <v>202425</v>
      </c>
      <c r="AY8018" s="191">
        <v>540</v>
      </c>
      <c r="AZ8018" s="191">
        <v>46</v>
      </c>
      <c r="BA8018" s="191">
        <v>2</v>
      </c>
      <c r="BB8018" s="191">
        <v>-1313.722</v>
      </c>
    </row>
    <row r="8019" spans="48:54" x14ac:dyDescent="0.2">
      <c r="AV8019" s="191" t="str">
        <f t="shared" si="129"/>
        <v>542_RS_46_2_202425</v>
      </c>
      <c r="AW8019" s="191" t="s">
        <v>92</v>
      </c>
      <c r="AX8019" s="18">
        <v>202425</v>
      </c>
      <c r="AY8019" s="191">
        <v>542</v>
      </c>
      <c r="AZ8019" s="191">
        <v>46</v>
      </c>
      <c r="BA8019" s="191">
        <v>2</v>
      </c>
      <c r="BB8019" s="191">
        <v>-496.34899999999993</v>
      </c>
    </row>
    <row r="8020" spans="48:54" x14ac:dyDescent="0.2">
      <c r="AV8020" s="191" t="str">
        <f t="shared" si="129"/>
        <v>544_RS_46_2_202425</v>
      </c>
      <c r="AW8020" s="191" t="s">
        <v>92</v>
      </c>
      <c r="AX8020" s="18">
        <v>202425</v>
      </c>
      <c r="AY8020" s="191">
        <v>544</v>
      </c>
      <c r="AZ8020" s="191">
        <v>46</v>
      </c>
      <c r="BA8020" s="191">
        <v>2</v>
      </c>
      <c r="BB8020" s="191">
        <v>-799.53057999999987</v>
      </c>
    </row>
    <row r="8021" spans="48:54" x14ac:dyDescent="0.2">
      <c r="AV8021" s="191" t="str">
        <f t="shared" si="129"/>
        <v>545_RS_46_2_202425</v>
      </c>
      <c r="AW8021" s="191" t="s">
        <v>92</v>
      </c>
      <c r="AX8021" s="18">
        <v>202425</v>
      </c>
      <c r="AY8021" s="191">
        <v>545</v>
      </c>
      <c r="AZ8021" s="191">
        <v>46</v>
      </c>
      <c r="BA8021" s="191">
        <v>2</v>
      </c>
      <c r="BB8021" s="191">
        <v>-203.64699999999999</v>
      </c>
    </row>
    <row r="8022" spans="48:54" x14ac:dyDescent="0.2">
      <c r="AV8022" s="191" t="str">
        <f t="shared" si="129"/>
        <v>546_RS_46_2_202425</v>
      </c>
      <c r="AW8022" s="191" t="s">
        <v>92</v>
      </c>
      <c r="AX8022" s="18">
        <v>202425</v>
      </c>
      <c r="AY8022" s="191">
        <v>546</v>
      </c>
      <c r="AZ8022" s="191">
        <v>46</v>
      </c>
      <c r="BA8022" s="191">
        <v>2</v>
      </c>
      <c r="BB8022" s="191">
        <v>-212</v>
      </c>
    </row>
    <row r="8023" spans="48:54" x14ac:dyDescent="0.2">
      <c r="AV8023" s="191" t="str">
        <f t="shared" si="129"/>
        <v>548_RS_46_2_202425</v>
      </c>
      <c r="AW8023" s="191" t="s">
        <v>92</v>
      </c>
      <c r="AX8023" s="18">
        <v>202425</v>
      </c>
      <c r="AY8023" s="191">
        <v>548</v>
      </c>
      <c r="AZ8023" s="191">
        <v>46</v>
      </c>
      <c r="BA8023" s="191">
        <v>2</v>
      </c>
      <c r="BB8023" s="191">
        <v>-787.61699999999996</v>
      </c>
    </row>
    <row r="8024" spans="48:54" x14ac:dyDescent="0.2">
      <c r="AV8024" s="191" t="str">
        <f t="shared" si="129"/>
        <v>550_RS_46_2_202425</v>
      </c>
      <c r="AW8024" s="191" t="s">
        <v>92</v>
      </c>
      <c r="AX8024" s="18">
        <v>202425</v>
      </c>
      <c r="AY8024" s="191">
        <v>550</v>
      </c>
      <c r="AZ8024" s="191">
        <v>46</v>
      </c>
      <c r="BA8024" s="191">
        <v>2</v>
      </c>
      <c r="BB8024" s="191">
        <v>-1174.15049</v>
      </c>
    </row>
    <row r="8025" spans="48:54" x14ac:dyDescent="0.2">
      <c r="AV8025" s="191" t="str">
        <f t="shared" si="129"/>
        <v>552_RS_46_2_202425</v>
      </c>
      <c r="AW8025" s="191" t="s">
        <v>92</v>
      </c>
      <c r="AX8025" s="18">
        <v>202425</v>
      </c>
      <c r="AY8025" s="191">
        <v>552</v>
      </c>
      <c r="AZ8025" s="191">
        <v>46</v>
      </c>
      <c r="BA8025" s="191">
        <v>2</v>
      </c>
      <c r="BB8025" s="191">
        <v>-4024.9495699999975</v>
      </c>
    </row>
    <row r="8026" spans="48:54" x14ac:dyDescent="0.2">
      <c r="AV8026" s="191" t="str">
        <f t="shared" si="129"/>
        <v>562_RS_46_2_202425</v>
      </c>
      <c r="AW8026" s="191" t="s">
        <v>92</v>
      </c>
      <c r="AX8026" s="18">
        <v>202425</v>
      </c>
      <c r="AY8026" s="191">
        <v>562</v>
      </c>
      <c r="AZ8026" s="191">
        <v>46</v>
      </c>
      <c r="BA8026" s="191">
        <v>2</v>
      </c>
      <c r="BB8026" s="191">
        <v>0</v>
      </c>
    </row>
    <row r="8027" spans="48:54" x14ac:dyDescent="0.2">
      <c r="AV8027" s="191" t="str">
        <f t="shared" si="129"/>
        <v>564_RS_46_2_202425</v>
      </c>
      <c r="AW8027" s="191" t="s">
        <v>92</v>
      </c>
      <c r="AX8027" s="18">
        <v>202425</v>
      </c>
      <c r="AY8027" s="191">
        <v>564</v>
      </c>
      <c r="AZ8027" s="191">
        <v>46</v>
      </c>
      <c r="BA8027" s="191">
        <v>2</v>
      </c>
      <c r="BB8027" s="191">
        <v>0</v>
      </c>
    </row>
    <row r="8028" spans="48:54" x14ac:dyDescent="0.2">
      <c r="AV8028" s="191" t="str">
        <f t="shared" si="129"/>
        <v>566_RS_46_2_202425</v>
      </c>
      <c r="AW8028" s="191" t="s">
        <v>92</v>
      </c>
      <c r="AX8028" s="18">
        <v>202425</v>
      </c>
      <c r="AY8028" s="191">
        <v>566</v>
      </c>
      <c r="AZ8028" s="191">
        <v>46</v>
      </c>
      <c r="BA8028" s="191">
        <v>2</v>
      </c>
      <c r="BB8028" s="191">
        <v>0</v>
      </c>
    </row>
    <row r="8029" spans="48:54" x14ac:dyDescent="0.2">
      <c r="AV8029" s="191" t="str">
        <f t="shared" si="129"/>
        <v>568_RS_46_2_202425</v>
      </c>
      <c r="AW8029" s="191" t="s">
        <v>92</v>
      </c>
      <c r="AX8029" s="18">
        <v>202425</v>
      </c>
      <c r="AY8029" s="191">
        <v>568</v>
      </c>
      <c r="AZ8029" s="191">
        <v>46</v>
      </c>
      <c r="BA8029" s="191">
        <v>2</v>
      </c>
      <c r="BB8029" s="191">
        <v>0</v>
      </c>
    </row>
    <row r="8030" spans="48:54" x14ac:dyDescent="0.2">
      <c r="AV8030" s="191" t="str">
        <f t="shared" si="129"/>
        <v>572_RS_46_2_202425</v>
      </c>
      <c r="AW8030" s="191" t="s">
        <v>92</v>
      </c>
      <c r="AX8030" s="18">
        <v>202425</v>
      </c>
      <c r="AY8030" s="191">
        <v>572</v>
      </c>
      <c r="AZ8030" s="191">
        <v>46</v>
      </c>
      <c r="BA8030" s="191">
        <v>2</v>
      </c>
      <c r="BB8030" s="191">
        <v>0</v>
      </c>
    </row>
    <row r="8031" spans="48:54" x14ac:dyDescent="0.2">
      <c r="AV8031" s="191" t="str">
        <f t="shared" si="129"/>
        <v>574_RS_46_2_202425</v>
      </c>
      <c r="AW8031" s="191" t="s">
        <v>92</v>
      </c>
      <c r="AX8031" s="18">
        <v>202425</v>
      </c>
      <c r="AY8031" s="191">
        <v>574</v>
      </c>
      <c r="AZ8031" s="191">
        <v>46</v>
      </c>
      <c r="BA8031" s="191">
        <v>2</v>
      </c>
      <c r="BB8031" s="191">
        <v>0</v>
      </c>
    </row>
    <row r="8032" spans="48:54" x14ac:dyDescent="0.2">
      <c r="AV8032" s="191" t="str">
        <f t="shared" si="129"/>
        <v>576_RS_46_2_202425</v>
      </c>
      <c r="AW8032" s="191" t="s">
        <v>92</v>
      </c>
      <c r="AX8032" s="18">
        <v>202425</v>
      </c>
      <c r="AY8032" s="191">
        <v>576</v>
      </c>
      <c r="AZ8032" s="191">
        <v>46</v>
      </c>
      <c r="BA8032" s="191">
        <v>2</v>
      </c>
      <c r="BB8032" s="191">
        <v>0</v>
      </c>
    </row>
    <row r="8033" spans="48:54" x14ac:dyDescent="0.2">
      <c r="AV8033" s="191" t="str">
        <f t="shared" si="129"/>
        <v>582_RS_46_2_202425</v>
      </c>
      <c r="AW8033" s="191" t="s">
        <v>92</v>
      </c>
      <c r="AX8033" s="18">
        <v>202425</v>
      </c>
      <c r="AY8033" s="191">
        <v>582</v>
      </c>
      <c r="AZ8033" s="191">
        <v>46</v>
      </c>
      <c r="BA8033" s="191">
        <v>2</v>
      </c>
      <c r="BB8033" s="191">
        <v>0</v>
      </c>
    </row>
    <row r="8034" spans="48:54" x14ac:dyDescent="0.2">
      <c r="AV8034" s="191" t="str">
        <f t="shared" si="129"/>
        <v>584_RS_46_2_202425</v>
      </c>
      <c r="AW8034" s="191" t="s">
        <v>92</v>
      </c>
      <c r="AX8034" s="18">
        <v>202425</v>
      </c>
      <c r="AY8034" s="191">
        <v>584</v>
      </c>
      <c r="AZ8034" s="191">
        <v>46</v>
      </c>
      <c r="BA8034" s="191">
        <v>2</v>
      </c>
      <c r="BB8034" s="191">
        <v>0</v>
      </c>
    </row>
    <row r="8035" spans="48:54" x14ac:dyDescent="0.2">
      <c r="AV8035" s="191" t="str">
        <f t="shared" si="129"/>
        <v>586_RS_46_2_202425</v>
      </c>
      <c r="AW8035" s="191" t="s">
        <v>92</v>
      </c>
      <c r="AX8035" s="18">
        <v>202425</v>
      </c>
      <c r="AY8035" s="191">
        <v>586</v>
      </c>
      <c r="AZ8035" s="191">
        <v>46</v>
      </c>
      <c r="BA8035" s="191">
        <v>2</v>
      </c>
      <c r="BB8035" s="191">
        <v>0</v>
      </c>
    </row>
    <row r="8036" spans="48:54" x14ac:dyDescent="0.2">
      <c r="AV8036" s="191" t="str">
        <f t="shared" si="129"/>
        <v>512_RS_46_4_202425</v>
      </c>
      <c r="AW8036" s="191" t="s">
        <v>92</v>
      </c>
      <c r="AX8036" s="18">
        <v>202425</v>
      </c>
      <c r="AY8036" s="191">
        <v>512</v>
      </c>
      <c r="AZ8036" s="191">
        <v>46</v>
      </c>
      <c r="BA8036" s="191">
        <v>4</v>
      </c>
      <c r="BB8036" s="191">
        <v>240.28399999999999</v>
      </c>
    </row>
    <row r="8037" spans="48:54" x14ac:dyDescent="0.2">
      <c r="AV8037" s="191" t="str">
        <f t="shared" si="129"/>
        <v>514_RS_46_4_202425</v>
      </c>
      <c r="AW8037" s="191" t="s">
        <v>92</v>
      </c>
      <c r="AX8037" s="18">
        <v>202425</v>
      </c>
      <c r="AY8037" s="191">
        <v>514</v>
      </c>
      <c r="AZ8037" s="191">
        <v>46</v>
      </c>
      <c r="BA8037" s="191">
        <v>4</v>
      </c>
      <c r="BB8037" s="191">
        <v>1129.3780000000002</v>
      </c>
    </row>
    <row r="8038" spans="48:54" x14ac:dyDescent="0.2">
      <c r="AV8038" s="191" t="str">
        <f t="shared" si="129"/>
        <v>516_RS_46_4_202425</v>
      </c>
      <c r="AW8038" s="191" t="s">
        <v>92</v>
      </c>
      <c r="AX8038" s="18">
        <v>202425</v>
      </c>
      <c r="AY8038" s="191">
        <v>516</v>
      </c>
      <c r="AZ8038" s="191">
        <v>46</v>
      </c>
      <c r="BA8038" s="191">
        <v>4</v>
      </c>
      <c r="BB8038" s="191">
        <v>333.87500000000006</v>
      </c>
    </row>
    <row r="8039" spans="48:54" x14ac:dyDescent="0.2">
      <c r="AV8039" s="191" t="str">
        <f t="shared" si="129"/>
        <v>518_RS_46_4_202425</v>
      </c>
      <c r="AW8039" s="191" t="s">
        <v>92</v>
      </c>
      <c r="AX8039" s="18">
        <v>202425</v>
      </c>
      <c r="AY8039" s="191">
        <v>518</v>
      </c>
      <c r="AZ8039" s="191">
        <v>46</v>
      </c>
      <c r="BA8039" s="191">
        <v>4</v>
      </c>
      <c r="BB8039" s="191">
        <v>706.77400000000011</v>
      </c>
    </row>
    <row r="8040" spans="48:54" x14ac:dyDescent="0.2">
      <c r="AV8040" s="191" t="str">
        <f t="shared" si="129"/>
        <v>520_RS_46_4_202425</v>
      </c>
      <c r="AW8040" s="191" t="s">
        <v>92</v>
      </c>
      <c r="AX8040" s="18">
        <v>202425</v>
      </c>
      <c r="AY8040" s="191">
        <v>520</v>
      </c>
      <c r="AZ8040" s="191">
        <v>46</v>
      </c>
      <c r="BA8040" s="191">
        <v>4</v>
      </c>
      <c r="BB8040" s="191">
        <v>885.51100000000019</v>
      </c>
    </row>
    <row r="8041" spans="48:54" x14ac:dyDescent="0.2">
      <c r="AV8041" s="191" t="str">
        <f t="shared" si="129"/>
        <v>522_RS_46_4_202425</v>
      </c>
      <c r="AW8041" s="191" t="s">
        <v>92</v>
      </c>
      <c r="AX8041" s="18">
        <v>202425</v>
      </c>
      <c r="AY8041" s="191">
        <v>522</v>
      </c>
      <c r="AZ8041" s="191">
        <v>46</v>
      </c>
      <c r="BA8041" s="191">
        <v>4</v>
      </c>
      <c r="BB8041" s="191">
        <v>586.69732999999997</v>
      </c>
    </row>
    <row r="8042" spans="48:54" x14ac:dyDescent="0.2">
      <c r="AV8042" s="191" t="str">
        <f t="shared" si="129"/>
        <v>524_RS_46_4_202425</v>
      </c>
      <c r="AW8042" s="191" t="s">
        <v>92</v>
      </c>
      <c r="AX8042" s="18">
        <v>202425</v>
      </c>
      <c r="AY8042" s="191">
        <v>524</v>
      </c>
      <c r="AZ8042" s="191">
        <v>46</v>
      </c>
      <c r="BA8042" s="191">
        <v>4</v>
      </c>
      <c r="BB8042" s="191">
        <v>885.60468999999989</v>
      </c>
    </row>
    <row r="8043" spans="48:54" x14ac:dyDescent="0.2">
      <c r="AV8043" s="191" t="str">
        <f t="shared" si="129"/>
        <v>526_RS_46_4_202425</v>
      </c>
      <c r="AW8043" s="191" t="s">
        <v>92</v>
      </c>
      <c r="AX8043" s="18">
        <v>202425</v>
      </c>
      <c r="AY8043" s="191">
        <v>526</v>
      </c>
      <c r="AZ8043" s="191">
        <v>46</v>
      </c>
      <c r="BA8043" s="191">
        <v>4</v>
      </c>
      <c r="BB8043" s="191">
        <v>815.68300000000011</v>
      </c>
    </row>
    <row r="8044" spans="48:54" x14ac:dyDescent="0.2">
      <c r="AV8044" s="191" t="str">
        <f t="shared" si="129"/>
        <v>528_RS_46_4_202425</v>
      </c>
      <c r="AW8044" s="191" t="s">
        <v>92</v>
      </c>
      <c r="AX8044" s="18">
        <v>202425</v>
      </c>
      <c r="AY8044" s="191">
        <v>528</v>
      </c>
      <c r="AZ8044" s="191">
        <v>46</v>
      </c>
      <c r="BA8044" s="191">
        <v>4</v>
      </c>
      <c r="BB8044" s="191">
        <v>971</v>
      </c>
    </row>
    <row r="8045" spans="48:54" x14ac:dyDescent="0.2">
      <c r="AV8045" s="191" t="str">
        <f t="shared" si="129"/>
        <v>530_RS_46_4_202425</v>
      </c>
      <c r="AW8045" s="191" t="s">
        <v>92</v>
      </c>
      <c r="AX8045" s="18">
        <v>202425</v>
      </c>
      <c r="AY8045" s="191">
        <v>530</v>
      </c>
      <c r="AZ8045" s="191">
        <v>46</v>
      </c>
      <c r="BA8045" s="191">
        <v>4</v>
      </c>
      <c r="BB8045" s="191">
        <v>1097.6929999999998</v>
      </c>
    </row>
    <row r="8046" spans="48:54" x14ac:dyDescent="0.2">
      <c r="AV8046" s="191" t="str">
        <f t="shared" si="129"/>
        <v>532_RS_46_4_202425</v>
      </c>
      <c r="AW8046" s="191" t="s">
        <v>92</v>
      </c>
      <c r="AX8046" s="18">
        <v>202425</v>
      </c>
      <c r="AY8046" s="191">
        <v>532</v>
      </c>
      <c r="AZ8046" s="191">
        <v>46</v>
      </c>
      <c r="BA8046" s="191">
        <v>4</v>
      </c>
      <c r="BB8046" s="191">
        <v>750.34201000000019</v>
      </c>
    </row>
    <row r="8047" spans="48:54" x14ac:dyDescent="0.2">
      <c r="AV8047" s="191" t="str">
        <f t="shared" si="129"/>
        <v>534_RS_46_4_202425</v>
      </c>
      <c r="AW8047" s="191" t="s">
        <v>92</v>
      </c>
      <c r="AX8047" s="18">
        <v>202425</v>
      </c>
      <c r="AY8047" s="191">
        <v>534</v>
      </c>
      <c r="AZ8047" s="191">
        <v>46</v>
      </c>
      <c r="BA8047" s="191">
        <v>4</v>
      </c>
      <c r="BB8047" s="191">
        <v>1215.9923900000001</v>
      </c>
    </row>
    <row r="8048" spans="48:54" x14ac:dyDescent="0.2">
      <c r="AV8048" s="191" t="str">
        <f t="shared" si="129"/>
        <v>536_RS_46_4_202425</v>
      </c>
      <c r="AW8048" s="191" t="s">
        <v>92</v>
      </c>
      <c r="AX8048" s="18">
        <v>202425</v>
      </c>
      <c r="AY8048" s="191">
        <v>536</v>
      </c>
      <c r="AZ8048" s="191">
        <v>46</v>
      </c>
      <c r="BA8048" s="191">
        <v>4</v>
      </c>
      <c r="BB8048" s="191">
        <v>1050.7170000000001</v>
      </c>
    </row>
    <row r="8049" spans="48:54" x14ac:dyDescent="0.2">
      <c r="AV8049" s="191" t="str">
        <f t="shared" si="129"/>
        <v>538_RS_46_4_202425</v>
      </c>
      <c r="AW8049" s="191" t="s">
        <v>92</v>
      </c>
      <c r="AX8049" s="18">
        <v>202425</v>
      </c>
      <c r="AY8049" s="191">
        <v>538</v>
      </c>
      <c r="AZ8049" s="191">
        <v>46</v>
      </c>
      <c r="BA8049" s="191">
        <v>4</v>
      </c>
      <c r="BB8049" s="191">
        <v>1779.2028399999995</v>
      </c>
    </row>
    <row r="8050" spans="48:54" x14ac:dyDescent="0.2">
      <c r="AV8050" s="191" t="str">
        <f t="shared" si="129"/>
        <v>540_RS_46_4_202425</v>
      </c>
      <c r="AW8050" s="191" t="s">
        <v>92</v>
      </c>
      <c r="AX8050" s="18">
        <v>202425</v>
      </c>
      <c r="AY8050" s="191">
        <v>540</v>
      </c>
      <c r="AZ8050" s="191">
        <v>46</v>
      </c>
      <c r="BA8050" s="191">
        <v>4</v>
      </c>
      <c r="BB8050" s="191">
        <v>770.21500000000015</v>
      </c>
    </row>
    <row r="8051" spans="48:54" x14ac:dyDescent="0.2">
      <c r="AV8051" s="191" t="str">
        <f t="shared" si="129"/>
        <v>542_RS_46_4_202425</v>
      </c>
      <c r="AW8051" s="191" t="s">
        <v>92</v>
      </c>
      <c r="AX8051" s="18">
        <v>202425</v>
      </c>
      <c r="AY8051" s="191">
        <v>542</v>
      </c>
      <c r="AZ8051" s="191">
        <v>46</v>
      </c>
      <c r="BA8051" s="191">
        <v>4</v>
      </c>
      <c r="BB8051" s="191">
        <v>801.99300000000005</v>
      </c>
    </row>
    <row r="8052" spans="48:54" x14ac:dyDescent="0.2">
      <c r="AV8052" s="191" t="str">
        <f t="shared" si="129"/>
        <v>544_RS_46_4_202425</v>
      </c>
      <c r="AW8052" s="191" t="s">
        <v>92</v>
      </c>
      <c r="AX8052" s="18">
        <v>202425</v>
      </c>
      <c r="AY8052" s="191">
        <v>544</v>
      </c>
      <c r="AZ8052" s="191">
        <v>46</v>
      </c>
      <c r="BA8052" s="191">
        <v>4</v>
      </c>
      <c r="BB8052" s="191">
        <v>2398.0632154856748</v>
      </c>
    </row>
    <row r="8053" spans="48:54" x14ac:dyDescent="0.2">
      <c r="AV8053" s="191" t="str">
        <f t="shared" si="129"/>
        <v>545_RS_46_4_202425</v>
      </c>
      <c r="AW8053" s="191" t="s">
        <v>92</v>
      </c>
      <c r="AX8053" s="18">
        <v>202425</v>
      </c>
      <c r="AY8053" s="191">
        <v>545</v>
      </c>
      <c r="AZ8053" s="191">
        <v>46</v>
      </c>
      <c r="BA8053" s="191">
        <v>4</v>
      </c>
      <c r="BB8053" s="191">
        <v>945.90044999999998</v>
      </c>
    </row>
    <row r="8054" spans="48:54" x14ac:dyDescent="0.2">
      <c r="AV8054" s="191" t="str">
        <f t="shared" si="129"/>
        <v>546_RS_46_4_202425</v>
      </c>
      <c r="AW8054" s="191" t="s">
        <v>92</v>
      </c>
      <c r="AX8054" s="18">
        <v>202425</v>
      </c>
      <c r="AY8054" s="191">
        <v>546</v>
      </c>
      <c r="AZ8054" s="191">
        <v>46</v>
      </c>
      <c r="BA8054" s="191">
        <v>4</v>
      </c>
      <c r="BB8054" s="191">
        <v>602</v>
      </c>
    </row>
    <row r="8055" spans="48:54" x14ac:dyDescent="0.2">
      <c r="AV8055" s="191" t="str">
        <f t="shared" si="129"/>
        <v>548_RS_46_4_202425</v>
      </c>
      <c r="AW8055" s="191" t="s">
        <v>92</v>
      </c>
      <c r="AX8055" s="18">
        <v>202425</v>
      </c>
      <c r="AY8055" s="191">
        <v>548</v>
      </c>
      <c r="AZ8055" s="191">
        <v>46</v>
      </c>
      <c r="BA8055" s="191">
        <v>4</v>
      </c>
      <c r="BB8055" s="191">
        <v>1110.2732500000002</v>
      </c>
    </row>
    <row r="8056" spans="48:54" x14ac:dyDescent="0.2">
      <c r="AV8056" s="191" t="str">
        <f t="shared" si="129"/>
        <v>550_RS_46_4_202425</v>
      </c>
      <c r="AW8056" s="191" t="s">
        <v>92</v>
      </c>
      <c r="AX8056" s="18">
        <v>202425</v>
      </c>
      <c r="AY8056" s="191">
        <v>550</v>
      </c>
      <c r="AZ8056" s="191">
        <v>46</v>
      </c>
      <c r="BA8056" s="191">
        <v>4</v>
      </c>
      <c r="BB8056" s="191">
        <v>1118.5491444961706</v>
      </c>
    </row>
    <row r="8057" spans="48:54" x14ac:dyDescent="0.2">
      <c r="AV8057" s="191" t="str">
        <f t="shared" si="129"/>
        <v>552_RS_46_4_202425</v>
      </c>
      <c r="AW8057" s="191" t="s">
        <v>92</v>
      </c>
      <c r="AX8057" s="18">
        <v>202425</v>
      </c>
      <c r="AY8057" s="191">
        <v>552</v>
      </c>
      <c r="AZ8057" s="191">
        <v>46</v>
      </c>
      <c r="BA8057" s="191">
        <v>4</v>
      </c>
      <c r="BB8057" s="191">
        <v>2286.1186799999969</v>
      </c>
    </row>
    <row r="8058" spans="48:54" x14ac:dyDescent="0.2">
      <c r="AV8058" s="191" t="str">
        <f t="shared" si="129"/>
        <v>562_RS_46_4_202425</v>
      </c>
      <c r="AW8058" s="191" t="s">
        <v>92</v>
      </c>
      <c r="AX8058" s="18">
        <v>202425</v>
      </c>
      <c r="AY8058" s="191">
        <v>562</v>
      </c>
      <c r="AZ8058" s="191">
        <v>46</v>
      </c>
      <c r="BA8058" s="191">
        <v>4</v>
      </c>
      <c r="BB8058" s="191">
        <v>0</v>
      </c>
    </row>
    <row r="8059" spans="48:54" x14ac:dyDescent="0.2">
      <c r="AV8059" s="191" t="str">
        <f t="shared" si="129"/>
        <v>564_RS_46_4_202425</v>
      </c>
      <c r="AW8059" s="191" t="s">
        <v>92</v>
      </c>
      <c r="AX8059" s="18">
        <v>202425</v>
      </c>
      <c r="AY8059" s="191">
        <v>564</v>
      </c>
      <c r="AZ8059" s="191">
        <v>46</v>
      </c>
      <c r="BA8059" s="191">
        <v>4</v>
      </c>
      <c r="BB8059" s="191">
        <v>0</v>
      </c>
    </row>
    <row r="8060" spans="48:54" x14ac:dyDescent="0.2">
      <c r="AV8060" s="191" t="str">
        <f t="shared" si="129"/>
        <v>566_RS_46_4_202425</v>
      </c>
      <c r="AW8060" s="191" t="s">
        <v>92</v>
      </c>
      <c r="AX8060" s="18">
        <v>202425</v>
      </c>
      <c r="AY8060" s="191">
        <v>566</v>
      </c>
      <c r="AZ8060" s="191">
        <v>46</v>
      </c>
      <c r="BA8060" s="191">
        <v>4</v>
      </c>
      <c r="BB8060" s="191">
        <v>0</v>
      </c>
    </row>
    <row r="8061" spans="48:54" x14ac:dyDescent="0.2">
      <c r="AV8061" s="191" t="str">
        <f t="shared" si="129"/>
        <v>568_RS_46_4_202425</v>
      </c>
      <c r="AW8061" s="191" t="s">
        <v>92</v>
      </c>
      <c r="AX8061" s="18">
        <v>202425</v>
      </c>
      <c r="AY8061" s="191">
        <v>568</v>
      </c>
      <c r="AZ8061" s="191">
        <v>46</v>
      </c>
      <c r="BA8061" s="191">
        <v>4</v>
      </c>
      <c r="BB8061" s="191">
        <v>0</v>
      </c>
    </row>
    <row r="8062" spans="48:54" x14ac:dyDescent="0.2">
      <c r="AV8062" s="191" t="str">
        <f t="shared" si="129"/>
        <v>572_RS_46_4_202425</v>
      </c>
      <c r="AW8062" s="191" t="s">
        <v>92</v>
      </c>
      <c r="AX8062" s="18">
        <v>202425</v>
      </c>
      <c r="AY8062" s="191">
        <v>572</v>
      </c>
      <c r="AZ8062" s="191">
        <v>46</v>
      </c>
      <c r="BA8062" s="191">
        <v>4</v>
      </c>
      <c r="BB8062" s="191">
        <v>0</v>
      </c>
    </row>
    <row r="8063" spans="48:54" x14ac:dyDescent="0.2">
      <c r="AV8063" s="191" t="str">
        <f t="shared" si="129"/>
        <v>574_RS_46_4_202425</v>
      </c>
      <c r="AW8063" s="191" t="s">
        <v>92</v>
      </c>
      <c r="AX8063" s="18">
        <v>202425</v>
      </c>
      <c r="AY8063" s="191">
        <v>574</v>
      </c>
      <c r="AZ8063" s="191">
        <v>46</v>
      </c>
      <c r="BA8063" s="191">
        <v>4</v>
      </c>
      <c r="BB8063" s="191">
        <v>0</v>
      </c>
    </row>
    <row r="8064" spans="48:54" x14ac:dyDescent="0.2">
      <c r="AV8064" s="191" t="str">
        <f t="shared" si="129"/>
        <v>576_RS_46_4_202425</v>
      </c>
      <c r="AW8064" s="191" t="s">
        <v>92</v>
      </c>
      <c r="AX8064" s="18">
        <v>202425</v>
      </c>
      <c r="AY8064" s="191">
        <v>576</v>
      </c>
      <c r="AZ8064" s="191">
        <v>46</v>
      </c>
      <c r="BA8064" s="191">
        <v>4</v>
      </c>
      <c r="BB8064" s="191">
        <v>0</v>
      </c>
    </row>
    <row r="8065" spans="48:54" x14ac:dyDescent="0.2">
      <c r="AV8065" s="191" t="str">
        <f t="shared" si="129"/>
        <v>582_RS_46_4_202425</v>
      </c>
      <c r="AW8065" s="191" t="s">
        <v>92</v>
      </c>
      <c r="AX8065" s="18">
        <v>202425</v>
      </c>
      <c r="AY8065" s="191">
        <v>582</v>
      </c>
      <c r="AZ8065" s="191">
        <v>46</v>
      </c>
      <c r="BA8065" s="191">
        <v>4</v>
      </c>
      <c r="BB8065" s="191">
        <v>0</v>
      </c>
    </row>
    <row r="8066" spans="48:54" x14ac:dyDescent="0.2">
      <c r="AV8066" s="191" t="str">
        <f t="shared" si="129"/>
        <v>584_RS_46_4_202425</v>
      </c>
      <c r="AW8066" s="191" t="s">
        <v>92</v>
      </c>
      <c r="AX8066" s="18">
        <v>202425</v>
      </c>
      <c r="AY8066" s="191">
        <v>584</v>
      </c>
      <c r="AZ8066" s="191">
        <v>46</v>
      </c>
      <c r="BA8066" s="191">
        <v>4</v>
      </c>
      <c r="BB8066" s="191">
        <v>0</v>
      </c>
    </row>
    <row r="8067" spans="48:54" x14ac:dyDescent="0.2">
      <c r="AV8067" s="191" t="str">
        <f t="shared" si="129"/>
        <v>586_RS_46_4_202425</v>
      </c>
      <c r="AW8067" s="191" t="s">
        <v>92</v>
      </c>
      <c r="AX8067" s="18">
        <v>202425</v>
      </c>
      <c r="AY8067" s="191">
        <v>586</v>
      </c>
      <c r="AZ8067" s="191">
        <v>46</v>
      </c>
      <c r="BA8067" s="191">
        <v>4</v>
      </c>
      <c r="BB8067" s="191">
        <v>0</v>
      </c>
    </row>
    <row r="8068" spans="48:54" x14ac:dyDescent="0.2">
      <c r="AV8068" s="191" t="str">
        <f t="shared" ref="AV8068:AV8131" si="130">AY8068&amp;"_"&amp;AW8068&amp;"_"&amp;AZ8068&amp;"_"&amp;BA8068&amp;"_"&amp;AX8068</f>
        <v>512_RS_46_5_202425</v>
      </c>
      <c r="AW8068" s="191" t="s">
        <v>92</v>
      </c>
      <c r="AX8068" s="18">
        <v>202425</v>
      </c>
      <c r="AY8068" s="191">
        <v>512</v>
      </c>
      <c r="AZ8068" s="191">
        <v>46</v>
      </c>
      <c r="BA8068" s="191">
        <v>5</v>
      </c>
      <c r="BB8068" s="191">
        <v>-47.017000000000003</v>
      </c>
    </row>
    <row r="8069" spans="48:54" x14ac:dyDescent="0.2">
      <c r="AV8069" s="191" t="str">
        <f t="shared" si="130"/>
        <v>514_RS_46_5_202425</v>
      </c>
      <c r="AW8069" s="191" t="s">
        <v>92</v>
      </c>
      <c r="AX8069" s="18">
        <v>202425</v>
      </c>
      <c r="AY8069" s="191">
        <v>514</v>
      </c>
      <c r="AZ8069" s="191">
        <v>46</v>
      </c>
      <c r="BA8069" s="191">
        <v>5</v>
      </c>
      <c r="BB8069" s="191">
        <v>-534.49400000000003</v>
      </c>
    </row>
    <row r="8070" spans="48:54" x14ac:dyDescent="0.2">
      <c r="AV8070" s="191" t="str">
        <f t="shared" si="130"/>
        <v>516_RS_46_5_202425</v>
      </c>
      <c r="AW8070" s="191" t="s">
        <v>92</v>
      </c>
      <c r="AX8070" s="18">
        <v>202425</v>
      </c>
      <c r="AY8070" s="191">
        <v>516</v>
      </c>
      <c r="AZ8070" s="191">
        <v>46</v>
      </c>
      <c r="BA8070" s="191">
        <v>5</v>
      </c>
      <c r="BB8070" s="191">
        <v>-106.208</v>
      </c>
    </row>
    <row r="8071" spans="48:54" x14ac:dyDescent="0.2">
      <c r="AV8071" s="191" t="str">
        <f t="shared" si="130"/>
        <v>518_RS_46_5_202425</v>
      </c>
      <c r="AW8071" s="191" t="s">
        <v>92</v>
      </c>
      <c r="AX8071" s="18">
        <v>202425</v>
      </c>
      <c r="AY8071" s="191">
        <v>518</v>
      </c>
      <c r="AZ8071" s="191">
        <v>46</v>
      </c>
      <c r="BA8071" s="191">
        <v>5</v>
      </c>
      <c r="BB8071" s="191">
        <v>-83.349000000000004</v>
      </c>
    </row>
    <row r="8072" spans="48:54" x14ac:dyDescent="0.2">
      <c r="AV8072" s="191" t="str">
        <f t="shared" si="130"/>
        <v>520_RS_46_5_202425</v>
      </c>
      <c r="AW8072" s="191" t="s">
        <v>92</v>
      </c>
      <c r="AX8072" s="18">
        <v>202425</v>
      </c>
      <c r="AY8072" s="191">
        <v>520</v>
      </c>
      <c r="AZ8072" s="191">
        <v>46</v>
      </c>
      <c r="BA8072" s="191">
        <v>5</v>
      </c>
      <c r="BB8072" s="191">
        <v>0</v>
      </c>
    </row>
    <row r="8073" spans="48:54" x14ac:dyDescent="0.2">
      <c r="AV8073" s="191" t="str">
        <f t="shared" si="130"/>
        <v>522_RS_46_5_202425</v>
      </c>
      <c r="AW8073" s="191" t="s">
        <v>92</v>
      </c>
      <c r="AX8073" s="18">
        <v>202425</v>
      </c>
      <c r="AY8073" s="191">
        <v>522</v>
      </c>
      <c r="AZ8073" s="191">
        <v>46</v>
      </c>
      <c r="BA8073" s="191">
        <v>5</v>
      </c>
      <c r="BB8073" s="191">
        <v>-75.653000000000006</v>
      </c>
    </row>
    <row r="8074" spans="48:54" x14ac:dyDescent="0.2">
      <c r="AV8074" s="191" t="str">
        <f t="shared" si="130"/>
        <v>524_RS_46_5_202425</v>
      </c>
      <c r="AW8074" s="191" t="s">
        <v>92</v>
      </c>
      <c r="AX8074" s="18">
        <v>202425</v>
      </c>
      <c r="AY8074" s="191">
        <v>524</v>
      </c>
      <c r="AZ8074" s="191">
        <v>46</v>
      </c>
      <c r="BA8074" s="191">
        <v>5</v>
      </c>
      <c r="BB8074" s="191">
        <v>-235.38749999999999</v>
      </c>
    </row>
    <row r="8075" spans="48:54" x14ac:dyDescent="0.2">
      <c r="AV8075" s="191" t="str">
        <f t="shared" si="130"/>
        <v>526_RS_46_5_202425</v>
      </c>
      <c r="AW8075" s="191" t="s">
        <v>92</v>
      </c>
      <c r="AX8075" s="18">
        <v>202425</v>
      </c>
      <c r="AY8075" s="191">
        <v>526</v>
      </c>
      <c r="AZ8075" s="191">
        <v>46</v>
      </c>
      <c r="BA8075" s="191">
        <v>5</v>
      </c>
      <c r="BB8075" s="191">
        <v>-440.06799999999998</v>
      </c>
    </row>
    <row r="8076" spans="48:54" x14ac:dyDescent="0.2">
      <c r="AV8076" s="191" t="str">
        <f t="shared" si="130"/>
        <v>528_RS_46_5_202425</v>
      </c>
      <c r="AW8076" s="191" t="s">
        <v>92</v>
      </c>
      <c r="AX8076" s="18">
        <v>202425</v>
      </c>
      <c r="AY8076" s="191">
        <v>528</v>
      </c>
      <c r="AZ8076" s="191">
        <v>46</v>
      </c>
      <c r="BA8076" s="191">
        <v>5</v>
      </c>
      <c r="BB8076" s="191">
        <v>-161</v>
      </c>
    </row>
    <row r="8077" spans="48:54" x14ac:dyDescent="0.2">
      <c r="AV8077" s="191" t="str">
        <f t="shared" si="130"/>
        <v>530_RS_46_5_202425</v>
      </c>
      <c r="AW8077" s="191" t="s">
        <v>92</v>
      </c>
      <c r="AX8077" s="18">
        <v>202425</v>
      </c>
      <c r="AY8077" s="191">
        <v>530</v>
      </c>
      <c r="AZ8077" s="191">
        <v>46</v>
      </c>
      <c r="BA8077" s="191">
        <v>5</v>
      </c>
      <c r="BB8077" s="191">
        <v>-89.917000000000002</v>
      </c>
    </row>
    <row r="8078" spans="48:54" x14ac:dyDescent="0.2">
      <c r="AV8078" s="191" t="str">
        <f t="shared" si="130"/>
        <v>532_RS_46_5_202425</v>
      </c>
      <c r="AW8078" s="191" t="s">
        <v>92</v>
      </c>
      <c r="AX8078" s="18">
        <v>202425</v>
      </c>
      <c r="AY8078" s="191">
        <v>532</v>
      </c>
      <c r="AZ8078" s="191">
        <v>46</v>
      </c>
      <c r="BA8078" s="191">
        <v>5</v>
      </c>
      <c r="BB8078" s="191">
        <v>-166.98099999999999</v>
      </c>
    </row>
    <row r="8079" spans="48:54" x14ac:dyDescent="0.2">
      <c r="AV8079" s="191" t="str">
        <f t="shared" si="130"/>
        <v>534_RS_46_5_202425</v>
      </c>
      <c r="AW8079" s="191" t="s">
        <v>92</v>
      </c>
      <c r="AX8079" s="18">
        <v>202425</v>
      </c>
      <c r="AY8079" s="191">
        <v>534</v>
      </c>
      <c r="AZ8079" s="191">
        <v>46</v>
      </c>
      <c r="BA8079" s="191">
        <v>5</v>
      </c>
      <c r="BB8079" s="191">
        <v>0</v>
      </c>
    </row>
    <row r="8080" spans="48:54" x14ac:dyDescent="0.2">
      <c r="AV8080" s="191" t="str">
        <f t="shared" si="130"/>
        <v>536_RS_46_5_202425</v>
      </c>
      <c r="AW8080" s="191" t="s">
        <v>92</v>
      </c>
      <c r="AX8080" s="18">
        <v>202425</v>
      </c>
      <c r="AY8080" s="191">
        <v>536</v>
      </c>
      <c r="AZ8080" s="191">
        <v>46</v>
      </c>
      <c r="BA8080" s="191">
        <v>5</v>
      </c>
      <c r="BB8080" s="191">
        <v>-500.22500000000002</v>
      </c>
    </row>
    <row r="8081" spans="48:54" x14ac:dyDescent="0.2">
      <c r="AV8081" s="191" t="str">
        <f t="shared" si="130"/>
        <v>538_RS_46_5_202425</v>
      </c>
      <c r="AW8081" s="191" t="s">
        <v>92</v>
      </c>
      <c r="AX8081" s="18">
        <v>202425</v>
      </c>
      <c r="AY8081" s="191">
        <v>538</v>
      </c>
      <c r="AZ8081" s="191">
        <v>46</v>
      </c>
      <c r="BA8081" s="191">
        <v>5</v>
      </c>
      <c r="BB8081" s="191">
        <v>-411.39545000000004</v>
      </c>
    </row>
    <row r="8082" spans="48:54" x14ac:dyDescent="0.2">
      <c r="AV8082" s="191" t="str">
        <f t="shared" si="130"/>
        <v>540_RS_46_5_202425</v>
      </c>
      <c r="AW8082" s="191" t="s">
        <v>92</v>
      </c>
      <c r="AX8082" s="18">
        <v>202425</v>
      </c>
      <c r="AY8082" s="191">
        <v>540</v>
      </c>
      <c r="AZ8082" s="191">
        <v>46</v>
      </c>
      <c r="BA8082" s="191">
        <v>5</v>
      </c>
      <c r="BB8082" s="191">
        <v>-142.56700000000001</v>
      </c>
    </row>
    <row r="8083" spans="48:54" x14ac:dyDescent="0.2">
      <c r="AV8083" s="191" t="str">
        <f t="shared" si="130"/>
        <v>542_RS_46_5_202425</v>
      </c>
      <c r="AW8083" s="191" t="s">
        <v>92</v>
      </c>
      <c r="AX8083" s="18">
        <v>202425</v>
      </c>
      <c r="AY8083" s="191">
        <v>542</v>
      </c>
      <c r="AZ8083" s="191">
        <v>46</v>
      </c>
      <c r="BA8083" s="191">
        <v>5</v>
      </c>
      <c r="BB8083" s="191">
        <v>-263.68399999999997</v>
      </c>
    </row>
    <row r="8084" spans="48:54" x14ac:dyDescent="0.2">
      <c r="AV8084" s="191" t="str">
        <f t="shared" si="130"/>
        <v>544_RS_46_5_202425</v>
      </c>
      <c r="AW8084" s="191" t="s">
        <v>92</v>
      </c>
      <c r="AX8084" s="18">
        <v>202425</v>
      </c>
      <c r="AY8084" s="191">
        <v>544</v>
      </c>
      <c r="AZ8084" s="191">
        <v>46</v>
      </c>
      <c r="BA8084" s="191">
        <v>5</v>
      </c>
      <c r="BB8084" s="191">
        <v>-578.22496999999998</v>
      </c>
    </row>
    <row r="8085" spans="48:54" x14ac:dyDescent="0.2">
      <c r="AV8085" s="191" t="str">
        <f t="shared" si="130"/>
        <v>545_RS_46_5_202425</v>
      </c>
      <c r="AW8085" s="191" t="s">
        <v>92</v>
      </c>
      <c r="AX8085" s="18">
        <v>202425</v>
      </c>
      <c r="AY8085" s="191">
        <v>545</v>
      </c>
      <c r="AZ8085" s="191">
        <v>46</v>
      </c>
      <c r="BA8085" s="191">
        <v>5</v>
      </c>
      <c r="BB8085" s="191">
        <v>-187.52546999999998</v>
      </c>
    </row>
    <row r="8086" spans="48:54" x14ac:dyDescent="0.2">
      <c r="AV8086" s="191" t="str">
        <f t="shared" si="130"/>
        <v>546_RS_46_5_202425</v>
      </c>
      <c r="AW8086" s="191" t="s">
        <v>92</v>
      </c>
      <c r="AX8086" s="18">
        <v>202425</v>
      </c>
      <c r="AY8086" s="191">
        <v>546</v>
      </c>
      <c r="AZ8086" s="191">
        <v>46</v>
      </c>
      <c r="BA8086" s="191">
        <v>5</v>
      </c>
      <c r="BB8086" s="191">
        <v>-67</v>
      </c>
    </row>
    <row r="8087" spans="48:54" x14ac:dyDescent="0.2">
      <c r="AV8087" s="191" t="str">
        <f t="shared" si="130"/>
        <v>548_RS_46_5_202425</v>
      </c>
      <c r="AW8087" s="191" t="s">
        <v>92</v>
      </c>
      <c r="AX8087" s="18">
        <v>202425</v>
      </c>
      <c r="AY8087" s="191">
        <v>548</v>
      </c>
      <c r="AZ8087" s="191">
        <v>46</v>
      </c>
      <c r="BA8087" s="191">
        <v>5</v>
      </c>
      <c r="BB8087" s="191">
        <v>-309.79289</v>
      </c>
    </row>
    <row r="8088" spans="48:54" x14ac:dyDescent="0.2">
      <c r="AV8088" s="191" t="str">
        <f t="shared" si="130"/>
        <v>550_RS_46_5_202425</v>
      </c>
      <c r="AW8088" s="191" t="s">
        <v>92</v>
      </c>
      <c r="AX8088" s="18">
        <v>202425</v>
      </c>
      <c r="AY8088" s="191">
        <v>550</v>
      </c>
      <c r="AZ8088" s="191">
        <v>46</v>
      </c>
      <c r="BA8088" s="191">
        <v>5</v>
      </c>
      <c r="BB8088" s="191">
        <v>-314.58515000000006</v>
      </c>
    </row>
    <row r="8089" spans="48:54" x14ac:dyDescent="0.2">
      <c r="AV8089" s="191" t="str">
        <f t="shared" si="130"/>
        <v>552_RS_46_5_202425</v>
      </c>
      <c r="AW8089" s="191" t="s">
        <v>92</v>
      </c>
      <c r="AX8089" s="18">
        <v>202425</v>
      </c>
      <c r="AY8089" s="191">
        <v>552</v>
      </c>
      <c r="AZ8089" s="191">
        <v>46</v>
      </c>
      <c r="BA8089" s="191">
        <v>5</v>
      </c>
      <c r="BB8089" s="191">
        <v>-2102.2891299999992</v>
      </c>
    </row>
    <row r="8090" spans="48:54" x14ac:dyDescent="0.2">
      <c r="AV8090" s="191" t="str">
        <f t="shared" si="130"/>
        <v>562_RS_46_5_202425</v>
      </c>
      <c r="AW8090" s="191" t="s">
        <v>92</v>
      </c>
      <c r="AX8090" s="18">
        <v>202425</v>
      </c>
      <c r="AY8090" s="191">
        <v>562</v>
      </c>
      <c r="AZ8090" s="191">
        <v>46</v>
      </c>
      <c r="BA8090" s="191">
        <v>5</v>
      </c>
      <c r="BB8090" s="191">
        <v>0</v>
      </c>
    </row>
    <row r="8091" spans="48:54" x14ac:dyDescent="0.2">
      <c r="AV8091" s="191" t="str">
        <f t="shared" si="130"/>
        <v>564_RS_46_5_202425</v>
      </c>
      <c r="AW8091" s="191" t="s">
        <v>92</v>
      </c>
      <c r="AX8091" s="18">
        <v>202425</v>
      </c>
      <c r="AY8091" s="191">
        <v>564</v>
      </c>
      <c r="AZ8091" s="191">
        <v>46</v>
      </c>
      <c r="BA8091" s="191">
        <v>5</v>
      </c>
      <c r="BB8091" s="191">
        <v>0</v>
      </c>
    </row>
    <row r="8092" spans="48:54" x14ac:dyDescent="0.2">
      <c r="AV8092" s="191" t="str">
        <f t="shared" si="130"/>
        <v>566_RS_46_5_202425</v>
      </c>
      <c r="AW8092" s="191" t="s">
        <v>92</v>
      </c>
      <c r="AX8092" s="18">
        <v>202425</v>
      </c>
      <c r="AY8092" s="191">
        <v>566</v>
      </c>
      <c r="AZ8092" s="191">
        <v>46</v>
      </c>
      <c r="BA8092" s="191">
        <v>5</v>
      </c>
      <c r="BB8092" s="191">
        <v>0</v>
      </c>
    </row>
    <row r="8093" spans="48:54" x14ac:dyDescent="0.2">
      <c r="AV8093" s="191" t="str">
        <f t="shared" si="130"/>
        <v>568_RS_46_5_202425</v>
      </c>
      <c r="AW8093" s="191" t="s">
        <v>92</v>
      </c>
      <c r="AX8093" s="18">
        <v>202425</v>
      </c>
      <c r="AY8093" s="191">
        <v>568</v>
      </c>
      <c r="AZ8093" s="191">
        <v>46</v>
      </c>
      <c r="BA8093" s="191">
        <v>5</v>
      </c>
      <c r="BB8093" s="191">
        <v>0</v>
      </c>
    </row>
    <row r="8094" spans="48:54" x14ac:dyDescent="0.2">
      <c r="AV8094" s="191" t="str">
        <f t="shared" si="130"/>
        <v>572_RS_46_5_202425</v>
      </c>
      <c r="AW8094" s="191" t="s">
        <v>92</v>
      </c>
      <c r="AX8094" s="18">
        <v>202425</v>
      </c>
      <c r="AY8094" s="191">
        <v>572</v>
      </c>
      <c r="AZ8094" s="191">
        <v>46</v>
      </c>
      <c r="BA8094" s="191">
        <v>5</v>
      </c>
      <c r="BB8094" s="191">
        <v>0</v>
      </c>
    </row>
    <row r="8095" spans="48:54" x14ac:dyDescent="0.2">
      <c r="AV8095" s="191" t="str">
        <f t="shared" si="130"/>
        <v>574_RS_46_5_202425</v>
      </c>
      <c r="AW8095" s="191" t="s">
        <v>92</v>
      </c>
      <c r="AX8095" s="18">
        <v>202425</v>
      </c>
      <c r="AY8095" s="191">
        <v>574</v>
      </c>
      <c r="AZ8095" s="191">
        <v>46</v>
      </c>
      <c r="BA8095" s="191">
        <v>5</v>
      </c>
      <c r="BB8095" s="191">
        <v>0</v>
      </c>
    </row>
    <row r="8096" spans="48:54" x14ac:dyDescent="0.2">
      <c r="AV8096" s="191" t="str">
        <f t="shared" si="130"/>
        <v>576_RS_46_5_202425</v>
      </c>
      <c r="AW8096" s="191" t="s">
        <v>92</v>
      </c>
      <c r="AX8096" s="18">
        <v>202425</v>
      </c>
      <c r="AY8096" s="191">
        <v>576</v>
      </c>
      <c r="AZ8096" s="191">
        <v>46</v>
      </c>
      <c r="BA8096" s="191">
        <v>5</v>
      </c>
      <c r="BB8096" s="191">
        <v>0</v>
      </c>
    </row>
    <row r="8097" spans="48:54" x14ac:dyDescent="0.2">
      <c r="AV8097" s="191" t="str">
        <f t="shared" si="130"/>
        <v>582_RS_46_5_202425</v>
      </c>
      <c r="AW8097" s="191" t="s">
        <v>92</v>
      </c>
      <c r="AX8097" s="18">
        <v>202425</v>
      </c>
      <c r="AY8097" s="191">
        <v>582</v>
      </c>
      <c r="AZ8097" s="191">
        <v>46</v>
      </c>
      <c r="BA8097" s="191">
        <v>5</v>
      </c>
      <c r="BB8097" s="191">
        <v>0</v>
      </c>
    </row>
    <row r="8098" spans="48:54" x14ac:dyDescent="0.2">
      <c r="AV8098" s="191" t="str">
        <f t="shared" si="130"/>
        <v>584_RS_46_5_202425</v>
      </c>
      <c r="AW8098" s="191" t="s">
        <v>92</v>
      </c>
      <c r="AX8098" s="18">
        <v>202425</v>
      </c>
      <c r="AY8098" s="191">
        <v>584</v>
      </c>
      <c r="AZ8098" s="191">
        <v>46</v>
      </c>
      <c r="BA8098" s="191">
        <v>5</v>
      </c>
      <c r="BB8098" s="191">
        <v>0</v>
      </c>
    </row>
    <row r="8099" spans="48:54" x14ac:dyDescent="0.2">
      <c r="AV8099" s="191" t="str">
        <f t="shared" si="130"/>
        <v>586_RS_46_5_202425</v>
      </c>
      <c r="AW8099" s="191" t="s">
        <v>92</v>
      </c>
      <c r="AX8099" s="18">
        <v>202425</v>
      </c>
      <c r="AY8099" s="191">
        <v>586</v>
      </c>
      <c r="AZ8099" s="191">
        <v>46</v>
      </c>
      <c r="BA8099" s="191">
        <v>5</v>
      </c>
      <c r="BB8099" s="191">
        <v>0</v>
      </c>
    </row>
    <row r="8100" spans="48:54" x14ac:dyDescent="0.2">
      <c r="AV8100" s="191" t="str">
        <f t="shared" si="130"/>
        <v>512_RS_47_1_202425</v>
      </c>
      <c r="AW8100" s="191" t="s">
        <v>92</v>
      </c>
      <c r="AX8100" s="18">
        <v>202425</v>
      </c>
      <c r="AY8100" s="191">
        <v>512</v>
      </c>
      <c r="AZ8100" s="191">
        <v>47</v>
      </c>
      <c r="BA8100" s="191">
        <v>1</v>
      </c>
      <c r="BB8100" s="191">
        <v>0</v>
      </c>
    </row>
    <row r="8101" spans="48:54" x14ac:dyDescent="0.2">
      <c r="AV8101" s="191" t="str">
        <f t="shared" si="130"/>
        <v>514_RS_47_1_202425</v>
      </c>
      <c r="AW8101" s="191" t="s">
        <v>92</v>
      </c>
      <c r="AX8101" s="18">
        <v>202425</v>
      </c>
      <c r="AY8101" s="191">
        <v>514</v>
      </c>
      <c r="AZ8101" s="191">
        <v>47</v>
      </c>
      <c r="BA8101" s="191">
        <v>1</v>
      </c>
      <c r="BB8101" s="191">
        <v>0</v>
      </c>
    </row>
    <row r="8102" spans="48:54" x14ac:dyDescent="0.2">
      <c r="AV8102" s="191" t="str">
        <f t="shared" si="130"/>
        <v>516_RS_47_1_202425</v>
      </c>
      <c r="AW8102" s="191" t="s">
        <v>92</v>
      </c>
      <c r="AX8102" s="18">
        <v>202425</v>
      </c>
      <c r="AY8102" s="191">
        <v>516</v>
      </c>
      <c r="AZ8102" s="191">
        <v>47</v>
      </c>
      <c r="BA8102" s="191">
        <v>1</v>
      </c>
      <c r="BB8102" s="191">
        <v>0</v>
      </c>
    </row>
    <row r="8103" spans="48:54" x14ac:dyDescent="0.2">
      <c r="AV8103" s="191" t="str">
        <f t="shared" si="130"/>
        <v>518_RS_47_1_202425</v>
      </c>
      <c r="AW8103" s="191" t="s">
        <v>92</v>
      </c>
      <c r="AX8103" s="18">
        <v>202425</v>
      </c>
      <c r="AY8103" s="191">
        <v>518</v>
      </c>
      <c r="AZ8103" s="191">
        <v>47</v>
      </c>
      <c r="BA8103" s="191">
        <v>1</v>
      </c>
      <c r="BB8103" s="191">
        <v>0</v>
      </c>
    </row>
    <row r="8104" spans="48:54" x14ac:dyDescent="0.2">
      <c r="AV8104" s="191" t="str">
        <f t="shared" si="130"/>
        <v>520_RS_47_1_202425</v>
      </c>
      <c r="AW8104" s="191" t="s">
        <v>92</v>
      </c>
      <c r="AX8104" s="18">
        <v>202425</v>
      </c>
      <c r="AY8104" s="191">
        <v>520</v>
      </c>
      <c r="AZ8104" s="191">
        <v>47</v>
      </c>
      <c r="BA8104" s="191">
        <v>1</v>
      </c>
      <c r="BB8104" s="191">
        <v>0</v>
      </c>
    </row>
    <row r="8105" spans="48:54" x14ac:dyDescent="0.2">
      <c r="AV8105" s="191" t="str">
        <f t="shared" si="130"/>
        <v>522_RS_47_1_202425</v>
      </c>
      <c r="AW8105" s="191" t="s">
        <v>92</v>
      </c>
      <c r="AX8105" s="18">
        <v>202425</v>
      </c>
      <c r="AY8105" s="191">
        <v>522</v>
      </c>
      <c r="AZ8105" s="191">
        <v>47</v>
      </c>
      <c r="BA8105" s="191">
        <v>1</v>
      </c>
      <c r="BB8105" s="191">
        <v>0</v>
      </c>
    </row>
    <row r="8106" spans="48:54" x14ac:dyDescent="0.2">
      <c r="AV8106" s="191" t="str">
        <f t="shared" si="130"/>
        <v>524_RS_47_1_202425</v>
      </c>
      <c r="AW8106" s="191" t="s">
        <v>92</v>
      </c>
      <c r="AX8106" s="18">
        <v>202425</v>
      </c>
      <c r="AY8106" s="191">
        <v>524</v>
      </c>
      <c r="AZ8106" s="191">
        <v>47</v>
      </c>
      <c r="BA8106" s="191">
        <v>1</v>
      </c>
      <c r="BB8106" s="191">
        <v>0</v>
      </c>
    </row>
    <row r="8107" spans="48:54" x14ac:dyDescent="0.2">
      <c r="AV8107" s="191" t="str">
        <f t="shared" si="130"/>
        <v>526_RS_47_1_202425</v>
      </c>
      <c r="AW8107" s="191" t="s">
        <v>92</v>
      </c>
      <c r="AX8107" s="18">
        <v>202425</v>
      </c>
      <c r="AY8107" s="191">
        <v>526</v>
      </c>
      <c r="AZ8107" s="191">
        <v>47</v>
      </c>
      <c r="BA8107" s="191">
        <v>1</v>
      </c>
      <c r="BB8107" s="191">
        <v>0</v>
      </c>
    </row>
    <row r="8108" spans="48:54" x14ac:dyDescent="0.2">
      <c r="AV8108" s="191" t="str">
        <f t="shared" si="130"/>
        <v>528_RS_47_1_202425</v>
      </c>
      <c r="AW8108" s="191" t="s">
        <v>92</v>
      </c>
      <c r="AX8108" s="18">
        <v>202425</v>
      </c>
      <c r="AY8108" s="191">
        <v>528</v>
      </c>
      <c r="AZ8108" s="191">
        <v>47</v>
      </c>
      <c r="BA8108" s="191">
        <v>1</v>
      </c>
      <c r="BB8108" s="191">
        <v>0</v>
      </c>
    </row>
    <row r="8109" spans="48:54" x14ac:dyDescent="0.2">
      <c r="AV8109" s="191" t="str">
        <f t="shared" si="130"/>
        <v>530_RS_47_1_202425</v>
      </c>
      <c r="AW8109" s="191" t="s">
        <v>92</v>
      </c>
      <c r="AX8109" s="18">
        <v>202425</v>
      </c>
      <c r="AY8109" s="191">
        <v>530</v>
      </c>
      <c r="AZ8109" s="191">
        <v>47</v>
      </c>
      <c r="BA8109" s="191">
        <v>1</v>
      </c>
      <c r="BB8109" s="191">
        <v>0</v>
      </c>
    </row>
    <row r="8110" spans="48:54" x14ac:dyDescent="0.2">
      <c r="AV8110" s="191" t="str">
        <f t="shared" si="130"/>
        <v>532_RS_47_1_202425</v>
      </c>
      <c r="AW8110" s="191" t="s">
        <v>92</v>
      </c>
      <c r="AX8110" s="18">
        <v>202425</v>
      </c>
      <c r="AY8110" s="191">
        <v>532</v>
      </c>
      <c r="AZ8110" s="191">
        <v>47</v>
      </c>
      <c r="BA8110" s="191">
        <v>1</v>
      </c>
      <c r="BB8110" s="191">
        <v>0</v>
      </c>
    </row>
    <row r="8111" spans="48:54" x14ac:dyDescent="0.2">
      <c r="AV8111" s="191" t="str">
        <f t="shared" si="130"/>
        <v>534_RS_47_1_202425</v>
      </c>
      <c r="AW8111" s="191" t="s">
        <v>92</v>
      </c>
      <c r="AX8111" s="18">
        <v>202425</v>
      </c>
      <c r="AY8111" s="191">
        <v>534</v>
      </c>
      <c r="AZ8111" s="191">
        <v>47</v>
      </c>
      <c r="BA8111" s="191">
        <v>1</v>
      </c>
      <c r="BB8111" s="191">
        <v>0</v>
      </c>
    </row>
    <row r="8112" spans="48:54" x14ac:dyDescent="0.2">
      <c r="AV8112" s="191" t="str">
        <f t="shared" si="130"/>
        <v>536_RS_47_1_202425</v>
      </c>
      <c r="AW8112" s="191" t="s">
        <v>92</v>
      </c>
      <c r="AX8112" s="18">
        <v>202425</v>
      </c>
      <c r="AY8112" s="191">
        <v>536</v>
      </c>
      <c r="AZ8112" s="191">
        <v>47</v>
      </c>
      <c r="BA8112" s="191">
        <v>1</v>
      </c>
      <c r="BB8112" s="191">
        <v>0</v>
      </c>
    </row>
    <row r="8113" spans="48:54" x14ac:dyDescent="0.2">
      <c r="AV8113" s="191" t="str">
        <f t="shared" si="130"/>
        <v>538_RS_47_1_202425</v>
      </c>
      <c r="AW8113" s="191" t="s">
        <v>92</v>
      </c>
      <c r="AX8113" s="18">
        <v>202425</v>
      </c>
      <c r="AY8113" s="191">
        <v>538</v>
      </c>
      <c r="AZ8113" s="191">
        <v>47</v>
      </c>
      <c r="BA8113" s="191">
        <v>1</v>
      </c>
      <c r="BB8113" s="191">
        <v>0</v>
      </c>
    </row>
    <row r="8114" spans="48:54" x14ac:dyDescent="0.2">
      <c r="AV8114" s="191" t="str">
        <f t="shared" si="130"/>
        <v>540_RS_47_1_202425</v>
      </c>
      <c r="AW8114" s="191" t="s">
        <v>92</v>
      </c>
      <c r="AX8114" s="18">
        <v>202425</v>
      </c>
      <c r="AY8114" s="191">
        <v>540</v>
      </c>
      <c r="AZ8114" s="191">
        <v>47</v>
      </c>
      <c r="BA8114" s="191">
        <v>1</v>
      </c>
      <c r="BB8114" s="191">
        <v>0</v>
      </c>
    </row>
    <row r="8115" spans="48:54" x14ac:dyDescent="0.2">
      <c r="AV8115" s="191" t="str">
        <f t="shared" si="130"/>
        <v>542_RS_47_1_202425</v>
      </c>
      <c r="AW8115" s="191" t="s">
        <v>92</v>
      </c>
      <c r="AX8115" s="18">
        <v>202425</v>
      </c>
      <c r="AY8115" s="191">
        <v>542</v>
      </c>
      <c r="AZ8115" s="191">
        <v>47</v>
      </c>
      <c r="BA8115" s="191">
        <v>1</v>
      </c>
      <c r="BB8115" s="191">
        <v>0</v>
      </c>
    </row>
    <row r="8116" spans="48:54" x14ac:dyDescent="0.2">
      <c r="AV8116" s="191" t="str">
        <f t="shared" si="130"/>
        <v>544_RS_47_1_202425</v>
      </c>
      <c r="AW8116" s="191" t="s">
        <v>92</v>
      </c>
      <c r="AX8116" s="18">
        <v>202425</v>
      </c>
      <c r="AY8116" s="191">
        <v>544</v>
      </c>
      <c r="AZ8116" s="191">
        <v>47</v>
      </c>
      <c r="BA8116" s="191">
        <v>1</v>
      </c>
      <c r="BB8116" s="191">
        <v>0</v>
      </c>
    </row>
    <row r="8117" spans="48:54" x14ac:dyDescent="0.2">
      <c r="AV8117" s="191" t="str">
        <f t="shared" si="130"/>
        <v>545_RS_47_1_202425</v>
      </c>
      <c r="AW8117" s="191" t="s">
        <v>92</v>
      </c>
      <c r="AX8117" s="18">
        <v>202425</v>
      </c>
      <c r="AY8117" s="191">
        <v>545</v>
      </c>
      <c r="AZ8117" s="191">
        <v>47</v>
      </c>
      <c r="BA8117" s="191">
        <v>1</v>
      </c>
      <c r="BB8117" s="191">
        <v>0</v>
      </c>
    </row>
    <row r="8118" spans="48:54" x14ac:dyDescent="0.2">
      <c r="AV8118" s="191" t="str">
        <f t="shared" si="130"/>
        <v>546_RS_47_1_202425</v>
      </c>
      <c r="AW8118" s="191" t="s">
        <v>92</v>
      </c>
      <c r="AX8118" s="18">
        <v>202425</v>
      </c>
      <c r="AY8118" s="191">
        <v>546</v>
      </c>
      <c r="AZ8118" s="191">
        <v>47</v>
      </c>
      <c r="BA8118" s="191">
        <v>1</v>
      </c>
      <c r="BB8118" s="191">
        <v>0</v>
      </c>
    </row>
    <row r="8119" spans="48:54" x14ac:dyDescent="0.2">
      <c r="AV8119" s="191" t="str">
        <f t="shared" si="130"/>
        <v>548_RS_47_1_202425</v>
      </c>
      <c r="AW8119" s="191" t="s">
        <v>92</v>
      </c>
      <c r="AX8119" s="18">
        <v>202425</v>
      </c>
      <c r="AY8119" s="191">
        <v>548</v>
      </c>
      <c r="AZ8119" s="191">
        <v>47</v>
      </c>
      <c r="BA8119" s="191">
        <v>1</v>
      </c>
      <c r="BB8119" s="191">
        <v>0</v>
      </c>
    </row>
    <row r="8120" spans="48:54" x14ac:dyDescent="0.2">
      <c r="AV8120" s="191" t="str">
        <f t="shared" si="130"/>
        <v>550_RS_47_1_202425</v>
      </c>
      <c r="AW8120" s="191" t="s">
        <v>92</v>
      </c>
      <c r="AX8120" s="18">
        <v>202425</v>
      </c>
      <c r="AY8120" s="191">
        <v>550</v>
      </c>
      <c r="AZ8120" s="191">
        <v>47</v>
      </c>
      <c r="BA8120" s="191">
        <v>1</v>
      </c>
      <c r="BB8120" s="191">
        <v>0</v>
      </c>
    </row>
    <row r="8121" spans="48:54" x14ac:dyDescent="0.2">
      <c r="AV8121" s="191" t="str">
        <f t="shared" si="130"/>
        <v>552_RS_47_1_202425</v>
      </c>
      <c r="AW8121" s="191" t="s">
        <v>92</v>
      </c>
      <c r="AX8121" s="18">
        <v>202425</v>
      </c>
      <c r="AY8121" s="191">
        <v>552</v>
      </c>
      <c r="AZ8121" s="191">
        <v>47</v>
      </c>
      <c r="BA8121" s="191">
        <v>1</v>
      </c>
      <c r="BB8121" s="191">
        <v>0</v>
      </c>
    </row>
    <row r="8122" spans="48:54" x14ac:dyDescent="0.2">
      <c r="AV8122" s="191" t="str">
        <f t="shared" si="130"/>
        <v>562_RS_47_1_202425</v>
      </c>
      <c r="AW8122" s="191" t="s">
        <v>92</v>
      </c>
      <c r="AX8122" s="18">
        <v>202425</v>
      </c>
      <c r="AY8122" s="191">
        <v>562</v>
      </c>
      <c r="AZ8122" s="191">
        <v>47</v>
      </c>
      <c r="BA8122" s="191">
        <v>1</v>
      </c>
      <c r="BB8122" s="191">
        <v>137450.11600000001</v>
      </c>
    </row>
    <row r="8123" spans="48:54" x14ac:dyDescent="0.2">
      <c r="AV8123" s="191" t="str">
        <f t="shared" si="130"/>
        <v>564_RS_47_1_202425</v>
      </c>
      <c r="AW8123" s="191" t="s">
        <v>92</v>
      </c>
      <c r="AX8123" s="18">
        <v>202425</v>
      </c>
      <c r="AY8123" s="191">
        <v>564</v>
      </c>
      <c r="AZ8123" s="191">
        <v>47</v>
      </c>
      <c r="BA8123" s="191">
        <v>1</v>
      </c>
      <c r="BB8123" s="191">
        <v>188397.12000000002</v>
      </c>
    </row>
    <row r="8124" spans="48:54" x14ac:dyDescent="0.2">
      <c r="AV8124" s="191" t="str">
        <f t="shared" si="130"/>
        <v>566_RS_47_1_202425</v>
      </c>
      <c r="AW8124" s="191" t="s">
        <v>92</v>
      </c>
      <c r="AX8124" s="18">
        <v>202425</v>
      </c>
      <c r="AY8124" s="191">
        <v>566</v>
      </c>
      <c r="AZ8124" s="191">
        <v>47</v>
      </c>
      <c r="BA8124" s="191">
        <v>1</v>
      </c>
      <c r="BB8124" s="191">
        <v>235563</v>
      </c>
    </row>
    <row r="8125" spans="48:54" x14ac:dyDescent="0.2">
      <c r="AV8125" s="191" t="str">
        <f t="shared" si="130"/>
        <v>568_RS_47_1_202425</v>
      </c>
      <c r="AW8125" s="191" t="s">
        <v>92</v>
      </c>
      <c r="AX8125" s="18">
        <v>202425</v>
      </c>
      <c r="AY8125" s="191">
        <v>568</v>
      </c>
      <c r="AZ8125" s="191">
        <v>47</v>
      </c>
      <c r="BA8125" s="191">
        <v>1</v>
      </c>
      <c r="BB8125" s="191">
        <v>446317.12248999998</v>
      </c>
    </row>
    <row r="8126" spans="48:54" x14ac:dyDescent="0.2">
      <c r="AV8126" s="191" t="str">
        <f t="shared" si="130"/>
        <v>572_RS_47_1_202425</v>
      </c>
      <c r="AW8126" s="191" t="s">
        <v>92</v>
      </c>
      <c r="AX8126" s="18">
        <v>202425</v>
      </c>
      <c r="AY8126" s="191">
        <v>572</v>
      </c>
      <c r="AZ8126" s="191">
        <v>47</v>
      </c>
      <c r="BA8126" s="191">
        <v>1</v>
      </c>
      <c r="BB8126" s="191">
        <v>0</v>
      </c>
    </row>
    <row r="8127" spans="48:54" x14ac:dyDescent="0.2">
      <c r="AV8127" s="191" t="str">
        <f t="shared" si="130"/>
        <v>574_RS_47_1_202425</v>
      </c>
      <c r="AW8127" s="191" t="s">
        <v>92</v>
      </c>
      <c r="AX8127" s="18">
        <v>202425</v>
      </c>
      <c r="AY8127" s="191">
        <v>574</v>
      </c>
      <c r="AZ8127" s="191">
        <v>47</v>
      </c>
      <c r="BA8127" s="191">
        <v>1</v>
      </c>
      <c r="BB8127" s="191">
        <v>0</v>
      </c>
    </row>
    <row r="8128" spans="48:54" x14ac:dyDescent="0.2">
      <c r="AV8128" s="191" t="str">
        <f t="shared" si="130"/>
        <v>576_RS_47_1_202425</v>
      </c>
      <c r="AW8128" s="191" t="s">
        <v>92</v>
      </c>
      <c r="AX8128" s="18">
        <v>202425</v>
      </c>
      <c r="AY8128" s="191">
        <v>576</v>
      </c>
      <c r="AZ8128" s="191">
        <v>47</v>
      </c>
      <c r="BA8128" s="191">
        <v>1</v>
      </c>
      <c r="BB8128" s="191">
        <v>0</v>
      </c>
    </row>
    <row r="8129" spans="48:54" x14ac:dyDescent="0.2">
      <c r="AV8129" s="191" t="str">
        <f t="shared" si="130"/>
        <v>582_RS_47_1_202425</v>
      </c>
      <c r="AW8129" s="191" t="s">
        <v>92</v>
      </c>
      <c r="AX8129" s="18">
        <v>202425</v>
      </c>
      <c r="AY8129" s="191">
        <v>582</v>
      </c>
      <c r="AZ8129" s="191">
        <v>47</v>
      </c>
      <c r="BA8129" s="191">
        <v>1</v>
      </c>
      <c r="BB8129" s="191">
        <v>0</v>
      </c>
    </row>
    <row r="8130" spans="48:54" x14ac:dyDescent="0.2">
      <c r="AV8130" s="191" t="str">
        <f t="shared" si="130"/>
        <v>584_RS_47_1_202425</v>
      </c>
      <c r="AW8130" s="191" t="s">
        <v>92</v>
      </c>
      <c r="AX8130" s="18">
        <v>202425</v>
      </c>
      <c r="AY8130" s="191">
        <v>584</v>
      </c>
      <c r="AZ8130" s="191">
        <v>47</v>
      </c>
      <c r="BA8130" s="191">
        <v>1</v>
      </c>
      <c r="BB8130" s="191">
        <v>0</v>
      </c>
    </row>
    <row r="8131" spans="48:54" x14ac:dyDescent="0.2">
      <c r="AV8131" s="191" t="str">
        <f t="shared" si="130"/>
        <v>586_RS_47_1_202425</v>
      </c>
      <c r="AW8131" s="191" t="s">
        <v>92</v>
      </c>
      <c r="AX8131" s="18">
        <v>202425</v>
      </c>
      <c r="AY8131" s="191">
        <v>586</v>
      </c>
      <c r="AZ8131" s="191">
        <v>47</v>
      </c>
      <c r="BA8131" s="191">
        <v>1</v>
      </c>
      <c r="BB8131" s="191">
        <v>0</v>
      </c>
    </row>
    <row r="8132" spans="48:54" x14ac:dyDescent="0.2">
      <c r="AV8132" s="191" t="str">
        <f t="shared" ref="AV8132:AV8195" si="131">AY8132&amp;"_"&amp;AW8132&amp;"_"&amp;AZ8132&amp;"_"&amp;BA8132&amp;"_"&amp;AX8132</f>
        <v>512_RS_47_2_202425</v>
      </c>
      <c r="AW8132" s="191" t="s">
        <v>92</v>
      </c>
      <c r="AX8132" s="18">
        <v>202425</v>
      </c>
      <c r="AY8132" s="191">
        <v>512</v>
      </c>
      <c r="AZ8132" s="191">
        <v>47</v>
      </c>
      <c r="BA8132" s="191">
        <v>2</v>
      </c>
      <c r="BB8132" s="191">
        <v>0</v>
      </c>
    </row>
    <row r="8133" spans="48:54" x14ac:dyDescent="0.2">
      <c r="AV8133" s="191" t="str">
        <f t="shared" si="131"/>
        <v>514_RS_47_2_202425</v>
      </c>
      <c r="AW8133" s="191" t="s">
        <v>92</v>
      </c>
      <c r="AX8133" s="18">
        <v>202425</v>
      </c>
      <c r="AY8133" s="191">
        <v>514</v>
      </c>
      <c r="AZ8133" s="191">
        <v>47</v>
      </c>
      <c r="BA8133" s="191">
        <v>2</v>
      </c>
      <c r="BB8133" s="191">
        <v>0</v>
      </c>
    </row>
    <row r="8134" spans="48:54" x14ac:dyDescent="0.2">
      <c r="AV8134" s="191" t="str">
        <f t="shared" si="131"/>
        <v>516_RS_47_2_202425</v>
      </c>
      <c r="AW8134" s="191" t="s">
        <v>92</v>
      </c>
      <c r="AX8134" s="18">
        <v>202425</v>
      </c>
      <c r="AY8134" s="191">
        <v>516</v>
      </c>
      <c r="AZ8134" s="191">
        <v>47</v>
      </c>
      <c r="BA8134" s="191">
        <v>2</v>
      </c>
      <c r="BB8134" s="191">
        <v>0</v>
      </c>
    </row>
    <row r="8135" spans="48:54" x14ac:dyDescent="0.2">
      <c r="AV8135" s="191" t="str">
        <f t="shared" si="131"/>
        <v>518_RS_47_2_202425</v>
      </c>
      <c r="AW8135" s="191" t="s">
        <v>92</v>
      </c>
      <c r="AX8135" s="18">
        <v>202425</v>
      </c>
      <c r="AY8135" s="191">
        <v>518</v>
      </c>
      <c r="AZ8135" s="191">
        <v>47</v>
      </c>
      <c r="BA8135" s="191">
        <v>2</v>
      </c>
      <c r="BB8135" s="191">
        <v>0</v>
      </c>
    </row>
    <row r="8136" spans="48:54" x14ac:dyDescent="0.2">
      <c r="AV8136" s="191" t="str">
        <f t="shared" si="131"/>
        <v>520_RS_47_2_202425</v>
      </c>
      <c r="AW8136" s="191" t="s">
        <v>92</v>
      </c>
      <c r="AX8136" s="18">
        <v>202425</v>
      </c>
      <c r="AY8136" s="191">
        <v>520</v>
      </c>
      <c r="AZ8136" s="191">
        <v>47</v>
      </c>
      <c r="BA8136" s="191">
        <v>2</v>
      </c>
      <c r="BB8136" s="191">
        <v>0</v>
      </c>
    </row>
    <row r="8137" spans="48:54" x14ac:dyDescent="0.2">
      <c r="AV8137" s="191" t="str">
        <f t="shared" si="131"/>
        <v>522_RS_47_2_202425</v>
      </c>
      <c r="AW8137" s="191" t="s">
        <v>92</v>
      </c>
      <c r="AX8137" s="18">
        <v>202425</v>
      </c>
      <c r="AY8137" s="191">
        <v>522</v>
      </c>
      <c r="AZ8137" s="191">
        <v>47</v>
      </c>
      <c r="BA8137" s="191">
        <v>2</v>
      </c>
      <c r="BB8137" s="191">
        <v>0</v>
      </c>
    </row>
    <row r="8138" spans="48:54" x14ac:dyDescent="0.2">
      <c r="AV8138" s="191" t="str">
        <f t="shared" si="131"/>
        <v>524_RS_47_2_202425</v>
      </c>
      <c r="AW8138" s="191" t="s">
        <v>92</v>
      </c>
      <c r="AX8138" s="18">
        <v>202425</v>
      </c>
      <c r="AY8138" s="191">
        <v>524</v>
      </c>
      <c r="AZ8138" s="191">
        <v>47</v>
      </c>
      <c r="BA8138" s="191">
        <v>2</v>
      </c>
      <c r="BB8138" s="191">
        <v>0</v>
      </c>
    </row>
    <row r="8139" spans="48:54" x14ac:dyDescent="0.2">
      <c r="AV8139" s="191" t="str">
        <f t="shared" si="131"/>
        <v>526_RS_47_2_202425</v>
      </c>
      <c r="AW8139" s="191" t="s">
        <v>92</v>
      </c>
      <c r="AX8139" s="18">
        <v>202425</v>
      </c>
      <c r="AY8139" s="191">
        <v>526</v>
      </c>
      <c r="AZ8139" s="191">
        <v>47</v>
      </c>
      <c r="BA8139" s="191">
        <v>2</v>
      </c>
      <c r="BB8139" s="191">
        <v>0</v>
      </c>
    </row>
    <row r="8140" spans="48:54" x14ac:dyDescent="0.2">
      <c r="AV8140" s="191" t="str">
        <f t="shared" si="131"/>
        <v>528_RS_47_2_202425</v>
      </c>
      <c r="AW8140" s="191" t="s">
        <v>92</v>
      </c>
      <c r="AX8140" s="18">
        <v>202425</v>
      </c>
      <c r="AY8140" s="191">
        <v>528</v>
      </c>
      <c r="AZ8140" s="191">
        <v>47</v>
      </c>
      <c r="BA8140" s="191">
        <v>2</v>
      </c>
      <c r="BB8140" s="191">
        <v>0</v>
      </c>
    </row>
    <row r="8141" spans="48:54" x14ac:dyDescent="0.2">
      <c r="AV8141" s="191" t="str">
        <f t="shared" si="131"/>
        <v>530_RS_47_2_202425</v>
      </c>
      <c r="AW8141" s="191" t="s">
        <v>92</v>
      </c>
      <c r="AX8141" s="18">
        <v>202425</v>
      </c>
      <c r="AY8141" s="191">
        <v>530</v>
      </c>
      <c r="AZ8141" s="191">
        <v>47</v>
      </c>
      <c r="BA8141" s="191">
        <v>2</v>
      </c>
      <c r="BB8141" s="191">
        <v>0</v>
      </c>
    </row>
    <row r="8142" spans="48:54" x14ac:dyDescent="0.2">
      <c r="AV8142" s="191" t="str">
        <f t="shared" si="131"/>
        <v>532_RS_47_2_202425</v>
      </c>
      <c r="AW8142" s="191" t="s">
        <v>92</v>
      </c>
      <c r="AX8142" s="18">
        <v>202425</v>
      </c>
      <c r="AY8142" s="191">
        <v>532</v>
      </c>
      <c r="AZ8142" s="191">
        <v>47</v>
      </c>
      <c r="BA8142" s="191">
        <v>2</v>
      </c>
      <c r="BB8142" s="191">
        <v>0</v>
      </c>
    </row>
    <row r="8143" spans="48:54" x14ac:dyDescent="0.2">
      <c r="AV8143" s="191" t="str">
        <f t="shared" si="131"/>
        <v>534_RS_47_2_202425</v>
      </c>
      <c r="AW8143" s="191" t="s">
        <v>92</v>
      </c>
      <c r="AX8143" s="18">
        <v>202425</v>
      </c>
      <c r="AY8143" s="191">
        <v>534</v>
      </c>
      <c r="AZ8143" s="191">
        <v>47</v>
      </c>
      <c r="BA8143" s="191">
        <v>2</v>
      </c>
      <c r="BB8143" s="191">
        <v>0</v>
      </c>
    </row>
    <row r="8144" spans="48:54" x14ac:dyDescent="0.2">
      <c r="AV8144" s="191" t="str">
        <f t="shared" si="131"/>
        <v>536_RS_47_2_202425</v>
      </c>
      <c r="AW8144" s="191" t="s">
        <v>92</v>
      </c>
      <c r="AX8144" s="18">
        <v>202425</v>
      </c>
      <c r="AY8144" s="191">
        <v>536</v>
      </c>
      <c r="AZ8144" s="191">
        <v>47</v>
      </c>
      <c r="BA8144" s="191">
        <v>2</v>
      </c>
      <c r="BB8144" s="191">
        <v>0</v>
      </c>
    </row>
    <row r="8145" spans="48:54" x14ac:dyDescent="0.2">
      <c r="AV8145" s="191" t="str">
        <f t="shared" si="131"/>
        <v>538_RS_47_2_202425</v>
      </c>
      <c r="AW8145" s="191" t="s">
        <v>92</v>
      </c>
      <c r="AX8145" s="18">
        <v>202425</v>
      </c>
      <c r="AY8145" s="191">
        <v>538</v>
      </c>
      <c r="AZ8145" s="191">
        <v>47</v>
      </c>
      <c r="BA8145" s="191">
        <v>2</v>
      </c>
      <c r="BB8145" s="191">
        <v>0</v>
      </c>
    </row>
    <row r="8146" spans="48:54" x14ac:dyDescent="0.2">
      <c r="AV8146" s="191" t="str">
        <f t="shared" si="131"/>
        <v>540_RS_47_2_202425</v>
      </c>
      <c r="AW8146" s="191" t="s">
        <v>92</v>
      </c>
      <c r="AX8146" s="18">
        <v>202425</v>
      </c>
      <c r="AY8146" s="191">
        <v>540</v>
      </c>
      <c r="AZ8146" s="191">
        <v>47</v>
      </c>
      <c r="BA8146" s="191">
        <v>2</v>
      </c>
      <c r="BB8146" s="191">
        <v>0</v>
      </c>
    </row>
    <row r="8147" spans="48:54" x14ac:dyDescent="0.2">
      <c r="AV8147" s="191" t="str">
        <f t="shared" si="131"/>
        <v>542_RS_47_2_202425</v>
      </c>
      <c r="AW8147" s="191" t="s">
        <v>92</v>
      </c>
      <c r="AX8147" s="18">
        <v>202425</v>
      </c>
      <c r="AY8147" s="191">
        <v>542</v>
      </c>
      <c r="AZ8147" s="191">
        <v>47</v>
      </c>
      <c r="BA8147" s="191">
        <v>2</v>
      </c>
      <c r="BB8147" s="191">
        <v>0</v>
      </c>
    </row>
    <row r="8148" spans="48:54" x14ac:dyDescent="0.2">
      <c r="AV8148" s="191" t="str">
        <f t="shared" si="131"/>
        <v>544_RS_47_2_202425</v>
      </c>
      <c r="AW8148" s="191" t="s">
        <v>92</v>
      </c>
      <c r="AX8148" s="18">
        <v>202425</v>
      </c>
      <c r="AY8148" s="191">
        <v>544</v>
      </c>
      <c r="AZ8148" s="191">
        <v>47</v>
      </c>
      <c r="BA8148" s="191">
        <v>2</v>
      </c>
      <c r="BB8148" s="191">
        <v>0</v>
      </c>
    </row>
    <row r="8149" spans="48:54" x14ac:dyDescent="0.2">
      <c r="AV8149" s="191" t="str">
        <f t="shared" si="131"/>
        <v>545_RS_47_2_202425</v>
      </c>
      <c r="AW8149" s="191" t="s">
        <v>92</v>
      </c>
      <c r="AX8149" s="18">
        <v>202425</v>
      </c>
      <c r="AY8149" s="191">
        <v>545</v>
      </c>
      <c r="AZ8149" s="191">
        <v>47</v>
      </c>
      <c r="BA8149" s="191">
        <v>2</v>
      </c>
      <c r="BB8149" s="191">
        <v>0</v>
      </c>
    </row>
    <row r="8150" spans="48:54" x14ac:dyDescent="0.2">
      <c r="AV8150" s="191" t="str">
        <f t="shared" si="131"/>
        <v>546_RS_47_2_202425</v>
      </c>
      <c r="AW8150" s="191" t="s">
        <v>92</v>
      </c>
      <c r="AX8150" s="18">
        <v>202425</v>
      </c>
      <c r="AY8150" s="191">
        <v>546</v>
      </c>
      <c r="AZ8150" s="191">
        <v>47</v>
      </c>
      <c r="BA8150" s="191">
        <v>2</v>
      </c>
      <c r="BB8150" s="191">
        <v>0</v>
      </c>
    </row>
    <row r="8151" spans="48:54" x14ac:dyDescent="0.2">
      <c r="AV8151" s="191" t="str">
        <f t="shared" si="131"/>
        <v>548_RS_47_2_202425</v>
      </c>
      <c r="AW8151" s="191" t="s">
        <v>92</v>
      </c>
      <c r="AX8151" s="18">
        <v>202425</v>
      </c>
      <c r="AY8151" s="191">
        <v>548</v>
      </c>
      <c r="AZ8151" s="191">
        <v>47</v>
      </c>
      <c r="BA8151" s="191">
        <v>2</v>
      </c>
      <c r="BB8151" s="191">
        <v>0</v>
      </c>
    </row>
    <row r="8152" spans="48:54" x14ac:dyDescent="0.2">
      <c r="AV8152" s="191" t="str">
        <f t="shared" si="131"/>
        <v>550_RS_47_2_202425</v>
      </c>
      <c r="AW8152" s="191" t="s">
        <v>92</v>
      </c>
      <c r="AX8152" s="18">
        <v>202425</v>
      </c>
      <c r="AY8152" s="191">
        <v>550</v>
      </c>
      <c r="AZ8152" s="191">
        <v>47</v>
      </c>
      <c r="BA8152" s="191">
        <v>2</v>
      </c>
      <c r="BB8152" s="191">
        <v>0</v>
      </c>
    </row>
    <row r="8153" spans="48:54" x14ac:dyDescent="0.2">
      <c r="AV8153" s="191" t="str">
        <f t="shared" si="131"/>
        <v>552_RS_47_2_202425</v>
      </c>
      <c r="AW8153" s="191" t="s">
        <v>92</v>
      </c>
      <c r="AX8153" s="18">
        <v>202425</v>
      </c>
      <c r="AY8153" s="191">
        <v>552</v>
      </c>
      <c r="AZ8153" s="191">
        <v>47</v>
      </c>
      <c r="BA8153" s="191">
        <v>2</v>
      </c>
      <c r="BB8153" s="191">
        <v>0</v>
      </c>
    </row>
    <row r="8154" spans="48:54" x14ac:dyDescent="0.2">
      <c r="AV8154" s="191" t="str">
        <f t="shared" si="131"/>
        <v>562_RS_47_2_202425</v>
      </c>
      <c r="AW8154" s="191" t="s">
        <v>92</v>
      </c>
      <c r="AX8154" s="18">
        <v>202425</v>
      </c>
      <c r="AY8154" s="191">
        <v>562</v>
      </c>
      <c r="AZ8154" s="191">
        <v>47</v>
      </c>
      <c r="BA8154" s="191">
        <v>2</v>
      </c>
      <c r="BB8154" s="191">
        <v>-7665.1657699999996</v>
      </c>
    </row>
    <row r="8155" spans="48:54" x14ac:dyDescent="0.2">
      <c r="AV8155" s="191" t="str">
        <f t="shared" si="131"/>
        <v>564_RS_47_2_202425</v>
      </c>
      <c r="AW8155" s="191" t="s">
        <v>92</v>
      </c>
      <c r="AX8155" s="18">
        <v>202425</v>
      </c>
      <c r="AY8155" s="191">
        <v>564</v>
      </c>
      <c r="AZ8155" s="191">
        <v>47</v>
      </c>
      <c r="BA8155" s="191">
        <v>2</v>
      </c>
      <c r="BB8155" s="191">
        <v>-6628.9070000000002</v>
      </c>
    </row>
    <row r="8156" spans="48:54" x14ac:dyDescent="0.2">
      <c r="AV8156" s="191" t="str">
        <f t="shared" si="131"/>
        <v>566_RS_47_2_202425</v>
      </c>
      <c r="AW8156" s="191" t="s">
        <v>92</v>
      </c>
      <c r="AX8156" s="18">
        <v>202425</v>
      </c>
      <c r="AY8156" s="191">
        <v>566</v>
      </c>
      <c r="AZ8156" s="191">
        <v>47</v>
      </c>
      <c r="BA8156" s="191">
        <v>2</v>
      </c>
      <c r="BB8156" s="191">
        <v>-15013</v>
      </c>
    </row>
    <row r="8157" spans="48:54" x14ac:dyDescent="0.2">
      <c r="AV8157" s="191" t="str">
        <f t="shared" si="131"/>
        <v>568_RS_47_2_202425</v>
      </c>
      <c r="AW8157" s="191" t="s">
        <v>92</v>
      </c>
      <c r="AX8157" s="18">
        <v>202425</v>
      </c>
      <c r="AY8157" s="191">
        <v>568</v>
      </c>
      <c r="AZ8157" s="191">
        <v>47</v>
      </c>
      <c r="BA8157" s="191">
        <v>2</v>
      </c>
      <c r="BB8157" s="191">
        <v>-13242.670050000001</v>
      </c>
    </row>
    <row r="8158" spans="48:54" x14ac:dyDescent="0.2">
      <c r="AV8158" s="191" t="str">
        <f t="shared" si="131"/>
        <v>572_RS_47_2_202425</v>
      </c>
      <c r="AW8158" s="191" t="s">
        <v>92</v>
      </c>
      <c r="AX8158" s="18">
        <v>202425</v>
      </c>
      <c r="AY8158" s="191">
        <v>572</v>
      </c>
      <c r="AZ8158" s="191">
        <v>47</v>
      </c>
      <c r="BA8158" s="191">
        <v>2</v>
      </c>
      <c r="BB8158" s="191">
        <v>0</v>
      </c>
    </row>
    <row r="8159" spans="48:54" x14ac:dyDescent="0.2">
      <c r="AV8159" s="191" t="str">
        <f t="shared" si="131"/>
        <v>574_RS_47_2_202425</v>
      </c>
      <c r="AW8159" s="191" t="s">
        <v>92</v>
      </c>
      <c r="AX8159" s="18">
        <v>202425</v>
      </c>
      <c r="AY8159" s="191">
        <v>574</v>
      </c>
      <c r="AZ8159" s="191">
        <v>47</v>
      </c>
      <c r="BA8159" s="191">
        <v>2</v>
      </c>
      <c r="BB8159" s="191">
        <v>0</v>
      </c>
    </row>
    <row r="8160" spans="48:54" x14ac:dyDescent="0.2">
      <c r="AV8160" s="191" t="str">
        <f t="shared" si="131"/>
        <v>576_RS_47_2_202425</v>
      </c>
      <c r="AW8160" s="191" t="s">
        <v>92</v>
      </c>
      <c r="AX8160" s="18">
        <v>202425</v>
      </c>
      <c r="AY8160" s="191">
        <v>576</v>
      </c>
      <c r="AZ8160" s="191">
        <v>47</v>
      </c>
      <c r="BA8160" s="191">
        <v>2</v>
      </c>
      <c r="BB8160" s="191">
        <v>0</v>
      </c>
    </row>
    <row r="8161" spans="48:54" x14ac:dyDescent="0.2">
      <c r="AV8161" s="191" t="str">
        <f t="shared" si="131"/>
        <v>582_RS_47_2_202425</v>
      </c>
      <c r="AW8161" s="191" t="s">
        <v>92</v>
      </c>
      <c r="AX8161" s="18">
        <v>202425</v>
      </c>
      <c r="AY8161" s="191">
        <v>582</v>
      </c>
      <c r="AZ8161" s="191">
        <v>47</v>
      </c>
      <c r="BA8161" s="191">
        <v>2</v>
      </c>
      <c r="BB8161" s="191">
        <v>0</v>
      </c>
    </row>
    <row r="8162" spans="48:54" x14ac:dyDescent="0.2">
      <c r="AV8162" s="191" t="str">
        <f t="shared" si="131"/>
        <v>584_RS_47_2_202425</v>
      </c>
      <c r="AW8162" s="191" t="s">
        <v>92</v>
      </c>
      <c r="AX8162" s="18">
        <v>202425</v>
      </c>
      <c r="AY8162" s="191">
        <v>584</v>
      </c>
      <c r="AZ8162" s="191">
        <v>47</v>
      </c>
      <c r="BA8162" s="191">
        <v>2</v>
      </c>
      <c r="BB8162" s="191">
        <v>0</v>
      </c>
    </row>
    <row r="8163" spans="48:54" x14ac:dyDescent="0.2">
      <c r="AV8163" s="191" t="str">
        <f t="shared" si="131"/>
        <v>586_RS_47_2_202425</v>
      </c>
      <c r="AW8163" s="191" t="s">
        <v>92</v>
      </c>
      <c r="AX8163" s="18">
        <v>202425</v>
      </c>
      <c r="AY8163" s="191">
        <v>586</v>
      </c>
      <c r="AZ8163" s="191">
        <v>47</v>
      </c>
      <c r="BA8163" s="191">
        <v>2</v>
      </c>
      <c r="BB8163" s="191">
        <v>0</v>
      </c>
    </row>
    <row r="8164" spans="48:54" x14ac:dyDescent="0.2">
      <c r="AV8164" s="191" t="str">
        <f t="shared" si="131"/>
        <v>512_RS_47_4_202425</v>
      </c>
      <c r="AW8164" s="191" t="s">
        <v>92</v>
      </c>
      <c r="AX8164" s="18">
        <v>202425</v>
      </c>
      <c r="AY8164" s="191">
        <v>512</v>
      </c>
      <c r="AZ8164" s="191">
        <v>47</v>
      </c>
      <c r="BA8164" s="191">
        <v>4</v>
      </c>
      <c r="BB8164" s="191">
        <v>0</v>
      </c>
    </row>
    <row r="8165" spans="48:54" x14ac:dyDescent="0.2">
      <c r="AV8165" s="191" t="str">
        <f t="shared" si="131"/>
        <v>514_RS_47_4_202425</v>
      </c>
      <c r="AW8165" s="191" t="s">
        <v>92</v>
      </c>
      <c r="AX8165" s="18">
        <v>202425</v>
      </c>
      <c r="AY8165" s="191">
        <v>514</v>
      </c>
      <c r="AZ8165" s="191">
        <v>47</v>
      </c>
      <c r="BA8165" s="191">
        <v>4</v>
      </c>
      <c r="BB8165" s="191">
        <v>0</v>
      </c>
    </row>
    <row r="8166" spans="48:54" x14ac:dyDescent="0.2">
      <c r="AV8166" s="191" t="str">
        <f t="shared" si="131"/>
        <v>516_RS_47_4_202425</v>
      </c>
      <c r="AW8166" s="191" t="s">
        <v>92</v>
      </c>
      <c r="AX8166" s="18">
        <v>202425</v>
      </c>
      <c r="AY8166" s="191">
        <v>516</v>
      </c>
      <c r="AZ8166" s="191">
        <v>47</v>
      </c>
      <c r="BA8166" s="191">
        <v>4</v>
      </c>
      <c r="BB8166" s="191">
        <v>0</v>
      </c>
    </row>
    <row r="8167" spans="48:54" x14ac:dyDescent="0.2">
      <c r="AV8167" s="191" t="str">
        <f t="shared" si="131"/>
        <v>518_RS_47_4_202425</v>
      </c>
      <c r="AW8167" s="191" t="s">
        <v>92</v>
      </c>
      <c r="AX8167" s="18">
        <v>202425</v>
      </c>
      <c r="AY8167" s="191">
        <v>518</v>
      </c>
      <c r="AZ8167" s="191">
        <v>47</v>
      </c>
      <c r="BA8167" s="191">
        <v>4</v>
      </c>
      <c r="BB8167" s="191">
        <v>0</v>
      </c>
    </row>
    <row r="8168" spans="48:54" x14ac:dyDescent="0.2">
      <c r="AV8168" s="191" t="str">
        <f t="shared" si="131"/>
        <v>520_RS_47_4_202425</v>
      </c>
      <c r="AW8168" s="191" t="s">
        <v>92</v>
      </c>
      <c r="AX8168" s="18">
        <v>202425</v>
      </c>
      <c r="AY8168" s="191">
        <v>520</v>
      </c>
      <c r="AZ8168" s="191">
        <v>47</v>
      </c>
      <c r="BA8168" s="191">
        <v>4</v>
      </c>
      <c r="BB8168" s="191">
        <v>0</v>
      </c>
    </row>
    <row r="8169" spans="48:54" x14ac:dyDescent="0.2">
      <c r="AV8169" s="191" t="str">
        <f t="shared" si="131"/>
        <v>522_RS_47_4_202425</v>
      </c>
      <c r="AW8169" s="191" t="s">
        <v>92</v>
      </c>
      <c r="AX8169" s="18">
        <v>202425</v>
      </c>
      <c r="AY8169" s="191">
        <v>522</v>
      </c>
      <c r="AZ8169" s="191">
        <v>47</v>
      </c>
      <c r="BA8169" s="191">
        <v>4</v>
      </c>
      <c r="BB8169" s="191">
        <v>0</v>
      </c>
    </row>
    <row r="8170" spans="48:54" x14ac:dyDescent="0.2">
      <c r="AV8170" s="191" t="str">
        <f t="shared" si="131"/>
        <v>524_RS_47_4_202425</v>
      </c>
      <c r="AW8170" s="191" t="s">
        <v>92</v>
      </c>
      <c r="AX8170" s="18">
        <v>202425</v>
      </c>
      <c r="AY8170" s="191">
        <v>524</v>
      </c>
      <c r="AZ8170" s="191">
        <v>47</v>
      </c>
      <c r="BA8170" s="191">
        <v>4</v>
      </c>
      <c r="BB8170" s="191">
        <v>0</v>
      </c>
    </row>
    <row r="8171" spans="48:54" x14ac:dyDescent="0.2">
      <c r="AV8171" s="191" t="str">
        <f t="shared" si="131"/>
        <v>526_RS_47_4_202425</v>
      </c>
      <c r="AW8171" s="191" t="s">
        <v>92</v>
      </c>
      <c r="AX8171" s="18">
        <v>202425</v>
      </c>
      <c r="AY8171" s="191">
        <v>526</v>
      </c>
      <c r="AZ8171" s="191">
        <v>47</v>
      </c>
      <c r="BA8171" s="191">
        <v>4</v>
      </c>
      <c r="BB8171" s="191">
        <v>0</v>
      </c>
    </row>
    <row r="8172" spans="48:54" x14ac:dyDescent="0.2">
      <c r="AV8172" s="191" t="str">
        <f t="shared" si="131"/>
        <v>528_RS_47_4_202425</v>
      </c>
      <c r="AW8172" s="191" t="s">
        <v>92</v>
      </c>
      <c r="AX8172" s="18">
        <v>202425</v>
      </c>
      <c r="AY8172" s="191">
        <v>528</v>
      </c>
      <c r="AZ8172" s="191">
        <v>47</v>
      </c>
      <c r="BA8172" s="191">
        <v>4</v>
      </c>
      <c r="BB8172" s="191">
        <v>0</v>
      </c>
    </row>
    <row r="8173" spans="48:54" x14ac:dyDescent="0.2">
      <c r="AV8173" s="191" t="str">
        <f t="shared" si="131"/>
        <v>530_RS_47_4_202425</v>
      </c>
      <c r="AW8173" s="191" t="s">
        <v>92</v>
      </c>
      <c r="AX8173" s="18">
        <v>202425</v>
      </c>
      <c r="AY8173" s="191">
        <v>530</v>
      </c>
      <c r="AZ8173" s="191">
        <v>47</v>
      </c>
      <c r="BA8173" s="191">
        <v>4</v>
      </c>
      <c r="BB8173" s="191">
        <v>0</v>
      </c>
    </row>
    <row r="8174" spans="48:54" x14ac:dyDescent="0.2">
      <c r="AV8174" s="191" t="str">
        <f t="shared" si="131"/>
        <v>532_RS_47_4_202425</v>
      </c>
      <c r="AW8174" s="191" t="s">
        <v>92</v>
      </c>
      <c r="AX8174" s="18">
        <v>202425</v>
      </c>
      <c r="AY8174" s="191">
        <v>532</v>
      </c>
      <c r="AZ8174" s="191">
        <v>47</v>
      </c>
      <c r="BA8174" s="191">
        <v>4</v>
      </c>
      <c r="BB8174" s="191">
        <v>0</v>
      </c>
    </row>
    <row r="8175" spans="48:54" x14ac:dyDescent="0.2">
      <c r="AV8175" s="191" t="str">
        <f t="shared" si="131"/>
        <v>534_RS_47_4_202425</v>
      </c>
      <c r="AW8175" s="191" t="s">
        <v>92</v>
      </c>
      <c r="AX8175" s="18">
        <v>202425</v>
      </c>
      <c r="AY8175" s="191">
        <v>534</v>
      </c>
      <c r="AZ8175" s="191">
        <v>47</v>
      </c>
      <c r="BA8175" s="191">
        <v>4</v>
      </c>
      <c r="BB8175" s="191">
        <v>0</v>
      </c>
    </row>
    <row r="8176" spans="48:54" x14ac:dyDescent="0.2">
      <c r="AV8176" s="191" t="str">
        <f t="shared" si="131"/>
        <v>536_RS_47_4_202425</v>
      </c>
      <c r="AW8176" s="191" t="s">
        <v>92</v>
      </c>
      <c r="AX8176" s="18">
        <v>202425</v>
      </c>
      <c r="AY8176" s="191">
        <v>536</v>
      </c>
      <c r="AZ8176" s="191">
        <v>47</v>
      </c>
      <c r="BA8176" s="191">
        <v>4</v>
      </c>
      <c r="BB8176" s="191">
        <v>0</v>
      </c>
    </row>
    <row r="8177" spans="48:54" x14ac:dyDescent="0.2">
      <c r="AV8177" s="191" t="str">
        <f t="shared" si="131"/>
        <v>538_RS_47_4_202425</v>
      </c>
      <c r="AW8177" s="191" t="s">
        <v>92</v>
      </c>
      <c r="AX8177" s="18">
        <v>202425</v>
      </c>
      <c r="AY8177" s="191">
        <v>538</v>
      </c>
      <c r="AZ8177" s="191">
        <v>47</v>
      </c>
      <c r="BA8177" s="191">
        <v>4</v>
      </c>
      <c r="BB8177" s="191">
        <v>0</v>
      </c>
    </row>
    <row r="8178" spans="48:54" x14ac:dyDescent="0.2">
      <c r="AV8178" s="191" t="str">
        <f t="shared" si="131"/>
        <v>540_RS_47_4_202425</v>
      </c>
      <c r="AW8178" s="191" t="s">
        <v>92</v>
      </c>
      <c r="AX8178" s="18">
        <v>202425</v>
      </c>
      <c r="AY8178" s="191">
        <v>540</v>
      </c>
      <c r="AZ8178" s="191">
        <v>47</v>
      </c>
      <c r="BA8178" s="191">
        <v>4</v>
      </c>
      <c r="BB8178" s="191">
        <v>0</v>
      </c>
    </row>
    <row r="8179" spans="48:54" x14ac:dyDescent="0.2">
      <c r="AV8179" s="191" t="str">
        <f t="shared" si="131"/>
        <v>542_RS_47_4_202425</v>
      </c>
      <c r="AW8179" s="191" t="s">
        <v>92</v>
      </c>
      <c r="AX8179" s="18">
        <v>202425</v>
      </c>
      <c r="AY8179" s="191">
        <v>542</v>
      </c>
      <c r="AZ8179" s="191">
        <v>47</v>
      </c>
      <c r="BA8179" s="191">
        <v>4</v>
      </c>
      <c r="BB8179" s="191">
        <v>0</v>
      </c>
    </row>
    <row r="8180" spans="48:54" x14ac:dyDescent="0.2">
      <c r="AV8180" s="191" t="str">
        <f t="shared" si="131"/>
        <v>544_RS_47_4_202425</v>
      </c>
      <c r="AW8180" s="191" t="s">
        <v>92</v>
      </c>
      <c r="AX8180" s="18">
        <v>202425</v>
      </c>
      <c r="AY8180" s="191">
        <v>544</v>
      </c>
      <c r="AZ8180" s="191">
        <v>47</v>
      </c>
      <c r="BA8180" s="191">
        <v>4</v>
      </c>
      <c r="BB8180" s="191">
        <v>0</v>
      </c>
    </row>
    <row r="8181" spans="48:54" x14ac:dyDescent="0.2">
      <c r="AV8181" s="191" t="str">
        <f t="shared" si="131"/>
        <v>545_RS_47_4_202425</v>
      </c>
      <c r="AW8181" s="191" t="s">
        <v>92</v>
      </c>
      <c r="AX8181" s="18">
        <v>202425</v>
      </c>
      <c r="AY8181" s="191">
        <v>545</v>
      </c>
      <c r="AZ8181" s="191">
        <v>47</v>
      </c>
      <c r="BA8181" s="191">
        <v>4</v>
      </c>
      <c r="BB8181" s="191">
        <v>0</v>
      </c>
    </row>
    <row r="8182" spans="48:54" x14ac:dyDescent="0.2">
      <c r="AV8182" s="191" t="str">
        <f t="shared" si="131"/>
        <v>546_RS_47_4_202425</v>
      </c>
      <c r="AW8182" s="191" t="s">
        <v>92</v>
      </c>
      <c r="AX8182" s="18">
        <v>202425</v>
      </c>
      <c r="AY8182" s="191">
        <v>546</v>
      </c>
      <c r="AZ8182" s="191">
        <v>47</v>
      </c>
      <c r="BA8182" s="191">
        <v>4</v>
      </c>
      <c r="BB8182" s="191">
        <v>0</v>
      </c>
    </row>
    <row r="8183" spans="48:54" x14ac:dyDescent="0.2">
      <c r="AV8183" s="191" t="str">
        <f t="shared" si="131"/>
        <v>548_RS_47_4_202425</v>
      </c>
      <c r="AW8183" s="191" t="s">
        <v>92</v>
      </c>
      <c r="AX8183" s="18">
        <v>202425</v>
      </c>
      <c r="AY8183" s="191">
        <v>548</v>
      </c>
      <c r="AZ8183" s="191">
        <v>47</v>
      </c>
      <c r="BA8183" s="191">
        <v>4</v>
      </c>
      <c r="BB8183" s="191">
        <v>0</v>
      </c>
    </row>
    <row r="8184" spans="48:54" x14ac:dyDescent="0.2">
      <c r="AV8184" s="191" t="str">
        <f t="shared" si="131"/>
        <v>550_RS_47_4_202425</v>
      </c>
      <c r="AW8184" s="191" t="s">
        <v>92</v>
      </c>
      <c r="AX8184" s="18">
        <v>202425</v>
      </c>
      <c r="AY8184" s="191">
        <v>550</v>
      </c>
      <c r="AZ8184" s="191">
        <v>47</v>
      </c>
      <c r="BA8184" s="191">
        <v>4</v>
      </c>
      <c r="BB8184" s="191">
        <v>0</v>
      </c>
    </row>
    <row r="8185" spans="48:54" x14ac:dyDescent="0.2">
      <c r="AV8185" s="191" t="str">
        <f t="shared" si="131"/>
        <v>552_RS_47_4_202425</v>
      </c>
      <c r="AW8185" s="191" t="s">
        <v>92</v>
      </c>
      <c r="AX8185" s="18">
        <v>202425</v>
      </c>
      <c r="AY8185" s="191">
        <v>552</v>
      </c>
      <c r="AZ8185" s="191">
        <v>47</v>
      </c>
      <c r="BA8185" s="191">
        <v>4</v>
      </c>
      <c r="BB8185" s="191">
        <v>0</v>
      </c>
    </row>
    <row r="8186" spans="48:54" x14ac:dyDescent="0.2">
      <c r="AV8186" s="191" t="str">
        <f t="shared" si="131"/>
        <v>562_RS_47_4_202425</v>
      </c>
      <c r="AW8186" s="191" t="s">
        <v>92</v>
      </c>
      <c r="AX8186" s="18">
        <v>202425</v>
      </c>
      <c r="AY8186" s="191">
        <v>562</v>
      </c>
      <c r="AZ8186" s="191">
        <v>47</v>
      </c>
      <c r="BA8186" s="191">
        <v>4</v>
      </c>
      <c r="BB8186" s="191">
        <v>129784.95023000002</v>
      </c>
    </row>
    <row r="8187" spans="48:54" x14ac:dyDescent="0.2">
      <c r="AV8187" s="191" t="str">
        <f t="shared" si="131"/>
        <v>564_RS_47_4_202425</v>
      </c>
      <c r="AW8187" s="191" t="s">
        <v>92</v>
      </c>
      <c r="AX8187" s="18">
        <v>202425</v>
      </c>
      <c r="AY8187" s="191">
        <v>564</v>
      </c>
      <c r="AZ8187" s="191">
        <v>47</v>
      </c>
      <c r="BA8187" s="191">
        <v>4</v>
      </c>
      <c r="BB8187" s="191">
        <v>181768.21300000002</v>
      </c>
    </row>
    <row r="8188" spans="48:54" x14ac:dyDescent="0.2">
      <c r="AV8188" s="191" t="str">
        <f t="shared" si="131"/>
        <v>566_RS_47_4_202425</v>
      </c>
      <c r="AW8188" s="191" t="s">
        <v>92</v>
      </c>
      <c r="AX8188" s="18">
        <v>202425</v>
      </c>
      <c r="AY8188" s="191">
        <v>566</v>
      </c>
      <c r="AZ8188" s="191">
        <v>47</v>
      </c>
      <c r="BA8188" s="191">
        <v>4</v>
      </c>
      <c r="BB8188" s="191">
        <v>220550</v>
      </c>
    </row>
    <row r="8189" spans="48:54" x14ac:dyDescent="0.2">
      <c r="AV8189" s="191" t="str">
        <f t="shared" si="131"/>
        <v>568_RS_47_4_202425</v>
      </c>
      <c r="AW8189" s="191" t="s">
        <v>92</v>
      </c>
      <c r="AX8189" s="18">
        <v>202425</v>
      </c>
      <c r="AY8189" s="191">
        <v>568</v>
      </c>
      <c r="AZ8189" s="191">
        <v>47</v>
      </c>
      <c r="BA8189" s="191">
        <v>4</v>
      </c>
      <c r="BB8189" s="191">
        <v>433074.45243999996</v>
      </c>
    </row>
    <row r="8190" spans="48:54" x14ac:dyDescent="0.2">
      <c r="AV8190" s="191" t="str">
        <f t="shared" si="131"/>
        <v>572_RS_47_4_202425</v>
      </c>
      <c r="AW8190" s="191" t="s">
        <v>92</v>
      </c>
      <c r="AX8190" s="18">
        <v>202425</v>
      </c>
      <c r="AY8190" s="191">
        <v>572</v>
      </c>
      <c r="AZ8190" s="191">
        <v>47</v>
      </c>
      <c r="BA8190" s="191">
        <v>4</v>
      </c>
      <c r="BB8190" s="191">
        <v>0</v>
      </c>
    </row>
    <row r="8191" spans="48:54" x14ac:dyDescent="0.2">
      <c r="AV8191" s="191" t="str">
        <f t="shared" si="131"/>
        <v>574_RS_47_4_202425</v>
      </c>
      <c r="AW8191" s="191" t="s">
        <v>92</v>
      </c>
      <c r="AX8191" s="18">
        <v>202425</v>
      </c>
      <c r="AY8191" s="191">
        <v>574</v>
      </c>
      <c r="AZ8191" s="191">
        <v>47</v>
      </c>
      <c r="BA8191" s="191">
        <v>4</v>
      </c>
      <c r="BB8191" s="191">
        <v>0</v>
      </c>
    </row>
    <row r="8192" spans="48:54" x14ac:dyDescent="0.2">
      <c r="AV8192" s="191" t="str">
        <f t="shared" si="131"/>
        <v>576_RS_47_4_202425</v>
      </c>
      <c r="AW8192" s="191" t="s">
        <v>92</v>
      </c>
      <c r="AX8192" s="18">
        <v>202425</v>
      </c>
      <c r="AY8192" s="191">
        <v>576</v>
      </c>
      <c r="AZ8192" s="191">
        <v>47</v>
      </c>
      <c r="BA8192" s="191">
        <v>4</v>
      </c>
      <c r="BB8192" s="191">
        <v>0</v>
      </c>
    </row>
    <row r="8193" spans="48:54" x14ac:dyDescent="0.2">
      <c r="AV8193" s="191" t="str">
        <f t="shared" si="131"/>
        <v>582_RS_47_4_202425</v>
      </c>
      <c r="AW8193" s="191" t="s">
        <v>92</v>
      </c>
      <c r="AX8193" s="18">
        <v>202425</v>
      </c>
      <c r="AY8193" s="191">
        <v>582</v>
      </c>
      <c r="AZ8193" s="191">
        <v>47</v>
      </c>
      <c r="BA8193" s="191">
        <v>4</v>
      </c>
      <c r="BB8193" s="191">
        <v>0</v>
      </c>
    </row>
    <row r="8194" spans="48:54" x14ac:dyDescent="0.2">
      <c r="AV8194" s="191" t="str">
        <f t="shared" si="131"/>
        <v>584_RS_47_4_202425</v>
      </c>
      <c r="AW8194" s="191" t="s">
        <v>92</v>
      </c>
      <c r="AX8194" s="18">
        <v>202425</v>
      </c>
      <c r="AY8194" s="191">
        <v>584</v>
      </c>
      <c r="AZ8194" s="191">
        <v>47</v>
      </c>
      <c r="BA8194" s="191">
        <v>4</v>
      </c>
      <c r="BB8194" s="191">
        <v>0</v>
      </c>
    </row>
    <row r="8195" spans="48:54" x14ac:dyDescent="0.2">
      <c r="AV8195" s="191" t="str">
        <f t="shared" si="131"/>
        <v>586_RS_47_4_202425</v>
      </c>
      <c r="AW8195" s="191" t="s">
        <v>92</v>
      </c>
      <c r="AX8195" s="18">
        <v>202425</v>
      </c>
      <c r="AY8195" s="191">
        <v>586</v>
      </c>
      <c r="AZ8195" s="191">
        <v>47</v>
      </c>
      <c r="BA8195" s="191">
        <v>4</v>
      </c>
      <c r="BB8195" s="191">
        <v>0</v>
      </c>
    </row>
    <row r="8196" spans="48:54" x14ac:dyDescent="0.2">
      <c r="AV8196" s="191" t="str">
        <f t="shared" ref="AV8196:AV8259" si="132">AY8196&amp;"_"&amp;AW8196&amp;"_"&amp;AZ8196&amp;"_"&amp;BA8196&amp;"_"&amp;AX8196</f>
        <v>512_RS_47_5_202425</v>
      </c>
      <c r="AW8196" s="191" t="s">
        <v>92</v>
      </c>
      <c r="AX8196" s="18">
        <v>202425</v>
      </c>
      <c r="AY8196" s="191">
        <v>512</v>
      </c>
      <c r="AZ8196" s="191">
        <v>47</v>
      </c>
      <c r="BA8196" s="191">
        <v>5</v>
      </c>
      <c r="BB8196" s="191">
        <v>0</v>
      </c>
    </row>
    <row r="8197" spans="48:54" x14ac:dyDescent="0.2">
      <c r="AV8197" s="191" t="str">
        <f t="shared" si="132"/>
        <v>514_RS_47_5_202425</v>
      </c>
      <c r="AW8197" s="191" t="s">
        <v>92</v>
      </c>
      <c r="AX8197" s="18">
        <v>202425</v>
      </c>
      <c r="AY8197" s="191">
        <v>514</v>
      </c>
      <c r="AZ8197" s="191">
        <v>47</v>
      </c>
      <c r="BA8197" s="191">
        <v>5</v>
      </c>
      <c r="BB8197" s="191">
        <v>0</v>
      </c>
    </row>
    <row r="8198" spans="48:54" x14ac:dyDescent="0.2">
      <c r="AV8198" s="191" t="str">
        <f t="shared" si="132"/>
        <v>516_RS_47_5_202425</v>
      </c>
      <c r="AW8198" s="191" t="s">
        <v>92</v>
      </c>
      <c r="AX8198" s="18">
        <v>202425</v>
      </c>
      <c r="AY8198" s="191">
        <v>516</v>
      </c>
      <c r="AZ8198" s="191">
        <v>47</v>
      </c>
      <c r="BA8198" s="191">
        <v>5</v>
      </c>
      <c r="BB8198" s="191">
        <v>0</v>
      </c>
    </row>
    <row r="8199" spans="48:54" x14ac:dyDescent="0.2">
      <c r="AV8199" s="191" t="str">
        <f t="shared" si="132"/>
        <v>518_RS_47_5_202425</v>
      </c>
      <c r="AW8199" s="191" t="s">
        <v>92</v>
      </c>
      <c r="AX8199" s="18">
        <v>202425</v>
      </c>
      <c r="AY8199" s="191">
        <v>518</v>
      </c>
      <c r="AZ8199" s="191">
        <v>47</v>
      </c>
      <c r="BA8199" s="191">
        <v>5</v>
      </c>
      <c r="BB8199" s="191">
        <v>0</v>
      </c>
    </row>
    <row r="8200" spans="48:54" x14ac:dyDescent="0.2">
      <c r="AV8200" s="191" t="str">
        <f t="shared" si="132"/>
        <v>520_RS_47_5_202425</v>
      </c>
      <c r="AW8200" s="191" t="s">
        <v>92</v>
      </c>
      <c r="AX8200" s="18">
        <v>202425</v>
      </c>
      <c r="AY8200" s="191">
        <v>520</v>
      </c>
      <c r="AZ8200" s="191">
        <v>47</v>
      </c>
      <c r="BA8200" s="191">
        <v>5</v>
      </c>
      <c r="BB8200" s="191">
        <v>0</v>
      </c>
    </row>
    <row r="8201" spans="48:54" x14ac:dyDescent="0.2">
      <c r="AV8201" s="191" t="str">
        <f t="shared" si="132"/>
        <v>522_RS_47_5_202425</v>
      </c>
      <c r="AW8201" s="191" t="s">
        <v>92</v>
      </c>
      <c r="AX8201" s="18">
        <v>202425</v>
      </c>
      <c r="AY8201" s="191">
        <v>522</v>
      </c>
      <c r="AZ8201" s="191">
        <v>47</v>
      </c>
      <c r="BA8201" s="191">
        <v>5</v>
      </c>
      <c r="BB8201" s="191">
        <v>0</v>
      </c>
    </row>
    <row r="8202" spans="48:54" x14ac:dyDescent="0.2">
      <c r="AV8202" s="191" t="str">
        <f t="shared" si="132"/>
        <v>524_RS_47_5_202425</v>
      </c>
      <c r="AW8202" s="191" t="s">
        <v>92</v>
      </c>
      <c r="AX8202" s="18">
        <v>202425</v>
      </c>
      <c r="AY8202" s="191">
        <v>524</v>
      </c>
      <c r="AZ8202" s="191">
        <v>47</v>
      </c>
      <c r="BA8202" s="191">
        <v>5</v>
      </c>
      <c r="BB8202" s="191">
        <v>0</v>
      </c>
    </row>
    <row r="8203" spans="48:54" x14ac:dyDescent="0.2">
      <c r="AV8203" s="191" t="str">
        <f t="shared" si="132"/>
        <v>526_RS_47_5_202425</v>
      </c>
      <c r="AW8203" s="191" t="s">
        <v>92</v>
      </c>
      <c r="AX8203" s="18">
        <v>202425</v>
      </c>
      <c r="AY8203" s="191">
        <v>526</v>
      </c>
      <c r="AZ8203" s="191">
        <v>47</v>
      </c>
      <c r="BA8203" s="191">
        <v>5</v>
      </c>
      <c r="BB8203" s="191">
        <v>0</v>
      </c>
    </row>
    <row r="8204" spans="48:54" x14ac:dyDescent="0.2">
      <c r="AV8204" s="191" t="str">
        <f t="shared" si="132"/>
        <v>528_RS_47_5_202425</v>
      </c>
      <c r="AW8204" s="191" t="s">
        <v>92</v>
      </c>
      <c r="AX8204" s="18">
        <v>202425</v>
      </c>
      <c r="AY8204" s="191">
        <v>528</v>
      </c>
      <c r="AZ8204" s="191">
        <v>47</v>
      </c>
      <c r="BA8204" s="191">
        <v>5</v>
      </c>
      <c r="BB8204" s="191">
        <v>0</v>
      </c>
    </row>
    <row r="8205" spans="48:54" x14ac:dyDescent="0.2">
      <c r="AV8205" s="191" t="str">
        <f t="shared" si="132"/>
        <v>530_RS_47_5_202425</v>
      </c>
      <c r="AW8205" s="191" t="s">
        <v>92</v>
      </c>
      <c r="AX8205" s="18">
        <v>202425</v>
      </c>
      <c r="AY8205" s="191">
        <v>530</v>
      </c>
      <c r="AZ8205" s="191">
        <v>47</v>
      </c>
      <c r="BA8205" s="191">
        <v>5</v>
      </c>
      <c r="BB8205" s="191">
        <v>0</v>
      </c>
    </row>
    <row r="8206" spans="48:54" x14ac:dyDescent="0.2">
      <c r="AV8206" s="191" t="str">
        <f t="shared" si="132"/>
        <v>532_RS_47_5_202425</v>
      </c>
      <c r="AW8206" s="191" t="s">
        <v>92</v>
      </c>
      <c r="AX8206" s="18">
        <v>202425</v>
      </c>
      <c r="AY8206" s="191">
        <v>532</v>
      </c>
      <c r="AZ8206" s="191">
        <v>47</v>
      </c>
      <c r="BA8206" s="191">
        <v>5</v>
      </c>
      <c r="BB8206" s="191">
        <v>0</v>
      </c>
    </row>
    <row r="8207" spans="48:54" x14ac:dyDescent="0.2">
      <c r="AV8207" s="191" t="str">
        <f t="shared" si="132"/>
        <v>534_RS_47_5_202425</v>
      </c>
      <c r="AW8207" s="191" t="s">
        <v>92</v>
      </c>
      <c r="AX8207" s="18">
        <v>202425</v>
      </c>
      <c r="AY8207" s="191">
        <v>534</v>
      </c>
      <c r="AZ8207" s="191">
        <v>47</v>
      </c>
      <c r="BA8207" s="191">
        <v>5</v>
      </c>
      <c r="BB8207" s="191">
        <v>0</v>
      </c>
    </row>
    <row r="8208" spans="48:54" x14ac:dyDescent="0.2">
      <c r="AV8208" s="191" t="str">
        <f t="shared" si="132"/>
        <v>536_RS_47_5_202425</v>
      </c>
      <c r="AW8208" s="191" t="s">
        <v>92</v>
      </c>
      <c r="AX8208" s="18">
        <v>202425</v>
      </c>
      <c r="AY8208" s="191">
        <v>536</v>
      </c>
      <c r="AZ8208" s="191">
        <v>47</v>
      </c>
      <c r="BA8208" s="191">
        <v>5</v>
      </c>
      <c r="BB8208" s="191">
        <v>0</v>
      </c>
    </row>
    <row r="8209" spans="48:54" x14ac:dyDescent="0.2">
      <c r="AV8209" s="191" t="str">
        <f t="shared" si="132"/>
        <v>538_RS_47_5_202425</v>
      </c>
      <c r="AW8209" s="191" t="s">
        <v>92</v>
      </c>
      <c r="AX8209" s="18">
        <v>202425</v>
      </c>
      <c r="AY8209" s="191">
        <v>538</v>
      </c>
      <c r="AZ8209" s="191">
        <v>47</v>
      </c>
      <c r="BA8209" s="191">
        <v>5</v>
      </c>
      <c r="BB8209" s="191">
        <v>0</v>
      </c>
    </row>
    <row r="8210" spans="48:54" x14ac:dyDescent="0.2">
      <c r="AV8210" s="191" t="str">
        <f t="shared" si="132"/>
        <v>540_RS_47_5_202425</v>
      </c>
      <c r="AW8210" s="191" t="s">
        <v>92</v>
      </c>
      <c r="AX8210" s="18">
        <v>202425</v>
      </c>
      <c r="AY8210" s="191">
        <v>540</v>
      </c>
      <c r="AZ8210" s="191">
        <v>47</v>
      </c>
      <c r="BA8210" s="191">
        <v>5</v>
      </c>
      <c r="BB8210" s="191">
        <v>0</v>
      </c>
    </row>
    <row r="8211" spans="48:54" x14ac:dyDescent="0.2">
      <c r="AV8211" s="191" t="str">
        <f t="shared" si="132"/>
        <v>542_RS_47_5_202425</v>
      </c>
      <c r="AW8211" s="191" t="s">
        <v>92</v>
      </c>
      <c r="AX8211" s="18">
        <v>202425</v>
      </c>
      <c r="AY8211" s="191">
        <v>542</v>
      </c>
      <c r="AZ8211" s="191">
        <v>47</v>
      </c>
      <c r="BA8211" s="191">
        <v>5</v>
      </c>
      <c r="BB8211" s="191">
        <v>0</v>
      </c>
    </row>
    <row r="8212" spans="48:54" x14ac:dyDescent="0.2">
      <c r="AV8212" s="191" t="str">
        <f t="shared" si="132"/>
        <v>544_RS_47_5_202425</v>
      </c>
      <c r="AW8212" s="191" t="s">
        <v>92</v>
      </c>
      <c r="AX8212" s="18">
        <v>202425</v>
      </c>
      <c r="AY8212" s="191">
        <v>544</v>
      </c>
      <c r="AZ8212" s="191">
        <v>47</v>
      </c>
      <c r="BA8212" s="191">
        <v>5</v>
      </c>
      <c r="BB8212" s="191">
        <v>0</v>
      </c>
    </row>
    <row r="8213" spans="48:54" x14ac:dyDescent="0.2">
      <c r="AV8213" s="191" t="str">
        <f t="shared" si="132"/>
        <v>545_RS_47_5_202425</v>
      </c>
      <c r="AW8213" s="191" t="s">
        <v>92</v>
      </c>
      <c r="AX8213" s="18">
        <v>202425</v>
      </c>
      <c r="AY8213" s="191">
        <v>545</v>
      </c>
      <c r="AZ8213" s="191">
        <v>47</v>
      </c>
      <c r="BA8213" s="191">
        <v>5</v>
      </c>
      <c r="BB8213" s="191">
        <v>0</v>
      </c>
    </row>
    <row r="8214" spans="48:54" x14ac:dyDescent="0.2">
      <c r="AV8214" s="191" t="str">
        <f t="shared" si="132"/>
        <v>546_RS_47_5_202425</v>
      </c>
      <c r="AW8214" s="191" t="s">
        <v>92</v>
      </c>
      <c r="AX8214" s="18">
        <v>202425</v>
      </c>
      <c r="AY8214" s="191">
        <v>546</v>
      </c>
      <c r="AZ8214" s="191">
        <v>47</v>
      </c>
      <c r="BA8214" s="191">
        <v>5</v>
      </c>
      <c r="BB8214" s="191">
        <v>0</v>
      </c>
    </row>
    <row r="8215" spans="48:54" x14ac:dyDescent="0.2">
      <c r="AV8215" s="191" t="str">
        <f t="shared" si="132"/>
        <v>548_RS_47_5_202425</v>
      </c>
      <c r="AW8215" s="191" t="s">
        <v>92</v>
      </c>
      <c r="AX8215" s="18">
        <v>202425</v>
      </c>
      <c r="AY8215" s="191">
        <v>548</v>
      </c>
      <c r="AZ8215" s="191">
        <v>47</v>
      </c>
      <c r="BA8215" s="191">
        <v>5</v>
      </c>
      <c r="BB8215" s="191">
        <v>0</v>
      </c>
    </row>
    <row r="8216" spans="48:54" x14ac:dyDescent="0.2">
      <c r="AV8216" s="191" t="str">
        <f t="shared" si="132"/>
        <v>550_RS_47_5_202425</v>
      </c>
      <c r="AW8216" s="191" t="s">
        <v>92</v>
      </c>
      <c r="AX8216" s="18">
        <v>202425</v>
      </c>
      <c r="AY8216" s="191">
        <v>550</v>
      </c>
      <c r="AZ8216" s="191">
        <v>47</v>
      </c>
      <c r="BA8216" s="191">
        <v>5</v>
      </c>
      <c r="BB8216" s="191">
        <v>0</v>
      </c>
    </row>
    <row r="8217" spans="48:54" x14ac:dyDescent="0.2">
      <c r="AV8217" s="191" t="str">
        <f t="shared" si="132"/>
        <v>552_RS_47_5_202425</v>
      </c>
      <c r="AW8217" s="191" t="s">
        <v>92</v>
      </c>
      <c r="AX8217" s="18">
        <v>202425</v>
      </c>
      <c r="AY8217" s="191">
        <v>552</v>
      </c>
      <c r="AZ8217" s="191">
        <v>47</v>
      </c>
      <c r="BA8217" s="191">
        <v>5</v>
      </c>
      <c r="BB8217" s="191">
        <v>0</v>
      </c>
    </row>
    <row r="8218" spans="48:54" x14ac:dyDescent="0.2">
      <c r="AV8218" s="191" t="str">
        <f t="shared" si="132"/>
        <v>562_RS_47_5_202425</v>
      </c>
      <c r="AW8218" s="191" t="s">
        <v>92</v>
      </c>
      <c r="AX8218" s="18">
        <v>202425</v>
      </c>
      <c r="AY8218" s="191">
        <v>562</v>
      </c>
      <c r="AZ8218" s="191">
        <v>47</v>
      </c>
      <c r="BA8218" s="191">
        <v>5</v>
      </c>
      <c r="BB8218" s="191">
        <v>-6632.5489999999991</v>
      </c>
    </row>
    <row r="8219" spans="48:54" x14ac:dyDescent="0.2">
      <c r="AV8219" s="191" t="str">
        <f t="shared" si="132"/>
        <v>564_RS_47_5_202425</v>
      </c>
      <c r="AW8219" s="191" t="s">
        <v>92</v>
      </c>
      <c r="AX8219" s="18">
        <v>202425</v>
      </c>
      <c r="AY8219" s="191">
        <v>564</v>
      </c>
      <c r="AZ8219" s="191">
        <v>47</v>
      </c>
      <c r="BA8219" s="191">
        <v>5</v>
      </c>
      <c r="BB8219" s="191">
        <v>-21746.635899999997</v>
      </c>
    </row>
    <row r="8220" spans="48:54" x14ac:dyDescent="0.2">
      <c r="AV8220" s="191" t="str">
        <f t="shared" si="132"/>
        <v>566_RS_47_5_202425</v>
      </c>
      <c r="AW8220" s="191" t="s">
        <v>92</v>
      </c>
      <c r="AX8220" s="18">
        <v>202425</v>
      </c>
      <c r="AY8220" s="191">
        <v>566</v>
      </c>
      <c r="AZ8220" s="191">
        <v>47</v>
      </c>
      <c r="BA8220" s="191">
        <v>5</v>
      </c>
      <c r="BB8220" s="191">
        <v>0</v>
      </c>
    </row>
    <row r="8221" spans="48:54" x14ac:dyDescent="0.2">
      <c r="AV8221" s="191" t="str">
        <f t="shared" si="132"/>
        <v>568_RS_47_5_202425</v>
      </c>
      <c r="AW8221" s="191" t="s">
        <v>92</v>
      </c>
      <c r="AX8221" s="18">
        <v>202425</v>
      </c>
      <c r="AY8221" s="191">
        <v>568</v>
      </c>
      <c r="AZ8221" s="191">
        <v>47</v>
      </c>
      <c r="BA8221" s="191">
        <v>5</v>
      </c>
      <c r="BB8221" s="191">
        <v>-74837.261280000006</v>
      </c>
    </row>
    <row r="8222" spans="48:54" x14ac:dyDescent="0.2">
      <c r="AV8222" s="191" t="str">
        <f t="shared" si="132"/>
        <v>572_RS_47_5_202425</v>
      </c>
      <c r="AW8222" s="191" t="s">
        <v>92</v>
      </c>
      <c r="AX8222" s="18">
        <v>202425</v>
      </c>
      <c r="AY8222" s="191">
        <v>572</v>
      </c>
      <c r="AZ8222" s="191">
        <v>47</v>
      </c>
      <c r="BA8222" s="191">
        <v>5</v>
      </c>
      <c r="BB8222" s="191">
        <v>0</v>
      </c>
    </row>
    <row r="8223" spans="48:54" x14ac:dyDescent="0.2">
      <c r="AV8223" s="191" t="str">
        <f t="shared" si="132"/>
        <v>574_RS_47_5_202425</v>
      </c>
      <c r="AW8223" s="191" t="s">
        <v>92</v>
      </c>
      <c r="AX8223" s="18">
        <v>202425</v>
      </c>
      <c r="AY8223" s="191">
        <v>574</v>
      </c>
      <c r="AZ8223" s="191">
        <v>47</v>
      </c>
      <c r="BA8223" s="191">
        <v>5</v>
      </c>
      <c r="BB8223" s="191">
        <v>0</v>
      </c>
    </row>
    <row r="8224" spans="48:54" x14ac:dyDescent="0.2">
      <c r="AV8224" s="191" t="str">
        <f t="shared" si="132"/>
        <v>576_RS_47_5_202425</v>
      </c>
      <c r="AW8224" s="191" t="s">
        <v>92</v>
      </c>
      <c r="AX8224" s="18">
        <v>202425</v>
      </c>
      <c r="AY8224" s="191">
        <v>576</v>
      </c>
      <c r="AZ8224" s="191">
        <v>47</v>
      </c>
      <c r="BA8224" s="191">
        <v>5</v>
      </c>
      <c r="BB8224" s="191">
        <v>0</v>
      </c>
    </row>
    <row r="8225" spans="48:54" x14ac:dyDescent="0.2">
      <c r="AV8225" s="191" t="str">
        <f t="shared" si="132"/>
        <v>582_RS_47_5_202425</v>
      </c>
      <c r="AW8225" s="191" t="s">
        <v>92</v>
      </c>
      <c r="AX8225" s="18">
        <v>202425</v>
      </c>
      <c r="AY8225" s="191">
        <v>582</v>
      </c>
      <c r="AZ8225" s="191">
        <v>47</v>
      </c>
      <c r="BA8225" s="191">
        <v>5</v>
      </c>
      <c r="BB8225" s="191">
        <v>0</v>
      </c>
    </row>
    <row r="8226" spans="48:54" x14ac:dyDescent="0.2">
      <c r="AV8226" s="191" t="str">
        <f t="shared" si="132"/>
        <v>584_RS_47_5_202425</v>
      </c>
      <c r="AW8226" s="191" t="s">
        <v>92</v>
      </c>
      <c r="AX8226" s="18">
        <v>202425</v>
      </c>
      <c r="AY8226" s="191">
        <v>584</v>
      </c>
      <c r="AZ8226" s="191">
        <v>47</v>
      </c>
      <c r="BA8226" s="191">
        <v>5</v>
      </c>
      <c r="BB8226" s="191">
        <v>0</v>
      </c>
    </row>
    <row r="8227" spans="48:54" x14ac:dyDescent="0.2">
      <c r="AV8227" s="191" t="str">
        <f t="shared" si="132"/>
        <v>586_RS_47_5_202425</v>
      </c>
      <c r="AW8227" s="191" t="s">
        <v>92</v>
      </c>
      <c r="AX8227" s="18">
        <v>202425</v>
      </c>
      <c r="AY8227" s="191">
        <v>586</v>
      </c>
      <c r="AZ8227" s="191">
        <v>47</v>
      </c>
      <c r="BA8227" s="191">
        <v>5</v>
      </c>
      <c r="BB8227" s="191">
        <v>0</v>
      </c>
    </row>
    <row r="8228" spans="48:54" x14ac:dyDescent="0.2">
      <c r="AV8228" s="191" t="str">
        <f t="shared" si="132"/>
        <v>512_RS_47.8_1_202425</v>
      </c>
      <c r="AW8228" s="191" t="s">
        <v>92</v>
      </c>
      <c r="AX8228" s="18">
        <v>202425</v>
      </c>
      <c r="AY8228" s="191">
        <v>512</v>
      </c>
      <c r="AZ8228" s="191">
        <v>47.8</v>
      </c>
      <c r="BA8228" s="191">
        <v>1</v>
      </c>
      <c r="BB8228" s="191">
        <v>0</v>
      </c>
    </row>
    <row r="8229" spans="48:54" x14ac:dyDescent="0.2">
      <c r="AV8229" s="191" t="str">
        <f t="shared" si="132"/>
        <v>514_RS_47.8_1_202425</v>
      </c>
      <c r="AW8229" s="191" t="s">
        <v>92</v>
      </c>
      <c r="AX8229" s="18">
        <v>202425</v>
      </c>
      <c r="AY8229" s="191">
        <v>514</v>
      </c>
      <c r="AZ8229" s="191">
        <v>47.8</v>
      </c>
      <c r="BA8229" s="191">
        <v>1</v>
      </c>
      <c r="BB8229" s="191">
        <v>0</v>
      </c>
    </row>
    <row r="8230" spans="48:54" x14ac:dyDescent="0.2">
      <c r="AV8230" s="191" t="str">
        <f t="shared" si="132"/>
        <v>516_RS_47.8_1_202425</v>
      </c>
      <c r="AW8230" s="191" t="s">
        <v>92</v>
      </c>
      <c r="AX8230" s="18">
        <v>202425</v>
      </c>
      <c r="AY8230" s="191">
        <v>516</v>
      </c>
      <c r="AZ8230" s="191">
        <v>47.8</v>
      </c>
      <c r="BA8230" s="191">
        <v>1</v>
      </c>
      <c r="BB8230" s="191">
        <v>0</v>
      </c>
    </row>
    <row r="8231" spans="48:54" x14ac:dyDescent="0.2">
      <c r="AV8231" s="191" t="str">
        <f t="shared" si="132"/>
        <v>518_RS_47.8_1_202425</v>
      </c>
      <c r="AW8231" s="191" t="s">
        <v>92</v>
      </c>
      <c r="AX8231" s="18">
        <v>202425</v>
      </c>
      <c r="AY8231" s="191">
        <v>518</v>
      </c>
      <c r="AZ8231" s="191">
        <v>47.8</v>
      </c>
      <c r="BA8231" s="191">
        <v>1</v>
      </c>
      <c r="BB8231" s="191">
        <v>0</v>
      </c>
    </row>
    <row r="8232" spans="48:54" x14ac:dyDescent="0.2">
      <c r="AV8232" s="191" t="str">
        <f t="shared" si="132"/>
        <v>520_RS_47.8_1_202425</v>
      </c>
      <c r="AW8232" s="191" t="s">
        <v>92</v>
      </c>
      <c r="AX8232" s="18">
        <v>202425</v>
      </c>
      <c r="AY8232" s="191">
        <v>520</v>
      </c>
      <c r="AZ8232" s="191">
        <v>47.8</v>
      </c>
      <c r="BA8232" s="191">
        <v>1</v>
      </c>
      <c r="BB8232" s="191">
        <v>0</v>
      </c>
    </row>
    <row r="8233" spans="48:54" x14ac:dyDescent="0.2">
      <c r="AV8233" s="191" t="str">
        <f t="shared" si="132"/>
        <v>522_RS_47.8_1_202425</v>
      </c>
      <c r="AW8233" s="191" t="s">
        <v>92</v>
      </c>
      <c r="AX8233" s="18">
        <v>202425</v>
      </c>
      <c r="AY8233" s="191">
        <v>522</v>
      </c>
      <c r="AZ8233" s="191">
        <v>47.8</v>
      </c>
      <c r="BA8233" s="191">
        <v>1</v>
      </c>
      <c r="BB8233" s="191">
        <v>0</v>
      </c>
    </row>
    <row r="8234" spans="48:54" x14ac:dyDescent="0.2">
      <c r="AV8234" s="191" t="str">
        <f t="shared" si="132"/>
        <v>524_RS_47.8_1_202425</v>
      </c>
      <c r="AW8234" s="191" t="s">
        <v>92</v>
      </c>
      <c r="AX8234" s="18">
        <v>202425</v>
      </c>
      <c r="AY8234" s="191">
        <v>524</v>
      </c>
      <c r="AZ8234" s="191">
        <v>47.8</v>
      </c>
      <c r="BA8234" s="191">
        <v>1</v>
      </c>
      <c r="BB8234" s="191">
        <v>0</v>
      </c>
    </row>
    <row r="8235" spans="48:54" x14ac:dyDescent="0.2">
      <c r="AV8235" s="191" t="str">
        <f t="shared" si="132"/>
        <v>526_RS_47.8_1_202425</v>
      </c>
      <c r="AW8235" s="191" t="s">
        <v>92</v>
      </c>
      <c r="AX8235" s="18">
        <v>202425</v>
      </c>
      <c r="AY8235" s="191">
        <v>526</v>
      </c>
      <c r="AZ8235" s="191">
        <v>47.8</v>
      </c>
      <c r="BA8235" s="191">
        <v>1</v>
      </c>
      <c r="BB8235" s="191">
        <v>0</v>
      </c>
    </row>
    <row r="8236" spans="48:54" x14ac:dyDescent="0.2">
      <c r="AV8236" s="191" t="str">
        <f t="shared" si="132"/>
        <v>528_RS_47.8_1_202425</v>
      </c>
      <c r="AW8236" s="191" t="s">
        <v>92</v>
      </c>
      <c r="AX8236" s="18">
        <v>202425</v>
      </c>
      <c r="AY8236" s="191">
        <v>528</v>
      </c>
      <c r="AZ8236" s="191">
        <v>47.8</v>
      </c>
      <c r="BA8236" s="191">
        <v>1</v>
      </c>
      <c r="BB8236" s="191">
        <v>0</v>
      </c>
    </row>
    <row r="8237" spans="48:54" x14ac:dyDescent="0.2">
      <c r="AV8237" s="191" t="str">
        <f t="shared" si="132"/>
        <v>530_RS_47.8_1_202425</v>
      </c>
      <c r="AW8237" s="191" t="s">
        <v>92</v>
      </c>
      <c r="AX8237" s="18">
        <v>202425</v>
      </c>
      <c r="AY8237" s="191">
        <v>530</v>
      </c>
      <c r="AZ8237" s="191">
        <v>47.8</v>
      </c>
      <c r="BA8237" s="191">
        <v>1</v>
      </c>
      <c r="BB8237" s="191">
        <v>0</v>
      </c>
    </row>
    <row r="8238" spans="48:54" x14ac:dyDescent="0.2">
      <c r="AV8238" s="191" t="str">
        <f t="shared" si="132"/>
        <v>532_RS_47.8_1_202425</v>
      </c>
      <c r="AW8238" s="191" t="s">
        <v>92</v>
      </c>
      <c r="AX8238" s="18">
        <v>202425</v>
      </c>
      <c r="AY8238" s="191">
        <v>532</v>
      </c>
      <c r="AZ8238" s="191">
        <v>47.8</v>
      </c>
      <c r="BA8238" s="191">
        <v>1</v>
      </c>
      <c r="BB8238" s="191">
        <v>0</v>
      </c>
    </row>
    <row r="8239" spans="48:54" x14ac:dyDescent="0.2">
      <c r="AV8239" s="191" t="str">
        <f t="shared" si="132"/>
        <v>534_RS_47.8_1_202425</v>
      </c>
      <c r="AW8239" s="191" t="s">
        <v>92</v>
      </c>
      <c r="AX8239" s="18">
        <v>202425</v>
      </c>
      <c r="AY8239" s="191">
        <v>534</v>
      </c>
      <c r="AZ8239" s="191">
        <v>47.8</v>
      </c>
      <c r="BA8239" s="191">
        <v>1</v>
      </c>
      <c r="BB8239" s="191">
        <v>0</v>
      </c>
    </row>
    <row r="8240" spans="48:54" x14ac:dyDescent="0.2">
      <c r="AV8240" s="191" t="str">
        <f t="shared" si="132"/>
        <v>536_RS_47.8_1_202425</v>
      </c>
      <c r="AW8240" s="191" t="s">
        <v>92</v>
      </c>
      <c r="AX8240" s="18">
        <v>202425</v>
      </c>
      <c r="AY8240" s="191">
        <v>536</v>
      </c>
      <c r="AZ8240" s="191">
        <v>47.8</v>
      </c>
      <c r="BA8240" s="191">
        <v>1</v>
      </c>
      <c r="BB8240" s="191">
        <v>0</v>
      </c>
    </row>
    <row r="8241" spans="48:54" x14ac:dyDescent="0.2">
      <c r="AV8241" s="191" t="str">
        <f t="shared" si="132"/>
        <v>538_RS_47.8_1_202425</v>
      </c>
      <c r="AW8241" s="191" t="s">
        <v>92</v>
      </c>
      <c r="AX8241" s="18">
        <v>202425</v>
      </c>
      <c r="AY8241" s="191">
        <v>538</v>
      </c>
      <c r="AZ8241" s="191">
        <v>47.8</v>
      </c>
      <c r="BA8241" s="191">
        <v>1</v>
      </c>
      <c r="BB8241" s="191">
        <v>0</v>
      </c>
    </row>
    <row r="8242" spans="48:54" x14ac:dyDescent="0.2">
      <c r="AV8242" s="191" t="str">
        <f t="shared" si="132"/>
        <v>540_RS_47.8_1_202425</v>
      </c>
      <c r="AW8242" s="191" t="s">
        <v>92</v>
      </c>
      <c r="AX8242" s="18">
        <v>202425</v>
      </c>
      <c r="AY8242" s="191">
        <v>540</v>
      </c>
      <c r="AZ8242" s="191">
        <v>47.8</v>
      </c>
      <c r="BA8242" s="191">
        <v>1</v>
      </c>
      <c r="BB8242" s="191">
        <v>0</v>
      </c>
    </row>
    <row r="8243" spans="48:54" x14ac:dyDescent="0.2">
      <c r="AV8243" s="191" t="str">
        <f t="shared" si="132"/>
        <v>542_RS_47.8_1_202425</v>
      </c>
      <c r="AW8243" s="191" t="s">
        <v>92</v>
      </c>
      <c r="AX8243" s="18">
        <v>202425</v>
      </c>
      <c r="AY8243" s="191">
        <v>542</v>
      </c>
      <c r="AZ8243" s="191">
        <v>47.8</v>
      </c>
      <c r="BA8243" s="191">
        <v>1</v>
      </c>
      <c r="BB8243" s="191">
        <v>0</v>
      </c>
    </row>
    <row r="8244" spans="48:54" x14ac:dyDescent="0.2">
      <c r="AV8244" s="191" t="str">
        <f t="shared" si="132"/>
        <v>544_RS_47.8_1_202425</v>
      </c>
      <c r="AW8244" s="191" t="s">
        <v>92</v>
      </c>
      <c r="AX8244" s="18">
        <v>202425</v>
      </c>
      <c r="AY8244" s="191">
        <v>544</v>
      </c>
      <c r="AZ8244" s="191">
        <v>47.8</v>
      </c>
      <c r="BA8244" s="191">
        <v>1</v>
      </c>
      <c r="BB8244" s="191">
        <v>0</v>
      </c>
    </row>
    <row r="8245" spans="48:54" x14ac:dyDescent="0.2">
      <c r="AV8245" s="191" t="str">
        <f t="shared" si="132"/>
        <v>545_RS_47.8_1_202425</v>
      </c>
      <c r="AW8245" s="191" t="s">
        <v>92</v>
      </c>
      <c r="AX8245" s="18">
        <v>202425</v>
      </c>
      <c r="AY8245" s="191">
        <v>545</v>
      </c>
      <c r="AZ8245" s="191">
        <v>47.8</v>
      </c>
      <c r="BA8245" s="191">
        <v>1</v>
      </c>
      <c r="BB8245" s="191">
        <v>0</v>
      </c>
    </row>
    <row r="8246" spans="48:54" x14ac:dyDescent="0.2">
      <c r="AV8246" s="191" t="str">
        <f t="shared" si="132"/>
        <v>546_RS_47.8_1_202425</v>
      </c>
      <c r="AW8246" s="191" t="s">
        <v>92</v>
      </c>
      <c r="AX8246" s="18">
        <v>202425</v>
      </c>
      <c r="AY8246" s="191">
        <v>546</v>
      </c>
      <c r="AZ8246" s="191">
        <v>47.8</v>
      </c>
      <c r="BA8246" s="191">
        <v>1</v>
      </c>
      <c r="BB8246" s="191">
        <v>0</v>
      </c>
    </row>
    <row r="8247" spans="48:54" x14ac:dyDescent="0.2">
      <c r="AV8247" s="191" t="str">
        <f t="shared" si="132"/>
        <v>548_RS_47.8_1_202425</v>
      </c>
      <c r="AW8247" s="191" t="s">
        <v>92</v>
      </c>
      <c r="AX8247" s="18">
        <v>202425</v>
      </c>
      <c r="AY8247" s="191">
        <v>548</v>
      </c>
      <c r="AZ8247" s="191">
        <v>47.8</v>
      </c>
      <c r="BA8247" s="191">
        <v>1</v>
      </c>
      <c r="BB8247" s="191">
        <v>0</v>
      </c>
    </row>
    <row r="8248" spans="48:54" x14ac:dyDescent="0.2">
      <c r="AV8248" s="191" t="str">
        <f t="shared" si="132"/>
        <v>550_RS_47.8_1_202425</v>
      </c>
      <c r="AW8248" s="191" t="s">
        <v>92</v>
      </c>
      <c r="AX8248" s="18">
        <v>202425</v>
      </c>
      <c r="AY8248" s="191">
        <v>550</v>
      </c>
      <c r="AZ8248" s="191">
        <v>47.8</v>
      </c>
      <c r="BA8248" s="191">
        <v>1</v>
      </c>
      <c r="BB8248" s="191">
        <v>0</v>
      </c>
    </row>
    <row r="8249" spans="48:54" x14ac:dyDescent="0.2">
      <c r="AV8249" s="191" t="str">
        <f t="shared" si="132"/>
        <v>552_RS_47.8_1_202425</v>
      </c>
      <c r="AW8249" s="191" t="s">
        <v>92</v>
      </c>
      <c r="AX8249" s="18">
        <v>202425</v>
      </c>
      <c r="AY8249" s="191">
        <v>552</v>
      </c>
      <c r="AZ8249" s="191">
        <v>47.8</v>
      </c>
      <c r="BA8249" s="191">
        <v>1</v>
      </c>
      <c r="BB8249" s="191">
        <v>0</v>
      </c>
    </row>
    <row r="8250" spans="48:54" x14ac:dyDescent="0.2">
      <c r="AV8250" s="191" t="str">
        <f t="shared" si="132"/>
        <v>562_RS_47.8_1_202425</v>
      </c>
      <c r="AW8250" s="191" t="s">
        <v>92</v>
      </c>
      <c r="AX8250" s="18">
        <v>202425</v>
      </c>
      <c r="AY8250" s="191">
        <v>562</v>
      </c>
      <c r="AZ8250" s="191">
        <v>47.8</v>
      </c>
      <c r="BA8250" s="191">
        <v>1</v>
      </c>
      <c r="BB8250" s="191">
        <v>0</v>
      </c>
    </row>
    <row r="8251" spans="48:54" x14ac:dyDescent="0.2">
      <c r="AV8251" s="191" t="str">
        <f t="shared" si="132"/>
        <v>564_RS_47.8_1_202425</v>
      </c>
      <c r="AW8251" s="191" t="s">
        <v>92</v>
      </c>
      <c r="AX8251" s="18">
        <v>202425</v>
      </c>
      <c r="AY8251" s="191">
        <v>564</v>
      </c>
      <c r="AZ8251" s="191">
        <v>47.8</v>
      </c>
      <c r="BA8251" s="191">
        <v>1</v>
      </c>
      <c r="BB8251" s="191">
        <v>0</v>
      </c>
    </row>
    <row r="8252" spans="48:54" x14ac:dyDescent="0.2">
      <c r="AV8252" s="191" t="str">
        <f t="shared" si="132"/>
        <v>566_RS_47.8_1_202425</v>
      </c>
      <c r="AW8252" s="191" t="s">
        <v>92</v>
      </c>
      <c r="AX8252" s="18">
        <v>202425</v>
      </c>
      <c r="AY8252" s="191">
        <v>566</v>
      </c>
      <c r="AZ8252" s="191">
        <v>47.8</v>
      </c>
      <c r="BA8252" s="191">
        <v>1</v>
      </c>
      <c r="BB8252" s="191">
        <v>0</v>
      </c>
    </row>
    <row r="8253" spans="48:54" x14ac:dyDescent="0.2">
      <c r="AV8253" s="191" t="str">
        <f t="shared" si="132"/>
        <v>568_RS_47.8_1_202425</v>
      </c>
      <c r="AW8253" s="191" t="s">
        <v>92</v>
      </c>
      <c r="AX8253" s="18">
        <v>202425</v>
      </c>
      <c r="AY8253" s="191">
        <v>568</v>
      </c>
      <c r="AZ8253" s="191">
        <v>47.8</v>
      </c>
      <c r="BA8253" s="191">
        <v>1</v>
      </c>
      <c r="BB8253" s="191">
        <v>0</v>
      </c>
    </row>
    <row r="8254" spans="48:54" x14ac:dyDescent="0.2">
      <c r="AV8254" s="191" t="str">
        <f t="shared" si="132"/>
        <v>572_RS_47.8_1_202425</v>
      </c>
      <c r="AW8254" s="191" t="s">
        <v>92</v>
      </c>
      <c r="AX8254" s="18">
        <v>202425</v>
      </c>
      <c r="AY8254" s="191">
        <v>572</v>
      </c>
      <c r="AZ8254" s="191">
        <v>47.8</v>
      </c>
      <c r="BA8254" s="191">
        <v>1</v>
      </c>
      <c r="BB8254" s="191">
        <v>62236.466</v>
      </c>
    </row>
    <row r="8255" spans="48:54" x14ac:dyDescent="0.2">
      <c r="AV8255" s="191" t="str">
        <f t="shared" si="132"/>
        <v>574_RS_47.8_1_202425</v>
      </c>
      <c r="AW8255" s="191" t="s">
        <v>92</v>
      </c>
      <c r="AX8255" s="18">
        <v>202425</v>
      </c>
      <c r="AY8255" s="191">
        <v>574</v>
      </c>
      <c r="AZ8255" s="191">
        <v>47.8</v>
      </c>
      <c r="BA8255" s="191">
        <v>1</v>
      </c>
      <c r="BB8255" s="191">
        <v>44633.726999999999</v>
      </c>
    </row>
    <row r="8256" spans="48:54" x14ac:dyDescent="0.2">
      <c r="AV8256" s="191" t="str">
        <f t="shared" si="132"/>
        <v>576_RS_47.8_1_202425</v>
      </c>
      <c r="AW8256" s="191" t="s">
        <v>92</v>
      </c>
      <c r="AX8256" s="18">
        <v>202425</v>
      </c>
      <c r="AY8256" s="191">
        <v>576</v>
      </c>
      <c r="AZ8256" s="191">
        <v>47.8</v>
      </c>
      <c r="BA8256" s="191">
        <v>1</v>
      </c>
      <c r="BB8256" s="191">
        <v>93071.227319999685</v>
      </c>
    </row>
    <row r="8257" spans="48:54" x14ac:dyDescent="0.2">
      <c r="AV8257" s="191" t="str">
        <f t="shared" si="132"/>
        <v>582_RS_47.8_1_202425</v>
      </c>
      <c r="AW8257" s="191" t="s">
        <v>92</v>
      </c>
      <c r="AX8257" s="18">
        <v>202425</v>
      </c>
      <c r="AY8257" s="191">
        <v>582</v>
      </c>
      <c r="AZ8257" s="191">
        <v>47.8</v>
      </c>
      <c r="BA8257" s="191">
        <v>1</v>
      </c>
      <c r="BB8257" s="191">
        <v>0</v>
      </c>
    </row>
    <row r="8258" spans="48:54" x14ac:dyDescent="0.2">
      <c r="AV8258" s="191" t="str">
        <f t="shared" si="132"/>
        <v>584_RS_47.8_1_202425</v>
      </c>
      <c r="AW8258" s="191" t="s">
        <v>92</v>
      </c>
      <c r="AX8258" s="18">
        <v>202425</v>
      </c>
      <c r="AY8258" s="191">
        <v>584</v>
      </c>
      <c r="AZ8258" s="191">
        <v>47.8</v>
      </c>
      <c r="BA8258" s="191">
        <v>1</v>
      </c>
      <c r="BB8258" s="191">
        <v>0</v>
      </c>
    </row>
    <row r="8259" spans="48:54" x14ac:dyDescent="0.2">
      <c r="AV8259" s="191" t="str">
        <f t="shared" si="132"/>
        <v>586_RS_47.8_1_202425</v>
      </c>
      <c r="AW8259" s="191" t="s">
        <v>92</v>
      </c>
      <c r="AX8259" s="18">
        <v>202425</v>
      </c>
      <c r="AY8259" s="191">
        <v>586</v>
      </c>
      <c r="AZ8259" s="191">
        <v>47.8</v>
      </c>
      <c r="BA8259" s="191">
        <v>1</v>
      </c>
      <c r="BB8259" s="191">
        <v>0</v>
      </c>
    </row>
    <row r="8260" spans="48:54" x14ac:dyDescent="0.2">
      <c r="AV8260" s="191" t="str">
        <f t="shared" ref="AV8260:AV8323" si="133">AY8260&amp;"_"&amp;AW8260&amp;"_"&amp;AZ8260&amp;"_"&amp;BA8260&amp;"_"&amp;AX8260</f>
        <v>512_RS_47.8_2_202425</v>
      </c>
      <c r="AW8260" s="191" t="s">
        <v>92</v>
      </c>
      <c r="AX8260" s="18">
        <v>202425</v>
      </c>
      <c r="AY8260" s="191">
        <v>512</v>
      </c>
      <c r="AZ8260" s="191">
        <v>47.8</v>
      </c>
      <c r="BA8260" s="191">
        <v>2</v>
      </c>
      <c r="BB8260" s="191">
        <v>0</v>
      </c>
    </row>
    <row r="8261" spans="48:54" x14ac:dyDescent="0.2">
      <c r="AV8261" s="191" t="str">
        <f t="shared" si="133"/>
        <v>514_RS_47.8_2_202425</v>
      </c>
      <c r="AW8261" s="191" t="s">
        <v>92</v>
      </c>
      <c r="AX8261" s="18">
        <v>202425</v>
      </c>
      <c r="AY8261" s="191">
        <v>514</v>
      </c>
      <c r="AZ8261" s="191">
        <v>47.8</v>
      </c>
      <c r="BA8261" s="191">
        <v>2</v>
      </c>
      <c r="BB8261" s="191">
        <v>0</v>
      </c>
    </row>
    <row r="8262" spans="48:54" x14ac:dyDescent="0.2">
      <c r="AV8262" s="191" t="str">
        <f t="shared" si="133"/>
        <v>516_RS_47.8_2_202425</v>
      </c>
      <c r="AW8262" s="191" t="s">
        <v>92</v>
      </c>
      <c r="AX8262" s="18">
        <v>202425</v>
      </c>
      <c r="AY8262" s="191">
        <v>516</v>
      </c>
      <c r="AZ8262" s="191">
        <v>47.8</v>
      </c>
      <c r="BA8262" s="191">
        <v>2</v>
      </c>
      <c r="BB8262" s="191">
        <v>0</v>
      </c>
    </row>
    <row r="8263" spans="48:54" x14ac:dyDescent="0.2">
      <c r="AV8263" s="191" t="str">
        <f t="shared" si="133"/>
        <v>518_RS_47.8_2_202425</v>
      </c>
      <c r="AW8263" s="191" t="s">
        <v>92</v>
      </c>
      <c r="AX8263" s="18">
        <v>202425</v>
      </c>
      <c r="AY8263" s="191">
        <v>518</v>
      </c>
      <c r="AZ8263" s="191">
        <v>47.8</v>
      </c>
      <c r="BA8263" s="191">
        <v>2</v>
      </c>
      <c r="BB8263" s="191">
        <v>0</v>
      </c>
    </row>
    <row r="8264" spans="48:54" x14ac:dyDescent="0.2">
      <c r="AV8264" s="191" t="str">
        <f t="shared" si="133"/>
        <v>520_RS_47.8_2_202425</v>
      </c>
      <c r="AW8264" s="191" t="s">
        <v>92</v>
      </c>
      <c r="AX8264" s="18">
        <v>202425</v>
      </c>
      <c r="AY8264" s="191">
        <v>520</v>
      </c>
      <c r="AZ8264" s="191">
        <v>47.8</v>
      </c>
      <c r="BA8264" s="191">
        <v>2</v>
      </c>
      <c r="BB8264" s="191">
        <v>0</v>
      </c>
    </row>
    <row r="8265" spans="48:54" x14ac:dyDescent="0.2">
      <c r="AV8265" s="191" t="str">
        <f t="shared" si="133"/>
        <v>522_RS_47.8_2_202425</v>
      </c>
      <c r="AW8265" s="191" t="s">
        <v>92</v>
      </c>
      <c r="AX8265" s="18">
        <v>202425</v>
      </c>
      <c r="AY8265" s="191">
        <v>522</v>
      </c>
      <c r="AZ8265" s="191">
        <v>47.8</v>
      </c>
      <c r="BA8265" s="191">
        <v>2</v>
      </c>
      <c r="BB8265" s="191">
        <v>0</v>
      </c>
    </row>
    <row r="8266" spans="48:54" x14ac:dyDescent="0.2">
      <c r="AV8266" s="191" t="str">
        <f t="shared" si="133"/>
        <v>524_RS_47.8_2_202425</v>
      </c>
      <c r="AW8266" s="191" t="s">
        <v>92</v>
      </c>
      <c r="AX8266" s="18">
        <v>202425</v>
      </c>
      <c r="AY8266" s="191">
        <v>524</v>
      </c>
      <c r="AZ8266" s="191">
        <v>47.8</v>
      </c>
      <c r="BA8266" s="191">
        <v>2</v>
      </c>
      <c r="BB8266" s="191">
        <v>0</v>
      </c>
    </row>
    <row r="8267" spans="48:54" x14ac:dyDescent="0.2">
      <c r="AV8267" s="191" t="str">
        <f t="shared" si="133"/>
        <v>526_RS_47.8_2_202425</v>
      </c>
      <c r="AW8267" s="191" t="s">
        <v>92</v>
      </c>
      <c r="AX8267" s="18">
        <v>202425</v>
      </c>
      <c r="AY8267" s="191">
        <v>526</v>
      </c>
      <c r="AZ8267" s="191">
        <v>47.8</v>
      </c>
      <c r="BA8267" s="191">
        <v>2</v>
      </c>
      <c r="BB8267" s="191">
        <v>0</v>
      </c>
    </row>
    <row r="8268" spans="48:54" x14ac:dyDescent="0.2">
      <c r="AV8268" s="191" t="str">
        <f t="shared" si="133"/>
        <v>528_RS_47.8_2_202425</v>
      </c>
      <c r="AW8268" s="191" t="s">
        <v>92</v>
      </c>
      <c r="AX8268" s="18">
        <v>202425</v>
      </c>
      <c r="AY8268" s="191">
        <v>528</v>
      </c>
      <c r="AZ8268" s="191">
        <v>47.8</v>
      </c>
      <c r="BA8268" s="191">
        <v>2</v>
      </c>
      <c r="BB8268" s="191">
        <v>0</v>
      </c>
    </row>
    <row r="8269" spans="48:54" x14ac:dyDescent="0.2">
      <c r="AV8269" s="191" t="str">
        <f t="shared" si="133"/>
        <v>530_RS_47.8_2_202425</v>
      </c>
      <c r="AW8269" s="191" t="s">
        <v>92</v>
      </c>
      <c r="AX8269" s="18">
        <v>202425</v>
      </c>
      <c r="AY8269" s="191">
        <v>530</v>
      </c>
      <c r="AZ8269" s="191">
        <v>47.8</v>
      </c>
      <c r="BA8269" s="191">
        <v>2</v>
      </c>
      <c r="BB8269" s="191">
        <v>0</v>
      </c>
    </row>
    <row r="8270" spans="48:54" x14ac:dyDescent="0.2">
      <c r="AV8270" s="191" t="str">
        <f t="shared" si="133"/>
        <v>532_RS_47.8_2_202425</v>
      </c>
      <c r="AW8270" s="191" t="s">
        <v>92</v>
      </c>
      <c r="AX8270" s="18">
        <v>202425</v>
      </c>
      <c r="AY8270" s="191">
        <v>532</v>
      </c>
      <c r="AZ8270" s="191">
        <v>47.8</v>
      </c>
      <c r="BA8270" s="191">
        <v>2</v>
      </c>
      <c r="BB8270" s="191">
        <v>0</v>
      </c>
    </row>
    <row r="8271" spans="48:54" x14ac:dyDescent="0.2">
      <c r="AV8271" s="191" t="str">
        <f t="shared" si="133"/>
        <v>534_RS_47.8_2_202425</v>
      </c>
      <c r="AW8271" s="191" t="s">
        <v>92</v>
      </c>
      <c r="AX8271" s="18">
        <v>202425</v>
      </c>
      <c r="AY8271" s="191">
        <v>534</v>
      </c>
      <c r="AZ8271" s="191">
        <v>47.8</v>
      </c>
      <c r="BA8271" s="191">
        <v>2</v>
      </c>
      <c r="BB8271" s="191">
        <v>0</v>
      </c>
    </row>
    <row r="8272" spans="48:54" x14ac:dyDescent="0.2">
      <c r="AV8272" s="191" t="str">
        <f t="shared" si="133"/>
        <v>536_RS_47.8_2_202425</v>
      </c>
      <c r="AW8272" s="191" t="s">
        <v>92</v>
      </c>
      <c r="AX8272" s="18">
        <v>202425</v>
      </c>
      <c r="AY8272" s="191">
        <v>536</v>
      </c>
      <c r="AZ8272" s="191">
        <v>47.8</v>
      </c>
      <c r="BA8272" s="191">
        <v>2</v>
      </c>
      <c r="BB8272" s="191">
        <v>0</v>
      </c>
    </row>
    <row r="8273" spans="48:54" x14ac:dyDescent="0.2">
      <c r="AV8273" s="191" t="str">
        <f t="shared" si="133"/>
        <v>538_RS_47.8_2_202425</v>
      </c>
      <c r="AW8273" s="191" t="s">
        <v>92</v>
      </c>
      <c r="AX8273" s="18">
        <v>202425</v>
      </c>
      <c r="AY8273" s="191">
        <v>538</v>
      </c>
      <c r="AZ8273" s="191">
        <v>47.8</v>
      </c>
      <c r="BA8273" s="191">
        <v>2</v>
      </c>
      <c r="BB8273" s="191">
        <v>0</v>
      </c>
    </row>
    <row r="8274" spans="48:54" x14ac:dyDescent="0.2">
      <c r="AV8274" s="191" t="str">
        <f t="shared" si="133"/>
        <v>540_RS_47.8_2_202425</v>
      </c>
      <c r="AW8274" s="191" t="s">
        <v>92</v>
      </c>
      <c r="AX8274" s="18">
        <v>202425</v>
      </c>
      <c r="AY8274" s="191">
        <v>540</v>
      </c>
      <c r="AZ8274" s="191">
        <v>47.8</v>
      </c>
      <c r="BA8274" s="191">
        <v>2</v>
      </c>
      <c r="BB8274" s="191">
        <v>0</v>
      </c>
    </row>
    <row r="8275" spans="48:54" x14ac:dyDescent="0.2">
      <c r="AV8275" s="191" t="str">
        <f t="shared" si="133"/>
        <v>542_RS_47.8_2_202425</v>
      </c>
      <c r="AW8275" s="191" t="s">
        <v>92</v>
      </c>
      <c r="AX8275" s="18">
        <v>202425</v>
      </c>
      <c r="AY8275" s="191">
        <v>542</v>
      </c>
      <c r="AZ8275" s="191">
        <v>47.8</v>
      </c>
      <c r="BA8275" s="191">
        <v>2</v>
      </c>
      <c r="BB8275" s="191">
        <v>0</v>
      </c>
    </row>
    <row r="8276" spans="48:54" x14ac:dyDescent="0.2">
      <c r="AV8276" s="191" t="str">
        <f t="shared" si="133"/>
        <v>544_RS_47.8_2_202425</v>
      </c>
      <c r="AW8276" s="191" t="s">
        <v>92</v>
      </c>
      <c r="AX8276" s="18">
        <v>202425</v>
      </c>
      <c r="AY8276" s="191">
        <v>544</v>
      </c>
      <c r="AZ8276" s="191">
        <v>47.8</v>
      </c>
      <c r="BA8276" s="191">
        <v>2</v>
      </c>
      <c r="BB8276" s="191">
        <v>0</v>
      </c>
    </row>
    <row r="8277" spans="48:54" x14ac:dyDescent="0.2">
      <c r="AV8277" s="191" t="str">
        <f t="shared" si="133"/>
        <v>545_RS_47.8_2_202425</v>
      </c>
      <c r="AW8277" s="191" t="s">
        <v>92</v>
      </c>
      <c r="AX8277" s="18">
        <v>202425</v>
      </c>
      <c r="AY8277" s="191">
        <v>545</v>
      </c>
      <c r="AZ8277" s="191">
        <v>47.8</v>
      </c>
      <c r="BA8277" s="191">
        <v>2</v>
      </c>
      <c r="BB8277" s="191">
        <v>0</v>
      </c>
    </row>
    <row r="8278" spans="48:54" x14ac:dyDescent="0.2">
      <c r="AV8278" s="191" t="str">
        <f t="shared" si="133"/>
        <v>546_RS_47.8_2_202425</v>
      </c>
      <c r="AW8278" s="191" t="s">
        <v>92</v>
      </c>
      <c r="AX8278" s="18">
        <v>202425</v>
      </c>
      <c r="AY8278" s="191">
        <v>546</v>
      </c>
      <c r="AZ8278" s="191">
        <v>47.8</v>
      </c>
      <c r="BA8278" s="191">
        <v>2</v>
      </c>
      <c r="BB8278" s="191">
        <v>0</v>
      </c>
    </row>
    <row r="8279" spans="48:54" x14ac:dyDescent="0.2">
      <c r="AV8279" s="191" t="str">
        <f t="shared" si="133"/>
        <v>548_RS_47.8_2_202425</v>
      </c>
      <c r="AW8279" s="191" t="s">
        <v>92</v>
      </c>
      <c r="AX8279" s="18">
        <v>202425</v>
      </c>
      <c r="AY8279" s="191">
        <v>548</v>
      </c>
      <c r="AZ8279" s="191">
        <v>47.8</v>
      </c>
      <c r="BA8279" s="191">
        <v>2</v>
      </c>
      <c r="BB8279" s="191">
        <v>0</v>
      </c>
    </row>
    <row r="8280" spans="48:54" x14ac:dyDescent="0.2">
      <c r="AV8280" s="191" t="str">
        <f t="shared" si="133"/>
        <v>550_RS_47.8_2_202425</v>
      </c>
      <c r="AW8280" s="191" t="s">
        <v>92</v>
      </c>
      <c r="AX8280" s="18">
        <v>202425</v>
      </c>
      <c r="AY8280" s="191">
        <v>550</v>
      </c>
      <c r="AZ8280" s="191">
        <v>47.8</v>
      </c>
      <c r="BA8280" s="191">
        <v>2</v>
      </c>
      <c r="BB8280" s="191">
        <v>0</v>
      </c>
    </row>
    <row r="8281" spans="48:54" x14ac:dyDescent="0.2">
      <c r="AV8281" s="191" t="str">
        <f t="shared" si="133"/>
        <v>552_RS_47.8_2_202425</v>
      </c>
      <c r="AW8281" s="191" t="s">
        <v>92</v>
      </c>
      <c r="AX8281" s="18">
        <v>202425</v>
      </c>
      <c r="AY8281" s="191">
        <v>552</v>
      </c>
      <c r="AZ8281" s="191">
        <v>47.8</v>
      </c>
      <c r="BA8281" s="191">
        <v>2</v>
      </c>
      <c r="BB8281" s="191">
        <v>0</v>
      </c>
    </row>
    <row r="8282" spans="48:54" x14ac:dyDescent="0.2">
      <c r="AV8282" s="191" t="str">
        <f t="shared" si="133"/>
        <v>562_RS_47.8_2_202425</v>
      </c>
      <c r="AW8282" s="191" t="s">
        <v>92</v>
      </c>
      <c r="AX8282" s="18">
        <v>202425</v>
      </c>
      <c r="AY8282" s="191">
        <v>562</v>
      </c>
      <c r="AZ8282" s="191">
        <v>47.8</v>
      </c>
      <c r="BA8282" s="191">
        <v>2</v>
      </c>
      <c r="BB8282" s="191">
        <v>0</v>
      </c>
    </row>
    <row r="8283" spans="48:54" x14ac:dyDescent="0.2">
      <c r="AV8283" s="191" t="str">
        <f t="shared" si="133"/>
        <v>564_RS_47.8_2_202425</v>
      </c>
      <c r="AW8283" s="191" t="s">
        <v>92</v>
      </c>
      <c r="AX8283" s="18">
        <v>202425</v>
      </c>
      <c r="AY8283" s="191">
        <v>564</v>
      </c>
      <c r="AZ8283" s="191">
        <v>47.8</v>
      </c>
      <c r="BA8283" s="191">
        <v>2</v>
      </c>
      <c r="BB8283" s="191">
        <v>0</v>
      </c>
    </row>
    <row r="8284" spans="48:54" x14ac:dyDescent="0.2">
      <c r="AV8284" s="191" t="str">
        <f t="shared" si="133"/>
        <v>566_RS_47.8_2_202425</v>
      </c>
      <c r="AW8284" s="191" t="s">
        <v>92</v>
      </c>
      <c r="AX8284" s="18">
        <v>202425</v>
      </c>
      <c r="AY8284" s="191">
        <v>566</v>
      </c>
      <c r="AZ8284" s="191">
        <v>47.8</v>
      </c>
      <c r="BA8284" s="191">
        <v>2</v>
      </c>
      <c r="BB8284" s="191">
        <v>0</v>
      </c>
    </row>
    <row r="8285" spans="48:54" x14ac:dyDescent="0.2">
      <c r="AV8285" s="191" t="str">
        <f t="shared" si="133"/>
        <v>568_RS_47.8_2_202425</v>
      </c>
      <c r="AW8285" s="191" t="s">
        <v>92</v>
      </c>
      <c r="AX8285" s="18">
        <v>202425</v>
      </c>
      <c r="AY8285" s="191">
        <v>568</v>
      </c>
      <c r="AZ8285" s="191">
        <v>47.8</v>
      </c>
      <c r="BA8285" s="191">
        <v>2</v>
      </c>
      <c r="BB8285" s="191">
        <v>0</v>
      </c>
    </row>
    <row r="8286" spans="48:54" x14ac:dyDescent="0.2">
      <c r="AV8286" s="191" t="str">
        <f t="shared" si="133"/>
        <v>572_RS_47.8_2_202425</v>
      </c>
      <c r="AW8286" s="191" t="s">
        <v>92</v>
      </c>
      <c r="AX8286" s="18">
        <v>202425</v>
      </c>
      <c r="AY8286" s="191">
        <v>572</v>
      </c>
      <c r="AZ8286" s="191">
        <v>47.8</v>
      </c>
      <c r="BA8286" s="191">
        <v>2</v>
      </c>
      <c r="BB8286" s="191">
        <v>-1197.9169999999999</v>
      </c>
    </row>
    <row r="8287" spans="48:54" x14ac:dyDescent="0.2">
      <c r="AV8287" s="191" t="str">
        <f t="shared" si="133"/>
        <v>574_RS_47.8_2_202425</v>
      </c>
      <c r="AW8287" s="191" t="s">
        <v>92</v>
      </c>
      <c r="AX8287" s="18">
        <v>202425</v>
      </c>
      <c r="AY8287" s="191">
        <v>574</v>
      </c>
      <c r="AZ8287" s="191">
        <v>47.8</v>
      </c>
      <c r="BA8287" s="191">
        <v>2</v>
      </c>
      <c r="BB8287" s="191">
        <v>-1019.027</v>
      </c>
    </row>
    <row r="8288" spans="48:54" x14ac:dyDescent="0.2">
      <c r="AV8288" s="191" t="str">
        <f t="shared" si="133"/>
        <v>576_RS_47.8_2_202425</v>
      </c>
      <c r="AW8288" s="191" t="s">
        <v>92</v>
      </c>
      <c r="AX8288" s="18">
        <v>202425</v>
      </c>
      <c r="AY8288" s="191">
        <v>576</v>
      </c>
      <c r="AZ8288" s="191">
        <v>47.8</v>
      </c>
      <c r="BA8288" s="191">
        <v>2</v>
      </c>
      <c r="BB8288" s="191">
        <v>-3518.1790000000001</v>
      </c>
    </row>
    <row r="8289" spans="48:54" x14ac:dyDescent="0.2">
      <c r="AV8289" s="191" t="str">
        <f t="shared" si="133"/>
        <v>582_RS_47.8_2_202425</v>
      </c>
      <c r="AW8289" s="191" t="s">
        <v>92</v>
      </c>
      <c r="AX8289" s="18">
        <v>202425</v>
      </c>
      <c r="AY8289" s="191">
        <v>582</v>
      </c>
      <c r="AZ8289" s="191">
        <v>47.8</v>
      </c>
      <c r="BA8289" s="191">
        <v>2</v>
      </c>
      <c r="BB8289" s="191">
        <v>0</v>
      </c>
    </row>
    <row r="8290" spans="48:54" x14ac:dyDescent="0.2">
      <c r="AV8290" s="191" t="str">
        <f t="shared" si="133"/>
        <v>584_RS_47.8_2_202425</v>
      </c>
      <c r="AW8290" s="191" t="s">
        <v>92</v>
      </c>
      <c r="AX8290" s="18">
        <v>202425</v>
      </c>
      <c r="AY8290" s="191">
        <v>584</v>
      </c>
      <c r="AZ8290" s="191">
        <v>47.8</v>
      </c>
      <c r="BA8290" s="191">
        <v>2</v>
      </c>
      <c r="BB8290" s="191">
        <v>0</v>
      </c>
    </row>
    <row r="8291" spans="48:54" x14ac:dyDescent="0.2">
      <c r="AV8291" s="191" t="str">
        <f t="shared" si="133"/>
        <v>586_RS_47.8_2_202425</v>
      </c>
      <c r="AW8291" s="191" t="s">
        <v>92</v>
      </c>
      <c r="AX8291" s="18">
        <v>202425</v>
      </c>
      <c r="AY8291" s="191">
        <v>586</v>
      </c>
      <c r="AZ8291" s="191">
        <v>47.8</v>
      </c>
      <c r="BA8291" s="191">
        <v>2</v>
      </c>
      <c r="BB8291" s="191">
        <v>0</v>
      </c>
    </row>
    <row r="8292" spans="48:54" x14ac:dyDescent="0.2">
      <c r="AV8292" s="191" t="str">
        <f t="shared" si="133"/>
        <v>512_RS_47.8_4_202425</v>
      </c>
      <c r="AW8292" s="191" t="s">
        <v>92</v>
      </c>
      <c r="AX8292" s="18">
        <v>202425</v>
      </c>
      <c r="AY8292" s="191">
        <v>512</v>
      </c>
      <c r="AZ8292" s="191">
        <v>47.8</v>
      </c>
      <c r="BA8292" s="191">
        <v>4</v>
      </c>
      <c r="BB8292" s="191">
        <v>0</v>
      </c>
    </row>
    <row r="8293" spans="48:54" x14ac:dyDescent="0.2">
      <c r="AV8293" s="191" t="str">
        <f t="shared" si="133"/>
        <v>514_RS_47.8_4_202425</v>
      </c>
      <c r="AW8293" s="191" t="s">
        <v>92</v>
      </c>
      <c r="AX8293" s="18">
        <v>202425</v>
      </c>
      <c r="AY8293" s="191">
        <v>514</v>
      </c>
      <c r="AZ8293" s="191">
        <v>47.8</v>
      </c>
      <c r="BA8293" s="191">
        <v>4</v>
      </c>
      <c r="BB8293" s="191">
        <v>0</v>
      </c>
    </row>
    <row r="8294" spans="48:54" x14ac:dyDescent="0.2">
      <c r="AV8294" s="191" t="str">
        <f t="shared" si="133"/>
        <v>516_RS_47.8_4_202425</v>
      </c>
      <c r="AW8294" s="191" t="s">
        <v>92</v>
      </c>
      <c r="AX8294" s="18">
        <v>202425</v>
      </c>
      <c r="AY8294" s="191">
        <v>516</v>
      </c>
      <c r="AZ8294" s="191">
        <v>47.8</v>
      </c>
      <c r="BA8294" s="191">
        <v>4</v>
      </c>
      <c r="BB8294" s="191">
        <v>0</v>
      </c>
    </row>
    <row r="8295" spans="48:54" x14ac:dyDescent="0.2">
      <c r="AV8295" s="191" t="str">
        <f t="shared" si="133"/>
        <v>518_RS_47.8_4_202425</v>
      </c>
      <c r="AW8295" s="191" t="s">
        <v>92</v>
      </c>
      <c r="AX8295" s="18">
        <v>202425</v>
      </c>
      <c r="AY8295" s="191">
        <v>518</v>
      </c>
      <c r="AZ8295" s="191">
        <v>47.8</v>
      </c>
      <c r="BA8295" s="191">
        <v>4</v>
      </c>
      <c r="BB8295" s="191">
        <v>0</v>
      </c>
    </row>
    <row r="8296" spans="48:54" x14ac:dyDescent="0.2">
      <c r="AV8296" s="191" t="str">
        <f t="shared" si="133"/>
        <v>520_RS_47.8_4_202425</v>
      </c>
      <c r="AW8296" s="191" t="s">
        <v>92</v>
      </c>
      <c r="AX8296" s="18">
        <v>202425</v>
      </c>
      <c r="AY8296" s="191">
        <v>520</v>
      </c>
      <c r="AZ8296" s="191">
        <v>47.8</v>
      </c>
      <c r="BA8296" s="191">
        <v>4</v>
      </c>
      <c r="BB8296" s="191">
        <v>0</v>
      </c>
    </row>
    <row r="8297" spans="48:54" x14ac:dyDescent="0.2">
      <c r="AV8297" s="191" t="str">
        <f t="shared" si="133"/>
        <v>522_RS_47.8_4_202425</v>
      </c>
      <c r="AW8297" s="191" t="s">
        <v>92</v>
      </c>
      <c r="AX8297" s="18">
        <v>202425</v>
      </c>
      <c r="AY8297" s="191">
        <v>522</v>
      </c>
      <c r="AZ8297" s="191">
        <v>47.8</v>
      </c>
      <c r="BA8297" s="191">
        <v>4</v>
      </c>
      <c r="BB8297" s="191">
        <v>0</v>
      </c>
    </row>
    <row r="8298" spans="48:54" x14ac:dyDescent="0.2">
      <c r="AV8298" s="191" t="str">
        <f t="shared" si="133"/>
        <v>524_RS_47.8_4_202425</v>
      </c>
      <c r="AW8298" s="191" t="s">
        <v>92</v>
      </c>
      <c r="AX8298" s="18">
        <v>202425</v>
      </c>
      <c r="AY8298" s="191">
        <v>524</v>
      </c>
      <c r="AZ8298" s="191">
        <v>47.8</v>
      </c>
      <c r="BA8298" s="191">
        <v>4</v>
      </c>
      <c r="BB8298" s="191">
        <v>0</v>
      </c>
    </row>
    <row r="8299" spans="48:54" x14ac:dyDescent="0.2">
      <c r="AV8299" s="191" t="str">
        <f t="shared" si="133"/>
        <v>526_RS_47.8_4_202425</v>
      </c>
      <c r="AW8299" s="191" t="s">
        <v>92</v>
      </c>
      <c r="AX8299" s="18">
        <v>202425</v>
      </c>
      <c r="AY8299" s="191">
        <v>526</v>
      </c>
      <c r="AZ8299" s="191">
        <v>47.8</v>
      </c>
      <c r="BA8299" s="191">
        <v>4</v>
      </c>
      <c r="BB8299" s="191">
        <v>0</v>
      </c>
    </row>
    <row r="8300" spans="48:54" x14ac:dyDescent="0.2">
      <c r="AV8300" s="191" t="str">
        <f t="shared" si="133"/>
        <v>528_RS_47.8_4_202425</v>
      </c>
      <c r="AW8300" s="191" t="s">
        <v>92</v>
      </c>
      <c r="AX8300" s="18">
        <v>202425</v>
      </c>
      <c r="AY8300" s="191">
        <v>528</v>
      </c>
      <c r="AZ8300" s="191">
        <v>47.8</v>
      </c>
      <c r="BA8300" s="191">
        <v>4</v>
      </c>
      <c r="BB8300" s="191">
        <v>0</v>
      </c>
    </row>
    <row r="8301" spans="48:54" x14ac:dyDescent="0.2">
      <c r="AV8301" s="191" t="str">
        <f t="shared" si="133"/>
        <v>530_RS_47.8_4_202425</v>
      </c>
      <c r="AW8301" s="191" t="s">
        <v>92</v>
      </c>
      <c r="AX8301" s="18">
        <v>202425</v>
      </c>
      <c r="AY8301" s="191">
        <v>530</v>
      </c>
      <c r="AZ8301" s="191">
        <v>47.8</v>
      </c>
      <c r="BA8301" s="191">
        <v>4</v>
      </c>
      <c r="BB8301" s="191">
        <v>0</v>
      </c>
    </row>
    <row r="8302" spans="48:54" x14ac:dyDescent="0.2">
      <c r="AV8302" s="191" t="str">
        <f t="shared" si="133"/>
        <v>532_RS_47.8_4_202425</v>
      </c>
      <c r="AW8302" s="191" t="s">
        <v>92</v>
      </c>
      <c r="AX8302" s="18">
        <v>202425</v>
      </c>
      <c r="AY8302" s="191">
        <v>532</v>
      </c>
      <c r="AZ8302" s="191">
        <v>47.8</v>
      </c>
      <c r="BA8302" s="191">
        <v>4</v>
      </c>
      <c r="BB8302" s="191">
        <v>0</v>
      </c>
    </row>
    <row r="8303" spans="48:54" x14ac:dyDescent="0.2">
      <c r="AV8303" s="191" t="str">
        <f t="shared" si="133"/>
        <v>534_RS_47.8_4_202425</v>
      </c>
      <c r="AW8303" s="191" t="s">
        <v>92</v>
      </c>
      <c r="AX8303" s="18">
        <v>202425</v>
      </c>
      <c r="AY8303" s="191">
        <v>534</v>
      </c>
      <c r="AZ8303" s="191">
        <v>47.8</v>
      </c>
      <c r="BA8303" s="191">
        <v>4</v>
      </c>
      <c r="BB8303" s="191">
        <v>0</v>
      </c>
    </row>
    <row r="8304" spans="48:54" x14ac:dyDescent="0.2">
      <c r="AV8304" s="191" t="str">
        <f t="shared" si="133"/>
        <v>536_RS_47.8_4_202425</v>
      </c>
      <c r="AW8304" s="191" t="s">
        <v>92</v>
      </c>
      <c r="AX8304" s="18">
        <v>202425</v>
      </c>
      <c r="AY8304" s="191">
        <v>536</v>
      </c>
      <c r="AZ8304" s="191">
        <v>47.8</v>
      </c>
      <c r="BA8304" s="191">
        <v>4</v>
      </c>
      <c r="BB8304" s="191">
        <v>0</v>
      </c>
    </row>
    <row r="8305" spans="48:54" x14ac:dyDescent="0.2">
      <c r="AV8305" s="191" t="str">
        <f t="shared" si="133"/>
        <v>538_RS_47.8_4_202425</v>
      </c>
      <c r="AW8305" s="191" t="s">
        <v>92</v>
      </c>
      <c r="AX8305" s="18">
        <v>202425</v>
      </c>
      <c r="AY8305" s="191">
        <v>538</v>
      </c>
      <c r="AZ8305" s="191">
        <v>47.8</v>
      </c>
      <c r="BA8305" s="191">
        <v>4</v>
      </c>
      <c r="BB8305" s="191">
        <v>0</v>
      </c>
    </row>
    <row r="8306" spans="48:54" x14ac:dyDescent="0.2">
      <c r="AV8306" s="191" t="str">
        <f t="shared" si="133"/>
        <v>540_RS_47.8_4_202425</v>
      </c>
      <c r="AW8306" s="191" t="s">
        <v>92</v>
      </c>
      <c r="AX8306" s="18">
        <v>202425</v>
      </c>
      <c r="AY8306" s="191">
        <v>540</v>
      </c>
      <c r="AZ8306" s="191">
        <v>47.8</v>
      </c>
      <c r="BA8306" s="191">
        <v>4</v>
      </c>
      <c r="BB8306" s="191">
        <v>0</v>
      </c>
    </row>
    <row r="8307" spans="48:54" x14ac:dyDescent="0.2">
      <c r="AV8307" s="191" t="str">
        <f t="shared" si="133"/>
        <v>542_RS_47.8_4_202425</v>
      </c>
      <c r="AW8307" s="191" t="s">
        <v>92</v>
      </c>
      <c r="AX8307" s="18">
        <v>202425</v>
      </c>
      <c r="AY8307" s="191">
        <v>542</v>
      </c>
      <c r="AZ8307" s="191">
        <v>47.8</v>
      </c>
      <c r="BA8307" s="191">
        <v>4</v>
      </c>
      <c r="BB8307" s="191">
        <v>0</v>
      </c>
    </row>
    <row r="8308" spans="48:54" x14ac:dyDescent="0.2">
      <c r="AV8308" s="191" t="str">
        <f t="shared" si="133"/>
        <v>544_RS_47.8_4_202425</v>
      </c>
      <c r="AW8308" s="191" t="s">
        <v>92</v>
      </c>
      <c r="AX8308" s="18">
        <v>202425</v>
      </c>
      <c r="AY8308" s="191">
        <v>544</v>
      </c>
      <c r="AZ8308" s="191">
        <v>47.8</v>
      </c>
      <c r="BA8308" s="191">
        <v>4</v>
      </c>
      <c r="BB8308" s="191">
        <v>0</v>
      </c>
    </row>
    <row r="8309" spans="48:54" x14ac:dyDescent="0.2">
      <c r="AV8309" s="191" t="str">
        <f t="shared" si="133"/>
        <v>545_RS_47.8_4_202425</v>
      </c>
      <c r="AW8309" s="191" t="s">
        <v>92</v>
      </c>
      <c r="AX8309" s="18">
        <v>202425</v>
      </c>
      <c r="AY8309" s="191">
        <v>545</v>
      </c>
      <c r="AZ8309" s="191">
        <v>47.8</v>
      </c>
      <c r="BA8309" s="191">
        <v>4</v>
      </c>
      <c r="BB8309" s="191">
        <v>0</v>
      </c>
    </row>
    <row r="8310" spans="48:54" x14ac:dyDescent="0.2">
      <c r="AV8310" s="191" t="str">
        <f t="shared" si="133"/>
        <v>546_RS_47.8_4_202425</v>
      </c>
      <c r="AW8310" s="191" t="s">
        <v>92</v>
      </c>
      <c r="AX8310" s="18">
        <v>202425</v>
      </c>
      <c r="AY8310" s="191">
        <v>546</v>
      </c>
      <c r="AZ8310" s="191">
        <v>47.8</v>
      </c>
      <c r="BA8310" s="191">
        <v>4</v>
      </c>
      <c r="BB8310" s="191">
        <v>0</v>
      </c>
    </row>
    <row r="8311" spans="48:54" x14ac:dyDescent="0.2">
      <c r="AV8311" s="191" t="str">
        <f t="shared" si="133"/>
        <v>548_RS_47.8_4_202425</v>
      </c>
      <c r="AW8311" s="191" t="s">
        <v>92</v>
      </c>
      <c r="AX8311" s="18">
        <v>202425</v>
      </c>
      <c r="AY8311" s="191">
        <v>548</v>
      </c>
      <c r="AZ8311" s="191">
        <v>47.8</v>
      </c>
      <c r="BA8311" s="191">
        <v>4</v>
      </c>
      <c r="BB8311" s="191">
        <v>0</v>
      </c>
    </row>
    <row r="8312" spans="48:54" x14ac:dyDescent="0.2">
      <c r="AV8312" s="191" t="str">
        <f t="shared" si="133"/>
        <v>550_RS_47.8_4_202425</v>
      </c>
      <c r="AW8312" s="191" t="s">
        <v>92</v>
      </c>
      <c r="AX8312" s="18">
        <v>202425</v>
      </c>
      <c r="AY8312" s="191">
        <v>550</v>
      </c>
      <c r="AZ8312" s="191">
        <v>47.8</v>
      </c>
      <c r="BA8312" s="191">
        <v>4</v>
      </c>
      <c r="BB8312" s="191">
        <v>0</v>
      </c>
    </row>
    <row r="8313" spans="48:54" x14ac:dyDescent="0.2">
      <c r="AV8313" s="191" t="str">
        <f t="shared" si="133"/>
        <v>552_RS_47.8_4_202425</v>
      </c>
      <c r="AW8313" s="191" t="s">
        <v>92</v>
      </c>
      <c r="AX8313" s="18">
        <v>202425</v>
      </c>
      <c r="AY8313" s="191">
        <v>552</v>
      </c>
      <c r="AZ8313" s="191">
        <v>47.8</v>
      </c>
      <c r="BA8313" s="191">
        <v>4</v>
      </c>
      <c r="BB8313" s="191">
        <v>0</v>
      </c>
    </row>
    <row r="8314" spans="48:54" x14ac:dyDescent="0.2">
      <c r="AV8314" s="191" t="str">
        <f t="shared" si="133"/>
        <v>562_RS_47.8_4_202425</v>
      </c>
      <c r="AW8314" s="191" t="s">
        <v>92</v>
      </c>
      <c r="AX8314" s="18">
        <v>202425</v>
      </c>
      <c r="AY8314" s="191">
        <v>562</v>
      </c>
      <c r="AZ8314" s="191">
        <v>47.8</v>
      </c>
      <c r="BA8314" s="191">
        <v>4</v>
      </c>
      <c r="BB8314" s="191">
        <v>0</v>
      </c>
    </row>
    <row r="8315" spans="48:54" x14ac:dyDescent="0.2">
      <c r="AV8315" s="191" t="str">
        <f t="shared" si="133"/>
        <v>564_RS_47.8_4_202425</v>
      </c>
      <c r="AW8315" s="191" t="s">
        <v>92</v>
      </c>
      <c r="AX8315" s="18">
        <v>202425</v>
      </c>
      <c r="AY8315" s="191">
        <v>564</v>
      </c>
      <c r="AZ8315" s="191">
        <v>47.8</v>
      </c>
      <c r="BA8315" s="191">
        <v>4</v>
      </c>
      <c r="BB8315" s="191">
        <v>0</v>
      </c>
    </row>
    <row r="8316" spans="48:54" x14ac:dyDescent="0.2">
      <c r="AV8316" s="191" t="str">
        <f t="shared" si="133"/>
        <v>566_RS_47.8_4_202425</v>
      </c>
      <c r="AW8316" s="191" t="s">
        <v>92</v>
      </c>
      <c r="AX8316" s="18">
        <v>202425</v>
      </c>
      <c r="AY8316" s="191">
        <v>566</v>
      </c>
      <c r="AZ8316" s="191">
        <v>47.8</v>
      </c>
      <c r="BA8316" s="191">
        <v>4</v>
      </c>
      <c r="BB8316" s="191">
        <v>0</v>
      </c>
    </row>
    <row r="8317" spans="48:54" x14ac:dyDescent="0.2">
      <c r="AV8317" s="191" t="str">
        <f t="shared" si="133"/>
        <v>568_RS_47.8_4_202425</v>
      </c>
      <c r="AW8317" s="191" t="s">
        <v>92</v>
      </c>
      <c r="AX8317" s="18">
        <v>202425</v>
      </c>
      <c r="AY8317" s="191">
        <v>568</v>
      </c>
      <c r="AZ8317" s="191">
        <v>47.8</v>
      </c>
      <c r="BA8317" s="191">
        <v>4</v>
      </c>
      <c r="BB8317" s="191">
        <v>0</v>
      </c>
    </row>
    <row r="8318" spans="48:54" x14ac:dyDescent="0.2">
      <c r="AV8318" s="191" t="str">
        <f t="shared" si="133"/>
        <v>572_RS_47.8_4_202425</v>
      </c>
      <c r="AW8318" s="191" t="s">
        <v>92</v>
      </c>
      <c r="AX8318" s="18">
        <v>202425</v>
      </c>
      <c r="AY8318" s="191">
        <v>572</v>
      </c>
      <c r="AZ8318" s="191">
        <v>47.8</v>
      </c>
      <c r="BA8318" s="191">
        <v>4</v>
      </c>
      <c r="BB8318" s="191">
        <v>61038.548999999999</v>
      </c>
    </row>
    <row r="8319" spans="48:54" x14ac:dyDescent="0.2">
      <c r="AV8319" s="191" t="str">
        <f t="shared" si="133"/>
        <v>574_RS_47.8_4_202425</v>
      </c>
      <c r="AW8319" s="191" t="s">
        <v>92</v>
      </c>
      <c r="AX8319" s="18">
        <v>202425</v>
      </c>
      <c r="AY8319" s="191">
        <v>574</v>
      </c>
      <c r="AZ8319" s="191">
        <v>47.8</v>
      </c>
      <c r="BA8319" s="191">
        <v>4</v>
      </c>
      <c r="BB8319" s="191">
        <v>43614.7</v>
      </c>
    </row>
    <row r="8320" spans="48:54" x14ac:dyDescent="0.2">
      <c r="AV8320" s="191" t="str">
        <f t="shared" si="133"/>
        <v>576_RS_47.8_4_202425</v>
      </c>
      <c r="AW8320" s="191" t="s">
        <v>92</v>
      </c>
      <c r="AX8320" s="18">
        <v>202425</v>
      </c>
      <c r="AY8320" s="191">
        <v>576</v>
      </c>
      <c r="AZ8320" s="191">
        <v>47.8</v>
      </c>
      <c r="BA8320" s="191">
        <v>4</v>
      </c>
      <c r="BB8320" s="191">
        <v>89553.048319999682</v>
      </c>
    </row>
    <row r="8321" spans="48:54" x14ac:dyDescent="0.2">
      <c r="AV8321" s="191" t="str">
        <f t="shared" si="133"/>
        <v>582_RS_47.8_4_202425</v>
      </c>
      <c r="AW8321" s="191" t="s">
        <v>92</v>
      </c>
      <c r="AX8321" s="18">
        <v>202425</v>
      </c>
      <c r="AY8321" s="191">
        <v>582</v>
      </c>
      <c r="AZ8321" s="191">
        <v>47.8</v>
      </c>
      <c r="BA8321" s="191">
        <v>4</v>
      </c>
      <c r="BB8321" s="191">
        <v>0</v>
      </c>
    </row>
    <row r="8322" spans="48:54" x14ac:dyDescent="0.2">
      <c r="AV8322" s="191" t="str">
        <f t="shared" si="133"/>
        <v>584_RS_47.8_4_202425</v>
      </c>
      <c r="AW8322" s="191" t="s">
        <v>92</v>
      </c>
      <c r="AX8322" s="18">
        <v>202425</v>
      </c>
      <c r="AY8322" s="191">
        <v>584</v>
      </c>
      <c r="AZ8322" s="191">
        <v>47.8</v>
      </c>
      <c r="BA8322" s="191">
        <v>4</v>
      </c>
      <c r="BB8322" s="191">
        <v>0</v>
      </c>
    </row>
    <row r="8323" spans="48:54" x14ac:dyDescent="0.2">
      <c r="AV8323" s="191" t="str">
        <f t="shared" si="133"/>
        <v>586_RS_47.8_4_202425</v>
      </c>
      <c r="AW8323" s="191" t="s">
        <v>92</v>
      </c>
      <c r="AX8323" s="18">
        <v>202425</v>
      </c>
      <c r="AY8323" s="191">
        <v>586</v>
      </c>
      <c r="AZ8323" s="191">
        <v>47.8</v>
      </c>
      <c r="BA8323" s="191">
        <v>4</v>
      </c>
      <c r="BB8323" s="191">
        <v>0</v>
      </c>
    </row>
    <row r="8324" spans="48:54" x14ac:dyDescent="0.2">
      <c r="AV8324" s="191" t="str">
        <f t="shared" ref="AV8324:AV8387" si="134">AY8324&amp;"_"&amp;AW8324&amp;"_"&amp;AZ8324&amp;"_"&amp;BA8324&amp;"_"&amp;AX8324</f>
        <v>512_RS_47.8_5_202425</v>
      </c>
      <c r="AW8324" s="191" t="s">
        <v>92</v>
      </c>
      <c r="AX8324" s="18">
        <v>202425</v>
      </c>
      <c r="AY8324" s="191">
        <v>512</v>
      </c>
      <c r="AZ8324" s="191">
        <v>47.8</v>
      </c>
      <c r="BA8324" s="191">
        <v>5</v>
      </c>
      <c r="BB8324" s="191">
        <v>0</v>
      </c>
    </row>
    <row r="8325" spans="48:54" x14ac:dyDescent="0.2">
      <c r="AV8325" s="191" t="str">
        <f t="shared" si="134"/>
        <v>514_RS_47.8_5_202425</v>
      </c>
      <c r="AW8325" s="191" t="s">
        <v>92</v>
      </c>
      <c r="AX8325" s="18">
        <v>202425</v>
      </c>
      <c r="AY8325" s="191">
        <v>514</v>
      </c>
      <c r="AZ8325" s="191">
        <v>47.8</v>
      </c>
      <c r="BA8325" s="191">
        <v>5</v>
      </c>
      <c r="BB8325" s="191">
        <v>0</v>
      </c>
    </row>
    <row r="8326" spans="48:54" x14ac:dyDescent="0.2">
      <c r="AV8326" s="191" t="str">
        <f t="shared" si="134"/>
        <v>516_RS_47.8_5_202425</v>
      </c>
      <c r="AW8326" s="191" t="s">
        <v>92</v>
      </c>
      <c r="AX8326" s="18">
        <v>202425</v>
      </c>
      <c r="AY8326" s="191">
        <v>516</v>
      </c>
      <c r="AZ8326" s="191">
        <v>47.8</v>
      </c>
      <c r="BA8326" s="191">
        <v>5</v>
      </c>
      <c r="BB8326" s="191">
        <v>0</v>
      </c>
    </row>
    <row r="8327" spans="48:54" x14ac:dyDescent="0.2">
      <c r="AV8327" s="191" t="str">
        <f t="shared" si="134"/>
        <v>518_RS_47.8_5_202425</v>
      </c>
      <c r="AW8327" s="191" t="s">
        <v>92</v>
      </c>
      <c r="AX8327" s="18">
        <v>202425</v>
      </c>
      <c r="AY8327" s="191">
        <v>518</v>
      </c>
      <c r="AZ8327" s="191">
        <v>47.8</v>
      </c>
      <c r="BA8327" s="191">
        <v>5</v>
      </c>
      <c r="BB8327" s="191">
        <v>0</v>
      </c>
    </row>
    <row r="8328" spans="48:54" x14ac:dyDescent="0.2">
      <c r="AV8328" s="191" t="str">
        <f t="shared" si="134"/>
        <v>520_RS_47.8_5_202425</v>
      </c>
      <c r="AW8328" s="191" t="s">
        <v>92</v>
      </c>
      <c r="AX8328" s="18">
        <v>202425</v>
      </c>
      <c r="AY8328" s="191">
        <v>520</v>
      </c>
      <c r="AZ8328" s="191">
        <v>47.8</v>
      </c>
      <c r="BA8328" s="191">
        <v>5</v>
      </c>
      <c r="BB8328" s="191">
        <v>0</v>
      </c>
    </row>
    <row r="8329" spans="48:54" x14ac:dyDescent="0.2">
      <c r="AV8329" s="191" t="str">
        <f t="shared" si="134"/>
        <v>522_RS_47.8_5_202425</v>
      </c>
      <c r="AW8329" s="191" t="s">
        <v>92</v>
      </c>
      <c r="AX8329" s="18">
        <v>202425</v>
      </c>
      <c r="AY8329" s="191">
        <v>522</v>
      </c>
      <c r="AZ8329" s="191">
        <v>47.8</v>
      </c>
      <c r="BA8329" s="191">
        <v>5</v>
      </c>
      <c r="BB8329" s="191">
        <v>0</v>
      </c>
    </row>
    <row r="8330" spans="48:54" x14ac:dyDescent="0.2">
      <c r="AV8330" s="191" t="str">
        <f t="shared" si="134"/>
        <v>524_RS_47.8_5_202425</v>
      </c>
      <c r="AW8330" s="191" t="s">
        <v>92</v>
      </c>
      <c r="AX8330" s="18">
        <v>202425</v>
      </c>
      <c r="AY8330" s="191">
        <v>524</v>
      </c>
      <c r="AZ8330" s="191">
        <v>47.8</v>
      </c>
      <c r="BA8330" s="191">
        <v>5</v>
      </c>
      <c r="BB8330" s="191">
        <v>0</v>
      </c>
    </row>
    <row r="8331" spans="48:54" x14ac:dyDescent="0.2">
      <c r="AV8331" s="191" t="str">
        <f t="shared" si="134"/>
        <v>526_RS_47.8_5_202425</v>
      </c>
      <c r="AW8331" s="191" t="s">
        <v>92</v>
      </c>
      <c r="AX8331" s="18">
        <v>202425</v>
      </c>
      <c r="AY8331" s="191">
        <v>526</v>
      </c>
      <c r="AZ8331" s="191">
        <v>47.8</v>
      </c>
      <c r="BA8331" s="191">
        <v>5</v>
      </c>
      <c r="BB8331" s="191">
        <v>0</v>
      </c>
    </row>
    <row r="8332" spans="48:54" x14ac:dyDescent="0.2">
      <c r="AV8332" s="191" t="str">
        <f t="shared" si="134"/>
        <v>528_RS_47.8_5_202425</v>
      </c>
      <c r="AW8332" s="191" t="s">
        <v>92</v>
      </c>
      <c r="AX8332" s="18">
        <v>202425</v>
      </c>
      <c r="AY8332" s="191">
        <v>528</v>
      </c>
      <c r="AZ8332" s="191">
        <v>47.8</v>
      </c>
      <c r="BA8332" s="191">
        <v>5</v>
      </c>
      <c r="BB8332" s="191">
        <v>0</v>
      </c>
    </row>
    <row r="8333" spans="48:54" x14ac:dyDescent="0.2">
      <c r="AV8333" s="191" t="str">
        <f t="shared" si="134"/>
        <v>530_RS_47.8_5_202425</v>
      </c>
      <c r="AW8333" s="191" t="s">
        <v>92</v>
      </c>
      <c r="AX8333" s="18">
        <v>202425</v>
      </c>
      <c r="AY8333" s="191">
        <v>530</v>
      </c>
      <c r="AZ8333" s="191">
        <v>47.8</v>
      </c>
      <c r="BA8333" s="191">
        <v>5</v>
      </c>
      <c r="BB8333" s="191">
        <v>0</v>
      </c>
    </row>
    <row r="8334" spans="48:54" x14ac:dyDescent="0.2">
      <c r="AV8334" s="191" t="str">
        <f t="shared" si="134"/>
        <v>532_RS_47.8_5_202425</v>
      </c>
      <c r="AW8334" s="191" t="s">
        <v>92</v>
      </c>
      <c r="AX8334" s="18">
        <v>202425</v>
      </c>
      <c r="AY8334" s="191">
        <v>532</v>
      </c>
      <c r="AZ8334" s="191">
        <v>47.8</v>
      </c>
      <c r="BA8334" s="191">
        <v>5</v>
      </c>
      <c r="BB8334" s="191">
        <v>0</v>
      </c>
    </row>
    <row r="8335" spans="48:54" x14ac:dyDescent="0.2">
      <c r="AV8335" s="191" t="str">
        <f t="shared" si="134"/>
        <v>534_RS_47.8_5_202425</v>
      </c>
      <c r="AW8335" s="191" t="s">
        <v>92</v>
      </c>
      <c r="AX8335" s="18">
        <v>202425</v>
      </c>
      <c r="AY8335" s="191">
        <v>534</v>
      </c>
      <c r="AZ8335" s="191">
        <v>47.8</v>
      </c>
      <c r="BA8335" s="191">
        <v>5</v>
      </c>
      <c r="BB8335" s="191">
        <v>0</v>
      </c>
    </row>
    <row r="8336" spans="48:54" x14ac:dyDescent="0.2">
      <c r="AV8336" s="191" t="str">
        <f t="shared" si="134"/>
        <v>536_RS_47.8_5_202425</v>
      </c>
      <c r="AW8336" s="191" t="s">
        <v>92</v>
      </c>
      <c r="AX8336" s="18">
        <v>202425</v>
      </c>
      <c r="AY8336" s="191">
        <v>536</v>
      </c>
      <c r="AZ8336" s="191">
        <v>47.8</v>
      </c>
      <c r="BA8336" s="191">
        <v>5</v>
      </c>
      <c r="BB8336" s="191">
        <v>0</v>
      </c>
    </row>
    <row r="8337" spans="48:54" x14ac:dyDescent="0.2">
      <c r="AV8337" s="191" t="str">
        <f t="shared" si="134"/>
        <v>538_RS_47.8_5_202425</v>
      </c>
      <c r="AW8337" s="191" t="s">
        <v>92</v>
      </c>
      <c r="AX8337" s="18">
        <v>202425</v>
      </c>
      <c r="AY8337" s="191">
        <v>538</v>
      </c>
      <c r="AZ8337" s="191">
        <v>47.8</v>
      </c>
      <c r="BA8337" s="191">
        <v>5</v>
      </c>
      <c r="BB8337" s="191">
        <v>0</v>
      </c>
    </row>
    <row r="8338" spans="48:54" x14ac:dyDescent="0.2">
      <c r="AV8338" s="191" t="str">
        <f t="shared" si="134"/>
        <v>540_RS_47.8_5_202425</v>
      </c>
      <c r="AW8338" s="191" t="s">
        <v>92</v>
      </c>
      <c r="AX8338" s="18">
        <v>202425</v>
      </c>
      <c r="AY8338" s="191">
        <v>540</v>
      </c>
      <c r="AZ8338" s="191">
        <v>47.8</v>
      </c>
      <c r="BA8338" s="191">
        <v>5</v>
      </c>
      <c r="BB8338" s="191">
        <v>0</v>
      </c>
    </row>
    <row r="8339" spans="48:54" x14ac:dyDescent="0.2">
      <c r="AV8339" s="191" t="str">
        <f t="shared" si="134"/>
        <v>542_RS_47.8_5_202425</v>
      </c>
      <c r="AW8339" s="191" t="s">
        <v>92</v>
      </c>
      <c r="AX8339" s="18">
        <v>202425</v>
      </c>
      <c r="AY8339" s="191">
        <v>542</v>
      </c>
      <c r="AZ8339" s="191">
        <v>47.8</v>
      </c>
      <c r="BA8339" s="191">
        <v>5</v>
      </c>
      <c r="BB8339" s="191">
        <v>0</v>
      </c>
    </row>
    <row r="8340" spans="48:54" x14ac:dyDescent="0.2">
      <c r="AV8340" s="191" t="str">
        <f t="shared" si="134"/>
        <v>544_RS_47.8_5_202425</v>
      </c>
      <c r="AW8340" s="191" t="s">
        <v>92</v>
      </c>
      <c r="AX8340" s="18">
        <v>202425</v>
      </c>
      <c r="AY8340" s="191">
        <v>544</v>
      </c>
      <c r="AZ8340" s="191">
        <v>47.8</v>
      </c>
      <c r="BA8340" s="191">
        <v>5</v>
      </c>
      <c r="BB8340" s="191">
        <v>0</v>
      </c>
    </row>
    <row r="8341" spans="48:54" x14ac:dyDescent="0.2">
      <c r="AV8341" s="191" t="str">
        <f t="shared" si="134"/>
        <v>545_RS_47.8_5_202425</v>
      </c>
      <c r="AW8341" s="191" t="s">
        <v>92</v>
      </c>
      <c r="AX8341" s="18">
        <v>202425</v>
      </c>
      <c r="AY8341" s="191">
        <v>545</v>
      </c>
      <c r="AZ8341" s="191">
        <v>47.8</v>
      </c>
      <c r="BA8341" s="191">
        <v>5</v>
      </c>
      <c r="BB8341" s="191">
        <v>0</v>
      </c>
    </row>
    <row r="8342" spans="48:54" x14ac:dyDescent="0.2">
      <c r="AV8342" s="191" t="str">
        <f t="shared" si="134"/>
        <v>546_RS_47.8_5_202425</v>
      </c>
      <c r="AW8342" s="191" t="s">
        <v>92</v>
      </c>
      <c r="AX8342" s="18">
        <v>202425</v>
      </c>
      <c r="AY8342" s="191">
        <v>546</v>
      </c>
      <c r="AZ8342" s="191">
        <v>47.8</v>
      </c>
      <c r="BA8342" s="191">
        <v>5</v>
      </c>
      <c r="BB8342" s="191">
        <v>0</v>
      </c>
    </row>
    <row r="8343" spans="48:54" x14ac:dyDescent="0.2">
      <c r="AV8343" s="191" t="str">
        <f t="shared" si="134"/>
        <v>548_RS_47.8_5_202425</v>
      </c>
      <c r="AW8343" s="191" t="s">
        <v>92</v>
      </c>
      <c r="AX8343" s="18">
        <v>202425</v>
      </c>
      <c r="AY8343" s="191">
        <v>548</v>
      </c>
      <c r="AZ8343" s="191">
        <v>47.8</v>
      </c>
      <c r="BA8343" s="191">
        <v>5</v>
      </c>
      <c r="BB8343" s="191">
        <v>0</v>
      </c>
    </row>
    <row r="8344" spans="48:54" x14ac:dyDescent="0.2">
      <c r="AV8344" s="191" t="str">
        <f t="shared" si="134"/>
        <v>550_RS_47.8_5_202425</v>
      </c>
      <c r="AW8344" s="191" t="s">
        <v>92</v>
      </c>
      <c r="AX8344" s="18">
        <v>202425</v>
      </c>
      <c r="AY8344" s="191">
        <v>550</v>
      </c>
      <c r="AZ8344" s="191">
        <v>47.8</v>
      </c>
      <c r="BA8344" s="191">
        <v>5</v>
      </c>
      <c r="BB8344" s="191">
        <v>0</v>
      </c>
    </row>
    <row r="8345" spans="48:54" x14ac:dyDescent="0.2">
      <c r="AV8345" s="191" t="str">
        <f t="shared" si="134"/>
        <v>552_RS_47.8_5_202425</v>
      </c>
      <c r="AW8345" s="191" t="s">
        <v>92</v>
      </c>
      <c r="AX8345" s="18">
        <v>202425</v>
      </c>
      <c r="AY8345" s="191">
        <v>552</v>
      </c>
      <c r="AZ8345" s="191">
        <v>47.8</v>
      </c>
      <c r="BA8345" s="191">
        <v>5</v>
      </c>
      <c r="BB8345" s="191">
        <v>0</v>
      </c>
    </row>
    <row r="8346" spans="48:54" x14ac:dyDescent="0.2">
      <c r="AV8346" s="191" t="str">
        <f t="shared" si="134"/>
        <v>562_RS_47.8_5_202425</v>
      </c>
      <c r="AW8346" s="191" t="s">
        <v>92</v>
      </c>
      <c r="AX8346" s="18">
        <v>202425</v>
      </c>
      <c r="AY8346" s="191">
        <v>562</v>
      </c>
      <c r="AZ8346" s="191">
        <v>47.8</v>
      </c>
      <c r="BA8346" s="191">
        <v>5</v>
      </c>
      <c r="BB8346" s="191">
        <v>0</v>
      </c>
    </row>
    <row r="8347" spans="48:54" x14ac:dyDescent="0.2">
      <c r="AV8347" s="191" t="str">
        <f t="shared" si="134"/>
        <v>564_RS_47.8_5_202425</v>
      </c>
      <c r="AW8347" s="191" t="s">
        <v>92</v>
      </c>
      <c r="AX8347" s="18">
        <v>202425</v>
      </c>
      <c r="AY8347" s="191">
        <v>564</v>
      </c>
      <c r="AZ8347" s="191">
        <v>47.8</v>
      </c>
      <c r="BA8347" s="191">
        <v>5</v>
      </c>
      <c r="BB8347" s="191">
        <v>0</v>
      </c>
    </row>
    <row r="8348" spans="48:54" x14ac:dyDescent="0.2">
      <c r="AV8348" s="191" t="str">
        <f t="shared" si="134"/>
        <v>566_RS_47.8_5_202425</v>
      </c>
      <c r="AW8348" s="191" t="s">
        <v>92</v>
      </c>
      <c r="AX8348" s="18">
        <v>202425</v>
      </c>
      <c r="AY8348" s="191">
        <v>566</v>
      </c>
      <c r="AZ8348" s="191">
        <v>47.8</v>
      </c>
      <c r="BA8348" s="191">
        <v>5</v>
      </c>
      <c r="BB8348" s="191">
        <v>0</v>
      </c>
    </row>
    <row r="8349" spans="48:54" x14ac:dyDescent="0.2">
      <c r="AV8349" s="191" t="str">
        <f t="shared" si="134"/>
        <v>568_RS_47.8_5_202425</v>
      </c>
      <c r="AW8349" s="191" t="s">
        <v>92</v>
      </c>
      <c r="AX8349" s="18">
        <v>202425</v>
      </c>
      <c r="AY8349" s="191">
        <v>568</v>
      </c>
      <c r="AZ8349" s="191">
        <v>47.8</v>
      </c>
      <c r="BA8349" s="191">
        <v>5</v>
      </c>
      <c r="BB8349" s="191">
        <v>0</v>
      </c>
    </row>
    <row r="8350" spans="48:54" x14ac:dyDescent="0.2">
      <c r="AV8350" s="191" t="str">
        <f t="shared" si="134"/>
        <v>572_RS_47.8_5_202425</v>
      </c>
      <c r="AW8350" s="191" t="s">
        <v>92</v>
      </c>
      <c r="AX8350" s="18">
        <v>202425</v>
      </c>
      <c r="AY8350" s="191">
        <v>572</v>
      </c>
      <c r="AZ8350" s="191">
        <v>47.8</v>
      </c>
      <c r="BA8350" s="191">
        <v>5</v>
      </c>
      <c r="BB8350" s="191">
        <v>-1967.221</v>
      </c>
    </row>
    <row r="8351" spans="48:54" x14ac:dyDescent="0.2">
      <c r="AV8351" s="191" t="str">
        <f t="shared" si="134"/>
        <v>574_RS_47.8_5_202425</v>
      </c>
      <c r="AW8351" s="191" t="s">
        <v>92</v>
      </c>
      <c r="AX8351" s="18">
        <v>202425</v>
      </c>
      <c r="AY8351" s="191">
        <v>574</v>
      </c>
      <c r="AZ8351" s="191">
        <v>47.8</v>
      </c>
      <c r="BA8351" s="191">
        <v>5</v>
      </c>
      <c r="BB8351" s="191">
        <v>-981.68</v>
      </c>
    </row>
    <row r="8352" spans="48:54" x14ac:dyDescent="0.2">
      <c r="AV8352" s="191" t="str">
        <f t="shared" si="134"/>
        <v>576_RS_47.8_5_202425</v>
      </c>
      <c r="AW8352" s="191" t="s">
        <v>92</v>
      </c>
      <c r="AX8352" s="18">
        <v>202425</v>
      </c>
      <c r="AY8352" s="191">
        <v>576</v>
      </c>
      <c r="AZ8352" s="191">
        <v>47.8</v>
      </c>
      <c r="BA8352" s="191">
        <v>5</v>
      </c>
      <c r="BB8352" s="191">
        <v>0</v>
      </c>
    </row>
    <row r="8353" spans="48:54" x14ac:dyDescent="0.2">
      <c r="AV8353" s="191" t="str">
        <f t="shared" si="134"/>
        <v>582_RS_47.8_5_202425</v>
      </c>
      <c r="AW8353" s="191" t="s">
        <v>92</v>
      </c>
      <c r="AX8353" s="18">
        <v>202425</v>
      </c>
      <c r="AY8353" s="191">
        <v>582</v>
      </c>
      <c r="AZ8353" s="191">
        <v>47.8</v>
      </c>
      <c r="BA8353" s="191">
        <v>5</v>
      </c>
      <c r="BB8353" s="191">
        <v>0</v>
      </c>
    </row>
    <row r="8354" spans="48:54" x14ac:dyDescent="0.2">
      <c r="AV8354" s="191" t="str">
        <f t="shared" si="134"/>
        <v>584_RS_47.8_5_202425</v>
      </c>
      <c r="AW8354" s="191" t="s">
        <v>92</v>
      </c>
      <c r="AX8354" s="18">
        <v>202425</v>
      </c>
      <c r="AY8354" s="191">
        <v>584</v>
      </c>
      <c r="AZ8354" s="191">
        <v>47.8</v>
      </c>
      <c r="BA8354" s="191">
        <v>5</v>
      </c>
      <c r="BB8354" s="191">
        <v>0</v>
      </c>
    </row>
    <row r="8355" spans="48:54" x14ac:dyDescent="0.2">
      <c r="AV8355" s="191" t="str">
        <f t="shared" si="134"/>
        <v>586_RS_47.8_5_202425</v>
      </c>
      <c r="AW8355" s="191" t="s">
        <v>92</v>
      </c>
      <c r="AX8355" s="18">
        <v>202425</v>
      </c>
      <c r="AY8355" s="191">
        <v>586</v>
      </c>
      <c r="AZ8355" s="191">
        <v>47.8</v>
      </c>
      <c r="BA8355" s="191">
        <v>5</v>
      </c>
      <c r="BB8355" s="191">
        <v>0</v>
      </c>
    </row>
    <row r="8356" spans="48:54" x14ac:dyDescent="0.2">
      <c r="AV8356" s="191" t="str">
        <f t="shared" si="134"/>
        <v>512_RS_50.1_1_202425</v>
      </c>
      <c r="AW8356" s="191" t="s">
        <v>92</v>
      </c>
      <c r="AX8356" s="18">
        <v>202425</v>
      </c>
      <c r="AY8356" s="191">
        <v>512</v>
      </c>
      <c r="AZ8356" s="191">
        <v>50.1</v>
      </c>
      <c r="BA8356" s="191">
        <v>1</v>
      </c>
      <c r="BB8356" s="191">
        <v>0</v>
      </c>
    </row>
    <row r="8357" spans="48:54" x14ac:dyDescent="0.2">
      <c r="AV8357" s="191" t="str">
        <f t="shared" si="134"/>
        <v>514_RS_50.1_1_202425</v>
      </c>
      <c r="AW8357" s="191" t="s">
        <v>92</v>
      </c>
      <c r="AX8357" s="18">
        <v>202425</v>
      </c>
      <c r="AY8357" s="191">
        <v>514</v>
      </c>
      <c r="AZ8357" s="191">
        <v>50.1</v>
      </c>
      <c r="BA8357" s="191">
        <v>1</v>
      </c>
      <c r="BB8357" s="191">
        <v>0</v>
      </c>
    </row>
    <row r="8358" spans="48:54" x14ac:dyDescent="0.2">
      <c r="AV8358" s="191" t="str">
        <f t="shared" si="134"/>
        <v>516_RS_50.1_1_202425</v>
      </c>
      <c r="AW8358" s="191" t="s">
        <v>92</v>
      </c>
      <c r="AX8358" s="18">
        <v>202425</v>
      </c>
      <c r="AY8358" s="191">
        <v>516</v>
      </c>
      <c r="AZ8358" s="191">
        <v>50.1</v>
      </c>
      <c r="BA8358" s="191">
        <v>1</v>
      </c>
      <c r="BB8358" s="191">
        <v>0</v>
      </c>
    </row>
    <row r="8359" spans="48:54" x14ac:dyDescent="0.2">
      <c r="AV8359" s="191" t="str">
        <f t="shared" si="134"/>
        <v>518_RS_50.1_1_202425</v>
      </c>
      <c r="AW8359" s="191" t="s">
        <v>92</v>
      </c>
      <c r="AX8359" s="18">
        <v>202425</v>
      </c>
      <c r="AY8359" s="191">
        <v>518</v>
      </c>
      <c r="AZ8359" s="191">
        <v>50.1</v>
      </c>
      <c r="BA8359" s="191">
        <v>1</v>
      </c>
      <c r="BB8359" s="191">
        <v>0</v>
      </c>
    </row>
    <row r="8360" spans="48:54" x14ac:dyDescent="0.2">
      <c r="AV8360" s="191" t="str">
        <f t="shared" si="134"/>
        <v>520_RS_50.1_1_202425</v>
      </c>
      <c r="AW8360" s="191" t="s">
        <v>92</v>
      </c>
      <c r="AX8360" s="18">
        <v>202425</v>
      </c>
      <c r="AY8360" s="191">
        <v>520</v>
      </c>
      <c r="AZ8360" s="191">
        <v>50.1</v>
      </c>
      <c r="BA8360" s="191">
        <v>1</v>
      </c>
      <c r="BB8360" s="191">
        <v>0</v>
      </c>
    </row>
    <row r="8361" spans="48:54" x14ac:dyDescent="0.2">
      <c r="AV8361" s="191" t="str">
        <f t="shared" si="134"/>
        <v>522_RS_50.1_1_202425</v>
      </c>
      <c r="AW8361" s="191" t="s">
        <v>92</v>
      </c>
      <c r="AX8361" s="18">
        <v>202425</v>
      </c>
      <c r="AY8361" s="191">
        <v>522</v>
      </c>
      <c r="AZ8361" s="191">
        <v>50.1</v>
      </c>
      <c r="BA8361" s="191">
        <v>1</v>
      </c>
      <c r="BB8361" s="191">
        <v>0</v>
      </c>
    </row>
    <row r="8362" spans="48:54" x14ac:dyDescent="0.2">
      <c r="AV8362" s="191" t="str">
        <f t="shared" si="134"/>
        <v>524_RS_50.1_1_202425</v>
      </c>
      <c r="AW8362" s="191" t="s">
        <v>92</v>
      </c>
      <c r="AX8362" s="18">
        <v>202425</v>
      </c>
      <c r="AY8362" s="191">
        <v>524</v>
      </c>
      <c r="AZ8362" s="191">
        <v>50.1</v>
      </c>
      <c r="BA8362" s="191">
        <v>1</v>
      </c>
      <c r="BB8362" s="191">
        <v>0</v>
      </c>
    </row>
    <row r="8363" spans="48:54" x14ac:dyDescent="0.2">
      <c r="AV8363" s="191" t="str">
        <f t="shared" si="134"/>
        <v>526_RS_50.1_1_202425</v>
      </c>
      <c r="AW8363" s="191" t="s">
        <v>92</v>
      </c>
      <c r="AX8363" s="18">
        <v>202425</v>
      </c>
      <c r="AY8363" s="191">
        <v>526</v>
      </c>
      <c r="AZ8363" s="191">
        <v>50.1</v>
      </c>
      <c r="BA8363" s="191">
        <v>1</v>
      </c>
      <c r="BB8363" s="191">
        <v>0</v>
      </c>
    </row>
    <row r="8364" spans="48:54" x14ac:dyDescent="0.2">
      <c r="AV8364" s="191" t="str">
        <f t="shared" si="134"/>
        <v>528_RS_50.1_1_202425</v>
      </c>
      <c r="AW8364" s="191" t="s">
        <v>92</v>
      </c>
      <c r="AX8364" s="18">
        <v>202425</v>
      </c>
      <c r="AY8364" s="191">
        <v>528</v>
      </c>
      <c r="AZ8364" s="191">
        <v>50.1</v>
      </c>
      <c r="BA8364" s="191">
        <v>1</v>
      </c>
      <c r="BB8364" s="191">
        <v>0</v>
      </c>
    </row>
    <row r="8365" spans="48:54" x14ac:dyDescent="0.2">
      <c r="AV8365" s="191" t="str">
        <f t="shared" si="134"/>
        <v>530_RS_50.1_1_202425</v>
      </c>
      <c r="AW8365" s="191" t="s">
        <v>92</v>
      </c>
      <c r="AX8365" s="18">
        <v>202425</v>
      </c>
      <c r="AY8365" s="191">
        <v>530</v>
      </c>
      <c r="AZ8365" s="191">
        <v>50.1</v>
      </c>
      <c r="BA8365" s="191">
        <v>1</v>
      </c>
      <c r="BB8365" s="191">
        <v>0</v>
      </c>
    </row>
    <row r="8366" spans="48:54" x14ac:dyDescent="0.2">
      <c r="AV8366" s="191" t="str">
        <f t="shared" si="134"/>
        <v>532_RS_50.1_1_202425</v>
      </c>
      <c r="AW8366" s="191" t="s">
        <v>92</v>
      </c>
      <c r="AX8366" s="18">
        <v>202425</v>
      </c>
      <c r="AY8366" s="191">
        <v>532</v>
      </c>
      <c r="AZ8366" s="191">
        <v>50.1</v>
      </c>
      <c r="BA8366" s="191">
        <v>1</v>
      </c>
      <c r="BB8366" s="191">
        <v>0</v>
      </c>
    </row>
    <row r="8367" spans="48:54" x14ac:dyDescent="0.2">
      <c r="AV8367" s="191" t="str">
        <f t="shared" si="134"/>
        <v>534_RS_50.1_1_202425</v>
      </c>
      <c r="AW8367" s="191" t="s">
        <v>92</v>
      </c>
      <c r="AX8367" s="18">
        <v>202425</v>
      </c>
      <c r="AY8367" s="191">
        <v>534</v>
      </c>
      <c r="AZ8367" s="191">
        <v>50.1</v>
      </c>
      <c r="BA8367" s="191">
        <v>1</v>
      </c>
      <c r="BB8367" s="191">
        <v>0</v>
      </c>
    </row>
    <row r="8368" spans="48:54" x14ac:dyDescent="0.2">
      <c r="AV8368" s="191" t="str">
        <f t="shared" si="134"/>
        <v>536_RS_50.1_1_202425</v>
      </c>
      <c r="AW8368" s="191" t="s">
        <v>92</v>
      </c>
      <c r="AX8368" s="18">
        <v>202425</v>
      </c>
      <c r="AY8368" s="191">
        <v>536</v>
      </c>
      <c r="AZ8368" s="191">
        <v>50.1</v>
      </c>
      <c r="BA8368" s="191">
        <v>1</v>
      </c>
      <c r="BB8368" s="191">
        <v>0</v>
      </c>
    </row>
    <row r="8369" spans="48:54" x14ac:dyDescent="0.2">
      <c r="AV8369" s="191" t="str">
        <f t="shared" si="134"/>
        <v>538_RS_50.1_1_202425</v>
      </c>
      <c r="AW8369" s="191" t="s">
        <v>92</v>
      </c>
      <c r="AX8369" s="18">
        <v>202425</v>
      </c>
      <c r="AY8369" s="191">
        <v>538</v>
      </c>
      <c r="AZ8369" s="191">
        <v>50.1</v>
      </c>
      <c r="BA8369" s="191">
        <v>1</v>
      </c>
      <c r="BB8369" s="191">
        <v>0</v>
      </c>
    </row>
    <row r="8370" spans="48:54" x14ac:dyDescent="0.2">
      <c r="AV8370" s="191" t="str">
        <f t="shared" si="134"/>
        <v>540_RS_50.1_1_202425</v>
      </c>
      <c r="AW8370" s="191" t="s">
        <v>92</v>
      </c>
      <c r="AX8370" s="18">
        <v>202425</v>
      </c>
      <c r="AY8370" s="191">
        <v>540</v>
      </c>
      <c r="AZ8370" s="191">
        <v>50.1</v>
      </c>
      <c r="BA8370" s="191">
        <v>1</v>
      </c>
      <c r="BB8370" s="191">
        <v>0</v>
      </c>
    </row>
    <row r="8371" spans="48:54" x14ac:dyDescent="0.2">
      <c r="AV8371" s="191" t="str">
        <f t="shared" si="134"/>
        <v>542_RS_50.1_1_202425</v>
      </c>
      <c r="AW8371" s="191" t="s">
        <v>92</v>
      </c>
      <c r="AX8371" s="18">
        <v>202425</v>
      </c>
      <c r="AY8371" s="191">
        <v>542</v>
      </c>
      <c r="AZ8371" s="191">
        <v>50.1</v>
      </c>
      <c r="BA8371" s="191">
        <v>1</v>
      </c>
      <c r="BB8371" s="191">
        <v>0</v>
      </c>
    </row>
    <row r="8372" spans="48:54" x14ac:dyDescent="0.2">
      <c r="AV8372" s="191" t="str">
        <f t="shared" si="134"/>
        <v>544_RS_50.1_1_202425</v>
      </c>
      <c r="AW8372" s="191" t="s">
        <v>92</v>
      </c>
      <c r="AX8372" s="18">
        <v>202425</v>
      </c>
      <c r="AY8372" s="191">
        <v>544</v>
      </c>
      <c r="AZ8372" s="191">
        <v>50.1</v>
      </c>
      <c r="BA8372" s="191">
        <v>1</v>
      </c>
      <c r="BB8372" s="191">
        <v>0</v>
      </c>
    </row>
    <row r="8373" spans="48:54" x14ac:dyDescent="0.2">
      <c r="AV8373" s="191" t="str">
        <f t="shared" si="134"/>
        <v>545_RS_50.1_1_202425</v>
      </c>
      <c r="AW8373" s="191" t="s">
        <v>92</v>
      </c>
      <c r="AX8373" s="18">
        <v>202425</v>
      </c>
      <c r="AY8373" s="191">
        <v>545</v>
      </c>
      <c r="AZ8373" s="191">
        <v>50.1</v>
      </c>
      <c r="BA8373" s="191">
        <v>1</v>
      </c>
      <c r="BB8373" s="191">
        <v>0</v>
      </c>
    </row>
    <row r="8374" spans="48:54" x14ac:dyDescent="0.2">
      <c r="AV8374" s="191" t="str">
        <f t="shared" si="134"/>
        <v>546_RS_50.1_1_202425</v>
      </c>
      <c r="AW8374" s="191" t="s">
        <v>92</v>
      </c>
      <c r="AX8374" s="18">
        <v>202425</v>
      </c>
      <c r="AY8374" s="191">
        <v>546</v>
      </c>
      <c r="AZ8374" s="191">
        <v>50.1</v>
      </c>
      <c r="BA8374" s="191">
        <v>1</v>
      </c>
      <c r="BB8374" s="191">
        <v>0</v>
      </c>
    </row>
    <row r="8375" spans="48:54" x14ac:dyDescent="0.2">
      <c r="AV8375" s="191" t="str">
        <f t="shared" si="134"/>
        <v>548_RS_50.1_1_202425</v>
      </c>
      <c r="AW8375" s="191" t="s">
        <v>92</v>
      </c>
      <c r="AX8375" s="18">
        <v>202425</v>
      </c>
      <c r="AY8375" s="191">
        <v>548</v>
      </c>
      <c r="AZ8375" s="191">
        <v>50.1</v>
      </c>
      <c r="BA8375" s="191">
        <v>1</v>
      </c>
      <c r="BB8375" s="191">
        <v>0</v>
      </c>
    </row>
    <row r="8376" spans="48:54" x14ac:dyDescent="0.2">
      <c r="AV8376" s="191" t="str">
        <f t="shared" si="134"/>
        <v>550_RS_50.1_1_202425</v>
      </c>
      <c r="AW8376" s="191" t="s">
        <v>92</v>
      </c>
      <c r="AX8376" s="18">
        <v>202425</v>
      </c>
      <c r="AY8376" s="191">
        <v>550</v>
      </c>
      <c r="AZ8376" s="191">
        <v>50.1</v>
      </c>
      <c r="BA8376" s="191">
        <v>1</v>
      </c>
      <c r="BB8376" s="191">
        <v>0</v>
      </c>
    </row>
    <row r="8377" spans="48:54" x14ac:dyDescent="0.2">
      <c r="AV8377" s="191" t="str">
        <f t="shared" si="134"/>
        <v>552_RS_50.1_1_202425</v>
      </c>
      <c r="AW8377" s="191" t="s">
        <v>92</v>
      </c>
      <c r="AX8377" s="18">
        <v>202425</v>
      </c>
      <c r="AY8377" s="191">
        <v>552</v>
      </c>
      <c r="AZ8377" s="191">
        <v>50.1</v>
      </c>
      <c r="BA8377" s="191">
        <v>1</v>
      </c>
      <c r="BB8377" s="191">
        <v>0</v>
      </c>
    </row>
    <row r="8378" spans="48:54" x14ac:dyDescent="0.2">
      <c r="AV8378" s="191" t="str">
        <f t="shared" si="134"/>
        <v>562_RS_50.1_1_202425</v>
      </c>
      <c r="AW8378" s="191" t="s">
        <v>92</v>
      </c>
      <c r="AX8378" s="18">
        <v>202425</v>
      </c>
      <c r="AY8378" s="191">
        <v>562</v>
      </c>
      <c r="AZ8378" s="191">
        <v>50.1</v>
      </c>
      <c r="BA8378" s="191">
        <v>1</v>
      </c>
      <c r="BB8378" s="191">
        <v>0</v>
      </c>
    </row>
    <row r="8379" spans="48:54" x14ac:dyDescent="0.2">
      <c r="AV8379" s="191" t="str">
        <f t="shared" si="134"/>
        <v>564_RS_50.1_1_202425</v>
      </c>
      <c r="AW8379" s="191" t="s">
        <v>92</v>
      </c>
      <c r="AX8379" s="18">
        <v>202425</v>
      </c>
      <c r="AY8379" s="191">
        <v>564</v>
      </c>
      <c r="AZ8379" s="191">
        <v>50.1</v>
      </c>
      <c r="BA8379" s="191">
        <v>1</v>
      </c>
      <c r="BB8379" s="191">
        <v>0</v>
      </c>
    </row>
    <row r="8380" spans="48:54" x14ac:dyDescent="0.2">
      <c r="AV8380" s="191" t="str">
        <f t="shared" si="134"/>
        <v>566_RS_50.1_1_202425</v>
      </c>
      <c r="AW8380" s="191" t="s">
        <v>92</v>
      </c>
      <c r="AX8380" s="18">
        <v>202425</v>
      </c>
      <c r="AY8380" s="191">
        <v>566</v>
      </c>
      <c r="AZ8380" s="191">
        <v>50.1</v>
      </c>
      <c r="BA8380" s="191">
        <v>1</v>
      </c>
      <c r="BB8380" s="191">
        <v>0</v>
      </c>
    </row>
    <row r="8381" spans="48:54" x14ac:dyDescent="0.2">
      <c r="AV8381" s="191" t="str">
        <f t="shared" si="134"/>
        <v>568_RS_50.1_1_202425</v>
      </c>
      <c r="AW8381" s="191" t="s">
        <v>92</v>
      </c>
      <c r="AX8381" s="18">
        <v>202425</v>
      </c>
      <c r="AY8381" s="191">
        <v>568</v>
      </c>
      <c r="AZ8381" s="191">
        <v>50.1</v>
      </c>
      <c r="BA8381" s="191">
        <v>1</v>
      </c>
      <c r="BB8381" s="191">
        <v>0</v>
      </c>
    </row>
    <row r="8382" spans="48:54" x14ac:dyDescent="0.2">
      <c r="AV8382" s="191" t="str">
        <f t="shared" si="134"/>
        <v>572_RS_50.1_1_202425</v>
      </c>
      <c r="AW8382" s="191" t="s">
        <v>92</v>
      </c>
      <c r="AX8382" s="18">
        <v>202425</v>
      </c>
      <c r="AY8382" s="191">
        <v>572</v>
      </c>
      <c r="AZ8382" s="191">
        <v>50.1</v>
      </c>
      <c r="BA8382" s="191">
        <v>1</v>
      </c>
      <c r="BB8382" s="191">
        <v>0</v>
      </c>
    </row>
    <row r="8383" spans="48:54" x14ac:dyDescent="0.2">
      <c r="AV8383" s="191" t="str">
        <f t="shared" si="134"/>
        <v>574_RS_50.1_1_202425</v>
      </c>
      <c r="AW8383" s="191" t="s">
        <v>92</v>
      </c>
      <c r="AX8383" s="18">
        <v>202425</v>
      </c>
      <c r="AY8383" s="191">
        <v>574</v>
      </c>
      <c r="AZ8383" s="191">
        <v>50.1</v>
      </c>
      <c r="BA8383" s="191">
        <v>1</v>
      </c>
      <c r="BB8383" s="191">
        <v>0</v>
      </c>
    </row>
    <row r="8384" spans="48:54" x14ac:dyDescent="0.2">
      <c r="AV8384" s="191" t="str">
        <f t="shared" si="134"/>
        <v>576_RS_50.1_1_202425</v>
      </c>
      <c r="AW8384" s="191" t="s">
        <v>92</v>
      </c>
      <c r="AX8384" s="18">
        <v>202425</v>
      </c>
      <c r="AY8384" s="191">
        <v>576</v>
      </c>
      <c r="AZ8384" s="191">
        <v>50.1</v>
      </c>
      <c r="BA8384" s="191">
        <v>1</v>
      </c>
      <c r="BB8384" s="191">
        <v>0</v>
      </c>
    </row>
    <row r="8385" spans="48:54" x14ac:dyDescent="0.2">
      <c r="AV8385" s="191" t="str">
        <f t="shared" si="134"/>
        <v>582_RS_50.1_1_202425</v>
      </c>
      <c r="AW8385" s="191" t="s">
        <v>92</v>
      </c>
      <c r="AX8385" s="18">
        <v>202425</v>
      </c>
      <c r="AY8385" s="191">
        <v>582</v>
      </c>
      <c r="AZ8385" s="191">
        <v>50.1</v>
      </c>
      <c r="BA8385" s="191">
        <v>1</v>
      </c>
      <c r="BB8385" s="191">
        <v>7286.4860189308447</v>
      </c>
    </row>
    <row r="8386" spans="48:54" x14ac:dyDescent="0.2">
      <c r="AV8386" s="191" t="str">
        <f t="shared" si="134"/>
        <v>584_RS_50.1_1_202425</v>
      </c>
      <c r="AW8386" s="191" t="s">
        <v>92</v>
      </c>
      <c r="AX8386" s="18">
        <v>202425</v>
      </c>
      <c r="AY8386" s="191">
        <v>584</v>
      </c>
      <c r="AZ8386" s="191">
        <v>50.1</v>
      </c>
      <c r="BA8386" s="191">
        <v>1</v>
      </c>
      <c r="BB8386" s="191">
        <v>8087</v>
      </c>
    </row>
    <row r="8387" spans="48:54" x14ac:dyDescent="0.2">
      <c r="AV8387" s="191" t="str">
        <f t="shared" si="134"/>
        <v>586_RS_50.1_1_202425</v>
      </c>
      <c r="AW8387" s="191" t="s">
        <v>92</v>
      </c>
      <c r="AX8387" s="18">
        <v>202425</v>
      </c>
      <c r="AY8387" s="191">
        <v>586</v>
      </c>
      <c r="AZ8387" s="191">
        <v>50.1</v>
      </c>
      <c r="BA8387" s="191">
        <v>1</v>
      </c>
      <c r="BB8387" s="191">
        <v>9486.9490000000005</v>
      </c>
    </row>
    <row r="8388" spans="48:54" x14ac:dyDescent="0.2">
      <c r="AV8388" s="191" t="str">
        <f t="shared" ref="AV8388:AV8451" si="135">AY8388&amp;"_"&amp;AW8388&amp;"_"&amp;AZ8388&amp;"_"&amp;BA8388&amp;"_"&amp;AX8388</f>
        <v>512_RS_50.1_2_202425</v>
      </c>
      <c r="AW8388" s="191" t="s">
        <v>92</v>
      </c>
      <c r="AX8388" s="18">
        <v>202425</v>
      </c>
      <c r="AY8388" s="191">
        <v>512</v>
      </c>
      <c r="AZ8388" s="191">
        <v>50.1</v>
      </c>
      <c r="BA8388" s="191">
        <v>2</v>
      </c>
      <c r="BB8388" s="191">
        <v>0</v>
      </c>
    </row>
    <row r="8389" spans="48:54" x14ac:dyDescent="0.2">
      <c r="AV8389" s="191" t="str">
        <f t="shared" si="135"/>
        <v>514_RS_50.1_2_202425</v>
      </c>
      <c r="AW8389" s="191" t="s">
        <v>92</v>
      </c>
      <c r="AX8389" s="18">
        <v>202425</v>
      </c>
      <c r="AY8389" s="191">
        <v>514</v>
      </c>
      <c r="AZ8389" s="191">
        <v>50.1</v>
      </c>
      <c r="BA8389" s="191">
        <v>2</v>
      </c>
      <c r="BB8389" s="191">
        <v>0</v>
      </c>
    </row>
    <row r="8390" spans="48:54" x14ac:dyDescent="0.2">
      <c r="AV8390" s="191" t="str">
        <f t="shared" si="135"/>
        <v>516_RS_50.1_2_202425</v>
      </c>
      <c r="AW8390" s="191" t="s">
        <v>92</v>
      </c>
      <c r="AX8390" s="18">
        <v>202425</v>
      </c>
      <c r="AY8390" s="191">
        <v>516</v>
      </c>
      <c r="AZ8390" s="191">
        <v>50.1</v>
      </c>
      <c r="BA8390" s="191">
        <v>2</v>
      </c>
      <c r="BB8390" s="191">
        <v>0</v>
      </c>
    </row>
    <row r="8391" spans="48:54" x14ac:dyDescent="0.2">
      <c r="AV8391" s="191" t="str">
        <f t="shared" si="135"/>
        <v>518_RS_50.1_2_202425</v>
      </c>
      <c r="AW8391" s="191" t="s">
        <v>92</v>
      </c>
      <c r="AX8391" s="18">
        <v>202425</v>
      </c>
      <c r="AY8391" s="191">
        <v>518</v>
      </c>
      <c r="AZ8391" s="191">
        <v>50.1</v>
      </c>
      <c r="BA8391" s="191">
        <v>2</v>
      </c>
      <c r="BB8391" s="191">
        <v>0</v>
      </c>
    </row>
    <row r="8392" spans="48:54" x14ac:dyDescent="0.2">
      <c r="AV8392" s="191" t="str">
        <f t="shared" si="135"/>
        <v>520_RS_50.1_2_202425</v>
      </c>
      <c r="AW8392" s="191" t="s">
        <v>92</v>
      </c>
      <c r="AX8392" s="18">
        <v>202425</v>
      </c>
      <c r="AY8392" s="191">
        <v>520</v>
      </c>
      <c r="AZ8392" s="191">
        <v>50.1</v>
      </c>
      <c r="BA8392" s="191">
        <v>2</v>
      </c>
      <c r="BB8392" s="191">
        <v>0</v>
      </c>
    </row>
    <row r="8393" spans="48:54" x14ac:dyDescent="0.2">
      <c r="AV8393" s="191" t="str">
        <f t="shared" si="135"/>
        <v>522_RS_50.1_2_202425</v>
      </c>
      <c r="AW8393" s="191" t="s">
        <v>92</v>
      </c>
      <c r="AX8393" s="18">
        <v>202425</v>
      </c>
      <c r="AY8393" s="191">
        <v>522</v>
      </c>
      <c r="AZ8393" s="191">
        <v>50.1</v>
      </c>
      <c r="BA8393" s="191">
        <v>2</v>
      </c>
      <c r="BB8393" s="191">
        <v>0</v>
      </c>
    </row>
    <row r="8394" spans="48:54" x14ac:dyDescent="0.2">
      <c r="AV8394" s="191" t="str">
        <f t="shared" si="135"/>
        <v>524_RS_50.1_2_202425</v>
      </c>
      <c r="AW8394" s="191" t="s">
        <v>92</v>
      </c>
      <c r="AX8394" s="18">
        <v>202425</v>
      </c>
      <c r="AY8394" s="191">
        <v>524</v>
      </c>
      <c r="AZ8394" s="191">
        <v>50.1</v>
      </c>
      <c r="BA8394" s="191">
        <v>2</v>
      </c>
      <c r="BB8394" s="191">
        <v>0</v>
      </c>
    </row>
    <row r="8395" spans="48:54" x14ac:dyDescent="0.2">
      <c r="AV8395" s="191" t="str">
        <f t="shared" si="135"/>
        <v>526_RS_50.1_2_202425</v>
      </c>
      <c r="AW8395" s="191" t="s">
        <v>92</v>
      </c>
      <c r="AX8395" s="18">
        <v>202425</v>
      </c>
      <c r="AY8395" s="191">
        <v>526</v>
      </c>
      <c r="AZ8395" s="191">
        <v>50.1</v>
      </c>
      <c r="BA8395" s="191">
        <v>2</v>
      </c>
      <c r="BB8395" s="191">
        <v>0</v>
      </c>
    </row>
    <row r="8396" spans="48:54" x14ac:dyDescent="0.2">
      <c r="AV8396" s="191" t="str">
        <f t="shared" si="135"/>
        <v>528_RS_50.1_2_202425</v>
      </c>
      <c r="AW8396" s="191" t="s">
        <v>92</v>
      </c>
      <c r="AX8396" s="18">
        <v>202425</v>
      </c>
      <c r="AY8396" s="191">
        <v>528</v>
      </c>
      <c r="AZ8396" s="191">
        <v>50.1</v>
      </c>
      <c r="BA8396" s="191">
        <v>2</v>
      </c>
      <c r="BB8396" s="191">
        <v>0</v>
      </c>
    </row>
    <row r="8397" spans="48:54" x14ac:dyDescent="0.2">
      <c r="AV8397" s="191" t="str">
        <f t="shared" si="135"/>
        <v>530_RS_50.1_2_202425</v>
      </c>
      <c r="AW8397" s="191" t="s">
        <v>92</v>
      </c>
      <c r="AX8397" s="18">
        <v>202425</v>
      </c>
      <c r="AY8397" s="191">
        <v>530</v>
      </c>
      <c r="AZ8397" s="191">
        <v>50.1</v>
      </c>
      <c r="BA8397" s="191">
        <v>2</v>
      </c>
      <c r="BB8397" s="191">
        <v>0</v>
      </c>
    </row>
    <row r="8398" spans="48:54" x14ac:dyDescent="0.2">
      <c r="AV8398" s="191" t="str">
        <f t="shared" si="135"/>
        <v>532_RS_50.1_2_202425</v>
      </c>
      <c r="AW8398" s="191" t="s">
        <v>92</v>
      </c>
      <c r="AX8398" s="18">
        <v>202425</v>
      </c>
      <c r="AY8398" s="191">
        <v>532</v>
      </c>
      <c r="AZ8398" s="191">
        <v>50.1</v>
      </c>
      <c r="BA8398" s="191">
        <v>2</v>
      </c>
      <c r="BB8398" s="191">
        <v>0</v>
      </c>
    </row>
    <row r="8399" spans="48:54" x14ac:dyDescent="0.2">
      <c r="AV8399" s="191" t="str">
        <f t="shared" si="135"/>
        <v>534_RS_50.1_2_202425</v>
      </c>
      <c r="AW8399" s="191" t="s">
        <v>92</v>
      </c>
      <c r="AX8399" s="18">
        <v>202425</v>
      </c>
      <c r="AY8399" s="191">
        <v>534</v>
      </c>
      <c r="AZ8399" s="191">
        <v>50.1</v>
      </c>
      <c r="BA8399" s="191">
        <v>2</v>
      </c>
      <c r="BB8399" s="191">
        <v>0</v>
      </c>
    </row>
    <row r="8400" spans="48:54" x14ac:dyDescent="0.2">
      <c r="AV8400" s="191" t="str">
        <f t="shared" si="135"/>
        <v>536_RS_50.1_2_202425</v>
      </c>
      <c r="AW8400" s="191" t="s">
        <v>92</v>
      </c>
      <c r="AX8400" s="18">
        <v>202425</v>
      </c>
      <c r="AY8400" s="191">
        <v>536</v>
      </c>
      <c r="AZ8400" s="191">
        <v>50.1</v>
      </c>
      <c r="BA8400" s="191">
        <v>2</v>
      </c>
      <c r="BB8400" s="191">
        <v>0</v>
      </c>
    </row>
    <row r="8401" spans="48:54" x14ac:dyDescent="0.2">
      <c r="AV8401" s="191" t="str">
        <f t="shared" si="135"/>
        <v>538_RS_50.1_2_202425</v>
      </c>
      <c r="AW8401" s="191" t="s">
        <v>92</v>
      </c>
      <c r="AX8401" s="18">
        <v>202425</v>
      </c>
      <c r="AY8401" s="191">
        <v>538</v>
      </c>
      <c r="AZ8401" s="191">
        <v>50.1</v>
      </c>
      <c r="BA8401" s="191">
        <v>2</v>
      </c>
      <c r="BB8401" s="191">
        <v>0</v>
      </c>
    </row>
    <row r="8402" spans="48:54" x14ac:dyDescent="0.2">
      <c r="AV8402" s="191" t="str">
        <f t="shared" si="135"/>
        <v>540_RS_50.1_2_202425</v>
      </c>
      <c r="AW8402" s="191" t="s">
        <v>92</v>
      </c>
      <c r="AX8402" s="18">
        <v>202425</v>
      </c>
      <c r="AY8402" s="191">
        <v>540</v>
      </c>
      <c r="AZ8402" s="191">
        <v>50.1</v>
      </c>
      <c r="BA8402" s="191">
        <v>2</v>
      </c>
      <c r="BB8402" s="191">
        <v>0</v>
      </c>
    </row>
    <row r="8403" spans="48:54" x14ac:dyDescent="0.2">
      <c r="AV8403" s="191" t="str">
        <f t="shared" si="135"/>
        <v>542_RS_50.1_2_202425</v>
      </c>
      <c r="AW8403" s="191" t="s">
        <v>92</v>
      </c>
      <c r="AX8403" s="18">
        <v>202425</v>
      </c>
      <c r="AY8403" s="191">
        <v>542</v>
      </c>
      <c r="AZ8403" s="191">
        <v>50.1</v>
      </c>
      <c r="BA8403" s="191">
        <v>2</v>
      </c>
      <c r="BB8403" s="191">
        <v>0</v>
      </c>
    </row>
    <row r="8404" spans="48:54" x14ac:dyDescent="0.2">
      <c r="AV8404" s="191" t="str">
        <f t="shared" si="135"/>
        <v>544_RS_50.1_2_202425</v>
      </c>
      <c r="AW8404" s="191" t="s">
        <v>92</v>
      </c>
      <c r="AX8404" s="18">
        <v>202425</v>
      </c>
      <c r="AY8404" s="191">
        <v>544</v>
      </c>
      <c r="AZ8404" s="191">
        <v>50.1</v>
      </c>
      <c r="BA8404" s="191">
        <v>2</v>
      </c>
      <c r="BB8404" s="191">
        <v>0</v>
      </c>
    </row>
    <row r="8405" spans="48:54" x14ac:dyDescent="0.2">
      <c r="AV8405" s="191" t="str">
        <f t="shared" si="135"/>
        <v>545_RS_50.1_2_202425</v>
      </c>
      <c r="AW8405" s="191" t="s">
        <v>92</v>
      </c>
      <c r="AX8405" s="18">
        <v>202425</v>
      </c>
      <c r="AY8405" s="191">
        <v>545</v>
      </c>
      <c r="AZ8405" s="191">
        <v>50.1</v>
      </c>
      <c r="BA8405" s="191">
        <v>2</v>
      </c>
      <c r="BB8405" s="191">
        <v>0</v>
      </c>
    </row>
    <row r="8406" spans="48:54" x14ac:dyDescent="0.2">
      <c r="AV8406" s="191" t="str">
        <f t="shared" si="135"/>
        <v>546_RS_50.1_2_202425</v>
      </c>
      <c r="AW8406" s="191" t="s">
        <v>92</v>
      </c>
      <c r="AX8406" s="18">
        <v>202425</v>
      </c>
      <c r="AY8406" s="191">
        <v>546</v>
      </c>
      <c r="AZ8406" s="191">
        <v>50.1</v>
      </c>
      <c r="BA8406" s="191">
        <v>2</v>
      </c>
      <c r="BB8406" s="191">
        <v>0</v>
      </c>
    </row>
    <row r="8407" spans="48:54" x14ac:dyDescent="0.2">
      <c r="AV8407" s="191" t="str">
        <f t="shared" si="135"/>
        <v>548_RS_50.1_2_202425</v>
      </c>
      <c r="AW8407" s="191" t="s">
        <v>92</v>
      </c>
      <c r="AX8407" s="18">
        <v>202425</v>
      </c>
      <c r="AY8407" s="191">
        <v>548</v>
      </c>
      <c r="AZ8407" s="191">
        <v>50.1</v>
      </c>
      <c r="BA8407" s="191">
        <v>2</v>
      </c>
      <c r="BB8407" s="191">
        <v>0</v>
      </c>
    </row>
    <row r="8408" spans="48:54" x14ac:dyDescent="0.2">
      <c r="AV8408" s="191" t="str">
        <f t="shared" si="135"/>
        <v>550_RS_50.1_2_202425</v>
      </c>
      <c r="AW8408" s="191" t="s">
        <v>92</v>
      </c>
      <c r="AX8408" s="18">
        <v>202425</v>
      </c>
      <c r="AY8408" s="191">
        <v>550</v>
      </c>
      <c r="AZ8408" s="191">
        <v>50.1</v>
      </c>
      <c r="BA8408" s="191">
        <v>2</v>
      </c>
      <c r="BB8408" s="191">
        <v>0</v>
      </c>
    </row>
    <row r="8409" spans="48:54" x14ac:dyDescent="0.2">
      <c r="AV8409" s="191" t="str">
        <f t="shared" si="135"/>
        <v>552_RS_50.1_2_202425</v>
      </c>
      <c r="AW8409" s="191" t="s">
        <v>92</v>
      </c>
      <c r="AX8409" s="18">
        <v>202425</v>
      </c>
      <c r="AY8409" s="191">
        <v>552</v>
      </c>
      <c r="AZ8409" s="191">
        <v>50.1</v>
      </c>
      <c r="BA8409" s="191">
        <v>2</v>
      </c>
      <c r="BB8409" s="191">
        <v>0</v>
      </c>
    </row>
    <row r="8410" spans="48:54" x14ac:dyDescent="0.2">
      <c r="AV8410" s="191" t="str">
        <f t="shared" si="135"/>
        <v>562_RS_50.1_2_202425</v>
      </c>
      <c r="AW8410" s="191" t="s">
        <v>92</v>
      </c>
      <c r="AX8410" s="18">
        <v>202425</v>
      </c>
      <c r="AY8410" s="191">
        <v>562</v>
      </c>
      <c r="AZ8410" s="191">
        <v>50.1</v>
      </c>
      <c r="BA8410" s="191">
        <v>2</v>
      </c>
      <c r="BB8410" s="191">
        <v>0</v>
      </c>
    </row>
    <row r="8411" spans="48:54" x14ac:dyDescent="0.2">
      <c r="AV8411" s="191" t="str">
        <f t="shared" si="135"/>
        <v>564_RS_50.1_2_202425</v>
      </c>
      <c r="AW8411" s="191" t="s">
        <v>92</v>
      </c>
      <c r="AX8411" s="18">
        <v>202425</v>
      </c>
      <c r="AY8411" s="191">
        <v>564</v>
      </c>
      <c r="AZ8411" s="191">
        <v>50.1</v>
      </c>
      <c r="BA8411" s="191">
        <v>2</v>
      </c>
      <c r="BB8411" s="191">
        <v>0</v>
      </c>
    </row>
    <row r="8412" spans="48:54" x14ac:dyDescent="0.2">
      <c r="AV8412" s="191" t="str">
        <f t="shared" si="135"/>
        <v>566_RS_50.1_2_202425</v>
      </c>
      <c r="AW8412" s="191" t="s">
        <v>92</v>
      </c>
      <c r="AX8412" s="18">
        <v>202425</v>
      </c>
      <c r="AY8412" s="191">
        <v>566</v>
      </c>
      <c r="AZ8412" s="191">
        <v>50.1</v>
      </c>
      <c r="BA8412" s="191">
        <v>2</v>
      </c>
      <c r="BB8412" s="191">
        <v>0</v>
      </c>
    </row>
    <row r="8413" spans="48:54" x14ac:dyDescent="0.2">
      <c r="AV8413" s="191" t="str">
        <f t="shared" si="135"/>
        <v>568_RS_50.1_2_202425</v>
      </c>
      <c r="AW8413" s="191" t="s">
        <v>92</v>
      </c>
      <c r="AX8413" s="18">
        <v>202425</v>
      </c>
      <c r="AY8413" s="191">
        <v>568</v>
      </c>
      <c r="AZ8413" s="191">
        <v>50.1</v>
      </c>
      <c r="BA8413" s="191">
        <v>2</v>
      </c>
      <c r="BB8413" s="191">
        <v>0</v>
      </c>
    </row>
    <row r="8414" spans="48:54" x14ac:dyDescent="0.2">
      <c r="AV8414" s="191" t="str">
        <f t="shared" si="135"/>
        <v>572_RS_50.1_2_202425</v>
      </c>
      <c r="AW8414" s="191" t="s">
        <v>92</v>
      </c>
      <c r="AX8414" s="18">
        <v>202425</v>
      </c>
      <c r="AY8414" s="191">
        <v>572</v>
      </c>
      <c r="AZ8414" s="191">
        <v>50.1</v>
      </c>
      <c r="BA8414" s="191">
        <v>2</v>
      </c>
      <c r="BB8414" s="191">
        <v>0</v>
      </c>
    </row>
    <row r="8415" spans="48:54" x14ac:dyDescent="0.2">
      <c r="AV8415" s="191" t="str">
        <f t="shared" si="135"/>
        <v>574_RS_50.1_2_202425</v>
      </c>
      <c r="AW8415" s="191" t="s">
        <v>92</v>
      </c>
      <c r="AX8415" s="18">
        <v>202425</v>
      </c>
      <c r="AY8415" s="191">
        <v>574</v>
      </c>
      <c r="AZ8415" s="191">
        <v>50.1</v>
      </c>
      <c r="BA8415" s="191">
        <v>2</v>
      </c>
      <c r="BB8415" s="191">
        <v>0</v>
      </c>
    </row>
    <row r="8416" spans="48:54" x14ac:dyDescent="0.2">
      <c r="AV8416" s="191" t="str">
        <f t="shared" si="135"/>
        <v>576_RS_50.1_2_202425</v>
      </c>
      <c r="AW8416" s="191" t="s">
        <v>92</v>
      </c>
      <c r="AX8416" s="18">
        <v>202425</v>
      </c>
      <c r="AY8416" s="191">
        <v>576</v>
      </c>
      <c r="AZ8416" s="191">
        <v>50.1</v>
      </c>
      <c r="BA8416" s="191">
        <v>2</v>
      </c>
      <c r="BB8416" s="191">
        <v>0</v>
      </c>
    </row>
    <row r="8417" spans="48:54" x14ac:dyDescent="0.2">
      <c r="AV8417" s="191" t="str">
        <f t="shared" si="135"/>
        <v>582_RS_50.1_2_202425</v>
      </c>
      <c r="AW8417" s="191" t="s">
        <v>92</v>
      </c>
      <c r="AX8417" s="18">
        <v>202425</v>
      </c>
      <c r="AY8417" s="191">
        <v>582</v>
      </c>
      <c r="AZ8417" s="191">
        <v>50.1</v>
      </c>
      <c r="BA8417" s="191">
        <v>2</v>
      </c>
      <c r="BB8417" s="191">
        <v>-1315.0113100000001</v>
      </c>
    </row>
    <row r="8418" spans="48:54" x14ac:dyDescent="0.2">
      <c r="AV8418" s="191" t="str">
        <f t="shared" si="135"/>
        <v>584_RS_50.1_2_202425</v>
      </c>
      <c r="AW8418" s="191" t="s">
        <v>92</v>
      </c>
      <c r="AX8418" s="18">
        <v>202425</v>
      </c>
      <c r="AY8418" s="191">
        <v>584</v>
      </c>
      <c r="AZ8418" s="191">
        <v>50.1</v>
      </c>
      <c r="BA8418" s="191">
        <v>2</v>
      </c>
      <c r="BB8418" s="191">
        <v>-4444</v>
      </c>
    </row>
    <row r="8419" spans="48:54" x14ac:dyDescent="0.2">
      <c r="AV8419" s="191" t="str">
        <f t="shared" si="135"/>
        <v>586_RS_50.1_2_202425</v>
      </c>
      <c r="AW8419" s="191" t="s">
        <v>92</v>
      </c>
      <c r="AX8419" s="18">
        <v>202425</v>
      </c>
      <c r="AY8419" s="191">
        <v>586</v>
      </c>
      <c r="AZ8419" s="191">
        <v>50.1</v>
      </c>
      <c r="BA8419" s="191">
        <v>2</v>
      </c>
      <c r="BB8419" s="191">
        <v>-2620.7669999999998</v>
      </c>
    </row>
    <row r="8420" spans="48:54" x14ac:dyDescent="0.2">
      <c r="AV8420" s="191" t="str">
        <f t="shared" si="135"/>
        <v>512_RS_50.1_4_202425</v>
      </c>
      <c r="AW8420" s="191" t="s">
        <v>92</v>
      </c>
      <c r="AX8420" s="18">
        <v>202425</v>
      </c>
      <c r="AY8420" s="191">
        <v>512</v>
      </c>
      <c r="AZ8420" s="191">
        <v>50.1</v>
      </c>
      <c r="BA8420" s="191">
        <v>4</v>
      </c>
      <c r="BB8420" s="191">
        <v>0</v>
      </c>
    </row>
    <row r="8421" spans="48:54" x14ac:dyDescent="0.2">
      <c r="AV8421" s="191" t="str">
        <f t="shared" si="135"/>
        <v>514_RS_50.1_4_202425</v>
      </c>
      <c r="AW8421" s="191" t="s">
        <v>92</v>
      </c>
      <c r="AX8421" s="18">
        <v>202425</v>
      </c>
      <c r="AY8421" s="191">
        <v>514</v>
      </c>
      <c r="AZ8421" s="191">
        <v>50.1</v>
      </c>
      <c r="BA8421" s="191">
        <v>4</v>
      </c>
      <c r="BB8421" s="191">
        <v>0</v>
      </c>
    </row>
    <row r="8422" spans="48:54" x14ac:dyDescent="0.2">
      <c r="AV8422" s="191" t="str">
        <f t="shared" si="135"/>
        <v>516_RS_50.1_4_202425</v>
      </c>
      <c r="AW8422" s="191" t="s">
        <v>92</v>
      </c>
      <c r="AX8422" s="18">
        <v>202425</v>
      </c>
      <c r="AY8422" s="191">
        <v>516</v>
      </c>
      <c r="AZ8422" s="191">
        <v>50.1</v>
      </c>
      <c r="BA8422" s="191">
        <v>4</v>
      </c>
      <c r="BB8422" s="191">
        <v>0</v>
      </c>
    </row>
    <row r="8423" spans="48:54" x14ac:dyDescent="0.2">
      <c r="AV8423" s="191" t="str">
        <f t="shared" si="135"/>
        <v>518_RS_50.1_4_202425</v>
      </c>
      <c r="AW8423" s="191" t="s">
        <v>92</v>
      </c>
      <c r="AX8423" s="18">
        <v>202425</v>
      </c>
      <c r="AY8423" s="191">
        <v>518</v>
      </c>
      <c r="AZ8423" s="191">
        <v>50.1</v>
      </c>
      <c r="BA8423" s="191">
        <v>4</v>
      </c>
      <c r="BB8423" s="191">
        <v>0</v>
      </c>
    </row>
    <row r="8424" spans="48:54" x14ac:dyDescent="0.2">
      <c r="AV8424" s="191" t="str">
        <f t="shared" si="135"/>
        <v>520_RS_50.1_4_202425</v>
      </c>
      <c r="AW8424" s="191" t="s">
        <v>92</v>
      </c>
      <c r="AX8424" s="18">
        <v>202425</v>
      </c>
      <c r="AY8424" s="191">
        <v>520</v>
      </c>
      <c r="AZ8424" s="191">
        <v>50.1</v>
      </c>
      <c r="BA8424" s="191">
        <v>4</v>
      </c>
      <c r="BB8424" s="191">
        <v>0</v>
      </c>
    </row>
    <row r="8425" spans="48:54" x14ac:dyDescent="0.2">
      <c r="AV8425" s="191" t="str">
        <f t="shared" si="135"/>
        <v>522_RS_50.1_4_202425</v>
      </c>
      <c r="AW8425" s="191" t="s">
        <v>92</v>
      </c>
      <c r="AX8425" s="18">
        <v>202425</v>
      </c>
      <c r="AY8425" s="191">
        <v>522</v>
      </c>
      <c r="AZ8425" s="191">
        <v>50.1</v>
      </c>
      <c r="BA8425" s="191">
        <v>4</v>
      </c>
      <c r="BB8425" s="191">
        <v>0</v>
      </c>
    </row>
    <row r="8426" spans="48:54" x14ac:dyDescent="0.2">
      <c r="AV8426" s="191" t="str">
        <f t="shared" si="135"/>
        <v>524_RS_50.1_4_202425</v>
      </c>
      <c r="AW8426" s="191" t="s">
        <v>92</v>
      </c>
      <c r="AX8426" s="18">
        <v>202425</v>
      </c>
      <c r="AY8426" s="191">
        <v>524</v>
      </c>
      <c r="AZ8426" s="191">
        <v>50.1</v>
      </c>
      <c r="BA8426" s="191">
        <v>4</v>
      </c>
      <c r="BB8426" s="191">
        <v>0</v>
      </c>
    </row>
    <row r="8427" spans="48:54" x14ac:dyDescent="0.2">
      <c r="AV8427" s="191" t="str">
        <f t="shared" si="135"/>
        <v>526_RS_50.1_4_202425</v>
      </c>
      <c r="AW8427" s="191" t="s">
        <v>92</v>
      </c>
      <c r="AX8427" s="18">
        <v>202425</v>
      </c>
      <c r="AY8427" s="191">
        <v>526</v>
      </c>
      <c r="AZ8427" s="191">
        <v>50.1</v>
      </c>
      <c r="BA8427" s="191">
        <v>4</v>
      </c>
      <c r="BB8427" s="191">
        <v>0</v>
      </c>
    </row>
    <row r="8428" spans="48:54" x14ac:dyDescent="0.2">
      <c r="AV8428" s="191" t="str">
        <f t="shared" si="135"/>
        <v>528_RS_50.1_4_202425</v>
      </c>
      <c r="AW8428" s="191" t="s">
        <v>92</v>
      </c>
      <c r="AX8428" s="18">
        <v>202425</v>
      </c>
      <c r="AY8428" s="191">
        <v>528</v>
      </c>
      <c r="AZ8428" s="191">
        <v>50.1</v>
      </c>
      <c r="BA8428" s="191">
        <v>4</v>
      </c>
      <c r="BB8428" s="191">
        <v>0</v>
      </c>
    </row>
    <row r="8429" spans="48:54" x14ac:dyDescent="0.2">
      <c r="AV8429" s="191" t="str">
        <f t="shared" si="135"/>
        <v>530_RS_50.1_4_202425</v>
      </c>
      <c r="AW8429" s="191" t="s">
        <v>92</v>
      </c>
      <c r="AX8429" s="18">
        <v>202425</v>
      </c>
      <c r="AY8429" s="191">
        <v>530</v>
      </c>
      <c r="AZ8429" s="191">
        <v>50.1</v>
      </c>
      <c r="BA8429" s="191">
        <v>4</v>
      </c>
      <c r="BB8429" s="191">
        <v>0</v>
      </c>
    </row>
    <row r="8430" spans="48:54" x14ac:dyDescent="0.2">
      <c r="AV8430" s="191" t="str">
        <f t="shared" si="135"/>
        <v>532_RS_50.1_4_202425</v>
      </c>
      <c r="AW8430" s="191" t="s">
        <v>92</v>
      </c>
      <c r="AX8430" s="18">
        <v>202425</v>
      </c>
      <c r="AY8430" s="191">
        <v>532</v>
      </c>
      <c r="AZ8430" s="191">
        <v>50.1</v>
      </c>
      <c r="BA8430" s="191">
        <v>4</v>
      </c>
      <c r="BB8430" s="191">
        <v>0</v>
      </c>
    </row>
    <row r="8431" spans="48:54" x14ac:dyDescent="0.2">
      <c r="AV8431" s="191" t="str">
        <f t="shared" si="135"/>
        <v>534_RS_50.1_4_202425</v>
      </c>
      <c r="AW8431" s="191" t="s">
        <v>92</v>
      </c>
      <c r="AX8431" s="18">
        <v>202425</v>
      </c>
      <c r="AY8431" s="191">
        <v>534</v>
      </c>
      <c r="AZ8431" s="191">
        <v>50.1</v>
      </c>
      <c r="BA8431" s="191">
        <v>4</v>
      </c>
      <c r="BB8431" s="191">
        <v>0</v>
      </c>
    </row>
    <row r="8432" spans="48:54" x14ac:dyDescent="0.2">
      <c r="AV8432" s="191" t="str">
        <f t="shared" si="135"/>
        <v>536_RS_50.1_4_202425</v>
      </c>
      <c r="AW8432" s="191" t="s">
        <v>92</v>
      </c>
      <c r="AX8432" s="18">
        <v>202425</v>
      </c>
      <c r="AY8432" s="191">
        <v>536</v>
      </c>
      <c r="AZ8432" s="191">
        <v>50.1</v>
      </c>
      <c r="BA8432" s="191">
        <v>4</v>
      </c>
      <c r="BB8432" s="191">
        <v>0</v>
      </c>
    </row>
    <row r="8433" spans="48:54" x14ac:dyDescent="0.2">
      <c r="AV8433" s="191" t="str">
        <f t="shared" si="135"/>
        <v>538_RS_50.1_4_202425</v>
      </c>
      <c r="AW8433" s="191" t="s">
        <v>92</v>
      </c>
      <c r="AX8433" s="18">
        <v>202425</v>
      </c>
      <c r="AY8433" s="191">
        <v>538</v>
      </c>
      <c r="AZ8433" s="191">
        <v>50.1</v>
      </c>
      <c r="BA8433" s="191">
        <v>4</v>
      </c>
      <c r="BB8433" s="191">
        <v>0</v>
      </c>
    </row>
    <row r="8434" spans="48:54" x14ac:dyDescent="0.2">
      <c r="AV8434" s="191" t="str">
        <f t="shared" si="135"/>
        <v>540_RS_50.1_4_202425</v>
      </c>
      <c r="AW8434" s="191" t="s">
        <v>92</v>
      </c>
      <c r="AX8434" s="18">
        <v>202425</v>
      </c>
      <c r="AY8434" s="191">
        <v>540</v>
      </c>
      <c r="AZ8434" s="191">
        <v>50.1</v>
      </c>
      <c r="BA8434" s="191">
        <v>4</v>
      </c>
      <c r="BB8434" s="191">
        <v>0</v>
      </c>
    </row>
    <row r="8435" spans="48:54" x14ac:dyDescent="0.2">
      <c r="AV8435" s="191" t="str">
        <f t="shared" si="135"/>
        <v>542_RS_50.1_4_202425</v>
      </c>
      <c r="AW8435" s="191" t="s">
        <v>92</v>
      </c>
      <c r="AX8435" s="18">
        <v>202425</v>
      </c>
      <c r="AY8435" s="191">
        <v>542</v>
      </c>
      <c r="AZ8435" s="191">
        <v>50.1</v>
      </c>
      <c r="BA8435" s="191">
        <v>4</v>
      </c>
      <c r="BB8435" s="191">
        <v>0</v>
      </c>
    </row>
    <row r="8436" spans="48:54" x14ac:dyDescent="0.2">
      <c r="AV8436" s="191" t="str">
        <f t="shared" si="135"/>
        <v>544_RS_50.1_4_202425</v>
      </c>
      <c r="AW8436" s="191" t="s">
        <v>92</v>
      </c>
      <c r="AX8436" s="18">
        <v>202425</v>
      </c>
      <c r="AY8436" s="191">
        <v>544</v>
      </c>
      <c r="AZ8436" s="191">
        <v>50.1</v>
      </c>
      <c r="BA8436" s="191">
        <v>4</v>
      </c>
      <c r="BB8436" s="191">
        <v>0</v>
      </c>
    </row>
    <row r="8437" spans="48:54" x14ac:dyDescent="0.2">
      <c r="AV8437" s="191" t="str">
        <f t="shared" si="135"/>
        <v>545_RS_50.1_4_202425</v>
      </c>
      <c r="AW8437" s="191" t="s">
        <v>92</v>
      </c>
      <c r="AX8437" s="18">
        <v>202425</v>
      </c>
      <c r="AY8437" s="191">
        <v>545</v>
      </c>
      <c r="AZ8437" s="191">
        <v>50.1</v>
      </c>
      <c r="BA8437" s="191">
        <v>4</v>
      </c>
      <c r="BB8437" s="191">
        <v>0</v>
      </c>
    </row>
    <row r="8438" spans="48:54" x14ac:dyDescent="0.2">
      <c r="AV8438" s="191" t="str">
        <f t="shared" si="135"/>
        <v>546_RS_50.1_4_202425</v>
      </c>
      <c r="AW8438" s="191" t="s">
        <v>92</v>
      </c>
      <c r="AX8438" s="18">
        <v>202425</v>
      </c>
      <c r="AY8438" s="191">
        <v>546</v>
      </c>
      <c r="AZ8438" s="191">
        <v>50.1</v>
      </c>
      <c r="BA8438" s="191">
        <v>4</v>
      </c>
      <c r="BB8438" s="191">
        <v>0</v>
      </c>
    </row>
    <row r="8439" spans="48:54" x14ac:dyDescent="0.2">
      <c r="AV8439" s="191" t="str">
        <f t="shared" si="135"/>
        <v>548_RS_50.1_4_202425</v>
      </c>
      <c r="AW8439" s="191" t="s">
        <v>92</v>
      </c>
      <c r="AX8439" s="18">
        <v>202425</v>
      </c>
      <c r="AY8439" s="191">
        <v>548</v>
      </c>
      <c r="AZ8439" s="191">
        <v>50.1</v>
      </c>
      <c r="BA8439" s="191">
        <v>4</v>
      </c>
      <c r="BB8439" s="191">
        <v>0</v>
      </c>
    </row>
    <row r="8440" spans="48:54" x14ac:dyDescent="0.2">
      <c r="AV8440" s="191" t="str">
        <f t="shared" si="135"/>
        <v>550_RS_50.1_4_202425</v>
      </c>
      <c r="AW8440" s="191" t="s">
        <v>92</v>
      </c>
      <c r="AX8440" s="18">
        <v>202425</v>
      </c>
      <c r="AY8440" s="191">
        <v>550</v>
      </c>
      <c r="AZ8440" s="191">
        <v>50.1</v>
      </c>
      <c r="BA8440" s="191">
        <v>4</v>
      </c>
      <c r="BB8440" s="191">
        <v>0</v>
      </c>
    </row>
    <row r="8441" spans="48:54" x14ac:dyDescent="0.2">
      <c r="AV8441" s="191" t="str">
        <f t="shared" si="135"/>
        <v>552_RS_50.1_4_202425</v>
      </c>
      <c r="AW8441" s="191" t="s">
        <v>92</v>
      </c>
      <c r="AX8441" s="18">
        <v>202425</v>
      </c>
      <c r="AY8441" s="191">
        <v>552</v>
      </c>
      <c r="AZ8441" s="191">
        <v>50.1</v>
      </c>
      <c r="BA8441" s="191">
        <v>4</v>
      </c>
      <c r="BB8441" s="191">
        <v>0</v>
      </c>
    </row>
    <row r="8442" spans="48:54" x14ac:dyDescent="0.2">
      <c r="AV8442" s="191" t="str">
        <f t="shared" si="135"/>
        <v>562_RS_50.1_4_202425</v>
      </c>
      <c r="AW8442" s="191" t="s">
        <v>92</v>
      </c>
      <c r="AX8442" s="18">
        <v>202425</v>
      </c>
      <c r="AY8442" s="191">
        <v>562</v>
      </c>
      <c r="AZ8442" s="191">
        <v>50.1</v>
      </c>
      <c r="BA8442" s="191">
        <v>4</v>
      </c>
      <c r="BB8442" s="191">
        <v>0</v>
      </c>
    </row>
    <row r="8443" spans="48:54" x14ac:dyDescent="0.2">
      <c r="AV8443" s="191" t="str">
        <f t="shared" si="135"/>
        <v>564_RS_50.1_4_202425</v>
      </c>
      <c r="AW8443" s="191" t="s">
        <v>92</v>
      </c>
      <c r="AX8443" s="18">
        <v>202425</v>
      </c>
      <c r="AY8443" s="191">
        <v>564</v>
      </c>
      <c r="AZ8443" s="191">
        <v>50.1</v>
      </c>
      <c r="BA8443" s="191">
        <v>4</v>
      </c>
      <c r="BB8443" s="191">
        <v>0</v>
      </c>
    </row>
    <row r="8444" spans="48:54" x14ac:dyDescent="0.2">
      <c r="AV8444" s="191" t="str">
        <f t="shared" si="135"/>
        <v>566_RS_50.1_4_202425</v>
      </c>
      <c r="AW8444" s="191" t="s">
        <v>92</v>
      </c>
      <c r="AX8444" s="18">
        <v>202425</v>
      </c>
      <c r="AY8444" s="191">
        <v>566</v>
      </c>
      <c r="AZ8444" s="191">
        <v>50.1</v>
      </c>
      <c r="BA8444" s="191">
        <v>4</v>
      </c>
      <c r="BB8444" s="191">
        <v>0</v>
      </c>
    </row>
    <row r="8445" spans="48:54" x14ac:dyDescent="0.2">
      <c r="AV8445" s="191" t="str">
        <f t="shared" si="135"/>
        <v>568_RS_50.1_4_202425</v>
      </c>
      <c r="AW8445" s="191" t="s">
        <v>92</v>
      </c>
      <c r="AX8445" s="18">
        <v>202425</v>
      </c>
      <c r="AY8445" s="191">
        <v>568</v>
      </c>
      <c r="AZ8445" s="191">
        <v>50.1</v>
      </c>
      <c r="BA8445" s="191">
        <v>4</v>
      </c>
      <c r="BB8445" s="191">
        <v>0</v>
      </c>
    </row>
    <row r="8446" spans="48:54" x14ac:dyDescent="0.2">
      <c r="AV8446" s="191" t="str">
        <f t="shared" si="135"/>
        <v>572_RS_50.1_4_202425</v>
      </c>
      <c r="AW8446" s="191" t="s">
        <v>92</v>
      </c>
      <c r="AX8446" s="18">
        <v>202425</v>
      </c>
      <c r="AY8446" s="191">
        <v>572</v>
      </c>
      <c r="AZ8446" s="191">
        <v>50.1</v>
      </c>
      <c r="BA8446" s="191">
        <v>4</v>
      </c>
      <c r="BB8446" s="191">
        <v>0</v>
      </c>
    </row>
    <row r="8447" spans="48:54" x14ac:dyDescent="0.2">
      <c r="AV8447" s="191" t="str">
        <f t="shared" si="135"/>
        <v>574_RS_50.1_4_202425</v>
      </c>
      <c r="AW8447" s="191" t="s">
        <v>92</v>
      </c>
      <c r="AX8447" s="18">
        <v>202425</v>
      </c>
      <c r="AY8447" s="191">
        <v>574</v>
      </c>
      <c r="AZ8447" s="191">
        <v>50.1</v>
      </c>
      <c r="BA8447" s="191">
        <v>4</v>
      </c>
      <c r="BB8447" s="191">
        <v>0</v>
      </c>
    </row>
    <row r="8448" spans="48:54" x14ac:dyDescent="0.2">
      <c r="AV8448" s="191" t="str">
        <f t="shared" si="135"/>
        <v>576_RS_50.1_4_202425</v>
      </c>
      <c r="AW8448" s="191" t="s">
        <v>92</v>
      </c>
      <c r="AX8448" s="18">
        <v>202425</v>
      </c>
      <c r="AY8448" s="191">
        <v>576</v>
      </c>
      <c r="AZ8448" s="191">
        <v>50.1</v>
      </c>
      <c r="BA8448" s="191">
        <v>4</v>
      </c>
      <c r="BB8448" s="191">
        <v>0</v>
      </c>
    </row>
    <row r="8449" spans="48:54" x14ac:dyDescent="0.2">
      <c r="AV8449" s="191" t="str">
        <f t="shared" si="135"/>
        <v>582_RS_50.1_4_202425</v>
      </c>
      <c r="AW8449" s="191" t="s">
        <v>92</v>
      </c>
      <c r="AX8449" s="18">
        <v>202425</v>
      </c>
      <c r="AY8449" s="191">
        <v>582</v>
      </c>
      <c r="AZ8449" s="191">
        <v>50.1</v>
      </c>
      <c r="BA8449" s="191">
        <v>4</v>
      </c>
      <c r="BB8449" s="191">
        <v>5971.4747089308448</v>
      </c>
    </row>
    <row r="8450" spans="48:54" x14ac:dyDescent="0.2">
      <c r="AV8450" s="191" t="str">
        <f t="shared" si="135"/>
        <v>584_RS_50.1_4_202425</v>
      </c>
      <c r="AW8450" s="191" t="s">
        <v>92</v>
      </c>
      <c r="AX8450" s="18">
        <v>202425</v>
      </c>
      <c r="AY8450" s="191">
        <v>584</v>
      </c>
      <c r="AZ8450" s="191">
        <v>50.1</v>
      </c>
      <c r="BA8450" s="191">
        <v>4</v>
      </c>
      <c r="BB8450" s="191">
        <v>3643</v>
      </c>
    </row>
    <row r="8451" spans="48:54" x14ac:dyDescent="0.2">
      <c r="AV8451" s="191" t="str">
        <f t="shared" si="135"/>
        <v>586_RS_50.1_4_202425</v>
      </c>
      <c r="AW8451" s="191" t="s">
        <v>92</v>
      </c>
      <c r="AX8451" s="18">
        <v>202425</v>
      </c>
      <c r="AY8451" s="191">
        <v>586</v>
      </c>
      <c r="AZ8451" s="191">
        <v>50.1</v>
      </c>
      <c r="BA8451" s="191">
        <v>4</v>
      </c>
      <c r="BB8451" s="191">
        <v>6866.1820000000007</v>
      </c>
    </row>
    <row r="8452" spans="48:54" x14ac:dyDescent="0.2">
      <c r="AV8452" s="191" t="str">
        <f t="shared" ref="AV8452:AV8515" si="136">AY8452&amp;"_"&amp;AW8452&amp;"_"&amp;AZ8452&amp;"_"&amp;BA8452&amp;"_"&amp;AX8452</f>
        <v>512_RS_50.1_5_202425</v>
      </c>
      <c r="AW8452" s="191" t="s">
        <v>92</v>
      </c>
      <c r="AX8452" s="18">
        <v>202425</v>
      </c>
      <c r="AY8452" s="191">
        <v>512</v>
      </c>
      <c r="AZ8452" s="191">
        <v>50.1</v>
      </c>
      <c r="BA8452" s="191">
        <v>5</v>
      </c>
      <c r="BB8452" s="191">
        <v>0</v>
      </c>
    </row>
    <row r="8453" spans="48:54" x14ac:dyDescent="0.2">
      <c r="AV8453" s="191" t="str">
        <f t="shared" si="136"/>
        <v>514_RS_50.1_5_202425</v>
      </c>
      <c r="AW8453" s="191" t="s">
        <v>92</v>
      </c>
      <c r="AX8453" s="18">
        <v>202425</v>
      </c>
      <c r="AY8453" s="191">
        <v>514</v>
      </c>
      <c r="AZ8453" s="191">
        <v>50.1</v>
      </c>
      <c r="BA8453" s="191">
        <v>5</v>
      </c>
      <c r="BB8453" s="191">
        <v>0</v>
      </c>
    </row>
    <row r="8454" spans="48:54" x14ac:dyDescent="0.2">
      <c r="AV8454" s="191" t="str">
        <f t="shared" si="136"/>
        <v>516_RS_50.1_5_202425</v>
      </c>
      <c r="AW8454" s="191" t="s">
        <v>92</v>
      </c>
      <c r="AX8454" s="18">
        <v>202425</v>
      </c>
      <c r="AY8454" s="191">
        <v>516</v>
      </c>
      <c r="AZ8454" s="191">
        <v>50.1</v>
      </c>
      <c r="BA8454" s="191">
        <v>5</v>
      </c>
      <c r="BB8454" s="191">
        <v>0</v>
      </c>
    </row>
    <row r="8455" spans="48:54" x14ac:dyDescent="0.2">
      <c r="AV8455" s="191" t="str">
        <f t="shared" si="136"/>
        <v>518_RS_50.1_5_202425</v>
      </c>
      <c r="AW8455" s="191" t="s">
        <v>92</v>
      </c>
      <c r="AX8455" s="18">
        <v>202425</v>
      </c>
      <c r="AY8455" s="191">
        <v>518</v>
      </c>
      <c r="AZ8455" s="191">
        <v>50.1</v>
      </c>
      <c r="BA8455" s="191">
        <v>5</v>
      </c>
      <c r="BB8455" s="191">
        <v>0</v>
      </c>
    </row>
    <row r="8456" spans="48:54" x14ac:dyDescent="0.2">
      <c r="AV8456" s="191" t="str">
        <f t="shared" si="136"/>
        <v>520_RS_50.1_5_202425</v>
      </c>
      <c r="AW8456" s="191" t="s">
        <v>92</v>
      </c>
      <c r="AX8456" s="18">
        <v>202425</v>
      </c>
      <c r="AY8456" s="191">
        <v>520</v>
      </c>
      <c r="AZ8456" s="191">
        <v>50.1</v>
      </c>
      <c r="BA8456" s="191">
        <v>5</v>
      </c>
      <c r="BB8456" s="191">
        <v>0</v>
      </c>
    </row>
    <row r="8457" spans="48:54" x14ac:dyDescent="0.2">
      <c r="AV8457" s="191" t="str">
        <f t="shared" si="136"/>
        <v>522_RS_50.1_5_202425</v>
      </c>
      <c r="AW8457" s="191" t="s">
        <v>92</v>
      </c>
      <c r="AX8457" s="18">
        <v>202425</v>
      </c>
      <c r="AY8457" s="191">
        <v>522</v>
      </c>
      <c r="AZ8457" s="191">
        <v>50.1</v>
      </c>
      <c r="BA8457" s="191">
        <v>5</v>
      </c>
      <c r="BB8457" s="191">
        <v>0</v>
      </c>
    </row>
    <row r="8458" spans="48:54" x14ac:dyDescent="0.2">
      <c r="AV8458" s="191" t="str">
        <f t="shared" si="136"/>
        <v>524_RS_50.1_5_202425</v>
      </c>
      <c r="AW8458" s="191" t="s">
        <v>92</v>
      </c>
      <c r="AX8458" s="18">
        <v>202425</v>
      </c>
      <c r="AY8458" s="191">
        <v>524</v>
      </c>
      <c r="AZ8458" s="191">
        <v>50.1</v>
      </c>
      <c r="BA8458" s="191">
        <v>5</v>
      </c>
      <c r="BB8458" s="191">
        <v>0</v>
      </c>
    </row>
    <row r="8459" spans="48:54" x14ac:dyDescent="0.2">
      <c r="AV8459" s="191" t="str">
        <f t="shared" si="136"/>
        <v>526_RS_50.1_5_202425</v>
      </c>
      <c r="AW8459" s="191" t="s">
        <v>92</v>
      </c>
      <c r="AX8459" s="18">
        <v>202425</v>
      </c>
      <c r="AY8459" s="191">
        <v>526</v>
      </c>
      <c r="AZ8459" s="191">
        <v>50.1</v>
      </c>
      <c r="BA8459" s="191">
        <v>5</v>
      </c>
      <c r="BB8459" s="191">
        <v>0</v>
      </c>
    </row>
    <row r="8460" spans="48:54" x14ac:dyDescent="0.2">
      <c r="AV8460" s="191" t="str">
        <f t="shared" si="136"/>
        <v>528_RS_50.1_5_202425</v>
      </c>
      <c r="AW8460" s="191" t="s">
        <v>92</v>
      </c>
      <c r="AX8460" s="18">
        <v>202425</v>
      </c>
      <c r="AY8460" s="191">
        <v>528</v>
      </c>
      <c r="AZ8460" s="191">
        <v>50.1</v>
      </c>
      <c r="BA8460" s="191">
        <v>5</v>
      </c>
      <c r="BB8460" s="191">
        <v>0</v>
      </c>
    </row>
    <row r="8461" spans="48:54" x14ac:dyDescent="0.2">
      <c r="AV8461" s="191" t="str">
        <f t="shared" si="136"/>
        <v>530_RS_50.1_5_202425</v>
      </c>
      <c r="AW8461" s="191" t="s">
        <v>92</v>
      </c>
      <c r="AX8461" s="18">
        <v>202425</v>
      </c>
      <c r="AY8461" s="191">
        <v>530</v>
      </c>
      <c r="AZ8461" s="191">
        <v>50.1</v>
      </c>
      <c r="BA8461" s="191">
        <v>5</v>
      </c>
      <c r="BB8461" s="191">
        <v>0</v>
      </c>
    </row>
    <row r="8462" spans="48:54" x14ac:dyDescent="0.2">
      <c r="AV8462" s="191" t="str">
        <f t="shared" si="136"/>
        <v>532_RS_50.1_5_202425</v>
      </c>
      <c r="AW8462" s="191" t="s">
        <v>92</v>
      </c>
      <c r="AX8462" s="18">
        <v>202425</v>
      </c>
      <c r="AY8462" s="191">
        <v>532</v>
      </c>
      <c r="AZ8462" s="191">
        <v>50.1</v>
      </c>
      <c r="BA8462" s="191">
        <v>5</v>
      </c>
      <c r="BB8462" s="191">
        <v>0</v>
      </c>
    </row>
    <row r="8463" spans="48:54" x14ac:dyDescent="0.2">
      <c r="AV8463" s="191" t="str">
        <f t="shared" si="136"/>
        <v>534_RS_50.1_5_202425</v>
      </c>
      <c r="AW8463" s="191" t="s">
        <v>92</v>
      </c>
      <c r="AX8463" s="18">
        <v>202425</v>
      </c>
      <c r="AY8463" s="191">
        <v>534</v>
      </c>
      <c r="AZ8463" s="191">
        <v>50.1</v>
      </c>
      <c r="BA8463" s="191">
        <v>5</v>
      </c>
      <c r="BB8463" s="191">
        <v>0</v>
      </c>
    </row>
    <row r="8464" spans="48:54" x14ac:dyDescent="0.2">
      <c r="AV8464" s="191" t="str">
        <f t="shared" si="136"/>
        <v>536_RS_50.1_5_202425</v>
      </c>
      <c r="AW8464" s="191" t="s">
        <v>92</v>
      </c>
      <c r="AX8464" s="18">
        <v>202425</v>
      </c>
      <c r="AY8464" s="191">
        <v>536</v>
      </c>
      <c r="AZ8464" s="191">
        <v>50.1</v>
      </c>
      <c r="BA8464" s="191">
        <v>5</v>
      </c>
      <c r="BB8464" s="191">
        <v>0</v>
      </c>
    </row>
    <row r="8465" spans="48:54" x14ac:dyDescent="0.2">
      <c r="AV8465" s="191" t="str">
        <f t="shared" si="136"/>
        <v>538_RS_50.1_5_202425</v>
      </c>
      <c r="AW8465" s="191" t="s">
        <v>92</v>
      </c>
      <c r="AX8465" s="18">
        <v>202425</v>
      </c>
      <c r="AY8465" s="191">
        <v>538</v>
      </c>
      <c r="AZ8465" s="191">
        <v>50.1</v>
      </c>
      <c r="BA8465" s="191">
        <v>5</v>
      </c>
      <c r="BB8465" s="191">
        <v>0</v>
      </c>
    </row>
    <row r="8466" spans="48:54" x14ac:dyDescent="0.2">
      <c r="AV8466" s="191" t="str">
        <f t="shared" si="136"/>
        <v>540_RS_50.1_5_202425</v>
      </c>
      <c r="AW8466" s="191" t="s">
        <v>92</v>
      </c>
      <c r="AX8466" s="18">
        <v>202425</v>
      </c>
      <c r="AY8466" s="191">
        <v>540</v>
      </c>
      <c r="AZ8466" s="191">
        <v>50.1</v>
      </c>
      <c r="BA8466" s="191">
        <v>5</v>
      </c>
      <c r="BB8466" s="191">
        <v>0</v>
      </c>
    </row>
    <row r="8467" spans="48:54" x14ac:dyDescent="0.2">
      <c r="AV8467" s="191" t="str">
        <f t="shared" si="136"/>
        <v>542_RS_50.1_5_202425</v>
      </c>
      <c r="AW8467" s="191" t="s">
        <v>92</v>
      </c>
      <c r="AX8467" s="18">
        <v>202425</v>
      </c>
      <c r="AY8467" s="191">
        <v>542</v>
      </c>
      <c r="AZ8467" s="191">
        <v>50.1</v>
      </c>
      <c r="BA8467" s="191">
        <v>5</v>
      </c>
      <c r="BB8467" s="191">
        <v>0</v>
      </c>
    </row>
    <row r="8468" spans="48:54" x14ac:dyDescent="0.2">
      <c r="AV8468" s="191" t="str">
        <f t="shared" si="136"/>
        <v>544_RS_50.1_5_202425</v>
      </c>
      <c r="AW8468" s="191" t="s">
        <v>92</v>
      </c>
      <c r="AX8468" s="18">
        <v>202425</v>
      </c>
      <c r="AY8468" s="191">
        <v>544</v>
      </c>
      <c r="AZ8468" s="191">
        <v>50.1</v>
      </c>
      <c r="BA8468" s="191">
        <v>5</v>
      </c>
      <c r="BB8468" s="191">
        <v>0</v>
      </c>
    </row>
    <row r="8469" spans="48:54" x14ac:dyDescent="0.2">
      <c r="AV8469" s="191" t="str">
        <f t="shared" si="136"/>
        <v>545_RS_50.1_5_202425</v>
      </c>
      <c r="AW8469" s="191" t="s">
        <v>92</v>
      </c>
      <c r="AX8469" s="18">
        <v>202425</v>
      </c>
      <c r="AY8469" s="191">
        <v>545</v>
      </c>
      <c r="AZ8469" s="191">
        <v>50.1</v>
      </c>
      <c r="BA8469" s="191">
        <v>5</v>
      </c>
      <c r="BB8469" s="191">
        <v>0</v>
      </c>
    </row>
    <row r="8470" spans="48:54" x14ac:dyDescent="0.2">
      <c r="AV8470" s="191" t="str">
        <f t="shared" si="136"/>
        <v>546_RS_50.1_5_202425</v>
      </c>
      <c r="AW8470" s="191" t="s">
        <v>92</v>
      </c>
      <c r="AX8470" s="18">
        <v>202425</v>
      </c>
      <c r="AY8470" s="191">
        <v>546</v>
      </c>
      <c r="AZ8470" s="191">
        <v>50.1</v>
      </c>
      <c r="BA8470" s="191">
        <v>5</v>
      </c>
      <c r="BB8470" s="191">
        <v>0</v>
      </c>
    </row>
    <row r="8471" spans="48:54" x14ac:dyDescent="0.2">
      <c r="AV8471" s="191" t="str">
        <f t="shared" si="136"/>
        <v>548_RS_50.1_5_202425</v>
      </c>
      <c r="AW8471" s="191" t="s">
        <v>92</v>
      </c>
      <c r="AX8471" s="18">
        <v>202425</v>
      </c>
      <c r="AY8471" s="191">
        <v>548</v>
      </c>
      <c r="AZ8471" s="191">
        <v>50.1</v>
      </c>
      <c r="BA8471" s="191">
        <v>5</v>
      </c>
      <c r="BB8471" s="191">
        <v>0</v>
      </c>
    </row>
    <row r="8472" spans="48:54" x14ac:dyDescent="0.2">
      <c r="AV8472" s="191" t="str">
        <f t="shared" si="136"/>
        <v>550_RS_50.1_5_202425</v>
      </c>
      <c r="AW8472" s="191" t="s">
        <v>92</v>
      </c>
      <c r="AX8472" s="18">
        <v>202425</v>
      </c>
      <c r="AY8472" s="191">
        <v>550</v>
      </c>
      <c r="AZ8472" s="191">
        <v>50.1</v>
      </c>
      <c r="BA8472" s="191">
        <v>5</v>
      </c>
      <c r="BB8472" s="191">
        <v>0</v>
      </c>
    </row>
    <row r="8473" spans="48:54" x14ac:dyDescent="0.2">
      <c r="AV8473" s="191" t="str">
        <f t="shared" si="136"/>
        <v>552_RS_50.1_5_202425</v>
      </c>
      <c r="AW8473" s="191" t="s">
        <v>92</v>
      </c>
      <c r="AX8473" s="18">
        <v>202425</v>
      </c>
      <c r="AY8473" s="191">
        <v>552</v>
      </c>
      <c r="AZ8473" s="191">
        <v>50.1</v>
      </c>
      <c r="BA8473" s="191">
        <v>5</v>
      </c>
      <c r="BB8473" s="191">
        <v>0</v>
      </c>
    </row>
    <row r="8474" spans="48:54" x14ac:dyDescent="0.2">
      <c r="AV8474" s="191" t="str">
        <f t="shared" si="136"/>
        <v>562_RS_50.1_5_202425</v>
      </c>
      <c r="AW8474" s="191" t="s">
        <v>92</v>
      </c>
      <c r="AX8474" s="18">
        <v>202425</v>
      </c>
      <c r="AY8474" s="191">
        <v>562</v>
      </c>
      <c r="AZ8474" s="191">
        <v>50.1</v>
      </c>
      <c r="BA8474" s="191">
        <v>5</v>
      </c>
      <c r="BB8474" s="191">
        <v>0</v>
      </c>
    </row>
    <row r="8475" spans="48:54" x14ac:dyDescent="0.2">
      <c r="AV8475" s="191" t="str">
        <f t="shared" si="136"/>
        <v>564_RS_50.1_5_202425</v>
      </c>
      <c r="AW8475" s="191" t="s">
        <v>92</v>
      </c>
      <c r="AX8475" s="18">
        <v>202425</v>
      </c>
      <c r="AY8475" s="191">
        <v>564</v>
      </c>
      <c r="AZ8475" s="191">
        <v>50.1</v>
      </c>
      <c r="BA8475" s="191">
        <v>5</v>
      </c>
      <c r="BB8475" s="191">
        <v>0</v>
      </c>
    </row>
    <row r="8476" spans="48:54" x14ac:dyDescent="0.2">
      <c r="AV8476" s="191" t="str">
        <f t="shared" si="136"/>
        <v>566_RS_50.1_5_202425</v>
      </c>
      <c r="AW8476" s="191" t="s">
        <v>92</v>
      </c>
      <c r="AX8476" s="18">
        <v>202425</v>
      </c>
      <c r="AY8476" s="191">
        <v>566</v>
      </c>
      <c r="AZ8476" s="191">
        <v>50.1</v>
      </c>
      <c r="BA8476" s="191">
        <v>5</v>
      </c>
      <c r="BB8476" s="191">
        <v>0</v>
      </c>
    </row>
    <row r="8477" spans="48:54" x14ac:dyDescent="0.2">
      <c r="AV8477" s="191" t="str">
        <f t="shared" si="136"/>
        <v>568_RS_50.1_5_202425</v>
      </c>
      <c r="AW8477" s="191" t="s">
        <v>92</v>
      </c>
      <c r="AX8477" s="18">
        <v>202425</v>
      </c>
      <c r="AY8477" s="191">
        <v>568</v>
      </c>
      <c r="AZ8477" s="191">
        <v>50.1</v>
      </c>
      <c r="BA8477" s="191">
        <v>5</v>
      </c>
      <c r="BB8477" s="191">
        <v>0</v>
      </c>
    </row>
    <row r="8478" spans="48:54" x14ac:dyDescent="0.2">
      <c r="AV8478" s="191" t="str">
        <f t="shared" si="136"/>
        <v>572_RS_50.1_5_202425</v>
      </c>
      <c r="AW8478" s="191" t="s">
        <v>92</v>
      </c>
      <c r="AX8478" s="18">
        <v>202425</v>
      </c>
      <c r="AY8478" s="191">
        <v>572</v>
      </c>
      <c r="AZ8478" s="191">
        <v>50.1</v>
      </c>
      <c r="BA8478" s="191">
        <v>5</v>
      </c>
      <c r="BB8478" s="191">
        <v>0</v>
      </c>
    </row>
    <row r="8479" spans="48:54" x14ac:dyDescent="0.2">
      <c r="AV8479" s="191" t="str">
        <f t="shared" si="136"/>
        <v>574_RS_50.1_5_202425</v>
      </c>
      <c r="AW8479" s="191" t="s">
        <v>92</v>
      </c>
      <c r="AX8479" s="18">
        <v>202425</v>
      </c>
      <c r="AY8479" s="191">
        <v>574</v>
      </c>
      <c r="AZ8479" s="191">
        <v>50.1</v>
      </c>
      <c r="BA8479" s="191">
        <v>5</v>
      </c>
      <c r="BB8479" s="191">
        <v>0</v>
      </c>
    </row>
    <row r="8480" spans="48:54" x14ac:dyDescent="0.2">
      <c r="AV8480" s="191" t="str">
        <f t="shared" si="136"/>
        <v>576_RS_50.1_5_202425</v>
      </c>
      <c r="AW8480" s="191" t="s">
        <v>92</v>
      </c>
      <c r="AX8480" s="18">
        <v>202425</v>
      </c>
      <c r="AY8480" s="191">
        <v>576</v>
      </c>
      <c r="AZ8480" s="191">
        <v>50.1</v>
      </c>
      <c r="BA8480" s="191">
        <v>5</v>
      </c>
      <c r="BB8480" s="191">
        <v>0</v>
      </c>
    </row>
    <row r="8481" spans="48:54" x14ac:dyDescent="0.2">
      <c r="AV8481" s="191" t="str">
        <f t="shared" si="136"/>
        <v>582_RS_50.1_5_202425</v>
      </c>
      <c r="AW8481" s="191" t="s">
        <v>92</v>
      </c>
      <c r="AX8481" s="18">
        <v>202425</v>
      </c>
      <c r="AY8481" s="191">
        <v>582</v>
      </c>
      <c r="AZ8481" s="191">
        <v>50.1</v>
      </c>
      <c r="BA8481" s="191">
        <v>5</v>
      </c>
      <c r="BB8481" s="191">
        <v>-2176.1839599999994</v>
      </c>
    </row>
    <row r="8482" spans="48:54" x14ac:dyDescent="0.2">
      <c r="AV8482" s="191" t="str">
        <f t="shared" si="136"/>
        <v>584_RS_50.1_5_202425</v>
      </c>
      <c r="AW8482" s="191" t="s">
        <v>92</v>
      </c>
      <c r="AX8482" s="18">
        <v>202425</v>
      </c>
      <c r="AY8482" s="191">
        <v>584</v>
      </c>
      <c r="AZ8482" s="191">
        <v>50.1</v>
      </c>
      <c r="BA8482" s="191">
        <v>5</v>
      </c>
      <c r="BB8482" s="191">
        <v>0</v>
      </c>
    </row>
    <row r="8483" spans="48:54" x14ac:dyDescent="0.2">
      <c r="AV8483" s="191" t="str">
        <f t="shared" si="136"/>
        <v>586_RS_50.1_5_202425</v>
      </c>
      <c r="AW8483" s="191" t="s">
        <v>92</v>
      </c>
      <c r="AX8483" s="18">
        <v>202425</v>
      </c>
      <c r="AY8483" s="191">
        <v>586</v>
      </c>
      <c r="AZ8483" s="191">
        <v>50.1</v>
      </c>
      <c r="BA8483" s="191">
        <v>5</v>
      </c>
      <c r="BB8483" s="191">
        <v>-921.572</v>
      </c>
    </row>
    <row r="8484" spans="48:54" x14ac:dyDescent="0.2">
      <c r="AV8484" s="191" t="str">
        <f t="shared" si="136"/>
        <v>512_RS_57_1_202425</v>
      </c>
      <c r="AW8484" s="191" t="s">
        <v>92</v>
      </c>
      <c r="AX8484" s="18">
        <v>202425</v>
      </c>
      <c r="AY8484" s="191">
        <v>512</v>
      </c>
      <c r="AZ8484" s="191">
        <v>57</v>
      </c>
      <c r="BA8484" s="191">
        <v>1</v>
      </c>
      <c r="BB8484" s="191">
        <v>3586.2640000000001</v>
      </c>
    </row>
    <row r="8485" spans="48:54" x14ac:dyDescent="0.2">
      <c r="AV8485" s="191" t="str">
        <f t="shared" si="136"/>
        <v>514_RS_57_1_202425</v>
      </c>
      <c r="AW8485" s="191" t="s">
        <v>92</v>
      </c>
      <c r="AX8485" s="18">
        <v>202425</v>
      </c>
      <c r="AY8485" s="191">
        <v>514</v>
      </c>
      <c r="AZ8485" s="191">
        <v>57</v>
      </c>
      <c r="BA8485" s="191">
        <v>1</v>
      </c>
      <c r="BB8485" s="191">
        <v>8823.9670000000006</v>
      </c>
    </row>
    <row r="8486" spans="48:54" x14ac:dyDescent="0.2">
      <c r="AV8486" s="191" t="str">
        <f t="shared" si="136"/>
        <v>516_RS_57_1_202425</v>
      </c>
      <c r="AW8486" s="191" t="s">
        <v>92</v>
      </c>
      <c r="AX8486" s="18">
        <v>202425</v>
      </c>
      <c r="AY8486" s="191">
        <v>516</v>
      </c>
      <c r="AZ8486" s="191">
        <v>57</v>
      </c>
      <c r="BA8486" s="191">
        <v>1</v>
      </c>
      <c r="BB8486" s="191">
        <v>6563.9764799999994</v>
      </c>
    </row>
    <row r="8487" spans="48:54" x14ac:dyDescent="0.2">
      <c r="AV8487" s="191" t="str">
        <f t="shared" si="136"/>
        <v>518_RS_57_1_202425</v>
      </c>
      <c r="AW8487" s="191" t="s">
        <v>92</v>
      </c>
      <c r="AX8487" s="18">
        <v>202425</v>
      </c>
      <c r="AY8487" s="191">
        <v>518</v>
      </c>
      <c r="AZ8487" s="191">
        <v>57</v>
      </c>
      <c r="BA8487" s="191">
        <v>1</v>
      </c>
      <c r="BB8487" s="191">
        <v>6128.8530048778448</v>
      </c>
    </row>
    <row r="8488" spans="48:54" x14ac:dyDescent="0.2">
      <c r="AV8488" s="191" t="str">
        <f t="shared" si="136"/>
        <v>520_RS_57_1_202425</v>
      </c>
      <c r="AW8488" s="191" t="s">
        <v>92</v>
      </c>
      <c r="AX8488" s="18">
        <v>202425</v>
      </c>
      <c r="AY8488" s="191">
        <v>520</v>
      </c>
      <c r="AZ8488" s="191">
        <v>57</v>
      </c>
      <c r="BA8488" s="191">
        <v>1</v>
      </c>
      <c r="BB8488" s="191">
        <v>7324.098</v>
      </c>
    </row>
    <row r="8489" spans="48:54" x14ac:dyDescent="0.2">
      <c r="AV8489" s="191" t="str">
        <f t="shared" si="136"/>
        <v>522_RS_57_1_202425</v>
      </c>
      <c r="AW8489" s="191" t="s">
        <v>92</v>
      </c>
      <c r="AX8489" s="18">
        <v>202425</v>
      </c>
      <c r="AY8489" s="191">
        <v>522</v>
      </c>
      <c r="AZ8489" s="191">
        <v>57</v>
      </c>
      <c r="BA8489" s="191">
        <v>1</v>
      </c>
      <c r="BB8489" s="191">
        <v>4584.9714899999999</v>
      </c>
    </row>
    <row r="8490" spans="48:54" x14ac:dyDescent="0.2">
      <c r="AV8490" s="191" t="str">
        <f t="shared" si="136"/>
        <v>524_RS_57_1_202425</v>
      </c>
      <c r="AW8490" s="191" t="s">
        <v>92</v>
      </c>
      <c r="AX8490" s="18">
        <v>202425</v>
      </c>
      <c r="AY8490" s="191">
        <v>524</v>
      </c>
      <c r="AZ8490" s="191">
        <v>57</v>
      </c>
      <c r="BA8490" s="191">
        <v>1</v>
      </c>
      <c r="BB8490" s="191">
        <v>4366.3280300000006</v>
      </c>
    </row>
    <row r="8491" spans="48:54" x14ac:dyDescent="0.2">
      <c r="AV8491" s="191" t="str">
        <f t="shared" si="136"/>
        <v>526_RS_57_1_202425</v>
      </c>
      <c r="AW8491" s="191" t="s">
        <v>92</v>
      </c>
      <c r="AX8491" s="18">
        <v>202425</v>
      </c>
      <c r="AY8491" s="191">
        <v>526</v>
      </c>
      <c r="AZ8491" s="191">
        <v>57</v>
      </c>
      <c r="BA8491" s="191">
        <v>1</v>
      </c>
      <c r="BB8491" s="191">
        <v>13646.225</v>
      </c>
    </row>
    <row r="8492" spans="48:54" x14ac:dyDescent="0.2">
      <c r="AV8492" s="191" t="str">
        <f t="shared" si="136"/>
        <v>528_RS_57_1_202425</v>
      </c>
      <c r="AW8492" s="191" t="s">
        <v>92</v>
      </c>
      <c r="AX8492" s="18">
        <v>202425</v>
      </c>
      <c r="AY8492" s="191">
        <v>528</v>
      </c>
      <c r="AZ8492" s="191">
        <v>57</v>
      </c>
      <c r="BA8492" s="191">
        <v>1</v>
      </c>
      <c r="BB8492" s="191">
        <v>9392</v>
      </c>
    </row>
    <row r="8493" spans="48:54" x14ac:dyDescent="0.2">
      <c r="AV8493" s="191" t="str">
        <f t="shared" si="136"/>
        <v>530_RS_57_1_202425</v>
      </c>
      <c r="AW8493" s="191" t="s">
        <v>92</v>
      </c>
      <c r="AX8493" s="18">
        <v>202425</v>
      </c>
      <c r="AY8493" s="191">
        <v>530</v>
      </c>
      <c r="AZ8493" s="191">
        <v>57</v>
      </c>
      <c r="BA8493" s="191">
        <v>1</v>
      </c>
      <c r="BB8493" s="191">
        <v>8929.5859999999993</v>
      </c>
    </row>
    <row r="8494" spans="48:54" x14ac:dyDescent="0.2">
      <c r="AV8494" s="191" t="str">
        <f t="shared" si="136"/>
        <v>532_RS_57_1_202425</v>
      </c>
      <c r="AW8494" s="191" t="s">
        <v>92</v>
      </c>
      <c r="AX8494" s="18">
        <v>202425</v>
      </c>
      <c r="AY8494" s="191">
        <v>532</v>
      </c>
      <c r="AZ8494" s="191">
        <v>57</v>
      </c>
      <c r="BA8494" s="191">
        <v>1</v>
      </c>
      <c r="BB8494" s="191">
        <v>6219.5730000000003</v>
      </c>
    </row>
    <row r="8495" spans="48:54" x14ac:dyDescent="0.2">
      <c r="AV8495" s="191" t="str">
        <f t="shared" si="136"/>
        <v>534_RS_57_1_202425</v>
      </c>
      <c r="AW8495" s="191" t="s">
        <v>92</v>
      </c>
      <c r="AX8495" s="18">
        <v>202425</v>
      </c>
      <c r="AY8495" s="191">
        <v>534</v>
      </c>
      <c r="AZ8495" s="191">
        <v>57</v>
      </c>
      <c r="BA8495" s="191">
        <v>1</v>
      </c>
      <c r="BB8495" s="191">
        <v>7970.0520699999997</v>
      </c>
    </row>
    <row r="8496" spans="48:54" x14ac:dyDescent="0.2">
      <c r="AV8496" s="191" t="str">
        <f t="shared" si="136"/>
        <v>536_RS_57_1_202425</v>
      </c>
      <c r="AW8496" s="191" t="s">
        <v>92</v>
      </c>
      <c r="AX8496" s="18">
        <v>202425</v>
      </c>
      <c r="AY8496" s="191">
        <v>536</v>
      </c>
      <c r="AZ8496" s="191">
        <v>57</v>
      </c>
      <c r="BA8496" s="191">
        <v>1</v>
      </c>
      <c r="BB8496" s="191">
        <v>4722.9380000000001</v>
      </c>
    </row>
    <row r="8497" spans="48:54" x14ac:dyDescent="0.2">
      <c r="AV8497" s="191" t="str">
        <f t="shared" si="136"/>
        <v>538_RS_57_1_202425</v>
      </c>
      <c r="AW8497" s="191" t="s">
        <v>92</v>
      </c>
      <c r="AX8497" s="18">
        <v>202425</v>
      </c>
      <c r="AY8497" s="191">
        <v>538</v>
      </c>
      <c r="AZ8497" s="191">
        <v>57</v>
      </c>
      <c r="BA8497" s="191">
        <v>1</v>
      </c>
      <c r="BB8497" s="191">
        <v>2841.7938800000002</v>
      </c>
    </row>
    <row r="8498" spans="48:54" x14ac:dyDescent="0.2">
      <c r="AV8498" s="191" t="str">
        <f t="shared" si="136"/>
        <v>540_RS_57_1_202425</v>
      </c>
      <c r="AW8498" s="191" t="s">
        <v>92</v>
      </c>
      <c r="AX8498" s="18">
        <v>202425</v>
      </c>
      <c r="AY8498" s="191">
        <v>540</v>
      </c>
      <c r="AZ8498" s="191">
        <v>57</v>
      </c>
      <c r="BA8498" s="191">
        <v>1</v>
      </c>
      <c r="BB8498" s="191">
        <v>5719.5139999999992</v>
      </c>
    </row>
    <row r="8499" spans="48:54" x14ac:dyDescent="0.2">
      <c r="AV8499" s="191" t="str">
        <f t="shared" si="136"/>
        <v>542_RS_57_1_202425</v>
      </c>
      <c r="AW8499" s="191" t="s">
        <v>92</v>
      </c>
      <c r="AX8499" s="18">
        <v>202425</v>
      </c>
      <c r="AY8499" s="191">
        <v>542</v>
      </c>
      <c r="AZ8499" s="191">
        <v>57</v>
      </c>
      <c r="BA8499" s="191">
        <v>1</v>
      </c>
      <c r="BB8499" s="191">
        <v>6160.1040000000003</v>
      </c>
    </row>
    <row r="8500" spans="48:54" x14ac:dyDescent="0.2">
      <c r="AV8500" s="191" t="str">
        <f t="shared" si="136"/>
        <v>544_RS_57_1_202425</v>
      </c>
      <c r="AW8500" s="191" t="s">
        <v>92</v>
      </c>
      <c r="AX8500" s="18">
        <v>202425</v>
      </c>
      <c r="AY8500" s="191">
        <v>544</v>
      </c>
      <c r="AZ8500" s="191">
        <v>57</v>
      </c>
      <c r="BA8500" s="191">
        <v>1</v>
      </c>
      <c r="BB8500" s="191">
        <v>4999.1417353561719</v>
      </c>
    </row>
    <row r="8501" spans="48:54" x14ac:dyDescent="0.2">
      <c r="AV8501" s="191" t="str">
        <f t="shared" si="136"/>
        <v>545_RS_57_1_202425</v>
      </c>
      <c r="AW8501" s="191" t="s">
        <v>92</v>
      </c>
      <c r="AX8501" s="18">
        <v>202425</v>
      </c>
      <c r="AY8501" s="191">
        <v>545</v>
      </c>
      <c r="AZ8501" s="191">
        <v>57</v>
      </c>
      <c r="BA8501" s="191">
        <v>1</v>
      </c>
      <c r="BB8501" s="191">
        <v>4109.8412800000006</v>
      </c>
    </row>
    <row r="8502" spans="48:54" x14ac:dyDescent="0.2">
      <c r="AV8502" s="191" t="str">
        <f t="shared" si="136"/>
        <v>546_RS_57_1_202425</v>
      </c>
      <c r="AW8502" s="191" t="s">
        <v>92</v>
      </c>
      <c r="AX8502" s="18">
        <v>202425</v>
      </c>
      <c r="AY8502" s="191">
        <v>546</v>
      </c>
      <c r="AZ8502" s="191">
        <v>57</v>
      </c>
      <c r="BA8502" s="191">
        <v>1</v>
      </c>
      <c r="BB8502" s="191">
        <v>3561.163</v>
      </c>
    </row>
    <row r="8503" spans="48:54" x14ac:dyDescent="0.2">
      <c r="AV8503" s="191" t="str">
        <f t="shared" si="136"/>
        <v>548_RS_57_1_202425</v>
      </c>
      <c r="AW8503" s="191" t="s">
        <v>92</v>
      </c>
      <c r="AX8503" s="18">
        <v>202425</v>
      </c>
      <c r="AY8503" s="191">
        <v>548</v>
      </c>
      <c r="AZ8503" s="191">
        <v>57</v>
      </c>
      <c r="BA8503" s="191">
        <v>1</v>
      </c>
      <c r="BB8503" s="191">
        <v>2485.6669999999999</v>
      </c>
    </row>
    <row r="8504" spans="48:54" x14ac:dyDescent="0.2">
      <c r="AV8504" s="191" t="str">
        <f t="shared" si="136"/>
        <v>550_RS_57_1_202425</v>
      </c>
      <c r="AW8504" s="191" t="s">
        <v>92</v>
      </c>
      <c r="AX8504" s="18">
        <v>202425</v>
      </c>
      <c r="AY8504" s="191">
        <v>550</v>
      </c>
      <c r="AZ8504" s="191">
        <v>57</v>
      </c>
      <c r="BA8504" s="191">
        <v>1</v>
      </c>
      <c r="BB8504" s="191">
        <v>8579.9081198288368</v>
      </c>
    </row>
    <row r="8505" spans="48:54" x14ac:dyDescent="0.2">
      <c r="AV8505" s="191" t="str">
        <f t="shared" si="136"/>
        <v>552_RS_57_1_202425</v>
      </c>
      <c r="AW8505" s="191" t="s">
        <v>92</v>
      </c>
      <c r="AX8505" s="18">
        <v>202425</v>
      </c>
      <c r="AY8505" s="191">
        <v>552</v>
      </c>
      <c r="AZ8505" s="191">
        <v>57</v>
      </c>
      <c r="BA8505" s="191">
        <v>1</v>
      </c>
      <c r="BB8505" s="191">
        <v>10468.333229999993</v>
      </c>
    </row>
    <row r="8506" spans="48:54" x14ac:dyDescent="0.2">
      <c r="AV8506" s="191" t="str">
        <f t="shared" si="136"/>
        <v>562_RS_57_1_202425</v>
      </c>
      <c r="AW8506" s="191" t="s">
        <v>92</v>
      </c>
      <c r="AX8506" s="18">
        <v>202425</v>
      </c>
      <c r="AY8506" s="191">
        <v>562</v>
      </c>
      <c r="AZ8506" s="191">
        <v>57</v>
      </c>
      <c r="BA8506" s="191">
        <v>1</v>
      </c>
      <c r="BB8506" s="191">
        <v>5749.4804599999998</v>
      </c>
    </row>
    <row r="8507" spans="48:54" x14ac:dyDescent="0.2">
      <c r="AV8507" s="191" t="str">
        <f t="shared" si="136"/>
        <v>564_RS_57_1_202425</v>
      </c>
      <c r="AW8507" s="191" t="s">
        <v>92</v>
      </c>
      <c r="AX8507" s="18">
        <v>202425</v>
      </c>
      <c r="AY8507" s="191">
        <v>564</v>
      </c>
      <c r="AZ8507" s="191">
        <v>57</v>
      </c>
      <c r="BA8507" s="191">
        <v>1</v>
      </c>
      <c r="BB8507" s="191">
        <v>7629.9139999999998</v>
      </c>
    </row>
    <row r="8508" spans="48:54" x14ac:dyDescent="0.2">
      <c r="AV8508" s="191" t="str">
        <f t="shared" si="136"/>
        <v>566_RS_57_1_202425</v>
      </c>
      <c r="AW8508" s="191" t="s">
        <v>92</v>
      </c>
      <c r="AX8508" s="18">
        <v>202425</v>
      </c>
      <c r="AY8508" s="191">
        <v>566</v>
      </c>
      <c r="AZ8508" s="191">
        <v>57</v>
      </c>
      <c r="BA8508" s="191">
        <v>1</v>
      </c>
      <c r="BB8508" s="191">
        <v>1943</v>
      </c>
    </row>
    <row r="8509" spans="48:54" x14ac:dyDescent="0.2">
      <c r="AV8509" s="191" t="str">
        <f t="shared" si="136"/>
        <v>568_RS_57_1_202425</v>
      </c>
      <c r="AW8509" s="191" t="s">
        <v>92</v>
      </c>
      <c r="AX8509" s="18">
        <v>202425</v>
      </c>
      <c r="AY8509" s="191">
        <v>568</v>
      </c>
      <c r="AZ8509" s="191">
        <v>57</v>
      </c>
      <c r="BA8509" s="191">
        <v>1</v>
      </c>
      <c r="BB8509" s="191">
        <v>2676.0499599999998</v>
      </c>
    </row>
    <row r="8510" spans="48:54" x14ac:dyDescent="0.2">
      <c r="AV8510" s="191" t="str">
        <f t="shared" si="136"/>
        <v>572_RS_57_1_202425</v>
      </c>
      <c r="AW8510" s="191" t="s">
        <v>92</v>
      </c>
      <c r="AX8510" s="18">
        <v>202425</v>
      </c>
      <c r="AY8510" s="191">
        <v>572</v>
      </c>
      <c r="AZ8510" s="191">
        <v>57</v>
      </c>
      <c r="BA8510" s="191">
        <v>1</v>
      </c>
      <c r="BB8510" s="191">
        <v>1600.625</v>
      </c>
    </row>
    <row r="8511" spans="48:54" x14ac:dyDescent="0.2">
      <c r="AV8511" s="191" t="str">
        <f t="shared" si="136"/>
        <v>574_RS_57_1_202425</v>
      </c>
      <c r="AW8511" s="191" t="s">
        <v>92</v>
      </c>
      <c r="AX8511" s="18">
        <v>202425</v>
      </c>
      <c r="AY8511" s="191">
        <v>574</v>
      </c>
      <c r="AZ8511" s="191">
        <v>57</v>
      </c>
      <c r="BA8511" s="191">
        <v>1</v>
      </c>
      <c r="BB8511" s="191">
        <v>0</v>
      </c>
    </row>
    <row r="8512" spans="48:54" x14ac:dyDescent="0.2">
      <c r="AV8512" s="191" t="str">
        <f t="shared" si="136"/>
        <v>576_RS_57_1_202425</v>
      </c>
      <c r="AW8512" s="191" t="s">
        <v>92</v>
      </c>
      <c r="AX8512" s="18">
        <v>202425</v>
      </c>
      <c r="AY8512" s="191">
        <v>576</v>
      </c>
      <c r="AZ8512" s="191">
        <v>57</v>
      </c>
      <c r="BA8512" s="191">
        <v>1</v>
      </c>
      <c r="BB8512" s="191">
        <v>0</v>
      </c>
    </row>
    <row r="8513" spans="48:54" x14ac:dyDescent="0.2">
      <c r="AV8513" s="191" t="str">
        <f t="shared" si="136"/>
        <v>582_RS_57_1_202425</v>
      </c>
      <c r="AW8513" s="191" t="s">
        <v>92</v>
      </c>
      <c r="AX8513" s="18">
        <v>202425</v>
      </c>
      <c r="AY8513" s="191">
        <v>582</v>
      </c>
      <c r="AZ8513" s="191">
        <v>57</v>
      </c>
      <c r="BA8513" s="191">
        <v>1</v>
      </c>
      <c r="BB8513" s="191">
        <v>999.28854106915458</v>
      </c>
    </row>
    <row r="8514" spans="48:54" x14ac:dyDescent="0.2">
      <c r="AV8514" s="191" t="str">
        <f t="shared" si="136"/>
        <v>584_RS_57_1_202425</v>
      </c>
      <c r="AW8514" s="191" t="s">
        <v>92</v>
      </c>
      <c r="AX8514" s="18">
        <v>202425</v>
      </c>
      <c r="AY8514" s="191">
        <v>584</v>
      </c>
      <c r="AZ8514" s="191">
        <v>57</v>
      </c>
      <c r="BA8514" s="191">
        <v>1</v>
      </c>
      <c r="BB8514" s="191">
        <v>1000</v>
      </c>
    </row>
    <row r="8515" spans="48:54" x14ac:dyDescent="0.2">
      <c r="AV8515" s="191" t="str">
        <f t="shared" si="136"/>
        <v>586_RS_57_1_202425</v>
      </c>
      <c r="AW8515" s="191" t="s">
        <v>92</v>
      </c>
      <c r="AX8515" s="18">
        <v>202425</v>
      </c>
      <c r="AY8515" s="191">
        <v>586</v>
      </c>
      <c r="AZ8515" s="191">
        <v>57</v>
      </c>
      <c r="BA8515" s="191">
        <v>1</v>
      </c>
      <c r="BB8515" s="191">
        <v>727.26699999999994</v>
      </c>
    </row>
    <row r="8516" spans="48:54" x14ac:dyDescent="0.2">
      <c r="AV8516" s="191" t="str">
        <f t="shared" ref="AV8516:AV8579" si="137">AY8516&amp;"_"&amp;AW8516&amp;"_"&amp;AZ8516&amp;"_"&amp;BA8516&amp;"_"&amp;AX8516</f>
        <v>512_RS_57_2_202425</v>
      </c>
      <c r="AW8516" s="191" t="s">
        <v>92</v>
      </c>
      <c r="AX8516" s="18">
        <v>202425</v>
      </c>
      <c r="AY8516" s="191">
        <v>512</v>
      </c>
      <c r="AZ8516" s="191">
        <v>57</v>
      </c>
      <c r="BA8516" s="191">
        <v>2</v>
      </c>
      <c r="BB8516" s="191">
        <v>-4.9340000000000002</v>
      </c>
    </row>
    <row r="8517" spans="48:54" x14ac:dyDescent="0.2">
      <c r="AV8517" s="191" t="str">
        <f t="shared" si="137"/>
        <v>514_RS_57_2_202425</v>
      </c>
      <c r="AW8517" s="191" t="s">
        <v>92</v>
      </c>
      <c r="AX8517" s="18">
        <v>202425</v>
      </c>
      <c r="AY8517" s="191">
        <v>514</v>
      </c>
      <c r="AZ8517" s="191">
        <v>57</v>
      </c>
      <c r="BA8517" s="191">
        <v>2</v>
      </c>
      <c r="BB8517" s="191">
        <v>-3741.2570000000001</v>
      </c>
    </row>
    <row r="8518" spans="48:54" x14ac:dyDescent="0.2">
      <c r="AV8518" s="191" t="str">
        <f t="shared" si="137"/>
        <v>516_RS_57_2_202425</v>
      </c>
      <c r="AW8518" s="191" t="s">
        <v>92</v>
      </c>
      <c r="AX8518" s="18">
        <v>202425</v>
      </c>
      <c r="AY8518" s="191">
        <v>516</v>
      </c>
      <c r="AZ8518" s="191">
        <v>57</v>
      </c>
      <c r="BA8518" s="191">
        <v>2</v>
      </c>
      <c r="BB8518" s="191">
        <v>-566.87828999999988</v>
      </c>
    </row>
    <row r="8519" spans="48:54" x14ac:dyDescent="0.2">
      <c r="AV8519" s="191" t="str">
        <f t="shared" si="137"/>
        <v>518_RS_57_2_202425</v>
      </c>
      <c r="AW8519" s="191" t="s">
        <v>92</v>
      </c>
      <c r="AX8519" s="18">
        <v>202425</v>
      </c>
      <c r="AY8519" s="191">
        <v>518</v>
      </c>
      <c r="AZ8519" s="191">
        <v>57</v>
      </c>
      <c r="BA8519" s="191">
        <v>2</v>
      </c>
      <c r="BB8519" s="191">
        <v>-869.73800000000006</v>
      </c>
    </row>
    <row r="8520" spans="48:54" x14ac:dyDescent="0.2">
      <c r="AV8520" s="191" t="str">
        <f t="shared" si="137"/>
        <v>520_RS_57_2_202425</v>
      </c>
      <c r="AW8520" s="191" t="s">
        <v>92</v>
      </c>
      <c r="AX8520" s="18">
        <v>202425</v>
      </c>
      <c r="AY8520" s="191">
        <v>520</v>
      </c>
      <c r="AZ8520" s="191">
        <v>57</v>
      </c>
      <c r="BA8520" s="191">
        <v>2</v>
      </c>
      <c r="BB8520" s="191">
        <v>-0.13</v>
      </c>
    </row>
    <row r="8521" spans="48:54" x14ac:dyDescent="0.2">
      <c r="AV8521" s="191" t="str">
        <f t="shared" si="137"/>
        <v>522_RS_57_2_202425</v>
      </c>
      <c r="AW8521" s="191" t="s">
        <v>92</v>
      </c>
      <c r="AX8521" s="18">
        <v>202425</v>
      </c>
      <c r="AY8521" s="191">
        <v>522</v>
      </c>
      <c r="AZ8521" s="191">
        <v>57</v>
      </c>
      <c r="BA8521" s="191">
        <v>2</v>
      </c>
      <c r="BB8521" s="191">
        <v>0</v>
      </c>
    </row>
    <row r="8522" spans="48:54" x14ac:dyDescent="0.2">
      <c r="AV8522" s="191" t="str">
        <f t="shared" si="137"/>
        <v>524_RS_57_2_202425</v>
      </c>
      <c r="AW8522" s="191" t="s">
        <v>92</v>
      </c>
      <c r="AX8522" s="18">
        <v>202425</v>
      </c>
      <c r="AY8522" s="191">
        <v>524</v>
      </c>
      <c r="AZ8522" s="191">
        <v>57</v>
      </c>
      <c r="BA8522" s="191">
        <v>2</v>
      </c>
      <c r="BB8522" s="191">
        <v>-481.67251000000005</v>
      </c>
    </row>
    <row r="8523" spans="48:54" x14ac:dyDescent="0.2">
      <c r="AV8523" s="191" t="str">
        <f t="shared" si="137"/>
        <v>526_RS_57_2_202425</v>
      </c>
      <c r="AW8523" s="191" t="s">
        <v>92</v>
      </c>
      <c r="AX8523" s="18">
        <v>202425</v>
      </c>
      <c r="AY8523" s="191">
        <v>526</v>
      </c>
      <c r="AZ8523" s="191">
        <v>57</v>
      </c>
      <c r="BA8523" s="191">
        <v>2</v>
      </c>
      <c r="BB8523" s="191">
        <v>-16068.319</v>
      </c>
    </row>
    <row r="8524" spans="48:54" x14ac:dyDescent="0.2">
      <c r="AV8524" s="191" t="str">
        <f t="shared" si="137"/>
        <v>528_RS_57_2_202425</v>
      </c>
      <c r="AW8524" s="191" t="s">
        <v>92</v>
      </c>
      <c r="AX8524" s="18">
        <v>202425</v>
      </c>
      <c r="AY8524" s="191">
        <v>528</v>
      </c>
      <c r="AZ8524" s="191">
        <v>57</v>
      </c>
      <c r="BA8524" s="191">
        <v>2</v>
      </c>
      <c r="BB8524" s="191">
        <v>-53</v>
      </c>
    </row>
    <row r="8525" spans="48:54" x14ac:dyDescent="0.2">
      <c r="AV8525" s="191" t="str">
        <f t="shared" si="137"/>
        <v>530_RS_57_2_202425</v>
      </c>
      <c r="AW8525" s="191" t="s">
        <v>92</v>
      </c>
      <c r="AX8525" s="18">
        <v>202425</v>
      </c>
      <c r="AY8525" s="191">
        <v>530</v>
      </c>
      <c r="AZ8525" s="191">
        <v>57</v>
      </c>
      <c r="BA8525" s="191">
        <v>2</v>
      </c>
      <c r="BB8525" s="191">
        <v>-560.71699999999998</v>
      </c>
    </row>
    <row r="8526" spans="48:54" x14ac:dyDescent="0.2">
      <c r="AV8526" s="191" t="str">
        <f t="shared" si="137"/>
        <v>532_RS_57_2_202425</v>
      </c>
      <c r="AW8526" s="191" t="s">
        <v>92</v>
      </c>
      <c r="AX8526" s="18">
        <v>202425</v>
      </c>
      <c r="AY8526" s="191">
        <v>532</v>
      </c>
      <c r="AZ8526" s="191">
        <v>57</v>
      </c>
      <c r="BA8526" s="191">
        <v>2</v>
      </c>
      <c r="BB8526" s="191">
        <v>-963.17888999999991</v>
      </c>
    </row>
    <row r="8527" spans="48:54" x14ac:dyDescent="0.2">
      <c r="AV8527" s="191" t="str">
        <f t="shared" si="137"/>
        <v>534_RS_57_2_202425</v>
      </c>
      <c r="AW8527" s="191" t="s">
        <v>92</v>
      </c>
      <c r="AX8527" s="18">
        <v>202425</v>
      </c>
      <c r="AY8527" s="191">
        <v>534</v>
      </c>
      <c r="AZ8527" s="191">
        <v>57</v>
      </c>
      <c r="BA8527" s="191">
        <v>2</v>
      </c>
      <c r="BB8527" s="191">
        <v>0</v>
      </c>
    </row>
    <row r="8528" spans="48:54" x14ac:dyDescent="0.2">
      <c r="AV8528" s="191" t="str">
        <f t="shared" si="137"/>
        <v>536_RS_57_2_202425</v>
      </c>
      <c r="AW8528" s="191" t="s">
        <v>92</v>
      </c>
      <c r="AX8528" s="18">
        <v>202425</v>
      </c>
      <c r="AY8528" s="191">
        <v>536</v>
      </c>
      <c r="AZ8528" s="191">
        <v>57</v>
      </c>
      <c r="BA8528" s="191">
        <v>2</v>
      </c>
      <c r="BB8528" s="191">
        <v>-607.42000000000007</v>
      </c>
    </row>
    <row r="8529" spans="48:54" x14ac:dyDescent="0.2">
      <c r="AV8529" s="191" t="str">
        <f t="shared" si="137"/>
        <v>538_RS_57_2_202425</v>
      </c>
      <c r="AW8529" s="191" t="s">
        <v>92</v>
      </c>
      <c r="AX8529" s="18">
        <v>202425</v>
      </c>
      <c r="AY8529" s="191">
        <v>538</v>
      </c>
      <c r="AZ8529" s="191">
        <v>57</v>
      </c>
      <c r="BA8529" s="191">
        <v>2</v>
      </c>
      <c r="BB8529" s="191">
        <v>-1607.9562600000004</v>
      </c>
    </row>
    <row r="8530" spans="48:54" x14ac:dyDescent="0.2">
      <c r="AV8530" s="191" t="str">
        <f t="shared" si="137"/>
        <v>540_RS_57_2_202425</v>
      </c>
      <c r="AW8530" s="191" t="s">
        <v>92</v>
      </c>
      <c r="AX8530" s="18">
        <v>202425</v>
      </c>
      <c r="AY8530" s="191">
        <v>540</v>
      </c>
      <c r="AZ8530" s="191">
        <v>57</v>
      </c>
      <c r="BA8530" s="191">
        <v>2</v>
      </c>
      <c r="BB8530" s="191">
        <v>-2312.7179999999998</v>
      </c>
    </row>
    <row r="8531" spans="48:54" x14ac:dyDescent="0.2">
      <c r="AV8531" s="191" t="str">
        <f t="shared" si="137"/>
        <v>542_RS_57_2_202425</v>
      </c>
      <c r="AW8531" s="191" t="s">
        <v>92</v>
      </c>
      <c r="AX8531" s="18">
        <v>202425</v>
      </c>
      <c r="AY8531" s="191">
        <v>542</v>
      </c>
      <c r="AZ8531" s="191">
        <v>57</v>
      </c>
      <c r="BA8531" s="191">
        <v>2</v>
      </c>
      <c r="BB8531" s="191">
        <v>-279.16248999999999</v>
      </c>
    </row>
    <row r="8532" spans="48:54" x14ac:dyDescent="0.2">
      <c r="AV8532" s="191" t="str">
        <f t="shared" si="137"/>
        <v>544_RS_57_2_202425</v>
      </c>
      <c r="AW8532" s="191" t="s">
        <v>92</v>
      </c>
      <c r="AX8532" s="18">
        <v>202425</v>
      </c>
      <c r="AY8532" s="191">
        <v>544</v>
      </c>
      <c r="AZ8532" s="191">
        <v>57</v>
      </c>
      <c r="BA8532" s="191">
        <v>2</v>
      </c>
      <c r="BB8532" s="191">
        <v>-1176.6841400000001</v>
      </c>
    </row>
    <row r="8533" spans="48:54" x14ac:dyDescent="0.2">
      <c r="AV8533" s="191" t="str">
        <f t="shared" si="137"/>
        <v>545_RS_57_2_202425</v>
      </c>
      <c r="AW8533" s="191" t="s">
        <v>92</v>
      </c>
      <c r="AX8533" s="18">
        <v>202425</v>
      </c>
      <c r="AY8533" s="191">
        <v>545</v>
      </c>
      <c r="AZ8533" s="191">
        <v>57</v>
      </c>
      <c r="BA8533" s="191">
        <v>2</v>
      </c>
      <c r="BB8533" s="191">
        <v>0.1615</v>
      </c>
    </row>
    <row r="8534" spans="48:54" x14ac:dyDescent="0.2">
      <c r="AV8534" s="191" t="str">
        <f t="shared" si="137"/>
        <v>546_RS_57_2_202425</v>
      </c>
      <c r="AW8534" s="191" t="s">
        <v>92</v>
      </c>
      <c r="AX8534" s="18">
        <v>202425</v>
      </c>
      <c r="AY8534" s="191">
        <v>546</v>
      </c>
      <c r="AZ8534" s="191">
        <v>57</v>
      </c>
      <c r="BA8534" s="191">
        <v>2</v>
      </c>
      <c r="BB8534" s="191">
        <v>0</v>
      </c>
    </row>
    <row r="8535" spans="48:54" x14ac:dyDescent="0.2">
      <c r="AV8535" s="191" t="str">
        <f t="shared" si="137"/>
        <v>548_RS_57_2_202425</v>
      </c>
      <c r="AW8535" s="191" t="s">
        <v>92</v>
      </c>
      <c r="AX8535" s="18">
        <v>202425</v>
      </c>
      <c r="AY8535" s="191">
        <v>548</v>
      </c>
      <c r="AZ8535" s="191">
        <v>57</v>
      </c>
      <c r="BA8535" s="191">
        <v>2</v>
      </c>
      <c r="BB8535" s="191">
        <v>-186.98599999999999</v>
      </c>
    </row>
    <row r="8536" spans="48:54" x14ac:dyDescent="0.2">
      <c r="AV8536" s="191" t="str">
        <f t="shared" si="137"/>
        <v>550_RS_57_2_202425</v>
      </c>
      <c r="AW8536" s="191" t="s">
        <v>92</v>
      </c>
      <c r="AX8536" s="18">
        <v>202425</v>
      </c>
      <c r="AY8536" s="191">
        <v>550</v>
      </c>
      <c r="AZ8536" s="191">
        <v>57</v>
      </c>
      <c r="BA8536" s="191">
        <v>2</v>
      </c>
      <c r="BB8536" s="191">
        <v>-15.495200000000002</v>
      </c>
    </row>
    <row r="8537" spans="48:54" x14ac:dyDescent="0.2">
      <c r="AV8537" s="191" t="str">
        <f t="shared" si="137"/>
        <v>552_RS_57_2_202425</v>
      </c>
      <c r="AW8537" s="191" t="s">
        <v>92</v>
      </c>
      <c r="AX8537" s="18">
        <v>202425</v>
      </c>
      <c r="AY8537" s="191">
        <v>552</v>
      </c>
      <c r="AZ8537" s="191">
        <v>57</v>
      </c>
      <c r="BA8537" s="191">
        <v>2</v>
      </c>
      <c r="BB8537" s="191">
        <v>-1464.7238799999898</v>
      </c>
    </row>
    <row r="8538" spans="48:54" x14ac:dyDescent="0.2">
      <c r="AV8538" s="191" t="str">
        <f t="shared" si="137"/>
        <v>562_RS_57_2_202425</v>
      </c>
      <c r="AW8538" s="191" t="s">
        <v>92</v>
      </c>
      <c r="AX8538" s="18">
        <v>202425</v>
      </c>
      <c r="AY8538" s="191">
        <v>562</v>
      </c>
      <c r="AZ8538" s="191">
        <v>57</v>
      </c>
      <c r="BA8538" s="191">
        <v>2</v>
      </c>
      <c r="BB8538" s="191">
        <v>-137.27727999999999</v>
      </c>
    </row>
    <row r="8539" spans="48:54" x14ac:dyDescent="0.2">
      <c r="AV8539" s="191" t="str">
        <f t="shared" si="137"/>
        <v>564_RS_57_2_202425</v>
      </c>
      <c r="AW8539" s="191" t="s">
        <v>92</v>
      </c>
      <c r="AX8539" s="18">
        <v>202425</v>
      </c>
      <c r="AY8539" s="191">
        <v>564</v>
      </c>
      <c r="AZ8539" s="191">
        <v>57</v>
      </c>
      <c r="BA8539" s="191">
        <v>2</v>
      </c>
      <c r="BB8539" s="191">
        <v>-696.95399999999995</v>
      </c>
    </row>
    <row r="8540" spans="48:54" x14ac:dyDescent="0.2">
      <c r="AV8540" s="191" t="str">
        <f t="shared" si="137"/>
        <v>566_RS_57_2_202425</v>
      </c>
      <c r="AW8540" s="191" t="s">
        <v>92</v>
      </c>
      <c r="AX8540" s="18">
        <v>202425</v>
      </c>
      <c r="AY8540" s="191">
        <v>566</v>
      </c>
      <c r="AZ8540" s="191">
        <v>57</v>
      </c>
      <c r="BA8540" s="191">
        <v>2</v>
      </c>
      <c r="BB8540" s="191">
        <v>0</v>
      </c>
    </row>
    <row r="8541" spans="48:54" x14ac:dyDescent="0.2">
      <c r="AV8541" s="191" t="str">
        <f t="shared" si="137"/>
        <v>568_RS_57_2_202425</v>
      </c>
      <c r="AW8541" s="191" t="s">
        <v>92</v>
      </c>
      <c r="AX8541" s="18">
        <v>202425</v>
      </c>
      <c r="AY8541" s="191">
        <v>568</v>
      </c>
      <c r="AZ8541" s="191">
        <v>57</v>
      </c>
      <c r="BA8541" s="191">
        <v>2</v>
      </c>
      <c r="BB8541" s="191">
        <v>-145.35805999999999</v>
      </c>
    </row>
    <row r="8542" spans="48:54" x14ac:dyDescent="0.2">
      <c r="AV8542" s="191" t="str">
        <f t="shared" si="137"/>
        <v>572_RS_57_2_202425</v>
      </c>
      <c r="AW8542" s="191" t="s">
        <v>92</v>
      </c>
      <c r="AX8542" s="18">
        <v>202425</v>
      </c>
      <c r="AY8542" s="191">
        <v>572</v>
      </c>
      <c r="AZ8542" s="191">
        <v>57</v>
      </c>
      <c r="BA8542" s="191">
        <v>2</v>
      </c>
      <c r="BB8542" s="191">
        <v>0</v>
      </c>
    </row>
    <row r="8543" spans="48:54" x14ac:dyDescent="0.2">
      <c r="AV8543" s="191" t="str">
        <f t="shared" si="137"/>
        <v>574_RS_57_2_202425</v>
      </c>
      <c r="AW8543" s="191" t="s">
        <v>92</v>
      </c>
      <c r="AX8543" s="18">
        <v>202425</v>
      </c>
      <c r="AY8543" s="191">
        <v>574</v>
      </c>
      <c r="AZ8543" s="191">
        <v>57</v>
      </c>
      <c r="BA8543" s="191">
        <v>2</v>
      </c>
      <c r="BB8543" s="191">
        <v>0</v>
      </c>
    </row>
    <row r="8544" spans="48:54" x14ac:dyDescent="0.2">
      <c r="AV8544" s="191" t="str">
        <f t="shared" si="137"/>
        <v>576_RS_57_2_202425</v>
      </c>
      <c r="AW8544" s="191" t="s">
        <v>92</v>
      </c>
      <c r="AX8544" s="18">
        <v>202425</v>
      </c>
      <c r="AY8544" s="191">
        <v>576</v>
      </c>
      <c r="AZ8544" s="191">
        <v>57</v>
      </c>
      <c r="BA8544" s="191">
        <v>2</v>
      </c>
      <c r="BB8544" s="191">
        <v>0</v>
      </c>
    </row>
    <row r="8545" spans="48:54" x14ac:dyDescent="0.2">
      <c r="AV8545" s="191" t="str">
        <f t="shared" si="137"/>
        <v>582_RS_57_2_202425</v>
      </c>
      <c r="AW8545" s="191" t="s">
        <v>92</v>
      </c>
      <c r="AX8545" s="18">
        <v>202425</v>
      </c>
      <c r="AY8545" s="191">
        <v>582</v>
      </c>
      <c r="AZ8545" s="191">
        <v>57</v>
      </c>
      <c r="BA8545" s="191">
        <v>2</v>
      </c>
      <c r="BB8545" s="191">
        <v>-4.0848899999999997</v>
      </c>
    </row>
    <row r="8546" spans="48:54" x14ac:dyDescent="0.2">
      <c r="AV8546" s="191" t="str">
        <f t="shared" si="137"/>
        <v>584_RS_57_2_202425</v>
      </c>
      <c r="AW8546" s="191" t="s">
        <v>92</v>
      </c>
      <c r="AX8546" s="18">
        <v>202425</v>
      </c>
      <c r="AY8546" s="191">
        <v>584</v>
      </c>
      <c r="AZ8546" s="191">
        <v>57</v>
      </c>
      <c r="BA8546" s="191">
        <v>2</v>
      </c>
      <c r="BB8546" s="191">
        <v>-280</v>
      </c>
    </row>
    <row r="8547" spans="48:54" x14ac:dyDescent="0.2">
      <c r="AV8547" s="191" t="str">
        <f t="shared" si="137"/>
        <v>586_RS_57_2_202425</v>
      </c>
      <c r="AW8547" s="191" t="s">
        <v>92</v>
      </c>
      <c r="AX8547" s="18">
        <v>202425</v>
      </c>
      <c r="AY8547" s="191">
        <v>586</v>
      </c>
      <c r="AZ8547" s="191">
        <v>57</v>
      </c>
      <c r="BA8547" s="191">
        <v>2</v>
      </c>
      <c r="BB8547" s="191">
        <v>-0.35299999999999998</v>
      </c>
    </row>
    <row r="8548" spans="48:54" x14ac:dyDescent="0.2">
      <c r="AV8548" s="191" t="str">
        <f t="shared" si="137"/>
        <v>512_RS_57_4_202425</v>
      </c>
      <c r="AW8548" s="191" t="s">
        <v>92</v>
      </c>
      <c r="AX8548" s="18">
        <v>202425</v>
      </c>
      <c r="AY8548" s="191">
        <v>512</v>
      </c>
      <c r="AZ8548" s="191">
        <v>57</v>
      </c>
      <c r="BA8548" s="191">
        <v>4</v>
      </c>
      <c r="BB8548" s="191">
        <v>3581.33</v>
      </c>
    </row>
    <row r="8549" spans="48:54" x14ac:dyDescent="0.2">
      <c r="AV8549" s="191" t="str">
        <f t="shared" si="137"/>
        <v>514_RS_57_4_202425</v>
      </c>
      <c r="AW8549" s="191" t="s">
        <v>92</v>
      </c>
      <c r="AX8549" s="18">
        <v>202425</v>
      </c>
      <c r="AY8549" s="191">
        <v>514</v>
      </c>
      <c r="AZ8549" s="191">
        <v>57</v>
      </c>
      <c r="BA8549" s="191">
        <v>4</v>
      </c>
      <c r="BB8549" s="191">
        <v>5082.7099999999991</v>
      </c>
    </row>
    <row r="8550" spans="48:54" x14ac:dyDescent="0.2">
      <c r="AV8550" s="191" t="str">
        <f t="shared" si="137"/>
        <v>516_RS_57_4_202425</v>
      </c>
      <c r="AW8550" s="191" t="s">
        <v>92</v>
      </c>
      <c r="AX8550" s="18">
        <v>202425</v>
      </c>
      <c r="AY8550" s="191">
        <v>516</v>
      </c>
      <c r="AZ8550" s="191">
        <v>57</v>
      </c>
      <c r="BA8550" s="191">
        <v>4</v>
      </c>
      <c r="BB8550" s="191">
        <v>5997.0981899999997</v>
      </c>
    </row>
    <row r="8551" spans="48:54" x14ac:dyDescent="0.2">
      <c r="AV8551" s="191" t="str">
        <f t="shared" si="137"/>
        <v>518_RS_57_4_202425</v>
      </c>
      <c r="AW8551" s="191" t="s">
        <v>92</v>
      </c>
      <c r="AX8551" s="18">
        <v>202425</v>
      </c>
      <c r="AY8551" s="191">
        <v>518</v>
      </c>
      <c r="AZ8551" s="191">
        <v>57</v>
      </c>
      <c r="BA8551" s="191">
        <v>4</v>
      </c>
      <c r="BB8551" s="191">
        <v>5259.1150048778454</v>
      </c>
    </row>
    <row r="8552" spans="48:54" x14ac:dyDescent="0.2">
      <c r="AV8552" s="191" t="str">
        <f t="shared" si="137"/>
        <v>520_RS_57_4_202425</v>
      </c>
      <c r="AW8552" s="191" t="s">
        <v>92</v>
      </c>
      <c r="AX8552" s="18">
        <v>202425</v>
      </c>
      <c r="AY8552" s="191">
        <v>520</v>
      </c>
      <c r="AZ8552" s="191">
        <v>57</v>
      </c>
      <c r="BA8552" s="191">
        <v>4</v>
      </c>
      <c r="BB8552" s="191">
        <v>7323.9680000000008</v>
      </c>
    </row>
    <row r="8553" spans="48:54" x14ac:dyDescent="0.2">
      <c r="AV8553" s="191" t="str">
        <f t="shared" si="137"/>
        <v>522_RS_57_4_202425</v>
      </c>
      <c r="AW8553" s="191" t="s">
        <v>92</v>
      </c>
      <c r="AX8553" s="18">
        <v>202425</v>
      </c>
      <c r="AY8553" s="191">
        <v>522</v>
      </c>
      <c r="AZ8553" s="191">
        <v>57</v>
      </c>
      <c r="BA8553" s="191">
        <v>4</v>
      </c>
      <c r="BB8553" s="191">
        <v>4584.9714899999999</v>
      </c>
    </row>
    <row r="8554" spans="48:54" x14ac:dyDescent="0.2">
      <c r="AV8554" s="191" t="str">
        <f t="shared" si="137"/>
        <v>524_RS_57_4_202425</v>
      </c>
      <c r="AW8554" s="191" t="s">
        <v>92</v>
      </c>
      <c r="AX8554" s="18">
        <v>202425</v>
      </c>
      <c r="AY8554" s="191">
        <v>524</v>
      </c>
      <c r="AZ8554" s="191">
        <v>57</v>
      </c>
      <c r="BA8554" s="191">
        <v>4</v>
      </c>
      <c r="BB8554" s="191">
        <v>3884.6555199999998</v>
      </c>
    </row>
    <row r="8555" spans="48:54" x14ac:dyDescent="0.2">
      <c r="AV8555" s="191" t="str">
        <f t="shared" si="137"/>
        <v>526_RS_57_4_202425</v>
      </c>
      <c r="AW8555" s="191" t="s">
        <v>92</v>
      </c>
      <c r="AX8555" s="18">
        <v>202425</v>
      </c>
      <c r="AY8555" s="191">
        <v>526</v>
      </c>
      <c r="AZ8555" s="191">
        <v>57</v>
      </c>
      <c r="BA8555" s="191">
        <v>4</v>
      </c>
      <c r="BB8555" s="191">
        <v>-2422.0939999999991</v>
      </c>
    </row>
    <row r="8556" spans="48:54" x14ac:dyDescent="0.2">
      <c r="AV8556" s="191" t="str">
        <f t="shared" si="137"/>
        <v>528_RS_57_4_202425</v>
      </c>
      <c r="AW8556" s="191" t="s">
        <v>92</v>
      </c>
      <c r="AX8556" s="18">
        <v>202425</v>
      </c>
      <c r="AY8556" s="191">
        <v>528</v>
      </c>
      <c r="AZ8556" s="191">
        <v>57</v>
      </c>
      <c r="BA8556" s="191">
        <v>4</v>
      </c>
      <c r="BB8556" s="191">
        <v>9339</v>
      </c>
    </row>
    <row r="8557" spans="48:54" x14ac:dyDescent="0.2">
      <c r="AV8557" s="191" t="str">
        <f t="shared" si="137"/>
        <v>530_RS_57_4_202425</v>
      </c>
      <c r="AW8557" s="191" t="s">
        <v>92</v>
      </c>
      <c r="AX8557" s="18">
        <v>202425</v>
      </c>
      <c r="AY8557" s="191">
        <v>530</v>
      </c>
      <c r="AZ8557" s="191">
        <v>57</v>
      </c>
      <c r="BA8557" s="191">
        <v>4</v>
      </c>
      <c r="BB8557" s="191">
        <v>8368.8690000000006</v>
      </c>
    </row>
    <row r="8558" spans="48:54" x14ac:dyDescent="0.2">
      <c r="AV8558" s="191" t="str">
        <f t="shared" si="137"/>
        <v>532_RS_57_4_202425</v>
      </c>
      <c r="AW8558" s="191" t="s">
        <v>92</v>
      </c>
      <c r="AX8558" s="18">
        <v>202425</v>
      </c>
      <c r="AY8558" s="191">
        <v>532</v>
      </c>
      <c r="AZ8558" s="191">
        <v>57</v>
      </c>
      <c r="BA8558" s="191">
        <v>4</v>
      </c>
      <c r="BB8558" s="191">
        <v>5256.3941100000011</v>
      </c>
    </row>
    <row r="8559" spans="48:54" x14ac:dyDescent="0.2">
      <c r="AV8559" s="191" t="str">
        <f t="shared" si="137"/>
        <v>534_RS_57_4_202425</v>
      </c>
      <c r="AW8559" s="191" t="s">
        <v>92</v>
      </c>
      <c r="AX8559" s="18">
        <v>202425</v>
      </c>
      <c r="AY8559" s="191">
        <v>534</v>
      </c>
      <c r="AZ8559" s="191">
        <v>57</v>
      </c>
      <c r="BA8559" s="191">
        <v>4</v>
      </c>
      <c r="BB8559" s="191">
        <v>7970.0520699999997</v>
      </c>
    </row>
    <row r="8560" spans="48:54" x14ac:dyDescent="0.2">
      <c r="AV8560" s="191" t="str">
        <f t="shared" si="137"/>
        <v>536_RS_57_4_202425</v>
      </c>
      <c r="AW8560" s="191" t="s">
        <v>92</v>
      </c>
      <c r="AX8560" s="18">
        <v>202425</v>
      </c>
      <c r="AY8560" s="191">
        <v>536</v>
      </c>
      <c r="AZ8560" s="191">
        <v>57</v>
      </c>
      <c r="BA8560" s="191">
        <v>4</v>
      </c>
      <c r="BB8560" s="191">
        <v>4115.518</v>
      </c>
    </row>
    <row r="8561" spans="48:54" x14ac:dyDescent="0.2">
      <c r="AV8561" s="191" t="str">
        <f t="shared" si="137"/>
        <v>538_RS_57_4_202425</v>
      </c>
      <c r="AW8561" s="191" t="s">
        <v>92</v>
      </c>
      <c r="AX8561" s="18">
        <v>202425</v>
      </c>
      <c r="AY8561" s="191">
        <v>538</v>
      </c>
      <c r="AZ8561" s="191">
        <v>57</v>
      </c>
      <c r="BA8561" s="191">
        <v>4</v>
      </c>
      <c r="BB8561" s="191">
        <v>1233.8376199999996</v>
      </c>
    </row>
    <row r="8562" spans="48:54" x14ac:dyDescent="0.2">
      <c r="AV8562" s="191" t="str">
        <f t="shared" si="137"/>
        <v>540_RS_57_4_202425</v>
      </c>
      <c r="AW8562" s="191" t="s">
        <v>92</v>
      </c>
      <c r="AX8562" s="18">
        <v>202425</v>
      </c>
      <c r="AY8562" s="191">
        <v>540</v>
      </c>
      <c r="AZ8562" s="191">
        <v>57</v>
      </c>
      <c r="BA8562" s="191">
        <v>4</v>
      </c>
      <c r="BB8562" s="191">
        <v>3406.7959999999998</v>
      </c>
    </row>
    <row r="8563" spans="48:54" x14ac:dyDescent="0.2">
      <c r="AV8563" s="191" t="str">
        <f t="shared" si="137"/>
        <v>542_RS_57_4_202425</v>
      </c>
      <c r="AW8563" s="191" t="s">
        <v>92</v>
      </c>
      <c r="AX8563" s="18">
        <v>202425</v>
      </c>
      <c r="AY8563" s="191">
        <v>542</v>
      </c>
      <c r="AZ8563" s="191">
        <v>57</v>
      </c>
      <c r="BA8563" s="191">
        <v>4</v>
      </c>
      <c r="BB8563" s="191">
        <v>5880.9415100000006</v>
      </c>
    </row>
    <row r="8564" spans="48:54" x14ac:dyDescent="0.2">
      <c r="AV8564" s="191" t="str">
        <f t="shared" si="137"/>
        <v>544_RS_57_4_202425</v>
      </c>
      <c r="AW8564" s="191" t="s">
        <v>92</v>
      </c>
      <c r="AX8564" s="18">
        <v>202425</v>
      </c>
      <c r="AY8564" s="191">
        <v>544</v>
      </c>
      <c r="AZ8564" s="191">
        <v>57</v>
      </c>
      <c r="BA8564" s="191">
        <v>4</v>
      </c>
      <c r="BB8564" s="191">
        <v>3822.4575953561716</v>
      </c>
    </row>
    <row r="8565" spans="48:54" x14ac:dyDescent="0.2">
      <c r="AV8565" s="191" t="str">
        <f t="shared" si="137"/>
        <v>545_RS_57_4_202425</v>
      </c>
      <c r="AW8565" s="191" t="s">
        <v>92</v>
      </c>
      <c r="AX8565" s="18">
        <v>202425</v>
      </c>
      <c r="AY8565" s="191">
        <v>545</v>
      </c>
      <c r="AZ8565" s="191">
        <v>57</v>
      </c>
      <c r="BA8565" s="191">
        <v>4</v>
      </c>
      <c r="BB8565" s="191">
        <v>4110.0027800000007</v>
      </c>
    </row>
    <row r="8566" spans="48:54" x14ac:dyDescent="0.2">
      <c r="AV8566" s="191" t="str">
        <f t="shared" si="137"/>
        <v>546_RS_57_4_202425</v>
      </c>
      <c r="AW8566" s="191" t="s">
        <v>92</v>
      </c>
      <c r="AX8566" s="18">
        <v>202425</v>
      </c>
      <c r="AY8566" s="191">
        <v>546</v>
      </c>
      <c r="AZ8566" s="191">
        <v>57</v>
      </c>
      <c r="BA8566" s="191">
        <v>4</v>
      </c>
      <c r="BB8566" s="191">
        <v>3561.163</v>
      </c>
    </row>
    <row r="8567" spans="48:54" x14ac:dyDescent="0.2">
      <c r="AV8567" s="191" t="str">
        <f t="shared" si="137"/>
        <v>548_RS_57_4_202425</v>
      </c>
      <c r="AW8567" s="191" t="s">
        <v>92</v>
      </c>
      <c r="AX8567" s="18">
        <v>202425</v>
      </c>
      <c r="AY8567" s="191">
        <v>548</v>
      </c>
      <c r="AZ8567" s="191">
        <v>57</v>
      </c>
      <c r="BA8567" s="191">
        <v>4</v>
      </c>
      <c r="BB8567" s="191">
        <v>2298.681</v>
      </c>
    </row>
    <row r="8568" spans="48:54" x14ac:dyDescent="0.2">
      <c r="AV8568" s="191" t="str">
        <f t="shared" si="137"/>
        <v>550_RS_57_4_202425</v>
      </c>
      <c r="AW8568" s="191" t="s">
        <v>92</v>
      </c>
      <c r="AX8568" s="18">
        <v>202425</v>
      </c>
      <c r="AY8568" s="191">
        <v>550</v>
      </c>
      <c r="AZ8568" s="191">
        <v>57</v>
      </c>
      <c r="BA8568" s="191">
        <v>4</v>
      </c>
      <c r="BB8568" s="191">
        <v>8564.4129198288374</v>
      </c>
    </row>
    <row r="8569" spans="48:54" x14ac:dyDescent="0.2">
      <c r="AV8569" s="191" t="str">
        <f t="shared" si="137"/>
        <v>552_RS_57_4_202425</v>
      </c>
      <c r="AW8569" s="191" t="s">
        <v>92</v>
      </c>
      <c r="AX8569" s="18">
        <v>202425</v>
      </c>
      <c r="AY8569" s="191">
        <v>552</v>
      </c>
      <c r="AZ8569" s="191">
        <v>57</v>
      </c>
      <c r="BA8569" s="191">
        <v>4</v>
      </c>
      <c r="BB8569" s="191">
        <v>9003.6093500000025</v>
      </c>
    </row>
    <row r="8570" spans="48:54" x14ac:dyDescent="0.2">
      <c r="AV8570" s="191" t="str">
        <f t="shared" si="137"/>
        <v>562_RS_57_4_202425</v>
      </c>
      <c r="AW8570" s="191" t="s">
        <v>92</v>
      </c>
      <c r="AX8570" s="18">
        <v>202425</v>
      </c>
      <c r="AY8570" s="191">
        <v>562</v>
      </c>
      <c r="AZ8570" s="191">
        <v>57</v>
      </c>
      <c r="BA8570" s="191">
        <v>4</v>
      </c>
      <c r="BB8570" s="191">
        <v>5612.2031799999995</v>
      </c>
    </row>
    <row r="8571" spans="48:54" x14ac:dyDescent="0.2">
      <c r="AV8571" s="191" t="str">
        <f t="shared" si="137"/>
        <v>564_RS_57_4_202425</v>
      </c>
      <c r="AW8571" s="191" t="s">
        <v>92</v>
      </c>
      <c r="AX8571" s="18">
        <v>202425</v>
      </c>
      <c r="AY8571" s="191">
        <v>564</v>
      </c>
      <c r="AZ8571" s="191">
        <v>57</v>
      </c>
      <c r="BA8571" s="191">
        <v>4</v>
      </c>
      <c r="BB8571" s="191">
        <v>6932.96</v>
      </c>
    </row>
    <row r="8572" spans="48:54" x14ac:dyDescent="0.2">
      <c r="AV8572" s="191" t="str">
        <f t="shared" si="137"/>
        <v>566_RS_57_4_202425</v>
      </c>
      <c r="AW8572" s="191" t="s">
        <v>92</v>
      </c>
      <c r="AX8572" s="18">
        <v>202425</v>
      </c>
      <c r="AY8572" s="191">
        <v>566</v>
      </c>
      <c r="AZ8572" s="191">
        <v>57</v>
      </c>
      <c r="BA8572" s="191">
        <v>4</v>
      </c>
      <c r="BB8572" s="191">
        <v>1943</v>
      </c>
    </row>
    <row r="8573" spans="48:54" x14ac:dyDescent="0.2">
      <c r="AV8573" s="191" t="str">
        <f t="shared" si="137"/>
        <v>568_RS_57_4_202425</v>
      </c>
      <c r="AW8573" s="191" t="s">
        <v>92</v>
      </c>
      <c r="AX8573" s="18">
        <v>202425</v>
      </c>
      <c r="AY8573" s="191">
        <v>568</v>
      </c>
      <c r="AZ8573" s="191">
        <v>57</v>
      </c>
      <c r="BA8573" s="191">
        <v>4</v>
      </c>
      <c r="BB8573" s="191">
        <v>2530.6918999999998</v>
      </c>
    </row>
    <row r="8574" spans="48:54" x14ac:dyDescent="0.2">
      <c r="AV8574" s="191" t="str">
        <f t="shared" si="137"/>
        <v>572_RS_57_4_202425</v>
      </c>
      <c r="AW8574" s="191" t="s">
        <v>92</v>
      </c>
      <c r="AX8574" s="18">
        <v>202425</v>
      </c>
      <c r="AY8574" s="191">
        <v>572</v>
      </c>
      <c r="AZ8574" s="191">
        <v>57</v>
      </c>
      <c r="BA8574" s="191">
        <v>4</v>
      </c>
      <c r="BB8574" s="191">
        <v>1600.625</v>
      </c>
    </row>
    <row r="8575" spans="48:54" x14ac:dyDescent="0.2">
      <c r="AV8575" s="191" t="str">
        <f t="shared" si="137"/>
        <v>574_RS_57_4_202425</v>
      </c>
      <c r="AW8575" s="191" t="s">
        <v>92</v>
      </c>
      <c r="AX8575" s="18">
        <v>202425</v>
      </c>
      <c r="AY8575" s="191">
        <v>574</v>
      </c>
      <c r="AZ8575" s="191">
        <v>57</v>
      </c>
      <c r="BA8575" s="191">
        <v>4</v>
      </c>
      <c r="BB8575" s="191">
        <v>0</v>
      </c>
    </row>
    <row r="8576" spans="48:54" x14ac:dyDescent="0.2">
      <c r="AV8576" s="191" t="str">
        <f t="shared" si="137"/>
        <v>576_RS_57_4_202425</v>
      </c>
      <c r="AW8576" s="191" t="s">
        <v>92</v>
      </c>
      <c r="AX8576" s="18">
        <v>202425</v>
      </c>
      <c r="AY8576" s="191">
        <v>576</v>
      </c>
      <c r="AZ8576" s="191">
        <v>57</v>
      </c>
      <c r="BA8576" s="191">
        <v>4</v>
      </c>
      <c r="BB8576" s="191">
        <v>0</v>
      </c>
    </row>
    <row r="8577" spans="48:54" x14ac:dyDescent="0.2">
      <c r="AV8577" s="191" t="str">
        <f t="shared" si="137"/>
        <v>582_RS_57_4_202425</v>
      </c>
      <c r="AW8577" s="191" t="s">
        <v>92</v>
      </c>
      <c r="AX8577" s="18">
        <v>202425</v>
      </c>
      <c r="AY8577" s="191">
        <v>582</v>
      </c>
      <c r="AZ8577" s="191">
        <v>57</v>
      </c>
      <c r="BA8577" s="191">
        <v>4</v>
      </c>
      <c r="BB8577" s="191">
        <v>995.2036510691546</v>
      </c>
    </row>
    <row r="8578" spans="48:54" x14ac:dyDescent="0.2">
      <c r="AV8578" s="191" t="str">
        <f t="shared" si="137"/>
        <v>584_RS_57_4_202425</v>
      </c>
      <c r="AW8578" s="191" t="s">
        <v>92</v>
      </c>
      <c r="AX8578" s="18">
        <v>202425</v>
      </c>
      <c r="AY8578" s="191">
        <v>584</v>
      </c>
      <c r="AZ8578" s="191">
        <v>57</v>
      </c>
      <c r="BA8578" s="191">
        <v>4</v>
      </c>
      <c r="BB8578" s="191">
        <v>720</v>
      </c>
    </row>
    <row r="8579" spans="48:54" x14ac:dyDescent="0.2">
      <c r="AV8579" s="191" t="str">
        <f t="shared" si="137"/>
        <v>586_RS_57_4_202425</v>
      </c>
      <c r="AW8579" s="191" t="s">
        <v>92</v>
      </c>
      <c r="AX8579" s="18">
        <v>202425</v>
      </c>
      <c r="AY8579" s="191">
        <v>586</v>
      </c>
      <c r="AZ8579" s="191">
        <v>57</v>
      </c>
      <c r="BA8579" s="191">
        <v>4</v>
      </c>
      <c r="BB8579" s="191">
        <v>726.91399999999999</v>
      </c>
    </row>
    <row r="8580" spans="48:54" x14ac:dyDescent="0.2">
      <c r="AV8580" s="191" t="str">
        <f t="shared" ref="AV8580:AV8643" si="138">AY8580&amp;"_"&amp;AW8580&amp;"_"&amp;AZ8580&amp;"_"&amp;BA8580&amp;"_"&amp;AX8580</f>
        <v>512_RS_57_5_202425</v>
      </c>
      <c r="AW8580" s="191" t="s">
        <v>92</v>
      </c>
      <c r="AX8580" s="18">
        <v>202425</v>
      </c>
      <c r="AY8580" s="191">
        <v>512</v>
      </c>
      <c r="AZ8580" s="191">
        <v>57</v>
      </c>
      <c r="BA8580" s="191">
        <v>5</v>
      </c>
      <c r="BB8580" s="191">
        <v>-13.448</v>
      </c>
    </row>
    <row r="8581" spans="48:54" x14ac:dyDescent="0.2">
      <c r="AV8581" s="191" t="str">
        <f t="shared" si="138"/>
        <v>514_RS_57_5_202425</v>
      </c>
      <c r="AW8581" s="191" t="s">
        <v>92</v>
      </c>
      <c r="AX8581" s="18">
        <v>202425</v>
      </c>
      <c r="AY8581" s="191">
        <v>514</v>
      </c>
      <c r="AZ8581" s="191">
        <v>57</v>
      </c>
      <c r="BA8581" s="191">
        <v>5</v>
      </c>
      <c r="BB8581" s="191">
        <v>0</v>
      </c>
    </row>
    <row r="8582" spans="48:54" x14ac:dyDescent="0.2">
      <c r="AV8582" s="191" t="str">
        <f t="shared" si="138"/>
        <v>516_RS_57_5_202425</v>
      </c>
      <c r="AW8582" s="191" t="s">
        <v>92</v>
      </c>
      <c r="AX8582" s="18">
        <v>202425</v>
      </c>
      <c r="AY8582" s="191">
        <v>516</v>
      </c>
      <c r="AZ8582" s="191">
        <v>57</v>
      </c>
      <c r="BA8582" s="191">
        <v>5</v>
      </c>
      <c r="BB8582" s="191">
        <v>-143.16541000000001</v>
      </c>
    </row>
    <row r="8583" spans="48:54" x14ac:dyDescent="0.2">
      <c r="AV8583" s="191" t="str">
        <f t="shared" si="138"/>
        <v>518_RS_57_5_202425</v>
      </c>
      <c r="AW8583" s="191" t="s">
        <v>92</v>
      </c>
      <c r="AX8583" s="18">
        <v>202425</v>
      </c>
      <c r="AY8583" s="191">
        <v>518</v>
      </c>
      <c r="AZ8583" s="191">
        <v>57</v>
      </c>
      <c r="BA8583" s="191">
        <v>5</v>
      </c>
      <c r="BB8583" s="191">
        <v>-2797.0529999999999</v>
      </c>
    </row>
    <row r="8584" spans="48:54" x14ac:dyDescent="0.2">
      <c r="AV8584" s="191" t="str">
        <f t="shared" si="138"/>
        <v>520_RS_57_5_202425</v>
      </c>
      <c r="AW8584" s="191" t="s">
        <v>92</v>
      </c>
      <c r="AX8584" s="18">
        <v>202425</v>
      </c>
      <c r="AY8584" s="191">
        <v>520</v>
      </c>
      <c r="AZ8584" s="191">
        <v>57</v>
      </c>
      <c r="BA8584" s="191">
        <v>5</v>
      </c>
      <c r="BB8584" s="191">
        <v>0</v>
      </c>
    </row>
    <row r="8585" spans="48:54" x14ac:dyDescent="0.2">
      <c r="AV8585" s="191" t="str">
        <f t="shared" si="138"/>
        <v>522_RS_57_5_202425</v>
      </c>
      <c r="AW8585" s="191" t="s">
        <v>92</v>
      </c>
      <c r="AX8585" s="18">
        <v>202425</v>
      </c>
      <c r="AY8585" s="191">
        <v>522</v>
      </c>
      <c r="AZ8585" s="191">
        <v>57</v>
      </c>
      <c r="BA8585" s="191">
        <v>5</v>
      </c>
      <c r="BB8585" s="191">
        <v>0</v>
      </c>
    </row>
    <row r="8586" spans="48:54" x14ac:dyDescent="0.2">
      <c r="AV8586" s="191" t="str">
        <f t="shared" si="138"/>
        <v>524_RS_57_5_202425</v>
      </c>
      <c r="AW8586" s="191" t="s">
        <v>92</v>
      </c>
      <c r="AX8586" s="18">
        <v>202425</v>
      </c>
      <c r="AY8586" s="191">
        <v>524</v>
      </c>
      <c r="AZ8586" s="191">
        <v>57</v>
      </c>
      <c r="BA8586" s="191">
        <v>5</v>
      </c>
      <c r="BB8586" s="191">
        <v>0</v>
      </c>
    </row>
    <row r="8587" spans="48:54" x14ac:dyDescent="0.2">
      <c r="AV8587" s="191" t="str">
        <f t="shared" si="138"/>
        <v>526_RS_57_5_202425</v>
      </c>
      <c r="AW8587" s="191" t="s">
        <v>92</v>
      </c>
      <c r="AX8587" s="18">
        <v>202425</v>
      </c>
      <c r="AY8587" s="191">
        <v>526</v>
      </c>
      <c r="AZ8587" s="191">
        <v>57</v>
      </c>
      <c r="BA8587" s="191">
        <v>5</v>
      </c>
      <c r="BB8587" s="191">
        <v>-65.674000000000007</v>
      </c>
    </row>
    <row r="8588" spans="48:54" x14ac:dyDescent="0.2">
      <c r="AV8588" s="191" t="str">
        <f t="shared" si="138"/>
        <v>528_RS_57_5_202425</v>
      </c>
      <c r="AW8588" s="191" t="s">
        <v>92</v>
      </c>
      <c r="AX8588" s="18">
        <v>202425</v>
      </c>
      <c r="AY8588" s="191">
        <v>528</v>
      </c>
      <c r="AZ8588" s="191">
        <v>57</v>
      </c>
      <c r="BA8588" s="191">
        <v>5</v>
      </c>
      <c r="BB8588" s="191">
        <v>-39</v>
      </c>
    </row>
    <row r="8589" spans="48:54" x14ac:dyDescent="0.2">
      <c r="AV8589" s="191" t="str">
        <f t="shared" si="138"/>
        <v>530_RS_57_5_202425</v>
      </c>
      <c r="AW8589" s="191" t="s">
        <v>92</v>
      </c>
      <c r="AX8589" s="18">
        <v>202425</v>
      </c>
      <c r="AY8589" s="191">
        <v>530</v>
      </c>
      <c r="AZ8589" s="191">
        <v>57</v>
      </c>
      <c r="BA8589" s="191">
        <v>5</v>
      </c>
      <c r="BB8589" s="191">
        <v>0</v>
      </c>
    </row>
    <row r="8590" spans="48:54" x14ac:dyDescent="0.2">
      <c r="AV8590" s="191" t="str">
        <f t="shared" si="138"/>
        <v>532_RS_57_5_202425</v>
      </c>
      <c r="AW8590" s="191" t="s">
        <v>92</v>
      </c>
      <c r="AX8590" s="18">
        <v>202425</v>
      </c>
      <c r="AY8590" s="191">
        <v>532</v>
      </c>
      <c r="AZ8590" s="191">
        <v>57</v>
      </c>
      <c r="BA8590" s="191">
        <v>5</v>
      </c>
      <c r="BB8590" s="191">
        <v>-126.90074</v>
      </c>
    </row>
    <row r="8591" spans="48:54" x14ac:dyDescent="0.2">
      <c r="AV8591" s="191" t="str">
        <f t="shared" si="138"/>
        <v>534_RS_57_5_202425</v>
      </c>
      <c r="AW8591" s="191" t="s">
        <v>92</v>
      </c>
      <c r="AX8591" s="18">
        <v>202425</v>
      </c>
      <c r="AY8591" s="191">
        <v>534</v>
      </c>
      <c r="AZ8591" s="191">
        <v>57</v>
      </c>
      <c r="BA8591" s="191">
        <v>5</v>
      </c>
      <c r="BB8591" s="191">
        <v>0</v>
      </c>
    </row>
    <row r="8592" spans="48:54" x14ac:dyDescent="0.2">
      <c r="AV8592" s="191" t="str">
        <f t="shared" si="138"/>
        <v>536_RS_57_5_202425</v>
      </c>
      <c r="AW8592" s="191" t="s">
        <v>92</v>
      </c>
      <c r="AX8592" s="18">
        <v>202425</v>
      </c>
      <c r="AY8592" s="191">
        <v>536</v>
      </c>
      <c r="AZ8592" s="191">
        <v>57</v>
      </c>
      <c r="BA8592" s="191">
        <v>5</v>
      </c>
      <c r="BB8592" s="191">
        <v>0</v>
      </c>
    </row>
    <row r="8593" spans="48:54" x14ac:dyDescent="0.2">
      <c r="AV8593" s="191" t="str">
        <f t="shared" si="138"/>
        <v>538_RS_57_5_202425</v>
      </c>
      <c r="AW8593" s="191" t="s">
        <v>92</v>
      </c>
      <c r="AX8593" s="18">
        <v>202425</v>
      </c>
      <c r="AY8593" s="191">
        <v>538</v>
      </c>
      <c r="AZ8593" s="191">
        <v>57</v>
      </c>
      <c r="BA8593" s="191">
        <v>5</v>
      </c>
      <c r="BB8593" s="191">
        <v>-1972.8209999999999</v>
      </c>
    </row>
    <row r="8594" spans="48:54" x14ac:dyDescent="0.2">
      <c r="AV8594" s="191" t="str">
        <f t="shared" si="138"/>
        <v>540_RS_57_5_202425</v>
      </c>
      <c r="AW8594" s="191" t="s">
        <v>92</v>
      </c>
      <c r="AX8594" s="18">
        <v>202425</v>
      </c>
      <c r="AY8594" s="191">
        <v>540</v>
      </c>
      <c r="AZ8594" s="191">
        <v>57</v>
      </c>
      <c r="BA8594" s="191">
        <v>5</v>
      </c>
      <c r="BB8594" s="191">
        <v>-50.524000000000001</v>
      </c>
    </row>
    <row r="8595" spans="48:54" x14ac:dyDescent="0.2">
      <c r="AV8595" s="191" t="str">
        <f t="shared" si="138"/>
        <v>542_RS_57_5_202425</v>
      </c>
      <c r="AW8595" s="191" t="s">
        <v>92</v>
      </c>
      <c r="AX8595" s="18">
        <v>202425</v>
      </c>
      <c r="AY8595" s="191">
        <v>542</v>
      </c>
      <c r="AZ8595" s="191">
        <v>57</v>
      </c>
      <c r="BA8595" s="191">
        <v>5</v>
      </c>
      <c r="BB8595" s="191">
        <v>-1334.8340000000001</v>
      </c>
    </row>
    <row r="8596" spans="48:54" x14ac:dyDescent="0.2">
      <c r="AV8596" s="191" t="str">
        <f t="shared" si="138"/>
        <v>544_RS_57_5_202425</v>
      </c>
      <c r="AW8596" s="191" t="s">
        <v>92</v>
      </c>
      <c r="AX8596" s="18">
        <v>202425</v>
      </c>
      <c r="AY8596" s="191">
        <v>544</v>
      </c>
      <c r="AZ8596" s="191">
        <v>57</v>
      </c>
      <c r="BA8596" s="191">
        <v>5</v>
      </c>
      <c r="BB8596" s="191">
        <v>-5706.5420000000004</v>
      </c>
    </row>
    <row r="8597" spans="48:54" x14ac:dyDescent="0.2">
      <c r="AV8597" s="191" t="str">
        <f t="shared" si="138"/>
        <v>545_RS_57_5_202425</v>
      </c>
      <c r="AW8597" s="191" t="s">
        <v>92</v>
      </c>
      <c r="AX8597" s="18">
        <v>202425</v>
      </c>
      <c r="AY8597" s="191">
        <v>545</v>
      </c>
      <c r="AZ8597" s="191">
        <v>57</v>
      </c>
      <c r="BA8597" s="191">
        <v>5</v>
      </c>
      <c r="BB8597" s="191">
        <v>0</v>
      </c>
    </row>
    <row r="8598" spans="48:54" x14ac:dyDescent="0.2">
      <c r="AV8598" s="191" t="str">
        <f t="shared" si="138"/>
        <v>546_RS_57_5_202425</v>
      </c>
      <c r="AW8598" s="191" t="s">
        <v>92</v>
      </c>
      <c r="AX8598" s="18">
        <v>202425</v>
      </c>
      <c r="AY8598" s="191">
        <v>546</v>
      </c>
      <c r="AZ8598" s="191">
        <v>57</v>
      </c>
      <c r="BA8598" s="191">
        <v>5</v>
      </c>
      <c r="BB8598" s="191">
        <v>0</v>
      </c>
    </row>
    <row r="8599" spans="48:54" x14ac:dyDescent="0.2">
      <c r="AV8599" s="191" t="str">
        <f t="shared" si="138"/>
        <v>548_RS_57_5_202425</v>
      </c>
      <c r="AW8599" s="191" t="s">
        <v>92</v>
      </c>
      <c r="AX8599" s="18">
        <v>202425</v>
      </c>
      <c r="AY8599" s="191">
        <v>548</v>
      </c>
      <c r="AZ8599" s="191">
        <v>57</v>
      </c>
      <c r="BA8599" s="191">
        <v>5</v>
      </c>
      <c r="BB8599" s="191">
        <v>0</v>
      </c>
    </row>
    <row r="8600" spans="48:54" x14ac:dyDescent="0.2">
      <c r="AV8600" s="191" t="str">
        <f t="shared" si="138"/>
        <v>550_RS_57_5_202425</v>
      </c>
      <c r="AW8600" s="191" t="s">
        <v>92</v>
      </c>
      <c r="AX8600" s="18">
        <v>202425</v>
      </c>
      <c r="AY8600" s="191">
        <v>550</v>
      </c>
      <c r="AZ8600" s="191">
        <v>57</v>
      </c>
      <c r="BA8600" s="191">
        <v>5</v>
      </c>
      <c r="BB8600" s="191">
        <v>-0.90282000000000007</v>
      </c>
    </row>
    <row r="8601" spans="48:54" x14ac:dyDescent="0.2">
      <c r="AV8601" s="191" t="str">
        <f t="shared" si="138"/>
        <v>552_RS_57_5_202425</v>
      </c>
      <c r="AW8601" s="191" t="s">
        <v>92</v>
      </c>
      <c r="AX8601" s="18">
        <v>202425</v>
      </c>
      <c r="AY8601" s="191">
        <v>552</v>
      </c>
      <c r="AZ8601" s="191">
        <v>57</v>
      </c>
      <c r="BA8601" s="191">
        <v>5</v>
      </c>
      <c r="BB8601" s="191">
        <v>-762.52560000000005</v>
      </c>
    </row>
    <row r="8602" spans="48:54" x14ac:dyDescent="0.2">
      <c r="AV8602" s="191" t="str">
        <f t="shared" si="138"/>
        <v>562_RS_57_5_202425</v>
      </c>
      <c r="AW8602" s="191" t="s">
        <v>92</v>
      </c>
      <c r="AX8602" s="18">
        <v>202425</v>
      </c>
      <c r="AY8602" s="191">
        <v>562</v>
      </c>
      <c r="AZ8602" s="191">
        <v>57</v>
      </c>
      <c r="BA8602" s="191">
        <v>5</v>
      </c>
      <c r="BB8602" s="191">
        <v>-2655.1610000000001</v>
      </c>
    </row>
    <row r="8603" spans="48:54" x14ac:dyDescent="0.2">
      <c r="AV8603" s="191" t="str">
        <f t="shared" si="138"/>
        <v>564_RS_57_5_202425</v>
      </c>
      <c r="AW8603" s="191" t="s">
        <v>92</v>
      </c>
      <c r="AX8603" s="18">
        <v>202425</v>
      </c>
      <c r="AY8603" s="191">
        <v>564</v>
      </c>
      <c r="AZ8603" s="191">
        <v>57</v>
      </c>
      <c r="BA8603" s="191">
        <v>5</v>
      </c>
      <c r="BB8603" s="191">
        <v>0</v>
      </c>
    </row>
    <row r="8604" spans="48:54" x14ac:dyDescent="0.2">
      <c r="AV8604" s="191" t="str">
        <f t="shared" si="138"/>
        <v>566_RS_57_5_202425</v>
      </c>
      <c r="AW8604" s="191" t="s">
        <v>92</v>
      </c>
      <c r="AX8604" s="18">
        <v>202425</v>
      </c>
      <c r="AY8604" s="191">
        <v>566</v>
      </c>
      <c r="AZ8604" s="191">
        <v>57</v>
      </c>
      <c r="BA8604" s="191">
        <v>5</v>
      </c>
      <c r="BB8604" s="191">
        <v>0</v>
      </c>
    </row>
    <row r="8605" spans="48:54" x14ac:dyDescent="0.2">
      <c r="AV8605" s="191" t="str">
        <f t="shared" si="138"/>
        <v>568_RS_57_5_202425</v>
      </c>
      <c r="AW8605" s="191" t="s">
        <v>92</v>
      </c>
      <c r="AX8605" s="18">
        <v>202425</v>
      </c>
      <c r="AY8605" s="191">
        <v>568</v>
      </c>
      <c r="AZ8605" s="191">
        <v>57</v>
      </c>
      <c r="BA8605" s="191">
        <v>5</v>
      </c>
      <c r="BB8605" s="191">
        <v>0</v>
      </c>
    </row>
    <row r="8606" spans="48:54" x14ac:dyDescent="0.2">
      <c r="AV8606" s="191" t="str">
        <f t="shared" si="138"/>
        <v>572_RS_57_5_202425</v>
      </c>
      <c r="AW8606" s="191" t="s">
        <v>92</v>
      </c>
      <c r="AX8606" s="18">
        <v>202425</v>
      </c>
      <c r="AY8606" s="191">
        <v>572</v>
      </c>
      <c r="AZ8606" s="191">
        <v>57</v>
      </c>
      <c r="BA8606" s="191">
        <v>5</v>
      </c>
      <c r="BB8606" s="191">
        <v>0</v>
      </c>
    </row>
    <row r="8607" spans="48:54" x14ac:dyDescent="0.2">
      <c r="AV8607" s="191" t="str">
        <f t="shared" si="138"/>
        <v>574_RS_57_5_202425</v>
      </c>
      <c r="AW8607" s="191" t="s">
        <v>92</v>
      </c>
      <c r="AX8607" s="18">
        <v>202425</v>
      </c>
      <c r="AY8607" s="191">
        <v>574</v>
      </c>
      <c r="AZ8607" s="191">
        <v>57</v>
      </c>
      <c r="BA8607" s="191">
        <v>5</v>
      </c>
      <c r="BB8607" s="191">
        <v>0</v>
      </c>
    </row>
    <row r="8608" spans="48:54" x14ac:dyDescent="0.2">
      <c r="AV8608" s="191" t="str">
        <f t="shared" si="138"/>
        <v>576_RS_57_5_202425</v>
      </c>
      <c r="AW8608" s="191" t="s">
        <v>92</v>
      </c>
      <c r="AX8608" s="18">
        <v>202425</v>
      </c>
      <c r="AY8608" s="191">
        <v>576</v>
      </c>
      <c r="AZ8608" s="191">
        <v>57</v>
      </c>
      <c r="BA8608" s="191">
        <v>5</v>
      </c>
      <c r="BB8608" s="191">
        <v>0</v>
      </c>
    </row>
    <row r="8609" spans="48:54" x14ac:dyDescent="0.2">
      <c r="AV8609" s="191" t="str">
        <f t="shared" si="138"/>
        <v>582_RS_57_5_202425</v>
      </c>
      <c r="AW8609" s="191" t="s">
        <v>92</v>
      </c>
      <c r="AX8609" s="18">
        <v>202425</v>
      </c>
      <c r="AY8609" s="191">
        <v>582</v>
      </c>
      <c r="AZ8609" s="191">
        <v>57</v>
      </c>
      <c r="BA8609" s="191">
        <v>5</v>
      </c>
      <c r="BB8609" s="191">
        <v>-12.644270000000001</v>
      </c>
    </row>
    <row r="8610" spans="48:54" x14ac:dyDescent="0.2">
      <c r="AV8610" s="191" t="str">
        <f t="shared" si="138"/>
        <v>584_RS_57_5_202425</v>
      </c>
      <c r="AW8610" s="191" t="s">
        <v>92</v>
      </c>
      <c r="AX8610" s="18">
        <v>202425</v>
      </c>
      <c r="AY8610" s="191">
        <v>584</v>
      </c>
      <c r="AZ8610" s="191">
        <v>57</v>
      </c>
      <c r="BA8610" s="191">
        <v>5</v>
      </c>
      <c r="BB8610" s="191">
        <v>0</v>
      </c>
    </row>
    <row r="8611" spans="48:54" x14ac:dyDescent="0.2">
      <c r="AV8611" s="191" t="str">
        <f t="shared" si="138"/>
        <v>586_RS_57_5_202425</v>
      </c>
      <c r="AW8611" s="191" t="s">
        <v>92</v>
      </c>
      <c r="AX8611" s="18">
        <v>202425</v>
      </c>
      <c r="AY8611" s="191">
        <v>586</v>
      </c>
      <c r="AZ8611" s="191">
        <v>57</v>
      </c>
      <c r="BA8611" s="191">
        <v>5</v>
      </c>
      <c r="BB8611" s="191">
        <v>0</v>
      </c>
    </row>
    <row r="8612" spans="48:54" x14ac:dyDescent="0.2">
      <c r="AV8612" s="191" t="str">
        <f t="shared" si="138"/>
        <v>512_RS_58_1_202425</v>
      </c>
      <c r="AW8612" s="191" t="s">
        <v>92</v>
      </c>
      <c r="AX8612" s="18">
        <v>202425</v>
      </c>
      <c r="AY8612" s="191">
        <v>512</v>
      </c>
      <c r="AZ8612" s="191">
        <v>58</v>
      </c>
      <c r="BA8612" s="191">
        <v>1</v>
      </c>
      <c r="BB8612" s="191">
        <v>327</v>
      </c>
    </row>
    <row r="8613" spans="48:54" x14ac:dyDescent="0.2">
      <c r="AV8613" s="191" t="str">
        <f t="shared" si="138"/>
        <v>514_RS_58_1_202425</v>
      </c>
      <c r="AW8613" s="191" t="s">
        <v>92</v>
      </c>
      <c r="AX8613" s="18">
        <v>202425</v>
      </c>
      <c r="AY8613" s="191">
        <v>514</v>
      </c>
      <c r="AZ8613" s="191">
        <v>58</v>
      </c>
      <c r="BA8613" s="191">
        <v>1</v>
      </c>
      <c r="BB8613" s="191">
        <v>38.787999999999997</v>
      </c>
    </row>
    <row r="8614" spans="48:54" x14ac:dyDescent="0.2">
      <c r="AV8614" s="191" t="str">
        <f t="shared" si="138"/>
        <v>516_RS_58_1_202425</v>
      </c>
      <c r="AW8614" s="191" t="s">
        <v>92</v>
      </c>
      <c r="AX8614" s="18">
        <v>202425</v>
      </c>
      <c r="AY8614" s="191">
        <v>516</v>
      </c>
      <c r="AZ8614" s="191">
        <v>58</v>
      </c>
      <c r="BA8614" s="191">
        <v>1</v>
      </c>
      <c r="BB8614" s="191">
        <v>587.149</v>
      </c>
    </row>
    <row r="8615" spans="48:54" x14ac:dyDescent="0.2">
      <c r="AV8615" s="191" t="str">
        <f t="shared" si="138"/>
        <v>518_RS_58_1_202425</v>
      </c>
      <c r="AW8615" s="191" t="s">
        <v>92</v>
      </c>
      <c r="AX8615" s="18">
        <v>202425</v>
      </c>
      <c r="AY8615" s="191">
        <v>518</v>
      </c>
      <c r="AZ8615" s="191">
        <v>58</v>
      </c>
      <c r="BA8615" s="191">
        <v>1</v>
      </c>
      <c r="BB8615" s="191">
        <v>545.49400000000003</v>
      </c>
    </row>
    <row r="8616" spans="48:54" x14ac:dyDescent="0.2">
      <c r="AV8616" s="191" t="str">
        <f t="shared" si="138"/>
        <v>520_RS_58_1_202425</v>
      </c>
      <c r="AW8616" s="191" t="s">
        <v>92</v>
      </c>
      <c r="AX8616" s="18">
        <v>202425</v>
      </c>
      <c r="AY8616" s="191">
        <v>520</v>
      </c>
      <c r="AZ8616" s="191">
        <v>58</v>
      </c>
      <c r="BA8616" s="191">
        <v>1</v>
      </c>
      <c r="BB8616" s="191">
        <v>2186.48</v>
      </c>
    </row>
    <row r="8617" spans="48:54" x14ac:dyDescent="0.2">
      <c r="AV8617" s="191" t="str">
        <f t="shared" si="138"/>
        <v>522_RS_58_1_202425</v>
      </c>
      <c r="AW8617" s="191" t="s">
        <v>92</v>
      </c>
      <c r="AX8617" s="18">
        <v>202425</v>
      </c>
      <c r="AY8617" s="191">
        <v>522</v>
      </c>
      <c r="AZ8617" s="191">
        <v>58</v>
      </c>
      <c r="BA8617" s="191">
        <v>1</v>
      </c>
      <c r="BB8617" s="191">
        <v>1692.5146400000001</v>
      </c>
    </row>
    <row r="8618" spans="48:54" x14ac:dyDescent="0.2">
      <c r="AV8618" s="191" t="str">
        <f t="shared" si="138"/>
        <v>524_RS_58_1_202425</v>
      </c>
      <c r="AW8618" s="191" t="s">
        <v>92</v>
      </c>
      <c r="AX8618" s="18">
        <v>202425</v>
      </c>
      <c r="AY8618" s="191">
        <v>524</v>
      </c>
      <c r="AZ8618" s="191">
        <v>58</v>
      </c>
      <c r="BA8618" s="191">
        <v>1</v>
      </c>
      <c r="BB8618" s="191">
        <v>0</v>
      </c>
    </row>
    <row r="8619" spans="48:54" x14ac:dyDescent="0.2">
      <c r="AV8619" s="191" t="str">
        <f t="shared" si="138"/>
        <v>526_RS_58_1_202425</v>
      </c>
      <c r="AW8619" s="191" t="s">
        <v>92</v>
      </c>
      <c r="AX8619" s="18">
        <v>202425</v>
      </c>
      <c r="AY8619" s="191">
        <v>526</v>
      </c>
      <c r="AZ8619" s="191">
        <v>58</v>
      </c>
      <c r="BA8619" s="191">
        <v>1</v>
      </c>
      <c r="BB8619" s="191">
        <v>460.91400000000004</v>
      </c>
    </row>
    <row r="8620" spans="48:54" x14ac:dyDescent="0.2">
      <c r="AV8620" s="191" t="str">
        <f t="shared" si="138"/>
        <v>528_RS_58_1_202425</v>
      </c>
      <c r="AW8620" s="191" t="s">
        <v>92</v>
      </c>
      <c r="AX8620" s="18">
        <v>202425</v>
      </c>
      <c r="AY8620" s="191">
        <v>528</v>
      </c>
      <c r="AZ8620" s="191">
        <v>58</v>
      </c>
      <c r="BA8620" s="191">
        <v>1</v>
      </c>
      <c r="BB8620" s="191">
        <v>1175</v>
      </c>
    </row>
    <row r="8621" spans="48:54" x14ac:dyDescent="0.2">
      <c r="AV8621" s="191" t="str">
        <f t="shared" si="138"/>
        <v>530_RS_58_1_202425</v>
      </c>
      <c r="AW8621" s="191" t="s">
        <v>92</v>
      </c>
      <c r="AX8621" s="18">
        <v>202425</v>
      </c>
      <c r="AY8621" s="191">
        <v>530</v>
      </c>
      <c r="AZ8621" s="191">
        <v>58</v>
      </c>
      <c r="BA8621" s="191">
        <v>1</v>
      </c>
      <c r="BB8621" s="191">
        <v>3679.7599999999998</v>
      </c>
    </row>
    <row r="8622" spans="48:54" x14ac:dyDescent="0.2">
      <c r="AV8622" s="191" t="str">
        <f t="shared" si="138"/>
        <v>532_RS_58_1_202425</v>
      </c>
      <c r="AW8622" s="191" t="s">
        <v>92</v>
      </c>
      <c r="AX8622" s="18">
        <v>202425</v>
      </c>
      <c r="AY8622" s="191">
        <v>532</v>
      </c>
      <c r="AZ8622" s="191">
        <v>58</v>
      </c>
      <c r="BA8622" s="191">
        <v>1</v>
      </c>
      <c r="BB8622" s="191">
        <v>16904.031760000002</v>
      </c>
    </row>
    <row r="8623" spans="48:54" x14ac:dyDescent="0.2">
      <c r="AV8623" s="191" t="str">
        <f t="shared" si="138"/>
        <v>534_RS_58_1_202425</v>
      </c>
      <c r="AW8623" s="191" t="s">
        <v>92</v>
      </c>
      <c r="AX8623" s="18">
        <v>202425</v>
      </c>
      <c r="AY8623" s="191">
        <v>534</v>
      </c>
      <c r="AZ8623" s="191">
        <v>58</v>
      </c>
      <c r="BA8623" s="191">
        <v>1</v>
      </c>
      <c r="BB8623" s="191">
        <v>1455.2995100000007</v>
      </c>
    </row>
    <row r="8624" spans="48:54" x14ac:dyDescent="0.2">
      <c r="AV8624" s="191" t="str">
        <f t="shared" si="138"/>
        <v>536_RS_58_1_202425</v>
      </c>
      <c r="AW8624" s="191" t="s">
        <v>92</v>
      </c>
      <c r="AX8624" s="18">
        <v>202425</v>
      </c>
      <c r="AY8624" s="191">
        <v>536</v>
      </c>
      <c r="AZ8624" s="191">
        <v>58</v>
      </c>
      <c r="BA8624" s="191">
        <v>1</v>
      </c>
      <c r="BB8624" s="191">
        <v>1147.664</v>
      </c>
    </row>
    <row r="8625" spans="48:54" x14ac:dyDescent="0.2">
      <c r="AV8625" s="191" t="str">
        <f t="shared" si="138"/>
        <v>538_RS_58_1_202425</v>
      </c>
      <c r="AW8625" s="191" t="s">
        <v>92</v>
      </c>
      <c r="AX8625" s="18">
        <v>202425</v>
      </c>
      <c r="AY8625" s="191">
        <v>538</v>
      </c>
      <c r="AZ8625" s="191">
        <v>58</v>
      </c>
      <c r="BA8625" s="191">
        <v>1</v>
      </c>
      <c r="BB8625" s="191">
        <v>444.15996000000001</v>
      </c>
    </row>
    <row r="8626" spans="48:54" x14ac:dyDescent="0.2">
      <c r="AV8626" s="191" t="str">
        <f t="shared" si="138"/>
        <v>540_RS_58_1_202425</v>
      </c>
      <c r="AW8626" s="191" t="s">
        <v>92</v>
      </c>
      <c r="AX8626" s="18">
        <v>202425</v>
      </c>
      <c r="AY8626" s="191">
        <v>540</v>
      </c>
      <c r="AZ8626" s="191">
        <v>58</v>
      </c>
      <c r="BA8626" s="191">
        <v>1</v>
      </c>
      <c r="BB8626" s="191">
        <v>6101.1260000000002</v>
      </c>
    </row>
    <row r="8627" spans="48:54" x14ac:dyDescent="0.2">
      <c r="AV8627" s="191" t="str">
        <f t="shared" si="138"/>
        <v>542_RS_58_1_202425</v>
      </c>
      <c r="AW8627" s="191" t="s">
        <v>92</v>
      </c>
      <c r="AX8627" s="18">
        <v>202425</v>
      </c>
      <c r="AY8627" s="191">
        <v>542</v>
      </c>
      <c r="AZ8627" s="191">
        <v>58</v>
      </c>
      <c r="BA8627" s="191">
        <v>1</v>
      </c>
      <c r="BB8627" s="191">
        <v>1496.1679999999999</v>
      </c>
    </row>
    <row r="8628" spans="48:54" x14ac:dyDescent="0.2">
      <c r="AV8628" s="191" t="str">
        <f t="shared" si="138"/>
        <v>544_RS_58_1_202425</v>
      </c>
      <c r="AW8628" s="191" t="s">
        <v>92</v>
      </c>
      <c r="AX8628" s="18">
        <v>202425</v>
      </c>
      <c r="AY8628" s="191">
        <v>544</v>
      </c>
      <c r="AZ8628" s="191">
        <v>58</v>
      </c>
      <c r="BA8628" s="191">
        <v>1</v>
      </c>
      <c r="BB8628" s="191">
        <v>5282.0941700000003</v>
      </c>
    </row>
    <row r="8629" spans="48:54" x14ac:dyDescent="0.2">
      <c r="AV8629" s="191" t="str">
        <f t="shared" si="138"/>
        <v>545_RS_58_1_202425</v>
      </c>
      <c r="AW8629" s="191" t="s">
        <v>92</v>
      </c>
      <c r="AX8629" s="18">
        <v>202425</v>
      </c>
      <c r="AY8629" s="191">
        <v>545</v>
      </c>
      <c r="AZ8629" s="191">
        <v>58</v>
      </c>
      <c r="BA8629" s="191">
        <v>1</v>
      </c>
      <c r="BB8629" s="191">
        <v>2113.0298899999998</v>
      </c>
    </row>
    <row r="8630" spans="48:54" x14ac:dyDescent="0.2">
      <c r="AV8630" s="191" t="str">
        <f t="shared" si="138"/>
        <v>546_RS_58_1_202425</v>
      </c>
      <c r="AW8630" s="191" t="s">
        <v>92</v>
      </c>
      <c r="AX8630" s="18">
        <v>202425</v>
      </c>
      <c r="AY8630" s="191">
        <v>546</v>
      </c>
      <c r="AZ8630" s="191">
        <v>58</v>
      </c>
      <c r="BA8630" s="191">
        <v>1</v>
      </c>
      <c r="BB8630" s="191">
        <v>0</v>
      </c>
    </row>
    <row r="8631" spans="48:54" x14ac:dyDescent="0.2">
      <c r="AV8631" s="191" t="str">
        <f t="shared" si="138"/>
        <v>548_RS_58_1_202425</v>
      </c>
      <c r="AW8631" s="191" t="s">
        <v>92</v>
      </c>
      <c r="AX8631" s="18">
        <v>202425</v>
      </c>
      <c r="AY8631" s="191">
        <v>548</v>
      </c>
      <c r="AZ8631" s="191">
        <v>58</v>
      </c>
      <c r="BA8631" s="191">
        <v>1</v>
      </c>
      <c r="BB8631" s="191">
        <v>437.36500000000001</v>
      </c>
    </row>
    <row r="8632" spans="48:54" x14ac:dyDescent="0.2">
      <c r="AV8632" s="191" t="str">
        <f t="shared" si="138"/>
        <v>550_RS_58_1_202425</v>
      </c>
      <c r="AW8632" s="191" t="s">
        <v>92</v>
      </c>
      <c r="AX8632" s="18">
        <v>202425</v>
      </c>
      <c r="AY8632" s="191">
        <v>550</v>
      </c>
      <c r="AZ8632" s="191">
        <v>58</v>
      </c>
      <c r="BA8632" s="191">
        <v>1</v>
      </c>
      <c r="BB8632" s="191">
        <v>13380.26072</v>
      </c>
    </row>
    <row r="8633" spans="48:54" x14ac:dyDescent="0.2">
      <c r="AV8633" s="191" t="str">
        <f t="shared" si="138"/>
        <v>552_RS_58_1_202425</v>
      </c>
      <c r="AW8633" s="191" t="s">
        <v>92</v>
      </c>
      <c r="AX8633" s="18">
        <v>202425</v>
      </c>
      <c r="AY8633" s="191">
        <v>552</v>
      </c>
      <c r="AZ8633" s="191">
        <v>58</v>
      </c>
      <c r="BA8633" s="191">
        <v>1</v>
      </c>
      <c r="BB8633" s="191">
        <v>1941.5505899999989</v>
      </c>
    </row>
    <row r="8634" spans="48:54" x14ac:dyDescent="0.2">
      <c r="AV8634" s="191" t="str">
        <f t="shared" si="138"/>
        <v>562_RS_58_1_202425</v>
      </c>
      <c r="AW8634" s="191" t="s">
        <v>92</v>
      </c>
      <c r="AX8634" s="18">
        <v>202425</v>
      </c>
      <c r="AY8634" s="191">
        <v>562</v>
      </c>
      <c r="AZ8634" s="191">
        <v>58</v>
      </c>
      <c r="BA8634" s="191">
        <v>1</v>
      </c>
      <c r="BB8634" s="191">
        <v>0</v>
      </c>
    </row>
    <row r="8635" spans="48:54" x14ac:dyDescent="0.2">
      <c r="AV8635" s="191" t="str">
        <f t="shared" si="138"/>
        <v>564_RS_58_1_202425</v>
      </c>
      <c r="AW8635" s="191" t="s">
        <v>92</v>
      </c>
      <c r="AX8635" s="18">
        <v>202425</v>
      </c>
      <c r="AY8635" s="191">
        <v>564</v>
      </c>
      <c r="AZ8635" s="191">
        <v>58</v>
      </c>
      <c r="BA8635" s="191">
        <v>1</v>
      </c>
      <c r="BB8635" s="191">
        <v>0</v>
      </c>
    </row>
    <row r="8636" spans="48:54" x14ac:dyDescent="0.2">
      <c r="AV8636" s="191" t="str">
        <f t="shared" si="138"/>
        <v>566_RS_58_1_202425</v>
      </c>
      <c r="AW8636" s="191" t="s">
        <v>92</v>
      </c>
      <c r="AX8636" s="18">
        <v>202425</v>
      </c>
      <c r="AY8636" s="191">
        <v>566</v>
      </c>
      <c r="AZ8636" s="191">
        <v>58</v>
      </c>
      <c r="BA8636" s="191">
        <v>1</v>
      </c>
      <c r="BB8636" s="191">
        <v>0</v>
      </c>
    </row>
    <row r="8637" spans="48:54" x14ac:dyDescent="0.2">
      <c r="AV8637" s="191" t="str">
        <f t="shared" si="138"/>
        <v>568_RS_58_1_202425</v>
      </c>
      <c r="AW8637" s="191" t="s">
        <v>92</v>
      </c>
      <c r="AX8637" s="18">
        <v>202425</v>
      </c>
      <c r="AY8637" s="191">
        <v>568</v>
      </c>
      <c r="AZ8637" s="191">
        <v>58</v>
      </c>
      <c r="BA8637" s="191">
        <v>1</v>
      </c>
      <c r="BB8637" s="191">
        <v>42.070180000000001</v>
      </c>
    </row>
    <row r="8638" spans="48:54" x14ac:dyDescent="0.2">
      <c r="AV8638" s="191" t="str">
        <f t="shared" si="138"/>
        <v>572_RS_58_1_202425</v>
      </c>
      <c r="AW8638" s="191" t="s">
        <v>92</v>
      </c>
      <c r="AX8638" s="18">
        <v>202425</v>
      </c>
      <c r="AY8638" s="191">
        <v>572</v>
      </c>
      <c r="AZ8638" s="191">
        <v>58</v>
      </c>
      <c r="BA8638" s="191">
        <v>1</v>
      </c>
      <c r="BB8638" s="191">
        <v>0</v>
      </c>
    </row>
    <row r="8639" spans="48:54" x14ac:dyDescent="0.2">
      <c r="AV8639" s="191" t="str">
        <f t="shared" si="138"/>
        <v>574_RS_58_1_202425</v>
      </c>
      <c r="AW8639" s="191" t="s">
        <v>92</v>
      </c>
      <c r="AX8639" s="18">
        <v>202425</v>
      </c>
      <c r="AY8639" s="191">
        <v>574</v>
      </c>
      <c r="AZ8639" s="191">
        <v>58</v>
      </c>
      <c r="BA8639" s="191">
        <v>1</v>
      </c>
      <c r="BB8639" s="191">
        <v>0</v>
      </c>
    </row>
    <row r="8640" spans="48:54" x14ac:dyDescent="0.2">
      <c r="AV8640" s="191" t="str">
        <f t="shared" si="138"/>
        <v>576_RS_58_1_202425</v>
      </c>
      <c r="AW8640" s="191" t="s">
        <v>92</v>
      </c>
      <c r="AX8640" s="18">
        <v>202425</v>
      </c>
      <c r="AY8640" s="191">
        <v>576</v>
      </c>
      <c r="AZ8640" s="191">
        <v>58</v>
      </c>
      <c r="BA8640" s="191">
        <v>1</v>
      </c>
      <c r="BB8640" s="191">
        <v>0</v>
      </c>
    </row>
    <row r="8641" spans="48:54" x14ac:dyDescent="0.2">
      <c r="AV8641" s="191" t="str">
        <f t="shared" si="138"/>
        <v>582_RS_58_1_202425</v>
      </c>
      <c r="AW8641" s="191" t="s">
        <v>92</v>
      </c>
      <c r="AX8641" s="18">
        <v>202425</v>
      </c>
      <c r="AY8641" s="191">
        <v>582</v>
      </c>
      <c r="AZ8641" s="191">
        <v>58</v>
      </c>
      <c r="BA8641" s="191">
        <v>1</v>
      </c>
      <c r="BB8641" s="191">
        <v>0</v>
      </c>
    </row>
    <row r="8642" spans="48:54" x14ac:dyDescent="0.2">
      <c r="AV8642" s="191" t="str">
        <f t="shared" si="138"/>
        <v>584_RS_58_1_202425</v>
      </c>
      <c r="AW8642" s="191" t="s">
        <v>92</v>
      </c>
      <c r="AX8642" s="18">
        <v>202425</v>
      </c>
      <c r="AY8642" s="191">
        <v>584</v>
      </c>
      <c r="AZ8642" s="191">
        <v>58</v>
      </c>
      <c r="BA8642" s="191">
        <v>1</v>
      </c>
      <c r="BB8642" s="191">
        <v>2008</v>
      </c>
    </row>
    <row r="8643" spans="48:54" x14ac:dyDescent="0.2">
      <c r="AV8643" s="191" t="str">
        <f t="shared" si="138"/>
        <v>586_RS_58_1_202425</v>
      </c>
      <c r="AW8643" s="191" t="s">
        <v>92</v>
      </c>
      <c r="AX8643" s="18">
        <v>202425</v>
      </c>
      <c r="AY8643" s="191">
        <v>586</v>
      </c>
      <c r="AZ8643" s="191">
        <v>58</v>
      </c>
      <c r="BA8643" s="191">
        <v>1</v>
      </c>
      <c r="BB8643" s="191">
        <v>0</v>
      </c>
    </row>
    <row r="8644" spans="48:54" x14ac:dyDescent="0.2">
      <c r="AV8644" s="191" t="str">
        <f t="shared" ref="AV8644:AV8707" si="139">AY8644&amp;"_"&amp;AW8644&amp;"_"&amp;AZ8644&amp;"_"&amp;BA8644&amp;"_"&amp;AX8644</f>
        <v>512_RS_58_2_202425</v>
      </c>
      <c r="AW8644" s="191" t="s">
        <v>92</v>
      </c>
      <c r="AX8644" s="18">
        <v>202425</v>
      </c>
      <c r="AY8644" s="191">
        <v>512</v>
      </c>
      <c r="AZ8644" s="191">
        <v>58</v>
      </c>
      <c r="BA8644" s="191">
        <v>2</v>
      </c>
      <c r="BB8644" s="191">
        <v>0</v>
      </c>
    </row>
    <row r="8645" spans="48:54" x14ac:dyDescent="0.2">
      <c r="AV8645" s="191" t="str">
        <f t="shared" si="139"/>
        <v>514_RS_58_2_202425</v>
      </c>
      <c r="AW8645" s="191" t="s">
        <v>92</v>
      </c>
      <c r="AX8645" s="18">
        <v>202425</v>
      </c>
      <c r="AY8645" s="191">
        <v>514</v>
      </c>
      <c r="AZ8645" s="191">
        <v>58</v>
      </c>
      <c r="BA8645" s="191">
        <v>2</v>
      </c>
      <c r="BB8645" s="191">
        <v>-1779.174</v>
      </c>
    </row>
    <row r="8646" spans="48:54" x14ac:dyDescent="0.2">
      <c r="AV8646" s="191" t="str">
        <f t="shared" si="139"/>
        <v>516_RS_58_2_202425</v>
      </c>
      <c r="AW8646" s="191" t="s">
        <v>92</v>
      </c>
      <c r="AX8646" s="18">
        <v>202425</v>
      </c>
      <c r="AY8646" s="191">
        <v>516</v>
      </c>
      <c r="AZ8646" s="191">
        <v>58</v>
      </c>
      <c r="BA8646" s="191">
        <v>2</v>
      </c>
      <c r="BB8646" s="191">
        <v>0</v>
      </c>
    </row>
    <row r="8647" spans="48:54" x14ac:dyDescent="0.2">
      <c r="AV8647" s="191" t="str">
        <f t="shared" si="139"/>
        <v>518_RS_58_2_202425</v>
      </c>
      <c r="AW8647" s="191" t="s">
        <v>92</v>
      </c>
      <c r="AX8647" s="18">
        <v>202425</v>
      </c>
      <c r="AY8647" s="191">
        <v>518</v>
      </c>
      <c r="AZ8647" s="191">
        <v>58</v>
      </c>
      <c r="BA8647" s="191">
        <v>2</v>
      </c>
      <c r="BB8647" s="191">
        <v>-306.49700000000001</v>
      </c>
    </row>
    <row r="8648" spans="48:54" x14ac:dyDescent="0.2">
      <c r="AV8648" s="191" t="str">
        <f t="shared" si="139"/>
        <v>520_RS_58_2_202425</v>
      </c>
      <c r="AW8648" s="191" t="s">
        <v>92</v>
      </c>
      <c r="AX8648" s="18">
        <v>202425</v>
      </c>
      <c r="AY8648" s="191">
        <v>520</v>
      </c>
      <c r="AZ8648" s="191">
        <v>58</v>
      </c>
      <c r="BA8648" s="191">
        <v>2</v>
      </c>
      <c r="BB8648" s="191">
        <v>0</v>
      </c>
    </row>
    <row r="8649" spans="48:54" x14ac:dyDescent="0.2">
      <c r="AV8649" s="191" t="str">
        <f t="shared" si="139"/>
        <v>522_RS_58_2_202425</v>
      </c>
      <c r="AW8649" s="191" t="s">
        <v>92</v>
      </c>
      <c r="AX8649" s="18">
        <v>202425</v>
      </c>
      <c r="AY8649" s="191">
        <v>522</v>
      </c>
      <c r="AZ8649" s="191">
        <v>58</v>
      </c>
      <c r="BA8649" s="191">
        <v>2</v>
      </c>
      <c r="BB8649" s="191">
        <v>-1971.19605</v>
      </c>
    </row>
    <row r="8650" spans="48:54" x14ac:dyDescent="0.2">
      <c r="AV8650" s="191" t="str">
        <f t="shared" si="139"/>
        <v>524_RS_58_2_202425</v>
      </c>
      <c r="AW8650" s="191" t="s">
        <v>92</v>
      </c>
      <c r="AX8650" s="18">
        <v>202425</v>
      </c>
      <c r="AY8650" s="191">
        <v>524</v>
      </c>
      <c r="AZ8650" s="191">
        <v>58</v>
      </c>
      <c r="BA8650" s="191">
        <v>2</v>
      </c>
      <c r="BB8650" s="191">
        <v>0</v>
      </c>
    </row>
    <row r="8651" spans="48:54" x14ac:dyDescent="0.2">
      <c r="AV8651" s="191" t="str">
        <f t="shared" si="139"/>
        <v>526_RS_58_2_202425</v>
      </c>
      <c r="AW8651" s="191" t="s">
        <v>92</v>
      </c>
      <c r="AX8651" s="18">
        <v>202425</v>
      </c>
      <c r="AY8651" s="191">
        <v>526</v>
      </c>
      <c r="AZ8651" s="191">
        <v>58</v>
      </c>
      <c r="BA8651" s="191">
        <v>2</v>
      </c>
      <c r="BB8651" s="191">
        <v>-15.81</v>
      </c>
    </row>
    <row r="8652" spans="48:54" x14ac:dyDescent="0.2">
      <c r="AV8652" s="191" t="str">
        <f t="shared" si="139"/>
        <v>528_RS_58_2_202425</v>
      </c>
      <c r="AW8652" s="191" t="s">
        <v>92</v>
      </c>
      <c r="AX8652" s="18">
        <v>202425</v>
      </c>
      <c r="AY8652" s="191">
        <v>528</v>
      </c>
      <c r="AZ8652" s="191">
        <v>58</v>
      </c>
      <c r="BA8652" s="191">
        <v>2</v>
      </c>
      <c r="BB8652" s="191">
        <v>-672</v>
      </c>
    </row>
    <row r="8653" spans="48:54" x14ac:dyDescent="0.2">
      <c r="AV8653" s="191" t="str">
        <f t="shared" si="139"/>
        <v>530_RS_58_2_202425</v>
      </c>
      <c r="AW8653" s="191" t="s">
        <v>92</v>
      </c>
      <c r="AX8653" s="18">
        <v>202425</v>
      </c>
      <c r="AY8653" s="191">
        <v>530</v>
      </c>
      <c r="AZ8653" s="191">
        <v>58</v>
      </c>
      <c r="BA8653" s="191">
        <v>2</v>
      </c>
      <c r="BB8653" s="191">
        <v>-2135.1080000000002</v>
      </c>
    </row>
    <row r="8654" spans="48:54" x14ac:dyDescent="0.2">
      <c r="AV8654" s="191" t="str">
        <f t="shared" si="139"/>
        <v>532_RS_58_2_202425</v>
      </c>
      <c r="AW8654" s="191" t="s">
        <v>92</v>
      </c>
      <c r="AX8654" s="18">
        <v>202425</v>
      </c>
      <c r="AY8654" s="191">
        <v>532</v>
      </c>
      <c r="AZ8654" s="191">
        <v>58</v>
      </c>
      <c r="BA8654" s="191">
        <v>2</v>
      </c>
      <c r="BB8654" s="191">
        <v>-65.039729999999992</v>
      </c>
    </row>
    <row r="8655" spans="48:54" x14ac:dyDescent="0.2">
      <c r="AV8655" s="191" t="str">
        <f t="shared" si="139"/>
        <v>534_RS_58_2_202425</v>
      </c>
      <c r="AW8655" s="191" t="s">
        <v>92</v>
      </c>
      <c r="AX8655" s="18">
        <v>202425</v>
      </c>
      <c r="AY8655" s="191">
        <v>534</v>
      </c>
      <c r="AZ8655" s="191">
        <v>58</v>
      </c>
      <c r="BA8655" s="191">
        <v>2</v>
      </c>
      <c r="BB8655" s="191">
        <v>0</v>
      </c>
    </row>
    <row r="8656" spans="48:54" x14ac:dyDescent="0.2">
      <c r="AV8656" s="191" t="str">
        <f t="shared" si="139"/>
        <v>536_RS_58_2_202425</v>
      </c>
      <c r="AW8656" s="191" t="s">
        <v>92</v>
      </c>
      <c r="AX8656" s="18">
        <v>202425</v>
      </c>
      <c r="AY8656" s="191">
        <v>536</v>
      </c>
      <c r="AZ8656" s="191">
        <v>58</v>
      </c>
      <c r="BA8656" s="191">
        <v>2</v>
      </c>
      <c r="BB8656" s="191">
        <v>-95.542000000000002</v>
      </c>
    </row>
    <row r="8657" spans="48:54" x14ac:dyDescent="0.2">
      <c r="AV8657" s="191" t="str">
        <f t="shared" si="139"/>
        <v>538_RS_58_2_202425</v>
      </c>
      <c r="AW8657" s="191" t="s">
        <v>92</v>
      </c>
      <c r="AX8657" s="18">
        <v>202425</v>
      </c>
      <c r="AY8657" s="191">
        <v>538</v>
      </c>
      <c r="AZ8657" s="191">
        <v>58</v>
      </c>
      <c r="BA8657" s="191">
        <v>2</v>
      </c>
      <c r="BB8657" s="191">
        <v>-166.72026</v>
      </c>
    </row>
    <row r="8658" spans="48:54" x14ac:dyDescent="0.2">
      <c r="AV8658" s="191" t="str">
        <f t="shared" si="139"/>
        <v>540_RS_58_2_202425</v>
      </c>
      <c r="AW8658" s="191" t="s">
        <v>92</v>
      </c>
      <c r="AX8658" s="18">
        <v>202425</v>
      </c>
      <c r="AY8658" s="191">
        <v>540</v>
      </c>
      <c r="AZ8658" s="191">
        <v>58</v>
      </c>
      <c r="BA8658" s="191">
        <v>2</v>
      </c>
      <c r="BB8658" s="191">
        <v>-1802.652</v>
      </c>
    </row>
    <row r="8659" spans="48:54" x14ac:dyDescent="0.2">
      <c r="AV8659" s="191" t="str">
        <f t="shared" si="139"/>
        <v>542_RS_58_2_202425</v>
      </c>
      <c r="AW8659" s="191" t="s">
        <v>92</v>
      </c>
      <c r="AX8659" s="18">
        <v>202425</v>
      </c>
      <c r="AY8659" s="191">
        <v>542</v>
      </c>
      <c r="AZ8659" s="191">
        <v>58</v>
      </c>
      <c r="BA8659" s="191">
        <v>2</v>
      </c>
      <c r="BB8659" s="191">
        <v>-414.10499999999996</v>
      </c>
    </row>
    <row r="8660" spans="48:54" x14ac:dyDescent="0.2">
      <c r="AV8660" s="191" t="str">
        <f t="shared" si="139"/>
        <v>544_RS_58_2_202425</v>
      </c>
      <c r="AW8660" s="191" t="s">
        <v>92</v>
      </c>
      <c r="AX8660" s="18">
        <v>202425</v>
      </c>
      <c r="AY8660" s="191">
        <v>544</v>
      </c>
      <c r="AZ8660" s="191">
        <v>58</v>
      </c>
      <c r="BA8660" s="191">
        <v>2</v>
      </c>
      <c r="BB8660" s="191">
        <v>-2041.1544799999999</v>
      </c>
    </row>
    <row r="8661" spans="48:54" x14ac:dyDescent="0.2">
      <c r="AV8661" s="191" t="str">
        <f t="shared" si="139"/>
        <v>545_RS_58_2_202425</v>
      </c>
      <c r="AW8661" s="191" t="s">
        <v>92</v>
      </c>
      <c r="AX8661" s="18">
        <v>202425</v>
      </c>
      <c r="AY8661" s="191">
        <v>545</v>
      </c>
      <c r="AZ8661" s="191">
        <v>58</v>
      </c>
      <c r="BA8661" s="191">
        <v>2</v>
      </c>
      <c r="BB8661" s="191">
        <v>0</v>
      </c>
    </row>
    <row r="8662" spans="48:54" x14ac:dyDescent="0.2">
      <c r="AV8662" s="191" t="str">
        <f t="shared" si="139"/>
        <v>546_RS_58_2_202425</v>
      </c>
      <c r="AW8662" s="191" t="s">
        <v>92</v>
      </c>
      <c r="AX8662" s="18">
        <v>202425</v>
      </c>
      <c r="AY8662" s="191">
        <v>546</v>
      </c>
      <c r="AZ8662" s="191">
        <v>58</v>
      </c>
      <c r="BA8662" s="191">
        <v>2</v>
      </c>
      <c r="BB8662" s="191">
        <v>0</v>
      </c>
    </row>
    <row r="8663" spans="48:54" x14ac:dyDescent="0.2">
      <c r="AV8663" s="191" t="str">
        <f t="shared" si="139"/>
        <v>548_RS_58_2_202425</v>
      </c>
      <c r="AW8663" s="191" t="s">
        <v>92</v>
      </c>
      <c r="AX8663" s="18">
        <v>202425</v>
      </c>
      <c r="AY8663" s="191">
        <v>548</v>
      </c>
      <c r="AZ8663" s="191">
        <v>58</v>
      </c>
      <c r="BA8663" s="191">
        <v>2</v>
      </c>
      <c r="BB8663" s="191">
        <v>0</v>
      </c>
    </row>
    <row r="8664" spans="48:54" x14ac:dyDescent="0.2">
      <c r="AV8664" s="191" t="str">
        <f t="shared" si="139"/>
        <v>550_RS_58_2_202425</v>
      </c>
      <c r="AW8664" s="191" t="s">
        <v>92</v>
      </c>
      <c r="AX8664" s="18">
        <v>202425</v>
      </c>
      <c r="AY8664" s="191">
        <v>550</v>
      </c>
      <c r="AZ8664" s="191">
        <v>58</v>
      </c>
      <c r="BA8664" s="191">
        <v>2</v>
      </c>
      <c r="BB8664" s="191">
        <v>-51.458860000000008</v>
      </c>
    </row>
    <row r="8665" spans="48:54" x14ac:dyDescent="0.2">
      <c r="AV8665" s="191" t="str">
        <f t="shared" si="139"/>
        <v>552_RS_58_2_202425</v>
      </c>
      <c r="AW8665" s="191" t="s">
        <v>92</v>
      </c>
      <c r="AX8665" s="18">
        <v>202425</v>
      </c>
      <c r="AY8665" s="191">
        <v>552</v>
      </c>
      <c r="AZ8665" s="191">
        <v>58</v>
      </c>
      <c r="BA8665" s="191">
        <v>2</v>
      </c>
      <c r="BB8665" s="191">
        <v>-551.57443999999998</v>
      </c>
    </row>
    <row r="8666" spans="48:54" x14ac:dyDescent="0.2">
      <c r="AV8666" s="191" t="str">
        <f t="shared" si="139"/>
        <v>562_RS_58_2_202425</v>
      </c>
      <c r="AW8666" s="191" t="s">
        <v>92</v>
      </c>
      <c r="AX8666" s="18">
        <v>202425</v>
      </c>
      <c r="AY8666" s="191">
        <v>562</v>
      </c>
      <c r="AZ8666" s="191">
        <v>58</v>
      </c>
      <c r="BA8666" s="191">
        <v>2</v>
      </c>
      <c r="BB8666" s="191">
        <v>0</v>
      </c>
    </row>
    <row r="8667" spans="48:54" x14ac:dyDescent="0.2">
      <c r="AV8667" s="191" t="str">
        <f t="shared" si="139"/>
        <v>564_RS_58_2_202425</v>
      </c>
      <c r="AW8667" s="191" t="s">
        <v>92</v>
      </c>
      <c r="AX8667" s="18">
        <v>202425</v>
      </c>
      <c r="AY8667" s="191">
        <v>564</v>
      </c>
      <c r="AZ8667" s="191">
        <v>58</v>
      </c>
      <c r="BA8667" s="191">
        <v>2</v>
      </c>
      <c r="BB8667" s="191">
        <v>0</v>
      </c>
    </row>
    <row r="8668" spans="48:54" x14ac:dyDescent="0.2">
      <c r="AV8668" s="191" t="str">
        <f t="shared" si="139"/>
        <v>566_RS_58_2_202425</v>
      </c>
      <c r="AW8668" s="191" t="s">
        <v>92</v>
      </c>
      <c r="AX8668" s="18">
        <v>202425</v>
      </c>
      <c r="AY8668" s="191">
        <v>566</v>
      </c>
      <c r="AZ8668" s="191">
        <v>58</v>
      </c>
      <c r="BA8668" s="191">
        <v>2</v>
      </c>
      <c r="BB8668" s="191">
        <v>0</v>
      </c>
    </row>
    <row r="8669" spans="48:54" x14ac:dyDescent="0.2">
      <c r="AV8669" s="191" t="str">
        <f t="shared" si="139"/>
        <v>568_RS_58_2_202425</v>
      </c>
      <c r="AW8669" s="191" t="s">
        <v>92</v>
      </c>
      <c r="AX8669" s="18">
        <v>202425</v>
      </c>
      <c r="AY8669" s="191">
        <v>568</v>
      </c>
      <c r="AZ8669" s="191">
        <v>58</v>
      </c>
      <c r="BA8669" s="191">
        <v>2</v>
      </c>
      <c r="BB8669" s="191">
        <v>0</v>
      </c>
    </row>
    <row r="8670" spans="48:54" x14ac:dyDescent="0.2">
      <c r="AV8670" s="191" t="str">
        <f t="shared" si="139"/>
        <v>572_RS_58_2_202425</v>
      </c>
      <c r="AW8670" s="191" t="s">
        <v>92</v>
      </c>
      <c r="AX8670" s="18">
        <v>202425</v>
      </c>
      <c r="AY8670" s="191">
        <v>572</v>
      </c>
      <c r="AZ8670" s="191">
        <v>58</v>
      </c>
      <c r="BA8670" s="191">
        <v>2</v>
      </c>
      <c r="BB8670" s="191">
        <v>0</v>
      </c>
    </row>
    <row r="8671" spans="48:54" x14ac:dyDescent="0.2">
      <c r="AV8671" s="191" t="str">
        <f t="shared" si="139"/>
        <v>574_RS_58_2_202425</v>
      </c>
      <c r="AW8671" s="191" t="s">
        <v>92</v>
      </c>
      <c r="AX8671" s="18">
        <v>202425</v>
      </c>
      <c r="AY8671" s="191">
        <v>574</v>
      </c>
      <c r="AZ8671" s="191">
        <v>58</v>
      </c>
      <c r="BA8671" s="191">
        <v>2</v>
      </c>
      <c r="BB8671" s="191">
        <v>0</v>
      </c>
    </row>
    <row r="8672" spans="48:54" x14ac:dyDescent="0.2">
      <c r="AV8672" s="191" t="str">
        <f t="shared" si="139"/>
        <v>576_RS_58_2_202425</v>
      </c>
      <c r="AW8672" s="191" t="s">
        <v>92</v>
      </c>
      <c r="AX8672" s="18">
        <v>202425</v>
      </c>
      <c r="AY8672" s="191">
        <v>576</v>
      </c>
      <c r="AZ8672" s="191">
        <v>58</v>
      </c>
      <c r="BA8672" s="191">
        <v>2</v>
      </c>
      <c r="BB8672" s="191">
        <v>0</v>
      </c>
    </row>
    <row r="8673" spans="48:54" x14ac:dyDescent="0.2">
      <c r="AV8673" s="191" t="str">
        <f t="shared" si="139"/>
        <v>582_RS_58_2_202425</v>
      </c>
      <c r="AW8673" s="191" t="s">
        <v>92</v>
      </c>
      <c r="AX8673" s="18">
        <v>202425</v>
      </c>
      <c r="AY8673" s="191">
        <v>582</v>
      </c>
      <c r="AZ8673" s="191">
        <v>58</v>
      </c>
      <c r="BA8673" s="191">
        <v>2</v>
      </c>
      <c r="BB8673" s="191">
        <v>0</v>
      </c>
    </row>
    <row r="8674" spans="48:54" x14ac:dyDescent="0.2">
      <c r="AV8674" s="191" t="str">
        <f t="shared" si="139"/>
        <v>584_RS_58_2_202425</v>
      </c>
      <c r="AW8674" s="191" t="s">
        <v>92</v>
      </c>
      <c r="AX8674" s="18">
        <v>202425</v>
      </c>
      <c r="AY8674" s="191">
        <v>584</v>
      </c>
      <c r="AZ8674" s="191">
        <v>58</v>
      </c>
      <c r="BA8674" s="191">
        <v>2</v>
      </c>
      <c r="BB8674" s="191">
        <v>0</v>
      </c>
    </row>
    <row r="8675" spans="48:54" x14ac:dyDescent="0.2">
      <c r="AV8675" s="191" t="str">
        <f t="shared" si="139"/>
        <v>586_RS_58_2_202425</v>
      </c>
      <c r="AW8675" s="191" t="s">
        <v>92</v>
      </c>
      <c r="AX8675" s="18">
        <v>202425</v>
      </c>
      <c r="AY8675" s="191">
        <v>586</v>
      </c>
      <c r="AZ8675" s="191">
        <v>58</v>
      </c>
      <c r="BA8675" s="191">
        <v>2</v>
      </c>
      <c r="BB8675" s="191">
        <v>0</v>
      </c>
    </row>
    <row r="8676" spans="48:54" x14ac:dyDescent="0.2">
      <c r="AV8676" s="191" t="str">
        <f t="shared" si="139"/>
        <v>512_RS_58_4_202425</v>
      </c>
      <c r="AW8676" s="191" t="s">
        <v>92</v>
      </c>
      <c r="AX8676" s="18">
        <v>202425</v>
      </c>
      <c r="AY8676" s="191">
        <v>512</v>
      </c>
      <c r="AZ8676" s="191">
        <v>58</v>
      </c>
      <c r="BA8676" s="191">
        <v>4</v>
      </c>
      <c r="BB8676" s="191">
        <v>327</v>
      </c>
    </row>
    <row r="8677" spans="48:54" x14ac:dyDescent="0.2">
      <c r="AV8677" s="191" t="str">
        <f t="shared" si="139"/>
        <v>514_RS_58_4_202425</v>
      </c>
      <c r="AW8677" s="191" t="s">
        <v>92</v>
      </c>
      <c r="AX8677" s="18">
        <v>202425</v>
      </c>
      <c r="AY8677" s="191">
        <v>514</v>
      </c>
      <c r="AZ8677" s="191">
        <v>58</v>
      </c>
      <c r="BA8677" s="191">
        <v>4</v>
      </c>
      <c r="BB8677" s="191">
        <v>-1740.386</v>
      </c>
    </row>
    <row r="8678" spans="48:54" x14ac:dyDescent="0.2">
      <c r="AV8678" s="191" t="str">
        <f t="shared" si="139"/>
        <v>516_RS_58_4_202425</v>
      </c>
      <c r="AW8678" s="191" t="s">
        <v>92</v>
      </c>
      <c r="AX8678" s="18">
        <v>202425</v>
      </c>
      <c r="AY8678" s="191">
        <v>516</v>
      </c>
      <c r="AZ8678" s="191">
        <v>58</v>
      </c>
      <c r="BA8678" s="191">
        <v>4</v>
      </c>
      <c r="BB8678" s="191">
        <v>587.149</v>
      </c>
    </row>
    <row r="8679" spans="48:54" x14ac:dyDescent="0.2">
      <c r="AV8679" s="191" t="str">
        <f t="shared" si="139"/>
        <v>518_RS_58_4_202425</v>
      </c>
      <c r="AW8679" s="191" t="s">
        <v>92</v>
      </c>
      <c r="AX8679" s="18">
        <v>202425</v>
      </c>
      <c r="AY8679" s="191">
        <v>518</v>
      </c>
      <c r="AZ8679" s="191">
        <v>58</v>
      </c>
      <c r="BA8679" s="191">
        <v>4</v>
      </c>
      <c r="BB8679" s="191">
        <v>238.99700000000001</v>
      </c>
    </row>
    <row r="8680" spans="48:54" x14ac:dyDescent="0.2">
      <c r="AV8680" s="191" t="str">
        <f t="shared" si="139"/>
        <v>520_RS_58_4_202425</v>
      </c>
      <c r="AW8680" s="191" t="s">
        <v>92</v>
      </c>
      <c r="AX8680" s="18">
        <v>202425</v>
      </c>
      <c r="AY8680" s="191">
        <v>520</v>
      </c>
      <c r="AZ8680" s="191">
        <v>58</v>
      </c>
      <c r="BA8680" s="191">
        <v>4</v>
      </c>
      <c r="BB8680" s="191">
        <v>2186.48</v>
      </c>
    </row>
    <row r="8681" spans="48:54" x14ac:dyDescent="0.2">
      <c r="AV8681" s="191" t="str">
        <f t="shared" si="139"/>
        <v>522_RS_58_4_202425</v>
      </c>
      <c r="AW8681" s="191" t="s">
        <v>92</v>
      </c>
      <c r="AX8681" s="18">
        <v>202425</v>
      </c>
      <c r="AY8681" s="191">
        <v>522</v>
      </c>
      <c r="AZ8681" s="191">
        <v>58</v>
      </c>
      <c r="BA8681" s="191">
        <v>4</v>
      </c>
      <c r="BB8681" s="191">
        <v>-278.68140999999991</v>
      </c>
    </row>
    <row r="8682" spans="48:54" x14ac:dyDescent="0.2">
      <c r="AV8682" s="191" t="str">
        <f t="shared" si="139"/>
        <v>524_RS_58_4_202425</v>
      </c>
      <c r="AW8682" s="191" t="s">
        <v>92</v>
      </c>
      <c r="AX8682" s="18">
        <v>202425</v>
      </c>
      <c r="AY8682" s="191">
        <v>524</v>
      </c>
      <c r="AZ8682" s="191">
        <v>58</v>
      </c>
      <c r="BA8682" s="191">
        <v>4</v>
      </c>
      <c r="BB8682" s="191">
        <v>0</v>
      </c>
    </row>
    <row r="8683" spans="48:54" x14ac:dyDescent="0.2">
      <c r="AV8683" s="191" t="str">
        <f t="shared" si="139"/>
        <v>526_RS_58_4_202425</v>
      </c>
      <c r="AW8683" s="191" t="s">
        <v>92</v>
      </c>
      <c r="AX8683" s="18">
        <v>202425</v>
      </c>
      <c r="AY8683" s="191">
        <v>526</v>
      </c>
      <c r="AZ8683" s="191">
        <v>58</v>
      </c>
      <c r="BA8683" s="191">
        <v>4</v>
      </c>
      <c r="BB8683" s="191">
        <v>445.10400000000004</v>
      </c>
    </row>
    <row r="8684" spans="48:54" x14ac:dyDescent="0.2">
      <c r="AV8684" s="191" t="str">
        <f t="shared" si="139"/>
        <v>528_RS_58_4_202425</v>
      </c>
      <c r="AW8684" s="191" t="s">
        <v>92</v>
      </c>
      <c r="AX8684" s="18">
        <v>202425</v>
      </c>
      <c r="AY8684" s="191">
        <v>528</v>
      </c>
      <c r="AZ8684" s="191">
        <v>58</v>
      </c>
      <c r="BA8684" s="191">
        <v>4</v>
      </c>
      <c r="BB8684" s="191">
        <v>503</v>
      </c>
    </row>
    <row r="8685" spans="48:54" x14ac:dyDescent="0.2">
      <c r="AV8685" s="191" t="str">
        <f t="shared" si="139"/>
        <v>530_RS_58_4_202425</v>
      </c>
      <c r="AW8685" s="191" t="s">
        <v>92</v>
      </c>
      <c r="AX8685" s="18">
        <v>202425</v>
      </c>
      <c r="AY8685" s="191">
        <v>530</v>
      </c>
      <c r="AZ8685" s="191">
        <v>58</v>
      </c>
      <c r="BA8685" s="191">
        <v>4</v>
      </c>
      <c r="BB8685" s="191">
        <v>1544.6519999999998</v>
      </c>
    </row>
    <row r="8686" spans="48:54" x14ac:dyDescent="0.2">
      <c r="AV8686" s="191" t="str">
        <f t="shared" si="139"/>
        <v>532_RS_58_4_202425</v>
      </c>
      <c r="AW8686" s="191" t="s">
        <v>92</v>
      </c>
      <c r="AX8686" s="18">
        <v>202425</v>
      </c>
      <c r="AY8686" s="191">
        <v>532</v>
      </c>
      <c r="AZ8686" s="191">
        <v>58</v>
      </c>
      <c r="BA8686" s="191">
        <v>4</v>
      </c>
      <c r="BB8686" s="191">
        <v>16838.992030000001</v>
      </c>
    </row>
    <row r="8687" spans="48:54" x14ac:dyDescent="0.2">
      <c r="AV8687" s="191" t="str">
        <f t="shared" si="139"/>
        <v>534_RS_58_4_202425</v>
      </c>
      <c r="AW8687" s="191" t="s">
        <v>92</v>
      </c>
      <c r="AX8687" s="18">
        <v>202425</v>
      </c>
      <c r="AY8687" s="191">
        <v>534</v>
      </c>
      <c r="AZ8687" s="191">
        <v>58</v>
      </c>
      <c r="BA8687" s="191">
        <v>4</v>
      </c>
      <c r="BB8687" s="191">
        <v>1455.2995100000007</v>
      </c>
    </row>
    <row r="8688" spans="48:54" x14ac:dyDescent="0.2">
      <c r="AV8688" s="191" t="str">
        <f t="shared" si="139"/>
        <v>536_RS_58_4_202425</v>
      </c>
      <c r="AW8688" s="191" t="s">
        <v>92</v>
      </c>
      <c r="AX8688" s="18">
        <v>202425</v>
      </c>
      <c r="AY8688" s="191">
        <v>536</v>
      </c>
      <c r="AZ8688" s="191">
        <v>58</v>
      </c>
      <c r="BA8688" s="191">
        <v>4</v>
      </c>
      <c r="BB8688" s="191">
        <v>1052.1220000000001</v>
      </c>
    </row>
    <row r="8689" spans="48:54" x14ac:dyDescent="0.2">
      <c r="AV8689" s="191" t="str">
        <f t="shared" si="139"/>
        <v>538_RS_58_4_202425</v>
      </c>
      <c r="AW8689" s="191" t="s">
        <v>92</v>
      </c>
      <c r="AX8689" s="18">
        <v>202425</v>
      </c>
      <c r="AY8689" s="191">
        <v>538</v>
      </c>
      <c r="AZ8689" s="191">
        <v>58</v>
      </c>
      <c r="BA8689" s="191">
        <v>4</v>
      </c>
      <c r="BB8689" s="191">
        <v>277.43970000000002</v>
      </c>
    </row>
    <row r="8690" spans="48:54" x14ac:dyDescent="0.2">
      <c r="AV8690" s="191" t="str">
        <f t="shared" si="139"/>
        <v>540_RS_58_4_202425</v>
      </c>
      <c r="AW8690" s="191" t="s">
        <v>92</v>
      </c>
      <c r="AX8690" s="18">
        <v>202425</v>
      </c>
      <c r="AY8690" s="191">
        <v>540</v>
      </c>
      <c r="AZ8690" s="191">
        <v>58</v>
      </c>
      <c r="BA8690" s="191">
        <v>4</v>
      </c>
      <c r="BB8690" s="191">
        <v>4298.4740000000002</v>
      </c>
    </row>
    <row r="8691" spans="48:54" x14ac:dyDescent="0.2">
      <c r="AV8691" s="191" t="str">
        <f t="shared" si="139"/>
        <v>542_RS_58_4_202425</v>
      </c>
      <c r="AW8691" s="191" t="s">
        <v>92</v>
      </c>
      <c r="AX8691" s="18">
        <v>202425</v>
      </c>
      <c r="AY8691" s="191">
        <v>542</v>
      </c>
      <c r="AZ8691" s="191">
        <v>58</v>
      </c>
      <c r="BA8691" s="191">
        <v>4</v>
      </c>
      <c r="BB8691" s="191">
        <v>1082.0629999999999</v>
      </c>
    </row>
    <row r="8692" spans="48:54" x14ac:dyDescent="0.2">
      <c r="AV8692" s="191" t="str">
        <f t="shared" si="139"/>
        <v>544_RS_58_4_202425</v>
      </c>
      <c r="AW8692" s="191" t="s">
        <v>92</v>
      </c>
      <c r="AX8692" s="18">
        <v>202425</v>
      </c>
      <c r="AY8692" s="191">
        <v>544</v>
      </c>
      <c r="AZ8692" s="191">
        <v>58</v>
      </c>
      <c r="BA8692" s="191">
        <v>4</v>
      </c>
      <c r="BB8692" s="191">
        <v>3240.9396900000002</v>
      </c>
    </row>
    <row r="8693" spans="48:54" x14ac:dyDescent="0.2">
      <c r="AV8693" s="191" t="str">
        <f t="shared" si="139"/>
        <v>545_RS_58_4_202425</v>
      </c>
      <c r="AW8693" s="191" t="s">
        <v>92</v>
      </c>
      <c r="AX8693" s="18">
        <v>202425</v>
      </c>
      <c r="AY8693" s="191">
        <v>545</v>
      </c>
      <c r="AZ8693" s="191">
        <v>58</v>
      </c>
      <c r="BA8693" s="191">
        <v>4</v>
      </c>
      <c r="BB8693" s="191">
        <v>2113.0298899999998</v>
      </c>
    </row>
    <row r="8694" spans="48:54" x14ac:dyDescent="0.2">
      <c r="AV8694" s="191" t="str">
        <f t="shared" si="139"/>
        <v>546_RS_58_4_202425</v>
      </c>
      <c r="AW8694" s="191" t="s">
        <v>92</v>
      </c>
      <c r="AX8694" s="18">
        <v>202425</v>
      </c>
      <c r="AY8694" s="191">
        <v>546</v>
      </c>
      <c r="AZ8694" s="191">
        <v>58</v>
      </c>
      <c r="BA8694" s="191">
        <v>4</v>
      </c>
      <c r="BB8694" s="191">
        <v>0</v>
      </c>
    </row>
    <row r="8695" spans="48:54" x14ac:dyDescent="0.2">
      <c r="AV8695" s="191" t="str">
        <f t="shared" si="139"/>
        <v>548_RS_58_4_202425</v>
      </c>
      <c r="AW8695" s="191" t="s">
        <v>92</v>
      </c>
      <c r="AX8695" s="18">
        <v>202425</v>
      </c>
      <c r="AY8695" s="191">
        <v>548</v>
      </c>
      <c r="AZ8695" s="191">
        <v>58</v>
      </c>
      <c r="BA8695" s="191">
        <v>4</v>
      </c>
      <c r="BB8695" s="191">
        <v>437.36500000000001</v>
      </c>
    </row>
    <row r="8696" spans="48:54" x14ac:dyDescent="0.2">
      <c r="AV8696" s="191" t="str">
        <f t="shared" si="139"/>
        <v>550_RS_58_4_202425</v>
      </c>
      <c r="AW8696" s="191" t="s">
        <v>92</v>
      </c>
      <c r="AX8696" s="18">
        <v>202425</v>
      </c>
      <c r="AY8696" s="191">
        <v>550</v>
      </c>
      <c r="AZ8696" s="191">
        <v>58</v>
      </c>
      <c r="BA8696" s="191">
        <v>4</v>
      </c>
      <c r="BB8696" s="191">
        <v>13328.80186</v>
      </c>
    </row>
    <row r="8697" spans="48:54" x14ac:dyDescent="0.2">
      <c r="AV8697" s="191" t="str">
        <f t="shared" si="139"/>
        <v>552_RS_58_4_202425</v>
      </c>
      <c r="AW8697" s="191" t="s">
        <v>92</v>
      </c>
      <c r="AX8697" s="18">
        <v>202425</v>
      </c>
      <c r="AY8697" s="191">
        <v>552</v>
      </c>
      <c r="AZ8697" s="191">
        <v>58</v>
      </c>
      <c r="BA8697" s="191">
        <v>4</v>
      </c>
      <c r="BB8697" s="191">
        <v>1389.9761499999988</v>
      </c>
    </row>
    <row r="8698" spans="48:54" x14ac:dyDescent="0.2">
      <c r="AV8698" s="191" t="str">
        <f t="shared" si="139"/>
        <v>562_RS_58_4_202425</v>
      </c>
      <c r="AW8698" s="191" t="s">
        <v>92</v>
      </c>
      <c r="AX8698" s="18">
        <v>202425</v>
      </c>
      <c r="AY8698" s="191">
        <v>562</v>
      </c>
      <c r="AZ8698" s="191">
        <v>58</v>
      </c>
      <c r="BA8698" s="191">
        <v>4</v>
      </c>
      <c r="BB8698" s="191">
        <v>0</v>
      </c>
    </row>
    <row r="8699" spans="48:54" x14ac:dyDescent="0.2">
      <c r="AV8699" s="191" t="str">
        <f t="shared" si="139"/>
        <v>564_RS_58_4_202425</v>
      </c>
      <c r="AW8699" s="191" t="s">
        <v>92</v>
      </c>
      <c r="AX8699" s="18">
        <v>202425</v>
      </c>
      <c r="AY8699" s="191">
        <v>564</v>
      </c>
      <c r="AZ8699" s="191">
        <v>58</v>
      </c>
      <c r="BA8699" s="191">
        <v>4</v>
      </c>
      <c r="BB8699" s="191">
        <v>0</v>
      </c>
    </row>
    <row r="8700" spans="48:54" x14ac:dyDescent="0.2">
      <c r="AV8700" s="191" t="str">
        <f t="shared" si="139"/>
        <v>566_RS_58_4_202425</v>
      </c>
      <c r="AW8700" s="191" t="s">
        <v>92</v>
      </c>
      <c r="AX8700" s="18">
        <v>202425</v>
      </c>
      <c r="AY8700" s="191">
        <v>566</v>
      </c>
      <c r="AZ8700" s="191">
        <v>58</v>
      </c>
      <c r="BA8700" s="191">
        <v>4</v>
      </c>
      <c r="BB8700" s="191">
        <v>0</v>
      </c>
    </row>
    <row r="8701" spans="48:54" x14ac:dyDescent="0.2">
      <c r="AV8701" s="191" t="str">
        <f t="shared" si="139"/>
        <v>568_RS_58_4_202425</v>
      </c>
      <c r="AW8701" s="191" t="s">
        <v>92</v>
      </c>
      <c r="AX8701" s="18">
        <v>202425</v>
      </c>
      <c r="AY8701" s="191">
        <v>568</v>
      </c>
      <c r="AZ8701" s="191">
        <v>58</v>
      </c>
      <c r="BA8701" s="191">
        <v>4</v>
      </c>
      <c r="BB8701" s="191">
        <v>42.070180000000001</v>
      </c>
    </row>
    <row r="8702" spans="48:54" x14ac:dyDescent="0.2">
      <c r="AV8702" s="191" t="str">
        <f t="shared" si="139"/>
        <v>572_RS_58_4_202425</v>
      </c>
      <c r="AW8702" s="191" t="s">
        <v>92</v>
      </c>
      <c r="AX8702" s="18">
        <v>202425</v>
      </c>
      <c r="AY8702" s="191">
        <v>572</v>
      </c>
      <c r="AZ8702" s="191">
        <v>58</v>
      </c>
      <c r="BA8702" s="191">
        <v>4</v>
      </c>
      <c r="BB8702" s="191">
        <v>0</v>
      </c>
    </row>
    <row r="8703" spans="48:54" x14ac:dyDescent="0.2">
      <c r="AV8703" s="191" t="str">
        <f t="shared" si="139"/>
        <v>574_RS_58_4_202425</v>
      </c>
      <c r="AW8703" s="191" t="s">
        <v>92</v>
      </c>
      <c r="AX8703" s="18">
        <v>202425</v>
      </c>
      <c r="AY8703" s="191">
        <v>574</v>
      </c>
      <c r="AZ8703" s="191">
        <v>58</v>
      </c>
      <c r="BA8703" s="191">
        <v>4</v>
      </c>
      <c r="BB8703" s="191">
        <v>0</v>
      </c>
    </row>
    <row r="8704" spans="48:54" x14ac:dyDescent="0.2">
      <c r="AV8704" s="191" t="str">
        <f t="shared" si="139"/>
        <v>576_RS_58_4_202425</v>
      </c>
      <c r="AW8704" s="191" t="s">
        <v>92</v>
      </c>
      <c r="AX8704" s="18">
        <v>202425</v>
      </c>
      <c r="AY8704" s="191">
        <v>576</v>
      </c>
      <c r="AZ8704" s="191">
        <v>58</v>
      </c>
      <c r="BA8704" s="191">
        <v>4</v>
      </c>
      <c r="BB8704" s="191">
        <v>0</v>
      </c>
    </row>
    <row r="8705" spans="48:54" x14ac:dyDescent="0.2">
      <c r="AV8705" s="191" t="str">
        <f t="shared" si="139"/>
        <v>582_RS_58_4_202425</v>
      </c>
      <c r="AW8705" s="191" t="s">
        <v>92</v>
      </c>
      <c r="AX8705" s="18">
        <v>202425</v>
      </c>
      <c r="AY8705" s="191">
        <v>582</v>
      </c>
      <c r="AZ8705" s="191">
        <v>58</v>
      </c>
      <c r="BA8705" s="191">
        <v>4</v>
      </c>
      <c r="BB8705" s="191">
        <v>0</v>
      </c>
    </row>
    <row r="8706" spans="48:54" x14ac:dyDescent="0.2">
      <c r="AV8706" s="191" t="str">
        <f t="shared" si="139"/>
        <v>584_RS_58_4_202425</v>
      </c>
      <c r="AW8706" s="191" t="s">
        <v>92</v>
      </c>
      <c r="AX8706" s="18">
        <v>202425</v>
      </c>
      <c r="AY8706" s="191">
        <v>584</v>
      </c>
      <c r="AZ8706" s="191">
        <v>58</v>
      </c>
      <c r="BA8706" s="191">
        <v>4</v>
      </c>
      <c r="BB8706" s="191">
        <v>2008</v>
      </c>
    </row>
    <row r="8707" spans="48:54" x14ac:dyDescent="0.2">
      <c r="AV8707" s="191" t="str">
        <f t="shared" si="139"/>
        <v>586_RS_58_4_202425</v>
      </c>
      <c r="AW8707" s="191" t="s">
        <v>92</v>
      </c>
      <c r="AX8707" s="18">
        <v>202425</v>
      </c>
      <c r="AY8707" s="191">
        <v>586</v>
      </c>
      <c r="AZ8707" s="191">
        <v>58</v>
      </c>
      <c r="BA8707" s="191">
        <v>4</v>
      </c>
      <c r="BB8707" s="191">
        <v>0</v>
      </c>
    </row>
    <row r="8708" spans="48:54" x14ac:dyDescent="0.2">
      <c r="AV8708" s="191" t="str">
        <f t="shared" ref="AV8708:AV8771" si="140">AY8708&amp;"_"&amp;AW8708&amp;"_"&amp;AZ8708&amp;"_"&amp;BA8708&amp;"_"&amp;AX8708</f>
        <v>512_RS_58_5_202425</v>
      </c>
      <c r="AW8708" s="191" t="s">
        <v>92</v>
      </c>
      <c r="AX8708" s="18">
        <v>202425</v>
      </c>
      <c r="AY8708" s="191">
        <v>512</v>
      </c>
      <c r="AZ8708" s="191">
        <v>58</v>
      </c>
      <c r="BA8708" s="191">
        <v>5</v>
      </c>
      <c r="BB8708" s="191">
        <v>0</v>
      </c>
    </row>
    <row r="8709" spans="48:54" x14ac:dyDescent="0.2">
      <c r="AV8709" s="191" t="str">
        <f t="shared" si="140"/>
        <v>514_RS_58_5_202425</v>
      </c>
      <c r="AW8709" s="191" t="s">
        <v>92</v>
      </c>
      <c r="AX8709" s="18">
        <v>202425</v>
      </c>
      <c r="AY8709" s="191">
        <v>514</v>
      </c>
      <c r="AZ8709" s="191">
        <v>58</v>
      </c>
      <c r="BA8709" s="191">
        <v>5</v>
      </c>
      <c r="BB8709" s="191">
        <v>-4043.3919999999998</v>
      </c>
    </row>
    <row r="8710" spans="48:54" x14ac:dyDescent="0.2">
      <c r="AV8710" s="191" t="str">
        <f t="shared" si="140"/>
        <v>516_RS_58_5_202425</v>
      </c>
      <c r="AW8710" s="191" t="s">
        <v>92</v>
      </c>
      <c r="AX8710" s="18">
        <v>202425</v>
      </c>
      <c r="AY8710" s="191">
        <v>516</v>
      </c>
      <c r="AZ8710" s="191">
        <v>58</v>
      </c>
      <c r="BA8710" s="191">
        <v>5</v>
      </c>
      <c r="BB8710" s="191">
        <v>0</v>
      </c>
    </row>
    <row r="8711" spans="48:54" x14ac:dyDescent="0.2">
      <c r="AV8711" s="191" t="str">
        <f t="shared" si="140"/>
        <v>518_RS_58_5_202425</v>
      </c>
      <c r="AW8711" s="191" t="s">
        <v>92</v>
      </c>
      <c r="AX8711" s="18">
        <v>202425</v>
      </c>
      <c r="AY8711" s="191">
        <v>518</v>
      </c>
      <c r="AZ8711" s="191">
        <v>58</v>
      </c>
      <c r="BA8711" s="191">
        <v>5</v>
      </c>
      <c r="BB8711" s="191">
        <v>-238.99700000000001</v>
      </c>
    </row>
    <row r="8712" spans="48:54" x14ac:dyDescent="0.2">
      <c r="AV8712" s="191" t="str">
        <f t="shared" si="140"/>
        <v>520_RS_58_5_202425</v>
      </c>
      <c r="AW8712" s="191" t="s">
        <v>92</v>
      </c>
      <c r="AX8712" s="18">
        <v>202425</v>
      </c>
      <c r="AY8712" s="191">
        <v>520</v>
      </c>
      <c r="AZ8712" s="191">
        <v>58</v>
      </c>
      <c r="BA8712" s="191">
        <v>5</v>
      </c>
      <c r="BB8712" s="191">
        <v>0</v>
      </c>
    </row>
    <row r="8713" spans="48:54" x14ac:dyDescent="0.2">
      <c r="AV8713" s="191" t="str">
        <f t="shared" si="140"/>
        <v>522_RS_58_5_202425</v>
      </c>
      <c r="AW8713" s="191" t="s">
        <v>92</v>
      </c>
      <c r="AX8713" s="18">
        <v>202425</v>
      </c>
      <c r="AY8713" s="191">
        <v>522</v>
      </c>
      <c r="AZ8713" s="191">
        <v>58</v>
      </c>
      <c r="BA8713" s="191">
        <v>5</v>
      </c>
      <c r="BB8713" s="191">
        <v>0</v>
      </c>
    </row>
    <row r="8714" spans="48:54" x14ac:dyDescent="0.2">
      <c r="AV8714" s="191" t="str">
        <f t="shared" si="140"/>
        <v>524_RS_58_5_202425</v>
      </c>
      <c r="AW8714" s="191" t="s">
        <v>92</v>
      </c>
      <c r="AX8714" s="18">
        <v>202425</v>
      </c>
      <c r="AY8714" s="191">
        <v>524</v>
      </c>
      <c r="AZ8714" s="191">
        <v>58</v>
      </c>
      <c r="BA8714" s="191">
        <v>5</v>
      </c>
      <c r="BB8714" s="191">
        <v>0</v>
      </c>
    </row>
    <row r="8715" spans="48:54" x14ac:dyDescent="0.2">
      <c r="AV8715" s="191" t="str">
        <f t="shared" si="140"/>
        <v>526_RS_58_5_202425</v>
      </c>
      <c r="AW8715" s="191" t="s">
        <v>92</v>
      </c>
      <c r="AX8715" s="18">
        <v>202425</v>
      </c>
      <c r="AY8715" s="191">
        <v>526</v>
      </c>
      <c r="AZ8715" s="191">
        <v>58</v>
      </c>
      <c r="BA8715" s="191">
        <v>5</v>
      </c>
      <c r="BB8715" s="191">
        <v>0</v>
      </c>
    </row>
    <row r="8716" spans="48:54" x14ac:dyDescent="0.2">
      <c r="AV8716" s="191" t="str">
        <f t="shared" si="140"/>
        <v>528_RS_58_5_202425</v>
      </c>
      <c r="AW8716" s="191" t="s">
        <v>92</v>
      </c>
      <c r="AX8716" s="18">
        <v>202425</v>
      </c>
      <c r="AY8716" s="191">
        <v>528</v>
      </c>
      <c r="AZ8716" s="191">
        <v>58</v>
      </c>
      <c r="BA8716" s="191">
        <v>5</v>
      </c>
      <c r="BB8716" s="191">
        <v>0</v>
      </c>
    </row>
    <row r="8717" spans="48:54" x14ac:dyDescent="0.2">
      <c r="AV8717" s="191" t="str">
        <f t="shared" si="140"/>
        <v>530_RS_58_5_202425</v>
      </c>
      <c r="AW8717" s="191" t="s">
        <v>92</v>
      </c>
      <c r="AX8717" s="18">
        <v>202425</v>
      </c>
      <c r="AY8717" s="191">
        <v>530</v>
      </c>
      <c r="AZ8717" s="191">
        <v>58</v>
      </c>
      <c r="BA8717" s="191">
        <v>5</v>
      </c>
      <c r="BB8717" s="191">
        <v>0</v>
      </c>
    </row>
    <row r="8718" spans="48:54" x14ac:dyDescent="0.2">
      <c r="AV8718" s="191" t="str">
        <f t="shared" si="140"/>
        <v>532_RS_58_5_202425</v>
      </c>
      <c r="AW8718" s="191" t="s">
        <v>92</v>
      </c>
      <c r="AX8718" s="18">
        <v>202425</v>
      </c>
      <c r="AY8718" s="191">
        <v>532</v>
      </c>
      <c r="AZ8718" s="191">
        <v>58</v>
      </c>
      <c r="BA8718" s="191">
        <v>5</v>
      </c>
      <c r="BB8718" s="191">
        <v>0</v>
      </c>
    </row>
    <row r="8719" spans="48:54" x14ac:dyDescent="0.2">
      <c r="AV8719" s="191" t="str">
        <f t="shared" si="140"/>
        <v>534_RS_58_5_202425</v>
      </c>
      <c r="AW8719" s="191" t="s">
        <v>92</v>
      </c>
      <c r="AX8719" s="18">
        <v>202425</v>
      </c>
      <c r="AY8719" s="191">
        <v>534</v>
      </c>
      <c r="AZ8719" s="191">
        <v>58</v>
      </c>
      <c r="BA8719" s="191">
        <v>5</v>
      </c>
      <c r="BB8719" s="191">
        <v>0</v>
      </c>
    </row>
    <row r="8720" spans="48:54" x14ac:dyDescent="0.2">
      <c r="AV8720" s="191" t="str">
        <f t="shared" si="140"/>
        <v>536_RS_58_5_202425</v>
      </c>
      <c r="AW8720" s="191" t="s">
        <v>92</v>
      </c>
      <c r="AX8720" s="18">
        <v>202425</v>
      </c>
      <c r="AY8720" s="191">
        <v>536</v>
      </c>
      <c r="AZ8720" s="191">
        <v>58</v>
      </c>
      <c r="BA8720" s="191">
        <v>5</v>
      </c>
      <c r="BB8720" s="191">
        <v>0</v>
      </c>
    </row>
    <row r="8721" spans="48:54" x14ac:dyDescent="0.2">
      <c r="AV8721" s="191" t="str">
        <f t="shared" si="140"/>
        <v>538_RS_58_5_202425</v>
      </c>
      <c r="AW8721" s="191" t="s">
        <v>92</v>
      </c>
      <c r="AX8721" s="18">
        <v>202425</v>
      </c>
      <c r="AY8721" s="191">
        <v>538</v>
      </c>
      <c r="AZ8721" s="191">
        <v>58</v>
      </c>
      <c r="BA8721" s="191">
        <v>5</v>
      </c>
      <c r="BB8721" s="191">
        <v>0</v>
      </c>
    </row>
    <row r="8722" spans="48:54" x14ac:dyDescent="0.2">
      <c r="AV8722" s="191" t="str">
        <f t="shared" si="140"/>
        <v>540_RS_58_5_202425</v>
      </c>
      <c r="AW8722" s="191" t="s">
        <v>92</v>
      </c>
      <c r="AX8722" s="18">
        <v>202425</v>
      </c>
      <c r="AY8722" s="191">
        <v>540</v>
      </c>
      <c r="AZ8722" s="191">
        <v>58</v>
      </c>
      <c r="BA8722" s="191">
        <v>5</v>
      </c>
      <c r="BB8722" s="191">
        <v>-8330.773000000001</v>
      </c>
    </row>
    <row r="8723" spans="48:54" x14ac:dyDescent="0.2">
      <c r="AV8723" s="191" t="str">
        <f t="shared" si="140"/>
        <v>542_RS_58_5_202425</v>
      </c>
      <c r="AW8723" s="191" t="s">
        <v>92</v>
      </c>
      <c r="AX8723" s="18">
        <v>202425</v>
      </c>
      <c r="AY8723" s="191">
        <v>542</v>
      </c>
      <c r="AZ8723" s="191">
        <v>58</v>
      </c>
      <c r="BA8723" s="191">
        <v>5</v>
      </c>
      <c r="BB8723" s="191">
        <v>-107.74299999999999</v>
      </c>
    </row>
    <row r="8724" spans="48:54" x14ac:dyDescent="0.2">
      <c r="AV8724" s="191" t="str">
        <f t="shared" si="140"/>
        <v>544_RS_58_5_202425</v>
      </c>
      <c r="AW8724" s="191" t="s">
        <v>92</v>
      </c>
      <c r="AX8724" s="18">
        <v>202425</v>
      </c>
      <c r="AY8724" s="191">
        <v>544</v>
      </c>
      <c r="AZ8724" s="191">
        <v>58</v>
      </c>
      <c r="BA8724" s="191">
        <v>5</v>
      </c>
      <c r="BB8724" s="191">
        <v>0</v>
      </c>
    </row>
    <row r="8725" spans="48:54" x14ac:dyDescent="0.2">
      <c r="AV8725" s="191" t="str">
        <f t="shared" si="140"/>
        <v>545_RS_58_5_202425</v>
      </c>
      <c r="AW8725" s="191" t="s">
        <v>92</v>
      </c>
      <c r="AX8725" s="18">
        <v>202425</v>
      </c>
      <c r="AY8725" s="191">
        <v>545</v>
      </c>
      <c r="AZ8725" s="191">
        <v>58</v>
      </c>
      <c r="BA8725" s="191">
        <v>5</v>
      </c>
      <c r="BB8725" s="191">
        <v>0</v>
      </c>
    </row>
    <row r="8726" spans="48:54" x14ac:dyDescent="0.2">
      <c r="AV8726" s="191" t="str">
        <f t="shared" si="140"/>
        <v>546_RS_58_5_202425</v>
      </c>
      <c r="AW8726" s="191" t="s">
        <v>92</v>
      </c>
      <c r="AX8726" s="18">
        <v>202425</v>
      </c>
      <c r="AY8726" s="191">
        <v>546</v>
      </c>
      <c r="AZ8726" s="191">
        <v>58</v>
      </c>
      <c r="BA8726" s="191">
        <v>5</v>
      </c>
      <c r="BB8726" s="191">
        <v>0</v>
      </c>
    </row>
    <row r="8727" spans="48:54" x14ac:dyDescent="0.2">
      <c r="AV8727" s="191" t="str">
        <f t="shared" si="140"/>
        <v>548_RS_58_5_202425</v>
      </c>
      <c r="AW8727" s="191" t="s">
        <v>92</v>
      </c>
      <c r="AX8727" s="18">
        <v>202425</v>
      </c>
      <c r="AY8727" s="191">
        <v>548</v>
      </c>
      <c r="AZ8727" s="191">
        <v>58</v>
      </c>
      <c r="BA8727" s="191">
        <v>5</v>
      </c>
      <c r="BB8727" s="191">
        <v>0</v>
      </c>
    </row>
    <row r="8728" spans="48:54" x14ac:dyDescent="0.2">
      <c r="AV8728" s="191" t="str">
        <f t="shared" si="140"/>
        <v>550_RS_58_5_202425</v>
      </c>
      <c r="AW8728" s="191" t="s">
        <v>92</v>
      </c>
      <c r="AX8728" s="18">
        <v>202425</v>
      </c>
      <c r="AY8728" s="191">
        <v>550</v>
      </c>
      <c r="AZ8728" s="191">
        <v>58</v>
      </c>
      <c r="BA8728" s="191">
        <v>5</v>
      </c>
      <c r="BB8728" s="191">
        <v>-8641.7452200000007</v>
      </c>
    </row>
    <row r="8729" spans="48:54" x14ac:dyDescent="0.2">
      <c r="AV8729" s="191" t="str">
        <f t="shared" si="140"/>
        <v>552_RS_58_5_202425</v>
      </c>
      <c r="AW8729" s="191" t="s">
        <v>92</v>
      </c>
      <c r="AX8729" s="18">
        <v>202425</v>
      </c>
      <c r="AY8729" s="191">
        <v>552</v>
      </c>
      <c r="AZ8729" s="191">
        <v>58</v>
      </c>
      <c r="BA8729" s="191">
        <v>5</v>
      </c>
      <c r="BB8729" s="191">
        <v>-705.904</v>
      </c>
    </row>
    <row r="8730" spans="48:54" x14ac:dyDescent="0.2">
      <c r="AV8730" s="191" t="str">
        <f t="shared" si="140"/>
        <v>562_RS_58_5_202425</v>
      </c>
      <c r="AW8730" s="191" t="s">
        <v>92</v>
      </c>
      <c r="AX8730" s="18">
        <v>202425</v>
      </c>
      <c r="AY8730" s="191">
        <v>562</v>
      </c>
      <c r="AZ8730" s="191">
        <v>58</v>
      </c>
      <c r="BA8730" s="191">
        <v>5</v>
      </c>
      <c r="BB8730" s="191">
        <v>0</v>
      </c>
    </row>
    <row r="8731" spans="48:54" x14ac:dyDescent="0.2">
      <c r="AV8731" s="191" t="str">
        <f t="shared" si="140"/>
        <v>564_RS_58_5_202425</v>
      </c>
      <c r="AW8731" s="191" t="s">
        <v>92</v>
      </c>
      <c r="AX8731" s="18">
        <v>202425</v>
      </c>
      <c r="AY8731" s="191">
        <v>564</v>
      </c>
      <c r="AZ8731" s="191">
        <v>58</v>
      </c>
      <c r="BA8731" s="191">
        <v>5</v>
      </c>
      <c r="BB8731" s="191">
        <v>0</v>
      </c>
    </row>
    <row r="8732" spans="48:54" x14ac:dyDescent="0.2">
      <c r="AV8732" s="191" t="str">
        <f t="shared" si="140"/>
        <v>566_RS_58_5_202425</v>
      </c>
      <c r="AW8732" s="191" t="s">
        <v>92</v>
      </c>
      <c r="AX8732" s="18">
        <v>202425</v>
      </c>
      <c r="AY8732" s="191">
        <v>566</v>
      </c>
      <c r="AZ8732" s="191">
        <v>58</v>
      </c>
      <c r="BA8732" s="191">
        <v>5</v>
      </c>
      <c r="BB8732" s="191">
        <v>0</v>
      </c>
    </row>
    <row r="8733" spans="48:54" x14ac:dyDescent="0.2">
      <c r="AV8733" s="191" t="str">
        <f t="shared" si="140"/>
        <v>568_RS_58_5_202425</v>
      </c>
      <c r="AW8733" s="191" t="s">
        <v>92</v>
      </c>
      <c r="AX8733" s="18">
        <v>202425</v>
      </c>
      <c r="AY8733" s="191">
        <v>568</v>
      </c>
      <c r="AZ8733" s="191">
        <v>58</v>
      </c>
      <c r="BA8733" s="191">
        <v>5</v>
      </c>
      <c r="BB8733" s="191">
        <v>0</v>
      </c>
    </row>
    <row r="8734" spans="48:54" x14ac:dyDescent="0.2">
      <c r="AV8734" s="191" t="str">
        <f t="shared" si="140"/>
        <v>572_RS_58_5_202425</v>
      </c>
      <c r="AW8734" s="191" t="s">
        <v>92</v>
      </c>
      <c r="AX8734" s="18">
        <v>202425</v>
      </c>
      <c r="AY8734" s="191">
        <v>572</v>
      </c>
      <c r="AZ8734" s="191">
        <v>58</v>
      </c>
      <c r="BA8734" s="191">
        <v>5</v>
      </c>
      <c r="BB8734" s="191">
        <v>0</v>
      </c>
    </row>
    <row r="8735" spans="48:54" x14ac:dyDescent="0.2">
      <c r="AV8735" s="191" t="str">
        <f t="shared" si="140"/>
        <v>574_RS_58_5_202425</v>
      </c>
      <c r="AW8735" s="191" t="s">
        <v>92</v>
      </c>
      <c r="AX8735" s="18">
        <v>202425</v>
      </c>
      <c r="AY8735" s="191">
        <v>574</v>
      </c>
      <c r="AZ8735" s="191">
        <v>58</v>
      </c>
      <c r="BA8735" s="191">
        <v>5</v>
      </c>
      <c r="BB8735" s="191">
        <v>0</v>
      </c>
    </row>
    <row r="8736" spans="48:54" x14ac:dyDescent="0.2">
      <c r="AV8736" s="191" t="str">
        <f t="shared" si="140"/>
        <v>576_RS_58_5_202425</v>
      </c>
      <c r="AW8736" s="191" t="s">
        <v>92</v>
      </c>
      <c r="AX8736" s="18">
        <v>202425</v>
      </c>
      <c r="AY8736" s="191">
        <v>576</v>
      </c>
      <c r="AZ8736" s="191">
        <v>58</v>
      </c>
      <c r="BA8736" s="191">
        <v>5</v>
      </c>
      <c r="BB8736" s="191">
        <v>0</v>
      </c>
    </row>
    <row r="8737" spans="48:54" x14ac:dyDescent="0.2">
      <c r="AV8737" s="191" t="str">
        <f t="shared" si="140"/>
        <v>582_RS_58_5_202425</v>
      </c>
      <c r="AW8737" s="191" t="s">
        <v>92</v>
      </c>
      <c r="AX8737" s="18">
        <v>202425</v>
      </c>
      <c r="AY8737" s="191">
        <v>582</v>
      </c>
      <c r="AZ8737" s="191">
        <v>58</v>
      </c>
      <c r="BA8737" s="191">
        <v>5</v>
      </c>
      <c r="BB8737" s="191">
        <v>0</v>
      </c>
    </row>
    <row r="8738" spans="48:54" x14ac:dyDescent="0.2">
      <c r="AV8738" s="191" t="str">
        <f t="shared" si="140"/>
        <v>584_RS_58_5_202425</v>
      </c>
      <c r="AW8738" s="191" t="s">
        <v>92</v>
      </c>
      <c r="AX8738" s="18">
        <v>202425</v>
      </c>
      <c r="AY8738" s="191">
        <v>584</v>
      </c>
      <c r="AZ8738" s="191">
        <v>58</v>
      </c>
      <c r="BA8738" s="191">
        <v>5</v>
      </c>
      <c r="BB8738" s="191">
        <v>0</v>
      </c>
    </row>
    <row r="8739" spans="48:54" x14ac:dyDescent="0.2">
      <c r="AV8739" s="191" t="str">
        <f t="shared" si="140"/>
        <v>586_RS_58_5_202425</v>
      </c>
      <c r="AW8739" s="191" t="s">
        <v>92</v>
      </c>
      <c r="AX8739" s="18">
        <v>202425</v>
      </c>
      <c r="AY8739" s="191">
        <v>586</v>
      </c>
      <c r="AZ8739" s="191">
        <v>58</v>
      </c>
      <c r="BA8739" s="191">
        <v>5</v>
      </c>
      <c r="BB8739" s="191">
        <v>0</v>
      </c>
    </row>
    <row r="8740" spans="48:54" x14ac:dyDescent="0.2">
      <c r="AV8740" s="191" t="str">
        <f t="shared" si="140"/>
        <v>512_RS_59_1_202425</v>
      </c>
      <c r="AW8740" s="191" t="s">
        <v>92</v>
      </c>
      <c r="AX8740" s="18">
        <v>202425</v>
      </c>
      <c r="AY8740" s="191">
        <v>512</v>
      </c>
      <c r="AZ8740" s="191">
        <v>59</v>
      </c>
      <c r="BA8740" s="191">
        <v>1</v>
      </c>
      <c r="BB8740" s="191">
        <v>5249.3739999999998</v>
      </c>
    </row>
    <row r="8741" spans="48:54" x14ac:dyDescent="0.2">
      <c r="AV8741" s="191" t="str">
        <f t="shared" si="140"/>
        <v>514_RS_59_1_202425</v>
      </c>
      <c r="AW8741" s="191" t="s">
        <v>92</v>
      </c>
      <c r="AX8741" s="18">
        <v>202425</v>
      </c>
      <c r="AY8741" s="191">
        <v>514</v>
      </c>
      <c r="AZ8741" s="191">
        <v>59</v>
      </c>
      <c r="BA8741" s="191">
        <v>1</v>
      </c>
      <c r="BB8741" s="191">
        <v>26734.78212</v>
      </c>
    </row>
    <row r="8742" spans="48:54" x14ac:dyDescent="0.2">
      <c r="AV8742" s="191" t="str">
        <f t="shared" si="140"/>
        <v>516_RS_59_1_202425</v>
      </c>
      <c r="AW8742" s="191" t="s">
        <v>92</v>
      </c>
      <c r="AX8742" s="18">
        <v>202425</v>
      </c>
      <c r="AY8742" s="191">
        <v>516</v>
      </c>
      <c r="AZ8742" s="191">
        <v>59</v>
      </c>
      <c r="BA8742" s="191">
        <v>1</v>
      </c>
      <c r="BB8742" s="191">
        <v>8134.1049999999987</v>
      </c>
    </row>
    <row r="8743" spans="48:54" x14ac:dyDescent="0.2">
      <c r="AV8743" s="191" t="str">
        <f t="shared" si="140"/>
        <v>518_RS_59_1_202425</v>
      </c>
      <c r="AW8743" s="191" t="s">
        <v>92</v>
      </c>
      <c r="AX8743" s="18">
        <v>202425</v>
      </c>
      <c r="AY8743" s="191">
        <v>518</v>
      </c>
      <c r="AZ8743" s="191">
        <v>59</v>
      </c>
      <c r="BA8743" s="191">
        <v>1</v>
      </c>
      <c r="BB8743" s="191">
        <v>745.58669000000009</v>
      </c>
    </row>
    <row r="8744" spans="48:54" x14ac:dyDescent="0.2">
      <c r="AV8744" s="191" t="str">
        <f t="shared" si="140"/>
        <v>520_RS_59_1_202425</v>
      </c>
      <c r="AW8744" s="191" t="s">
        <v>92</v>
      </c>
      <c r="AX8744" s="18">
        <v>202425</v>
      </c>
      <c r="AY8744" s="191">
        <v>520</v>
      </c>
      <c r="AZ8744" s="191">
        <v>59</v>
      </c>
      <c r="BA8744" s="191">
        <v>1</v>
      </c>
      <c r="BB8744" s="191">
        <v>264.95800000000003</v>
      </c>
    </row>
    <row r="8745" spans="48:54" x14ac:dyDescent="0.2">
      <c r="AV8745" s="191" t="str">
        <f t="shared" si="140"/>
        <v>522_RS_59_1_202425</v>
      </c>
      <c r="AW8745" s="191" t="s">
        <v>92</v>
      </c>
      <c r="AX8745" s="18">
        <v>202425</v>
      </c>
      <c r="AY8745" s="191">
        <v>522</v>
      </c>
      <c r="AZ8745" s="191">
        <v>59</v>
      </c>
      <c r="BA8745" s="191">
        <v>1</v>
      </c>
      <c r="BB8745" s="191">
        <v>1351.0385499999793</v>
      </c>
    </row>
    <row r="8746" spans="48:54" x14ac:dyDescent="0.2">
      <c r="AV8746" s="191" t="str">
        <f t="shared" si="140"/>
        <v>524_RS_59_1_202425</v>
      </c>
      <c r="AW8746" s="191" t="s">
        <v>92</v>
      </c>
      <c r="AX8746" s="18">
        <v>202425</v>
      </c>
      <c r="AY8746" s="191">
        <v>524</v>
      </c>
      <c r="AZ8746" s="191">
        <v>59</v>
      </c>
      <c r="BA8746" s="191">
        <v>1</v>
      </c>
      <c r="BB8746" s="191">
        <v>34610.763850000003</v>
      </c>
    </row>
    <row r="8747" spans="48:54" x14ac:dyDescent="0.2">
      <c r="AV8747" s="191" t="str">
        <f t="shared" si="140"/>
        <v>526_RS_59_1_202425</v>
      </c>
      <c r="AW8747" s="191" t="s">
        <v>92</v>
      </c>
      <c r="AX8747" s="18">
        <v>202425</v>
      </c>
      <c r="AY8747" s="191">
        <v>526</v>
      </c>
      <c r="AZ8747" s="191">
        <v>59</v>
      </c>
      <c r="BA8747" s="191">
        <v>1</v>
      </c>
      <c r="BB8747" s="191">
        <v>220.19800000000009</v>
      </c>
    </row>
    <row r="8748" spans="48:54" x14ac:dyDescent="0.2">
      <c r="AV8748" s="191" t="str">
        <f t="shared" si="140"/>
        <v>528_RS_59_1_202425</v>
      </c>
      <c r="AW8748" s="191" t="s">
        <v>92</v>
      </c>
      <c r="AX8748" s="18">
        <v>202425</v>
      </c>
      <c r="AY8748" s="191">
        <v>528</v>
      </c>
      <c r="AZ8748" s="191">
        <v>59</v>
      </c>
      <c r="BA8748" s="191">
        <v>1</v>
      </c>
      <c r="BB8748" s="191">
        <v>430</v>
      </c>
    </row>
    <row r="8749" spans="48:54" x14ac:dyDescent="0.2">
      <c r="AV8749" s="191" t="str">
        <f t="shared" si="140"/>
        <v>530_RS_59_1_202425</v>
      </c>
      <c r="AW8749" s="191" t="s">
        <v>92</v>
      </c>
      <c r="AX8749" s="18">
        <v>202425</v>
      </c>
      <c r="AY8749" s="191">
        <v>530</v>
      </c>
      <c r="AZ8749" s="191">
        <v>59</v>
      </c>
      <c r="BA8749" s="191">
        <v>1</v>
      </c>
      <c r="BB8749" s="191">
        <v>41806.320070000002</v>
      </c>
    </row>
    <row r="8750" spans="48:54" x14ac:dyDescent="0.2">
      <c r="AV8750" s="191" t="str">
        <f t="shared" si="140"/>
        <v>532_RS_59_1_202425</v>
      </c>
      <c r="AW8750" s="191" t="s">
        <v>92</v>
      </c>
      <c r="AX8750" s="18">
        <v>202425</v>
      </c>
      <c r="AY8750" s="191">
        <v>532</v>
      </c>
      <c r="AZ8750" s="191">
        <v>59</v>
      </c>
      <c r="BA8750" s="191">
        <v>1</v>
      </c>
      <c r="BB8750" s="191">
        <v>4495.2226100000007</v>
      </c>
    </row>
    <row r="8751" spans="48:54" x14ac:dyDescent="0.2">
      <c r="AV8751" s="191" t="str">
        <f t="shared" si="140"/>
        <v>534_RS_59_1_202425</v>
      </c>
      <c r="AW8751" s="191" t="s">
        <v>92</v>
      </c>
      <c r="AX8751" s="18">
        <v>202425</v>
      </c>
      <c r="AY8751" s="191">
        <v>534</v>
      </c>
      <c r="AZ8751" s="191">
        <v>59</v>
      </c>
      <c r="BA8751" s="191">
        <v>1</v>
      </c>
      <c r="BB8751" s="191">
        <v>10721.788249999989</v>
      </c>
    </row>
    <row r="8752" spans="48:54" x14ac:dyDescent="0.2">
      <c r="AV8752" s="191" t="str">
        <f t="shared" si="140"/>
        <v>536_RS_59_1_202425</v>
      </c>
      <c r="AW8752" s="191" t="s">
        <v>92</v>
      </c>
      <c r="AX8752" s="18">
        <v>202425</v>
      </c>
      <c r="AY8752" s="191">
        <v>536</v>
      </c>
      <c r="AZ8752" s="191">
        <v>59</v>
      </c>
      <c r="BA8752" s="191">
        <v>1</v>
      </c>
      <c r="BB8752" s="191">
        <v>28174.432000000001</v>
      </c>
    </row>
    <row r="8753" spans="48:54" x14ac:dyDescent="0.2">
      <c r="AV8753" s="191" t="str">
        <f t="shared" si="140"/>
        <v>538_RS_59_1_202425</v>
      </c>
      <c r="AW8753" s="191" t="s">
        <v>92</v>
      </c>
      <c r="AX8753" s="18">
        <v>202425</v>
      </c>
      <c r="AY8753" s="191">
        <v>538</v>
      </c>
      <c r="AZ8753" s="191">
        <v>59</v>
      </c>
      <c r="BA8753" s="191">
        <v>1</v>
      </c>
      <c r="BB8753" s="191">
        <v>2425.2872999999972</v>
      </c>
    </row>
    <row r="8754" spans="48:54" x14ac:dyDescent="0.2">
      <c r="AV8754" s="191" t="str">
        <f t="shared" si="140"/>
        <v>540_RS_59_1_202425</v>
      </c>
      <c r="AW8754" s="191" t="s">
        <v>92</v>
      </c>
      <c r="AX8754" s="18">
        <v>202425</v>
      </c>
      <c r="AY8754" s="191">
        <v>540</v>
      </c>
      <c r="AZ8754" s="191">
        <v>59</v>
      </c>
      <c r="BA8754" s="191">
        <v>1</v>
      </c>
      <c r="BB8754" s="191">
        <v>-603.46299999999974</v>
      </c>
    </row>
    <row r="8755" spans="48:54" x14ac:dyDescent="0.2">
      <c r="AV8755" s="191" t="str">
        <f t="shared" si="140"/>
        <v>542_RS_59_1_202425</v>
      </c>
      <c r="AW8755" s="191" t="s">
        <v>92</v>
      </c>
      <c r="AX8755" s="18">
        <v>202425</v>
      </c>
      <c r="AY8755" s="191">
        <v>542</v>
      </c>
      <c r="AZ8755" s="191">
        <v>59</v>
      </c>
      <c r="BA8755" s="191">
        <v>1</v>
      </c>
      <c r="BB8755" s="191">
        <v>1545.0769999999998</v>
      </c>
    </row>
    <row r="8756" spans="48:54" x14ac:dyDescent="0.2">
      <c r="AV8756" s="191" t="str">
        <f t="shared" si="140"/>
        <v>544_RS_59_1_202425</v>
      </c>
      <c r="AW8756" s="191" t="s">
        <v>92</v>
      </c>
      <c r="AX8756" s="18">
        <v>202425</v>
      </c>
      <c r="AY8756" s="191">
        <v>544</v>
      </c>
      <c r="AZ8756" s="191">
        <v>59</v>
      </c>
      <c r="BA8756" s="191">
        <v>1</v>
      </c>
      <c r="BB8756" s="191">
        <v>14212.543796190999</v>
      </c>
    </row>
    <row r="8757" spans="48:54" x14ac:dyDescent="0.2">
      <c r="AV8757" s="191" t="str">
        <f t="shared" si="140"/>
        <v>545_RS_59_1_202425</v>
      </c>
      <c r="AW8757" s="191" t="s">
        <v>92</v>
      </c>
      <c r="AX8757" s="18">
        <v>202425</v>
      </c>
      <c r="AY8757" s="191">
        <v>545</v>
      </c>
      <c r="AZ8757" s="191">
        <v>59</v>
      </c>
      <c r="BA8757" s="191">
        <v>1</v>
      </c>
      <c r="BB8757" s="191">
        <v>23676.797600000002</v>
      </c>
    </row>
    <row r="8758" spans="48:54" x14ac:dyDescent="0.2">
      <c r="AV8758" s="191" t="str">
        <f t="shared" si="140"/>
        <v>546_RS_59_1_202425</v>
      </c>
      <c r="AW8758" s="191" t="s">
        <v>92</v>
      </c>
      <c r="AX8758" s="18">
        <v>202425</v>
      </c>
      <c r="AY8758" s="191">
        <v>546</v>
      </c>
      <c r="AZ8758" s="191">
        <v>59</v>
      </c>
      <c r="BA8758" s="191">
        <v>1</v>
      </c>
      <c r="BB8758" s="191">
        <v>5811.8549999999996</v>
      </c>
    </row>
    <row r="8759" spans="48:54" x14ac:dyDescent="0.2">
      <c r="AV8759" s="191" t="str">
        <f t="shared" si="140"/>
        <v>548_RS_59_1_202425</v>
      </c>
      <c r="AW8759" s="191" t="s">
        <v>92</v>
      </c>
      <c r="AX8759" s="18">
        <v>202425</v>
      </c>
      <c r="AY8759" s="191">
        <v>548</v>
      </c>
      <c r="AZ8759" s="191">
        <v>59</v>
      </c>
      <c r="BA8759" s="191">
        <v>1</v>
      </c>
      <c r="BB8759" s="191">
        <v>38456.023000000008</v>
      </c>
    </row>
    <row r="8760" spans="48:54" x14ac:dyDescent="0.2">
      <c r="AV8760" s="191" t="str">
        <f t="shared" si="140"/>
        <v>550_RS_59_1_202425</v>
      </c>
      <c r="AW8760" s="191" t="s">
        <v>92</v>
      </c>
      <c r="AX8760" s="18">
        <v>202425</v>
      </c>
      <c r="AY8760" s="191">
        <v>550</v>
      </c>
      <c r="AZ8760" s="191">
        <v>59</v>
      </c>
      <c r="BA8760" s="191">
        <v>1</v>
      </c>
      <c r="BB8760" s="191">
        <v>2741.5971000000018</v>
      </c>
    </row>
    <row r="8761" spans="48:54" x14ac:dyDescent="0.2">
      <c r="AV8761" s="191" t="str">
        <f t="shared" si="140"/>
        <v>552_RS_59_1_202425</v>
      </c>
      <c r="AW8761" s="191" t="s">
        <v>92</v>
      </c>
      <c r="AX8761" s="18">
        <v>202425</v>
      </c>
      <c r="AY8761" s="191">
        <v>552</v>
      </c>
      <c r="AZ8761" s="191">
        <v>59</v>
      </c>
      <c r="BA8761" s="191">
        <v>1</v>
      </c>
      <c r="BB8761" s="191">
        <v>1052.7119</v>
      </c>
    </row>
    <row r="8762" spans="48:54" x14ac:dyDescent="0.2">
      <c r="AV8762" s="191" t="str">
        <f t="shared" si="140"/>
        <v>562_RS_59_1_202425</v>
      </c>
      <c r="AW8762" s="191" t="s">
        <v>92</v>
      </c>
      <c r="AX8762" s="18">
        <v>202425</v>
      </c>
      <c r="AY8762" s="191">
        <v>562</v>
      </c>
      <c r="AZ8762" s="191">
        <v>59</v>
      </c>
      <c r="BA8762" s="191">
        <v>1</v>
      </c>
      <c r="BB8762" s="191">
        <v>25800.399240000002</v>
      </c>
    </row>
    <row r="8763" spans="48:54" x14ac:dyDescent="0.2">
      <c r="AV8763" s="191" t="str">
        <f t="shared" si="140"/>
        <v>564_RS_59_1_202425</v>
      </c>
      <c r="AW8763" s="191" t="s">
        <v>92</v>
      </c>
      <c r="AX8763" s="18">
        <v>202425</v>
      </c>
      <c r="AY8763" s="191">
        <v>564</v>
      </c>
      <c r="AZ8763" s="191">
        <v>59</v>
      </c>
      <c r="BA8763" s="191">
        <v>1</v>
      </c>
      <c r="BB8763" s="191">
        <v>0</v>
      </c>
    </row>
    <row r="8764" spans="48:54" x14ac:dyDescent="0.2">
      <c r="AV8764" s="191" t="str">
        <f t="shared" si="140"/>
        <v>566_RS_59_1_202425</v>
      </c>
      <c r="AW8764" s="191" t="s">
        <v>92</v>
      </c>
      <c r="AX8764" s="18">
        <v>202425</v>
      </c>
      <c r="AY8764" s="191">
        <v>566</v>
      </c>
      <c r="AZ8764" s="191">
        <v>59</v>
      </c>
      <c r="BA8764" s="191">
        <v>1</v>
      </c>
      <c r="BB8764" s="191">
        <v>0</v>
      </c>
    </row>
    <row r="8765" spans="48:54" x14ac:dyDescent="0.2">
      <c r="AV8765" s="191" t="str">
        <f t="shared" si="140"/>
        <v>568_RS_59_1_202425</v>
      </c>
      <c r="AW8765" s="191" t="s">
        <v>92</v>
      </c>
      <c r="AX8765" s="18">
        <v>202425</v>
      </c>
      <c r="AY8765" s="191">
        <v>568</v>
      </c>
      <c r="AZ8765" s="191">
        <v>59</v>
      </c>
      <c r="BA8765" s="191">
        <v>1</v>
      </c>
      <c r="BB8765" s="191">
        <v>16177.812549999999</v>
      </c>
    </row>
    <row r="8766" spans="48:54" x14ac:dyDescent="0.2">
      <c r="AV8766" s="191" t="str">
        <f t="shared" si="140"/>
        <v>572_RS_59_1_202425</v>
      </c>
      <c r="AW8766" s="191" t="s">
        <v>92</v>
      </c>
      <c r="AX8766" s="18">
        <v>202425</v>
      </c>
      <c r="AY8766" s="191">
        <v>572</v>
      </c>
      <c r="AZ8766" s="191">
        <v>59</v>
      </c>
      <c r="BA8766" s="191">
        <v>1</v>
      </c>
      <c r="BB8766" s="191">
        <v>0</v>
      </c>
    </row>
    <row r="8767" spans="48:54" x14ac:dyDescent="0.2">
      <c r="AV8767" s="191" t="str">
        <f t="shared" si="140"/>
        <v>574_RS_59_1_202425</v>
      </c>
      <c r="AW8767" s="191" t="s">
        <v>92</v>
      </c>
      <c r="AX8767" s="18">
        <v>202425</v>
      </c>
      <c r="AY8767" s="191">
        <v>574</v>
      </c>
      <c r="AZ8767" s="191">
        <v>59</v>
      </c>
      <c r="BA8767" s="191">
        <v>1</v>
      </c>
      <c r="BB8767" s="191">
        <v>0</v>
      </c>
    </row>
    <row r="8768" spans="48:54" x14ac:dyDescent="0.2">
      <c r="AV8768" s="191" t="str">
        <f t="shared" si="140"/>
        <v>576_RS_59_1_202425</v>
      </c>
      <c r="AW8768" s="191" t="s">
        <v>92</v>
      </c>
      <c r="AX8768" s="18">
        <v>202425</v>
      </c>
      <c r="AY8768" s="191">
        <v>576</v>
      </c>
      <c r="AZ8768" s="191">
        <v>59</v>
      </c>
      <c r="BA8768" s="191">
        <v>1</v>
      </c>
      <c r="BB8768" s="191">
        <v>0</v>
      </c>
    </row>
    <row r="8769" spans="48:54" x14ac:dyDescent="0.2">
      <c r="AV8769" s="191" t="str">
        <f t="shared" si="140"/>
        <v>582_RS_59_1_202425</v>
      </c>
      <c r="AW8769" s="191" t="s">
        <v>92</v>
      </c>
      <c r="AX8769" s="18">
        <v>202425</v>
      </c>
      <c r="AY8769" s="191">
        <v>582</v>
      </c>
      <c r="AZ8769" s="191">
        <v>59</v>
      </c>
      <c r="BA8769" s="191">
        <v>1</v>
      </c>
      <c r="BB8769" s="191">
        <v>0</v>
      </c>
    </row>
    <row r="8770" spans="48:54" x14ac:dyDescent="0.2">
      <c r="AV8770" s="191" t="str">
        <f t="shared" si="140"/>
        <v>584_RS_59_1_202425</v>
      </c>
      <c r="AW8770" s="191" t="s">
        <v>92</v>
      </c>
      <c r="AX8770" s="18">
        <v>202425</v>
      </c>
      <c r="AY8770" s="191">
        <v>584</v>
      </c>
      <c r="AZ8770" s="191">
        <v>59</v>
      </c>
      <c r="BA8770" s="191">
        <v>1</v>
      </c>
      <c r="BB8770" s="191">
        <v>0</v>
      </c>
    </row>
    <row r="8771" spans="48:54" x14ac:dyDescent="0.2">
      <c r="AV8771" s="191" t="str">
        <f t="shared" si="140"/>
        <v>586_RS_59_1_202425</v>
      </c>
      <c r="AW8771" s="191" t="s">
        <v>92</v>
      </c>
      <c r="AX8771" s="18">
        <v>202425</v>
      </c>
      <c r="AY8771" s="191">
        <v>586</v>
      </c>
      <c r="AZ8771" s="191">
        <v>59</v>
      </c>
      <c r="BA8771" s="191">
        <v>1</v>
      </c>
      <c r="BB8771" s="191">
        <v>0</v>
      </c>
    </row>
    <row r="8772" spans="48:54" x14ac:dyDescent="0.2">
      <c r="AV8772" s="191" t="str">
        <f t="shared" ref="AV8772:AV8835" si="141">AY8772&amp;"_"&amp;AW8772&amp;"_"&amp;AZ8772&amp;"_"&amp;BA8772&amp;"_"&amp;AX8772</f>
        <v>512_RS_59_2_202425</v>
      </c>
      <c r="AW8772" s="191" t="s">
        <v>92</v>
      </c>
      <c r="AX8772" s="18">
        <v>202425</v>
      </c>
      <c r="AY8772" s="191">
        <v>512</v>
      </c>
      <c r="AZ8772" s="191">
        <v>59</v>
      </c>
      <c r="BA8772" s="191">
        <v>2</v>
      </c>
      <c r="BB8772" s="191">
        <v>-4002.0590000000002</v>
      </c>
    </row>
    <row r="8773" spans="48:54" x14ac:dyDescent="0.2">
      <c r="AV8773" s="191" t="str">
        <f t="shared" si="141"/>
        <v>514_RS_59_2_202425</v>
      </c>
      <c r="AW8773" s="191" t="s">
        <v>92</v>
      </c>
      <c r="AX8773" s="18">
        <v>202425</v>
      </c>
      <c r="AY8773" s="191">
        <v>514</v>
      </c>
      <c r="AZ8773" s="191">
        <v>59</v>
      </c>
      <c r="BA8773" s="191">
        <v>2</v>
      </c>
      <c r="BB8773" s="191">
        <v>-21005.699000000001</v>
      </c>
    </row>
    <row r="8774" spans="48:54" x14ac:dyDescent="0.2">
      <c r="AV8774" s="191" t="str">
        <f t="shared" si="141"/>
        <v>516_RS_59_2_202425</v>
      </c>
      <c r="AW8774" s="191" t="s">
        <v>92</v>
      </c>
      <c r="AX8774" s="18">
        <v>202425</v>
      </c>
      <c r="AY8774" s="191">
        <v>516</v>
      </c>
      <c r="AZ8774" s="191">
        <v>59</v>
      </c>
      <c r="BA8774" s="191">
        <v>2</v>
      </c>
      <c r="BB8774" s="191">
        <v>-2589.384</v>
      </c>
    </row>
    <row r="8775" spans="48:54" x14ac:dyDescent="0.2">
      <c r="AV8775" s="191" t="str">
        <f t="shared" si="141"/>
        <v>518_RS_59_2_202425</v>
      </c>
      <c r="AW8775" s="191" t="s">
        <v>92</v>
      </c>
      <c r="AX8775" s="18">
        <v>202425</v>
      </c>
      <c r="AY8775" s="191">
        <v>518</v>
      </c>
      <c r="AZ8775" s="191">
        <v>59</v>
      </c>
      <c r="BA8775" s="191">
        <v>2</v>
      </c>
      <c r="BB8775" s="191">
        <v>-314.71600000000001</v>
      </c>
    </row>
    <row r="8776" spans="48:54" x14ac:dyDescent="0.2">
      <c r="AV8776" s="191" t="str">
        <f t="shared" si="141"/>
        <v>520_RS_59_2_202425</v>
      </c>
      <c r="AW8776" s="191" t="s">
        <v>92</v>
      </c>
      <c r="AX8776" s="18">
        <v>202425</v>
      </c>
      <c r="AY8776" s="191">
        <v>520</v>
      </c>
      <c r="AZ8776" s="191">
        <v>59</v>
      </c>
      <c r="BA8776" s="191">
        <v>2</v>
      </c>
      <c r="BB8776" s="191">
        <v>-2178.0830000000001</v>
      </c>
    </row>
    <row r="8777" spans="48:54" x14ac:dyDescent="0.2">
      <c r="AV8777" s="191" t="str">
        <f t="shared" si="141"/>
        <v>522_RS_59_2_202425</v>
      </c>
      <c r="AW8777" s="191" t="s">
        <v>92</v>
      </c>
      <c r="AX8777" s="18">
        <v>202425</v>
      </c>
      <c r="AY8777" s="191">
        <v>522</v>
      </c>
      <c r="AZ8777" s="191">
        <v>59</v>
      </c>
      <c r="BA8777" s="191">
        <v>2</v>
      </c>
      <c r="BB8777" s="191">
        <v>-2024.9164199999998</v>
      </c>
    </row>
    <row r="8778" spans="48:54" x14ac:dyDescent="0.2">
      <c r="AV8778" s="191" t="str">
        <f t="shared" si="141"/>
        <v>524_RS_59_2_202425</v>
      </c>
      <c r="AW8778" s="191" t="s">
        <v>92</v>
      </c>
      <c r="AX8778" s="18">
        <v>202425</v>
      </c>
      <c r="AY8778" s="191">
        <v>524</v>
      </c>
      <c r="AZ8778" s="191">
        <v>59</v>
      </c>
      <c r="BA8778" s="191">
        <v>2</v>
      </c>
      <c r="BB8778" s="191">
        <v>-30831.253339999996</v>
      </c>
    </row>
    <row r="8779" spans="48:54" x14ac:dyDescent="0.2">
      <c r="AV8779" s="191" t="str">
        <f t="shared" si="141"/>
        <v>526_RS_59_2_202425</v>
      </c>
      <c r="AW8779" s="191" t="s">
        <v>92</v>
      </c>
      <c r="AX8779" s="18">
        <v>202425</v>
      </c>
      <c r="AY8779" s="191">
        <v>526</v>
      </c>
      <c r="AZ8779" s="191">
        <v>59</v>
      </c>
      <c r="BA8779" s="191">
        <v>2</v>
      </c>
      <c r="BB8779" s="191">
        <v>-470.43799999999999</v>
      </c>
    </row>
    <row r="8780" spans="48:54" x14ac:dyDescent="0.2">
      <c r="AV8780" s="191" t="str">
        <f t="shared" si="141"/>
        <v>528_RS_59_2_202425</v>
      </c>
      <c r="AW8780" s="191" t="s">
        <v>92</v>
      </c>
      <c r="AX8780" s="18">
        <v>202425</v>
      </c>
      <c r="AY8780" s="191">
        <v>528</v>
      </c>
      <c r="AZ8780" s="191">
        <v>59</v>
      </c>
      <c r="BA8780" s="191">
        <v>2</v>
      </c>
      <c r="BB8780" s="191">
        <v>0</v>
      </c>
    </row>
    <row r="8781" spans="48:54" x14ac:dyDescent="0.2">
      <c r="AV8781" s="191" t="str">
        <f t="shared" si="141"/>
        <v>530_RS_59_2_202425</v>
      </c>
      <c r="AW8781" s="191" t="s">
        <v>92</v>
      </c>
      <c r="AX8781" s="18">
        <v>202425</v>
      </c>
      <c r="AY8781" s="191">
        <v>530</v>
      </c>
      <c r="AZ8781" s="191">
        <v>59</v>
      </c>
      <c r="BA8781" s="191">
        <v>2</v>
      </c>
      <c r="BB8781" s="191">
        <v>-43222.126100000001</v>
      </c>
    </row>
    <row r="8782" spans="48:54" x14ac:dyDescent="0.2">
      <c r="AV8782" s="191" t="str">
        <f t="shared" si="141"/>
        <v>532_RS_59_2_202425</v>
      </c>
      <c r="AW8782" s="191" t="s">
        <v>92</v>
      </c>
      <c r="AX8782" s="18">
        <v>202425</v>
      </c>
      <c r="AY8782" s="191">
        <v>532</v>
      </c>
      <c r="AZ8782" s="191">
        <v>59</v>
      </c>
      <c r="BA8782" s="191">
        <v>2</v>
      </c>
      <c r="BB8782" s="191">
        <v>-1853.2341000000001</v>
      </c>
    </row>
    <row r="8783" spans="48:54" x14ac:dyDescent="0.2">
      <c r="AV8783" s="191" t="str">
        <f t="shared" si="141"/>
        <v>534_RS_59_2_202425</v>
      </c>
      <c r="AW8783" s="191" t="s">
        <v>92</v>
      </c>
      <c r="AX8783" s="18">
        <v>202425</v>
      </c>
      <c r="AY8783" s="191">
        <v>534</v>
      </c>
      <c r="AZ8783" s="191">
        <v>59</v>
      </c>
      <c r="BA8783" s="191">
        <v>2</v>
      </c>
      <c r="BB8783" s="191">
        <v>-6022.7131099999997</v>
      </c>
    </row>
    <row r="8784" spans="48:54" x14ac:dyDescent="0.2">
      <c r="AV8784" s="191" t="str">
        <f t="shared" si="141"/>
        <v>536_RS_59_2_202425</v>
      </c>
      <c r="AW8784" s="191" t="s">
        <v>92</v>
      </c>
      <c r="AX8784" s="18">
        <v>202425</v>
      </c>
      <c r="AY8784" s="191">
        <v>536</v>
      </c>
      <c r="AZ8784" s="191">
        <v>59</v>
      </c>
      <c r="BA8784" s="191">
        <v>2</v>
      </c>
      <c r="BB8784" s="191">
        <v>-22950.345000000005</v>
      </c>
    </row>
    <row r="8785" spans="48:54" x14ac:dyDescent="0.2">
      <c r="AV8785" s="191" t="str">
        <f t="shared" si="141"/>
        <v>538_RS_59_2_202425</v>
      </c>
      <c r="AW8785" s="191" t="s">
        <v>92</v>
      </c>
      <c r="AX8785" s="18">
        <v>202425</v>
      </c>
      <c r="AY8785" s="191">
        <v>538</v>
      </c>
      <c r="AZ8785" s="191">
        <v>59</v>
      </c>
      <c r="BA8785" s="191">
        <v>2</v>
      </c>
      <c r="BB8785" s="191">
        <v>-2944.9548800000011</v>
      </c>
    </row>
    <row r="8786" spans="48:54" x14ac:dyDescent="0.2">
      <c r="AV8786" s="191" t="str">
        <f t="shared" si="141"/>
        <v>540_RS_59_2_202425</v>
      </c>
      <c r="AW8786" s="191" t="s">
        <v>92</v>
      </c>
      <c r="AX8786" s="18">
        <v>202425</v>
      </c>
      <c r="AY8786" s="191">
        <v>540</v>
      </c>
      <c r="AZ8786" s="191">
        <v>59</v>
      </c>
      <c r="BA8786" s="191">
        <v>2</v>
      </c>
      <c r="BB8786" s="191">
        <v>-615.12599999999998</v>
      </c>
    </row>
    <row r="8787" spans="48:54" x14ac:dyDescent="0.2">
      <c r="AV8787" s="191" t="str">
        <f t="shared" si="141"/>
        <v>542_RS_59_2_202425</v>
      </c>
      <c r="AW8787" s="191" t="s">
        <v>92</v>
      </c>
      <c r="AX8787" s="18">
        <v>202425</v>
      </c>
      <c r="AY8787" s="191">
        <v>542</v>
      </c>
      <c r="AZ8787" s="191">
        <v>59</v>
      </c>
      <c r="BA8787" s="191">
        <v>2</v>
      </c>
      <c r="BB8787" s="191">
        <v>-66.839999999999989</v>
      </c>
    </row>
    <row r="8788" spans="48:54" x14ac:dyDescent="0.2">
      <c r="AV8788" s="191" t="str">
        <f t="shared" si="141"/>
        <v>544_RS_59_2_202425</v>
      </c>
      <c r="AW8788" s="191" t="s">
        <v>92</v>
      </c>
      <c r="AX8788" s="18">
        <v>202425</v>
      </c>
      <c r="AY8788" s="191">
        <v>544</v>
      </c>
      <c r="AZ8788" s="191">
        <v>59</v>
      </c>
      <c r="BA8788" s="191">
        <v>2</v>
      </c>
      <c r="BB8788" s="191">
        <v>-9811.0883800000011</v>
      </c>
    </row>
    <row r="8789" spans="48:54" x14ac:dyDescent="0.2">
      <c r="AV8789" s="191" t="str">
        <f t="shared" si="141"/>
        <v>545_RS_59_2_202425</v>
      </c>
      <c r="AW8789" s="191" t="s">
        <v>92</v>
      </c>
      <c r="AX8789" s="18">
        <v>202425</v>
      </c>
      <c r="AY8789" s="191">
        <v>545</v>
      </c>
      <c r="AZ8789" s="191">
        <v>59</v>
      </c>
      <c r="BA8789" s="191">
        <v>2</v>
      </c>
      <c r="BB8789" s="191">
        <v>-19062.872289999999</v>
      </c>
    </row>
    <row r="8790" spans="48:54" x14ac:dyDescent="0.2">
      <c r="AV8790" s="191" t="str">
        <f t="shared" si="141"/>
        <v>546_RS_59_2_202425</v>
      </c>
      <c r="AW8790" s="191" t="s">
        <v>92</v>
      </c>
      <c r="AX8790" s="18">
        <v>202425</v>
      </c>
      <c r="AY8790" s="191">
        <v>546</v>
      </c>
      <c r="AZ8790" s="191">
        <v>59</v>
      </c>
      <c r="BA8790" s="191">
        <v>2</v>
      </c>
      <c r="BB8790" s="191">
        <v>-2549.2730000000001</v>
      </c>
    </row>
    <row r="8791" spans="48:54" x14ac:dyDescent="0.2">
      <c r="AV8791" s="191" t="str">
        <f t="shared" si="141"/>
        <v>548_RS_59_2_202425</v>
      </c>
      <c r="AW8791" s="191" t="s">
        <v>92</v>
      </c>
      <c r="AX8791" s="18">
        <v>202425</v>
      </c>
      <c r="AY8791" s="191">
        <v>548</v>
      </c>
      <c r="AZ8791" s="191">
        <v>59</v>
      </c>
      <c r="BA8791" s="191">
        <v>2</v>
      </c>
      <c r="BB8791" s="191">
        <v>-40344.796999999999</v>
      </c>
    </row>
    <row r="8792" spans="48:54" x14ac:dyDescent="0.2">
      <c r="AV8792" s="191" t="str">
        <f t="shared" si="141"/>
        <v>550_RS_59_2_202425</v>
      </c>
      <c r="AW8792" s="191" t="s">
        <v>92</v>
      </c>
      <c r="AX8792" s="18">
        <v>202425</v>
      </c>
      <c r="AY8792" s="191">
        <v>550</v>
      </c>
      <c r="AZ8792" s="191">
        <v>59</v>
      </c>
      <c r="BA8792" s="191">
        <v>2</v>
      </c>
      <c r="BB8792" s="191">
        <v>-343.34924999999998</v>
      </c>
    </row>
    <row r="8793" spans="48:54" x14ac:dyDescent="0.2">
      <c r="AV8793" s="191" t="str">
        <f t="shared" si="141"/>
        <v>552_RS_59_2_202425</v>
      </c>
      <c r="AW8793" s="191" t="s">
        <v>92</v>
      </c>
      <c r="AX8793" s="18">
        <v>202425</v>
      </c>
      <c r="AY8793" s="191">
        <v>552</v>
      </c>
      <c r="AZ8793" s="191">
        <v>59</v>
      </c>
      <c r="BA8793" s="191">
        <v>2</v>
      </c>
      <c r="BB8793" s="191">
        <v>-3007.14111</v>
      </c>
    </row>
    <row r="8794" spans="48:54" x14ac:dyDescent="0.2">
      <c r="AV8794" s="191" t="str">
        <f t="shared" si="141"/>
        <v>562_RS_59_2_202425</v>
      </c>
      <c r="AW8794" s="191" t="s">
        <v>92</v>
      </c>
      <c r="AX8794" s="18">
        <v>202425</v>
      </c>
      <c r="AY8794" s="191">
        <v>562</v>
      </c>
      <c r="AZ8794" s="191">
        <v>59</v>
      </c>
      <c r="BA8794" s="191">
        <v>2</v>
      </c>
      <c r="BB8794" s="191">
        <v>-4467.07222</v>
      </c>
    </row>
    <row r="8795" spans="48:54" x14ac:dyDescent="0.2">
      <c r="AV8795" s="191" t="str">
        <f t="shared" si="141"/>
        <v>564_RS_59_2_202425</v>
      </c>
      <c r="AW8795" s="191" t="s">
        <v>92</v>
      </c>
      <c r="AX8795" s="18">
        <v>202425</v>
      </c>
      <c r="AY8795" s="191">
        <v>564</v>
      </c>
      <c r="AZ8795" s="191">
        <v>59</v>
      </c>
      <c r="BA8795" s="191">
        <v>2</v>
      </c>
      <c r="BB8795" s="191">
        <v>0</v>
      </c>
    </row>
    <row r="8796" spans="48:54" x14ac:dyDescent="0.2">
      <c r="AV8796" s="191" t="str">
        <f t="shared" si="141"/>
        <v>566_RS_59_2_202425</v>
      </c>
      <c r="AW8796" s="191" t="s">
        <v>92</v>
      </c>
      <c r="AX8796" s="18">
        <v>202425</v>
      </c>
      <c r="AY8796" s="191">
        <v>566</v>
      </c>
      <c r="AZ8796" s="191">
        <v>59</v>
      </c>
      <c r="BA8796" s="191">
        <v>2</v>
      </c>
      <c r="BB8796" s="191">
        <v>0</v>
      </c>
    </row>
    <row r="8797" spans="48:54" x14ac:dyDescent="0.2">
      <c r="AV8797" s="191" t="str">
        <f t="shared" si="141"/>
        <v>568_RS_59_2_202425</v>
      </c>
      <c r="AW8797" s="191" t="s">
        <v>92</v>
      </c>
      <c r="AX8797" s="18">
        <v>202425</v>
      </c>
      <c r="AY8797" s="191">
        <v>568</v>
      </c>
      <c r="AZ8797" s="191">
        <v>59</v>
      </c>
      <c r="BA8797" s="191">
        <v>2</v>
      </c>
      <c r="BB8797" s="191">
        <v>-4975.8400999999994</v>
      </c>
    </row>
    <row r="8798" spans="48:54" x14ac:dyDescent="0.2">
      <c r="AV8798" s="191" t="str">
        <f t="shared" si="141"/>
        <v>572_RS_59_2_202425</v>
      </c>
      <c r="AW8798" s="191" t="s">
        <v>92</v>
      </c>
      <c r="AX8798" s="18">
        <v>202425</v>
      </c>
      <c r="AY8798" s="191">
        <v>572</v>
      </c>
      <c r="AZ8798" s="191">
        <v>59</v>
      </c>
      <c r="BA8798" s="191">
        <v>2</v>
      </c>
      <c r="BB8798" s="191">
        <v>0</v>
      </c>
    </row>
    <row r="8799" spans="48:54" x14ac:dyDescent="0.2">
      <c r="AV8799" s="191" t="str">
        <f t="shared" si="141"/>
        <v>574_RS_59_2_202425</v>
      </c>
      <c r="AW8799" s="191" t="s">
        <v>92</v>
      </c>
      <c r="AX8799" s="18">
        <v>202425</v>
      </c>
      <c r="AY8799" s="191">
        <v>574</v>
      </c>
      <c r="AZ8799" s="191">
        <v>59</v>
      </c>
      <c r="BA8799" s="191">
        <v>2</v>
      </c>
      <c r="BB8799" s="191">
        <v>0</v>
      </c>
    </row>
    <row r="8800" spans="48:54" x14ac:dyDescent="0.2">
      <c r="AV8800" s="191" t="str">
        <f t="shared" si="141"/>
        <v>576_RS_59_2_202425</v>
      </c>
      <c r="AW8800" s="191" t="s">
        <v>92</v>
      </c>
      <c r="AX8800" s="18">
        <v>202425</v>
      </c>
      <c r="AY8800" s="191">
        <v>576</v>
      </c>
      <c r="AZ8800" s="191">
        <v>59</v>
      </c>
      <c r="BA8800" s="191">
        <v>2</v>
      </c>
      <c r="BB8800" s="191">
        <v>0</v>
      </c>
    </row>
    <row r="8801" spans="48:54" x14ac:dyDescent="0.2">
      <c r="AV8801" s="191" t="str">
        <f t="shared" si="141"/>
        <v>582_RS_59_2_202425</v>
      </c>
      <c r="AW8801" s="191" t="s">
        <v>92</v>
      </c>
      <c r="AX8801" s="18">
        <v>202425</v>
      </c>
      <c r="AY8801" s="191">
        <v>582</v>
      </c>
      <c r="AZ8801" s="191">
        <v>59</v>
      </c>
      <c r="BA8801" s="191">
        <v>2</v>
      </c>
      <c r="BB8801" s="191">
        <v>0</v>
      </c>
    </row>
    <row r="8802" spans="48:54" x14ac:dyDescent="0.2">
      <c r="AV8802" s="191" t="str">
        <f t="shared" si="141"/>
        <v>584_RS_59_2_202425</v>
      </c>
      <c r="AW8802" s="191" t="s">
        <v>92</v>
      </c>
      <c r="AX8802" s="18">
        <v>202425</v>
      </c>
      <c r="AY8802" s="191">
        <v>584</v>
      </c>
      <c r="AZ8802" s="191">
        <v>59</v>
      </c>
      <c r="BA8802" s="191">
        <v>2</v>
      </c>
      <c r="BB8802" s="191">
        <v>0</v>
      </c>
    </row>
    <row r="8803" spans="48:54" x14ac:dyDescent="0.2">
      <c r="AV8803" s="191" t="str">
        <f t="shared" si="141"/>
        <v>586_RS_59_2_202425</v>
      </c>
      <c r="AW8803" s="191" t="s">
        <v>92</v>
      </c>
      <c r="AX8803" s="18">
        <v>202425</v>
      </c>
      <c r="AY8803" s="191">
        <v>586</v>
      </c>
      <c r="AZ8803" s="191">
        <v>59</v>
      </c>
      <c r="BA8803" s="191">
        <v>2</v>
      </c>
      <c r="BB8803" s="191">
        <v>0</v>
      </c>
    </row>
    <row r="8804" spans="48:54" x14ac:dyDescent="0.2">
      <c r="AV8804" s="191" t="str">
        <f t="shared" si="141"/>
        <v>512_RS_59_4_202425</v>
      </c>
      <c r="AW8804" s="191" t="s">
        <v>92</v>
      </c>
      <c r="AX8804" s="18">
        <v>202425</v>
      </c>
      <c r="AY8804" s="191">
        <v>512</v>
      </c>
      <c r="AZ8804" s="191">
        <v>59</v>
      </c>
      <c r="BA8804" s="191">
        <v>4</v>
      </c>
      <c r="BB8804" s="191">
        <v>1247.3149999999996</v>
      </c>
    </row>
    <row r="8805" spans="48:54" x14ac:dyDescent="0.2">
      <c r="AV8805" s="191" t="str">
        <f t="shared" si="141"/>
        <v>514_RS_59_4_202425</v>
      </c>
      <c r="AW8805" s="191" t="s">
        <v>92</v>
      </c>
      <c r="AX8805" s="18">
        <v>202425</v>
      </c>
      <c r="AY8805" s="191">
        <v>514</v>
      </c>
      <c r="AZ8805" s="191">
        <v>59</v>
      </c>
      <c r="BA8805" s="191">
        <v>4</v>
      </c>
      <c r="BB8805" s="191">
        <v>5729.0831199999993</v>
      </c>
    </row>
    <row r="8806" spans="48:54" x14ac:dyDescent="0.2">
      <c r="AV8806" s="191" t="str">
        <f t="shared" si="141"/>
        <v>516_RS_59_4_202425</v>
      </c>
      <c r="AW8806" s="191" t="s">
        <v>92</v>
      </c>
      <c r="AX8806" s="18">
        <v>202425</v>
      </c>
      <c r="AY8806" s="191">
        <v>516</v>
      </c>
      <c r="AZ8806" s="191">
        <v>59</v>
      </c>
      <c r="BA8806" s="191">
        <v>4</v>
      </c>
      <c r="BB8806" s="191">
        <v>5544.7209999999986</v>
      </c>
    </row>
    <row r="8807" spans="48:54" x14ac:dyDescent="0.2">
      <c r="AV8807" s="191" t="str">
        <f t="shared" si="141"/>
        <v>518_RS_59_4_202425</v>
      </c>
      <c r="AW8807" s="191" t="s">
        <v>92</v>
      </c>
      <c r="AX8807" s="18">
        <v>202425</v>
      </c>
      <c r="AY8807" s="191">
        <v>518</v>
      </c>
      <c r="AZ8807" s="191">
        <v>59</v>
      </c>
      <c r="BA8807" s="191">
        <v>4</v>
      </c>
      <c r="BB8807" s="191">
        <v>430.87069000000008</v>
      </c>
    </row>
    <row r="8808" spans="48:54" x14ac:dyDescent="0.2">
      <c r="AV8808" s="191" t="str">
        <f t="shared" si="141"/>
        <v>520_RS_59_4_202425</v>
      </c>
      <c r="AW8808" s="191" t="s">
        <v>92</v>
      </c>
      <c r="AX8808" s="18">
        <v>202425</v>
      </c>
      <c r="AY8808" s="191">
        <v>520</v>
      </c>
      <c r="AZ8808" s="191">
        <v>59</v>
      </c>
      <c r="BA8808" s="191">
        <v>4</v>
      </c>
      <c r="BB8808" s="191">
        <v>-1913.125</v>
      </c>
    </row>
    <row r="8809" spans="48:54" x14ac:dyDescent="0.2">
      <c r="AV8809" s="191" t="str">
        <f t="shared" si="141"/>
        <v>522_RS_59_4_202425</v>
      </c>
      <c r="AW8809" s="191" t="s">
        <v>92</v>
      </c>
      <c r="AX8809" s="18">
        <v>202425</v>
      </c>
      <c r="AY8809" s="191">
        <v>522</v>
      </c>
      <c r="AZ8809" s="191">
        <v>59</v>
      </c>
      <c r="BA8809" s="191">
        <v>4</v>
      </c>
      <c r="BB8809" s="191">
        <v>-673.87787000002049</v>
      </c>
    </row>
    <row r="8810" spans="48:54" x14ac:dyDescent="0.2">
      <c r="AV8810" s="191" t="str">
        <f t="shared" si="141"/>
        <v>524_RS_59_4_202425</v>
      </c>
      <c r="AW8810" s="191" t="s">
        <v>92</v>
      </c>
      <c r="AX8810" s="18">
        <v>202425</v>
      </c>
      <c r="AY8810" s="191">
        <v>524</v>
      </c>
      <c r="AZ8810" s="191">
        <v>59</v>
      </c>
      <c r="BA8810" s="191">
        <v>4</v>
      </c>
      <c r="BB8810" s="191">
        <v>3779.5105100000073</v>
      </c>
    </row>
    <row r="8811" spans="48:54" x14ac:dyDescent="0.2">
      <c r="AV8811" s="191" t="str">
        <f t="shared" si="141"/>
        <v>526_RS_59_4_202425</v>
      </c>
      <c r="AW8811" s="191" t="s">
        <v>92</v>
      </c>
      <c r="AX8811" s="18">
        <v>202425</v>
      </c>
      <c r="AY8811" s="191">
        <v>526</v>
      </c>
      <c r="AZ8811" s="191">
        <v>59</v>
      </c>
      <c r="BA8811" s="191">
        <v>4</v>
      </c>
      <c r="BB8811" s="191">
        <v>-250.2399999999999</v>
      </c>
    </row>
    <row r="8812" spans="48:54" x14ac:dyDescent="0.2">
      <c r="AV8812" s="191" t="str">
        <f t="shared" si="141"/>
        <v>528_RS_59_4_202425</v>
      </c>
      <c r="AW8812" s="191" t="s">
        <v>92</v>
      </c>
      <c r="AX8812" s="18">
        <v>202425</v>
      </c>
      <c r="AY8812" s="191">
        <v>528</v>
      </c>
      <c r="AZ8812" s="191">
        <v>59</v>
      </c>
      <c r="BA8812" s="191">
        <v>4</v>
      </c>
      <c r="BB8812" s="191">
        <v>430</v>
      </c>
    </row>
    <row r="8813" spans="48:54" x14ac:dyDescent="0.2">
      <c r="AV8813" s="191" t="str">
        <f t="shared" si="141"/>
        <v>530_RS_59_4_202425</v>
      </c>
      <c r="AW8813" s="191" t="s">
        <v>92</v>
      </c>
      <c r="AX8813" s="18">
        <v>202425</v>
      </c>
      <c r="AY8813" s="191">
        <v>530</v>
      </c>
      <c r="AZ8813" s="191">
        <v>59</v>
      </c>
      <c r="BA8813" s="191">
        <v>4</v>
      </c>
      <c r="BB8813" s="191">
        <v>-1415.8060299999997</v>
      </c>
    </row>
    <row r="8814" spans="48:54" x14ac:dyDescent="0.2">
      <c r="AV8814" s="191" t="str">
        <f t="shared" si="141"/>
        <v>532_RS_59_4_202425</v>
      </c>
      <c r="AW8814" s="191" t="s">
        <v>92</v>
      </c>
      <c r="AX8814" s="18">
        <v>202425</v>
      </c>
      <c r="AY8814" s="191">
        <v>532</v>
      </c>
      <c r="AZ8814" s="191">
        <v>59</v>
      </c>
      <c r="BA8814" s="191">
        <v>4</v>
      </c>
      <c r="BB8814" s="191">
        <v>2641.9885100000006</v>
      </c>
    </row>
    <row r="8815" spans="48:54" x14ac:dyDescent="0.2">
      <c r="AV8815" s="191" t="str">
        <f t="shared" si="141"/>
        <v>534_RS_59_4_202425</v>
      </c>
      <c r="AW8815" s="191" t="s">
        <v>92</v>
      </c>
      <c r="AX8815" s="18">
        <v>202425</v>
      </c>
      <c r="AY8815" s="191">
        <v>534</v>
      </c>
      <c r="AZ8815" s="191">
        <v>59</v>
      </c>
      <c r="BA8815" s="191">
        <v>4</v>
      </c>
      <c r="BB8815" s="191">
        <v>4699.075139999989</v>
      </c>
    </row>
    <row r="8816" spans="48:54" x14ac:dyDescent="0.2">
      <c r="AV8816" s="191" t="str">
        <f t="shared" si="141"/>
        <v>536_RS_59_4_202425</v>
      </c>
      <c r="AW8816" s="191" t="s">
        <v>92</v>
      </c>
      <c r="AX8816" s="18">
        <v>202425</v>
      </c>
      <c r="AY8816" s="191">
        <v>536</v>
      </c>
      <c r="AZ8816" s="191">
        <v>59</v>
      </c>
      <c r="BA8816" s="191">
        <v>4</v>
      </c>
      <c r="BB8816" s="191">
        <v>5224.0869999999959</v>
      </c>
    </row>
    <row r="8817" spans="48:54" x14ac:dyDescent="0.2">
      <c r="AV8817" s="191" t="str">
        <f t="shared" si="141"/>
        <v>538_RS_59_4_202425</v>
      </c>
      <c r="AW8817" s="191" t="s">
        <v>92</v>
      </c>
      <c r="AX8817" s="18">
        <v>202425</v>
      </c>
      <c r="AY8817" s="191">
        <v>538</v>
      </c>
      <c r="AZ8817" s="191">
        <v>59</v>
      </c>
      <c r="BA8817" s="191">
        <v>4</v>
      </c>
      <c r="BB8817" s="191">
        <v>-519.66758000000391</v>
      </c>
    </row>
    <row r="8818" spans="48:54" x14ac:dyDescent="0.2">
      <c r="AV8818" s="191" t="str">
        <f t="shared" si="141"/>
        <v>540_RS_59_4_202425</v>
      </c>
      <c r="AW8818" s="191" t="s">
        <v>92</v>
      </c>
      <c r="AX8818" s="18">
        <v>202425</v>
      </c>
      <c r="AY8818" s="191">
        <v>540</v>
      </c>
      <c r="AZ8818" s="191">
        <v>59</v>
      </c>
      <c r="BA8818" s="191">
        <v>4</v>
      </c>
      <c r="BB8818" s="191">
        <v>-1218.5889999999997</v>
      </c>
    </row>
    <row r="8819" spans="48:54" x14ac:dyDescent="0.2">
      <c r="AV8819" s="191" t="str">
        <f t="shared" si="141"/>
        <v>542_RS_59_4_202425</v>
      </c>
      <c r="AW8819" s="191" t="s">
        <v>92</v>
      </c>
      <c r="AX8819" s="18">
        <v>202425</v>
      </c>
      <c r="AY8819" s="191">
        <v>542</v>
      </c>
      <c r="AZ8819" s="191">
        <v>59</v>
      </c>
      <c r="BA8819" s="191">
        <v>4</v>
      </c>
      <c r="BB8819" s="191">
        <v>1478.2369999999999</v>
      </c>
    </row>
    <row r="8820" spans="48:54" x14ac:dyDescent="0.2">
      <c r="AV8820" s="191" t="str">
        <f t="shared" si="141"/>
        <v>544_RS_59_4_202425</v>
      </c>
      <c r="AW8820" s="191" t="s">
        <v>92</v>
      </c>
      <c r="AX8820" s="18">
        <v>202425</v>
      </c>
      <c r="AY8820" s="191">
        <v>544</v>
      </c>
      <c r="AZ8820" s="191">
        <v>59</v>
      </c>
      <c r="BA8820" s="191">
        <v>4</v>
      </c>
      <c r="BB8820" s="191">
        <v>4401.4554161909982</v>
      </c>
    </row>
    <row r="8821" spans="48:54" x14ac:dyDescent="0.2">
      <c r="AV8821" s="191" t="str">
        <f t="shared" si="141"/>
        <v>545_RS_59_4_202425</v>
      </c>
      <c r="AW8821" s="191" t="s">
        <v>92</v>
      </c>
      <c r="AX8821" s="18">
        <v>202425</v>
      </c>
      <c r="AY8821" s="191">
        <v>545</v>
      </c>
      <c r="AZ8821" s="191">
        <v>59</v>
      </c>
      <c r="BA8821" s="191">
        <v>4</v>
      </c>
      <c r="BB8821" s="191">
        <v>4613.9253100000024</v>
      </c>
    </row>
    <row r="8822" spans="48:54" x14ac:dyDescent="0.2">
      <c r="AV8822" s="191" t="str">
        <f t="shared" si="141"/>
        <v>546_RS_59_4_202425</v>
      </c>
      <c r="AW8822" s="191" t="s">
        <v>92</v>
      </c>
      <c r="AX8822" s="18">
        <v>202425</v>
      </c>
      <c r="AY8822" s="191">
        <v>546</v>
      </c>
      <c r="AZ8822" s="191">
        <v>59</v>
      </c>
      <c r="BA8822" s="191">
        <v>4</v>
      </c>
      <c r="BB8822" s="191">
        <v>3262.5819999999994</v>
      </c>
    </row>
    <row r="8823" spans="48:54" x14ac:dyDescent="0.2">
      <c r="AV8823" s="191" t="str">
        <f t="shared" si="141"/>
        <v>548_RS_59_4_202425</v>
      </c>
      <c r="AW8823" s="191" t="s">
        <v>92</v>
      </c>
      <c r="AX8823" s="18">
        <v>202425</v>
      </c>
      <c r="AY8823" s="191">
        <v>548</v>
      </c>
      <c r="AZ8823" s="191">
        <v>59</v>
      </c>
      <c r="BA8823" s="191">
        <v>4</v>
      </c>
      <c r="BB8823" s="191">
        <v>-1888.7739999999903</v>
      </c>
    </row>
    <row r="8824" spans="48:54" x14ac:dyDescent="0.2">
      <c r="AV8824" s="191" t="str">
        <f t="shared" si="141"/>
        <v>550_RS_59_4_202425</v>
      </c>
      <c r="AW8824" s="191" t="s">
        <v>92</v>
      </c>
      <c r="AX8824" s="18">
        <v>202425</v>
      </c>
      <c r="AY8824" s="191">
        <v>550</v>
      </c>
      <c r="AZ8824" s="191">
        <v>59</v>
      </c>
      <c r="BA8824" s="191">
        <v>4</v>
      </c>
      <c r="BB8824" s="191">
        <v>2398.2478500000016</v>
      </c>
    </row>
    <row r="8825" spans="48:54" x14ac:dyDescent="0.2">
      <c r="AV8825" s="191" t="str">
        <f t="shared" si="141"/>
        <v>552_RS_59_4_202425</v>
      </c>
      <c r="AW8825" s="191" t="s">
        <v>92</v>
      </c>
      <c r="AX8825" s="18">
        <v>202425</v>
      </c>
      <c r="AY8825" s="191">
        <v>552</v>
      </c>
      <c r="AZ8825" s="191">
        <v>59</v>
      </c>
      <c r="BA8825" s="191">
        <v>4</v>
      </c>
      <c r="BB8825" s="191">
        <v>-1954.42921</v>
      </c>
    </row>
    <row r="8826" spans="48:54" x14ac:dyDescent="0.2">
      <c r="AV8826" s="191" t="str">
        <f t="shared" si="141"/>
        <v>562_RS_59_4_202425</v>
      </c>
      <c r="AW8826" s="191" t="s">
        <v>92</v>
      </c>
      <c r="AX8826" s="18">
        <v>202425</v>
      </c>
      <c r="AY8826" s="191">
        <v>562</v>
      </c>
      <c r="AZ8826" s="191">
        <v>59</v>
      </c>
      <c r="BA8826" s="191">
        <v>4</v>
      </c>
      <c r="BB8826" s="191">
        <v>21333.327020000004</v>
      </c>
    </row>
    <row r="8827" spans="48:54" x14ac:dyDescent="0.2">
      <c r="AV8827" s="191" t="str">
        <f t="shared" si="141"/>
        <v>564_RS_59_4_202425</v>
      </c>
      <c r="AW8827" s="191" t="s">
        <v>92</v>
      </c>
      <c r="AX8827" s="18">
        <v>202425</v>
      </c>
      <c r="AY8827" s="191">
        <v>564</v>
      </c>
      <c r="AZ8827" s="191">
        <v>59</v>
      </c>
      <c r="BA8827" s="191">
        <v>4</v>
      </c>
      <c r="BB8827" s="191">
        <v>0</v>
      </c>
    </row>
    <row r="8828" spans="48:54" x14ac:dyDescent="0.2">
      <c r="AV8828" s="191" t="str">
        <f t="shared" si="141"/>
        <v>566_RS_59_4_202425</v>
      </c>
      <c r="AW8828" s="191" t="s">
        <v>92</v>
      </c>
      <c r="AX8828" s="18">
        <v>202425</v>
      </c>
      <c r="AY8828" s="191">
        <v>566</v>
      </c>
      <c r="AZ8828" s="191">
        <v>59</v>
      </c>
      <c r="BA8828" s="191">
        <v>4</v>
      </c>
      <c r="BB8828" s="191">
        <v>0</v>
      </c>
    </row>
    <row r="8829" spans="48:54" x14ac:dyDescent="0.2">
      <c r="AV8829" s="191" t="str">
        <f t="shared" si="141"/>
        <v>568_RS_59_4_202425</v>
      </c>
      <c r="AW8829" s="191" t="s">
        <v>92</v>
      </c>
      <c r="AX8829" s="18">
        <v>202425</v>
      </c>
      <c r="AY8829" s="191">
        <v>568</v>
      </c>
      <c r="AZ8829" s="191">
        <v>59</v>
      </c>
      <c r="BA8829" s="191">
        <v>4</v>
      </c>
      <c r="BB8829" s="191">
        <v>11201.972449999999</v>
      </c>
    </row>
    <row r="8830" spans="48:54" x14ac:dyDescent="0.2">
      <c r="AV8830" s="191" t="str">
        <f t="shared" si="141"/>
        <v>572_RS_59_4_202425</v>
      </c>
      <c r="AW8830" s="191" t="s">
        <v>92</v>
      </c>
      <c r="AX8830" s="18">
        <v>202425</v>
      </c>
      <c r="AY8830" s="191">
        <v>572</v>
      </c>
      <c r="AZ8830" s="191">
        <v>59</v>
      </c>
      <c r="BA8830" s="191">
        <v>4</v>
      </c>
      <c r="BB8830" s="191">
        <v>0</v>
      </c>
    </row>
    <row r="8831" spans="48:54" x14ac:dyDescent="0.2">
      <c r="AV8831" s="191" t="str">
        <f t="shared" si="141"/>
        <v>574_RS_59_4_202425</v>
      </c>
      <c r="AW8831" s="191" t="s">
        <v>92</v>
      </c>
      <c r="AX8831" s="18">
        <v>202425</v>
      </c>
      <c r="AY8831" s="191">
        <v>574</v>
      </c>
      <c r="AZ8831" s="191">
        <v>59</v>
      </c>
      <c r="BA8831" s="191">
        <v>4</v>
      </c>
      <c r="BB8831" s="191">
        <v>0</v>
      </c>
    </row>
    <row r="8832" spans="48:54" x14ac:dyDescent="0.2">
      <c r="AV8832" s="191" t="str">
        <f t="shared" si="141"/>
        <v>576_RS_59_4_202425</v>
      </c>
      <c r="AW8832" s="191" t="s">
        <v>92</v>
      </c>
      <c r="AX8832" s="18">
        <v>202425</v>
      </c>
      <c r="AY8832" s="191">
        <v>576</v>
      </c>
      <c r="AZ8832" s="191">
        <v>59</v>
      </c>
      <c r="BA8832" s="191">
        <v>4</v>
      </c>
      <c r="BB8832" s="191">
        <v>0</v>
      </c>
    </row>
    <row r="8833" spans="48:54" x14ac:dyDescent="0.2">
      <c r="AV8833" s="191" t="str">
        <f t="shared" si="141"/>
        <v>582_RS_59_4_202425</v>
      </c>
      <c r="AW8833" s="191" t="s">
        <v>92</v>
      </c>
      <c r="AX8833" s="18">
        <v>202425</v>
      </c>
      <c r="AY8833" s="191">
        <v>582</v>
      </c>
      <c r="AZ8833" s="191">
        <v>59</v>
      </c>
      <c r="BA8833" s="191">
        <v>4</v>
      </c>
      <c r="BB8833" s="191">
        <v>0</v>
      </c>
    </row>
    <row r="8834" spans="48:54" x14ac:dyDescent="0.2">
      <c r="AV8834" s="191" t="str">
        <f t="shared" si="141"/>
        <v>584_RS_59_4_202425</v>
      </c>
      <c r="AW8834" s="191" t="s">
        <v>92</v>
      </c>
      <c r="AX8834" s="18">
        <v>202425</v>
      </c>
      <c r="AY8834" s="191">
        <v>584</v>
      </c>
      <c r="AZ8834" s="191">
        <v>59</v>
      </c>
      <c r="BA8834" s="191">
        <v>4</v>
      </c>
      <c r="BB8834" s="191">
        <v>0</v>
      </c>
    </row>
    <row r="8835" spans="48:54" x14ac:dyDescent="0.2">
      <c r="AV8835" s="191" t="str">
        <f t="shared" si="141"/>
        <v>586_RS_59_4_202425</v>
      </c>
      <c r="AW8835" s="191" t="s">
        <v>92</v>
      </c>
      <c r="AX8835" s="18">
        <v>202425</v>
      </c>
      <c r="AY8835" s="191">
        <v>586</v>
      </c>
      <c r="AZ8835" s="191">
        <v>59</v>
      </c>
      <c r="BA8835" s="191">
        <v>4</v>
      </c>
      <c r="BB8835" s="191">
        <v>0</v>
      </c>
    </row>
    <row r="8836" spans="48:54" x14ac:dyDescent="0.2">
      <c r="AV8836" s="191" t="str">
        <f t="shared" ref="AV8836:AV8899" si="142">AY8836&amp;"_"&amp;AW8836&amp;"_"&amp;AZ8836&amp;"_"&amp;BA8836&amp;"_"&amp;AX8836</f>
        <v>512_RS_59_5_202425</v>
      </c>
      <c r="AW8836" s="191" t="s">
        <v>92</v>
      </c>
      <c r="AX8836" s="18">
        <v>202425</v>
      </c>
      <c r="AY8836" s="191">
        <v>512</v>
      </c>
      <c r="AZ8836" s="191">
        <v>59</v>
      </c>
      <c r="BA8836" s="191">
        <v>5</v>
      </c>
      <c r="BB8836" s="191">
        <v>-2116.9349999999999</v>
      </c>
    </row>
    <row r="8837" spans="48:54" x14ac:dyDescent="0.2">
      <c r="AV8837" s="191" t="str">
        <f t="shared" si="142"/>
        <v>514_RS_59_5_202425</v>
      </c>
      <c r="AW8837" s="191" t="s">
        <v>92</v>
      </c>
      <c r="AX8837" s="18">
        <v>202425</v>
      </c>
      <c r="AY8837" s="191">
        <v>514</v>
      </c>
      <c r="AZ8837" s="191">
        <v>59</v>
      </c>
      <c r="BA8837" s="191">
        <v>5</v>
      </c>
      <c r="BB8837" s="191">
        <v>-165.172</v>
      </c>
    </row>
    <row r="8838" spans="48:54" x14ac:dyDescent="0.2">
      <c r="AV8838" s="191" t="str">
        <f t="shared" si="142"/>
        <v>516_RS_59_5_202425</v>
      </c>
      <c r="AW8838" s="191" t="s">
        <v>92</v>
      </c>
      <c r="AX8838" s="18">
        <v>202425</v>
      </c>
      <c r="AY8838" s="191">
        <v>516</v>
      </c>
      <c r="AZ8838" s="191">
        <v>59</v>
      </c>
      <c r="BA8838" s="191">
        <v>5</v>
      </c>
      <c r="BB8838" s="191">
        <v>-8575.8240000000005</v>
      </c>
    </row>
    <row r="8839" spans="48:54" x14ac:dyDescent="0.2">
      <c r="AV8839" s="191" t="str">
        <f t="shared" si="142"/>
        <v>518_RS_59_5_202425</v>
      </c>
      <c r="AW8839" s="191" t="s">
        <v>92</v>
      </c>
      <c r="AX8839" s="18">
        <v>202425</v>
      </c>
      <c r="AY8839" s="191">
        <v>518</v>
      </c>
      <c r="AZ8839" s="191">
        <v>59</v>
      </c>
      <c r="BA8839" s="191">
        <v>5</v>
      </c>
      <c r="BB8839" s="191">
        <v>-5434.9769999999999</v>
      </c>
    </row>
    <row r="8840" spans="48:54" x14ac:dyDescent="0.2">
      <c r="AV8840" s="191" t="str">
        <f t="shared" si="142"/>
        <v>520_RS_59_5_202425</v>
      </c>
      <c r="AW8840" s="191" t="s">
        <v>92</v>
      </c>
      <c r="AX8840" s="18">
        <v>202425</v>
      </c>
      <c r="AY8840" s="191">
        <v>520</v>
      </c>
      <c r="AZ8840" s="191">
        <v>59</v>
      </c>
      <c r="BA8840" s="191">
        <v>5</v>
      </c>
      <c r="BB8840" s="191">
        <v>-5442.2759999999998</v>
      </c>
    </row>
    <row r="8841" spans="48:54" x14ac:dyDescent="0.2">
      <c r="AV8841" s="191" t="str">
        <f t="shared" si="142"/>
        <v>522_RS_59_5_202425</v>
      </c>
      <c r="AW8841" s="191" t="s">
        <v>92</v>
      </c>
      <c r="AX8841" s="18">
        <v>202425</v>
      </c>
      <c r="AY8841" s="191">
        <v>522</v>
      </c>
      <c r="AZ8841" s="191">
        <v>59</v>
      </c>
      <c r="BA8841" s="191">
        <v>5</v>
      </c>
      <c r="BB8841" s="191">
        <v>-4820.0191999999997</v>
      </c>
    </row>
    <row r="8842" spans="48:54" x14ac:dyDescent="0.2">
      <c r="AV8842" s="191" t="str">
        <f t="shared" si="142"/>
        <v>524_RS_59_5_202425</v>
      </c>
      <c r="AW8842" s="191" t="s">
        <v>92</v>
      </c>
      <c r="AX8842" s="18">
        <v>202425</v>
      </c>
      <c r="AY8842" s="191">
        <v>524</v>
      </c>
      <c r="AZ8842" s="191">
        <v>59</v>
      </c>
      <c r="BA8842" s="191">
        <v>5</v>
      </c>
      <c r="BB8842" s="191">
        <v>-3813.5776299999998</v>
      </c>
    </row>
    <row r="8843" spans="48:54" x14ac:dyDescent="0.2">
      <c r="AV8843" s="191" t="str">
        <f t="shared" si="142"/>
        <v>526_RS_59_5_202425</v>
      </c>
      <c r="AW8843" s="191" t="s">
        <v>92</v>
      </c>
      <c r="AX8843" s="18">
        <v>202425</v>
      </c>
      <c r="AY8843" s="191">
        <v>526</v>
      </c>
      <c r="AZ8843" s="191">
        <v>59</v>
      </c>
      <c r="BA8843" s="191">
        <v>5</v>
      </c>
      <c r="BB8843" s="191">
        <v>-116.485</v>
      </c>
    </row>
    <row r="8844" spans="48:54" x14ac:dyDescent="0.2">
      <c r="AV8844" s="191" t="str">
        <f t="shared" si="142"/>
        <v>528_RS_59_5_202425</v>
      </c>
      <c r="AW8844" s="191" t="s">
        <v>92</v>
      </c>
      <c r="AX8844" s="18">
        <v>202425</v>
      </c>
      <c r="AY8844" s="191">
        <v>528</v>
      </c>
      <c r="AZ8844" s="191">
        <v>59</v>
      </c>
      <c r="BA8844" s="191">
        <v>5</v>
      </c>
      <c r="BB8844" s="191">
        <v>-6499</v>
      </c>
    </row>
    <row r="8845" spans="48:54" x14ac:dyDescent="0.2">
      <c r="AV8845" s="191" t="str">
        <f t="shared" si="142"/>
        <v>530_RS_59_5_202425</v>
      </c>
      <c r="AW8845" s="191" t="s">
        <v>92</v>
      </c>
      <c r="AX8845" s="18">
        <v>202425</v>
      </c>
      <c r="AY8845" s="191">
        <v>530</v>
      </c>
      <c r="AZ8845" s="191">
        <v>59</v>
      </c>
      <c r="BA8845" s="191">
        <v>5</v>
      </c>
      <c r="BB8845" s="191">
        <v>-9382.2289999999994</v>
      </c>
    </row>
    <row r="8846" spans="48:54" x14ac:dyDescent="0.2">
      <c r="AV8846" s="191" t="str">
        <f t="shared" si="142"/>
        <v>532_RS_59_5_202425</v>
      </c>
      <c r="AW8846" s="191" t="s">
        <v>92</v>
      </c>
      <c r="AX8846" s="18">
        <v>202425</v>
      </c>
      <c r="AY8846" s="191">
        <v>532</v>
      </c>
      <c r="AZ8846" s="191">
        <v>59</v>
      </c>
      <c r="BA8846" s="191">
        <v>5</v>
      </c>
      <c r="BB8846" s="191">
        <v>-7709.8235500000001</v>
      </c>
    </row>
    <row r="8847" spans="48:54" x14ac:dyDescent="0.2">
      <c r="AV8847" s="191" t="str">
        <f t="shared" si="142"/>
        <v>534_RS_59_5_202425</v>
      </c>
      <c r="AW8847" s="191" t="s">
        <v>92</v>
      </c>
      <c r="AX8847" s="18">
        <v>202425</v>
      </c>
      <c r="AY8847" s="191">
        <v>534</v>
      </c>
      <c r="AZ8847" s="191">
        <v>59</v>
      </c>
      <c r="BA8847" s="191">
        <v>5</v>
      </c>
      <c r="BB8847" s="191">
        <v>-3714.1839600000003</v>
      </c>
    </row>
    <row r="8848" spans="48:54" x14ac:dyDescent="0.2">
      <c r="AV8848" s="191" t="str">
        <f t="shared" si="142"/>
        <v>536_RS_59_5_202425</v>
      </c>
      <c r="AW8848" s="191" t="s">
        <v>92</v>
      </c>
      <c r="AX8848" s="18">
        <v>202425</v>
      </c>
      <c r="AY8848" s="191">
        <v>536</v>
      </c>
      <c r="AZ8848" s="191">
        <v>59</v>
      </c>
      <c r="BA8848" s="191">
        <v>5</v>
      </c>
      <c r="BB8848" s="191">
        <v>-3096.7080000000001</v>
      </c>
    </row>
    <row r="8849" spans="48:54" x14ac:dyDescent="0.2">
      <c r="AV8849" s="191" t="str">
        <f t="shared" si="142"/>
        <v>538_RS_59_5_202425</v>
      </c>
      <c r="AW8849" s="191" t="s">
        <v>92</v>
      </c>
      <c r="AX8849" s="18">
        <v>202425</v>
      </c>
      <c r="AY8849" s="191">
        <v>538</v>
      </c>
      <c r="AZ8849" s="191">
        <v>59</v>
      </c>
      <c r="BA8849" s="191">
        <v>5</v>
      </c>
      <c r="BB8849" s="191">
        <v>-441</v>
      </c>
    </row>
    <row r="8850" spans="48:54" x14ac:dyDescent="0.2">
      <c r="AV8850" s="191" t="str">
        <f t="shared" si="142"/>
        <v>540_RS_59_5_202425</v>
      </c>
      <c r="AW8850" s="191" t="s">
        <v>92</v>
      </c>
      <c r="AX8850" s="18">
        <v>202425</v>
      </c>
      <c r="AY8850" s="191">
        <v>540</v>
      </c>
      <c r="AZ8850" s="191">
        <v>59</v>
      </c>
      <c r="BA8850" s="191">
        <v>5</v>
      </c>
      <c r="BB8850" s="191">
        <v>-4066.6769999999997</v>
      </c>
    </row>
    <row r="8851" spans="48:54" x14ac:dyDescent="0.2">
      <c r="AV8851" s="191" t="str">
        <f t="shared" si="142"/>
        <v>542_RS_59_5_202425</v>
      </c>
      <c r="AW8851" s="191" t="s">
        <v>92</v>
      </c>
      <c r="AX8851" s="18">
        <v>202425</v>
      </c>
      <c r="AY8851" s="191">
        <v>542</v>
      </c>
      <c r="AZ8851" s="191">
        <v>59</v>
      </c>
      <c r="BA8851" s="191">
        <v>5</v>
      </c>
      <c r="BB8851" s="191">
        <v>-296.971</v>
      </c>
    </row>
    <row r="8852" spans="48:54" x14ac:dyDescent="0.2">
      <c r="AV8852" s="191" t="str">
        <f t="shared" si="142"/>
        <v>544_RS_59_5_202425</v>
      </c>
      <c r="AW8852" s="191" t="s">
        <v>92</v>
      </c>
      <c r="AX8852" s="18">
        <v>202425</v>
      </c>
      <c r="AY8852" s="191">
        <v>544</v>
      </c>
      <c r="AZ8852" s="191">
        <v>59</v>
      </c>
      <c r="BA8852" s="191">
        <v>5</v>
      </c>
      <c r="BB8852" s="191">
        <v>-583.12842999999998</v>
      </c>
    </row>
    <row r="8853" spans="48:54" x14ac:dyDescent="0.2">
      <c r="AV8853" s="191" t="str">
        <f t="shared" si="142"/>
        <v>545_RS_59_5_202425</v>
      </c>
      <c r="AW8853" s="191" t="s">
        <v>92</v>
      </c>
      <c r="AX8853" s="18">
        <v>202425</v>
      </c>
      <c r="AY8853" s="191">
        <v>545</v>
      </c>
      <c r="AZ8853" s="191">
        <v>59</v>
      </c>
      <c r="BA8853" s="191">
        <v>5</v>
      </c>
      <c r="BB8853" s="191">
        <v>-1628.65229</v>
      </c>
    </row>
    <row r="8854" spans="48:54" x14ac:dyDescent="0.2">
      <c r="AV8854" s="191" t="str">
        <f t="shared" si="142"/>
        <v>546_RS_59_5_202425</v>
      </c>
      <c r="AW8854" s="191" t="s">
        <v>92</v>
      </c>
      <c r="AX8854" s="18">
        <v>202425</v>
      </c>
      <c r="AY8854" s="191">
        <v>546</v>
      </c>
      <c r="AZ8854" s="191">
        <v>59</v>
      </c>
      <c r="BA8854" s="191">
        <v>5</v>
      </c>
      <c r="BB8854" s="191">
        <v>-3747.6880000000001</v>
      </c>
    </row>
    <row r="8855" spans="48:54" x14ac:dyDescent="0.2">
      <c r="AV8855" s="191" t="str">
        <f t="shared" si="142"/>
        <v>548_RS_59_5_202425</v>
      </c>
      <c r="AW8855" s="191" t="s">
        <v>92</v>
      </c>
      <c r="AX8855" s="18">
        <v>202425</v>
      </c>
      <c r="AY8855" s="191">
        <v>548</v>
      </c>
      <c r="AZ8855" s="191">
        <v>59</v>
      </c>
      <c r="BA8855" s="191">
        <v>5</v>
      </c>
      <c r="BB8855" s="191">
        <v>-998.35300000000007</v>
      </c>
    </row>
    <row r="8856" spans="48:54" x14ac:dyDescent="0.2">
      <c r="AV8856" s="191" t="str">
        <f t="shared" si="142"/>
        <v>550_RS_59_5_202425</v>
      </c>
      <c r="AW8856" s="191" t="s">
        <v>92</v>
      </c>
      <c r="AX8856" s="18">
        <v>202425</v>
      </c>
      <c r="AY8856" s="191">
        <v>550</v>
      </c>
      <c r="AZ8856" s="191">
        <v>59</v>
      </c>
      <c r="BA8856" s="191">
        <v>5</v>
      </c>
      <c r="BB8856" s="191">
        <v>-595.11262999999997</v>
      </c>
    </row>
    <row r="8857" spans="48:54" x14ac:dyDescent="0.2">
      <c r="AV8857" s="191" t="str">
        <f t="shared" si="142"/>
        <v>552_RS_59_5_202425</v>
      </c>
      <c r="AW8857" s="191" t="s">
        <v>92</v>
      </c>
      <c r="AX8857" s="18">
        <v>202425</v>
      </c>
      <c r="AY8857" s="191">
        <v>552</v>
      </c>
      <c r="AZ8857" s="191">
        <v>59</v>
      </c>
      <c r="BA8857" s="191">
        <v>5</v>
      </c>
      <c r="BB8857" s="191">
        <v>-6094.9047099999989</v>
      </c>
    </row>
    <row r="8858" spans="48:54" x14ac:dyDescent="0.2">
      <c r="AV8858" s="191" t="str">
        <f t="shared" si="142"/>
        <v>562_RS_59_5_202425</v>
      </c>
      <c r="AW8858" s="191" t="s">
        <v>92</v>
      </c>
      <c r="AX8858" s="18">
        <v>202425</v>
      </c>
      <c r="AY8858" s="191">
        <v>562</v>
      </c>
      <c r="AZ8858" s="191">
        <v>59</v>
      </c>
      <c r="BA8858" s="191">
        <v>5</v>
      </c>
      <c r="BB8858" s="191">
        <v>-10500.093999999999</v>
      </c>
    </row>
    <row r="8859" spans="48:54" x14ac:dyDescent="0.2">
      <c r="AV8859" s="191" t="str">
        <f t="shared" si="142"/>
        <v>564_RS_59_5_202425</v>
      </c>
      <c r="AW8859" s="191" t="s">
        <v>92</v>
      </c>
      <c r="AX8859" s="18">
        <v>202425</v>
      </c>
      <c r="AY8859" s="191">
        <v>564</v>
      </c>
      <c r="AZ8859" s="191">
        <v>59</v>
      </c>
      <c r="BA8859" s="191">
        <v>5</v>
      </c>
      <c r="BB8859" s="191">
        <v>0</v>
      </c>
    </row>
    <row r="8860" spans="48:54" x14ac:dyDescent="0.2">
      <c r="AV8860" s="191" t="str">
        <f t="shared" si="142"/>
        <v>566_RS_59_5_202425</v>
      </c>
      <c r="AW8860" s="191" t="s">
        <v>92</v>
      </c>
      <c r="AX8860" s="18">
        <v>202425</v>
      </c>
      <c r="AY8860" s="191">
        <v>566</v>
      </c>
      <c r="AZ8860" s="191">
        <v>59</v>
      </c>
      <c r="BA8860" s="191">
        <v>5</v>
      </c>
      <c r="BB8860" s="191">
        <v>0</v>
      </c>
    </row>
    <row r="8861" spans="48:54" x14ac:dyDescent="0.2">
      <c r="AV8861" s="191" t="str">
        <f t="shared" si="142"/>
        <v>568_RS_59_5_202425</v>
      </c>
      <c r="AW8861" s="191" t="s">
        <v>92</v>
      </c>
      <c r="AX8861" s="18">
        <v>202425</v>
      </c>
      <c r="AY8861" s="191">
        <v>568</v>
      </c>
      <c r="AZ8861" s="191">
        <v>59</v>
      </c>
      <c r="BA8861" s="191">
        <v>5</v>
      </c>
      <c r="BB8861" s="191">
        <v>-6812.8428899999999</v>
      </c>
    </row>
    <row r="8862" spans="48:54" x14ac:dyDescent="0.2">
      <c r="AV8862" s="191" t="str">
        <f t="shared" si="142"/>
        <v>572_RS_59_5_202425</v>
      </c>
      <c r="AW8862" s="191" t="s">
        <v>92</v>
      </c>
      <c r="AX8862" s="18">
        <v>202425</v>
      </c>
      <c r="AY8862" s="191">
        <v>572</v>
      </c>
      <c r="AZ8862" s="191">
        <v>59</v>
      </c>
      <c r="BA8862" s="191">
        <v>5</v>
      </c>
      <c r="BB8862" s="191">
        <v>0</v>
      </c>
    </row>
    <row r="8863" spans="48:54" x14ac:dyDescent="0.2">
      <c r="AV8863" s="191" t="str">
        <f t="shared" si="142"/>
        <v>574_RS_59_5_202425</v>
      </c>
      <c r="AW8863" s="191" t="s">
        <v>92</v>
      </c>
      <c r="AX8863" s="18">
        <v>202425</v>
      </c>
      <c r="AY8863" s="191">
        <v>574</v>
      </c>
      <c r="AZ8863" s="191">
        <v>59</v>
      </c>
      <c r="BA8863" s="191">
        <v>5</v>
      </c>
      <c r="BB8863" s="191">
        <v>0</v>
      </c>
    </row>
    <row r="8864" spans="48:54" x14ac:dyDescent="0.2">
      <c r="AV8864" s="191" t="str">
        <f t="shared" si="142"/>
        <v>576_RS_59_5_202425</v>
      </c>
      <c r="AW8864" s="191" t="s">
        <v>92</v>
      </c>
      <c r="AX8864" s="18">
        <v>202425</v>
      </c>
      <c r="AY8864" s="191">
        <v>576</v>
      </c>
      <c r="AZ8864" s="191">
        <v>59</v>
      </c>
      <c r="BA8864" s="191">
        <v>5</v>
      </c>
      <c r="BB8864" s="191">
        <v>0</v>
      </c>
    </row>
    <row r="8865" spans="48:54" x14ac:dyDescent="0.2">
      <c r="AV8865" s="191" t="str">
        <f t="shared" si="142"/>
        <v>582_RS_59_5_202425</v>
      </c>
      <c r="AW8865" s="191" t="s">
        <v>92</v>
      </c>
      <c r="AX8865" s="18">
        <v>202425</v>
      </c>
      <c r="AY8865" s="191">
        <v>582</v>
      </c>
      <c r="AZ8865" s="191">
        <v>59</v>
      </c>
      <c r="BA8865" s="191">
        <v>5</v>
      </c>
      <c r="BB8865" s="191">
        <v>0</v>
      </c>
    </row>
    <row r="8866" spans="48:54" x14ac:dyDescent="0.2">
      <c r="AV8866" s="191" t="str">
        <f t="shared" si="142"/>
        <v>584_RS_59_5_202425</v>
      </c>
      <c r="AW8866" s="191" t="s">
        <v>92</v>
      </c>
      <c r="AX8866" s="18">
        <v>202425</v>
      </c>
      <c r="AY8866" s="191">
        <v>584</v>
      </c>
      <c r="AZ8866" s="191">
        <v>59</v>
      </c>
      <c r="BA8866" s="191">
        <v>5</v>
      </c>
      <c r="BB8866" s="191">
        <v>0</v>
      </c>
    </row>
    <row r="8867" spans="48:54" x14ac:dyDescent="0.2">
      <c r="AV8867" s="191" t="str">
        <f t="shared" si="142"/>
        <v>586_RS_59_5_202425</v>
      </c>
      <c r="AW8867" s="191" t="s">
        <v>92</v>
      </c>
      <c r="AX8867" s="18">
        <v>202425</v>
      </c>
      <c r="AY8867" s="191">
        <v>586</v>
      </c>
      <c r="AZ8867" s="191">
        <v>59</v>
      </c>
      <c r="BA8867" s="191">
        <v>5</v>
      </c>
      <c r="BB8867" s="191">
        <v>0</v>
      </c>
    </row>
    <row r="8868" spans="48:54" x14ac:dyDescent="0.2">
      <c r="AV8868" s="191" t="str">
        <f t="shared" si="142"/>
        <v>512_RS_60_1_202425</v>
      </c>
      <c r="AW8868" s="191" t="s">
        <v>92</v>
      </c>
      <c r="AX8868" s="18">
        <v>202425</v>
      </c>
      <c r="AY8868" s="191">
        <v>512</v>
      </c>
      <c r="AZ8868" s="191">
        <v>60</v>
      </c>
      <c r="BA8868" s="191">
        <v>1</v>
      </c>
      <c r="BB8868" s="191">
        <v>264279.49199999991</v>
      </c>
    </row>
    <row r="8869" spans="48:54" x14ac:dyDescent="0.2">
      <c r="AV8869" s="191" t="str">
        <f t="shared" si="142"/>
        <v>514_RS_60_1_202425</v>
      </c>
      <c r="AW8869" s="191" t="s">
        <v>92</v>
      </c>
      <c r="AX8869" s="18">
        <v>202425</v>
      </c>
      <c r="AY8869" s="191">
        <v>514</v>
      </c>
      <c r="AZ8869" s="191">
        <v>60</v>
      </c>
      <c r="BA8869" s="191">
        <v>1</v>
      </c>
      <c r="BB8869" s="191">
        <v>544275.95764811931</v>
      </c>
    </row>
    <row r="8870" spans="48:54" x14ac:dyDescent="0.2">
      <c r="AV8870" s="191" t="str">
        <f t="shared" si="142"/>
        <v>516_RS_60_1_202425</v>
      </c>
      <c r="AW8870" s="191" t="s">
        <v>92</v>
      </c>
      <c r="AX8870" s="18">
        <v>202425</v>
      </c>
      <c r="AY8870" s="191">
        <v>516</v>
      </c>
      <c r="AZ8870" s="191">
        <v>60</v>
      </c>
      <c r="BA8870" s="191">
        <v>1</v>
      </c>
      <c r="BB8870" s="191">
        <v>422456.50850095443</v>
      </c>
    </row>
    <row r="8871" spans="48:54" x14ac:dyDescent="0.2">
      <c r="AV8871" s="191" t="str">
        <f t="shared" si="142"/>
        <v>518_RS_60_1_202425</v>
      </c>
      <c r="AW8871" s="191" t="s">
        <v>92</v>
      </c>
      <c r="AX8871" s="18">
        <v>202425</v>
      </c>
      <c r="AY8871" s="191">
        <v>518</v>
      </c>
      <c r="AZ8871" s="191">
        <v>60</v>
      </c>
      <c r="BA8871" s="191">
        <v>1</v>
      </c>
      <c r="BB8871" s="191">
        <v>338943.59339171241</v>
      </c>
    </row>
    <row r="8872" spans="48:54" x14ac:dyDescent="0.2">
      <c r="AV8872" s="191" t="str">
        <f t="shared" si="142"/>
        <v>520_RS_60_1_202425</v>
      </c>
      <c r="AW8872" s="191" t="s">
        <v>92</v>
      </c>
      <c r="AX8872" s="18">
        <v>202425</v>
      </c>
      <c r="AY8872" s="191">
        <v>520</v>
      </c>
      <c r="AZ8872" s="191">
        <v>60</v>
      </c>
      <c r="BA8872" s="191">
        <v>1</v>
      </c>
      <c r="BB8872" s="191">
        <v>490173.55599999998</v>
      </c>
    </row>
    <row r="8873" spans="48:54" x14ac:dyDescent="0.2">
      <c r="AV8873" s="191" t="str">
        <f t="shared" si="142"/>
        <v>522_RS_60_1_202425</v>
      </c>
      <c r="AW8873" s="191" t="s">
        <v>92</v>
      </c>
      <c r="AX8873" s="18">
        <v>202425</v>
      </c>
      <c r="AY8873" s="191">
        <v>522</v>
      </c>
      <c r="AZ8873" s="191">
        <v>60</v>
      </c>
      <c r="BA8873" s="191">
        <v>1</v>
      </c>
      <c r="BB8873" s="191">
        <v>433356.93188200012</v>
      </c>
    </row>
    <row r="8874" spans="48:54" x14ac:dyDescent="0.2">
      <c r="AV8874" s="191" t="str">
        <f t="shared" si="142"/>
        <v>524_RS_60_1_202425</v>
      </c>
      <c r="AW8874" s="191" t="s">
        <v>92</v>
      </c>
      <c r="AX8874" s="18">
        <v>202425</v>
      </c>
      <c r="AY8874" s="191">
        <v>524</v>
      </c>
      <c r="AZ8874" s="191">
        <v>60</v>
      </c>
      <c r="BA8874" s="191">
        <v>1</v>
      </c>
      <c r="BB8874" s="191">
        <v>516173.87649809156</v>
      </c>
    </row>
    <row r="8875" spans="48:54" x14ac:dyDescent="0.2">
      <c r="AV8875" s="191" t="str">
        <f t="shared" si="142"/>
        <v>526_RS_60_1_202425</v>
      </c>
      <c r="AW8875" s="191" t="s">
        <v>92</v>
      </c>
      <c r="AX8875" s="18">
        <v>202425</v>
      </c>
      <c r="AY8875" s="191">
        <v>526</v>
      </c>
      <c r="AZ8875" s="191">
        <v>60</v>
      </c>
      <c r="BA8875" s="191">
        <v>1</v>
      </c>
      <c r="BB8875" s="191">
        <v>285786.83899999992</v>
      </c>
    </row>
    <row r="8876" spans="48:54" x14ac:dyDescent="0.2">
      <c r="AV8876" s="191" t="str">
        <f t="shared" si="142"/>
        <v>528_RS_60_1_202425</v>
      </c>
      <c r="AW8876" s="191" t="s">
        <v>92</v>
      </c>
      <c r="AX8876" s="18">
        <v>202425</v>
      </c>
      <c r="AY8876" s="191">
        <v>528</v>
      </c>
      <c r="AZ8876" s="191">
        <v>60</v>
      </c>
      <c r="BA8876" s="191">
        <v>1</v>
      </c>
      <c r="BB8876" s="191">
        <v>441463</v>
      </c>
    </row>
    <row r="8877" spans="48:54" x14ac:dyDescent="0.2">
      <c r="AV8877" s="191" t="str">
        <f t="shared" si="142"/>
        <v>530_RS_60_1_202425</v>
      </c>
      <c r="AW8877" s="191" t="s">
        <v>92</v>
      </c>
      <c r="AX8877" s="18">
        <v>202425</v>
      </c>
      <c r="AY8877" s="191">
        <v>530</v>
      </c>
      <c r="AZ8877" s="191">
        <v>60</v>
      </c>
      <c r="BA8877" s="191">
        <v>1</v>
      </c>
      <c r="BB8877" s="191">
        <v>727371.50389999989</v>
      </c>
    </row>
    <row r="8878" spans="48:54" x14ac:dyDescent="0.2">
      <c r="AV8878" s="191" t="str">
        <f t="shared" si="142"/>
        <v>532_RS_60_1_202425</v>
      </c>
      <c r="AW8878" s="191" t="s">
        <v>92</v>
      </c>
      <c r="AX8878" s="18">
        <v>202425</v>
      </c>
      <c r="AY8878" s="191">
        <v>532</v>
      </c>
      <c r="AZ8878" s="191">
        <v>60</v>
      </c>
      <c r="BA8878" s="191">
        <v>1</v>
      </c>
      <c r="BB8878" s="191">
        <v>858003.83801999991</v>
      </c>
    </row>
    <row r="8879" spans="48:54" x14ac:dyDescent="0.2">
      <c r="AV8879" s="191" t="str">
        <f t="shared" si="142"/>
        <v>534_RS_60_1_202425</v>
      </c>
      <c r="AW8879" s="191" t="s">
        <v>92</v>
      </c>
      <c r="AX8879" s="18">
        <v>202425</v>
      </c>
      <c r="AY8879" s="191">
        <v>534</v>
      </c>
      <c r="AZ8879" s="191">
        <v>60</v>
      </c>
      <c r="BA8879" s="191">
        <v>1</v>
      </c>
      <c r="BB8879" s="191">
        <v>547250.06046000007</v>
      </c>
    </row>
    <row r="8880" spans="48:54" x14ac:dyDescent="0.2">
      <c r="AV8880" s="191" t="str">
        <f t="shared" si="142"/>
        <v>536_RS_60_1_202425</v>
      </c>
      <c r="AW8880" s="191" t="s">
        <v>92</v>
      </c>
      <c r="AX8880" s="18">
        <v>202425</v>
      </c>
      <c r="AY8880" s="191">
        <v>536</v>
      </c>
      <c r="AZ8880" s="191">
        <v>60</v>
      </c>
      <c r="BA8880" s="191">
        <v>1</v>
      </c>
      <c r="BB8880" s="191">
        <v>526455.00499999989</v>
      </c>
    </row>
    <row r="8881" spans="48:54" x14ac:dyDescent="0.2">
      <c r="AV8881" s="191" t="str">
        <f t="shared" si="142"/>
        <v>538_RS_60_1_202425</v>
      </c>
      <c r="AW8881" s="191" t="s">
        <v>92</v>
      </c>
      <c r="AX8881" s="18">
        <v>202425</v>
      </c>
      <c r="AY8881" s="191">
        <v>538</v>
      </c>
      <c r="AZ8881" s="191">
        <v>60</v>
      </c>
      <c r="BA8881" s="191">
        <v>1</v>
      </c>
      <c r="BB8881" s="191">
        <v>437307.57773968758</v>
      </c>
    </row>
    <row r="8882" spans="48:54" x14ac:dyDescent="0.2">
      <c r="AV8882" s="191" t="str">
        <f t="shared" si="142"/>
        <v>540_RS_60_1_202425</v>
      </c>
      <c r="AW8882" s="191" t="s">
        <v>92</v>
      </c>
      <c r="AX8882" s="18">
        <v>202425</v>
      </c>
      <c r="AY8882" s="191">
        <v>540</v>
      </c>
      <c r="AZ8882" s="191">
        <v>60</v>
      </c>
      <c r="BA8882" s="191">
        <v>1</v>
      </c>
      <c r="BB8882" s="191">
        <v>863228.73000000021</v>
      </c>
    </row>
    <row r="8883" spans="48:54" x14ac:dyDescent="0.2">
      <c r="AV8883" s="191" t="str">
        <f t="shared" si="142"/>
        <v>542_RS_60_1_202425</v>
      </c>
      <c r="AW8883" s="191" t="s">
        <v>92</v>
      </c>
      <c r="AX8883" s="18">
        <v>202425</v>
      </c>
      <c r="AY8883" s="191">
        <v>542</v>
      </c>
      <c r="AZ8883" s="191">
        <v>60</v>
      </c>
      <c r="BA8883" s="191">
        <v>1</v>
      </c>
      <c r="BB8883" s="191">
        <v>231010.20806425498</v>
      </c>
    </row>
    <row r="8884" spans="48:54" x14ac:dyDescent="0.2">
      <c r="AV8884" s="191" t="str">
        <f t="shared" si="142"/>
        <v>544_RS_60_1_202425</v>
      </c>
      <c r="AW8884" s="191" t="s">
        <v>92</v>
      </c>
      <c r="AX8884" s="18">
        <v>202425</v>
      </c>
      <c r="AY8884" s="191">
        <v>544</v>
      </c>
      <c r="AZ8884" s="191">
        <v>60</v>
      </c>
      <c r="BA8884" s="191">
        <v>1</v>
      </c>
      <c r="BB8884" s="191">
        <v>647890.39489766757</v>
      </c>
    </row>
    <row r="8885" spans="48:54" x14ac:dyDescent="0.2">
      <c r="AV8885" s="191" t="str">
        <f t="shared" si="142"/>
        <v>545_RS_60_1_202425</v>
      </c>
      <c r="AW8885" s="191" t="s">
        <v>92</v>
      </c>
      <c r="AX8885" s="18">
        <v>202425</v>
      </c>
      <c r="AY8885" s="191">
        <v>545</v>
      </c>
      <c r="AZ8885" s="191">
        <v>60</v>
      </c>
      <c r="BA8885" s="191">
        <v>1</v>
      </c>
      <c r="BB8885" s="191">
        <v>282674.15548789798</v>
      </c>
    </row>
    <row r="8886" spans="48:54" x14ac:dyDescent="0.2">
      <c r="AV8886" s="191" t="str">
        <f t="shared" si="142"/>
        <v>546_RS_60_1_202425</v>
      </c>
      <c r="AW8886" s="191" t="s">
        <v>92</v>
      </c>
      <c r="AX8886" s="18">
        <v>202425</v>
      </c>
      <c r="AY8886" s="191">
        <v>546</v>
      </c>
      <c r="AZ8886" s="191">
        <v>60</v>
      </c>
      <c r="BA8886" s="191">
        <v>1</v>
      </c>
      <c r="BB8886" s="191">
        <v>338042.51899999997</v>
      </c>
    </row>
    <row r="8887" spans="48:54" x14ac:dyDescent="0.2">
      <c r="AV8887" s="191" t="str">
        <f t="shared" si="142"/>
        <v>548_RS_60_1_202425</v>
      </c>
      <c r="AW8887" s="191" t="s">
        <v>92</v>
      </c>
      <c r="AX8887" s="18">
        <v>202425</v>
      </c>
      <c r="AY8887" s="191">
        <v>548</v>
      </c>
      <c r="AZ8887" s="191">
        <v>60</v>
      </c>
      <c r="BA8887" s="191">
        <v>1</v>
      </c>
      <c r="BB8887" s="191">
        <v>362652.91982000001</v>
      </c>
    </row>
    <row r="8888" spans="48:54" x14ac:dyDescent="0.2">
      <c r="AV8888" s="191" t="str">
        <f t="shared" si="142"/>
        <v>550_RS_60_1_202425</v>
      </c>
      <c r="AW8888" s="191" t="s">
        <v>92</v>
      </c>
      <c r="AX8888" s="18">
        <v>202425</v>
      </c>
      <c r="AY8888" s="191">
        <v>550</v>
      </c>
      <c r="AZ8888" s="191">
        <v>60</v>
      </c>
      <c r="BA8888" s="191">
        <v>1</v>
      </c>
      <c r="BB8888" s="191">
        <v>587570.49873777782</v>
      </c>
    </row>
    <row r="8889" spans="48:54" x14ac:dyDescent="0.2">
      <c r="AV8889" s="191" t="str">
        <f t="shared" si="142"/>
        <v>552_RS_60_1_202425</v>
      </c>
      <c r="AW8889" s="191" t="s">
        <v>92</v>
      </c>
      <c r="AX8889" s="18">
        <v>202425</v>
      </c>
      <c r="AY8889" s="191">
        <v>552</v>
      </c>
      <c r="AZ8889" s="191">
        <v>60</v>
      </c>
      <c r="BA8889" s="191">
        <v>1</v>
      </c>
      <c r="BB8889" s="191">
        <v>1238748.0338499993</v>
      </c>
    </row>
    <row r="8890" spans="48:54" x14ac:dyDescent="0.2">
      <c r="AV8890" s="191" t="str">
        <f t="shared" si="142"/>
        <v>562_RS_60_1_202425</v>
      </c>
      <c r="AW8890" s="191" t="s">
        <v>92</v>
      </c>
      <c r="AX8890" s="18">
        <v>202425</v>
      </c>
      <c r="AY8890" s="191">
        <v>562</v>
      </c>
      <c r="AZ8890" s="191">
        <v>60</v>
      </c>
      <c r="BA8890" s="191">
        <v>1</v>
      </c>
      <c r="BB8890" s="191">
        <v>168999.9957</v>
      </c>
    </row>
    <row r="8891" spans="48:54" x14ac:dyDescent="0.2">
      <c r="AV8891" s="191" t="str">
        <f t="shared" si="142"/>
        <v>564_RS_60_1_202425</v>
      </c>
      <c r="AW8891" s="191" t="s">
        <v>92</v>
      </c>
      <c r="AX8891" s="18">
        <v>202425</v>
      </c>
      <c r="AY8891" s="191">
        <v>564</v>
      </c>
      <c r="AZ8891" s="191">
        <v>60</v>
      </c>
      <c r="BA8891" s="191">
        <v>1</v>
      </c>
      <c r="BB8891" s="191">
        <v>196027.03400000001</v>
      </c>
    </row>
    <row r="8892" spans="48:54" x14ac:dyDescent="0.2">
      <c r="AV8892" s="191" t="str">
        <f t="shared" si="142"/>
        <v>566_RS_60_1_202425</v>
      </c>
      <c r="AW8892" s="191" t="s">
        <v>92</v>
      </c>
      <c r="AX8892" s="18">
        <v>202425</v>
      </c>
      <c r="AY8892" s="191">
        <v>566</v>
      </c>
      <c r="AZ8892" s="191">
        <v>60</v>
      </c>
      <c r="BA8892" s="191">
        <v>1</v>
      </c>
      <c r="BB8892" s="191">
        <v>237506</v>
      </c>
    </row>
    <row r="8893" spans="48:54" x14ac:dyDescent="0.2">
      <c r="AV8893" s="191" t="str">
        <f t="shared" si="142"/>
        <v>568_RS_60_1_202425</v>
      </c>
      <c r="AW8893" s="191" t="s">
        <v>92</v>
      </c>
      <c r="AX8893" s="18">
        <v>202425</v>
      </c>
      <c r="AY8893" s="191">
        <v>568</v>
      </c>
      <c r="AZ8893" s="191">
        <v>60</v>
      </c>
      <c r="BA8893" s="191">
        <v>1</v>
      </c>
      <c r="BB8893" s="191">
        <v>465213.05517999991</v>
      </c>
    </row>
    <row r="8894" spans="48:54" x14ac:dyDescent="0.2">
      <c r="AV8894" s="191" t="str">
        <f t="shared" si="142"/>
        <v>572_RS_60_1_202425</v>
      </c>
      <c r="AW8894" s="191" t="s">
        <v>92</v>
      </c>
      <c r="AX8894" s="18">
        <v>202425</v>
      </c>
      <c r="AY8894" s="191">
        <v>572</v>
      </c>
      <c r="AZ8894" s="191">
        <v>60</v>
      </c>
      <c r="BA8894" s="191">
        <v>1</v>
      </c>
      <c r="BB8894" s="191">
        <v>63837.091</v>
      </c>
    </row>
    <row r="8895" spans="48:54" x14ac:dyDescent="0.2">
      <c r="AV8895" s="191" t="str">
        <f t="shared" si="142"/>
        <v>574_RS_60_1_202425</v>
      </c>
      <c r="AW8895" s="191" t="s">
        <v>92</v>
      </c>
      <c r="AX8895" s="18">
        <v>202425</v>
      </c>
      <c r="AY8895" s="191">
        <v>574</v>
      </c>
      <c r="AZ8895" s="191">
        <v>60</v>
      </c>
      <c r="BA8895" s="191">
        <v>1</v>
      </c>
      <c r="BB8895" s="191">
        <v>44633.726999999999</v>
      </c>
    </row>
    <row r="8896" spans="48:54" x14ac:dyDescent="0.2">
      <c r="AV8896" s="191" t="str">
        <f t="shared" si="142"/>
        <v>576_RS_60_1_202425</v>
      </c>
      <c r="AW8896" s="191" t="s">
        <v>92</v>
      </c>
      <c r="AX8896" s="18">
        <v>202425</v>
      </c>
      <c r="AY8896" s="191">
        <v>576</v>
      </c>
      <c r="AZ8896" s="191">
        <v>60</v>
      </c>
      <c r="BA8896" s="191">
        <v>1</v>
      </c>
      <c r="BB8896" s="191">
        <v>93071.227319999685</v>
      </c>
    </row>
    <row r="8897" spans="48:54" x14ac:dyDescent="0.2">
      <c r="AV8897" s="191" t="str">
        <f t="shared" si="142"/>
        <v>582_RS_60_1_202425</v>
      </c>
      <c r="AW8897" s="191" t="s">
        <v>92</v>
      </c>
      <c r="AX8897" s="18">
        <v>202425</v>
      </c>
      <c r="AY8897" s="191">
        <v>582</v>
      </c>
      <c r="AZ8897" s="191">
        <v>60</v>
      </c>
      <c r="BA8897" s="191">
        <v>1</v>
      </c>
      <c r="BB8897" s="191">
        <v>8285.7745599999998</v>
      </c>
    </row>
    <row r="8898" spans="48:54" x14ac:dyDescent="0.2">
      <c r="AV8898" s="191" t="str">
        <f t="shared" si="142"/>
        <v>584_RS_60_1_202425</v>
      </c>
      <c r="AW8898" s="191" t="s">
        <v>92</v>
      </c>
      <c r="AX8898" s="18">
        <v>202425</v>
      </c>
      <c r="AY8898" s="191">
        <v>584</v>
      </c>
      <c r="AZ8898" s="191">
        <v>60</v>
      </c>
      <c r="BA8898" s="191">
        <v>1</v>
      </c>
      <c r="BB8898" s="191">
        <v>11095</v>
      </c>
    </row>
    <row r="8899" spans="48:54" x14ac:dyDescent="0.2">
      <c r="AV8899" s="191" t="str">
        <f t="shared" si="142"/>
        <v>586_RS_60_1_202425</v>
      </c>
      <c r="AW8899" s="191" t="s">
        <v>92</v>
      </c>
      <c r="AX8899" s="18">
        <v>202425</v>
      </c>
      <c r="AY8899" s="191">
        <v>586</v>
      </c>
      <c r="AZ8899" s="191">
        <v>60</v>
      </c>
      <c r="BA8899" s="191">
        <v>1</v>
      </c>
      <c r="BB8899" s="191">
        <v>10214.216</v>
      </c>
    </row>
    <row r="8900" spans="48:54" x14ac:dyDescent="0.2">
      <c r="AV8900" s="191" t="str">
        <f t="shared" ref="AV8900:AV8963" si="143">AY8900&amp;"_"&amp;AW8900&amp;"_"&amp;AZ8900&amp;"_"&amp;BA8900&amp;"_"&amp;AX8900</f>
        <v>512_RS_60_2_202425</v>
      </c>
      <c r="AW8900" s="191" t="s">
        <v>92</v>
      </c>
      <c r="AX8900" s="18">
        <v>202425</v>
      </c>
      <c r="AY8900" s="191">
        <v>512</v>
      </c>
      <c r="AZ8900" s="191">
        <v>60</v>
      </c>
      <c r="BA8900" s="191">
        <v>2</v>
      </c>
      <c r="BB8900" s="191">
        <v>-45856.668999999994</v>
      </c>
    </row>
    <row r="8901" spans="48:54" x14ac:dyDescent="0.2">
      <c r="AV8901" s="191" t="str">
        <f t="shared" si="143"/>
        <v>514_RS_60_2_202425</v>
      </c>
      <c r="AW8901" s="191" t="s">
        <v>92</v>
      </c>
      <c r="AX8901" s="18">
        <v>202425</v>
      </c>
      <c r="AY8901" s="191">
        <v>514</v>
      </c>
      <c r="AZ8901" s="191">
        <v>60</v>
      </c>
      <c r="BA8901" s="191">
        <v>2</v>
      </c>
      <c r="BB8901" s="191">
        <v>-106734.71052729999</v>
      </c>
    </row>
    <row r="8902" spans="48:54" x14ac:dyDescent="0.2">
      <c r="AV8902" s="191" t="str">
        <f t="shared" si="143"/>
        <v>516_RS_60_2_202425</v>
      </c>
      <c r="AW8902" s="191" t="s">
        <v>92</v>
      </c>
      <c r="AX8902" s="18">
        <v>202425</v>
      </c>
      <c r="AY8902" s="191">
        <v>516</v>
      </c>
      <c r="AZ8902" s="191">
        <v>60</v>
      </c>
      <c r="BA8902" s="191">
        <v>2</v>
      </c>
      <c r="BB8902" s="191">
        <v>-71577.432882279565</v>
      </c>
    </row>
    <row r="8903" spans="48:54" x14ac:dyDescent="0.2">
      <c r="AV8903" s="191" t="str">
        <f t="shared" si="143"/>
        <v>518_RS_60_2_202425</v>
      </c>
      <c r="AW8903" s="191" t="s">
        <v>92</v>
      </c>
      <c r="AX8903" s="18">
        <v>202425</v>
      </c>
      <c r="AY8903" s="191">
        <v>518</v>
      </c>
      <c r="AZ8903" s="191">
        <v>60</v>
      </c>
      <c r="BA8903" s="191">
        <v>2</v>
      </c>
      <c r="BB8903" s="191">
        <v>-35568.298081213259</v>
      </c>
    </row>
    <row r="8904" spans="48:54" x14ac:dyDescent="0.2">
      <c r="AV8904" s="191" t="str">
        <f t="shared" si="143"/>
        <v>520_RS_60_2_202425</v>
      </c>
      <c r="AW8904" s="191" t="s">
        <v>92</v>
      </c>
      <c r="AX8904" s="18">
        <v>202425</v>
      </c>
      <c r="AY8904" s="191">
        <v>520</v>
      </c>
      <c r="AZ8904" s="191">
        <v>60</v>
      </c>
      <c r="BA8904" s="191">
        <v>2</v>
      </c>
      <c r="BB8904" s="191">
        <v>-56911.371999999981</v>
      </c>
    </row>
    <row r="8905" spans="48:54" x14ac:dyDescent="0.2">
      <c r="AV8905" s="191" t="str">
        <f t="shared" si="143"/>
        <v>522_RS_60_2_202425</v>
      </c>
      <c r="AW8905" s="191" t="s">
        <v>92</v>
      </c>
      <c r="AX8905" s="18">
        <v>202425</v>
      </c>
      <c r="AY8905" s="191">
        <v>522</v>
      </c>
      <c r="AZ8905" s="191">
        <v>60</v>
      </c>
      <c r="BA8905" s="191">
        <v>2</v>
      </c>
      <c r="BB8905" s="191">
        <v>-43296.641443699991</v>
      </c>
    </row>
    <row r="8906" spans="48:54" x14ac:dyDescent="0.2">
      <c r="AV8906" s="191" t="str">
        <f t="shared" si="143"/>
        <v>524_RS_60_2_202425</v>
      </c>
      <c r="AW8906" s="191" t="s">
        <v>92</v>
      </c>
      <c r="AX8906" s="18">
        <v>202425</v>
      </c>
      <c r="AY8906" s="191">
        <v>524</v>
      </c>
      <c r="AZ8906" s="191">
        <v>60</v>
      </c>
      <c r="BA8906" s="191">
        <v>2</v>
      </c>
      <c r="BB8906" s="191">
        <v>-103897.14295000001</v>
      </c>
    </row>
    <row r="8907" spans="48:54" x14ac:dyDescent="0.2">
      <c r="AV8907" s="191" t="str">
        <f t="shared" si="143"/>
        <v>526_RS_60_2_202425</v>
      </c>
      <c r="AW8907" s="191" t="s">
        <v>92</v>
      </c>
      <c r="AX8907" s="18">
        <v>202425</v>
      </c>
      <c r="AY8907" s="191">
        <v>526</v>
      </c>
      <c r="AZ8907" s="191">
        <v>60</v>
      </c>
      <c r="BA8907" s="191">
        <v>2</v>
      </c>
      <c r="BB8907" s="191">
        <v>-64132.552499999998</v>
      </c>
    </row>
    <row r="8908" spans="48:54" x14ac:dyDescent="0.2">
      <c r="AV8908" s="191" t="str">
        <f t="shared" si="143"/>
        <v>528_RS_60_2_202425</v>
      </c>
      <c r="AW8908" s="191" t="s">
        <v>92</v>
      </c>
      <c r="AX8908" s="18">
        <v>202425</v>
      </c>
      <c r="AY8908" s="191">
        <v>528</v>
      </c>
      <c r="AZ8908" s="191">
        <v>60</v>
      </c>
      <c r="BA8908" s="191">
        <v>2</v>
      </c>
      <c r="BB8908" s="191">
        <v>-74152</v>
      </c>
    </row>
    <row r="8909" spans="48:54" x14ac:dyDescent="0.2">
      <c r="AV8909" s="191" t="str">
        <f t="shared" si="143"/>
        <v>530_RS_60_2_202425</v>
      </c>
      <c r="AW8909" s="191" t="s">
        <v>92</v>
      </c>
      <c r="AX8909" s="18">
        <v>202425</v>
      </c>
      <c r="AY8909" s="191">
        <v>530</v>
      </c>
      <c r="AZ8909" s="191">
        <v>60</v>
      </c>
      <c r="BA8909" s="191">
        <v>2</v>
      </c>
      <c r="BB8909" s="191">
        <v>-157023.49982999999</v>
      </c>
    </row>
    <row r="8910" spans="48:54" x14ac:dyDescent="0.2">
      <c r="AV8910" s="191" t="str">
        <f t="shared" si="143"/>
        <v>532_RS_60_2_202425</v>
      </c>
      <c r="AW8910" s="191" t="s">
        <v>92</v>
      </c>
      <c r="AX8910" s="18">
        <v>202425</v>
      </c>
      <c r="AY8910" s="191">
        <v>532</v>
      </c>
      <c r="AZ8910" s="191">
        <v>60</v>
      </c>
      <c r="BA8910" s="191">
        <v>2</v>
      </c>
      <c r="BB8910" s="191">
        <v>-126618.66566999997</v>
      </c>
    </row>
    <row r="8911" spans="48:54" x14ac:dyDescent="0.2">
      <c r="AV8911" s="191" t="str">
        <f t="shared" si="143"/>
        <v>534_RS_60_2_202425</v>
      </c>
      <c r="AW8911" s="191" t="s">
        <v>92</v>
      </c>
      <c r="AX8911" s="18">
        <v>202425</v>
      </c>
      <c r="AY8911" s="191">
        <v>534</v>
      </c>
      <c r="AZ8911" s="191">
        <v>60</v>
      </c>
      <c r="BA8911" s="191">
        <v>2</v>
      </c>
      <c r="BB8911" s="191">
        <v>-70569.020900000003</v>
      </c>
    </row>
    <row r="8912" spans="48:54" x14ac:dyDescent="0.2">
      <c r="AV8912" s="191" t="str">
        <f t="shared" si="143"/>
        <v>536_RS_60_2_202425</v>
      </c>
      <c r="AW8912" s="191" t="s">
        <v>92</v>
      </c>
      <c r="AX8912" s="18">
        <v>202425</v>
      </c>
      <c r="AY8912" s="191">
        <v>536</v>
      </c>
      <c r="AZ8912" s="191">
        <v>60</v>
      </c>
      <c r="BA8912" s="191">
        <v>2</v>
      </c>
      <c r="BB8912" s="191">
        <v>-82461.285999999993</v>
      </c>
    </row>
    <row r="8913" spans="48:54" x14ac:dyDescent="0.2">
      <c r="AV8913" s="191" t="str">
        <f t="shared" si="143"/>
        <v>538_RS_60_2_202425</v>
      </c>
      <c r="AW8913" s="191" t="s">
        <v>92</v>
      </c>
      <c r="AX8913" s="18">
        <v>202425</v>
      </c>
      <c r="AY8913" s="191">
        <v>538</v>
      </c>
      <c r="AZ8913" s="191">
        <v>60</v>
      </c>
      <c r="BA8913" s="191">
        <v>2</v>
      </c>
      <c r="BB8913" s="191">
        <v>-49034.081970062907</v>
      </c>
    </row>
    <row r="8914" spans="48:54" x14ac:dyDescent="0.2">
      <c r="AV8914" s="191" t="str">
        <f t="shared" si="143"/>
        <v>540_RS_60_2_202425</v>
      </c>
      <c r="AW8914" s="191" t="s">
        <v>92</v>
      </c>
      <c r="AX8914" s="18">
        <v>202425</v>
      </c>
      <c r="AY8914" s="191">
        <v>540</v>
      </c>
      <c r="AZ8914" s="191">
        <v>60</v>
      </c>
      <c r="BA8914" s="191">
        <v>2</v>
      </c>
      <c r="BB8914" s="191">
        <v>-125734.82400000004</v>
      </c>
    </row>
    <row r="8915" spans="48:54" x14ac:dyDescent="0.2">
      <c r="AV8915" s="191" t="str">
        <f t="shared" si="143"/>
        <v>542_RS_60_2_202425</v>
      </c>
      <c r="AW8915" s="191" t="s">
        <v>92</v>
      </c>
      <c r="AX8915" s="18">
        <v>202425</v>
      </c>
      <c r="AY8915" s="191">
        <v>542</v>
      </c>
      <c r="AZ8915" s="191">
        <v>60</v>
      </c>
      <c r="BA8915" s="191">
        <v>2</v>
      </c>
      <c r="BB8915" s="191">
        <v>-22794.740939999996</v>
      </c>
    </row>
    <row r="8916" spans="48:54" x14ac:dyDescent="0.2">
      <c r="AV8916" s="191" t="str">
        <f t="shared" si="143"/>
        <v>544_RS_60_2_202425</v>
      </c>
      <c r="AW8916" s="191" t="s">
        <v>92</v>
      </c>
      <c r="AX8916" s="18">
        <v>202425</v>
      </c>
      <c r="AY8916" s="191">
        <v>544</v>
      </c>
      <c r="AZ8916" s="191">
        <v>60</v>
      </c>
      <c r="BA8916" s="191">
        <v>2</v>
      </c>
      <c r="BB8916" s="191">
        <v>-99044.330187500003</v>
      </c>
    </row>
    <row r="8917" spans="48:54" x14ac:dyDescent="0.2">
      <c r="AV8917" s="191" t="str">
        <f t="shared" si="143"/>
        <v>545_RS_60_2_202425</v>
      </c>
      <c r="AW8917" s="191" t="s">
        <v>92</v>
      </c>
      <c r="AX8917" s="18">
        <v>202425</v>
      </c>
      <c r="AY8917" s="191">
        <v>545</v>
      </c>
      <c r="AZ8917" s="191">
        <v>60</v>
      </c>
      <c r="BA8917" s="191">
        <v>2</v>
      </c>
      <c r="BB8917" s="191">
        <v>-48210.18321578866</v>
      </c>
    </row>
    <row r="8918" spans="48:54" x14ac:dyDescent="0.2">
      <c r="AV8918" s="191" t="str">
        <f t="shared" si="143"/>
        <v>546_RS_60_2_202425</v>
      </c>
      <c r="AW8918" s="191" t="s">
        <v>92</v>
      </c>
      <c r="AX8918" s="18">
        <v>202425</v>
      </c>
      <c r="AY8918" s="191">
        <v>546</v>
      </c>
      <c r="AZ8918" s="191">
        <v>60</v>
      </c>
      <c r="BA8918" s="191">
        <v>2</v>
      </c>
      <c r="BB8918" s="191">
        <v>-46700.273000000001</v>
      </c>
    </row>
    <row r="8919" spans="48:54" x14ac:dyDescent="0.2">
      <c r="AV8919" s="191" t="str">
        <f t="shared" si="143"/>
        <v>548_RS_60_2_202425</v>
      </c>
      <c r="AW8919" s="191" t="s">
        <v>92</v>
      </c>
      <c r="AX8919" s="18">
        <v>202425</v>
      </c>
      <c r="AY8919" s="191">
        <v>548</v>
      </c>
      <c r="AZ8919" s="191">
        <v>60</v>
      </c>
      <c r="BA8919" s="191">
        <v>2</v>
      </c>
      <c r="BB8919" s="191">
        <v>-120549.15717000002</v>
      </c>
    </row>
    <row r="8920" spans="48:54" x14ac:dyDescent="0.2">
      <c r="AV8920" s="191" t="str">
        <f t="shared" si="143"/>
        <v>550_RS_60_2_202425</v>
      </c>
      <c r="AW8920" s="191" t="s">
        <v>92</v>
      </c>
      <c r="AX8920" s="18">
        <v>202425</v>
      </c>
      <c r="AY8920" s="191">
        <v>550</v>
      </c>
      <c r="AZ8920" s="191">
        <v>60</v>
      </c>
      <c r="BA8920" s="191">
        <v>2</v>
      </c>
      <c r="BB8920" s="191">
        <v>-81862.726590000035</v>
      </c>
    </row>
    <row r="8921" spans="48:54" x14ac:dyDescent="0.2">
      <c r="AV8921" s="191" t="str">
        <f t="shared" si="143"/>
        <v>552_RS_60_2_202425</v>
      </c>
      <c r="AW8921" s="191" t="s">
        <v>92</v>
      </c>
      <c r="AX8921" s="18">
        <v>202425</v>
      </c>
      <c r="AY8921" s="191">
        <v>552</v>
      </c>
      <c r="AZ8921" s="191">
        <v>60</v>
      </c>
      <c r="BA8921" s="191">
        <v>2</v>
      </c>
      <c r="BB8921" s="191">
        <v>-177687.82021999982</v>
      </c>
    </row>
    <row r="8922" spans="48:54" x14ac:dyDescent="0.2">
      <c r="AV8922" s="191" t="str">
        <f t="shared" si="143"/>
        <v>562_RS_60_2_202425</v>
      </c>
      <c r="AW8922" s="191" t="s">
        <v>92</v>
      </c>
      <c r="AX8922" s="18">
        <v>202425</v>
      </c>
      <c r="AY8922" s="191">
        <v>562</v>
      </c>
      <c r="AZ8922" s="191">
        <v>60</v>
      </c>
      <c r="BA8922" s="191">
        <v>2</v>
      </c>
      <c r="BB8922" s="191">
        <v>-12269.51527</v>
      </c>
    </row>
    <row r="8923" spans="48:54" x14ac:dyDescent="0.2">
      <c r="AV8923" s="191" t="str">
        <f t="shared" si="143"/>
        <v>564_RS_60_2_202425</v>
      </c>
      <c r="AW8923" s="191" t="s">
        <v>92</v>
      </c>
      <c r="AX8923" s="18">
        <v>202425</v>
      </c>
      <c r="AY8923" s="191">
        <v>564</v>
      </c>
      <c r="AZ8923" s="191">
        <v>60</v>
      </c>
      <c r="BA8923" s="191">
        <v>2</v>
      </c>
      <c r="BB8923" s="191">
        <v>-7325.8609999999999</v>
      </c>
    </row>
    <row r="8924" spans="48:54" x14ac:dyDescent="0.2">
      <c r="AV8924" s="191" t="str">
        <f t="shared" si="143"/>
        <v>566_RS_60_2_202425</v>
      </c>
      <c r="AW8924" s="191" t="s">
        <v>92</v>
      </c>
      <c r="AX8924" s="18">
        <v>202425</v>
      </c>
      <c r="AY8924" s="191">
        <v>566</v>
      </c>
      <c r="AZ8924" s="191">
        <v>60</v>
      </c>
      <c r="BA8924" s="191">
        <v>2</v>
      </c>
      <c r="BB8924" s="191">
        <v>-15013</v>
      </c>
    </row>
    <row r="8925" spans="48:54" x14ac:dyDescent="0.2">
      <c r="AV8925" s="191" t="str">
        <f t="shared" si="143"/>
        <v>568_RS_60_2_202425</v>
      </c>
      <c r="AW8925" s="191" t="s">
        <v>92</v>
      </c>
      <c r="AX8925" s="18">
        <v>202425</v>
      </c>
      <c r="AY8925" s="191">
        <v>568</v>
      </c>
      <c r="AZ8925" s="191">
        <v>60</v>
      </c>
      <c r="BA8925" s="191">
        <v>2</v>
      </c>
      <c r="BB8925" s="191">
        <v>-18363.868210000001</v>
      </c>
    </row>
    <row r="8926" spans="48:54" x14ac:dyDescent="0.2">
      <c r="AV8926" s="191" t="str">
        <f t="shared" si="143"/>
        <v>572_RS_60_2_202425</v>
      </c>
      <c r="AW8926" s="191" t="s">
        <v>92</v>
      </c>
      <c r="AX8926" s="18">
        <v>202425</v>
      </c>
      <c r="AY8926" s="191">
        <v>572</v>
      </c>
      <c r="AZ8926" s="191">
        <v>60</v>
      </c>
      <c r="BA8926" s="191">
        <v>2</v>
      </c>
      <c r="BB8926" s="191">
        <v>-1197.9169999999999</v>
      </c>
    </row>
    <row r="8927" spans="48:54" x14ac:dyDescent="0.2">
      <c r="AV8927" s="191" t="str">
        <f t="shared" si="143"/>
        <v>574_RS_60_2_202425</v>
      </c>
      <c r="AW8927" s="191" t="s">
        <v>92</v>
      </c>
      <c r="AX8927" s="18">
        <v>202425</v>
      </c>
      <c r="AY8927" s="191">
        <v>574</v>
      </c>
      <c r="AZ8927" s="191">
        <v>60</v>
      </c>
      <c r="BA8927" s="191">
        <v>2</v>
      </c>
      <c r="BB8927" s="191">
        <v>-1019.027</v>
      </c>
    </row>
    <row r="8928" spans="48:54" x14ac:dyDescent="0.2">
      <c r="AV8928" s="191" t="str">
        <f t="shared" si="143"/>
        <v>576_RS_60_2_202425</v>
      </c>
      <c r="AW8928" s="191" t="s">
        <v>92</v>
      </c>
      <c r="AX8928" s="18">
        <v>202425</v>
      </c>
      <c r="AY8928" s="191">
        <v>576</v>
      </c>
      <c r="AZ8928" s="191">
        <v>60</v>
      </c>
      <c r="BA8928" s="191">
        <v>2</v>
      </c>
      <c r="BB8928" s="191">
        <v>-3518.1790000000001</v>
      </c>
    </row>
    <row r="8929" spans="48:54" x14ac:dyDescent="0.2">
      <c r="AV8929" s="191" t="str">
        <f t="shared" si="143"/>
        <v>582_RS_60_2_202425</v>
      </c>
      <c r="AW8929" s="191" t="s">
        <v>92</v>
      </c>
      <c r="AX8929" s="18">
        <v>202425</v>
      </c>
      <c r="AY8929" s="191">
        <v>582</v>
      </c>
      <c r="AZ8929" s="191">
        <v>60</v>
      </c>
      <c r="BA8929" s="191">
        <v>2</v>
      </c>
      <c r="BB8929" s="191">
        <v>-1319.0962000000002</v>
      </c>
    </row>
    <row r="8930" spans="48:54" x14ac:dyDescent="0.2">
      <c r="AV8930" s="191" t="str">
        <f t="shared" si="143"/>
        <v>584_RS_60_2_202425</v>
      </c>
      <c r="AW8930" s="191" t="s">
        <v>92</v>
      </c>
      <c r="AX8930" s="18">
        <v>202425</v>
      </c>
      <c r="AY8930" s="191">
        <v>584</v>
      </c>
      <c r="AZ8930" s="191">
        <v>60</v>
      </c>
      <c r="BA8930" s="191">
        <v>2</v>
      </c>
      <c r="BB8930" s="191">
        <v>-4724</v>
      </c>
    </row>
    <row r="8931" spans="48:54" x14ac:dyDescent="0.2">
      <c r="AV8931" s="191" t="str">
        <f t="shared" si="143"/>
        <v>586_RS_60_2_202425</v>
      </c>
      <c r="AW8931" s="191" t="s">
        <v>92</v>
      </c>
      <c r="AX8931" s="18">
        <v>202425</v>
      </c>
      <c r="AY8931" s="191">
        <v>586</v>
      </c>
      <c r="AZ8931" s="191">
        <v>60</v>
      </c>
      <c r="BA8931" s="191">
        <v>2</v>
      </c>
      <c r="BB8931" s="191">
        <v>-2621.12</v>
      </c>
    </row>
    <row r="8932" spans="48:54" x14ac:dyDescent="0.2">
      <c r="AV8932" s="191" t="str">
        <f t="shared" si="143"/>
        <v>512_RS_60_4_202425</v>
      </c>
      <c r="AW8932" s="191" t="s">
        <v>92</v>
      </c>
      <c r="AX8932" s="18">
        <v>202425</v>
      </c>
      <c r="AY8932" s="191">
        <v>512</v>
      </c>
      <c r="AZ8932" s="191">
        <v>60</v>
      </c>
      <c r="BA8932" s="191">
        <v>4</v>
      </c>
      <c r="BB8932" s="191">
        <v>218422.823</v>
      </c>
    </row>
    <row r="8933" spans="48:54" x14ac:dyDescent="0.2">
      <c r="AV8933" s="191" t="str">
        <f t="shared" si="143"/>
        <v>514_RS_60_4_202425</v>
      </c>
      <c r="AW8933" s="191" t="s">
        <v>92</v>
      </c>
      <c r="AX8933" s="18">
        <v>202425</v>
      </c>
      <c r="AY8933" s="191">
        <v>514</v>
      </c>
      <c r="AZ8933" s="191">
        <v>60</v>
      </c>
      <c r="BA8933" s="191">
        <v>4</v>
      </c>
      <c r="BB8933" s="191">
        <v>437541.24712081935</v>
      </c>
    </row>
    <row r="8934" spans="48:54" x14ac:dyDescent="0.2">
      <c r="AV8934" s="191" t="str">
        <f t="shared" si="143"/>
        <v>516_RS_60_4_202425</v>
      </c>
      <c r="AW8934" s="191" t="s">
        <v>92</v>
      </c>
      <c r="AX8934" s="18">
        <v>202425</v>
      </c>
      <c r="AY8934" s="191">
        <v>516</v>
      </c>
      <c r="AZ8934" s="191">
        <v>60</v>
      </c>
      <c r="BA8934" s="191">
        <v>4</v>
      </c>
      <c r="BB8934" s="191">
        <v>350879.07561867498</v>
      </c>
    </row>
    <row r="8935" spans="48:54" x14ac:dyDescent="0.2">
      <c r="AV8935" s="191" t="str">
        <f t="shared" si="143"/>
        <v>518_RS_60_4_202425</v>
      </c>
      <c r="AW8935" s="191" t="s">
        <v>92</v>
      </c>
      <c r="AX8935" s="18">
        <v>202425</v>
      </c>
      <c r="AY8935" s="191">
        <v>518</v>
      </c>
      <c r="AZ8935" s="191">
        <v>60</v>
      </c>
      <c r="BA8935" s="191">
        <v>4</v>
      </c>
      <c r="BB8935" s="191">
        <v>303375.29531049915</v>
      </c>
    </row>
    <row r="8936" spans="48:54" x14ac:dyDescent="0.2">
      <c r="AV8936" s="191" t="str">
        <f t="shared" si="143"/>
        <v>520_RS_60_4_202425</v>
      </c>
      <c r="AW8936" s="191" t="s">
        <v>92</v>
      </c>
      <c r="AX8936" s="18">
        <v>202425</v>
      </c>
      <c r="AY8936" s="191">
        <v>520</v>
      </c>
      <c r="AZ8936" s="191">
        <v>60</v>
      </c>
      <c r="BA8936" s="191">
        <v>4</v>
      </c>
      <c r="BB8936" s="191">
        <v>433262.18400000007</v>
      </c>
    </row>
    <row r="8937" spans="48:54" x14ac:dyDescent="0.2">
      <c r="AV8937" s="191" t="str">
        <f t="shared" si="143"/>
        <v>522_RS_60_4_202425</v>
      </c>
      <c r="AW8937" s="191" t="s">
        <v>92</v>
      </c>
      <c r="AX8937" s="18">
        <v>202425</v>
      </c>
      <c r="AY8937" s="191">
        <v>522</v>
      </c>
      <c r="AZ8937" s="191">
        <v>60</v>
      </c>
      <c r="BA8937" s="191">
        <v>4</v>
      </c>
      <c r="BB8937" s="191">
        <v>390060.29043830017</v>
      </c>
    </row>
    <row r="8938" spans="48:54" x14ac:dyDescent="0.2">
      <c r="AV8938" s="191" t="str">
        <f t="shared" si="143"/>
        <v>524_RS_60_4_202425</v>
      </c>
      <c r="AW8938" s="191" t="s">
        <v>92</v>
      </c>
      <c r="AX8938" s="18">
        <v>202425</v>
      </c>
      <c r="AY8938" s="191">
        <v>524</v>
      </c>
      <c r="AZ8938" s="191">
        <v>60</v>
      </c>
      <c r="BA8938" s="191">
        <v>4</v>
      </c>
      <c r="BB8938" s="191">
        <v>412276.73354809132</v>
      </c>
    </row>
    <row r="8939" spans="48:54" x14ac:dyDescent="0.2">
      <c r="AV8939" s="191" t="str">
        <f t="shared" si="143"/>
        <v>526_RS_60_4_202425</v>
      </c>
      <c r="AW8939" s="191" t="s">
        <v>92</v>
      </c>
      <c r="AX8939" s="18">
        <v>202425</v>
      </c>
      <c r="AY8939" s="191">
        <v>526</v>
      </c>
      <c r="AZ8939" s="191">
        <v>60</v>
      </c>
      <c r="BA8939" s="191">
        <v>4</v>
      </c>
      <c r="BB8939" s="191">
        <v>221654.28650000002</v>
      </c>
    </row>
    <row r="8940" spans="48:54" x14ac:dyDescent="0.2">
      <c r="AV8940" s="191" t="str">
        <f t="shared" si="143"/>
        <v>528_RS_60_4_202425</v>
      </c>
      <c r="AW8940" s="191" t="s">
        <v>92</v>
      </c>
      <c r="AX8940" s="18">
        <v>202425</v>
      </c>
      <c r="AY8940" s="191">
        <v>528</v>
      </c>
      <c r="AZ8940" s="191">
        <v>60</v>
      </c>
      <c r="BA8940" s="191">
        <v>4</v>
      </c>
      <c r="BB8940" s="191">
        <v>367311</v>
      </c>
    </row>
    <row r="8941" spans="48:54" x14ac:dyDescent="0.2">
      <c r="AV8941" s="191" t="str">
        <f t="shared" si="143"/>
        <v>530_RS_60_4_202425</v>
      </c>
      <c r="AW8941" s="191" t="s">
        <v>92</v>
      </c>
      <c r="AX8941" s="18">
        <v>202425</v>
      </c>
      <c r="AY8941" s="191">
        <v>530</v>
      </c>
      <c r="AZ8941" s="191">
        <v>60</v>
      </c>
      <c r="BA8941" s="191">
        <v>4</v>
      </c>
      <c r="BB8941" s="191">
        <v>570348.00406999979</v>
      </c>
    </row>
    <row r="8942" spans="48:54" x14ac:dyDescent="0.2">
      <c r="AV8942" s="191" t="str">
        <f t="shared" si="143"/>
        <v>532_RS_60_4_202425</v>
      </c>
      <c r="AW8942" s="191" t="s">
        <v>92</v>
      </c>
      <c r="AX8942" s="18">
        <v>202425</v>
      </c>
      <c r="AY8942" s="191">
        <v>532</v>
      </c>
      <c r="AZ8942" s="191">
        <v>60</v>
      </c>
      <c r="BA8942" s="191">
        <v>4</v>
      </c>
      <c r="BB8942" s="191">
        <v>731385.17235000001</v>
      </c>
    </row>
    <row r="8943" spans="48:54" x14ac:dyDescent="0.2">
      <c r="AV8943" s="191" t="str">
        <f t="shared" si="143"/>
        <v>534_RS_60_4_202425</v>
      </c>
      <c r="AW8943" s="191" t="s">
        <v>92</v>
      </c>
      <c r="AX8943" s="18">
        <v>202425</v>
      </c>
      <c r="AY8943" s="191">
        <v>534</v>
      </c>
      <c r="AZ8943" s="191">
        <v>60</v>
      </c>
      <c r="BA8943" s="191">
        <v>4</v>
      </c>
      <c r="BB8943" s="191">
        <v>476681.03956</v>
      </c>
    </row>
    <row r="8944" spans="48:54" x14ac:dyDescent="0.2">
      <c r="AV8944" s="191" t="str">
        <f t="shared" si="143"/>
        <v>536_RS_60_4_202425</v>
      </c>
      <c r="AW8944" s="191" t="s">
        <v>92</v>
      </c>
      <c r="AX8944" s="18">
        <v>202425</v>
      </c>
      <c r="AY8944" s="191">
        <v>536</v>
      </c>
      <c r="AZ8944" s="191">
        <v>60</v>
      </c>
      <c r="BA8944" s="191">
        <v>4</v>
      </c>
      <c r="BB8944" s="191">
        <v>443993.71900000004</v>
      </c>
    </row>
    <row r="8945" spans="48:54" x14ac:dyDescent="0.2">
      <c r="AV8945" s="191" t="str">
        <f t="shared" si="143"/>
        <v>538_RS_60_4_202425</v>
      </c>
      <c r="AW8945" s="191" t="s">
        <v>92</v>
      </c>
      <c r="AX8945" s="18">
        <v>202425</v>
      </c>
      <c r="AY8945" s="191">
        <v>538</v>
      </c>
      <c r="AZ8945" s="191">
        <v>60</v>
      </c>
      <c r="BA8945" s="191">
        <v>4</v>
      </c>
      <c r="BB8945" s="191">
        <v>388273.4957696246</v>
      </c>
    </row>
    <row r="8946" spans="48:54" x14ac:dyDescent="0.2">
      <c r="AV8946" s="191" t="str">
        <f t="shared" si="143"/>
        <v>540_RS_60_4_202425</v>
      </c>
      <c r="AW8946" s="191" t="s">
        <v>92</v>
      </c>
      <c r="AX8946" s="18">
        <v>202425</v>
      </c>
      <c r="AY8946" s="191">
        <v>540</v>
      </c>
      <c r="AZ8946" s="191">
        <v>60</v>
      </c>
      <c r="BA8946" s="191">
        <v>4</v>
      </c>
      <c r="BB8946" s="191">
        <v>737493.90599999984</v>
      </c>
    </row>
    <row r="8947" spans="48:54" x14ac:dyDescent="0.2">
      <c r="AV8947" s="191" t="str">
        <f t="shared" si="143"/>
        <v>542_RS_60_4_202425</v>
      </c>
      <c r="AW8947" s="191" t="s">
        <v>92</v>
      </c>
      <c r="AX8947" s="18">
        <v>202425</v>
      </c>
      <c r="AY8947" s="191">
        <v>542</v>
      </c>
      <c r="AZ8947" s="191">
        <v>60</v>
      </c>
      <c r="BA8947" s="191">
        <v>4</v>
      </c>
      <c r="BB8947" s="191">
        <v>208215.46712425497</v>
      </c>
    </row>
    <row r="8948" spans="48:54" x14ac:dyDescent="0.2">
      <c r="AV8948" s="191" t="str">
        <f t="shared" si="143"/>
        <v>544_RS_60_4_202425</v>
      </c>
      <c r="AW8948" s="191" t="s">
        <v>92</v>
      </c>
      <c r="AX8948" s="18">
        <v>202425</v>
      </c>
      <c r="AY8948" s="191">
        <v>544</v>
      </c>
      <c r="AZ8948" s="191">
        <v>60</v>
      </c>
      <c r="BA8948" s="191">
        <v>4</v>
      </c>
      <c r="BB8948" s="191">
        <v>548846.06471016759</v>
      </c>
    </row>
    <row r="8949" spans="48:54" x14ac:dyDescent="0.2">
      <c r="AV8949" s="191" t="str">
        <f t="shared" si="143"/>
        <v>545_RS_60_4_202425</v>
      </c>
      <c r="AW8949" s="191" t="s">
        <v>92</v>
      </c>
      <c r="AX8949" s="18">
        <v>202425</v>
      </c>
      <c r="AY8949" s="191">
        <v>545</v>
      </c>
      <c r="AZ8949" s="191">
        <v>60</v>
      </c>
      <c r="BA8949" s="191">
        <v>4</v>
      </c>
      <c r="BB8949" s="191">
        <v>234463.97227210933</v>
      </c>
    </row>
    <row r="8950" spans="48:54" x14ac:dyDescent="0.2">
      <c r="AV8950" s="191" t="str">
        <f t="shared" si="143"/>
        <v>546_RS_60_4_202425</v>
      </c>
      <c r="AW8950" s="191" t="s">
        <v>92</v>
      </c>
      <c r="AX8950" s="18">
        <v>202425</v>
      </c>
      <c r="AY8950" s="191">
        <v>546</v>
      </c>
      <c r="AZ8950" s="191">
        <v>60</v>
      </c>
      <c r="BA8950" s="191">
        <v>4</v>
      </c>
      <c r="BB8950" s="191">
        <v>291342.24599999998</v>
      </c>
    </row>
    <row r="8951" spans="48:54" x14ac:dyDescent="0.2">
      <c r="AV8951" s="191" t="str">
        <f t="shared" si="143"/>
        <v>548_RS_60_4_202425</v>
      </c>
      <c r="AW8951" s="191" t="s">
        <v>92</v>
      </c>
      <c r="AX8951" s="18">
        <v>202425</v>
      </c>
      <c r="AY8951" s="191">
        <v>548</v>
      </c>
      <c r="AZ8951" s="191">
        <v>60</v>
      </c>
      <c r="BA8951" s="191">
        <v>4</v>
      </c>
      <c r="BB8951" s="191">
        <v>242103.76264999999</v>
      </c>
    </row>
    <row r="8952" spans="48:54" x14ac:dyDescent="0.2">
      <c r="AV8952" s="191" t="str">
        <f t="shared" si="143"/>
        <v>550_RS_60_4_202425</v>
      </c>
      <c r="AW8952" s="191" t="s">
        <v>92</v>
      </c>
      <c r="AX8952" s="18">
        <v>202425</v>
      </c>
      <c r="AY8952" s="191">
        <v>550</v>
      </c>
      <c r="AZ8952" s="191">
        <v>60</v>
      </c>
      <c r="BA8952" s="191">
        <v>4</v>
      </c>
      <c r="BB8952" s="191">
        <v>505707.77214777784</v>
      </c>
    </row>
    <row r="8953" spans="48:54" x14ac:dyDescent="0.2">
      <c r="AV8953" s="191" t="str">
        <f t="shared" si="143"/>
        <v>552_RS_60_4_202425</v>
      </c>
      <c r="AW8953" s="191" t="s">
        <v>92</v>
      </c>
      <c r="AX8953" s="18">
        <v>202425</v>
      </c>
      <c r="AY8953" s="191">
        <v>552</v>
      </c>
      <c r="AZ8953" s="191">
        <v>60</v>
      </c>
      <c r="BA8953" s="191">
        <v>4</v>
      </c>
      <c r="BB8953" s="191">
        <v>1061060.2136299992</v>
      </c>
    </row>
    <row r="8954" spans="48:54" x14ac:dyDescent="0.2">
      <c r="AV8954" s="191" t="str">
        <f t="shared" si="143"/>
        <v>562_RS_60_4_202425</v>
      </c>
      <c r="AW8954" s="191" t="s">
        <v>92</v>
      </c>
      <c r="AX8954" s="18">
        <v>202425</v>
      </c>
      <c r="AY8954" s="191">
        <v>562</v>
      </c>
      <c r="AZ8954" s="191">
        <v>60</v>
      </c>
      <c r="BA8954" s="191">
        <v>4</v>
      </c>
      <c r="BB8954" s="191">
        <v>156730.48043000003</v>
      </c>
    </row>
    <row r="8955" spans="48:54" x14ac:dyDescent="0.2">
      <c r="AV8955" s="191" t="str">
        <f t="shared" si="143"/>
        <v>564_RS_60_4_202425</v>
      </c>
      <c r="AW8955" s="191" t="s">
        <v>92</v>
      </c>
      <c r="AX8955" s="18">
        <v>202425</v>
      </c>
      <c r="AY8955" s="191">
        <v>564</v>
      </c>
      <c r="AZ8955" s="191">
        <v>60</v>
      </c>
      <c r="BA8955" s="191">
        <v>4</v>
      </c>
      <c r="BB8955" s="191">
        <v>188701.17300000001</v>
      </c>
    </row>
    <row r="8956" spans="48:54" x14ac:dyDescent="0.2">
      <c r="AV8956" s="191" t="str">
        <f t="shared" si="143"/>
        <v>566_RS_60_4_202425</v>
      </c>
      <c r="AW8956" s="191" t="s">
        <v>92</v>
      </c>
      <c r="AX8956" s="18">
        <v>202425</v>
      </c>
      <c r="AY8956" s="191">
        <v>566</v>
      </c>
      <c r="AZ8956" s="191">
        <v>60</v>
      </c>
      <c r="BA8956" s="191">
        <v>4</v>
      </c>
      <c r="BB8956" s="191">
        <v>222493</v>
      </c>
    </row>
    <row r="8957" spans="48:54" x14ac:dyDescent="0.2">
      <c r="AV8957" s="191" t="str">
        <f t="shared" si="143"/>
        <v>568_RS_60_4_202425</v>
      </c>
      <c r="AW8957" s="191" t="s">
        <v>92</v>
      </c>
      <c r="AX8957" s="18">
        <v>202425</v>
      </c>
      <c r="AY8957" s="191">
        <v>568</v>
      </c>
      <c r="AZ8957" s="191">
        <v>60</v>
      </c>
      <c r="BA8957" s="191">
        <v>4</v>
      </c>
      <c r="BB8957" s="191">
        <v>446849.18696999992</v>
      </c>
    </row>
    <row r="8958" spans="48:54" x14ac:dyDescent="0.2">
      <c r="AV8958" s="191" t="str">
        <f t="shared" si="143"/>
        <v>572_RS_60_4_202425</v>
      </c>
      <c r="AW8958" s="191" t="s">
        <v>92</v>
      </c>
      <c r="AX8958" s="18">
        <v>202425</v>
      </c>
      <c r="AY8958" s="191">
        <v>572</v>
      </c>
      <c r="AZ8958" s="191">
        <v>60</v>
      </c>
      <c r="BA8958" s="191">
        <v>4</v>
      </c>
      <c r="BB8958" s="191">
        <v>62639.173999999999</v>
      </c>
    </row>
    <row r="8959" spans="48:54" x14ac:dyDescent="0.2">
      <c r="AV8959" s="191" t="str">
        <f t="shared" si="143"/>
        <v>574_RS_60_4_202425</v>
      </c>
      <c r="AW8959" s="191" t="s">
        <v>92</v>
      </c>
      <c r="AX8959" s="18">
        <v>202425</v>
      </c>
      <c r="AY8959" s="191">
        <v>574</v>
      </c>
      <c r="AZ8959" s="191">
        <v>60</v>
      </c>
      <c r="BA8959" s="191">
        <v>4</v>
      </c>
      <c r="BB8959" s="191">
        <v>43614.7</v>
      </c>
    </row>
    <row r="8960" spans="48:54" x14ac:dyDescent="0.2">
      <c r="AV8960" s="191" t="str">
        <f t="shared" si="143"/>
        <v>576_RS_60_4_202425</v>
      </c>
      <c r="AW8960" s="191" t="s">
        <v>92</v>
      </c>
      <c r="AX8960" s="18">
        <v>202425</v>
      </c>
      <c r="AY8960" s="191">
        <v>576</v>
      </c>
      <c r="AZ8960" s="191">
        <v>60</v>
      </c>
      <c r="BA8960" s="191">
        <v>4</v>
      </c>
      <c r="BB8960" s="191">
        <v>89553.048319999682</v>
      </c>
    </row>
    <row r="8961" spans="48:54" x14ac:dyDescent="0.2">
      <c r="AV8961" s="191" t="str">
        <f t="shared" si="143"/>
        <v>582_RS_60_4_202425</v>
      </c>
      <c r="AW8961" s="191" t="s">
        <v>92</v>
      </c>
      <c r="AX8961" s="18">
        <v>202425</v>
      </c>
      <c r="AY8961" s="191">
        <v>582</v>
      </c>
      <c r="AZ8961" s="191">
        <v>60</v>
      </c>
      <c r="BA8961" s="191">
        <v>4</v>
      </c>
      <c r="BB8961" s="191">
        <v>6966.6783599999999</v>
      </c>
    </row>
    <row r="8962" spans="48:54" x14ac:dyDescent="0.2">
      <c r="AV8962" s="191" t="str">
        <f t="shared" si="143"/>
        <v>584_RS_60_4_202425</v>
      </c>
      <c r="AW8962" s="191" t="s">
        <v>92</v>
      </c>
      <c r="AX8962" s="18">
        <v>202425</v>
      </c>
      <c r="AY8962" s="191">
        <v>584</v>
      </c>
      <c r="AZ8962" s="191">
        <v>60</v>
      </c>
      <c r="BA8962" s="191">
        <v>4</v>
      </c>
      <c r="BB8962" s="191">
        <v>6371</v>
      </c>
    </row>
    <row r="8963" spans="48:54" x14ac:dyDescent="0.2">
      <c r="AV8963" s="191" t="str">
        <f t="shared" si="143"/>
        <v>586_RS_60_4_202425</v>
      </c>
      <c r="AW8963" s="191" t="s">
        <v>92</v>
      </c>
      <c r="AX8963" s="18">
        <v>202425</v>
      </c>
      <c r="AY8963" s="191">
        <v>586</v>
      </c>
      <c r="AZ8963" s="191">
        <v>60</v>
      </c>
      <c r="BA8963" s="191">
        <v>4</v>
      </c>
      <c r="BB8963" s="191">
        <v>7593.0960000000005</v>
      </c>
    </row>
    <row r="8964" spans="48:54" x14ac:dyDescent="0.2">
      <c r="AV8964" s="191" t="str">
        <f t="shared" ref="AV8964:AV9027" si="144">AY8964&amp;"_"&amp;AW8964&amp;"_"&amp;AZ8964&amp;"_"&amp;BA8964&amp;"_"&amp;AX8964</f>
        <v>512_RS_60_5_202425</v>
      </c>
      <c r="AW8964" s="191" t="s">
        <v>92</v>
      </c>
      <c r="AX8964" s="18">
        <v>202425</v>
      </c>
      <c r="AY8964" s="191">
        <v>512</v>
      </c>
      <c r="AZ8964" s="191">
        <v>60</v>
      </c>
      <c r="BA8964" s="191">
        <v>5</v>
      </c>
      <c r="BB8964" s="191">
        <v>-57380.233999999997</v>
      </c>
    </row>
    <row r="8965" spans="48:54" x14ac:dyDescent="0.2">
      <c r="AV8965" s="191" t="str">
        <f t="shared" si="144"/>
        <v>514_RS_60_5_202425</v>
      </c>
      <c r="AW8965" s="191" t="s">
        <v>92</v>
      </c>
      <c r="AX8965" s="18">
        <v>202425</v>
      </c>
      <c r="AY8965" s="191">
        <v>514</v>
      </c>
      <c r="AZ8965" s="191">
        <v>60</v>
      </c>
      <c r="BA8965" s="191">
        <v>5</v>
      </c>
      <c r="BB8965" s="191">
        <v>-142227.40004000001</v>
      </c>
    </row>
    <row r="8966" spans="48:54" x14ac:dyDescent="0.2">
      <c r="AV8966" s="191" t="str">
        <f t="shared" si="144"/>
        <v>516_RS_60_5_202425</v>
      </c>
      <c r="AW8966" s="191" t="s">
        <v>92</v>
      </c>
      <c r="AX8966" s="18">
        <v>202425</v>
      </c>
      <c r="AY8966" s="191">
        <v>516</v>
      </c>
      <c r="AZ8966" s="191">
        <v>60</v>
      </c>
      <c r="BA8966" s="191">
        <v>5</v>
      </c>
      <c r="BB8966" s="191">
        <v>-96680.652333857433</v>
      </c>
    </row>
    <row r="8967" spans="48:54" x14ac:dyDescent="0.2">
      <c r="AV8967" s="191" t="str">
        <f t="shared" si="144"/>
        <v>518_RS_60_5_202425</v>
      </c>
      <c r="AW8967" s="191" t="s">
        <v>92</v>
      </c>
      <c r="AX8967" s="18">
        <v>202425</v>
      </c>
      <c r="AY8967" s="191">
        <v>518</v>
      </c>
      <c r="AZ8967" s="191">
        <v>60</v>
      </c>
      <c r="BA8967" s="191">
        <v>5</v>
      </c>
      <c r="BB8967" s="191">
        <v>-79752.591090000016</v>
      </c>
    </row>
    <row r="8968" spans="48:54" x14ac:dyDescent="0.2">
      <c r="AV8968" s="191" t="str">
        <f t="shared" si="144"/>
        <v>520_RS_60_5_202425</v>
      </c>
      <c r="AW8968" s="191" t="s">
        <v>92</v>
      </c>
      <c r="AX8968" s="18">
        <v>202425</v>
      </c>
      <c r="AY8968" s="191">
        <v>520</v>
      </c>
      <c r="AZ8968" s="191">
        <v>60</v>
      </c>
      <c r="BA8968" s="191">
        <v>5</v>
      </c>
      <c r="BB8968" s="191">
        <v>-101171.11900000002</v>
      </c>
    </row>
    <row r="8969" spans="48:54" x14ac:dyDescent="0.2">
      <c r="AV8969" s="191" t="str">
        <f t="shared" si="144"/>
        <v>522_RS_60_5_202425</v>
      </c>
      <c r="AW8969" s="191" t="s">
        <v>92</v>
      </c>
      <c r="AX8969" s="18">
        <v>202425</v>
      </c>
      <c r="AY8969" s="191">
        <v>522</v>
      </c>
      <c r="AZ8969" s="191">
        <v>60</v>
      </c>
      <c r="BA8969" s="191">
        <v>5</v>
      </c>
      <c r="BB8969" s="191">
        <v>-106461.20631000001</v>
      </c>
    </row>
    <row r="8970" spans="48:54" x14ac:dyDescent="0.2">
      <c r="AV8970" s="191" t="str">
        <f t="shared" si="144"/>
        <v>524_RS_60_5_202425</v>
      </c>
      <c r="AW8970" s="191" t="s">
        <v>92</v>
      </c>
      <c r="AX8970" s="18">
        <v>202425</v>
      </c>
      <c r="AY8970" s="191">
        <v>524</v>
      </c>
      <c r="AZ8970" s="191">
        <v>60</v>
      </c>
      <c r="BA8970" s="191">
        <v>5</v>
      </c>
      <c r="BB8970" s="191">
        <v>-102147.03648333332</v>
      </c>
    </row>
    <row r="8971" spans="48:54" x14ac:dyDescent="0.2">
      <c r="AV8971" s="191" t="str">
        <f t="shared" si="144"/>
        <v>526_RS_60_5_202425</v>
      </c>
      <c r="AW8971" s="191" t="s">
        <v>92</v>
      </c>
      <c r="AX8971" s="18">
        <v>202425</v>
      </c>
      <c r="AY8971" s="191">
        <v>526</v>
      </c>
      <c r="AZ8971" s="191">
        <v>60</v>
      </c>
      <c r="BA8971" s="191">
        <v>5</v>
      </c>
      <c r="BB8971" s="191">
        <v>-46536.307000000001</v>
      </c>
    </row>
    <row r="8972" spans="48:54" x14ac:dyDescent="0.2">
      <c r="AV8972" s="191" t="str">
        <f t="shared" si="144"/>
        <v>528_RS_60_5_202425</v>
      </c>
      <c r="AW8972" s="191" t="s">
        <v>92</v>
      </c>
      <c r="AX8972" s="18">
        <v>202425</v>
      </c>
      <c r="AY8972" s="191">
        <v>528</v>
      </c>
      <c r="AZ8972" s="191">
        <v>60</v>
      </c>
      <c r="BA8972" s="191">
        <v>5</v>
      </c>
      <c r="BB8972" s="191">
        <v>-83831</v>
      </c>
    </row>
    <row r="8973" spans="48:54" x14ac:dyDescent="0.2">
      <c r="AV8973" s="191" t="str">
        <f t="shared" si="144"/>
        <v>530_RS_60_5_202425</v>
      </c>
      <c r="AW8973" s="191" t="s">
        <v>92</v>
      </c>
      <c r="AX8973" s="18">
        <v>202425</v>
      </c>
      <c r="AY8973" s="191">
        <v>530</v>
      </c>
      <c r="AZ8973" s="191">
        <v>60</v>
      </c>
      <c r="BA8973" s="191">
        <v>5</v>
      </c>
      <c r="BB8973" s="191">
        <v>-151992.02225999997</v>
      </c>
    </row>
    <row r="8974" spans="48:54" x14ac:dyDescent="0.2">
      <c r="AV8974" s="191" t="str">
        <f t="shared" si="144"/>
        <v>532_RS_60_5_202425</v>
      </c>
      <c r="AW8974" s="191" t="s">
        <v>92</v>
      </c>
      <c r="AX8974" s="18">
        <v>202425</v>
      </c>
      <c r="AY8974" s="191">
        <v>532</v>
      </c>
      <c r="AZ8974" s="191">
        <v>60</v>
      </c>
      <c r="BA8974" s="191">
        <v>5</v>
      </c>
      <c r="BB8974" s="191">
        <v>-224008.03512999997</v>
      </c>
    </row>
    <row r="8975" spans="48:54" x14ac:dyDescent="0.2">
      <c r="AV8975" s="191" t="str">
        <f t="shared" si="144"/>
        <v>534_RS_60_5_202425</v>
      </c>
      <c r="AW8975" s="191" t="s">
        <v>92</v>
      </c>
      <c r="AX8975" s="18">
        <v>202425</v>
      </c>
      <c r="AY8975" s="191">
        <v>534</v>
      </c>
      <c r="AZ8975" s="191">
        <v>60</v>
      </c>
      <c r="BA8975" s="191">
        <v>5</v>
      </c>
      <c r="BB8975" s="191">
        <v>-135566.20805000002</v>
      </c>
    </row>
    <row r="8976" spans="48:54" x14ac:dyDescent="0.2">
      <c r="AV8976" s="191" t="str">
        <f t="shared" si="144"/>
        <v>536_RS_60_5_202425</v>
      </c>
      <c r="AW8976" s="191" t="s">
        <v>92</v>
      </c>
      <c r="AX8976" s="18">
        <v>202425</v>
      </c>
      <c r="AY8976" s="191">
        <v>536</v>
      </c>
      <c r="AZ8976" s="191">
        <v>60</v>
      </c>
      <c r="BA8976" s="191">
        <v>5</v>
      </c>
      <c r="BB8976" s="191">
        <v>-126831.57800000001</v>
      </c>
    </row>
    <row r="8977" spans="48:54" x14ac:dyDescent="0.2">
      <c r="AV8977" s="191" t="str">
        <f t="shared" si="144"/>
        <v>538_RS_60_5_202425</v>
      </c>
      <c r="AW8977" s="191" t="s">
        <v>92</v>
      </c>
      <c r="AX8977" s="18">
        <v>202425</v>
      </c>
      <c r="AY8977" s="191">
        <v>538</v>
      </c>
      <c r="AZ8977" s="191">
        <v>60</v>
      </c>
      <c r="BA8977" s="191">
        <v>5</v>
      </c>
      <c r="BB8977" s="191">
        <v>-100852.65024</v>
      </c>
    </row>
    <row r="8978" spans="48:54" x14ac:dyDescent="0.2">
      <c r="AV8978" s="191" t="str">
        <f t="shared" si="144"/>
        <v>540_RS_60_5_202425</v>
      </c>
      <c r="AW8978" s="191" t="s">
        <v>92</v>
      </c>
      <c r="AX8978" s="18">
        <v>202425</v>
      </c>
      <c r="AY8978" s="191">
        <v>540</v>
      </c>
      <c r="AZ8978" s="191">
        <v>60</v>
      </c>
      <c r="BA8978" s="191">
        <v>5</v>
      </c>
      <c r="BB8978" s="191">
        <v>-217307.12600000002</v>
      </c>
    </row>
    <row r="8979" spans="48:54" x14ac:dyDescent="0.2">
      <c r="AV8979" s="191" t="str">
        <f t="shared" si="144"/>
        <v>542_RS_60_5_202425</v>
      </c>
      <c r="AW8979" s="191" t="s">
        <v>92</v>
      </c>
      <c r="AX8979" s="18">
        <v>202425</v>
      </c>
      <c r="AY8979" s="191">
        <v>542</v>
      </c>
      <c r="AZ8979" s="191">
        <v>60</v>
      </c>
      <c r="BA8979" s="191">
        <v>5</v>
      </c>
      <c r="BB8979" s="191">
        <v>-62738.247254151072</v>
      </c>
    </row>
    <row r="8980" spans="48:54" x14ac:dyDescent="0.2">
      <c r="AV8980" s="191" t="str">
        <f t="shared" si="144"/>
        <v>544_RS_60_5_202425</v>
      </c>
      <c r="AW8980" s="191" t="s">
        <v>92</v>
      </c>
      <c r="AX8980" s="18">
        <v>202425</v>
      </c>
      <c r="AY8980" s="191">
        <v>544</v>
      </c>
      <c r="AZ8980" s="191">
        <v>60</v>
      </c>
      <c r="BA8980" s="191">
        <v>5</v>
      </c>
      <c r="BB8980" s="191">
        <v>-135217.60918</v>
      </c>
    </row>
    <row r="8981" spans="48:54" x14ac:dyDescent="0.2">
      <c r="AV8981" s="191" t="str">
        <f t="shared" si="144"/>
        <v>545_RS_60_5_202425</v>
      </c>
      <c r="AW8981" s="191" t="s">
        <v>92</v>
      </c>
      <c r="AX8981" s="18">
        <v>202425</v>
      </c>
      <c r="AY8981" s="191">
        <v>545</v>
      </c>
      <c r="AZ8981" s="191">
        <v>60</v>
      </c>
      <c r="BA8981" s="191">
        <v>5</v>
      </c>
      <c r="BB8981" s="191">
        <v>-72525.363475321996</v>
      </c>
    </row>
    <row r="8982" spans="48:54" x14ac:dyDescent="0.2">
      <c r="AV8982" s="191" t="str">
        <f t="shared" si="144"/>
        <v>546_RS_60_5_202425</v>
      </c>
      <c r="AW8982" s="191" t="s">
        <v>92</v>
      </c>
      <c r="AX8982" s="18">
        <v>202425</v>
      </c>
      <c r="AY8982" s="191">
        <v>546</v>
      </c>
      <c r="AZ8982" s="191">
        <v>60</v>
      </c>
      <c r="BA8982" s="191">
        <v>5</v>
      </c>
      <c r="BB8982" s="191">
        <v>-82205.687999999995</v>
      </c>
    </row>
    <row r="8983" spans="48:54" x14ac:dyDescent="0.2">
      <c r="AV8983" s="191" t="str">
        <f t="shared" si="144"/>
        <v>548_RS_60_5_202425</v>
      </c>
      <c r="AW8983" s="191" t="s">
        <v>92</v>
      </c>
      <c r="AX8983" s="18">
        <v>202425</v>
      </c>
      <c r="AY8983" s="191">
        <v>548</v>
      </c>
      <c r="AZ8983" s="191">
        <v>60</v>
      </c>
      <c r="BA8983" s="191">
        <v>5</v>
      </c>
      <c r="BB8983" s="191">
        <v>-56898.794440000005</v>
      </c>
    </row>
    <row r="8984" spans="48:54" x14ac:dyDescent="0.2">
      <c r="AV8984" s="191" t="str">
        <f t="shared" si="144"/>
        <v>550_RS_60_5_202425</v>
      </c>
      <c r="AW8984" s="191" t="s">
        <v>92</v>
      </c>
      <c r="AX8984" s="18">
        <v>202425</v>
      </c>
      <c r="AY8984" s="191">
        <v>550</v>
      </c>
      <c r="AZ8984" s="191">
        <v>60</v>
      </c>
      <c r="BA8984" s="191">
        <v>5</v>
      </c>
      <c r="BB8984" s="191">
        <v>-158443.22397999992</v>
      </c>
    </row>
    <row r="8985" spans="48:54" x14ac:dyDescent="0.2">
      <c r="AV8985" s="191" t="str">
        <f t="shared" si="144"/>
        <v>552_RS_60_5_202425</v>
      </c>
      <c r="AW8985" s="191" t="s">
        <v>92</v>
      </c>
      <c r="AX8985" s="18">
        <v>202425</v>
      </c>
      <c r="AY8985" s="191">
        <v>552</v>
      </c>
      <c r="AZ8985" s="191">
        <v>60</v>
      </c>
      <c r="BA8985" s="191">
        <v>5</v>
      </c>
      <c r="BB8985" s="191">
        <v>-341216.78219999996</v>
      </c>
    </row>
    <row r="8986" spans="48:54" x14ac:dyDescent="0.2">
      <c r="AV8986" s="191" t="str">
        <f t="shared" si="144"/>
        <v>562_RS_60_5_202425</v>
      </c>
      <c r="AW8986" s="191" t="s">
        <v>92</v>
      </c>
      <c r="AX8986" s="18">
        <v>202425</v>
      </c>
      <c r="AY8986" s="191">
        <v>562</v>
      </c>
      <c r="AZ8986" s="191">
        <v>60</v>
      </c>
      <c r="BA8986" s="191">
        <v>5</v>
      </c>
      <c r="BB8986" s="191">
        <v>-19787.803999999996</v>
      </c>
    </row>
    <row r="8987" spans="48:54" x14ac:dyDescent="0.2">
      <c r="AV8987" s="191" t="str">
        <f t="shared" si="144"/>
        <v>564_RS_60_5_202425</v>
      </c>
      <c r="AW8987" s="191" t="s">
        <v>92</v>
      </c>
      <c r="AX8987" s="18">
        <v>202425</v>
      </c>
      <c r="AY8987" s="191">
        <v>564</v>
      </c>
      <c r="AZ8987" s="191">
        <v>60</v>
      </c>
      <c r="BA8987" s="191">
        <v>5</v>
      </c>
      <c r="BB8987" s="191">
        <v>-21746.635899999997</v>
      </c>
    </row>
    <row r="8988" spans="48:54" x14ac:dyDescent="0.2">
      <c r="AV8988" s="191" t="str">
        <f t="shared" si="144"/>
        <v>566_RS_60_5_202425</v>
      </c>
      <c r="AW8988" s="191" t="s">
        <v>92</v>
      </c>
      <c r="AX8988" s="18">
        <v>202425</v>
      </c>
      <c r="AY8988" s="191">
        <v>566</v>
      </c>
      <c r="AZ8988" s="191">
        <v>60</v>
      </c>
      <c r="BA8988" s="191">
        <v>5</v>
      </c>
      <c r="BB8988" s="191">
        <v>0</v>
      </c>
    </row>
    <row r="8989" spans="48:54" x14ac:dyDescent="0.2">
      <c r="AV8989" s="191" t="str">
        <f t="shared" si="144"/>
        <v>568_RS_60_5_202425</v>
      </c>
      <c r="AW8989" s="191" t="s">
        <v>92</v>
      </c>
      <c r="AX8989" s="18">
        <v>202425</v>
      </c>
      <c r="AY8989" s="191">
        <v>568</v>
      </c>
      <c r="AZ8989" s="191">
        <v>60</v>
      </c>
      <c r="BA8989" s="191">
        <v>5</v>
      </c>
      <c r="BB8989" s="191">
        <v>-81650.104170000006</v>
      </c>
    </row>
    <row r="8990" spans="48:54" x14ac:dyDescent="0.2">
      <c r="AV8990" s="191" t="str">
        <f t="shared" si="144"/>
        <v>572_RS_60_5_202425</v>
      </c>
      <c r="AW8990" s="191" t="s">
        <v>92</v>
      </c>
      <c r="AX8990" s="18">
        <v>202425</v>
      </c>
      <c r="AY8990" s="191">
        <v>572</v>
      </c>
      <c r="AZ8990" s="191">
        <v>60</v>
      </c>
      <c r="BA8990" s="191">
        <v>5</v>
      </c>
      <c r="BB8990" s="191">
        <v>-1967.221</v>
      </c>
    </row>
    <row r="8991" spans="48:54" x14ac:dyDescent="0.2">
      <c r="AV8991" s="191" t="str">
        <f t="shared" si="144"/>
        <v>574_RS_60_5_202425</v>
      </c>
      <c r="AW8991" s="191" t="s">
        <v>92</v>
      </c>
      <c r="AX8991" s="18">
        <v>202425</v>
      </c>
      <c r="AY8991" s="191">
        <v>574</v>
      </c>
      <c r="AZ8991" s="191">
        <v>60</v>
      </c>
      <c r="BA8991" s="191">
        <v>5</v>
      </c>
      <c r="BB8991" s="191">
        <v>-981.68</v>
      </c>
    </row>
    <row r="8992" spans="48:54" x14ac:dyDescent="0.2">
      <c r="AV8992" s="191" t="str">
        <f t="shared" si="144"/>
        <v>576_RS_60_5_202425</v>
      </c>
      <c r="AW8992" s="191" t="s">
        <v>92</v>
      </c>
      <c r="AX8992" s="18">
        <v>202425</v>
      </c>
      <c r="AY8992" s="191">
        <v>576</v>
      </c>
      <c r="AZ8992" s="191">
        <v>60</v>
      </c>
      <c r="BA8992" s="191">
        <v>5</v>
      </c>
      <c r="BB8992" s="191">
        <v>0</v>
      </c>
    </row>
    <row r="8993" spans="48:54" x14ac:dyDescent="0.2">
      <c r="AV8993" s="191" t="str">
        <f t="shared" si="144"/>
        <v>582_RS_60_5_202425</v>
      </c>
      <c r="AW8993" s="191" t="s">
        <v>92</v>
      </c>
      <c r="AX8993" s="18">
        <v>202425</v>
      </c>
      <c r="AY8993" s="191">
        <v>582</v>
      </c>
      <c r="AZ8993" s="191">
        <v>60</v>
      </c>
      <c r="BA8993" s="191">
        <v>5</v>
      </c>
      <c r="BB8993" s="191">
        <v>-2188.8282299999992</v>
      </c>
    </row>
    <row r="8994" spans="48:54" x14ac:dyDescent="0.2">
      <c r="AV8994" s="191" t="str">
        <f t="shared" si="144"/>
        <v>584_RS_60_5_202425</v>
      </c>
      <c r="AW8994" s="191" t="s">
        <v>92</v>
      </c>
      <c r="AX8994" s="18">
        <v>202425</v>
      </c>
      <c r="AY8994" s="191">
        <v>584</v>
      </c>
      <c r="AZ8994" s="191">
        <v>60</v>
      </c>
      <c r="BA8994" s="191">
        <v>5</v>
      </c>
      <c r="BB8994" s="191">
        <v>0</v>
      </c>
    </row>
    <row r="8995" spans="48:54" x14ac:dyDescent="0.2">
      <c r="AV8995" s="191" t="str">
        <f t="shared" si="144"/>
        <v>586_RS_60_5_202425</v>
      </c>
      <c r="AW8995" s="191" t="s">
        <v>92</v>
      </c>
      <c r="AX8995" s="18">
        <v>202425</v>
      </c>
      <c r="AY8995" s="191">
        <v>586</v>
      </c>
      <c r="AZ8995" s="191">
        <v>60</v>
      </c>
      <c r="BA8995" s="191">
        <v>5</v>
      </c>
      <c r="BB8995" s="191">
        <v>-921.572</v>
      </c>
    </row>
    <row r="8996" spans="48:54" x14ac:dyDescent="0.2">
      <c r="AV8996" s="191" t="str">
        <f t="shared" si="144"/>
        <v>512_RS_61_4_202425</v>
      </c>
      <c r="AW8996" s="191" t="s">
        <v>92</v>
      </c>
      <c r="AX8996" s="18">
        <v>202425</v>
      </c>
      <c r="AY8996" s="191">
        <v>512</v>
      </c>
      <c r="AZ8996" s="191">
        <v>61</v>
      </c>
      <c r="BA8996" s="191">
        <v>4</v>
      </c>
      <c r="BB8996" s="191">
        <v>1994.7950000000001</v>
      </c>
    </row>
    <row r="8997" spans="48:54" x14ac:dyDescent="0.2">
      <c r="AV8997" s="191" t="str">
        <f t="shared" si="144"/>
        <v>514_RS_61_4_202425</v>
      </c>
      <c r="AW8997" s="191" t="s">
        <v>92</v>
      </c>
      <c r="AX8997" s="18">
        <v>202425</v>
      </c>
      <c r="AY8997" s="191">
        <v>514</v>
      </c>
      <c r="AZ8997" s="191">
        <v>61</v>
      </c>
      <c r="BA8997" s="191">
        <v>4</v>
      </c>
      <c r="BB8997" s="191">
        <v>3115.82</v>
      </c>
    </row>
    <row r="8998" spans="48:54" x14ac:dyDescent="0.2">
      <c r="AV8998" s="191" t="str">
        <f t="shared" si="144"/>
        <v>516_RS_61_4_202425</v>
      </c>
      <c r="AW8998" s="191" t="s">
        <v>92</v>
      </c>
      <c r="AX8998" s="18">
        <v>202425</v>
      </c>
      <c r="AY8998" s="191">
        <v>516</v>
      </c>
      <c r="AZ8998" s="191">
        <v>61</v>
      </c>
      <c r="BA8998" s="191">
        <v>4</v>
      </c>
      <c r="BB8998" s="191">
        <v>2771.163</v>
      </c>
    </row>
    <row r="8999" spans="48:54" x14ac:dyDescent="0.2">
      <c r="AV8999" s="191" t="str">
        <f t="shared" si="144"/>
        <v>518_RS_61_4_202425</v>
      </c>
      <c r="AW8999" s="191" t="s">
        <v>92</v>
      </c>
      <c r="AX8999" s="18">
        <v>202425</v>
      </c>
      <c r="AY8999" s="191">
        <v>518</v>
      </c>
      <c r="AZ8999" s="191">
        <v>61</v>
      </c>
      <c r="BA8999" s="191">
        <v>4</v>
      </c>
      <c r="BB8999" s="191">
        <v>2583.8719999999998</v>
      </c>
    </row>
    <row r="9000" spans="48:54" x14ac:dyDescent="0.2">
      <c r="AV9000" s="191" t="str">
        <f t="shared" si="144"/>
        <v>520_RS_61_4_202425</v>
      </c>
      <c r="AW9000" s="191" t="s">
        <v>92</v>
      </c>
      <c r="AX9000" s="18">
        <v>202425</v>
      </c>
      <c r="AY9000" s="191">
        <v>520</v>
      </c>
      <c r="AZ9000" s="191">
        <v>61</v>
      </c>
      <c r="BA9000" s="191">
        <v>4</v>
      </c>
      <c r="BB9000" s="191">
        <v>3605.674</v>
      </c>
    </row>
    <row r="9001" spans="48:54" x14ac:dyDescent="0.2">
      <c r="AV9001" s="191" t="str">
        <f t="shared" si="144"/>
        <v>522_RS_61_4_202425</v>
      </c>
      <c r="AW9001" s="191" t="s">
        <v>92</v>
      </c>
      <c r="AX9001" s="18">
        <v>202425</v>
      </c>
      <c r="AY9001" s="191">
        <v>522</v>
      </c>
      <c r="AZ9001" s="191">
        <v>61</v>
      </c>
      <c r="BA9001" s="191">
        <v>4</v>
      </c>
      <c r="BB9001" s="191">
        <v>3597.2689999999998</v>
      </c>
    </row>
    <row r="9002" spans="48:54" x14ac:dyDescent="0.2">
      <c r="AV9002" s="191" t="str">
        <f t="shared" si="144"/>
        <v>524_RS_61_4_202425</v>
      </c>
      <c r="AW9002" s="191" t="s">
        <v>92</v>
      </c>
      <c r="AX9002" s="18">
        <v>202425</v>
      </c>
      <c r="AY9002" s="191">
        <v>524</v>
      </c>
      <c r="AZ9002" s="191">
        <v>61</v>
      </c>
      <c r="BA9002" s="191">
        <v>4</v>
      </c>
      <c r="BB9002" s="191">
        <v>5357.8157299999993</v>
      </c>
    </row>
    <row r="9003" spans="48:54" x14ac:dyDescent="0.2">
      <c r="AV9003" s="191" t="str">
        <f t="shared" si="144"/>
        <v>526_RS_61_4_202425</v>
      </c>
      <c r="AW9003" s="191" t="s">
        <v>92</v>
      </c>
      <c r="AX9003" s="18">
        <v>202425</v>
      </c>
      <c r="AY9003" s="191">
        <v>526</v>
      </c>
      <c r="AZ9003" s="191">
        <v>61</v>
      </c>
      <c r="BA9003" s="191">
        <v>4</v>
      </c>
      <c r="BB9003" s="191">
        <v>1547.027</v>
      </c>
    </row>
    <row r="9004" spans="48:54" x14ac:dyDescent="0.2">
      <c r="AV9004" s="191" t="str">
        <f t="shared" si="144"/>
        <v>528_RS_61_4_202425</v>
      </c>
      <c r="AW9004" s="191" t="s">
        <v>92</v>
      </c>
      <c r="AX9004" s="18">
        <v>202425</v>
      </c>
      <c r="AY9004" s="191">
        <v>528</v>
      </c>
      <c r="AZ9004" s="191">
        <v>61</v>
      </c>
      <c r="BA9004" s="191">
        <v>4</v>
      </c>
      <c r="BB9004" s="191">
        <v>2742.8220000000001</v>
      </c>
    </row>
    <row r="9005" spans="48:54" x14ac:dyDescent="0.2">
      <c r="AV9005" s="191" t="str">
        <f t="shared" si="144"/>
        <v>530_RS_61_4_202425</v>
      </c>
      <c r="AW9005" s="191" t="s">
        <v>92</v>
      </c>
      <c r="AX9005" s="18">
        <v>202425</v>
      </c>
      <c r="AY9005" s="191">
        <v>530</v>
      </c>
      <c r="AZ9005" s="191">
        <v>61</v>
      </c>
      <c r="BA9005" s="191">
        <v>4</v>
      </c>
      <c r="BB9005" s="191">
        <v>8655.5439999999999</v>
      </c>
    </row>
    <row r="9006" spans="48:54" x14ac:dyDescent="0.2">
      <c r="AV9006" s="191" t="str">
        <f t="shared" si="144"/>
        <v>532_RS_61_4_202425</v>
      </c>
      <c r="AW9006" s="191" t="s">
        <v>92</v>
      </c>
      <c r="AX9006" s="18">
        <v>202425</v>
      </c>
      <c r="AY9006" s="191">
        <v>532</v>
      </c>
      <c r="AZ9006" s="191">
        <v>61</v>
      </c>
      <c r="BA9006" s="191">
        <v>4</v>
      </c>
      <c r="BB9006" s="191">
        <v>2205.9859999999999</v>
      </c>
    </row>
    <row r="9007" spans="48:54" x14ac:dyDescent="0.2">
      <c r="AV9007" s="191" t="str">
        <f t="shared" si="144"/>
        <v>534_RS_61_4_202425</v>
      </c>
      <c r="AW9007" s="191" t="s">
        <v>92</v>
      </c>
      <c r="AX9007" s="18">
        <v>202425</v>
      </c>
      <c r="AY9007" s="191">
        <v>534</v>
      </c>
      <c r="AZ9007" s="191">
        <v>61</v>
      </c>
      <c r="BA9007" s="191">
        <v>4</v>
      </c>
      <c r="BB9007" s="191">
        <v>2778.8322600000001</v>
      </c>
    </row>
    <row r="9008" spans="48:54" x14ac:dyDescent="0.2">
      <c r="AV9008" s="191" t="str">
        <f t="shared" si="144"/>
        <v>536_RS_61_4_202425</v>
      </c>
      <c r="AW9008" s="191" t="s">
        <v>92</v>
      </c>
      <c r="AX9008" s="18">
        <v>202425</v>
      </c>
      <c r="AY9008" s="191">
        <v>536</v>
      </c>
      <c r="AZ9008" s="191">
        <v>61</v>
      </c>
      <c r="BA9008" s="191">
        <v>4</v>
      </c>
      <c r="BB9008" s="191">
        <v>3187.4409999999998</v>
      </c>
    </row>
    <row r="9009" spans="48:54" x14ac:dyDescent="0.2">
      <c r="AV9009" s="191" t="str">
        <f t="shared" si="144"/>
        <v>538_RS_61_4_202425</v>
      </c>
      <c r="AW9009" s="191" t="s">
        <v>92</v>
      </c>
      <c r="AX9009" s="18">
        <v>202425</v>
      </c>
      <c r="AY9009" s="191">
        <v>538</v>
      </c>
      <c r="AZ9009" s="191">
        <v>61</v>
      </c>
      <c r="BA9009" s="191">
        <v>4</v>
      </c>
      <c r="BB9009" s="191">
        <v>3652.4769999999999</v>
      </c>
    </row>
    <row r="9010" spans="48:54" x14ac:dyDescent="0.2">
      <c r="AV9010" s="191" t="str">
        <f t="shared" si="144"/>
        <v>540_RS_61_4_202425</v>
      </c>
      <c r="AW9010" s="191" t="s">
        <v>92</v>
      </c>
      <c r="AX9010" s="18">
        <v>202425</v>
      </c>
      <c r="AY9010" s="191">
        <v>540</v>
      </c>
      <c r="AZ9010" s="191">
        <v>61</v>
      </c>
      <c r="BA9010" s="191">
        <v>4</v>
      </c>
      <c r="BB9010" s="191">
        <v>2770.0329999999999</v>
      </c>
    </row>
    <row r="9011" spans="48:54" x14ac:dyDescent="0.2">
      <c r="AV9011" s="191" t="str">
        <f t="shared" si="144"/>
        <v>542_RS_61_4_202425</v>
      </c>
      <c r="AW9011" s="191" t="s">
        <v>92</v>
      </c>
      <c r="AX9011" s="18">
        <v>202425</v>
      </c>
      <c r="AY9011" s="191">
        <v>542</v>
      </c>
      <c r="AZ9011" s="191">
        <v>61</v>
      </c>
      <c r="BA9011" s="191">
        <v>4</v>
      </c>
      <c r="BB9011" s="191">
        <v>40.314</v>
      </c>
    </row>
    <row r="9012" spans="48:54" x14ac:dyDescent="0.2">
      <c r="AV9012" s="191" t="str">
        <f t="shared" si="144"/>
        <v>544_RS_61_4_202425</v>
      </c>
      <c r="AW9012" s="191" t="s">
        <v>92</v>
      </c>
      <c r="AX9012" s="18">
        <v>202425</v>
      </c>
      <c r="AY9012" s="191">
        <v>544</v>
      </c>
      <c r="AZ9012" s="191">
        <v>61</v>
      </c>
      <c r="BA9012" s="191">
        <v>4</v>
      </c>
      <c r="BB9012" s="191">
        <v>1048.77585</v>
      </c>
    </row>
    <row r="9013" spans="48:54" x14ac:dyDescent="0.2">
      <c r="AV9013" s="191" t="str">
        <f t="shared" si="144"/>
        <v>545_RS_61_4_202425</v>
      </c>
      <c r="AW9013" s="191" t="s">
        <v>92</v>
      </c>
      <c r="AX9013" s="18">
        <v>202425</v>
      </c>
      <c r="AY9013" s="191">
        <v>545</v>
      </c>
      <c r="AZ9013" s="191">
        <v>61</v>
      </c>
      <c r="BA9013" s="191">
        <v>4</v>
      </c>
      <c r="BB9013" s="191">
        <v>702.23</v>
      </c>
    </row>
    <row r="9014" spans="48:54" x14ac:dyDescent="0.2">
      <c r="AV9014" s="191" t="str">
        <f t="shared" si="144"/>
        <v>546_RS_61_4_202425</v>
      </c>
      <c r="AW9014" s="191" t="s">
        <v>92</v>
      </c>
      <c r="AX9014" s="18">
        <v>202425</v>
      </c>
      <c r="AY9014" s="191">
        <v>546</v>
      </c>
      <c r="AZ9014" s="191">
        <v>61</v>
      </c>
      <c r="BA9014" s="191">
        <v>4</v>
      </c>
      <c r="BB9014" s="191">
        <v>1784.2660000000001</v>
      </c>
    </row>
    <row r="9015" spans="48:54" x14ac:dyDescent="0.2">
      <c r="AV9015" s="191" t="str">
        <f t="shared" si="144"/>
        <v>548_RS_61_4_202425</v>
      </c>
      <c r="AW9015" s="191" t="s">
        <v>92</v>
      </c>
      <c r="AX9015" s="18">
        <v>202425</v>
      </c>
      <c r="AY9015" s="191">
        <v>548</v>
      </c>
      <c r="AZ9015" s="191">
        <v>61</v>
      </c>
      <c r="BA9015" s="191">
        <v>4</v>
      </c>
      <c r="BB9015" s="191">
        <v>3608.1</v>
      </c>
    </row>
    <row r="9016" spans="48:54" x14ac:dyDescent="0.2">
      <c r="AV9016" s="191" t="str">
        <f t="shared" si="144"/>
        <v>550_RS_61_4_202425</v>
      </c>
      <c r="AW9016" s="191" t="s">
        <v>92</v>
      </c>
      <c r="AX9016" s="18">
        <v>202425</v>
      </c>
      <c r="AY9016" s="191">
        <v>550</v>
      </c>
      <c r="AZ9016" s="191">
        <v>61</v>
      </c>
      <c r="BA9016" s="191">
        <v>4</v>
      </c>
      <c r="BB9016" s="191">
        <v>531.50953000000004</v>
      </c>
    </row>
    <row r="9017" spans="48:54" x14ac:dyDescent="0.2">
      <c r="AV9017" s="191" t="str">
        <f t="shared" si="144"/>
        <v>552_RS_61_4_202425</v>
      </c>
      <c r="AW9017" s="191" t="s">
        <v>92</v>
      </c>
      <c r="AX9017" s="18">
        <v>202425</v>
      </c>
      <c r="AY9017" s="191">
        <v>552</v>
      </c>
      <c r="AZ9017" s="191">
        <v>61</v>
      </c>
      <c r="BA9017" s="191">
        <v>4</v>
      </c>
      <c r="BB9017" s="191">
        <v>568.73500000000001</v>
      </c>
    </row>
    <row r="9018" spans="48:54" x14ac:dyDescent="0.2">
      <c r="AV9018" s="191" t="str">
        <f t="shared" si="144"/>
        <v>562_RS_61_4_202425</v>
      </c>
      <c r="AW9018" s="191" t="s">
        <v>92</v>
      </c>
      <c r="AX9018" s="18">
        <v>202425</v>
      </c>
      <c r="AY9018" s="191">
        <v>562</v>
      </c>
      <c r="AZ9018" s="191">
        <v>61</v>
      </c>
      <c r="BA9018" s="191">
        <v>4</v>
      </c>
      <c r="BB9018" s="191">
        <v>0</v>
      </c>
    </row>
    <row r="9019" spans="48:54" x14ac:dyDescent="0.2">
      <c r="AV9019" s="191" t="str">
        <f t="shared" si="144"/>
        <v>564_RS_61_4_202425</v>
      </c>
      <c r="AW9019" s="191" t="s">
        <v>92</v>
      </c>
      <c r="AX9019" s="18">
        <v>202425</v>
      </c>
      <c r="AY9019" s="191">
        <v>564</v>
      </c>
      <c r="AZ9019" s="191">
        <v>61</v>
      </c>
      <c r="BA9019" s="191">
        <v>4</v>
      </c>
      <c r="BB9019" s="191">
        <v>0</v>
      </c>
    </row>
    <row r="9020" spans="48:54" x14ac:dyDescent="0.2">
      <c r="AV9020" s="191" t="str">
        <f t="shared" si="144"/>
        <v>566_RS_61_4_202425</v>
      </c>
      <c r="AW9020" s="191" t="s">
        <v>92</v>
      </c>
      <c r="AX9020" s="18">
        <v>202425</v>
      </c>
      <c r="AY9020" s="191">
        <v>566</v>
      </c>
      <c r="AZ9020" s="191">
        <v>61</v>
      </c>
      <c r="BA9020" s="191">
        <v>4</v>
      </c>
      <c r="BB9020" s="191">
        <v>0</v>
      </c>
    </row>
    <row r="9021" spans="48:54" x14ac:dyDescent="0.2">
      <c r="AV9021" s="191" t="str">
        <f t="shared" si="144"/>
        <v>568_RS_61_4_202425</v>
      </c>
      <c r="AW9021" s="191" t="s">
        <v>92</v>
      </c>
      <c r="AX9021" s="18">
        <v>202425</v>
      </c>
      <c r="AY9021" s="191">
        <v>568</v>
      </c>
      <c r="AZ9021" s="191">
        <v>61</v>
      </c>
      <c r="BA9021" s="191">
        <v>4</v>
      </c>
      <c r="BB9021" s="191">
        <v>0</v>
      </c>
    </row>
    <row r="9022" spans="48:54" x14ac:dyDescent="0.2">
      <c r="AV9022" s="191" t="str">
        <f t="shared" si="144"/>
        <v>572_RS_61_4_202425</v>
      </c>
      <c r="AW9022" s="191" t="s">
        <v>92</v>
      </c>
      <c r="AX9022" s="18">
        <v>202425</v>
      </c>
      <c r="AY9022" s="191">
        <v>572</v>
      </c>
      <c r="AZ9022" s="191">
        <v>61</v>
      </c>
      <c r="BA9022" s="191">
        <v>4</v>
      </c>
      <c r="BB9022" s="191">
        <v>0</v>
      </c>
    </row>
    <row r="9023" spans="48:54" x14ac:dyDescent="0.2">
      <c r="AV9023" s="191" t="str">
        <f t="shared" si="144"/>
        <v>574_RS_61_4_202425</v>
      </c>
      <c r="AW9023" s="191" t="s">
        <v>92</v>
      </c>
      <c r="AX9023" s="18">
        <v>202425</v>
      </c>
      <c r="AY9023" s="191">
        <v>574</v>
      </c>
      <c r="AZ9023" s="191">
        <v>61</v>
      </c>
      <c r="BA9023" s="191">
        <v>4</v>
      </c>
      <c r="BB9023" s="191">
        <v>0</v>
      </c>
    </row>
    <row r="9024" spans="48:54" x14ac:dyDescent="0.2">
      <c r="AV9024" s="191" t="str">
        <f t="shared" si="144"/>
        <v>576_RS_61_4_202425</v>
      </c>
      <c r="AW9024" s="191" t="s">
        <v>92</v>
      </c>
      <c r="AX9024" s="18">
        <v>202425</v>
      </c>
      <c r="AY9024" s="191">
        <v>576</v>
      </c>
      <c r="AZ9024" s="191">
        <v>61</v>
      </c>
      <c r="BA9024" s="191">
        <v>4</v>
      </c>
      <c r="BB9024" s="191">
        <v>0</v>
      </c>
    </row>
    <row r="9025" spans="48:54" x14ac:dyDescent="0.2">
      <c r="AV9025" s="191" t="str">
        <f t="shared" si="144"/>
        <v>582_RS_61_4_202425</v>
      </c>
      <c r="AW9025" s="191" t="s">
        <v>92</v>
      </c>
      <c r="AX9025" s="18">
        <v>202425</v>
      </c>
      <c r="AY9025" s="191">
        <v>582</v>
      </c>
      <c r="AZ9025" s="191">
        <v>61</v>
      </c>
      <c r="BA9025" s="191">
        <v>4</v>
      </c>
      <c r="BB9025" s="191">
        <v>0</v>
      </c>
    </row>
    <row r="9026" spans="48:54" x14ac:dyDescent="0.2">
      <c r="AV9026" s="191" t="str">
        <f t="shared" si="144"/>
        <v>584_RS_61_4_202425</v>
      </c>
      <c r="AW9026" s="191" t="s">
        <v>92</v>
      </c>
      <c r="AX9026" s="18">
        <v>202425</v>
      </c>
      <c r="AY9026" s="191">
        <v>584</v>
      </c>
      <c r="AZ9026" s="191">
        <v>61</v>
      </c>
      <c r="BA9026" s="191">
        <v>4</v>
      </c>
      <c r="BB9026" s="191">
        <v>0</v>
      </c>
    </row>
    <row r="9027" spans="48:54" x14ac:dyDescent="0.2">
      <c r="AV9027" s="191" t="str">
        <f t="shared" si="144"/>
        <v>586_RS_61_4_202425</v>
      </c>
      <c r="AW9027" s="191" t="s">
        <v>92</v>
      </c>
      <c r="AX9027" s="18">
        <v>202425</v>
      </c>
      <c r="AY9027" s="191">
        <v>586</v>
      </c>
      <c r="AZ9027" s="191">
        <v>61</v>
      </c>
      <c r="BA9027" s="191">
        <v>4</v>
      </c>
      <c r="BB9027" s="191">
        <v>0</v>
      </c>
    </row>
    <row r="9028" spans="48:54" x14ac:dyDescent="0.2">
      <c r="AV9028" s="191" t="str">
        <f t="shared" ref="AV9028:AV9091" si="145">AY9028&amp;"_"&amp;AW9028&amp;"_"&amp;AZ9028&amp;"_"&amp;BA9028&amp;"_"&amp;AX9028</f>
        <v>512_RS_62_4_202425</v>
      </c>
      <c r="AW9028" s="191" t="s">
        <v>92</v>
      </c>
      <c r="AX9028" s="18">
        <v>202425</v>
      </c>
      <c r="AY9028" s="191">
        <v>512</v>
      </c>
      <c r="AZ9028" s="191">
        <v>62</v>
      </c>
      <c r="BA9028" s="191">
        <v>4</v>
      </c>
      <c r="BB9028" s="191">
        <v>4848</v>
      </c>
    </row>
    <row r="9029" spans="48:54" x14ac:dyDescent="0.2">
      <c r="AV9029" s="191" t="str">
        <f t="shared" si="145"/>
        <v>514_RS_62_4_202425</v>
      </c>
      <c r="AW9029" s="191" t="s">
        <v>92</v>
      </c>
      <c r="AX9029" s="18">
        <v>202425</v>
      </c>
      <c r="AY9029" s="191">
        <v>514</v>
      </c>
      <c r="AZ9029" s="191">
        <v>62</v>
      </c>
      <c r="BA9029" s="191">
        <v>4</v>
      </c>
      <c r="BB9029" s="191">
        <v>8256.68</v>
      </c>
    </row>
    <row r="9030" spans="48:54" x14ac:dyDescent="0.2">
      <c r="AV9030" s="191" t="str">
        <f t="shared" si="145"/>
        <v>516_RS_62_4_202425</v>
      </c>
      <c r="AW9030" s="191" t="s">
        <v>92</v>
      </c>
      <c r="AX9030" s="18">
        <v>202425</v>
      </c>
      <c r="AY9030" s="191">
        <v>516</v>
      </c>
      <c r="AZ9030" s="191">
        <v>62</v>
      </c>
      <c r="BA9030" s="191">
        <v>4</v>
      </c>
      <c r="BB9030" s="191">
        <v>8024.9000000000005</v>
      </c>
    </row>
    <row r="9031" spans="48:54" x14ac:dyDescent="0.2">
      <c r="AV9031" s="191" t="str">
        <f t="shared" si="145"/>
        <v>518_RS_62_4_202425</v>
      </c>
      <c r="AW9031" s="191" t="s">
        <v>92</v>
      </c>
      <c r="AX9031" s="18">
        <v>202425</v>
      </c>
      <c r="AY9031" s="191">
        <v>518</v>
      </c>
      <c r="AZ9031" s="191">
        <v>62</v>
      </c>
      <c r="BA9031" s="191">
        <v>4</v>
      </c>
      <c r="BB9031" s="191">
        <v>6780.0339999999997</v>
      </c>
    </row>
    <row r="9032" spans="48:54" x14ac:dyDescent="0.2">
      <c r="AV9032" s="191" t="str">
        <f t="shared" si="145"/>
        <v>520_RS_62_4_202425</v>
      </c>
      <c r="AW9032" s="191" t="s">
        <v>92</v>
      </c>
      <c r="AX9032" s="18">
        <v>202425</v>
      </c>
      <c r="AY9032" s="191">
        <v>520</v>
      </c>
      <c r="AZ9032" s="191">
        <v>62</v>
      </c>
      <c r="BA9032" s="191">
        <v>4</v>
      </c>
      <c r="BB9032" s="191">
        <v>10905.739</v>
      </c>
    </row>
    <row r="9033" spans="48:54" x14ac:dyDescent="0.2">
      <c r="AV9033" s="191" t="str">
        <f t="shared" si="145"/>
        <v>522_RS_62_4_202425</v>
      </c>
      <c r="AW9033" s="191" t="s">
        <v>92</v>
      </c>
      <c r="AX9033" s="18">
        <v>202425</v>
      </c>
      <c r="AY9033" s="191">
        <v>522</v>
      </c>
      <c r="AZ9033" s="191">
        <v>62</v>
      </c>
      <c r="BA9033" s="191">
        <v>4</v>
      </c>
      <c r="BB9033" s="191">
        <v>9506.7240000000002</v>
      </c>
    </row>
    <row r="9034" spans="48:54" x14ac:dyDescent="0.2">
      <c r="AV9034" s="191" t="str">
        <f t="shared" si="145"/>
        <v>524_RS_62_4_202425</v>
      </c>
      <c r="AW9034" s="191" t="s">
        <v>92</v>
      </c>
      <c r="AX9034" s="18">
        <v>202425</v>
      </c>
      <c r="AY9034" s="191">
        <v>524</v>
      </c>
      <c r="AZ9034" s="191">
        <v>62</v>
      </c>
      <c r="BA9034" s="191">
        <v>4</v>
      </c>
      <c r="BB9034" s="191">
        <v>10171.36</v>
      </c>
    </row>
    <row r="9035" spans="48:54" x14ac:dyDescent="0.2">
      <c r="AV9035" s="191" t="str">
        <f t="shared" si="145"/>
        <v>526_RS_62_4_202425</v>
      </c>
      <c r="AW9035" s="191" t="s">
        <v>92</v>
      </c>
      <c r="AX9035" s="18">
        <v>202425</v>
      </c>
      <c r="AY9035" s="191">
        <v>526</v>
      </c>
      <c r="AZ9035" s="191">
        <v>62</v>
      </c>
      <c r="BA9035" s="191">
        <v>4</v>
      </c>
      <c r="BB9035" s="191">
        <v>5440.0269999999991</v>
      </c>
    </row>
    <row r="9036" spans="48:54" x14ac:dyDescent="0.2">
      <c r="AV9036" s="191" t="str">
        <f t="shared" si="145"/>
        <v>528_RS_62_4_202425</v>
      </c>
      <c r="AW9036" s="191" t="s">
        <v>92</v>
      </c>
      <c r="AX9036" s="18">
        <v>202425</v>
      </c>
      <c r="AY9036" s="191">
        <v>528</v>
      </c>
      <c r="AZ9036" s="191">
        <v>62</v>
      </c>
      <c r="BA9036" s="191">
        <v>4</v>
      </c>
      <c r="BB9036" s="191">
        <v>9448</v>
      </c>
    </row>
    <row r="9037" spans="48:54" x14ac:dyDescent="0.2">
      <c r="AV9037" s="191" t="str">
        <f t="shared" si="145"/>
        <v>530_RS_62_4_202425</v>
      </c>
      <c r="AW9037" s="191" t="s">
        <v>92</v>
      </c>
      <c r="AX9037" s="18">
        <v>202425</v>
      </c>
      <c r="AY9037" s="191">
        <v>530</v>
      </c>
      <c r="AZ9037" s="191">
        <v>62</v>
      </c>
      <c r="BA9037" s="191">
        <v>4</v>
      </c>
      <c r="BB9037" s="191">
        <v>14366.731</v>
      </c>
    </row>
    <row r="9038" spans="48:54" x14ac:dyDescent="0.2">
      <c r="AV9038" s="191" t="str">
        <f t="shared" si="145"/>
        <v>532_RS_62_4_202425</v>
      </c>
      <c r="AW9038" s="191" t="s">
        <v>92</v>
      </c>
      <c r="AX9038" s="18">
        <v>202425</v>
      </c>
      <c r="AY9038" s="191">
        <v>532</v>
      </c>
      <c r="AZ9038" s="191">
        <v>62</v>
      </c>
      <c r="BA9038" s="191">
        <v>4</v>
      </c>
      <c r="BB9038" s="191">
        <v>18329.571</v>
      </c>
    </row>
    <row r="9039" spans="48:54" x14ac:dyDescent="0.2">
      <c r="AV9039" s="191" t="str">
        <f t="shared" si="145"/>
        <v>534_RS_62_4_202425</v>
      </c>
      <c r="AW9039" s="191" t="s">
        <v>92</v>
      </c>
      <c r="AX9039" s="18">
        <v>202425</v>
      </c>
      <c r="AY9039" s="191">
        <v>534</v>
      </c>
      <c r="AZ9039" s="191">
        <v>62</v>
      </c>
      <c r="BA9039" s="191">
        <v>4</v>
      </c>
      <c r="BB9039" s="191">
        <v>10799.377</v>
      </c>
    </row>
    <row r="9040" spans="48:54" x14ac:dyDescent="0.2">
      <c r="AV9040" s="191" t="str">
        <f t="shared" si="145"/>
        <v>536_RS_62_4_202425</v>
      </c>
      <c r="AW9040" s="191" t="s">
        <v>92</v>
      </c>
      <c r="AX9040" s="18">
        <v>202425</v>
      </c>
      <c r="AY9040" s="191">
        <v>536</v>
      </c>
      <c r="AZ9040" s="191">
        <v>62</v>
      </c>
      <c r="BA9040" s="191">
        <v>4</v>
      </c>
      <c r="BB9040" s="191">
        <v>9088.58</v>
      </c>
    </row>
    <row r="9041" spans="48:54" x14ac:dyDescent="0.2">
      <c r="AV9041" s="191" t="str">
        <f t="shared" si="145"/>
        <v>538_RS_62_4_202425</v>
      </c>
      <c r="AW9041" s="191" t="s">
        <v>92</v>
      </c>
      <c r="AX9041" s="18">
        <v>202425</v>
      </c>
      <c r="AY9041" s="191">
        <v>538</v>
      </c>
      <c r="AZ9041" s="191">
        <v>62</v>
      </c>
      <c r="BA9041" s="191">
        <v>4</v>
      </c>
      <c r="BB9041" s="191">
        <v>8302.7029999999995</v>
      </c>
    </row>
    <row r="9042" spans="48:54" x14ac:dyDescent="0.2">
      <c r="AV9042" s="191" t="str">
        <f t="shared" si="145"/>
        <v>540_RS_62_4_202425</v>
      </c>
      <c r="AW9042" s="191" t="s">
        <v>92</v>
      </c>
      <c r="AX9042" s="18">
        <v>202425</v>
      </c>
      <c r="AY9042" s="191">
        <v>540</v>
      </c>
      <c r="AZ9042" s="191">
        <v>62</v>
      </c>
      <c r="BA9042" s="191">
        <v>4</v>
      </c>
      <c r="BB9042" s="191">
        <v>14865.24</v>
      </c>
    </row>
    <row r="9043" spans="48:54" x14ac:dyDescent="0.2">
      <c r="AV9043" s="191" t="str">
        <f t="shared" si="145"/>
        <v>542_RS_62_4_202425</v>
      </c>
      <c r="AW9043" s="191" t="s">
        <v>92</v>
      </c>
      <c r="AX9043" s="18">
        <v>202425</v>
      </c>
      <c r="AY9043" s="191">
        <v>542</v>
      </c>
      <c r="AZ9043" s="191">
        <v>62</v>
      </c>
      <c r="BA9043" s="191">
        <v>4</v>
      </c>
      <c r="BB9043" s="191">
        <v>3662.114</v>
      </c>
    </row>
    <row r="9044" spans="48:54" x14ac:dyDescent="0.2">
      <c r="AV9044" s="191" t="str">
        <f t="shared" si="145"/>
        <v>544_RS_62_4_202425</v>
      </c>
      <c r="AW9044" s="191" t="s">
        <v>92</v>
      </c>
      <c r="AX9044" s="18">
        <v>202425</v>
      </c>
      <c r="AY9044" s="191">
        <v>544</v>
      </c>
      <c r="AZ9044" s="191">
        <v>62</v>
      </c>
      <c r="BA9044" s="191">
        <v>4</v>
      </c>
      <c r="BB9044" s="191">
        <v>10954.350999999999</v>
      </c>
    </row>
    <row r="9045" spans="48:54" x14ac:dyDescent="0.2">
      <c r="AV9045" s="191" t="str">
        <f t="shared" si="145"/>
        <v>545_RS_62_4_202425</v>
      </c>
      <c r="AW9045" s="191" t="s">
        <v>92</v>
      </c>
      <c r="AX9045" s="18">
        <v>202425</v>
      </c>
      <c r="AY9045" s="191">
        <v>545</v>
      </c>
      <c r="AZ9045" s="191">
        <v>62</v>
      </c>
      <c r="BA9045" s="191">
        <v>4</v>
      </c>
      <c r="BB9045" s="191">
        <v>4168.1000000000004</v>
      </c>
    </row>
    <row r="9046" spans="48:54" x14ac:dyDescent="0.2">
      <c r="AV9046" s="191" t="str">
        <f t="shared" si="145"/>
        <v>546_RS_62_4_202425</v>
      </c>
      <c r="AW9046" s="191" t="s">
        <v>92</v>
      </c>
      <c r="AX9046" s="18">
        <v>202425</v>
      </c>
      <c r="AY9046" s="191">
        <v>546</v>
      </c>
      <c r="AZ9046" s="191">
        <v>62</v>
      </c>
      <c r="BA9046" s="191">
        <v>4</v>
      </c>
      <c r="BB9046" s="191">
        <v>5775.2389999999996</v>
      </c>
    </row>
    <row r="9047" spans="48:54" x14ac:dyDescent="0.2">
      <c r="AV9047" s="191" t="str">
        <f t="shared" si="145"/>
        <v>548_RS_62_4_202425</v>
      </c>
      <c r="AW9047" s="191" t="s">
        <v>92</v>
      </c>
      <c r="AX9047" s="18">
        <v>202425</v>
      </c>
      <c r="AY9047" s="191">
        <v>548</v>
      </c>
      <c r="AZ9047" s="191">
        <v>62</v>
      </c>
      <c r="BA9047" s="191">
        <v>4</v>
      </c>
      <c r="BB9047" s="191">
        <v>5838.6120000000001</v>
      </c>
    </row>
    <row r="9048" spans="48:54" x14ac:dyDescent="0.2">
      <c r="AV9048" s="191" t="str">
        <f t="shared" si="145"/>
        <v>550_RS_62_4_202425</v>
      </c>
      <c r="AW9048" s="191" t="s">
        <v>92</v>
      </c>
      <c r="AX9048" s="18">
        <v>202425</v>
      </c>
      <c r="AY9048" s="191">
        <v>550</v>
      </c>
      <c r="AZ9048" s="191">
        <v>62</v>
      </c>
      <c r="BA9048" s="191">
        <v>4</v>
      </c>
      <c r="BB9048" s="191">
        <v>10044.538</v>
      </c>
    </row>
    <row r="9049" spans="48:54" x14ac:dyDescent="0.2">
      <c r="AV9049" s="191" t="str">
        <f t="shared" si="145"/>
        <v>552_RS_62_4_202425</v>
      </c>
      <c r="AW9049" s="191" t="s">
        <v>92</v>
      </c>
      <c r="AX9049" s="18">
        <v>202425</v>
      </c>
      <c r="AY9049" s="191">
        <v>552</v>
      </c>
      <c r="AZ9049" s="191">
        <v>62</v>
      </c>
      <c r="BA9049" s="191">
        <v>4</v>
      </c>
      <c r="BB9049" s="191">
        <v>23141.360000000001</v>
      </c>
    </row>
    <row r="9050" spans="48:54" x14ac:dyDescent="0.2">
      <c r="AV9050" s="191" t="str">
        <f t="shared" si="145"/>
        <v>562_RS_62_4_202425</v>
      </c>
      <c r="AW9050" s="191" t="s">
        <v>92</v>
      </c>
      <c r="AX9050" s="18">
        <v>202425</v>
      </c>
      <c r="AY9050" s="191">
        <v>562</v>
      </c>
      <c r="AZ9050" s="191">
        <v>62</v>
      </c>
      <c r="BA9050" s="191">
        <v>4</v>
      </c>
      <c r="BB9050" s="191">
        <v>0</v>
      </c>
    </row>
    <row r="9051" spans="48:54" x14ac:dyDescent="0.2">
      <c r="AV9051" s="191" t="str">
        <f t="shared" si="145"/>
        <v>564_RS_62_4_202425</v>
      </c>
      <c r="AW9051" s="191" t="s">
        <v>92</v>
      </c>
      <c r="AX9051" s="18">
        <v>202425</v>
      </c>
      <c r="AY9051" s="191">
        <v>564</v>
      </c>
      <c r="AZ9051" s="191">
        <v>62</v>
      </c>
      <c r="BA9051" s="191">
        <v>4</v>
      </c>
      <c r="BB9051" s="191">
        <v>0</v>
      </c>
    </row>
    <row r="9052" spans="48:54" x14ac:dyDescent="0.2">
      <c r="AV9052" s="191" t="str">
        <f t="shared" si="145"/>
        <v>566_RS_62_4_202425</v>
      </c>
      <c r="AW9052" s="191" t="s">
        <v>92</v>
      </c>
      <c r="AX9052" s="18">
        <v>202425</v>
      </c>
      <c r="AY9052" s="191">
        <v>566</v>
      </c>
      <c r="AZ9052" s="191">
        <v>62</v>
      </c>
      <c r="BA9052" s="191">
        <v>4</v>
      </c>
      <c r="BB9052" s="191">
        <v>0</v>
      </c>
    </row>
    <row r="9053" spans="48:54" x14ac:dyDescent="0.2">
      <c r="AV9053" s="191" t="str">
        <f t="shared" si="145"/>
        <v>568_RS_62_4_202425</v>
      </c>
      <c r="AW9053" s="191" t="s">
        <v>92</v>
      </c>
      <c r="AX9053" s="18">
        <v>202425</v>
      </c>
      <c r="AY9053" s="191">
        <v>568</v>
      </c>
      <c r="AZ9053" s="191">
        <v>62</v>
      </c>
      <c r="BA9053" s="191">
        <v>4</v>
      </c>
      <c r="BB9053" s="191">
        <v>0</v>
      </c>
    </row>
    <row r="9054" spans="48:54" x14ac:dyDescent="0.2">
      <c r="AV9054" s="191" t="str">
        <f t="shared" si="145"/>
        <v>572_RS_62_4_202425</v>
      </c>
      <c r="AW9054" s="191" t="s">
        <v>92</v>
      </c>
      <c r="AX9054" s="18">
        <v>202425</v>
      </c>
      <c r="AY9054" s="191">
        <v>572</v>
      </c>
      <c r="AZ9054" s="191">
        <v>62</v>
      </c>
      <c r="BA9054" s="191">
        <v>4</v>
      </c>
      <c r="BB9054" s="191">
        <v>-68554.899999999994</v>
      </c>
    </row>
    <row r="9055" spans="48:54" x14ac:dyDescent="0.2">
      <c r="AV9055" s="191" t="str">
        <f t="shared" si="145"/>
        <v>574_RS_62_4_202425</v>
      </c>
      <c r="AW9055" s="191" t="s">
        <v>92</v>
      </c>
      <c r="AX9055" s="18">
        <v>202425</v>
      </c>
      <c r="AY9055" s="191">
        <v>574</v>
      </c>
      <c r="AZ9055" s="191">
        <v>62</v>
      </c>
      <c r="BA9055" s="191">
        <v>4</v>
      </c>
      <c r="BB9055" s="191">
        <v>-48322.205000000002</v>
      </c>
    </row>
    <row r="9056" spans="48:54" x14ac:dyDescent="0.2">
      <c r="AV9056" s="191" t="str">
        <f t="shared" si="145"/>
        <v>576_RS_62_4_202425</v>
      </c>
      <c r="AW9056" s="191" t="s">
        <v>92</v>
      </c>
      <c r="AX9056" s="18">
        <v>202425</v>
      </c>
      <c r="AY9056" s="191">
        <v>576</v>
      </c>
      <c r="AZ9056" s="191">
        <v>62</v>
      </c>
      <c r="BA9056" s="191">
        <v>4</v>
      </c>
      <c r="BB9056" s="191">
        <v>-95840.24</v>
      </c>
    </row>
    <row r="9057" spans="48:54" x14ac:dyDescent="0.2">
      <c r="AV9057" s="191" t="str">
        <f t="shared" si="145"/>
        <v>582_RS_62_4_202425</v>
      </c>
      <c r="AW9057" s="191" t="s">
        <v>92</v>
      </c>
      <c r="AX9057" s="18">
        <v>202425</v>
      </c>
      <c r="AY9057" s="191">
        <v>582</v>
      </c>
      <c r="AZ9057" s="191">
        <v>62</v>
      </c>
      <c r="BA9057" s="191">
        <v>4</v>
      </c>
      <c r="BB9057" s="191">
        <v>0</v>
      </c>
    </row>
    <row r="9058" spans="48:54" x14ac:dyDescent="0.2">
      <c r="AV9058" s="191" t="str">
        <f t="shared" si="145"/>
        <v>584_RS_62_4_202425</v>
      </c>
      <c r="AW9058" s="191" t="s">
        <v>92</v>
      </c>
      <c r="AX9058" s="18">
        <v>202425</v>
      </c>
      <c r="AY9058" s="191">
        <v>584</v>
      </c>
      <c r="AZ9058" s="191">
        <v>62</v>
      </c>
      <c r="BA9058" s="191">
        <v>4</v>
      </c>
      <c r="BB9058" s="191">
        <v>0</v>
      </c>
    </row>
    <row r="9059" spans="48:54" x14ac:dyDescent="0.2">
      <c r="AV9059" s="191" t="str">
        <f t="shared" si="145"/>
        <v>586_RS_62_4_202425</v>
      </c>
      <c r="AW9059" s="191" t="s">
        <v>92</v>
      </c>
      <c r="AX9059" s="18">
        <v>202425</v>
      </c>
      <c r="AY9059" s="191">
        <v>586</v>
      </c>
      <c r="AZ9059" s="191">
        <v>62</v>
      </c>
      <c r="BA9059" s="191">
        <v>4</v>
      </c>
      <c r="BB9059" s="191">
        <v>0</v>
      </c>
    </row>
    <row r="9060" spans="48:54" x14ac:dyDescent="0.2">
      <c r="AV9060" s="191" t="str">
        <f t="shared" si="145"/>
        <v>512_RS_63_4_202425</v>
      </c>
      <c r="AW9060" s="191" t="s">
        <v>92</v>
      </c>
      <c r="AX9060" s="18">
        <v>202425</v>
      </c>
      <c r="AY9060" s="191">
        <v>512</v>
      </c>
      <c r="AZ9060" s="191">
        <v>63</v>
      </c>
      <c r="BA9060" s="191">
        <v>4</v>
      </c>
      <c r="BB9060" s="191">
        <v>0</v>
      </c>
    </row>
    <row r="9061" spans="48:54" x14ac:dyDescent="0.2">
      <c r="AV9061" s="191" t="str">
        <f t="shared" si="145"/>
        <v>514_RS_63_4_202425</v>
      </c>
      <c r="AW9061" s="191" t="s">
        <v>92</v>
      </c>
      <c r="AX9061" s="18">
        <v>202425</v>
      </c>
      <c r="AY9061" s="191">
        <v>514</v>
      </c>
      <c r="AZ9061" s="191">
        <v>63</v>
      </c>
      <c r="BA9061" s="191">
        <v>4</v>
      </c>
      <c r="BB9061" s="191">
        <v>1058.78</v>
      </c>
    </row>
    <row r="9062" spans="48:54" x14ac:dyDescent="0.2">
      <c r="AV9062" s="191" t="str">
        <f t="shared" si="145"/>
        <v>516_RS_63_4_202425</v>
      </c>
      <c r="AW9062" s="191" t="s">
        <v>92</v>
      </c>
      <c r="AX9062" s="18">
        <v>202425</v>
      </c>
      <c r="AY9062" s="191">
        <v>516</v>
      </c>
      <c r="AZ9062" s="191">
        <v>63</v>
      </c>
      <c r="BA9062" s="191">
        <v>4</v>
      </c>
      <c r="BB9062" s="191">
        <v>314.60000000000002</v>
      </c>
    </row>
    <row r="9063" spans="48:54" x14ac:dyDescent="0.2">
      <c r="AV9063" s="191" t="str">
        <f t="shared" si="145"/>
        <v>518_RS_63_4_202425</v>
      </c>
      <c r="AW9063" s="191" t="s">
        <v>92</v>
      </c>
      <c r="AX9063" s="18">
        <v>202425</v>
      </c>
      <c r="AY9063" s="191">
        <v>518</v>
      </c>
      <c r="AZ9063" s="191">
        <v>63</v>
      </c>
      <c r="BA9063" s="191">
        <v>4</v>
      </c>
      <c r="BB9063" s="191">
        <v>0</v>
      </c>
    </row>
    <row r="9064" spans="48:54" x14ac:dyDescent="0.2">
      <c r="AV9064" s="191" t="str">
        <f t="shared" si="145"/>
        <v>520_RS_63_4_202425</v>
      </c>
      <c r="AW9064" s="191" t="s">
        <v>92</v>
      </c>
      <c r="AX9064" s="18">
        <v>202425</v>
      </c>
      <c r="AY9064" s="191">
        <v>520</v>
      </c>
      <c r="AZ9064" s="191">
        <v>63</v>
      </c>
      <c r="BA9064" s="191">
        <v>4</v>
      </c>
      <c r="BB9064" s="191">
        <v>0</v>
      </c>
    </row>
    <row r="9065" spans="48:54" x14ac:dyDescent="0.2">
      <c r="AV9065" s="191" t="str">
        <f t="shared" si="145"/>
        <v>522_RS_63_4_202425</v>
      </c>
      <c r="AW9065" s="191" t="s">
        <v>92</v>
      </c>
      <c r="AX9065" s="18">
        <v>202425</v>
      </c>
      <c r="AY9065" s="191">
        <v>522</v>
      </c>
      <c r="AZ9065" s="191">
        <v>63</v>
      </c>
      <c r="BA9065" s="191">
        <v>4</v>
      </c>
      <c r="BB9065" s="191">
        <v>0</v>
      </c>
    </row>
    <row r="9066" spans="48:54" x14ac:dyDescent="0.2">
      <c r="AV9066" s="191" t="str">
        <f t="shared" si="145"/>
        <v>524_RS_63_4_202425</v>
      </c>
      <c r="AW9066" s="191" t="s">
        <v>92</v>
      </c>
      <c r="AX9066" s="18">
        <v>202425</v>
      </c>
      <c r="AY9066" s="191">
        <v>524</v>
      </c>
      <c r="AZ9066" s="191">
        <v>63</v>
      </c>
      <c r="BA9066" s="191">
        <v>4</v>
      </c>
      <c r="BB9066" s="191">
        <v>609.43799999999999</v>
      </c>
    </row>
    <row r="9067" spans="48:54" x14ac:dyDescent="0.2">
      <c r="AV9067" s="191" t="str">
        <f t="shared" si="145"/>
        <v>526_RS_63_4_202425</v>
      </c>
      <c r="AW9067" s="191" t="s">
        <v>92</v>
      </c>
      <c r="AX9067" s="18">
        <v>202425</v>
      </c>
      <c r="AY9067" s="191">
        <v>526</v>
      </c>
      <c r="AZ9067" s="191">
        <v>63</v>
      </c>
      <c r="BA9067" s="191">
        <v>4</v>
      </c>
      <c r="BB9067" s="191">
        <v>0</v>
      </c>
    </row>
    <row r="9068" spans="48:54" x14ac:dyDescent="0.2">
      <c r="AV9068" s="191" t="str">
        <f t="shared" si="145"/>
        <v>528_RS_63_4_202425</v>
      </c>
      <c r="AW9068" s="191" t="s">
        <v>92</v>
      </c>
      <c r="AX9068" s="18">
        <v>202425</v>
      </c>
      <c r="AY9068" s="191">
        <v>528</v>
      </c>
      <c r="AZ9068" s="191">
        <v>63</v>
      </c>
      <c r="BA9068" s="191">
        <v>4</v>
      </c>
      <c r="BB9068" s="191">
        <v>1083</v>
      </c>
    </row>
    <row r="9069" spans="48:54" x14ac:dyDescent="0.2">
      <c r="AV9069" s="191" t="str">
        <f t="shared" si="145"/>
        <v>530_RS_63_4_202425</v>
      </c>
      <c r="AW9069" s="191" t="s">
        <v>92</v>
      </c>
      <c r="AX9069" s="18">
        <v>202425</v>
      </c>
      <c r="AY9069" s="191">
        <v>530</v>
      </c>
      <c r="AZ9069" s="191">
        <v>63</v>
      </c>
      <c r="BA9069" s="191">
        <v>4</v>
      </c>
      <c r="BB9069" s="191">
        <v>152.35400000000001</v>
      </c>
    </row>
    <row r="9070" spans="48:54" x14ac:dyDescent="0.2">
      <c r="AV9070" s="191" t="str">
        <f t="shared" si="145"/>
        <v>532_RS_63_4_202425</v>
      </c>
      <c r="AW9070" s="191" t="s">
        <v>92</v>
      </c>
      <c r="AX9070" s="18">
        <v>202425</v>
      </c>
      <c r="AY9070" s="191">
        <v>532</v>
      </c>
      <c r="AZ9070" s="191">
        <v>63</v>
      </c>
      <c r="BA9070" s="191">
        <v>4</v>
      </c>
      <c r="BB9070" s="191">
        <v>0</v>
      </c>
    </row>
    <row r="9071" spans="48:54" x14ac:dyDescent="0.2">
      <c r="AV9071" s="191" t="str">
        <f t="shared" si="145"/>
        <v>534_RS_63_4_202425</v>
      </c>
      <c r="AW9071" s="191" t="s">
        <v>92</v>
      </c>
      <c r="AX9071" s="18">
        <v>202425</v>
      </c>
      <c r="AY9071" s="191">
        <v>534</v>
      </c>
      <c r="AZ9071" s="191">
        <v>63</v>
      </c>
      <c r="BA9071" s="191">
        <v>4</v>
      </c>
      <c r="BB9071" s="191">
        <v>0</v>
      </c>
    </row>
    <row r="9072" spans="48:54" x14ac:dyDescent="0.2">
      <c r="AV9072" s="191" t="str">
        <f t="shared" si="145"/>
        <v>536_RS_63_4_202425</v>
      </c>
      <c r="AW9072" s="191" t="s">
        <v>92</v>
      </c>
      <c r="AX9072" s="18">
        <v>202425</v>
      </c>
      <c r="AY9072" s="191">
        <v>536</v>
      </c>
      <c r="AZ9072" s="191">
        <v>63</v>
      </c>
      <c r="BA9072" s="191">
        <v>4</v>
      </c>
      <c r="BB9072" s="191">
        <v>0</v>
      </c>
    </row>
    <row r="9073" spans="48:54" x14ac:dyDescent="0.2">
      <c r="AV9073" s="191" t="str">
        <f t="shared" si="145"/>
        <v>538_RS_63_4_202425</v>
      </c>
      <c r="AW9073" s="191" t="s">
        <v>92</v>
      </c>
      <c r="AX9073" s="18">
        <v>202425</v>
      </c>
      <c r="AY9073" s="191">
        <v>538</v>
      </c>
      <c r="AZ9073" s="191">
        <v>63</v>
      </c>
      <c r="BA9073" s="191">
        <v>4</v>
      </c>
      <c r="BB9073" s="191">
        <v>0</v>
      </c>
    </row>
    <row r="9074" spans="48:54" x14ac:dyDescent="0.2">
      <c r="AV9074" s="191" t="str">
        <f t="shared" si="145"/>
        <v>540_RS_63_4_202425</v>
      </c>
      <c r="AW9074" s="191" t="s">
        <v>92</v>
      </c>
      <c r="AX9074" s="18">
        <v>202425</v>
      </c>
      <c r="AY9074" s="191">
        <v>540</v>
      </c>
      <c r="AZ9074" s="191">
        <v>63</v>
      </c>
      <c r="BA9074" s="191">
        <v>4</v>
      </c>
      <c r="BB9074" s="191">
        <v>52.859000000000002</v>
      </c>
    </row>
    <row r="9075" spans="48:54" x14ac:dyDescent="0.2">
      <c r="AV9075" s="191" t="str">
        <f t="shared" si="145"/>
        <v>542_RS_63_4_202425</v>
      </c>
      <c r="AW9075" s="191" t="s">
        <v>92</v>
      </c>
      <c r="AX9075" s="18">
        <v>202425</v>
      </c>
      <c r="AY9075" s="191">
        <v>542</v>
      </c>
      <c r="AZ9075" s="191">
        <v>63</v>
      </c>
      <c r="BA9075" s="191">
        <v>4</v>
      </c>
      <c r="BB9075" s="191">
        <v>41.46</v>
      </c>
    </row>
    <row r="9076" spans="48:54" x14ac:dyDescent="0.2">
      <c r="AV9076" s="191" t="str">
        <f t="shared" si="145"/>
        <v>544_RS_63_4_202425</v>
      </c>
      <c r="AW9076" s="191" t="s">
        <v>92</v>
      </c>
      <c r="AX9076" s="18">
        <v>202425</v>
      </c>
      <c r="AY9076" s="191">
        <v>544</v>
      </c>
      <c r="AZ9076" s="191">
        <v>63</v>
      </c>
      <c r="BA9076" s="191">
        <v>4</v>
      </c>
      <c r="BB9076" s="191">
        <v>0</v>
      </c>
    </row>
    <row r="9077" spans="48:54" x14ac:dyDescent="0.2">
      <c r="AV9077" s="191" t="str">
        <f t="shared" si="145"/>
        <v>545_RS_63_4_202425</v>
      </c>
      <c r="AW9077" s="191" t="s">
        <v>92</v>
      </c>
      <c r="AX9077" s="18">
        <v>202425</v>
      </c>
      <c r="AY9077" s="191">
        <v>545</v>
      </c>
      <c r="AZ9077" s="191">
        <v>63</v>
      </c>
      <c r="BA9077" s="191">
        <v>4</v>
      </c>
      <c r="BB9077" s="191">
        <v>31.82</v>
      </c>
    </row>
    <row r="9078" spans="48:54" x14ac:dyDescent="0.2">
      <c r="AV9078" s="191" t="str">
        <f t="shared" si="145"/>
        <v>546_RS_63_4_202425</v>
      </c>
      <c r="AW9078" s="191" t="s">
        <v>92</v>
      </c>
      <c r="AX9078" s="18">
        <v>202425</v>
      </c>
      <c r="AY9078" s="191">
        <v>546</v>
      </c>
      <c r="AZ9078" s="191">
        <v>63</v>
      </c>
      <c r="BA9078" s="191">
        <v>4</v>
      </c>
      <c r="BB9078" s="191">
        <v>32.130000000000003</v>
      </c>
    </row>
    <row r="9079" spans="48:54" x14ac:dyDescent="0.2">
      <c r="AV9079" s="191" t="str">
        <f t="shared" si="145"/>
        <v>548_RS_63_4_202425</v>
      </c>
      <c r="AW9079" s="191" t="s">
        <v>92</v>
      </c>
      <c r="AX9079" s="18">
        <v>202425</v>
      </c>
      <c r="AY9079" s="191">
        <v>548</v>
      </c>
      <c r="AZ9079" s="191">
        <v>63</v>
      </c>
      <c r="BA9079" s="191">
        <v>4</v>
      </c>
      <c r="BB9079" s="191">
        <v>116.083</v>
      </c>
    </row>
    <row r="9080" spans="48:54" x14ac:dyDescent="0.2">
      <c r="AV9080" s="191" t="str">
        <f t="shared" si="145"/>
        <v>550_RS_63_4_202425</v>
      </c>
      <c r="AW9080" s="191" t="s">
        <v>92</v>
      </c>
      <c r="AX9080" s="18">
        <v>202425</v>
      </c>
      <c r="AY9080" s="191">
        <v>550</v>
      </c>
      <c r="AZ9080" s="191">
        <v>63</v>
      </c>
      <c r="BA9080" s="191">
        <v>4</v>
      </c>
      <c r="BB9080" s="191">
        <v>0</v>
      </c>
    </row>
    <row r="9081" spans="48:54" x14ac:dyDescent="0.2">
      <c r="AV9081" s="191" t="str">
        <f t="shared" si="145"/>
        <v>552_RS_63_4_202425</v>
      </c>
      <c r="AW9081" s="191" t="s">
        <v>92</v>
      </c>
      <c r="AX9081" s="18">
        <v>202425</v>
      </c>
      <c r="AY9081" s="191">
        <v>552</v>
      </c>
      <c r="AZ9081" s="191">
        <v>63</v>
      </c>
      <c r="BA9081" s="191">
        <v>4</v>
      </c>
      <c r="BB9081" s="191">
        <v>0</v>
      </c>
    </row>
    <row r="9082" spans="48:54" x14ac:dyDescent="0.2">
      <c r="AV9082" s="191" t="str">
        <f t="shared" si="145"/>
        <v>562_RS_63_4_202425</v>
      </c>
      <c r="AW9082" s="191" t="s">
        <v>92</v>
      </c>
      <c r="AX9082" s="18">
        <v>202425</v>
      </c>
      <c r="AY9082" s="191">
        <v>562</v>
      </c>
      <c r="AZ9082" s="191">
        <v>63</v>
      </c>
      <c r="BA9082" s="191">
        <v>4</v>
      </c>
      <c r="BB9082" s="191">
        <v>0</v>
      </c>
    </row>
    <row r="9083" spans="48:54" x14ac:dyDescent="0.2">
      <c r="AV9083" s="191" t="str">
        <f t="shared" si="145"/>
        <v>564_RS_63_4_202425</v>
      </c>
      <c r="AW9083" s="191" t="s">
        <v>92</v>
      </c>
      <c r="AX9083" s="18">
        <v>202425</v>
      </c>
      <c r="AY9083" s="191">
        <v>564</v>
      </c>
      <c r="AZ9083" s="191">
        <v>63</v>
      </c>
      <c r="BA9083" s="191">
        <v>4</v>
      </c>
      <c r="BB9083" s="191">
        <v>0</v>
      </c>
    </row>
    <row r="9084" spans="48:54" x14ac:dyDescent="0.2">
      <c r="AV9084" s="191" t="str">
        <f t="shared" si="145"/>
        <v>566_RS_63_4_202425</v>
      </c>
      <c r="AW9084" s="191" t="s">
        <v>92</v>
      </c>
      <c r="AX9084" s="18">
        <v>202425</v>
      </c>
      <c r="AY9084" s="191">
        <v>566</v>
      </c>
      <c r="AZ9084" s="191">
        <v>63</v>
      </c>
      <c r="BA9084" s="191">
        <v>4</v>
      </c>
      <c r="BB9084" s="191">
        <v>0</v>
      </c>
    </row>
    <row r="9085" spans="48:54" x14ac:dyDescent="0.2">
      <c r="AV9085" s="191" t="str">
        <f t="shared" si="145"/>
        <v>568_RS_63_4_202425</v>
      </c>
      <c r="AW9085" s="191" t="s">
        <v>92</v>
      </c>
      <c r="AX9085" s="18">
        <v>202425</v>
      </c>
      <c r="AY9085" s="191">
        <v>568</v>
      </c>
      <c r="AZ9085" s="191">
        <v>63</v>
      </c>
      <c r="BA9085" s="191">
        <v>4</v>
      </c>
      <c r="BB9085" s="191">
        <v>0</v>
      </c>
    </row>
    <row r="9086" spans="48:54" x14ac:dyDescent="0.2">
      <c r="AV9086" s="191" t="str">
        <f t="shared" si="145"/>
        <v>572_RS_63_4_202425</v>
      </c>
      <c r="AW9086" s="191" t="s">
        <v>92</v>
      </c>
      <c r="AX9086" s="18">
        <v>202425</v>
      </c>
      <c r="AY9086" s="191">
        <v>572</v>
      </c>
      <c r="AZ9086" s="191">
        <v>63</v>
      </c>
      <c r="BA9086" s="191">
        <v>4</v>
      </c>
      <c r="BB9086" s="191">
        <v>0</v>
      </c>
    </row>
    <row r="9087" spans="48:54" x14ac:dyDescent="0.2">
      <c r="AV9087" s="191" t="str">
        <f t="shared" si="145"/>
        <v>574_RS_63_4_202425</v>
      </c>
      <c r="AW9087" s="191" t="s">
        <v>92</v>
      </c>
      <c r="AX9087" s="18">
        <v>202425</v>
      </c>
      <c r="AY9087" s="191">
        <v>574</v>
      </c>
      <c r="AZ9087" s="191">
        <v>63</v>
      </c>
      <c r="BA9087" s="191">
        <v>4</v>
      </c>
      <c r="BB9087" s="191">
        <v>0</v>
      </c>
    </row>
    <row r="9088" spans="48:54" x14ac:dyDescent="0.2">
      <c r="AV9088" s="191" t="str">
        <f t="shared" si="145"/>
        <v>576_RS_63_4_202425</v>
      </c>
      <c r="AW9088" s="191" t="s">
        <v>92</v>
      </c>
      <c r="AX9088" s="18">
        <v>202425</v>
      </c>
      <c r="AY9088" s="191">
        <v>576</v>
      </c>
      <c r="AZ9088" s="191">
        <v>63</v>
      </c>
      <c r="BA9088" s="191">
        <v>4</v>
      </c>
      <c r="BB9088" s="191">
        <v>0</v>
      </c>
    </row>
    <row r="9089" spans="48:54" x14ac:dyDescent="0.2">
      <c r="AV9089" s="191" t="str">
        <f t="shared" si="145"/>
        <v>582_RS_63_4_202425</v>
      </c>
      <c r="AW9089" s="191" t="s">
        <v>92</v>
      </c>
      <c r="AX9089" s="18">
        <v>202425</v>
      </c>
      <c r="AY9089" s="191">
        <v>582</v>
      </c>
      <c r="AZ9089" s="191">
        <v>63</v>
      </c>
      <c r="BA9089" s="191">
        <v>4</v>
      </c>
      <c r="BB9089" s="191">
        <v>-1036</v>
      </c>
    </row>
    <row r="9090" spans="48:54" x14ac:dyDescent="0.2">
      <c r="AV9090" s="191" t="str">
        <f t="shared" si="145"/>
        <v>584_RS_63_4_202425</v>
      </c>
      <c r="AW9090" s="191" t="s">
        <v>92</v>
      </c>
      <c r="AX9090" s="18">
        <v>202425</v>
      </c>
      <c r="AY9090" s="191">
        <v>584</v>
      </c>
      <c r="AZ9090" s="191">
        <v>63</v>
      </c>
      <c r="BA9090" s="191">
        <v>4</v>
      </c>
      <c r="BB9090" s="191">
        <v>-1083</v>
      </c>
    </row>
    <row r="9091" spans="48:54" x14ac:dyDescent="0.2">
      <c r="AV9091" s="191" t="str">
        <f t="shared" si="145"/>
        <v>586_RS_63_4_202425</v>
      </c>
      <c r="AW9091" s="191" t="s">
        <v>92</v>
      </c>
      <c r="AX9091" s="18">
        <v>202425</v>
      </c>
      <c r="AY9091" s="191">
        <v>586</v>
      </c>
      <c r="AZ9091" s="191">
        <v>63</v>
      </c>
      <c r="BA9091" s="191">
        <v>4</v>
      </c>
      <c r="BB9091" s="191">
        <v>-1373.2619999999999</v>
      </c>
    </row>
    <row r="9092" spans="48:54" x14ac:dyDescent="0.2">
      <c r="AV9092" s="191" t="str">
        <f t="shared" ref="AV9092:AV9155" si="146">AY9092&amp;"_"&amp;AW9092&amp;"_"&amp;AZ9092&amp;"_"&amp;BA9092&amp;"_"&amp;AX9092</f>
        <v>512_RS_64_4_202425</v>
      </c>
      <c r="AW9092" s="191" t="s">
        <v>92</v>
      </c>
      <c r="AX9092" s="18">
        <v>202425</v>
      </c>
      <c r="AY9092" s="191">
        <v>512</v>
      </c>
      <c r="AZ9092" s="191">
        <v>64</v>
      </c>
      <c r="BA9092" s="191">
        <v>4</v>
      </c>
      <c r="BB9092" s="191">
        <v>0</v>
      </c>
    </row>
    <row r="9093" spans="48:54" x14ac:dyDescent="0.2">
      <c r="AV9093" s="191" t="str">
        <f t="shared" si="146"/>
        <v>514_RS_64_4_202425</v>
      </c>
      <c r="AW9093" s="191" t="s">
        <v>92</v>
      </c>
      <c r="AX9093" s="18">
        <v>202425</v>
      </c>
      <c r="AY9093" s="191">
        <v>514</v>
      </c>
      <c r="AZ9093" s="191">
        <v>64</v>
      </c>
      <c r="BA9093" s="191">
        <v>4</v>
      </c>
      <c r="BB9093" s="191">
        <v>0</v>
      </c>
    </row>
    <row r="9094" spans="48:54" x14ac:dyDescent="0.2">
      <c r="AV9094" s="191" t="str">
        <f t="shared" si="146"/>
        <v>516_RS_64_4_202425</v>
      </c>
      <c r="AW9094" s="191" t="s">
        <v>92</v>
      </c>
      <c r="AX9094" s="18">
        <v>202425</v>
      </c>
      <c r="AY9094" s="191">
        <v>516</v>
      </c>
      <c r="AZ9094" s="191">
        <v>64</v>
      </c>
      <c r="BA9094" s="191">
        <v>4</v>
      </c>
      <c r="BB9094" s="191">
        <v>0</v>
      </c>
    </row>
    <row r="9095" spans="48:54" x14ac:dyDescent="0.2">
      <c r="AV9095" s="191" t="str">
        <f t="shared" si="146"/>
        <v>518_RS_64_4_202425</v>
      </c>
      <c r="AW9095" s="191" t="s">
        <v>92</v>
      </c>
      <c r="AX9095" s="18">
        <v>202425</v>
      </c>
      <c r="AY9095" s="191">
        <v>518</v>
      </c>
      <c r="AZ9095" s="191">
        <v>64</v>
      </c>
      <c r="BA9095" s="191">
        <v>4</v>
      </c>
      <c r="BB9095" s="191">
        <v>0</v>
      </c>
    </row>
    <row r="9096" spans="48:54" x14ac:dyDescent="0.2">
      <c r="AV9096" s="191" t="str">
        <f t="shared" si="146"/>
        <v>520_RS_64_4_202425</v>
      </c>
      <c r="AW9096" s="191" t="s">
        <v>92</v>
      </c>
      <c r="AX9096" s="18">
        <v>202425</v>
      </c>
      <c r="AY9096" s="191">
        <v>520</v>
      </c>
      <c r="AZ9096" s="191">
        <v>64</v>
      </c>
      <c r="BA9096" s="191">
        <v>4</v>
      </c>
      <c r="BB9096" s="191">
        <v>0</v>
      </c>
    </row>
    <row r="9097" spans="48:54" x14ac:dyDescent="0.2">
      <c r="AV9097" s="191" t="str">
        <f t="shared" si="146"/>
        <v>522_RS_64_4_202425</v>
      </c>
      <c r="AW9097" s="191" t="s">
        <v>92</v>
      </c>
      <c r="AX9097" s="18">
        <v>202425</v>
      </c>
      <c r="AY9097" s="191">
        <v>522</v>
      </c>
      <c r="AZ9097" s="191">
        <v>64</v>
      </c>
      <c r="BA9097" s="191">
        <v>4</v>
      </c>
      <c r="BB9097" s="191">
        <v>0</v>
      </c>
    </row>
    <row r="9098" spans="48:54" x14ac:dyDescent="0.2">
      <c r="AV9098" s="191" t="str">
        <f t="shared" si="146"/>
        <v>524_RS_64_4_202425</v>
      </c>
      <c r="AW9098" s="191" t="s">
        <v>92</v>
      </c>
      <c r="AX9098" s="18">
        <v>202425</v>
      </c>
      <c r="AY9098" s="191">
        <v>524</v>
      </c>
      <c r="AZ9098" s="191">
        <v>64</v>
      </c>
      <c r="BA9098" s="191">
        <v>4</v>
      </c>
      <c r="BB9098" s="191">
        <v>53.36562</v>
      </c>
    </row>
    <row r="9099" spans="48:54" x14ac:dyDescent="0.2">
      <c r="AV9099" s="191" t="str">
        <f t="shared" si="146"/>
        <v>526_RS_64_4_202425</v>
      </c>
      <c r="AW9099" s="191" t="s">
        <v>92</v>
      </c>
      <c r="AX9099" s="18">
        <v>202425</v>
      </c>
      <c r="AY9099" s="191">
        <v>526</v>
      </c>
      <c r="AZ9099" s="191">
        <v>64</v>
      </c>
      <c r="BA9099" s="191">
        <v>4</v>
      </c>
      <c r="BB9099" s="191">
        <v>0</v>
      </c>
    </row>
    <row r="9100" spans="48:54" x14ac:dyDescent="0.2">
      <c r="AV9100" s="191" t="str">
        <f t="shared" si="146"/>
        <v>528_RS_64_4_202425</v>
      </c>
      <c r="AW9100" s="191" t="s">
        <v>92</v>
      </c>
      <c r="AX9100" s="18">
        <v>202425</v>
      </c>
      <c r="AY9100" s="191">
        <v>528</v>
      </c>
      <c r="AZ9100" s="191">
        <v>64</v>
      </c>
      <c r="BA9100" s="191">
        <v>4</v>
      </c>
      <c r="BB9100" s="191">
        <v>0</v>
      </c>
    </row>
    <row r="9101" spans="48:54" x14ac:dyDescent="0.2">
      <c r="AV9101" s="191" t="str">
        <f t="shared" si="146"/>
        <v>530_RS_64_4_202425</v>
      </c>
      <c r="AW9101" s="191" t="s">
        <v>92</v>
      </c>
      <c r="AX9101" s="18">
        <v>202425</v>
      </c>
      <c r="AY9101" s="191">
        <v>530</v>
      </c>
      <c r="AZ9101" s="191">
        <v>64</v>
      </c>
      <c r="BA9101" s="191">
        <v>4</v>
      </c>
      <c r="BB9101" s="191">
        <v>0</v>
      </c>
    </row>
    <row r="9102" spans="48:54" x14ac:dyDescent="0.2">
      <c r="AV9102" s="191" t="str">
        <f t="shared" si="146"/>
        <v>532_RS_64_4_202425</v>
      </c>
      <c r="AW9102" s="191" t="s">
        <v>92</v>
      </c>
      <c r="AX9102" s="18">
        <v>202425</v>
      </c>
      <c r="AY9102" s="191">
        <v>532</v>
      </c>
      <c r="AZ9102" s="191">
        <v>64</v>
      </c>
      <c r="BA9102" s="191">
        <v>4</v>
      </c>
      <c r="BB9102" s="191">
        <v>0</v>
      </c>
    </row>
    <row r="9103" spans="48:54" x14ac:dyDescent="0.2">
      <c r="AV9103" s="191" t="str">
        <f t="shared" si="146"/>
        <v>534_RS_64_4_202425</v>
      </c>
      <c r="AW9103" s="191" t="s">
        <v>92</v>
      </c>
      <c r="AX9103" s="18">
        <v>202425</v>
      </c>
      <c r="AY9103" s="191">
        <v>534</v>
      </c>
      <c r="AZ9103" s="191">
        <v>64</v>
      </c>
      <c r="BA9103" s="191">
        <v>4</v>
      </c>
      <c r="BB9103" s="191">
        <v>0</v>
      </c>
    </row>
    <row r="9104" spans="48:54" x14ac:dyDescent="0.2">
      <c r="AV9104" s="191" t="str">
        <f t="shared" si="146"/>
        <v>536_RS_64_4_202425</v>
      </c>
      <c r="AW9104" s="191" t="s">
        <v>92</v>
      </c>
      <c r="AX9104" s="18">
        <v>202425</v>
      </c>
      <c r="AY9104" s="191">
        <v>536</v>
      </c>
      <c r="AZ9104" s="191">
        <v>64</v>
      </c>
      <c r="BA9104" s="191">
        <v>4</v>
      </c>
      <c r="BB9104" s="191">
        <v>0</v>
      </c>
    </row>
    <row r="9105" spans="48:54" x14ac:dyDescent="0.2">
      <c r="AV9105" s="191" t="str">
        <f t="shared" si="146"/>
        <v>538_RS_64_4_202425</v>
      </c>
      <c r="AW9105" s="191" t="s">
        <v>92</v>
      </c>
      <c r="AX9105" s="18">
        <v>202425</v>
      </c>
      <c r="AY9105" s="191">
        <v>538</v>
      </c>
      <c r="AZ9105" s="191">
        <v>64</v>
      </c>
      <c r="BA9105" s="191">
        <v>4</v>
      </c>
      <c r="BB9105" s="191">
        <v>0</v>
      </c>
    </row>
    <row r="9106" spans="48:54" x14ac:dyDescent="0.2">
      <c r="AV9106" s="191" t="str">
        <f t="shared" si="146"/>
        <v>540_RS_64_4_202425</v>
      </c>
      <c r="AW9106" s="191" t="s">
        <v>92</v>
      </c>
      <c r="AX9106" s="18">
        <v>202425</v>
      </c>
      <c r="AY9106" s="191">
        <v>540</v>
      </c>
      <c r="AZ9106" s="191">
        <v>64</v>
      </c>
      <c r="BA9106" s="191">
        <v>4</v>
      </c>
      <c r="BB9106" s="191">
        <v>0</v>
      </c>
    </row>
    <row r="9107" spans="48:54" x14ac:dyDescent="0.2">
      <c r="AV9107" s="191" t="str">
        <f t="shared" si="146"/>
        <v>542_RS_64_4_202425</v>
      </c>
      <c r="AW9107" s="191" t="s">
        <v>92</v>
      </c>
      <c r="AX9107" s="18">
        <v>202425</v>
      </c>
      <c r="AY9107" s="191">
        <v>542</v>
      </c>
      <c r="AZ9107" s="191">
        <v>64</v>
      </c>
      <c r="BA9107" s="191">
        <v>4</v>
      </c>
      <c r="BB9107" s="191">
        <v>0</v>
      </c>
    </row>
    <row r="9108" spans="48:54" x14ac:dyDescent="0.2">
      <c r="AV9108" s="191" t="str">
        <f t="shared" si="146"/>
        <v>544_RS_64_4_202425</v>
      </c>
      <c r="AW9108" s="191" t="s">
        <v>92</v>
      </c>
      <c r="AX9108" s="18">
        <v>202425</v>
      </c>
      <c r="AY9108" s="191">
        <v>544</v>
      </c>
      <c r="AZ9108" s="191">
        <v>64</v>
      </c>
      <c r="BA9108" s="191">
        <v>4</v>
      </c>
      <c r="BB9108" s="191">
        <v>0</v>
      </c>
    </row>
    <row r="9109" spans="48:54" x14ac:dyDescent="0.2">
      <c r="AV9109" s="191" t="str">
        <f t="shared" si="146"/>
        <v>545_RS_64_4_202425</v>
      </c>
      <c r="AW9109" s="191" t="s">
        <v>92</v>
      </c>
      <c r="AX9109" s="18">
        <v>202425</v>
      </c>
      <c r="AY9109" s="191">
        <v>545</v>
      </c>
      <c r="AZ9109" s="191">
        <v>64</v>
      </c>
      <c r="BA9109" s="191">
        <v>4</v>
      </c>
      <c r="BB9109" s="191">
        <v>0</v>
      </c>
    </row>
    <row r="9110" spans="48:54" x14ac:dyDescent="0.2">
      <c r="AV9110" s="191" t="str">
        <f t="shared" si="146"/>
        <v>546_RS_64_4_202425</v>
      </c>
      <c r="AW9110" s="191" t="s">
        <v>92</v>
      </c>
      <c r="AX9110" s="18">
        <v>202425</v>
      </c>
      <c r="AY9110" s="191">
        <v>546</v>
      </c>
      <c r="AZ9110" s="191">
        <v>64</v>
      </c>
      <c r="BA9110" s="191">
        <v>4</v>
      </c>
      <c r="BB9110" s="191">
        <v>0</v>
      </c>
    </row>
    <row r="9111" spans="48:54" x14ac:dyDescent="0.2">
      <c r="AV9111" s="191" t="str">
        <f t="shared" si="146"/>
        <v>548_RS_64_4_202425</v>
      </c>
      <c r="AW9111" s="191" t="s">
        <v>92</v>
      </c>
      <c r="AX9111" s="18">
        <v>202425</v>
      </c>
      <c r="AY9111" s="191">
        <v>548</v>
      </c>
      <c r="AZ9111" s="191">
        <v>64</v>
      </c>
      <c r="BA9111" s="191">
        <v>4</v>
      </c>
      <c r="BB9111" s="191">
        <v>0</v>
      </c>
    </row>
    <row r="9112" spans="48:54" x14ac:dyDescent="0.2">
      <c r="AV9112" s="191" t="str">
        <f t="shared" si="146"/>
        <v>550_RS_64_4_202425</v>
      </c>
      <c r="AW9112" s="191" t="s">
        <v>92</v>
      </c>
      <c r="AX9112" s="18">
        <v>202425</v>
      </c>
      <c r="AY9112" s="191">
        <v>550</v>
      </c>
      <c r="AZ9112" s="191">
        <v>64</v>
      </c>
      <c r="BA9112" s="191">
        <v>4</v>
      </c>
      <c r="BB9112" s="191">
        <v>0</v>
      </c>
    </row>
    <row r="9113" spans="48:54" x14ac:dyDescent="0.2">
      <c r="AV9113" s="191" t="str">
        <f t="shared" si="146"/>
        <v>552_RS_64_4_202425</v>
      </c>
      <c r="AW9113" s="191" t="s">
        <v>92</v>
      </c>
      <c r="AX9113" s="18">
        <v>202425</v>
      </c>
      <c r="AY9113" s="191">
        <v>552</v>
      </c>
      <c r="AZ9113" s="191">
        <v>64</v>
      </c>
      <c r="BA9113" s="191">
        <v>4</v>
      </c>
      <c r="BB9113" s="191">
        <v>0</v>
      </c>
    </row>
    <row r="9114" spans="48:54" x14ac:dyDescent="0.2">
      <c r="AV9114" s="191" t="str">
        <f t="shared" si="146"/>
        <v>562_RS_64_4_202425</v>
      </c>
      <c r="AW9114" s="191" t="s">
        <v>92</v>
      </c>
      <c r="AX9114" s="18">
        <v>202425</v>
      </c>
      <c r="AY9114" s="191">
        <v>562</v>
      </c>
      <c r="AZ9114" s="191">
        <v>64</v>
      </c>
      <c r="BA9114" s="191">
        <v>4</v>
      </c>
      <c r="BB9114" s="191">
        <v>0</v>
      </c>
    </row>
    <row r="9115" spans="48:54" x14ac:dyDescent="0.2">
      <c r="AV9115" s="191" t="str">
        <f t="shared" si="146"/>
        <v>564_RS_64_4_202425</v>
      </c>
      <c r="AW9115" s="191" t="s">
        <v>92</v>
      </c>
      <c r="AX9115" s="18">
        <v>202425</v>
      </c>
      <c r="AY9115" s="191">
        <v>564</v>
      </c>
      <c r="AZ9115" s="191">
        <v>64</v>
      </c>
      <c r="BA9115" s="191">
        <v>4</v>
      </c>
      <c r="BB9115" s="191">
        <v>0</v>
      </c>
    </row>
    <row r="9116" spans="48:54" x14ac:dyDescent="0.2">
      <c r="AV9116" s="191" t="str">
        <f t="shared" si="146"/>
        <v>566_RS_64_4_202425</v>
      </c>
      <c r="AW9116" s="191" t="s">
        <v>92</v>
      </c>
      <c r="AX9116" s="18">
        <v>202425</v>
      </c>
      <c r="AY9116" s="191">
        <v>566</v>
      </c>
      <c r="AZ9116" s="191">
        <v>64</v>
      </c>
      <c r="BA9116" s="191">
        <v>4</v>
      </c>
      <c r="BB9116" s="191">
        <v>0</v>
      </c>
    </row>
    <row r="9117" spans="48:54" x14ac:dyDescent="0.2">
      <c r="AV9117" s="191" t="str">
        <f t="shared" si="146"/>
        <v>568_RS_64_4_202425</v>
      </c>
      <c r="AW9117" s="191" t="s">
        <v>92</v>
      </c>
      <c r="AX9117" s="18">
        <v>202425</v>
      </c>
      <c r="AY9117" s="191">
        <v>568</v>
      </c>
      <c r="AZ9117" s="191">
        <v>64</v>
      </c>
      <c r="BA9117" s="191">
        <v>4</v>
      </c>
      <c r="BB9117" s="191">
        <v>0</v>
      </c>
    </row>
    <row r="9118" spans="48:54" x14ac:dyDescent="0.2">
      <c r="AV9118" s="191" t="str">
        <f t="shared" si="146"/>
        <v>572_RS_64_4_202425</v>
      </c>
      <c r="AW9118" s="191" t="s">
        <v>92</v>
      </c>
      <c r="AX9118" s="18">
        <v>202425</v>
      </c>
      <c r="AY9118" s="191">
        <v>572</v>
      </c>
      <c r="AZ9118" s="191">
        <v>64</v>
      </c>
      <c r="BA9118" s="191">
        <v>4</v>
      </c>
      <c r="BB9118" s="191">
        <v>0</v>
      </c>
    </row>
    <row r="9119" spans="48:54" x14ac:dyDescent="0.2">
      <c r="AV9119" s="191" t="str">
        <f t="shared" si="146"/>
        <v>574_RS_64_4_202425</v>
      </c>
      <c r="AW9119" s="191" t="s">
        <v>92</v>
      </c>
      <c r="AX9119" s="18">
        <v>202425</v>
      </c>
      <c r="AY9119" s="191">
        <v>574</v>
      </c>
      <c r="AZ9119" s="191">
        <v>64</v>
      </c>
      <c r="BA9119" s="191">
        <v>4</v>
      </c>
      <c r="BB9119" s="191">
        <v>0</v>
      </c>
    </row>
    <row r="9120" spans="48:54" x14ac:dyDescent="0.2">
      <c r="AV9120" s="191" t="str">
        <f t="shared" si="146"/>
        <v>576_RS_64_4_202425</v>
      </c>
      <c r="AW9120" s="191" t="s">
        <v>92</v>
      </c>
      <c r="AX9120" s="18">
        <v>202425</v>
      </c>
      <c r="AY9120" s="191">
        <v>576</v>
      </c>
      <c r="AZ9120" s="191">
        <v>64</v>
      </c>
      <c r="BA9120" s="191">
        <v>4</v>
      </c>
      <c r="BB9120" s="191">
        <v>0</v>
      </c>
    </row>
    <row r="9121" spans="48:54" x14ac:dyDescent="0.2">
      <c r="AV9121" s="191" t="str">
        <f t="shared" si="146"/>
        <v>582_RS_64_4_202425</v>
      </c>
      <c r="AW9121" s="191" t="s">
        <v>92</v>
      </c>
      <c r="AX9121" s="18">
        <v>202425</v>
      </c>
      <c r="AY9121" s="191">
        <v>582</v>
      </c>
      <c r="AZ9121" s="191">
        <v>64</v>
      </c>
      <c r="BA9121" s="191">
        <v>4</v>
      </c>
      <c r="BB9121" s="191">
        <v>0</v>
      </c>
    </row>
    <row r="9122" spans="48:54" x14ac:dyDescent="0.2">
      <c r="AV9122" s="191" t="str">
        <f t="shared" si="146"/>
        <v>584_RS_64_4_202425</v>
      </c>
      <c r="AW9122" s="191" t="s">
        <v>92</v>
      </c>
      <c r="AX9122" s="18">
        <v>202425</v>
      </c>
      <c r="AY9122" s="191">
        <v>584</v>
      </c>
      <c r="AZ9122" s="191">
        <v>64</v>
      </c>
      <c r="BA9122" s="191">
        <v>4</v>
      </c>
      <c r="BB9122" s="191">
        <v>0</v>
      </c>
    </row>
    <row r="9123" spans="48:54" x14ac:dyDescent="0.2">
      <c r="AV9123" s="191" t="str">
        <f t="shared" si="146"/>
        <v>586_RS_64_4_202425</v>
      </c>
      <c r="AW9123" s="191" t="s">
        <v>92</v>
      </c>
      <c r="AX9123" s="18">
        <v>202425</v>
      </c>
      <c r="AY9123" s="191">
        <v>586</v>
      </c>
      <c r="AZ9123" s="191">
        <v>64</v>
      </c>
      <c r="BA9123" s="191">
        <v>4</v>
      </c>
      <c r="BB9123" s="191">
        <v>0</v>
      </c>
    </row>
    <row r="9124" spans="48:54" x14ac:dyDescent="0.2">
      <c r="AV9124" s="191" t="str">
        <f t="shared" si="146"/>
        <v>512_RS_65_4_202425</v>
      </c>
      <c r="AW9124" s="191" t="s">
        <v>92</v>
      </c>
      <c r="AX9124" s="18">
        <v>202425</v>
      </c>
      <c r="AY9124" s="191">
        <v>512</v>
      </c>
      <c r="AZ9124" s="191">
        <v>65</v>
      </c>
      <c r="BA9124" s="191">
        <v>4</v>
      </c>
      <c r="BB9124" s="191">
        <v>0</v>
      </c>
    </row>
    <row r="9125" spans="48:54" x14ac:dyDescent="0.2">
      <c r="AV9125" s="191" t="str">
        <f t="shared" si="146"/>
        <v>514_RS_65_4_202425</v>
      </c>
      <c r="AW9125" s="191" t="s">
        <v>92</v>
      </c>
      <c r="AX9125" s="18">
        <v>202425</v>
      </c>
      <c r="AY9125" s="191">
        <v>514</v>
      </c>
      <c r="AZ9125" s="191">
        <v>65</v>
      </c>
      <c r="BA9125" s="191">
        <v>4</v>
      </c>
      <c r="BB9125" s="191">
        <v>0</v>
      </c>
    </row>
    <row r="9126" spans="48:54" x14ac:dyDescent="0.2">
      <c r="AV9126" s="191" t="str">
        <f t="shared" si="146"/>
        <v>516_RS_65_4_202425</v>
      </c>
      <c r="AW9126" s="191" t="s">
        <v>92</v>
      </c>
      <c r="AX9126" s="18">
        <v>202425</v>
      </c>
      <c r="AY9126" s="191">
        <v>516</v>
      </c>
      <c r="AZ9126" s="191">
        <v>65</v>
      </c>
      <c r="BA9126" s="191">
        <v>4</v>
      </c>
      <c r="BB9126" s="191">
        <v>44.566000000000003</v>
      </c>
    </row>
    <row r="9127" spans="48:54" x14ac:dyDescent="0.2">
      <c r="AV9127" s="191" t="str">
        <f t="shared" si="146"/>
        <v>518_RS_65_4_202425</v>
      </c>
      <c r="AW9127" s="191" t="s">
        <v>92</v>
      </c>
      <c r="AX9127" s="18">
        <v>202425</v>
      </c>
      <c r="AY9127" s="191">
        <v>518</v>
      </c>
      <c r="AZ9127" s="191">
        <v>65</v>
      </c>
      <c r="BA9127" s="191">
        <v>4</v>
      </c>
      <c r="BB9127" s="191">
        <v>0</v>
      </c>
    </row>
    <row r="9128" spans="48:54" x14ac:dyDescent="0.2">
      <c r="AV9128" s="191" t="str">
        <f t="shared" si="146"/>
        <v>520_RS_65_4_202425</v>
      </c>
      <c r="AW9128" s="191" t="s">
        <v>92</v>
      </c>
      <c r="AX9128" s="18">
        <v>202425</v>
      </c>
      <c r="AY9128" s="191">
        <v>520</v>
      </c>
      <c r="AZ9128" s="191">
        <v>65</v>
      </c>
      <c r="BA9128" s="191">
        <v>4</v>
      </c>
      <c r="BB9128" s="191">
        <v>0</v>
      </c>
    </row>
    <row r="9129" spans="48:54" x14ac:dyDescent="0.2">
      <c r="AV9129" s="191" t="str">
        <f t="shared" si="146"/>
        <v>522_RS_65_4_202425</v>
      </c>
      <c r="AW9129" s="191" t="s">
        <v>92</v>
      </c>
      <c r="AX9129" s="18">
        <v>202425</v>
      </c>
      <c r="AY9129" s="191">
        <v>522</v>
      </c>
      <c r="AZ9129" s="191">
        <v>65</v>
      </c>
      <c r="BA9129" s="191">
        <v>4</v>
      </c>
      <c r="BB9129" s="191">
        <v>0</v>
      </c>
    </row>
    <row r="9130" spans="48:54" x14ac:dyDescent="0.2">
      <c r="AV9130" s="191" t="str">
        <f t="shared" si="146"/>
        <v>524_RS_65_4_202425</v>
      </c>
      <c r="AW9130" s="191" t="s">
        <v>92</v>
      </c>
      <c r="AX9130" s="18">
        <v>202425</v>
      </c>
      <c r="AY9130" s="191">
        <v>524</v>
      </c>
      <c r="AZ9130" s="191">
        <v>65</v>
      </c>
      <c r="BA9130" s="191">
        <v>4</v>
      </c>
      <c r="BB9130" s="191">
        <v>0</v>
      </c>
    </row>
    <row r="9131" spans="48:54" x14ac:dyDescent="0.2">
      <c r="AV9131" s="191" t="str">
        <f t="shared" si="146"/>
        <v>526_RS_65_4_202425</v>
      </c>
      <c r="AW9131" s="191" t="s">
        <v>92</v>
      </c>
      <c r="AX9131" s="18">
        <v>202425</v>
      </c>
      <c r="AY9131" s="191">
        <v>526</v>
      </c>
      <c r="AZ9131" s="191">
        <v>65</v>
      </c>
      <c r="BA9131" s="191">
        <v>4</v>
      </c>
      <c r="BB9131" s="191">
        <v>0</v>
      </c>
    </row>
    <row r="9132" spans="48:54" x14ac:dyDescent="0.2">
      <c r="AV9132" s="191" t="str">
        <f t="shared" si="146"/>
        <v>528_RS_65_4_202425</v>
      </c>
      <c r="AW9132" s="191" t="s">
        <v>92</v>
      </c>
      <c r="AX9132" s="18">
        <v>202425</v>
      </c>
      <c r="AY9132" s="191">
        <v>528</v>
      </c>
      <c r="AZ9132" s="191">
        <v>65</v>
      </c>
      <c r="BA9132" s="191">
        <v>4</v>
      </c>
      <c r="BB9132" s="191">
        <v>0</v>
      </c>
    </row>
    <row r="9133" spans="48:54" x14ac:dyDescent="0.2">
      <c r="AV9133" s="191" t="str">
        <f t="shared" si="146"/>
        <v>530_RS_65_4_202425</v>
      </c>
      <c r="AW9133" s="191" t="s">
        <v>92</v>
      </c>
      <c r="AX9133" s="18">
        <v>202425</v>
      </c>
      <c r="AY9133" s="191">
        <v>530</v>
      </c>
      <c r="AZ9133" s="191">
        <v>65</v>
      </c>
      <c r="BA9133" s="191">
        <v>4</v>
      </c>
      <c r="BB9133" s="191">
        <v>0</v>
      </c>
    </row>
    <row r="9134" spans="48:54" x14ac:dyDescent="0.2">
      <c r="AV9134" s="191" t="str">
        <f t="shared" si="146"/>
        <v>532_RS_65_4_202425</v>
      </c>
      <c r="AW9134" s="191" t="s">
        <v>92</v>
      </c>
      <c r="AX9134" s="18">
        <v>202425</v>
      </c>
      <c r="AY9134" s="191">
        <v>532</v>
      </c>
      <c r="AZ9134" s="191">
        <v>65</v>
      </c>
      <c r="BA9134" s="191">
        <v>4</v>
      </c>
      <c r="BB9134" s="191">
        <v>0</v>
      </c>
    </row>
    <row r="9135" spans="48:54" x14ac:dyDescent="0.2">
      <c r="AV9135" s="191" t="str">
        <f t="shared" si="146"/>
        <v>534_RS_65_4_202425</v>
      </c>
      <c r="AW9135" s="191" t="s">
        <v>92</v>
      </c>
      <c r="AX9135" s="18">
        <v>202425</v>
      </c>
      <c r="AY9135" s="191">
        <v>534</v>
      </c>
      <c r="AZ9135" s="191">
        <v>65</v>
      </c>
      <c r="BA9135" s="191">
        <v>4</v>
      </c>
      <c r="BB9135" s="191">
        <v>0</v>
      </c>
    </row>
    <row r="9136" spans="48:54" x14ac:dyDescent="0.2">
      <c r="AV9136" s="191" t="str">
        <f t="shared" si="146"/>
        <v>536_RS_65_4_202425</v>
      </c>
      <c r="AW9136" s="191" t="s">
        <v>92</v>
      </c>
      <c r="AX9136" s="18">
        <v>202425</v>
      </c>
      <c r="AY9136" s="191">
        <v>536</v>
      </c>
      <c r="AZ9136" s="191">
        <v>65</v>
      </c>
      <c r="BA9136" s="191">
        <v>4</v>
      </c>
      <c r="BB9136" s="191">
        <v>0</v>
      </c>
    </row>
    <row r="9137" spans="48:54" x14ac:dyDescent="0.2">
      <c r="AV9137" s="191" t="str">
        <f t="shared" si="146"/>
        <v>538_RS_65_4_202425</v>
      </c>
      <c r="AW9137" s="191" t="s">
        <v>92</v>
      </c>
      <c r="AX9137" s="18">
        <v>202425</v>
      </c>
      <c r="AY9137" s="191">
        <v>538</v>
      </c>
      <c r="AZ9137" s="191">
        <v>65</v>
      </c>
      <c r="BA9137" s="191">
        <v>4</v>
      </c>
      <c r="BB9137" s="191">
        <v>0</v>
      </c>
    </row>
    <row r="9138" spans="48:54" x14ac:dyDescent="0.2">
      <c r="AV9138" s="191" t="str">
        <f t="shared" si="146"/>
        <v>540_RS_65_4_202425</v>
      </c>
      <c r="AW9138" s="191" t="s">
        <v>92</v>
      </c>
      <c r="AX9138" s="18">
        <v>202425</v>
      </c>
      <c r="AY9138" s="191">
        <v>540</v>
      </c>
      <c r="AZ9138" s="191">
        <v>65</v>
      </c>
      <c r="BA9138" s="191">
        <v>4</v>
      </c>
      <c r="BB9138" s="191">
        <v>0</v>
      </c>
    </row>
    <row r="9139" spans="48:54" x14ac:dyDescent="0.2">
      <c r="AV9139" s="191" t="str">
        <f t="shared" si="146"/>
        <v>542_RS_65_4_202425</v>
      </c>
      <c r="AW9139" s="191" t="s">
        <v>92</v>
      </c>
      <c r="AX9139" s="18">
        <v>202425</v>
      </c>
      <c r="AY9139" s="191">
        <v>542</v>
      </c>
      <c r="AZ9139" s="191">
        <v>65</v>
      </c>
      <c r="BA9139" s="191">
        <v>4</v>
      </c>
      <c r="BB9139" s="191">
        <v>0</v>
      </c>
    </row>
    <row r="9140" spans="48:54" x14ac:dyDescent="0.2">
      <c r="AV9140" s="191" t="str">
        <f t="shared" si="146"/>
        <v>544_RS_65_4_202425</v>
      </c>
      <c r="AW9140" s="191" t="s">
        <v>92</v>
      </c>
      <c r="AX9140" s="18">
        <v>202425</v>
      </c>
      <c r="AY9140" s="191">
        <v>544</v>
      </c>
      <c r="AZ9140" s="191">
        <v>65</v>
      </c>
      <c r="BA9140" s="191">
        <v>4</v>
      </c>
      <c r="BB9140" s="191">
        <v>0</v>
      </c>
    </row>
    <row r="9141" spans="48:54" x14ac:dyDescent="0.2">
      <c r="AV9141" s="191" t="str">
        <f t="shared" si="146"/>
        <v>545_RS_65_4_202425</v>
      </c>
      <c r="AW9141" s="191" t="s">
        <v>92</v>
      </c>
      <c r="AX9141" s="18">
        <v>202425</v>
      </c>
      <c r="AY9141" s="191">
        <v>545</v>
      </c>
      <c r="AZ9141" s="191">
        <v>65</v>
      </c>
      <c r="BA9141" s="191">
        <v>4</v>
      </c>
      <c r="BB9141" s="191">
        <v>0</v>
      </c>
    </row>
    <row r="9142" spans="48:54" x14ac:dyDescent="0.2">
      <c r="AV9142" s="191" t="str">
        <f t="shared" si="146"/>
        <v>546_RS_65_4_202425</v>
      </c>
      <c r="AW9142" s="191" t="s">
        <v>92</v>
      </c>
      <c r="AX9142" s="18">
        <v>202425</v>
      </c>
      <c r="AY9142" s="191">
        <v>546</v>
      </c>
      <c r="AZ9142" s="191">
        <v>65</v>
      </c>
      <c r="BA9142" s="191">
        <v>4</v>
      </c>
      <c r="BB9142" s="191">
        <v>0</v>
      </c>
    </row>
    <row r="9143" spans="48:54" x14ac:dyDescent="0.2">
      <c r="AV9143" s="191" t="str">
        <f t="shared" si="146"/>
        <v>548_RS_65_4_202425</v>
      </c>
      <c r="AW9143" s="191" t="s">
        <v>92</v>
      </c>
      <c r="AX9143" s="18">
        <v>202425</v>
      </c>
      <c r="AY9143" s="191">
        <v>548</v>
      </c>
      <c r="AZ9143" s="191">
        <v>65</v>
      </c>
      <c r="BA9143" s="191">
        <v>4</v>
      </c>
      <c r="BB9143" s="191">
        <v>0</v>
      </c>
    </row>
    <row r="9144" spans="48:54" x14ac:dyDescent="0.2">
      <c r="AV9144" s="191" t="str">
        <f t="shared" si="146"/>
        <v>550_RS_65_4_202425</v>
      </c>
      <c r="AW9144" s="191" t="s">
        <v>92</v>
      </c>
      <c r="AX9144" s="18">
        <v>202425</v>
      </c>
      <c r="AY9144" s="191">
        <v>550</v>
      </c>
      <c r="AZ9144" s="191">
        <v>65</v>
      </c>
      <c r="BA9144" s="191">
        <v>4</v>
      </c>
      <c r="BB9144" s="191">
        <v>903.10606000000007</v>
      </c>
    </row>
    <row r="9145" spans="48:54" x14ac:dyDescent="0.2">
      <c r="AV9145" s="191" t="str">
        <f t="shared" si="146"/>
        <v>552_RS_65_4_202425</v>
      </c>
      <c r="AW9145" s="191" t="s">
        <v>92</v>
      </c>
      <c r="AX9145" s="18">
        <v>202425</v>
      </c>
      <c r="AY9145" s="191">
        <v>552</v>
      </c>
      <c r="AZ9145" s="191">
        <v>65</v>
      </c>
      <c r="BA9145" s="191">
        <v>4</v>
      </c>
      <c r="BB9145" s="191">
        <v>166.74299999999999</v>
      </c>
    </row>
    <row r="9146" spans="48:54" x14ac:dyDescent="0.2">
      <c r="AV9146" s="191" t="str">
        <f t="shared" si="146"/>
        <v>562_RS_65_4_202425</v>
      </c>
      <c r="AW9146" s="191" t="s">
        <v>92</v>
      </c>
      <c r="AX9146" s="18">
        <v>202425</v>
      </c>
      <c r="AY9146" s="191">
        <v>562</v>
      </c>
      <c r="AZ9146" s="191">
        <v>65</v>
      </c>
      <c r="BA9146" s="191">
        <v>4</v>
      </c>
      <c r="BB9146" s="191">
        <v>0</v>
      </c>
    </row>
    <row r="9147" spans="48:54" x14ac:dyDescent="0.2">
      <c r="AV9147" s="191" t="str">
        <f t="shared" si="146"/>
        <v>564_RS_65_4_202425</v>
      </c>
      <c r="AW9147" s="191" t="s">
        <v>92</v>
      </c>
      <c r="AX9147" s="18">
        <v>202425</v>
      </c>
      <c r="AY9147" s="191">
        <v>564</v>
      </c>
      <c r="AZ9147" s="191">
        <v>65</v>
      </c>
      <c r="BA9147" s="191">
        <v>4</v>
      </c>
      <c r="BB9147" s="191">
        <v>0</v>
      </c>
    </row>
    <row r="9148" spans="48:54" x14ac:dyDescent="0.2">
      <c r="AV9148" s="191" t="str">
        <f t="shared" si="146"/>
        <v>566_RS_65_4_202425</v>
      </c>
      <c r="AW9148" s="191" t="s">
        <v>92</v>
      </c>
      <c r="AX9148" s="18">
        <v>202425</v>
      </c>
      <c r="AY9148" s="191">
        <v>566</v>
      </c>
      <c r="AZ9148" s="191">
        <v>65</v>
      </c>
      <c r="BA9148" s="191">
        <v>4</v>
      </c>
      <c r="BB9148" s="191">
        <v>0</v>
      </c>
    </row>
    <row r="9149" spans="48:54" x14ac:dyDescent="0.2">
      <c r="AV9149" s="191" t="str">
        <f t="shared" si="146"/>
        <v>568_RS_65_4_202425</v>
      </c>
      <c r="AW9149" s="191" t="s">
        <v>92</v>
      </c>
      <c r="AX9149" s="18">
        <v>202425</v>
      </c>
      <c r="AY9149" s="191">
        <v>568</v>
      </c>
      <c r="AZ9149" s="191">
        <v>65</v>
      </c>
      <c r="BA9149" s="191">
        <v>4</v>
      </c>
      <c r="BB9149" s="191">
        <v>0</v>
      </c>
    </row>
    <row r="9150" spans="48:54" x14ac:dyDescent="0.2">
      <c r="AV9150" s="191" t="str">
        <f t="shared" si="146"/>
        <v>572_RS_65_4_202425</v>
      </c>
      <c r="AW9150" s="191" t="s">
        <v>92</v>
      </c>
      <c r="AX9150" s="18">
        <v>202425</v>
      </c>
      <c r="AY9150" s="191">
        <v>572</v>
      </c>
      <c r="AZ9150" s="191">
        <v>65</v>
      </c>
      <c r="BA9150" s="191">
        <v>4</v>
      </c>
      <c r="BB9150" s="191">
        <v>0</v>
      </c>
    </row>
    <row r="9151" spans="48:54" x14ac:dyDescent="0.2">
      <c r="AV9151" s="191" t="str">
        <f t="shared" si="146"/>
        <v>574_RS_65_4_202425</v>
      </c>
      <c r="AW9151" s="191" t="s">
        <v>92</v>
      </c>
      <c r="AX9151" s="18">
        <v>202425</v>
      </c>
      <c r="AY9151" s="191">
        <v>574</v>
      </c>
      <c r="AZ9151" s="191">
        <v>65</v>
      </c>
      <c r="BA9151" s="191">
        <v>4</v>
      </c>
      <c r="BB9151" s="191">
        <v>0</v>
      </c>
    </row>
    <row r="9152" spans="48:54" x14ac:dyDescent="0.2">
      <c r="AV9152" s="191" t="str">
        <f t="shared" si="146"/>
        <v>576_RS_65_4_202425</v>
      </c>
      <c r="AW9152" s="191" t="s">
        <v>92</v>
      </c>
      <c r="AX9152" s="18">
        <v>202425</v>
      </c>
      <c r="AY9152" s="191">
        <v>576</v>
      </c>
      <c r="AZ9152" s="191">
        <v>65</v>
      </c>
      <c r="BA9152" s="191">
        <v>4</v>
      </c>
      <c r="BB9152" s="191">
        <v>0</v>
      </c>
    </row>
    <row r="9153" spans="48:54" x14ac:dyDescent="0.2">
      <c r="AV9153" s="191" t="str">
        <f t="shared" si="146"/>
        <v>582_RS_65_4_202425</v>
      </c>
      <c r="AW9153" s="191" t="s">
        <v>92</v>
      </c>
      <c r="AX9153" s="18">
        <v>202425</v>
      </c>
      <c r="AY9153" s="191">
        <v>582</v>
      </c>
      <c r="AZ9153" s="191">
        <v>65</v>
      </c>
      <c r="BA9153" s="191">
        <v>4</v>
      </c>
      <c r="BB9153" s="191">
        <v>0</v>
      </c>
    </row>
    <row r="9154" spans="48:54" x14ac:dyDescent="0.2">
      <c r="AV9154" s="191" t="str">
        <f t="shared" si="146"/>
        <v>584_RS_65_4_202425</v>
      </c>
      <c r="AW9154" s="191" t="s">
        <v>92</v>
      </c>
      <c r="AX9154" s="18">
        <v>202425</v>
      </c>
      <c r="AY9154" s="191">
        <v>584</v>
      </c>
      <c r="AZ9154" s="191">
        <v>65</v>
      </c>
      <c r="BA9154" s="191">
        <v>4</v>
      </c>
      <c r="BB9154" s="191">
        <v>0</v>
      </c>
    </row>
    <row r="9155" spans="48:54" x14ac:dyDescent="0.2">
      <c r="AV9155" s="191" t="str">
        <f t="shared" si="146"/>
        <v>586_RS_65_4_202425</v>
      </c>
      <c r="AW9155" s="191" t="s">
        <v>92</v>
      </c>
      <c r="AX9155" s="18">
        <v>202425</v>
      </c>
      <c r="AY9155" s="191">
        <v>586</v>
      </c>
      <c r="AZ9155" s="191">
        <v>65</v>
      </c>
      <c r="BA9155" s="191">
        <v>4</v>
      </c>
      <c r="BB9155" s="191">
        <v>0</v>
      </c>
    </row>
    <row r="9156" spans="48:54" x14ac:dyDescent="0.2">
      <c r="AV9156" s="191" t="str">
        <f t="shared" ref="AV9156:AV9219" si="147">AY9156&amp;"_"&amp;AW9156&amp;"_"&amp;AZ9156&amp;"_"&amp;BA9156&amp;"_"&amp;AX9156</f>
        <v>512_RS_66_4_202425</v>
      </c>
      <c r="AW9156" s="191" t="s">
        <v>92</v>
      </c>
      <c r="AX9156" s="18">
        <v>202425</v>
      </c>
      <c r="AY9156" s="191">
        <v>512</v>
      </c>
      <c r="AZ9156" s="191">
        <v>66</v>
      </c>
      <c r="BA9156" s="191">
        <v>4</v>
      </c>
      <c r="BB9156" s="191">
        <v>5</v>
      </c>
    </row>
    <row r="9157" spans="48:54" x14ac:dyDescent="0.2">
      <c r="AV9157" s="191" t="str">
        <f t="shared" si="147"/>
        <v>514_RS_66_4_202425</v>
      </c>
      <c r="AW9157" s="191" t="s">
        <v>92</v>
      </c>
      <c r="AX9157" s="18">
        <v>202425</v>
      </c>
      <c r="AY9157" s="191">
        <v>514</v>
      </c>
      <c r="AZ9157" s="191">
        <v>66</v>
      </c>
      <c r="BA9157" s="191">
        <v>4</v>
      </c>
      <c r="BB9157" s="191">
        <v>124.711</v>
      </c>
    </row>
    <row r="9158" spans="48:54" x14ac:dyDescent="0.2">
      <c r="AV9158" s="191" t="str">
        <f t="shared" si="147"/>
        <v>516_RS_66_4_202425</v>
      </c>
      <c r="AW9158" s="191" t="s">
        <v>92</v>
      </c>
      <c r="AX9158" s="18">
        <v>202425</v>
      </c>
      <c r="AY9158" s="191">
        <v>516</v>
      </c>
      <c r="AZ9158" s="191">
        <v>66</v>
      </c>
      <c r="BA9158" s="191">
        <v>4</v>
      </c>
      <c r="BB9158" s="191">
        <v>0</v>
      </c>
    </row>
    <row r="9159" spans="48:54" x14ac:dyDescent="0.2">
      <c r="AV9159" s="191" t="str">
        <f t="shared" si="147"/>
        <v>518_RS_66_4_202425</v>
      </c>
      <c r="AW9159" s="191" t="s">
        <v>92</v>
      </c>
      <c r="AX9159" s="18">
        <v>202425</v>
      </c>
      <c r="AY9159" s="191">
        <v>518</v>
      </c>
      <c r="AZ9159" s="191">
        <v>66</v>
      </c>
      <c r="BA9159" s="191">
        <v>4</v>
      </c>
      <c r="BB9159" s="191">
        <v>0</v>
      </c>
    </row>
    <row r="9160" spans="48:54" x14ac:dyDescent="0.2">
      <c r="AV9160" s="191" t="str">
        <f t="shared" si="147"/>
        <v>520_RS_66_4_202425</v>
      </c>
      <c r="AW9160" s="191" t="s">
        <v>92</v>
      </c>
      <c r="AX9160" s="18">
        <v>202425</v>
      </c>
      <c r="AY9160" s="191">
        <v>520</v>
      </c>
      <c r="AZ9160" s="191">
        <v>66</v>
      </c>
      <c r="BA9160" s="191">
        <v>4</v>
      </c>
      <c r="BB9160" s="191">
        <v>0</v>
      </c>
    </row>
    <row r="9161" spans="48:54" x14ac:dyDescent="0.2">
      <c r="AV9161" s="191" t="str">
        <f t="shared" si="147"/>
        <v>522_RS_66_4_202425</v>
      </c>
      <c r="AW9161" s="191" t="s">
        <v>92</v>
      </c>
      <c r="AX9161" s="18">
        <v>202425</v>
      </c>
      <c r="AY9161" s="191">
        <v>522</v>
      </c>
      <c r="AZ9161" s="191">
        <v>66</v>
      </c>
      <c r="BA9161" s="191">
        <v>4</v>
      </c>
      <c r="BB9161" s="191">
        <v>0</v>
      </c>
    </row>
    <row r="9162" spans="48:54" x14ac:dyDescent="0.2">
      <c r="AV9162" s="191" t="str">
        <f t="shared" si="147"/>
        <v>524_RS_66_4_202425</v>
      </c>
      <c r="AW9162" s="191" t="s">
        <v>92</v>
      </c>
      <c r="AX9162" s="18">
        <v>202425</v>
      </c>
      <c r="AY9162" s="191">
        <v>524</v>
      </c>
      <c r="AZ9162" s="191">
        <v>66</v>
      </c>
      <c r="BA9162" s="191">
        <v>4</v>
      </c>
      <c r="BB9162" s="191">
        <v>0</v>
      </c>
    </row>
    <row r="9163" spans="48:54" x14ac:dyDescent="0.2">
      <c r="AV9163" s="191" t="str">
        <f t="shared" si="147"/>
        <v>526_RS_66_4_202425</v>
      </c>
      <c r="AW9163" s="191" t="s">
        <v>92</v>
      </c>
      <c r="AX9163" s="18">
        <v>202425</v>
      </c>
      <c r="AY9163" s="191">
        <v>526</v>
      </c>
      <c r="AZ9163" s="191">
        <v>66</v>
      </c>
      <c r="BA9163" s="191">
        <v>4</v>
      </c>
      <c r="BB9163" s="191">
        <v>12.037000000000001</v>
      </c>
    </row>
    <row r="9164" spans="48:54" x14ac:dyDescent="0.2">
      <c r="AV9164" s="191" t="str">
        <f t="shared" si="147"/>
        <v>528_RS_66_4_202425</v>
      </c>
      <c r="AW9164" s="191" t="s">
        <v>92</v>
      </c>
      <c r="AX9164" s="18">
        <v>202425</v>
      </c>
      <c r="AY9164" s="191">
        <v>528</v>
      </c>
      <c r="AZ9164" s="191">
        <v>66</v>
      </c>
      <c r="BA9164" s="191">
        <v>4</v>
      </c>
      <c r="BB9164" s="191">
        <v>0</v>
      </c>
    </row>
    <row r="9165" spans="48:54" x14ac:dyDescent="0.2">
      <c r="AV9165" s="191" t="str">
        <f t="shared" si="147"/>
        <v>530_RS_66_4_202425</v>
      </c>
      <c r="AW9165" s="191" t="s">
        <v>92</v>
      </c>
      <c r="AX9165" s="18">
        <v>202425</v>
      </c>
      <c r="AY9165" s="191">
        <v>530</v>
      </c>
      <c r="AZ9165" s="191">
        <v>66</v>
      </c>
      <c r="BA9165" s="191">
        <v>4</v>
      </c>
      <c r="BB9165" s="191">
        <v>0</v>
      </c>
    </row>
    <row r="9166" spans="48:54" x14ac:dyDescent="0.2">
      <c r="AV9166" s="191" t="str">
        <f t="shared" si="147"/>
        <v>532_RS_66_4_202425</v>
      </c>
      <c r="AW9166" s="191" t="s">
        <v>92</v>
      </c>
      <c r="AX9166" s="18">
        <v>202425</v>
      </c>
      <c r="AY9166" s="191">
        <v>532</v>
      </c>
      <c r="AZ9166" s="191">
        <v>66</v>
      </c>
      <c r="BA9166" s="191">
        <v>4</v>
      </c>
      <c r="BB9166" s="191">
        <v>0</v>
      </c>
    </row>
    <row r="9167" spans="48:54" x14ac:dyDescent="0.2">
      <c r="AV9167" s="191" t="str">
        <f t="shared" si="147"/>
        <v>534_RS_66_4_202425</v>
      </c>
      <c r="AW9167" s="191" t="s">
        <v>92</v>
      </c>
      <c r="AX9167" s="18">
        <v>202425</v>
      </c>
      <c r="AY9167" s="191">
        <v>534</v>
      </c>
      <c r="AZ9167" s="191">
        <v>66</v>
      </c>
      <c r="BA9167" s="191">
        <v>4</v>
      </c>
      <c r="BB9167" s="191">
        <v>0</v>
      </c>
    </row>
    <row r="9168" spans="48:54" x14ac:dyDescent="0.2">
      <c r="AV9168" s="191" t="str">
        <f t="shared" si="147"/>
        <v>536_RS_66_4_202425</v>
      </c>
      <c r="AW9168" s="191" t="s">
        <v>92</v>
      </c>
      <c r="AX9168" s="18">
        <v>202425</v>
      </c>
      <c r="AY9168" s="191">
        <v>536</v>
      </c>
      <c r="AZ9168" s="191">
        <v>66</v>
      </c>
      <c r="BA9168" s="191">
        <v>4</v>
      </c>
      <c r="BB9168" s="191">
        <v>0</v>
      </c>
    </row>
    <row r="9169" spans="48:54" x14ac:dyDescent="0.2">
      <c r="AV9169" s="191" t="str">
        <f t="shared" si="147"/>
        <v>538_RS_66_4_202425</v>
      </c>
      <c r="AW9169" s="191" t="s">
        <v>92</v>
      </c>
      <c r="AX9169" s="18">
        <v>202425</v>
      </c>
      <c r="AY9169" s="191">
        <v>538</v>
      </c>
      <c r="AZ9169" s="191">
        <v>66</v>
      </c>
      <c r="BA9169" s="191">
        <v>4</v>
      </c>
      <c r="BB9169" s="191">
        <v>0</v>
      </c>
    </row>
    <row r="9170" spans="48:54" x14ac:dyDescent="0.2">
      <c r="AV9170" s="191" t="str">
        <f t="shared" si="147"/>
        <v>540_RS_66_4_202425</v>
      </c>
      <c r="AW9170" s="191" t="s">
        <v>92</v>
      </c>
      <c r="AX9170" s="18">
        <v>202425</v>
      </c>
      <c r="AY9170" s="191">
        <v>540</v>
      </c>
      <c r="AZ9170" s="191">
        <v>66</v>
      </c>
      <c r="BA9170" s="191">
        <v>4</v>
      </c>
      <c r="BB9170" s="191">
        <v>0</v>
      </c>
    </row>
    <row r="9171" spans="48:54" x14ac:dyDescent="0.2">
      <c r="AV9171" s="191" t="str">
        <f t="shared" si="147"/>
        <v>542_RS_66_4_202425</v>
      </c>
      <c r="AW9171" s="191" t="s">
        <v>92</v>
      </c>
      <c r="AX9171" s="18">
        <v>202425</v>
      </c>
      <c r="AY9171" s="191">
        <v>542</v>
      </c>
      <c r="AZ9171" s="191">
        <v>66</v>
      </c>
      <c r="BA9171" s="191">
        <v>4</v>
      </c>
      <c r="BB9171" s="191">
        <v>0</v>
      </c>
    </row>
    <row r="9172" spans="48:54" x14ac:dyDescent="0.2">
      <c r="AV9172" s="191" t="str">
        <f t="shared" si="147"/>
        <v>544_RS_66_4_202425</v>
      </c>
      <c r="AW9172" s="191" t="s">
        <v>92</v>
      </c>
      <c r="AX9172" s="18">
        <v>202425</v>
      </c>
      <c r="AY9172" s="191">
        <v>544</v>
      </c>
      <c r="AZ9172" s="191">
        <v>66</v>
      </c>
      <c r="BA9172" s="191">
        <v>4</v>
      </c>
      <c r="BB9172" s="191">
        <v>0</v>
      </c>
    </row>
    <row r="9173" spans="48:54" x14ac:dyDescent="0.2">
      <c r="AV9173" s="191" t="str">
        <f t="shared" si="147"/>
        <v>545_RS_66_4_202425</v>
      </c>
      <c r="AW9173" s="191" t="s">
        <v>92</v>
      </c>
      <c r="AX9173" s="18">
        <v>202425</v>
      </c>
      <c r="AY9173" s="191">
        <v>545</v>
      </c>
      <c r="AZ9173" s="191">
        <v>66</v>
      </c>
      <c r="BA9173" s="191">
        <v>4</v>
      </c>
      <c r="BB9173" s="191">
        <v>0</v>
      </c>
    </row>
    <row r="9174" spans="48:54" x14ac:dyDescent="0.2">
      <c r="AV9174" s="191" t="str">
        <f t="shared" si="147"/>
        <v>546_RS_66_4_202425</v>
      </c>
      <c r="AW9174" s="191" t="s">
        <v>92</v>
      </c>
      <c r="AX9174" s="18">
        <v>202425</v>
      </c>
      <c r="AY9174" s="191">
        <v>546</v>
      </c>
      <c r="AZ9174" s="191">
        <v>66</v>
      </c>
      <c r="BA9174" s="191">
        <v>4</v>
      </c>
      <c r="BB9174" s="191">
        <v>0</v>
      </c>
    </row>
    <row r="9175" spans="48:54" x14ac:dyDescent="0.2">
      <c r="AV9175" s="191" t="str">
        <f t="shared" si="147"/>
        <v>548_RS_66_4_202425</v>
      </c>
      <c r="AW9175" s="191" t="s">
        <v>92</v>
      </c>
      <c r="AX9175" s="18">
        <v>202425</v>
      </c>
      <c r="AY9175" s="191">
        <v>548</v>
      </c>
      <c r="AZ9175" s="191">
        <v>66</v>
      </c>
      <c r="BA9175" s="191">
        <v>4</v>
      </c>
      <c r="BB9175" s="191">
        <v>108.559</v>
      </c>
    </row>
    <row r="9176" spans="48:54" x14ac:dyDescent="0.2">
      <c r="AV9176" s="191" t="str">
        <f t="shared" si="147"/>
        <v>550_RS_66_4_202425</v>
      </c>
      <c r="AW9176" s="191" t="s">
        <v>92</v>
      </c>
      <c r="AX9176" s="18">
        <v>202425</v>
      </c>
      <c r="AY9176" s="191">
        <v>550</v>
      </c>
      <c r="AZ9176" s="191">
        <v>66</v>
      </c>
      <c r="BA9176" s="191">
        <v>4</v>
      </c>
      <c r="BB9176" s="191">
        <v>0</v>
      </c>
    </row>
    <row r="9177" spans="48:54" x14ac:dyDescent="0.2">
      <c r="AV9177" s="191" t="str">
        <f t="shared" si="147"/>
        <v>552_RS_66_4_202425</v>
      </c>
      <c r="AW9177" s="191" t="s">
        <v>92</v>
      </c>
      <c r="AX9177" s="18">
        <v>202425</v>
      </c>
      <c r="AY9177" s="191">
        <v>552</v>
      </c>
      <c r="AZ9177" s="191">
        <v>66</v>
      </c>
      <c r="BA9177" s="191">
        <v>4</v>
      </c>
      <c r="BB9177" s="191">
        <v>0</v>
      </c>
    </row>
    <row r="9178" spans="48:54" x14ac:dyDescent="0.2">
      <c r="AV9178" s="191" t="str">
        <f t="shared" si="147"/>
        <v>562_RS_66_4_202425</v>
      </c>
      <c r="AW9178" s="191" t="s">
        <v>92</v>
      </c>
      <c r="AX9178" s="18">
        <v>202425</v>
      </c>
      <c r="AY9178" s="191">
        <v>562</v>
      </c>
      <c r="AZ9178" s="191">
        <v>66</v>
      </c>
      <c r="BA9178" s="191">
        <v>4</v>
      </c>
      <c r="BB9178" s="191">
        <v>0</v>
      </c>
    </row>
    <row r="9179" spans="48:54" x14ac:dyDescent="0.2">
      <c r="AV9179" s="191" t="str">
        <f t="shared" si="147"/>
        <v>564_RS_66_4_202425</v>
      </c>
      <c r="AW9179" s="191" t="s">
        <v>92</v>
      </c>
      <c r="AX9179" s="18">
        <v>202425</v>
      </c>
      <c r="AY9179" s="191">
        <v>564</v>
      </c>
      <c r="AZ9179" s="191">
        <v>66</v>
      </c>
      <c r="BA9179" s="191">
        <v>4</v>
      </c>
      <c r="BB9179" s="191">
        <v>0</v>
      </c>
    </row>
    <row r="9180" spans="48:54" x14ac:dyDescent="0.2">
      <c r="AV9180" s="191" t="str">
        <f t="shared" si="147"/>
        <v>566_RS_66_4_202425</v>
      </c>
      <c r="AW9180" s="191" t="s">
        <v>92</v>
      </c>
      <c r="AX9180" s="18">
        <v>202425</v>
      </c>
      <c r="AY9180" s="191">
        <v>566</v>
      </c>
      <c r="AZ9180" s="191">
        <v>66</v>
      </c>
      <c r="BA9180" s="191">
        <v>4</v>
      </c>
      <c r="BB9180" s="191">
        <v>0</v>
      </c>
    </row>
    <row r="9181" spans="48:54" x14ac:dyDescent="0.2">
      <c r="AV9181" s="191" t="str">
        <f t="shared" si="147"/>
        <v>568_RS_66_4_202425</v>
      </c>
      <c r="AW9181" s="191" t="s">
        <v>92</v>
      </c>
      <c r="AX9181" s="18">
        <v>202425</v>
      </c>
      <c r="AY9181" s="191">
        <v>568</v>
      </c>
      <c r="AZ9181" s="191">
        <v>66</v>
      </c>
      <c r="BA9181" s="191">
        <v>4</v>
      </c>
      <c r="BB9181" s="191">
        <v>0</v>
      </c>
    </row>
    <row r="9182" spans="48:54" x14ac:dyDescent="0.2">
      <c r="AV9182" s="191" t="str">
        <f t="shared" si="147"/>
        <v>572_RS_66_4_202425</v>
      </c>
      <c r="AW9182" s="191" t="s">
        <v>92</v>
      </c>
      <c r="AX9182" s="18">
        <v>202425</v>
      </c>
      <c r="AY9182" s="191">
        <v>572</v>
      </c>
      <c r="AZ9182" s="191">
        <v>66</v>
      </c>
      <c r="BA9182" s="191">
        <v>4</v>
      </c>
      <c r="BB9182" s="191">
        <v>0</v>
      </c>
    </row>
    <row r="9183" spans="48:54" x14ac:dyDescent="0.2">
      <c r="AV9183" s="191" t="str">
        <f t="shared" si="147"/>
        <v>574_RS_66_4_202425</v>
      </c>
      <c r="AW9183" s="191" t="s">
        <v>92</v>
      </c>
      <c r="AX9183" s="18">
        <v>202425</v>
      </c>
      <c r="AY9183" s="191">
        <v>574</v>
      </c>
      <c r="AZ9183" s="191">
        <v>66</v>
      </c>
      <c r="BA9183" s="191">
        <v>4</v>
      </c>
      <c r="BB9183" s="191">
        <v>0</v>
      </c>
    </row>
    <row r="9184" spans="48:54" x14ac:dyDescent="0.2">
      <c r="AV9184" s="191" t="str">
        <f t="shared" si="147"/>
        <v>576_RS_66_4_202425</v>
      </c>
      <c r="AW9184" s="191" t="s">
        <v>92</v>
      </c>
      <c r="AX9184" s="18">
        <v>202425</v>
      </c>
      <c r="AY9184" s="191">
        <v>576</v>
      </c>
      <c r="AZ9184" s="191">
        <v>66</v>
      </c>
      <c r="BA9184" s="191">
        <v>4</v>
      </c>
      <c r="BB9184" s="191">
        <v>0</v>
      </c>
    </row>
    <row r="9185" spans="48:54" x14ac:dyDescent="0.2">
      <c r="AV9185" s="191" t="str">
        <f t="shared" si="147"/>
        <v>582_RS_66_4_202425</v>
      </c>
      <c r="AW9185" s="191" t="s">
        <v>92</v>
      </c>
      <c r="AX9185" s="18">
        <v>202425</v>
      </c>
      <c r="AY9185" s="191">
        <v>582</v>
      </c>
      <c r="AZ9185" s="191">
        <v>66</v>
      </c>
      <c r="BA9185" s="191">
        <v>4</v>
      </c>
      <c r="BB9185" s="191">
        <v>0</v>
      </c>
    </row>
    <row r="9186" spans="48:54" x14ac:dyDescent="0.2">
      <c r="AV9186" s="191" t="str">
        <f t="shared" si="147"/>
        <v>584_RS_66_4_202425</v>
      </c>
      <c r="AW9186" s="191" t="s">
        <v>92</v>
      </c>
      <c r="AX9186" s="18">
        <v>202425</v>
      </c>
      <c r="AY9186" s="191">
        <v>584</v>
      </c>
      <c r="AZ9186" s="191">
        <v>66</v>
      </c>
      <c r="BA9186" s="191">
        <v>4</v>
      </c>
      <c r="BB9186" s="191">
        <v>0</v>
      </c>
    </row>
    <row r="9187" spans="48:54" x14ac:dyDescent="0.2">
      <c r="AV9187" s="191" t="str">
        <f t="shared" si="147"/>
        <v>586_RS_66_4_202425</v>
      </c>
      <c r="AW9187" s="191" t="s">
        <v>92</v>
      </c>
      <c r="AX9187" s="18">
        <v>202425</v>
      </c>
      <c r="AY9187" s="191">
        <v>586</v>
      </c>
      <c r="AZ9187" s="191">
        <v>66</v>
      </c>
      <c r="BA9187" s="191">
        <v>4</v>
      </c>
      <c r="BB9187" s="191">
        <v>0</v>
      </c>
    </row>
    <row r="9188" spans="48:54" x14ac:dyDescent="0.2">
      <c r="AV9188" s="191" t="str">
        <f t="shared" si="147"/>
        <v>512_RS_68_4_202425</v>
      </c>
      <c r="AW9188" s="191" t="s">
        <v>92</v>
      </c>
      <c r="AX9188" s="18">
        <v>202425</v>
      </c>
      <c r="AY9188" s="191">
        <v>512</v>
      </c>
      <c r="AZ9188" s="191">
        <v>68</v>
      </c>
      <c r="BA9188" s="191">
        <v>4</v>
      </c>
      <c r="BB9188" s="191">
        <v>0</v>
      </c>
    </row>
    <row r="9189" spans="48:54" x14ac:dyDescent="0.2">
      <c r="AV9189" s="191" t="str">
        <f t="shared" si="147"/>
        <v>514_RS_68_4_202425</v>
      </c>
      <c r="AW9189" s="191" t="s">
        <v>92</v>
      </c>
      <c r="AX9189" s="18">
        <v>202425</v>
      </c>
      <c r="AY9189" s="191">
        <v>514</v>
      </c>
      <c r="AZ9189" s="191">
        <v>68</v>
      </c>
      <c r="BA9189" s="191">
        <v>4</v>
      </c>
      <c r="BB9189" s="191">
        <v>0</v>
      </c>
    </row>
    <row r="9190" spans="48:54" x14ac:dyDescent="0.2">
      <c r="AV9190" s="191" t="str">
        <f t="shared" si="147"/>
        <v>516_RS_68_4_202425</v>
      </c>
      <c r="AW9190" s="191" t="s">
        <v>92</v>
      </c>
      <c r="AX9190" s="18">
        <v>202425</v>
      </c>
      <c r="AY9190" s="191">
        <v>516</v>
      </c>
      <c r="AZ9190" s="191">
        <v>68</v>
      </c>
      <c r="BA9190" s="191">
        <v>4</v>
      </c>
      <c r="BB9190" s="191">
        <v>0</v>
      </c>
    </row>
    <row r="9191" spans="48:54" x14ac:dyDescent="0.2">
      <c r="AV9191" s="191" t="str">
        <f t="shared" si="147"/>
        <v>518_RS_68_4_202425</v>
      </c>
      <c r="AW9191" s="191" t="s">
        <v>92</v>
      </c>
      <c r="AX9191" s="18">
        <v>202425</v>
      </c>
      <c r="AY9191" s="191">
        <v>518</v>
      </c>
      <c r="AZ9191" s="191">
        <v>68</v>
      </c>
      <c r="BA9191" s="191">
        <v>4</v>
      </c>
      <c r="BB9191" s="191">
        <v>0</v>
      </c>
    </row>
    <row r="9192" spans="48:54" x14ac:dyDescent="0.2">
      <c r="AV9192" s="191" t="str">
        <f t="shared" si="147"/>
        <v>520_RS_68_4_202425</v>
      </c>
      <c r="AW9192" s="191" t="s">
        <v>92</v>
      </c>
      <c r="AX9192" s="18">
        <v>202425</v>
      </c>
      <c r="AY9192" s="191">
        <v>520</v>
      </c>
      <c r="AZ9192" s="191">
        <v>68</v>
      </c>
      <c r="BA9192" s="191">
        <v>4</v>
      </c>
      <c r="BB9192" s="191">
        <v>0</v>
      </c>
    </row>
    <row r="9193" spans="48:54" x14ac:dyDescent="0.2">
      <c r="AV9193" s="191" t="str">
        <f t="shared" si="147"/>
        <v>522_RS_68_4_202425</v>
      </c>
      <c r="AW9193" s="191" t="s">
        <v>92</v>
      </c>
      <c r="AX9193" s="18">
        <v>202425</v>
      </c>
      <c r="AY9193" s="191">
        <v>522</v>
      </c>
      <c r="AZ9193" s="191">
        <v>68</v>
      </c>
      <c r="BA9193" s="191">
        <v>4</v>
      </c>
      <c r="BB9193" s="191">
        <v>0</v>
      </c>
    </row>
    <row r="9194" spans="48:54" x14ac:dyDescent="0.2">
      <c r="AV9194" s="191" t="str">
        <f t="shared" si="147"/>
        <v>524_RS_68_4_202425</v>
      </c>
      <c r="AW9194" s="191" t="s">
        <v>92</v>
      </c>
      <c r="AX9194" s="18">
        <v>202425</v>
      </c>
      <c r="AY9194" s="191">
        <v>524</v>
      </c>
      <c r="AZ9194" s="191">
        <v>68</v>
      </c>
      <c r="BA9194" s="191">
        <v>4</v>
      </c>
      <c r="BB9194" s="191">
        <v>0</v>
      </c>
    </row>
    <row r="9195" spans="48:54" x14ac:dyDescent="0.2">
      <c r="AV9195" s="191" t="str">
        <f t="shared" si="147"/>
        <v>526_RS_68_4_202425</v>
      </c>
      <c r="AW9195" s="191" t="s">
        <v>92</v>
      </c>
      <c r="AX9195" s="18">
        <v>202425</v>
      </c>
      <c r="AY9195" s="191">
        <v>526</v>
      </c>
      <c r="AZ9195" s="191">
        <v>68</v>
      </c>
      <c r="BA9195" s="191">
        <v>4</v>
      </c>
      <c r="BB9195" s="191">
        <v>0</v>
      </c>
    </row>
    <row r="9196" spans="48:54" x14ac:dyDescent="0.2">
      <c r="AV9196" s="191" t="str">
        <f t="shared" si="147"/>
        <v>528_RS_68_4_202425</v>
      </c>
      <c r="AW9196" s="191" t="s">
        <v>92</v>
      </c>
      <c r="AX9196" s="18">
        <v>202425</v>
      </c>
      <c r="AY9196" s="191">
        <v>528</v>
      </c>
      <c r="AZ9196" s="191">
        <v>68</v>
      </c>
      <c r="BA9196" s="191">
        <v>4</v>
      </c>
      <c r="BB9196" s="191">
        <v>0</v>
      </c>
    </row>
    <row r="9197" spans="48:54" x14ac:dyDescent="0.2">
      <c r="AV9197" s="191" t="str">
        <f t="shared" si="147"/>
        <v>530_RS_68_4_202425</v>
      </c>
      <c r="AW9197" s="191" t="s">
        <v>92</v>
      </c>
      <c r="AX9197" s="18">
        <v>202425</v>
      </c>
      <c r="AY9197" s="191">
        <v>530</v>
      </c>
      <c r="AZ9197" s="191">
        <v>68</v>
      </c>
      <c r="BA9197" s="191">
        <v>4</v>
      </c>
      <c r="BB9197" s="191">
        <v>0</v>
      </c>
    </row>
    <row r="9198" spans="48:54" x14ac:dyDescent="0.2">
      <c r="AV9198" s="191" t="str">
        <f t="shared" si="147"/>
        <v>532_RS_68_4_202425</v>
      </c>
      <c r="AW9198" s="191" t="s">
        <v>92</v>
      </c>
      <c r="AX9198" s="18">
        <v>202425</v>
      </c>
      <c r="AY9198" s="191">
        <v>532</v>
      </c>
      <c r="AZ9198" s="191">
        <v>68</v>
      </c>
      <c r="BA9198" s="191">
        <v>4</v>
      </c>
      <c r="BB9198" s="191">
        <v>0</v>
      </c>
    </row>
    <row r="9199" spans="48:54" x14ac:dyDescent="0.2">
      <c r="AV9199" s="191" t="str">
        <f t="shared" si="147"/>
        <v>534_RS_68_4_202425</v>
      </c>
      <c r="AW9199" s="191" t="s">
        <v>92</v>
      </c>
      <c r="AX9199" s="18">
        <v>202425</v>
      </c>
      <c r="AY9199" s="191">
        <v>534</v>
      </c>
      <c r="AZ9199" s="191">
        <v>68</v>
      </c>
      <c r="BA9199" s="191">
        <v>4</v>
      </c>
      <c r="BB9199" s="191">
        <v>0</v>
      </c>
    </row>
    <row r="9200" spans="48:54" x14ac:dyDescent="0.2">
      <c r="AV9200" s="191" t="str">
        <f t="shared" si="147"/>
        <v>536_RS_68_4_202425</v>
      </c>
      <c r="AW9200" s="191" t="s">
        <v>92</v>
      </c>
      <c r="AX9200" s="18">
        <v>202425</v>
      </c>
      <c r="AY9200" s="191">
        <v>536</v>
      </c>
      <c r="AZ9200" s="191">
        <v>68</v>
      </c>
      <c r="BA9200" s="191">
        <v>4</v>
      </c>
      <c r="BB9200" s="191">
        <v>0</v>
      </c>
    </row>
    <row r="9201" spans="48:54" x14ac:dyDescent="0.2">
      <c r="AV9201" s="191" t="str">
        <f t="shared" si="147"/>
        <v>538_RS_68_4_202425</v>
      </c>
      <c r="AW9201" s="191" t="s">
        <v>92</v>
      </c>
      <c r="AX9201" s="18">
        <v>202425</v>
      </c>
      <c r="AY9201" s="191">
        <v>538</v>
      </c>
      <c r="AZ9201" s="191">
        <v>68</v>
      </c>
      <c r="BA9201" s="191">
        <v>4</v>
      </c>
      <c r="BB9201" s="191">
        <v>0</v>
      </c>
    </row>
    <row r="9202" spans="48:54" x14ac:dyDescent="0.2">
      <c r="AV9202" s="191" t="str">
        <f t="shared" si="147"/>
        <v>540_RS_68_4_202425</v>
      </c>
      <c r="AW9202" s="191" t="s">
        <v>92</v>
      </c>
      <c r="AX9202" s="18">
        <v>202425</v>
      </c>
      <c r="AY9202" s="191">
        <v>540</v>
      </c>
      <c r="AZ9202" s="191">
        <v>68</v>
      </c>
      <c r="BA9202" s="191">
        <v>4</v>
      </c>
      <c r="BB9202" s="191">
        <v>0</v>
      </c>
    </row>
    <row r="9203" spans="48:54" x14ac:dyDescent="0.2">
      <c r="AV9203" s="191" t="str">
        <f t="shared" si="147"/>
        <v>542_RS_68_4_202425</v>
      </c>
      <c r="AW9203" s="191" t="s">
        <v>92</v>
      </c>
      <c r="AX9203" s="18">
        <v>202425</v>
      </c>
      <c r="AY9203" s="191">
        <v>542</v>
      </c>
      <c r="AZ9203" s="191">
        <v>68</v>
      </c>
      <c r="BA9203" s="191">
        <v>4</v>
      </c>
      <c r="BB9203" s="191">
        <v>0</v>
      </c>
    </row>
    <row r="9204" spans="48:54" x14ac:dyDescent="0.2">
      <c r="AV9204" s="191" t="str">
        <f t="shared" si="147"/>
        <v>544_RS_68_4_202425</v>
      </c>
      <c r="AW9204" s="191" t="s">
        <v>92</v>
      </c>
      <c r="AX9204" s="18">
        <v>202425</v>
      </c>
      <c r="AY9204" s="191">
        <v>544</v>
      </c>
      <c r="AZ9204" s="191">
        <v>68</v>
      </c>
      <c r="BA9204" s="191">
        <v>4</v>
      </c>
      <c r="BB9204" s="191">
        <v>0</v>
      </c>
    </row>
    <row r="9205" spans="48:54" x14ac:dyDescent="0.2">
      <c r="AV9205" s="191" t="str">
        <f t="shared" si="147"/>
        <v>545_RS_68_4_202425</v>
      </c>
      <c r="AW9205" s="191" t="s">
        <v>92</v>
      </c>
      <c r="AX9205" s="18">
        <v>202425</v>
      </c>
      <c r="AY9205" s="191">
        <v>545</v>
      </c>
      <c r="AZ9205" s="191">
        <v>68</v>
      </c>
      <c r="BA9205" s="191">
        <v>4</v>
      </c>
      <c r="BB9205" s="191">
        <v>0</v>
      </c>
    </row>
    <row r="9206" spans="48:54" x14ac:dyDescent="0.2">
      <c r="AV9206" s="191" t="str">
        <f t="shared" si="147"/>
        <v>546_RS_68_4_202425</v>
      </c>
      <c r="AW9206" s="191" t="s">
        <v>92</v>
      </c>
      <c r="AX9206" s="18">
        <v>202425</v>
      </c>
      <c r="AY9206" s="191">
        <v>546</v>
      </c>
      <c r="AZ9206" s="191">
        <v>68</v>
      </c>
      <c r="BA9206" s="191">
        <v>4</v>
      </c>
      <c r="BB9206" s="191">
        <v>0</v>
      </c>
    </row>
    <row r="9207" spans="48:54" x14ac:dyDescent="0.2">
      <c r="AV9207" s="191" t="str">
        <f t="shared" si="147"/>
        <v>548_RS_68_4_202425</v>
      </c>
      <c r="AW9207" s="191" t="s">
        <v>92</v>
      </c>
      <c r="AX9207" s="18">
        <v>202425</v>
      </c>
      <c r="AY9207" s="191">
        <v>548</v>
      </c>
      <c r="AZ9207" s="191">
        <v>68</v>
      </c>
      <c r="BA9207" s="191">
        <v>4</v>
      </c>
      <c r="BB9207" s="191">
        <v>0</v>
      </c>
    </row>
    <row r="9208" spans="48:54" x14ac:dyDescent="0.2">
      <c r="AV9208" s="191" t="str">
        <f t="shared" si="147"/>
        <v>550_RS_68_4_202425</v>
      </c>
      <c r="AW9208" s="191" t="s">
        <v>92</v>
      </c>
      <c r="AX9208" s="18">
        <v>202425</v>
      </c>
      <c r="AY9208" s="191">
        <v>550</v>
      </c>
      <c r="AZ9208" s="191">
        <v>68</v>
      </c>
      <c r="BA9208" s="191">
        <v>4</v>
      </c>
      <c r="BB9208" s="191">
        <v>0</v>
      </c>
    </row>
    <row r="9209" spans="48:54" x14ac:dyDescent="0.2">
      <c r="AV9209" s="191" t="str">
        <f t="shared" si="147"/>
        <v>552_RS_68_4_202425</v>
      </c>
      <c r="AW9209" s="191" t="s">
        <v>92</v>
      </c>
      <c r="AX9209" s="18">
        <v>202425</v>
      </c>
      <c r="AY9209" s="191">
        <v>552</v>
      </c>
      <c r="AZ9209" s="191">
        <v>68</v>
      </c>
      <c r="BA9209" s="191">
        <v>4</v>
      </c>
      <c r="BB9209" s="191">
        <v>0</v>
      </c>
    </row>
    <row r="9210" spans="48:54" x14ac:dyDescent="0.2">
      <c r="AV9210" s="191" t="str">
        <f t="shared" si="147"/>
        <v>562_RS_68_4_202425</v>
      </c>
      <c r="AW9210" s="191" t="s">
        <v>92</v>
      </c>
      <c r="AX9210" s="18">
        <v>202425</v>
      </c>
      <c r="AY9210" s="191">
        <v>562</v>
      </c>
      <c r="AZ9210" s="191">
        <v>68</v>
      </c>
      <c r="BA9210" s="191">
        <v>4</v>
      </c>
      <c r="BB9210" s="191">
        <v>918.06657999999993</v>
      </c>
    </row>
    <row r="9211" spans="48:54" x14ac:dyDescent="0.2">
      <c r="AV9211" s="191" t="str">
        <f t="shared" si="147"/>
        <v>564_RS_68_4_202425</v>
      </c>
      <c r="AW9211" s="191" t="s">
        <v>92</v>
      </c>
      <c r="AX9211" s="18">
        <v>202425</v>
      </c>
      <c r="AY9211" s="191">
        <v>564</v>
      </c>
      <c r="AZ9211" s="191">
        <v>68</v>
      </c>
      <c r="BA9211" s="191">
        <v>4</v>
      </c>
      <c r="BB9211" s="191">
        <v>0</v>
      </c>
    </row>
    <row r="9212" spans="48:54" x14ac:dyDescent="0.2">
      <c r="AV9212" s="191" t="str">
        <f t="shared" si="147"/>
        <v>566_RS_68_4_202425</v>
      </c>
      <c r="AW9212" s="191" t="s">
        <v>92</v>
      </c>
      <c r="AX9212" s="18">
        <v>202425</v>
      </c>
      <c r="AY9212" s="191">
        <v>566</v>
      </c>
      <c r="AZ9212" s="191">
        <v>68</v>
      </c>
      <c r="BA9212" s="191">
        <v>4</v>
      </c>
      <c r="BB9212" s="191">
        <v>0</v>
      </c>
    </row>
    <row r="9213" spans="48:54" x14ac:dyDescent="0.2">
      <c r="AV9213" s="191" t="str">
        <f t="shared" si="147"/>
        <v>568_RS_68_4_202425</v>
      </c>
      <c r="AW9213" s="191" t="s">
        <v>92</v>
      </c>
      <c r="AX9213" s="18">
        <v>202425</v>
      </c>
      <c r="AY9213" s="191">
        <v>568</v>
      </c>
      <c r="AZ9213" s="191">
        <v>68</v>
      </c>
      <c r="BA9213" s="191">
        <v>4</v>
      </c>
      <c r="BB9213" s="191">
        <v>0</v>
      </c>
    </row>
    <row r="9214" spans="48:54" x14ac:dyDescent="0.2">
      <c r="AV9214" s="191" t="str">
        <f t="shared" si="147"/>
        <v>572_RS_68_4_202425</v>
      </c>
      <c r="AW9214" s="191" t="s">
        <v>92</v>
      </c>
      <c r="AX9214" s="18">
        <v>202425</v>
      </c>
      <c r="AY9214" s="191">
        <v>572</v>
      </c>
      <c r="AZ9214" s="191">
        <v>68</v>
      </c>
      <c r="BA9214" s="191">
        <v>4</v>
      </c>
      <c r="BB9214" s="191">
        <v>0</v>
      </c>
    </row>
    <row r="9215" spans="48:54" x14ac:dyDescent="0.2">
      <c r="AV9215" s="191" t="str">
        <f t="shared" si="147"/>
        <v>574_RS_68_4_202425</v>
      </c>
      <c r="AW9215" s="191" t="s">
        <v>92</v>
      </c>
      <c r="AX9215" s="18">
        <v>202425</v>
      </c>
      <c r="AY9215" s="191">
        <v>574</v>
      </c>
      <c r="AZ9215" s="191">
        <v>68</v>
      </c>
      <c r="BA9215" s="191">
        <v>4</v>
      </c>
      <c r="BB9215" s="191">
        <v>0</v>
      </c>
    </row>
    <row r="9216" spans="48:54" x14ac:dyDescent="0.2">
      <c r="AV9216" s="191" t="str">
        <f t="shared" si="147"/>
        <v>576_RS_68_4_202425</v>
      </c>
      <c r="AW9216" s="191" t="s">
        <v>92</v>
      </c>
      <c r="AX9216" s="18">
        <v>202425</v>
      </c>
      <c r="AY9216" s="191">
        <v>576</v>
      </c>
      <c r="AZ9216" s="191">
        <v>68</v>
      </c>
      <c r="BA9216" s="191">
        <v>4</v>
      </c>
      <c r="BB9216" s="191">
        <v>0</v>
      </c>
    </row>
    <row r="9217" spans="48:54" x14ac:dyDescent="0.2">
      <c r="AV9217" s="191" t="str">
        <f t="shared" si="147"/>
        <v>582_RS_68_4_202425</v>
      </c>
      <c r="AW9217" s="191" t="s">
        <v>92</v>
      </c>
      <c r="AX9217" s="18">
        <v>202425</v>
      </c>
      <c r="AY9217" s="191">
        <v>582</v>
      </c>
      <c r="AZ9217" s="191">
        <v>68</v>
      </c>
      <c r="BA9217" s="191">
        <v>4</v>
      </c>
      <c r="BB9217" s="191">
        <v>0</v>
      </c>
    </row>
    <row r="9218" spans="48:54" x14ac:dyDescent="0.2">
      <c r="AV9218" s="191" t="str">
        <f t="shared" si="147"/>
        <v>584_RS_68_4_202425</v>
      </c>
      <c r="AW9218" s="191" t="s">
        <v>92</v>
      </c>
      <c r="AX9218" s="18">
        <v>202425</v>
      </c>
      <c r="AY9218" s="191">
        <v>584</v>
      </c>
      <c r="AZ9218" s="191">
        <v>68</v>
      </c>
      <c r="BA9218" s="191">
        <v>4</v>
      </c>
      <c r="BB9218" s="191">
        <v>0</v>
      </c>
    </row>
    <row r="9219" spans="48:54" x14ac:dyDescent="0.2">
      <c r="AV9219" s="191" t="str">
        <f t="shared" si="147"/>
        <v>586_RS_68_4_202425</v>
      </c>
      <c r="AW9219" s="191" t="s">
        <v>92</v>
      </c>
      <c r="AX9219" s="18">
        <v>202425</v>
      </c>
      <c r="AY9219" s="191">
        <v>586</v>
      </c>
      <c r="AZ9219" s="191">
        <v>68</v>
      </c>
      <c r="BA9219" s="191">
        <v>4</v>
      </c>
      <c r="BB9219" s="191">
        <v>0</v>
      </c>
    </row>
    <row r="9220" spans="48:54" x14ac:dyDescent="0.2">
      <c r="AV9220" s="191" t="str">
        <f t="shared" ref="AV9220:AV9283" si="148">AY9220&amp;"_"&amp;AW9220&amp;"_"&amp;AZ9220&amp;"_"&amp;BA9220&amp;"_"&amp;AX9220</f>
        <v>512_RS_69_4_202425</v>
      </c>
      <c r="AW9220" s="191" t="s">
        <v>92</v>
      </c>
      <c r="AX9220" s="18">
        <v>202425</v>
      </c>
      <c r="AY9220" s="191">
        <v>512</v>
      </c>
      <c r="AZ9220" s="191">
        <v>69</v>
      </c>
      <c r="BA9220" s="191">
        <v>4</v>
      </c>
      <c r="BB9220" s="191">
        <v>78</v>
      </c>
    </row>
    <row r="9221" spans="48:54" x14ac:dyDescent="0.2">
      <c r="AV9221" s="191" t="str">
        <f t="shared" si="148"/>
        <v>514_RS_69_4_202425</v>
      </c>
      <c r="AW9221" s="191" t="s">
        <v>92</v>
      </c>
      <c r="AX9221" s="18">
        <v>202425</v>
      </c>
      <c r="AY9221" s="191">
        <v>514</v>
      </c>
      <c r="AZ9221" s="191">
        <v>69</v>
      </c>
      <c r="BA9221" s="191">
        <v>4</v>
      </c>
      <c r="BB9221" s="191">
        <v>121.13</v>
      </c>
    </row>
    <row r="9222" spans="48:54" x14ac:dyDescent="0.2">
      <c r="AV9222" s="191" t="str">
        <f t="shared" si="148"/>
        <v>516_RS_69_4_202425</v>
      </c>
      <c r="AW9222" s="191" t="s">
        <v>92</v>
      </c>
      <c r="AX9222" s="18">
        <v>202425</v>
      </c>
      <c r="AY9222" s="191">
        <v>516</v>
      </c>
      <c r="AZ9222" s="191">
        <v>69</v>
      </c>
      <c r="BA9222" s="191">
        <v>4</v>
      </c>
      <c r="BB9222" s="191">
        <v>0</v>
      </c>
    </row>
    <row r="9223" spans="48:54" x14ac:dyDescent="0.2">
      <c r="AV9223" s="191" t="str">
        <f t="shared" si="148"/>
        <v>518_RS_69_4_202425</v>
      </c>
      <c r="AW9223" s="191" t="s">
        <v>92</v>
      </c>
      <c r="AX9223" s="18">
        <v>202425</v>
      </c>
      <c r="AY9223" s="191">
        <v>518</v>
      </c>
      <c r="AZ9223" s="191">
        <v>69</v>
      </c>
      <c r="BA9223" s="191">
        <v>4</v>
      </c>
      <c r="BB9223" s="191">
        <v>0</v>
      </c>
    </row>
    <row r="9224" spans="48:54" x14ac:dyDescent="0.2">
      <c r="AV9224" s="191" t="str">
        <f t="shared" si="148"/>
        <v>520_RS_69_4_202425</v>
      </c>
      <c r="AW9224" s="191" t="s">
        <v>92</v>
      </c>
      <c r="AX9224" s="18">
        <v>202425</v>
      </c>
      <c r="AY9224" s="191">
        <v>520</v>
      </c>
      <c r="AZ9224" s="191">
        <v>69</v>
      </c>
      <c r="BA9224" s="191">
        <v>4</v>
      </c>
      <c r="BB9224" s="191">
        <v>1014.919</v>
      </c>
    </row>
    <row r="9225" spans="48:54" x14ac:dyDescent="0.2">
      <c r="AV9225" s="191" t="str">
        <f t="shared" si="148"/>
        <v>522_RS_69_4_202425</v>
      </c>
      <c r="AW9225" s="191" t="s">
        <v>92</v>
      </c>
      <c r="AX9225" s="18">
        <v>202425</v>
      </c>
      <c r="AY9225" s="191">
        <v>522</v>
      </c>
      <c r="AZ9225" s="191">
        <v>69</v>
      </c>
      <c r="BA9225" s="191">
        <v>4</v>
      </c>
      <c r="BB9225" s="191">
        <v>0</v>
      </c>
    </row>
    <row r="9226" spans="48:54" x14ac:dyDescent="0.2">
      <c r="AV9226" s="191" t="str">
        <f t="shared" si="148"/>
        <v>524_RS_69_4_202425</v>
      </c>
      <c r="AW9226" s="191" t="s">
        <v>92</v>
      </c>
      <c r="AX9226" s="18">
        <v>202425</v>
      </c>
      <c r="AY9226" s="191">
        <v>524</v>
      </c>
      <c r="AZ9226" s="191">
        <v>69</v>
      </c>
      <c r="BA9226" s="191">
        <v>4</v>
      </c>
      <c r="BB9226" s="191">
        <v>0</v>
      </c>
    </row>
    <row r="9227" spans="48:54" x14ac:dyDescent="0.2">
      <c r="AV9227" s="191" t="str">
        <f t="shared" si="148"/>
        <v>526_RS_69_4_202425</v>
      </c>
      <c r="AW9227" s="191" t="s">
        <v>92</v>
      </c>
      <c r="AX9227" s="18">
        <v>202425</v>
      </c>
      <c r="AY9227" s="191">
        <v>526</v>
      </c>
      <c r="AZ9227" s="191">
        <v>69</v>
      </c>
      <c r="BA9227" s="191">
        <v>4</v>
      </c>
      <c r="BB9227" s="191">
        <v>100.001</v>
      </c>
    </row>
    <row r="9228" spans="48:54" x14ac:dyDescent="0.2">
      <c r="AV9228" s="191" t="str">
        <f t="shared" si="148"/>
        <v>528_RS_69_4_202425</v>
      </c>
      <c r="AW9228" s="191" t="s">
        <v>92</v>
      </c>
      <c r="AX9228" s="18">
        <v>202425</v>
      </c>
      <c r="AY9228" s="191">
        <v>528</v>
      </c>
      <c r="AZ9228" s="191">
        <v>69</v>
      </c>
      <c r="BA9228" s="191">
        <v>4</v>
      </c>
      <c r="BB9228" s="191">
        <v>0</v>
      </c>
    </row>
    <row r="9229" spans="48:54" x14ac:dyDescent="0.2">
      <c r="AV9229" s="191" t="str">
        <f t="shared" si="148"/>
        <v>530_RS_69_4_202425</v>
      </c>
      <c r="AW9229" s="191" t="s">
        <v>92</v>
      </c>
      <c r="AX9229" s="18">
        <v>202425</v>
      </c>
      <c r="AY9229" s="191">
        <v>530</v>
      </c>
      <c r="AZ9229" s="191">
        <v>69</v>
      </c>
      <c r="BA9229" s="191">
        <v>4</v>
      </c>
      <c r="BB9229" s="191">
        <v>151.28100000000001</v>
      </c>
    </row>
    <row r="9230" spans="48:54" x14ac:dyDescent="0.2">
      <c r="AV9230" s="191" t="str">
        <f t="shared" si="148"/>
        <v>532_RS_69_4_202425</v>
      </c>
      <c r="AW9230" s="191" t="s">
        <v>92</v>
      </c>
      <c r="AX9230" s="18">
        <v>202425</v>
      </c>
      <c r="AY9230" s="191">
        <v>532</v>
      </c>
      <c r="AZ9230" s="191">
        <v>69</v>
      </c>
      <c r="BA9230" s="191">
        <v>4</v>
      </c>
      <c r="BB9230" s="191">
        <v>274.666</v>
      </c>
    </row>
    <row r="9231" spans="48:54" x14ac:dyDescent="0.2">
      <c r="AV9231" s="191" t="str">
        <f t="shared" si="148"/>
        <v>534_RS_69_4_202425</v>
      </c>
      <c r="AW9231" s="191" t="s">
        <v>92</v>
      </c>
      <c r="AX9231" s="18">
        <v>202425</v>
      </c>
      <c r="AY9231" s="191">
        <v>534</v>
      </c>
      <c r="AZ9231" s="191">
        <v>69</v>
      </c>
      <c r="BA9231" s="191">
        <v>4</v>
      </c>
      <c r="BB9231" s="191">
        <v>0</v>
      </c>
    </row>
    <row r="9232" spans="48:54" x14ac:dyDescent="0.2">
      <c r="AV9232" s="191" t="str">
        <f t="shared" si="148"/>
        <v>536_RS_69_4_202425</v>
      </c>
      <c r="AW9232" s="191" t="s">
        <v>92</v>
      </c>
      <c r="AX9232" s="18">
        <v>202425</v>
      </c>
      <c r="AY9232" s="191">
        <v>536</v>
      </c>
      <c r="AZ9232" s="191">
        <v>69</v>
      </c>
      <c r="BA9232" s="191">
        <v>4</v>
      </c>
      <c r="BB9232" s="191">
        <v>144.89699999999999</v>
      </c>
    </row>
    <row r="9233" spans="48:54" x14ac:dyDescent="0.2">
      <c r="AV9233" s="191" t="str">
        <f t="shared" si="148"/>
        <v>538_RS_69_4_202425</v>
      </c>
      <c r="AW9233" s="191" t="s">
        <v>92</v>
      </c>
      <c r="AX9233" s="18">
        <v>202425</v>
      </c>
      <c r="AY9233" s="191">
        <v>538</v>
      </c>
      <c r="AZ9233" s="191">
        <v>69</v>
      </c>
      <c r="BA9233" s="191">
        <v>4</v>
      </c>
      <c r="BB9233" s="191">
        <v>33.421999999999997</v>
      </c>
    </row>
    <row r="9234" spans="48:54" x14ac:dyDescent="0.2">
      <c r="AV9234" s="191" t="str">
        <f t="shared" si="148"/>
        <v>540_RS_69_4_202425</v>
      </c>
      <c r="AW9234" s="191" t="s">
        <v>92</v>
      </c>
      <c r="AX9234" s="18">
        <v>202425</v>
      </c>
      <c r="AY9234" s="191">
        <v>540</v>
      </c>
      <c r="AZ9234" s="191">
        <v>69</v>
      </c>
      <c r="BA9234" s="191">
        <v>4</v>
      </c>
      <c r="BB9234" s="191">
        <v>0</v>
      </c>
    </row>
    <row r="9235" spans="48:54" x14ac:dyDescent="0.2">
      <c r="AV9235" s="191" t="str">
        <f t="shared" si="148"/>
        <v>542_RS_69_4_202425</v>
      </c>
      <c r="AW9235" s="191" t="s">
        <v>92</v>
      </c>
      <c r="AX9235" s="18">
        <v>202425</v>
      </c>
      <c r="AY9235" s="191">
        <v>542</v>
      </c>
      <c r="AZ9235" s="191">
        <v>69</v>
      </c>
      <c r="BA9235" s="191">
        <v>4</v>
      </c>
      <c r="BB9235" s="191">
        <v>0</v>
      </c>
    </row>
    <row r="9236" spans="48:54" x14ac:dyDescent="0.2">
      <c r="AV9236" s="191" t="str">
        <f t="shared" si="148"/>
        <v>544_RS_69_4_202425</v>
      </c>
      <c r="AW9236" s="191" t="s">
        <v>92</v>
      </c>
      <c r="AX9236" s="18">
        <v>202425</v>
      </c>
      <c r="AY9236" s="191">
        <v>544</v>
      </c>
      <c r="AZ9236" s="191">
        <v>69</v>
      </c>
      <c r="BA9236" s="191">
        <v>4</v>
      </c>
      <c r="BB9236" s="191">
        <v>258.80399999999997</v>
      </c>
    </row>
    <row r="9237" spans="48:54" x14ac:dyDescent="0.2">
      <c r="AV9237" s="191" t="str">
        <f t="shared" si="148"/>
        <v>545_RS_69_4_202425</v>
      </c>
      <c r="AW9237" s="191" t="s">
        <v>92</v>
      </c>
      <c r="AX9237" s="18">
        <v>202425</v>
      </c>
      <c r="AY9237" s="191">
        <v>545</v>
      </c>
      <c r="AZ9237" s="191">
        <v>69</v>
      </c>
      <c r="BA9237" s="191">
        <v>4</v>
      </c>
      <c r="BB9237" s="191">
        <v>0</v>
      </c>
    </row>
    <row r="9238" spans="48:54" x14ac:dyDescent="0.2">
      <c r="AV9238" s="191" t="str">
        <f t="shared" si="148"/>
        <v>546_RS_69_4_202425</v>
      </c>
      <c r="AW9238" s="191" t="s">
        <v>92</v>
      </c>
      <c r="AX9238" s="18">
        <v>202425</v>
      </c>
      <c r="AY9238" s="191">
        <v>546</v>
      </c>
      <c r="AZ9238" s="191">
        <v>69</v>
      </c>
      <c r="BA9238" s="191">
        <v>4</v>
      </c>
      <c r="BB9238" s="191">
        <v>0</v>
      </c>
    </row>
    <row r="9239" spans="48:54" x14ac:dyDescent="0.2">
      <c r="AV9239" s="191" t="str">
        <f t="shared" si="148"/>
        <v>548_RS_69_4_202425</v>
      </c>
      <c r="AW9239" s="191" t="s">
        <v>92</v>
      </c>
      <c r="AX9239" s="18">
        <v>202425</v>
      </c>
      <c r="AY9239" s="191">
        <v>548</v>
      </c>
      <c r="AZ9239" s="191">
        <v>69</v>
      </c>
      <c r="BA9239" s="191">
        <v>4</v>
      </c>
      <c r="BB9239" s="191">
        <v>0</v>
      </c>
    </row>
    <row r="9240" spans="48:54" x14ac:dyDescent="0.2">
      <c r="AV9240" s="191" t="str">
        <f t="shared" si="148"/>
        <v>550_RS_69_4_202425</v>
      </c>
      <c r="AW9240" s="191" t="s">
        <v>92</v>
      </c>
      <c r="AX9240" s="18">
        <v>202425</v>
      </c>
      <c r="AY9240" s="191">
        <v>550</v>
      </c>
      <c r="AZ9240" s="191">
        <v>69</v>
      </c>
      <c r="BA9240" s="191">
        <v>4</v>
      </c>
      <c r="BB9240" s="191">
        <v>0</v>
      </c>
    </row>
    <row r="9241" spans="48:54" x14ac:dyDescent="0.2">
      <c r="AV9241" s="191" t="str">
        <f t="shared" si="148"/>
        <v>552_RS_69_4_202425</v>
      </c>
      <c r="AW9241" s="191" t="s">
        <v>92</v>
      </c>
      <c r="AX9241" s="18">
        <v>202425</v>
      </c>
      <c r="AY9241" s="191">
        <v>552</v>
      </c>
      <c r="AZ9241" s="191">
        <v>69</v>
      </c>
      <c r="BA9241" s="191">
        <v>4</v>
      </c>
      <c r="BB9241" s="191">
        <v>160.97800000000001</v>
      </c>
    </row>
    <row r="9242" spans="48:54" x14ac:dyDescent="0.2">
      <c r="AV9242" s="191" t="str">
        <f t="shared" si="148"/>
        <v>562_RS_69_4_202425</v>
      </c>
      <c r="AW9242" s="191" t="s">
        <v>92</v>
      </c>
      <c r="AX9242" s="18">
        <v>202425</v>
      </c>
      <c r="AY9242" s="191">
        <v>562</v>
      </c>
      <c r="AZ9242" s="191">
        <v>69</v>
      </c>
      <c r="BA9242" s="191">
        <v>4</v>
      </c>
      <c r="BB9242" s="191">
        <v>0</v>
      </c>
    </row>
    <row r="9243" spans="48:54" x14ac:dyDescent="0.2">
      <c r="AV9243" s="191" t="str">
        <f t="shared" si="148"/>
        <v>564_RS_69_4_202425</v>
      </c>
      <c r="AW9243" s="191" t="s">
        <v>92</v>
      </c>
      <c r="AX9243" s="18">
        <v>202425</v>
      </c>
      <c r="AY9243" s="191">
        <v>564</v>
      </c>
      <c r="AZ9243" s="191">
        <v>69</v>
      </c>
      <c r="BA9243" s="191">
        <v>4</v>
      </c>
      <c r="BB9243" s="191">
        <v>0</v>
      </c>
    </row>
    <row r="9244" spans="48:54" x14ac:dyDescent="0.2">
      <c r="AV9244" s="191" t="str">
        <f t="shared" si="148"/>
        <v>566_RS_69_4_202425</v>
      </c>
      <c r="AW9244" s="191" t="s">
        <v>92</v>
      </c>
      <c r="AX9244" s="18">
        <v>202425</v>
      </c>
      <c r="AY9244" s="191">
        <v>566</v>
      </c>
      <c r="AZ9244" s="191">
        <v>69</v>
      </c>
      <c r="BA9244" s="191">
        <v>4</v>
      </c>
      <c r="BB9244" s="191">
        <v>0</v>
      </c>
    </row>
    <row r="9245" spans="48:54" x14ac:dyDescent="0.2">
      <c r="AV9245" s="191" t="str">
        <f t="shared" si="148"/>
        <v>568_RS_69_4_202425</v>
      </c>
      <c r="AW9245" s="191" t="s">
        <v>92</v>
      </c>
      <c r="AX9245" s="18">
        <v>202425</v>
      </c>
      <c r="AY9245" s="191">
        <v>568</v>
      </c>
      <c r="AZ9245" s="191">
        <v>69</v>
      </c>
      <c r="BA9245" s="191">
        <v>4</v>
      </c>
      <c r="BB9245" s="191">
        <v>0</v>
      </c>
    </row>
    <row r="9246" spans="48:54" x14ac:dyDescent="0.2">
      <c r="AV9246" s="191" t="str">
        <f t="shared" si="148"/>
        <v>572_RS_69_4_202425</v>
      </c>
      <c r="AW9246" s="191" t="s">
        <v>92</v>
      </c>
      <c r="AX9246" s="18">
        <v>202425</v>
      </c>
      <c r="AY9246" s="191">
        <v>572</v>
      </c>
      <c r="AZ9246" s="191">
        <v>69</v>
      </c>
      <c r="BA9246" s="191">
        <v>4</v>
      </c>
      <c r="BB9246" s="191">
        <v>0</v>
      </c>
    </row>
    <row r="9247" spans="48:54" x14ac:dyDescent="0.2">
      <c r="AV9247" s="191" t="str">
        <f t="shared" si="148"/>
        <v>574_RS_69_4_202425</v>
      </c>
      <c r="AW9247" s="191" t="s">
        <v>92</v>
      </c>
      <c r="AX9247" s="18">
        <v>202425</v>
      </c>
      <c r="AY9247" s="191">
        <v>574</v>
      </c>
      <c r="AZ9247" s="191">
        <v>69</v>
      </c>
      <c r="BA9247" s="191">
        <v>4</v>
      </c>
      <c r="BB9247" s="191">
        <v>0</v>
      </c>
    </row>
    <row r="9248" spans="48:54" x14ac:dyDescent="0.2">
      <c r="AV9248" s="191" t="str">
        <f t="shared" si="148"/>
        <v>576_RS_69_4_202425</v>
      </c>
      <c r="AW9248" s="191" t="s">
        <v>92</v>
      </c>
      <c r="AX9248" s="18">
        <v>202425</v>
      </c>
      <c r="AY9248" s="191">
        <v>576</v>
      </c>
      <c r="AZ9248" s="191">
        <v>69</v>
      </c>
      <c r="BA9248" s="191">
        <v>4</v>
      </c>
      <c r="BB9248" s="191">
        <v>0</v>
      </c>
    </row>
    <row r="9249" spans="48:54" x14ac:dyDescent="0.2">
      <c r="AV9249" s="191" t="str">
        <f t="shared" si="148"/>
        <v>582_RS_69_4_202425</v>
      </c>
      <c r="AW9249" s="191" t="s">
        <v>92</v>
      </c>
      <c r="AX9249" s="18">
        <v>202425</v>
      </c>
      <c r="AY9249" s="191">
        <v>582</v>
      </c>
      <c r="AZ9249" s="191">
        <v>69</v>
      </c>
      <c r="BA9249" s="191">
        <v>4</v>
      </c>
      <c r="BB9249" s="191">
        <v>0</v>
      </c>
    </row>
    <row r="9250" spans="48:54" x14ac:dyDescent="0.2">
      <c r="AV9250" s="191" t="str">
        <f t="shared" si="148"/>
        <v>584_RS_69_4_202425</v>
      </c>
      <c r="AW9250" s="191" t="s">
        <v>92</v>
      </c>
      <c r="AX9250" s="18">
        <v>202425</v>
      </c>
      <c r="AY9250" s="191">
        <v>584</v>
      </c>
      <c r="AZ9250" s="191">
        <v>69</v>
      </c>
      <c r="BA9250" s="191">
        <v>4</v>
      </c>
      <c r="BB9250" s="191">
        <v>0</v>
      </c>
    </row>
    <row r="9251" spans="48:54" x14ac:dyDescent="0.2">
      <c r="AV9251" s="191" t="str">
        <f t="shared" si="148"/>
        <v>586_RS_69_4_202425</v>
      </c>
      <c r="AW9251" s="191" t="s">
        <v>92</v>
      </c>
      <c r="AX9251" s="18">
        <v>202425</v>
      </c>
      <c r="AY9251" s="191">
        <v>586</v>
      </c>
      <c r="AZ9251" s="191">
        <v>69</v>
      </c>
      <c r="BA9251" s="191">
        <v>4</v>
      </c>
      <c r="BB9251" s="191">
        <v>0</v>
      </c>
    </row>
    <row r="9252" spans="48:54" x14ac:dyDescent="0.2">
      <c r="AV9252" s="191" t="str">
        <f t="shared" si="148"/>
        <v>512_RS_70_4_202425</v>
      </c>
      <c r="AW9252" s="191" t="s">
        <v>92</v>
      </c>
      <c r="AX9252" s="18">
        <v>202425</v>
      </c>
      <c r="AY9252" s="191">
        <v>512</v>
      </c>
      <c r="AZ9252" s="191">
        <v>70</v>
      </c>
      <c r="BA9252" s="191">
        <v>4</v>
      </c>
      <c r="BB9252" s="191">
        <v>0</v>
      </c>
    </row>
    <row r="9253" spans="48:54" x14ac:dyDescent="0.2">
      <c r="AV9253" s="191" t="str">
        <f t="shared" si="148"/>
        <v>514_RS_70_4_202425</v>
      </c>
      <c r="AW9253" s="191" t="s">
        <v>92</v>
      </c>
      <c r="AX9253" s="18">
        <v>202425</v>
      </c>
      <c r="AY9253" s="191">
        <v>514</v>
      </c>
      <c r="AZ9253" s="191">
        <v>70</v>
      </c>
      <c r="BA9253" s="191">
        <v>4</v>
      </c>
      <c r="BB9253" s="191">
        <v>0</v>
      </c>
    </row>
    <row r="9254" spans="48:54" x14ac:dyDescent="0.2">
      <c r="AV9254" s="191" t="str">
        <f t="shared" si="148"/>
        <v>516_RS_70_4_202425</v>
      </c>
      <c r="AW9254" s="191" t="s">
        <v>92</v>
      </c>
      <c r="AX9254" s="18">
        <v>202425</v>
      </c>
      <c r="AY9254" s="191">
        <v>516</v>
      </c>
      <c r="AZ9254" s="191">
        <v>70</v>
      </c>
      <c r="BA9254" s="191">
        <v>4</v>
      </c>
      <c r="BB9254" s="191">
        <v>0</v>
      </c>
    </row>
    <row r="9255" spans="48:54" x14ac:dyDescent="0.2">
      <c r="AV9255" s="191" t="str">
        <f t="shared" si="148"/>
        <v>518_RS_70_4_202425</v>
      </c>
      <c r="AW9255" s="191" t="s">
        <v>92</v>
      </c>
      <c r="AX9255" s="18">
        <v>202425</v>
      </c>
      <c r="AY9255" s="191">
        <v>518</v>
      </c>
      <c r="AZ9255" s="191">
        <v>70</v>
      </c>
      <c r="BA9255" s="191">
        <v>4</v>
      </c>
      <c r="BB9255" s="191">
        <v>0</v>
      </c>
    </row>
    <row r="9256" spans="48:54" x14ac:dyDescent="0.2">
      <c r="AV9256" s="191" t="str">
        <f t="shared" si="148"/>
        <v>520_RS_70_4_202425</v>
      </c>
      <c r="AW9256" s="191" t="s">
        <v>92</v>
      </c>
      <c r="AX9256" s="18">
        <v>202425</v>
      </c>
      <c r="AY9256" s="191">
        <v>520</v>
      </c>
      <c r="AZ9256" s="191">
        <v>70</v>
      </c>
      <c r="BA9256" s="191">
        <v>4</v>
      </c>
      <c r="BB9256" s="191">
        <v>0</v>
      </c>
    </row>
    <row r="9257" spans="48:54" x14ac:dyDescent="0.2">
      <c r="AV9257" s="191" t="str">
        <f t="shared" si="148"/>
        <v>522_RS_70_4_202425</v>
      </c>
      <c r="AW9257" s="191" t="s">
        <v>92</v>
      </c>
      <c r="AX9257" s="18">
        <v>202425</v>
      </c>
      <c r="AY9257" s="191">
        <v>522</v>
      </c>
      <c r="AZ9257" s="191">
        <v>70</v>
      </c>
      <c r="BA9257" s="191">
        <v>4</v>
      </c>
      <c r="BB9257" s="191">
        <v>0</v>
      </c>
    </row>
    <row r="9258" spans="48:54" x14ac:dyDescent="0.2">
      <c r="AV9258" s="191" t="str">
        <f t="shared" si="148"/>
        <v>524_RS_70_4_202425</v>
      </c>
      <c r="AW9258" s="191" t="s">
        <v>92</v>
      </c>
      <c r="AX9258" s="18">
        <v>202425</v>
      </c>
      <c r="AY9258" s="191">
        <v>524</v>
      </c>
      <c r="AZ9258" s="191">
        <v>70</v>
      </c>
      <c r="BA9258" s="191">
        <v>4</v>
      </c>
      <c r="BB9258" s="191">
        <v>-675.74016000000006</v>
      </c>
    </row>
    <row r="9259" spans="48:54" x14ac:dyDescent="0.2">
      <c r="AV9259" s="191" t="str">
        <f t="shared" si="148"/>
        <v>526_RS_70_4_202425</v>
      </c>
      <c r="AW9259" s="191" t="s">
        <v>92</v>
      </c>
      <c r="AX9259" s="18">
        <v>202425</v>
      </c>
      <c r="AY9259" s="191">
        <v>526</v>
      </c>
      <c r="AZ9259" s="191">
        <v>70</v>
      </c>
      <c r="BA9259" s="191">
        <v>4</v>
      </c>
      <c r="BB9259" s="191">
        <v>5.2999999999999999E-2</v>
      </c>
    </row>
    <row r="9260" spans="48:54" x14ac:dyDescent="0.2">
      <c r="AV9260" s="191" t="str">
        <f t="shared" si="148"/>
        <v>528_RS_70_4_202425</v>
      </c>
      <c r="AW9260" s="191" t="s">
        <v>92</v>
      </c>
      <c r="AX9260" s="18">
        <v>202425</v>
      </c>
      <c r="AY9260" s="191">
        <v>528</v>
      </c>
      <c r="AZ9260" s="191">
        <v>70</v>
      </c>
      <c r="BA9260" s="191">
        <v>4</v>
      </c>
      <c r="BB9260" s="191">
        <v>0</v>
      </c>
    </row>
    <row r="9261" spans="48:54" x14ac:dyDescent="0.2">
      <c r="AV9261" s="191" t="str">
        <f t="shared" si="148"/>
        <v>530_RS_70_4_202425</v>
      </c>
      <c r="AW9261" s="191" t="s">
        <v>92</v>
      </c>
      <c r="AX9261" s="18">
        <v>202425</v>
      </c>
      <c r="AY9261" s="191">
        <v>530</v>
      </c>
      <c r="AZ9261" s="191">
        <v>70</v>
      </c>
      <c r="BA9261" s="191">
        <v>4</v>
      </c>
      <c r="BB9261" s="191">
        <v>-2404.1030000000001</v>
      </c>
    </row>
    <row r="9262" spans="48:54" x14ac:dyDescent="0.2">
      <c r="AV9262" s="191" t="str">
        <f t="shared" si="148"/>
        <v>532_RS_70_4_202425</v>
      </c>
      <c r="AW9262" s="191" t="s">
        <v>92</v>
      </c>
      <c r="AX9262" s="18">
        <v>202425</v>
      </c>
      <c r="AY9262" s="191">
        <v>532</v>
      </c>
      <c r="AZ9262" s="191">
        <v>70</v>
      </c>
      <c r="BA9262" s="191">
        <v>4</v>
      </c>
      <c r="BB9262" s="191">
        <v>470.67462</v>
      </c>
    </row>
    <row r="9263" spans="48:54" x14ac:dyDescent="0.2">
      <c r="AV9263" s="191" t="str">
        <f t="shared" si="148"/>
        <v>534_RS_70_4_202425</v>
      </c>
      <c r="AW9263" s="191" t="s">
        <v>92</v>
      </c>
      <c r="AX9263" s="18">
        <v>202425</v>
      </c>
      <c r="AY9263" s="191">
        <v>534</v>
      </c>
      <c r="AZ9263" s="191">
        <v>70</v>
      </c>
      <c r="BA9263" s="191">
        <v>4</v>
      </c>
      <c r="BB9263" s="191">
        <v>0</v>
      </c>
    </row>
    <row r="9264" spans="48:54" x14ac:dyDescent="0.2">
      <c r="AV9264" s="191" t="str">
        <f t="shared" si="148"/>
        <v>536_RS_70_4_202425</v>
      </c>
      <c r="AW9264" s="191" t="s">
        <v>92</v>
      </c>
      <c r="AX9264" s="18">
        <v>202425</v>
      </c>
      <c r="AY9264" s="191">
        <v>536</v>
      </c>
      <c r="AZ9264" s="191">
        <v>70</v>
      </c>
      <c r="BA9264" s="191">
        <v>4</v>
      </c>
      <c r="BB9264" s="191">
        <v>0</v>
      </c>
    </row>
    <row r="9265" spans="48:54" x14ac:dyDescent="0.2">
      <c r="AV9265" s="191" t="str">
        <f t="shared" si="148"/>
        <v>538_RS_70_4_202425</v>
      </c>
      <c r="AW9265" s="191" t="s">
        <v>92</v>
      </c>
      <c r="AX9265" s="18">
        <v>202425</v>
      </c>
      <c r="AY9265" s="191">
        <v>538</v>
      </c>
      <c r="AZ9265" s="191">
        <v>70</v>
      </c>
      <c r="BA9265" s="191">
        <v>4</v>
      </c>
      <c r="BB9265" s="191">
        <v>181.14116000000001</v>
      </c>
    </row>
    <row r="9266" spans="48:54" x14ac:dyDescent="0.2">
      <c r="AV9266" s="191" t="str">
        <f t="shared" si="148"/>
        <v>540_RS_70_4_202425</v>
      </c>
      <c r="AW9266" s="191" t="s">
        <v>92</v>
      </c>
      <c r="AX9266" s="18">
        <v>202425</v>
      </c>
      <c r="AY9266" s="191">
        <v>540</v>
      </c>
      <c r="AZ9266" s="191">
        <v>70</v>
      </c>
      <c r="BA9266" s="191">
        <v>4</v>
      </c>
      <c r="BB9266" s="191">
        <v>0</v>
      </c>
    </row>
    <row r="9267" spans="48:54" x14ac:dyDescent="0.2">
      <c r="AV9267" s="191" t="str">
        <f t="shared" si="148"/>
        <v>542_RS_70_4_202425</v>
      </c>
      <c r="AW9267" s="191" t="s">
        <v>92</v>
      </c>
      <c r="AX9267" s="18">
        <v>202425</v>
      </c>
      <c r="AY9267" s="191">
        <v>542</v>
      </c>
      <c r="AZ9267" s="191">
        <v>70</v>
      </c>
      <c r="BA9267" s="191">
        <v>4</v>
      </c>
      <c r="BB9267" s="191">
        <v>0</v>
      </c>
    </row>
    <row r="9268" spans="48:54" x14ac:dyDescent="0.2">
      <c r="AV9268" s="191" t="str">
        <f t="shared" si="148"/>
        <v>544_RS_70_4_202425</v>
      </c>
      <c r="AW9268" s="191" t="s">
        <v>92</v>
      </c>
      <c r="AX9268" s="18">
        <v>202425</v>
      </c>
      <c r="AY9268" s="191">
        <v>544</v>
      </c>
      <c r="AZ9268" s="191">
        <v>70</v>
      </c>
      <c r="BA9268" s="191">
        <v>4</v>
      </c>
      <c r="BB9268" s="191">
        <v>101.18600000000001</v>
      </c>
    </row>
    <row r="9269" spans="48:54" x14ac:dyDescent="0.2">
      <c r="AV9269" s="191" t="str">
        <f t="shared" si="148"/>
        <v>545_RS_70_4_202425</v>
      </c>
      <c r="AW9269" s="191" t="s">
        <v>92</v>
      </c>
      <c r="AX9269" s="18">
        <v>202425</v>
      </c>
      <c r="AY9269" s="191">
        <v>545</v>
      </c>
      <c r="AZ9269" s="191">
        <v>70</v>
      </c>
      <c r="BA9269" s="191">
        <v>4</v>
      </c>
      <c r="BB9269" s="191">
        <v>0</v>
      </c>
    </row>
    <row r="9270" spans="48:54" x14ac:dyDescent="0.2">
      <c r="AV9270" s="191" t="str">
        <f t="shared" si="148"/>
        <v>546_RS_70_4_202425</v>
      </c>
      <c r="AW9270" s="191" t="s">
        <v>92</v>
      </c>
      <c r="AX9270" s="18">
        <v>202425</v>
      </c>
      <c r="AY9270" s="191">
        <v>546</v>
      </c>
      <c r="AZ9270" s="191">
        <v>70</v>
      </c>
      <c r="BA9270" s="191">
        <v>4</v>
      </c>
      <c r="BB9270" s="191">
        <v>0</v>
      </c>
    </row>
    <row r="9271" spans="48:54" x14ac:dyDescent="0.2">
      <c r="AV9271" s="191" t="str">
        <f t="shared" si="148"/>
        <v>548_RS_70_4_202425</v>
      </c>
      <c r="AW9271" s="191" t="s">
        <v>92</v>
      </c>
      <c r="AX9271" s="18">
        <v>202425</v>
      </c>
      <c r="AY9271" s="191">
        <v>548</v>
      </c>
      <c r="AZ9271" s="191">
        <v>70</v>
      </c>
      <c r="BA9271" s="191">
        <v>4</v>
      </c>
      <c r="BB9271" s="191">
        <v>0</v>
      </c>
    </row>
    <row r="9272" spans="48:54" x14ac:dyDescent="0.2">
      <c r="AV9272" s="191" t="str">
        <f t="shared" si="148"/>
        <v>550_RS_70_4_202425</v>
      </c>
      <c r="AW9272" s="191" t="s">
        <v>92</v>
      </c>
      <c r="AX9272" s="18">
        <v>202425</v>
      </c>
      <c r="AY9272" s="191">
        <v>550</v>
      </c>
      <c r="AZ9272" s="191">
        <v>70</v>
      </c>
      <c r="BA9272" s="191">
        <v>4</v>
      </c>
      <c r="BB9272" s="191">
        <v>0</v>
      </c>
    </row>
    <row r="9273" spans="48:54" x14ac:dyDescent="0.2">
      <c r="AV9273" s="191" t="str">
        <f t="shared" si="148"/>
        <v>552_RS_70_4_202425</v>
      </c>
      <c r="AW9273" s="191" t="s">
        <v>92</v>
      </c>
      <c r="AX9273" s="18">
        <v>202425</v>
      </c>
      <c r="AY9273" s="191">
        <v>552</v>
      </c>
      <c r="AZ9273" s="191">
        <v>70</v>
      </c>
      <c r="BA9273" s="191">
        <v>4</v>
      </c>
      <c r="BB9273" s="191">
        <v>1399.748</v>
      </c>
    </row>
    <row r="9274" spans="48:54" x14ac:dyDescent="0.2">
      <c r="AV9274" s="191" t="str">
        <f t="shared" si="148"/>
        <v>562_RS_70_4_202425</v>
      </c>
      <c r="AW9274" s="191" t="s">
        <v>92</v>
      </c>
      <c r="AX9274" s="18">
        <v>202425</v>
      </c>
      <c r="AY9274" s="191">
        <v>562</v>
      </c>
      <c r="AZ9274" s="191">
        <v>70</v>
      </c>
      <c r="BA9274" s="191">
        <v>4</v>
      </c>
      <c r="BB9274" s="191">
        <v>0</v>
      </c>
    </row>
    <row r="9275" spans="48:54" x14ac:dyDescent="0.2">
      <c r="AV9275" s="191" t="str">
        <f t="shared" si="148"/>
        <v>564_RS_70_4_202425</v>
      </c>
      <c r="AW9275" s="191" t="s">
        <v>92</v>
      </c>
      <c r="AX9275" s="18">
        <v>202425</v>
      </c>
      <c r="AY9275" s="191">
        <v>564</v>
      </c>
      <c r="AZ9275" s="191">
        <v>70</v>
      </c>
      <c r="BA9275" s="191">
        <v>4</v>
      </c>
      <c r="BB9275" s="191">
        <v>0</v>
      </c>
    </row>
    <row r="9276" spans="48:54" x14ac:dyDescent="0.2">
      <c r="AV9276" s="191" t="str">
        <f t="shared" si="148"/>
        <v>566_RS_70_4_202425</v>
      </c>
      <c r="AW9276" s="191" t="s">
        <v>92</v>
      </c>
      <c r="AX9276" s="18">
        <v>202425</v>
      </c>
      <c r="AY9276" s="191">
        <v>566</v>
      </c>
      <c r="AZ9276" s="191">
        <v>70</v>
      </c>
      <c r="BA9276" s="191">
        <v>4</v>
      </c>
      <c r="BB9276" s="191">
        <v>0</v>
      </c>
    </row>
    <row r="9277" spans="48:54" x14ac:dyDescent="0.2">
      <c r="AV9277" s="191" t="str">
        <f t="shared" si="148"/>
        <v>568_RS_70_4_202425</v>
      </c>
      <c r="AW9277" s="191" t="s">
        <v>92</v>
      </c>
      <c r="AX9277" s="18">
        <v>202425</v>
      </c>
      <c r="AY9277" s="191">
        <v>568</v>
      </c>
      <c r="AZ9277" s="191">
        <v>70</v>
      </c>
      <c r="BA9277" s="191">
        <v>4</v>
      </c>
      <c r="BB9277" s="191">
        <v>0</v>
      </c>
    </row>
    <row r="9278" spans="48:54" x14ac:dyDescent="0.2">
      <c r="AV9278" s="191" t="str">
        <f t="shared" si="148"/>
        <v>572_RS_70_4_202425</v>
      </c>
      <c r="AW9278" s="191" t="s">
        <v>92</v>
      </c>
      <c r="AX9278" s="18">
        <v>202425</v>
      </c>
      <c r="AY9278" s="191">
        <v>572</v>
      </c>
      <c r="AZ9278" s="191">
        <v>70</v>
      </c>
      <c r="BA9278" s="191">
        <v>4</v>
      </c>
      <c r="BB9278" s="191">
        <v>0</v>
      </c>
    </row>
    <row r="9279" spans="48:54" x14ac:dyDescent="0.2">
      <c r="AV9279" s="191" t="str">
        <f t="shared" si="148"/>
        <v>574_RS_70_4_202425</v>
      </c>
      <c r="AW9279" s="191" t="s">
        <v>92</v>
      </c>
      <c r="AX9279" s="18">
        <v>202425</v>
      </c>
      <c r="AY9279" s="191">
        <v>574</v>
      </c>
      <c r="AZ9279" s="191">
        <v>70</v>
      </c>
      <c r="BA9279" s="191">
        <v>4</v>
      </c>
      <c r="BB9279" s="191">
        <v>0</v>
      </c>
    </row>
    <row r="9280" spans="48:54" x14ac:dyDescent="0.2">
      <c r="AV9280" s="191" t="str">
        <f t="shared" si="148"/>
        <v>576_RS_70_4_202425</v>
      </c>
      <c r="AW9280" s="191" t="s">
        <v>92</v>
      </c>
      <c r="AX9280" s="18">
        <v>202425</v>
      </c>
      <c r="AY9280" s="191">
        <v>576</v>
      </c>
      <c r="AZ9280" s="191">
        <v>70</v>
      </c>
      <c r="BA9280" s="191">
        <v>4</v>
      </c>
      <c r="BB9280" s="191">
        <v>0</v>
      </c>
    </row>
    <row r="9281" spans="48:54" x14ac:dyDescent="0.2">
      <c r="AV9281" s="191" t="str">
        <f t="shared" si="148"/>
        <v>582_RS_70_4_202425</v>
      </c>
      <c r="AW9281" s="191" t="s">
        <v>92</v>
      </c>
      <c r="AX9281" s="18">
        <v>202425</v>
      </c>
      <c r="AY9281" s="191">
        <v>582</v>
      </c>
      <c r="AZ9281" s="191">
        <v>70</v>
      </c>
      <c r="BA9281" s="191">
        <v>4</v>
      </c>
      <c r="BB9281" s="191">
        <v>0</v>
      </c>
    </row>
    <row r="9282" spans="48:54" x14ac:dyDescent="0.2">
      <c r="AV9282" s="191" t="str">
        <f t="shared" si="148"/>
        <v>584_RS_70_4_202425</v>
      </c>
      <c r="AW9282" s="191" t="s">
        <v>92</v>
      </c>
      <c r="AX9282" s="18">
        <v>202425</v>
      </c>
      <c r="AY9282" s="191">
        <v>584</v>
      </c>
      <c r="AZ9282" s="191">
        <v>70</v>
      </c>
      <c r="BA9282" s="191">
        <v>4</v>
      </c>
      <c r="BB9282" s="191">
        <v>0</v>
      </c>
    </row>
    <row r="9283" spans="48:54" x14ac:dyDescent="0.2">
      <c r="AV9283" s="191" t="str">
        <f t="shared" si="148"/>
        <v>586_RS_70_4_202425</v>
      </c>
      <c r="AW9283" s="191" t="s">
        <v>92</v>
      </c>
      <c r="AX9283" s="18">
        <v>202425</v>
      </c>
      <c r="AY9283" s="191">
        <v>586</v>
      </c>
      <c r="AZ9283" s="191">
        <v>70</v>
      </c>
      <c r="BA9283" s="191">
        <v>4</v>
      </c>
      <c r="BB9283" s="191">
        <v>0</v>
      </c>
    </row>
    <row r="9284" spans="48:54" x14ac:dyDescent="0.2">
      <c r="AV9284" s="191" t="str">
        <f t="shared" ref="AV9284:AV9347" si="149">AY9284&amp;"_"&amp;AW9284&amp;"_"&amp;AZ9284&amp;"_"&amp;BA9284&amp;"_"&amp;AX9284</f>
        <v>512_RS_71_4_202425</v>
      </c>
      <c r="AW9284" s="191" t="s">
        <v>92</v>
      </c>
      <c r="AX9284" s="18">
        <v>202425</v>
      </c>
      <c r="AY9284" s="191">
        <v>512</v>
      </c>
      <c r="AZ9284" s="191">
        <v>71</v>
      </c>
      <c r="BA9284" s="191">
        <v>4</v>
      </c>
      <c r="BB9284" s="191">
        <v>0</v>
      </c>
    </row>
    <row r="9285" spans="48:54" x14ac:dyDescent="0.2">
      <c r="AV9285" s="191" t="str">
        <f t="shared" si="149"/>
        <v>514_RS_71_4_202425</v>
      </c>
      <c r="AW9285" s="191" t="s">
        <v>92</v>
      </c>
      <c r="AX9285" s="18">
        <v>202425</v>
      </c>
      <c r="AY9285" s="191">
        <v>514</v>
      </c>
      <c r="AZ9285" s="191">
        <v>71</v>
      </c>
      <c r="BA9285" s="191">
        <v>4</v>
      </c>
      <c r="BB9285" s="191">
        <v>-137.75</v>
      </c>
    </row>
    <row r="9286" spans="48:54" x14ac:dyDescent="0.2">
      <c r="AV9286" s="191" t="str">
        <f t="shared" si="149"/>
        <v>516_RS_71_4_202425</v>
      </c>
      <c r="AW9286" s="191" t="s">
        <v>92</v>
      </c>
      <c r="AX9286" s="18">
        <v>202425</v>
      </c>
      <c r="AY9286" s="191">
        <v>516</v>
      </c>
      <c r="AZ9286" s="191">
        <v>71</v>
      </c>
      <c r="BA9286" s="191">
        <v>4</v>
      </c>
      <c r="BB9286" s="191">
        <v>0</v>
      </c>
    </row>
    <row r="9287" spans="48:54" x14ac:dyDescent="0.2">
      <c r="AV9287" s="191" t="str">
        <f t="shared" si="149"/>
        <v>518_RS_71_4_202425</v>
      </c>
      <c r="AW9287" s="191" t="s">
        <v>92</v>
      </c>
      <c r="AX9287" s="18">
        <v>202425</v>
      </c>
      <c r="AY9287" s="191">
        <v>518</v>
      </c>
      <c r="AZ9287" s="191">
        <v>71</v>
      </c>
      <c r="BA9287" s="191">
        <v>4</v>
      </c>
      <c r="BB9287" s="191">
        <v>0</v>
      </c>
    </row>
    <row r="9288" spans="48:54" x14ac:dyDescent="0.2">
      <c r="AV9288" s="191" t="str">
        <f t="shared" si="149"/>
        <v>520_RS_71_4_202425</v>
      </c>
      <c r="AW9288" s="191" t="s">
        <v>92</v>
      </c>
      <c r="AX9288" s="18">
        <v>202425</v>
      </c>
      <c r="AY9288" s="191">
        <v>520</v>
      </c>
      <c r="AZ9288" s="191">
        <v>71</v>
      </c>
      <c r="BA9288" s="191">
        <v>4</v>
      </c>
      <c r="BB9288" s="191">
        <v>0</v>
      </c>
    </row>
    <row r="9289" spans="48:54" x14ac:dyDescent="0.2">
      <c r="AV9289" s="191" t="str">
        <f t="shared" si="149"/>
        <v>522_RS_71_4_202425</v>
      </c>
      <c r="AW9289" s="191" t="s">
        <v>92</v>
      </c>
      <c r="AX9289" s="18">
        <v>202425</v>
      </c>
      <c r="AY9289" s="191">
        <v>522</v>
      </c>
      <c r="AZ9289" s="191">
        <v>71</v>
      </c>
      <c r="BA9289" s="191">
        <v>4</v>
      </c>
      <c r="BB9289" s="191">
        <v>0</v>
      </c>
    </row>
    <row r="9290" spans="48:54" x14ac:dyDescent="0.2">
      <c r="AV9290" s="191" t="str">
        <f t="shared" si="149"/>
        <v>524_RS_71_4_202425</v>
      </c>
      <c r="AW9290" s="191" t="s">
        <v>92</v>
      </c>
      <c r="AX9290" s="18">
        <v>202425</v>
      </c>
      <c r="AY9290" s="191">
        <v>524</v>
      </c>
      <c r="AZ9290" s="191">
        <v>71</v>
      </c>
      <c r="BA9290" s="191">
        <v>4</v>
      </c>
      <c r="BB9290" s="191">
        <v>0</v>
      </c>
    </row>
    <row r="9291" spans="48:54" x14ac:dyDescent="0.2">
      <c r="AV9291" s="191" t="str">
        <f t="shared" si="149"/>
        <v>526_RS_71_4_202425</v>
      </c>
      <c r="AW9291" s="191" t="s">
        <v>92</v>
      </c>
      <c r="AX9291" s="18">
        <v>202425</v>
      </c>
      <c r="AY9291" s="191">
        <v>526</v>
      </c>
      <c r="AZ9291" s="191">
        <v>71</v>
      </c>
      <c r="BA9291" s="191">
        <v>4</v>
      </c>
      <c r="BB9291" s="191">
        <v>0</v>
      </c>
    </row>
    <row r="9292" spans="48:54" x14ac:dyDescent="0.2">
      <c r="AV9292" s="191" t="str">
        <f t="shared" si="149"/>
        <v>528_RS_71_4_202425</v>
      </c>
      <c r="AW9292" s="191" t="s">
        <v>92</v>
      </c>
      <c r="AX9292" s="18">
        <v>202425</v>
      </c>
      <c r="AY9292" s="191">
        <v>528</v>
      </c>
      <c r="AZ9292" s="191">
        <v>71</v>
      </c>
      <c r="BA9292" s="191">
        <v>4</v>
      </c>
      <c r="BB9292" s="191">
        <v>411</v>
      </c>
    </row>
    <row r="9293" spans="48:54" x14ac:dyDescent="0.2">
      <c r="AV9293" s="191" t="str">
        <f t="shared" si="149"/>
        <v>530_RS_71_4_202425</v>
      </c>
      <c r="AW9293" s="191" t="s">
        <v>92</v>
      </c>
      <c r="AX9293" s="18">
        <v>202425</v>
      </c>
      <c r="AY9293" s="191">
        <v>530</v>
      </c>
      <c r="AZ9293" s="191">
        <v>71</v>
      </c>
      <c r="BA9293" s="191">
        <v>4</v>
      </c>
      <c r="BB9293" s="191">
        <v>0</v>
      </c>
    </row>
    <row r="9294" spans="48:54" x14ac:dyDescent="0.2">
      <c r="AV9294" s="191" t="str">
        <f t="shared" si="149"/>
        <v>532_RS_71_4_202425</v>
      </c>
      <c r="AW9294" s="191" t="s">
        <v>92</v>
      </c>
      <c r="AX9294" s="18">
        <v>202425</v>
      </c>
      <c r="AY9294" s="191">
        <v>532</v>
      </c>
      <c r="AZ9294" s="191">
        <v>71</v>
      </c>
      <c r="BA9294" s="191">
        <v>4</v>
      </c>
      <c r="BB9294" s="191">
        <v>0</v>
      </c>
    </row>
    <row r="9295" spans="48:54" x14ac:dyDescent="0.2">
      <c r="AV9295" s="191" t="str">
        <f t="shared" si="149"/>
        <v>534_RS_71_4_202425</v>
      </c>
      <c r="AW9295" s="191" t="s">
        <v>92</v>
      </c>
      <c r="AX9295" s="18">
        <v>202425</v>
      </c>
      <c r="AY9295" s="191">
        <v>534</v>
      </c>
      <c r="AZ9295" s="191">
        <v>71</v>
      </c>
      <c r="BA9295" s="191">
        <v>4</v>
      </c>
      <c r="BB9295" s="191">
        <v>-161.06247999999999</v>
      </c>
    </row>
    <row r="9296" spans="48:54" x14ac:dyDescent="0.2">
      <c r="AV9296" s="191" t="str">
        <f t="shared" si="149"/>
        <v>536_RS_71_4_202425</v>
      </c>
      <c r="AW9296" s="191" t="s">
        <v>92</v>
      </c>
      <c r="AX9296" s="18">
        <v>202425</v>
      </c>
      <c r="AY9296" s="191">
        <v>536</v>
      </c>
      <c r="AZ9296" s="191">
        <v>71</v>
      </c>
      <c r="BA9296" s="191">
        <v>4</v>
      </c>
      <c r="BB9296" s="191">
        <v>0</v>
      </c>
    </row>
    <row r="9297" spans="48:54" x14ac:dyDescent="0.2">
      <c r="AV9297" s="191" t="str">
        <f t="shared" si="149"/>
        <v>538_RS_71_4_202425</v>
      </c>
      <c r="AW9297" s="191" t="s">
        <v>92</v>
      </c>
      <c r="AX9297" s="18">
        <v>202425</v>
      </c>
      <c r="AY9297" s="191">
        <v>538</v>
      </c>
      <c r="AZ9297" s="191">
        <v>71</v>
      </c>
      <c r="BA9297" s="191">
        <v>4</v>
      </c>
      <c r="BB9297" s="191">
        <v>0</v>
      </c>
    </row>
    <row r="9298" spans="48:54" x14ac:dyDescent="0.2">
      <c r="AV9298" s="191" t="str">
        <f t="shared" si="149"/>
        <v>540_RS_71_4_202425</v>
      </c>
      <c r="AW9298" s="191" t="s">
        <v>92</v>
      </c>
      <c r="AX9298" s="18">
        <v>202425</v>
      </c>
      <c r="AY9298" s="191">
        <v>540</v>
      </c>
      <c r="AZ9298" s="191">
        <v>71</v>
      </c>
      <c r="BA9298" s="191">
        <v>4</v>
      </c>
      <c r="BB9298" s="191">
        <v>276.78999999999905</v>
      </c>
    </row>
    <row r="9299" spans="48:54" x14ac:dyDescent="0.2">
      <c r="AV9299" s="191" t="str">
        <f t="shared" si="149"/>
        <v>542_RS_71_4_202425</v>
      </c>
      <c r="AW9299" s="191" t="s">
        <v>92</v>
      </c>
      <c r="AX9299" s="18">
        <v>202425</v>
      </c>
      <c r="AY9299" s="191">
        <v>542</v>
      </c>
      <c r="AZ9299" s="191">
        <v>71</v>
      </c>
      <c r="BA9299" s="191">
        <v>4</v>
      </c>
      <c r="BB9299" s="191">
        <v>0</v>
      </c>
    </row>
    <row r="9300" spans="48:54" x14ac:dyDescent="0.2">
      <c r="AV9300" s="191" t="str">
        <f t="shared" si="149"/>
        <v>544_RS_71_4_202425</v>
      </c>
      <c r="AW9300" s="191" t="s">
        <v>92</v>
      </c>
      <c r="AX9300" s="18">
        <v>202425</v>
      </c>
      <c r="AY9300" s="191">
        <v>544</v>
      </c>
      <c r="AZ9300" s="191">
        <v>71</v>
      </c>
      <c r="BA9300" s="191">
        <v>4</v>
      </c>
      <c r="BB9300" s="191">
        <v>0</v>
      </c>
    </row>
    <row r="9301" spans="48:54" x14ac:dyDescent="0.2">
      <c r="AV9301" s="191" t="str">
        <f t="shared" si="149"/>
        <v>545_RS_71_4_202425</v>
      </c>
      <c r="AW9301" s="191" t="s">
        <v>92</v>
      </c>
      <c r="AX9301" s="18">
        <v>202425</v>
      </c>
      <c r="AY9301" s="191">
        <v>545</v>
      </c>
      <c r="AZ9301" s="191">
        <v>71</v>
      </c>
      <c r="BA9301" s="191">
        <v>4</v>
      </c>
      <c r="BB9301" s="191">
        <v>0</v>
      </c>
    </row>
    <row r="9302" spans="48:54" x14ac:dyDescent="0.2">
      <c r="AV9302" s="191" t="str">
        <f t="shared" si="149"/>
        <v>546_RS_71_4_202425</v>
      </c>
      <c r="AW9302" s="191" t="s">
        <v>92</v>
      </c>
      <c r="AX9302" s="18">
        <v>202425</v>
      </c>
      <c r="AY9302" s="191">
        <v>546</v>
      </c>
      <c r="AZ9302" s="191">
        <v>71</v>
      </c>
      <c r="BA9302" s="191">
        <v>4</v>
      </c>
      <c r="BB9302" s="191">
        <v>0</v>
      </c>
    </row>
    <row r="9303" spans="48:54" x14ac:dyDescent="0.2">
      <c r="AV9303" s="191" t="str">
        <f t="shared" si="149"/>
        <v>548_RS_71_4_202425</v>
      </c>
      <c r="AW9303" s="191" t="s">
        <v>92</v>
      </c>
      <c r="AX9303" s="18">
        <v>202425</v>
      </c>
      <c r="AY9303" s="191">
        <v>548</v>
      </c>
      <c r="AZ9303" s="191">
        <v>71</v>
      </c>
      <c r="BA9303" s="191">
        <v>4</v>
      </c>
      <c r="BB9303" s="191">
        <v>-279.40900000000005</v>
      </c>
    </row>
    <row r="9304" spans="48:54" x14ac:dyDescent="0.2">
      <c r="AV9304" s="191" t="str">
        <f t="shared" si="149"/>
        <v>550_RS_71_4_202425</v>
      </c>
      <c r="AW9304" s="191" t="s">
        <v>92</v>
      </c>
      <c r="AX9304" s="18">
        <v>202425</v>
      </c>
      <c r="AY9304" s="191">
        <v>550</v>
      </c>
      <c r="AZ9304" s="191">
        <v>71</v>
      </c>
      <c r="BA9304" s="191">
        <v>4</v>
      </c>
      <c r="BB9304" s="191">
        <v>0</v>
      </c>
    </row>
    <row r="9305" spans="48:54" x14ac:dyDescent="0.2">
      <c r="AV9305" s="191" t="str">
        <f t="shared" si="149"/>
        <v>552_RS_71_4_202425</v>
      </c>
      <c r="AW9305" s="191" t="s">
        <v>92</v>
      </c>
      <c r="AX9305" s="18">
        <v>202425</v>
      </c>
      <c r="AY9305" s="191">
        <v>552</v>
      </c>
      <c r="AZ9305" s="191">
        <v>71</v>
      </c>
      <c r="BA9305" s="191">
        <v>4</v>
      </c>
      <c r="BB9305" s="191">
        <v>0</v>
      </c>
    </row>
    <row r="9306" spans="48:54" x14ac:dyDescent="0.2">
      <c r="AV9306" s="191" t="str">
        <f t="shared" si="149"/>
        <v>562_RS_71_4_202425</v>
      </c>
      <c r="AW9306" s="191" t="s">
        <v>92</v>
      </c>
      <c r="AX9306" s="18">
        <v>202425</v>
      </c>
      <c r="AY9306" s="191">
        <v>562</v>
      </c>
      <c r="AZ9306" s="191">
        <v>71</v>
      </c>
      <c r="BA9306" s="191">
        <v>4</v>
      </c>
      <c r="BB9306" s="191">
        <v>0</v>
      </c>
    </row>
    <row r="9307" spans="48:54" x14ac:dyDescent="0.2">
      <c r="AV9307" s="191" t="str">
        <f t="shared" si="149"/>
        <v>564_RS_71_4_202425</v>
      </c>
      <c r="AW9307" s="191" t="s">
        <v>92</v>
      </c>
      <c r="AX9307" s="18">
        <v>202425</v>
      </c>
      <c r="AY9307" s="191">
        <v>564</v>
      </c>
      <c r="AZ9307" s="191">
        <v>71</v>
      </c>
      <c r="BA9307" s="191">
        <v>4</v>
      </c>
      <c r="BB9307" s="191">
        <v>0</v>
      </c>
    </row>
    <row r="9308" spans="48:54" x14ac:dyDescent="0.2">
      <c r="AV9308" s="191" t="str">
        <f t="shared" si="149"/>
        <v>566_RS_71_4_202425</v>
      </c>
      <c r="AW9308" s="191" t="s">
        <v>92</v>
      </c>
      <c r="AX9308" s="18">
        <v>202425</v>
      </c>
      <c r="AY9308" s="191">
        <v>566</v>
      </c>
      <c r="AZ9308" s="191">
        <v>71</v>
      </c>
      <c r="BA9308" s="191">
        <v>4</v>
      </c>
      <c r="BB9308" s="191">
        <v>0</v>
      </c>
    </row>
    <row r="9309" spans="48:54" x14ac:dyDescent="0.2">
      <c r="AV9309" s="191" t="str">
        <f t="shared" si="149"/>
        <v>568_RS_71_4_202425</v>
      </c>
      <c r="AW9309" s="191" t="s">
        <v>92</v>
      </c>
      <c r="AX9309" s="18">
        <v>202425</v>
      </c>
      <c r="AY9309" s="191">
        <v>568</v>
      </c>
      <c r="AZ9309" s="191">
        <v>71</v>
      </c>
      <c r="BA9309" s="191">
        <v>4</v>
      </c>
      <c r="BB9309" s="191">
        <v>0</v>
      </c>
    </row>
    <row r="9310" spans="48:54" x14ac:dyDescent="0.2">
      <c r="AV9310" s="191" t="str">
        <f t="shared" si="149"/>
        <v>572_RS_71_4_202425</v>
      </c>
      <c r="AW9310" s="191" t="s">
        <v>92</v>
      </c>
      <c r="AX9310" s="18">
        <v>202425</v>
      </c>
      <c r="AY9310" s="191">
        <v>572</v>
      </c>
      <c r="AZ9310" s="191">
        <v>71</v>
      </c>
      <c r="BA9310" s="191">
        <v>4</v>
      </c>
      <c r="BB9310" s="191">
        <v>-1E-3</v>
      </c>
    </row>
    <row r="9311" spans="48:54" x14ac:dyDescent="0.2">
      <c r="AV9311" s="191" t="str">
        <f t="shared" si="149"/>
        <v>574_RS_71_4_202425</v>
      </c>
      <c r="AW9311" s="191" t="s">
        <v>92</v>
      </c>
      <c r="AX9311" s="18">
        <v>202425</v>
      </c>
      <c r="AY9311" s="191">
        <v>574</v>
      </c>
      <c r="AZ9311" s="191">
        <v>71</v>
      </c>
      <c r="BA9311" s="191">
        <v>4</v>
      </c>
      <c r="BB9311" s="191">
        <v>0</v>
      </c>
    </row>
    <row r="9312" spans="48:54" x14ac:dyDescent="0.2">
      <c r="AV9312" s="191" t="str">
        <f t="shared" si="149"/>
        <v>576_RS_71_4_202425</v>
      </c>
      <c r="AW9312" s="191" t="s">
        <v>92</v>
      </c>
      <c r="AX9312" s="18">
        <v>202425</v>
      </c>
      <c r="AY9312" s="191">
        <v>576</v>
      </c>
      <c r="AZ9312" s="191">
        <v>71</v>
      </c>
      <c r="BA9312" s="191">
        <v>4</v>
      </c>
      <c r="BB9312" s="191">
        <v>0</v>
      </c>
    </row>
    <row r="9313" spans="48:54" x14ac:dyDescent="0.2">
      <c r="AV9313" s="191" t="str">
        <f t="shared" si="149"/>
        <v>582_RS_71_4_202425</v>
      </c>
      <c r="AW9313" s="191" t="s">
        <v>92</v>
      </c>
      <c r="AX9313" s="18">
        <v>202425</v>
      </c>
      <c r="AY9313" s="191">
        <v>582</v>
      </c>
      <c r="AZ9313" s="191">
        <v>71</v>
      </c>
      <c r="BA9313" s="191">
        <v>4</v>
      </c>
      <c r="BB9313" s="191">
        <v>0</v>
      </c>
    </row>
    <row r="9314" spans="48:54" x14ac:dyDescent="0.2">
      <c r="AV9314" s="191" t="str">
        <f t="shared" si="149"/>
        <v>584_RS_71_4_202425</v>
      </c>
      <c r="AW9314" s="191" t="s">
        <v>92</v>
      </c>
      <c r="AX9314" s="18">
        <v>202425</v>
      </c>
      <c r="AY9314" s="191">
        <v>584</v>
      </c>
      <c r="AZ9314" s="191">
        <v>71</v>
      </c>
      <c r="BA9314" s="191">
        <v>4</v>
      </c>
      <c r="BB9314" s="191">
        <v>0</v>
      </c>
    </row>
    <row r="9315" spans="48:54" x14ac:dyDescent="0.2">
      <c r="AV9315" s="191" t="str">
        <f t="shared" si="149"/>
        <v>586_RS_71_4_202425</v>
      </c>
      <c r="AW9315" s="191" t="s">
        <v>92</v>
      </c>
      <c r="AX9315" s="18">
        <v>202425</v>
      </c>
      <c r="AY9315" s="191">
        <v>586</v>
      </c>
      <c r="AZ9315" s="191">
        <v>71</v>
      </c>
      <c r="BA9315" s="191">
        <v>4</v>
      </c>
      <c r="BB9315" s="191">
        <v>0</v>
      </c>
    </row>
    <row r="9316" spans="48:54" x14ac:dyDescent="0.2">
      <c r="AV9316" s="191" t="str">
        <f t="shared" si="149"/>
        <v>512_RS_72_4_202425</v>
      </c>
      <c r="AW9316" s="191" t="s">
        <v>92</v>
      </c>
      <c r="AX9316" s="18">
        <v>202425</v>
      </c>
      <c r="AY9316" s="191">
        <v>512</v>
      </c>
      <c r="AZ9316" s="191">
        <v>72</v>
      </c>
      <c r="BA9316" s="191">
        <v>4</v>
      </c>
      <c r="BB9316" s="191">
        <v>225348.61800000002</v>
      </c>
    </row>
    <row r="9317" spans="48:54" x14ac:dyDescent="0.2">
      <c r="AV9317" s="191" t="str">
        <f t="shared" si="149"/>
        <v>514_RS_72_4_202425</v>
      </c>
      <c r="AW9317" s="191" t="s">
        <v>92</v>
      </c>
      <c r="AX9317" s="18">
        <v>202425</v>
      </c>
      <c r="AY9317" s="191">
        <v>514</v>
      </c>
      <c r="AZ9317" s="191">
        <v>72</v>
      </c>
      <c r="BA9317" s="191">
        <v>4</v>
      </c>
      <c r="BB9317" s="191">
        <v>450080.61812081939</v>
      </c>
    </row>
    <row r="9318" spans="48:54" x14ac:dyDescent="0.2">
      <c r="AV9318" s="191" t="str">
        <f t="shared" si="149"/>
        <v>516_RS_72_4_202425</v>
      </c>
      <c r="AW9318" s="191" t="s">
        <v>92</v>
      </c>
      <c r="AX9318" s="18">
        <v>202425</v>
      </c>
      <c r="AY9318" s="191">
        <v>516</v>
      </c>
      <c r="AZ9318" s="191">
        <v>72</v>
      </c>
      <c r="BA9318" s="191">
        <v>4</v>
      </c>
      <c r="BB9318" s="191">
        <v>362034.30461867497</v>
      </c>
    </row>
    <row r="9319" spans="48:54" x14ac:dyDescent="0.2">
      <c r="AV9319" s="191" t="str">
        <f t="shared" si="149"/>
        <v>518_RS_72_4_202425</v>
      </c>
      <c r="AW9319" s="191" t="s">
        <v>92</v>
      </c>
      <c r="AX9319" s="18">
        <v>202425</v>
      </c>
      <c r="AY9319" s="191">
        <v>518</v>
      </c>
      <c r="AZ9319" s="191">
        <v>72</v>
      </c>
      <c r="BA9319" s="191">
        <v>4</v>
      </c>
      <c r="BB9319" s="191">
        <v>312739.20131049911</v>
      </c>
    </row>
    <row r="9320" spans="48:54" x14ac:dyDescent="0.2">
      <c r="AV9320" s="191" t="str">
        <f t="shared" si="149"/>
        <v>520_RS_72_4_202425</v>
      </c>
      <c r="AW9320" s="191" t="s">
        <v>92</v>
      </c>
      <c r="AX9320" s="18">
        <v>202425</v>
      </c>
      <c r="AY9320" s="191">
        <v>520</v>
      </c>
      <c r="AZ9320" s="191">
        <v>72</v>
      </c>
      <c r="BA9320" s="191">
        <v>4</v>
      </c>
      <c r="BB9320" s="191">
        <v>448788.51600000006</v>
      </c>
    </row>
    <row r="9321" spans="48:54" x14ac:dyDescent="0.2">
      <c r="AV9321" s="191" t="str">
        <f t="shared" si="149"/>
        <v>522_RS_72_4_202425</v>
      </c>
      <c r="AW9321" s="191" t="s">
        <v>92</v>
      </c>
      <c r="AX9321" s="18">
        <v>202425</v>
      </c>
      <c r="AY9321" s="191">
        <v>522</v>
      </c>
      <c r="AZ9321" s="191">
        <v>72</v>
      </c>
      <c r="BA9321" s="191">
        <v>4</v>
      </c>
      <c r="BB9321" s="191">
        <v>403164.28343830013</v>
      </c>
    </row>
    <row r="9322" spans="48:54" x14ac:dyDescent="0.2">
      <c r="AV9322" s="191" t="str">
        <f t="shared" si="149"/>
        <v>524_RS_72_4_202425</v>
      </c>
      <c r="AW9322" s="191" t="s">
        <v>92</v>
      </c>
      <c r="AX9322" s="18">
        <v>202425</v>
      </c>
      <c r="AY9322" s="191">
        <v>524</v>
      </c>
      <c r="AZ9322" s="191">
        <v>72</v>
      </c>
      <c r="BA9322" s="191">
        <v>4</v>
      </c>
      <c r="BB9322" s="191">
        <v>427792.97273809131</v>
      </c>
    </row>
    <row r="9323" spans="48:54" x14ac:dyDescent="0.2">
      <c r="AV9323" s="191" t="str">
        <f t="shared" si="149"/>
        <v>526_RS_72_4_202425</v>
      </c>
      <c r="AW9323" s="191" t="s">
        <v>92</v>
      </c>
      <c r="AX9323" s="18">
        <v>202425</v>
      </c>
      <c r="AY9323" s="191">
        <v>526</v>
      </c>
      <c r="AZ9323" s="191">
        <v>72</v>
      </c>
      <c r="BA9323" s="191">
        <v>4</v>
      </c>
      <c r="BB9323" s="191">
        <v>228753.43150000004</v>
      </c>
    </row>
    <row r="9324" spans="48:54" x14ac:dyDescent="0.2">
      <c r="AV9324" s="191" t="str">
        <f t="shared" si="149"/>
        <v>528_RS_72_4_202425</v>
      </c>
      <c r="AW9324" s="191" t="s">
        <v>92</v>
      </c>
      <c r="AX9324" s="18">
        <v>202425</v>
      </c>
      <c r="AY9324" s="191">
        <v>528</v>
      </c>
      <c r="AZ9324" s="191">
        <v>72</v>
      </c>
      <c r="BA9324" s="191">
        <v>4</v>
      </c>
      <c r="BB9324" s="191">
        <v>380995.82199999999</v>
      </c>
    </row>
    <row r="9325" spans="48:54" x14ac:dyDescent="0.2">
      <c r="AV9325" s="191" t="str">
        <f t="shared" si="149"/>
        <v>530_RS_72_4_202425</v>
      </c>
      <c r="AW9325" s="191" t="s">
        <v>92</v>
      </c>
      <c r="AX9325" s="18">
        <v>202425</v>
      </c>
      <c r="AY9325" s="191">
        <v>530</v>
      </c>
      <c r="AZ9325" s="191">
        <v>72</v>
      </c>
      <c r="BA9325" s="191">
        <v>4</v>
      </c>
      <c r="BB9325" s="191">
        <v>591269.81106999982</v>
      </c>
    </row>
    <row r="9326" spans="48:54" x14ac:dyDescent="0.2">
      <c r="AV9326" s="191" t="str">
        <f t="shared" si="149"/>
        <v>532_RS_72_4_202425</v>
      </c>
      <c r="AW9326" s="191" t="s">
        <v>92</v>
      </c>
      <c r="AX9326" s="18">
        <v>202425</v>
      </c>
      <c r="AY9326" s="191">
        <v>532</v>
      </c>
      <c r="AZ9326" s="191">
        <v>72</v>
      </c>
      <c r="BA9326" s="191">
        <v>4</v>
      </c>
      <c r="BB9326" s="191">
        <v>752666.06996999995</v>
      </c>
    </row>
    <row r="9327" spans="48:54" x14ac:dyDescent="0.2">
      <c r="AV9327" s="191" t="str">
        <f t="shared" si="149"/>
        <v>534_RS_72_4_202425</v>
      </c>
      <c r="AW9327" s="191" t="s">
        <v>92</v>
      </c>
      <c r="AX9327" s="18">
        <v>202425</v>
      </c>
      <c r="AY9327" s="191">
        <v>534</v>
      </c>
      <c r="AZ9327" s="191">
        <v>72</v>
      </c>
      <c r="BA9327" s="191">
        <v>4</v>
      </c>
      <c r="BB9327" s="191">
        <v>490098.18633999996</v>
      </c>
    </row>
    <row r="9328" spans="48:54" x14ac:dyDescent="0.2">
      <c r="AV9328" s="191" t="str">
        <f t="shared" si="149"/>
        <v>536_RS_72_4_202425</v>
      </c>
      <c r="AW9328" s="191" t="s">
        <v>92</v>
      </c>
      <c r="AX9328" s="18">
        <v>202425</v>
      </c>
      <c r="AY9328" s="191">
        <v>536</v>
      </c>
      <c r="AZ9328" s="191">
        <v>72</v>
      </c>
      <c r="BA9328" s="191">
        <v>4</v>
      </c>
      <c r="BB9328" s="191">
        <v>456414.63700000005</v>
      </c>
    </row>
    <row r="9329" spans="48:54" x14ac:dyDescent="0.2">
      <c r="AV9329" s="191" t="str">
        <f t="shared" si="149"/>
        <v>538_RS_72_4_202425</v>
      </c>
      <c r="AW9329" s="191" t="s">
        <v>92</v>
      </c>
      <c r="AX9329" s="18">
        <v>202425</v>
      </c>
      <c r="AY9329" s="191">
        <v>538</v>
      </c>
      <c r="AZ9329" s="191">
        <v>72</v>
      </c>
      <c r="BA9329" s="191">
        <v>4</v>
      </c>
      <c r="BB9329" s="191">
        <v>400443.23892962461</v>
      </c>
    </row>
    <row r="9330" spans="48:54" x14ac:dyDescent="0.2">
      <c r="AV9330" s="191" t="str">
        <f t="shared" si="149"/>
        <v>540_RS_72_4_202425</v>
      </c>
      <c r="AW9330" s="191" t="s">
        <v>92</v>
      </c>
      <c r="AX9330" s="18">
        <v>202425</v>
      </c>
      <c r="AY9330" s="191">
        <v>540</v>
      </c>
      <c r="AZ9330" s="191">
        <v>72</v>
      </c>
      <c r="BA9330" s="191">
        <v>4</v>
      </c>
      <c r="BB9330" s="191">
        <v>755458.82799999998</v>
      </c>
    </row>
    <row r="9331" spans="48:54" x14ac:dyDescent="0.2">
      <c r="AV9331" s="191" t="str">
        <f t="shared" si="149"/>
        <v>542_RS_72_4_202425</v>
      </c>
      <c r="AW9331" s="191" t="s">
        <v>92</v>
      </c>
      <c r="AX9331" s="18">
        <v>202425</v>
      </c>
      <c r="AY9331" s="191">
        <v>542</v>
      </c>
      <c r="AZ9331" s="191">
        <v>72</v>
      </c>
      <c r="BA9331" s="191">
        <v>4</v>
      </c>
      <c r="BB9331" s="191">
        <v>211959.35512425497</v>
      </c>
    </row>
    <row r="9332" spans="48:54" x14ac:dyDescent="0.2">
      <c r="AV9332" s="191" t="str">
        <f t="shared" si="149"/>
        <v>544_RS_72_4_202425</v>
      </c>
      <c r="AW9332" s="191" t="s">
        <v>92</v>
      </c>
      <c r="AX9332" s="18">
        <v>202425</v>
      </c>
      <c r="AY9332" s="191">
        <v>544</v>
      </c>
      <c r="AZ9332" s="191">
        <v>72</v>
      </c>
      <c r="BA9332" s="191">
        <v>4</v>
      </c>
      <c r="BB9332" s="191">
        <v>561209.18156016758</v>
      </c>
    </row>
    <row r="9333" spans="48:54" x14ac:dyDescent="0.2">
      <c r="AV9333" s="191" t="str">
        <f t="shared" si="149"/>
        <v>545_RS_72_4_202425</v>
      </c>
      <c r="AW9333" s="191" t="s">
        <v>92</v>
      </c>
      <c r="AX9333" s="18">
        <v>202425</v>
      </c>
      <c r="AY9333" s="191">
        <v>545</v>
      </c>
      <c r="AZ9333" s="191">
        <v>72</v>
      </c>
      <c r="BA9333" s="191">
        <v>4</v>
      </c>
      <c r="BB9333" s="191">
        <v>239366.12227210935</v>
      </c>
    </row>
    <row r="9334" spans="48:54" x14ac:dyDescent="0.2">
      <c r="AV9334" s="191" t="str">
        <f t="shared" si="149"/>
        <v>546_RS_72_4_202425</v>
      </c>
      <c r="AW9334" s="191" t="s">
        <v>92</v>
      </c>
      <c r="AX9334" s="18">
        <v>202425</v>
      </c>
      <c r="AY9334" s="191">
        <v>546</v>
      </c>
      <c r="AZ9334" s="191">
        <v>72</v>
      </c>
      <c r="BA9334" s="191">
        <v>4</v>
      </c>
      <c r="BB9334" s="191">
        <v>298933.88099999999</v>
      </c>
    </row>
    <row r="9335" spans="48:54" x14ac:dyDescent="0.2">
      <c r="AV9335" s="191" t="str">
        <f t="shared" si="149"/>
        <v>548_RS_72_4_202425</v>
      </c>
      <c r="AW9335" s="191" t="s">
        <v>92</v>
      </c>
      <c r="AX9335" s="18">
        <v>202425</v>
      </c>
      <c r="AY9335" s="191">
        <v>548</v>
      </c>
      <c r="AZ9335" s="191">
        <v>72</v>
      </c>
      <c r="BA9335" s="191">
        <v>4</v>
      </c>
      <c r="BB9335" s="191">
        <v>251495.70765</v>
      </c>
    </row>
    <row r="9336" spans="48:54" x14ac:dyDescent="0.2">
      <c r="AV9336" s="191" t="str">
        <f t="shared" si="149"/>
        <v>550_RS_72_4_202425</v>
      </c>
      <c r="AW9336" s="191" t="s">
        <v>92</v>
      </c>
      <c r="AX9336" s="18">
        <v>202425</v>
      </c>
      <c r="AY9336" s="191">
        <v>550</v>
      </c>
      <c r="AZ9336" s="191">
        <v>72</v>
      </c>
      <c r="BA9336" s="191">
        <v>4</v>
      </c>
      <c r="BB9336" s="191">
        <v>517186.92573777784</v>
      </c>
    </row>
    <row r="9337" spans="48:54" x14ac:dyDescent="0.2">
      <c r="AV9337" s="191" t="str">
        <f t="shared" si="149"/>
        <v>552_RS_72_4_202425</v>
      </c>
      <c r="AW9337" s="191" t="s">
        <v>92</v>
      </c>
      <c r="AX9337" s="18">
        <v>202425</v>
      </c>
      <c r="AY9337" s="191">
        <v>552</v>
      </c>
      <c r="AZ9337" s="191">
        <v>72</v>
      </c>
      <c r="BA9337" s="191">
        <v>4</v>
      </c>
      <c r="BB9337" s="191">
        <v>1086497.7776299992</v>
      </c>
    </row>
    <row r="9338" spans="48:54" x14ac:dyDescent="0.2">
      <c r="AV9338" s="191" t="str">
        <f t="shared" si="149"/>
        <v>562_RS_72_4_202425</v>
      </c>
      <c r="AW9338" s="191" t="s">
        <v>92</v>
      </c>
      <c r="AX9338" s="18">
        <v>202425</v>
      </c>
      <c r="AY9338" s="191">
        <v>562</v>
      </c>
      <c r="AZ9338" s="191">
        <v>72</v>
      </c>
      <c r="BA9338" s="191">
        <v>4</v>
      </c>
      <c r="BB9338" s="191">
        <v>157648.54701000004</v>
      </c>
    </row>
    <row r="9339" spans="48:54" x14ac:dyDescent="0.2">
      <c r="AV9339" s="191" t="str">
        <f t="shared" si="149"/>
        <v>564_RS_72_4_202425</v>
      </c>
      <c r="AW9339" s="191" t="s">
        <v>92</v>
      </c>
      <c r="AX9339" s="18">
        <v>202425</v>
      </c>
      <c r="AY9339" s="191">
        <v>564</v>
      </c>
      <c r="AZ9339" s="191">
        <v>72</v>
      </c>
      <c r="BA9339" s="191">
        <v>4</v>
      </c>
      <c r="BB9339" s="191">
        <v>188701.17300000001</v>
      </c>
    </row>
    <row r="9340" spans="48:54" x14ac:dyDescent="0.2">
      <c r="AV9340" s="191" t="str">
        <f t="shared" si="149"/>
        <v>566_RS_72_4_202425</v>
      </c>
      <c r="AW9340" s="191" t="s">
        <v>92</v>
      </c>
      <c r="AX9340" s="18">
        <v>202425</v>
      </c>
      <c r="AY9340" s="191">
        <v>566</v>
      </c>
      <c r="AZ9340" s="191">
        <v>72</v>
      </c>
      <c r="BA9340" s="191">
        <v>4</v>
      </c>
      <c r="BB9340" s="191">
        <v>222493</v>
      </c>
    </row>
    <row r="9341" spans="48:54" x14ac:dyDescent="0.2">
      <c r="AV9341" s="191" t="str">
        <f t="shared" si="149"/>
        <v>568_RS_72_4_202425</v>
      </c>
      <c r="AW9341" s="191" t="s">
        <v>92</v>
      </c>
      <c r="AX9341" s="18">
        <v>202425</v>
      </c>
      <c r="AY9341" s="191">
        <v>568</v>
      </c>
      <c r="AZ9341" s="191">
        <v>72</v>
      </c>
      <c r="BA9341" s="191">
        <v>4</v>
      </c>
      <c r="BB9341" s="191">
        <v>446849.18696999992</v>
      </c>
    </row>
    <row r="9342" spans="48:54" x14ac:dyDescent="0.2">
      <c r="AV9342" s="191" t="str">
        <f t="shared" si="149"/>
        <v>572_RS_72_4_202425</v>
      </c>
      <c r="AW9342" s="191" t="s">
        <v>92</v>
      </c>
      <c r="AX9342" s="18">
        <v>202425</v>
      </c>
      <c r="AY9342" s="191">
        <v>572</v>
      </c>
      <c r="AZ9342" s="191">
        <v>72</v>
      </c>
      <c r="BA9342" s="191">
        <v>4</v>
      </c>
      <c r="BB9342" s="191">
        <v>-5915.7269999999953</v>
      </c>
    </row>
    <row r="9343" spans="48:54" x14ac:dyDescent="0.2">
      <c r="AV9343" s="191" t="str">
        <f t="shared" si="149"/>
        <v>574_RS_72_4_202425</v>
      </c>
      <c r="AW9343" s="191" t="s">
        <v>92</v>
      </c>
      <c r="AX9343" s="18">
        <v>202425</v>
      </c>
      <c r="AY9343" s="191">
        <v>574</v>
      </c>
      <c r="AZ9343" s="191">
        <v>72</v>
      </c>
      <c r="BA9343" s="191">
        <v>4</v>
      </c>
      <c r="BB9343" s="191">
        <v>-4707.5050000000047</v>
      </c>
    </row>
    <row r="9344" spans="48:54" x14ac:dyDescent="0.2">
      <c r="AV9344" s="191" t="str">
        <f t="shared" si="149"/>
        <v>576_RS_72_4_202425</v>
      </c>
      <c r="AW9344" s="191" t="s">
        <v>92</v>
      </c>
      <c r="AX9344" s="18">
        <v>202425</v>
      </c>
      <c r="AY9344" s="191">
        <v>576</v>
      </c>
      <c r="AZ9344" s="191">
        <v>72</v>
      </c>
      <c r="BA9344" s="191">
        <v>4</v>
      </c>
      <c r="BB9344" s="191">
        <v>-6287.1916800003237</v>
      </c>
    </row>
    <row r="9345" spans="48:54" x14ac:dyDescent="0.2">
      <c r="AV9345" s="191" t="str">
        <f t="shared" si="149"/>
        <v>582_RS_72_4_202425</v>
      </c>
      <c r="AW9345" s="191" t="s">
        <v>92</v>
      </c>
      <c r="AX9345" s="18">
        <v>202425</v>
      </c>
      <c r="AY9345" s="191">
        <v>582</v>
      </c>
      <c r="AZ9345" s="191">
        <v>72</v>
      </c>
      <c r="BA9345" s="191">
        <v>4</v>
      </c>
      <c r="BB9345" s="191">
        <v>5930.6783599999999</v>
      </c>
    </row>
    <row r="9346" spans="48:54" x14ac:dyDescent="0.2">
      <c r="AV9346" s="191" t="str">
        <f t="shared" si="149"/>
        <v>584_RS_72_4_202425</v>
      </c>
      <c r="AW9346" s="191" t="s">
        <v>92</v>
      </c>
      <c r="AX9346" s="18">
        <v>202425</v>
      </c>
      <c r="AY9346" s="191">
        <v>584</v>
      </c>
      <c r="AZ9346" s="191">
        <v>72</v>
      </c>
      <c r="BA9346" s="191">
        <v>4</v>
      </c>
      <c r="BB9346" s="191">
        <v>5288</v>
      </c>
    </row>
    <row r="9347" spans="48:54" x14ac:dyDescent="0.2">
      <c r="AV9347" s="191" t="str">
        <f t="shared" si="149"/>
        <v>586_RS_72_4_202425</v>
      </c>
      <c r="AW9347" s="191" t="s">
        <v>92</v>
      </c>
      <c r="AX9347" s="18">
        <v>202425</v>
      </c>
      <c r="AY9347" s="191">
        <v>586</v>
      </c>
      <c r="AZ9347" s="191">
        <v>72</v>
      </c>
      <c r="BA9347" s="191">
        <v>4</v>
      </c>
      <c r="BB9347" s="191">
        <v>6219.8340000000007</v>
      </c>
    </row>
    <row r="9348" spans="48:54" x14ac:dyDescent="0.2">
      <c r="AV9348" s="191" t="str">
        <f t="shared" ref="AV9348:AV9411" si="150">AY9348&amp;"_"&amp;AW9348&amp;"_"&amp;AZ9348&amp;"_"&amp;BA9348&amp;"_"&amp;AX9348</f>
        <v>512_RS_72_5_202425</v>
      </c>
      <c r="AW9348" s="191" t="s">
        <v>92</v>
      </c>
      <c r="AX9348" s="18">
        <v>202425</v>
      </c>
      <c r="AY9348" s="191">
        <v>512</v>
      </c>
      <c r="AZ9348" s="191">
        <v>72</v>
      </c>
      <c r="BA9348" s="191">
        <v>5</v>
      </c>
      <c r="BB9348" s="191">
        <v>-57380.233999999997</v>
      </c>
    </row>
    <row r="9349" spans="48:54" x14ac:dyDescent="0.2">
      <c r="AV9349" s="191" t="str">
        <f t="shared" si="150"/>
        <v>514_RS_72_5_202425</v>
      </c>
      <c r="AW9349" s="191" t="s">
        <v>92</v>
      </c>
      <c r="AX9349" s="18">
        <v>202425</v>
      </c>
      <c r="AY9349" s="191">
        <v>514</v>
      </c>
      <c r="AZ9349" s="191">
        <v>72</v>
      </c>
      <c r="BA9349" s="191">
        <v>5</v>
      </c>
      <c r="BB9349" s="191">
        <v>-142227.40004000001</v>
      </c>
    </row>
    <row r="9350" spans="48:54" x14ac:dyDescent="0.2">
      <c r="AV9350" s="191" t="str">
        <f t="shared" si="150"/>
        <v>516_RS_72_5_202425</v>
      </c>
      <c r="AW9350" s="191" t="s">
        <v>92</v>
      </c>
      <c r="AX9350" s="18">
        <v>202425</v>
      </c>
      <c r="AY9350" s="191">
        <v>516</v>
      </c>
      <c r="AZ9350" s="191">
        <v>72</v>
      </c>
      <c r="BA9350" s="191">
        <v>5</v>
      </c>
      <c r="BB9350" s="191">
        <v>-96680.652333857433</v>
      </c>
    </row>
    <row r="9351" spans="48:54" x14ac:dyDescent="0.2">
      <c r="AV9351" s="191" t="str">
        <f t="shared" si="150"/>
        <v>518_RS_72_5_202425</v>
      </c>
      <c r="AW9351" s="191" t="s">
        <v>92</v>
      </c>
      <c r="AX9351" s="18">
        <v>202425</v>
      </c>
      <c r="AY9351" s="191">
        <v>518</v>
      </c>
      <c r="AZ9351" s="191">
        <v>72</v>
      </c>
      <c r="BA9351" s="191">
        <v>5</v>
      </c>
      <c r="BB9351" s="191">
        <v>-79752.591090000016</v>
      </c>
    </row>
    <row r="9352" spans="48:54" x14ac:dyDescent="0.2">
      <c r="AV9352" s="191" t="str">
        <f t="shared" si="150"/>
        <v>520_RS_72_5_202425</v>
      </c>
      <c r="AW9352" s="191" t="s">
        <v>92</v>
      </c>
      <c r="AX9352" s="18">
        <v>202425</v>
      </c>
      <c r="AY9352" s="191">
        <v>520</v>
      </c>
      <c r="AZ9352" s="191">
        <v>72</v>
      </c>
      <c r="BA9352" s="191">
        <v>5</v>
      </c>
      <c r="BB9352" s="191">
        <v>-101171.11900000002</v>
      </c>
    </row>
    <row r="9353" spans="48:54" x14ac:dyDescent="0.2">
      <c r="AV9353" s="191" t="str">
        <f t="shared" si="150"/>
        <v>522_RS_72_5_202425</v>
      </c>
      <c r="AW9353" s="191" t="s">
        <v>92</v>
      </c>
      <c r="AX9353" s="18">
        <v>202425</v>
      </c>
      <c r="AY9353" s="191">
        <v>522</v>
      </c>
      <c r="AZ9353" s="191">
        <v>72</v>
      </c>
      <c r="BA9353" s="191">
        <v>5</v>
      </c>
      <c r="BB9353" s="191">
        <v>-106461.20631000001</v>
      </c>
    </row>
    <row r="9354" spans="48:54" x14ac:dyDescent="0.2">
      <c r="AV9354" s="191" t="str">
        <f t="shared" si="150"/>
        <v>524_RS_72_5_202425</v>
      </c>
      <c r="AW9354" s="191" t="s">
        <v>92</v>
      </c>
      <c r="AX9354" s="18">
        <v>202425</v>
      </c>
      <c r="AY9354" s="191">
        <v>524</v>
      </c>
      <c r="AZ9354" s="191">
        <v>72</v>
      </c>
      <c r="BA9354" s="191">
        <v>5</v>
      </c>
      <c r="BB9354" s="191">
        <v>-102147.03648333332</v>
      </c>
    </row>
    <row r="9355" spans="48:54" x14ac:dyDescent="0.2">
      <c r="AV9355" s="191" t="str">
        <f t="shared" si="150"/>
        <v>526_RS_72_5_202425</v>
      </c>
      <c r="AW9355" s="191" t="s">
        <v>92</v>
      </c>
      <c r="AX9355" s="18">
        <v>202425</v>
      </c>
      <c r="AY9355" s="191">
        <v>526</v>
      </c>
      <c r="AZ9355" s="191">
        <v>72</v>
      </c>
      <c r="BA9355" s="191">
        <v>5</v>
      </c>
      <c r="BB9355" s="191">
        <v>-46536.307000000001</v>
      </c>
    </row>
    <row r="9356" spans="48:54" x14ac:dyDescent="0.2">
      <c r="AV9356" s="191" t="str">
        <f t="shared" si="150"/>
        <v>528_RS_72_5_202425</v>
      </c>
      <c r="AW9356" s="191" t="s">
        <v>92</v>
      </c>
      <c r="AX9356" s="18">
        <v>202425</v>
      </c>
      <c r="AY9356" s="191">
        <v>528</v>
      </c>
      <c r="AZ9356" s="191">
        <v>72</v>
      </c>
      <c r="BA9356" s="191">
        <v>5</v>
      </c>
      <c r="BB9356" s="191">
        <v>-83831</v>
      </c>
    </row>
    <row r="9357" spans="48:54" x14ac:dyDescent="0.2">
      <c r="AV9357" s="191" t="str">
        <f t="shared" si="150"/>
        <v>530_RS_72_5_202425</v>
      </c>
      <c r="AW9357" s="191" t="s">
        <v>92</v>
      </c>
      <c r="AX9357" s="18">
        <v>202425</v>
      </c>
      <c r="AY9357" s="191">
        <v>530</v>
      </c>
      <c r="AZ9357" s="191">
        <v>72</v>
      </c>
      <c r="BA9357" s="191">
        <v>5</v>
      </c>
      <c r="BB9357" s="191">
        <v>-151992.02225999997</v>
      </c>
    </row>
    <row r="9358" spans="48:54" x14ac:dyDescent="0.2">
      <c r="AV9358" s="191" t="str">
        <f t="shared" si="150"/>
        <v>532_RS_72_5_202425</v>
      </c>
      <c r="AW9358" s="191" t="s">
        <v>92</v>
      </c>
      <c r="AX9358" s="18">
        <v>202425</v>
      </c>
      <c r="AY9358" s="191">
        <v>532</v>
      </c>
      <c r="AZ9358" s="191">
        <v>72</v>
      </c>
      <c r="BA9358" s="191">
        <v>5</v>
      </c>
      <c r="BB9358" s="191">
        <v>-224008.03512999997</v>
      </c>
    </row>
    <row r="9359" spans="48:54" x14ac:dyDescent="0.2">
      <c r="AV9359" s="191" t="str">
        <f t="shared" si="150"/>
        <v>534_RS_72_5_202425</v>
      </c>
      <c r="AW9359" s="191" t="s">
        <v>92</v>
      </c>
      <c r="AX9359" s="18">
        <v>202425</v>
      </c>
      <c r="AY9359" s="191">
        <v>534</v>
      </c>
      <c r="AZ9359" s="191">
        <v>72</v>
      </c>
      <c r="BA9359" s="191">
        <v>5</v>
      </c>
      <c r="BB9359" s="191">
        <v>-135566.20805000002</v>
      </c>
    </row>
    <row r="9360" spans="48:54" x14ac:dyDescent="0.2">
      <c r="AV9360" s="191" t="str">
        <f t="shared" si="150"/>
        <v>536_RS_72_5_202425</v>
      </c>
      <c r="AW9360" s="191" t="s">
        <v>92</v>
      </c>
      <c r="AX9360" s="18">
        <v>202425</v>
      </c>
      <c r="AY9360" s="191">
        <v>536</v>
      </c>
      <c r="AZ9360" s="191">
        <v>72</v>
      </c>
      <c r="BA9360" s="191">
        <v>5</v>
      </c>
      <c r="BB9360" s="191">
        <v>-126831.57800000001</v>
      </c>
    </row>
    <row r="9361" spans="48:54" x14ac:dyDescent="0.2">
      <c r="AV9361" s="191" t="str">
        <f t="shared" si="150"/>
        <v>538_RS_72_5_202425</v>
      </c>
      <c r="AW9361" s="191" t="s">
        <v>92</v>
      </c>
      <c r="AX9361" s="18">
        <v>202425</v>
      </c>
      <c r="AY9361" s="191">
        <v>538</v>
      </c>
      <c r="AZ9361" s="191">
        <v>72</v>
      </c>
      <c r="BA9361" s="191">
        <v>5</v>
      </c>
      <c r="BB9361" s="191">
        <v>-100852.65024</v>
      </c>
    </row>
    <row r="9362" spans="48:54" x14ac:dyDescent="0.2">
      <c r="AV9362" s="191" t="str">
        <f t="shared" si="150"/>
        <v>540_RS_72_5_202425</v>
      </c>
      <c r="AW9362" s="191" t="s">
        <v>92</v>
      </c>
      <c r="AX9362" s="18">
        <v>202425</v>
      </c>
      <c r="AY9362" s="191">
        <v>540</v>
      </c>
      <c r="AZ9362" s="191">
        <v>72</v>
      </c>
      <c r="BA9362" s="191">
        <v>5</v>
      </c>
      <c r="BB9362" s="191">
        <v>-217307.12600000002</v>
      </c>
    </row>
    <row r="9363" spans="48:54" x14ac:dyDescent="0.2">
      <c r="AV9363" s="191" t="str">
        <f t="shared" si="150"/>
        <v>542_RS_72_5_202425</v>
      </c>
      <c r="AW9363" s="191" t="s">
        <v>92</v>
      </c>
      <c r="AX9363" s="18">
        <v>202425</v>
      </c>
      <c r="AY9363" s="191">
        <v>542</v>
      </c>
      <c r="AZ9363" s="191">
        <v>72</v>
      </c>
      <c r="BA9363" s="191">
        <v>5</v>
      </c>
      <c r="BB9363" s="191">
        <v>-62738.247254151072</v>
      </c>
    </row>
    <row r="9364" spans="48:54" x14ac:dyDescent="0.2">
      <c r="AV9364" s="191" t="str">
        <f t="shared" si="150"/>
        <v>544_RS_72_5_202425</v>
      </c>
      <c r="AW9364" s="191" t="s">
        <v>92</v>
      </c>
      <c r="AX9364" s="18">
        <v>202425</v>
      </c>
      <c r="AY9364" s="191">
        <v>544</v>
      </c>
      <c r="AZ9364" s="191">
        <v>72</v>
      </c>
      <c r="BA9364" s="191">
        <v>5</v>
      </c>
      <c r="BB9364" s="191">
        <v>-135217.60918</v>
      </c>
    </row>
    <row r="9365" spans="48:54" x14ac:dyDescent="0.2">
      <c r="AV9365" s="191" t="str">
        <f t="shared" si="150"/>
        <v>545_RS_72_5_202425</v>
      </c>
      <c r="AW9365" s="191" t="s">
        <v>92</v>
      </c>
      <c r="AX9365" s="18">
        <v>202425</v>
      </c>
      <c r="AY9365" s="191">
        <v>545</v>
      </c>
      <c r="AZ9365" s="191">
        <v>72</v>
      </c>
      <c r="BA9365" s="191">
        <v>5</v>
      </c>
      <c r="BB9365" s="191">
        <v>-72525.363475321996</v>
      </c>
    </row>
    <row r="9366" spans="48:54" x14ac:dyDescent="0.2">
      <c r="AV9366" s="191" t="str">
        <f t="shared" si="150"/>
        <v>546_RS_72_5_202425</v>
      </c>
      <c r="AW9366" s="191" t="s">
        <v>92</v>
      </c>
      <c r="AX9366" s="18">
        <v>202425</v>
      </c>
      <c r="AY9366" s="191">
        <v>546</v>
      </c>
      <c r="AZ9366" s="191">
        <v>72</v>
      </c>
      <c r="BA9366" s="191">
        <v>5</v>
      </c>
      <c r="BB9366" s="191">
        <v>-82205.687999999995</v>
      </c>
    </row>
    <row r="9367" spans="48:54" x14ac:dyDescent="0.2">
      <c r="AV9367" s="191" t="str">
        <f t="shared" si="150"/>
        <v>548_RS_72_5_202425</v>
      </c>
      <c r="AW9367" s="191" t="s">
        <v>92</v>
      </c>
      <c r="AX9367" s="18">
        <v>202425</v>
      </c>
      <c r="AY9367" s="191">
        <v>548</v>
      </c>
      <c r="AZ9367" s="191">
        <v>72</v>
      </c>
      <c r="BA9367" s="191">
        <v>5</v>
      </c>
      <c r="BB9367" s="191">
        <v>-56898.794440000005</v>
      </c>
    </row>
    <row r="9368" spans="48:54" x14ac:dyDescent="0.2">
      <c r="AV9368" s="191" t="str">
        <f t="shared" si="150"/>
        <v>550_RS_72_5_202425</v>
      </c>
      <c r="AW9368" s="191" t="s">
        <v>92</v>
      </c>
      <c r="AX9368" s="18">
        <v>202425</v>
      </c>
      <c r="AY9368" s="191">
        <v>550</v>
      </c>
      <c r="AZ9368" s="191">
        <v>72</v>
      </c>
      <c r="BA9368" s="191">
        <v>5</v>
      </c>
      <c r="BB9368" s="191">
        <v>-158443.22397999992</v>
      </c>
    </row>
    <row r="9369" spans="48:54" x14ac:dyDescent="0.2">
      <c r="AV9369" s="191" t="str">
        <f t="shared" si="150"/>
        <v>552_RS_72_5_202425</v>
      </c>
      <c r="AW9369" s="191" t="s">
        <v>92</v>
      </c>
      <c r="AX9369" s="18">
        <v>202425</v>
      </c>
      <c r="AY9369" s="191">
        <v>552</v>
      </c>
      <c r="AZ9369" s="191">
        <v>72</v>
      </c>
      <c r="BA9369" s="191">
        <v>5</v>
      </c>
      <c r="BB9369" s="191">
        <v>-341216.78219999996</v>
      </c>
    </row>
    <row r="9370" spans="48:54" x14ac:dyDescent="0.2">
      <c r="AV9370" s="191" t="str">
        <f t="shared" si="150"/>
        <v>562_RS_72_5_202425</v>
      </c>
      <c r="AW9370" s="191" t="s">
        <v>92</v>
      </c>
      <c r="AX9370" s="18">
        <v>202425</v>
      </c>
      <c r="AY9370" s="191">
        <v>562</v>
      </c>
      <c r="AZ9370" s="191">
        <v>72</v>
      </c>
      <c r="BA9370" s="191">
        <v>5</v>
      </c>
      <c r="BB9370" s="191">
        <v>-19787.803999999996</v>
      </c>
    </row>
    <row r="9371" spans="48:54" x14ac:dyDescent="0.2">
      <c r="AV9371" s="191" t="str">
        <f t="shared" si="150"/>
        <v>564_RS_72_5_202425</v>
      </c>
      <c r="AW9371" s="191" t="s">
        <v>92</v>
      </c>
      <c r="AX9371" s="18">
        <v>202425</v>
      </c>
      <c r="AY9371" s="191">
        <v>564</v>
      </c>
      <c r="AZ9371" s="191">
        <v>72</v>
      </c>
      <c r="BA9371" s="191">
        <v>5</v>
      </c>
      <c r="BB9371" s="191">
        <v>-21746.635899999997</v>
      </c>
    </row>
    <row r="9372" spans="48:54" x14ac:dyDescent="0.2">
      <c r="AV9372" s="191" t="str">
        <f t="shared" si="150"/>
        <v>566_RS_72_5_202425</v>
      </c>
      <c r="AW9372" s="191" t="s">
        <v>92</v>
      </c>
      <c r="AX9372" s="18">
        <v>202425</v>
      </c>
      <c r="AY9372" s="191">
        <v>566</v>
      </c>
      <c r="AZ9372" s="191">
        <v>72</v>
      </c>
      <c r="BA9372" s="191">
        <v>5</v>
      </c>
      <c r="BB9372" s="191">
        <v>0</v>
      </c>
    </row>
    <row r="9373" spans="48:54" x14ac:dyDescent="0.2">
      <c r="AV9373" s="191" t="str">
        <f t="shared" si="150"/>
        <v>568_RS_72_5_202425</v>
      </c>
      <c r="AW9373" s="191" t="s">
        <v>92</v>
      </c>
      <c r="AX9373" s="18">
        <v>202425</v>
      </c>
      <c r="AY9373" s="191">
        <v>568</v>
      </c>
      <c r="AZ9373" s="191">
        <v>72</v>
      </c>
      <c r="BA9373" s="191">
        <v>5</v>
      </c>
      <c r="BB9373" s="191">
        <v>-81650.104170000006</v>
      </c>
    </row>
    <row r="9374" spans="48:54" x14ac:dyDescent="0.2">
      <c r="AV9374" s="191" t="str">
        <f t="shared" si="150"/>
        <v>572_RS_72_5_202425</v>
      </c>
      <c r="AW9374" s="191" t="s">
        <v>92</v>
      </c>
      <c r="AX9374" s="18">
        <v>202425</v>
      </c>
      <c r="AY9374" s="191">
        <v>572</v>
      </c>
      <c r="AZ9374" s="191">
        <v>72</v>
      </c>
      <c r="BA9374" s="191">
        <v>5</v>
      </c>
      <c r="BB9374" s="191">
        <v>-1967.221</v>
      </c>
    </row>
    <row r="9375" spans="48:54" x14ac:dyDescent="0.2">
      <c r="AV9375" s="191" t="str">
        <f t="shared" si="150"/>
        <v>574_RS_72_5_202425</v>
      </c>
      <c r="AW9375" s="191" t="s">
        <v>92</v>
      </c>
      <c r="AX9375" s="18">
        <v>202425</v>
      </c>
      <c r="AY9375" s="191">
        <v>574</v>
      </c>
      <c r="AZ9375" s="191">
        <v>72</v>
      </c>
      <c r="BA9375" s="191">
        <v>5</v>
      </c>
      <c r="BB9375" s="191">
        <v>-981.68</v>
      </c>
    </row>
    <row r="9376" spans="48:54" x14ac:dyDescent="0.2">
      <c r="AV9376" s="191" t="str">
        <f t="shared" si="150"/>
        <v>576_RS_72_5_202425</v>
      </c>
      <c r="AW9376" s="191" t="s">
        <v>92</v>
      </c>
      <c r="AX9376" s="18">
        <v>202425</v>
      </c>
      <c r="AY9376" s="191">
        <v>576</v>
      </c>
      <c r="AZ9376" s="191">
        <v>72</v>
      </c>
      <c r="BA9376" s="191">
        <v>5</v>
      </c>
      <c r="BB9376" s="191">
        <v>0</v>
      </c>
    </row>
    <row r="9377" spans="48:54" x14ac:dyDescent="0.2">
      <c r="AV9377" s="191" t="str">
        <f t="shared" si="150"/>
        <v>582_RS_72_5_202425</v>
      </c>
      <c r="AW9377" s="191" t="s">
        <v>92</v>
      </c>
      <c r="AX9377" s="18">
        <v>202425</v>
      </c>
      <c r="AY9377" s="191">
        <v>582</v>
      </c>
      <c r="AZ9377" s="191">
        <v>72</v>
      </c>
      <c r="BA9377" s="191">
        <v>5</v>
      </c>
      <c r="BB9377" s="191">
        <v>-2188.8282299999992</v>
      </c>
    </row>
    <row r="9378" spans="48:54" x14ac:dyDescent="0.2">
      <c r="AV9378" s="191" t="str">
        <f t="shared" si="150"/>
        <v>584_RS_72_5_202425</v>
      </c>
      <c r="AW9378" s="191" t="s">
        <v>92</v>
      </c>
      <c r="AX9378" s="18">
        <v>202425</v>
      </c>
      <c r="AY9378" s="191">
        <v>584</v>
      </c>
      <c r="AZ9378" s="191">
        <v>72</v>
      </c>
      <c r="BA9378" s="191">
        <v>5</v>
      </c>
      <c r="BB9378" s="191">
        <v>0</v>
      </c>
    </row>
    <row r="9379" spans="48:54" x14ac:dyDescent="0.2">
      <c r="AV9379" s="191" t="str">
        <f t="shared" si="150"/>
        <v>586_RS_72_5_202425</v>
      </c>
      <c r="AW9379" s="191" t="s">
        <v>92</v>
      </c>
      <c r="AX9379" s="18">
        <v>202425</v>
      </c>
      <c r="AY9379" s="191">
        <v>586</v>
      </c>
      <c r="AZ9379" s="191">
        <v>72</v>
      </c>
      <c r="BA9379" s="191">
        <v>5</v>
      </c>
      <c r="BB9379" s="191">
        <v>-921.572</v>
      </c>
    </row>
    <row r="9380" spans="48:54" x14ac:dyDescent="0.2">
      <c r="AV9380" s="191" t="str">
        <f t="shared" si="150"/>
        <v>512_RS_73_4_202425</v>
      </c>
      <c r="AW9380" s="191" t="s">
        <v>92</v>
      </c>
      <c r="AX9380" s="18">
        <v>202425</v>
      </c>
      <c r="AY9380" s="191">
        <v>512</v>
      </c>
      <c r="AZ9380" s="191">
        <v>73</v>
      </c>
      <c r="BA9380" s="191">
        <v>4</v>
      </c>
      <c r="BB9380" s="191">
        <v>317</v>
      </c>
    </row>
    <row r="9381" spans="48:54" x14ac:dyDescent="0.2">
      <c r="AV9381" s="191" t="str">
        <f t="shared" si="150"/>
        <v>514_RS_73_4_202425</v>
      </c>
      <c r="AW9381" s="191" t="s">
        <v>92</v>
      </c>
      <c r="AX9381" s="18">
        <v>202425</v>
      </c>
      <c r="AY9381" s="191">
        <v>514</v>
      </c>
      <c r="AZ9381" s="191">
        <v>73</v>
      </c>
      <c r="BA9381" s="191">
        <v>4</v>
      </c>
      <c r="BB9381" s="191">
        <v>180.755</v>
      </c>
    </row>
    <row r="9382" spans="48:54" x14ac:dyDescent="0.2">
      <c r="AV9382" s="191" t="str">
        <f t="shared" si="150"/>
        <v>516_RS_73_4_202425</v>
      </c>
      <c r="AW9382" s="191" t="s">
        <v>92</v>
      </c>
      <c r="AX9382" s="18">
        <v>202425</v>
      </c>
      <c r="AY9382" s="191">
        <v>516</v>
      </c>
      <c r="AZ9382" s="191">
        <v>73</v>
      </c>
      <c r="BA9382" s="191">
        <v>4</v>
      </c>
      <c r="BB9382" s="191">
        <v>0</v>
      </c>
    </row>
    <row r="9383" spans="48:54" x14ac:dyDescent="0.2">
      <c r="AV9383" s="191" t="str">
        <f t="shared" si="150"/>
        <v>518_RS_73_4_202425</v>
      </c>
      <c r="AW9383" s="191" t="s">
        <v>92</v>
      </c>
      <c r="AX9383" s="18">
        <v>202425</v>
      </c>
      <c r="AY9383" s="191">
        <v>518</v>
      </c>
      <c r="AZ9383" s="191">
        <v>73</v>
      </c>
      <c r="BA9383" s="191">
        <v>4</v>
      </c>
      <c r="BB9383" s="191">
        <v>608.13265000000001</v>
      </c>
    </row>
    <row r="9384" spans="48:54" x14ac:dyDescent="0.2">
      <c r="AV9384" s="191" t="str">
        <f t="shared" si="150"/>
        <v>520_RS_73_4_202425</v>
      </c>
      <c r="AW9384" s="191" t="s">
        <v>92</v>
      </c>
      <c r="AX9384" s="18">
        <v>202425</v>
      </c>
      <c r="AY9384" s="191">
        <v>520</v>
      </c>
      <c r="AZ9384" s="191">
        <v>73</v>
      </c>
      <c r="BA9384" s="191">
        <v>4</v>
      </c>
      <c r="BB9384" s="191">
        <v>0</v>
      </c>
    </row>
    <row r="9385" spans="48:54" x14ac:dyDescent="0.2">
      <c r="AV9385" s="191" t="str">
        <f t="shared" si="150"/>
        <v>522_RS_73_4_202425</v>
      </c>
      <c r="AW9385" s="191" t="s">
        <v>92</v>
      </c>
      <c r="AX9385" s="18">
        <v>202425</v>
      </c>
      <c r="AY9385" s="191">
        <v>522</v>
      </c>
      <c r="AZ9385" s="191">
        <v>73</v>
      </c>
      <c r="BA9385" s="191">
        <v>4</v>
      </c>
      <c r="BB9385" s="191">
        <v>0</v>
      </c>
    </row>
    <row r="9386" spans="48:54" x14ac:dyDescent="0.2">
      <c r="AV9386" s="191" t="str">
        <f t="shared" si="150"/>
        <v>524_RS_73_4_202425</v>
      </c>
      <c r="AW9386" s="191" t="s">
        <v>92</v>
      </c>
      <c r="AX9386" s="18">
        <v>202425</v>
      </c>
      <c r="AY9386" s="191">
        <v>524</v>
      </c>
      <c r="AZ9386" s="191">
        <v>73</v>
      </c>
      <c r="BA9386" s="191">
        <v>4</v>
      </c>
      <c r="BB9386" s="191">
        <v>0</v>
      </c>
    </row>
    <row r="9387" spans="48:54" x14ac:dyDescent="0.2">
      <c r="AV9387" s="191" t="str">
        <f t="shared" si="150"/>
        <v>526_RS_73_4_202425</v>
      </c>
      <c r="AW9387" s="191" t="s">
        <v>92</v>
      </c>
      <c r="AX9387" s="18">
        <v>202425</v>
      </c>
      <c r="AY9387" s="191">
        <v>526</v>
      </c>
      <c r="AZ9387" s="191">
        <v>73</v>
      </c>
      <c r="BA9387" s="191">
        <v>4</v>
      </c>
      <c r="BB9387" s="191">
        <v>0</v>
      </c>
    </row>
    <row r="9388" spans="48:54" x14ac:dyDescent="0.2">
      <c r="AV9388" s="191" t="str">
        <f t="shared" si="150"/>
        <v>528_RS_73_4_202425</v>
      </c>
      <c r="AW9388" s="191" t="s">
        <v>92</v>
      </c>
      <c r="AX9388" s="18">
        <v>202425</v>
      </c>
      <c r="AY9388" s="191">
        <v>528</v>
      </c>
      <c r="AZ9388" s="191">
        <v>73</v>
      </c>
      <c r="BA9388" s="191">
        <v>4</v>
      </c>
      <c r="BB9388" s="191">
        <v>0</v>
      </c>
    </row>
    <row r="9389" spans="48:54" x14ac:dyDescent="0.2">
      <c r="AV9389" s="191" t="str">
        <f t="shared" si="150"/>
        <v>530_RS_73_4_202425</v>
      </c>
      <c r="AW9389" s="191" t="s">
        <v>92</v>
      </c>
      <c r="AX9389" s="18">
        <v>202425</v>
      </c>
      <c r="AY9389" s="191">
        <v>530</v>
      </c>
      <c r="AZ9389" s="191">
        <v>73</v>
      </c>
      <c r="BA9389" s="191">
        <v>4</v>
      </c>
      <c r="BB9389" s="191">
        <v>0</v>
      </c>
    </row>
    <row r="9390" spans="48:54" x14ac:dyDescent="0.2">
      <c r="AV9390" s="191" t="str">
        <f t="shared" si="150"/>
        <v>532_RS_73_4_202425</v>
      </c>
      <c r="AW9390" s="191" t="s">
        <v>92</v>
      </c>
      <c r="AX9390" s="18">
        <v>202425</v>
      </c>
      <c r="AY9390" s="191">
        <v>532</v>
      </c>
      <c r="AZ9390" s="191">
        <v>73</v>
      </c>
      <c r="BA9390" s="191">
        <v>4</v>
      </c>
      <c r="BB9390" s="191">
        <v>-3296.6930000000002</v>
      </c>
    </row>
    <row r="9391" spans="48:54" x14ac:dyDescent="0.2">
      <c r="AV9391" s="191" t="str">
        <f t="shared" si="150"/>
        <v>534_RS_73_4_202425</v>
      </c>
      <c r="AW9391" s="191" t="s">
        <v>92</v>
      </c>
      <c r="AX9391" s="18">
        <v>202425</v>
      </c>
      <c r="AY9391" s="191">
        <v>534</v>
      </c>
      <c r="AZ9391" s="191">
        <v>73</v>
      </c>
      <c r="BA9391" s="191">
        <v>4</v>
      </c>
      <c r="BB9391" s="191">
        <v>67.479100000000003</v>
      </c>
    </row>
    <row r="9392" spans="48:54" x14ac:dyDescent="0.2">
      <c r="AV9392" s="191" t="str">
        <f t="shared" si="150"/>
        <v>536_RS_73_4_202425</v>
      </c>
      <c r="AW9392" s="191" t="s">
        <v>92</v>
      </c>
      <c r="AX9392" s="18">
        <v>202425</v>
      </c>
      <c r="AY9392" s="191">
        <v>536</v>
      </c>
      <c r="AZ9392" s="191">
        <v>73</v>
      </c>
      <c r="BA9392" s="191">
        <v>4</v>
      </c>
      <c r="BB9392" s="191">
        <v>2220.5720000000001</v>
      </c>
    </row>
    <row r="9393" spans="48:54" x14ac:dyDescent="0.2">
      <c r="AV9393" s="191" t="str">
        <f t="shared" si="150"/>
        <v>538_RS_73_4_202425</v>
      </c>
      <c r="AW9393" s="191" t="s">
        <v>92</v>
      </c>
      <c r="AX9393" s="18">
        <v>202425</v>
      </c>
      <c r="AY9393" s="191">
        <v>538</v>
      </c>
      <c r="AZ9393" s="191">
        <v>73</v>
      </c>
      <c r="BA9393" s="191">
        <v>4</v>
      </c>
      <c r="BB9393" s="191">
        <v>0</v>
      </c>
    </row>
    <row r="9394" spans="48:54" x14ac:dyDescent="0.2">
      <c r="AV9394" s="191" t="str">
        <f t="shared" si="150"/>
        <v>540_RS_73_4_202425</v>
      </c>
      <c r="AW9394" s="191" t="s">
        <v>92</v>
      </c>
      <c r="AX9394" s="18">
        <v>202425</v>
      </c>
      <c r="AY9394" s="191">
        <v>540</v>
      </c>
      <c r="AZ9394" s="191">
        <v>73</v>
      </c>
      <c r="BA9394" s="191">
        <v>4</v>
      </c>
      <c r="BB9394" s="191">
        <v>0</v>
      </c>
    </row>
    <row r="9395" spans="48:54" x14ac:dyDescent="0.2">
      <c r="AV9395" s="191" t="str">
        <f t="shared" si="150"/>
        <v>542_RS_73_4_202425</v>
      </c>
      <c r="AW9395" s="191" t="s">
        <v>92</v>
      </c>
      <c r="AX9395" s="18">
        <v>202425</v>
      </c>
      <c r="AY9395" s="191">
        <v>542</v>
      </c>
      <c r="AZ9395" s="191">
        <v>73</v>
      </c>
      <c r="BA9395" s="191">
        <v>4</v>
      </c>
      <c r="BB9395" s="191">
        <v>411.53800000000001</v>
      </c>
    </row>
    <row r="9396" spans="48:54" x14ac:dyDescent="0.2">
      <c r="AV9396" s="191" t="str">
        <f t="shared" si="150"/>
        <v>544_RS_73_4_202425</v>
      </c>
      <c r="AW9396" s="191" t="s">
        <v>92</v>
      </c>
      <c r="AX9396" s="18">
        <v>202425</v>
      </c>
      <c r="AY9396" s="191">
        <v>544</v>
      </c>
      <c r="AZ9396" s="191">
        <v>73</v>
      </c>
      <c r="BA9396" s="191">
        <v>4</v>
      </c>
      <c r="BB9396" s="191">
        <v>1762.2560000000001</v>
      </c>
    </row>
    <row r="9397" spans="48:54" x14ac:dyDescent="0.2">
      <c r="AV9397" s="191" t="str">
        <f t="shared" si="150"/>
        <v>545_RS_73_4_202425</v>
      </c>
      <c r="AW9397" s="191" t="s">
        <v>92</v>
      </c>
      <c r="AX9397" s="18">
        <v>202425</v>
      </c>
      <c r="AY9397" s="191">
        <v>545</v>
      </c>
      <c r="AZ9397" s="191">
        <v>73</v>
      </c>
      <c r="BA9397" s="191">
        <v>4</v>
      </c>
      <c r="BB9397" s="191">
        <v>0</v>
      </c>
    </row>
    <row r="9398" spans="48:54" x14ac:dyDescent="0.2">
      <c r="AV9398" s="191" t="str">
        <f t="shared" si="150"/>
        <v>546_RS_73_4_202425</v>
      </c>
      <c r="AW9398" s="191" t="s">
        <v>92</v>
      </c>
      <c r="AX9398" s="18">
        <v>202425</v>
      </c>
      <c r="AY9398" s="191">
        <v>546</v>
      </c>
      <c r="AZ9398" s="191">
        <v>73</v>
      </c>
      <c r="BA9398" s="191">
        <v>4</v>
      </c>
      <c r="BB9398" s="191">
        <v>6</v>
      </c>
    </row>
    <row r="9399" spans="48:54" x14ac:dyDescent="0.2">
      <c r="AV9399" s="191" t="str">
        <f t="shared" si="150"/>
        <v>548_RS_73_4_202425</v>
      </c>
      <c r="AW9399" s="191" t="s">
        <v>92</v>
      </c>
      <c r="AX9399" s="18">
        <v>202425</v>
      </c>
      <c r="AY9399" s="191">
        <v>548</v>
      </c>
      <c r="AZ9399" s="191">
        <v>73</v>
      </c>
      <c r="BA9399" s="191">
        <v>4</v>
      </c>
      <c r="BB9399" s="191">
        <v>0</v>
      </c>
    </row>
    <row r="9400" spans="48:54" x14ac:dyDescent="0.2">
      <c r="AV9400" s="191" t="str">
        <f t="shared" si="150"/>
        <v>550_RS_73_4_202425</v>
      </c>
      <c r="AW9400" s="191" t="s">
        <v>92</v>
      </c>
      <c r="AX9400" s="18">
        <v>202425</v>
      </c>
      <c r="AY9400" s="191">
        <v>550</v>
      </c>
      <c r="AZ9400" s="191">
        <v>73</v>
      </c>
      <c r="BA9400" s="191">
        <v>4</v>
      </c>
      <c r="BB9400" s="191">
        <v>0</v>
      </c>
    </row>
    <row r="9401" spans="48:54" x14ac:dyDescent="0.2">
      <c r="AV9401" s="191" t="str">
        <f t="shared" si="150"/>
        <v>552_RS_73_4_202425</v>
      </c>
      <c r="AW9401" s="191" t="s">
        <v>92</v>
      </c>
      <c r="AX9401" s="18">
        <v>202425</v>
      </c>
      <c r="AY9401" s="191">
        <v>552</v>
      </c>
      <c r="AZ9401" s="191">
        <v>73</v>
      </c>
      <c r="BA9401" s="191">
        <v>4</v>
      </c>
      <c r="BB9401" s="191">
        <v>0</v>
      </c>
    </row>
    <row r="9402" spans="48:54" x14ac:dyDescent="0.2">
      <c r="AV9402" s="191" t="str">
        <f t="shared" si="150"/>
        <v>562_RS_73_4_202425</v>
      </c>
      <c r="AW9402" s="191" t="s">
        <v>92</v>
      </c>
      <c r="AX9402" s="18">
        <v>202425</v>
      </c>
      <c r="AY9402" s="191">
        <v>562</v>
      </c>
      <c r="AZ9402" s="191">
        <v>73</v>
      </c>
      <c r="BA9402" s="191">
        <v>4</v>
      </c>
      <c r="BB9402" s="191">
        <v>0</v>
      </c>
    </row>
    <row r="9403" spans="48:54" x14ac:dyDescent="0.2">
      <c r="AV9403" s="191" t="str">
        <f t="shared" si="150"/>
        <v>564_RS_73_4_202425</v>
      </c>
      <c r="AW9403" s="191" t="s">
        <v>92</v>
      </c>
      <c r="AX9403" s="18">
        <v>202425</v>
      </c>
      <c r="AY9403" s="191">
        <v>564</v>
      </c>
      <c r="AZ9403" s="191">
        <v>73</v>
      </c>
      <c r="BA9403" s="191">
        <v>4</v>
      </c>
      <c r="BB9403" s="191">
        <v>0</v>
      </c>
    </row>
    <row r="9404" spans="48:54" x14ac:dyDescent="0.2">
      <c r="AV9404" s="191" t="str">
        <f t="shared" si="150"/>
        <v>566_RS_73_4_202425</v>
      </c>
      <c r="AW9404" s="191" t="s">
        <v>92</v>
      </c>
      <c r="AX9404" s="18">
        <v>202425</v>
      </c>
      <c r="AY9404" s="191">
        <v>566</v>
      </c>
      <c r="AZ9404" s="191">
        <v>73</v>
      </c>
      <c r="BA9404" s="191">
        <v>4</v>
      </c>
      <c r="BB9404" s="191">
        <v>0</v>
      </c>
    </row>
    <row r="9405" spans="48:54" x14ac:dyDescent="0.2">
      <c r="AV9405" s="191" t="str">
        <f t="shared" si="150"/>
        <v>568_RS_73_4_202425</v>
      </c>
      <c r="AW9405" s="191" t="s">
        <v>92</v>
      </c>
      <c r="AX9405" s="18">
        <v>202425</v>
      </c>
      <c r="AY9405" s="191">
        <v>568</v>
      </c>
      <c r="AZ9405" s="191">
        <v>73</v>
      </c>
      <c r="BA9405" s="191">
        <v>4</v>
      </c>
      <c r="BB9405" s="191">
        <v>10.071999999999999</v>
      </c>
    </row>
    <row r="9406" spans="48:54" x14ac:dyDescent="0.2">
      <c r="AV9406" s="191" t="str">
        <f t="shared" si="150"/>
        <v>572_RS_73_4_202425</v>
      </c>
      <c r="AW9406" s="191" t="s">
        <v>92</v>
      </c>
      <c r="AX9406" s="18">
        <v>202425</v>
      </c>
      <c r="AY9406" s="191">
        <v>572</v>
      </c>
      <c r="AZ9406" s="191">
        <v>73</v>
      </c>
      <c r="BA9406" s="191">
        <v>4</v>
      </c>
      <c r="BB9406" s="191">
        <v>-3.952</v>
      </c>
    </row>
    <row r="9407" spans="48:54" x14ac:dyDescent="0.2">
      <c r="AV9407" s="191" t="str">
        <f t="shared" si="150"/>
        <v>574_RS_73_4_202425</v>
      </c>
      <c r="AW9407" s="191" t="s">
        <v>92</v>
      </c>
      <c r="AX9407" s="18">
        <v>202425</v>
      </c>
      <c r="AY9407" s="191">
        <v>574</v>
      </c>
      <c r="AZ9407" s="191">
        <v>73</v>
      </c>
      <c r="BA9407" s="191">
        <v>4</v>
      </c>
      <c r="BB9407" s="191">
        <v>0</v>
      </c>
    </row>
    <row r="9408" spans="48:54" x14ac:dyDescent="0.2">
      <c r="AV9408" s="191" t="str">
        <f t="shared" si="150"/>
        <v>576_RS_73_4_202425</v>
      </c>
      <c r="AW9408" s="191" t="s">
        <v>92</v>
      </c>
      <c r="AX9408" s="18">
        <v>202425</v>
      </c>
      <c r="AY9408" s="191">
        <v>576</v>
      </c>
      <c r="AZ9408" s="191">
        <v>73</v>
      </c>
      <c r="BA9408" s="191">
        <v>4</v>
      </c>
      <c r="BB9408" s="191">
        <v>0</v>
      </c>
    </row>
    <row r="9409" spans="48:54" x14ac:dyDescent="0.2">
      <c r="AV9409" s="191" t="str">
        <f t="shared" si="150"/>
        <v>582_RS_73_4_202425</v>
      </c>
      <c r="AW9409" s="191" t="s">
        <v>92</v>
      </c>
      <c r="AX9409" s="18">
        <v>202425</v>
      </c>
      <c r="AY9409" s="191">
        <v>582</v>
      </c>
      <c r="AZ9409" s="191">
        <v>73</v>
      </c>
      <c r="BA9409" s="191">
        <v>4</v>
      </c>
      <c r="BB9409" s="191">
        <v>0</v>
      </c>
    </row>
    <row r="9410" spans="48:54" x14ac:dyDescent="0.2">
      <c r="AV9410" s="191" t="str">
        <f t="shared" si="150"/>
        <v>584_RS_73_4_202425</v>
      </c>
      <c r="AW9410" s="191" t="s">
        <v>92</v>
      </c>
      <c r="AX9410" s="18">
        <v>202425</v>
      </c>
      <c r="AY9410" s="191">
        <v>584</v>
      </c>
      <c r="AZ9410" s="191">
        <v>73</v>
      </c>
      <c r="BA9410" s="191">
        <v>4</v>
      </c>
      <c r="BB9410" s="191">
        <v>0</v>
      </c>
    </row>
    <row r="9411" spans="48:54" x14ac:dyDescent="0.2">
      <c r="AV9411" s="191" t="str">
        <f t="shared" si="150"/>
        <v>586_RS_73_4_202425</v>
      </c>
      <c r="AW9411" s="191" t="s">
        <v>92</v>
      </c>
      <c r="AX9411" s="18">
        <v>202425</v>
      </c>
      <c r="AY9411" s="191">
        <v>586</v>
      </c>
      <c r="AZ9411" s="191">
        <v>73</v>
      </c>
      <c r="BA9411" s="191">
        <v>4</v>
      </c>
      <c r="BB9411" s="191">
        <v>0</v>
      </c>
    </row>
    <row r="9412" spans="48:54" x14ac:dyDescent="0.2">
      <c r="AV9412" s="191" t="str">
        <f t="shared" ref="AV9412:AV9475" si="151">AY9412&amp;"_"&amp;AW9412&amp;"_"&amp;AZ9412&amp;"_"&amp;BA9412&amp;"_"&amp;AX9412</f>
        <v>512_RS_74_4_202425</v>
      </c>
      <c r="AW9412" s="191" t="s">
        <v>92</v>
      </c>
      <c r="AX9412" s="18">
        <v>202425</v>
      </c>
      <c r="AY9412" s="191">
        <v>512</v>
      </c>
      <c r="AZ9412" s="191">
        <v>74</v>
      </c>
      <c r="BA9412" s="191">
        <v>4</v>
      </c>
      <c r="BB9412" s="191">
        <v>1883</v>
      </c>
    </row>
    <row r="9413" spans="48:54" x14ac:dyDescent="0.2">
      <c r="AV9413" s="191" t="str">
        <f t="shared" si="151"/>
        <v>514_RS_74_4_202425</v>
      </c>
      <c r="AW9413" s="191" t="s">
        <v>92</v>
      </c>
      <c r="AX9413" s="18">
        <v>202425</v>
      </c>
      <c r="AY9413" s="191">
        <v>514</v>
      </c>
      <c r="AZ9413" s="191">
        <v>74</v>
      </c>
      <c r="BA9413" s="191">
        <v>4</v>
      </c>
      <c r="BB9413" s="191">
        <v>5053.1859999999997</v>
      </c>
    </row>
    <row r="9414" spans="48:54" x14ac:dyDescent="0.2">
      <c r="AV9414" s="191" t="str">
        <f t="shared" si="151"/>
        <v>516_RS_74_4_202425</v>
      </c>
      <c r="AW9414" s="191" t="s">
        <v>92</v>
      </c>
      <c r="AX9414" s="18">
        <v>202425</v>
      </c>
      <c r="AY9414" s="191">
        <v>516</v>
      </c>
      <c r="AZ9414" s="191">
        <v>74</v>
      </c>
      <c r="BA9414" s="191">
        <v>4</v>
      </c>
      <c r="BB9414" s="191">
        <v>4090.1610000000001</v>
      </c>
    </row>
    <row r="9415" spans="48:54" x14ac:dyDescent="0.2">
      <c r="AV9415" s="191" t="str">
        <f t="shared" si="151"/>
        <v>518_RS_74_4_202425</v>
      </c>
      <c r="AW9415" s="191" t="s">
        <v>92</v>
      </c>
      <c r="AX9415" s="18">
        <v>202425</v>
      </c>
      <c r="AY9415" s="191">
        <v>518</v>
      </c>
      <c r="AZ9415" s="191">
        <v>74</v>
      </c>
      <c r="BA9415" s="191">
        <v>4</v>
      </c>
      <c r="BB9415" s="191">
        <v>11485.577949999999</v>
      </c>
    </row>
    <row r="9416" spans="48:54" x14ac:dyDescent="0.2">
      <c r="AV9416" s="191" t="str">
        <f t="shared" si="151"/>
        <v>520_RS_74_4_202425</v>
      </c>
      <c r="AW9416" s="191" t="s">
        <v>92</v>
      </c>
      <c r="AX9416" s="18">
        <v>202425</v>
      </c>
      <c r="AY9416" s="191">
        <v>520</v>
      </c>
      <c r="AZ9416" s="191">
        <v>74</v>
      </c>
      <c r="BA9416" s="191">
        <v>4</v>
      </c>
      <c r="BB9416" s="191">
        <v>3492.6640000000002</v>
      </c>
    </row>
    <row r="9417" spans="48:54" x14ac:dyDescent="0.2">
      <c r="AV9417" s="191" t="str">
        <f t="shared" si="151"/>
        <v>522_RS_74_4_202425</v>
      </c>
      <c r="AW9417" s="191" t="s">
        <v>92</v>
      </c>
      <c r="AX9417" s="18">
        <v>202425</v>
      </c>
      <c r="AY9417" s="191">
        <v>522</v>
      </c>
      <c r="AZ9417" s="191">
        <v>74</v>
      </c>
      <c r="BA9417" s="191">
        <v>4</v>
      </c>
      <c r="BB9417" s="191">
        <v>3730.9815800000001</v>
      </c>
    </row>
    <row r="9418" spans="48:54" x14ac:dyDescent="0.2">
      <c r="AV9418" s="191" t="str">
        <f t="shared" si="151"/>
        <v>524_RS_74_4_202425</v>
      </c>
      <c r="AW9418" s="191" t="s">
        <v>92</v>
      </c>
      <c r="AX9418" s="18">
        <v>202425</v>
      </c>
      <c r="AY9418" s="191">
        <v>524</v>
      </c>
      <c r="AZ9418" s="191">
        <v>74</v>
      </c>
      <c r="BA9418" s="191">
        <v>4</v>
      </c>
      <c r="BB9418" s="191">
        <v>5267.0584399999998</v>
      </c>
    </row>
    <row r="9419" spans="48:54" x14ac:dyDescent="0.2">
      <c r="AV9419" s="191" t="str">
        <f t="shared" si="151"/>
        <v>526_RS_74_4_202425</v>
      </c>
      <c r="AW9419" s="191" t="s">
        <v>92</v>
      </c>
      <c r="AX9419" s="18">
        <v>202425</v>
      </c>
      <c r="AY9419" s="191">
        <v>526</v>
      </c>
      <c r="AZ9419" s="191">
        <v>74</v>
      </c>
      <c r="BA9419" s="191">
        <v>4</v>
      </c>
      <c r="BB9419" s="191">
        <v>1448.672</v>
      </c>
    </row>
    <row r="9420" spans="48:54" x14ac:dyDescent="0.2">
      <c r="AV9420" s="191" t="str">
        <f t="shared" si="151"/>
        <v>528_RS_74_4_202425</v>
      </c>
      <c r="AW9420" s="191" t="s">
        <v>92</v>
      </c>
      <c r="AX9420" s="18">
        <v>202425</v>
      </c>
      <c r="AY9420" s="191">
        <v>528</v>
      </c>
      <c r="AZ9420" s="191">
        <v>74</v>
      </c>
      <c r="BA9420" s="191">
        <v>4</v>
      </c>
      <c r="BB9420" s="191">
        <v>5528</v>
      </c>
    </row>
    <row r="9421" spans="48:54" x14ac:dyDescent="0.2">
      <c r="AV9421" s="191" t="str">
        <f t="shared" si="151"/>
        <v>530_RS_74_4_202425</v>
      </c>
      <c r="AW9421" s="191" t="s">
        <v>92</v>
      </c>
      <c r="AX9421" s="18">
        <v>202425</v>
      </c>
      <c r="AY9421" s="191">
        <v>530</v>
      </c>
      <c r="AZ9421" s="191">
        <v>74</v>
      </c>
      <c r="BA9421" s="191">
        <v>4</v>
      </c>
      <c r="BB9421" s="191">
        <v>14517.849</v>
      </c>
    </row>
    <row r="9422" spans="48:54" x14ac:dyDescent="0.2">
      <c r="AV9422" s="191" t="str">
        <f t="shared" si="151"/>
        <v>532_RS_74_4_202425</v>
      </c>
      <c r="AW9422" s="191" t="s">
        <v>92</v>
      </c>
      <c r="AX9422" s="18">
        <v>202425</v>
      </c>
      <c r="AY9422" s="191">
        <v>532</v>
      </c>
      <c r="AZ9422" s="191">
        <v>74</v>
      </c>
      <c r="BA9422" s="191">
        <v>4</v>
      </c>
      <c r="BB9422" s="191">
        <v>15247.976000000001</v>
      </c>
    </row>
    <row r="9423" spans="48:54" x14ac:dyDescent="0.2">
      <c r="AV9423" s="191" t="str">
        <f t="shared" si="151"/>
        <v>534_RS_74_4_202425</v>
      </c>
      <c r="AW9423" s="191" t="s">
        <v>92</v>
      </c>
      <c r="AX9423" s="18">
        <v>202425</v>
      </c>
      <c r="AY9423" s="191">
        <v>534</v>
      </c>
      <c r="AZ9423" s="191">
        <v>74</v>
      </c>
      <c r="BA9423" s="191">
        <v>4</v>
      </c>
      <c r="BB9423" s="191">
        <v>11963.326880000001</v>
      </c>
    </row>
    <row r="9424" spans="48:54" x14ac:dyDescent="0.2">
      <c r="AV9424" s="191" t="str">
        <f t="shared" si="151"/>
        <v>536_RS_74_4_202425</v>
      </c>
      <c r="AW9424" s="191" t="s">
        <v>92</v>
      </c>
      <c r="AX9424" s="18">
        <v>202425</v>
      </c>
      <c r="AY9424" s="191">
        <v>536</v>
      </c>
      <c r="AZ9424" s="191">
        <v>74</v>
      </c>
      <c r="BA9424" s="191">
        <v>4</v>
      </c>
      <c r="BB9424" s="191">
        <v>4238.7790000000005</v>
      </c>
    </row>
    <row r="9425" spans="48:54" x14ac:dyDescent="0.2">
      <c r="AV9425" s="191" t="str">
        <f t="shared" si="151"/>
        <v>538_RS_74_4_202425</v>
      </c>
      <c r="AW9425" s="191" t="s">
        <v>92</v>
      </c>
      <c r="AX9425" s="18">
        <v>202425</v>
      </c>
      <c r="AY9425" s="191">
        <v>538</v>
      </c>
      <c r="AZ9425" s="191">
        <v>74</v>
      </c>
      <c r="BA9425" s="191">
        <v>4</v>
      </c>
      <c r="BB9425" s="191">
        <v>4427.0995999999996</v>
      </c>
    </row>
    <row r="9426" spans="48:54" x14ac:dyDescent="0.2">
      <c r="AV9426" s="191" t="str">
        <f t="shared" si="151"/>
        <v>540_RS_74_4_202425</v>
      </c>
      <c r="AW9426" s="191" t="s">
        <v>92</v>
      </c>
      <c r="AX9426" s="18">
        <v>202425</v>
      </c>
      <c r="AY9426" s="191">
        <v>540</v>
      </c>
      <c r="AZ9426" s="191">
        <v>74</v>
      </c>
      <c r="BA9426" s="191">
        <v>4</v>
      </c>
      <c r="BB9426" s="191">
        <v>17279.758000000002</v>
      </c>
    </row>
    <row r="9427" spans="48:54" x14ac:dyDescent="0.2">
      <c r="AV9427" s="191" t="str">
        <f t="shared" si="151"/>
        <v>542_RS_74_4_202425</v>
      </c>
      <c r="AW9427" s="191" t="s">
        <v>92</v>
      </c>
      <c r="AX9427" s="18">
        <v>202425</v>
      </c>
      <c r="AY9427" s="191">
        <v>542</v>
      </c>
      <c r="AZ9427" s="191">
        <v>74</v>
      </c>
      <c r="BA9427" s="191">
        <v>4</v>
      </c>
      <c r="BB9427" s="191">
        <v>2511.123</v>
      </c>
    </row>
    <row r="9428" spans="48:54" x14ac:dyDescent="0.2">
      <c r="AV9428" s="191" t="str">
        <f t="shared" si="151"/>
        <v>544_RS_74_4_202425</v>
      </c>
      <c r="AW9428" s="191" t="s">
        <v>92</v>
      </c>
      <c r="AX9428" s="18">
        <v>202425</v>
      </c>
      <c r="AY9428" s="191">
        <v>544</v>
      </c>
      <c r="AZ9428" s="191">
        <v>74</v>
      </c>
      <c r="BA9428" s="191">
        <v>4</v>
      </c>
      <c r="BB9428" s="191">
        <v>2648.0559399999997</v>
      </c>
    </row>
    <row r="9429" spans="48:54" x14ac:dyDescent="0.2">
      <c r="AV9429" s="191" t="str">
        <f t="shared" si="151"/>
        <v>545_RS_74_4_202425</v>
      </c>
      <c r="AW9429" s="191" t="s">
        <v>92</v>
      </c>
      <c r="AX9429" s="18">
        <v>202425</v>
      </c>
      <c r="AY9429" s="191">
        <v>545</v>
      </c>
      <c r="AZ9429" s="191">
        <v>74</v>
      </c>
      <c r="BA9429" s="191">
        <v>4</v>
      </c>
      <c r="BB9429" s="191">
        <v>1933.6969999999999</v>
      </c>
    </row>
    <row r="9430" spans="48:54" x14ac:dyDescent="0.2">
      <c r="AV9430" s="191" t="str">
        <f t="shared" si="151"/>
        <v>546_RS_74_4_202425</v>
      </c>
      <c r="AW9430" s="191" t="s">
        <v>92</v>
      </c>
      <c r="AX9430" s="18">
        <v>202425</v>
      </c>
      <c r="AY9430" s="191">
        <v>546</v>
      </c>
      <c r="AZ9430" s="191">
        <v>74</v>
      </c>
      <c r="BA9430" s="191">
        <v>4</v>
      </c>
      <c r="BB9430" s="191">
        <v>4247.7619999999997</v>
      </c>
    </row>
    <row r="9431" spans="48:54" x14ac:dyDescent="0.2">
      <c r="AV9431" s="191" t="str">
        <f t="shared" si="151"/>
        <v>548_RS_74_4_202425</v>
      </c>
      <c r="AW9431" s="191" t="s">
        <v>92</v>
      </c>
      <c r="AX9431" s="18">
        <v>202425</v>
      </c>
      <c r="AY9431" s="191">
        <v>548</v>
      </c>
      <c r="AZ9431" s="191">
        <v>74</v>
      </c>
      <c r="BA9431" s="191">
        <v>4</v>
      </c>
      <c r="BB9431" s="191">
        <v>7530.0209999999997</v>
      </c>
    </row>
    <row r="9432" spans="48:54" x14ac:dyDescent="0.2">
      <c r="AV9432" s="191" t="str">
        <f t="shared" si="151"/>
        <v>550_RS_74_4_202425</v>
      </c>
      <c r="AW9432" s="191" t="s">
        <v>92</v>
      </c>
      <c r="AX9432" s="18">
        <v>202425</v>
      </c>
      <c r="AY9432" s="191">
        <v>550</v>
      </c>
      <c r="AZ9432" s="191">
        <v>74</v>
      </c>
      <c r="BA9432" s="191">
        <v>4</v>
      </c>
      <c r="BB9432" s="191">
        <v>8544.9029999999984</v>
      </c>
    </row>
    <row r="9433" spans="48:54" x14ac:dyDescent="0.2">
      <c r="AV9433" s="191" t="str">
        <f t="shared" si="151"/>
        <v>552_RS_74_4_202425</v>
      </c>
      <c r="AW9433" s="191" t="s">
        <v>92</v>
      </c>
      <c r="AX9433" s="18">
        <v>202425</v>
      </c>
      <c r="AY9433" s="191">
        <v>552</v>
      </c>
      <c r="AZ9433" s="191">
        <v>74</v>
      </c>
      <c r="BA9433" s="191">
        <v>4</v>
      </c>
      <c r="BB9433" s="191">
        <v>40339.521000000001</v>
      </c>
    </row>
    <row r="9434" spans="48:54" x14ac:dyDescent="0.2">
      <c r="AV9434" s="191" t="str">
        <f t="shared" si="151"/>
        <v>562_RS_74_4_202425</v>
      </c>
      <c r="AW9434" s="191" t="s">
        <v>92</v>
      </c>
      <c r="AX9434" s="18">
        <v>202425</v>
      </c>
      <c r="AY9434" s="191">
        <v>562</v>
      </c>
      <c r="AZ9434" s="191">
        <v>74</v>
      </c>
      <c r="BA9434" s="191">
        <v>4</v>
      </c>
      <c r="BB9434" s="191">
        <v>0</v>
      </c>
    </row>
    <row r="9435" spans="48:54" x14ac:dyDescent="0.2">
      <c r="AV9435" s="191" t="str">
        <f t="shared" si="151"/>
        <v>564_RS_74_4_202425</v>
      </c>
      <c r="AW9435" s="191" t="s">
        <v>92</v>
      </c>
      <c r="AX9435" s="18">
        <v>202425</v>
      </c>
      <c r="AY9435" s="191">
        <v>564</v>
      </c>
      <c r="AZ9435" s="191">
        <v>74</v>
      </c>
      <c r="BA9435" s="191">
        <v>4</v>
      </c>
      <c r="BB9435" s="191">
        <v>0</v>
      </c>
    </row>
    <row r="9436" spans="48:54" x14ac:dyDescent="0.2">
      <c r="AV9436" s="191" t="str">
        <f t="shared" si="151"/>
        <v>566_RS_74_4_202425</v>
      </c>
      <c r="AW9436" s="191" t="s">
        <v>92</v>
      </c>
      <c r="AX9436" s="18">
        <v>202425</v>
      </c>
      <c r="AY9436" s="191">
        <v>566</v>
      </c>
      <c r="AZ9436" s="191">
        <v>74</v>
      </c>
      <c r="BA9436" s="191">
        <v>4</v>
      </c>
      <c r="BB9436" s="191">
        <v>1240</v>
      </c>
    </row>
    <row r="9437" spans="48:54" x14ac:dyDescent="0.2">
      <c r="AV9437" s="191" t="str">
        <f t="shared" si="151"/>
        <v>568_RS_74_4_202425</v>
      </c>
      <c r="AW9437" s="191" t="s">
        <v>92</v>
      </c>
      <c r="AX9437" s="18">
        <v>202425</v>
      </c>
      <c r="AY9437" s="191">
        <v>568</v>
      </c>
      <c r="AZ9437" s="191">
        <v>74</v>
      </c>
      <c r="BA9437" s="191">
        <v>4</v>
      </c>
      <c r="BB9437" s="191">
        <v>4296.1750000000002</v>
      </c>
    </row>
    <row r="9438" spans="48:54" x14ac:dyDescent="0.2">
      <c r="AV9438" s="191" t="str">
        <f t="shared" si="151"/>
        <v>572_RS_74_4_202425</v>
      </c>
      <c r="AW9438" s="191" t="s">
        <v>92</v>
      </c>
      <c r="AX9438" s="18">
        <v>202425</v>
      </c>
      <c r="AY9438" s="191">
        <v>572</v>
      </c>
      <c r="AZ9438" s="191">
        <v>74</v>
      </c>
      <c r="BA9438" s="191">
        <v>4</v>
      </c>
      <c r="BB9438" s="191">
        <v>3260.0590000000002</v>
      </c>
    </row>
    <row r="9439" spans="48:54" x14ac:dyDescent="0.2">
      <c r="AV9439" s="191" t="str">
        <f t="shared" si="151"/>
        <v>574_RS_74_4_202425</v>
      </c>
      <c r="AW9439" s="191" t="s">
        <v>92</v>
      </c>
      <c r="AX9439" s="18">
        <v>202425</v>
      </c>
      <c r="AY9439" s="191">
        <v>574</v>
      </c>
      <c r="AZ9439" s="191">
        <v>74</v>
      </c>
      <c r="BA9439" s="191">
        <v>4</v>
      </c>
      <c r="BB9439" s="191">
        <v>1949.6369999999999</v>
      </c>
    </row>
    <row r="9440" spans="48:54" x14ac:dyDescent="0.2">
      <c r="AV9440" s="191" t="str">
        <f t="shared" si="151"/>
        <v>576_RS_74_4_202425</v>
      </c>
      <c r="AW9440" s="191" t="s">
        <v>92</v>
      </c>
      <c r="AX9440" s="18">
        <v>202425</v>
      </c>
      <c r="AY9440" s="191">
        <v>576</v>
      </c>
      <c r="AZ9440" s="191">
        <v>74</v>
      </c>
      <c r="BA9440" s="191">
        <v>4</v>
      </c>
      <c r="BB9440" s="191">
        <v>4856.2910000000002</v>
      </c>
    </row>
    <row r="9441" spans="48:54" x14ac:dyDescent="0.2">
      <c r="AV9441" s="191" t="str">
        <f t="shared" si="151"/>
        <v>582_RS_74_4_202425</v>
      </c>
      <c r="AW9441" s="191" t="s">
        <v>92</v>
      </c>
      <c r="AX9441" s="18">
        <v>202425</v>
      </c>
      <c r="AY9441" s="191">
        <v>582</v>
      </c>
      <c r="AZ9441" s="191">
        <v>74</v>
      </c>
      <c r="BA9441" s="191">
        <v>4</v>
      </c>
      <c r="BB9441" s="191">
        <v>0</v>
      </c>
    </row>
    <row r="9442" spans="48:54" x14ac:dyDescent="0.2">
      <c r="AV9442" s="191" t="str">
        <f t="shared" si="151"/>
        <v>584_RS_74_4_202425</v>
      </c>
      <c r="AW9442" s="191" t="s">
        <v>92</v>
      </c>
      <c r="AX9442" s="18">
        <v>202425</v>
      </c>
      <c r="AY9442" s="191">
        <v>584</v>
      </c>
      <c r="AZ9442" s="191">
        <v>74</v>
      </c>
      <c r="BA9442" s="191">
        <v>4</v>
      </c>
      <c r="BB9442" s="191">
        <v>0</v>
      </c>
    </row>
    <row r="9443" spans="48:54" x14ac:dyDescent="0.2">
      <c r="AV9443" s="191" t="str">
        <f t="shared" si="151"/>
        <v>586_RS_74_4_202425</v>
      </c>
      <c r="AW9443" s="191" t="s">
        <v>92</v>
      </c>
      <c r="AX9443" s="18">
        <v>202425</v>
      </c>
      <c r="AY9443" s="191">
        <v>586</v>
      </c>
      <c r="AZ9443" s="191">
        <v>74</v>
      </c>
      <c r="BA9443" s="191">
        <v>4</v>
      </c>
      <c r="BB9443" s="191">
        <v>0</v>
      </c>
    </row>
    <row r="9444" spans="48:54" x14ac:dyDescent="0.2">
      <c r="AV9444" s="191" t="str">
        <f t="shared" si="151"/>
        <v>512_RS_75_4_202425</v>
      </c>
      <c r="AW9444" s="191" t="s">
        <v>92</v>
      </c>
      <c r="AX9444" s="18">
        <v>202425</v>
      </c>
      <c r="AY9444" s="191">
        <v>512</v>
      </c>
      <c r="AZ9444" s="191">
        <v>75</v>
      </c>
      <c r="BA9444" s="191">
        <v>4</v>
      </c>
      <c r="BB9444" s="191">
        <v>0</v>
      </c>
    </row>
    <row r="9445" spans="48:54" x14ac:dyDescent="0.2">
      <c r="AV9445" s="191" t="str">
        <f t="shared" si="151"/>
        <v>514_RS_75_4_202425</v>
      </c>
      <c r="AW9445" s="191" t="s">
        <v>92</v>
      </c>
      <c r="AX9445" s="18">
        <v>202425</v>
      </c>
      <c r="AY9445" s="191">
        <v>514</v>
      </c>
      <c r="AZ9445" s="191">
        <v>75</v>
      </c>
      <c r="BA9445" s="191">
        <v>4</v>
      </c>
      <c r="BB9445" s="191">
        <v>0</v>
      </c>
    </row>
    <row r="9446" spans="48:54" x14ac:dyDescent="0.2">
      <c r="AV9446" s="191" t="str">
        <f t="shared" si="151"/>
        <v>516_RS_75_4_202425</v>
      </c>
      <c r="AW9446" s="191" t="s">
        <v>92</v>
      </c>
      <c r="AX9446" s="18">
        <v>202425</v>
      </c>
      <c r="AY9446" s="191">
        <v>516</v>
      </c>
      <c r="AZ9446" s="191">
        <v>75</v>
      </c>
      <c r="BA9446" s="191">
        <v>4</v>
      </c>
      <c r="BB9446" s="191">
        <v>0</v>
      </c>
    </row>
    <row r="9447" spans="48:54" x14ac:dyDescent="0.2">
      <c r="AV9447" s="191" t="str">
        <f t="shared" si="151"/>
        <v>518_RS_75_4_202425</v>
      </c>
      <c r="AW9447" s="191" t="s">
        <v>92</v>
      </c>
      <c r="AX9447" s="18">
        <v>202425</v>
      </c>
      <c r="AY9447" s="191">
        <v>518</v>
      </c>
      <c r="AZ9447" s="191">
        <v>75</v>
      </c>
      <c r="BA9447" s="191">
        <v>4</v>
      </c>
      <c r="BB9447" s="191">
        <v>0</v>
      </c>
    </row>
    <row r="9448" spans="48:54" x14ac:dyDescent="0.2">
      <c r="AV9448" s="191" t="str">
        <f t="shared" si="151"/>
        <v>520_RS_75_4_202425</v>
      </c>
      <c r="AW9448" s="191" t="s">
        <v>92</v>
      </c>
      <c r="AX9448" s="18">
        <v>202425</v>
      </c>
      <c r="AY9448" s="191">
        <v>520</v>
      </c>
      <c r="AZ9448" s="191">
        <v>75</v>
      </c>
      <c r="BA9448" s="191">
        <v>4</v>
      </c>
      <c r="BB9448" s="191">
        <v>0</v>
      </c>
    </row>
    <row r="9449" spans="48:54" x14ac:dyDescent="0.2">
      <c r="AV9449" s="191" t="str">
        <f t="shared" si="151"/>
        <v>522_RS_75_4_202425</v>
      </c>
      <c r="AW9449" s="191" t="s">
        <v>92</v>
      </c>
      <c r="AX9449" s="18">
        <v>202425</v>
      </c>
      <c r="AY9449" s="191">
        <v>522</v>
      </c>
      <c r="AZ9449" s="191">
        <v>75</v>
      </c>
      <c r="BA9449" s="191">
        <v>4</v>
      </c>
      <c r="BB9449" s="191">
        <v>0</v>
      </c>
    </row>
    <row r="9450" spans="48:54" x14ac:dyDescent="0.2">
      <c r="AV9450" s="191" t="str">
        <f t="shared" si="151"/>
        <v>524_RS_75_4_202425</v>
      </c>
      <c r="AW9450" s="191" t="s">
        <v>92</v>
      </c>
      <c r="AX9450" s="18">
        <v>202425</v>
      </c>
      <c r="AY9450" s="191">
        <v>524</v>
      </c>
      <c r="AZ9450" s="191">
        <v>75</v>
      </c>
      <c r="BA9450" s="191">
        <v>4</v>
      </c>
      <c r="BB9450" s="191">
        <v>0</v>
      </c>
    </row>
    <row r="9451" spans="48:54" x14ac:dyDescent="0.2">
      <c r="AV9451" s="191" t="str">
        <f t="shared" si="151"/>
        <v>526_RS_75_4_202425</v>
      </c>
      <c r="AW9451" s="191" t="s">
        <v>92</v>
      </c>
      <c r="AX9451" s="18">
        <v>202425</v>
      </c>
      <c r="AY9451" s="191">
        <v>526</v>
      </c>
      <c r="AZ9451" s="191">
        <v>75</v>
      </c>
      <c r="BA9451" s="191">
        <v>4</v>
      </c>
      <c r="BB9451" s="191">
        <v>0</v>
      </c>
    </row>
    <row r="9452" spans="48:54" x14ac:dyDescent="0.2">
      <c r="AV9452" s="191" t="str">
        <f t="shared" si="151"/>
        <v>528_RS_75_4_202425</v>
      </c>
      <c r="AW9452" s="191" t="s">
        <v>92</v>
      </c>
      <c r="AX9452" s="18">
        <v>202425</v>
      </c>
      <c r="AY9452" s="191">
        <v>528</v>
      </c>
      <c r="AZ9452" s="191">
        <v>75</v>
      </c>
      <c r="BA9452" s="191">
        <v>4</v>
      </c>
      <c r="BB9452" s="191">
        <v>-140</v>
      </c>
    </row>
    <row r="9453" spans="48:54" x14ac:dyDescent="0.2">
      <c r="AV9453" s="191" t="str">
        <f t="shared" si="151"/>
        <v>530_RS_75_4_202425</v>
      </c>
      <c r="AW9453" s="191" t="s">
        <v>92</v>
      </c>
      <c r="AX9453" s="18">
        <v>202425</v>
      </c>
      <c r="AY9453" s="191">
        <v>530</v>
      </c>
      <c r="AZ9453" s="191">
        <v>75</v>
      </c>
      <c r="BA9453" s="191">
        <v>4</v>
      </c>
      <c r="BB9453" s="191">
        <v>0</v>
      </c>
    </row>
    <row r="9454" spans="48:54" x14ac:dyDescent="0.2">
      <c r="AV9454" s="191" t="str">
        <f t="shared" si="151"/>
        <v>532_RS_75_4_202425</v>
      </c>
      <c r="AW9454" s="191" t="s">
        <v>92</v>
      </c>
      <c r="AX9454" s="18">
        <v>202425</v>
      </c>
      <c r="AY9454" s="191">
        <v>532</v>
      </c>
      <c r="AZ9454" s="191">
        <v>75</v>
      </c>
      <c r="BA9454" s="191">
        <v>4</v>
      </c>
      <c r="BB9454" s="191">
        <v>0</v>
      </c>
    </row>
    <row r="9455" spans="48:54" x14ac:dyDescent="0.2">
      <c r="AV9455" s="191" t="str">
        <f t="shared" si="151"/>
        <v>534_RS_75_4_202425</v>
      </c>
      <c r="AW9455" s="191" t="s">
        <v>92</v>
      </c>
      <c r="AX9455" s="18">
        <v>202425</v>
      </c>
      <c r="AY9455" s="191">
        <v>534</v>
      </c>
      <c r="AZ9455" s="191">
        <v>75</v>
      </c>
      <c r="BA9455" s="191">
        <v>4</v>
      </c>
      <c r="BB9455" s="191">
        <v>0</v>
      </c>
    </row>
    <row r="9456" spans="48:54" x14ac:dyDescent="0.2">
      <c r="AV9456" s="191" t="str">
        <f t="shared" si="151"/>
        <v>536_RS_75_4_202425</v>
      </c>
      <c r="AW9456" s="191" t="s">
        <v>92</v>
      </c>
      <c r="AX9456" s="18">
        <v>202425</v>
      </c>
      <c r="AY9456" s="191">
        <v>536</v>
      </c>
      <c r="AZ9456" s="191">
        <v>75</v>
      </c>
      <c r="BA9456" s="191">
        <v>4</v>
      </c>
      <c r="BB9456" s="191">
        <v>0</v>
      </c>
    </row>
    <row r="9457" spans="48:54" x14ac:dyDescent="0.2">
      <c r="AV9457" s="191" t="str">
        <f t="shared" si="151"/>
        <v>538_RS_75_4_202425</v>
      </c>
      <c r="AW9457" s="191" t="s">
        <v>92</v>
      </c>
      <c r="AX9457" s="18">
        <v>202425</v>
      </c>
      <c r="AY9457" s="191">
        <v>538</v>
      </c>
      <c r="AZ9457" s="191">
        <v>75</v>
      </c>
      <c r="BA9457" s="191">
        <v>4</v>
      </c>
      <c r="BB9457" s="191">
        <v>0</v>
      </c>
    </row>
    <row r="9458" spans="48:54" x14ac:dyDescent="0.2">
      <c r="AV9458" s="191" t="str">
        <f t="shared" si="151"/>
        <v>540_RS_75_4_202425</v>
      </c>
      <c r="AW9458" s="191" t="s">
        <v>92</v>
      </c>
      <c r="AX9458" s="18">
        <v>202425</v>
      </c>
      <c r="AY9458" s="191">
        <v>540</v>
      </c>
      <c r="AZ9458" s="191">
        <v>75</v>
      </c>
      <c r="BA9458" s="191">
        <v>4</v>
      </c>
      <c r="BB9458" s="191">
        <v>0</v>
      </c>
    </row>
    <row r="9459" spans="48:54" x14ac:dyDescent="0.2">
      <c r="AV9459" s="191" t="str">
        <f t="shared" si="151"/>
        <v>542_RS_75_4_202425</v>
      </c>
      <c r="AW9459" s="191" t="s">
        <v>92</v>
      </c>
      <c r="AX9459" s="18">
        <v>202425</v>
      </c>
      <c r="AY9459" s="191">
        <v>542</v>
      </c>
      <c r="AZ9459" s="191">
        <v>75</v>
      </c>
      <c r="BA9459" s="191">
        <v>4</v>
      </c>
      <c r="BB9459" s="191">
        <v>0</v>
      </c>
    </row>
    <row r="9460" spans="48:54" x14ac:dyDescent="0.2">
      <c r="AV9460" s="191" t="str">
        <f t="shared" si="151"/>
        <v>544_RS_75_4_202425</v>
      </c>
      <c r="AW9460" s="191" t="s">
        <v>92</v>
      </c>
      <c r="AX9460" s="18">
        <v>202425</v>
      </c>
      <c r="AY9460" s="191">
        <v>544</v>
      </c>
      <c r="AZ9460" s="191">
        <v>75</v>
      </c>
      <c r="BA9460" s="191">
        <v>4</v>
      </c>
      <c r="BB9460" s="191">
        <v>0</v>
      </c>
    </row>
    <row r="9461" spans="48:54" x14ac:dyDescent="0.2">
      <c r="AV9461" s="191" t="str">
        <f t="shared" si="151"/>
        <v>545_RS_75_4_202425</v>
      </c>
      <c r="AW9461" s="191" t="s">
        <v>92</v>
      </c>
      <c r="AX9461" s="18">
        <v>202425</v>
      </c>
      <c r="AY9461" s="191">
        <v>545</v>
      </c>
      <c r="AZ9461" s="191">
        <v>75</v>
      </c>
      <c r="BA9461" s="191">
        <v>4</v>
      </c>
      <c r="BB9461" s="191">
        <v>0</v>
      </c>
    </row>
    <row r="9462" spans="48:54" x14ac:dyDescent="0.2">
      <c r="AV9462" s="191" t="str">
        <f t="shared" si="151"/>
        <v>546_RS_75_4_202425</v>
      </c>
      <c r="AW9462" s="191" t="s">
        <v>92</v>
      </c>
      <c r="AX9462" s="18">
        <v>202425</v>
      </c>
      <c r="AY9462" s="191">
        <v>546</v>
      </c>
      <c r="AZ9462" s="191">
        <v>75</v>
      </c>
      <c r="BA9462" s="191">
        <v>4</v>
      </c>
      <c r="BB9462" s="191">
        <v>0</v>
      </c>
    </row>
    <row r="9463" spans="48:54" x14ac:dyDescent="0.2">
      <c r="AV9463" s="191" t="str">
        <f t="shared" si="151"/>
        <v>548_RS_75_4_202425</v>
      </c>
      <c r="AW9463" s="191" t="s">
        <v>92</v>
      </c>
      <c r="AX9463" s="18">
        <v>202425</v>
      </c>
      <c r="AY9463" s="191">
        <v>548</v>
      </c>
      <c r="AZ9463" s="191">
        <v>75</v>
      </c>
      <c r="BA9463" s="191">
        <v>4</v>
      </c>
      <c r="BB9463" s="191">
        <v>0</v>
      </c>
    </row>
    <row r="9464" spans="48:54" x14ac:dyDescent="0.2">
      <c r="AV9464" s="191" t="str">
        <f t="shared" si="151"/>
        <v>550_RS_75_4_202425</v>
      </c>
      <c r="AW9464" s="191" t="s">
        <v>92</v>
      </c>
      <c r="AX9464" s="18">
        <v>202425</v>
      </c>
      <c r="AY9464" s="191">
        <v>550</v>
      </c>
      <c r="AZ9464" s="191">
        <v>75</v>
      </c>
      <c r="BA9464" s="191">
        <v>4</v>
      </c>
      <c r="BB9464" s="191">
        <v>0</v>
      </c>
    </row>
    <row r="9465" spans="48:54" x14ac:dyDescent="0.2">
      <c r="AV9465" s="191" t="str">
        <f t="shared" si="151"/>
        <v>552_RS_75_4_202425</v>
      </c>
      <c r="AW9465" s="191" t="s">
        <v>92</v>
      </c>
      <c r="AX9465" s="18">
        <v>202425</v>
      </c>
      <c r="AY9465" s="191">
        <v>552</v>
      </c>
      <c r="AZ9465" s="191">
        <v>75</v>
      </c>
      <c r="BA9465" s="191">
        <v>4</v>
      </c>
      <c r="BB9465" s="191">
        <v>0</v>
      </c>
    </row>
    <row r="9466" spans="48:54" x14ac:dyDescent="0.2">
      <c r="AV9466" s="191" t="str">
        <f t="shared" si="151"/>
        <v>562_RS_75_4_202425</v>
      </c>
      <c r="AW9466" s="191" t="s">
        <v>92</v>
      </c>
      <c r="AX9466" s="18">
        <v>202425</v>
      </c>
      <c r="AY9466" s="191">
        <v>562</v>
      </c>
      <c r="AZ9466" s="191">
        <v>75</v>
      </c>
      <c r="BA9466" s="191">
        <v>4</v>
      </c>
      <c r="BB9466" s="191">
        <v>0</v>
      </c>
    </row>
    <row r="9467" spans="48:54" x14ac:dyDescent="0.2">
      <c r="AV9467" s="191" t="str">
        <f t="shared" si="151"/>
        <v>564_RS_75_4_202425</v>
      </c>
      <c r="AW9467" s="191" t="s">
        <v>92</v>
      </c>
      <c r="AX9467" s="18">
        <v>202425</v>
      </c>
      <c r="AY9467" s="191">
        <v>564</v>
      </c>
      <c r="AZ9467" s="191">
        <v>75</v>
      </c>
      <c r="BA9467" s="191">
        <v>4</v>
      </c>
      <c r="BB9467" s="191">
        <v>0</v>
      </c>
    </row>
    <row r="9468" spans="48:54" x14ac:dyDescent="0.2">
      <c r="AV9468" s="191" t="str">
        <f t="shared" si="151"/>
        <v>566_RS_75_4_202425</v>
      </c>
      <c r="AW9468" s="191" t="s">
        <v>92</v>
      </c>
      <c r="AX9468" s="18">
        <v>202425</v>
      </c>
      <c r="AY9468" s="191">
        <v>566</v>
      </c>
      <c r="AZ9468" s="191">
        <v>75</v>
      </c>
      <c r="BA9468" s="191">
        <v>4</v>
      </c>
      <c r="BB9468" s="191">
        <v>0</v>
      </c>
    </row>
    <row r="9469" spans="48:54" x14ac:dyDescent="0.2">
      <c r="AV9469" s="191" t="str">
        <f t="shared" si="151"/>
        <v>568_RS_75_4_202425</v>
      </c>
      <c r="AW9469" s="191" t="s">
        <v>92</v>
      </c>
      <c r="AX9469" s="18">
        <v>202425</v>
      </c>
      <c r="AY9469" s="191">
        <v>568</v>
      </c>
      <c r="AZ9469" s="191">
        <v>75</v>
      </c>
      <c r="BA9469" s="191">
        <v>4</v>
      </c>
      <c r="BB9469" s="191">
        <v>0</v>
      </c>
    </row>
    <row r="9470" spans="48:54" x14ac:dyDescent="0.2">
      <c r="AV9470" s="191" t="str">
        <f t="shared" si="151"/>
        <v>572_RS_75_4_202425</v>
      </c>
      <c r="AW9470" s="191" t="s">
        <v>92</v>
      </c>
      <c r="AX9470" s="18">
        <v>202425</v>
      </c>
      <c r="AY9470" s="191">
        <v>572</v>
      </c>
      <c r="AZ9470" s="191">
        <v>75</v>
      </c>
      <c r="BA9470" s="191">
        <v>4</v>
      </c>
      <c r="BB9470" s="191">
        <v>0</v>
      </c>
    </row>
    <row r="9471" spans="48:54" x14ac:dyDescent="0.2">
      <c r="AV9471" s="191" t="str">
        <f t="shared" si="151"/>
        <v>574_RS_75_4_202425</v>
      </c>
      <c r="AW9471" s="191" t="s">
        <v>92</v>
      </c>
      <c r="AX9471" s="18">
        <v>202425</v>
      </c>
      <c r="AY9471" s="191">
        <v>574</v>
      </c>
      <c r="AZ9471" s="191">
        <v>75</v>
      </c>
      <c r="BA9471" s="191">
        <v>4</v>
      </c>
      <c r="BB9471" s="191">
        <v>0</v>
      </c>
    </row>
    <row r="9472" spans="48:54" x14ac:dyDescent="0.2">
      <c r="AV9472" s="191" t="str">
        <f t="shared" si="151"/>
        <v>576_RS_75_4_202425</v>
      </c>
      <c r="AW9472" s="191" t="s">
        <v>92</v>
      </c>
      <c r="AX9472" s="18">
        <v>202425</v>
      </c>
      <c r="AY9472" s="191">
        <v>576</v>
      </c>
      <c r="AZ9472" s="191">
        <v>75</v>
      </c>
      <c r="BA9472" s="191">
        <v>4</v>
      </c>
      <c r="BB9472" s="191">
        <v>0</v>
      </c>
    </row>
    <row r="9473" spans="48:54" x14ac:dyDescent="0.2">
      <c r="AV9473" s="191" t="str">
        <f t="shared" si="151"/>
        <v>582_RS_75_4_202425</v>
      </c>
      <c r="AW9473" s="191" t="s">
        <v>92</v>
      </c>
      <c r="AX9473" s="18">
        <v>202425</v>
      </c>
      <c r="AY9473" s="191">
        <v>582</v>
      </c>
      <c r="AZ9473" s="191">
        <v>75</v>
      </c>
      <c r="BA9473" s="191">
        <v>4</v>
      </c>
      <c r="BB9473" s="191">
        <v>0</v>
      </c>
    </row>
    <row r="9474" spans="48:54" x14ac:dyDescent="0.2">
      <c r="AV9474" s="191" t="str">
        <f t="shared" si="151"/>
        <v>584_RS_75_4_202425</v>
      </c>
      <c r="AW9474" s="191" t="s">
        <v>92</v>
      </c>
      <c r="AX9474" s="18">
        <v>202425</v>
      </c>
      <c r="AY9474" s="191">
        <v>584</v>
      </c>
      <c r="AZ9474" s="191">
        <v>75</v>
      </c>
      <c r="BA9474" s="191">
        <v>4</v>
      </c>
      <c r="BB9474" s="191">
        <v>0</v>
      </c>
    </row>
    <row r="9475" spans="48:54" x14ac:dyDescent="0.2">
      <c r="AV9475" s="191" t="str">
        <f t="shared" si="151"/>
        <v>586_RS_75_4_202425</v>
      </c>
      <c r="AW9475" s="191" t="s">
        <v>92</v>
      </c>
      <c r="AX9475" s="18">
        <v>202425</v>
      </c>
      <c r="AY9475" s="191">
        <v>586</v>
      </c>
      <c r="AZ9475" s="191">
        <v>75</v>
      </c>
      <c r="BA9475" s="191">
        <v>4</v>
      </c>
      <c r="BB9475" s="191">
        <v>0</v>
      </c>
    </row>
    <row r="9476" spans="48:54" x14ac:dyDescent="0.2">
      <c r="AV9476" s="191" t="str">
        <f t="shared" ref="AV9476:AV9539" si="152">AY9476&amp;"_"&amp;AW9476&amp;"_"&amp;AZ9476&amp;"_"&amp;BA9476&amp;"_"&amp;AX9476</f>
        <v>512_RS_76_4_202425</v>
      </c>
      <c r="AW9476" s="191" t="s">
        <v>92</v>
      </c>
      <c r="AX9476" s="18">
        <v>202425</v>
      </c>
      <c r="AY9476" s="191">
        <v>512</v>
      </c>
      <c r="AZ9476" s="191">
        <v>76</v>
      </c>
      <c r="BA9476" s="191">
        <v>4</v>
      </c>
      <c r="BB9476" s="191">
        <v>5268</v>
      </c>
    </row>
    <row r="9477" spans="48:54" x14ac:dyDescent="0.2">
      <c r="AV9477" s="191" t="str">
        <f t="shared" si="152"/>
        <v>514_RS_76_4_202425</v>
      </c>
      <c r="AW9477" s="191" t="s">
        <v>92</v>
      </c>
      <c r="AX9477" s="18">
        <v>202425</v>
      </c>
      <c r="AY9477" s="191">
        <v>514</v>
      </c>
      <c r="AZ9477" s="191">
        <v>76</v>
      </c>
      <c r="BA9477" s="191">
        <v>4</v>
      </c>
      <c r="BB9477" s="191">
        <v>5052.1660000000002</v>
      </c>
    </row>
    <row r="9478" spans="48:54" x14ac:dyDescent="0.2">
      <c r="AV9478" s="191" t="str">
        <f t="shared" si="152"/>
        <v>516_RS_76_4_202425</v>
      </c>
      <c r="AW9478" s="191" t="s">
        <v>92</v>
      </c>
      <c r="AX9478" s="18">
        <v>202425</v>
      </c>
      <c r="AY9478" s="191">
        <v>516</v>
      </c>
      <c r="AZ9478" s="191">
        <v>76</v>
      </c>
      <c r="BA9478" s="191">
        <v>4</v>
      </c>
      <c r="BB9478" s="191">
        <v>8406.2610000000004</v>
      </c>
    </row>
    <row r="9479" spans="48:54" x14ac:dyDescent="0.2">
      <c r="AV9479" s="191" t="str">
        <f t="shared" si="152"/>
        <v>518_RS_76_4_202425</v>
      </c>
      <c r="AW9479" s="191" t="s">
        <v>92</v>
      </c>
      <c r="AX9479" s="18">
        <v>202425</v>
      </c>
      <c r="AY9479" s="191">
        <v>518</v>
      </c>
      <c r="AZ9479" s="191">
        <v>76</v>
      </c>
      <c r="BA9479" s="191">
        <v>4</v>
      </c>
      <c r="BB9479" s="191">
        <v>10336.381224476643</v>
      </c>
    </row>
    <row r="9480" spans="48:54" x14ac:dyDescent="0.2">
      <c r="AV9480" s="191" t="str">
        <f t="shared" si="152"/>
        <v>520_RS_76_4_202425</v>
      </c>
      <c r="AW9480" s="191" t="s">
        <v>92</v>
      </c>
      <c r="AX9480" s="18">
        <v>202425</v>
      </c>
      <c r="AY9480" s="191">
        <v>520</v>
      </c>
      <c r="AZ9480" s="191">
        <v>76</v>
      </c>
      <c r="BA9480" s="191">
        <v>4</v>
      </c>
      <c r="BB9480" s="191">
        <v>15363.454</v>
      </c>
    </row>
    <row r="9481" spans="48:54" x14ac:dyDescent="0.2">
      <c r="AV9481" s="191" t="str">
        <f t="shared" si="152"/>
        <v>522_RS_76_4_202425</v>
      </c>
      <c r="AW9481" s="191" t="s">
        <v>92</v>
      </c>
      <c r="AX9481" s="18">
        <v>202425</v>
      </c>
      <c r="AY9481" s="191">
        <v>522</v>
      </c>
      <c r="AZ9481" s="191">
        <v>76</v>
      </c>
      <c r="BA9481" s="191">
        <v>4</v>
      </c>
      <c r="BB9481" s="191">
        <v>25233.484500000002</v>
      </c>
    </row>
    <row r="9482" spans="48:54" x14ac:dyDescent="0.2">
      <c r="AV9482" s="191" t="str">
        <f t="shared" si="152"/>
        <v>524_RS_76_4_202425</v>
      </c>
      <c r="AW9482" s="191" t="s">
        <v>92</v>
      </c>
      <c r="AX9482" s="18">
        <v>202425</v>
      </c>
      <c r="AY9482" s="191">
        <v>524</v>
      </c>
      <c r="AZ9482" s="191">
        <v>76</v>
      </c>
      <c r="BA9482" s="191">
        <v>4</v>
      </c>
      <c r="BB9482" s="191">
        <v>13556.54933</v>
      </c>
    </row>
    <row r="9483" spans="48:54" x14ac:dyDescent="0.2">
      <c r="AV9483" s="191" t="str">
        <f t="shared" si="152"/>
        <v>526_RS_76_4_202425</v>
      </c>
      <c r="AW9483" s="191" t="s">
        <v>92</v>
      </c>
      <c r="AX9483" s="18">
        <v>202425</v>
      </c>
      <c r="AY9483" s="191">
        <v>526</v>
      </c>
      <c r="AZ9483" s="191">
        <v>76</v>
      </c>
      <c r="BA9483" s="191">
        <v>4</v>
      </c>
      <c r="BB9483" s="191">
        <v>4930.6719999999996</v>
      </c>
    </row>
    <row r="9484" spans="48:54" x14ac:dyDescent="0.2">
      <c r="AV9484" s="191" t="str">
        <f t="shared" si="152"/>
        <v>528_RS_76_4_202425</v>
      </c>
      <c r="AW9484" s="191" t="s">
        <v>92</v>
      </c>
      <c r="AX9484" s="18">
        <v>202425</v>
      </c>
      <c r="AY9484" s="191">
        <v>528</v>
      </c>
      <c r="AZ9484" s="191">
        <v>76</v>
      </c>
      <c r="BA9484" s="191">
        <v>4</v>
      </c>
      <c r="BB9484" s="191">
        <v>7697</v>
      </c>
    </row>
    <row r="9485" spans="48:54" x14ac:dyDescent="0.2">
      <c r="AV9485" s="191" t="str">
        <f t="shared" si="152"/>
        <v>530_RS_76_4_202425</v>
      </c>
      <c r="AW9485" s="191" t="s">
        <v>92</v>
      </c>
      <c r="AX9485" s="18">
        <v>202425</v>
      </c>
      <c r="AY9485" s="191">
        <v>530</v>
      </c>
      <c r="AZ9485" s="191">
        <v>76</v>
      </c>
      <c r="BA9485" s="191">
        <v>4</v>
      </c>
      <c r="BB9485" s="191">
        <v>16662.649010000001</v>
      </c>
    </row>
    <row r="9486" spans="48:54" x14ac:dyDescent="0.2">
      <c r="AV9486" s="191" t="str">
        <f t="shared" si="152"/>
        <v>532_RS_76_4_202425</v>
      </c>
      <c r="AW9486" s="191" t="s">
        <v>92</v>
      </c>
      <c r="AX9486" s="18">
        <v>202425</v>
      </c>
      <c r="AY9486" s="191">
        <v>532</v>
      </c>
      <c r="AZ9486" s="191">
        <v>76</v>
      </c>
      <c r="BA9486" s="191">
        <v>4</v>
      </c>
      <c r="BB9486" s="191">
        <v>17810.968000000001</v>
      </c>
    </row>
    <row r="9487" spans="48:54" x14ac:dyDescent="0.2">
      <c r="AV9487" s="191" t="str">
        <f t="shared" si="152"/>
        <v>534_RS_76_4_202425</v>
      </c>
      <c r="AW9487" s="191" t="s">
        <v>92</v>
      </c>
      <c r="AX9487" s="18">
        <v>202425</v>
      </c>
      <c r="AY9487" s="191">
        <v>534</v>
      </c>
      <c r="AZ9487" s="191">
        <v>76</v>
      </c>
      <c r="BA9487" s="191">
        <v>4</v>
      </c>
      <c r="BB9487" s="191">
        <v>9731.3306200000006</v>
      </c>
    </row>
    <row r="9488" spans="48:54" x14ac:dyDescent="0.2">
      <c r="AV9488" s="191" t="str">
        <f t="shared" si="152"/>
        <v>536_RS_76_4_202425</v>
      </c>
      <c r="AW9488" s="191" t="s">
        <v>92</v>
      </c>
      <c r="AX9488" s="18">
        <v>202425</v>
      </c>
      <c r="AY9488" s="191">
        <v>536</v>
      </c>
      <c r="AZ9488" s="191">
        <v>76</v>
      </c>
      <c r="BA9488" s="191">
        <v>4</v>
      </c>
      <c r="BB9488" s="191">
        <v>6099.6710000000003</v>
      </c>
    </row>
    <row r="9489" spans="48:54" x14ac:dyDescent="0.2">
      <c r="AV9489" s="191" t="str">
        <f t="shared" si="152"/>
        <v>538_RS_76_4_202425</v>
      </c>
      <c r="AW9489" s="191" t="s">
        <v>92</v>
      </c>
      <c r="AX9489" s="18">
        <v>202425</v>
      </c>
      <c r="AY9489" s="191">
        <v>538</v>
      </c>
      <c r="AZ9489" s="191">
        <v>76</v>
      </c>
      <c r="BA9489" s="191">
        <v>4</v>
      </c>
      <c r="BB9489" s="191">
        <v>2826.5731400000004</v>
      </c>
    </row>
    <row r="9490" spans="48:54" x14ac:dyDescent="0.2">
      <c r="AV9490" s="191" t="str">
        <f t="shared" si="152"/>
        <v>540_RS_76_4_202425</v>
      </c>
      <c r="AW9490" s="191" t="s">
        <v>92</v>
      </c>
      <c r="AX9490" s="18">
        <v>202425</v>
      </c>
      <c r="AY9490" s="191">
        <v>540</v>
      </c>
      <c r="AZ9490" s="191">
        <v>76</v>
      </c>
      <c r="BA9490" s="191">
        <v>4</v>
      </c>
      <c r="BB9490" s="191">
        <v>10593.182000000001</v>
      </c>
    </row>
    <row r="9491" spans="48:54" x14ac:dyDescent="0.2">
      <c r="AV9491" s="191" t="str">
        <f t="shared" si="152"/>
        <v>542_RS_76_4_202425</v>
      </c>
      <c r="AW9491" s="191" t="s">
        <v>92</v>
      </c>
      <c r="AX9491" s="18">
        <v>202425</v>
      </c>
      <c r="AY9491" s="191">
        <v>542</v>
      </c>
      <c r="AZ9491" s="191">
        <v>76</v>
      </c>
      <c r="BA9491" s="191">
        <v>4</v>
      </c>
      <c r="BB9491" s="191">
        <v>5718.732</v>
      </c>
    </row>
    <row r="9492" spans="48:54" x14ac:dyDescent="0.2">
      <c r="AV9492" s="191" t="str">
        <f t="shared" si="152"/>
        <v>544_RS_76_4_202425</v>
      </c>
      <c r="AW9492" s="191" t="s">
        <v>92</v>
      </c>
      <c r="AX9492" s="18">
        <v>202425</v>
      </c>
      <c r="AY9492" s="191">
        <v>544</v>
      </c>
      <c r="AZ9492" s="191">
        <v>76</v>
      </c>
      <c r="BA9492" s="191">
        <v>4</v>
      </c>
      <c r="BB9492" s="191">
        <v>6757.8805899999988</v>
      </c>
    </row>
    <row r="9493" spans="48:54" x14ac:dyDescent="0.2">
      <c r="AV9493" s="191" t="str">
        <f t="shared" si="152"/>
        <v>545_RS_76_4_202425</v>
      </c>
      <c r="AW9493" s="191" t="s">
        <v>92</v>
      </c>
      <c r="AX9493" s="18">
        <v>202425</v>
      </c>
      <c r="AY9493" s="191">
        <v>545</v>
      </c>
      <c r="AZ9493" s="191">
        <v>76</v>
      </c>
      <c r="BA9493" s="191">
        <v>4</v>
      </c>
      <c r="BB9493" s="191">
        <v>8389.7542599999997</v>
      </c>
    </row>
    <row r="9494" spans="48:54" x14ac:dyDescent="0.2">
      <c r="AV9494" s="191" t="str">
        <f t="shared" si="152"/>
        <v>546_RS_76_4_202425</v>
      </c>
      <c r="AW9494" s="191" t="s">
        <v>92</v>
      </c>
      <c r="AX9494" s="18">
        <v>202425</v>
      </c>
      <c r="AY9494" s="191">
        <v>546</v>
      </c>
      <c r="AZ9494" s="191">
        <v>76</v>
      </c>
      <c r="BA9494" s="191">
        <v>4</v>
      </c>
      <c r="BB9494" s="191">
        <v>4874.3829999999998</v>
      </c>
    </row>
    <row r="9495" spans="48:54" x14ac:dyDescent="0.2">
      <c r="AV9495" s="191" t="str">
        <f t="shared" si="152"/>
        <v>548_RS_76_4_202425</v>
      </c>
      <c r="AW9495" s="191" t="s">
        <v>92</v>
      </c>
      <c r="AX9495" s="18">
        <v>202425</v>
      </c>
      <c r="AY9495" s="191">
        <v>548</v>
      </c>
      <c r="AZ9495" s="191">
        <v>76</v>
      </c>
      <c r="BA9495" s="191">
        <v>4</v>
      </c>
      <c r="BB9495" s="191">
        <v>7178.799</v>
      </c>
    </row>
    <row r="9496" spans="48:54" x14ac:dyDescent="0.2">
      <c r="AV9496" s="191" t="str">
        <f t="shared" si="152"/>
        <v>550_RS_76_4_202425</v>
      </c>
      <c r="AW9496" s="191" t="s">
        <v>92</v>
      </c>
      <c r="AX9496" s="18">
        <v>202425</v>
      </c>
      <c r="AY9496" s="191">
        <v>550</v>
      </c>
      <c r="AZ9496" s="191">
        <v>76</v>
      </c>
      <c r="BA9496" s="191">
        <v>4</v>
      </c>
      <c r="BB9496" s="191">
        <v>5809.0512400000007</v>
      </c>
    </row>
    <row r="9497" spans="48:54" x14ac:dyDescent="0.2">
      <c r="AV9497" s="191" t="str">
        <f t="shared" si="152"/>
        <v>552_RS_76_4_202425</v>
      </c>
      <c r="AW9497" s="191" t="s">
        <v>92</v>
      </c>
      <c r="AX9497" s="18">
        <v>202425</v>
      </c>
      <c r="AY9497" s="191">
        <v>552</v>
      </c>
      <c r="AZ9497" s="191">
        <v>76</v>
      </c>
      <c r="BA9497" s="191">
        <v>4</v>
      </c>
      <c r="BB9497" s="191">
        <v>37563.427000000003</v>
      </c>
    </row>
    <row r="9498" spans="48:54" x14ac:dyDescent="0.2">
      <c r="AV9498" s="191" t="str">
        <f t="shared" si="152"/>
        <v>562_RS_76_4_202425</v>
      </c>
      <c r="AW9498" s="191" t="s">
        <v>92</v>
      </c>
      <c r="AX9498" s="18">
        <v>202425</v>
      </c>
      <c r="AY9498" s="191">
        <v>562</v>
      </c>
      <c r="AZ9498" s="191">
        <v>76</v>
      </c>
      <c r="BA9498" s="191">
        <v>4</v>
      </c>
      <c r="BB9498" s="191">
        <v>983</v>
      </c>
    </row>
    <row r="9499" spans="48:54" x14ac:dyDescent="0.2">
      <c r="AV9499" s="191" t="str">
        <f t="shared" si="152"/>
        <v>564_RS_76_4_202425</v>
      </c>
      <c r="AW9499" s="191" t="s">
        <v>92</v>
      </c>
      <c r="AX9499" s="18">
        <v>202425</v>
      </c>
      <c r="AY9499" s="191">
        <v>564</v>
      </c>
      <c r="AZ9499" s="191">
        <v>76</v>
      </c>
      <c r="BA9499" s="191">
        <v>4</v>
      </c>
      <c r="BB9499" s="191">
        <v>0</v>
      </c>
    </row>
    <row r="9500" spans="48:54" x14ac:dyDescent="0.2">
      <c r="AV9500" s="191" t="str">
        <f t="shared" si="152"/>
        <v>566_RS_76_4_202425</v>
      </c>
      <c r="AW9500" s="191" t="s">
        <v>92</v>
      </c>
      <c r="AX9500" s="18">
        <v>202425</v>
      </c>
      <c r="AY9500" s="191">
        <v>566</v>
      </c>
      <c r="AZ9500" s="191">
        <v>76</v>
      </c>
      <c r="BA9500" s="191">
        <v>4</v>
      </c>
      <c r="BB9500" s="191">
        <v>148</v>
      </c>
    </row>
    <row r="9501" spans="48:54" x14ac:dyDescent="0.2">
      <c r="AV9501" s="191" t="str">
        <f t="shared" si="152"/>
        <v>568_RS_76_4_202425</v>
      </c>
      <c r="AW9501" s="191" t="s">
        <v>92</v>
      </c>
      <c r="AX9501" s="18">
        <v>202425</v>
      </c>
      <c r="AY9501" s="191">
        <v>568</v>
      </c>
      <c r="AZ9501" s="191">
        <v>76</v>
      </c>
      <c r="BA9501" s="191">
        <v>4</v>
      </c>
      <c r="BB9501" s="191">
        <v>735.44456000000002</v>
      </c>
    </row>
    <row r="9502" spans="48:54" x14ac:dyDescent="0.2">
      <c r="AV9502" s="191" t="str">
        <f t="shared" si="152"/>
        <v>572_RS_76_4_202425</v>
      </c>
      <c r="AW9502" s="191" t="s">
        <v>92</v>
      </c>
      <c r="AX9502" s="18">
        <v>202425</v>
      </c>
      <c r="AY9502" s="191">
        <v>572</v>
      </c>
      <c r="AZ9502" s="191">
        <v>76</v>
      </c>
      <c r="BA9502" s="191">
        <v>4</v>
      </c>
      <c r="BB9502" s="191">
        <v>1170.386</v>
      </c>
    </row>
    <row r="9503" spans="48:54" x14ac:dyDescent="0.2">
      <c r="AV9503" s="191" t="str">
        <f t="shared" si="152"/>
        <v>574_RS_76_4_202425</v>
      </c>
      <c r="AW9503" s="191" t="s">
        <v>92</v>
      </c>
      <c r="AX9503" s="18">
        <v>202425</v>
      </c>
      <c r="AY9503" s="191">
        <v>574</v>
      </c>
      <c r="AZ9503" s="191">
        <v>76</v>
      </c>
      <c r="BA9503" s="191">
        <v>4</v>
      </c>
      <c r="BB9503" s="191">
        <v>628.67200000000003</v>
      </c>
    </row>
    <row r="9504" spans="48:54" x14ac:dyDescent="0.2">
      <c r="AV9504" s="191" t="str">
        <f t="shared" si="152"/>
        <v>576_RS_76_4_202425</v>
      </c>
      <c r="AW9504" s="191" t="s">
        <v>92</v>
      </c>
      <c r="AX9504" s="18">
        <v>202425</v>
      </c>
      <c r="AY9504" s="191">
        <v>576</v>
      </c>
      <c r="AZ9504" s="191">
        <v>76</v>
      </c>
      <c r="BA9504" s="191">
        <v>4</v>
      </c>
      <c r="BB9504" s="191">
        <v>1124.21</v>
      </c>
    </row>
    <row r="9505" spans="48:54" x14ac:dyDescent="0.2">
      <c r="AV9505" s="191" t="str">
        <f t="shared" si="152"/>
        <v>582_RS_76_4_202425</v>
      </c>
      <c r="AW9505" s="191" t="s">
        <v>92</v>
      </c>
      <c r="AX9505" s="18">
        <v>202425</v>
      </c>
      <c r="AY9505" s="191">
        <v>582</v>
      </c>
      <c r="AZ9505" s="191">
        <v>76</v>
      </c>
      <c r="BA9505" s="191">
        <v>4</v>
      </c>
      <c r="BB9505" s="191">
        <v>0</v>
      </c>
    </row>
    <row r="9506" spans="48:54" x14ac:dyDescent="0.2">
      <c r="AV9506" s="191" t="str">
        <f t="shared" si="152"/>
        <v>584_RS_76_4_202425</v>
      </c>
      <c r="AW9506" s="191" t="s">
        <v>92</v>
      </c>
      <c r="AX9506" s="18">
        <v>202425</v>
      </c>
      <c r="AY9506" s="191">
        <v>584</v>
      </c>
      <c r="AZ9506" s="191">
        <v>76</v>
      </c>
      <c r="BA9506" s="191">
        <v>4</v>
      </c>
      <c r="BB9506" s="191">
        <v>0</v>
      </c>
    </row>
    <row r="9507" spans="48:54" x14ac:dyDescent="0.2">
      <c r="AV9507" s="191" t="str">
        <f t="shared" si="152"/>
        <v>586_RS_76_4_202425</v>
      </c>
      <c r="AW9507" s="191" t="s">
        <v>92</v>
      </c>
      <c r="AX9507" s="18">
        <v>202425</v>
      </c>
      <c r="AY9507" s="191">
        <v>586</v>
      </c>
      <c r="AZ9507" s="191">
        <v>76</v>
      </c>
      <c r="BA9507" s="191">
        <v>4</v>
      </c>
      <c r="BB9507" s="191">
        <v>0</v>
      </c>
    </row>
    <row r="9508" spans="48:54" x14ac:dyDescent="0.2">
      <c r="AV9508" s="191" t="str">
        <f t="shared" si="152"/>
        <v>512_RS_77_1_202425</v>
      </c>
      <c r="AW9508" s="191" t="s">
        <v>92</v>
      </c>
      <c r="AX9508" s="18">
        <v>202425</v>
      </c>
      <c r="AY9508" s="191">
        <v>512</v>
      </c>
      <c r="AZ9508" s="191">
        <v>77</v>
      </c>
      <c r="BA9508" s="191">
        <v>1</v>
      </c>
      <c r="BB9508" s="191">
        <v>0</v>
      </c>
    </row>
    <row r="9509" spans="48:54" x14ac:dyDescent="0.2">
      <c r="AV9509" s="191" t="str">
        <f t="shared" si="152"/>
        <v>514_RS_77_1_202425</v>
      </c>
      <c r="AW9509" s="191" t="s">
        <v>92</v>
      </c>
      <c r="AX9509" s="18">
        <v>202425</v>
      </c>
      <c r="AY9509" s="191">
        <v>514</v>
      </c>
      <c r="AZ9509" s="191">
        <v>77</v>
      </c>
      <c r="BA9509" s="191">
        <v>1</v>
      </c>
      <c r="BB9509" s="191">
        <v>0</v>
      </c>
    </row>
    <row r="9510" spans="48:54" x14ac:dyDescent="0.2">
      <c r="AV9510" s="191" t="str">
        <f t="shared" si="152"/>
        <v>516_RS_77_1_202425</v>
      </c>
      <c r="AW9510" s="191" t="s">
        <v>92</v>
      </c>
      <c r="AX9510" s="18">
        <v>202425</v>
      </c>
      <c r="AY9510" s="191">
        <v>516</v>
      </c>
      <c r="AZ9510" s="191">
        <v>77</v>
      </c>
      <c r="BA9510" s="191">
        <v>1</v>
      </c>
      <c r="BB9510" s="191">
        <v>4.7110000000000003</v>
      </c>
    </row>
    <row r="9511" spans="48:54" x14ac:dyDescent="0.2">
      <c r="AV9511" s="191" t="str">
        <f t="shared" si="152"/>
        <v>518_RS_77_1_202425</v>
      </c>
      <c r="AW9511" s="191" t="s">
        <v>92</v>
      </c>
      <c r="AX9511" s="18">
        <v>202425</v>
      </c>
      <c r="AY9511" s="191">
        <v>518</v>
      </c>
      <c r="AZ9511" s="191">
        <v>77</v>
      </c>
      <c r="BA9511" s="191">
        <v>1</v>
      </c>
      <c r="BB9511" s="191">
        <v>15.654999999999999</v>
      </c>
    </row>
    <row r="9512" spans="48:54" x14ac:dyDescent="0.2">
      <c r="AV9512" s="191" t="str">
        <f t="shared" si="152"/>
        <v>520_RS_77_1_202425</v>
      </c>
      <c r="AW9512" s="191" t="s">
        <v>92</v>
      </c>
      <c r="AX9512" s="18">
        <v>202425</v>
      </c>
      <c r="AY9512" s="191">
        <v>520</v>
      </c>
      <c r="AZ9512" s="191">
        <v>77</v>
      </c>
      <c r="BA9512" s="191">
        <v>1</v>
      </c>
      <c r="BB9512" s="191">
        <v>359.44900000000001</v>
      </c>
    </row>
    <row r="9513" spans="48:54" x14ac:dyDescent="0.2">
      <c r="AV9513" s="191" t="str">
        <f t="shared" si="152"/>
        <v>522_RS_77_1_202425</v>
      </c>
      <c r="AW9513" s="191" t="s">
        <v>92</v>
      </c>
      <c r="AX9513" s="18">
        <v>202425</v>
      </c>
      <c r="AY9513" s="191">
        <v>522</v>
      </c>
      <c r="AZ9513" s="191">
        <v>77</v>
      </c>
      <c r="BA9513" s="191">
        <v>1</v>
      </c>
      <c r="BB9513" s="191">
        <v>159.70143999999999</v>
      </c>
    </row>
    <row r="9514" spans="48:54" x14ac:dyDescent="0.2">
      <c r="AV9514" s="191" t="str">
        <f t="shared" si="152"/>
        <v>524_RS_77_1_202425</v>
      </c>
      <c r="AW9514" s="191" t="s">
        <v>92</v>
      </c>
      <c r="AX9514" s="18">
        <v>202425</v>
      </c>
      <c r="AY9514" s="191">
        <v>524</v>
      </c>
      <c r="AZ9514" s="191">
        <v>77</v>
      </c>
      <c r="BA9514" s="191">
        <v>1</v>
      </c>
      <c r="BB9514" s="191">
        <v>0</v>
      </c>
    </row>
    <row r="9515" spans="48:54" x14ac:dyDescent="0.2">
      <c r="AV9515" s="191" t="str">
        <f t="shared" si="152"/>
        <v>526_RS_77_1_202425</v>
      </c>
      <c r="AW9515" s="191" t="s">
        <v>92</v>
      </c>
      <c r="AX9515" s="18">
        <v>202425</v>
      </c>
      <c r="AY9515" s="191">
        <v>526</v>
      </c>
      <c r="AZ9515" s="191">
        <v>77</v>
      </c>
      <c r="BA9515" s="191">
        <v>1</v>
      </c>
      <c r="BB9515" s="191">
        <v>0</v>
      </c>
    </row>
    <row r="9516" spans="48:54" x14ac:dyDescent="0.2">
      <c r="AV9516" s="191" t="str">
        <f t="shared" si="152"/>
        <v>528_RS_77_1_202425</v>
      </c>
      <c r="AW9516" s="191" t="s">
        <v>92</v>
      </c>
      <c r="AX9516" s="18">
        <v>202425</v>
      </c>
      <c r="AY9516" s="191">
        <v>528</v>
      </c>
      <c r="AZ9516" s="191">
        <v>77</v>
      </c>
      <c r="BA9516" s="191">
        <v>1</v>
      </c>
      <c r="BB9516" s="191">
        <v>347</v>
      </c>
    </row>
    <row r="9517" spans="48:54" x14ac:dyDescent="0.2">
      <c r="AV9517" s="191" t="str">
        <f t="shared" si="152"/>
        <v>530_RS_77_1_202425</v>
      </c>
      <c r="AW9517" s="191" t="s">
        <v>92</v>
      </c>
      <c r="AX9517" s="18">
        <v>202425</v>
      </c>
      <c r="AY9517" s="191">
        <v>530</v>
      </c>
      <c r="AZ9517" s="191">
        <v>77</v>
      </c>
      <c r="BA9517" s="191">
        <v>1</v>
      </c>
      <c r="BB9517" s="191">
        <v>0</v>
      </c>
    </row>
    <row r="9518" spans="48:54" x14ac:dyDescent="0.2">
      <c r="AV9518" s="191" t="str">
        <f t="shared" si="152"/>
        <v>532_RS_77_1_202425</v>
      </c>
      <c r="AW9518" s="191" t="s">
        <v>92</v>
      </c>
      <c r="AX9518" s="18">
        <v>202425</v>
      </c>
      <c r="AY9518" s="191">
        <v>532</v>
      </c>
      <c r="AZ9518" s="191">
        <v>77</v>
      </c>
      <c r="BA9518" s="191">
        <v>1</v>
      </c>
      <c r="BB9518" s="191">
        <v>0</v>
      </c>
    </row>
    <row r="9519" spans="48:54" x14ac:dyDescent="0.2">
      <c r="AV9519" s="191" t="str">
        <f t="shared" si="152"/>
        <v>534_RS_77_1_202425</v>
      </c>
      <c r="AW9519" s="191" t="s">
        <v>92</v>
      </c>
      <c r="AX9519" s="18">
        <v>202425</v>
      </c>
      <c r="AY9519" s="191">
        <v>534</v>
      </c>
      <c r="AZ9519" s="191">
        <v>77</v>
      </c>
      <c r="BA9519" s="191">
        <v>1</v>
      </c>
      <c r="BB9519" s="191">
        <v>0</v>
      </c>
    </row>
    <row r="9520" spans="48:54" x14ac:dyDescent="0.2">
      <c r="AV9520" s="191" t="str">
        <f t="shared" si="152"/>
        <v>536_RS_77_1_202425</v>
      </c>
      <c r="AW9520" s="191" t="s">
        <v>92</v>
      </c>
      <c r="AX9520" s="18">
        <v>202425</v>
      </c>
      <c r="AY9520" s="191">
        <v>536</v>
      </c>
      <c r="AZ9520" s="191">
        <v>77</v>
      </c>
      <c r="BA9520" s="191">
        <v>1</v>
      </c>
      <c r="BB9520" s="191">
        <v>0</v>
      </c>
    </row>
    <row r="9521" spans="48:54" x14ac:dyDescent="0.2">
      <c r="AV9521" s="191" t="str">
        <f t="shared" si="152"/>
        <v>538_RS_77_1_202425</v>
      </c>
      <c r="AW9521" s="191" t="s">
        <v>92</v>
      </c>
      <c r="AX9521" s="18">
        <v>202425</v>
      </c>
      <c r="AY9521" s="191">
        <v>538</v>
      </c>
      <c r="AZ9521" s="191">
        <v>77</v>
      </c>
      <c r="BA9521" s="191">
        <v>1</v>
      </c>
      <c r="BB9521" s="191">
        <v>0</v>
      </c>
    </row>
    <row r="9522" spans="48:54" x14ac:dyDescent="0.2">
      <c r="AV9522" s="191" t="str">
        <f t="shared" si="152"/>
        <v>540_RS_77_1_202425</v>
      </c>
      <c r="AW9522" s="191" t="s">
        <v>92</v>
      </c>
      <c r="AX9522" s="18">
        <v>202425</v>
      </c>
      <c r="AY9522" s="191">
        <v>540</v>
      </c>
      <c r="AZ9522" s="191">
        <v>77</v>
      </c>
      <c r="BA9522" s="191">
        <v>1</v>
      </c>
      <c r="BB9522" s="191">
        <v>4120</v>
      </c>
    </row>
    <row r="9523" spans="48:54" x14ac:dyDescent="0.2">
      <c r="AV9523" s="191" t="str">
        <f t="shared" si="152"/>
        <v>542_RS_77_1_202425</v>
      </c>
      <c r="AW9523" s="191" t="s">
        <v>92</v>
      </c>
      <c r="AX9523" s="18">
        <v>202425</v>
      </c>
      <c r="AY9523" s="191">
        <v>542</v>
      </c>
      <c r="AZ9523" s="191">
        <v>77</v>
      </c>
      <c r="BA9523" s="191">
        <v>1</v>
      </c>
      <c r="BB9523" s="191">
        <v>0</v>
      </c>
    </row>
    <row r="9524" spans="48:54" x14ac:dyDescent="0.2">
      <c r="AV9524" s="191" t="str">
        <f t="shared" si="152"/>
        <v>544_RS_77_1_202425</v>
      </c>
      <c r="AW9524" s="191" t="s">
        <v>92</v>
      </c>
      <c r="AX9524" s="18">
        <v>202425</v>
      </c>
      <c r="AY9524" s="191">
        <v>544</v>
      </c>
      <c r="AZ9524" s="191">
        <v>77</v>
      </c>
      <c r="BA9524" s="191">
        <v>1</v>
      </c>
      <c r="BB9524" s="191">
        <v>0</v>
      </c>
    </row>
    <row r="9525" spans="48:54" x14ac:dyDescent="0.2">
      <c r="AV9525" s="191" t="str">
        <f t="shared" si="152"/>
        <v>545_RS_77_1_202425</v>
      </c>
      <c r="AW9525" s="191" t="s">
        <v>92</v>
      </c>
      <c r="AX9525" s="18">
        <v>202425</v>
      </c>
      <c r="AY9525" s="191">
        <v>545</v>
      </c>
      <c r="AZ9525" s="191">
        <v>77</v>
      </c>
      <c r="BA9525" s="191">
        <v>1</v>
      </c>
      <c r="BB9525" s="191">
        <v>0</v>
      </c>
    </row>
    <row r="9526" spans="48:54" x14ac:dyDescent="0.2">
      <c r="AV9526" s="191" t="str">
        <f t="shared" si="152"/>
        <v>546_RS_77_1_202425</v>
      </c>
      <c r="AW9526" s="191" t="s">
        <v>92</v>
      </c>
      <c r="AX9526" s="18">
        <v>202425</v>
      </c>
      <c r="AY9526" s="191">
        <v>546</v>
      </c>
      <c r="AZ9526" s="191">
        <v>77</v>
      </c>
      <c r="BA9526" s="191">
        <v>1</v>
      </c>
      <c r="BB9526" s="191">
        <v>0</v>
      </c>
    </row>
    <row r="9527" spans="48:54" x14ac:dyDescent="0.2">
      <c r="AV9527" s="191" t="str">
        <f t="shared" si="152"/>
        <v>548_RS_77_1_202425</v>
      </c>
      <c r="AW9527" s="191" t="s">
        <v>92</v>
      </c>
      <c r="AX9527" s="18">
        <v>202425</v>
      </c>
      <c r="AY9527" s="191">
        <v>548</v>
      </c>
      <c r="AZ9527" s="191">
        <v>77</v>
      </c>
      <c r="BA9527" s="191">
        <v>1</v>
      </c>
      <c r="BB9527" s="191">
        <v>21.972999999999999</v>
      </c>
    </row>
    <row r="9528" spans="48:54" x14ac:dyDescent="0.2">
      <c r="AV9528" s="191" t="str">
        <f t="shared" si="152"/>
        <v>550_RS_77_1_202425</v>
      </c>
      <c r="AW9528" s="191" t="s">
        <v>92</v>
      </c>
      <c r="AX9528" s="18">
        <v>202425</v>
      </c>
      <c r="AY9528" s="191">
        <v>550</v>
      </c>
      <c r="AZ9528" s="191">
        <v>77</v>
      </c>
      <c r="BA9528" s="191">
        <v>1</v>
      </c>
      <c r="BB9528" s="191">
        <v>0</v>
      </c>
    </row>
    <row r="9529" spans="48:54" x14ac:dyDescent="0.2">
      <c r="AV9529" s="191" t="str">
        <f t="shared" si="152"/>
        <v>552_RS_77_1_202425</v>
      </c>
      <c r="AW9529" s="191" t="s">
        <v>92</v>
      </c>
      <c r="AX9529" s="18">
        <v>202425</v>
      </c>
      <c r="AY9529" s="191">
        <v>552</v>
      </c>
      <c r="AZ9529" s="191">
        <v>77</v>
      </c>
      <c r="BA9529" s="191">
        <v>1</v>
      </c>
      <c r="BB9529" s="191">
        <v>0</v>
      </c>
    </row>
    <row r="9530" spans="48:54" x14ac:dyDescent="0.2">
      <c r="AV9530" s="191" t="str">
        <f t="shared" si="152"/>
        <v>562_RS_77_1_202425</v>
      </c>
      <c r="AW9530" s="191" t="s">
        <v>92</v>
      </c>
      <c r="AX9530" s="18">
        <v>202425</v>
      </c>
      <c r="AY9530" s="191">
        <v>562</v>
      </c>
      <c r="AZ9530" s="191">
        <v>77</v>
      </c>
      <c r="BA9530" s="191">
        <v>1</v>
      </c>
      <c r="BB9530" s="191">
        <v>0</v>
      </c>
    </row>
    <row r="9531" spans="48:54" x14ac:dyDescent="0.2">
      <c r="AV9531" s="191" t="str">
        <f t="shared" si="152"/>
        <v>564_RS_77_1_202425</v>
      </c>
      <c r="AW9531" s="191" t="s">
        <v>92</v>
      </c>
      <c r="AX9531" s="18">
        <v>202425</v>
      </c>
      <c r="AY9531" s="191">
        <v>564</v>
      </c>
      <c r="AZ9531" s="191">
        <v>77</v>
      </c>
      <c r="BA9531" s="191">
        <v>1</v>
      </c>
      <c r="BB9531" s="191">
        <v>0</v>
      </c>
    </row>
    <row r="9532" spans="48:54" x14ac:dyDescent="0.2">
      <c r="AV9532" s="191" t="str">
        <f t="shared" si="152"/>
        <v>566_RS_77_1_202425</v>
      </c>
      <c r="AW9532" s="191" t="s">
        <v>92</v>
      </c>
      <c r="AX9532" s="18">
        <v>202425</v>
      </c>
      <c r="AY9532" s="191">
        <v>566</v>
      </c>
      <c r="AZ9532" s="191">
        <v>77</v>
      </c>
      <c r="BA9532" s="191">
        <v>1</v>
      </c>
      <c r="BB9532" s="191">
        <v>0</v>
      </c>
    </row>
    <row r="9533" spans="48:54" x14ac:dyDescent="0.2">
      <c r="AV9533" s="191" t="str">
        <f t="shared" si="152"/>
        <v>568_RS_77_1_202425</v>
      </c>
      <c r="AW9533" s="191" t="s">
        <v>92</v>
      </c>
      <c r="AX9533" s="18">
        <v>202425</v>
      </c>
      <c r="AY9533" s="191">
        <v>568</v>
      </c>
      <c r="AZ9533" s="191">
        <v>77</v>
      </c>
      <c r="BA9533" s="191">
        <v>1</v>
      </c>
      <c r="BB9533" s="191">
        <v>0</v>
      </c>
    </row>
    <row r="9534" spans="48:54" x14ac:dyDescent="0.2">
      <c r="AV9534" s="191" t="str">
        <f t="shared" si="152"/>
        <v>572_RS_77_1_202425</v>
      </c>
      <c r="AW9534" s="191" t="s">
        <v>92</v>
      </c>
      <c r="AX9534" s="18">
        <v>202425</v>
      </c>
      <c r="AY9534" s="191">
        <v>572</v>
      </c>
      <c r="AZ9534" s="191">
        <v>77</v>
      </c>
      <c r="BA9534" s="191">
        <v>1</v>
      </c>
      <c r="BB9534" s="191">
        <v>0</v>
      </c>
    </row>
    <row r="9535" spans="48:54" x14ac:dyDescent="0.2">
      <c r="AV9535" s="191" t="str">
        <f t="shared" si="152"/>
        <v>574_RS_77_1_202425</v>
      </c>
      <c r="AW9535" s="191" t="s">
        <v>92</v>
      </c>
      <c r="AX9535" s="18">
        <v>202425</v>
      </c>
      <c r="AY9535" s="191">
        <v>574</v>
      </c>
      <c r="AZ9535" s="191">
        <v>77</v>
      </c>
      <c r="BA9535" s="191">
        <v>1</v>
      </c>
      <c r="BB9535" s="191">
        <v>0</v>
      </c>
    </row>
    <row r="9536" spans="48:54" x14ac:dyDescent="0.2">
      <c r="AV9536" s="191" t="str">
        <f t="shared" si="152"/>
        <v>576_RS_77_1_202425</v>
      </c>
      <c r="AW9536" s="191" t="s">
        <v>92</v>
      </c>
      <c r="AX9536" s="18">
        <v>202425</v>
      </c>
      <c r="AY9536" s="191">
        <v>576</v>
      </c>
      <c r="AZ9536" s="191">
        <v>77</v>
      </c>
      <c r="BA9536" s="191">
        <v>1</v>
      </c>
      <c r="BB9536" s="191">
        <v>0</v>
      </c>
    </row>
    <row r="9537" spans="48:54" x14ac:dyDescent="0.2">
      <c r="AV9537" s="191" t="str">
        <f t="shared" si="152"/>
        <v>582_RS_77_1_202425</v>
      </c>
      <c r="AW9537" s="191" t="s">
        <v>92</v>
      </c>
      <c r="AX9537" s="18">
        <v>202425</v>
      </c>
      <c r="AY9537" s="191">
        <v>582</v>
      </c>
      <c r="AZ9537" s="191">
        <v>77</v>
      </c>
      <c r="BA9537" s="191">
        <v>1</v>
      </c>
      <c r="BB9537" s="191">
        <v>0</v>
      </c>
    </row>
    <row r="9538" spans="48:54" x14ac:dyDescent="0.2">
      <c r="AV9538" s="191" t="str">
        <f t="shared" si="152"/>
        <v>584_RS_77_1_202425</v>
      </c>
      <c r="AW9538" s="191" t="s">
        <v>92</v>
      </c>
      <c r="AX9538" s="18">
        <v>202425</v>
      </c>
      <c r="AY9538" s="191">
        <v>584</v>
      </c>
      <c r="AZ9538" s="191">
        <v>77</v>
      </c>
      <c r="BA9538" s="191">
        <v>1</v>
      </c>
      <c r="BB9538" s="191">
        <v>0</v>
      </c>
    </row>
    <row r="9539" spans="48:54" x14ac:dyDescent="0.2">
      <c r="AV9539" s="191" t="str">
        <f t="shared" si="152"/>
        <v>586_RS_77_1_202425</v>
      </c>
      <c r="AW9539" s="191" t="s">
        <v>92</v>
      </c>
      <c r="AX9539" s="18">
        <v>202425</v>
      </c>
      <c r="AY9539" s="191">
        <v>586</v>
      </c>
      <c r="AZ9539" s="191">
        <v>77</v>
      </c>
      <c r="BA9539" s="191">
        <v>1</v>
      </c>
      <c r="BB9539" s="191">
        <v>0</v>
      </c>
    </row>
    <row r="9540" spans="48:54" x14ac:dyDescent="0.2">
      <c r="AV9540" s="191" t="str">
        <f t="shared" ref="AV9540:AV9603" si="153">AY9540&amp;"_"&amp;AW9540&amp;"_"&amp;AZ9540&amp;"_"&amp;BA9540&amp;"_"&amp;AX9540</f>
        <v>512_RS_77_2_202425</v>
      </c>
      <c r="AW9540" s="191" t="s">
        <v>92</v>
      </c>
      <c r="AX9540" s="18">
        <v>202425</v>
      </c>
      <c r="AY9540" s="191">
        <v>512</v>
      </c>
      <c r="AZ9540" s="191">
        <v>77</v>
      </c>
      <c r="BA9540" s="191">
        <v>2</v>
      </c>
      <c r="BB9540" s="191">
        <v>0</v>
      </c>
    </row>
    <row r="9541" spans="48:54" x14ac:dyDescent="0.2">
      <c r="AV9541" s="191" t="str">
        <f t="shared" si="153"/>
        <v>514_RS_77_2_202425</v>
      </c>
      <c r="AW9541" s="191" t="s">
        <v>92</v>
      </c>
      <c r="AX9541" s="18">
        <v>202425</v>
      </c>
      <c r="AY9541" s="191">
        <v>514</v>
      </c>
      <c r="AZ9541" s="191">
        <v>77</v>
      </c>
      <c r="BA9541" s="191">
        <v>2</v>
      </c>
      <c r="BB9541" s="191">
        <v>0</v>
      </c>
    </row>
    <row r="9542" spans="48:54" x14ac:dyDescent="0.2">
      <c r="AV9542" s="191" t="str">
        <f t="shared" si="153"/>
        <v>516_RS_77_2_202425</v>
      </c>
      <c r="AW9542" s="191" t="s">
        <v>92</v>
      </c>
      <c r="AX9542" s="18">
        <v>202425</v>
      </c>
      <c r="AY9542" s="191">
        <v>516</v>
      </c>
      <c r="AZ9542" s="191">
        <v>77</v>
      </c>
      <c r="BA9542" s="191">
        <v>2</v>
      </c>
      <c r="BB9542" s="191">
        <v>0</v>
      </c>
    </row>
    <row r="9543" spans="48:54" x14ac:dyDescent="0.2">
      <c r="AV9543" s="191" t="str">
        <f t="shared" si="153"/>
        <v>518_RS_77_2_202425</v>
      </c>
      <c r="AW9543" s="191" t="s">
        <v>92</v>
      </c>
      <c r="AX9543" s="18">
        <v>202425</v>
      </c>
      <c r="AY9543" s="191">
        <v>518</v>
      </c>
      <c r="AZ9543" s="191">
        <v>77</v>
      </c>
      <c r="BA9543" s="191">
        <v>2</v>
      </c>
      <c r="BB9543" s="191">
        <v>0</v>
      </c>
    </row>
    <row r="9544" spans="48:54" x14ac:dyDescent="0.2">
      <c r="AV9544" s="191" t="str">
        <f t="shared" si="153"/>
        <v>520_RS_77_2_202425</v>
      </c>
      <c r="AW9544" s="191" t="s">
        <v>92</v>
      </c>
      <c r="AX9544" s="18">
        <v>202425</v>
      </c>
      <c r="AY9544" s="191">
        <v>520</v>
      </c>
      <c r="AZ9544" s="191">
        <v>77</v>
      </c>
      <c r="BA9544" s="191">
        <v>2</v>
      </c>
      <c r="BB9544" s="191">
        <v>0</v>
      </c>
    </row>
    <row r="9545" spans="48:54" x14ac:dyDescent="0.2">
      <c r="AV9545" s="191" t="str">
        <f t="shared" si="153"/>
        <v>522_RS_77_2_202425</v>
      </c>
      <c r="AW9545" s="191" t="s">
        <v>92</v>
      </c>
      <c r="AX9545" s="18">
        <v>202425</v>
      </c>
      <c r="AY9545" s="191">
        <v>522</v>
      </c>
      <c r="AZ9545" s="191">
        <v>77</v>
      </c>
      <c r="BA9545" s="191">
        <v>2</v>
      </c>
      <c r="BB9545" s="191">
        <v>0</v>
      </c>
    </row>
    <row r="9546" spans="48:54" x14ac:dyDescent="0.2">
      <c r="AV9546" s="191" t="str">
        <f t="shared" si="153"/>
        <v>524_RS_77_2_202425</v>
      </c>
      <c r="AW9546" s="191" t="s">
        <v>92</v>
      </c>
      <c r="AX9546" s="18">
        <v>202425</v>
      </c>
      <c r="AY9546" s="191">
        <v>524</v>
      </c>
      <c r="AZ9546" s="191">
        <v>77</v>
      </c>
      <c r="BA9546" s="191">
        <v>2</v>
      </c>
      <c r="BB9546" s="191">
        <v>0</v>
      </c>
    </row>
    <row r="9547" spans="48:54" x14ac:dyDescent="0.2">
      <c r="AV9547" s="191" t="str">
        <f t="shared" si="153"/>
        <v>526_RS_77_2_202425</v>
      </c>
      <c r="AW9547" s="191" t="s">
        <v>92</v>
      </c>
      <c r="AX9547" s="18">
        <v>202425</v>
      </c>
      <c r="AY9547" s="191">
        <v>526</v>
      </c>
      <c r="AZ9547" s="191">
        <v>77</v>
      </c>
      <c r="BA9547" s="191">
        <v>2</v>
      </c>
      <c r="BB9547" s="191">
        <v>-5.6050000000000004</v>
      </c>
    </row>
    <row r="9548" spans="48:54" x14ac:dyDescent="0.2">
      <c r="AV9548" s="191" t="str">
        <f t="shared" si="153"/>
        <v>528_RS_77_2_202425</v>
      </c>
      <c r="AW9548" s="191" t="s">
        <v>92</v>
      </c>
      <c r="AX9548" s="18">
        <v>202425</v>
      </c>
      <c r="AY9548" s="191">
        <v>528</v>
      </c>
      <c r="AZ9548" s="191">
        <v>77</v>
      </c>
      <c r="BA9548" s="191">
        <v>2</v>
      </c>
      <c r="BB9548" s="191">
        <v>0</v>
      </c>
    </row>
    <row r="9549" spans="48:54" x14ac:dyDescent="0.2">
      <c r="AV9549" s="191" t="str">
        <f t="shared" si="153"/>
        <v>530_RS_77_2_202425</v>
      </c>
      <c r="AW9549" s="191" t="s">
        <v>92</v>
      </c>
      <c r="AX9549" s="18">
        <v>202425</v>
      </c>
      <c r="AY9549" s="191">
        <v>530</v>
      </c>
      <c r="AZ9549" s="191">
        <v>77</v>
      </c>
      <c r="BA9549" s="191">
        <v>2</v>
      </c>
      <c r="BB9549" s="191">
        <v>0</v>
      </c>
    </row>
    <row r="9550" spans="48:54" x14ac:dyDescent="0.2">
      <c r="AV9550" s="191" t="str">
        <f t="shared" si="153"/>
        <v>532_RS_77_2_202425</v>
      </c>
      <c r="AW9550" s="191" t="s">
        <v>92</v>
      </c>
      <c r="AX9550" s="18">
        <v>202425</v>
      </c>
      <c r="AY9550" s="191">
        <v>532</v>
      </c>
      <c r="AZ9550" s="191">
        <v>77</v>
      </c>
      <c r="BA9550" s="191">
        <v>2</v>
      </c>
      <c r="BB9550" s="191">
        <v>0</v>
      </c>
    </row>
    <row r="9551" spans="48:54" x14ac:dyDescent="0.2">
      <c r="AV9551" s="191" t="str">
        <f t="shared" si="153"/>
        <v>534_RS_77_2_202425</v>
      </c>
      <c r="AW9551" s="191" t="s">
        <v>92</v>
      </c>
      <c r="AX9551" s="18">
        <v>202425</v>
      </c>
      <c r="AY9551" s="191">
        <v>534</v>
      </c>
      <c r="AZ9551" s="191">
        <v>77</v>
      </c>
      <c r="BA9551" s="191">
        <v>2</v>
      </c>
      <c r="BB9551" s="191">
        <v>0</v>
      </c>
    </row>
    <row r="9552" spans="48:54" x14ac:dyDescent="0.2">
      <c r="AV9552" s="191" t="str">
        <f t="shared" si="153"/>
        <v>536_RS_77_2_202425</v>
      </c>
      <c r="AW9552" s="191" t="s">
        <v>92</v>
      </c>
      <c r="AX9552" s="18">
        <v>202425</v>
      </c>
      <c r="AY9552" s="191">
        <v>536</v>
      </c>
      <c r="AZ9552" s="191">
        <v>77</v>
      </c>
      <c r="BA9552" s="191">
        <v>2</v>
      </c>
      <c r="BB9552" s="191">
        <v>0</v>
      </c>
    </row>
    <row r="9553" spans="48:54" x14ac:dyDescent="0.2">
      <c r="AV9553" s="191" t="str">
        <f t="shared" si="153"/>
        <v>538_RS_77_2_202425</v>
      </c>
      <c r="AW9553" s="191" t="s">
        <v>92</v>
      </c>
      <c r="AX9553" s="18">
        <v>202425</v>
      </c>
      <c r="AY9553" s="191">
        <v>538</v>
      </c>
      <c r="AZ9553" s="191">
        <v>77</v>
      </c>
      <c r="BA9553" s="191">
        <v>2</v>
      </c>
      <c r="BB9553" s="191">
        <v>0</v>
      </c>
    </row>
    <row r="9554" spans="48:54" x14ac:dyDescent="0.2">
      <c r="AV9554" s="191" t="str">
        <f t="shared" si="153"/>
        <v>540_RS_77_2_202425</v>
      </c>
      <c r="AW9554" s="191" t="s">
        <v>92</v>
      </c>
      <c r="AX9554" s="18">
        <v>202425</v>
      </c>
      <c r="AY9554" s="191">
        <v>540</v>
      </c>
      <c r="AZ9554" s="191">
        <v>77</v>
      </c>
      <c r="BA9554" s="191">
        <v>2</v>
      </c>
      <c r="BB9554" s="191">
        <v>0</v>
      </c>
    </row>
    <row r="9555" spans="48:54" x14ac:dyDescent="0.2">
      <c r="AV9555" s="191" t="str">
        <f t="shared" si="153"/>
        <v>542_RS_77_2_202425</v>
      </c>
      <c r="AW9555" s="191" t="s">
        <v>92</v>
      </c>
      <c r="AX9555" s="18">
        <v>202425</v>
      </c>
      <c r="AY9555" s="191">
        <v>542</v>
      </c>
      <c r="AZ9555" s="191">
        <v>77</v>
      </c>
      <c r="BA9555" s="191">
        <v>2</v>
      </c>
      <c r="BB9555" s="191">
        <v>0</v>
      </c>
    </row>
    <row r="9556" spans="48:54" x14ac:dyDescent="0.2">
      <c r="AV9556" s="191" t="str">
        <f t="shared" si="153"/>
        <v>544_RS_77_2_202425</v>
      </c>
      <c r="AW9556" s="191" t="s">
        <v>92</v>
      </c>
      <c r="AX9556" s="18">
        <v>202425</v>
      </c>
      <c r="AY9556" s="191">
        <v>544</v>
      </c>
      <c r="AZ9556" s="191">
        <v>77</v>
      </c>
      <c r="BA9556" s="191">
        <v>2</v>
      </c>
      <c r="BB9556" s="191">
        <v>0</v>
      </c>
    </row>
    <row r="9557" spans="48:54" x14ac:dyDescent="0.2">
      <c r="AV9557" s="191" t="str">
        <f t="shared" si="153"/>
        <v>545_RS_77_2_202425</v>
      </c>
      <c r="AW9557" s="191" t="s">
        <v>92</v>
      </c>
      <c r="AX9557" s="18">
        <v>202425</v>
      </c>
      <c r="AY9557" s="191">
        <v>545</v>
      </c>
      <c r="AZ9557" s="191">
        <v>77</v>
      </c>
      <c r="BA9557" s="191">
        <v>2</v>
      </c>
      <c r="BB9557" s="191">
        <v>0</v>
      </c>
    </row>
    <row r="9558" spans="48:54" x14ac:dyDescent="0.2">
      <c r="AV9558" s="191" t="str">
        <f t="shared" si="153"/>
        <v>546_RS_77_2_202425</v>
      </c>
      <c r="AW9558" s="191" t="s">
        <v>92</v>
      </c>
      <c r="AX9558" s="18">
        <v>202425</v>
      </c>
      <c r="AY9558" s="191">
        <v>546</v>
      </c>
      <c r="AZ9558" s="191">
        <v>77</v>
      </c>
      <c r="BA9558" s="191">
        <v>2</v>
      </c>
      <c r="BB9558" s="191">
        <v>0</v>
      </c>
    </row>
    <row r="9559" spans="48:54" x14ac:dyDescent="0.2">
      <c r="AV9559" s="191" t="str">
        <f t="shared" si="153"/>
        <v>548_RS_77_2_202425</v>
      </c>
      <c r="AW9559" s="191" t="s">
        <v>92</v>
      </c>
      <c r="AX9559" s="18">
        <v>202425</v>
      </c>
      <c r="AY9559" s="191">
        <v>548</v>
      </c>
      <c r="AZ9559" s="191">
        <v>77</v>
      </c>
      <c r="BA9559" s="191">
        <v>2</v>
      </c>
      <c r="BB9559" s="191">
        <v>0</v>
      </c>
    </row>
    <row r="9560" spans="48:54" x14ac:dyDescent="0.2">
      <c r="AV9560" s="191" t="str">
        <f t="shared" si="153"/>
        <v>550_RS_77_2_202425</v>
      </c>
      <c r="AW9560" s="191" t="s">
        <v>92</v>
      </c>
      <c r="AX9560" s="18">
        <v>202425</v>
      </c>
      <c r="AY9560" s="191">
        <v>550</v>
      </c>
      <c r="AZ9560" s="191">
        <v>77</v>
      </c>
      <c r="BA9560" s="191">
        <v>2</v>
      </c>
      <c r="BB9560" s="191">
        <v>0</v>
      </c>
    </row>
    <row r="9561" spans="48:54" x14ac:dyDescent="0.2">
      <c r="AV9561" s="191" t="str">
        <f t="shared" si="153"/>
        <v>552_RS_77_2_202425</v>
      </c>
      <c r="AW9561" s="191" t="s">
        <v>92</v>
      </c>
      <c r="AX9561" s="18">
        <v>202425</v>
      </c>
      <c r="AY9561" s="191">
        <v>552</v>
      </c>
      <c r="AZ9561" s="191">
        <v>77</v>
      </c>
      <c r="BA9561" s="191">
        <v>2</v>
      </c>
      <c r="BB9561" s="191">
        <v>0</v>
      </c>
    </row>
    <row r="9562" spans="48:54" x14ac:dyDescent="0.2">
      <c r="AV9562" s="191" t="str">
        <f t="shared" si="153"/>
        <v>562_RS_77_2_202425</v>
      </c>
      <c r="AW9562" s="191" t="s">
        <v>92</v>
      </c>
      <c r="AX9562" s="18">
        <v>202425</v>
      </c>
      <c r="AY9562" s="191">
        <v>562</v>
      </c>
      <c r="AZ9562" s="191">
        <v>77</v>
      </c>
      <c r="BA9562" s="191">
        <v>2</v>
      </c>
      <c r="BB9562" s="191">
        <v>0</v>
      </c>
    </row>
    <row r="9563" spans="48:54" x14ac:dyDescent="0.2">
      <c r="AV9563" s="191" t="str">
        <f t="shared" si="153"/>
        <v>564_RS_77_2_202425</v>
      </c>
      <c r="AW9563" s="191" t="s">
        <v>92</v>
      </c>
      <c r="AX9563" s="18">
        <v>202425</v>
      </c>
      <c r="AY9563" s="191">
        <v>564</v>
      </c>
      <c r="AZ9563" s="191">
        <v>77</v>
      </c>
      <c r="BA9563" s="191">
        <v>2</v>
      </c>
      <c r="BB9563" s="191">
        <v>0</v>
      </c>
    </row>
    <row r="9564" spans="48:54" x14ac:dyDescent="0.2">
      <c r="AV9564" s="191" t="str">
        <f t="shared" si="153"/>
        <v>566_RS_77_2_202425</v>
      </c>
      <c r="AW9564" s="191" t="s">
        <v>92</v>
      </c>
      <c r="AX9564" s="18">
        <v>202425</v>
      </c>
      <c r="AY9564" s="191">
        <v>566</v>
      </c>
      <c r="AZ9564" s="191">
        <v>77</v>
      </c>
      <c r="BA9564" s="191">
        <v>2</v>
      </c>
      <c r="BB9564" s="191">
        <v>0</v>
      </c>
    </row>
    <row r="9565" spans="48:54" x14ac:dyDescent="0.2">
      <c r="AV9565" s="191" t="str">
        <f t="shared" si="153"/>
        <v>568_RS_77_2_202425</v>
      </c>
      <c r="AW9565" s="191" t="s">
        <v>92</v>
      </c>
      <c r="AX9565" s="18">
        <v>202425</v>
      </c>
      <c r="AY9565" s="191">
        <v>568</v>
      </c>
      <c r="AZ9565" s="191">
        <v>77</v>
      </c>
      <c r="BA9565" s="191">
        <v>2</v>
      </c>
      <c r="BB9565" s="191">
        <v>0</v>
      </c>
    </row>
    <row r="9566" spans="48:54" x14ac:dyDescent="0.2">
      <c r="AV9566" s="191" t="str">
        <f t="shared" si="153"/>
        <v>572_RS_77_2_202425</v>
      </c>
      <c r="AW9566" s="191" t="s">
        <v>92</v>
      </c>
      <c r="AX9566" s="18">
        <v>202425</v>
      </c>
      <c r="AY9566" s="191">
        <v>572</v>
      </c>
      <c r="AZ9566" s="191">
        <v>77</v>
      </c>
      <c r="BA9566" s="191">
        <v>2</v>
      </c>
      <c r="BB9566" s="191">
        <v>0</v>
      </c>
    </row>
    <row r="9567" spans="48:54" x14ac:dyDescent="0.2">
      <c r="AV9567" s="191" t="str">
        <f t="shared" si="153"/>
        <v>574_RS_77_2_202425</v>
      </c>
      <c r="AW9567" s="191" t="s">
        <v>92</v>
      </c>
      <c r="AX9567" s="18">
        <v>202425</v>
      </c>
      <c r="AY9567" s="191">
        <v>574</v>
      </c>
      <c r="AZ9567" s="191">
        <v>77</v>
      </c>
      <c r="BA9567" s="191">
        <v>2</v>
      </c>
      <c r="BB9567" s="191">
        <v>0</v>
      </c>
    </row>
    <row r="9568" spans="48:54" x14ac:dyDescent="0.2">
      <c r="AV9568" s="191" t="str">
        <f t="shared" si="153"/>
        <v>576_RS_77_2_202425</v>
      </c>
      <c r="AW9568" s="191" t="s">
        <v>92</v>
      </c>
      <c r="AX9568" s="18">
        <v>202425</v>
      </c>
      <c r="AY9568" s="191">
        <v>576</v>
      </c>
      <c r="AZ9568" s="191">
        <v>77</v>
      </c>
      <c r="BA9568" s="191">
        <v>2</v>
      </c>
      <c r="BB9568" s="191">
        <v>0</v>
      </c>
    </row>
    <row r="9569" spans="48:54" x14ac:dyDescent="0.2">
      <c r="AV9569" s="191" t="str">
        <f t="shared" si="153"/>
        <v>582_RS_77_2_202425</v>
      </c>
      <c r="AW9569" s="191" t="s">
        <v>92</v>
      </c>
      <c r="AX9569" s="18">
        <v>202425</v>
      </c>
      <c r="AY9569" s="191">
        <v>582</v>
      </c>
      <c r="AZ9569" s="191">
        <v>77</v>
      </c>
      <c r="BA9569" s="191">
        <v>2</v>
      </c>
      <c r="BB9569" s="191">
        <v>0</v>
      </c>
    </row>
    <row r="9570" spans="48:54" x14ac:dyDescent="0.2">
      <c r="AV9570" s="191" t="str">
        <f t="shared" si="153"/>
        <v>584_RS_77_2_202425</v>
      </c>
      <c r="AW9570" s="191" t="s">
        <v>92</v>
      </c>
      <c r="AX9570" s="18">
        <v>202425</v>
      </c>
      <c r="AY9570" s="191">
        <v>584</v>
      </c>
      <c r="AZ9570" s="191">
        <v>77</v>
      </c>
      <c r="BA9570" s="191">
        <v>2</v>
      </c>
      <c r="BB9570" s="191">
        <v>0</v>
      </c>
    </row>
    <row r="9571" spans="48:54" x14ac:dyDescent="0.2">
      <c r="AV9571" s="191" t="str">
        <f t="shared" si="153"/>
        <v>586_RS_77_2_202425</v>
      </c>
      <c r="AW9571" s="191" t="s">
        <v>92</v>
      </c>
      <c r="AX9571" s="18">
        <v>202425</v>
      </c>
      <c r="AY9571" s="191">
        <v>586</v>
      </c>
      <c r="AZ9571" s="191">
        <v>77</v>
      </c>
      <c r="BA9571" s="191">
        <v>2</v>
      </c>
      <c r="BB9571" s="191">
        <v>0</v>
      </c>
    </row>
    <row r="9572" spans="48:54" x14ac:dyDescent="0.2">
      <c r="AV9572" s="191" t="str">
        <f t="shared" si="153"/>
        <v>512_RS_77_4_202425</v>
      </c>
      <c r="AW9572" s="191" t="s">
        <v>92</v>
      </c>
      <c r="AX9572" s="18">
        <v>202425</v>
      </c>
      <c r="AY9572" s="191">
        <v>512</v>
      </c>
      <c r="AZ9572" s="191">
        <v>77</v>
      </c>
      <c r="BA9572" s="191">
        <v>4</v>
      </c>
      <c r="BB9572" s="191">
        <v>0</v>
      </c>
    </row>
    <row r="9573" spans="48:54" x14ac:dyDescent="0.2">
      <c r="AV9573" s="191" t="str">
        <f t="shared" si="153"/>
        <v>514_RS_77_4_202425</v>
      </c>
      <c r="AW9573" s="191" t="s">
        <v>92</v>
      </c>
      <c r="AX9573" s="18">
        <v>202425</v>
      </c>
      <c r="AY9573" s="191">
        <v>514</v>
      </c>
      <c r="AZ9573" s="191">
        <v>77</v>
      </c>
      <c r="BA9573" s="191">
        <v>4</v>
      </c>
      <c r="BB9573" s="191">
        <v>0</v>
      </c>
    </row>
    <row r="9574" spans="48:54" x14ac:dyDescent="0.2">
      <c r="AV9574" s="191" t="str">
        <f t="shared" si="153"/>
        <v>516_RS_77_4_202425</v>
      </c>
      <c r="AW9574" s="191" t="s">
        <v>92</v>
      </c>
      <c r="AX9574" s="18">
        <v>202425</v>
      </c>
      <c r="AY9574" s="191">
        <v>516</v>
      </c>
      <c r="AZ9574" s="191">
        <v>77</v>
      </c>
      <c r="BA9574" s="191">
        <v>4</v>
      </c>
      <c r="BB9574" s="191">
        <v>4.7110000000000003</v>
      </c>
    </row>
    <row r="9575" spans="48:54" x14ac:dyDescent="0.2">
      <c r="AV9575" s="191" t="str">
        <f t="shared" si="153"/>
        <v>518_RS_77_4_202425</v>
      </c>
      <c r="AW9575" s="191" t="s">
        <v>92</v>
      </c>
      <c r="AX9575" s="18">
        <v>202425</v>
      </c>
      <c r="AY9575" s="191">
        <v>518</v>
      </c>
      <c r="AZ9575" s="191">
        <v>77</v>
      </c>
      <c r="BA9575" s="191">
        <v>4</v>
      </c>
      <c r="BB9575" s="191">
        <v>15.654999999999999</v>
      </c>
    </row>
    <row r="9576" spans="48:54" x14ac:dyDescent="0.2">
      <c r="AV9576" s="191" t="str">
        <f t="shared" si="153"/>
        <v>520_RS_77_4_202425</v>
      </c>
      <c r="AW9576" s="191" t="s">
        <v>92</v>
      </c>
      <c r="AX9576" s="18">
        <v>202425</v>
      </c>
      <c r="AY9576" s="191">
        <v>520</v>
      </c>
      <c r="AZ9576" s="191">
        <v>77</v>
      </c>
      <c r="BA9576" s="191">
        <v>4</v>
      </c>
      <c r="BB9576" s="191">
        <v>359.44900000000001</v>
      </c>
    </row>
    <row r="9577" spans="48:54" x14ac:dyDescent="0.2">
      <c r="AV9577" s="191" t="str">
        <f t="shared" si="153"/>
        <v>522_RS_77_4_202425</v>
      </c>
      <c r="AW9577" s="191" t="s">
        <v>92</v>
      </c>
      <c r="AX9577" s="18">
        <v>202425</v>
      </c>
      <c r="AY9577" s="191">
        <v>522</v>
      </c>
      <c r="AZ9577" s="191">
        <v>77</v>
      </c>
      <c r="BA9577" s="191">
        <v>4</v>
      </c>
      <c r="BB9577" s="191">
        <v>159.70143999999999</v>
      </c>
    </row>
    <row r="9578" spans="48:54" x14ac:dyDescent="0.2">
      <c r="AV9578" s="191" t="str">
        <f t="shared" si="153"/>
        <v>524_RS_77_4_202425</v>
      </c>
      <c r="AW9578" s="191" t="s">
        <v>92</v>
      </c>
      <c r="AX9578" s="18">
        <v>202425</v>
      </c>
      <c r="AY9578" s="191">
        <v>524</v>
      </c>
      <c r="AZ9578" s="191">
        <v>77</v>
      </c>
      <c r="BA9578" s="191">
        <v>4</v>
      </c>
      <c r="BB9578" s="191">
        <v>0</v>
      </c>
    </row>
    <row r="9579" spans="48:54" x14ac:dyDescent="0.2">
      <c r="AV9579" s="191" t="str">
        <f t="shared" si="153"/>
        <v>526_RS_77_4_202425</v>
      </c>
      <c r="AW9579" s="191" t="s">
        <v>92</v>
      </c>
      <c r="AX9579" s="18">
        <v>202425</v>
      </c>
      <c r="AY9579" s="191">
        <v>526</v>
      </c>
      <c r="AZ9579" s="191">
        <v>77</v>
      </c>
      <c r="BA9579" s="191">
        <v>4</v>
      </c>
      <c r="BB9579" s="191">
        <v>-5.6050000000000004</v>
      </c>
    </row>
    <row r="9580" spans="48:54" x14ac:dyDescent="0.2">
      <c r="AV9580" s="191" t="str">
        <f t="shared" si="153"/>
        <v>528_RS_77_4_202425</v>
      </c>
      <c r="AW9580" s="191" t="s">
        <v>92</v>
      </c>
      <c r="AX9580" s="18">
        <v>202425</v>
      </c>
      <c r="AY9580" s="191">
        <v>528</v>
      </c>
      <c r="AZ9580" s="191">
        <v>77</v>
      </c>
      <c r="BA9580" s="191">
        <v>4</v>
      </c>
      <c r="BB9580" s="191">
        <v>347</v>
      </c>
    </row>
    <row r="9581" spans="48:54" x14ac:dyDescent="0.2">
      <c r="AV9581" s="191" t="str">
        <f t="shared" si="153"/>
        <v>530_RS_77_4_202425</v>
      </c>
      <c r="AW9581" s="191" t="s">
        <v>92</v>
      </c>
      <c r="AX9581" s="18">
        <v>202425</v>
      </c>
      <c r="AY9581" s="191">
        <v>530</v>
      </c>
      <c r="AZ9581" s="191">
        <v>77</v>
      </c>
      <c r="BA9581" s="191">
        <v>4</v>
      </c>
      <c r="BB9581" s="191">
        <v>0</v>
      </c>
    </row>
    <row r="9582" spans="48:54" x14ac:dyDescent="0.2">
      <c r="AV9582" s="191" t="str">
        <f t="shared" si="153"/>
        <v>532_RS_77_4_202425</v>
      </c>
      <c r="AW9582" s="191" t="s">
        <v>92</v>
      </c>
      <c r="AX9582" s="18">
        <v>202425</v>
      </c>
      <c r="AY9582" s="191">
        <v>532</v>
      </c>
      <c r="AZ9582" s="191">
        <v>77</v>
      </c>
      <c r="BA9582" s="191">
        <v>4</v>
      </c>
      <c r="BB9582" s="191">
        <v>0</v>
      </c>
    </row>
    <row r="9583" spans="48:54" x14ac:dyDescent="0.2">
      <c r="AV9583" s="191" t="str">
        <f t="shared" si="153"/>
        <v>534_RS_77_4_202425</v>
      </c>
      <c r="AW9583" s="191" t="s">
        <v>92</v>
      </c>
      <c r="AX9583" s="18">
        <v>202425</v>
      </c>
      <c r="AY9583" s="191">
        <v>534</v>
      </c>
      <c r="AZ9583" s="191">
        <v>77</v>
      </c>
      <c r="BA9583" s="191">
        <v>4</v>
      </c>
      <c r="BB9583" s="191">
        <v>0</v>
      </c>
    </row>
    <row r="9584" spans="48:54" x14ac:dyDescent="0.2">
      <c r="AV9584" s="191" t="str">
        <f t="shared" si="153"/>
        <v>536_RS_77_4_202425</v>
      </c>
      <c r="AW9584" s="191" t="s">
        <v>92</v>
      </c>
      <c r="AX9584" s="18">
        <v>202425</v>
      </c>
      <c r="AY9584" s="191">
        <v>536</v>
      </c>
      <c r="AZ9584" s="191">
        <v>77</v>
      </c>
      <c r="BA9584" s="191">
        <v>4</v>
      </c>
      <c r="BB9584" s="191">
        <v>0</v>
      </c>
    </row>
    <row r="9585" spans="48:54" x14ac:dyDescent="0.2">
      <c r="AV9585" s="191" t="str">
        <f t="shared" si="153"/>
        <v>538_RS_77_4_202425</v>
      </c>
      <c r="AW9585" s="191" t="s">
        <v>92</v>
      </c>
      <c r="AX9585" s="18">
        <v>202425</v>
      </c>
      <c r="AY9585" s="191">
        <v>538</v>
      </c>
      <c r="AZ9585" s="191">
        <v>77</v>
      </c>
      <c r="BA9585" s="191">
        <v>4</v>
      </c>
      <c r="BB9585" s="191">
        <v>0</v>
      </c>
    </row>
    <row r="9586" spans="48:54" x14ac:dyDescent="0.2">
      <c r="AV9586" s="191" t="str">
        <f t="shared" si="153"/>
        <v>540_RS_77_4_202425</v>
      </c>
      <c r="AW9586" s="191" t="s">
        <v>92</v>
      </c>
      <c r="AX9586" s="18">
        <v>202425</v>
      </c>
      <c r="AY9586" s="191">
        <v>540</v>
      </c>
      <c r="AZ9586" s="191">
        <v>77</v>
      </c>
      <c r="BA9586" s="191">
        <v>4</v>
      </c>
      <c r="BB9586" s="191">
        <v>4120</v>
      </c>
    </row>
    <row r="9587" spans="48:54" x14ac:dyDescent="0.2">
      <c r="AV9587" s="191" t="str">
        <f t="shared" si="153"/>
        <v>542_RS_77_4_202425</v>
      </c>
      <c r="AW9587" s="191" t="s">
        <v>92</v>
      </c>
      <c r="AX9587" s="18">
        <v>202425</v>
      </c>
      <c r="AY9587" s="191">
        <v>542</v>
      </c>
      <c r="AZ9587" s="191">
        <v>77</v>
      </c>
      <c r="BA9587" s="191">
        <v>4</v>
      </c>
      <c r="BB9587" s="191">
        <v>0</v>
      </c>
    </row>
    <row r="9588" spans="48:54" x14ac:dyDescent="0.2">
      <c r="AV9588" s="191" t="str">
        <f t="shared" si="153"/>
        <v>544_RS_77_4_202425</v>
      </c>
      <c r="AW9588" s="191" t="s">
        <v>92</v>
      </c>
      <c r="AX9588" s="18">
        <v>202425</v>
      </c>
      <c r="AY9588" s="191">
        <v>544</v>
      </c>
      <c r="AZ9588" s="191">
        <v>77</v>
      </c>
      <c r="BA9588" s="191">
        <v>4</v>
      </c>
      <c r="BB9588" s="191">
        <v>0</v>
      </c>
    </row>
    <row r="9589" spans="48:54" x14ac:dyDescent="0.2">
      <c r="AV9589" s="191" t="str">
        <f t="shared" si="153"/>
        <v>545_RS_77_4_202425</v>
      </c>
      <c r="AW9589" s="191" t="s">
        <v>92</v>
      </c>
      <c r="AX9589" s="18">
        <v>202425</v>
      </c>
      <c r="AY9589" s="191">
        <v>545</v>
      </c>
      <c r="AZ9589" s="191">
        <v>77</v>
      </c>
      <c r="BA9589" s="191">
        <v>4</v>
      </c>
      <c r="BB9589" s="191">
        <v>0</v>
      </c>
    </row>
    <row r="9590" spans="48:54" x14ac:dyDescent="0.2">
      <c r="AV9590" s="191" t="str">
        <f t="shared" si="153"/>
        <v>546_RS_77_4_202425</v>
      </c>
      <c r="AW9590" s="191" t="s">
        <v>92</v>
      </c>
      <c r="AX9590" s="18">
        <v>202425</v>
      </c>
      <c r="AY9590" s="191">
        <v>546</v>
      </c>
      <c r="AZ9590" s="191">
        <v>77</v>
      </c>
      <c r="BA9590" s="191">
        <v>4</v>
      </c>
      <c r="BB9590" s="191">
        <v>0</v>
      </c>
    </row>
    <row r="9591" spans="48:54" x14ac:dyDescent="0.2">
      <c r="AV9591" s="191" t="str">
        <f t="shared" si="153"/>
        <v>548_RS_77_4_202425</v>
      </c>
      <c r="AW9591" s="191" t="s">
        <v>92</v>
      </c>
      <c r="AX9591" s="18">
        <v>202425</v>
      </c>
      <c r="AY9591" s="191">
        <v>548</v>
      </c>
      <c r="AZ9591" s="191">
        <v>77</v>
      </c>
      <c r="BA9591" s="191">
        <v>4</v>
      </c>
      <c r="BB9591" s="191">
        <v>21.972999999999999</v>
      </c>
    </row>
    <row r="9592" spans="48:54" x14ac:dyDescent="0.2">
      <c r="AV9592" s="191" t="str">
        <f t="shared" si="153"/>
        <v>550_RS_77_4_202425</v>
      </c>
      <c r="AW9592" s="191" t="s">
        <v>92</v>
      </c>
      <c r="AX9592" s="18">
        <v>202425</v>
      </c>
      <c r="AY9592" s="191">
        <v>550</v>
      </c>
      <c r="AZ9592" s="191">
        <v>77</v>
      </c>
      <c r="BA9592" s="191">
        <v>4</v>
      </c>
      <c r="BB9592" s="191">
        <v>0</v>
      </c>
    </row>
    <row r="9593" spans="48:54" x14ac:dyDescent="0.2">
      <c r="AV9593" s="191" t="str">
        <f t="shared" si="153"/>
        <v>552_RS_77_4_202425</v>
      </c>
      <c r="AW9593" s="191" t="s">
        <v>92</v>
      </c>
      <c r="AX9593" s="18">
        <v>202425</v>
      </c>
      <c r="AY9593" s="191">
        <v>552</v>
      </c>
      <c r="AZ9593" s="191">
        <v>77</v>
      </c>
      <c r="BA9593" s="191">
        <v>4</v>
      </c>
      <c r="BB9593" s="191">
        <v>0</v>
      </c>
    </row>
    <row r="9594" spans="48:54" x14ac:dyDescent="0.2">
      <c r="AV9594" s="191" t="str">
        <f t="shared" si="153"/>
        <v>562_RS_77_4_202425</v>
      </c>
      <c r="AW9594" s="191" t="s">
        <v>92</v>
      </c>
      <c r="AX9594" s="18">
        <v>202425</v>
      </c>
      <c r="AY9594" s="191">
        <v>562</v>
      </c>
      <c r="AZ9594" s="191">
        <v>77</v>
      </c>
      <c r="BA9594" s="191">
        <v>4</v>
      </c>
      <c r="BB9594" s="191">
        <v>0</v>
      </c>
    </row>
    <row r="9595" spans="48:54" x14ac:dyDescent="0.2">
      <c r="AV9595" s="191" t="str">
        <f t="shared" si="153"/>
        <v>564_RS_77_4_202425</v>
      </c>
      <c r="AW9595" s="191" t="s">
        <v>92</v>
      </c>
      <c r="AX9595" s="18">
        <v>202425</v>
      </c>
      <c r="AY9595" s="191">
        <v>564</v>
      </c>
      <c r="AZ9595" s="191">
        <v>77</v>
      </c>
      <c r="BA9595" s="191">
        <v>4</v>
      </c>
      <c r="BB9595" s="191">
        <v>0</v>
      </c>
    </row>
    <row r="9596" spans="48:54" x14ac:dyDescent="0.2">
      <c r="AV9596" s="191" t="str">
        <f t="shared" si="153"/>
        <v>566_RS_77_4_202425</v>
      </c>
      <c r="AW9596" s="191" t="s">
        <v>92</v>
      </c>
      <c r="AX9596" s="18">
        <v>202425</v>
      </c>
      <c r="AY9596" s="191">
        <v>566</v>
      </c>
      <c r="AZ9596" s="191">
        <v>77</v>
      </c>
      <c r="BA9596" s="191">
        <v>4</v>
      </c>
      <c r="BB9596" s="191">
        <v>0</v>
      </c>
    </row>
    <row r="9597" spans="48:54" x14ac:dyDescent="0.2">
      <c r="AV9597" s="191" t="str">
        <f t="shared" si="153"/>
        <v>568_RS_77_4_202425</v>
      </c>
      <c r="AW9597" s="191" t="s">
        <v>92</v>
      </c>
      <c r="AX9597" s="18">
        <v>202425</v>
      </c>
      <c r="AY9597" s="191">
        <v>568</v>
      </c>
      <c r="AZ9597" s="191">
        <v>77</v>
      </c>
      <c r="BA9597" s="191">
        <v>4</v>
      </c>
      <c r="BB9597" s="191">
        <v>0</v>
      </c>
    </row>
    <row r="9598" spans="48:54" x14ac:dyDescent="0.2">
      <c r="AV9598" s="191" t="str">
        <f t="shared" si="153"/>
        <v>572_RS_77_4_202425</v>
      </c>
      <c r="AW9598" s="191" t="s">
        <v>92</v>
      </c>
      <c r="AX9598" s="18">
        <v>202425</v>
      </c>
      <c r="AY9598" s="191">
        <v>572</v>
      </c>
      <c r="AZ9598" s="191">
        <v>77</v>
      </c>
      <c r="BA9598" s="191">
        <v>4</v>
      </c>
      <c r="BB9598" s="191">
        <v>0</v>
      </c>
    </row>
    <row r="9599" spans="48:54" x14ac:dyDescent="0.2">
      <c r="AV9599" s="191" t="str">
        <f t="shared" si="153"/>
        <v>574_RS_77_4_202425</v>
      </c>
      <c r="AW9599" s="191" t="s">
        <v>92</v>
      </c>
      <c r="AX9599" s="18">
        <v>202425</v>
      </c>
      <c r="AY9599" s="191">
        <v>574</v>
      </c>
      <c r="AZ9599" s="191">
        <v>77</v>
      </c>
      <c r="BA9599" s="191">
        <v>4</v>
      </c>
      <c r="BB9599" s="191">
        <v>0</v>
      </c>
    </row>
    <row r="9600" spans="48:54" x14ac:dyDescent="0.2">
      <c r="AV9600" s="191" t="str">
        <f t="shared" si="153"/>
        <v>576_RS_77_4_202425</v>
      </c>
      <c r="AW9600" s="191" t="s">
        <v>92</v>
      </c>
      <c r="AX9600" s="18">
        <v>202425</v>
      </c>
      <c r="AY9600" s="191">
        <v>576</v>
      </c>
      <c r="AZ9600" s="191">
        <v>77</v>
      </c>
      <c r="BA9600" s="191">
        <v>4</v>
      </c>
      <c r="BB9600" s="191">
        <v>0</v>
      </c>
    </row>
    <row r="9601" spans="48:54" x14ac:dyDescent="0.2">
      <c r="AV9601" s="191" t="str">
        <f t="shared" si="153"/>
        <v>582_RS_77_4_202425</v>
      </c>
      <c r="AW9601" s="191" t="s">
        <v>92</v>
      </c>
      <c r="AX9601" s="18">
        <v>202425</v>
      </c>
      <c r="AY9601" s="191">
        <v>582</v>
      </c>
      <c r="AZ9601" s="191">
        <v>77</v>
      </c>
      <c r="BA9601" s="191">
        <v>4</v>
      </c>
      <c r="BB9601" s="191">
        <v>0</v>
      </c>
    </row>
    <row r="9602" spans="48:54" x14ac:dyDescent="0.2">
      <c r="AV9602" s="191" t="str">
        <f t="shared" si="153"/>
        <v>584_RS_77_4_202425</v>
      </c>
      <c r="AW9602" s="191" t="s">
        <v>92</v>
      </c>
      <c r="AX9602" s="18">
        <v>202425</v>
      </c>
      <c r="AY9602" s="191">
        <v>584</v>
      </c>
      <c r="AZ9602" s="191">
        <v>77</v>
      </c>
      <c r="BA9602" s="191">
        <v>4</v>
      </c>
      <c r="BB9602" s="191">
        <v>0</v>
      </c>
    </row>
    <row r="9603" spans="48:54" x14ac:dyDescent="0.2">
      <c r="AV9603" s="191" t="str">
        <f t="shared" si="153"/>
        <v>586_RS_77_4_202425</v>
      </c>
      <c r="AW9603" s="191" t="s">
        <v>92</v>
      </c>
      <c r="AX9603" s="18">
        <v>202425</v>
      </c>
      <c r="AY9603" s="191">
        <v>586</v>
      </c>
      <c r="AZ9603" s="191">
        <v>77</v>
      </c>
      <c r="BA9603" s="191">
        <v>4</v>
      </c>
      <c r="BB9603" s="191">
        <v>0</v>
      </c>
    </row>
    <row r="9604" spans="48:54" x14ac:dyDescent="0.2">
      <c r="AV9604" s="191" t="str">
        <f t="shared" ref="AV9604:AV9667" si="154">AY9604&amp;"_"&amp;AW9604&amp;"_"&amp;AZ9604&amp;"_"&amp;BA9604&amp;"_"&amp;AX9604</f>
        <v>512_RS_78_1_202425</v>
      </c>
      <c r="AW9604" s="191" t="s">
        <v>92</v>
      </c>
      <c r="AX9604" s="18">
        <v>202425</v>
      </c>
      <c r="AY9604" s="191">
        <v>512</v>
      </c>
      <c r="AZ9604" s="191">
        <v>78</v>
      </c>
      <c r="BA9604" s="191">
        <v>1</v>
      </c>
      <c r="BB9604" s="191">
        <v>0</v>
      </c>
    </row>
    <row r="9605" spans="48:54" x14ac:dyDescent="0.2">
      <c r="AV9605" s="191" t="str">
        <f t="shared" si="154"/>
        <v>514_RS_78_1_202425</v>
      </c>
      <c r="AW9605" s="191" t="s">
        <v>92</v>
      </c>
      <c r="AX9605" s="18">
        <v>202425</v>
      </c>
      <c r="AY9605" s="191">
        <v>514</v>
      </c>
      <c r="AZ9605" s="191">
        <v>78</v>
      </c>
      <c r="BA9605" s="191">
        <v>1</v>
      </c>
      <c r="BB9605" s="191">
        <v>0</v>
      </c>
    </row>
    <row r="9606" spans="48:54" x14ac:dyDescent="0.2">
      <c r="AV9606" s="191" t="str">
        <f t="shared" si="154"/>
        <v>516_RS_78_1_202425</v>
      </c>
      <c r="AW9606" s="191" t="s">
        <v>92</v>
      </c>
      <c r="AX9606" s="18">
        <v>202425</v>
      </c>
      <c r="AY9606" s="191">
        <v>516</v>
      </c>
      <c r="AZ9606" s="191">
        <v>78</v>
      </c>
      <c r="BA9606" s="191">
        <v>1</v>
      </c>
      <c r="BB9606" s="191">
        <v>0</v>
      </c>
    </row>
    <row r="9607" spans="48:54" x14ac:dyDescent="0.2">
      <c r="AV9607" s="191" t="str">
        <f t="shared" si="154"/>
        <v>518_RS_78_1_202425</v>
      </c>
      <c r="AW9607" s="191" t="s">
        <v>92</v>
      </c>
      <c r="AX9607" s="18">
        <v>202425</v>
      </c>
      <c r="AY9607" s="191">
        <v>518</v>
      </c>
      <c r="AZ9607" s="191">
        <v>78</v>
      </c>
      <c r="BA9607" s="191">
        <v>1</v>
      </c>
      <c r="BB9607" s="191">
        <v>0</v>
      </c>
    </row>
    <row r="9608" spans="48:54" x14ac:dyDescent="0.2">
      <c r="AV9608" s="191" t="str">
        <f t="shared" si="154"/>
        <v>520_RS_78_1_202425</v>
      </c>
      <c r="AW9608" s="191" t="s">
        <v>92</v>
      </c>
      <c r="AX9608" s="18">
        <v>202425</v>
      </c>
      <c r="AY9608" s="191">
        <v>520</v>
      </c>
      <c r="AZ9608" s="191">
        <v>78</v>
      </c>
      <c r="BA9608" s="191">
        <v>1</v>
      </c>
      <c r="BB9608" s="191">
        <v>0</v>
      </c>
    </row>
    <row r="9609" spans="48:54" x14ac:dyDescent="0.2">
      <c r="AV9609" s="191" t="str">
        <f t="shared" si="154"/>
        <v>522_RS_78_1_202425</v>
      </c>
      <c r="AW9609" s="191" t="s">
        <v>92</v>
      </c>
      <c r="AX9609" s="18">
        <v>202425</v>
      </c>
      <c r="AY9609" s="191">
        <v>522</v>
      </c>
      <c r="AZ9609" s="191">
        <v>78</v>
      </c>
      <c r="BA9609" s="191">
        <v>1</v>
      </c>
      <c r="BB9609" s="191">
        <v>0</v>
      </c>
    </row>
    <row r="9610" spans="48:54" x14ac:dyDescent="0.2">
      <c r="AV9610" s="191" t="str">
        <f t="shared" si="154"/>
        <v>524_RS_78_1_202425</v>
      </c>
      <c r="AW9610" s="191" t="s">
        <v>92</v>
      </c>
      <c r="AX9610" s="18">
        <v>202425</v>
      </c>
      <c r="AY9610" s="191">
        <v>524</v>
      </c>
      <c r="AZ9610" s="191">
        <v>78</v>
      </c>
      <c r="BA9610" s="191">
        <v>1</v>
      </c>
      <c r="BB9610" s="191">
        <v>0</v>
      </c>
    </row>
    <row r="9611" spans="48:54" x14ac:dyDescent="0.2">
      <c r="AV9611" s="191" t="str">
        <f t="shared" si="154"/>
        <v>526_RS_78_1_202425</v>
      </c>
      <c r="AW9611" s="191" t="s">
        <v>92</v>
      </c>
      <c r="AX9611" s="18">
        <v>202425</v>
      </c>
      <c r="AY9611" s="191">
        <v>526</v>
      </c>
      <c r="AZ9611" s="191">
        <v>78</v>
      </c>
      <c r="BA9611" s="191">
        <v>1</v>
      </c>
      <c r="BB9611" s="191">
        <v>0</v>
      </c>
    </row>
    <row r="9612" spans="48:54" x14ac:dyDescent="0.2">
      <c r="AV9612" s="191" t="str">
        <f t="shared" si="154"/>
        <v>528_RS_78_1_202425</v>
      </c>
      <c r="AW9612" s="191" t="s">
        <v>92</v>
      </c>
      <c r="AX9612" s="18">
        <v>202425</v>
      </c>
      <c r="AY9612" s="191">
        <v>528</v>
      </c>
      <c r="AZ9612" s="191">
        <v>78</v>
      </c>
      <c r="BA9612" s="191">
        <v>1</v>
      </c>
      <c r="BB9612" s="191">
        <v>0</v>
      </c>
    </row>
    <row r="9613" spans="48:54" x14ac:dyDescent="0.2">
      <c r="AV9613" s="191" t="str">
        <f t="shared" si="154"/>
        <v>530_RS_78_1_202425</v>
      </c>
      <c r="AW9613" s="191" t="s">
        <v>92</v>
      </c>
      <c r="AX9613" s="18">
        <v>202425</v>
      </c>
      <c r="AY9613" s="191">
        <v>530</v>
      </c>
      <c r="AZ9613" s="191">
        <v>78</v>
      </c>
      <c r="BA9613" s="191">
        <v>1</v>
      </c>
      <c r="BB9613" s="191">
        <v>551.76599999999996</v>
      </c>
    </row>
    <row r="9614" spans="48:54" x14ac:dyDescent="0.2">
      <c r="AV9614" s="191" t="str">
        <f t="shared" si="154"/>
        <v>532_RS_78_1_202425</v>
      </c>
      <c r="AW9614" s="191" t="s">
        <v>92</v>
      </c>
      <c r="AX9614" s="18">
        <v>202425</v>
      </c>
      <c r="AY9614" s="191">
        <v>532</v>
      </c>
      <c r="AZ9614" s="191">
        <v>78</v>
      </c>
      <c r="BA9614" s="191">
        <v>1</v>
      </c>
      <c r="BB9614" s="191">
        <v>0</v>
      </c>
    </row>
    <row r="9615" spans="48:54" x14ac:dyDescent="0.2">
      <c r="AV9615" s="191" t="str">
        <f t="shared" si="154"/>
        <v>534_RS_78_1_202425</v>
      </c>
      <c r="AW9615" s="191" t="s">
        <v>92</v>
      </c>
      <c r="AX9615" s="18">
        <v>202425</v>
      </c>
      <c r="AY9615" s="191">
        <v>534</v>
      </c>
      <c r="AZ9615" s="191">
        <v>78</v>
      </c>
      <c r="BA9615" s="191">
        <v>1</v>
      </c>
      <c r="BB9615" s="191">
        <v>0</v>
      </c>
    </row>
    <row r="9616" spans="48:54" x14ac:dyDescent="0.2">
      <c r="AV9616" s="191" t="str">
        <f t="shared" si="154"/>
        <v>536_RS_78_1_202425</v>
      </c>
      <c r="AW9616" s="191" t="s">
        <v>92</v>
      </c>
      <c r="AX9616" s="18">
        <v>202425</v>
      </c>
      <c r="AY9616" s="191">
        <v>536</v>
      </c>
      <c r="AZ9616" s="191">
        <v>78</v>
      </c>
      <c r="BA9616" s="191">
        <v>1</v>
      </c>
      <c r="BB9616" s="191">
        <v>0</v>
      </c>
    </row>
    <row r="9617" spans="48:54" x14ac:dyDescent="0.2">
      <c r="AV9617" s="191" t="str">
        <f t="shared" si="154"/>
        <v>538_RS_78_1_202425</v>
      </c>
      <c r="AW9617" s="191" t="s">
        <v>92</v>
      </c>
      <c r="AX9617" s="18">
        <v>202425</v>
      </c>
      <c r="AY9617" s="191">
        <v>538</v>
      </c>
      <c r="AZ9617" s="191">
        <v>78</v>
      </c>
      <c r="BA9617" s="191">
        <v>1</v>
      </c>
      <c r="BB9617" s="191">
        <v>0</v>
      </c>
    </row>
    <row r="9618" spans="48:54" x14ac:dyDescent="0.2">
      <c r="AV9618" s="191" t="str">
        <f t="shared" si="154"/>
        <v>540_RS_78_1_202425</v>
      </c>
      <c r="AW9618" s="191" t="s">
        <v>92</v>
      </c>
      <c r="AX9618" s="18">
        <v>202425</v>
      </c>
      <c r="AY9618" s="191">
        <v>540</v>
      </c>
      <c r="AZ9618" s="191">
        <v>78</v>
      </c>
      <c r="BA9618" s="191">
        <v>1</v>
      </c>
      <c r="BB9618" s="191">
        <v>0</v>
      </c>
    </row>
    <row r="9619" spans="48:54" x14ac:dyDescent="0.2">
      <c r="AV9619" s="191" t="str">
        <f t="shared" si="154"/>
        <v>542_RS_78_1_202425</v>
      </c>
      <c r="AW9619" s="191" t="s">
        <v>92</v>
      </c>
      <c r="AX9619" s="18">
        <v>202425</v>
      </c>
      <c r="AY9619" s="191">
        <v>542</v>
      </c>
      <c r="AZ9619" s="191">
        <v>78</v>
      </c>
      <c r="BA9619" s="191">
        <v>1</v>
      </c>
      <c r="BB9619" s="191">
        <v>0</v>
      </c>
    </row>
    <row r="9620" spans="48:54" x14ac:dyDescent="0.2">
      <c r="AV9620" s="191" t="str">
        <f t="shared" si="154"/>
        <v>544_RS_78_1_202425</v>
      </c>
      <c r="AW9620" s="191" t="s">
        <v>92</v>
      </c>
      <c r="AX9620" s="18">
        <v>202425</v>
      </c>
      <c r="AY9620" s="191">
        <v>544</v>
      </c>
      <c r="AZ9620" s="191">
        <v>78</v>
      </c>
      <c r="BA9620" s="191">
        <v>1</v>
      </c>
      <c r="BB9620" s="191">
        <v>0</v>
      </c>
    </row>
    <row r="9621" spans="48:54" x14ac:dyDescent="0.2">
      <c r="AV9621" s="191" t="str">
        <f t="shared" si="154"/>
        <v>545_RS_78_1_202425</v>
      </c>
      <c r="AW9621" s="191" t="s">
        <v>92</v>
      </c>
      <c r="AX9621" s="18">
        <v>202425</v>
      </c>
      <c r="AY9621" s="191">
        <v>545</v>
      </c>
      <c r="AZ9621" s="191">
        <v>78</v>
      </c>
      <c r="BA9621" s="191">
        <v>1</v>
      </c>
      <c r="BB9621" s="191">
        <v>0</v>
      </c>
    </row>
    <row r="9622" spans="48:54" x14ac:dyDescent="0.2">
      <c r="AV9622" s="191" t="str">
        <f t="shared" si="154"/>
        <v>546_RS_78_1_202425</v>
      </c>
      <c r="AW9622" s="191" t="s">
        <v>92</v>
      </c>
      <c r="AX9622" s="18">
        <v>202425</v>
      </c>
      <c r="AY9622" s="191">
        <v>546</v>
      </c>
      <c r="AZ9622" s="191">
        <v>78</v>
      </c>
      <c r="BA9622" s="191">
        <v>1</v>
      </c>
      <c r="BB9622" s="191">
        <v>0</v>
      </c>
    </row>
    <row r="9623" spans="48:54" x14ac:dyDescent="0.2">
      <c r="AV9623" s="191" t="str">
        <f t="shared" si="154"/>
        <v>548_RS_78_1_202425</v>
      </c>
      <c r="AW9623" s="191" t="s">
        <v>92</v>
      </c>
      <c r="AX9623" s="18">
        <v>202425</v>
      </c>
      <c r="AY9623" s="191">
        <v>548</v>
      </c>
      <c r="AZ9623" s="191">
        <v>78</v>
      </c>
      <c r="BA9623" s="191">
        <v>1</v>
      </c>
      <c r="BB9623" s="191">
        <v>0</v>
      </c>
    </row>
    <row r="9624" spans="48:54" x14ac:dyDescent="0.2">
      <c r="AV9624" s="191" t="str">
        <f t="shared" si="154"/>
        <v>550_RS_78_1_202425</v>
      </c>
      <c r="AW9624" s="191" t="s">
        <v>92</v>
      </c>
      <c r="AX9624" s="18">
        <v>202425</v>
      </c>
      <c r="AY9624" s="191">
        <v>550</v>
      </c>
      <c r="AZ9624" s="191">
        <v>78</v>
      </c>
      <c r="BA9624" s="191">
        <v>1</v>
      </c>
      <c r="BB9624" s="191">
        <v>0</v>
      </c>
    </row>
    <row r="9625" spans="48:54" x14ac:dyDescent="0.2">
      <c r="AV9625" s="191" t="str">
        <f t="shared" si="154"/>
        <v>552_RS_78_1_202425</v>
      </c>
      <c r="AW9625" s="191" t="s">
        <v>92</v>
      </c>
      <c r="AX9625" s="18">
        <v>202425</v>
      </c>
      <c r="AY9625" s="191">
        <v>552</v>
      </c>
      <c r="AZ9625" s="191">
        <v>78</v>
      </c>
      <c r="BA9625" s="191">
        <v>1</v>
      </c>
      <c r="BB9625" s="191">
        <v>0</v>
      </c>
    </row>
    <row r="9626" spans="48:54" x14ac:dyDescent="0.2">
      <c r="AV9626" s="191" t="str">
        <f t="shared" si="154"/>
        <v>562_RS_78_1_202425</v>
      </c>
      <c r="AW9626" s="191" t="s">
        <v>92</v>
      </c>
      <c r="AX9626" s="18">
        <v>202425</v>
      </c>
      <c r="AY9626" s="191">
        <v>562</v>
      </c>
      <c r="AZ9626" s="191">
        <v>78</v>
      </c>
      <c r="BA9626" s="191">
        <v>1</v>
      </c>
      <c r="BB9626" s="191">
        <v>0</v>
      </c>
    </row>
    <row r="9627" spans="48:54" x14ac:dyDescent="0.2">
      <c r="AV9627" s="191" t="str">
        <f t="shared" si="154"/>
        <v>564_RS_78_1_202425</v>
      </c>
      <c r="AW9627" s="191" t="s">
        <v>92</v>
      </c>
      <c r="AX9627" s="18">
        <v>202425</v>
      </c>
      <c r="AY9627" s="191">
        <v>564</v>
      </c>
      <c r="AZ9627" s="191">
        <v>78</v>
      </c>
      <c r="BA9627" s="191">
        <v>1</v>
      </c>
      <c r="BB9627" s="191">
        <v>0</v>
      </c>
    </row>
    <row r="9628" spans="48:54" x14ac:dyDescent="0.2">
      <c r="AV9628" s="191" t="str">
        <f t="shared" si="154"/>
        <v>566_RS_78_1_202425</v>
      </c>
      <c r="AW9628" s="191" t="s">
        <v>92</v>
      </c>
      <c r="AX9628" s="18">
        <v>202425</v>
      </c>
      <c r="AY9628" s="191">
        <v>566</v>
      </c>
      <c r="AZ9628" s="191">
        <v>78</v>
      </c>
      <c r="BA9628" s="191">
        <v>1</v>
      </c>
      <c r="BB9628" s="191">
        <v>0</v>
      </c>
    </row>
    <row r="9629" spans="48:54" x14ac:dyDescent="0.2">
      <c r="AV9629" s="191" t="str">
        <f t="shared" si="154"/>
        <v>568_RS_78_1_202425</v>
      </c>
      <c r="AW9629" s="191" t="s">
        <v>92</v>
      </c>
      <c r="AX9629" s="18">
        <v>202425</v>
      </c>
      <c r="AY9629" s="191">
        <v>568</v>
      </c>
      <c r="AZ9629" s="191">
        <v>78</v>
      </c>
      <c r="BA9629" s="191">
        <v>1</v>
      </c>
      <c r="BB9629" s="191">
        <v>0</v>
      </c>
    </row>
    <row r="9630" spans="48:54" x14ac:dyDescent="0.2">
      <c r="AV9630" s="191" t="str">
        <f t="shared" si="154"/>
        <v>572_RS_78_1_202425</v>
      </c>
      <c r="AW9630" s="191" t="s">
        <v>92</v>
      </c>
      <c r="AX9630" s="18">
        <v>202425</v>
      </c>
      <c r="AY9630" s="191">
        <v>572</v>
      </c>
      <c r="AZ9630" s="191">
        <v>78</v>
      </c>
      <c r="BA9630" s="191">
        <v>1</v>
      </c>
      <c r="BB9630" s="191">
        <v>0</v>
      </c>
    </row>
    <row r="9631" spans="48:54" x14ac:dyDescent="0.2">
      <c r="AV9631" s="191" t="str">
        <f t="shared" si="154"/>
        <v>574_RS_78_1_202425</v>
      </c>
      <c r="AW9631" s="191" t="s">
        <v>92</v>
      </c>
      <c r="AX9631" s="18">
        <v>202425</v>
      </c>
      <c r="AY9631" s="191">
        <v>574</v>
      </c>
      <c r="AZ9631" s="191">
        <v>78</v>
      </c>
      <c r="BA9631" s="191">
        <v>1</v>
      </c>
      <c r="BB9631" s="191">
        <v>0</v>
      </c>
    </row>
    <row r="9632" spans="48:54" x14ac:dyDescent="0.2">
      <c r="AV9632" s="191" t="str">
        <f t="shared" si="154"/>
        <v>576_RS_78_1_202425</v>
      </c>
      <c r="AW9632" s="191" t="s">
        <v>92</v>
      </c>
      <c r="AX9632" s="18">
        <v>202425</v>
      </c>
      <c r="AY9632" s="191">
        <v>576</v>
      </c>
      <c r="AZ9632" s="191">
        <v>78</v>
      </c>
      <c r="BA9632" s="191">
        <v>1</v>
      </c>
      <c r="BB9632" s="191">
        <v>0</v>
      </c>
    </row>
    <row r="9633" spans="48:54" x14ac:dyDescent="0.2">
      <c r="AV9633" s="191" t="str">
        <f t="shared" si="154"/>
        <v>582_RS_78_1_202425</v>
      </c>
      <c r="AW9633" s="191" t="s">
        <v>92</v>
      </c>
      <c r="AX9633" s="18">
        <v>202425</v>
      </c>
      <c r="AY9633" s="191">
        <v>582</v>
      </c>
      <c r="AZ9633" s="191">
        <v>78</v>
      </c>
      <c r="BA9633" s="191">
        <v>1</v>
      </c>
      <c r="BB9633" s="191">
        <v>0</v>
      </c>
    </row>
    <row r="9634" spans="48:54" x14ac:dyDescent="0.2">
      <c r="AV9634" s="191" t="str">
        <f t="shared" si="154"/>
        <v>584_RS_78_1_202425</v>
      </c>
      <c r="AW9634" s="191" t="s">
        <v>92</v>
      </c>
      <c r="AX9634" s="18">
        <v>202425</v>
      </c>
      <c r="AY9634" s="191">
        <v>584</v>
      </c>
      <c r="AZ9634" s="191">
        <v>78</v>
      </c>
      <c r="BA9634" s="191">
        <v>1</v>
      </c>
      <c r="BB9634" s="191">
        <v>0</v>
      </c>
    </row>
    <row r="9635" spans="48:54" x14ac:dyDescent="0.2">
      <c r="AV9635" s="191" t="str">
        <f t="shared" si="154"/>
        <v>586_RS_78_1_202425</v>
      </c>
      <c r="AW9635" s="191" t="s">
        <v>92</v>
      </c>
      <c r="AX9635" s="18">
        <v>202425</v>
      </c>
      <c r="AY9635" s="191">
        <v>586</v>
      </c>
      <c r="AZ9635" s="191">
        <v>78</v>
      </c>
      <c r="BA9635" s="191">
        <v>1</v>
      </c>
      <c r="BB9635" s="191">
        <v>0</v>
      </c>
    </row>
    <row r="9636" spans="48:54" x14ac:dyDescent="0.2">
      <c r="AV9636" s="191" t="str">
        <f t="shared" si="154"/>
        <v>512_RS_78_2_202425</v>
      </c>
      <c r="AW9636" s="191" t="s">
        <v>92</v>
      </c>
      <c r="AX9636" s="18">
        <v>202425</v>
      </c>
      <c r="AY9636" s="191">
        <v>512</v>
      </c>
      <c r="AZ9636" s="191">
        <v>78</v>
      </c>
      <c r="BA9636" s="191">
        <v>2</v>
      </c>
      <c r="BB9636" s="191">
        <v>-1379</v>
      </c>
    </row>
    <row r="9637" spans="48:54" x14ac:dyDescent="0.2">
      <c r="AV9637" s="191" t="str">
        <f t="shared" si="154"/>
        <v>514_RS_78_2_202425</v>
      </c>
      <c r="AW9637" s="191" t="s">
        <v>92</v>
      </c>
      <c r="AX9637" s="18">
        <v>202425</v>
      </c>
      <c r="AY9637" s="191">
        <v>514</v>
      </c>
      <c r="AZ9637" s="191">
        <v>78</v>
      </c>
      <c r="BA9637" s="191">
        <v>2</v>
      </c>
      <c r="BB9637" s="191">
        <v>0</v>
      </c>
    </row>
    <row r="9638" spans="48:54" x14ac:dyDescent="0.2">
      <c r="AV9638" s="191" t="str">
        <f t="shared" si="154"/>
        <v>516_RS_78_2_202425</v>
      </c>
      <c r="AW9638" s="191" t="s">
        <v>92</v>
      </c>
      <c r="AX9638" s="18">
        <v>202425</v>
      </c>
      <c r="AY9638" s="191">
        <v>516</v>
      </c>
      <c r="AZ9638" s="191">
        <v>78</v>
      </c>
      <c r="BA9638" s="191">
        <v>2</v>
      </c>
      <c r="BB9638" s="191">
        <v>0</v>
      </c>
    </row>
    <row r="9639" spans="48:54" x14ac:dyDescent="0.2">
      <c r="AV9639" s="191" t="str">
        <f t="shared" si="154"/>
        <v>518_RS_78_2_202425</v>
      </c>
      <c r="AW9639" s="191" t="s">
        <v>92</v>
      </c>
      <c r="AX9639" s="18">
        <v>202425</v>
      </c>
      <c r="AY9639" s="191">
        <v>518</v>
      </c>
      <c r="AZ9639" s="191">
        <v>78</v>
      </c>
      <c r="BA9639" s="191">
        <v>2</v>
      </c>
      <c r="BB9639" s="191">
        <v>-3649.1876367947038</v>
      </c>
    </row>
    <row r="9640" spans="48:54" x14ac:dyDescent="0.2">
      <c r="AV9640" s="191" t="str">
        <f t="shared" si="154"/>
        <v>520_RS_78_2_202425</v>
      </c>
      <c r="AW9640" s="191" t="s">
        <v>92</v>
      </c>
      <c r="AX9640" s="18">
        <v>202425</v>
      </c>
      <c r="AY9640" s="191">
        <v>520</v>
      </c>
      <c r="AZ9640" s="191">
        <v>78</v>
      </c>
      <c r="BA9640" s="191">
        <v>2</v>
      </c>
      <c r="BB9640" s="191">
        <v>-5413.8720000000003</v>
      </c>
    </row>
    <row r="9641" spans="48:54" x14ac:dyDescent="0.2">
      <c r="AV9641" s="191" t="str">
        <f t="shared" si="154"/>
        <v>522_RS_78_2_202425</v>
      </c>
      <c r="AW9641" s="191" t="s">
        <v>92</v>
      </c>
      <c r="AX9641" s="18">
        <v>202425</v>
      </c>
      <c r="AY9641" s="191">
        <v>522</v>
      </c>
      <c r="AZ9641" s="191">
        <v>78</v>
      </c>
      <c r="BA9641" s="191">
        <v>2</v>
      </c>
      <c r="BB9641" s="191">
        <v>-19948.89702</v>
      </c>
    </row>
    <row r="9642" spans="48:54" x14ac:dyDescent="0.2">
      <c r="AV9642" s="191" t="str">
        <f t="shared" si="154"/>
        <v>524_RS_78_2_202425</v>
      </c>
      <c r="AW9642" s="191" t="s">
        <v>92</v>
      </c>
      <c r="AX9642" s="18">
        <v>202425</v>
      </c>
      <c r="AY9642" s="191">
        <v>524</v>
      </c>
      <c r="AZ9642" s="191">
        <v>78</v>
      </c>
      <c r="BA9642" s="191">
        <v>2</v>
      </c>
      <c r="BB9642" s="191">
        <v>-5322.4550099999997</v>
      </c>
    </row>
    <row r="9643" spans="48:54" x14ac:dyDescent="0.2">
      <c r="AV9643" s="191" t="str">
        <f t="shared" si="154"/>
        <v>526_RS_78_2_202425</v>
      </c>
      <c r="AW9643" s="191" t="s">
        <v>92</v>
      </c>
      <c r="AX9643" s="18">
        <v>202425</v>
      </c>
      <c r="AY9643" s="191">
        <v>526</v>
      </c>
      <c r="AZ9643" s="191">
        <v>78</v>
      </c>
      <c r="BA9643" s="191">
        <v>2</v>
      </c>
      <c r="BB9643" s="191">
        <v>0</v>
      </c>
    </row>
    <row r="9644" spans="48:54" x14ac:dyDescent="0.2">
      <c r="AV9644" s="191" t="str">
        <f t="shared" si="154"/>
        <v>528_RS_78_2_202425</v>
      </c>
      <c r="AW9644" s="191" t="s">
        <v>92</v>
      </c>
      <c r="AX9644" s="18">
        <v>202425</v>
      </c>
      <c r="AY9644" s="191">
        <v>528</v>
      </c>
      <c r="AZ9644" s="191">
        <v>78</v>
      </c>
      <c r="BA9644" s="191">
        <v>2</v>
      </c>
      <c r="BB9644" s="191">
        <v>-3023</v>
      </c>
    </row>
    <row r="9645" spans="48:54" x14ac:dyDescent="0.2">
      <c r="AV9645" s="191" t="str">
        <f t="shared" si="154"/>
        <v>530_RS_78_2_202425</v>
      </c>
      <c r="AW9645" s="191" t="s">
        <v>92</v>
      </c>
      <c r="AX9645" s="18">
        <v>202425</v>
      </c>
      <c r="AY9645" s="191">
        <v>530</v>
      </c>
      <c r="AZ9645" s="191">
        <v>78</v>
      </c>
      <c r="BA9645" s="191">
        <v>2</v>
      </c>
      <c r="BB9645" s="191">
        <v>-10208.005999999999</v>
      </c>
    </row>
    <row r="9646" spans="48:54" x14ac:dyDescent="0.2">
      <c r="AV9646" s="191" t="str">
        <f t="shared" si="154"/>
        <v>532_RS_78_2_202425</v>
      </c>
      <c r="AW9646" s="191" t="s">
        <v>92</v>
      </c>
      <c r="AX9646" s="18">
        <v>202425</v>
      </c>
      <c r="AY9646" s="191">
        <v>532</v>
      </c>
      <c r="AZ9646" s="191">
        <v>78</v>
      </c>
      <c r="BA9646" s="191">
        <v>2</v>
      </c>
      <c r="BB9646" s="191">
        <v>-8853.0337600000003</v>
      </c>
    </row>
    <row r="9647" spans="48:54" x14ac:dyDescent="0.2">
      <c r="AV9647" s="191" t="str">
        <f t="shared" si="154"/>
        <v>534_RS_78_2_202425</v>
      </c>
      <c r="AW9647" s="191" t="s">
        <v>92</v>
      </c>
      <c r="AX9647" s="18">
        <v>202425</v>
      </c>
      <c r="AY9647" s="191">
        <v>534</v>
      </c>
      <c r="AZ9647" s="191">
        <v>78</v>
      </c>
      <c r="BA9647" s="191">
        <v>2</v>
      </c>
      <c r="BB9647" s="191">
        <v>0</v>
      </c>
    </row>
    <row r="9648" spans="48:54" x14ac:dyDescent="0.2">
      <c r="AV9648" s="191" t="str">
        <f t="shared" si="154"/>
        <v>536_RS_78_2_202425</v>
      </c>
      <c r="AW9648" s="191" t="s">
        <v>92</v>
      </c>
      <c r="AX9648" s="18">
        <v>202425</v>
      </c>
      <c r="AY9648" s="191">
        <v>536</v>
      </c>
      <c r="AZ9648" s="191">
        <v>78</v>
      </c>
      <c r="BA9648" s="191">
        <v>2</v>
      </c>
      <c r="BB9648" s="191">
        <v>0</v>
      </c>
    </row>
    <row r="9649" spans="48:54" x14ac:dyDescent="0.2">
      <c r="AV9649" s="191" t="str">
        <f t="shared" si="154"/>
        <v>538_RS_78_2_202425</v>
      </c>
      <c r="AW9649" s="191" t="s">
        <v>92</v>
      </c>
      <c r="AX9649" s="18">
        <v>202425</v>
      </c>
      <c r="AY9649" s="191">
        <v>538</v>
      </c>
      <c r="AZ9649" s="191">
        <v>78</v>
      </c>
      <c r="BA9649" s="191">
        <v>2</v>
      </c>
      <c r="BB9649" s="191">
        <v>0</v>
      </c>
    </row>
    <row r="9650" spans="48:54" x14ac:dyDescent="0.2">
      <c r="AV9650" s="191" t="str">
        <f t="shared" si="154"/>
        <v>540_RS_78_2_202425</v>
      </c>
      <c r="AW9650" s="191" t="s">
        <v>92</v>
      </c>
      <c r="AX9650" s="18">
        <v>202425</v>
      </c>
      <c r="AY9650" s="191">
        <v>540</v>
      </c>
      <c r="AZ9650" s="191">
        <v>78</v>
      </c>
      <c r="BA9650" s="191">
        <v>2</v>
      </c>
      <c r="BB9650" s="191">
        <v>-4019.7359999999999</v>
      </c>
    </row>
    <row r="9651" spans="48:54" x14ac:dyDescent="0.2">
      <c r="AV9651" s="191" t="str">
        <f t="shared" si="154"/>
        <v>542_RS_78_2_202425</v>
      </c>
      <c r="AW9651" s="191" t="s">
        <v>92</v>
      </c>
      <c r="AX9651" s="18">
        <v>202425</v>
      </c>
      <c r="AY9651" s="191">
        <v>542</v>
      </c>
      <c r="AZ9651" s="191">
        <v>78</v>
      </c>
      <c r="BA9651" s="191">
        <v>2</v>
      </c>
      <c r="BB9651" s="191">
        <v>0</v>
      </c>
    </row>
    <row r="9652" spans="48:54" x14ac:dyDescent="0.2">
      <c r="AV9652" s="191" t="str">
        <f t="shared" si="154"/>
        <v>544_RS_78_2_202425</v>
      </c>
      <c r="AW9652" s="191" t="s">
        <v>92</v>
      </c>
      <c r="AX9652" s="18">
        <v>202425</v>
      </c>
      <c r="AY9652" s="191">
        <v>544</v>
      </c>
      <c r="AZ9652" s="191">
        <v>78</v>
      </c>
      <c r="BA9652" s="191">
        <v>2</v>
      </c>
      <c r="BB9652" s="191">
        <v>0</v>
      </c>
    </row>
    <row r="9653" spans="48:54" x14ac:dyDescent="0.2">
      <c r="AV9653" s="191" t="str">
        <f t="shared" si="154"/>
        <v>545_RS_78_2_202425</v>
      </c>
      <c r="AW9653" s="191" t="s">
        <v>92</v>
      </c>
      <c r="AX9653" s="18">
        <v>202425</v>
      </c>
      <c r="AY9653" s="191">
        <v>545</v>
      </c>
      <c r="AZ9653" s="191">
        <v>78</v>
      </c>
      <c r="BA9653" s="191">
        <v>2</v>
      </c>
      <c r="BB9653" s="191">
        <v>0</v>
      </c>
    </row>
    <row r="9654" spans="48:54" x14ac:dyDescent="0.2">
      <c r="AV9654" s="191" t="str">
        <f t="shared" si="154"/>
        <v>546_RS_78_2_202425</v>
      </c>
      <c r="AW9654" s="191" t="s">
        <v>92</v>
      </c>
      <c r="AX9654" s="18">
        <v>202425</v>
      </c>
      <c r="AY9654" s="191">
        <v>546</v>
      </c>
      <c r="AZ9654" s="191">
        <v>78</v>
      </c>
      <c r="BA9654" s="191">
        <v>2</v>
      </c>
      <c r="BB9654" s="191">
        <v>0</v>
      </c>
    </row>
    <row r="9655" spans="48:54" x14ac:dyDescent="0.2">
      <c r="AV9655" s="191" t="str">
        <f t="shared" si="154"/>
        <v>548_RS_78_2_202425</v>
      </c>
      <c r="AW9655" s="191" t="s">
        <v>92</v>
      </c>
      <c r="AX9655" s="18">
        <v>202425</v>
      </c>
      <c r="AY9655" s="191">
        <v>548</v>
      </c>
      <c r="AZ9655" s="191">
        <v>78</v>
      </c>
      <c r="BA9655" s="191">
        <v>2</v>
      </c>
      <c r="BB9655" s="191">
        <v>0</v>
      </c>
    </row>
    <row r="9656" spans="48:54" x14ac:dyDescent="0.2">
      <c r="AV9656" s="191" t="str">
        <f t="shared" si="154"/>
        <v>550_RS_78_2_202425</v>
      </c>
      <c r="AW9656" s="191" t="s">
        <v>92</v>
      </c>
      <c r="AX9656" s="18">
        <v>202425</v>
      </c>
      <c r="AY9656" s="191">
        <v>550</v>
      </c>
      <c r="AZ9656" s="191">
        <v>78</v>
      </c>
      <c r="BA9656" s="191">
        <v>2</v>
      </c>
      <c r="BB9656" s="191">
        <v>0</v>
      </c>
    </row>
    <row r="9657" spans="48:54" x14ac:dyDescent="0.2">
      <c r="AV9657" s="191" t="str">
        <f t="shared" si="154"/>
        <v>552_RS_78_2_202425</v>
      </c>
      <c r="AW9657" s="191" t="s">
        <v>92</v>
      </c>
      <c r="AX9657" s="18">
        <v>202425</v>
      </c>
      <c r="AY9657" s="191">
        <v>552</v>
      </c>
      <c r="AZ9657" s="191">
        <v>78</v>
      </c>
      <c r="BA9657" s="191">
        <v>2</v>
      </c>
      <c r="BB9657" s="191">
        <v>-16126.437</v>
      </c>
    </row>
    <row r="9658" spans="48:54" x14ac:dyDescent="0.2">
      <c r="AV9658" s="191" t="str">
        <f t="shared" si="154"/>
        <v>562_RS_78_2_202425</v>
      </c>
      <c r="AW9658" s="191" t="s">
        <v>92</v>
      </c>
      <c r="AX9658" s="18">
        <v>202425</v>
      </c>
      <c r="AY9658" s="191">
        <v>562</v>
      </c>
      <c r="AZ9658" s="191">
        <v>78</v>
      </c>
      <c r="BA9658" s="191">
        <v>2</v>
      </c>
      <c r="BB9658" s="191">
        <v>0</v>
      </c>
    </row>
    <row r="9659" spans="48:54" x14ac:dyDescent="0.2">
      <c r="AV9659" s="191" t="str">
        <f t="shared" si="154"/>
        <v>564_RS_78_2_202425</v>
      </c>
      <c r="AW9659" s="191" t="s">
        <v>92</v>
      </c>
      <c r="AX9659" s="18">
        <v>202425</v>
      </c>
      <c r="AY9659" s="191">
        <v>564</v>
      </c>
      <c r="AZ9659" s="191">
        <v>78</v>
      </c>
      <c r="BA9659" s="191">
        <v>2</v>
      </c>
      <c r="BB9659" s="191">
        <v>0</v>
      </c>
    </row>
    <row r="9660" spans="48:54" x14ac:dyDescent="0.2">
      <c r="AV9660" s="191" t="str">
        <f t="shared" si="154"/>
        <v>566_RS_78_2_202425</v>
      </c>
      <c r="AW9660" s="191" t="s">
        <v>92</v>
      </c>
      <c r="AX9660" s="18">
        <v>202425</v>
      </c>
      <c r="AY9660" s="191">
        <v>566</v>
      </c>
      <c r="AZ9660" s="191">
        <v>78</v>
      </c>
      <c r="BA9660" s="191">
        <v>2</v>
      </c>
      <c r="BB9660" s="191">
        <v>0</v>
      </c>
    </row>
    <row r="9661" spans="48:54" x14ac:dyDescent="0.2">
      <c r="AV9661" s="191" t="str">
        <f t="shared" si="154"/>
        <v>568_RS_78_2_202425</v>
      </c>
      <c r="AW9661" s="191" t="s">
        <v>92</v>
      </c>
      <c r="AX9661" s="18">
        <v>202425</v>
      </c>
      <c r="AY9661" s="191">
        <v>568</v>
      </c>
      <c r="AZ9661" s="191">
        <v>78</v>
      </c>
      <c r="BA9661" s="191">
        <v>2</v>
      </c>
      <c r="BB9661" s="191">
        <v>0</v>
      </c>
    </row>
    <row r="9662" spans="48:54" x14ac:dyDescent="0.2">
      <c r="AV9662" s="191" t="str">
        <f t="shared" si="154"/>
        <v>572_RS_78_2_202425</v>
      </c>
      <c r="AW9662" s="191" t="s">
        <v>92</v>
      </c>
      <c r="AX9662" s="18">
        <v>202425</v>
      </c>
      <c r="AY9662" s="191">
        <v>572</v>
      </c>
      <c r="AZ9662" s="191">
        <v>78</v>
      </c>
      <c r="BA9662" s="191">
        <v>2</v>
      </c>
      <c r="BB9662" s="191">
        <v>0</v>
      </c>
    </row>
    <row r="9663" spans="48:54" x14ac:dyDescent="0.2">
      <c r="AV9663" s="191" t="str">
        <f t="shared" si="154"/>
        <v>574_RS_78_2_202425</v>
      </c>
      <c r="AW9663" s="191" t="s">
        <v>92</v>
      </c>
      <c r="AX9663" s="18">
        <v>202425</v>
      </c>
      <c r="AY9663" s="191">
        <v>574</v>
      </c>
      <c r="AZ9663" s="191">
        <v>78</v>
      </c>
      <c r="BA9663" s="191">
        <v>2</v>
      </c>
      <c r="BB9663" s="191">
        <v>0</v>
      </c>
    </row>
    <row r="9664" spans="48:54" x14ac:dyDescent="0.2">
      <c r="AV9664" s="191" t="str">
        <f t="shared" si="154"/>
        <v>576_RS_78_2_202425</v>
      </c>
      <c r="AW9664" s="191" t="s">
        <v>92</v>
      </c>
      <c r="AX9664" s="18">
        <v>202425</v>
      </c>
      <c r="AY9664" s="191">
        <v>576</v>
      </c>
      <c r="AZ9664" s="191">
        <v>78</v>
      </c>
      <c r="BA9664" s="191">
        <v>2</v>
      </c>
      <c r="BB9664" s="191">
        <v>0</v>
      </c>
    </row>
    <row r="9665" spans="48:54" x14ac:dyDescent="0.2">
      <c r="AV9665" s="191" t="str">
        <f t="shared" si="154"/>
        <v>582_RS_78_2_202425</v>
      </c>
      <c r="AW9665" s="191" t="s">
        <v>92</v>
      </c>
      <c r="AX9665" s="18">
        <v>202425</v>
      </c>
      <c r="AY9665" s="191">
        <v>582</v>
      </c>
      <c r="AZ9665" s="191">
        <v>78</v>
      </c>
      <c r="BA9665" s="191">
        <v>2</v>
      </c>
      <c r="BB9665" s="191">
        <v>0</v>
      </c>
    </row>
    <row r="9666" spans="48:54" x14ac:dyDescent="0.2">
      <c r="AV9666" s="191" t="str">
        <f t="shared" si="154"/>
        <v>584_RS_78_2_202425</v>
      </c>
      <c r="AW9666" s="191" t="s">
        <v>92</v>
      </c>
      <c r="AX9666" s="18">
        <v>202425</v>
      </c>
      <c r="AY9666" s="191">
        <v>584</v>
      </c>
      <c r="AZ9666" s="191">
        <v>78</v>
      </c>
      <c r="BA9666" s="191">
        <v>2</v>
      </c>
      <c r="BB9666" s="191">
        <v>0</v>
      </c>
    </row>
    <row r="9667" spans="48:54" x14ac:dyDescent="0.2">
      <c r="AV9667" s="191" t="str">
        <f t="shared" si="154"/>
        <v>586_RS_78_2_202425</v>
      </c>
      <c r="AW9667" s="191" t="s">
        <v>92</v>
      </c>
      <c r="AX9667" s="18">
        <v>202425</v>
      </c>
      <c r="AY9667" s="191">
        <v>586</v>
      </c>
      <c r="AZ9667" s="191">
        <v>78</v>
      </c>
      <c r="BA9667" s="191">
        <v>2</v>
      </c>
      <c r="BB9667" s="191">
        <v>0</v>
      </c>
    </row>
    <row r="9668" spans="48:54" x14ac:dyDescent="0.2">
      <c r="AV9668" s="191" t="str">
        <f t="shared" ref="AV9668:AV9731" si="155">AY9668&amp;"_"&amp;AW9668&amp;"_"&amp;AZ9668&amp;"_"&amp;BA9668&amp;"_"&amp;AX9668</f>
        <v>512_RS_78_4_202425</v>
      </c>
      <c r="AW9668" s="191" t="s">
        <v>92</v>
      </c>
      <c r="AX9668" s="18">
        <v>202425</v>
      </c>
      <c r="AY9668" s="191">
        <v>512</v>
      </c>
      <c r="AZ9668" s="191">
        <v>78</v>
      </c>
      <c r="BA9668" s="191">
        <v>4</v>
      </c>
      <c r="BB9668" s="191">
        <v>-1379</v>
      </c>
    </row>
    <row r="9669" spans="48:54" x14ac:dyDescent="0.2">
      <c r="AV9669" s="191" t="str">
        <f t="shared" si="155"/>
        <v>514_RS_78_4_202425</v>
      </c>
      <c r="AW9669" s="191" t="s">
        <v>92</v>
      </c>
      <c r="AX9669" s="18">
        <v>202425</v>
      </c>
      <c r="AY9669" s="191">
        <v>514</v>
      </c>
      <c r="AZ9669" s="191">
        <v>78</v>
      </c>
      <c r="BA9669" s="191">
        <v>4</v>
      </c>
      <c r="BB9669" s="191">
        <v>0</v>
      </c>
    </row>
    <row r="9670" spans="48:54" x14ac:dyDescent="0.2">
      <c r="AV9670" s="191" t="str">
        <f t="shared" si="155"/>
        <v>516_RS_78_4_202425</v>
      </c>
      <c r="AW9670" s="191" t="s">
        <v>92</v>
      </c>
      <c r="AX9670" s="18">
        <v>202425</v>
      </c>
      <c r="AY9670" s="191">
        <v>516</v>
      </c>
      <c r="AZ9670" s="191">
        <v>78</v>
      </c>
      <c r="BA9670" s="191">
        <v>4</v>
      </c>
      <c r="BB9670" s="191">
        <v>0</v>
      </c>
    </row>
    <row r="9671" spans="48:54" x14ac:dyDescent="0.2">
      <c r="AV9671" s="191" t="str">
        <f t="shared" si="155"/>
        <v>518_RS_78_4_202425</v>
      </c>
      <c r="AW9671" s="191" t="s">
        <v>92</v>
      </c>
      <c r="AX9671" s="18">
        <v>202425</v>
      </c>
      <c r="AY9671" s="191">
        <v>518</v>
      </c>
      <c r="AZ9671" s="191">
        <v>78</v>
      </c>
      <c r="BA9671" s="191">
        <v>4</v>
      </c>
      <c r="BB9671" s="191">
        <v>-3649.1876367947038</v>
      </c>
    </row>
    <row r="9672" spans="48:54" x14ac:dyDescent="0.2">
      <c r="AV9672" s="191" t="str">
        <f t="shared" si="155"/>
        <v>520_RS_78_4_202425</v>
      </c>
      <c r="AW9672" s="191" t="s">
        <v>92</v>
      </c>
      <c r="AX9672" s="18">
        <v>202425</v>
      </c>
      <c r="AY9672" s="191">
        <v>520</v>
      </c>
      <c r="AZ9672" s="191">
        <v>78</v>
      </c>
      <c r="BA9672" s="191">
        <v>4</v>
      </c>
      <c r="BB9672" s="191">
        <v>-5413.8720000000003</v>
      </c>
    </row>
    <row r="9673" spans="48:54" x14ac:dyDescent="0.2">
      <c r="AV9673" s="191" t="str">
        <f t="shared" si="155"/>
        <v>522_RS_78_4_202425</v>
      </c>
      <c r="AW9673" s="191" t="s">
        <v>92</v>
      </c>
      <c r="AX9673" s="18">
        <v>202425</v>
      </c>
      <c r="AY9673" s="191">
        <v>522</v>
      </c>
      <c r="AZ9673" s="191">
        <v>78</v>
      </c>
      <c r="BA9673" s="191">
        <v>4</v>
      </c>
      <c r="BB9673" s="191">
        <v>-19948.89702</v>
      </c>
    </row>
    <row r="9674" spans="48:54" x14ac:dyDescent="0.2">
      <c r="AV9674" s="191" t="str">
        <f t="shared" si="155"/>
        <v>524_RS_78_4_202425</v>
      </c>
      <c r="AW9674" s="191" t="s">
        <v>92</v>
      </c>
      <c r="AX9674" s="18">
        <v>202425</v>
      </c>
      <c r="AY9674" s="191">
        <v>524</v>
      </c>
      <c r="AZ9674" s="191">
        <v>78</v>
      </c>
      <c r="BA9674" s="191">
        <v>4</v>
      </c>
      <c r="BB9674" s="191">
        <v>-5322.4550099999997</v>
      </c>
    </row>
    <row r="9675" spans="48:54" x14ac:dyDescent="0.2">
      <c r="AV9675" s="191" t="str">
        <f t="shared" si="155"/>
        <v>526_RS_78_4_202425</v>
      </c>
      <c r="AW9675" s="191" t="s">
        <v>92</v>
      </c>
      <c r="AX9675" s="18">
        <v>202425</v>
      </c>
      <c r="AY9675" s="191">
        <v>526</v>
      </c>
      <c r="AZ9675" s="191">
        <v>78</v>
      </c>
      <c r="BA9675" s="191">
        <v>4</v>
      </c>
      <c r="BB9675" s="191">
        <v>0</v>
      </c>
    </row>
    <row r="9676" spans="48:54" x14ac:dyDescent="0.2">
      <c r="AV9676" s="191" t="str">
        <f t="shared" si="155"/>
        <v>528_RS_78_4_202425</v>
      </c>
      <c r="AW9676" s="191" t="s">
        <v>92</v>
      </c>
      <c r="AX9676" s="18">
        <v>202425</v>
      </c>
      <c r="AY9676" s="191">
        <v>528</v>
      </c>
      <c r="AZ9676" s="191">
        <v>78</v>
      </c>
      <c r="BA9676" s="191">
        <v>4</v>
      </c>
      <c r="BB9676" s="191">
        <v>-3023</v>
      </c>
    </row>
    <row r="9677" spans="48:54" x14ac:dyDescent="0.2">
      <c r="AV9677" s="191" t="str">
        <f t="shared" si="155"/>
        <v>530_RS_78_4_202425</v>
      </c>
      <c r="AW9677" s="191" t="s">
        <v>92</v>
      </c>
      <c r="AX9677" s="18">
        <v>202425</v>
      </c>
      <c r="AY9677" s="191">
        <v>530</v>
      </c>
      <c r="AZ9677" s="191">
        <v>78</v>
      </c>
      <c r="BA9677" s="191">
        <v>4</v>
      </c>
      <c r="BB9677" s="191">
        <v>-9656.24</v>
      </c>
    </row>
    <row r="9678" spans="48:54" x14ac:dyDescent="0.2">
      <c r="AV9678" s="191" t="str">
        <f t="shared" si="155"/>
        <v>532_RS_78_4_202425</v>
      </c>
      <c r="AW9678" s="191" t="s">
        <v>92</v>
      </c>
      <c r="AX9678" s="18">
        <v>202425</v>
      </c>
      <c r="AY9678" s="191">
        <v>532</v>
      </c>
      <c r="AZ9678" s="191">
        <v>78</v>
      </c>
      <c r="BA9678" s="191">
        <v>4</v>
      </c>
      <c r="BB9678" s="191">
        <v>-8853.0337600000003</v>
      </c>
    </row>
    <row r="9679" spans="48:54" x14ac:dyDescent="0.2">
      <c r="AV9679" s="191" t="str">
        <f t="shared" si="155"/>
        <v>534_RS_78_4_202425</v>
      </c>
      <c r="AW9679" s="191" t="s">
        <v>92</v>
      </c>
      <c r="AX9679" s="18">
        <v>202425</v>
      </c>
      <c r="AY9679" s="191">
        <v>534</v>
      </c>
      <c r="AZ9679" s="191">
        <v>78</v>
      </c>
      <c r="BA9679" s="191">
        <v>4</v>
      </c>
      <c r="BB9679" s="191">
        <v>0</v>
      </c>
    </row>
    <row r="9680" spans="48:54" x14ac:dyDescent="0.2">
      <c r="AV9680" s="191" t="str">
        <f t="shared" si="155"/>
        <v>536_RS_78_4_202425</v>
      </c>
      <c r="AW9680" s="191" t="s">
        <v>92</v>
      </c>
      <c r="AX9680" s="18">
        <v>202425</v>
      </c>
      <c r="AY9680" s="191">
        <v>536</v>
      </c>
      <c r="AZ9680" s="191">
        <v>78</v>
      </c>
      <c r="BA9680" s="191">
        <v>4</v>
      </c>
      <c r="BB9680" s="191">
        <v>0</v>
      </c>
    </row>
    <row r="9681" spans="48:54" x14ac:dyDescent="0.2">
      <c r="AV9681" s="191" t="str">
        <f t="shared" si="155"/>
        <v>538_RS_78_4_202425</v>
      </c>
      <c r="AW9681" s="191" t="s">
        <v>92</v>
      </c>
      <c r="AX9681" s="18">
        <v>202425</v>
      </c>
      <c r="AY9681" s="191">
        <v>538</v>
      </c>
      <c r="AZ9681" s="191">
        <v>78</v>
      </c>
      <c r="BA9681" s="191">
        <v>4</v>
      </c>
      <c r="BB9681" s="191">
        <v>0</v>
      </c>
    </row>
    <row r="9682" spans="48:54" x14ac:dyDescent="0.2">
      <c r="AV9682" s="191" t="str">
        <f t="shared" si="155"/>
        <v>540_RS_78_4_202425</v>
      </c>
      <c r="AW9682" s="191" t="s">
        <v>92</v>
      </c>
      <c r="AX9682" s="18">
        <v>202425</v>
      </c>
      <c r="AY9682" s="191">
        <v>540</v>
      </c>
      <c r="AZ9682" s="191">
        <v>78</v>
      </c>
      <c r="BA9682" s="191">
        <v>4</v>
      </c>
      <c r="BB9682" s="191">
        <v>-4019.7359999999999</v>
      </c>
    </row>
    <row r="9683" spans="48:54" x14ac:dyDescent="0.2">
      <c r="AV9683" s="191" t="str">
        <f t="shared" si="155"/>
        <v>542_RS_78_4_202425</v>
      </c>
      <c r="AW9683" s="191" t="s">
        <v>92</v>
      </c>
      <c r="AX9683" s="18">
        <v>202425</v>
      </c>
      <c r="AY9683" s="191">
        <v>542</v>
      </c>
      <c r="AZ9683" s="191">
        <v>78</v>
      </c>
      <c r="BA9683" s="191">
        <v>4</v>
      </c>
      <c r="BB9683" s="191">
        <v>0</v>
      </c>
    </row>
    <row r="9684" spans="48:54" x14ac:dyDescent="0.2">
      <c r="AV9684" s="191" t="str">
        <f t="shared" si="155"/>
        <v>544_RS_78_4_202425</v>
      </c>
      <c r="AW9684" s="191" t="s">
        <v>92</v>
      </c>
      <c r="AX9684" s="18">
        <v>202425</v>
      </c>
      <c r="AY9684" s="191">
        <v>544</v>
      </c>
      <c r="AZ9684" s="191">
        <v>78</v>
      </c>
      <c r="BA9684" s="191">
        <v>4</v>
      </c>
      <c r="BB9684" s="191">
        <v>0</v>
      </c>
    </row>
    <row r="9685" spans="48:54" x14ac:dyDescent="0.2">
      <c r="AV9685" s="191" t="str">
        <f t="shared" si="155"/>
        <v>545_RS_78_4_202425</v>
      </c>
      <c r="AW9685" s="191" t="s">
        <v>92</v>
      </c>
      <c r="AX9685" s="18">
        <v>202425</v>
      </c>
      <c r="AY9685" s="191">
        <v>545</v>
      </c>
      <c r="AZ9685" s="191">
        <v>78</v>
      </c>
      <c r="BA9685" s="191">
        <v>4</v>
      </c>
      <c r="BB9685" s="191">
        <v>0</v>
      </c>
    </row>
    <row r="9686" spans="48:54" x14ac:dyDescent="0.2">
      <c r="AV9686" s="191" t="str">
        <f t="shared" si="155"/>
        <v>546_RS_78_4_202425</v>
      </c>
      <c r="AW9686" s="191" t="s">
        <v>92</v>
      </c>
      <c r="AX9686" s="18">
        <v>202425</v>
      </c>
      <c r="AY9686" s="191">
        <v>546</v>
      </c>
      <c r="AZ9686" s="191">
        <v>78</v>
      </c>
      <c r="BA9686" s="191">
        <v>4</v>
      </c>
      <c r="BB9686" s="191">
        <v>0</v>
      </c>
    </row>
    <row r="9687" spans="48:54" x14ac:dyDescent="0.2">
      <c r="AV9687" s="191" t="str">
        <f t="shared" si="155"/>
        <v>548_RS_78_4_202425</v>
      </c>
      <c r="AW9687" s="191" t="s">
        <v>92</v>
      </c>
      <c r="AX9687" s="18">
        <v>202425</v>
      </c>
      <c r="AY9687" s="191">
        <v>548</v>
      </c>
      <c r="AZ9687" s="191">
        <v>78</v>
      </c>
      <c r="BA9687" s="191">
        <v>4</v>
      </c>
      <c r="BB9687" s="191">
        <v>0</v>
      </c>
    </row>
    <row r="9688" spans="48:54" x14ac:dyDescent="0.2">
      <c r="AV9688" s="191" t="str">
        <f t="shared" si="155"/>
        <v>550_RS_78_4_202425</v>
      </c>
      <c r="AW9688" s="191" t="s">
        <v>92</v>
      </c>
      <c r="AX9688" s="18">
        <v>202425</v>
      </c>
      <c r="AY9688" s="191">
        <v>550</v>
      </c>
      <c r="AZ9688" s="191">
        <v>78</v>
      </c>
      <c r="BA9688" s="191">
        <v>4</v>
      </c>
      <c r="BB9688" s="191">
        <v>0</v>
      </c>
    </row>
    <row r="9689" spans="48:54" x14ac:dyDescent="0.2">
      <c r="AV9689" s="191" t="str">
        <f t="shared" si="155"/>
        <v>552_RS_78_4_202425</v>
      </c>
      <c r="AW9689" s="191" t="s">
        <v>92</v>
      </c>
      <c r="AX9689" s="18">
        <v>202425</v>
      </c>
      <c r="AY9689" s="191">
        <v>552</v>
      </c>
      <c r="AZ9689" s="191">
        <v>78</v>
      </c>
      <c r="BA9689" s="191">
        <v>4</v>
      </c>
      <c r="BB9689" s="191">
        <v>-16126.437</v>
      </c>
    </row>
    <row r="9690" spans="48:54" x14ac:dyDescent="0.2">
      <c r="AV9690" s="191" t="str">
        <f t="shared" si="155"/>
        <v>562_RS_78_4_202425</v>
      </c>
      <c r="AW9690" s="191" t="s">
        <v>92</v>
      </c>
      <c r="AX9690" s="18">
        <v>202425</v>
      </c>
      <c r="AY9690" s="191">
        <v>562</v>
      </c>
      <c r="AZ9690" s="191">
        <v>78</v>
      </c>
      <c r="BA9690" s="191">
        <v>4</v>
      </c>
      <c r="BB9690" s="191">
        <v>0</v>
      </c>
    </row>
    <row r="9691" spans="48:54" x14ac:dyDescent="0.2">
      <c r="AV9691" s="191" t="str">
        <f t="shared" si="155"/>
        <v>564_RS_78_4_202425</v>
      </c>
      <c r="AW9691" s="191" t="s">
        <v>92</v>
      </c>
      <c r="AX9691" s="18">
        <v>202425</v>
      </c>
      <c r="AY9691" s="191">
        <v>564</v>
      </c>
      <c r="AZ9691" s="191">
        <v>78</v>
      </c>
      <c r="BA9691" s="191">
        <v>4</v>
      </c>
      <c r="BB9691" s="191">
        <v>0</v>
      </c>
    </row>
    <row r="9692" spans="48:54" x14ac:dyDescent="0.2">
      <c r="AV9692" s="191" t="str">
        <f t="shared" si="155"/>
        <v>566_RS_78_4_202425</v>
      </c>
      <c r="AW9692" s="191" t="s">
        <v>92</v>
      </c>
      <c r="AX9692" s="18">
        <v>202425</v>
      </c>
      <c r="AY9692" s="191">
        <v>566</v>
      </c>
      <c r="AZ9692" s="191">
        <v>78</v>
      </c>
      <c r="BA9692" s="191">
        <v>4</v>
      </c>
      <c r="BB9692" s="191">
        <v>0</v>
      </c>
    </row>
    <row r="9693" spans="48:54" x14ac:dyDescent="0.2">
      <c r="AV9693" s="191" t="str">
        <f t="shared" si="155"/>
        <v>568_RS_78_4_202425</v>
      </c>
      <c r="AW9693" s="191" t="s">
        <v>92</v>
      </c>
      <c r="AX9693" s="18">
        <v>202425</v>
      </c>
      <c r="AY9693" s="191">
        <v>568</v>
      </c>
      <c r="AZ9693" s="191">
        <v>78</v>
      </c>
      <c r="BA9693" s="191">
        <v>4</v>
      </c>
      <c r="BB9693" s="191">
        <v>0</v>
      </c>
    </row>
    <row r="9694" spans="48:54" x14ac:dyDescent="0.2">
      <c r="AV9694" s="191" t="str">
        <f t="shared" si="155"/>
        <v>572_RS_78_4_202425</v>
      </c>
      <c r="AW9694" s="191" t="s">
        <v>92</v>
      </c>
      <c r="AX9694" s="18">
        <v>202425</v>
      </c>
      <c r="AY9694" s="191">
        <v>572</v>
      </c>
      <c r="AZ9694" s="191">
        <v>78</v>
      </c>
      <c r="BA9694" s="191">
        <v>4</v>
      </c>
      <c r="BB9694" s="191">
        <v>0</v>
      </c>
    </row>
    <row r="9695" spans="48:54" x14ac:dyDescent="0.2">
      <c r="AV9695" s="191" t="str">
        <f t="shared" si="155"/>
        <v>574_RS_78_4_202425</v>
      </c>
      <c r="AW9695" s="191" t="s">
        <v>92</v>
      </c>
      <c r="AX9695" s="18">
        <v>202425</v>
      </c>
      <c r="AY9695" s="191">
        <v>574</v>
      </c>
      <c r="AZ9695" s="191">
        <v>78</v>
      </c>
      <c r="BA9695" s="191">
        <v>4</v>
      </c>
      <c r="BB9695" s="191">
        <v>0</v>
      </c>
    </row>
    <row r="9696" spans="48:54" x14ac:dyDescent="0.2">
      <c r="AV9696" s="191" t="str">
        <f t="shared" si="155"/>
        <v>576_RS_78_4_202425</v>
      </c>
      <c r="AW9696" s="191" t="s">
        <v>92</v>
      </c>
      <c r="AX9696" s="18">
        <v>202425</v>
      </c>
      <c r="AY9696" s="191">
        <v>576</v>
      </c>
      <c r="AZ9696" s="191">
        <v>78</v>
      </c>
      <c r="BA9696" s="191">
        <v>4</v>
      </c>
      <c r="BB9696" s="191">
        <v>0</v>
      </c>
    </row>
    <row r="9697" spans="48:54" x14ac:dyDescent="0.2">
      <c r="AV9697" s="191" t="str">
        <f t="shared" si="155"/>
        <v>582_RS_78_4_202425</v>
      </c>
      <c r="AW9697" s="191" t="s">
        <v>92</v>
      </c>
      <c r="AX9697" s="18">
        <v>202425</v>
      </c>
      <c r="AY9697" s="191">
        <v>582</v>
      </c>
      <c r="AZ9697" s="191">
        <v>78</v>
      </c>
      <c r="BA9697" s="191">
        <v>4</v>
      </c>
      <c r="BB9697" s="191">
        <v>0</v>
      </c>
    </row>
    <row r="9698" spans="48:54" x14ac:dyDescent="0.2">
      <c r="AV9698" s="191" t="str">
        <f t="shared" si="155"/>
        <v>584_RS_78_4_202425</v>
      </c>
      <c r="AW9698" s="191" t="s">
        <v>92</v>
      </c>
      <c r="AX9698" s="18">
        <v>202425</v>
      </c>
      <c r="AY9698" s="191">
        <v>584</v>
      </c>
      <c r="AZ9698" s="191">
        <v>78</v>
      </c>
      <c r="BA9698" s="191">
        <v>4</v>
      </c>
      <c r="BB9698" s="191">
        <v>0</v>
      </c>
    </row>
    <row r="9699" spans="48:54" x14ac:dyDescent="0.2">
      <c r="AV9699" s="191" t="str">
        <f t="shared" si="155"/>
        <v>586_RS_78_4_202425</v>
      </c>
      <c r="AW9699" s="191" t="s">
        <v>92</v>
      </c>
      <c r="AX9699" s="18">
        <v>202425</v>
      </c>
      <c r="AY9699" s="191">
        <v>586</v>
      </c>
      <c r="AZ9699" s="191">
        <v>78</v>
      </c>
      <c r="BA9699" s="191">
        <v>4</v>
      </c>
      <c r="BB9699" s="191">
        <v>0</v>
      </c>
    </row>
    <row r="9700" spans="48:54" x14ac:dyDescent="0.2">
      <c r="AV9700" s="191" t="str">
        <f t="shared" si="155"/>
        <v>512_RS_79_5_202425</v>
      </c>
      <c r="AW9700" s="191" t="s">
        <v>92</v>
      </c>
      <c r="AX9700" s="18">
        <v>202425</v>
      </c>
      <c r="AY9700" s="191">
        <v>512</v>
      </c>
      <c r="AZ9700" s="191">
        <v>79</v>
      </c>
      <c r="BA9700" s="191">
        <v>5</v>
      </c>
      <c r="BB9700" s="191">
        <v>0</v>
      </c>
    </row>
    <row r="9701" spans="48:54" x14ac:dyDescent="0.2">
      <c r="AV9701" s="191" t="str">
        <f t="shared" si="155"/>
        <v>514_RS_79_5_202425</v>
      </c>
      <c r="AW9701" s="191" t="s">
        <v>92</v>
      </c>
      <c r="AX9701" s="18">
        <v>202425</v>
      </c>
      <c r="AY9701" s="191">
        <v>514</v>
      </c>
      <c r="AZ9701" s="191">
        <v>79</v>
      </c>
      <c r="BA9701" s="191">
        <v>5</v>
      </c>
      <c r="BB9701" s="191">
        <v>0</v>
      </c>
    </row>
    <row r="9702" spans="48:54" x14ac:dyDescent="0.2">
      <c r="AV9702" s="191" t="str">
        <f t="shared" si="155"/>
        <v>516_RS_79_5_202425</v>
      </c>
      <c r="AW9702" s="191" t="s">
        <v>92</v>
      </c>
      <c r="AX9702" s="18">
        <v>202425</v>
      </c>
      <c r="AY9702" s="191">
        <v>516</v>
      </c>
      <c r="AZ9702" s="191">
        <v>79</v>
      </c>
      <c r="BA9702" s="191">
        <v>5</v>
      </c>
      <c r="BB9702" s="191">
        <v>0</v>
      </c>
    </row>
    <row r="9703" spans="48:54" x14ac:dyDescent="0.2">
      <c r="AV9703" s="191" t="str">
        <f t="shared" si="155"/>
        <v>518_RS_79_5_202425</v>
      </c>
      <c r="AW9703" s="191" t="s">
        <v>92</v>
      </c>
      <c r="AX9703" s="18">
        <v>202425</v>
      </c>
      <c r="AY9703" s="191">
        <v>518</v>
      </c>
      <c r="AZ9703" s="191">
        <v>79</v>
      </c>
      <c r="BA9703" s="191">
        <v>5</v>
      </c>
      <c r="BB9703" s="191">
        <v>0</v>
      </c>
    </row>
    <row r="9704" spans="48:54" x14ac:dyDescent="0.2">
      <c r="AV9704" s="191" t="str">
        <f t="shared" si="155"/>
        <v>520_RS_79_5_202425</v>
      </c>
      <c r="AW9704" s="191" t="s">
        <v>92</v>
      </c>
      <c r="AX9704" s="18">
        <v>202425</v>
      </c>
      <c r="AY9704" s="191">
        <v>520</v>
      </c>
      <c r="AZ9704" s="191">
        <v>79</v>
      </c>
      <c r="BA9704" s="191">
        <v>5</v>
      </c>
      <c r="BB9704" s="191">
        <v>0</v>
      </c>
    </row>
    <row r="9705" spans="48:54" x14ac:dyDescent="0.2">
      <c r="AV9705" s="191" t="str">
        <f t="shared" si="155"/>
        <v>522_RS_79_5_202425</v>
      </c>
      <c r="AW9705" s="191" t="s">
        <v>92</v>
      </c>
      <c r="AX9705" s="18">
        <v>202425</v>
      </c>
      <c r="AY9705" s="191">
        <v>522</v>
      </c>
      <c r="AZ9705" s="191">
        <v>79</v>
      </c>
      <c r="BA9705" s="191">
        <v>5</v>
      </c>
      <c r="BB9705" s="191">
        <v>0</v>
      </c>
    </row>
    <row r="9706" spans="48:54" x14ac:dyDescent="0.2">
      <c r="AV9706" s="191" t="str">
        <f t="shared" si="155"/>
        <v>524_RS_79_5_202425</v>
      </c>
      <c r="AW9706" s="191" t="s">
        <v>92</v>
      </c>
      <c r="AX9706" s="18">
        <v>202425</v>
      </c>
      <c r="AY9706" s="191">
        <v>524</v>
      </c>
      <c r="AZ9706" s="191">
        <v>79</v>
      </c>
      <c r="BA9706" s="191">
        <v>5</v>
      </c>
      <c r="BB9706" s="191">
        <v>0</v>
      </c>
    </row>
    <row r="9707" spans="48:54" x14ac:dyDescent="0.2">
      <c r="AV9707" s="191" t="str">
        <f t="shared" si="155"/>
        <v>526_RS_79_5_202425</v>
      </c>
      <c r="AW9707" s="191" t="s">
        <v>92</v>
      </c>
      <c r="AX9707" s="18">
        <v>202425</v>
      </c>
      <c r="AY9707" s="191">
        <v>526</v>
      </c>
      <c r="AZ9707" s="191">
        <v>79</v>
      </c>
      <c r="BA9707" s="191">
        <v>5</v>
      </c>
      <c r="BB9707" s="191">
        <v>0</v>
      </c>
    </row>
    <row r="9708" spans="48:54" x14ac:dyDescent="0.2">
      <c r="AV9708" s="191" t="str">
        <f t="shared" si="155"/>
        <v>528_RS_79_5_202425</v>
      </c>
      <c r="AW9708" s="191" t="s">
        <v>92</v>
      </c>
      <c r="AX9708" s="18">
        <v>202425</v>
      </c>
      <c r="AY9708" s="191">
        <v>528</v>
      </c>
      <c r="AZ9708" s="191">
        <v>79</v>
      </c>
      <c r="BA9708" s="191">
        <v>5</v>
      </c>
      <c r="BB9708" s="191">
        <v>-31</v>
      </c>
    </row>
    <row r="9709" spans="48:54" x14ac:dyDescent="0.2">
      <c r="AV9709" s="191" t="str">
        <f t="shared" si="155"/>
        <v>530_RS_79_5_202425</v>
      </c>
      <c r="AW9709" s="191" t="s">
        <v>92</v>
      </c>
      <c r="AX9709" s="18">
        <v>202425</v>
      </c>
      <c r="AY9709" s="191">
        <v>530</v>
      </c>
      <c r="AZ9709" s="191">
        <v>79</v>
      </c>
      <c r="BA9709" s="191">
        <v>5</v>
      </c>
      <c r="BB9709" s="191">
        <v>0</v>
      </c>
    </row>
    <row r="9710" spans="48:54" x14ac:dyDescent="0.2">
      <c r="AV9710" s="191" t="str">
        <f t="shared" si="155"/>
        <v>532_RS_79_5_202425</v>
      </c>
      <c r="AW9710" s="191" t="s">
        <v>92</v>
      </c>
      <c r="AX9710" s="18">
        <v>202425</v>
      </c>
      <c r="AY9710" s="191">
        <v>532</v>
      </c>
      <c r="AZ9710" s="191">
        <v>79</v>
      </c>
      <c r="BA9710" s="191">
        <v>5</v>
      </c>
      <c r="BB9710" s="191">
        <v>0</v>
      </c>
    </row>
    <row r="9711" spans="48:54" x14ac:dyDescent="0.2">
      <c r="AV9711" s="191" t="str">
        <f t="shared" si="155"/>
        <v>534_RS_79_5_202425</v>
      </c>
      <c r="AW9711" s="191" t="s">
        <v>92</v>
      </c>
      <c r="AX9711" s="18">
        <v>202425</v>
      </c>
      <c r="AY9711" s="191">
        <v>534</v>
      </c>
      <c r="AZ9711" s="191">
        <v>79</v>
      </c>
      <c r="BA9711" s="191">
        <v>5</v>
      </c>
      <c r="BB9711" s="191">
        <v>0</v>
      </c>
    </row>
    <row r="9712" spans="48:54" x14ac:dyDescent="0.2">
      <c r="AV9712" s="191" t="str">
        <f t="shared" si="155"/>
        <v>536_RS_79_5_202425</v>
      </c>
      <c r="AW9712" s="191" t="s">
        <v>92</v>
      </c>
      <c r="AX9712" s="18">
        <v>202425</v>
      </c>
      <c r="AY9712" s="191">
        <v>536</v>
      </c>
      <c r="AZ9712" s="191">
        <v>79</v>
      </c>
      <c r="BA9712" s="191">
        <v>5</v>
      </c>
      <c r="BB9712" s="191">
        <v>0</v>
      </c>
    </row>
    <row r="9713" spans="48:54" x14ac:dyDescent="0.2">
      <c r="AV9713" s="191" t="str">
        <f t="shared" si="155"/>
        <v>538_RS_79_5_202425</v>
      </c>
      <c r="AW9713" s="191" t="s">
        <v>92</v>
      </c>
      <c r="AX9713" s="18">
        <v>202425</v>
      </c>
      <c r="AY9713" s="191">
        <v>538</v>
      </c>
      <c r="AZ9713" s="191">
        <v>79</v>
      </c>
      <c r="BA9713" s="191">
        <v>5</v>
      </c>
      <c r="BB9713" s="191">
        <v>0</v>
      </c>
    </row>
    <row r="9714" spans="48:54" x14ac:dyDescent="0.2">
      <c r="AV9714" s="191" t="str">
        <f t="shared" si="155"/>
        <v>540_RS_79_5_202425</v>
      </c>
      <c r="AW9714" s="191" t="s">
        <v>92</v>
      </c>
      <c r="AX9714" s="18">
        <v>202425</v>
      </c>
      <c r="AY9714" s="191">
        <v>540</v>
      </c>
      <c r="AZ9714" s="191">
        <v>79</v>
      </c>
      <c r="BA9714" s="191">
        <v>5</v>
      </c>
      <c r="BB9714" s="191">
        <v>0</v>
      </c>
    </row>
    <row r="9715" spans="48:54" x14ac:dyDescent="0.2">
      <c r="AV9715" s="191" t="str">
        <f t="shared" si="155"/>
        <v>542_RS_79_5_202425</v>
      </c>
      <c r="AW9715" s="191" t="s">
        <v>92</v>
      </c>
      <c r="AX9715" s="18">
        <v>202425</v>
      </c>
      <c r="AY9715" s="191">
        <v>542</v>
      </c>
      <c r="AZ9715" s="191">
        <v>79</v>
      </c>
      <c r="BA9715" s="191">
        <v>5</v>
      </c>
      <c r="BB9715" s="191">
        <v>0</v>
      </c>
    </row>
    <row r="9716" spans="48:54" x14ac:dyDescent="0.2">
      <c r="AV9716" s="191" t="str">
        <f t="shared" si="155"/>
        <v>544_RS_79_5_202425</v>
      </c>
      <c r="AW9716" s="191" t="s">
        <v>92</v>
      </c>
      <c r="AX9716" s="18">
        <v>202425</v>
      </c>
      <c r="AY9716" s="191">
        <v>544</v>
      </c>
      <c r="AZ9716" s="191">
        <v>79</v>
      </c>
      <c r="BA9716" s="191">
        <v>5</v>
      </c>
      <c r="BB9716" s="191">
        <v>-3574.6049199999998</v>
      </c>
    </row>
    <row r="9717" spans="48:54" x14ac:dyDescent="0.2">
      <c r="AV9717" s="191" t="str">
        <f t="shared" si="155"/>
        <v>545_RS_79_5_202425</v>
      </c>
      <c r="AW9717" s="191" t="s">
        <v>92</v>
      </c>
      <c r="AX9717" s="18">
        <v>202425</v>
      </c>
      <c r="AY9717" s="191">
        <v>545</v>
      </c>
      <c r="AZ9717" s="191">
        <v>79</v>
      </c>
      <c r="BA9717" s="191">
        <v>5</v>
      </c>
      <c r="BB9717" s="191">
        <v>0</v>
      </c>
    </row>
    <row r="9718" spans="48:54" x14ac:dyDescent="0.2">
      <c r="AV9718" s="191" t="str">
        <f t="shared" si="155"/>
        <v>546_RS_79_5_202425</v>
      </c>
      <c r="AW9718" s="191" t="s">
        <v>92</v>
      </c>
      <c r="AX9718" s="18">
        <v>202425</v>
      </c>
      <c r="AY9718" s="191">
        <v>546</v>
      </c>
      <c r="AZ9718" s="191">
        <v>79</v>
      </c>
      <c r="BA9718" s="191">
        <v>5</v>
      </c>
      <c r="BB9718" s="191">
        <v>0</v>
      </c>
    </row>
    <row r="9719" spans="48:54" x14ac:dyDescent="0.2">
      <c r="AV9719" s="191" t="str">
        <f t="shared" si="155"/>
        <v>548_RS_79_5_202425</v>
      </c>
      <c r="AW9719" s="191" t="s">
        <v>92</v>
      </c>
      <c r="AX9719" s="18">
        <v>202425</v>
      </c>
      <c r="AY9719" s="191">
        <v>548</v>
      </c>
      <c r="AZ9719" s="191">
        <v>79</v>
      </c>
      <c r="BA9719" s="191">
        <v>5</v>
      </c>
      <c r="BB9719" s="191">
        <v>0</v>
      </c>
    </row>
    <row r="9720" spans="48:54" x14ac:dyDescent="0.2">
      <c r="AV9720" s="191" t="str">
        <f t="shared" si="155"/>
        <v>550_RS_79_5_202425</v>
      </c>
      <c r="AW9720" s="191" t="s">
        <v>92</v>
      </c>
      <c r="AX9720" s="18">
        <v>202425</v>
      </c>
      <c r="AY9720" s="191">
        <v>550</v>
      </c>
      <c r="AZ9720" s="191">
        <v>79</v>
      </c>
      <c r="BA9720" s="191">
        <v>5</v>
      </c>
      <c r="BB9720" s="191">
        <v>0</v>
      </c>
    </row>
    <row r="9721" spans="48:54" x14ac:dyDescent="0.2">
      <c r="AV9721" s="191" t="str">
        <f t="shared" si="155"/>
        <v>552_RS_79_5_202425</v>
      </c>
      <c r="AW9721" s="191" t="s">
        <v>92</v>
      </c>
      <c r="AX9721" s="18">
        <v>202425</v>
      </c>
      <c r="AY9721" s="191">
        <v>552</v>
      </c>
      <c r="AZ9721" s="191">
        <v>79</v>
      </c>
      <c r="BA9721" s="191">
        <v>5</v>
      </c>
      <c r="BB9721" s="191">
        <v>0</v>
      </c>
    </row>
    <row r="9722" spans="48:54" x14ac:dyDescent="0.2">
      <c r="AV9722" s="191" t="str">
        <f t="shared" si="155"/>
        <v>562_RS_79_5_202425</v>
      </c>
      <c r="AW9722" s="191" t="s">
        <v>92</v>
      </c>
      <c r="AX9722" s="18">
        <v>202425</v>
      </c>
      <c r="AY9722" s="191">
        <v>562</v>
      </c>
      <c r="AZ9722" s="191">
        <v>79</v>
      </c>
      <c r="BA9722" s="191">
        <v>5</v>
      </c>
      <c r="BB9722" s="191">
        <v>-103.1</v>
      </c>
    </row>
    <row r="9723" spans="48:54" x14ac:dyDescent="0.2">
      <c r="AV9723" s="191" t="str">
        <f t="shared" si="155"/>
        <v>564_RS_79_5_202425</v>
      </c>
      <c r="AW9723" s="191" t="s">
        <v>92</v>
      </c>
      <c r="AX9723" s="18">
        <v>202425</v>
      </c>
      <c r="AY9723" s="191">
        <v>564</v>
      </c>
      <c r="AZ9723" s="191">
        <v>79</v>
      </c>
      <c r="BA9723" s="191">
        <v>5</v>
      </c>
      <c r="BB9723" s="191">
        <v>0</v>
      </c>
    </row>
    <row r="9724" spans="48:54" x14ac:dyDescent="0.2">
      <c r="AV9724" s="191" t="str">
        <f t="shared" si="155"/>
        <v>566_RS_79_5_202425</v>
      </c>
      <c r="AW9724" s="191" t="s">
        <v>92</v>
      </c>
      <c r="AX9724" s="18">
        <v>202425</v>
      </c>
      <c r="AY9724" s="191">
        <v>566</v>
      </c>
      <c r="AZ9724" s="191">
        <v>79</v>
      </c>
      <c r="BA9724" s="191">
        <v>5</v>
      </c>
      <c r="BB9724" s="191">
        <v>-1035</v>
      </c>
    </row>
    <row r="9725" spans="48:54" x14ac:dyDescent="0.2">
      <c r="AV9725" s="191" t="str">
        <f t="shared" si="155"/>
        <v>568_RS_79_5_202425</v>
      </c>
      <c r="AW9725" s="191" t="s">
        <v>92</v>
      </c>
      <c r="AX9725" s="18">
        <v>202425</v>
      </c>
      <c r="AY9725" s="191">
        <v>568</v>
      </c>
      <c r="AZ9725" s="191">
        <v>79</v>
      </c>
      <c r="BA9725" s="191">
        <v>5</v>
      </c>
      <c r="BB9725" s="191">
        <v>0</v>
      </c>
    </row>
    <row r="9726" spans="48:54" x14ac:dyDescent="0.2">
      <c r="AV9726" s="191" t="str">
        <f t="shared" si="155"/>
        <v>572_RS_79_5_202425</v>
      </c>
      <c r="AW9726" s="191" t="s">
        <v>92</v>
      </c>
      <c r="AX9726" s="18">
        <v>202425</v>
      </c>
      <c r="AY9726" s="191">
        <v>572</v>
      </c>
      <c r="AZ9726" s="191">
        <v>79</v>
      </c>
      <c r="BA9726" s="191">
        <v>5</v>
      </c>
      <c r="BB9726" s="191">
        <v>0</v>
      </c>
    </row>
    <row r="9727" spans="48:54" x14ac:dyDescent="0.2">
      <c r="AV9727" s="191" t="str">
        <f t="shared" si="155"/>
        <v>574_RS_79_5_202425</v>
      </c>
      <c r="AW9727" s="191" t="s">
        <v>92</v>
      </c>
      <c r="AX9727" s="18">
        <v>202425</v>
      </c>
      <c r="AY9727" s="191">
        <v>574</v>
      </c>
      <c r="AZ9727" s="191">
        <v>79</v>
      </c>
      <c r="BA9727" s="191">
        <v>5</v>
      </c>
      <c r="BB9727" s="191">
        <v>0</v>
      </c>
    </row>
    <row r="9728" spans="48:54" x14ac:dyDescent="0.2">
      <c r="AV9728" s="191" t="str">
        <f t="shared" si="155"/>
        <v>576_RS_79_5_202425</v>
      </c>
      <c r="AW9728" s="191" t="s">
        <v>92</v>
      </c>
      <c r="AX9728" s="18">
        <v>202425</v>
      </c>
      <c r="AY9728" s="191">
        <v>576</v>
      </c>
      <c r="AZ9728" s="191">
        <v>79</v>
      </c>
      <c r="BA9728" s="191">
        <v>5</v>
      </c>
      <c r="BB9728" s="191">
        <v>-886.47199999999998</v>
      </c>
    </row>
    <row r="9729" spans="48:54" x14ac:dyDescent="0.2">
      <c r="AV9729" s="191" t="str">
        <f t="shared" si="155"/>
        <v>582_RS_79_5_202425</v>
      </c>
      <c r="AW9729" s="191" t="s">
        <v>92</v>
      </c>
      <c r="AX9729" s="18">
        <v>202425</v>
      </c>
      <c r="AY9729" s="191">
        <v>582</v>
      </c>
      <c r="AZ9729" s="191">
        <v>79</v>
      </c>
      <c r="BA9729" s="191">
        <v>5</v>
      </c>
      <c r="BB9729" s="191">
        <v>0</v>
      </c>
    </row>
    <row r="9730" spans="48:54" x14ac:dyDescent="0.2">
      <c r="AV9730" s="191" t="str">
        <f t="shared" si="155"/>
        <v>584_RS_79_5_202425</v>
      </c>
      <c r="AW9730" s="191" t="s">
        <v>92</v>
      </c>
      <c r="AX9730" s="18">
        <v>202425</v>
      </c>
      <c r="AY9730" s="191">
        <v>584</v>
      </c>
      <c r="AZ9730" s="191">
        <v>79</v>
      </c>
      <c r="BA9730" s="191">
        <v>5</v>
      </c>
      <c r="BB9730" s="191">
        <v>0</v>
      </c>
    </row>
    <row r="9731" spans="48:54" x14ac:dyDescent="0.2">
      <c r="AV9731" s="191" t="str">
        <f t="shared" si="155"/>
        <v>586_RS_79_5_202425</v>
      </c>
      <c r="AW9731" s="191" t="s">
        <v>92</v>
      </c>
      <c r="AX9731" s="18">
        <v>202425</v>
      </c>
      <c r="AY9731" s="191">
        <v>586</v>
      </c>
      <c r="AZ9731" s="191">
        <v>79</v>
      </c>
      <c r="BA9731" s="191">
        <v>5</v>
      </c>
      <c r="BB9731" s="191">
        <v>0</v>
      </c>
    </row>
    <row r="9732" spans="48:54" x14ac:dyDescent="0.2">
      <c r="AV9732" s="191" t="str">
        <f t="shared" ref="AV9732:AV9795" si="156">AY9732&amp;"_"&amp;AW9732&amp;"_"&amp;AZ9732&amp;"_"&amp;BA9732&amp;"_"&amp;AX9732</f>
        <v>512_RS_80_4_202425</v>
      </c>
      <c r="AW9732" s="191" t="s">
        <v>92</v>
      </c>
      <c r="AX9732" s="18">
        <v>202425</v>
      </c>
      <c r="AY9732" s="191">
        <v>512</v>
      </c>
      <c r="AZ9732" s="191">
        <v>80</v>
      </c>
      <c r="BA9732" s="191">
        <v>4</v>
      </c>
      <c r="BB9732" s="191">
        <v>0</v>
      </c>
    </row>
    <row r="9733" spans="48:54" x14ac:dyDescent="0.2">
      <c r="AV9733" s="191" t="str">
        <f t="shared" si="156"/>
        <v>514_RS_80_4_202425</v>
      </c>
      <c r="AW9733" s="191" t="s">
        <v>92</v>
      </c>
      <c r="AX9733" s="18">
        <v>202425</v>
      </c>
      <c r="AY9733" s="191">
        <v>514</v>
      </c>
      <c r="AZ9733" s="191">
        <v>80</v>
      </c>
      <c r="BA9733" s="191">
        <v>4</v>
      </c>
      <c r="BB9733" s="191">
        <v>0</v>
      </c>
    </row>
    <row r="9734" spans="48:54" x14ac:dyDescent="0.2">
      <c r="AV9734" s="191" t="str">
        <f t="shared" si="156"/>
        <v>516_RS_80_4_202425</v>
      </c>
      <c r="AW9734" s="191" t="s">
        <v>92</v>
      </c>
      <c r="AX9734" s="18">
        <v>202425</v>
      </c>
      <c r="AY9734" s="191">
        <v>516</v>
      </c>
      <c r="AZ9734" s="191">
        <v>80</v>
      </c>
      <c r="BA9734" s="191">
        <v>4</v>
      </c>
      <c r="BB9734" s="191">
        <v>1736.6990000000001</v>
      </c>
    </row>
    <row r="9735" spans="48:54" x14ac:dyDescent="0.2">
      <c r="AV9735" s="191" t="str">
        <f t="shared" si="156"/>
        <v>518_RS_80_4_202425</v>
      </c>
      <c r="AW9735" s="191" t="s">
        <v>92</v>
      </c>
      <c r="AX9735" s="18">
        <v>202425</v>
      </c>
      <c r="AY9735" s="191">
        <v>518</v>
      </c>
      <c r="AZ9735" s="191">
        <v>80</v>
      </c>
      <c r="BA9735" s="191">
        <v>4</v>
      </c>
      <c r="BB9735" s="191">
        <v>0</v>
      </c>
    </row>
    <row r="9736" spans="48:54" x14ac:dyDescent="0.2">
      <c r="AV9736" s="191" t="str">
        <f t="shared" si="156"/>
        <v>520_RS_80_4_202425</v>
      </c>
      <c r="AW9736" s="191" t="s">
        <v>92</v>
      </c>
      <c r="AX9736" s="18">
        <v>202425</v>
      </c>
      <c r="AY9736" s="191">
        <v>520</v>
      </c>
      <c r="AZ9736" s="191">
        <v>80</v>
      </c>
      <c r="BA9736" s="191">
        <v>4</v>
      </c>
      <c r="BB9736" s="191">
        <v>0</v>
      </c>
    </row>
    <row r="9737" spans="48:54" x14ac:dyDescent="0.2">
      <c r="AV9737" s="191" t="str">
        <f t="shared" si="156"/>
        <v>522_RS_80_4_202425</v>
      </c>
      <c r="AW9737" s="191" t="s">
        <v>92</v>
      </c>
      <c r="AX9737" s="18">
        <v>202425</v>
      </c>
      <c r="AY9737" s="191">
        <v>522</v>
      </c>
      <c r="AZ9737" s="191">
        <v>80</v>
      </c>
      <c r="BA9737" s="191">
        <v>4</v>
      </c>
      <c r="BB9737" s="191">
        <v>8162.3326900000002</v>
      </c>
    </row>
    <row r="9738" spans="48:54" x14ac:dyDescent="0.2">
      <c r="AV9738" s="191" t="str">
        <f t="shared" si="156"/>
        <v>524_RS_80_4_202425</v>
      </c>
      <c r="AW9738" s="191" t="s">
        <v>92</v>
      </c>
      <c r="AX9738" s="18">
        <v>202425</v>
      </c>
      <c r="AY9738" s="191">
        <v>524</v>
      </c>
      <c r="AZ9738" s="191">
        <v>80</v>
      </c>
      <c r="BA9738" s="191">
        <v>4</v>
      </c>
      <c r="BB9738" s="191">
        <v>0</v>
      </c>
    </row>
    <row r="9739" spans="48:54" x14ac:dyDescent="0.2">
      <c r="AV9739" s="191" t="str">
        <f t="shared" si="156"/>
        <v>526_RS_80_4_202425</v>
      </c>
      <c r="AW9739" s="191" t="s">
        <v>92</v>
      </c>
      <c r="AX9739" s="18">
        <v>202425</v>
      </c>
      <c r="AY9739" s="191">
        <v>526</v>
      </c>
      <c r="AZ9739" s="191">
        <v>80</v>
      </c>
      <c r="BA9739" s="191">
        <v>4</v>
      </c>
      <c r="BB9739" s="191">
        <v>1977.961</v>
      </c>
    </row>
    <row r="9740" spans="48:54" x14ac:dyDescent="0.2">
      <c r="AV9740" s="191" t="str">
        <f t="shared" si="156"/>
        <v>528_RS_80_4_202425</v>
      </c>
      <c r="AW9740" s="191" t="s">
        <v>92</v>
      </c>
      <c r="AX9740" s="18">
        <v>202425</v>
      </c>
      <c r="AY9740" s="191">
        <v>528</v>
      </c>
      <c r="AZ9740" s="191">
        <v>80</v>
      </c>
      <c r="BA9740" s="191">
        <v>4</v>
      </c>
      <c r="BB9740" s="191">
        <v>0</v>
      </c>
    </row>
    <row r="9741" spans="48:54" x14ac:dyDescent="0.2">
      <c r="AV9741" s="191" t="str">
        <f t="shared" si="156"/>
        <v>530_RS_80_4_202425</v>
      </c>
      <c r="AW9741" s="191" t="s">
        <v>92</v>
      </c>
      <c r="AX9741" s="18">
        <v>202425</v>
      </c>
      <c r="AY9741" s="191">
        <v>530</v>
      </c>
      <c r="AZ9741" s="191">
        <v>80</v>
      </c>
      <c r="BA9741" s="191">
        <v>4</v>
      </c>
      <c r="BB9741" s="191">
        <v>0</v>
      </c>
    </row>
    <row r="9742" spans="48:54" x14ac:dyDescent="0.2">
      <c r="AV9742" s="191" t="str">
        <f t="shared" si="156"/>
        <v>532_RS_80_4_202425</v>
      </c>
      <c r="AW9742" s="191" t="s">
        <v>92</v>
      </c>
      <c r="AX9742" s="18">
        <v>202425</v>
      </c>
      <c r="AY9742" s="191">
        <v>532</v>
      </c>
      <c r="AZ9742" s="191">
        <v>80</v>
      </c>
      <c r="BA9742" s="191">
        <v>4</v>
      </c>
      <c r="BB9742" s="191">
        <v>0</v>
      </c>
    </row>
    <row r="9743" spans="48:54" x14ac:dyDescent="0.2">
      <c r="AV9743" s="191" t="str">
        <f t="shared" si="156"/>
        <v>534_RS_80_4_202425</v>
      </c>
      <c r="AW9743" s="191" t="s">
        <v>92</v>
      </c>
      <c r="AX9743" s="18">
        <v>202425</v>
      </c>
      <c r="AY9743" s="191">
        <v>534</v>
      </c>
      <c r="AZ9743" s="191">
        <v>80</v>
      </c>
      <c r="BA9743" s="191">
        <v>4</v>
      </c>
      <c r="BB9743" s="191">
        <v>0</v>
      </c>
    </row>
    <row r="9744" spans="48:54" x14ac:dyDescent="0.2">
      <c r="AV9744" s="191" t="str">
        <f t="shared" si="156"/>
        <v>536_RS_80_4_202425</v>
      </c>
      <c r="AW9744" s="191" t="s">
        <v>92</v>
      </c>
      <c r="AX9744" s="18">
        <v>202425</v>
      </c>
      <c r="AY9744" s="191">
        <v>536</v>
      </c>
      <c r="AZ9744" s="191">
        <v>80</v>
      </c>
      <c r="BA9744" s="191">
        <v>4</v>
      </c>
      <c r="BB9744" s="191">
        <v>1000.899</v>
      </c>
    </row>
    <row r="9745" spans="48:54" x14ac:dyDescent="0.2">
      <c r="AV9745" s="191" t="str">
        <f t="shared" si="156"/>
        <v>538_RS_80_4_202425</v>
      </c>
      <c r="AW9745" s="191" t="s">
        <v>92</v>
      </c>
      <c r="AX9745" s="18">
        <v>202425</v>
      </c>
      <c r="AY9745" s="191">
        <v>538</v>
      </c>
      <c r="AZ9745" s="191">
        <v>80</v>
      </c>
      <c r="BA9745" s="191">
        <v>4</v>
      </c>
      <c r="BB9745" s="191">
        <v>0</v>
      </c>
    </row>
    <row r="9746" spans="48:54" x14ac:dyDescent="0.2">
      <c r="AV9746" s="191" t="str">
        <f t="shared" si="156"/>
        <v>540_RS_80_4_202425</v>
      </c>
      <c r="AW9746" s="191" t="s">
        <v>92</v>
      </c>
      <c r="AX9746" s="18">
        <v>202425</v>
      </c>
      <c r="AY9746" s="191">
        <v>540</v>
      </c>
      <c r="AZ9746" s="191">
        <v>80</v>
      </c>
      <c r="BA9746" s="191">
        <v>4</v>
      </c>
      <c r="BB9746" s="191">
        <v>0</v>
      </c>
    </row>
    <row r="9747" spans="48:54" x14ac:dyDescent="0.2">
      <c r="AV9747" s="191" t="str">
        <f t="shared" si="156"/>
        <v>542_RS_80_4_202425</v>
      </c>
      <c r="AW9747" s="191" t="s">
        <v>92</v>
      </c>
      <c r="AX9747" s="18">
        <v>202425</v>
      </c>
      <c r="AY9747" s="191">
        <v>542</v>
      </c>
      <c r="AZ9747" s="191">
        <v>80</v>
      </c>
      <c r="BA9747" s="191">
        <v>4</v>
      </c>
      <c r="BB9747" s="191">
        <v>0</v>
      </c>
    </row>
    <row r="9748" spans="48:54" x14ac:dyDescent="0.2">
      <c r="AV9748" s="191" t="str">
        <f t="shared" si="156"/>
        <v>544_RS_80_4_202425</v>
      </c>
      <c r="AW9748" s="191" t="s">
        <v>92</v>
      </c>
      <c r="AX9748" s="18">
        <v>202425</v>
      </c>
      <c r="AY9748" s="191">
        <v>544</v>
      </c>
      <c r="AZ9748" s="191">
        <v>80</v>
      </c>
      <c r="BA9748" s="191">
        <v>4</v>
      </c>
      <c r="BB9748" s="191">
        <v>3574.605</v>
      </c>
    </row>
    <row r="9749" spans="48:54" x14ac:dyDescent="0.2">
      <c r="AV9749" s="191" t="str">
        <f t="shared" si="156"/>
        <v>545_RS_80_4_202425</v>
      </c>
      <c r="AW9749" s="191" t="s">
        <v>92</v>
      </c>
      <c r="AX9749" s="18">
        <v>202425</v>
      </c>
      <c r="AY9749" s="191">
        <v>545</v>
      </c>
      <c r="AZ9749" s="191">
        <v>80</v>
      </c>
      <c r="BA9749" s="191">
        <v>4</v>
      </c>
      <c r="BB9749" s="191">
        <v>0</v>
      </c>
    </row>
    <row r="9750" spans="48:54" x14ac:dyDescent="0.2">
      <c r="AV9750" s="191" t="str">
        <f t="shared" si="156"/>
        <v>546_RS_80_4_202425</v>
      </c>
      <c r="AW9750" s="191" t="s">
        <v>92</v>
      </c>
      <c r="AX9750" s="18">
        <v>202425</v>
      </c>
      <c r="AY9750" s="191">
        <v>546</v>
      </c>
      <c r="AZ9750" s="191">
        <v>80</v>
      </c>
      <c r="BA9750" s="191">
        <v>4</v>
      </c>
      <c r="BB9750" s="191">
        <v>0</v>
      </c>
    </row>
    <row r="9751" spans="48:54" x14ac:dyDescent="0.2">
      <c r="AV9751" s="191" t="str">
        <f t="shared" si="156"/>
        <v>548_RS_80_4_202425</v>
      </c>
      <c r="AW9751" s="191" t="s">
        <v>92</v>
      </c>
      <c r="AX9751" s="18">
        <v>202425</v>
      </c>
      <c r="AY9751" s="191">
        <v>548</v>
      </c>
      <c r="AZ9751" s="191">
        <v>80</v>
      </c>
      <c r="BA9751" s="191">
        <v>4</v>
      </c>
      <c r="BB9751" s="191">
        <v>14.587</v>
      </c>
    </row>
    <row r="9752" spans="48:54" x14ac:dyDescent="0.2">
      <c r="AV9752" s="191" t="str">
        <f t="shared" si="156"/>
        <v>550_RS_80_4_202425</v>
      </c>
      <c r="AW9752" s="191" t="s">
        <v>92</v>
      </c>
      <c r="AX9752" s="18">
        <v>202425</v>
      </c>
      <c r="AY9752" s="191">
        <v>550</v>
      </c>
      <c r="AZ9752" s="191">
        <v>80</v>
      </c>
      <c r="BA9752" s="191">
        <v>4</v>
      </c>
      <c r="BB9752" s="191">
        <v>11408.946219999998</v>
      </c>
    </row>
    <row r="9753" spans="48:54" x14ac:dyDescent="0.2">
      <c r="AV9753" s="191" t="str">
        <f t="shared" si="156"/>
        <v>552_RS_80_4_202425</v>
      </c>
      <c r="AW9753" s="191" t="s">
        <v>92</v>
      </c>
      <c r="AX9753" s="18">
        <v>202425</v>
      </c>
      <c r="AY9753" s="191">
        <v>552</v>
      </c>
      <c r="AZ9753" s="191">
        <v>80</v>
      </c>
      <c r="BA9753" s="191">
        <v>4</v>
      </c>
      <c r="BB9753" s="191">
        <v>0</v>
      </c>
    </row>
    <row r="9754" spans="48:54" x14ac:dyDescent="0.2">
      <c r="AV9754" s="191" t="str">
        <f t="shared" si="156"/>
        <v>562_RS_80_4_202425</v>
      </c>
      <c r="AW9754" s="191" t="s">
        <v>92</v>
      </c>
      <c r="AX9754" s="18">
        <v>202425</v>
      </c>
      <c r="AY9754" s="191">
        <v>562</v>
      </c>
      <c r="AZ9754" s="191">
        <v>80</v>
      </c>
      <c r="BA9754" s="191">
        <v>4</v>
      </c>
      <c r="BB9754" s="191">
        <v>0</v>
      </c>
    </row>
    <row r="9755" spans="48:54" x14ac:dyDescent="0.2">
      <c r="AV9755" s="191" t="str">
        <f t="shared" si="156"/>
        <v>564_RS_80_4_202425</v>
      </c>
      <c r="AW9755" s="191" t="s">
        <v>92</v>
      </c>
      <c r="AX9755" s="18">
        <v>202425</v>
      </c>
      <c r="AY9755" s="191">
        <v>564</v>
      </c>
      <c r="AZ9755" s="191">
        <v>80</v>
      </c>
      <c r="BA9755" s="191">
        <v>4</v>
      </c>
      <c r="BB9755" s="191">
        <v>0</v>
      </c>
    </row>
    <row r="9756" spans="48:54" x14ac:dyDescent="0.2">
      <c r="AV9756" s="191" t="str">
        <f t="shared" si="156"/>
        <v>566_RS_80_4_202425</v>
      </c>
      <c r="AW9756" s="191" t="s">
        <v>92</v>
      </c>
      <c r="AX9756" s="18">
        <v>202425</v>
      </c>
      <c r="AY9756" s="191">
        <v>566</v>
      </c>
      <c r="AZ9756" s="191">
        <v>80</v>
      </c>
      <c r="BA9756" s="191">
        <v>4</v>
      </c>
      <c r="BB9756" s="191">
        <v>1685</v>
      </c>
    </row>
    <row r="9757" spans="48:54" x14ac:dyDescent="0.2">
      <c r="AV9757" s="191" t="str">
        <f t="shared" si="156"/>
        <v>568_RS_80_4_202425</v>
      </c>
      <c r="AW9757" s="191" t="s">
        <v>92</v>
      </c>
      <c r="AX9757" s="18">
        <v>202425</v>
      </c>
      <c r="AY9757" s="191">
        <v>568</v>
      </c>
      <c r="AZ9757" s="191">
        <v>80</v>
      </c>
      <c r="BA9757" s="191">
        <v>4</v>
      </c>
      <c r="BB9757" s="191">
        <v>0</v>
      </c>
    </row>
    <row r="9758" spans="48:54" x14ac:dyDescent="0.2">
      <c r="AV9758" s="191" t="str">
        <f t="shared" si="156"/>
        <v>572_RS_80_4_202425</v>
      </c>
      <c r="AW9758" s="191" t="s">
        <v>92</v>
      </c>
      <c r="AX9758" s="18">
        <v>202425</v>
      </c>
      <c r="AY9758" s="191">
        <v>572</v>
      </c>
      <c r="AZ9758" s="191">
        <v>80</v>
      </c>
      <c r="BA9758" s="191">
        <v>4</v>
      </c>
      <c r="BB9758" s="191">
        <v>0</v>
      </c>
    </row>
    <row r="9759" spans="48:54" x14ac:dyDescent="0.2">
      <c r="AV9759" s="191" t="str">
        <f t="shared" si="156"/>
        <v>574_RS_80_4_202425</v>
      </c>
      <c r="AW9759" s="191" t="s">
        <v>92</v>
      </c>
      <c r="AX9759" s="18">
        <v>202425</v>
      </c>
      <c r="AY9759" s="191">
        <v>574</v>
      </c>
      <c r="AZ9759" s="191">
        <v>80</v>
      </c>
      <c r="BA9759" s="191">
        <v>4</v>
      </c>
      <c r="BB9759" s="191">
        <v>0</v>
      </c>
    </row>
    <row r="9760" spans="48:54" x14ac:dyDescent="0.2">
      <c r="AV9760" s="191" t="str">
        <f t="shared" si="156"/>
        <v>576_RS_80_4_202425</v>
      </c>
      <c r="AW9760" s="191" t="s">
        <v>92</v>
      </c>
      <c r="AX9760" s="18">
        <v>202425</v>
      </c>
      <c r="AY9760" s="191">
        <v>576</v>
      </c>
      <c r="AZ9760" s="191">
        <v>80</v>
      </c>
      <c r="BA9760" s="191">
        <v>4</v>
      </c>
      <c r="BB9760" s="191">
        <v>406.39</v>
      </c>
    </row>
    <row r="9761" spans="48:54" x14ac:dyDescent="0.2">
      <c r="AV9761" s="191" t="str">
        <f t="shared" si="156"/>
        <v>582_RS_80_4_202425</v>
      </c>
      <c r="AW9761" s="191" t="s">
        <v>92</v>
      </c>
      <c r="AX9761" s="18">
        <v>202425</v>
      </c>
      <c r="AY9761" s="191">
        <v>582</v>
      </c>
      <c r="AZ9761" s="191">
        <v>80</v>
      </c>
      <c r="BA9761" s="191">
        <v>4</v>
      </c>
      <c r="BB9761" s="191">
        <v>0</v>
      </c>
    </row>
    <row r="9762" spans="48:54" x14ac:dyDescent="0.2">
      <c r="AV9762" s="191" t="str">
        <f t="shared" si="156"/>
        <v>584_RS_80_4_202425</v>
      </c>
      <c r="AW9762" s="191" t="s">
        <v>92</v>
      </c>
      <c r="AX9762" s="18">
        <v>202425</v>
      </c>
      <c r="AY9762" s="191">
        <v>584</v>
      </c>
      <c r="AZ9762" s="191">
        <v>80</v>
      </c>
      <c r="BA9762" s="191">
        <v>4</v>
      </c>
      <c r="BB9762" s="191">
        <v>0</v>
      </c>
    </row>
    <row r="9763" spans="48:54" x14ac:dyDescent="0.2">
      <c r="AV9763" s="191" t="str">
        <f t="shared" si="156"/>
        <v>586_RS_80_4_202425</v>
      </c>
      <c r="AW9763" s="191" t="s">
        <v>92</v>
      </c>
      <c r="AX9763" s="18">
        <v>202425</v>
      </c>
      <c r="AY9763" s="191">
        <v>586</v>
      </c>
      <c r="AZ9763" s="191">
        <v>80</v>
      </c>
      <c r="BA9763" s="191">
        <v>4</v>
      </c>
      <c r="BB9763" s="191">
        <v>0</v>
      </c>
    </row>
    <row r="9764" spans="48:54" x14ac:dyDescent="0.2">
      <c r="AV9764" s="191" t="str">
        <f t="shared" si="156"/>
        <v>512_RS_81_4_202425</v>
      </c>
      <c r="AW9764" s="191" t="s">
        <v>92</v>
      </c>
      <c r="AX9764" s="18">
        <v>202425</v>
      </c>
      <c r="AY9764" s="191">
        <v>512</v>
      </c>
      <c r="AZ9764" s="191">
        <v>81</v>
      </c>
      <c r="BA9764" s="191">
        <v>4</v>
      </c>
      <c r="BB9764" s="191">
        <v>0</v>
      </c>
    </row>
    <row r="9765" spans="48:54" x14ac:dyDescent="0.2">
      <c r="AV9765" s="191" t="str">
        <f t="shared" si="156"/>
        <v>514_RS_81_4_202425</v>
      </c>
      <c r="AW9765" s="191" t="s">
        <v>92</v>
      </c>
      <c r="AX9765" s="18">
        <v>202425</v>
      </c>
      <c r="AY9765" s="191">
        <v>514</v>
      </c>
      <c r="AZ9765" s="191">
        <v>81</v>
      </c>
      <c r="BA9765" s="191">
        <v>4</v>
      </c>
      <c r="BB9765" s="191">
        <v>203.619</v>
      </c>
    </row>
    <row r="9766" spans="48:54" x14ac:dyDescent="0.2">
      <c r="AV9766" s="191" t="str">
        <f t="shared" si="156"/>
        <v>516_RS_81_4_202425</v>
      </c>
      <c r="AW9766" s="191" t="s">
        <v>92</v>
      </c>
      <c r="AX9766" s="18">
        <v>202425</v>
      </c>
      <c r="AY9766" s="191">
        <v>516</v>
      </c>
      <c r="AZ9766" s="191">
        <v>81</v>
      </c>
      <c r="BA9766" s="191">
        <v>4</v>
      </c>
      <c r="BB9766" s="191">
        <v>1408.3440000000001</v>
      </c>
    </row>
    <row r="9767" spans="48:54" x14ac:dyDescent="0.2">
      <c r="AV9767" s="191" t="str">
        <f t="shared" si="156"/>
        <v>518_RS_81_4_202425</v>
      </c>
      <c r="AW9767" s="191" t="s">
        <v>92</v>
      </c>
      <c r="AX9767" s="18">
        <v>202425</v>
      </c>
      <c r="AY9767" s="191">
        <v>518</v>
      </c>
      <c r="AZ9767" s="191">
        <v>81</v>
      </c>
      <c r="BA9767" s="191">
        <v>4</v>
      </c>
      <c r="BB9767" s="191">
        <v>0</v>
      </c>
    </row>
    <row r="9768" spans="48:54" x14ac:dyDescent="0.2">
      <c r="AV9768" s="191" t="str">
        <f t="shared" si="156"/>
        <v>520_RS_81_4_202425</v>
      </c>
      <c r="AW9768" s="191" t="s">
        <v>92</v>
      </c>
      <c r="AX9768" s="18">
        <v>202425</v>
      </c>
      <c r="AY9768" s="191">
        <v>520</v>
      </c>
      <c r="AZ9768" s="191">
        <v>81</v>
      </c>
      <c r="BA9768" s="191">
        <v>4</v>
      </c>
      <c r="BB9768" s="191">
        <v>818.05200000000002</v>
      </c>
    </row>
    <row r="9769" spans="48:54" x14ac:dyDescent="0.2">
      <c r="AV9769" s="191" t="str">
        <f t="shared" si="156"/>
        <v>522_RS_81_4_202425</v>
      </c>
      <c r="AW9769" s="191" t="s">
        <v>92</v>
      </c>
      <c r="AX9769" s="18">
        <v>202425</v>
      </c>
      <c r="AY9769" s="191">
        <v>522</v>
      </c>
      <c r="AZ9769" s="191">
        <v>81</v>
      </c>
      <c r="BA9769" s="191">
        <v>4</v>
      </c>
      <c r="BB9769" s="191">
        <v>18.254159999999999</v>
      </c>
    </row>
    <row r="9770" spans="48:54" x14ac:dyDescent="0.2">
      <c r="AV9770" s="191" t="str">
        <f t="shared" si="156"/>
        <v>524_RS_81_4_202425</v>
      </c>
      <c r="AW9770" s="191" t="s">
        <v>92</v>
      </c>
      <c r="AX9770" s="18">
        <v>202425</v>
      </c>
      <c r="AY9770" s="191">
        <v>524</v>
      </c>
      <c r="AZ9770" s="191">
        <v>81</v>
      </c>
      <c r="BA9770" s="191">
        <v>4</v>
      </c>
      <c r="BB9770" s="191">
        <v>0</v>
      </c>
    </row>
    <row r="9771" spans="48:54" x14ac:dyDescent="0.2">
      <c r="AV9771" s="191" t="str">
        <f t="shared" si="156"/>
        <v>526_RS_81_4_202425</v>
      </c>
      <c r="AW9771" s="191" t="s">
        <v>92</v>
      </c>
      <c r="AX9771" s="18">
        <v>202425</v>
      </c>
      <c r="AY9771" s="191">
        <v>526</v>
      </c>
      <c r="AZ9771" s="191">
        <v>81</v>
      </c>
      <c r="BA9771" s="191">
        <v>4</v>
      </c>
      <c r="BB9771" s="191">
        <v>0</v>
      </c>
    </row>
    <row r="9772" spans="48:54" x14ac:dyDescent="0.2">
      <c r="AV9772" s="191" t="str">
        <f t="shared" si="156"/>
        <v>528_RS_81_4_202425</v>
      </c>
      <c r="AW9772" s="191" t="s">
        <v>92</v>
      </c>
      <c r="AX9772" s="18">
        <v>202425</v>
      </c>
      <c r="AY9772" s="191">
        <v>528</v>
      </c>
      <c r="AZ9772" s="191">
        <v>81</v>
      </c>
      <c r="BA9772" s="191">
        <v>4</v>
      </c>
      <c r="BB9772" s="191">
        <v>0</v>
      </c>
    </row>
    <row r="9773" spans="48:54" x14ac:dyDescent="0.2">
      <c r="AV9773" s="191" t="str">
        <f t="shared" si="156"/>
        <v>530_RS_81_4_202425</v>
      </c>
      <c r="AW9773" s="191" t="s">
        <v>92</v>
      </c>
      <c r="AX9773" s="18">
        <v>202425</v>
      </c>
      <c r="AY9773" s="191">
        <v>530</v>
      </c>
      <c r="AZ9773" s="191">
        <v>81</v>
      </c>
      <c r="BA9773" s="191">
        <v>4</v>
      </c>
      <c r="BB9773" s="191">
        <v>0</v>
      </c>
    </row>
    <row r="9774" spans="48:54" x14ac:dyDescent="0.2">
      <c r="AV9774" s="191" t="str">
        <f t="shared" si="156"/>
        <v>532_RS_81_4_202425</v>
      </c>
      <c r="AW9774" s="191" t="s">
        <v>92</v>
      </c>
      <c r="AX9774" s="18">
        <v>202425</v>
      </c>
      <c r="AY9774" s="191">
        <v>532</v>
      </c>
      <c r="AZ9774" s="191">
        <v>81</v>
      </c>
      <c r="BA9774" s="191">
        <v>4</v>
      </c>
      <c r="BB9774" s="191">
        <v>0</v>
      </c>
    </row>
    <row r="9775" spans="48:54" x14ac:dyDescent="0.2">
      <c r="AV9775" s="191" t="str">
        <f t="shared" si="156"/>
        <v>534_RS_81_4_202425</v>
      </c>
      <c r="AW9775" s="191" t="s">
        <v>92</v>
      </c>
      <c r="AX9775" s="18">
        <v>202425</v>
      </c>
      <c r="AY9775" s="191">
        <v>534</v>
      </c>
      <c r="AZ9775" s="191">
        <v>81</v>
      </c>
      <c r="BA9775" s="191">
        <v>4</v>
      </c>
      <c r="BB9775" s="191">
        <v>0</v>
      </c>
    </row>
    <row r="9776" spans="48:54" x14ac:dyDescent="0.2">
      <c r="AV9776" s="191" t="str">
        <f t="shared" si="156"/>
        <v>536_RS_81_4_202425</v>
      </c>
      <c r="AW9776" s="191" t="s">
        <v>92</v>
      </c>
      <c r="AX9776" s="18">
        <v>202425</v>
      </c>
      <c r="AY9776" s="191">
        <v>536</v>
      </c>
      <c r="AZ9776" s="191">
        <v>81</v>
      </c>
      <c r="BA9776" s="191">
        <v>4</v>
      </c>
      <c r="BB9776" s="191">
        <v>0</v>
      </c>
    </row>
    <row r="9777" spans="48:54" x14ac:dyDescent="0.2">
      <c r="AV9777" s="191" t="str">
        <f t="shared" si="156"/>
        <v>538_RS_81_4_202425</v>
      </c>
      <c r="AW9777" s="191" t="s">
        <v>92</v>
      </c>
      <c r="AX9777" s="18">
        <v>202425</v>
      </c>
      <c r="AY9777" s="191">
        <v>538</v>
      </c>
      <c r="AZ9777" s="191">
        <v>81</v>
      </c>
      <c r="BA9777" s="191">
        <v>4</v>
      </c>
      <c r="BB9777" s="191">
        <v>0</v>
      </c>
    </row>
    <row r="9778" spans="48:54" x14ac:dyDescent="0.2">
      <c r="AV9778" s="191" t="str">
        <f t="shared" si="156"/>
        <v>540_RS_81_4_202425</v>
      </c>
      <c r="AW9778" s="191" t="s">
        <v>92</v>
      </c>
      <c r="AX9778" s="18">
        <v>202425</v>
      </c>
      <c r="AY9778" s="191">
        <v>540</v>
      </c>
      <c r="AZ9778" s="191">
        <v>81</v>
      </c>
      <c r="BA9778" s="191">
        <v>4</v>
      </c>
      <c r="BB9778" s="191">
        <v>1959.7950000000001</v>
      </c>
    </row>
    <row r="9779" spans="48:54" x14ac:dyDescent="0.2">
      <c r="AV9779" s="191" t="str">
        <f t="shared" si="156"/>
        <v>542_RS_81_4_202425</v>
      </c>
      <c r="AW9779" s="191" t="s">
        <v>92</v>
      </c>
      <c r="AX9779" s="18">
        <v>202425</v>
      </c>
      <c r="AY9779" s="191">
        <v>542</v>
      </c>
      <c r="AZ9779" s="191">
        <v>81</v>
      </c>
      <c r="BA9779" s="191">
        <v>4</v>
      </c>
      <c r="BB9779" s="191">
        <v>0</v>
      </c>
    </row>
    <row r="9780" spans="48:54" x14ac:dyDescent="0.2">
      <c r="AV9780" s="191" t="str">
        <f t="shared" si="156"/>
        <v>544_RS_81_4_202425</v>
      </c>
      <c r="AW9780" s="191" t="s">
        <v>92</v>
      </c>
      <c r="AX9780" s="18">
        <v>202425</v>
      </c>
      <c r="AY9780" s="191">
        <v>544</v>
      </c>
      <c r="AZ9780" s="191">
        <v>81</v>
      </c>
      <c r="BA9780" s="191">
        <v>4</v>
      </c>
      <c r="BB9780" s="191">
        <v>0</v>
      </c>
    </row>
    <row r="9781" spans="48:54" x14ac:dyDescent="0.2">
      <c r="AV9781" s="191" t="str">
        <f t="shared" si="156"/>
        <v>545_RS_81_4_202425</v>
      </c>
      <c r="AW9781" s="191" t="s">
        <v>92</v>
      </c>
      <c r="AX9781" s="18">
        <v>202425</v>
      </c>
      <c r="AY9781" s="191">
        <v>545</v>
      </c>
      <c r="AZ9781" s="191">
        <v>81</v>
      </c>
      <c r="BA9781" s="191">
        <v>4</v>
      </c>
      <c r="BB9781" s="191">
        <v>0</v>
      </c>
    </row>
    <row r="9782" spans="48:54" x14ac:dyDescent="0.2">
      <c r="AV9782" s="191" t="str">
        <f t="shared" si="156"/>
        <v>546_RS_81_4_202425</v>
      </c>
      <c r="AW9782" s="191" t="s">
        <v>92</v>
      </c>
      <c r="AX9782" s="18">
        <v>202425</v>
      </c>
      <c r="AY9782" s="191">
        <v>546</v>
      </c>
      <c r="AZ9782" s="191">
        <v>81</v>
      </c>
      <c r="BA9782" s="191">
        <v>4</v>
      </c>
      <c r="BB9782" s="191">
        <v>0</v>
      </c>
    </row>
    <row r="9783" spans="48:54" x14ac:dyDescent="0.2">
      <c r="AV9783" s="191" t="str">
        <f t="shared" si="156"/>
        <v>548_RS_81_4_202425</v>
      </c>
      <c r="AW9783" s="191" t="s">
        <v>92</v>
      </c>
      <c r="AX9783" s="18">
        <v>202425</v>
      </c>
      <c r="AY9783" s="191">
        <v>548</v>
      </c>
      <c r="AZ9783" s="191">
        <v>81</v>
      </c>
      <c r="BA9783" s="191">
        <v>4</v>
      </c>
      <c r="BB9783" s="191">
        <v>0</v>
      </c>
    </row>
    <row r="9784" spans="48:54" x14ac:dyDescent="0.2">
      <c r="AV9784" s="191" t="str">
        <f t="shared" si="156"/>
        <v>550_RS_81_4_202425</v>
      </c>
      <c r="AW9784" s="191" t="s">
        <v>92</v>
      </c>
      <c r="AX9784" s="18">
        <v>202425</v>
      </c>
      <c r="AY9784" s="191">
        <v>550</v>
      </c>
      <c r="AZ9784" s="191">
        <v>81</v>
      </c>
      <c r="BA9784" s="191">
        <v>4</v>
      </c>
      <c r="BB9784" s="191">
        <v>0</v>
      </c>
    </row>
    <row r="9785" spans="48:54" x14ac:dyDescent="0.2">
      <c r="AV9785" s="191" t="str">
        <f t="shared" si="156"/>
        <v>552_RS_81_4_202425</v>
      </c>
      <c r="AW9785" s="191" t="s">
        <v>92</v>
      </c>
      <c r="AX9785" s="18">
        <v>202425</v>
      </c>
      <c r="AY9785" s="191">
        <v>552</v>
      </c>
      <c r="AZ9785" s="191">
        <v>81</v>
      </c>
      <c r="BA9785" s="191">
        <v>4</v>
      </c>
      <c r="BB9785" s="191">
        <v>0</v>
      </c>
    </row>
    <row r="9786" spans="48:54" x14ac:dyDescent="0.2">
      <c r="AV9786" s="191" t="str">
        <f t="shared" si="156"/>
        <v>562_RS_81_4_202425</v>
      </c>
      <c r="AW9786" s="191" t="s">
        <v>92</v>
      </c>
      <c r="AX9786" s="18">
        <v>202425</v>
      </c>
      <c r="AY9786" s="191">
        <v>562</v>
      </c>
      <c r="AZ9786" s="191">
        <v>81</v>
      </c>
      <c r="BA9786" s="191">
        <v>4</v>
      </c>
      <c r="BB9786" s="191">
        <v>0</v>
      </c>
    </row>
    <row r="9787" spans="48:54" x14ac:dyDescent="0.2">
      <c r="AV9787" s="191" t="str">
        <f t="shared" si="156"/>
        <v>564_RS_81_4_202425</v>
      </c>
      <c r="AW9787" s="191" t="s">
        <v>92</v>
      </c>
      <c r="AX9787" s="18">
        <v>202425</v>
      </c>
      <c r="AY9787" s="191">
        <v>564</v>
      </c>
      <c r="AZ9787" s="191">
        <v>81</v>
      </c>
      <c r="BA9787" s="191">
        <v>4</v>
      </c>
      <c r="BB9787" s="191">
        <v>0</v>
      </c>
    </row>
    <row r="9788" spans="48:54" x14ac:dyDescent="0.2">
      <c r="AV9788" s="191" t="str">
        <f t="shared" si="156"/>
        <v>566_RS_81_4_202425</v>
      </c>
      <c r="AW9788" s="191" t="s">
        <v>92</v>
      </c>
      <c r="AX9788" s="18">
        <v>202425</v>
      </c>
      <c r="AY9788" s="191">
        <v>566</v>
      </c>
      <c r="AZ9788" s="191">
        <v>81</v>
      </c>
      <c r="BA9788" s="191">
        <v>4</v>
      </c>
      <c r="BB9788" s="191">
        <v>0</v>
      </c>
    </row>
    <row r="9789" spans="48:54" x14ac:dyDescent="0.2">
      <c r="AV9789" s="191" t="str">
        <f t="shared" si="156"/>
        <v>568_RS_81_4_202425</v>
      </c>
      <c r="AW9789" s="191" t="s">
        <v>92</v>
      </c>
      <c r="AX9789" s="18">
        <v>202425</v>
      </c>
      <c r="AY9789" s="191">
        <v>568</v>
      </c>
      <c r="AZ9789" s="191">
        <v>81</v>
      </c>
      <c r="BA9789" s="191">
        <v>4</v>
      </c>
      <c r="BB9789" s="191">
        <v>0</v>
      </c>
    </row>
    <row r="9790" spans="48:54" x14ac:dyDescent="0.2">
      <c r="AV9790" s="191" t="str">
        <f t="shared" si="156"/>
        <v>572_RS_81_4_202425</v>
      </c>
      <c r="AW9790" s="191" t="s">
        <v>92</v>
      </c>
      <c r="AX9790" s="18">
        <v>202425</v>
      </c>
      <c r="AY9790" s="191">
        <v>572</v>
      </c>
      <c r="AZ9790" s="191">
        <v>81</v>
      </c>
      <c r="BA9790" s="191">
        <v>4</v>
      </c>
      <c r="BB9790" s="191">
        <v>0</v>
      </c>
    </row>
    <row r="9791" spans="48:54" x14ac:dyDescent="0.2">
      <c r="AV9791" s="191" t="str">
        <f t="shared" si="156"/>
        <v>574_RS_81_4_202425</v>
      </c>
      <c r="AW9791" s="191" t="s">
        <v>92</v>
      </c>
      <c r="AX9791" s="18">
        <v>202425</v>
      </c>
      <c r="AY9791" s="191">
        <v>574</v>
      </c>
      <c r="AZ9791" s="191">
        <v>81</v>
      </c>
      <c r="BA9791" s="191">
        <v>4</v>
      </c>
      <c r="BB9791" s="191">
        <v>0</v>
      </c>
    </row>
    <row r="9792" spans="48:54" x14ac:dyDescent="0.2">
      <c r="AV9792" s="191" t="str">
        <f t="shared" si="156"/>
        <v>576_RS_81_4_202425</v>
      </c>
      <c r="AW9792" s="191" t="s">
        <v>92</v>
      </c>
      <c r="AX9792" s="18">
        <v>202425</v>
      </c>
      <c r="AY9792" s="191">
        <v>576</v>
      </c>
      <c r="AZ9792" s="191">
        <v>81</v>
      </c>
      <c r="BA9792" s="191">
        <v>4</v>
      </c>
      <c r="BB9792" s="191">
        <v>0</v>
      </c>
    </row>
    <row r="9793" spans="48:54" x14ac:dyDescent="0.2">
      <c r="AV9793" s="191" t="str">
        <f t="shared" si="156"/>
        <v>582_RS_81_4_202425</v>
      </c>
      <c r="AW9793" s="191" t="s">
        <v>92</v>
      </c>
      <c r="AX9793" s="18">
        <v>202425</v>
      </c>
      <c r="AY9793" s="191">
        <v>582</v>
      </c>
      <c r="AZ9793" s="191">
        <v>81</v>
      </c>
      <c r="BA9793" s="191">
        <v>4</v>
      </c>
      <c r="BB9793" s="191">
        <v>0</v>
      </c>
    </row>
    <row r="9794" spans="48:54" x14ac:dyDescent="0.2">
      <c r="AV9794" s="191" t="str">
        <f t="shared" si="156"/>
        <v>584_RS_81_4_202425</v>
      </c>
      <c r="AW9794" s="191" t="s">
        <v>92</v>
      </c>
      <c r="AX9794" s="18">
        <v>202425</v>
      </c>
      <c r="AY9794" s="191">
        <v>584</v>
      </c>
      <c r="AZ9794" s="191">
        <v>81</v>
      </c>
      <c r="BA9794" s="191">
        <v>4</v>
      </c>
      <c r="BB9794" s="191">
        <v>0</v>
      </c>
    </row>
    <row r="9795" spans="48:54" x14ac:dyDescent="0.2">
      <c r="AV9795" s="191" t="str">
        <f t="shared" si="156"/>
        <v>586_RS_81_4_202425</v>
      </c>
      <c r="AW9795" s="191" t="s">
        <v>92</v>
      </c>
      <c r="AX9795" s="18">
        <v>202425</v>
      </c>
      <c r="AY9795" s="191">
        <v>586</v>
      </c>
      <c r="AZ9795" s="191">
        <v>81</v>
      </c>
      <c r="BA9795" s="191">
        <v>4</v>
      </c>
      <c r="BB9795" s="191">
        <v>0</v>
      </c>
    </row>
    <row r="9796" spans="48:54" x14ac:dyDescent="0.2">
      <c r="AV9796" s="191" t="str">
        <f t="shared" ref="AV9796:AV9859" si="157">AY9796&amp;"_"&amp;AW9796&amp;"_"&amp;AZ9796&amp;"_"&amp;BA9796&amp;"_"&amp;AX9796</f>
        <v>512_RS_82_4_202425</v>
      </c>
      <c r="AW9796" s="191" t="s">
        <v>92</v>
      </c>
      <c r="AX9796" s="18">
        <v>202425</v>
      </c>
      <c r="AY9796" s="191">
        <v>512</v>
      </c>
      <c r="AZ9796" s="191">
        <v>82</v>
      </c>
      <c r="BA9796" s="191">
        <v>4</v>
      </c>
      <c r="BB9796" s="191">
        <v>2155</v>
      </c>
    </row>
    <row r="9797" spans="48:54" x14ac:dyDescent="0.2">
      <c r="AV9797" s="191" t="str">
        <f t="shared" si="157"/>
        <v>514_RS_82_4_202425</v>
      </c>
      <c r="AW9797" s="191" t="s">
        <v>92</v>
      </c>
      <c r="AX9797" s="18">
        <v>202425</v>
      </c>
      <c r="AY9797" s="191">
        <v>514</v>
      </c>
      <c r="AZ9797" s="191">
        <v>82</v>
      </c>
      <c r="BA9797" s="191">
        <v>4</v>
      </c>
      <c r="BB9797" s="191">
        <v>11479.614</v>
      </c>
    </row>
    <row r="9798" spans="48:54" x14ac:dyDescent="0.2">
      <c r="AV9798" s="191" t="str">
        <f t="shared" si="157"/>
        <v>516_RS_82_4_202425</v>
      </c>
      <c r="AW9798" s="191" t="s">
        <v>92</v>
      </c>
      <c r="AX9798" s="18">
        <v>202425</v>
      </c>
      <c r="AY9798" s="191">
        <v>516</v>
      </c>
      <c r="AZ9798" s="191">
        <v>82</v>
      </c>
      <c r="BA9798" s="191">
        <v>4</v>
      </c>
      <c r="BB9798" s="191">
        <v>460.95800000000003</v>
      </c>
    </row>
    <row r="9799" spans="48:54" x14ac:dyDescent="0.2">
      <c r="AV9799" s="191" t="str">
        <f t="shared" si="157"/>
        <v>518_RS_82_4_202425</v>
      </c>
      <c r="AW9799" s="191" t="s">
        <v>92</v>
      </c>
      <c r="AX9799" s="18">
        <v>202425</v>
      </c>
      <c r="AY9799" s="191">
        <v>518</v>
      </c>
      <c r="AZ9799" s="191">
        <v>82</v>
      </c>
      <c r="BA9799" s="191">
        <v>4</v>
      </c>
      <c r="BB9799" s="191">
        <v>2444.23</v>
      </c>
    </row>
    <row r="9800" spans="48:54" x14ac:dyDescent="0.2">
      <c r="AV9800" s="191" t="str">
        <f t="shared" si="157"/>
        <v>520_RS_82_4_202425</v>
      </c>
      <c r="AW9800" s="191" t="s">
        <v>92</v>
      </c>
      <c r="AX9800" s="18">
        <v>202425</v>
      </c>
      <c r="AY9800" s="191">
        <v>520</v>
      </c>
      <c r="AZ9800" s="191">
        <v>82</v>
      </c>
      <c r="BA9800" s="191">
        <v>4</v>
      </c>
      <c r="BB9800" s="191">
        <v>392.39400000000001</v>
      </c>
    </row>
    <row r="9801" spans="48:54" x14ac:dyDescent="0.2">
      <c r="AV9801" s="191" t="str">
        <f t="shared" si="157"/>
        <v>522_RS_82_4_202425</v>
      </c>
      <c r="AW9801" s="191" t="s">
        <v>92</v>
      </c>
      <c r="AX9801" s="18">
        <v>202425</v>
      </c>
      <c r="AY9801" s="191">
        <v>522</v>
      </c>
      <c r="AZ9801" s="191">
        <v>82</v>
      </c>
      <c r="BA9801" s="191">
        <v>4</v>
      </c>
      <c r="BB9801" s="191">
        <v>633.86252000000002</v>
      </c>
    </row>
    <row r="9802" spans="48:54" x14ac:dyDescent="0.2">
      <c r="AV9802" s="191" t="str">
        <f t="shared" si="157"/>
        <v>524_RS_82_4_202425</v>
      </c>
      <c r="AW9802" s="191" t="s">
        <v>92</v>
      </c>
      <c r="AX9802" s="18">
        <v>202425</v>
      </c>
      <c r="AY9802" s="191">
        <v>524</v>
      </c>
      <c r="AZ9802" s="191">
        <v>82</v>
      </c>
      <c r="BA9802" s="191">
        <v>4</v>
      </c>
      <c r="BB9802" s="191">
        <v>946.96130000000039</v>
      </c>
    </row>
    <row r="9803" spans="48:54" x14ac:dyDescent="0.2">
      <c r="AV9803" s="191" t="str">
        <f t="shared" si="157"/>
        <v>526_RS_82_4_202425</v>
      </c>
      <c r="AW9803" s="191" t="s">
        <v>92</v>
      </c>
      <c r="AX9803" s="18">
        <v>202425</v>
      </c>
      <c r="AY9803" s="191">
        <v>526</v>
      </c>
      <c r="AZ9803" s="191">
        <v>82</v>
      </c>
      <c r="BA9803" s="191">
        <v>4</v>
      </c>
      <c r="BB9803" s="191">
        <v>5028</v>
      </c>
    </row>
    <row r="9804" spans="48:54" x14ac:dyDescent="0.2">
      <c r="AV9804" s="191" t="str">
        <f t="shared" si="157"/>
        <v>528_RS_82_4_202425</v>
      </c>
      <c r="AW9804" s="191" t="s">
        <v>92</v>
      </c>
      <c r="AX9804" s="18">
        <v>202425</v>
      </c>
      <c r="AY9804" s="191">
        <v>528</v>
      </c>
      <c r="AZ9804" s="191">
        <v>82</v>
      </c>
      <c r="BA9804" s="191">
        <v>4</v>
      </c>
      <c r="BB9804" s="191">
        <v>2556</v>
      </c>
    </row>
    <row r="9805" spans="48:54" x14ac:dyDescent="0.2">
      <c r="AV9805" s="191" t="str">
        <f t="shared" si="157"/>
        <v>530_RS_82_4_202425</v>
      </c>
      <c r="AW9805" s="191" t="s">
        <v>92</v>
      </c>
      <c r="AX9805" s="18">
        <v>202425</v>
      </c>
      <c r="AY9805" s="191">
        <v>530</v>
      </c>
      <c r="AZ9805" s="191">
        <v>82</v>
      </c>
      <c r="BA9805" s="191">
        <v>4</v>
      </c>
      <c r="BB9805" s="191">
        <v>13408.32847</v>
      </c>
    </row>
    <row r="9806" spans="48:54" x14ac:dyDescent="0.2">
      <c r="AV9806" s="191" t="str">
        <f t="shared" si="157"/>
        <v>532_RS_82_4_202425</v>
      </c>
      <c r="AW9806" s="191" t="s">
        <v>92</v>
      </c>
      <c r="AX9806" s="18">
        <v>202425</v>
      </c>
      <c r="AY9806" s="191">
        <v>532</v>
      </c>
      <c r="AZ9806" s="191">
        <v>82</v>
      </c>
      <c r="BA9806" s="191">
        <v>4</v>
      </c>
      <c r="BB9806" s="191">
        <v>16991.044000000002</v>
      </c>
    </row>
    <row r="9807" spans="48:54" x14ac:dyDescent="0.2">
      <c r="AV9807" s="191" t="str">
        <f t="shared" si="157"/>
        <v>534_RS_82_4_202425</v>
      </c>
      <c r="AW9807" s="191" t="s">
        <v>92</v>
      </c>
      <c r="AX9807" s="18">
        <v>202425</v>
      </c>
      <c r="AY9807" s="191">
        <v>534</v>
      </c>
      <c r="AZ9807" s="191">
        <v>82</v>
      </c>
      <c r="BA9807" s="191">
        <v>4</v>
      </c>
      <c r="BB9807" s="191">
        <v>5372.4394499999999</v>
      </c>
    </row>
    <row r="9808" spans="48:54" x14ac:dyDescent="0.2">
      <c r="AV9808" s="191" t="str">
        <f t="shared" si="157"/>
        <v>536_RS_82_4_202425</v>
      </c>
      <c r="AW9808" s="191" t="s">
        <v>92</v>
      </c>
      <c r="AX9808" s="18">
        <v>202425</v>
      </c>
      <c r="AY9808" s="191">
        <v>536</v>
      </c>
      <c r="AZ9808" s="191">
        <v>82</v>
      </c>
      <c r="BA9808" s="191">
        <v>4</v>
      </c>
      <c r="BB9808" s="191">
        <v>2552.0749999999998</v>
      </c>
    </row>
    <row r="9809" spans="48:54" x14ac:dyDescent="0.2">
      <c r="AV9809" s="191" t="str">
        <f t="shared" si="157"/>
        <v>538_RS_82_4_202425</v>
      </c>
      <c r="AW9809" s="191" t="s">
        <v>92</v>
      </c>
      <c r="AX9809" s="18">
        <v>202425</v>
      </c>
      <c r="AY9809" s="191">
        <v>538</v>
      </c>
      <c r="AZ9809" s="191">
        <v>82</v>
      </c>
      <c r="BA9809" s="191">
        <v>4</v>
      </c>
      <c r="BB9809" s="191">
        <v>2984.21668</v>
      </c>
    </row>
    <row r="9810" spans="48:54" x14ac:dyDescent="0.2">
      <c r="AV9810" s="191" t="str">
        <f t="shared" si="157"/>
        <v>540_RS_82_4_202425</v>
      </c>
      <c r="AW9810" s="191" t="s">
        <v>92</v>
      </c>
      <c r="AX9810" s="18">
        <v>202425</v>
      </c>
      <c r="AY9810" s="191">
        <v>540</v>
      </c>
      <c r="AZ9810" s="191">
        <v>82</v>
      </c>
      <c r="BA9810" s="191">
        <v>4</v>
      </c>
      <c r="BB9810" s="191">
        <v>37141.831000000006</v>
      </c>
    </row>
    <row r="9811" spans="48:54" x14ac:dyDescent="0.2">
      <c r="AV9811" s="191" t="str">
        <f t="shared" si="157"/>
        <v>542_RS_82_4_202425</v>
      </c>
      <c r="AW9811" s="191" t="s">
        <v>92</v>
      </c>
      <c r="AX9811" s="18">
        <v>202425</v>
      </c>
      <c r="AY9811" s="191">
        <v>542</v>
      </c>
      <c r="AZ9811" s="191">
        <v>82</v>
      </c>
      <c r="BA9811" s="191">
        <v>4</v>
      </c>
      <c r="BB9811" s="191">
        <v>0</v>
      </c>
    </row>
    <row r="9812" spans="48:54" x14ac:dyDescent="0.2">
      <c r="AV9812" s="191" t="str">
        <f t="shared" si="157"/>
        <v>544_RS_82_4_202425</v>
      </c>
      <c r="AW9812" s="191" t="s">
        <v>92</v>
      </c>
      <c r="AX9812" s="18">
        <v>202425</v>
      </c>
      <c r="AY9812" s="191">
        <v>544</v>
      </c>
      <c r="AZ9812" s="191">
        <v>82</v>
      </c>
      <c r="BA9812" s="191">
        <v>4</v>
      </c>
      <c r="BB9812" s="191">
        <v>7155.0651500000004</v>
      </c>
    </row>
    <row r="9813" spans="48:54" x14ac:dyDescent="0.2">
      <c r="AV9813" s="191" t="str">
        <f t="shared" si="157"/>
        <v>545_RS_82_4_202425</v>
      </c>
      <c r="AW9813" s="191" t="s">
        <v>92</v>
      </c>
      <c r="AX9813" s="18">
        <v>202425</v>
      </c>
      <c r="AY9813" s="191">
        <v>545</v>
      </c>
      <c r="AZ9813" s="191">
        <v>82</v>
      </c>
      <c r="BA9813" s="191">
        <v>4</v>
      </c>
      <c r="BB9813" s="191">
        <v>485.29705000000001</v>
      </c>
    </row>
    <row r="9814" spans="48:54" x14ac:dyDescent="0.2">
      <c r="AV9814" s="191" t="str">
        <f t="shared" si="157"/>
        <v>546_RS_82_4_202425</v>
      </c>
      <c r="AW9814" s="191" t="s">
        <v>92</v>
      </c>
      <c r="AX9814" s="18">
        <v>202425</v>
      </c>
      <c r="AY9814" s="191">
        <v>546</v>
      </c>
      <c r="AZ9814" s="191">
        <v>82</v>
      </c>
      <c r="BA9814" s="191">
        <v>4</v>
      </c>
      <c r="BB9814" s="191">
        <v>264.851</v>
      </c>
    </row>
    <row r="9815" spans="48:54" x14ac:dyDescent="0.2">
      <c r="AV9815" s="191" t="str">
        <f t="shared" si="157"/>
        <v>548_RS_82_4_202425</v>
      </c>
      <c r="AW9815" s="191" t="s">
        <v>92</v>
      </c>
      <c r="AX9815" s="18">
        <v>202425</v>
      </c>
      <c r="AY9815" s="191">
        <v>548</v>
      </c>
      <c r="AZ9815" s="191">
        <v>82</v>
      </c>
      <c r="BA9815" s="191">
        <v>4</v>
      </c>
      <c r="BB9815" s="191">
        <v>281.76499999999999</v>
      </c>
    </row>
    <row r="9816" spans="48:54" x14ac:dyDescent="0.2">
      <c r="AV9816" s="191" t="str">
        <f t="shared" si="157"/>
        <v>550_RS_82_4_202425</v>
      </c>
      <c r="AW9816" s="191" t="s">
        <v>92</v>
      </c>
      <c r="AX9816" s="18">
        <v>202425</v>
      </c>
      <c r="AY9816" s="191">
        <v>550</v>
      </c>
      <c r="AZ9816" s="191">
        <v>82</v>
      </c>
      <c r="BA9816" s="191">
        <v>4</v>
      </c>
      <c r="BB9816" s="191">
        <v>6767.9847104999999</v>
      </c>
    </row>
    <row r="9817" spans="48:54" x14ac:dyDescent="0.2">
      <c r="AV9817" s="191" t="str">
        <f t="shared" si="157"/>
        <v>552_RS_82_4_202425</v>
      </c>
      <c r="AW9817" s="191" t="s">
        <v>92</v>
      </c>
      <c r="AX9817" s="18">
        <v>202425</v>
      </c>
      <c r="AY9817" s="191">
        <v>552</v>
      </c>
      <c r="AZ9817" s="191">
        <v>82</v>
      </c>
      <c r="BA9817" s="191">
        <v>4</v>
      </c>
      <c r="BB9817" s="191">
        <v>10487.36</v>
      </c>
    </row>
    <row r="9818" spans="48:54" x14ac:dyDescent="0.2">
      <c r="AV9818" s="191" t="str">
        <f t="shared" si="157"/>
        <v>562_RS_82_4_202425</v>
      </c>
      <c r="AW9818" s="191" t="s">
        <v>92</v>
      </c>
      <c r="AX9818" s="18">
        <v>202425</v>
      </c>
      <c r="AY9818" s="191">
        <v>562</v>
      </c>
      <c r="AZ9818" s="191">
        <v>82</v>
      </c>
      <c r="BA9818" s="191">
        <v>4</v>
      </c>
      <c r="BB9818" s="191">
        <v>4444</v>
      </c>
    </row>
    <row r="9819" spans="48:54" x14ac:dyDescent="0.2">
      <c r="AV9819" s="191" t="str">
        <f t="shared" si="157"/>
        <v>564_RS_82_4_202425</v>
      </c>
      <c r="AW9819" s="191" t="s">
        <v>92</v>
      </c>
      <c r="AX9819" s="18">
        <v>202425</v>
      </c>
      <c r="AY9819" s="191">
        <v>564</v>
      </c>
      <c r="AZ9819" s="191">
        <v>82</v>
      </c>
      <c r="BA9819" s="191">
        <v>4</v>
      </c>
      <c r="BB9819" s="191">
        <v>7354.7020000000002</v>
      </c>
    </row>
    <row r="9820" spans="48:54" x14ac:dyDescent="0.2">
      <c r="AV9820" s="191" t="str">
        <f t="shared" si="157"/>
        <v>566_RS_82_4_202425</v>
      </c>
      <c r="AW9820" s="191" t="s">
        <v>92</v>
      </c>
      <c r="AX9820" s="18">
        <v>202425</v>
      </c>
      <c r="AY9820" s="191">
        <v>566</v>
      </c>
      <c r="AZ9820" s="191">
        <v>82</v>
      </c>
      <c r="BA9820" s="191">
        <v>4</v>
      </c>
      <c r="BB9820" s="191">
        <v>5748</v>
      </c>
    </row>
    <row r="9821" spans="48:54" x14ac:dyDescent="0.2">
      <c r="AV9821" s="191" t="str">
        <f t="shared" si="157"/>
        <v>568_RS_82_4_202425</v>
      </c>
      <c r="AW9821" s="191" t="s">
        <v>92</v>
      </c>
      <c r="AX9821" s="18">
        <v>202425</v>
      </c>
      <c r="AY9821" s="191">
        <v>568</v>
      </c>
      <c r="AZ9821" s="191">
        <v>82</v>
      </c>
      <c r="BA9821" s="191">
        <v>4</v>
      </c>
      <c r="BB9821" s="191">
        <v>16775.048999999999</v>
      </c>
    </row>
    <row r="9822" spans="48:54" x14ac:dyDescent="0.2">
      <c r="AV9822" s="191" t="str">
        <f t="shared" si="157"/>
        <v>572_RS_82_4_202425</v>
      </c>
      <c r="AW9822" s="191" t="s">
        <v>92</v>
      </c>
      <c r="AX9822" s="18">
        <v>202425</v>
      </c>
      <c r="AY9822" s="191">
        <v>572</v>
      </c>
      <c r="AZ9822" s="191">
        <v>82</v>
      </c>
      <c r="BA9822" s="191">
        <v>4</v>
      </c>
      <c r="BB9822" s="191">
        <v>0</v>
      </c>
    </row>
    <row r="9823" spans="48:54" x14ac:dyDescent="0.2">
      <c r="AV9823" s="191" t="str">
        <f t="shared" si="157"/>
        <v>574_RS_82_4_202425</v>
      </c>
      <c r="AW9823" s="191" t="s">
        <v>92</v>
      </c>
      <c r="AX9823" s="18">
        <v>202425</v>
      </c>
      <c r="AY9823" s="191">
        <v>574</v>
      </c>
      <c r="AZ9823" s="191">
        <v>82</v>
      </c>
      <c r="BA9823" s="191">
        <v>4</v>
      </c>
      <c r="BB9823" s="191">
        <v>1458.992</v>
      </c>
    </row>
    <row r="9824" spans="48:54" x14ac:dyDescent="0.2">
      <c r="AV9824" s="191" t="str">
        <f t="shared" si="157"/>
        <v>576_RS_82_4_202425</v>
      </c>
      <c r="AW9824" s="191" t="s">
        <v>92</v>
      </c>
      <c r="AX9824" s="18">
        <v>202425</v>
      </c>
      <c r="AY9824" s="191">
        <v>576</v>
      </c>
      <c r="AZ9824" s="191">
        <v>82</v>
      </c>
      <c r="BA9824" s="191">
        <v>4</v>
      </c>
      <c r="BB9824" s="191">
        <v>216.495</v>
      </c>
    </row>
    <row r="9825" spans="48:54" x14ac:dyDescent="0.2">
      <c r="AV9825" s="191" t="str">
        <f t="shared" si="157"/>
        <v>582_RS_82_4_202425</v>
      </c>
      <c r="AW9825" s="191" t="s">
        <v>92</v>
      </c>
      <c r="AX9825" s="18">
        <v>202425</v>
      </c>
      <c r="AY9825" s="191">
        <v>582</v>
      </c>
      <c r="AZ9825" s="191">
        <v>82</v>
      </c>
      <c r="BA9825" s="191">
        <v>4</v>
      </c>
      <c r="BB9825" s="191">
        <v>0</v>
      </c>
    </row>
    <row r="9826" spans="48:54" x14ac:dyDescent="0.2">
      <c r="AV9826" s="191" t="str">
        <f t="shared" si="157"/>
        <v>584_RS_82_4_202425</v>
      </c>
      <c r="AW9826" s="191" t="s">
        <v>92</v>
      </c>
      <c r="AX9826" s="18">
        <v>202425</v>
      </c>
      <c r="AY9826" s="191">
        <v>584</v>
      </c>
      <c r="AZ9826" s="191">
        <v>82</v>
      </c>
      <c r="BA9826" s="191">
        <v>4</v>
      </c>
      <c r="BB9826" s="191">
        <v>0</v>
      </c>
    </row>
    <row r="9827" spans="48:54" x14ac:dyDescent="0.2">
      <c r="AV9827" s="191" t="str">
        <f t="shared" si="157"/>
        <v>586_RS_82_4_202425</v>
      </c>
      <c r="AW9827" s="191" t="s">
        <v>92</v>
      </c>
      <c r="AX9827" s="18">
        <v>202425</v>
      </c>
      <c r="AY9827" s="191">
        <v>586</v>
      </c>
      <c r="AZ9827" s="191">
        <v>82</v>
      </c>
      <c r="BA9827" s="191">
        <v>4</v>
      </c>
      <c r="BB9827" s="191">
        <v>0</v>
      </c>
    </row>
    <row r="9828" spans="48:54" x14ac:dyDescent="0.2">
      <c r="AV9828" s="191" t="str">
        <f t="shared" si="157"/>
        <v>512_RS_83.3_4_202425</v>
      </c>
      <c r="AW9828" s="191" t="s">
        <v>92</v>
      </c>
      <c r="AX9828" s="18">
        <v>202425</v>
      </c>
      <c r="AY9828" s="191">
        <v>512</v>
      </c>
      <c r="AZ9828" s="191">
        <v>83.3</v>
      </c>
      <c r="BA9828" s="191">
        <v>4</v>
      </c>
      <c r="BB9828" s="191">
        <v>0</v>
      </c>
    </row>
    <row r="9829" spans="48:54" x14ac:dyDescent="0.2">
      <c r="AV9829" s="191" t="str">
        <f t="shared" si="157"/>
        <v>514_RS_83.3_4_202425</v>
      </c>
      <c r="AW9829" s="191" t="s">
        <v>92</v>
      </c>
      <c r="AX9829" s="18">
        <v>202425</v>
      </c>
      <c r="AY9829" s="191">
        <v>514</v>
      </c>
      <c r="AZ9829" s="191">
        <v>83.3</v>
      </c>
      <c r="BA9829" s="191">
        <v>4</v>
      </c>
      <c r="BB9829" s="191">
        <v>50.328000000000003</v>
      </c>
    </row>
    <row r="9830" spans="48:54" x14ac:dyDescent="0.2">
      <c r="AV9830" s="191" t="str">
        <f t="shared" si="157"/>
        <v>516_RS_83.3_4_202425</v>
      </c>
      <c r="AW9830" s="191" t="s">
        <v>92</v>
      </c>
      <c r="AX9830" s="18">
        <v>202425</v>
      </c>
      <c r="AY9830" s="191">
        <v>516</v>
      </c>
      <c r="AZ9830" s="191">
        <v>83.3</v>
      </c>
      <c r="BA9830" s="191">
        <v>4</v>
      </c>
      <c r="BB9830" s="191">
        <v>30.489000000000001</v>
      </c>
    </row>
    <row r="9831" spans="48:54" x14ac:dyDescent="0.2">
      <c r="AV9831" s="191" t="str">
        <f t="shared" si="157"/>
        <v>518_RS_83.3_4_202425</v>
      </c>
      <c r="AW9831" s="191" t="s">
        <v>92</v>
      </c>
      <c r="AX9831" s="18">
        <v>202425</v>
      </c>
      <c r="AY9831" s="191">
        <v>518</v>
      </c>
      <c r="AZ9831" s="191">
        <v>83.3</v>
      </c>
      <c r="BA9831" s="191">
        <v>4</v>
      </c>
      <c r="BB9831" s="191">
        <v>-15.654999999999999</v>
      </c>
    </row>
    <row r="9832" spans="48:54" x14ac:dyDescent="0.2">
      <c r="AV9832" s="191" t="str">
        <f t="shared" si="157"/>
        <v>520_RS_83.3_4_202425</v>
      </c>
      <c r="AW9832" s="191" t="s">
        <v>92</v>
      </c>
      <c r="AX9832" s="18">
        <v>202425</v>
      </c>
      <c r="AY9832" s="191">
        <v>520</v>
      </c>
      <c r="AZ9832" s="191">
        <v>83.3</v>
      </c>
      <c r="BA9832" s="191">
        <v>4</v>
      </c>
      <c r="BB9832" s="191">
        <v>0</v>
      </c>
    </row>
    <row r="9833" spans="48:54" x14ac:dyDescent="0.2">
      <c r="AV9833" s="191" t="str">
        <f t="shared" si="157"/>
        <v>522_RS_83.3_4_202425</v>
      </c>
      <c r="AW9833" s="191" t="s">
        <v>92</v>
      </c>
      <c r="AX9833" s="18">
        <v>202425</v>
      </c>
      <c r="AY9833" s="191">
        <v>522</v>
      </c>
      <c r="AZ9833" s="191">
        <v>83.3</v>
      </c>
      <c r="BA9833" s="191">
        <v>4</v>
      </c>
      <c r="BB9833" s="191">
        <v>0</v>
      </c>
    </row>
    <row r="9834" spans="48:54" x14ac:dyDescent="0.2">
      <c r="AV9834" s="191" t="str">
        <f t="shared" si="157"/>
        <v>524_RS_83.3_4_202425</v>
      </c>
      <c r="AW9834" s="191" t="s">
        <v>92</v>
      </c>
      <c r="AX9834" s="18">
        <v>202425</v>
      </c>
      <c r="AY9834" s="191">
        <v>524</v>
      </c>
      <c r="AZ9834" s="191">
        <v>83.3</v>
      </c>
      <c r="BA9834" s="191">
        <v>4</v>
      </c>
      <c r="BB9834" s="191">
        <v>0</v>
      </c>
    </row>
    <row r="9835" spans="48:54" x14ac:dyDescent="0.2">
      <c r="AV9835" s="191" t="str">
        <f t="shared" si="157"/>
        <v>526_RS_83.3_4_202425</v>
      </c>
      <c r="AW9835" s="191" t="s">
        <v>92</v>
      </c>
      <c r="AX9835" s="18">
        <v>202425</v>
      </c>
      <c r="AY9835" s="191">
        <v>526</v>
      </c>
      <c r="AZ9835" s="191">
        <v>83.3</v>
      </c>
      <c r="BA9835" s="191">
        <v>4</v>
      </c>
      <c r="BB9835" s="191">
        <v>0</v>
      </c>
    </row>
    <row r="9836" spans="48:54" x14ac:dyDescent="0.2">
      <c r="AV9836" s="191" t="str">
        <f t="shared" si="157"/>
        <v>528_RS_83.3_4_202425</v>
      </c>
      <c r="AW9836" s="191" t="s">
        <v>92</v>
      </c>
      <c r="AX9836" s="18">
        <v>202425</v>
      </c>
      <c r="AY9836" s="191">
        <v>528</v>
      </c>
      <c r="AZ9836" s="191">
        <v>83.3</v>
      </c>
      <c r="BA9836" s="191">
        <v>4</v>
      </c>
      <c r="BB9836" s="191">
        <v>0</v>
      </c>
    </row>
    <row r="9837" spans="48:54" x14ac:dyDescent="0.2">
      <c r="AV9837" s="191" t="str">
        <f t="shared" si="157"/>
        <v>530_RS_83.3_4_202425</v>
      </c>
      <c r="AW9837" s="191" t="s">
        <v>92</v>
      </c>
      <c r="AX9837" s="18">
        <v>202425</v>
      </c>
      <c r="AY9837" s="191">
        <v>530</v>
      </c>
      <c r="AZ9837" s="191">
        <v>83.3</v>
      </c>
      <c r="BA9837" s="191">
        <v>4</v>
      </c>
      <c r="BB9837" s="191">
        <v>0.63600000000000001</v>
      </c>
    </row>
    <row r="9838" spans="48:54" x14ac:dyDescent="0.2">
      <c r="AV9838" s="191" t="str">
        <f t="shared" si="157"/>
        <v>532_RS_83.3_4_202425</v>
      </c>
      <c r="AW9838" s="191" t="s">
        <v>92</v>
      </c>
      <c r="AX9838" s="18">
        <v>202425</v>
      </c>
      <c r="AY9838" s="191">
        <v>532</v>
      </c>
      <c r="AZ9838" s="191">
        <v>83.3</v>
      </c>
      <c r="BA9838" s="191">
        <v>4</v>
      </c>
      <c r="BB9838" s="191">
        <v>0</v>
      </c>
    </row>
    <row r="9839" spans="48:54" x14ac:dyDescent="0.2">
      <c r="AV9839" s="191" t="str">
        <f t="shared" si="157"/>
        <v>534_RS_83.3_4_202425</v>
      </c>
      <c r="AW9839" s="191" t="s">
        <v>92</v>
      </c>
      <c r="AX9839" s="18">
        <v>202425</v>
      </c>
      <c r="AY9839" s="191">
        <v>534</v>
      </c>
      <c r="AZ9839" s="191">
        <v>83.3</v>
      </c>
      <c r="BA9839" s="191">
        <v>4</v>
      </c>
      <c r="BB9839" s="191">
        <v>0</v>
      </c>
    </row>
    <row r="9840" spans="48:54" x14ac:dyDescent="0.2">
      <c r="AV9840" s="191" t="str">
        <f t="shared" si="157"/>
        <v>536_RS_83.3_4_202425</v>
      </c>
      <c r="AW9840" s="191" t="s">
        <v>92</v>
      </c>
      <c r="AX9840" s="18">
        <v>202425</v>
      </c>
      <c r="AY9840" s="191">
        <v>536</v>
      </c>
      <c r="AZ9840" s="191">
        <v>83.3</v>
      </c>
      <c r="BA9840" s="191">
        <v>4</v>
      </c>
      <c r="BB9840" s="191">
        <v>11.035</v>
      </c>
    </row>
    <row r="9841" spans="48:54" x14ac:dyDescent="0.2">
      <c r="AV9841" s="191" t="str">
        <f t="shared" si="157"/>
        <v>538_RS_83.3_4_202425</v>
      </c>
      <c r="AW9841" s="191" t="s">
        <v>92</v>
      </c>
      <c r="AX9841" s="18">
        <v>202425</v>
      </c>
      <c r="AY9841" s="191">
        <v>538</v>
      </c>
      <c r="AZ9841" s="191">
        <v>83.3</v>
      </c>
      <c r="BA9841" s="191">
        <v>4</v>
      </c>
      <c r="BB9841" s="191">
        <v>0</v>
      </c>
    </row>
    <row r="9842" spans="48:54" x14ac:dyDescent="0.2">
      <c r="AV9842" s="191" t="str">
        <f t="shared" si="157"/>
        <v>540_RS_83.3_4_202425</v>
      </c>
      <c r="AW9842" s="191" t="s">
        <v>92</v>
      </c>
      <c r="AX9842" s="18">
        <v>202425</v>
      </c>
      <c r="AY9842" s="191">
        <v>540</v>
      </c>
      <c r="AZ9842" s="191">
        <v>83.3</v>
      </c>
      <c r="BA9842" s="191">
        <v>4</v>
      </c>
      <c r="BB9842" s="191">
        <v>0</v>
      </c>
    </row>
    <row r="9843" spans="48:54" x14ac:dyDescent="0.2">
      <c r="AV9843" s="191" t="str">
        <f t="shared" si="157"/>
        <v>542_RS_83.3_4_202425</v>
      </c>
      <c r="AW9843" s="191" t="s">
        <v>92</v>
      </c>
      <c r="AX9843" s="18">
        <v>202425</v>
      </c>
      <c r="AY9843" s="191">
        <v>542</v>
      </c>
      <c r="AZ9843" s="191">
        <v>83.3</v>
      </c>
      <c r="BA9843" s="191">
        <v>4</v>
      </c>
      <c r="BB9843" s="191">
        <v>0</v>
      </c>
    </row>
    <row r="9844" spans="48:54" x14ac:dyDescent="0.2">
      <c r="AV9844" s="191" t="str">
        <f t="shared" si="157"/>
        <v>544_RS_83.3_4_202425</v>
      </c>
      <c r="AW9844" s="191" t="s">
        <v>92</v>
      </c>
      <c r="AX9844" s="18">
        <v>202425</v>
      </c>
      <c r="AY9844" s="191">
        <v>544</v>
      </c>
      <c r="AZ9844" s="191">
        <v>83.3</v>
      </c>
      <c r="BA9844" s="191">
        <v>4</v>
      </c>
      <c r="BB9844" s="191">
        <v>11.43333</v>
      </c>
    </row>
    <row r="9845" spans="48:54" x14ac:dyDescent="0.2">
      <c r="AV9845" s="191" t="str">
        <f t="shared" si="157"/>
        <v>545_RS_83.3_4_202425</v>
      </c>
      <c r="AW9845" s="191" t="s">
        <v>92</v>
      </c>
      <c r="AX9845" s="18">
        <v>202425</v>
      </c>
      <c r="AY9845" s="191">
        <v>545</v>
      </c>
      <c r="AZ9845" s="191">
        <v>83.3</v>
      </c>
      <c r="BA9845" s="191">
        <v>4</v>
      </c>
      <c r="BB9845" s="191">
        <v>0</v>
      </c>
    </row>
    <row r="9846" spans="48:54" x14ac:dyDescent="0.2">
      <c r="AV9846" s="191" t="str">
        <f t="shared" si="157"/>
        <v>546_RS_83.3_4_202425</v>
      </c>
      <c r="AW9846" s="191" t="s">
        <v>92</v>
      </c>
      <c r="AX9846" s="18">
        <v>202425</v>
      </c>
      <c r="AY9846" s="191">
        <v>546</v>
      </c>
      <c r="AZ9846" s="191">
        <v>83.3</v>
      </c>
      <c r="BA9846" s="191">
        <v>4</v>
      </c>
      <c r="BB9846" s="191">
        <v>390</v>
      </c>
    </row>
    <row r="9847" spans="48:54" x14ac:dyDescent="0.2">
      <c r="AV9847" s="191" t="str">
        <f t="shared" si="157"/>
        <v>548_RS_83.3_4_202425</v>
      </c>
      <c r="AW9847" s="191" t="s">
        <v>92</v>
      </c>
      <c r="AX9847" s="18">
        <v>202425</v>
      </c>
      <c r="AY9847" s="191">
        <v>548</v>
      </c>
      <c r="AZ9847" s="191">
        <v>83.3</v>
      </c>
      <c r="BA9847" s="191">
        <v>4</v>
      </c>
      <c r="BB9847" s="191">
        <v>0</v>
      </c>
    </row>
    <row r="9848" spans="48:54" x14ac:dyDescent="0.2">
      <c r="AV9848" s="191" t="str">
        <f t="shared" si="157"/>
        <v>550_RS_83.3_4_202425</v>
      </c>
      <c r="AW9848" s="191" t="s">
        <v>92</v>
      </c>
      <c r="AX9848" s="18">
        <v>202425</v>
      </c>
      <c r="AY9848" s="191">
        <v>550</v>
      </c>
      <c r="AZ9848" s="191">
        <v>83.3</v>
      </c>
      <c r="BA9848" s="191">
        <v>4</v>
      </c>
      <c r="BB9848" s="191">
        <v>16.269100000000002</v>
      </c>
    </row>
    <row r="9849" spans="48:54" x14ac:dyDescent="0.2">
      <c r="AV9849" s="191" t="str">
        <f t="shared" si="157"/>
        <v>552_RS_83.3_4_202425</v>
      </c>
      <c r="AW9849" s="191" t="s">
        <v>92</v>
      </c>
      <c r="AX9849" s="18">
        <v>202425</v>
      </c>
      <c r="AY9849" s="191">
        <v>552</v>
      </c>
      <c r="AZ9849" s="191">
        <v>83.3</v>
      </c>
      <c r="BA9849" s="191">
        <v>4</v>
      </c>
      <c r="BB9849" s="191">
        <v>0</v>
      </c>
    </row>
    <row r="9850" spans="48:54" x14ac:dyDescent="0.2">
      <c r="AV9850" s="191" t="str">
        <f t="shared" si="157"/>
        <v>562_RS_83.3_4_202425</v>
      </c>
      <c r="AW9850" s="191" t="s">
        <v>92</v>
      </c>
      <c r="AX9850" s="18">
        <v>202425</v>
      </c>
      <c r="AY9850" s="191">
        <v>562</v>
      </c>
      <c r="AZ9850" s="191">
        <v>83.3</v>
      </c>
      <c r="BA9850" s="191">
        <v>4</v>
      </c>
      <c r="BB9850" s="191">
        <v>0</v>
      </c>
    </row>
    <row r="9851" spans="48:54" x14ac:dyDescent="0.2">
      <c r="AV9851" s="191" t="str">
        <f t="shared" si="157"/>
        <v>564_RS_83.3_4_202425</v>
      </c>
      <c r="AW9851" s="191" t="s">
        <v>92</v>
      </c>
      <c r="AX9851" s="18">
        <v>202425</v>
      </c>
      <c r="AY9851" s="191">
        <v>564</v>
      </c>
      <c r="AZ9851" s="191">
        <v>83.3</v>
      </c>
      <c r="BA9851" s="191">
        <v>4</v>
      </c>
      <c r="BB9851" s="191">
        <v>0</v>
      </c>
    </row>
    <row r="9852" spans="48:54" x14ac:dyDescent="0.2">
      <c r="AV9852" s="191" t="str">
        <f t="shared" si="157"/>
        <v>566_RS_83.3_4_202425</v>
      </c>
      <c r="AW9852" s="191" t="s">
        <v>92</v>
      </c>
      <c r="AX9852" s="18">
        <v>202425</v>
      </c>
      <c r="AY9852" s="191">
        <v>566</v>
      </c>
      <c r="AZ9852" s="191">
        <v>83.3</v>
      </c>
      <c r="BA9852" s="191">
        <v>4</v>
      </c>
      <c r="BB9852" s="191">
        <v>0</v>
      </c>
    </row>
    <row r="9853" spans="48:54" x14ac:dyDescent="0.2">
      <c r="AV9853" s="191" t="str">
        <f t="shared" si="157"/>
        <v>568_RS_83.3_4_202425</v>
      </c>
      <c r="AW9853" s="191" t="s">
        <v>92</v>
      </c>
      <c r="AX9853" s="18">
        <v>202425</v>
      </c>
      <c r="AY9853" s="191">
        <v>568</v>
      </c>
      <c r="AZ9853" s="191">
        <v>83.3</v>
      </c>
      <c r="BA9853" s="191">
        <v>4</v>
      </c>
      <c r="BB9853" s="191">
        <v>0</v>
      </c>
    </row>
    <row r="9854" spans="48:54" x14ac:dyDescent="0.2">
      <c r="AV9854" s="191" t="str">
        <f t="shared" si="157"/>
        <v>572_RS_83.3_4_202425</v>
      </c>
      <c r="AW9854" s="191" t="s">
        <v>92</v>
      </c>
      <c r="AX9854" s="18">
        <v>202425</v>
      </c>
      <c r="AY9854" s="191">
        <v>572</v>
      </c>
      <c r="AZ9854" s="191">
        <v>83.3</v>
      </c>
      <c r="BA9854" s="191">
        <v>4</v>
      </c>
      <c r="BB9854" s="191">
        <v>0</v>
      </c>
    </row>
    <row r="9855" spans="48:54" x14ac:dyDescent="0.2">
      <c r="AV9855" s="191" t="str">
        <f t="shared" si="157"/>
        <v>574_RS_83.3_4_202425</v>
      </c>
      <c r="AW9855" s="191" t="s">
        <v>92</v>
      </c>
      <c r="AX9855" s="18">
        <v>202425</v>
      </c>
      <c r="AY9855" s="191">
        <v>574</v>
      </c>
      <c r="AZ9855" s="191">
        <v>83.3</v>
      </c>
      <c r="BA9855" s="191">
        <v>4</v>
      </c>
      <c r="BB9855" s="191">
        <v>0</v>
      </c>
    </row>
    <row r="9856" spans="48:54" x14ac:dyDescent="0.2">
      <c r="AV9856" s="191" t="str">
        <f t="shared" si="157"/>
        <v>576_RS_83.3_4_202425</v>
      </c>
      <c r="AW9856" s="191" t="s">
        <v>92</v>
      </c>
      <c r="AX9856" s="18">
        <v>202425</v>
      </c>
      <c r="AY9856" s="191">
        <v>576</v>
      </c>
      <c r="AZ9856" s="191">
        <v>83.3</v>
      </c>
      <c r="BA9856" s="191">
        <v>4</v>
      </c>
      <c r="BB9856" s="191">
        <v>0</v>
      </c>
    </row>
    <row r="9857" spans="48:54" x14ac:dyDescent="0.2">
      <c r="AV9857" s="191" t="str">
        <f t="shared" si="157"/>
        <v>582_RS_83.3_4_202425</v>
      </c>
      <c r="AW9857" s="191" t="s">
        <v>92</v>
      </c>
      <c r="AX9857" s="18">
        <v>202425</v>
      </c>
      <c r="AY9857" s="191">
        <v>582</v>
      </c>
      <c r="AZ9857" s="191">
        <v>83.3</v>
      </c>
      <c r="BA9857" s="191">
        <v>4</v>
      </c>
      <c r="BB9857" s="191">
        <v>0</v>
      </c>
    </row>
    <row r="9858" spans="48:54" x14ac:dyDescent="0.2">
      <c r="AV9858" s="191" t="str">
        <f t="shared" si="157"/>
        <v>584_RS_83.3_4_202425</v>
      </c>
      <c r="AW9858" s="191" t="s">
        <v>92</v>
      </c>
      <c r="AX9858" s="18">
        <v>202425</v>
      </c>
      <c r="AY9858" s="191">
        <v>584</v>
      </c>
      <c r="AZ9858" s="191">
        <v>83.3</v>
      </c>
      <c r="BA9858" s="191">
        <v>4</v>
      </c>
      <c r="BB9858" s="191">
        <v>0</v>
      </c>
    </row>
    <row r="9859" spans="48:54" x14ac:dyDescent="0.2">
      <c r="AV9859" s="191" t="str">
        <f t="shared" si="157"/>
        <v>586_RS_83.3_4_202425</v>
      </c>
      <c r="AW9859" s="191" t="s">
        <v>92</v>
      </c>
      <c r="AX9859" s="18">
        <v>202425</v>
      </c>
      <c r="AY9859" s="191">
        <v>586</v>
      </c>
      <c r="AZ9859" s="191">
        <v>83.3</v>
      </c>
      <c r="BA9859" s="191">
        <v>4</v>
      </c>
      <c r="BB9859" s="191">
        <v>0</v>
      </c>
    </row>
    <row r="9860" spans="48:54" x14ac:dyDescent="0.2">
      <c r="AV9860" s="191" t="str">
        <f t="shared" ref="AV9860:AV9923" si="158">AY9860&amp;"_"&amp;AW9860&amp;"_"&amp;AZ9860&amp;"_"&amp;BA9860&amp;"_"&amp;AX9860</f>
        <v>512_RS_83.4_4_202425</v>
      </c>
      <c r="AW9860" s="191" t="s">
        <v>92</v>
      </c>
      <c r="AX9860" s="18">
        <v>202425</v>
      </c>
      <c r="AY9860" s="191">
        <v>512</v>
      </c>
      <c r="AZ9860" s="191">
        <v>83.4</v>
      </c>
      <c r="BA9860" s="191">
        <v>4</v>
      </c>
      <c r="BB9860" s="191">
        <v>0</v>
      </c>
    </row>
    <row r="9861" spans="48:54" x14ac:dyDescent="0.2">
      <c r="AV9861" s="191" t="str">
        <f t="shared" si="158"/>
        <v>514_RS_83.4_4_202425</v>
      </c>
      <c r="AW9861" s="191" t="s">
        <v>92</v>
      </c>
      <c r="AX9861" s="18">
        <v>202425</v>
      </c>
      <c r="AY9861" s="191">
        <v>514</v>
      </c>
      <c r="AZ9861" s="191">
        <v>83.4</v>
      </c>
      <c r="BA9861" s="191">
        <v>4</v>
      </c>
      <c r="BB9861" s="191">
        <v>0</v>
      </c>
    </row>
    <row r="9862" spans="48:54" x14ac:dyDescent="0.2">
      <c r="AV9862" s="191" t="str">
        <f t="shared" si="158"/>
        <v>516_RS_83.4_4_202425</v>
      </c>
      <c r="AW9862" s="191" t="s">
        <v>92</v>
      </c>
      <c r="AX9862" s="18">
        <v>202425</v>
      </c>
      <c r="AY9862" s="191">
        <v>516</v>
      </c>
      <c r="AZ9862" s="191">
        <v>83.4</v>
      </c>
      <c r="BA9862" s="191">
        <v>4</v>
      </c>
      <c r="BB9862" s="191">
        <v>0</v>
      </c>
    </row>
    <row r="9863" spans="48:54" x14ac:dyDescent="0.2">
      <c r="AV9863" s="191" t="str">
        <f t="shared" si="158"/>
        <v>518_RS_83.4_4_202425</v>
      </c>
      <c r="AW9863" s="191" t="s">
        <v>92</v>
      </c>
      <c r="AX9863" s="18">
        <v>202425</v>
      </c>
      <c r="AY9863" s="191">
        <v>518</v>
      </c>
      <c r="AZ9863" s="191">
        <v>83.4</v>
      </c>
      <c r="BA9863" s="191">
        <v>4</v>
      </c>
      <c r="BB9863" s="191">
        <v>0</v>
      </c>
    </row>
    <row r="9864" spans="48:54" x14ac:dyDescent="0.2">
      <c r="AV9864" s="191" t="str">
        <f t="shared" si="158"/>
        <v>520_RS_83.4_4_202425</v>
      </c>
      <c r="AW9864" s="191" t="s">
        <v>92</v>
      </c>
      <c r="AX9864" s="18">
        <v>202425</v>
      </c>
      <c r="AY9864" s="191">
        <v>520</v>
      </c>
      <c r="AZ9864" s="191">
        <v>83.4</v>
      </c>
      <c r="BA9864" s="191">
        <v>4</v>
      </c>
      <c r="BB9864" s="191">
        <v>0</v>
      </c>
    </row>
    <row r="9865" spans="48:54" x14ac:dyDescent="0.2">
      <c r="AV9865" s="191" t="str">
        <f t="shared" si="158"/>
        <v>522_RS_83.4_4_202425</v>
      </c>
      <c r="AW9865" s="191" t="s">
        <v>92</v>
      </c>
      <c r="AX9865" s="18">
        <v>202425</v>
      </c>
      <c r="AY9865" s="191">
        <v>522</v>
      </c>
      <c r="AZ9865" s="191">
        <v>83.4</v>
      </c>
      <c r="BA9865" s="191">
        <v>4</v>
      </c>
      <c r="BB9865" s="191">
        <v>0</v>
      </c>
    </row>
    <row r="9866" spans="48:54" x14ac:dyDescent="0.2">
      <c r="AV9866" s="191" t="str">
        <f t="shared" si="158"/>
        <v>524_RS_83.4_4_202425</v>
      </c>
      <c r="AW9866" s="191" t="s">
        <v>92</v>
      </c>
      <c r="AX9866" s="18">
        <v>202425</v>
      </c>
      <c r="AY9866" s="191">
        <v>524</v>
      </c>
      <c r="AZ9866" s="191">
        <v>83.4</v>
      </c>
      <c r="BA9866" s="191">
        <v>4</v>
      </c>
      <c r="BB9866" s="191">
        <v>0</v>
      </c>
    </row>
    <row r="9867" spans="48:54" x14ac:dyDescent="0.2">
      <c r="AV9867" s="191" t="str">
        <f t="shared" si="158"/>
        <v>526_RS_83.4_4_202425</v>
      </c>
      <c r="AW9867" s="191" t="s">
        <v>92</v>
      </c>
      <c r="AX9867" s="18">
        <v>202425</v>
      </c>
      <c r="AY9867" s="191">
        <v>526</v>
      </c>
      <c r="AZ9867" s="191">
        <v>83.4</v>
      </c>
      <c r="BA9867" s="191">
        <v>4</v>
      </c>
      <c r="BB9867" s="191">
        <v>0</v>
      </c>
    </row>
    <row r="9868" spans="48:54" x14ac:dyDescent="0.2">
      <c r="AV9868" s="191" t="str">
        <f t="shared" si="158"/>
        <v>528_RS_83.4_4_202425</v>
      </c>
      <c r="AW9868" s="191" t="s">
        <v>92</v>
      </c>
      <c r="AX9868" s="18">
        <v>202425</v>
      </c>
      <c r="AY9868" s="191">
        <v>528</v>
      </c>
      <c r="AZ9868" s="191">
        <v>83.4</v>
      </c>
      <c r="BA9868" s="191">
        <v>4</v>
      </c>
      <c r="BB9868" s="191">
        <v>0</v>
      </c>
    </row>
    <row r="9869" spans="48:54" x14ac:dyDescent="0.2">
      <c r="AV9869" s="191" t="str">
        <f t="shared" si="158"/>
        <v>530_RS_83.4_4_202425</v>
      </c>
      <c r="AW9869" s="191" t="s">
        <v>92</v>
      </c>
      <c r="AX9869" s="18">
        <v>202425</v>
      </c>
      <c r="AY9869" s="191">
        <v>530</v>
      </c>
      <c r="AZ9869" s="191">
        <v>83.4</v>
      </c>
      <c r="BA9869" s="191">
        <v>4</v>
      </c>
      <c r="BB9869" s="191">
        <v>0</v>
      </c>
    </row>
    <row r="9870" spans="48:54" x14ac:dyDescent="0.2">
      <c r="AV9870" s="191" t="str">
        <f t="shared" si="158"/>
        <v>532_RS_83.4_4_202425</v>
      </c>
      <c r="AW9870" s="191" t="s">
        <v>92</v>
      </c>
      <c r="AX9870" s="18">
        <v>202425</v>
      </c>
      <c r="AY9870" s="191">
        <v>532</v>
      </c>
      <c r="AZ9870" s="191">
        <v>83.4</v>
      </c>
      <c r="BA9870" s="191">
        <v>4</v>
      </c>
      <c r="BB9870" s="191">
        <v>0</v>
      </c>
    </row>
    <row r="9871" spans="48:54" x14ac:dyDescent="0.2">
      <c r="AV9871" s="191" t="str">
        <f t="shared" si="158"/>
        <v>534_RS_83.4_4_202425</v>
      </c>
      <c r="AW9871" s="191" t="s">
        <v>92</v>
      </c>
      <c r="AX9871" s="18">
        <v>202425</v>
      </c>
      <c r="AY9871" s="191">
        <v>534</v>
      </c>
      <c r="AZ9871" s="191">
        <v>83.4</v>
      </c>
      <c r="BA9871" s="191">
        <v>4</v>
      </c>
      <c r="BB9871" s="191">
        <v>0</v>
      </c>
    </row>
    <row r="9872" spans="48:54" x14ac:dyDescent="0.2">
      <c r="AV9872" s="191" t="str">
        <f t="shared" si="158"/>
        <v>536_RS_83.4_4_202425</v>
      </c>
      <c r="AW9872" s="191" t="s">
        <v>92</v>
      </c>
      <c r="AX9872" s="18">
        <v>202425</v>
      </c>
      <c r="AY9872" s="191">
        <v>536</v>
      </c>
      <c r="AZ9872" s="191">
        <v>83.4</v>
      </c>
      <c r="BA9872" s="191">
        <v>4</v>
      </c>
      <c r="BB9872" s="191">
        <v>0</v>
      </c>
    </row>
    <row r="9873" spans="48:54" x14ac:dyDescent="0.2">
      <c r="AV9873" s="191" t="str">
        <f t="shared" si="158"/>
        <v>538_RS_83.4_4_202425</v>
      </c>
      <c r="AW9873" s="191" t="s">
        <v>92</v>
      </c>
      <c r="AX9873" s="18">
        <v>202425</v>
      </c>
      <c r="AY9873" s="191">
        <v>538</v>
      </c>
      <c r="AZ9873" s="191">
        <v>83.4</v>
      </c>
      <c r="BA9873" s="191">
        <v>4</v>
      </c>
      <c r="BB9873" s="191">
        <v>0</v>
      </c>
    </row>
    <row r="9874" spans="48:54" x14ac:dyDescent="0.2">
      <c r="AV9874" s="191" t="str">
        <f t="shared" si="158"/>
        <v>540_RS_83.4_4_202425</v>
      </c>
      <c r="AW9874" s="191" t="s">
        <v>92</v>
      </c>
      <c r="AX9874" s="18">
        <v>202425</v>
      </c>
      <c r="AY9874" s="191">
        <v>540</v>
      </c>
      <c r="AZ9874" s="191">
        <v>83.4</v>
      </c>
      <c r="BA9874" s="191">
        <v>4</v>
      </c>
      <c r="BB9874" s="191">
        <v>0</v>
      </c>
    </row>
    <row r="9875" spans="48:54" x14ac:dyDescent="0.2">
      <c r="AV9875" s="191" t="str">
        <f t="shared" si="158"/>
        <v>542_RS_83.4_4_202425</v>
      </c>
      <c r="AW9875" s="191" t="s">
        <v>92</v>
      </c>
      <c r="AX9875" s="18">
        <v>202425</v>
      </c>
      <c r="AY9875" s="191">
        <v>542</v>
      </c>
      <c r="AZ9875" s="191">
        <v>83.4</v>
      </c>
      <c r="BA9875" s="191">
        <v>4</v>
      </c>
      <c r="BB9875" s="191">
        <v>0</v>
      </c>
    </row>
    <row r="9876" spans="48:54" x14ac:dyDescent="0.2">
      <c r="AV9876" s="191" t="str">
        <f t="shared" si="158"/>
        <v>544_RS_83.4_4_202425</v>
      </c>
      <c r="AW9876" s="191" t="s">
        <v>92</v>
      </c>
      <c r="AX9876" s="18">
        <v>202425</v>
      </c>
      <c r="AY9876" s="191">
        <v>544</v>
      </c>
      <c r="AZ9876" s="191">
        <v>83.4</v>
      </c>
      <c r="BA9876" s="191">
        <v>4</v>
      </c>
      <c r="BB9876" s="191">
        <v>0</v>
      </c>
    </row>
    <row r="9877" spans="48:54" x14ac:dyDescent="0.2">
      <c r="AV9877" s="191" t="str">
        <f t="shared" si="158"/>
        <v>545_RS_83.4_4_202425</v>
      </c>
      <c r="AW9877" s="191" t="s">
        <v>92</v>
      </c>
      <c r="AX9877" s="18">
        <v>202425</v>
      </c>
      <c r="AY9877" s="191">
        <v>545</v>
      </c>
      <c r="AZ9877" s="191">
        <v>83.4</v>
      </c>
      <c r="BA9877" s="191">
        <v>4</v>
      </c>
      <c r="BB9877" s="191">
        <v>0</v>
      </c>
    </row>
    <row r="9878" spans="48:54" x14ac:dyDescent="0.2">
      <c r="AV9878" s="191" t="str">
        <f t="shared" si="158"/>
        <v>546_RS_83.4_4_202425</v>
      </c>
      <c r="AW9878" s="191" t="s">
        <v>92</v>
      </c>
      <c r="AX9878" s="18">
        <v>202425</v>
      </c>
      <c r="AY9878" s="191">
        <v>546</v>
      </c>
      <c r="AZ9878" s="191">
        <v>83.4</v>
      </c>
      <c r="BA9878" s="191">
        <v>4</v>
      </c>
      <c r="BB9878" s="191">
        <v>0</v>
      </c>
    </row>
    <row r="9879" spans="48:54" x14ac:dyDescent="0.2">
      <c r="AV9879" s="191" t="str">
        <f t="shared" si="158"/>
        <v>548_RS_83.4_4_202425</v>
      </c>
      <c r="AW9879" s="191" t="s">
        <v>92</v>
      </c>
      <c r="AX9879" s="18">
        <v>202425</v>
      </c>
      <c r="AY9879" s="191">
        <v>548</v>
      </c>
      <c r="AZ9879" s="191">
        <v>83.4</v>
      </c>
      <c r="BA9879" s="191">
        <v>4</v>
      </c>
      <c r="BB9879" s="191">
        <v>0</v>
      </c>
    </row>
    <row r="9880" spans="48:54" x14ac:dyDescent="0.2">
      <c r="AV9880" s="191" t="str">
        <f t="shared" si="158"/>
        <v>550_RS_83.4_4_202425</v>
      </c>
      <c r="AW9880" s="191" t="s">
        <v>92</v>
      </c>
      <c r="AX9880" s="18">
        <v>202425</v>
      </c>
      <c r="AY9880" s="191">
        <v>550</v>
      </c>
      <c r="AZ9880" s="191">
        <v>83.4</v>
      </c>
      <c r="BA9880" s="191">
        <v>4</v>
      </c>
      <c r="BB9880" s="191">
        <v>0</v>
      </c>
    </row>
    <row r="9881" spans="48:54" x14ac:dyDescent="0.2">
      <c r="AV9881" s="191" t="str">
        <f t="shared" si="158"/>
        <v>552_RS_83.4_4_202425</v>
      </c>
      <c r="AW9881" s="191" t="s">
        <v>92</v>
      </c>
      <c r="AX9881" s="18">
        <v>202425</v>
      </c>
      <c r="AY9881" s="191">
        <v>552</v>
      </c>
      <c r="AZ9881" s="191">
        <v>83.4</v>
      </c>
      <c r="BA9881" s="191">
        <v>4</v>
      </c>
      <c r="BB9881" s="191">
        <v>0</v>
      </c>
    </row>
    <row r="9882" spans="48:54" x14ac:dyDescent="0.2">
      <c r="AV9882" s="191" t="str">
        <f t="shared" si="158"/>
        <v>562_RS_83.4_4_202425</v>
      </c>
      <c r="AW9882" s="191" t="s">
        <v>92</v>
      </c>
      <c r="AX9882" s="18">
        <v>202425</v>
      </c>
      <c r="AY9882" s="191">
        <v>562</v>
      </c>
      <c r="AZ9882" s="191">
        <v>83.4</v>
      </c>
      <c r="BA9882" s="191">
        <v>4</v>
      </c>
      <c r="BB9882" s="191">
        <v>0</v>
      </c>
    </row>
    <row r="9883" spans="48:54" x14ac:dyDescent="0.2">
      <c r="AV9883" s="191" t="str">
        <f t="shared" si="158"/>
        <v>564_RS_83.4_4_202425</v>
      </c>
      <c r="AW9883" s="191" t="s">
        <v>92</v>
      </c>
      <c r="AX9883" s="18">
        <v>202425</v>
      </c>
      <c r="AY9883" s="191">
        <v>564</v>
      </c>
      <c r="AZ9883" s="191">
        <v>83.4</v>
      </c>
      <c r="BA9883" s="191">
        <v>4</v>
      </c>
      <c r="BB9883" s="191">
        <v>0</v>
      </c>
    </row>
    <row r="9884" spans="48:54" x14ac:dyDescent="0.2">
      <c r="AV9884" s="191" t="str">
        <f t="shared" si="158"/>
        <v>566_RS_83.4_4_202425</v>
      </c>
      <c r="AW9884" s="191" t="s">
        <v>92</v>
      </c>
      <c r="AX9884" s="18">
        <v>202425</v>
      </c>
      <c r="AY9884" s="191">
        <v>566</v>
      </c>
      <c r="AZ9884" s="191">
        <v>83.4</v>
      </c>
      <c r="BA9884" s="191">
        <v>4</v>
      </c>
      <c r="BB9884" s="191">
        <v>0</v>
      </c>
    </row>
    <row r="9885" spans="48:54" x14ac:dyDescent="0.2">
      <c r="AV9885" s="191" t="str">
        <f t="shared" si="158"/>
        <v>568_RS_83.4_4_202425</v>
      </c>
      <c r="AW9885" s="191" t="s">
        <v>92</v>
      </c>
      <c r="AX9885" s="18">
        <v>202425</v>
      </c>
      <c r="AY9885" s="191">
        <v>568</v>
      </c>
      <c r="AZ9885" s="191">
        <v>83.4</v>
      </c>
      <c r="BA9885" s="191">
        <v>4</v>
      </c>
      <c r="BB9885" s="191">
        <v>0</v>
      </c>
    </row>
    <row r="9886" spans="48:54" x14ac:dyDescent="0.2">
      <c r="AV9886" s="191" t="str">
        <f t="shared" si="158"/>
        <v>572_RS_83.4_4_202425</v>
      </c>
      <c r="AW9886" s="191" t="s">
        <v>92</v>
      </c>
      <c r="AX9886" s="18">
        <v>202425</v>
      </c>
      <c r="AY9886" s="191">
        <v>572</v>
      </c>
      <c r="AZ9886" s="191">
        <v>83.4</v>
      </c>
      <c r="BA9886" s="191">
        <v>4</v>
      </c>
      <c r="BB9886" s="191">
        <v>0</v>
      </c>
    </row>
    <row r="9887" spans="48:54" x14ac:dyDescent="0.2">
      <c r="AV9887" s="191" t="str">
        <f t="shared" si="158"/>
        <v>574_RS_83.4_4_202425</v>
      </c>
      <c r="AW9887" s="191" t="s">
        <v>92</v>
      </c>
      <c r="AX9887" s="18">
        <v>202425</v>
      </c>
      <c r="AY9887" s="191">
        <v>574</v>
      </c>
      <c r="AZ9887" s="191">
        <v>83.4</v>
      </c>
      <c r="BA9887" s="191">
        <v>4</v>
      </c>
      <c r="BB9887" s="191">
        <v>0</v>
      </c>
    </row>
    <row r="9888" spans="48:54" x14ac:dyDescent="0.2">
      <c r="AV9888" s="191" t="str">
        <f t="shared" si="158"/>
        <v>576_RS_83.4_4_202425</v>
      </c>
      <c r="AW9888" s="191" t="s">
        <v>92</v>
      </c>
      <c r="AX9888" s="18">
        <v>202425</v>
      </c>
      <c r="AY9888" s="191">
        <v>576</v>
      </c>
      <c r="AZ9888" s="191">
        <v>83.4</v>
      </c>
      <c r="BA9888" s="191">
        <v>4</v>
      </c>
      <c r="BB9888" s="191">
        <v>0</v>
      </c>
    </row>
    <row r="9889" spans="48:54" x14ac:dyDescent="0.2">
      <c r="AV9889" s="191" t="str">
        <f t="shared" si="158"/>
        <v>582_RS_83.4_4_202425</v>
      </c>
      <c r="AW9889" s="191" t="s">
        <v>92</v>
      </c>
      <c r="AX9889" s="18">
        <v>202425</v>
      </c>
      <c r="AY9889" s="191">
        <v>582</v>
      </c>
      <c r="AZ9889" s="191">
        <v>83.4</v>
      </c>
      <c r="BA9889" s="191">
        <v>4</v>
      </c>
      <c r="BB9889" s="191">
        <v>0</v>
      </c>
    </row>
    <row r="9890" spans="48:54" x14ac:dyDescent="0.2">
      <c r="AV9890" s="191" t="str">
        <f t="shared" si="158"/>
        <v>584_RS_83.4_4_202425</v>
      </c>
      <c r="AW9890" s="191" t="s">
        <v>92</v>
      </c>
      <c r="AX9890" s="18">
        <v>202425</v>
      </c>
      <c r="AY9890" s="191">
        <v>584</v>
      </c>
      <c r="AZ9890" s="191">
        <v>83.4</v>
      </c>
      <c r="BA9890" s="191">
        <v>4</v>
      </c>
      <c r="BB9890" s="191">
        <v>0</v>
      </c>
    </row>
    <row r="9891" spans="48:54" x14ac:dyDescent="0.2">
      <c r="AV9891" s="191" t="str">
        <f t="shared" si="158"/>
        <v>586_RS_83.4_4_202425</v>
      </c>
      <c r="AW9891" s="191" t="s">
        <v>92</v>
      </c>
      <c r="AX9891" s="18">
        <v>202425</v>
      </c>
      <c r="AY9891" s="191">
        <v>586</v>
      </c>
      <c r="AZ9891" s="191">
        <v>83.4</v>
      </c>
      <c r="BA9891" s="191">
        <v>4</v>
      </c>
      <c r="BB9891" s="191">
        <v>0</v>
      </c>
    </row>
    <row r="9892" spans="48:54" x14ac:dyDescent="0.2">
      <c r="AV9892" s="191" t="str">
        <f t="shared" si="158"/>
        <v>512_RS_83.5_4_202425</v>
      </c>
      <c r="AW9892" s="191" t="s">
        <v>92</v>
      </c>
      <c r="AX9892" s="18">
        <v>202425</v>
      </c>
      <c r="AY9892" s="191">
        <v>512</v>
      </c>
      <c r="AZ9892" s="191">
        <v>83.5</v>
      </c>
      <c r="BA9892" s="191">
        <v>4</v>
      </c>
      <c r="BB9892" s="191">
        <v>-390</v>
      </c>
    </row>
    <row r="9893" spans="48:54" x14ac:dyDescent="0.2">
      <c r="AV9893" s="191" t="str">
        <f t="shared" si="158"/>
        <v>514_RS_83.5_4_202425</v>
      </c>
      <c r="AW9893" s="191" t="s">
        <v>92</v>
      </c>
      <c r="AX9893" s="18">
        <v>202425</v>
      </c>
      <c r="AY9893" s="191">
        <v>514</v>
      </c>
      <c r="AZ9893" s="191">
        <v>83.5</v>
      </c>
      <c r="BA9893" s="191">
        <v>4</v>
      </c>
      <c r="BB9893" s="191">
        <v>-2571.0129999999999</v>
      </c>
    </row>
    <row r="9894" spans="48:54" x14ac:dyDescent="0.2">
      <c r="AV9894" s="191" t="str">
        <f t="shared" si="158"/>
        <v>516_RS_83.5_4_202425</v>
      </c>
      <c r="AW9894" s="191" t="s">
        <v>92</v>
      </c>
      <c r="AX9894" s="18">
        <v>202425</v>
      </c>
      <c r="AY9894" s="191">
        <v>516</v>
      </c>
      <c r="AZ9894" s="191">
        <v>83.5</v>
      </c>
      <c r="BA9894" s="191">
        <v>4</v>
      </c>
      <c r="BB9894" s="191">
        <v>105.98</v>
      </c>
    </row>
    <row r="9895" spans="48:54" x14ac:dyDescent="0.2">
      <c r="AV9895" s="191" t="str">
        <f t="shared" si="158"/>
        <v>518_RS_83.5_4_202425</v>
      </c>
      <c r="AW9895" s="191" t="s">
        <v>92</v>
      </c>
      <c r="AX9895" s="18">
        <v>202425</v>
      </c>
      <c r="AY9895" s="191">
        <v>518</v>
      </c>
      <c r="AZ9895" s="191">
        <v>83.5</v>
      </c>
      <c r="BA9895" s="191">
        <v>4</v>
      </c>
      <c r="BB9895" s="191">
        <v>-1496.6</v>
      </c>
    </row>
    <row r="9896" spans="48:54" x14ac:dyDescent="0.2">
      <c r="AV9896" s="191" t="str">
        <f t="shared" si="158"/>
        <v>520_RS_83.5_4_202425</v>
      </c>
      <c r="AW9896" s="191" t="s">
        <v>92</v>
      </c>
      <c r="AX9896" s="18">
        <v>202425</v>
      </c>
      <c r="AY9896" s="191">
        <v>520</v>
      </c>
      <c r="AZ9896" s="191">
        <v>83.5</v>
      </c>
      <c r="BA9896" s="191">
        <v>4</v>
      </c>
      <c r="BB9896" s="191">
        <v>0</v>
      </c>
    </row>
    <row r="9897" spans="48:54" x14ac:dyDescent="0.2">
      <c r="AV9897" s="191" t="str">
        <f t="shared" si="158"/>
        <v>522_RS_83.5_4_202425</v>
      </c>
      <c r="AW9897" s="191" t="s">
        <v>92</v>
      </c>
      <c r="AX9897" s="18">
        <v>202425</v>
      </c>
      <c r="AY9897" s="191">
        <v>522</v>
      </c>
      <c r="AZ9897" s="191">
        <v>83.5</v>
      </c>
      <c r="BA9897" s="191">
        <v>4</v>
      </c>
      <c r="BB9897" s="191">
        <v>-637.56491000000005</v>
      </c>
    </row>
    <row r="9898" spans="48:54" x14ac:dyDescent="0.2">
      <c r="AV9898" s="191" t="str">
        <f t="shared" si="158"/>
        <v>524_RS_83.5_4_202425</v>
      </c>
      <c r="AW9898" s="191" t="s">
        <v>92</v>
      </c>
      <c r="AX9898" s="18">
        <v>202425</v>
      </c>
      <c r="AY9898" s="191">
        <v>524</v>
      </c>
      <c r="AZ9898" s="191">
        <v>83.5</v>
      </c>
      <c r="BA9898" s="191">
        <v>4</v>
      </c>
      <c r="BB9898" s="191">
        <v>0</v>
      </c>
    </row>
    <row r="9899" spans="48:54" x14ac:dyDescent="0.2">
      <c r="AV9899" s="191" t="str">
        <f t="shared" si="158"/>
        <v>526_RS_83.5_4_202425</v>
      </c>
      <c r="AW9899" s="191" t="s">
        <v>92</v>
      </c>
      <c r="AX9899" s="18">
        <v>202425</v>
      </c>
      <c r="AY9899" s="191">
        <v>526</v>
      </c>
      <c r="AZ9899" s="191">
        <v>83.5</v>
      </c>
      <c r="BA9899" s="191">
        <v>4</v>
      </c>
      <c r="BB9899" s="191">
        <v>0</v>
      </c>
    </row>
    <row r="9900" spans="48:54" x14ac:dyDescent="0.2">
      <c r="AV9900" s="191" t="str">
        <f t="shared" si="158"/>
        <v>528_RS_83.5_4_202425</v>
      </c>
      <c r="AW9900" s="191" t="s">
        <v>92</v>
      </c>
      <c r="AX9900" s="18">
        <v>202425</v>
      </c>
      <c r="AY9900" s="191">
        <v>528</v>
      </c>
      <c r="AZ9900" s="191">
        <v>83.5</v>
      </c>
      <c r="BA9900" s="191">
        <v>4</v>
      </c>
      <c r="BB9900" s="191">
        <v>-516</v>
      </c>
    </row>
    <row r="9901" spans="48:54" x14ac:dyDescent="0.2">
      <c r="AV9901" s="191" t="str">
        <f t="shared" si="158"/>
        <v>530_RS_83.5_4_202425</v>
      </c>
      <c r="AW9901" s="191" t="s">
        <v>92</v>
      </c>
      <c r="AX9901" s="18">
        <v>202425</v>
      </c>
      <c r="AY9901" s="191">
        <v>530</v>
      </c>
      <c r="AZ9901" s="191">
        <v>83.5</v>
      </c>
      <c r="BA9901" s="191">
        <v>4</v>
      </c>
      <c r="BB9901" s="191">
        <v>-220.48036999999999</v>
      </c>
    </row>
    <row r="9902" spans="48:54" x14ac:dyDescent="0.2">
      <c r="AV9902" s="191" t="str">
        <f t="shared" si="158"/>
        <v>532_RS_83.5_4_202425</v>
      </c>
      <c r="AW9902" s="191" t="s">
        <v>92</v>
      </c>
      <c r="AX9902" s="18">
        <v>202425</v>
      </c>
      <c r="AY9902" s="191">
        <v>532</v>
      </c>
      <c r="AZ9902" s="191">
        <v>83.5</v>
      </c>
      <c r="BA9902" s="191">
        <v>4</v>
      </c>
      <c r="BB9902" s="191">
        <v>0</v>
      </c>
    </row>
    <row r="9903" spans="48:54" x14ac:dyDescent="0.2">
      <c r="AV9903" s="191" t="str">
        <f t="shared" si="158"/>
        <v>534_RS_83.5_4_202425</v>
      </c>
      <c r="AW9903" s="191" t="s">
        <v>92</v>
      </c>
      <c r="AX9903" s="18">
        <v>202425</v>
      </c>
      <c r="AY9903" s="191">
        <v>534</v>
      </c>
      <c r="AZ9903" s="191">
        <v>83.5</v>
      </c>
      <c r="BA9903" s="191">
        <v>4</v>
      </c>
      <c r="BB9903" s="191">
        <v>-3147.4177500000001</v>
      </c>
    </row>
    <row r="9904" spans="48:54" x14ac:dyDescent="0.2">
      <c r="AV9904" s="191" t="str">
        <f t="shared" si="158"/>
        <v>536_RS_83.5_4_202425</v>
      </c>
      <c r="AW9904" s="191" t="s">
        <v>92</v>
      </c>
      <c r="AX9904" s="18">
        <v>202425</v>
      </c>
      <c r="AY9904" s="191">
        <v>536</v>
      </c>
      <c r="AZ9904" s="191">
        <v>83.5</v>
      </c>
      <c r="BA9904" s="191">
        <v>4</v>
      </c>
      <c r="BB9904" s="191">
        <v>-61.914999999999992</v>
      </c>
    </row>
    <row r="9905" spans="48:54" x14ac:dyDescent="0.2">
      <c r="AV9905" s="191" t="str">
        <f t="shared" si="158"/>
        <v>538_RS_83.5_4_202425</v>
      </c>
      <c r="AW9905" s="191" t="s">
        <v>92</v>
      </c>
      <c r="AX9905" s="18">
        <v>202425</v>
      </c>
      <c r="AY9905" s="191">
        <v>538</v>
      </c>
      <c r="AZ9905" s="191">
        <v>83.5</v>
      </c>
      <c r="BA9905" s="191">
        <v>4</v>
      </c>
      <c r="BB9905" s="191">
        <v>0</v>
      </c>
    </row>
    <row r="9906" spans="48:54" x14ac:dyDescent="0.2">
      <c r="AV9906" s="191" t="str">
        <f t="shared" si="158"/>
        <v>540_RS_83.5_4_202425</v>
      </c>
      <c r="AW9906" s="191" t="s">
        <v>92</v>
      </c>
      <c r="AX9906" s="18">
        <v>202425</v>
      </c>
      <c r="AY9906" s="191">
        <v>540</v>
      </c>
      <c r="AZ9906" s="191">
        <v>83.5</v>
      </c>
      <c r="BA9906" s="191">
        <v>4</v>
      </c>
      <c r="BB9906" s="191">
        <v>-3300.732</v>
      </c>
    </row>
    <row r="9907" spans="48:54" x14ac:dyDescent="0.2">
      <c r="AV9907" s="191" t="str">
        <f t="shared" si="158"/>
        <v>542_RS_83.5_4_202425</v>
      </c>
      <c r="AW9907" s="191" t="s">
        <v>92</v>
      </c>
      <c r="AX9907" s="18">
        <v>202425</v>
      </c>
      <c r="AY9907" s="191">
        <v>542</v>
      </c>
      <c r="AZ9907" s="191">
        <v>83.5</v>
      </c>
      <c r="BA9907" s="191">
        <v>4</v>
      </c>
      <c r="BB9907" s="191">
        <v>0</v>
      </c>
    </row>
    <row r="9908" spans="48:54" x14ac:dyDescent="0.2">
      <c r="AV9908" s="191" t="str">
        <f t="shared" si="158"/>
        <v>544_RS_83.5_4_202425</v>
      </c>
      <c r="AW9908" s="191" t="s">
        <v>92</v>
      </c>
      <c r="AX9908" s="18">
        <v>202425</v>
      </c>
      <c r="AY9908" s="191">
        <v>544</v>
      </c>
      <c r="AZ9908" s="191">
        <v>83.5</v>
      </c>
      <c r="BA9908" s="191">
        <v>4</v>
      </c>
      <c r="BB9908" s="191">
        <v>-2047.42</v>
      </c>
    </row>
    <row r="9909" spans="48:54" x14ac:dyDescent="0.2">
      <c r="AV9909" s="191" t="str">
        <f t="shared" si="158"/>
        <v>545_RS_83.5_4_202425</v>
      </c>
      <c r="AW9909" s="191" t="s">
        <v>92</v>
      </c>
      <c r="AX9909" s="18">
        <v>202425</v>
      </c>
      <c r="AY9909" s="191">
        <v>545</v>
      </c>
      <c r="AZ9909" s="191">
        <v>83.5</v>
      </c>
      <c r="BA9909" s="191">
        <v>4</v>
      </c>
      <c r="BB9909" s="191">
        <v>-526.73743999999999</v>
      </c>
    </row>
    <row r="9910" spans="48:54" x14ac:dyDescent="0.2">
      <c r="AV9910" s="191" t="str">
        <f t="shared" si="158"/>
        <v>546_RS_83.5_4_202425</v>
      </c>
      <c r="AW9910" s="191" t="s">
        <v>92</v>
      </c>
      <c r="AX9910" s="18">
        <v>202425</v>
      </c>
      <c r="AY9910" s="191">
        <v>546</v>
      </c>
      <c r="AZ9910" s="191">
        <v>83.5</v>
      </c>
      <c r="BA9910" s="191">
        <v>4</v>
      </c>
      <c r="BB9910" s="191">
        <v>-2291.1480000000001</v>
      </c>
    </row>
    <row r="9911" spans="48:54" x14ac:dyDescent="0.2">
      <c r="AV9911" s="191" t="str">
        <f t="shared" si="158"/>
        <v>548_RS_83.5_4_202425</v>
      </c>
      <c r="AW9911" s="191" t="s">
        <v>92</v>
      </c>
      <c r="AX9911" s="18">
        <v>202425</v>
      </c>
      <c r="AY9911" s="191">
        <v>548</v>
      </c>
      <c r="AZ9911" s="191">
        <v>83.5</v>
      </c>
      <c r="BA9911" s="191">
        <v>4</v>
      </c>
      <c r="BB9911" s="191">
        <v>-1226.2068100000001</v>
      </c>
    </row>
    <row r="9912" spans="48:54" x14ac:dyDescent="0.2">
      <c r="AV9912" s="191" t="str">
        <f t="shared" si="158"/>
        <v>550_RS_83.5_4_202425</v>
      </c>
      <c r="AW9912" s="191" t="s">
        <v>92</v>
      </c>
      <c r="AX9912" s="18">
        <v>202425</v>
      </c>
      <c r="AY9912" s="191">
        <v>550</v>
      </c>
      <c r="AZ9912" s="191">
        <v>83.5</v>
      </c>
      <c r="BA9912" s="191">
        <v>4</v>
      </c>
      <c r="BB9912" s="191">
        <v>4563.7737000000016</v>
      </c>
    </row>
    <row r="9913" spans="48:54" x14ac:dyDescent="0.2">
      <c r="AV9913" s="191" t="str">
        <f t="shared" si="158"/>
        <v>552_RS_83.5_4_202425</v>
      </c>
      <c r="AW9913" s="191" t="s">
        <v>92</v>
      </c>
      <c r="AX9913" s="18">
        <v>202425</v>
      </c>
      <c r="AY9913" s="191">
        <v>552</v>
      </c>
      <c r="AZ9913" s="191">
        <v>83.5</v>
      </c>
      <c r="BA9913" s="191">
        <v>4</v>
      </c>
      <c r="BB9913" s="191">
        <v>-4996.2110000000002</v>
      </c>
    </row>
    <row r="9914" spans="48:54" x14ac:dyDescent="0.2">
      <c r="AV9914" s="191" t="str">
        <f t="shared" si="158"/>
        <v>562_RS_83.5_4_202425</v>
      </c>
      <c r="AW9914" s="191" t="s">
        <v>92</v>
      </c>
      <c r="AX9914" s="18">
        <v>202425</v>
      </c>
      <c r="AY9914" s="191">
        <v>562</v>
      </c>
      <c r="AZ9914" s="191">
        <v>83.5</v>
      </c>
      <c r="BA9914" s="191">
        <v>4</v>
      </c>
      <c r="BB9914" s="191">
        <v>1681</v>
      </c>
    </row>
    <row r="9915" spans="48:54" x14ac:dyDescent="0.2">
      <c r="AV9915" s="191" t="str">
        <f t="shared" si="158"/>
        <v>564_RS_83.5_4_202425</v>
      </c>
      <c r="AW9915" s="191" t="s">
        <v>92</v>
      </c>
      <c r="AX9915" s="18">
        <v>202425</v>
      </c>
      <c r="AY9915" s="191">
        <v>564</v>
      </c>
      <c r="AZ9915" s="191">
        <v>83.5</v>
      </c>
      <c r="BA9915" s="191">
        <v>4</v>
      </c>
      <c r="BB9915" s="191">
        <v>0</v>
      </c>
    </row>
    <row r="9916" spans="48:54" x14ac:dyDescent="0.2">
      <c r="AV9916" s="191" t="str">
        <f t="shared" si="158"/>
        <v>566_RS_83.5_4_202425</v>
      </c>
      <c r="AW9916" s="191" t="s">
        <v>92</v>
      </c>
      <c r="AX9916" s="18">
        <v>202425</v>
      </c>
      <c r="AY9916" s="191">
        <v>566</v>
      </c>
      <c r="AZ9916" s="191">
        <v>83.5</v>
      </c>
      <c r="BA9916" s="191">
        <v>4</v>
      </c>
      <c r="BB9916" s="191">
        <v>0</v>
      </c>
    </row>
    <row r="9917" spans="48:54" x14ac:dyDescent="0.2">
      <c r="AV9917" s="191" t="str">
        <f t="shared" si="158"/>
        <v>568_RS_83.5_4_202425</v>
      </c>
      <c r="AW9917" s="191" t="s">
        <v>92</v>
      </c>
      <c r="AX9917" s="18">
        <v>202425</v>
      </c>
      <c r="AY9917" s="191">
        <v>568</v>
      </c>
      <c r="AZ9917" s="191">
        <v>83.5</v>
      </c>
      <c r="BA9917" s="191">
        <v>4</v>
      </c>
      <c r="BB9917" s="191">
        <v>-2178.4085399999999</v>
      </c>
    </row>
    <row r="9918" spans="48:54" x14ac:dyDescent="0.2">
      <c r="AV9918" s="191" t="str">
        <f t="shared" si="158"/>
        <v>572_RS_83.5_4_202425</v>
      </c>
      <c r="AW9918" s="191" t="s">
        <v>92</v>
      </c>
      <c r="AX9918" s="18">
        <v>202425</v>
      </c>
      <c r="AY9918" s="191">
        <v>572</v>
      </c>
      <c r="AZ9918" s="191">
        <v>83.5</v>
      </c>
      <c r="BA9918" s="191">
        <v>4</v>
      </c>
      <c r="BB9918" s="191">
        <v>0</v>
      </c>
    </row>
    <row r="9919" spans="48:54" x14ac:dyDescent="0.2">
      <c r="AV9919" s="191" t="str">
        <f t="shared" si="158"/>
        <v>574_RS_83.5_4_202425</v>
      </c>
      <c r="AW9919" s="191" t="s">
        <v>92</v>
      </c>
      <c r="AX9919" s="18">
        <v>202425</v>
      </c>
      <c r="AY9919" s="191">
        <v>574</v>
      </c>
      <c r="AZ9919" s="191">
        <v>83.5</v>
      </c>
      <c r="BA9919" s="191">
        <v>4</v>
      </c>
      <c r="BB9919" s="191">
        <v>0</v>
      </c>
    </row>
    <row r="9920" spans="48:54" x14ac:dyDescent="0.2">
      <c r="AV9920" s="191" t="str">
        <f t="shared" si="158"/>
        <v>576_RS_83.5_4_202425</v>
      </c>
      <c r="AW9920" s="191" t="s">
        <v>92</v>
      </c>
      <c r="AX9920" s="18">
        <v>202425</v>
      </c>
      <c r="AY9920" s="191">
        <v>576</v>
      </c>
      <c r="AZ9920" s="191">
        <v>83.5</v>
      </c>
      <c r="BA9920" s="191">
        <v>4</v>
      </c>
      <c r="BB9920" s="191">
        <v>73</v>
      </c>
    </row>
    <row r="9921" spans="48:54" x14ac:dyDescent="0.2">
      <c r="AV9921" s="191" t="str">
        <f t="shared" si="158"/>
        <v>582_RS_83.5_4_202425</v>
      </c>
      <c r="AW9921" s="191" t="s">
        <v>92</v>
      </c>
      <c r="AX9921" s="18">
        <v>202425</v>
      </c>
      <c r="AY9921" s="191">
        <v>582</v>
      </c>
      <c r="AZ9921" s="191">
        <v>83.5</v>
      </c>
      <c r="BA9921" s="191">
        <v>4</v>
      </c>
      <c r="BB9921" s="191">
        <v>37.5</v>
      </c>
    </row>
    <row r="9922" spans="48:54" x14ac:dyDescent="0.2">
      <c r="AV9922" s="191" t="str">
        <f t="shared" si="158"/>
        <v>584_RS_83.5_4_202425</v>
      </c>
      <c r="AW9922" s="191" t="s">
        <v>92</v>
      </c>
      <c r="AX9922" s="18">
        <v>202425</v>
      </c>
      <c r="AY9922" s="191">
        <v>584</v>
      </c>
      <c r="AZ9922" s="191">
        <v>83.5</v>
      </c>
      <c r="BA9922" s="191">
        <v>4</v>
      </c>
      <c r="BB9922" s="191">
        <v>0</v>
      </c>
    </row>
    <row r="9923" spans="48:54" x14ac:dyDescent="0.2">
      <c r="AV9923" s="191" t="str">
        <f t="shared" si="158"/>
        <v>586_RS_83.5_4_202425</v>
      </c>
      <c r="AW9923" s="191" t="s">
        <v>92</v>
      </c>
      <c r="AX9923" s="18">
        <v>202425</v>
      </c>
      <c r="AY9923" s="191">
        <v>586</v>
      </c>
      <c r="AZ9923" s="191">
        <v>83.5</v>
      </c>
      <c r="BA9923" s="191">
        <v>4</v>
      </c>
      <c r="BB9923" s="191">
        <v>0</v>
      </c>
    </row>
    <row r="9924" spans="48:54" x14ac:dyDescent="0.2">
      <c r="AV9924" s="191" t="str">
        <f t="shared" ref="AV9924:AV9987" si="159">AY9924&amp;"_"&amp;AW9924&amp;"_"&amp;AZ9924&amp;"_"&amp;BA9924&amp;"_"&amp;AX9924</f>
        <v>512_RS_84_4_202425</v>
      </c>
      <c r="AW9924" s="191" t="s">
        <v>92</v>
      </c>
      <c r="AX9924" s="18">
        <v>202425</v>
      </c>
      <c r="AY9924" s="191">
        <v>512</v>
      </c>
      <c r="AZ9924" s="191">
        <v>84</v>
      </c>
      <c r="BA9924" s="191">
        <v>4</v>
      </c>
      <c r="BB9924" s="191">
        <v>-1617</v>
      </c>
    </row>
    <row r="9925" spans="48:54" x14ac:dyDescent="0.2">
      <c r="AV9925" s="191" t="str">
        <f t="shared" si="159"/>
        <v>514_RS_84_4_202425</v>
      </c>
      <c r="AW9925" s="191" t="s">
        <v>92</v>
      </c>
      <c r="AX9925" s="18">
        <v>202425</v>
      </c>
      <c r="AY9925" s="191">
        <v>514</v>
      </c>
      <c r="AZ9925" s="191">
        <v>84</v>
      </c>
      <c r="BA9925" s="191">
        <v>4</v>
      </c>
      <c r="BB9925" s="191">
        <v>-2521.8449999999998</v>
      </c>
    </row>
    <row r="9926" spans="48:54" x14ac:dyDescent="0.2">
      <c r="AV9926" s="191" t="str">
        <f t="shared" si="159"/>
        <v>516_RS_84_4_202425</v>
      </c>
      <c r="AW9926" s="191" t="s">
        <v>92</v>
      </c>
      <c r="AX9926" s="18">
        <v>202425</v>
      </c>
      <c r="AY9926" s="191">
        <v>516</v>
      </c>
      <c r="AZ9926" s="191">
        <v>84</v>
      </c>
      <c r="BA9926" s="191">
        <v>4</v>
      </c>
      <c r="BB9926" s="191">
        <v>-1084.4880000000001</v>
      </c>
    </row>
    <row r="9927" spans="48:54" x14ac:dyDescent="0.2">
      <c r="AV9927" s="191" t="str">
        <f t="shared" si="159"/>
        <v>518_RS_84_4_202425</v>
      </c>
      <c r="AW9927" s="191" t="s">
        <v>92</v>
      </c>
      <c r="AX9927" s="18">
        <v>202425</v>
      </c>
      <c r="AY9927" s="191">
        <v>518</v>
      </c>
      <c r="AZ9927" s="191">
        <v>84</v>
      </c>
      <c r="BA9927" s="191">
        <v>4</v>
      </c>
      <c r="BB9927" s="191">
        <v>-2490.9184312713473</v>
      </c>
    </row>
    <row r="9928" spans="48:54" x14ac:dyDescent="0.2">
      <c r="AV9928" s="191" t="str">
        <f t="shared" si="159"/>
        <v>520_RS_84_4_202425</v>
      </c>
      <c r="AW9928" s="191" t="s">
        <v>92</v>
      </c>
      <c r="AX9928" s="18">
        <v>202425</v>
      </c>
      <c r="AY9928" s="191">
        <v>520</v>
      </c>
      <c r="AZ9928" s="191">
        <v>84</v>
      </c>
      <c r="BA9928" s="191">
        <v>4</v>
      </c>
      <c r="BB9928" s="191">
        <v>-2810.5519999999997</v>
      </c>
    </row>
    <row r="9929" spans="48:54" x14ac:dyDescent="0.2">
      <c r="AV9929" s="191" t="str">
        <f t="shared" si="159"/>
        <v>522_RS_84_4_202425</v>
      </c>
      <c r="AW9929" s="191" t="s">
        <v>92</v>
      </c>
      <c r="AX9929" s="18">
        <v>202425</v>
      </c>
      <c r="AY9929" s="191">
        <v>522</v>
      </c>
      <c r="AZ9929" s="191">
        <v>84</v>
      </c>
      <c r="BA9929" s="191">
        <v>4</v>
      </c>
      <c r="BB9929" s="191">
        <v>-904.15328</v>
      </c>
    </row>
    <row r="9930" spans="48:54" x14ac:dyDescent="0.2">
      <c r="AV9930" s="191" t="str">
        <f t="shared" si="159"/>
        <v>524_RS_84_4_202425</v>
      </c>
      <c r="AW9930" s="191" t="s">
        <v>92</v>
      </c>
      <c r="AX9930" s="18">
        <v>202425</v>
      </c>
      <c r="AY9930" s="191">
        <v>524</v>
      </c>
      <c r="AZ9930" s="191">
        <v>84</v>
      </c>
      <c r="BA9930" s="191">
        <v>4</v>
      </c>
      <c r="BB9930" s="191">
        <v>-1015.26356</v>
      </c>
    </row>
    <row r="9931" spans="48:54" x14ac:dyDescent="0.2">
      <c r="AV9931" s="191" t="str">
        <f t="shared" si="159"/>
        <v>526_RS_84_4_202425</v>
      </c>
      <c r="AW9931" s="191" t="s">
        <v>92</v>
      </c>
      <c r="AX9931" s="18">
        <v>202425</v>
      </c>
      <c r="AY9931" s="191">
        <v>526</v>
      </c>
      <c r="AZ9931" s="191">
        <v>84</v>
      </c>
      <c r="BA9931" s="191">
        <v>4</v>
      </c>
      <c r="BB9931" s="191">
        <v>-2058.6019999999999</v>
      </c>
    </row>
    <row r="9932" spans="48:54" x14ac:dyDescent="0.2">
      <c r="AV9932" s="191" t="str">
        <f t="shared" si="159"/>
        <v>528_RS_84_4_202425</v>
      </c>
      <c r="AW9932" s="191" t="s">
        <v>92</v>
      </c>
      <c r="AX9932" s="18">
        <v>202425</v>
      </c>
      <c r="AY9932" s="191">
        <v>528</v>
      </c>
      <c r="AZ9932" s="191">
        <v>84</v>
      </c>
      <c r="BA9932" s="191">
        <v>4</v>
      </c>
      <c r="BB9932" s="191">
        <v>-1402</v>
      </c>
    </row>
    <row r="9933" spans="48:54" x14ac:dyDescent="0.2">
      <c r="AV9933" s="191" t="str">
        <f t="shared" si="159"/>
        <v>530_RS_84_4_202425</v>
      </c>
      <c r="AW9933" s="191" t="s">
        <v>92</v>
      </c>
      <c r="AX9933" s="18">
        <v>202425</v>
      </c>
      <c r="AY9933" s="191">
        <v>530</v>
      </c>
      <c r="AZ9933" s="191">
        <v>84</v>
      </c>
      <c r="BA9933" s="191">
        <v>4</v>
      </c>
      <c r="BB9933" s="191">
        <v>-6280.5291999999999</v>
      </c>
    </row>
    <row r="9934" spans="48:54" x14ac:dyDescent="0.2">
      <c r="AV9934" s="191" t="str">
        <f t="shared" si="159"/>
        <v>532_RS_84_4_202425</v>
      </c>
      <c r="AW9934" s="191" t="s">
        <v>92</v>
      </c>
      <c r="AX9934" s="18">
        <v>202425</v>
      </c>
      <c r="AY9934" s="191">
        <v>532</v>
      </c>
      <c r="AZ9934" s="191">
        <v>84</v>
      </c>
      <c r="BA9934" s="191">
        <v>4</v>
      </c>
      <c r="BB9934" s="191">
        <v>0</v>
      </c>
    </row>
    <row r="9935" spans="48:54" x14ac:dyDescent="0.2">
      <c r="AV9935" s="191" t="str">
        <f t="shared" si="159"/>
        <v>534_RS_84_4_202425</v>
      </c>
      <c r="AW9935" s="191" t="s">
        <v>92</v>
      </c>
      <c r="AX9935" s="18">
        <v>202425</v>
      </c>
      <c r="AY9935" s="191">
        <v>534</v>
      </c>
      <c r="AZ9935" s="191">
        <v>84</v>
      </c>
      <c r="BA9935" s="191">
        <v>4</v>
      </c>
      <c r="BB9935" s="191">
        <v>-3098.6683499999999</v>
      </c>
    </row>
    <row r="9936" spans="48:54" x14ac:dyDescent="0.2">
      <c r="AV9936" s="191" t="str">
        <f t="shared" si="159"/>
        <v>536_RS_84_4_202425</v>
      </c>
      <c r="AW9936" s="191" t="s">
        <v>92</v>
      </c>
      <c r="AX9936" s="18">
        <v>202425</v>
      </c>
      <c r="AY9936" s="191">
        <v>536</v>
      </c>
      <c r="AZ9936" s="191">
        <v>84</v>
      </c>
      <c r="BA9936" s="191">
        <v>4</v>
      </c>
      <c r="BB9936" s="191">
        <v>-4770.8559999999998</v>
      </c>
    </row>
    <row r="9937" spans="48:54" x14ac:dyDescent="0.2">
      <c r="AV9937" s="191" t="str">
        <f t="shared" si="159"/>
        <v>538_RS_84_4_202425</v>
      </c>
      <c r="AW9937" s="191" t="s">
        <v>92</v>
      </c>
      <c r="AX9937" s="18">
        <v>202425</v>
      </c>
      <c r="AY9937" s="191">
        <v>538</v>
      </c>
      <c r="AZ9937" s="191">
        <v>84</v>
      </c>
      <c r="BA9937" s="191">
        <v>4</v>
      </c>
      <c r="BB9937" s="191">
        <v>0</v>
      </c>
    </row>
    <row r="9938" spans="48:54" x14ac:dyDescent="0.2">
      <c r="AV9938" s="191" t="str">
        <f t="shared" si="159"/>
        <v>540_RS_84_4_202425</v>
      </c>
      <c r="AW9938" s="191" t="s">
        <v>92</v>
      </c>
      <c r="AX9938" s="18">
        <v>202425</v>
      </c>
      <c r="AY9938" s="191">
        <v>540</v>
      </c>
      <c r="AZ9938" s="191">
        <v>84</v>
      </c>
      <c r="BA9938" s="191">
        <v>4</v>
      </c>
      <c r="BB9938" s="191">
        <v>370.88200000000001</v>
      </c>
    </row>
    <row r="9939" spans="48:54" x14ac:dyDescent="0.2">
      <c r="AV9939" s="191" t="str">
        <f t="shared" si="159"/>
        <v>542_RS_84_4_202425</v>
      </c>
      <c r="AW9939" s="191" t="s">
        <v>92</v>
      </c>
      <c r="AX9939" s="18">
        <v>202425</v>
      </c>
      <c r="AY9939" s="191">
        <v>542</v>
      </c>
      <c r="AZ9939" s="191">
        <v>84</v>
      </c>
      <c r="BA9939" s="191">
        <v>4</v>
      </c>
      <c r="BB9939" s="191">
        <v>-675.94399999999996</v>
      </c>
    </row>
    <row r="9940" spans="48:54" x14ac:dyDescent="0.2">
      <c r="AV9940" s="191" t="str">
        <f t="shared" si="159"/>
        <v>544_RS_84_4_202425</v>
      </c>
      <c r="AW9940" s="191" t="s">
        <v>92</v>
      </c>
      <c r="AX9940" s="18">
        <v>202425</v>
      </c>
      <c r="AY9940" s="191">
        <v>544</v>
      </c>
      <c r="AZ9940" s="191">
        <v>84</v>
      </c>
      <c r="BA9940" s="191">
        <v>4</v>
      </c>
      <c r="BB9940" s="191">
        <v>-3983.4075300000027</v>
      </c>
    </row>
    <row r="9941" spans="48:54" x14ac:dyDescent="0.2">
      <c r="AV9941" s="191" t="str">
        <f t="shared" si="159"/>
        <v>545_RS_84_4_202425</v>
      </c>
      <c r="AW9941" s="191" t="s">
        <v>92</v>
      </c>
      <c r="AX9941" s="18">
        <v>202425</v>
      </c>
      <c r="AY9941" s="191">
        <v>545</v>
      </c>
      <c r="AZ9941" s="191">
        <v>84</v>
      </c>
      <c r="BA9941" s="191">
        <v>4</v>
      </c>
      <c r="BB9941" s="191">
        <v>-1692.77</v>
      </c>
    </row>
    <row r="9942" spans="48:54" x14ac:dyDescent="0.2">
      <c r="AV9942" s="191" t="str">
        <f t="shared" si="159"/>
        <v>546_RS_84_4_202425</v>
      </c>
      <c r="AW9942" s="191" t="s">
        <v>92</v>
      </c>
      <c r="AX9942" s="18">
        <v>202425</v>
      </c>
      <c r="AY9942" s="191">
        <v>546</v>
      </c>
      <c r="AZ9942" s="191">
        <v>84</v>
      </c>
      <c r="BA9942" s="191">
        <v>4</v>
      </c>
      <c r="BB9942" s="191">
        <v>-3452.607</v>
      </c>
    </row>
    <row r="9943" spans="48:54" x14ac:dyDescent="0.2">
      <c r="AV9943" s="191" t="str">
        <f t="shared" si="159"/>
        <v>548_RS_84_4_202425</v>
      </c>
      <c r="AW9943" s="191" t="s">
        <v>92</v>
      </c>
      <c r="AX9943" s="18">
        <v>202425</v>
      </c>
      <c r="AY9943" s="191">
        <v>548</v>
      </c>
      <c r="AZ9943" s="191">
        <v>84</v>
      </c>
      <c r="BA9943" s="191">
        <v>4</v>
      </c>
      <c r="BB9943" s="191">
        <v>-1320.6420000000001</v>
      </c>
    </row>
    <row r="9944" spans="48:54" x14ac:dyDescent="0.2">
      <c r="AV9944" s="191" t="str">
        <f t="shared" si="159"/>
        <v>550_RS_84_4_202425</v>
      </c>
      <c r="AW9944" s="191" t="s">
        <v>92</v>
      </c>
      <c r="AX9944" s="18">
        <v>202425</v>
      </c>
      <c r="AY9944" s="191">
        <v>550</v>
      </c>
      <c r="AZ9944" s="191">
        <v>84</v>
      </c>
      <c r="BA9944" s="191">
        <v>4</v>
      </c>
      <c r="BB9944" s="191">
        <v>-2781.59105</v>
      </c>
    </row>
    <row r="9945" spans="48:54" x14ac:dyDescent="0.2">
      <c r="AV9945" s="191" t="str">
        <f t="shared" si="159"/>
        <v>552_RS_84_4_202425</v>
      </c>
      <c r="AW9945" s="191" t="s">
        <v>92</v>
      </c>
      <c r="AX9945" s="18">
        <v>202425</v>
      </c>
      <c r="AY9945" s="191">
        <v>552</v>
      </c>
      <c r="AZ9945" s="191">
        <v>84</v>
      </c>
      <c r="BA9945" s="191">
        <v>4</v>
      </c>
      <c r="BB9945" s="191">
        <v>-5182.4279999999999</v>
      </c>
    </row>
    <row r="9946" spans="48:54" x14ac:dyDescent="0.2">
      <c r="AV9946" s="191" t="str">
        <f t="shared" si="159"/>
        <v>562_RS_84_4_202425</v>
      </c>
      <c r="AW9946" s="191" t="s">
        <v>92</v>
      </c>
      <c r="AX9946" s="18">
        <v>202425</v>
      </c>
      <c r="AY9946" s="191">
        <v>562</v>
      </c>
      <c r="AZ9946" s="191">
        <v>84</v>
      </c>
      <c r="BA9946" s="191">
        <v>4</v>
      </c>
      <c r="BB9946" s="191">
        <v>-1312</v>
      </c>
    </row>
    <row r="9947" spans="48:54" x14ac:dyDescent="0.2">
      <c r="AV9947" s="191" t="str">
        <f t="shared" si="159"/>
        <v>564_RS_84_4_202425</v>
      </c>
      <c r="AW9947" s="191" t="s">
        <v>92</v>
      </c>
      <c r="AX9947" s="18">
        <v>202425</v>
      </c>
      <c r="AY9947" s="191">
        <v>564</v>
      </c>
      <c r="AZ9947" s="191">
        <v>84</v>
      </c>
      <c r="BA9947" s="191">
        <v>4</v>
      </c>
      <c r="BB9947" s="191">
        <v>-1883.3130000000001</v>
      </c>
    </row>
    <row r="9948" spans="48:54" x14ac:dyDescent="0.2">
      <c r="AV9948" s="191" t="str">
        <f t="shared" si="159"/>
        <v>566_RS_84_4_202425</v>
      </c>
      <c r="AW9948" s="191" t="s">
        <v>92</v>
      </c>
      <c r="AX9948" s="18">
        <v>202425</v>
      </c>
      <c r="AY9948" s="191">
        <v>566</v>
      </c>
      <c r="AZ9948" s="191">
        <v>84</v>
      </c>
      <c r="BA9948" s="191">
        <v>4</v>
      </c>
      <c r="BB9948" s="191">
        <v>-2593</v>
      </c>
    </row>
    <row r="9949" spans="48:54" x14ac:dyDescent="0.2">
      <c r="AV9949" s="191" t="str">
        <f t="shared" si="159"/>
        <v>568_RS_84_4_202425</v>
      </c>
      <c r="AW9949" s="191" t="s">
        <v>92</v>
      </c>
      <c r="AX9949" s="18">
        <v>202425</v>
      </c>
      <c r="AY9949" s="191">
        <v>568</v>
      </c>
      <c r="AZ9949" s="191">
        <v>84</v>
      </c>
      <c r="BA9949" s="191">
        <v>4</v>
      </c>
      <c r="BB9949" s="191">
        <v>-4626.17245</v>
      </c>
    </row>
    <row r="9950" spans="48:54" x14ac:dyDescent="0.2">
      <c r="AV9950" s="191" t="str">
        <f t="shared" si="159"/>
        <v>572_RS_84_4_202425</v>
      </c>
      <c r="AW9950" s="191" t="s">
        <v>92</v>
      </c>
      <c r="AX9950" s="18">
        <v>202425</v>
      </c>
      <c r="AY9950" s="191">
        <v>572</v>
      </c>
      <c r="AZ9950" s="191">
        <v>84</v>
      </c>
      <c r="BA9950" s="191">
        <v>4</v>
      </c>
      <c r="BB9950" s="191">
        <v>0</v>
      </c>
    </row>
    <row r="9951" spans="48:54" x14ac:dyDescent="0.2">
      <c r="AV9951" s="191" t="str">
        <f t="shared" si="159"/>
        <v>574_RS_84_4_202425</v>
      </c>
      <c r="AW9951" s="191" t="s">
        <v>92</v>
      </c>
      <c r="AX9951" s="18">
        <v>202425</v>
      </c>
      <c r="AY9951" s="191">
        <v>574</v>
      </c>
      <c r="AZ9951" s="191">
        <v>84</v>
      </c>
      <c r="BA9951" s="191">
        <v>4</v>
      </c>
      <c r="BB9951" s="191">
        <v>-181.77099999999999</v>
      </c>
    </row>
    <row r="9952" spans="48:54" x14ac:dyDescent="0.2">
      <c r="AV9952" s="191" t="str">
        <f t="shared" si="159"/>
        <v>576_RS_84_4_202425</v>
      </c>
      <c r="AW9952" s="191" t="s">
        <v>92</v>
      </c>
      <c r="AX9952" s="18">
        <v>202425</v>
      </c>
      <c r="AY9952" s="191">
        <v>576</v>
      </c>
      <c r="AZ9952" s="191">
        <v>84</v>
      </c>
      <c r="BA9952" s="191">
        <v>4</v>
      </c>
      <c r="BB9952" s="191">
        <v>-338.11700000000002</v>
      </c>
    </row>
    <row r="9953" spans="48:54" x14ac:dyDescent="0.2">
      <c r="AV9953" s="191" t="str">
        <f t="shared" si="159"/>
        <v>582_RS_84_4_202425</v>
      </c>
      <c r="AW9953" s="191" t="s">
        <v>92</v>
      </c>
      <c r="AX9953" s="18">
        <v>202425</v>
      </c>
      <c r="AY9953" s="191">
        <v>582</v>
      </c>
      <c r="AZ9953" s="191">
        <v>84</v>
      </c>
      <c r="BA9953" s="191">
        <v>4</v>
      </c>
      <c r="BB9953" s="191">
        <v>-173.87100000000001</v>
      </c>
    </row>
    <row r="9954" spans="48:54" x14ac:dyDescent="0.2">
      <c r="AV9954" s="191" t="str">
        <f t="shared" si="159"/>
        <v>584_RS_84_4_202425</v>
      </c>
      <c r="AW9954" s="191" t="s">
        <v>92</v>
      </c>
      <c r="AX9954" s="18">
        <v>202425</v>
      </c>
      <c r="AY9954" s="191">
        <v>584</v>
      </c>
      <c r="AZ9954" s="191">
        <v>84</v>
      </c>
      <c r="BA9954" s="191">
        <v>4</v>
      </c>
      <c r="BB9954" s="191">
        <v>0</v>
      </c>
    </row>
    <row r="9955" spans="48:54" x14ac:dyDescent="0.2">
      <c r="AV9955" s="191" t="str">
        <f t="shared" si="159"/>
        <v>586_RS_84_4_202425</v>
      </c>
      <c r="AW9955" s="191" t="s">
        <v>92</v>
      </c>
      <c r="AX9955" s="18">
        <v>202425</v>
      </c>
      <c r="AY9955" s="191">
        <v>586</v>
      </c>
      <c r="AZ9955" s="191">
        <v>84</v>
      </c>
      <c r="BA9955" s="191">
        <v>4</v>
      </c>
      <c r="BB9955" s="191">
        <v>-389.31099999999998</v>
      </c>
    </row>
    <row r="9956" spans="48:54" x14ac:dyDescent="0.2">
      <c r="AV9956" s="191" t="str">
        <f t="shared" si="159"/>
        <v>512_RS_85_4_202425</v>
      </c>
      <c r="AW9956" s="191" t="s">
        <v>92</v>
      </c>
      <c r="AX9956" s="18">
        <v>202425</v>
      </c>
      <c r="AY9956" s="191">
        <v>512</v>
      </c>
      <c r="AZ9956" s="191">
        <v>85</v>
      </c>
      <c r="BA9956" s="191">
        <v>4</v>
      </c>
      <c r="BB9956" s="191">
        <v>0</v>
      </c>
    </row>
    <row r="9957" spans="48:54" x14ac:dyDescent="0.2">
      <c r="AV9957" s="191" t="str">
        <f t="shared" si="159"/>
        <v>514_RS_85_4_202425</v>
      </c>
      <c r="AW9957" s="191" t="s">
        <v>92</v>
      </c>
      <c r="AX9957" s="18">
        <v>202425</v>
      </c>
      <c r="AY9957" s="191">
        <v>514</v>
      </c>
      <c r="AZ9957" s="191">
        <v>85</v>
      </c>
      <c r="BA9957" s="191">
        <v>4</v>
      </c>
      <c r="BB9957" s="191">
        <v>0</v>
      </c>
    </row>
    <row r="9958" spans="48:54" x14ac:dyDescent="0.2">
      <c r="AV9958" s="191" t="str">
        <f t="shared" si="159"/>
        <v>516_RS_85_4_202425</v>
      </c>
      <c r="AW9958" s="191" t="s">
        <v>92</v>
      </c>
      <c r="AX9958" s="18">
        <v>202425</v>
      </c>
      <c r="AY9958" s="191">
        <v>516</v>
      </c>
      <c r="AZ9958" s="191">
        <v>85</v>
      </c>
      <c r="BA9958" s="191">
        <v>4</v>
      </c>
      <c r="BB9958" s="191">
        <v>0</v>
      </c>
    </row>
    <row r="9959" spans="48:54" x14ac:dyDescent="0.2">
      <c r="AV9959" s="191" t="str">
        <f t="shared" si="159"/>
        <v>518_RS_85_4_202425</v>
      </c>
      <c r="AW9959" s="191" t="s">
        <v>92</v>
      </c>
      <c r="AX9959" s="18">
        <v>202425</v>
      </c>
      <c r="AY9959" s="191">
        <v>518</v>
      </c>
      <c r="AZ9959" s="191">
        <v>85</v>
      </c>
      <c r="BA9959" s="191">
        <v>4</v>
      </c>
      <c r="BB9959" s="191">
        <v>-85.783898728652687</v>
      </c>
    </row>
    <row r="9960" spans="48:54" x14ac:dyDescent="0.2">
      <c r="AV9960" s="191" t="str">
        <f t="shared" si="159"/>
        <v>520_RS_85_4_202425</v>
      </c>
      <c r="AW9960" s="191" t="s">
        <v>92</v>
      </c>
      <c r="AX9960" s="18">
        <v>202425</v>
      </c>
      <c r="AY9960" s="191">
        <v>520</v>
      </c>
      <c r="AZ9960" s="191">
        <v>85</v>
      </c>
      <c r="BA9960" s="191">
        <v>4</v>
      </c>
      <c r="BB9960" s="191">
        <v>0</v>
      </c>
    </row>
    <row r="9961" spans="48:54" x14ac:dyDescent="0.2">
      <c r="AV9961" s="191" t="str">
        <f t="shared" si="159"/>
        <v>522_RS_85_4_202425</v>
      </c>
      <c r="AW9961" s="191" t="s">
        <v>92</v>
      </c>
      <c r="AX9961" s="18">
        <v>202425</v>
      </c>
      <c r="AY9961" s="191">
        <v>522</v>
      </c>
      <c r="AZ9961" s="191">
        <v>85</v>
      </c>
      <c r="BA9961" s="191">
        <v>4</v>
      </c>
      <c r="BB9961" s="191">
        <v>0</v>
      </c>
    </row>
    <row r="9962" spans="48:54" x14ac:dyDescent="0.2">
      <c r="AV9962" s="191" t="str">
        <f t="shared" si="159"/>
        <v>524_RS_85_4_202425</v>
      </c>
      <c r="AW9962" s="191" t="s">
        <v>92</v>
      </c>
      <c r="AX9962" s="18">
        <v>202425</v>
      </c>
      <c r="AY9962" s="191">
        <v>524</v>
      </c>
      <c r="AZ9962" s="191">
        <v>85</v>
      </c>
      <c r="BA9962" s="191">
        <v>4</v>
      </c>
      <c r="BB9962" s="191">
        <v>0</v>
      </c>
    </row>
    <row r="9963" spans="48:54" x14ac:dyDescent="0.2">
      <c r="AV9963" s="191" t="str">
        <f t="shared" si="159"/>
        <v>526_RS_85_4_202425</v>
      </c>
      <c r="AW9963" s="191" t="s">
        <v>92</v>
      </c>
      <c r="AX9963" s="18">
        <v>202425</v>
      </c>
      <c r="AY9963" s="191">
        <v>526</v>
      </c>
      <c r="AZ9963" s="191">
        <v>85</v>
      </c>
      <c r="BA9963" s="191">
        <v>4</v>
      </c>
      <c r="BB9963" s="191">
        <v>0</v>
      </c>
    </row>
    <row r="9964" spans="48:54" x14ac:dyDescent="0.2">
      <c r="AV9964" s="191" t="str">
        <f t="shared" si="159"/>
        <v>528_RS_85_4_202425</v>
      </c>
      <c r="AW9964" s="191" t="s">
        <v>92</v>
      </c>
      <c r="AX9964" s="18">
        <v>202425</v>
      </c>
      <c r="AY9964" s="191">
        <v>528</v>
      </c>
      <c r="AZ9964" s="191">
        <v>85</v>
      </c>
      <c r="BA9964" s="191">
        <v>4</v>
      </c>
      <c r="BB9964" s="191">
        <v>0</v>
      </c>
    </row>
    <row r="9965" spans="48:54" x14ac:dyDescent="0.2">
      <c r="AV9965" s="191" t="str">
        <f t="shared" si="159"/>
        <v>530_RS_85_4_202425</v>
      </c>
      <c r="AW9965" s="191" t="s">
        <v>92</v>
      </c>
      <c r="AX9965" s="18">
        <v>202425</v>
      </c>
      <c r="AY9965" s="191">
        <v>530</v>
      </c>
      <c r="AZ9965" s="191">
        <v>85</v>
      </c>
      <c r="BA9965" s="191">
        <v>4</v>
      </c>
      <c r="BB9965" s="191">
        <v>-551.76599999999996</v>
      </c>
    </row>
    <row r="9966" spans="48:54" x14ac:dyDescent="0.2">
      <c r="AV9966" s="191" t="str">
        <f t="shared" si="159"/>
        <v>532_RS_85_4_202425</v>
      </c>
      <c r="AW9966" s="191" t="s">
        <v>92</v>
      </c>
      <c r="AX9966" s="18">
        <v>202425</v>
      </c>
      <c r="AY9966" s="191">
        <v>532</v>
      </c>
      <c r="AZ9966" s="191">
        <v>85</v>
      </c>
      <c r="BA9966" s="191">
        <v>4</v>
      </c>
      <c r="BB9966" s="191">
        <v>0</v>
      </c>
    </row>
    <row r="9967" spans="48:54" x14ac:dyDescent="0.2">
      <c r="AV9967" s="191" t="str">
        <f t="shared" si="159"/>
        <v>534_RS_85_4_202425</v>
      </c>
      <c r="AW9967" s="191" t="s">
        <v>92</v>
      </c>
      <c r="AX9967" s="18">
        <v>202425</v>
      </c>
      <c r="AY9967" s="191">
        <v>534</v>
      </c>
      <c r="AZ9967" s="191">
        <v>85</v>
      </c>
      <c r="BA9967" s="191">
        <v>4</v>
      </c>
      <c r="BB9967" s="191">
        <v>0</v>
      </c>
    </row>
    <row r="9968" spans="48:54" x14ac:dyDescent="0.2">
      <c r="AV9968" s="191" t="str">
        <f t="shared" si="159"/>
        <v>536_RS_85_4_202425</v>
      </c>
      <c r="AW9968" s="191" t="s">
        <v>92</v>
      </c>
      <c r="AX9968" s="18">
        <v>202425</v>
      </c>
      <c r="AY9968" s="191">
        <v>536</v>
      </c>
      <c r="AZ9968" s="191">
        <v>85</v>
      </c>
      <c r="BA9968" s="191">
        <v>4</v>
      </c>
      <c r="BB9968" s="191">
        <v>0</v>
      </c>
    </row>
    <row r="9969" spans="48:54" x14ac:dyDescent="0.2">
      <c r="AV9969" s="191" t="str">
        <f t="shared" si="159"/>
        <v>538_RS_85_4_202425</v>
      </c>
      <c r="AW9969" s="191" t="s">
        <v>92</v>
      </c>
      <c r="AX9969" s="18">
        <v>202425</v>
      </c>
      <c r="AY9969" s="191">
        <v>538</v>
      </c>
      <c r="AZ9969" s="191">
        <v>85</v>
      </c>
      <c r="BA9969" s="191">
        <v>4</v>
      </c>
      <c r="BB9969" s="191">
        <v>0</v>
      </c>
    </row>
    <row r="9970" spans="48:54" x14ac:dyDescent="0.2">
      <c r="AV9970" s="191" t="str">
        <f t="shared" si="159"/>
        <v>540_RS_85_4_202425</v>
      </c>
      <c r="AW9970" s="191" t="s">
        <v>92</v>
      </c>
      <c r="AX9970" s="18">
        <v>202425</v>
      </c>
      <c r="AY9970" s="191">
        <v>540</v>
      </c>
      <c r="AZ9970" s="191">
        <v>85</v>
      </c>
      <c r="BA9970" s="191">
        <v>4</v>
      </c>
      <c r="BB9970" s="191">
        <v>0</v>
      </c>
    </row>
    <row r="9971" spans="48:54" x14ac:dyDescent="0.2">
      <c r="AV9971" s="191" t="str">
        <f t="shared" si="159"/>
        <v>542_RS_85_4_202425</v>
      </c>
      <c r="AW9971" s="191" t="s">
        <v>92</v>
      </c>
      <c r="AX9971" s="18">
        <v>202425</v>
      </c>
      <c r="AY9971" s="191">
        <v>542</v>
      </c>
      <c r="AZ9971" s="191">
        <v>85</v>
      </c>
      <c r="BA9971" s="191">
        <v>4</v>
      </c>
      <c r="BB9971" s="191">
        <v>0</v>
      </c>
    </row>
    <row r="9972" spans="48:54" x14ac:dyDescent="0.2">
      <c r="AV9972" s="191" t="str">
        <f t="shared" si="159"/>
        <v>544_RS_85_4_202425</v>
      </c>
      <c r="AW9972" s="191" t="s">
        <v>92</v>
      </c>
      <c r="AX9972" s="18">
        <v>202425</v>
      </c>
      <c r="AY9972" s="191">
        <v>544</v>
      </c>
      <c r="AZ9972" s="191">
        <v>85</v>
      </c>
      <c r="BA9972" s="191">
        <v>4</v>
      </c>
      <c r="BB9972" s="191">
        <v>0</v>
      </c>
    </row>
    <row r="9973" spans="48:54" x14ac:dyDescent="0.2">
      <c r="AV9973" s="191" t="str">
        <f t="shared" si="159"/>
        <v>545_RS_85_4_202425</v>
      </c>
      <c r="AW9973" s="191" t="s">
        <v>92</v>
      </c>
      <c r="AX9973" s="18">
        <v>202425</v>
      </c>
      <c r="AY9973" s="191">
        <v>545</v>
      </c>
      <c r="AZ9973" s="191">
        <v>85</v>
      </c>
      <c r="BA9973" s="191">
        <v>4</v>
      </c>
      <c r="BB9973" s="191">
        <v>0</v>
      </c>
    </row>
    <row r="9974" spans="48:54" x14ac:dyDescent="0.2">
      <c r="AV9974" s="191" t="str">
        <f t="shared" si="159"/>
        <v>546_RS_85_4_202425</v>
      </c>
      <c r="AW9974" s="191" t="s">
        <v>92</v>
      </c>
      <c r="AX9974" s="18">
        <v>202425</v>
      </c>
      <c r="AY9974" s="191">
        <v>546</v>
      </c>
      <c r="AZ9974" s="191">
        <v>85</v>
      </c>
      <c r="BA9974" s="191">
        <v>4</v>
      </c>
      <c r="BB9974" s="191">
        <v>0</v>
      </c>
    </row>
    <row r="9975" spans="48:54" x14ac:dyDescent="0.2">
      <c r="AV9975" s="191" t="str">
        <f t="shared" si="159"/>
        <v>548_RS_85_4_202425</v>
      </c>
      <c r="AW9975" s="191" t="s">
        <v>92</v>
      </c>
      <c r="AX9975" s="18">
        <v>202425</v>
      </c>
      <c r="AY9975" s="191">
        <v>548</v>
      </c>
      <c r="AZ9975" s="191">
        <v>85</v>
      </c>
      <c r="BA9975" s="191">
        <v>4</v>
      </c>
      <c r="BB9975" s="191">
        <v>0</v>
      </c>
    </row>
    <row r="9976" spans="48:54" x14ac:dyDescent="0.2">
      <c r="AV9976" s="191" t="str">
        <f t="shared" si="159"/>
        <v>550_RS_85_4_202425</v>
      </c>
      <c r="AW9976" s="191" t="s">
        <v>92</v>
      </c>
      <c r="AX9976" s="18">
        <v>202425</v>
      </c>
      <c r="AY9976" s="191">
        <v>550</v>
      </c>
      <c r="AZ9976" s="191">
        <v>85</v>
      </c>
      <c r="BA9976" s="191">
        <v>4</v>
      </c>
      <c r="BB9976" s="191">
        <v>0</v>
      </c>
    </row>
    <row r="9977" spans="48:54" x14ac:dyDescent="0.2">
      <c r="AV9977" s="191" t="str">
        <f t="shared" si="159"/>
        <v>552_RS_85_4_202425</v>
      </c>
      <c r="AW9977" s="191" t="s">
        <v>92</v>
      </c>
      <c r="AX9977" s="18">
        <v>202425</v>
      </c>
      <c r="AY9977" s="191">
        <v>552</v>
      </c>
      <c r="AZ9977" s="191">
        <v>85</v>
      </c>
      <c r="BA9977" s="191">
        <v>4</v>
      </c>
      <c r="BB9977" s="191">
        <v>0</v>
      </c>
    </row>
    <row r="9978" spans="48:54" x14ac:dyDescent="0.2">
      <c r="AV9978" s="191" t="str">
        <f t="shared" si="159"/>
        <v>562_RS_85_4_202425</v>
      </c>
      <c r="AW9978" s="191" t="s">
        <v>92</v>
      </c>
      <c r="AX9978" s="18">
        <v>202425</v>
      </c>
      <c r="AY9978" s="191">
        <v>562</v>
      </c>
      <c r="AZ9978" s="191">
        <v>85</v>
      </c>
      <c r="BA9978" s="191">
        <v>4</v>
      </c>
      <c r="BB9978" s="191">
        <v>0</v>
      </c>
    </row>
    <row r="9979" spans="48:54" x14ac:dyDescent="0.2">
      <c r="AV9979" s="191" t="str">
        <f t="shared" si="159"/>
        <v>564_RS_85_4_202425</v>
      </c>
      <c r="AW9979" s="191" t="s">
        <v>92</v>
      </c>
      <c r="AX9979" s="18">
        <v>202425</v>
      </c>
      <c r="AY9979" s="191">
        <v>564</v>
      </c>
      <c r="AZ9979" s="191">
        <v>85</v>
      </c>
      <c r="BA9979" s="191">
        <v>4</v>
      </c>
      <c r="BB9979" s="191">
        <v>0</v>
      </c>
    </row>
    <row r="9980" spans="48:54" x14ac:dyDescent="0.2">
      <c r="AV9980" s="191" t="str">
        <f t="shared" si="159"/>
        <v>566_RS_85_4_202425</v>
      </c>
      <c r="AW9980" s="191" t="s">
        <v>92</v>
      </c>
      <c r="AX9980" s="18">
        <v>202425</v>
      </c>
      <c r="AY9980" s="191">
        <v>566</v>
      </c>
      <c r="AZ9980" s="191">
        <v>85</v>
      </c>
      <c r="BA9980" s="191">
        <v>4</v>
      </c>
      <c r="BB9980" s="191">
        <v>0</v>
      </c>
    </row>
    <row r="9981" spans="48:54" x14ac:dyDescent="0.2">
      <c r="AV9981" s="191" t="str">
        <f t="shared" si="159"/>
        <v>568_RS_85_4_202425</v>
      </c>
      <c r="AW9981" s="191" t="s">
        <v>92</v>
      </c>
      <c r="AX9981" s="18">
        <v>202425</v>
      </c>
      <c r="AY9981" s="191">
        <v>568</v>
      </c>
      <c r="AZ9981" s="191">
        <v>85</v>
      </c>
      <c r="BA9981" s="191">
        <v>4</v>
      </c>
      <c r="BB9981" s="191">
        <v>0</v>
      </c>
    </row>
    <row r="9982" spans="48:54" x14ac:dyDescent="0.2">
      <c r="AV9982" s="191" t="str">
        <f t="shared" si="159"/>
        <v>572_RS_85_4_202425</v>
      </c>
      <c r="AW9982" s="191" t="s">
        <v>92</v>
      </c>
      <c r="AX9982" s="18">
        <v>202425</v>
      </c>
      <c r="AY9982" s="191">
        <v>572</v>
      </c>
      <c r="AZ9982" s="191">
        <v>85</v>
      </c>
      <c r="BA9982" s="191">
        <v>4</v>
      </c>
      <c r="BB9982" s="191">
        <v>0</v>
      </c>
    </row>
    <row r="9983" spans="48:54" x14ac:dyDescent="0.2">
      <c r="AV9983" s="191" t="str">
        <f t="shared" si="159"/>
        <v>574_RS_85_4_202425</v>
      </c>
      <c r="AW9983" s="191" t="s">
        <v>92</v>
      </c>
      <c r="AX9983" s="18">
        <v>202425</v>
      </c>
      <c r="AY9983" s="191">
        <v>574</v>
      </c>
      <c r="AZ9983" s="191">
        <v>85</v>
      </c>
      <c r="BA9983" s="191">
        <v>4</v>
      </c>
      <c r="BB9983" s="191">
        <v>0</v>
      </c>
    </row>
    <row r="9984" spans="48:54" x14ac:dyDescent="0.2">
      <c r="AV9984" s="191" t="str">
        <f t="shared" si="159"/>
        <v>576_RS_85_4_202425</v>
      </c>
      <c r="AW9984" s="191" t="s">
        <v>92</v>
      </c>
      <c r="AX9984" s="18">
        <v>202425</v>
      </c>
      <c r="AY9984" s="191">
        <v>576</v>
      </c>
      <c r="AZ9984" s="191">
        <v>85</v>
      </c>
      <c r="BA9984" s="191">
        <v>4</v>
      </c>
      <c r="BB9984" s="191">
        <v>0</v>
      </c>
    </row>
    <row r="9985" spans="48:54" x14ac:dyDescent="0.2">
      <c r="AV9985" s="191" t="str">
        <f t="shared" si="159"/>
        <v>582_RS_85_4_202425</v>
      </c>
      <c r="AW9985" s="191" t="s">
        <v>92</v>
      </c>
      <c r="AX9985" s="18">
        <v>202425</v>
      </c>
      <c r="AY9985" s="191">
        <v>582</v>
      </c>
      <c r="AZ9985" s="191">
        <v>85</v>
      </c>
      <c r="BA9985" s="191">
        <v>4</v>
      </c>
      <c r="BB9985" s="191">
        <v>0</v>
      </c>
    </row>
    <row r="9986" spans="48:54" x14ac:dyDescent="0.2">
      <c r="AV9986" s="191" t="str">
        <f t="shared" si="159"/>
        <v>584_RS_85_4_202425</v>
      </c>
      <c r="AW9986" s="191" t="s">
        <v>92</v>
      </c>
      <c r="AX9986" s="18">
        <v>202425</v>
      </c>
      <c r="AY9986" s="191">
        <v>584</v>
      </c>
      <c r="AZ9986" s="191">
        <v>85</v>
      </c>
      <c r="BA9986" s="191">
        <v>4</v>
      </c>
      <c r="BB9986" s="191">
        <v>0</v>
      </c>
    </row>
    <row r="9987" spans="48:54" x14ac:dyDescent="0.2">
      <c r="AV9987" s="191" t="str">
        <f t="shared" si="159"/>
        <v>586_RS_85_4_202425</v>
      </c>
      <c r="AW9987" s="191" t="s">
        <v>92</v>
      </c>
      <c r="AX9987" s="18">
        <v>202425</v>
      </c>
      <c r="AY9987" s="191">
        <v>586</v>
      </c>
      <c r="AZ9987" s="191">
        <v>85</v>
      </c>
      <c r="BA9987" s="191">
        <v>4</v>
      </c>
      <c r="BB9987" s="191">
        <v>0</v>
      </c>
    </row>
    <row r="9988" spans="48:54" x14ac:dyDescent="0.2">
      <c r="AV9988" s="191" t="str">
        <f t="shared" ref="AV9988:AV10051" si="160">AY9988&amp;"_"&amp;AW9988&amp;"_"&amp;AZ9988&amp;"_"&amp;BA9988&amp;"_"&amp;AX9988</f>
        <v>512_RS_85.5_4_202425</v>
      </c>
      <c r="AW9988" s="191" t="s">
        <v>92</v>
      </c>
      <c r="AX9988" s="18">
        <v>202425</v>
      </c>
      <c r="AY9988" s="191">
        <v>512</v>
      </c>
      <c r="AZ9988" s="191">
        <v>85.5</v>
      </c>
      <c r="BA9988" s="191">
        <v>4</v>
      </c>
      <c r="BB9988" s="191">
        <v>0</v>
      </c>
    </row>
    <row r="9989" spans="48:54" x14ac:dyDescent="0.2">
      <c r="AV9989" s="191" t="str">
        <f t="shared" si="160"/>
        <v>514_RS_85.5_4_202425</v>
      </c>
      <c r="AW9989" s="191" t="s">
        <v>92</v>
      </c>
      <c r="AX9989" s="18">
        <v>202425</v>
      </c>
      <c r="AY9989" s="191">
        <v>514</v>
      </c>
      <c r="AZ9989" s="191">
        <v>85.5</v>
      </c>
      <c r="BA9989" s="191">
        <v>4</v>
      </c>
      <c r="BB9989" s="191">
        <v>0</v>
      </c>
    </row>
    <row r="9990" spans="48:54" x14ac:dyDescent="0.2">
      <c r="AV9990" s="191" t="str">
        <f t="shared" si="160"/>
        <v>516_RS_85.5_4_202425</v>
      </c>
      <c r="AW9990" s="191" t="s">
        <v>92</v>
      </c>
      <c r="AX9990" s="18">
        <v>202425</v>
      </c>
      <c r="AY9990" s="191">
        <v>516</v>
      </c>
      <c r="AZ9990" s="191">
        <v>85.5</v>
      </c>
      <c r="BA9990" s="191">
        <v>4</v>
      </c>
      <c r="BB9990" s="191">
        <v>0</v>
      </c>
    </row>
    <row r="9991" spans="48:54" x14ac:dyDescent="0.2">
      <c r="AV9991" s="191" t="str">
        <f t="shared" si="160"/>
        <v>518_RS_85.5_4_202425</v>
      </c>
      <c r="AW9991" s="191" t="s">
        <v>92</v>
      </c>
      <c r="AX9991" s="18">
        <v>202425</v>
      </c>
      <c r="AY9991" s="191">
        <v>518</v>
      </c>
      <c r="AZ9991" s="191">
        <v>85.5</v>
      </c>
      <c r="BA9991" s="191">
        <v>4</v>
      </c>
      <c r="BB9991" s="191">
        <v>0</v>
      </c>
    </row>
    <row r="9992" spans="48:54" x14ac:dyDescent="0.2">
      <c r="AV9992" s="191" t="str">
        <f t="shared" si="160"/>
        <v>520_RS_85.5_4_202425</v>
      </c>
      <c r="AW9992" s="191" t="s">
        <v>92</v>
      </c>
      <c r="AX9992" s="18">
        <v>202425</v>
      </c>
      <c r="AY9992" s="191">
        <v>520</v>
      </c>
      <c r="AZ9992" s="191">
        <v>85.5</v>
      </c>
      <c r="BA9992" s="191">
        <v>4</v>
      </c>
      <c r="BB9992" s="191">
        <v>0</v>
      </c>
    </row>
    <row r="9993" spans="48:54" x14ac:dyDescent="0.2">
      <c r="AV9993" s="191" t="str">
        <f t="shared" si="160"/>
        <v>522_RS_85.5_4_202425</v>
      </c>
      <c r="AW9993" s="191" t="s">
        <v>92</v>
      </c>
      <c r="AX9993" s="18">
        <v>202425</v>
      </c>
      <c r="AY9993" s="191">
        <v>522</v>
      </c>
      <c r="AZ9993" s="191">
        <v>85.5</v>
      </c>
      <c r="BA9993" s="191">
        <v>4</v>
      </c>
      <c r="BB9993" s="191">
        <v>0</v>
      </c>
    </row>
    <row r="9994" spans="48:54" x14ac:dyDescent="0.2">
      <c r="AV9994" s="191" t="str">
        <f t="shared" si="160"/>
        <v>524_RS_85.5_4_202425</v>
      </c>
      <c r="AW9994" s="191" t="s">
        <v>92</v>
      </c>
      <c r="AX9994" s="18">
        <v>202425</v>
      </c>
      <c r="AY9994" s="191">
        <v>524</v>
      </c>
      <c r="AZ9994" s="191">
        <v>85.5</v>
      </c>
      <c r="BA9994" s="191">
        <v>4</v>
      </c>
      <c r="BB9994" s="191">
        <v>0</v>
      </c>
    </row>
    <row r="9995" spans="48:54" x14ac:dyDescent="0.2">
      <c r="AV9995" s="191" t="str">
        <f t="shared" si="160"/>
        <v>526_RS_85.5_4_202425</v>
      </c>
      <c r="AW9995" s="191" t="s">
        <v>92</v>
      </c>
      <c r="AX9995" s="18">
        <v>202425</v>
      </c>
      <c r="AY9995" s="191">
        <v>526</v>
      </c>
      <c r="AZ9995" s="191">
        <v>85.5</v>
      </c>
      <c r="BA9995" s="191">
        <v>4</v>
      </c>
      <c r="BB9995" s="191">
        <v>0</v>
      </c>
    </row>
    <row r="9996" spans="48:54" x14ac:dyDescent="0.2">
      <c r="AV9996" s="191" t="str">
        <f t="shared" si="160"/>
        <v>528_RS_85.5_4_202425</v>
      </c>
      <c r="AW9996" s="191" t="s">
        <v>92</v>
      </c>
      <c r="AX9996" s="18">
        <v>202425</v>
      </c>
      <c r="AY9996" s="191">
        <v>528</v>
      </c>
      <c r="AZ9996" s="191">
        <v>85.5</v>
      </c>
      <c r="BA9996" s="191">
        <v>4</v>
      </c>
      <c r="BB9996" s="191">
        <v>0</v>
      </c>
    </row>
    <row r="9997" spans="48:54" x14ac:dyDescent="0.2">
      <c r="AV9997" s="191" t="str">
        <f t="shared" si="160"/>
        <v>530_RS_85.5_4_202425</v>
      </c>
      <c r="AW9997" s="191" t="s">
        <v>92</v>
      </c>
      <c r="AX9997" s="18">
        <v>202425</v>
      </c>
      <c r="AY9997" s="191">
        <v>530</v>
      </c>
      <c r="AZ9997" s="191">
        <v>85.5</v>
      </c>
      <c r="BA9997" s="191">
        <v>4</v>
      </c>
      <c r="BB9997" s="191">
        <v>0</v>
      </c>
    </row>
    <row r="9998" spans="48:54" x14ac:dyDescent="0.2">
      <c r="AV9998" s="191" t="str">
        <f t="shared" si="160"/>
        <v>532_RS_85.5_4_202425</v>
      </c>
      <c r="AW9998" s="191" t="s">
        <v>92</v>
      </c>
      <c r="AX9998" s="18">
        <v>202425</v>
      </c>
      <c r="AY9998" s="191">
        <v>532</v>
      </c>
      <c r="AZ9998" s="191">
        <v>85.5</v>
      </c>
      <c r="BA9998" s="191">
        <v>4</v>
      </c>
      <c r="BB9998" s="191">
        <v>0</v>
      </c>
    </row>
    <row r="9999" spans="48:54" x14ac:dyDescent="0.2">
      <c r="AV9999" s="191" t="str">
        <f t="shared" si="160"/>
        <v>534_RS_85.5_4_202425</v>
      </c>
      <c r="AW9999" s="191" t="s">
        <v>92</v>
      </c>
      <c r="AX9999" s="18">
        <v>202425</v>
      </c>
      <c r="AY9999" s="191">
        <v>534</v>
      </c>
      <c r="AZ9999" s="191">
        <v>85.5</v>
      </c>
      <c r="BA9999" s="191">
        <v>4</v>
      </c>
      <c r="BB9999" s="191">
        <v>0</v>
      </c>
    </row>
    <row r="10000" spans="48:54" x14ac:dyDescent="0.2">
      <c r="AV10000" s="191" t="str">
        <f t="shared" si="160"/>
        <v>536_RS_85.5_4_202425</v>
      </c>
      <c r="AW10000" s="191" t="s">
        <v>92</v>
      </c>
      <c r="AX10000" s="18">
        <v>202425</v>
      </c>
      <c r="AY10000" s="191">
        <v>536</v>
      </c>
      <c r="AZ10000" s="191">
        <v>85.5</v>
      </c>
      <c r="BA10000" s="191">
        <v>4</v>
      </c>
      <c r="BB10000" s="191">
        <v>0</v>
      </c>
    </row>
    <row r="10001" spans="48:54" x14ac:dyDescent="0.2">
      <c r="AV10001" s="191" t="str">
        <f t="shared" si="160"/>
        <v>538_RS_85.5_4_202425</v>
      </c>
      <c r="AW10001" s="191" t="s">
        <v>92</v>
      </c>
      <c r="AX10001" s="18">
        <v>202425</v>
      </c>
      <c r="AY10001" s="191">
        <v>538</v>
      </c>
      <c r="AZ10001" s="191">
        <v>85.5</v>
      </c>
      <c r="BA10001" s="191">
        <v>4</v>
      </c>
      <c r="BB10001" s="191">
        <v>0</v>
      </c>
    </row>
    <row r="10002" spans="48:54" x14ac:dyDescent="0.2">
      <c r="AV10002" s="191" t="str">
        <f t="shared" si="160"/>
        <v>540_RS_85.5_4_202425</v>
      </c>
      <c r="AW10002" s="191" t="s">
        <v>92</v>
      </c>
      <c r="AX10002" s="18">
        <v>202425</v>
      </c>
      <c r="AY10002" s="191">
        <v>540</v>
      </c>
      <c r="AZ10002" s="191">
        <v>85.5</v>
      </c>
      <c r="BA10002" s="191">
        <v>4</v>
      </c>
      <c r="BB10002" s="191">
        <v>0</v>
      </c>
    </row>
    <row r="10003" spans="48:54" x14ac:dyDescent="0.2">
      <c r="AV10003" s="191" t="str">
        <f t="shared" si="160"/>
        <v>542_RS_85.5_4_202425</v>
      </c>
      <c r="AW10003" s="191" t="s">
        <v>92</v>
      </c>
      <c r="AX10003" s="18">
        <v>202425</v>
      </c>
      <c r="AY10003" s="191">
        <v>542</v>
      </c>
      <c r="AZ10003" s="191">
        <v>85.5</v>
      </c>
      <c r="BA10003" s="191">
        <v>4</v>
      </c>
      <c r="BB10003" s="191">
        <v>0</v>
      </c>
    </row>
    <row r="10004" spans="48:54" x14ac:dyDescent="0.2">
      <c r="AV10004" s="191" t="str">
        <f t="shared" si="160"/>
        <v>544_RS_85.5_4_202425</v>
      </c>
      <c r="AW10004" s="191" t="s">
        <v>92</v>
      </c>
      <c r="AX10004" s="18">
        <v>202425</v>
      </c>
      <c r="AY10004" s="191">
        <v>544</v>
      </c>
      <c r="AZ10004" s="191">
        <v>85.5</v>
      </c>
      <c r="BA10004" s="191">
        <v>4</v>
      </c>
      <c r="BB10004" s="191">
        <v>0</v>
      </c>
    </row>
    <row r="10005" spans="48:54" x14ac:dyDescent="0.2">
      <c r="AV10005" s="191" t="str">
        <f t="shared" si="160"/>
        <v>545_RS_85.5_4_202425</v>
      </c>
      <c r="AW10005" s="191" t="s">
        <v>92</v>
      </c>
      <c r="AX10005" s="18">
        <v>202425</v>
      </c>
      <c r="AY10005" s="191">
        <v>545</v>
      </c>
      <c r="AZ10005" s="191">
        <v>85.5</v>
      </c>
      <c r="BA10005" s="191">
        <v>4</v>
      </c>
      <c r="BB10005" s="191">
        <v>0</v>
      </c>
    </row>
    <row r="10006" spans="48:54" x14ac:dyDescent="0.2">
      <c r="AV10006" s="191" t="str">
        <f t="shared" si="160"/>
        <v>546_RS_85.5_4_202425</v>
      </c>
      <c r="AW10006" s="191" t="s">
        <v>92</v>
      </c>
      <c r="AX10006" s="18">
        <v>202425</v>
      </c>
      <c r="AY10006" s="191">
        <v>546</v>
      </c>
      <c r="AZ10006" s="191">
        <v>85.5</v>
      </c>
      <c r="BA10006" s="191">
        <v>4</v>
      </c>
      <c r="BB10006" s="191">
        <v>0</v>
      </c>
    </row>
    <row r="10007" spans="48:54" x14ac:dyDescent="0.2">
      <c r="AV10007" s="191" t="str">
        <f t="shared" si="160"/>
        <v>548_RS_85.5_4_202425</v>
      </c>
      <c r="AW10007" s="191" t="s">
        <v>92</v>
      </c>
      <c r="AX10007" s="18">
        <v>202425</v>
      </c>
      <c r="AY10007" s="191">
        <v>548</v>
      </c>
      <c r="AZ10007" s="191">
        <v>85.5</v>
      </c>
      <c r="BA10007" s="191">
        <v>4</v>
      </c>
      <c r="BB10007" s="191">
        <v>0</v>
      </c>
    </row>
    <row r="10008" spans="48:54" x14ac:dyDescent="0.2">
      <c r="AV10008" s="191" t="str">
        <f t="shared" si="160"/>
        <v>550_RS_85.5_4_202425</v>
      </c>
      <c r="AW10008" s="191" t="s">
        <v>92</v>
      </c>
      <c r="AX10008" s="18">
        <v>202425</v>
      </c>
      <c r="AY10008" s="191">
        <v>550</v>
      </c>
      <c r="AZ10008" s="191">
        <v>85.5</v>
      </c>
      <c r="BA10008" s="191">
        <v>4</v>
      </c>
      <c r="BB10008" s="191">
        <v>0</v>
      </c>
    </row>
    <row r="10009" spans="48:54" x14ac:dyDescent="0.2">
      <c r="AV10009" s="191" t="str">
        <f t="shared" si="160"/>
        <v>552_RS_85.5_4_202425</v>
      </c>
      <c r="AW10009" s="191" t="s">
        <v>92</v>
      </c>
      <c r="AX10009" s="18">
        <v>202425</v>
      </c>
      <c r="AY10009" s="191">
        <v>552</v>
      </c>
      <c r="AZ10009" s="191">
        <v>85.5</v>
      </c>
      <c r="BA10009" s="191">
        <v>4</v>
      </c>
      <c r="BB10009" s="191">
        <v>0</v>
      </c>
    </row>
    <row r="10010" spans="48:54" x14ac:dyDescent="0.2">
      <c r="AV10010" s="191" t="str">
        <f t="shared" si="160"/>
        <v>562_RS_85.5_4_202425</v>
      </c>
      <c r="AW10010" s="191" t="s">
        <v>92</v>
      </c>
      <c r="AX10010" s="18">
        <v>202425</v>
      </c>
      <c r="AY10010" s="191">
        <v>562</v>
      </c>
      <c r="AZ10010" s="191">
        <v>85.5</v>
      </c>
      <c r="BA10010" s="191">
        <v>4</v>
      </c>
      <c r="BB10010" s="191">
        <v>0</v>
      </c>
    </row>
    <row r="10011" spans="48:54" x14ac:dyDescent="0.2">
      <c r="AV10011" s="191" t="str">
        <f t="shared" si="160"/>
        <v>564_RS_85.5_4_202425</v>
      </c>
      <c r="AW10011" s="191" t="s">
        <v>92</v>
      </c>
      <c r="AX10011" s="18">
        <v>202425</v>
      </c>
      <c r="AY10011" s="191">
        <v>564</v>
      </c>
      <c r="AZ10011" s="191">
        <v>85.5</v>
      </c>
      <c r="BA10011" s="191">
        <v>4</v>
      </c>
      <c r="BB10011" s="191">
        <v>0</v>
      </c>
    </row>
    <row r="10012" spans="48:54" x14ac:dyDescent="0.2">
      <c r="AV10012" s="191" t="str">
        <f t="shared" si="160"/>
        <v>566_RS_85.5_4_202425</v>
      </c>
      <c r="AW10012" s="191" t="s">
        <v>92</v>
      </c>
      <c r="AX10012" s="18">
        <v>202425</v>
      </c>
      <c r="AY10012" s="191">
        <v>566</v>
      </c>
      <c r="AZ10012" s="191">
        <v>85.5</v>
      </c>
      <c r="BA10012" s="191">
        <v>4</v>
      </c>
      <c r="BB10012" s="191">
        <v>0</v>
      </c>
    </row>
    <row r="10013" spans="48:54" x14ac:dyDescent="0.2">
      <c r="AV10013" s="191" t="str">
        <f t="shared" si="160"/>
        <v>568_RS_85.5_4_202425</v>
      </c>
      <c r="AW10013" s="191" t="s">
        <v>92</v>
      </c>
      <c r="AX10013" s="18">
        <v>202425</v>
      </c>
      <c r="AY10013" s="191">
        <v>568</v>
      </c>
      <c r="AZ10013" s="191">
        <v>85.5</v>
      </c>
      <c r="BA10013" s="191">
        <v>4</v>
      </c>
      <c r="BB10013" s="191">
        <v>0</v>
      </c>
    </row>
    <row r="10014" spans="48:54" x14ac:dyDescent="0.2">
      <c r="AV10014" s="191" t="str">
        <f t="shared" si="160"/>
        <v>572_RS_85.5_4_202425</v>
      </c>
      <c r="AW10014" s="191" t="s">
        <v>92</v>
      </c>
      <c r="AX10014" s="18">
        <v>202425</v>
      </c>
      <c r="AY10014" s="191">
        <v>572</v>
      </c>
      <c r="AZ10014" s="191">
        <v>85.5</v>
      </c>
      <c r="BA10014" s="191">
        <v>4</v>
      </c>
      <c r="BB10014" s="191">
        <v>0</v>
      </c>
    </row>
    <row r="10015" spans="48:54" x14ac:dyDescent="0.2">
      <c r="AV10015" s="191" t="str">
        <f t="shared" si="160"/>
        <v>574_RS_85.5_4_202425</v>
      </c>
      <c r="AW10015" s="191" t="s">
        <v>92</v>
      </c>
      <c r="AX10015" s="18">
        <v>202425</v>
      </c>
      <c r="AY10015" s="191">
        <v>574</v>
      </c>
      <c r="AZ10015" s="191">
        <v>85.5</v>
      </c>
      <c r="BA10015" s="191">
        <v>4</v>
      </c>
      <c r="BB10015" s="191">
        <v>0</v>
      </c>
    </row>
    <row r="10016" spans="48:54" x14ac:dyDescent="0.2">
      <c r="AV10016" s="191" t="str">
        <f t="shared" si="160"/>
        <v>576_RS_85.5_4_202425</v>
      </c>
      <c r="AW10016" s="191" t="s">
        <v>92</v>
      </c>
      <c r="AX10016" s="18">
        <v>202425</v>
      </c>
      <c r="AY10016" s="191">
        <v>576</v>
      </c>
      <c r="AZ10016" s="191">
        <v>85.5</v>
      </c>
      <c r="BA10016" s="191">
        <v>4</v>
      </c>
      <c r="BB10016" s="191">
        <v>0</v>
      </c>
    </row>
    <row r="10017" spans="48:54" x14ac:dyDescent="0.2">
      <c r="AV10017" s="191" t="str">
        <f t="shared" si="160"/>
        <v>582_RS_85.5_4_202425</v>
      </c>
      <c r="AW10017" s="191" t="s">
        <v>92</v>
      </c>
      <c r="AX10017" s="18">
        <v>202425</v>
      </c>
      <c r="AY10017" s="191">
        <v>582</v>
      </c>
      <c r="AZ10017" s="191">
        <v>85.5</v>
      </c>
      <c r="BA10017" s="191">
        <v>4</v>
      </c>
      <c r="BB10017" s="191">
        <v>0</v>
      </c>
    </row>
    <row r="10018" spans="48:54" x14ac:dyDescent="0.2">
      <c r="AV10018" s="191" t="str">
        <f t="shared" si="160"/>
        <v>584_RS_85.5_4_202425</v>
      </c>
      <c r="AW10018" s="191" t="s">
        <v>92</v>
      </c>
      <c r="AX10018" s="18">
        <v>202425</v>
      </c>
      <c r="AY10018" s="191">
        <v>584</v>
      </c>
      <c r="AZ10018" s="191">
        <v>85.5</v>
      </c>
      <c r="BA10018" s="191">
        <v>4</v>
      </c>
      <c r="BB10018" s="191">
        <v>0</v>
      </c>
    </row>
    <row r="10019" spans="48:54" x14ac:dyDescent="0.2">
      <c r="AV10019" s="191" t="str">
        <f t="shared" si="160"/>
        <v>586_RS_85.5_4_202425</v>
      </c>
      <c r="AW10019" s="191" t="s">
        <v>92</v>
      </c>
      <c r="AX10019" s="18">
        <v>202425</v>
      </c>
      <c r="AY10019" s="191">
        <v>586</v>
      </c>
      <c r="AZ10019" s="191">
        <v>85.5</v>
      </c>
      <c r="BA10019" s="191">
        <v>4</v>
      </c>
      <c r="BB10019" s="191">
        <v>0</v>
      </c>
    </row>
    <row r="10020" spans="48:54" x14ac:dyDescent="0.2">
      <c r="AV10020" s="191" t="str">
        <f t="shared" si="160"/>
        <v>512_RS_86_4_202425</v>
      </c>
      <c r="AW10020" s="191" t="s">
        <v>92</v>
      </c>
      <c r="AX10020" s="18">
        <v>202425</v>
      </c>
      <c r="AY10020" s="191">
        <v>512</v>
      </c>
      <c r="AZ10020" s="191">
        <v>86</v>
      </c>
      <c r="BA10020" s="191">
        <v>4</v>
      </c>
      <c r="BB10020" s="191">
        <v>231585.61800000002</v>
      </c>
    </row>
    <row r="10021" spans="48:54" x14ac:dyDescent="0.2">
      <c r="AV10021" s="191" t="str">
        <f t="shared" si="160"/>
        <v>514_RS_86_4_202425</v>
      </c>
      <c r="AW10021" s="191" t="s">
        <v>92</v>
      </c>
      <c r="AX10021" s="18">
        <v>202425</v>
      </c>
      <c r="AY10021" s="191">
        <v>514</v>
      </c>
      <c r="AZ10021" s="191">
        <v>86</v>
      </c>
      <c r="BA10021" s="191">
        <v>4</v>
      </c>
      <c r="BB10021" s="191">
        <v>467007.42812081944</v>
      </c>
    </row>
    <row r="10022" spans="48:54" x14ac:dyDescent="0.2">
      <c r="AV10022" s="191" t="str">
        <f t="shared" si="160"/>
        <v>516_RS_86_4_202425</v>
      </c>
      <c r="AW10022" s="191" t="s">
        <v>92</v>
      </c>
      <c r="AX10022" s="18">
        <v>202425</v>
      </c>
      <c r="AY10022" s="191">
        <v>516</v>
      </c>
      <c r="AZ10022" s="191">
        <v>86</v>
      </c>
      <c r="BA10022" s="191">
        <v>4</v>
      </c>
      <c r="BB10022" s="191">
        <v>377193.41961867496</v>
      </c>
    </row>
    <row r="10023" spans="48:54" x14ac:dyDescent="0.2">
      <c r="AV10023" s="191" t="str">
        <f t="shared" si="160"/>
        <v>518_RS_86_4_202425</v>
      </c>
      <c r="AW10023" s="191" t="s">
        <v>92</v>
      </c>
      <c r="AX10023" s="18">
        <v>202425</v>
      </c>
      <c r="AY10023" s="191">
        <v>518</v>
      </c>
      <c r="AZ10023" s="191">
        <v>86</v>
      </c>
      <c r="BA10023" s="191">
        <v>4</v>
      </c>
      <c r="BB10023" s="191">
        <v>329891.03316818102</v>
      </c>
    </row>
    <row r="10024" spans="48:54" x14ac:dyDescent="0.2">
      <c r="AV10024" s="191" t="str">
        <f t="shared" si="160"/>
        <v>520_RS_86_4_202425</v>
      </c>
      <c r="AW10024" s="191" t="s">
        <v>92</v>
      </c>
      <c r="AX10024" s="18">
        <v>202425</v>
      </c>
      <c r="AY10024" s="191">
        <v>520</v>
      </c>
      <c r="AZ10024" s="191">
        <v>86</v>
      </c>
      <c r="BA10024" s="191">
        <v>4</v>
      </c>
      <c r="BB10024" s="191">
        <v>460990.1050000001</v>
      </c>
    </row>
    <row r="10025" spans="48:54" x14ac:dyDescent="0.2">
      <c r="AV10025" s="191" t="str">
        <f t="shared" si="160"/>
        <v>522_RS_86_4_202425</v>
      </c>
      <c r="AW10025" s="191" t="s">
        <v>92</v>
      </c>
      <c r="AX10025" s="18">
        <v>202425</v>
      </c>
      <c r="AY10025" s="191">
        <v>522</v>
      </c>
      <c r="AZ10025" s="191">
        <v>86</v>
      </c>
      <c r="BA10025" s="191">
        <v>4</v>
      </c>
      <c r="BB10025" s="191">
        <v>419612.28511830018</v>
      </c>
    </row>
    <row r="10026" spans="48:54" x14ac:dyDescent="0.2">
      <c r="AV10026" s="191" t="str">
        <f t="shared" si="160"/>
        <v>524_RS_86_4_202425</v>
      </c>
      <c r="AW10026" s="191" t="s">
        <v>92</v>
      </c>
      <c r="AX10026" s="18">
        <v>202425</v>
      </c>
      <c r="AY10026" s="191">
        <v>524</v>
      </c>
      <c r="AZ10026" s="191">
        <v>86</v>
      </c>
      <c r="BA10026" s="191">
        <v>4</v>
      </c>
      <c r="BB10026" s="191">
        <v>441225.82323809137</v>
      </c>
    </row>
    <row r="10027" spans="48:54" x14ac:dyDescent="0.2">
      <c r="AV10027" s="191" t="str">
        <f t="shared" si="160"/>
        <v>526_RS_86_4_202425</v>
      </c>
      <c r="AW10027" s="191" t="s">
        <v>92</v>
      </c>
      <c r="AX10027" s="18">
        <v>202425</v>
      </c>
      <c r="AY10027" s="191">
        <v>526</v>
      </c>
      <c r="AZ10027" s="191">
        <v>86</v>
      </c>
      <c r="BA10027" s="191">
        <v>4</v>
      </c>
      <c r="BB10027" s="191">
        <v>240074.5295</v>
      </c>
    </row>
    <row r="10028" spans="48:54" x14ac:dyDescent="0.2">
      <c r="AV10028" s="191" t="str">
        <f t="shared" si="160"/>
        <v>528_RS_86_4_202425</v>
      </c>
      <c r="AW10028" s="191" t="s">
        <v>92</v>
      </c>
      <c r="AX10028" s="18">
        <v>202425</v>
      </c>
      <c r="AY10028" s="191">
        <v>528</v>
      </c>
      <c r="AZ10028" s="191">
        <v>86</v>
      </c>
      <c r="BA10028" s="191">
        <v>4</v>
      </c>
      <c r="BB10028" s="191">
        <v>392042.82199999999</v>
      </c>
    </row>
    <row r="10029" spans="48:54" x14ac:dyDescent="0.2">
      <c r="AV10029" s="191" t="str">
        <f t="shared" si="160"/>
        <v>530_RS_86_4_202425</v>
      </c>
      <c r="AW10029" s="191" t="s">
        <v>92</v>
      </c>
      <c r="AX10029" s="18">
        <v>202425</v>
      </c>
      <c r="AY10029" s="191">
        <v>530</v>
      </c>
      <c r="AZ10029" s="191">
        <v>86</v>
      </c>
      <c r="BA10029" s="191">
        <v>4</v>
      </c>
      <c r="BB10029" s="191">
        <v>619150.25797999999</v>
      </c>
    </row>
    <row r="10030" spans="48:54" x14ac:dyDescent="0.2">
      <c r="AV10030" s="191" t="str">
        <f t="shared" si="160"/>
        <v>532_RS_86_4_202425</v>
      </c>
      <c r="AW10030" s="191" t="s">
        <v>92</v>
      </c>
      <c r="AX10030" s="18">
        <v>202425</v>
      </c>
      <c r="AY10030" s="191">
        <v>532</v>
      </c>
      <c r="AZ10030" s="191">
        <v>86</v>
      </c>
      <c r="BA10030" s="191">
        <v>4</v>
      </c>
      <c r="BB10030" s="191">
        <v>790566.33120999997</v>
      </c>
    </row>
    <row r="10031" spans="48:54" x14ac:dyDescent="0.2">
      <c r="AV10031" s="191" t="str">
        <f t="shared" si="160"/>
        <v>534_RS_86_4_202425</v>
      </c>
      <c r="AW10031" s="191" t="s">
        <v>92</v>
      </c>
      <c r="AX10031" s="18">
        <v>202425</v>
      </c>
      <c r="AY10031" s="191">
        <v>534</v>
      </c>
      <c r="AZ10031" s="191">
        <v>86</v>
      </c>
      <c r="BA10031" s="191">
        <v>4</v>
      </c>
      <c r="BB10031" s="191">
        <v>510986.67628999997</v>
      </c>
    </row>
    <row r="10032" spans="48:54" x14ac:dyDescent="0.2">
      <c r="AV10032" s="191" t="str">
        <f t="shared" si="160"/>
        <v>536_RS_86_4_202425</v>
      </c>
      <c r="AW10032" s="191" t="s">
        <v>92</v>
      </c>
      <c r="AX10032" s="18">
        <v>202425</v>
      </c>
      <c r="AY10032" s="191">
        <v>536</v>
      </c>
      <c r="AZ10032" s="191">
        <v>86</v>
      </c>
      <c r="BA10032" s="191">
        <v>4</v>
      </c>
      <c r="BB10032" s="191">
        <v>467704.897</v>
      </c>
    </row>
    <row r="10033" spans="48:54" x14ac:dyDescent="0.2">
      <c r="AV10033" s="191" t="str">
        <f t="shared" si="160"/>
        <v>538_RS_86_4_202425</v>
      </c>
      <c r="AW10033" s="191" t="s">
        <v>92</v>
      </c>
      <c r="AX10033" s="18">
        <v>202425</v>
      </c>
      <c r="AY10033" s="191">
        <v>538</v>
      </c>
      <c r="AZ10033" s="191">
        <v>86</v>
      </c>
      <c r="BA10033" s="191">
        <v>4</v>
      </c>
      <c r="BB10033" s="191">
        <v>410681.12834962463</v>
      </c>
    </row>
    <row r="10034" spans="48:54" x14ac:dyDescent="0.2">
      <c r="AV10034" s="191" t="str">
        <f t="shared" si="160"/>
        <v>540_RS_86_4_202425</v>
      </c>
      <c r="AW10034" s="191" t="s">
        <v>92</v>
      </c>
      <c r="AX10034" s="18">
        <v>202425</v>
      </c>
      <c r="AY10034" s="191">
        <v>540</v>
      </c>
      <c r="AZ10034" s="191">
        <v>86</v>
      </c>
      <c r="BA10034" s="191">
        <v>4</v>
      </c>
      <c r="BB10034" s="191">
        <v>819603.80800000008</v>
      </c>
    </row>
    <row r="10035" spans="48:54" x14ac:dyDescent="0.2">
      <c r="AV10035" s="191" t="str">
        <f t="shared" si="160"/>
        <v>542_RS_86_4_202425</v>
      </c>
      <c r="AW10035" s="191" t="s">
        <v>92</v>
      </c>
      <c r="AX10035" s="18">
        <v>202425</v>
      </c>
      <c r="AY10035" s="191">
        <v>542</v>
      </c>
      <c r="AZ10035" s="191">
        <v>86</v>
      </c>
      <c r="BA10035" s="191">
        <v>4</v>
      </c>
      <c r="BB10035" s="191">
        <v>219924.80412425497</v>
      </c>
    </row>
    <row r="10036" spans="48:54" x14ac:dyDescent="0.2">
      <c r="AV10036" s="191" t="str">
        <f t="shared" si="160"/>
        <v>544_RS_86_4_202425</v>
      </c>
      <c r="AW10036" s="191" t="s">
        <v>92</v>
      </c>
      <c r="AX10036" s="18">
        <v>202425</v>
      </c>
      <c r="AY10036" s="191">
        <v>544</v>
      </c>
      <c r="AZ10036" s="191">
        <v>86</v>
      </c>
      <c r="BA10036" s="191">
        <v>4</v>
      </c>
      <c r="BB10036" s="191">
        <v>577087.65004016762</v>
      </c>
    </row>
    <row r="10037" spans="48:54" x14ac:dyDescent="0.2">
      <c r="AV10037" s="191" t="str">
        <f t="shared" si="160"/>
        <v>545_RS_86_4_202425</v>
      </c>
      <c r="AW10037" s="191" t="s">
        <v>92</v>
      </c>
      <c r="AX10037" s="18">
        <v>202425</v>
      </c>
      <c r="AY10037" s="191">
        <v>545</v>
      </c>
      <c r="AZ10037" s="191">
        <v>86</v>
      </c>
      <c r="BA10037" s="191">
        <v>4</v>
      </c>
      <c r="BB10037" s="191">
        <v>247955.36314210933</v>
      </c>
    </row>
    <row r="10038" spans="48:54" x14ac:dyDescent="0.2">
      <c r="AV10038" s="191" t="str">
        <f t="shared" si="160"/>
        <v>546_RS_86_4_202425</v>
      </c>
      <c r="AW10038" s="191" t="s">
        <v>92</v>
      </c>
      <c r="AX10038" s="18">
        <v>202425</v>
      </c>
      <c r="AY10038" s="191">
        <v>546</v>
      </c>
      <c r="AZ10038" s="191">
        <v>86</v>
      </c>
      <c r="BA10038" s="191">
        <v>4</v>
      </c>
      <c r="BB10038" s="191">
        <v>302973.12199999997</v>
      </c>
    </row>
    <row r="10039" spans="48:54" x14ac:dyDescent="0.2">
      <c r="AV10039" s="191" t="str">
        <f t="shared" si="160"/>
        <v>548_RS_86_4_202425</v>
      </c>
      <c r="AW10039" s="191" t="s">
        <v>92</v>
      </c>
      <c r="AX10039" s="18">
        <v>202425</v>
      </c>
      <c r="AY10039" s="191">
        <v>548</v>
      </c>
      <c r="AZ10039" s="191">
        <v>86</v>
      </c>
      <c r="BA10039" s="191">
        <v>4</v>
      </c>
      <c r="BB10039" s="191">
        <v>263976.00384000002</v>
      </c>
    </row>
    <row r="10040" spans="48:54" x14ac:dyDescent="0.2">
      <c r="AV10040" s="191" t="str">
        <f t="shared" si="160"/>
        <v>550_RS_86_4_202425</v>
      </c>
      <c r="AW10040" s="191" t="s">
        <v>92</v>
      </c>
      <c r="AX10040" s="18">
        <v>202425</v>
      </c>
      <c r="AY10040" s="191">
        <v>550</v>
      </c>
      <c r="AZ10040" s="191">
        <v>86</v>
      </c>
      <c r="BA10040" s="191">
        <v>4</v>
      </c>
      <c r="BB10040" s="191">
        <v>551516.26265827788</v>
      </c>
    </row>
    <row r="10041" spans="48:54" x14ac:dyDescent="0.2">
      <c r="AV10041" s="191" t="str">
        <f t="shared" si="160"/>
        <v>552_RS_86_4_202425</v>
      </c>
      <c r="AW10041" s="191" t="s">
        <v>92</v>
      </c>
      <c r="AX10041" s="18">
        <v>202425</v>
      </c>
      <c r="AY10041" s="191">
        <v>552</v>
      </c>
      <c r="AZ10041" s="191">
        <v>86</v>
      </c>
      <c r="BA10041" s="191">
        <v>4</v>
      </c>
      <c r="BB10041" s="191">
        <v>1148583.0096299993</v>
      </c>
    </row>
    <row r="10042" spans="48:54" x14ac:dyDescent="0.2">
      <c r="AV10042" s="191" t="str">
        <f t="shared" si="160"/>
        <v>562_RS_86_4_202425</v>
      </c>
      <c r="AW10042" s="191" t="s">
        <v>92</v>
      </c>
      <c r="AX10042" s="18">
        <v>202425</v>
      </c>
      <c r="AY10042" s="191">
        <v>562</v>
      </c>
      <c r="AZ10042" s="191">
        <v>86</v>
      </c>
      <c r="BA10042" s="191">
        <v>4</v>
      </c>
      <c r="BB10042" s="191">
        <v>163444.54701000004</v>
      </c>
    </row>
    <row r="10043" spans="48:54" x14ac:dyDescent="0.2">
      <c r="AV10043" s="191" t="str">
        <f t="shared" si="160"/>
        <v>564_RS_86_4_202425</v>
      </c>
      <c r="AW10043" s="191" t="s">
        <v>92</v>
      </c>
      <c r="AX10043" s="18">
        <v>202425</v>
      </c>
      <c r="AY10043" s="191">
        <v>564</v>
      </c>
      <c r="AZ10043" s="191">
        <v>86</v>
      </c>
      <c r="BA10043" s="191">
        <v>4</v>
      </c>
      <c r="BB10043" s="191">
        <v>194172.56200000001</v>
      </c>
    </row>
    <row r="10044" spans="48:54" x14ac:dyDescent="0.2">
      <c r="AV10044" s="191" t="str">
        <f t="shared" si="160"/>
        <v>566_RS_86_4_202425</v>
      </c>
      <c r="AW10044" s="191" t="s">
        <v>92</v>
      </c>
      <c r="AX10044" s="18">
        <v>202425</v>
      </c>
      <c r="AY10044" s="191">
        <v>566</v>
      </c>
      <c r="AZ10044" s="191">
        <v>86</v>
      </c>
      <c r="BA10044" s="191">
        <v>4</v>
      </c>
      <c r="BB10044" s="191">
        <v>228721</v>
      </c>
    </row>
    <row r="10045" spans="48:54" x14ac:dyDescent="0.2">
      <c r="AV10045" s="191" t="str">
        <f t="shared" si="160"/>
        <v>568_RS_86_4_202425</v>
      </c>
      <c r="AW10045" s="191" t="s">
        <v>92</v>
      </c>
      <c r="AX10045" s="18">
        <v>202425</v>
      </c>
      <c r="AY10045" s="191">
        <v>568</v>
      </c>
      <c r="AZ10045" s="191">
        <v>86</v>
      </c>
      <c r="BA10045" s="191">
        <v>4</v>
      </c>
      <c r="BB10045" s="191">
        <v>461861.34653999988</v>
      </c>
    </row>
    <row r="10046" spans="48:54" x14ac:dyDescent="0.2">
      <c r="AV10046" s="191" t="str">
        <f t="shared" si="160"/>
        <v>572_RS_86_4_202425</v>
      </c>
      <c r="AW10046" s="191" t="s">
        <v>92</v>
      </c>
      <c r="AX10046" s="18">
        <v>202425</v>
      </c>
      <c r="AY10046" s="191">
        <v>572</v>
      </c>
      <c r="AZ10046" s="191">
        <v>86</v>
      </c>
      <c r="BA10046" s="191">
        <v>4</v>
      </c>
      <c r="BB10046" s="191">
        <v>-1489.2339999999954</v>
      </c>
    </row>
    <row r="10047" spans="48:54" x14ac:dyDescent="0.2">
      <c r="AV10047" s="191" t="str">
        <f t="shared" si="160"/>
        <v>574_RS_86_4_202425</v>
      </c>
      <c r="AW10047" s="191" t="s">
        <v>92</v>
      </c>
      <c r="AX10047" s="18">
        <v>202425</v>
      </c>
      <c r="AY10047" s="191">
        <v>574</v>
      </c>
      <c r="AZ10047" s="191">
        <v>86</v>
      </c>
      <c r="BA10047" s="191">
        <v>4</v>
      </c>
      <c r="BB10047" s="191">
        <v>-851.97500000000491</v>
      </c>
    </row>
    <row r="10048" spans="48:54" x14ac:dyDescent="0.2">
      <c r="AV10048" s="191" t="str">
        <f t="shared" si="160"/>
        <v>576_RS_86_4_202425</v>
      </c>
      <c r="AW10048" s="191" t="s">
        <v>92</v>
      </c>
      <c r="AX10048" s="18">
        <v>202425</v>
      </c>
      <c r="AY10048" s="191">
        <v>576</v>
      </c>
      <c r="AZ10048" s="191">
        <v>86</v>
      </c>
      <c r="BA10048" s="191">
        <v>4</v>
      </c>
      <c r="BB10048" s="191">
        <v>51.07731999967649</v>
      </c>
    </row>
    <row r="10049" spans="48:54" x14ac:dyDescent="0.2">
      <c r="AV10049" s="191" t="str">
        <f t="shared" si="160"/>
        <v>582_RS_86_4_202425</v>
      </c>
      <c r="AW10049" s="191" t="s">
        <v>92</v>
      </c>
      <c r="AX10049" s="18">
        <v>202425</v>
      </c>
      <c r="AY10049" s="191">
        <v>582</v>
      </c>
      <c r="AZ10049" s="191">
        <v>86</v>
      </c>
      <c r="BA10049" s="191">
        <v>4</v>
      </c>
      <c r="BB10049" s="191">
        <v>5794.3073599999998</v>
      </c>
    </row>
    <row r="10050" spans="48:54" x14ac:dyDescent="0.2">
      <c r="AV10050" s="191" t="str">
        <f t="shared" si="160"/>
        <v>584_RS_86_4_202425</v>
      </c>
      <c r="AW10050" s="191" t="s">
        <v>92</v>
      </c>
      <c r="AX10050" s="18">
        <v>202425</v>
      </c>
      <c r="AY10050" s="191">
        <v>584</v>
      </c>
      <c r="AZ10050" s="191">
        <v>86</v>
      </c>
      <c r="BA10050" s="191">
        <v>4</v>
      </c>
      <c r="BB10050" s="191">
        <v>5288</v>
      </c>
    </row>
    <row r="10051" spans="48:54" x14ac:dyDescent="0.2">
      <c r="AV10051" s="191" t="str">
        <f t="shared" si="160"/>
        <v>586_RS_86_4_202425</v>
      </c>
      <c r="AW10051" s="191" t="s">
        <v>92</v>
      </c>
      <c r="AX10051" s="18">
        <v>202425</v>
      </c>
      <c r="AY10051" s="191">
        <v>586</v>
      </c>
      <c r="AZ10051" s="191">
        <v>86</v>
      </c>
      <c r="BA10051" s="191">
        <v>4</v>
      </c>
      <c r="BB10051" s="191">
        <v>5830.523000000001</v>
      </c>
    </row>
    <row r="10052" spans="48:54" x14ac:dyDescent="0.2">
      <c r="AV10052" s="191" t="str">
        <f t="shared" ref="AV10052:AV10115" si="161">AY10052&amp;"_"&amp;AW10052&amp;"_"&amp;AZ10052&amp;"_"&amp;BA10052&amp;"_"&amp;AX10052</f>
        <v>512_RS_86_5_202425</v>
      </c>
      <c r="AW10052" s="191" t="s">
        <v>92</v>
      </c>
      <c r="AX10052" s="18">
        <v>202425</v>
      </c>
      <c r="AY10052" s="191">
        <v>512</v>
      </c>
      <c r="AZ10052" s="191">
        <v>86</v>
      </c>
      <c r="BA10052" s="191">
        <v>5</v>
      </c>
      <c r="BB10052" s="191">
        <v>-57380.233999999997</v>
      </c>
    </row>
    <row r="10053" spans="48:54" x14ac:dyDescent="0.2">
      <c r="AV10053" s="191" t="str">
        <f t="shared" si="161"/>
        <v>514_RS_86_5_202425</v>
      </c>
      <c r="AW10053" s="191" t="s">
        <v>92</v>
      </c>
      <c r="AX10053" s="18">
        <v>202425</v>
      </c>
      <c r="AY10053" s="191">
        <v>514</v>
      </c>
      <c r="AZ10053" s="191">
        <v>86</v>
      </c>
      <c r="BA10053" s="191">
        <v>5</v>
      </c>
      <c r="BB10053" s="191">
        <v>-142227.40004000001</v>
      </c>
    </row>
    <row r="10054" spans="48:54" x14ac:dyDescent="0.2">
      <c r="AV10054" s="191" t="str">
        <f t="shared" si="161"/>
        <v>516_RS_86_5_202425</v>
      </c>
      <c r="AW10054" s="191" t="s">
        <v>92</v>
      </c>
      <c r="AX10054" s="18">
        <v>202425</v>
      </c>
      <c r="AY10054" s="191">
        <v>516</v>
      </c>
      <c r="AZ10054" s="191">
        <v>86</v>
      </c>
      <c r="BA10054" s="191">
        <v>5</v>
      </c>
      <c r="BB10054" s="191">
        <v>-96680.652333857433</v>
      </c>
    </row>
    <row r="10055" spans="48:54" x14ac:dyDescent="0.2">
      <c r="AV10055" s="191" t="str">
        <f t="shared" si="161"/>
        <v>518_RS_86_5_202425</v>
      </c>
      <c r="AW10055" s="191" t="s">
        <v>92</v>
      </c>
      <c r="AX10055" s="18">
        <v>202425</v>
      </c>
      <c r="AY10055" s="191">
        <v>518</v>
      </c>
      <c r="AZ10055" s="191">
        <v>86</v>
      </c>
      <c r="BA10055" s="191">
        <v>5</v>
      </c>
      <c r="BB10055" s="191">
        <v>-79752.591090000016</v>
      </c>
    </row>
    <row r="10056" spans="48:54" x14ac:dyDescent="0.2">
      <c r="AV10056" s="191" t="str">
        <f t="shared" si="161"/>
        <v>520_RS_86_5_202425</v>
      </c>
      <c r="AW10056" s="191" t="s">
        <v>92</v>
      </c>
      <c r="AX10056" s="18">
        <v>202425</v>
      </c>
      <c r="AY10056" s="191">
        <v>520</v>
      </c>
      <c r="AZ10056" s="191">
        <v>86</v>
      </c>
      <c r="BA10056" s="191">
        <v>5</v>
      </c>
      <c r="BB10056" s="191">
        <v>-101171.11900000002</v>
      </c>
    </row>
    <row r="10057" spans="48:54" x14ac:dyDescent="0.2">
      <c r="AV10057" s="191" t="str">
        <f t="shared" si="161"/>
        <v>522_RS_86_5_202425</v>
      </c>
      <c r="AW10057" s="191" t="s">
        <v>92</v>
      </c>
      <c r="AX10057" s="18">
        <v>202425</v>
      </c>
      <c r="AY10057" s="191">
        <v>522</v>
      </c>
      <c r="AZ10057" s="191">
        <v>86</v>
      </c>
      <c r="BA10057" s="191">
        <v>5</v>
      </c>
      <c r="BB10057" s="191">
        <v>-106461.20631000001</v>
      </c>
    </row>
    <row r="10058" spans="48:54" x14ac:dyDescent="0.2">
      <c r="AV10058" s="191" t="str">
        <f t="shared" si="161"/>
        <v>524_RS_86_5_202425</v>
      </c>
      <c r="AW10058" s="191" t="s">
        <v>92</v>
      </c>
      <c r="AX10058" s="18">
        <v>202425</v>
      </c>
      <c r="AY10058" s="191">
        <v>524</v>
      </c>
      <c r="AZ10058" s="191">
        <v>86</v>
      </c>
      <c r="BA10058" s="191">
        <v>5</v>
      </c>
      <c r="BB10058" s="191">
        <v>-102147.03648333332</v>
      </c>
    </row>
    <row r="10059" spans="48:54" x14ac:dyDescent="0.2">
      <c r="AV10059" s="191" t="str">
        <f t="shared" si="161"/>
        <v>526_RS_86_5_202425</v>
      </c>
      <c r="AW10059" s="191" t="s">
        <v>92</v>
      </c>
      <c r="AX10059" s="18">
        <v>202425</v>
      </c>
      <c r="AY10059" s="191">
        <v>526</v>
      </c>
      <c r="AZ10059" s="191">
        <v>86</v>
      </c>
      <c r="BA10059" s="191">
        <v>5</v>
      </c>
      <c r="BB10059" s="191">
        <v>-46536.307000000001</v>
      </c>
    </row>
    <row r="10060" spans="48:54" x14ac:dyDescent="0.2">
      <c r="AV10060" s="191" t="str">
        <f t="shared" si="161"/>
        <v>528_RS_86_5_202425</v>
      </c>
      <c r="AW10060" s="191" t="s">
        <v>92</v>
      </c>
      <c r="AX10060" s="18">
        <v>202425</v>
      </c>
      <c r="AY10060" s="191">
        <v>528</v>
      </c>
      <c r="AZ10060" s="191">
        <v>86</v>
      </c>
      <c r="BA10060" s="191">
        <v>5</v>
      </c>
      <c r="BB10060" s="191">
        <v>-83862</v>
      </c>
    </row>
    <row r="10061" spans="48:54" x14ac:dyDescent="0.2">
      <c r="AV10061" s="191" t="str">
        <f t="shared" si="161"/>
        <v>530_RS_86_5_202425</v>
      </c>
      <c r="AW10061" s="191" t="s">
        <v>92</v>
      </c>
      <c r="AX10061" s="18">
        <v>202425</v>
      </c>
      <c r="AY10061" s="191">
        <v>530</v>
      </c>
      <c r="AZ10061" s="191">
        <v>86</v>
      </c>
      <c r="BA10061" s="191">
        <v>5</v>
      </c>
      <c r="BB10061" s="191">
        <v>-151992.02225999997</v>
      </c>
    </row>
    <row r="10062" spans="48:54" x14ac:dyDescent="0.2">
      <c r="AV10062" s="191" t="str">
        <f t="shared" si="161"/>
        <v>532_RS_86_5_202425</v>
      </c>
      <c r="AW10062" s="191" t="s">
        <v>92</v>
      </c>
      <c r="AX10062" s="18">
        <v>202425</v>
      </c>
      <c r="AY10062" s="191">
        <v>532</v>
      </c>
      <c r="AZ10062" s="191">
        <v>86</v>
      </c>
      <c r="BA10062" s="191">
        <v>5</v>
      </c>
      <c r="BB10062" s="191">
        <v>-224008.03512999997</v>
      </c>
    </row>
    <row r="10063" spans="48:54" x14ac:dyDescent="0.2">
      <c r="AV10063" s="191" t="str">
        <f t="shared" si="161"/>
        <v>534_RS_86_5_202425</v>
      </c>
      <c r="AW10063" s="191" t="s">
        <v>92</v>
      </c>
      <c r="AX10063" s="18">
        <v>202425</v>
      </c>
      <c r="AY10063" s="191">
        <v>534</v>
      </c>
      <c r="AZ10063" s="191">
        <v>86</v>
      </c>
      <c r="BA10063" s="191">
        <v>5</v>
      </c>
      <c r="BB10063" s="191">
        <v>-135566.20805000002</v>
      </c>
    </row>
    <row r="10064" spans="48:54" x14ac:dyDescent="0.2">
      <c r="AV10064" s="191" t="str">
        <f t="shared" si="161"/>
        <v>536_RS_86_5_202425</v>
      </c>
      <c r="AW10064" s="191" t="s">
        <v>92</v>
      </c>
      <c r="AX10064" s="18">
        <v>202425</v>
      </c>
      <c r="AY10064" s="191">
        <v>536</v>
      </c>
      <c r="AZ10064" s="191">
        <v>86</v>
      </c>
      <c r="BA10064" s="191">
        <v>5</v>
      </c>
      <c r="BB10064" s="191">
        <v>-126831.57800000001</v>
      </c>
    </row>
    <row r="10065" spans="48:54" x14ac:dyDescent="0.2">
      <c r="AV10065" s="191" t="str">
        <f t="shared" si="161"/>
        <v>538_RS_86_5_202425</v>
      </c>
      <c r="AW10065" s="191" t="s">
        <v>92</v>
      </c>
      <c r="AX10065" s="18">
        <v>202425</v>
      </c>
      <c r="AY10065" s="191">
        <v>538</v>
      </c>
      <c r="AZ10065" s="191">
        <v>86</v>
      </c>
      <c r="BA10065" s="191">
        <v>5</v>
      </c>
      <c r="BB10065" s="191">
        <v>-100852.65024</v>
      </c>
    </row>
    <row r="10066" spans="48:54" x14ac:dyDescent="0.2">
      <c r="AV10066" s="191" t="str">
        <f t="shared" si="161"/>
        <v>540_RS_86_5_202425</v>
      </c>
      <c r="AW10066" s="191" t="s">
        <v>92</v>
      </c>
      <c r="AX10066" s="18">
        <v>202425</v>
      </c>
      <c r="AY10066" s="191">
        <v>540</v>
      </c>
      <c r="AZ10066" s="191">
        <v>86</v>
      </c>
      <c r="BA10066" s="191">
        <v>5</v>
      </c>
      <c r="BB10066" s="191">
        <v>-217307.12600000002</v>
      </c>
    </row>
    <row r="10067" spans="48:54" x14ac:dyDescent="0.2">
      <c r="AV10067" s="191" t="str">
        <f t="shared" si="161"/>
        <v>542_RS_86_5_202425</v>
      </c>
      <c r="AW10067" s="191" t="s">
        <v>92</v>
      </c>
      <c r="AX10067" s="18">
        <v>202425</v>
      </c>
      <c r="AY10067" s="191">
        <v>542</v>
      </c>
      <c r="AZ10067" s="191">
        <v>86</v>
      </c>
      <c r="BA10067" s="191">
        <v>5</v>
      </c>
      <c r="BB10067" s="191">
        <v>-62738.247254151072</v>
      </c>
    </row>
    <row r="10068" spans="48:54" x14ac:dyDescent="0.2">
      <c r="AV10068" s="191" t="str">
        <f t="shared" si="161"/>
        <v>544_RS_86_5_202425</v>
      </c>
      <c r="AW10068" s="191" t="s">
        <v>92</v>
      </c>
      <c r="AX10068" s="18">
        <v>202425</v>
      </c>
      <c r="AY10068" s="191">
        <v>544</v>
      </c>
      <c r="AZ10068" s="191">
        <v>86</v>
      </c>
      <c r="BA10068" s="191">
        <v>5</v>
      </c>
      <c r="BB10068" s="191">
        <v>-138792.21410000001</v>
      </c>
    </row>
    <row r="10069" spans="48:54" x14ac:dyDescent="0.2">
      <c r="AV10069" s="191" t="str">
        <f t="shared" si="161"/>
        <v>545_RS_86_5_202425</v>
      </c>
      <c r="AW10069" s="191" t="s">
        <v>92</v>
      </c>
      <c r="AX10069" s="18">
        <v>202425</v>
      </c>
      <c r="AY10069" s="191">
        <v>545</v>
      </c>
      <c r="AZ10069" s="191">
        <v>86</v>
      </c>
      <c r="BA10069" s="191">
        <v>5</v>
      </c>
      <c r="BB10069" s="191">
        <v>-72525.363475321996</v>
      </c>
    </row>
    <row r="10070" spans="48:54" x14ac:dyDescent="0.2">
      <c r="AV10070" s="191" t="str">
        <f t="shared" si="161"/>
        <v>546_RS_86_5_202425</v>
      </c>
      <c r="AW10070" s="191" t="s">
        <v>92</v>
      </c>
      <c r="AX10070" s="18">
        <v>202425</v>
      </c>
      <c r="AY10070" s="191">
        <v>546</v>
      </c>
      <c r="AZ10070" s="191">
        <v>86</v>
      </c>
      <c r="BA10070" s="191">
        <v>5</v>
      </c>
      <c r="BB10070" s="191">
        <v>-82205.687999999995</v>
      </c>
    </row>
    <row r="10071" spans="48:54" x14ac:dyDescent="0.2">
      <c r="AV10071" s="191" t="str">
        <f t="shared" si="161"/>
        <v>548_RS_86_5_202425</v>
      </c>
      <c r="AW10071" s="191" t="s">
        <v>92</v>
      </c>
      <c r="AX10071" s="18">
        <v>202425</v>
      </c>
      <c r="AY10071" s="191">
        <v>548</v>
      </c>
      <c r="AZ10071" s="191">
        <v>86</v>
      </c>
      <c r="BA10071" s="191">
        <v>5</v>
      </c>
      <c r="BB10071" s="191">
        <v>-56898.794440000005</v>
      </c>
    </row>
    <row r="10072" spans="48:54" x14ac:dyDescent="0.2">
      <c r="AV10072" s="191" t="str">
        <f t="shared" si="161"/>
        <v>550_RS_86_5_202425</v>
      </c>
      <c r="AW10072" s="191" t="s">
        <v>92</v>
      </c>
      <c r="AX10072" s="18">
        <v>202425</v>
      </c>
      <c r="AY10072" s="191">
        <v>550</v>
      </c>
      <c r="AZ10072" s="191">
        <v>86</v>
      </c>
      <c r="BA10072" s="191">
        <v>5</v>
      </c>
      <c r="BB10072" s="191">
        <v>-158443.22397999992</v>
      </c>
    </row>
    <row r="10073" spans="48:54" x14ac:dyDescent="0.2">
      <c r="AV10073" s="191" t="str">
        <f t="shared" si="161"/>
        <v>552_RS_86_5_202425</v>
      </c>
      <c r="AW10073" s="191" t="s">
        <v>92</v>
      </c>
      <c r="AX10073" s="18">
        <v>202425</v>
      </c>
      <c r="AY10073" s="191">
        <v>552</v>
      </c>
      <c r="AZ10073" s="191">
        <v>86</v>
      </c>
      <c r="BA10073" s="191">
        <v>5</v>
      </c>
      <c r="BB10073" s="191">
        <v>-341216.78219999996</v>
      </c>
    </row>
    <row r="10074" spans="48:54" x14ac:dyDescent="0.2">
      <c r="AV10074" s="191" t="str">
        <f t="shared" si="161"/>
        <v>562_RS_86_5_202425</v>
      </c>
      <c r="AW10074" s="191" t="s">
        <v>92</v>
      </c>
      <c r="AX10074" s="18">
        <v>202425</v>
      </c>
      <c r="AY10074" s="191">
        <v>562</v>
      </c>
      <c r="AZ10074" s="191">
        <v>86</v>
      </c>
      <c r="BA10074" s="191">
        <v>5</v>
      </c>
      <c r="BB10074" s="191">
        <v>-19890.903999999995</v>
      </c>
    </row>
    <row r="10075" spans="48:54" x14ac:dyDescent="0.2">
      <c r="AV10075" s="191" t="str">
        <f t="shared" si="161"/>
        <v>564_RS_86_5_202425</v>
      </c>
      <c r="AW10075" s="191" t="s">
        <v>92</v>
      </c>
      <c r="AX10075" s="18">
        <v>202425</v>
      </c>
      <c r="AY10075" s="191">
        <v>564</v>
      </c>
      <c r="AZ10075" s="191">
        <v>86</v>
      </c>
      <c r="BA10075" s="191">
        <v>5</v>
      </c>
      <c r="BB10075" s="191">
        <v>-21746.635899999997</v>
      </c>
    </row>
    <row r="10076" spans="48:54" x14ac:dyDescent="0.2">
      <c r="AV10076" s="191" t="str">
        <f t="shared" si="161"/>
        <v>566_RS_86_5_202425</v>
      </c>
      <c r="AW10076" s="191" t="s">
        <v>92</v>
      </c>
      <c r="AX10076" s="18">
        <v>202425</v>
      </c>
      <c r="AY10076" s="191">
        <v>566</v>
      </c>
      <c r="AZ10076" s="191">
        <v>86</v>
      </c>
      <c r="BA10076" s="191">
        <v>5</v>
      </c>
      <c r="BB10076" s="191">
        <v>-1035</v>
      </c>
    </row>
    <row r="10077" spans="48:54" x14ac:dyDescent="0.2">
      <c r="AV10077" s="191" t="str">
        <f t="shared" si="161"/>
        <v>568_RS_86_5_202425</v>
      </c>
      <c r="AW10077" s="191" t="s">
        <v>92</v>
      </c>
      <c r="AX10077" s="18">
        <v>202425</v>
      </c>
      <c r="AY10077" s="191">
        <v>568</v>
      </c>
      <c r="AZ10077" s="191">
        <v>86</v>
      </c>
      <c r="BA10077" s="191">
        <v>5</v>
      </c>
      <c r="BB10077" s="191">
        <v>-81650.104170000006</v>
      </c>
    </row>
    <row r="10078" spans="48:54" x14ac:dyDescent="0.2">
      <c r="AV10078" s="191" t="str">
        <f t="shared" si="161"/>
        <v>572_RS_86_5_202425</v>
      </c>
      <c r="AW10078" s="191" t="s">
        <v>92</v>
      </c>
      <c r="AX10078" s="18">
        <v>202425</v>
      </c>
      <c r="AY10078" s="191">
        <v>572</v>
      </c>
      <c r="AZ10078" s="191">
        <v>86</v>
      </c>
      <c r="BA10078" s="191">
        <v>5</v>
      </c>
      <c r="BB10078" s="191">
        <v>-1967.221</v>
      </c>
    </row>
    <row r="10079" spans="48:54" x14ac:dyDescent="0.2">
      <c r="AV10079" s="191" t="str">
        <f t="shared" si="161"/>
        <v>574_RS_86_5_202425</v>
      </c>
      <c r="AW10079" s="191" t="s">
        <v>92</v>
      </c>
      <c r="AX10079" s="18">
        <v>202425</v>
      </c>
      <c r="AY10079" s="191">
        <v>574</v>
      </c>
      <c r="AZ10079" s="191">
        <v>86</v>
      </c>
      <c r="BA10079" s="191">
        <v>5</v>
      </c>
      <c r="BB10079" s="191">
        <v>-981.68</v>
      </c>
    </row>
    <row r="10080" spans="48:54" x14ac:dyDescent="0.2">
      <c r="AV10080" s="191" t="str">
        <f t="shared" si="161"/>
        <v>576_RS_86_5_202425</v>
      </c>
      <c r="AW10080" s="191" t="s">
        <v>92</v>
      </c>
      <c r="AX10080" s="18">
        <v>202425</v>
      </c>
      <c r="AY10080" s="191">
        <v>576</v>
      </c>
      <c r="AZ10080" s="191">
        <v>86</v>
      </c>
      <c r="BA10080" s="191">
        <v>5</v>
      </c>
      <c r="BB10080" s="191">
        <v>-886.47199999999998</v>
      </c>
    </row>
    <row r="10081" spans="48:54" x14ac:dyDescent="0.2">
      <c r="AV10081" s="191" t="str">
        <f t="shared" si="161"/>
        <v>582_RS_86_5_202425</v>
      </c>
      <c r="AW10081" s="191" t="s">
        <v>92</v>
      </c>
      <c r="AX10081" s="18">
        <v>202425</v>
      </c>
      <c r="AY10081" s="191">
        <v>582</v>
      </c>
      <c r="AZ10081" s="191">
        <v>86</v>
      </c>
      <c r="BA10081" s="191">
        <v>5</v>
      </c>
      <c r="BB10081" s="191">
        <v>-2188.8282299999992</v>
      </c>
    </row>
    <row r="10082" spans="48:54" x14ac:dyDescent="0.2">
      <c r="AV10082" s="191" t="str">
        <f t="shared" si="161"/>
        <v>584_RS_86_5_202425</v>
      </c>
      <c r="AW10082" s="191" t="s">
        <v>92</v>
      </c>
      <c r="AX10082" s="18">
        <v>202425</v>
      </c>
      <c r="AY10082" s="191">
        <v>584</v>
      </c>
      <c r="AZ10082" s="191">
        <v>86</v>
      </c>
      <c r="BA10082" s="191">
        <v>5</v>
      </c>
      <c r="BB10082" s="191">
        <v>0</v>
      </c>
    </row>
    <row r="10083" spans="48:54" x14ac:dyDescent="0.2">
      <c r="AV10083" s="191" t="str">
        <f t="shared" si="161"/>
        <v>586_RS_86_5_202425</v>
      </c>
      <c r="AW10083" s="191" t="s">
        <v>92</v>
      </c>
      <c r="AX10083" s="18">
        <v>202425</v>
      </c>
      <c r="AY10083" s="191">
        <v>586</v>
      </c>
      <c r="AZ10083" s="191">
        <v>86</v>
      </c>
      <c r="BA10083" s="191">
        <v>5</v>
      </c>
      <c r="BB10083" s="191">
        <v>-921.572</v>
      </c>
    </row>
    <row r="10084" spans="48:54" x14ac:dyDescent="0.2">
      <c r="AV10084" s="191" t="str">
        <f t="shared" si="161"/>
        <v>512_RS_89.5_4_202425</v>
      </c>
      <c r="AW10084" s="191" t="s">
        <v>92</v>
      </c>
      <c r="AX10084" s="18">
        <v>202425</v>
      </c>
      <c r="AY10084" s="191">
        <v>512</v>
      </c>
      <c r="AZ10084" s="191">
        <v>89.5</v>
      </c>
      <c r="BA10084" s="191">
        <v>4</v>
      </c>
      <c r="BB10084" s="191">
        <v>-57380.234000000004</v>
      </c>
    </row>
    <row r="10085" spans="48:54" x14ac:dyDescent="0.2">
      <c r="AV10085" s="191" t="str">
        <f t="shared" si="161"/>
        <v>514_RS_89.5_4_202425</v>
      </c>
      <c r="AW10085" s="191" t="s">
        <v>92</v>
      </c>
      <c r="AX10085" s="18">
        <v>202425</v>
      </c>
      <c r="AY10085" s="191">
        <v>514</v>
      </c>
      <c r="AZ10085" s="191">
        <v>89.5</v>
      </c>
      <c r="BA10085" s="191">
        <v>4</v>
      </c>
      <c r="BB10085" s="191">
        <v>-142232.26012000002</v>
      </c>
    </row>
    <row r="10086" spans="48:54" x14ac:dyDescent="0.2">
      <c r="AV10086" s="191" t="str">
        <f t="shared" si="161"/>
        <v>516_RS_89.5_4_202425</v>
      </c>
      <c r="AW10086" s="191" t="s">
        <v>92</v>
      </c>
      <c r="AX10086" s="18">
        <v>202425</v>
      </c>
      <c r="AY10086" s="191">
        <v>516</v>
      </c>
      <c r="AZ10086" s="191">
        <v>89.5</v>
      </c>
      <c r="BA10086" s="191">
        <v>4</v>
      </c>
      <c r="BB10086" s="191">
        <v>-96680.652000000002</v>
      </c>
    </row>
    <row r="10087" spans="48:54" x14ac:dyDescent="0.2">
      <c r="AV10087" s="191" t="str">
        <f t="shared" si="161"/>
        <v>518_RS_89.5_4_202425</v>
      </c>
      <c r="AW10087" s="191" t="s">
        <v>92</v>
      </c>
      <c r="AX10087" s="18">
        <v>202425</v>
      </c>
      <c r="AY10087" s="191">
        <v>518</v>
      </c>
      <c r="AZ10087" s="191">
        <v>89.5</v>
      </c>
      <c r="BA10087" s="191">
        <v>4</v>
      </c>
      <c r="BB10087" s="191">
        <v>-79752.590960000001</v>
      </c>
    </row>
    <row r="10088" spans="48:54" x14ac:dyDescent="0.2">
      <c r="AV10088" s="191" t="str">
        <f t="shared" si="161"/>
        <v>520_RS_89.5_4_202425</v>
      </c>
      <c r="AW10088" s="191" t="s">
        <v>92</v>
      </c>
      <c r="AX10088" s="18">
        <v>202425</v>
      </c>
      <c r="AY10088" s="191">
        <v>520</v>
      </c>
      <c r="AZ10088" s="191">
        <v>89.5</v>
      </c>
      <c r="BA10088" s="191">
        <v>4</v>
      </c>
      <c r="BB10088" s="191">
        <v>-101171.11928</v>
      </c>
    </row>
    <row r="10089" spans="48:54" x14ac:dyDescent="0.2">
      <c r="AV10089" s="191" t="str">
        <f t="shared" si="161"/>
        <v>522_RS_89.5_4_202425</v>
      </c>
      <c r="AW10089" s="191" t="s">
        <v>92</v>
      </c>
      <c r="AX10089" s="18">
        <v>202425</v>
      </c>
      <c r="AY10089" s="191">
        <v>522</v>
      </c>
      <c r="AZ10089" s="191">
        <v>89.5</v>
      </c>
      <c r="BA10089" s="191">
        <v>4</v>
      </c>
      <c r="BB10089" s="191">
        <v>-106461.20620999999</v>
      </c>
    </row>
    <row r="10090" spans="48:54" x14ac:dyDescent="0.2">
      <c r="AV10090" s="191" t="str">
        <f t="shared" si="161"/>
        <v>524_RS_89.5_4_202425</v>
      </c>
      <c r="AW10090" s="191" t="s">
        <v>92</v>
      </c>
      <c r="AX10090" s="18">
        <v>202425</v>
      </c>
      <c r="AY10090" s="191">
        <v>524</v>
      </c>
      <c r="AZ10090" s="191">
        <v>89.5</v>
      </c>
      <c r="BA10090" s="191">
        <v>4</v>
      </c>
      <c r="BB10090" s="191">
        <v>-102147.035989</v>
      </c>
    </row>
    <row r="10091" spans="48:54" x14ac:dyDescent="0.2">
      <c r="AV10091" s="191" t="str">
        <f t="shared" si="161"/>
        <v>526_RS_89.5_4_202425</v>
      </c>
      <c r="AW10091" s="191" t="s">
        <v>92</v>
      </c>
      <c r="AX10091" s="18">
        <v>202425</v>
      </c>
      <c r="AY10091" s="191">
        <v>526</v>
      </c>
      <c r="AZ10091" s="191">
        <v>89.5</v>
      </c>
      <c r="BA10091" s="191">
        <v>4</v>
      </c>
      <c r="BB10091" s="191">
        <v>-46536.307160000004</v>
      </c>
    </row>
    <row r="10092" spans="48:54" x14ac:dyDescent="0.2">
      <c r="AV10092" s="191" t="str">
        <f t="shared" si="161"/>
        <v>528_RS_89.5_4_202425</v>
      </c>
      <c r="AW10092" s="191" t="s">
        <v>92</v>
      </c>
      <c r="AX10092" s="18">
        <v>202425</v>
      </c>
      <c r="AY10092" s="191">
        <v>528</v>
      </c>
      <c r="AZ10092" s="191">
        <v>89.5</v>
      </c>
      <c r="BA10092" s="191">
        <v>4</v>
      </c>
      <c r="BB10092" s="191">
        <v>-83862</v>
      </c>
    </row>
    <row r="10093" spans="48:54" x14ac:dyDescent="0.2">
      <c r="AV10093" s="191" t="str">
        <f t="shared" si="161"/>
        <v>530_RS_89.5_4_202425</v>
      </c>
      <c r="AW10093" s="191" t="s">
        <v>92</v>
      </c>
      <c r="AX10093" s="18">
        <v>202425</v>
      </c>
      <c r="AY10093" s="191">
        <v>530</v>
      </c>
      <c r="AZ10093" s="191">
        <v>89.5</v>
      </c>
      <c r="BA10093" s="191">
        <v>4</v>
      </c>
      <c r="BB10093" s="191">
        <v>-151992.02181000001</v>
      </c>
    </row>
    <row r="10094" spans="48:54" x14ac:dyDescent="0.2">
      <c r="AV10094" s="191" t="str">
        <f t="shared" si="161"/>
        <v>532_RS_89.5_4_202425</v>
      </c>
      <c r="AW10094" s="191" t="s">
        <v>92</v>
      </c>
      <c r="AX10094" s="18">
        <v>202425</v>
      </c>
      <c r="AY10094" s="191">
        <v>532</v>
      </c>
      <c r="AZ10094" s="191">
        <v>89.5</v>
      </c>
      <c r="BA10094" s="191">
        <v>4</v>
      </c>
      <c r="BB10094" s="191">
        <v>-224007.63556000002</v>
      </c>
    </row>
    <row r="10095" spans="48:54" x14ac:dyDescent="0.2">
      <c r="AV10095" s="191" t="str">
        <f t="shared" si="161"/>
        <v>534_RS_89.5_4_202425</v>
      </c>
      <c r="AW10095" s="191" t="s">
        <v>92</v>
      </c>
      <c r="AX10095" s="18">
        <v>202425</v>
      </c>
      <c r="AY10095" s="191">
        <v>534</v>
      </c>
      <c r="AZ10095" s="191">
        <v>89.5</v>
      </c>
      <c r="BA10095" s="191">
        <v>4</v>
      </c>
      <c r="BB10095" s="191">
        <v>-135566.20834000001</v>
      </c>
    </row>
    <row r="10096" spans="48:54" x14ac:dyDescent="0.2">
      <c r="AV10096" s="191" t="str">
        <f t="shared" si="161"/>
        <v>536_RS_89.5_4_202425</v>
      </c>
      <c r="AW10096" s="191" t="s">
        <v>92</v>
      </c>
      <c r="AX10096" s="18">
        <v>202425</v>
      </c>
      <c r="AY10096" s="191">
        <v>536</v>
      </c>
      <c r="AZ10096" s="191">
        <v>89.5</v>
      </c>
      <c r="BA10096" s="191">
        <v>4</v>
      </c>
      <c r="BB10096" s="191">
        <v>-126831.57800000001</v>
      </c>
    </row>
    <row r="10097" spans="48:54" x14ac:dyDescent="0.2">
      <c r="AV10097" s="191" t="str">
        <f t="shared" si="161"/>
        <v>538_RS_89.5_4_202425</v>
      </c>
      <c r="AW10097" s="191" t="s">
        <v>92</v>
      </c>
      <c r="AX10097" s="18">
        <v>202425</v>
      </c>
      <c r="AY10097" s="191">
        <v>538</v>
      </c>
      <c r="AZ10097" s="191">
        <v>89.5</v>
      </c>
      <c r="BA10097" s="191">
        <v>4</v>
      </c>
      <c r="BB10097" s="191">
        <v>-100852.61774999999</v>
      </c>
    </row>
    <row r="10098" spans="48:54" x14ac:dyDescent="0.2">
      <c r="AV10098" s="191" t="str">
        <f t="shared" si="161"/>
        <v>540_RS_89.5_4_202425</v>
      </c>
      <c r="AW10098" s="191" t="s">
        <v>92</v>
      </c>
      <c r="AX10098" s="18">
        <v>202425</v>
      </c>
      <c r="AY10098" s="191">
        <v>540</v>
      </c>
      <c r="AZ10098" s="191">
        <v>89.5</v>
      </c>
      <c r="BA10098" s="191">
        <v>4</v>
      </c>
      <c r="BB10098" s="191">
        <v>-217307.12599999999</v>
      </c>
    </row>
    <row r="10099" spans="48:54" x14ac:dyDescent="0.2">
      <c r="AV10099" s="191" t="str">
        <f t="shared" si="161"/>
        <v>542_RS_89.5_4_202425</v>
      </c>
      <c r="AW10099" s="191" t="s">
        <v>92</v>
      </c>
      <c r="AX10099" s="18">
        <v>202425</v>
      </c>
      <c r="AY10099" s="191">
        <v>542</v>
      </c>
      <c r="AZ10099" s="191">
        <v>89.5</v>
      </c>
      <c r="BA10099" s="191">
        <v>4</v>
      </c>
      <c r="BB10099" s="191">
        <v>-62738.333120000003</v>
      </c>
    </row>
    <row r="10100" spans="48:54" x14ac:dyDescent="0.2">
      <c r="AV10100" s="191" t="str">
        <f t="shared" si="161"/>
        <v>544_RS_89.5_4_202425</v>
      </c>
      <c r="AW10100" s="191" t="s">
        <v>92</v>
      </c>
      <c r="AX10100" s="18">
        <v>202425</v>
      </c>
      <c r="AY10100" s="191">
        <v>544</v>
      </c>
      <c r="AZ10100" s="191">
        <v>89.5</v>
      </c>
      <c r="BA10100" s="191">
        <v>4</v>
      </c>
      <c r="BB10100" s="191">
        <v>-138792.21377</v>
      </c>
    </row>
    <row r="10101" spans="48:54" x14ac:dyDescent="0.2">
      <c r="AV10101" s="191" t="str">
        <f t="shared" si="161"/>
        <v>545_RS_89.5_4_202425</v>
      </c>
      <c r="AW10101" s="191" t="s">
        <v>92</v>
      </c>
      <c r="AX10101" s="18">
        <v>202425</v>
      </c>
      <c r="AY10101" s="191">
        <v>545</v>
      </c>
      <c r="AZ10101" s="191">
        <v>89.5</v>
      </c>
      <c r="BA10101" s="191">
        <v>4</v>
      </c>
      <c r="BB10101" s="191">
        <v>-72525.283250000008</v>
      </c>
    </row>
    <row r="10102" spans="48:54" x14ac:dyDescent="0.2">
      <c r="AV10102" s="191" t="str">
        <f t="shared" si="161"/>
        <v>546_RS_89.5_4_202425</v>
      </c>
      <c r="AW10102" s="191" t="s">
        <v>92</v>
      </c>
      <c r="AX10102" s="18">
        <v>202425</v>
      </c>
      <c r="AY10102" s="191">
        <v>546</v>
      </c>
      <c r="AZ10102" s="191">
        <v>89.5</v>
      </c>
      <c r="BA10102" s="191">
        <v>4</v>
      </c>
      <c r="BB10102" s="191">
        <v>-82205.687999999995</v>
      </c>
    </row>
    <row r="10103" spans="48:54" x14ac:dyDescent="0.2">
      <c r="AV10103" s="191" t="str">
        <f t="shared" si="161"/>
        <v>548_RS_89.5_4_202425</v>
      </c>
      <c r="AW10103" s="191" t="s">
        <v>92</v>
      </c>
      <c r="AX10103" s="18">
        <v>202425</v>
      </c>
      <c r="AY10103" s="191">
        <v>548</v>
      </c>
      <c r="AZ10103" s="191">
        <v>89.5</v>
      </c>
      <c r="BA10103" s="191">
        <v>4</v>
      </c>
      <c r="BB10103" s="191">
        <v>-56898.794699999999</v>
      </c>
    </row>
    <row r="10104" spans="48:54" x14ac:dyDescent="0.2">
      <c r="AV10104" s="191" t="str">
        <f t="shared" si="161"/>
        <v>550_RS_89.5_4_202425</v>
      </c>
      <c r="AW10104" s="191" t="s">
        <v>92</v>
      </c>
      <c r="AX10104" s="18">
        <v>202425</v>
      </c>
      <c r="AY10104" s="191">
        <v>550</v>
      </c>
      <c r="AZ10104" s="191">
        <v>89.5</v>
      </c>
      <c r="BA10104" s="191">
        <v>4</v>
      </c>
      <c r="BB10104" s="191">
        <v>-158443.22401000001</v>
      </c>
    </row>
    <row r="10105" spans="48:54" x14ac:dyDescent="0.2">
      <c r="AV10105" s="191" t="str">
        <f t="shared" si="161"/>
        <v>552_RS_89.5_4_202425</v>
      </c>
      <c r="AW10105" s="191" t="s">
        <v>92</v>
      </c>
      <c r="AX10105" s="18">
        <v>202425</v>
      </c>
      <c r="AY10105" s="191">
        <v>552</v>
      </c>
      <c r="AZ10105" s="191">
        <v>89.5</v>
      </c>
      <c r="BA10105" s="191">
        <v>4</v>
      </c>
      <c r="BB10105" s="191">
        <v>-341216.78229000006</v>
      </c>
    </row>
    <row r="10106" spans="48:54" x14ac:dyDescent="0.2">
      <c r="AV10106" s="191" t="str">
        <f t="shared" si="161"/>
        <v>562_RS_89.5_4_202425</v>
      </c>
      <c r="AW10106" s="191" t="s">
        <v>92</v>
      </c>
      <c r="AX10106" s="18">
        <v>202425</v>
      </c>
      <c r="AY10106" s="191">
        <v>562</v>
      </c>
      <c r="AZ10106" s="191">
        <v>89.5</v>
      </c>
      <c r="BA10106" s="191">
        <v>4</v>
      </c>
      <c r="BB10106" s="191">
        <v>-19890.904000000002</v>
      </c>
    </row>
    <row r="10107" spans="48:54" x14ac:dyDescent="0.2">
      <c r="AV10107" s="191" t="str">
        <f t="shared" si="161"/>
        <v>564_RS_89.5_4_202425</v>
      </c>
      <c r="AW10107" s="191" t="s">
        <v>92</v>
      </c>
      <c r="AX10107" s="18">
        <v>202425</v>
      </c>
      <c r="AY10107" s="191">
        <v>564</v>
      </c>
      <c r="AZ10107" s="191">
        <v>89.5</v>
      </c>
      <c r="BA10107" s="191">
        <v>4</v>
      </c>
      <c r="BB10107" s="191">
        <v>-21746.635899999997</v>
      </c>
    </row>
    <row r="10108" spans="48:54" x14ac:dyDescent="0.2">
      <c r="AV10108" s="191" t="str">
        <f t="shared" si="161"/>
        <v>566_RS_89.5_4_202425</v>
      </c>
      <c r="AW10108" s="191" t="s">
        <v>92</v>
      </c>
      <c r="AX10108" s="18">
        <v>202425</v>
      </c>
      <c r="AY10108" s="191">
        <v>566</v>
      </c>
      <c r="AZ10108" s="191">
        <v>89.5</v>
      </c>
      <c r="BA10108" s="191">
        <v>4</v>
      </c>
      <c r="BB10108" s="191">
        <v>-28949</v>
      </c>
    </row>
    <row r="10109" spans="48:54" x14ac:dyDescent="0.2">
      <c r="AV10109" s="191" t="str">
        <f t="shared" si="161"/>
        <v>568_RS_89.5_4_202425</v>
      </c>
      <c r="AW10109" s="191" t="s">
        <v>92</v>
      </c>
      <c r="AX10109" s="18">
        <v>202425</v>
      </c>
      <c r="AY10109" s="191">
        <v>568</v>
      </c>
      <c r="AZ10109" s="191">
        <v>89.5</v>
      </c>
      <c r="BA10109" s="191">
        <v>4</v>
      </c>
      <c r="BB10109" s="191">
        <v>-81650.104169999991</v>
      </c>
    </row>
    <row r="10110" spans="48:54" x14ac:dyDescent="0.2">
      <c r="AV10110" s="191" t="str">
        <f t="shared" si="161"/>
        <v>572_RS_89.5_4_202425</v>
      </c>
      <c r="AW10110" s="191" t="s">
        <v>92</v>
      </c>
      <c r="AX10110" s="18">
        <v>202425</v>
      </c>
      <c r="AY10110" s="191">
        <v>572</v>
      </c>
      <c r="AZ10110" s="191">
        <v>89.5</v>
      </c>
      <c r="BA10110" s="191">
        <v>4</v>
      </c>
      <c r="BB10110" s="191">
        <v>-1967.2209999999998</v>
      </c>
    </row>
    <row r="10111" spans="48:54" x14ac:dyDescent="0.2">
      <c r="AV10111" s="191" t="str">
        <f t="shared" si="161"/>
        <v>574_RS_89.5_4_202425</v>
      </c>
      <c r="AW10111" s="191" t="s">
        <v>92</v>
      </c>
      <c r="AX10111" s="18">
        <v>202425</v>
      </c>
      <c r="AY10111" s="191">
        <v>574</v>
      </c>
      <c r="AZ10111" s="191">
        <v>89.5</v>
      </c>
      <c r="BA10111" s="191">
        <v>4</v>
      </c>
      <c r="BB10111" s="191">
        <v>-981.68</v>
      </c>
    </row>
    <row r="10112" spans="48:54" x14ac:dyDescent="0.2">
      <c r="AV10112" s="191" t="str">
        <f t="shared" si="161"/>
        <v>576_RS_89.5_4_202425</v>
      </c>
      <c r="AW10112" s="191" t="s">
        <v>92</v>
      </c>
      <c r="AX10112" s="18">
        <v>202425</v>
      </c>
      <c r="AY10112" s="191">
        <v>576</v>
      </c>
      <c r="AZ10112" s="191">
        <v>89.5</v>
      </c>
      <c r="BA10112" s="191">
        <v>4</v>
      </c>
      <c r="BB10112" s="191">
        <v>-886.47199999999998</v>
      </c>
    </row>
    <row r="10113" spans="48:54" x14ac:dyDescent="0.2">
      <c r="AV10113" s="191" t="str">
        <f t="shared" si="161"/>
        <v>582_RS_89.5_4_202425</v>
      </c>
      <c r="AW10113" s="191" t="s">
        <v>92</v>
      </c>
      <c r="AX10113" s="18">
        <v>202425</v>
      </c>
      <c r="AY10113" s="191">
        <v>582</v>
      </c>
      <c r="AZ10113" s="191">
        <v>89.5</v>
      </c>
      <c r="BA10113" s="191">
        <v>4</v>
      </c>
      <c r="BB10113" s="191">
        <v>-4510.37842</v>
      </c>
    </row>
    <row r="10114" spans="48:54" x14ac:dyDescent="0.2">
      <c r="AV10114" s="191" t="str">
        <f t="shared" si="161"/>
        <v>584_RS_89.5_4_202425</v>
      </c>
      <c r="AW10114" s="191" t="s">
        <v>92</v>
      </c>
      <c r="AX10114" s="18">
        <v>202425</v>
      </c>
      <c r="AY10114" s="191">
        <v>584</v>
      </c>
      <c r="AZ10114" s="191">
        <v>89.5</v>
      </c>
      <c r="BA10114" s="191">
        <v>4</v>
      </c>
      <c r="BB10114" s="191">
        <v>-4715</v>
      </c>
    </row>
    <row r="10115" spans="48:54" x14ac:dyDescent="0.2">
      <c r="AV10115" s="191" t="str">
        <f t="shared" si="161"/>
        <v>586_RS_89.5_4_202425</v>
      </c>
      <c r="AW10115" s="191" t="s">
        <v>92</v>
      </c>
      <c r="AX10115" s="18">
        <v>202425</v>
      </c>
      <c r="AY10115" s="191">
        <v>586</v>
      </c>
      <c r="AZ10115" s="191">
        <v>89.5</v>
      </c>
      <c r="BA10115" s="191">
        <v>4</v>
      </c>
      <c r="BB10115" s="191">
        <v>-6223.9249999999993</v>
      </c>
    </row>
    <row r="10116" spans="48:54" x14ac:dyDescent="0.2">
      <c r="AV10116" s="191" t="str">
        <f t="shared" ref="AV10116:AV10179" si="162">AY10116&amp;"_"&amp;AW10116&amp;"_"&amp;AZ10116&amp;"_"&amp;BA10116&amp;"_"&amp;AX10116</f>
        <v>512_RS_89.5_5_202425</v>
      </c>
      <c r="AW10116" s="191" t="s">
        <v>92</v>
      </c>
      <c r="AX10116" s="18">
        <v>202425</v>
      </c>
      <c r="AY10116" s="191">
        <v>512</v>
      </c>
      <c r="AZ10116" s="191">
        <v>89.5</v>
      </c>
      <c r="BA10116" s="191">
        <v>5</v>
      </c>
      <c r="BB10116" s="191">
        <v>-57380.234000000004</v>
      </c>
    </row>
    <row r="10117" spans="48:54" x14ac:dyDescent="0.2">
      <c r="AV10117" s="191" t="str">
        <f t="shared" si="162"/>
        <v>514_RS_89.5_5_202425</v>
      </c>
      <c r="AW10117" s="191" t="s">
        <v>92</v>
      </c>
      <c r="AX10117" s="18">
        <v>202425</v>
      </c>
      <c r="AY10117" s="191">
        <v>514</v>
      </c>
      <c r="AZ10117" s="191">
        <v>89.5</v>
      </c>
      <c r="BA10117" s="191">
        <v>5</v>
      </c>
      <c r="BB10117" s="191">
        <v>-142232.26012000002</v>
      </c>
    </row>
    <row r="10118" spans="48:54" x14ac:dyDescent="0.2">
      <c r="AV10118" s="191" t="str">
        <f t="shared" si="162"/>
        <v>516_RS_89.5_5_202425</v>
      </c>
      <c r="AW10118" s="191" t="s">
        <v>92</v>
      </c>
      <c r="AX10118" s="18">
        <v>202425</v>
      </c>
      <c r="AY10118" s="191">
        <v>516</v>
      </c>
      <c r="AZ10118" s="191">
        <v>89.5</v>
      </c>
      <c r="BA10118" s="191">
        <v>5</v>
      </c>
      <c r="BB10118" s="191">
        <v>-96680.652000000002</v>
      </c>
    </row>
    <row r="10119" spans="48:54" x14ac:dyDescent="0.2">
      <c r="AV10119" s="191" t="str">
        <f t="shared" si="162"/>
        <v>518_RS_89.5_5_202425</v>
      </c>
      <c r="AW10119" s="191" t="s">
        <v>92</v>
      </c>
      <c r="AX10119" s="18">
        <v>202425</v>
      </c>
      <c r="AY10119" s="191">
        <v>518</v>
      </c>
      <c r="AZ10119" s="191">
        <v>89.5</v>
      </c>
      <c r="BA10119" s="191">
        <v>5</v>
      </c>
      <c r="BB10119" s="191">
        <v>-79752.590960000001</v>
      </c>
    </row>
    <row r="10120" spans="48:54" x14ac:dyDescent="0.2">
      <c r="AV10120" s="191" t="str">
        <f t="shared" si="162"/>
        <v>520_RS_89.5_5_202425</v>
      </c>
      <c r="AW10120" s="191" t="s">
        <v>92</v>
      </c>
      <c r="AX10120" s="18">
        <v>202425</v>
      </c>
      <c r="AY10120" s="191">
        <v>520</v>
      </c>
      <c r="AZ10120" s="191">
        <v>89.5</v>
      </c>
      <c r="BA10120" s="191">
        <v>5</v>
      </c>
      <c r="BB10120" s="191">
        <v>-101171.11928</v>
      </c>
    </row>
    <row r="10121" spans="48:54" x14ac:dyDescent="0.2">
      <c r="AV10121" s="191" t="str">
        <f t="shared" si="162"/>
        <v>522_RS_89.5_5_202425</v>
      </c>
      <c r="AW10121" s="191" t="s">
        <v>92</v>
      </c>
      <c r="AX10121" s="18">
        <v>202425</v>
      </c>
      <c r="AY10121" s="191">
        <v>522</v>
      </c>
      <c r="AZ10121" s="191">
        <v>89.5</v>
      </c>
      <c r="BA10121" s="191">
        <v>5</v>
      </c>
      <c r="BB10121" s="191">
        <v>-106461.20620999999</v>
      </c>
    </row>
    <row r="10122" spans="48:54" x14ac:dyDescent="0.2">
      <c r="AV10122" s="191" t="str">
        <f t="shared" si="162"/>
        <v>524_RS_89.5_5_202425</v>
      </c>
      <c r="AW10122" s="191" t="s">
        <v>92</v>
      </c>
      <c r="AX10122" s="18">
        <v>202425</v>
      </c>
      <c r="AY10122" s="191">
        <v>524</v>
      </c>
      <c r="AZ10122" s="191">
        <v>89.5</v>
      </c>
      <c r="BA10122" s="191">
        <v>5</v>
      </c>
      <c r="BB10122" s="191">
        <v>-102147.035989</v>
      </c>
    </row>
    <row r="10123" spans="48:54" x14ac:dyDescent="0.2">
      <c r="AV10123" s="191" t="str">
        <f t="shared" si="162"/>
        <v>526_RS_89.5_5_202425</v>
      </c>
      <c r="AW10123" s="191" t="s">
        <v>92</v>
      </c>
      <c r="AX10123" s="18">
        <v>202425</v>
      </c>
      <c r="AY10123" s="191">
        <v>526</v>
      </c>
      <c r="AZ10123" s="191">
        <v>89.5</v>
      </c>
      <c r="BA10123" s="191">
        <v>5</v>
      </c>
      <c r="BB10123" s="191">
        <v>-46536.307160000004</v>
      </c>
    </row>
    <row r="10124" spans="48:54" x14ac:dyDescent="0.2">
      <c r="AV10124" s="191" t="str">
        <f t="shared" si="162"/>
        <v>528_RS_89.5_5_202425</v>
      </c>
      <c r="AW10124" s="191" t="s">
        <v>92</v>
      </c>
      <c r="AX10124" s="18">
        <v>202425</v>
      </c>
      <c r="AY10124" s="191">
        <v>528</v>
      </c>
      <c r="AZ10124" s="191">
        <v>89.5</v>
      </c>
      <c r="BA10124" s="191">
        <v>5</v>
      </c>
      <c r="BB10124" s="191">
        <v>-83862</v>
      </c>
    </row>
    <row r="10125" spans="48:54" x14ac:dyDescent="0.2">
      <c r="AV10125" s="191" t="str">
        <f t="shared" si="162"/>
        <v>530_RS_89.5_5_202425</v>
      </c>
      <c r="AW10125" s="191" t="s">
        <v>92</v>
      </c>
      <c r="AX10125" s="18">
        <v>202425</v>
      </c>
      <c r="AY10125" s="191">
        <v>530</v>
      </c>
      <c r="AZ10125" s="191">
        <v>89.5</v>
      </c>
      <c r="BA10125" s="191">
        <v>5</v>
      </c>
      <c r="BB10125" s="191">
        <v>-151992.02181000001</v>
      </c>
    </row>
    <row r="10126" spans="48:54" x14ac:dyDescent="0.2">
      <c r="AV10126" s="191" t="str">
        <f t="shared" si="162"/>
        <v>532_RS_89.5_5_202425</v>
      </c>
      <c r="AW10126" s="191" t="s">
        <v>92</v>
      </c>
      <c r="AX10126" s="18">
        <v>202425</v>
      </c>
      <c r="AY10126" s="191">
        <v>532</v>
      </c>
      <c r="AZ10126" s="191">
        <v>89.5</v>
      </c>
      <c r="BA10126" s="191">
        <v>5</v>
      </c>
      <c r="BB10126" s="191">
        <v>-224007.63556000002</v>
      </c>
    </row>
    <row r="10127" spans="48:54" x14ac:dyDescent="0.2">
      <c r="AV10127" s="191" t="str">
        <f t="shared" si="162"/>
        <v>534_RS_89.5_5_202425</v>
      </c>
      <c r="AW10127" s="191" t="s">
        <v>92</v>
      </c>
      <c r="AX10127" s="18">
        <v>202425</v>
      </c>
      <c r="AY10127" s="191">
        <v>534</v>
      </c>
      <c r="AZ10127" s="191">
        <v>89.5</v>
      </c>
      <c r="BA10127" s="191">
        <v>5</v>
      </c>
      <c r="BB10127" s="191">
        <v>-135566.20834000001</v>
      </c>
    </row>
    <row r="10128" spans="48:54" x14ac:dyDescent="0.2">
      <c r="AV10128" s="191" t="str">
        <f t="shared" si="162"/>
        <v>536_RS_89.5_5_202425</v>
      </c>
      <c r="AW10128" s="191" t="s">
        <v>92</v>
      </c>
      <c r="AX10128" s="18">
        <v>202425</v>
      </c>
      <c r="AY10128" s="191">
        <v>536</v>
      </c>
      <c r="AZ10128" s="191">
        <v>89.5</v>
      </c>
      <c r="BA10128" s="191">
        <v>5</v>
      </c>
      <c r="BB10128" s="191">
        <v>-126831.57800000001</v>
      </c>
    </row>
    <row r="10129" spans="48:54" x14ac:dyDescent="0.2">
      <c r="AV10129" s="191" t="str">
        <f t="shared" si="162"/>
        <v>538_RS_89.5_5_202425</v>
      </c>
      <c r="AW10129" s="191" t="s">
        <v>92</v>
      </c>
      <c r="AX10129" s="18">
        <v>202425</v>
      </c>
      <c r="AY10129" s="191">
        <v>538</v>
      </c>
      <c r="AZ10129" s="191">
        <v>89.5</v>
      </c>
      <c r="BA10129" s="191">
        <v>5</v>
      </c>
      <c r="BB10129" s="191">
        <v>-100852.61774999999</v>
      </c>
    </row>
    <row r="10130" spans="48:54" x14ac:dyDescent="0.2">
      <c r="AV10130" s="191" t="str">
        <f t="shared" si="162"/>
        <v>540_RS_89.5_5_202425</v>
      </c>
      <c r="AW10130" s="191" t="s">
        <v>92</v>
      </c>
      <c r="AX10130" s="18">
        <v>202425</v>
      </c>
      <c r="AY10130" s="191">
        <v>540</v>
      </c>
      <c r="AZ10130" s="191">
        <v>89.5</v>
      </c>
      <c r="BA10130" s="191">
        <v>5</v>
      </c>
      <c r="BB10130" s="191">
        <v>-217307.12599999999</v>
      </c>
    </row>
    <row r="10131" spans="48:54" x14ac:dyDescent="0.2">
      <c r="AV10131" s="191" t="str">
        <f t="shared" si="162"/>
        <v>542_RS_89.5_5_202425</v>
      </c>
      <c r="AW10131" s="191" t="s">
        <v>92</v>
      </c>
      <c r="AX10131" s="18">
        <v>202425</v>
      </c>
      <c r="AY10131" s="191">
        <v>542</v>
      </c>
      <c r="AZ10131" s="191">
        <v>89.5</v>
      </c>
      <c r="BA10131" s="191">
        <v>5</v>
      </c>
      <c r="BB10131" s="191">
        <v>-62738.333120000003</v>
      </c>
    </row>
    <row r="10132" spans="48:54" x14ac:dyDescent="0.2">
      <c r="AV10132" s="191" t="str">
        <f t="shared" si="162"/>
        <v>544_RS_89.5_5_202425</v>
      </c>
      <c r="AW10132" s="191" t="s">
        <v>92</v>
      </c>
      <c r="AX10132" s="18">
        <v>202425</v>
      </c>
      <c r="AY10132" s="191">
        <v>544</v>
      </c>
      <c r="AZ10132" s="191">
        <v>89.5</v>
      </c>
      <c r="BA10132" s="191">
        <v>5</v>
      </c>
      <c r="BB10132" s="191">
        <v>-138792.21377</v>
      </c>
    </row>
    <row r="10133" spans="48:54" x14ac:dyDescent="0.2">
      <c r="AV10133" s="191" t="str">
        <f t="shared" si="162"/>
        <v>545_RS_89.5_5_202425</v>
      </c>
      <c r="AW10133" s="191" t="s">
        <v>92</v>
      </c>
      <c r="AX10133" s="18">
        <v>202425</v>
      </c>
      <c r="AY10133" s="191">
        <v>545</v>
      </c>
      <c r="AZ10133" s="191">
        <v>89.5</v>
      </c>
      <c r="BA10133" s="191">
        <v>5</v>
      </c>
      <c r="BB10133" s="191">
        <v>-72525.283250000008</v>
      </c>
    </row>
    <row r="10134" spans="48:54" x14ac:dyDescent="0.2">
      <c r="AV10134" s="191" t="str">
        <f t="shared" si="162"/>
        <v>546_RS_89.5_5_202425</v>
      </c>
      <c r="AW10134" s="191" t="s">
        <v>92</v>
      </c>
      <c r="AX10134" s="18">
        <v>202425</v>
      </c>
      <c r="AY10134" s="191">
        <v>546</v>
      </c>
      <c r="AZ10134" s="191">
        <v>89.5</v>
      </c>
      <c r="BA10134" s="191">
        <v>5</v>
      </c>
      <c r="BB10134" s="191">
        <v>-82205.687999999995</v>
      </c>
    </row>
    <row r="10135" spans="48:54" x14ac:dyDescent="0.2">
      <c r="AV10135" s="191" t="str">
        <f t="shared" si="162"/>
        <v>548_RS_89.5_5_202425</v>
      </c>
      <c r="AW10135" s="191" t="s">
        <v>92</v>
      </c>
      <c r="AX10135" s="18">
        <v>202425</v>
      </c>
      <c r="AY10135" s="191">
        <v>548</v>
      </c>
      <c r="AZ10135" s="191">
        <v>89.5</v>
      </c>
      <c r="BA10135" s="191">
        <v>5</v>
      </c>
      <c r="BB10135" s="191">
        <v>-56898.794699999999</v>
      </c>
    </row>
    <row r="10136" spans="48:54" x14ac:dyDescent="0.2">
      <c r="AV10136" s="191" t="str">
        <f t="shared" si="162"/>
        <v>550_RS_89.5_5_202425</v>
      </c>
      <c r="AW10136" s="191" t="s">
        <v>92</v>
      </c>
      <c r="AX10136" s="18">
        <v>202425</v>
      </c>
      <c r="AY10136" s="191">
        <v>550</v>
      </c>
      <c r="AZ10136" s="191">
        <v>89.5</v>
      </c>
      <c r="BA10136" s="191">
        <v>5</v>
      </c>
      <c r="BB10136" s="191">
        <v>-158443.22401000001</v>
      </c>
    </row>
    <row r="10137" spans="48:54" x14ac:dyDescent="0.2">
      <c r="AV10137" s="191" t="str">
        <f t="shared" si="162"/>
        <v>552_RS_89.5_5_202425</v>
      </c>
      <c r="AW10137" s="191" t="s">
        <v>92</v>
      </c>
      <c r="AX10137" s="18">
        <v>202425</v>
      </c>
      <c r="AY10137" s="191">
        <v>552</v>
      </c>
      <c r="AZ10137" s="191">
        <v>89.5</v>
      </c>
      <c r="BA10137" s="191">
        <v>5</v>
      </c>
      <c r="BB10137" s="191">
        <v>-341216.78229000006</v>
      </c>
    </row>
    <row r="10138" spans="48:54" x14ac:dyDescent="0.2">
      <c r="AV10138" s="191" t="str">
        <f t="shared" si="162"/>
        <v>562_RS_89.5_5_202425</v>
      </c>
      <c r="AW10138" s="191" t="s">
        <v>92</v>
      </c>
      <c r="AX10138" s="18">
        <v>202425</v>
      </c>
      <c r="AY10138" s="191">
        <v>562</v>
      </c>
      <c r="AZ10138" s="191">
        <v>89.5</v>
      </c>
      <c r="BA10138" s="191">
        <v>5</v>
      </c>
      <c r="BB10138" s="191">
        <v>-19890.904000000002</v>
      </c>
    </row>
    <row r="10139" spans="48:54" x14ac:dyDescent="0.2">
      <c r="AV10139" s="191" t="str">
        <f t="shared" si="162"/>
        <v>564_RS_89.5_5_202425</v>
      </c>
      <c r="AW10139" s="191" t="s">
        <v>92</v>
      </c>
      <c r="AX10139" s="18">
        <v>202425</v>
      </c>
      <c r="AY10139" s="191">
        <v>564</v>
      </c>
      <c r="AZ10139" s="191">
        <v>89.5</v>
      </c>
      <c r="BA10139" s="191">
        <v>5</v>
      </c>
      <c r="BB10139" s="191">
        <v>-21746.635899999997</v>
      </c>
    </row>
    <row r="10140" spans="48:54" x14ac:dyDescent="0.2">
      <c r="AV10140" s="191" t="str">
        <f t="shared" si="162"/>
        <v>566_RS_89.5_5_202425</v>
      </c>
      <c r="AW10140" s="191" t="s">
        <v>92</v>
      </c>
      <c r="AX10140" s="18">
        <v>202425</v>
      </c>
      <c r="AY10140" s="191">
        <v>566</v>
      </c>
      <c r="AZ10140" s="191">
        <v>89.5</v>
      </c>
      <c r="BA10140" s="191">
        <v>5</v>
      </c>
      <c r="BB10140" s="191">
        <v>-28949</v>
      </c>
    </row>
    <row r="10141" spans="48:54" x14ac:dyDescent="0.2">
      <c r="AV10141" s="191" t="str">
        <f t="shared" si="162"/>
        <v>568_RS_89.5_5_202425</v>
      </c>
      <c r="AW10141" s="191" t="s">
        <v>92</v>
      </c>
      <c r="AX10141" s="18">
        <v>202425</v>
      </c>
      <c r="AY10141" s="191">
        <v>568</v>
      </c>
      <c r="AZ10141" s="191">
        <v>89.5</v>
      </c>
      <c r="BA10141" s="191">
        <v>5</v>
      </c>
      <c r="BB10141" s="191">
        <v>-81650.104169999991</v>
      </c>
    </row>
    <row r="10142" spans="48:54" x14ac:dyDescent="0.2">
      <c r="AV10142" s="191" t="str">
        <f t="shared" si="162"/>
        <v>572_RS_89.5_5_202425</v>
      </c>
      <c r="AW10142" s="191" t="s">
        <v>92</v>
      </c>
      <c r="AX10142" s="18">
        <v>202425</v>
      </c>
      <c r="AY10142" s="191">
        <v>572</v>
      </c>
      <c r="AZ10142" s="191">
        <v>89.5</v>
      </c>
      <c r="BA10142" s="191">
        <v>5</v>
      </c>
      <c r="BB10142" s="191">
        <v>-1967.2209999999998</v>
      </c>
    </row>
    <row r="10143" spans="48:54" x14ac:dyDescent="0.2">
      <c r="AV10143" s="191" t="str">
        <f t="shared" si="162"/>
        <v>574_RS_89.5_5_202425</v>
      </c>
      <c r="AW10143" s="191" t="s">
        <v>92</v>
      </c>
      <c r="AX10143" s="18">
        <v>202425</v>
      </c>
      <c r="AY10143" s="191">
        <v>574</v>
      </c>
      <c r="AZ10143" s="191">
        <v>89.5</v>
      </c>
      <c r="BA10143" s="191">
        <v>5</v>
      </c>
      <c r="BB10143" s="191">
        <v>-981.68</v>
      </c>
    </row>
    <row r="10144" spans="48:54" x14ac:dyDescent="0.2">
      <c r="AV10144" s="191" t="str">
        <f t="shared" si="162"/>
        <v>576_RS_89.5_5_202425</v>
      </c>
      <c r="AW10144" s="191" t="s">
        <v>92</v>
      </c>
      <c r="AX10144" s="18">
        <v>202425</v>
      </c>
      <c r="AY10144" s="191">
        <v>576</v>
      </c>
      <c r="AZ10144" s="191">
        <v>89.5</v>
      </c>
      <c r="BA10144" s="191">
        <v>5</v>
      </c>
      <c r="BB10144" s="191">
        <v>-886.47199999999998</v>
      </c>
    </row>
    <row r="10145" spans="48:54" x14ac:dyDescent="0.2">
      <c r="AV10145" s="191" t="str">
        <f t="shared" si="162"/>
        <v>582_RS_89.5_5_202425</v>
      </c>
      <c r="AW10145" s="191" t="s">
        <v>92</v>
      </c>
      <c r="AX10145" s="18">
        <v>202425</v>
      </c>
      <c r="AY10145" s="191">
        <v>582</v>
      </c>
      <c r="AZ10145" s="191">
        <v>89.5</v>
      </c>
      <c r="BA10145" s="191">
        <v>5</v>
      </c>
      <c r="BB10145" s="191">
        <v>-4510.37842</v>
      </c>
    </row>
    <row r="10146" spans="48:54" x14ac:dyDescent="0.2">
      <c r="AV10146" s="191" t="str">
        <f t="shared" si="162"/>
        <v>584_RS_89.5_5_202425</v>
      </c>
      <c r="AW10146" s="191" t="s">
        <v>92</v>
      </c>
      <c r="AX10146" s="18">
        <v>202425</v>
      </c>
      <c r="AY10146" s="191">
        <v>584</v>
      </c>
      <c r="AZ10146" s="191">
        <v>89.5</v>
      </c>
      <c r="BA10146" s="191">
        <v>5</v>
      </c>
      <c r="BB10146" s="191">
        <v>-4715</v>
      </c>
    </row>
    <row r="10147" spans="48:54" x14ac:dyDescent="0.2">
      <c r="AV10147" s="191" t="str">
        <f t="shared" si="162"/>
        <v>586_RS_89.5_5_202425</v>
      </c>
      <c r="AW10147" s="191" t="s">
        <v>92</v>
      </c>
      <c r="AX10147" s="18">
        <v>202425</v>
      </c>
      <c r="AY10147" s="191">
        <v>586</v>
      </c>
      <c r="AZ10147" s="191">
        <v>89.5</v>
      </c>
      <c r="BA10147" s="191">
        <v>5</v>
      </c>
      <c r="BB10147" s="191">
        <v>-6223.9249999999993</v>
      </c>
    </row>
    <row r="10148" spans="48:54" x14ac:dyDescent="0.2">
      <c r="AV10148" s="191" t="str">
        <f t="shared" si="162"/>
        <v>512_RS_90_4_202425</v>
      </c>
      <c r="AW10148" s="191" t="s">
        <v>92</v>
      </c>
      <c r="AX10148" s="18">
        <v>202425</v>
      </c>
      <c r="AY10148" s="191">
        <v>512</v>
      </c>
      <c r="AZ10148" s="191">
        <v>90</v>
      </c>
      <c r="BA10148" s="191">
        <v>4</v>
      </c>
      <c r="BB10148" s="191">
        <v>174205.38400000002</v>
      </c>
    </row>
    <row r="10149" spans="48:54" x14ac:dyDescent="0.2">
      <c r="AV10149" s="191" t="str">
        <f t="shared" si="162"/>
        <v>514_RS_90_4_202425</v>
      </c>
      <c r="AW10149" s="191" t="s">
        <v>92</v>
      </c>
      <c r="AX10149" s="18">
        <v>202425</v>
      </c>
      <c r="AY10149" s="191">
        <v>514</v>
      </c>
      <c r="AZ10149" s="191">
        <v>90</v>
      </c>
      <c r="BA10149" s="191">
        <v>4</v>
      </c>
      <c r="BB10149" s="191">
        <v>324775.16800081939</v>
      </c>
    </row>
    <row r="10150" spans="48:54" x14ac:dyDescent="0.2">
      <c r="AV10150" s="191" t="str">
        <f t="shared" si="162"/>
        <v>516_RS_90_4_202425</v>
      </c>
      <c r="AW10150" s="191" t="s">
        <v>92</v>
      </c>
      <c r="AX10150" s="18">
        <v>202425</v>
      </c>
      <c r="AY10150" s="191">
        <v>516</v>
      </c>
      <c r="AZ10150" s="191">
        <v>90</v>
      </c>
      <c r="BA10150" s="191">
        <v>4</v>
      </c>
      <c r="BB10150" s="191">
        <v>280512.76761867496</v>
      </c>
    </row>
    <row r="10151" spans="48:54" x14ac:dyDescent="0.2">
      <c r="AV10151" s="191" t="str">
        <f t="shared" si="162"/>
        <v>518_RS_90_4_202425</v>
      </c>
      <c r="AW10151" s="191" t="s">
        <v>92</v>
      </c>
      <c r="AX10151" s="18">
        <v>202425</v>
      </c>
      <c r="AY10151" s="191">
        <v>518</v>
      </c>
      <c r="AZ10151" s="191">
        <v>90</v>
      </c>
      <c r="BA10151" s="191">
        <v>4</v>
      </c>
      <c r="BB10151" s="191">
        <v>250138.44220818102</v>
      </c>
    </row>
    <row r="10152" spans="48:54" x14ac:dyDescent="0.2">
      <c r="AV10152" s="191" t="str">
        <f t="shared" si="162"/>
        <v>520_RS_90_4_202425</v>
      </c>
      <c r="AW10152" s="191" t="s">
        <v>92</v>
      </c>
      <c r="AX10152" s="18">
        <v>202425</v>
      </c>
      <c r="AY10152" s="191">
        <v>520</v>
      </c>
      <c r="AZ10152" s="191">
        <v>90</v>
      </c>
      <c r="BA10152" s="191">
        <v>4</v>
      </c>
      <c r="BB10152" s="191">
        <v>359818.98572000011</v>
      </c>
    </row>
    <row r="10153" spans="48:54" x14ac:dyDescent="0.2">
      <c r="AV10153" s="191" t="str">
        <f t="shared" si="162"/>
        <v>522_RS_90_4_202425</v>
      </c>
      <c r="AW10153" s="191" t="s">
        <v>92</v>
      </c>
      <c r="AX10153" s="18">
        <v>202425</v>
      </c>
      <c r="AY10153" s="191">
        <v>522</v>
      </c>
      <c r="AZ10153" s="191">
        <v>90</v>
      </c>
      <c r="BA10153" s="191">
        <v>4</v>
      </c>
      <c r="BB10153" s="191">
        <v>313151.0789083002</v>
      </c>
    </row>
    <row r="10154" spans="48:54" x14ac:dyDescent="0.2">
      <c r="AV10154" s="191" t="str">
        <f t="shared" si="162"/>
        <v>524_RS_90_4_202425</v>
      </c>
      <c r="AW10154" s="191" t="s">
        <v>92</v>
      </c>
      <c r="AX10154" s="18">
        <v>202425</v>
      </c>
      <c r="AY10154" s="191">
        <v>524</v>
      </c>
      <c r="AZ10154" s="191">
        <v>90</v>
      </c>
      <c r="BA10154" s="191">
        <v>4</v>
      </c>
      <c r="BB10154" s="191">
        <v>339078.78724909137</v>
      </c>
    </row>
    <row r="10155" spans="48:54" x14ac:dyDescent="0.2">
      <c r="AV10155" s="191" t="str">
        <f t="shared" si="162"/>
        <v>526_RS_90_4_202425</v>
      </c>
      <c r="AW10155" s="191" t="s">
        <v>92</v>
      </c>
      <c r="AX10155" s="18">
        <v>202425</v>
      </c>
      <c r="AY10155" s="191">
        <v>526</v>
      </c>
      <c r="AZ10155" s="191">
        <v>90</v>
      </c>
      <c r="BA10155" s="191">
        <v>4</v>
      </c>
      <c r="BB10155" s="191">
        <v>193538.22234000001</v>
      </c>
    </row>
    <row r="10156" spans="48:54" x14ac:dyDescent="0.2">
      <c r="AV10156" s="191" t="str">
        <f t="shared" si="162"/>
        <v>528_RS_90_4_202425</v>
      </c>
      <c r="AW10156" s="191" t="s">
        <v>92</v>
      </c>
      <c r="AX10156" s="18">
        <v>202425</v>
      </c>
      <c r="AY10156" s="191">
        <v>528</v>
      </c>
      <c r="AZ10156" s="191">
        <v>90</v>
      </c>
      <c r="BA10156" s="191">
        <v>4</v>
      </c>
      <c r="BB10156" s="191">
        <v>308180.82199999999</v>
      </c>
    </row>
    <row r="10157" spans="48:54" x14ac:dyDescent="0.2">
      <c r="AV10157" s="191" t="str">
        <f t="shared" si="162"/>
        <v>530_RS_90_4_202425</v>
      </c>
      <c r="AW10157" s="191" t="s">
        <v>92</v>
      </c>
      <c r="AX10157" s="18">
        <v>202425</v>
      </c>
      <c r="AY10157" s="191">
        <v>530</v>
      </c>
      <c r="AZ10157" s="191">
        <v>90</v>
      </c>
      <c r="BA10157" s="191">
        <v>4</v>
      </c>
      <c r="BB10157" s="191">
        <v>467158.23616999999</v>
      </c>
    </row>
    <row r="10158" spans="48:54" x14ac:dyDescent="0.2">
      <c r="AV10158" s="191" t="str">
        <f t="shared" si="162"/>
        <v>532_RS_90_4_202425</v>
      </c>
      <c r="AW10158" s="191" t="s">
        <v>92</v>
      </c>
      <c r="AX10158" s="18">
        <v>202425</v>
      </c>
      <c r="AY10158" s="191">
        <v>532</v>
      </c>
      <c r="AZ10158" s="191">
        <v>90</v>
      </c>
      <c r="BA10158" s="191">
        <v>4</v>
      </c>
      <c r="BB10158" s="191">
        <v>566558.69564999989</v>
      </c>
    </row>
    <row r="10159" spans="48:54" x14ac:dyDescent="0.2">
      <c r="AV10159" s="191" t="str">
        <f t="shared" si="162"/>
        <v>534_RS_90_4_202425</v>
      </c>
      <c r="AW10159" s="191" t="s">
        <v>92</v>
      </c>
      <c r="AX10159" s="18">
        <v>202425</v>
      </c>
      <c r="AY10159" s="191">
        <v>534</v>
      </c>
      <c r="AZ10159" s="191">
        <v>90</v>
      </c>
      <c r="BA10159" s="191">
        <v>4</v>
      </c>
      <c r="BB10159" s="191">
        <v>375420.46794999996</v>
      </c>
    </row>
    <row r="10160" spans="48:54" x14ac:dyDescent="0.2">
      <c r="AV10160" s="191" t="str">
        <f t="shared" si="162"/>
        <v>536_RS_90_4_202425</v>
      </c>
      <c r="AW10160" s="191" t="s">
        <v>92</v>
      </c>
      <c r="AX10160" s="18">
        <v>202425</v>
      </c>
      <c r="AY10160" s="191">
        <v>536</v>
      </c>
      <c r="AZ10160" s="191">
        <v>90</v>
      </c>
      <c r="BA10160" s="191">
        <v>4</v>
      </c>
      <c r="BB10160" s="191">
        <v>340873.31900000002</v>
      </c>
    </row>
    <row r="10161" spans="48:54" x14ac:dyDescent="0.2">
      <c r="AV10161" s="191" t="str">
        <f t="shared" si="162"/>
        <v>538_RS_90_4_202425</v>
      </c>
      <c r="AW10161" s="191" t="s">
        <v>92</v>
      </c>
      <c r="AX10161" s="18">
        <v>202425</v>
      </c>
      <c r="AY10161" s="191">
        <v>538</v>
      </c>
      <c r="AZ10161" s="191">
        <v>90</v>
      </c>
      <c r="BA10161" s="191">
        <v>4</v>
      </c>
      <c r="BB10161" s="191">
        <v>309828.51059962466</v>
      </c>
    </row>
    <row r="10162" spans="48:54" x14ac:dyDescent="0.2">
      <c r="AV10162" s="191" t="str">
        <f t="shared" si="162"/>
        <v>540_RS_90_4_202425</v>
      </c>
      <c r="AW10162" s="191" t="s">
        <v>92</v>
      </c>
      <c r="AX10162" s="18">
        <v>202425</v>
      </c>
      <c r="AY10162" s="191">
        <v>540</v>
      </c>
      <c r="AZ10162" s="191">
        <v>90</v>
      </c>
      <c r="BA10162" s="191">
        <v>4</v>
      </c>
      <c r="BB10162" s="191">
        <v>602296.68200000003</v>
      </c>
    </row>
    <row r="10163" spans="48:54" x14ac:dyDescent="0.2">
      <c r="AV10163" s="191" t="str">
        <f t="shared" si="162"/>
        <v>542_RS_90_4_202425</v>
      </c>
      <c r="AW10163" s="191" t="s">
        <v>92</v>
      </c>
      <c r="AX10163" s="18">
        <v>202425</v>
      </c>
      <c r="AY10163" s="191">
        <v>542</v>
      </c>
      <c r="AZ10163" s="191">
        <v>90</v>
      </c>
      <c r="BA10163" s="191">
        <v>4</v>
      </c>
      <c r="BB10163" s="191">
        <v>157186.47100425497</v>
      </c>
    </row>
    <row r="10164" spans="48:54" x14ac:dyDescent="0.2">
      <c r="AV10164" s="191" t="str">
        <f t="shared" si="162"/>
        <v>544_RS_90_4_202425</v>
      </c>
      <c r="AW10164" s="191" t="s">
        <v>92</v>
      </c>
      <c r="AX10164" s="18">
        <v>202425</v>
      </c>
      <c r="AY10164" s="191">
        <v>544</v>
      </c>
      <c r="AZ10164" s="191">
        <v>90</v>
      </c>
      <c r="BA10164" s="191">
        <v>4</v>
      </c>
      <c r="BB10164" s="191">
        <v>438295.43627016759</v>
      </c>
    </row>
    <row r="10165" spans="48:54" x14ac:dyDescent="0.2">
      <c r="AV10165" s="191" t="str">
        <f t="shared" si="162"/>
        <v>545_RS_90_4_202425</v>
      </c>
      <c r="AW10165" s="191" t="s">
        <v>92</v>
      </c>
      <c r="AX10165" s="18">
        <v>202425</v>
      </c>
      <c r="AY10165" s="191">
        <v>545</v>
      </c>
      <c r="AZ10165" s="191">
        <v>90</v>
      </c>
      <c r="BA10165" s="191">
        <v>4</v>
      </c>
      <c r="BB10165" s="191">
        <v>175430.07989210932</v>
      </c>
    </row>
    <row r="10166" spans="48:54" x14ac:dyDescent="0.2">
      <c r="AV10166" s="191" t="str">
        <f t="shared" si="162"/>
        <v>546_RS_90_4_202425</v>
      </c>
      <c r="AW10166" s="191" t="s">
        <v>92</v>
      </c>
      <c r="AX10166" s="18">
        <v>202425</v>
      </c>
      <c r="AY10166" s="191">
        <v>546</v>
      </c>
      <c r="AZ10166" s="191">
        <v>90</v>
      </c>
      <c r="BA10166" s="191">
        <v>4</v>
      </c>
      <c r="BB10166" s="191">
        <v>220767.43399999998</v>
      </c>
    </row>
    <row r="10167" spans="48:54" x14ac:dyDescent="0.2">
      <c r="AV10167" s="191" t="str">
        <f t="shared" si="162"/>
        <v>548_RS_90_4_202425</v>
      </c>
      <c r="AW10167" s="191" t="s">
        <v>92</v>
      </c>
      <c r="AX10167" s="18">
        <v>202425</v>
      </c>
      <c r="AY10167" s="191">
        <v>548</v>
      </c>
      <c r="AZ10167" s="191">
        <v>90</v>
      </c>
      <c r="BA10167" s="191">
        <v>4</v>
      </c>
      <c r="BB10167" s="191">
        <v>207077.20914000002</v>
      </c>
    </row>
    <row r="10168" spans="48:54" x14ac:dyDescent="0.2">
      <c r="AV10168" s="191" t="str">
        <f t="shared" si="162"/>
        <v>550_RS_90_4_202425</v>
      </c>
      <c r="AW10168" s="191" t="s">
        <v>92</v>
      </c>
      <c r="AX10168" s="18">
        <v>202425</v>
      </c>
      <c r="AY10168" s="191">
        <v>550</v>
      </c>
      <c r="AZ10168" s="191">
        <v>90</v>
      </c>
      <c r="BA10168" s="191">
        <v>4</v>
      </c>
      <c r="BB10168" s="191">
        <v>393073.03864827787</v>
      </c>
    </row>
    <row r="10169" spans="48:54" x14ac:dyDescent="0.2">
      <c r="AV10169" s="191" t="str">
        <f t="shared" si="162"/>
        <v>552_RS_90_4_202425</v>
      </c>
      <c r="AW10169" s="191" t="s">
        <v>92</v>
      </c>
      <c r="AX10169" s="18">
        <v>202425</v>
      </c>
      <c r="AY10169" s="191">
        <v>552</v>
      </c>
      <c r="AZ10169" s="191">
        <v>90</v>
      </c>
      <c r="BA10169" s="191">
        <v>4</v>
      </c>
      <c r="BB10169" s="191">
        <v>807366.22733999928</v>
      </c>
    </row>
    <row r="10170" spans="48:54" x14ac:dyDescent="0.2">
      <c r="AV10170" s="191" t="str">
        <f t="shared" si="162"/>
        <v>562_RS_90_4_202425</v>
      </c>
      <c r="AW10170" s="191" t="s">
        <v>92</v>
      </c>
      <c r="AX10170" s="18">
        <v>202425</v>
      </c>
      <c r="AY10170" s="191">
        <v>562</v>
      </c>
      <c r="AZ10170" s="191">
        <v>90</v>
      </c>
      <c r="BA10170" s="191">
        <v>4</v>
      </c>
      <c r="BB10170" s="191">
        <v>143553.64301000003</v>
      </c>
    </row>
    <row r="10171" spans="48:54" x14ac:dyDescent="0.2">
      <c r="AV10171" s="191" t="str">
        <f t="shared" si="162"/>
        <v>564_RS_90_4_202425</v>
      </c>
      <c r="AW10171" s="191" t="s">
        <v>92</v>
      </c>
      <c r="AX10171" s="18">
        <v>202425</v>
      </c>
      <c r="AY10171" s="191">
        <v>564</v>
      </c>
      <c r="AZ10171" s="191">
        <v>90</v>
      </c>
      <c r="BA10171" s="191">
        <v>4</v>
      </c>
      <c r="BB10171" s="191">
        <v>172425.92610000001</v>
      </c>
    </row>
    <row r="10172" spans="48:54" x14ac:dyDescent="0.2">
      <c r="AV10172" s="191" t="str">
        <f t="shared" si="162"/>
        <v>566_RS_90_4_202425</v>
      </c>
      <c r="AW10172" s="191" t="s">
        <v>92</v>
      </c>
      <c r="AX10172" s="18">
        <v>202425</v>
      </c>
      <c r="AY10172" s="191">
        <v>566</v>
      </c>
      <c r="AZ10172" s="191">
        <v>90</v>
      </c>
      <c r="BA10172" s="191">
        <v>4</v>
      </c>
      <c r="BB10172" s="191">
        <v>199772</v>
      </c>
    </row>
    <row r="10173" spans="48:54" x14ac:dyDescent="0.2">
      <c r="AV10173" s="191" t="str">
        <f t="shared" si="162"/>
        <v>568_RS_90_4_202425</v>
      </c>
      <c r="AW10173" s="191" t="s">
        <v>92</v>
      </c>
      <c r="AX10173" s="18">
        <v>202425</v>
      </c>
      <c r="AY10173" s="191">
        <v>568</v>
      </c>
      <c r="AZ10173" s="191">
        <v>90</v>
      </c>
      <c r="BA10173" s="191">
        <v>4</v>
      </c>
      <c r="BB10173" s="191">
        <v>380211.24236999988</v>
      </c>
    </row>
    <row r="10174" spans="48:54" x14ac:dyDescent="0.2">
      <c r="AV10174" s="191" t="str">
        <f t="shared" si="162"/>
        <v>572_RS_90_4_202425</v>
      </c>
      <c r="AW10174" s="191" t="s">
        <v>92</v>
      </c>
      <c r="AX10174" s="18">
        <v>202425</v>
      </c>
      <c r="AY10174" s="191">
        <v>572</v>
      </c>
      <c r="AZ10174" s="191">
        <v>90</v>
      </c>
      <c r="BA10174" s="191">
        <v>4</v>
      </c>
      <c r="BB10174" s="191">
        <v>-3456.4549999999954</v>
      </c>
    </row>
    <row r="10175" spans="48:54" x14ac:dyDescent="0.2">
      <c r="AV10175" s="191" t="str">
        <f t="shared" si="162"/>
        <v>574_RS_90_4_202425</v>
      </c>
      <c r="AW10175" s="191" t="s">
        <v>92</v>
      </c>
      <c r="AX10175" s="18">
        <v>202425</v>
      </c>
      <c r="AY10175" s="191">
        <v>574</v>
      </c>
      <c r="AZ10175" s="191">
        <v>90</v>
      </c>
      <c r="BA10175" s="191">
        <v>4</v>
      </c>
      <c r="BB10175" s="191">
        <v>-1833.6550000000047</v>
      </c>
    </row>
    <row r="10176" spans="48:54" x14ac:dyDescent="0.2">
      <c r="AV10176" s="191" t="str">
        <f t="shared" si="162"/>
        <v>576_RS_90_4_202425</v>
      </c>
      <c r="AW10176" s="191" t="s">
        <v>92</v>
      </c>
      <c r="AX10176" s="18">
        <v>202425</v>
      </c>
      <c r="AY10176" s="191">
        <v>576</v>
      </c>
      <c r="AZ10176" s="191">
        <v>90</v>
      </c>
      <c r="BA10176" s="191">
        <v>4</v>
      </c>
      <c r="BB10176" s="191">
        <v>-835.39468000032343</v>
      </c>
    </row>
    <row r="10177" spans="48:54" x14ac:dyDescent="0.2">
      <c r="AV10177" s="191" t="str">
        <f t="shared" si="162"/>
        <v>582_RS_90_4_202425</v>
      </c>
      <c r="AW10177" s="191" t="s">
        <v>92</v>
      </c>
      <c r="AX10177" s="18">
        <v>202425</v>
      </c>
      <c r="AY10177" s="191">
        <v>582</v>
      </c>
      <c r="AZ10177" s="191">
        <v>90</v>
      </c>
      <c r="BA10177" s="191">
        <v>4</v>
      </c>
      <c r="BB10177" s="191">
        <v>1283.9289399999998</v>
      </c>
    </row>
    <row r="10178" spans="48:54" x14ac:dyDescent="0.2">
      <c r="AV10178" s="191" t="str">
        <f t="shared" si="162"/>
        <v>584_RS_90_4_202425</v>
      </c>
      <c r="AW10178" s="191" t="s">
        <v>92</v>
      </c>
      <c r="AX10178" s="18">
        <v>202425</v>
      </c>
      <c r="AY10178" s="191">
        <v>584</v>
      </c>
      <c r="AZ10178" s="191">
        <v>90</v>
      </c>
      <c r="BA10178" s="191">
        <v>4</v>
      </c>
      <c r="BB10178" s="191">
        <v>573</v>
      </c>
    </row>
    <row r="10179" spans="48:54" x14ac:dyDescent="0.2">
      <c r="AV10179" s="191" t="str">
        <f t="shared" si="162"/>
        <v>586_RS_90_4_202425</v>
      </c>
      <c r="AW10179" s="191" t="s">
        <v>92</v>
      </c>
      <c r="AX10179" s="18">
        <v>202425</v>
      </c>
      <c r="AY10179" s="191">
        <v>586</v>
      </c>
      <c r="AZ10179" s="191">
        <v>90</v>
      </c>
      <c r="BA10179" s="191">
        <v>4</v>
      </c>
      <c r="BB10179" s="191">
        <v>-393.40199999999822</v>
      </c>
    </row>
    <row r="10180" spans="48:54" x14ac:dyDescent="0.2">
      <c r="AV10180" s="191" t="str">
        <f t="shared" ref="AV10180:AV10243" si="163">AY10180&amp;"_"&amp;AW10180&amp;"_"&amp;AZ10180&amp;"_"&amp;BA10180&amp;"_"&amp;AX10180</f>
        <v>512_RS_90_5_202425</v>
      </c>
      <c r="AW10180" s="191" t="s">
        <v>92</v>
      </c>
      <c r="AX10180" s="18">
        <v>202425</v>
      </c>
      <c r="AY10180" s="191">
        <v>512</v>
      </c>
      <c r="AZ10180" s="191">
        <v>90</v>
      </c>
      <c r="BA10180" s="191">
        <v>5</v>
      </c>
      <c r="BB10180" s="191">
        <v>7.2759576141834259E-12</v>
      </c>
    </row>
    <row r="10181" spans="48:54" x14ac:dyDescent="0.2">
      <c r="AV10181" s="191" t="str">
        <f t="shared" si="163"/>
        <v>514_RS_90_5_202425</v>
      </c>
      <c r="AW10181" s="191" t="s">
        <v>92</v>
      </c>
      <c r="AX10181" s="18">
        <v>202425</v>
      </c>
      <c r="AY10181" s="191">
        <v>514</v>
      </c>
      <c r="AZ10181" s="191">
        <v>90</v>
      </c>
      <c r="BA10181" s="191">
        <v>5</v>
      </c>
      <c r="BB10181" s="191">
        <v>4.860080000013113</v>
      </c>
    </row>
    <row r="10182" spans="48:54" x14ac:dyDescent="0.2">
      <c r="AV10182" s="191" t="str">
        <f t="shared" si="163"/>
        <v>516_RS_90_5_202425</v>
      </c>
      <c r="AW10182" s="191" t="s">
        <v>92</v>
      </c>
      <c r="AX10182" s="18">
        <v>202425</v>
      </c>
      <c r="AY10182" s="191">
        <v>516</v>
      </c>
      <c r="AZ10182" s="191">
        <v>90</v>
      </c>
      <c r="BA10182" s="191">
        <v>5</v>
      </c>
      <c r="BB10182" s="191">
        <v>-3.3385743154212832E-4</v>
      </c>
    </row>
    <row r="10183" spans="48:54" x14ac:dyDescent="0.2">
      <c r="AV10183" s="191" t="str">
        <f t="shared" si="163"/>
        <v>518_RS_90_5_202425</v>
      </c>
      <c r="AW10183" s="191" t="s">
        <v>92</v>
      </c>
      <c r="AX10183" s="18">
        <v>202425</v>
      </c>
      <c r="AY10183" s="191">
        <v>518</v>
      </c>
      <c r="AZ10183" s="191">
        <v>90</v>
      </c>
      <c r="BA10183" s="191">
        <v>5</v>
      </c>
      <c r="BB10183" s="191">
        <v>-1.3000001490581781E-4</v>
      </c>
    </row>
    <row r="10184" spans="48:54" x14ac:dyDescent="0.2">
      <c r="AV10184" s="191" t="str">
        <f t="shared" si="163"/>
        <v>520_RS_90_5_202425</v>
      </c>
      <c r="AW10184" s="191" t="s">
        <v>92</v>
      </c>
      <c r="AX10184" s="18">
        <v>202425</v>
      </c>
      <c r="AY10184" s="191">
        <v>520</v>
      </c>
      <c r="AZ10184" s="191">
        <v>90</v>
      </c>
      <c r="BA10184" s="191">
        <v>5</v>
      </c>
      <c r="BB10184" s="191">
        <v>2.7999997837468982E-4</v>
      </c>
    </row>
    <row r="10185" spans="48:54" x14ac:dyDescent="0.2">
      <c r="AV10185" s="191" t="str">
        <f t="shared" si="163"/>
        <v>522_RS_90_5_202425</v>
      </c>
      <c r="AW10185" s="191" t="s">
        <v>92</v>
      </c>
      <c r="AX10185" s="18">
        <v>202425</v>
      </c>
      <c r="AY10185" s="191">
        <v>522</v>
      </c>
      <c r="AZ10185" s="191">
        <v>90</v>
      </c>
      <c r="BA10185" s="191">
        <v>5</v>
      </c>
      <c r="BB10185" s="191">
        <v>-1.0000001930166036E-4</v>
      </c>
    </row>
    <row r="10186" spans="48:54" x14ac:dyDescent="0.2">
      <c r="AV10186" s="191" t="str">
        <f t="shared" si="163"/>
        <v>524_RS_90_5_202425</v>
      </c>
      <c r="AW10186" s="191" t="s">
        <v>92</v>
      </c>
      <c r="AX10186" s="18">
        <v>202425</v>
      </c>
      <c r="AY10186" s="191">
        <v>524</v>
      </c>
      <c r="AZ10186" s="191">
        <v>90</v>
      </c>
      <c r="BA10186" s="191">
        <v>5</v>
      </c>
      <c r="BB10186" s="191">
        <v>-4.9433331878390163E-4</v>
      </c>
    </row>
    <row r="10187" spans="48:54" x14ac:dyDescent="0.2">
      <c r="AV10187" s="191" t="str">
        <f t="shared" si="163"/>
        <v>526_RS_90_5_202425</v>
      </c>
      <c r="AW10187" s="191" t="s">
        <v>92</v>
      </c>
      <c r="AX10187" s="18">
        <v>202425</v>
      </c>
      <c r="AY10187" s="191">
        <v>526</v>
      </c>
      <c r="AZ10187" s="191">
        <v>90</v>
      </c>
      <c r="BA10187" s="191">
        <v>5</v>
      </c>
      <c r="BB10187" s="191">
        <v>1.6000000323401764E-4</v>
      </c>
    </row>
    <row r="10188" spans="48:54" x14ac:dyDescent="0.2">
      <c r="AV10188" s="191" t="str">
        <f t="shared" si="163"/>
        <v>528_RS_90_5_202425</v>
      </c>
      <c r="AW10188" s="191" t="s">
        <v>92</v>
      </c>
      <c r="AX10188" s="18">
        <v>202425</v>
      </c>
      <c r="AY10188" s="191">
        <v>528</v>
      </c>
      <c r="AZ10188" s="191">
        <v>90</v>
      </c>
      <c r="BA10188" s="191">
        <v>5</v>
      </c>
      <c r="BB10188" s="191">
        <v>0</v>
      </c>
    </row>
    <row r="10189" spans="48:54" x14ac:dyDescent="0.2">
      <c r="AV10189" s="191" t="str">
        <f t="shared" si="163"/>
        <v>530_RS_90_5_202425</v>
      </c>
      <c r="AW10189" s="191" t="s">
        <v>92</v>
      </c>
      <c r="AX10189" s="18">
        <v>202425</v>
      </c>
      <c r="AY10189" s="191">
        <v>530</v>
      </c>
      <c r="AZ10189" s="191">
        <v>90</v>
      </c>
      <c r="BA10189" s="191">
        <v>5</v>
      </c>
      <c r="BB10189" s="191">
        <v>-4.4999996316619217E-4</v>
      </c>
    </row>
    <row r="10190" spans="48:54" x14ac:dyDescent="0.2">
      <c r="AV10190" s="191" t="str">
        <f t="shared" si="163"/>
        <v>532_RS_90_5_202425</v>
      </c>
      <c r="AW10190" s="191" t="s">
        <v>92</v>
      </c>
      <c r="AX10190" s="18">
        <v>202425</v>
      </c>
      <c r="AY10190" s="191">
        <v>532</v>
      </c>
      <c r="AZ10190" s="191">
        <v>90</v>
      </c>
      <c r="BA10190" s="191">
        <v>5</v>
      </c>
      <c r="BB10190" s="191">
        <v>-0.39956999995047227</v>
      </c>
    </row>
    <row r="10191" spans="48:54" x14ac:dyDescent="0.2">
      <c r="AV10191" s="191" t="str">
        <f t="shared" si="163"/>
        <v>534_RS_90_5_202425</v>
      </c>
      <c r="AW10191" s="191" t="s">
        <v>92</v>
      </c>
      <c r="AX10191" s="18">
        <v>202425</v>
      </c>
      <c r="AY10191" s="191">
        <v>534</v>
      </c>
      <c r="AZ10191" s="191">
        <v>90</v>
      </c>
      <c r="BA10191" s="191">
        <v>5</v>
      </c>
      <c r="BB10191" s="191">
        <v>2.899999963119626E-4</v>
      </c>
    </row>
    <row r="10192" spans="48:54" x14ac:dyDescent="0.2">
      <c r="AV10192" s="191" t="str">
        <f t="shared" si="163"/>
        <v>536_RS_90_5_202425</v>
      </c>
      <c r="AW10192" s="191" t="s">
        <v>92</v>
      </c>
      <c r="AX10192" s="18">
        <v>202425</v>
      </c>
      <c r="AY10192" s="191">
        <v>536</v>
      </c>
      <c r="AZ10192" s="191">
        <v>90</v>
      </c>
      <c r="BA10192" s="191">
        <v>5</v>
      </c>
      <c r="BB10192" s="191">
        <v>0</v>
      </c>
    </row>
    <row r="10193" spans="48:54" x14ac:dyDescent="0.2">
      <c r="AV10193" s="191" t="str">
        <f t="shared" si="163"/>
        <v>538_RS_90_5_202425</v>
      </c>
      <c r="AW10193" s="191" t="s">
        <v>92</v>
      </c>
      <c r="AX10193" s="18">
        <v>202425</v>
      </c>
      <c r="AY10193" s="191">
        <v>538</v>
      </c>
      <c r="AZ10193" s="191">
        <v>90</v>
      </c>
      <c r="BA10193" s="191">
        <v>5</v>
      </c>
      <c r="BB10193" s="191">
        <v>-3.2490000012330711E-2</v>
      </c>
    </row>
    <row r="10194" spans="48:54" x14ac:dyDescent="0.2">
      <c r="AV10194" s="191" t="str">
        <f t="shared" si="163"/>
        <v>540_RS_90_5_202425</v>
      </c>
      <c r="AW10194" s="191" t="s">
        <v>92</v>
      </c>
      <c r="AX10194" s="18">
        <v>202425</v>
      </c>
      <c r="AY10194" s="191">
        <v>540</v>
      </c>
      <c r="AZ10194" s="191">
        <v>90</v>
      </c>
      <c r="BA10194" s="191">
        <v>5</v>
      </c>
      <c r="BB10194" s="191">
        <v>-2.9103830456733704E-11</v>
      </c>
    </row>
    <row r="10195" spans="48:54" x14ac:dyDescent="0.2">
      <c r="AV10195" s="191" t="str">
        <f t="shared" si="163"/>
        <v>542_RS_90_5_202425</v>
      </c>
      <c r="AW10195" s="191" t="s">
        <v>92</v>
      </c>
      <c r="AX10195" s="18">
        <v>202425</v>
      </c>
      <c r="AY10195" s="191">
        <v>542</v>
      </c>
      <c r="AZ10195" s="191">
        <v>90</v>
      </c>
      <c r="BA10195" s="191">
        <v>5</v>
      </c>
      <c r="BB10195" s="191">
        <v>8.5865848930552602E-2</v>
      </c>
    </row>
    <row r="10196" spans="48:54" x14ac:dyDescent="0.2">
      <c r="AV10196" s="191" t="str">
        <f t="shared" si="163"/>
        <v>544_RS_90_5_202425</v>
      </c>
      <c r="AW10196" s="191" t="s">
        <v>92</v>
      </c>
      <c r="AX10196" s="18">
        <v>202425</v>
      </c>
      <c r="AY10196" s="191">
        <v>544</v>
      </c>
      <c r="AZ10196" s="191">
        <v>90</v>
      </c>
      <c r="BA10196" s="191">
        <v>5</v>
      </c>
      <c r="BB10196" s="191">
        <v>-3.3000000985339284E-4</v>
      </c>
    </row>
    <row r="10197" spans="48:54" x14ac:dyDescent="0.2">
      <c r="AV10197" s="191" t="str">
        <f t="shared" si="163"/>
        <v>545_RS_90_5_202425</v>
      </c>
      <c r="AW10197" s="191" t="s">
        <v>92</v>
      </c>
      <c r="AX10197" s="18">
        <v>202425</v>
      </c>
      <c r="AY10197" s="191">
        <v>545</v>
      </c>
      <c r="AZ10197" s="191">
        <v>90</v>
      </c>
      <c r="BA10197" s="191">
        <v>5</v>
      </c>
      <c r="BB10197" s="191">
        <v>-8.0225321988109499E-2</v>
      </c>
    </row>
    <row r="10198" spans="48:54" x14ac:dyDescent="0.2">
      <c r="AV10198" s="191" t="str">
        <f t="shared" si="163"/>
        <v>546_RS_90_5_202425</v>
      </c>
      <c r="AW10198" s="191" t="s">
        <v>92</v>
      </c>
      <c r="AX10198" s="18">
        <v>202425</v>
      </c>
      <c r="AY10198" s="191">
        <v>546</v>
      </c>
      <c r="AZ10198" s="191">
        <v>90</v>
      </c>
      <c r="BA10198" s="191">
        <v>5</v>
      </c>
      <c r="BB10198" s="191">
        <v>0</v>
      </c>
    </row>
    <row r="10199" spans="48:54" x14ac:dyDescent="0.2">
      <c r="AV10199" s="191" t="str">
        <f t="shared" si="163"/>
        <v>548_RS_90_5_202425</v>
      </c>
      <c r="AW10199" s="191" t="s">
        <v>92</v>
      </c>
      <c r="AX10199" s="18">
        <v>202425</v>
      </c>
      <c r="AY10199" s="191">
        <v>548</v>
      </c>
      <c r="AZ10199" s="191">
        <v>90</v>
      </c>
      <c r="BA10199" s="191">
        <v>5</v>
      </c>
      <c r="BB10199" s="191">
        <v>2.5999999343184754E-4</v>
      </c>
    </row>
    <row r="10200" spans="48:54" x14ac:dyDescent="0.2">
      <c r="AV10200" s="191" t="str">
        <f t="shared" si="163"/>
        <v>550_RS_90_5_202425</v>
      </c>
      <c r="AW10200" s="191" t="s">
        <v>92</v>
      </c>
      <c r="AX10200" s="18">
        <v>202425</v>
      </c>
      <c r="AY10200" s="191">
        <v>550</v>
      </c>
      <c r="AZ10200" s="191">
        <v>90</v>
      </c>
      <c r="BA10200" s="191">
        <v>5</v>
      </c>
      <c r="BB10200" s="191">
        <v>3.0000082915648818E-5</v>
      </c>
    </row>
    <row r="10201" spans="48:54" x14ac:dyDescent="0.2">
      <c r="AV10201" s="191" t="str">
        <f t="shared" si="163"/>
        <v>552_RS_90_5_202425</v>
      </c>
      <c r="AW10201" s="191" t="s">
        <v>92</v>
      </c>
      <c r="AX10201" s="18">
        <v>202425</v>
      </c>
      <c r="AY10201" s="191">
        <v>552</v>
      </c>
      <c r="AZ10201" s="191">
        <v>90</v>
      </c>
      <c r="BA10201" s="191">
        <v>5</v>
      </c>
      <c r="BB10201" s="191">
        <v>9.000010322779417E-5</v>
      </c>
    </row>
    <row r="10202" spans="48:54" x14ac:dyDescent="0.2">
      <c r="AV10202" s="191" t="str">
        <f t="shared" si="163"/>
        <v>562_RS_90_5_202425</v>
      </c>
      <c r="AW10202" s="191" t="s">
        <v>92</v>
      </c>
      <c r="AX10202" s="18">
        <v>202425</v>
      </c>
      <c r="AY10202" s="191">
        <v>562</v>
      </c>
      <c r="AZ10202" s="191">
        <v>90</v>
      </c>
      <c r="BA10202" s="191">
        <v>5</v>
      </c>
      <c r="BB10202" s="191">
        <v>7.2759576141834259E-12</v>
      </c>
    </row>
    <row r="10203" spans="48:54" x14ac:dyDescent="0.2">
      <c r="AV10203" s="191" t="str">
        <f t="shared" si="163"/>
        <v>564_RS_90_5_202425</v>
      </c>
      <c r="AW10203" s="191" t="s">
        <v>92</v>
      </c>
      <c r="AX10203" s="18">
        <v>202425</v>
      </c>
      <c r="AY10203" s="191">
        <v>564</v>
      </c>
      <c r="AZ10203" s="191">
        <v>90</v>
      </c>
      <c r="BA10203" s="191">
        <v>5</v>
      </c>
      <c r="BB10203" s="191">
        <v>0</v>
      </c>
    </row>
    <row r="10204" spans="48:54" x14ac:dyDescent="0.2">
      <c r="AV10204" s="191" t="str">
        <f t="shared" si="163"/>
        <v>566_RS_90_5_202425</v>
      </c>
      <c r="AW10204" s="191" t="s">
        <v>92</v>
      </c>
      <c r="AX10204" s="18">
        <v>202425</v>
      </c>
      <c r="AY10204" s="191">
        <v>566</v>
      </c>
      <c r="AZ10204" s="191">
        <v>90</v>
      </c>
      <c r="BA10204" s="191">
        <v>5</v>
      </c>
      <c r="BB10204" s="191">
        <v>27914</v>
      </c>
    </row>
    <row r="10205" spans="48:54" x14ac:dyDescent="0.2">
      <c r="AV10205" s="191" t="str">
        <f t="shared" si="163"/>
        <v>568_RS_90_5_202425</v>
      </c>
      <c r="AW10205" s="191" t="s">
        <v>92</v>
      </c>
      <c r="AX10205" s="18">
        <v>202425</v>
      </c>
      <c r="AY10205" s="191">
        <v>568</v>
      </c>
      <c r="AZ10205" s="191">
        <v>90</v>
      </c>
      <c r="BA10205" s="191">
        <v>5</v>
      </c>
      <c r="BB10205" s="191">
        <v>-1.4551915228366852E-11</v>
      </c>
    </row>
    <row r="10206" spans="48:54" x14ac:dyDescent="0.2">
      <c r="AV10206" s="191" t="str">
        <f t="shared" si="163"/>
        <v>572_RS_90_5_202425</v>
      </c>
      <c r="AW10206" s="191" t="s">
        <v>92</v>
      </c>
      <c r="AX10206" s="18">
        <v>202425</v>
      </c>
      <c r="AY10206" s="191">
        <v>572</v>
      </c>
      <c r="AZ10206" s="191">
        <v>90</v>
      </c>
      <c r="BA10206" s="191">
        <v>5</v>
      </c>
      <c r="BB10206" s="191">
        <v>-2.2737367544323206E-13</v>
      </c>
    </row>
    <row r="10207" spans="48:54" x14ac:dyDescent="0.2">
      <c r="AV10207" s="191" t="str">
        <f t="shared" si="163"/>
        <v>574_RS_90_5_202425</v>
      </c>
      <c r="AW10207" s="191" t="s">
        <v>92</v>
      </c>
      <c r="AX10207" s="18">
        <v>202425</v>
      </c>
      <c r="AY10207" s="191">
        <v>574</v>
      </c>
      <c r="AZ10207" s="191">
        <v>90</v>
      </c>
      <c r="BA10207" s="191">
        <v>5</v>
      </c>
      <c r="BB10207" s="191">
        <v>0</v>
      </c>
    </row>
    <row r="10208" spans="48:54" x14ac:dyDescent="0.2">
      <c r="AV10208" s="191" t="str">
        <f t="shared" si="163"/>
        <v>576_RS_90_5_202425</v>
      </c>
      <c r="AW10208" s="191" t="s">
        <v>92</v>
      </c>
      <c r="AX10208" s="18">
        <v>202425</v>
      </c>
      <c r="AY10208" s="191">
        <v>576</v>
      </c>
      <c r="AZ10208" s="191">
        <v>90</v>
      </c>
      <c r="BA10208" s="191">
        <v>5</v>
      </c>
      <c r="BB10208" s="191">
        <v>0</v>
      </c>
    </row>
    <row r="10209" spans="48:54" x14ac:dyDescent="0.2">
      <c r="AV10209" s="191" t="str">
        <f t="shared" si="163"/>
        <v>582_RS_90_5_202425</v>
      </c>
      <c r="AW10209" s="191" t="s">
        <v>92</v>
      </c>
      <c r="AX10209" s="18">
        <v>202425</v>
      </c>
      <c r="AY10209" s="191">
        <v>582</v>
      </c>
      <c r="AZ10209" s="191">
        <v>90</v>
      </c>
      <c r="BA10209" s="191">
        <v>5</v>
      </c>
      <c r="BB10209" s="191">
        <v>-1216.7342299999991</v>
      </c>
    </row>
    <row r="10210" spans="48:54" x14ac:dyDescent="0.2">
      <c r="AV10210" s="191" t="str">
        <f t="shared" si="163"/>
        <v>584_RS_90_5_202425</v>
      </c>
      <c r="AW10210" s="191" t="s">
        <v>92</v>
      </c>
      <c r="AX10210" s="18">
        <v>202425</v>
      </c>
      <c r="AY10210" s="191">
        <v>584</v>
      </c>
      <c r="AZ10210" s="191">
        <v>90</v>
      </c>
      <c r="BA10210" s="191">
        <v>5</v>
      </c>
      <c r="BB10210" s="191">
        <v>0</v>
      </c>
    </row>
    <row r="10211" spans="48:54" x14ac:dyDescent="0.2">
      <c r="AV10211" s="191" t="str">
        <f t="shared" si="163"/>
        <v>586_RS_90_5_202425</v>
      </c>
      <c r="AW10211" s="191" t="s">
        <v>92</v>
      </c>
      <c r="AX10211" s="18">
        <v>202425</v>
      </c>
      <c r="AY10211" s="191">
        <v>586</v>
      </c>
      <c r="AZ10211" s="191">
        <v>90</v>
      </c>
      <c r="BA10211" s="191">
        <v>5</v>
      </c>
      <c r="BB10211" s="191">
        <v>1182.5639999999994</v>
      </c>
    </row>
    <row r="10212" spans="48:54" x14ac:dyDescent="0.2">
      <c r="AV10212" s="191" t="str">
        <f t="shared" si="163"/>
        <v>512_RS_90.5_4_202425</v>
      </c>
      <c r="AW10212" s="191" t="s">
        <v>92</v>
      </c>
      <c r="AX10212" s="18">
        <v>202425</v>
      </c>
      <c r="AY10212" s="191">
        <v>512</v>
      </c>
      <c r="AZ10212" s="191">
        <v>90.5</v>
      </c>
      <c r="BA10212" s="191">
        <v>4</v>
      </c>
      <c r="BB10212" s="191">
        <v>0</v>
      </c>
    </row>
    <row r="10213" spans="48:54" x14ac:dyDescent="0.2">
      <c r="AV10213" s="191" t="str">
        <f t="shared" si="163"/>
        <v>514_RS_90.5_4_202425</v>
      </c>
      <c r="AW10213" s="191" t="s">
        <v>92</v>
      </c>
      <c r="AX10213" s="18">
        <v>202425</v>
      </c>
      <c r="AY10213" s="191">
        <v>514</v>
      </c>
      <c r="AZ10213" s="191">
        <v>90.5</v>
      </c>
      <c r="BA10213" s="191">
        <v>4</v>
      </c>
      <c r="BB10213" s="191">
        <v>-6106.9740000000002</v>
      </c>
    </row>
    <row r="10214" spans="48:54" x14ac:dyDescent="0.2">
      <c r="AV10214" s="191" t="str">
        <f t="shared" si="163"/>
        <v>516_RS_90.5_4_202425</v>
      </c>
      <c r="AW10214" s="191" t="s">
        <v>92</v>
      </c>
      <c r="AX10214" s="18">
        <v>202425</v>
      </c>
      <c r="AY10214" s="191">
        <v>516</v>
      </c>
      <c r="AZ10214" s="191">
        <v>90.5</v>
      </c>
      <c r="BA10214" s="191">
        <v>4</v>
      </c>
      <c r="BB10214" s="191">
        <v>-631.39700000000005</v>
      </c>
    </row>
    <row r="10215" spans="48:54" x14ac:dyDescent="0.2">
      <c r="AV10215" s="191" t="str">
        <f t="shared" si="163"/>
        <v>518_RS_90.5_4_202425</v>
      </c>
      <c r="AW10215" s="191" t="s">
        <v>92</v>
      </c>
      <c r="AX10215" s="18">
        <v>202425</v>
      </c>
      <c r="AY10215" s="191">
        <v>518</v>
      </c>
      <c r="AZ10215" s="191">
        <v>90.5</v>
      </c>
      <c r="BA10215" s="191">
        <v>4</v>
      </c>
      <c r="BB10215" s="191">
        <v>389.58264000000003</v>
      </c>
    </row>
    <row r="10216" spans="48:54" x14ac:dyDescent="0.2">
      <c r="AV10216" s="191" t="str">
        <f t="shared" si="163"/>
        <v>520_RS_90.5_4_202425</v>
      </c>
      <c r="AW10216" s="191" t="s">
        <v>92</v>
      </c>
      <c r="AX10216" s="18">
        <v>202425</v>
      </c>
      <c r="AY10216" s="191">
        <v>520</v>
      </c>
      <c r="AZ10216" s="191">
        <v>90.5</v>
      </c>
      <c r="BA10216" s="191">
        <v>4</v>
      </c>
      <c r="BB10216" s="191">
        <v>0</v>
      </c>
    </row>
    <row r="10217" spans="48:54" x14ac:dyDescent="0.2">
      <c r="AV10217" s="191" t="str">
        <f t="shared" si="163"/>
        <v>522_RS_90.5_4_202425</v>
      </c>
      <c r="AW10217" s="191" t="s">
        <v>92</v>
      </c>
      <c r="AX10217" s="18">
        <v>202425</v>
      </c>
      <c r="AY10217" s="191">
        <v>522</v>
      </c>
      <c r="AZ10217" s="191">
        <v>90.5</v>
      </c>
      <c r="BA10217" s="191">
        <v>4</v>
      </c>
      <c r="BB10217" s="191">
        <v>-1390.2139</v>
      </c>
    </row>
    <row r="10218" spans="48:54" x14ac:dyDescent="0.2">
      <c r="AV10218" s="191" t="str">
        <f t="shared" si="163"/>
        <v>524_RS_90.5_4_202425</v>
      </c>
      <c r="AW10218" s="191" t="s">
        <v>92</v>
      </c>
      <c r="AX10218" s="18">
        <v>202425</v>
      </c>
      <c r="AY10218" s="191">
        <v>524</v>
      </c>
      <c r="AZ10218" s="191">
        <v>90.5</v>
      </c>
      <c r="BA10218" s="191">
        <v>4</v>
      </c>
      <c r="BB10218" s="191">
        <v>-859.89449999999999</v>
      </c>
    </row>
    <row r="10219" spans="48:54" x14ac:dyDescent="0.2">
      <c r="AV10219" s="191" t="str">
        <f t="shared" si="163"/>
        <v>526_RS_90.5_4_202425</v>
      </c>
      <c r="AW10219" s="191" t="s">
        <v>92</v>
      </c>
      <c r="AX10219" s="18">
        <v>202425</v>
      </c>
      <c r="AY10219" s="191">
        <v>526</v>
      </c>
      <c r="AZ10219" s="191">
        <v>90.5</v>
      </c>
      <c r="BA10219" s="191">
        <v>4</v>
      </c>
      <c r="BB10219" s="191">
        <v>-1468</v>
      </c>
    </row>
    <row r="10220" spans="48:54" x14ac:dyDescent="0.2">
      <c r="AV10220" s="191" t="str">
        <f t="shared" si="163"/>
        <v>528_RS_90.5_4_202425</v>
      </c>
      <c r="AW10220" s="191" t="s">
        <v>92</v>
      </c>
      <c r="AX10220" s="18">
        <v>202425</v>
      </c>
      <c r="AY10220" s="191">
        <v>528</v>
      </c>
      <c r="AZ10220" s="191">
        <v>90.5</v>
      </c>
      <c r="BA10220" s="191">
        <v>4</v>
      </c>
      <c r="BB10220" s="191">
        <v>-818.92200000000003</v>
      </c>
    </row>
    <row r="10221" spans="48:54" x14ac:dyDescent="0.2">
      <c r="AV10221" s="191" t="str">
        <f t="shared" si="163"/>
        <v>530_RS_90.5_4_202425</v>
      </c>
      <c r="AW10221" s="191" t="s">
        <v>92</v>
      </c>
      <c r="AX10221" s="18">
        <v>202425</v>
      </c>
      <c r="AY10221" s="191">
        <v>530</v>
      </c>
      <c r="AZ10221" s="191">
        <v>90.5</v>
      </c>
      <c r="BA10221" s="191">
        <v>4</v>
      </c>
      <c r="BB10221" s="191">
        <v>-63.459449999999997</v>
      </c>
    </row>
    <row r="10222" spans="48:54" x14ac:dyDescent="0.2">
      <c r="AV10222" s="191" t="str">
        <f t="shared" si="163"/>
        <v>532_RS_90.5_4_202425</v>
      </c>
      <c r="AW10222" s="191" t="s">
        <v>92</v>
      </c>
      <c r="AX10222" s="18">
        <v>202425</v>
      </c>
      <c r="AY10222" s="191">
        <v>532</v>
      </c>
      <c r="AZ10222" s="191">
        <v>90.5</v>
      </c>
      <c r="BA10222" s="191">
        <v>4</v>
      </c>
      <c r="BB10222" s="191">
        <v>-2240.652</v>
      </c>
    </row>
    <row r="10223" spans="48:54" x14ac:dyDescent="0.2">
      <c r="AV10223" s="191" t="str">
        <f t="shared" si="163"/>
        <v>534_RS_90.5_4_202425</v>
      </c>
      <c r="AW10223" s="191" t="s">
        <v>92</v>
      </c>
      <c r="AX10223" s="18">
        <v>202425</v>
      </c>
      <c r="AY10223" s="191">
        <v>534</v>
      </c>
      <c r="AZ10223" s="191">
        <v>90.5</v>
      </c>
      <c r="BA10223" s="191">
        <v>4</v>
      </c>
      <c r="BB10223" s="191">
        <v>-1229.79198</v>
      </c>
    </row>
    <row r="10224" spans="48:54" x14ac:dyDescent="0.2">
      <c r="AV10224" s="191" t="str">
        <f t="shared" si="163"/>
        <v>536_RS_90.5_4_202425</v>
      </c>
      <c r="AW10224" s="191" t="s">
        <v>92</v>
      </c>
      <c r="AX10224" s="18">
        <v>202425</v>
      </c>
      <c r="AY10224" s="191">
        <v>536</v>
      </c>
      <c r="AZ10224" s="191">
        <v>90.5</v>
      </c>
      <c r="BA10224" s="191">
        <v>4</v>
      </c>
      <c r="BB10224" s="191">
        <v>-611.20799999999997</v>
      </c>
    </row>
    <row r="10225" spans="48:54" x14ac:dyDescent="0.2">
      <c r="AV10225" s="191" t="str">
        <f t="shared" si="163"/>
        <v>538_RS_90.5_4_202425</v>
      </c>
      <c r="AW10225" s="191" t="s">
        <v>92</v>
      </c>
      <c r="AX10225" s="18">
        <v>202425</v>
      </c>
      <c r="AY10225" s="191">
        <v>538</v>
      </c>
      <c r="AZ10225" s="191">
        <v>90.5</v>
      </c>
      <c r="BA10225" s="191">
        <v>4</v>
      </c>
      <c r="BB10225" s="191">
        <v>-3652.88364</v>
      </c>
    </row>
    <row r="10226" spans="48:54" x14ac:dyDescent="0.2">
      <c r="AV10226" s="191" t="str">
        <f t="shared" si="163"/>
        <v>540_RS_90.5_4_202425</v>
      </c>
      <c r="AW10226" s="191" t="s">
        <v>92</v>
      </c>
      <c r="AX10226" s="18">
        <v>202425</v>
      </c>
      <c r="AY10226" s="191">
        <v>540</v>
      </c>
      <c r="AZ10226" s="191">
        <v>90.5</v>
      </c>
      <c r="BA10226" s="191">
        <v>4</v>
      </c>
      <c r="BB10226" s="191">
        <v>-1626.075</v>
      </c>
    </row>
    <row r="10227" spans="48:54" x14ac:dyDescent="0.2">
      <c r="AV10227" s="191" t="str">
        <f t="shared" si="163"/>
        <v>542_RS_90.5_4_202425</v>
      </c>
      <c r="AW10227" s="191" t="s">
        <v>92</v>
      </c>
      <c r="AX10227" s="18">
        <v>202425</v>
      </c>
      <c r="AY10227" s="191">
        <v>542</v>
      </c>
      <c r="AZ10227" s="191">
        <v>90.5</v>
      </c>
      <c r="BA10227" s="191">
        <v>4</v>
      </c>
      <c r="BB10227" s="191">
        <v>-283.065</v>
      </c>
    </row>
    <row r="10228" spans="48:54" x14ac:dyDescent="0.2">
      <c r="AV10228" s="191" t="str">
        <f t="shared" si="163"/>
        <v>544_RS_90.5_4_202425</v>
      </c>
      <c r="AW10228" s="191" t="s">
        <v>92</v>
      </c>
      <c r="AX10228" s="18">
        <v>202425</v>
      </c>
      <c r="AY10228" s="191">
        <v>544</v>
      </c>
      <c r="AZ10228" s="191">
        <v>90.5</v>
      </c>
      <c r="BA10228" s="191">
        <v>4</v>
      </c>
      <c r="BB10228" s="191">
        <v>-794.82951000000003</v>
      </c>
    </row>
    <row r="10229" spans="48:54" x14ac:dyDescent="0.2">
      <c r="AV10229" s="191" t="str">
        <f t="shared" si="163"/>
        <v>545_RS_90.5_4_202425</v>
      </c>
      <c r="AW10229" s="191" t="s">
        <v>92</v>
      </c>
      <c r="AX10229" s="18">
        <v>202425</v>
      </c>
      <c r="AY10229" s="191">
        <v>545</v>
      </c>
      <c r="AZ10229" s="191">
        <v>90.5</v>
      </c>
      <c r="BA10229" s="191">
        <v>4</v>
      </c>
      <c r="BB10229" s="191">
        <v>-1354.6919800000001</v>
      </c>
    </row>
    <row r="10230" spans="48:54" x14ac:dyDescent="0.2">
      <c r="AV10230" s="191" t="str">
        <f t="shared" si="163"/>
        <v>546_RS_90.5_4_202425</v>
      </c>
      <c r="AW10230" s="191" t="s">
        <v>92</v>
      </c>
      <c r="AX10230" s="18">
        <v>202425</v>
      </c>
      <c r="AY10230" s="191">
        <v>546</v>
      </c>
      <c r="AZ10230" s="191">
        <v>90.5</v>
      </c>
      <c r="BA10230" s="191">
        <v>4</v>
      </c>
      <c r="BB10230" s="191">
        <v>0</v>
      </c>
    </row>
    <row r="10231" spans="48:54" x14ac:dyDescent="0.2">
      <c r="AV10231" s="191" t="str">
        <f t="shared" si="163"/>
        <v>548_RS_90.5_4_202425</v>
      </c>
      <c r="AW10231" s="191" t="s">
        <v>92</v>
      </c>
      <c r="AX10231" s="18">
        <v>202425</v>
      </c>
      <c r="AY10231" s="191">
        <v>548</v>
      </c>
      <c r="AZ10231" s="191">
        <v>90.5</v>
      </c>
      <c r="BA10231" s="191">
        <v>4</v>
      </c>
      <c r="BB10231" s="191">
        <v>0</v>
      </c>
    </row>
    <row r="10232" spans="48:54" x14ac:dyDescent="0.2">
      <c r="AV10232" s="191" t="str">
        <f t="shared" si="163"/>
        <v>550_RS_90.5_4_202425</v>
      </c>
      <c r="AW10232" s="191" t="s">
        <v>92</v>
      </c>
      <c r="AX10232" s="18">
        <v>202425</v>
      </c>
      <c r="AY10232" s="191">
        <v>550</v>
      </c>
      <c r="AZ10232" s="191">
        <v>90.5</v>
      </c>
      <c r="BA10232" s="191">
        <v>4</v>
      </c>
      <c r="BB10232" s="191">
        <v>-1300.79817</v>
      </c>
    </row>
    <row r="10233" spans="48:54" x14ac:dyDescent="0.2">
      <c r="AV10233" s="191" t="str">
        <f t="shared" si="163"/>
        <v>552_RS_90.5_4_202425</v>
      </c>
      <c r="AW10233" s="191" t="s">
        <v>92</v>
      </c>
      <c r="AX10233" s="18">
        <v>202425</v>
      </c>
      <c r="AY10233" s="191">
        <v>552</v>
      </c>
      <c r="AZ10233" s="191">
        <v>90.5</v>
      </c>
      <c r="BA10233" s="191">
        <v>4</v>
      </c>
      <c r="BB10233" s="191">
        <v>-5136.3909999999996</v>
      </c>
    </row>
    <row r="10234" spans="48:54" x14ac:dyDescent="0.2">
      <c r="AV10234" s="191" t="str">
        <f t="shared" si="163"/>
        <v>562_RS_90.5_4_202425</v>
      </c>
      <c r="AW10234" s="191" t="s">
        <v>92</v>
      </c>
      <c r="AX10234" s="18">
        <v>202425</v>
      </c>
      <c r="AY10234" s="191">
        <v>562</v>
      </c>
      <c r="AZ10234" s="191">
        <v>90.5</v>
      </c>
      <c r="BA10234" s="191">
        <v>4</v>
      </c>
      <c r="BB10234" s="191">
        <v>0</v>
      </c>
    </row>
    <row r="10235" spans="48:54" x14ac:dyDescent="0.2">
      <c r="AV10235" s="191" t="str">
        <f t="shared" si="163"/>
        <v>564_RS_90.5_4_202425</v>
      </c>
      <c r="AW10235" s="191" t="s">
        <v>92</v>
      </c>
      <c r="AX10235" s="18">
        <v>202425</v>
      </c>
      <c r="AY10235" s="191">
        <v>564</v>
      </c>
      <c r="AZ10235" s="191">
        <v>90.5</v>
      </c>
      <c r="BA10235" s="191">
        <v>4</v>
      </c>
      <c r="BB10235" s="191">
        <v>0</v>
      </c>
    </row>
    <row r="10236" spans="48:54" x14ac:dyDescent="0.2">
      <c r="AV10236" s="191" t="str">
        <f t="shared" si="163"/>
        <v>566_RS_90.5_4_202425</v>
      </c>
      <c r="AW10236" s="191" t="s">
        <v>92</v>
      </c>
      <c r="AX10236" s="18">
        <v>202425</v>
      </c>
      <c r="AY10236" s="191">
        <v>566</v>
      </c>
      <c r="AZ10236" s="191">
        <v>90.5</v>
      </c>
      <c r="BA10236" s="191">
        <v>4</v>
      </c>
      <c r="BB10236" s="191">
        <v>0</v>
      </c>
    </row>
    <row r="10237" spans="48:54" x14ac:dyDescent="0.2">
      <c r="AV10237" s="191" t="str">
        <f t="shared" si="163"/>
        <v>568_RS_90.5_4_202425</v>
      </c>
      <c r="AW10237" s="191" t="s">
        <v>92</v>
      </c>
      <c r="AX10237" s="18">
        <v>202425</v>
      </c>
      <c r="AY10237" s="191">
        <v>568</v>
      </c>
      <c r="AZ10237" s="191">
        <v>90.5</v>
      </c>
      <c r="BA10237" s="191">
        <v>4</v>
      </c>
      <c r="BB10237" s="191">
        <v>0</v>
      </c>
    </row>
    <row r="10238" spans="48:54" x14ac:dyDescent="0.2">
      <c r="AV10238" s="191" t="str">
        <f t="shared" si="163"/>
        <v>572_RS_90.5_4_202425</v>
      </c>
      <c r="AW10238" s="191" t="s">
        <v>92</v>
      </c>
      <c r="AX10238" s="18">
        <v>202425</v>
      </c>
      <c r="AY10238" s="191">
        <v>572</v>
      </c>
      <c r="AZ10238" s="191">
        <v>90.5</v>
      </c>
      <c r="BA10238" s="191">
        <v>4</v>
      </c>
      <c r="BB10238" s="191">
        <v>0</v>
      </c>
    </row>
    <row r="10239" spans="48:54" x14ac:dyDescent="0.2">
      <c r="AV10239" s="191" t="str">
        <f t="shared" si="163"/>
        <v>574_RS_90.5_4_202425</v>
      </c>
      <c r="AW10239" s="191" t="s">
        <v>92</v>
      </c>
      <c r="AX10239" s="18">
        <v>202425</v>
      </c>
      <c r="AY10239" s="191">
        <v>574</v>
      </c>
      <c r="AZ10239" s="191">
        <v>90.5</v>
      </c>
      <c r="BA10239" s="191">
        <v>4</v>
      </c>
      <c r="BB10239" s="191">
        <v>0</v>
      </c>
    </row>
    <row r="10240" spans="48:54" x14ac:dyDescent="0.2">
      <c r="AV10240" s="191" t="str">
        <f t="shared" si="163"/>
        <v>576_RS_90.5_4_202425</v>
      </c>
      <c r="AW10240" s="191" t="s">
        <v>92</v>
      </c>
      <c r="AX10240" s="18">
        <v>202425</v>
      </c>
      <c r="AY10240" s="191">
        <v>576</v>
      </c>
      <c r="AZ10240" s="191">
        <v>90.5</v>
      </c>
      <c r="BA10240" s="191">
        <v>4</v>
      </c>
      <c r="BB10240" s="191">
        <v>0</v>
      </c>
    </row>
    <row r="10241" spans="48:54" x14ac:dyDescent="0.2">
      <c r="AV10241" s="191" t="str">
        <f t="shared" si="163"/>
        <v>582_RS_90.5_4_202425</v>
      </c>
      <c r="AW10241" s="191" t="s">
        <v>92</v>
      </c>
      <c r="AX10241" s="18">
        <v>202425</v>
      </c>
      <c r="AY10241" s="191">
        <v>582</v>
      </c>
      <c r="AZ10241" s="191">
        <v>90.5</v>
      </c>
      <c r="BA10241" s="191">
        <v>4</v>
      </c>
      <c r="BB10241" s="191">
        <v>0</v>
      </c>
    </row>
    <row r="10242" spans="48:54" x14ac:dyDescent="0.2">
      <c r="AV10242" s="191" t="str">
        <f t="shared" si="163"/>
        <v>584_RS_90.5_4_202425</v>
      </c>
      <c r="AW10242" s="191" t="s">
        <v>92</v>
      </c>
      <c r="AX10242" s="18">
        <v>202425</v>
      </c>
      <c r="AY10242" s="191">
        <v>584</v>
      </c>
      <c r="AZ10242" s="191">
        <v>90.5</v>
      </c>
      <c r="BA10242" s="191">
        <v>4</v>
      </c>
      <c r="BB10242" s="191">
        <v>0</v>
      </c>
    </row>
    <row r="10243" spans="48:54" x14ac:dyDescent="0.2">
      <c r="AV10243" s="191" t="str">
        <f t="shared" si="163"/>
        <v>586_RS_90.5_4_202425</v>
      </c>
      <c r="AW10243" s="191" t="s">
        <v>92</v>
      </c>
      <c r="AX10243" s="18">
        <v>202425</v>
      </c>
      <c r="AY10243" s="191">
        <v>586</v>
      </c>
      <c r="AZ10243" s="191">
        <v>90.5</v>
      </c>
      <c r="BA10243" s="191">
        <v>4</v>
      </c>
      <c r="BB10243" s="191">
        <v>0</v>
      </c>
    </row>
    <row r="10244" spans="48:54" x14ac:dyDescent="0.2">
      <c r="AV10244" s="191" t="str">
        <f t="shared" ref="AV10244:AV10307" si="164">AY10244&amp;"_"&amp;AW10244&amp;"_"&amp;AZ10244&amp;"_"&amp;BA10244&amp;"_"&amp;AX10244</f>
        <v>512_RS_91_4_202425</v>
      </c>
      <c r="AW10244" s="191" t="s">
        <v>92</v>
      </c>
      <c r="AX10244" s="18">
        <v>202425</v>
      </c>
      <c r="AY10244" s="191">
        <v>512</v>
      </c>
      <c r="AZ10244" s="191">
        <v>91</v>
      </c>
      <c r="BA10244" s="191">
        <v>4</v>
      </c>
      <c r="BB10244" s="191">
        <v>0.20499999999999999</v>
      </c>
    </row>
    <row r="10245" spans="48:54" x14ac:dyDescent="0.2">
      <c r="AV10245" s="191" t="str">
        <f t="shared" si="164"/>
        <v>514_RS_91_4_202425</v>
      </c>
      <c r="AW10245" s="191" t="s">
        <v>92</v>
      </c>
      <c r="AX10245" s="18">
        <v>202425</v>
      </c>
      <c r="AY10245" s="191">
        <v>514</v>
      </c>
      <c r="AZ10245" s="191">
        <v>91</v>
      </c>
      <c r="BA10245" s="191">
        <v>4</v>
      </c>
      <c r="BB10245" s="191">
        <v>5.0000000000000001E-3</v>
      </c>
    </row>
    <row r="10246" spans="48:54" x14ac:dyDescent="0.2">
      <c r="AV10246" s="191" t="str">
        <f t="shared" si="164"/>
        <v>516_RS_91_4_202425</v>
      </c>
      <c r="AW10246" s="191" t="s">
        <v>92</v>
      </c>
      <c r="AX10246" s="18">
        <v>202425</v>
      </c>
      <c r="AY10246" s="191">
        <v>516</v>
      </c>
      <c r="AZ10246" s="191">
        <v>91</v>
      </c>
      <c r="BA10246" s="191">
        <v>4</v>
      </c>
      <c r="BB10246" s="191">
        <v>-0.123</v>
      </c>
    </row>
    <row r="10247" spans="48:54" x14ac:dyDescent="0.2">
      <c r="AV10247" s="191" t="str">
        <f t="shared" si="164"/>
        <v>518_RS_91_4_202425</v>
      </c>
      <c r="AW10247" s="191" t="s">
        <v>92</v>
      </c>
      <c r="AX10247" s="18">
        <v>202425</v>
      </c>
      <c r="AY10247" s="191">
        <v>518</v>
      </c>
      <c r="AZ10247" s="191">
        <v>91</v>
      </c>
      <c r="BA10247" s="191">
        <v>4</v>
      </c>
      <c r="BB10247" s="191">
        <v>61.824649999999991</v>
      </c>
    </row>
    <row r="10248" spans="48:54" x14ac:dyDescent="0.2">
      <c r="AV10248" s="191" t="str">
        <f t="shared" si="164"/>
        <v>520_RS_91_4_202425</v>
      </c>
      <c r="AW10248" s="191" t="s">
        <v>92</v>
      </c>
      <c r="AX10248" s="18">
        <v>202425</v>
      </c>
      <c r="AY10248" s="191">
        <v>520</v>
      </c>
      <c r="AZ10248" s="191">
        <v>91</v>
      </c>
      <c r="BA10248" s="191">
        <v>4</v>
      </c>
      <c r="BB10248" s="191">
        <v>0</v>
      </c>
    </row>
    <row r="10249" spans="48:54" x14ac:dyDescent="0.2">
      <c r="AV10249" s="191" t="str">
        <f t="shared" si="164"/>
        <v>522_RS_91_4_202425</v>
      </c>
      <c r="AW10249" s="191" t="s">
        <v>92</v>
      </c>
      <c r="AX10249" s="18">
        <v>202425</v>
      </c>
      <c r="AY10249" s="191">
        <v>522</v>
      </c>
      <c r="AZ10249" s="191">
        <v>91</v>
      </c>
      <c r="BA10249" s="191">
        <v>4</v>
      </c>
      <c r="BB10249" s="191">
        <v>0</v>
      </c>
    </row>
    <row r="10250" spans="48:54" x14ac:dyDescent="0.2">
      <c r="AV10250" s="191" t="str">
        <f t="shared" si="164"/>
        <v>524_RS_91_4_202425</v>
      </c>
      <c r="AW10250" s="191" t="s">
        <v>92</v>
      </c>
      <c r="AX10250" s="18">
        <v>202425</v>
      </c>
      <c r="AY10250" s="191">
        <v>524</v>
      </c>
      <c r="AZ10250" s="191">
        <v>91</v>
      </c>
      <c r="BA10250" s="191">
        <v>4</v>
      </c>
      <c r="BB10250" s="191">
        <v>0.99399999999999999</v>
      </c>
    </row>
    <row r="10251" spans="48:54" x14ac:dyDescent="0.2">
      <c r="AV10251" s="191" t="str">
        <f t="shared" si="164"/>
        <v>526_RS_91_4_202425</v>
      </c>
      <c r="AW10251" s="191" t="s">
        <v>92</v>
      </c>
      <c r="AX10251" s="18">
        <v>202425</v>
      </c>
      <c r="AY10251" s="191">
        <v>526</v>
      </c>
      <c r="AZ10251" s="191">
        <v>91</v>
      </c>
      <c r="BA10251" s="191">
        <v>4</v>
      </c>
      <c r="BB10251" s="191">
        <v>0</v>
      </c>
    </row>
    <row r="10252" spans="48:54" x14ac:dyDescent="0.2">
      <c r="AV10252" s="191" t="str">
        <f t="shared" si="164"/>
        <v>528_RS_91_4_202425</v>
      </c>
      <c r="AW10252" s="191" t="s">
        <v>92</v>
      </c>
      <c r="AX10252" s="18">
        <v>202425</v>
      </c>
      <c r="AY10252" s="191">
        <v>528</v>
      </c>
      <c r="AZ10252" s="191">
        <v>91</v>
      </c>
      <c r="BA10252" s="191">
        <v>4</v>
      </c>
      <c r="BB10252" s="191">
        <v>0.191</v>
      </c>
    </row>
    <row r="10253" spans="48:54" x14ac:dyDescent="0.2">
      <c r="AV10253" s="191" t="str">
        <f t="shared" si="164"/>
        <v>530_RS_91_4_202425</v>
      </c>
      <c r="AW10253" s="191" t="s">
        <v>92</v>
      </c>
      <c r="AX10253" s="18">
        <v>202425</v>
      </c>
      <c r="AY10253" s="191">
        <v>530</v>
      </c>
      <c r="AZ10253" s="191">
        <v>91</v>
      </c>
      <c r="BA10253" s="191">
        <v>4</v>
      </c>
      <c r="BB10253" s="191">
        <v>5.0000000000000001E-3</v>
      </c>
    </row>
    <row r="10254" spans="48:54" x14ac:dyDescent="0.2">
      <c r="AV10254" s="191" t="str">
        <f t="shared" si="164"/>
        <v>532_RS_91_4_202425</v>
      </c>
      <c r="AW10254" s="191" t="s">
        <v>92</v>
      </c>
      <c r="AX10254" s="18">
        <v>202425</v>
      </c>
      <c r="AY10254" s="191">
        <v>532</v>
      </c>
      <c r="AZ10254" s="191">
        <v>91</v>
      </c>
      <c r="BA10254" s="191">
        <v>4</v>
      </c>
      <c r="BB10254" s="191">
        <v>0</v>
      </c>
    </row>
    <row r="10255" spans="48:54" x14ac:dyDescent="0.2">
      <c r="AV10255" s="191" t="str">
        <f t="shared" si="164"/>
        <v>534_RS_91_4_202425</v>
      </c>
      <c r="AW10255" s="191" t="s">
        <v>92</v>
      </c>
      <c r="AX10255" s="18">
        <v>202425</v>
      </c>
      <c r="AY10255" s="191">
        <v>534</v>
      </c>
      <c r="AZ10255" s="191">
        <v>91</v>
      </c>
      <c r="BA10255" s="191">
        <v>4</v>
      </c>
      <c r="BB10255" s="191">
        <v>1E-3</v>
      </c>
    </row>
    <row r="10256" spans="48:54" x14ac:dyDescent="0.2">
      <c r="AV10256" s="191" t="str">
        <f t="shared" si="164"/>
        <v>536_RS_91_4_202425</v>
      </c>
      <c r="AW10256" s="191" t="s">
        <v>92</v>
      </c>
      <c r="AX10256" s="18">
        <v>202425</v>
      </c>
      <c r="AY10256" s="191">
        <v>536</v>
      </c>
      <c r="AZ10256" s="191">
        <v>91</v>
      </c>
      <c r="BA10256" s="191">
        <v>4</v>
      </c>
      <c r="BB10256" s="191">
        <v>5.1999999999999998E-2</v>
      </c>
    </row>
    <row r="10257" spans="48:54" x14ac:dyDescent="0.2">
      <c r="AV10257" s="191" t="str">
        <f t="shared" si="164"/>
        <v>538_RS_91_4_202425</v>
      </c>
      <c r="AW10257" s="191" t="s">
        <v>92</v>
      </c>
      <c r="AX10257" s="18">
        <v>202425</v>
      </c>
      <c r="AY10257" s="191">
        <v>538</v>
      </c>
      <c r="AZ10257" s="191">
        <v>91</v>
      </c>
      <c r="BA10257" s="191">
        <v>4</v>
      </c>
      <c r="BB10257" s="191">
        <v>-54.533599624615199</v>
      </c>
    </row>
    <row r="10258" spans="48:54" x14ac:dyDescent="0.2">
      <c r="AV10258" s="191" t="str">
        <f t="shared" si="164"/>
        <v>540_RS_91_4_202425</v>
      </c>
      <c r="AW10258" s="191" t="s">
        <v>92</v>
      </c>
      <c r="AX10258" s="18">
        <v>202425</v>
      </c>
      <c r="AY10258" s="191">
        <v>540</v>
      </c>
      <c r="AZ10258" s="191">
        <v>91</v>
      </c>
      <c r="BA10258" s="191">
        <v>4</v>
      </c>
      <c r="BB10258" s="191">
        <v>0</v>
      </c>
    </row>
    <row r="10259" spans="48:54" x14ac:dyDescent="0.2">
      <c r="AV10259" s="191" t="str">
        <f t="shared" si="164"/>
        <v>542_RS_91_4_202425</v>
      </c>
      <c r="AW10259" s="191" t="s">
        <v>92</v>
      </c>
      <c r="AX10259" s="18">
        <v>202425</v>
      </c>
      <c r="AY10259" s="191">
        <v>542</v>
      </c>
      <c r="AZ10259" s="191">
        <v>91</v>
      </c>
      <c r="BA10259" s="191">
        <v>4</v>
      </c>
      <c r="BB10259" s="191">
        <v>-11.290000000000003</v>
      </c>
    </row>
    <row r="10260" spans="48:54" x14ac:dyDescent="0.2">
      <c r="AV10260" s="191" t="str">
        <f t="shared" si="164"/>
        <v>544_RS_91_4_202425</v>
      </c>
      <c r="AW10260" s="191" t="s">
        <v>92</v>
      </c>
      <c r="AX10260" s="18">
        <v>202425</v>
      </c>
      <c r="AY10260" s="191">
        <v>544</v>
      </c>
      <c r="AZ10260" s="191">
        <v>91</v>
      </c>
      <c r="BA10260" s="191">
        <v>4</v>
      </c>
      <c r="BB10260" s="191">
        <v>-0.28299999999999997</v>
      </c>
    </row>
    <row r="10261" spans="48:54" x14ac:dyDescent="0.2">
      <c r="AV10261" s="191" t="str">
        <f t="shared" si="164"/>
        <v>545_RS_91_4_202425</v>
      </c>
      <c r="AW10261" s="191" t="s">
        <v>92</v>
      </c>
      <c r="AX10261" s="18">
        <v>202425</v>
      </c>
      <c r="AY10261" s="191">
        <v>545</v>
      </c>
      <c r="AZ10261" s="191">
        <v>91</v>
      </c>
      <c r="BA10261" s="191">
        <v>4</v>
      </c>
      <c r="BB10261" s="191">
        <v>-2.0870000000000002</v>
      </c>
    </row>
    <row r="10262" spans="48:54" x14ac:dyDescent="0.2">
      <c r="AV10262" s="191" t="str">
        <f t="shared" si="164"/>
        <v>546_RS_91_4_202425</v>
      </c>
      <c r="AW10262" s="191" t="s">
        <v>92</v>
      </c>
      <c r="AX10262" s="18">
        <v>202425</v>
      </c>
      <c r="AY10262" s="191">
        <v>546</v>
      </c>
      <c r="AZ10262" s="191">
        <v>91</v>
      </c>
      <c r="BA10262" s="191">
        <v>4</v>
      </c>
      <c r="BB10262" s="191">
        <v>0</v>
      </c>
    </row>
    <row r="10263" spans="48:54" x14ac:dyDescent="0.2">
      <c r="AV10263" s="191" t="str">
        <f t="shared" si="164"/>
        <v>548_RS_91_4_202425</v>
      </c>
      <c r="AW10263" s="191" t="s">
        <v>92</v>
      </c>
      <c r="AX10263" s="18">
        <v>202425</v>
      </c>
      <c r="AY10263" s="191">
        <v>548</v>
      </c>
      <c r="AZ10263" s="191">
        <v>91</v>
      </c>
      <c r="BA10263" s="191">
        <v>4</v>
      </c>
      <c r="BB10263" s="191">
        <v>-3151.2379999999998</v>
      </c>
    </row>
    <row r="10264" spans="48:54" x14ac:dyDescent="0.2">
      <c r="AV10264" s="191" t="str">
        <f t="shared" si="164"/>
        <v>550_RS_91_4_202425</v>
      </c>
      <c r="AW10264" s="191" t="s">
        <v>92</v>
      </c>
      <c r="AX10264" s="18">
        <v>202425</v>
      </c>
      <c r="AY10264" s="191">
        <v>550</v>
      </c>
      <c r="AZ10264" s="191">
        <v>91</v>
      </c>
      <c r="BA10264" s="191">
        <v>4</v>
      </c>
      <c r="BB10264" s="191">
        <v>0</v>
      </c>
    </row>
    <row r="10265" spans="48:54" x14ac:dyDescent="0.2">
      <c r="AV10265" s="191" t="str">
        <f t="shared" si="164"/>
        <v>552_RS_91_4_202425</v>
      </c>
      <c r="AW10265" s="191" t="s">
        <v>92</v>
      </c>
      <c r="AX10265" s="18">
        <v>202425</v>
      </c>
      <c r="AY10265" s="191">
        <v>552</v>
      </c>
      <c r="AZ10265" s="191">
        <v>91</v>
      </c>
      <c r="BA10265" s="191">
        <v>4</v>
      </c>
      <c r="BB10265" s="191">
        <v>-105.22900000000062</v>
      </c>
    </row>
    <row r="10266" spans="48:54" x14ac:dyDescent="0.2">
      <c r="AV10266" s="191" t="str">
        <f t="shared" si="164"/>
        <v>562_RS_91_4_202425</v>
      </c>
      <c r="AW10266" s="191" t="s">
        <v>92</v>
      </c>
      <c r="AX10266" s="18">
        <v>202425</v>
      </c>
      <c r="AY10266" s="191">
        <v>562</v>
      </c>
      <c r="AZ10266" s="191">
        <v>91</v>
      </c>
      <c r="BA10266" s="191">
        <v>4</v>
      </c>
      <c r="BB10266" s="191">
        <v>0</v>
      </c>
    </row>
    <row r="10267" spans="48:54" x14ac:dyDescent="0.2">
      <c r="AV10267" s="191" t="str">
        <f t="shared" si="164"/>
        <v>564_RS_91_4_202425</v>
      </c>
      <c r="AW10267" s="191" t="s">
        <v>92</v>
      </c>
      <c r="AX10267" s="18">
        <v>202425</v>
      </c>
      <c r="AY10267" s="191">
        <v>564</v>
      </c>
      <c r="AZ10267" s="191">
        <v>91</v>
      </c>
      <c r="BA10267" s="191">
        <v>4</v>
      </c>
      <c r="BB10267" s="191">
        <v>0</v>
      </c>
    </row>
    <row r="10268" spans="48:54" x14ac:dyDescent="0.2">
      <c r="AV10268" s="191" t="str">
        <f t="shared" si="164"/>
        <v>566_RS_91_4_202425</v>
      </c>
      <c r="AW10268" s="191" t="s">
        <v>92</v>
      </c>
      <c r="AX10268" s="18">
        <v>202425</v>
      </c>
      <c r="AY10268" s="191">
        <v>566</v>
      </c>
      <c r="AZ10268" s="191">
        <v>91</v>
      </c>
      <c r="BA10268" s="191">
        <v>4</v>
      </c>
      <c r="BB10268" s="191">
        <v>1.1339999999999999</v>
      </c>
    </row>
    <row r="10269" spans="48:54" x14ac:dyDescent="0.2">
      <c r="AV10269" s="191" t="str">
        <f t="shared" si="164"/>
        <v>568_RS_91_4_202425</v>
      </c>
      <c r="AW10269" s="191" t="s">
        <v>92</v>
      </c>
      <c r="AX10269" s="18">
        <v>202425</v>
      </c>
      <c r="AY10269" s="191">
        <v>568</v>
      </c>
      <c r="AZ10269" s="191">
        <v>91</v>
      </c>
      <c r="BA10269" s="191">
        <v>4</v>
      </c>
      <c r="BB10269" s="191">
        <v>0</v>
      </c>
    </row>
    <row r="10270" spans="48:54" x14ac:dyDescent="0.2">
      <c r="AV10270" s="191" t="str">
        <f t="shared" si="164"/>
        <v>572_RS_91_4_202425</v>
      </c>
      <c r="AW10270" s="191" t="s">
        <v>92</v>
      </c>
      <c r="AX10270" s="18">
        <v>202425</v>
      </c>
      <c r="AY10270" s="191">
        <v>572</v>
      </c>
      <c r="AZ10270" s="191">
        <v>91</v>
      </c>
      <c r="BA10270" s="191">
        <v>4</v>
      </c>
      <c r="BB10270" s="191">
        <v>0</v>
      </c>
    </row>
    <row r="10271" spans="48:54" x14ac:dyDescent="0.2">
      <c r="AV10271" s="191" t="str">
        <f t="shared" si="164"/>
        <v>574_RS_91_4_202425</v>
      </c>
      <c r="AW10271" s="191" t="s">
        <v>92</v>
      </c>
      <c r="AX10271" s="18">
        <v>202425</v>
      </c>
      <c r="AY10271" s="191">
        <v>574</v>
      </c>
      <c r="AZ10271" s="191">
        <v>91</v>
      </c>
      <c r="BA10271" s="191">
        <v>4</v>
      </c>
      <c r="BB10271" s="191">
        <v>0</v>
      </c>
    </row>
    <row r="10272" spans="48:54" x14ac:dyDescent="0.2">
      <c r="AV10272" s="191" t="str">
        <f t="shared" si="164"/>
        <v>576_RS_91_4_202425</v>
      </c>
      <c r="AW10272" s="191" t="s">
        <v>92</v>
      </c>
      <c r="AX10272" s="18">
        <v>202425</v>
      </c>
      <c r="AY10272" s="191">
        <v>576</v>
      </c>
      <c r="AZ10272" s="191">
        <v>91</v>
      </c>
      <c r="BA10272" s="191">
        <v>4</v>
      </c>
      <c r="BB10272" s="191">
        <v>0</v>
      </c>
    </row>
    <row r="10273" spans="48:54" x14ac:dyDescent="0.2">
      <c r="AV10273" s="191" t="str">
        <f t="shared" si="164"/>
        <v>582_RS_91_4_202425</v>
      </c>
      <c r="AW10273" s="191" t="s">
        <v>92</v>
      </c>
      <c r="AX10273" s="18">
        <v>202425</v>
      </c>
      <c r="AY10273" s="191">
        <v>582</v>
      </c>
      <c r="AZ10273" s="191">
        <v>91</v>
      </c>
      <c r="BA10273" s="191">
        <v>4</v>
      </c>
      <c r="BB10273" s="191">
        <v>-0.14399999999999999</v>
      </c>
    </row>
    <row r="10274" spans="48:54" x14ac:dyDescent="0.2">
      <c r="AV10274" s="191" t="str">
        <f t="shared" si="164"/>
        <v>584_RS_91_4_202425</v>
      </c>
      <c r="AW10274" s="191" t="s">
        <v>92</v>
      </c>
      <c r="AX10274" s="18">
        <v>202425</v>
      </c>
      <c r="AY10274" s="191">
        <v>584</v>
      </c>
      <c r="AZ10274" s="191">
        <v>91</v>
      </c>
      <c r="BA10274" s="191">
        <v>4</v>
      </c>
      <c r="BB10274" s="191">
        <v>0</v>
      </c>
    </row>
    <row r="10275" spans="48:54" x14ac:dyDescent="0.2">
      <c r="AV10275" s="191" t="str">
        <f t="shared" si="164"/>
        <v>586_RS_91_4_202425</v>
      </c>
      <c r="AW10275" s="191" t="s">
        <v>92</v>
      </c>
      <c r="AX10275" s="18">
        <v>202425</v>
      </c>
      <c r="AY10275" s="191">
        <v>586</v>
      </c>
      <c r="AZ10275" s="191">
        <v>91</v>
      </c>
      <c r="BA10275" s="191">
        <v>4</v>
      </c>
      <c r="BB10275" s="191">
        <v>0</v>
      </c>
    </row>
    <row r="10276" spans="48:54" x14ac:dyDescent="0.2">
      <c r="AV10276" s="191" t="str">
        <f t="shared" si="164"/>
        <v>512_RS_92_4_202425</v>
      </c>
      <c r="AW10276" s="191" t="s">
        <v>92</v>
      </c>
      <c r="AX10276" s="18">
        <v>202425</v>
      </c>
      <c r="AY10276" s="191">
        <v>512</v>
      </c>
      <c r="AZ10276" s="191">
        <v>92</v>
      </c>
      <c r="BA10276" s="191">
        <v>4</v>
      </c>
      <c r="BB10276" s="191">
        <v>1777</v>
      </c>
    </row>
    <row r="10277" spans="48:54" x14ac:dyDescent="0.2">
      <c r="AV10277" s="191" t="str">
        <f t="shared" si="164"/>
        <v>514_RS_92_4_202425</v>
      </c>
      <c r="AW10277" s="191" t="s">
        <v>92</v>
      </c>
      <c r="AX10277" s="18">
        <v>202425</v>
      </c>
      <c r="AY10277" s="191">
        <v>514</v>
      </c>
      <c r="AZ10277" s="191">
        <v>92</v>
      </c>
      <c r="BA10277" s="191">
        <v>4</v>
      </c>
      <c r="BB10277" s="191">
        <v>5053.3339999999998</v>
      </c>
    </row>
    <row r="10278" spans="48:54" x14ac:dyDescent="0.2">
      <c r="AV10278" s="191" t="str">
        <f t="shared" si="164"/>
        <v>516_RS_92_4_202425</v>
      </c>
      <c r="AW10278" s="191" t="s">
        <v>92</v>
      </c>
      <c r="AX10278" s="18">
        <v>202425</v>
      </c>
      <c r="AY10278" s="191">
        <v>516</v>
      </c>
      <c r="AZ10278" s="191">
        <v>92</v>
      </c>
      <c r="BA10278" s="191">
        <v>4</v>
      </c>
      <c r="BB10278" s="191">
        <v>7857.8950000000004</v>
      </c>
    </row>
    <row r="10279" spans="48:54" x14ac:dyDescent="0.2">
      <c r="AV10279" s="191" t="str">
        <f t="shared" si="164"/>
        <v>518_RS_92_4_202425</v>
      </c>
      <c r="AW10279" s="191" t="s">
        <v>92</v>
      </c>
      <c r="AX10279" s="18">
        <v>202425</v>
      </c>
      <c r="AY10279" s="191">
        <v>518</v>
      </c>
      <c r="AZ10279" s="191">
        <v>92</v>
      </c>
      <c r="BA10279" s="191">
        <v>4</v>
      </c>
      <c r="BB10279" s="191">
        <v>11366.16035</v>
      </c>
    </row>
    <row r="10280" spans="48:54" x14ac:dyDescent="0.2">
      <c r="AV10280" s="191" t="str">
        <f t="shared" si="164"/>
        <v>520_RS_92_4_202425</v>
      </c>
      <c r="AW10280" s="191" t="s">
        <v>92</v>
      </c>
      <c r="AX10280" s="18">
        <v>202425</v>
      </c>
      <c r="AY10280" s="191">
        <v>520</v>
      </c>
      <c r="AZ10280" s="191">
        <v>92</v>
      </c>
      <c r="BA10280" s="191">
        <v>4</v>
      </c>
      <c r="BB10280" s="191">
        <v>-1517.877</v>
      </c>
    </row>
    <row r="10281" spans="48:54" x14ac:dyDescent="0.2">
      <c r="AV10281" s="191" t="str">
        <f t="shared" si="164"/>
        <v>522_RS_92_4_202425</v>
      </c>
      <c r="AW10281" s="191" t="s">
        <v>92</v>
      </c>
      <c r="AX10281" s="18">
        <v>202425</v>
      </c>
      <c r="AY10281" s="191">
        <v>522</v>
      </c>
      <c r="AZ10281" s="191">
        <v>92</v>
      </c>
      <c r="BA10281" s="191">
        <v>4</v>
      </c>
      <c r="BB10281" s="191">
        <v>-2245.49001</v>
      </c>
    </row>
    <row r="10282" spans="48:54" x14ac:dyDescent="0.2">
      <c r="AV10282" s="191" t="str">
        <f t="shared" si="164"/>
        <v>524_RS_92_4_202425</v>
      </c>
      <c r="AW10282" s="191" t="s">
        <v>92</v>
      </c>
      <c r="AX10282" s="18">
        <v>202425</v>
      </c>
      <c r="AY10282" s="191">
        <v>524</v>
      </c>
      <c r="AZ10282" s="191">
        <v>92</v>
      </c>
      <c r="BA10282" s="191">
        <v>4</v>
      </c>
      <c r="BB10282" s="191">
        <v>-3328.1186600000019</v>
      </c>
    </row>
    <row r="10283" spans="48:54" x14ac:dyDescent="0.2">
      <c r="AV10283" s="191" t="str">
        <f t="shared" si="164"/>
        <v>526_RS_92_4_202425</v>
      </c>
      <c r="AW10283" s="191" t="s">
        <v>92</v>
      </c>
      <c r="AX10283" s="18">
        <v>202425</v>
      </c>
      <c r="AY10283" s="191">
        <v>526</v>
      </c>
      <c r="AZ10283" s="191">
        <v>92</v>
      </c>
      <c r="BA10283" s="191">
        <v>4</v>
      </c>
      <c r="BB10283" s="191">
        <v>-2290.3319999999999</v>
      </c>
    </row>
    <row r="10284" spans="48:54" x14ac:dyDescent="0.2">
      <c r="AV10284" s="191" t="str">
        <f t="shared" si="164"/>
        <v>528_RS_92_4_202425</v>
      </c>
      <c r="AW10284" s="191" t="s">
        <v>92</v>
      </c>
      <c r="AX10284" s="18">
        <v>202425</v>
      </c>
      <c r="AY10284" s="191">
        <v>528</v>
      </c>
      <c r="AZ10284" s="191">
        <v>92</v>
      </c>
      <c r="BA10284" s="191">
        <v>4</v>
      </c>
      <c r="BB10284" s="191">
        <v>3063</v>
      </c>
    </row>
    <row r="10285" spans="48:54" x14ac:dyDescent="0.2">
      <c r="AV10285" s="191" t="str">
        <f t="shared" si="164"/>
        <v>530_RS_92_4_202425</v>
      </c>
      <c r="AW10285" s="191" t="s">
        <v>92</v>
      </c>
      <c r="AX10285" s="18">
        <v>202425</v>
      </c>
      <c r="AY10285" s="191">
        <v>530</v>
      </c>
      <c r="AZ10285" s="191">
        <v>92</v>
      </c>
      <c r="BA10285" s="191">
        <v>4</v>
      </c>
      <c r="BB10285" s="191">
        <v>-2927.8658300000002</v>
      </c>
    </row>
    <row r="10286" spans="48:54" x14ac:dyDescent="0.2">
      <c r="AV10286" s="191" t="str">
        <f t="shared" si="164"/>
        <v>532_RS_92_4_202425</v>
      </c>
      <c r="AW10286" s="191" t="s">
        <v>92</v>
      </c>
      <c r="AX10286" s="18">
        <v>202425</v>
      </c>
      <c r="AY10286" s="191">
        <v>532</v>
      </c>
      <c r="AZ10286" s="191">
        <v>92</v>
      </c>
      <c r="BA10286" s="191">
        <v>4</v>
      </c>
      <c r="BB10286" s="191">
        <v>-1078.596</v>
      </c>
    </row>
    <row r="10287" spans="48:54" x14ac:dyDescent="0.2">
      <c r="AV10287" s="191" t="str">
        <f t="shared" si="164"/>
        <v>534_RS_92_4_202425</v>
      </c>
      <c r="AW10287" s="191" t="s">
        <v>92</v>
      </c>
      <c r="AX10287" s="18">
        <v>202425</v>
      </c>
      <c r="AY10287" s="191">
        <v>534</v>
      </c>
      <c r="AZ10287" s="191">
        <v>92</v>
      </c>
      <c r="BA10287" s="191">
        <v>4</v>
      </c>
      <c r="BB10287" s="191">
        <v>-10192.889450000001</v>
      </c>
    </row>
    <row r="10288" spans="48:54" x14ac:dyDescent="0.2">
      <c r="AV10288" s="191" t="str">
        <f t="shared" si="164"/>
        <v>536_RS_92_4_202425</v>
      </c>
      <c r="AW10288" s="191" t="s">
        <v>92</v>
      </c>
      <c r="AX10288" s="18">
        <v>202425</v>
      </c>
      <c r="AY10288" s="191">
        <v>536</v>
      </c>
      <c r="AZ10288" s="191">
        <v>92</v>
      </c>
      <c r="BA10288" s="191">
        <v>4</v>
      </c>
      <c r="BB10288" s="191">
        <v>6766.4949999999999</v>
      </c>
    </row>
    <row r="10289" spans="48:54" x14ac:dyDescent="0.2">
      <c r="AV10289" s="191" t="str">
        <f t="shared" si="164"/>
        <v>538_RS_92_4_202425</v>
      </c>
      <c r="AW10289" s="191" t="s">
        <v>92</v>
      </c>
      <c r="AX10289" s="18">
        <v>202425</v>
      </c>
      <c r="AY10289" s="191">
        <v>538</v>
      </c>
      <c r="AZ10289" s="191">
        <v>92</v>
      </c>
      <c r="BA10289" s="191">
        <v>4</v>
      </c>
      <c r="BB10289" s="191">
        <v>-6196</v>
      </c>
    </row>
    <row r="10290" spans="48:54" x14ac:dyDescent="0.2">
      <c r="AV10290" s="191" t="str">
        <f t="shared" si="164"/>
        <v>540_RS_92_4_202425</v>
      </c>
      <c r="AW10290" s="191" t="s">
        <v>92</v>
      </c>
      <c r="AX10290" s="18">
        <v>202425</v>
      </c>
      <c r="AY10290" s="191">
        <v>540</v>
      </c>
      <c r="AZ10290" s="191">
        <v>92</v>
      </c>
      <c r="BA10290" s="191">
        <v>4</v>
      </c>
      <c r="BB10290" s="191">
        <v>-3568.4780000000001</v>
      </c>
    </row>
    <row r="10291" spans="48:54" x14ac:dyDescent="0.2">
      <c r="AV10291" s="191" t="str">
        <f t="shared" si="164"/>
        <v>542_RS_92_4_202425</v>
      </c>
      <c r="AW10291" s="191" t="s">
        <v>92</v>
      </c>
      <c r="AX10291" s="18">
        <v>202425</v>
      </c>
      <c r="AY10291" s="191">
        <v>542</v>
      </c>
      <c r="AZ10291" s="191">
        <v>92</v>
      </c>
      <c r="BA10291" s="191">
        <v>4</v>
      </c>
      <c r="BB10291" s="191">
        <v>-1497.3910000000001</v>
      </c>
    </row>
    <row r="10292" spans="48:54" x14ac:dyDescent="0.2">
      <c r="AV10292" s="191" t="str">
        <f t="shared" si="164"/>
        <v>544_RS_92_4_202425</v>
      </c>
      <c r="AW10292" s="191" t="s">
        <v>92</v>
      </c>
      <c r="AX10292" s="18">
        <v>202425</v>
      </c>
      <c r="AY10292" s="191">
        <v>544</v>
      </c>
      <c r="AZ10292" s="191">
        <v>92</v>
      </c>
      <c r="BA10292" s="191">
        <v>4</v>
      </c>
      <c r="BB10292" s="191">
        <v>-10483.56457</v>
      </c>
    </row>
    <row r="10293" spans="48:54" x14ac:dyDescent="0.2">
      <c r="AV10293" s="191" t="str">
        <f t="shared" si="164"/>
        <v>545_RS_92_4_202425</v>
      </c>
      <c r="AW10293" s="191" t="s">
        <v>92</v>
      </c>
      <c r="AX10293" s="18">
        <v>202425</v>
      </c>
      <c r="AY10293" s="191">
        <v>545</v>
      </c>
      <c r="AZ10293" s="191">
        <v>92</v>
      </c>
      <c r="BA10293" s="191">
        <v>4</v>
      </c>
      <c r="BB10293" s="191">
        <v>1098.3722999999998</v>
      </c>
    </row>
    <row r="10294" spans="48:54" x14ac:dyDescent="0.2">
      <c r="AV10294" s="191" t="str">
        <f t="shared" si="164"/>
        <v>546_RS_92_4_202425</v>
      </c>
      <c r="AW10294" s="191" t="s">
        <v>92</v>
      </c>
      <c r="AX10294" s="18">
        <v>202425</v>
      </c>
      <c r="AY10294" s="191">
        <v>546</v>
      </c>
      <c r="AZ10294" s="191">
        <v>92</v>
      </c>
      <c r="BA10294" s="191">
        <v>4</v>
      </c>
      <c r="BB10294" s="191">
        <v>3537.3530000000001</v>
      </c>
    </row>
    <row r="10295" spans="48:54" x14ac:dyDescent="0.2">
      <c r="AV10295" s="191" t="str">
        <f t="shared" si="164"/>
        <v>548_RS_92_4_202425</v>
      </c>
      <c r="AW10295" s="191" t="s">
        <v>92</v>
      </c>
      <c r="AX10295" s="18">
        <v>202425</v>
      </c>
      <c r="AY10295" s="191">
        <v>548</v>
      </c>
      <c r="AZ10295" s="191">
        <v>92</v>
      </c>
      <c r="BA10295" s="191">
        <v>4</v>
      </c>
      <c r="BB10295" s="191">
        <v>-415.95400000000001</v>
      </c>
    </row>
    <row r="10296" spans="48:54" x14ac:dyDescent="0.2">
      <c r="AV10296" s="191" t="str">
        <f t="shared" si="164"/>
        <v>550_RS_92_4_202425</v>
      </c>
      <c r="AW10296" s="191" t="s">
        <v>92</v>
      </c>
      <c r="AX10296" s="18">
        <v>202425</v>
      </c>
      <c r="AY10296" s="191">
        <v>550</v>
      </c>
      <c r="AZ10296" s="191">
        <v>92</v>
      </c>
      <c r="BA10296" s="191">
        <v>4</v>
      </c>
      <c r="BB10296" s="191">
        <v>-9611.3210139749026</v>
      </c>
    </row>
    <row r="10297" spans="48:54" x14ac:dyDescent="0.2">
      <c r="AV10297" s="191" t="str">
        <f t="shared" si="164"/>
        <v>552_RS_92_4_202425</v>
      </c>
      <c r="AW10297" s="191" t="s">
        <v>92</v>
      </c>
      <c r="AX10297" s="18">
        <v>202425</v>
      </c>
      <c r="AY10297" s="191">
        <v>552</v>
      </c>
      <c r="AZ10297" s="191">
        <v>92</v>
      </c>
      <c r="BA10297" s="191">
        <v>4</v>
      </c>
      <c r="BB10297" s="191">
        <v>15503.128000000001</v>
      </c>
    </row>
    <row r="10298" spans="48:54" x14ac:dyDescent="0.2">
      <c r="AV10298" s="191" t="str">
        <f t="shared" si="164"/>
        <v>562_RS_92_4_202425</v>
      </c>
      <c r="AW10298" s="191" t="s">
        <v>92</v>
      </c>
      <c r="AX10298" s="18">
        <v>202425</v>
      </c>
      <c r="AY10298" s="191">
        <v>562</v>
      </c>
      <c r="AZ10298" s="191">
        <v>92</v>
      </c>
      <c r="BA10298" s="191">
        <v>4</v>
      </c>
      <c r="BB10298" s="191">
        <v>348</v>
      </c>
    </row>
    <row r="10299" spans="48:54" x14ac:dyDescent="0.2">
      <c r="AV10299" s="191" t="str">
        <f t="shared" si="164"/>
        <v>564_RS_92_4_202425</v>
      </c>
      <c r="AW10299" s="191" t="s">
        <v>92</v>
      </c>
      <c r="AX10299" s="18">
        <v>202425</v>
      </c>
      <c r="AY10299" s="191">
        <v>564</v>
      </c>
      <c r="AZ10299" s="191">
        <v>92</v>
      </c>
      <c r="BA10299" s="191">
        <v>4</v>
      </c>
      <c r="BB10299" s="191">
        <v>601.35299999999995</v>
      </c>
    </row>
    <row r="10300" spans="48:54" x14ac:dyDescent="0.2">
      <c r="AV10300" s="191" t="str">
        <f t="shared" si="164"/>
        <v>566_RS_92_4_202425</v>
      </c>
      <c r="AW10300" s="191" t="s">
        <v>92</v>
      </c>
      <c r="AX10300" s="18">
        <v>202425</v>
      </c>
      <c r="AY10300" s="191">
        <v>566</v>
      </c>
      <c r="AZ10300" s="191">
        <v>92</v>
      </c>
      <c r="BA10300" s="191">
        <v>4</v>
      </c>
      <c r="BB10300" s="191">
        <v>508</v>
      </c>
    </row>
    <row r="10301" spans="48:54" x14ac:dyDescent="0.2">
      <c r="AV10301" s="191" t="str">
        <f t="shared" si="164"/>
        <v>568_RS_92_4_202425</v>
      </c>
      <c r="AW10301" s="191" t="s">
        <v>92</v>
      </c>
      <c r="AX10301" s="18">
        <v>202425</v>
      </c>
      <c r="AY10301" s="191">
        <v>568</v>
      </c>
      <c r="AZ10301" s="191">
        <v>92</v>
      </c>
      <c r="BA10301" s="191">
        <v>4</v>
      </c>
      <c r="BB10301" s="191">
        <v>6250.0510300000005</v>
      </c>
    </row>
    <row r="10302" spans="48:54" x14ac:dyDescent="0.2">
      <c r="AV10302" s="191" t="str">
        <f t="shared" si="164"/>
        <v>572_RS_92_4_202425</v>
      </c>
      <c r="AW10302" s="191" t="s">
        <v>92</v>
      </c>
      <c r="AX10302" s="18">
        <v>202425</v>
      </c>
      <c r="AY10302" s="191">
        <v>572</v>
      </c>
      <c r="AZ10302" s="191">
        <v>92</v>
      </c>
      <c r="BA10302" s="191">
        <v>4</v>
      </c>
      <c r="BB10302" s="191">
        <v>3456.4549999999999</v>
      </c>
    </row>
    <row r="10303" spans="48:54" x14ac:dyDescent="0.2">
      <c r="AV10303" s="191" t="str">
        <f t="shared" si="164"/>
        <v>574_RS_92_4_202425</v>
      </c>
      <c r="AW10303" s="191" t="s">
        <v>92</v>
      </c>
      <c r="AX10303" s="18">
        <v>202425</v>
      </c>
      <c r="AY10303" s="191">
        <v>574</v>
      </c>
      <c r="AZ10303" s="191">
        <v>92</v>
      </c>
      <c r="BA10303" s="191">
        <v>4</v>
      </c>
      <c r="BB10303" s="191">
        <v>1540.1590000000001</v>
      </c>
    </row>
    <row r="10304" spans="48:54" x14ac:dyDescent="0.2">
      <c r="AV10304" s="191" t="str">
        <f t="shared" si="164"/>
        <v>576_RS_92_4_202425</v>
      </c>
      <c r="AW10304" s="191" t="s">
        <v>92</v>
      </c>
      <c r="AX10304" s="18">
        <v>202425</v>
      </c>
      <c r="AY10304" s="191">
        <v>576</v>
      </c>
      <c r="AZ10304" s="191">
        <v>92</v>
      </c>
      <c r="BA10304" s="191">
        <v>4</v>
      </c>
      <c r="BB10304" s="191">
        <v>851.88943999996309</v>
      </c>
    </row>
    <row r="10305" spans="48:54" x14ac:dyDescent="0.2">
      <c r="AV10305" s="191" t="str">
        <f t="shared" si="164"/>
        <v>582_RS_92_4_202425</v>
      </c>
      <c r="AW10305" s="191" t="s">
        <v>92</v>
      </c>
      <c r="AX10305" s="18">
        <v>202425</v>
      </c>
      <c r="AY10305" s="191">
        <v>582</v>
      </c>
      <c r="AZ10305" s="191">
        <v>92</v>
      </c>
      <c r="BA10305" s="191">
        <v>4</v>
      </c>
      <c r="BB10305" s="191">
        <v>0</v>
      </c>
    </row>
    <row r="10306" spans="48:54" x14ac:dyDescent="0.2">
      <c r="AV10306" s="191" t="str">
        <f t="shared" si="164"/>
        <v>584_RS_92_4_202425</v>
      </c>
      <c r="AW10306" s="191" t="s">
        <v>92</v>
      </c>
      <c r="AX10306" s="18">
        <v>202425</v>
      </c>
      <c r="AY10306" s="191">
        <v>584</v>
      </c>
      <c r="AZ10306" s="191">
        <v>92</v>
      </c>
      <c r="BA10306" s="191">
        <v>4</v>
      </c>
      <c r="BB10306" s="191">
        <v>0</v>
      </c>
    </row>
    <row r="10307" spans="48:54" x14ac:dyDescent="0.2">
      <c r="AV10307" s="191" t="str">
        <f t="shared" si="164"/>
        <v>586_RS_92_4_202425</v>
      </c>
      <c r="AW10307" s="191" t="s">
        <v>92</v>
      </c>
      <c r="AX10307" s="18">
        <v>202425</v>
      </c>
      <c r="AY10307" s="191">
        <v>586</v>
      </c>
      <c r="AZ10307" s="191">
        <v>92</v>
      </c>
      <c r="BA10307" s="191">
        <v>4</v>
      </c>
      <c r="BB10307" s="191">
        <v>393.40199999999999</v>
      </c>
    </row>
    <row r="10308" spans="48:54" x14ac:dyDescent="0.2">
      <c r="AV10308" s="191" t="str">
        <f t="shared" ref="AV10308:AV10371" si="165">AY10308&amp;"_"&amp;AW10308&amp;"_"&amp;AZ10308&amp;"_"&amp;BA10308&amp;"_"&amp;AX10308</f>
        <v>512_RS_93_4_202425</v>
      </c>
      <c r="AW10308" s="191" t="s">
        <v>92</v>
      </c>
      <c r="AX10308" s="18">
        <v>202425</v>
      </c>
      <c r="AY10308" s="191">
        <v>512</v>
      </c>
      <c r="AZ10308" s="191">
        <v>93</v>
      </c>
      <c r="BA10308" s="191">
        <v>4</v>
      </c>
      <c r="BB10308" s="191">
        <v>405</v>
      </c>
    </row>
    <row r="10309" spans="48:54" x14ac:dyDescent="0.2">
      <c r="AV10309" s="191" t="str">
        <f t="shared" si="165"/>
        <v>514_RS_93_4_202425</v>
      </c>
      <c r="AW10309" s="191" t="s">
        <v>92</v>
      </c>
      <c r="AX10309" s="18">
        <v>202425</v>
      </c>
      <c r="AY10309" s="191">
        <v>514</v>
      </c>
      <c r="AZ10309" s="191">
        <v>93</v>
      </c>
      <c r="BA10309" s="191">
        <v>4</v>
      </c>
      <c r="BB10309" s="191">
        <v>0</v>
      </c>
    </row>
    <row r="10310" spans="48:54" x14ac:dyDescent="0.2">
      <c r="AV10310" s="191" t="str">
        <f t="shared" si="165"/>
        <v>516_RS_93_4_202425</v>
      </c>
      <c r="AW10310" s="191" t="s">
        <v>92</v>
      </c>
      <c r="AX10310" s="18">
        <v>202425</v>
      </c>
      <c r="AY10310" s="191">
        <v>516</v>
      </c>
      <c r="AZ10310" s="191">
        <v>93</v>
      </c>
      <c r="BA10310" s="191">
        <v>4</v>
      </c>
      <c r="BB10310" s="191">
        <v>0</v>
      </c>
    </row>
    <row r="10311" spans="48:54" x14ac:dyDescent="0.2">
      <c r="AV10311" s="191" t="str">
        <f t="shared" si="165"/>
        <v>518_RS_93_4_202425</v>
      </c>
      <c r="AW10311" s="191" t="s">
        <v>92</v>
      </c>
      <c r="AX10311" s="18">
        <v>202425</v>
      </c>
      <c r="AY10311" s="191">
        <v>518</v>
      </c>
      <c r="AZ10311" s="191">
        <v>93</v>
      </c>
      <c r="BA10311" s="191">
        <v>4</v>
      </c>
      <c r="BB10311" s="191">
        <v>0</v>
      </c>
    </row>
    <row r="10312" spans="48:54" x14ac:dyDescent="0.2">
      <c r="AV10312" s="191" t="str">
        <f t="shared" si="165"/>
        <v>520_RS_93_4_202425</v>
      </c>
      <c r="AW10312" s="191" t="s">
        <v>92</v>
      </c>
      <c r="AX10312" s="18">
        <v>202425</v>
      </c>
      <c r="AY10312" s="191">
        <v>520</v>
      </c>
      <c r="AZ10312" s="191">
        <v>93</v>
      </c>
      <c r="BA10312" s="191">
        <v>4</v>
      </c>
      <c r="BB10312" s="191">
        <v>0</v>
      </c>
    </row>
    <row r="10313" spans="48:54" x14ac:dyDescent="0.2">
      <c r="AV10313" s="191" t="str">
        <f t="shared" si="165"/>
        <v>522_RS_93_4_202425</v>
      </c>
      <c r="AW10313" s="191" t="s">
        <v>92</v>
      </c>
      <c r="AX10313" s="18">
        <v>202425</v>
      </c>
      <c r="AY10313" s="191">
        <v>522</v>
      </c>
      <c r="AZ10313" s="191">
        <v>93</v>
      </c>
      <c r="BA10313" s="191">
        <v>4</v>
      </c>
      <c r="BB10313" s="191">
        <v>0</v>
      </c>
    </row>
    <row r="10314" spans="48:54" x14ac:dyDescent="0.2">
      <c r="AV10314" s="191" t="str">
        <f t="shared" si="165"/>
        <v>524_RS_93_4_202425</v>
      </c>
      <c r="AW10314" s="191" t="s">
        <v>92</v>
      </c>
      <c r="AX10314" s="18">
        <v>202425</v>
      </c>
      <c r="AY10314" s="191">
        <v>524</v>
      </c>
      <c r="AZ10314" s="191">
        <v>93</v>
      </c>
      <c r="BA10314" s="191">
        <v>4</v>
      </c>
      <c r="BB10314" s="191">
        <v>3028.2895400399998</v>
      </c>
    </row>
    <row r="10315" spans="48:54" x14ac:dyDescent="0.2">
      <c r="AV10315" s="191" t="str">
        <f t="shared" si="165"/>
        <v>526_RS_93_4_202425</v>
      </c>
      <c r="AW10315" s="191" t="s">
        <v>92</v>
      </c>
      <c r="AX10315" s="18">
        <v>202425</v>
      </c>
      <c r="AY10315" s="191">
        <v>526</v>
      </c>
      <c r="AZ10315" s="191">
        <v>93</v>
      </c>
      <c r="BA10315" s="191">
        <v>4</v>
      </c>
      <c r="BB10315" s="191">
        <v>0</v>
      </c>
    </row>
    <row r="10316" spans="48:54" x14ac:dyDescent="0.2">
      <c r="AV10316" s="191" t="str">
        <f t="shared" si="165"/>
        <v>528_RS_93_4_202425</v>
      </c>
      <c r="AW10316" s="191" t="s">
        <v>92</v>
      </c>
      <c r="AX10316" s="18">
        <v>202425</v>
      </c>
      <c r="AY10316" s="191">
        <v>528</v>
      </c>
      <c r="AZ10316" s="191">
        <v>93</v>
      </c>
      <c r="BA10316" s="191">
        <v>4</v>
      </c>
      <c r="BB10316" s="191">
        <v>0</v>
      </c>
    </row>
    <row r="10317" spans="48:54" x14ac:dyDescent="0.2">
      <c r="AV10317" s="191" t="str">
        <f t="shared" si="165"/>
        <v>530_RS_93_4_202425</v>
      </c>
      <c r="AW10317" s="191" t="s">
        <v>92</v>
      </c>
      <c r="AX10317" s="18">
        <v>202425</v>
      </c>
      <c r="AY10317" s="191">
        <v>530</v>
      </c>
      <c r="AZ10317" s="191">
        <v>93</v>
      </c>
      <c r="BA10317" s="191">
        <v>4</v>
      </c>
      <c r="BB10317" s="191">
        <v>3250.5383099999999</v>
      </c>
    </row>
    <row r="10318" spans="48:54" x14ac:dyDescent="0.2">
      <c r="AV10318" s="191" t="str">
        <f t="shared" si="165"/>
        <v>532_RS_93_4_202425</v>
      </c>
      <c r="AW10318" s="191" t="s">
        <v>92</v>
      </c>
      <c r="AX10318" s="18">
        <v>202425</v>
      </c>
      <c r="AY10318" s="191">
        <v>532</v>
      </c>
      <c r="AZ10318" s="191">
        <v>93</v>
      </c>
      <c r="BA10318" s="191">
        <v>4</v>
      </c>
      <c r="BB10318" s="191">
        <v>2000</v>
      </c>
    </row>
    <row r="10319" spans="48:54" x14ac:dyDescent="0.2">
      <c r="AV10319" s="191" t="str">
        <f t="shared" si="165"/>
        <v>534_RS_93_4_202425</v>
      </c>
      <c r="AW10319" s="191" t="s">
        <v>92</v>
      </c>
      <c r="AX10319" s="18">
        <v>202425</v>
      </c>
      <c r="AY10319" s="191">
        <v>534</v>
      </c>
      <c r="AZ10319" s="191">
        <v>93</v>
      </c>
      <c r="BA10319" s="191">
        <v>4</v>
      </c>
      <c r="BB10319" s="191">
        <v>0</v>
      </c>
    </row>
    <row r="10320" spans="48:54" x14ac:dyDescent="0.2">
      <c r="AV10320" s="191" t="str">
        <f t="shared" si="165"/>
        <v>536_RS_93_4_202425</v>
      </c>
      <c r="AW10320" s="191" t="s">
        <v>92</v>
      </c>
      <c r="AX10320" s="18">
        <v>202425</v>
      </c>
      <c r="AY10320" s="191">
        <v>536</v>
      </c>
      <c r="AZ10320" s="191">
        <v>93</v>
      </c>
      <c r="BA10320" s="191">
        <v>4</v>
      </c>
      <c r="BB10320" s="191">
        <v>300</v>
      </c>
    </row>
    <row r="10321" spans="48:54" x14ac:dyDescent="0.2">
      <c r="AV10321" s="191" t="str">
        <f t="shared" si="165"/>
        <v>538_RS_93_4_202425</v>
      </c>
      <c r="AW10321" s="191" t="s">
        <v>92</v>
      </c>
      <c r="AX10321" s="18">
        <v>202425</v>
      </c>
      <c r="AY10321" s="191">
        <v>538</v>
      </c>
      <c r="AZ10321" s="191">
        <v>93</v>
      </c>
      <c r="BA10321" s="191">
        <v>4</v>
      </c>
      <c r="BB10321" s="191">
        <v>0</v>
      </c>
    </row>
    <row r="10322" spans="48:54" x14ac:dyDescent="0.2">
      <c r="AV10322" s="191" t="str">
        <f t="shared" si="165"/>
        <v>540_RS_93_4_202425</v>
      </c>
      <c r="AW10322" s="191" t="s">
        <v>92</v>
      </c>
      <c r="AX10322" s="18">
        <v>202425</v>
      </c>
      <c r="AY10322" s="191">
        <v>540</v>
      </c>
      <c r="AZ10322" s="191">
        <v>93</v>
      </c>
      <c r="BA10322" s="191">
        <v>4</v>
      </c>
      <c r="BB10322" s="191">
        <v>-1000</v>
      </c>
    </row>
    <row r="10323" spans="48:54" x14ac:dyDescent="0.2">
      <c r="AV10323" s="191" t="str">
        <f t="shared" si="165"/>
        <v>542_RS_93_4_202425</v>
      </c>
      <c r="AW10323" s="191" t="s">
        <v>92</v>
      </c>
      <c r="AX10323" s="18">
        <v>202425</v>
      </c>
      <c r="AY10323" s="191">
        <v>542</v>
      </c>
      <c r="AZ10323" s="191">
        <v>93</v>
      </c>
      <c r="BA10323" s="191">
        <v>4</v>
      </c>
      <c r="BB10323" s="191">
        <v>0</v>
      </c>
    </row>
    <row r="10324" spans="48:54" x14ac:dyDescent="0.2">
      <c r="AV10324" s="191" t="str">
        <f t="shared" si="165"/>
        <v>544_RS_93_4_202425</v>
      </c>
      <c r="AW10324" s="191" t="s">
        <v>92</v>
      </c>
      <c r="AX10324" s="18">
        <v>202425</v>
      </c>
      <c r="AY10324" s="191">
        <v>544</v>
      </c>
      <c r="AZ10324" s="191">
        <v>93</v>
      </c>
      <c r="BA10324" s="191">
        <v>4</v>
      </c>
      <c r="BB10324" s="191">
        <v>-7857.1198299999996</v>
      </c>
    </row>
    <row r="10325" spans="48:54" x14ac:dyDescent="0.2">
      <c r="AV10325" s="191" t="str">
        <f t="shared" si="165"/>
        <v>545_RS_93_4_202425</v>
      </c>
      <c r="AW10325" s="191" t="s">
        <v>92</v>
      </c>
      <c r="AX10325" s="18">
        <v>202425</v>
      </c>
      <c r="AY10325" s="191">
        <v>545</v>
      </c>
      <c r="AZ10325" s="191">
        <v>93</v>
      </c>
      <c r="BA10325" s="191">
        <v>4</v>
      </c>
      <c r="BB10325" s="191">
        <v>-814.01017999999999</v>
      </c>
    </row>
    <row r="10326" spans="48:54" x14ac:dyDescent="0.2">
      <c r="AV10326" s="191" t="str">
        <f t="shared" si="165"/>
        <v>546_RS_93_4_202425</v>
      </c>
      <c r="AW10326" s="191" t="s">
        <v>92</v>
      </c>
      <c r="AX10326" s="18">
        <v>202425</v>
      </c>
      <c r="AY10326" s="191">
        <v>546</v>
      </c>
      <c r="AZ10326" s="191">
        <v>93</v>
      </c>
      <c r="BA10326" s="191">
        <v>4</v>
      </c>
      <c r="BB10326" s="191">
        <v>-1097.1659999999999</v>
      </c>
    </row>
    <row r="10327" spans="48:54" x14ac:dyDescent="0.2">
      <c r="AV10327" s="191" t="str">
        <f t="shared" si="165"/>
        <v>548_RS_93_4_202425</v>
      </c>
      <c r="AW10327" s="191" t="s">
        <v>92</v>
      </c>
      <c r="AX10327" s="18">
        <v>202425</v>
      </c>
      <c r="AY10327" s="191">
        <v>548</v>
      </c>
      <c r="AZ10327" s="191">
        <v>93</v>
      </c>
      <c r="BA10327" s="191">
        <v>4</v>
      </c>
      <c r="BB10327" s="191">
        <v>0</v>
      </c>
    </row>
    <row r="10328" spans="48:54" x14ac:dyDescent="0.2">
      <c r="AV10328" s="191" t="str">
        <f t="shared" si="165"/>
        <v>550_RS_93_4_202425</v>
      </c>
      <c r="AW10328" s="191" t="s">
        <v>92</v>
      </c>
      <c r="AX10328" s="18">
        <v>202425</v>
      </c>
      <c r="AY10328" s="191">
        <v>550</v>
      </c>
      <c r="AZ10328" s="191">
        <v>93</v>
      </c>
      <c r="BA10328" s="191">
        <v>4</v>
      </c>
      <c r="BB10328" s="191">
        <v>0</v>
      </c>
    </row>
    <row r="10329" spans="48:54" x14ac:dyDescent="0.2">
      <c r="AV10329" s="191" t="str">
        <f t="shared" si="165"/>
        <v>552_RS_93_4_202425</v>
      </c>
      <c r="AW10329" s="191" t="s">
        <v>92</v>
      </c>
      <c r="AX10329" s="18">
        <v>202425</v>
      </c>
      <c r="AY10329" s="191">
        <v>552</v>
      </c>
      <c r="AZ10329" s="191">
        <v>93</v>
      </c>
      <c r="BA10329" s="191">
        <v>4</v>
      </c>
      <c r="BB10329" s="191">
        <v>0</v>
      </c>
    </row>
    <row r="10330" spans="48:54" x14ac:dyDescent="0.2">
      <c r="AV10330" s="191" t="str">
        <f t="shared" si="165"/>
        <v>562_RS_93_4_202425</v>
      </c>
      <c r="AW10330" s="191" t="s">
        <v>92</v>
      </c>
      <c r="AX10330" s="18">
        <v>202425</v>
      </c>
      <c r="AY10330" s="191">
        <v>562</v>
      </c>
      <c r="AZ10330" s="191">
        <v>93</v>
      </c>
      <c r="BA10330" s="191">
        <v>4</v>
      </c>
      <c r="BB10330" s="191">
        <v>0</v>
      </c>
    </row>
    <row r="10331" spans="48:54" x14ac:dyDescent="0.2">
      <c r="AV10331" s="191" t="str">
        <f t="shared" si="165"/>
        <v>564_RS_93_4_202425</v>
      </c>
      <c r="AW10331" s="191" t="s">
        <v>92</v>
      </c>
      <c r="AX10331" s="18">
        <v>202425</v>
      </c>
      <c r="AY10331" s="191">
        <v>564</v>
      </c>
      <c r="AZ10331" s="191">
        <v>93</v>
      </c>
      <c r="BA10331" s="191">
        <v>4</v>
      </c>
      <c r="BB10331" s="191">
        <v>0</v>
      </c>
    </row>
    <row r="10332" spans="48:54" x14ac:dyDescent="0.2">
      <c r="AV10332" s="191" t="str">
        <f t="shared" si="165"/>
        <v>566_RS_93_4_202425</v>
      </c>
      <c r="AW10332" s="191" t="s">
        <v>92</v>
      </c>
      <c r="AX10332" s="18">
        <v>202425</v>
      </c>
      <c r="AY10332" s="191">
        <v>566</v>
      </c>
      <c r="AZ10332" s="191">
        <v>93</v>
      </c>
      <c r="BA10332" s="191">
        <v>4</v>
      </c>
      <c r="BB10332" s="191">
        <v>0</v>
      </c>
    </row>
    <row r="10333" spans="48:54" x14ac:dyDescent="0.2">
      <c r="AV10333" s="191" t="str">
        <f t="shared" si="165"/>
        <v>568_RS_93_4_202425</v>
      </c>
      <c r="AW10333" s="191" t="s">
        <v>92</v>
      </c>
      <c r="AX10333" s="18">
        <v>202425</v>
      </c>
      <c r="AY10333" s="191">
        <v>568</v>
      </c>
      <c r="AZ10333" s="191">
        <v>93</v>
      </c>
      <c r="BA10333" s="191">
        <v>4</v>
      </c>
      <c r="BB10333" s="191">
        <v>500</v>
      </c>
    </row>
    <row r="10334" spans="48:54" x14ac:dyDescent="0.2">
      <c r="AV10334" s="191" t="str">
        <f t="shared" si="165"/>
        <v>572_RS_93_4_202425</v>
      </c>
      <c r="AW10334" s="191" t="s">
        <v>92</v>
      </c>
      <c r="AX10334" s="18">
        <v>202425</v>
      </c>
      <c r="AY10334" s="191">
        <v>572</v>
      </c>
      <c r="AZ10334" s="191">
        <v>93</v>
      </c>
      <c r="BA10334" s="191">
        <v>4</v>
      </c>
      <c r="BB10334" s="191">
        <v>0</v>
      </c>
    </row>
    <row r="10335" spans="48:54" x14ac:dyDescent="0.2">
      <c r="AV10335" s="191" t="str">
        <f t="shared" si="165"/>
        <v>574_RS_93_4_202425</v>
      </c>
      <c r="AW10335" s="191" t="s">
        <v>92</v>
      </c>
      <c r="AX10335" s="18">
        <v>202425</v>
      </c>
      <c r="AY10335" s="191">
        <v>574</v>
      </c>
      <c r="AZ10335" s="191">
        <v>93</v>
      </c>
      <c r="BA10335" s="191">
        <v>4</v>
      </c>
      <c r="BB10335" s="191">
        <v>293.49599999999998</v>
      </c>
    </row>
    <row r="10336" spans="48:54" x14ac:dyDescent="0.2">
      <c r="AV10336" s="191" t="str">
        <f t="shared" si="165"/>
        <v>576_RS_93_4_202425</v>
      </c>
      <c r="AW10336" s="191" t="s">
        <v>92</v>
      </c>
      <c r="AX10336" s="18">
        <v>202425</v>
      </c>
      <c r="AY10336" s="191">
        <v>576</v>
      </c>
      <c r="AZ10336" s="191">
        <v>93</v>
      </c>
      <c r="BA10336" s="191">
        <v>4</v>
      </c>
      <c r="BB10336" s="191">
        <v>-16.495000000000005</v>
      </c>
    </row>
    <row r="10337" spans="48:54" x14ac:dyDescent="0.2">
      <c r="AV10337" s="191" t="str">
        <f t="shared" si="165"/>
        <v>582_RS_93_4_202425</v>
      </c>
      <c r="AW10337" s="191" t="s">
        <v>92</v>
      </c>
      <c r="AX10337" s="18">
        <v>202425</v>
      </c>
      <c r="AY10337" s="191">
        <v>582</v>
      </c>
      <c r="AZ10337" s="191">
        <v>93</v>
      </c>
      <c r="BA10337" s="191">
        <v>4</v>
      </c>
      <c r="BB10337" s="191">
        <v>-1283.7850000000001</v>
      </c>
    </row>
    <row r="10338" spans="48:54" x14ac:dyDescent="0.2">
      <c r="AV10338" s="191" t="str">
        <f t="shared" si="165"/>
        <v>584_RS_93_4_202425</v>
      </c>
      <c r="AW10338" s="191" t="s">
        <v>92</v>
      </c>
      <c r="AX10338" s="18">
        <v>202425</v>
      </c>
      <c r="AY10338" s="191">
        <v>584</v>
      </c>
      <c r="AZ10338" s="191">
        <v>93</v>
      </c>
      <c r="BA10338" s="191">
        <v>4</v>
      </c>
      <c r="BB10338" s="191">
        <v>-573</v>
      </c>
    </row>
    <row r="10339" spans="48:54" x14ac:dyDescent="0.2">
      <c r="AV10339" s="191" t="str">
        <f t="shared" si="165"/>
        <v>586_RS_93_4_202425</v>
      </c>
      <c r="AW10339" s="191" t="s">
        <v>92</v>
      </c>
      <c r="AX10339" s="18">
        <v>202425</v>
      </c>
      <c r="AY10339" s="191">
        <v>586</v>
      </c>
      <c r="AZ10339" s="191">
        <v>93</v>
      </c>
      <c r="BA10339" s="191">
        <v>4</v>
      </c>
      <c r="BB10339" s="191">
        <v>0</v>
      </c>
    </row>
    <row r="10340" spans="48:54" x14ac:dyDescent="0.2">
      <c r="AV10340" s="191" t="str">
        <f t="shared" si="165"/>
        <v>512_RS_93.5_4_202425</v>
      </c>
      <c r="AW10340" s="191" t="s">
        <v>92</v>
      </c>
      <c r="AX10340" s="18">
        <v>202425</v>
      </c>
      <c r="AY10340" s="191">
        <v>512</v>
      </c>
      <c r="AZ10340" s="191">
        <v>93.5</v>
      </c>
      <c r="BA10340" s="191">
        <v>4</v>
      </c>
      <c r="BB10340" s="191">
        <v>5241.5140000000001</v>
      </c>
    </row>
    <row r="10341" spans="48:54" x14ac:dyDescent="0.2">
      <c r="AV10341" s="191" t="str">
        <f t="shared" si="165"/>
        <v>514_RS_93.5_4_202425</v>
      </c>
      <c r="AW10341" s="191" t="s">
        <v>92</v>
      </c>
      <c r="AX10341" s="18">
        <v>202425</v>
      </c>
      <c r="AY10341" s="191">
        <v>514</v>
      </c>
      <c r="AZ10341" s="191">
        <v>93.5</v>
      </c>
      <c r="BA10341" s="191">
        <v>4</v>
      </c>
      <c r="BB10341" s="191">
        <v>10713.337</v>
      </c>
    </row>
    <row r="10342" spans="48:54" x14ac:dyDescent="0.2">
      <c r="AV10342" s="191" t="str">
        <f t="shared" si="165"/>
        <v>516_RS_93.5_4_202425</v>
      </c>
      <c r="AW10342" s="191" t="s">
        <v>92</v>
      </c>
      <c r="AX10342" s="18">
        <v>202425</v>
      </c>
      <c r="AY10342" s="191">
        <v>516</v>
      </c>
      <c r="AZ10342" s="191">
        <v>93.5</v>
      </c>
      <c r="BA10342" s="191">
        <v>4</v>
      </c>
      <c r="BB10342" s="191">
        <v>9237.2569999999996</v>
      </c>
    </row>
    <row r="10343" spans="48:54" x14ac:dyDescent="0.2">
      <c r="AV10343" s="191" t="str">
        <f t="shared" si="165"/>
        <v>518_RS_93.5_4_202425</v>
      </c>
      <c r="AW10343" s="191" t="s">
        <v>92</v>
      </c>
      <c r="AX10343" s="18">
        <v>202425</v>
      </c>
      <c r="AY10343" s="191">
        <v>518</v>
      </c>
      <c r="AZ10343" s="191">
        <v>93.5</v>
      </c>
      <c r="BA10343" s="191">
        <v>4</v>
      </c>
      <c r="BB10343" s="191">
        <v>11649.416999999999</v>
      </c>
    </row>
    <row r="10344" spans="48:54" x14ac:dyDescent="0.2">
      <c r="AV10344" s="191" t="str">
        <f t="shared" si="165"/>
        <v>520_RS_93.5_4_202425</v>
      </c>
      <c r="AW10344" s="191" t="s">
        <v>92</v>
      </c>
      <c r="AX10344" s="18">
        <v>202425</v>
      </c>
      <c r="AY10344" s="191">
        <v>520</v>
      </c>
      <c r="AZ10344" s="191">
        <v>93.5</v>
      </c>
      <c r="BA10344" s="191">
        <v>4</v>
      </c>
      <c r="BB10344" s="191">
        <v>13370.223</v>
      </c>
    </row>
    <row r="10345" spans="48:54" x14ac:dyDescent="0.2">
      <c r="AV10345" s="191" t="str">
        <f t="shared" si="165"/>
        <v>522_RS_93.5_4_202425</v>
      </c>
      <c r="AW10345" s="191" t="s">
        <v>92</v>
      </c>
      <c r="AX10345" s="18">
        <v>202425</v>
      </c>
      <c r="AY10345" s="191">
        <v>522</v>
      </c>
      <c r="AZ10345" s="191">
        <v>93.5</v>
      </c>
      <c r="BA10345" s="191">
        <v>4</v>
      </c>
      <c r="BB10345" s="191">
        <v>13494.110369999999</v>
      </c>
    </row>
    <row r="10346" spans="48:54" x14ac:dyDescent="0.2">
      <c r="AV10346" s="191" t="str">
        <f t="shared" si="165"/>
        <v>524_RS_93.5_4_202425</v>
      </c>
      <c r="AW10346" s="191" t="s">
        <v>92</v>
      </c>
      <c r="AX10346" s="18">
        <v>202425</v>
      </c>
      <c r="AY10346" s="191">
        <v>524</v>
      </c>
      <c r="AZ10346" s="191">
        <v>93.5</v>
      </c>
      <c r="BA10346" s="191">
        <v>4</v>
      </c>
      <c r="BB10346" s="191">
        <v>8930.2929999999997</v>
      </c>
    </row>
    <row r="10347" spans="48:54" x14ac:dyDescent="0.2">
      <c r="AV10347" s="191" t="str">
        <f t="shared" si="165"/>
        <v>526_RS_93.5_4_202425</v>
      </c>
      <c r="AW10347" s="191" t="s">
        <v>92</v>
      </c>
      <c r="AX10347" s="18">
        <v>202425</v>
      </c>
      <c r="AY10347" s="191">
        <v>526</v>
      </c>
      <c r="AZ10347" s="191">
        <v>93.5</v>
      </c>
      <c r="BA10347" s="191">
        <v>4</v>
      </c>
      <c r="BB10347" s="191">
        <v>5159.3515384320399</v>
      </c>
    </row>
    <row r="10348" spans="48:54" x14ac:dyDescent="0.2">
      <c r="AV10348" s="191" t="str">
        <f t="shared" si="165"/>
        <v>528_RS_93.5_4_202425</v>
      </c>
      <c r="AW10348" s="191" t="s">
        <v>92</v>
      </c>
      <c r="AX10348" s="18">
        <v>202425</v>
      </c>
      <c r="AY10348" s="191">
        <v>528</v>
      </c>
      <c r="AZ10348" s="191">
        <v>93.5</v>
      </c>
      <c r="BA10348" s="191">
        <v>4</v>
      </c>
      <c r="BB10348" s="191">
        <v>7968.8379999999997</v>
      </c>
    </row>
    <row r="10349" spans="48:54" x14ac:dyDescent="0.2">
      <c r="AV10349" s="191" t="str">
        <f t="shared" si="165"/>
        <v>530_RS_93.5_4_202425</v>
      </c>
      <c r="AW10349" s="191" t="s">
        <v>92</v>
      </c>
      <c r="AX10349" s="18">
        <v>202425</v>
      </c>
      <c r="AY10349" s="191">
        <v>530</v>
      </c>
      <c r="AZ10349" s="191">
        <v>93.5</v>
      </c>
      <c r="BA10349" s="191">
        <v>4</v>
      </c>
      <c r="BB10349" s="191">
        <v>14174.191999999999</v>
      </c>
    </row>
    <row r="10350" spans="48:54" x14ac:dyDescent="0.2">
      <c r="AV10350" s="191" t="str">
        <f t="shared" si="165"/>
        <v>532_RS_93.5_4_202425</v>
      </c>
      <c r="AW10350" s="191" t="s">
        <v>92</v>
      </c>
      <c r="AX10350" s="18">
        <v>202425</v>
      </c>
      <c r="AY10350" s="191">
        <v>532</v>
      </c>
      <c r="AZ10350" s="191">
        <v>93.5</v>
      </c>
      <c r="BA10350" s="191">
        <v>4</v>
      </c>
      <c r="BB10350" s="191">
        <v>25589.53872</v>
      </c>
    </row>
    <row r="10351" spans="48:54" x14ac:dyDescent="0.2">
      <c r="AV10351" s="191" t="str">
        <f t="shared" si="165"/>
        <v>534_RS_93.5_4_202425</v>
      </c>
      <c r="AW10351" s="191" t="s">
        <v>92</v>
      </c>
      <c r="AX10351" s="18">
        <v>202425</v>
      </c>
      <c r="AY10351" s="191">
        <v>534</v>
      </c>
      <c r="AZ10351" s="191">
        <v>93.5</v>
      </c>
      <c r="BA10351" s="191">
        <v>4</v>
      </c>
      <c r="BB10351" s="191">
        <v>15379.342000000001</v>
      </c>
    </row>
    <row r="10352" spans="48:54" x14ac:dyDescent="0.2">
      <c r="AV10352" s="191" t="str">
        <f t="shared" si="165"/>
        <v>536_RS_93.5_4_202425</v>
      </c>
      <c r="AW10352" s="191" t="s">
        <v>92</v>
      </c>
      <c r="AX10352" s="18">
        <v>202425</v>
      </c>
      <c r="AY10352" s="191">
        <v>536</v>
      </c>
      <c r="AZ10352" s="191">
        <v>93.5</v>
      </c>
      <c r="BA10352" s="191">
        <v>4</v>
      </c>
      <c r="BB10352" s="191">
        <v>16326.2</v>
      </c>
    </row>
    <row r="10353" spans="48:54" x14ac:dyDescent="0.2">
      <c r="AV10353" s="191" t="str">
        <f t="shared" si="165"/>
        <v>538_RS_93.5_4_202425</v>
      </c>
      <c r="AW10353" s="191" t="s">
        <v>92</v>
      </c>
      <c r="AX10353" s="18">
        <v>202425</v>
      </c>
      <c r="AY10353" s="191">
        <v>538</v>
      </c>
      <c r="AZ10353" s="191">
        <v>93.5</v>
      </c>
      <c r="BA10353" s="191">
        <v>4</v>
      </c>
      <c r="BB10353" s="191">
        <v>12297.88364</v>
      </c>
    </row>
    <row r="10354" spans="48:54" x14ac:dyDescent="0.2">
      <c r="AV10354" s="191" t="str">
        <f t="shared" si="165"/>
        <v>540_RS_93.5_4_202425</v>
      </c>
      <c r="AW10354" s="191" t="s">
        <v>92</v>
      </c>
      <c r="AX10354" s="18">
        <v>202425</v>
      </c>
      <c r="AY10354" s="191">
        <v>540</v>
      </c>
      <c r="AZ10354" s="191">
        <v>93.5</v>
      </c>
      <c r="BA10354" s="191">
        <v>4</v>
      </c>
      <c r="BB10354" s="191">
        <v>26868.071</v>
      </c>
    </row>
    <row r="10355" spans="48:54" x14ac:dyDescent="0.2">
      <c r="AV10355" s="191" t="str">
        <f t="shared" si="165"/>
        <v>542_RS_93.5_4_202425</v>
      </c>
      <c r="AW10355" s="191" t="s">
        <v>92</v>
      </c>
      <c r="AX10355" s="18">
        <v>202425</v>
      </c>
      <c r="AY10355" s="191">
        <v>542</v>
      </c>
      <c r="AZ10355" s="191">
        <v>93.5</v>
      </c>
      <c r="BA10355" s="191">
        <v>4</v>
      </c>
      <c r="BB10355" s="191">
        <v>5504.1220000000003</v>
      </c>
    </row>
    <row r="10356" spans="48:54" x14ac:dyDescent="0.2">
      <c r="AV10356" s="191" t="str">
        <f t="shared" si="165"/>
        <v>544_RS_93.5_4_202425</v>
      </c>
      <c r="AW10356" s="191" t="s">
        <v>92</v>
      </c>
      <c r="AX10356" s="18">
        <v>202425</v>
      </c>
      <c r="AY10356" s="191">
        <v>544</v>
      </c>
      <c r="AZ10356" s="191">
        <v>93.5</v>
      </c>
      <c r="BA10356" s="191">
        <v>4</v>
      </c>
      <c r="BB10356" s="191">
        <v>19244.021490000003</v>
      </c>
    </row>
    <row r="10357" spans="48:54" x14ac:dyDescent="0.2">
      <c r="AV10357" s="191" t="str">
        <f t="shared" si="165"/>
        <v>545_RS_93.5_4_202425</v>
      </c>
      <c r="AW10357" s="191" t="s">
        <v>92</v>
      </c>
      <c r="AX10357" s="18">
        <v>202425</v>
      </c>
      <c r="AY10357" s="191">
        <v>545</v>
      </c>
      <c r="AZ10357" s="191">
        <v>93.5</v>
      </c>
      <c r="BA10357" s="191">
        <v>4</v>
      </c>
      <c r="BB10357" s="191">
        <v>10376.492840000001</v>
      </c>
    </row>
    <row r="10358" spans="48:54" x14ac:dyDescent="0.2">
      <c r="AV10358" s="191" t="str">
        <f t="shared" si="165"/>
        <v>546_RS_93.5_4_202425</v>
      </c>
      <c r="AW10358" s="191" t="s">
        <v>92</v>
      </c>
      <c r="AX10358" s="18">
        <v>202425</v>
      </c>
      <c r="AY10358" s="191">
        <v>546</v>
      </c>
      <c r="AZ10358" s="191">
        <v>93.5</v>
      </c>
      <c r="BA10358" s="191">
        <v>4</v>
      </c>
      <c r="BB10358" s="191">
        <v>10648.3</v>
      </c>
    </row>
    <row r="10359" spans="48:54" x14ac:dyDescent="0.2">
      <c r="AV10359" s="191" t="str">
        <f t="shared" si="165"/>
        <v>548_RS_93.5_4_202425</v>
      </c>
      <c r="AW10359" s="191" t="s">
        <v>92</v>
      </c>
      <c r="AX10359" s="18">
        <v>202425</v>
      </c>
      <c r="AY10359" s="191">
        <v>548</v>
      </c>
      <c r="AZ10359" s="191">
        <v>93.5</v>
      </c>
      <c r="BA10359" s="191">
        <v>4</v>
      </c>
      <c r="BB10359" s="191">
        <v>7858.2929999999997</v>
      </c>
    </row>
    <row r="10360" spans="48:54" x14ac:dyDescent="0.2">
      <c r="AV10360" s="191" t="str">
        <f t="shared" si="165"/>
        <v>550_RS_93.5_4_202425</v>
      </c>
      <c r="AW10360" s="191" t="s">
        <v>92</v>
      </c>
      <c r="AX10360" s="18">
        <v>202425</v>
      </c>
      <c r="AY10360" s="191">
        <v>550</v>
      </c>
      <c r="AZ10360" s="191">
        <v>93.5</v>
      </c>
      <c r="BA10360" s="191">
        <v>4</v>
      </c>
      <c r="BB10360" s="191">
        <v>14252.07252</v>
      </c>
    </row>
    <row r="10361" spans="48:54" x14ac:dyDescent="0.2">
      <c r="AV10361" s="191" t="str">
        <f t="shared" si="165"/>
        <v>552_RS_93.5_4_202425</v>
      </c>
      <c r="AW10361" s="191" t="s">
        <v>92</v>
      </c>
      <c r="AX10361" s="18">
        <v>202425</v>
      </c>
      <c r="AY10361" s="191">
        <v>552</v>
      </c>
      <c r="AZ10361" s="191">
        <v>93.5</v>
      </c>
      <c r="BA10361" s="191">
        <v>4</v>
      </c>
      <c r="BB10361" s="191">
        <v>28325</v>
      </c>
    </row>
    <row r="10362" spans="48:54" x14ac:dyDescent="0.2">
      <c r="AV10362" s="191" t="str">
        <f t="shared" si="165"/>
        <v>562_RS_93.5_4_202425</v>
      </c>
      <c r="AW10362" s="191" t="s">
        <v>92</v>
      </c>
      <c r="AX10362" s="18">
        <v>202425</v>
      </c>
      <c r="AY10362" s="191">
        <v>562</v>
      </c>
      <c r="AZ10362" s="191">
        <v>93.5</v>
      </c>
      <c r="BA10362" s="191">
        <v>4</v>
      </c>
      <c r="BB10362" s="191">
        <v>0</v>
      </c>
    </row>
    <row r="10363" spans="48:54" x14ac:dyDescent="0.2">
      <c r="AV10363" s="191" t="str">
        <f t="shared" si="165"/>
        <v>564_RS_93.5_4_202425</v>
      </c>
      <c r="AW10363" s="191" t="s">
        <v>92</v>
      </c>
      <c r="AX10363" s="18">
        <v>202425</v>
      </c>
      <c r="AY10363" s="191">
        <v>564</v>
      </c>
      <c r="AZ10363" s="191">
        <v>93.5</v>
      </c>
      <c r="BA10363" s="191">
        <v>4</v>
      </c>
      <c r="BB10363" s="191">
        <v>0</v>
      </c>
    </row>
    <row r="10364" spans="48:54" x14ac:dyDescent="0.2">
      <c r="AV10364" s="191" t="str">
        <f t="shared" si="165"/>
        <v>566_RS_93.5_4_202425</v>
      </c>
      <c r="AW10364" s="191" t="s">
        <v>92</v>
      </c>
      <c r="AX10364" s="18">
        <v>202425</v>
      </c>
      <c r="AY10364" s="191">
        <v>566</v>
      </c>
      <c r="AZ10364" s="191">
        <v>93.5</v>
      </c>
      <c r="BA10364" s="191">
        <v>4</v>
      </c>
      <c r="BB10364" s="191">
        <v>0</v>
      </c>
    </row>
    <row r="10365" spans="48:54" x14ac:dyDescent="0.2">
      <c r="AV10365" s="191" t="str">
        <f t="shared" si="165"/>
        <v>568_RS_93.5_4_202425</v>
      </c>
      <c r="AW10365" s="191" t="s">
        <v>92</v>
      </c>
      <c r="AX10365" s="18">
        <v>202425</v>
      </c>
      <c r="AY10365" s="191">
        <v>568</v>
      </c>
      <c r="AZ10365" s="191">
        <v>93.5</v>
      </c>
      <c r="BA10365" s="191">
        <v>4</v>
      </c>
      <c r="BB10365" s="191">
        <v>0</v>
      </c>
    </row>
    <row r="10366" spans="48:54" x14ac:dyDescent="0.2">
      <c r="AV10366" s="191" t="str">
        <f t="shared" si="165"/>
        <v>572_RS_93.5_4_202425</v>
      </c>
      <c r="AW10366" s="191" t="s">
        <v>92</v>
      </c>
      <c r="AX10366" s="18">
        <v>202425</v>
      </c>
      <c r="AY10366" s="191">
        <v>572</v>
      </c>
      <c r="AZ10366" s="191">
        <v>93.5</v>
      </c>
      <c r="BA10366" s="191">
        <v>4</v>
      </c>
      <c r="BB10366" s="191">
        <v>0</v>
      </c>
    </row>
    <row r="10367" spans="48:54" x14ac:dyDescent="0.2">
      <c r="AV10367" s="191" t="str">
        <f t="shared" si="165"/>
        <v>574_RS_93.5_4_202425</v>
      </c>
      <c r="AW10367" s="191" t="s">
        <v>92</v>
      </c>
      <c r="AX10367" s="18">
        <v>202425</v>
      </c>
      <c r="AY10367" s="191">
        <v>574</v>
      </c>
      <c r="AZ10367" s="191">
        <v>93.5</v>
      </c>
      <c r="BA10367" s="191">
        <v>4</v>
      </c>
      <c r="BB10367" s="191">
        <v>0</v>
      </c>
    </row>
    <row r="10368" spans="48:54" x14ac:dyDescent="0.2">
      <c r="AV10368" s="191" t="str">
        <f t="shared" si="165"/>
        <v>576_RS_93.5_4_202425</v>
      </c>
      <c r="AW10368" s="191" t="s">
        <v>92</v>
      </c>
      <c r="AX10368" s="18">
        <v>202425</v>
      </c>
      <c r="AY10368" s="191">
        <v>576</v>
      </c>
      <c r="AZ10368" s="191">
        <v>93.5</v>
      </c>
      <c r="BA10368" s="191">
        <v>4</v>
      </c>
      <c r="BB10368" s="191">
        <v>0</v>
      </c>
    </row>
    <row r="10369" spans="48:54" x14ac:dyDescent="0.2">
      <c r="AV10369" s="191" t="str">
        <f t="shared" si="165"/>
        <v>582_RS_93.5_4_202425</v>
      </c>
      <c r="AW10369" s="191" t="s">
        <v>92</v>
      </c>
      <c r="AX10369" s="18">
        <v>202425</v>
      </c>
      <c r="AY10369" s="191">
        <v>582</v>
      </c>
      <c r="AZ10369" s="191">
        <v>93.5</v>
      </c>
      <c r="BA10369" s="191">
        <v>4</v>
      </c>
      <c r="BB10369" s="191">
        <v>0</v>
      </c>
    </row>
    <row r="10370" spans="48:54" x14ac:dyDescent="0.2">
      <c r="AV10370" s="191" t="str">
        <f t="shared" si="165"/>
        <v>584_RS_93.5_4_202425</v>
      </c>
      <c r="AW10370" s="191" t="s">
        <v>92</v>
      </c>
      <c r="AX10370" s="18">
        <v>202425</v>
      </c>
      <c r="AY10370" s="191">
        <v>584</v>
      </c>
      <c r="AZ10370" s="191">
        <v>93.5</v>
      </c>
      <c r="BA10370" s="191">
        <v>4</v>
      </c>
      <c r="BB10370" s="191">
        <v>0</v>
      </c>
    </row>
    <row r="10371" spans="48:54" x14ac:dyDescent="0.2">
      <c r="AV10371" s="191" t="str">
        <f t="shared" si="165"/>
        <v>586_RS_93.5_4_202425</v>
      </c>
      <c r="AW10371" s="191" t="s">
        <v>92</v>
      </c>
      <c r="AX10371" s="18">
        <v>202425</v>
      </c>
      <c r="AY10371" s="191">
        <v>586</v>
      </c>
      <c r="AZ10371" s="191">
        <v>93.5</v>
      </c>
      <c r="BA10371" s="191">
        <v>4</v>
      </c>
      <c r="BB10371" s="191">
        <v>0</v>
      </c>
    </row>
    <row r="10372" spans="48:54" x14ac:dyDescent="0.2">
      <c r="AV10372" s="191" t="str">
        <f t="shared" ref="AV10372:AV10435" si="166">AY10372&amp;"_"&amp;AW10372&amp;"_"&amp;AZ10372&amp;"_"&amp;BA10372&amp;"_"&amp;AX10372</f>
        <v>512_RS_94_4_202425</v>
      </c>
      <c r="AW10372" s="191" t="s">
        <v>92</v>
      </c>
      <c r="AX10372" s="18">
        <v>202425</v>
      </c>
      <c r="AY10372" s="191">
        <v>512</v>
      </c>
      <c r="AZ10372" s="191">
        <v>94</v>
      </c>
      <c r="BA10372" s="191">
        <v>4</v>
      </c>
      <c r="BB10372" s="191">
        <v>181629.103</v>
      </c>
    </row>
    <row r="10373" spans="48:54" x14ac:dyDescent="0.2">
      <c r="AV10373" s="191" t="str">
        <f t="shared" si="166"/>
        <v>514_RS_94_4_202425</v>
      </c>
      <c r="AW10373" s="191" t="s">
        <v>92</v>
      </c>
      <c r="AX10373" s="18">
        <v>202425</v>
      </c>
      <c r="AY10373" s="191">
        <v>514</v>
      </c>
      <c r="AZ10373" s="191">
        <v>94</v>
      </c>
      <c r="BA10373" s="191">
        <v>4</v>
      </c>
      <c r="BB10373" s="191">
        <v>334434.87000081938</v>
      </c>
    </row>
    <row r="10374" spans="48:54" x14ac:dyDescent="0.2">
      <c r="AV10374" s="191" t="str">
        <f t="shared" si="166"/>
        <v>516_RS_94_4_202425</v>
      </c>
      <c r="AW10374" s="191" t="s">
        <v>92</v>
      </c>
      <c r="AX10374" s="18">
        <v>202425</v>
      </c>
      <c r="AY10374" s="191">
        <v>516</v>
      </c>
      <c r="AZ10374" s="191">
        <v>94</v>
      </c>
      <c r="BA10374" s="191">
        <v>4</v>
      </c>
      <c r="BB10374" s="191">
        <v>296976.39961867494</v>
      </c>
    </row>
    <row r="10375" spans="48:54" x14ac:dyDescent="0.2">
      <c r="AV10375" s="191" t="str">
        <f t="shared" si="166"/>
        <v>518_RS_94_4_202425</v>
      </c>
      <c r="AW10375" s="191" t="s">
        <v>92</v>
      </c>
      <c r="AX10375" s="18">
        <v>202425</v>
      </c>
      <c r="AY10375" s="191">
        <v>518</v>
      </c>
      <c r="AZ10375" s="191">
        <v>94</v>
      </c>
      <c r="BA10375" s="191">
        <v>4</v>
      </c>
      <c r="BB10375" s="191">
        <v>273605.426848181</v>
      </c>
    </row>
    <row r="10376" spans="48:54" x14ac:dyDescent="0.2">
      <c r="AV10376" s="191" t="str">
        <f t="shared" si="166"/>
        <v>520_RS_94_4_202425</v>
      </c>
      <c r="AW10376" s="191" t="s">
        <v>92</v>
      </c>
      <c r="AX10376" s="18">
        <v>202425</v>
      </c>
      <c r="AY10376" s="191">
        <v>520</v>
      </c>
      <c r="AZ10376" s="191">
        <v>94</v>
      </c>
      <c r="BA10376" s="191">
        <v>4</v>
      </c>
      <c r="BB10376" s="191">
        <v>371671.33172000013</v>
      </c>
    </row>
    <row r="10377" spans="48:54" x14ac:dyDescent="0.2">
      <c r="AV10377" s="191" t="str">
        <f t="shared" si="166"/>
        <v>522_RS_94_4_202425</v>
      </c>
      <c r="AW10377" s="191" t="s">
        <v>92</v>
      </c>
      <c r="AX10377" s="18">
        <v>202425</v>
      </c>
      <c r="AY10377" s="191">
        <v>522</v>
      </c>
      <c r="AZ10377" s="191">
        <v>94</v>
      </c>
      <c r="BA10377" s="191">
        <v>4</v>
      </c>
      <c r="BB10377" s="191">
        <v>323009.48536830023</v>
      </c>
    </row>
    <row r="10378" spans="48:54" x14ac:dyDescent="0.2">
      <c r="AV10378" s="191" t="str">
        <f t="shared" si="166"/>
        <v>524_RS_94_4_202425</v>
      </c>
      <c r="AW10378" s="191" t="s">
        <v>92</v>
      </c>
      <c r="AX10378" s="18">
        <v>202425</v>
      </c>
      <c r="AY10378" s="191">
        <v>524</v>
      </c>
      <c r="AZ10378" s="191">
        <v>94</v>
      </c>
      <c r="BA10378" s="191">
        <v>4</v>
      </c>
      <c r="BB10378" s="191">
        <v>346850.35062913143</v>
      </c>
    </row>
    <row r="10379" spans="48:54" x14ac:dyDescent="0.2">
      <c r="AV10379" s="191" t="str">
        <f t="shared" si="166"/>
        <v>526_RS_94_4_202425</v>
      </c>
      <c r="AW10379" s="191" t="s">
        <v>92</v>
      </c>
      <c r="AX10379" s="18">
        <v>202425</v>
      </c>
      <c r="AY10379" s="191">
        <v>526</v>
      </c>
      <c r="AZ10379" s="191">
        <v>94</v>
      </c>
      <c r="BA10379" s="191">
        <v>4</v>
      </c>
      <c r="BB10379" s="191">
        <v>194939.24187843205</v>
      </c>
    </row>
    <row r="10380" spans="48:54" x14ac:dyDescent="0.2">
      <c r="AV10380" s="191" t="str">
        <f t="shared" si="166"/>
        <v>528_RS_94_4_202425</v>
      </c>
      <c r="AW10380" s="191" t="s">
        <v>92</v>
      </c>
      <c r="AX10380" s="18">
        <v>202425</v>
      </c>
      <c r="AY10380" s="191">
        <v>528</v>
      </c>
      <c r="AZ10380" s="191">
        <v>94</v>
      </c>
      <c r="BA10380" s="191">
        <v>4</v>
      </c>
      <c r="BB10380" s="191">
        <v>318393.92899999995</v>
      </c>
    </row>
    <row r="10381" spans="48:54" x14ac:dyDescent="0.2">
      <c r="AV10381" s="191" t="str">
        <f t="shared" si="166"/>
        <v>530_RS_94_4_202425</v>
      </c>
      <c r="AW10381" s="191" t="s">
        <v>92</v>
      </c>
      <c r="AX10381" s="18">
        <v>202425</v>
      </c>
      <c r="AY10381" s="191">
        <v>530</v>
      </c>
      <c r="AZ10381" s="191">
        <v>94</v>
      </c>
      <c r="BA10381" s="191">
        <v>4</v>
      </c>
      <c r="BB10381" s="191">
        <v>481591.6461999999</v>
      </c>
    </row>
    <row r="10382" spans="48:54" x14ac:dyDescent="0.2">
      <c r="AV10382" s="191" t="str">
        <f t="shared" si="166"/>
        <v>532_RS_94_4_202425</v>
      </c>
      <c r="AW10382" s="191" t="s">
        <v>92</v>
      </c>
      <c r="AX10382" s="18">
        <v>202425</v>
      </c>
      <c r="AY10382" s="191">
        <v>532</v>
      </c>
      <c r="AZ10382" s="191">
        <v>94</v>
      </c>
      <c r="BA10382" s="191">
        <v>4</v>
      </c>
      <c r="BB10382" s="191">
        <v>590828.98636999982</v>
      </c>
    </row>
    <row r="10383" spans="48:54" x14ac:dyDescent="0.2">
      <c r="AV10383" s="191" t="str">
        <f t="shared" si="166"/>
        <v>534_RS_94_4_202425</v>
      </c>
      <c r="AW10383" s="191" t="s">
        <v>92</v>
      </c>
      <c r="AX10383" s="18">
        <v>202425</v>
      </c>
      <c r="AY10383" s="191">
        <v>534</v>
      </c>
      <c r="AZ10383" s="191">
        <v>94</v>
      </c>
      <c r="BA10383" s="191">
        <v>4</v>
      </c>
      <c r="BB10383" s="191">
        <v>379377.12951999996</v>
      </c>
    </row>
    <row r="10384" spans="48:54" x14ac:dyDescent="0.2">
      <c r="AV10384" s="191" t="str">
        <f t="shared" si="166"/>
        <v>536_RS_94_4_202425</v>
      </c>
      <c r="AW10384" s="191" t="s">
        <v>92</v>
      </c>
      <c r="AX10384" s="18">
        <v>202425</v>
      </c>
      <c r="AY10384" s="191">
        <v>536</v>
      </c>
      <c r="AZ10384" s="191">
        <v>94</v>
      </c>
      <c r="BA10384" s="191">
        <v>4</v>
      </c>
      <c r="BB10384" s="191">
        <v>363654.85800000007</v>
      </c>
    </row>
    <row r="10385" spans="48:54" x14ac:dyDescent="0.2">
      <c r="AV10385" s="191" t="str">
        <f t="shared" si="166"/>
        <v>538_RS_94_4_202425</v>
      </c>
      <c r="AW10385" s="191" t="s">
        <v>92</v>
      </c>
      <c r="AX10385" s="18">
        <v>202425</v>
      </c>
      <c r="AY10385" s="191">
        <v>538</v>
      </c>
      <c r="AZ10385" s="191">
        <v>94</v>
      </c>
      <c r="BA10385" s="191">
        <v>4</v>
      </c>
      <c r="BB10385" s="191">
        <v>312222.97700000001</v>
      </c>
    </row>
    <row r="10386" spans="48:54" x14ac:dyDescent="0.2">
      <c r="AV10386" s="191" t="str">
        <f t="shared" si="166"/>
        <v>540_RS_94_4_202425</v>
      </c>
      <c r="AW10386" s="191" t="s">
        <v>92</v>
      </c>
      <c r="AX10386" s="18">
        <v>202425</v>
      </c>
      <c r="AY10386" s="191">
        <v>540</v>
      </c>
      <c r="AZ10386" s="191">
        <v>94</v>
      </c>
      <c r="BA10386" s="191">
        <v>4</v>
      </c>
      <c r="BB10386" s="191">
        <v>622970.20000000007</v>
      </c>
    </row>
    <row r="10387" spans="48:54" x14ac:dyDescent="0.2">
      <c r="AV10387" s="191" t="str">
        <f t="shared" si="166"/>
        <v>542_RS_94_4_202425</v>
      </c>
      <c r="AW10387" s="191" t="s">
        <v>92</v>
      </c>
      <c r="AX10387" s="18">
        <v>202425</v>
      </c>
      <c r="AY10387" s="191">
        <v>542</v>
      </c>
      <c r="AZ10387" s="191">
        <v>94</v>
      </c>
      <c r="BA10387" s="191">
        <v>4</v>
      </c>
      <c r="BB10387" s="191">
        <v>160898.84700425496</v>
      </c>
    </row>
    <row r="10388" spans="48:54" x14ac:dyDescent="0.2">
      <c r="AV10388" s="191" t="str">
        <f t="shared" si="166"/>
        <v>544_RS_94_4_202425</v>
      </c>
      <c r="AW10388" s="191" t="s">
        <v>92</v>
      </c>
      <c r="AX10388" s="18">
        <v>202425</v>
      </c>
      <c r="AY10388" s="191">
        <v>544</v>
      </c>
      <c r="AZ10388" s="191">
        <v>94</v>
      </c>
      <c r="BA10388" s="191">
        <v>4</v>
      </c>
      <c r="BB10388" s="191">
        <v>438403.66085016762</v>
      </c>
    </row>
    <row r="10389" spans="48:54" x14ac:dyDescent="0.2">
      <c r="AV10389" s="191" t="str">
        <f t="shared" si="166"/>
        <v>545_RS_94_4_202425</v>
      </c>
      <c r="AW10389" s="191" t="s">
        <v>92</v>
      </c>
      <c r="AX10389" s="18">
        <v>202425</v>
      </c>
      <c r="AY10389" s="191">
        <v>545</v>
      </c>
      <c r="AZ10389" s="191">
        <v>94</v>
      </c>
      <c r="BA10389" s="191">
        <v>4</v>
      </c>
      <c r="BB10389" s="191">
        <v>184734.15587210929</v>
      </c>
    </row>
    <row r="10390" spans="48:54" x14ac:dyDescent="0.2">
      <c r="AV10390" s="191" t="str">
        <f t="shared" si="166"/>
        <v>546_RS_94_4_202425</v>
      </c>
      <c r="AW10390" s="191" t="s">
        <v>92</v>
      </c>
      <c r="AX10390" s="18">
        <v>202425</v>
      </c>
      <c r="AY10390" s="191">
        <v>546</v>
      </c>
      <c r="AZ10390" s="191">
        <v>94</v>
      </c>
      <c r="BA10390" s="191">
        <v>4</v>
      </c>
      <c r="BB10390" s="191">
        <v>233855.92099999997</v>
      </c>
    </row>
    <row r="10391" spans="48:54" x14ac:dyDescent="0.2">
      <c r="AV10391" s="191" t="str">
        <f t="shared" si="166"/>
        <v>548_RS_94_4_202425</v>
      </c>
      <c r="AW10391" s="191" t="s">
        <v>92</v>
      </c>
      <c r="AX10391" s="18">
        <v>202425</v>
      </c>
      <c r="AY10391" s="191">
        <v>548</v>
      </c>
      <c r="AZ10391" s="191">
        <v>94</v>
      </c>
      <c r="BA10391" s="191">
        <v>4</v>
      </c>
      <c r="BB10391" s="191">
        <v>211368.31014000002</v>
      </c>
    </row>
    <row r="10392" spans="48:54" x14ac:dyDescent="0.2">
      <c r="AV10392" s="191" t="str">
        <f t="shared" si="166"/>
        <v>550_RS_94_4_202425</v>
      </c>
      <c r="AW10392" s="191" t="s">
        <v>92</v>
      </c>
      <c r="AX10392" s="18">
        <v>202425</v>
      </c>
      <c r="AY10392" s="191">
        <v>550</v>
      </c>
      <c r="AZ10392" s="191">
        <v>94</v>
      </c>
      <c r="BA10392" s="191">
        <v>4</v>
      </c>
      <c r="BB10392" s="191">
        <v>396412.99198430293</v>
      </c>
    </row>
    <row r="10393" spans="48:54" x14ac:dyDescent="0.2">
      <c r="AV10393" s="191" t="str">
        <f t="shared" si="166"/>
        <v>552_RS_94_4_202425</v>
      </c>
      <c r="AW10393" s="191" t="s">
        <v>92</v>
      </c>
      <c r="AX10393" s="18">
        <v>202425</v>
      </c>
      <c r="AY10393" s="191">
        <v>552</v>
      </c>
      <c r="AZ10393" s="191">
        <v>94</v>
      </c>
      <c r="BA10393" s="191">
        <v>4</v>
      </c>
      <c r="BB10393" s="191">
        <v>845952.73533999932</v>
      </c>
    </row>
    <row r="10394" spans="48:54" x14ac:dyDescent="0.2">
      <c r="AV10394" s="191" t="str">
        <f t="shared" si="166"/>
        <v>562_RS_94_4_202425</v>
      </c>
      <c r="AW10394" s="191" t="s">
        <v>92</v>
      </c>
      <c r="AX10394" s="18">
        <v>202425</v>
      </c>
      <c r="AY10394" s="191">
        <v>562</v>
      </c>
      <c r="AZ10394" s="191">
        <v>94</v>
      </c>
      <c r="BA10394" s="191">
        <v>4</v>
      </c>
      <c r="BB10394" s="191">
        <v>143901.64301000003</v>
      </c>
    </row>
    <row r="10395" spans="48:54" x14ac:dyDescent="0.2">
      <c r="AV10395" s="191" t="str">
        <f t="shared" si="166"/>
        <v>564_RS_94_4_202425</v>
      </c>
      <c r="AW10395" s="191" t="s">
        <v>92</v>
      </c>
      <c r="AX10395" s="18">
        <v>202425</v>
      </c>
      <c r="AY10395" s="191">
        <v>564</v>
      </c>
      <c r="AZ10395" s="191">
        <v>94</v>
      </c>
      <c r="BA10395" s="191">
        <v>4</v>
      </c>
      <c r="BB10395" s="191">
        <v>173027.27910000001</v>
      </c>
    </row>
    <row r="10396" spans="48:54" x14ac:dyDescent="0.2">
      <c r="AV10396" s="191" t="str">
        <f t="shared" si="166"/>
        <v>566_RS_94_4_202425</v>
      </c>
      <c r="AW10396" s="191" t="s">
        <v>92</v>
      </c>
      <c r="AX10396" s="18">
        <v>202425</v>
      </c>
      <c r="AY10396" s="191">
        <v>566</v>
      </c>
      <c r="AZ10396" s="191">
        <v>94</v>
      </c>
      <c r="BA10396" s="191">
        <v>4</v>
      </c>
      <c r="BB10396" s="191">
        <v>200281.13399999999</v>
      </c>
    </row>
    <row r="10397" spans="48:54" x14ac:dyDescent="0.2">
      <c r="AV10397" s="191" t="str">
        <f t="shared" si="166"/>
        <v>568_RS_94_4_202425</v>
      </c>
      <c r="AW10397" s="191" t="s">
        <v>92</v>
      </c>
      <c r="AX10397" s="18">
        <v>202425</v>
      </c>
      <c r="AY10397" s="191">
        <v>568</v>
      </c>
      <c r="AZ10397" s="191">
        <v>94</v>
      </c>
      <c r="BA10397" s="191">
        <v>4</v>
      </c>
      <c r="BB10397" s="191">
        <v>386961.29339999985</v>
      </c>
    </row>
    <row r="10398" spans="48:54" x14ac:dyDescent="0.2">
      <c r="AV10398" s="191" t="str">
        <f t="shared" si="166"/>
        <v>572_RS_94_4_202425</v>
      </c>
      <c r="AW10398" s="191" t="s">
        <v>92</v>
      </c>
      <c r="AX10398" s="18">
        <v>202425</v>
      </c>
      <c r="AY10398" s="191">
        <v>572</v>
      </c>
      <c r="AZ10398" s="191">
        <v>94</v>
      </c>
      <c r="BA10398" s="191">
        <v>4</v>
      </c>
      <c r="BB10398" s="191">
        <v>4.5474735088646412E-12</v>
      </c>
    </row>
    <row r="10399" spans="48:54" x14ac:dyDescent="0.2">
      <c r="AV10399" s="191" t="str">
        <f t="shared" si="166"/>
        <v>574_RS_94_4_202425</v>
      </c>
      <c r="AW10399" s="191" t="s">
        <v>92</v>
      </c>
      <c r="AX10399" s="18">
        <v>202425</v>
      </c>
      <c r="AY10399" s="191">
        <v>574</v>
      </c>
      <c r="AZ10399" s="191">
        <v>94</v>
      </c>
      <c r="BA10399" s="191">
        <v>4</v>
      </c>
      <c r="BB10399" s="191">
        <v>-4.6611603465862572E-12</v>
      </c>
    </row>
    <row r="10400" spans="48:54" x14ac:dyDescent="0.2">
      <c r="AV10400" s="191" t="str">
        <f t="shared" si="166"/>
        <v>576_RS_94_4_202425</v>
      </c>
      <c r="AW10400" s="191" t="s">
        <v>92</v>
      </c>
      <c r="AX10400" s="18">
        <v>202425</v>
      </c>
      <c r="AY10400" s="191">
        <v>576</v>
      </c>
      <c r="AZ10400" s="191">
        <v>94</v>
      </c>
      <c r="BA10400" s="191">
        <v>4</v>
      </c>
      <c r="BB10400" s="191">
        <v>-2.4000036034976802E-4</v>
      </c>
    </row>
    <row r="10401" spans="48:54" x14ac:dyDescent="0.2">
      <c r="AV10401" s="191" t="str">
        <f t="shared" si="166"/>
        <v>582_RS_94_4_202425</v>
      </c>
      <c r="AW10401" s="191" t="s">
        <v>92</v>
      </c>
      <c r="AX10401" s="18">
        <v>202425</v>
      </c>
      <c r="AY10401" s="191">
        <v>582</v>
      </c>
      <c r="AZ10401" s="191">
        <v>94</v>
      </c>
      <c r="BA10401" s="191">
        <v>4</v>
      </c>
      <c r="BB10401" s="191">
        <v>-6.0000000303261913E-5</v>
      </c>
    </row>
    <row r="10402" spans="48:54" x14ac:dyDescent="0.2">
      <c r="AV10402" s="191" t="str">
        <f t="shared" si="166"/>
        <v>584_RS_94_4_202425</v>
      </c>
      <c r="AW10402" s="191" t="s">
        <v>92</v>
      </c>
      <c r="AX10402" s="18">
        <v>202425</v>
      </c>
      <c r="AY10402" s="191">
        <v>584</v>
      </c>
      <c r="AZ10402" s="191">
        <v>94</v>
      </c>
      <c r="BA10402" s="191">
        <v>4</v>
      </c>
      <c r="BB10402" s="191">
        <v>0</v>
      </c>
    </row>
    <row r="10403" spans="48:54" x14ac:dyDescent="0.2">
      <c r="AV10403" s="191" t="str">
        <f t="shared" si="166"/>
        <v>586_RS_94_4_202425</v>
      </c>
      <c r="AW10403" s="191" t="s">
        <v>92</v>
      </c>
      <c r="AX10403" s="18">
        <v>202425</v>
      </c>
      <c r="AY10403" s="191">
        <v>586</v>
      </c>
      <c r="AZ10403" s="191">
        <v>94</v>
      </c>
      <c r="BA10403" s="191">
        <v>4</v>
      </c>
      <c r="BB10403" s="191">
        <v>1.7621459846850485E-12</v>
      </c>
    </row>
    <row r="10404" spans="48:54" x14ac:dyDescent="0.2">
      <c r="AV10404" s="191" t="str">
        <f t="shared" si="166"/>
        <v>512_RS_99_4_202425</v>
      </c>
      <c r="AW10404" s="191" t="s">
        <v>92</v>
      </c>
      <c r="AX10404" s="18">
        <v>202425</v>
      </c>
      <c r="AY10404" s="191">
        <v>512</v>
      </c>
      <c r="AZ10404" s="191">
        <v>99</v>
      </c>
      <c r="BA10404" s="191">
        <v>4</v>
      </c>
      <c r="BB10404" s="191">
        <v>105</v>
      </c>
    </row>
    <row r="10405" spans="48:54" x14ac:dyDescent="0.2">
      <c r="AV10405" s="191" t="str">
        <f t="shared" si="166"/>
        <v>514_RS_99_4_202425</v>
      </c>
      <c r="AW10405" s="191" t="s">
        <v>92</v>
      </c>
      <c r="AX10405" s="18">
        <v>202425</v>
      </c>
      <c r="AY10405" s="191">
        <v>514</v>
      </c>
      <c r="AZ10405" s="191">
        <v>99</v>
      </c>
      <c r="BA10405" s="191">
        <v>4</v>
      </c>
      <c r="BB10405" s="191">
        <v>495.66</v>
      </c>
    </row>
    <row r="10406" spans="48:54" x14ac:dyDescent="0.2">
      <c r="AV10406" s="191" t="str">
        <f t="shared" si="166"/>
        <v>516_RS_99_4_202425</v>
      </c>
      <c r="AW10406" s="191" t="s">
        <v>92</v>
      </c>
      <c r="AX10406" s="18">
        <v>202425</v>
      </c>
      <c r="AY10406" s="191">
        <v>516</v>
      </c>
      <c r="AZ10406" s="191">
        <v>99</v>
      </c>
      <c r="BA10406" s="191">
        <v>4</v>
      </c>
      <c r="BB10406" s="191">
        <v>223</v>
      </c>
    </row>
    <row r="10407" spans="48:54" x14ac:dyDescent="0.2">
      <c r="AV10407" s="191" t="str">
        <f t="shared" si="166"/>
        <v>518_RS_99_4_202425</v>
      </c>
      <c r="AW10407" s="191" t="s">
        <v>92</v>
      </c>
      <c r="AX10407" s="18">
        <v>202425</v>
      </c>
      <c r="AY10407" s="191">
        <v>518</v>
      </c>
      <c r="AZ10407" s="191">
        <v>99</v>
      </c>
      <c r="BA10407" s="191">
        <v>4</v>
      </c>
      <c r="BB10407" s="191">
        <v>58.9</v>
      </c>
    </row>
    <row r="10408" spans="48:54" x14ac:dyDescent="0.2">
      <c r="AV10408" s="191" t="str">
        <f t="shared" si="166"/>
        <v>520_RS_99_4_202425</v>
      </c>
      <c r="AW10408" s="191" t="s">
        <v>92</v>
      </c>
      <c r="AX10408" s="18">
        <v>202425</v>
      </c>
      <c r="AY10408" s="191">
        <v>520</v>
      </c>
      <c r="AZ10408" s="191">
        <v>99</v>
      </c>
      <c r="BA10408" s="191">
        <v>4</v>
      </c>
      <c r="BB10408" s="191">
        <v>40.380000000000003</v>
      </c>
    </row>
    <row r="10409" spans="48:54" x14ac:dyDescent="0.2">
      <c r="AV10409" s="191" t="str">
        <f t="shared" si="166"/>
        <v>522_RS_99_4_202425</v>
      </c>
      <c r="AW10409" s="191" t="s">
        <v>92</v>
      </c>
      <c r="AX10409" s="18">
        <v>202425</v>
      </c>
      <c r="AY10409" s="191">
        <v>522</v>
      </c>
      <c r="AZ10409" s="191">
        <v>99</v>
      </c>
      <c r="BA10409" s="191">
        <v>4</v>
      </c>
      <c r="BB10409" s="191">
        <v>159.65</v>
      </c>
    </row>
    <row r="10410" spans="48:54" x14ac:dyDescent="0.2">
      <c r="AV10410" s="191" t="str">
        <f t="shared" si="166"/>
        <v>524_RS_99_4_202425</v>
      </c>
      <c r="AW10410" s="191" t="s">
        <v>92</v>
      </c>
      <c r="AX10410" s="18">
        <v>202425</v>
      </c>
      <c r="AY10410" s="191">
        <v>524</v>
      </c>
      <c r="AZ10410" s="191">
        <v>99</v>
      </c>
      <c r="BA10410" s="191">
        <v>4</v>
      </c>
      <c r="BB10410" s="191">
        <v>133.82</v>
      </c>
    </row>
    <row r="10411" spans="48:54" x14ac:dyDescent="0.2">
      <c r="AV10411" s="191" t="str">
        <f t="shared" si="166"/>
        <v>526_RS_99_4_202425</v>
      </c>
      <c r="AW10411" s="191" t="s">
        <v>92</v>
      </c>
      <c r="AX10411" s="18">
        <v>202425</v>
      </c>
      <c r="AY10411" s="191">
        <v>526</v>
      </c>
      <c r="AZ10411" s="191">
        <v>99</v>
      </c>
      <c r="BA10411" s="191">
        <v>4</v>
      </c>
      <c r="BB10411" s="191">
        <v>180</v>
      </c>
    </row>
    <row r="10412" spans="48:54" x14ac:dyDescent="0.2">
      <c r="AV10412" s="191" t="str">
        <f t="shared" si="166"/>
        <v>528_RS_99_4_202425</v>
      </c>
      <c r="AW10412" s="191" t="s">
        <v>92</v>
      </c>
      <c r="AX10412" s="18">
        <v>202425</v>
      </c>
      <c r="AY10412" s="191">
        <v>528</v>
      </c>
      <c r="AZ10412" s="191">
        <v>99</v>
      </c>
      <c r="BA10412" s="191">
        <v>4</v>
      </c>
      <c r="BB10412" s="191">
        <v>300.26</v>
      </c>
    </row>
    <row r="10413" spans="48:54" x14ac:dyDescent="0.2">
      <c r="AV10413" s="191" t="str">
        <f t="shared" si="166"/>
        <v>530_RS_99_4_202425</v>
      </c>
      <c r="AW10413" s="191" t="s">
        <v>92</v>
      </c>
      <c r="AX10413" s="18">
        <v>202425</v>
      </c>
      <c r="AY10413" s="191">
        <v>530</v>
      </c>
      <c r="AZ10413" s="191">
        <v>99</v>
      </c>
      <c r="BA10413" s="191">
        <v>4</v>
      </c>
      <c r="BB10413" s="191">
        <v>261.06900000000002</v>
      </c>
    </row>
    <row r="10414" spans="48:54" x14ac:dyDescent="0.2">
      <c r="AV10414" s="191" t="str">
        <f t="shared" si="166"/>
        <v>532_RS_99_4_202425</v>
      </c>
      <c r="AW10414" s="191" t="s">
        <v>92</v>
      </c>
      <c r="AX10414" s="18">
        <v>202425</v>
      </c>
      <c r="AY10414" s="191">
        <v>532</v>
      </c>
      <c r="AZ10414" s="191">
        <v>99</v>
      </c>
      <c r="BA10414" s="191">
        <v>4</v>
      </c>
      <c r="BB10414" s="191">
        <v>418</v>
      </c>
    </row>
    <row r="10415" spans="48:54" x14ac:dyDescent="0.2">
      <c r="AV10415" s="191" t="str">
        <f t="shared" si="166"/>
        <v>534_RS_99_4_202425</v>
      </c>
      <c r="AW10415" s="191" t="s">
        <v>92</v>
      </c>
      <c r="AX10415" s="18">
        <v>202425</v>
      </c>
      <c r="AY10415" s="191">
        <v>534</v>
      </c>
      <c r="AZ10415" s="191">
        <v>99</v>
      </c>
      <c r="BA10415" s="191">
        <v>4</v>
      </c>
      <c r="BB10415" s="191">
        <v>389</v>
      </c>
    </row>
    <row r="10416" spans="48:54" x14ac:dyDescent="0.2">
      <c r="AV10416" s="191" t="str">
        <f t="shared" si="166"/>
        <v>536_RS_99_4_202425</v>
      </c>
      <c r="AW10416" s="191" t="s">
        <v>92</v>
      </c>
      <c r="AX10416" s="18">
        <v>202425</v>
      </c>
      <c r="AY10416" s="191">
        <v>536</v>
      </c>
      <c r="AZ10416" s="191">
        <v>99</v>
      </c>
      <c r="BA10416" s="191">
        <v>4</v>
      </c>
      <c r="BB10416" s="191">
        <v>204</v>
      </c>
    </row>
    <row r="10417" spans="48:54" x14ac:dyDescent="0.2">
      <c r="AV10417" s="191" t="str">
        <f t="shared" si="166"/>
        <v>538_RS_99_4_202425</v>
      </c>
      <c r="AW10417" s="191" t="s">
        <v>92</v>
      </c>
      <c r="AX10417" s="18">
        <v>202425</v>
      </c>
      <c r="AY10417" s="191">
        <v>538</v>
      </c>
      <c r="AZ10417" s="191">
        <v>99</v>
      </c>
      <c r="BA10417" s="191">
        <v>4</v>
      </c>
      <c r="BB10417" s="191">
        <v>290</v>
      </c>
    </row>
    <row r="10418" spans="48:54" x14ac:dyDescent="0.2">
      <c r="AV10418" s="191" t="str">
        <f t="shared" si="166"/>
        <v>540_RS_99_4_202425</v>
      </c>
      <c r="AW10418" s="191" t="s">
        <v>92</v>
      </c>
      <c r="AX10418" s="18">
        <v>202425</v>
      </c>
      <c r="AY10418" s="191">
        <v>540</v>
      </c>
      <c r="AZ10418" s="191">
        <v>99</v>
      </c>
      <c r="BA10418" s="191">
        <v>4</v>
      </c>
      <c r="BB10418" s="191">
        <v>425</v>
      </c>
    </row>
    <row r="10419" spans="48:54" x14ac:dyDescent="0.2">
      <c r="AV10419" s="191" t="str">
        <f t="shared" si="166"/>
        <v>542_RS_99_4_202425</v>
      </c>
      <c r="AW10419" s="191" t="s">
        <v>92</v>
      </c>
      <c r="AX10419" s="18">
        <v>202425</v>
      </c>
      <c r="AY10419" s="191">
        <v>542</v>
      </c>
      <c r="AZ10419" s="191">
        <v>99</v>
      </c>
      <c r="BA10419" s="191">
        <v>4</v>
      </c>
      <c r="BB10419" s="191">
        <v>40</v>
      </c>
    </row>
    <row r="10420" spans="48:54" x14ac:dyDescent="0.2">
      <c r="AV10420" s="191" t="str">
        <f t="shared" si="166"/>
        <v>544_RS_99_4_202425</v>
      </c>
      <c r="AW10420" s="191" t="s">
        <v>92</v>
      </c>
      <c r="AX10420" s="18">
        <v>202425</v>
      </c>
      <c r="AY10420" s="191">
        <v>544</v>
      </c>
      <c r="AZ10420" s="191">
        <v>99</v>
      </c>
      <c r="BA10420" s="191">
        <v>4</v>
      </c>
      <c r="BB10420" s="191">
        <v>160.965</v>
      </c>
    </row>
    <row r="10421" spans="48:54" x14ac:dyDescent="0.2">
      <c r="AV10421" s="191" t="str">
        <f t="shared" si="166"/>
        <v>545_RS_99_4_202425</v>
      </c>
      <c r="AW10421" s="191" t="s">
        <v>92</v>
      </c>
      <c r="AX10421" s="18">
        <v>202425</v>
      </c>
      <c r="AY10421" s="191">
        <v>545</v>
      </c>
      <c r="AZ10421" s="191">
        <v>99</v>
      </c>
      <c r="BA10421" s="191">
        <v>4</v>
      </c>
      <c r="BB10421" s="191">
        <v>208</v>
      </c>
    </row>
    <row r="10422" spans="48:54" x14ac:dyDescent="0.2">
      <c r="AV10422" s="191" t="str">
        <f t="shared" si="166"/>
        <v>546_RS_99_4_202425</v>
      </c>
      <c r="AW10422" s="191" t="s">
        <v>92</v>
      </c>
      <c r="AX10422" s="18">
        <v>202425</v>
      </c>
      <c r="AY10422" s="191">
        <v>546</v>
      </c>
      <c r="AZ10422" s="191">
        <v>99</v>
      </c>
      <c r="BA10422" s="191">
        <v>4</v>
      </c>
      <c r="BB10422" s="191">
        <v>89</v>
      </c>
    </row>
    <row r="10423" spans="48:54" x14ac:dyDescent="0.2">
      <c r="AV10423" s="191" t="str">
        <f t="shared" si="166"/>
        <v>548_RS_99_4_202425</v>
      </c>
      <c r="AW10423" s="191" t="s">
        <v>92</v>
      </c>
      <c r="AX10423" s="18">
        <v>202425</v>
      </c>
      <c r="AY10423" s="191">
        <v>548</v>
      </c>
      <c r="AZ10423" s="191">
        <v>99</v>
      </c>
      <c r="BA10423" s="191">
        <v>4</v>
      </c>
      <c r="BB10423" s="191">
        <v>6</v>
      </c>
    </row>
    <row r="10424" spans="48:54" x14ac:dyDescent="0.2">
      <c r="AV10424" s="191" t="str">
        <f t="shared" si="166"/>
        <v>550_RS_99_4_202425</v>
      </c>
      <c r="AW10424" s="191" t="s">
        <v>92</v>
      </c>
      <c r="AX10424" s="18">
        <v>202425</v>
      </c>
      <c r="AY10424" s="191">
        <v>550</v>
      </c>
      <c r="AZ10424" s="191">
        <v>99</v>
      </c>
      <c r="BA10424" s="191">
        <v>4</v>
      </c>
      <c r="BB10424" s="191">
        <v>0</v>
      </c>
    </row>
    <row r="10425" spans="48:54" x14ac:dyDescent="0.2">
      <c r="AV10425" s="191" t="str">
        <f t="shared" si="166"/>
        <v>552_RS_99_4_202425</v>
      </c>
      <c r="AW10425" s="191" t="s">
        <v>92</v>
      </c>
      <c r="AX10425" s="18">
        <v>202425</v>
      </c>
      <c r="AY10425" s="191">
        <v>552</v>
      </c>
      <c r="AZ10425" s="191">
        <v>99</v>
      </c>
      <c r="BA10425" s="191">
        <v>4</v>
      </c>
      <c r="BB10425" s="191">
        <v>400</v>
      </c>
    </row>
    <row r="10426" spans="48:54" x14ac:dyDescent="0.2">
      <c r="AV10426" s="191" t="str">
        <f t="shared" si="166"/>
        <v>562_RS_99_4_202425</v>
      </c>
      <c r="AW10426" s="191" t="s">
        <v>92</v>
      </c>
      <c r="AX10426" s="18">
        <v>202425</v>
      </c>
      <c r="AY10426" s="191">
        <v>562</v>
      </c>
      <c r="AZ10426" s="191">
        <v>99</v>
      </c>
      <c r="BA10426" s="191">
        <v>4</v>
      </c>
      <c r="BB10426" s="191">
        <v>0</v>
      </c>
    </row>
    <row r="10427" spans="48:54" x14ac:dyDescent="0.2">
      <c r="AV10427" s="191" t="str">
        <f t="shared" si="166"/>
        <v>564_RS_99_4_202425</v>
      </c>
      <c r="AW10427" s="191" t="s">
        <v>92</v>
      </c>
      <c r="AX10427" s="18">
        <v>202425</v>
      </c>
      <c r="AY10427" s="191">
        <v>564</v>
      </c>
      <c r="AZ10427" s="191">
        <v>99</v>
      </c>
      <c r="BA10427" s="191">
        <v>4</v>
      </c>
      <c r="BB10427" s="191">
        <v>0</v>
      </c>
    </row>
    <row r="10428" spans="48:54" x14ac:dyDescent="0.2">
      <c r="AV10428" s="191" t="str">
        <f t="shared" si="166"/>
        <v>566_RS_99_4_202425</v>
      </c>
      <c r="AW10428" s="191" t="s">
        <v>92</v>
      </c>
      <c r="AX10428" s="18">
        <v>202425</v>
      </c>
      <c r="AY10428" s="191">
        <v>566</v>
      </c>
      <c r="AZ10428" s="191">
        <v>99</v>
      </c>
      <c r="BA10428" s="191">
        <v>4</v>
      </c>
      <c r="BB10428" s="191">
        <v>0</v>
      </c>
    </row>
    <row r="10429" spans="48:54" x14ac:dyDescent="0.2">
      <c r="AV10429" s="191" t="str">
        <f t="shared" si="166"/>
        <v>568_RS_99_4_202425</v>
      </c>
      <c r="AW10429" s="191" t="s">
        <v>92</v>
      </c>
      <c r="AX10429" s="18">
        <v>202425</v>
      </c>
      <c r="AY10429" s="191">
        <v>568</v>
      </c>
      <c r="AZ10429" s="191">
        <v>99</v>
      </c>
      <c r="BA10429" s="191">
        <v>4</v>
      </c>
      <c r="BB10429" s="191">
        <v>0</v>
      </c>
    </row>
    <row r="10430" spans="48:54" x14ac:dyDescent="0.2">
      <c r="AV10430" s="191" t="str">
        <f t="shared" si="166"/>
        <v>572_RS_99_4_202425</v>
      </c>
      <c r="AW10430" s="191" t="s">
        <v>92</v>
      </c>
      <c r="AX10430" s="18">
        <v>202425</v>
      </c>
      <c r="AY10430" s="191">
        <v>572</v>
      </c>
      <c r="AZ10430" s="191">
        <v>99</v>
      </c>
      <c r="BA10430" s="191">
        <v>4</v>
      </c>
      <c r="BB10430" s="191">
        <v>0</v>
      </c>
    </row>
    <row r="10431" spans="48:54" x14ac:dyDescent="0.2">
      <c r="AV10431" s="191" t="str">
        <f t="shared" si="166"/>
        <v>574_RS_99_4_202425</v>
      </c>
      <c r="AW10431" s="191" t="s">
        <v>92</v>
      </c>
      <c r="AX10431" s="18">
        <v>202425</v>
      </c>
      <c r="AY10431" s="191">
        <v>574</v>
      </c>
      <c r="AZ10431" s="191">
        <v>99</v>
      </c>
      <c r="BA10431" s="191">
        <v>4</v>
      </c>
      <c r="BB10431" s="191">
        <v>0</v>
      </c>
    </row>
    <row r="10432" spans="48:54" x14ac:dyDescent="0.2">
      <c r="AV10432" s="191" t="str">
        <f t="shared" si="166"/>
        <v>576_RS_99_4_202425</v>
      </c>
      <c r="AW10432" s="191" t="s">
        <v>92</v>
      </c>
      <c r="AX10432" s="18">
        <v>202425</v>
      </c>
      <c r="AY10432" s="191">
        <v>576</v>
      </c>
      <c r="AZ10432" s="191">
        <v>99</v>
      </c>
      <c r="BA10432" s="191">
        <v>4</v>
      </c>
      <c r="BB10432" s="191">
        <v>0</v>
      </c>
    </row>
    <row r="10433" spans="48:54" x14ac:dyDescent="0.2">
      <c r="AV10433" s="191" t="str">
        <f t="shared" si="166"/>
        <v>582_RS_99_4_202425</v>
      </c>
      <c r="AW10433" s="191" t="s">
        <v>92</v>
      </c>
      <c r="AX10433" s="18">
        <v>202425</v>
      </c>
      <c r="AY10433" s="191">
        <v>582</v>
      </c>
      <c r="AZ10433" s="191">
        <v>99</v>
      </c>
      <c r="BA10433" s="191">
        <v>4</v>
      </c>
      <c r="BB10433" s="191">
        <v>0</v>
      </c>
    </row>
    <row r="10434" spans="48:54" x14ac:dyDescent="0.2">
      <c r="AV10434" s="191" t="str">
        <f t="shared" si="166"/>
        <v>584_RS_99_4_202425</v>
      </c>
      <c r="AW10434" s="191" t="s">
        <v>92</v>
      </c>
      <c r="AX10434" s="18">
        <v>202425</v>
      </c>
      <c r="AY10434" s="191">
        <v>584</v>
      </c>
      <c r="AZ10434" s="191">
        <v>99</v>
      </c>
      <c r="BA10434" s="191">
        <v>4</v>
      </c>
      <c r="BB10434" s="191">
        <v>0</v>
      </c>
    </row>
    <row r="10435" spans="48:54" x14ac:dyDescent="0.2">
      <c r="AV10435" s="191" t="str">
        <f t="shared" si="166"/>
        <v>586_RS_99_4_202425</v>
      </c>
      <c r="AW10435" s="191" t="s">
        <v>92</v>
      </c>
      <c r="AX10435" s="18">
        <v>202425</v>
      </c>
      <c r="AY10435" s="191">
        <v>586</v>
      </c>
      <c r="AZ10435" s="191">
        <v>99</v>
      </c>
      <c r="BA10435" s="191">
        <v>4</v>
      </c>
      <c r="BB10435" s="191">
        <v>0</v>
      </c>
    </row>
    <row r="10436" spans="48:54" x14ac:dyDescent="0.2">
      <c r="AV10436" s="191" t="str">
        <f t="shared" ref="AV10436:AV10499" si="167">AY10436&amp;"_"&amp;AW10436&amp;"_"&amp;AZ10436&amp;"_"&amp;BA10436&amp;"_"&amp;AX10436</f>
        <v>512_RS_100_4_202425</v>
      </c>
      <c r="AW10436" s="191" t="s">
        <v>92</v>
      </c>
      <c r="AX10436" s="18">
        <v>202425</v>
      </c>
      <c r="AY10436" s="191">
        <v>512</v>
      </c>
      <c r="AZ10436" s="191">
        <v>100</v>
      </c>
      <c r="BA10436" s="191">
        <v>4</v>
      </c>
      <c r="BB10436" s="191">
        <v>181734.103</v>
      </c>
    </row>
    <row r="10437" spans="48:54" x14ac:dyDescent="0.2">
      <c r="AV10437" s="191" t="str">
        <f t="shared" si="167"/>
        <v>514_RS_100_4_202425</v>
      </c>
      <c r="AW10437" s="191" t="s">
        <v>92</v>
      </c>
      <c r="AX10437" s="18">
        <v>202425</v>
      </c>
      <c r="AY10437" s="191">
        <v>514</v>
      </c>
      <c r="AZ10437" s="191">
        <v>100</v>
      </c>
      <c r="BA10437" s="191">
        <v>4</v>
      </c>
      <c r="BB10437" s="191">
        <v>334930.53000081936</v>
      </c>
    </row>
    <row r="10438" spans="48:54" x14ac:dyDescent="0.2">
      <c r="AV10438" s="191" t="str">
        <f t="shared" si="167"/>
        <v>516_RS_100_4_202425</v>
      </c>
      <c r="AW10438" s="191" t="s">
        <v>92</v>
      </c>
      <c r="AX10438" s="18">
        <v>202425</v>
      </c>
      <c r="AY10438" s="191">
        <v>516</v>
      </c>
      <c r="AZ10438" s="191">
        <v>100</v>
      </c>
      <c r="BA10438" s="191">
        <v>4</v>
      </c>
      <c r="BB10438" s="191">
        <v>297199.39961867494</v>
      </c>
    </row>
    <row r="10439" spans="48:54" x14ac:dyDescent="0.2">
      <c r="AV10439" s="191" t="str">
        <f t="shared" si="167"/>
        <v>518_RS_100_4_202425</v>
      </c>
      <c r="AW10439" s="191" t="s">
        <v>92</v>
      </c>
      <c r="AX10439" s="18">
        <v>202425</v>
      </c>
      <c r="AY10439" s="191">
        <v>518</v>
      </c>
      <c r="AZ10439" s="191">
        <v>100</v>
      </c>
      <c r="BA10439" s="191">
        <v>4</v>
      </c>
      <c r="BB10439" s="191">
        <v>273664.32684818102</v>
      </c>
    </row>
    <row r="10440" spans="48:54" x14ac:dyDescent="0.2">
      <c r="AV10440" s="191" t="str">
        <f t="shared" si="167"/>
        <v>520_RS_100_4_202425</v>
      </c>
      <c r="AW10440" s="191" t="s">
        <v>92</v>
      </c>
      <c r="AX10440" s="18">
        <v>202425</v>
      </c>
      <c r="AY10440" s="191">
        <v>520</v>
      </c>
      <c r="AZ10440" s="191">
        <v>100</v>
      </c>
      <c r="BA10440" s="191">
        <v>4</v>
      </c>
      <c r="BB10440" s="191">
        <v>371711.71172000014</v>
      </c>
    </row>
    <row r="10441" spans="48:54" x14ac:dyDescent="0.2">
      <c r="AV10441" s="191" t="str">
        <f t="shared" si="167"/>
        <v>522_RS_100_4_202425</v>
      </c>
      <c r="AW10441" s="191" t="s">
        <v>92</v>
      </c>
      <c r="AX10441" s="18">
        <v>202425</v>
      </c>
      <c r="AY10441" s="191">
        <v>522</v>
      </c>
      <c r="AZ10441" s="191">
        <v>100</v>
      </c>
      <c r="BA10441" s="191">
        <v>4</v>
      </c>
      <c r="BB10441" s="191">
        <v>323169.13536830025</v>
      </c>
    </row>
    <row r="10442" spans="48:54" x14ac:dyDescent="0.2">
      <c r="AV10442" s="191" t="str">
        <f t="shared" si="167"/>
        <v>524_RS_100_4_202425</v>
      </c>
      <c r="AW10442" s="191" t="s">
        <v>92</v>
      </c>
      <c r="AX10442" s="18">
        <v>202425</v>
      </c>
      <c r="AY10442" s="191">
        <v>524</v>
      </c>
      <c r="AZ10442" s="191">
        <v>100</v>
      </c>
      <c r="BA10442" s="191">
        <v>4</v>
      </c>
      <c r="BB10442" s="191">
        <v>346984.17062913143</v>
      </c>
    </row>
    <row r="10443" spans="48:54" x14ac:dyDescent="0.2">
      <c r="AV10443" s="191" t="str">
        <f t="shared" si="167"/>
        <v>526_RS_100_4_202425</v>
      </c>
      <c r="AW10443" s="191" t="s">
        <v>92</v>
      </c>
      <c r="AX10443" s="18">
        <v>202425</v>
      </c>
      <c r="AY10443" s="191">
        <v>526</v>
      </c>
      <c r="AZ10443" s="191">
        <v>100</v>
      </c>
      <c r="BA10443" s="191">
        <v>4</v>
      </c>
      <c r="BB10443" s="191">
        <v>195119.24187843205</v>
      </c>
    </row>
    <row r="10444" spans="48:54" x14ac:dyDescent="0.2">
      <c r="AV10444" s="191" t="str">
        <f t="shared" si="167"/>
        <v>528_RS_100_4_202425</v>
      </c>
      <c r="AW10444" s="191" t="s">
        <v>92</v>
      </c>
      <c r="AX10444" s="18">
        <v>202425</v>
      </c>
      <c r="AY10444" s="191">
        <v>528</v>
      </c>
      <c r="AZ10444" s="191">
        <v>100</v>
      </c>
      <c r="BA10444" s="191">
        <v>4</v>
      </c>
      <c r="BB10444" s="191">
        <v>318694.18899999995</v>
      </c>
    </row>
    <row r="10445" spans="48:54" x14ac:dyDescent="0.2">
      <c r="AV10445" s="191" t="str">
        <f t="shared" si="167"/>
        <v>530_RS_100_4_202425</v>
      </c>
      <c r="AW10445" s="191" t="s">
        <v>92</v>
      </c>
      <c r="AX10445" s="18">
        <v>202425</v>
      </c>
      <c r="AY10445" s="191">
        <v>530</v>
      </c>
      <c r="AZ10445" s="191">
        <v>100</v>
      </c>
      <c r="BA10445" s="191">
        <v>4</v>
      </c>
      <c r="BB10445" s="191">
        <v>481852.71519999992</v>
      </c>
    </row>
    <row r="10446" spans="48:54" x14ac:dyDescent="0.2">
      <c r="AV10446" s="191" t="str">
        <f t="shared" si="167"/>
        <v>532_RS_100_4_202425</v>
      </c>
      <c r="AW10446" s="191" t="s">
        <v>92</v>
      </c>
      <c r="AX10446" s="18">
        <v>202425</v>
      </c>
      <c r="AY10446" s="191">
        <v>532</v>
      </c>
      <c r="AZ10446" s="191">
        <v>100</v>
      </c>
      <c r="BA10446" s="191">
        <v>4</v>
      </c>
      <c r="BB10446" s="191">
        <v>591246.98636999982</v>
      </c>
    </row>
    <row r="10447" spans="48:54" x14ac:dyDescent="0.2">
      <c r="AV10447" s="191" t="str">
        <f t="shared" si="167"/>
        <v>534_RS_100_4_202425</v>
      </c>
      <c r="AW10447" s="191" t="s">
        <v>92</v>
      </c>
      <c r="AX10447" s="18">
        <v>202425</v>
      </c>
      <c r="AY10447" s="191">
        <v>534</v>
      </c>
      <c r="AZ10447" s="191">
        <v>100</v>
      </c>
      <c r="BA10447" s="191">
        <v>4</v>
      </c>
      <c r="BB10447" s="191">
        <v>379766.12951999996</v>
      </c>
    </row>
    <row r="10448" spans="48:54" x14ac:dyDescent="0.2">
      <c r="AV10448" s="191" t="str">
        <f t="shared" si="167"/>
        <v>536_RS_100_4_202425</v>
      </c>
      <c r="AW10448" s="191" t="s">
        <v>92</v>
      </c>
      <c r="AX10448" s="18">
        <v>202425</v>
      </c>
      <c r="AY10448" s="191">
        <v>536</v>
      </c>
      <c r="AZ10448" s="191">
        <v>100</v>
      </c>
      <c r="BA10448" s="191">
        <v>4</v>
      </c>
      <c r="BB10448" s="191">
        <v>363858.85800000007</v>
      </c>
    </row>
    <row r="10449" spans="48:54" x14ac:dyDescent="0.2">
      <c r="AV10449" s="191" t="str">
        <f t="shared" si="167"/>
        <v>538_RS_100_4_202425</v>
      </c>
      <c r="AW10449" s="191" t="s">
        <v>92</v>
      </c>
      <c r="AX10449" s="18">
        <v>202425</v>
      </c>
      <c r="AY10449" s="191">
        <v>538</v>
      </c>
      <c r="AZ10449" s="191">
        <v>100</v>
      </c>
      <c r="BA10449" s="191">
        <v>4</v>
      </c>
      <c r="BB10449" s="191">
        <v>312512.97700000001</v>
      </c>
    </row>
    <row r="10450" spans="48:54" x14ac:dyDescent="0.2">
      <c r="AV10450" s="191" t="str">
        <f t="shared" si="167"/>
        <v>540_RS_100_4_202425</v>
      </c>
      <c r="AW10450" s="191" t="s">
        <v>92</v>
      </c>
      <c r="AX10450" s="18">
        <v>202425</v>
      </c>
      <c r="AY10450" s="191">
        <v>540</v>
      </c>
      <c r="AZ10450" s="191">
        <v>100</v>
      </c>
      <c r="BA10450" s="191">
        <v>4</v>
      </c>
      <c r="BB10450" s="191">
        <v>623395.20000000007</v>
      </c>
    </row>
    <row r="10451" spans="48:54" x14ac:dyDescent="0.2">
      <c r="AV10451" s="191" t="str">
        <f t="shared" si="167"/>
        <v>542_RS_100_4_202425</v>
      </c>
      <c r="AW10451" s="191" t="s">
        <v>92</v>
      </c>
      <c r="AX10451" s="18">
        <v>202425</v>
      </c>
      <c r="AY10451" s="191">
        <v>542</v>
      </c>
      <c r="AZ10451" s="191">
        <v>100</v>
      </c>
      <c r="BA10451" s="191">
        <v>4</v>
      </c>
      <c r="BB10451" s="191">
        <v>160938.84700425496</v>
      </c>
    </row>
    <row r="10452" spans="48:54" x14ac:dyDescent="0.2">
      <c r="AV10452" s="191" t="str">
        <f t="shared" si="167"/>
        <v>544_RS_100_4_202425</v>
      </c>
      <c r="AW10452" s="191" t="s">
        <v>92</v>
      </c>
      <c r="AX10452" s="18">
        <v>202425</v>
      </c>
      <c r="AY10452" s="191">
        <v>544</v>
      </c>
      <c r="AZ10452" s="191">
        <v>100</v>
      </c>
      <c r="BA10452" s="191">
        <v>4</v>
      </c>
      <c r="BB10452" s="191">
        <v>438564.62585016765</v>
      </c>
    </row>
    <row r="10453" spans="48:54" x14ac:dyDescent="0.2">
      <c r="AV10453" s="191" t="str">
        <f t="shared" si="167"/>
        <v>545_RS_100_4_202425</v>
      </c>
      <c r="AW10453" s="191" t="s">
        <v>92</v>
      </c>
      <c r="AX10453" s="18">
        <v>202425</v>
      </c>
      <c r="AY10453" s="191">
        <v>545</v>
      </c>
      <c r="AZ10453" s="191">
        <v>100</v>
      </c>
      <c r="BA10453" s="191">
        <v>4</v>
      </c>
      <c r="BB10453" s="191">
        <v>184942.15587210929</v>
      </c>
    </row>
    <row r="10454" spans="48:54" x14ac:dyDescent="0.2">
      <c r="AV10454" s="191" t="str">
        <f t="shared" si="167"/>
        <v>546_RS_100_4_202425</v>
      </c>
      <c r="AW10454" s="191" t="s">
        <v>92</v>
      </c>
      <c r="AX10454" s="18">
        <v>202425</v>
      </c>
      <c r="AY10454" s="191">
        <v>546</v>
      </c>
      <c r="AZ10454" s="191">
        <v>100</v>
      </c>
      <c r="BA10454" s="191">
        <v>4</v>
      </c>
      <c r="BB10454" s="191">
        <v>233944.92099999997</v>
      </c>
    </row>
    <row r="10455" spans="48:54" x14ac:dyDescent="0.2">
      <c r="AV10455" s="191" t="str">
        <f t="shared" si="167"/>
        <v>548_RS_100_4_202425</v>
      </c>
      <c r="AW10455" s="191" t="s">
        <v>92</v>
      </c>
      <c r="AX10455" s="18">
        <v>202425</v>
      </c>
      <c r="AY10455" s="191">
        <v>548</v>
      </c>
      <c r="AZ10455" s="191">
        <v>100</v>
      </c>
      <c r="BA10455" s="191">
        <v>4</v>
      </c>
      <c r="BB10455" s="191">
        <v>211374.31014000002</v>
      </c>
    </row>
    <row r="10456" spans="48:54" x14ac:dyDescent="0.2">
      <c r="AV10456" s="191" t="str">
        <f t="shared" si="167"/>
        <v>550_RS_100_4_202425</v>
      </c>
      <c r="AW10456" s="191" t="s">
        <v>92</v>
      </c>
      <c r="AX10456" s="18">
        <v>202425</v>
      </c>
      <c r="AY10456" s="191">
        <v>550</v>
      </c>
      <c r="AZ10456" s="191">
        <v>100</v>
      </c>
      <c r="BA10456" s="191">
        <v>4</v>
      </c>
      <c r="BB10456" s="191">
        <v>396412.99198430293</v>
      </c>
    </row>
    <row r="10457" spans="48:54" x14ac:dyDescent="0.2">
      <c r="AV10457" s="191" t="str">
        <f t="shared" si="167"/>
        <v>552_RS_100_4_202425</v>
      </c>
      <c r="AW10457" s="191" t="s">
        <v>92</v>
      </c>
      <c r="AX10457" s="18">
        <v>202425</v>
      </c>
      <c r="AY10457" s="191">
        <v>552</v>
      </c>
      <c r="AZ10457" s="191">
        <v>100</v>
      </c>
      <c r="BA10457" s="191">
        <v>4</v>
      </c>
      <c r="BB10457" s="191">
        <v>846352.73533999932</v>
      </c>
    </row>
    <row r="10458" spans="48:54" x14ac:dyDescent="0.2">
      <c r="AV10458" s="191" t="str">
        <f t="shared" si="167"/>
        <v>562_RS_100_4_202425</v>
      </c>
      <c r="AW10458" s="191" t="s">
        <v>92</v>
      </c>
      <c r="AX10458" s="18">
        <v>202425</v>
      </c>
      <c r="AY10458" s="191">
        <v>562</v>
      </c>
      <c r="AZ10458" s="191">
        <v>100</v>
      </c>
      <c r="BA10458" s="191">
        <v>4</v>
      </c>
      <c r="BB10458" s="191">
        <v>143901.64301000003</v>
      </c>
    </row>
    <row r="10459" spans="48:54" x14ac:dyDescent="0.2">
      <c r="AV10459" s="191" t="str">
        <f t="shared" si="167"/>
        <v>564_RS_100_4_202425</v>
      </c>
      <c r="AW10459" s="191" t="s">
        <v>92</v>
      </c>
      <c r="AX10459" s="18">
        <v>202425</v>
      </c>
      <c r="AY10459" s="191">
        <v>564</v>
      </c>
      <c r="AZ10459" s="191">
        <v>100</v>
      </c>
      <c r="BA10459" s="191">
        <v>4</v>
      </c>
      <c r="BB10459" s="191">
        <v>173027.27910000001</v>
      </c>
    </row>
    <row r="10460" spans="48:54" x14ac:dyDescent="0.2">
      <c r="AV10460" s="191" t="str">
        <f t="shared" si="167"/>
        <v>566_RS_100_4_202425</v>
      </c>
      <c r="AW10460" s="191" t="s">
        <v>92</v>
      </c>
      <c r="AX10460" s="18">
        <v>202425</v>
      </c>
      <c r="AY10460" s="191">
        <v>566</v>
      </c>
      <c r="AZ10460" s="191">
        <v>100</v>
      </c>
      <c r="BA10460" s="191">
        <v>4</v>
      </c>
      <c r="BB10460" s="191">
        <v>200281.13399999999</v>
      </c>
    </row>
    <row r="10461" spans="48:54" x14ac:dyDescent="0.2">
      <c r="AV10461" s="191" t="str">
        <f t="shared" si="167"/>
        <v>568_RS_100_4_202425</v>
      </c>
      <c r="AW10461" s="191" t="s">
        <v>92</v>
      </c>
      <c r="AX10461" s="18">
        <v>202425</v>
      </c>
      <c r="AY10461" s="191">
        <v>568</v>
      </c>
      <c r="AZ10461" s="191">
        <v>100</v>
      </c>
      <c r="BA10461" s="191">
        <v>4</v>
      </c>
      <c r="BB10461" s="191">
        <v>386961.29339999985</v>
      </c>
    </row>
    <row r="10462" spans="48:54" x14ac:dyDescent="0.2">
      <c r="AV10462" s="191" t="str">
        <f t="shared" si="167"/>
        <v>572_RS_100_4_202425</v>
      </c>
      <c r="AW10462" s="191" t="s">
        <v>92</v>
      </c>
      <c r="AX10462" s="18">
        <v>202425</v>
      </c>
      <c r="AY10462" s="191">
        <v>572</v>
      </c>
      <c r="AZ10462" s="191">
        <v>100</v>
      </c>
      <c r="BA10462" s="191">
        <v>4</v>
      </c>
      <c r="BB10462" s="191">
        <v>4.5474735088646412E-12</v>
      </c>
    </row>
    <row r="10463" spans="48:54" x14ac:dyDescent="0.2">
      <c r="AV10463" s="191" t="str">
        <f t="shared" si="167"/>
        <v>574_RS_100_4_202425</v>
      </c>
      <c r="AW10463" s="191" t="s">
        <v>92</v>
      </c>
      <c r="AX10463" s="18">
        <v>202425</v>
      </c>
      <c r="AY10463" s="191">
        <v>574</v>
      </c>
      <c r="AZ10463" s="191">
        <v>100</v>
      </c>
      <c r="BA10463" s="191">
        <v>4</v>
      </c>
      <c r="BB10463" s="191">
        <v>-4.6611603465862572E-12</v>
      </c>
    </row>
    <row r="10464" spans="48:54" x14ac:dyDescent="0.2">
      <c r="AV10464" s="191" t="str">
        <f t="shared" si="167"/>
        <v>576_RS_100_4_202425</v>
      </c>
      <c r="AW10464" s="191" t="s">
        <v>92</v>
      </c>
      <c r="AX10464" s="18">
        <v>202425</v>
      </c>
      <c r="AY10464" s="191">
        <v>576</v>
      </c>
      <c r="AZ10464" s="191">
        <v>100</v>
      </c>
      <c r="BA10464" s="191">
        <v>4</v>
      </c>
      <c r="BB10464" s="191">
        <v>-2.4000036034976802E-4</v>
      </c>
    </row>
    <row r="10465" spans="48:54" x14ac:dyDescent="0.2">
      <c r="AV10465" s="191" t="str">
        <f t="shared" si="167"/>
        <v>582_RS_100_4_202425</v>
      </c>
      <c r="AW10465" s="191" t="s">
        <v>92</v>
      </c>
      <c r="AX10465" s="18">
        <v>202425</v>
      </c>
      <c r="AY10465" s="191">
        <v>582</v>
      </c>
      <c r="AZ10465" s="191">
        <v>100</v>
      </c>
      <c r="BA10465" s="191">
        <v>4</v>
      </c>
      <c r="BB10465" s="191">
        <v>-6.0000000303261913E-5</v>
      </c>
    </row>
    <row r="10466" spans="48:54" x14ac:dyDescent="0.2">
      <c r="AV10466" s="191" t="str">
        <f t="shared" si="167"/>
        <v>584_RS_100_4_202425</v>
      </c>
      <c r="AW10466" s="191" t="s">
        <v>92</v>
      </c>
      <c r="AX10466" s="18">
        <v>202425</v>
      </c>
      <c r="AY10466" s="191">
        <v>584</v>
      </c>
      <c r="AZ10466" s="191">
        <v>100</v>
      </c>
      <c r="BA10466" s="191">
        <v>4</v>
      </c>
      <c r="BB10466" s="191">
        <v>0</v>
      </c>
    </row>
    <row r="10467" spans="48:54" x14ac:dyDescent="0.2">
      <c r="AV10467" s="191" t="str">
        <f t="shared" si="167"/>
        <v>586_RS_100_4_202425</v>
      </c>
      <c r="AW10467" s="191" t="s">
        <v>92</v>
      </c>
      <c r="AX10467" s="18">
        <v>202425</v>
      </c>
      <c r="AY10467" s="191">
        <v>586</v>
      </c>
      <c r="AZ10467" s="191">
        <v>100</v>
      </c>
      <c r="BA10467" s="191">
        <v>4</v>
      </c>
      <c r="BB10467" s="191">
        <v>1.7621459846850485E-12</v>
      </c>
    </row>
    <row r="10468" spans="48:54" x14ac:dyDescent="0.2">
      <c r="AV10468" s="191" t="str">
        <f t="shared" si="167"/>
        <v>512_RS_102_4_202425</v>
      </c>
      <c r="AW10468" s="191" t="s">
        <v>92</v>
      </c>
      <c r="AX10468" s="18">
        <v>202425</v>
      </c>
      <c r="AY10468" s="191">
        <v>512</v>
      </c>
      <c r="AZ10468" s="191">
        <v>102</v>
      </c>
      <c r="BA10468" s="191">
        <v>4</v>
      </c>
      <c r="BB10468" s="191">
        <v>0</v>
      </c>
    </row>
    <row r="10469" spans="48:54" x14ac:dyDescent="0.2">
      <c r="AV10469" s="191" t="str">
        <f t="shared" si="167"/>
        <v>514_RS_102_4_202425</v>
      </c>
      <c r="AW10469" s="191" t="s">
        <v>92</v>
      </c>
      <c r="AX10469" s="18">
        <v>202425</v>
      </c>
      <c r="AY10469" s="191">
        <v>514</v>
      </c>
      <c r="AZ10469" s="191">
        <v>102</v>
      </c>
      <c r="BA10469" s="191">
        <v>4</v>
      </c>
      <c r="BB10469" s="191">
        <v>0</v>
      </c>
    </row>
    <row r="10470" spans="48:54" x14ac:dyDescent="0.2">
      <c r="AV10470" s="191" t="str">
        <f t="shared" si="167"/>
        <v>516_RS_102_4_202425</v>
      </c>
      <c r="AW10470" s="191" t="s">
        <v>92</v>
      </c>
      <c r="AX10470" s="18">
        <v>202425</v>
      </c>
      <c r="AY10470" s="191">
        <v>516</v>
      </c>
      <c r="AZ10470" s="191">
        <v>102</v>
      </c>
      <c r="BA10470" s="191">
        <v>4</v>
      </c>
      <c r="BB10470" s="191">
        <v>0</v>
      </c>
    </row>
    <row r="10471" spans="48:54" x14ac:dyDescent="0.2">
      <c r="AV10471" s="191" t="str">
        <f t="shared" si="167"/>
        <v>518_RS_102_4_202425</v>
      </c>
      <c r="AW10471" s="191" t="s">
        <v>92</v>
      </c>
      <c r="AX10471" s="18">
        <v>202425</v>
      </c>
      <c r="AY10471" s="191">
        <v>518</v>
      </c>
      <c r="AZ10471" s="191">
        <v>102</v>
      </c>
      <c r="BA10471" s="191">
        <v>4</v>
      </c>
      <c r="BB10471" s="191">
        <v>0</v>
      </c>
    </row>
    <row r="10472" spans="48:54" x14ac:dyDescent="0.2">
      <c r="AV10472" s="191" t="str">
        <f t="shared" si="167"/>
        <v>520_RS_102_4_202425</v>
      </c>
      <c r="AW10472" s="191" t="s">
        <v>92</v>
      </c>
      <c r="AX10472" s="18">
        <v>202425</v>
      </c>
      <c r="AY10472" s="191">
        <v>520</v>
      </c>
      <c r="AZ10472" s="191">
        <v>102</v>
      </c>
      <c r="BA10472" s="191">
        <v>4</v>
      </c>
      <c r="BB10472" s="191">
        <v>0</v>
      </c>
    </row>
    <row r="10473" spans="48:54" x14ac:dyDescent="0.2">
      <c r="AV10473" s="191" t="str">
        <f t="shared" si="167"/>
        <v>522_RS_102_4_202425</v>
      </c>
      <c r="AW10473" s="191" t="s">
        <v>92</v>
      </c>
      <c r="AX10473" s="18">
        <v>202425</v>
      </c>
      <c r="AY10473" s="191">
        <v>522</v>
      </c>
      <c r="AZ10473" s="191">
        <v>102</v>
      </c>
      <c r="BA10473" s="191">
        <v>4</v>
      </c>
      <c r="BB10473" s="191">
        <v>0</v>
      </c>
    </row>
    <row r="10474" spans="48:54" x14ac:dyDescent="0.2">
      <c r="AV10474" s="191" t="str">
        <f t="shared" si="167"/>
        <v>524_RS_102_4_202425</v>
      </c>
      <c r="AW10474" s="191" t="s">
        <v>92</v>
      </c>
      <c r="AX10474" s="18">
        <v>202425</v>
      </c>
      <c r="AY10474" s="191">
        <v>524</v>
      </c>
      <c r="AZ10474" s="191">
        <v>102</v>
      </c>
      <c r="BA10474" s="191">
        <v>4</v>
      </c>
      <c r="BB10474" s="191">
        <v>0</v>
      </c>
    </row>
    <row r="10475" spans="48:54" x14ac:dyDescent="0.2">
      <c r="AV10475" s="191" t="str">
        <f t="shared" si="167"/>
        <v>526_RS_102_4_202425</v>
      </c>
      <c r="AW10475" s="191" t="s">
        <v>92</v>
      </c>
      <c r="AX10475" s="18">
        <v>202425</v>
      </c>
      <c r="AY10475" s="191">
        <v>526</v>
      </c>
      <c r="AZ10475" s="191">
        <v>102</v>
      </c>
      <c r="BA10475" s="191">
        <v>4</v>
      </c>
      <c r="BB10475" s="191">
        <v>0</v>
      </c>
    </row>
    <row r="10476" spans="48:54" x14ac:dyDescent="0.2">
      <c r="AV10476" s="191" t="str">
        <f t="shared" si="167"/>
        <v>528_RS_102_4_202425</v>
      </c>
      <c r="AW10476" s="191" t="s">
        <v>92</v>
      </c>
      <c r="AX10476" s="18">
        <v>202425</v>
      </c>
      <c r="AY10476" s="191">
        <v>528</v>
      </c>
      <c r="AZ10476" s="191">
        <v>102</v>
      </c>
      <c r="BA10476" s="191">
        <v>4</v>
      </c>
      <c r="BB10476" s="191">
        <v>0</v>
      </c>
    </row>
    <row r="10477" spans="48:54" x14ac:dyDescent="0.2">
      <c r="AV10477" s="191" t="str">
        <f t="shared" si="167"/>
        <v>530_RS_102_4_202425</v>
      </c>
      <c r="AW10477" s="191" t="s">
        <v>92</v>
      </c>
      <c r="AX10477" s="18">
        <v>202425</v>
      </c>
      <c r="AY10477" s="191">
        <v>530</v>
      </c>
      <c r="AZ10477" s="191">
        <v>102</v>
      </c>
      <c r="BA10477" s="191">
        <v>4</v>
      </c>
      <c r="BB10477" s="191">
        <v>0</v>
      </c>
    </row>
    <row r="10478" spans="48:54" x14ac:dyDescent="0.2">
      <c r="AV10478" s="191" t="str">
        <f t="shared" si="167"/>
        <v>532_RS_102_4_202425</v>
      </c>
      <c r="AW10478" s="191" t="s">
        <v>92</v>
      </c>
      <c r="AX10478" s="18">
        <v>202425</v>
      </c>
      <c r="AY10478" s="191">
        <v>532</v>
      </c>
      <c r="AZ10478" s="191">
        <v>102</v>
      </c>
      <c r="BA10478" s="191">
        <v>4</v>
      </c>
      <c r="BB10478" s="191">
        <v>0</v>
      </c>
    </row>
    <row r="10479" spans="48:54" x14ac:dyDescent="0.2">
      <c r="AV10479" s="191" t="str">
        <f t="shared" si="167"/>
        <v>534_RS_102_4_202425</v>
      </c>
      <c r="AW10479" s="191" t="s">
        <v>92</v>
      </c>
      <c r="AX10479" s="18">
        <v>202425</v>
      </c>
      <c r="AY10479" s="191">
        <v>534</v>
      </c>
      <c r="AZ10479" s="191">
        <v>102</v>
      </c>
      <c r="BA10479" s="191">
        <v>4</v>
      </c>
      <c r="BB10479" s="191">
        <v>0</v>
      </c>
    </row>
    <row r="10480" spans="48:54" x14ac:dyDescent="0.2">
      <c r="AV10480" s="191" t="str">
        <f t="shared" si="167"/>
        <v>536_RS_102_4_202425</v>
      </c>
      <c r="AW10480" s="191" t="s">
        <v>92</v>
      </c>
      <c r="AX10480" s="18">
        <v>202425</v>
      </c>
      <c r="AY10480" s="191">
        <v>536</v>
      </c>
      <c r="AZ10480" s="191">
        <v>102</v>
      </c>
      <c r="BA10480" s="191">
        <v>4</v>
      </c>
      <c r="BB10480" s="191">
        <v>0</v>
      </c>
    </row>
    <row r="10481" spans="48:54" x14ac:dyDescent="0.2">
      <c r="AV10481" s="191" t="str">
        <f t="shared" si="167"/>
        <v>538_RS_102_4_202425</v>
      </c>
      <c r="AW10481" s="191" t="s">
        <v>92</v>
      </c>
      <c r="AX10481" s="18">
        <v>202425</v>
      </c>
      <c r="AY10481" s="191">
        <v>538</v>
      </c>
      <c r="AZ10481" s="191">
        <v>102</v>
      </c>
      <c r="BA10481" s="191">
        <v>4</v>
      </c>
      <c r="BB10481" s="191">
        <v>0</v>
      </c>
    </row>
    <row r="10482" spans="48:54" x14ac:dyDescent="0.2">
      <c r="AV10482" s="191" t="str">
        <f t="shared" si="167"/>
        <v>540_RS_102_4_202425</v>
      </c>
      <c r="AW10482" s="191" t="s">
        <v>92</v>
      </c>
      <c r="AX10482" s="18">
        <v>202425</v>
      </c>
      <c r="AY10482" s="191">
        <v>540</v>
      </c>
      <c r="AZ10482" s="191">
        <v>102</v>
      </c>
      <c r="BA10482" s="191">
        <v>4</v>
      </c>
      <c r="BB10482" s="191">
        <v>0</v>
      </c>
    </row>
    <row r="10483" spans="48:54" x14ac:dyDescent="0.2">
      <c r="AV10483" s="191" t="str">
        <f t="shared" si="167"/>
        <v>542_RS_102_4_202425</v>
      </c>
      <c r="AW10483" s="191" t="s">
        <v>92</v>
      </c>
      <c r="AX10483" s="18">
        <v>202425</v>
      </c>
      <c r="AY10483" s="191">
        <v>542</v>
      </c>
      <c r="AZ10483" s="191">
        <v>102</v>
      </c>
      <c r="BA10483" s="191">
        <v>4</v>
      </c>
      <c r="BB10483" s="191">
        <v>0</v>
      </c>
    </row>
    <row r="10484" spans="48:54" x14ac:dyDescent="0.2">
      <c r="AV10484" s="191" t="str">
        <f t="shared" si="167"/>
        <v>544_RS_102_4_202425</v>
      </c>
      <c r="AW10484" s="191" t="s">
        <v>92</v>
      </c>
      <c r="AX10484" s="18">
        <v>202425</v>
      </c>
      <c r="AY10484" s="191">
        <v>544</v>
      </c>
      <c r="AZ10484" s="191">
        <v>102</v>
      </c>
      <c r="BA10484" s="191">
        <v>4</v>
      </c>
      <c r="BB10484" s="191">
        <v>0</v>
      </c>
    </row>
    <row r="10485" spans="48:54" x14ac:dyDescent="0.2">
      <c r="AV10485" s="191" t="str">
        <f t="shared" si="167"/>
        <v>545_RS_102_4_202425</v>
      </c>
      <c r="AW10485" s="191" t="s">
        <v>92</v>
      </c>
      <c r="AX10485" s="18">
        <v>202425</v>
      </c>
      <c r="AY10485" s="191">
        <v>545</v>
      </c>
      <c r="AZ10485" s="191">
        <v>102</v>
      </c>
      <c r="BA10485" s="191">
        <v>4</v>
      </c>
      <c r="BB10485" s="191">
        <v>0</v>
      </c>
    </row>
    <row r="10486" spans="48:54" x14ac:dyDescent="0.2">
      <c r="AV10486" s="191" t="str">
        <f t="shared" si="167"/>
        <v>546_RS_102_4_202425</v>
      </c>
      <c r="AW10486" s="191" t="s">
        <v>92</v>
      </c>
      <c r="AX10486" s="18">
        <v>202425</v>
      </c>
      <c r="AY10486" s="191">
        <v>546</v>
      </c>
      <c r="AZ10486" s="191">
        <v>102</v>
      </c>
      <c r="BA10486" s="191">
        <v>4</v>
      </c>
      <c r="BB10486" s="191">
        <v>0</v>
      </c>
    </row>
    <row r="10487" spans="48:54" x14ac:dyDescent="0.2">
      <c r="AV10487" s="191" t="str">
        <f t="shared" si="167"/>
        <v>548_RS_102_4_202425</v>
      </c>
      <c r="AW10487" s="191" t="s">
        <v>92</v>
      </c>
      <c r="AX10487" s="18">
        <v>202425</v>
      </c>
      <c r="AY10487" s="191">
        <v>548</v>
      </c>
      <c r="AZ10487" s="191">
        <v>102</v>
      </c>
      <c r="BA10487" s="191">
        <v>4</v>
      </c>
      <c r="BB10487" s="191">
        <v>0</v>
      </c>
    </row>
    <row r="10488" spans="48:54" x14ac:dyDescent="0.2">
      <c r="AV10488" s="191" t="str">
        <f t="shared" si="167"/>
        <v>550_RS_102_4_202425</v>
      </c>
      <c r="AW10488" s="191" t="s">
        <v>92</v>
      </c>
      <c r="AX10488" s="18">
        <v>202425</v>
      </c>
      <c r="AY10488" s="191">
        <v>550</v>
      </c>
      <c r="AZ10488" s="191">
        <v>102</v>
      </c>
      <c r="BA10488" s="191">
        <v>4</v>
      </c>
      <c r="BB10488" s="191">
        <v>0</v>
      </c>
    </row>
    <row r="10489" spans="48:54" x14ac:dyDescent="0.2">
      <c r="AV10489" s="191" t="str">
        <f t="shared" si="167"/>
        <v>552_RS_102_4_202425</v>
      </c>
      <c r="AW10489" s="191" t="s">
        <v>92</v>
      </c>
      <c r="AX10489" s="18">
        <v>202425</v>
      </c>
      <c r="AY10489" s="191">
        <v>552</v>
      </c>
      <c r="AZ10489" s="191">
        <v>102</v>
      </c>
      <c r="BA10489" s="191">
        <v>4</v>
      </c>
      <c r="BB10489" s="191">
        <v>0</v>
      </c>
    </row>
    <row r="10490" spans="48:54" x14ac:dyDescent="0.2">
      <c r="AV10490" s="191" t="str">
        <f t="shared" si="167"/>
        <v>562_RS_102_4_202425</v>
      </c>
      <c r="AW10490" s="191" t="s">
        <v>92</v>
      </c>
      <c r="AX10490" s="18">
        <v>202425</v>
      </c>
      <c r="AY10490" s="191">
        <v>562</v>
      </c>
      <c r="AZ10490" s="191">
        <v>102</v>
      </c>
      <c r="BA10490" s="191">
        <v>4</v>
      </c>
      <c r="BB10490" s="191">
        <v>-56124.978000000003</v>
      </c>
    </row>
    <row r="10491" spans="48:54" x14ac:dyDescent="0.2">
      <c r="AV10491" s="191" t="str">
        <f t="shared" si="167"/>
        <v>564_RS_102_4_202425</v>
      </c>
      <c r="AW10491" s="191" t="s">
        <v>92</v>
      </c>
      <c r="AX10491" s="18">
        <v>202425</v>
      </c>
      <c r="AY10491" s="191">
        <v>564</v>
      </c>
      <c r="AZ10491" s="191">
        <v>102</v>
      </c>
      <c r="BA10491" s="191">
        <v>4</v>
      </c>
      <c r="BB10491" s="191">
        <v>-67671.717999999993</v>
      </c>
    </row>
    <row r="10492" spans="48:54" x14ac:dyDescent="0.2">
      <c r="AV10492" s="191" t="str">
        <f t="shared" si="167"/>
        <v>566_RS_102_4_202425</v>
      </c>
      <c r="AW10492" s="191" t="s">
        <v>92</v>
      </c>
      <c r="AX10492" s="18">
        <v>202425</v>
      </c>
      <c r="AY10492" s="191">
        <v>566</v>
      </c>
      <c r="AZ10492" s="191">
        <v>102</v>
      </c>
      <c r="BA10492" s="191">
        <v>4</v>
      </c>
      <c r="BB10492" s="191">
        <v>-77650.979000000007</v>
      </c>
    </row>
    <row r="10493" spans="48:54" x14ac:dyDescent="0.2">
      <c r="AV10493" s="191" t="str">
        <f t="shared" si="167"/>
        <v>568_RS_102_4_202425</v>
      </c>
      <c r="AW10493" s="191" t="s">
        <v>92</v>
      </c>
      <c r="AX10493" s="18">
        <v>202425</v>
      </c>
      <c r="AY10493" s="191">
        <v>568</v>
      </c>
      <c r="AZ10493" s="191">
        <v>102</v>
      </c>
      <c r="BA10493" s="191">
        <v>4</v>
      </c>
      <c r="BB10493" s="191">
        <v>-144067.712</v>
      </c>
    </row>
    <row r="10494" spans="48:54" x14ac:dyDescent="0.2">
      <c r="AV10494" s="191" t="str">
        <f t="shared" si="167"/>
        <v>572_RS_102_4_202425</v>
      </c>
      <c r="AW10494" s="191" t="s">
        <v>92</v>
      </c>
      <c r="AX10494" s="18">
        <v>202425</v>
      </c>
      <c r="AY10494" s="191">
        <v>572</v>
      </c>
      <c r="AZ10494" s="191">
        <v>102</v>
      </c>
      <c r="BA10494" s="191">
        <v>4</v>
      </c>
      <c r="BB10494" s="191">
        <v>0</v>
      </c>
    </row>
    <row r="10495" spans="48:54" x14ac:dyDescent="0.2">
      <c r="AV10495" s="191" t="str">
        <f t="shared" si="167"/>
        <v>574_RS_102_4_202425</v>
      </c>
      <c r="AW10495" s="191" t="s">
        <v>92</v>
      </c>
      <c r="AX10495" s="18">
        <v>202425</v>
      </c>
      <c r="AY10495" s="191">
        <v>574</v>
      </c>
      <c r="AZ10495" s="191">
        <v>102</v>
      </c>
      <c r="BA10495" s="191">
        <v>4</v>
      </c>
      <c r="BB10495" s="191">
        <v>0</v>
      </c>
    </row>
    <row r="10496" spans="48:54" x14ac:dyDescent="0.2">
      <c r="AV10496" s="191" t="str">
        <f t="shared" si="167"/>
        <v>576_RS_102_4_202425</v>
      </c>
      <c r="AW10496" s="191" t="s">
        <v>92</v>
      </c>
      <c r="AX10496" s="18">
        <v>202425</v>
      </c>
      <c r="AY10496" s="191">
        <v>576</v>
      </c>
      <c r="AZ10496" s="191">
        <v>102</v>
      </c>
      <c r="BA10496" s="191">
        <v>4</v>
      </c>
      <c r="BB10496" s="191">
        <v>0</v>
      </c>
    </row>
    <row r="10497" spans="48:54" x14ac:dyDescent="0.2">
      <c r="AV10497" s="191" t="str">
        <f t="shared" si="167"/>
        <v>582_RS_102_4_202425</v>
      </c>
      <c r="AW10497" s="191" t="s">
        <v>92</v>
      </c>
      <c r="AX10497" s="18">
        <v>202425</v>
      </c>
      <c r="AY10497" s="191">
        <v>582</v>
      </c>
      <c r="AZ10497" s="191">
        <v>102</v>
      </c>
      <c r="BA10497" s="191">
        <v>4</v>
      </c>
      <c r="BB10497" s="191">
        <v>0</v>
      </c>
    </row>
    <row r="10498" spans="48:54" x14ac:dyDescent="0.2">
      <c r="AV10498" s="191" t="str">
        <f t="shared" si="167"/>
        <v>584_RS_102_4_202425</v>
      </c>
      <c r="AW10498" s="191" t="s">
        <v>92</v>
      </c>
      <c r="AX10498" s="18">
        <v>202425</v>
      </c>
      <c r="AY10498" s="191">
        <v>584</v>
      </c>
      <c r="AZ10498" s="191">
        <v>102</v>
      </c>
      <c r="BA10498" s="191">
        <v>4</v>
      </c>
      <c r="BB10498" s="191">
        <v>0</v>
      </c>
    </row>
    <row r="10499" spans="48:54" x14ac:dyDescent="0.2">
      <c r="AV10499" s="191" t="str">
        <f t="shared" si="167"/>
        <v>586_RS_102_4_202425</v>
      </c>
      <c r="AW10499" s="191" t="s">
        <v>92</v>
      </c>
      <c r="AX10499" s="18">
        <v>202425</v>
      </c>
      <c r="AY10499" s="191">
        <v>586</v>
      </c>
      <c r="AZ10499" s="191">
        <v>102</v>
      </c>
      <c r="BA10499" s="191">
        <v>4</v>
      </c>
      <c r="BB10499" s="191">
        <v>0</v>
      </c>
    </row>
    <row r="10500" spans="48:54" x14ac:dyDescent="0.2">
      <c r="AV10500" s="191" t="str">
        <f t="shared" ref="AV10500:AV10563" si="168">AY10500&amp;"_"&amp;AW10500&amp;"_"&amp;AZ10500&amp;"_"&amp;BA10500&amp;"_"&amp;AX10500</f>
        <v>512_RS_103_4_202425</v>
      </c>
      <c r="AW10500" s="191" t="s">
        <v>92</v>
      </c>
      <c r="AX10500" s="18">
        <v>202425</v>
      </c>
      <c r="AY10500" s="191">
        <v>512</v>
      </c>
      <c r="AZ10500" s="191">
        <v>103</v>
      </c>
      <c r="BA10500" s="191">
        <v>4</v>
      </c>
      <c r="BB10500" s="191">
        <v>-102244.766</v>
      </c>
    </row>
    <row r="10501" spans="48:54" x14ac:dyDescent="0.2">
      <c r="AV10501" s="191" t="str">
        <f t="shared" si="168"/>
        <v>514_RS_103_4_202425</v>
      </c>
      <c r="AW10501" s="191" t="s">
        <v>92</v>
      </c>
      <c r="AX10501" s="18">
        <v>202425</v>
      </c>
      <c r="AY10501" s="191">
        <v>514</v>
      </c>
      <c r="AZ10501" s="191">
        <v>103</v>
      </c>
      <c r="BA10501" s="191">
        <v>4</v>
      </c>
      <c r="BB10501" s="191">
        <v>-189952.326</v>
      </c>
    </row>
    <row r="10502" spans="48:54" x14ac:dyDescent="0.2">
      <c r="AV10502" s="191" t="str">
        <f t="shared" si="168"/>
        <v>516_RS_103_4_202425</v>
      </c>
      <c r="AW10502" s="191" t="s">
        <v>92</v>
      </c>
      <c r="AX10502" s="18">
        <v>202425</v>
      </c>
      <c r="AY10502" s="191">
        <v>516</v>
      </c>
      <c r="AZ10502" s="191">
        <v>103</v>
      </c>
      <c r="BA10502" s="191">
        <v>4</v>
      </c>
      <c r="BB10502" s="191">
        <v>-161068.435</v>
      </c>
    </row>
    <row r="10503" spans="48:54" x14ac:dyDescent="0.2">
      <c r="AV10503" s="191" t="str">
        <f t="shared" si="168"/>
        <v>518_RS_103_4_202425</v>
      </c>
      <c r="AW10503" s="191" t="s">
        <v>92</v>
      </c>
      <c r="AX10503" s="18">
        <v>202425</v>
      </c>
      <c r="AY10503" s="191">
        <v>518</v>
      </c>
      <c r="AZ10503" s="191">
        <v>103</v>
      </c>
      <c r="BA10503" s="191">
        <v>4</v>
      </c>
      <c r="BB10503" s="191">
        <v>-165800.48300000001</v>
      </c>
    </row>
    <row r="10504" spans="48:54" x14ac:dyDescent="0.2">
      <c r="AV10504" s="191" t="str">
        <f t="shared" si="168"/>
        <v>520_RS_103_4_202425</v>
      </c>
      <c r="AW10504" s="191" t="s">
        <v>92</v>
      </c>
      <c r="AX10504" s="18">
        <v>202425</v>
      </c>
      <c r="AY10504" s="191">
        <v>520</v>
      </c>
      <c r="AZ10504" s="191">
        <v>103</v>
      </c>
      <c r="BA10504" s="191">
        <v>4</v>
      </c>
      <c r="BB10504" s="191">
        <v>-202163.486</v>
      </c>
    </row>
    <row r="10505" spans="48:54" x14ac:dyDescent="0.2">
      <c r="AV10505" s="191" t="str">
        <f t="shared" si="168"/>
        <v>522_RS_103_4_202425</v>
      </c>
      <c r="AW10505" s="191" t="s">
        <v>92</v>
      </c>
      <c r="AX10505" s="18">
        <v>202425</v>
      </c>
      <c r="AY10505" s="191">
        <v>522</v>
      </c>
      <c r="AZ10505" s="191">
        <v>103</v>
      </c>
      <c r="BA10505" s="191">
        <v>4</v>
      </c>
      <c r="BB10505" s="191">
        <v>-184184.535</v>
      </c>
    </row>
    <row r="10506" spans="48:54" x14ac:dyDescent="0.2">
      <c r="AV10506" s="191" t="str">
        <f t="shared" si="168"/>
        <v>524_RS_103_4_202425</v>
      </c>
      <c r="AW10506" s="191" t="s">
        <v>92</v>
      </c>
      <c r="AX10506" s="18">
        <v>202425</v>
      </c>
      <c r="AY10506" s="191">
        <v>524</v>
      </c>
      <c r="AZ10506" s="191">
        <v>103</v>
      </c>
      <c r="BA10506" s="191">
        <v>4</v>
      </c>
      <c r="BB10506" s="191">
        <v>-185884.568</v>
      </c>
    </row>
    <row r="10507" spans="48:54" x14ac:dyDescent="0.2">
      <c r="AV10507" s="191" t="str">
        <f t="shared" si="168"/>
        <v>526_RS_103_4_202425</v>
      </c>
      <c r="AW10507" s="191" t="s">
        <v>92</v>
      </c>
      <c r="AX10507" s="18">
        <v>202425</v>
      </c>
      <c r="AY10507" s="191">
        <v>526</v>
      </c>
      <c r="AZ10507" s="191">
        <v>103</v>
      </c>
      <c r="BA10507" s="191">
        <v>4</v>
      </c>
      <c r="BB10507" s="191">
        <v>-108075.375</v>
      </c>
    </row>
    <row r="10508" spans="48:54" x14ac:dyDescent="0.2">
      <c r="AV10508" s="191" t="str">
        <f t="shared" si="168"/>
        <v>528_RS_103_4_202425</v>
      </c>
      <c r="AW10508" s="191" t="s">
        <v>92</v>
      </c>
      <c r="AX10508" s="18">
        <v>202425</v>
      </c>
      <c r="AY10508" s="191">
        <v>528</v>
      </c>
      <c r="AZ10508" s="191">
        <v>103</v>
      </c>
      <c r="BA10508" s="191">
        <v>4</v>
      </c>
      <c r="BB10508" s="191">
        <v>-173198.19399999999</v>
      </c>
    </row>
    <row r="10509" spans="48:54" x14ac:dyDescent="0.2">
      <c r="AV10509" s="191" t="str">
        <f t="shared" si="168"/>
        <v>530_RS_103_4_202425</v>
      </c>
      <c r="AW10509" s="191" t="s">
        <v>92</v>
      </c>
      <c r="AX10509" s="18">
        <v>202425</v>
      </c>
      <c r="AY10509" s="191">
        <v>530</v>
      </c>
      <c r="AZ10509" s="191">
        <v>103</v>
      </c>
      <c r="BA10509" s="191">
        <v>4</v>
      </c>
      <c r="BB10509" s="191">
        <v>-281596.86900000001</v>
      </c>
    </row>
    <row r="10510" spans="48:54" x14ac:dyDescent="0.2">
      <c r="AV10510" s="191" t="str">
        <f t="shared" si="168"/>
        <v>532_RS_103_4_202425</v>
      </c>
      <c r="AW10510" s="191" t="s">
        <v>92</v>
      </c>
      <c r="AX10510" s="18">
        <v>202425</v>
      </c>
      <c r="AY10510" s="191">
        <v>532</v>
      </c>
      <c r="AZ10510" s="191">
        <v>103</v>
      </c>
      <c r="BA10510" s="191">
        <v>4</v>
      </c>
      <c r="BB10510" s="191">
        <v>-346776.73599999998</v>
      </c>
    </row>
    <row r="10511" spans="48:54" x14ac:dyDescent="0.2">
      <c r="AV10511" s="191" t="str">
        <f t="shared" si="168"/>
        <v>534_RS_103_4_202425</v>
      </c>
      <c r="AW10511" s="191" t="s">
        <v>92</v>
      </c>
      <c r="AX10511" s="18">
        <v>202425</v>
      </c>
      <c r="AY10511" s="191">
        <v>534</v>
      </c>
      <c r="AZ10511" s="191">
        <v>103</v>
      </c>
      <c r="BA10511" s="191">
        <v>4</v>
      </c>
      <c r="BB10511" s="191">
        <v>-233956.77299999999</v>
      </c>
    </row>
    <row r="10512" spans="48:54" x14ac:dyDescent="0.2">
      <c r="AV10512" s="191" t="str">
        <f t="shared" si="168"/>
        <v>536_RS_103_4_202425</v>
      </c>
      <c r="AW10512" s="191" t="s">
        <v>92</v>
      </c>
      <c r="AX10512" s="18">
        <v>202425</v>
      </c>
      <c r="AY10512" s="191">
        <v>536</v>
      </c>
      <c r="AZ10512" s="191">
        <v>103</v>
      </c>
      <c r="BA10512" s="191">
        <v>4</v>
      </c>
      <c r="BB10512" s="191">
        <v>-205952.69200000001</v>
      </c>
    </row>
    <row r="10513" spans="48:54" x14ac:dyDescent="0.2">
      <c r="AV10513" s="191" t="str">
        <f t="shared" si="168"/>
        <v>538_RS_103_4_202425</v>
      </c>
      <c r="AW10513" s="191" t="s">
        <v>92</v>
      </c>
      <c r="AX10513" s="18">
        <v>202425</v>
      </c>
      <c r="AY10513" s="191">
        <v>538</v>
      </c>
      <c r="AZ10513" s="191">
        <v>103</v>
      </c>
      <c r="BA10513" s="191">
        <v>4</v>
      </c>
      <c r="BB10513" s="191">
        <v>-161928.427</v>
      </c>
    </row>
    <row r="10514" spans="48:54" x14ac:dyDescent="0.2">
      <c r="AV10514" s="191" t="str">
        <f t="shared" si="168"/>
        <v>540_RS_103_4_202425</v>
      </c>
      <c r="AW10514" s="191" t="s">
        <v>92</v>
      </c>
      <c r="AX10514" s="18">
        <v>202425</v>
      </c>
      <c r="AY10514" s="191">
        <v>540</v>
      </c>
      <c r="AZ10514" s="191">
        <v>103</v>
      </c>
      <c r="BA10514" s="191">
        <v>4</v>
      </c>
      <c r="BB10514" s="191">
        <v>-399588.94699999999</v>
      </c>
    </row>
    <row r="10515" spans="48:54" x14ac:dyDescent="0.2">
      <c r="AV10515" s="191" t="str">
        <f t="shared" si="168"/>
        <v>542_RS_103_4_202425</v>
      </c>
      <c r="AW10515" s="191" t="s">
        <v>92</v>
      </c>
      <c r="AX10515" s="18">
        <v>202425</v>
      </c>
      <c r="AY10515" s="191">
        <v>542</v>
      </c>
      <c r="AZ10515" s="191">
        <v>103</v>
      </c>
      <c r="BA10515" s="191">
        <v>4</v>
      </c>
      <c r="BB10515" s="191">
        <v>-102470.72199999999</v>
      </c>
    </row>
    <row r="10516" spans="48:54" x14ac:dyDescent="0.2">
      <c r="AV10516" s="191" t="str">
        <f t="shared" si="168"/>
        <v>544_RS_103_4_202425</v>
      </c>
      <c r="AW10516" s="191" t="s">
        <v>92</v>
      </c>
      <c r="AX10516" s="18">
        <v>202425</v>
      </c>
      <c r="AY10516" s="191">
        <v>544</v>
      </c>
      <c r="AZ10516" s="191">
        <v>103</v>
      </c>
      <c r="BA10516" s="191">
        <v>4</v>
      </c>
      <c r="BB10516" s="191">
        <v>-285495.098</v>
      </c>
    </row>
    <row r="10517" spans="48:54" x14ac:dyDescent="0.2">
      <c r="AV10517" s="191" t="str">
        <f t="shared" si="168"/>
        <v>545_RS_103_4_202425</v>
      </c>
      <c r="AW10517" s="191" t="s">
        <v>92</v>
      </c>
      <c r="AX10517" s="18">
        <v>202425</v>
      </c>
      <c r="AY10517" s="191">
        <v>545</v>
      </c>
      <c r="AZ10517" s="191">
        <v>103</v>
      </c>
      <c r="BA10517" s="191">
        <v>4</v>
      </c>
      <c r="BB10517" s="191">
        <v>-119663.098</v>
      </c>
    </row>
    <row r="10518" spans="48:54" x14ac:dyDescent="0.2">
      <c r="AV10518" s="191" t="str">
        <f t="shared" si="168"/>
        <v>546_RS_103_4_202425</v>
      </c>
      <c r="AW10518" s="191" t="s">
        <v>92</v>
      </c>
      <c r="AX10518" s="18">
        <v>202425</v>
      </c>
      <c r="AY10518" s="191">
        <v>546</v>
      </c>
      <c r="AZ10518" s="191">
        <v>103</v>
      </c>
      <c r="BA10518" s="191">
        <v>4</v>
      </c>
      <c r="BB10518" s="191">
        <v>-145435.88099999999</v>
      </c>
    </row>
    <row r="10519" spans="48:54" x14ac:dyDescent="0.2">
      <c r="AV10519" s="191" t="str">
        <f t="shared" si="168"/>
        <v>548_RS_103_4_202425</v>
      </c>
      <c r="AW10519" s="191" t="s">
        <v>92</v>
      </c>
      <c r="AX10519" s="18">
        <v>202425</v>
      </c>
      <c r="AY10519" s="191">
        <v>548</v>
      </c>
      <c r="AZ10519" s="191">
        <v>103</v>
      </c>
      <c r="BA10519" s="191">
        <v>4</v>
      </c>
      <c r="BB10519" s="191">
        <v>-91148.553</v>
      </c>
    </row>
    <row r="10520" spans="48:54" x14ac:dyDescent="0.2">
      <c r="AV10520" s="191" t="str">
        <f t="shared" si="168"/>
        <v>550_RS_103_4_202425</v>
      </c>
      <c r="AW10520" s="191" t="s">
        <v>92</v>
      </c>
      <c r="AX10520" s="18">
        <v>202425</v>
      </c>
      <c r="AY10520" s="191">
        <v>550</v>
      </c>
      <c r="AZ10520" s="191">
        <v>103</v>
      </c>
      <c r="BA10520" s="191">
        <v>4</v>
      </c>
      <c r="BB10520" s="191">
        <v>-247443.44099999999</v>
      </c>
    </row>
    <row r="10521" spans="48:54" x14ac:dyDescent="0.2">
      <c r="AV10521" s="191" t="str">
        <f t="shared" si="168"/>
        <v>552_RS_103_4_202425</v>
      </c>
      <c r="AW10521" s="191" t="s">
        <v>92</v>
      </c>
      <c r="AX10521" s="18">
        <v>202425</v>
      </c>
      <c r="AY10521" s="191">
        <v>552</v>
      </c>
      <c r="AZ10521" s="191">
        <v>103</v>
      </c>
      <c r="BA10521" s="191">
        <v>4</v>
      </c>
      <c r="BB10521" s="191">
        <v>-488633.65899999999</v>
      </c>
    </row>
    <row r="10522" spans="48:54" x14ac:dyDescent="0.2">
      <c r="AV10522" s="191" t="str">
        <f t="shared" si="168"/>
        <v>562_RS_103_4_202425</v>
      </c>
      <c r="AW10522" s="191" t="s">
        <v>92</v>
      </c>
      <c r="AX10522" s="18">
        <v>202425</v>
      </c>
      <c r="AY10522" s="191">
        <v>562</v>
      </c>
      <c r="AZ10522" s="191">
        <v>103</v>
      </c>
      <c r="BA10522" s="191">
        <v>4</v>
      </c>
      <c r="BB10522" s="191">
        <v>-8220.4249999999993</v>
      </c>
    </row>
    <row r="10523" spans="48:54" x14ac:dyDescent="0.2">
      <c r="AV10523" s="191" t="str">
        <f t="shared" si="168"/>
        <v>564_RS_103_4_202425</v>
      </c>
      <c r="AW10523" s="191" t="s">
        <v>92</v>
      </c>
      <c r="AX10523" s="18">
        <v>202425</v>
      </c>
      <c r="AY10523" s="191">
        <v>564</v>
      </c>
      <c r="AZ10523" s="191">
        <v>103</v>
      </c>
      <c r="BA10523" s="191">
        <v>4</v>
      </c>
      <c r="BB10523" s="191">
        <v>-25983.256000000001</v>
      </c>
    </row>
    <row r="10524" spans="48:54" x14ac:dyDescent="0.2">
      <c r="AV10524" s="191" t="str">
        <f t="shared" si="168"/>
        <v>566_RS_103_4_202425</v>
      </c>
      <c r="AW10524" s="191" t="s">
        <v>92</v>
      </c>
      <c r="AX10524" s="18">
        <v>202425</v>
      </c>
      <c r="AY10524" s="191">
        <v>566</v>
      </c>
      <c r="AZ10524" s="191">
        <v>103</v>
      </c>
      <c r="BA10524" s="191">
        <v>4</v>
      </c>
      <c r="BB10524" s="191">
        <v>-16109.259</v>
      </c>
    </row>
    <row r="10525" spans="48:54" x14ac:dyDescent="0.2">
      <c r="AV10525" s="191" t="str">
        <f t="shared" si="168"/>
        <v>568_RS_103_4_202425</v>
      </c>
      <c r="AW10525" s="191" t="s">
        <v>92</v>
      </c>
      <c r="AX10525" s="18">
        <v>202425</v>
      </c>
      <c r="AY10525" s="191">
        <v>568</v>
      </c>
      <c r="AZ10525" s="191">
        <v>103</v>
      </c>
      <c r="BA10525" s="191">
        <v>4</v>
      </c>
      <c r="BB10525" s="191">
        <v>-62018.06</v>
      </c>
    </row>
    <row r="10526" spans="48:54" x14ac:dyDescent="0.2">
      <c r="AV10526" s="191" t="str">
        <f t="shared" si="168"/>
        <v>572_RS_103_4_202425</v>
      </c>
      <c r="AW10526" s="191" t="s">
        <v>92</v>
      </c>
      <c r="AX10526" s="18">
        <v>202425</v>
      </c>
      <c r="AY10526" s="191">
        <v>572</v>
      </c>
      <c r="AZ10526" s="191">
        <v>103</v>
      </c>
      <c r="BA10526" s="191">
        <v>4</v>
      </c>
      <c r="BB10526" s="191">
        <v>0</v>
      </c>
    </row>
    <row r="10527" spans="48:54" x14ac:dyDescent="0.2">
      <c r="AV10527" s="191" t="str">
        <f t="shared" si="168"/>
        <v>574_RS_103_4_202425</v>
      </c>
      <c r="AW10527" s="191" t="s">
        <v>92</v>
      </c>
      <c r="AX10527" s="18">
        <v>202425</v>
      </c>
      <c r="AY10527" s="191">
        <v>574</v>
      </c>
      <c r="AZ10527" s="191">
        <v>103</v>
      </c>
      <c r="BA10527" s="191">
        <v>4</v>
      </c>
      <c r="BB10527" s="191">
        <v>0</v>
      </c>
    </row>
    <row r="10528" spans="48:54" x14ac:dyDescent="0.2">
      <c r="AV10528" s="191" t="str">
        <f t="shared" si="168"/>
        <v>576_RS_103_4_202425</v>
      </c>
      <c r="AW10528" s="191" t="s">
        <v>92</v>
      </c>
      <c r="AX10528" s="18">
        <v>202425</v>
      </c>
      <c r="AY10528" s="191">
        <v>576</v>
      </c>
      <c r="AZ10528" s="191">
        <v>103</v>
      </c>
      <c r="BA10528" s="191">
        <v>4</v>
      </c>
      <c r="BB10528" s="191">
        <v>0</v>
      </c>
    </row>
    <row r="10529" spans="48:54" x14ac:dyDescent="0.2">
      <c r="AV10529" s="191" t="str">
        <f t="shared" si="168"/>
        <v>582_RS_103_4_202425</v>
      </c>
      <c r="AW10529" s="191" t="s">
        <v>92</v>
      </c>
      <c r="AX10529" s="18">
        <v>202425</v>
      </c>
      <c r="AY10529" s="191">
        <v>582</v>
      </c>
      <c r="AZ10529" s="191">
        <v>103</v>
      </c>
      <c r="BA10529" s="191">
        <v>4</v>
      </c>
      <c r="BB10529" s="191">
        <v>0</v>
      </c>
    </row>
    <row r="10530" spans="48:54" x14ac:dyDescent="0.2">
      <c r="AV10530" s="191" t="str">
        <f t="shared" si="168"/>
        <v>584_RS_103_4_202425</v>
      </c>
      <c r="AW10530" s="191" t="s">
        <v>92</v>
      </c>
      <c r="AX10530" s="18">
        <v>202425</v>
      </c>
      <c r="AY10530" s="191">
        <v>584</v>
      </c>
      <c r="AZ10530" s="191">
        <v>103</v>
      </c>
      <c r="BA10530" s="191">
        <v>4</v>
      </c>
      <c r="BB10530" s="191">
        <v>0</v>
      </c>
    </row>
    <row r="10531" spans="48:54" x14ac:dyDescent="0.2">
      <c r="AV10531" s="191" t="str">
        <f t="shared" si="168"/>
        <v>586_RS_103_4_202425</v>
      </c>
      <c r="AW10531" s="191" t="s">
        <v>92</v>
      </c>
      <c r="AX10531" s="18">
        <v>202425</v>
      </c>
      <c r="AY10531" s="191">
        <v>586</v>
      </c>
      <c r="AZ10531" s="191">
        <v>103</v>
      </c>
      <c r="BA10531" s="191">
        <v>4</v>
      </c>
      <c r="BB10531" s="191">
        <v>0</v>
      </c>
    </row>
    <row r="10532" spans="48:54" x14ac:dyDescent="0.2">
      <c r="AV10532" s="191" t="str">
        <f t="shared" si="168"/>
        <v>512_RS_104_4_202425</v>
      </c>
      <c r="AW10532" s="191" t="s">
        <v>92</v>
      </c>
      <c r="AX10532" s="18">
        <v>202425</v>
      </c>
      <c r="AY10532" s="191">
        <v>512</v>
      </c>
      <c r="AZ10532" s="191">
        <v>104</v>
      </c>
      <c r="BA10532" s="191">
        <v>4</v>
      </c>
      <c r="BB10532" s="191">
        <v>-25341.304</v>
      </c>
    </row>
    <row r="10533" spans="48:54" x14ac:dyDescent="0.2">
      <c r="AV10533" s="191" t="str">
        <f t="shared" si="168"/>
        <v>514_RS_104_4_202425</v>
      </c>
      <c r="AW10533" s="191" t="s">
        <v>92</v>
      </c>
      <c r="AX10533" s="18">
        <v>202425</v>
      </c>
      <c r="AY10533" s="191">
        <v>514</v>
      </c>
      <c r="AZ10533" s="191">
        <v>104</v>
      </c>
      <c r="BA10533" s="191">
        <v>4</v>
      </c>
      <c r="BB10533" s="191">
        <v>-43364.453999999998</v>
      </c>
    </row>
    <row r="10534" spans="48:54" x14ac:dyDescent="0.2">
      <c r="AV10534" s="191" t="str">
        <f t="shared" si="168"/>
        <v>516_RS_104_4_202425</v>
      </c>
      <c r="AW10534" s="191" t="s">
        <v>92</v>
      </c>
      <c r="AX10534" s="18">
        <v>202425</v>
      </c>
      <c r="AY10534" s="191">
        <v>516</v>
      </c>
      <c r="AZ10534" s="191">
        <v>104</v>
      </c>
      <c r="BA10534" s="191">
        <v>4</v>
      </c>
      <c r="BB10534" s="191">
        <v>-42457.612000000001</v>
      </c>
    </row>
    <row r="10535" spans="48:54" x14ac:dyDescent="0.2">
      <c r="AV10535" s="191" t="str">
        <f t="shared" si="168"/>
        <v>518_RS_104_4_202425</v>
      </c>
      <c r="AW10535" s="191" t="s">
        <v>92</v>
      </c>
      <c r="AX10535" s="18">
        <v>202425</v>
      </c>
      <c r="AY10535" s="191">
        <v>518</v>
      </c>
      <c r="AZ10535" s="191">
        <v>104</v>
      </c>
      <c r="BA10535" s="191">
        <v>4</v>
      </c>
      <c r="BB10535" s="191">
        <v>-34994.055</v>
      </c>
    </row>
    <row r="10536" spans="48:54" x14ac:dyDescent="0.2">
      <c r="AV10536" s="191" t="str">
        <f t="shared" si="168"/>
        <v>520_RS_104_4_202425</v>
      </c>
      <c r="AW10536" s="191" t="s">
        <v>92</v>
      </c>
      <c r="AX10536" s="18">
        <v>202425</v>
      </c>
      <c r="AY10536" s="191">
        <v>520</v>
      </c>
      <c r="AZ10536" s="191">
        <v>104</v>
      </c>
      <c r="BA10536" s="191">
        <v>4</v>
      </c>
      <c r="BB10536" s="191">
        <v>-56363.733999999997</v>
      </c>
    </row>
    <row r="10537" spans="48:54" x14ac:dyDescent="0.2">
      <c r="AV10537" s="191" t="str">
        <f t="shared" si="168"/>
        <v>522_RS_104_4_202425</v>
      </c>
      <c r="AW10537" s="191" t="s">
        <v>92</v>
      </c>
      <c r="AX10537" s="18">
        <v>202425</v>
      </c>
      <c r="AY10537" s="191">
        <v>522</v>
      </c>
      <c r="AZ10537" s="191">
        <v>104</v>
      </c>
      <c r="BA10537" s="191">
        <v>4</v>
      </c>
      <c r="BB10537" s="191">
        <v>-48680.035000000003</v>
      </c>
    </row>
    <row r="10538" spans="48:54" x14ac:dyDescent="0.2">
      <c r="AV10538" s="191" t="str">
        <f t="shared" si="168"/>
        <v>524_RS_104_4_202425</v>
      </c>
      <c r="AW10538" s="191" t="s">
        <v>92</v>
      </c>
      <c r="AX10538" s="18">
        <v>202425</v>
      </c>
      <c r="AY10538" s="191">
        <v>524</v>
      </c>
      <c r="AZ10538" s="191">
        <v>104</v>
      </c>
      <c r="BA10538" s="191">
        <v>4</v>
      </c>
      <c r="BB10538" s="191">
        <v>-49980.506999999998</v>
      </c>
    </row>
    <row r="10539" spans="48:54" x14ac:dyDescent="0.2">
      <c r="AV10539" s="191" t="str">
        <f t="shared" si="168"/>
        <v>526_RS_104_4_202425</v>
      </c>
      <c r="AW10539" s="191" t="s">
        <v>92</v>
      </c>
      <c r="AX10539" s="18">
        <v>202425</v>
      </c>
      <c r="AY10539" s="191">
        <v>526</v>
      </c>
      <c r="AZ10539" s="191">
        <v>104</v>
      </c>
      <c r="BA10539" s="191">
        <v>4</v>
      </c>
      <c r="BB10539" s="191">
        <v>-27210.703000000001</v>
      </c>
    </row>
    <row r="10540" spans="48:54" x14ac:dyDescent="0.2">
      <c r="AV10540" s="191" t="str">
        <f t="shared" si="168"/>
        <v>528_RS_104_4_202425</v>
      </c>
      <c r="AW10540" s="191" t="s">
        <v>92</v>
      </c>
      <c r="AX10540" s="18">
        <v>202425</v>
      </c>
      <c r="AY10540" s="191">
        <v>528</v>
      </c>
      <c r="AZ10540" s="191">
        <v>104</v>
      </c>
      <c r="BA10540" s="191">
        <v>4</v>
      </c>
      <c r="BB10540" s="191">
        <v>-45671.874000000003</v>
      </c>
    </row>
    <row r="10541" spans="48:54" x14ac:dyDescent="0.2">
      <c r="AV10541" s="191" t="str">
        <f t="shared" si="168"/>
        <v>530_RS_104_4_202425</v>
      </c>
      <c r="AW10541" s="191" t="s">
        <v>92</v>
      </c>
      <c r="AX10541" s="18">
        <v>202425</v>
      </c>
      <c r="AY10541" s="191">
        <v>530</v>
      </c>
      <c r="AZ10541" s="191">
        <v>104</v>
      </c>
      <c r="BA10541" s="191">
        <v>4</v>
      </c>
      <c r="BB10541" s="191">
        <v>-69049.56</v>
      </c>
    </row>
    <row r="10542" spans="48:54" x14ac:dyDescent="0.2">
      <c r="AV10542" s="191" t="str">
        <f t="shared" si="168"/>
        <v>532_RS_104_4_202425</v>
      </c>
      <c r="AW10542" s="191" t="s">
        <v>92</v>
      </c>
      <c r="AX10542" s="18">
        <v>202425</v>
      </c>
      <c r="AY10542" s="191">
        <v>532</v>
      </c>
      <c r="AZ10542" s="191">
        <v>104</v>
      </c>
      <c r="BA10542" s="191">
        <v>4</v>
      </c>
      <c r="BB10542" s="191">
        <v>-88244.085999999996</v>
      </c>
    </row>
    <row r="10543" spans="48:54" x14ac:dyDescent="0.2">
      <c r="AV10543" s="191" t="str">
        <f t="shared" si="168"/>
        <v>534_RS_104_4_202425</v>
      </c>
      <c r="AW10543" s="191" t="s">
        <v>92</v>
      </c>
      <c r="AX10543" s="18">
        <v>202425</v>
      </c>
      <c r="AY10543" s="191">
        <v>534</v>
      </c>
      <c r="AZ10543" s="191">
        <v>104</v>
      </c>
      <c r="BA10543" s="191">
        <v>4</v>
      </c>
      <c r="BB10543" s="191">
        <v>-51637.010999999999</v>
      </c>
    </row>
    <row r="10544" spans="48:54" x14ac:dyDescent="0.2">
      <c r="AV10544" s="191" t="str">
        <f t="shared" si="168"/>
        <v>536_RS_104_4_202425</v>
      </c>
      <c r="AW10544" s="191" t="s">
        <v>92</v>
      </c>
      <c r="AX10544" s="18">
        <v>202425</v>
      </c>
      <c r="AY10544" s="191">
        <v>536</v>
      </c>
      <c r="AZ10544" s="191">
        <v>104</v>
      </c>
      <c r="BA10544" s="191">
        <v>4</v>
      </c>
      <c r="BB10544" s="191">
        <v>-52971.909</v>
      </c>
    </row>
    <row r="10545" spans="48:54" x14ac:dyDescent="0.2">
      <c r="AV10545" s="191" t="str">
        <f t="shared" si="168"/>
        <v>538_RS_104_4_202425</v>
      </c>
      <c r="AW10545" s="191" t="s">
        <v>92</v>
      </c>
      <c r="AX10545" s="18">
        <v>202425</v>
      </c>
      <c r="AY10545" s="191">
        <v>538</v>
      </c>
      <c r="AZ10545" s="191">
        <v>104</v>
      </c>
      <c r="BA10545" s="191">
        <v>4</v>
      </c>
      <c r="BB10545" s="191">
        <v>-47852.915000000001</v>
      </c>
    </row>
    <row r="10546" spans="48:54" x14ac:dyDescent="0.2">
      <c r="AV10546" s="191" t="str">
        <f t="shared" si="168"/>
        <v>540_RS_104_4_202425</v>
      </c>
      <c r="AW10546" s="191" t="s">
        <v>92</v>
      </c>
      <c r="AX10546" s="18">
        <v>202425</v>
      </c>
      <c r="AY10546" s="191">
        <v>540</v>
      </c>
      <c r="AZ10546" s="191">
        <v>104</v>
      </c>
      <c r="BA10546" s="191">
        <v>4</v>
      </c>
      <c r="BB10546" s="191">
        <v>-85977.885999999999</v>
      </c>
    </row>
    <row r="10547" spans="48:54" x14ac:dyDescent="0.2">
      <c r="AV10547" s="191" t="str">
        <f t="shared" si="168"/>
        <v>542_RS_104_4_202425</v>
      </c>
      <c r="AW10547" s="191" t="s">
        <v>92</v>
      </c>
      <c r="AX10547" s="18">
        <v>202425</v>
      </c>
      <c r="AY10547" s="191">
        <v>542</v>
      </c>
      <c r="AZ10547" s="191">
        <v>104</v>
      </c>
      <c r="BA10547" s="191">
        <v>4</v>
      </c>
      <c r="BB10547" s="191">
        <v>-21020.893</v>
      </c>
    </row>
    <row r="10548" spans="48:54" x14ac:dyDescent="0.2">
      <c r="AV10548" s="191" t="str">
        <f t="shared" si="168"/>
        <v>544_RS_104_4_202425</v>
      </c>
      <c r="AW10548" s="191" t="s">
        <v>92</v>
      </c>
      <c r="AX10548" s="18">
        <v>202425</v>
      </c>
      <c r="AY10548" s="191">
        <v>544</v>
      </c>
      <c r="AZ10548" s="191">
        <v>104</v>
      </c>
      <c r="BA10548" s="191">
        <v>4</v>
      </c>
      <c r="BB10548" s="191">
        <v>-63368.887000000002</v>
      </c>
    </row>
    <row r="10549" spans="48:54" x14ac:dyDescent="0.2">
      <c r="AV10549" s="191" t="str">
        <f t="shared" si="168"/>
        <v>545_RS_104_4_202425</v>
      </c>
      <c r="AW10549" s="191" t="s">
        <v>92</v>
      </c>
      <c r="AX10549" s="18">
        <v>202425</v>
      </c>
      <c r="AY10549" s="191">
        <v>545</v>
      </c>
      <c r="AZ10549" s="191">
        <v>104</v>
      </c>
      <c r="BA10549" s="191">
        <v>4</v>
      </c>
      <c r="BB10549" s="191">
        <v>-24380.558000000001</v>
      </c>
    </row>
    <row r="10550" spans="48:54" x14ac:dyDescent="0.2">
      <c r="AV10550" s="191" t="str">
        <f t="shared" si="168"/>
        <v>546_RS_104_4_202425</v>
      </c>
      <c r="AW10550" s="191" t="s">
        <v>92</v>
      </c>
      <c r="AX10550" s="18">
        <v>202425</v>
      </c>
      <c r="AY10550" s="191">
        <v>546</v>
      </c>
      <c r="AZ10550" s="191">
        <v>104</v>
      </c>
      <c r="BA10550" s="191">
        <v>4</v>
      </c>
      <c r="BB10550" s="191">
        <v>-33296.784</v>
      </c>
    </row>
    <row r="10551" spans="48:54" x14ac:dyDescent="0.2">
      <c r="AV10551" s="191" t="str">
        <f t="shared" si="168"/>
        <v>548_RS_104_4_202425</v>
      </c>
      <c r="AW10551" s="191" t="s">
        <v>92</v>
      </c>
      <c r="AX10551" s="18">
        <v>202425</v>
      </c>
      <c r="AY10551" s="191">
        <v>548</v>
      </c>
      <c r="AZ10551" s="191">
        <v>104</v>
      </c>
      <c r="BA10551" s="191">
        <v>4</v>
      </c>
      <c r="BB10551" s="191">
        <v>-34870.847999999998</v>
      </c>
    </row>
    <row r="10552" spans="48:54" x14ac:dyDescent="0.2">
      <c r="AV10552" s="191" t="str">
        <f t="shared" si="168"/>
        <v>550_RS_104_4_202425</v>
      </c>
      <c r="AW10552" s="191" t="s">
        <v>92</v>
      </c>
      <c r="AX10552" s="18">
        <v>202425</v>
      </c>
      <c r="AY10552" s="191">
        <v>550</v>
      </c>
      <c r="AZ10552" s="191">
        <v>104</v>
      </c>
      <c r="BA10552" s="191">
        <v>4</v>
      </c>
      <c r="BB10552" s="191">
        <v>-56601.542000000001</v>
      </c>
    </row>
    <row r="10553" spans="48:54" x14ac:dyDescent="0.2">
      <c r="AV10553" s="191" t="str">
        <f t="shared" si="168"/>
        <v>552_RS_104_4_202425</v>
      </c>
      <c r="AW10553" s="191" t="s">
        <v>92</v>
      </c>
      <c r="AX10553" s="18">
        <v>202425</v>
      </c>
      <c r="AY10553" s="191">
        <v>552</v>
      </c>
      <c r="AZ10553" s="191">
        <v>104</v>
      </c>
      <c r="BA10553" s="191">
        <v>4</v>
      </c>
      <c r="BB10553" s="191">
        <v>-134523.84299999999</v>
      </c>
    </row>
    <row r="10554" spans="48:54" x14ac:dyDescent="0.2">
      <c r="AV10554" s="191" t="str">
        <f t="shared" si="168"/>
        <v>562_RS_104_4_202425</v>
      </c>
      <c r="AW10554" s="191" t="s">
        <v>92</v>
      </c>
      <c r="AX10554" s="18">
        <v>202425</v>
      </c>
      <c r="AY10554" s="191">
        <v>562</v>
      </c>
      <c r="AZ10554" s="191">
        <v>104</v>
      </c>
      <c r="BA10554" s="191">
        <v>4</v>
      </c>
      <c r="BB10554" s="191">
        <v>-192.10475</v>
      </c>
    </row>
    <row r="10555" spans="48:54" x14ac:dyDescent="0.2">
      <c r="AV10555" s="191" t="str">
        <f t="shared" si="168"/>
        <v>564_RS_104_4_202425</v>
      </c>
      <c r="AW10555" s="191" t="s">
        <v>92</v>
      </c>
      <c r="AX10555" s="18">
        <v>202425</v>
      </c>
      <c r="AY10555" s="191">
        <v>564</v>
      </c>
      <c r="AZ10555" s="191">
        <v>104</v>
      </c>
      <c r="BA10555" s="191">
        <v>4</v>
      </c>
      <c r="BB10555" s="191">
        <v>-212.73099999999999</v>
      </c>
    </row>
    <row r="10556" spans="48:54" x14ac:dyDescent="0.2">
      <c r="AV10556" s="191" t="str">
        <f t="shared" si="168"/>
        <v>566_RS_104_4_202425</v>
      </c>
      <c r="AW10556" s="191" t="s">
        <v>92</v>
      </c>
      <c r="AX10556" s="18">
        <v>202425</v>
      </c>
      <c r="AY10556" s="191">
        <v>566</v>
      </c>
      <c r="AZ10556" s="191">
        <v>104</v>
      </c>
      <c r="BA10556" s="191">
        <v>4</v>
      </c>
      <c r="BB10556" s="191">
        <v>-251.453</v>
      </c>
    </row>
    <row r="10557" spans="48:54" x14ac:dyDescent="0.2">
      <c r="AV10557" s="191" t="str">
        <f t="shared" si="168"/>
        <v>568_RS_104_4_202425</v>
      </c>
      <c r="AW10557" s="191" t="s">
        <v>92</v>
      </c>
      <c r="AX10557" s="18">
        <v>202425</v>
      </c>
      <c r="AY10557" s="191">
        <v>568</v>
      </c>
      <c r="AZ10557" s="191">
        <v>104</v>
      </c>
      <c r="BA10557" s="191">
        <v>4</v>
      </c>
      <c r="BB10557" s="191">
        <v>-482.71125999999998</v>
      </c>
    </row>
    <row r="10558" spans="48:54" x14ac:dyDescent="0.2">
      <c r="AV10558" s="191" t="str">
        <f t="shared" si="168"/>
        <v>572_RS_104_4_202425</v>
      </c>
      <c r="AW10558" s="191" t="s">
        <v>92</v>
      </c>
      <c r="AX10558" s="18">
        <v>202425</v>
      </c>
      <c r="AY10558" s="191">
        <v>572</v>
      </c>
      <c r="AZ10558" s="191">
        <v>104</v>
      </c>
      <c r="BA10558" s="191">
        <v>4</v>
      </c>
      <c r="BB10558" s="191">
        <v>0</v>
      </c>
    </row>
    <row r="10559" spans="48:54" x14ac:dyDescent="0.2">
      <c r="AV10559" s="191" t="str">
        <f t="shared" si="168"/>
        <v>574_RS_104_4_202425</v>
      </c>
      <c r="AW10559" s="191" t="s">
        <v>92</v>
      </c>
      <c r="AX10559" s="18">
        <v>202425</v>
      </c>
      <c r="AY10559" s="191">
        <v>574</v>
      </c>
      <c r="AZ10559" s="191">
        <v>104</v>
      </c>
      <c r="BA10559" s="191">
        <v>4</v>
      </c>
      <c r="BB10559" s="191">
        <v>0</v>
      </c>
    </row>
    <row r="10560" spans="48:54" x14ac:dyDescent="0.2">
      <c r="AV10560" s="191" t="str">
        <f t="shared" si="168"/>
        <v>576_RS_104_4_202425</v>
      </c>
      <c r="AW10560" s="191" t="s">
        <v>92</v>
      </c>
      <c r="AX10560" s="18">
        <v>202425</v>
      </c>
      <c r="AY10560" s="191">
        <v>576</v>
      </c>
      <c r="AZ10560" s="191">
        <v>104</v>
      </c>
      <c r="BA10560" s="191">
        <v>4</v>
      </c>
      <c r="BB10560" s="191">
        <v>0</v>
      </c>
    </row>
    <row r="10561" spans="48:54" x14ac:dyDescent="0.2">
      <c r="AV10561" s="191" t="str">
        <f t="shared" si="168"/>
        <v>582_RS_104_4_202425</v>
      </c>
      <c r="AW10561" s="191" t="s">
        <v>92</v>
      </c>
      <c r="AX10561" s="18">
        <v>202425</v>
      </c>
      <c r="AY10561" s="191">
        <v>582</v>
      </c>
      <c r="AZ10561" s="191">
        <v>104</v>
      </c>
      <c r="BA10561" s="191">
        <v>4</v>
      </c>
      <c r="BB10561" s="191">
        <v>0</v>
      </c>
    </row>
    <row r="10562" spans="48:54" x14ac:dyDescent="0.2">
      <c r="AV10562" s="191" t="str">
        <f t="shared" si="168"/>
        <v>584_RS_104_4_202425</v>
      </c>
      <c r="AW10562" s="191" t="s">
        <v>92</v>
      </c>
      <c r="AX10562" s="18">
        <v>202425</v>
      </c>
      <c r="AY10562" s="191">
        <v>584</v>
      </c>
      <c r="AZ10562" s="191">
        <v>104</v>
      </c>
      <c r="BA10562" s="191">
        <v>4</v>
      </c>
      <c r="BB10562" s="191">
        <v>0</v>
      </c>
    </row>
    <row r="10563" spans="48:54" x14ac:dyDescent="0.2">
      <c r="AV10563" s="191" t="str">
        <f t="shared" si="168"/>
        <v>586_RS_104_4_202425</v>
      </c>
      <c r="AW10563" s="191" t="s">
        <v>92</v>
      </c>
      <c r="AX10563" s="18">
        <v>202425</v>
      </c>
      <c r="AY10563" s="191">
        <v>586</v>
      </c>
      <c r="AZ10563" s="191">
        <v>104</v>
      </c>
      <c r="BA10563" s="191">
        <v>4</v>
      </c>
      <c r="BB10563" s="191">
        <v>0</v>
      </c>
    </row>
    <row r="10564" spans="48:54" x14ac:dyDescent="0.2">
      <c r="AV10564" s="191" t="str">
        <f t="shared" ref="AV10564:AV10627" si="169">AY10564&amp;"_"&amp;AW10564&amp;"_"&amp;AZ10564&amp;"_"&amp;BA10564&amp;"_"&amp;AX10564</f>
        <v>512_RS_106_4_202425</v>
      </c>
      <c r="AW10564" s="191" t="s">
        <v>92</v>
      </c>
      <c r="AX10564" s="18">
        <v>202425</v>
      </c>
      <c r="AY10564" s="191">
        <v>512</v>
      </c>
      <c r="AZ10564" s="191">
        <v>106</v>
      </c>
      <c r="BA10564" s="191">
        <v>4</v>
      </c>
      <c r="BB10564" s="191">
        <v>54148.032999999996</v>
      </c>
    </row>
    <row r="10565" spans="48:54" x14ac:dyDescent="0.2">
      <c r="AV10565" s="191" t="str">
        <f t="shared" si="169"/>
        <v>514_RS_106_4_202425</v>
      </c>
      <c r="AW10565" s="191" t="s">
        <v>92</v>
      </c>
      <c r="AX10565" s="18">
        <v>202425</v>
      </c>
      <c r="AY10565" s="191">
        <v>514</v>
      </c>
      <c r="AZ10565" s="191">
        <v>106</v>
      </c>
      <c r="BA10565" s="191">
        <v>4</v>
      </c>
      <c r="BB10565" s="191">
        <v>101613.75000081936</v>
      </c>
    </row>
    <row r="10566" spans="48:54" x14ac:dyDescent="0.2">
      <c r="AV10566" s="191" t="str">
        <f t="shared" si="169"/>
        <v>516_RS_106_4_202425</v>
      </c>
      <c r="AW10566" s="191" t="s">
        <v>92</v>
      </c>
      <c r="AX10566" s="18">
        <v>202425</v>
      </c>
      <c r="AY10566" s="191">
        <v>516</v>
      </c>
      <c r="AZ10566" s="191">
        <v>106</v>
      </c>
      <c r="BA10566" s="191">
        <v>4</v>
      </c>
      <c r="BB10566" s="191">
        <v>93673.352618674951</v>
      </c>
    </row>
    <row r="10567" spans="48:54" x14ac:dyDescent="0.2">
      <c r="AV10567" s="191" t="str">
        <f t="shared" si="169"/>
        <v>518_RS_106_4_202425</v>
      </c>
      <c r="AW10567" s="191" t="s">
        <v>92</v>
      </c>
      <c r="AX10567" s="18">
        <v>202425</v>
      </c>
      <c r="AY10567" s="191">
        <v>518</v>
      </c>
      <c r="AZ10567" s="191">
        <v>106</v>
      </c>
      <c r="BA10567" s="191">
        <v>4</v>
      </c>
      <c r="BB10567" s="191">
        <v>72869.788848181022</v>
      </c>
    </row>
    <row r="10568" spans="48:54" x14ac:dyDescent="0.2">
      <c r="AV10568" s="191" t="str">
        <f t="shared" si="169"/>
        <v>520_RS_106_4_202425</v>
      </c>
      <c r="AW10568" s="191" t="s">
        <v>92</v>
      </c>
      <c r="AX10568" s="18">
        <v>202425</v>
      </c>
      <c r="AY10568" s="191">
        <v>520</v>
      </c>
      <c r="AZ10568" s="191">
        <v>106</v>
      </c>
      <c r="BA10568" s="191">
        <v>4</v>
      </c>
      <c r="BB10568" s="191">
        <v>113184.49172000014</v>
      </c>
    </row>
    <row r="10569" spans="48:54" x14ac:dyDescent="0.2">
      <c r="AV10569" s="191" t="str">
        <f t="shared" si="169"/>
        <v>522_RS_106_4_202425</v>
      </c>
      <c r="AW10569" s="191" t="s">
        <v>92</v>
      </c>
      <c r="AX10569" s="18">
        <v>202425</v>
      </c>
      <c r="AY10569" s="191">
        <v>522</v>
      </c>
      <c r="AZ10569" s="191">
        <v>106</v>
      </c>
      <c r="BA10569" s="191">
        <v>4</v>
      </c>
      <c r="BB10569" s="191">
        <v>90304.565368300246</v>
      </c>
    </row>
    <row r="10570" spans="48:54" x14ac:dyDescent="0.2">
      <c r="AV10570" s="191" t="str">
        <f t="shared" si="169"/>
        <v>524_RS_106_4_202425</v>
      </c>
      <c r="AW10570" s="191" t="s">
        <v>92</v>
      </c>
      <c r="AX10570" s="18">
        <v>202425</v>
      </c>
      <c r="AY10570" s="191">
        <v>524</v>
      </c>
      <c r="AZ10570" s="191">
        <v>106</v>
      </c>
      <c r="BA10570" s="191">
        <v>4</v>
      </c>
      <c r="BB10570" s="191">
        <v>111119.09562913144</v>
      </c>
    </row>
    <row r="10571" spans="48:54" x14ac:dyDescent="0.2">
      <c r="AV10571" s="191" t="str">
        <f t="shared" si="169"/>
        <v>526_RS_106_4_202425</v>
      </c>
      <c r="AW10571" s="191" t="s">
        <v>92</v>
      </c>
      <c r="AX10571" s="18">
        <v>202425</v>
      </c>
      <c r="AY10571" s="191">
        <v>526</v>
      </c>
      <c r="AZ10571" s="191">
        <v>106</v>
      </c>
      <c r="BA10571" s="191">
        <v>4</v>
      </c>
      <c r="BB10571" s="191">
        <v>59833.163878432046</v>
      </c>
    </row>
    <row r="10572" spans="48:54" x14ac:dyDescent="0.2">
      <c r="AV10572" s="191" t="str">
        <f t="shared" si="169"/>
        <v>528_RS_106_4_202425</v>
      </c>
      <c r="AW10572" s="191" t="s">
        <v>92</v>
      </c>
      <c r="AX10572" s="18">
        <v>202425</v>
      </c>
      <c r="AY10572" s="191">
        <v>528</v>
      </c>
      <c r="AZ10572" s="191">
        <v>106</v>
      </c>
      <c r="BA10572" s="191">
        <v>4</v>
      </c>
      <c r="BB10572" s="191">
        <v>99824.120999999956</v>
      </c>
    </row>
    <row r="10573" spans="48:54" x14ac:dyDescent="0.2">
      <c r="AV10573" s="191" t="str">
        <f t="shared" si="169"/>
        <v>530_RS_106_4_202425</v>
      </c>
      <c r="AW10573" s="191" t="s">
        <v>92</v>
      </c>
      <c r="AX10573" s="18">
        <v>202425</v>
      </c>
      <c r="AY10573" s="191">
        <v>530</v>
      </c>
      <c r="AZ10573" s="191">
        <v>106</v>
      </c>
      <c r="BA10573" s="191">
        <v>4</v>
      </c>
      <c r="BB10573" s="191">
        <v>131206.28619999991</v>
      </c>
    </row>
    <row r="10574" spans="48:54" x14ac:dyDescent="0.2">
      <c r="AV10574" s="191" t="str">
        <f t="shared" si="169"/>
        <v>532_RS_106_4_202425</v>
      </c>
      <c r="AW10574" s="191" t="s">
        <v>92</v>
      </c>
      <c r="AX10574" s="18">
        <v>202425</v>
      </c>
      <c r="AY10574" s="191">
        <v>532</v>
      </c>
      <c r="AZ10574" s="191">
        <v>106</v>
      </c>
      <c r="BA10574" s="191">
        <v>4</v>
      </c>
      <c r="BB10574" s="191">
        <v>156226.16436999984</v>
      </c>
    </row>
    <row r="10575" spans="48:54" x14ac:dyDescent="0.2">
      <c r="AV10575" s="191" t="str">
        <f t="shared" si="169"/>
        <v>534_RS_106_4_202425</v>
      </c>
      <c r="AW10575" s="191" t="s">
        <v>92</v>
      </c>
      <c r="AX10575" s="18">
        <v>202425</v>
      </c>
      <c r="AY10575" s="191">
        <v>534</v>
      </c>
      <c r="AZ10575" s="191">
        <v>106</v>
      </c>
      <c r="BA10575" s="191">
        <v>4</v>
      </c>
      <c r="BB10575" s="191">
        <v>94172.345519999973</v>
      </c>
    </row>
    <row r="10576" spans="48:54" x14ac:dyDescent="0.2">
      <c r="AV10576" s="191" t="str">
        <f t="shared" si="169"/>
        <v>536_RS_106_4_202425</v>
      </c>
      <c r="AW10576" s="191" t="s">
        <v>92</v>
      </c>
      <c r="AX10576" s="18">
        <v>202425</v>
      </c>
      <c r="AY10576" s="191">
        <v>536</v>
      </c>
      <c r="AZ10576" s="191">
        <v>106</v>
      </c>
      <c r="BA10576" s="191">
        <v>4</v>
      </c>
      <c r="BB10576" s="191">
        <v>104934.25700000006</v>
      </c>
    </row>
    <row r="10577" spans="48:54" x14ac:dyDescent="0.2">
      <c r="AV10577" s="191" t="str">
        <f t="shared" si="169"/>
        <v>538_RS_106_4_202425</v>
      </c>
      <c r="AW10577" s="191" t="s">
        <v>92</v>
      </c>
      <c r="AX10577" s="18">
        <v>202425</v>
      </c>
      <c r="AY10577" s="191">
        <v>538</v>
      </c>
      <c r="AZ10577" s="191">
        <v>106</v>
      </c>
      <c r="BA10577" s="191">
        <v>4</v>
      </c>
      <c r="BB10577" s="191">
        <v>102731.63500000001</v>
      </c>
    </row>
    <row r="10578" spans="48:54" x14ac:dyDescent="0.2">
      <c r="AV10578" s="191" t="str">
        <f t="shared" si="169"/>
        <v>540_RS_106_4_202425</v>
      </c>
      <c r="AW10578" s="191" t="s">
        <v>92</v>
      </c>
      <c r="AX10578" s="18">
        <v>202425</v>
      </c>
      <c r="AY10578" s="191">
        <v>540</v>
      </c>
      <c r="AZ10578" s="191">
        <v>106</v>
      </c>
      <c r="BA10578" s="191">
        <v>4</v>
      </c>
      <c r="BB10578" s="191">
        <v>137828.36700000009</v>
      </c>
    </row>
    <row r="10579" spans="48:54" x14ac:dyDescent="0.2">
      <c r="AV10579" s="191" t="str">
        <f t="shared" si="169"/>
        <v>542_RS_106_4_202425</v>
      </c>
      <c r="AW10579" s="191" t="s">
        <v>92</v>
      </c>
      <c r="AX10579" s="18">
        <v>202425</v>
      </c>
      <c r="AY10579" s="191">
        <v>542</v>
      </c>
      <c r="AZ10579" s="191">
        <v>106</v>
      </c>
      <c r="BA10579" s="191">
        <v>4</v>
      </c>
      <c r="BB10579" s="191">
        <v>37447.232004254969</v>
      </c>
    </row>
    <row r="10580" spans="48:54" x14ac:dyDescent="0.2">
      <c r="AV10580" s="191" t="str">
        <f t="shared" si="169"/>
        <v>544_RS_106_4_202425</v>
      </c>
      <c r="AW10580" s="191" t="s">
        <v>92</v>
      </c>
      <c r="AX10580" s="18">
        <v>202425</v>
      </c>
      <c r="AY10580" s="191">
        <v>544</v>
      </c>
      <c r="AZ10580" s="191">
        <v>106</v>
      </c>
      <c r="BA10580" s="191">
        <v>4</v>
      </c>
      <c r="BB10580" s="191">
        <v>89700.640850167649</v>
      </c>
    </row>
    <row r="10581" spans="48:54" x14ac:dyDescent="0.2">
      <c r="AV10581" s="191" t="str">
        <f t="shared" si="169"/>
        <v>545_RS_106_4_202425</v>
      </c>
      <c r="AW10581" s="191" t="s">
        <v>92</v>
      </c>
      <c r="AX10581" s="18">
        <v>202425</v>
      </c>
      <c r="AY10581" s="191">
        <v>545</v>
      </c>
      <c r="AZ10581" s="191">
        <v>106</v>
      </c>
      <c r="BA10581" s="191">
        <v>4</v>
      </c>
      <c r="BB10581" s="191">
        <v>40898.499872109285</v>
      </c>
    </row>
    <row r="10582" spans="48:54" x14ac:dyDescent="0.2">
      <c r="AV10582" s="191" t="str">
        <f t="shared" si="169"/>
        <v>546_RS_106_4_202425</v>
      </c>
      <c r="AW10582" s="191" t="s">
        <v>92</v>
      </c>
      <c r="AX10582" s="18">
        <v>202425</v>
      </c>
      <c r="AY10582" s="191">
        <v>546</v>
      </c>
      <c r="AZ10582" s="191">
        <v>106</v>
      </c>
      <c r="BA10582" s="191">
        <v>4</v>
      </c>
      <c r="BB10582" s="191">
        <v>55212.255999999979</v>
      </c>
    </row>
    <row r="10583" spans="48:54" x14ac:dyDescent="0.2">
      <c r="AV10583" s="191" t="str">
        <f t="shared" si="169"/>
        <v>548_RS_106_4_202425</v>
      </c>
      <c r="AW10583" s="191" t="s">
        <v>92</v>
      </c>
      <c r="AX10583" s="18">
        <v>202425</v>
      </c>
      <c r="AY10583" s="191">
        <v>548</v>
      </c>
      <c r="AZ10583" s="191">
        <v>106</v>
      </c>
      <c r="BA10583" s="191">
        <v>4</v>
      </c>
      <c r="BB10583" s="191">
        <v>85354.909140000018</v>
      </c>
    </row>
    <row r="10584" spans="48:54" x14ac:dyDescent="0.2">
      <c r="AV10584" s="191" t="str">
        <f t="shared" si="169"/>
        <v>550_RS_106_4_202425</v>
      </c>
      <c r="AW10584" s="191" t="s">
        <v>92</v>
      </c>
      <c r="AX10584" s="18">
        <v>202425</v>
      </c>
      <c r="AY10584" s="191">
        <v>550</v>
      </c>
      <c r="AZ10584" s="191">
        <v>106</v>
      </c>
      <c r="BA10584" s="191">
        <v>4</v>
      </c>
      <c r="BB10584" s="191">
        <v>92368.008984302942</v>
      </c>
    </row>
    <row r="10585" spans="48:54" x14ac:dyDescent="0.2">
      <c r="AV10585" s="191" t="str">
        <f t="shared" si="169"/>
        <v>552_RS_106_4_202425</v>
      </c>
      <c r="AW10585" s="191" t="s">
        <v>92</v>
      </c>
      <c r="AX10585" s="18">
        <v>202425</v>
      </c>
      <c r="AY10585" s="191">
        <v>552</v>
      </c>
      <c r="AZ10585" s="191">
        <v>106</v>
      </c>
      <c r="BA10585" s="191">
        <v>4</v>
      </c>
      <c r="BB10585" s="191">
        <v>223195.23333999934</v>
      </c>
    </row>
    <row r="10586" spans="48:54" x14ac:dyDescent="0.2">
      <c r="AV10586" s="191" t="str">
        <f t="shared" si="169"/>
        <v>562_RS_106_4_202425</v>
      </c>
      <c r="AW10586" s="191" t="s">
        <v>92</v>
      </c>
      <c r="AX10586" s="18">
        <v>202425</v>
      </c>
      <c r="AY10586" s="191">
        <v>562</v>
      </c>
      <c r="AZ10586" s="191">
        <v>106</v>
      </c>
      <c r="BA10586" s="191">
        <v>4</v>
      </c>
      <c r="BB10586" s="191">
        <v>79364.135260000025</v>
      </c>
    </row>
    <row r="10587" spans="48:54" x14ac:dyDescent="0.2">
      <c r="AV10587" s="191" t="str">
        <f t="shared" si="169"/>
        <v>564_RS_106_4_202425</v>
      </c>
      <c r="AW10587" s="191" t="s">
        <v>92</v>
      </c>
      <c r="AX10587" s="18">
        <v>202425</v>
      </c>
      <c r="AY10587" s="191">
        <v>564</v>
      </c>
      <c r="AZ10587" s="191">
        <v>106</v>
      </c>
      <c r="BA10587" s="191">
        <v>4</v>
      </c>
      <c r="BB10587" s="191">
        <v>79159.574100000027</v>
      </c>
    </row>
    <row r="10588" spans="48:54" x14ac:dyDescent="0.2">
      <c r="AV10588" s="191" t="str">
        <f t="shared" si="169"/>
        <v>566_RS_106_4_202425</v>
      </c>
      <c r="AW10588" s="191" t="s">
        <v>92</v>
      </c>
      <c r="AX10588" s="18">
        <v>202425</v>
      </c>
      <c r="AY10588" s="191">
        <v>566</v>
      </c>
      <c r="AZ10588" s="191">
        <v>106</v>
      </c>
      <c r="BA10588" s="191">
        <v>4</v>
      </c>
      <c r="BB10588" s="191">
        <v>106269.44299999998</v>
      </c>
    </row>
    <row r="10589" spans="48:54" x14ac:dyDescent="0.2">
      <c r="AV10589" s="191" t="str">
        <f t="shared" si="169"/>
        <v>568_RS_106_4_202425</v>
      </c>
      <c r="AW10589" s="191" t="s">
        <v>92</v>
      </c>
      <c r="AX10589" s="18">
        <v>202425</v>
      </c>
      <c r="AY10589" s="191">
        <v>568</v>
      </c>
      <c r="AZ10589" s="191">
        <v>106</v>
      </c>
      <c r="BA10589" s="191">
        <v>4</v>
      </c>
      <c r="BB10589" s="191">
        <v>180392.81013999984</v>
      </c>
    </row>
    <row r="10590" spans="48:54" x14ac:dyDescent="0.2">
      <c r="AV10590" s="191" t="str">
        <f t="shared" si="169"/>
        <v>572_RS_106_4_202425</v>
      </c>
      <c r="AW10590" s="191" t="s">
        <v>92</v>
      </c>
      <c r="AX10590" s="18">
        <v>202425</v>
      </c>
      <c r="AY10590" s="191">
        <v>572</v>
      </c>
      <c r="AZ10590" s="191">
        <v>106</v>
      </c>
      <c r="BA10590" s="191">
        <v>4</v>
      </c>
      <c r="BB10590" s="191">
        <v>4.5474735088646412E-12</v>
      </c>
    </row>
    <row r="10591" spans="48:54" x14ac:dyDescent="0.2">
      <c r="AV10591" s="191" t="str">
        <f t="shared" si="169"/>
        <v>574_RS_106_4_202425</v>
      </c>
      <c r="AW10591" s="191" t="s">
        <v>92</v>
      </c>
      <c r="AX10591" s="18">
        <v>202425</v>
      </c>
      <c r="AY10591" s="191">
        <v>574</v>
      </c>
      <c r="AZ10591" s="191">
        <v>106</v>
      </c>
      <c r="BA10591" s="191">
        <v>4</v>
      </c>
      <c r="BB10591" s="191">
        <v>-4.6611603465862572E-12</v>
      </c>
    </row>
    <row r="10592" spans="48:54" x14ac:dyDescent="0.2">
      <c r="AV10592" s="191" t="str">
        <f t="shared" si="169"/>
        <v>576_RS_106_4_202425</v>
      </c>
      <c r="AW10592" s="191" t="s">
        <v>92</v>
      </c>
      <c r="AX10592" s="18">
        <v>202425</v>
      </c>
      <c r="AY10592" s="191">
        <v>576</v>
      </c>
      <c r="AZ10592" s="191">
        <v>106</v>
      </c>
      <c r="BA10592" s="191">
        <v>4</v>
      </c>
      <c r="BB10592" s="191">
        <v>-2.4000036034976802E-4</v>
      </c>
    </row>
    <row r="10593" spans="48:54" x14ac:dyDescent="0.2">
      <c r="AV10593" s="191" t="str">
        <f t="shared" si="169"/>
        <v>582_RS_106_4_202425</v>
      </c>
      <c r="AW10593" s="191" t="s">
        <v>92</v>
      </c>
      <c r="AX10593" s="18">
        <v>202425</v>
      </c>
      <c r="AY10593" s="191">
        <v>582</v>
      </c>
      <c r="AZ10593" s="191">
        <v>106</v>
      </c>
      <c r="BA10593" s="191">
        <v>4</v>
      </c>
      <c r="BB10593" s="191">
        <v>-6.0000000303261913E-5</v>
      </c>
    </row>
    <row r="10594" spans="48:54" x14ac:dyDescent="0.2">
      <c r="AV10594" s="191" t="str">
        <f t="shared" si="169"/>
        <v>584_RS_106_4_202425</v>
      </c>
      <c r="AW10594" s="191" t="s">
        <v>92</v>
      </c>
      <c r="AX10594" s="18">
        <v>202425</v>
      </c>
      <c r="AY10594" s="191">
        <v>584</v>
      </c>
      <c r="AZ10594" s="191">
        <v>106</v>
      </c>
      <c r="BA10594" s="191">
        <v>4</v>
      </c>
      <c r="BB10594" s="191">
        <v>0</v>
      </c>
    </row>
    <row r="10595" spans="48:54" x14ac:dyDescent="0.2">
      <c r="AV10595" s="191" t="str">
        <f t="shared" si="169"/>
        <v>586_RS_106_4_202425</v>
      </c>
      <c r="AW10595" s="191" t="s">
        <v>92</v>
      </c>
      <c r="AX10595" s="18">
        <v>202425</v>
      </c>
      <c r="AY10595" s="191">
        <v>586</v>
      </c>
      <c r="AZ10595" s="191">
        <v>106</v>
      </c>
      <c r="BA10595" s="191">
        <v>4</v>
      </c>
      <c r="BB10595" s="191">
        <v>1.7621459846850485E-12</v>
      </c>
    </row>
    <row r="10596" spans="48:54" x14ac:dyDescent="0.2">
      <c r="AV10596" s="191" t="str">
        <f t="shared" si="169"/>
        <v>512_RS_107_4_202425</v>
      </c>
      <c r="AW10596" s="191" t="s">
        <v>92</v>
      </c>
      <c r="AX10596" s="18">
        <v>202425</v>
      </c>
      <c r="AY10596" s="191">
        <v>512</v>
      </c>
      <c r="AZ10596" s="191">
        <v>107</v>
      </c>
      <c r="BA10596" s="191">
        <v>4</v>
      </c>
      <c r="BB10596" s="191">
        <v>-5241.5140000000001</v>
      </c>
    </row>
    <row r="10597" spans="48:54" x14ac:dyDescent="0.2">
      <c r="AV10597" s="191" t="str">
        <f t="shared" si="169"/>
        <v>514_RS_107_4_202425</v>
      </c>
      <c r="AW10597" s="191" t="s">
        <v>92</v>
      </c>
      <c r="AX10597" s="18">
        <v>202425</v>
      </c>
      <c r="AY10597" s="191">
        <v>514</v>
      </c>
      <c r="AZ10597" s="191">
        <v>107</v>
      </c>
      <c r="BA10597" s="191">
        <v>4</v>
      </c>
      <c r="BB10597" s="191">
        <v>-10713.337</v>
      </c>
    </row>
    <row r="10598" spans="48:54" x14ac:dyDescent="0.2">
      <c r="AV10598" s="191" t="str">
        <f t="shared" si="169"/>
        <v>516_RS_107_4_202425</v>
      </c>
      <c r="AW10598" s="191" t="s">
        <v>92</v>
      </c>
      <c r="AX10598" s="18">
        <v>202425</v>
      </c>
      <c r="AY10598" s="191">
        <v>516</v>
      </c>
      <c r="AZ10598" s="191">
        <v>107</v>
      </c>
      <c r="BA10598" s="191">
        <v>4</v>
      </c>
      <c r="BB10598" s="191">
        <v>-9237.2569999999996</v>
      </c>
    </row>
    <row r="10599" spans="48:54" x14ac:dyDescent="0.2">
      <c r="AV10599" s="191" t="str">
        <f t="shared" si="169"/>
        <v>518_RS_107_4_202425</v>
      </c>
      <c r="AW10599" s="191" t="s">
        <v>92</v>
      </c>
      <c r="AX10599" s="18">
        <v>202425</v>
      </c>
      <c r="AY10599" s="191">
        <v>518</v>
      </c>
      <c r="AZ10599" s="191">
        <v>107</v>
      </c>
      <c r="BA10599" s="191">
        <v>4</v>
      </c>
      <c r="BB10599" s="191">
        <v>-11649.416999999999</v>
      </c>
    </row>
    <row r="10600" spans="48:54" x14ac:dyDescent="0.2">
      <c r="AV10600" s="191" t="str">
        <f t="shared" si="169"/>
        <v>520_RS_107_4_202425</v>
      </c>
      <c r="AW10600" s="191" t="s">
        <v>92</v>
      </c>
      <c r="AX10600" s="18">
        <v>202425</v>
      </c>
      <c r="AY10600" s="191">
        <v>520</v>
      </c>
      <c r="AZ10600" s="191">
        <v>107</v>
      </c>
      <c r="BA10600" s="191">
        <v>4</v>
      </c>
      <c r="BB10600" s="191">
        <v>-13370.223</v>
      </c>
    </row>
    <row r="10601" spans="48:54" x14ac:dyDescent="0.2">
      <c r="AV10601" s="191" t="str">
        <f t="shared" si="169"/>
        <v>522_RS_107_4_202425</v>
      </c>
      <c r="AW10601" s="191" t="s">
        <v>92</v>
      </c>
      <c r="AX10601" s="18">
        <v>202425</v>
      </c>
      <c r="AY10601" s="191">
        <v>522</v>
      </c>
      <c r="AZ10601" s="191">
        <v>107</v>
      </c>
      <c r="BA10601" s="191">
        <v>4</v>
      </c>
      <c r="BB10601" s="191">
        <v>-13494.110369999999</v>
      </c>
    </row>
    <row r="10602" spans="48:54" x14ac:dyDescent="0.2">
      <c r="AV10602" s="191" t="str">
        <f t="shared" si="169"/>
        <v>524_RS_107_4_202425</v>
      </c>
      <c r="AW10602" s="191" t="s">
        <v>92</v>
      </c>
      <c r="AX10602" s="18">
        <v>202425</v>
      </c>
      <c r="AY10602" s="191">
        <v>524</v>
      </c>
      <c r="AZ10602" s="191">
        <v>107</v>
      </c>
      <c r="BA10602" s="191">
        <v>4</v>
      </c>
      <c r="BB10602" s="191">
        <v>-8930.2929999999997</v>
      </c>
    </row>
    <row r="10603" spans="48:54" x14ac:dyDescent="0.2">
      <c r="AV10603" s="191" t="str">
        <f t="shared" si="169"/>
        <v>526_RS_107_4_202425</v>
      </c>
      <c r="AW10603" s="191" t="s">
        <v>92</v>
      </c>
      <c r="AX10603" s="18">
        <v>202425</v>
      </c>
      <c r="AY10603" s="191">
        <v>526</v>
      </c>
      <c r="AZ10603" s="191">
        <v>107</v>
      </c>
      <c r="BA10603" s="191">
        <v>4</v>
      </c>
      <c r="BB10603" s="191">
        <v>-5159.3515384320399</v>
      </c>
    </row>
    <row r="10604" spans="48:54" x14ac:dyDescent="0.2">
      <c r="AV10604" s="191" t="str">
        <f t="shared" si="169"/>
        <v>528_RS_107_4_202425</v>
      </c>
      <c r="AW10604" s="191" t="s">
        <v>92</v>
      </c>
      <c r="AX10604" s="18">
        <v>202425</v>
      </c>
      <c r="AY10604" s="191">
        <v>528</v>
      </c>
      <c r="AZ10604" s="191">
        <v>107</v>
      </c>
      <c r="BA10604" s="191">
        <v>4</v>
      </c>
      <c r="BB10604" s="191">
        <v>-7968.8379999999997</v>
      </c>
    </row>
    <row r="10605" spans="48:54" x14ac:dyDescent="0.2">
      <c r="AV10605" s="191" t="str">
        <f t="shared" si="169"/>
        <v>530_RS_107_4_202425</v>
      </c>
      <c r="AW10605" s="191" t="s">
        <v>92</v>
      </c>
      <c r="AX10605" s="18">
        <v>202425</v>
      </c>
      <c r="AY10605" s="191">
        <v>530</v>
      </c>
      <c r="AZ10605" s="191">
        <v>107</v>
      </c>
      <c r="BA10605" s="191">
        <v>4</v>
      </c>
      <c r="BB10605" s="191">
        <v>-14174.191999999999</v>
      </c>
    </row>
    <row r="10606" spans="48:54" x14ac:dyDescent="0.2">
      <c r="AV10606" s="191" t="str">
        <f t="shared" si="169"/>
        <v>532_RS_107_4_202425</v>
      </c>
      <c r="AW10606" s="191" t="s">
        <v>92</v>
      </c>
      <c r="AX10606" s="18">
        <v>202425</v>
      </c>
      <c r="AY10606" s="191">
        <v>532</v>
      </c>
      <c r="AZ10606" s="191">
        <v>107</v>
      </c>
      <c r="BA10606" s="191">
        <v>4</v>
      </c>
      <c r="BB10606" s="191">
        <v>-25589.53872</v>
      </c>
    </row>
    <row r="10607" spans="48:54" x14ac:dyDescent="0.2">
      <c r="AV10607" s="191" t="str">
        <f t="shared" si="169"/>
        <v>534_RS_107_4_202425</v>
      </c>
      <c r="AW10607" s="191" t="s">
        <v>92</v>
      </c>
      <c r="AX10607" s="18">
        <v>202425</v>
      </c>
      <c r="AY10607" s="191">
        <v>534</v>
      </c>
      <c r="AZ10607" s="191">
        <v>107</v>
      </c>
      <c r="BA10607" s="191">
        <v>4</v>
      </c>
      <c r="BB10607" s="191">
        <v>-15379.342000000001</v>
      </c>
    </row>
    <row r="10608" spans="48:54" x14ac:dyDescent="0.2">
      <c r="AV10608" s="191" t="str">
        <f t="shared" si="169"/>
        <v>536_RS_107_4_202425</v>
      </c>
      <c r="AW10608" s="191" t="s">
        <v>92</v>
      </c>
      <c r="AX10608" s="18">
        <v>202425</v>
      </c>
      <c r="AY10608" s="191">
        <v>536</v>
      </c>
      <c r="AZ10608" s="191">
        <v>107</v>
      </c>
      <c r="BA10608" s="191">
        <v>4</v>
      </c>
      <c r="BB10608" s="191">
        <v>-16326.2</v>
      </c>
    </row>
    <row r="10609" spans="48:54" x14ac:dyDescent="0.2">
      <c r="AV10609" s="191" t="str">
        <f t="shared" si="169"/>
        <v>538_RS_107_4_202425</v>
      </c>
      <c r="AW10609" s="191" t="s">
        <v>92</v>
      </c>
      <c r="AX10609" s="18">
        <v>202425</v>
      </c>
      <c r="AY10609" s="191">
        <v>538</v>
      </c>
      <c r="AZ10609" s="191">
        <v>107</v>
      </c>
      <c r="BA10609" s="191">
        <v>4</v>
      </c>
      <c r="BB10609" s="191">
        <v>-12297.88364</v>
      </c>
    </row>
    <row r="10610" spans="48:54" x14ac:dyDescent="0.2">
      <c r="AV10610" s="191" t="str">
        <f t="shared" si="169"/>
        <v>540_RS_107_4_202425</v>
      </c>
      <c r="AW10610" s="191" t="s">
        <v>92</v>
      </c>
      <c r="AX10610" s="18">
        <v>202425</v>
      </c>
      <c r="AY10610" s="191">
        <v>540</v>
      </c>
      <c r="AZ10610" s="191">
        <v>107</v>
      </c>
      <c r="BA10610" s="191">
        <v>4</v>
      </c>
      <c r="BB10610" s="191">
        <v>-26868.071</v>
      </c>
    </row>
    <row r="10611" spans="48:54" x14ac:dyDescent="0.2">
      <c r="AV10611" s="191" t="str">
        <f t="shared" si="169"/>
        <v>542_RS_107_4_202425</v>
      </c>
      <c r="AW10611" s="191" t="s">
        <v>92</v>
      </c>
      <c r="AX10611" s="18">
        <v>202425</v>
      </c>
      <c r="AY10611" s="191">
        <v>542</v>
      </c>
      <c r="AZ10611" s="191">
        <v>107</v>
      </c>
      <c r="BA10611" s="191">
        <v>4</v>
      </c>
      <c r="BB10611" s="191">
        <v>-5504.1220000000003</v>
      </c>
    </row>
    <row r="10612" spans="48:54" x14ac:dyDescent="0.2">
      <c r="AV10612" s="191" t="str">
        <f t="shared" si="169"/>
        <v>544_RS_107_4_202425</v>
      </c>
      <c r="AW10612" s="191" t="s">
        <v>92</v>
      </c>
      <c r="AX10612" s="18">
        <v>202425</v>
      </c>
      <c r="AY10612" s="191">
        <v>544</v>
      </c>
      <c r="AZ10612" s="191">
        <v>107</v>
      </c>
      <c r="BA10612" s="191">
        <v>4</v>
      </c>
      <c r="BB10612" s="191">
        <v>-19244.021490000003</v>
      </c>
    </row>
    <row r="10613" spans="48:54" x14ac:dyDescent="0.2">
      <c r="AV10613" s="191" t="str">
        <f t="shared" si="169"/>
        <v>545_RS_107_4_202425</v>
      </c>
      <c r="AW10613" s="191" t="s">
        <v>92</v>
      </c>
      <c r="AX10613" s="18">
        <v>202425</v>
      </c>
      <c r="AY10613" s="191">
        <v>545</v>
      </c>
      <c r="AZ10613" s="191">
        <v>107</v>
      </c>
      <c r="BA10613" s="191">
        <v>4</v>
      </c>
      <c r="BB10613" s="191">
        <v>-10376.492840000001</v>
      </c>
    </row>
    <row r="10614" spans="48:54" x14ac:dyDescent="0.2">
      <c r="AV10614" s="191" t="str">
        <f t="shared" si="169"/>
        <v>546_RS_107_4_202425</v>
      </c>
      <c r="AW10614" s="191" t="s">
        <v>92</v>
      </c>
      <c r="AX10614" s="18">
        <v>202425</v>
      </c>
      <c r="AY10614" s="191">
        <v>546</v>
      </c>
      <c r="AZ10614" s="191">
        <v>107</v>
      </c>
      <c r="BA10614" s="191">
        <v>4</v>
      </c>
      <c r="BB10614" s="191">
        <v>-10648.3</v>
      </c>
    </row>
    <row r="10615" spans="48:54" x14ac:dyDescent="0.2">
      <c r="AV10615" s="191" t="str">
        <f t="shared" si="169"/>
        <v>548_RS_107_4_202425</v>
      </c>
      <c r="AW10615" s="191" t="s">
        <v>92</v>
      </c>
      <c r="AX10615" s="18">
        <v>202425</v>
      </c>
      <c r="AY10615" s="191">
        <v>548</v>
      </c>
      <c r="AZ10615" s="191">
        <v>107</v>
      </c>
      <c r="BA10615" s="191">
        <v>4</v>
      </c>
      <c r="BB10615" s="191">
        <v>-7858.2929999999997</v>
      </c>
    </row>
    <row r="10616" spans="48:54" x14ac:dyDescent="0.2">
      <c r="AV10616" s="191" t="str">
        <f t="shared" si="169"/>
        <v>550_RS_107_4_202425</v>
      </c>
      <c r="AW10616" s="191" t="s">
        <v>92</v>
      </c>
      <c r="AX10616" s="18">
        <v>202425</v>
      </c>
      <c r="AY10616" s="191">
        <v>550</v>
      </c>
      <c r="AZ10616" s="191">
        <v>107</v>
      </c>
      <c r="BA10616" s="191">
        <v>4</v>
      </c>
      <c r="BB10616" s="191">
        <v>-14252.07252</v>
      </c>
    </row>
    <row r="10617" spans="48:54" x14ac:dyDescent="0.2">
      <c r="AV10617" s="191" t="str">
        <f t="shared" si="169"/>
        <v>552_RS_107_4_202425</v>
      </c>
      <c r="AW10617" s="191" t="s">
        <v>92</v>
      </c>
      <c r="AX10617" s="18">
        <v>202425</v>
      </c>
      <c r="AY10617" s="191">
        <v>552</v>
      </c>
      <c r="AZ10617" s="191">
        <v>107</v>
      </c>
      <c r="BA10617" s="191">
        <v>4</v>
      </c>
      <c r="BB10617" s="191">
        <v>-28325</v>
      </c>
    </row>
    <row r="10618" spans="48:54" x14ac:dyDescent="0.2">
      <c r="AV10618" s="191" t="str">
        <f t="shared" si="169"/>
        <v>562_RS_107_4_202425</v>
      </c>
      <c r="AW10618" s="191" t="s">
        <v>92</v>
      </c>
      <c r="AX10618" s="18">
        <v>202425</v>
      </c>
      <c r="AY10618" s="191">
        <v>562</v>
      </c>
      <c r="AZ10618" s="191">
        <v>107</v>
      </c>
      <c r="BA10618" s="191">
        <v>4</v>
      </c>
      <c r="BB10618" s="191">
        <v>0</v>
      </c>
    </row>
    <row r="10619" spans="48:54" x14ac:dyDescent="0.2">
      <c r="AV10619" s="191" t="str">
        <f t="shared" si="169"/>
        <v>564_RS_107_4_202425</v>
      </c>
      <c r="AW10619" s="191" t="s">
        <v>92</v>
      </c>
      <c r="AX10619" s="18">
        <v>202425</v>
      </c>
      <c r="AY10619" s="191">
        <v>564</v>
      </c>
      <c r="AZ10619" s="191">
        <v>107</v>
      </c>
      <c r="BA10619" s="191">
        <v>4</v>
      </c>
      <c r="BB10619" s="191">
        <v>0</v>
      </c>
    </row>
    <row r="10620" spans="48:54" x14ac:dyDescent="0.2">
      <c r="AV10620" s="191" t="str">
        <f t="shared" si="169"/>
        <v>566_RS_107_4_202425</v>
      </c>
      <c r="AW10620" s="191" t="s">
        <v>92</v>
      </c>
      <c r="AX10620" s="18">
        <v>202425</v>
      </c>
      <c r="AY10620" s="191">
        <v>566</v>
      </c>
      <c r="AZ10620" s="191">
        <v>107</v>
      </c>
      <c r="BA10620" s="191">
        <v>4</v>
      </c>
      <c r="BB10620" s="191">
        <v>0</v>
      </c>
    </row>
    <row r="10621" spans="48:54" x14ac:dyDescent="0.2">
      <c r="AV10621" s="191" t="str">
        <f t="shared" si="169"/>
        <v>568_RS_107_4_202425</v>
      </c>
      <c r="AW10621" s="191" t="s">
        <v>92</v>
      </c>
      <c r="AX10621" s="18">
        <v>202425</v>
      </c>
      <c r="AY10621" s="191">
        <v>568</v>
      </c>
      <c r="AZ10621" s="191">
        <v>107</v>
      </c>
      <c r="BA10621" s="191">
        <v>4</v>
      </c>
      <c r="BB10621" s="191">
        <v>0</v>
      </c>
    </row>
    <row r="10622" spans="48:54" x14ac:dyDescent="0.2">
      <c r="AV10622" s="191" t="str">
        <f t="shared" si="169"/>
        <v>572_RS_107_4_202425</v>
      </c>
      <c r="AW10622" s="191" t="s">
        <v>92</v>
      </c>
      <c r="AX10622" s="18">
        <v>202425</v>
      </c>
      <c r="AY10622" s="191">
        <v>572</v>
      </c>
      <c r="AZ10622" s="191">
        <v>107</v>
      </c>
      <c r="BA10622" s="191">
        <v>4</v>
      </c>
      <c r="BB10622" s="191">
        <v>0</v>
      </c>
    </row>
    <row r="10623" spans="48:54" x14ac:dyDescent="0.2">
      <c r="AV10623" s="191" t="str">
        <f t="shared" si="169"/>
        <v>574_RS_107_4_202425</v>
      </c>
      <c r="AW10623" s="191" t="s">
        <v>92</v>
      </c>
      <c r="AX10623" s="18">
        <v>202425</v>
      </c>
      <c r="AY10623" s="191">
        <v>574</v>
      </c>
      <c r="AZ10623" s="191">
        <v>107</v>
      </c>
      <c r="BA10623" s="191">
        <v>4</v>
      </c>
      <c r="BB10623" s="191">
        <v>0</v>
      </c>
    </row>
    <row r="10624" spans="48:54" x14ac:dyDescent="0.2">
      <c r="AV10624" s="191" t="str">
        <f t="shared" si="169"/>
        <v>576_RS_107_4_202425</v>
      </c>
      <c r="AW10624" s="191" t="s">
        <v>92</v>
      </c>
      <c r="AX10624" s="18">
        <v>202425</v>
      </c>
      <c r="AY10624" s="191">
        <v>576</v>
      </c>
      <c r="AZ10624" s="191">
        <v>107</v>
      </c>
      <c r="BA10624" s="191">
        <v>4</v>
      </c>
      <c r="BB10624" s="191">
        <v>0</v>
      </c>
    </row>
    <row r="10625" spans="48:54" x14ac:dyDescent="0.2">
      <c r="AV10625" s="191" t="str">
        <f t="shared" si="169"/>
        <v>582_RS_107_4_202425</v>
      </c>
      <c r="AW10625" s="191" t="s">
        <v>92</v>
      </c>
      <c r="AX10625" s="18">
        <v>202425</v>
      </c>
      <c r="AY10625" s="191">
        <v>582</v>
      </c>
      <c r="AZ10625" s="191">
        <v>107</v>
      </c>
      <c r="BA10625" s="191">
        <v>4</v>
      </c>
      <c r="BB10625" s="191">
        <v>0</v>
      </c>
    </row>
    <row r="10626" spans="48:54" x14ac:dyDescent="0.2">
      <c r="AV10626" s="191" t="str">
        <f t="shared" si="169"/>
        <v>584_RS_107_4_202425</v>
      </c>
      <c r="AW10626" s="191" t="s">
        <v>92</v>
      </c>
      <c r="AX10626" s="18">
        <v>202425</v>
      </c>
      <c r="AY10626" s="191">
        <v>584</v>
      </c>
      <c r="AZ10626" s="191">
        <v>107</v>
      </c>
      <c r="BA10626" s="191">
        <v>4</v>
      </c>
      <c r="BB10626" s="191">
        <v>0</v>
      </c>
    </row>
    <row r="10627" spans="48:54" x14ac:dyDescent="0.2">
      <c r="AV10627" s="191" t="str">
        <f t="shared" si="169"/>
        <v>586_RS_107_4_202425</v>
      </c>
      <c r="AW10627" s="191" t="s">
        <v>92</v>
      </c>
      <c r="AX10627" s="18">
        <v>202425</v>
      </c>
      <c r="AY10627" s="191">
        <v>586</v>
      </c>
      <c r="AZ10627" s="191">
        <v>107</v>
      </c>
      <c r="BA10627" s="191">
        <v>4</v>
      </c>
      <c r="BB10627" s="191">
        <v>0</v>
      </c>
    </row>
    <row r="10628" spans="48:54" x14ac:dyDescent="0.2">
      <c r="AV10628" s="191" t="str">
        <f t="shared" ref="AV10628:AV10691" si="170">AY10628&amp;"_"&amp;AW10628&amp;"_"&amp;AZ10628&amp;"_"&amp;BA10628&amp;"_"&amp;AX10628</f>
        <v>512_RS_108_4_202425</v>
      </c>
      <c r="AW10628" s="191" t="s">
        <v>92</v>
      </c>
      <c r="AX10628" s="18">
        <v>202425</v>
      </c>
      <c r="AY10628" s="191">
        <v>512</v>
      </c>
      <c r="AZ10628" s="191">
        <v>108</v>
      </c>
      <c r="BA10628" s="191">
        <v>4</v>
      </c>
      <c r="BB10628" s="191">
        <v>48906.518999999993</v>
      </c>
    </row>
    <row r="10629" spans="48:54" x14ac:dyDescent="0.2">
      <c r="AV10629" s="191" t="str">
        <f t="shared" si="170"/>
        <v>514_RS_108_4_202425</v>
      </c>
      <c r="AW10629" s="191" t="s">
        <v>92</v>
      </c>
      <c r="AX10629" s="18">
        <v>202425</v>
      </c>
      <c r="AY10629" s="191">
        <v>514</v>
      </c>
      <c r="AZ10629" s="191">
        <v>108</v>
      </c>
      <c r="BA10629" s="191">
        <v>4</v>
      </c>
      <c r="BB10629" s="191">
        <v>90900.413000819361</v>
      </c>
    </row>
    <row r="10630" spans="48:54" x14ac:dyDescent="0.2">
      <c r="AV10630" s="191" t="str">
        <f t="shared" si="170"/>
        <v>516_RS_108_4_202425</v>
      </c>
      <c r="AW10630" s="191" t="s">
        <v>92</v>
      </c>
      <c r="AX10630" s="18">
        <v>202425</v>
      </c>
      <c r="AY10630" s="191">
        <v>516</v>
      </c>
      <c r="AZ10630" s="191">
        <v>108</v>
      </c>
      <c r="BA10630" s="191">
        <v>4</v>
      </c>
      <c r="BB10630" s="191">
        <v>84436.095618674954</v>
      </c>
    </row>
    <row r="10631" spans="48:54" x14ac:dyDescent="0.2">
      <c r="AV10631" s="191" t="str">
        <f t="shared" si="170"/>
        <v>518_RS_108_4_202425</v>
      </c>
      <c r="AW10631" s="191" t="s">
        <v>92</v>
      </c>
      <c r="AX10631" s="18">
        <v>202425</v>
      </c>
      <c r="AY10631" s="191">
        <v>518</v>
      </c>
      <c r="AZ10631" s="191">
        <v>108</v>
      </c>
      <c r="BA10631" s="191">
        <v>4</v>
      </c>
      <c r="BB10631" s="191">
        <v>61220.371848181021</v>
      </c>
    </row>
    <row r="10632" spans="48:54" x14ac:dyDescent="0.2">
      <c r="AV10632" s="191" t="str">
        <f t="shared" si="170"/>
        <v>520_RS_108_4_202425</v>
      </c>
      <c r="AW10632" s="191" t="s">
        <v>92</v>
      </c>
      <c r="AX10632" s="18">
        <v>202425</v>
      </c>
      <c r="AY10632" s="191">
        <v>520</v>
      </c>
      <c r="AZ10632" s="191">
        <v>108</v>
      </c>
      <c r="BA10632" s="191">
        <v>4</v>
      </c>
      <c r="BB10632" s="191">
        <v>99814.268720000138</v>
      </c>
    </row>
    <row r="10633" spans="48:54" x14ac:dyDescent="0.2">
      <c r="AV10633" s="191" t="str">
        <f t="shared" si="170"/>
        <v>522_RS_108_4_202425</v>
      </c>
      <c r="AW10633" s="191" t="s">
        <v>92</v>
      </c>
      <c r="AX10633" s="18">
        <v>202425</v>
      </c>
      <c r="AY10633" s="191">
        <v>522</v>
      </c>
      <c r="AZ10633" s="191">
        <v>108</v>
      </c>
      <c r="BA10633" s="191">
        <v>4</v>
      </c>
      <c r="BB10633" s="191">
        <v>76810.454998300251</v>
      </c>
    </row>
    <row r="10634" spans="48:54" x14ac:dyDescent="0.2">
      <c r="AV10634" s="191" t="str">
        <f t="shared" si="170"/>
        <v>524_RS_108_4_202425</v>
      </c>
      <c r="AW10634" s="191" t="s">
        <v>92</v>
      </c>
      <c r="AX10634" s="18">
        <v>202425</v>
      </c>
      <c r="AY10634" s="191">
        <v>524</v>
      </c>
      <c r="AZ10634" s="191">
        <v>108</v>
      </c>
      <c r="BA10634" s="191">
        <v>4</v>
      </c>
      <c r="BB10634" s="191">
        <v>102188.80262913143</v>
      </c>
    </row>
    <row r="10635" spans="48:54" x14ac:dyDescent="0.2">
      <c r="AV10635" s="191" t="str">
        <f t="shared" si="170"/>
        <v>526_RS_108_4_202425</v>
      </c>
      <c r="AW10635" s="191" t="s">
        <v>92</v>
      </c>
      <c r="AX10635" s="18">
        <v>202425</v>
      </c>
      <c r="AY10635" s="191">
        <v>526</v>
      </c>
      <c r="AZ10635" s="191">
        <v>108</v>
      </c>
      <c r="BA10635" s="191">
        <v>4</v>
      </c>
      <c r="BB10635" s="191">
        <v>54673.812340000004</v>
      </c>
    </row>
    <row r="10636" spans="48:54" x14ac:dyDescent="0.2">
      <c r="AV10636" s="191" t="str">
        <f t="shared" si="170"/>
        <v>528_RS_108_4_202425</v>
      </c>
      <c r="AW10636" s="191" t="s">
        <v>92</v>
      </c>
      <c r="AX10636" s="18">
        <v>202425</v>
      </c>
      <c r="AY10636" s="191">
        <v>528</v>
      </c>
      <c r="AZ10636" s="191">
        <v>108</v>
      </c>
      <c r="BA10636" s="191">
        <v>4</v>
      </c>
      <c r="BB10636" s="191">
        <v>91855.282999999952</v>
      </c>
    </row>
    <row r="10637" spans="48:54" x14ac:dyDescent="0.2">
      <c r="AV10637" s="191" t="str">
        <f t="shared" si="170"/>
        <v>530_RS_108_4_202425</v>
      </c>
      <c r="AW10637" s="191" t="s">
        <v>92</v>
      </c>
      <c r="AX10637" s="18">
        <v>202425</v>
      </c>
      <c r="AY10637" s="191">
        <v>530</v>
      </c>
      <c r="AZ10637" s="191">
        <v>108</v>
      </c>
      <c r="BA10637" s="191">
        <v>4</v>
      </c>
      <c r="BB10637" s="191">
        <v>117032.09419999992</v>
      </c>
    </row>
    <row r="10638" spans="48:54" x14ac:dyDescent="0.2">
      <c r="AV10638" s="191" t="str">
        <f t="shared" si="170"/>
        <v>532_RS_108_4_202425</v>
      </c>
      <c r="AW10638" s="191" t="s">
        <v>92</v>
      </c>
      <c r="AX10638" s="18">
        <v>202425</v>
      </c>
      <c r="AY10638" s="191">
        <v>532</v>
      </c>
      <c r="AZ10638" s="191">
        <v>108</v>
      </c>
      <c r="BA10638" s="191">
        <v>4</v>
      </c>
      <c r="BB10638" s="191">
        <v>130636.62564999984</v>
      </c>
    </row>
    <row r="10639" spans="48:54" x14ac:dyDescent="0.2">
      <c r="AV10639" s="191" t="str">
        <f t="shared" si="170"/>
        <v>534_RS_108_4_202425</v>
      </c>
      <c r="AW10639" s="191" t="s">
        <v>92</v>
      </c>
      <c r="AX10639" s="18">
        <v>202425</v>
      </c>
      <c r="AY10639" s="191">
        <v>534</v>
      </c>
      <c r="AZ10639" s="191">
        <v>108</v>
      </c>
      <c r="BA10639" s="191">
        <v>4</v>
      </c>
      <c r="BB10639" s="191">
        <v>78793.003519999969</v>
      </c>
    </row>
    <row r="10640" spans="48:54" x14ac:dyDescent="0.2">
      <c r="AV10640" s="191" t="str">
        <f t="shared" si="170"/>
        <v>536_RS_108_4_202425</v>
      </c>
      <c r="AW10640" s="191" t="s">
        <v>92</v>
      </c>
      <c r="AX10640" s="18">
        <v>202425</v>
      </c>
      <c r="AY10640" s="191">
        <v>536</v>
      </c>
      <c r="AZ10640" s="191">
        <v>108</v>
      </c>
      <c r="BA10640" s="191">
        <v>4</v>
      </c>
      <c r="BB10640" s="191">
        <v>88608.057000000059</v>
      </c>
    </row>
    <row r="10641" spans="48:54" x14ac:dyDescent="0.2">
      <c r="AV10641" s="191" t="str">
        <f t="shared" si="170"/>
        <v>538_RS_108_4_202425</v>
      </c>
      <c r="AW10641" s="191" t="s">
        <v>92</v>
      </c>
      <c r="AX10641" s="18">
        <v>202425</v>
      </c>
      <c r="AY10641" s="191">
        <v>538</v>
      </c>
      <c r="AZ10641" s="191">
        <v>108</v>
      </c>
      <c r="BA10641" s="191">
        <v>4</v>
      </c>
      <c r="BB10641" s="191">
        <v>90433.751360000009</v>
      </c>
    </row>
    <row r="10642" spans="48:54" x14ac:dyDescent="0.2">
      <c r="AV10642" s="191" t="str">
        <f t="shared" si="170"/>
        <v>540_RS_108_4_202425</v>
      </c>
      <c r="AW10642" s="191" t="s">
        <v>92</v>
      </c>
      <c r="AX10642" s="18">
        <v>202425</v>
      </c>
      <c r="AY10642" s="191">
        <v>540</v>
      </c>
      <c r="AZ10642" s="191">
        <v>108</v>
      </c>
      <c r="BA10642" s="191">
        <v>4</v>
      </c>
      <c r="BB10642" s="191">
        <v>110960.29600000009</v>
      </c>
    </row>
    <row r="10643" spans="48:54" x14ac:dyDescent="0.2">
      <c r="AV10643" s="191" t="str">
        <f t="shared" si="170"/>
        <v>542_RS_108_4_202425</v>
      </c>
      <c r="AW10643" s="191" t="s">
        <v>92</v>
      </c>
      <c r="AX10643" s="18">
        <v>202425</v>
      </c>
      <c r="AY10643" s="191">
        <v>542</v>
      </c>
      <c r="AZ10643" s="191">
        <v>108</v>
      </c>
      <c r="BA10643" s="191">
        <v>4</v>
      </c>
      <c r="BB10643" s="191">
        <v>31943.11000425497</v>
      </c>
    </row>
    <row r="10644" spans="48:54" x14ac:dyDescent="0.2">
      <c r="AV10644" s="191" t="str">
        <f t="shared" si="170"/>
        <v>544_RS_108_4_202425</v>
      </c>
      <c r="AW10644" s="191" t="s">
        <v>92</v>
      </c>
      <c r="AX10644" s="18">
        <v>202425</v>
      </c>
      <c r="AY10644" s="191">
        <v>544</v>
      </c>
      <c r="AZ10644" s="191">
        <v>108</v>
      </c>
      <c r="BA10644" s="191">
        <v>4</v>
      </c>
      <c r="BB10644" s="191">
        <v>70456.61936016765</v>
      </c>
    </row>
    <row r="10645" spans="48:54" x14ac:dyDescent="0.2">
      <c r="AV10645" s="191" t="str">
        <f t="shared" si="170"/>
        <v>545_RS_108_4_202425</v>
      </c>
      <c r="AW10645" s="191" t="s">
        <v>92</v>
      </c>
      <c r="AX10645" s="18">
        <v>202425</v>
      </c>
      <c r="AY10645" s="191">
        <v>545</v>
      </c>
      <c r="AZ10645" s="191">
        <v>108</v>
      </c>
      <c r="BA10645" s="191">
        <v>4</v>
      </c>
      <c r="BB10645" s="191">
        <v>30522.007032109286</v>
      </c>
    </row>
    <row r="10646" spans="48:54" x14ac:dyDescent="0.2">
      <c r="AV10646" s="191" t="str">
        <f t="shared" si="170"/>
        <v>546_RS_108_4_202425</v>
      </c>
      <c r="AW10646" s="191" t="s">
        <v>92</v>
      </c>
      <c r="AX10646" s="18">
        <v>202425</v>
      </c>
      <c r="AY10646" s="191">
        <v>546</v>
      </c>
      <c r="AZ10646" s="191">
        <v>108</v>
      </c>
      <c r="BA10646" s="191">
        <v>4</v>
      </c>
      <c r="BB10646" s="191">
        <v>44563.955999999976</v>
      </c>
    </row>
    <row r="10647" spans="48:54" x14ac:dyDescent="0.2">
      <c r="AV10647" s="191" t="str">
        <f t="shared" si="170"/>
        <v>548_RS_108_4_202425</v>
      </c>
      <c r="AW10647" s="191" t="s">
        <v>92</v>
      </c>
      <c r="AX10647" s="18">
        <v>202425</v>
      </c>
      <c r="AY10647" s="191">
        <v>548</v>
      </c>
      <c r="AZ10647" s="191">
        <v>108</v>
      </c>
      <c r="BA10647" s="191">
        <v>4</v>
      </c>
      <c r="BB10647" s="191">
        <v>77496.616140000013</v>
      </c>
    </row>
    <row r="10648" spans="48:54" x14ac:dyDescent="0.2">
      <c r="AV10648" s="191" t="str">
        <f t="shared" si="170"/>
        <v>550_RS_108_4_202425</v>
      </c>
      <c r="AW10648" s="191" t="s">
        <v>92</v>
      </c>
      <c r="AX10648" s="18">
        <v>202425</v>
      </c>
      <c r="AY10648" s="191">
        <v>550</v>
      </c>
      <c r="AZ10648" s="191">
        <v>108</v>
      </c>
      <c r="BA10648" s="191">
        <v>4</v>
      </c>
      <c r="BB10648" s="191">
        <v>78115.93646430294</v>
      </c>
    </row>
    <row r="10649" spans="48:54" x14ac:dyDescent="0.2">
      <c r="AV10649" s="191" t="str">
        <f t="shared" si="170"/>
        <v>552_RS_108_4_202425</v>
      </c>
      <c r="AW10649" s="191" t="s">
        <v>92</v>
      </c>
      <c r="AX10649" s="18">
        <v>202425</v>
      </c>
      <c r="AY10649" s="191">
        <v>552</v>
      </c>
      <c r="AZ10649" s="191">
        <v>108</v>
      </c>
      <c r="BA10649" s="191">
        <v>4</v>
      </c>
      <c r="BB10649" s="191">
        <v>194870.23333999934</v>
      </c>
    </row>
    <row r="10650" spans="48:54" x14ac:dyDescent="0.2">
      <c r="AV10650" s="191" t="str">
        <f t="shared" si="170"/>
        <v>562_RS_108_4_202425</v>
      </c>
      <c r="AW10650" s="191" t="s">
        <v>92</v>
      </c>
      <c r="AX10650" s="18">
        <v>202425</v>
      </c>
      <c r="AY10650" s="191">
        <v>562</v>
      </c>
      <c r="AZ10650" s="191">
        <v>108</v>
      </c>
      <c r="BA10650" s="191">
        <v>4</v>
      </c>
      <c r="BB10650" s="191">
        <v>79364.135260000025</v>
      </c>
    </row>
    <row r="10651" spans="48:54" x14ac:dyDescent="0.2">
      <c r="AV10651" s="191" t="str">
        <f t="shared" si="170"/>
        <v>564_RS_108_4_202425</v>
      </c>
      <c r="AW10651" s="191" t="s">
        <v>92</v>
      </c>
      <c r="AX10651" s="18">
        <v>202425</v>
      </c>
      <c r="AY10651" s="191">
        <v>564</v>
      </c>
      <c r="AZ10651" s="191">
        <v>108</v>
      </c>
      <c r="BA10651" s="191">
        <v>4</v>
      </c>
      <c r="BB10651" s="191">
        <v>79159.574100000027</v>
      </c>
    </row>
    <row r="10652" spans="48:54" x14ac:dyDescent="0.2">
      <c r="AV10652" s="191" t="str">
        <f t="shared" si="170"/>
        <v>566_RS_108_4_202425</v>
      </c>
      <c r="AW10652" s="191" t="s">
        <v>92</v>
      </c>
      <c r="AX10652" s="18">
        <v>202425</v>
      </c>
      <c r="AY10652" s="191">
        <v>566</v>
      </c>
      <c r="AZ10652" s="191">
        <v>108</v>
      </c>
      <c r="BA10652" s="191">
        <v>4</v>
      </c>
      <c r="BB10652" s="191">
        <v>106269.44299999998</v>
      </c>
    </row>
    <row r="10653" spans="48:54" x14ac:dyDescent="0.2">
      <c r="AV10653" s="191" t="str">
        <f t="shared" si="170"/>
        <v>568_RS_108_4_202425</v>
      </c>
      <c r="AW10653" s="191" t="s">
        <v>92</v>
      </c>
      <c r="AX10653" s="18">
        <v>202425</v>
      </c>
      <c r="AY10653" s="191">
        <v>568</v>
      </c>
      <c r="AZ10653" s="191">
        <v>108</v>
      </c>
      <c r="BA10653" s="191">
        <v>4</v>
      </c>
      <c r="BB10653" s="191">
        <v>180392.81013999984</v>
      </c>
    </row>
    <row r="10654" spans="48:54" x14ac:dyDescent="0.2">
      <c r="AV10654" s="191" t="str">
        <f t="shared" si="170"/>
        <v>572_RS_108_4_202425</v>
      </c>
      <c r="AW10654" s="191" t="s">
        <v>92</v>
      </c>
      <c r="AX10654" s="18">
        <v>202425</v>
      </c>
      <c r="AY10654" s="191">
        <v>572</v>
      </c>
      <c r="AZ10654" s="191">
        <v>108</v>
      </c>
      <c r="BA10654" s="191">
        <v>4</v>
      </c>
      <c r="BB10654" s="191">
        <v>4.5474735088646412E-12</v>
      </c>
    </row>
    <row r="10655" spans="48:54" x14ac:dyDescent="0.2">
      <c r="AV10655" s="191" t="str">
        <f t="shared" si="170"/>
        <v>574_RS_108_4_202425</v>
      </c>
      <c r="AW10655" s="191" t="s">
        <v>92</v>
      </c>
      <c r="AX10655" s="18">
        <v>202425</v>
      </c>
      <c r="AY10655" s="191">
        <v>574</v>
      </c>
      <c r="AZ10655" s="191">
        <v>108</v>
      </c>
      <c r="BA10655" s="191">
        <v>4</v>
      </c>
      <c r="BB10655" s="191">
        <v>-4.6611603465862572E-12</v>
      </c>
    </row>
    <row r="10656" spans="48:54" x14ac:dyDescent="0.2">
      <c r="AV10656" s="191" t="str">
        <f t="shared" si="170"/>
        <v>576_RS_108_4_202425</v>
      </c>
      <c r="AW10656" s="191" t="s">
        <v>92</v>
      </c>
      <c r="AX10656" s="18">
        <v>202425</v>
      </c>
      <c r="AY10656" s="191">
        <v>576</v>
      </c>
      <c r="AZ10656" s="191">
        <v>108</v>
      </c>
      <c r="BA10656" s="191">
        <v>4</v>
      </c>
      <c r="BB10656" s="191">
        <v>-2.4000036034976802E-4</v>
      </c>
    </row>
    <row r="10657" spans="48:54" x14ac:dyDescent="0.2">
      <c r="AV10657" s="191" t="str">
        <f t="shared" si="170"/>
        <v>582_RS_108_4_202425</v>
      </c>
      <c r="AW10657" s="191" t="s">
        <v>92</v>
      </c>
      <c r="AX10657" s="18">
        <v>202425</v>
      </c>
      <c r="AY10657" s="191">
        <v>582</v>
      </c>
      <c r="AZ10657" s="191">
        <v>108</v>
      </c>
      <c r="BA10657" s="191">
        <v>4</v>
      </c>
      <c r="BB10657" s="191">
        <v>-6.0000000303261913E-5</v>
      </c>
    </row>
    <row r="10658" spans="48:54" x14ac:dyDescent="0.2">
      <c r="AV10658" s="191" t="str">
        <f t="shared" si="170"/>
        <v>584_RS_108_4_202425</v>
      </c>
      <c r="AW10658" s="191" t="s">
        <v>92</v>
      </c>
      <c r="AX10658" s="18">
        <v>202425</v>
      </c>
      <c r="AY10658" s="191">
        <v>584</v>
      </c>
      <c r="AZ10658" s="191">
        <v>108</v>
      </c>
      <c r="BA10658" s="191">
        <v>4</v>
      </c>
      <c r="BB10658" s="191">
        <v>0</v>
      </c>
    </row>
    <row r="10659" spans="48:54" x14ac:dyDescent="0.2">
      <c r="AV10659" s="191" t="str">
        <f t="shared" si="170"/>
        <v>586_RS_108_4_202425</v>
      </c>
      <c r="AW10659" s="191" t="s">
        <v>92</v>
      </c>
      <c r="AX10659" s="18">
        <v>202425</v>
      </c>
      <c r="AY10659" s="191">
        <v>586</v>
      </c>
      <c r="AZ10659" s="191">
        <v>108</v>
      </c>
      <c r="BA10659" s="191">
        <v>4</v>
      </c>
      <c r="BB10659" s="191">
        <v>1.7621459846850485E-12</v>
      </c>
    </row>
    <row r="10660" spans="48:54" x14ac:dyDescent="0.2">
      <c r="AV10660" s="191" t="str">
        <f t="shared" si="170"/>
        <v>512_RS_110_4_202425</v>
      </c>
      <c r="AW10660" s="191" t="s">
        <v>92</v>
      </c>
      <c r="AX10660" s="18">
        <v>202425</v>
      </c>
      <c r="AY10660" s="191">
        <v>512</v>
      </c>
      <c r="AZ10660" s="191">
        <v>110</v>
      </c>
      <c r="BA10660" s="191">
        <v>4</v>
      </c>
      <c r="BB10660" s="191">
        <v>0</v>
      </c>
    </row>
    <row r="10661" spans="48:54" x14ac:dyDescent="0.2">
      <c r="AV10661" s="191" t="str">
        <f t="shared" si="170"/>
        <v>514_RS_110_4_202425</v>
      </c>
      <c r="AW10661" s="191" t="s">
        <v>92</v>
      </c>
      <c r="AX10661" s="18">
        <v>202425</v>
      </c>
      <c r="AY10661" s="191">
        <v>514</v>
      </c>
      <c r="AZ10661" s="191">
        <v>110</v>
      </c>
      <c r="BA10661" s="191">
        <v>4</v>
      </c>
      <c r="BB10661" s="191">
        <v>0</v>
      </c>
    </row>
    <row r="10662" spans="48:54" x14ac:dyDescent="0.2">
      <c r="AV10662" s="191" t="str">
        <f t="shared" si="170"/>
        <v>516_RS_110_4_202425</v>
      </c>
      <c r="AW10662" s="191" t="s">
        <v>92</v>
      </c>
      <c r="AX10662" s="18">
        <v>202425</v>
      </c>
      <c r="AY10662" s="191">
        <v>516</v>
      </c>
      <c r="AZ10662" s="191">
        <v>110</v>
      </c>
      <c r="BA10662" s="191">
        <v>4</v>
      </c>
      <c r="BB10662" s="191">
        <v>0</v>
      </c>
    </row>
    <row r="10663" spans="48:54" x14ac:dyDescent="0.2">
      <c r="AV10663" s="191" t="str">
        <f t="shared" si="170"/>
        <v>518_RS_110_4_202425</v>
      </c>
      <c r="AW10663" s="191" t="s">
        <v>92</v>
      </c>
      <c r="AX10663" s="18">
        <v>202425</v>
      </c>
      <c r="AY10663" s="191">
        <v>518</v>
      </c>
      <c r="AZ10663" s="191">
        <v>110</v>
      </c>
      <c r="BA10663" s="191">
        <v>4</v>
      </c>
      <c r="BB10663" s="191">
        <v>0</v>
      </c>
    </row>
    <row r="10664" spans="48:54" x14ac:dyDescent="0.2">
      <c r="AV10664" s="191" t="str">
        <f t="shared" si="170"/>
        <v>520_RS_110_4_202425</v>
      </c>
      <c r="AW10664" s="191" t="s">
        <v>92</v>
      </c>
      <c r="AX10664" s="18">
        <v>202425</v>
      </c>
      <c r="AY10664" s="191">
        <v>520</v>
      </c>
      <c r="AZ10664" s="191">
        <v>110</v>
      </c>
      <c r="BA10664" s="191">
        <v>4</v>
      </c>
      <c r="BB10664" s="191">
        <v>0</v>
      </c>
    </row>
    <row r="10665" spans="48:54" x14ac:dyDescent="0.2">
      <c r="AV10665" s="191" t="str">
        <f t="shared" si="170"/>
        <v>522_RS_110_4_202425</v>
      </c>
      <c r="AW10665" s="191" t="s">
        <v>92</v>
      </c>
      <c r="AX10665" s="18">
        <v>202425</v>
      </c>
      <c r="AY10665" s="191">
        <v>522</v>
      </c>
      <c r="AZ10665" s="191">
        <v>110</v>
      </c>
      <c r="BA10665" s="191">
        <v>4</v>
      </c>
      <c r="BB10665" s="191">
        <v>0</v>
      </c>
    </row>
    <row r="10666" spans="48:54" x14ac:dyDescent="0.2">
      <c r="AV10666" s="191" t="str">
        <f t="shared" si="170"/>
        <v>524_RS_110_4_202425</v>
      </c>
      <c r="AW10666" s="191" t="s">
        <v>92</v>
      </c>
      <c r="AX10666" s="18">
        <v>202425</v>
      </c>
      <c r="AY10666" s="191">
        <v>524</v>
      </c>
      <c r="AZ10666" s="191">
        <v>110</v>
      </c>
      <c r="BA10666" s="191">
        <v>4</v>
      </c>
      <c r="BB10666" s="191">
        <v>0</v>
      </c>
    </row>
    <row r="10667" spans="48:54" x14ac:dyDescent="0.2">
      <c r="AV10667" s="191" t="str">
        <f t="shared" si="170"/>
        <v>526_RS_110_4_202425</v>
      </c>
      <c r="AW10667" s="191" t="s">
        <v>92</v>
      </c>
      <c r="AX10667" s="18">
        <v>202425</v>
      </c>
      <c r="AY10667" s="191">
        <v>526</v>
      </c>
      <c r="AZ10667" s="191">
        <v>110</v>
      </c>
      <c r="BA10667" s="191">
        <v>4</v>
      </c>
      <c r="BB10667" s="191">
        <v>0</v>
      </c>
    </row>
    <row r="10668" spans="48:54" x14ac:dyDescent="0.2">
      <c r="AV10668" s="191" t="str">
        <f t="shared" si="170"/>
        <v>528_RS_110_4_202425</v>
      </c>
      <c r="AW10668" s="191" t="s">
        <v>92</v>
      </c>
      <c r="AX10668" s="18">
        <v>202425</v>
      </c>
      <c r="AY10668" s="191">
        <v>528</v>
      </c>
      <c r="AZ10668" s="191">
        <v>110</v>
      </c>
      <c r="BA10668" s="191">
        <v>4</v>
      </c>
      <c r="BB10668" s="191">
        <v>0</v>
      </c>
    </row>
    <row r="10669" spans="48:54" x14ac:dyDescent="0.2">
      <c r="AV10669" s="191" t="str">
        <f t="shared" si="170"/>
        <v>530_RS_110_4_202425</v>
      </c>
      <c r="AW10669" s="191" t="s">
        <v>92</v>
      </c>
      <c r="AX10669" s="18">
        <v>202425</v>
      </c>
      <c r="AY10669" s="191">
        <v>530</v>
      </c>
      <c r="AZ10669" s="191">
        <v>110</v>
      </c>
      <c r="BA10669" s="191">
        <v>4</v>
      </c>
      <c r="BB10669" s="191">
        <v>0</v>
      </c>
    </row>
    <row r="10670" spans="48:54" x14ac:dyDescent="0.2">
      <c r="AV10670" s="191" t="str">
        <f t="shared" si="170"/>
        <v>532_RS_110_4_202425</v>
      </c>
      <c r="AW10670" s="191" t="s">
        <v>92</v>
      </c>
      <c r="AX10670" s="18">
        <v>202425</v>
      </c>
      <c r="AY10670" s="191">
        <v>532</v>
      </c>
      <c r="AZ10670" s="191">
        <v>110</v>
      </c>
      <c r="BA10670" s="191">
        <v>4</v>
      </c>
      <c r="BB10670" s="191">
        <v>0</v>
      </c>
    </row>
    <row r="10671" spans="48:54" x14ac:dyDescent="0.2">
      <c r="AV10671" s="191" t="str">
        <f t="shared" si="170"/>
        <v>534_RS_110_4_202425</v>
      </c>
      <c r="AW10671" s="191" t="s">
        <v>92</v>
      </c>
      <c r="AX10671" s="18">
        <v>202425</v>
      </c>
      <c r="AY10671" s="191">
        <v>534</v>
      </c>
      <c r="AZ10671" s="191">
        <v>110</v>
      </c>
      <c r="BA10671" s="191">
        <v>4</v>
      </c>
      <c r="BB10671" s="191">
        <v>0</v>
      </c>
    </row>
    <row r="10672" spans="48:54" x14ac:dyDescent="0.2">
      <c r="AV10672" s="191" t="str">
        <f t="shared" si="170"/>
        <v>536_RS_110_4_202425</v>
      </c>
      <c r="AW10672" s="191" t="s">
        <v>92</v>
      </c>
      <c r="AX10672" s="18">
        <v>202425</v>
      </c>
      <c r="AY10672" s="191">
        <v>536</v>
      </c>
      <c r="AZ10672" s="191">
        <v>110</v>
      </c>
      <c r="BA10672" s="191">
        <v>4</v>
      </c>
      <c r="BB10672" s="191">
        <v>0</v>
      </c>
    </row>
    <row r="10673" spans="48:54" x14ac:dyDescent="0.2">
      <c r="AV10673" s="191" t="str">
        <f t="shared" si="170"/>
        <v>538_RS_110_4_202425</v>
      </c>
      <c r="AW10673" s="191" t="s">
        <v>92</v>
      </c>
      <c r="AX10673" s="18">
        <v>202425</v>
      </c>
      <c r="AY10673" s="191">
        <v>538</v>
      </c>
      <c r="AZ10673" s="191">
        <v>110</v>
      </c>
      <c r="BA10673" s="191">
        <v>4</v>
      </c>
      <c r="BB10673" s="191">
        <v>0</v>
      </c>
    </row>
    <row r="10674" spans="48:54" x14ac:dyDescent="0.2">
      <c r="AV10674" s="191" t="str">
        <f t="shared" si="170"/>
        <v>540_RS_110_4_202425</v>
      </c>
      <c r="AW10674" s="191" t="s">
        <v>92</v>
      </c>
      <c r="AX10674" s="18">
        <v>202425</v>
      </c>
      <c r="AY10674" s="191">
        <v>540</v>
      </c>
      <c r="AZ10674" s="191">
        <v>110</v>
      </c>
      <c r="BA10674" s="191">
        <v>4</v>
      </c>
      <c r="BB10674" s="191">
        <v>0</v>
      </c>
    </row>
    <row r="10675" spans="48:54" x14ac:dyDescent="0.2">
      <c r="AV10675" s="191" t="str">
        <f t="shared" si="170"/>
        <v>542_RS_110_4_202425</v>
      </c>
      <c r="AW10675" s="191" t="s">
        <v>92</v>
      </c>
      <c r="AX10675" s="18">
        <v>202425</v>
      </c>
      <c r="AY10675" s="191">
        <v>542</v>
      </c>
      <c r="AZ10675" s="191">
        <v>110</v>
      </c>
      <c r="BA10675" s="191">
        <v>4</v>
      </c>
      <c r="BB10675" s="191">
        <v>0</v>
      </c>
    </row>
    <row r="10676" spans="48:54" x14ac:dyDescent="0.2">
      <c r="AV10676" s="191" t="str">
        <f t="shared" si="170"/>
        <v>544_RS_110_4_202425</v>
      </c>
      <c r="AW10676" s="191" t="s">
        <v>92</v>
      </c>
      <c r="AX10676" s="18">
        <v>202425</v>
      </c>
      <c r="AY10676" s="191">
        <v>544</v>
      </c>
      <c r="AZ10676" s="191">
        <v>110</v>
      </c>
      <c r="BA10676" s="191">
        <v>4</v>
      </c>
      <c r="BB10676" s="191">
        <v>0</v>
      </c>
    </row>
    <row r="10677" spans="48:54" x14ac:dyDescent="0.2">
      <c r="AV10677" s="191" t="str">
        <f t="shared" si="170"/>
        <v>545_RS_110_4_202425</v>
      </c>
      <c r="AW10677" s="191" t="s">
        <v>92</v>
      </c>
      <c r="AX10677" s="18">
        <v>202425</v>
      </c>
      <c r="AY10677" s="191">
        <v>545</v>
      </c>
      <c r="AZ10677" s="191">
        <v>110</v>
      </c>
      <c r="BA10677" s="191">
        <v>4</v>
      </c>
      <c r="BB10677" s="191">
        <v>0</v>
      </c>
    </row>
    <row r="10678" spans="48:54" x14ac:dyDescent="0.2">
      <c r="AV10678" s="191" t="str">
        <f t="shared" si="170"/>
        <v>546_RS_110_4_202425</v>
      </c>
      <c r="AW10678" s="191" t="s">
        <v>92</v>
      </c>
      <c r="AX10678" s="18">
        <v>202425</v>
      </c>
      <c r="AY10678" s="191">
        <v>546</v>
      </c>
      <c r="AZ10678" s="191">
        <v>110</v>
      </c>
      <c r="BA10678" s="191">
        <v>4</v>
      </c>
      <c r="BB10678" s="191">
        <v>0</v>
      </c>
    </row>
    <row r="10679" spans="48:54" x14ac:dyDescent="0.2">
      <c r="AV10679" s="191" t="str">
        <f t="shared" si="170"/>
        <v>548_RS_110_4_202425</v>
      </c>
      <c r="AW10679" s="191" t="s">
        <v>92</v>
      </c>
      <c r="AX10679" s="18">
        <v>202425</v>
      </c>
      <c r="AY10679" s="191">
        <v>548</v>
      </c>
      <c r="AZ10679" s="191">
        <v>110</v>
      </c>
      <c r="BA10679" s="191">
        <v>4</v>
      </c>
      <c r="BB10679" s="191">
        <v>0</v>
      </c>
    </row>
    <row r="10680" spans="48:54" x14ac:dyDescent="0.2">
      <c r="AV10680" s="191" t="str">
        <f t="shared" si="170"/>
        <v>550_RS_110_4_202425</v>
      </c>
      <c r="AW10680" s="191" t="s">
        <v>92</v>
      </c>
      <c r="AX10680" s="18">
        <v>202425</v>
      </c>
      <c r="AY10680" s="191">
        <v>550</v>
      </c>
      <c r="AZ10680" s="191">
        <v>110</v>
      </c>
      <c r="BA10680" s="191">
        <v>4</v>
      </c>
      <c r="BB10680" s="191">
        <v>0</v>
      </c>
    </row>
    <row r="10681" spans="48:54" x14ac:dyDescent="0.2">
      <c r="AV10681" s="191" t="str">
        <f t="shared" si="170"/>
        <v>552_RS_110_4_202425</v>
      </c>
      <c r="AW10681" s="191" t="s">
        <v>92</v>
      </c>
      <c r="AX10681" s="18">
        <v>202425</v>
      </c>
      <c r="AY10681" s="191">
        <v>552</v>
      </c>
      <c r="AZ10681" s="191">
        <v>110</v>
      </c>
      <c r="BA10681" s="191">
        <v>4</v>
      </c>
      <c r="BB10681" s="191">
        <v>0</v>
      </c>
    </row>
    <row r="10682" spans="48:54" x14ac:dyDescent="0.2">
      <c r="AV10682" s="191" t="str">
        <f t="shared" si="170"/>
        <v>562_RS_110_4_202425</v>
      </c>
      <c r="AW10682" s="191" t="s">
        <v>92</v>
      </c>
      <c r="AX10682" s="18">
        <v>202425</v>
      </c>
      <c r="AY10682" s="191">
        <v>562</v>
      </c>
      <c r="AZ10682" s="191">
        <v>110</v>
      </c>
      <c r="BA10682" s="191">
        <v>4</v>
      </c>
      <c r="BB10682" s="191">
        <v>0</v>
      </c>
    </row>
    <row r="10683" spans="48:54" x14ac:dyDescent="0.2">
      <c r="AV10683" s="191" t="str">
        <f t="shared" si="170"/>
        <v>564_RS_110_4_202425</v>
      </c>
      <c r="AW10683" s="191" t="s">
        <v>92</v>
      </c>
      <c r="AX10683" s="18">
        <v>202425</v>
      </c>
      <c r="AY10683" s="191">
        <v>564</v>
      </c>
      <c r="AZ10683" s="191">
        <v>110</v>
      </c>
      <c r="BA10683" s="191">
        <v>4</v>
      </c>
      <c r="BB10683" s="191">
        <v>0</v>
      </c>
    </row>
    <row r="10684" spans="48:54" x14ac:dyDescent="0.2">
      <c r="AV10684" s="191" t="str">
        <f t="shared" si="170"/>
        <v>566_RS_110_4_202425</v>
      </c>
      <c r="AW10684" s="191" t="s">
        <v>92</v>
      </c>
      <c r="AX10684" s="18">
        <v>202425</v>
      </c>
      <c r="AY10684" s="191">
        <v>566</v>
      </c>
      <c r="AZ10684" s="191">
        <v>110</v>
      </c>
      <c r="BA10684" s="191">
        <v>4</v>
      </c>
      <c r="BB10684" s="191">
        <v>0</v>
      </c>
    </row>
    <row r="10685" spans="48:54" x14ac:dyDescent="0.2">
      <c r="AV10685" s="191" t="str">
        <f t="shared" si="170"/>
        <v>568_RS_110_4_202425</v>
      </c>
      <c r="AW10685" s="191" t="s">
        <v>92</v>
      </c>
      <c r="AX10685" s="18">
        <v>202425</v>
      </c>
      <c r="AY10685" s="191">
        <v>568</v>
      </c>
      <c r="AZ10685" s="191">
        <v>110</v>
      </c>
      <c r="BA10685" s="191">
        <v>4</v>
      </c>
      <c r="BB10685" s="191">
        <v>0</v>
      </c>
    </row>
    <row r="10686" spans="48:54" x14ac:dyDescent="0.2">
      <c r="AV10686" s="191" t="str">
        <f t="shared" si="170"/>
        <v>572_RS_110_4_202425</v>
      </c>
      <c r="AW10686" s="191" t="s">
        <v>92</v>
      </c>
      <c r="AX10686" s="18">
        <v>202425</v>
      </c>
      <c r="AY10686" s="191">
        <v>572</v>
      </c>
      <c r="AZ10686" s="191">
        <v>110</v>
      </c>
      <c r="BA10686" s="191">
        <v>4</v>
      </c>
      <c r="BB10686" s="191">
        <v>0</v>
      </c>
    </row>
    <row r="10687" spans="48:54" x14ac:dyDescent="0.2">
      <c r="AV10687" s="191" t="str">
        <f t="shared" si="170"/>
        <v>574_RS_110_4_202425</v>
      </c>
      <c r="AW10687" s="191" t="s">
        <v>92</v>
      </c>
      <c r="AX10687" s="18">
        <v>202425</v>
      </c>
      <c r="AY10687" s="191">
        <v>574</v>
      </c>
      <c r="AZ10687" s="191">
        <v>110</v>
      </c>
      <c r="BA10687" s="191">
        <v>4</v>
      </c>
      <c r="BB10687" s="191">
        <v>0</v>
      </c>
    </row>
    <row r="10688" spans="48:54" x14ac:dyDescent="0.2">
      <c r="AV10688" s="191" t="str">
        <f t="shared" si="170"/>
        <v>576_RS_110_4_202425</v>
      </c>
      <c r="AW10688" s="191" t="s">
        <v>92</v>
      </c>
      <c r="AX10688" s="18">
        <v>202425</v>
      </c>
      <c r="AY10688" s="191">
        <v>576</v>
      </c>
      <c r="AZ10688" s="191">
        <v>110</v>
      </c>
      <c r="BA10688" s="191">
        <v>4</v>
      </c>
      <c r="BB10688" s="191">
        <v>0</v>
      </c>
    </row>
    <row r="10689" spans="48:54" x14ac:dyDescent="0.2">
      <c r="AV10689" s="191" t="str">
        <f t="shared" si="170"/>
        <v>582_RS_110_4_202425</v>
      </c>
      <c r="AW10689" s="191" t="s">
        <v>92</v>
      </c>
      <c r="AX10689" s="18">
        <v>202425</v>
      </c>
      <c r="AY10689" s="191">
        <v>582</v>
      </c>
      <c r="AZ10689" s="191">
        <v>110</v>
      </c>
      <c r="BA10689" s="191">
        <v>4</v>
      </c>
      <c r="BB10689" s="191">
        <v>0</v>
      </c>
    </row>
    <row r="10690" spans="48:54" x14ac:dyDescent="0.2">
      <c r="AV10690" s="191" t="str">
        <f t="shared" si="170"/>
        <v>584_RS_110_4_202425</v>
      </c>
      <c r="AW10690" s="191" t="s">
        <v>92</v>
      </c>
      <c r="AX10690" s="18">
        <v>202425</v>
      </c>
      <c r="AY10690" s="191">
        <v>584</v>
      </c>
      <c r="AZ10690" s="191">
        <v>110</v>
      </c>
      <c r="BA10690" s="191">
        <v>4</v>
      </c>
      <c r="BB10690" s="191">
        <v>0</v>
      </c>
    </row>
    <row r="10691" spans="48:54" x14ac:dyDescent="0.2">
      <c r="AV10691" s="191" t="str">
        <f t="shared" si="170"/>
        <v>586_RS_110_4_202425</v>
      </c>
      <c r="AW10691" s="191" t="s">
        <v>92</v>
      </c>
      <c r="AX10691" s="18">
        <v>202425</v>
      </c>
      <c r="AY10691" s="191">
        <v>586</v>
      </c>
      <c r="AZ10691" s="191">
        <v>110</v>
      </c>
      <c r="BA10691" s="191">
        <v>4</v>
      </c>
      <c r="BB10691" s="191">
        <v>0</v>
      </c>
    </row>
    <row r="10692" spans="48:54" x14ac:dyDescent="0.2">
      <c r="AV10692" s="191" t="str">
        <f t="shared" ref="AV10692:AV10755" si="171">AY10692&amp;"_"&amp;AW10692&amp;"_"&amp;AZ10692&amp;"_"&amp;BA10692&amp;"_"&amp;AX10692</f>
        <v>512_RS_111_4_202425</v>
      </c>
      <c r="AW10692" s="191" t="s">
        <v>92</v>
      </c>
      <c r="AX10692" s="18">
        <v>202425</v>
      </c>
      <c r="AY10692" s="191">
        <v>512</v>
      </c>
      <c r="AZ10692" s="191">
        <v>111</v>
      </c>
      <c r="BA10692" s="191">
        <v>4</v>
      </c>
      <c r="BB10692" s="191">
        <v>0</v>
      </c>
    </row>
    <row r="10693" spans="48:54" x14ac:dyDescent="0.2">
      <c r="AV10693" s="191" t="str">
        <f t="shared" si="171"/>
        <v>514_RS_111_4_202425</v>
      </c>
      <c r="AW10693" s="191" t="s">
        <v>92</v>
      </c>
      <c r="AX10693" s="18">
        <v>202425</v>
      </c>
      <c r="AY10693" s="191">
        <v>514</v>
      </c>
      <c r="AZ10693" s="191">
        <v>111</v>
      </c>
      <c r="BA10693" s="191">
        <v>4</v>
      </c>
      <c r="BB10693" s="191">
        <v>0</v>
      </c>
    </row>
    <row r="10694" spans="48:54" x14ac:dyDescent="0.2">
      <c r="AV10694" s="191" t="str">
        <f t="shared" si="171"/>
        <v>516_RS_111_4_202425</v>
      </c>
      <c r="AW10694" s="191" t="s">
        <v>92</v>
      </c>
      <c r="AX10694" s="18">
        <v>202425</v>
      </c>
      <c r="AY10694" s="191">
        <v>516</v>
      </c>
      <c r="AZ10694" s="191">
        <v>111</v>
      </c>
      <c r="BA10694" s="191">
        <v>4</v>
      </c>
      <c r="BB10694" s="191">
        <v>0</v>
      </c>
    </row>
    <row r="10695" spans="48:54" x14ac:dyDescent="0.2">
      <c r="AV10695" s="191" t="str">
        <f t="shared" si="171"/>
        <v>518_RS_111_4_202425</v>
      </c>
      <c r="AW10695" s="191" t="s">
        <v>92</v>
      </c>
      <c r="AX10695" s="18">
        <v>202425</v>
      </c>
      <c r="AY10695" s="191">
        <v>518</v>
      </c>
      <c r="AZ10695" s="191">
        <v>111</v>
      </c>
      <c r="BA10695" s="191">
        <v>4</v>
      </c>
      <c r="BB10695" s="191">
        <v>0</v>
      </c>
    </row>
    <row r="10696" spans="48:54" x14ac:dyDescent="0.2">
      <c r="AV10696" s="191" t="str">
        <f t="shared" si="171"/>
        <v>520_RS_111_4_202425</v>
      </c>
      <c r="AW10696" s="191" t="s">
        <v>92</v>
      </c>
      <c r="AX10696" s="18">
        <v>202425</v>
      </c>
      <c r="AY10696" s="191">
        <v>520</v>
      </c>
      <c r="AZ10696" s="191">
        <v>111</v>
      </c>
      <c r="BA10696" s="191">
        <v>4</v>
      </c>
      <c r="BB10696" s="191">
        <v>0</v>
      </c>
    </row>
    <row r="10697" spans="48:54" x14ac:dyDescent="0.2">
      <c r="AV10697" s="191" t="str">
        <f t="shared" si="171"/>
        <v>522_RS_111_4_202425</v>
      </c>
      <c r="AW10697" s="191" t="s">
        <v>92</v>
      </c>
      <c r="AX10697" s="18">
        <v>202425</v>
      </c>
      <c r="AY10697" s="191">
        <v>522</v>
      </c>
      <c r="AZ10697" s="191">
        <v>111</v>
      </c>
      <c r="BA10697" s="191">
        <v>4</v>
      </c>
      <c r="BB10697" s="191">
        <v>0</v>
      </c>
    </row>
    <row r="10698" spans="48:54" x14ac:dyDescent="0.2">
      <c r="AV10698" s="191" t="str">
        <f t="shared" si="171"/>
        <v>524_RS_111_4_202425</v>
      </c>
      <c r="AW10698" s="191" t="s">
        <v>92</v>
      </c>
      <c r="AX10698" s="18">
        <v>202425</v>
      </c>
      <c r="AY10698" s="191">
        <v>524</v>
      </c>
      <c r="AZ10698" s="191">
        <v>111</v>
      </c>
      <c r="BA10698" s="191">
        <v>4</v>
      </c>
      <c r="BB10698" s="191">
        <v>0</v>
      </c>
    </row>
    <row r="10699" spans="48:54" x14ac:dyDescent="0.2">
      <c r="AV10699" s="191" t="str">
        <f t="shared" si="171"/>
        <v>526_RS_111_4_202425</v>
      </c>
      <c r="AW10699" s="191" t="s">
        <v>92</v>
      </c>
      <c r="AX10699" s="18">
        <v>202425</v>
      </c>
      <c r="AY10699" s="191">
        <v>526</v>
      </c>
      <c r="AZ10699" s="191">
        <v>111</v>
      </c>
      <c r="BA10699" s="191">
        <v>4</v>
      </c>
      <c r="BB10699" s="191">
        <v>0</v>
      </c>
    </row>
    <row r="10700" spans="48:54" x14ac:dyDescent="0.2">
      <c r="AV10700" s="191" t="str">
        <f t="shared" si="171"/>
        <v>528_RS_111_4_202425</v>
      </c>
      <c r="AW10700" s="191" t="s">
        <v>92</v>
      </c>
      <c r="AX10700" s="18">
        <v>202425</v>
      </c>
      <c r="AY10700" s="191">
        <v>528</v>
      </c>
      <c r="AZ10700" s="191">
        <v>111</v>
      </c>
      <c r="BA10700" s="191">
        <v>4</v>
      </c>
      <c r="BB10700" s="191">
        <v>0</v>
      </c>
    </row>
    <row r="10701" spans="48:54" x14ac:dyDescent="0.2">
      <c r="AV10701" s="191" t="str">
        <f t="shared" si="171"/>
        <v>530_RS_111_4_202425</v>
      </c>
      <c r="AW10701" s="191" t="s">
        <v>92</v>
      </c>
      <c r="AX10701" s="18">
        <v>202425</v>
      </c>
      <c r="AY10701" s="191">
        <v>530</v>
      </c>
      <c r="AZ10701" s="191">
        <v>111</v>
      </c>
      <c r="BA10701" s="191">
        <v>4</v>
      </c>
      <c r="BB10701" s="191">
        <v>0</v>
      </c>
    </row>
    <row r="10702" spans="48:54" x14ac:dyDescent="0.2">
      <c r="AV10702" s="191" t="str">
        <f t="shared" si="171"/>
        <v>532_RS_111_4_202425</v>
      </c>
      <c r="AW10702" s="191" t="s">
        <v>92</v>
      </c>
      <c r="AX10702" s="18">
        <v>202425</v>
      </c>
      <c r="AY10702" s="191">
        <v>532</v>
      </c>
      <c r="AZ10702" s="191">
        <v>111</v>
      </c>
      <c r="BA10702" s="191">
        <v>4</v>
      </c>
      <c r="BB10702" s="191">
        <v>0</v>
      </c>
    </row>
    <row r="10703" spans="48:54" x14ac:dyDescent="0.2">
      <c r="AV10703" s="191" t="str">
        <f t="shared" si="171"/>
        <v>534_RS_111_4_202425</v>
      </c>
      <c r="AW10703" s="191" t="s">
        <v>92</v>
      </c>
      <c r="AX10703" s="18">
        <v>202425</v>
      </c>
      <c r="AY10703" s="191">
        <v>534</v>
      </c>
      <c r="AZ10703" s="191">
        <v>111</v>
      </c>
      <c r="BA10703" s="191">
        <v>4</v>
      </c>
      <c r="BB10703" s="191">
        <v>0</v>
      </c>
    </row>
    <row r="10704" spans="48:54" x14ac:dyDescent="0.2">
      <c r="AV10704" s="191" t="str">
        <f t="shared" si="171"/>
        <v>536_RS_111_4_202425</v>
      </c>
      <c r="AW10704" s="191" t="s">
        <v>92</v>
      </c>
      <c r="AX10704" s="18">
        <v>202425</v>
      </c>
      <c r="AY10704" s="191">
        <v>536</v>
      </c>
      <c r="AZ10704" s="191">
        <v>111</v>
      </c>
      <c r="BA10704" s="191">
        <v>4</v>
      </c>
      <c r="BB10704" s="191">
        <v>0</v>
      </c>
    </row>
    <row r="10705" spans="48:54" x14ac:dyDescent="0.2">
      <c r="AV10705" s="191" t="str">
        <f t="shared" si="171"/>
        <v>538_RS_111_4_202425</v>
      </c>
      <c r="AW10705" s="191" t="s">
        <v>92</v>
      </c>
      <c r="AX10705" s="18">
        <v>202425</v>
      </c>
      <c r="AY10705" s="191">
        <v>538</v>
      </c>
      <c r="AZ10705" s="191">
        <v>111</v>
      </c>
      <c r="BA10705" s="191">
        <v>4</v>
      </c>
      <c r="BB10705" s="191">
        <v>0</v>
      </c>
    </row>
    <row r="10706" spans="48:54" x14ac:dyDescent="0.2">
      <c r="AV10706" s="191" t="str">
        <f t="shared" si="171"/>
        <v>540_RS_111_4_202425</v>
      </c>
      <c r="AW10706" s="191" t="s">
        <v>92</v>
      </c>
      <c r="AX10706" s="18">
        <v>202425</v>
      </c>
      <c r="AY10706" s="191">
        <v>540</v>
      </c>
      <c r="AZ10706" s="191">
        <v>111</v>
      </c>
      <c r="BA10706" s="191">
        <v>4</v>
      </c>
      <c r="BB10706" s="191">
        <v>0</v>
      </c>
    </row>
    <row r="10707" spans="48:54" x14ac:dyDescent="0.2">
      <c r="AV10707" s="191" t="str">
        <f t="shared" si="171"/>
        <v>542_RS_111_4_202425</v>
      </c>
      <c r="AW10707" s="191" t="s">
        <v>92</v>
      </c>
      <c r="AX10707" s="18">
        <v>202425</v>
      </c>
      <c r="AY10707" s="191">
        <v>542</v>
      </c>
      <c r="AZ10707" s="191">
        <v>111</v>
      </c>
      <c r="BA10707" s="191">
        <v>4</v>
      </c>
      <c r="BB10707" s="191">
        <v>0</v>
      </c>
    </row>
    <row r="10708" spans="48:54" x14ac:dyDescent="0.2">
      <c r="AV10708" s="191" t="str">
        <f t="shared" si="171"/>
        <v>544_RS_111_4_202425</v>
      </c>
      <c r="AW10708" s="191" t="s">
        <v>92</v>
      </c>
      <c r="AX10708" s="18">
        <v>202425</v>
      </c>
      <c r="AY10708" s="191">
        <v>544</v>
      </c>
      <c r="AZ10708" s="191">
        <v>111</v>
      </c>
      <c r="BA10708" s="191">
        <v>4</v>
      </c>
      <c r="BB10708" s="191">
        <v>0</v>
      </c>
    </row>
    <row r="10709" spans="48:54" x14ac:dyDescent="0.2">
      <c r="AV10709" s="191" t="str">
        <f t="shared" si="171"/>
        <v>545_RS_111_4_202425</v>
      </c>
      <c r="AW10709" s="191" t="s">
        <v>92</v>
      </c>
      <c r="AX10709" s="18">
        <v>202425</v>
      </c>
      <c r="AY10709" s="191">
        <v>545</v>
      </c>
      <c r="AZ10709" s="191">
        <v>111</v>
      </c>
      <c r="BA10709" s="191">
        <v>4</v>
      </c>
      <c r="BB10709" s="191">
        <v>0</v>
      </c>
    </row>
    <row r="10710" spans="48:54" x14ac:dyDescent="0.2">
      <c r="AV10710" s="191" t="str">
        <f t="shared" si="171"/>
        <v>546_RS_111_4_202425</v>
      </c>
      <c r="AW10710" s="191" t="s">
        <v>92</v>
      </c>
      <c r="AX10710" s="18">
        <v>202425</v>
      </c>
      <c r="AY10710" s="191">
        <v>546</v>
      </c>
      <c r="AZ10710" s="191">
        <v>111</v>
      </c>
      <c r="BA10710" s="191">
        <v>4</v>
      </c>
      <c r="BB10710" s="191">
        <v>0</v>
      </c>
    </row>
    <row r="10711" spans="48:54" x14ac:dyDescent="0.2">
      <c r="AV10711" s="191" t="str">
        <f t="shared" si="171"/>
        <v>548_RS_111_4_202425</v>
      </c>
      <c r="AW10711" s="191" t="s">
        <v>92</v>
      </c>
      <c r="AX10711" s="18">
        <v>202425</v>
      </c>
      <c r="AY10711" s="191">
        <v>548</v>
      </c>
      <c r="AZ10711" s="191">
        <v>111</v>
      </c>
      <c r="BA10711" s="191">
        <v>4</v>
      </c>
      <c r="BB10711" s="191">
        <v>0</v>
      </c>
    </row>
    <row r="10712" spans="48:54" x14ac:dyDescent="0.2">
      <c r="AV10712" s="191" t="str">
        <f t="shared" si="171"/>
        <v>550_RS_111_4_202425</v>
      </c>
      <c r="AW10712" s="191" t="s">
        <v>92</v>
      </c>
      <c r="AX10712" s="18">
        <v>202425</v>
      </c>
      <c r="AY10712" s="191">
        <v>550</v>
      </c>
      <c r="AZ10712" s="191">
        <v>111</v>
      </c>
      <c r="BA10712" s="191">
        <v>4</v>
      </c>
      <c r="BB10712" s="191">
        <v>0</v>
      </c>
    </row>
    <row r="10713" spans="48:54" x14ac:dyDescent="0.2">
      <c r="AV10713" s="191" t="str">
        <f t="shared" si="171"/>
        <v>552_RS_111_4_202425</v>
      </c>
      <c r="AW10713" s="191" t="s">
        <v>92</v>
      </c>
      <c r="AX10713" s="18">
        <v>202425</v>
      </c>
      <c r="AY10713" s="191">
        <v>552</v>
      </c>
      <c r="AZ10713" s="191">
        <v>111</v>
      </c>
      <c r="BA10713" s="191">
        <v>4</v>
      </c>
      <c r="BB10713" s="191">
        <v>0</v>
      </c>
    </row>
    <row r="10714" spans="48:54" x14ac:dyDescent="0.2">
      <c r="AV10714" s="191" t="str">
        <f t="shared" si="171"/>
        <v>562_RS_111_4_202425</v>
      </c>
      <c r="AW10714" s="191" t="s">
        <v>92</v>
      </c>
      <c r="AX10714" s="18">
        <v>202425</v>
      </c>
      <c r="AY10714" s="191">
        <v>562</v>
      </c>
      <c r="AZ10714" s="191">
        <v>111</v>
      </c>
      <c r="BA10714" s="191">
        <v>4</v>
      </c>
      <c r="BB10714" s="191">
        <v>0</v>
      </c>
    </row>
    <row r="10715" spans="48:54" x14ac:dyDescent="0.2">
      <c r="AV10715" s="191" t="str">
        <f t="shared" si="171"/>
        <v>564_RS_111_4_202425</v>
      </c>
      <c r="AW10715" s="191" t="s">
        <v>92</v>
      </c>
      <c r="AX10715" s="18">
        <v>202425</v>
      </c>
      <c r="AY10715" s="191">
        <v>564</v>
      </c>
      <c r="AZ10715" s="191">
        <v>111</v>
      </c>
      <c r="BA10715" s="191">
        <v>4</v>
      </c>
      <c r="BB10715" s="191">
        <v>0</v>
      </c>
    </row>
    <row r="10716" spans="48:54" x14ac:dyDescent="0.2">
      <c r="AV10716" s="191" t="str">
        <f t="shared" si="171"/>
        <v>566_RS_111_4_202425</v>
      </c>
      <c r="AW10716" s="191" t="s">
        <v>92</v>
      </c>
      <c r="AX10716" s="18">
        <v>202425</v>
      </c>
      <c r="AY10716" s="191">
        <v>566</v>
      </c>
      <c r="AZ10716" s="191">
        <v>111</v>
      </c>
      <c r="BA10716" s="191">
        <v>4</v>
      </c>
      <c r="BB10716" s="191">
        <v>0</v>
      </c>
    </row>
    <row r="10717" spans="48:54" x14ac:dyDescent="0.2">
      <c r="AV10717" s="191" t="str">
        <f t="shared" si="171"/>
        <v>568_RS_111_4_202425</v>
      </c>
      <c r="AW10717" s="191" t="s">
        <v>92</v>
      </c>
      <c r="AX10717" s="18">
        <v>202425</v>
      </c>
      <c r="AY10717" s="191">
        <v>568</v>
      </c>
      <c r="AZ10717" s="191">
        <v>111</v>
      </c>
      <c r="BA10717" s="191">
        <v>4</v>
      </c>
      <c r="BB10717" s="191">
        <v>0</v>
      </c>
    </row>
    <row r="10718" spans="48:54" x14ac:dyDescent="0.2">
      <c r="AV10718" s="191" t="str">
        <f t="shared" si="171"/>
        <v>572_RS_111_4_202425</v>
      </c>
      <c r="AW10718" s="191" t="s">
        <v>92</v>
      </c>
      <c r="AX10718" s="18">
        <v>202425</v>
      </c>
      <c r="AY10718" s="191">
        <v>572</v>
      </c>
      <c r="AZ10718" s="191">
        <v>111</v>
      </c>
      <c r="BA10718" s="191">
        <v>4</v>
      </c>
      <c r="BB10718" s="191">
        <v>0</v>
      </c>
    </row>
    <row r="10719" spans="48:54" x14ac:dyDescent="0.2">
      <c r="AV10719" s="191" t="str">
        <f t="shared" si="171"/>
        <v>574_RS_111_4_202425</v>
      </c>
      <c r="AW10719" s="191" t="s">
        <v>92</v>
      </c>
      <c r="AX10719" s="18">
        <v>202425</v>
      </c>
      <c r="AY10719" s="191">
        <v>574</v>
      </c>
      <c r="AZ10719" s="191">
        <v>111</v>
      </c>
      <c r="BA10719" s="191">
        <v>4</v>
      </c>
      <c r="BB10719" s="191">
        <v>0</v>
      </c>
    </row>
    <row r="10720" spans="48:54" x14ac:dyDescent="0.2">
      <c r="AV10720" s="191" t="str">
        <f t="shared" si="171"/>
        <v>576_RS_111_4_202425</v>
      </c>
      <c r="AW10720" s="191" t="s">
        <v>92</v>
      </c>
      <c r="AX10720" s="18">
        <v>202425</v>
      </c>
      <c r="AY10720" s="191">
        <v>576</v>
      </c>
      <c r="AZ10720" s="191">
        <v>111</v>
      </c>
      <c r="BA10720" s="191">
        <v>4</v>
      </c>
      <c r="BB10720" s="191">
        <v>0</v>
      </c>
    </row>
    <row r="10721" spans="48:54" x14ac:dyDescent="0.2">
      <c r="AV10721" s="191" t="str">
        <f t="shared" si="171"/>
        <v>582_RS_111_4_202425</v>
      </c>
      <c r="AW10721" s="191" t="s">
        <v>92</v>
      </c>
      <c r="AX10721" s="18">
        <v>202425</v>
      </c>
      <c r="AY10721" s="191">
        <v>582</v>
      </c>
      <c r="AZ10721" s="191">
        <v>111</v>
      </c>
      <c r="BA10721" s="191">
        <v>4</v>
      </c>
      <c r="BB10721" s="191">
        <v>0</v>
      </c>
    </row>
    <row r="10722" spans="48:54" x14ac:dyDescent="0.2">
      <c r="AV10722" s="191" t="str">
        <f t="shared" si="171"/>
        <v>584_RS_111_4_202425</v>
      </c>
      <c r="AW10722" s="191" t="s">
        <v>92</v>
      </c>
      <c r="AX10722" s="18">
        <v>202425</v>
      </c>
      <c r="AY10722" s="191">
        <v>584</v>
      </c>
      <c r="AZ10722" s="191">
        <v>111</v>
      </c>
      <c r="BA10722" s="191">
        <v>4</v>
      </c>
      <c r="BB10722" s="191">
        <v>0</v>
      </c>
    </row>
    <row r="10723" spans="48:54" x14ac:dyDescent="0.2">
      <c r="AV10723" s="191" t="str">
        <f t="shared" si="171"/>
        <v>586_RS_111_4_202425</v>
      </c>
      <c r="AW10723" s="191" t="s">
        <v>92</v>
      </c>
      <c r="AX10723" s="18">
        <v>202425</v>
      </c>
      <c r="AY10723" s="191">
        <v>586</v>
      </c>
      <c r="AZ10723" s="191">
        <v>111</v>
      </c>
      <c r="BA10723" s="191">
        <v>4</v>
      </c>
      <c r="BB10723" s="191">
        <v>0</v>
      </c>
    </row>
    <row r="10724" spans="48:54" x14ac:dyDescent="0.2">
      <c r="AV10724" s="191" t="str">
        <f t="shared" si="171"/>
        <v>512_RS_112_4_202425</v>
      </c>
      <c r="AW10724" s="191" t="s">
        <v>92</v>
      </c>
      <c r="AX10724" s="18">
        <v>202425</v>
      </c>
      <c r="AY10724" s="191">
        <v>512</v>
      </c>
      <c r="AZ10724" s="191">
        <v>112</v>
      </c>
      <c r="BA10724" s="191">
        <v>4</v>
      </c>
      <c r="BB10724" s="191">
        <v>0</v>
      </c>
    </row>
    <row r="10725" spans="48:54" x14ac:dyDescent="0.2">
      <c r="AV10725" s="191" t="str">
        <f t="shared" si="171"/>
        <v>514_RS_112_4_202425</v>
      </c>
      <c r="AW10725" s="191" t="s">
        <v>92</v>
      </c>
      <c r="AX10725" s="18">
        <v>202425</v>
      </c>
      <c r="AY10725" s="191">
        <v>514</v>
      </c>
      <c r="AZ10725" s="191">
        <v>112</v>
      </c>
      <c r="BA10725" s="191">
        <v>4</v>
      </c>
      <c r="BB10725" s="191">
        <v>0</v>
      </c>
    </row>
    <row r="10726" spans="48:54" x14ac:dyDescent="0.2">
      <c r="AV10726" s="191" t="str">
        <f t="shared" si="171"/>
        <v>516_RS_112_4_202425</v>
      </c>
      <c r="AW10726" s="191" t="s">
        <v>92</v>
      </c>
      <c r="AX10726" s="18">
        <v>202425</v>
      </c>
      <c r="AY10726" s="191">
        <v>516</v>
      </c>
      <c r="AZ10726" s="191">
        <v>112</v>
      </c>
      <c r="BA10726" s="191">
        <v>4</v>
      </c>
      <c r="BB10726" s="191">
        <v>0</v>
      </c>
    </row>
    <row r="10727" spans="48:54" x14ac:dyDescent="0.2">
      <c r="AV10727" s="191" t="str">
        <f t="shared" si="171"/>
        <v>518_RS_112_4_202425</v>
      </c>
      <c r="AW10727" s="191" t="s">
        <v>92</v>
      </c>
      <c r="AX10727" s="18">
        <v>202425</v>
      </c>
      <c r="AY10727" s="191">
        <v>518</v>
      </c>
      <c r="AZ10727" s="191">
        <v>112</v>
      </c>
      <c r="BA10727" s="191">
        <v>4</v>
      </c>
      <c r="BB10727" s="191">
        <v>0</v>
      </c>
    </row>
    <row r="10728" spans="48:54" x14ac:dyDescent="0.2">
      <c r="AV10728" s="191" t="str">
        <f t="shared" si="171"/>
        <v>520_RS_112_4_202425</v>
      </c>
      <c r="AW10728" s="191" t="s">
        <v>92</v>
      </c>
      <c r="AX10728" s="18">
        <v>202425</v>
      </c>
      <c r="AY10728" s="191">
        <v>520</v>
      </c>
      <c r="AZ10728" s="191">
        <v>112</v>
      </c>
      <c r="BA10728" s="191">
        <v>4</v>
      </c>
      <c r="BB10728" s="191">
        <v>0</v>
      </c>
    </row>
    <row r="10729" spans="48:54" x14ac:dyDescent="0.2">
      <c r="AV10729" s="191" t="str">
        <f t="shared" si="171"/>
        <v>522_RS_112_4_202425</v>
      </c>
      <c r="AW10729" s="191" t="s">
        <v>92</v>
      </c>
      <c r="AX10729" s="18">
        <v>202425</v>
      </c>
      <c r="AY10729" s="191">
        <v>522</v>
      </c>
      <c r="AZ10729" s="191">
        <v>112</v>
      </c>
      <c r="BA10729" s="191">
        <v>4</v>
      </c>
      <c r="BB10729" s="191">
        <v>0</v>
      </c>
    </row>
    <row r="10730" spans="48:54" x14ac:dyDescent="0.2">
      <c r="AV10730" s="191" t="str">
        <f t="shared" si="171"/>
        <v>524_RS_112_4_202425</v>
      </c>
      <c r="AW10730" s="191" t="s">
        <v>92</v>
      </c>
      <c r="AX10730" s="18">
        <v>202425</v>
      </c>
      <c r="AY10730" s="191">
        <v>524</v>
      </c>
      <c r="AZ10730" s="191">
        <v>112</v>
      </c>
      <c r="BA10730" s="191">
        <v>4</v>
      </c>
      <c r="BB10730" s="191">
        <v>0</v>
      </c>
    </row>
    <row r="10731" spans="48:54" x14ac:dyDescent="0.2">
      <c r="AV10731" s="191" t="str">
        <f t="shared" si="171"/>
        <v>526_RS_112_4_202425</v>
      </c>
      <c r="AW10731" s="191" t="s">
        <v>92</v>
      </c>
      <c r="AX10731" s="18">
        <v>202425</v>
      </c>
      <c r="AY10731" s="191">
        <v>526</v>
      </c>
      <c r="AZ10731" s="191">
        <v>112</v>
      </c>
      <c r="BA10731" s="191">
        <v>4</v>
      </c>
      <c r="BB10731" s="191">
        <v>0</v>
      </c>
    </row>
    <row r="10732" spans="48:54" x14ac:dyDescent="0.2">
      <c r="AV10732" s="191" t="str">
        <f t="shared" si="171"/>
        <v>528_RS_112_4_202425</v>
      </c>
      <c r="AW10732" s="191" t="s">
        <v>92</v>
      </c>
      <c r="AX10732" s="18">
        <v>202425</v>
      </c>
      <c r="AY10732" s="191">
        <v>528</v>
      </c>
      <c r="AZ10732" s="191">
        <v>112</v>
      </c>
      <c r="BA10732" s="191">
        <v>4</v>
      </c>
      <c r="BB10732" s="191">
        <v>0</v>
      </c>
    </row>
    <row r="10733" spans="48:54" x14ac:dyDescent="0.2">
      <c r="AV10733" s="191" t="str">
        <f t="shared" si="171"/>
        <v>530_RS_112_4_202425</v>
      </c>
      <c r="AW10733" s="191" t="s">
        <v>92</v>
      </c>
      <c r="AX10733" s="18">
        <v>202425</v>
      </c>
      <c r="AY10733" s="191">
        <v>530</v>
      </c>
      <c r="AZ10733" s="191">
        <v>112</v>
      </c>
      <c r="BA10733" s="191">
        <v>4</v>
      </c>
      <c r="BB10733" s="191">
        <v>0</v>
      </c>
    </row>
    <row r="10734" spans="48:54" x14ac:dyDescent="0.2">
      <c r="AV10734" s="191" t="str">
        <f t="shared" si="171"/>
        <v>532_RS_112_4_202425</v>
      </c>
      <c r="AW10734" s="191" t="s">
        <v>92</v>
      </c>
      <c r="AX10734" s="18">
        <v>202425</v>
      </c>
      <c r="AY10734" s="191">
        <v>532</v>
      </c>
      <c r="AZ10734" s="191">
        <v>112</v>
      </c>
      <c r="BA10734" s="191">
        <v>4</v>
      </c>
      <c r="BB10734" s="191">
        <v>0</v>
      </c>
    </row>
    <row r="10735" spans="48:54" x14ac:dyDescent="0.2">
      <c r="AV10735" s="191" t="str">
        <f t="shared" si="171"/>
        <v>534_RS_112_4_202425</v>
      </c>
      <c r="AW10735" s="191" t="s">
        <v>92</v>
      </c>
      <c r="AX10735" s="18">
        <v>202425</v>
      </c>
      <c r="AY10735" s="191">
        <v>534</v>
      </c>
      <c r="AZ10735" s="191">
        <v>112</v>
      </c>
      <c r="BA10735" s="191">
        <v>4</v>
      </c>
      <c r="BB10735" s="191">
        <v>0</v>
      </c>
    </row>
    <row r="10736" spans="48:54" x14ac:dyDescent="0.2">
      <c r="AV10736" s="191" t="str">
        <f t="shared" si="171"/>
        <v>536_RS_112_4_202425</v>
      </c>
      <c r="AW10736" s="191" t="s">
        <v>92</v>
      </c>
      <c r="AX10736" s="18">
        <v>202425</v>
      </c>
      <c r="AY10736" s="191">
        <v>536</v>
      </c>
      <c r="AZ10736" s="191">
        <v>112</v>
      </c>
      <c r="BA10736" s="191">
        <v>4</v>
      </c>
      <c r="BB10736" s="191">
        <v>0</v>
      </c>
    </row>
    <row r="10737" spans="48:54" x14ac:dyDescent="0.2">
      <c r="AV10737" s="191" t="str">
        <f t="shared" si="171"/>
        <v>538_RS_112_4_202425</v>
      </c>
      <c r="AW10737" s="191" t="s">
        <v>92</v>
      </c>
      <c r="AX10737" s="18">
        <v>202425</v>
      </c>
      <c r="AY10737" s="191">
        <v>538</v>
      </c>
      <c r="AZ10737" s="191">
        <v>112</v>
      </c>
      <c r="BA10737" s="191">
        <v>4</v>
      </c>
      <c r="BB10737" s="191">
        <v>0</v>
      </c>
    </row>
    <row r="10738" spans="48:54" x14ac:dyDescent="0.2">
      <c r="AV10738" s="191" t="str">
        <f t="shared" si="171"/>
        <v>540_RS_112_4_202425</v>
      </c>
      <c r="AW10738" s="191" t="s">
        <v>92</v>
      </c>
      <c r="AX10738" s="18">
        <v>202425</v>
      </c>
      <c r="AY10738" s="191">
        <v>540</v>
      </c>
      <c r="AZ10738" s="191">
        <v>112</v>
      </c>
      <c r="BA10738" s="191">
        <v>4</v>
      </c>
      <c r="BB10738" s="191">
        <v>0</v>
      </c>
    </row>
    <row r="10739" spans="48:54" x14ac:dyDescent="0.2">
      <c r="AV10739" s="191" t="str">
        <f t="shared" si="171"/>
        <v>542_RS_112_4_202425</v>
      </c>
      <c r="AW10739" s="191" t="s">
        <v>92</v>
      </c>
      <c r="AX10739" s="18">
        <v>202425</v>
      </c>
      <c r="AY10739" s="191">
        <v>542</v>
      </c>
      <c r="AZ10739" s="191">
        <v>112</v>
      </c>
      <c r="BA10739" s="191">
        <v>4</v>
      </c>
      <c r="BB10739" s="191">
        <v>0</v>
      </c>
    </row>
    <row r="10740" spans="48:54" x14ac:dyDescent="0.2">
      <c r="AV10740" s="191" t="str">
        <f t="shared" si="171"/>
        <v>544_RS_112_4_202425</v>
      </c>
      <c r="AW10740" s="191" t="s">
        <v>92</v>
      </c>
      <c r="AX10740" s="18">
        <v>202425</v>
      </c>
      <c r="AY10740" s="191">
        <v>544</v>
      </c>
      <c r="AZ10740" s="191">
        <v>112</v>
      </c>
      <c r="BA10740" s="191">
        <v>4</v>
      </c>
      <c r="BB10740" s="191">
        <v>0</v>
      </c>
    </row>
    <row r="10741" spans="48:54" x14ac:dyDescent="0.2">
      <c r="AV10741" s="191" t="str">
        <f t="shared" si="171"/>
        <v>545_RS_112_4_202425</v>
      </c>
      <c r="AW10741" s="191" t="s">
        <v>92</v>
      </c>
      <c r="AX10741" s="18">
        <v>202425</v>
      </c>
      <c r="AY10741" s="191">
        <v>545</v>
      </c>
      <c r="AZ10741" s="191">
        <v>112</v>
      </c>
      <c r="BA10741" s="191">
        <v>4</v>
      </c>
      <c r="BB10741" s="191">
        <v>0</v>
      </c>
    </row>
    <row r="10742" spans="48:54" x14ac:dyDescent="0.2">
      <c r="AV10742" s="191" t="str">
        <f t="shared" si="171"/>
        <v>546_RS_112_4_202425</v>
      </c>
      <c r="AW10742" s="191" t="s">
        <v>92</v>
      </c>
      <c r="AX10742" s="18">
        <v>202425</v>
      </c>
      <c r="AY10742" s="191">
        <v>546</v>
      </c>
      <c r="AZ10742" s="191">
        <v>112</v>
      </c>
      <c r="BA10742" s="191">
        <v>4</v>
      </c>
      <c r="BB10742" s="191">
        <v>0</v>
      </c>
    </row>
    <row r="10743" spans="48:54" x14ac:dyDescent="0.2">
      <c r="AV10743" s="191" t="str">
        <f t="shared" si="171"/>
        <v>548_RS_112_4_202425</v>
      </c>
      <c r="AW10743" s="191" t="s">
        <v>92</v>
      </c>
      <c r="AX10743" s="18">
        <v>202425</v>
      </c>
      <c r="AY10743" s="191">
        <v>548</v>
      </c>
      <c r="AZ10743" s="191">
        <v>112</v>
      </c>
      <c r="BA10743" s="191">
        <v>4</v>
      </c>
      <c r="BB10743" s="191">
        <v>0</v>
      </c>
    </row>
    <row r="10744" spans="48:54" x14ac:dyDescent="0.2">
      <c r="AV10744" s="191" t="str">
        <f t="shared" si="171"/>
        <v>550_RS_112_4_202425</v>
      </c>
      <c r="AW10744" s="191" t="s">
        <v>92</v>
      </c>
      <c r="AX10744" s="18">
        <v>202425</v>
      </c>
      <c r="AY10744" s="191">
        <v>550</v>
      </c>
      <c r="AZ10744" s="191">
        <v>112</v>
      </c>
      <c r="BA10744" s="191">
        <v>4</v>
      </c>
      <c r="BB10744" s="191">
        <v>0</v>
      </c>
    </row>
    <row r="10745" spans="48:54" x14ac:dyDescent="0.2">
      <c r="AV10745" s="191" t="str">
        <f t="shared" si="171"/>
        <v>552_RS_112_4_202425</v>
      </c>
      <c r="AW10745" s="191" t="s">
        <v>92</v>
      </c>
      <c r="AX10745" s="18">
        <v>202425</v>
      </c>
      <c r="AY10745" s="191">
        <v>552</v>
      </c>
      <c r="AZ10745" s="191">
        <v>112</v>
      </c>
      <c r="BA10745" s="191">
        <v>4</v>
      </c>
      <c r="BB10745" s="191">
        <v>0</v>
      </c>
    </row>
    <row r="10746" spans="48:54" x14ac:dyDescent="0.2">
      <c r="AV10746" s="191" t="str">
        <f t="shared" si="171"/>
        <v>562_RS_112_4_202425</v>
      </c>
      <c r="AW10746" s="191" t="s">
        <v>92</v>
      </c>
      <c r="AX10746" s="18">
        <v>202425</v>
      </c>
      <c r="AY10746" s="191">
        <v>562</v>
      </c>
      <c r="AZ10746" s="191">
        <v>112</v>
      </c>
      <c r="BA10746" s="191">
        <v>4</v>
      </c>
      <c r="BB10746" s="191">
        <v>0</v>
      </c>
    </row>
    <row r="10747" spans="48:54" x14ac:dyDescent="0.2">
      <c r="AV10747" s="191" t="str">
        <f t="shared" si="171"/>
        <v>564_RS_112_4_202425</v>
      </c>
      <c r="AW10747" s="191" t="s">
        <v>92</v>
      </c>
      <c r="AX10747" s="18">
        <v>202425</v>
      </c>
      <c r="AY10747" s="191">
        <v>564</v>
      </c>
      <c r="AZ10747" s="191">
        <v>112</v>
      </c>
      <c r="BA10747" s="191">
        <v>4</v>
      </c>
      <c r="BB10747" s="191">
        <v>0</v>
      </c>
    </row>
    <row r="10748" spans="48:54" x14ac:dyDescent="0.2">
      <c r="AV10748" s="191" t="str">
        <f t="shared" si="171"/>
        <v>566_RS_112_4_202425</v>
      </c>
      <c r="AW10748" s="191" t="s">
        <v>92</v>
      </c>
      <c r="AX10748" s="18">
        <v>202425</v>
      </c>
      <c r="AY10748" s="191">
        <v>566</v>
      </c>
      <c r="AZ10748" s="191">
        <v>112</v>
      </c>
      <c r="BA10748" s="191">
        <v>4</v>
      </c>
      <c r="BB10748" s="191">
        <v>0</v>
      </c>
    </row>
    <row r="10749" spans="48:54" x14ac:dyDescent="0.2">
      <c r="AV10749" s="191" t="str">
        <f t="shared" si="171"/>
        <v>568_RS_112_4_202425</v>
      </c>
      <c r="AW10749" s="191" t="s">
        <v>92</v>
      </c>
      <c r="AX10749" s="18">
        <v>202425</v>
      </c>
      <c r="AY10749" s="191">
        <v>568</v>
      </c>
      <c r="AZ10749" s="191">
        <v>112</v>
      </c>
      <c r="BA10749" s="191">
        <v>4</v>
      </c>
      <c r="BB10749" s="191">
        <v>0</v>
      </c>
    </row>
    <row r="10750" spans="48:54" x14ac:dyDescent="0.2">
      <c r="AV10750" s="191" t="str">
        <f t="shared" si="171"/>
        <v>572_RS_112_4_202425</v>
      </c>
      <c r="AW10750" s="191" t="s">
        <v>92</v>
      </c>
      <c r="AX10750" s="18">
        <v>202425</v>
      </c>
      <c r="AY10750" s="191">
        <v>572</v>
      </c>
      <c r="AZ10750" s="191">
        <v>112</v>
      </c>
      <c r="BA10750" s="191">
        <v>4</v>
      </c>
      <c r="BB10750" s="191">
        <v>0</v>
      </c>
    </row>
    <row r="10751" spans="48:54" x14ac:dyDescent="0.2">
      <c r="AV10751" s="191" t="str">
        <f t="shared" si="171"/>
        <v>574_RS_112_4_202425</v>
      </c>
      <c r="AW10751" s="191" t="s">
        <v>92</v>
      </c>
      <c r="AX10751" s="18">
        <v>202425</v>
      </c>
      <c r="AY10751" s="191">
        <v>574</v>
      </c>
      <c r="AZ10751" s="191">
        <v>112</v>
      </c>
      <c r="BA10751" s="191">
        <v>4</v>
      </c>
      <c r="BB10751" s="191">
        <v>0</v>
      </c>
    </row>
    <row r="10752" spans="48:54" x14ac:dyDescent="0.2">
      <c r="AV10752" s="191" t="str">
        <f t="shared" si="171"/>
        <v>576_RS_112_4_202425</v>
      </c>
      <c r="AW10752" s="191" t="s">
        <v>92</v>
      </c>
      <c r="AX10752" s="18">
        <v>202425</v>
      </c>
      <c r="AY10752" s="191">
        <v>576</v>
      </c>
      <c r="AZ10752" s="191">
        <v>112</v>
      </c>
      <c r="BA10752" s="191">
        <v>4</v>
      </c>
      <c r="BB10752" s="191">
        <v>0</v>
      </c>
    </row>
    <row r="10753" spans="48:54" x14ac:dyDescent="0.2">
      <c r="AV10753" s="191" t="str">
        <f t="shared" si="171"/>
        <v>582_RS_112_4_202425</v>
      </c>
      <c r="AW10753" s="191" t="s">
        <v>92</v>
      </c>
      <c r="AX10753" s="18">
        <v>202425</v>
      </c>
      <c r="AY10753" s="191">
        <v>582</v>
      </c>
      <c r="AZ10753" s="191">
        <v>112</v>
      </c>
      <c r="BA10753" s="191">
        <v>4</v>
      </c>
      <c r="BB10753" s="191">
        <v>0</v>
      </c>
    </row>
    <row r="10754" spans="48:54" x14ac:dyDescent="0.2">
      <c r="AV10754" s="191" t="str">
        <f t="shared" si="171"/>
        <v>584_RS_112_4_202425</v>
      </c>
      <c r="AW10754" s="191" t="s">
        <v>92</v>
      </c>
      <c r="AX10754" s="18">
        <v>202425</v>
      </c>
      <c r="AY10754" s="191">
        <v>584</v>
      </c>
      <c r="AZ10754" s="191">
        <v>112</v>
      </c>
      <c r="BA10754" s="191">
        <v>4</v>
      </c>
      <c r="BB10754" s="191">
        <v>0</v>
      </c>
    </row>
    <row r="10755" spans="48:54" x14ac:dyDescent="0.2">
      <c r="AV10755" s="191" t="str">
        <f t="shared" si="171"/>
        <v>586_RS_112_4_202425</v>
      </c>
      <c r="AW10755" s="191" t="s">
        <v>92</v>
      </c>
      <c r="AX10755" s="18">
        <v>202425</v>
      </c>
      <c r="AY10755" s="191">
        <v>586</v>
      </c>
      <c r="AZ10755" s="191">
        <v>112</v>
      </c>
      <c r="BA10755" s="191">
        <v>4</v>
      </c>
      <c r="BB10755" s="191">
        <v>0</v>
      </c>
    </row>
    <row r="10756" spans="48:54" x14ac:dyDescent="0.2">
      <c r="AV10756" s="191" t="str">
        <f t="shared" ref="AV10756:AV10819" si="172">AY10756&amp;"_"&amp;AW10756&amp;"_"&amp;AZ10756&amp;"_"&amp;BA10756&amp;"_"&amp;AX10756</f>
        <v>512_RS_113.5_4_202425</v>
      </c>
      <c r="AW10756" s="191" t="s">
        <v>92</v>
      </c>
      <c r="AX10756" s="18">
        <v>202425</v>
      </c>
      <c r="AY10756" s="191">
        <v>512</v>
      </c>
      <c r="AZ10756" s="191">
        <v>113.5</v>
      </c>
      <c r="BA10756" s="191">
        <v>4</v>
      </c>
      <c r="BB10756" s="191">
        <v>0</v>
      </c>
    </row>
    <row r="10757" spans="48:54" x14ac:dyDescent="0.2">
      <c r="AV10757" s="191" t="str">
        <f t="shared" si="172"/>
        <v>514_RS_113.5_4_202425</v>
      </c>
      <c r="AW10757" s="191" t="s">
        <v>92</v>
      </c>
      <c r="AX10757" s="18">
        <v>202425</v>
      </c>
      <c r="AY10757" s="191">
        <v>514</v>
      </c>
      <c r="AZ10757" s="191">
        <v>113.5</v>
      </c>
      <c r="BA10757" s="191">
        <v>4</v>
      </c>
      <c r="BB10757" s="191">
        <v>0</v>
      </c>
    </row>
    <row r="10758" spans="48:54" x14ac:dyDescent="0.2">
      <c r="AV10758" s="191" t="str">
        <f t="shared" si="172"/>
        <v>516_RS_113.5_4_202425</v>
      </c>
      <c r="AW10758" s="191" t="s">
        <v>92</v>
      </c>
      <c r="AX10758" s="18">
        <v>202425</v>
      </c>
      <c r="AY10758" s="191">
        <v>516</v>
      </c>
      <c r="AZ10758" s="191">
        <v>113.5</v>
      </c>
      <c r="BA10758" s="191">
        <v>4</v>
      </c>
      <c r="BB10758" s="191">
        <v>0</v>
      </c>
    </row>
    <row r="10759" spans="48:54" x14ac:dyDescent="0.2">
      <c r="AV10759" s="191" t="str">
        <f t="shared" si="172"/>
        <v>518_RS_113.5_4_202425</v>
      </c>
      <c r="AW10759" s="191" t="s">
        <v>92</v>
      </c>
      <c r="AX10759" s="18">
        <v>202425</v>
      </c>
      <c r="AY10759" s="191">
        <v>518</v>
      </c>
      <c r="AZ10759" s="191">
        <v>113.5</v>
      </c>
      <c r="BA10759" s="191">
        <v>4</v>
      </c>
      <c r="BB10759" s="191">
        <v>0</v>
      </c>
    </row>
    <row r="10760" spans="48:54" x14ac:dyDescent="0.2">
      <c r="AV10760" s="191" t="str">
        <f t="shared" si="172"/>
        <v>520_RS_113.5_4_202425</v>
      </c>
      <c r="AW10760" s="191" t="s">
        <v>92</v>
      </c>
      <c r="AX10760" s="18">
        <v>202425</v>
      </c>
      <c r="AY10760" s="191">
        <v>520</v>
      </c>
      <c r="AZ10760" s="191">
        <v>113.5</v>
      </c>
      <c r="BA10760" s="191">
        <v>4</v>
      </c>
      <c r="BB10760" s="191">
        <v>0</v>
      </c>
    </row>
    <row r="10761" spans="48:54" x14ac:dyDescent="0.2">
      <c r="AV10761" s="191" t="str">
        <f t="shared" si="172"/>
        <v>522_RS_113.5_4_202425</v>
      </c>
      <c r="AW10761" s="191" t="s">
        <v>92</v>
      </c>
      <c r="AX10761" s="18">
        <v>202425</v>
      </c>
      <c r="AY10761" s="191">
        <v>522</v>
      </c>
      <c r="AZ10761" s="191">
        <v>113.5</v>
      </c>
      <c r="BA10761" s="191">
        <v>4</v>
      </c>
      <c r="BB10761" s="191">
        <v>0</v>
      </c>
    </row>
    <row r="10762" spans="48:54" x14ac:dyDescent="0.2">
      <c r="AV10762" s="191" t="str">
        <f t="shared" si="172"/>
        <v>524_RS_113.5_4_202425</v>
      </c>
      <c r="AW10762" s="191" t="s">
        <v>92</v>
      </c>
      <c r="AX10762" s="18">
        <v>202425</v>
      </c>
      <c r="AY10762" s="191">
        <v>524</v>
      </c>
      <c r="AZ10762" s="191">
        <v>113.5</v>
      </c>
      <c r="BA10762" s="191">
        <v>4</v>
      </c>
      <c r="BB10762" s="191">
        <v>0</v>
      </c>
    </row>
    <row r="10763" spans="48:54" x14ac:dyDescent="0.2">
      <c r="AV10763" s="191" t="str">
        <f t="shared" si="172"/>
        <v>526_RS_113.5_4_202425</v>
      </c>
      <c r="AW10763" s="191" t="s">
        <v>92</v>
      </c>
      <c r="AX10763" s="18">
        <v>202425</v>
      </c>
      <c r="AY10763" s="191">
        <v>526</v>
      </c>
      <c r="AZ10763" s="191">
        <v>113.5</v>
      </c>
      <c r="BA10763" s="191">
        <v>4</v>
      </c>
      <c r="BB10763" s="191">
        <v>0</v>
      </c>
    </row>
    <row r="10764" spans="48:54" x14ac:dyDescent="0.2">
      <c r="AV10764" s="191" t="str">
        <f t="shared" si="172"/>
        <v>528_RS_113.5_4_202425</v>
      </c>
      <c r="AW10764" s="191" t="s">
        <v>92</v>
      </c>
      <c r="AX10764" s="18">
        <v>202425</v>
      </c>
      <c r="AY10764" s="191">
        <v>528</v>
      </c>
      <c r="AZ10764" s="191">
        <v>113.5</v>
      </c>
      <c r="BA10764" s="191">
        <v>4</v>
      </c>
      <c r="BB10764" s="191">
        <v>0</v>
      </c>
    </row>
    <row r="10765" spans="48:54" x14ac:dyDescent="0.2">
      <c r="AV10765" s="191" t="str">
        <f t="shared" si="172"/>
        <v>530_RS_113.5_4_202425</v>
      </c>
      <c r="AW10765" s="191" t="s">
        <v>92</v>
      </c>
      <c r="AX10765" s="18">
        <v>202425</v>
      </c>
      <c r="AY10765" s="191">
        <v>530</v>
      </c>
      <c r="AZ10765" s="191">
        <v>113.5</v>
      </c>
      <c r="BA10765" s="191">
        <v>4</v>
      </c>
      <c r="BB10765" s="191">
        <v>0</v>
      </c>
    </row>
    <row r="10766" spans="48:54" x14ac:dyDescent="0.2">
      <c r="AV10766" s="191" t="str">
        <f t="shared" si="172"/>
        <v>532_RS_113.5_4_202425</v>
      </c>
      <c r="AW10766" s="191" t="s">
        <v>92</v>
      </c>
      <c r="AX10766" s="18">
        <v>202425</v>
      </c>
      <c r="AY10766" s="191">
        <v>532</v>
      </c>
      <c r="AZ10766" s="191">
        <v>113.5</v>
      </c>
      <c r="BA10766" s="191">
        <v>4</v>
      </c>
      <c r="BB10766" s="191">
        <v>0</v>
      </c>
    </row>
    <row r="10767" spans="48:54" x14ac:dyDescent="0.2">
      <c r="AV10767" s="191" t="str">
        <f t="shared" si="172"/>
        <v>534_RS_113.5_4_202425</v>
      </c>
      <c r="AW10767" s="191" t="s">
        <v>92</v>
      </c>
      <c r="AX10767" s="18">
        <v>202425</v>
      </c>
      <c r="AY10767" s="191">
        <v>534</v>
      </c>
      <c r="AZ10767" s="191">
        <v>113.5</v>
      </c>
      <c r="BA10767" s="191">
        <v>4</v>
      </c>
      <c r="BB10767" s="191">
        <v>0</v>
      </c>
    </row>
    <row r="10768" spans="48:54" x14ac:dyDescent="0.2">
      <c r="AV10768" s="191" t="str">
        <f t="shared" si="172"/>
        <v>536_RS_113.5_4_202425</v>
      </c>
      <c r="AW10768" s="191" t="s">
        <v>92</v>
      </c>
      <c r="AX10768" s="18">
        <v>202425</v>
      </c>
      <c r="AY10768" s="191">
        <v>536</v>
      </c>
      <c r="AZ10768" s="191">
        <v>113.5</v>
      </c>
      <c r="BA10768" s="191">
        <v>4</v>
      </c>
      <c r="BB10768" s="191">
        <v>0</v>
      </c>
    </row>
    <row r="10769" spans="48:54" x14ac:dyDescent="0.2">
      <c r="AV10769" s="191" t="str">
        <f t="shared" si="172"/>
        <v>538_RS_113.5_4_202425</v>
      </c>
      <c r="AW10769" s="191" t="s">
        <v>92</v>
      </c>
      <c r="AX10769" s="18">
        <v>202425</v>
      </c>
      <c r="AY10769" s="191">
        <v>538</v>
      </c>
      <c r="AZ10769" s="191">
        <v>113.5</v>
      </c>
      <c r="BA10769" s="191">
        <v>4</v>
      </c>
      <c r="BB10769" s="191">
        <v>0</v>
      </c>
    </row>
    <row r="10770" spans="48:54" x14ac:dyDescent="0.2">
      <c r="AV10770" s="191" t="str">
        <f t="shared" si="172"/>
        <v>540_RS_113.5_4_202425</v>
      </c>
      <c r="AW10770" s="191" t="s">
        <v>92</v>
      </c>
      <c r="AX10770" s="18">
        <v>202425</v>
      </c>
      <c r="AY10770" s="191">
        <v>540</v>
      </c>
      <c r="AZ10770" s="191">
        <v>113.5</v>
      </c>
      <c r="BA10770" s="191">
        <v>4</v>
      </c>
      <c r="BB10770" s="191">
        <v>0</v>
      </c>
    </row>
    <row r="10771" spans="48:54" x14ac:dyDescent="0.2">
      <c r="AV10771" s="191" t="str">
        <f t="shared" si="172"/>
        <v>542_RS_113.5_4_202425</v>
      </c>
      <c r="AW10771" s="191" t="s">
        <v>92</v>
      </c>
      <c r="AX10771" s="18">
        <v>202425</v>
      </c>
      <c r="AY10771" s="191">
        <v>542</v>
      </c>
      <c r="AZ10771" s="191">
        <v>113.5</v>
      </c>
      <c r="BA10771" s="191">
        <v>4</v>
      </c>
      <c r="BB10771" s="191">
        <v>0</v>
      </c>
    </row>
    <row r="10772" spans="48:54" x14ac:dyDescent="0.2">
      <c r="AV10772" s="191" t="str">
        <f t="shared" si="172"/>
        <v>544_RS_113.5_4_202425</v>
      </c>
      <c r="AW10772" s="191" t="s">
        <v>92</v>
      </c>
      <c r="AX10772" s="18">
        <v>202425</v>
      </c>
      <c r="AY10772" s="191">
        <v>544</v>
      </c>
      <c r="AZ10772" s="191">
        <v>113.5</v>
      </c>
      <c r="BA10772" s="191">
        <v>4</v>
      </c>
      <c r="BB10772" s="191">
        <v>0</v>
      </c>
    </row>
    <row r="10773" spans="48:54" x14ac:dyDescent="0.2">
      <c r="AV10773" s="191" t="str">
        <f t="shared" si="172"/>
        <v>545_RS_113.5_4_202425</v>
      </c>
      <c r="AW10773" s="191" t="s">
        <v>92</v>
      </c>
      <c r="AX10773" s="18">
        <v>202425</v>
      </c>
      <c r="AY10773" s="191">
        <v>545</v>
      </c>
      <c r="AZ10773" s="191">
        <v>113.5</v>
      </c>
      <c r="BA10773" s="191">
        <v>4</v>
      </c>
      <c r="BB10773" s="191">
        <v>0</v>
      </c>
    </row>
    <row r="10774" spans="48:54" x14ac:dyDescent="0.2">
      <c r="AV10774" s="191" t="str">
        <f t="shared" si="172"/>
        <v>546_RS_113.5_4_202425</v>
      </c>
      <c r="AW10774" s="191" t="s">
        <v>92</v>
      </c>
      <c r="AX10774" s="18">
        <v>202425</v>
      </c>
      <c r="AY10774" s="191">
        <v>546</v>
      </c>
      <c r="AZ10774" s="191">
        <v>113.5</v>
      </c>
      <c r="BA10774" s="191">
        <v>4</v>
      </c>
      <c r="BB10774" s="191">
        <v>0</v>
      </c>
    </row>
    <row r="10775" spans="48:54" x14ac:dyDescent="0.2">
      <c r="AV10775" s="191" t="str">
        <f t="shared" si="172"/>
        <v>548_RS_113.5_4_202425</v>
      </c>
      <c r="AW10775" s="191" t="s">
        <v>92</v>
      </c>
      <c r="AX10775" s="18">
        <v>202425</v>
      </c>
      <c r="AY10775" s="191">
        <v>548</v>
      </c>
      <c r="AZ10775" s="191">
        <v>113.5</v>
      </c>
      <c r="BA10775" s="191">
        <v>4</v>
      </c>
      <c r="BB10775" s="191">
        <v>0</v>
      </c>
    </row>
    <row r="10776" spans="48:54" x14ac:dyDescent="0.2">
      <c r="AV10776" s="191" t="str">
        <f t="shared" si="172"/>
        <v>550_RS_113.5_4_202425</v>
      </c>
      <c r="AW10776" s="191" t="s">
        <v>92</v>
      </c>
      <c r="AX10776" s="18">
        <v>202425</v>
      </c>
      <c r="AY10776" s="191">
        <v>550</v>
      </c>
      <c r="AZ10776" s="191">
        <v>113.5</v>
      </c>
      <c r="BA10776" s="191">
        <v>4</v>
      </c>
      <c r="BB10776" s="191">
        <v>0</v>
      </c>
    </row>
    <row r="10777" spans="48:54" x14ac:dyDescent="0.2">
      <c r="AV10777" s="191" t="str">
        <f t="shared" si="172"/>
        <v>552_RS_113.5_4_202425</v>
      </c>
      <c r="AW10777" s="191" t="s">
        <v>92</v>
      </c>
      <c r="AX10777" s="18">
        <v>202425</v>
      </c>
      <c r="AY10777" s="191">
        <v>552</v>
      </c>
      <c r="AZ10777" s="191">
        <v>113.5</v>
      </c>
      <c r="BA10777" s="191">
        <v>4</v>
      </c>
      <c r="BB10777" s="191">
        <v>0</v>
      </c>
    </row>
    <row r="10778" spans="48:54" x14ac:dyDescent="0.2">
      <c r="AV10778" s="191" t="str">
        <f t="shared" si="172"/>
        <v>562_RS_113.5_4_202425</v>
      </c>
      <c r="AW10778" s="191" t="s">
        <v>92</v>
      </c>
      <c r="AX10778" s="18">
        <v>202425</v>
      </c>
      <c r="AY10778" s="191">
        <v>562</v>
      </c>
      <c r="AZ10778" s="191">
        <v>113.5</v>
      </c>
      <c r="BA10778" s="191">
        <v>4</v>
      </c>
      <c r="BB10778" s="191">
        <v>0</v>
      </c>
    </row>
    <row r="10779" spans="48:54" x14ac:dyDescent="0.2">
      <c r="AV10779" s="191" t="str">
        <f t="shared" si="172"/>
        <v>564_RS_113.5_4_202425</v>
      </c>
      <c r="AW10779" s="191" t="s">
        <v>92</v>
      </c>
      <c r="AX10779" s="18">
        <v>202425</v>
      </c>
      <c r="AY10779" s="191">
        <v>564</v>
      </c>
      <c r="AZ10779" s="191">
        <v>113.5</v>
      </c>
      <c r="BA10779" s="191">
        <v>4</v>
      </c>
      <c r="BB10779" s="191">
        <v>0</v>
      </c>
    </row>
    <row r="10780" spans="48:54" x14ac:dyDescent="0.2">
      <c r="AV10780" s="191" t="str">
        <f t="shared" si="172"/>
        <v>566_RS_113.5_4_202425</v>
      </c>
      <c r="AW10780" s="191" t="s">
        <v>92</v>
      </c>
      <c r="AX10780" s="18">
        <v>202425</v>
      </c>
      <c r="AY10780" s="191">
        <v>566</v>
      </c>
      <c r="AZ10780" s="191">
        <v>113.5</v>
      </c>
      <c r="BA10780" s="191">
        <v>4</v>
      </c>
      <c r="BB10780" s="191">
        <v>0</v>
      </c>
    </row>
    <row r="10781" spans="48:54" x14ac:dyDescent="0.2">
      <c r="AV10781" s="191" t="str">
        <f t="shared" si="172"/>
        <v>568_RS_113.5_4_202425</v>
      </c>
      <c r="AW10781" s="191" t="s">
        <v>92</v>
      </c>
      <c r="AX10781" s="18">
        <v>202425</v>
      </c>
      <c r="AY10781" s="191">
        <v>568</v>
      </c>
      <c r="AZ10781" s="191">
        <v>113.5</v>
      </c>
      <c r="BA10781" s="191">
        <v>4</v>
      </c>
      <c r="BB10781" s="191">
        <v>0</v>
      </c>
    </row>
    <row r="10782" spans="48:54" x14ac:dyDescent="0.2">
      <c r="AV10782" s="191" t="str">
        <f t="shared" si="172"/>
        <v>572_RS_113.5_4_202425</v>
      </c>
      <c r="AW10782" s="191" t="s">
        <v>92</v>
      </c>
      <c r="AX10782" s="18">
        <v>202425</v>
      </c>
      <c r="AY10782" s="191">
        <v>572</v>
      </c>
      <c r="AZ10782" s="191">
        <v>113.5</v>
      </c>
      <c r="BA10782" s="191">
        <v>4</v>
      </c>
      <c r="BB10782" s="191">
        <v>0</v>
      </c>
    </row>
    <row r="10783" spans="48:54" x14ac:dyDescent="0.2">
      <c r="AV10783" s="191" t="str">
        <f t="shared" si="172"/>
        <v>574_RS_113.5_4_202425</v>
      </c>
      <c r="AW10783" s="191" t="s">
        <v>92</v>
      </c>
      <c r="AX10783" s="18">
        <v>202425</v>
      </c>
      <c r="AY10783" s="191">
        <v>574</v>
      </c>
      <c r="AZ10783" s="191">
        <v>113.5</v>
      </c>
      <c r="BA10783" s="191">
        <v>4</v>
      </c>
      <c r="BB10783" s="191">
        <v>0</v>
      </c>
    </row>
    <row r="10784" spans="48:54" x14ac:dyDescent="0.2">
      <c r="AV10784" s="191" t="str">
        <f t="shared" si="172"/>
        <v>576_RS_113.5_4_202425</v>
      </c>
      <c r="AW10784" s="191" t="s">
        <v>92</v>
      </c>
      <c r="AX10784" s="18">
        <v>202425</v>
      </c>
      <c r="AY10784" s="191">
        <v>576</v>
      </c>
      <c r="AZ10784" s="191">
        <v>113.5</v>
      </c>
      <c r="BA10784" s="191">
        <v>4</v>
      </c>
      <c r="BB10784" s="191">
        <v>0</v>
      </c>
    </row>
    <row r="10785" spans="48:54" x14ac:dyDescent="0.2">
      <c r="AV10785" s="191" t="str">
        <f t="shared" si="172"/>
        <v>582_RS_113.5_4_202425</v>
      </c>
      <c r="AW10785" s="191" t="s">
        <v>92</v>
      </c>
      <c r="AX10785" s="18">
        <v>202425</v>
      </c>
      <c r="AY10785" s="191">
        <v>582</v>
      </c>
      <c r="AZ10785" s="191">
        <v>113.5</v>
      </c>
      <c r="BA10785" s="191">
        <v>4</v>
      </c>
      <c r="BB10785" s="191">
        <v>0</v>
      </c>
    </row>
    <row r="10786" spans="48:54" x14ac:dyDescent="0.2">
      <c r="AV10786" s="191" t="str">
        <f t="shared" si="172"/>
        <v>584_RS_113.5_4_202425</v>
      </c>
      <c r="AW10786" s="191" t="s">
        <v>92</v>
      </c>
      <c r="AX10786" s="18">
        <v>202425</v>
      </c>
      <c r="AY10786" s="191">
        <v>584</v>
      </c>
      <c r="AZ10786" s="191">
        <v>113.5</v>
      </c>
      <c r="BA10786" s="191">
        <v>4</v>
      </c>
      <c r="BB10786" s="191">
        <v>0</v>
      </c>
    </row>
    <row r="10787" spans="48:54" x14ac:dyDescent="0.2">
      <c r="AV10787" s="191" t="str">
        <f t="shared" si="172"/>
        <v>586_RS_113.5_4_202425</v>
      </c>
      <c r="AW10787" s="191" t="s">
        <v>92</v>
      </c>
      <c r="AX10787" s="18">
        <v>202425</v>
      </c>
      <c r="AY10787" s="191">
        <v>586</v>
      </c>
      <c r="AZ10787" s="191">
        <v>113.5</v>
      </c>
      <c r="BA10787" s="191">
        <v>4</v>
      </c>
      <c r="BB10787" s="191">
        <v>0</v>
      </c>
    </row>
    <row r="10788" spans="48:54" x14ac:dyDescent="0.2">
      <c r="AV10788" s="191" t="str">
        <f t="shared" si="172"/>
        <v>512_RS_130_4_202425</v>
      </c>
      <c r="AW10788" s="191" t="s">
        <v>92</v>
      </c>
      <c r="AX10788" s="18">
        <v>202425</v>
      </c>
      <c r="AY10788" s="191">
        <v>512</v>
      </c>
      <c r="AZ10788" s="191">
        <v>130</v>
      </c>
      <c r="BA10788" s="191">
        <v>4</v>
      </c>
      <c r="BB10788" s="191">
        <v>0</v>
      </c>
    </row>
    <row r="10789" spans="48:54" x14ac:dyDescent="0.2">
      <c r="AV10789" s="191" t="str">
        <f t="shared" si="172"/>
        <v>514_RS_130_4_202425</v>
      </c>
      <c r="AW10789" s="191" t="s">
        <v>92</v>
      </c>
      <c r="AX10789" s="18">
        <v>202425</v>
      </c>
      <c r="AY10789" s="191">
        <v>514</v>
      </c>
      <c r="AZ10789" s="191">
        <v>130</v>
      </c>
      <c r="BA10789" s="191">
        <v>4</v>
      </c>
      <c r="BB10789" s="191">
        <v>0</v>
      </c>
    </row>
    <row r="10790" spans="48:54" x14ac:dyDescent="0.2">
      <c r="AV10790" s="191" t="str">
        <f t="shared" si="172"/>
        <v>516_RS_130_4_202425</v>
      </c>
      <c r="AW10790" s="191" t="s">
        <v>92</v>
      </c>
      <c r="AX10790" s="18">
        <v>202425</v>
      </c>
      <c r="AY10790" s="191">
        <v>516</v>
      </c>
      <c r="AZ10790" s="191">
        <v>130</v>
      </c>
      <c r="BA10790" s="191">
        <v>4</v>
      </c>
      <c r="BB10790" s="191">
        <v>0</v>
      </c>
    </row>
    <row r="10791" spans="48:54" x14ac:dyDescent="0.2">
      <c r="AV10791" s="191" t="str">
        <f t="shared" si="172"/>
        <v>518_RS_130_4_202425</v>
      </c>
      <c r="AW10791" s="191" t="s">
        <v>92</v>
      </c>
      <c r="AX10791" s="18">
        <v>202425</v>
      </c>
      <c r="AY10791" s="191">
        <v>518</v>
      </c>
      <c r="AZ10791" s="191">
        <v>130</v>
      </c>
      <c r="BA10791" s="191">
        <v>4</v>
      </c>
      <c r="BB10791" s="191">
        <v>0</v>
      </c>
    </row>
    <row r="10792" spans="48:54" x14ac:dyDescent="0.2">
      <c r="AV10792" s="191" t="str">
        <f t="shared" si="172"/>
        <v>520_RS_130_4_202425</v>
      </c>
      <c r="AW10792" s="191" t="s">
        <v>92</v>
      </c>
      <c r="AX10792" s="18">
        <v>202425</v>
      </c>
      <c r="AY10792" s="191">
        <v>520</v>
      </c>
      <c r="AZ10792" s="191">
        <v>130</v>
      </c>
      <c r="BA10792" s="191">
        <v>4</v>
      </c>
      <c r="BB10792" s="191">
        <v>0</v>
      </c>
    </row>
    <row r="10793" spans="48:54" x14ac:dyDescent="0.2">
      <c r="AV10793" s="191" t="str">
        <f t="shared" si="172"/>
        <v>522_RS_130_4_202425</v>
      </c>
      <c r="AW10793" s="191" t="s">
        <v>92</v>
      </c>
      <c r="AX10793" s="18">
        <v>202425</v>
      </c>
      <c r="AY10793" s="191">
        <v>522</v>
      </c>
      <c r="AZ10793" s="191">
        <v>130</v>
      </c>
      <c r="BA10793" s="191">
        <v>4</v>
      </c>
      <c r="BB10793" s="191">
        <v>0</v>
      </c>
    </row>
    <row r="10794" spans="48:54" x14ac:dyDescent="0.2">
      <c r="AV10794" s="191" t="str">
        <f t="shared" si="172"/>
        <v>524_RS_130_4_202425</v>
      </c>
      <c r="AW10794" s="191" t="s">
        <v>92</v>
      </c>
      <c r="AX10794" s="18">
        <v>202425</v>
      </c>
      <c r="AY10794" s="191">
        <v>524</v>
      </c>
      <c r="AZ10794" s="191">
        <v>130</v>
      </c>
      <c r="BA10794" s="191">
        <v>4</v>
      </c>
      <c r="BB10794" s="191">
        <v>0</v>
      </c>
    </row>
    <row r="10795" spans="48:54" x14ac:dyDescent="0.2">
      <c r="AV10795" s="191" t="str">
        <f t="shared" si="172"/>
        <v>526_RS_130_4_202425</v>
      </c>
      <c r="AW10795" s="191" t="s">
        <v>92</v>
      </c>
      <c r="AX10795" s="18">
        <v>202425</v>
      </c>
      <c r="AY10795" s="191">
        <v>526</v>
      </c>
      <c r="AZ10795" s="191">
        <v>130</v>
      </c>
      <c r="BA10795" s="191">
        <v>4</v>
      </c>
      <c r="BB10795" s="191">
        <v>0</v>
      </c>
    </row>
    <row r="10796" spans="48:54" x14ac:dyDescent="0.2">
      <c r="AV10796" s="191" t="str">
        <f t="shared" si="172"/>
        <v>528_RS_130_4_202425</v>
      </c>
      <c r="AW10796" s="191" t="s">
        <v>92</v>
      </c>
      <c r="AX10796" s="18">
        <v>202425</v>
      </c>
      <c r="AY10796" s="191">
        <v>528</v>
      </c>
      <c r="AZ10796" s="191">
        <v>130</v>
      </c>
      <c r="BA10796" s="191">
        <v>4</v>
      </c>
      <c r="BB10796" s="191">
        <v>0</v>
      </c>
    </row>
    <row r="10797" spans="48:54" x14ac:dyDescent="0.2">
      <c r="AV10797" s="191" t="str">
        <f t="shared" si="172"/>
        <v>530_RS_130_4_202425</v>
      </c>
      <c r="AW10797" s="191" t="s">
        <v>92</v>
      </c>
      <c r="AX10797" s="18">
        <v>202425</v>
      </c>
      <c r="AY10797" s="191">
        <v>530</v>
      </c>
      <c r="AZ10797" s="191">
        <v>130</v>
      </c>
      <c r="BA10797" s="191">
        <v>4</v>
      </c>
      <c r="BB10797" s="191">
        <v>0</v>
      </c>
    </row>
    <row r="10798" spans="48:54" x14ac:dyDescent="0.2">
      <c r="AV10798" s="191" t="str">
        <f t="shared" si="172"/>
        <v>532_RS_130_4_202425</v>
      </c>
      <c r="AW10798" s="191" t="s">
        <v>92</v>
      </c>
      <c r="AX10798" s="18">
        <v>202425</v>
      </c>
      <c r="AY10798" s="191">
        <v>532</v>
      </c>
      <c r="AZ10798" s="191">
        <v>130</v>
      </c>
      <c r="BA10798" s="191">
        <v>4</v>
      </c>
      <c r="BB10798" s="191">
        <v>0</v>
      </c>
    </row>
    <row r="10799" spans="48:54" x14ac:dyDescent="0.2">
      <c r="AV10799" s="191" t="str">
        <f t="shared" si="172"/>
        <v>534_RS_130_4_202425</v>
      </c>
      <c r="AW10799" s="191" t="s">
        <v>92</v>
      </c>
      <c r="AX10799" s="18">
        <v>202425</v>
      </c>
      <c r="AY10799" s="191">
        <v>534</v>
      </c>
      <c r="AZ10799" s="191">
        <v>130</v>
      </c>
      <c r="BA10799" s="191">
        <v>4</v>
      </c>
      <c r="BB10799" s="191">
        <v>0</v>
      </c>
    </row>
    <row r="10800" spans="48:54" x14ac:dyDescent="0.2">
      <c r="AV10800" s="191" t="str">
        <f t="shared" si="172"/>
        <v>536_RS_130_4_202425</v>
      </c>
      <c r="AW10800" s="191" t="s">
        <v>92</v>
      </c>
      <c r="AX10800" s="18">
        <v>202425</v>
      </c>
      <c r="AY10800" s="191">
        <v>536</v>
      </c>
      <c r="AZ10800" s="191">
        <v>130</v>
      </c>
      <c r="BA10800" s="191">
        <v>4</v>
      </c>
      <c r="BB10800" s="191">
        <v>0</v>
      </c>
    </row>
    <row r="10801" spans="48:54" x14ac:dyDescent="0.2">
      <c r="AV10801" s="191" t="str">
        <f t="shared" si="172"/>
        <v>538_RS_130_4_202425</v>
      </c>
      <c r="AW10801" s="191" t="s">
        <v>92</v>
      </c>
      <c r="AX10801" s="18">
        <v>202425</v>
      </c>
      <c r="AY10801" s="191">
        <v>538</v>
      </c>
      <c r="AZ10801" s="191">
        <v>130</v>
      </c>
      <c r="BA10801" s="191">
        <v>4</v>
      </c>
      <c r="BB10801" s="191">
        <v>0</v>
      </c>
    </row>
    <row r="10802" spans="48:54" x14ac:dyDescent="0.2">
      <c r="AV10802" s="191" t="str">
        <f t="shared" si="172"/>
        <v>540_RS_130_4_202425</v>
      </c>
      <c r="AW10802" s="191" t="s">
        <v>92</v>
      </c>
      <c r="AX10802" s="18">
        <v>202425</v>
      </c>
      <c r="AY10802" s="191">
        <v>540</v>
      </c>
      <c r="AZ10802" s="191">
        <v>130</v>
      </c>
      <c r="BA10802" s="191">
        <v>4</v>
      </c>
      <c r="BB10802" s="191">
        <v>0</v>
      </c>
    </row>
    <row r="10803" spans="48:54" x14ac:dyDescent="0.2">
      <c r="AV10803" s="191" t="str">
        <f t="shared" si="172"/>
        <v>542_RS_130_4_202425</v>
      </c>
      <c r="AW10803" s="191" t="s">
        <v>92</v>
      </c>
      <c r="AX10803" s="18">
        <v>202425</v>
      </c>
      <c r="AY10803" s="191">
        <v>542</v>
      </c>
      <c r="AZ10803" s="191">
        <v>130</v>
      </c>
      <c r="BA10803" s="191">
        <v>4</v>
      </c>
      <c r="BB10803" s="191">
        <v>0</v>
      </c>
    </row>
    <row r="10804" spans="48:54" x14ac:dyDescent="0.2">
      <c r="AV10804" s="191" t="str">
        <f t="shared" si="172"/>
        <v>544_RS_130_4_202425</v>
      </c>
      <c r="AW10804" s="191" t="s">
        <v>92</v>
      </c>
      <c r="AX10804" s="18">
        <v>202425</v>
      </c>
      <c r="AY10804" s="191">
        <v>544</v>
      </c>
      <c r="AZ10804" s="191">
        <v>130</v>
      </c>
      <c r="BA10804" s="191">
        <v>4</v>
      </c>
      <c r="BB10804" s="191">
        <v>0</v>
      </c>
    </row>
    <row r="10805" spans="48:54" x14ac:dyDescent="0.2">
      <c r="AV10805" s="191" t="str">
        <f t="shared" si="172"/>
        <v>545_RS_130_4_202425</v>
      </c>
      <c r="AW10805" s="191" t="s">
        <v>92</v>
      </c>
      <c r="AX10805" s="18">
        <v>202425</v>
      </c>
      <c r="AY10805" s="191">
        <v>545</v>
      </c>
      <c r="AZ10805" s="191">
        <v>130</v>
      </c>
      <c r="BA10805" s="191">
        <v>4</v>
      </c>
      <c r="BB10805" s="191">
        <v>0</v>
      </c>
    </row>
    <row r="10806" spans="48:54" x14ac:dyDescent="0.2">
      <c r="AV10806" s="191" t="str">
        <f t="shared" si="172"/>
        <v>546_RS_130_4_202425</v>
      </c>
      <c r="AW10806" s="191" t="s">
        <v>92</v>
      </c>
      <c r="AX10806" s="18">
        <v>202425</v>
      </c>
      <c r="AY10806" s="191">
        <v>546</v>
      </c>
      <c r="AZ10806" s="191">
        <v>130</v>
      </c>
      <c r="BA10806" s="191">
        <v>4</v>
      </c>
      <c r="BB10806" s="191">
        <v>0</v>
      </c>
    </row>
    <row r="10807" spans="48:54" x14ac:dyDescent="0.2">
      <c r="AV10807" s="191" t="str">
        <f t="shared" si="172"/>
        <v>548_RS_130_4_202425</v>
      </c>
      <c r="AW10807" s="191" t="s">
        <v>92</v>
      </c>
      <c r="AX10807" s="18">
        <v>202425</v>
      </c>
      <c r="AY10807" s="191">
        <v>548</v>
      </c>
      <c r="AZ10807" s="191">
        <v>130</v>
      </c>
      <c r="BA10807" s="191">
        <v>4</v>
      </c>
      <c r="BB10807" s="191">
        <v>0</v>
      </c>
    </row>
    <row r="10808" spans="48:54" x14ac:dyDescent="0.2">
      <c r="AV10808" s="191" t="str">
        <f t="shared" si="172"/>
        <v>550_RS_130_4_202425</v>
      </c>
      <c r="AW10808" s="191" t="s">
        <v>92</v>
      </c>
      <c r="AX10808" s="18">
        <v>202425</v>
      </c>
      <c r="AY10808" s="191">
        <v>550</v>
      </c>
      <c r="AZ10808" s="191">
        <v>130</v>
      </c>
      <c r="BA10808" s="191">
        <v>4</v>
      </c>
      <c r="BB10808" s="191">
        <v>0</v>
      </c>
    </row>
    <row r="10809" spans="48:54" x14ac:dyDescent="0.2">
      <c r="AV10809" s="191" t="str">
        <f t="shared" si="172"/>
        <v>552_RS_130_4_202425</v>
      </c>
      <c r="AW10809" s="191" t="s">
        <v>92</v>
      </c>
      <c r="AX10809" s="18">
        <v>202425</v>
      </c>
      <c r="AY10809" s="191">
        <v>552</v>
      </c>
      <c r="AZ10809" s="191">
        <v>130</v>
      </c>
      <c r="BA10809" s="191">
        <v>4</v>
      </c>
      <c r="BB10809" s="191">
        <v>0</v>
      </c>
    </row>
    <row r="10810" spans="48:54" x14ac:dyDescent="0.2">
      <c r="AV10810" s="191" t="str">
        <f t="shared" si="172"/>
        <v>562_RS_130_4_202425</v>
      </c>
      <c r="AW10810" s="191" t="s">
        <v>92</v>
      </c>
      <c r="AX10810" s="18">
        <v>202425</v>
      </c>
      <c r="AY10810" s="191">
        <v>562</v>
      </c>
      <c r="AZ10810" s="191">
        <v>130</v>
      </c>
      <c r="BA10810" s="191">
        <v>4</v>
      </c>
      <c r="BB10810" s="191">
        <v>0</v>
      </c>
    </row>
    <row r="10811" spans="48:54" x14ac:dyDescent="0.2">
      <c r="AV10811" s="191" t="str">
        <f t="shared" si="172"/>
        <v>564_RS_130_4_202425</v>
      </c>
      <c r="AW10811" s="191" t="s">
        <v>92</v>
      </c>
      <c r="AX10811" s="18">
        <v>202425</v>
      </c>
      <c r="AY10811" s="191">
        <v>564</v>
      </c>
      <c r="AZ10811" s="191">
        <v>130</v>
      </c>
      <c r="BA10811" s="191">
        <v>4</v>
      </c>
      <c r="BB10811" s="191">
        <v>0</v>
      </c>
    </row>
    <row r="10812" spans="48:54" x14ac:dyDescent="0.2">
      <c r="AV10812" s="191" t="str">
        <f t="shared" si="172"/>
        <v>566_RS_130_4_202425</v>
      </c>
      <c r="AW10812" s="191" t="s">
        <v>92</v>
      </c>
      <c r="AX10812" s="18">
        <v>202425</v>
      </c>
      <c r="AY10812" s="191">
        <v>566</v>
      </c>
      <c r="AZ10812" s="191">
        <v>130</v>
      </c>
      <c r="BA10812" s="191">
        <v>4</v>
      </c>
      <c r="BB10812" s="191">
        <v>0</v>
      </c>
    </row>
    <row r="10813" spans="48:54" x14ac:dyDescent="0.2">
      <c r="AV10813" s="191" t="str">
        <f t="shared" si="172"/>
        <v>568_RS_130_4_202425</v>
      </c>
      <c r="AW10813" s="191" t="s">
        <v>92</v>
      </c>
      <c r="AX10813" s="18">
        <v>202425</v>
      </c>
      <c r="AY10813" s="191">
        <v>568</v>
      </c>
      <c r="AZ10813" s="191">
        <v>130</v>
      </c>
      <c r="BA10813" s="191">
        <v>4</v>
      </c>
      <c r="BB10813" s="191">
        <v>0</v>
      </c>
    </row>
    <row r="10814" spans="48:54" x14ac:dyDescent="0.2">
      <c r="AV10814" s="191" t="str">
        <f t="shared" si="172"/>
        <v>572_RS_130_4_202425</v>
      </c>
      <c r="AW10814" s="191" t="s">
        <v>92</v>
      </c>
      <c r="AX10814" s="18">
        <v>202425</v>
      </c>
      <c r="AY10814" s="191">
        <v>572</v>
      </c>
      <c r="AZ10814" s="191">
        <v>130</v>
      </c>
      <c r="BA10814" s="191">
        <v>4</v>
      </c>
      <c r="BB10814" s="191">
        <v>0</v>
      </c>
    </row>
    <row r="10815" spans="48:54" x14ac:dyDescent="0.2">
      <c r="AV10815" s="191" t="str">
        <f t="shared" si="172"/>
        <v>574_RS_130_4_202425</v>
      </c>
      <c r="AW10815" s="191" t="s">
        <v>92</v>
      </c>
      <c r="AX10815" s="18">
        <v>202425</v>
      </c>
      <c r="AY10815" s="191">
        <v>574</v>
      </c>
      <c r="AZ10815" s="191">
        <v>130</v>
      </c>
      <c r="BA10815" s="191">
        <v>4</v>
      </c>
      <c r="BB10815" s="191">
        <v>0</v>
      </c>
    </row>
    <row r="10816" spans="48:54" x14ac:dyDescent="0.2">
      <c r="AV10816" s="191" t="str">
        <f t="shared" si="172"/>
        <v>576_RS_130_4_202425</v>
      </c>
      <c r="AW10816" s="191" t="s">
        <v>92</v>
      </c>
      <c r="AX10816" s="18">
        <v>202425</v>
      </c>
      <c r="AY10816" s="191">
        <v>576</v>
      </c>
      <c r="AZ10816" s="191">
        <v>130</v>
      </c>
      <c r="BA10816" s="191">
        <v>4</v>
      </c>
      <c r="BB10816" s="191">
        <v>0</v>
      </c>
    </row>
    <row r="10817" spans="48:54" x14ac:dyDescent="0.2">
      <c r="AV10817" s="191" t="str">
        <f t="shared" si="172"/>
        <v>582_RS_130_4_202425</v>
      </c>
      <c r="AW10817" s="191" t="s">
        <v>92</v>
      </c>
      <c r="AX10817" s="18">
        <v>202425</v>
      </c>
      <c r="AY10817" s="191">
        <v>582</v>
      </c>
      <c r="AZ10817" s="191">
        <v>130</v>
      </c>
      <c r="BA10817" s="191">
        <v>4</v>
      </c>
      <c r="BB10817" s="191">
        <v>0</v>
      </c>
    </row>
    <row r="10818" spans="48:54" x14ac:dyDescent="0.2">
      <c r="AV10818" s="191" t="str">
        <f t="shared" si="172"/>
        <v>584_RS_130_4_202425</v>
      </c>
      <c r="AW10818" s="191" t="s">
        <v>92</v>
      </c>
      <c r="AX10818" s="18">
        <v>202425</v>
      </c>
      <c r="AY10818" s="191">
        <v>584</v>
      </c>
      <c r="AZ10818" s="191">
        <v>130</v>
      </c>
      <c r="BA10818" s="191">
        <v>4</v>
      </c>
      <c r="BB10818" s="191">
        <v>0</v>
      </c>
    </row>
    <row r="10819" spans="48:54" x14ac:dyDescent="0.2">
      <c r="AV10819" s="191" t="str">
        <f t="shared" si="172"/>
        <v>586_RS_130_4_202425</v>
      </c>
      <c r="AW10819" s="191" t="s">
        <v>92</v>
      </c>
      <c r="AX10819" s="18">
        <v>202425</v>
      </c>
      <c r="AY10819" s="191">
        <v>586</v>
      </c>
      <c r="AZ10819" s="191">
        <v>130</v>
      </c>
      <c r="BA10819" s="191">
        <v>4</v>
      </c>
      <c r="BB10819" s="191">
        <v>0</v>
      </c>
    </row>
    <row r="10820" spans="48:54" x14ac:dyDescent="0.2">
      <c r="AV10820" s="191" t="str">
        <f t="shared" ref="AV10820:AV10883" si="173">AY10820&amp;"_"&amp;AW10820&amp;"_"&amp;AZ10820&amp;"_"&amp;BA10820&amp;"_"&amp;AX10820</f>
        <v>512_RS_131_4_202425</v>
      </c>
      <c r="AW10820" s="191" t="s">
        <v>92</v>
      </c>
      <c r="AX10820" s="18">
        <v>202425</v>
      </c>
      <c r="AY10820" s="191">
        <v>512</v>
      </c>
      <c r="AZ10820" s="191">
        <v>131</v>
      </c>
      <c r="BA10820" s="191">
        <v>4</v>
      </c>
      <c r="BB10820" s="191">
        <v>0</v>
      </c>
    </row>
    <row r="10821" spans="48:54" x14ac:dyDescent="0.2">
      <c r="AV10821" s="191" t="str">
        <f t="shared" si="173"/>
        <v>514_RS_131_4_202425</v>
      </c>
      <c r="AW10821" s="191" t="s">
        <v>92</v>
      </c>
      <c r="AX10821" s="18">
        <v>202425</v>
      </c>
      <c r="AY10821" s="191">
        <v>514</v>
      </c>
      <c r="AZ10821" s="191">
        <v>131</v>
      </c>
      <c r="BA10821" s="191">
        <v>4</v>
      </c>
      <c r="BB10821" s="191">
        <v>0</v>
      </c>
    </row>
    <row r="10822" spans="48:54" x14ac:dyDescent="0.2">
      <c r="AV10822" s="191" t="str">
        <f t="shared" si="173"/>
        <v>516_RS_131_4_202425</v>
      </c>
      <c r="AW10822" s="191" t="s">
        <v>92</v>
      </c>
      <c r="AX10822" s="18">
        <v>202425</v>
      </c>
      <c r="AY10822" s="191">
        <v>516</v>
      </c>
      <c r="AZ10822" s="191">
        <v>131</v>
      </c>
      <c r="BA10822" s="191">
        <v>4</v>
      </c>
      <c r="BB10822" s="191">
        <v>0</v>
      </c>
    </row>
    <row r="10823" spans="48:54" x14ac:dyDescent="0.2">
      <c r="AV10823" s="191" t="str">
        <f t="shared" si="173"/>
        <v>518_RS_131_4_202425</v>
      </c>
      <c r="AW10823" s="191" t="s">
        <v>92</v>
      </c>
      <c r="AX10823" s="18">
        <v>202425</v>
      </c>
      <c r="AY10823" s="191">
        <v>518</v>
      </c>
      <c r="AZ10823" s="191">
        <v>131</v>
      </c>
      <c r="BA10823" s="191">
        <v>4</v>
      </c>
      <c r="BB10823" s="191">
        <v>0</v>
      </c>
    </row>
    <row r="10824" spans="48:54" x14ac:dyDescent="0.2">
      <c r="AV10824" s="191" t="str">
        <f t="shared" si="173"/>
        <v>520_RS_131_4_202425</v>
      </c>
      <c r="AW10824" s="191" t="s">
        <v>92</v>
      </c>
      <c r="AX10824" s="18">
        <v>202425</v>
      </c>
      <c r="AY10824" s="191">
        <v>520</v>
      </c>
      <c r="AZ10824" s="191">
        <v>131</v>
      </c>
      <c r="BA10824" s="191">
        <v>4</v>
      </c>
      <c r="BB10824" s="191">
        <v>0</v>
      </c>
    </row>
    <row r="10825" spans="48:54" x14ac:dyDescent="0.2">
      <c r="AV10825" s="191" t="str">
        <f t="shared" si="173"/>
        <v>522_RS_131_4_202425</v>
      </c>
      <c r="AW10825" s="191" t="s">
        <v>92</v>
      </c>
      <c r="AX10825" s="18">
        <v>202425</v>
      </c>
      <c r="AY10825" s="191">
        <v>522</v>
      </c>
      <c r="AZ10825" s="191">
        <v>131</v>
      </c>
      <c r="BA10825" s="191">
        <v>4</v>
      </c>
      <c r="BB10825" s="191">
        <v>0</v>
      </c>
    </row>
    <row r="10826" spans="48:54" x14ac:dyDescent="0.2">
      <c r="AV10826" s="191" t="str">
        <f t="shared" si="173"/>
        <v>524_RS_131_4_202425</v>
      </c>
      <c r="AW10826" s="191" t="s">
        <v>92</v>
      </c>
      <c r="AX10826" s="18">
        <v>202425</v>
      </c>
      <c r="AY10826" s="191">
        <v>524</v>
      </c>
      <c r="AZ10826" s="191">
        <v>131</v>
      </c>
      <c r="BA10826" s="191">
        <v>4</v>
      </c>
      <c r="BB10826" s="191">
        <v>0</v>
      </c>
    </row>
    <row r="10827" spans="48:54" x14ac:dyDescent="0.2">
      <c r="AV10827" s="191" t="str">
        <f t="shared" si="173"/>
        <v>526_RS_131_4_202425</v>
      </c>
      <c r="AW10827" s="191" t="s">
        <v>92</v>
      </c>
      <c r="AX10827" s="18">
        <v>202425</v>
      </c>
      <c r="AY10827" s="191">
        <v>526</v>
      </c>
      <c r="AZ10827" s="191">
        <v>131</v>
      </c>
      <c r="BA10827" s="191">
        <v>4</v>
      </c>
      <c r="BB10827" s="191">
        <v>0</v>
      </c>
    </row>
    <row r="10828" spans="48:54" x14ac:dyDescent="0.2">
      <c r="AV10828" s="191" t="str">
        <f t="shared" si="173"/>
        <v>528_RS_131_4_202425</v>
      </c>
      <c r="AW10828" s="191" t="s">
        <v>92</v>
      </c>
      <c r="AX10828" s="18">
        <v>202425</v>
      </c>
      <c r="AY10828" s="191">
        <v>528</v>
      </c>
      <c r="AZ10828" s="191">
        <v>131</v>
      </c>
      <c r="BA10828" s="191">
        <v>4</v>
      </c>
      <c r="BB10828" s="191">
        <v>0</v>
      </c>
    </row>
    <row r="10829" spans="48:54" x14ac:dyDescent="0.2">
      <c r="AV10829" s="191" t="str">
        <f t="shared" si="173"/>
        <v>530_RS_131_4_202425</v>
      </c>
      <c r="AW10829" s="191" t="s">
        <v>92</v>
      </c>
      <c r="AX10829" s="18">
        <v>202425</v>
      </c>
      <c r="AY10829" s="191">
        <v>530</v>
      </c>
      <c r="AZ10829" s="191">
        <v>131</v>
      </c>
      <c r="BA10829" s="191">
        <v>4</v>
      </c>
      <c r="BB10829" s="191">
        <v>0</v>
      </c>
    </row>
    <row r="10830" spans="48:54" x14ac:dyDescent="0.2">
      <c r="AV10830" s="191" t="str">
        <f t="shared" si="173"/>
        <v>532_RS_131_4_202425</v>
      </c>
      <c r="AW10830" s="191" t="s">
        <v>92</v>
      </c>
      <c r="AX10830" s="18">
        <v>202425</v>
      </c>
      <c r="AY10830" s="191">
        <v>532</v>
      </c>
      <c r="AZ10830" s="191">
        <v>131</v>
      </c>
      <c r="BA10830" s="191">
        <v>4</v>
      </c>
      <c r="BB10830" s="191">
        <v>0</v>
      </c>
    </row>
    <row r="10831" spans="48:54" x14ac:dyDescent="0.2">
      <c r="AV10831" s="191" t="str">
        <f t="shared" si="173"/>
        <v>534_RS_131_4_202425</v>
      </c>
      <c r="AW10831" s="191" t="s">
        <v>92</v>
      </c>
      <c r="AX10831" s="18">
        <v>202425</v>
      </c>
      <c r="AY10831" s="191">
        <v>534</v>
      </c>
      <c r="AZ10831" s="191">
        <v>131</v>
      </c>
      <c r="BA10831" s="191">
        <v>4</v>
      </c>
      <c r="BB10831" s="191">
        <v>0</v>
      </c>
    </row>
    <row r="10832" spans="48:54" x14ac:dyDescent="0.2">
      <c r="AV10832" s="191" t="str">
        <f t="shared" si="173"/>
        <v>536_RS_131_4_202425</v>
      </c>
      <c r="AW10832" s="191" t="s">
        <v>92</v>
      </c>
      <c r="AX10832" s="18">
        <v>202425</v>
      </c>
      <c r="AY10832" s="191">
        <v>536</v>
      </c>
      <c r="AZ10832" s="191">
        <v>131</v>
      </c>
      <c r="BA10832" s="191">
        <v>4</v>
      </c>
      <c r="BB10832" s="191">
        <v>0</v>
      </c>
    </row>
    <row r="10833" spans="48:54" x14ac:dyDescent="0.2">
      <c r="AV10833" s="191" t="str">
        <f t="shared" si="173"/>
        <v>538_RS_131_4_202425</v>
      </c>
      <c r="AW10833" s="191" t="s">
        <v>92</v>
      </c>
      <c r="AX10833" s="18">
        <v>202425</v>
      </c>
      <c r="AY10833" s="191">
        <v>538</v>
      </c>
      <c r="AZ10833" s="191">
        <v>131</v>
      </c>
      <c r="BA10833" s="191">
        <v>4</v>
      </c>
      <c r="BB10833" s="191">
        <v>0</v>
      </c>
    </row>
    <row r="10834" spans="48:54" x14ac:dyDescent="0.2">
      <c r="AV10834" s="191" t="str">
        <f t="shared" si="173"/>
        <v>540_RS_131_4_202425</v>
      </c>
      <c r="AW10834" s="191" t="s">
        <v>92</v>
      </c>
      <c r="AX10834" s="18">
        <v>202425</v>
      </c>
      <c r="AY10834" s="191">
        <v>540</v>
      </c>
      <c r="AZ10834" s="191">
        <v>131</v>
      </c>
      <c r="BA10834" s="191">
        <v>4</v>
      </c>
      <c r="BB10834" s="191">
        <v>0</v>
      </c>
    </row>
    <row r="10835" spans="48:54" x14ac:dyDescent="0.2">
      <c r="AV10835" s="191" t="str">
        <f t="shared" si="173"/>
        <v>542_RS_131_4_202425</v>
      </c>
      <c r="AW10835" s="191" t="s">
        <v>92</v>
      </c>
      <c r="AX10835" s="18">
        <v>202425</v>
      </c>
      <c r="AY10835" s="191">
        <v>542</v>
      </c>
      <c r="AZ10835" s="191">
        <v>131</v>
      </c>
      <c r="BA10835" s="191">
        <v>4</v>
      </c>
      <c r="BB10835" s="191">
        <v>0</v>
      </c>
    </row>
    <row r="10836" spans="48:54" x14ac:dyDescent="0.2">
      <c r="AV10836" s="191" t="str">
        <f t="shared" si="173"/>
        <v>544_RS_131_4_202425</v>
      </c>
      <c r="AW10836" s="191" t="s">
        <v>92</v>
      </c>
      <c r="AX10836" s="18">
        <v>202425</v>
      </c>
      <c r="AY10836" s="191">
        <v>544</v>
      </c>
      <c r="AZ10836" s="191">
        <v>131</v>
      </c>
      <c r="BA10836" s="191">
        <v>4</v>
      </c>
      <c r="BB10836" s="191">
        <v>0</v>
      </c>
    </row>
    <row r="10837" spans="48:54" x14ac:dyDescent="0.2">
      <c r="AV10837" s="191" t="str">
        <f t="shared" si="173"/>
        <v>545_RS_131_4_202425</v>
      </c>
      <c r="AW10837" s="191" t="s">
        <v>92</v>
      </c>
      <c r="AX10837" s="18">
        <v>202425</v>
      </c>
      <c r="AY10837" s="191">
        <v>545</v>
      </c>
      <c r="AZ10837" s="191">
        <v>131</v>
      </c>
      <c r="BA10837" s="191">
        <v>4</v>
      </c>
      <c r="BB10837" s="191">
        <v>0</v>
      </c>
    </row>
    <row r="10838" spans="48:54" x14ac:dyDescent="0.2">
      <c r="AV10838" s="191" t="str">
        <f t="shared" si="173"/>
        <v>546_RS_131_4_202425</v>
      </c>
      <c r="AW10838" s="191" t="s">
        <v>92</v>
      </c>
      <c r="AX10838" s="18">
        <v>202425</v>
      </c>
      <c r="AY10838" s="191">
        <v>546</v>
      </c>
      <c r="AZ10838" s="191">
        <v>131</v>
      </c>
      <c r="BA10838" s="191">
        <v>4</v>
      </c>
      <c r="BB10838" s="191">
        <v>0</v>
      </c>
    </row>
    <row r="10839" spans="48:54" x14ac:dyDescent="0.2">
      <c r="AV10839" s="191" t="str">
        <f t="shared" si="173"/>
        <v>548_RS_131_4_202425</v>
      </c>
      <c r="AW10839" s="191" t="s">
        <v>92</v>
      </c>
      <c r="AX10839" s="18">
        <v>202425</v>
      </c>
      <c r="AY10839" s="191">
        <v>548</v>
      </c>
      <c r="AZ10839" s="191">
        <v>131</v>
      </c>
      <c r="BA10839" s="191">
        <v>4</v>
      </c>
      <c r="BB10839" s="191">
        <v>0</v>
      </c>
    </row>
    <row r="10840" spans="48:54" x14ac:dyDescent="0.2">
      <c r="AV10840" s="191" t="str">
        <f t="shared" si="173"/>
        <v>550_RS_131_4_202425</v>
      </c>
      <c r="AW10840" s="191" t="s">
        <v>92</v>
      </c>
      <c r="AX10840" s="18">
        <v>202425</v>
      </c>
      <c r="AY10840" s="191">
        <v>550</v>
      </c>
      <c r="AZ10840" s="191">
        <v>131</v>
      </c>
      <c r="BA10840" s="191">
        <v>4</v>
      </c>
      <c r="BB10840" s="191">
        <v>0</v>
      </c>
    </row>
    <row r="10841" spans="48:54" x14ac:dyDescent="0.2">
      <c r="AV10841" s="191" t="str">
        <f t="shared" si="173"/>
        <v>552_RS_131_4_202425</v>
      </c>
      <c r="AW10841" s="191" t="s">
        <v>92</v>
      </c>
      <c r="AX10841" s="18">
        <v>202425</v>
      </c>
      <c r="AY10841" s="191">
        <v>552</v>
      </c>
      <c r="AZ10841" s="191">
        <v>131</v>
      </c>
      <c r="BA10841" s="191">
        <v>4</v>
      </c>
      <c r="BB10841" s="191">
        <v>0</v>
      </c>
    </row>
    <row r="10842" spans="48:54" x14ac:dyDescent="0.2">
      <c r="AV10842" s="191" t="str">
        <f t="shared" si="173"/>
        <v>562_RS_131_4_202425</v>
      </c>
      <c r="AW10842" s="191" t="s">
        <v>92</v>
      </c>
      <c r="AX10842" s="18">
        <v>202425</v>
      </c>
      <c r="AY10842" s="191">
        <v>562</v>
      </c>
      <c r="AZ10842" s="191">
        <v>131</v>
      </c>
      <c r="BA10842" s="191">
        <v>4</v>
      </c>
      <c r="BB10842" s="191">
        <v>0</v>
      </c>
    </row>
    <row r="10843" spans="48:54" x14ac:dyDescent="0.2">
      <c r="AV10843" s="191" t="str">
        <f t="shared" si="173"/>
        <v>564_RS_131_4_202425</v>
      </c>
      <c r="AW10843" s="191" t="s">
        <v>92</v>
      </c>
      <c r="AX10843" s="18">
        <v>202425</v>
      </c>
      <c r="AY10843" s="191">
        <v>564</v>
      </c>
      <c r="AZ10843" s="191">
        <v>131</v>
      </c>
      <c r="BA10843" s="191">
        <v>4</v>
      </c>
      <c r="BB10843" s="191">
        <v>0</v>
      </c>
    </row>
    <row r="10844" spans="48:54" x14ac:dyDescent="0.2">
      <c r="AV10844" s="191" t="str">
        <f t="shared" si="173"/>
        <v>566_RS_131_4_202425</v>
      </c>
      <c r="AW10844" s="191" t="s">
        <v>92</v>
      </c>
      <c r="AX10844" s="18">
        <v>202425</v>
      </c>
      <c r="AY10844" s="191">
        <v>566</v>
      </c>
      <c r="AZ10844" s="191">
        <v>131</v>
      </c>
      <c r="BA10844" s="191">
        <v>4</v>
      </c>
      <c r="BB10844" s="191">
        <v>0</v>
      </c>
    </row>
    <row r="10845" spans="48:54" x14ac:dyDescent="0.2">
      <c r="AV10845" s="191" t="str">
        <f t="shared" si="173"/>
        <v>568_RS_131_4_202425</v>
      </c>
      <c r="AW10845" s="191" t="s">
        <v>92</v>
      </c>
      <c r="AX10845" s="18">
        <v>202425</v>
      </c>
      <c r="AY10845" s="191">
        <v>568</v>
      </c>
      <c r="AZ10845" s="191">
        <v>131</v>
      </c>
      <c r="BA10845" s="191">
        <v>4</v>
      </c>
      <c r="BB10845" s="191">
        <v>0</v>
      </c>
    </row>
    <row r="10846" spans="48:54" x14ac:dyDescent="0.2">
      <c r="AV10846" s="191" t="str">
        <f t="shared" si="173"/>
        <v>572_RS_131_4_202425</v>
      </c>
      <c r="AW10846" s="191" t="s">
        <v>92</v>
      </c>
      <c r="AX10846" s="18">
        <v>202425</v>
      </c>
      <c r="AY10846" s="191">
        <v>572</v>
      </c>
      <c r="AZ10846" s="191">
        <v>131</v>
      </c>
      <c r="BA10846" s="191">
        <v>4</v>
      </c>
      <c r="BB10846" s="191">
        <v>0</v>
      </c>
    </row>
    <row r="10847" spans="48:54" x14ac:dyDescent="0.2">
      <c r="AV10847" s="191" t="str">
        <f t="shared" si="173"/>
        <v>574_RS_131_4_202425</v>
      </c>
      <c r="AW10847" s="191" t="s">
        <v>92</v>
      </c>
      <c r="AX10847" s="18">
        <v>202425</v>
      </c>
      <c r="AY10847" s="191">
        <v>574</v>
      </c>
      <c r="AZ10847" s="191">
        <v>131</v>
      </c>
      <c r="BA10847" s="191">
        <v>4</v>
      </c>
      <c r="BB10847" s="191">
        <v>0</v>
      </c>
    </row>
    <row r="10848" spans="48:54" x14ac:dyDescent="0.2">
      <c r="AV10848" s="191" t="str">
        <f t="shared" si="173"/>
        <v>576_RS_131_4_202425</v>
      </c>
      <c r="AW10848" s="191" t="s">
        <v>92</v>
      </c>
      <c r="AX10848" s="18">
        <v>202425</v>
      </c>
      <c r="AY10848" s="191">
        <v>576</v>
      </c>
      <c r="AZ10848" s="191">
        <v>131</v>
      </c>
      <c r="BA10848" s="191">
        <v>4</v>
      </c>
      <c r="BB10848" s="191">
        <v>0</v>
      </c>
    </row>
    <row r="10849" spans="48:54" x14ac:dyDescent="0.2">
      <c r="AV10849" s="191" t="str">
        <f t="shared" si="173"/>
        <v>582_RS_131_4_202425</v>
      </c>
      <c r="AW10849" s="191" t="s">
        <v>92</v>
      </c>
      <c r="AX10849" s="18">
        <v>202425</v>
      </c>
      <c r="AY10849" s="191">
        <v>582</v>
      </c>
      <c r="AZ10849" s="191">
        <v>131</v>
      </c>
      <c r="BA10849" s="191">
        <v>4</v>
      </c>
      <c r="BB10849" s="191">
        <v>0</v>
      </c>
    </row>
    <row r="10850" spans="48:54" x14ac:dyDescent="0.2">
      <c r="AV10850" s="191" t="str">
        <f t="shared" si="173"/>
        <v>584_RS_131_4_202425</v>
      </c>
      <c r="AW10850" s="191" t="s">
        <v>92</v>
      </c>
      <c r="AX10850" s="18">
        <v>202425</v>
      </c>
      <c r="AY10850" s="191">
        <v>584</v>
      </c>
      <c r="AZ10850" s="191">
        <v>131</v>
      </c>
      <c r="BA10850" s="191">
        <v>4</v>
      </c>
      <c r="BB10850" s="191">
        <v>0</v>
      </c>
    </row>
    <row r="10851" spans="48:54" x14ac:dyDescent="0.2">
      <c r="AV10851" s="191" t="str">
        <f t="shared" si="173"/>
        <v>586_RS_131_4_202425</v>
      </c>
      <c r="AW10851" s="191" t="s">
        <v>92</v>
      </c>
      <c r="AX10851" s="18">
        <v>202425</v>
      </c>
      <c r="AY10851" s="191">
        <v>586</v>
      </c>
      <c r="AZ10851" s="191">
        <v>131</v>
      </c>
      <c r="BA10851" s="191">
        <v>4</v>
      </c>
      <c r="BB10851" s="191">
        <v>0</v>
      </c>
    </row>
    <row r="10852" spans="48:54" x14ac:dyDescent="0.2">
      <c r="AV10852" s="191" t="str">
        <f t="shared" si="173"/>
        <v>512_RS_140_4_202425</v>
      </c>
      <c r="AW10852" s="191" t="s">
        <v>92</v>
      </c>
      <c r="AX10852" s="18">
        <v>202425</v>
      </c>
      <c r="AY10852" s="191">
        <v>512</v>
      </c>
      <c r="AZ10852" s="191">
        <v>140</v>
      </c>
      <c r="BA10852" s="191">
        <v>4</v>
      </c>
      <c r="BB10852" s="191">
        <v>0</v>
      </c>
    </row>
    <row r="10853" spans="48:54" x14ac:dyDescent="0.2">
      <c r="AV10853" s="191" t="str">
        <f t="shared" si="173"/>
        <v>514_RS_140_4_202425</v>
      </c>
      <c r="AW10853" s="191" t="s">
        <v>92</v>
      </c>
      <c r="AX10853" s="18">
        <v>202425</v>
      </c>
      <c r="AY10853" s="191">
        <v>514</v>
      </c>
      <c r="AZ10853" s="191">
        <v>140</v>
      </c>
      <c r="BA10853" s="191">
        <v>4</v>
      </c>
      <c r="BB10853" s="191">
        <v>0</v>
      </c>
    </row>
    <row r="10854" spans="48:54" x14ac:dyDescent="0.2">
      <c r="AV10854" s="191" t="str">
        <f t="shared" si="173"/>
        <v>516_RS_140_4_202425</v>
      </c>
      <c r="AW10854" s="191" t="s">
        <v>92</v>
      </c>
      <c r="AX10854" s="18">
        <v>202425</v>
      </c>
      <c r="AY10854" s="191">
        <v>516</v>
      </c>
      <c r="AZ10854" s="191">
        <v>140</v>
      </c>
      <c r="BA10854" s="191">
        <v>4</v>
      </c>
      <c r="BB10854" s="191">
        <v>0</v>
      </c>
    </row>
    <row r="10855" spans="48:54" x14ac:dyDescent="0.2">
      <c r="AV10855" s="191" t="str">
        <f t="shared" si="173"/>
        <v>518_RS_140_4_202425</v>
      </c>
      <c r="AW10855" s="191" t="s">
        <v>92</v>
      </c>
      <c r="AX10855" s="18">
        <v>202425</v>
      </c>
      <c r="AY10855" s="191">
        <v>518</v>
      </c>
      <c r="AZ10855" s="191">
        <v>140</v>
      </c>
      <c r="BA10855" s="191">
        <v>4</v>
      </c>
      <c r="BB10855" s="191">
        <v>0</v>
      </c>
    </row>
    <row r="10856" spans="48:54" x14ac:dyDescent="0.2">
      <c r="AV10856" s="191" t="str">
        <f t="shared" si="173"/>
        <v>520_RS_140_4_202425</v>
      </c>
      <c r="AW10856" s="191" t="s">
        <v>92</v>
      </c>
      <c r="AX10856" s="18">
        <v>202425</v>
      </c>
      <c r="AY10856" s="191">
        <v>520</v>
      </c>
      <c r="AZ10856" s="191">
        <v>140</v>
      </c>
      <c r="BA10856" s="191">
        <v>4</v>
      </c>
      <c r="BB10856" s="191">
        <v>0</v>
      </c>
    </row>
    <row r="10857" spans="48:54" x14ac:dyDescent="0.2">
      <c r="AV10857" s="191" t="str">
        <f t="shared" si="173"/>
        <v>522_RS_140_4_202425</v>
      </c>
      <c r="AW10857" s="191" t="s">
        <v>92</v>
      </c>
      <c r="AX10857" s="18">
        <v>202425</v>
      </c>
      <c r="AY10857" s="191">
        <v>522</v>
      </c>
      <c r="AZ10857" s="191">
        <v>140</v>
      </c>
      <c r="BA10857" s="191">
        <v>4</v>
      </c>
      <c r="BB10857" s="191">
        <v>0</v>
      </c>
    </row>
    <row r="10858" spans="48:54" x14ac:dyDescent="0.2">
      <c r="AV10858" s="191" t="str">
        <f t="shared" si="173"/>
        <v>524_RS_140_4_202425</v>
      </c>
      <c r="AW10858" s="191" t="s">
        <v>92</v>
      </c>
      <c r="AX10858" s="18">
        <v>202425</v>
      </c>
      <c r="AY10858" s="191">
        <v>524</v>
      </c>
      <c r="AZ10858" s="191">
        <v>140</v>
      </c>
      <c r="BA10858" s="191">
        <v>4</v>
      </c>
      <c r="BB10858" s="191">
        <v>0</v>
      </c>
    </row>
    <row r="10859" spans="48:54" x14ac:dyDescent="0.2">
      <c r="AV10859" s="191" t="str">
        <f t="shared" si="173"/>
        <v>526_RS_140_4_202425</v>
      </c>
      <c r="AW10859" s="191" t="s">
        <v>92</v>
      </c>
      <c r="AX10859" s="18">
        <v>202425</v>
      </c>
      <c r="AY10859" s="191">
        <v>526</v>
      </c>
      <c r="AZ10859" s="191">
        <v>140</v>
      </c>
      <c r="BA10859" s="191">
        <v>4</v>
      </c>
      <c r="BB10859" s="191">
        <v>0</v>
      </c>
    </row>
    <row r="10860" spans="48:54" x14ac:dyDescent="0.2">
      <c r="AV10860" s="191" t="str">
        <f t="shared" si="173"/>
        <v>528_RS_140_4_202425</v>
      </c>
      <c r="AW10860" s="191" t="s">
        <v>92</v>
      </c>
      <c r="AX10860" s="18">
        <v>202425</v>
      </c>
      <c r="AY10860" s="191">
        <v>528</v>
      </c>
      <c r="AZ10860" s="191">
        <v>140</v>
      </c>
      <c r="BA10860" s="191">
        <v>4</v>
      </c>
      <c r="BB10860" s="191">
        <v>0</v>
      </c>
    </row>
    <row r="10861" spans="48:54" x14ac:dyDescent="0.2">
      <c r="AV10861" s="191" t="str">
        <f t="shared" si="173"/>
        <v>530_RS_140_4_202425</v>
      </c>
      <c r="AW10861" s="191" t="s">
        <v>92</v>
      </c>
      <c r="AX10861" s="18">
        <v>202425</v>
      </c>
      <c r="AY10861" s="191">
        <v>530</v>
      </c>
      <c r="AZ10861" s="191">
        <v>140</v>
      </c>
      <c r="BA10861" s="191">
        <v>4</v>
      </c>
      <c r="BB10861" s="191">
        <v>0</v>
      </c>
    </row>
    <row r="10862" spans="48:54" x14ac:dyDescent="0.2">
      <c r="AV10862" s="191" t="str">
        <f t="shared" si="173"/>
        <v>532_RS_140_4_202425</v>
      </c>
      <c r="AW10862" s="191" t="s">
        <v>92</v>
      </c>
      <c r="AX10862" s="18">
        <v>202425</v>
      </c>
      <c r="AY10862" s="191">
        <v>532</v>
      </c>
      <c r="AZ10862" s="191">
        <v>140</v>
      </c>
      <c r="BA10862" s="191">
        <v>4</v>
      </c>
      <c r="BB10862" s="191">
        <v>0</v>
      </c>
    </row>
    <row r="10863" spans="48:54" x14ac:dyDescent="0.2">
      <c r="AV10863" s="191" t="str">
        <f t="shared" si="173"/>
        <v>534_RS_140_4_202425</v>
      </c>
      <c r="AW10863" s="191" t="s">
        <v>92</v>
      </c>
      <c r="AX10863" s="18">
        <v>202425</v>
      </c>
      <c r="AY10863" s="191">
        <v>534</v>
      </c>
      <c r="AZ10863" s="191">
        <v>140</v>
      </c>
      <c r="BA10863" s="191">
        <v>4</v>
      </c>
      <c r="BB10863" s="191">
        <v>0</v>
      </c>
    </row>
    <row r="10864" spans="48:54" x14ac:dyDescent="0.2">
      <c r="AV10864" s="191" t="str">
        <f t="shared" si="173"/>
        <v>536_RS_140_4_202425</v>
      </c>
      <c r="AW10864" s="191" t="s">
        <v>92</v>
      </c>
      <c r="AX10864" s="18">
        <v>202425</v>
      </c>
      <c r="AY10864" s="191">
        <v>536</v>
      </c>
      <c r="AZ10864" s="191">
        <v>140</v>
      </c>
      <c r="BA10864" s="191">
        <v>4</v>
      </c>
      <c r="BB10864" s="191">
        <v>0</v>
      </c>
    </row>
    <row r="10865" spans="48:54" x14ac:dyDescent="0.2">
      <c r="AV10865" s="191" t="str">
        <f t="shared" si="173"/>
        <v>538_RS_140_4_202425</v>
      </c>
      <c r="AW10865" s="191" t="s">
        <v>92</v>
      </c>
      <c r="AX10865" s="18">
        <v>202425</v>
      </c>
      <c r="AY10865" s="191">
        <v>538</v>
      </c>
      <c r="AZ10865" s="191">
        <v>140</v>
      </c>
      <c r="BA10865" s="191">
        <v>4</v>
      </c>
      <c r="BB10865" s="191">
        <v>0</v>
      </c>
    </row>
    <row r="10866" spans="48:54" x14ac:dyDescent="0.2">
      <c r="AV10866" s="191" t="str">
        <f t="shared" si="173"/>
        <v>540_RS_140_4_202425</v>
      </c>
      <c r="AW10866" s="191" t="s">
        <v>92</v>
      </c>
      <c r="AX10866" s="18">
        <v>202425</v>
      </c>
      <c r="AY10866" s="191">
        <v>540</v>
      </c>
      <c r="AZ10866" s="191">
        <v>140</v>
      </c>
      <c r="BA10866" s="191">
        <v>4</v>
      </c>
      <c r="BB10866" s="191">
        <v>0</v>
      </c>
    </row>
    <row r="10867" spans="48:54" x14ac:dyDescent="0.2">
      <c r="AV10867" s="191" t="str">
        <f t="shared" si="173"/>
        <v>542_RS_140_4_202425</v>
      </c>
      <c r="AW10867" s="191" t="s">
        <v>92</v>
      </c>
      <c r="AX10867" s="18">
        <v>202425</v>
      </c>
      <c r="AY10867" s="191">
        <v>542</v>
      </c>
      <c r="AZ10867" s="191">
        <v>140</v>
      </c>
      <c r="BA10867" s="191">
        <v>4</v>
      </c>
      <c r="BB10867" s="191">
        <v>0</v>
      </c>
    </row>
    <row r="10868" spans="48:54" x14ac:dyDescent="0.2">
      <c r="AV10868" s="191" t="str">
        <f t="shared" si="173"/>
        <v>544_RS_140_4_202425</v>
      </c>
      <c r="AW10868" s="191" t="s">
        <v>92</v>
      </c>
      <c r="AX10868" s="18">
        <v>202425</v>
      </c>
      <c r="AY10868" s="191">
        <v>544</v>
      </c>
      <c r="AZ10868" s="191">
        <v>140</v>
      </c>
      <c r="BA10868" s="191">
        <v>4</v>
      </c>
      <c r="BB10868" s="191">
        <v>0</v>
      </c>
    </row>
    <row r="10869" spans="48:54" x14ac:dyDescent="0.2">
      <c r="AV10869" s="191" t="str">
        <f t="shared" si="173"/>
        <v>545_RS_140_4_202425</v>
      </c>
      <c r="AW10869" s="191" t="s">
        <v>92</v>
      </c>
      <c r="AX10869" s="18">
        <v>202425</v>
      </c>
      <c r="AY10869" s="191">
        <v>545</v>
      </c>
      <c r="AZ10869" s="191">
        <v>140</v>
      </c>
      <c r="BA10869" s="191">
        <v>4</v>
      </c>
      <c r="BB10869" s="191">
        <v>0</v>
      </c>
    </row>
    <row r="10870" spans="48:54" x14ac:dyDescent="0.2">
      <c r="AV10870" s="191" t="str">
        <f t="shared" si="173"/>
        <v>546_RS_140_4_202425</v>
      </c>
      <c r="AW10870" s="191" t="s">
        <v>92</v>
      </c>
      <c r="AX10870" s="18">
        <v>202425</v>
      </c>
      <c r="AY10870" s="191">
        <v>546</v>
      </c>
      <c r="AZ10870" s="191">
        <v>140</v>
      </c>
      <c r="BA10870" s="191">
        <v>4</v>
      </c>
      <c r="BB10870" s="191">
        <v>0</v>
      </c>
    </row>
    <row r="10871" spans="48:54" x14ac:dyDescent="0.2">
      <c r="AV10871" s="191" t="str">
        <f t="shared" si="173"/>
        <v>548_RS_140_4_202425</v>
      </c>
      <c r="AW10871" s="191" t="s">
        <v>92</v>
      </c>
      <c r="AX10871" s="18">
        <v>202425</v>
      </c>
      <c r="AY10871" s="191">
        <v>548</v>
      </c>
      <c r="AZ10871" s="191">
        <v>140</v>
      </c>
      <c r="BA10871" s="191">
        <v>4</v>
      </c>
      <c r="BB10871" s="191">
        <v>0</v>
      </c>
    </row>
    <row r="10872" spans="48:54" x14ac:dyDescent="0.2">
      <c r="AV10872" s="191" t="str">
        <f t="shared" si="173"/>
        <v>550_RS_140_4_202425</v>
      </c>
      <c r="AW10872" s="191" t="s">
        <v>92</v>
      </c>
      <c r="AX10872" s="18">
        <v>202425</v>
      </c>
      <c r="AY10872" s="191">
        <v>550</v>
      </c>
      <c r="AZ10872" s="191">
        <v>140</v>
      </c>
      <c r="BA10872" s="191">
        <v>4</v>
      </c>
      <c r="BB10872" s="191">
        <v>0</v>
      </c>
    </row>
    <row r="10873" spans="48:54" x14ac:dyDescent="0.2">
      <c r="AV10873" s="191" t="str">
        <f t="shared" si="173"/>
        <v>552_RS_140_4_202425</v>
      </c>
      <c r="AW10873" s="191" t="s">
        <v>92</v>
      </c>
      <c r="AX10873" s="18">
        <v>202425</v>
      </c>
      <c r="AY10873" s="191">
        <v>552</v>
      </c>
      <c r="AZ10873" s="191">
        <v>140</v>
      </c>
      <c r="BA10873" s="191">
        <v>4</v>
      </c>
      <c r="BB10873" s="191">
        <v>0</v>
      </c>
    </row>
    <row r="10874" spans="48:54" x14ac:dyDescent="0.2">
      <c r="AV10874" s="191" t="str">
        <f t="shared" si="173"/>
        <v>562_RS_140_4_202425</v>
      </c>
      <c r="AW10874" s="191" t="s">
        <v>92</v>
      </c>
      <c r="AX10874" s="18">
        <v>202425</v>
      </c>
      <c r="AY10874" s="191">
        <v>562</v>
      </c>
      <c r="AZ10874" s="191">
        <v>140</v>
      </c>
      <c r="BA10874" s="191">
        <v>4</v>
      </c>
      <c r="BB10874" s="191">
        <v>0</v>
      </c>
    </row>
    <row r="10875" spans="48:54" x14ac:dyDescent="0.2">
      <c r="AV10875" s="191" t="str">
        <f t="shared" si="173"/>
        <v>564_RS_140_4_202425</v>
      </c>
      <c r="AW10875" s="191" t="s">
        <v>92</v>
      </c>
      <c r="AX10875" s="18">
        <v>202425</v>
      </c>
      <c r="AY10875" s="191">
        <v>564</v>
      </c>
      <c r="AZ10875" s="191">
        <v>140</v>
      </c>
      <c r="BA10875" s="191">
        <v>4</v>
      </c>
      <c r="BB10875" s="191">
        <v>0</v>
      </c>
    </row>
    <row r="10876" spans="48:54" x14ac:dyDescent="0.2">
      <c r="AV10876" s="191" t="str">
        <f t="shared" si="173"/>
        <v>566_RS_140_4_202425</v>
      </c>
      <c r="AW10876" s="191" t="s">
        <v>92</v>
      </c>
      <c r="AX10876" s="18">
        <v>202425</v>
      </c>
      <c r="AY10876" s="191">
        <v>566</v>
      </c>
      <c r="AZ10876" s="191">
        <v>140</v>
      </c>
      <c r="BA10876" s="191">
        <v>4</v>
      </c>
      <c r="BB10876" s="191">
        <v>0</v>
      </c>
    </row>
    <row r="10877" spans="48:54" x14ac:dyDescent="0.2">
      <c r="AV10877" s="191" t="str">
        <f t="shared" si="173"/>
        <v>568_RS_140_4_202425</v>
      </c>
      <c r="AW10877" s="191" t="s">
        <v>92</v>
      </c>
      <c r="AX10877" s="18">
        <v>202425</v>
      </c>
      <c r="AY10877" s="191">
        <v>568</v>
      </c>
      <c r="AZ10877" s="191">
        <v>140</v>
      </c>
      <c r="BA10877" s="191">
        <v>4</v>
      </c>
      <c r="BB10877" s="191">
        <v>0</v>
      </c>
    </row>
    <row r="10878" spans="48:54" x14ac:dyDescent="0.2">
      <c r="AV10878" s="191" t="str">
        <f t="shared" si="173"/>
        <v>572_RS_140_4_202425</v>
      </c>
      <c r="AW10878" s="191" t="s">
        <v>92</v>
      </c>
      <c r="AX10878" s="18">
        <v>202425</v>
      </c>
      <c r="AY10878" s="191">
        <v>572</v>
      </c>
      <c r="AZ10878" s="191">
        <v>140</v>
      </c>
      <c r="BA10878" s="191">
        <v>4</v>
      </c>
      <c r="BB10878" s="191">
        <v>0</v>
      </c>
    </row>
    <row r="10879" spans="48:54" x14ac:dyDescent="0.2">
      <c r="AV10879" s="191" t="str">
        <f t="shared" si="173"/>
        <v>574_RS_140_4_202425</v>
      </c>
      <c r="AW10879" s="191" t="s">
        <v>92</v>
      </c>
      <c r="AX10879" s="18">
        <v>202425</v>
      </c>
      <c r="AY10879" s="191">
        <v>574</v>
      </c>
      <c r="AZ10879" s="191">
        <v>140</v>
      </c>
      <c r="BA10879" s="191">
        <v>4</v>
      </c>
      <c r="BB10879" s="191">
        <v>0</v>
      </c>
    </row>
    <row r="10880" spans="48:54" x14ac:dyDescent="0.2">
      <c r="AV10880" s="191" t="str">
        <f t="shared" si="173"/>
        <v>576_RS_140_4_202425</v>
      </c>
      <c r="AW10880" s="191" t="s">
        <v>92</v>
      </c>
      <c r="AX10880" s="18">
        <v>202425</v>
      </c>
      <c r="AY10880" s="191">
        <v>576</v>
      </c>
      <c r="AZ10880" s="191">
        <v>140</v>
      </c>
      <c r="BA10880" s="191">
        <v>4</v>
      </c>
      <c r="BB10880" s="191">
        <v>0</v>
      </c>
    </row>
    <row r="10881" spans="48:54" x14ac:dyDescent="0.2">
      <c r="AV10881" s="191" t="str">
        <f t="shared" si="173"/>
        <v>582_RS_140_4_202425</v>
      </c>
      <c r="AW10881" s="191" t="s">
        <v>92</v>
      </c>
      <c r="AX10881" s="18">
        <v>202425</v>
      </c>
      <c r="AY10881" s="191">
        <v>582</v>
      </c>
      <c r="AZ10881" s="191">
        <v>140</v>
      </c>
      <c r="BA10881" s="191">
        <v>4</v>
      </c>
      <c r="BB10881" s="191">
        <v>0</v>
      </c>
    </row>
    <row r="10882" spans="48:54" x14ac:dyDescent="0.2">
      <c r="AV10882" s="191" t="str">
        <f t="shared" si="173"/>
        <v>584_RS_140_4_202425</v>
      </c>
      <c r="AW10882" s="191" t="s">
        <v>92</v>
      </c>
      <c r="AX10882" s="18">
        <v>202425</v>
      </c>
      <c r="AY10882" s="191">
        <v>584</v>
      </c>
      <c r="AZ10882" s="191">
        <v>140</v>
      </c>
      <c r="BA10882" s="191">
        <v>4</v>
      </c>
      <c r="BB10882" s="191">
        <v>0</v>
      </c>
    </row>
    <row r="10883" spans="48:54" x14ac:dyDescent="0.2">
      <c r="AV10883" s="191" t="str">
        <f t="shared" si="173"/>
        <v>586_RS_140_4_202425</v>
      </c>
      <c r="AW10883" s="191" t="s">
        <v>92</v>
      </c>
      <c r="AX10883" s="18">
        <v>202425</v>
      </c>
      <c r="AY10883" s="191">
        <v>586</v>
      </c>
      <c r="AZ10883" s="191">
        <v>140</v>
      </c>
      <c r="BA10883" s="191">
        <v>4</v>
      </c>
      <c r="BB10883" s="191">
        <v>0</v>
      </c>
    </row>
    <row r="10884" spans="48:54" x14ac:dyDescent="0.2">
      <c r="AV10884" s="191" t="str">
        <f t="shared" ref="AV10884:AV10947" si="174">AY10884&amp;"_"&amp;AW10884&amp;"_"&amp;AZ10884&amp;"_"&amp;BA10884&amp;"_"&amp;AX10884</f>
        <v>512_RS_141_4_202425</v>
      </c>
      <c r="AW10884" s="191" t="s">
        <v>92</v>
      </c>
      <c r="AX10884" s="18">
        <v>202425</v>
      </c>
      <c r="AY10884" s="191">
        <v>512</v>
      </c>
      <c r="AZ10884" s="191">
        <v>141</v>
      </c>
      <c r="BA10884" s="191">
        <v>4</v>
      </c>
      <c r="BB10884" s="191">
        <v>0</v>
      </c>
    </row>
    <row r="10885" spans="48:54" x14ac:dyDescent="0.2">
      <c r="AV10885" s="191" t="str">
        <f t="shared" si="174"/>
        <v>514_RS_141_4_202425</v>
      </c>
      <c r="AW10885" s="191" t="s">
        <v>92</v>
      </c>
      <c r="AX10885" s="18">
        <v>202425</v>
      </c>
      <c r="AY10885" s="191">
        <v>514</v>
      </c>
      <c r="AZ10885" s="191">
        <v>141</v>
      </c>
      <c r="BA10885" s="191">
        <v>4</v>
      </c>
      <c r="BB10885" s="191">
        <v>0</v>
      </c>
    </row>
    <row r="10886" spans="48:54" x14ac:dyDescent="0.2">
      <c r="AV10886" s="191" t="str">
        <f t="shared" si="174"/>
        <v>516_RS_141_4_202425</v>
      </c>
      <c r="AW10886" s="191" t="s">
        <v>92</v>
      </c>
      <c r="AX10886" s="18">
        <v>202425</v>
      </c>
      <c r="AY10886" s="191">
        <v>516</v>
      </c>
      <c r="AZ10886" s="191">
        <v>141</v>
      </c>
      <c r="BA10886" s="191">
        <v>4</v>
      </c>
      <c r="BB10886" s="191">
        <v>0</v>
      </c>
    </row>
    <row r="10887" spans="48:54" x14ac:dyDescent="0.2">
      <c r="AV10887" s="191" t="str">
        <f t="shared" si="174"/>
        <v>518_RS_141_4_202425</v>
      </c>
      <c r="AW10887" s="191" t="s">
        <v>92</v>
      </c>
      <c r="AX10887" s="18">
        <v>202425</v>
      </c>
      <c r="AY10887" s="191">
        <v>518</v>
      </c>
      <c r="AZ10887" s="191">
        <v>141</v>
      </c>
      <c r="BA10887" s="191">
        <v>4</v>
      </c>
      <c r="BB10887" s="191">
        <v>0</v>
      </c>
    </row>
    <row r="10888" spans="48:54" x14ac:dyDescent="0.2">
      <c r="AV10888" s="191" t="str">
        <f t="shared" si="174"/>
        <v>520_RS_141_4_202425</v>
      </c>
      <c r="AW10888" s="191" t="s">
        <v>92</v>
      </c>
      <c r="AX10888" s="18">
        <v>202425</v>
      </c>
      <c r="AY10888" s="191">
        <v>520</v>
      </c>
      <c r="AZ10888" s="191">
        <v>141</v>
      </c>
      <c r="BA10888" s="191">
        <v>4</v>
      </c>
      <c r="BB10888" s="191">
        <v>0</v>
      </c>
    </row>
    <row r="10889" spans="48:54" x14ac:dyDescent="0.2">
      <c r="AV10889" s="191" t="str">
        <f t="shared" si="174"/>
        <v>522_RS_141_4_202425</v>
      </c>
      <c r="AW10889" s="191" t="s">
        <v>92</v>
      </c>
      <c r="AX10889" s="18">
        <v>202425</v>
      </c>
      <c r="AY10889" s="191">
        <v>522</v>
      </c>
      <c r="AZ10889" s="191">
        <v>141</v>
      </c>
      <c r="BA10889" s="191">
        <v>4</v>
      </c>
      <c r="BB10889" s="191">
        <v>0</v>
      </c>
    </row>
    <row r="10890" spans="48:54" x14ac:dyDescent="0.2">
      <c r="AV10890" s="191" t="str">
        <f t="shared" si="174"/>
        <v>524_RS_141_4_202425</v>
      </c>
      <c r="AW10890" s="191" t="s">
        <v>92</v>
      </c>
      <c r="AX10890" s="18">
        <v>202425</v>
      </c>
      <c r="AY10890" s="191">
        <v>524</v>
      </c>
      <c r="AZ10890" s="191">
        <v>141</v>
      </c>
      <c r="BA10890" s="191">
        <v>4</v>
      </c>
      <c r="BB10890" s="191">
        <v>0</v>
      </c>
    </row>
    <row r="10891" spans="48:54" x14ac:dyDescent="0.2">
      <c r="AV10891" s="191" t="str">
        <f t="shared" si="174"/>
        <v>526_RS_141_4_202425</v>
      </c>
      <c r="AW10891" s="191" t="s">
        <v>92</v>
      </c>
      <c r="AX10891" s="18">
        <v>202425</v>
      </c>
      <c r="AY10891" s="191">
        <v>526</v>
      </c>
      <c r="AZ10891" s="191">
        <v>141</v>
      </c>
      <c r="BA10891" s="191">
        <v>4</v>
      </c>
      <c r="BB10891" s="191">
        <v>0</v>
      </c>
    </row>
    <row r="10892" spans="48:54" x14ac:dyDescent="0.2">
      <c r="AV10892" s="191" t="str">
        <f t="shared" si="174"/>
        <v>528_RS_141_4_202425</v>
      </c>
      <c r="AW10892" s="191" t="s">
        <v>92</v>
      </c>
      <c r="AX10892" s="18">
        <v>202425</v>
      </c>
      <c r="AY10892" s="191">
        <v>528</v>
      </c>
      <c r="AZ10892" s="191">
        <v>141</v>
      </c>
      <c r="BA10892" s="191">
        <v>4</v>
      </c>
      <c r="BB10892" s="191">
        <v>0</v>
      </c>
    </row>
    <row r="10893" spans="48:54" x14ac:dyDescent="0.2">
      <c r="AV10893" s="191" t="str">
        <f t="shared" si="174"/>
        <v>530_RS_141_4_202425</v>
      </c>
      <c r="AW10893" s="191" t="s">
        <v>92</v>
      </c>
      <c r="AX10893" s="18">
        <v>202425</v>
      </c>
      <c r="AY10893" s="191">
        <v>530</v>
      </c>
      <c r="AZ10893" s="191">
        <v>141</v>
      </c>
      <c r="BA10893" s="191">
        <v>4</v>
      </c>
      <c r="BB10893" s="191">
        <v>0</v>
      </c>
    </row>
    <row r="10894" spans="48:54" x14ac:dyDescent="0.2">
      <c r="AV10894" s="191" t="str">
        <f t="shared" si="174"/>
        <v>532_RS_141_4_202425</v>
      </c>
      <c r="AW10894" s="191" t="s">
        <v>92</v>
      </c>
      <c r="AX10894" s="18">
        <v>202425</v>
      </c>
      <c r="AY10894" s="191">
        <v>532</v>
      </c>
      <c r="AZ10894" s="191">
        <v>141</v>
      </c>
      <c r="BA10894" s="191">
        <v>4</v>
      </c>
      <c r="BB10894" s="191">
        <v>0</v>
      </c>
    </row>
    <row r="10895" spans="48:54" x14ac:dyDescent="0.2">
      <c r="AV10895" s="191" t="str">
        <f t="shared" si="174"/>
        <v>534_RS_141_4_202425</v>
      </c>
      <c r="AW10895" s="191" t="s">
        <v>92</v>
      </c>
      <c r="AX10895" s="18">
        <v>202425</v>
      </c>
      <c r="AY10895" s="191">
        <v>534</v>
      </c>
      <c r="AZ10895" s="191">
        <v>141</v>
      </c>
      <c r="BA10895" s="191">
        <v>4</v>
      </c>
      <c r="BB10895" s="191">
        <v>0</v>
      </c>
    </row>
    <row r="10896" spans="48:54" x14ac:dyDescent="0.2">
      <c r="AV10896" s="191" t="str">
        <f t="shared" si="174"/>
        <v>536_RS_141_4_202425</v>
      </c>
      <c r="AW10896" s="191" t="s">
        <v>92</v>
      </c>
      <c r="AX10896" s="18">
        <v>202425</v>
      </c>
      <c r="AY10896" s="191">
        <v>536</v>
      </c>
      <c r="AZ10896" s="191">
        <v>141</v>
      </c>
      <c r="BA10896" s="191">
        <v>4</v>
      </c>
      <c r="BB10896" s="191">
        <v>0</v>
      </c>
    </row>
    <row r="10897" spans="48:54" x14ac:dyDescent="0.2">
      <c r="AV10897" s="191" t="str">
        <f t="shared" si="174"/>
        <v>538_RS_141_4_202425</v>
      </c>
      <c r="AW10897" s="191" t="s">
        <v>92</v>
      </c>
      <c r="AX10897" s="18">
        <v>202425</v>
      </c>
      <c r="AY10897" s="191">
        <v>538</v>
      </c>
      <c r="AZ10897" s="191">
        <v>141</v>
      </c>
      <c r="BA10897" s="191">
        <v>4</v>
      </c>
      <c r="BB10897" s="191">
        <v>0</v>
      </c>
    </row>
    <row r="10898" spans="48:54" x14ac:dyDescent="0.2">
      <c r="AV10898" s="191" t="str">
        <f t="shared" si="174"/>
        <v>540_RS_141_4_202425</v>
      </c>
      <c r="AW10898" s="191" t="s">
        <v>92</v>
      </c>
      <c r="AX10898" s="18">
        <v>202425</v>
      </c>
      <c r="AY10898" s="191">
        <v>540</v>
      </c>
      <c r="AZ10898" s="191">
        <v>141</v>
      </c>
      <c r="BA10898" s="191">
        <v>4</v>
      </c>
      <c r="BB10898" s="191">
        <v>0</v>
      </c>
    </row>
    <row r="10899" spans="48:54" x14ac:dyDescent="0.2">
      <c r="AV10899" s="191" t="str">
        <f t="shared" si="174"/>
        <v>542_RS_141_4_202425</v>
      </c>
      <c r="AW10899" s="191" t="s">
        <v>92</v>
      </c>
      <c r="AX10899" s="18">
        <v>202425</v>
      </c>
      <c r="AY10899" s="191">
        <v>542</v>
      </c>
      <c r="AZ10899" s="191">
        <v>141</v>
      </c>
      <c r="BA10899" s="191">
        <v>4</v>
      </c>
      <c r="BB10899" s="191">
        <v>0</v>
      </c>
    </row>
    <row r="10900" spans="48:54" x14ac:dyDescent="0.2">
      <c r="AV10900" s="191" t="str">
        <f t="shared" si="174"/>
        <v>544_RS_141_4_202425</v>
      </c>
      <c r="AW10900" s="191" t="s">
        <v>92</v>
      </c>
      <c r="AX10900" s="18">
        <v>202425</v>
      </c>
      <c r="AY10900" s="191">
        <v>544</v>
      </c>
      <c r="AZ10900" s="191">
        <v>141</v>
      </c>
      <c r="BA10900" s="191">
        <v>4</v>
      </c>
      <c r="BB10900" s="191">
        <v>0</v>
      </c>
    </row>
    <row r="10901" spans="48:54" x14ac:dyDescent="0.2">
      <c r="AV10901" s="191" t="str">
        <f t="shared" si="174"/>
        <v>545_RS_141_4_202425</v>
      </c>
      <c r="AW10901" s="191" t="s">
        <v>92</v>
      </c>
      <c r="AX10901" s="18">
        <v>202425</v>
      </c>
      <c r="AY10901" s="191">
        <v>545</v>
      </c>
      <c r="AZ10901" s="191">
        <v>141</v>
      </c>
      <c r="BA10901" s="191">
        <v>4</v>
      </c>
      <c r="BB10901" s="191">
        <v>0</v>
      </c>
    </row>
    <row r="10902" spans="48:54" x14ac:dyDescent="0.2">
      <c r="AV10902" s="191" t="str">
        <f t="shared" si="174"/>
        <v>546_RS_141_4_202425</v>
      </c>
      <c r="AW10902" s="191" t="s">
        <v>92</v>
      </c>
      <c r="AX10902" s="18">
        <v>202425</v>
      </c>
      <c r="AY10902" s="191">
        <v>546</v>
      </c>
      <c r="AZ10902" s="191">
        <v>141</v>
      </c>
      <c r="BA10902" s="191">
        <v>4</v>
      </c>
      <c r="BB10902" s="191">
        <v>0</v>
      </c>
    </row>
    <row r="10903" spans="48:54" x14ac:dyDescent="0.2">
      <c r="AV10903" s="191" t="str">
        <f t="shared" si="174"/>
        <v>548_RS_141_4_202425</v>
      </c>
      <c r="AW10903" s="191" t="s">
        <v>92</v>
      </c>
      <c r="AX10903" s="18">
        <v>202425</v>
      </c>
      <c r="AY10903" s="191">
        <v>548</v>
      </c>
      <c r="AZ10903" s="191">
        <v>141</v>
      </c>
      <c r="BA10903" s="191">
        <v>4</v>
      </c>
      <c r="BB10903" s="191">
        <v>0</v>
      </c>
    </row>
    <row r="10904" spans="48:54" x14ac:dyDescent="0.2">
      <c r="AV10904" s="191" t="str">
        <f t="shared" si="174"/>
        <v>550_RS_141_4_202425</v>
      </c>
      <c r="AW10904" s="191" t="s">
        <v>92</v>
      </c>
      <c r="AX10904" s="18">
        <v>202425</v>
      </c>
      <c r="AY10904" s="191">
        <v>550</v>
      </c>
      <c r="AZ10904" s="191">
        <v>141</v>
      </c>
      <c r="BA10904" s="191">
        <v>4</v>
      </c>
      <c r="BB10904" s="191">
        <v>0</v>
      </c>
    </row>
    <row r="10905" spans="48:54" x14ac:dyDescent="0.2">
      <c r="AV10905" s="191" t="str">
        <f t="shared" si="174"/>
        <v>552_RS_141_4_202425</v>
      </c>
      <c r="AW10905" s="191" t="s">
        <v>92</v>
      </c>
      <c r="AX10905" s="18">
        <v>202425</v>
      </c>
      <c r="AY10905" s="191">
        <v>552</v>
      </c>
      <c r="AZ10905" s="191">
        <v>141</v>
      </c>
      <c r="BA10905" s="191">
        <v>4</v>
      </c>
      <c r="BB10905" s="191">
        <v>0</v>
      </c>
    </row>
    <row r="10906" spans="48:54" x14ac:dyDescent="0.2">
      <c r="AV10906" s="191" t="str">
        <f t="shared" si="174"/>
        <v>562_RS_141_4_202425</v>
      </c>
      <c r="AW10906" s="191" t="s">
        <v>92</v>
      </c>
      <c r="AX10906" s="18">
        <v>202425</v>
      </c>
      <c r="AY10906" s="191">
        <v>562</v>
      </c>
      <c r="AZ10906" s="191">
        <v>141</v>
      </c>
      <c r="BA10906" s="191">
        <v>4</v>
      </c>
      <c r="BB10906" s="191">
        <v>0</v>
      </c>
    </row>
    <row r="10907" spans="48:54" x14ac:dyDescent="0.2">
      <c r="AV10907" s="191" t="str">
        <f t="shared" si="174"/>
        <v>564_RS_141_4_202425</v>
      </c>
      <c r="AW10907" s="191" t="s">
        <v>92</v>
      </c>
      <c r="AX10907" s="18">
        <v>202425</v>
      </c>
      <c r="AY10907" s="191">
        <v>564</v>
      </c>
      <c r="AZ10907" s="191">
        <v>141</v>
      </c>
      <c r="BA10907" s="191">
        <v>4</v>
      </c>
      <c r="BB10907" s="191">
        <v>0</v>
      </c>
    </row>
    <row r="10908" spans="48:54" x14ac:dyDescent="0.2">
      <c r="AV10908" s="191" t="str">
        <f t="shared" si="174"/>
        <v>566_RS_141_4_202425</v>
      </c>
      <c r="AW10908" s="191" t="s">
        <v>92</v>
      </c>
      <c r="AX10908" s="18">
        <v>202425</v>
      </c>
      <c r="AY10908" s="191">
        <v>566</v>
      </c>
      <c r="AZ10908" s="191">
        <v>141</v>
      </c>
      <c r="BA10908" s="191">
        <v>4</v>
      </c>
      <c r="BB10908" s="191">
        <v>0</v>
      </c>
    </row>
    <row r="10909" spans="48:54" x14ac:dyDescent="0.2">
      <c r="AV10909" s="191" t="str">
        <f t="shared" si="174"/>
        <v>568_RS_141_4_202425</v>
      </c>
      <c r="AW10909" s="191" t="s">
        <v>92</v>
      </c>
      <c r="AX10909" s="18">
        <v>202425</v>
      </c>
      <c r="AY10909" s="191">
        <v>568</v>
      </c>
      <c r="AZ10909" s="191">
        <v>141</v>
      </c>
      <c r="BA10909" s="191">
        <v>4</v>
      </c>
      <c r="BB10909" s="191">
        <v>0</v>
      </c>
    </row>
    <row r="10910" spans="48:54" x14ac:dyDescent="0.2">
      <c r="AV10910" s="191" t="str">
        <f t="shared" si="174"/>
        <v>572_RS_141_4_202425</v>
      </c>
      <c r="AW10910" s="191" t="s">
        <v>92</v>
      </c>
      <c r="AX10910" s="18">
        <v>202425</v>
      </c>
      <c r="AY10910" s="191">
        <v>572</v>
      </c>
      <c r="AZ10910" s="191">
        <v>141</v>
      </c>
      <c r="BA10910" s="191">
        <v>4</v>
      </c>
      <c r="BB10910" s="191">
        <v>0</v>
      </c>
    </row>
    <row r="10911" spans="48:54" x14ac:dyDescent="0.2">
      <c r="AV10911" s="191" t="str">
        <f t="shared" si="174"/>
        <v>574_RS_141_4_202425</v>
      </c>
      <c r="AW10911" s="191" t="s">
        <v>92</v>
      </c>
      <c r="AX10911" s="18">
        <v>202425</v>
      </c>
      <c r="AY10911" s="191">
        <v>574</v>
      </c>
      <c r="AZ10911" s="191">
        <v>141</v>
      </c>
      <c r="BA10911" s="191">
        <v>4</v>
      </c>
      <c r="BB10911" s="191">
        <v>0</v>
      </c>
    </row>
    <row r="10912" spans="48:54" x14ac:dyDescent="0.2">
      <c r="AV10912" s="191" t="str">
        <f t="shared" si="174"/>
        <v>576_RS_141_4_202425</v>
      </c>
      <c r="AW10912" s="191" t="s">
        <v>92</v>
      </c>
      <c r="AX10912" s="18">
        <v>202425</v>
      </c>
      <c r="AY10912" s="191">
        <v>576</v>
      </c>
      <c r="AZ10912" s="191">
        <v>141</v>
      </c>
      <c r="BA10912" s="191">
        <v>4</v>
      </c>
      <c r="BB10912" s="191">
        <v>0</v>
      </c>
    </row>
    <row r="10913" spans="48:54" x14ac:dyDescent="0.2">
      <c r="AV10913" s="191" t="str">
        <f t="shared" si="174"/>
        <v>582_RS_141_4_202425</v>
      </c>
      <c r="AW10913" s="191" t="s">
        <v>92</v>
      </c>
      <c r="AX10913" s="18">
        <v>202425</v>
      </c>
      <c r="AY10913" s="191">
        <v>582</v>
      </c>
      <c r="AZ10913" s="191">
        <v>141</v>
      </c>
      <c r="BA10913" s="191">
        <v>4</v>
      </c>
      <c r="BB10913" s="191">
        <v>0</v>
      </c>
    </row>
    <row r="10914" spans="48:54" x14ac:dyDescent="0.2">
      <c r="AV10914" s="191" t="str">
        <f t="shared" si="174"/>
        <v>584_RS_141_4_202425</v>
      </c>
      <c r="AW10914" s="191" t="s">
        <v>92</v>
      </c>
      <c r="AX10914" s="18">
        <v>202425</v>
      </c>
      <c r="AY10914" s="191">
        <v>584</v>
      </c>
      <c r="AZ10914" s="191">
        <v>141</v>
      </c>
      <c r="BA10914" s="191">
        <v>4</v>
      </c>
      <c r="BB10914" s="191">
        <v>0</v>
      </c>
    </row>
    <row r="10915" spans="48:54" x14ac:dyDescent="0.2">
      <c r="AV10915" s="191" t="str">
        <f t="shared" si="174"/>
        <v>586_RS_141_4_202425</v>
      </c>
      <c r="AW10915" s="191" t="s">
        <v>92</v>
      </c>
      <c r="AX10915" s="18">
        <v>202425</v>
      </c>
      <c r="AY10915" s="191">
        <v>586</v>
      </c>
      <c r="AZ10915" s="191">
        <v>141</v>
      </c>
      <c r="BA10915" s="191">
        <v>4</v>
      </c>
      <c r="BB10915" s="191">
        <v>0</v>
      </c>
    </row>
    <row r="10916" spans="48:54" x14ac:dyDescent="0.2">
      <c r="AV10916" s="191" t="str">
        <f t="shared" si="174"/>
        <v>512_RS_142_4_202425</v>
      </c>
      <c r="AW10916" s="191" t="s">
        <v>92</v>
      </c>
      <c r="AX10916" s="18">
        <v>202425</v>
      </c>
      <c r="AY10916" s="191">
        <v>512</v>
      </c>
      <c r="AZ10916" s="191">
        <v>142</v>
      </c>
      <c r="BA10916" s="191">
        <v>4</v>
      </c>
      <c r="BB10916" s="191">
        <v>0</v>
      </c>
    </row>
    <row r="10917" spans="48:54" x14ac:dyDescent="0.2">
      <c r="AV10917" s="191" t="str">
        <f t="shared" si="174"/>
        <v>514_RS_142_4_202425</v>
      </c>
      <c r="AW10917" s="191" t="s">
        <v>92</v>
      </c>
      <c r="AX10917" s="18">
        <v>202425</v>
      </c>
      <c r="AY10917" s="191">
        <v>514</v>
      </c>
      <c r="AZ10917" s="191">
        <v>142</v>
      </c>
      <c r="BA10917" s="191">
        <v>4</v>
      </c>
      <c r="BB10917" s="191">
        <v>0</v>
      </c>
    </row>
    <row r="10918" spans="48:54" x14ac:dyDescent="0.2">
      <c r="AV10918" s="191" t="str">
        <f t="shared" si="174"/>
        <v>516_RS_142_4_202425</v>
      </c>
      <c r="AW10918" s="191" t="s">
        <v>92</v>
      </c>
      <c r="AX10918" s="18">
        <v>202425</v>
      </c>
      <c r="AY10918" s="191">
        <v>516</v>
      </c>
      <c r="AZ10918" s="191">
        <v>142</v>
      </c>
      <c r="BA10918" s="191">
        <v>4</v>
      </c>
      <c r="BB10918" s="191">
        <v>0</v>
      </c>
    </row>
    <row r="10919" spans="48:54" x14ac:dyDescent="0.2">
      <c r="AV10919" s="191" t="str">
        <f t="shared" si="174"/>
        <v>518_RS_142_4_202425</v>
      </c>
      <c r="AW10919" s="191" t="s">
        <v>92</v>
      </c>
      <c r="AX10919" s="18">
        <v>202425</v>
      </c>
      <c r="AY10919" s="191">
        <v>518</v>
      </c>
      <c r="AZ10919" s="191">
        <v>142</v>
      </c>
      <c r="BA10919" s="191">
        <v>4</v>
      </c>
      <c r="BB10919" s="191">
        <v>0</v>
      </c>
    </row>
    <row r="10920" spans="48:54" x14ac:dyDescent="0.2">
      <c r="AV10920" s="191" t="str">
        <f t="shared" si="174"/>
        <v>520_RS_142_4_202425</v>
      </c>
      <c r="AW10920" s="191" t="s">
        <v>92</v>
      </c>
      <c r="AX10920" s="18">
        <v>202425</v>
      </c>
      <c r="AY10920" s="191">
        <v>520</v>
      </c>
      <c r="AZ10920" s="191">
        <v>142</v>
      </c>
      <c r="BA10920" s="191">
        <v>4</v>
      </c>
      <c r="BB10920" s="191">
        <v>0</v>
      </c>
    </row>
    <row r="10921" spans="48:54" x14ac:dyDescent="0.2">
      <c r="AV10921" s="191" t="str">
        <f t="shared" si="174"/>
        <v>522_RS_142_4_202425</v>
      </c>
      <c r="AW10921" s="191" t="s">
        <v>92</v>
      </c>
      <c r="AX10921" s="18">
        <v>202425</v>
      </c>
      <c r="AY10921" s="191">
        <v>522</v>
      </c>
      <c r="AZ10921" s="191">
        <v>142</v>
      </c>
      <c r="BA10921" s="191">
        <v>4</v>
      </c>
      <c r="BB10921" s="191">
        <v>0</v>
      </c>
    </row>
    <row r="10922" spans="48:54" x14ac:dyDescent="0.2">
      <c r="AV10922" s="191" t="str">
        <f t="shared" si="174"/>
        <v>524_RS_142_4_202425</v>
      </c>
      <c r="AW10922" s="191" t="s">
        <v>92</v>
      </c>
      <c r="AX10922" s="18">
        <v>202425</v>
      </c>
      <c r="AY10922" s="191">
        <v>524</v>
      </c>
      <c r="AZ10922" s="191">
        <v>142</v>
      </c>
      <c r="BA10922" s="191">
        <v>4</v>
      </c>
      <c r="BB10922" s="191">
        <v>0</v>
      </c>
    </row>
    <row r="10923" spans="48:54" x14ac:dyDescent="0.2">
      <c r="AV10923" s="191" t="str">
        <f t="shared" si="174"/>
        <v>526_RS_142_4_202425</v>
      </c>
      <c r="AW10923" s="191" t="s">
        <v>92</v>
      </c>
      <c r="AX10923" s="18">
        <v>202425</v>
      </c>
      <c r="AY10923" s="191">
        <v>526</v>
      </c>
      <c r="AZ10923" s="191">
        <v>142</v>
      </c>
      <c r="BA10923" s="191">
        <v>4</v>
      </c>
      <c r="BB10923" s="191">
        <v>0</v>
      </c>
    </row>
    <row r="10924" spans="48:54" x14ac:dyDescent="0.2">
      <c r="AV10924" s="191" t="str">
        <f t="shared" si="174"/>
        <v>528_RS_142_4_202425</v>
      </c>
      <c r="AW10924" s="191" t="s">
        <v>92</v>
      </c>
      <c r="AX10924" s="18">
        <v>202425</v>
      </c>
      <c r="AY10924" s="191">
        <v>528</v>
      </c>
      <c r="AZ10924" s="191">
        <v>142</v>
      </c>
      <c r="BA10924" s="191">
        <v>4</v>
      </c>
      <c r="BB10924" s="191">
        <v>0</v>
      </c>
    </row>
    <row r="10925" spans="48:54" x14ac:dyDescent="0.2">
      <c r="AV10925" s="191" t="str">
        <f t="shared" si="174"/>
        <v>530_RS_142_4_202425</v>
      </c>
      <c r="AW10925" s="191" t="s">
        <v>92</v>
      </c>
      <c r="AX10925" s="18">
        <v>202425</v>
      </c>
      <c r="AY10925" s="191">
        <v>530</v>
      </c>
      <c r="AZ10925" s="191">
        <v>142</v>
      </c>
      <c r="BA10925" s="191">
        <v>4</v>
      </c>
      <c r="BB10925" s="191">
        <v>0</v>
      </c>
    </row>
    <row r="10926" spans="48:54" x14ac:dyDescent="0.2">
      <c r="AV10926" s="191" t="str">
        <f t="shared" si="174"/>
        <v>532_RS_142_4_202425</v>
      </c>
      <c r="AW10926" s="191" t="s">
        <v>92</v>
      </c>
      <c r="AX10926" s="18">
        <v>202425</v>
      </c>
      <c r="AY10926" s="191">
        <v>532</v>
      </c>
      <c r="AZ10926" s="191">
        <v>142</v>
      </c>
      <c r="BA10926" s="191">
        <v>4</v>
      </c>
      <c r="BB10926" s="191">
        <v>0</v>
      </c>
    </row>
    <row r="10927" spans="48:54" x14ac:dyDescent="0.2">
      <c r="AV10927" s="191" t="str">
        <f t="shared" si="174"/>
        <v>534_RS_142_4_202425</v>
      </c>
      <c r="AW10927" s="191" t="s">
        <v>92</v>
      </c>
      <c r="AX10927" s="18">
        <v>202425</v>
      </c>
      <c r="AY10927" s="191">
        <v>534</v>
      </c>
      <c r="AZ10927" s="191">
        <v>142</v>
      </c>
      <c r="BA10927" s="191">
        <v>4</v>
      </c>
      <c r="BB10927" s="191">
        <v>0</v>
      </c>
    </row>
    <row r="10928" spans="48:54" x14ac:dyDescent="0.2">
      <c r="AV10928" s="191" t="str">
        <f t="shared" si="174"/>
        <v>536_RS_142_4_202425</v>
      </c>
      <c r="AW10928" s="191" t="s">
        <v>92</v>
      </c>
      <c r="AX10928" s="18">
        <v>202425</v>
      </c>
      <c r="AY10928" s="191">
        <v>536</v>
      </c>
      <c r="AZ10928" s="191">
        <v>142</v>
      </c>
      <c r="BA10928" s="191">
        <v>4</v>
      </c>
      <c r="BB10928" s="191">
        <v>0</v>
      </c>
    </row>
    <row r="10929" spans="48:54" x14ac:dyDescent="0.2">
      <c r="AV10929" s="191" t="str">
        <f t="shared" si="174"/>
        <v>538_RS_142_4_202425</v>
      </c>
      <c r="AW10929" s="191" t="s">
        <v>92</v>
      </c>
      <c r="AX10929" s="18">
        <v>202425</v>
      </c>
      <c r="AY10929" s="191">
        <v>538</v>
      </c>
      <c r="AZ10929" s="191">
        <v>142</v>
      </c>
      <c r="BA10929" s="191">
        <v>4</v>
      </c>
      <c r="BB10929" s="191">
        <v>0</v>
      </c>
    </row>
    <row r="10930" spans="48:54" x14ac:dyDescent="0.2">
      <c r="AV10930" s="191" t="str">
        <f t="shared" si="174"/>
        <v>540_RS_142_4_202425</v>
      </c>
      <c r="AW10930" s="191" t="s">
        <v>92</v>
      </c>
      <c r="AX10930" s="18">
        <v>202425</v>
      </c>
      <c r="AY10930" s="191">
        <v>540</v>
      </c>
      <c r="AZ10930" s="191">
        <v>142</v>
      </c>
      <c r="BA10930" s="191">
        <v>4</v>
      </c>
      <c r="BB10930" s="191">
        <v>0</v>
      </c>
    </row>
    <row r="10931" spans="48:54" x14ac:dyDescent="0.2">
      <c r="AV10931" s="191" t="str">
        <f t="shared" si="174"/>
        <v>542_RS_142_4_202425</v>
      </c>
      <c r="AW10931" s="191" t="s">
        <v>92</v>
      </c>
      <c r="AX10931" s="18">
        <v>202425</v>
      </c>
      <c r="AY10931" s="191">
        <v>542</v>
      </c>
      <c r="AZ10931" s="191">
        <v>142</v>
      </c>
      <c r="BA10931" s="191">
        <v>4</v>
      </c>
      <c r="BB10931" s="191">
        <v>0</v>
      </c>
    </row>
    <row r="10932" spans="48:54" x14ac:dyDescent="0.2">
      <c r="AV10932" s="191" t="str">
        <f t="shared" si="174"/>
        <v>544_RS_142_4_202425</v>
      </c>
      <c r="AW10932" s="191" t="s">
        <v>92</v>
      </c>
      <c r="AX10932" s="18">
        <v>202425</v>
      </c>
      <c r="AY10932" s="191">
        <v>544</v>
      </c>
      <c r="AZ10932" s="191">
        <v>142</v>
      </c>
      <c r="BA10932" s="191">
        <v>4</v>
      </c>
      <c r="BB10932" s="191">
        <v>0</v>
      </c>
    </row>
    <row r="10933" spans="48:54" x14ac:dyDescent="0.2">
      <c r="AV10933" s="191" t="str">
        <f t="shared" si="174"/>
        <v>545_RS_142_4_202425</v>
      </c>
      <c r="AW10933" s="191" t="s">
        <v>92</v>
      </c>
      <c r="AX10933" s="18">
        <v>202425</v>
      </c>
      <c r="AY10933" s="191">
        <v>545</v>
      </c>
      <c r="AZ10933" s="191">
        <v>142</v>
      </c>
      <c r="BA10933" s="191">
        <v>4</v>
      </c>
      <c r="BB10933" s="191">
        <v>0</v>
      </c>
    </row>
    <row r="10934" spans="48:54" x14ac:dyDescent="0.2">
      <c r="AV10934" s="191" t="str">
        <f t="shared" si="174"/>
        <v>546_RS_142_4_202425</v>
      </c>
      <c r="AW10934" s="191" t="s">
        <v>92</v>
      </c>
      <c r="AX10934" s="18">
        <v>202425</v>
      </c>
      <c r="AY10934" s="191">
        <v>546</v>
      </c>
      <c r="AZ10934" s="191">
        <v>142</v>
      </c>
      <c r="BA10934" s="191">
        <v>4</v>
      </c>
      <c r="BB10934" s="191">
        <v>0</v>
      </c>
    </row>
    <row r="10935" spans="48:54" x14ac:dyDescent="0.2">
      <c r="AV10935" s="191" t="str">
        <f t="shared" si="174"/>
        <v>548_RS_142_4_202425</v>
      </c>
      <c r="AW10935" s="191" t="s">
        <v>92</v>
      </c>
      <c r="AX10935" s="18">
        <v>202425</v>
      </c>
      <c r="AY10935" s="191">
        <v>548</v>
      </c>
      <c r="AZ10935" s="191">
        <v>142</v>
      </c>
      <c r="BA10935" s="191">
        <v>4</v>
      </c>
      <c r="BB10935" s="191">
        <v>0</v>
      </c>
    </row>
    <row r="10936" spans="48:54" x14ac:dyDescent="0.2">
      <c r="AV10936" s="191" t="str">
        <f t="shared" si="174"/>
        <v>550_RS_142_4_202425</v>
      </c>
      <c r="AW10936" s="191" t="s">
        <v>92</v>
      </c>
      <c r="AX10936" s="18">
        <v>202425</v>
      </c>
      <c r="AY10936" s="191">
        <v>550</v>
      </c>
      <c r="AZ10936" s="191">
        <v>142</v>
      </c>
      <c r="BA10936" s="191">
        <v>4</v>
      </c>
      <c r="BB10936" s="191">
        <v>0</v>
      </c>
    </row>
    <row r="10937" spans="48:54" x14ac:dyDescent="0.2">
      <c r="AV10937" s="191" t="str">
        <f t="shared" si="174"/>
        <v>552_RS_142_4_202425</v>
      </c>
      <c r="AW10937" s="191" t="s">
        <v>92</v>
      </c>
      <c r="AX10937" s="18">
        <v>202425</v>
      </c>
      <c r="AY10937" s="191">
        <v>552</v>
      </c>
      <c r="AZ10937" s="191">
        <v>142</v>
      </c>
      <c r="BA10937" s="191">
        <v>4</v>
      </c>
      <c r="BB10937" s="191">
        <v>0</v>
      </c>
    </row>
    <row r="10938" spans="48:54" x14ac:dyDescent="0.2">
      <c r="AV10938" s="191" t="str">
        <f t="shared" si="174"/>
        <v>562_RS_142_4_202425</v>
      </c>
      <c r="AW10938" s="191" t="s">
        <v>92</v>
      </c>
      <c r="AX10938" s="18">
        <v>202425</v>
      </c>
      <c r="AY10938" s="191">
        <v>562</v>
      </c>
      <c r="AZ10938" s="191">
        <v>142</v>
      </c>
      <c r="BA10938" s="191">
        <v>4</v>
      </c>
      <c r="BB10938" s="191">
        <v>0</v>
      </c>
    </row>
    <row r="10939" spans="48:54" x14ac:dyDescent="0.2">
      <c r="AV10939" s="191" t="str">
        <f t="shared" si="174"/>
        <v>564_RS_142_4_202425</v>
      </c>
      <c r="AW10939" s="191" t="s">
        <v>92</v>
      </c>
      <c r="AX10939" s="18">
        <v>202425</v>
      </c>
      <c r="AY10939" s="191">
        <v>564</v>
      </c>
      <c r="AZ10939" s="191">
        <v>142</v>
      </c>
      <c r="BA10939" s="191">
        <v>4</v>
      </c>
      <c r="BB10939" s="191">
        <v>0</v>
      </c>
    </row>
    <row r="10940" spans="48:54" x14ac:dyDescent="0.2">
      <c r="AV10940" s="191" t="str">
        <f t="shared" si="174"/>
        <v>566_RS_142_4_202425</v>
      </c>
      <c r="AW10940" s="191" t="s">
        <v>92</v>
      </c>
      <c r="AX10940" s="18">
        <v>202425</v>
      </c>
      <c r="AY10940" s="191">
        <v>566</v>
      </c>
      <c r="AZ10940" s="191">
        <v>142</v>
      </c>
      <c r="BA10940" s="191">
        <v>4</v>
      </c>
      <c r="BB10940" s="191">
        <v>0</v>
      </c>
    </row>
    <row r="10941" spans="48:54" x14ac:dyDescent="0.2">
      <c r="AV10941" s="191" t="str">
        <f t="shared" si="174"/>
        <v>568_RS_142_4_202425</v>
      </c>
      <c r="AW10941" s="191" t="s">
        <v>92</v>
      </c>
      <c r="AX10941" s="18">
        <v>202425</v>
      </c>
      <c r="AY10941" s="191">
        <v>568</v>
      </c>
      <c r="AZ10941" s="191">
        <v>142</v>
      </c>
      <c r="BA10941" s="191">
        <v>4</v>
      </c>
      <c r="BB10941" s="191">
        <v>0</v>
      </c>
    </row>
    <row r="10942" spans="48:54" x14ac:dyDescent="0.2">
      <c r="AV10942" s="191" t="str">
        <f t="shared" si="174"/>
        <v>572_RS_142_4_202425</v>
      </c>
      <c r="AW10942" s="191" t="s">
        <v>92</v>
      </c>
      <c r="AX10942" s="18">
        <v>202425</v>
      </c>
      <c r="AY10942" s="191">
        <v>572</v>
      </c>
      <c r="AZ10942" s="191">
        <v>142</v>
      </c>
      <c r="BA10942" s="191">
        <v>4</v>
      </c>
      <c r="BB10942" s="191">
        <v>0</v>
      </c>
    </row>
    <row r="10943" spans="48:54" x14ac:dyDescent="0.2">
      <c r="AV10943" s="191" t="str">
        <f t="shared" si="174"/>
        <v>574_RS_142_4_202425</v>
      </c>
      <c r="AW10943" s="191" t="s">
        <v>92</v>
      </c>
      <c r="AX10943" s="18">
        <v>202425</v>
      </c>
      <c r="AY10943" s="191">
        <v>574</v>
      </c>
      <c r="AZ10943" s="191">
        <v>142</v>
      </c>
      <c r="BA10943" s="191">
        <v>4</v>
      </c>
      <c r="BB10943" s="191">
        <v>0</v>
      </c>
    </row>
    <row r="10944" spans="48:54" x14ac:dyDescent="0.2">
      <c r="AV10944" s="191" t="str">
        <f t="shared" si="174"/>
        <v>576_RS_142_4_202425</v>
      </c>
      <c r="AW10944" s="191" t="s">
        <v>92</v>
      </c>
      <c r="AX10944" s="18">
        <v>202425</v>
      </c>
      <c r="AY10944" s="191">
        <v>576</v>
      </c>
      <c r="AZ10944" s="191">
        <v>142</v>
      </c>
      <c r="BA10944" s="191">
        <v>4</v>
      </c>
      <c r="BB10944" s="191">
        <v>0</v>
      </c>
    </row>
    <row r="10945" spans="48:54" x14ac:dyDescent="0.2">
      <c r="AV10945" s="191" t="str">
        <f t="shared" si="174"/>
        <v>582_RS_142_4_202425</v>
      </c>
      <c r="AW10945" s="191" t="s">
        <v>92</v>
      </c>
      <c r="AX10945" s="18">
        <v>202425</v>
      </c>
      <c r="AY10945" s="191">
        <v>582</v>
      </c>
      <c r="AZ10945" s="191">
        <v>142</v>
      </c>
      <c r="BA10945" s="191">
        <v>4</v>
      </c>
      <c r="BB10945" s="191">
        <v>0</v>
      </c>
    </row>
    <row r="10946" spans="48:54" x14ac:dyDescent="0.2">
      <c r="AV10946" s="191" t="str">
        <f t="shared" si="174"/>
        <v>584_RS_142_4_202425</v>
      </c>
      <c r="AW10946" s="191" t="s">
        <v>92</v>
      </c>
      <c r="AX10946" s="18">
        <v>202425</v>
      </c>
      <c r="AY10946" s="191">
        <v>584</v>
      </c>
      <c r="AZ10946" s="191">
        <v>142</v>
      </c>
      <c r="BA10946" s="191">
        <v>4</v>
      </c>
      <c r="BB10946" s="191">
        <v>0</v>
      </c>
    </row>
    <row r="10947" spans="48:54" x14ac:dyDescent="0.2">
      <c r="AV10947" s="191" t="str">
        <f t="shared" si="174"/>
        <v>586_RS_142_4_202425</v>
      </c>
      <c r="AW10947" s="191" t="s">
        <v>92</v>
      </c>
      <c r="AX10947" s="18">
        <v>202425</v>
      </c>
      <c r="AY10947" s="191">
        <v>586</v>
      </c>
      <c r="AZ10947" s="191">
        <v>142</v>
      </c>
      <c r="BA10947" s="191">
        <v>4</v>
      </c>
      <c r="BB10947" s="191">
        <v>0</v>
      </c>
    </row>
    <row r="10948" spans="48:54" x14ac:dyDescent="0.2">
      <c r="AV10948" s="191" t="str">
        <f t="shared" ref="AV10948:AV11011" si="175">AY10948&amp;"_"&amp;AW10948&amp;"_"&amp;AZ10948&amp;"_"&amp;BA10948&amp;"_"&amp;AX10948</f>
        <v>512_RG_109_1_202324</v>
      </c>
      <c r="AW10948" s="191" t="s">
        <v>93</v>
      </c>
      <c r="AX10948" s="18">
        <v>202324</v>
      </c>
      <c r="AY10948" s="191">
        <v>512</v>
      </c>
      <c r="AZ10948" s="191">
        <v>109</v>
      </c>
      <c r="BA10948" s="191">
        <v>1</v>
      </c>
      <c r="BB10948" s="191">
        <v>0</v>
      </c>
    </row>
    <row r="10949" spans="48:54" x14ac:dyDescent="0.2">
      <c r="AV10949" s="191" t="str">
        <f t="shared" si="175"/>
        <v>512_RON_17_10_202324</v>
      </c>
      <c r="AW10949" s="191" t="s">
        <v>228</v>
      </c>
      <c r="AX10949" s="18">
        <v>202324</v>
      </c>
      <c r="AY10949" s="191">
        <v>512</v>
      </c>
      <c r="AZ10949" s="191">
        <v>17</v>
      </c>
      <c r="BA10949" s="191">
        <v>10</v>
      </c>
      <c r="BB10949" s="191">
        <v>0</v>
      </c>
    </row>
    <row r="10950" spans="48:54" x14ac:dyDescent="0.2">
      <c r="AV10950" s="191" t="str">
        <f t="shared" si="175"/>
        <v>514_RG_109_1_202324</v>
      </c>
      <c r="AW10950" s="191" t="s">
        <v>93</v>
      </c>
      <c r="AX10950" s="18">
        <v>202324</v>
      </c>
      <c r="AY10950" s="191">
        <v>514</v>
      </c>
      <c r="AZ10950" s="191">
        <v>109</v>
      </c>
      <c r="BA10950" s="191">
        <v>1</v>
      </c>
      <c r="BB10950" s="191">
        <v>0</v>
      </c>
    </row>
    <row r="10951" spans="48:54" x14ac:dyDescent="0.2">
      <c r="AV10951" s="191" t="str">
        <f t="shared" si="175"/>
        <v>514_RON_17_10_202324</v>
      </c>
      <c r="AW10951" s="191" t="s">
        <v>228</v>
      </c>
      <c r="AX10951" s="18">
        <v>202324</v>
      </c>
      <c r="AY10951" s="191">
        <v>514</v>
      </c>
      <c r="AZ10951" s="191">
        <v>17</v>
      </c>
      <c r="BA10951" s="191">
        <v>10</v>
      </c>
      <c r="BB10951" s="191">
        <v>0</v>
      </c>
    </row>
    <row r="10952" spans="48:54" x14ac:dyDescent="0.2">
      <c r="AV10952" s="191" t="str">
        <f t="shared" si="175"/>
        <v>516_RG_109_1_202324</v>
      </c>
      <c r="AW10952" s="191" t="s">
        <v>93</v>
      </c>
      <c r="AX10952" s="18">
        <v>202324</v>
      </c>
      <c r="AY10952" s="191">
        <v>516</v>
      </c>
      <c r="AZ10952" s="191">
        <v>109</v>
      </c>
      <c r="BA10952" s="191">
        <v>1</v>
      </c>
      <c r="BB10952" s="191">
        <v>-23.512</v>
      </c>
    </row>
    <row r="10953" spans="48:54" x14ac:dyDescent="0.2">
      <c r="AV10953" s="191" t="str">
        <f t="shared" si="175"/>
        <v>516_RON_17_10_202324</v>
      </c>
      <c r="AW10953" s="191" t="s">
        <v>228</v>
      </c>
      <c r="AX10953" s="18">
        <v>202324</v>
      </c>
      <c r="AY10953" s="191">
        <v>516</v>
      </c>
      <c r="AZ10953" s="191">
        <v>17</v>
      </c>
      <c r="BA10953" s="191">
        <v>10</v>
      </c>
      <c r="BB10953" s="191">
        <v>0</v>
      </c>
    </row>
    <row r="10954" spans="48:54" x14ac:dyDescent="0.2">
      <c r="AV10954" s="191" t="str">
        <f t="shared" si="175"/>
        <v>518_RG_109_1_202324</v>
      </c>
      <c r="AW10954" s="191" t="s">
        <v>93</v>
      </c>
      <c r="AX10954" s="18">
        <v>202324</v>
      </c>
      <c r="AY10954" s="191">
        <v>518</v>
      </c>
      <c r="AZ10954" s="191">
        <v>109</v>
      </c>
      <c r="BA10954" s="191">
        <v>1</v>
      </c>
      <c r="BB10954" s="191">
        <v>0</v>
      </c>
    </row>
    <row r="10955" spans="48:54" x14ac:dyDescent="0.2">
      <c r="AV10955" s="191" t="str">
        <f t="shared" si="175"/>
        <v>518_RON_17_10_202324</v>
      </c>
      <c r="AW10955" s="191" t="s">
        <v>228</v>
      </c>
      <c r="AX10955" s="18">
        <v>202324</v>
      </c>
      <c r="AY10955" s="191">
        <v>518</v>
      </c>
      <c r="AZ10955" s="191">
        <v>17</v>
      </c>
      <c r="BA10955" s="191">
        <v>10</v>
      </c>
      <c r="BB10955" s="191">
        <v>0</v>
      </c>
    </row>
    <row r="10956" spans="48:54" x14ac:dyDescent="0.2">
      <c r="AV10956" s="191" t="str">
        <f t="shared" si="175"/>
        <v>520_RG_109_1_202324</v>
      </c>
      <c r="AW10956" s="191" t="s">
        <v>93</v>
      </c>
      <c r="AX10956" s="18">
        <v>202324</v>
      </c>
      <c r="AY10956" s="191">
        <v>520</v>
      </c>
      <c r="AZ10956" s="191">
        <v>109</v>
      </c>
      <c r="BA10956" s="191">
        <v>1</v>
      </c>
      <c r="BB10956" s="191">
        <v>-7.38</v>
      </c>
    </row>
    <row r="10957" spans="48:54" x14ac:dyDescent="0.2">
      <c r="AV10957" s="191" t="str">
        <f t="shared" si="175"/>
        <v>520_RON_17_10_202324</v>
      </c>
      <c r="AW10957" s="191" t="s">
        <v>228</v>
      </c>
      <c r="AX10957" s="18">
        <v>202324</v>
      </c>
      <c r="AY10957" s="191">
        <v>520</v>
      </c>
      <c r="AZ10957" s="191">
        <v>17</v>
      </c>
      <c r="BA10957" s="191">
        <v>10</v>
      </c>
      <c r="BB10957" s="191">
        <v>0</v>
      </c>
    </row>
    <row r="10958" spans="48:54" x14ac:dyDescent="0.2">
      <c r="AV10958" s="191" t="str">
        <f t="shared" si="175"/>
        <v>522_RG_109_1_202324</v>
      </c>
      <c r="AW10958" s="191" t="s">
        <v>93</v>
      </c>
      <c r="AX10958" s="18">
        <v>202324</v>
      </c>
      <c r="AY10958" s="191">
        <v>522</v>
      </c>
      <c r="AZ10958" s="191">
        <v>109</v>
      </c>
      <c r="BA10958" s="191">
        <v>1</v>
      </c>
      <c r="BB10958" s="191">
        <v>0</v>
      </c>
    </row>
    <row r="10959" spans="48:54" x14ac:dyDescent="0.2">
      <c r="AV10959" s="191" t="str">
        <f t="shared" si="175"/>
        <v>522_RON_17_10_202324</v>
      </c>
      <c r="AW10959" s="191" t="s">
        <v>228</v>
      </c>
      <c r="AX10959" s="18">
        <v>202324</v>
      </c>
      <c r="AY10959" s="191">
        <v>522</v>
      </c>
      <c r="AZ10959" s="191">
        <v>17</v>
      </c>
      <c r="BA10959" s="191">
        <v>10</v>
      </c>
      <c r="BB10959" s="191">
        <v>0</v>
      </c>
    </row>
    <row r="10960" spans="48:54" x14ac:dyDescent="0.2">
      <c r="AV10960" s="191" t="str">
        <f t="shared" si="175"/>
        <v>524_RG_109_1_202324</v>
      </c>
      <c r="AW10960" s="191" t="s">
        <v>93</v>
      </c>
      <c r="AX10960" s="18">
        <v>202324</v>
      </c>
      <c r="AY10960" s="191">
        <v>524</v>
      </c>
      <c r="AZ10960" s="191">
        <v>109</v>
      </c>
      <c r="BA10960" s="191">
        <v>1</v>
      </c>
      <c r="BB10960" s="191">
        <v>0</v>
      </c>
    </row>
    <row r="10961" spans="48:54" x14ac:dyDescent="0.2">
      <c r="AV10961" s="191" t="str">
        <f t="shared" si="175"/>
        <v>524_RON_17_10_202324</v>
      </c>
      <c r="AW10961" s="191" t="s">
        <v>228</v>
      </c>
      <c r="AX10961" s="18">
        <v>202324</v>
      </c>
      <c r="AY10961" s="191">
        <v>524</v>
      </c>
      <c r="AZ10961" s="191">
        <v>17</v>
      </c>
      <c r="BA10961" s="191">
        <v>10</v>
      </c>
      <c r="BB10961" s="191">
        <v>0</v>
      </c>
    </row>
    <row r="10962" spans="48:54" x14ac:dyDescent="0.2">
      <c r="AV10962" s="191" t="str">
        <f t="shared" si="175"/>
        <v>526_RG_109_1_202324</v>
      </c>
      <c r="AW10962" s="191" t="s">
        <v>93</v>
      </c>
      <c r="AX10962" s="18">
        <v>202324</v>
      </c>
      <c r="AY10962" s="191">
        <v>526</v>
      </c>
      <c r="AZ10962" s="191">
        <v>109</v>
      </c>
      <c r="BA10962" s="191">
        <v>1</v>
      </c>
      <c r="BB10962" s="191">
        <v>-355.01878999999997</v>
      </c>
    </row>
    <row r="10963" spans="48:54" x14ac:dyDescent="0.2">
      <c r="AV10963" s="191" t="str">
        <f t="shared" si="175"/>
        <v>526_RON_17_10_202324</v>
      </c>
      <c r="AW10963" s="191" t="s">
        <v>228</v>
      </c>
      <c r="AX10963" s="18">
        <v>202324</v>
      </c>
      <c r="AY10963" s="191">
        <v>526</v>
      </c>
      <c r="AZ10963" s="191">
        <v>17</v>
      </c>
      <c r="BA10963" s="191">
        <v>10</v>
      </c>
      <c r="BB10963" s="191">
        <v>0</v>
      </c>
    </row>
    <row r="10964" spans="48:54" x14ac:dyDescent="0.2">
      <c r="AV10964" s="191" t="str">
        <f t="shared" si="175"/>
        <v>528_RG_109_1_202324</v>
      </c>
      <c r="AW10964" s="191" t="s">
        <v>93</v>
      </c>
      <c r="AX10964" s="18">
        <v>202324</v>
      </c>
      <c r="AY10964" s="191">
        <v>528</v>
      </c>
      <c r="AZ10964" s="191">
        <v>109</v>
      </c>
      <c r="BA10964" s="191">
        <v>1</v>
      </c>
      <c r="BB10964" s="191">
        <v>0</v>
      </c>
    </row>
    <row r="10965" spans="48:54" x14ac:dyDescent="0.2">
      <c r="AV10965" s="191" t="str">
        <f t="shared" si="175"/>
        <v>528_RON_17_10_202324</v>
      </c>
      <c r="AW10965" s="191" t="s">
        <v>228</v>
      </c>
      <c r="AX10965" s="18">
        <v>202324</v>
      </c>
      <c r="AY10965" s="191">
        <v>528</v>
      </c>
      <c r="AZ10965" s="191">
        <v>17</v>
      </c>
      <c r="BA10965" s="191">
        <v>10</v>
      </c>
      <c r="BB10965" s="191">
        <v>0</v>
      </c>
    </row>
    <row r="10966" spans="48:54" x14ac:dyDescent="0.2">
      <c r="AV10966" s="191" t="str">
        <f t="shared" si="175"/>
        <v>530_RG_109_1_202324</v>
      </c>
      <c r="AW10966" s="191" t="s">
        <v>93</v>
      </c>
      <c r="AX10966" s="18">
        <v>202324</v>
      </c>
      <c r="AY10966" s="191">
        <v>530</v>
      </c>
      <c r="AZ10966" s="191">
        <v>109</v>
      </c>
      <c r="BA10966" s="191">
        <v>1</v>
      </c>
      <c r="BB10966" s="191">
        <v>0</v>
      </c>
    </row>
    <row r="10967" spans="48:54" x14ac:dyDescent="0.2">
      <c r="AV10967" s="191" t="str">
        <f t="shared" si="175"/>
        <v>530_RON_17_10_202324</v>
      </c>
      <c r="AW10967" s="191" t="s">
        <v>228</v>
      </c>
      <c r="AX10967" s="18">
        <v>202324</v>
      </c>
      <c r="AY10967" s="191">
        <v>530</v>
      </c>
      <c r="AZ10967" s="191">
        <v>17</v>
      </c>
      <c r="BA10967" s="191">
        <v>10</v>
      </c>
      <c r="BB10967" s="191">
        <v>0</v>
      </c>
    </row>
    <row r="10968" spans="48:54" x14ac:dyDescent="0.2">
      <c r="AV10968" s="191" t="str">
        <f t="shared" si="175"/>
        <v>532_RG_109_1_202324</v>
      </c>
      <c r="AW10968" s="191" t="s">
        <v>93</v>
      </c>
      <c r="AX10968" s="18">
        <v>202324</v>
      </c>
      <c r="AY10968" s="191">
        <v>532</v>
      </c>
      <c r="AZ10968" s="191">
        <v>109</v>
      </c>
      <c r="BA10968" s="191">
        <v>1</v>
      </c>
      <c r="BB10968" s="191">
        <v>-294.70999999999998</v>
      </c>
    </row>
    <row r="10969" spans="48:54" x14ac:dyDescent="0.2">
      <c r="AV10969" s="191" t="str">
        <f t="shared" si="175"/>
        <v>532_RON_17_10_202324</v>
      </c>
      <c r="AW10969" s="191" t="s">
        <v>228</v>
      </c>
      <c r="AX10969" s="18">
        <v>202324</v>
      </c>
      <c r="AY10969" s="191">
        <v>532</v>
      </c>
      <c r="AZ10969" s="191">
        <v>17</v>
      </c>
      <c r="BA10969" s="191">
        <v>10</v>
      </c>
      <c r="BB10969" s="191">
        <v>0</v>
      </c>
    </row>
    <row r="10970" spans="48:54" x14ac:dyDescent="0.2">
      <c r="AV10970" s="191" t="str">
        <f t="shared" si="175"/>
        <v>534_RG_109_1_202324</v>
      </c>
      <c r="AW10970" s="191" t="s">
        <v>93</v>
      </c>
      <c r="AX10970" s="18">
        <v>202324</v>
      </c>
      <c r="AY10970" s="191">
        <v>534</v>
      </c>
      <c r="AZ10970" s="191">
        <v>109</v>
      </c>
      <c r="BA10970" s="191">
        <v>1</v>
      </c>
      <c r="BB10970" s="191">
        <v>0</v>
      </c>
    </row>
    <row r="10971" spans="48:54" x14ac:dyDescent="0.2">
      <c r="AV10971" s="191" t="str">
        <f t="shared" si="175"/>
        <v>534_RON_17_10_202324</v>
      </c>
      <c r="AW10971" s="191" t="s">
        <v>228</v>
      </c>
      <c r="AX10971" s="18">
        <v>202324</v>
      </c>
      <c r="AY10971" s="191">
        <v>534</v>
      </c>
      <c r="AZ10971" s="191">
        <v>17</v>
      </c>
      <c r="BA10971" s="191">
        <v>10</v>
      </c>
      <c r="BB10971" s="191">
        <v>0</v>
      </c>
    </row>
    <row r="10972" spans="48:54" x14ac:dyDescent="0.2">
      <c r="AV10972" s="191" t="str">
        <f t="shared" si="175"/>
        <v>536_RG_109_1_202324</v>
      </c>
      <c r="AW10972" s="191" t="s">
        <v>93</v>
      </c>
      <c r="AX10972" s="18">
        <v>202324</v>
      </c>
      <c r="AY10972" s="191">
        <v>536</v>
      </c>
      <c r="AZ10972" s="191">
        <v>109</v>
      </c>
      <c r="BA10972" s="191">
        <v>1</v>
      </c>
      <c r="BB10972" s="191">
        <v>0</v>
      </c>
    </row>
    <row r="10973" spans="48:54" x14ac:dyDescent="0.2">
      <c r="AV10973" s="191" t="str">
        <f t="shared" si="175"/>
        <v>536_RON_17_10_202324</v>
      </c>
      <c r="AW10973" s="191" t="s">
        <v>228</v>
      </c>
      <c r="AX10973" s="18">
        <v>202324</v>
      </c>
      <c r="AY10973" s="191">
        <v>536</v>
      </c>
      <c r="AZ10973" s="191">
        <v>17</v>
      </c>
      <c r="BA10973" s="191">
        <v>10</v>
      </c>
      <c r="BB10973" s="191">
        <v>0</v>
      </c>
    </row>
    <row r="10974" spans="48:54" x14ac:dyDescent="0.2">
      <c r="AV10974" s="191" t="str">
        <f t="shared" si="175"/>
        <v>538_RG_109_1_202324</v>
      </c>
      <c r="AW10974" s="191" t="s">
        <v>93</v>
      </c>
      <c r="AX10974" s="18">
        <v>202324</v>
      </c>
      <c r="AY10974" s="191">
        <v>538</v>
      </c>
      <c r="AZ10974" s="191">
        <v>109</v>
      </c>
      <c r="BA10974" s="191">
        <v>1</v>
      </c>
      <c r="BB10974" s="191">
        <v>0</v>
      </c>
    </row>
    <row r="10975" spans="48:54" x14ac:dyDescent="0.2">
      <c r="AV10975" s="191" t="str">
        <f t="shared" si="175"/>
        <v>538_RON_17_10_202324</v>
      </c>
      <c r="AW10975" s="191" t="s">
        <v>228</v>
      </c>
      <c r="AX10975" s="18">
        <v>202324</v>
      </c>
      <c r="AY10975" s="191">
        <v>538</v>
      </c>
      <c r="AZ10975" s="191">
        <v>17</v>
      </c>
      <c r="BA10975" s="191">
        <v>10</v>
      </c>
      <c r="BB10975" s="191">
        <v>0</v>
      </c>
    </row>
    <row r="10976" spans="48:54" x14ac:dyDescent="0.2">
      <c r="AV10976" s="191" t="str">
        <f t="shared" si="175"/>
        <v>540_RG_109_1_202324</v>
      </c>
      <c r="AW10976" s="191" t="s">
        <v>93</v>
      </c>
      <c r="AX10976" s="18">
        <v>202324</v>
      </c>
      <c r="AY10976" s="191">
        <v>540</v>
      </c>
      <c r="AZ10976" s="191">
        <v>109</v>
      </c>
      <c r="BA10976" s="191">
        <v>1</v>
      </c>
      <c r="BB10976" s="191">
        <v>0</v>
      </c>
    </row>
    <row r="10977" spans="48:54" x14ac:dyDescent="0.2">
      <c r="AV10977" s="191" t="str">
        <f t="shared" si="175"/>
        <v>540_RON_17_10_202324</v>
      </c>
      <c r="AW10977" s="191" t="s">
        <v>228</v>
      </c>
      <c r="AX10977" s="18">
        <v>202324</v>
      </c>
      <c r="AY10977" s="191">
        <v>540</v>
      </c>
      <c r="AZ10977" s="191">
        <v>17</v>
      </c>
      <c r="BA10977" s="191">
        <v>10</v>
      </c>
      <c r="BB10977" s="191">
        <v>0</v>
      </c>
    </row>
    <row r="10978" spans="48:54" x14ac:dyDescent="0.2">
      <c r="AV10978" s="191" t="str">
        <f t="shared" si="175"/>
        <v>542_RG_109_1_202324</v>
      </c>
      <c r="AW10978" s="191" t="s">
        <v>93</v>
      </c>
      <c r="AX10978" s="18">
        <v>202324</v>
      </c>
      <c r="AY10978" s="191">
        <v>542</v>
      </c>
      <c r="AZ10978" s="191">
        <v>109</v>
      </c>
      <c r="BA10978" s="191">
        <v>1</v>
      </c>
      <c r="BB10978" s="191">
        <v>0</v>
      </c>
    </row>
    <row r="10979" spans="48:54" x14ac:dyDescent="0.2">
      <c r="AV10979" s="191" t="str">
        <f t="shared" si="175"/>
        <v>542_RON_17_10_202324</v>
      </c>
      <c r="AW10979" s="191" t="s">
        <v>228</v>
      </c>
      <c r="AX10979" s="18">
        <v>202324</v>
      </c>
      <c r="AY10979" s="191">
        <v>542</v>
      </c>
      <c r="AZ10979" s="191">
        <v>17</v>
      </c>
      <c r="BA10979" s="191">
        <v>10</v>
      </c>
      <c r="BB10979" s="191">
        <v>0</v>
      </c>
    </row>
    <row r="10980" spans="48:54" x14ac:dyDescent="0.2">
      <c r="AV10980" s="191" t="str">
        <f t="shared" si="175"/>
        <v>544_RG_109_1_202324</v>
      </c>
      <c r="AW10980" s="191" t="s">
        <v>93</v>
      </c>
      <c r="AX10980" s="18">
        <v>202324</v>
      </c>
      <c r="AY10980" s="191">
        <v>544</v>
      </c>
      <c r="AZ10980" s="191">
        <v>109</v>
      </c>
      <c r="BA10980" s="191">
        <v>1</v>
      </c>
      <c r="BB10980" s="191">
        <v>-166.24100000000001</v>
      </c>
    </row>
    <row r="10981" spans="48:54" x14ac:dyDescent="0.2">
      <c r="AV10981" s="191" t="str">
        <f t="shared" si="175"/>
        <v>544_RON_17_10_202324</v>
      </c>
      <c r="AW10981" s="191" t="s">
        <v>228</v>
      </c>
      <c r="AX10981" s="18">
        <v>202324</v>
      </c>
      <c r="AY10981" s="191">
        <v>544</v>
      </c>
      <c r="AZ10981" s="191">
        <v>17</v>
      </c>
      <c r="BA10981" s="191">
        <v>10</v>
      </c>
      <c r="BB10981" s="191">
        <v>0</v>
      </c>
    </row>
    <row r="10982" spans="48:54" x14ac:dyDescent="0.2">
      <c r="AV10982" s="191" t="str">
        <f t="shared" si="175"/>
        <v>545_RG_109_1_202324</v>
      </c>
      <c r="AW10982" s="191" t="s">
        <v>93</v>
      </c>
      <c r="AX10982" s="18">
        <v>202324</v>
      </c>
      <c r="AY10982" s="191">
        <v>545</v>
      </c>
      <c r="AZ10982" s="191">
        <v>109</v>
      </c>
      <c r="BA10982" s="191">
        <v>1</v>
      </c>
      <c r="BB10982" s="191">
        <v>0</v>
      </c>
    </row>
    <row r="10983" spans="48:54" x14ac:dyDescent="0.2">
      <c r="AV10983" s="191" t="str">
        <f t="shared" si="175"/>
        <v>545_RON_17_10_202324</v>
      </c>
      <c r="AW10983" s="191" t="s">
        <v>228</v>
      </c>
      <c r="AX10983" s="18">
        <v>202324</v>
      </c>
      <c r="AY10983" s="191">
        <v>545</v>
      </c>
      <c r="AZ10983" s="191">
        <v>17</v>
      </c>
      <c r="BA10983" s="191">
        <v>10</v>
      </c>
      <c r="BB10983" s="191">
        <v>0</v>
      </c>
    </row>
    <row r="10984" spans="48:54" x14ac:dyDescent="0.2">
      <c r="AV10984" s="191" t="str">
        <f t="shared" si="175"/>
        <v>546_RG_109_1_202324</v>
      </c>
      <c r="AW10984" s="191" t="s">
        <v>93</v>
      </c>
      <c r="AX10984" s="18">
        <v>202324</v>
      </c>
      <c r="AY10984" s="191">
        <v>546</v>
      </c>
      <c r="AZ10984" s="191">
        <v>109</v>
      </c>
      <c r="BA10984" s="191">
        <v>1</v>
      </c>
      <c r="BB10984" s="191">
        <v>-1270.05</v>
      </c>
    </row>
    <row r="10985" spans="48:54" x14ac:dyDescent="0.2">
      <c r="AV10985" s="191" t="str">
        <f t="shared" si="175"/>
        <v>546_RON_17_10_202324</v>
      </c>
      <c r="AW10985" s="191" t="s">
        <v>228</v>
      </c>
      <c r="AX10985" s="18">
        <v>202324</v>
      </c>
      <c r="AY10985" s="191">
        <v>546</v>
      </c>
      <c r="AZ10985" s="191">
        <v>17</v>
      </c>
      <c r="BA10985" s="191">
        <v>10</v>
      </c>
      <c r="BB10985" s="191">
        <v>0</v>
      </c>
    </row>
    <row r="10986" spans="48:54" x14ac:dyDescent="0.2">
      <c r="AV10986" s="191" t="str">
        <f t="shared" si="175"/>
        <v>548_RG_109_1_202324</v>
      </c>
      <c r="AW10986" s="191" t="s">
        <v>93</v>
      </c>
      <c r="AX10986" s="18">
        <v>202324</v>
      </c>
      <c r="AY10986" s="191">
        <v>548</v>
      </c>
      <c r="AZ10986" s="191">
        <v>109</v>
      </c>
      <c r="BA10986" s="191">
        <v>1</v>
      </c>
      <c r="BB10986" s="191">
        <v>0</v>
      </c>
    </row>
    <row r="10987" spans="48:54" x14ac:dyDescent="0.2">
      <c r="AV10987" s="191" t="str">
        <f t="shared" si="175"/>
        <v>548_RON_17_10_202324</v>
      </c>
      <c r="AW10987" s="191" t="s">
        <v>228</v>
      </c>
      <c r="AX10987" s="18">
        <v>202324</v>
      </c>
      <c r="AY10987" s="191">
        <v>548</v>
      </c>
      <c r="AZ10987" s="191">
        <v>17</v>
      </c>
      <c r="BA10987" s="191">
        <v>10</v>
      </c>
      <c r="BB10987" s="191">
        <v>0</v>
      </c>
    </row>
    <row r="10988" spans="48:54" x14ac:dyDescent="0.2">
      <c r="AV10988" s="191" t="str">
        <f t="shared" si="175"/>
        <v>550_RG_109_1_202324</v>
      </c>
      <c r="AW10988" s="191" t="s">
        <v>93</v>
      </c>
      <c r="AX10988" s="18">
        <v>202324</v>
      </c>
      <c r="AY10988" s="191">
        <v>550</v>
      </c>
      <c r="AZ10988" s="191">
        <v>109</v>
      </c>
      <c r="BA10988" s="191">
        <v>1</v>
      </c>
      <c r="BB10988" s="191">
        <v>0</v>
      </c>
    </row>
    <row r="10989" spans="48:54" x14ac:dyDescent="0.2">
      <c r="AV10989" s="191" t="str">
        <f t="shared" si="175"/>
        <v>550_RON_17_10_202324</v>
      </c>
      <c r="AW10989" s="191" t="s">
        <v>228</v>
      </c>
      <c r="AX10989" s="18">
        <v>202324</v>
      </c>
      <c r="AY10989" s="191">
        <v>550</v>
      </c>
      <c r="AZ10989" s="191">
        <v>17</v>
      </c>
      <c r="BA10989" s="191">
        <v>10</v>
      </c>
      <c r="BB10989" s="191">
        <v>0</v>
      </c>
    </row>
    <row r="10990" spans="48:54" x14ac:dyDescent="0.2">
      <c r="AV10990" s="191" t="str">
        <f t="shared" si="175"/>
        <v>552_RG_109_1_202324</v>
      </c>
      <c r="AW10990" s="191" t="s">
        <v>93</v>
      </c>
      <c r="AX10990" s="18">
        <v>202324</v>
      </c>
      <c r="AY10990" s="191">
        <v>552</v>
      </c>
      <c r="AZ10990" s="191">
        <v>109</v>
      </c>
      <c r="BA10990" s="191">
        <v>1</v>
      </c>
      <c r="BB10990" s="191">
        <v>-85.168000000000006</v>
      </c>
    </row>
    <row r="10991" spans="48:54" x14ac:dyDescent="0.2">
      <c r="AV10991" s="191" t="str">
        <f t="shared" si="175"/>
        <v>552_RON_17_10_202324</v>
      </c>
      <c r="AW10991" s="191" t="s">
        <v>228</v>
      </c>
      <c r="AX10991" s="18">
        <v>202324</v>
      </c>
      <c r="AY10991" s="191">
        <v>552</v>
      </c>
      <c r="AZ10991" s="191">
        <v>17</v>
      </c>
      <c r="BA10991" s="191">
        <v>10</v>
      </c>
      <c r="BB10991" s="191">
        <v>0</v>
      </c>
    </row>
    <row r="10992" spans="48:54" x14ac:dyDescent="0.2">
      <c r="AV10992" s="191" t="str">
        <f t="shared" si="175"/>
        <v>562_RG_109_1_202324</v>
      </c>
      <c r="AW10992" s="191" t="s">
        <v>93</v>
      </c>
      <c r="AX10992" s="18">
        <v>202324</v>
      </c>
      <c r="AY10992" s="191">
        <v>562</v>
      </c>
      <c r="AZ10992" s="191">
        <v>109</v>
      </c>
      <c r="BA10992" s="191">
        <v>1</v>
      </c>
      <c r="BB10992" s="191">
        <v>0</v>
      </c>
    </row>
    <row r="10993" spans="48:54" x14ac:dyDescent="0.2">
      <c r="AV10993" s="191" t="str">
        <f t="shared" si="175"/>
        <v>562_RON_17_10_202324</v>
      </c>
      <c r="AW10993" s="191" t="s">
        <v>228</v>
      </c>
      <c r="AX10993" s="18">
        <v>202324</v>
      </c>
      <c r="AY10993" s="191">
        <v>562</v>
      </c>
      <c r="AZ10993" s="191">
        <v>17</v>
      </c>
      <c r="BA10993" s="191">
        <v>10</v>
      </c>
      <c r="BB10993" s="191">
        <v>0</v>
      </c>
    </row>
    <row r="10994" spans="48:54" x14ac:dyDescent="0.2">
      <c r="AV10994" s="191" t="str">
        <f t="shared" si="175"/>
        <v>564_RG_109_1_202324</v>
      </c>
      <c r="AW10994" s="191" t="s">
        <v>93</v>
      </c>
      <c r="AX10994" s="18">
        <v>202324</v>
      </c>
      <c r="AY10994" s="191">
        <v>564</v>
      </c>
      <c r="AZ10994" s="191">
        <v>109</v>
      </c>
      <c r="BA10994" s="191">
        <v>1</v>
      </c>
      <c r="BB10994" s="191">
        <v>0</v>
      </c>
    </row>
    <row r="10995" spans="48:54" x14ac:dyDescent="0.2">
      <c r="AV10995" s="191" t="str">
        <f t="shared" si="175"/>
        <v>564_RON_17_10_202324</v>
      </c>
      <c r="AW10995" s="191" t="s">
        <v>228</v>
      </c>
      <c r="AX10995" s="18">
        <v>202324</v>
      </c>
      <c r="AY10995" s="191">
        <v>564</v>
      </c>
      <c r="AZ10995" s="191">
        <v>17</v>
      </c>
      <c r="BA10995" s="191">
        <v>10</v>
      </c>
      <c r="BB10995" s="191">
        <v>0</v>
      </c>
    </row>
    <row r="10996" spans="48:54" x14ac:dyDescent="0.2">
      <c r="AV10996" s="191" t="str">
        <f t="shared" si="175"/>
        <v>566_RG_109_1_202324</v>
      </c>
      <c r="AW10996" s="191" t="s">
        <v>93</v>
      </c>
      <c r="AX10996" s="18">
        <v>202324</v>
      </c>
      <c r="AY10996" s="191">
        <v>566</v>
      </c>
      <c r="AZ10996" s="191">
        <v>109</v>
      </c>
      <c r="BA10996" s="191">
        <v>1</v>
      </c>
      <c r="BB10996" s="191">
        <v>0</v>
      </c>
    </row>
    <row r="10997" spans="48:54" x14ac:dyDescent="0.2">
      <c r="AV10997" s="191" t="str">
        <f t="shared" si="175"/>
        <v>566_RON_17_10_202324</v>
      </c>
      <c r="AW10997" s="191" t="s">
        <v>228</v>
      </c>
      <c r="AX10997" s="18">
        <v>202324</v>
      </c>
      <c r="AY10997" s="191">
        <v>566</v>
      </c>
      <c r="AZ10997" s="191">
        <v>17</v>
      </c>
      <c r="BA10997" s="191">
        <v>10</v>
      </c>
      <c r="BB10997" s="191">
        <v>0</v>
      </c>
    </row>
    <row r="10998" spans="48:54" x14ac:dyDescent="0.2">
      <c r="AV10998" s="191" t="str">
        <f t="shared" si="175"/>
        <v>568_RG_109_1_202324</v>
      </c>
      <c r="AW10998" s="191" t="s">
        <v>93</v>
      </c>
      <c r="AX10998" s="18">
        <v>202324</v>
      </c>
      <c r="AY10998" s="191">
        <v>568</v>
      </c>
      <c r="AZ10998" s="191">
        <v>109</v>
      </c>
      <c r="BA10998" s="191">
        <v>1</v>
      </c>
      <c r="BB10998" s="191">
        <v>0</v>
      </c>
    </row>
    <row r="10999" spans="48:54" x14ac:dyDescent="0.2">
      <c r="AV10999" s="191" t="str">
        <f t="shared" si="175"/>
        <v>568_RON_17_10_202324</v>
      </c>
      <c r="AW10999" s="191" t="s">
        <v>228</v>
      </c>
      <c r="AX10999" s="18">
        <v>202324</v>
      </c>
      <c r="AY10999" s="191">
        <v>568</v>
      </c>
      <c r="AZ10999" s="191">
        <v>17</v>
      </c>
      <c r="BA10999" s="191">
        <v>10</v>
      </c>
      <c r="BB10999" s="191">
        <v>0</v>
      </c>
    </row>
    <row r="11000" spans="48:54" x14ac:dyDescent="0.2">
      <c r="AV11000" s="191" t="str">
        <f t="shared" si="175"/>
        <v>572_RG_109_1_202324</v>
      </c>
      <c r="AW11000" s="191" t="s">
        <v>93</v>
      </c>
      <c r="AX11000" s="18">
        <v>202324</v>
      </c>
      <c r="AY11000" s="191">
        <v>572</v>
      </c>
      <c r="AZ11000" s="191">
        <v>109</v>
      </c>
      <c r="BA11000" s="191">
        <v>1</v>
      </c>
      <c r="BB11000" s="191">
        <v>0</v>
      </c>
    </row>
    <row r="11001" spans="48:54" x14ac:dyDescent="0.2">
      <c r="AV11001" s="191" t="str">
        <f t="shared" si="175"/>
        <v>572_RON_17_10_202324</v>
      </c>
      <c r="AW11001" s="191" t="s">
        <v>228</v>
      </c>
      <c r="AX11001" s="18">
        <v>202324</v>
      </c>
      <c r="AY11001" s="191">
        <v>572</v>
      </c>
      <c r="AZ11001" s="191">
        <v>17</v>
      </c>
      <c r="BA11001" s="191">
        <v>10</v>
      </c>
      <c r="BB11001" s="191">
        <v>0</v>
      </c>
    </row>
    <row r="11002" spans="48:54" x14ac:dyDescent="0.2">
      <c r="AV11002" s="191" t="str">
        <f t="shared" si="175"/>
        <v>574_RG_109_1_202324</v>
      </c>
      <c r="AW11002" s="191" t="s">
        <v>93</v>
      </c>
      <c r="AX11002" s="18">
        <v>202324</v>
      </c>
      <c r="AY11002" s="191">
        <v>574</v>
      </c>
      <c r="AZ11002" s="191">
        <v>109</v>
      </c>
      <c r="BA11002" s="191">
        <v>1</v>
      </c>
      <c r="BB11002" s="191">
        <v>0</v>
      </c>
    </row>
    <row r="11003" spans="48:54" x14ac:dyDescent="0.2">
      <c r="AV11003" s="191" t="str">
        <f t="shared" si="175"/>
        <v>574_RON_17_10_202324</v>
      </c>
      <c r="AW11003" s="191" t="s">
        <v>228</v>
      </c>
      <c r="AX11003" s="18">
        <v>202324</v>
      </c>
      <c r="AY11003" s="191">
        <v>574</v>
      </c>
      <c r="AZ11003" s="191">
        <v>17</v>
      </c>
      <c r="BA11003" s="191">
        <v>10</v>
      </c>
      <c r="BB11003" s="191">
        <v>0</v>
      </c>
    </row>
    <row r="11004" spans="48:54" x14ac:dyDescent="0.2">
      <c r="AV11004" s="191" t="str">
        <f t="shared" si="175"/>
        <v>576_RG_109_1_202324</v>
      </c>
      <c r="AW11004" s="191" t="s">
        <v>93</v>
      </c>
      <c r="AX11004" s="18">
        <v>202324</v>
      </c>
      <c r="AY11004" s="191">
        <v>576</v>
      </c>
      <c r="AZ11004" s="191">
        <v>109</v>
      </c>
      <c r="BA11004" s="191">
        <v>1</v>
      </c>
      <c r="BB11004" s="191">
        <v>0</v>
      </c>
    </row>
    <row r="11005" spans="48:54" x14ac:dyDescent="0.2">
      <c r="AV11005" s="191" t="str">
        <f t="shared" si="175"/>
        <v>576_RON_17_10_202324</v>
      </c>
      <c r="AW11005" s="191" t="s">
        <v>228</v>
      </c>
      <c r="AX11005" s="18">
        <v>202324</v>
      </c>
      <c r="AY11005" s="191">
        <v>576</v>
      </c>
      <c r="AZ11005" s="191">
        <v>17</v>
      </c>
      <c r="BA11005" s="191">
        <v>10</v>
      </c>
      <c r="BB11005" s="191">
        <v>0</v>
      </c>
    </row>
    <row r="11006" spans="48:54" x14ac:dyDescent="0.2">
      <c r="AV11006" s="191" t="str">
        <f t="shared" si="175"/>
        <v>582_RG_109_1_202324</v>
      </c>
      <c r="AW11006" s="191" t="s">
        <v>93</v>
      </c>
      <c r="AX11006" s="18">
        <v>202324</v>
      </c>
      <c r="AY11006" s="191">
        <v>582</v>
      </c>
      <c r="AZ11006" s="191">
        <v>109</v>
      </c>
      <c r="BA11006" s="191">
        <v>1</v>
      </c>
      <c r="BB11006" s="191">
        <v>0</v>
      </c>
    </row>
    <row r="11007" spans="48:54" x14ac:dyDescent="0.2">
      <c r="AV11007" s="191" t="str">
        <f t="shared" si="175"/>
        <v>582_RON_17_10_202324</v>
      </c>
      <c r="AW11007" s="191" t="s">
        <v>228</v>
      </c>
      <c r="AX11007" s="18">
        <v>202324</v>
      </c>
      <c r="AY11007" s="191">
        <v>582</v>
      </c>
      <c r="AZ11007" s="191">
        <v>17</v>
      </c>
      <c r="BA11007" s="191">
        <v>10</v>
      </c>
      <c r="BB11007" s="191">
        <v>988</v>
      </c>
    </row>
    <row r="11008" spans="48:54" x14ac:dyDescent="0.2">
      <c r="AV11008" s="191" t="str">
        <f t="shared" si="175"/>
        <v>584_RG_109_1_202324</v>
      </c>
      <c r="AW11008" s="191" t="s">
        <v>93</v>
      </c>
      <c r="AX11008" s="18">
        <v>202324</v>
      </c>
      <c r="AY11008" s="191">
        <v>584</v>
      </c>
      <c r="AZ11008" s="191">
        <v>109</v>
      </c>
      <c r="BA11008" s="191">
        <v>1</v>
      </c>
      <c r="BB11008" s="191">
        <v>0</v>
      </c>
    </row>
    <row r="11009" spans="48:54" x14ac:dyDescent="0.2">
      <c r="AV11009" s="191" t="str">
        <f t="shared" si="175"/>
        <v>584_RON_17_10_202324</v>
      </c>
      <c r="AW11009" s="191" t="s">
        <v>228</v>
      </c>
      <c r="AX11009" s="18">
        <v>202324</v>
      </c>
      <c r="AY11009" s="191">
        <v>584</v>
      </c>
      <c r="AZ11009" s="191">
        <v>17</v>
      </c>
      <c r="BA11009" s="191">
        <v>10</v>
      </c>
      <c r="BB11009" s="191">
        <v>581</v>
      </c>
    </row>
    <row r="11010" spans="48:54" x14ac:dyDescent="0.2">
      <c r="AV11010" s="191" t="str">
        <f t="shared" si="175"/>
        <v>586_RG_109_1_202324</v>
      </c>
      <c r="AW11010" s="191" t="s">
        <v>93</v>
      </c>
      <c r="AX11010" s="18">
        <v>202324</v>
      </c>
      <c r="AY11010" s="191">
        <v>586</v>
      </c>
      <c r="AZ11010" s="191">
        <v>109</v>
      </c>
      <c r="BA11010" s="191">
        <v>1</v>
      </c>
      <c r="BB11010" s="191">
        <v>0</v>
      </c>
    </row>
    <row r="11011" spans="48:54" x14ac:dyDescent="0.2">
      <c r="AV11011" s="191" t="str">
        <f t="shared" si="175"/>
        <v>586_RON_17_10_202324</v>
      </c>
      <c r="AW11011" s="191" t="s">
        <v>228</v>
      </c>
      <c r="AX11011" s="18">
        <v>202324</v>
      </c>
      <c r="AY11011" s="191">
        <v>586</v>
      </c>
      <c r="AZ11011" s="191">
        <v>17</v>
      </c>
      <c r="BA11011" s="191">
        <v>10</v>
      </c>
      <c r="BB11011" s="191">
        <v>759.83299999999986</v>
      </c>
    </row>
    <row r="11012" spans="48:54" x14ac:dyDescent="0.2">
      <c r="AV11012" s="191" t="str">
        <f t="shared" ref="AV11012:AV11075" si="176">AY11012&amp;"_"&amp;AW11012&amp;"_"&amp;AZ11012&amp;"_"&amp;BA11012&amp;"_"&amp;AX11012</f>
        <v>512_RG_114_1_202324</v>
      </c>
      <c r="AW11012" s="191" t="s">
        <v>93</v>
      </c>
      <c r="AX11012" s="18">
        <v>202324</v>
      </c>
      <c r="AY11012" s="191">
        <v>512</v>
      </c>
      <c r="AZ11012" s="191">
        <v>114</v>
      </c>
      <c r="BA11012" s="191">
        <v>1</v>
      </c>
      <c r="BB11012" s="191">
        <v>-3200</v>
      </c>
    </row>
    <row r="11013" spans="48:54" x14ac:dyDescent="0.2">
      <c r="AV11013" s="191" t="str">
        <f t="shared" si="176"/>
        <v>512_RON_18_10_202324</v>
      </c>
      <c r="AW11013" s="191" t="s">
        <v>228</v>
      </c>
      <c r="AX11013" s="18">
        <v>202324</v>
      </c>
      <c r="AY11013" s="191">
        <v>512</v>
      </c>
      <c r="AZ11013" s="191">
        <v>18</v>
      </c>
      <c r="BA11013" s="191">
        <v>10</v>
      </c>
      <c r="BB11013" s="191">
        <v>0</v>
      </c>
    </row>
    <row r="11014" spans="48:54" x14ac:dyDescent="0.2">
      <c r="AV11014" s="191" t="str">
        <f t="shared" si="176"/>
        <v>514_RG_114_1_202324</v>
      </c>
      <c r="AW11014" s="191" t="s">
        <v>93</v>
      </c>
      <c r="AX11014" s="18">
        <v>202324</v>
      </c>
      <c r="AY11014" s="191">
        <v>514</v>
      </c>
      <c r="AZ11014" s="191">
        <v>114</v>
      </c>
      <c r="BA11014" s="191">
        <v>1</v>
      </c>
      <c r="BB11014" s="191">
        <v>-4420.8599999999997</v>
      </c>
    </row>
    <row r="11015" spans="48:54" x14ac:dyDescent="0.2">
      <c r="AV11015" s="191" t="str">
        <f t="shared" si="176"/>
        <v>514_RON_18_10_202324</v>
      </c>
      <c r="AW11015" s="191" t="s">
        <v>228</v>
      </c>
      <c r="AX11015" s="18">
        <v>202324</v>
      </c>
      <c r="AY11015" s="191">
        <v>514</v>
      </c>
      <c r="AZ11015" s="191">
        <v>18</v>
      </c>
      <c r="BA11015" s="191">
        <v>10</v>
      </c>
      <c r="BB11015" s="191">
        <v>0</v>
      </c>
    </row>
    <row r="11016" spans="48:54" x14ac:dyDescent="0.2">
      <c r="AV11016" s="191" t="str">
        <f t="shared" si="176"/>
        <v>516_RG_114_1_202324</v>
      </c>
      <c r="AW11016" s="191" t="s">
        <v>93</v>
      </c>
      <c r="AX11016" s="18">
        <v>202324</v>
      </c>
      <c r="AY11016" s="191">
        <v>516</v>
      </c>
      <c r="AZ11016" s="191">
        <v>114</v>
      </c>
      <c r="BA11016" s="191">
        <v>1</v>
      </c>
      <c r="BB11016" s="191">
        <v>-6499.1509999999998</v>
      </c>
    </row>
    <row r="11017" spans="48:54" x14ac:dyDescent="0.2">
      <c r="AV11017" s="191" t="str">
        <f t="shared" si="176"/>
        <v>516_RON_18_10_202324</v>
      </c>
      <c r="AW11017" s="191" t="s">
        <v>228</v>
      </c>
      <c r="AX11017" s="18">
        <v>202324</v>
      </c>
      <c r="AY11017" s="191">
        <v>516</v>
      </c>
      <c r="AZ11017" s="191">
        <v>18</v>
      </c>
      <c r="BA11017" s="191">
        <v>10</v>
      </c>
      <c r="BB11017" s="191">
        <v>0</v>
      </c>
    </row>
    <row r="11018" spans="48:54" x14ac:dyDescent="0.2">
      <c r="AV11018" s="191" t="str">
        <f t="shared" si="176"/>
        <v>518_RG_114_1_202324</v>
      </c>
      <c r="AW11018" s="191" t="s">
        <v>93</v>
      </c>
      <c r="AX11018" s="18">
        <v>202324</v>
      </c>
      <c r="AY11018" s="191">
        <v>518</v>
      </c>
      <c r="AZ11018" s="191">
        <v>114</v>
      </c>
      <c r="BA11018" s="191">
        <v>1</v>
      </c>
      <c r="BB11018" s="191">
        <v>-4459.8582799999995</v>
      </c>
    </row>
    <row r="11019" spans="48:54" x14ac:dyDescent="0.2">
      <c r="AV11019" s="191" t="str">
        <f t="shared" si="176"/>
        <v>518_RON_18_10_202324</v>
      </c>
      <c r="AW11019" s="191" t="s">
        <v>228</v>
      </c>
      <c r="AX11019" s="18">
        <v>202324</v>
      </c>
      <c r="AY11019" s="191">
        <v>518</v>
      </c>
      <c r="AZ11019" s="191">
        <v>18</v>
      </c>
      <c r="BA11019" s="191">
        <v>10</v>
      </c>
      <c r="BB11019" s="191">
        <v>0</v>
      </c>
    </row>
    <row r="11020" spans="48:54" x14ac:dyDescent="0.2">
      <c r="AV11020" s="191" t="str">
        <f t="shared" si="176"/>
        <v>520_RG_114_1_202324</v>
      </c>
      <c r="AW11020" s="191" t="s">
        <v>93</v>
      </c>
      <c r="AX11020" s="18">
        <v>202324</v>
      </c>
      <c r="AY11020" s="191">
        <v>520</v>
      </c>
      <c r="AZ11020" s="191">
        <v>114</v>
      </c>
      <c r="BA11020" s="191">
        <v>1</v>
      </c>
      <c r="BB11020" s="191">
        <v>-5041.9089999999997</v>
      </c>
    </row>
    <row r="11021" spans="48:54" x14ac:dyDescent="0.2">
      <c r="AV11021" s="191" t="str">
        <f t="shared" si="176"/>
        <v>520_RON_18_10_202324</v>
      </c>
      <c r="AW11021" s="191" t="s">
        <v>228</v>
      </c>
      <c r="AX11021" s="18">
        <v>202324</v>
      </c>
      <c r="AY11021" s="191">
        <v>520</v>
      </c>
      <c r="AZ11021" s="191">
        <v>18</v>
      </c>
      <c r="BA11021" s="191">
        <v>10</v>
      </c>
      <c r="BB11021" s="191">
        <v>0</v>
      </c>
    </row>
    <row r="11022" spans="48:54" x14ac:dyDescent="0.2">
      <c r="AV11022" s="191" t="str">
        <f t="shared" si="176"/>
        <v>522_RG_114_1_202324</v>
      </c>
      <c r="AW11022" s="191" t="s">
        <v>93</v>
      </c>
      <c r="AX11022" s="18">
        <v>202324</v>
      </c>
      <c r="AY11022" s="191">
        <v>522</v>
      </c>
      <c r="AZ11022" s="191">
        <v>114</v>
      </c>
      <c r="BA11022" s="191">
        <v>1</v>
      </c>
      <c r="BB11022" s="191">
        <v>-1362.6422699999998</v>
      </c>
    </row>
    <row r="11023" spans="48:54" x14ac:dyDescent="0.2">
      <c r="AV11023" s="191" t="str">
        <f t="shared" si="176"/>
        <v>522_RON_18_10_202324</v>
      </c>
      <c r="AW11023" s="191" t="s">
        <v>228</v>
      </c>
      <c r="AX11023" s="18">
        <v>202324</v>
      </c>
      <c r="AY11023" s="191">
        <v>522</v>
      </c>
      <c r="AZ11023" s="191">
        <v>18</v>
      </c>
      <c r="BA11023" s="191">
        <v>10</v>
      </c>
      <c r="BB11023" s="191">
        <v>0</v>
      </c>
    </row>
    <row r="11024" spans="48:54" x14ac:dyDescent="0.2">
      <c r="AV11024" s="191" t="str">
        <f t="shared" si="176"/>
        <v>524_RG_114_1_202324</v>
      </c>
      <c r="AW11024" s="191" t="s">
        <v>93</v>
      </c>
      <c r="AX11024" s="18">
        <v>202324</v>
      </c>
      <c r="AY11024" s="191">
        <v>524</v>
      </c>
      <c r="AZ11024" s="191">
        <v>114</v>
      </c>
      <c r="BA11024" s="191">
        <v>1</v>
      </c>
      <c r="BB11024" s="191">
        <v>-5598.1164800000006</v>
      </c>
    </row>
    <row r="11025" spans="48:54" x14ac:dyDescent="0.2">
      <c r="AV11025" s="191" t="str">
        <f t="shared" si="176"/>
        <v>524_RON_18_10_202324</v>
      </c>
      <c r="AW11025" s="191" t="s">
        <v>228</v>
      </c>
      <c r="AX11025" s="18">
        <v>202324</v>
      </c>
      <c r="AY11025" s="191">
        <v>524</v>
      </c>
      <c r="AZ11025" s="191">
        <v>18</v>
      </c>
      <c r="BA11025" s="191">
        <v>10</v>
      </c>
      <c r="BB11025" s="191">
        <v>0</v>
      </c>
    </row>
    <row r="11026" spans="48:54" x14ac:dyDescent="0.2">
      <c r="AV11026" s="191" t="str">
        <f t="shared" si="176"/>
        <v>526_RG_114_1_202324</v>
      </c>
      <c r="AW11026" s="191" t="s">
        <v>93</v>
      </c>
      <c r="AX11026" s="18">
        <v>202324</v>
      </c>
      <c r="AY11026" s="191">
        <v>526</v>
      </c>
      <c r="AZ11026" s="191">
        <v>114</v>
      </c>
      <c r="BA11026" s="191">
        <v>1</v>
      </c>
      <c r="BB11026" s="191">
        <v>-3981.5410899999993</v>
      </c>
    </row>
    <row r="11027" spans="48:54" x14ac:dyDescent="0.2">
      <c r="AV11027" s="191" t="str">
        <f t="shared" si="176"/>
        <v>526_RON_18_10_202324</v>
      </c>
      <c r="AW11027" s="191" t="s">
        <v>228</v>
      </c>
      <c r="AX11027" s="18">
        <v>202324</v>
      </c>
      <c r="AY11027" s="191">
        <v>526</v>
      </c>
      <c r="AZ11027" s="191">
        <v>18</v>
      </c>
      <c r="BA11027" s="191">
        <v>10</v>
      </c>
      <c r="BB11027" s="191">
        <v>0</v>
      </c>
    </row>
    <row r="11028" spans="48:54" x14ac:dyDescent="0.2">
      <c r="AV11028" s="191" t="str">
        <f t="shared" si="176"/>
        <v>528_RG_114_1_202324</v>
      </c>
      <c r="AW11028" s="191" t="s">
        <v>93</v>
      </c>
      <c r="AX11028" s="18">
        <v>202324</v>
      </c>
      <c r="AY11028" s="191">
        <v>528</v>
      </c>
      <c r="AZ11028" s="191">
        <v>114</v>
      </c>
      <c r="BA11028" s="191">
        <v>1</v>
      </c>
      <c r="BB11028" s="191">
        <v>-3255</v>
      </c>
    </row>
    <row r="11029" spans="48:54" x14ac:dyDescent="0.2">
      <c r="AV11029" s="191" t="str">
        <f t="shared" si="176"/>
        <v>528_RON_18_10_202324</v>
      </c>
      <c r="AW11029" s="191" t="s">
        <v>228</v>
      </c>
      <c r="AX11029" s="18">
        <v>202324</v>
      </c>
      <c r="AY11029" s="191">
        <v>528</v>
      </c>
      <c r="AZ11029" s="191">
        <v>18</v>
      </c>
      <c r="BA11029" s="191">
        <v>10</v>
      </c>
      <c r="BB11029" s="191">
        <v>0</v>
      </c>
    </row>
    <row r="11030" spans="48:54" x14ac:dyDescent="0.2">
      <c r="AV11030" s="191" t="str">
        <f t="shared" si="176"/>
        <v>530_RG_114_1_202324</v>
      </c>
      <c r="AW11030" s="191" t="s">
        <v>93</v>
      </c>
      <c r="AX11030" s="18">
        <v>202324</v>
      </c>
      <c r="AY11030" s="191">
        <v>530</v>
      </c>
      <c r="AZ11030" s="191">
        <v>114</v>
      </c>
      <c r="BA11030" s="191">
        <v>1</v>
      </c>
      <c r="BB11030" s="191">
        <v>-7565.3590000000004</v>
      </c>
    </row>
    <row r="11031" spans="48:54" x14ac:dyDescent="0.2">
      <c r="AV11031" s="191" t="str">
        <f t="shared" si="176"/>
        <v>530_RON_18_10_202324</v>
      </c>
      <c r="AW11031" s="191" t="s">
        <v>228</v>
      </c>
      <c r="AX11031" s="18">
        <v>202324</v>
      </c>
      <c r="AY11031" s="191">
        <v>530</v>
      </c>
      <c r="AZ11031" s="191">
        <v>18</v>
      </c>
      <c r="BA11031" s="191">
        <v>10</v>
      </c>
      <c r="BB11031" s="191">
        <v>0</v>
      </c>
    </row>
    <row r="11032" spans="48:54" x14ac:dyDescent="0.2">
      <c r="AV11032" s="191" t="str">
        <f t="shared" si="176"/>
        <v>532_RG_114_1_202324</v>
      </c>
      <c r="AW11032" s="191" t="s">
        <v>93</v>
      </c>
      <c r="AX11032" s="18">
        <v>202324</v>
      </c>
      <c r="AY11032" s="191">
        <v>532</v>
      </c>
      <c r="AZ11032" s="191">
        <v>114</v>
      </c>
      <c r="BA11032" s="191">
        <v>1</v>
      </c>
      <c r="BB11032" s="191">
        <v>-6885.7529999999997</v>
      </c>
    </row>
    <row r="11033" spans="48:54" x14ac:dyDescent="0.2">
      <c r="AV11033" s="191" t="str">
        <f t="shared" si="176"/>
        <v>532_RON_18_10_202324</v>
      </c>
      <c r="AW11033" s="191" t="s">
        <v>228</v>
      </c>
      <c r="AX11033" s="18">
        <v>202324</v>
      </c>
      <c r="AY11033" s="191">
        <v>532</v>
      </c>
      <c r="AZ11033" s="191">
        <v>18</v>
      </c>
      <c r="BA11033" s="191">
        <v>10</v>
      </c>
      <c r="BB11033" s="191">
        <v>0</v>
      </c>
    </row>
    <row r="11034" spans="48:54" x14ac:dyDescent="0.2">
      <c r="AV11034" s="191" t="str">
        <f t="shared" si="176"/>
        <v>534_RG_114_1_202324</v>
      </c>
      <c r="AW11034" s="191" t="s">
        <v>93</v>
      </c>
      <c r="AX11034" s="18">
        <v>202324</v>
      </c>
      <c r="AY11034" s="191">
        <v>534</v>
      </c>
      <c r="AZ11034" s="191">
        <v>114</v>
      </c>
      <c r="BA11034" s="191">
        <v>1</v>
      </c>
      <c r="BB11034" s="191">
        <v>-2242.7779399999999</v>
      </c>
    </row>
    <row r="11035" spans="48:54" x14ac:dyDescent="0.2">
      <c r="AV11035" s="191" t="str">
        <f t="shared" si="176"/>
        <v>534_RON_18_10_202324</v>
      </c>
      <c r="AW11035" s="191" t="s">
        <v>228</v>
      </c>
      <c r="AX11035" s="18">
        <v>202324</v>
      </c>
      <c r="AY11035" s="191">
        <v>534</v>
      </c>
      <c r="AZ11035" s="191">
        <v>18</v>
      </c>
      <c r="BA11035" s="191">
        <v>10</v>
      </c>
      <c r="BB11035" s="191">
        <v>0</v>
      </c>
    </row>
    <row r="11036" spans="48:54" x14ac:dyDescent="0.2">
      <c r="AV11036" s="191" t="str">
        <f t="shared" si="176"/>
        <v>536_RG_114_1_202324</v>
      </c>
      <c r="AW11036" s="191" t="s">
        <v>93</v>
      </c>
      <c r="AX11036" s="18">
        <v>202324</v>
      </c>
      <c r="AY11036" s="191">
        <v>536</v>
      </c>
      <c r="AZ11036" s="191">
        <v>114</v>
      </c>
      <c r="BA11036" s="191">
        <v>1</v>
      </c>
      <c r="BB11036" s="191">
        <v>-8312.5789999999997</v>
      </c>
    </row>
    <row r="11037" spans="48:54" x14ac:dyDescent="0.2">
      <c r="AV11037" s="191" t="str">
        <f t="shared" si="176"/>
        <v>536_RON_18_10_202324</v>
      </c>
      <c r="AW11037" s="191" t="s">
        <v>228</v>
      </c>
      <c r="AX11037" s="18">
        <v>202324</v>
      </c>
      <c r="AY11037" s="191">
        <v>536</v>
      </c>
      <c r="AZ11037" s="191">
        <v>18</v>
      </c>
      <c r="BA11037" s="191">
        <v>10</v>
      </c>
      <c r="BB11037" s="191">
        <v>0</v>
      </c>
    </row>
    <row r="11038" spans="48:54" x14ac:dyDescent="0.2">
      <c r="AV11038" s="191" t="str">
        <f t="shared" si="176"/>
        <v>538_RG_114_1_202324</v>
      </c>
      <c r="AW11038" s="191" t="s">
        <v>93</v>
      </c>
      <c r="AX11038" s="18">
        <v>202324</v>
      </c>
      <c r="AY11038" s="191">
        <v>538</v>
      </c>
      <c r="AZ11038" s="191">
        <v>114</v>
      </c>
      <c r="BA11038" s="191">
        <v>1</v>
      </c>
      <c r="BB11038" s="191">
        <v>-8208.4230000000007</v>
      </c>
    </row>
    <row r="11039" spans="48:54" x14ac:dyDescent="0.2">
      <c r="AV11039" s="191" t="str">
        <f t="shared" si="176"/>
        <v>538_RON_18_10_202324</v>
      </c>
      <c r="AW11039" s="191" t="s">
        <v>228</v>
      </c>
      <c r="AX11039" s="18">
        <v>202324</v>
      </c>
      <c r="AY11039" s="191">
        <v>538</v>
      </c>
      <c r="AZ11039" s="191">
        <v>18</v>
      </c>
      <c r="BA11039" s="191">
        <v>10</v>
      </c>
      <c r="BB11039" s="191">
        <v>0</v>
      </c>
    </row>
    <row r="11040" spans="48:54" x14ac:dyDescent="0.2">
      <c r="AV11040" s="191" t="str">
        <f t="shared" si="176"/>
        <v>540_RG_114_1_202324</v>
      </c>
      <c r="AW11040" s="191" t="s">
        <v>93</v>
      </c>
      <c r="AX11040" s="18">
        <v>202324</v>
      </c>
      <c r="AY11040" s="191">
        <v>540</v>
      </c>
      <c r="AZ11040" s="191">
        <v>114</v>
      </c>
      <c r="BA11040" s="191">
        <v>1</v>
      </c>
      <c r="BB11040" s="191">
        <v>-11943.52</v>
      </c>
    </row>
    <row r="11041" spans="48:54" x14ac:dyDescent="0.2">
      <c r="AV11041" s="191" t="str">
        <f t="shared" si="176"/>
        <v>540_RON_18_10_202324</v>
      </c>
      <c r="AW11041" s="191" t="s">
        <v>228</v>
      </c>
      <c r="AX11041" s="18">
        <v>202324</v>
      </c>
      <c r="AY11041" s="191">
        <v>540</v>
      </c>
      <c r="AZ11041" s="191">
        <v>18</v>
      </c>
      <c r="BA11041" s="191">
        <v>10</v>
      </c>
      <c r="BB11041" s="191">
        <v>0</v>
      </c>
    </row>
    <row r="11042" spans="48:54" x14ac:dyDescent="0.2">
      <c r="AV11042" s="191" t="str">
        <f t="shared" si="176"/>
        <v>542_RG_114_1_202324</v>
      </c>
      <c r="AW11042" s="191" t="s">
        <v>93</v>
      </c>
      <c r="AX11042" s="18">
        <v>202324</v>
      </c>
      <c r="AY11042" s="191">
        <v>542</v>
      </c>
      <c r="AZ11042" s="191">
        <v>114</v>
      </c>
      <c r="BA11042" s="191">
        <v>1</v>
      </c>
      <c r="BB11042" s="191">
        <v>0</v>
      </c>
    </row>
    <row r="11043" spans="48:54" x14ac:dyDescent="0.2">
      <c r="AV11043" s="191" t="str">
        <f t="shared" si="176"/>
        <v>542_RON_18_10_202324</v>
      </c>
      <c r="AW11043" s="191" t="s">
        <v>228</v>
      </c>
      <c r="AX11043" s="18">
        <v>202324</v>
      </c>
      <c r="AY11043" s="191">
        <v>542</v>
      </c>
      <c r="AZ11043" s="191">
        <v>18</v>
      </c>
      <c r="BA11043" s="191">
        <v>10</v>
      </c>
      <c r="BB11043" s="191">
        <v>0</v>
      </c>
    </row>
    <row r="11044" spans="48:54" x14ac:dyDescent="0.2">
      <c r="AV11044" s="191" t="str">
        <f t="shared" si="176"/>
        <v>544_RG_114_1_202324</v>
      </c>
      <c r="AW11044" s="191" t="s">
        <v>93</v>
      </c>
      <c r="AX11044" s="18">
        <v>202324</v>
      </c>
      <c r="AY11044" s="191">
        <v>544</v>
      </c>
      <c r="AZ11044" s="191">
        <v>114</v>
      </c>
      <c r="BA11044" s="191">
        <v>1</v>
      </c>
      <c r="BB11044" s="191">
        <v>-4198.7020000000002</v>
      </c>
    </row>
    <row r="11045" spans="48:54" x14ac:dyDescent="0.2">
      <c r="AV11045" s="191" t="str">
        <f t="shared" si="176"/>
        <v>544_RON_18_10_202324</v>
      </c>
      <c r="AW11045" s="191" t="s">
        <v>228</v>
      </c>
      <c r="AX11045" s="18">
        <v>202324</v>
      </c>
      <c r="AY11045" s="191">
        <v>544</v>
      </c>
      <c r="AZ11045" s="191">
        <v>18</v>
      </c>
      <c r="BA11045" s="191">
        <v>10</v>
      </c>
      <c r="BB11045" s="191">
        <v>0</v>
      </c>
    </row>
    <row r="11046" spans="48:54" x14ac:dyDescent="0.2">
      <c r="AV11046" s="191" t="str">
        <f t="shared" si="176"/>
        <v>545_RG_114_1_202324</v>
      </c>
      <c r="AW11046" s="191" t="s">
        <v>93</v>
      </c>
      <c r="AX11046" s="18">
        <v>202324</v>
      </c>
      <c r="AY11046" s="191">
        <v>545</v>
      </c>
      <c r="AZ11046" s="191">
        <v>114</v>
      </c>
      <c r="BA11046" s="191">
        <v>1</v>
      </c>
      <c r="BB11046" s="191">
        <v>0</v>
      </c>
    </row>
    <row r="11047" spans="48:54" x14ac:dyDescent="0.2">
      <c r="AV11047" s="191" t="str">
        <f t="shared" si="176"/>
        <v>545_RON_18_10_202324</v>
      </c>
      <c r="AW11047" s="191" t="s">
        <v>228</v>
      </c>
      <c r="AX11047" s="18">
        <v>202324</v>
      </c>
      <c r="AY11047" s="191">
        <v>545</v>
      </c>
      <c r="AZ11047" s="191">
        <v>18</v>
      </c>
      <c r="BA11047" s="191">
        <v>10</v>
      </c>
      <c r="BB11047" s="191">
        <v>0</v>
      </c>
    </row>
    <row r="11048" spans="48:54" x14ac:dyDescent="0.2">
      <c r="AV11048" s="191" t="str">
        <f t="shared" si="176"/>
        <v>546_RG_114_1_202324</v>
      </c>
      <c r="AW11048" s="191" t="s">
        <v>93</v>
      </c>
      <c r="AX11048" s="18">
        <v>202324</v>
      </c>
      <c r="AY11048" s="191">
        <v>546</v>
      </c>
      <c r="AZ11048" s="191">
        <v>114</v>
      </c>
      <c r="BA11048" s="191">
        <v>1</v>
      </c>
      <c r="BB11048" s="191">
        <v>-623.702</v>
      </c>
    </row>
    <row r="11049" spans="48:54" x14ac:dyDescent="0.2">
      <c r="AV11049" s="191" t="str">
        <f t="shared" si="176"/>
        <v>546_RON_18_10_202324</v>
      </c>
      <c r="AW11049" s="191" t="s">
        <v>228</v>
      </c>
      <c r="AX11049" s="18">
        <v>202324</v>
      </c>
      <c r="AY11049" s="191">
        <v>546</v>
      </c>
      <c r="AZ11049" s="191">
        <v>18</v>
      </c>
      <c r="BA11049" s="191">
        <v>10</v>
      </c>
      <c r="BB11049" s="191">
        <v>0</v>
      </c>
    </row>
    <row r="11050" spans="48:54" x14ac:dyDescent="0.2">
      <c r="AV11050" s="191" t="str">
        <f t="shared" si="176"/>
        <v>548_RG_114_1_202324</v>
      </c>
      <c r="AW11050" s="191" t="s">
        <v>93</v>
      </c>
      <c r="AX11050" s="18">
        <v>202324</v>
      </c>
      <c r="AY11050" s="191">
        <v>548</v>
      </c>
      <c r="AZ11050" s="191">
        <v>114</v>
      </c>
      <c r="BA11050" s="191">
        <v>1</v>
      </c>
      <c r="BB11050" s="191">
        <v>-3948.3270000000002</v>
      </c>
    </row>
    <row r="11051" spans="48:54" x14ac:dyDescent="0.2">
      <c r="AV11051" s="191" t="str">
        <f t="shared" si="176"/>
        <v>548_RON_18_10_202324</v>
      </c>
      <c r="AW11051" s="191" t="s">
        <v>228</v>
      </c>
      <c r="AX11051" s="18">
        <v>202324</v>
      </c>
      <c r="AY11051" s="191">
        <v>548</v>
      </c>
      <c r="AZ11051" s="191">
        <v>18</v>
      </c>
      <c r="BA11051" s="191">
        <v>10</v>
      </c>
      <c r="BB11051" s="191">
        <v>0</v>
      </c>
    </row>
    <row r="11052" spans="48:54" x14ac:dyDescent="0.2">
      <c r="AV11052" s="191" t="str">
        <f t="shared" si="176"/>
        <v>550_RG_114_1_202324</v>
      </c>
      <c r="AW11052" s="191" t="s">
        <v>93</v>
      </c>
      <c r="AX11052" s="18">
        <v>202324</v>
      </c>
      <c r="AY11052" s="191">
        <v>550</v>
      </c>
      <c r="AZ11052" s="191">
        <v>114</v>
      </c>
      <c r="BA11052" s="191">
        <v>1</v>
      </c>
      <c r="BB11052" s="191">
        <v>-45.097999999999999</v>
      </c>
    </row>
    <row r="11053" spans="48:54" x14ac:dyDescent="0.2">
      <c r="AV11053" s="191" t="str">
        <f t="shared" si="176"/>
        <v>550_RON_18_10_202324</v>
      </c>
      <c r="AW11053" s="191" t="s">
        <v>228</v>
      </c>
      <c r="AX11053" s="18">
        <v>202324</v>
      </c>
      <c r="AY11053" s="191">
        <v>550</v>
      </c>
      <c r="AZ11053" s="191">
        <v>18</v>
      </c>
      <c r="BA11053" s="191">
        <v>10</v>
      </c>
      <c r="BB11053" s="191">
        <v>0</v>
      </c>
    </row>
    <row r="11054" spans="48:54" x14ac:dyDescent="0.2">
      <c r="AV11054" s="191" t="str">
        <f t="shared" si="176"/>
        <v>552_RG_114_1_202324</v>
      </c>
      <c r="AW11054" s="191" t="s">
        <v>93</v>
      </c>
      <c r="AX11054" s="18">
        <v>202324</v>
      </c>
      <c r="AY11054" s="191">
        <v>552</v>
      </c>
      <c r="AZ11054" s="191">
        <v>114</v>
      </c>
      <c r="BA11054" s="191">
        <v>1</v>
      </c>
      <c r="BB11054" s="191">
        <v>-16684.103999999999</v>
      </c>
    </row>
    <row r="11055" spans="48:54" x14ac:dyDescent="0.2">
      <c r="AV11055" s="191" t="str">
        <f t="shared" si="176"/>
        <v>552_RON_18_10_202324</v>
      </c>
      <c r="AW11055" s="191" t="s">
        <v>228</v>
      </c>
      <c r="AX11055" s="18">
        <v>202324</v>
      </c>
      <c r="AY11055" s="191">
        <v>552</v>
      </c>
      <c r="AZ11055" s="191">
        <v>18</v>
      </c>
      <c r="BA11055" s="191">
        <v>10</v>
      </c>
      <c r="BB11055" s="191">
        <v>0</v>
      </c>
    </row>
    <row r="11056" spans="48:54" x14ac:dyDescent="0.2">
      <c r="AV11056" s="191" t="str">
        <f t="shared" si="176"/>
        <v>562_RG_114_1_202324</v>
      </c>
      <c r="AW11056" s="191" t="s">
        <v>93</v>
      </c>
      <c r="AX11056" s="18">
        <v>202324</v>
      </c>
      <c r="AY11056" s="191">
        <v>562</v>
      </c>
      <c r="AZ11056" s="191">
        <v>114</v>
      </c>
      <c r="BA11056" s="191">
        <v>1</v>
      </c>
      <c r="BB11056" s="191">
        <v>0</v>
      </c>
    </row>
    <row r="11057" spans="48:54" x14ac:dyDescent="0.2">
      <c r="AV11057" s="191" t="str">
        <f t="shared" si="176"/>
        <v>562_RON_18_10_202324</v>
      </c>
      <c r="AW11057" s="191" t="s">
        <v>228</v>
      </c>
      <c r="AX11057" s="18">
        <v>202324</v>
      </c>
      <c r="AY11057" s="191">
        <v>562</v>
      </c>
      <c r="AZ11057" s="191">
        <v>18</v>
      </c>
      <c r="BA11057" s="191">
        <v>10</v>
      </c>
      <c r="BB11057" s="191">
        <v>0</v>
      </c>
    </row>
    <row r="11058" spans="48:54" x14ac:dyDescent="0.2">
      <c r="AV11058" s="191" t="str">
        <f t="shared" si="176"/>
        <v>564_RG_114_1_202324</v>
      </c>
      <c r="AW11058" s="191" t="s">
        <v>93</v>
      </c>
      <c r="AX11058" s="18">
        <v>202324</v>
      </c>
      <c r="AY11058" s="191">
        <v>564</v>
      </c>
      <c r="AZ11058" s="191">
        <v>114</v>
      </c>
      <c r="BA11058" s="191">
        <v>1</v>
      </c>
      <c r="BB11058" s="191">
        <v>0</v>
      </c>
    </row>
    <row r="11059" spans="48:54" x14ac:dyDescent="0.2">
      <c r="AV11059" s="191" t="str">
        <f t="shared" si="176"/>
        <v>564_RON_18_10_202324</v>
      </c>
      <c r="AW11059" s="191" t="s">
        <v>228</v>
      </c>
      <c r="AX11059" s="18">
        <v>202324</v>
      </c>
      <c r="AY11059" s="191">
        <v>564</v>
      </c>
      <c r="AZ11059" s="191">
        <v>18</v>
      </c>
      <c r="BA11059" s="191">
        <v>10</v>
      </c>
      <c r="BB11059" s="191">
        <v>0</v>
      </c>
    </row>
    <row r="11060" spans="48:54" x14ac:dyDescent="0.2">
      <c r="AV11060" s="191" t="str">
        <f t="shared" si="176"/>
        <v>566_RG_114_1_202324</v>
      </c>
      <c r="AW11060" s="191" t="s">
        <v>93</v>
      </c>
      <c r="AX11060" s="18">
        <v>202324</v>
      </c>
      <c r="AY11060" s="191">
        <v>566</v>
      </c>
      <c r="AZ11060" s="191">
        <v>114</v>
      </c>
      <c r="BA11060" s="191">
        <v>1</v>
      </c>
      <c r="BB11060" s="191">
        <v>0</v>
      </c>
    </row>
    <row r="11061" spans="48:54" x14ac:dyDescent="0.2">
      <c r="AV11061" s="191" t="str">
        <f t="shared" si="176"/>
        <v>566_RON_18_10_202324</v>
      </c>
      <c r="AW11061" s="191" t="s">
        <v>228</v>
      </c>
      <c r="AX11061" s="18">
        <v>202324</v>
      </c>
      <c r="AY11061" s="191">
        <v>566</v>
      </c>
      <c r="AZ11061" s="191">
        <v>18</v>
      </c>
      <c r="BA11061" s="191">
        <v>10</v>
      </c>
      <c r="BB11061" s="191">
        <v>0</v>
      </c>
    </row>
    <row r="11062" spans="48:54" x14ac:dyDescent="0.2">
      <c r="AV11062" s="191" t="str">
        <f t="shared" si="176"/>
        <v>568_RG_114_1_202324</v>
      </c>
      <c r="AW11062" s="191" t="s">
        <v>93</v>
      </c>
      <c r="AX11062" s="18">
        <v>202324</v>
      </c>
      <c r="AY11062" s="191">
        <v>568</v>
      </c>
      <c r="AZ11062" s="191">
        <v>114</v>
      </c>
      <c r="BA11062" s="191">
        <v>1</v>
      </c>
      <c r="BB11062" s="191">
        <v>0</v>
      </c>
    </row>
    <row r="11063" spans="48:54" x14ac:dyDescent="0.2">
      <c r="AV11063" s="191" t="str">
        <f t="shared" si="176"/>
        <v>568_RON_18_10_202324</v>
      </c>
      <c r="AW11063" s="191" t="s">
        <v>228</v>
      </c>
      <c r="AX11063" s="18">
        <v>202324</v>
      </c>
      <c r="AY11063" s="191">
        <v>568</v>
      </c>
      <c r="AZ11063" s="191">
        <v>18</v>
      </c>
      <c r="BA11063" s="191">
        <v>10</v>
      </c>
      <c r="BB11063" s="191">
        <v>0</v>
      </c>
    </row>
    <row r="11064" spans="48:54" x14ac:dyDescent="0.2">
      <c r="AV11064" s="191" t="str">
        <f t="shared" si="176"/>
        <v>572_RG_114_1_202324</v>
      </c>
      <c r="AW11064" s="191" t="s">
        <v>93</v>
      </c>
      <c r="AX11064" s="18">
        <v>202324</v>
      </c>
      <c r="AY11064" s="191">
        <v>572</v>
      </c>
      <c r="AZ11064" s="191">
        <v>114</v>
      </c>
      <c r="BA11064" s="191">
        <v>1</v>
      </c>
      <c r="BB11064" s="191">
        <v>0</v>
      </c>
    </row>
    <row r="11065" spans="48:54" x14ac:dyDescent="0.2">
      <c r="AV11065" s="191" t="str">
        <f t="shared" si="176"/>
        <v>572_RON_18_10_202324</v>
      </c>
      <c r="AW11065" s="191" t="s">
        <v>228</v>
      </c>
      <c r="AX11065" s="18">
        <v>202324</v>
      </c>
      <c r="AY11065" s="191">
        <v>572</v>
      </c>
      <c r="AZ11065" s="191">
        <v>18</v>
      </c>
      <c r="BA11065" s="191">
        <v>10</v>
      </c>
      <c r="BB11065" s="191">
        <v>0</v>
      </c>
    </row>
    <row r="11066" spans="48:54" x14ac:dyDescent="0.2">
      <c r="AV11066" s="191" t="str">
        <f t="shared" si="176"/>
        <v>574_RG_114_1_202324</v>
      </c>
      <c r="AW11066" s="191" t="s">
        <v>93</v>
      </c>
      <c r="AX11066" s="18">
        <v>202324</v>
      </c>
      <c r="AY11066" s="191">
        <v>574</v>
      </c>
      <c r="AZ11066" s="191">
        <v>114</v>
      </c>
      <c r="BA11066" s="191">
        <v>1</v>
      </c>
      <c r="BB11066" s="191">
        <v>0</v>
      </c>
    </row>
    <row r="11067" spans="48:54" x14ac:dyDescent="0.2">
      <c r="AV11067" s="191" t="str">
        <f t="shared" si="176"/>
        <v>574_RON_18_10_202324</v>
      </c>
      <c r="AW11067" s="191" t="s">
        <v>228</v>
      </c>
      <c r="AX11067" s="18">
        <v>202324</v>
      </c>
      <c r="AY11067" s="191">
        <v>574</v>
      </c>
      <c r="AZ11067" s="191">
        <v>18</v>
      </c>
      <c r="BA11067" s="191">
        <v>10</v>
      </c>
      <c r="BB11067" s="191">
        <v>0</v>
      </c>
    </row>
    <row r="11068" spans="48:54" x14ac:dyDescent="0.2">
      <c r="AV11068" s="191" t="str">
        <f t="shared" si="176"/>
        <v>576_RG_114_1_202324</v>
      </c>
      <c r="AW11068" s="191" t="s">
        <v>93</v>
      </c>
      <c r="AX11068" s="18">
        <v>202324</v>
      </c>
      <c r="AY11068" s="191">
        <v>576</v>
      </c>
      <c r="AZ11068" s="191">
        <v>114</v>
      </c>
      <c r="BA11068" s="191">
        <v>1</v>
      </c>
      <c r="BB11068" s="191">
        <v>0</v>
      </c>
    </row>
    <row r="11069" spans="48:54" x14ac:dyDescent="0.2">
      <c r="AV11069" s="191" t="str">
        <f t="shared" si="176"/>
        <v>576_RON_18_10_202324</v>
      </c>
      <c r="AW11069" s="191" t="s">
        <v>228</v>
      </c>
      <c r="AX11069" s="18">
        <v>202324</v>
      </c>
      <c r="AY11069" s="191">
        <v>576</v>
      </c>
      <c r="AZ11069" s="191">
        <v>18</v>
      </c>
      <c r="BA11069" s="191">
        <v>10</v>
      </c>
      <c r="BB11069" s="191">
        <v>0</v>
      </c>
    </row>
    <row r="11070" spans="48:54" x14ac:dyDescent="0.2">
      <c r="AV11070" s="191" t="str">
        <f t="shared" si="176"/>
        <v>582_RG_114_1_202324</v>
      </c>
      <c r="AW11070" s="191" t="s">
        <v>93</v>
      </c>
      <c r="AX11070" s="18">
        <v>202324</v>
      </c>
      <c r="AY11070" s="191">
        <v>582</v>
      </c>
      <c r="AZ11070" s="191">
        <v>114</v>
      </c>
      <c r="BA11070" s="191">
        <v>1</v>
      </c>
      <c r="BB11070" s="191">
        <v>0</v>
      </c>
    </row>
    <row r="11071" spans="48:54" x14ac:dyDescent="0.2">
      <c r="AV11071" s="191" t="str">
        <f t="shared" si="176"/>
        <v>582_RON_18_10_202324</v>
      </c>
      <c r="AW11071" s="191" t="s">
        <v>228</v>
      </c>
      <c r="AX11071" s="18">
        <v>202324</v>
      </c>
      <c r="AY11071" s="191">
        <v>582</v>
      </c>
      <c r="AZ11071" s="191">
        <v>18</v>
      </c>
      <c r="BA11071" s="191">
        <v>10</v>
      </c>
      <c r="BB11071" s="191">
        <v>0</v>
      </c>
    </row>
    <row r="11072" spans="48:54" x14ac:dyDescent="0.2">
      <c r="AV11072" s="191" t="str">
        <f t="shared" si="176"/>
        <v>584_RG_114_1_202324</v>
      </c>
      <c r="AW11072" s="191" t="s">
        <v>93</v>
      </c>
      <c r="AX11072" s="18">
        <v>202324</v>
      </c>
      <c r="AY11072" s="191">
        <v>584</v>
      </c>
      <c r="AZ11072" s="191">
        <v>114</v>
      </c>
      <c r="BA11072" s="191">
        <v>1</v>
      </c>
      <c r="BB11072" s="191">
        <v>0</v>
      </c>
    </row>
    <row r="11073" spans="48:54" x14ac:dyDescent="0.2">
      <c r="AV11073" s="191" t="str">
        <f t="shared" si="176"/>
        <v>584_RON_18_10_202324</v>
      </c>
      <c r="AW11073" s="191" t="s">
        <v>228</v>
      </c>
      <c r="AX11073" s="18">
        <v>202324</v>
      </c>
      <c r="AY11073" s="191">
        <v>584</v>
      </c>
      <c r="AZ11073" s="191">
        <v>18</v>
      </c>
      <c r="BA11073" s="191">
        <v>10</v>
      </c>
      <c r="BB11073" s="191">
        <v>2061</v>
      </c>
    </row>
    <row r="11074" spans="48:54" x14ac:dyDescent="0.2">
      <c r="AV11074" s="191" t="str">
        <f t="shared" si="176"/>
        <v>586_RG_114_1_202324</v>
      </c>
      <c r="AW11074" s="191" t="s">
        <v>93</v>
      </c>
      <c r="AX11074" s="18">
        <v>202324</v>
      </c>
      <c r="AY11074" s="191">
        <v>586</v>
      </c>
      <c r="AZ11074" s="191">
        <v>114</v>
      </c>
      <c r="BA11074" s="191">
        <v>1</v>
      </c>
      <c r="BB11074" s="191">
        <v>0</v>
      </c>
    </row>
    <row r="11075" spans="48:54" x14ac:dyDescent="0.2">
      <c r="AV11075" s="191" t="str">
        <f t="shared" si="176"/>
        <v>586_RON_18_10_202324</v>
      </c>
      <c r="AW11075" s="191" t="s">
        <v>228</v>
      </c>
      <c r="AX11075" s="18">
        <v>202324</v>
      </c>
      <c r="AY11075" s="191">
        <v>586</v>
      </c>
      <c r="AZ11075" s="191">
        <v>18</v>
      </c>
      <c r="BA11075" s="191">
        <v>10</v>
      </c>
      <c r="BB11075" s="191">
        <v>0</v>
      </c>
    </row>
    <row r="11076" spans="48:54" x14ac:dyDescent="0.2">
      <c r="AV11076" s="191" t="str">
        <f t="shared" ref="AV11076:AV11139" si="177">AY11076&amp;"_"&amp;AW11076&amp;"_"&amp;AZ11076&amp;"_"&amp;BA11076&amp;"_"&amp;AX11076</f>
        <v>512_RG_136_1_202324</v>
      </c>
      <c r="AW11076" s="191" t="s">
        <v>93</v>
      </c>
      <c r="AX11076" s="18">
        <v>202324</v>
      </c>
      <c r="AY11076" s="191">
        <v>512</v>
      </c>
      <c r="AZ11076" s="191">
        <v>136</v>
      </c>
      <c r="BA11076" s="191">
        <v>1</v>
      </c>
      <c r="BB11076" s="191">
        <v>-136</v>
      </c>
    </row>
    <row r="11077" spans="48:54" x14ac:dyDescent="0.2">
      <c r="AV11077" s="191" t="str">
        <f t="shared" si="177"/>
        <v>512_RON_19_10_202324</v>
      </c>
      <c r="AW11077" s="191" t="s">
        <v>228</v>
      </c>
      <c r="AX11077" s="18">
        <v>202324</v>
      </c>
      <c r="AY11077" s="191">
        <v>512</v>
      </c>
      <c r="AZ11077" s="191">
        <v>19</v>
      </c>
      <c r="BA11077" s="191">
        <v>10</v>
      </c>
      <c r="BB11077" s="191">
        <v>0</v>
      </c>
    </row>
    <row r="11078" spans="48:54" x14ac:dyDescent="0.2">
      <c r="AV11078" s="191" t="str">
        <f t="shared" si="177"/>
        <v>514_RG_136_1_202324</v>
      </c>
      <c r="AW11078" s="191" t="s">
        <v>93</v>
      </c>
      <c r="AX11078" s="18">
        <v>202324</v>
      </c>
      <c r="AY11078" s="191">
        <v>514</v>
      </c>
      <c r="AZ11078" s="191">
        <v>136</v>
      </c>
      <c r="BA11078" s="191">
        <v>1</v>
      </c>
      <c r="BB11078" s="191">
        <v>-107.55</v>
      </c>
    </row>
    <row r="11079" spans="48:54" x14ac:dyDescent="0.2">
      <c r="AV11079" s="191" t="str">
        <f t="shared" si="177"/>
        <v>514_RON_19_10_202324</v>
      </c>
      <c r="AW11079" s="191" t="s">
        <v>228</v>
      </c>
      <c r="AX11079" s="18">
        <v>202324</v>
      </c>
      <c r="AY11079" s="191">
        <v>514</v>
      </c>
      <c r="AZ11079" s="191">
        <v>19</v>
      </c>
      <c r="BA11079" s="191">
        <v>10</v>
      </c>
      <c r="BB11079" s="191">
        <v>0</v>
      </c>
    </row>
    <row r="11080" spans="48:54" x14ac:dyDescent="0.2">
      <c r="AV11080" s="191" t="str">
        <f t="shared" si="177"/>
        <v>516_RG_136_1_202324</v>
      </c>
      <c r="AW11080" s="191" t="s">
        <v>93</v>
      </c>
      <c r="AX11080" s="18">
        <v>202324</v>
      </c>
      <c r="AY11080" s="191">
        <v>516</v>
      </c>
      <c r="AZ11080" s="191">
        <v>136</v>
      </c>
      <c r="BA11080" s="191">
        <v>1</v>
      </c>
      <c r="BB11080" s="191">
        <v>0</v>
      </c>
    </row>
    <row r="11081" spans="48:54" x14ac:dyDescent="0.2">
      <c r="AV11081" s="191" t="str">
        <f t="shared" si="177"/>
        <v>516_RON_19_10_202324</v>
      </c>
      <c r="AW11081" s="191" t="s">
        <v>228</v>
      </c>
      <c r="AX11081" s="18">
        <v>202324</v>
      </c>
      <c r="AY11081" s="191">
        <v>516</v>
      </c>
      <c r="AZ11081" s="191">
        <v>19</v>
      </c>
      <c r="BA11081" s="191">
        <v>10</v>
      </c>
      <c r="BB11081" s="191">
        <v>0</v>
      </c>
    </row>
    <row r="11082" spans="48:54" x14ac:dyDescent="0.2">
      <c r="AV11082" s="191" t="str">
        <f t="shared" si="177"/>
        <v>518_RG_136_1_202324</v>
      </c>
      <c r="AW11082" s="191" t="s">
        <v>93</v>
      </c>
      <c r="AX11082" s="18">
        <v>202324</v>
      </c>
      <c r="AY11082" s="191">
        <v>518</v>
      </c>
      <c r="AZ11082" s="191">
        <v>136</v>
      </c>
      <c r="BA11082" s="191">
        <v>1</v>
      </c>
      <c r="BB11082" s="191">
        <v>0</v>
      </c>
    </row>
    <row r="11083" spans="48:54" x14ac:dyDescent="0.2">
      <c r="AV11083" s="191" t="str">
        <f t="shared" si="177"/>
        <v>518_RON_19_10_202324</v>
      </c>
      <c r="AW11083" s="191" t="s">
        <v>228</v>
      </c>
      <c r="AX11083" s="18">
        <v>202324</v>
      </c>
      <c r="AY11083" s="191">
        <v>518</v>
      </c>
      <c r="AZ11083" s="191">
        <v>19</v>
      </c>
      <c r="BA11083" s="191">
        <v>10</v>
      </c>
      <c r="BB11083" s="191">
        <v>0</v>
      </c>
    </row>
    <row r="11084" spans="48:54" x14ac:dyDescent="0.2">
      <c r="AV11084" s="191" t="str">
        <f t="shared" si="177"/>
        <v>520_RG_136_1_202324</v>
      </c>
      <c r="AW11084" s="191" t="s">
        <v>93</v>
      </c>
      <c r="AX11084" s="18">
        <v>202324</v>
      </c>
      <c r="AY11084" s="191">
        <v>520</v>
      </c>
      <c r="AZ11084" s="191">
        <v>136</v>
      </c>
      <c r="BA11084" s="191">
        <v>1</v>
      </c>
      <c r="BB11084" s="191">
        <v>-238.869</v>
      </c>
    </row>
    <row r="11085" spans="48:54" x14ac:dyDescent="0.2">
      <c r="AV11085" s="191" t="str">
        <f t="shared" si="177"/>
        <v>520_RON_19_10_202324</v>
      </c>
      <c r="AW11085" s="191" t="s">
        <v>228</v>
      </c>
      <c r="AX11085" s="18">
        <v>202324</v>
      </c>
      <c r="AY11085" s="191">
        <v>520</v>
      </c>
      <c r="AZ11085" s="191">
        <v>19</v>
      </c>
      <c r="BA11085" s="191">
        <v>10</v>
      </c>
      <c r="BB11085" s="191">
        <v>0</v>
      </c>
    </row>
    <row r="11086" spans="48:54" x14ac:dyDescent="0.2">
      <c r="AV11086" s="191" t="str">
        <f t="shared" si="177"/>
        <v>522_RG_136_1_202324</v>
      </c>
      <c r="AW11086" s="191" t="s">
        <v>93</v>
      </c>
      <c r="AX11086" s="18">
        <v>202324</v>
      </c>
      <c r="AY11086" s="191">
        <v>522</v>
      </c>
      <c r="AZ11086" s="191">
        <v>136</v>
      </c>
      <c r="BA11086" s="191">
        <v>1</v>
      </c>
      <c r="BB11086" s="191">
        <v>-245.49495000000002</v>
      </c>
    </row>
    <row r="11087" spans="48:54" x14ac:dyDescent="0.2">
      <c r="AV11087" s="191" t="str">
        <f t="shared" si="177"/>
        <v>522_RON_19_10_202324</v>
      </c>
      <c r="AW11087" s="191" t="s">
        <v>228</v>
      </c>
      <c r="AX11087" s="18">
        <v>202324</v>
      </c>
      <c r="AY11087" s="191">
        <v>522</v>
      </c>
      <c r="AZ11087" s="191">
        <v>19</v>
      </c>
      <c r="BA11087" s="191">
        <v>10</v>
      </c>
      <c r="BB11087" s="191">
        <v>0</v>
      </c>
    </row>
    <row r="11088" spans="48:54" x14ac:dyDescent="0.2">
      <c r="AV11088" s="191" t="str">
        <f t="shared" si="177"/>
        <v>524_RG_136_1_202324</v>
      </c>
      <c r="AW11088" s="191" t="s">
        <v>93</v>
      </c>
      <c r="AX11088" s="18">
        <v>202324</v>
      </c>
      <c r="AY11088" s="191">
        <v>524</v>
      </c>
      <c r="AZ11088" s="191">
        <v>136</v>
      </c>
      <c r="BA11088" s="191">
        <v>1</v>
      </c>
      <c r="BB11088" s="191">
        <v>-71.200850000000003</v>
      </c>
    </row>
    <row r="11089" spans="48:54" x14ac:dyDescent="0.2">
      <c r="AV11089" s="191" t="str">
        <f t="shared" si="177"/>
        <v>524_RON_19_10_202324</v>
      </c>
      <c r="AW11089" s="191" t="s">
        <v>228</v>
      </c>
      <c r="AX11089" s="18">
        <v>202324</v>
      </c>
      <c r="AY11089" s="191">
        <v>524</v>
      </c>
      <c r="AZ11089" s="191">
        <v>19</v>
      </c>
      <c r="BA11089" s="191">
        <v>10</v>
      </c>
      <c r="BB11089" s="191">
        <v>0</v>
      </c>
    </row>
    <row r="11090" spans="48:54" x14ac:dyDescent="0.2">
      <c r="AV11090" s="191" t="str">
        <f t="shared" si="177"/>
        <v>526_RG_136_1_202324</v>
      </c>
      <c r="AW11090" s="191" t="s">
        <v>93</v>
      </c>
      <c r="AX11090" s="18">
        <v>202324</v>
      </c>
      <c r="AY11090" s="191">
        <v>526</v>
      </c>
      <c r="AZ11090" s="191">
        <v>136</v>
      </c>
      <c r="BA11090" s="191">
        <v>1</v>
      </c>
      <c r="BB11090" s="191">
        <v>0</v>
      </c>
    </row>
    <row r="11091" spans="48:54" x14ac:dyDescent="0.2">
      <c r="AV11091" s="191" t="str">
        <f t="shared" si="177"/>
        <v>526_RON_19_10_202324</v>
      </c>
      <c r="AW11091" s="191" t="s">
        <v>228</v>
      </c>
      <c r="AX11091" s="18">
        <v>202324</v>
      </c>
      <c r="AY11091" s="191">
        <v>526</v>
      </c>
      <c r="AZ11091" s="191">
        <v>19</v>
      </c>
      <c r="BA11091" s="191">
        <v>10</v>
      </c>
      <c r="BB11091" s="191">
        <v>0</v>
      </c>
    </row>
    <row r="11092" spans="48:54" x14ac:dyDescent="0.2">
      <c r="AV11092" s="191" t="str">
        <f t="shared" si="177"/>
        <v>528_RG_136_1_202324</v>
      </c>
      <c r="AW11092" s="191" t="s">
        <v>93</v>
      </c>
      <c r="AX11092" s="18">
        <v>202324</v>
      </c>
      <c r="AY11092" s="191">
        <v>528</v>
      </c>
      <c r="AZ11092" s="191">
        <v>136</v>
      </c>
      <c r="BA11092" s="191">
        <v>1</v>
      </c>
      <c r="BB11092" s="191">
        <v>-75</v>
      </c>
    </row>
    <row r="11093" spans="48:54" x14ac:dyDescent="0.2">
      <c r="AV11093" s="191" t="str">
        <f t="shared" si="177"/>
        <v>528_RON_19_10_202324</v>
      </c>
      <c r="AW11093" s="191" t="s">
        <v>228</v>
      </c>
      <c r="AX11093" s="18">
        <v>202324</v>
      </c>
      <c r="AY11093" s="191">
        <v>528</v>
      </c>
      <c r="AZ11093" s="191">
        <v>19</v>
      </c>
      <c r="BA11093" s="191">
        <v>10</v>
      </c>
      <c r="BB11093" s="191">
        <v>0</v>
      </c>
    </row>
    <row r="11094" spans="48:54" x14ac:dyDescent="0.2">
      <c r="AV11094" s="191" t="str">
        <f t="shared" si="177"/>
        <v>530_RG_136_1_202324</v>
      </c>
      <c r="AW11094" s="191" t="s">
        <v>93</v>
      </c>
      <c r="AX11094" s="18">
        <v>202324</v>
      </c>
      <c r="AY11094" s="191">
        <v>530</v>
      </c>
      <c r="AZ11094" s="191">
        <v>136</v>
      </c>
      <c r="BA11094" s="191">
        <v>1</v>
      </c>
      <c r="BB11094" s="191">
        <v>-276.846</v>
      </c>
    </row>
    <row r="11095" spans="48:54" x14ac:dyDescent="0.2">
      <c r="AV11095" s="191" t="str">
        <f t="shared" si="177"/>
        <v>530_RON_19_10_202324</v>
      </c>
      <c r="AW11095" s="191" t="s">
        <v>228</v>
      </c>
      <c r="AX11095" s="18">
        <v>202324</v>
      </c>
      <c r="AY11095" s="191">
        <v>530</v>
      </c>
      <c r="AZ11095" s="191">
        <v>19</v>
      </c>
      <c r="BA11095" s="191">
        <v>10</v>
      </c>
      <c r="BB11095" s="191">
        <v>0</v>
      </c>
    </row>
    <row r="11096" spans="48:54" x14ac:dyDescent="0.2">
      <c r="AV11096" s="191" t="str">
        <f t="shared" si="177"/>
        <v>532_RG_136_1_202324</v>
      </c>
      <c r="AW11096" s="191" t="s">
        <v>93</v>
      </c>
      <c r="AX11096" s="18">
        <v>202324</v>
      </c>
      <c r="AY11096" s="191">
        <v>532</v>
      </c>
      <c r="AZ11096" s="191">
        <v>136</v>
      </c>
      <c r="BA11096" s="191">
        <v>1</v>
      </c>
      <c r="BB11096" s="191">
        <v>0</v>
      </c>
    </row>
    <row r="11097" spans="48:54" x14ac:dyDescent="0.2">
      <c r="AV11097" s="191" t="str">
        <f t="shared" si="177"/>
        <v>532_RON_19_10_202324</v>
      </c>
      <c r="AW11097" s="191" t="s">
        <v>228</v>
      </c>
      <c r="AX11097" s="18">
        <v>202324</v>
      </c>
      <c r="AY11097" s="191">
        <v>532</v>
      </c>
      <c r="AZ11097" s="191">
        <v>19</v>
      </c>
      <c r="BA11097" s="191">
        <v>10</v>
      </c>
      <c r="BB11097" s="191">
        <v>0</v>
      </c>
    </row>
    <row r="11098" spans="48:54" x14ac:dyDescent="0.2">
      <c r="AV11098" s="191" t="str">
        <f t="shared" si="177"/>
        <v>534_RG_136_1_202324</v>
      </c>
      <c r="AW11098" s="191" t="s">
        <v>93</v>
      </c>
      <c r="AX11098" s="18">
        <v>202324</v>
      </c>
      <c r="AY11098" s="191">
        <v>534</v>
      </c>
      <c r="AZ11098" s="191">
        <v>136</v>
      </c>
      <c r="BA11098" s="191">
        <v>1</v>
      </c>
      <c r="BB11098" s="191">
        <v>-197.21016</v>
      </c>
    </row>
    <row r="11099" spans="48:54" x14ac:dyDescent="0.2">
      <c r="AV11099" s="191" t="str">
        <f t="shared" si="177"/>
        <v>534_RON_19_10_202324</v>
      </c>
      <c r="AW11099" s="191" t="s">
        <v>228</v>
      </c>
      <c r="AX11099" s="18">
        <v>202324</v>
      </c>
      <c r="AY11099" s="191">
        <v>534</v>
      </c>
      <c r="AZ11099" s="191">
        <v>19</v>
      </c>
      <c r="BA11099" s="191">
        <v>10</v>
      </c>
      <c r="BB11099" s="191">
        <v>0</v>
      </c>
    </row>
    <row r="11100" spans="48:54" x14ac:dyDescent="0.2">
      <c r="AV11100" s="191" t="str">
        <f t="shared" si="177"/>
        <v>536_RG_136_1_202324</v>
      </c>
      <c r="AW11100" s="191" t="s">
        <v>93</v>
      </c>
      <c r="AX11100" s="18">
        <v>202324</v>
      </c>
      <c r="AY11100" s="191">
        <v>536</v>
      </c>
      <c r="AZ11100" s="191">
        <v>136</v>
      </c>
      <c r="BA11100" s="191">
        <v>1</v>
      </c>
      <c r="BB11100" s="191">
        <v>-143.16499999999999</v>
      </c>
    </row>
    <row r="11101" spans="48:54" x14ac:dyDescent="0.2">
      <c r="AV11101" s="191" t="str">
        <f t="shared" si="177"/>
        <v>536_RON_19_10_202324</v>
      </c>
      <c r="AW11101" s="191" t="s">
        <v>228</v>
      </c>
      <c r="AX11101" s="18">
        <v>202324</v>
      </c>
      <c r="AY11101" s="191">
        <v>536</v>
      </c>
      <c r="AZ11101" s="191">
        <v>19</v>
      </c>
      <c r="BA11101" s="191">
        <v>10</v>
      </c>
      <c r="BB11101" s="191">
        <v>0</v>
      </c>
    </row>
    <row r="11102" spans="48:54" x14ac:dyDescent="0.2">
      <c r="AV11102" s="191" t="str">
        <f t="shared" si="177"/>
        <v>538_RG_136_1_202324</v>
      </c>
      <c r="AW11102" s="191" t="s">
        <v>93</v>
      </c>
      <c r="AX11102" s="18">
        <v>202324</v>
      </c>
      <c r="AY11102" s="191">
        <v>538</v>
      </c>
      <c r="AZ11102" s="191">
        <v>136</v>
      </c>
      <c r="BA11102" s="191">
        <v>1</v>
      </c>
      <c r="BB11102" s="191">
        <v>-140.27199999999999</v>
      </c>
    </row>
    <row r="11103" spans="48:54" x14ac:dyDescent="0.2">
      <c r="AV11103" s="191" t="str">
        <f t="shared" si="177"/>
        <v>538_RON_19_10_202324</v>
      </c>
      <c r="AW11103" s="191" t="s">
        <v>228</v>
      </c>
      <c r="AX11103" s="18">
        <v>202324</v>
      </c>
      <c r="AY11103" s="191">
        <v>538</v>
      </c>
      <c r="AZ11103" s="191">
        <v>19</v>
      </c>
      <c r="BA11103" s="191">
        <v>10</v>
      </c>
      <c r="BB11103" s="191">
        <v>0</v>
      </c>
    </row>
    <row r="11104" spans="48:54" x14ac:dyDescent="0.2">
      <c r="AV11104" s="191" t="str">
        <f t="shared" si="177"/>
        <v>540_RG_136_1_202324</v>
      </c>
      <c r="AW11104" s="191" t="s">
        <v>93</v>
      </c>
      <c r="AX11104" s="18">
        <v>202324</v>
      </c>
      <c r="AY11104" s="191">
        <v>540</v>
      </c>
      <c r="AZ11104" s="191">
        <v>136</v>
      </c>
      <c r="BA11104" s="191">
        <v>1</v>
      </c>
      <c r="BB11104" s="191">
        <v>-508.05499999999995</v>
      </c>
    </row>
    <row r="11105" spans="48:54" x14ac:dyDescent="0.2">
      <c r="AV11105" s="191" t="str">
        <f t="shared" si="177"/>
        <v>540_RON_19_10_202324</v>
      </c>
      <c r="AW11105" s="191" t="s">
        <v>228</v>
      </c>
      <c r="AX11105" s="18">
        <v>202324</v>
      </c>
      <c r="AY11105" s="191">
        <v>540</v>
      </c>
      <c r="AZ11105" s="191">
        <v>19</v>
      </c>
      <c r="BA11105" s="191">
        <v>10</v>
      </c>
      <c r="BB11105" s="191">
        <v>0</v>
      </c>
    </row>
    <row r="11106" spans="48:54" x14ac:dyDescent="0.2">
      <c r="AV11106" s="191" t="str">
        <f t="shared" si="177"/>
        <v>542_RG_136_1_202324</v>
      </c>
      <c r="AW11106" s="191" t="s">
        <v>93</v>
      </c>
      <c r="AX11106" s="18">
        <v>202324</v>
      </c>
      <c r="AY11106" s="191">
        <v>542</v>
      </c>
      <c r="AZ11106" s="191">
        <v>136</v>
      </c>
      <c r="BA11106" s="191">
        <v>1</v>
      </c>
      <c r="BB11106" s="191">
        <v>-136.273</v>
      </c>
    </row>
    <row r="11107" spans="48:54" x14ac:dyDescent="0.2">
      <c r="AV11107" s="191" t="str">
        <f t="shared" si="177"/>
        <v>542_RON_19_10_202324</v>
      </c>
      <c r="AW11107" s="191" t="s">
        <v>228</v>
      </c>
      <c r="AX11107" s="18">
        <v>202324</v>
      </c>
      <c r="AY11107" s="191">
        <v>542</v>
      </c>
      <c r="AZ11107" s="191">
        <v>19</v>
      </c>
      <c r="BA11107" s="191">
        <v>10</v>
      </c>
      <c r="BB11107" s="191">
        <v>0</v>
      </c>
    </row>
    <row r="11108" spans="48:54" x14ac:dyDescent="0.2">
      <c r="AV11108" s="191" t="str">
        <f t="shared" si="177"/>
        <v>544_RG_136_1_202324</v>
      </c>
      <c r="AW11108" s="191" t="s">
        <v>93</v>
      </c>
      <c r="AX11108" s="18">
        <v>202324</v>
      </c>
      <c r="AY11108" s="191">
        <v>544</v>
      </c>
      <c r="AZ11108" s="191">
        <v>136</v>
      </c>
      <c r="BA11108" s="191">
        <v>1</v>
      </c>
      <c r="BB11108" s="191">
        <v>-131.99512999999996</v>
      </c>
    </row>
    <row r="11109" spans="48:54" x14ac:dyDescent="0.2">
      <c r="AV11109" s="191" t="str">
        <f t="shared" si="177"/>
        <v>544_RON_19_10_202324</v>
      </c>
      <c r="AW11109" s="191" t="s">
        <v>228</v>
      </c>
      <c r="AX11109" s="18">
        <v>202324</v>
      </c>
      <c r="AY11109" s="191">
        <v>544</v>
      </c>
      <c r="AZ11109" s="191">
        <v>19</v>
      </c>
      <c r="BA11109" s="191">
        <v>10</v>
      </c>
      <c r="BB11109" s="191">
        <v>0</v>
      </c>
    </row>
    <row r="11110" spans="48:54" x14ac:dyDescent="0.2">
      <c r="AV11110" s="191" t="str">
        <f t="shared" si="177"/>
        <v>545_RG_136_1_202324</v>
      </c>
      <c r="AW11110" s="191" t="s">
        <v>93</v>
      </c>
      <c r="AX11110" s="18">
        <v>202324</v>
      </c>
      <c r="AY11110" s="191">
        <v>545</v>
      </c>
      <c r="AZ11110" s="191">
        <v>136</v>
      </c>
      <c r="BA11110" s="191">
        <v>1</v>
      </c>
      <c r="BB11110" s="191">
        <v>-135.10714999999999</v>
      </c>
    </row>
    <row r="11111" spans="48:54" x14ac:dyDescent="0.2">
      <c r="AV11111" s="191" t="str">
        <f t="shared" si="177"/>
        <v>545_RON_19_10_202324</v>
      </c>
      <c r="AW11111" s="191" t="s">
        <v>228</v>
      </c>
      <c r="AX11111" s="18">
        <v>202324</v>
      </c>
      <c r="AY11111" s="191">
        <v>545</v>
      </c>
      <c r="AZ11111" s="191">
        <v>19</v>
      </c>
      <c r="BA11111" s="191">
        <v>10</v>
      </c>
      <c r="BB11111" s="191">
        <v>0</v>
      </c>
    </row>
    <row r="11112" spans="48:54" x14ac:dyDescent="0.2">
      <c r="AV11112" s="191" t="str">
        <f t="shared" si="177"/>
        <v>546_RG_136_1_202324</v>
      </c>
      <c r="AW11112" s="191" t="s">
        <v>93</v>
      </c>
      <c r="AX11112" s="18">
        <v>202324</v>
      </c>
      <c r="AY11112" s="191">
        <v>546</v>
      </c>
      <c r="AZ11112" s="191">
        <v>136</v>
      </c>
      <c r="BA11112" s="191">
        <v>1</v>
      </c>
      <c r="BB11112" s="191">
        <v>0</v>
      </c>
    </row>
    <row r="11113" spans="48:54" x14ac:dyDescent="0.2">
      <c r="AV11113" s="191" t="str">
        <f t="shared" si="177"/>
        <v>546_RON_19_10_202324</v>
      </c>
      <c r="AW11113" s="191" t="s">
        <v>228</v>
      </c>
      <c r="AX11113" s="18">
        <v>202324</v>
      </c>
      <c r="AY11113" s="191">
        <v>546</v>
      </c>
      <c r="AZ11113" s="191">
        <v>19</v>
      </c>
      <c r="BA11113" s="191">
        <v>10</v>
      </c>
      <c r="BB11113" s="191">
        <v>0</v>
      </c>
    </row>
    <row r="11114" spans="48:54" x14ac:dyDescent="0.2">
      <c r="AV11114" s="191" t="str">
        <f t="shared" si="177"/>
        <v>548_RG_136_1_202324</v>
      </c>
      <c r="AW11114" s="191" t="s">
        <v>93</v>
      </c>
      <c r="AX11114" s="18">
        <v>202324</v>
      </c>
      <c r="AY11114" s="191">
        <v>548</v>
      </c>
      <c r="AZ11114" s="191">
        <v>136</v>
      </c>
      <c r="BA11114" s="191">
        <v>1</v>
      </c>
      <c r="BB11114" s="191">
        <v>-72.387</v>
      </c>
    </row>
    <row r="11115" spans="48:54" x14ac:dyDescent="0.2">
      <c r="AV11115" s="191" t="str">
        <f t="shared" si="177"/>
        <v>548_RON_19_10_202324</v>
      </c>
      <c r="AW11115" s="191" t="s">
        <v>228</v>
      </c>
      <c r="AX11115" s="18">
        <v>202324</v>
      </c>
      <c r="AY11115" s="191">
        <v>548</v>
      </c>
      <c r="AZ11115" s="191">
        <v>19</v>
      </c>
      <c r="BA11115" s="191">
        <v>10</v>
      </c>
      <c r="BB11115" s="191">
        <v>0</v>
      </c>
    </row>
    <row r="11116" spans="48:54" x14ac:dyDescent="0.2">
      <c r="AV11116" s="191" t="str">
        <f t="shared" si="177"/>
        <v>550_RG_136_1_202324</v>
      </c>
      <c r="AW11116" s="191" t="s">
        <v>93</v>
      </c>
      <c r="AX11116" s="18">
        <v>202324</v>
      </c>
      <c r="AY11116" s="191">
        <v>550</v>
      </c>
      <c r="AZ11116" s="191">
        <v>136</v>
      </c>
      <c r="BA11116" s="191">
        <v>1</v>
      </c>
      <c r="BB11116" s="191">
        <v>-371.62673000000001</v>
      </c>
    </row>
    <row r="11117" spans="48:54" x14ac:dyDescent="0.2">
      <c r="AV11117" s="191" t="str">
        <f t="shared" si="177"/>
        <v>550_RON_19_10_202324</v>
      </c>
      <c r="AW11117" s="191" t="s">
        <v>228</v>
      </c>
      <c r="AX11117" s="18">
        <v>202324</v>
      </c>
      <c r="AY11117" s="191">
        <v>550</v>
      </c>
      <c r="AZ11117" s="191">
        <v>19</v>
      </c>
      <c r="BA11117" s="191">
        <v>10</v>
      </c>
      <c r="BB11117" s="191">
        <v>0</v>
      </c>
    </row>
    <row r="11118" spans="48:54" x14ac:dyDescent="0.2">
      <c r="AV11118" s="191" t="str">
        <f t="shared" si="177"/>
        <v>552_RG_136_1_202324</v>
      </c>
      <c r="AW11118" s="191" t="s">
        <v>93</v>
      </c>
      <c r="AX11118" s="18">
        <v>202324</v>
      </c>
      <c r="AY11118" s="191">
        <v>552</v>
      </c>
      <c r="AZ11118" s="191">
        <v>136</v>
      </c>
      <c r="BA11118" s="191">
        <v>1</v>
      </c>
      <c r="BB11118" s="191">
        <v>-457.93</v>
      </c>
    </row>
    <row r="11119" spans="48:54" x14ac:dyDescent="0.2">
      <c r="AV11119" s="191" t="str">
        <f t="shared" si="177"/>
        <v>552_RON_19_10_202324</v>
      </c>
      <c r="AW11119" s="191" t="s">
        <v>228</v>
      </c>
      <c r="AX11119" s="18">
        <v>202324</v>
      </c>
      <c r="AY11119" s="191">
        <v>552</v>
      </c>
      <c r="AZ11119" s="191">
        <v>19</v>
      </c>
      <c r="BA11119" s="191">
        <v>10</v>
      </c>
      <c r="BB11119" s="191">
        <v>0</v>
      </c>
    </row>
    <row r="11120" spans="48:54" x14ac:dyDescent="0.2">
      <c r="AV11120" s="191" t="str">
        <f t="shared" si="177"/>
        <v>562_RG_136_1_202324</v>
      </c>
      <c r="AW11120" s="191" t="s">
        <v>93</v>
      </c>
      <c r="AX11120" s="18">
        <v>202324</v>
      </c>
      <c r="AY11120" s="191">
        <v>562</v>
      </c>
      <c r="AZ11120" s="191">
        <v>136</v>
      </c>
      <c r="BA11120" s="191">
        <v>1</v>
      </c>
      <c r="BB11120" s="191">
        <v>0</v>
      </c>
    </row>
    <row r="11121" spans="48:54" x14ac:dyDescent="0.2">
      <c r="AV11121" s="191" t="str">
        <f t="shared" si="177"/>
        <v>562_RON_19_10_202324</v>
      </c>
      <c r="AW11121" s="191" t="s">
        <v>228</v>
      </c>
      <c r="AX11121" s="18">
        <v>202324</v>
      </c>
      <c r="AY11121" s="191">
        <v>562</v>
      </c>
      <c r="AZ11121" s="191">
        <v>19</v>
      </c>
      <c r="BA11121" s="191">
        <v>10</v>
      </c>
      <c r="BB11121" s="191">
        <v>0</v>
      </c>
    </row>
    <row r="11122" spans="48:54" x14ac:dyDescent="0.2">
      <c r="AV11122" s="191" t="str">
        <f t="shared" si="177"/>
        <v>564_RG_136_1_202324</v>
      </c>
      <c r="AW11122" s="191" t="s">
        <v>93</v>
      </c>
      <c r="AX11122" s="18">
        <v>202324</v>
      </c>
      <c r="AY11122" s="191">
        <v>564</v>
      </c>
      <c r="AZ11122" s="191">
        <v>136</v>
      </c>
      <c r="BA11122" s="191">
        <v>1</v>
      </c>
      <c r="BB11122" s="191">
        <v>0</v>
      </c>
    </row>
    <row r="11123" spans="48:54" x14ac:dyDescent="0.2">
      <c r="AV11123" s="191" t="str">
        <f t="shared" si="177"/>
        <v>564_RON_19_10_202324</v>
      </c>
      <c r="AW11123" s="191" t="s">
        <v>228</v>
      </c>
      <c r="AX11123" s="18">
        <v>202324</v>
      </c>
      <c r="AY11123" s="191">
        <v>564</v>
      </c>
      <c r="AZ11123" s="191">
        <v>19</v>
      </c>
      <c r="BA11123" s="191">
        <v>10</v>
      </c>
      <c r="BB11123" s="191">
        <v>0</v>
      </c>
    </row>
    <row r="11124" spans="48:54" x14ac:dyDescent="0.2">
      <c r="AV11124" s="191" t="str">
        <f t="shared" si="177"/>
        <v>566_RG_136_1_202324</v>
      </c>
      <c r="AW11124" s="191" t="s">
        <v>93</v>
      </c>
      <c r="AX11124" s="18">
        <v>202324</v>
      </c>
      <c r="AY11124" s="191">
        <v>566</v>
      </c>
      <c r="AZ11124" s="191">
        <v>136</v>
      </c>
      <c r="BA11124" s="191">
        <v>1</v>
      </c>
      <c r="BB11124" s="191">
        <v>0</v>
      </c>
    </row>
    <row r="11125" spans="48:54" x14ac:dyDescent="0.2">
      <c r="AV11125" s="191" t="str">
        <f t="shared" si="177"/>
        <v>566_RON_19_10_202324</v>
      </c>
      <c r="AW11125" s="191" t="s">
        <v>228</v>
      </c>
      <c r="AX11125" s="18">
        <v>202324</v>
      </c>
      <c r="AY11125" s="191">
        <v>566</v>
      </c>
      <c r="AZ11125" s="191">
        <v>19</v>
      </c>
      <c r="BA11125" s="191">
        <v>10</v>
      </c>
      <c r="BB11125" s="191">
        <v>0</v>
      </c>
    </row>
    <row r="11126" spans="48:54" x14ac:dyDescent="0.2">
      <c r="AV11126" s="191" t="str">
        <f t="shared" si="177"/>
        <v>568_RG_136_1_202324</v>
      </c>
      <c r="AW11126" s="191" t="s">
        <v>93</v>
      </c>
      <c r="AX11126" s="18">
        <v>202324</v>
      </c>
      <c r="AY11126" s="191">
        <v>568</v>
      </c>
      <c r="AZ11126" s="191">
        <v>136</v>
      </c>
      <c r="BA11126" s="191">
        <v>1</v>
      </c>
      <c r="BB11126" s="191">
        <v>0</v>
      </c>
    </row>
    <row r="11127" spans="48:54" x14ac:dyDescent="0.2">
      <c r="AV11127" s="191" t="str">
        <f t="shared" si="177"/>
        <v>568_RON_19_10_202324</v>
      </c>
      <c r="AW11127" s="191" t="s">
        <v>228</v>
      </c>
      <c r="AX11127" s="18">
        <v>202324</v>
      </c>
      <c r="AY11127" s="191">
        <v>568</v>
      </c>
      <c r="AZ11127" s="191">
        <v>19</v>
      </c>
      <c r="BA11127" s="191">
        <v>10</v>
      </c>
      <c r="BB11127" s="191">
        <v>0</v>
      </c>
    </row>
    <row r="11128" spans="48:54" x14ac:dyDescent="0.2">
      <c r="AV11128" s="191" t="str">
        <f t="shared" si="177"/>
        <v>572_RG_136_1_202324</v>
      </c>
      <c r="AW11128" s="191" t="s">
        <v>93</v>
      </c>
      <c r="AX11128" s="18">
        <v>202324</v>
      </c>
      <c r="AY11128" s="191">
        <v>572</v>
      </c>
      <c r="AZ11128" s="191">
        <v>136</v>
      </c>
      <c r="BA11128" s="191">
        <v>1</v>
      </c>
      <c r="BB11128" s="191">
        <v>0</v>
      </c>
    </row>
    <row r="11129" spans="48:54" x14ac:dyDescent="0.2">
      <c r="AV11129" s="191" t="str">
        <f t="shared" si="177"/>
        <v>572_RON_19_10_202324</v>
      </c>
      <c r="AW11129" s="191" t="s">
        <v>228</v>
      </c>
      <c r="AX11129" s="18">
        <v>202324</v>
      </c>
      <c r="AY11129" s="191">
        <v>572</v>
      </c>
      <c r="AZ11129" s="191">
        <v>19</v>
      </c>
      <c r="BA11129" s="191">
        <v>10</v>
      </c>
      <c r="BB11129" s="191">
        <v>0</v>
      </c>
    </row>
    <row r="11130" spans="48:54" x14ac:dyDescent="0.2">
      <c r="AV11130" s="191" t="str">
        <f t="shared" si="177"/>
        <v>574_RG_136_1_202324</v>
      </c>
      <c r="AW11130" s="191" t="s">
        <v>93</v>
      </c>
      <c r="AX11130" s="18">
        <v>202324</v>
      </c>
      <c r="AY11130" s="191">
        <v>574</v>
      </c>
      <c r="AZ11130" s="191">
        <v>136</v>
      </c>
      <c r="BA11130" s="191">
        <v>1</v>
      </c>
      <c r="BB11130" s="191">
        <v>0</v>
      </c>
    </row>
    <row r="11131" spans="48:54" x14ac:dyDescent="0.2">
      <c r="AV11131" s="191" t="str">
        <f t="shared" si="177"/>
        <v>574_RON_19_10_202324</v>
      </c>
      <c r="AW11131" s="191" t="s">
        <v>228</v>
      </c>
      <c r="AX11131" s="18">
        <v>202324</v>
      </c>
      <c r="AY11131" s="191">
        <v>574</v>
      </c>
      <c r="AZ11131" s="191">
        <v>19</v>
      </c>
      <c r="BA11131" s="191">
        <v>10</v>
      </c>
      <c r="BB11131" s="191">
        <v>0</v>
      </c>
    </row>
    <row r="11132" spans="48:54" x14ac:dyDescent="0.2">
      <c r="AV11132" s="191" t="str">
        <f t="shared" si="177"/>
        <v>576_RG_136_1_202324</v>
      </c>
      <c r="AW11132" s="191" t="s">
        <v>93</v>
      </c>
      <c r="AX11132" s="18">
        <v>202324</v>
      </c>
      <c r="AY11132" s="191">
        <v>576</v>
      </c>
      <c r="AZ11132" s="191">
        <v>136</v>
      </c>
      <c r="BA11132" s="191">
        <v>1</v>
      </c>
      <c r="BB11132" s="191">
        <v>0</v>
      </c>
    </row>
    <row r="11133" spans="48:54" x14ac:dyDescent="0.2">
      <c r="AV11133" s="191" t="str">
        <f t="shared" si="177"/>
        <v>576_RON_19_10_202324</v>
      </c>
      <c r="AW11133" s="191" t="s">
        <v>228</v>
      </c>
      <c r="AX11133" s="18">
        <v>202324</v>
      </c>
      <c r="AY11133" s="191">
        <v>576</v>
      </c>
      <c r="AZ11133" s="191">
        <v>19</v>
      </c>
      <c r="BA11133" s="191">
        <v>10</v>
      </c>
      <c r="BB11133" s="191">
        <v>0</v>
      </c>
    </row>
    <row r="11134" spans="48:54" x14ac:dyDescent="0.2">
      <c r="AV11134" s="191" t="str">
        <f t="shared" si="177"/>
        <v>582_RG_136_1_202324</v>
      </c>
      <c r="AW11134" s="191" t="s">
        <v>93</v>
      </c>
      <c r="AX11134" s="18">
        <v>202324</v>
      </c>
      <c r="AY11134" s="191">
        <v>582</v>
      </c>
      <c r="AZ11134" s="191">
        <v>136</v>
      </c>
      <c r="BA11134" s="191">
        <v>1</v>
      </c>
      <c r="BB11134" s="191">
        <v>0</v>
      </c>
    </row>
    <row r="11135" spans="48:54" x14ac:dyDescent="0.2">
      <c r="AV11135" s="191" t="str">
        <f t="shared" si="177"/>
        <v>582_RON_19_10_202324</v>
      </c>
      <c r="AW11135" s="191" t="s">
        <v>228</v>
      </c>
      <c r="AX11135" s="18">
        <v>202324</v>
      </c>
      <c r="AY11135" s="191">
        <v>582</v>
      </c>
      <c r="AZ11135" s="191">
        <v>19</v>
      </c>
      <c r="BA11135" s="191">
        <v>10</v>
      </c>
      <c r="BB11135" s="191">
        <v>0</v>
      </c>
    </row>
    <row r="11136" spans="48:54" x14ac:dyDescent="0.2">
      <c r="AV11136" s="191" t="str">
        <f t="shared" si="177"/>
        <v>584_RG_136_1_202324</v>
      </c>
      <c r="AW11136" s="191" t="s">
        <v>93</v>
      </c>
      <c r="AX11136" s="18">
        <v>202324</v>
      </c>
      <c r="AY11136" s="191">
        <v>584</v>
      </c>
      <c r="AZ11136" s="191">
        <v>136</v>
      </c>
      <c r="BA11136" s="191">
        <v>1</v>
      </c>
      <c r="BB11136" s="191">
        <v>0</v>
      </c>
    </row>
    <row r="11137" spans="48:54" x14ac:dyDescent="0.2">
      <c r="AV11137" s="191" t="str">
        <f t="shared" si="177"/>
        <v>584_RON_19_10_202324</v>
      </c>
      <c r="AW11137" s="191" t="s">
        <v>228</v>
      </c>
      <c r="AX11137" s="18">
        <v>202324</v>
      </c>
      <c r="AY11137" s="191">
        <v>584</v>
      </c>
      <c r="AZ11137" s="191">
        <v>19</v>
      </c>
      <c r="BA11137" s="191">
        <v>10</v>
      </c>
      <c r="BB11137" s="191">
        <v>0</v>
      </c>
    </row>
    <row r="11138" spans="48:54" x14ac:dyDescent="0.2">
      <c r="AV11138" s="191" t="str">
        <f t="shared" si="177"/>
        <v>586_RG_136_1_202324</v>
      </c>
      <c r="AW11138" s="191" t="s">
        <v>93</v>
      </c>
      <c r="AX11138" s="18">
        <v>202324</v>
      </c>
      <c r="AY11138" s="191">
        <v>586</v>
      </c>
      <c r="AZ11138" s="191">
        <v>136</v>
      </c>
      <c r="BA11138" s="191">
        <v>1</v>
      </c>
      <c r="BB11138" s="191">
        <v>0</v>
      </c>
    </row>
    <row r="11139" spans="48:54" x14ac:dyDescent="0.2">
      <c r="AV11139" s="191" t="str">
        <f t="shared" si="177"/>
        <v>586_RON_19_10_202324</v>
      </c>
      <c r="AW11139" s="191" t="s">
        <v>228</v>
      </c>
      <c r="AX11139" s="18">
        <v>202324</v>
      </c>
      <c r="AY11139" s="191">
        <v>586</v>
      </c>
      <c r="AZ11139" s="191">
        <v>19</v>
      </c>
      <c r="BA11139" s="191">
        <v>10</v>
      </c>
      <c r="BB11139" s="191">
        <v>0</v>
      </c>
    </row>
    <row r="11140" spans="48:54" x14ac:dyDescent="0.2">
      <c r="AV11140" s="191" t="str">
        <f t="shared" ref="AV11140:AV11203" si="178">AY11140&amp;"_"&amp;AW11140&amp;"_"&amp;AZ11140&amp;"_"&amp;BA11140&amp;"_"&amp;AX11140</f>
        <v>512_RG_139_1_202324</v>
      </c>
      <c r="AW11140" s="191" t="s">
        <v>93</v>
      </c>
      <c r="AX11140" s="18">
        <v>202324</v>
      </c>
      <c r="AY11140" s="191">
        <v>512</v>
      </c>
      <c r="AZ11140" s="191">
        <v>139</v>
      </c>
      <c r="BA11140" s="191">
        <v>1</v>
      </c>
      <c r="BB11140" s="191">
        <v>-365</v>
      </c>
    </row>
    <row r="11141" spans="48:54" x14ac:dyDescent="0.2">
      <c r="AV11141" s="191" t="str">
        <f t="shared" si="178"/>
        <v>512_RON_20_10_202324</v>
      </c>
      <c r="AW11141" s="191" t="s">
        <v>228</v>
      </c>
      <c r="AX11141" s="18">
        <v>202324</v>
      </c>
      <c r="AY11141" s="191">
        <v>512</v>
      </c>
      <c r="AZ11141" s="191">
        <v>20</v>
      </c>
      <c r="BA11141" s="191">
        <v>10</v>
      </c>
      <c r="BB11141" s="191">
        <v>0</v>
      </c>
    </row>
    <row r="11142" spans="48:54" x14ac:dyDescent="0.2">
      <c r="AV11142" s="191" t="str">
        <f t="shared" si="178"/>
        <v>514_RG_139_1_202324</v>
      </c>
      <c r="AW11142" s="191" t="s">
        <v>93</v>
      </c>
      <c r="AX11142" s="18">
        <v>202324</v>
      </c>
      <c r="AY11142" s="191">
        <v>514</v>
      </c>
      <c r="AZ11142" s="191">
        <v>139</v>
      </c>
      <c r="BA11142" s="191">
        <v>1</v>
      </c>
      <c r="BB11142" s="191">
        <v>-486.85</v>
      </c>
    </row>
    <row r="11143" spans="48:54" x14ac:dyDescent="0.2">
      <c r="AV11143" s="191" t="str">
        <f t="shared" si="178"/>
        <v>514_RON_20_10_202324</v>
      </c>
      <c r="AW11143" s="191" t="s">
        <v>228</v>
      </c>
      <c r="AX11143" s="18">
        <v>202324</v>
      </c>
      <c r="AY11143" s="191">
        <v>514</v>
      </c>
      <c r="AZ11143" s="191">
        <v>20</v>
      </c>
      <c r="BA11143" s="191">
        <v>10</v>
      </c>
      <c r="BB11143" s="191">
        <v>0</v>
      </c>
    </row>
    <row r="11144" spans="48:54" x14ac:dyDescent="0.2">
      <c r="AV11144" s="191" t="str">
        <f t="shared" si="178"/>
        <v>516_RG_139_1_202324</v>
      </c>
      <c r="AW11144" s="191" t="s">
        <v>93</v>
      </c>
      <c r="AX11144" s="18">
        <v>202324</v>
      </c>
      <c r="AY11144" s="191">
        <v>516</v>
      </c>
      <c r="AZ11144" s="191">
        <v>139</v>
      </c>
      <c r="BA11144" s="191">
        <v>1</v>
      </c>
      <c r="BB11144" s="191">
        <v>-1651.3969999999999</v>
      </c>
    </row>
    <row r="11145" spans="48:54" x14ac:dyDescent="0.2">
      <c r="AV11145" s="191" t="str">
        <f t="shared" si="178"/>
        <v>516_RON_20_10_202324</v>
      </c>
      <c r="AW11145" s="191" t="s">
        <v>228</v>
      </c>
      <c r="AX11145" s="18">
        <v>202324</v>
      </c>
      <c r="AY11145" s="191">
        <v>516</v>
      </c>
      <c r="AZ11145" s="191">
        <v>20</v>
      </c>
      <c r="BA11145" s="191">
        <v>10</v>
      </c>
      <c r="BB11145" s="191">
        <v>0</v>
      </c>
    </row>
    <row r="11146" spans="48:54" x14ac:dyDescent="0.2">
      <c r="AV11146" s="191" t="str">
        <f t="shared" si="178"/>
        <v>518_RG_139_1_202324</v>
      </c>
      <c r="AW11146" s="191" t="s">
        <v>93</v>
      </c>
      <c r="AX11146" s="18">
        <v>202324</v>
      </c>
      <c r="AY11146" s="191">
        <v>518</v>
      </c>
      <c r="AZ11146" s="191">
        <v>139</v>
      </c>
      <c r="BA11146" s="191">
        <v>1</v>
      </c>
      <c r="BB11146" s="191">
        <v>-366.59100000000001</v>
      </c>
    </row>
    <row r="11147" spans="48:54" x14ac:dyDescent="0.2">
      <c r="AV11147" s="191" t="str">
        <f t="shared" si="178"/>
        <v>518_RON_20_10_202324</v>
      </c>
      <c r="AW11147" s="191" t="s">
        <v>228</v>
      </c>
      <c r="AX11147" s="18">
        <v>202324</v>
      </c>
      <c r="AY11147" s="191">
        <v>518</v>
      </c>
      <c r="AZ11147" s="191">
        <v>20</v>
      </c>
      <c r="BA11147" s="191">
        <v>10</v>
      </c>
      <c r="BB11147" s="191">
        <v>0</v>
      </c>
    </row>
    <row r="11148" spans="48:54" x14ac:dyDescent="0.2">
      <c r="AV11148" s="191" t="str">
        <f t="shared" si="178"/>
        <v>520_RG_139_1_202324</v>
      </c>
      <c r="AW11148" s="191" t="s">
        <v>93</v>
      </c>
      <c r="AX11148" s="18">
        <v>202324</v>
      </c>
      <c r="AY11148" s="191">
        <v>520</v>
      </c>
      <c r="AZ11148" s="191">
        <v>139</v>
      </c>
      <c r="BA11148" s="191">
        <v>1</v>
      </c>
      <c r="BB11148" s="191">
        <v>-499.185</v>
      </c>
    </row>
    <row r="11149" spans="48:54" x14ac:dyDescent="0.2">
      <c r="AV11149" s="191" t="str">
        <f t="shared" si="178"/>
        <v>520_RON_20_10_202324</v>
      </c>
      <c r="AW11149" s="191" t="s">
        <v>228</v>
      </c>
      <c r="AX11149" s="18">
        <v>202324</v>
      </c>
      <c r="AY11149" s="191">
        <v>520</v>
      </c>
      <c r="AZ11149" s="191">
        <v>20</v>
      </c>
      <c r="BA11149" s="191">
        <v>10</v>
      </c>
      <c r="BB11149" s="191">
        <v>0</v>
      </c>
    </row>
    <row r="11150" spans="48:54" x14ac:dyDescent="0.2">
      <c r="AV11150" s="191" t="str">
        <f t="shared" si="178"/>
        <v>522_RG_139_1_202324</v>
      </c>
      <c r="AW11150" s="191" t="s">
        <v>93</v>
      </c>
      <c r="AX11150" s="18">
        <v>202324</v>
      </c>
      <c r="AY11150" s="191">
        <v>522</v>
      </c>
      <c r="AZ11150" s="191">
        <v>139</v>
      </c>
      <c r="BA11150" s="191">
        <v>1</v>
      </c>
      <c r="BB11150" s="191">
        <v>0</v>
      </c>
    </row>
    <row r="11151" spans="48:54" x14ac:dyDescent="0.2">
      <c r="AV11151" s="191" t="str">
        <f t="shared" si="178"/>
        <v>522_RON_20_10_202324</v>
      </c>
      <c r="AW11151" s="191" t="s">
        <v>228</v>
      </c>
      <c r="AX11151" s="18">
        <v>202324</v>
      </c>
      <c r="AY11151" s="191">
        <v>522</v>
      </c>
      <c r="AZ11151" s="191">
        <v>20</v>
      </c>
      <c r="BA11151" s="191">
        <v>10</v>
      </c>
      <c r="BB11151" s="191">
        <v>0</v>
      </c>
    </row>
    <row r="11152" spans="48:54" x14ac:dyDescent="0.2">
      <c r="AV11152" s="191" t="str">
        <f t="shared" si="178"/>
        <v>524_RG_139_1_202324</v>
      </c>
      <c r="AW11152" s="191" t="s">
        <v>93</v>
      </c>
      <c r="AX11152" s="18">
        <v>202324</v>
      </c>
      <c r="AY11152" s="191">
        <v>524</v>
      </c>
      <c r="AZ11152" s="191">
        <v>139</v>
      </c>
      <c r="BA11152" s="191">
        <v>1</v>
      </c>
      <c r="BB11152" s="191">
        <v>-896.15476999999976</v>
      </c>
    </row>
    <row r="11153" spans="48:54" x14ac:dyDescent="0.2">
      <c r="AV11153" s="191" t="str">
        <f t="shared" si="178"/>
        <v>524_RON_20_10_202324</v>
      </c>
      <c r="AW11153" s="191" t="s">
        <v>228</v>
      </c>
      <c r="AX11153" s="18">
        <v>202324</v>
      </c>
      <c r="AY11153" s="191">
        <v>524</v>
      </c>
      <c r="AZ11153" s="191">
        <v>20</v>
      </c>
      <c r="BA11153" s="191">
        <v>10</v>
      </c>
      <c r="BB11153" s="191">
        <v>0</v>
      </c>
    </row>
    <row r="11154" spans="48:54" x14ac:dyDescent="0.2">
      <c r="AV11154" s="191" t="str">
        <f t="shared" si="178"/>
        <v>526_RG_139_1_202324</v>
      </c>
      <c r="AW11154" s="191" t="s">
        <v>93</v>
      </c>
      <c r="AX11154" s="18">
        <v>202324</v>
      </c>
      <c r="AY11154" s="191">
        <v>526</v>
      </c>
      <c r="AZ11154" s="191">
        <v>139</v>
      </c>
      <c r="BA11154" s="191">
        <v>1</v>
      </c>
      <c r="BB11154" s="191">
        <v>-461.16615999999999</v>
      </c>
    </row>
    <row r="11155" spans="48:54" x14ac:dyDescent="0.2">
      <c r="AV11155" s="191" t="str">
        <f t="shared" si="178"/>
        <v>526_RON_20_10_202324</v>
      </c>
      <c r="AW11155" s="191" t="s">
        <v>228</v>
      </c>
      <c r="AX11155" s="18">
        <v>202324</v>
      </c>
      <c r="AY11155" s="191">
        <v>526</v>
      </c>
      <c r="AZ11155" s="191">
        <v>20</v>
      </c>
      <c r="BA11155" s="191">
        <v>10</v>
      </c>
      <c r="BB11155" s="191">
        <v>0</v>
      </c>
    </row>
    <row r="11156" spans="48:54" x14ac:dyDescent="0.2">
      <c r="AV11156" s="191" t="str">
        <f t="shared" si="178"/>
        <v>528_RG_139_1_202324</v>
      </c>
      <c r="AW11156" s="191" t="s">
        <v>93</v>
      </c>
      <c r="AX11156" s="18">
        <v>202324</v>
      </c>
      <c r="AY11156" s="191">
        <v>528</v>
      </c>
      <c r="AZ11156" s="191">
        <v>139</v>
      </c>
      <c r="BA11156" s="191">
        <v>1</v>
      </c>
      <c r="BB11156" s="191">
        <v>-459</v>
      </c>
    </row>
    <row r="11157" spans="48:54" x14ac:dyDescent="0.2">
      <c r="AV11157" s="191" t="str">
        <f t="shared" si="178"/>
        <v>528_RON_20_10_202324</v>
      </c>
      <c r="AW11157" s="191" t="s">
        <v>228</v>
      </c>
      <c r="AX11157" s="18">
        <v>202324</v>
      </c>
      <c r="AY11157" s="191">
        <v>528</v>
      </c>
      <c r="AZ11157" s="191">
        <v>20</v>
      </c>
      <c r="BA11157" s="191">
        <v>10</v>
      </c>
      <c r="BB11157" s="191">
        <v>0</v>
      </c>
    </row>
    <row r="11158" spans="48:54" x14ac:dyDescent="0.2">
      <c r="AV11158" s="191" t="str">
        <f t="shared" si="178"/>
        <v>530_RG_139_1_202324</v>
      </c>
      <c r="AW11158" s="191" t="s">
        <v>93</v>
      </c>
      <c r="AX11158" s="18">
        <v>202324</v>
      </c>
      <c r="AY11158" s="191">
        <v>530</v>
      </c>
      <c r="AZ11158" s="191">
        <v>139</v>
      </c>
      <c r="BA11158" s="191">
        <v>1</v>
      </c>
      <c r="BB11158" s="191">
        <v>-610.12900000000002</v>
      </c>
    </row>
    <row r="11159" spans="48:54" x14ac:dyDescent="0.2">
      <c r="AV11159" s="191" t="str">
        <f t="shared" si="178"/>
        <v>530_RON_20_10_202324</v>
      </c>
      <c r="AW11159" s="191" t="s">
        <v>228</v>
      </c>
      <c r="AX11159" s="18">
        <v>202324</v>
      </c>
      <c r="AY11159" s="191">
        <v>530</v>
      </c>
      <c r="AZ11159" s="191">
        <v>20</v>
      </c>
      <c r="BA11159" s="191">
        <v>10</v>
      </c>
      <c r="BB11159" s="191">
        <v>0</v>
      </c>
    </row>
    <row r="11160" spans="48:54" x14ac:dyDescent="0.2">
      <c r="AV11160" s="191" t="str">
        <f t="shared" si="178"/>
        <v>532_RG_139_1_202324</v>
      </c>
      <c r="AW11160" s="191" t="s">
        <v>93</v>
      </c>
      <c r="AX11160" s="18">
        <v>202324</v>
      </c>
      <c r="AY11160" s="191">
        <v>532</v>
      </c>
      <c r="AZ11160" s="191">
        <v>139</v>
      </c>
      <c r="BA11160" s="191">
        <v>1</v>
      </c>
      <c r="BB11160" s="191">
        <v>-816.37599999999998</v>
      </c>
    </row>
    <row r="11161" spans="48:54" x14ac:dyDescent="0.2">
      <c r="AV11161" s="191" t="str">
        <f t="shared" si="178"/>
        <v>532_RON_20_10_202324</v>
      </c>
      <c r="AW11161" s="191" t="s">
        <v>228</v>
      </c>
      <c r="AX11161" s="18">
        <v>202324</v>
      </c>
      <c r="AY11161" s="191">
        <v>532</v>
      </c>
      <c r="AZ11161" s="191">
        <v>20</v>
      </c>
      <c r="BA11161" s="191">
        <v>10</v>
      </c>
      <c r="BB11161" s="191">
        <v>0</v>
      </c>
    </row>
    <row r="11162" spans="48:54" x14ac:dyDescent="0.2">
      <c r="AV11162" s="191" t="str">
        <f t="shared" si="178"/>
        <v>534_RG_139_1_202324</v>
      </c>
      <c r="AW11162" s="191" t="s">
        <v>93</v>
      </c>
      <c r="AX11162" s="18">
        <v>202324</v>
      </c>
      <c r="AY11162" s="191">
        <v>534</v>
      </c>
      <c r="AZ11162" s="191">
        <v>139</v>
      </c>
      <c r="BA11162" s="191">
        <v>1</v>
      </c>
      <c r="BB11162" s="191">
        <v>-530.02550000000008</v>
      </c>
    </row>
    <row r="11163" spans="48:54" x14ac:dyDescent="0.2">
      <c r="AV11163" s="191" t="str">
        <f t="shared" si="178"/>
        <v>534_RON_20_10_202324</v>
      </c>
      <c r="AW11163" s="191" t="s">
        <v>228</v>
      </c>
      <c r="AX11163" s="18">
        <v>202324</v>
      </c>
      <c r="AY11163" s="191">
        <v>534</v>
      </c>
      <c r="AZ11163" s="191">
        <v>20</v>
      </c>
      <c r="BA11163" s="191">
        <v>10</v>
      </c>
      <c r="BB11163" s="191">
        <v>0</v>
      </c>
    </row>
    <row r="11164" spans="48:54" x14ac:dyDescent="0.2">
      <c r="AV11164" s="191" t="str">
        <f t="shared" si="178"/>
        <v>536_RG_139_1_202324</v>
      </c>
      <c r="AW11164" s="191" t="s">
        <v>93</v>
      </c>
      <c r="AX11164" s="18">
        <v>202324</v>
      </c>
      <c r="AY11164" s="191">
        <v>536</v>
      </c>
      <c r="AZ11164" s="191">
        <v>139</v>
      </c>
      <c r="BA11164" s="191">
        <v>1</v>
      </c>
      <c r="BB11164" s="191">
        <v>-510.89400000000001</v>
      </c>
    </row>
    <row r="11165" spans="48:54" x14ac:dyDescent="0.2">
      <c r="AV11165" s="191" t="str">
        <f t="shared" si="178"/>
        <v>536_RON_20_10_202324</v>
      </c>
      <c r="AW11165" s="191" t="s">
        <v>228</v>
      </c>
      <c r="AX11165" s="18">
        <v>202324</v>
      </c>
      <c r="AY11165" s="191">
        <v>536</v>
      </c>
      <c r="AZ11165" s="191">
        <v>20</v>
      </c>
      <c r="BA11165" s="191">
        <v>10</v>
      </c>
      <c r="BB11165" s="191">
        <v>0</v>
      </c>
    </row>
    <row r="11166" spans="48:54" x14ac:dyDescent="0.2">
      <c r="AV11166" s="191" t="str">
        <f t="shared" si="178"/>
        <v>538_RG_139_1_202324</v>
      </c>
      <c r="AW11166" s="191" t="s">
        <v>93</v>
      </c>
      <c r="AX11166" s="18">
        <v>202324</v>
      </c>
      <c r="AY11166" s="191">
        <v>538</v>
      </c>
      <c r="AZ11166" s="191">
        <v>139</v>
      </c>
      <c r="BA11166" s="191">
        <v>1</v>
      </c>
      <c r="BB11166" s="191">
        <v>-467.30200000000002</v>
      </c>
    </row>
    <row r="11167" spans="48:54" x14ac:dyDescent="0.2">
      <c r="AV11167" s="191" t="str">
        <f t="shared" si="178"/>
        <v>538_RON_20_10_202324</v>
      </c>
      <c r="AW11167" s="191" t="s">
        <v>228</v>
      </c>
      <c r="AX11167" s="18">
        <v>202324</v>
      </c>
      <c r="AY11167" s="191">
        <v>538</v>
      </c>
      <c r="AZ11167" s="191">
        <v>20</v>
      </c>
      <c r="BA11167" s="191">
        <v>10</v>
      </c>
      <c r="BB11167" s="191">
        <v>0</v>
      </c>
    </row>
    <row r="11168" spans="48:54" x14ac:dyDescent="0.2">
      <c r="AV11168" s="191" t="str">
        <f t="shared" si="178"/>
        <v>540_RG_139_1_202324</v>
      </c>
      <c r="AW11168" s="191" t="s">
        <v>93</v>
      </c>
      <c r="AX11168" s="18">
        <v>202324</v>
      </c>
      <c r="AY11168" s="191">
        <v>540</v>
      </c>
      <c r="AZ11168" s="191">
        <v>139</v>
      </c>
      <c r="BA11168" s="191">
        <v>1</v>
      </c>
      <c r="BB11168" s="191">
        <v>0</v>
      </c>
    </row>
    <row r="11169" spans="48:54" x14ac:dyDescent="0.2">
      <c r="AV11169" s="191" t="str">
        <f t="shared" si="178"/>
        <v>540_RON_20_10_202324</v>
      </c>
      <c r="AW11169" s="191" t="s">
        <v>228</v>
      </c>
      <c r="AX11169" s="18">
        <v>202324</v>
      </c>
      <c r="AY11169" s="191">
        <v>540</v>
      </c>
      <c r="AZ11169" s="191">
        <v>20</v>
      </c>
      <c r="BA11169" s="191">
        <v>10</v>
      </c>
      <c r="BB11169" s="191">
        <v>0</v>
      </c>
    </row>
    <row r="11170" spans="48:54" x14ac:dyDescent="0.2">
      <c r="AV11170" s="191" t="str">
        <f t="shared" si="178"/>
        <v>542_RG_139_1_202324</v>
      </c>
      <c r="AW11170" s="191" t="s">
        <v>93</v>
      </c>
      <c r="AX11170" s="18">
        <v>202324</v>
      </c>
      <c r="AY11170" s="191">
        <v>542</v>
      </c>
      <c r="AZ11170" s="191">
        <v>139</v>
      </c>
      <c r="BA11170" s="191">
        <v>1</v>
      </c>
      <c r="BB11170" s="191">
        <v>-319.94</v>
      </c>
    </row>
    <row r="11171" spans="48:54" x14ac:dyDescent="0.2">
      <c r="AV11171" s="191" t="str">
        <f t="shared" si="178"/>
        <v>542_RON_20_10_202324</v>
      </c>
      <c r="AW11171" s="191" t="s">
        <v>228</v>
      </c>
      <c r="AX11171" s="18">
        <v>202324</v>
      </c>
      <c r="AY11171" s="191">
        <v>542</v>
      </c>
      <c r="AZ11171" s="191">
        <v>20</v>
      </c>
      <c r="BA11171" s="191">
        <v>10</v>
      </c>
      <c r="BB11171" s="191">
        <v>0</v>
      </c>
    </row>
    <row r="11172" spans="48:54" x14ac:dyDescent="0.2">
      <c r="AV11172" s="191" t="str">
        <f t="shared" si="178"/>
        <v>544_RG_139_1_202324</v>
      </c>
      <c r="AW11172" s="191" t="s">
        <v>93</v>
      </c>
      <c r="AX11172" s="18">
        <v>202324</v>
      </c>
      <c r="AY11172" s="191">
        <v>544</v>
      </c>
      <c r="AZ11172" s="191">
        <v>139</v>
      </c>
      <c r="BA11172" s="191">
        <v>1</v>
      </c>
      <c r="BB11172" s="191">
        <v>-621.91899999999998</v>
      </c>
    </row>
    <row r="11173" spans="48:54" x14ac:dyDescent="0.2">
      <c r="AV11173" s="191" t="str">
        <f t="shared" si="178"/>
        <v>544_RON_20_10_202324</v>
      </c>
      <c r="AW11173" s="191" t="s">
        <v>228</v>
      </c>
      <c r="AX11173" s="18">
        <v>202324</v>
      </c>
      <c r="AY11173" s="191">
        <v>544</v>
      </c>
      <c r="AZ11173" s="191">
        <v>20</v>
      </c>
      <c r="BA11173" s="191">
        <v>10</v>
      </c>
      <c r="BB11173" s="191">
        <v>0</v>
      </c>
    </row>
    <row r="11174" spans="48:54" x14ac:dyDescent="0.2">
      <c r="AV11174" s="191" t="str">
        <f t="shared" si="178"/>
        <v>545_RG_139_1_202324</v>
      </c>
      <c r="AW11174" s="191" t="s">
        <v>93</v>
      </c>
      <c r="AX11174" s="18">
        <v>202324</v>
      </c>
      <c r="AY11174" s="191">
        <v>545</v>
      </c>
      <c r="AZ11174" s="191">
        <v>139</v>
      </c>
      <c r="BA11174" s="191">
        <v>1</v>
      </c>
      <c r="BB11174" s="191">
        <v>-335.35300000000001</v>
      </c>
    </row>
    <row r="11175" spans="48:54" x14ac:dyDescent="0.2">
      <c r="AV11175" s="191" t="str">
        <f t="shared" si="178"/>
        <v>545_RON_20_10_202324</v>
      </c>
      <c r="AW11175" s="191" t="s">
        <v>228</v>
      </c>
      <c r="AX11175" s="18">
        <v>202324</v>
      </c>
      <c r="AY11175" s="191">
        <v>545</v>
      </c>
      <c r="AZ11175" s="191">
        <v>20</v>
      </c>
      <c r="BA11175" s="191">
        <v>10</v>
      </c>
      <c r="BB11175" s="191">
        <v>0</v>
      </c>
    </row>
    <row r="11176" spans="48:54" x14ac:dyDescent="0.2">
      <c r="AV11176" s="191" t="str">
        <f t="shared" si="178"/>
        <v>546_RG_139_1_202324</v>
      </c>
      <c r="AW11176" s="191" t="s">
        <v>93</v>
      </c>
      <c r="AX11176" s="18">
        <v>202324</v>
      </c>
      <c r="AY11176" s="191">
        <v>546</v>
      </c>
      <c r="AZ11176" s="191">
        <v>139</v>
      </c>
      <c r="BA11176" s="191">
        <v>1</v>
      </c>
      <c r="BB11176" s="191">
        <v>-394.49900000000002</v>
      </c>
    </row>
    <row r="11177" spans="48:54" x14ac:dyDescent="0.2">
      <c r="AV11177" s="191" t="str">
        <f t="shared" si="178"/>
        <v>546_RON_20_10_202324</v>
      </c>
      <c r="AW11177" s="191" t="s">
        <v>228</v>
      </c>
      <c r="AX11177" s="18">
        <v>202324</v>
      </c>
      <c r="AY11177" s="191">
        <v>546</v>
      </c>
      <c r="AZ11177" s="191">
        <v>20</v>
      </c>
      <c r="BA11177" s="191">
        <v>10</v>
      </c>
      <c r="BB11177" s="191">
        <v>0</v>
      </c>
    </row>
    <row r="11178" spans="48:54" x14ac:dyDescent="0.2">
      <c r="AV11178" s="191" t="str">
        <f t="shared" si="178"/>
        <v>548_RG_139_1_202324</v>
      </c>
      <c r="AW11178" s="191" t="s">
        <v>93</v>
      </c>
      <c r="AX11178" s="18">
        <v>202324</v>
      </c>
      <c r="AY11178" s="191">
        <v>548</v>
      </c>
      <c r="AZ11178" s="191">
        <v>139</v>
      </c>
      <c r="BA11178" s="191">
        <v>1</v>
      </c>
      <c r="BB11178" s="191">
        <v>-388.01900000000001</v>
      </c>
    </row>
    <row r="11179" spans="48:54" x14ac:dyDescent="0.2">
      <c r="AV11179" s="191" t="str">
        <f t="shared" si="178"/>
        <v>548_RON_20_10_202324</v>
      </c>
      <c r="AW11179" s="191" t="s">
        <v>228</v>
      </c>
      <c r="AX11179" s="18">
        <v>202324</v>
      </c>
      <c r="AY11179" s="191">
        <v>548</v>
      </c>
      <c r="AZ11179" s="191">
        <v>20</v>
      </c>
      <c r="BA11179" s="191">
        <v>10</v>
      </c>
      <c r="BB11179" s="191">
        <v>0</v>
      </c>
    </row>
    <row r="11180" spans="48:54" x14ac:dyDescent="0.2">
      <c r="AV11180" s="191" t="str">
        <f t="shared" si="178"/>
        <v>550_RG_139_1_202324</v>
      </c>
      <c r="AW11180" s="191" t="s">
        <v>93</v>
      </c>
      <c r="AX11180" s="18">
        <v>202324</v>
      </c>
      <c r="AY11180" s="191">
        <v>550</v>
      </c>
      <c r="AZ11180" s="191">
        <v>139</v>
      </c>
      <c r="BA11180" s="191">
        <v>1</v>
      </c>
      <c r="BB11180" s="191">
        <v>-505.524</v>
      </c>
    </row>
    <row r="11181" spans="48:54" x14ac:dyDescent="0.2">
      <c r="AV11181" s="191" t="str">
        <f t="shared" si="178"/>
        <v>550_RON_20_10_202324</v>
      </c>
      <c r="AW11181" s="191" t="s">
        <v>228</v>
      </c>
      <c r="AX11181" s="18">
        <v>202324</v>
      </c>
      <c r="AY11181" s="191">
        <v>550</v>
      </c>
      <c r="AZ11181" s="191">
        <v>20</v>
      </c>
      <c r="BA11181" s="191">
        <v>10</v>
      </c>
      <c r="BB11181" s="191">
        <v>0</v>
      </c>
    </row>
    <row r="11182" spans="48:54" x14ac:dyDescent="0.2">
      <c r="AV11182" s="191" t="str">
        <f t="shared" si="178"/>
        <v>552_RG_139_1_202324</v>
      </c>
      <c r="AW11182" s="191" t="s">
        <v>93</v>
      </c>
      <c r="AX11182" s="18">
        <v>202324</v>
      </c>
      <c r="AY11182" s="191">
        <v>552</v>
      </c>
      <c r="AZ11182" s="191">
        <v>139</v>
      </c>
      <c r="BA11182" s="191">
        <v>1</v>
      </c>
      <c r="BB11182" s="191">
        <v>-1343.0889999999999</v>
      </c>
    </row>
    <row r="11183" spans="48:54" x14ac:dyDescent="0.2">
      <c r="AV11183" s="191" t="str">
        <f t="shared" si="178"/>
        <v>552_RON_20_10_202324</v>
      </c>
      <c r="AW11183" s="191" t="s">
        <v>228</v>
      </c>
      <c r="AX11183" s="18">
        <v>202324</v>
      </c>
      <c r="AY11183" s="191">
        <v>552</v>
      </c>
      <c r="AZ11183" s="191">
        <v>20</v>
      </c>
      <c r="BA11183" s="191">
        <v>10</v>
      </c>
      <c r="BB11183" s="191">
        <v>0</v>
      </c>
    </row>
    <row r="11184" spans="48:54" x14ac:dyDescent="0.2">
      <c r="AV11184" s="191" t="str">
        <f t="shared" si="178"/>
        <v>562_RG_139_1_202324</v>
      </c>
      <c r="AW11184" s="191" t="s">
        <v>93</v>
      </c>
      <c r="AX11184" s="18">
        <v>202324</v>
      </c>
      <c r="AY11184" s="191">
        <v>562</v>
      </c>
      <c r="AZ11184" s="191">
        <v>139</v>
      </c>
      <c r="BA11184" s="191">
        <v>1</v>
      </c>
      <c r="BB11184" s="191">
        <v>0</v>
      </c>
    </row>
    <row r="11185" spans="48:54" x14ac:dyDescent="0.2">
      <c r="AV11185" s="191" t="str">
        <f t="shared" si="178"/>
        <v>562_RON_20_10_202324</v>
      </c>
      <c r="AW11185" s="191" t="s">
        <v>228</v>
      </c>
      <c r="AX11185" s="18">
        <v>202324</v>
      </c>
      <c r="AY11185" s="191">
        <v>562</v>
      </c>
      <c r="AZ11185" s="191">
        <v>20</v>
      </c>
      <c r="BA11185" s="191">
        <v>10</v>
      </c>
      <c r="BB11185" s="191">
        <v>0</v>
      </c>
    </row>
    <row r="11186" spans="48:54" x14ac:dyDescent="0.2">
      <c r="AV11186" s="191" t="str">
        <f t="shared" si="178"/>
        <v>564_RG_139_1_202324</v>
      </c>
      <c r="AW11186" s="191" t="s">
        <v>93</v>
      </c>
      <c r="AX11186" s="18">
        <v>202324</v>
      </c>
      <c r="AY11186" s="191">
        <v>564</v>
      </c>
      <c r="AZ11186" s="191">
        <v>139</v>
      </c>
      <c r="BA11186" s="191">
        <v>1</v>
      </c>
      <c r="BB11186" s="191">
        <v>0</v>
      </c>
    </row>
    <row r="11187" spans="48:54" x14ac:dyDescent="0.2">
      <c r="AV11187" s="191" t="str">
        <f t="shared" si="178"/>
        <v>564_RON_20_10_202324</v>
      </c>
      <c r="AW11187" s="191" t="s">
        <v>228</v>
      </c>
      <c r="AX11187" s="18">
        <v>202324</v>
      </c>
      <c r="AY11187" s="191">
        <v>564</v>
      </c>
      <c r="AZ11187" s="191">
        <v>20</v>
      </c>
      <c r="BA11187" s="191">
        <v>10</v>
      </c>
      <c r="BB11187" s="191">
        <v>0</v>
      </c>
    </row>
    <row r="11188" spans="48:54" x14ac:dyDescent="0.2">
      <c r="AV11188" s="191" t="str">
        <f t="shared" si="178"/>
        <v>566_RG_139_1_202324</v>
      </c>
      <c r="AW11188" s="191" t="s">
        <v>93</v>
      </c>
      <c r="AX11188" s="18">
        <v>202324</v>
      </c>
      <c r="AY11188" s="191">
        <v>566</v>
      </c>
      <c r="AZ11188" s="191">
        <v>139</v>
      </c>
      <c r="BA11188" s="191">
        <v>1</v>
      </c>
      <c r="BB11188" s="191">
        <v>0</v>
      </c>
    </row>
    <row r="11189" spans="48:54" x14ac:dyDescent="0.2">
      <c r="AV11189" s="191" t="str">
        <f t="shared" si="178"/>
        <v>566_RON_20_10_202324</v>
      </c>
      <c r="AW11189" s="191" t="s">
        <v>228</v>
      </c>
      <c r="AX11189" s="18">
        <v>202324</v>
      </c>
      <c r="AY11189" s="191">
        <v>566</v>
      </c>
      <c r="AZ11189" s="191">
        <v>20</v>
      </c>
      <c r="BA11189" s="191">
        <v>10</v>
      </c>
      <c r="BB11189" s="191">
        <v>0</v>
      </c>
    </row>
    <row r="11190" spans="48:54" x14ac:dyDescent="0.2">
      <c r="AV11190" s="191" t="str">
        <f t="shared" si="178"/>
        <v>568_RG_139_1_202324</v>
      </c>
      <c r="AW11190" s="191" t="s">
        <v>93</v>
      </c>
      <c r="AX11190" s="18">
        <v>202324</v>
      </c>
      <c r="AY11190" s="191">
        <v>568</v>
      </c>
      <c r="AZ11190" s="191">
        <v>139</v>
      </c>
      <c r="BA11190" s="191">
        <v>1</v>
      </c>
      <c r="BB11190" s="191">
        <v>0</v>
      </c>
    </row>
    <row r="11191" spans="48:54" x14ac:dyDescent="0.2">
      <c r="AV11191" s="191" t="str">
        <f t="shared" si="178"/>
        <v>568_RON_20_10_202324</v>
      </c>
      <c r="AW11191" s="191" t="s">
        <v>228</v>
      </c>
      <c r="AX11191" s="18">
        <v>202324</v>
      </c>
      <c r="AY11191" s="191">
        <v>568</v>
      </c>
      <c r="AZ11191" s="191">
        <v>20</v>
      </c>
      <c r="BA11191" s="191">
        <v>10</v>
      </c>
      <c r="BB11191" s="191">
        <v>0</v>
      </c>
    </row>
    <row r="11192" spans="48:54" x14ac:dyDescent="0.2">
      <c r="AV11192" s="191" t="str">
        <f t="shared" si="178"/>
        <v>572_RG_139_1_202324</v>
      </c>
      <c r="AW11192" s="191" t="s">
        <v>93</v>
      </c>
      <c r="AX11192" s="18">
        <v>202324</v>
      </c>
      <c r="AY11192" s="191">
        <v>572</v>
      </c>
      <c r="AZ11192" s="191">
        <v>139</v>
      </c>
      <c r="BA11192" s="191">
        <v>1</v>
      </c>
      <c r="BB11192" s="191">
        <v>0</v>
      </c>
    </row>
    <row r="11193" spans="48:54" x14ac:dyDescent="0.2">
      <c r="AV11193" s="191" t="str">
        <f t="shared" si="178"/>
        <v>572_RON_20_10_202324</v>
      </c>
      <c r="AW11193" s="191" t="s">
        <v>228</v>
      </c>
      <c r="AX11193" s="18">
        <v>202324</v>
      </c>
      <c r="AY11193" s="191">
        <v>572</v>
      </c>
      <c r="AZ11193" s="191">
        <v>20</v>
      </c>
      <c r="BA11193" s="191">
        <v>10</v>
      </c>
      <c r="BB11193" s="191">
        <v>0</v>
      </c>
    </row>
    <row r="11194" spans="48:54" x14ac:dyDescent="0.2">
      <c r="AV11194" s="191" t="str">
        <f t="shared" si="178"/>
        <v>574_RG_139_1_202324</v>
      </c>
      <c r="AW11194" s="191" t="s">
        <v>93</v>
      </c>
      <c r="AX11194" s="18">
        <v>202324</v>
      </c>
      <c r="AY11194" s="191">
        <v>574</v>
      </c>
      <c r="AZ11194" s="191">
        <v>139</v>
      </c>
      <c r="BA11194" s="191">
        <v>1</v>
      </c>
      <c r="BB11194" s="191">
        <v>0</v>
      </c>
    </row>
    <row r="11195" spans="48:54" x14ac:dyDescent="0.2">
      <c r="AV11195" s="191" t="str">
        <f t="shared" si="178"/>
        <v>574_RON_20_10_202324</v>
      </c>
      <c r="AW11195" s="191" t="s">
        <v>228</v>
      </c>
      <c r="AX11195" s="18">
        <v>202324</v>
      </c>
      <c r="AY11195" s="191">
        <v>574</v>
      </c>
      <c r="AZ11195" s="191">
        <v>20</v>
      </c>
      <c r="BA11195" s="191">
        <v>10</v>
      </c>
      <c r="BB11195" s="191">
        <v>0</v>
      </c>
    </row>
    <row r="11196" spans="48:54" x14ac:dyDescent="0.2">
      <c r="AV11196" s="191" t="str">
        <f t="shared" si="178"/>
        <v>576_RG_139_1_202324</v>
      </c>
      <c r="AW11196" s="191" t="s">
        <v>93</v>
      </c>
      <c r="AX11196" s="18">
        <v>202324</v>
      </c>
      <c r="AY11196" s="191">
        <v>576</v>
      </c>
      <c r="AZ11196" s="191">
        <v>139</v>
      </c>
      <c r="BA11196" s="191">
        <v>1</v>
      </c>
      <c r="BB11196" s="191">
        <v>0</v>
      </c>
    </row>
    <row r="11197" spans="48:54" x14ac:dyDescent="0.2">
      <c r="AV11197" s="191" t="str">
        <f t="shared" si="178"/>
        <v>576_RON_20_10_202324</v>
      </c>
      <c r="AW11197" s="191" t="s">
        <v>228</v>
      </c>
      <c r="AX11197" s="18">
        <v>202324</v>
      </c>
      <c r="AY11197" s="191">
        <v>576</v>
      </c>
      <c r="AZ11197" s="191">
        <v>20</v>
      </c>
      <c r="BA11197" s="191">
        <v>10</v>
      </c>
      <c r="BB11197" s="191">
        <v>0</v>
      </c>
    </row>
    <row r="11198" spans="48:54" x14ac:dyDescent="0.2">
      <c r="AV11198" s="191" t="str">
        <f t="shared" si="178"/>
        <v>582_RG_139_1_202324</v>
      </c>
      <c r="AW11198" s="191" t="s">
        <v>93</v>
      </c>
      <c r="AX11198" s="18">
        <v>202324</v>
      </c>
      <c r="AY11198" s="191">
        <v>582</v>
      </c>
      <c r="AZ11198" s="191">
        <v>139</v>
      </c>
      <c r="BA11198" s="191">
        <v>1</v>
      </c>
      <c r="BB11198" s="191">
        <v>0</v>
      </c>
    </row>
    <row r="11199" spans="48:54" x14ac:dyDescent="0.2">
      <c r="AV11199" s="191" t="str">
        <f t="shared" si="178"/>
        <v>582_RON_20_10_202324</v>
      </c>
      <c r="AW11199" s="191" t="s">
        <v>228</v>
      </c>
      <c r="AX11199" s="18">
        <v>202324</v>
      </c>
      <c r="AY11199" s="191">
        <v>582</v>
      </c>
      <c r="AZ11199" s="191">
        <v>20</v>
      </c>
      <c r="BA11199" s="191">
        <v>10</v>
      </c>
      <c r="BB11199" s="191">
        <v>0</v>
      </c>
    </row>
    <row r="11200" spans="48:54" x14ac:dyDescent="0.2">
      <c r="AV11200" s="191" t="str">
        <f t="shared" si="178"/>
        <v>584_RG_139_1_202324</v>
      </c>
      <c r="AW11200" s="191" t="s">
        <v>93</v>
      </c>
      <c r="AX11200" s="18">
        <v>202324</v>
      </c>
      <c r="AY11200" s="191">
        <v>584</v>
      </c>
      <c r="AZ11200" s="191">
        <v>139</v>
      </c>
      <c r="BA11200" s="191">
        <v>1</v>
      </c>
      <c r="BB11200" s="191">
        <v>0</v>
      </c>
    </row>
    <row r="11201" spans="48:54" x14ac:dyDescent="0.2">
      <c r="AV11201" s="191" t="str">
        <f t="shared" si="178"/>
        <v>584_RON_20_10_202324</v>
      </c>
      <c r="AW11201" s="191" t="s">
        <v>228</v>
      </c>
      <c r="AX11201" s="18">
        <v>202324</v>
      </c>
      <c r="AY11201" s="191">
        <v>584</v>
      </c>
      <c r="AZ11201" s="191">
        <v>20</v>
      </c>
      <c r="BA11201" s="191">
        <v>10</v>
      </c>
      <c r="BB11201" s="191">
        <v>2061</v>
      </c>
    </row>
    <row r="11202" spans="48:54" x14ac:dyDescent="0.2">
      <c r="AV11202" s="191" t="str">
        <f t="shared" si="178"/>
        <v>586_RG_139_1_202324</v>
      </c>
      <c r="AW11202" s="191" t="s">
        <v>93</v>
      </c>
      <c r="AX11202" s="18">
        <v>202324</v>
      </c>
      <c r="AY11202" s="191">
        <v>586</v>
      </c>
      <c r="AZ11202" s="191">
        <v>139</v>
      </c>
      <c r="BA11202" s="191">
        <v>1</v>
      </c>
      <c r="BB11202" s="191">
        <v>0</v>
      </c>
    </row>
    <row r="11203" spans="48:54" x14ac:dyDescent="0.2">
      <c r="AV11203" s="191" t="str">
        <f t="shared" si="178"/>
        <v>586_RON_20_10_202324</v>
      </c>
      <c r="AW11203" s="191" t="s">
        <v>228</v>
      </c>
      <c r="AX11203" s="18">
        <v>202324</v>
      </c>
      <c r="AY11203" s="191">
        <v>586</v>
      </c>
      <c r="AZ11203" s="191">
        <v>20</v>
      </c>
      <c r="BA11203" s="191">
        <v>10</v>
      </c>
      <c r="BB11203" s="191">
        <v>0</v>
      </c>
    </row>
    <row r="11204" spans="48:54" x14ac:dyDescent="0.2">
      <c r="AV11204" s="191" t="str">
        <f t="shared" ref="AV11204:AV11267" si="179">AY11204&amp;"_"&amp;AW11204&amp;"_"&amp;AZ11204&amp;"_"&amp;BA11204&amp;"_"&amp;AX11204</f>
        <v>512_RG_159_1_202324</v>
      </c>
      <c r="AW11204" s="191" t="s">
        <v>93</v>
      </c>
      <c r="AX11204" s="18">
        <v>202324</v>
      </c>
      <c r="AY11204" s="191">
        <v>512</v>
      </c>
      <c r="AZ11204" s="191">
        <v>159</v>
      </c>
      <c r="BA11204" s="191">
        <v>1</v>
      </c>
      <c r="BB11204" s="191">
        <v>-1793</v>
      </c>
    </row>
    <row r="11205" spans="48:54" x14ac:dyDescent="0.2">
      <c r="AV11205" s="191" t="str">
        <f t="shared" si="179"/>
        <v>512_RON_21_10_202324</v>
      </c>
      <c r="AW11205" s="191" t="s">
        <v>228</v>
      </c>
      <c r="AX11205" s="18">
        <v>202324</v>
      </c>
      <c r="AY11205" s="191">
        <v>512</v>
      </c>
      <c r="AZ11205" s="191">
        <v>21</v>
      </c>
      <c r="BA11205" s="191">
        <v>10</v>
      </c>
      <c r="BB11205" s="191">
        <v>0</v>
      </c>
    </row>
    <row r="11206" spans="48:54" x14ac:dyDescent="0.2">
      <c r="AV11206" s="191" t="str">
        <f t="shared" si="179"/>
        <v>514_RG_159_1_202324</v>
      </c>
      <c r="AW11206" s="191" t="s">
        <v>93</v>
      </c>
      <c r="AX11206" s="18">
        <v>202324</v>
      </c>
      <c r="AY11206" s="191">
        <v>514</v>
      </c>
      <c r="AZ11206" s="191">
        <v>159</v>
      </c>
      <c r="BA11206" s="191">
        <v>1</v>
      </c>
      <c r="BB11206" s="191">
        <v>-2948.01</v>
      </c>
    </row>
    <row r="11207" spans="48:54" x14ac:dyDescent="0.2">
      <c r="AV11207" s="191" t="str">
        <f t="shared" si="179"/>
        <v>514_RON_21_10_202324</v>
      </c>
      <c r="AW11207" s="191" t="s">
        <v>228</v>
      </c>
      <c r="AX11207" s="18">
        <v>202324</v>
      </c>
      <c r="AY11207" s="191">
        <v>514</v>
      </c>
      <c r="AZ11207" s="191">
        <v>21</v>
      </c>
      <c r="BA11207" s="191">
        <v>10</v>
      </c>
      <c r="BB11207" s="191">
        <v>0</v>
      </c>
    </row>
    <row r="11208" spans="48:54" x14ac:dyDescent="0.2">
      <c r="AV11208" s="191" t="str">
        <f t="shared" si="179"/>
        <v>516_RG_159_1_202324</v>
      </c>
      <c r="AW11208" s="191" t="s">
        <v>93</v>
      </c>
      <c r="AX11208" s="18">
        <v>202324</v>
      </c>
      <c r="AY11208" s="191">
        <v>516</v>
      </c>
      <c r="AZ11208" s="191">
        <v>159</v>
      </c>
      <c r="BA11208" s="191">
        <v>1</v>
      </c>
      <c r="BB11208" s="191">
        <v>-3508.65</v>
      </c>
    </row>
    <row r="11209" spans="48:54" x14ac:dyDescent="0.2">
      <c r="AV11209" s="191" t="str">
        <f t="shared" si="179"/>
        <v>516_RON_21_10_202324</v>
      </c>
      <c r="AW11209" s="191" t="s">
        <v>228</v>
      </c>
      <c r="AX11209" s="18">
        <v>202324</v>
      </c>
      <c r="AY11209" s="191">
        <v>516</v>
      </c>
      <c r="AZ11209" s="191">
        <v>21</v>
      </c>
      <c r="BA11209" s="191">
        <v>10</v>
      </c>
      <c r="BB11209" s="191">
        <v>0</v>
      </c>
    </row>
    <row r="11210" spans="48:54" x14ac:dyDescent="0.2">
      <c r="AV11210" s="191" t="str">
        <f t="shared" si="179"/>
        <v>518_RG_159_1_202324</v>
      </c>
      <c r="AW11210" s="191" t="s">
        <v>93</v>
      </c>
      <c r="AX11210" s="18">
        <v>202324</v>
      </c>
      <c r="AY11210" s="191">
        <v>518</v>
      </c>
      <c r="AZ11210" s="191">
        <v>159</v>
      </c>
      <c r="BA11210" s="191">
        <v>1</v>
      </c>
      <c r="BB11210" s="191">
        <v>-4317.0902500000002</v>
      </c>
    </row>
    <row r="11211" spans="48:54" x14ac:dyDescent="0.2">
      <c r="AV11211" s="191" t="str">
        <f t="shared" si="179"/>
        <v>518_RON_21_10_202324</v>
      </c>
      <c r="AW11211" s="191" t="s">
        <v>228</v>
      </c>
      <c r="AX11211" s="18">
        <v>202324</v>
      </c>
      <c r="AY11211" s="191">
        <v>518</v>
      </c>
      <c r="AZ11211" s="191">
        <v>21</v>
      </c>
      <c r="BA11211" s="191">
        <v>10</v>
      </c>
      <c r="BB11211" s="191">
        <v>0</v>
      </c>
    </row>
    <row r="11212" spans="48:54" x14ac:dyDescent="0.2">
      <c r="AV11212" s="191" t="str">
        <f t="shared" si="179"/>
        <v>520_RG_159_1_202324</v>
      </c>
      <c r="AW11212" s="191" t="s">
        <v>93</v>
      </c>
      <c r="AX11212" s="18">
        <v>202324</v>
      </c>
      <c r="AY11212" s="191">
        <v>520</v>
      </c>
      <c r="AZ11212" s="191">
        <v>159</v>
      </c>
      <c r="BA11212" s="191">
        <v>1</v>
      </c>
      <c r="BB11212" s="191">
        <v>-6116.3149999999996</v>
      </c>
    </row>
    <row r="11213" spans="48:54" x14ac:dyDescent="0.2">
      <c r="AV11213" s="191" t="str">
        <f t="shared" si="179"/>
        <v>520_RON_21_10_202324</v>
      </c>
      <c r="AW11213" s="191" t="s">
        <v>228</v>
      </c>
      <c r="AX11213" s="18">
        <v>202324</v>
      </c>
      <c r="AY11213" s="191">
        <v>520</v>
      </c>
      <c r="AZ11213" s="191">
        <v>21</v>
      </c>
      <c r="BA11213" s="191">
        <v>10</v>
      </c>
      <c r="BB11213" s="191">
        <v>0</v>
      </c>
    </row>
    <row r="11214" spans="48:54" x14ac:dyDescent="0.2">
      <c r="AV11214" s="191" t="str">
        <f t="shared" si="179"/>
        <v>522_RG_159_1_202324</v>
      </c>
      <c r="AW11214" s="191" t="s">
        <v>93</v>
      </c>
      <c r="AX11214" s="18">
        <v>202324</v>
      </c>
      <c r="AY11214" s="191">
        <v>522</v>
      </c>
      <c r="AZ11214" s="191">
        <v>159</v>
      </c>
      <c r="BA11214" s="191">
        <v>1</v>
      </c>
      <c r="BB11214" s="191">
        <v>-5093.3500000000004</v>
      </c>
    </row>
    <row r="11215" spans="48:54" x14ac:dyDescent="0.2">
      <c r="AV11215" s="191" t="str">
        <f t="shared" si="179"/>
        <v>522_RON_21_10_202324</v>
      </c>
      <c r="AW11215" s="191" t="s">
        <v>228</v>
      </c>
      <c r="AX11215" s="18">
        <v>202324</v>
      </c>
      <c r="AY11215" s="191">
        <v>522</v>
      </c>
      <c r="AZ11215" s="191">
        <v>21</v>
      </c>
      <c r="BA11215" s="191">
        <v>10</v>
      </c>
      <c r="BB11215" s="191">
        <v>0</v>
      </c>
    </row>
    <row r="11216" spans="48:54" x14ac:dyDescent="0.2">
      <c r="AV11216" s="191" t="str">
        <f t="shared" si="179"/>
        <v>524_RG_159_1_202324</v>
      </c>
      <c r="AW11216" s="191" t="s">
        <v>93</v>
      </c>
      <c r="AX11216" s="18">
        <v>202324</v>
      </c>
      <c r="AY11216" s="191">
        <v>524</v>
      </c>
      <c r="AZ11216" s="191">
        <v>159</v>
      </c>
      <c r="BA11216" s="191">
        <v>1</v>
      </c>
      <c r="BB11216" s="191">
        <v>-3637.3090000000002</v>
      </c>
    </row>
    <row r="11217" spans="48:54" x14ac:dyDescent="0.2">
      <c r="AV11217" s="191" t="str">
        <f t="shared" si="179"/>
        <v>524_RON_21_10_202324</v>
      </c>
      <c r="AW11217" s="191" t="s">
        <v>228</v>
      </c>
      <c r="AX11217" s="18">
        <v>202324</v>
      </c>
      <c r="AY11217" s="191">
        <v>524</v>
      </c>
      <c r="AZ11217" s="191">
        <v>21</v>
      </c>
      <c r="BA11217" s="191">
        <v>10</v>
      </c>
      <c r="BB11217" s="191">
        <v>0</v>
      </c>
    </row>
    <row r="11218" spans="48:54" x14ac:dyDescent="0.2">
      <c r="AV11218" s="191" t="str">
        <f t="shared" si="179"/>
        <v>526_RG_159_1_202324</v>
      </c>
      <c r="AW11218" s="191" t="s">
        <v>93</v>
      </c>
      <c r="AX11218" s="18">
        <v>202324</v>
      </c>
      <c r="AY11218" s="191">
        <v>526</v>
      </c>
      <c r="AZ11218" s="191">
        <v>159</v>
      </c>
      <c r="BA11218" s="191">
        <v>1</v>
      </c>
      <c r="BB11218" s="191">
        <v>-1904.18</v>
      </c>
    </row>
    <row r="11219" spans="48:54" x14ac:dyDescent="0.2">
      <c r="AV11219" s="191" t="str">
        <f t="shared" si="179"/>
        <v>526_RON_21_10_202324</v>
      </c>
      <c r="AW11219" s="191" t="s">
        <v>228</v>
      </c>
      <c r="AX11219" s="18">
        <v>202324</v>
      </c>
      <c r="AY11219" s="191">
        <v>526</v>
      </c>
      <c r="AZ11219" s="191">
        <v>21</v>
      </c>
      <c r="BA11219" s="191">
        <v>10</v>
      </c>
      <c r="BB11219" s="191">
        <v>0</v>
      </c>
    </row>
    <row r="11220" spans="48:54" x14ac:dyDescent="0.2">
      <c r="AV11220" s="191" t="str">
        <f t="shared" si="179"/>
        <v>528_RG_159_1_202324</v>
      </c>
      <c r="AW11220" s="191" t="s">
        <v>93</v>
      </c>
      <c r="AX11220" s="18">
        <v>202324</v>
      </c>
      <c r="AY11220" s="191">
        <v>528</v>
      </c>
      <c r="AZ11220" s="191">
        <v>159</v>
      </c>
      <c r="BA11220" s="191">
        <v>1</v>
      </c>
      <c r="BB11220" s="191">
        <v>-3515</v>
      </c>
    </row>
    <row r="11221" spans="48:54" x14ac:dyDescent="0.2">
      <c r="AV11221" s="191" t="str">
        <f t="shared" si="179"/>
        <v>528_RON_21_10_202324</v>
      </c>
      <c r="AW11221" s="191" t="s">
        <v>228</v>
      </c>
      <c r="AX11221" s="18">
        <v>202324</v>
      </c>
      <c r="AY11221" s="191">
        <v>528</v>
      </c>
      <c r="AZ11221" s="191">
        <v>21</v>
      </c>
      <c r="BA11221" s="191">
        <v>10</v>
      </c>
      <c r="BB11221" s="191">
        <v>0</v>
      </c>
    </row>
    <row r="11222" spans="48:54" x14ac:dyDescent="0.2">
      <c r="AV11222" s="191" t="str">
        <f t="shared" si="179"/>
        <v>530_RG_159_1_202324</v>
      </c>
      <c r="AW11222" s="191" t="s">
        <v>93</v>
      </c>
      <c r="AX11222" s="18">
        <v>202324</v>
      </c>
      <c r="AY11222" s="191">
        <v>530</v>
      </c>
      <c r="AZ11222" s="191">
        <v>159</v>
      </c>
      <c r="BA11222" s="191">
        <v>1</v>
      </c>
      <c r="BB11222" s="191">
        <v>-7289.5020000000004</v>
      </c>
    </row>
    <row r="11223" spans="48:54" x14ac:dyDescent="0.2">
      <c r="AV11223" s="191" t="str">
        <f t="shared" si="179"/>
        <v>530_RON_21_10_202324</v>
      </c>
      <c r="AW11223" s="191" t="s">
        <v>228</v>
      </c>
      <c r="AX11223" s="18">
        <v>202324</v>
      </c>
      <c r="AY11223" s="191">
        <v>530</v>
      </c>
      <c r="AZ11223" s="191">
        <v>21</v>
      </c>
      <c r="BA11223" s="191">
        <v>10</v>
      </c>
      <c r="BB11223" s="191">
        <v>0</v>
      </c>
    </row>
    <row r="11224" spans="48:54" x14ac:dyDescent="0.2">
      <c r="AV11224" s="191" t="str">
        <f t="shared" si="179"/>
        <v>532_RG_159_1_202324</v>
      </c>
      <c r="AW11224" s="191" t="s">
        <v>93</v>
      </c>
      <c r="AX11224" s="18">
        <v>202324</v>
      </c>
      <c r="AY11224" s="191">
        <v>532</v>
      </c>
      <c r="AZ11224" s="191">
        <v>159</v>
      </c>
      <c r="BA11224" s="191">
        <v>1</v>
      </c>
      <c r="BB11224" s="191">
        <v>-9364.4500000000007</v>
      </c>
    </row>
    <row r="11225" spans="48:54" x14ac:dyDescent="0.2">
      <c r="AV11225" s="191" t="str">
        <f t="shared" si="179"/>
        <v>532_RON_21_10_202324</v>
      </c>
      <c r="AW11225" s="191" t="s">
        <v>228</v>
      </c>
      <c r="AX11225" s="18">
        <v>202324</v>
      </c>
      <c r="AY11225" s="191">
        <v>532</v>
      </c>
      <c r="AZ11225" s="191">
        <v>21</v>
      </c>
      <c r="BA11225" s="191">
        <v>10</v>
      </c>
      <c r="BB11225" s="191">
        <v>0</v>
      </c>
    </row>
    <row r="11226" spans="48:54" x14ac:dyDescent="0.2">
      <c r="AV11226" s="191" t="str">
        <f t="shared" si="179"/>
        <v>534_RG_159_1_202324</v>
      </c>
      <c r="AW11226" s="191" t="s">
        <v>93</v>
      </c>
      <c r="AX11226" s="18">
        <v>202324</v>
      </c>
      <c r="AY11226" s="191">
        <v>534</v>
      </c>
      <c r="AZ11226" s="191">
        <v>159</v>
      </c>
      <c r="BA11226" s="191">
        <v>1</v>
      </c>
      <c r="BB11226" s="191">
        <v>-6811.9550099999997</v>
      </c>
    </row>
    <row r="11227" spans="48:54" x14ac:dyDescent="0.2">
      <c r="AV11227" s="191" t="str">
        <f t="shared" si="179"/>
        <v>534_RON_21_10_202324</v>
      </c>
      <c r="AW11227" s="191" t="s">
        <v>228</v>
      </c>
      <c r="AX11227" s="18">
        <v>202324</v>
      </c>
      <c r="AY11227" s="191">
        <v>534</v>
      </c>
      <c r="AZ11227" s="191">
        <v>21</v>
      </c>
      <c r="BA11227" s="191">
        <v>10</v>
      </c>
      <c r="BB11227" s="191">
        <v>0</v>
      </c>
    </row>
    <row r="11228" spans="48:54" x14ac:dyDescent="0.2">
      <c r="AV11228" s="191" t="str">
        <f t="shared" si="179"/>
        <v>536_RG_159_1_202324</v>
      </c>
      <c r="AW11228" s="191" t="s">
        <v>93</v>
      </c>
      <c r="AX11228" s="18">
        <v>202324</v>
      </c>
      <c r="AY11228" s="191">
        <v>536</v>
      </c>
      <c r="AZ11228" s="191">
        <v>159</v>
      </c>
      <c r="BA11228" s="191">
        <v>1</v>
      </c>
      <c r="BB11228" s="191">
        <v>-6130.65</v>
      </c>
    </row>
    <row r="11229" spans="48:54" x14ac:dyDescent="0.2">
      <c r="AV11229" s="191" t="str">
        <f t="shared" si="179"/>
        <v>536_RON_21_10_202324</v>
      </c>
      <c r="AW11229" s="191" t="s">
        <v>228</v>
      </c>
      <c r="AX11229" s="18">
        <v>202324</v>
      </c>
      <c r="AY11229" s="191">
        <v>536</v>
      </c>
      <c r="AZ11229" s="191">
        <v>21</v>
      </c>
      <c r="BA11229" s="191">
        <v>10</v>
      </c>
      <c r="BB11229" s="191">
        <v>0</v>
      </c>
    </row>
    <row r="11230" spans="48:54" x14ac:dyDescent="0.2">
      <c r="AV11230" s="191" t="str">
        <f t="shared" si="179"/>
        <v>538_RG_159_1_202324</v>
      </c>
      <c r="AW11230" s="191" t="s">
        <v>93</v>
      </c>
      <c r="AX11230" s="18">
        <v>202324</v>
      </c>
      <c r="AY11230" s="191">
        <v>538</v>
      </c>
      <c r="AZ11230" s="191">
        <v>159</v>
      </c>
      <c r="BA11230" s="191">
        <v>1</v>
      </c>
      <c r="BB11230" s="191">
        <v>-4479.03</v>
      </c>
    </row>
    <row r="11231" spans="48:54" x14ac:dyDescent="0.2">
      <c r="AV11231" s="191" t="str">
        <f t="shared" si="179"/>
        <v>538_RON_21_10_202324</v>
      </c>
      <c r="AW11231" s="191" t="s">
        <v>228</v>
      </c>
      <c r="AX11231" s="18">
        <v>202324</v>
      </c>
      <c r="AY11231" s="191">
        <v>538</v>
      </c>
      <c r="AZ11231" s="191">
        <v>21</v>
      </c>
      <c r="BA11231" s="191">
        <v>10</v>
      </c>
      <c r="BB11231" s="191">
        <v>0</v>
      </c>
    </row>
    <row r="11232" spans="48:54" x14ac:dyDescent="0.2">
      <c r="AV11232" s="191" t="str">
        <f t="shared" si="179"/>
        <v>540_RG_159_1_202324</v>
      </c>
      <c r="AW11232" s="191" t="s">
        <v>93</v>
      </c>
      <c r="AX11232" s="18">
        <v>202324</v>
      </c>
      <c r="AY11232" s="191">
        <v>540</v>
      </c>
      <c r="AZ11232" s="191">
        <v>159</v>
      </c>
      <c r="BA11232" s="191">
        <v>1</v>
      </c>
      <c r="BB11232" s="191">
        <v>-11266.206999999997</v>
      </c>
    </row>
    <row r="11233" spans="48:54" x14ac:dyDescent="0.2">
      <c r="AV11233" s="191" t="str">
        <f t="shared" si="179"/>
        <v>540_RON_21_10_202324</v>
      </c>
      <c r="AW11233" s="191" t="s">
        <v>228</v>
      </c>
      <c r="AX11233" s="18">
        <v>202324</v>
      </c>
      <c r="AY11233" s="191">
        <v>540</v>
      </c>
      <c r="AZ11233" s="191">
        <v>21</v>
      </c>
      <c r="BA11233" s="191">
        <v>10</v>
      </c>
      <c r="BB11233" s="191">
        <v>0</v>
      </c>
    </row>
    <row r="11234" spans="48:54" x14ac:dyDescent="0.2">
      <c r="AV11234" s="191" t="str">
        <f t="shared" si="179"/>
        <v>542_RG_159_1_202324</v>
      </c>
      <c r="AW11234" s="191" t="s">
        <v>93</v>
      </c>
      <c r="AX11234" s="18">
        <v>202324</v>
      </c>
      <c r="AY11234" s="191">
        <v>542</v>
      </c>
      <c r="AZ11234" s="191">
        <v>159</v>
      </c>
      <c r="BA11234" s="191">
        <v>1</v>
      </c>
      <c r="BB11234" s="191">
        <v>-2710.9180000000001</v>
      </c>
    </row>
    <row r="11235" spans="48:54" x14ac:dyDescent="0.2">
      <c r="AV11235" s="191" t="str">
        <f t="shared" si="179"/>
        <v>542_RON_21_10_202324</v>
      </c>
      <c r="AW11235" s="191" t="s">
        <v>228</v>
      </c>
      <c r="AX11235" s="18">
        <v>202324</v>
      </c>
      <c r="AY11235" s="191">
        <v>542</v>
      </c>
      <c r="AZ11235" s="191">
        <v>21</v>
      </c>
      <c r="BA11235" s="191">
        <v>10</v>
      </c>
      <c r="BB11235" s="191">
        <v>0</v>
      </c>
    </row>
    <row r="11236" spans="48:54" x14ac:dyDescent="0.2">
      <c r="AV11236" s="191" t="str">
        <f t="shared" si="179"/>
        <v>544_RG_159_1_202324</v>
      </c>
      <c r="AW11236" s="191" t="s">
        <v>93</v>
      </c>
      <c r="AX11236" s="18">
        <v>202324</v>
      </c>
      <c r="AY11236" s="191">
        <v>544</v>
      </c>
      <c r="AZ11236" s="191">
        <v>159</v>
      </c>
      <c r="BA11236" s="191">
        <v>1</v>
      </c>
      <c r="BB11236" s="191">
        <v>-8158.9260000000004</v>
      </c>
    </row>
    <row r="11237" spans="48:54" x14ac:dyDescent="0.2">
      <c r="AV11237" s="191" t="str">
        <f t="shared" si="179"/>
        <v>544_RON_21_10_202324</v>
      </c>
      <c r="AW11237" s="191" t="s">
        <v>228</v>
      </c>
      <c r="AX11237" s="18">
        <v>202324</v>
      </c>
      <c r="AY11237" s="191">
        <v>544</v>
      </c>
      <c r="AZ11237" s="191">
        <v>21</v>
      </c>
      <c r="BA11237" s="191">
        <v>10</v>
      </c>
      <c r="BB11237" s="191">
        <v>0</v>
      </c>
    </row>
    <row r="11238" spans="48:54" x14ac:dyDescent="0.2">
      <c r="AV11238" s="191" t="str">
        <f t="shared" si="179"/>
        <v>545_RG_159_1_202324</v>
      </c>
      <c r="AW11238" s="191" t="s">
        <v>93</v>
      </c>
      <c r="AX11238" s="18">
        <v>202324</v>
      </c>
      <c r="AY11238" s="191">
        <v>545</v>
      </c>
      <c r="AZ11238" s="191">
        <v>159</v>
      </c>
      <c r="BA11238" s="191">
        <v>1</v>
      </c>
      <c r="BB11238" s="191">
        <v>-3445.4</v>
      </c>
    </row>
    <row r="11239" spans="48:54" x14ac:dyDescent="0.2">
      <c r="AV11239" s="191" t="str">
        <f t="shared" si="179"/>
        <v>545_RON_21_10_202324</v>
      </c>
      <c r="AW11239" s="191" t="s">
        <v>228</v>
      </c>
      <c r="AX11239" s="18">
        <v>202324</v>
      </c>
      <c r="AY11239" s="191">
        <v>545</v>
      </c>
      <c r="AZ11239" s="191">
        <v>21</v>
      </c>
      <c r="BA11239" s="191">
        <v>10</v>
      </c>
      <c r="BB11239" s="191">
        <v>0</v>
      </c>
    </row>
    <row r="11240" spans="48:54" x14ac:dyDescent="0.2">
      <c r="AV11240" s="191" t="str">
        <f t="shared" si="179"/>
        <v>546_RG_159_1_202324</v>
      </c>
      <c r="AW11240" s="191" t="s">
        <v>93</v>
      </c>
      <c r="AX11240" s="18">
        <v>202324</v>
      </c>
      <c r="AY11240" s="191">
        <v>546</v>
      </c>
      <c r="AZ11240" s="191">
        <v>159</v>
      </c>
      <c r="BA11240" s="191">
        <v>1</v>
      </c>
      <c r="BB11240" s="191">
        <v>-4470.05</v>
      </c>
    </row>
    <row r="11241" spans="48:54" x14ac:dyDescent="0.2">
      <c r="AV11241" s="191" t="str">
        <f t="shared" si="179"/>
        <v>546_RON_21_10_202324</v>
      </c>
      <c r="AW11241" s="191" t="s">
        <v>228</v>
      </c>
      <c r="AX11241" s="18">
        <v>202324</v>
      </c>
      <c r="AY11241" s="191">
        <v>546</v>
      </c>
      <c r="AZ11241" s="191">
        <v>21</v>
      </c>
      <c r="BA11241" s="191">
        <v>10</v>
      </c>
      <c r="BB11241" s="191">
        <v>0</v>
      </c>
    </row>
    <row r="11242" spans="48:54" x14ac:dyDescent="0.2">
      <c r="AV11242" s="191" t="str">
        <f t="shared" si="179"/>
        <v>548_RG_159_1_202324</v>
      </c>
      <c r="AW11242" s="191" t="s">
        <v>93</v>
      </c>
      <c r="AX11242" s="18">
        <v>202324</v>
      </c>
      <c r="AY11242" s="191">
        <v>548</v>
      </c>
      <c r="AZ11242" s="191">
        <v>159</v>
      </c>
      <c r="BA11242" s="191">
        <v>1</v>
      </c>
      <c r="BB11242" s="191">
        <v>-2206.85</v>
      </c>
    </row>
    <row r="11243" spans="48:54" x14ac:dyDescent="0.2">
      <c r="AV11243" s="191" t="str">
        <f t="shared" si="179"/>
        <v>548_RON_21_10_202324</v>
      </c>
      <c r="AW11243" s="191" t="s">
        <v>228</v>
      </c>
      <c r="AX11243" s="18">
        <v>202324</v>
      </c>
      <c r="AY11243" s="191">
        <v>548</v>
      </c>
      <c r="AZ11243" s="191">
        <v>21</v>
      </c>
      <c r="BA11243" s="191">
        <v>10</v>
      </c>
      <c r="BB11243" s="191">
        <v>0</v>
      </c>
    </row>
    <row r="11244" spans="48:54" x14ac:dyDescent="0.2">
      <c r="AV11244" s="191" t="str">
        <f t="shared" si="179"/>
        <v>550_RG_159_1_202324</v>
      </c>
      <c r="AW11244" s="191" t="s">
        <v>93</v>
      </c>
      <c r="AX11244" s="18">
        <v>202324</v>
      </c>
      <c r="AY11244" s="191">
        <v>550</v>
      </c>
      <c r="AZ11244" s="191">
        <v>159</v>
      </c>
      <c r="BA11244" s="191">
        <v>1</v>
      </c>
      <c r="BB11244" s="191">
        <v>-6737.85</v>
      </c>
    </row>
    <row r="11245" spans="48:54" x14ac:dyDescent="0.2">
      <c r="AV11245" s="191" t="str">
        <f t="shared" si="179"/>
        <v>550_RON_21_10_202324</v>
      </c>
      <c r="AW11245" s="191" t="s">
        <v>228</v>
      </c>
      <c r="AX11245" s="18">
        <v>202324</v>
      </c>
      <c r="AY11245" s="191">
        <v>550</v>
      </c>
      <c r="AZ11245" s="191">
        <v>21</v>
      </c>
      <c r="BA11245" s="191">
        <v>10</v>
      </c>
      <c r="BB11245" s="191">
        <v>0</v>
      </c>
    </row>
    <row r="11246" spans="48:54" x14ac:dyDescent="0.2">
      <c r="AV11246" s="191" t="str">
        <f t="shared" si="179"/>
        <v>552_RG_159_1_202324</v>
      </c>
      <c r="AW11246" s="191" t="s">
        <v>93</v>
      </c>
      <c r="AX11246" s="18">
        <v>202324</v>
      </c>
      <c r="AY11246" s="191">
        <v>552</v>
      </c>
      <c r="AZ11246" s="191">
        <v>159</v>
      </c>
      <c r="BA11246" s="191">
        <v>1</v>
      </c>
      <c r="BB11246" s="191">
        <v>-19199.537</v>
      </c>
    </row>
    <row r="11247" spans="48:54" x14ac:dyDescent="0.2">
      <c r="AV11247" s="191" t="str">
        <f t="shared" si="179"/>
        <v>552_RON_21_10_202324</v>
      </c>
      <c r="AW11247" s="191" t="s">
        <v>228</v>
      </c>
      <c r="AX11247" s="18">
        <v>202324</v>
      </c>
      <c r="AY11247" s="191">
        <v>552</v>
      </c>
      <c r="AZ11247" s="191">
        <v>21</v>
      </c>
      <c r="BA11247" s="191">
        <v>10</v>
      </c>
      <c r="BB11247" s="191">
        <v>0</v>
      </c>
    </row>
    <row r="11248" spans="48:54" x14ac:dyDescent="0.2">
      <c r="AV11248" s="191" t="str">
        <f t="shared" si="179"/>
        <v>562_RG_159_1_202324</v>
      </c>
      <c r="AW11248" s="191" t="s">
        <v>93</v>
      </c>
      <c r="AX11248" s="18">
        <v>202324</v>
      </c>
      <c r="AY11248" s="191">
        <v>562</v>
      </c>
      <c r="AZ11248" s="191">
        <v>159</v>
      </c>
      <c r="BA11248" s="191">
        <v>1</v>
      </c>
      <c r="BB11248" s="191">
        <v>0</v>
      </c>
    </row>
    <row r="11249" spans="48:54" x14ac:dyDescent="0.2">
      <c r="AV11249" s="191" t="str">
        <f t="shared" si="179"/>
        <v>562_RON_21_10_202324</v>
      </c>
      <c r="AW11249" s="191" t="s">
        <v>228</v>
      </c>
      <c r="AX11249" s="18">
        <v>202324</v>
      </c>
      <c r="AY11249" s="191">
        <v>562</v>
      </c>
      <c r="AZ11249" s="191">
        <v>21</v>
      </c>
      <c r="BA11249" s="191">
        <v>10</v>
      </c>
      <c r="BB11249" s="191">
        <v>0</v>
      </c>
    </row>
    <row r="11250" spans="48:54" x14ac:dyDescent="0.2">
      <c r="AV11250" s="191" t="str">
        <f t="shared" si="179"/>
        <v>564_RG_159_1_202324</v>
      </c>
      <c r="AW11250" s="191" t="s">
        <v>93</v>
      </c>
      <c r="AX11250" s="18">
        <v>202324</v>
      </c>
      <c r="AY11250" s="191">
        <v>564</v>
      </c>
      <c r="AZ11250" s="191">
        <v>159</v>
      </c>
      <c r="BA11250" s="191">
        <v>1</v>
      </c>
      <c r="BB11250" s="191">
        <v>0</v>
      </c>
    </row>
    <row r="11251" spans="48:54" x14ac:dyDescent="0.2">
      <c r="AV11251" s="191" t="str">
        <f t="shared" si="179"/>
        <v>564_RON_21_10_202324</v>
      </c>
      <c r="AW11251" s="191" t="s">
        <v>228</v>
      </c>
      <c r="AX11251" s="18">
        <v>202324</v>
      </c>
      <c r="AY11251" s="191">
        <v>564</v>
      </c>
      <c r="AZ11251" s="191">
        <v>21</v>
      </c>
      <c r="BA11251" s="191">
        <v>10</v>
      </c>
      <c r="BB11251" s="191">
        <v>0</v>
      </c>
    </row>
    <row r="11252" spans="48:54" x14ac:dyDescent="0.2">
      <c r="AV11252" s="191" t="str">
        <f t="shared" si="179"/>
        <v>566_RG_159_1_202324</v>
      </c>
      <c r="AW11252" s="191" t="s">
        <v>93</v>
      </c>
      <c r="AX11252" s="18">
        <v>202324</v>
      </c>
      <c r="AY11252" s="191">
        <v>566</v>
      </c>
      <c r="AZ11252" s="191">
        <v>159</v>
      </c>
      <c r="BA11252" s="191">
        <v>1</v>
      </c>
      <c r="BB11252" s="191">
        <v>0</v>
      </c>
    </row>
    <row r="11253" spans="48:54" x14ac:dyDescent="0.2">
      <c r="AV11253" s="191" t="str">
        <f t="shared" si="179"/>
        <v>566_RON_21_10_202324</v>
      </c>
      <c r="AW11253" s="191" t="s">
        <v>228</v>
      </c>
      <c r="AX11253" s="18">
        <v>202324</v>
      </c>
      <c r="AY11253" s="191">
        <v>566</v>
      </c>
      <c r="AZ11253" s="191">
        <v>21</v>
      </c>
      <c r="BA11253" s="191">
        <v>10</v>
      </c>
      <c r="BB11253" s="191">
        <v>0</v>
      </c>
    </row>
    <row r="11254" spans="48:54" x14ac:dyDescent="0.2">
      <c r="AV11254" s="191" t="str">
        <f t="shared" si="179"/>
        <v>568_RG_159_1_202324</v>
      </c>
      <c r="AW11254" s="191" t="s">
        <v>93</v>
      </c>
      <c r="AX11254" s="18">
        <v>202324</v>
      </c>
      <c r="AY11254" s="191">
        <v>568</v>
      </c>
      <c r="AZ11254" s="191">
        <v>159</v>
      </c>
      <c r="BA11254" s="191">
        <v>1</v>
      </c>
      <c r="BB11254" s="191">
        <v>0</v>
      </c>
    </row>
    <row r="11255" spans="48:54" x14ac:dyDescent="0.2">
      <c r="AV11255" s="191" t="str">
        <f t="shared" si="179"/>
        <v>568_RON_21_10_202324</v>
      </c>
      <c r="AW11255" s="191" t="s">
        <v>228</v>
      </c>
      <c r="AX11255" s="18">
        <v>202324</v>
      </c>
      <c r="AY11255" s="191">
        <v>568</v>
      </c>
      <c r="AZ11255" s="191">
        <v>21</v>
      </c>
      <c r="BA11255" s="191">
        <v>10</v>
      </c>
      <c r="BB11255" s="191">
        <v>0</v>
      </c>
    </row>
    <row r="11256" spans="48:54" x14ac:dyDescent="0.2">
      <c r="AV11256" s="191" t="str">
        <f t="shared" si="179"/>
        <v>572_RG_159_1_202324</v>
      </c>
      <c r="AW11256" s="191" t="s">
        <v>93</v>
      </c>
      <c r="AX11256" s="18">
        <v>202324</v>
      </c>
      <c r="AY11256" s="191">
        <v>572</v>
      </c>
      <c r="AZ11256" s="191">
        <v>159</v>
      </c>
      <c r="BA11256" s="191">
        <v>1</v>
      </c>
      <c r="BB11256" s="191">
        <v>0</v>
      </c>
    </row>
    <row r="11257" spans="48:54" x14ac:dyDescent="0.2">
      <c r="AV11257" s="191" t="str">
        <f t="shared" si="179"/>
        <v>572_RON_21_10_202324</v>
      </c>
      <c r="AW11257" s="191" t="s">
        <v>228</v>
      </c>
      <c r="AX11257" s="18">
        <v>202324</v>
      </c>
      <c r="AY11257" s="191">
        <v>572</v>
      </c>
      <c r="AZ11257" s="191">
        <v>21</v>
      </c>
      <c r="BA11257" s="191">
        <v>10</v>
      </c>
      <c r="BB11257" s="191">
        <v>0</v>
      </c>
    </row>
    <row r="11258" spans="48:54" x14ac:dyDescent="0.2">
      <c r="AV11258" s="191" t="str">
        <f t="shared" si="179"/>
        <v>574_RG_159_1_202324</v>
      </c>
      <c r="AW11258" s="191" t="s">
        <v>93</v>
      </c>
      <c r="AX11258" s="18">
        <v>202324</v>
      </c>
      <c r="AY11258" s="191">
        <v>574</v>
      </c>
      <c r="AZ11258" s="191">
        <v>159</v>
      </c>
      <c r="BA11258" s="191">
        <v>1</v>
      </c>
      <c r="BB11258" s="191">
        <v>0</v>
      </c>
    </row>
    <row r="11259" spans="48:54" x14ac:dyDescent="0.2">
      <c r="AV11259" s="191" t="str">
        <f t="shared" si="179"/>
        <v>574_RON_21_10_202324</v>
      </c>
      <c r="AW11259" s="191" t="s">
        <v>228</v>
      </c>
      <c r="AX11259" s="18">
        <v>202324</v>
      </c>
      <c r="AY11259" s="191">
        <v>574</v>
      </c>
      <c r="AZ11259" s="191">
        <v>21</v>
      </c>
      <c r="BA11259" s="191">
        <v>10</v>
      </c>
      <c r="BB11259" s="191">
        <v>0</v>
      </c>
    </row>
    <row r="11260" spans="48:54" x14ac:dyDescent="0.2">
      <c r="AV11260" s="191" t="str">
        <f t="shared" si="179"/>
        <v>576_RG_159_1_202324</v>
      </c>
      <c r="AW11260" s="191" t="s">
        <v>93</v>
      </c>
      <c r="AX11260" s="18">
        <v>202324</v>
      </c>
      <c r="AY11260" s="191">
        <v>576</v>
      </c>
      <c r="AZ11260" s="191">
        <v>159</v>
      </c>
      <c r="BA11260" s="191">
        <v>1</v>
      </c>
      <c r="BB11260" s="191">
        <v>0</v>
      </c>
    </row>
    <row r="11261" spans="48:54" x14ac:dyDescent="0.2">
      <c r="AV11261" s="191" t="str">
        <f t="shared" si="179"/>
        <v>576_RON_21_10_202324</v>
      </c>
      <c r="AW11261" s="191" t="s">
        <v>228</v>
      </c>
      <c r="AX11261" s="18">
        <v>202324</v>
      </c>
      <c r="AY11261" s="191">
        <v>576</v>
      </c>
      <c r="AZ11261" s="191">
        <v>21</v>
      </c>
      <c r="BA11261" s="191">
        <v>10</v>
      </c>
      <c r="BB11261" s="191">
        <v>0</v>
      </c>
    </row>
    <row r="11262" spans="48:54" x14ac:dyDescent="0.2">
      <c r="AV11262" s="191" t="str">
        <f t="shared" si="179"/>
        <v>582_RG_159_1_202324</v>
      </c>
      <c r="AW11262" s="191" t="s">
        <v>93</v>
      </c>
      <c r="AX11262" s="18">
        <v>202324</v>
      </c>
      <c r="AY11262" s="191">
        <v>582</v>
      </c>
      <c r="AZ11262" s="191">
        <v>159</v>
      </c>
      <c r="BA11262" s="191">
        <v>1</v>
      </c>
      <c r="BB11262" s="191">
        <v>0</v>
      </c>
    </row>
    <row r="11263" spans="48:54" x14ac:dyDescent="0.2">
      <c r="AV11263" s="191" t="str">
        <f t="shared" si="179"/>
        <v>582_RON_21_10_202324</v>
      </c>
      <c r="AW11263" s="191" t="s">
        <v>228</v>
      </c>
      <c r="AX11263" s="18">
        <v>202324</v>
      </c>
      <c r="AY11263" s="191">
        <v>582</v>
      </c>
      <c r="AZ11263" s="191">
        <v>21</v>
      </c>
      <c r="BA11263" s="191">
        <v>10</v>
      </c>
      <c r="BB11263" s="191">
        <v>5622</v>
      </c>
    </row>
    <row r="11264" spans="48:54" x14ac:dyDescent="0.2">
      <c r="AV11264" s="191" t="str">
        <f t="shared" si="179"/>
        <v>584_RG_159_1_202324</v>
      </c>
      <c r="AW11264" s="191" t="s">
        <v>93</v>
      </c>
      <c r="AX11264" s="18">
        <v>202324</v>
      </c>
      <c r="AY11264" s="191">
        <v>584</v>
      </c>
      <c r="AZ11264" s="191">
        <v>159</v>
      </c>
      <c r="BA11264" s="191">
        <v>1</v>
      </c>
      <c r="BB11264" s="191">
        <v>0</v>
      </c>
    </row>
    <row r="11265" spans="48:54" x14ac:dyDescent="0.2">
      <c r="AV11265" s="191" t="str">
        <f t="shared" si="179"/>
        <v>584_RON_21_10_202324</v>
      </c>
      <c r="AW11265" s="191" t="s">
        <v>228</v>
      </c>
      <c r="AX11265" s="18">
        <v>202324</v>
      </c>
      <c r="AY11265" s="191">
        <v>584</v>
      </c>
      <c r="AZ11265" s="191">
        <v>21</v>
      </c>
      <c r="BA11265" s="191">
        <v>10</v>
      </c>
      <c r="BB11265" s="191">
        <v>7457</v>
      </c>
    </row>
    <row r="11266" spans="48:54" x14ac:dyDescent="0.2">
      <c r="AV11266" s="191" t="str">
        <f t="shared" si="179"/>
        <v>586_RG_159_1_202324</v>
      </c>
      <c r="AW11266" s="191" t="s">
        <v>93</v>
      </c>
      <c r="AX11266" s="18">
        <v>202324</v>
      </c>
      <c r="AY11266" s="191">
        <v>586</v>
      </c>
      <c r="AZ11266" s="191">
        <v>159</v>
      </c>
      <c r="BA11266" s="191">
        <v>1</v>
      </c>
      <c r="BB11266" s="191">
        <v>0</v>
      </c>
    </row>
    <row r="11267" spans="48:54" x14ac:dyDescent="0.2">
      <c r="AV11267" s="191" t="str">
        <f t="shared" si="179"/>
        <v>586_RON_21_10_202324</v>
      </c>
      <c r="AW11267" s="191" t="s">
        <v>228</v>
      </c>
      <c r="AX11267" s="18">
        <v>202324</v>
      </c>
      <c r="AY11267" s="191">
        <v>586</v>
      </c>
      <c r="AZ11267" s="191">
        <v>21</v>
      </c>
      <c r="BA11267" s="191">
        <v>10</v>
      </c>
      <c r="BB11267" s="191">
        <v>7185.7370000000001</v>
      </c>
    </row>
    <row r="11268" spans="48:54" x14ac:dyDescent="0.2">
      <c r="AV11268" s="191" t="str">
        <f t="shared" ref="AV11268:AV11331" si="180">AY11268&amp;"_"&amp;AW11268&amp;"_"&amp;AZ11268&amp;"_"&amp;BA11268&amp;"_"&amp;AX11268</f>
        <v>512_RG_161_1_202324</v>
      </c>
      <c r="AW11268" s="191" t="s">
        <v>93</v>
      </c>
      <c r="AX11268" s="18">
        <v>202324</v>
      </c>
      <c r="AY11268" s="191">
        <v>512</v>
      </c>
      <c r="AZ11268" s="191">
        <v>161</v>
      </c>
      <c r="BA11268" s="191">
        <v>1</v>
      </c>
      <c r="BB11268" s="191">
        <v>0</v>
      </c>
    </row>
    <row r="11269" spans="48:54" x14ac:dyDescent="0.2">
      <c r="AV11269" s="191" t="str">
        <f t="shared" si="180"/>
        <v>512_RON_30_10_202324</v>
      </c>
      <c r="AW11269" s="191" t="s">
        <v>228</v>
      </c>
      <c r="AX11269" s="18">
        <v>202324</v>
      </c>
      <c r="AY11269" s="191">
        <v>512</v>
      </c>
      <c r="AZ11269" s="191">
        <v>30</v>
      </c>
      <c r="BA11269" s="191">
        <v>10</v>
      </c>
      <c r="BB11269" s="191">
        <v>0</v>
      </c>
    </row>
    <row r="11270" spans="48:54" x14ac:dyDescent="0.2">
      <c r="AV11270" s="191" t="str">
        <f t="shared" si="180"/>
        <v>514_RG_161_1_202324</v>
      </c>
      <c r="AW11270" s="191" t="s">
        <v>93</v>
      </c>
      <c r="AX11270" s="18">
        <v>202324</v>
      </c>
      <c r="AY11270" s="191">
        <v>514</v>
      </c>
      <c r="AZ11270" s="191">
        <v>161</v>
      </c>
      <c r="BA11270" s="191">
        <v>1</v>
      </c>
      <c r="BB11270" s="191">
        <v>0</v>
      </c>
    </row>
    <row r="11271" spans="48:54" x14ac:dyDescent="0.2">
      <c r="AV11271" s="191" t="str">
        <f t="shared" si="180"/>
        <v>514_RON_30_10_202324</v>
      </c>
      <c r="AW11271" s="191" t="s">
        <v>228</v>
      </c>
      <c r="AX11271" s="18">
        <v>202324</v>
      </c>
      <c r="AY11271" s="191">
        <v>514</v>
      </c>
      <c r="AZ11271" s="191">
        <v>30</v>
      </c>
      <c r="BA11271" s="191">
        <v>10</v>
      </c>
      <c r="BB11271" s="191">
        <v>0</v>
      </c>
    </row>
    <row r="11272" spans="48:54" x14ac:dyDescent="0.2">
      <c r="AV11272" s="191" t="str">
        <f t="shared" si="180"/>
        <v>516_RG_161_1_202324</v>
      </c>
      <c r="AW11272" s="191" t="s">
        <v>93</v>
      </c>
      <c r="AX11272" s="18">
        <v>202324</v>
      </c>
      <c r="AY11272" s="191">
        <v>516</v>
      </c>
      <c r="AZ11272" s="191">
        <v>161</v>
      </c>
      <c r="BA11272" s="191">
        <v>1</v>
      </c>
      <c r="BB11272" s="191">
        <v>-117.76900000000001</v>
      </c>
    </row>
    <row r="11273" spans="48:54" x14ac:dyDescent="0.2">
      <c r="AV11273" s="191" t="str">
        <f t="shared" si="180"/>
        <v>516_RON_30_10_202324</v>
      </c>
      <c r="AW11273" s="191" t="s">
        <v>228</v>
      </c>
      <c r="AX11273" s="18">
        <v>202324</v>
      </c>
      <c r="AY11273" s="191">
        <v>516</v>
      </c>
      <c r="AZ11273" s="191">
        <v>30</v>
      </c>
      <c r="BA11273" s="191">
        <v>10</v>
      </c>
      <c r="BB11273" s="191">
        <v>0</v>
      </c>
    </row>
    <row r="11274" spans="48:54" x14ac:dyDescent="0.2">
      <c r="AV11274" s="191" t="str">
        <f t="shared" si="180"/>
        <v>518_RG_161_1_202324</v>
      </c>
      <c r="AW11274" s="191" t="s">
        <v>93</v>
      </c>
      <c r="AX11274" s="18">
        <v>202324</v>
      </c>
      <c r="AY11274" s="191">
        <v>518</v>
      </c>
      <c r="AZ11274" s="191">
        <v>161</v>
      </c>
      <c r="BA11274" s="191">
        <v>1</v>
      </c>
      <c r="BB11274" s="191">
        <v>0</v>
      </c>
    </row>
    <row r="11275" spans="48:54" x14ac:dyDescent="0.2">
      <c r="AV11275" s="191" t="str">
        <f t="shared" si="180"/>
        <v>518_RON_30_10_202324</v>
      </c>
      <c r="AW11275" s="191" t="s">
        <v>228</v>
      </c>
      <c r="AX11275" s="18">
        <v>202324</v>
      </c>
      <c r="AY11275" s="191">
        <v>518</v>
      </c>
      <c r="AZ11275" s="191">
        <v>30</v>
      </c>
      <c r="BA11275" s="191">
        <v>10</v>
      </c>
      <c r="BB11275" s="191">
        <v>0</v>
      </c>
    </row>
    <row r="11276" spans="48:54" x14ac:dyDescent="0.2">
      <c r="AV11276" s="191" t="str">
        <f t="shared" si="180"/>
        <v>520_RG_161_1_202324</v>
      </c>
      <c r="AW11276" s="191" t="s">
        <v>93</v>
      </c>
      <c r="AX11276" s="18">
        <v>202324</v>
      </c>
      <c r="AY11276" s="191">
        <v>520</v>
      </c>
      <c r="AZ11276" s="191">
        <v>161</v>
      </c>
      <c r="BA11276" s="191">
        <v>1</v>
      </c>
      <c r="BB11276" s="191">
        <v>0</v>
      </c>
    </row>
    <row r="11277" spans="48:54" x14ac:dyDescent="0.2">
      <c r="AV11277" s="191" t="str">
        <f t="shared" si="180"/>
        <v>520_RON_30_10_202324</v>
      </c>
      <c r="AW11277" s="191" t="s">
        <v>228</v>
      </c>
      <c r="AX11277" s="18">
        <v>202324</v>
      </c>
      <c r="AY11277" s="191">
        <v>520</v>
      </c>
      <c r="AZ11277" s="191">
        <v>30</v>
      </c>
      <c r="BA11277" s="191">
        <v>10</v>
      </c>
      <c r="BB11277" s="191">
        <v>0</v>
      </c>
    </row>
    <row r="11278" spans="48:54" x14ac:dyDescent="0.2">
      <c r="AV11278" s="191" t="str">
        <f t="shared" si="180"/>
        <v>522_RG_161_1_202324</v>
      </c>
      <c r="AW11278" s="191" t="s">
        <v>93</v>
      </c>
      <c r="AX11278" s="18">
        <v>202324</v>
      </c>
      <c r="AY11278" s="191">
        <v>522</v>
      </c>
      <c r="AZ11278" s="191">
        <v>161</v>
      </c>
      <c r="BA11278" s="191">
        <v>1</v>
      </c>
      <c r="BB11278" s="191">
        <v>0</v>
      </c>
    </row>
    <row r="11279" spans="48:54" x14ac:dyDescent="0.2">
      <c r="AV11279" s="191" t="str">
        <f t="shared" si="180"/>
        <v>522_RON_30_10_202324</v>
      </c>
      <c r="AW11279" s="191" t="s">
        <v>228</v>
      </c>
      <c r="AX11279" s="18">
        <v>202324</v>
      </c>
      <c r="AY11279" s="191">
        <v>522</v>
      </c>
      <c r="AZ11279" s="191">
        <v>30</v>
      </c>
      <c r="BA11279" s="191">
        <v>10</v>
      </c>
      <c r="BB11279" s="191">
        <v>0</v>
      </c>
    </row>
    <row r="11280" spans="48:54" x14ac:dyDescent="0.2">
      <c r="AV11280" s="191" t="str">
        <f t="shared" si="180"/>
        <v>524_RG_161_1_202324</v>
      </c>
      <c r="AW11280" s="191" t="s">
        <v>93</v>
      </c>
      <c r="AX11280" s="18">
        <v>202324</v>
      </c>
      <c r="AY11280" s="191">
        <v>524</v>
      </c>
      <c r="AZ11280" s="191">
        <v>161</v>
      </c>
      <c r="BA11280" s="191">
        <v>1</v>
      </c>
      <c r="BB11280" s="191">
        <v>0</v>
      </c>
    </row>
    <row r="11281" spans="48:54" x14ac:dyDescent="0.2">
      <c r="AV11281" s="191" t="str">
        <f t="shared" si="180"/>
        <v>524_RON_30_10_202324</v>
      </c>
      <c r="AW11281" s="191" t="s">
        <v>228</v>
      </c>
      <c r="AX11281" s="18">
        <v>202324</v>
      </c>
      <c r="AY11281" s="191">
        <v>524</v>
      </c>
      <c r="AZ11281" s="191">
        <v>30</v>
      </c>
      <c r="BA11281" s="191">
        <v>10</v>
      </c>
      <c r="BB11281" s="191">
        <v>0</v>
      </c>
    </row>
    <row r="11282" spans="48:54" x14ac:dyDescent="0.2">
      <c r="AV11282" s="191" t="str">
        <f t="shared" si="180"/>
        <v>526_RG_161_1_202324</v>
      </c>
      <c r="AW11282" s="191" t="s">
        <v>93</v>
      </c>
      <c r="AX11282" s="18">
        <v>202324</v>
      </c>
      <c r="AY11282" s="191">
        <v>526</v>
      </c>
      <c r="AZ11282" s="191">
        <v>161</v>
      </c>
      <c r="BA11282" s="191">
        <v>1</v>
      </c>
      <c r="BB11282" s="191">
        <v>0</v>
      </c>
    </row>
    <row r="11283" spans="48:54" x14ac:dyDescent="0.2">
      <c r="AV11283" s="191" t="str">
        <f t="shared" si="180"/>
        <v>526_RON_30_10_202324</v>
      </c>
      <c r="AW11283" s="191" t="s">
        <v>228</v>
      </c>
      <c r="AX11283" s="18">
        <v>202324</v>
      </c>
      <c r="AY11283" s="191">
        <v>526</v>
      </c>
      <c r="AZ11283" s="191">
        <v>30</v>
      </c>
      <c r="BA11283" s="191">
        <v>10</v>
      </c>
      <c r="BB11283" s="191">
        <v>0</v>
      </c>
    </row>
    <row r="11284" spans="48:54" x14ac:dyDescent="0.2">
      <c r="AV11284" s="191" t="str">
        <f t="shared" si="180"/>
        <v>528_RG_161_1_202324</v>
      </c>
      <c r="AW11284" s="191" t="s">
        <v>93</v>
      </c>
      <c r="AX11284" s="18">
        <v>202324</v>
      </c>
      <c r="AY11284" s="191">
        <v>528</v>
      </c>
      <c r="AZ11284" s="191">
        <v>161</v>
      </c>
      <c r="BA11284" s="191">
        <v>1</v>
      </c>
      <c r="BB11284" s="191">
        <v>0</v>
      </c>
    </row>
    <row r="11285" spans="48:54" x14ac:dyDescent="0.2">
      <c r="AV11285" s="191" t="str">
        <f t="shared" si="180"/>
        <v>528_RON_30_10_202324</v>
      </c>
      <c r="AW11285" s="191" t="s">
        <v>228</v>
      </c>
      <c r="AX11285" s="18">
        <v>202324</v>
      </c>
      <c r="AY11285" s="191">
        <v>528</v>
      </c>
      <c r="AZ11285" s="191">
        <v>30</v>
      </c>
      <c r="BA11285" s="191">
        <v>10</v>
      </c>
      <c r="BB11285" s="191">
        <v>0</v>
      </c>
    </row>
    <row r="11286" spans="48:54" x14ac:dyDescent="0.2">
      <c r="AV11286" s="191" t="str">
        <f t="shared" si="180"/>
        <v>530_RG_161_1_202324</v>
      </c>
      <c r="AW11286" s="191" t="s">
        <v>93</v>
      </c>
      <c r="AX11286" s="18">
        <v>202324</v>
      </c>
      <c r="AY11286" s="191">
        <v>530</v>
      </c>
      <c r="AZ11286" s="191">
        <v>161</v>
      </c>
      <c r="BA11286" s="191">
        <v>1</v>
      </c>
      <c r="BB11286" s="191">
        <v>0</v>
      </c>
    </row>
    <row r="11287" spans="48:54" x14ac:dyDescent="0.2">
      <c r="AV11287" s="191" t="str">
        <f t="shared" si="180"/>
        <v>530_RON_30_10_202324</v>
      </c>
      <c r="AW11287" s="191" t="s">
        <v>228</v>
      </c>
      <c r="AX11287" s="18">
        <v>202324</v>
      </c>
      <c r="AY11287" s="191">
        <v>530</v>
      </c>
      <c r="AZ11287" s="191">
        <v>30</v>
      </c>
      <c r="BA11287" s="191">
        <v>10</v>
      </c>
      <c r="BB11287" s="191">
        <v>0</v>
      </c>
    </row>
    <row r="11288" spans="48:54" x14ac:dyDescent="0.2">
      <c r="AV11288" s="191" t="str">
        <f t="shared" si="180"/>
        <v>532_RG_161_1_202324</v>
      </c>
      <c r="AW11288" s="191" t="s">
        <v>93</v>
      </c>
      <c r="AX11288" s="18">
        <v>202324</v>
      </c>
      <c r="AY11288" s="191">
        <v>532</v>
      </c>
      <c r="AZ11288" s="191">
        <v>161</v>
      </c>
      <c r="BA11288" s="191">
        <v>1</v>
      </c>
      <c r="BB11288" s="191">
        <v>-2870.2469999999998</v>
      </c>
    </row>
    <row r="11289" spans="48:54" x14ac:dyDescent="0.2">
      <c r="AV11289" s="191" t="str">
        <f t="shared" si="180"/>
        <v>532_RON_30_10_202324</v>
      </c>
      <c r="AW11289" s="191" t="s">
        <v>228</v>
      </c>
      <c r="AX11289" s="18">
        <v>202324</v>
      </c>
      <c r="AY11289" s="191">
        <v>532</v>
      </c>
      <c r="AZ11289" s="191">
        <v>30</v>
      </c>
      <c r="BA11289" s="191">
        <v>10</v>
      </c>
      <c r="BB11289" s="191">
        <v>0</v>
      </c>
    </row>
    <row r="11290" spans="48:54" x14ac:dyDescent="0.2">
      <c r="AV11290" s="191" t="str">
        <f t="shared" si="180"/>
        <v>534_RG_161_1_202324</v>
      </c>
      <c r="AW11290" s="191" t="s">
        <v>93</v>
      </c>
      <c r="AX11290" s="18">
        <v>202324</v>
      </c>
      <c r="AY11290" s="191">
        <v>534</v>
      </c>
      <c r="AZ11290" s="191">
        <v>161</v>
      </c>
      <c r="BA11290" s="191">
        <v>1</v>
      </c>
      <c r="BB11290" s="191">
        <v>-402.32024000000001</v>
      </c>
    </row>
    <row r="11291" spans="48:54" x14ac:dyDescent="0.2">
      <c r="AV11291" s="191" t="str">
        <f t="shared" si="180"/>
        <v>534_RON_30_10_202324</v>
      </c>
      <c r="AW11291" s="191" t="s">
        <v>228</v>
      </c>
      <c r="AX11291" s="18">
        <v>202324</v>
      </c>
      <c r="AY11291" s="191">
        <v>534</v>
      </c>
      <c r="AZ11291" s="191">
        <v>30</v>
      </c>
      <c r="BA11291" s="191">
        <v>10</v>
      </c>
      <c r="BB11291" s="191">
        <v>0</v>
      </c>
    </row>
    <row r="11292" spans="48:54" x14ac:dyDescent="0.2">
      <c r="AV11292" s="191" t="str">
        <f t="shared" si="180"/>
        <v>536_RG_161_1_202324</v>
      </c>
      <c r="AW11292" s="191" t="s">
        <v>93</v>
      </c>
      <c r="AX11292" s="18">
        <v>202324</v>
      </c>
      <c r="AY11292" s="191">
        <v>536</v>
      </c>
      <c r="AZ11292" s="191">
        <v>161</v>
      </c>
      <c r="BA11292" s="191">
        <v>1</v>
      </c>
      <c r="BB11292" s="191">
        <v>0</v>
      </c>
    </row>
    <row r="11293" spans="48:54" x14ac:dyDescent="0.2">
      <c r="AV11293" s="191" t="str">
        <f t="shared" si="180"/>
        <v>536_RON_30_10_202324</v>
      </c>
      <c r="AW11293" s="191" t="s">
        <v>228</v>
      </c>
      <c r="AX11293" s="18">
        <v>202324</v>
      </c>
      <c r="AY11293" s="191">
        <v>536</v>
      </c>
      <c r="AZ11293" s="191">
        <v>30</v>
      </c>
      <c r="BA11293" s="191">
        <v>10</v>
      </c>
      <c r="BB11293" s="191">
        <v>0</v>
      </c>
    </row>
    <row r="11294" spans="48:54" x14ac:dyDescent="0.2">
      <c r="AV11294" s="191" t="str">
        <f t="shared" si="180"/>
        <v>538_RG_161_1_202324</v>
      </c>
      <c r="AW11294" s="191" t="s">
        <v>93</v>
      </c>
      <c r="AX11294" s="18">
        <v>202324</v>
      </c>
      <c r="AY11294" s="191">
        <v>538</v>
      </c>
      <c r="AZ11294" s="191">
        <v>161</v>
      </c>
      <c r="BA11294" s="191">
        <v>1</v>
      </c>
      <c r="BB11294" s="191">
        <v>0</v>
      </c>
    </row>
    <row r="11295" spans="48:54" x14ac:dyDescent="0.2">
      <c r="AV11295" s="191" t="str">
        <f t="shared" si="180"/>
        <v>538_RON_30_10_202324</v>
      </c>
      <c r="AW11295" s="191" t="s">
        <v>228</v>
      </c>
      <c r="AX11295" s="18">
        <v>202324</v>
      </c>
      <c r="AY11295" s="191">
        <v>538</v>
      </c>
      <c r="AZ11295" s="191">
        <v>30</v>
      </c>
      <c r="BA11295" s="191">
        <v>10</v>
      </c>
      <c r="BB11295" s="191">
        <v>0</v>
      </c>
    </row>
    <row r="11296" spans="48:54" x14ac:dyDescent="0.2">
      <c r="AV11296" s="191" t="str">
        <f t="shared" si="180"/>
        <v>540_RG_161_1_202324</v>
      </c>
      <c r="AW11296" s="191" t="s">
        <v>93</v>
      </c>
      <c r="AX11296" s="18">
        <v>202324</v>
      </c>
      <c r="AY11296" s="191">
        <v>540</v>
      </c>
      <c r="AZ11296" s="191">
        <v>161</v>
      </c>
      <c r="BA11296" s="191">
        <v>1</v>
      </c>
      <c r="BB11296" s="191">
        <v>-1298.604</v>
      </c>
    </row>
    <row r="11297" spans="48:54" x14ac:dyDescent="0.2">
      <c r="AV11297" s="191" t="str">
        <f t="shared" si="180"/>
        <v>540_RON_30_10_202324</v>
      </c>
      <c r="AW11297" s="191" t="s">
        <v>228</v>
      </c>
      <c r="AX11297" s="18">
        <v>202324</v>
      </c>
      <c r="AY11297" s="191">
        <v>540</v>
      </c>
      <c r="AZ11297" s="191">
        <v>30</v>
      </c>
      <c r="BA11297" s="191">
        <v>10</v>
      </c>
      <c r="BB11297" s="191">
        <v>0</v>
      </c>
    </row>
    <row r="11298" spans="48:54" x14ac:dyDescent="0.2">
      <c r="AV11298" s="191" t="str">
        <f t="shared" si="180"/>
        <v>542_RG_161_1_202324</v>
      </c>
      <c r="AW11298" s="191" t="s">
        <v>93</v>
      </c>
      <c r="AX11298" s="18">
        <v>202324</v>
      </c>
      <c r="AY11298" s="191">
        <v>542</v>
      </c>
      <c r="AZ11298" s="191">
        <v>161</v>
      </c>
      <c r="BA11298" s="191">
        <v>1</v>
      </c>
      <c r="BB11298" s="191">
        <v>-193.29</v>
      </c>
    </row>
    <row r="11299" spans="48:54" x14ac:dyDescent="0.2">
      <c r="AV11299" s="191" t="str">
        <f t="shared" si="180"/>
        <v>542_RON_30_10_202324</v>
      </c>
      <c r="AW11299" s="191" t="s">
        <v>228</v>
      </c>
      <c r="AX11299" s="18">
        <v>202324</v>
      </c>
      <c r="AY11299" s="191">
        <v>542</v>
      </c>
      <c r="AZ11299" s="191">
        <v>30</v>
      </c>
      <c r="BA11299" s="191">
        <v>10</v>
      </c>
      <c r="BB11299" s="191">
        <v>0</v>
      </c>
    </row>
    <row r="11300" spans="48:54" x14ac:dyDescent="0.2">
      <c r="AV11300" s="191" t="str">
        <f t="shared" si="180"/>
        <v>544_RG_161_1_202324</v>
      </c>
      <c r="AW11300" s="191" t="s">
        <v>93</v>
      </c>
      <c r="AX11300" s="18">
        <v>202324</v>
      </c>
      <c r="AY11300" s="191">
        <v>544</v>
      </c>
      <c r="AZ11300" s="191">
        <v>161</v>
      </c>
      <c r="BA11300" s="191">
        <v>1</v>
      </c>
      <c r="BB11300" s="191">
        <v>-1065.7690000000002</v>
      </c>
    </row>
    <row r="11301" spans="48:54" x14ac:dyDescent="0.2">
      <c r="AV11301" s="191" t="str">
        <f t="shared" si="180"/>
        <v>544_RON_30_10_202324</v>
      </c>
      <c r="AW11301" s="191" t="s">
        <v>228</v>
      </c>
      <c r="AX11301" s="18">
        <v>202324</v>
      </c>
      <c r="AY11301" s="191">
        <v>544</v>
      </c>
      <c r="AZ11301" s="191">
        <v>30</v>
      </c>
      <c r="BA11301" s="191">
        <v>10</v>
      </c>
      <c r="BB11301" s="191">
        <v>0</v>
      </c>
    </row>
    <row r="11302" spans="48:54" x14ac:dyDescent="0.2">
      <c r="AV11302" s="191" t="str">
        <f t="shared" si="180"/>
        <v>545_RG_161_1_202324</v>
      </c>
      <c r="AW11302" s="191" t="s">
        <v>93</v>
      </c>
      <c r="AX11302" s="18">
        <v>202324</v>
      </c>
      <c r="AY11302" s="191">
        <v>545</v>
      </c>
      <c r="AZ11302" s="191">
        <v>161</v>
      </c>
      <c r="BA11302" s="191">
        <v>1</v>
      </c>
      <c r="BB11302" s="191">
        <v>0</v>
      </c>
    </row>
    <row r="11303" spans="48:54" x14ac:dyDescent="0.2">
      <c r="AV11303" s="191" t="str">
        <f t="shared" si="180"/>
        <v>545_RON_30_10_202324</v>
      </c>
      <c r="AW11303" s="191" t="s">
        <v>228</v>
      </c>
      <c r="AX11303" s="18">
        <v>202324</v>
      </c>
      <c r="AY11303" s="191">
        <v>545</v>
      </c>
      <c r="AZ11303" s="191">
        <v>30</v>
      </c>
      <c r="BA11303" s="191">
        <v>10</v>
      </c>
      <c r="BB11303" s="191">
        <v>0</v>
      </c>
    </row>
    <row r="11304" spans="48:54" x14ac:dyDescent="0.2">
      <c r="AV11304" s="191" t="str">
        <f t="shared" si="180"/>
        <v>546_RG_161_1_202324</v>
      </c>
      <c r="AW11304" s="191" t="s">
        <v>93</v>
      </c>
      <c r="AX11304" s="18">
        <v>202324</v>
      </c>
      <c r="AY11304" s="191">
        <v>546</v>
      </c>
      <c r="AZ11304" s="191">
        <v>161</v>
      </c>
      <c r="BA11304" s="191">
        <v>1</v>
      </c>
      <c r="BB11304" s="191">
        <v>-191.71700000000001</v>
      </c>
    </row>
    <row r="11305" spans="48:54" x14ac:dyDescent="0.2">
      <c r="AV11305" s="191" t="str">
        <f t="shared" si="180"/>
        <v>546_RON_30_10_202324</v>
      </c>
      <c r="AW11305" s="191" t="s">
        <v>228</v>
      </c>
      <c r="AX11305" s="18">
        <v>202324</v>
      </c>
      <c r="AY11305" s="191">
        <v>546</v>
      </c>
      <c r="AZ11305" s="191">
        <v>30</v>
      </c>
      <c r="BA11305" s="191">
        <v>10</v>
      </c>
      <c r="BB11305" s="191">
        <v>0</v>
      </c>
    </row>
    <row r="11306" spans="48:54" x14ac:dyDescent="0.2">
      <c r="AV11306" s="191" t="str">
        <f t="shared" si="180"/>
        <v>548_RG_161_1_202324</v>
      </c>
      <c r="AW11306" s="191" t="s">
        <v>93</v>
      </c>
      <c r="AX11306" s="18">
        <v>202324</v>
      </c>
      <c r="AY11306" s="191">
        <v>548</v>
      </c>
      <c r="AZ11306" s="191">
        <v>161</v>
      </c>
      <c r="BA11306" s="191">
        <v>1</v>
      </c>
      <c r="BB11306" s="191">
        <v>-448.87699999999995</v>
      </c>
    </row>
    <row r="11307" spans="48:54" x14ac:dyDescent="0.2">
      <c r="AV11307" s="191" t="str">
        <f t="shared" si="180"/>
        <v>548_RON_30_10_202324</v>
      </c>
      <c r="AW11307" s="191" t="s">
        <v>228</v>
      </c>
      <c r="AX11307" s="18">
        <v>202324</v>
      </c>
      <c r="AY11307" s="191">
        <v>548</v>
      </c>
      <c r="AZ11307" s="191">
        <v>30</v>
      </c>
      <c r="BA11307" s="191">
        <v>10</v>
      </c>
      <c r="BB11307" s="191">
        <v>0</v>
      </c>
    </row>
    <row r="11308" spans="48:54" x14ac:dyDescent="0.2">
      <c r="AV11308" s="191" t="str">
        <f t="shared" si="180"/>
        <v>550_RG_161_1_202324</v>
      </c>
      <c r="AW11308" s="191" t="s">
        <v>93</v>
      </c>
      <c r="AX11308" s="18">
        <v>202324</v>
      </c>
      <c r="AY11308" s="191">
        <v>550</v>
      </c>
      <c r="AZ11308" s="191">
        <v>161</v>
      </c>
      <c r="BA11308" s="191">
        <v>1</v>
      </c>
      <c r="BB11308" s="191">
        <v>-618.83500000000004</v>
      </c>
    </row>
    <row r="11309" spans="48:54" x14ac:dyDescent="0.2">
      <c r="AV11309" s="191" t="str">
        <f t="shared" si="180"/>
        <v>550_RON_30_10_202324</v>
      </c>
      <c r="AW11309" s="191" t="s">
        <v>228</v>
      </c>
      <c r="AX11309" s="18">
        <v>202324</v>
      </c>
      <c r="AY11309" s="191">
        <v>550</v>
      </c>
      <c r="AZ11309" s="191">
        <v>30</v>
      </c>
      <c r="BA11309" s="191">
        <v>10</v>
      </c>
      <c r="BB11309" s="191">
        <v>0</v>
      </c>
    </row>
    <row r="11310" spans="48:54" x14ac:dyDescent="0.2">
      <c r="AV11310" s="191" t="str">
        <f t="shared" si="180"/>
        <v>552_RG_161_1_202324</v>
      </c>
      <c r="AW11310" s="191" t="s">
        <v>93</v>
      </c>
      <c r="AX11310" s="18">
        <v>202324</v>
      </c>
      <c r="AY11310" s="191">
        <v>552</v>
      </c>
      <c r="AZ11310" s="191">
        <v>161</v>
      </c>
      <c r="BA11310" s="191">
        <v>1</v>
      </c>
      <c r="BB11310" s="191">
        <v>-610.28399999999999</v>
      </c>
    </row>
    <row r="11311" spans="48:54" x14ac:dyDescent="0.2">
      <c r="AV11311" s="191" t="str">
        <f t="shared" si="180"/>
        <v>552_RON_30_10_202324</v>
      </c>
      <c r="AW11311" s="191" t="s">
        <v>228</v>
      </c>
      <c r="AX11311" s="18">
        <v>202324</v>
      </c>
      <c r="AY11311" s="191">
        <v>552</v>
      </c>
      <c r="AZ11311" s="191">
        <v>30</v>
      </c>
      <c r="BA11311" s="191">
        <v>10</v>
      </c>
      <c r="BB11311" s="191">
        <v>0</v>
      </c>
    </row>
    <row r="11312" spans="48:54" x14ac:dyDescent="0.2">
      <c r="AV11312" s="191" t="str">
        <f t="shared" si="180"/>
        <v>562_RG_161_1_202324</v>
      </c>
      <c r="AW11312" s="191" t="s">
        <v>93</v>
      </c>
      <c r="AX11312" s="18">
        <v>202324</v>
      </c>
      <c r="AY11312" s="191">
        <v>562</v>
      </c>
      <c r="AZ11312" s="191">
        <v>161</v>
      </c>
      <c r="BA11312" s="191">
        <v>1</v>
      </c>
      <c r="BB11312" s="191">
        <v>0</v>
      </c>
    </row>
    <row r="11313" spans="48:54" x14ac:dyDescent="0.2">
      <c r="AV11313" s="191" t="str">
        <f t="shared" si="180"/>
        <v>562_RON_30_10_202324</v>
      </c>
      <c r="AW11313" s="191" t="s">
        <v>228</v>
      </c>
      <c r="AX11313" s="18">
        <v>202324</v>
      </c>
      <c r="AY11313" s="191">
        <v>562</v>
      </c>
      <c r="AZ11313" s="191">
        <v>30</v>
      </c>
      <c r="BA11313" s="191">
        <v>10</v>
      </c>
      <c r="BB11313" s="191">
        <v>0</v>
      </c>
    </row>
    <row r="11314" spans="48:54" x14ac:dyDescent="0.2">
      <c r="AV11314" s="191" t="str">
        <f t="shared" si="180"/>
        <v>564_RG_161_1_202324</v>
      </c>
      <c r="AW11314" s="191" t="s">
        <v>93</v>
      </c>
      <c r="AX11314" s="18">
        <v>202324</v>
      </c>
      <c r="AY11314" s="191">
        <v>564</v>
      </c>
      <c r="AZ11314" s="191">
        <v>161</v>
      </c>
      <c r="BA11314" s="191">
        <v>1</v>
      </c>
      <c r="BB11314" s="191">
        <v>0</v>
      </c>
    </row>
    <row r="11315" spans="48:54" x14ac:dyDescent="0.2">
      <c r="AV11315" s="191" t="str">
        <f t="shared" si="180"/>
        <v>564_RON_30_10_202324</v>
      </c>
      <c r="AW11315" s="191" t="s">
        <v>228</v>
      </c>
      <c r="AX11315" s="18">
        <v>202324</v>
      </c>
      <c r="AY11315" s="191">
        <v>564</v>
      </c>
      <c r="AZ11315" s="191">
        <v>30</v>
      </c>
      <c r="BA11315" s="191">
        <v>10</v>
      </c>
      <c r="BB11315" s="191">
        <v>0</v>
      </c>
    </row>
    <row r="11316" spans="48:54" x14ac:dyDescent="0.2">
      <c r="AV11316" s="191" t="str">
        <f t="shared" si="180"/>
        <v>566_RG_161_1_202324</v>
      </c>
      <c r="AW11316" s="191" t="s">
        <v>93</v>
      </c>
      <c r="AX11316" s="18">
        <v>202324</v>
      </c>
      <c r="AY11316" s="191">
        <v>566</v>
      </c>
      <c r="AZ11316" s="191">
        <v>161</v>
      </c>
      <c r="BA11316" s="191">
        <v>1</v>
      </c>
      <c r="BB11316" s="191">
        <v>0</v>
      </c>
    </row>
    <row r="11317" spans="48:54" x14ac:dyDescent="0.2">
      <c r="AV11317" s="191" t="str">
        <f t="shared" si="180"/>
        <v>566_RON_30_10_202324</v>
      </c>
      <c r="AW11317" s="191" t="s">
        <v>228</v>
      </c>
      <c r="AX11317" s="18">
        <v>202324</v>
      </c>
      <c r="AY11317" s="191">
        <v>566</v>
      </c>
      <c r="AZ11317" s="191">
        <v>30</v>
      </c>
      <c r="BA11317" s="191">
        <v>10</v>
      </c>
      <c r="BB11317" s="191">
        <v>0</v>
      </c>
    </row>
    <row r="11318" spans="48:54" x14ac:dyDescent="0.2">
      <c r="AV11318" s="191" t="str">
        <f t="shared" si="180"/>
        <v>568_RG_161_1_202324</v>
      </c>
      <c r="AW11318" s="191" t="s">
        <v>93</v>
      </c>
      <c r="AX11318" s="18">
        <v>202324</v>
      </c>
      <c r="AY11318" s="191">
        <v>568</v>
      </c>
      <c r="AZ11318" s="191">
        <v>161</v>
      </c>
      <c r="BA11318" s="191">
        <v>1</v>
      </c>
      <c r="BB11318" s="191">
        <v>0</v>
      </c>
    </row>
    <row r="11319" spans="48:54" x14ac:dyDescent="0.2">
      <c r="AV11319" s="191" t="str">
        <f t="shared" si="180"/>
        <v>568_RON_30_10_202324</v>
      </c>
      <c r="AW11319" s="191" t="s">
        <v>228</v>
      </c>
      <c r="AX11319" s="18">
        <v>202324</v>
      </c>
      <c r="AY11319" s="191">
        <v>568</v>
      </c>
      <c r="AZ11319" s="191">
        <v>30</v>
      </c>
      <c r="BA11319" s="191">
        <v>10</v>
      </c>
      <c r="BB11319" s="191">
        <v>0</v>
      </c>
    </row>
    <row r="11320" spans="48:54" x14ac:dyDescent="0.2">
      <c r="AV11320" s="191" t="str">
        <f t="shared" si="180"/>
        <v>572_RG_161_1_202324</v>
      </c>
      <c r="AW11320" s="191" t="s">
        <v>93</v>
      </c>
      <c r="AX11320" s="18">
        <v>202324</v>
      </c>
      <c r="AY11320" s="191">
        <v>572</v>
      </c>
      <c r="AZ11320" s="191">
        <v>161</v>
      </c>
      <c r="BA11320" s="191">
        <v>1</v>
      </c>
      <c r="BB11320" s="191">
        <v>0</v>
      </c>
    </row>
    <row r="11321" spans="48:54" x14ac:dyDescent="0.2">
      <c r="AV11321" s="191" t="str">
        <f t="shared" si="180"/>
        <v>572_RON_30_10_202324</v>
      </c>
      <c r="AW11321" s="191" t="s">
        <v>228</v>
      </c>
      <c r="AX11321" s="18">
        <v>202324</v>
      </c>
      <c r="AY11321" s="191">
        <v>572</v>
      </c>
      <c r="AZ11321" s="191">
        <v>30</v>
      </c>
      <c r="BA11321" s="191">
        <v>10</v>
      </c>
      <c r="BB11321" s="191">
        <v>0</v>
      </c>
    </row>
    <row r="11322" spans="48:54" x14ac:dyDescent="0.2">
      <c r="AV11322" s="191" t="str">
        <f t="shared" si="180"/>
        <v>574_RG_161_1_202324</v>
      </c>
      <c r="AW11322" s="191" t="s">
        <v>93</v>
      </c>
      <c r="AX11322" s="18">
        <v>202324</v>
      </c>
      <c r="AY11322" s="191">
        <v>574</v>
      </c>
      <c r="AZ11322" s="191">
        <v>161</v>
      </c>
      <c r="BA11322" s="191">
        <v>1</v>
      </c>
      <c r="BB11322" s="191">
        <v>0</v>
      </c>
    </row>
    <row r="11323" spans="48:54" x14ac:dyDescent="0.2">
      <c r="AV11323" s="191" t="str">
        <f t="shared" si="180"/>
        <v>574_RON_30_10_202324</v>
      </c>
      <c r="AW11323" s="191" t="s">
        <v>228</v>
      </c>
      <c r="AX11323" s="18">
        <v>202324</v>
      </c>
      <c r="AY11323" s="191">
        <v>574</v>
      </c>
      <c r="AZ11323" s="191">
        <v>30</v>
      </c>
      <c r="BA11323" s="191">
        <v>10</v>
      </c>
      <c r="BB11323" s="191">
        <v>0</v>
      </c>
    </row>
    <row r="11324" spans="48:54" x14ac:dyDescent="0.2">
      <c r="AV11324" s="191" t="str">
        <f t="shared" si="180"/>
        <v>576_RG_161_1_202324</v>
      </c>
      <c r="AW11324" s="191" t="s">
        <v>93</v>
      </c>
      <c r="AX11324" s="18">
        <v>202324</v>
      </c>
      <c r="AY11324" s="191">
        <v>576</v>
      </c>
      <c r="AZ11324" s="191">
        <v>161</v>
      </c>
      <c r="BA11324" s="191">
        <v>1</v>
      </c>
      <c r="BB11324" s="191">
        <v>0</v>
      </c>
    </row>
    <row r="11325" spans="48:54" x14ac:dyDescent="0.2">
      <c r="AV11325" s="191" t="str">
        <f t="shared" si="180"/>
        <v>576_RON_30_10_202324</v>
      </c>
      <c r="AW11325" s="191" t="s">
        <v>228</v>
      </c>
      <c r="AX11325" s="18">
        <v>202324</v>
      </c>
      <c r="AY11325" s="191">
        <v>576</v>
      </c>
      <c r="AZ11325" s="191">
        <v>30</v>
      </c>
      <c r="BA11325" s="191">
        <v>10</v>
      </c>
      <c r="BB11325" s="191">
        <v>0</v>
      </c>
    </row>
    <row r="11326" spans="48:54" x14ac:dyDescent="0.2">
      <c r="AV11326" s="191" t="str">
        <f t="shared" si="180"/>
        <v>582_RG_161_1_202324</v>
      </c>
      <c r="AW11326" s="191" t="s">
        <v>93</v>
      </c>
      <c r="AX11326" s="18">
        <v>202324</v>
      </c>
      <c r="AY11326" s="191">
        <v>582</v>
      </c>
      <c r="AZ11326" s="191">
        <v>161</v>
      </c>
      <c r="BA11326" s="191">
        <v>1</v>
      </c>
      <c r="BB11326" s="191">
        <v>0</v>
      </c>
    </row>
    <row r="11327" spans="48:54" x14ac:dyDescent="0.2">
      <c r="AV11327" s="191" t="str">
        <f t="shared" si="180"/>
        <v>582_RON_30_10_202324</v>
      </c>
      <c r="AW11327" s="191" t="s">
        <v>228</v>
      </c>
      <c r="AX11327" s="18">
        <v>202324</v>
      </c>
      <c r="AY11327" s="191">
        <v>582</v>
      </c>
      <c r="AZ11327" s="191">
        <v>30</v>
      </c>
      <c r="BA11327" s="191">
        <v>10</v>
      </c>
      <c r="BB11327" s="191">
        <v>0</v>
      </c>
    </row>
    <row r="11328" spans="48:54" x14ac:dyDescent="0.2">
      <c r="AV11328" s="191" t="str">
        <f t="shared" si="180"/>
        <v>584_RG_161_1_202324</v>
      </c>
      <c r="AW11328" s="191" t="s">
        <v>93</v>
      </c>
      <c r="AX11328" s="18">
        <v>202324</v>
      </c>
      <c r="AY11328" s="191">
        <v>584</v>
      </c>
      <c r="AZ11328" s="191">
        <v>161</v>
      </c>
      <c r="BA11328" s="191">
        <v>1</v>
      </c>
      <c r="BB11328" s="191">
        <v>0</v>
      </c>
    </row>
    <row r="11329" spans="48:54" x14ac:dyDescent="0.2">
      <c r="AV11329" s="191" t="str">
        <f t="shared" si="180"/>
        <v>584_RON_30_10_202324</v>
      </c>
      <c r="AW11329" s="191" t="s">
        <v>228</v>
      </c>
      <c r="AX11329" s="18">
        <v>202324</v>
      </c>
      <c r="AY11329" s="191">
        <v>584</v>
      </c>
      <c r="AZ11329" s="191">
        <v>30</v>
      </c>
      <c r="BA11329" s="191">
        <v>10</v>
      </c>
      <c r="BB11329" s="191">
        <v>0</v>
      </c>
    </row>
    <row r="11330" spans="48:54" x14ac:dyDescent="0.2">
      <c r="AV11330" s="191" t="str">
        <f t="shared" si="180"/>
        <v>586_RG_161_1_202324</v>
      </c>
      <c r="AW11330" s="191" t="s">
        <v>93</v>
      </c>
      <c r="AX11330" s="18">
        <v>202324</v>
      </c>
      <c r="AY11330" s="191">
        <v>586</v>
      </c>
      <c r="AZ11330" s="191">
        <v>161</v>
      </c>
      <c r="BA11330" s="191">
        <v>1</v>
      </c>
      <c r="BB11330" s="191">
        <v>0</v>
      </c>
    </row>
    <row r="11331" spans="48:54" x14ac:dyDescent="0.2">
      <c r="AV11331" s="191" t="str">
        <f t="shared" si="180"/>
        <v>586_RON_30_10_202324</v>
      </c>
      <c r="AW11331" s="191" t="s">
        <v>228</v>
      </c>
      <c r="AX11331" s="18">
        <v>202324</v>
      </c>
      <c r="AY11331" s="191">
        <v>586</v>
      </c>
      <c r="AZ11331" s="191">
        <v>30</v>
      </c>
      <c r="BA11331" s="191">
        <v>10</v>
      </c>
      <c r="BB11331" s="191">
        <v>0</v>
      </c>
    </row>
    <row r="11332" spans="48:54" x14ac:dyDescent="0.2">
      <c r="AV11332" s="191" t="str">
        <f t="shared" ref="AV11332:AV11395" si="181">AY11332&amp;"_"&amp;AW11332&amp;"_"&amp;AZ11332&amp;"_"&amp;BA11332&amp;"_"&amp;AX11332</f>
        <v>512_RG_162_1_202324</v>
      </c>
      <c r="AW11332" s="191" t="s">
        <v>93</v>
      </c>
      <c r="AX11332" s="18">
        <v>202324</v>
      </c>
      <c r="AY11332" s="191">
        <v>512</v>
      </c>
      <c r="AZ11332" s="191">
        <v>162</v>
      </c>
      <c r="BA11332" s="191">
        <v>1</v>
      </c>
      <c r="BB11332" s="191">
        <v>0</v>
      </c>
    </row>
    <row r="11333" spans="48:54" x14ac:dyDescent="0.2">
      <c r="AV11333" s="191" t="str">
        <f t="shared" si="181"/>
        <v>512_RON_31_12_202324</v>
      </c>
      <c r="AW11333" s="191" t="s">
        <v>228</v>
      </c>
      <c r="AX11333" s="18">
        <v>202324</v>
      </c>
      <c r="AY11333" s="191">
        <v>512</v>
      </c>
      <c r="AZ11333" s="191">
        <v>31</v>
      </c>
      <c r="BA11333" s="191">
        <v>12</v>
      </c>
      <c r="BB11333" s="191">
        <v>0</v>
      </c>
    </row>
    <row r="11334" spans="48:54" x14ac:dyDescent="0.2">
      <c r="AV11334" s="191" t="str">
        <f t="shared" si="181"/>
        <v>514_RG_162_1_202324</v>
      </c>
      <c r="AW11334" s="191" t="s">
        <v>93</v>
      </c>
      <c r="AX11334" s="18">
        <v>202324</v>
      </c>
      <c r="AY11334" s="191">
        <v>514</v>
      </c>
      <c r="AZ11334" s="191">
        <v>162</v>
      </c>
      <c r="BA11334" s="191">
        <v>1</v>
      </c>
      <c r="BB11334" s="191">
        <v>-5393</v>
      </c>
    </row>
    <row r="11335" spans="48:54" x14ac:dyDescent="0.2">
      <c r="AV11335" s="191" t="str">
        <f t="shared" si="181"/>
        <v>514_RON_31_12_202324</v>
      </c>
      <c r="AW11335" s="191" t="s">
        <v>228</v>
      </c>
      <c r="AX11335" s="18">
        <v>202324</v>
      </c>
      <c r="AY11335" s="191">
        <v>514</v>
      </c>
      <c r="AZ11335" s="191">
        <v>31</v>
      </c>
      <c r="BA11335" s="191">
        <v>12</v>
      </c>
      <c r="BB11335" s="191">
        <v>0</v>
      </c>
    </row>
    <row r="11336" spans="48:54" x14ac:dyDescent="0.2">
      <c r="AV11336" s="191" t="str">
        <f t="shared" si="181"/>
        <v>516_RG_162_1_202324</v>
      </c>
      <c r="AW11336" s="191" t="s">
        <v>93</v>
      </c>
      <c r="AX11336" s="18">
        <v>202324</v>
      </c>
      <c r="AY11336" s="191">
        <v>516</v>
      </c>
      <c r="AZ11336" s="191">
        <v>162</v>
      </c>
      <c r="BA11336" s="191">
        <v>1</v>
      </c>
      <c r="BB11336" s="191">
        <v>-4040.8560000000002</v>
      </c>
    </row>
    <row r="11337" spans="48:54" x14ac:dyDescent="0.2">
      <c r="AV11337" s="191" t="str">
        <f t="shared" si="181"/>
        <v>516_RON_31_12_202324</v>
      </c>
      <c r="AW11337" s="191" t="s">
        <v>228</v>
      </c>
      <c r="AX11337" s="18">
        <v>202324</v>
      </c>
      <c r="AY11337" s="191">
        <v>516</v>
      </c>
      <c r="AZ11337" s="191">
        <v>31</v>
      </c>
      <c r="BA11337" s="191">
        <v>12</v>
      </c>
      <c r="BB11337" s="191">
        <v>0</v>
      </c>
    </row>
    <row r="11338" spans="48:54" x14ac:dyDescent="0.2">
      <c r="AV11338" s="191" t="str">
        <f t="shared" si="181"/>
        <v>518_RG_162_1_202324</v>
      </c>
      <c r="AW11338" s="191" t="s">
        <v>93</v>
      </c>
      <c r="AX11338" s="18">
        <v>202324</v>
      </c>
      <c r="AY11338" s="191">
        <v>518</v>
      </c>
      <c r="AZ11338" s="191">
        <v>162</v>
      </c>
      <c r="BA11338" s="191">
        <v>1</v>
      </c>
      <c r="BB11338" s="191">
        <v>-418.70400999999998</v>
      </c>
    </row>
    <row r="11339" spans="48:54" x14ac:dyDescent="0.2">
      <c r="AV11339" s="191" t="str">
        <f t="shared" si="181"/>
        <v>518_RON_31_12_202324</v>
      </c>
      <c r="AW11339" s="191" t="s">
        <v>228</v>
      </c>
      <c r="AX11339" s="18">
        <v>202324</v>
      </c>
      <c r="AY11339" s="191">
        <v>518</v>
      </c>
      <c r="AZ11339" s="191">
        <v>31</v>
      </c>
      <c r="BA11339" s="191">
        <v>12</v>
      </c>
      <c r="BB11339" s="191">
        <v>0</v>
      </c>
    </row>
    <row r="11340" spans="48:54" x14ac:dyDescent="0.2">
      <c r="AV11340" s="191" t="str">
        <f t="shared" si="181"/>
        <v>520_RG_162_1_202324</v>
      </c>
      <c r="AW11340" s="191" t="s">
        <v>93</v>
      </c>
      <c r="AX11340" s="18">
        <v>202324</v>
      </c>
      <c r="AY11340" s="191">
        <v>520</v>
      </c>
      <c r="AZ11340" s="191">
        <v>162</v>
      </c>
      <c r="BA11340" s="191">
        <v>1</v>
      </c>
      <c r="BB11340" s="191">
        <v>-558.19299999999998</v>
      </c>
    </row>
    <row r="11341" spans="48:54" x14ac:dyDescent="0.2">
      <c r="AV11341" s="191" t="str">
        <f t="shared" si="181"/>
        <v>520_RON_31_12_202324</v>
      </c>
      <c r="AW11341" s="191" t="s">
        <v>228</v>
      </c>
      <c r="AX11341" s="18">
        <v>202324</v>
      </c>
      <c r="AY11341" s="191">
        <v>520</v>
      </c>
      <c r="AZ11341" s="191">
        <v>31</v>
      </c>
      <c r="BA11341" s="191">
        <v>12</v>
      </c>
      <c r="BB11341" s="191">
        <v>0</v>
      </c>
    </row>
    <row r="11342" spans="48:54" x14ac:dyDescent="0.2">
      <c r="AV11342" s="191" t="str">
        <f t="shared" si="181"/>
        <v>522_RG_162_1_202324</v>
      </c>
      <c r="AW11342" s="191" t="s">
        <v>93</v>
      </c>
      <c r="AX11342" s="18">
        <v>202324</v>
      </c>
      <c r="AY11342" s="191">
        <v>522</v>
      </c>
      <c r="AZ11342" s="191">
        <v>162</v>
      </c>
      <c r="BA11342" s="191">
        <v>1</v>
      </c>
      <c r="BB11342" s="191">
        <v>-5245.2222500000007</v>
      </c>
    </row>
    <row r="11343" spans="48:54" x14ac:dyDescent="0.2">
      <c r="AV11343" s="191" t="str">
        <f t="shared" si="181"/>
        <v>522_RON_31_12_202324</v>
      </c>
      <c r="AW11343" s="191" t="s">
        <v>228</v>
      </c>
      <c r="AX11343" s="18">
        <v>202324</v>
      </c>
      <c r="AY11343" s="191">
        <v>522</v>
      </c>
      <c r="AZ11343" s="191">
        <v>31</v>
      </c>
      <c r="BA11343" s="191">
        <v>12</v>
      </c>
      <c r="BB11343" s="191">
        <v>0</v>
      </c>
    </row>
    <row r="11344" spans="48:54" x14ac:dyDescent="0.2">
      <c r="AV11344" s="191" t="str">
        <f t="shared" si="181"/>
        <v>524_RG_162_1_202324</v>
      </c>
      <c r="AW11344" s="191" t="s">
        <v>93</v>
      </c>
      <c r="AX11344" s="18">
        <v>202324</v>
      </c>
      <c r="AY11344" s="191">
        <v>524</v>
      </c>
      <c r="AZ11344" s="191">
        <v>162</v>
      </c>
      <c r="BA11344" s="191">
        <v>1</v>
      </c>
      <c r="BB11344" s="191">
        <v>-6337.3471499999996</v>
      </c>
    </row>
    <row r="11345" spans="48:54" x14ac:dyDescent="0.2">
      <c r="AV11345" s="191" t="str">
        <f t="shared" si="181"/>
        <v>524_RON_31_12_202324</v>
      </c>
      <c r="AW11345" s="191" t="s">
        <v>228</v>
      </c>
      <c r="AX11345" s="18">
        <v>202324</v>
      </c>
      <c r="AY11345" s="191">
        <v>524</v>
      </c>
      <c r="AZ11345" s="191">
        <v>31</v>
      </c>
      <c r="BA11345" s="191">
        <v>12</v>
      </c>
      <c r="BB11345" s="191">
        <v>0</v>
      </c>
    </row>
    <row r="11346" spans="48:54" x14ac:dyDescent="0.2">
      <c r="AV11346" s="191" t="str">
        <f t="shared" si="181"/>
        <v>526_RG_162_1_202324</v>
      </c>
      <c r="AW11346" s="191" t="s">
        <v>93</v>
      </c>
      <c r="AX11346" s="18">
        <v>202324</v>
      </c>
      <c r="AY11346" s="191">
        <v>526</v>
      </c>
      <c r="AZ11346" s="191">
        <v>162</v>
      </c>
      <c r="BA11346" s="191">
        <v>1</v>
      </c>
      <c r="BB11346" s="191">
        <v>-1038.106</v>
      </c>
    </row>
    <row r="11347" spans="48:54" x14ac:dyDescent="0.2">
      <c r="AV11347" s="191" t="str">
        <f t="shared" si="181"/>
        <v>526_RON_31_12_202324</v>
      </c>
      <c r="AW11347" s="191" t="s">
        <v>228</v>
      </c>
      <c r="AX11347" s="18">
        <v>202324</v>
      </c>
      <c r="AY11347" s="191">
        <v>526</v>
      </c>
      <c r="AZ11347" s="191">
        <v>31</v>
      </c>
      <c r="BA11347" s="191">
        <v>12</v>
      </c>
      <c r="BB11347" s="191">
        <v>0</v>
      </c>
    </row>
    <row r="11348" spans="48:54" x14ac:dyDescent="0.2">
      <c r="AV11348" s="191" t="str">
        <f t="shared" si="181"/>
        <v>528_RG_162_1_202324</v>
      </c>
      <c r="AW11348" s="191" t="s">
        <v>93</v>
      </c>
      <c r="AX11348" s="18">
        <v>202324</v>
      </c>
      <c r="AY11348" s="191">
        <v>528</v>
      </c>
      <c r="AZ11348" s="191">
        <v>162</v>
      </c>
      <c r="BA11348" s="191">
        <v>1</v>
      </c>
      <c r="BB11348" s="191">
        <v>-4676</v>
      </c>
    </row>
    <row r="11349" spans="48:54" x14ac:dyDescent="0.2">
      <c r="AV11349" s="191" t="str">
        <f t="shared" si="181"/>
        <v>528_RON_31_12_202324</v>
      </c>
      <c r="AW11349" s="191" t="s">
        <v>228</v>
      </c>
      <c r="AX11349" s="18">
        <v>202324</v>
      </c>
      <c r="AY11349" s="191">
        <v>528</v>
      </c>
      <c r="AZ11349" s="191">
        <v>31</v>
      </c>
      <c r="BA11349" s="191">
        <v>12</v>
      </c>
      <c r="BB11349" s="191">
        <v>0</v>
      </c>
    </row>
    <row r="11350" spans="48:54" x14ac:dyDescent="0.2">
      <c r="AV11350" s="191" t="str">
        <f t="shared" si="181"/>
        <v>530_RG_162_1_202324</v>
      </c>
      <c r="AW11350" s="191" t="s">
        <v>93</v>
      </c>
      <c r="AX11350" s="18">
        <v>202324</v>
      </c>
      <c r="AY11350" s="191">
        <v>530</v>
      </c>
      <c r="AZ11350" s="191">
        <v>162</v>
      </c>
      <c r="BA11350" s="191">
        <v>1</v>
      </c>
      <c r="BB11350" s="191">
        <v>-1997.607</v>
      </c>
    </row>
    <row r="11351" spans="48:54" x14ac:dyDescent="0.2">
      <c r="AV11351" s="191" t="str">
        <f t="shared" si="181"/>
        <v>530_RON_31_12_202324</v>
      </c>
      <c r="AW11351" s="191" t="s">
        <v>228</v>
      </c>
      <c r="AX11351" s="18">
        <v>202324</v>
      </c>
      <c r="AY11351" s="191">
        <v>530</v>
      </c>
      <c r="AZ11351" s="191">
        <v>31</v>
      </c>
      <c r="BA11351" s="191">
        <v>12</v>
      </c>
      <c r="BB11351" s="191">
        <v>0</v>
      </c>
    </row>
    <row r="11352" spans="48:54" x14ac:dyDescent="0.2">
      <c r="AV11352" s="191" t="str">
        <f t="shared" si="181"/>
        <v>532_RG_162_1_202324</v>
      </c>
      <c r="AW11352" s="191" t="s">
        <v>93</v>
      </c>
      <c r="AX11352" s="18">
        <v>202324</v>
      </c>
      <c r="AY11352" s="191">
        <v>532</v>
      </c>
      <c r="AZ11352" s="191">
        <v>162</v>
      </c>
      <c r="BA11352" s="191">
        <v>1</v>
      </c>
      <c r="BB11352" s="191">
        <v>-1601.1279999999999</v>
      </c>
    </row>
    <row r="11353" spans="48:54" x14ac:dyDescent="0.2">
      <c r="AV11353" s="191" t="str">
        <f t="shared" si="181"/>
        <v>532_RON_31_12_202324</v>
      </c>
      <c r="AW11353" s="191" t="s">
        <v>228</v>
      </c>
      <c r="AX11353" s="18">
        <v>202324</v>
      </c>
      <c r="AY11353" s="191">
        <v>532</v>
      </c>
      <c r="AZ11353" s="191">
        <v>31</v>
      </c>
      <c r="BA11353" s="191">
        <v>12</v>
      </c>
      <c r="BB11353" s="191">
        <v>0</v>
      </c>
    </row>
    <row r="11354" spans="48:54" x14ac:dyDescent="0.2">
      <c r="AV11354" s="191" t="str">
        <f t="shared" si="181"/>
        <v>534_RG_162_1_202324</v>
      </c>
      <c r="AW11354" s="191" t="s">
        <v>93</v>
      </c>
      <c r="AX11354" s="18">
        <v>202324</v>
      </c>
      <c r="AY11354" s="191">
        <v>534</v>
      </c>
      <c r="AZ11354" s="191">
        <v>162</v>
      </c>
      <c r="BA11354" s="191">
        <v>1</v>
      </c>
      <c r="BB11354" s="191">
        <v>-7003.5870000000004</v>
      </c>
    </row>
    <row r="11355" spans="48:54" x14ac:dyDescent="0.2">
      <c r="AV11355" s="191" t="str">
        <f t="shared" si="181"/>
        <v>534_RON_31_12_202324</v>
      </c>
      <c r="AW11355" s="191" t="s">
        <v>228</v>
      </c>
      <c r="AX11355" s="18">
        <v>202324</v>
      </c>
      <c r="AY11355" s="191">
        <v>534</v>
      </c>
      <c r="AZ11355" s="191">
        <v>31</v>
      </c>
      <c r="BA11355" s="191">
        <v>12</v>
      </c>
      <c r="BB11355" s="191">
        <v>0</v>
      </c>
    </row>
    <row r="11356" spans="48:54" x14ac:dyDescent="0.2">
      <c r="AV11356" s="191" t="str">
        <f t="shared" si="181"/>
        <v>536_RG_162_1_202324</v>
      </c>
      <c r="AW11356" s="191" t="s">
        <v>93</v>
      </c>
      <c r="AX11356" s="18">
        <v>202324</v>
      </c>
      <c r="AY11356" s="191">
        <v>536</v>
      </c>
      <c r="AZ11356" s="191">
        <v>162</v>
      </c>
      <c r="BA11356" s="191">
        <v>1</v>
      </c>
      <c r="BB11356" s="191">
        <v>-5011.2089999999998</v>
      </c>
    </row>
    <row r="11357" spans="48:54" x14ac:dyDescent="0.2">
      <c r="AV11357" s="191" t="str">
        <f t="shared" si="181"/>
        <v>536_RON_31_12_202324</v>
      </c>
      <c r="AW11357" s="191" t="s">
        <v>228</v>
      </c>
      <c r="AX11357" s="18">
        <v>202324</v>
      </c>
      <c r="AY11357" s="191">
        <v>536</v>
      </c>
      <c r="AZ11357" s="191">
        <v>31</v>
      </c>
      <c r="BA11357" s="191">
        <v>12</v>
      </c>
      <c r="BB11357" s="191">
        <v>0</v>
      </c>
    </row>
    <row r="11358" spans="48:54" x14ac:dyDescent="0.2">
      <c r="AV11358" s="191" t="str">
        <f t="shared" si="181"/>
        <v>538_RG_162_1_202324</v>
      </c>
      <c r="AW11358" s="191" t="s">
        <v>93</v>
      </c>
      <c r="AX11358" s="18">
        <v>202324</v>
      </c>
      <c r="AY11358" s="191">
        <v>538</v>
      </c>
      <c r="AZ11358" s="191">
        <v>162</v>
      </c>
      <c r="BA11358" s="191">
        <v>1</v>
      </c>
      <c r="BB11358" s="191">
        <v>-5036.4859999999999</v>
      </c>
    </row>
    <row r="11359" spans="48:54" x14ac:dyDescent="0.2">
      <c r="AV11359" s="191" t="str">
        <f t="shared" si="181"/>
        <v>538_RON_31_12_202324</v>
      </c>
      <c r="AW11359" s="191" t="s">
        <v>228</v>
      </c>
      <c r="AX11359" s="18">
        <v>202324</v>
      </c>
      <c r="AY11359" s="191">
        <v>538</v>
      </c>
      <c r="AZ11359" s="191">
        <v>31</v>
      </c>
      <c r="BA11359" s="191">
        <v>12</v>
      </c>
      <c r="BB11359" s="191">
        <v>0</v>
      </c>
    </row>
    <row r="11360" spans="48:54" x14ac:dyDescent="0.2">
      <c r="AV11360" s="191" t="str">
        <f t="shared" si="181"/>
        <v>540_RG_162_1_202324</v>
      </c>
      <c r="AW11360" s="191" t="s">
        <v>93</v>
      </c>
      <c r="AX11360" s="18">
        <v>202324</v>
      </c>
      <c r="AY11360" s="191">
        <v>540</v>
      </c>
      <c r="AZ11360" s="191">
        <v>162</v>
      </c>
      <c r="BA11360" s="191">
        <v>1</v>
      </c>
      <c r="BB11360" s="191">
        <v>-904.44600000000003</v>
      </c>
    </row>
    <row r="11361" spans="48:54" x14ac:dyDescent="0.2">
      <c r="AV11361" s="191" t="str">
        <f t="shared" si="181"/>
        <v>540_RON_31_12_202324</v>
      </c>
      <c r="AW11361" s="191" t="s">
        <v>228</v>
      </c>
      <c r="AX11361" s="18">
        <v>202324</v>
      </c>
      <c r="AY11361" s="191">
        <v>540</v>
      </c>
      <c r="AZ11361" s="191">
        <v>31</v>
      </c>
      <c r="BA11361" s="191">
        <v>12</v>
      </c>
      <c r="BB11361" s="191">
        <v>0</v>
      </c>
    </row>
    <row r="11362" spans="48:54" x14ac:dyDescent="0.2">
      <c r="AV11362" s="191" t="str">
        <f t="shared" si="181"/>
        <v>542_RG_162_1_202324</v>
      </c>
      <c r="AW11362" s="191" t="s">
        <v>93</v>
      </c>
      <c r="AX11362" s="18">
        <v>202324</v>
      </c>
      <c r="AY11362" s="191">
        <v>542</v>
      </c>
      <c r="AZ11362" s="191">
        <v>162</v>
      </c>
      <c r="BA11362" s="191">
        <v>1</v>
      </c>
      <c r="BB11362" s="191">
        <v>0</v>
      </c>
    </row>
    <row r="11363" spans="48:54" x14ac:dyDescent="0.2">
      <c r="AV11363" s="191" t="str">
        <f t="shared" si="181"/>
        <v>542_RON_31_12_202324</v>
      </c>
      <c r="AW11363" s="191" t="s">
        <v>228</v>
      </c>
      <c r="AX11363" s="18">
        <v>202324</v>
      </c>
      <c r="AY11363" s="191">
        <v>542</v>
      </c>
      <c r="AZ11363" s="191">
        <v>31</v>
      </c>
      <c r="BA11363" s="191">
        <v>12</v>
      </c>
      <c r="BB11363" s="191">
        <v>0</v>
      </c>
    </row>
    <row r="11364" spans="48:54" x14ac:dyDescent="0.2">
      <c r="AV11364" s="191" t="str">
        <f t="shared" si="181"/>
        <v>544_RG_162_1_202324</v>
      </c>
      <c r="AW11364" s="191" t="s">
        <v>93</v>
      </c>
      <c r="AX11364" s="18">
        <v>202324</v>
      </c>
      <c r="AY11364" s="191">
        <v>544</v>
      </c>
      <c r="AZ11364" s="191">
        <v>162</v>
      </c>
      <c r="BA11364" s="191">
        <v>1</v>
      </c>
      <c r="BB11364" s="191">
        <v>-5971.2669999999998</v>
      </c>
    </row>
    <row r="11365" spans="48:54" x14ac:dyDescent="0.2">
      <c r="AV11365" s="191" t="str">
        <f t="shared" si="181"/>
        <v>544_RON_31_12_202324</v>
      </c>
      <c r="AW11365" s="191" t="s">
        <v>228</v>
      </c>
      <c r="AX11365" s="18">
        <v>202324</v>
      </c>
      <c r="AY11365" s="191">
        <v>544</v>
      </c>
      <c r="AZ11365" s="191">
        <v>31</v>
      </c>
      <c r="BA11365" s="191">
        <v>12</v>
      </c>
      <c r="BB11365" s="191">
        <v>0</v>
      </c>
    </row>
    <row r="11366" spans="48:54" x14ac:dyDescent="0.2">
      <c r="AV11366" s="191" t="str">
        <f t="shared" si="181"/>
        <v>545_RG_162_1_202324</v>
      </c>
      <c r="AW11366" s="191" t="s">
        <v>93</v>
      </c>
      <c r="AX11366" s="18">
        <v>202324</v>
      </c>
      <c r="AY11366" s="191">
        <v>545</v>
      </c>
      <c r="AZ11366" s="191">
        <v>162</v>
      </c>
      <c r="BA11366" s="191">
        <v>1</v>
      </c>
      <c r="BB11366" s="191">
        <v>-2370.1109999999999</v>
      </c>
    </row>
    <row r="11367" spans="48:54" x14ac:dyDescent="0.2">
      <c r="AV11367" s="191" t="str">
        <f t="shared" si="181"/>
        <v>545_RON_31_12_202324</v>
      </c>
      <c r="AW11367" s="191" t="s">
        <v>228</v>
      </c>
      <c r="AX11367" s="18">
        <v>202324</v>
      </c>
      <c r="AY11367" s="191">
        <v>545</v>
      </c>
      <c r="AZ11367" s="191">
        <v>31</v>
      </c>
      <c r="BA11367" s="191">
        <v>12</v>
      </c>
      <c r="BB11367" s="191">
        <v>0</v>
      </c>
    </row>
    <row r="11368" spans="48:54" x14ac:dyDescent="0.2">
      <c r="AV11368" s="191" t="str">
        <f t="shared" si="181"/>
        <v>546_RG_162_1_202324</v>
      </c>
      <c r="AW11368" s="191" t="s">
        <v>93</v>
      </c>
      <c r="AX11368" s="18">
        <v>202324</v>
      </c>
      <c r="AY11368" s="191">
        <v>546</v>
      </c>
      <c r="AZ11368" s="191">
        <v>162</v>
      </c>
      <c r="BA11368" s="191">
        <v>1</v>
      </c>
      <c r="BB11368" s="191">
        <v>-2998.3300000000004</v>
      </c>
    </row>
    <row r="11369" spans="48:54" x14ac:dyDescent="0.2">
      <c r="AV11369" s="191" t="str">
        <f t="shared" si="181"/>
        <v>546_RON_31_12_202324</v>
      </c>
      <c r="AW11369" s="191" t="s">
        <v>228</v>
      </c>
      <c r="AX11369" s="18">
        <v>202324</v>
      </c>
      <c r="AY11369" s="191">
        <v>546</v>
      </c>
      <c r="AZ11369" s="191">
        <v>31</v>
      </c>
      <c r="BA11369" s="191">
        <v>12</v>
      </c>
      <c r="BB11369" s="191">
        <v>0</v>
      </c>
    </row>
    <row r="11370" spans="48:54" x14ac:dyDescent="0.2">
      <c r="AV11370" s="191" t="str">
        <f t="shared" si="181"/>
        <v>548_RG_162_1_202324</v>
      </c>
      <c r="AW11370" s="191" t="s">
        <v>93</v>
      </c>
      <c r="AX11370" s="18">
        <v>202324</v>
      </c>
      <c r="AY11370" s="191">
        <v>548</v>
      </c>
      <c r="AZ11370" s="191">
        <v>162</v>
      </c>
      <c r="BA11370" s="191">
        <v>1</v>
      </c>
      <c r="BB11370" s="191">
        <v>0</v>
      </c>
    </row>
    <row r="11371" spans="48:54" x14ac:dyDescent="0.2">
      <c r="AV11371" s="191" t="str">
        <f t="shared" si="181"/>
        <v>548_RON_31_12_202324</v>
      </c>
      <c r="AW11371" s="191" t="s">
        <v>228</v>
      </c>
      <c r="AX11371" s="18">
        <v>202324</v>
      </c>
      <c r="AY11371" s="191">
        <v>548</v>
      </c>
      <c r="AZ11371" s="191">
        <v>31</v>
      </c>
      <c r="BA11371" s="191">
        <v>12</v>
      </c>
      <c r="BB11371" s="191">
        <v>0</v>
      </c>
    </row>
    <row r="11372" spans="48:54" x14ac:dyDescent="0.2">
      <c r="AV11372" s="191" t="str">
        <f t="shared" si="181"/>
        <v>550_RG_162_1_202324</v>
      </c>
      <c r="AW11372" s="191" t="s">
        <v>93</v>
      </c>
      <c r="AX11372" s="18">
        <v>202324</v>
      </c>
      <c r="AY11372" s="191">
        <v>550</v>
      </c>
      <c r="AZ11372" s="191">
        <v>162</v>
      </c>
      <c r="BA11372" s="191">
        <v>1</v>
      </c>
      <c r="BB11372" s="191">
        <v>0</v>
      </c>
    </row>
    <row r="11373" spans="48:54" x14ac:dyDescent="0.2">
      <c r="AV11373" s="191" t="str">
        <f t="shared" si="181"/>
        <v>550_RON_31_12_202324</v>
      </c>
      <c r="AW11373" s="191" t="s">
        <v>228</v>
      </c>
      <c r="AX11373" s="18">
        <v>202324</v>
      </c>
      <c r="AY11373" s="191">
        <v>550</v>
      </c>
      <c r="AZ11373" s="191">
        <v>31</v>
      </c>
      <c r="BA11373" s="191">
        <v>12</v>
      </c>
      <c r="BB11373" s="191">
        <v>0</v>
      </c>
    </row>
    <row r="11374" spans="48:54" x14ac:dyDescent="0.2">
      <c r="AV11374" s="191" t="str">
        <f t="shared" si="181"/>
        <v>552_RG_162_1_202324</v>
      </c>
      <c r="AW11374" s="191" t="s">
        <v>93</v>
      </c>
      <c r="AX11374" s="18">
        <v>202324</v>
      </c>
      <c r="AY11374" s="191">
        <v>552</v>
      </c>
      <c r="AZ11374" s="191">
        <v>162</v>
      </c>
      <c r="BA11374" s="191">
        <v>1</v>
      </c>
      <c r="BB11374" s="191">
        <v>0</v>
      </c>
    </row>
    <row r="11375" spans="48:54" x14ac:dyDescent="0.2">
      <c r="AV11375" s="191" t="str">
        <f t="shared" si="181"/>
        <v>552_RON_31_12_202324</v>
      </c>
      <c r="AW11375" s="191" t="s">
        <v>228</v>
      </c>
      <c r="AX11375" s="18">
        <v>202324</v>
      </c>
      <c r="AY11375" s="191">
        <v>552</v>
      </c>
      <c r="AZ11375" s="191">
        <v>31</v>
      </c>
      <c r="BA11375" s="191">
        <v>12</v>
      </c>
      <c r="BB11375" s="191">
        <v>0</v>
      </c>
    </row>
    <row r="11376" spans="48:54" x14ac:dyDescent="0.2">
      <c r="AV11376" s="191" t="str">
        <f t="shared" si="181"/>
        <v>562_RG_162_1_202324</v>
      </c>
      <c r="AW11376" s="191" t="s">
        <v>93</v>
      </c>
      <c r="AX11376" s="18">
        <v>202324</v>
      </c>
      <c r="AY11376" s="191">
        <v>562</v>
      </c>
      <c r="AZ11376" s="191">
        <v>162</v>
      </c>
      <c r="BA11376" s="191">
        <v>1</v>
      </c>
      <c r="BB11376" s="191">
        <v>0</v>
      </c>
    </row>
    <row r="11377" spans="48:54" x14ac:dyDescent="0.2">
      <c r="AV11377" s="191" t="str">
        <f t="shared" si="181"/>
        <v>562_RON_31_12_202324</v>
      </c>
      <c r="AW11377" s="191" t="s">
        <v>228</v>
      </c>
      <c r="AX11377" s="18">
        <v>202324</v>
      </c>
      <c r="AY11377" s="191">
        <v>562</v>
      </c>
      <c r="AZ11377" s="191">
        <v>31</v>
      </c>
      <c r="BA11377" s="191">
        <v>12</v>
      </c>
      <c r="BB11377" s="191">
        <v>0</v>
      </c>
    </row>
    <row r="11378" spans="48:54" x14ac:dyDescent="0.2">
      <c r="AV11378" s="191" t="str">
        <f t="shared" si="181"/>
        <v>564_RG_162_1_202324</v>
      </c>
      <c r="AW11378" s="191" t="s">
        <v>93</v>
      </c>
      <c r="AX11378" s="18">
        <v>202324</v>
      </c>
      <c r="AY11378" s="191">
        <v>564</v>
      </c>
      <c r="AZ11378" s="191">
        <v>162</v>
      </c>
      <c r="BA11378" s="191">
        <v>1</v>
      </c>
      <c r="BB11378" s="191">
        <v>0</v>
      </c>
    </row>
    <row r="11379" spans="48:54" x14ac:dyDescent="0.2">
      <c r="AV11379" s="191" t="str">
        <f t="shared" si="181"/>
        <v>564_RON_31_12_202324</v>
      </c>
      <c r="AW11379" s="191" t="s">
        <v>228</v>
      </c>
      <c r="AX11379" s="18">
        <v>202324</v>
      </c>
      <c r="AY11379" s="191">
        <v>564</v>
      </c>
      <c r="AZ11379" s="191">
        <v>31</v>
      </c>
      <c r="BA11379" s="191">
        <v>12</v>
      </c>
      <c r="BB11379" s="191">
        <v>0</v>
      </c>
    </row>
    <row r="11380" spans="48:54" x14ac:dyDescent="0.2">
      <c r="AV11380" s="191" t="str">
        <f t="shared" si="181"/>
        <v>566_RG_162_1_202324</v>
      </c>
      <c r="AW11380" s="191" t="s">
        <v>93</v>
      </c>
      <c r="AX11380" s="18">
        <v>202324</v>
      </c>
      <c r="AY11380" s="191">
        <v>566</v>
      </c>
      <c r="AZ11380" s="191">
        <v>162</v>
      </c>
      <c r="BA11380" s="191">
        <v>1</v>
      </c>
      <c r="BB11380" s="191">
        <v>0</v>
      </c>
    </row>
    <row r="11381" spans="48:54" x14ac:dyDescent="0.2">
      <c r="AV11381" s="191" t="str">
        <f t="shared" si="181"/>
        <v>566_RON_31_12_202324</v>
      </c>
      <c r="AW11381" s="191" t="s">
        <v>228</v>
      </c>
      <c r="AX11381" s="18">
        <v>202324</v>
      </c>
      <c r="AY11381" s="191">
        <v>566</v>
      </c>
      <c r="AZ11381" s="191">
        <v>31</v>
      </c>
      <c r="BA11381" s="191">
        <v>12</v>
      </c>
      <c r="BB11381" s="191">
        <v>0</v>
      </c>
    </row>
    <row r="11382" spans="48:54" x14ac:dyDescent="0.2">
      <c r="AV11382" s="191" t="str">
        <f t="shared" si="181"/>
        <v>568_RG_162_1_202324</v>
      </c>
      <c r="AW11382" s="191" t="s">
        <v>93</v>
      </c>
      <c r="AX11382" s="18">
        <v>202324</v>
      </c>
      <c r="AY11382" s="191">
        <v>568</v>
      </c>
      <c r="AZ11382" s="191">
        <v>162</v>
      </c>
      <c r="BA11382" s="191">
        <v>1</v>
      </c>
      <c r="BB11382" s="191">
        <v>0</v>
      </c>
    </row>
    <row r="11383" spans="48:54" x14ac:dyDescent="0.2">
      <c r="AV11383" s="191" t="str">
        <f t="shared" si="181"/>
        <v>568_RON_31_12_202324</v>
      </c>
      <c r="AW11383" s="191" t="s">
        <v>228</v>
      </c>
      <c r="AX11383" s="18">
        <v>202324</v>
      </c>
      <c r="AY11383" s="191">
        <v>568</v>
      </c>
      <c r="AZ11383" s="191">
        <v>31</v>
      </c>
      <c r="BA11383" s="191">
        <v>12</v>
      </c>
      <c r="BB11383" s="191">
        <v>0</v>
      </c>
    </row>
    <row r="11384" spans="48:54" x14ac:dyDescent="0.2">
      <c r="AV11384" s="191" t="str">
        <f t="shared" si="181"/>
        <v>572_RG_162_1_202324</v>
      </c>
      <c r="AW11384" s="191" t="s">
        <v>93</v>
      </c>
      <c r="AX11384" s="18">
        <v>202324</v>
      </c>
      <c r="AY11384" s="191">
        <v>572</v>
      </c>
      <c r="AZ11384" s="191">
        <v>162</v>
      </c>
      <c r="BA11384" s="191">
        <v>1</v>
      </c>
      <c r="BB11384" s="191">
        <v>0</v>
      </c>
    </row>
    <row r="11385" spans="48:54" x14ac:dyDescent="0.2">
      <c r="AV11385" s="191" t="str">
        <f t="shared" si="181"/>
        <v>572_RON_31_12_202324</v>
      </c>
      <c r="AW11385" s="191" t="s">
        <v>228</v>
      </c>
      <c r="AX11385" s="18">
        <v>202324</v>
      </c>
      <c r="AY11385" s="191">
        <v>572</v>
      </c>
      <c r="AZ11385" s="191">
        <v>31</v>
      </c>
      <c r="BA11385" s="191">
        <v>12</v>
      </c>
      <c r="BB11385" s="191">
        <v>0</v>
      </c>
    </row>
    <row r="11386" spans="48:54" x14ac:dyDescent="0.2">
      <c r="AV11386" s="191" t="str">
        <f t="shared" si="181"/>
        <v>574_RG_162_1_202324</v>
      </c>
      <c r="AW11386" s="191" t="s">
        <v>93</v>
      </c>
      <c r="AX11386" s="18">
        <v>202324</v>
      </c>
      <c r="AY11386" s="191">
        <v>574</v>
      </c>
      <c r="AZ11386" s="191">
        <v>162</v>
      </c>
      <c r="BA11386" s="191">
        <v>1</v>
      </c>
      <c r="BB11386" s="191">
        <v>0</v>
      </c>
    </row>
    <row r="11387" spans="48:54" x14ac:dyDescent="0.2">
      <c r="AV11387" s="191" t="str">
        <f t="shared" si="181"/>
        <v>574_RON_31_12_202324</v>
      </c>
      <c r="AW11387" s="191" t="s">
        <v>228</v>
      </c>
      <c r="AX11387" s="18">
        <v>202324</v>
      </c>
      <c r="AY11387" s="191">
        <v>574</v>
      </c>
      <c r="AZ11387" s="191">
        <v>31</v>
      </c>
      <c r="BA11387" s="191">
        <v>12</v>
      </c>
      <c r="BB11387" s="191">
        <v>0</v>
      </c>
    </row>
    <row r="11388" spans="48:54" x14ac:dyDescent="0.2">
      <c r="AV11388" s="191" t="str">
        <f t="shared" si="181"/>
        <v>576_RG_162_1_202324</v>
      </c>
      <c r="AW11388" s="191" t="s">
        <v>93</v>
      </c>
      <c r="AX11388" s="18">
        <v>202324</v>
      </c>
      <c r="AY11388" s="191">
        <v>576</v>
      </c>
      <c r="AZ11388" s="191">
        <v>162</v>
      </c>
      <c r="BA11388" s="191">
        <v>1</v>
      </c>
      <c r="BB11388" s="191">
        <v>0</v>
      </c>
    </row>
    <row r="11389" spans="48:54" x14ac:dyDescent="0.2">
      <c r="AV11389" s="191" t="str">
        <f t="shared" si="181"/>
        <v>576_RON_31_12_202324</v>
      </c>
      <c r="AW11389" s="191" t="s">
        <v>228</v>
      </c>
      <c r="AX11389" s="18">
        <v>202324</v>
      </c>
      <c r="AY11389" s="191">
        <v>576</v>
      </c>
      <c r="AZ11389" s="191">
        <v>31</v>
      </c>
      <c r="BA11389" s="191">
        <v>12</v>
      </c>
      <c r="BB11389" s="191">
        <v>0</v>
      </c>
    </row>
    <row r="11390" spans="48:54" x14ac:dyDescent="0.2">
      <c r="AV11390" s="191" t="str">
        <f t="shared" si="181"/>
        <v>582_RG_162_1_202324</v>
      </c>
      <c r="AW11390" s="191" t="s">
        <v>93</v>
      </c>
      <c r="AX11390" s="18">
        <v>202324</v>
      </c>
      <c r="AY11390" s="191">
        <v>582</v>
      </c>
      <c r="AZ11390" s="191">
        <v>162</v>
      </c>
      <c r="BA11390" s="191">
        <v>1</v>
      </c>
      <c r="BB11390" s="191">
        <v>0</v>
      </c>
    </row>
    <row r="11391" spans="48:54" x14ac:dyDescent="0.2">
      <c r="AV11391" s="191" t="str">
        <f t="shared" si="181"/>
        <v>582_RON_31_12_202324</v>
      </c>
      <c r="AW11391" s="191" t="s">
        <v>228</v>
      </c>
      <c r="AX11391" s="18">
        <v>202324</v>
      </c>
      <c r="AY11391" s="191">
        <v>582</v>
      </c>
      <c r="AZ11391" s="191">
        <v>31</v>
      </c>
      <c r="BA11391" s="191">
        <v>12</v>
      </c>
      <c r="BB11391" s="191">
        <v>4504</v>
      </c>
    </row>
    <row r="11392" spans="48:54" x14ac:dyDescent="0.2">
      <c r="AV11392" s="191" t="str">
        <f t="shared" si="181"/>
        <v>584_RG_162_1_202324</v>
      </c>
      <c r="AW11392" s="191" t="s">
        <v>93</v>
      </c>
      <c r="AX11392" s="18">
        <v>202324</v>
      </c>
      <c r="AY11392" s="191">
        <v>584</v>
      </c>
      <c r="AZ11392" s="191">
        <v>162</v>
      </c>
      <c r="BA11392" s="191">
        <v>1</v>
      </c>
      <c r="BB11392" s="191">
        <v>0</v>
      </c>
    </row>
    <row r="11393" spans="48:54" x14ac:dyDescent="0.2">
      <c r="AV11393" s="191" t="str">
        <f t="shared" si="181"/>
        <v>584_RON_31_12_202324</v>
      </c>
      <c r="AW11393" s="191" t="s">
        <v>228</v>
      </c>
      <c r="AX11393" s="18">
        <v>202324</v>
      </c>
      <c r="AY11393" s="191">
        <v>584</v>
      </c>
      <c r="AZ11393" s="191">
        <v>31</v>
      </c>
      <c r="BA11393" s="191">
        <v>12</v>
      </c>
      <c r="BB11393" s="191">
        <v>5175</v>
      </c>
    </row>
    <row r="11394" spans="48:54" x14ac:dyDescent="0.2">
      <c r="AV11394" s="191" t="str">
        <f t="shared" si="181"/>
        <v>586_RG_162_1_202324</v>
      </c>
      <c r="AW11394" s="191" t="s">
        <v>93</v>
      </c>
      <c r="AX11394" s="18">
        <v>202324</v>
      </c>
      <c r="AY11394" s="191">
        <v>586</v>
      </c>
      <c r="AZ11394" s="191">
        <v>162</v>
      </c>
      <c r="BA11394" s="191">
        <v>1</v>
      </c>
      <c r="BB11394" s="191">
        <v>0</v>
      </c>
    </row>
    <row r="11395" spans="48:54" x14ac:dyDescent="0.2">
      <c r="AV11395" s="191" t="str">
        <f t="shared" si="181"/>
        <v>586_RON_31_12_202324</v>
      </c>
      <c r="AW11395" s="191" t="s">
        <v>228</v>
      </c>
      <c r="AX11395" s="18">
        <v>202324</v>
      </c>
      <c r="AY11395" s="191">
        <v>586</v>
      </c>
      <c r="AZ11395" s="191">
        <v>31</v>
      </c>
      <c r="BA11395" s="191">
        <v>12</v>
      </c>
      <c r="BB11395" s="191">
        <v>5714.8620000000001</v>
      </c>
    </row>
    <row r="11396" spans="48:54" x14ac:dyDescent="0.2">
      <c r="AV11396" s="191" t="str">
        <f t="shared" ref="AV11396:AV11459" si="182">AY11396&amp;"_"&amp;AW11396&amp;"_"&amp;AZ11396&amp;"_"&amp;BA11396&amp;"_"&amp;AX11396</f>
        <v>512_RG_163_1_202324</v>
      </c>
      <c r="AW11396" s="191" t="s">
        <v>93</v>
      </c>
      <c r="AX11396" s="18">
        <v>202324</v>
      </c>
      <c r="AY11396" s="191">
        <v>512</v>
      </c>
      <c r="AZ11396" s="191">
        <v>163</v>
      </c>
      <c r="BA11396" s="191">
        <v>1</v>
      </c>
      <c r="BB11396" s="191">
        <v>-4037</v>
      </c>
    </row>
    <row r="11397" spans="48:54" x14ac:dyDescent="0.2">
      <c r="AV11397" s="191" t="str">
        <f t="shared" si="182"/>
        <v>512_ROP_6_10_202324</v>
      </c>
      <c r="AW11397" s="191" t="s">
        <v>229</v>
      </c>
      <c r="AX11397" s="18">
        <v>202324</v>
      </c>
      <c r="AY11397" s="191">
        <v>512</v>
      </c>
      <c r="AZ11397" s="191">
        <v>6</v>
      </c>
      <c r="BA11397" s="191">
        <v>10</v>
      </c>
      <c r="BB11397" s="191">
        <v>0</v>
      </c>
    </row>
    <row r="11398" spans="48:54" x14ac:dyDescent="0.2">
      <c r="AV11398" s="191" t="str">
        <f t="shared" si="182"/>
        <v>514_RG_163_1_202324</v>
      </c>
      <c r="AW11398" s="191" t="s">
        <v>93</v>
      </c>
      <c r="AX11398" s="18">
        <v>202324</v>
      </c>
      <c r="AY11398" s="191">
        <v>514</v>
      </c>
      <c r="AZ11398" s="191">
        <v>163</v>
      </c>
      <c r="BA11398" s="191">
        <v>1</v>
      </c>
      <c r="BB11398" s="191">
        <v>-7517.48</v>
      </c>
    </row>
    <row r="11399" spans="48:54" x14ac:dyDescent="0.2">
      <c r="AV11399" s="191" t="str">
        <f t="shared" si="182"/>
        <v>514_ROP_6_10_202324</v>
      </c>
      <c r="AW11399" s="191" t="s">
        <v>229</v>
      </c>
      <c r="AX11399" s="18">
        <v>202324</v>
      </c>
      <c r="AY11399" s="191">
        <v>514</v>
      </c>
      <c r="AZ11399" s="191">
        <v>6</v>
      </c>
      <c r="BA11399" s="191">
        <v>10</v>
      </c>
      <c r="BB11399" s="191">
        <v>0</v>
      </c>
    </row>
    <row r="11400" spans="48:54" x14ac:dyDescent="0.2">
      <c r="AV11400" s="191" t="str">
        <f t="shared" si="182"/>
        <v>516_RG_163_1_202324</v>
      </c>
      <c r="AW11400" s="191" t="s">
        <v>93</v>
      </c>
      <c r="AX11400" s="18">
        <v>202324</v>
      </c>
      <c r="AY11400" s="191">
        <v>516</v>
      </c>
      <c r="AZ11400" s="191">
        <v>163</v>
      </c>
      <c r="BA11400" s="191">
        <v>1</v>
      </c>
      <c r="BB11400" s="191">
        <v>-6237.7640000000001</v>
      </c>
    </row>
    <row r="11401" spans="48:54" x14ac:dyDescent="0.2">
      <c r="AV11401" s="191" t="str">
        <f t="shared" si="182"/>
        <v>516_ROP_6_10_202324</v>
      </c>
      <c r="AW11401" s="191" t="s">
        <v>229</v>
      </c>
      <c r="AX11401" s="18">
        <v>202324</v>
      </c>
      <c r="AY11401" s="191">
        <v>516</v>
      </c>
      <c r="AZ11401" s="191">
        <v>6</v>
      </c>
      <c r="BA11401" s="191">
        <v>10</v>
      </c>
      <c r="BB11401" s="191">
        <v>0</v>
      </c>
    </row>
    <row r="11402" spans="48:54" x14ac:dyDescent="0.2">
      <c r="AV11402" s="191" t="str">
        <f t="shared" si="182"/>
        <v>518_RG_163_1_202324</v>
      </c>
      <c r="AW11402" s="191" t="s">
        <v>93</v>
      </c>
      <c r="AX11402" s="18">
        <v>202324</v>
      </c>
      <c r="AY11402" s="191">
        <v>518</v>
      </c>
      <c r="AZ11402" s="191">
        <v>163</v>
      </c>
      <c r="BA11402" s="191">
        <v>1</v>
      </c>
      <c r="BB11402" s="191">
        <v>-3453.2933600000001</v>
      </c>
    </row>
    <row r="11403" spans="48:54" x14ac:dyDescent="0.2">
      <c r="AV11403" s="191" t="str">
        <f t="shared" si="182"/>
        <v>518_ROP_6_10_202324</v>
      </c>
      <c r="AW11403" s="191" t="s">
        <v>229</v>
      </c>
      <c r="AX11403" s="18">
        <v>202324</v>
      </c>
      <c r="AY11403" s="191">
        <v>518</v>
      </c>
      <c r="AZ11403" s="191">
        <v>6</v>
      </c>
      <c r="BA11403" s="191">
        <v>10</v>
      </c>
      <c r="BB11403" s="191">
        <v>0</v>
      </c>
    </row>
    <row r="11404" spans="48:54" x14ac:dyDescent="0.2">
      <c r="AV11404" s="191" t="str">
        <f t="shared" si="182"/>
        <v>520_RG_163_1_202324</v>
      </c>
      <c r="AW11404" s="191" t="s">
        <v>93</v>
      </c>
      <c r="AX11404" s="18">
        <v>202324</v>
      </c>
      <c r="AY11404" s="191">
        <v>520</v>
      </c>
      <c r="AZ11404" s="191">
        <v>163</v>
      </c>
      <c r="BA11404" s="191">
        <v>1</v>
      </c>
      <c r="BB11404" s="191">
        <v>-8252.009</v>
      </c>
    </row>
    <row r="11405" spans="48:54" x14ac:dyDescent="0.2">
      <c r="AV11405" s="191" t="str">
        <f t="shared" si="182"/>
        <v>520_ROP_6_10_202324</v>
      </c>
      <c r="AW11405" s="191" t="s">
        <v>229</v>
      </c>
      <c r="AX11405" s="18">
        <v>202324</v>
      </c>
      <c r="AY11405" s="191">
        <v>520</v>
      </c>
      <c r="AZ11405" s="191">
        <v>6</v>
      </c>
      <c r="BA11405" s="191">
        <v>10</v>
      </c>
      <c r="BB11405" s="191">
        <v>0</v>
      </c>
    </row>
    <row r="11406" spans="48:54" x14ac:dyDescent="0.2">
      <c r="AV11406" s="191" t="str">
        <f t="shared" si="182"/>
        <v>522_RG_163_1_202324</v>
      </c>
      <c r="AW11406" s="191" t="s">
        <v>93</v>
      </c>
      <c r="AX11406" s="18">
        <v>202324</v>
      </c>
      <c r="AY11406" s="191">
        <v>522</v>
      </c>
      <c r="AZ11406" s="191">
        <v>163</v>
      </c>
      <c r="BA11406" s="191">
        <v>1</v>
      </c>
      <c r="BB11406" s="191">
        <v>-5120.44056</v>
      </c>
    </row>
    <row r="11407" spans="48:54" x14ac:dyDescent="0.2">
      <c r="AV11407" s="191" t="str">
        <f t="shared" si="182"/>
        <v>522_ROP_6_10_202324</v>
      </c>
      <c r="AW11407" s="191" t="s">
        <v>229</v>
      </c>
      <c r="AX11407" s="18">
        <v>202324</v>
      </c>
      <c r="AY11407" s="191">
        <v>522</v>
      </c>
      <c r="AZ11407" s="191">
        <v>6</v>
      </c>
      <c r="BA11407" s="191">
        <v>10</v>
      </c>
      <c r="BB11407" s="191">
        <v>0</v>
      </c>
    </row>
    <row r="11408" spans="48:54" x14ac:dyDescent="0.2">
      <c r="AV11408" s="191" t="str">
        <f t="shared" si="182"/>
        <v>524_RG_163_1_202324</v>
      </c>
      <c r="AW11408" s="191" t="s">
        <v>93</v>
      </c>
      <c r="AX11408" s="18">
        <v>202324</v>
      </c>
      <c r="AY11408" s="191">
        <v>524</v>
      </c>
      <c r="AZ11408" s="191">
        <v>163</v>
      </c>
      <c r="BA11408" s="191">
        <v>1</v>
      </c>
      <c r="BB11408" s="191">
        <v>-5096.1408000000001</v>
      </c>
    </row>
    <row r="11409" spans="48:54" x14ac:dyDescent="0.2">
      <c r="AV11409" s="191" t="str">
        <f t="shared" si="182"/>
        <v>524_ROP_6_10_202324</v>
      </c>
      <c r="AW11409" s="191" t="s">
        <v>229</v>
      </c>
      <c r="AX11409" s="18">
        <v>202324</v>
      </c>
      <c r="AY11409" s="191">
        <v>524</v>
      </c>
      <c r="AZ11409" s="191">
        <v>6</v>
      </c>
      <c r="BA11409" s="191">
        <v>10</v>
      </c>
      <c r="BB11409" s="191">
        <v>0</v>
      </c>
    </row>
    <row r="11410" spans="48:54" x14ac:dyDescent="0.2">
      <c r="AV11410" s="191" t="str">
        <f t="shared" si="182"/>
        <v>526_RG_163_1_202324</v>
      </c>
      <c r="AW11410" s="191" t="s">
        <v>93</v>
      </c>
      <c r="AX11410" s="18">
        <v>202324</v>
      </c>
      <c r="AY11410" s="191">
        <v>526</v>
      </c>
      <c r="AZ11410" s="191">
        <v>163</v>
      </c>
      <c r="BA11410" s="191">
        <v>1</v>
      </c>
      <c r="BB11410" s="191">
        <v>-4153.8785600000001</v>
      </c>
    </row>
    <row r="11411" spans="48:54" x14ac:dyDescent="0.2">
      <c r="AV11411" s="191" t="str">
        <f t="shared" si="182"/>
        <v>526_ROP_6_10_202324</v>
      </c>
      <c r="AW11411" s="191" t="s">
        <v>229</v>
      </c>
      <c r="AX11411" s="18">
        <v>202324</v>
      </c>
      <c r="AY11411" s="191">
        <v>526</v>
      </c>
      <c r="AZ11411" s="191">
        <v>6</v>
      </c>
      <c r="BA11411" s="191">
        <v>10</v>
      </c>
      <c r="BB11411" s="191">
        <v>0</v>
      </c>
    </row>
    <row r="11412" spans="48:54" x14ac:dyDescent="0.2">
      <c r="AV11412" s="191" t="str">
        <f t="shared" si="182"/>
        <v>528_RG_163_1_202324</v>
      </c>
      <c r="AW11412" s="191" t="s">
        <v>93</v>
      </c>
      <c r="AX11412" s="18">
        <v>202324</v>
      </c>
      <c r="AY11412" s="191">
        <v>528</v>
      </c>
      <c r="AZ11412" s="191">
        <v>163</v>
      </c>
      <c r="BA11412" s="191">
        <v>1</v>
      </c>
      <c r="BB11412" s="191">
        <v>-1994</v>
      </c>
    </row>
    <row r="11413" spans="48:54" x14ac:dyDescent="0.2">
      <c r="AV11413" s="191" t="str">
        <f t="shared" si="182"/>
        <v>528_ROP_6_10_202324</v>
      </c>
      <c r="AW11413" s="191" t="s">
        <v>229</v>
      </c>
      <c r="AX11413" s="18">
        <v>202324</v>
      </c>
      <c r="AY11413" s="191">
        <v>528</v>
      </c>
      <c r="AZ11413" s="191">
        <v>6</v>
      </c>
      <c r="BA11413" s="191">
        <v>10</v>
      </c>
      <c r="BB11413" s="191">
        <v>0</v>
      </c>
    </row>
    <row r="11414" spans="48:54" x14ac:dyDescent="0.2">
      <c r="AV11414" s="191" t="str">
        <f t="shared" si="182"/>
        <v>530_RG_163_1_202324</v>
      </c>
      <c r="AW11414" s="191" t="s">
        <v>93</v>
      </c>
      <c r="AX11414" s="18">
        <v>202324</v>
      </c>
      <c r="AY11414" s="191">
        <v>530</v>
      </c>
      <c r="AZ11414" s="191">
        <v>163</v>
      </c>
      <c r="BA11414" s="191">
        <v>1</v>
      </c>
      <c r="BB11414" s="191">
        <v>-10251.924000000001</v>
      </c>
    </row>
    <row r="11415" spans="48:54" x14ac:dyDescent="0.2">
      <c r="AV11415" s="191" t="str">
        <f t="shared" si="182"/>
        <v>530_ROP_6_10_202324</v>
      </c>
      <c r="AW11415" s="191" t="s">
        <v>229</v>
      </c>
      <c r="AX11415" s="18">
        <v>202324</v>
      </c>
      <c r="AY11415" s="191">
        <v>530</v>
      </c>
      <c r="AZ11415" s="191">
        <v>6</v>
      </c>
      <c r="BA11415" s="191">
        <v>10</v>
      </c>
      <c r="BB11415" s="191">
        <v>0</v>
      </c>
    </row>
    <row r="11416" spans="48:54" x14ac:dyDescent="0.2">
      <c r="AV11416" s="191" t="str">
        <f t="shared" si="182"/>
        <v>532_RG_163_1_202324</v>
      </c>
      <c r="AW11416" s="191" t="s">
        <v>93</v>
      </c>
      <c r="AX11416" s="18">
        <v>202324</v>
      </c>
      <c r="AY11416" s="191">
        <v>532</v>
      </c>
      <c r="AZ11416" s="191">
        <v>163</v>
      </c>
      <c r="BA11416" s="191">
        <v>1</v>
      </c>
      <c r="BB11416" s="191">
        <v>-11944.618999999999</v>
      </c>
    </row>
    <row r="11417" spans="48:54" x14ac:dyDescent="0.2">
      <c r="AV11417" s="191" t="str">
        <f t="shared" si="182"/>
        <v>532_ROP_6_10_202324</v>
      </c>
      <c r="AW11417" s="191" t="s">
        <v>229</v>
      </c>
      <c r="AX11417" s="18">
        <v>202324</v>
      </c>
      <c r="AY11417" s="191">
        <v>532</v>
      </c>
      <c r="AZ11417" s="191">
        <v>6</v>
      </c>
      <c r="BA11417" s="191">
        <v>10</v>
      </c>
      <c r="BB11417" s="191">
        <v>0</v>
      </c>
    </row>
    <row r="11418" spans="48:54" x14ac:dyDescent="0.2">
      <c r="AV11418" s="191" t="str">
        <f t="shared" si="182"/>
        <v>534_RG_163_1_202324</v>
      </c>
      <c r="AW11418" s="191" t="s">
        <v>93</v>
      </c>
      <c r="AX11418" s="18">
        <v>202324</v>
      </c>
      <c r="AY11418" s="191">
        <v>534</v>
      </c>
      <c r="AZ11418" s="191">
        <v>163</v>
      </c>
      <c r="BA11418" s="191">
        <v>1</v>
      </c>
      <c r="BB11418" s="191">
        <v>-9171.8207000000002</v>
      </c>
    </row>
    <row r="11419" spans="48:54" x14ac:dyDescent="0.2">
      <c r="AV11419" s="191" t="str">
        <f t="shared" si="182"/>
        <v>534_ROP_6_10_202324</v>
      </c>
      <c r="AW11419" s="191" t="s">
        <v>229</v>
      </c>
      <c r="AX11419" s="18">
        <v>202324</v>
      </c>
      <c r="AY11419" s="191">
        <v>534</v>
      </c>
      <c r="AZ11419" s="191">
        <v>6</v>
      </c>
      <c r="BA11419" s="191">
        <v>10</v>
      </c>
      <c r="BB11419" s="191">
        <v>0</v>
      </c>
    </row>
    <row r="11420" spans="48:54" x14ac:dyDescent="0.2">
      <c r="AV11420" s="191" t="str">
        <f t="shared" si="182"/>
        <v>536_RG_163_1_202324</v>
      </c>
      <c r="AW11420" s="191" t="s">
        <v>93</v>
      </c>
      <c r="AX11420" s="18">
        <v>202324</v>
      </c>
      <c r="AY11420" s="191">
        <v>536</v>
      </c>
      <c r="AZ11420" s="191">
        <v>163</v>
      </c>
      <c r="BA11420" s="191">
        <v>1</v>
      </c>
      <c r="BB11420" s="191">
        <v>-6615.9219999999996</v>
      </c>
    </row>
    <row r="11421" spans="48:54" x14ac:dyDescent="0.2">
      <c r="AV11421" s="191" t="str">
        <f t="shared" si="182"/>
        <v>536_ROP_6_10_202324</v>
      </c>
      <c r="AW11421" s="191" t="s">
        <v>229</v>
      </c>
      <c r="AX11421" s="18">
        <v>202324</v>
      </c>
      <c r="AY11421" s="191">
        <v>536</v>
      </c>
      <c r="AZ11421" s="191">
        <v>6</v>
      </c>
      <c r="BA11421" s="191">
        <v>10</v>
      </c>
      <c r="BB11421" s="191">
        <v>0</v>
      </c>
    </row>
    <row r="11422" spans="48:54" x14ac:dyDescent="0.2">
      <c r="AV11422" s="191" t="str">
        <f t="shared" si="182"/>
        <v>538_RG_163_1_202324</v>
      </c>
      <c r="AW11422" s="191" t="s">
        <v>93</v>
      </c>
      <c r="AX11422" s="18">
        <v>202324</v>
      </c>
      <c r="AY11422" s="191">
        <v>538</v>
      </c>
      <c r="AZ11422" s="191">
        <v>163</v>
      </c>
      <c r="BA11422" s="191">
        <v>1</v>
      </c>
      <c r="BB11422" s="191">
        <v>-9303.8096100000002</v>
      </c>
    </row>
    <row r="11423" spans="48:54" x14ac:dyDescent="0.2">
      <c r="AV11423" s="191" t="str">
        <f t="shared" si="182"/>
        <v>538_ROP_6_10_202324</v>
      </c>
      <c r="AW11423" s="191" t="s">
        <v>229</v>
      </c>
      <c r="AX11423" s="18">
        <v>202324</v>
      </c>
      <c r="AY11423" s="191">
        <v>538</v>
      </c>
      <c r="AZ11423" s="191">
        <v>6</v>
      </c>
      <c r="BA11423" s="191">
        <v>10</v>
      </c>
      <c r="BB11423" s="191">
        <v>0</v>
      </c>
    </row>
    <row r="11424" spans="48:54" x14ac:dyDescent="0.2">
      <c r="AV11424" s="191" t="str">
        <f t="shared" si="182"/>
        <v>540_RG_163_1_202324</v>
      </c>
      <c r="AW11424" s="191" t="s">
        <v>93</v>
      </c>
      <c r="AX11424" s="18">
        <v>202324</v>
      </c>
      <c r="AY11424" s="191">
        <v>540</v>
      </c>
      <c r="AZ11424" s="191">
        <v>163</v>
      </c>
      <c r="BA11424" s="191">
        <v>1</v>
      </c>
      <c r="BB11424" s="191">
        <v>-12424.043999999998</v>
      </c>
    </row>
    <row r="11425" spans="48:54" x14ac:dyDescent="0.2">
      <c r="AV11425" s="191" t="str">
        <f t="shared" si="182"/>
        <v>540_ROP_6_10_202324</v>
      </c>
      <c r="AW11425" s="191" t="s">
        <v>229</v>
      </c>
      <c r="AX11425" s="18">
        <v>202324</v>
      </c>
      <c r="AY11425" s="191">
        <v>540</v>
      </c>
      <c r="AZ11425" s="191">
        <v>6</v>
      </c>
      <c r="BA11425" s="191">
        <v>10</v>
      </c>
      <c r="BB11425" s="191">
        <v>0</v>
      </c>
    </row>
    <row r="11426" spans="48:54" x14ac:dyDescent="0.2">
      <c r="AV11426" s="191" t="str">
        <f t="shared" si="182"/>
        <v>542_RG_163_1_202324</v>
      </c>
      <c r="AW11426" s="191" t="s">
        <v>93</v>
      </c>
      <c r="AX11426" s="18">
        <v>202324</v>
      </c>
      <c r="AY11426" s="191">
        <v>542</v>
      </c>
      <c r="AZ11426" s="191">
        <v>163</v>
      </c>
      <c r="BA11426" s="191">
        <v>1</v>
      </c>
      <c r="BB11426" s="191">
        <v>-2663.0079999999998</v>
      </c>
    </row>
    <row r="11427" spans="48:54" x14ac:dyDescent="0.2">
      <c r="AV11427" s="191" t="str">
        <f t="shared" si="182"/>
        <v>542_ROP_6_10_202324</v>
      </c>
      <c r="AW11427" s="191" t="s">
        <v>229</v>
      </c>
      <c r="AX11427" s="18">
        <v>202324</v>
      </c>
      <c r="AY11427" s="191">
        <v>542</v>
      </c>
      <c r="AZ11427" s="191">
        <v>6</v>
      </c>
      <c r="BA11427" s="191">
        <v>10</v>
      </c>
      <c r="BB11427" s="191">
        <v>0</v>
      </c>
    </row>
    <row r="11428" spans="48:54" x14ac:dyDescent="0.2">
      <c r="AV11428" s="191" t="str">
        <f t="shared" si="182"/>
        <v>544_RG_163_1_202324</v>
      </c>
      <c r="AW11428" s="191" t="s">
        <v>93</v>
      </c>
      <c r="AX11428" s="18">
        <v>202324</v>
      </c>
      <c r="AY11428" s="191">
        <v>544</v>
      </c>
      <c r="AZ11428" s="191">
        <v>163</v>
      </c>
      <c r="BA11428" s="191">
        <v>1</v>
      </c>
      <c r="BB11428" s="191">
        <v>-7944.1570000000002</v>
      </c>
    </row>
    <row r="11429" spans="48:54" x14ac:dyDescent="0.2">
      <c r="AV11429" s="191" t="str">
        <f t="shared" si="182"/>
        <v>544_ROP_6_10_202324</v>
      </c>
      <c r="AW11429" s="191" t="s">
        <v>229</v>
      </c>
      <c r="AX11429" s="18">
        <v>202324</v>
      </c>
      <c r="AY11429" s="191">
        <v>544</v>
      </c>
      <c r="AZ11429" s="191">
        <v>6</v>
      </c>
      <c r="BA11429" s="191">
        <v>10</v>
      </c>
      <c r="BB11429" s="191">
        <v>0</v>
      </c>
    </row>
    <row r="11430" spans="48:54" x14ac:dyDescent="0.2">
      <c r="AV11430" s="191" t="str">
        <f t="shared" si="182"/>
        <v>545_RG_163_1_202324</v>
      </c>
      <c r="AW11430" s="191" t="s">
        <v>93</v>
      </c>
      <c r="AX11430" s="18">
        <v>202324</v>
      </c>
      <c r="AY11430" s="191">
        <v>545</v>
      </c>
      <c r="AZ11430" s="191">
        <v>163</v>
      </c>
      <c r="BA11430" s="191">
        <v>1</v>
      </c>
      <c r="BB11430" s="191">
        <v>-1873.7845299999999</v>
      </c>
    </row>
    <row r="11431" spans="48:54" x14ac:dyDescent="0.2">
      <c r="AV11431" s="191" t="str">
        <f t="shared" si="182"/>
        <v>545_ROP_6_10_202324</v>
      </c>
      <c r="AW11431" s="191" t="s">
        <v>229</v>
      </c>
      <c r="AX11431" s="18">
        <v>202324</v>
      </c>
      <c r="AY11431" s="191">
        <v>545</v>
      </c>
      <c r="AZ11431" s="191">
        <v>6</v>
      </c>
      <c r="BA11431" s="191">
        <v>10</v>
      </c>
      <c r="BB11431" s="191">
        <v>0</v>
      </c>
    </row>
    <row r="11432" spans="48:54" x14ac:dyDescent="0.2">
      <c r="AV11432" s="191" t="str">
        <f t="shared" si="182"/>
        <v>546_RG_163_1_202324</v>
      </c>
      <c r="AW11432" s="191" t="s">
        <v>93</v>
      </c>
      <c r="AX11432" s="18">
        <v>202324</v>
      </c>
      <c r="AY11432" s="191">
        <v>546</v>
      </c>
      <c r="AZ11432" s="191">
        <v>163</v>
      </c>
      <c r="BA11432" s="191">
        <v>1</v>
      </c>
      <c r="BB11432" s="191">
        <v>-6532.7420000000002</v>
      </c>
    </row>
    <row r="11433" spans="48:54" x14ac:dyDescent="0.2">
      <c r="AV11433" s="191" t="str">
        <f t="shared" si="182"/>
        <v>546_ROP_6_10_202324</v>
      </c>
      <c r="AW11433" s="191" t="s">
        <v>229</v>
      </c>
      <c r="AX11433" s="18">
        <v>202324</v>
      </c>
      <c r="AY11433" s="191">
        <v>546</v>
      </c>
      <c r="AZ11433" s="191">
        <v>6</v>
      </c>
      <c r="BA11433" s="191">
        <v>10</v>
      </c>
      <c r="BB11433" s="191">
        <v>0</v>
      </c>
    </row>
    <row r="11434" spans="48:54" x14ac:dyDescent="0.2">
      <c r="AV11434" s="191" t="str">
        <f t="shared" si="182"/>
        <v>548_RG_163_1_202324</v>
      </c>
      <c r="AW11434" s="191" t="s">
        <v>93</v>
      </c>
      <c r="AX11434" s="18">
        <v>202324</v>
      </c>
      <c r="AY11434" s="191">
        <v>548</v>
      </c>
      <c r="AZ11434" s="191">
        <v>163</v>
      </c>
      <c r="BA11434" s="191">
        <v>1</v>
      </c>
      <c r="BB11434" s="191">
        <v>-2632.0843400000003</v>
      </c>
    </row>
    <row r="11435" spans="48:54" x14ac:dyDescent="0.2">
      <c r="AV11435" s="191" t="str">
        <f t="shared" si="182"/>
        <v>548_ROP_6_10_202324</v>
      </c>
      <c r="AW11435" s="191" t="s">
        <v>229</v>
      </c>
      <c r="AX11435" s="18">
        <v>202324</v>
      </c>
      <c r="AY11435" s="191">
        <v>548</v>
      </c>
      <c r="AZ11435" s="191">
        <v>6</v>
      </c>
      <c r="BA11435" s="191">
        <v>10</v>
      </c>
      <c r="BB11435" s="191">
        <v>0</v>
      </c>
    </row>
    <row r="11436" spans="48:54" x14ac:dyDescent="0.2">
      <c r="AV11436" s="191" t="str">
        <f t="shared" si="182"/>
        <v>550_RG_163_1_202324</v>
      </c>
      <c r="AW11436" s="191" t="s">
        <v>93</v>
      </c>
      <c r="AX11436" s="18">
        <v>202324</v>
      </c>
      <c r="AY11436" s="191">
        <v>550</v>
      </c>
      <c r="AZ11436" s="191">
        <v>163</v>
      </c>
      <c r="BA11436" s="191">
        <v>1</v>
      </c>
      <c r="BB11436" s="191">
        <v>-20458.599999999999</v>
      </c>
    </row>
    <row r="11437" spans="48:54" x14ac:dyDescent="0.2">
      <c r="AV11437" s="191" t="str">
        <f t="shared" si="182"/>
        <v>550_ROP_6_10_202324</v>
      </c>
      <c r="AW11437" s="191" t="s">
        <v>229</v>
      </c>
      <c r="AX11437" s="18">
        <v>202324</v>
      </c>
      <c r="AY11437" s="191">
        <v>550</v>
      </c>
      <c r="AZ11437" s="191">
        <v>6</v>
      </c>
      <c r="BA11437" s="191">
        <v>10</v>
      </c>
      <c r="BB11437" s="191">
        <v>0</v>
      </c>
    </row>
    <row r="11438" spans="48:54" x14ac:dyDescent="0.2">
      <c r="AV11438" s="191" t="str">
        <f t="shared" si="182"/>
        <v>552_RG_163_1_202324</v>
      </c>
      <c r="AW11438" s="191" t="s">
        <v>93</v>
      </c>
      <c r="AX11438" s="18">
        <v>202324</v>
      </c>
      <c r="AY11438" s="191">
        <v>552</v>
      </c>
      <c r="AZ11438" s="191">
        <v>163</v>
      </c>
      <c r="BA11438" s="191">
        <v>1</v>
      </c>
      <c r="BB11438" s="191">
        <v>-15380.795</v>
      </c>
    </row>
    <row r="11439" spans="48:54" x14ac:dyDescent="0.2">
      <c r="AV11439" s="191" t="str">
        <f t="shared" si="182"/>
        <v>552_ROP_6_10_202324</v>
      </c>
      <c r="AW11439" s="191" t="s">
        <v>229</v>
      </c>
      <c r="AX11439" s="18">
        <v>202324</v>
      </c>
      <c r="AY11439" s="191">
        <v>552</v>
      </c>
      <c r="AZ11439" s="191">
        <v>6</v>
      </c>
      <c r="BA11439" s="191">
        <v>10</v>
      </c>
      <c r="BB11439" s="191">
        <v>0</v>
      </c>
    </row>
    <row r="11440" spans="48:54" x14ac:dyDescent="0.2">
      <c r="AV11440" s="191" t="str">
        <f t="shared" si="182"/>
        <v>562_RG_163_1_202324</v>
      </c>
      <c r="AW11440" s="191" t="s">
        <v>93</v>
      </c>
      <c r="AX11440" s="18">
        <v>202324</v>
      </c>
      <c r="AY11440" s="191">
        <v>562</v>
      </c>
      <c r="AZ11440" s="191">
        <v>163</v>
      </c>
      <c r="BA11440" s="191">
        <v>1</v>
      </c>
      <c r="BB11440" s="191">
        <v>0</v>
      </c>
    </row>
    <row r="11441" spans="48:54" x14ac:dyDescent="0.2">
      <c r="AV11441" s="191" t="str">
        <f t="shared" si="182"/>
        <v>562_ROP_6_10_202324</v>
      </c>
      <c r="AW11441" s="191" t="s">
        <v>229</v>
      </c>
      <c r="AX11441" s="18">
        <v>202324</v>
      </c>
      <c r="AY11441" s="191">
        <v>562</v>
      </c>
      <c r="AZ11441" s="191">
        <v>6</v>
      </c>
      <c r="BA11441" s="191">
        <v>10</v>
      </c>
      <c r="BB11441" s="191">
        <v>109942.61199999999</v>
      </c>
    </row>
    <row r="11442" spans="48:54" x14ac:dyDescent="0.2">
      <c r="AV11442" s="191" t="str">
        <f t="shared" si="182"/>
        <v>564_RG_163_1_202324</v>
      </c>
      <c r="AW11442" s="191" t="s">
        <v>93</v>
      </c>
      <c r="AX11442" s="18">
        <v>202324</v>
      </c>
      <c r="AY11442" s="191">
        <v>564</v>
      </c>
      <c r="AZ11442" s="191">
        <v>163</v>
      </c>
      <c r="BA11442" s="191">
        <v>1</v>
      </c>
      <c r="BB11442" s="191">
        <v>0</v>
      </c>
    </row>
    <row r="11443" spans="48:54" x14ac:dyDescent="0.2">
      <c r="AV11443" s="191" t="str">
        <f t="shared" si="182"/>
        <v>564_ROP_6_10_202324</v>
      </c>
      <c r="AW11443" s="191" t="s">
        <v>229</v>
      </c>
      <c r="AX11443" s="18">
        <v>202324</v>
      </c>
      <c r="AY11443" s="191">
        <v>564</v>
      </c>
      <c r="AZ11443" s="191">
        <v>6</v>
      </c>
      <c r="BA11443" s="191">
        <v>10</v>
      </c>
      <c r="BB11443" s="191">
        <v>170261.76499999998</v>
      </c>
    </row>
    <row r="11444" spans="48:54" x14ac:dyDescent="0.2">
      <c r="AV11444" s="191" t="str">
        <f t="shared" si="182"/>
        <v>566_RG_163_1_202324</v>
      </c>
      <c r="AW11444" s="191" t="s">
        <v>93</v>
      </c>
      <c r="AX11444" s="18">
        <v>202324</v>
      </c>
      <c r="AY11444" s="191">
        <v>566</v>
      </c>
      <c r="AZ11444" s="191">
        <v>163</v>
      </c>
      <c r="BA11444" s="191">
        <v>1</v>
      </c>
      <c r="BB11444" s="191">
        <v>0</v>
      </c>
    </row>
    <row r="11445" spans="48:54" x14ac:dyDescent="0.2">
      <c r="AV11445" s="191" t="str">
        <f t="shared" si="182"/>
        <v>566_ROP_6_10_202324</v>
      </c>
      <c r="AW11445" s="191" t="s">
        <v>229</v>
      </c>
      <c r="AX11445" s="18">
        <v>202324</v>
      </c>
      <c r="AY11445" s="191">
        <v>566</v>
      </c>
      <c r="AZ11445" s="191">
        <v>6</v>
      </c>
      <c r="BA11445" s="191">
        <v>10</v>
      </c>
      <c r="BB11445" s="191">
        <v>203516</v>
      </c>
    </row>
    <row r="11446" spans="48:54" x14ac:dyDescent="0.2">
      <c r="AV11446" s="191" t="str">
        <f t="shared" si="182"/>
        <v>568_RG_163_1_202324</v>
      </c>
      <c r="AW11446" s="191" t="s">
        <v>93</v>
      </c>
      <c r="AX11446" s="18">
        <v>202324</v>
      </c>
      <c r="AY11446" s="191">
        <v>568</v>
      </c>
      <c r="AZ11446" s="191">
        <v>163</v>
      </c>
      <c r="BA11446" s="191">
        <v>1</v>
      </c>
      <c r="BB11446" s="191">
        <v>0</v>
      </c>
    </row>
    <row r="11447" spans="48:54" x14ac:dyDescent="0.2">
      <c r="AV11447" s="191" t="str">
        <f t="shared" si="182"/>
        <v>568_ROP_6_10_202324</v>
      </c>
      <c r="AW11447" s="191" t="s">
        <v>229</v>
      </c>
      <c r="AX11447" s="18">
        <v>202324</v>
      </c>
      <c r="AY11447" s="191">
        <v>568</v>
      </c>
      <c r="AZ11447" s="191">
        <v>6</v>
      </c>
      <c r="BA11447" s="191">
        <v>10</v>
      </c>
      <c r="BB11447" s="191">
        <v>405309.85720999993</v>
      </c>
    </row>
    <row r="11448" spans="48:54" x14ac:dyDescent="0.2">
      <c r="AV11448" s="191" t="str">
        <f t="shared" si="182"/>
        <v>572_RG_163_1_202324</v>
      </c>
      <c r="AW11448" s="191" t="s">
        <v>93</v>
      </c>
      <c r="AX11448" s="18">
        <v>202324</v>
      </c>
      <c r="AY11448" s="191">
        <v>572</v>
      </c>
      <c r="AZ11448" s="191">
        <v>163</v>
      </c>
      <c r="BA11448" s="191">
        <v>1</v>
      </c>
      <c r="BB11448" s="191">
        <v>0</v>
      </c>
    </row>
    <row r="11449" spans="48:54" x14ac:dyDescent="0.2">
      <c r="AV11449" s="191" t="str">
        <f t="shared" si="182"/>
        <v>572_ROP_6_10_202324</v>
      </c>
      <c r="AW11449" s="191" t="s">
        <v>229</v>
      </c>
      <c r="AX11449" s="18">
        <v>202324</v>
      </c>
      <c r="AY11449" s="191">
        <v>572</v>
      </c>
      <c r="AZ11449" s="191">
        <v>6</v>
      </c>
      <c r="BA11449" s="191">
        <v>10</v>
      </c>
      <c r="BB11449" s="191">
        <v>0</v>
      </c>
    </row>
    <row r="11450" spans="48:54" x14ac:dyDescent="0.2">
      <c r="AV11450" s="191" t="str">
        <f t="shared" si="182"/>
        <v>574_RG_163_1_202324</v>
      </c>
      <c r="AW11450" s="191" t="s">
        <v>93</v>
      </c>
      <c r="AX11450" s="18">
        <v>202324</v>
      </c>
      <c r="AY11450" s="191">
        <v>574</v>
      </c>
      <c r="AZ11450" s="191">
        <v>163</v>
      </c>
      <c r="BA11450" s="191">
        <v>1</v>
      </c>
      <c r="BB11450" s="191">
        <v>0</v>
      </c>
    </row>
    <row r="11451" spans="48:54" x14ac:dyDescent="0.2">
      <c r="AV11451" s="191" t="str">
        <f t="shared" si="182"/>
        <v>574_ROP_6_10_202324</v>
      </c>
      <c r="AW11451" s="191" t="s">
        <v>229</v>
      </c>
      <c r="AX11451" s="18">
        <v>202324</v>
      </c>
      <c r="AY11451" s="191">
        <v>574</v>
      </c>
      <c r="AZ11451" s="191">
        <v>6</v>
      </c>
      <c r="BA11451" s="191">
        <v>10</v>
      </c>
      <c r="BB11451" s="191">
        <v>0</v>
      </c>
    </row>
    <row r="11452" spans="48:54" x14ac:dyDescent="0.2">
      <c r="AV11452" s="191" t="str">
        <f t="shared" si="182"/>
        <v>576_RG_163_1_202324</v>
      </c>
      <c r="AW11452" s="191" t="s">
        <v>93</v>
      </c>
      <c r="AX11452" s="18">
        <v>202324</v>
      </c>
      <c r="AY11452" s="191">
        <v>576</v>
      </c>
      <c r="AZ11452" s="191">
        <v>163</v>
      </c>
      <c r="BA11452" s="191">
        <v>1</v>
      </c>
      <c r="BB11452" s="191">
        <v>0</v>
      </c>
    </row>
    <row r="11453" spans="48:54" x14ac:dyDescent="0.2">
      <c r="AV11453" s="191" t="str">
        <f t="shared" si="182"/>
        <v>576_ROP_6_10_202324</v>
      </c>
      <c r="AW11453" s="191" t="s">
        <v>229</v>
      </c>
      <c r="AX11453" s="18">
        <v>202324</v>
      </c>
      <c r="AY11453" s="191">
        <v>576</v>
      </c>
      <c r="AZ11453" s="191">
        <v>6</v>
      </c>
      <c r="BA11453" s="191">
        <v>10</v>
      </c>
      <c r="BB11453" s="191">
        <v>0</v>
      </c>
    </row>
    <row r="11454" spans="48:54" x14ac:dyDescent="0.2">
      <c r="AV11454" s="191" t="str">
        <f t="shared" si="182"/>
        <v>582_RG_163_1_202324</v>
      </c>
      <c r="AW11454" s="191" t="s">
        <v>93</v>
      </c>
      <c r="AX11454" s="18">
        <v>202324</v>
      </c>
      <c r="AY11454" s="191">
        <v>582</v>
      </c>
      <c r="AZ11454" s="191">
        <v>163</v>
      </c>
      <c r="BA11454" s="191">
        <v>1</v>
      </c>
      <c r="BB11454" s="191">
        <v>0</v>
      </c>
    </row>
    <row r="11455" spans="48:54" x14ac:dyDescent="0.2">
      <c r="AV11455" s="191" t="str">
        <f t="shared" si="182"/>
        <v>582_ROP_6_10_202324</v>
      </c>
      <c r="AW11455" s="191" t="s">
        <v>229</v>
      </c>
      <c r="AX11455" s="18">
        <v>202324</v>
      </c>
      <c r="AY11455" s="191">
        <v>582</v>
      </c>
      <c r="AZ11455" s="191">
        <v>6</v>
      </c>
      <c r="BA11455" s="191">
        <v>10</v>
      </c>
      <c r="BB11455" s="191">
        <v>0</v>
      </c>
    </row>
    <row r="11456" spans="48:54" x14ac:dyDescent="0.2">
      <c r="AV11456" s="191" t="str">
        <f t="shared" si="182"/>
        <v>584_RG_163_1_202324</v>
      </c>
      <c r="AW11456" s="191" t="s">
        <v>93</v>
      </c>
      <c r="AX11456" s="18">
        <v>202324</v>
      </c>
      <c r="AY11456" s="191">
        <v>584</v>
      </c>
      <c r="AZ11456" s="191">
        <v>163</v>
      </c>
      <c r="BA11456" s="191">
        <v>1</v>
      </c>
      <c r="BB11456" s="191">
        <v>0</v>
      </c>
    </row>
    <row r="11457" spans="48:54" x14ac:dyDescent="0.2">
      <c r="AV11457" s="191" t="str">
        <f t="shared" si="182"/>
        <v>584_ROP_6_10_202324</v>
      </c>
      <c r="AW11457" s="191" t="s">
        <v>229</v>
      </c>
      <c r="AX11457" s="18">
        <v>202324</v>
      </c>
      <c r="AY11457" s="191">
        <v>584</v>
      </c>
      <c r="AZ11457" s="191">
        <v>6</v>
      </c>
      <c r="BA11457" s="191">
        <v>10</v>
      </c>
      <c r="BB11457" s="191">
        <v>0</v>
      </c>
    </row>
    <row r="11458" spans="48:54" x14ac:dyDescent="0.2">
      <c r="AV11458" s="191" t="str">
        <f t="shared" si="182"/>
        <v>586_RG_163_1_202324</v>
      </c>
      <c r="AW11458" s="191" t="s">
        <v>93</v>
      </c>
      <c r="AX11458" s="18">
        <v>202324</v>
      </c>
      <c r="AY11458" s="191">
        <v>586</v>
      </c>
      <c r="AZ11458" s="191">
        <v>163</v>
      </c>
      <c r="BA11458" s="191">
        <v>1</v>
      </c>
      <c r="BB11458" s="191">
        <v>0</v>
      </c>
    </row>
    <row r="11459" spans="48:54" x14ac:dyDescent="0.2">
      <c r="AV11459" s="191" t="str">
        <f t="shared" si="182"/>
        <v>586_ROP_6_10_202324</v>
      </c>
      <c r="AW11459" s="191" t="s">
        <v>229</v>
      </c>
      <c r="AX11459" s="18">
        <v>202324</v>
      </c>
      <c r="AY11459" s="191">
        <v>586</v>
      </c>
      <c r="AZ11459" s="191">
        <v>6</v>
      </c>
      <c r="BA11459" s="191">
        <v>10</v>
      </c>
      <c r="BB11459" s="191">
        <v>0</v>
      </c>
    </row>
    <row r="11460" spans="48:54" x14ac:dyDescent="0.2">
      <c r="AV11460" s="191" t="str">
        <f t="shared" ref="AV11460:AV11523" si="183">AY11460&amp;"_"&amp;AW11460&amp;"_"&amp;AZ11460&amp;"_"&amp;BA11460&amp;"_"&amp;AX11460</f>
        <v>512_RG_163.1_1_202324</v>
      </c>
      <c r="AW11460" s="191" t="s">
        <v>93</v>
      </c>
      <c r="AX11460" s="18">
        <v>202324</v>
      </c>
      <c r="AY11460" s="191">
        <v>512</v>
      </c>
      <c r="AZ11460" s="191">
        <v>163.1</v>
      </c>
      <c r="BA11460" s="191">
        <v>1</v>
      </c>
      <c r="BB11460" s="191">
        <v>0</v>
      </c>
    </row>
    <row r="11461" spans="48:54" x14ac:dyDescent="0.2">
      <c r="AV11461" s="191" t="str">
        <f t="shared" si="183"/>
        <v>512_ROP_7_10_202324</v>
      </c>
      <c r="AW11461" s="191" t="s">
        <v>229</v>
      </c>
      <c r="AX11461" s="18">
        <v>202324</v>
      </c>
      <c r="AY11461" s="191">
        <v>512</v>
      </c>
      <c r="AZ11461" s="191">
        <v>7</v>
      </c>
      <c r="BA11461" s="191">
        <v>10</v>
      </c>
      <c r="BB11461" s="191">
        <v>0</v>
      </c>
    </row>
    <row r="11462" spans="48:54" x14ac:dyDescent="0.2">
      <c r="AV11462" s="191" t="str">
        <f t="shared" si="183"/>
        <v>514_RG_163.1_1_202324</v>
      </c>
      <c r="AW11462" s="191" t="s">
        <v>93</v>
      </c>
      <c r="AX11462" s="18">
        <v>202324</v>
      </c>
      <c r="AY11462" s="191">
        <v>514</v>
      </c>
      <c r="AZ11462" s="191">
        <v>163.1</v>
      </c>
      <c r="BA11462" s="191">
        <v>1</v>
      </c>
      <c r="BB11462" s="191">
        <v>0</v>
      </c>
    </row>
    <row r="11463" spans="48:54" x14ac:dyDescent="0.2">
      <c r="AV11463" s="191" t="str">
        <f t="shared" si="183"/>
        <v>514_ROP_7_10_202324</v>
      </c>
      <c r="AW11463" s="191" t="s">
        <v>229</v>
      </c>
      <c r="AX11463" s="18">
        <v>202324</v>
      </c>
      <c r="AY11463" s="191">
        <v>514</v>
      </c>
      <c r="AZ11463" s="191">
        <v>7</v>
      </c>
      <c r="BA11463" s="191">
        <v>10</v>
      </c>
      <c r="BB11463" s="191">
        <v>0</v>
      </c>
    </row>
    <row r="11464" spans="48:54" x14ac:dyDescent="0.2">
      <c r="AV11464" s="191" t="str">
        <f t="shared" si="183"/>
        <v>516_RG_163.1_1_202324</v>
      </c>
      <c r="AW11464" s="191" t="s">
        <v>93</v>
      </c>
      <c r="AX11464" s="18">
        <v>202324</v>
      </c>
      <c r="AY11464" s="191">
        <v>516</v>
      </c>
      <c r="AZ11464" s="191">
        <v>163.1</v>
      </c>
      <c r="BA11464" s="191">
        <v>1</v>
      </c>
      <c r="BB11464" s="191">
        <v>0</v>
      </c>
    </row>
    <row r="11465" spans="48:54" x14ac:dyDescent="0.2">
      <c r="AV11465" s="191" t="str">
        <f t="shared" si="183"/>
        <v>516_ROP_7_10_202324</v>
      </c>
      <c r="AW11465" s="191" t="s">
        <v>229</v>
      </c>
      <c r="AX11465" s="18">
        <v>202324</v>
      </c>
      <c r="AY11465" s="191">
        <v>516</v>
      </c>
      <c r="AZ11465" s="191">
        <v>7</v>
      </c>
      <c r="BA11465" s="191">
        <v>10</v>
      </c>
      <c r="BB11465" s="191">
        <v>0</v>
      </c>
    </row>
    <row r="11466" spans="48:54" x14ac:dyDescent="0.2">
      <c r="AV11466" s="191" t="str">
        <f t="shared" si="183"/>
        <v>518_RG_163.1_1_202324</v>
      </c>
      <c r="AW11466" s="191" t="s">
        <v>93</v>
      </c>
      <c r="AX11466" s="18">
        <v>202324</v>
      </c>
      <c r="AY11466" s="191">
        <v>518</v>
      </c>
      <c r="AZ11466" s="191">
        <v>163.1</v>
      </c>
      <c r="BA11466" s="191">
        <v>1</v>
      </c>
      <c r="BB11466" s="191">
        <v>0</v>
      </c>
    </row>
    <row r="11467" spans="48:54" x14ac:dyDescent="0.2">
      <c r="AV11467" s="191" t="str">
        <f t="shared" si="183"/>
        <v>518_ROP_7_10_202324</v>
      </c>
      <c r="AW11467" s="191" t="s">
        <v>229</v>
      </c>
      <c r="AX11467" s="18">
        <v>202324</v>
      </c>
      <c r="AY11467" s="191">
        <v>518</v>
      </c>
      <c r="AZ11467" s="191">
        <v>7</v>
      </c>
      <c r="BA11467" s="191">
        <v>10</v>
      </c>
      <c r="BB11467" s="191">
        <v>0</v>
      </c>
    </row>
    <row r="11468" spans="48:54" x14ac:dyDescent="0.2">
      <c r="AV11468" s="191" t="str">
        <f t="shared" si="183"/>
        <v>520_RG_163.1_1_202324</v>
      </c>
      <c r="AW11468" s="191" t="s">
        <v>93</v>
      </c>
      <c r="AX11468" s="18">
        <v>202324</v>
      </c>
      <c r="AY11468" s="191">
        <v>520</v>
      </c>
      <c r="AZ11468" s="191">
        <v>163.1</v>
      </c>
      <c r="BA11468" s="191">
        <v>1</v>
      </c>
      <c r="BB11468" s="191">
        <v>0</v>
      </c>
    </row>
    <row r="11469" spans="48:54" x14ac:dyDescent="0.2">
      <c r="AV11469" s="191" t="str">
        <f t="shared" si="183"/>
        <v>520_ROP_7_10_202324</v>
      </c>
      <c r="AW11469" s="191" t="s">
        <v>229</v>
      </c>
      <c r="AX11469" s="18">
        <v>202324</v>
      </c>
      <c r="AY11469" s="191">
        <v>520</v>
      </c>
      <c r="AZ11469" s="191">
        <v>7</v>
      </c>
      <c r="BA11469" s="191">
        <v>10</v>
      </c>
      <c r="BB11469" s="191">
        <v>0</v>
      </c>
    </row>
    <row r="11470" spans="48:54" x14ac:dyDescent="0.2">
      <c r="AV11470" s="191" t="str">
        <f t="shared" si="183"/>
        <v>522_RG_163.1_1_202324</v>
      </c>
      <c r="AW11470" s="191" t="s">
        <v>93</v>
      </c>
      <c r="AX11470" s="18">
        <v>202324</v>
      </c>
      <c r="AY11470" s="191">
        <v>522</v>
      </c>
      <c r="AZ11470" s="191">
        <v>163.1</v>
      </c>
      <c r="BA11470" s="191">
        <v>1</v>
      </c>
      <c r="BB11470" s="191">
        <v>0</v>
      </c>
    </row>
    <row r="11471" spans="48:54" x14ac:dyDescent="0.2">
      <c r="AV11471" s="191" t="str">
        <f t="shared" si="183"/>
        <v>522_ROP_7_10_202324</v>
      </c>
      <c r="AW11471" s="191" t="s">
        <v>229</v>
      </c>
      <c r="AX11471" s="18">
        <v>202324</v>
      </c>
      <c r="AY11471" s="191">
        <v>522</v>
      </c>
      <c r="AZ11471" s="191">
        <v>7</v>
      </c>
      <c r="BA11471" s="191">
        <v>10</v>
      </c>
      <c r="BB11471" s="191">
        <v>0</v>
      </c>
    </row>
    <row r="11472" spans="48:54" x14ac:dyDescent="0.2">
      <c r="AV11472" s="191" t="str">
        <f t="shared" si="183"/>
        <v>524_RG_163.1_1_202324</v>
      </c>
      <c r="AW11472" s="191" t="s">
        <v>93</v>
      </c>
      <c r="AX11472" s="18">
        <v>202324</v>
      </c>
      <c r="AY11472" s="191">
        <v>524</v>
      </c>
      <c r="AZ11472" s="191">
        <v>163.1</v>
      </c>
      <c r="BA11472" s="191">
        <v>1</v>
      </c>
      <c r="BB11472" s="191">
        <v>0</v>
      </c>
    </row>
    <row r="11473" spans="48:54" x14ac:dyDescent="0.2">
      <c r="AV11473" s="191" t="str">
        <f t="shared" si="183"/>
        <v>524_ROP_7_10_202324</v>
      </c>
      <c r="AW11473" s="191" t="s">
        <v>229</v>
      </c>
      <c r="AX11473" s="18">
        <v>202324</v>
      </c>
      <c r="AY11473" s="191">
        <v>524</v>
      </c>
      <c r="AZ11473" s="191">
        <v>7</v>
      </c>
      <c r="BA11473" s="191">
        <v>10</v>
      </c>
      <c r="BB11473" s="191">
        <v>0</v>
      </c>
    </row>
    <row r="11474" spans="48:54" x14ac:dyDescent="0.2">
      <c r="AV11474" s="191" t="str">
        <f t="shared" si="183"/>
        <v>526_RG_163.1_1_202324</v>
      </c>
      <c r="AW11474" s="191" t="s">
        <v>93</v>
      </c>
      <c r="AX11474" s="18">
        <v>202324</v>
      </c>
      <c r="AY11474" s="191">
        <v>526</v>
      </c>
      <c r="AZ11474" s="191">
        <v>163.1</v>
      </c>
      <c r="BA11474" s="191">
        <v>1</v>
      </c>
      <c r="BB11474" s="191">
        <v>0</v>
      </c>
    </row>
    <row r="11475" spans="48:54" x14ac:dyDescent="0.2">
      <c r="AV11475" s="191" t="str">
        <f t="shared" si="183"/>
        <v>526_ROP_7_10_202324</v>
      </c>
      <c r="AW11475" s="191" t="s">
        <v>229</v>
      </c>
      <c r="AX11475" s="18">
        <v>202324</v>
      </c>
      <c r="AY11475" s="191">
        <v>526</v>
      </c>
      <c r="AZ11475" s="191">
        <v>7</v>
      </c>
      <c r="BA11475" s="191">
        <v>10</v>
      </c>
      <c r="BB11475" s="191">
        <v>0</v>
      </c>
    </row>
    <row r="11476" spans="48:54" x14ac:dyDescent="0.2">
      <c r="AV11476" s="191" t="str">
        <f t="shared" si="183"/>
        <v>528_RG_163.1_1_202324</v>
      </c>
      <c r="AW11476" s="191" t="s">
        <v>93</v>
      </c>
      <c r="AX11476" s="18">
        <v>202324</v>
      </c>
      <c r="AY11476" s="191">
        <v>528</v>
      </c>
      <c r="AZ11476" s="191">
        <v>163.1</v>
      </c>
      <c r="BA11476" s="191">
        <v>1</v>
      </c>
      <c r="BB11476" s="191">
        <v>0</v>
      </c>
    </row>
    <row r="11477" spans="48:54" x14ac:dyDescent="0.2">
      <c r="AV11477" s="191" t="str">
        <f t="shared" si="183"/>
        <v>528_ROP_7_10_202324</v>
      </c>
      <c r="AW11477" s="191" t="s">
        <v>229</v>
      </c>
      <c r="AX11477" s="18">
        <v>202324</v>
      </c>
      <c r="AY11477" s="191">
        <v>528</v>
      </c>
      <c r="AZ11477" s="191">
        <v>7</v>
      </c>
      <c r="BA11477" s="191">
        <v>10</v>
      </c>
      <c r="BB11477" s="191">
        <v>0</v>
      </c>
    </row>
    <row r="11478" spans="48:54" x14ac:dyDescent="0.2">
      <c r="AV11478" s="191" t="str">
        <f t="shared" si="183"/>
        <v>530_RG_163.1_1_202324</v>
      </c>
      <c r="AW11478" s="191" t="s">
        <v>93</v>
      </c>
      <c r="AX11478" s="18">
        <v>202324</v>
      </c>
      <c r="AY11478" s="191">
        <v>530</v>
      </c>
      <c r="AZ11478" s="191">
        <v>163.1</v>
      </c>
      <c r="BA11478" s="191">
        <v>1</v>
      </c>
      <c r="BB11478" s="191">
        <v>0</v>
      </c>
    </row>
    <row r="11479" spans="48:54" x14ac:dyDescent="0.2">
      <c r="AV11479" s="191" t="str">
        <f t="shared" si="183"/>
        <v>530_ROP_7_10_202324</v>
      </c>
      <c r="AW11479" s="191" t="s">
        <v>229</v>
      </c>
      <c r="AX11479" s="18">
        <v>202324</v>
      </c>
      <c r="AY11479" s="191">
        <v>530</v>
      </c>
      <c r="AZ11479" s="191">
        <v>7</v>
      </c>
      <c r="BA11479" s="191">
        <v>10</v>
      </c>
      <c r="BB11479" s="191">
        <v>0</v>
      </c>
    </row>
    <row r="11480" spans="48:54" x14ac:dyDescent="0.2">
      <c r="AV11480" s="191" t="str">
        <f t="shared" si="183"/>
        <v>532_RG_163.1_1_202324</v>
      </c>
      <c r="AW11480" s="191" t="s">
        <v>93</v>
      </c>
      <c r="AX11480" s="18">
        <v>202324</v>
      </c>
      <c r="AY11480" s="191">
        <v>532</v>
      </c>
      <c r="AZ11480" s="191">
        <v>163.1</v>
      </c>
      <c r="BA11480" s="191">
        <v>1</v>
      </c>
      <c r="BB11480" s="191">
        <v>0</v>
      </c>
    </row>
    <row r="11481" spans="48:54" x14ac:dyDescent="0.2">
      <c r="AV11481" s="191" t="str">
        <f t="shared" si="183"/>
        <v>532_ROP_7_10_202324</v>
      </c>
      <c r="AW11481" s="191" t="s">
        <v>229</v>
      </c>
      <c r="AX11481" s="18">
        <v>202324</v>
      </c>
      <c r="AY11481" s="191">
        <v>532</v>
      </c>
      <c r="AZ11481" s="191">
        <v>7</v>
      </c>
      <c r="BA11481" s="191">
        <v>10</v>
      </c>
      <c r="BB11481" s="191">
        <v>0</v>
      </c>
    </row>
    <row r="11482" spans="48:54" x14ac:dyDescent="0.2">
      <c r="AV11482" s="191" t="str">
        <f t="shared" si="183"/>
        <v>534_RG_163.1_1_202324</v>
      </c>
      <c r="AW11482" s="191" t="s">
        <v>93</v>
      </c>
      <c r="AX11482" s="18">
        <v>202324</v>
      </c>
      <c r="AY11482" s="191">
        <v>534</v>
      </c>
      <c r="AZ11482" s="191">
        <v>163.1</v>
      </c>
      <c r="BA11482" s="191">
        <v>1</v>
      </c>
      <c r="BB11482" s="191">
        <v>0</v>
      </c>
    </row>
    <row r="11483" spans="48:54" x14ac:dyDescent="0.2">
      <c r="AV11483" s="191" t="str">
        <f t="shared" si="183"/>
        <v>534_ROP_7_10_202324</v>
      </c>
      <c r="AW11483" s="191" t="s">
        <v>229</v>
      </c>
      <c r="AX11483" s="18">
        <v>202324</v>
      </c>
      <c r="AY11483" s="191">
        <v>534</v>
      </c>
      <c r="AZ11483" s="191">
        <v>7</v>
      </c>
      <c r="BA11483" s="191">
        <v>10</v>
      </c>
      <c r="BB11483" s="191">
        <v>0</v>
      </c>
    </row>
    <row r="11484" spans="48:54" x14ac:dyDescent="0.2">
      <c r="AV11484" s="191" t="str">
        <f t="shared" si="183"/>
        <v>536_RG_163.1_1_202324</v>
      </c>
      <c r="AW11484" s="191" t="s">
        <v>93</v>
      </c>
      <c r="AX11484" s="18">
        <v>202324</v>
      </c>
      <c r="AY11484" s="191">
        <v>536</v>
      </c>
      <c r="AZ11484" s="191">
        <v>163.1</v>
      </c>
      <c r="BA11484" s="191">
        <v>1</v>
      </c>
      <c r="BB11484" s="191">
        <v>0</v>
      </c>
    </row>
    <row r="11485" spans="48:54" x14ac:dyDescent="0.2">
      <c r="AV11485" s="191" t="str">
        <f t="shared" si="183"/>
        <v>536_ROP_7_10_202324</v>
      </c>
      <c r="AW11485" s="191" t="s">
        <v>229</v>
      </c>
      <c r="AX11485" s="18">
        <v>202324</v>
      </c>
      <c r="AY11485" s="191">
        <v>536</v>
      </c>
      <c r="AZ11485" s="191">
        <v>7</v>
      </c>
      <c r="BA11485" s="191">
        <v>10</v>
      </c>
      <c r="BB11485" s="191">
        <v>0</v>
      </c>
    </row>
    <row r="11486" spans="48:54" x14ac:dyDescent="0.2">
      <c r="AV11486" s="191" t="str">
        <f t="shared" si="183"/>
        <v>538_RG_163.1_1_202324</v>
      </c>
      <c r="AW11486" s="191" t="s">
        <v>93</v>
      </c>
      <c r="AX11486" s="18">
        <v>202324</v>
      </c>
      <c r="AY11486" s="191">
        <v>538</v>
      </c>
      <c r="AZ11486" s="191">
        <v>163.1</v>
      </c>
      <c r="BA11486" s="191">
        <v>1</v>
      </c>
      <c r="BB11486" s="191">
        <v>-954.38499999999999</v>
      </c>
    </row>
    <row r="11487" spans="48:54" x14ac:dyDescent="0.2">
      <c r="AV11487" s="191" t="str">
        <f t="shared" si="183"/>
        <v>538_ROP_7_10_202324</v>
      </c>
      <c r="AW11487" s="191" t="s">
        <v>229</v>
      </c>
      <c r="AX11487" s="18">
        <v>202324</v>
      </c>
      <c r="AY11487" s="191">
        <v>538</v>
      </c>
      <c r="AZ11487" s="191">
        <v>7</v>
      </c>
      <c r="BA11487" s="191">
        <v>10</v>
      </c>
      <c r="BB11487" s="191">
        <v>0</v>
      </c>
    </row>
    <row r="11488" spans="48:54" x14ac:dyDescent="0.2">
      <c r="AV11488" s="191" t="str">
        <f t="shared" si="183"/>
        <v>540_RG_163.1_1_202324</v>
      </c>
      <c r="AW11488" s="191" t="s">
        <v>93</v>
      </c>
      <c r="AX11488" s="18">
        <v>202324</v>
      </c>
      <c r="AY11488" s="191">
        <v>540</v>
      </c>
      <c r="AZ11488" s="191">
        <v>163.1</v>
      </c>
      <c r="BA11488" s="191">
        <v>1</v>
      </c>
      <c r="BB11488" s="191">
        <v>0</v>
      </c>
    </row>
    <row r="11489" spans="48:54" x14ac:dyDescent="0.2">
      <c r="AV11489" s="191" t="str">
        <f t="shared" si="183"/>
        <v>540_ROP_7_10_202324</v>
      </c>
      <c r="AW11489" s="191" t="s">
        <v>229</v>
      </c>
      <c r="AX11489" s="18">
        <v>202324</v>
      </c>
      <c r="AY11489" s="191">
        <v>540</v>
      </c>
      <c r="AZ11489" s="191">
        <v>7</v>
      </c>
      <c r="BA11489" s="191">
        <v>10</v>
      </c>
      <c r="BB11489" s="191">
        <v>0</v>
      </c>
    </row>
    <row r="11490" spans="48:54" x14ac:dyDescent="0.2">
      <c r="AV11490" s="191" t="str">
        <f t="shared" si="183"/>
        <v>542_RG_163.1_1_202324</v>
      </c>
      <c r="AW11490" s="191" t="s">
        <v>93</v>
      </c>
      <c r="AX11490" s="18">
        <v>202324</v>
      </c>
      <c r="AY11490" s="191">
        <v>542</v>
      </c>
      <c r="AZ11490" s="191">
        <v>163.1</v>
      </c>
      <c r="BA11490" s="191">
        <v>1</v>
      </c>
      <c r="BB11490" s="191">
        <v>0</v>
      </c>
    </row>
    <row r="11491" spans="48:54" x14ac:dyDescent="0.2">
      <c r="AV11491" s="191" t="str">
        <f t="shared" si="183"/>
        <v>542_ROP_7_10_202324</v>
      </c>
      <c r="AW11491" s="191" t="s">
        <v>229</v>
      </c>
      <c r="AX11491" s="18">
        <v>202324</v>
      </c>
      <c r="AY11491" s="191">
        <v>542</v>
      </c>
      <c r="AZ11491" s="191">
        <v>7</v>
      </c>
      <c r="BA11491" s="191">
        <v>10</v>
      </c>
      <c r="BB11491" s="191">
        <v>0</v>
      </c>
    </row>
    <row r="11492" spans="48:54" x14ac:dyDescent="0.2">
      <c r="AV11492" s="191" t="str">
        <f t="shared" si="183"/>
        <v>544_RG_163.1_1_202324</v>
      </c>
      <c r="AW11492" s="191" t="s">
        <v>93</v>
      </c>
      <c r="AX11492" s="18">
        <v>202324</v>
      </c>
      <c r="AY11492" s="191">
        <v>544</v>
      </c>
      <c r="AZ11492" s="191">
        <v>163.1</v>
      </c>
      <c r="BA11492" s="191">
        <v>1</v>
      </c>
      <c r="BB11492" s="191">
        <v>0</v>
      </c>
    </row>
    <row r="11493" spans="48:54" x14ac:dyDescent="0.2">
      <c r="AV11493" s="191" t="str">
        <f t="shared" si="183"/>
        <v>544_ROP_7_10_202324</v>
      </c>
      <c r="AW11493" s="191" t="s">
        <v>229</v>
      </c>
      <c r="AX11493" s="18">
        <v>202324</v>
      </c>
      <c r="AY11493" s="191">
        <v>544</v>
      </c>
      <c r="AZ11493" s="191">
        <v>7</v>
      </c>
      <c r="BA11493" s="191">
        <v>10</v>
      </c>
      <c r="BB11493" s="191">
        <v>0</v>
      </c>
    </row>
    <row r="11494" spans="48:54" x14ac:dyDescent="0.2">
      <c r="AV11494" s="191" t="str">
        <f t="shared" si="183"/>
        <v>545_RG_163.1_1_202324</v>
      </c>
      <c r="AW11494" s="191" t="s">
        <v>93</v>
      </c>
      <c r="AX11494" s="18">
        <v>202324</v>
      </c>
      <c r="AY11494" s="191">
        <v>545</v>
      </c>
      <c r="AZ11494" s="191">
        <v>163.1</v>
      </c>
      <c r="BA11494" s="191">
        <v>1</v>
      </c>
      <c r="BB11494" s="191">
        <v>0</v>
      </c>
    </row>
    <row r="11495" spans="48:54" x14ac:dyDescent="0.2">
      <c r="AV11495" s="191" t="str">
        <f t="shared" si="183"/>
        <v>545_ROP_7_10_202324</v>
      </c>
      <c r="AW11495" s="191" t="s">
        <v>229</v>
      </c>
      <c r="AX11495" s="18">
        <v>202324</v>
      </c>
      <c r="AY11495" s="191">
        <v>545</v>
      </c>
      <c r="AZ11495" s="191">
        <v>7</v>
      </c>
      <c r="BA11495" s="191">
        <v>10</v>
      </c>
      <c r="BB11495" s="191">
        <v>0</v>
      </c>
    </row>
    <row r="11496" spans="48:54" x14ac:dyDescent="0.2">
      <c r="AV11496" s="191" t="str">
        <f t="shared" si="183"/>
        <v>546_RG_163.1_1_202324</v>
      </c>
      <c r="AW11496" s="191" t="s">
        <v>93</v>
      </c>
      <c r="AX11496" s="18">
        <v>202324</v>
      </c>
      <c r="AY11496" s="191">
        <v>546</v>
      </c>
      <c r="AZ11496" s="191">
        <v>163.1</v>
      </c>
      <c r="BA11496" s="191">
        <v>1</v>
      </c>
      <c r="BB11496" s="191">
        <v>0</v>
      </c>
    </row>
    <row r="11497" spans="48:54" x14ac:dyDescent="0.2">
      <c r="AV11497" s="191" t="str">
        <f t="shared" si="183"/>
        <v>546_ROP_7_10_202324</v>
      </c>
      <c r="AW11497" s="191" t="s">
        <v>229</v>
      </c>
      <c r="AX11497" s="18">
        <v>202324</v>
      </c>
      <c r="AY11497" s="191">
        <v>546</v>
      </c>
      <c r="AZ11497" s="191">
        <v>7</v>
      </c>
      <c r="BA11497" s="191">
        <v>10</v>
      </c>
      <c r="BB11497" s="191">
        <v>0</v>
      </c>
    </row>
    <row r="11498" spans="48:54" x14ac:dyDescent="0.2">
      <c r="AV11498" s="191" t="str">
        <f t="shared" si="183"/>
        <v>548_RG_163.1_1_202324</v>
      </c>
      <c r="AW11498" s="191" t="s">
        <v>93</v>
      </c>
      <c r="AX11498" s="18">
        <v>202324</v>
      </c>
      <c r="AY11498" s="191">
        <v>548</v>
      </c>
      <c r="AZ11498" s="191">
        <v>163.1</v>
      </c>
      <c r="BA11498" s="191">
        <v>1</v>
      </c>
      <c r="BB11498" s="191">
        <v>0</v>
      </c>
    </row>
    <row r="11499" spans="48:54" x14ac:dyDescent="0.2">
      <c r="AV11499" s="191" t="str">
        <f t="shared" si="183"/>
        <v>548_ROP_7_10_202324</v>
      </c>
      <c r="AW11499" s="191" t="s">
        <v>229</v>
      </c>
      <c r="AX11499" s="18">
        <v>202324</v>
      </c>
      <c r="AY11499" s="191">
        <v>548</v>
      </c>
      <c r="AZ11499" s="191">
        <v>7</v>
      </c>
      <c r="BA11499" s="191">
        <v>10</v>
      </c>
      <c r="BB11499" s="191">
        <v>0</v>
      </c>
    </row>
    <row r="11500" spans="48:54" x14ac:dyDescent="0.2">
      <c r="AV11500" s="191" t="str">
        <f t="shared" si="183"/>
        <v>550_RG_163.1_1_202324</v>
      </c>
      <c r="AW11500" s="191" t="s">
        <v>93</v>
      </c>
      <c r="AX11500" s="18">
        <v>202324</v>
      </c>
      <c r="AY11500" s="191">
        <v>550</v>
      </c>
      <c r="AZ11500" s="191">
        <v>163.1</v>
      </c>
      <c r="BA11500" s="191">
        <v>1</v>
      </c>
      <c r="BB11500" s="191">
        <v>0</v>
      </c>
    </row>
    <row r="11501" spans="48:54" x14ac:dyDescent="0.2">
      <c r="AV11501" s="191" t="str">
        <f t="shared" si="183"/>
        <v>550_ROP_7_10_202324</v>
      </c>
      <c r="AW11501" s="191" t="s">
        <v>229</v>
      </c>
      <c r="AX11501" s="18">
        <v>202324</v>
      </c>
      <c r="AY11501" s="191">
        <v>550</v>
      </c>
      <c r="AZ11501" s="191">
        <v>7</v>
      </c>
      <c r="BA11501" s="191">
        <v>10</v>
      </c>
      <c r="BB11501" s="191">
        <v>0</v>
      </c>
    </row>
    <row r="11502" spans="48:54" x14ac:dyDescent="0.2">
      <c r="AV11502" s="191" t="str">
        <f t="shared" si="183"/>
        <v>552_RG_163.1_1_202324</v>
      </c>
      <c r="AW11502" s="191" t="s">
        <v>93</v>
      </c>
      <c r="AX11502" s="18">
        <v>202324</v>
      </c>
      <c r="AY11502" s="191">
        <v>552</v>
      </c>
      <c r="AZ11502" s="191">
        <v>163.1</v>
      </c>
      <c r="BA11502" s="191">
        <v>1</v>
      </c>
      <c r="BB11502" s="191">
        <v>0</v>
      </c>
    </row>
    <row r="11503" spans="48:54" x14ac:dyDescent="0.2">
      <c r="AV11503" s="191" t="str">
        <f t="shared" si="183"/>
        <v>552_ROP_7_10_202324</v>
      </c>
      <c r="AW11503" s="191" t="s">
        <v>229</v>
      </c>
      <c r="AX11503" s="18">
        <v>202324</v>
      </c>
      <c r="AY11503" s="191">
        <v>552</v>
      </c>
      <c r="AZ11503" s="191">
        <v>7</v>
      </c>
      <c r="BA11503" s="191">
        <v>10</v>
      </c>
      <c r="BB11503" s="191">
        <v>0</v>
      </c>
    </row>
    <row r="11504" spans="48:54" x14ac:dyDescent="0.2">
      <c r="AV11504" s="191" t="str">
        <f t="shared" si="183"/>
        <v>562_RG_163.1_1_202324</v>
      </c>
      <c r="AW11504" s="191" t="s">
        <v>93</v>
      </c>
      <c r="AX11504" s="18">
        <v>202324</v>
      </c>
      <c r="AY11504" s="191">
        <v>562</v>
      </c>
      <c r="AZ11504" s="191">
        <v>163.1</v>
      </c>
      <c r="BA11504" s="191">
        <v>1</v>
      </c>
      <c r="BB11504" s="191">
        <v>0</v>
      </c>
    </row>
    <row r="11505" spans="48:54" x14ac:dyDescent="0.2">
      <c r="AV11505" s="191" t="str">
        <f t="shared" si="183"/>
        <v>562_ROP_7_10_202324</v>
      </c>
      <c r="AW11505" s="191" t="s">
        <v>229</v>
      </c>
      <c r="AX11505" s="18">
        <v>202324</v>
      </c>
      <c r="AY11505" s="191">
        <v>562</v>
      </c>
      <c r="AZ11505" s="191">
        <v>7</v>
      </c>
      <c r="BA11505" s="191">
        <v>10</v>
      </c>
      <c r="BB11505" s="191">
        <v>4555</v>
      </c>
    </row>
    <row r="11506" spans="48:54" x14ac:dyDescent="0.2">
      <c r="AV11506" s="191" t="str">
        <f t="shared" si="183"/>
        <v>564_RG_163.1_1_202324</v>
      </c>
      <c r="AW11506" s="191" t="s">
        <v>93</v>
      </c>
      <c r="AX11506" s="18">
        <v>202324</v>
      </c>
      <c r="AY11506" s="191">
        <v>564</v>
      </c>
      <c r="AZ11506" s="191">
        <v>163.1</v>
      </c>
      <c r="BA11506" s="191">
        <v>1</v>
      </c>
      <c r="BB11506" s="191">
        <v>0</v>
      </c>
    </row>
    <row r="11507" spans="48:54" x14ac:dyDescent="0.2">
      <c r="AV11507" s="191" t="str">
        <f t="shared" si="183"/>
        <v>564_ROP_7_10_202324</v>
      </c>
      <c r="AW11507" s="191" t="s">
        <v>229</v>
      </c>
      <c r="AX11507" s="18">
        <v>202324</v>
      </c>
      <c r="AY11507" s="191">
        <v>564</v>
      </c>
      <c r="AZ11507" s="191">
        <v>7</v>
      </c>
      <c r="BA11507" s="191">
        <v>10</v>
      </c>
      <c r="BB11507" s="191">
        <v>6389.192</v>
      </c>
    </row>
    <row r="11508" spans="48:54" x14ac:dyDescent="0.2">
      <c r="AV11508" s="191" t="str">
        <f t="shared" si="183"/>
        <v>566_RG_163.1_1_202324</v>
      </c>
      <c r="AW11508" s="191" t="s">
        <v>93</v>
      </c>
      <c r="AX11508" s="18">
        <v>202324</v>
      </c>
      <c r="AY11508" s="191">
        <v>566</v>
      </c>
      <c r="AZ11508" s="191">
        <v>163.1</v>
      </c>
      <c r="BA11508" s="191">
        <v>1</v>
      </c>
      <c r="BB11508" s="191">
        <v>0</v>
      </c>
    </row>
    <row r="11509" spans="48:54" x14ac:dyDescent="0.2">
      <c r="AV11509" s="191" t="str">
        <f t="shared" si="183"/>
        <v>566_ROP_7_10_202324</v>
      </c>
      <c r="AW11509" s="191" t="s">
        <v>229</v>
      </c>
      <c r="AX11509" s="18">
        <v>202324</v>
      </c>
      <c r="AY11509" s="191">
        <v>566</v>
      </c>
      <c r="AZ11509" s="191">
        <v>7</v>
      </c>
      <c r="BA11509" s="191">
        <v>10</v>
      </c>
      <c r="BB11509" s="191">
        <v>1771</v>
      </c>
    </row>
    <row r="11510" spans="48:54" x14ac:dyDescent="0.2">
      <c r="AV11510" s="191" t="str">
        <f t="shared" si="183"/>
        <v>568_RG_163.1_1_202324</v>
      </c>
      <c r="AW11510" s="191" t="s">
        <v>93</v>
      </c>
      <c r="AX11510" s="18">
        <v>202324</v>
      </c>
      <c r="AY11510" s="191">
        <v>568</v>
      </c>
      <c r="AZ11510" s="191">
        <v>163.1</v>
      </c>
      <c r="BA11510" s="191">
        <v>1</v>
      </c>
      <c r="BB11510" s="191">
        <v>0</v>
      </c>
    </row>
    <row r="11511" spans="48:54" x14ac:dyDescent="0.2">
      <c r="AV11511" s="191" t="str">
        <f t="shared" si="183"/>
        <v>568_ROP_7_10_202324</v>
      </c>
      <c r="AW11511" s="191" t="s">
        <v>229</v>
      </c>
      <c r="AX11511" s="18">
        <v>202324</v>
      </c>
      <c r="AY11511" s="191">
        <v>568</v>
      </c>
      <c r="AZ11511" s="191">
        <v>7</v>
      </c>
      <c r="BA11511" s="191">
        <v>10</v>
      </c>
      <c r="BB11511" s="191">
        <v>2672.3549800000005</v>
      </c>
    </row>
    <row r="11512" spans="48:54" x14ac:dyDescent="0.2">
      <c r="AV11512" s="191" t="str">
        <f t="shared" si="183"/>
        <v>572_RG_163.1_1_202324</v>
      </c>
      <c r="AW11512" s="191" t="s">
        <v>93</v>
      </c>
      <c r="AX11512" s="18">
        <v>202324</v>
      </c>
      <c r="AY11512" s="191">
        <v>572</v>
      </c>
      <c r="AZ11512" s="191">
        <v>163.1</v>
      </c>
      <c r="BA11512" s="191">
        <v>1</v>
      </c>
      <c r="BB11512" s="191">
        <v>0</v>
      </c>
    </row>
    <row r="11513" spans="48:54" x14ac:dyDescent="0.2">
      <c r="AV11513" s="191" t="str">
        <f t="shared" si="183"/>
        <v>572_ROP_7_10_202324</v>
      </c>
      <c r="AW11513" s="191" t="s">
        <v>229</v>
      </c>
      <c r="AX11513" s="18">
        <v>202324</v>
      </c>
      <c r="AY11513" s="191">
        <v>572</v>
      </c>
      <c r="AZ11513" s="191">
        <v>7</v>
      </c>
      <c r="BA11513" s="191">
        <v>10</v>
      </c>
      <c r="BB11513" s="191">
        <v>0</v>
      </c>
    </row>
    <row r="11514" spans="48:54" x14ac:dyDescent="0.2">
      <c r="AV11514" s="191" t="str">
        <f t="shared" si="183"/>
        <v>574_RG_163.1_1_202324</v>
      </c>
      <c r="AW11514" s="191" t="s">
        <v>93</v>
      </c>
      <c r="AX11514" s="18">
        <v>202324</v>
      </c>
      <c r="AY11514" s="191">
        <v>574</v>
      </c>
      <c r="AZ11514" s="191">
        <v>163.1</v>
      </c>
      <c r="BA11514" s="191">
        <v>1</v>
      </c>
      <c r="BB11514" s="191">
        <v>0</v>
      </c>
    </row>
    <row r="11515" spans="48:54" x14ac:dyDescent="0.2">
      <c r="AV11515" s="191" t="str">
        <f t="shared" si="183"/>
        <v>574_ROP_7_10_202324</v>
      </c>
      <c r="AW11515" s="191" t="s">
        <v>229</v>
      </c>
      <c r="AX11515" s="18">
        <v>202324</v>
      </c>
      <c r="AY11515" s="191">
        <v>574</v>
      </c>
      <c r="AZ11515" s="191">
        <v>7</v>
      </c>
      <c r="BA11515" s="191">
        <v>10</v>
      </c>
      <c r="BB11515" s="191">
        <v>0</v>
      </c>
    </row>
    <row r="11516" spans="48:54" x14ac:dyDescent="0.2">
      <c r="AV11516" s="191" t="str">
        <f t="shared" si="183"/>
        <v>576_RG_163.1_1_202324</v>
      </c>
      <c r="AW11516" s="191" t="s">
        <v>93</v>
      </c>
      <c r="AX11516" s="18">
        <v>202324</v>
      </c>
      <c r="AY11516" s="191">
        <v>576</v>
      </c>
      <c r="AZ11516" s="191">
        <v>163.1</v>
      </c>
      <c r="BA11516" s="191">
        <v>1</v>
      </c>
      <c r="BB11516" s="191">
        <v>0</v>
      </c>
    </row>
    <row r="11517" spans="48:54" x14ac:dyDescent="0.2">
      <c r="AV11517" s="191" t="str">
        <f t="shared" si="183"/>
        <v>576_ROP_7_10_202324</v>
      </c>
      <c r="AW11517" s="191" t="s">
        <v>229</v>
      </c>
      <c r="AX11517" s="18">
        <v>202324</v>
      </c>
      <c r="AY11517" s="191">
        <v>576</v>
      </c>
      <c r="AZ11517" s="191">
        <v>7</v>
      </c>
      <c r="BA11517" s="191">
        <v>10</v>
      </c>
      <c r="BB11517" s="191">
        <v>0</v>
      </c>
    </row>
    <row r="11518" spans="48:54" x14ac:dyDescent="0.2">
      <c r="AV11518" s="191" t="str">
        <f t="shared" si="183"/>
        <v>582_RG_163.1_1_202324</v>
      </c>
      <c r="AW11518" s="191" t="s">
        <v>93</v>
      </c>
      <c r="AX11518" s="18">
        <v>202324</v>
      </c>
      <c r="AY11518" s="191">
        <v>582</v>
      </c>
      <c r="AZ11518" s="191">
        <v>163.1</v>
      </c>
      <c r="BA11518" s="191">
        <v>1</v>
      </c>
      <c r="BB11518" s="191">
        <v>0</v>
      </c>
    </row>
    <row r="11519" spans="48:54" x14ac:dyDescent="0.2">
      <c r="AV11519" s="191" t="str">
        <f t="shared" si="183"/>
        <v>582_ROP_7_10_202324</v>
      </c>
      <c r="AW11519" s="191" t="s">
        <v>229</v>
      </c>
      <c r="AX11519" s="18">
        <v>202324</v>
      </c>
      <c r="AY11519" s="191">
        <v>582</v>
      </c>
      <c r="AZ11519" s="191">
        <v>7</v>
      </c>
      <c r="BA11519" s="191">
        <v>10</v>
      </c>
      <c r="BB11519" s="191">
        <v>0</v>
      </c>
    </row>
    <row r="11520" spans="48:54" x14ac:dyDescent="0.2">
      <c r="AV11520" s="191" t="str">
        <f t="shared" si="183"/>
        <v>584_RG_163.1_1_202324</v>
      </c>
      <c r="AW11520" s="191" t="s">
        <v>93</v>
      </c>
      <c r="AX11520" s="18">
        <v>202324</v>
      </c>
      <c r="AY11520" s="191">
        <v>584</v>
      </c>
      <c r="AZ11520" s="191">
        <v>163.1</v>
      </c>
      <c r="BA11520" s="191">
        <v>1</v>
      </c>
      <c r="BB11520" s="191">
        <v>0</v>
      </c>
    </row>
    <row r="11521" spans="48:54" x14ac:dyDescent="0.2">
      <c r="AV11521" s="191" t="str">
        <f t="shared" si="183"/>
        <v>584_ROP_7_10_202324</v>
      </c>
      <c r="AW11521" s="191" t="s">
        <v>229</v>
      </c>
      <c r="AX11521" s="18">
        <v>202324</v>
      </c>
      <c r="AY11521" s="191">
        <v>584</v>
      </c>
      <c r="AZ11521" s="191">
        <v>7</v>
      </c>
      <c r="BA11521" s="191">
        <v>10</v>
      </c>
      <c r="BB11521" s="191">
        <v>0</v>
      </c>
    </row>
    <row r="11522" spans="48:54" x14ac:dyDescent="0.2">
      <c r="AV11522" s="191" t="str">
        <f t="shared" si="183"/>
        <v>586_RG_163.1_1_202324</v>
      </c>
      <c r="AW11522" s="191" t="s">
        <v>93</v>
      </c>
      <c r="AX11522" s="18">
        <v>202324</v>
      </c>
      <c r="AY11522" s="191">
        <v>586</v>
      </c>
      <c r="AZ11522" s="191">
        <v>163.1</v>
      </c>
      <c r="BA11522" s="191">
        <v>1</v>
      </c>
      <c r="BB11522" s="191">
        <v>0</v>
      </c>
    </row>
    <row r="11523" spans="48:54" x14ac:dyDescent="0.2">
      <c r="AV11523" s="191" t="str">
        <f t="shared" si="183"/>
        <v>586_ROP_7_10_202324</v>
      </c>
      <c r="AW11523" s="191" t="s">
        <v>229</v>
      </c>
      <c r="AX11523" s="18">
        <v>202324</v>
      </c>
      <c r="AY11523" s="191">
        <v>586</v>
      </c>
      <c r="AZ11523" s="191">
        <v>7</v>
      </c>
      <c r="BA11523" s="191">
        <v>10</v>
      </c>
      <c r="BB11523" s="191">
        <v>0</v>
      </c>
    </row>
    <row r="11524" spans="48:54" x14ac:dyDescent="0.2">
      <c r="AV11524" s="191" t="str">
        <f t="shared" ref="AV11524:AV11587" si="184">AY11524&amp;"_"&amp;AW11524&amp;"_"&amp;AZ11524&amp;"_"&amp;BA11524&amp;"_"&amp;AX11524</f>
        <v>512_RG_163.2_1_202324</v>
      </c>
      <c r="AW11524" s="191" t="s">
        <v>93</v>
      </c>
      <c r="AX11524" s="18">
        <v>202324</v>
      </c>
      <c r="AY11524" s="191">
        <v>512</v>
      </c>
      <c r="AZ11524" s="191">
        <v>163.19999999999999</v>
      </c>
      <c r="BA11524" s="191">
        <v>1</v>
      </c>
      <c r="BB11524" s="191">
        <v>-471</v>
      </c>
    </row>
    <row r="11525" spans="48:54" x14ac:dyDescent="0.2">
      <c r="AV11525" s="191" t="str">
        <f t="shared" si="184"/>
        <v>512_ROP_8_10_202324</v>
      </c>
      <c r="AW11525" s="191" t="s">
        <v>229</v>
      </c>
      <c r="AX11525" s="18">
        <v>202324</v>
      </c>
      <c r="AY11525" s="191">
        <v>512</v>
      </c>
      <c r="AZ11525" s="191">
        <v>8</v>
      </c>
      <c r="BA11525" s="191">
        <v>10</v>
      </c>
      <c r="BB11525" s="191">
        <v>0</v>
      </c>
    </row>
    <row r="11526" spans="48:54" x14ac:dyDescent="0.2">
      <c r="AV11526" s="191" t="str">
        <f t="shared" si="184"/>
        <v>514_RG_163.2_1_202324</v>
      </c>
      <c r="AW11526" s="191" t="s">
        <v>93</v>
      </c>
      <c r="AX11526" s="18">
        <v>202324</v>
      </c>
      <c r="AY11526" s="191">
        <v>514</v>
      </c>
      <c r="AZ11526" s="191">
        <v>163.19999999999999</v>
      </c>
      <c r="BA11526" s="191">
        <v>1</v>
      </c>
      <c r="BB11526" s="191">
        <v>0</v>
      </c>
    </row>
    <row r="11527" spans="48:54" x14ac:dyDescent="0.2">
      <c r="AV11527" s="191" t="str">
        <f t="shared" si="184"/>
        <v>514_ROP_8_10_202324</v>
      </c>
      <c r="AW11527" s="191" t="s">
        <v>229</v>
      </c>
      <c r="AX11527" s="18">
        <v>202324</v>
      </c>
      <c r="AY11527" s="191">
        <v>514</v>
      </c>
      <c r="AZ11527" s="191">
        <v>8</v>
      </c>
      <c r="BA11527" s="191">
        <v>10</v>
      </c>
      <c r="BB11527" s="191">
        <v>0</v>
      </c>
    </row>
    <row r="11528" spans="48:54" x14ac:dyDescent="0.2">
      <c r="AV11528" s="191" t="str">
        <f t="shared" si="184"/>
        <v>516_RG_163.2_1_202324</v>
      </c>
      <c r="AW11528" s="191" t="s">
        <v>93</v>
      </c>
      <c r="AX11528" s="18">
        <v>202324</v>
      </c>
      <c r="AY11528" s="191">
        <v>516</v>
      </c>
      <c r="AZ11528" s="191">
        <v>163.19999999999999</v>
      </c>
      <c r="BA11528" s="191">
        <v>1</v>
      </c>
      <c r="BB11528" s="191">
        <v>0</v>
      </c>
    </row>
    <row r="11529" spans="48:54" x14ac:dyDescent="0.2">
      <c r="AV11529" s="191" t="str">
        <f t="shared" si="184"/>
        <v>516_ROP_8_10_202324</v>
      </c>
      <c r="AW11529" s="191" t="s">
        <v>229</v>
      </c>
      <c r="AX11529" s="18">
        <v>202324</v>
      </c>
      <c r="AY11529" s="191">
        <v>516</v>
      </c>
      <c r="AZ11529" s="191">
        <v>8</v>
      </c>
      <c r="BA11529" s="191">
        <v>10</v>
      </c>
      <c r="BB11529" s="191">
        <v>0</v>
      </c>
    </row>
    <row r="11530" spans="48:54" x14ac:dyDescent="0.2">
      <c r="AV11530" s="191" t="str">
        <f t="shared" si="184"/>
        <v>518_RG_163.2_1_202324</v>
      </c>
      <c r="AW11530" s="191" t="s">
        <v>93</v>
      </c>
      <c r="AX11530" s="18">
        <v>202324</v>
      </c>
      <c r="AY11530" s="191">
        <v>518</v>
      </c>
      <c r="AZ11530" s="191">
        <v>163.19999999999999</v>
      </c>
      <c r="BA11530" s="191">
        <v>1</v>
      </c>
      <c r="BB11530" s="191">
        <v>-951.745</v>
      </c>
    </row>
    <row r="11531" spans="48:54" x14ac:dyDescent="0.2">
      <c r="AV11531" s="191" t="str">
        <f t="shared" si="184"/>
        <v>518_ROP_8_10_202324</v>
      </c>
      <c r="AW11531" s="191" t="s">
        <v>229</v>
      </c>
      <c r="AX11531" s="18">
        <v>202324</v>
      </c>
      <c r="AY11531" s="191">
        <v>518</v>
      </c>
      <c r="AZ11531" s="191">
        <v>8</v>
      </c>
      <c r="BA11531" s="191">
        <v>10</v>
      </c>
      <c r="BB11531" s="191">
        <v>0</v>
      </c>
    </row>
    <row r="11532" spans="48:54" x14ac:dyDescent="0.2">
      <c r="AV11532" s="191" t="str">
        <f t="shared" si="184"/>
        <v>520_RG_163.2_1_202324</v>
      </c>
      <c r="AW11532" s="191" t="s">
        <v>93</v>
      </c>
      <c r="AX11532" s="18">
        <v>202324</v>
      </c>
      <c r="AY11532" s="191">
        <v>520</v>
      </c>
      <c r="AZ11532" s="191">
        <v>163.19999999999999</v>
      </c>
      <c r="BA11532" s="191">
        <v>1</v>
      </c>
      <c r="BB11532" s="191">
        <v>0</v>
      </c>
    </row>
    <row r="11533" spans="48:54" x14ac:dyDescent="0.2">
      <c r="AV11533" s="191" t="str">
        <f t="shared" si="184"/>
        <v>520_ROP_8_10_202324</v>
      </c>
      <c r="AW11533" s="191" t="s">
        <v>229</v>
      </c>
      <c r="AX11533" s="18">
        <v>202324</v>
      </c>
      <c r="AY11533" s="191">
        <v>520</v>
      </c>
      <c r="AZ11533" s="191">
        <v>8</v>
      </c>
      <c r="BA11533" s="191">
        <v>10</v>
      </c>
      <c r="BB11533" s="191">
        <v>0</v>
      </c>
    </row>
    <row r="11534" spans="48:54" x14ac:dyDescent="0.2">
      <c r="AV11534" s="191" t="str">
        <f t="shared" si="184"/>
        <v>522_RG_163.2_1_202324</v>
      </c>
      <c r="AW11534" s="191" t="s">
        <v>93</v>
      </c>
      <c r="AX11534" s="18">
        <v>202324</v>
      </c>
      <c r="AY11534" s="191">
        <v>522</v>
      </c>
      <c r="AZ11534" s="191">
        <v>163.19999999999999</v>
      </c>
      <c r="BA11534" s="191">
        <v>1</v>
      </c>
      <c r="BB11534" s="191">
        <v>-843.32074</v>
      </c>
    </row>
    <row r="11535" spans="48:54" x14ac:dyDescent="0.2">
      <c r="AV11535" s="191" t="str">
        <f t="shared" si="184"/>
        <v>522_ROP_8_10_202324</v>
      </c>
      <c r="AW11535" s="191" t="s">
        <v>229</v>
      </c>
      <c r="AX11535" s="18">
        <v>202324</v>
      </c>
      <c r="AY11535" s="191">
        <v>522</v>
      </c>
      <c r="AZ11535" s="191">
        <v>8</v>
      </c>
      <c r="BA11535" s="191">
        <v>10</v>
      </c>
      <c r="BB11535" s="191">
        <v>0</v>
      </c>
    </row>
    <row r="11536" spans="48:54" x14ac:dyDescent="0.2">
      <c r="AV11536" s="191" t="str">
        <f t="shared" si="184"/>
        <v>524_RG_163.2_1_202324</v>
      </c>
      <c r="AW11536" s="191" t="s">
        <v>93</v>
      </c>
      <c r="AX11536" s="18">
        <v>202324</v>
      </c>
      <c r="AY11536" s="191">
        <v>524</v>
      </c>
      <c r="AZ11536" s="191">
        <v>163.19999999999999</v>
      </c>
      <c r="BA11536" s="191">
        <v>1</v>
      </c>
      <c r="BB11536" s="191">
        <v>-399.601</v>
      </c>
    </row>
    <row r="11537" spans="48:54" x14ac:dyDescent="0.2">
      <c r="AV11537" s="191" t="str">
        <f t="shared" si="184"/>
        <v>524_ROP_8_10_202324</v>
      </c>
      <c r="AW11537" s="191" t="s">
        <v>229</v>
      </c>
      <c r="AX11537" s="18">
        <v>202324</v>
      </c>
      <c r="AY11537" s="191">
        <v>524</v>
      </c>
      <c r="AZ11537" s="191">
        <v>8</v>
      </c>
      <c r="BA11537" s="191">
        <v>10</v>
      </c>
      <c r="BB11537" s="191">
        <v>0</v>
      </c>
    </row>
    <row r="11538" spans="48:54" x14ac:dyDescent="0.2">
      <c r="AV11538" s="191" t="str">
        <f t="shared" si="184"/>
        <v>526_RG_163.2_1_202324</v>
      </c>
      <c r="AW11538" s="191" t="s">
        <v>93</v>
      </c>
      <c r="AX11538" s="18">
        <v>202324</v>
      </c>
      <c r="AY11538" s="191">
        <v>526</v>
      </c>
      <c r="AZ11538" s="191">
        <v>163.19999999999999</v>
      </c>
      <c r="BA11538" s="191">
        <v>1</v>
      </c>
      <c r="BB11538" s="191">
        <v>-454.88300000000004</v>
      </c>
    </row>
    <row r="11539" spans="48:54" x14ac:dyDescent="0.2">
      <c r="AV11539" s="191" t="str">
        <f t="shared" si="184"/>
        <v>526_ROP_8_10_202324</v>
      </c>
      <c r="AW11539" s="191" t="s">
        <v>229</v>
      </c>
      <c r="AX11539" s="18">
        <v>202324</v>
      </c>
      <c r="AY11539" s="191">
        <v>526</v>
      </c>
      <c r="AZ11539" s="191">
        <v>8</v>
      </c>
      <c r="BA11539" s="191">
        <v>10</v>
      </c>
      <c r="BB11539" s="191">
        <v>0</v>
      </c>
    </row>
    <row r="11540" spans="48:54" x14ac:dyDescent="0.2">
      <c r="AV11540" s="191" t="str">
        <f t="shared" si="184"/>
        <v>528_RG_163.2_1_202324</v>
      </c>
      <c r="AW11540" s="191" t="s">
        <v>93</v>
      </c>
      <c r="AX11540" s="18">
        <v>202324</v>
      </c>
      <c r="AY11540" s="191">
        <v>528</v>
      </c>
      <c r="AZ11540" s="191">
        <v>163.19999999999999</v>
      </c>
      <c r="BA11540" s="191">
        <v>1</v>
      </c>
      <c r="BB11540" s="191">
        <v>-824</v>
      </c>
    </row>
    <row r="11541" spans="48:54" x14ac:dyDescent="0.2">
      <c r="AV11541" s="191" t="str">
        <f t="shared" si="184"/>
        <v>528_ROP_8_10_202324</v>
      </c>
      <c r="AW11541" s="191" t="s">
        <v>229</v>
      </c>
      <c r="AX11541" s="18">
        <v>202324</v>
      </c>
      <c r="AY11541" s="191">
        <v>528</v>
      </c>
      <c r="AZ11541" s="191">
        <v>8</v>
      </c>
      <c r="BA11541" s="191">
        <v>10</v>
      </c>
      <c r="BB11541" s="191">
        <v>0</v>
      </c>
    </row>
    <row r="11542" spans="48:54" x14ac:dyDescent="0.2">
      <c r="AV11542" s="191" t="str">
        <f t="shared" si="184"/>
        <v>530_RG_163.2_1_202324</v>
      </c>
      <c r="AW11542" s="191" t="s">
        <v>93</v>
      </c>
      <c r="AX11542" s="18">
        <v>202324</v>
      </c>
      <c r="AY11542" s="191">
        <v>530</v>
      </c>
      <c r="AZ11542" s="191">
        <v>163.19999999999999</v>
      </c>
      <c r="BA11542" s="191">
        <v>1</v>
      </c>
      <c r="BB11542" s="191">
        <v>-1758.3430000000001</v>
      </c>
    </row>
    <row r="11543" spans="48:54" x14ac:dyDescent="0.2">
      <c r="AV11543" s="191" t="str">
        <f t="shared" si="184"/>
        <v>530_ROP_8_10_202324</v>
      </c>
      <c r="AW11543" s="191" t="s">
        <v>229</v>
      </c>
      <c r="AX11543" s="18">
        <v>202324</v>
      </c>
      <c r="AY11543" s="191">
        <v>530</v>
      </c>
      <c r="AZ11543" s="191">
        <v>8</v>
      </c>
      <c r="BA11543" s="191">
        <v>10</v>
      </c>
      <c r="BB11543" s="191">
        <v>0</v>
      </c>
    </row>
    <row r="11544" spans="48:54" x14ac:dyDescent="0.2">
      <c r="AV11544" s="191" t="str">
        <f t="shared" si="184"/>
        <v>532_RG_163.2_1_202324</v>
      </c>
      <c r="AW11544" s="191" t="s">
        <v>93</v>
      </c>
      <c r="AX11544" s="18">
        <v>202324</v>
      </c>
      <c r="AY11544" s="191">
        <v>532</v>
      </c>
      <c r="AZ11544" s="191">
        <v>163.19999999999999</v>
      </c>
      <c r="BA11544" s="191">
        <v>1</v>
      </c>
      <c r="BB11544" s="191">
        <v>-1572.8779999999999</v>
      </c>
    </row>
    <row r="11545" spans="48:54" x14ac:dyDescent="0.2">
      <c r="AV11545" s="191" t="str">
        <f t="shared" si="184"/>
        <v>532_ROP_8_10_202324</v>
      </c>
      <c r="AW11545" s="191" t="s">
        <v>229</v>
      </c>
      <c r="AX11545" s="18">
        <v>202324</v>
      </c>
      <c r="AY11545" s="191">
        <v>532</v>
      </c>
      <c r="AZ11545" s="191">
        <v>8</v>
      </c>
      <c r="BA11545" s="191">
        <v>10</v>
      </c>
      <c r="BB11545" s="191">
        <v>0</v>
      </c>
    </row>
    <row r="11546" spans="48:54" x14ac:dyDescent="0.2">
      <c r="AV11546" s="191" t="str">
        <f t="shared" si="184"/>
        <v>534_RG_163.2_1_202324</v>
      </c>
      <c r="AW11546" s="191" t="s">
        <v>93</v>
      </c>
      <c r="AX11546" s="18">
        <v>202324</v>
      </c>
      <c r="AY11546" s="191">
        <v>534</v>
      </c>
      <c r="AZ11546" s="191">
        <v>163.19999999999999</v>
      </c>
      <c r="BA11546" s="191">
        <v>1</v>
      </c>
      <c r="BB11546" s="191">
        <v>0</v>
      </c>
    </row>
    <row r="11547" spans="48:54" x14ac:dyDescent="0.2">
      <c r="AV11547" s="191" t="str">
        <f t="shared" si="184"/>
        <v>534_ROP_8_10_202324</v>
      </c>
      <c r="AW11547" s="191" t="s">
        <v>229</v>
      </c>
      <c r="AX11547" s="18">
        <v>202324</v>
      </c>
      <c r="AY11547" s="191">
        <v>534</v>
      </c>
      <c r="AZ11547" s="191">
        <v>8</v>
      </c>
      <c r="BA11547" s="191">
        <v>10</v>
      </c>
      <c r="BB11547" s="191">
        <v>0</v>
      </c>
    </row>
    <row r="11548" spans="48:54" x14ac:dyDescent="0.2">
      <c r="AV11548" s="191" t="str">
        <f t="shared" si="184"/>
        <v>536_RG_163.2_1_202324</v>
      </c>
      <c r="AW11548" s="191" t="s">
        <v>93</v>
      </c>
      <c r="AX11548" s="18">
        <v>202324</v>
      </c>
      <c r="AY11548" s="191">
        <v>536</v>
      </c>
      <c r="AZ11548" s="191">
        <v>163.19999999999999</v>
      </c>
      <c r="BA11548" s="191">
        <v>1</v>
      </c>
      <c r="BB11548" s="191">
        <v>-963.98</v>
      </c>
    </row>
    <row r="11549" spans="48:54" x14ac:dyDescent="0.2">
      <c r="AV11549" s="191" t="str">
        <f t="shared" si="184"/>
        <v>536_ROP_8_10_202324</v>
      </c>
      <c r="AW11549" s="191" t="s">
        <v>229</v>
      </c>
      <c r="AX11549" s="18">
        <v>202324</v>
      </c>
      <c r="AY11549" s="191">
        <v>536</v>
      </c>
      <c r="AZ11549" s="191">
        <v>8</v>
      </c>
      <c r="BA11549" s="191">
        <v>10</v>
      </c>
      <c r="BB11549" s="191">
        <v>0</v>
      </c>
    </row>
    <row r="11550" spans="48:54" x14ac:dyDescent="0.2">
      <c r="AV11550" s="191" t="str">
        <f t="shared" si="184"/>
        <v>538_RG_163.2_1_202324</v>
      </c>
      <c r="AW11550" s="191" t="s">
        <v>93</v>
      </c>
      <c r="AX11550" s="18">
        <v>202324</v>
      </c>
      <c r="AY11550" s="191">
        <v>538</v>
      </c>
      <c r="AZ11550" s="191">
        <v>163.19999999999999</v>
      </c>
      <c r="BA11550" s="191">
        <v>1</v>
      </c>
      <c r="BB11550" s="191">
        <v>0</v>
      </c>
    </row>
    <row r="11551" spans="48:54" x14ac:dyDescent="0.2">
      <c r="AV11551" s="191" t="str">
        <f t="shared" si="184"/>
        <v>538_ROP_8_10_202324</v>
      </c>
      <c r="AW11551" s="191" t="s">
        <v>229</v>
      </c>
      <c r="AX11551" s="18">
        <v>202324</v>
      </c>
      <c r="AY11551" s="191">
        <v>538</v>
      </c>
      <c r="AZ11551" s="191">
        <v>8</v>
      </c>
      <c r="BA11551" s="191">
        <v>10</v>
      </c>
      <c r="BB11551" s="191">
        <v>0</v>
      </c>
    </row>
    <row r="11552" spans="48:54" x14ac:dyDescent="0.2">
      <c r="AV11552" s="191" t="str">
        <f t="shared" si="184"/>
        <v>540_RG_163.2_1_202324</v>
      </c>
      <c r="AW11552" s="191" t="s">
        <v>93</v>
      </c>
      <c r="AX11552" s="18">
        <v>202324</v>
      </c>
      <c r="AY11552" s="191">
        <v>540</v>
      </c>
      <c r="AZ11552" s="191">
        <v>163.19999999999999</v>
      </c>
      <c r="BA11552" s="191">
        <v>1</v>
      </c>
      <c r="BB11552" s="191">
        <v>-1789.31</v>
      </c>
    </row>
    <row r="11553" spans="48:54" x14ac:dyDescent="0.2">
      <c r="AV11553" s="191" t="str">
        <f t="shared" si="184"/>
        <v>540_ROP_8_10_202324</v>
      </c>
      <c r="AW11553" s="191" t="s">
        <v>229</v>
      </c>
      <c r="AX11553" s="18">
        <v>202324</v>
      </c>
      <c r="AY11553" s="191">
        <v>540</v>
      </c>
      <c r="AZ11553" s="191">
        <v>8</v>
      </c>
      <c r="BA11553" s="191">
        <v>10</v>
      </c>
      <c r="BB11553" s="191">
        <v>0</v>
      </c>
    </row>
    <row r="11554" spans="48:54" x14ac:dyDescent="0.2">
      <c r="AV11554" s="191" t="str">
        <f t="shared" si="184"/>
        <v>542_RG_163.2_1_202324</v>
      </c>
      <c r="AW11554" s="191" t="s">
        <v>93</v>
      </c>
      <c r="AX11554" s="18">
        <v>202324</v>
      </c>
      <c r="AY11554" s="191">
        <v>542</v>
      </c>
      <c r="AZ11554" s="191">
        <v>163.19999999999999</v>
      </c>
      <c r="BA11554" s="191">
        <v>1</v>
      </c>
      <c r="BB11554" s="191">
        <v>-416.721</v>
      </c>
    </row>
    <row r="11555" spans="48:54" x14ac:dyDescent="0.2">
      <c r="AV11555" s="191" t="str">
        <f t="shared" si="184"/>
        <v>542_ROP_8_10_202324</v>
      </c>
      <c r="AW11555" s="191" t="s">
        <v>229</v>
      </c>
      <c r="AX11555" s="18">
        <v>202324</v>
      </c>
      <c r="AY11555" s="191">
        <v>542</v>
      </c>
      <c r="AZ11555" s="191">
        <v>8</v>
      </c>
      <c r="BA11555" s="191">
        <v>10</v>
      </c>
      <c r="BB11555" s="191">
        <v>0</v>
      </c>
    </row>
    <row r="11556" spans="48:54" x14ac:dyDescent="0.2">
      <c r="AV11556" s="191" t="str">
        <f t="shared" si="184"/>
        <v>544_RG_163.2_1_202324</v>
      </c>
      <c r="AW11556" s="191" t="s">
        <v>93</v>
      </c>
      <c r="AX11556" s="18">
        <v>202324</v>
      </c>
      <c r="AY11556" s="191">
        <v>544</v>
      </c>
      <c r="AZ11556" s="191">
        <v>163.19999999999999</v>
      </c>
      <c r="BA11556" s="191">
        <v>1</v>
      </c>
      <c r="BB11556" s="191">
        <v>0</v>
      </c>
    </row>
    <row r="11557" spans="48:54" x14ac:dyDescent="0.2">
      <c r="AV11557" s="191" t="str">
        <f t="shared" si="184"/>
        <v>544_ROP_8_10_202324</v>
      </c>
      <c r="AW11557" s="191" t="s">
        <v>229</v>
      </c>
      <c r="AX11557" s="18">
        <v>202324</v>
      </c>
      <c r="AY11557" s="191">
        <v>544</v>
      </c>
      <c r="AZ11557" s="191">
        <v>8</v>
      </c>
      <c r="BA11557" s="191">
        <v>10</v>
      </c>
      <c r="BB11557" s="191">
        <v>0</v>
      </c>
    </row>
    <row r="11558" spans="48:54" x14ac:dyDescent="0.2">
      <c r="AV11558" s="191" t="str">
        <f t="shared" si="184"/>
        <v>545_RG_163.2_1_202324</v>
      </c>
      <c r="AW11558" s="191" t="s">
        <v>93</v>
      </c>
      <c r="AX11558" s="18">
        <v>202324</v>
      </c>
      <c r="AY11558" s="191">
        <v>545</v>
      </c>
      <c r="AZ11558" s="191">
        <v>163.19999999999999</v>
      </c>
      <c r="BA11558" s="191">
        <v>1</v>
      </c>
      <c r="BB11558" s="191">
        <v>-444.47899999999998</v>
      </c>
    </row>
    <row r="11559" spans="48:54" x14ac:dyDescent="0.2">
      <c r="AV11559" s="191" t="str">
        <f t="shared" si="184"/>
        <v>545_ROP_8_10_202324</v>
      </c>
      <c r="AW11559" s="191" t="s">
        <v>229</v>
      </c>
      <c r="AX11559" s="18">
        <v>202324</v>
      </c>
      <c r="AY11559" s="191">
        <v>545</v>
      </c>
      <c r="AZ11559" s="191">
        <v>8</v>
      </c>
      <c r="BA11559" s="191">
        <v>10</v>
      </c>
      <c r="BB11559" s="191">
        <v>0</v>
      </c>
    </row>
    <row r="11560" spans="48:54" x14ac:dyDescent="0.2">
      <c r="AV11560" s="191" t="str">
        <f t="shared" si="184"/>
        <v>546_RG_163.2_1_202324</v>
      </c>
      <c r="AW11560" s="191" t="s">
        <v>93</v>
      </c>
      <c r="AX11560" s="18">
        <v>202324</v>
      </c>
      <c r="AY11560" s="191">
        <v>546</v>
      </c>
      <c r="AZ11560" s="191">
        <v>163.19999999999999</v>
      </c>
      <c r="BA11560" s="191">
        <v>1</v>
      </c>
      <c r="BB11560" s="191">
        <v>0</v>
      </c>
    </row>
    <row r="11561" spans="48:54" x14ac:dyDescent="0.2">
      <c r="AV11561" s="191" t="str">
        <f t="shared" si="184"/>
        <v>546_ROP_8_10_202324</v>
      </c>
      <c r="AW11561" s="191" t="s">
        <v>229</v>
      </c>
      <c r="AX11561" s="18">
        <v>202324</v>
      </c>
      <c r="AY11561" s="191">
        <v>546</v>
      </c>
      <c r="AZ11561" s="191">
        <v>8</v>
      </c>
      <c r="BA11561" s="191">
        <v>10</v>
      </c>
      <c r="BB11561" s="191">
        <v>0</v>
      </c>
    </row>
    <row r="11562" spans="48:54" x14ac:dyDescent="0.2">
      <c r="AV11562" s="191" t="str">
        <f t="shared" si="184"/>
        <v>548_RG_163.2_1_202324</v>
      </c>
      <c r="AW11562" s="191" t="s">
        <v>93</v>
      </c>
      <c r="AX11562" s="18">
        <v>202324</v>
      </c>
      <c r="AY11562" s="191">
        <v>548</v>
      </c>
      <c r="AZ11562" s="191">
        <v>163.19999999999999</v>
      </c>
      <c r="BA11562" s="191">
        <v>1</v>
      </c>
      <c r="BB11562" s="191">
        <v>-544.55399999999997</v>
      </c>
    </row>
    <row r="11563" spans="48:54" x14ac:dyDescent="0.2">
      <c r="AV11563" s="191" t="str">
        <f t="shared" si="184"/>
        <v>548_ROP_8_10_202324</v>
      </c>
      <c r="AW11563" s="191" t="s">
        <v>229</v>
      </c>
      <c r="AX11563" s="18">
        <v>202324</v>
      </c>
      <c r="AY11563" s="191">
        <v>548</v>
      </c>
      <c r="AZ11563" s="191">
        <v>8</v>
      </c>
      <c r="BA11563" s="191">
        <v>10</v>
      </c>
      <c r="BB11563" s="191">
        <v>0</v>
      </c>
    </row>
    <row r="11564" spans="48:54" x14ac:dyDescent="0.2">
      <c r="AV11564" s="191" t="str">
        <f t="shared" si="184"/>
        <v>550_RG_163.2_1_202324</v>
      </c>
      <c r="AW11564" s="191" t="s">
        <v>93</v>
      </c>
      <c r="AX11564" s="18">
        <v>202324</v>
      </c>
      <c r="AY11564" s="191">
        <v>550</v>
      </c>
      <c r="AZ11564" s="191">
        <v>163.19999999999999</v>
      </c>
      <c r="BA11564" s="191">
        <v>1</v>
      </c>
      <c r="BB11564" s="191">
        <v>0</v>
      </c>
    </row>
    <row r="11565" spans="48:54" x14ac:dyDescent="0.2">
      <c r="AV11565" s="191" t="str">
        <f t="shared" si="184"/>
        <v>550_ROP_8_10_202324</v>
      </c>
      <c r="AW11565" s="191" t="s">
        <v>229</v>
      </c>
      <c r="AX11565" s="18">
        <v>202324</v>
      </c>
      <c r="AY11565" s="191">
        <v>550</v>
      </c>
      <c r="AZ11565" s="191">
        <v>8</v>
      </c>
      <c r="BA11565" s="191">
        <v>10</v>
      </c>
      <c r="BB11565" s="191">
        <v>0</v>
      </c>
    </row>
    <row r="11566" spans="48:54" x14ac:dyDescent="0.2">
      <c r="AV11566" s="191" t="str">
        <f t="shared" si="184"/>
        <v>552_RG_163.2_1_202324</v>
      </c>
      <c r="AW11566" s="191" t="s">
        <v>93</v>
      </c>
      <c r="AX11566" s="18">
        <v>202324</v>
      </c>
      <c r="AY11566" s="191">
        <v>552</v>
      </c>
      <c r="AZ11566" s="191">
        <v>163.19999999999999</v>
      </c>
      <c r="BA11566" s="191">
        <v>1</v>
      </c>
      <c r="BB11566" s="191">
        <v>-2360.4830000000002</v>
      </c>
    </row>
    <row r="11567" spans="48:54" x14ac:dyDescent="0.2">
      <c r="AV11567" s="191" t="str">
        <f t="shared" si="184"/>
        <v>552_ROP_8_10_202324</v>
      </c>
      <c r="AW11567" s="191" t="s">
        <v>229</v>
      </c>
      <c r="AX11567" s="18">
        <v>202324</v>
      </c>
      <c r="AY11567" s="191">
        <v>552</v>
      </c>
      <c r="AZ11567" s="191">
        <v>8</v>
      </c>
      <c r="BA11567" s="191">
        <v>10</v>
      </c>
      <c r="BB11567" s="191">
        <v>0</v>
      </c>
    </row>
    <row r="11568" spans="48:54" x14ac:dyDescent="0.2">
      <c r="AV11568" s="191" t="str">
        <f t="shared" si="184"/>
        <v>562_RG_163.2_1_202324</v>
      </c>
      <c r="AW11568" s="191" t="s">
        <v>93</v>
      </c>
      <c r="AX11568" s="18">
        <v>202324</v>
      </c>
      <c r="AY11568" s="191">
        <v>562</v>
      </c>
      <c r="AZ11568" s="191">
        <v>163.19999999999999</v>
      </c>
      <c r="BA11568" s="191">
        <v>1</v>
      </c>
      <c r="BB11568" s="191">
        <v>0</v>
      </c>
    </row>
    <row r="11569" spans="48:54" x14ac:dyDescent="0.2">
      <c r="AV11569" s="191" t="str">
        <f t="shared" si="184"/>
        <v>562_ROP_8_10_202324</v>
      </c>
      <c r="AW11569" s="191" t="s">
        <v>229</v>
      </c>
      <c r="AX11569" s="18">
        <v>202324</v>
      </c>
      <c r="AY11569" s="191">
        <v>562</v>
      </c>
      <c r="AZ11569" s="191">
        <v>8</v>
      </c>
      <c r="BA11569" s="191">
        <v>10</v>
      </c>
      <c r="BB11569" s="191">
        <v>0</v>
      </c>
    </row>
    <row r="11570" spans="48:54" x14ac:dyDescent="0.2">
      <c r="AV11570" s="191" t="str">
        <f t="shared" si="184"/>
        <v>564_RG_163.2_1_202324</v>
      </c>
      <c r="AW11570" s="191" t="s">
        <v>93</v>
      </c>
      <c r="AX11570" s="18">
        <v>202324</v>
      </c>
      <c r="AY11570" s="191">
        <v>564</v>
      </c>
      <c r="AZ11570" s="191">
        <v>163.19999999999999</v>
      </c>
      <c r="BA11570" s="191">
        <v>1</v>
      </c>
      <c r="BB11570" s="191">
        <v>0</v>
      </c>
    </row>
    <row r="11571" spans="48:54" x14ac:dyDescent="0.2">
      <c r="AV11571" s="191" t="str">
        <f t="shared" si="184"/>
        <v>564_ROP_8_10_202324</v>
      </c>
      <c r="AW11571" s="191" t="s">
        <v>229</v>
      </c>
      <c r="AX11571" s="18">
        <v>202324</v>
      </c>
      <c r="AY11571" s="191">
        <v>564</v>
      </c>
      <c r="AZ11571" s="191">
        <v>8</v>
      </c>
      <c r="BA11571" s="191">
        <v>10</v>
      </c>
      <c r="BB11571" s="191">
        <v>0</v>
      </c>
    </row>
    <row r="11572" spans="48:54" x14ac:dyDescent="0.2">
      <c r="AV11572" s="191" t="str">
        <f t="shared" si="184"/>
        <v>566_RG_163.2_1_202324</v>
      </c>
      <c r="AW11572" s="191" t="s">
        <v>93</v>
      </c>
      <c r="AX11572" s="18">
        <v>202324</v>
      </c>
      <c r="AY11572" s="191">
        <v>566</v>
      </c>
      <c r="AZ11572" s="191">
        <v>163.19999999999999</v>
      </c>
      <c r="BA11572" s="191">
        <v>1</v>
      </c>
      <c r="BB11572" s="191">
        <v>0</v>
      </c>
    </row>
    <row r="11573" spans="48:54" x14ac:dyDescent="0.2">
      <c r="AV11573" s="191" t="str">
        <f t="shared" si="184"/>
        <v>566_ROP_8_10_202324</v>
      </c>
      <c r="AW11573" s="191" t="s">
        <v>229</v>
      </c>
      <c r="AX11573" s="18">
        <v>202324</v>
      </c>
      <c r="AY11573" s="191">
        <v>566</v>
      </c>
      <c r="AZ11573" s="191">
        <v>8</v>
      </c>
      <c r="BA11573" s="191">
        <v>10</v>
      </c>
      <c r="BB11573" s="191">
        <v>0</v>
      </c>
    </row>
    <row r="11574" spans="48:54" x14ac:dyDescent="0.2">
      <c r="AV11574" s="191" t="str">
        <f t="shared" si="184"/>
        <v>568_RG_163.2_1_202324</v>
      </c>
      <c r="AW11574" s="191" t="s">
        <v>93</v>
      </c>
      <c r="AX11574" s="18">
        <v>202324</v>
      </c>
      <c r="AY11574" s="191">
        <v>568</v>
      </c>
      <c r="AZ11574" s="191">
        <v>163.19999999999999</v>
      </c>
      <c r="BA11574" s="191">
        <v>1</v>
      </c>
      <c r="BB11574" s="191">
        <v>0</v>
      </c>
    </row>
    <row r="11575" spans="48:54" x14ac:dyDescent="0.2">
      <c r="AV11575" s="191" t="str">
        <f t="shared" si="184"/>
        <v>568_ROP_8_10_202324</v>
      </c>
      <c r="AW11575" s="191" t="s">
        <v>229</v>
      </c>
      <c r="AX11575" s="18">
        <v>202324</v>
      </c>
      <c r="AY11575" s="191">
        <v>568</v>
      </c>
      <c r="AZ11575" s="191">
        <v>8</v>
      </c>
      <c r="BA11575" s="191">
        <v>10</v>
      </c>
      <c r="BB11575" s="191">
        <v>-30</v>
      </c>
    </row>
    <row r="11576" spans="48:54" x14ac:dyDescent="0.2">
      <c r="AV11576" s="191" t="str">
        <f t="shared" si="184"/>
        <v>572_RG_163.2_1_202324</v>
      </c>
      <c r="AW11576" s="191" t="s">
        <v>93</v>
      </c>
      <c r="AX11576" s="18">
        <v>202324</v>
      </c>
      <c r="AY11576" s="191">
        <v>572</v>
      </c>
      <c r="AZ11576" s="191">
        <v>163.19999999999999</v>
      </c>
      <c r="BA11576" s="191">
        <v>1</v>
      </c>
      <c r="BB11576" s="191">
        <v>0</v>
      </c>
    </row>
    <row r="11577" spans="48:54" x14ac:dyDescent="0.2">
      <c r="AV11577" s="191" t="str">
        <f t="shared" si="184"/>
        <v>572_ROP_8_10_202324</v>
      </c>
      <c r="AW11577" s="191" t="s">
        <v>229</v>
      </c>
      <c r="AX11577" s="18">
        <v>202324</v>
      </c>
      <c r="AY11577" s="191">
        <v>572</v>
      </c>
      <c r="AZ11577" s="191">
        <v>8</v>
      </c>
      <c r="BA11577" s="191">
        <v>10</v>
      </c>
      <c r="BB11577" s="191">
        <v>0</v>
      </c>
    </row>
    <row r="11578" spans="48:54" x14ac:dyDescent="0.2">
      <c r="AV11578" s="191" t="str">
        <f t="shared" si="184"/>
        <v>574_RG_163.2_1_202324</v>
      </c>
      <c r="AW11578" s="191" t="s">
        <v>93</v>
      </c>
      <c r="AX11578" s="18">
        <v>202324</v>
      </c>
      <c r="AY11578" s="191">
        <v>574</v>
      </c>
      <c r="AZ11578" s="191">
        <v>163.19999999999999</v>
      </c>
      <c r="BA11578" s="191">
        <v>1</v>
      </c>
      <c r="BB11578" s="191">
        <v>0</v>
      </c>
    </row>
    <row r="11579" spans="48:54" x14ac:dyDescent="0.2">
      <c r="AV11579" s="191" t="str">
        <f t="shared" si="184"/>
        <v>574_ROP_8_10_202324</v>
      </c>
      <c r="AW11579" s="191" t="s">
        <v>229</v>
      </c>
      <c r="AX11579" s="18">
        <v>202324</v>
      </c>
      <c r="AY11579" s="191">
        <v>574</v>
      </c>
      <c r="AZ11579" s="191">
        <v>8</v>
      </c>
      <c r="BA11579" s="191">
        <v>10</v>
      </c>
      <c r="BB11579" s="191">
        <v>0</v>
      </c>
    </row>
    <row r="11580" spans="48:54" x14ac:dyDescent="0.2">
      <c r="AV11580" s="191" t="str">
        <f t="shared" si="184"/>
        <v>576_RG_163.2_1_202324</v>
      </c>
      <c r="AW11580" s="191" t="s">
        <v>93</v>
      </c>
      <c r="AX11580" s="18">
        <v>202324</v>
      </c>
      <c r="AY11580" s="191">
        <v>576</v>
      </c>
      <c r="AZ11580" s="191">
        <v>163.19999999999999</v>
      </c>
      <c r="BA11580" s="191">
        <v>1</v>
      </c>
      <c r="BB11580" s="191">
        <v>0</v>
      </c>
    </row>
    <row r="11581" spans="48:54" x14ac:dyDescent="0.2">
      <c r="AV11581" s="191" t="str">
        <f t="shared" si="184"/>
        <v>576_ROP_8_10_202324</v>
      </c>
      <c r="AW11581" s="191" t="s">
        <v>229</v>
      </c>
      <c r="AX11581" s="18">
        <v>202324</v>
      </c>
      <c r="AY11581" s="191">
        <v>576</v>
      </c>
      <c r="AZ11581" s="191">
        <v>8</v>
      </c>
      <c r="BA11581" s="191">
        <v>10</v>
      </c>
      <c r="BB11581" s="191">
        <v>0</v>
      </c>
    </row>
    <row r="11582" spans="48:54" x14ac:dyDescent="0.2">
      <c r="AV11582" s="191" t="str">
        <f t="shared" si="184"/>
        <v>582_RG_163.2_1_202324</v>
      </c>
      <c r="AW11582" s="191" t="s">
        <v>93</v>
      </c>
      <c r="AX11582" s="18">
        <v>202324</v>
      </c>
      <c r="AY11582" s="191">
        <v>582</v>
      </c>
      <c r="AZ11582" s="191">
        <v>163.19999999999999</v>
      </c>
      <c r="BA11582" s="191">
        <v>1</v>
      </c>
      <c r="BB11582" s="191">
        <v>0</v>
      </c>
    </row>
    <row r="11583" spans="48:54" x14ac:dyDescent="0.2">
      <c r="AV11583" s="191" t="str">
        <f t="shared" si="184"/>
        <v>582_ROP_8_10_202324</v>
      </c>
      <c r="AW11583" s="191" t="s">
        <v>229</v>
      </c>
      <c r="AX11583" s="18">
        <v>202324</v>
      </c>
      <c r="AY11583" s="191">
        <v>582</v>
      </c>
      <c r="AZ11583" s="191">
        <v>8</v>
      </c>
      <c r="BA11583" s="191">
        <v>10</v>
      </c>
      <c r="BB11583" s="191">
        <v>0</v>
      </c>
    </row>
    <row r="11584" spans="48:54" x14ac:dyDescent="0.2">
      <c r="AV11584" s="191" t="str">
        <f t="shared" si="184"/>
        <v>584_RG_163.2_1_202324</v>
      </c>
      <c r="AW11584" s="191" t="s">
        <v>93</v>
      </c>
      <c r="AX11584" s="18">
        <v>202324</v>
      </c>
      <c r="AY11584" s="191">
        <v>584</v>
      </c>
      <c r="AZ11584" s="191">
        <v>163.19999999999999</v>
      </c>
      <c r="BA11584" s="191">
        <v>1</v>
      </c>
      <c r="BB11584" s="191">
        <v>0</v>
      </c>
    </row>
    <row r="11585" spans="48:54" x14ac:dyDescent="0.2">
      <c r="AV11585" s="191" t="str">
        <f t="shared" si="184"/>
        <v>584_ROP_8_10_202324</v>
      </c>
      <c r="AW11585" s="191" t="s">
        <v>229</v>
      </c>
      <c r="AX11585" s="18">
        <v>202324</v>
      </c>
      <c r="AY11585" s="191">
        <v>584</v>
      </c>
      <c r="AZ11585" s="191">
        <v>8</v>
      </c>
      <c r="BA11585" s="191">
        <v>10</v>
      </c>
      <c r="BB11585" s="191">
        <v>0</v>
      </c>
    </row>
    <row r="11586" spans="48:54" x14ac:dyDescent="0.2">
      <c r="AV11586" s="191" t="str">
        <f t="shared" si="184"/>
        <v>586_RG_163.2_1_202324</v>
      </c>
      <c r="AW11586" s="191" t="s">
        <v>93</v>
      </c>
      <c r="AX11586" s="18">
        <v>202324</v>
      </c>
      <c r="AY11586" s="191">
        <v>586</v>
      </c>
      <c r="AZ11586" s="191">
        <v>163.19999999999999</v>
      </c>
      <c r="BA11586" s="191">
        <v>1</v>
      </c>
      <c r="BB11586" s="191">
        <v>0</v>
      </c>
    </row>
    <row r="11587" spans="48:54" x14ac:dyDescent="0.2">
      <c r="AV11587" s="191" t="str">
        <f t="shared" si="184"/>
        <v>586_ROP_8_10_202324</v>
      </c>
      <c r="AW11587" s="191" t="s">
        <v>229</v>
      </c>
      <c r="AX11587" s="18">
        <v>202324</v>
      </c>
      <c r="AY11587" s="191">
        <v>586</v>
      </c>
      <c r="AZ11587" s="191">
        <v>8</v>
      </c>
      <c r="BA11587" s="191">
        <v>10</v>
      </c>
      <c r="BB11587" s="191">
        <v>0</v>
      </c>
    </row>
    <row r="11588" spans="48:54" x14ac:dyDescent="0.2">
      <c r="AV11588" s="191" t="str">
        <f t="shared" ref="AV11588:AV11651" si="185">AY11588&amp;"_"&amp;AW11588&amp;"_"&amp;AZ11588&amp;"_"&amp;BA11588&amp;"_"&amp;AX11588</f>
        <v>512_RG_163.4_1_202324</v>
      </c>
      <c r="AW11588" s="191" t="s">
        <v>93</v>
      </c>
      <c r="AX11588" s="18">
        <v>202324</v>
      </c>
      <c r="AY11588" s="191">
        <v>512</v>
      </c>
      <c r="AZ11588" s="191">
        <v>163.4</v>
      </c>
      <c r="BA11588" s="191">
        <v>1</v>
      </c>
      <c r="BB11588" s="191">
        <v>-223</v>
      </c>
    </row>
    <row r="11589" spans="48:54" x14ac:dyDescent="0.2">
      <c r="AV11589" s="191" t="str">
        <f t="shared" si="185"/>
        <v>512_ROP_9_10_202324</v>
      </c>
      <c r="AW11589" s="191" t="s">
        <v>229</v>
      </c>
      <c r="AX11589" s="18">
        <v>202324</v>
      </c>
      <c r="AY11589" s="191">
        <v>512</v>
      </c>
      <c r="AZ11589" s="191">
        <v>9</v>
      </c>
      <c r="BA11589" s="191">
        <v>10</v>
      </c>
      <c r="BB11589" s="191">
        <v>0</v>
      </c>
    </row>
    <row r="11590" spans="48:54" x14ac:dyDescent="0.2">
      <c r="AV11590" s="191" t="str">
        <f t="shared" si="185"/>
        <v>514_RG_163.4_1_202324</v>
      </c>
      <c r="AW11590" s="191" t="s">
        <v>93</v>
      </c>
      <c r="AX11590" s="18">
        <v>202324</v>
      </c>
      <c r="AY11590" s="191">
        <v>514</v>
      </c>
      <c r="AZ11590" s="191">
        <v>163.4</v>
      </c>
      <c r="BA11590" s="191">
        <v>1</v>
      </c>
      <c r="BB11590" s="191">
        <v>0</v>
      </c>
    </row>
    <row r="11591" spans="48:54" x14ac:dyDescent="0.2">
      <c r="AV11591" s="191" t="str">
        <f t="shared" si="185"/>
        <v>514_ROP_9_10_202324</v>
      </c>
      <c r="AW11591" s="191" t="s">
        <v>229</v>
      </c>
      <c r="AX11591" s="18">
        <v>202324</v>
      </c>
      <c r="AY11591" s="191">
        <v>514</v>
      </c>
      <c r="AZ11591" s="191">
        <v>9</v>
      </c>
      <c r="BA11591" s="191">
        <v>10</v>
      </c>
      <c r="BB11591" s="191">
        <v>0</v>
      </c>
    </row>
    <row r="11592" spans="48:54" x14ac:dyDescent="0.2">
      <c r="AV11592" s="191" t="str">
        <f t="shared" si="185"/>
        <v>516_RG_163.4_1_202324</v>
      </c>
      <c r="AW11592" s="191" t="s">
        <v>93</v>
      </c>
      <c r="AX11592" s="18">
        <v>202324</v>
      </c>
      <c r="AY11592" s="191">
        <v>516</v>
      </c>
      <c r="AZ11592" s="191">
        <v>163.4</v>
      </c>
      <c r="BA11592" s="191">
        <v>1</v>
      </c>
      <c r="BB11592" s="191">
        <v>0</v>
      </c>
    </row>
    <row r="11593" spans="48:54" x14ac:dyDescent="0.2">
      <c r="AV11593" s="191" t="str">
        <f t="shared" si="185"/>
        <v>516_ROP_9_10_202324</v>
      </c>
      <c r="AW11593" s="191" t="s">
        <v>229</v>
      </c>
      <c r="AX11593" s="18">
        <v>202324</v>
      </c>
      <c r="AY11593" s="191">
        <v>516</v>
      </c>
      <c r="AZ11593" s="191">
        <v>9</v>
      </c>
      <c r="BA11593" s="191">
        <v>10</v>
      </c>
      <c r="BB11593" s="191">
        <v>0</v>
      </c>
    </row>
    <row r="11594" spans="48:54" x14ac:dyDescent="0.2">
      <c r="AV11594" s="191" t="str">
        <f t="shared" si="185"/>
        <v>518_RG_163.4_1_202324</v>
      </c>
      <c r="AW11594" s="191" t="s">
        <v>93</v>
      </c>
      <c r="AX11594" s="18">
        <v>202324</v>
      </c>
      <c r="AY11594" s="191">
        <v>518</v>
      </c>
      <c r="AZ11594" s="191">
        <v>163.4</v>
      </c>
      <c r="BA11594" s="191">
        <v>1</v>
      </c>
      <c r="BB11594" s="191">
        <v>-344.78699999999998</v>
      </c>
    </row>
    <row r="11595" spans="48:54" x14ac:dyDescent="0.2">
      <c r="AV11595" s="191" t="str">
        <f t="shared" si="185"/>
        <v>518_ROP_9_10_202324</v>
      </c>
      <c r="AW11595" s="191" t="s">
        <v>229</v>
      </c>
      <c r="AX11595" s="18">
        <v>202324</v>
      </c>
      <c r="AY11595" s="191">
        <v>518</v>
      </c>
      <c r="AZ11595" s="191">
        <v>9</v>
      </c>
      <c r="BA11595" s="191">
        <v>10</v>
      </c>
      <c r="BB11595" s="191">
        <v>0</v>
      </c>
    </row>
    <row r="11596" spans="48:54" x14ac:dyDescent="0.2">
      <c r="AV11596" s="191" t="str">
        <f t="shared" si="185"/>
        <v>520_RG_163.4_1_202324</v>
      </c>
      <c r="AW11596" s="191" t="s">
        <v>93</v>
      </c>
      <c r="AX11596" s="18">
        <v>202324</v>
      </c>
      <c r="AY11596" s="191">
        <v>520</v>
      </c>
      <c r="AZ11596" s="191">
        <v>163.4</v>
      </c>
      <c r="BA11596" s="191">
        <v>1</v>
      </c>
      <c r="BB11596" s="191">
        <v>-495.75</v>
      </c>
    </row>
    <row r="11597" spans="48:54" x14ac:dyDescent="0.2">
      <c r="AV11597" s="191" t="str">
        <f t="shared" si="185"/>
        <v>520_ROP_9_10_202324</v>
      </c>
      <c r="AW11597" s="191" t="s">
        <v>229</v>
      </c>
      <c r="AX11597" s="18">
        <v>202324</v>
      </c>
      <c r="AY11597" s="191">
        <v>520</v>
      </c>
      <c r="AZ11597" s="191">
        <v>9</v>
      </c>
      <c r="BA11597" s="191">
        <v>10</v>
      </c>
      <c r="BB11597" s="191">
        <v>0</v>
      </c>
    </row>
    <row r="11598" spans="48:54" x14ac:dyDescent="0.2">
      <c r="AV11598" s="191" t="str">
        <f t="shared" si="185"/>
        <v>522_RG_163.4_1_202324</v>
      </c>
      <c r="AW11598" s="191" t="s">
        <v>93</v>
      </c>
      <c r="AX11598" s="18">
        <v>202324</v>
      </c>
      <c r="AY11598" s="191">
        <v>522</v>
      </c>
      <c r="AZ11598" s="191">
        <v>163.4</v>
      </c>
      <c r="BA11598" s="191">
        <v>1</v>
      </c>
      <c r="BB11598" s="191">
        <v>0</v>
      </c>
    </row>
    <row r="11599" spans="48:54" x14ac:dyDescent="0.2">
      <c r="AV11599" s="191" t="str">
        <f t="shared" si="185"/>
        <v>522_ROP_9_10_202324</v>
      </c>
      <c r="AW11599" s="191" t="s">
        <v>229</v>
      </c>
      <c r="AX11599" s="18">
        <v>202324</v>
      </c>
      <c r="AY11599" s="191">
        <v>522</v>
      </c>
      <c r="AZ11599" s="191">
        <v>9</v>
      </c>
      <c r="BA11599" s="191">
        <v>10</v>
      </c>
      <c r="BB11599" s="191">
        <v>0</v>
      </c>
    </row>
    <row r="11600" spans="48:54" x14ac:dyDescent="0.2">
      <c r="AV11600" s="191" t="str">
        <f t="shared" si="185"/>
        <v>524_RG_163.4_1_202324</v>
      </c>
      <c r="AW11600" s="191" t="s">
        <v>93</v>
      </c>
      <c r="AX11600" s="18">
        <v>202324</v>
      </c>
      <c r="AY11600" s="191">
        <v>524</v>
      </c>
      <c r="AZ11600" s="191">
        <v>163.4</v>
      </c>
      <c r="BA11600" s="191">
        <v>1</v>
      </c>
      <c r="BB11600" s="191">
        <v>0</v>
      </c>
    </row>
    <row r="11601" spans="48:54" x14ac:dyDescent="0.2">
      <c r="AV11601" s="191" t="str">
        <f t="shared" si="185"/>
        <v>524_ROP_9_10_202324</v>
      </c>
      <c r="AW11601" s="191" t="s">
        <v>229</v>
      </c>
      <c r="AX11601" s="18">
        <v>202324</v>
      </c>
      <c r="AY11601" s="191">
        <v>524</v>
      </c>
      <c r="AZ11601" s="191">
        <v>9</v>
      </c>
      <c r="BA11601" s="191">
        <v>10</v>
      </c>
      <c r="BB11601" s="191">
        <v>0</v>
      </c>
    </row>
    <row r="11602" spans="48:54" x14ac:dyDescent="0.2">
      <c r="AV11602" s="191" t="str">
        <f t="shared" si="185"/>
        <v>526_RG_163.4_1_202324</v>
      </c>
      <c r="AW11602" s="191" t="s">
        <v>93</v>
      </c>
      <c r="AX11602" s="18">
        <v>202324</v>
      </c>
      <c r="AY11602" s="191">
        <v>526</v>
      </c>
      <c r="AZ11602" s="191">
        <v>163.4</v>
      </c>
      <c r="BA11602" s="191">
        <v>1</v>
      </c>
      <c r="BB11602" s="191">
        <v>-215.3553</v>
      </c>
    </row>
    <row r="11603" spans="48:54" x14ac:dyDescent="0.2">
      <c r="AV11603" s="191" t="str">
        <f t="shared" si="185"/>
        <v>526_ROP_9_10_202324</v>
      </c>
      <c r="AW11603" s="191" t="s">
        <v>229</v>
      </c>
      <c r="AX11603" s="18">
        <v>202324</v>
      </c>
      <c r="AY11603" s="191">
        <v>526</v>
      </c>
      <c r="AZ11603" s="191">
        <v>9</v>
      </c>
      <c r="BA11603" s="191">
        <v>10</v>
      </c>
      <c r="BB11603" s="191">
        <v>0</v>
      </c>
    </row>
    <row r="11604" spans="48:54" x14ac:dyDescent="0.2">
      <c r="AV11604" s="191" t="str">
        <f t="shared" si="185"/>
        <v>528_RG_163.4_1_202324</v>
      </c>
      <c r="AW11604" s="191" t="s">
        <v>93</v>
      </c>
      <c r="AX11604" s="18">
        <v>202324</v>
      </c>
      <c r="AY11604" s="191">
        <v>528</v>
      </c>
      <c r="AZ11604" s="191">
        <v>163.4</v>
      </c>
      <c r="BA11604" s="191">
        <v>1</v>
      </c>
      <c r="BB11604" s="191">
        <v>-372</v>
      </c>
    </row>
    <row r="11605" spans="48:54" x14ac:dyDescent="0.2">
      <c r="AV11605" s="191" t="str">
        <f t="shared" si="185"/>
        <v>528_ROP_9_10_202324</v>
      </c>
      <c r="AW11605" s="191" t="s">
        <v>229</v>
      </c>
      <c r="AX11605" s="18">
        <v>202324</v>
      </c>
      <c r="AY11605" s="191">
        <v>528</v>
      </c>
      <c r="AZ11605" s="191">
        <v>9</v>
      </c>
      <c r="BA11605" s="191">
        <v>10</v>
      </c>
      <c r="BB11605" s="191">
        <v>0</v>
      </c>
    </row>
    <row r="11606" spans="48:54" x14ac:dyDescent="0.2">
      <c r="AV11606" s="191" t="str">
        <f t="shared" si="185"/>
        <v>530_RG_163.4_1_202324</v>
      </c>
      <c r="AW11606" s="191" t="s">
        <v>93</v>
      </c>
      <c r="AX11606" s="18">
        <v>202324</v>
      </c>
      <c r="AY11606" s="191">
        <v>530</v>
      </c>
      <c r="AZ11606" s="191">
        <v>163.4</v>
      </c>
      <c r="BA11606" s="191">
        <v>1</v>
      </c>
      <c r="BB11606" s="191">
        <v>-607.47299999999996</v>
      </c>
    </row>
    <row r="11607" spans="48:54" x14ac:dyDescent="0.2">
      <c r="AV11607" s="191" t="str">
        <f t="shared" si="185"/>
        <v>530_ROP_9_10_202324</v>
      </c>
      <c r="AW11607" s="191" t="s">
        <v>229</v>
      </c>
      <c r="AX11607" s="18">
        <v>202324</v>
      </c>
      <c r="AY11607" s="191">
        <v>530</v>
      </c>
      <c r="AZ11607" s="191">
        <v>9</v>
      </c>
      <c r="BA11607" s="191">
        <v>10</v>
      </c>
      <c r="BB11607" s="191">
        <v>0</v>
      </c>
    </row>
    <row r="11608" spans="48:54" x14ac:dyDescent="0.2">
      <c r="AV11608" s="191" t="str">
        <f t="shared" si="185"/>
        <v>532_RG_163.4_1_202324</v>
      </c>
      <c r="AW11608" s="191" t="s">
        <v>93</v>
      </c>
      <c r="AX11608" s="18">
        <v>202324</v>
      </c>
      <c r="AY11608" s="191">
        <v>532</v>
      </c>
      <c r="AZ11608" s="191">
        <v>163.4</v>
      </c>
      <c r="BA11608" s="191">
        <v>1</v>
      </c>
      <c r="BB11608" s="191">
        <v>-749.78499999999997</v>
      </c>
    </row>
    <row r="11609" spans="48:54" x14ac:dyDescent="0.2">
      <c r="AV11609" s="191" t="str">
        <f t="shared" si="185"/>
        <v>532_ROP_9_10_202324</v>
      </c>
      <c r="AW11609" s="191" t="s">
        <v>229</v>
      </c>
      <c r="AX11609" s="18">
        <v>202324</v>
      </c>
      <c r="AY11609" s="191">
        <v>532</v>
      </c>
      <c r="AZ11609" s="191">
        <v>9</v>
      </c>
      <c r="BA11609" s="191">
        <v>10</v>
      </c>
      <c r="BB11609" s="191">
        <v>0</v>
      </c>
    </row>
    <row r="11610" spans="48:54" x14ac:dyDescent="0.2">
      <c r="AV11610" s="191" t="str">
        <f t="shared" si="185"/>
        <v>534_RG_163.4_1_202324</v>
      </c>
      <c r="AW11610" s="191" t="s">
        <v>93</v>
      </c>
      <c r="AX11610" s="18">
        <v>202324</v>
      </c>
      <c r="AY11610" s="191">
        <v>534</v>
      </c>
      <c r="AZ11610" s="191">
        <v>163.4</v>
      </c>
      <c r="BA11610" s="191">
        <v>1</v>
      </c>
      <c r="BB11610" s="191">
        <v>0</v>
      </c>
    </row>
    <row r="11611" spans="48:54" x14ac:dyDescent="0.2">
      <c r="AV11611" s="191" t="str">
        <f t="shared" si="185"/>
        <v>534_ROP_9_10_202324</v>
      </c>
      <c r="AW11611" s="191" t="s">
        <v>229</v>
      </c>
      <c r="AX11611" s="18">
        <v>202324</v>
      </c>
      <c r="AY11611" s="191">
        <v>534</v>
      </c>
      <c r="AZ11611" s="191">
        <v>9</v>
      </c>
      <c r="BA11611" s="191">
        <v>10</v>
      </c>
      <c r="BB11611" s="191">
        <v>0</v>
      </c>
    </row>
    <row r="11612" spans="48:54" x14ac:dyDescent="0.2">
      <c r="AV11612" s="191" t="str">
        <f t="shared" si="185"/>
        <v>536_RG_163.4_1_202324</v>
      </c>
      <c r="AW11612" s="191" t="s">
        <v>93</v>
      </c>
      <c r="AX11612" s="18">
        <v>202324</v>
      </c>
      <c r="AY11612" s="191">
        <v>536</v>
      </c>
      <c r="AZ11612" s="191">
        <v>163.4</v>
      </c>
      <c r="BA11612" s="191">
        <v>1</v>
      </c>
      <c r="BB11612" s="191">
        <v>-477.35399999999998</v>
      </c>
    </row>
    <row r="11613" spans="48:54" x14ac:dyDescent="0.2">
      <c r="AV11613" s="191" t="str">
        <f t="shared" si="185"/>
        <v>536_ROP_9_10_202324</v>
      </c>
      <c r="AW11613" s="191" t="s">
        <v>229</v>
      </c>
      <c r="AX11613" s="18">
        <v>202324</v>
      </c>
      <c r="AY11613" s="191">
        <v>536</v>
      </c>
      <c r="AZ11613" s="191">
        <v>9</v>
      </c>
      <c r="BA11613" s="191">
        <v>10</v>
      </c>
      <c r="BB11613" s="191">
        <v>0</v>
      </c>
    </row>
    <row r="11614" spans="48:54" x14ac:dyDescent="0.2">
      <c r="AV11614" s="191" t="str">
        <f t="shared" si="185"/>
        <v>538_RG_163.4_1_202324</v>
      </c>
      <c r="AW11614" s="191" t="s">
        <v>93</v>
      </c>
      <c r="AX11614" s="18">
        <v>202324</v>
      </c>
      <c r="AY11614" s="191">
        <v>538</v>
      </c>
      <c r="AZ11614" s="191">
        <v>163.4</v>
      </c>
      <c r="BA11614" s="191">
        <v>1</v>
      </c>
      <c r="BB11614" s="191">
        <v>0</v>
      </c>
    </row>
    <row r="11615" spans="48:54" x14ac:dyDescent="0.2">
      <c r="AV11615" s="191" t="str">
        <f t="shared" si="185"/>
        <v>538_ROP_9_10_202324</v>
      </c>
      <c r="AW11615" s="191" t="s">
        <v>229</v>
      </c>
      <c r="AX11615" s="18">
        <v>202324</v>
      </c>
      <c r="AY11615" s="191">
        <v>538</v>
      </c>
      <c r="AZ11615" s="191">
        <v>9</v>
      </c>
      <c r="BA11615" s="191">
        <v>10</v>
      </c>
      <c r="BB11615" s="191">
        <v>0</v>
      </c>
    </row>
    <row r="11616" spans="48:54" x14ac:dyDescent="0.2">
      <c r="AV11616" s="191" t="str">
        <f t="shared" si="185"/>
        <v>540_RG_163.4_1_202324</v>
      </c>
      <c r="AW11616" s="191" t="s">
        <v>93</v>
      </c>
      <c r="AX11616" s="18">
        <v>202324</v>
      </c>
      <c r="AY11616" s="191">
        <v>540</v>
      </c>
      <c r="AZ11616" s="191">
        <v>163.4</v>
      </c>
      <c r="BA11616" s="191">
        <v>1</v>
      </c>
      <c r="BB11616" s="191">
        <v>-899.82100000000003</v>
      </c>
    </row>
    <row r="11617" spans="48:54" x14ac:dyDescent="0.2">
      <c r="AV11617" s="191" t="str">
        <f t="shared" si="185"/>
        <v>540_ROP_9_10_202324</v>
      </c>
      <c r="AW11617" s="191" t="s">
        <v>229</v>
      </c>
      <c r="AX11617" s="18">
        <v>202324</v>
      </c>
      <c r="AY11617" s="191">
        <v>540</v>
      </c>
      <c r="AZ11617" s="191">
        <v>9</v>
      </c>
      <c r="BA11617" s="191">
        <v>10</v>
      </c>
      <c r="BB11617" s="191">
        <v>0</v>
      </c>
    </row>
    <row r="11618" spans="48:54" x14ac:dyDescent="0.2">
      <c r="AV11618" s="191" t="str">
        <f t="shared" si="185"/>
        <v>542_RG_163.4_1_202324</v>
      </c>
      <c r="AW11618" s="191" t="s">
        <v>93</v>
      </c>
      <c r="AX11618" s="18">
        <v>202324</v>
      </c>
      <c r="AY11618" s="191">
        <v>542</v>
      </c>
      <c r="AZ11618" s="191">
        <v>163.4</v>
      </c>
      <c r="BA11618" s="191">
        <v>1</v>
      </c>
      <c r="BB11618" s="191">
        <v>-189.69</v>
      </c>
    </row>
    <row r="11619" spans="48:54" x14ac:dyDescent="0.2">
      <c r="AV11619" s="191" t="str">
        <f t="shared" si="185"/>
        <v>542_ROP_9_10_202324</v>
      </c>
      <c r="AW11619" s="191" t="s">
        <v>229</v>
      </c>
      <c r="AX11619" s="18">
        <v>202324</v>
      </c>
      <c r="AY11619" s="191">
        <v>542</v>
      </c>
      <c r="AZ11619" s="191">
        <v>9</v>
      </c>
      <c r="BA11619" s="191">
        <v>10</v>
      </c>
      <c r="BB11619" s="191">
        <v>0</v>
      </c>
    </row>
    <row r="11620" spans="48:54" x14ac:dyDescent="0.2">
      <c r="AV11620" s="191" t="str">
        <f t="shared" si="185"/>
        <v>544_RG_163.4_1_202324</v>
      </c>
      <c r="AW11620" s="191" t="s">
        <v>93</v>
      </c>
      <c r="AX11620" s="18">
        <v>202324</v>
      </c>
      <c r="AY11620" s="191">
        <v>544</v>
      </c>
      <c r="AZ11620" s="191">
        <v>163.4</v>
      </c>
      <c r="BA11620" s="191">
        <v>1</v>
      </c>
      <c r="BB11620" s="191">
        <v>0</v>
      </c>
    </row>
    <row r="11621" spans="48:54" x14ac:dyDescent="0.2">
      <c r="AV11621" s="191" t="str">
        <f t="shared" si="185"/>
        <v>544_ROP_9_10_202324</v>
      </c>
      <c r="AW11621" s="191" t="s">
        <v>229</v>
      </c>
      <c r="AX11621" s="18">
        <v>202324</v>
      </c>
      <c r="AY11621" s="191">
        <v>544</v>
      </c>
      <c r="AZ11621" s="191">
        <v>9</v>
      </c>
      <c r="BA11621" s="191">
        <v>10</v>
      </c>
      <c r="BB11621" s="191">
        <v>0</v>
      </c>
    </row>
    <row r="11622" spans="48:54" x14ac:dyDescent="0.2">
      <c r="AV11622" s="191" t="str">
        <f t="shared" si="185"/>
        <v>545_RG_163.4_1_202324</v>
      </c>
      <c r="AW11622" s="191" t="s">
        <v>93</v>
      </c>
      <c r="AX11622" s="18">
        <v>202324</v>
      </c>
      <c r="AY11622" s="191">
        <v>545</v>
      </c>
      <c r="AZ11622" s="191">
        <v>163.4</v>
      </c>
      <c r="BA11622" s="191">
        <v>1</v>
      </c>
      <c r="BB11622" s="191">
        <v>-195.29400000000001</v>
      </c>
    </row>
    <row r="11623" spans="48:54" x14ac:dyDescent="0.2">
      <c r="AV11623" s="191" t="str">
        <f t="shared" si="185"/>
        <v>545_ROP_9_10_202324</v>
      </c>
      <c r="AW11623" s="191" t="s">
        <v>229</v>
      </c>
      <c r="AX11623" s="18">
        <v>202324</v>
      </c>
      <c r="AY11623" s="191">
        <v>545</v>
      </c>
      <c r="AZ11623" s="191">
        <v>9</v>
      </c>
      <c r="BA11623" s="191">
        <v>10</v>
      </c>
      <c r="BB11623" s="191">
        <v>0</v>
      </c>
    </row>
    <row r="11624" spans="48:54" x14ac:dyDescent="0.2">
      <c r="AV11624" s="191" t="str">
        <f t="shared" si="185"/>
        <v>546_RG_163.4_1_202324</v>
      </c>
      <c r="AW11624" s="191" t="s">
        <v>93</v>
      </c>
      <c r="AX11624" s="18">
        <v>202324</v>
      </c>
      <c r="AY11624" s="191">
        <v>546</v>
      </c>
      <c r="AZ11624" s="191">
        <v>163.4</v>
      </c>
      <c r="BA11624" s="191">
        <v>1</v>
      </c>
      <c r="BB11624" s="191">
        <v>0</v>
      </c>
    </row>
    <row r="11625" spans="48:54" x14ac:dyDescent="0.2">
      <c r="AV11625" s="191" t="str">
        <f t="shared" si="185"/>
        <v>546_ROP_9_10_202324</v>
      </c>
      <c r="AW11625" s="191" t="s">
        <v>229</v>
      </c>
      <c r="AX11625" s="18">
        <v>202324</v>
      </c>
      <c r="AY11625" s="191">
        <v>546</v>
      </c>
      <c r="AZ11625" s="191">
        <v>9</v>
      </c>
      <c r="BA11625" s="191">
        <v>10</v>
      </c>
      <c r="BB11625" s="191">
        <v>0</v>
      </c>
    </row>
    <row r="11626" spans="48:54" x14ac:dyDescent="0.2">
      <c r="AV11626" s="191" t="str">
        <f t="shared" si="185"/>
        <v>548_RG_163.4_1_202324</v>
      </c>
      <c r="AW11626" s="191" t="s">
        <v>93</v>
      </c>
      <c r="AX11626" s="18">
        <v>202324</v>
      </c>
      <c r="AY11626" s="191">
        <v>548</v>
      </c>
      <c r="AZ11626" s="191">
        <v>163.4</v>
      </c>
      <c r="BA11626" s="191">
        <v>1</v>
      </c>
      <c r="BB11626" s="191">
        <v>-244.12219999999999</v>
      </c>
    </row>
    <row r="11627" spans="48:54" x14ac:dyDescent="0.2">
      <c r="AV11627" s="191" t="str">
        <f t="shared" si="185"/>
        <v>548_ROP_9_10_202324</v>
      </c>
      <c r="AW11627" s="191" t="s">
        <v>229</v>
      </c>
      <c r="AX11627" s="18">
        <v>202324</v>
      </c>
      <c r="AY11627" s="191">
        <v>548</v>
      </c>
      <c r="AZ11627" s="191">
        <v>9</v>
      </c>
      <c r="BA11627" s="191">
        <v>10</v>
      </c>
      <c r="BB11627" s="191">
        <v>0</v>
      </c>
    </row>
    <row r="11628" spans="48:54" x14ac:dyDescent="0.2">
      <c r="AV11628" s="191" t="str">
        <f t="shared" si="185"/>
        <v>550_RG_163.4_1_202324</v>
      </c>
      <c r="AW11628" s="191" t="s">
        <v>93</v>
      </c>
      <c r="AX11628" s="18">
        <v>202324</v>
      </c>
      <c r="AY11628" s="191">
        <v>550</v>
      </c>
      <c r="AZ11628" s="191">
        <v>163.4</v>
      </c>
      <c r="BA11628" s="191">
        <v>1</v>
      </c>
      <c r="BB11628" s="191">
        <v>0</v>
      </c>
    </row>
    <row r="11629" spans="48:54" x14ac:dyDescent="0.2">
      <c r="AV11629" s="191" t="str">
        <f t="shared" si="185"/>
        <v>550_ROP_9_10_202324</v>
      </c>
      <c r="AW11629" s="191" t="s">
        <v>229</v>
      </c>
      <c r="AX11629" s="18">
        <v>202324</v>
      </c>
      <c r="AY11629" s="191">
        <v>550</v>
      </c>
      <c r="AZ11629" s="191">
        <v>9</v>
      </c>
      <c r="BA11629" s="191">
        <v>10</v>
      </c>
      <c r="BB11629" s="191">
        <v>0</v>
      </c>
    </row>
    <row r="11630" spans="48:54" x14ac:dyDescent="0.2">
      <c r="AV11630" s="191" t="str">
        <f t="shared" si="185"/>
        <v>552_RG_163.4_1_202324</v>
      </c>
      <c r="AW11630" s="191" t="s">
        <v>93</v>
      </c>
      <c r="AX11630" s="18">
        <v>202324</v>
      </c>
      <c r="AY11630" s="191">
        <v>552</v>
      </c>
      <c r="AZ11630" s="191">
        <v>163.4</v>
      </c>
      <c r="BA11630" s="191">
        <v>1</v>
      </c>
      <c r="BB11630" s="191">
        <v>-674.95899999999995</v>
      </c>
    </row>
    <row r="11631" spans="48:54" x14ac:dyDescent="0.2">
      <c r="AV11631" s="191" t="str">
        <f t="shared" si="185"/>
        <v>552_ROP_9_10_202324</v>
      </c>
      <c r="AW11631" s="191" t="s">
        <v>229</v>
      </c>
      <c r="AX11631" s="18">
        <v>202324</v>
      </c>
      <c r="AY11631" s="191">
        <v>552</v>
      </c>
      <c r="AZ11631" s="191">
        <v>9</v>
      </c>
      <c r="BA11631" s="191">
        <v>10</v>
      </c>
      <c r="BB11631" s="191">
        <v>0</v>
      </c>
    </row>
    <row r="11632" spans="48:54" x14ac:dyDescent="0.2">
      <c r="AV11632" s="191" t="str">
        <f t="shared" si="185"/>
        <v>562_RG_163.4_1_202324</v>
      </c>
      <c r="AW11632" s="191" t="s">
        <v>93</v>
      </c>
      <c r="AX11632" s="18">
        <v>202324</v>
      </c>
      <c r="AY11632" s="191">
        <v>562</v>
      </c>
      <c r="AZ11632" s="191">
        <v>163.4</v>
      </c>
      <c r="BA11632" s="191">
        <v>1</v>
      </c>
      <c r="BB11632" s="191">
        <v>0</v>
      </c>
    </row>
    <row r="11633" spans="48:54" x14ac:dyDescent="0.2">
      <c r="AV11633" s="191" t="str">
        <f t="shared" si="185"/>
        <v>562_ROP_9_10_202324</v>
      </c>
      <c r="AW11633" s="191" t="s">
        <v>229</v>
      </c>
      <c r="AX11633" s="18">
        <v>202324</v>
      </c>
      <c r="AY11633" s="191">
        <v>562</v>
      </c>
      <c r="AZ11633" s="191">
        <v>9</v>
      </c>
      <c r="BA11633" s="191">
        <v>10</v>
      </c>
      <c r="BB11633" s="191">
        <v>29477</v>
      </c>
    </row>
    <row r="11634" spans="48:54" x14ac:dyDescent="0.2">
      <c r="AV11634" s="191" t="str">
        <f t="shared" si="185"/>
        <v>564_RG_163.4_1_202324</v>
      </c>
      <c r="AW11634" s="191" t="s">
        <v>93</v>
      </c>
      <c r="AX11634" s="18">
        <v>202324</v>
      </c>
      <c r="AY11634" s="191">
        <v>564</v>
      </c>
      <c r="AZ11634" s="191">
        <v>163.4</v>
      </c>
      <c r="BA11634" s="191">
        <v>1</v>
      </c>
      <c r="BB11634" s="191">
        <v>0</v>
      </c>
    </row>
    <row r="11635" spans="48:54" x14ac:dyDescent="0.2">
      <c r="AV11635" s="191" t="str">
        <f t="shared" si="185"/>
        <v>564_ROP_9_10_202324</v>
      </c>
      <c r="AW11635" s="191" t="s">
        <v>229</v>
      </c>
      <c r="AX11635" s="18">
        <v>202324</v>
      </c>
      <c r="AY11635" s="191">
        <v>564</v>
      </c>
      <c r="AZ11635" s="191">
        <v>9</v>
      </c>
      <c r="BA11635" s="191">
        <v>10</v>
      </c>
      <c r="BB11635" s="191">
        <v>0</v>
      </c>
    </row>
    <row r="11636" spans="48:54" x14ac:dyDescent="0.2">
      <c r="AV11636" s="191" t="str">
        <f t="shared" si="185"/>
        <v>566_RG_163.4_1_202324</v>
      </c>
      <c r="AW11636" s="191" t="s">
        <v>93</v>
      </c>
      <c r="AX11636" s="18">
        <v>202324</v>
      </c>
      <c r="AY11636" s="191">
        <v>566</v>
      </c>
      <c r="AZ11636" s="191">
        <v>163.4</v>
      </c>
      <c r="BA11636" s="191">
        <v>1</v>
      </c>
      <c r="BB11636" s="191">
        <v>0</v>
      </c>
    </row>
    <row r="11637" spans="48:54" x14ac:dyDescent="0.2">
      <c r="AV11637" s="191" t="str">
        <f t="shared" si="185"/>
        <v>566_ROP_9_10_202324</v>
      </c>
      <c r="AW11637" s="191" t="s">
        <v>229</v>
      </c>
      <c r="AX11637" s="18">
        <v>202324</v>
      </c>
      <c r="AY11637" s="191">
        <v>566</v>
      </c>
      <c r="AZ11637" s="191">
        <v>9</v>
      </c>
      <c r="BA11637" s="191">
        <v>10</v>
      </c>
      <c r="BB11637" s="191">
        <v>0</v>
      </c>
    </row>
    <row r="11638" spans="48:54" x14ac:dyDescent="0.2">
      <c r="AV11638" s="191" t="str">
        <f t="shared" si="185"/>
        <v>568_RG_163.4_1_202324</v>
      </c>
      <c r="AW11638" s="191" t="s">
        <v>93</v>
      </c>
      <c r="AX11638" s="18">
        <v>202324</v>
      </c>
      <c r="AY11638" s="191">
        <v>568</v>
      </c>
      <c r="AZ11638" s="191">
        <v>163.4</v>
      </c>
      <c r="BA11638" s="191">
        <v>1</v>
      </c>
      <c r="BB11638" s="191">
        <v>0</v>
      </c>
    </row>
    <row r="11639" spans="48:54" x14ac:dyDescent="0.2">
      <c r="AV11639" s="191" t="str">
        <f t="shared" si="185"/>
        <v>568_ROP_9_10_202324</v>
      </c>
      <c r="AW11639" s="191" t="s">
        <v>229</v>
      </c>
      <c r="AX11639" s="18">
        <v>202324</v>
      </c>
      <c r="AY11639" s="191">
        <v>568</v>
      </c>
      <c r="AZ11639" s="191">
        <v>9</v>
      </c>
      <c r="BA11639" s="191">
        <v>10</v>
      </c>
      <c r="BB11639" s="191">
        <v>17175.48746</v>
      </c>
    </row>
    <row r="11640" spans="48:54" x14ac:dyDescent="0.2">
      <c r="AV11640" s="191" t="str">
        <f t="shared" si="185"/>
        <v>572_RG_163.4_1_202324</v>
      </c>
      <c r="AW11640" s="191" t="s">
        <v>93</v>
      </c>
      <c r="AX11640" s="18">
        <v>202324</v>
      </c>
      <c r="AY11640" s="191">
        <v>572</v>
      </c>
      <c r="AZ11640" s="191">
        <v>163.4</v>
      </c>
      <c r="BA11640" s="191">
        <v>1</v>
      </c>
      <c r="BB11640" s="191">
        <v>0</v>
      </c>
    </row>
    <row r="11641" spans="48:54" x14ac:dyDescent="0.2">
      <c r="AV11641" s="191" t="str">
        <f t="shared" si="185"/>
        <v>572_ROP_9_10_202324</v>
      </c>
      <c r="AW11641" s="191" t="s">
        <v>229</v>
      </c>
      <c r="AX11641" s="18">
        <v>202324</v>
      </c>
      <c r="AY11641" s="191">
        <v>572</v>
      </c>
      <c r="AZ11641" s="191">
        <v>9</v>
      </c>
      <c r="BA11641" s="191">
        <v>10</v>
      </c>
      <c r="BB11641" s="191">
        <v>0</v>
      </c>
    </row>
    <row r="11642" spans="48:54" x14ac:dyDescent="0.2">
      <c r="AV11642" s="191" t="str">
        <f t="shared" si="185"/>
        <v>574_RG_163.4_1_202324</v>
      </c>
      <c r="AW11642" s="191" t="s">
        <v>93</v>
      </c>
      <c r="AX11642" s="18">
        <v>202324</v>
      </c>
      <c r="AY11642" s="191">
        <v>574</v>
      </c>
      <c r="AZ11642" s="191">
        <v>163.4</v>
      </c>
      <c r="BA11642" s="191">
        <v>1</v>
      </c>
      <c r="BB11642" s="191">
        <v>0</v>
      </c>
    </row>
    <row r="11643" spans="48:54" x14ac:dyDescent="0.2">
      <c r="AV11643" s="191" t="str">
        <f t="shared" si="185"/>
        <v>574_ROP_9_10_202324</v>
      </c>
      <c r="AW11643" s="191" t="s">
        <v>229</v>
      </c>
      <c r="AX11643" s="18">
        <v>202324</v>
      </c>
      <c r="AY11643" s="191">
        <v>574</v>
      </c>
      <c r="AZ11643" s="191">
        <v>9</v>
      </c>
      <c r="BA11643" s="191">
        <v>10</v>
      </c>
      <c r="BB11643" s="191">
        <v>0</v>
      </c>
    </row>
    <row r="11644" spans="48:54" x14ac:dyDescent="0.2">
      <c r="AV11644" s="191" t="str">
        <f t="shared" si="185"/>
        <v>576_RG_163.4_1_202324</v>
      </c>
      <c r="AW11644" s="191" t="s">
        <v>93</v>
      </c>
      <c r="AX11644" s="18">
        <v>202324</v>
      </c>
      <c r="AY11644" s="191">
        <v>576</v>
      </c>
      <c r="AZ11644" s="191">
        <v>163.4</v>
      </c>
      <c r="BA11644" s="191">
        <v>1</v>
      </c>
      <c r="BB11644" s="191">
        <v>0</v>
      </c>
    </row>
    <row r="11645" spans="48:54" x14ac:dyDescent="0.2">
      <c r="AV11645" s="191" t="str">
        <f t="shared" si="185"/>
        <v>576_ROP_9_10_202324</v>
      </c>
      <c r="AW11645" s="191" t="s">
        <v>229</v>
      </c>
      <c r="AX11645" s="18">
        <v>202324</v>
      </c>
      <c r="AY11645" s="191">
        <v>576</v>
      </c>
      <c r="AZ11645" s="191">
        <v>9</v>
      </c>
      <c r="BA11645" s="191">
        <v>10</v>
      </c>
      <c r="BB11645" s="191">
        <v>0</v>
      </c>
    </row>
    <row r="11646" spans="48:54" x14ac:dyDescent="0.2">
      <c r="AV11646" s="191" t="str">
        <f t="shared" si="185"/>
        <v>582_RG_163.4_1_202324</v>
      </c>
      <c r="AW11646" s="191" t="s">
        <v>93</v>
      </c>
      <c r="AX11646" s="18">
        <v>202324</v>
      </c>
      <c r="AY11646" s="191">
        <v>582</v>
      </c>
      <c r="AZ11646" s="191">
        <v>163.4</v>
      </c>
      <c r="BA11646" s="191">
        <v>1</v>
      </c>
      <c r="BB11646" s="191">
        <v>0</v>
      </c>
    </row>
    <row r="11647" spans="48:54" x14ac:dyDescent="0.2">
      <c r="AV11647" s="191" t="str">
        <f t="shared" si="185"/>
        <v>582_ROP_9_10_202324</v>
      </c>
      <c r="AW11647" s="191" t="s">
        <v>229</v>
      </c>
      <c r="AX11647" s="18">
        <v>202324</v>
      </c>
      <c r="AY11647" s="191">
        <v>582</v>
      </c>
      <c r="AZ11647" s="191">
        <v>9</v>
      </c>
      <c r="BA11647" s="191">
        <v>10</v>
      </c>
      <c r="BB11647" s="191">
        <v>0</v>
      </c>
    </row>
    <row r="11648" spans="48:54" x14ac:dyDescent="0.2">
      <c r="AV11648" s="191" t="str">
        <f t="shared" si="185"/>
        <v>584_RG_163.4_1_202324</v>
      </c>
      <c r="AW11648" s="191" t="s">
        <v>93</v>
      </c>
      <c r="AX11648" s="18">
        <v>202324</v>
      </c>
      <c r="AY11648" s="191">
        <v>584</v>
      </c>
      <c r="AZ11648" s="191">
        <v>163.4</v>
      </c>
      <c r="BA11648" s="191">
        <v>1</v>
      </c>
      <c r="BB11648" s="191">
        <v>0</v>
      </c>
    </row>
    <row r="11649" spans="48:54" x14ac:dyDescent="0.2">
      <c r="AV11649" s="191" t="str">
        <f t="shared" si="185"/>
        <v>584_ROP_9_10_202324</v>
      </c>
      <c r="AW11649" s="191" t="s">
        <v>229</v>
      </c>
      <c r="AX11649" s="18">
        <v>202324</v>
      </c>
      <c r="AY11649" s="191">
        <v>584</v>
      </c>
      <c r="AZ11649" s="191">
        <v>9</v>
      </c>
      <c r="BA11649" s="191">
        <v>10</v>
      </c>
      <c r="BB11649" s="191">
        <v>0</v>
      </c>
    </row>
    <row r="11650" spans="48:54" x14ac:dyDescent="0.2">
      <c r="AV11650" s="191" t="str">
        <f t="shared" si="185"/>
        <v>586_RG_163.4_1_202324</v>
      </c>
      <c r="AW11650" s="191" t="s">
        <v>93</v>
      </c>
      <c r="AX11650" s="18">
        <v>202324</v>
      </c>
      <c r="AY11650" s="191">
        <v>586</v>
      </c>
      <c r="AZ11650" s="191">
        <v>163.4</v>
      </c>
      <c r="BA11650" s="191">
        <v>1</v>
      </c>
      <c r="BB11650" s="191">
        <v>0</v>
      </c>
    </row>
    <row r="11651" spans="48:54" x14ac:dyDescent="0.2">
      <c r="AV11651" s="191" t="str">
        <f t="shared" si="185"/>
        <v>586_ROP_9_10_202324</v>
      </c>
      <c r="AW11651" s="191" t="s">
        <v>229</v>
      </c>
      <c r="AX11651" s="18">
        <v>202324</v>
      </c>
      <c r="AY11651" s="191">
        <v>586</v>
      </c>
      <c r="AZ11651" s="191">
        <v>9</v>
      </c>
      <c r="BA11651" s="191">
        <v>10</v>
      </c>
      <c r="BB11651" s="191">
        <v>0</v>
      </c>
    </row>
    <row r="11652" spans="48:54" x14ac:dyDescent="0.2">
      <c r="AV11652" s="191" t="str">
        <f t="shared" ref="AV11652:AV11715" si="186">AY11652&amp;"_"&amp;AW11652&amp;"_"&amp;AZ11652&amp;"_"&amp;BA11652&amp;"_"&amp;AX11652</f>
        <v>512_RG_163.5_1_202324</v>
      </c>
      <c r="AW11652" s="191" t="s">
        <v>93</v>
      </c>
      <c r="AX11652" s="18">
        <v>202324</v>
      </c>
      <c r="AY11652" s="191">
        <v>512</v>
      </c>
      <c r="AZ11652" s="191">
        <v>163.5</v>
      </c>
      <c r="BA11652" s="191">
        <v>1</v>
      </c>
      <c r="BB11652" s="191">
        <v>-2578</v>
      </c>
    </row>
    <row r="11653" spans="48:54" x14ac:dyDescent="0.2">
      <c r="AV11653" s="191" t="str">
        <f t="shared" si="186"/>
        <v>512_ROP_11_10_202324</v>
      </c>
      <c r="AW11653" s="191" t="s">
        <v>229</v>
      </c>
      <c r="AX11653" s="18">
        <v>202324</v>
      </c>
      <c r="AY11653" s="191">
        <v>512</v>
      </c>
      <c r="AZ11653" s="191">
        <v>11</v>
      </c>
      <c r="BA11653" s="191">
        <v>10</v>
      </c>
      <c r="BB11653" s="191">
        <v>0</v>
      </c>
    </row>
    <row r="11654" spans="48:54" x14ac:dyDescent="0.2">
      <c r="AV11654" s="191" t="str">
        <f t="shared" si="186"/>
        <v>514_RG_163.5_1_202324</v>
      </c>
      <c r="AW11654" s="191" t="s">
        <v>93</v>
      </c>
      <c r="AX11654" s="18">
        <v>202324</v>
      </c>
      <c r="AY11654" s="191">
        <v>514</v>
      </c>
      <c r="AZ11654" s="191">
        <v>163.5</v>
      </c>
      <c r="BA11654" s="191">
        <v>1</v>
      </c>
      <c r="BB11654" s="191">
        <v>0</v>
      </c>
    </row>
    <row r="11655" spans="48:54" x14ac:dyDescent="0.2">
      <c r="AV11655" s="191" t="str">
        <f t="shared" si="186"/>
        <v>514_ROP_11_10_202324</v>
      </c>
      <c r="AW11655" s="191" t="s">
        <v>229</v>
      </c>
      <c r="AX11655" s="18">
        <v>202324</v>
      </c>
      <c r="AY11655" s="191">
        <v>514</v>
      </c>
      <c r="AZ11655" s="191">
        <v>11</v>
      </c>
      <c r="BA11655" s="191">
        <v>10</v>
      </c>
      <c r="BB11655" s="191">
        <v>0</v>
      </c>
    </row>
    <row r="11656" spans="48:54" x14ac:dyDescent="0.2">
      <c r="AV11656" s="191" t="str">
        <f t="shared" si="186"/>
        <v>516_RG_163.5_1_202324</v>
      </c>
      <c r="AW11656" s="191" t="s">
        <v>93</v>
      </c>
      <c r="AX11656" s="18">
        <v>202324</v>
      </c>
      <c r="AY11656" s="191">
        <v>516</v>
      </c>
      <c r="AZ11656" s="191">
        <v>163.5</v>
      </c>
      <c r="BA11656" s="191">
        <v>1</v>
      </c>
      <c r="BB11656" s="191">
        <v>0</v>
      </c>
    </row>
    <row r="11657" spans="48:54" x14ac:dyDescent="0.2">
      <c r="AV11657" s="191" t="str">
        <f t="shared" si="186"/>
        <v>516_ROP_11_10_202324</v>
      </c>
      <c r="AW11657" s="191" t="s">
        <v>229</v>
      </c>
      <c r="AX11657" s="18">
        <v>202324</v>
      </c>
      <c r="AY11657" s="191">
        <v>516</v>
      </c>
      <c r="AZ11657" s="191">
        <v>11</v>
      </c>
      <c r="BA11657" s="191">
        <v>10</v>
      </c>
      <c r="BB11657" s="191">
        <v>0</v>
      </c>
    </row>
    <row r="11658" spans="48:54" x14ac:dyDescent="0.2">
      <c r="AV11658" s="191" t="str">
        <f t="shared" si="186"/>
        <v>518_RG_163.5_1_202324</v>
      </c>
      <c r="AW11658" s="191" t="s">
        <v>93</v>
      </c>
      <c r="AX11658" s="18">
        <v>202324</v>
      </c>
      <c r="AY11658" s="191">
        <v>518</v>
      </c>
      <c r="AZ11658" s="191">
        <v>163.5</v>
      </c>
      <c r="BA11658" s="191">
        <v>1</v>
      </c>
      <c r="BB11658" s="191">
        <v>-3739.585</v>
      </c>
    </row>
    <row r="11659" spans="48:54" x14ac:dyDescent="0.2">
      <c r="AV11659" s="191" t="str">
        <f t="shared" si="186"/>
        <v>518_ROP_11_10_202324</v>
      </c>
      <c r="AW11659" s="191" t="s">
        <v>229</v>
      </c>
      <c r="AX11659" s="18">
        <v>202324</v>
      </c>
      <c r="AY11659" s="191">
        <v>518</v>
      </c>
      <c r="AZ11659" s="191">
        <v>11</v>
      </c>
      <c r="BA11659" s="191">
        <v>10</v>
      </c>
      <c r="BB11659" s="191">
        <v>0</v>
      </c>
    </row>
    <row r="11660" spans="48:54" x14ac:dyDescent="0.2">
      <c r="AV11660" s="191" t="str">
        <f t="shared" si="186"/>
        <v>520_RG_163.5_1_202324</v>
      </c>
      <c r="AW11660" s="191" t="s">
        <v>93</v>
      </c>
      <c r="AX11660" s="18">
        <v>202324</v>
      </c>
      <c r="AY11660" s="191">
        <v>520</v>
      </c>
      <c r="AZ11660" s="191">
        <v>163.5</v>
      </c>
      <c r="BA11660" s="191">
        <v>1</v>
      </c>
      <c r="BB11660" s="191">
        <v>-5437.68</v>
      </c>
    </row>
    <row r="11661" spans="48:54" x14ac:dyDescent="0.2">
      <c r="AV11661" s="191" t="str">
        <f t="shared" si="186"/>
        <v>520_ROP_11_10_202324</v>
      </c>
      <c r="AW11661" s="191" t="s">
        <v>229</v>
      </c>
      <c r="AX11661" s="18">
        <v>202324</v>
      </c>
      <c r="AY11661" s="191">
        <v>520</v>
      </c>
      <c r="AZ11661" s="191">
        <v>11</v>
      </c>
      <c r="BA11661" s="191">
        <v>10</v>
      </c>
      <c r="BB11661" s="191">
        <v>0</v>
      </c>
    </row>
    <row r="11662" spans="48:54" x14ac:dyDescent="0.2">
      <c r="AV11662" s="191" t="str">
        <f t="shared" si="186"/>
        <v>522_RG_163.5_1_202324</v>
      </c>
      <c r="AW11662" s="191" t="s">
        <v>93</v>
      </c>
      <c r="AX11662" s="18">
        <v>202324</v>
      </c>
      <c r="AY11662" s="191">
        <v>522</v>
      </c>
      <c r="AZ11662" s="191">
        <v>163.5</v>
      </c>
      <c r="BA11662" s="191">
        <v>1</v>
      </c>
      <c r="BB11662" s="191">
        <v>0</v>
      </c>
    </row>
    <row r="11663" spans="48:54" x14ac:dyDescent="0.2">
      <c r="AV11663" s="191" t="str">
        <f t="shared" si="186"/>
        <v>522_ROP_11_10_202324</v>
      </c>
      <c r="AW11663" s="191" t="s">
        <v>229</v>
      </c>
      <c r="AX11663" s="18">
        <v>202324</v>
      </c>
      <c r="AY11663" s="191">
        <v>522</v>
      </c>
      <c r="AZ11663" s="191">
        <v>11</v>
      </c>
      <c r="BA11663" s="191">
        <v>10</v>
      </c>
      <c r="BB11663" s="191">
        <v>0</v>
      </c>
    </row>
    <row r="11664" spans="48:54" x14ac:dyDescent="0.2">
      <c r="AV11664" s="191" t="str">
        <f t="shared" si="186"/>
        <v>524_RG_163.5_1_202324</v>
      </c>
      <c r="AW11664" s="191" t="s">
        <v>93</v>
      </c>
      <c r="AX11664" s="18">
        <v>202324</v>
      </c>
      <c r="AY11664" s="191">
        <v>524</v>
      </c>
      <c r="AZ11664" s="191">
        <v>163.5</v>
      </c>
      <c r="BA11664" s="191">
        <v>1</v>
      </c>
      <c r="BB11664" s="191">
        <v>0</v>
      </c>
    </row>
    <row r="11665" spans="48:54" x14ac:dyDescent="0.2">
      <c r="AV11665" s="191" t="str">
        <f t="shared" si="186"/>
        <v>524_ROP_11_10_202324</v>
      </c>
      <c r="AW11665" s="191" t="s">
        <v>229</v>
      </c>
      <c r="AX11665" s="18">
        <v>202324</v>
      </c>
      <c r="AY11665" s="191">
        <v>524</v>
      </c>
      <c r="AZ11665" s="191">
        <v>11</v>
      </c>
      <c r="BA11665" s="191">
        <v>10</v>
      </c>
      <c r="BB11665" s="191">
        <v>0</v>
      </c>
    </row>
    <row r="11666" spans="48:54" x14ac:dyDescent="0.2">
      <c r="AV11666" s="191" t="str">
        <f t="shared" si="186"/>
        <v>526_RG_163.5_1_202324</v>
      </c>
      <c r="AW11666" s="191" t="s">
        <v>93</v>
      </c>
      <c r="AX11666" s="18">
        <v>202324</v>
      </c>
      <c r="AY11666" s="191">
        <v>526</v>
      </c>
      <c r="AZ11666" s="191">
        <v>163.5</v>
      </c>
      <c r="BA11666" s="191">
        <v>1</v>
      </c>
      <c r="BB11666" s="191">
        <v>-2495.7059999999997</v>
      </c>
    </row>
    <row r="11667" spans="48:54" x14ac:dyDescent="0.2">
      <c r="AV11667" s="191" t="str">
        <f t="shared" si="186"/>
        <v>526_ROP_11_10_202324</v>
      </c>
      <c r="AW11667" s="191" t="s">
        <v>229</v>
      </c>
      <c r="AX11667" s="18">
        <v>202324</v>
      </c>
      <c r="AY11667" s="191">
        <v>526</v>
      </c>
      <c r="AZ11667" s="191">
        <v>11</v>
      </c>
      <c r="BA11667" s="191">
        <v>10</v>
      </c>
      <c r="BB11667" s="191">
        <v>0</v>
      </c>
    </row>
    <row r="11668" spans="48:54" x14ac:dyDescent="0.2">
      <c r="AV11668" s="191" t="str">
        <f t="shared" si="186"/>
        <v>528_RG_163.5_1_202324</v>
      </c>
      <c r="AW11668" s="191" t="s">
        <v>93</v>
      </c>
      <c r="AX11668" s="18">
        <v>202324</v>
      </c>
      <c r="AY11668" s="191">
        <v>528</v>
      </c>
      <c r="AZ11668" s="191">
        <v>163.5</v>
      </c>
      <c r="BA11668" s="191">
        <v>1</v>
      </c>
      <c r="BB11668" s="191">
        <v>0</v>
      </c>
    </row>
    <row r="11669" spans="48:54" x14ac:dyDescent="0.2">
      <c r="AV11669" s="191" t="str">
        <f t="shared" si="186"/>
        <v>528_ROP_11_10_202324</v>
      </c>
      <c r="AW11669" s="191" t="s">
        <v>229</v>
      </c>
      <c r="AX11669" s="18">
        <v>202324</v>
      </c>
      <c r="AY11669" s="191">
        <v>528</v>
      </c>
      <c r="AZ11669" s="191">
        <v>11</v>
      </c>
      <c r="BA11669" s="191">
        <v>10</v>
      </c>
      <c r="BB11669" s="191">
        <v>0</v>
      </c>
    </row>
    <row r="11670" spans="48:54" x14ac:dyDescent="0.2">
      <c r="AV11670" s="191" t="str">
        <f t="shared" si="186"/>
        <v>530_RG_163.5_1_202324</v>
      </c>
      <c r="AW11670" s="191" t="s">
        <v>93</v>
      </c>
      <c r="AX11670" s="18">
        <v>202324</v>
      </c>
      <c r="AY11670" s="191">
        <v>530</v>
      </c>
      <c r="AZ11670" s="191">
        <v>163.5</v>
      </c>
      <c r="BA11670" s="191">
        <v>1</v>
      </c>
      <c r="BB11670" s="191">
        <v>-6721.0110000000004</v>
      </c>
    </row>
    <row r="11671" spans="48:54" x14ac:dyDescent="0.2">
      <c r="AV11671" s="191" t="str">
        <f t="shared" si="186"/>
        <v>530_ROP_11_10_202324</v>
      </c>
      <c r="AW11671" s="191" t="s">
        <v>229</v>
      </c>
      <c r="AX11671" s="18">
        <v>202324</v>
      </c>
      <c r="AY11671" s="191">
        <v>530</v>
      </c>
      <c r="AZ11671" s="191">
        <v>11</v>
      </c>
      <c r="BA11671" s="191">
        <v>10</v>
      </c>
      <c r="BB11671" s="191">
        <v>0</v>
      </c>
    </row>
    <row r="11672" spans="48:54" x14ac:dyDescent="0.2">
      <c r="AV11672" s="191" t="str">
        <f t="shared" si="186"/>
        <v>532_RG_163.5_1_202324</v>
      </c>
      <c r="AW11672" s="191" t="s">
        <v>93</v>
      </c>
      <c r="AX11672" s="18">
        <v>202324</v>
      </c>
      <c r="AY11672" s="191">
        <v>532</v>
      </c>
      <c r="AZ11672" s="191">
        <v>163.5</v>
      </c>
      <c r="BA11672" s="191">
        <v>1</v>
      </c>
      <c r="BB11672" s="191">
        <v>-8023.1440000000002</v>
      </c>
    </row>
    <row r="11673" spans="48:54" x14ac:dyDescent="0.2">
      <c r="AV11673" s="191" t="str">
        <f t="shared" si="186"/>
        <v>532_ROP_11_10_202324</v>
      </c>
      <c r="AW11673" s="191" t="s">
        <v>229</v>
      </c>
      <c r="AX11673" s="18">
        <v>202324</v>
      </c>
      <c r="AY11673" s="191">
        <v>532</v>
      </c>
      <c r="AZ11673" s="191">
        <v>11</v>
      </c>
      <c r="BA11673" s="191">
        <v>10</v>
      </c>
      <c r="BB11673" s="191">
        <v>0</v>
      </c>
    </row>
    <row r="11674" spans="48:54" x14ac:dyDescent="0.2">
      <c r="AV11674" s="191" t="str">
        <f t="shared" si="186"/>
        <v>534_RG_163.5_1_202324</v>
      </c>
      <c r="AW11674" s="191" t="s">
        <v>93</v>
      </c>
      <c r="AX11674" s="18">
        <v>202324</v>
      </c>
      <c r="AY11674" s="191">
        <v>534</v>
      </c>
      <c r="AZ11674" s="191">
        <v>163.5</v>
      </c>
      <c r="BA11674" s="191">
        <v>1</v>
      </c>
      <c r="BB11674" s="191">
        <v>0</v>
      </c>
    </row>
    <row r="11675" spans="48:54" x14ac:dyDescent="0.2">
      <c r="AV11675" s="191" t="str">
        <f t="shared" si="186"/>
        <v>534_ROP_11_10_202324</v>
      </c>
      <c r="AW11675" s="191" t="s">
        <v>229</v>
      </c>
      <c r="AX11675" s="18">
        <v>202324</v>
      </c>
      <c r="AY11675" s="191">
        <v>534</v>
      </c>
      <c r="AZ11675" s="191">
        <v>11</v>
      </c>
      <c r="BA11675" s="191">
        <v>10</v>
      </c>
      <c r="BB11675" s="191">
        <v>0</v>
      </c>
    </row>
    <row r="11676" spans="48:54" x14ac:dyDescent="0.2">
      <c r="AV11676" s="191" t="str">
        <f t="shared" si="186"/>
        <v>536_RG_163.5_1_202324</v>
      </c>
      <c r="AW11676" s="191" t="s">
        <v>93</v>
      </c>
      <c r="AX11676" s="18">
        <v>202324</v>
      </c>
      <c r="AY11676" s="191">
        <v>536</v>
      </c>
      <c r="AZ11676" s="191">
        <v>163.5</v>
      </c>
      <c r="BA11676" s="191">
        <v>1</v>
      </c>
      <c r="BB11676" s="191">
        <v>0</v>
      </c>
    </row>
    <row r="11677" spans="48:54" x14ac:dyDescent="0.2">
      <c r="AV11677" s="191" t="str">
        <f t="shared" si="186"/>
        <v>536_ROP_11_10_202324</v>
      </c>
      <c r="AW11677" s="191" t="s">
        <v>229</v>
      </c>
      <c r="AX11677" s="18">
        <v>202324</v>
      </c>
      <c r="AY11677" s="191">
        <v>536</v>
      </c>
      <c r="AZ11677" s="191">
        <v>11</v>
      </c>
      <c r="BA11677" s="191">
        <v>10</v>
      </c>
      <c r="BB11677" s="191">
        <v>0</v>
      </c>
    </row>
    <row r="11678" spans="48:54" x14ac:dyDescent="0.2">
      <c r="AV11678" s="191" t="str">
        <f t="shared" si="186"/>
        <v>538_RG_163.5_1_202324</v>
      </c>
      <c r="AW11678" s="191" t="s">
        <v>93</v>
      </c>
      <c r="AX11678" s="18">
        <v>202324</v>
      </c>
      <c r="AY11678" s="191">
        <v>538</v>
      </c>
      <c r="AZ11678" s="191">
        <v>163.5</v>
      </c>
      <c r="BA11678" s="191">
        <v>1</v>
      </c>
      <c r="BB11678" s="191">
        <v>0</v>
      </c>
    </row>
    <row r="11679" spans="48:54" x14ac:dyDescent="0.2">
      <c r="AV11679" s="191" t="str">
        <f t="shared" si="186"/>
        <v>538_ROP_11_10_202324</v>
      </c>
      <c r="AW11679" s="191" t="s">
        <v>229</v>
      </c>
      <c r="AX11679" s="18">
        <v>202324</v>
      </c>
      <c r="AY11679" s="191">
        <v>538</v>
      </c>
      <c r="AZ11679" s="191">
        <v>11</v>
      </c>
      <c r="BA11679" s="191">
        <v>10</v>
      </c>
      <c r="BB11679" s="191">
        <v>0</v>
      </c>
    </row>
    <row r="11680" spans="48:54" x14ac:dyDescent="0.2">
      <c r="AV11680" s="191" t="str">
        <f t="shared" si="186"/>
        <v>540_RG_163.5_1_202324</v>
      </c>
      <c r="AW11680" s="191" t="s">
        <v>93</v>
      </c>
      <c r="AX11680" s="18">
        <v>202324</v>
      </c>
      <c r="AY11680" s="191">
        <v>540</v>
      </c>
      <c r="AZ11680" s="191">
        <v>163.5</v>
      </c>
      <c r="BA11680" s="191">
        <v>1</v>
      </c>
      <c r="BB11680" s="191">
        <v>-9161.4029999999984</v>
      </c>
    </row>
    <row r="11681" spans="48:54" x14ac:dyDescent="0.2">
      <c r="AV11681" s="191" t="str">
        <f t="shared" si="186"/>
        <v>540_ROP_11_10_202324</v>
      </c>
      <c r="AW11681" s="191" t="s">
        <v>229</v>
      </c>
      <c r="AX11681" s="18">
        <v>202324</v>
      </c>
      <c r="AY11681" s="191">
        <v>540</v>
      </c>
      <c r="AZ11681" s="191">
        <v>11</v>
      </c>
      <c r="BA11681" s="191">
        <v>10</v>
      </c>
      <c r="BB11681" s="191">
        <v>0</v>
      </c>
    </row>
    <row r="11682" spans="48:54" x14ac:dyDescent="0.2">
      <c r="AV11682" s="191" t="str">
        <f t="shared" si="186"/>
        <v>542_RG_163.5_1_202324</v>
      </c>
      <c r="AW11682" s="191" t="s">
        <v>93</v>
      </c>
      <c r="AX11682" s="18">
        <v>202324</v>
      </c>
      <c r="AY11682" s="191">
        <v>542</v>
      </c>
      <c r="AZ11682" s="191">
        <v>163.5</v>
      </c>
      <c r="BA11682" s="191">
        <v>1</v>
      </c>
      <c r="BB11682" s="191">
        <v>-2157.768</v>
      </c>
    </row>
    <row r="11683" spans="48:54" x14ac:dyDescent="0.2">
      <c r="AV11683" s="191" t="str">
        <f t="shared" si="186"/>
        <v>542_ROP_11_10_202324</v>
      </c>
      <c r="AW11683" s="191" t="s">
        <v>229</v>
      </c>
      <c r="AX11683" s="18">
        <v>202324</v>
      </c>
      <c r="AY11683" s="191">
        <v>542</v>
      </c>
      <c r="AZ11683" s="191">
        <v>11</v>
      </c>
      <c r="BA11683" s="191">
        <v>10</v>
      </c>
      <c r="BB11683" s="191">
        <v>0</v>
      </c>
    </row>
    <row r="11684" spans="48:54" x14ac:dyDescent="0.2">
      <c r="AV11684" s="191" t="str">
        <f t="shared" si="186"/>
        <v>544_RG_163.5_1_202324</v>
      </c>
      <c r="AW11684" s="191" t="s">
        <v>93</v>
      </c>
      <c r="AX11684" s="18">
        <v>202324</v>
      </c>
      <c r="AY11684" s="191">
        <v>544</v>
      </c>
      <c r="AZ11684" s="191">
        <v>163.5</v>
      </c>
      <c r="BA11684" s="191">
        <v>1</v>
      </c>
      <c r="BB11684" s="191">
        <v>-477.16200000000003</v>
      </c>
    </row>
    <row r="11685" spans="48:54" x14ac:dyDescent="0.2">
      <c r="AV11685" s="191" t="str">
        <f t="shared" si="186"/>
        <v>544_ROP_11_10_202324</v>
      </c>
      <c r="AW11685" s="191" t="s">
        <v>229</v>
      </c>
      <c r="AX11685" s="18">
        <v>202324</v>
      </c>
      <c r="AY11685" s="191">
        <v>544</v>
      </c>
      <c r="AZ11685" s="191">
        <v>11</v>
      </c>
      <c r="BA11685" s="191">
        <v>10</v>
      </c>
      <c r="BB11685" s="191">
        <v>0</v>
      </c>
    </row>
    <row r="11686" spans="48:54" x14ac:dyDescent="0.2">
      <c r="AV11686" s="191" t="str">
        <f t="shared" si="186"/>
        <v>545_RG_163.5_1_202324</v>
      </c>
      <c r="AW11686" s="191" t="s">
        <v>93</v>
      </c>
      <c r="AX11686" s="18">
        <v>202324</v>
      </c>
      <c r="AY11686" s="191">
        <v>545</v>
      </c>
      <c r="AZ11686" s="191">
        <v>163.5</v>
      </c>
      <c r="BA11686" s="191">
        <v>1</v>
      </c>
      <c r="BB11686" s="191">
        <v>0</v>
      </c>
    </row>
    <row r="11687" spans="48:54" x14ac:dyDescent="0.2">
      <c r="AV11687" s="191" t="str">
        <f t="shared" si="186"/>
        <v>545_ROP_11_10_202324</v>
      </c>
      <c r="AW11687" s="191" t="s">
        <v>229</v>
      </c>
      <c r="AX11687" s="18">
        <v>202324</v>
      </c>
      <c r="AY11687" s="191">
        <v>545</v>
      </c>
      <c r="AZ11687" s="191">
        <v>11</v>
      </c>
      <c r="BA11687" s="191">
        <v>10</v>
      </c>
      <c r="BB11687" s="191">
        <v>0</v>
      </c>
    </row>
    <row r="11688" spans="48:54" x14ac:dyDescent="0.2">
      <c r="AV11688" s="191" t="str">
        <f t="shared" si="186"/>
        <v>546_RG_163.5_1_202324</v>
      </c>
      <c r="AW11688" s="191" t="s">
        <v>93</v>
      </c>
      <c r="AX11688" s="18">
        <v>202324</v>
      </c>
      <c r="AY11688" s="191">
        <v>546</v>
      </c>
      <c r="AZ11688" s="191">
        <v>163.5</v>
      </c>
      <c r="BA11688" s="191">
        <v>1</v>
      </c>
      <c r="BB11688" s="191">
        <v>0</v>
      </c>
    </row>
    <row r="11689" spans="48:54" x14ac:dyDescent="0.2">
      <c r="AV11689" s="191" t="str">
        <f t="shared" si="186"/>
        <v>546_ROP_11_10_202324</v>
      </c>
      <c r="AW11689" s="191" t="s">
        <v>229</v>
      </c>
      <c r="AX11689" s="18">
        <v>202324</v>
      </c>
      <c r="AY11689" s="191">
        <v>546</v>
      </c>
      <c r="AZ11689" s="191">
        <v>11</v>
      </c>
      <c r="BA11689" s="191">
        <v>10</v>
      </c>
      <c r="BB11689" s="191">
        <v>0</v>
      </c>
    </row>
    <row r="11690" spans="48:54" x14ac:dyDescent="0.2">
      <c r="AV11690" s="191" t="str">
        <f t="shared" si="186"/>
        <v>548_RG_163.5_1_202324</v>
      </c>
      <c r="AW11690" s="191" t="s">
        <v>93</v>
      </c>
      <c r="AX11690" s="18">
        <v>202324</v>
      </c>
      <c r="AY11690" s="191">
        <v>548</v>
      </c>
      <c r="AZ11690" s="191">
        <v>163.5</v>
      </c>
      <c r="BA11690" s="191">
        <v>1</v>
      </c>
      <c r="BB11690" s="191">
        <v>-2599.52</v>
      </c>
    </row>
    <row r="11691" spans="48:54" x14ac:dyDescent="0.2">
      <c r="AV11691" s="191" t="str">
        <f t="shared" si="186"/>
        <v>548_ROP_11_10_202324</v>
      </c>
      <c r="AW11691" s="191" t="s">
        <v>229</v>
      </c>
      <c r="AX11691" s="18">
        <v>202324</v>
      </c>
      <c r="AY11691" s="191">
        <v>548</v>
      </c>
      <c r="AZ11691" s="191">
        <v>11</v>
      </c>
      <c r="BA11691" s="191">
        <v>10</v>
      </c>
      <c r="BB11691" s="191">
        <v>0</v>
      </c>
    </row>
    <row r="11692" spans="48:54" x14ac:dyDescent="0.2">
      <c r="AV11692" s="191" t="str">
        <f t="shared" si="186"/>
        <v>550_RG_163.5_1_202324</v>
      </c>
      <c r="AW11692" s="191" t="s">
        <v>93</v>
      </c>
      <c r="AX11692" s="18">
        <v>202324</v>
      </c>
      <c r="AY11692" s="191">
        <v>550</v>
      </c>
      <c r="AZ11692" s="191">
        <v>163.5</v>
      </c>
      <c r="BA11692" s="191">
        <v>1</v>
      </c>
      <c r="BB11692" s="191">
        <v>-6375.1239999999998</v>
      </c>
    </row>
    <row r="11693" spans="48:54" x14ac:dyDescent="0.2">
      <c r="AV11693" s="191" t="str">
        <f t="shared" si="186"/>
        <v>550_ROP_11_10_202324</v>
      </c>
      <c r="AW11693" s="191" t="s">
        <v>229</v>
      </c>
      <c r="AX11693" s="18">
        <v>202324</v>
      </c>
      <c r="AY11693" s="191">
        <v>550</v>
      </c>
      <c r="AZ11693" s="191">
        <v>11</v>
      </c>
      <c r="BA11693" s="191">
        <v>10</v>
      </c>
      <c r="BB11693" s="191">
        <v>0</v>
      </c>
    </row>
    <row r="11694" spans="48:54" x14ac:dyDescent="0.2">
      <c r="AV11694" s="191" t="str">
        <f t="shared" si="186"/>
        <v>552_RG_163.5_1_202324</v>
      </c>
      <c r="AW11694" s="191" t="s">
        <v>93</v>
      </c>
      <c r="AX11694" s="18">
        <v>202324</v>
      </c>
      <c r="AY11694" s="191">
        <v>552</v>
      </c>
      <c r="AZ11694" s="191">
        <v>163.5</v>
      </c>
      <c r="BA11694" s="191">
        <v>1</v>
      </c>
      <c r="BB11694" s="191">
        <v>-16534.028999999999</v>
      </c>
    </row>
    <row r="11695" spans="48:54" x14ac:dyDescent="0.2">
      <c r="AV11695" s="191" t="str">
        <f t="shared" si="186"/>
        <v>552_ROP_11_10_202324</v>
      </c>
      <c r="AW11695" s="191" t="s">
        <v>229</v>
      </c>
      <c r="AX11695" s="18">
        <v>202324</v>
      </c>
      <c r="AY11695" s="191">
        <v>552</v>
      </c>
      <c r="AZ11695" s="191">
        <v>11</v>
      </c>
      <c r="BA11695" s="191">
        <v>10</v>
      </c>
      <c r="BB11695" s="191">
        <v>0</v>
      </c>
    </row>
    <row r="11696" spans="48:54" x14ac:dyDescent="0.2">
      <c r="AV11696" s="191" t="str">
        <f t="shared" si="186"/>
        <v>562_RG_163.5_1_202324</v>
      </c>
      <c r="AW11696" s="191" t="s">
        <v>93</v>
      </c>
      <c r="AX11696" s="18">
        <v>202324</v>
      </c>
      <c r="AY11696" s="191">
        <v>562</v>
      </c>
      <c r="AZ11696" s="191">
        <v>163.5</v>
      </c>
      <c r="BA11696" s="191">
        <v>1</v>
      </c>
      <c r="BB11696" s="191">
        <v>0</v>
      </c>
    </row>
    <row r="11697" spans="48:54" x14ac:dyDescent="0.2">
      <c r="AV11697" s="191" t="str">
        <f t="shared" si="186"/>
        <v>562_ROP_11_10_202324</v>
      </c>
      <c r="AW11697" s="191" t="s">
        <v>229</v>
      </c>
      <c r="AX11697" s="18">
        <v>202324</v>
      </c>
      <c r="AY11697" s="191">
        <v>562</v>
      </c>
      <c r="AZ11697" s="191">
        <v>11</v>
      </c>
      <c r="BA11697" s="191">
        <v>10</v>
      </c>
      <c r="BB11697" s="191">
        <v>34032</v>
      </c>
    </row>
    <row r="11698" spans="48:54" x14ac:dyDescent="0.2">
      <c r="AV11698" s="191" t="str">
        <f t="shared" si="186"/>
        <v>564_RG_163.5_1_202324</v>
      </c>
      <c r="AW11698" s="191" t="s">
        <v>93</v>
      </c>
      <c r="AX11698" s="18">
        <v>202324</v>
      </c>
      <c r="AY11698" s="191">
        <v>564</v>
      </c>
      <c r="AZ11698" s="191">
        <v>163.5</v>
      </c>
      <c r="BA11698" s="191">
        <v>1</v>
      </c>
      <c r="BB11698" s="191">
        <v>0</v>
      </c>
    </row>
    <row r="11699" spans="48:54" x14ac:dyDescent="0.2">
      <c r="AV11699" s="191" t="str">
        <f t="shared" si="186"/>
        <v>564_ROP_11_10_202324</v>
      </c>
      <c r="AW11699" s="191" t="s">
        <v>229</v>
      </c>
      <c r="AX11699" s="18">
        <v>202324</v>
      </c>
      <c r="AY11699" s="191">
        <v>564</v>
      </c>
      <c r="AZ11699" s="191">
        <v>11</v>
      </c>
      <c r="BA11699" s="191">
        <v>10</v>
      </c>
      <c r="BB11699" s="191">
        <v>6389.192</v>
      </c>
    </row>
    <row r="11700" spans="48:54" x14ac:dyDescent="0.2">
      <c r="AV11700" s="191" t="str">
        <f t="shared" si="186"/>
        <v>566_RG_163.5_1_202324</v>
      </c>
      <c r="AW11700" s="191" t="s">
        <v>93</v>
      </c>
      <c r="AX11700" s="18">
        <v>202324</v>
      </c>
      <c r="AY11700" s="191">
        <v>566</v>
      </c>
      <c r="AZ11700" s="191">
        <v>163.5</v>
      </c>
      <c r="BA11700" s="191">
        <v>1</v>
      </c>
      <c r="BB11700" s="191">
        <v>0</v>
      </c>
    </row>
    <row r="11701" spans="48:54" x14ac:dyDescent="0.2">
      <c r="AV11701" s="191" t="str">
        <f t="shared" si="186"/>
        <v>566_ROP_11_10_202324</v>
      </c>
      <c r="AW11701" s="191" t="s">
        <v>229</v>
      </c>
      <c r="AX11701" s="18">
        <v>202324</v>
      </c>
      <c r="AY11701" s="191">
        <v>566</v>
      </c>
      <c r="AZ11701" s="191">
        <v>11</v>
      </c>
      <c r="BA11701" s="191">
        <v>10</v>
      </c>
      <c r="BB11701" s="191">
        <v>1771</v>
      </c>
    </row>
    <row r="11702" spans="48:54" x14ac:dyDescent="0.2">
      <c r="AV11702" s="191" t="str">
        <f t="shared" si="186"/>
        <v>568_RG_163.5_1_202324</v>
      </c>
      <c r="AW11702" s="191" t="s">
        <v>93</v>
      </c>
      <c r="AX11702" s="18">
        <v>202324</v>
      </c>
      <c r="AY11702" s="191">
        <v>568</v>
      </c>
      <c r="AZ11702" s="191">
        <v>163.5</v>
      </c>
      <c r="BA11702" s="191">
        <v>1</v>
      </c>
      <c r="BB11702" s="191">
        <v>0</v>
      </c>
    </row>
    <row r="11703" spans="48:54" x14ac:dyDescent="0.2">
      <c r="AV11703" s="191" t="str">
        <f t="shared" si="186"/>
        <v>568_ROP_11_10_202324</v>
      </c>
      <c r="AW11703" s="191" t="s">
        <v>229</v>
      </c>
      <c r="AX11703" s="18">
        <v>202324</v>
      </c>
      <c r="AY11703" s="191">
        <v>568</v>
      </c>
      <c r="AZ11703" s="191">
        <v>11</v>
      </c>
      <c r="BA11703" s="191">
        <v>10</v>
      </c>
      <c r="BB11703" s="191">
        <v>19817.84244</v>
      </c>
    </row>
    <row r="11704" spans="48:54" x14ac:dyDescent="0.2">
      <c r="AV11704" s="191" t="str">
        <f t="shared" si="186"/>
        <v>572_RG_163.5_1_202324</v>
      </c>
      <c r="AW11704" s="191" t="s">
        <v>93</v>
      </c>
      <c r="AX11704" s="18">
        <v>202324</v>
      </c>
      <c r="AY11704" s="191">
        <v>572</v>
      </c>
      <c r="AZ11704" s="191">
        <v>163.5</v>
      </c>
      <c r="BA11704" s="191">
        <v>1</v>
      </c>
      <c r="BB11704" s="191">
        <v>0</v>
      </c>
    </row>
    <row r="11705" spans="48:54" x14ac:dyDescent="0.2">
      <c r="AV11705" s="191" t="str">
        <f t="shared" si="186"/>
        <v>572_ROP_11_10_202324</v>
      </c>
      <c r="AW11705" s="191" t="s">
        <v>229</v>
      </c>
      <c r="AX11705" s="18">
        <v>202324</v>
      </c>
      <c r="AY11705" s="191">
        <v>572</v>
      </c>
      <c r="AZ11705" s="191">
        <v>11</v>
      </c>
      <c r="BA11705" s="191">
        <v>10</v>
      </c>
      <c r="BB11705" s="191">
        <v>0</v>
      </c>
    </row>
    <row r="11706" spans="48:54" x14ac:dyDescent="0.2">
      <c r="AV11706" s="191" t="str">
        <f t="shared" si="186"/>
        <v>574_RG_163.5_1_202324</v>
      </c>
      <c r="AW11706" s="191" t="s">
        <v>93</v>
      </c>
      <c r="AX11706" s="18">
        <v>202324</v>
      </c>
      <c r="AY11706" s="191">
        <v>574</v>
      </c>
      <c r="AZ11706" s="191">
        <v>163.5</v>
      </c>
      <c r="BA11706" s="191">
        <v>1</v>
      </c>
      <c r="BB11706" s="191">
        <v>0</v>
      </c>
    </row>
    <row r="11707" spans="48:54" x14ac:dyDescent="0.2">
      <c r="AV11707" s="191" t="str">
        <f t="shared" si="186"/>
        <v>574_ROP_11_10_202324</v>
      </c>
      <c r="AW11707" s="191" t="s">
        <v>229</v>
      </c>
      <c r="AX11707" s="18">
        <v>202324</v>
      </c>
      <c r="AY11707" s="191">
        <v>574</v>
      </c>
      <c r="AZ11707" s="191">
        <v>11</v>
      </c>
      <c r="BA11707" s="191">
        <v>10</v>
      </c>
      <c r="BB11707" s="191">
        <v>0</v>
      </c>
    </row>
    <row r="11708" spans="48:54" x14ac:dyDescent="0.2">
      <c r="AV11708" s="191" t="str">
        <f t="shared" si="186"/>
        <v>576_RG_163.5_1_202324</v>
      </c>
      <c r="AW11708" s="191" t="s">
        <v>93</v>
      </c>
      <c r="AX11708" s="18">
        <v>202324</v>
      </c>
      <c r="AY11708" s="191">
        <v>576</v>
      </c>
      <c r="AZ11708" s="191">
        <v>163.5</v>
      </c>
      <c r="BA11708" s="191">
        <v>1</v>
      </c>
      <c r="BB11708" s="191">
        <v>0</v>
      </c>
    </row>
    <row r="11709" spans="48:54" x14ac:dyDescent="0.2">
      <c r="AV11709" s="191" t="str">
        <f t="shared" si="186"/>
        <v>576_ROP_11_10_202324</v>
      </c>
      <c r="AW11709" s="191" t="s">
        <v>229</v>
      </c>
      <c r="AX11709" s="18">
        <v>202324</v>
      </c>
      <c r="AY11709" s="191">
        <v>576</v>
      </c>
      <c r="AZ11709" s="191">
        <v>11</v>
      </c>
      <c r="BA11709" s="191">
        <v>10</v>
      </c>
      <c r="BB11709" s="191">
        <v>0</v>
      </c>
    </row>
    <row r="11710" spans="48:54" x14ac:dyDescent="0.2">
      <c r="AV11710" s="191" t="str">
        <f t="shared" si="186"/>
        <v>582_RG_163.5_1_202324</v>
      </c>
      <c r="AW11710" s="191" t="s">
        <v>93</v>
      </c>
      <c r="AX11710" s="18">
        <v>202324</v>
      </c>
      <c r="AY11710" s="191">
        <v>582</v>
      </c>
      <c r="AZ11710" s="191">
        <v>163.5</v>
      </c>
      <c r="BA11710" s="191">
        <v>1</v>
      </c>
      <c r="BB11710" s="191">
        <v>0</v>
      </c>
    </row>
    <row r="11711" spans="48:54" x14ac:dyDescent="0.2">
      <c r="AV11711" s="191" t="str">
        <f t="shared" si="186"/>
        <v>582_ROP_11_10_202324</v>
      </c>
      <c r="AW11711" s="191" t="s">
        <v>229</v>
      </c>
      <c r="AX11711" s="18">
        <v>202324</v>
      </c>
      <c r="AY11711" s="191">
        <v>582</v>
      </c>
      <c r="AZ11711" s="191">
        <v>11</v>
      </c>
      <c r="BA11711" s="191">
        <v>10</v>
      </c>
      <c r="BB11711" s="191">
        <v>0</v>
      </c>
    </row>
    <row r="11712" spans="48:54" x14ac:dyDescent="0.2">
      <c r="AV11712" s="191" t="str">
        <f t="shared" si="186"/>
        <v>584_RG_163.5_1_202324</v>
      </c>
      <c r="AW11712" s="191" t="s">
        <v>93</v>
      </c>
      <c r="AX11712" s="18">
        <v>202324</v>
      </c>
      <c r="AY11712" s="191">
        <v>584</v>
      </c>
      <c r="AZ11712" s="191">
        <v>163.5</v>
      </c>
      <c r="BA11712" s="191">
        <v>1</v>
      </c>
      <c r="BB11712" s="191">
        <v>0</v>
      </c>
    </row>
    <row r="11713" spans="48:54" x14ac:dyDescent="0.2">
      <c r="AV11713" s="191" t="str">
        <f t="shared" si="186"/>
        <v>584_ROP_11_10_202324</v>
      </c>
      <c r="AW11713" s="191" t="s">
        <v>229</v>
      </c>
      <c r="AX11713" s="18">
        <v>202324</v>
      </c>
      <c r="AY11713" s="191">
        <v>584</v>
      </c>
      <c r="AZ11713" s="191">
        <v>11</v>
      </c>
      <c r="BA11713" s="191">
        <v>10</v>
      </c>
      <c r="BB11713" s="191">
        <v>0</v>
      </c>
    </row>
    <row r="11714" spans="48:54" x14ac:dyDescent="0.2">
      <c r="AV11714" s="191" t="str">
        <f t="shared" si="186"/>
        <v>586_RG_163.5_1_202324</v>
      </c>
      <c r="AW11714" s="191" t="s">
        <v>93</v>
      </c>
      <c r="AX11714" s="18">
        <v>202324</v>
      </c>
      <c r="AY11714" s="191">
        <v>586</v>
      </c>
      <c r="AZ11714" s="191">
        <v>163.5</v>
      </c>
      <c r="BA11714" s="191">
        <v>1</v>
      </c>
      <c r="BB11714" s="191">
        <v>0</v>
      </c>
    </row>
    <row r="11715" spans="48:54" x14ac:dyDescent="0.2">
      <c r="AV11715" s="191" t="str">
        <f t="shared" si="186"/>
        <v>586_ROP_11_10_202324</v>
      </c>
      <c r="AW11715" s="191" t="s">
        <v>229</v>
      </c>
      <c r="AX11715" s="18">
        <v>202324</v>
      </c>
      <c r="AY11715" s="191">
        <v>586</v>
      </c>
      <c r="AZ11715" s="191">
        <v>11</v>
      </c>
      <c r="BA11715" s="191">
        <v>10</v>
      </c>
      <c r="BB11715" s="191">
        <v>0</v>
      </c>
    </row>
    <row r="11716" spans="48:54" x14ac:dyDescent="0.2">
      <c r="AV11716" s="191" t="str">
        <f t="shared" ref="AV11716:AV11779" si="187">AY11716&amp;"_"&amp;AW11716&amp;"_"&amp;AZ11716&amp;"_"&amp;BA11716&amp;"_"&amp;AX11716</f>
        <v>512_RG_198_1_202324</v>
      </c>
      <c r="AW11716" s="191" t="s">
        <v>93</v>
      </c>
      <c r="AX11716" s="18">
        <v>202324</v>
      </c>
      <c r="AY11716" s="191">
        <v>512</v>
      </c>
      <c r="AZ11716" s="191">
        <v>198</v>
      </c>
      <c r="BA11716" s="191">
        <v>1</v>
      </c>
      <c r="BB11716" s="191">
        <v>-1306</v>
      </c>
    </row>
    <row r="11717" spans="48:54" x14ac:dyDescent="0.2">
      <c r="AV11717" s="191" t="str">
        <f t="shared" si="187"/>
        <v>512_ROP_12_12_202324</v>
      </c>
      <c r="AW11717" s="191" t="s">
        <v>229</v>
      </c>
      <c r="AX11717" s="18">
        <v>202324</v>
      </c>
      <c r="AY11717" s="191">
        <v>512</v>
      </c>
      <c r="AZ11717" s="191">
        <v>12</v>
      </c>
      <c r="BA11717" s="191">
        <v>12</v>
      </c>
      <c r="BB11717" s="191">
        <v>0</v>
      </c>
    </row>
    <row r="11718" spans="48:54" x14ac:dyDescent="0.2">
      <c r="AV11718" s="191" t="str">
        <f t="shared" si="187"/>
        <v>514_RG_198_1_202324</v>
      </c>
      <c r="AW11718" s="191" t="s">
        <v>93</v>
      </c>
      <c r="AX11718" s="18">
        <v>202324</v>
      </c>
      <c r="AY11718" s="191">
        <v>514</v>
      </c>
      <c r="AZ11718" s="191">
        <v>198</v>
      </c>
      <c r="BA11718" s="191">
        <v>1</v>
      </c>
      <c r="BB11718" s="191">
        <v>-2359.6820000000002</v>
      </c>
    </row>
    <row r="11719" spans="48:54" x14ac:dyDescent="0.2">
      <c r="AV11719" s="191" t="str">
        <f t="shared" si="187"/>
        <v>514_ROP_12_12_202324</v>
      </c>
      <c r="AW11719" s="191" t="s">
        <v>229</v>
      </c>
      <c r="AX11719" s="18">
        <v>202324</v>
      </c>
      <c r="AY11719" s="191">
        <v>514</v>
      </c>
      <c r="AZ11719" s="191">
        <v>12</v>
      </c>
      <c r="BA11719" s="191">
        <v>12</v>
      </c>
      <c r="BB11719" s="191">
        <v>0</v>
      </c>
    </row>
    <row r="11720" spans="48:54" x14ac:dyDescent="0.2">
      <c r="AV11720" s="191" t="str">
        <f t="shared" si="187"/>
        <v>516_RG_198_1_202324</v>
      </c>
      <c r="AW11720" s="191" t="s">
        <v>93</v>
      </c>
      <c r="AX11720" s="18">
        <v>202324</v>
      </c>
      <c r="AY11720" s="191">
        <v>516</v>
      </c>
      <c r="AZ11720" s="191">
        <v>198</v>
      </c>
      <c r="BA11720" s="191">
        <v>1</v>
      </c>
      <c r="BB11720" s="191">
        <v>-1718.81</v>
      </c>
    </row>
    <row r="11721" spans="48:54" x14ac:dyDescent="0.2">
      <c r="AV11721" s="191" t="str">
        <f t="shared" si="187"/>
        <v>516_ROP_12_12_202324</v>
      </c>
      <c r="AW11721" s="191" t="s">
        <v>229</v>
      </c>
      <c r="AX11721" s="18">
        <v>202324</v>
      </c>
      <c r="AY11721" s="191">
        <v>516</v>
      </c>
      <c r="AZ11721" s="191">
        <v>12</v>
      </c>
      <c r="BA11721" s="191">
        <v>12</v>
      </c>
      <c r="BB11721" s="191">
        <v>0</v>
      </c>
    </row>
    <row r="11722" spans="48:54" x14ac:dyDescent="0.2">
      <c r="AV11722" s="191" t="str">
        <f t="shared" si="187"/>
        <v>518_RG_198_1_202324</v>
      </c>
      <c r="AW11722" s="191" t="s">
        <v>93</v>
      </c>
      <c r="AX11722" s="18">
        <v>202324</v>
      </c>
      <c r="AY11722" s="191">
        <v>518</v>
      </c>
      <c r="AZ11722" s="191">
        <v>198</v>
      </c>
      <c r="BA11722" s="191">
        <v>1</v>
      </c>
      <c r="BB11722" s="191">
        <v>-1240.8057100000001</v>
      </c>
    </row>
    <row r="11723" spans="48:54" x14ac:dyDescent="0.2">
      <c r="AV11723" s="191" t="str">
        <f t="shared" si="187"/>
        <v>518_ROP_12_12_202324</v>
      </c>
      <c r="AW11723" s="191" t="s">
        <v>229</v>
      </c>
      <c r="AX11723" s="18">
        <v>202324</v>
      </c>
      <c r="AY11723" s="191">
        <v>518</v>
      </c>
      <c r="AZ11723" s="191">
        <v>12</v>
      </c>
      <c r="BA11723" s="191">
        <v>12</v>
      </c>
      <c r="BB11723" s="191">
        <v>0</v>
      </c>
    </row>
    <row r="11724" spans="48:54" x14ac:dyDescent="0.2">
      <c r="AV11724" s="191" t="str">
        <f t="shared" si="187"/>
        <v>520_RG_198_1_202324</v>
      </c>
      <c r="AW11724" s="191" t="s">
        <v>93</v>
      </c>
      <c r="AX11724" s="18">
        <v>202324</v>
      </c>
      <c r="AY11724" s="191">
        <v>520</v>
      </c>
      <c r="AZ11724" s="191">
        <v>198</v>
      </c>
      <c r="BA11724" s="191">
        <v>1</v>
      </c>
      <c r="BB11724" s="191">
        <v>-3671.1840000000002</v>
      </c>
    </row>
    <row r="11725" spans="48:54" x14ac:dyDescent="0.2">
      <c r="AV11725" s="191" t="str">
        <f t="shared" si="187"/>
        <v>520_ROP_12_12_202324</v>
      </c>
      <c r="AW11725" s="191" t="s">
        <v>229</v>
      </c>
      <c r="AX11725" s="18">
        <v>202324</v>
      </c>
      <c r="AY11725" s="191">
        <v>520</v>
      </c>
      <c r="AZ11725" s="191">
        <v>12</v>
      </c>
      <c r="BA11725" s="191">
        <v>12</v>
      </c>
      <c r="BB11725" s="191">
        <v>0</v>
      </c>
    </row>
    <row r="11726" spans="48:54" x14ac:dyDescent="0.2">
      <c r="AV11726" s="191" t="str">
        <f t="shared" si="187"/>
        <v>522_RG_198_1_202324</v>
      </c>
      <c r="AW11726" s="191" t="s">
        <v>93</v>
      </c>
      <c r="AX11726" s="18">
        <v>202324</v>
      </c>
      <c r="AY11726" s="191">
        <v>522</v>
      </c>
      <c r="AZ11726" s="191">
        <v>198</v>
      </c>
      <c r="BA11726" s="191">
        <v>1</v>
      </c>
      <c r="BB11726" s="191">
        <v>-1670.95481</v>
      </c>
    </row>
    <row r="11727" spans="48:54" x14ac:dyDescent="0.2">
      <c r="AV11727" s="191" t="str">
        <f t="shared" si="187"/>
        <v>522_ROP_12_12_202324</v>
      </c>
      <c r="AW11727" s="191" t="s">
        <v>229</v>
      </c>
      <c r="AX11727" s="18">
        <v>202324</v>
      </c>
      <c r="AY11727" s="191">
        <v>522</v>
      </c>
      <c r="AZ11727" s="191">
        <v>12</v>
      </c>
      <c r="BA11727" s="191">
        <v>12</v>
      </c>
      <c r="BB11727" s="191">
        <v>0</v>
      </c>
    </row>
    <row r="11728" spans="48:54" x14ac:dyDescent="0.2">
      <c r="AV11728" s="191" t="str">
        <f t="shared" si="187"/>
        <v>524_RG_198_1_202324</v>
      </c>
      <c r="AW11728" s="191" t="s">
        <v>93</v>
      </c>
      <c r="AX11728" s="18">
        <v>202324</v>
      </c>
      <c r="AY11728" s="191">
        <v>524</v>
      </c>
      <c r="AZ11728" s="191">
        <v>198</v>
      </c>
      <c r="BA11728" s="191">
        <v>1</v>
      </c>
      <c r="BB11728" s="191">
        <v>-5286.5789100000002</v>
      </c>
    </row>
    <row r="11729" spans="48:54" x14ac:dyDescent="0.2">
      <c r="AV11729" s="191" t="str">
        <f t="shared" si="187"/>
        <v>524_ROP_12_12_202324</v>
      </c>
      <c r="AW11729" s="191" t="s">
        <v>229</v>
      </c>
      <c r="AX11729" s="18">
        <v>202324</v>
      </c>
      <c r="AY11729" s="191">
        <v>524</v>
      </c>
      <c r="AZ11729" s="191">
        <v>12</v>
      </c>
      <c r="BA11729" s="191">
        <v>12</v>
      </c>
      <c r="BB11729" s="191">
        <v>0</v>
      </c>
    </row>
    <row r="11730" spans="48:54" x14ac:dyDescent="0.2">
      <c r="AV11730" s="191" t="str">
        <f t="shared" si="187"/>
        <v>526_RG_198_1_202324</v>
      </c>
      <c r="AW11730" s="191" t="s">
        <v>93</v>
      </c>
      <c r="AX11730" s="18">
        <v>202324</v>
      </c>
      <c r="AY11730" s="191">
        <v>526</v>
      </c>
      <c r="AZ11730" s="191">
        <v>198</v>
      </c>
      <c r="BA11730" s="191">
        <v>1</v>
      </c>
      <c r="BB11730" s="191">
        <v>-2814.4969500000002</v>
      </c>
    </row>
    <row r="11731" spans="48:54" x14ac:dyDescent="0.2">
      <c r="AV11731" s="191" t="str">
        <f t="shared" si="187"/>
        <v>526_ROP_12_12_202324</v>
      </c>
      <c r="AW11731" s="191" t="s">
        <v>229</v>
      </c>
      <c r="AX11731" s="18">
        <v>202324</v>
      </c>
      <c r="AY11731" s="191">
        <v>526</v>
      </c>
      <c r="AZ11731" s="191">
        <v>12</v>
      </c>
      <c r="BA11731" s="191">
        <v>12</v>
      </c>
      <c r="BB11731" s="191">
        <v>0</v>
      </c>
    </row>
    <row r="11732" spans="48:54" x14ac:dyDescent="0.2">
      <c r="AV11732" s="191" t="str">
        <f t="shared" si="187"/>
        <v>528_RG_198_1_202324</v>
      </c>
      <c r="AW11732" s="191" t="s">
        <v>93</v>
      </c>
      <c r="AX11732" s="18">
        <v>202324</v>
      </c>
      <c r="AY11732" s="191">
        <v>528</v>
      </c>
      <c r="AZ11732" s="191">
        <v>198</v>
      </c>
      <c r="BA11732" s="191">
        <v>1</v>
      </c>
      <c r="BB11732" s="191">
        <v>-6132</v>
      </c>
    </row>
    <row r="11733" spans="48:54" x14ac:dyDescent="0.2">
      <c r="AV11733" s="191" t="str">
        <f t="shared" si="187"/>
        <v>528_ROP_12_12_202324</v>
      </c>
      <c r="AW11733" s="191" t="s">
        <v>229</v>
      </c>
      <c r="AX11733" s="18">
        <v>202324</v>
      </c>
      <c r="AY11733" s="191">
        <v>528</v>
      </c>
      <c r="AZ11733" s="191">
        <v>12</v>
      </c>
      <c r="BA11733" s="191">
        <v>12</v>
      </c>
      <c r="BB11733" s="191">
        <v>0</v>
      </c>
    </row>
    <row r="11734" spans="48:54" x14ac:dyDescent="0.2">
      <c r="AV11734" s="191" t="str">
        <f t="shared" si="187"/>
        <v>530_RG_198_1_202324</v>
      </c>
      <c r="AW11734" s="191" t="s">
        <v>93</v>
      </c>
      <c r="AX11734" s="18">
        <v>202324</v>
      </c>
      <c r="AY11734" s="191">
        <v>530</v>
      </c>
      <c r="AZ11734" s="191">
        <v>198</v>
      </c>
      <c r="BA11734" s="191">
        <v>1</v>
      </c>
      <c r="BB11734" s="191">
        <v>-2061.3000000000006</v>
      </c>
    </row>
    <row r="11735" spans="48:54" x14ac:dyDescent="0.2">
      <c r="AV11735" s="191" t="str">
        <f t="shared" si="187"/>
        <v>530_ROP_12_12_202324</v>
      </c>
      <c r="AW11735" s="191" t="s">
        <v>229</v>
      </c>
      <c r="AX11735" s="18">
        <v>202324</v>
      </c>
      <c r="AY11735" s="191">
        <v>530</v>
      </c>
      <c r="AZ11735" s="191">
        <v>12</v>
      </c>
      <c r="BA11735" s="191">
        <v>12</v>
      </c>
      <c r="BB11735" s="191">
        <v>0</v>
      </c>
    </row>
    <row r="11736" spans="48:54" x14ac:dyDescent="0.2">
      <c r="AV11736" s="191" t="str">
        <f t="shared" si="187"/>
        <v>532_RG_198_1_202324</v>
      </c>
      <c r="AW11736" s="191" t="s">
        <v>93</v>
      </c>
      <c r="AX11736" s="18">
        <v>202324</v>
      </c>
      <c r="AY11736" s="191">
        <v>532</v>
      </c>
      <c r="AZ11736" s="191">
        <v>198</v>
      </c>
      <c r="BA11736" s="191">
        <v>1</v>
      </c>
      <c r="BB11736" s="191">
        <v>-1810.6679999999999</v>
      </c>
    </row>
    <row r="11737" spans="48:54" x14ac:dyDescent="0.2">
      <c r="AV11737" s="191" t="str">
        <f t="shared" si="187"/>
        <v>532_ROP_12_12_202324</v>
      </c>
      <c r="AW11737" s="191" t="s">
        <v>229</v>
      </c>
      <c r="AX11737" s="18">
        <v>202324</v>
      </c>
      <c r="AY11737" s="191">
        <v>532</v>
      </c>
      <c r="AZ11737" s="191">
        <v>12</v>
      </c>
      <c r="BA11737" s="191">
        <v>12</v>
      </c>
      <c r="BB11737" s="191">
        <v>0</v>
      </c>
    </row>
    <row r="11738" spans="48:54" x14ac:dyDescent="0.2">
      <c r="AV11738" s="191" t="str">
        <f t="shared" si="187"/>
        <v>534_RG_198_1_202324</v>
      </c>
      <c r="AW11738" s="191" t="s">
        <v>93</v>
      </c>
      <c r="AX11738" s="18">
        <v>202324</v>
      </c>
      <c r="AY11738" s="191">
        <v>534</v>
      </c>
      <c r="AZ11738" s="191">
        <v>198</v>
      </c>
      <c r="BA11738" s="191">
        <v>1</v>
      </c>
      <c r="BB11738" s="191">
        <v>-4106.4757899999995</v>
      </c>
    </row>
    <row r="11739" spans="48:54" x14ac:dyDescent="0.2">
      <c r="AV11739" s="191" t="str">
        <f t="shared" si="187"/>
        <v>534_ROP_12_12_202324</v>
      </c>
      <c r="AW11739" s="191" t="s">
        <v>229</v>
      </c>
      <c r="AX11739" s="18">
        <v>202324</v>
      </c>
      <c r="AY11739" s="191">
        <v>534</v>
      </c>
      <c r="AZ11739" s="191">
        <v>12</v>
      </c>
      <c r="BA11739" s="191">
        <v>12</v>
      </c>
      <c r="BB11739" s="191">
        <v>0</v>
      </c>
    </row>
    <row r="11740" spans="48:54" x14ac:dyDescent="0.2">
      <c r="AV11740" s="191" t="str">
        <f t="shared" si="187"/>
        <v>536_RG_198_1_202324</v>
      </c>
      <c r="AW11740" s="191" t="s">
        <v>93</v>
      </c>
      <c r="AX11740" s="18">
        <v>202324</v>
      </c>
      <c r="AY11740" s="191">
        <v>536</v>
      </c>
      <c r="AZ11740" s="191">
        <v>198</v>
      </c>
      <c r="BA11740" s="191">
        <v>1</v>
      </c>
      <c r="BB11740" s="191">
        <v>-3165.2190000000005</v>
      </c>
    </row>
    <row r="11741" spans="48:54" x14ac:dyDescent="0.2">
      <c r="AV11741" s="191" t="str">
        <f t="shared" si="187"/>
        <v>536_ROP_12_12_202324</v>
      </c>
      <c r="AW11741" s="191" t="s">
        <v>229</v>
      </c>
      <c r="AX11741" s="18">
        <v>202324</v>
      </c>
      <c r="AY11741" s="191">
        <v>536</v>
      </c>
      <c r="AZ11741" s="191">
        <v>12</v>
      </c>
      <c r="BA11741" s="191">
        <v>12</v>
      </c>
      <c r="BB11741" s="191">
        <v>0</v>
      </c>
    </row>
    <row r="11742" spans="48:54" x14ac:dyDescent="0.2">
      <c r="AV11742" s="191" t="str">
        <f t="shared" si="187"/>
        <v>538_RG_198_1_202324</v>
      </c>
      <c r="AW11742" s="191" t="s">
        <v>93</v>
      </c>
      <c r="AX11742" s="18">
        <v>202324</v>
      </c>
      <c r="AY11742" s="191">
        <v>538</v>
      </c>
      <c r="AZ11742" s="191">
        <v>198</v>
      </c>
      <c r="BA11742" s="191">
        <v>1</v>
      </c>
      <c r="BB11742" s="191">
        <v>-2331.3579999999997</v>
      </c>
    </row>
    <row r="11743" spans="48:54" x14ac:dyDescent="0.2">
      <c r="AV11743" s="191" t="str">
        <f t="shared" si="187"/>
        <v>538_ROP_12_12_202324</v>
      </c>
      <c r="AW11743" s="191" t="s">
        <v>229</v>
      </c>
      <c r="AX11743" s="18">
        <v>202324</v>
      </c>
      <c r="AY11743" s="191">
        <v>538</v>
      </c>
      <c r="AZ11743" s="191">
        <v>12</v>
      </c>
      <c r="BA11743" s="191">
        <v>12</v>
      </c>
      <c r="BB11743" s="191">
        <v>0</v>
      </c>
    </row>
    <row r="11744" spans="48:54" x14ac:dyDescent="0.2">
      <c r="AV11744" s="191" t="str">
        <f t="shared" si="187"/>
        <v>540_RG_198_1_202324</v>
      </c>
      <c r="AW11744" s="191" t="s">
        <v>93</v>
      </c>
      <c r="AX11744" s="18">
        <v>202324</v>
      </c>
      <c r="AY11744" s="191">
        <v>540</v>
      </c>
      <c r="AZ11744" s="191">
        <v>198</v>
      </c>
      <c r="BA11744" s="191">
        <v>1</v>
      </c>
      <c r="BB11744" s="191">
        <v>-2639.7690000000002</v>
      </c>
    </row>
    <row r="11745" spans="48:54" x14ac:dyDescent="0.2">
      <c r="AV11745" s="191" t="str">
        <f t="shared" si="187"/>
        <v>540_ROP_12_12_202324</v>
      </c>
      <c r="AW11745" s="191" t="s">
        <v>229</v>
      </c>
      <c r="AX11745" s="18">
        <v>202324</v>
      </c>
      <c r="AY11745" s="191">
        <v>540</v>
      </c>
      <c r="AZ11745" s="191">
        <v>12</v>
      </c>
      <c r="BA11745" s="191">
        <v>12</v>
      </c>
      <c r="BB11745" s="191">
        <v>0</v>
      </c>
    </row>
    <row r="11746" spans="48:54" x14ac:dyDescent="0.2">
      <c r="AV11746" s="191" t="str">
        <f t="shared" si="187"/>
        <v>542_RG_198_1_202324</v>
      </c>
      <c r="AW11746" s="191" t="s">
        <v>93</v>
      </c>
      <c r="AX11746" s="18">
        <v>202324</v>
      </c>
      <c r="AY11746" s="191">
        <v>542</v>
      </c>
      <c r="AZ11746" s="191">
        <v>198</v>
      </c>
      <c r="BA11746" s="191">
        <v>1</v>
      </c>
      <c r="BB11746" s="191">
        <v>-1863.8320000000001</v>
      </c>
    </row>
    <row r="11747" spans="48:54" x14ac:dyDescent="0.2">
      <c r="AV11747" s="191" t="str">
        <f t="shared" si="187"/>
        <v>542_ROP_12_12_202324</v>
      </c>
      <c r="AW11747" s="191" t="s">
        <v>229</v>
      </c>
      <c r="AX11747" s="18">
        <v>202324</v>
      </c>
      <c r="AY11747" s="191">
        <v>542</v>
      </c>
      <c r="AZ11747" s="191">
        <v>12</v>
      </c>
      <c r="BA11747" s="191">
        <v>12</v>
      </c>
      <c r="BB11747" s="191">
        <v>0</v>
      </c>
    </row>
    <row r="11748" spans="48:54" x14ac:dyDescent="0.2">
      <c r="AV11748" s="191" t="str">
        <f t="shared" si="187"/>
        <v>544_RG_198_1_202324</v>
      </c>
      <c r="AW11748" s="191" t="s">
        <v>93</v>
      </c>
      <c r="AX11748" s="18">
        <v>202324</v>
      </c>
      <c r="AY11748" s="191">
        <v>544</v>
      </c>
      <c r="AZ11748" s="191">
        <v>198</v>
      </c>
      <c r="BA11748" s="191">
        <v>1</v>
      </c>
      <c r="BB11748" s="191">
        <v>-8933.62752</v>
      </c>
    </row>
    <row r="11749" spans="48:54" x14ac:dyDescent="0.2">
      <c r="AV11749" s="191" t="str">
        <f t="shared" si="187"/>
        <v>544_ROP_12_12_202324</v>
      </c>
      <c r="AW11749" s="191" t="s">
        <v>229</v>
      </c>
      <c r="AX11749" s="18">
        <v>202324</v>
      </c>
      <c r="AY11749" s="191">
        <v>544</v>
      </c>
      <c r="AZ11749" s="191">
        <v>12</v>
      </c>
      <c r="BA11749" s="191">
        <v>12</v>
      </c>
      <c r="BB11749" s="191">
        <v>0</v>
      </c>
    </row>
    <row r="11750" spans="48:54" x14ac:dyDescent="0.2">
      <c r="AV11750" s="191" t="str">
        <f t="shared" si="187"/>
        <v>545_RG_198_1_202324</v>
      </c>
      <c r="AW11750" s="191" t="s">
        <v>93</v>
      </c>
      <c r="AX11750" s="18">
        <v>202324</v>
      </c>
      <c r="AY11750" s="191">
        <v>545</v>
      </c>
      <c r="AZ11750" s="191">
        <v>198</v>
      </c>
      <c r="BA11750" s="191">
        <v>1</v>
      </c>
      <c r="BB11750" s="191">
        <v>-6166.341370000001</v>
      </c>
    </row>
    <row r="11751" spans="48:54" x14ac:dyDescent="0.2">
      <c r="AV11751" s="191" t="str">
        <f t="shared" si="187"/>
        <v>545_ROP_12_12_202324</v>
      </c>
      <c r="AW11751" s="191" t="s">
        <v>229</v>
      </c>
      <c r="AX11751" s="18">
        <v>202324</v>
      </c>
      <c r="AY11751" s="191">
        <v>545</v>
      </c>
      <c r="AZ11751" s="191">
        <v>12</v>
      </c>
      <c r="BA11751" s="191">
        <v>12</v>
      </c>
      <c r="BB11751" s="191">
        <v>0</v>
      </c>
    </row>
    <row r="11752" spans="48:54" x14ac:dyDescent="0.2">
      <c r="AV11752" s="191" t="str">
        <f t="shared" si="187"/>
        <v>546_RG_198_1_202324</v>
      </c>
      <c r="AW11752" s="191" t="s">
        <v>93</v>
      </c>
      <c r="AX11752" s="18">
        <v>202324</v>
      </c>
      <c r="AY11752" s="191">
        <v>546</v>
      </c>
      <c r="AZ11752" s="191">
        <v>198</v>
      </c>
      <c r="BA11752" s="191">
        <v>1</v>
      </c>
      <c r="BB11752" s="191">
        <v>-4104.6029999999992</v>
      </c>
    </row>
    <row r="11753" spans="48:54" x14ac:dyDescent="0.2">
      <c r="AV11753" s="191" t="str">
        <f t="shared" si="187"/>
        <v>546_ROP_12_12_202324</v>
      </c>
      <c r="AW11753" s="191" t="s">
        <v>229</v>
      </c>
      <c r="AX11753" s="18">
        <v>202324</v>
      </c>
      <c r="AY11753" s="191">
        <v>546</v>
      </c>
      <c r="AZ11753" s="191">
        <v>12</v>
      </c>
      <c r="BA11753" s="191">
        <v>12</v>
      </c>
      <c r="BB11753" s="191">
        <v>0</v>
      </c>
    </row>
    <row r="11754" spans="48:54" x14ac:dyDescent="0.2">
      <c r="AV11754" s="191" t="str">
        <f t="shared" si="187"/>
        <v>548_RG_198_1_202324</v>
      </c>
      <c r="AW11754" s="191" t="s">
        <v>93</v>
      </c>
      <c r="AX11754" s="18">
        <v>202324</v>
      </c>
      <c r="AY11754" s="191">
        <v>548</v>
      </c>
      <c r="AZ11754" s="191">
        <v>198</v>
      </c>
      <c r="BA11754" s="191">
        <v>1</v>
      </c>
      <c r="BB11754" s="191">
        <v>-2516.8074099999999</v>
      </c>
    </row>
    <row r="11755" spans="48:54" x14ac:dyDescent="0.2">
      <c r="AV11755" s="191" t="str">
        <f t="shared" si="187"/>
        <v>548_ROP_12_12_202324</v>
      </c>
      <c r="AW11755" s="191" t="s">
        <v>229</v>
      </c>
      <c r="AX11755" s="18">
        <v>202324</v>
      </c>
      <c r="AY11755" s="191">
        <v>548</v>
      </c>
      <c r="AZ11755" s="191">
        <v>12</v>
      </c>
      <c r="BA11755" s="191">
        <v>12</v>
      </c>
      <c r="BB11755" s="191">
        <v>0</v>
      </c>
    </row>
    <row r="11756" spans="48:54" x14ac:dyDescent="0.2">
      <c r="AV11756" s="191" t="str">
        <f t="shared" si="187"/>
        <v>550_RG_198_1_202324</v>
      </c>
      <c r="AW11756" s="191" t="s">
        <v>93</v>
      </c>
      <c r="AX11756" s="18">
        <v>202324</v>
      </c>
      <c r="AY11756" s="191">
        <v>550</v>
      </c>
      <c r="AZ11756" s="191">
        <v>198</v>
      </c>
      <c r="BA11756" s="191">
        <v>1</v>
      </c>
      <c r="BB11756" s="191">
        <v>-2698.8320699999999</v>
      </c>
    </row>
    <row r="11757" spans="48:54" x14ac:dyDescent="0.2">
      <c r="AV11757" s="191" t="str">
        <f t="shared" si="187"/>
        <v>550_ROP_12_12_202324</v>
      </c>
      <c r="AW11757" s="191" t="s">
        <v>229</v>
      </c>
      <c r="AX11757" s="18">
        <v>202324</v>
      </c>
      <c r="AY11757" s="191">
        <v>550</v>
      </c>
      <c r="AZ11757" s="191">
        <v>12</v>
      </c>
      <c r="BA11757" s="191">
        <v>12</v>
      </c>
      <c r="BB11757" s="191">
        <v>0</v>
      </c>
    </row>
    <row r="11758" spans="48:54" x14ac:dyDescent="0.2">
      <c r="AV11758" s="191" t="str">
        <f t="shared" si="187"/>
        <v>552_RG_198_1_202324</v>
      </c>
      <c r="AW11758" s="191" t="s">
        <v>93</v>
      </c>
      <c r="AX11758" s="18">
        <v>202324</v>
      </c>
      <c r="AY11758" s="191">
        <v>552</v>
      </c>
      <c r="AZ11758" s="191">
        <v>198</v>
      </c>
      <c r="BA11758" s="191">
        <v>1</v>
      </c>
      <c r="BB11758" s="191">
        <v>-13175.618999999999</v>
      </c>
    </row>
    <row r="11759" spans="48:54" x14ac:dyDescent="0.2">
      <c r="AV11759" s="191" t="str">
        <f t="shared" si="187"/>
        <v>552_ROP_12_12_202324</v>
      </c>
      <c r="AW11759" s="191" t="s">
        <v>229</v>
      </c>
      <c r="AX11759" s="18">
        <v>202324</v>
      </c>
      <c r="AY11759" s="191">
        <v>552</v>
      </c>
      <c r="AZ11759" s="191">
        <v>12</v>
      </c>
      <c r="BA11759" s="191">
        <v>12</v>
      </c>
      <c r="BB11759" s="191">
        <v>0</v>
      </c>
    </row>
    <row r="11760" spans="48:54" x14ac:dyDescent="0.2">
      <c r="AV11760" s="191" t="str">
        <f t="shared" si="187"/>
        <v>562_RG_198_1_202324</v>
      </c>
      <c r="AW11760" s="191" t="s">
        <v>93</v>
      </c>
      <c r="AX11760" s="18">
        <v>202324</v>
      </c>
      <c r="AY11760" s="191">
        <v>562</v>
      </c>
      <c r="AZ11760" s="191">
        <v>198</v>
      </c>
      <c r="BA11760" s="191">
        <v>1</v>
      </c>
      <c r="BB11760" s="191">
        <v>0</v>
      </c>
    </row>
    <row r="11761" spans="48:54" x14ac:dyDescent="0.2">
      <c r="AV11761" s="191" t="str">
        <f t="shared" si="187"/>
        <v>562_ROP_12_12_202324</v>
      </c>
      <c r="AW11761" s="191" t="s">
        <v>229</v>
      </c>
      <c r="AX11761" s="18">
        <v>202324</v>
      </c>
      <c r="AY11761" s="191">
        <v>562</v>
      </c>
      <c r="AZ11761" s="191">
        <v>12</v>
      </c>
      <c r="BA11761" s="191">
        <v>12</v>
      </c>
      <c r="BB11761" s="191">
        <v>121579</v>
      </c>
    </row>
    <row r="11762" spans="48:54" x14ac:dyDescent="0.2">
      <c r="AV11762" s="191" t="str">
        <f t="shared" si="187"/>
        <v>564_RG_198_1_202324</v>
      </c>
      <c r="AW11762" s="191" t="s">
        <v>93</v>
      </c>
      <c r="AX11762" s="18">
        <v>202324</v>
      </c>
      <c r="AY11762" s="191">
        <v>564</v>
      </c>
      <c r="AZ11762" s="191">
        <v>198</v>
      </c>
      <c r="BA11762" s="191">
        <v>1</v>
      </c>
      <c r="BB11762" s="191">
        <v>0</v>
      </c>
    </row>
    <row r="11763" spans="48:54" x14ac:dyDescent="0.2">
      <c r="AV11763" s="191" t="str">
        <f t="shared" si="187"/>
        <v>564_ROP_12_12_202324</v>
      </c>
      <c r="AW11763" s="191" t="s">
        <v>229</v>
      </c>
      <c r="AX11763" s="18">
        <v>202324</v>
      </c>
      <c r="AY11763" s="191">
        <v>564</v>
      </c>
      <c r="AZ11763" s="191">
        <v>12</v>
      </c>
      <c r="BA11763" s="191">
        <v>12</v>
      </c>
      <c r="BB11763" s="191">
        <v>139886</v>
      </c>
    </row>
    <row r="11764" spans="48:54" x14ac:dyDescent="0.2">
      <c r="AV11764" s="191" t="str">
        <f t="shared" si="187"/>
        <v>566_RG_198_1_202324</v>
      </c>
      <c r="AW11764" s="191" t="s">
        <v>93</v>
      </c>
      <c r="AX11764" s="18">
        <v>202324</v>
      </c>
      <c r="AY11764" s="191">
        <v>566</v>
      </c>
      <c r="AZ11764" s="191">
        <v>198</v>
      </c>
      <c r="BA11764" s="191">
        <v>1</v>
      </c>
      <c r="BB11764" s="191">
        <v>0</v>
      </c>
    </row>
    <row r="11765" spans="48:54" x14ac:dyDescent="0.2">
      <c r="AV11765" s="191" t="str">
        <f t="shared" si="187"/>
        <v>566_ROP_12_12_202324</v>
      </c>
      <c r="AW11765" s="191" t="s">
        <v>229</v>
      </c>
      <c r="AX11765" s="18">
        <v>202324</v>
      </c>
      <c r="AY11765" s="191">
        <v>566</v>
      </c>
      <c r="AZ11765" s="191">
        <v>12</v>
      </c>
      <c r="BA11765" s="191">
        <v>12</v>
      </c>
      <c r="BB11765" s="191">
        <v>141647</v>
      </c>
    </row>
    <row r="11766" spans="48:54" x14ac:dyDescent="0.2">
      <c r="AV11766" s="191" t="str">
        <f t="shared" si="187"/>
        <v>568_RG_198_1_202324</v>
      </c>
      <c r="AW11766" s="191" t="s">
        <v>93</v>
      </c>
      <c r="AX11766" s="18">
        <v>202324</v>
      </c>
      <c r="AY11766" s="191">
        <v>568</v>
      </c>
      <c r="AZ11766" s="191">
        <v>198</v>
      </c>
      <c r="BA11766" s="191">
        <v>1</v>
      </c>
      <c r="BB11766" s="191">
        <v>0</v>
      </c>
    </row>
    <row r="11767" spans="48:54" x14ac:dyDescent="0.2">
      <c r="AV11767" s="191" t="str">
        <f t="shared" si="187"/>
        <v>568_ROP_12_12_202324</v>
      </c>
      <c r="AW11767" s="191" t="s">
        <v>229</v>
      </c>
      <c r="AX11767" s="18">
        <v>202324</v>
      </c>
      <c r="AY11767" s="191">
        <v>568</v>
      </c>
      <c r="AZ11767" s="191">
        <v>12</v>
      </c>
      <c r="BA11767" s="191">
        <v>12</v>
      </c>
      <c r="BB11767" s="191">
        <v>349474.70747999998</v>
      </c>
    </row>
    <row r="11768" spans="48:54" x14ac:dyDescent="0.2">
      <c r="AV11768" s="191" t="str">
        <f t="shared" si="187"/>
        <v>572_RG_198_1_202324</v>
      </c>
      <c r="AW11768" s="191" t="s">
        <v>93</v>
      </c>
      <c r="AX11768" s="18">
        <v>202324</v>
      </c>
      <c r="AY11768" s="191">
        <v>572</v>
      </c>
      <c r="AZ11768" s="191">
        <v>198</v>
      </c>
      <c r="BA11768" s="191">
        <v>1</v>
      </c>
      <c r="BB11768" s="191">
        <v>0</v>
      </c>
    </row>
    <row r="11769" spans="48:54" x14ac:dyDescent="0.2">
      <c r="AV11769" s="191" t="str">
        <f t="shared" si="187"/>
        <v>572_ROP_12_12_202324</v>
      </c>
      <c r="AW11769" s="191" t="s">
        <v>229</v>
      </c>
      <c r="AX11769" s="18">
        <v>202324</v>
      </c>
      <c r="AY11769" s="191">
        <v>572</v>
      </c>
      <c r="AZ11769" s="191">
        <v>12</v>
      </c>
      <c r="BA11769" s="191">
        <v>12</v>
      </c>
      <c r="BB11769" s="191">
        <v>0</v>
      </c>
    </row>
    <row r="11770" spans="48:54" x14ac:dyDescent="0.2">
      <c r="AV11770" s="191" t="str">
        <f t="shared" si="187"/>
        <v>574_RG_198_1_202324</v>
      </c>
      <c r="AW11770" s="191" t="s">
        <v>93</v>
      </c>
      <c r="AX11770" s="18">
        <v>202324</v>
      </c>
      <c r="AY11770" s="191">
        <v>574</v>
      </c>
      <c r="AZ11770" s="191">
        <v>198</v>
      </c>
      <c r="BA11770" s="191">
        <v>1</v>
      </c>
      <c r="BB11770" s="191">
        <v>0</v>
      </c>
    </row>
    <row r="11771" spans="48:54" x14ac:dyDescent="0.2">
      <c r="AV11771" s="191" t="str">
        <f t="shared" si="187"/>
        <v>574_ROP_12_12_202324</v>
      </c>
      <c r="AW11771" s="191" t="s">
        <v>229</v>
      </c>
      <c r="AX11771" s="18">
        <v>202324</v>
      </c>
      <c r="AY11771" s="191">
        <v>574</v>
      </c>
      <c r="AZ11771" s="191">
        <v>12</v>
      </c>
      <c r="BA11771" s="191">
        <v>12</v>
      </c>
      <c r="BB11771" s="191">
        <v>0</v>
      </c>
    </row>
    <row r="11772" spans="48:54" x14ac:dyDescent="0.2">
      <c r="AV11772" s="191" t="str">
        <f t="shared" si="187"/>
        <v>576_RG_198_1_202324</v>
      </c>
      <c r="AW11772" s="191" t="s">
        <v>93</v>
      </c>
      <c r="AX11772" s="18">
        <v>202324</v>
      </c>
      <c r="AY11772" s="191">
        <v>576</v>
      </c>
      <c r="AZ11772" s="191">
        <v>198</v>
      </c>
      <c r="BA11772" s="191">
        <v>1</v>
      </c>
      <c r="BB11772" s="191">
        <v>0</v>
      </c>
    </row>
    <row r="11773" spans="48:54" x14ac:dyDescent="0.2">
      <c r="AV11773" s="191" t="str">
        <f t="shared" si="187"/>
        <v>576_ROP_12_12_202324</v>
      </c>
      <c r="AW11773" s="191" t="s">
        <v>229</v>
      </c>
      <c r="AX11773" s="18">
        <v>202324</v>
      </c>
      <c r="AY11773" s="191">
        <v>576</v>
      </c>
      <c r="AZ11773" s="191">
        <v>12</v>
      </c>
      <c r="BA11773" s="191">
        <v>12</v>
      </c>
      <c r="BB11773" s="191">
        <v>0</v>
      </c>
    </row>
    <row r="11774" spans="48:54" x14ac:dyDescent="0.2">
      <c r="AV11774" s="191" t="str">
        <f t="shared" si="187"/>
        <v>582_RG_198_1_202324</v>
      </c>
      <c r="AW11774" s="191" t="s">
        <v>93</v>
      </c>
      <c r="AX11774" s="18">
        <v>202324</v>
      </c>
      <c r="AY11774" s="191">
        <v>582</v>
      </c>
      <c r="AZ11774" s="191">
        <v>198</v>
      </c>
      <c r="BA11774" s="191">
        <v>1</v>
      </c>
      <c r="BB11774" s="191">
        <v>0</v>
      </c>
    </row>
    <row r="11775" spans="48:54" x14ac:dyDescent="0.2">
      <c r="AV11775" s="191" t="str">
        <f t="shared" si="187"/>
        <v>582_ROP_12_12_202324</v>
      </c>
      <c r="AW11775" s="191" t="s">
        <v>229</v>
      </c>
      <c r="AX11775" s="18">
        <v>202324</v>
      </c>
      <c r="AY11775" s="191">
        <v>582</v>
      </c>
      <c r="AZ11775" s="191">
        <v>12</v>
      </c>
      <c r="BA11775" s="191">
        <v>12</v>
      </c>
      <c r="BB11775" s="191">
        <v>0</v>
      </c>
    </row>
    <row r="11776" spans="48:54" x14ac:dyDescent="0.2">
      <c r="AV11776" s="191" t="str">
        <f t="shared" si="187"/>
        <v>584_RG_198_1_202324</v>
      </c>
      <c r="AW11776" s="191" t="s">
        <v>93</v>
      </c>
      <c r="AX11776" s="18">
        <v>202324</v>
      </c>
      <c r="AY11776" s="191">
        <v>584</v>
      </c>
      <c r="AZ11776" s="191">
        <v>198</v>
      </c>
      <c r="BA11776" s="191">
        <v>1</v>
      </c>
      <c r="BB11776" s="191">
        <v>0</v>
      </c>
    </row>
    <row r="11777" spans="48:54" x14ac:dyDescent="0.2">
      <c r="AV11777" s="191" t="str">
        <f t="shared" si="187"/>
        <v>584_ROP_12_12_202324</v>
      </c>
      <c r="AW11777" s="191" t="s">
        <v>229</v>
      </c>
      <c r="AX11777" s="18">
        <v>202324</v>
      </c>
      <c r="AY11777" s="191">
        <v>584</v>
      </c>
      <c r="AZ11777" s="191">
        <v>12</v>
      </c>
      <c r="BA11777" s="191">
        <v>12</v>
      </c>
      <c r="BB11777" s="191">
        <v>0</v>
      </c>
    </row>
    <row r="11778" spans="48:54" x14ac:dyDescent="0.2">
      <c r="AV11778" s="191" t="str">
        <f t="shared" si="187"/>
        <v>586_RG_198_1_202324</v>
      </c>
      <c r="AW11778" s="191" t="s">
        <v>93</v>
      </c>
      <c r="AX11778" s="18">
        <v>202324</v>
      </c>
      <c r="AY11778" s="191">
        <v>586</v>
      </c>
      <c r="AZ11778" s="191">
        <v>198</v>
      </c>
      <c r="BA11778" s="191">
        <v>1</v>
      </c>
      <c r="BB11778" s="191">
        <v>0</v>
      </c>
    </row>
    <row r="11779" spans="48:54" x14ac:dyDescent="0.2">
      <c r="AV11779" s="191" t="str">
        <f t="shared" si="187"/>
        <v>586_ROP_12_12_202324</v>
      </c>
      <c r="AW11779" s="191" t="s">
        <v>229</v>
      </c>
      <c r="AX11779" s="18">
        <v>202324</v>
      </c>
      <c r="AY11779" s="191">
        <v>586</v>
      </c>
      <c r="AZ11779" s="191">
        <v>12</v>
      </c>
      <c r="BA11779" s="191">
        <v>12</v>
      </c>
      <c r="BB11779" s="191">
        <v>0</v>
      </c>
    </row>
    <row r="11780" spans="48:54" x14ac:dyDescent="0.2">
      <c r="AV11780" s="191" t="str">
        <f t="shared" ref="AV11780:AV11843" si="188">AY11780&amp;"_"&amp;AW11780&amp;"_"&amp;AZ11780&amp;"_"&amp;BA11780&amp;"_"&amp;AX11780</f>
        <v>512_RG_198_2_202324</v>
      </c>
      <c r="AW11780" s="191" t="s">
        <v>93</v>
      </c>
      <c r="AX11780" s="18">
        <v>202324</v>
      </c>
      <c r="AY11780" s="191">
        <v>512</v>
      </c>
      <c r="AZ11780" s="191">
        <v>198</v>
      </c>
      <c r="BA11780" s="191">
        <v>2</v>
      </c>
      <c r="BB11780" s="191">
        <v>0</v>
      </c>
    </row>
    <row r="11781" spans="48:54" x14ac:dyDescent="0.2">
      <c r="AV11781" s="191" t="str">
        <f t="shared" si="188"/>
        <v>512_RS_1_1_202324</v>
      </c>
      <c r="AW11781" s="191" t="s">
        <v>92</v>
      </c>
      <c r="AX11781" s="18">
        <v>202324</v>
      </c>
      <c r="AY11781" s="191">
        <v>512</v>
      </c>
      <c r="AZ11781" s="191">
        <v>1</v>
      </c>
      <c r="BA11781" s="191">
        <v>1</v>
      </c>
      <c r="BB11781" s="191">
        <v>87369</v>
      </c>
    </row>
    <row r="11782" spans="48:54" x14ac:dyDescent="0.2">
      <c r="AV11782" s="191" t="str">
        <f t="shared" si="188"/>
        <v>514_RG_198_2_202324</v>
      </c>
      <c r="AW11782" s="191" t="s">
        <v>93</v>
      </c>
      <c r="AX11782" s="18">
        <v>202324</v>
      </c>
      <c r="AY11782" s="191">
        <v>514</v>
      </c>
      <c r="AZ11782" s="191">
        <v>198</v>
      </c>
      <c r="BA11782" s="191">
        <v>2</v>
      </c>
      <c r="BB11782" s="191">
        <v>0</v>
      </c>
    </row>
    <row r="11783" spans="48:54" x14ac:dyDescent="0.2">
      <c r="AV11783" s="191" t="str">
        <f t="shared" si="188"/>
        <v>514_RS_1_1_202324</v>
      </c>
      <c r="AW11783" s="191" t="s">
        <v>92</v>
      </c>
      <c r="AX11783" s="18">
        <v>202324</v>
      </c>
      <c r="AY11783" s="191">
        <v>514</v>
      </c>
      <c r="AZ11783" s="191">
        <v>1</v>
      </c>
      <c r="BA11783" s="191">
        <v>1</v>
      </c>
      <c r="BB11783" s="191">
        <v>143370.0943464672</v>
      </c>
    </row>
    <row r="11784" spans="48:54" x14ac:dyDescent="0.2">
      <c r="AV11784" s="191" t="str">
        <f t="shared" si="188"/>
        <v>516_RG_198_2_202324</v>
      </c>
      <c r="AW11784" s="191" t="s">
        <v>93</v>
      </c>
      <c r="AX11784" s="18">
        <v>202324</v>
      </c>
      <c r="AY11784" s="191">
        <v>516</v>
      </c>
      <c r="AZ11784" s="191">
        <v>198</v>
      </c>
      <c r="BA11784" s="191">
        <v>2</v>
      </c>
      <c r="BB11784" s="191">
        <v>0</v>
      </c>
    </row>
    <row r="11785" spans="48:54" x14ac:dyDescent="0.2">
      <c r="AV11785" s="191" t="str">
        <f t="shared" si="188"/>
        <v>516_RS_1_1_202324</v>
      </c>
      <c r="AW11785" s="191" t="s">
        <v>92</v>
      </c>
      <c r="AX11785" s="18">
        <v>202324</v>
      </c>
      <c r="AY11785" s="191">
        <v>516</v>
      </c>
      <c r="AZ11785" s="191">
        <v>1</v>
      </c>
      <c r="BA11785" s="191">
        <v>1</v>
      </c>
      <c r="BB11785" s="191">
        <v>134298.78854387958</v>
      </c>
    </row>
    <row r="11786" spans="48:54" x14ac:dyDescent="0.2">
      <c r="AV11786" s="191" t="str">
        <f t="shared" si="188"/>
        <v>518_RG_198_2_202324</v>
      </c>
      <c r="AW11786" s="191" t="s">
        <v>93</v>
      </c>
      <c r="AX11786" s="18">
        <v>202324</v>
      </c>
      <c r="AY11786" s="191">
        <v>518</v>
      </c>
      <c r="AZ11786" s="191">
        <v>198</v>
      </c>
      <c r="BA11786" s="191">
        <v>2</v>
      </c>
      <c r="BB11786" s="191">
        <v>0</v>
      </c>
    </row>
    <row r="11787" spans="48:54" x14ac:dyDescent="0.2">
      <c r="AV11787" s="191" t="str">
        <f t="shared" si="188"/>
        <v>518_RS_1_1_202324</v>
      </c>
      <c r="AW11787" s="191" t="s">
        <v>92</v>
      </c>
      <c r="AX11787" s="18">
        <v>202324</v>
      </c>
      <c r="AY11787" s="191">
        <v>518</v>
      </c>
      <c r="AZ11787" s="191">
        <v>1</v>
      </c>
      <c r="BA11787" s="191">
        <v>1</v>
      </c>
      <c r="BB11787" s="191">
        <v>125846.39789000002</v>
      </c>
    </row>
    <row r="11788" spans="48:54" x14ac:dyDescent="0.2">
      <c r="AV11788" s="191" t="str">
        <f t="shared" si="188"/>
        <v>520_RG_198_2_202324</v>
      </c>
      <c r="AW11788" s="191" t="s">
        <v>93</v>
      </c>
      <c r="AX11788" s="18">
        <v>202324</v>
      </c>
      <c r="AY11788" s="191">
        <v>520</v>
      </c>
      <c r="AZ11788" s="191">
        <v>198</v>
      </c>
      <c r="BA11788" s="191">
        <v>2</v>
      </c>
      <c r="BB11788" s="191">
        <v>0</v>
      </c>
    </row>
    <row r="11789" spans="48:54" x14ac:dyDescent="0.2">
      <c r="AV11789" s="191" t="str">
        <f t="shared" si="188"/>
        <v>520_RS_1_1_202324</v>
      </c>
      <c r="AW11789" s="191" t="s">
        <v>92</v>
      </c>
      <c r="AX11789" s="18">
        <v>202324</v>
      </c>
      <c r="AY11789" s="191">
        <v>520</v>
      </c>
      <c r="AZ11789" s="191">
        <v>1</v>
      </c>
      <c r="BA11789" s="191">
        <v>1</v>
      </c>
      <c r="BB11789" s="191">
        <v>179631.522</v>
      </c>
    </row>
    <row r="11790" spans="48:54" x14ac:dyDescent="0.2">
      <c r="AV11790" s="191" t="str">
        <f t="shared" si="188"/>
        <v>522_RG_198_2_202324</v>
      </c>
      <c r="AW11790" s="191" t="s">
        <v>93</v>
      </c>
      <c r="AX11790" s="18">
        <v>202324</v>
      </c>
      <c r="AY11790" s="191">
        <v>522</v>
      </c>
      <c r="AZ11790" s="191">
        <v>198</v>
      </c>
      <c r="BA11790" s="191">
        <v>2</v>
      </c>
      <c r="BB11790" s="191">
        <v>0</v>
      </c>
    </row>
    <row r="11791" spans="48:54" x14ac:dyDescent="0.2">
      <c r="AV11791" s="191" t="str">
        <f t="shared" si="188"/>
        <v>522_RS_1_1_202324</v>
      </c>
      <c r="AW11791" s="191" t="s">
        <v>92</v>
      </c>
      <c r="AX11791" s="18">
        <v>202324</v>
      </c>
      <c r="AY11791" s="191">
        <v>522</v>
      </c>
      <c r="AZ11791" s="191">
        <v>1</v>
      </c>
      <c r="BA11791" s="191">
        <v>1</v>
      </c>
      <c r="BB11791" s="191">
        <v>150582.99011803992</v>
      </c>
    </row>
    <row r="11792" spans="48:54" x14ac:dyDescent="0.2">
      <c r="AV11792" s="191" t="str">
        <f t="shared" si="188"/>
        <v>524_RG_198_2_202324</v>
      </c>
      <c r="AW11792" s="191" t="s">
        <v>93</v>
      </c>
      <c r="AX11792" s="18">
        <v>202324</v>
      </c>
      <c r="AY11792" s="191">
        <v>524</v>
      </c>
      <c r="AZ11792" s="191">
        <v>198</v>
      </c>
      <c r="BA11792" s="191">
        <v>2</v>
      </c>
      <c r="BB11792" s="191">
        <v>0</v>
      </c>
    </row>
    <row r="11793" spans="48:54" x14ac:dyDescent="0.2">
      <c r="AV11793" s="191" t="str">
        <f t="shared" si="188"/>
        <v>524_RS_1_1_202324</v>
      </c>
      <c r="AW11793" s="191" t="s">
        <v>92</v>
      </c>
      <c r="AX11793" s="18">
        <v>202324</v>
      </c>
      <c r="AY11793" s="191">
        <v>524</v>
      </c>
      <c r="AZ11793" s="191">
        <v>1</v>
      </c>
      <c r="BA11793" s="191">
        <v>1</v>
      </c>
      <c r="BB11793" s="191">
        <v>164045.23392</v>
      </c>
    </row>
    <row r="11794" spans="48:54" x14ac:dyDescent="0.2">
      <c r="AV11794" s="191" t="str">
        <f t="shared" si="188"/>
        <v>526_RG_198_2_202324</v>
      </c>
      <c r="AW11794" s="191" t="s">
        <v>93</v>
      </c>
      <c r="AX11794" s="18">
        <v>202324</v>
      </c>
      <c r="AY11794" s="191">
        <v>526</v>
      </c>
      <c r="AZ11794" s="191">
        <v>198</v>
      </c>
      <c r="BA11794" s="191">
        <v>2</v>
      </c>
      <c r="BB11794" s="191">
        <v>0</v>
      </c>
    </row>
    <row r="11795" spans="48:54" x14ac:dyDescent="0.2">
      <c r="AV11795" s="191" t="str">
        <f t="shared" si="188"/>
        <v>526_RS_1_1_202324</v>
      </c>
      <c r="AW11795" s="191" t="s">
        <v>92</v>
      </c>
      <c r="AX11795" s="18">
        <v>202324</v>
      </c>
      <c r="AY11795" s="191">
        <v>526</v>
      </c>
      <c r="AZ11795" s="191">
        <v>1</v>
      </c>
      <c r="BA11795" s="191">
        <v>1</v>
      </c>
      <c r="BB11795" s="191">
        <v>86357.573137963802</v>
      </c>
    </row>
    <row r="11796" spans="48:54" x14ac:dyDescent="0.2">
      <c r="AV11796" s="191" t="str">
        <f t="shared" si="188"/>
        <v>528_RG_198_2_202324</v>
      </c>
      <c r="AW11796" s="191" t="s">
        <v>93</v>
      </c>
      <c r="AX11796" s="18">
        <v>202324</v>
      </c>
      <c r="AY11796" s="191">
        <v>528</v>
      </c>
      <c r="AZ11796" s="191">
        <v>198</v>
      </c>
      <c r="BA11796" s="191">
        <v>2</v>
      </c>
      <c r="BB11796" s="191">
        <v>0</v>
      </c>
    </row>
    <row r="11797" spans="48:54" x14ac:dyDescent="0.2">
      <c r="AV11797" s="191" t="str">
        <f t="shared" si="188"/>
        <v>528_RS_1_1_202324</v>
      </c>
      <c r="AW11797" s="191" t="s">
        <v>92</v>
      </c>
      <c r="AX11797" s="18">
        <v>202324</v>
      </c>
      <c r="AY11797" s="191">
        <v>528</v>
      </c>
      <c r="AZ11797" s="191">
        <v>1</v>
      </c>
      <c r="BA11797" s="191">
        <v>1</v>
      </c>
      <c r="BB11797" s="191">
        <v>140540</v>
      </c>
    </row>
    <row r="11798" spans="48:54" x14ac:dyDescent="0.2">
      <c r="AV11798" s="191" t="str">
        <f t="shared" si="188"/>
        <v>530_RG_198_2_202324</v>
      </c>
      <c r="AW11798" s="191" t="s">
        <v>93</v>
      </c>
      <c r="AX11798" s="18">
        <v>202324</v>
      </c>
      <c r="AY11798" s="191">
        <v>530</v>
      </c>
      <c r="AZ11798" s="191">
        <v>198</v>
      </c>
      <c r="BA11798" s="191">
        <v>2</v>
      </c>
      <c r="BB11798" s="191">
        <v>0</v>
      </c>
    </row>
    <row r="11799" spans="48:54" x14ac:dyDescent="0.2">
      <c r="AV11799" s="191" t="str">
        <f t="shared" si="188"/>
        <v>530_RS_1_1_202324</v>
      </c>
      <c r="AW11799" s="191" t="s">
        <v>92</v>
      </c>
      <c r="AX11799" s="18">
        <v>202324</v>
      </c>
      <c r="AY11799" s="191">
        <v>530</v>
      </c>
      <c r="AZ11799" s="191">
        <v>1</v>
      </c>
      <c r="BA11799" s="191">
        <v>1</v>
      </c>
      <c r="BB11799" s="191">
        <v>223220.20541999998</v>
      </c>
    </row>
    <row r="11800" spans="48:54" x14ac:dyDescent="0.2">
      <c r="AV11800" s="191" t="str">
        <f t="shared" si="188"/>
        <v>532_RG_198_2_202324</v>
      </c>
      <c r="AW11800" s="191" t="s">
        <v>93</v>
      </c>
      <c r="AX11800" s="18">
        <v>202324</v>
      </c>
      <c r="AY11800" s="191">
        <v>532</v>
      </c>
      <c r="AZ11800" s="191">
        <v>198</v>
      </c>
      <c r="BA11800" s="191">
        <v>2</v>
      </c>
      <c r="BB11800" s="191">
        <v>0</v>
      </c>
    </row>
    <row r="11801" spans="48:54" x14ac:dyDescent="0.2">
      <c r="AV11801" s="191" t="str">
        <f t="shared" si="188"/>
        <v>532_RS_1_1_202324</v>
      </c>
      <c r="AW11801" s="191" t="s">
        <v>92</v>
      </c>
      <c r="AX11801" s="18">
        <v>202324</v>
      </c>
      <c r="AY11801" s="191">
        <v>532</v>
      </c>
      <c r="AZ11801" s="191">
        <v>1</v>
      </c>
      <c r="BA11801" s="191">
        <v>1</v>
      </c>
      <c r="BB11801" s="191">
        <v>295815.13594999997</v>
      </c>
    </row>
    <row r="11802" spans="48:54" x14ac:dyDescent="0.2">
      <c r="AV11802" s="191" t="str">
        <f t="shared" si="188"/>
        <v>534_RG_198_2_202324</v>
      </c>
      <c r="AW11802" s="191" t="s">
        <v>93</v>
      </c>
      <c r="AX11802" s="18">
        <v>202324</v>
      </c>
      <c r="AY11802" s="191">
        <v>534</v>
      </c>
      <c r="AZ11802" s="191">
        <v>198</v>
      </c>
      <c r="BA11802" s="191">
        <v>2</v>
      </c>
      <c r="BB11802" s="191">
        <v>0</v>
      </c>
    </row>
    <row r="11803" spans="48:54" x14ac:dyDescent="0.2">
      <c r="AV11803" s="191" t="str">
        <f t="shared" si="188"/>
        <v>534_RS_1_1_202324</v>
      </c>
      <c r="AW11803" s="191" t="s">
        <v>92</v>
      </c>
      <c r="AX11803" s="18">
        <v>202324</v>
      </c>
      <c r="AY11803" s="191">
        <v>534</v>
      </c>
      <c r="AZ11803" s="191">
        <v>1</v>
      </c>
      <c r="BA11803" s="191">
        <v>1</v>
      </c>
      <c r="BB11803" s="191">
        <v>168928.38542000001</v>
      </c>
    </row>
    <row r="11804" spans="48:54" x14ac:dyDescent="0.2">
      <c r="AV11804" s="191" t="str">
        <f t="shared" si="188"/>
        <v>536_RG_198_2_202324</v>
      </c>
      <c r="AW11804" s="191" t="s">
        <v>93</v>
      </c>
      <c r="AX11804" s="18">
        <v>202324</v>
      </c>
      <c r="AY11804" s="191">
        <v>536</v>
      </c>
      <c r="AZ11804" s="191">
        <v>198</v>
      </c>
      <c r="BA11804" s="191">
        <v>2</v>
      </c>
      <c r="BB11804" s="191">
        <v>0</v>
      </c>
    </row>
    <row r="11805" spans="48:54" x14ac:dyDescent="0.2">
      <c r="AV11805" s="191" t="str">
        <f t="shared" si="188"/>
        <v>536_RS_1_1_202324</v>
      </c>
      <c r="AW11805" s="191" t="s">
        <v>92</v>
      </c>
      <c r="AX11805" s="18">
        <v>202324</v>
      </c>
      <c r="AY11805" s="191">
        <v>536</v>
      </c>
      <c r="AZ11805" s="191">
        <v>1</v>
      </c>
      <c r="BA11805" s="191">
        <v>1</v>
      </c>
      <c r="BB11805" s="191">
        <v>192845.03899999999</v>
      </c>
    </row>
    <row r="11806" spans="48:54" x14ac:dyDescent="0.2">
      <c r="AV11806" s="191" t="str">
        <f t="shared" si="188"/>
        <v>538_RG_198_2_202324</v>
      </c>
      <c r="AW11806" s="191" t="s">
        <v>93</v>
      </c>
      <c r="AX11806" s="18">
        <v>202324</v>
      </c>
      <c r="AY11806" s="191">
        <v>538</v>
      </c>
      <c r="AZ11806" s="191">
        <v>198</v>
      </c>
      <c r="BA11806" s="191">
        <v>2</v>
      </c>
      <c r="BB11806" s="191">
        <v>0</v>
      </c>
    </row>
    <row r="11807" spans="48:54" x14ac:dyDescent="0.2">
      <c r="AV11807" s="191" t="str">
        <f t="shared" si="188"/>
        <v>538_RS_1_1_202324</v>
      </c>
      <c r="AW11807" s="191" t="s">
        <v>92</v>
      </c>
      <c r="AX11807" s="18">
        <v>202324</v>
      </c>
      <c r="AY11807" s="191">
        <v>538</v>
      </c>
      <c r="AZ11807" s="191">
        <v>1</v>
      </c>
      <c r="BA11807" s="191">
        <v>1</v>
      </c>
      <c r="BB11807" s="191">
        <v>181777.97731966749</v>
      </c>
    </row>
    <row r="11808" spans="48:54" x14ac:dyDescent="0.2">
      <c r="AV11808" s="191" t="str">
        <f t="shared" si="188"/>
        <v>540_RG_198_2_202324</v>
      </c>
      <c r="AW11808" s="191" t="s">
        <v>93</v>
      </c>
      <c r="AX11808" s="18">
        <v>202324</v>
      </c>
      <c r="AY11808" s="191">
        <v>540</v>
      </c>
      <c r="AZ11808" s="191">
        <v>198</v>
      </c>
      <c r="BA11808" s="191">
        <v>2</v>
      </c>
      <c r="BB11808" s="191">
        <v>0</v>
      </c>
    </row>
    <row r="11809" spans="48:54" x14ac:dyDescent="0.2">
      <c r="AV11809" s="191" t="str">
        <f t="shared" si="188"/>
        <v>540_RS_1_1_202324</v>
      </c>
      <c r="AW11809" s="191" t="s">
        <v>92</v>
      </c>
      <c r="AX11809" s="18">
        <v>202324</v>
      </c>
      <c r="AY11809" s="191">
        <v>540</v>
      </c>
      <c r="AZ11809" s="191">
        <v>1</v>
      </c>
      <c r="BA11809" s="191">
        <v>1</v>
      </c>
      <c r="BB11809" s="191">
        <v>310910.29544999998</v>
      </c>
    </row>
    <row r="11810" spans="48:54" x14ac:dyDescent="0.2">
      <c r="AV11810" s="191" t="str">
        <f t="shared" si="188"/>
        <v>542_RG_198_2_202324</v>
      </c>
      <c r="AW11810" s="191" t="s">
        <v>93</v>
      </c>
      <c r="AX11810" s="18">
        <v>202324</v>
      </c>
      <c r="AY11810" s="191">
        <v>542</v>
      </c>
      <c r="AZ11810" s="191">
        <v>198</v>
      </c>
      <c r="BA11810" s="191">
        <v>2</v>
      </c>
      <c r="BB11810" s="191">
        <v>0</v>
      </c>
    </row>
    <row r="11811" spans="48:54" x14ac:dyDescent="0.2">
      <c r="AV11811" s="191" t="str">
        <f t="shared" si="188"/>
        <v>542_RS_1_1_202324</v>
      </c>
      <c r="AW11811" s="191" t="s">
        <v>92</v>
      </c>
      <c r="AX11811" s="18">
        <v>202324</v>
      </c>
      <c r="AY11811" s="191">
        <v>542</v>
      </c>
      <c r="AZ11811" s="191">
        <v>1</v>
      </c>
      <c r="BA11811" s="191">
        <v>1</v>
      </c>
      <c r="BB11811" s="191">
        <v>77219.189000000013</v>
      </c>
    </row>
    <row r="11812" spans="48:54" x14ac:dyDescent="0.2">
      <c r="AV11812" s="191" t="str">
        <f t="shared" si="188"/>
        <v>544_RG_198_2_202324</v>
      </c>
      <c r="AW11812" s="191" t="s">
        <v>93</v>
      </c>
      <c r="AX11812" s="18">
        <v>202324</v>
      </c>
      <c r="AY11812" s="191">
        <v>544</v>
      </c>
      <c r="AZ11812" s="191">
        <v>198</v>
      </c>
      <c r="BA11812" s="191">
        <v>2</v>
      </c>
      <c r="BB11812" s="191">
        <v>-1489.7919999999999</v>
      </c>
    </row>
    <row r="11813" spans="48:54" x14ac:dyDescent="0.2">
      <c r="AV11813" s="191" t="str">
        <f t="shared" si="188"/>
        <v>544_RS_1_1_202324</v>
      </c>
      <c r="AW11813" s="191" t="s">
        <v>92</v>
      </c>
      <c r="AX11813" s="18">
        <v>202324</v>
      </c>
      <c r="AY11813" s="191">
        <v>544</v>
      </c>
      <c r="AZ11813" s="191">
        <v>1</v>
      </c>
      <c r="BA11813" s="191">
        <v>1</v>
      </c>
      <c r="BB11813" s="191">
        <v>242561.94779200002</v>
      </c>
    </row>
    <row r="11814" spans="48:54" x14ac:dyDescent="0.2">
      <c r="AV11814" s="191" t="str">
        <f t="shared" si="188"/>
        <v>545_RG_198_2_202324</v>
      </c>
      <c r="AW11814" s="191" t="s">
        <v>93</v>
      </c>
      <c r="AX11814" s="18">
        <v>202324</v>
      </c>
      <c r="AY11814" s="191">
        <v>545</v>
      </c>
      <c r="AZ11814" s="191">
        <v>198</v>
      </c>
      <c r="BA11814" s="191">
        <v>2</v>
      </c>
      <c r="BB11814" s="191">
        <v>0</v>
      </c>
    </row>
    <row r="11815" spans="48:54" x14ac:dyDescent="0.2">
      <c r="AV11815" s="191" t="str">
        <f t="shared" si="188"/>
        <v>545_RS_1_1_202324</v>
      </c>
      <c r="AW11815" s="191" t="s">
        <v>92</v>
      </c>
      <c r="AX11815" s="18">
        <v>202324</v>
      </c>
      <c r="AY11815" s="191">
        <v>545</v>
      </c>
      <c r="AZ11815" s="191">
        <v>1</v>
      </c>
      <c r="BA11815" s="191">
        <v>1</v>
      </c>
      <c r="BB11815" s="191">
        <v>79810.163279999993</v>
      </c>
    </row>
    <row r="11816" spans="48:54" x14ac:dyDescent="0.2">
      <c r="AV11816" s="191" t="str">
        <f t="shared" si="188"/>
        <v>546_RG_198_2_202324</v>
      </c>
      <c r="AW11816" s="191" t="s">
        <v>93</v>
      </c>
      <c r="AX11816" s="18">
        <v>202324</v>
      </c>
      <c r="AY11816" s="191">
        <v>546</v>
      </c>
      <c r="AZ11816" s="191">
        <v>198</v>
      </c>
      <c r="BA11816" s="191">
        <v>2</v>
      </c>
      <c r="BB11816" s="191">
        <v>0</v>
      </c>
    </row>
    <row r="11817" spans="48:54" x14ac:dyDescent="0.2">
      <c r="AV11817" s="191" t="str">
        <f t="shared" si="188"/>
        <v>546_RS_1_1_202324</v>
      </c>
      <c r="AW11817" s="191" t="s">
        <v>92</v>
      </c>
      <c r="AX11817" s="18">
        <v>202324</v>
      </c>
      <c r="AY11817" s="191">
        <v>546</v>
      </c>
      <c r="AZ11817" s="191">
        <v>1</v>
      </c>
      <c r="BA11817" s="191">
        <v>1</v>
      </c>
      <c r="BB11817" s="191">
        <v>120533.80500000001</v>
      </c>
    </row>
    <row r="11818" spans="48:54" x14ac:dyDescent="0.2">
      <c r="AV11818" s="191" t="str">
        <f t="shared" si="188"/>
        <v>548_RG_198_2_202324</v>
      </c>
      <c r="AW11818" s="191" t="s">
        <v>93</v>
      </c>
      <c r="AX11818" s="18">
        <v>202324</v>
      </c>
      <c r="AY11818" s="191">
        <v>548</v>
      </c>
      <c r="AZ11818" s="191">
        <v>198</v>
      </c>
      <c r="BA11818" s="191">
        <v>2</v>
      </c>
      <c r="BB11818" s="191">
        <v>0</v>
      </c>
    </row>
    <row r="11819" spans="48:54" x14ac:dyDescent="0.2">
      <c r="AV11819" s="191" t="str">
        <f t="shared" si="188"/>
        <v>548_RS_1_1_202324</v>
      </c>
      <c r="AW11819" s="191" t="s">
        <v>92</v>
      </c>
      <c r="AX11819" s="18">
        <v>202324</v>
      </c>
      <c r="AY11819" s="191">
        <v>548</v>
      </c>
      <c r="AZ11819" s="191">
        <v>1</v>
      </c>
      <c r="BA11819" s="191">
        <v>1</v>
      </c>
      <c r="BB11819" s="191">
        <v>108698.82286999999</v>
      </c>
    </row>
    <row r="11820" spans="48:54" x14ac:dyDescent="0.2">
      <c r="AV11820" s="191" t="str">
        <f t="shared" si="188"/>
        <v>550_RG_198_2_202324</v>
      </c>
      <c r="AW11820" s="191" t="s">
        <v>93</v>
      </c>
      <c r="AX11820" s="18">
        <v>202324</v>
      </c>
      <c r="AY11820" s="191">
        <v>550</v>
      </c>
      <c r="AZ11820" s="191">
        <v>198</v>
      </c>
      <c r="BA11820" s="191">
        <v>2</v>
      </c>
      <c r="BB11820" s="191">
        <v>0</v>
      </c>
    </row>
    <row r="11821" spans="48:54" x14ac:dyDescent="0.2">
      <c r="AV11821" s="191" t="str">
        <f t="shared" si="188"/>
        <v>550_RS_1_1_202324</v>
      </c>
      <c r="AW11821" s="191" t="s">
        <v>92</v>
      </c>
      <c r="AX11821" s="18">
        <v>202324</v>
      </c>
      <c r="AY11821" s="191">
        <v>550</v>
      </c>
      <c r="AZ11821" s="191">
        <v>1</v>
      </c>
      <c r="BA11821" s="191">
        <v>1</v>
      </c>
      <c r="BB11821" s="191">
        <v>204833.18125630225</v>
      </c>
    </row>
    <row r="11822" spans="48:54" x14ac:dyDescent="0.2">
      <c r="AV11822" s="191" t="str">
        <f t="shared" si="188"/>
        <v>552_RG_198_2_202324</v>
      </c>
      <c r="AW11822" s="191" t="s">
        <v>93</v>
      </c>
      <c r="AX11822" s="18">
        <v>202324</v>
      </c>
      <c r="AY11822" s="191">
        <v>552</v>
      </c>
      <c r="AZ11822" s="191">
        <v>198</v>
      </c>
      <c r="BA11822" s="191">
        <v>2</v>
      </c>
      <c r="BB11822" s="191">
        <v>0</v>
      </c>
    </row>
    <row r="11823" spans="48:54" x14ac:dyDescent="0.2">
      <c r="AV11823" s="191" t="str">
        <f t="shared" si="188"/>
        <v>552_RS_1_1_202324</v>
      </c>
      <c r="AW11823" s="191" t="s">
        <v>92</v>
      </c>
      <c r="AX11823" s="18">
        <v>202324</v>
      </c>
      <c r="AY11823" s="191">
        <v>552</v>
      </c>
      <c r="AZ11823" s="191">
        <v>1</v>
      </c>
      <c r="BA11823" s="191">
        <v>1</v>
      </c>
      <c r="BB11823" s="191">
        <v>446373.51617438777</v>
      </c>
    </row>
    <row r="11824" spans="48:54" x14ac:dyDescent="0.2">
      <c r="AV11824" s="191" t="str">
        <f t="shared" si="188"/>
        <v>562_RG_198_2_202324</v>
      </c>
      <c r="AW11824" s="191" t="s">
        <v>93</v>
      </c>
      <c r="AX11824" s="18">
        <v>202324</v>
      </c>
      <c r="AY11824" s="191">
        <v>562</v>
      </c>
      <c r="AZ11824" s="191">
        <v>198</v>
      </c>
      <c r="BA11824" s="191">
        <v>2</v>
      </c>
      <c r="BB11824" s="191">
        <v>0</v>
      </c>
    </row>
    <row r="11825" spans="48:54" x14ac:dyDescent="0.2">
      <c r="AV11825" s="191" t="str">
        <f t="shared" si="188"/>
        <v>562_RS_1_1_202324</v>
      </c>
      <c r="AW11825" s="191" t="s">
        <v>92</v>
      </c>
      <c r="AX11825" s="18">
        <v>202324</v>
      </c>
      <c r="AY11825" s="191">
        <v>562</v>
      </c>
      <c r="AZ11825" s="191">
        <v>1</v>
      </c>
      <c r="BA11825" s="191">
        <v>1</v>
      </c>
      <c r="BB11825" s="191">
        <v>0</v>
      </c>
    </row>
    <row r="11826" spans="48:54" x14ac:dyDescent="0.2">
      <c r="AV11826" s="191" t="str">
        <f t="shared" si="188"/>
        <v>564_RG_198_2_202324</v>
      </c>
      <c r="AW11826" s="191" t="s">
        <v>93</v>
      </c>
      <c r="AX11826" s="18">
        <v>202324</v>
      </c>
      <c r="AY11826" s="191">
        <v>564</v>
      </c>
      <c r="AZ11826" s="191">
        <v>198</v>
      </c>
      <c r="BA11826" s="191">
        <v>2</v>
      </c>
      <c r="BB11826" s="191">
        <v>0</v>
      </c>
    </row>
    <row r="11827" spans="48:54" x14ac:dyDescent="0.2">
      <c r="AV11827" s="191" t="str">
        <f t="shared" si="188"/>
        <v>564_RS_1_1_202324</v>
      </c>
      <c r="AW11827" s="191" t="s">
        <v>92</v>
      </c>
      <c r="AX11827" s="18">
        <v>202324</v>
      </c>
      <c r="AY11827" s="191">
        <v>564</v>
      </c>
      <c r="AZ11827" s="191">
        <v>1</v>
      </c>
      <c r="BA11827" s="191">
        <v>1</v>
      </c>
      <c r="BB11827" s="191">
        <v>0</v>
      </c>
    </row>
    <row r="11828" spans="48:54" x14ac:dyDescent="0.2">
      <c r="AV11828" s="191" t="str">
        <f t="shared" si="188"/>
        <v>566_RG_198_2_202324</v>
      </c>
      <c r="AW11828" s="191" t="s">
        <v>93</v>
      </c>
      <c r="AX11828" s="18">
        <v>202324</v>
      </c>
      <c r="AY11828" s="191">
        <v>566</v>
      </c>
      <c r="AZ11828" s="191">
        <v>198</v>
      </c>
      <c r="BA11828" s="191">
        <v>2</v>
      </c>
      <c r="BB11828" s="191">
        <v>0</v>
      </c>
    </row>
    <row r="11829" spans="48:54" x14ac:dyDescent="0.2">
      <c r="AV11829" s="191" t="str">
        <f t="shared" si="188"/>
        <v>566_RS_1_1_202324</v>
      </c>
      <c r="AW11829" s="191" t="s">
        <v>92</v>
      </c>
      <c r="AX11829" s="18">
        <v>202324</v>
      </c>
      <c r="AY11829" s="191">
        <v>566</v>
      </c>
      <c r="AZ11829" s="191">
        <v>1</v>
      </c>
      <c r="BA11829" s="191">
        <v>1</v>
      </c>
      <c r="BB11829" s="191">
        <v>0</v>
      </c>
    </row>
    <row r="11830" spans="48:54" x14ac:dyDescent="0.2">
      <c r="AV11830" s="191" t="str">
        <f t="shared" si="188"/>
        <v>568_RG_198_2_202324</v>
      </c>
      <c r="AW11830" s="191" t="s">
        <v>93</v>
      </c>
      <c r="AX11830" s="18">
        <v>202324</v>
      </c>
      <c r="AY11830" s="191">
        <v>568</v>
      </c>
      <c r="AZ11830" s="191">
        <v>198</v>
      </c>
      <c r="BA11830" s="191">
        <v>2</v>
      </c>
      <c r="BB11830" s="191">
        <v>0</v>
      </c>
    </row>
    <row r="11831" spans="48:54" x14ac:dyDescent="0.2">
      <c r="AV11831" s="191" t="str">
        <f t="shared" si="188"/>
        <v>568_RS_1_1_202324</v>
      </c>
      <c r="AW11831" s="191" t="s">
        <v>92</v>
      </c>
      <c r="AX11831" s="18">
        <v>202324</v>
      </c>
      <c r="AY11831" s="191">
        <v>568</v>
      </c>
      <c r="AZ11831" s="191">
        <v>1</v>
      </c>
      <c r="BA11831" s="191">
        <v>1</v>
      </c>
      <c r="BB11831" s="191">
        <v>0</v>
      </c>
    </row>
    <row r="11832" spans="48:54" x14ac:dyDescent="0.2">
      <c r="AV11832" s="191" t="str">
        <f t="shared" si="188"/>
        <v>572_RG_198_2_202324</v>
      </c>
      <c r="AW11832" s="191" t="s">
        <v>93</v>
      </c>
      <c r="AX11832" s="18">
        <v>202324</v>
      </c>
      <c r="AY11832" s="191">
        <v>572</v>
      </c>
      <c r="AZ11832" s="191">
        <v>198</v>
      </c>
      <c r="BA11832" s="191">
        <v>2</v>
      </c>
      <c r="BB11832" s="191">
        <v>0</v>
      </c>
    </row>
    <row r="11833" spans="48:54" x14ac:dyDescent="0.2">
      <c r="AV11833" s="191" t="str">
        <f t="shared" si="188"/>
        <v>572_RS_1_1_202324</v>
      </c>
      <c r="AW11833" s="191" t="s">
        <v>92</v>
      </c>
      <c r="AX11833" s="18">
        <v>202324</v>
      </c>
      <c r="AY11833" s="191">
        <v>572</v>
      </c>
      <c r="AZ11833" s="191">
        <v>1</v>
      </c>
      <c r="BA11833" s="191">
        <v>1</v>
      </c>
      <c r="BB11833" s="191">
        <v>0</v>
      </c>
    </row>
    <row r="11834" spans="48:54" x14ac:dyDescent="0.2">
      <c r="AV11834" s="191" t="str">
        <f t="shared" si="188"/>
        <v>574_RG_198_2_202324</v>
      </c>
      <c r="AW11834" s="191" t="s">
        <v>93</v>
      </c>
      <c r="AX11834" s="18">
        <v>202324</v>
      </c>
      <c r="AY11834" s="191">
        <v>574</v>
      </c>
      <c r="AZ11834" s="191">
        <v>198</v>
      </c>
      <c r="BA11834" s="191">
        <v>2</v>
      </c>
      <c r="BB11834" s="191">
        <v>0</v>
      </c>
    </row>
    <row r="11835" spans="48:54" x14ac:dyDescent="0.2">
      <c r="AV11835" s="191" t="str">
        <f t="shared" si="188"/>
        <v>574_RS_1_1_202324</v>
      </c>
      <c r="AW11835" s="191" t="s">
        <v>92</v>
      </c>
      <c r="AX11835" s="18">
        <v>202324</v>
      </c>
      <c r="AY11835" s="191">
        <v>574</v>
      </c>
      <c r="AZ11835" s="191">
        <v>1</v>
      </c>
      <c r="BA11835" s="191">
        <v>1</v>
      </c>
      <c r="BB11835" s="191">
        <v>0</v>
      </c>
    </row>
    <row r="11836" spans="48:54" x14ac:dyDescent="0.2">
      <c r="AV11836" s="191" t="str">
        <f t="shared" si="188"/>
        <v>576_RG_198_2_202324</v>
      </c>
      <c r="AW11836" s="191" t="s">
        <v>93</v>
      </c>
      <c r="AX11836" s="18">
        <v>202324</v>
      </c>
      <c r="AY11836" s="191">
        <v>576</v>
      </c>
      <c r="AZ11836" s="191">
        <v>198</v>
      </c>
      <c r="BA11836" s="191">
        <v>2</v>
      </c>
      <c r="BB11836" s="191">
        <v>0</v>
      </c>
    </row>
    <row r="11837" spans="48:54" x14ac:dyDescent="0.2">
      <c r="AV11837" s="191" t="str">
        <f t="shared" si="188"/>
        <v>576_RS_1_1_202324</v>
      </c>
      <c r="AW11837" s="191" t="s">
        <v>92</v>
      </c>
      <c r="AX11837" s="18">
        <v>202324</v>
      </c>
      <c r="AY11837" s="191">
        <v>576</v>
      </c>
      <c r="AZ11837" s="191">
        <v>1</v>
      </c>
      <c r="BA11837" s="191">
        <v>1</v>
      </c>
      <c r="BB11837" s="191">
        <v>0</v>
      </c>
    </row>
    <row r="11838" spans="48:54" x14ac:dyDescent="0.2">
      <c r="AV11838" s="191" t="str">
        <f t="shared" si="188"/>
        <v>582_RG_198_2_202324</v>
      </c>
      <c r="AW11838" s="191" t="s">
        <v>93</v>
      </c>
      <c r="AX11838" s="18">
        <v>202324</v>
      </c>
      <c r="AY11838" s="191">
        <v>582</v>
      </c>
      <c r="AZ11838" s="191">
        <v>198</v>
      </c>
      <c r="BA11838" s="191">
        <v>2</v>
      </c>
      <c r="BB11838" s="191">
        <v>0</v>
      </c>
    </row>
    <row r="11839" spans="48:54" x14ac:dyDescent="0.2">
      <c r="AV11839" s="191" t="str">
        <f t="shared" si="188"/>
        <v>582_RS_1_1_202324</v>
      </c>
      <c r="AW11839" s="191" t="s">
        <v>92</v>
      </c>
      <c r="AX11839" s="18">
        <v>202324</v>
      </c>
      <c r="AY11839" s="191">
        <v>582</v>
      </c>
      <c r="AZ11839" s="191">
        <v>1</v>
      </c>
      <c r="BA11839" s="191">
        <v>1</v>
      </c>
      <c r="BB11839" s="191">
        <v>0</v>
      </c>
    </row>
    <row r="11840" spans="48:54" x14ac:dyDescent="0.2">
      <c r="AV11840" s="191" t="str">
        <f t="shared" si="188"/>
        <v>584_RG_198_2_202324</v>
      </c>
      <c r="AW11840" s="191" t="s">
        <v>93</v>
      </c>
      <c r="AX11840" s="18">
        <v>202324</v>
      </c>
      <c r="AY11840" s="191">
        <v>584</v>
      </c>
      <c r="AZ11840" s="191">
        <v>198</v>
      </c>
      <c r="BA11840" s="191">
        <v>2</v>
      </c>
      <c r="BB11840" s="191">
        <v>0</v>
      </c>
    </row>
    <row r="11841" spans="48:54" x14ac:dyDescent="0.2">
      <c r="AV11841" s="191" t="str">
        <f t="shared" si="188"/>
        <v>584_RS_1_1_202324</v>
      </c>
      <c r="AW11841" s="191" t="s">
        <v>92</v>
      </c>
      <c r="AX11841" s="18">
        <v>202324</v>
      </c>
      <c r="AY11841" s="191">
        <v>584</v>
      </c>
      <c r="AZ11841" s="191">
        <v>1</v>
      </c>
      <c r="BA11841" s="191">
        <v>1</v>
      </c>
      <c r="BB11841" s="191">
        <v>0</v>
      </c>
    </row>
    <row r="11842" spans="48:54" x14ac:dyDescent="0.2">
      <c r="AV11842" s="191" t="str">
        <f t="shared" si="188"/>
        <v>586_RG_198_2_202324</v>
      </c>
      <c r="AW11842" s="191" t="s">
        <v>93</v>
      </c>
      <c r="AX11842" s="18">
        <v>202324</v>
      </c>
      <c r="AY11842" s="191">
        <v>586</v>
      </c>
      <c r="AZ11842" s="191">
        <v>198</v>
      </c>
      <c r="BA11842" s="191">
        <v>2</v>
      </c>
      <c r="BB11842" s="191">
        <v>0</v>
      </c>
    </row>
    <row r="11843" spans="48:54" x14ac:dyDescent="0.2">
      <c r="AV11843" s="191" t="str">
        <f t="shared" si="188"/>
        <v>586_RS_1_1_202324</v>
      </c>
      <c r="AW11843" s="191" t="s">
        <v>92</v>
      </c>
      <c r="AX11843" s="18">
        <v>202324</v>
      </c>
      <c r="AY11843" s="191">
        <v>586</v>
      </c>
      <c r="AZ11843" s="191">
        <v>1</v>
      </c>
      <c r="BA11843" s="191">
        <v>1</v>
      </c>
      <c r="BB11843" s="191">
        <v>0</v>
      </c>
    </row>
    <row r="11844" spans="48:54" x14ac:dyDescent="0.2">
      <c r="AV11844" s="191" t="str">
        <f t="shared" ref="AV11844:AV11907" si="189">AY11844&amp;"_"&amp;AW11844&amp;"_"&amp;AZ11844&amp;"_"&amp;BA11844&amp;"_"&amp;AX11844</f>
        <v>512_RG_199_1_202324</v>
      </c>
      <c r="AW11844" s="191" t="s">
        <v>93</v>
      </c>
      <c r="AX11844" s="18">
        <v>202324</v>
      </c>
      <c r="AY11844" s="191">
        <v>512</v>
      </c>
      <c r="AZ11844" s="191">
        <v>199</v>
      </c>
      <c r="BA11844" s="191">
        <v>1</v>
      </c>
      <c r="BB11844" s="191">
        <v>-14109</v>
      </c>
    </row>
    <row r="11845" spans="48:54" x14ac:dyDescent="0.2">
      <c r="AV11845" s="191" t="str">
        <f t="shared" si="189"/>
        <v>512_RS_1_2_202324</v>
      </c>
      <c r="AW11845" s="191" t="s">
        <v>92</v>
      </c>
      <c r="AX11845" s="18">
        <v>202324</v>
      </c>
      <c r="AY11845" s="191">
        <v>512</v>
      </c>
      <c r="AZ11845" s="191">
        <v>1</v>
      </c>
      <c r="BA11845" s="191">
        <v>2</v>
      </c>
      <c r="BB11845" s="191">
        <v>-9003</v>
      </c>
    </row>
    <row r="11846" spans="48:54" x14ac:dyDescent="0.2">
      <c r="AV11846" s="191" t="str">
        <f t="shared" si="189"/>
        <v>514_RG_199_1_202324</v>
      </c>
      <c r="AW11846" s="191" t="s">
        <v>93</v>
      </c>
      <c r="AX11846" s="18">
        <v>202324</v>
      </c>
      <c r="AY11846" s="191">
        <v>514</v>
      </c>
      <c r="AZ11846" s="191">
        <v>199</v>
      </c>
      <c r="BA11846" s="191">
        <v>1</v>
      </c>
      <c r="BB11846" s="191">
        <v>-23233.432000000001</v>
      </c>
    </row>
    <row r="11847" spans="48:54" x14ac:dyDescent="0.2">
      <c r="AV11847" s="191" t="str">
        <f t="shared" si="189"/>
        <v>514_RS_1_2_202324</v>
      </c>
      <c r="AW11847" s="191" t="s">
        <v>92</v>
      </c>
      <c r="AX11847" s="18">
        <v>202324</v>
      </c>
      <c r="AY11847" s="191">
        <v>514</v>
      </c>
      <c r="AZ11847" s="191">
        <v>1</v>
      </c>
      <c r="BA11847" s="191">
        <v>2</v>
      </c>
      <c r="BB11847" s="191">
        <v>-12182.205</v>
      </c>
    </row>
    <row r="11848" spans="48:54" x14ac:dyDescent="0.2">
      <c r="AV11848" s="191" t="str">
        <f t="shared" si="189"/>
        <v>516_RG_199_1_202324</v>
      </c>
      <c r="AW11848" s="191" t="s">
        <v>93</v>
      </c>
      <c r="AX11848" s="18">
        <v>202324</v>
      </c>
      <c r="AY11848" s="191">
        <v>516</v>
      </c>
      <c r="AZ11848" s="191">
        <v>199</v>
      </c>
      <c r="BA11848" s="191">
        <v>1</v>
      </c>
      <c r="BB11848" s="191">
        <v>-23797.909</v>
      </c>
    </row>
    <row r="11849" spans="48:54" x14ac:dyDescent="0.2">
      <c r="AV11849" s="191" t="str">
        <f t="shared" si="189"/>
        <v>516_RS_1_2_202324</v>
      </c>
      <c r="AW11849" s="191" t="s">
        <v>92</v>
      </c>
      <c r="AX11849" s="18">
        <v>202324</v>
      </c>
      <c r="AY11849" s="191">
        <v>516</v>
      </c>
      <c r="AZ11849" s="191">
        <v>1</v>
      </c>
      <c r="BA11849" s="191">
        <v>2</v>
      </c>
      <c r="BB11849" s="191">
        <v>-16319.739774387926</v>
      </c>
    </row>
    <row r="11850" spans="48:54" x14ac:dyDescent="0.2">
      <c r="AV11850" s="191" t="str">
        <f t="shared" si="189"/>
        <v>518_RG_199_1_202324</v>
      </c>
      <c r="AW11850" s="191" t="s">
        <v>93</v>
      </c>
      <c r="AX11850" s="18">
        <v>202324</v>
      </c>
      <c r="AY11850" s="191">
        <v>518</v>
      </c>
      <c r="AZ11850" s="191">
        <v>199</v>
      </c>
      <c r="BA11850" s="191">
        <v>1</v>
      </c>
      <c r="BB11850" s="191">
        <v>-19292.459610000002</v>
      </c>
    </row>
    <row r="11851" spans="48:54" x14ac:dyDescent="0.2">
      <c r="AV11851" s="191" t="str">
        <f t="shared" si="189"/>
        <v>518_RS_1_2_202324</v>
      </c>
      <c r="AW11851" s="191" t="s">
        <v>92</v>
      </c>
      <c r="AX11851" s="18">
        <v>202324</v>
      </c>
      <c r="AY11851" s="191">
        <v>518</v>
      </c>
      <c r="AZ11851" s="191">
        <v>1</v>
      </c>
      <c r="BA11851" s="191">
        <v>2</v>
      </c>
      <c r="BB11851" s="191">
        <v>-6667.9426600000006</v>
      </c>
    </row>
    <row r="11852" spans="48:54" x14ac:dyDescent="0.2">
      <c r="AV11852" s="191" t="str">
        <f t="shared" si="189"/>
        <v>520_RG_199_1_202324</v>
      </c>
      <c r="AW11852" s="191" t="s">
        <v>93</v>
      </c>
      <c r="AX11852" s="18">
        <v>202324</v>
      </c>
      <c r="AY11852" s="191">
        <v>520</v>
      </c>
      <c r="AZ11852" s="191">
        <v>199</v>
      </c>
      <c r="BA11852" s="191">
        <v>1</v>
      </c>
      <c r="BB11852" s="191">
        <v>-30318.474000000002</v>
      </c>
    </row>
    <row r="11853" spans="48:54" x14ac:dyDescent="0.2">
      <c r="AV11853" s="191" t="str">
        <f t="shared" si="189"/>
        <v>520_RS_1_2_202324</v>
      </c>
      <c r="AW11853" s="191" t="s">
        <v>92</v>
      </c>
      <c r="AX11853" s="18">
        <v>202324</v>
      </c>
      <c r="AY11853" s="191">
        <v>520</v>
      </c>
      <c r="AZ11853" s="191">
        <v>1</v>
      </c>
      <c r="BA11853" s="191">
        <v>2</v>
      </c>
      <c r="BB11853" s="191">
        <v>-11038.498000000001</v>
      </c>
    </row>
    <row r="11854" spans="48:54" x14ac:dyDescent="0.2">
      <c r="AV11854" s="191" t="str">
        <f t="shared" si="189"/>
        <v>522_RG_199_1_202324</v>
      </c>
      <c r="AW11854" s="191" t="s">
        <v>93</v>
      </c>
      <c r="AX11854" s="18">
        <v>202324</v>
      </c>
      <c r="AY11854" s="191">
        <v>522</v>
      </c>
      <c r="AZ11854" s="191">
        <v>199</v>
      </c>
      <c r="BA11854" s="191">
        <v>1</v>
      </c>
      <c r="BB11854" s="191">
        <v>-19581.425579999999</v>
      </c>
    </row>
    <row r="11855" spans="48:54" x14ac:dyDescent="0.2">
      <c r="AV11855" s="191" t="str">
        <f t="shared" si="189"/>
        <v>522_RS_1_2_202324</v>
      </c>
      <c r="AW11855" s="191" t="s">
        <v>92</v>
      </c>
      <c r="AX11855" s="18">
        <v>202324</v>
      </c>
      <c r="AY11855" s="191">
        <v>522</v>
      </c>
      <c r="AZ11855" s="191">
        <v>1</v>
      </c>
      <c r="BA11855" s="191">
        <v>2</v>
      </c>
      <c r="BB11855" s="191">
        <v>-10520.92268</v>
      </c>
    </row>
    <row r="11856" spans="48:54" x14ac:dyDescent="0.2">
      <c r="AV11856" s="191" t="str">
        <f t="shared" si="189"/>
        <v>524_RG_199_1_202324</v>
      </c>
      <c r="AW11856" s="191" t="s">
        <v>93</v>
      </c>
      <c r="AX11856" s="18">
        <v>202324</v>
      </c>
      <c r="AY11856" s="191">
        <v>524</v>
      </c>
      <c r="AZ11856" s="191">
        <v>199</v>
      </c>
      <c r="BA11856" s="191">
        <v>1</v>
      </c>
      <c r="BB11856" s="191">
        <v>-27322.448960000002</v>
      </c>
    </row>
    <row r="11857" spans="48:54" x14ac:dyDescent="0.2">
      <c r="AV11857" s="191" t="str">
        <f t="shared" si="189"/>
        <v>524_RS_1_2_202324</v>
      </c>
      <c r="AW11857" s="191" t="s">
        <v>92</v>
      </c>
      <c r="AX11857" s="18">
        <v>202324</v>
      </c>
      <c r="AY11857" s="191">
        <v>524</v>
      </c>
      <c r="AZ11857" s="191">
        <v>1</v>
      </c>
      <c r="BA11857" s="191">
        <v>2</v>
      </c>
      <c r="BB11857" s="191">
        <v>-20327.383949999992</v>
      </c>
    </row>
    <row r="11858" spans="48:54" x14ac:dyDescent="0.2">
      <c r="AV11858" s="191" t="str">
        <f t="shared" si="189"/>
        <v>526_RG_199_1_202324</v>
      </c>
      <c r="AW11858" s="191" t="s">
        <v>93</v>
      </c>
      <c r="AX11858" s="18">
        <v>202324</v>
      </c>
      <c r="AY11858" s="191">
        <v>526</v>
      </c>
      <c r="AZ11858" s="191">
        <v>199</v>
      </c>
      <c r="BA11858" s="191">
        <v>1</v>
      </c>
      <c r="BB11858" s="191">
        <v>-17874.331849999999</v>
      </c>
    </row>
    <row r="11859" spans="48:54" x14ac:dyDescent="0.2">
      <c r="AV11859" s="191" t="str">
        <f t="shared" si="189"/>
        <v>526_RS_1_2_202324</v>
      </c>
      <c r="AW11859" s="191" t="s">
        <v>92</v>
      </c>
      <c r="AX11859" s="18">
        <v>202324</v>
      </c>
      <c r="AY11859" s="191">
        <v>526</v>
      </c>
      <c r="AZ11859" s="191">
        <v>1</v>
      </c>
      <c r="BA11859" s="191">
        <v>2</v>
      </c>
      <c r="BB11859" s="191">
        <v>-7408.7231577923976</v>
      </c>
    </row>
    <row r="11860" spans="48:54" x14ac:dyDescent="0.2">
      <c r="AV11860" s="191" t="str">
        <f t="shared" si="189"/>
        <v>528_RG_199_1_202324</v>
      </c>
      <c r="AW11860" s="191" t="s">
        <v>93</v>
      </c>
      <c r="AX11860" s="18">
        <v>202324</v>
      </c>
      <c r="AY11860" s="191">
        <v>528</v>
      </c>
      <c r="AZ11860" s="191">
        <v>199</v>
      </c>
      <c r="BA11860" s="191">
        <v>1</v>
      </c>
      <c r="BB11860" s="191">
        <v>-21302</v>
      </c>
    </row>
    <row r="11861" spans="48:54" x14ac:dyDescent="0.2">
      <c r="AV11861" s="191" t="str">
        <f t="shared" si="189"/>
        <v>528_RS_1_2_202324</v>
      </c>
      <c r="AW11861" s="191" t="s">
        <v>92</v>
      </c>
      <c r="AX11861" s="18">
        <v>202324</v>
      </c>
      <c r="AY11861" s="191">
        <v>528</v>
      </c>
      <c r="AZ11861" s="191">
        <v>1</v>
      </c>
      <c r="BA11861" s="191">
        <v>2</v>
      </c>
      <c r="BB11861" s="191">
        <v>-16204</v>
      </c>
    </row>
    <row r="11862" spans="48:54" x14ac:dyDescent="0.2">
      <c r="AV11862" s="191" t="str">
        <f t="shared" si="189"/>
        <v>530_RG_199_1_202324</v>
      </c>
      <c r="AW11862" s="191" t="s">
        <v>93</v>
      </c>
      <c r="AX11862" s="18">
        <v>202324</v>
      </c>
      <c r="AY11862" s="191">
        <v>530</v>
      </c>
      <c r="AZ11862" s="191">
        <v>199</v>
      </c>
      <c r="BA11862" s="191">
        <v>1</v>
      </c>
      <c r="BB11862" s="191">
        <v>-39139.493999999999</v>
      </c>
    </row>
    <row r="11863" spans="48:54" x14ac:dyDescent="0.2">
      <c r="AV11863" s="191" t="str">
        <f t="shared" si="189"/>
        <v>530_RS_1_2_202324</v>
      </c>
      <c r="AW11863" s="191" t="s">
        <v>92</v>
      </c>
      <c r="AX11863" s="18">
        <v>202324</v>
      </c>
      <c r="AY11863" s="191">
        <v>530</v>
      </c>
      <c r="AZ11863" s="191">
        <v>1</v>
      </c>
      <c r="BA11863" s="191">
        <v>2</v>
      </c>
      <c r="BB11863" s="191">
        <v>-16136.934349999998</v>
      </c>
    </row>
    <row r="11864" spans="48:54" x14ac:dyDescent="0.2">
      <c r="AV11864" s="191" t="str">
        <f t="shared" si="189"/>
        <v>532_RG_199_1_202324</v>
      </c>
      <c r="AW11864" s="191" t="s">
        <v>93</v>
      </c>
      <c r="AX11864" s="18">
        <v>202324</v>
      </c>
      <c r="AY11864" s="191">
        <v>532</v>
      </c>
      <c r="AZ11864" s="191">
        <v>199</v>
      </c>
      <c r="BA11864" s="191">
        <v>1</v>
      </c>
      <c r="BB11864" s="191">
        <v>-45933.757999999994</v>
      </c>
    </row>
    <row r="11865" spans="48:54" x14ac:dyDescent="0.2">
      <c r="AV11865" s="191" t="str">
        <f t="shared" si="189"/>
        <v>532_RS_1_2_202324</v>
      </c>
      <c r="AW11865" s="191" t="s">
        <v>92</v>
      </c>
      <c r="AX11865" s="18">
        <v>202324</v>
      </c>
      <c r="AY11865" s="191">
        <v>532</v>
      </c>
      <c r="AZ11865" s="191">
        <v>1</v>
      </c>
      <c r="BA11865" s="191">
        <v>2</v>
      </c>
      <c r="BB11865" s="191">
        <v>-34484.654999999999</v>
      </c>
    </row>
    <row r="11866" spans="48:54" x14ac:dyDescent="0.2">
      <c r="AV11866" s="191" t="str">
        <f t="shared" si="189"/>
        <v>534_RG_199_1_202324</v>
      </c>
      <c r="AW11866" s="191" t="s">
        <v>93</v>
      </c>
      <c r="AX11866" s="18">
        <v>202324</v>
      </c>
      <c r="AY11866" s="191">
        <v>534</v>
      </c>
      <c r="AZ11866" s="191">
        <v>199</v>
      </c>
      <c r="BA11866" s="191">
        <v>1</v>
      </c>
      <c r="BB11866" s="191">
        <v>-30466.172340000001</v>
      </c>
    </row>
    <row r="11867" spans="48:54" x14ac:dyDescent="0.2">
      <c r="AV11867" s="191" t="str">
        <f t="shared" si="189"/>
        <v>534_RS_1_2_202324</v>
      </c>
      <c r="AW11867" s="191" t="s">
        <v>92</v>
      </c>
      <c r="AX11867" s="18">
        <v>202324</v>
      </c>
      <c r="AY11867" s="191">
        <v>534</v>
      </c>
      <c r="AZ11867" s="191">
        <v>1</v>
      </c>
      <c r="BA11867" s="191">
        <v>2</v>
      </c>
      <c r="BB11867" s="191">
        <v>-12829.030409999999</v>
      </c>
    </row>
    <row r="11868" spans="48:54" x14ac:dyDescent="0.2">
      <c r="AV11868" s="191" t="str">
        <f t="shared" si="189"/>
        <v>536_RG_199_1_202324</v>
      </c>
      <c r="AW11868" s="191" t="s">
        <v>93</v>
      </c>
      <c r="AX11868" s="18">
        <v>202324</v>
      </c>
      <c r="AY11868" s="191">
        <v>536</v>
      </c>
      <c r="AZ11868" s="191">
        <v>199</v>
      </c>
      <c r="BA11868" s="191">
        <v>1</v>
      </c>
      <c r="BB11868" s="191">
        <v>-31330.971999999998</v>
      </c>
    </row>
    <row r="11869" spans="48:54" x14ac:dyDescent="0.2">
      <c r="AV11869" s="191" t="str">
        <f t="shared" si="189"/>
        <v>536_RS_1_2_202324</v>
      </c>
      <c r="AW11869" s="191" t="s">
        <v>92</v>
      </c>
      <c r="AX11869" s="18">
        <v>202324</v>
      </c>
      <c r="AY11869" s="191">
        <v>536</v>
      </c>
      <c r="AZ11869" s="191">
        <v>1</v>
      </c>
      <c r="BA11869" s="191">
        <v>2</v>
      </c>
      <c r="BB11869" s="191">
        <v>-12517.144999999999</v>
      </c>
    </row>
    <row r="11870" spans="48:54" x14ac:dyDescent="0.2">
      <c r="AV11870" s="191" t="str">
        <f t="shared" si="189"/>
        <v>538_RG_199_1_202324</v>
      </c>
      <c r="AW11870" s="191" t="s">
        <v>93</v>
      </c>
      <c r="AX11870" s="18">
        <v>202324</v>
      </c>
      <c r="AY11870" s="191">
        <v>538</v>
      </c>
      <c r="AZ11870" s="191">
        <v>199</v>
      </c>
      <c r="BA11870" s="191">
        <v>1</v>
      </c>
      <c r="BB11870" s="191">
        <v>-30921.065610000001</v>
      </c>
    </row>
    <row r="11871" spans="48:54" x14ac:dyDescent="0.2">
      <c r="AV11871" s="191" t="str">
        <f t="shared" si="189"/>
        <v>538_RS_1_2_202324</v>
      </c>
      <c r="AW11871" s="191" t="s">
        <v>92</v>
      </c>
      <c r="AX11871" s="18">
        <v>202324</v>
      </c>
      <c r="AY11871" s="191">
        <v>538</v>
      </c>
      <c r="AZ11871" s="191">
        <v>1</v>
      </c>
      <c r="BA11871" s="191">
        <v>2</v>
      </c>
      <c r="BB11871" s="191">
        <v>-14329.992868249999</v>
      </c>
    </row>
    <row r="11872" spans="48:54" x14ac:dyDescent="0.2">
      <c r="AV11872" s="191" t="str">
        <f t="shared" si="189"/>
        <v>540_RG_199_1_202324</v>
      </c>
      <c r="AW11872" s="191" t="s">
        <v>93</v>
      </c>
      <c r="AX11872" s="18">
        <v>202324</v>
      </c>
      <c r="AY11872" s="191">
        <v>540</v>
      </c>
      <c r="AZ11872" s="191">
        <v>199</v>
      </c>
      <c r="BA11872" s="191">
        <v>1</v>
      </c>
      <c r="BB11872" s="191">
        <v>-52835.178999999996</v>
      </c>
    </row>
    <row r="11873" spans="48:54" x14ac:dyDescent="0.2">
      <c r="AV11873" s="191" t="str">
        <f t="shared" si="189"/>
        <v>540_RS_1_2_202324</v>
      </c>
      <c r="AW11873" s="191" t="s">
        <v>92</v>
      </c>
      <c r="AX11873" s="18">
        <v>202324</v>
      </c>
      <c r="AY11873" s="191">
        <v>540</v>
      </c>
      <c r="AZ11873" s="191">
        <v>1</v>
      </c>
      <c r="BA11873" s="191">
        <v>2</v>
      </c>
      <c r="BB11873" s="191">
        <v>-32419.460480000002</v>
      </c>
    </row>
    <row r="11874" spans="48:54" x14ac:dyDescent="0.2">
      <c r="AV11874" s="191" t="str">
        <f t="shared" si="189"/>
        <v>542_RG_199_1_202324</v>
      </c>
      <c r="AW11874" s="191" t="s">
        <v>93</v>
      </c>
      <c r="AX11874" s="18">
        <v>202324</v>
      </c>
      <c r="AY11874" s="191">
        <v>542</v>
      </c>
      <c r="AZ11874" s="191">
        <v>199</v>
      </c>
      <c r="BA11874" s="191">
        <v>1</v>
      </c>
      <c r="BB11874" s="191">
        <v>-10651.44</v>
      </c>
    </row>
    <row r="11875" spans="48:54" x14ac:dyDescent="0.2">
      <c r="AV11875" s="191" t="str">
        <f t="shared" si="189"/>
        <v>542_RS_1_2_202324</v>
      </c>
      <c r="AW11875" s="191" t="s">
        <v>92</v>
      </c>
      <c r="AX11875" s="18">
        <v>202324</v>
      </c>
      <c r="AY11875" s="191">
        <v>542</v>
      </c>
      <c r="AZ11875" s="191">
        <v>1</v>
      </c>
      <c r="BA11875" s="191">
        <v>2</v>
      </c>
      <c r="BB11875" s="191">
        <v>-4505.1929999999993</v>
      </c>
    </row>
    <row r="11876" spans="48:54" x14ac:dyDescent="0.2">
      <c r="AV11876" s="191" t="str">
        <f t="shared" si="189"/>
        <v>544_RG_199_1_202324</v>
      </c>
      <c r="AW11876" s="191" t="s">
        <v>93</v>
      </c>
      <c r="AX11876" s="18">
        <v>202324</v>
      </c>
      <c r="AY11876" s="191">
        <v>544</v>
      </c>
      <c r="AZ11876" s="191">
        <v>199</v>
      </c>
      <c r="BA11876" s="191">
        <v>1</v>
      </c>
      <c r="BB11876" s="191">
        <v>-37669.765650000001</v>
      </c>
    </row>
    <row r="11877" spans="48:54" x14ac:dyDescent="0.2">
      <c r="AV11877" s="191" t="str">
        <f t="shared" si="189"/>
        <v>544_RS_1_2_202324</v>
      </c>
      <c r="AW11877" s="191" t="s">
        <v>92</v>
      </c>
      <c r="AX11877" s="18">
        <v>202324</v>
      </c>
      <c r="AY11877" s="191">
        <v>544</v>
      </c>
      <c r="AZ11877" s="191">
        <v>1</v>
      </c>
      <c r="BA11877" s="191">
        <v>2</v>
      </c>
      <c r="BB11877" s="191">
        <v>-25786.570840000004</v>
      </c>
    </row>
    <row r="11878" spans="48:54" x14ac:dyDescent="0.2">
      <c r="AV11878" s="191" t="str">
        <f t="shared" si="189"/>
        <v>545_RG_199_1_202324</v>
      </c>
      <c r="AW11878" s="191" t="s">
        <v>93</v>
      </c>
      <c r="AX11878" s="18">
        <v>202324</v>
      </c>
      <c r="AY11878" s="191">
        <v>545</v>
      </c>
      <c r="AZ11878" s="191">
        <v>199</v>
      </c>
      <c r="BA11878" s="191">
        <v>1</v>
      </c>
      <c r="BB11878" s="191">
        <v>-14965.870050000001</v>
      </c>
    </row>
    <row r="11879" spans="48:54" x14ac:dyDescent="0.2">
      <c r="AV11879" s="191" t="str">
        <f t="shared" si="189"/>
        <v>545_RS_1_2_202324</v>
      </c>
      <c r="AW11879" s="191" t="s">
        <v>92</v>
      </c>
      <c r="AX11879" s="18">
        <v>202324</v>
      </c>
      <c r="AY11879" s="191">
        <v>545</v>
      </c>
      <c r="AZ11879" s="191">
        <v>1</v>
      </c>
      <c r="BA11879" s="191">
        <v>2</v>
      </c>
      <c r="BB11879" s="191">
        <v>-7522.6726700000008</v>
      </c>
    </row>
    <row r="11880" spans="48:54" x14ac:dyDescent="0.2">
      <c r="AV11880" s="191" t="str">
        <f t="shared" si="189"/>
        <v>546_RG_199_1_202324</v>
      </c>
      <c r="AW11880" s="191" t="s">
        <v>93</v>
      </c>
      <c r="AX11880" s="18">
        <v>202324</v>
      </c>
      <c r="AY11880" s="191">
        <v>546</v>
      </c>
      <c r="AZ11880" s="191">
        <v>199</v>
      </c>
      <c r="BA11880" s="191">
        <v>1</v>
      </c>
      <c r="BB11880" s="191">
        <v>-20585.692999999999</v>
      </c>
    </row>
    <row r="11881" spans="48:54" x14ac:dyDescent="0.2">
      <c r="AV11881" s="191" t="str">
        <f t="shared" si="189"/>
        <v>546_RS_1_2_202324</v>
      </c>
      <c r="AW11881" s="191" t="s">
        <v>92</v>
      </c>
      <c r="AX11881" s="18">
        <v>202324</v>
      </c>
      <c r="AY11881" s="191">
        <v>546</v>
      </c>
      <c r="AZ11881" s="191">
        <v>1</v>
      </c>
      <c r="BA11881" s="191">
        <v>2</v>
      </c>
      <c r="BB11881" s="191">
        <v>-15526.289000000002</v>
      </c>
    </row>
    <row r="11882" spans="48:54" x14ac:dyDescent="0.2">
      <c r="AV11882" s="191" t="str">
        <f t="shared" si="189"/>
        <v>548_RG_199_1_202324</v>
      </c>
      <c r="AW11882" s="191" t="s">
        <v>93</v>
      </c>
      <c r="AX11882" s="18">
        <v>202324</v>
      </c>
      <c r="AY11882" s="191">
        <v>548</v>
      </c>
      <c r="AZ11882" s="191">
        <v>199</v>
      </c>
      <c r="BA11882" s="191">
        <v>1</v>
      </c>
      <c r="BB11882" s="191">
        <v>-15601.54795</v>
      </c>
    </row>
    <row r="11883" spans="48:54" x14ac:dyDescent="0.2">
      <c r="AV11883" s="191" t="str">
        <f t="shared" si="189"/>
        <v>548_RS_1_2_202324</v>
      </c>
      <c r="AW11883" s="191" t="s">
        <v>92</v>
      </c>
      <c r="AX11883" s="18">
        <v>202324</v>
      </c>
      <c r="AY11883" s="191">
        <v>548</v>
      </c>
      <c r="AZ11883" s="191">
        <v>1</v>
      </c>
      <c r="BA11883" s="191">
        <v>2</v>
      </c>
      <c r="BB11883" s="191">
        <v>-25523.020339999999</v>
      </c>
    </row>
    <row r="11884" spans="48:54" x14ac:dyDescent="0.2">
      <c r="AV11884" s="191" t="str">
        <f t="shared" si="189"/>
        <v>550_RG_199_1_202324</v>
      </c>
      <c r="AW11884" s="191" t="s">
        <v>93</v>
      </c>
      <c r="AX11884" s="18">
        <v>202324</v>
      </c>
      <c r="AY11884" s="191">
        <v>550</v>
      </c>
      <c r="AZ11884" s="191">
        <v>199</v>
      </c>
      <c r="BA11884" s="191">
        <v>1</v>
      </c>
      <c r="BB11884" s="191">
        <v>-37811.489799999996</v>
      </c>
    </row>
    <row r="11885" spans="48:54" x14ac:dyDescent="0.2">
      <c r="AV11885" s="191" t="str">
        <f t="shared" si="189"/>
        <v>550_RS_1_2_202324</v>
      </c>
      <c r="AW11885" s="191" t="s">
        <v>92</v>
      </c>
      <c r="AX11885" s="18">
        <v>202324</v>
      </c>
      <c r="AY11885" s="191">
        <v>550</v>
      </c>
      <c r="AZ11885" s="191">
        <v>1</v>
      </c>
      <c r="BA11885" s="191">
        <v>2</v>
      </c>
      <c r="BB11885" s="191">
        <v>-17405.868809999993</v>
      </c>
    </row>
    <row r="11886" spans="48:54" x14ac:dyDescent="0.2">
      <c r="AV11886" s="191" t="str">
        <f t="shared" si="189"/>
        <v>552_RG_199_1_202324</v>
      </c>
      <c r="AW11886" s="191" t="s">
        <v>93</v>
      </c>
      <c r="AX11886" s="18">
        <v>202324</v>
      </c>
      <c r="AY11886" s="191">
        <v>552</v>
      </c>
      <c r="AZ11886" s="191">
        <v>199</v>
      </c>
      <c r="BA11886" s="191">
        <v>1</v>
      </c>
      <c r="BB11886" s="191">
        <v>-86505.997000000003</v>
      </c>
    </row>
    <row r="11887" spans="48:54" x14ac:dyDescent="0.2">
      <c r="AV11887" s="191" t="str">
        <f t="shared" si="189"/>
        <v>552_RS_1_2_202324</v>
      </c>
      <c r="AW11887" s="191" t="s">
        <v>92</v>
      </c>
      <c r="AX11887" s="18">
        <v>202324</v>
      </c>
      <c r="AY11887" s="191">
        <v>552</v>
      </c>
      <c r="AZ11887" s="191">
        <v>1</v>
      </c>
      <c r="BA11887" s="191">
        <v>2</v>
      </c>
      <c r="BB11887" s="191">
        <v>-29362.812529999996</v>
      </c>
    </row>
    <row r="11888" spans="48:54" x14ac:dyDescent="0.2">
      <c r="AV11888" s="191" t="str">
        <f t="shared" si="189"/>
        <v>562_RG_199_1_202324</v>
      </c>
      <c r="AW11888" s="191" t="s">
        <v>93</v>
      </c>
      <c r="AX11888" s="18">
        <v>202324</v>
      </c>
      <c r="AY11888" s="191">
        <v>562</v>
      </c>
      <c r="AZ11888" s="191">
        <v>199</v>
      </c>
      <c r="BA11888" s="191">
        <v>1</v>
      </c>
      <c r="BB11888" s="191">
        <v>0</v>
      </c>
    </row>
    <row r="11889" spans="48:54" x14ac:dyDescent="0.2">
      <c r="AV11889" s="191" t="str">
        <f t="shared" si="189"/>
        <v>562_RS_1_2_202324</v>
      </c>
      <c r="AW11889" s="191" t="s">
        <v>92</v>
      </c>
      <c r="AX11889" s="18">
        <v>202324</v>
      </c>
      <c r="AY11889" s="191">
        <v>562</v>
      </c>
      <c r="AZ11889" s="191">
        <v>1</v>
      </c>
      <c r="BA11889" s="191">
        <v>2</v>
      </c>
      <c r="BB11889" s="191">
        <v>0</v>
      </c>
    </row>
    <row r="11890" spans="48:54" x14ac:dyDescent="0.2">
      <c r="AV11890" s="191" t="str">
        <f t="shared" si="189"/>
        <v>564_RG_199_1_202324</v>
      </c>
      <c r="AW11890" s="191" t="s">
        <v>93</v>
      </c>
      <c r="AX11890" s="18">
        <v>202324</v>
      </c>
      <c r="AY11890" s="191">
        <v>564</v>
      </c>
      <c r="AZ11890" s="191">
        <v>199</v>
      </c>
      <c r="BA11890" s="191">
        <v>1</v>
      </c>
      <c r="BB11890" s="191">
        <v>0</v>
      </c>
    </row>
    <row r="11891" spans="48:54" x14ac:dyDescent="0.2">
      <c r="AV11891" s="191" t="str">
        <f t="shared" si="189"/>
        <v>564_RS_1_2_202324</v>
      </c>
      <c r="AW11891" s="191" t="s">
        <v>92</v>
      </c>
      <c r="AX11891" s="18">
        <v>202324</v>
      </c>
      <c r="AY11891" s="191">
        <v>564</v>
      </c>
      <c r="AZ11891" s="191">
        <v>1</v>
      </c>
      <c r="BA11891" s="191">
        <v>2</v>
      </c>
      <c r="BB11891" s="191">
        <v>0</v>
      </c>
    </row>
    <row r="11892" spans="48:54" x14ac:dyDescent="0.2">
      <c r="AV11892" s="191" t="str">
        <f t="shared" si="189"/>
        <v>566_RG_199_1_202324</v>
      </c>
      <c r="AW11892" s="191" t="s">
        <v>93</v>
      </c>
      <c r="AX11892" s="18">
        <v>202324</v>
      </c>
      <c r="AY11892" s="191">
        <v>566</v>
      </c>
      <c r="AZ11892" s="191">
        <v>199</v>
      </c>
      <c r="BA11892" s="191">
        <v>1</v>
      </c>
      <c r="BB11892" s="191">
        <v>0</v>
      </c>
    </row>
    <row r="11893" spans="48:54" x14ac:dyDescent="0.2">
      <c r="AV11893" s="191" t="str">
        <f t="shared" si="189"/>
        <v>566_RS_1_2_202324</v>
      </c>
      <c r="AW11893" s="191" t="s">
        <v>92</v>
      </c>
      <c r="AX11893" s="18">
        <v>202324</v>
      </c>
      <c r="AY11893" s="191">
        <v>566</v>
      </c>
      <c r="AZ11893" s="191">
        <v>1</v>
      </c>
      <c r="BA11893" s="191">
        <v>2</v>
      </c>
      <c r="BB11893" s="191">
        <v>0</v>
      </c>
    </row>
    <row r="11894" spans="48:54" x14ac:dyDescent="0.2">
      <c r="AV11894" s="191" t="str">
        <f t="shared" si="189"/>
        <v>568_RG_199_1_202324</v>
      </c>
      <c r="AW11894" s="191" t="s">
        <v>93</v>
      </c>
      <c r="AX11894" s="18">
        <v>202324</v>
      </c>
      <c r="AY11894" s="191">
        <v>568</v>
      </c>
      <c r="AZ11894" s="191">
        <v>199</v>
      </c>
      <c r="BA11894" s="191">
        <v>1</v>
      </c>
      <c r="BB11894" s="191">
        <v>0</v>
      </c>
    </row>
    <row r="11895" spans="48:54" x14ac:dyDescent="0.2">
      <c r="AV11895" s="191" t="str">
        <f t="shared" si="189"/>
        <v>568_RS_1_2_202324</v>
      </c>
      <c r="AW11895" s="191" t="s">
        <v>92</v>
      </c>
      <c r="AX11895" s="18">
        <v>202324</v>
      </c>
      <c r="AY11895" s="191">
        <v>568</v>
      </c>
      <c r="AZ11895" s="191">
        <v>1</v>
      </c>
      <c r="BA11895" s="191">
        <v>2</v>
      </c>
      <c r="BB11895" s="191">
        <v>0</v>
      </c>
    </row>
    <row r="11896" spans="48:54" x14ac:dyDescent="0.2">
      <c r="AV11896" s="191" t="str">
        <f t="shared" si="189"/>
        <v>572_RG_199_1_202324</v>
      </c>
      <c r="AW11896" s="191" t="s">
        <v>93</v>
      </c>
      <c r="AX11896" s="18">
        <v>202324</v>
      </c>
      <c r="AY11896" s="191">
        <v>572</v>
      </c>
      <c r="AZ11896" s="191">
        <v>199</v>
      </c>
      <c r="BA11896" s="191">
        <v>1</v>
      </c>
      <c r="BB11896" s="191">
        <v>0</v>
      </c>
    </row>
    <row r="11897" spans="48:54" x14ac:dyDescent="0.2">
      <c r="AV11897" s="191" t="str">
        <f t="shared" si="189"/>
        <v>572_RS_1_2_202324</v>
      </c>
      <c r="AW11897" s="191" t="s">
        <v>92</v>
      </c>
      <c r="AX11897" s="18">
        <v>202324</v>
      </c>
      <c r="AY11897" s="191">
        <v>572</v>
      </c>
      <c r="AZ11897" s="191">
        <v>1</v>
      </c>
      <c r="BA11897" s="191">
        <v>2</v>
      </c>
      <c r="BB11897" s="191">
        <v>0</v>
      </c>
    </row>
    <row r="11898" spans="48:54" x14ac:dyDescent="0.2">
      <c r="AV11898" s="191" t="str">
        <f t="shared" si="189"/>
        <v>574_RG_199_1_202324</v>
      </c>
      <c r="AW11898" s="191" t="s">
        <v>93</v>
      </c>
      <c r="AX11898" s="18">
        <v>202324</v>
      </c>
      <c r="AY11898" s="191">
        <v>574</v>
      </c>
      <c r="AZ11898" s="191">
        <v>199</v>
      </c>
      <c r="BA11898" s="191">
        <v>1</v>
      </c>
      <c r="BB11898" s="191">
        <v>0</v>
      </c>
    </row>
    <row r="11899" spans="48:54" x14ac:dyDescent="0.2">
      <c r="AV11899" s="191" t="str">
        <f t="shared" si="189"/>
        <v>574_RS_1_2_202324</v>
      </c>
      <c r="AW11899" s="191" t="s">
        <v>92</v>
      </c>
      <c r="AX11899" s="18">
        <v>202324</v>
      </c>
      <c r="AY11899" s="191">
        <v>574</v>
      </c>
      <c r="AZ11899" s="191">
        <v>1</v>
      </c>
      <c r="BA11899" s="191">
        <v>2</v>
      </c>
      <c r="BB11899" s="191">
        <v>0</v>
      </c>
    </row>
    <row r="11900" spans="48:54" x14ac:dyDescent="0.2">
      <c r="AV11900" s="191" t="str">
        <f t="shared" si="189"/>
        <v>576_RG_199_1_202324</v>
      </c>
      <c r="AW11900" s="191" t="s">
        <v>93</v>
      </c>
      <c r="AX11900" s="18">
        <v>202324</v>
      </c>
      <c r="AY11900" s="191">
        <v>576</v>
      </c>
      <c r="AZ11900" s="191">
        <v>199</v>
      </c>
      <c r="BA11900" s="191">
        <v>1</v>
      </c>
      <c r="BB11900" s="191">
        <v>0</v>
      </c>
    </row>
    <row r="11901" spans="48:54" x14ac:dyDescent="0.2">
      <c r="AV11901" s="191" t="str">
        <f t="shared" si="189"/>
        <v>576_RS_1_2_202324</v>
      </c>
      <c r="AW11901" s="191" t="s">
        <v>92</v>
      </c>
      <c r="AX11901" s="18">
        <v>202324</v>
      </c>
      <c r="AY11901" s="191">
        <v>576</v>
      </c>
      <c r="AZ11901" s="191">
        <v>1</v>
      </c>
      <c r="BA11901" s="191">
        <v>2</v>
      </c>
      <c r="BB11901" s="191">
        <v>0</v>
      </c>
    </row>
    <row r="11902" spans="48:54" x14ac:dyDescent="0.2">
      <c r="AV11902" s="191" t="str">
        <f t="shared" si="189"/>
        <v>582_RG_199_1_202324</v>
      </c>
      <c r="AW11902" s="191" t="s">
        <v>93</v>
      </c>
      <c r="AX11902" s="18">
        <v>202324</v>
      </c>
      <c r="AY11902" s="191">
        <v>582</v>
      </c>
      <c r="AZ11902" s="191">
        <v>199</v>
      </c>
      <c r="BA11902" s="191">
        <v>1</v>
      </c>
      <c r="BB11902" s="191">
        <v>0</v>
      </c>
    </row>
    <row r="11903" spans="48:54" x14ac:dyDescent="0.2">
      <c r="AV11903" s="191" t="str">
        <f t="shared" si="189"/>
        <v>582_RS_1_2_202324</v>
      </c>
      <c r="AW11903" s="191" t="s">
        <v>92</v>
      </c>
      <c r="AX11903" s="18">
        <v>202324</v>
      </c>
      <c r="AY11903" s="191">
        <v>582</v>
      </c>
      <c r="AZ11903" s="191">
        <v>1</v>
      </c>
      <c r="BA11903" s="191">
        <v>2</v>
      </c>
      <c r="BB11903" s="191">
        <v>0</v>
      </c>
    </row>
    <row r="11904" spans="48:54" x14ac:dyDescent="0.2">
      <c r="AV11904" s="191" t="str">
        <f t="shared" si="189"/>
        <v>584_RG_199_1_202324</v>
      </c>
      <c r="AW11904" s="191" t="s">
        <v>93</v>
      </c>
      <c r="AX11904" s="18">
        <v>202324</v>
      </c>
      <c r="AY11904" s="191">
        <v>584</v>
      </c>
      <c r="AZ11904" s="191">
        <v>199</v>
      </c>
      <c r="BA11904" s="191">
        <v>1</v>
      </c>
      <c r="BB11904" s="191">
        <v>0</v>
      </c>
    </row>
    <row r="11905" spans="48:54" x14ac:dyDescent="0.2">
      <c r="AV11905" s="191" t="str">
        <f t="shared" si="189"/>
        <v>584_RS_1_2_202324</v>
      </c>
      <c r="AW11905" s="191" t="s">
        <v>92</v>
      </c>
      <c r="AX11905" s="18">
        <v>202324</v>
      </c>
      <c r="AY11905" s="191">
        <v>584</v>
      </c>
      <c r="AZ11905" s="191">
        <v>1</v>
      </c>
      <c r="BA11905" s="191">
        <v>2</v>
      </c>
      <c r="BB11905" s="191">
        <v>0</v>
      </c>
    </row>
    <row r="11906" spans="48:54" x14ac:dyDescent="0.2">
      <c r="AV11906" s="191" t="str">
        <f t="shared" si="189"/>
        <v>586_RG_199_1_202324</v>
      </c>
      <c r="AW11906" s="191" t="s">
        <v>93</v>
      </c>
      <c r="AX11906" s="18">
        <v>202324</v>
      </c>
      <c r="AY11906" s="191">
        <v>586</v>
      </c>
      <c r="AZ11906" s="191">
        <v>199</v>
      </c>
      <c r="BA11906" s="191">
        <v>1</v>
      </c>
      <c r="BB11906" s="191">
        <v>0</v>
      </c>
    </row>
    <row r="11907" spans="48:54" x14ac:dyDescent="0.2">
      <c r="AV11907" s="191" t="str">
        <f t="shared" si="189"/>
        <v>586_RS_1_2_202324</v>
      </c>
      <c r="AW11907" s="191" t="s">
        <v>92</v>
      </c>
      <c r="AX11907" s="18">
        <v>202324</v>
      </c>
      <c r="AY11907" s="191">
        <v>586</v>
      </c>
      <c r="AZ11907" s="191">
        <v>1</v>
      </c>
      <c r="BA11907" s="191">
        <v>2</v>
      </c>
      <c r="BB11907" s="191">
        <v>0</v>
      </c>
    </row>
    <row r="11908" spans="48:54" x14ac:dyDescent="0.2">
      <c r="AV11908" s="191" t="str">
        <f t="shared" ref="AV11908:AV11971" si="190">AY11908&amp;"_"&amp;AW11908&amp;"_"&amp;AZ11908&amp;"_"&amp;BA11908&amp;"_"&amp;AX11908</f>
        <v>512_RG_199_2_202324</v>
      </c>
      <c r="AW11908" s="191" t="s">
        <v>93</v>
      </c>
      <c r="AX11908" s="18">
        <v>202324</v>
      </c>
      <c r="AY11908" s="191">
        <v>512</v>
      </c>
      <c r="AZ11908" s="191">
        <v>199</v>
      </c>
      <c r="BA11908" s="191">
        <v>2</v>
      </c>
      <c r="BB11908" s="191">
        <v>0</v>
      </c>
    </row>
    <row r="11909" spans="48:54" x14ac:dyDescent="0.2">
      <c r="AV11909" s="191" t="str">
        <f t="shared" si="190"/>
        <v>512_RS_1_4_202324</v>
      </c>
      <c r="AW11909" s="191" t="s">
        <v>92</v>
      </c>
      <c r="AX11909" s="18">
        <v>202324</v>
      </c>
      <c r="AY11909" s="191">
        <v>512</v>
      </c>
      <c r="AZ11909" s="191">
        <v>1</v>
      </c>
      <c r="BA11909" s="191">
        <v>4</v>
      </c>
      <c r="BB11909" s="191">
        <v>78366</v>
      </c>
    </row>
    <row r="11910" spans="48:54" x14ac:dyDescent="0.2">
      <c r="AV11910" s="191" t="str">
        <f t="shared" si="190"/>
        <v>514_RG_199_2_202324</v>
      </c>
      <c r="AW11910" s="191" t="s">
        <v>93</v>
      </c>
      <c r="AX11910" s="18">
        <v>202324</v>
      </c>
      <c r="AY11910" s="191">
        <v>514</v>
      </c>
      <c r="AZ11910" s="191">
        <v>199</v>
      </c>
      <c r="BA11910" s="191">
        <v>2</v>
      </c>
      <c r="BB11910" s="191">
        <v>0</v>
      </c>
    </row>
    <row r="11911" spans="48:54" x14ac:dyDescent="0.2">
      <c r="AV11911" s="191" t="str">
        <f t="shared" si="190"/>
        <v>514_RS_1_4_202324</v>
      </c>
      <c r="AW11911" s="191" t="s">
        <v>92</v>
      </c>
      <c r="AX11911" s="18">
        <v>202324</v>
      </c>
      <c r="AY11911" s="191">
        <v>514</v>
      </c>
      <c r="AZ11911" s="191">
        <v>1</v>
      </c>
      <c r="BA11911" s="191">
        <v>4</v>
      </c>
      <c r="BB11911" s="191">
        <v>131187.88934646719</v>
      </c>
    </row>
    <row r="11912" spans="48:54" x14ac:dyDescent="0.2">
      <c r="AV11912" s="191" t="str">
        <f t="shared" si="190"/>
        <v>516_RG_199_2_202324</v>
      </c>
      <c r="AW11912" s="191" t="s">
        <v>93</v>
      </c>
      <c r="AX11912" s="18">
        <v>202324</v>
      </c>
      <c r="AY11912" s="191">
        <v>516</v>
      </c>
      <c r="AZ11912" s="191">
        <v>199</v>
      </c>
      <c r="BA11912" s="191">
        <v>2</v>
      </c>
      <c r="BB11912" s="191">
        <v>0</v>
      </c>
    </row>
    <row r="11913" spans="48:54" x14ac:dyDescent="0.2">
      <c r="AV11913" s="191" t="str">
        <f t="shared" si="190"/>
        <v>516_RS_1_4_202324</v>
      </c>
      <c r="AW11913" s="191" t="s">
        <v>92</v>
      </c>
      <c r="AX11913" s="18">
        <v>202324</v>
      </c>
      <c r="AY11913" s="191">
        <v>516</v>
      </c>
      <c r="AZ11913" s="191">
        <v>1</v>
      </c>
      <c r="BA11913" s="191">
        <v>4</v>
      </c>
      <c r="BB11913" s="191">
        <v>117979.04876949164</v>
      </c>
    </row>
    <row r="11914" spans="48:54" x14ac:dyDescent="0.2">
      <c r="AV11914" s="191" t="str">
        <f t="shared" si="190"/>
        <v>518_RG_199_2_202324</v>
      </c>
      <c r="AW11914" s="191" t="s">
        <v>93</v>
      </c>
      <c r="AX11914" s="18">
        <v>202324</v>
      </c>
      <c r="AY11914" s="191">
        <v>518</v>
      </c>
      <c r="AZ11914" s="191">
        <v>199</v>
      </c>
      <c r="BA11914" s="191">
        <v>2</v>
      </c>
      <c r="BB11914" s="191">
        <v>0</v>
      </c>
    </row>
    <row r="11915" spans="48:54" x14ac:dyDescent="0.2">
      <c r="AV11915" s="191" t="str">
        <f t="shared" si="190"/>
        <v>518_RS_1_4_202324</v>
      </c>
      <c r="AW11915" s="191" t="s">
        <v>92</v>
      </c>
      <c r="AX11915" s="18">
        <v>202324</v>
      </c>
      <c r="AY11915" s="191">
        <v>518</v>
      </c>
      <c r="AZ11915" s="191">
        <v>1</v>
      </c>
      <c r="BA11915" s="191">
        <v>4</v>
      </c>
      <c r="BB11915" s="191">
        <v>119178.45522999999</v>
      </c>
    </row>
    <row r="11916" spans="48:54" x14ac:dyDescent="0.2">
      <c r="AV11916" s="191" t="str">
        <f t="shared" si="190"/>
        <v>520_RG_199_2_202324</v>
      </c>
      <c r="AW11916" s="191" t="s">
        <v>93</v>
      </c>
      <c r="AX11916" s="18">
        <v>202324</v>
      </c>
      <c r="AY11916" s="191">
        <v>520</v>
      </c>
      <c r="AZ11916" s="191">
        <v>199</v>
      </c>
      <c r="BA11916" s="191">
        <v>2</v>
      </c>
      <c r="BB11916" s="191">
        <v>0</v>
      </c>
    </row>
    <row r="11917" spans="48:54" x14ac:dyDescent="0.2">
      <c r="AV11917" s="191" t="str">
        <f t="shared" si="190"/>
        <v>520_RS_1_4_202324</v>
      </c>
      <c r="AW11917" s="191" t="s">
        <v>92</v>
      </c>
      <c r="AX11917" s="18">
        <v>202324</v>
      </c>
      <c r="AY11917" s="191">
        <v>520</v>
      </c>
      <c r="AZ11917" s="191">
        <v>1</v>
      </c>
      <c r="BA11917" s="191">
        <v>4</v>
      </c>
      <c r="BB11917" s="191">
        <v>168593.02399999998</v>
      </c>
    </row>
    <row r="11918" spans="48:54" x14ac:dyDescent="0.2">
      <c r="AV11918" s="191" t="str">
        <f t="shared" si="190"/>
        <v>522_RG_199_2_202324</v>
      </c>
      <c r="AW11918" s="191" t="s">
        <v>93</v>
      </c>
      <c r="AX11918" s="18">
        <v>202324</v>
      </c>
      <c r="AY11918" s="191">
        <v>522</v>
      </c>
      <c r="AZ11918" s="191">
        <v>199</v>
      </c>
      <c r="BA11918" s="191">
        <v>2</v>
      </c>
      <c r="BB11918" s="191">
        <v>0</v>
      </c>
    </row>
    <row r="11919" spans="48:54" x14ac:dyDescent="0.2">
      <c r="AV11919" s="191" t="str">
        <f t="shared" si="190"/>
        <v>522_RS_1_4_202324</v>
      </c>
      <c r="AW11919" s="191" t="s">
        <v>92</v>
      </c>
      <c r="AX11919" s="18">
        <v>202324</v>
      </c>
      <c r="AY11919" s="191">
        <v>522</v>
      </c>
      <c r="AZ11919" s="191">
        <v>1</v>
      </c>
      <c r="BA11919" s="191">
        <v>4</v>
      </c>
      <c r="BB11919" s="191">
        <v>140062.0674380399</v>
      </c>
    </row>
    <row r="11920" spans="48:54" x14ac:dyDescent="0.2">
      <c r="AV11920" s="191" t="str">
        <f t="shared" si="190"/>
        <v>524_RG_199_2_202324</v>
      </c>
      <c r="AW11920" s="191" t="s">
        <v>93</v>
      </c>
      <c r="AX11920" s="18">
        <v>202324</v>
      </c>
      <c r="AY11920" s="191">
        <v>524</v>
      </c>
      <c r="AZ11920" s="191">
        <v>199</v>
      </c>
      <c r="BA11920" s="191">
        <v>2</v>
      </c>
      <c r="BB11920" s="191">
        <v>0</v>
      </c>
    </row>
    <row r="11921" spans="48:54" x14ac:dyDescent="0.2">
      <c r="AV11921" s="191" t="str">
        <f t="shared" si="190"/>
        <v>524_RS_1_4_202324</v>
      </c>
      <c r="AW11921" s="191" t="s">
        <v>92</v>
      </c>
      <c r="AX11921" s="18">
        <v>202324</v>
      </c>
      <c r="AY11921" s="191">
        <v>524</v>
      </c>
      <c r="AZ11921" s="191">
        <v>1</v>
      </c>
      <c r="BA11921" s="191">
        <v>4</v>
      </c>
      <c r="BB11921" s="191">
        <v>143717.84996999998</v>
      </c>
    </row>
    <row r="11922" spans="48:54" x14ac:dyDescent="0.2">
      <c r="AV11922" s="191" t="str">
        <f t="shared" si="190"/>
        <v>526_RG_199_2_202324</v>
      </c>
      <c r="AW11922" s="191" t="s">
        <v>93</v>
      </c>
      <c r="AX11922" s="18">
        <v>202324</v>
      </c>
      <c r="AY11922" s="191">
        <v>526</v>
      </c>
      <c r="AZ11922" s="191">
        <v>199</v>
      </c>
      <c r="BA11922" s="191">
        <v>2</v>
      </c>
      <c r="BB11922" s="191">
        <v>0</v>
      </c>
    </row>
    <row r="11923" spans="48:54" x14ac:dyDescent="0.2">
      <c r="AV11923" s="191" t="str">
        <f t="shared" si="190"/>
        <v>526_RS_1_4_202324</v>
      </c>
      <c r="AW11923" s="191" t="s">
        <v>92</v>
      </c>
      <c r="AX11923" s="18">
        <v>202324</v>
      </c>
      <c r="AY11923" s="191">
        <v>526</v>
      </c>
      <c r="AZ11923" s="191">
        <v>1</v>
      </c>
      <c r="BA11923" s="191">
        <v>4</v>
      </c>
      <c r="BB11923" s="191">
        <v>78948.849980171392</v>
      </c>
    </row>
    <row r="11924" spans="48:54" x14ac:dyDescent="0.2">
      <c r="AV11924" s="191" t="str">
        <f t="shared" si="190"/>
        <v>528_RG_199_2_202324</v>
      </c>
      <c r="AW11924" s="191" t="s">
        <v>93</v>
      </c>
      <c r="AX11924" s="18">
        <v>202324</v>
      </c>
      <c r="AY11924" s="191">
        <v>528</v>
      </c>
      <c r="AZ11924" s="191">
        <v>199</v>
      </c>
      <c r="BA11924" s="191">
        <v>2</v>
      </c>
      <c r="BB11924" s="191">
        <v>0</v>
      </c>
    </row>
    <row r="11925" spans="48:54" x14ac:dyDescent="0.2">
      <c r="AV11925" s="191" t="str">
        <f t="shared" si="190"/>
        <v>528_RS_1_4_202324</v>
      </c>
      <c r="AW11925" s="191" t="s">
        <v>92</v>
      </c>
      <c r="AX11925" s="18">
        <v>202324</v>
      </c>
      <c r="AY11925" s="191">
        <v>528</v>
      </c>
      <c r="AZ11925" s="191">
        <v>1</v>
      </c>
      <c r="BA11925" s="191">
        <v>4</v>
      </c>
      <c r="BB11925" s="191">
        <v>124336</v>
      </c>
    </row>
    <row r="11926" spans="48:54" x14ac:dyDescent="0.2">
      <c r="AV11926" s="191" t="str">
        <f t="shared" si="190"/>
        <v>530_RG_199_2_202324</v>
      </c>
      <c r="AW11926" s="191" t="s">
        <v>93</v>
      </c>
      <c r="AX11926" s="18">
        <v>202324</v>
      </c>
      <c r="AY11926" s="191">
        <v>530</v>
      </c>
      <c r="AZ11926" s="191">
        <v>199</v>
      </c>
      <c r="BA11926" s="191">
        <v>2</v>
      </c>
      <c r="BB11926" s="191">
        <v>0</v>
      </c>
    </row>
    <row r="11927" spans="48:54" x14ac:dyDescent="0.2">
      <c r="AV11927" s="191" t="str">
        <f t="shared" si="190"/>
        <v>530_RS_1_4_202324</v>
      </c>
      <c r="AW11927" s="191" t="s">
        <v>92</v>
      </c>
      <c r="AX11927" s="18">
        <v>202324</v>
      </c>
      <c r="AY11927" s="191">
        <v>530</v>
      </c>
      <c r="AZ11927" s="191">
        <v>1</v>
      </c>
      <c r="BA11927" s="191">
        <v>4</v>
      </c>
      <c r="BB11927" s="191">
        <v>207083.27106999999</v>
      </c>
    </row>
    <row r="11928" spans="48:54" x14ac:dyDescent="0.2">
      <c r="AV11928" s="191" t="str">
        <f t="shared" si="190"/>
        <v>532_RG_199_2_202324</v>
      </c>
      <c r="AW11928" s="191" t="s">
        <v>93</v>
      </c>
      <c r="AX11928" s="18">
        <v>202324</v>
      </c>
      <c r="AY11928" s="191">
        <v>532</v>
      </c>
      <c r="AZ11928" s="191">
        <v>199</v>
      </c>
      <c r="BA11928" s="191">
        <v>2</v>
      </c>
      <c r="BB11928" s="191">
        <v>0</v>
      </c>
    </row>
    <row r="11929" spans="48:54" x14ac:dyDescent="0.2">
      <c r="AV11929" s="191" t="str">
        <f t="shared" si="190"/>
        <v>532_RS_1_4_202324</v>
      </c>
      <c r="AW11929" s="191" t="s">
        <v>92</v>
      </c>
      <c r="AX11929" s="18">
        <v>202324</v>
      </c>
      <c r="AY11929" s="191">
        <v>532</v>
      </c>
      <c r="AZ11929" s="191">
        <v>1</v>
      </c>
      <c r="BA11929" s="191">
        <v>4</v>
      </c>
      <c r="BB11929" s="191">
        <v>261330.48095000003</v>
      </c>
    </row>
    <row r="11930" spans="48:54" x14ac:dyDescent="0.2">
      <c r="AV11930" s="191" t="str">
        <f t="shared" si="190"/>
        <v>534_RG_199_2_202324</v>
      </c>
      <c r="AW11930" s="191" t="s">
        <v>93</v>
      </c>
      <c r="AX11930" s="18">
        <v>202324</v>
      </c>
      <c r="AY11930" s="191">
        <v>534</v>
      </c>
      <c r="AZ11930" s="191">
        <v>199</v>
      </c>
      <c r="BA11930" s="191">
        <v>2</v>
      </c>
      <c r="BB11930" s="191">
        <v>0</v>
      </c>
    </row>
    <row r="11931" spans="48:54" x14ac:dyDescent="0.2">
      <c r="AV11931" s="191" t="str">
        <f t="shared" si="190"/>
        <v>534_RS_1_4_202324</v>
      </c>
      <c r="AW11931" s="191" t="s">
        <v>92</v>
      </c>
      <c r="AX11931" s="18">
        <v>202324</v>
      </c>
      <c r="AY11931" s="191">
        <v>534</v>
      </c>
      <c r="AZ11931" s="191">
        <v>1</v>
      </c>
      <c r="BA11931" s="191">
        <v>4</v>
      </c>
      <c r="BB11931" s="191">
        <v>156099.35501</v>
      </c>
    </row>
    <row r="11932" spans="48:54" x14ac:dyDescent="0.2">
      <c r="AV11932" s="191" t="str">
        <f t="shared" si="190"/>
        <v>536_RG_199_2_202324</v>
      </c>
      <c r="AW11932" s="191" t="s">
        <v>93</v>
      </c>
      <c r="AX11932" s="18">
        <v>202324</v>
      </c>
      <c r="AY11932" s="191">
        <v>536</v>
      </c>
      <c r="AZ11932" s="191">
        <v>199</v>
      </c>
      <c r="BA11932" s="191">
        <v>2</v>
      </c>
      <c r="BB11932" s="191">
        <v>0</v>
      </c>
    </row>
    <row r="11933" spans="48:54" x14ac:dyDescent="0.2">
      <c r="AV11933" s="191" t="str">
        <f t="shared" si="190"/>
        <v>536_RS_1_4_202324</v>
      </c>
      <c r="AW11933" s="191" t="s">
        <v>92</v>
      </c>
      <c r="AX11933" s="18">
        <v>202324</v>
      </c>
      <c r="AY11933" s="191">
        <v>536</v>
      </c>
      <c r="AZ11933" s="191">
        <v>1</v>
      </c>
      <c r="BA11933" s="191">
        <v>4</v>
      </c>
      <c r="BB11933" s="191">
        <v>180327.89399999997</v>
      </c>
    </row>
    <row r="11934" spans="48:54" x14ac:dyDescent="0.2">
      <c r="AV11934" s="191" t="str">
        <f t="shared" si="190"/>
        <v>538_RG_199_2_202324</v>
      </c>
      <c r="AW11934" s="191" t="s">
        <v>93</v>
      </c>
      <c r="AX11934" s="18">
        <v>202324</v>
      </c>
      <c r="AY11934" s="191">
        <v>538</v>
      </c>
      <c r="AZ11934" s="191">
        <v>199</v>
      </c>
      <c r="BA11934" s="191">
        <v>2</v>
      </c>
      <c r="BB11934" s="191">
        <v>0</v>
      </c>
    </row>
    <row r="11935" spans="48:54" x14ac:dyDescent="0.2">
      <c r="AV11935" s="191" t="str">
        <f t="shared" si="190"/>
        <v>538_RS_1_4_202324</v>
      </c>
      <c r="AW11935" s="191" t="s">
        <v>92</v>
      </c>
      <c r="AX11935" s="18">
        <v>202324</v>
      </c>
      <c r="AY11935" s="191">
        <v>538</v>
      </c>
      <c r="AZ11935" s="191">
        <v>1</v>
      </c>
      <c r="BA11935" s="191">
        <v>4</v>
      </c>
      <c r="BB11935" s="191">
        <v>167447.98445141746</v>
      </c>
    </row>
    <row r="11936" spans="48:54" x14ac:dyDescent="0.2">
      <c r="AV11936" s="191" t="str">
        <f t="shared" si="190"/>
        <v>540_RG_199_2_202324</v>
      </c>
      <c r="AW11936" s="191" t="s">
        <v>93</v>
      </c>
      <c r="AX11936" s="18">
        <v>202324</v>
      </c>
      <c r="AY11936" s="191">
        <v>540</v>
      </c>
      <c r="AZ11936" s="191">
        <v>199</v>
      </c>
      <c r="BA11936" s="191">
        <v>2</v>
      </c>
      <c r="BB11936" s="191">
        <v>0</v>
      </c>
    </row>
    <row r="11937" spans="48:54" x14ac:dyDescent="0.2">
      <c r="AV11937" s="191" t="str">
        <f t="shared" si="190"/>
        <v>540_RS_1_4_202324</v>
      </c>
      <c r="AW11937" s="191" t="s">
        <v>92</v>
      </c>
      <c r="AX11937" s="18">
        <v>202324</v>
      </c>
      <c r="AY11937" s="191">
        <v>540</v>
      </c>
      <c r="AZ11937" s="191">
        <v>1</v>
      </c>
      <c r="BA11937" s="191">
        <v>4</v>
      </c>
      <c r="BB11937" s="191">
        <v>278490.83496999997</v>
      </c>
    </row>
    <row r="11938" spans="48:54" x14ac:dyDescent="0.2">
      <c r="AV11938" s="191" t="str">
        <f t="shared" si="190"/>
        <v>542_RG_199_2_202324</v>
      </c>
      <c r="AW11938" s="191" t="s">
        <v>93</v>
      </c>
      <c r="AX11938" s="18">
        <v>202324</v>
      </c>
      <c r="AY11938" s="191">
        <v>542</v>
      </c>
      <c r="AZ11938" s="191">
        <v>199</v>
      </c>
      <c r="BA11938" s="191">
        <v>2</v>
      </c>
      <c r="BB11938" s="191">
        <v>0</v>
      </c>
    </row>
    <row r="11939" spans="48:54" x14ac:dyDescent="0.2">
      <c r="AV11939" s="191" t="str">
        <f t="shared" si="190"/>
        <v>542_RS_1_4_202324</v>
      </c>
      <c r="AW11939" s="191" t="s">
        <v>92</v>
      </c>
      <c r="AX11939" s="18">
        <v>202324</v>
      </c>
      <c r="AY11939" s="191">
        <v>542</v>
      </c>
      <c r="AZ11939" s="191">
        <v>1</v>
      </c>
      <c r="BA11939" s="191">
        <v>4</v>
      </c>
      <c r="BB11939" s="191">
        <v>72713.995999999999</v>
      </c>
    </row>
    <row r="11940" spans="48:54" x14ac:dyDescent="0.2">
      <c r="AV11940" s="191" t="str">
        <f t="shared" si="190"/>
        <v>544_RG_199_2_202324</v>
      </c>
      <c r="AW11940" s="191" t="s">
        <v>93</v>
      </c>
      <c r="AX11940" s="18">
        <v>202324</v>
      </c>
      <c r="AY11940" s="191">
        <v>544</v>
      </c>
      <c r="AZ11940" s="191">
        <v>199</v>
      </c>
      <c r="BA11940" s="191">
        <v>2</v>
      </c>
      <c r="BB11940" s="191">
        <v>-1489.7919999999999</v>
      </c>
    </row>
    <row r="11941" spans="48:54" x14ac:dyDescent="0.2">
      <c r="AV11941" s="191" t="str">
        <f t="shared" si="190"/>
        <v>544_RS_1_4_202324</v>
      </c>
      <c r="AW11941" s="191" t="s">
        <v>92</v>
      </c>
      <c r="AX11941" s="18">
        <v>202324</v>
      </c>
      <c r="AY11941" s="191">
        <v>544</v>
      </c>
      <c r="AZ11941" s="191">
        <v>1</v>
      </c>
      <c r="BA11941" s="191">
        <v>4</v>
      </c>
      <c r="BB11941" s="191">
        <v>216775.37695200002</v>
      </c>
    </row>
    <row r="11942" spans="48:54" x14ac:dyDescent="0.2">
      <c r="AV11942" s="191" t="str">
        <f t="shared" si="190"/>
        <v>545_RG_199_2_202324</v>
      </c>
      <c r="AW11942" s="191" t="s">
        <v>93</v>
      </c>
      <c r="AX11942" s="18">
        <v>202324</v>
      </c>
      <c r="AY11942" s="191">
        <v>545</v>
      </c>
      <c r="AZ11942" s="191">
        <v>199</v>
      </c>
      <c r="BA11942" s="191">
        <v>2</v>
      </c>
      <c r="BB11942" s="191">
        <v>0</v>
      </c>
    </row>
    <row r="11943" spans="48:54" x14ac:dyDescent="0.2">
      <c r="AV11943" s="191" t="str">
        <f t="shared" si="190"/>
        <v>545_RS_1_4_202324</v>
      </c>
      <c r="AW11943" s="191" t="s">
        <v>92</v>
      </c>
      <c r="AX11943" s="18">
        <v>202324</v>
      </c>
      <c r="AY11943" s="191">
        <v>545</v>
      </c>
      <c r="AZ11943" s="191">
        <v>1</v>
      </c>
      <c r="BA11943" s="191">
        <v>4</v>
      </c>
      <c r="BB11943" s="191">
        <v>72287.490609999993</v>
      </c>
    </row>
    <row r="11944" spans="48:54" x14ac:dyDescent="0.2">
      <c r="AV11944" s="191" t="str">
        <f t="shared" si="190"/>
        <v>546_RG_199_2_202324</v>
      </c>
      <c r="AW11944" s="191" t="s">
        <v>93</v>
      </c>
      <c r="AX11944" s="18">
        <v>202324</v>
      </c>
      <c r="AY11944" s="191">
        <v>546</v>
      </c>
      <c r="AZ11944" s="191">
        <v>199</v>
      </c>
      <c r="BA11944" s="191">
        <v>2</v>
      </c>
      <c r="BB11944" s="191">
        <v>0</v>
      </c>
    </row>
    <row r="11945" spans="48:54" x14ac:dyDescent="0.2">
      <c r="AV11945" s="191" t="str">
        <f t="shared" si="190"/>
        <v>546_RS_1_4_202324</v>
      </c>
      <c r="AW11945" s="191" t="s">
        <v>92</v>
      </c>
      <c r="AX11945" s="18">
        <v>202324</v>
      </c>
      <c r="AY11945" s="191">
        <v>546</v>
      </c>
      <c r="AZ11945" s="191">
        <v>1</v>
      </c>
      <c r="BA11945" s="191">
        <v>4</v>
      </c>
      <c r="BB11945" s="191">
        <v>105007.51600000002</v>
      </c>
    </row>
    <row r="11946" spans="48:54" x14ac:dyDescent="0.2">
      <c r="AV11946" s="191" t="str">
        <f t="shared" si="190"/>
        <v>548_RG_199_2_202324</v>
      </c>
      <c r="AW11946" s="191" t="s">
        <v>93</v>
      </c>
      <c r="AX11946" s="18">
        <v>202324</v>
      </c>
      <c r="AY11946" s="191">
        <v>548</v>
      </c>
      <c r="AZ11946" s="191">
        <v>199</v>
      </c>
      <c r="BA11946" s="191">
        <v>2</v>
      </c>
      <c r="BB11946" s="191">
        <v>0</v>
      </c>
    </row>
    <row r="11947" spans="48:54" x14ac:dyDescent="0.2">
      <c r="AV11947" s="191" t="str">
        <f t="shared" si="190"/>
        <v>548_RS_1_4_202324</v>
      </c>
      <c r="AW11947" s="191" t="s">
        <v>92</v>
      </c>
      <c r="AX11947" s="18">
        <v>202324</v>
      </c>
      <c r="AY11947" s="191">
        <v>548</v>
      </c>
      <c r="AZ11947" s="191">
        <v>1</v>
      </c>
      <c r="BA11947" s="191">
        <v>4</v>
      </c>
      <c r="BB11947" s="191">
        <v>83175.802529999986</v>
      </c>
    </row>
    <row r="11948" spans="48:54" x14ac:dyDescent="0.2">
      <c r="AV11948" s="191" t="str">
        <f t="shared" si="190"/>
        <v>550_RG_199_2_202324</v>
      </c>
      <c r="AW11948" s="191" t="s">
        <v>93</v>
      </c>
      <c r="AX11948" s="18">
        <v>202324</v>
      </c>
      <c r="AY11948" s="191">
        <v>550</v>
      </c>
      <c r="AZ11948" s="191">
        <v>199</v>
      </c>
      <c r="BA11948" s="191">
        <v>2</v>
      </c>
      <c r="BB11948" s="191">
        <v>0</v>
      </c>
    </row>
    <row r="11949" spans="48:54" x14ac:dyDescent="0.2">
      <c r="AV11949" s="191" t="str">
        <f t="shared" si="190"/>
        <v>550_RS_1_4_202324</v>
      </c>
      <c r="AW11949" s="191" t="s">
        <v>92</v>
      </c>
      <c r="AX11949" s="18">
        <v>202324</v>
      </c>
      <c r="AY11949" s="191">
        <v>550</v>
      </c>
      <c r="AZ11949" s="191">
        <v>1</v>
      </c>
      <c r="BA11949" s="191">
        <v>4</v>
      </c>
      <c r="BB11949" s="191">
        <v>187427.31244630227</v>
      </c>
    </row>
    <row r="11950" spans="48:54" x14ac:dyDescent="0.2">
      <c r="AV11950" s="191" t="str">
        <f t="shared" si="190"/>
        <v>552_RG_199_2_202324</v>
      </c>
      <c r="AW11950" s="191" t="s">
        <v>93</v>
      </c>
      <c r="AX11950" s="18">
        <v>202324</v>
      </c>
      <c r="AY11950" s="191">
        <v>552</v>
      </c>
      <c r="AZ11950" s="191">
        <v>199</v>
      </c>
      <c r="BA11950" s="191">
        <v>2</v>
      </c>
      <c r="BB11950" s="191">
        <v>0</v>
      </c>
    </row>
    <row r="11951" spans="48:54" x14ac:dyDescent="0.2">
      <c r="AV11951" s="191" t="str">
        <f t="shared" si="190"/>
        <v>552_RS_1_4_202324</v>
      </c>
      <c r="AW11951" s="191" t="s">
        <v>92</v>
      </c>
      <c r="AX11951" s="18">
        <v>202324</v>
      </c>
      <c r="AY11951" s="191">
        <v>552</v>
      </c>
      <c r="AZ11951" s="191">
        <v>1</v>
      </c>
      <c r="BA11951" s="191">
        <v>4</v>
      </c>
      <c r="BB11951" s="191">
        <v>417010.70364438777</v>
      </c>
    </row>
    <row r="11952" spans="48:54" x14ac:dyDescent="0.2">
      <c r="AV11952" s="191" t="str">
        <f t="shared" si="190"/>
        <v>562_RG_199_2_202324</v>
      </c>
      <c r="AW11952" s="191" t="s">
        <v>93</v>
      </c>
      <c r="AX11952" s="18">
        <v>202324</v>
      </c>
      <c r="AY11952" s="191">
        <v>562</v>
      </c>
      <c r="AZ11952" s="191">
        <v>199</v>
      </c>
      <c r="BA11952" s="191">
        <v>2</v>
      </c>
      <c r="BB11952" s="191">
        <v>0</v>
      </c>
    </row>
    <row r="11953" spans="48:54" x14ac:dyDescent="0.2">
      <c r="AV11953" s="191" t="str">
        <f t="shared" si="190"/>
        <v>562_RS_1_4_202324</v>
      </c>
      <c r="AW11953" s="191" t="s">
        <v>92</v>
      </c>
      <c r="AX11953" s="18">
        <v>202324</v>
      </c>
      <c r="AY11953" s="191">
        <v>562</v>
      </c>
      <c r="AZ11953" s="191">
        <v>1</v>
      </c>
      <c r="BA11953" s="191">
        <v>4</v>
      </c>
      <c r="BB11953" s="191">
        <v>0</v>
      </c>
    </row>
    <row r="11954" spans="48:54" x14ac:dyDescent="0.2">
      <c r="AV11954" s="191" t="str">
        <f t="shared" si="190"/>
        <v>564_RG_199_2_202324</v>
      </c>
      <c r="AW11954" s="191" t="s">
        <v>93</v>
      </c>
      <c r="AX11954" s="18">
        <v>202324</v>
      </c>
      <c r="AY11954" s="191">
        <v>564</v>
      </c>
      <c r="AZ11954" s="191">
        <v>199</v>
      </c>
      <c r="BA11954" s="191">
        <v>2</v>
      </c>
      <c r="BB11954" s="191">
        <v>0</v>
      </c>
    </row>
    <row r="11955" spans="48:54" x14ac:dyDescent="0.2">
      <c r="AV11955" s="191" t="str">
        <f t="shared" si="190"/>
        <v>564_RS_1_4_202324</v>
      </c>
      <c r="AW11955" s="191" t="s">
        <v>92</v>
      </c>
      <c r="AX11955" s="18">
        <v>202324</v>
      </c>
      <c r="AY11955" s="191">
        <v>564</v>
      </c>
      <c r="AZ11955" s="191">
        <v>1</v>
      </c>
      <c r="BA11955" s="191">
        <v>4</v>
      </c>
      <c r="BB11955" s="191">
        <v>0</v>
      </c>
    </row>
    <row r="11956" spans="48:54" x14ac:dyDescent="0.2">
      <c r="AV11956" s="191" t="str">
        <f t="shared" si="190"/>
        <v>566_RG_199_2_202324</v>
      </c>
      <c r="AW11956" s="191" t="s">
        <v>93</v>
      </c>
      <c r="AX11956" s="18">
        <v>202324</v>
      </c>
      <c r="AY11956" s="191">
        <v>566</v>
      </c>
      <c r="AZ11956" s="191">
        <v>199</v>
      </c>
      <c r="BA11956" s="191">
        <v>2</v>
      </c>
      <c r="BB11956" s="191">
        <v>0</v>
      </c>
    </row>
    <row r="11957" spans="48:54" x14ac:dyDescent="0.2">
      <c r="AV11957" s="191" t="str">
        <f t="shared" si="190"/>
        <v>566_RS_1_4_202324</v>
      </c>
      <c r="AW11957" s="191" t="s">
        <v>92</v>
      </c>
      <c r="AX11957" s="18">
        <v>202324</v>
      </c>
      <c r="AY11957" s="191">
        <v>566</v>
      </c>
      <c r="AZ11957" s="191">
        <v>1</v>
      </c>
      <c r="BA11957" s="191">
        <v>4</v>
      </c>
      <c r="BB11957" s="191">
        <v>0</v>
      </c>
    </row>
    <row r="11958" spans="48:54" x14ac:dyDescent="0.2">
      <c r="AV11958" s="191" t="str">
        <f t="shared" si="190"/>
        <v>568_RG_199_2_202324</v>
      </c>
      <c r="AW11958" s="191" t="s">
        <v>93</v>
      </c>
      <c r="AX11958" s="18">
        <v>202324</v>
      </c>
      <c r="AY11958" s="191">
        <v>568</v>
      </c>
      <c r="AZ11958" s="191">
        <v>199</v>
      </c>
      <c r="BA11958" s="191">
        <v>2</v>
      </c>
      <c r="BB11958" s="191">
        <v>0</v>
      </c>
    </row>
    <row r="11959" spans="48:54" x14ac:dyDescent="0.2">
      <c r="AV11959" s="191" t="str">
        <f t="shared" si="190"/>
        <v>568_RS_1_4_202324</v>
      </c>
      <c r="AW11959" s="191" t="s">
        <v>92</v>
      </c>
      <c r="AX11959" s="18">
        <v>202324</v>
      </c>
      <c r="AY11959" s="191">
        <v>568</v>
      </c>
      <c r="AZ11959" s="191">
        <v>1</v>
      </c>
      <c r="BA11959" s="191">
        <v>4</v>
      </c>
      <c r="BB11959" s="191">
        <v>0</v>
      </c>
    </row>
    <row r="11960" spans="48:54" x14ac:dyDescent="0.2">
      <c r="AV11960" s="191" t="str">
        <f t="shared" si="190"/>
        <v>572_RG_199_2_202324</v>
      </c>
      <c r="AW11960" s="191" t="s">
        <v>93</v>
      </c>
      <c r="AX11960" s="18">
        <v>202324</v>
      </c>
      <c r="AY11960" s="191">
        <v>572</v>
      </c>
      <c r="AZ11960" s="191">
        <v>199</v>
      </c>
      <c r="BA11960" s="191">
        <v>2</v>
      </c>
      <c r="BB11960" s="191">
        <v>0</v>
      </c>
    </row>
    <row r="11961" spans="48:54" x14ac:dyDescent="0.2">
      <c r="AV11961" s="191" t="str">
        <f t="shared" si="190"/>
        <v>572_RS_1_4_202324</v>
      </c>
      <c r="AW11961" s="191" t="s">
        <v>92</v>
      </c>
      <c r="AX11961" s="18">
        <v>202324</v>
      </c>
      <c r="AY11961" s="191">
        <v>572</v>
      </c>
      <c r="AZ11961" s="191">
        <v>1</v>
      </c>
      <c r="BA11961" s="191">
        <v>4</v>
      </c>
      <c r="BB11961" s="191">
        <v>0</v>
      </c>
    </row>
    <row r="11962" spans="48:54" x14ac:dyDescent="0.2">
      <c r="AV11962" s="191" t="str">
        <f t="shared" si="190"/>
        <v>574_RG_199_2_202324</v>
      </c>
      <c r="AW11962" s="191" t="s">
        <v>93</v>
      </c>
      <c r="AX11962" s="18">
        <v>202324</v>
      </c>
      <c r="AY11962" s="191">
        <v>574</v>
      </c>
      <c r="AZ11962" s="191">
        <v>199</v>
      </c>
      <c r="BA11962" s="191">
        <v>2</v>
      </c>
      <c r="BB11962" s="191">
        <v>0</v>
      </c>
    </row>
    <row r="11963" spans="48:54" x14ac:dyDescent="0.2">
      <c r="AV11963" s="191" t="str">
        <f t="shared" si="190"/>
        <v>574_RS_1_4_202324</v>
      </c>
      <c r="AW11963" s="191" t="s">
        <v>92</v>
      </c>
      <c r="AX11963" s="18">
        <v>202324</v>
      </c>
      <c r="AY11963" s="191">
        <v>574</v>
      </c>
      <c r="AZ11963" s="191">
        <v>1</v>
      </c>
      <c r="BA11963" s="191">
        <v>4</v>
      </c>
      <c r="BB11963" s="191">
        <v>0</v>
      </c>
    </row>
    <row r="11964" spans="48:54" x14ac:dyDescent="0.2">
      <c r="AV11964" s="191" t="str">
        <f t="shared" si="190"/>
        <v>576_RG_199_2_202324</v>
      </c>
      <c r="AW11964" s="191" t="s">
        <v>93</v>
      </c>
      <c r="AX11964" s="18">
        <v>202324</v>
      </c>
      <c r="AY11964" s="191">
        <v>576</v>
      </c>
      <c r="AZ11964" s="191">
        <v>199</v>
      </c>
      <c r="BA11964" s="191">
        <v>2</v>
      </c>
      <c r="BB11964" s="191">
        <v>0</v>
      </c>
    </row>
    <row r="11965" spans="48:54" x14ac:dyDescent="0.2">
      <c r="AV11965" s="191" t="str">
        <f t="shared" si="190"/>
        <v>576_RS_1_4_202324</v>
      </c>
      <c r="AW11965" s="191" t="s">
        <v>92</v>
      </c>
      <c r="AX11965" s="18">
        <v>202324</v>
      </c>
      <c r="AY11965" s="191">
        <v>576</v>
      </c>
      <c r="AZ11965" s="191">
        <v>1</v>
      </c>
      <c r="BA11965" s="191">
        <v>4</v>
      </c>
      <c r="BB11965" s="191">
        <v>0</v>
      </c>
    </row>
    <row r="11966" spans="48:54" x14ac:dyDescent="0.2">
      <c r="AV11966" s="191" t="str">
        <f t="shared" si="190"/>
        <v>582_RG_199_2_202324</v>
      </c>
      <c r="AW11966" s="191" t="s">
        <v>93</v>
      </c>
      <c r="AX11966" s="18">
        <v>202324</v>
      </c>
      <c r="AY11966" s="191">
        <v>582</v>
      </c>
      <c r="AZ11966" s="191">
        <v>199</v>
      </c>
      <c r="BA11966" s="191">
        <v>2</v>
      </c>
      <c r="BB11966" s="191">
        <v>0</v>
      </c>
    </row>
    <row r="11967" spans="48:54" x14ac:dyDescent="0.2">
      <c r="AV11967" s="191" t="str">
        <f t="shared" si="190"/>
        <v>582_RS_1_4_202324</v>
      </c>
      <c r="AW11967" s="191" t="s">
        <v>92</v>
      </c>
      <c r="AX11967" s="18">
        <v>202324</v>
      </c>
      <c r="AY11967" s="191">
        <v>582</v>
      </c>
      <c r="AZ11967" s="191">
        <v>1</v>
      </c>
      <c r="BA11967" s="191">
        <v>4</v>
      </c>
      <c r="BB11967" s="191">
        <v>0</v>
      </c>
    </row>
    <row r="11968" spans="48:54" x14ac:dyDescent="0.2">
      <c r="AV11968" s="191" t="str">
        <f t="shared" si="190"/>
        <v>584_RG_199_2_202324</v>
      </c>
      <c r="AW11968" s="191" t="s">
        <v>93</v>
      </c>
      <c r="AX11968" s="18">
        <v>202324</v>
      </c>
      <c r="AY11968" s="191">
        <v>584</v>
      </c>
      <c r="AZ11968" s="191">
        <v>199</v>
      </c>
      <c r="BA11968" s="191">
        <v>2</v>
      </c>
      <c r="BB11968" s="191">
        <v>0</v>
      </c>
    </row>
    <row r="11969" spans="48:54" x14ac:dyDescent="0.2">
      <c r="AV11969" s="191" t="str">
        <f t="shared" si="190"/>
        <v>584_RS_1_4_202324</v>
      </c>
      <c r="AW11969" s="191" t="s">
        <v>92</v>
      </c>
      <c r="AX11969" s="18">
        <v>202324</v>
      </c>
      <c r="AY11969" s="191">
        <v>584</v>
      </c>
      <c r="AZ11969" s="191">
        <v>1</v>
      </c>
      <c r="BA11969" s="191">
        <v>4</v>
      </c>
      <c r="BB11969" s="191">
        <v>0</v>
      </c>
    </row>
    <row r="11970" spans="48:54" x14ac:dyDescent="0.2">
      <c r="AV11970" s="191" t="str">
        <f t="shared" si="190"/>
        <v>586_RG_199_2_202324</v>
      </c>
      <c r="AW11970" s="191" t="s">
        <v>93</v>
      </c>
      <c r="AX11970" s="18">
        <v>202324</v>
      </c>
      <c r="AY11970" s="191">
        <v>586</v>
      </c>
      <c r="AZ11970" s="191">
        <v>199</v>
      </c>
      <c r="BA11970" s="191">
        <v>2</v>
      </c>
      <c r="BB11970" s="191">
        <v>0</v>
      </c>
    </row>
    <row r="11971" spans="48:54" x14ac:dyDescent="0.2">
      <c r="AV11971" s="191" t="str">
        <f t="shared" si="190"/>
        <v>586_RS_1_4_202324</v>
      </c>
      <c r="AW11971" s="191" t="s">
        <v>92</v>
      </c>
      <c r="AX11971" s="18">
        <v>202324</v>
      </c>
      <c r="AY11971" s="191">
        <v>586</v>
      </c>
      <c r="AZ11971" s="191">
        <v>1</v>
      </c>
      <c r="BA11971" s="191">
        <v>4</v>
      </c>
      <c r="BB11971" s="191">
        <v>0</v>
      </c>
    </row>
    <row r="11972" spans="48:54" x14ac:dyDescent="0.2">
      <c r="AV11972" s="191" t="str">
        <f t="shared" ref="AV11972:AV12035" si="191">AY11972&amp;"_"&amp;AW11972&amp;"_"&amp;AZ11972&amp;"_"&amp;BA11972&amp;"_"&amp;AX11972</f>
        <v>512_RG_201_1_202324</v>
      </c>
      <c r="AW11972" s="191" t="s">
        <v>93</v>
      </c>
      <c r="AX11972" s="18">
        <v>202324</v>
      </c>
      <c r="AY11972" s="191">
        <v>512</v>
      </c>
      <c r="AZ11972" s="191">
        <v>201</v>
      </c>
      <c r="BA11972" s="191">
        <v>1</v>
      </c>
      <c r="BB11972" s="191">
        <v>-446</v>
      </c>
    </row>
    <row r="11973" spans="48:54" x14ac:dyDescent="0.2">
      <c r="AV11973" s="191" t="str">
        <f t="shared" si="191"/>
        <v>512_RS_1_5_202324</v>
      </c>
      <c r="AW11973" s="191" t="s">
        <v>92</v>
      </c>
      <c r="AX11973" s="18">
        <v>202324</v>
      </c>
      <c r="AY11973" s="191">
        <v>512</v>
      </c>
      <c r="AZ11973" s="191">
        <v>1</v>
      </c>
      <c r="BA11973" s="191">
        <v>5</v>
      </c>
      <c r="BB11973" s="191">
        <v>-13474</v>
      </c>
    </row>
    <row r="11974" spans="48:54" x14ac:dyDescent="0.2">
      <c r="AV11974" s="191" t="str">
        <f t="shared" si="191"/>
        <v>514_RG_201_1_202324</v>
      </c>
      <c r="AW11974" s="191" t="s">
        <v>93</v>
      </c>
      <c r="AX11974" s="18">
        <v>202324</v>
      </c>
      <c r="AY11974" s="191">
        <v>514</v>
      </c>
      <c r="AZ11974" s="191">
        <v>201</v>
      </c>
      <c r="BA11974" s="191">
        <v>1</v>
      </c>
      <c r="BB11974" s="191">
        <v>-1213</v>
      </c>
    </row>
    <row r="11975" spans="48:54" x14ac:dyDescent="0.2">
      <c r="AV11975" s="191" t="str">
        <f t="shared" si="191"/>
        <v>514_RS_1_5_202324</v>
      </c>
      <c r="AW11975" s="191" t="s">
        <v>92</v>
      </c>
      <c r="AX11975" s="18">
        <v>202324</v>
      </c>
      <c r="AY11975" s="191">
        <v>514</v>
      </c>
      <c r="AZ11975" s="191">
        <v>1</v>
      </c>
      <c r="BA11975" s="191">
        <v>5</v>
      </c>
      <c r="BB11975" s="191">
        <v>-22007.816999999995</v>
      </c>
    </row>
    <row r="11976" spans="48:54" x14ac:dyDescent="0.2">
      <c r="AV11976" s="191" t="str">
        <f t="shared" si="191"/>
        <v>516_RG_201_1_202324</v>
      </c>
      <c r="AW11976" s="191" t="s">
        <v>93</v>
      </c>
      <c r="AX11976" s="18">
        <v>202324</v>
      </c>
      <c r="AY11976" s="191">
        <v>516</v>
      </c>
      <c r="AZ11976" s="191">
        <v>201</v>
      </c>
      <c r="BA11976" s="191">
        <v>1</v>
      </c>
      <c r="BB11976" s="191">
        <v>-2263.2399999999998</v>
      </c>
    </row>
    <row r="11977" spans="48:54" x14ac:dyDescent="0.2">
      <c r="AV11977" s="191" t="str">
        <f t="shared" si="191"/>
        <v>516_RS_1_5_202324</v>
      </c>
      <c r="AW11977" s="191" t="s">
        <v>92</v>
      </c>
      <c r="AX11977" s="18">
        <v>202324</v>
      </c>
      <c r="AY11977" s="191">
        <v>516</v>
      </c>
      <c r="AZ11977" s="191">
        <v>1</v>
      </c>
      <c r="BA11977" s="191">
        <v>5</v>
      </c>
      <c r="BB11977" s="191">
        <v>-21403.550729999999</v>
      </c>
    </row>
    <row r="11978" spans="48:54" x14ac:dyDescent="0.2">
      <c r="AV11978" s="191" t="str">
        <f t="shared" si="191"/>
        <v>518_RG_201_1_202324</v>
      </c>
      <c r="AW11978" s="191" t="s">
        <v>93</v>
      </c>
      <c r="AX11978" s="18">
        <v>202324</v>
      </c>
      <c r="AY11978" s="191">
        <v>518</v>
      </c>
      <c r="AZ11978" s="191">
        <v>201</v>
      </c>
      <c r="BA11978" s="191">
        <v>1</v>
      </c>
      <c r="BB11978" s="191">
        <v>-1640.22</v>
      </c>
    </row>
    <row r="11979" spans="48:54" x14ac:dyDescent="0.2">
      <c r="AV11979" s="191" t="str">
        <f t="shared" si="191"/>
        <v>518_RS_1_5_202324</v>
      </c>
      <c r="AW11979" s="191" t="s">
        <v>92</v>
      </c>
      <c r="AX11979" s="18">
        <v>202324</v>
      </c>
      <c r="AY11979" s="191">
        <v>518</v>
      </c>
      <c r="AZ11979" s="191">
        <v>1</v>
      </c>
      <c r="BA11979" s="191">
        <v>5</v>
      </c>
      <c r="BB11979" s="191">
        <v>-18420.578450000001</v>
      </c>
    </row>
    <row r="11980" spans="48:54" x14ac:dyDescent="0.2">
      <c r="AV11980" s="191" t="str">
        <f t="shared" si="191"/>
        <v>520_RG_201_1_202324</v>
      </c>
      <c r="AW11980" s="191" t="s">
        <v>93</v>
      </c>
      <c r="AX11980" s="18">
        <v>202324</v>
      </c>
      <c r="AY11980" s="191">
        <v>520</v>
      </c>
      <c r="AZ11980" s="191">
        <v>201</v>
      </c>
      <c r="BA11980" s="191">
        <v>1</v>
      </c>
      <c r="BB11980" s="191">
        <v>-1399.9549999999999</v>
      </c>
    </row>
    <row r="11981" spans="48:54" x14ac:dyDescent="0.2">
      <c r="AV11981" s="191" t="str">
        <f t="shared" si="191"/>
        <v>520_RS_1_5_202324</v>
      </c>
      <c r="AW11981" s="191" t="s">
        <v>92</v>
      </c>
      <c r="AX11981" s="18">
        <v>202324</v>
      </c>
      <c r="AY11981" s="191">
        <v>520</v>
      </c>
      <c r="AZ11981" s="191">
        <v>1</v>
      </c>
      <c r="BA11981" s="191">
        <v>5</v>
      </c>
      <c r="BB11981" s="191">
        <v>-29098.65</v>
      </c>
    </row>
    <row r="11982" spans="48:54" x14ac:dyDescent="0.2">
      <c r="AV11982" s="191" t="str">
        <f t="shared" si="191"/>
        <v>522_RG_201_1_202324</v>
      </c>
      <c r="AW11982" s="191" t="s">
        <v>93</v>
      </c>
      <c r="AX11982" s="18">
        <v>202324</v>
      </c>
      <c r="AY11982" s="191">
        <v>522</v>
      </c>
      <c r="AZ11982" s="191">
        <v>201</v>
      </c>
      <c r="BA11982" s="191">
        <v>1</v>
      </c>
      <c r="BB11982" s="191">
        <v>-1520.0916999999999</v>
      </c>
    </row>
    <row r="11983" spans="48:54" x14ac:dyDescent="0.2">
      <c r="AV11983" s="191" t="str">
        <f t="shared" si="191"/>
        <v>522_RS_1_5_202324</v>
      </c>
      <c r="AW11983" s="191" t="s">
        <v>92</v>
      </c>
      <c r="AX11983" s="18">
        <v>202324</v>
      </c>
      <c r="AY11983" s="191">
        <v>522</v>
      </c>
      <c r="AZ11983" s="191">
        <v>1</v>
      </c>
      <c r="BA11983" s="191">
        <v>5</v>
      </c>
      <c r="BB11983" s="191">
        <v>-19034.152149999998</v>
      </c>
    </row>
    <row r="11984" spans="48:54" x14ac:dyDescent="0.2">
      <c r="AV11984" s="191" t="str">
        <f t="shared" si="191"/>
        <v>524_RG_201_1_202324</v>
      </c>
      <c r="AW11984" s="191" t="s">
        <v>93</v>
      </c>
      <c r="AX11984" s="18">
        <v>202324</v>
      </c>
      <c r="AY11984" s="191">
        <v>524</v>
      </c>
      <c r="AZ11984" s="191">
        <v>201</v>
      </c>
      <c r="BA11984" s="191">
        <v>1</v>
      </c>
      <c r="BB11984" s="191">
        <v>-1022.9201800000001</v>
      </c>
    </row>
    <row r="11985" spans="48:54" x14ac:dyDescent="0.2">
      <c r="AV11985" s="191" t="str">
        <f t="shared" si="191"/>
        <v>524_RS_1_5_202324</v>
      </c>
      <c r="AW11985" s="191" t="s">
        <v>92</v>
      </c>
      <c r="AX11985" s="18">
        <v>202324</v>
      </c>
      <c r="AY11985" s="191">
        <v>524</v>
      </c>
      <c r="AZ11985" s="191">
        <v>1</v>
      </c>
      <c r="BA11985" s="191">
        <v>5</v>
      </c>
      <c r="BB11985" s="191">
        <v>-25632.247090000001</v>
      </c>
    </row>
    <row r="11986" spans="48:54" x14ac:dyDescent="0.2">
      <c r="AV11986" s="191" t="str">
        <f t="shared" si="191"/>
        <v>526_RG_201_1_202324</v>
      </c>
      <c r="AW11986" s="191" t="s">
        <v>93</v>
      </c>
      <c r="AX11986" s="18">
        <v>202324</v>
      </c>
      <c r="AY11986" s="191">
        <v>526</v>
      </c>
      <c r="AZ11986" s="191">
        <v>201</v>
      </c>
      <c r="BA11986" s="191">
        <v>1</v>
      </c>
      <c r="BB11986" s="191">
        <v>-445.92885999999999</v>
      </c>
    </row>
    <row r="11987" spans="48:54" x14ac:dyDescent="0.2">
      <c r="AV11987" s="191" t="str">
        <f t="shared" si="191"/>
        <v>526_RS_1_5_202324</v>
      </c>
      <c r="AW11987" s="191" t="s">
        <v>92</v>
      </c>
      <c r="AX11987" s="18">
        <v>202324</v>
      </c>
      <c r="AY11987" s="191">
        <v>526</v>
      </c>
      <c r="AZ11987" s="191">
        <v>1</v>
      </c>
      <c r="BA11987" s="191">
        <v>5</v>
      </c>
      <c r="BB11987" s="191">
        <v>-15431.858720000004</v>
      </c>
    </row>
    <row r="11988" spans="48:54" x14ac:dyDescent="0.2">
      <c r="AV11988" s="191" t="str">
        <f t="shared" si="191"/>
        <v>528_RG_201_1_202324</v>
      </c>
      <c r="AW11988" s="191" t="s">
        <v>93</v>
      </c>
      <c r="AX11988" s="18">
        <v>202324</v>
      </c>
      <c r="AY11988" s="191">
        <v>528</v>
      </c>
      <c r="AZ11988" s="191">
        <v>201</v>
      </c>
      <c r="BA11988" s="191">
        <v>1</v>
      </c>
      <c r="BB11988" s="191">
        <v>-1123</v>
      </c>
    </row>
    <row r="11989" spans="48:54" x14ac:dyDescent="0.2">
      <c r="AV11989" s="191" t="str">
        <f t="shared" si="191"/>
        <v>528_RS_1_5_202324</v>
      </c>
      <c r="AW11989" s="191" t="s">
        <v>92</v>
      </c>
      <c r="AX11989" s="18">
        <v>202324</v>
      </c>
      <c r="AY11989" s="191">
        <v>528</v>
      </c>
      <c r="AZ11989" s="191">
        <v>1</v>
      </c>
      <c r="BA11989" s="191">
        <v>5</v>
      </c>
      <c r="BB11989" s="191">
        <v>-18426</v>
      </c>
    </row>
    <row r="11990" spans="48:54" x14ac:dyDescent="0.2">
      <c r="AV11990" s="191" t="str">
        <f t="shared" si="191"/>
        <v>530_RG_201_1_202324</v>
      </c>
      <c r="AW11990" s="191" t="s">
        <v>93</v>
      </c>
      <c r="AX11990" s="18">
        <v>202324</v>
      </c>
      <c r="AY11990" s="191">
        <v>530</v>
      </c>
      <c r="AZ11990" s="191">
        <v>201</v>
      </c>
      <c r="BA11990" s="191">
        <v>1</v>
      </c>
      <c r="BB11990" s="191">
        <v>-1495.8759499999999</v>
      </c>
    </row>
    <row r="11991" spans="48:54" x14ac:dyDescent="0.2">
      <c r="AV11991" s="191" t="str">
        <f t="shared" si="191"/>
        <v>530_RS_1_5_202324</v>
      </c>
      <c r="AW11991" s="191" t="s">
        <v>92</v>
      </c>
      <c r="AX11991" s="18">
        <v>202324</v>
      </c>
      <c r="AY11991" s="191">
        <v>530</v>
      </c>
      <c r="AZ11991" s="191">
        <v>1</v>
      </c>
      <c r="BA11991" s="191">
        <v>5</v>
      </c>
      <c r="BB11991" s="191">
        <v>-36902.932000000001</v>
      </c>
    </row>
    <row r="11992" spans="48:54" x14ac:dyDescent="0.2">
      <c r="AV11992" s="191" t="str">
        <f t="shared" si="191"/>
        <v>532_RG_201_1_202324</v>
      </c>
      <c r="AW11992" s="191" t="s">
        <v>93</v>
      </c>
      <c r="AX11992" s="18">
        <v>202324</v>
      </c>
      <c r="AY11992" s="191">
        <v>532</v>
      </c>
      <c r="AZ11992" s="191">
        <v>201</v>
      </c>
      <c r="BA11992" s="191">
        <v>1</v>
      </c>
      <c r="BB11992" s="191">
        <v>-4648.4350000000004</v>
      </c>
    </row>
    <row r="11993" spans="48:54" x14ac:dyDescent="0.2">
      <c r="AV11993" s="191" t="str">
        <f t="shared" si="191"/>
        <v>532_RS_1_5_202324</v>
      </c>
      <c r="AW11993" s="191" t="s">
        <v>92</v>
      </c>
      <c r="AX11993" s="18">
        <v>202324</v>
      </c>
      <c r="AY11993" s="191">
        <v>532</v>
      </c>
      <c r="AZ11993" s="191">
        <v>1</v>
      </c>
      <c r="BA11993" s="191">
        <v>5</v>
      </c>
      <c r="BB11993" s="191">
        <v>-44176.178</v>
      </c>
    </row>
    <row r="11994" spans="48:54" x14ac:dyDescent="0.2">
      <c r="AV11994" s="191" t="str">
        <f t="shared" si="191"/>
        <v>534_RG_201_1_202324</v>
      </c>
      <c r="AW11994" s="191" t="s">
        <v>93</v>
      </c>
      <c r="AX11994" s="18">
        <v>202324</v>
      </c>
      <c r="AY11994" s="191">
        <v>534</v>
      </c>
      <c r="AZ11994" s="191">
        <v>201</v>
      </c>
      <c r="BA11994" s="191">
        <v>1</v>
      </c>
      <c r="BB11994" s="191">
        <v>-1760.1287500000001</v>
      </c>
    </row>
    <row r="11995" spans="48:54" x14ac:dyDescent="0.2">
      <c r="AV11995" s="191" t="str">
        <f t="shared" si="191"/>
        <v>534_RS_1_5_202324</v>
      </c>
      <c r="AW11995" s="191" t="s">
        <v>92</v>
      </c>
      <c r="AX11995" s="18">
        <v>202324</v>
      </c>
      <c r="AY11995" s="191">
        <v>534</v>
      </c>
      <c r="AZ11995" s="191">
        <v>1</v>
      </c>
      <c r="BA11995" s="191">
        <v>5</v>
      </c>
      <c r="BB11995" s="191">
        <v>-28962.013599999998</v>
      </c>
    </row>
    <row r="11996" spans="48:54" x14ac:dyDescent="0.2">
      <c r="AV11996" s="191" t="str">
        <f t="shared" si="191"/>
        <v>536_RG_201_1_202324</v>
      </c>
      <c r="AW11996" s="191" t="s">
        <v>93</v>
      </c>
      <c r="AX11996" s="18">
        <v>202324</v>
      </c>
      <c r="AY11996" s="191">
        <v>536</v>
      </c>
      <c r="AZ11996" s="191">
        <v>201</v>
      </c>
      <c r="BA11996" s="191">
        <v>1</v>
      </c>
      <c r="BB11996" s="191">
        <v>-2068.8270000000002</v>
      </c>
    </row>
    <row r="11997" spans="48:54" x14ac:dyDescent="0.2">
      <c r="AV11997" s="191" t="str">
        <f t="shared" si="191"/>
        <v>536_RS_1_5_202324</v>
      </c>
      <c r="AW11997" s="191" t="s">
        <v>92</v>
      </c>
      <c r="AX11997" s="18">
        <v>202324</v>
      </c>
      <c r="AY11997" s="191">
        <v>536</v>
      </c>
      <c r="AZ11997" s="191">
        <v>1</v>
      </c>
      <c r="BA11997" s="191">
        <v>5</v>
      </c>
      <c r="BB11997" s="191">
        <v>-30502.553</v>
      </c>
    </row>
    <row r="11998" spans="48:54" x14ac:dyDescent="0.2">
      <c r="AV11998" s="191" t="str">
        <f t="shared" si="191"/>
        <v>538_RG_201_1_202324</v>
      </c>
      <c r="AW11998" s="191" t="s">
        <v>93</v>
      </c>
      <c r="AX11998" s="18">
        <v>202324</v>
      </c>
      <c r="AY11998" s="191">
        <v>538</v>
      </c>
      <c r="AZ11998" s="191">
        <v>201</v>
      </c>
      <c r="BA11998" s="191">
        <v>1</v>
      </c>
      <c r="BB11998" s="191">
        <v>-1058.0371399999999</v>
      </c>
    </row>
    <row r="11999" spans="48:54" x14ac:dyDescent="0.2">
      <c r="AV11999" s="191" t="str">
        <f t="shared" si="191"/>
        <v>538_RS_1_5_202324</v>
      </c>
      <c r="AW11999" s="191" t="s">
        <v>92</v>
      </c>
      <c r="AX11999" s="18">
        <v>202324</v>
      </c>
      <c r="AY11999" s="191">
        <v>538</v>
      </c>
      <c r="AZ11999" s="191">
        <v>1</v>
      </c>
      <c r="BA11999" s="191">
        <v>5</v>
      </c>
      <c r="BB11999" s="191">
        <v>-29515.3577</v>
      </c>
    </row>
    <row r="12000" spans="48:54" x14ac:dyDescent="0.2">
      <c r="AV12000" s="191" t="str">
        <f t="shared" si="191"/>
        <v>540_RG_201_1_202324</v>
      </c>
      <c r="AW12000" s="191" t="s">
        <v>93</v>
      </c>
      <c r="AX12000" s="18">
        <v>202324</v>
      </c>
      <c r="AY12000" s="191">
        <v>540</v>
      </c>
      <c r="AZ12000" s="191">
        <v>201</v>
      </c>
      <c r="BA12000" s="191">
        <v>1</v>
      </c>
      <c r="BB12000" s="191">
        <v>-5106.2020000000002</v>
      </c>
    </row>
    <row r="12001" spans="48:54" x14ac:dyDescent="0.2">
      <c r="AV12001" s="191" t="str">
        <f t="shared" si="191"/>
        <v>540_RS_1_5_202324</v>
      </c>
      <c r="AW12001" s="191" t="s">
        <v>92</v>
      </c>
      <c r="AX12001" s="18">
        <v>202324</v>
      </c>
      <c r="AY12001" s="191">
        <v>540</v>
      </c>
      <c r="AZ12001" s="191">
        <v>1</v>
      </c>
      <c r="BA12001" s="191">
        <v>5</v>
      </c>
      <c r="BB12001" s="191">
        <v>-49780.593980000005</v>
      </c>
    </row>
    <row r="12002" spans="48:54" x14ac:dyDescent="0.2">
      <c r="AV12002" s="191" t="str">
        <f t="shared" si="191"/>
        <v>542_RG_201_1_202324</v>
      </c>
      <c r="AW12002" s="191" t="s">
        <v>93</v>
      </c>
      <c r="AX12002" s="18">
        <v>202324</v>
      </c>
      <c r="AY12002" s="191">
        <v>542</v>
      </c>
      <c r="AZ12002" s="191">
        <v>201</v>
      </c>
      <c r="BA12002" s="191">
        <v>1</v>
      </c>
      <c r="BB12002" s="191">
        <v>-1029.633</v>
      </c>
    </row>
    <row r="12003" spans="48:54" x14ac:dyDescent="0.2">
      <c r="AV12003" s="191" t="str">
        <f t="shared" si="191"/>
        <v>542_RS_1_5_202324</v>
      </c>
      <c r="AW12003" s="191" t="s">
        <v>92</v>
      </c>
      <c r="AX12003" s="18">
        <v>202324</v>
      </c>
      <c r="AY12003" s="191">
        <v>542</v>
      </c>
      <c r="AZ12003" s="191">
        <v>1</v>
      </c>
      <c r="BA12003" s="191">
        <v>5</v>
      </c>
      <c r="BB12003" s="191">
        <v>-9945.1950000000015</v>
      </c>
    </row>
    <row r="12004" spans="48:54" x14ac:dyDescent="0.2">
      <c r="AV12004" s="191" t="str">
        <f t="shared" si="191"/>
        <v>544_RG_201_1_202324</v>
      </c>
      <c r="AW12004" s="191" t="s">
        <v>93</v>
      </c>
      <c r="AX12004" s="18">
        <v>202324</v>
      </c>
      <c r="AY12004" s="191">
        <v>544</v>
      </c>
      <c r="AZ12004" s="191">
        <v>201</v>
      </c>
      <c r="BA12004" s="191">
        <v>1</v>
      </c>
      <c r="BB12004" s="191">
        <v>-2222.81</v>
      </c>
    </row>
    <row r="12005" spans="48:54" x14ac:dyDescent="0.2">
      <c r="AV12005" s="191" t="str">
        <f t="shared" si="191"/>
        <v>544_RS_1_5_202324</v>
      </c>
      <c r="AW12005" s="191" t="s">
        <v>92</v>
      </c>
      <c r="AX12005" s="18">
        <v>202324</v>
      </c>
      <c r="AY12005" s="191">
        <v>544</v>
      </c>
      <c r="AZ12005" s="191">
        <v>1</v>
      </c>
      <c r="BA12005" s="191">
        <v>5</v>
      </c>
      <c r="BB12005" s="191">
        <v>-34774.416850000001</v>
      </c>
    </row>
    <row r="12006" spans="48:54" x14ac:dyDescent="0.2">
      <c r="AV12006" s="191" t="str">
        <f t="shared" si="191"/>
        <v>545_RG_201_1_202324</v>
      </c>
      <c r="AW12006" s="191" t="s">
        <v>93</v>
      </c>
      <c r="AX12006" s="18">
        <v>202324</v>
      </c>
      <c r="AY12006" s="191">
        <v>545</v>
      </c>
      <c r="AZ12006" s="191">
        <v>201</v>
      </c>
      <c r="BA12006" s="191">
        <v>1</v>
      </c>
      <c r="BB12006" s="191">
        <v>-843.07375999999999</v>
      </c>
    </row>
    <row r="12007" spans="48:54" x14ac:dyDescent="0.2">
      <c r="AV12007" s="191" t="str">
        <f t="shared" si="191"/>
        <v>545_RS_1_5_202324</v>
      </c>
      <c r="AW12007" s="191" t="s">
        <v>92</v>
      </c>
      <c r="AX12007" s="18">
        <v>202324</v>
      </c>
      <c r="AY12007" s="191">
        <v>545</v>
      </c>
      <c r="AZ12007" s="191">
        <v>1</v>
      </c>
      <c r="BA12007" s="191">
        <v>5</v>
      </c>
      <c r="BB12007" s="191">
        <v>-11651.766</v>
      </c>
    </row>
    <row r="12008" spans="48:54" x14ac:dyDescent="0.2">
      <c r="AV12008" s="191" t="str">
        <f t="shared" si="191"/>
        <v>546_RG_201_1_202324</v>
      </c>
      <c r="AW12008" s="191" t="s">
        <v>93</v>
      </c>
      <c r="AX12008" s="18">
        <v>202324</v>
      </c>
      <c r="AY12008" s="191">
        <v>546</v>
      </c>
      <c r="AZ12008" s="191">
        <v>201</v>
      </c>
      <c r="BA12008" s="191">
        <v>1</v>
      </c>
      <c r="BB12008" s="191">
        <v>-2078.1660000000002</v>
      </c>
    </row>
    <row r="12009" spans="48:54" x14ac:dyDescent="0.2">
      <c r="AV12009" s="191" t="str">
        <f t="shared" si="191"/>
        <v>546_RS_1_5_202324</v>
      </c>
      <c r="AW12009" s="191" t="s">
        <v>92</v>
      </c>
      <c r="AX12009" s="18">
        <v>202324</v>
      </c>
      <c r="AY12009" s="191">
        <v>546</v>
      </c>
      <c r="AZ12009" s="191">
        <v>1</v>
      </c>
      <c r="BA12009" s="191">
        <v>5</v>
      </c>
      <c r="BB12009" s="191">
        <v>-15090.723</v>
      </c>
    </row>
    <row r="12010" spans="48:54" x14ac:dyDescent="0.2">
      <c r="AV12010" s="191" t="str">
        <f t="shared" si="191"/>
        <v>548_RG_201_1_202324</v>
      </c>
      <c r="AW12010" s="191" t="s">
        <v>93</v>
      </c>
      <c r="AX12010" s="18">
        <v>202324</v>
      </c>
      <c r="AY12010" s="191">
        <v>548</v>
      </c>
      <c r="AZ12010" s="191">
        <v>201</v>
      </c>
      <c r="BA12010" s="191">
        <v>1</v>
      </c>
      <c r="BB12010" s="191">
        <v>-2212.7399999999998</v>
      </c>
    </row>
    <row r="12011" spans="48:54" x14ac:dyDescent="0.2">
      <c r="AV12011" s="191" t="str">
        <f t="shared" si="191"/>
        <v>548_RS_1_5_202324</v>
      </c>
      <c r="AW12011" s="191" t="s">
        <v>92</v>
      </c>
      <c r="AX12011" s="18">
        <v>202324</v>
      </c>
      <c r="AY12011" s="191">
        <v>548</v>
      </c>
      <c r="AZ12011" s="191">
        <v>1</v>
      </c>
      <c r="BA12011" s="191">
        <v>5</v>
      </c>
      <c r="BB12011" s="191">
        <v>-14014.626079999998</v>
      </c>
    </row>
    <row r="12012" spans="48:54" x14ac:dyDescent="0.2">
      <c r="AV12012" s="191" t="str">
        <f t="shared" si="191"/>
        <v>550_RG_201_1_202324</v>
      </c>
      <c r="AW12012" s="191" t="s">
        <v>93</v>
      </c>
      <c r="AX12012" s="18">
        <v>202324</v>
      </c>
      <c r="AY12012" s="191">
        <v>550</v>
      </c>
      <c r="AZ12012" s="191">
        <v>201</v>
      </c>
      <c r="BA12012" s="191">
        <v>1</v>
      </c>
      <c r="BB12012" s="191">
        <v>-1769.9886399999998</v>
      </c>
    </row>
    <row r="12013" spans="48:54" x14ac:dyDescent="0.2">
      <c r="AV12013" s="191" t="str">
        <f t="shared" si="191"/>
        <v>550_RS_1_5_202324</v>
      </c>
      <c r="AW12013" s="191" t="s">
        <v>92</v>
      </c>
      <c r="AX12013" s="18">
        <v>202324</v>
      </c>
      <c r="AY12013" s="191">
        <v>550</v>
      </c>
      <c r="AZ12013" s="191">
        <v>1</v>
      </c>
      <c r="BA12013" s="191">
        <v>5</v>
      </c>
      <c r="BB12013" s="191">
        <v>-34035.210160000002</v>
      </c>
    </row>
    <row r="12014" spans="48:54" x14ac:dyDescent="0.2">
      <c r="AV12014" s="191" t="str">
        <f t="shared" si="191"/>
        <v>552_RG_201_1_202324</v>
      </c>
      <c r="AW12014" s="191" t="s">
        <v>93</v>
      </c>
      <c r="AX12014" s="18">
        <v>202324</v>
      </c>
      <c r="AY12014" s="191">
        <v>552</v>
      </c>
      <c r="AZ12014" s="191">
        <v>201</v>
      </c>
      <c r="BA12014" s="191">
        <v>1</v>
      </c>
      <c r="BB12014" s="191">
        <v>-8233.1929999999993</v>
      </c>
    </row>
    <row r="12015" spans="48:54" x14ac:dyDescent="0.2">
      <c r="AV12015" s="191" t="str">
        <f t="shared" si="191"/>
        <v>552_RS_1_5_202324</v>
      </c>
      <c r="AW12015" s="191" t="s">
        <v>92</v>
      </c>
      <c r="AX12015" s="18">
        <v>202324</v>
      </c>
      <c r="AY12015" s="191">
        <v>552</v>
      </c>
      <c r="AZ12015" s="191">
        <v>1</v>
      </c>
      <c r="BA12015" s="191">
        <v>5</v>
      </c>
      <c r="BB12015" s="191">
        <v>-81480.99066000001</v>
      </c>
    </row>
    <row r="12016" spans="48:54" x14ac:dyDescent="0.2">
      <c r="AV12016" s="191" t="str">
        <f t="shared" si="191"/>
        <v>562_RG_201_1_202324</v>
      </c>
      <c r="AW12016" s="191" t="s">
        <v>93</v>
      </c>
      <c r="AX12016" s="18">
        <v>202324</v>
      </c>
      <c r="AY12016" s="191">
        <v>562</v>
      </c>
      <c r="AZ12016" s="191">
        <v>201</v>
      </c>
      <c r="BA12016" s="191">
        <v>1</v>
      </c>
      <c r="BB12016" s="191">
        <v>0</v>
      </c>
    </row>
    <row r="12017" spans="48:54" x14ac:dyDescent="0.2">
      <c r="AV12017" s="191" t="str">
        <f t="shared" si="191"/>
        <v>562_RS_1_5_202324</v>
      </c>
      <c r="AW12017" s="191" t="s">
        <v>92</v>
      </c>
      <c r="AX12017" s="18">
        <v>202324</v>
      </c>
      <c r="AY12017" s="191">
        <v>562</v>
      </c>
      <c r="AZ12017" s="191">
        <v>1</v>
      </c>
      <c r="BA12017" s="191">
        <v>5</v>
      </c>
      <c r="BB12017" s="191">
        <v>0</v>
      </c>
    </row>
    <row r="12018" spans="48:54" x14ac:dyDescent="0.2">
      <c r="AV12018" s="191" t="str">
        <f t="shared" si="191"/>
        <v>564_RG_201_1_202324</v>
      </c>
      <c r="AW12018" s="191" t="s">
        <v>93</v>
      </c>
      <c r="AX12018" s="18">
        <v>202324</v>
      </c>
      <c r="AY12018" s="191">
        <v>564</v>
      </c>
      <c r="AZ12018" s="191">
        <v>201</v>
      </c>
      <c r="BA12018" s="191">
        <v>1</v>
      </c>
      <c r="BB12018" s="191">
        <v>0</v>
      </c>
    </row>
    <row r="12019" spans="48:54" x14ac:dyDescent="0.2">
      <c r="AV12019" s="191" t="str">
        <f t="shared" si="191"/>
        <v>564_RS_1_5_202324</v>
      </c>
      <c r="AW12019" s="191" t="s">
        <v>92</v>
      </c>
      <c r="AX12019" s="18">
        <v>202324</v>
      </c>
      <c r="AY12019" s="191">
        <v>564</v>
      </c>
      <c r="AZ12019" s="191">
        <v>1</v>
      </c>
      <c r="BA12019" s="191">
        <v>5</v>
      </c>
      <c r="BB12019" s="191">
        <v>0</v>
      </c>
    </row>
    <row r="12020" spans="48:54" x14ac:dyDescent="0.2">
      <c r="AV12020" s="191" t="str">
        <f t="shared" si="191"/>
        <v>566_RG_201_1_202324</v>
      </c>
      <c r="AW12020" s="191" t="s">
        <v>93</v>
      </c>
      <c r="AX12020" s="18">
        <v>202324</v>
      </c>
      <c r="AY12020" s="191">
        <v>566</v>
      </c>
      <c r="AZ12020" s="191">
        <v>201</v>
      </c>
      <c r="BA12020" s="191">
        <v>1</v>
      </c>
      <c r="BB12020" s="191">
        <v>0</v>
      </c>
    </row>
    <row r="12021" spans="48:54" x14ac:dyDescent="0.2">
      <c r="AV12021" s="191" t="str">
        <f t="shared" si="191"/>
        <v>566_RS_1_5_202324</v>
      </c>
      <c r="AW12021" s="191" t="s">
        <v>92</v>
      </c>
      <c r="AX12021" s="18">
        <v>202324</v>
      </c>
      <c r="AY12021" s="191">
        <v>566</v>
      </c>
      <c r="AZ12021" s="191">
        <v>1</v>
      </c>
      <c r="BA12021" s="191">
        <v>5</v>
      </c>
      <c r="BB12021" s="191">
        <v>0</v>
      </c>
    </row>
    <row r="12022" spans="48:54" x14ac:dyDescent="0.2">
      <c r="AV12022" s="191" t="str">
        <f t="shared" si="191"/>
        <v>568_RG_201_1_202324</v>
      </c>
      <c r="AW12022" s="191" t="s">
        <v>93</v>
      </c>
      <c r="AX12022" s="18">
        <v>202324</v>
      </c>
      <c r="AY12022" s="191">
        <v>568</v>
      </c>
      <c r="AZ12022" s="191">
        <v>201</v>
      </c>
      <c r="BA12022" s="191">
        <v>1</v>
      </c>
      <c r="BB12022" s="191">
        <v>0</v>
      </c>
    </row>
    <row r="12023" spans="48:54" x14ac:dyDescent="0.2">
      <c r="AV12023" s="191" t="str">
        <f t="shared" si="191"/>
        <v>568_RS_1_5_202324</v>
      </c>
      <c r="AW12023" s="191" t="s">
        <v>92</v>
      </c>
      <c r="AX12023" s="18">
        <v>202324</v>
      </c>
      <c r="AY12023" s="191">
        <v>568</v>
      </c>
      <c r="AZ12023" s="191">
        <v>1</v>
      </c>
      <c r="BA12023" s="191">
        <v>5</v>
      </c>
      <c r="BB12023" s="191">
        <v>0</v>
      </c>
    </row>
    <row r="12024" spans="48:54" x14ac:dyDescent="0.2">
      <c r="AV12024" s="191" t="str">
        <f t="shared" si="191"/>
        <v>572_RG_201_1_202324</v>
      </c>
      <c r="AW12024" s="191" t="s">
        <v>93</v>
      </c>
      <c r="AX12024" s="18">
        <v>202324</v>
      </c>
      <c r="AY12024" s="191">
        <v>572</v>
      </c>
      <c r="AZ12024" s="191">
        <v>201</v>
      </c>
      <c r="BA12024" s="191">
        <v>1</v>
      </c>
      <c r="BB12024" s="191">
        <v>0</v>
      </c>
    </row>
    <row r="12025" spans="48:54" x14ac:dyDescent="0.2">
      <c r="AV12025" s="191" t="str">
        <f t="shared" si="191"/>
        <v>572_RS_1_5_202324</v>
      </c>
      <c r="AW12025" s="191" t="s">
        <v>92</v>
      </c>
      <c r="AX12025" s="18">
        <v>202324</v>
      </c>
      <c r="AY12025" s="191">
        <v>572</v>
      </c>
      <c r="AZ12025" s="191">
        <v>1</v>
      </c>
      <c r="BA12025" s="191">
        <v>5</v>
      </c>
      <c r="BB12025" s="191">
        <v>0</v>
      </c>
    </row>
    <row r="12026" spans="48:54" x14ac:dyDescent="0.2">
      <c r="AV12026" s="191" t="str">
        <f t="shared" si="191"/>
        <v>574_RG_201_1_202324</v>
      </c>
      <c r="AW12026" s="191" t="s">
        <v>93</v>
      </c>
      <c r="AX12026" s="18">
        <v>202324</v>
      </c>
      <c r="AY12026" s="191">
        <v>574</v>
      </c>
      <c r="AZ12026" s="191">
        <v>201</v>
      </c>
      <c r="BA12026" s="191">
        <v>1</v>
      </c>
      <c r="BB12026" s="191">
        <v>0</v>
      </c>
    </row>
    <row r="12027" spans="48:54" x14ac:dyDescent="0.2">
      <c r="AV12027" s="191" t="str">
        <f t="shared" si="191"/>
        <v>574_RS_1_5_202324</v>
      </c>
      <c r="AW12027" s="191" t="s">
        <v>92</v>
      </c>
      <c r="AX12027" s="18">
        <v>202324</v>
      </c>
      <c r="AY12027" s="191">
        <v>574</v>
      </c>
      <c r="AZ12027" s="191">
        <v>1</v>
      </c>
      <c r="BA12027" s="191">
        <v>5</v>
      </c>
      <c r="BB12027" s="191">
        <v>0</v>
      </c>
    </row>
    <row r="12028" spans="48:54" x14ac:dyDescent="0.2">
      <c r="AV12028" s="191" t="str">
        <f t="shared" si="191"/>
        <v>576_RG_201_1_202324</v>
      </c>
      <c r="AW12028" s="191" t="s">
        <v>93</v>
      </c>
      <c r="AX12028" s="18">
        <v>202324</v>
      </c>
      <c r="AY12028" s="191">
        <v>576</v>
      </c>
      <c r="AZ12028" s="191">
        <v>201</v>
      </c>
      <c r="BA12028" s="191">
        <v>1</v>
      </c>
      <c r="BB12028" s="191">
        <v>0</v>
      </c>
    </row>
    <row r="12029" spans="48:54" x14ac:dyDescent="0.2">
      <c r="AV12029" s="191" t="str">
        <f t="shared" si="191"/>
        <v>576_RS_1_5_202324</v>
      </c>
      <c r="AW12029" s="191" t="s">
        <v>92</v>
      </c>
      <c r="AX12029" s="18">
        <v>202324</v>
      </c>
      <c r="AY12029" s="191">
        <v>576</v>
      </c>
      <c r="AZ12029" s="191">
        <v>1</v>
      </c>
      <c r="BA12029" s="191">
        <v>5</v>
      </c>
      <c r="BB12029" s="191">
        <v>0</v>
      </c>
    </row>
    <row r="12030" spans="48:54" x14ac:dyDescent="0.2">
      <c r="AV12030" s="191" t="str">
        <f t="shared" si="191"/>
        <v>582_RG_201_1_202324</v>
      </c>
      <c r="AW12030" s="191" t="s">
        <v>93</v>
      </c>
      <c r="AX12030" s="18">
        <v>202324</v>
      </c>
      <c r="AY12030" s="191">
        <v>582</v>
      </c>
      <c r="AZ12030" s="191">
        <v>201</v>
      </c>
      <c r="BA12030" s="191">
        <v>1</v>
      </c>
      <c r="BB12030" s="191">
        <v>0</v>
      </c>
    </row>
    <row r="12031" spans="48:54" x14ac:dyDescent="0.2">
      <c r="AV12031" s="191" t="str">
        <f t="shared" si="191"/>
        <v>582_RS_1_5_202324</v>
      </c>
      <c r="AW12031" s="191" t="s">
        <v>92</v>
      </c>
      <c r="AX12031" s="18">
        <v>202324</v>
      </c>
      <c r="AY12031" s="191">
        <v>582</v>
      </c>
      <c r="AZ12031" s="191">
        <v>1</v>
      </c>
      <c r="BA12031" s="191">
        <v>5</v>
      </c>
      <c r="BB12031" s="191">
        <v>0</v>
      </c>
    </row>
    <row r="12032" spans="48:54" x14ac:dyDescent="0.2">
      <c r="AV12032" s="191" t="str">
        <f t="shared" si="191"/>
        <v>584_RG_201_1_202324</v>
      </c>
      <c r="AW12032" s="191" t="s">
        <v>93</v>
      </c>
      <c r="AX12032" s="18">
        <v>202324</v>
      </c>
      <c r="AY12032" s="191">
        <v>584</v>
      </c>
      <c r="AZ12032" s="191">
        <v>201</v>
      </c>
      <c r="BA12032" s="191">
        <v>1</v>
      </c>
      <c r="BB12032" s="191">
        <v>0</v>
      </c>
    </row>
    <row r="12033" spans="48:54" x14ac:dyDescent="0.2">
      <c r="AV12033" s="191" t="str">
        <f t="shared" si="191"/>
        <v>584_RS_1_5_202324</v>
      </c>
      <c r="AW12033" s="191" t="s">
        <v>92</v>
      </c>
      <c r="AX12033" s="18">
        <v>202324</v>
      </c>
      <c r="AY12033" s="191">
        <v>584</v>
      </c>
      <c r="AZ12033" s="191">
        <v>1</v>
      </c>
      <c r="BA12033" s="191">
        <v>5</v>
      </c>
      <c r="BB12033" s="191">
        <v>0</v>
      </c>
    </row>
    <row r="12034" spans="48:54" x14ac:dyDescent="0.2">
      <c r="AV12034" s="191" t="str">
        <f t="shared" si="191"/>
        <v>586_RG_201_1_202324</v>
      </c>
      <c r="AW12034" s="191" t="s">
        <v>93</v>
      </c>
      <c r="AX12034" s="18">
        <v>202324</v>
      </c>
      <c r="AY12034" s="191">
        <v>586</v>
      </c>
      <c r="AZ12034" s="191">
        <v>201</v>
      </c>
      <c r="BA12034" s="191">
        <v>1</v>
      </c>
      <c r="BB12034" s="191">
        <v>0</v>
      </c>
    </row>
    <row r="12035" spans="48:54" x14ac:dyDescent="0.2">
      <c r="AV12035" s="191" t="str">
        <f t="shared" si="191"/>
        <v>586_RS_1_5_202324</v>
      </c>
      <c r="AW12035" s="191" t="s">
        <v>92</v>
      </c>
      <c r="AX12035" s="18">
        <v>202324</v>
      </c>
      <c r="AY12035" s="191">
        <v>586</v>
      </c>
      <c r="AZ12035" s="191">
        <v>1</v>
      </c>
      <c r="BA12035" s="191">
        <v>5</v>
      </c>
      <c r="BB12035" s="191">
        <v>0</v>
      </c>
    </row>
    <row r="12036" spans="48:54" x14ac:dyDescent="0.2">
      <c r="AV12036" s="191" t="str">
        <f t="shared" ref="AV12036:AV12099" si="192">AY12036&amp;"_"&amp;AW12036&amp;"_"&amp;AZ12036&amp;"_"&amp;BA12036&amp;"_"&amp;AX12036</f>
        <v>512_RG_208_1_202324</v>
      </c>
      <c r="AW12036" s="191" t="s">
        <v>93</v>
      </c>
      <c r="AX12036" s="18">
        <v>202324</v>
      </c>
      <c r="AY12036" s="191">
        <v>512</v>
      </c>
      <c r="AZ12036" s="191">
        <v>208</v>
      </c>
      <c r="BA12036" s="191">
        <v>1</v>
      </c>
      <c r="BB12036" s="191">
        <v>-493</v>
      </c>
    </row>
    <row r="12037" spans="48:54" x14ac:dyDescent="0.2">
      <c r="AV12037" s="191" t="str">
        <f t="shared" si="192"/>
        <v>512_RS_2_1_202324</v>
      </c>
      <c r="AW12037" s="191" t="s">
        <v>92</v>
      </c>
      <c r="AX12037" s="18">
        <v>202324</v>
      </c>
      <c r="AY12037" s="191">
        <v>512</v>
      </c>
      <c r="AZ12037" s="191">
        <v>2</v>
      </c>
      <c r="BA12037" s="191">
        <v>1</v>
      </c>
      <c r="BB12037" s="191">
        <v>1924</v>
      </c>
    </row>
    <row r="12038" spans="48:54" x14ac:dyDescent="0.2">
      <c r="AV12038" s="191" t="str">
        <f t="shared" si="192"/>
        <v>514_RG_208_1_202324</v>
      </c>
      <c r="AW12038" s="191" t="s">
        <v>93</v>
      </c>
      <c r="AX12038" s="18">
        <v>202324</v>
      </c>
      <c r="AY12038" s="191">
        <v>514</v>
      </c>
      <c r="AZ12038" s="191">
        <v>208</v>
      </c>
      <c r="BA12038" s="191">
        <v>1</v>
      </c>
      <c r="BB12038" s="191">
        <v>-2045</v>
      </c>
    </row>
    <row r="12039" spans="48:54" x14ac:dyDescent="0.2">
      <c r="AV12039" s="191" t="str">
        <f t="shared" si="192"/>
        <v>514_RS_2_1_202324</v>
      </c>
      <c r="AW12039" s="191" t="s">
        <v>92</v>
      </c>
      <c r="AX12039" s="18">
        <v>202324</v>
      </c>
      <c r="AY12039" s="191">
        <v>514</v>
      </c>
      <c r="AZ12039" s="191">
        <v>2</v>
      </c>
      <c r="BA12039" s="191">
        <v>1</v>
      </c>
      <c r="BB12039" s="191">
        <v>4843.5990000000002</v>
      </c>
    </row>
    <row r="12040" spans="48:54" x14ac:dyDescent="0.2">
      <c r="AV12040" s="191" t="str">
        <f t="shared" si="192"/>
        <v>516_RG_208_1_202324</v>
      </c>
      <c r="AW12040" s="191" t="s">
        <v>93</v>
      </c>
      <c r="AX12040" s="18">
        <v>202324</v>
      </c>
      <c r="AY12040" s="191">
        <v>516</v>
      </c>
      <c r="AZ12040" s="191">
        <v>208</v>
      </c>
      <c r="BA12040" s="191">
        <v>1</v>
      </c>
      <c r="BB12040" s="191">
        <v>-1547.374</v>
      </c>
    </row>
    <row r="12041" spans="48:54" x14ac:dyDescent="0.2">
      <c r="AV12041" s="191" t="str">
        <f t="shared" si="192"/>
        <v>516_RS_2_1_202324</v>
      </c>
      <c r="AW12041" s="191" t="s">
        <v>92</v>
      </c>
      <c r="AX12041" s="18">
        <v>202324</v>
      </c>
      <c r="AY12041" s="191">
        <v>516</v>
      </c>
      <c r="AZ12041" s="191">
        <v>2</v>
      </c>
      <c r="BA12041" s="191">
        <v>1</v>
      </c>
      <c r="BB12041" s="191">
        <v>4773.2432399999998</v>
      </c>
    </row>
    <row r="12042" spans="48:54" x14ac:dyDescent="0.2">
      <c r="AV12042" s="191" t="str">
        <f t="shared" si="192"/>
        <v>518_RG_208_1_202324</v>
      </c>
      <c r="AW12042" s="191" t="s">
        <v>93</v>
      </c>
      <c r="AX12042" s="18">
        <v>202324</v>
      </c>
      <c r="AY12042" s="191">
        <v>518</v>
      </c>
      <c r="AZ12042" s="191">
        <v>208</v>
      </c>
      <c r="BA12042" s="191">
        <v>1</v>
      </c>
      <c r="BB12042" s="191">
        <v>-789.19600000000003</v>
      </c>
    </row>
    <row r="12043" spans="48:54" x14ac:dyDescent="0.2">
      <c r="AV12043" s="191" t="str">
        <f t="shared" si="192"/>
        <v>518_RS_2_1_202324</v>
      </c>
      <c r="AW12043" s="191" t="s">
        <v>92</v>
      </c>
      <c r="AX12043" s="18">
        <v>202324</v>
      </c>
      <c r="AY12043" s="191">
        <v>518</v>
      </c>
      <c r="AZ12043" s="191">
        <v>2</v>
      </c>
      <c r="BA12043" s="191">
        <v>1</v>
      </c>
      <c r="BB12043" s="191">
        <v>2100.01755</v>
      </c>
    </row>
    <row r="12044" spans="48:54" x14ac:dyDescent="0.2">
      <c r="AV12044" s="191" t="str">
        <f t="shared" si="192"/>
        <v>520_RG_208_1_202324</v>
      </c>
      <c r="AW12044" s="191" t="s">
        <v>93</v>
      </c>
      <c r="AX12044" s="18">
        <v>202324</v>
      </c>
      <c r="AY12044" s="191">
        <v>520</v>
      </c>
      <c r="AZ12044" s="191">
        <v>208</v>
      </c>
      <c r="BA12044" s="191">
        <v>1</v>
      </c>
      <c r="BB12044" s="191">
        <v>-557.97900000000004</v>
      </c>
    </row>
    <row r="12045" spans="48:54" x14ac:dyDescent="0.2">
      <c r="AV12045" s="191" t="str">
        <f t="shared" si="192"/>
        <v>520_RS_2_1_202324</v>
      </c>
      <c r="AW12045" s="191" t="s">
        <v>92</v>
      </c>
      <c r="AX12045" s="18">
        <v>202324</v>
      </c>
      <c r="AY12045" s="191">
        <v>520</v>
      </c>
      <c r="AZ12045" s="191">
        <v>2</v>
      </c>
      <c r="BA12045" s="191">
        <v>1</v>
      </c>
      <c r="BB12045" s="191">
        <v>3729.3599999999997</v>
      </c>
    </row>
    <row r="12046" spans="48:54" x14ac:dyDescent="0.2">
      <c r="AV12046" s="191" t="str">
        <f t="shared" si="192"/>
        <v>522_RG_208_1_202324</v>
      </c>
      <c r="AW12046" s="191" t="s">
        <v>93</v>
      </c>
      <c r="AX12046" s="18">
        <v>202324</v>
      </c>
      <c r="AY12046" s="191">
        <v>522</v>
      </c>
      <c r="AZ12046" s="191">
        <v>208</v>
      </c>
      <c r="BA12046" s="191">
        <v>1</v>
      </c>
      <c r="BB12046" s="191">
        <v>-410.00684000000001</v>
      </c>
    </row>
    <row r="12047" spans="48:54" x14ac:dyDescent="0.2">
      <c r="AV12047" s="191" t="str">
        <f t="shared" si="192"/>
        <v>522_RS_2_1_202324</v>
      </c>
      <c r="AW12047" s="191" t="s">
        <v>92</v>
      </c>
      <c r="AX12047" s="18">
        <v>202324</v>
      </c>
      <c r="AY12047" s="191">
        <v>522</v>
      </c>
      <c r="AZ12047" s="191">
        <v>2</v>
      </c>
      <c r="BA12047" s="191">
        <v>1</v>
      </c>
      <c r="BB12047" s="191">
        <v>1037.8029899999999</v>
      </c>
    </row>
    <row r="12048" spans="48:54" x14ac:dyDescent="0.2">
      <c r="AV12048" s="191" t="str">
        <f t="shared" si="192"/>
        <v>524_RG_208_1_202324</v>
      </c>
      <c r="AW12048" s="191" t="s">
        <v>93</v>
      </c>
      <c r="AX12048" s="18">
        <v>202324</v>
      </c>
      <c r="AY12048" s="191">
        <v>524</v>
      </c>
      <c r="AZ12048" s="191">
        <v>208</v>
      </c>
      <c r="BA12048" s="191">
        <v>1</v>
      </c>
      <c r="BB12048" s="191">
        <v>-1184.3000500000001</v>
      </c>
    </row>
    <row r="12049" spans="48:54" x14ac:dyDescent="0.2">
      <c r="AV12049" s="191" t="str">
        <f t="shared" si="192"/>
        <v>524_RS_2_1_202324</v>
      </c>
      <c r="AW12049" s="191" t="s">
        <v>92</v>
      </c>
      <c r="AX12049" s="18">
        <v>202324</v>
      </c>
      <c r="AY12049" s="191">
        <v>524</v>
      </c>
      <c r="AZ12049" s="191">
        <v>2</v>
      </c>
      <c r="BA12049" s="191">
        <v>1</v>
      </c>
      <c r="BB12049" s="191">
        <v>7415.2426600000017</v>
      </c>
    </row>
    <row r="12050" spans="48:54" x14ac:dyDescent="0.2">
      <c r="AV12050" s="191" t="str">
        <f t="shared" si="192"/>
        <v>526_RG_208_1_202324</v>
      </c>
      <c r="AW12050" s="191" t="s">
        <v>93</v>
      </c>
      <c r="AX12050" s="18">
        <v>202324</v>
      </c>
      <c r="AY12050" s="191">
        <v>526</v>
      </c>
      <c r="AZ12050" s="191">
        <v>208</v>
      </c>
      <c r="BA12050" s="191">
        <v>1</v>
      </c>
      <c r="BB12050" s="191">
        <v>-2090.12995</v>
      </c>
    </row>
    <row r="12051" spans="48:54" x14ac:dyDescent="0.2">
      <c r="AV12051" s="191" t="str">
        <f t="shared" si="192"/>
        <v>526_RS_2_1_202324</v>
      </c>
      <c r="AW12051" s="191" t="s">
        <v>92</v>
      </c>
      <c r="AX12051" s="18">
        <v>202324</v>
      </c>
      <c r="AY12051" s="191">
        <v>526</v>
      </c>
      <c r="AZ12051" s="191">
        <v>2</v>
      </c>
      <c r="BA12051" s="191">
        <v>1</v>
      </c>
      <c r="BB12051" s="191">
        <v>5250.1216131682677</v>
      </c>
    </row>
    <row r="12052" spans="48:54" x14ac:dyDescent="0.2">
      <c r="AV12052" s="191" t="str">
        <f t="shared" si="192"/>
        <v>528_RG_208_1_202324</v>
      </c>
      <c r="AW12052" s="191" t="s">
        <v>93</v>
      </c>
      <c r="AX12052" s="18">
        <v>202324</v>
      </c>
      <c r="AY12052" s="191">
        <v>528</v>
      </c>
      <c r="AZ12052" s="191">
        <v>208</v>
      </c>
      <c r="BA12052" s="191">
        <v>1</v>
      </c>
      <c r="BB12052" s="191">
        <v>-1201</v>
      </c>
    </row>
    <row r="12053" spans="48:54" x14ac:dyDescent="0.2">
      <c r="AV12053" s="191" t="str">
        <f t="shared" si="192"/>
        <v>528_RS_2_1_202324</v>
      </c>
      <c r="AW12053" s="191" t="s">
        <v>92</v>
      </c>
      <c r="AX12053" s="18">
        <v>202324</v>
      </c>
      <c r="AY12053" s="191">
        <v>528</v>
      </c>
      <c r="AZ12053" s="191">
        <v>2</v>
      </c>
      <c r="BA12053" s="191">
        <v>1</v>
      </c>
      <c r="BB12053" s="191">
        <v>6293</v>
      </c>
    </row>
    <row r="12054" spans="48:54" x14ac:dyDescent="0.2">
      <c r="AV12054" s="191" t="str">
        <f t="shared" si="192"/>
        <v>530_RG_208_1_202324</v>
      </c>
      <c r="AW12054" s="191" t="s">
        <v>93</v>
      </c>
      <c r="AX12054" s="18">
        <v>202324</v>
      </c>
      <c r="AY12054" s="191">
        <v>530</v>
      </c>
      <c r="AZ12054" s="191">
        <v>208</v>
      </c>
      <c r="BA12054" s="191">
        <v>1</v>
      </c>
      <c r="BB12054" s="191">
        <v>-2195.4731999999999</v>
      </c>
    </row>
    <row r="12055" spans="48:54" x14ac:dyDescent="0.2">
      <c r="AV12055" s="191" t="str">
        <f t="shared" si="192"/>
        <v>530_RS_2_1_202324</v>
      </c>
      <c r="AW12055" s="191" t="s">
        <v>92</v>
      </c>
      <c r="AX12055" s="18">
        <v>202324</v>
      </c>
      <c r="AY12055" s="191">
        <v>530</v>
      </c>
      <c r="AZ12055" s="191">
        <v>2</v>
      </c>
      <c r="BA12055" s="191">
        <v>1</v>
      </c>
      <c r="BB12055" s="191">
        <v>5315.3385399999997</v>
      </c>
    </row>
    <row r="12056" spans="48:54" x14ac:dyDescent="0.2">
      <c r="AV12056" s="191" t="str">
        <f t="shared" si="192"/>
        <v>532_RG_208_1_202324</v>
      </c>
      <c r="AW12056" s="191" t="s">
        <v>93</v>
      </c>
      <c r="AX12056" s="18">
        <v>202324</v>
      </c>
      <c r="AY12056" s="191">
        <v>532</v>
      </c>
      <c r="AZ12056" s="191">
        <v>208</v>
      </c>
      <c r="BA12056" s="191">
        <v>1</v>
      </c>
      <c r="BB12056" s="191">
        <v>-583.17200000000003</v>
      </c>
    </row>
    <row r="12057" spans="48:54" x14ac:dyDescent="0.2">
      <c r="AV12057" s="191" t="str">
        <f t="shared" si="192"/>
        <v>532_RS_2_1_202324</v>
      </c>
      <c r="AW12057" s="191" t="s">
        <v>92</v>
      </c>
      <c r="AX12057" s="18">
        <v>202324</v>
      </c>
      <c r="AY12057" s="191">
        <v>532</v>
      </c>
      <c r="AZ12057" s="191">
        <v>2</v>
      </c>
      <c r="BA12057" s="191">
        <v>1</v>
      </c>
      <c r="BB12057" s="191">
        <v>5013.2920000000004</v>
      </c>
    </row>
    <row r="12058" spans="48:54" x14ac:dyDescent="0.2">
      <c r="AV12058" s="191" t="str">
        <f t="shared" si="192"/>
        <v>534_RG_208_1_202324</v>
      </c>
      <c r="AW12058" s="191" t="s">
        <v>93</v>
      </c>
      <c r="AX12058" s="18">
        <v>202324</v>
      </c>
      <c r="AY12058" s="191">
        <v>534</v>
      </c>
      <c r="AZ12058" s="191">
        <v>208</v>
      </c>
      <c r="BA12058" s="191">
        <v>1</v>
      </c>
      <c r="BB12058" s="191">
        <v>-562.75013999999999</v>
      </c>
    </row>
    <row r="12059" spans="48:54" x14ac:dyDescent="0.2">
      <c r="AV12059" s="191" t="str">
        <f t="shared" si="192"/>
        <v>534_RS_2_1_202324</v>
      </c>
      <c r="AW12059" s="191" t="s">
        <v>92</v>
      </c>
      <c r="AX12059" s="18">
        <v>202324</v>
      </c>
      <c r="AY12059" s="191">
        <v>534</v>
      </c>
      <c r="AZ12059" s="191">
        <v>2</v>
      </c>
      <c r="BA12059" s="191">
        <v>1</v>
      </c>
      <c r="BB12059" s="191">
        <v>4306.4641300000003</v>
      </c>
    </row>
    <row r="12060" spans="48:54" x14ac:dyDescent="0.2">
      <c r="AV12060" s="191" t="str">
        <f t="shared" si="192"/>
        <v>536_RG_208_1_202324</v>
      </c>
      <c r="AW12060" s="191" t="s">
        <v>93</v>
      </c>
      <c r="AX12060" s="18">
        <v>202324</v>
      </c>
      <c r="AY12060" s="191">
        <v>536</v>
      </c>
      <c r="AZ12060" s="191">
        <v>208</v>
      </c>
      <c r="BA12060" s="191">
        <v>1</v>
      </c>
      <c r="BB12060" s="191">
        <v>-399.464</v>
      </c>
    </row>
    <row r="12061" spans="48:54" x14ac:dyDescent="0.2">
      <c r="AV12061" s="191" t="str">
        <f t="shared" si="192"/>
        <v>536_RS_2_1_202324</v>
      </c>
      <c r="AW12061" s="191" t="s">
        <v>92</v>
      </c>
      <c r="AX12061" s="18">
        <v>202324</v>
      </c>
      <c r="AY12061" s="191">
        <v>536</v>
      </c>
      <c r="AZ12061" s="191">
        <v>2</v>
      </c>
      <c r="BA12061" s="191">
        <v>1</v>
      </c>
      <c r="BB12061" s="191">
        <v>2287.6969999999997</v>
      </c>
    </row>
    <row r="12062" spans="48:54" x14ac:dyDescent="0.2">
      <c r="AV12062" s="191" t="str">
        <f t="shared" si="192"/>
        <v>538_RG_208_1_202324</v>
      </c>
      <c r="AW12062" s="191" t="s">
        <v>93</v>
      </c>
      <c r="AX12062" s="18">
        <v>202324</v>
      </c>
      <c r="AY12062" s="191">
        <v>538</v>
      </c>
      <c r="AZ12062" s="191">
        <v>208</v>
      </c>
      <c r="BA12062" s="191">
        <v>1</v>
      </c>
      <c r="BB12062" s="191">
        <v>-398.29192</v>
      </c>
    </row>
    <row r="12063" spans="48:54" x14ac:dyDescent="0.2">
      <c r="AV12063" s="191" t="str">
        <f t="shared" si="192"/>
        <v>538_RS_2_1_202324</v>
      </c>
      <c r="AW12063" s="191" t="s">
        <v>92</v>
      </c>
      <c r="AX12063" s="18">
        <v>202324</v>
      </c>
      <c r="AY12063" s="191">
        <v>538</v>
      </c>
      <c r="AZ12063" s="191">
        <v>2</v>
      </c>
      <c r="BA12063" s="191">
        <v>1</v>
      </c>
      <c r="BB12063" s="191">
        <v>4225.6369214742499</v>
      </c>
    </row>
    <row r="12064" spans="48:54" x14ac:dyDescent="0.2">
      <c r="AV12064" s="191" t="str">
        <f t="shared" si="192"/>
        <v>540_RG_208_1_202324</v>
      </c>
      <c r="AW12064" s="191" t="s">
        <v>93</v>
      </c>
      <c r="AX12064" s="18">
        <v>202324</v>
      </c>
      <c r="AY12064" s="191">
        <v>540</v>
      </c>
      <c r="AZ12064" s="191">
        <v>208</v>
      </c>
      <c r="BA12064" s="191">
        <v>1</v>
      </c>
      <c r="BB12064" s="191">
        <v>-607.64099999999996</v>
      </c>
    </row>
    <row r="12065" spans="48:54" x14ac:dyDescent="0.2">
      <c r="AV12065" s="191" t="str">
        <f t="shared" si="192"/>
        <v>540_RS_2_1_202324</v>
      </c>
      <c r="AW12065" s="191" t="s">
        <v>92</v>
      </c>
      <c r="AX12065" s="18">
        <v>202324</v>
      </c>
      <c r="AY12065" s="191">
        <v>540</v>
      </c>
      <c r="AZ12065" s="191">
        <v>2</v>
      </c>
      <c r="BA12065" s="191">
        <v>1</v>
      </c>
      <c r="BB12065" s="191">
        <v>5342.4025099999999</v>
      </c>
    </row>
    <row r="12066" spans="48:54" x14ac:dyDescent="0.2">
      <c r="AV12066" s="191" t="str">
        <f t="shared" si="192"/>
        <v>542_RG_208_1_202324</v>
      </c>
      <c r="AW12066" s="191" t="s">
        <v>93</v>
      </c>
      <c r="AX12066" s="18">
        <v>202324</v>
      </c>
      <c r="AY12066" s="191">
        <v>542</v>
      </c>
      <c r="AZ12066" s="191">
        <v>208</v>
      </c>
      <c r="BA12066" s="191">
        <v>1</v>
      </c>
      <c r="BB12066" s="191">
        <v>-153.733</v>
      </c>
    </row>
    <row r="12067" spans="48:54" x14ac:dyDescent="0.2">
      <c r="AV12067" s="191" t="str">
        <f t="shared" si="192"/>
        <v>542_RS_2_1_202324</v>
      </c>
      <c r="AW12067" s="191" t="s">
        <v>92</v>
      </c>
      <c r="AX12067" s="18">
        <v>202324</v>
      </c>
      <c r="AY12067" s="191">
        <v>542</v>
      </c>
      <c r="AZ12067" s="191">
        <v>2</v>
      </c>
      <c r="BA12067" s="191">
        <v>1</v>
      </c>
      <c r="BB12067" s="191">
        <v>2441.404</v>
      </c>
    </row>
    <row r="12068" spans="48:54" x14ac:dyDescent="0.2">
      <c r="AV12068" s="191" t="str">
        <f t="shared" si="192"/>
        <v>544_RG_208_1_202324</v>
      </c>
      <c r="AW12068" s="191" t="s">
        <v>93</v>
      </c>
      <c r="AX12068" s="18">
        <v>202324</v>
      </c>
      <c r="AY12068" s="191">
        <v>544</v>
      </c>
      <c r="AZ12068" s="191">
        <v>208</v>
      </c>
      <c r="BA12068" s="191">
        <v>1</v>
      </c>
      <c r="BB12068" s="191">
        <v>-451.81</v>
      </c>
    </row>
    <row r="12069" spans="48:54" x14ac:dyDescent="0.2">
      <c r="AV12069" s="191" t="str">
        <f t="shared" si="192"/>
        <v>544_RS_2_1_202324</v>
      </c>
      <c r="AW12069" s="191" t="s">
        <v>92</v>
      </c>
      <c r="AX12069" s="18">
        <v>202324</v>
      </c>
      <c r="AY12069" s="191">
        <v>544</v>
      </c>
      <c r="AZ12069" s="191">
        <v>2</v>
      </c>
      <c r="BA12069" s="191">
        <v>1</v>
      </c>
      <c r="BB12069" s="191">
        <v>6634.5399999999991</v>
      </c>
    </row>
    <row r="12070" spans="48:54" x14ac:dyDescent="0.2">
      <c r="AV12070" s="191" t="str">
        <f t="shared" si="192"/>
        <v>545_RG_208_1_202324</v>
      </c>
      <c r="AW12070" s="191" t="s">
        <v>93</v>
      </c>
      <c r="AX12070" s="18">
        <v>202324</v>
      </c>
      <c r="AY12070" s="191">
        <v>545</v>
      </c>
      <c r="AZ12070" s="191">
        <v>208</v>
      </c>
      <c r="BA12070" s="191">
        <v>1</v>
      </c>
      <c r="BB12070" s="191">
        <v>-266.48291</v>
      </c>
    </row>
    <row r="12071" spans="48:54" x14ac:dyDescent="0.2">
      <c r="AV12071" s="191" t="str">
        <f t="shared" si="192"/>
        <v>545_RS_2_1_202324</v>
      </c>
      <c r="AW12071" s="191" t="s">
        <v>92</v>
      </c>
      <c r="AX12071" s="18">
        <v>202324</v>
      </c>
      <c r="AY12071" s="191">
        <v>545</v>
      </c>
      <c r="AZ12071" s="191">
        <v>2</v>
      </c>
      <c r="BA12071" s="191">
        <v>1</v>
      </c>
      <c r="BB12071" s="191">
        <v>3724.70624</v>
      </c>
    </row>
    <row r="12072" spans="48:54" x14ac:dyDescent="0.2">
      <c r="AV12072" s="191" t="str">
        <f t="shared" si="192"/>
        <v>546_RG_208_1_202324</v>
      </c>
      <c r="AW12072" s="191" t="s">
        <v>93</v>
      </c>
      <c r="AX12072" s="18">
        <v>202324</v>
      </c>
      <c r="AY12072" s="191">
        <v>546</v>
      </c>
      <c r="AZ12072" s="191">
        <v>208</v>
      </c>
      <c r="BA12072" s="191">
        <v>1</v>
      </c>
      <c r="BB12072" s="191">
        <v>-240.26400000000001</v>
      </c>
    </row>
    <row r="12073" spans="48:54" x14ac:dyDescent="0.2">
      <c r="AV12073" s="191" t="str">
        <f t="shared" si="192"/>
        <v>546_RS_2_1_202324</v>
      </c>
      <c r="AW12073" s="191" t="s">
        <v>92</v>
      </c>
      <c r="AX12073" s="18">
        <v>202324</v>
      </c>
      <c r="AY12073" s="191">
        <v>546</v>
      </c>
      <c r="AZ12073" s="191">
        <v>2</v>
      </c>
      <c r="BA12073" s="191">
        <v>1</v>
      </c>
      <c r="BB12073" s="191">
        <v>8572.89</v>
      </c>
    </row>
    <row r="12074" spans="48:54" x14ac:dyDescent="0.2">
      <c r="AV12074" s="191" t="str">
        <f t="shared" si="192"/>
        <v>548_RG_208_1_202324</v>
      </c>
      <c r="AW12074" s="191" t="s">
        <v>93</v>
      </c>
      <c r="AX12074" s="18">
        <v>202324</v>
      </c>
      <c r="AY12074" s="191">
        <v>548</v>
      </c>
      <c r="AZ12074" s="191">
        <v>208</v>
      </c>
      <c r="BA12074" s="191">
        <v>1</v>
      </c>
      <c r="BB12074" s="191">
        <v>-51.932000000000002</v>
      </c>
    </row>
    <row r="12075" spans="48:54" x14ac:dyDescent="0.2">
      <c r="AV12075" s="191" t="str">
        <f t="shared" si="192"/>
        <v>548_RS_2_1_202324</v>
      </c>
      <c r="AW12075" s="191" t="s">
        <v>92</v>
      </c>
      <c r="AX12075" s="18">
        <v>202324</v>
      </c>
      <c r="AY12075" s="191">
        <v>548</v>
      </c>
      <c r="AZ12075" s="191">
        <v>2</v>
      </c>
      <c r="BA12075" s="191">
        <v>1</v>
      </c>
      <c r="BB12075" s="191">
        <v>4440.59717</v>
      </c>
    </row>
    <row r="12076" spans="48:54" x14ac:dyDescent="0.2">
      <c r="AV12076" s="191" t="str">
        <f t="shared" si="192"/>
        <v>550_RG_208_1_202324</v>
      </c>
      <c r="AW12076" s="191" t="s">
        <v>93</v>
      </c>
      <c r="AX12076" s="18">
        <v>202324</v>
      </c>
      <c r="AY12076" s="191">
        <v>550</v>
      </c>
      <c r="AZ12076" s="191">
        <v>208</v>
      </c>
      <c r="BA12076" s="191">
        <v>1</v>
      </c>
      <c r="BB12076" s="191">
        <v>-345.64798999999999</v>
      </c>
    </row>
    <row r="12077" spans="48:54" x14ac:dyDescent="0.2">
      <c r="AV12077" s="191" t="str">
        <f t="shared" si="192"/>
        <v>550_RS_2_1_202324</v>
      </c>
      <c r="AW12077" s="191" t="s">
        <v>92</v>
      </c>
      <c r="AX12077" s="18">
        <v>202324</v>
      </c>
      <c r="AY12077" s="191">
        <v>550</v>
      </c>
      <c r="AZ12077" s="191">
        <v>2</v>
      </c>
      <c r="BA12077" s="191">
        <v>1</v>
      </c>
      <c r="BB12077" s="191">
        <v>5852.1710000000003</v>
      </c>
    </row>
    <row r="12078" spans="48:54" x14ac:dyDescent="0.2">
      <c r="AV12078" s="191" t="str">
        <f t="shared" si="192"/>
        <v>552_RG_208_1_202324</v>
      </c>
      <c r="AW12078" s="191" t="s">
        <v>93</v>
      </c>
      <c r="AX12078" s="18">
        <v>202324</v>
      </c>
      <c r="AY12078" s="191">
        <v>552</v>
      </c>
      <c r="AZ12078" s="191">
        <v>208</v>
      </c>
      <c r="BA12078" s="191">
        <v>1</v>
      </c>
      <c r="BB12078" s="191">
        <v>-656.09799999999996</v>
      </c>
    </row>
    <row r="12079" spans="48:54" x14ac:dyDescent="0.2">
      <c r="AV12079" s="191" t="str">
        <f t="shared" si="192"/>
        <v>552_RS_2_1_202324</v>
      </c>
      <c r="AW12079" s="191" t="s">
        <v>92</v>
      </c>
      <c r="AX12079" s="18">
        <v>202324</v>
      </c>
      <c r="AY12079" s="191">
        <v>552</v>
      </c>
      <c r="AZ12079" s="191">
        <v>2</v>
      </c>
      <c r="BA12079" s="191">
        <v>1</v>
      </c>
      <c r="BB12079" s="191">
        <v>9232.3780000000006</v>
      </c>
    </row>
    <row r="12080" spans="48:54" x14ac:dyDescent="0.2">
      <c r="AV12080" s="191" t="str">
        <f t="shared" si="192"/>
        <v>562_RG_208_1_202324</v>
      </c>
      <c r="AW12080" s="191" t="s">
        <v>93</v>
      </c>
      <c r="AX12080" s="18">
        <v>202324</v>
      </c>
      <c r="AY12080" s="191">
        <v>562</v>
      </c>
      <c r="AZ12080" s="191">
        <v>208</v>
      </c>
      <c r="BA12080" s="191">
        <v>1</v>
      </c>
      <c r="BB12080" s="191">
        <v>0</v>
      </c>
    </row>
    <row r="12081" spans="48:54" x14ac:dyDescent="0.2">
      <c r="AV12081" s="191" t="str">
        <f t="shared" si="192"/>
        <v>562_RS_2_1_202324</v>
      </c>
      <c r="AW12081" s="191" t="s">
        <v>92</v>
      </c>
      <c r="AX12081" s="18">
        <v>202324</v>
      </c>
      <c r="AY12081" s="191">
        <v>562</v>
      </c>
      <c r="AZ12081" s="191">
        <v>2</v>
      </c>
      <c r="BA12081" s="191">
        <v>1</v>
      </c>
      <c r="BB12081" s="191">
        <v>0</v>
      </c>
    </row>
    <row r="12082" spans="48:54" x14ac:dyDescent="0.2">
      <c r="AV12082" s="191" t="str">
        <f t="shared" si="192"/>
        <v>564_RG_208_1_202324</v>
      </c>
      <c r="AW12082" s="191" t="s">
        <v>93</v>
      </c>
      <c r="AX12082" s="18">
        <v>202324</v>
      </c>
      <c r="AY12082" s="191">
        <v>564</v>
      </c>
      <c r="AZ12082" s="191">
        <v>208</v>
      </c>
      <c r="BA12082" s="191">
        <v>1</v>
      </c>
      <c r="BB12082" s="191">
        <v>0</v>
      </c>
    </row>
    <row r="12083" spans="48:54" x14ac:dyDescent="0.2">
      <c r="AV12083" s="191" t="str">
        <f t="shared" si="192"/>
        <v>564_RS_2_1_202324</v>
      </c>
      <c r="AW12083" s="191" t="s">
        <v>92</v>
      </c>
      <c r="AX12083" s="18">
        <v>202324</v>
      </c>
      <c r="AY12083" s="191">
        <v>564</v>
      </c>
      <c r="AZ12083" s="191">
        <v>2</v>
      </c>
      <c r="BA12083" s="191">
        <v>1</v>
      </c>
      <c r="BB12083" s="191">
        <v>0</v>
      </c>
    </row>
    <row r="12084" spans="48:54" x14ac:dyDescent="0.2">
      <c r="AV12084" s="191" t="str">
        <f t="shared" si="192"/>
        <v>566_RG_208_1_202324</v>
      </c>
      <c r="AW12084" s="191" t="s">
        <v>93</v>
      </c>
      <c r="AX12084" s="18">
        <v>202324</v>
      </c>
      <c r="AY12084" s="191">
        <v>566</v>
      </c>
      <c r="AZ12084" s="191">
        <v>208</v>
      </c>
      <c r="BA12084" s="191">
        <v>1</v>
      </c>
      <c r="BB12084" s="191">
        <v>0</v>
      </c>
    </row>
    <row r="12085" spans="48:54" x14ac:dyDescent="0.2">
      <c r="AV12085" s="191" t="str">
        <f t="shared" si="192"/>
        <v>566_RS_2_1_202324</v>
      </c>
      <c r="AW12085" s="191" t="s">
        <v>92</v>
      </c>
      <c r="AX12085" s="18">
        <v>202324</v>
      </c>
      <c r="AY12085" s="191">
        <v>566</v>
      </c>
      <c r="AZ12085" s="191">
        <v>2</v>
      </c>
      <c r="BA12085" s="191">
        <v>1</v>
      </c>
      <c r="BB12085" s="191">
        <v>0</v>
      </c>
    </row>
    <row r="12086" spans="48:54" x14ac:dyDescent="0.2">
      <c r="AV12086" s="191" t="str">
        <f t="shared" si="192"/>
        <v>568_RG_208_1_202324</v>
      </c>
      <c r="AW12086" s="191" t="s">
        <v>93</v>
      </c>
      <c r="AX12086" s="18">
        <v>202324</v>
      </c>
      <c r="AY12086" s="191">
        <v>568</v>
      </c>
      <c r="AZ12086" s="191">
        <v>208</v>
      </c>
      <c r="BA12086" s="191">
        <v>1</v>
      </c>
      <c r="BB12086" s="191">
        <v>0</v>
      </c>
    </row>
    <row r="12087" spans="48:54" x14ac:dyDescent="0.2">
      <c r="AV12087" s="191" t="str">
        <f t="shared" si="192"/>
        <v>568_RS_2_1_202324</v>
      </c>
      <c r="AW12087" s="191" t="s">
        <v>92</v>
      </c>
      <c r="AX12087" s="18">
        <v>202324</v>
      </c>
      <c r="AY12087" s="191">
        <v>568</v>
      </c>
      <c r="AZ12087" s="191">
        <v>2</v>
      </c>
      <c r="BA12087" s="191">
        <v>1</v>
      </c>
      <c r="BB12087" s="191">
        <v>0</v>
      </c>
    </row>
    <row r="12088" spans="48:54" x14ac:dyDescent="0.2">
      <c r="AV12088" s="191" t="str">
        <f t="shared" si="192"/>
        <v>572_RG_208_1_202324</v>
      </c>
      <c r="AW12088" s="191" t="s">
        <v>93</v>
      </c>
      <c r="AX12088" s="18">
        <v>202324</v>
      </c>
      <c r="AY12088" s="191">
        <v>572</v>
      </c>
      <c r="AZ12088" s="191">
        <v>208</v>
      </c>
      <c r="BA12088" s="191">
        <v>1</v>
      </c>
      <c r="BB12088" s="191">
        <v>0</v>
      </c>
    </row>
    <row r="12089" spans="48:54" x14ac:dyDescent="0.2">
      <c r="AV12089" s="191" t="str">
        <f t="shared" si="192"/>
        <v>572_RS_2_1_202324</v>
      </c>
      <c r="AW12089" s="191" t="s">
        <v>92</v>
      </c>
      <c r="AX12089" s="18">
        <v>202324</v>
      </c>
      <c r="AY12089" s="191">
        <v>572</v>
      </c>
      <c r="AZ12089" s="191">
        <v>2</v>
      </c>
      <c r="BA12089" s="191">
        <v>1</v>
      </c>
      <c r="BB12089" s="191">
        <v>0</v>
      </c>
    </row>
    <row r="12090" spans="48:54" x14ac:dyDescent="0.2">
      <c r="AV12090" s="191" t="str">
        <f t="shared" si="192"/>
        <v>574_RG_208_1_202324</v>
      </c>
      <c r="AW12090" s="191" t="s">
        <v>93</v>
      </c>
      <c r="AX12090" s="18">
        <v>202324</v>
      </c>
      <c r="AY12090" s="191">
        <v>574</v>
      </c>
      <c r="AZ12090" s="191">
        <v>208</v>
      </c>
      <c r="BA12090" s="191">
        <v>1</v>
      </c>
      <c r="BB12090" s="191">
        <v>0</v>
      </c>
    </row>
    <row r="12091" spans="48:54" x14ac:dyDescent="0.2">
      <c r="AV12091" s="191" t="str">
        <f t="shared" si="192"/>
        <v>574_RS_2_1_202324</v>
      </c>
      <c r="AW12091" s="191" t="s">
        <v>92</v>
      </c>
      <c r="AX12091" s="18">
        <v>202324</v>
      </c>
      <c r="AY12091" s="191">
        <v>574</v>
      </c>
      <c r="AZ12091" s="191">
        <v>2</v>
      </c>
      <c r="BA12091" s="191">
        <v>1</v>
      </c>
      <c r="BB12091" s="191">
        <v>0</v>
      </c>
    </row>
    <row r="12092" spans="48:54" x14ac:dyDescent="0.2">
      <c r="AV12092" s="191" t="str">
        <f t="shared" si="192"/>
        <v>576_RG_208_1_202324</v>
      </c>
      <c r="AW12092" s="191" t="s">
        <v>93</v>
      </c>
      <c r="AX12092" s="18">
        <v>202324</v>
      </c>
      <c r="AY12092" s="191">
        <v>576</v>
      </c>
      <c r="AZ12092" s="191">
        <v>208</v>
      </c>
      <c r="BA12092" s="191">
        <v>1</v>
      </c>
      <c r="BB12092" s="191">
        <v>0</v>
      </c>
    </row>
    <row r="12093" spans="48:54" x14ac:dyDescent="0.2">
      <c r="AV12093" s="191" t="str">
        <f t="shared" si="192"/>
        <v>576_RS_2_1_202324</v>
      </c>
      <c r="AW12093" s="191" t="s">
        <v>92</v>
      </c>
      <c r="AX12093" s="18">
        <v>202324</v>
      </c>
      <c r="AY12093" s="191">
        <v>576</v>
      </c>
      <c r="AZ12093" s="191">
        <v>2</v>
      </c>
      <c r="BA12093" s="191">
        <v>1</v>
      </c>
      <c r="BB12093" s="191">
        <v>0</v>
      </c>
    </row>
    <row r="12094" spans="48:54" x14ac:dyDescent="0.2">
      <c r="AV12094" s="191" t="str">
        <f t="shared" si="192"/>
        <v>582_RG_208_1_202324</v>
      </c>
      <c r="AW12094" s="191" t="s">
        <v>93</v>
      </c>
      <c r="AX12094" s="18">
        <v>202324</v>
      </c>
      <c r="AY12094" s="191">
        <v>582</v>
      </c>
      <c r="AZ12094" s="191">
        <v>208</v>
      </c>
      <c r="BA12094" s="191">
        <v>1</v>
      </c>
      <c r="BB12094" s="191">
        <v>0</v>
      </c>
    </row>
    <row r="12095" spans="48:54" x14ac:dyDescent="0.2">
      <c r="AV12095" s="191" t="str">
        <f t="shared" si="192"/>
        <v>582_RS_2_1_202324</v>
      </c>
      <c r="AW12095" s="191" t="s">
        <v>92</v>
      </c>
      <c r="AX12095" s="18">
        <v>202324</v>
      </c>
      <c r="AY12095" s="191">
        <v>582</v>
      </c>
      <c r="AZ12095" s="191">
        <v>2</v>
      </c>
      <c r="BA12095" s="191">
        <v>1</v>
      </c>
      <c r="BB12095" s="191">
        <v>0</v>
      </c>
    </row>
    <row r="12096" spans="48:54" x14ac:dyDescent="0.2">
      <c r="AV12096" s="191" t="str">
        <f t="shared" si="192"/>
        <v>584_RG_208_1_202324</v>
      </c>
      <c r="AW12096" s="191" t="s">
        <v>93</v>
      </c>
      <c r="AX12096" s="18">
        <v>202324</v>
      </c>
      <c r="AY12096" s="191">
        <v>584</v>
      </c>
      <c r="AZ12096" s="191">
        <v>208</v>
      </c>
      <c r="BA12096" s="191">
        <v>1</v>
      </c>
      <c r="BB12096" s="191">
        <v>0</v>
      </c>
    </row>
    <row r="12097" spans="48:54" x14ac:dyDescent="0.2">
      <c r="AV12097" s="191" t="str">
        <f t="shared" si="192"/>
        <v>584_RS_2_1_202324</v>
      </c>
      <c r="AW12097" s="191" t="s">
        <v>92</v>
      </c>
      <c r="AX12097" s="18">
        <v>202324</v>
      </c>
      <c r="AY12097" s="191">
        <v>584</v>
      </c>
      <c r="AZ12097" s="191">
        <v>2</v>
      </c>
      <c r="BA12097" s="191">
        <v>1</v>
      </c>
      <c r="BB12097" s="191">
        <v>0</v>
      </c>
    </row>
    <row r="12098" spans="48:54" x14ac:dyDescent="0.2">
      <c r="AV12098" s="191" t="str">
        <f t="shared" si="192"/>
        <v>586_RG_208_1_202324</v>
      </c>
      <c r="AW12098" s="191" t="s">
        <v>93</v>
      </c>
      <c r="AX12098" s="18">
        <v>202324</v>
      </c>
      <c r="AY12098" s="191">
        <v>586</v>
      </c>
      <c r="AZ12098" s="191">
        <v>208</v>
      </c>
      <c r="BA12098" s="191">
        <v>1</v>
      </c>
      <c r="BB12098" s="191">
        <v>0</v>
      </c>
    </row>
    <row r="12099" spans="48:54" x14ac:dyDescent="0.2">
      <c r="AV12099" s="191" t="str">
        <f t="shared" si="192"/>
        <v>586_RS_2_1_202324</v>
      </c>
      <c r="AW12099" s="191" t="s">
        <v>92</v>
      </c>
      <c r="AX12099" s="18">
        <v>202324</v>
      </c>
      <c r="AY12099" s="191">
        <v>586</v>
      </c>
      <c r="AZ12099" s="191">
        <v>2</v>
      </c>
      <c r="BA12099" s="191">
        <v>1</v>
      </c>
      <c r="BB12099" s="191">
        <v>0</v>
      </c>
    </row>
    <row r="12100" spans="48:54" x14ac:dyDescent="0.2">
      <c r="AV12100" s="191" t="str">
        <f t="shared" ref="AV12100:AV12163" si="193">AY12100&amp;"_"&amp;AW12100&amp;"_"&amp;AZ12100&amp;"_"&amp;BA12100&amp;"_"&amp;AX12100</f>
        <v>512_RG_298_1_202324</v>
      </c>
      <c r="AW12100" s="191" t="s">
        <v>93</v>
      </c>
      <c r="AX12100" s="18">
        <v>202324</v>
      </c>
      <c r="AY12100" s="191">
        <v>512</v>
      </c>
      <c r="AZ12100" s="191">
        <v>298</v>
      </c>
      <c r="BA12100" s="191">
        <v>1</v>
      </c>
      <c r="BB12100" s="191">
        <v>-2045</v>
      </c>
    </row>
    <row r="12101" spans="48:54" x14ac:dyDescent="0.2">
      <c r="AV12101" s="191" t="str">
        <f t="shared" si="193"/>
        <v>512_RS_2_2_202324</v>
      </c>
      <c r="AW12101" s="191" t="s">
        <v>92</v>
      </c>
      <c r="AX12101" s="18">
        <v>202324</v>
      </c>
      <c r="AY12101" s="191">
        <v>512</v>
      </c>
      <c r="AZ12101" s="191">
        <v>2</v>
      </c>
      <c r="BA12101" s="191">
        <v>2</v>
      </c>
      <c r="BB12101" s="191">
        <v>-19</v>
      </c>
    </row>
    <row r="12102" spans="48:54" x14ac:dyDescent="0.2">
      <c r="AV12102" s="191" t="str">
        <f t="shared" si="193"/>
        <v>514_RG_298_1_202324</v>
      </c>
      <c r="AW12102" s="191" t="s">
        <v>93</v>
      </c>
      <c r="AX12102" s="18">
        <v>202324</v>
      </c>
      <c r="AY12102" s="191">
        <v>514</v>
      </c>
      <c r="AZ12102" s="191">
        <v>298</v>
      </c>
      <c r="BA12102" s="191">
        <v>1</v>
      </c>
      <c r="BB12102" s="191">
        <v>-111</v>
      </c>
    </row>
    <row r="12103" spans="48:54" x14ac:dyDescent="0.2">
      <c r="AV12103" s="191" t="str">
        <f t="shared" si="193"/>
        <v>514_RS_2_2_202324</v>
      </c>
      <c r="AW12103" s="191" t="s">
        <v>92</v>
      </c>
      <c r="AX12103" s="18">
        <v>202324</v>
      </c>
      <c r="AY12103" s="191">
        <v>514</v>
      </c>
      <c r="AZ12103" s="191">
        <v>2</v>
      </c>
      <c r="BA12103" s="191">
        <v>2</v>
      </c>
      <c r="BB12103" s="191">
        <v>-51.399000000000001</v>
      </c>
    </row>
    <row r="12104" spans="48:54" x14ac:dyDescent="0.2">
      <c r="AV12104" s="191" t="str">
        <f t="shared" si="193"/>
        <v>516_RG_298_1_202324</v>
      </c>
      <c r="AW12104" s="191" t="s">
        <v>93</v>
      </c>
      <c r="AX12104" s="18">
        <v>202324</v>
      </c>
      <c r="AY12104" s="191">
        <v>516</v>
      </c>
      <c r="AZ12104" s="191">
        <v>298</v>
      </c>
      <c r="BA12104" s="191">
        <v>1</v>
      </c>
      <c r="BB12104" s="191">
        <v>-66.686000000000007</v>
      </c>
    </row>
    <row r="12105" spans="48:54" x14ac:dyDescent="0.2">
      <c r="AV12105" s="191" t="str">
        <f t="shared" si="193"/>
        <v>516_RS_2_2_202324</v>
      </c>
      <c r="AW12105" s="191" t="s">
        <v>92</v>
      </c>
      <c r="AX12105" s="18">
        <v>202324</v>
      </c>
      <c r="AY12105" s="191">
        <v>516</v>
      </c>
      <c r="AZ12105" s="191">
        <v>2</v>
      </c>
      <c r="BA12105" s="191">
        <v>2</v>
      </c>
      <c r="BB12105" s="191">
        <v>-155.97322</v>
      </c>
    </row>
    <row r="12106" spans="48:54" x14ac:dyDescent="0.2">
      <c r="AV12106" s="191" t="str">
        <f t="shared" si="193"/>
        <v>518_RG_298_1_202324</v>
      </c>
      <c r="AW12106" s="191" t="s">
        <v>93</v>
      </c>
      <c r="AX12106" s="18">
        <v>202324</v>
      </c>
      <c r="AY12106" s="191">
        <v>518</v>
      </c>
      <c r="AZ12106" s="191">
        <v>298</v>
      </c>
      <c r="BA12106" s="191">
        <v>1</v>
      </c>
      <c r="BB12106" s="191">
        <v>-102.212</v>
      </c>
    </row>
    <row r="12107" spans="48:54" x14ac:dyDescent="0.2">
      <c r="AV12107" s="191" t="str">
        <f t="shared" si="193"/>
        <v>518_RS_2_2_202324</v>
      </c>
      <c r="AW12107" s="191" t="s">
        <v>92</v>
      </c>
      <c r="AX12107" s="18">
        <v>202324</v>
      </c>
      <c r="AY12107" s="191">
        <v>518</v>
      </c>
      <c r="AZ12107" s="191">
        <v>2</v>
      </c>
      <c r="BA12107" s="191">
        <v>2</v>
      </c>
      <c r="BB12107" s="191">
        <v>-449.19139000000001</v>
      </c>
    </row>
    <row r="12108" spans="48:54" x14ac:dyDescent="0.2">
      <c r="AV12108" s="191" t="str">
        <f t="shared" si="193"/>
        <v>520_RG_298_1_202324</v>
      </c>
      <c r="AW12108" s="191" t="s">
        <v>93</v>
      </c>
      <c r="AX12108" s="18">
        <v>202324</v>
      </c>
      <c r="AY12108" s="191">
        <v>520</v>
      </c>
      <c r="AZ12108" s="191">
        <v>298</v>
      </c>
      <c r="BA12108" s="191">
        <v>1</v>
      </c>
      <c r="BB12108" s="191">
        <v>-936.61800000000005</v>
      </c>
    </row>
    <row r="12109" spans="48:54" x14ac:dyDescent="0.2">
      <c r="AV12109" s="191" t="str">
        <f t="shared" si="193"/>
        <v>520_RS_2_2_202324</v>
      </c>
      <c r="AW12109" s="191" t="s">
        <v>92</v>
      </c>
      <c r="AX12109" s="18">
        <v>202324</v>
      </c>
      <c r="AY12109" s="191">
        <v>520</v>
      </c>
      <c r="AZ12109" s="191">
        <v>2</v>
      </c>
      <c r="BA12109" s="191">
        <v>2</v>
      </c>
      <c r="BB12109" s="191">
        <v>-795.59100000000001</v>
      </c>
    </row>
    <row r="12110" spans="48:54" x14ac:dyDescent="0.2">
      <c r="AV12110" s="191" t="str">
        <f t="shared" si="193"/>
        <v>522_RG_298_1_202324</v>
      </c>
      <c r="AW12110" s="191" t="s">
        <v>93</v>
      </c>
      <c r="AX12110" s="18">
        <v>202324</v>
      </c>
      <c r="AY12110" s="191">
        <v>522</v>
      </c>
      <c r="AZ12110" s="191">
        <v>298</v>
      </c>
      <c r="BA12110" s="191">
        <v>1</v>
      </c>
      <c r="BB12110" s="191">
        <v>-207.30257</v>
      </c>
    </row>
    <row r="12111" spans="48:54" x14ac:dyDescent="0.2">
      <c r="AV12111" s="191" t="str">
        <f t="shared" si="193"/>
        <v>522_RS_2_2_202324</v>
      </c>
      <c r="AW12111" s="191" t="s">
        <v>92</v>
      </c>
      <c r="AX12111" s="18">
        <v>202324</v>
      </c>
      <c r="AY12111" s="191">
        <v>522</v>
      </c>
      <c r="AZ12111" s="191">
        <v>2</v>
      </c>
      <c r="BA12111" s="191">
        <v>2</v>
      </c>
      <c r="BB12111" s="191">
        <v>0</v>
      </c>
    </row>
    <row r="12112" spans="48:54" x14ac:dyDescent="0.2">
      <c r="AV12112" s="191" t="str">
        <f t="shared" si="193"/>
        <v>524_RG_298_1_202324</v>
      </c>
      <c r="AW12112" s="191" t="s">
        <v>93</v>
      </c>
      <c r="AX12112" s="18">
        <v>202324</v>
      </c>
      <c r="AY12112" s="191">
        <v>524</v>
      </c>
      <c r="AZ12112" s="191">
        <v>298</v>
      </c>
      <c r="BA12112" s="191">
        <v>1</v>
      </c>
      <c r="BB12112" s="191">
        <v>-4568.3408099999997</v>
      </c>
    </row>
    <row r="12113" spans="48:54" x14ac:dyDescent="0.2">
      <c r="AV12113" s="191" t="str">
        <f t="shared" si="193"/>
        <v>524_RS_2_2_202324</v>
      </c>
      <c r="AW12113" s="191" t="s">
        <v>92</v>
      </c>
      <c r="AX12113" s="18">
        <v>202324</v>
      </c>
      <c r="AY12113" s="191">
        <v>524</v>
      </c>
      <c r="AZ12113" s="191">
        <v>2</v>
      </c>
      <c r="BA12113" s="191">
        <v>2</v>
      </c>
      <c r="BB12113" s="191">
        <v>-2754.8479500000003</v>
      </c>
    </row>
    <row r="12114" spans="48:54" x14ac:dyDescent="0.2">
      <c r="AV12114" s="191" t="str">
        <f t="shared" si="193"/>
        <v>526_RG_298_1_202324</v>
      </c>
      <c r="AW12114" s="191" t="s">
        <v>93</v>
      </c>
      <c r="AX12114" s="18">
        <v>202324</v>
      </c>
      <c r="AY12114" s="191">
        <v>526</v>
      </c>
      <c r="AZ12114" s="191">
        <v>298</v>
      </c>
      <c r="BA12114" s="191">
        <v>1</v>
      </c>
      <c r="BB12114" s="191">
        <v>-57.364640000000001</v>
      </c>
    </row>
    <row r="12115" spans="48:54" x14ac:dyDescent="0.2">
      <c r="AV12115" s="191" t="str">
        <f t="shared" si="193"/>
        <v>526_RS_2_2_202324</v>
      </c>
      <c r="AW12115" s="191" t="s">
        <v>92</v>
      </c>
      <c r="AX12115" s="18">
        <v>202324</v>
      </c>
      <c r="AY12115" s="191">
        <v>526</v>
      </c>
      <c r="AZ12115" s="191">
        <v>2</v>
      </c>
      <c r="BA12115" s="191">
        <v>2</v>
      </c>
      <c r="BB12115" s="191">
        <v>-926.27568958600409</v>
      </c>
    </row>
    <row r="12116" spans="48:54" x14ac:dyDescent="0.2">
      <c r="AV12116" s="191" t="str">
        <f t="shared" si="193"/>
        <v>528_RG_298_1_202324</v>
      </c>
      <c r="AW12116" s="191" t="s">
        <v>93</v>
      </c>
      <c r="AX12116" s="18">
        <v>202324</v>
      </c>
      <c r="AY12116" s="191">
        <v>528</v>
      </c>
      <c r="AZ12116" s="191">
        <v>298</v>
      </c>
      <c r="BA12116" s="191">
        <v>1</v>
      </c>
      <c r="BB12116" s="191">
        <v>-3080</v>
      </c>
    </row>
    <row r="12117" spans="48:54" x14ac:dyDescent="0.2">
      <c r="AV12117" s="191" t="str">
        <f t="shared" si="193"/>
        <v>528_RS_2_2_202324</v>
      </c>
      <c r="AW12117" s="191" t="s">
        <v>92</v>
      </c>
      <c r="AX12117" s="18">
        <v>202324</v>
      </c>
      <c r="AY12117" s="191">
        <v>528</v>
      </c>
      <c r="AZ12117" s="191">
        <v>2</v>
      </c>
      <c r="BA12117" s="191">
        <v>2</v>
      </c>
      <c r="BB12117" s="191">
        <v>-945</v>
      </c>
    </row>
    <row r="12118" spans="48:54" x14ac:dyDescent="0.2">
      <c r="AV12118" s="191" t="str">
        <f t="shared" si="193"/>
        <v>530_RG_298_1_202324</v>
      </c>
      <c r="AW12118" s="191" t="s">
        <v>93</v>
      </c>
      <c r="AX12118" s="18">
        <v>202324</v>
      </c>
      <c r="AY12118" s="191">
        <v>530</v>
      </c>
      <c r="AZ12118" s="191">
        <v>298</v>
      </c>
      <c r="BA12118" s="191">
        <v>1</v>
      </c>
      <c r="BB12118" s="191">
        <v>-201.51300000000001</v>
      </c>
    </row>
    <row r="12119" spans="48:54" x14ac:dyDescent="0.2">
      <c r="AV12119" s="191" t="str">
        <f t="shared" si="193"/>
        <v>530_RS_2_2_202324</v>
      </c>
      <c r="AW12119" s="191" t="s">
        <v>92</v>
      </c>
      <c r="AX12119" s="18">
        <v>202324</v>
      </c>
      <c r="AY12119" s="191">
        <v>530</v>
      </c>
      <c r="AZ12119" s="191">
        <v>2</v>
      </c>
      <c r="BA12119" s="191">
        <v>2</v>
      </c>
      <c r="BB12119" s="191">
        <v>-1607.87229</v>
      </c>
    </row>
    <row r="12120" spans="48:54" x14ac:dyDescent="0.2">
      <c r="AV12120" s="191" t="str">
        <f t="shared" si="193"/>
        <v>532_RG_298_1_202324</v>
      </c>
      <c r="AW12120" s="191" t="s">
        <v>93</v>
      </c>
      <c r="AX12120" s="18">
        <v>202324</v>
      </c>
      <c r="AY12120" s="191">
        <v>532</v>
      </c>
      <c r="AZ12120" s="191">
        <v>298</v>
      </c>
      <c r="BA12120" s="191">
        <v>1</v>
      </c>
      <c r="BB12120" s="191">
        <v>-114.16500000000001</v>
      </c>
    </row>
    <row r="12121" spans="48:54" x14ac:dyDescent="0.2">
      <c r="AV12121" s="191" t="str">
        <f t="shared" si="193"/>
        <v>532_RS_2_2_202324</v>
      </c>
      <c r="AW12121" s="191" t="s">
        <v>92</v>
      </c>
      <c r="AX12121" s="18">
        <v>202324</v>
      </c>
      <c r="AY12121" s="191">
        <v>532</v>
      </c>
      <c r="AZ12121" s="191">
        <v>2</v>
      </c>
      <c r="BA12121" s="191">
        <v>2</v>
      </c>
      <c r="BB12121" s="191">
        <v>-465.33199999999999</v>
      </c>
    </row>
    <row r="12122" spans="48:54" x14ac:dyDescent="0.2">
      <c r="AV12122" s="191" t="str">
        <f t="shared" si="193"/>
        <v>534_RG_298_1_202324</v>
      </c>
      <c r="AW12122" s="191" t="s">
        <v>93</v>
      </c>
      <c r="AX12122" s="18">
        <v>202324</v>
      </c>
      <c r="AY12122" s="191">
        <v>534</v>
      </c>
      <c r="AZ12122" s="191">
        <v>298</v>
      </c>
      <c r="BA12122" s="191">
        <v>1</v>
      </c>
      <c r="BB12122" s="191">
        <v>-199.33367000000001</v>
      </c>
    </row>
    <row r="12123" spans="48:54" x14ac:dyDescent="0.2">
      <c r="AV12123" s="191" t="str">
        <f t="shared" si="193"/>
        <v>534_RS_2_2_202324</v>
      </c>
      <c r="AW12123" s="191" t="s">
        <v>92</v>
      </c>
      <c r="AX12123" s="18">
        <v>202324</v>
      </c>
      <c r="AY12123" s="191">
        <v>534</v>
      </c>
      <c r="AZ12123" s="191">
        <v>2</v>
      </c>
      <c r="BA12123" s="191">
        <v>2</v>
      </c>
      <c r="BB12123" s="191">
        <v>-1070.0549899999999</v>
      </c>
    </row>
    <row r="12124" spans="48:54" x14ac:dyDescent="0.2">
      <c r="AV12124" s="191" t="str">
        <f t="shared" si="193"/>
        <v>536_RG_298_1_202324</v>
      </c>
      <c r="AW12124" s="191" t="s">
        <v>93</v>
      </c>
      <c r="AX12124" s="18">
        <v>202324</v>
      </c>
      <c r="AY12124" s="191">
        <v>536</v>
      </c>
      <c r="AZ12124" s="191">
        <v>298</v>
      </c>
      <c r="BA12124" s="191">
        <v>1</v>
      </c>
      <c r="BB12124" s="191">
        <v>-1145.4659999999999</v>
      </c>
    </row>
    <row r="12125" spans="48:54" x14ac:dyDescent="0.2">
      <c r="AV12125" s="191" t="str">
        <f t="shared" si="193"/>
        <v>536_RS_2_2_202324</v>
      </c>
      <c r="AW12125" s="191" t="s">
        <v>92</v>
      </c>
      <c r="AX12125" s="18">
        <v>202324</v>
      </c>
      <c r="AY12125" s="191">
        <v>536</v>
      </c>
      <c r="AZ12125" s="191">
        <v>2</v>
      </c>
      <c r="BA12125" s="191">
        <v>2</v>
      </c>
      <c r="BB12125" s="191">
        <v>-24.143000000000001</v>
      </c>
    </row>
    <row r="12126" spans="48:54" x14ac:dyDescent="0.2">
      <c r="AV12126" s="191" t="str">
        <f t="shared" si="193"/>
        <v>538_RG_298_1_202324</v>
      </c>
      <c r="AW12126" s="191" t="s">
        <v>93</v>
      </c>
      <c r="AX12126" s="18">
        <v>202324</v>
      </c>
      <c r="AY12126" s="191">
        <v>538</v>
      </c>
      <c r="AZ12126" s="191">
        <v>298</v>
      </c>
      <c r="BA12126" s="191">
        <v>1</v>
      </c>
      <c r="BB12126" s="191">
        <v>-274.16999999999996</v>
      </c>
    </row>
    <row r="12127" spans="48:54" x14ac:dyDescent="0.2">
      <c r="AV12127" s="191" t="str">
        <f t="shared" si="193"/>
        <v>538_RS_2_2_202324</v>
      </c>
      <c r="AW12127" s="191" t="s">
        <v>92</v>
      </c>
      <c r="AX12127" s="18">
        <v>202324</v>
      </c>
      <c r="AY12127" s="191">
        <v>538</v>
      </c>
      <c r="AZ12127" s="191">
        <v>2</v>
      </c>
      <c r="BA12127" s="191">
        <v>2</v>
      </c>
      <c r="BB12127" s="191">
        <v>-878.30503957499991</v>
      </c>
    </row>
    <row r="12128" spans="48:54" x14ac:dyDescent="0.2">
      <c r="AV12128" s="191" t="str">
        <f t="shared" si="193"/>
        <v>540_RG_298_1_202324</v>
      </c>
      <c r="AW12128" s="191" t="s">
        <v>93</v>
      </c>
      <c r="AX12128" s="18">
        <v>202324</v>
      </c>
      <c r="AY12128" s="191">
        <v>540</v>
      </c>
      <c r="AZ12128" s="191">
        <v>298</v>
      </c>
      <c r="BA12128" s="191">
        <v>1</v>
      </c>
      <c r="BB12128" s="191">
        <v>-1250.4359999999999</v>
      </c>
    </row>
    <row r="12129" spans="48:54" x14ac:dyDescent="0.2">
      <c r="AV12129" s="191" t="str">
        <f t="shared" si="193"/>
        <v>540_RS_2_2_202324</v>
      </c>
      <c r="AW12129" s="191" t="s">
        <v>92</v>
      </c>
      <c r="AX12129" s="18">
        <v>202324</v>
      </c>
      <c r="AY12129" s="191">
        <v>540</v>
      </c>
      <c r="AZ12129" s="191">
        <v>2</v>
      </c>
      <c r="BA12129" s="191">
        <v>2</v>
      </c>
      <c r="BB12129" s="191">
        <v>-117.86048000000001</v>
      </c>
    </row>
    <row r="12130" spans="48:54" x14ac:dyDescent="0.2">
      <c r="AV12130" s="191" t="str">
        <f t="shared" si="193"/>
        <v>542_RG_298_1_202324</v>
      </c>
      <c r="AW12130" s="191" t="s">
        <v>93</v>
      </c>
      <c r="AX12130" s="18">
        <v>202324</v>
      </c>
      <c r="AY12130" s="191">
        <v>542</v>
      </c>
      <c r="AZ12130" s="191">
        <v>298</v>
      </c>
      <c r="BA12130" s="191">
        <v>1</v>
      </c>
      <c r="BB12130" s="191">
        <v>-54.183</v>
      </c>
    </row>
    <row r="12131" spans="48:54" x14ac:dyDescent="0.2">
      <c r="AV12131" s="191" t="str">
        <f t="shared" si="193"/>
        <v>542_RS_2_2_202324</v>
      </c>
      <c r="AW12131" s="191" t="s">
        <v>92</v>
      </c>
      <c r="AX12131" s="18">
        <v>202324</v>
      </c>
      <c r="AY12131" s="191">
        <v>542</v>
      </c>
      <c r="AZ12131" s="191">
        <v>2</v>
      </c>
      <c r="BA12131" s="191">
        <v>2</v>
      </c>
      <c r="BB12131" s="191">
        <v>-134.102</v>
      </c>
    </row>
    <row r="12132" spans="48:54" x14ac:dyDescent="0.2">
      <c r="AV12132" s="191" t="str">
        <f t="shared" si="193"/>
        <v>544_RG_298_1_202324</v>
      </c>
      <c r="AW12132" s="191" t="s">
        <v>93</v>
      </c>
      <c r="AX12132" s="18">
        <v>202324</v>
      </c>
      <c r="AY12132" s="191">
        <v>544</v>
      </c>
      <c r="AZ12132" s="191">
        <v>298</v>
      </c>
      <c r="BA12132" s="191">
        <v>1</v>
      </c>
      <c r="BB12132" s="191">
        <v>-847.48099999999999</v>
      </c>
    </row>
    <row r="12133" spans="48:54" x14ac:dyDescent="0.2">
      <c r="AV12133" s="191" t="str">
        <f t="shared" si="193"/>
        <v>544_RS_2_2_202324</v>
      </c>
      <c r="AW12133" s="191" t="s">
        <v>92</v>
      </c>
      <c r="AX12133" s="18">
        <v>202324</v>
      </c>
      <c r="AY12133" s="191">
        <v>544</v>
      </c>
      <c r="AZ12133" s="191">
        <v>2</v>
      </c>
      <c r="BA12133" s="191">
        <v>2</v>
      </c>
      <c r="BB12133" s="191">
        <v>-2588.0240000000003</v>
      </c>
    </row>
    <row r="12134" spans="48:54" x14ac:dyDescent="0.2">
      <c r="AV12134" s="191" t="str">
        <f t="shared" si="193"/>
        <v>545_RG_298_1_202324</v>
      </c>
      <c r="AW12134" s="191" t="s">
        <v>93</v>
      </c>
      <c r="AX12134" s="18">
        <v>202324</v>
      </c>
      <c r="AY12134" s="191">
        <v>545</v>
      </c>
      <c r="AZ12134" s="191">
        <v>298</v>
      </c>
      <c r="BA12134" s="191">
        <v>1</v>
      </c>
      <c r="BB12134" s="191">
        <v>-42.354039999999998</v>
      </c>
    </row>
    <row r="12135" spans="48:54" x14ac:dyDescent="0.2">
      <c r="AV12135" s="191" t="str">
        <f t="shared" si="193"/>
        <v>545_RS_2_2_202324</v>
      </c>
      <c r="AW12135" s="191" t="s">
        <v>92</v>
      </c>
      <c r="AX12135" s="18">
        <v>202324</v>
      </c>
      <c r="AY12135" s="191">
        <v>545</v>
      </c>
      <c r="AZ12135" s="191">
        <v>2</v>
      </c>
      <c r="BA12135" s="191">
        <v>2</v>
      </c>
      <c r="BB12135" s="191">
        <v>-61.320000000000007</v>
      </c>
    </row>
    <row r="12136" spans="48:54" x14ac:dyDescent="0.2">
      <c r="AV12136" s="191" t="str">
        <f t="shared" si="193"/>
        <v>546_RG_298_1_202324</v>
      </c>
      <c r="AW12136" s="191" t="s">
        <v>93</v>
      </c>
      <c r="AX12136" s="18">
        <v>202324</v>
      </c>
      <c r="AY12136" s="191">
        <v>546</v>
      </c>
      <c r="AZ12136" s="191">
        <v>298</v>
      </c>
      <c r="BA12136" s="191">
        <v>1</v>
      </c>
      <c r="BB12136" s="191">
        <v>-933.63300000000015</v>
      </c>
    </row>
    <row r="12137" spans="48:54" x14ac:dyDescent="0.2">
      <c r="AV12137" s="191" t="str">
        <f t="shared" si="193"/>
        <v>546_RS_2_2_202324</v>
      </c>
      <c r="AW12137" s="191" t="s">
        <v>92</v>
      </c>
      <c r="AX12137" s="18">
        <v>202324</v>
      </c>
      <c r="AY12137" s="191">
        <v>546</v>
      </c>
      <c r="AZ12137" s="191">
        <v>2</v>
      </c>
      <c r="BA12137" s="191">
        <v>2</v>
      </c>
      <c r="BB12137" s="191">
        <v>-1037.098</v>
      </c>
    </row>
    <row r="12138" spans="48:54" x14ac:dyDescent="0.2">
      <c r="AV12138" s="191" t="str">
        <f t="shared" si="193"/>
        <v>548_RG_298_1_202324</v>
      </c>
      <c r="AW12138" s="191" t="s">
        <v>93</v>
      </c>
      <c r="AX12138" s="18">
        <v>202324</v>
      </c>
      <c r="AY12138" s="191">
        <v>548</v>
      </c>
      <c r="AZ12138" s="191">
        <v>298</v>
      </c>
      <c r="BA12138" s="191">
        <v>1</v>
      </c>
      <c r="BB12138" s="191">
        <v>-560.74199999999996</v>
      </c>
    </row>
    <row r="12139" spans="48:54" x14ac:dyDescent="0.2">
      <c r="AV12139" s="191" t="str">
        <f t="shared" si="193"/>
        <v>548_RS_2_2_202324</v>
      </c>
      <c r="AW12139" s="191" t="s">
        <v>92</v>
      </c>
      <c r="AX12139" s="18">
        <v>202324</v>
      </c>
      <c r="AY12139" s="191">
        <v>548</v>
      </c>
      <c r="AZ12139" s="191">
        <v>2</v>
      </c>
      <c r="BA12139" s="191">
        <v>2</v>
      </c>
      <c r="BB12139" s="191">
        <v>-805.27534000000003</v>
      </c>
    </row>
    <row r="12140" spans="48:54" x14ac:dyDescent="0.2">
      <c r="AV12140" s="191" t="str">
        <f t="shared" si="193"/>
        <v>550_RG_298_1_202324</v>
      </c>
      <c r="AW12140" s="191" t="s">
        <v>93</v>
      </c>
      <c r="AX12140" s="18">
        <v>202324</v>
      </c>
      <c r="AY12140" s="191">
        <v>550</v>
      </c>
      <c r="AZ12140" s="191">
        <v>298</v>
      </c>
      <c r="BA12140" s="191">
        <v>1</v>
      </c>
      <c r="BB12140" s="191">
        <v>-234.91388000000001</v>
      </c>
    </row>
    <row r="12141" spans="48:54" x14ac:dyDescent="0.2">
      <c r="AV12141" s="191" t="str">
        <f t="shared" si="193"/>
        <v>550_RS_2_2_202324</v>
      </c>
      <c r="AW12141" s="191" t="s">
        <v>92</v>
      </c>
      <c r="AX12141" s="18">
        <v>202324</v>
      </c>
      <c r="AY12141" s="191">
        <v>550</v>
      </c>
      <c r="AZ12141" s="191">
        <v>2</v>
      </c>
      <c r="BA12141" s="191">
        <v>2</v>
      </c>
      <c r="BB12141" s="191">
        <v>-626.64899999999989</v>
      </c>
    </row>
    <row r="12142" spans="48:54" x14ac:dyDescent="0.2">
      <c r="AV12142" s="191" t="str">
        <f t="shared" si="193"/>
        <v>552_RG_298_1_202324</v>
      </c>
      <c r="AW12142" s="191" t="s">
        <v>93</v>
      </c>
      <c r="AX12142" s="18">
        <v>202324</v>
      </c>
      <c r="AY12142" s="191">
        <v>552</v>
      </c>
      <c r="AZ12142" s="191">
        <v>298</v>
      </c>
      <c r="BA12142" s="191">
        <v>1</v>
      </c>
      <c r="BB12142" s="191">
        <v>-6837.2999999999993</v>
      </c>
    </row>
    <row r="12143" spans="48:54" x14ac:dyDescent="0.2">
      <c r="AV12143" s="191" t="str">
        <f t="shared" si="193"/>
        <v>552_RS_2_2_202324</v>
      </c>
      <c r="AW12143" s="191" t="s">
        <v>92</v>
      </c>
      <c r="AX12143" s="18">
        <v>202324</v>
      </c>
      <c r="AY12143" s="191">
        <v>552</v>
      </c>
      <c r="AZ12143" s="191">
        <v>2</v>
      </c>
      <c r="BA12143" s="191">
        <v>2</v>
      </c>
      <c r="BB12143" s="191">
        <v>-476.04299999999995</v>
      </c>
    </row>
    <row r="12144" spans="48:54" x14ac:dyDescent="0.2">
      <c r="AV12144" s="191" t="str">
        <f t="shared" si="193"/>
        <v>562_RG_298_1_202324</v>
      </c>
      <c r="AW12144" s="191" t="s">
        <v>93</v>
      </c>
      <c r="AX12144" s="18">
        <v>202324</v>
      </c>
      <c r="AY12144" s="191">
        <v>562</v>
      </c>
      <c r="AZ12144" s="191">
        <v>298</v>
      </c>
      <c r="BA12144" s="191">
        <v>1</v>
      </c>
      <c r="BB12144" s="191">
        <v>0</v>
      </c>
    </row>
    <row r="12145" spans="48:54" x14ac:dyDescent="0.2">
      <c r="AV12145" s="191" t="str">
        <f t="shared" si="193"/>
        <v>562_RS_2_2_202324</v>
      </c>
      <c r="AW12145" s="191" t="s">
        <v>92</v>
      </c>
      <c r="AX12145" s="18">
        <v>202324</v>
      </c>
      <c r="AY12145" s="191">
        <v>562</v>
      </c>
      <c r="AZ12145" s="191">
        <v>2</v>
      </c>
      <c r="BA12145" s="191">
        <v>2</v>
      </c>
      <c r="BB12145" s="191">
        <v>0</v>
      </c>
    </row>
    <row r="12146" spans="48:54" x14ac:dyDescent="0.2">
      <c r="AV12146" s="191" t="str">
        <f t="shared" si="193"/>
        <v>564_RG_298_1_202324</v>
      </c>
      <c r="AW12146" s="191" t="s">
        <v>93</v>
      </c>
      <c r="AX12146" s="18">
        <v>202324</v>
      </c>
      <c r="AY12146" s="191">
        <v>564</v>
      </c>
      <c r="AZ12146" s="191">
        <v>298</v>
      </c>
      <c r="BA12146" s="191">
        <v>1</v>
      </c>
      <c r="BB12146" s="191">
        <v>0</v>
      </c>
    </row>
    <row r="12147" spans="48:54" x14ac:dyDescent="0.2">
      <c r="AV12147" s="191" t="str">
        <f t="shared" si="193"/>
        <v>564_RS_2_2_202324</v>
      </c>
      <c r="AW12147" s="191" t="s">
        <v>92</v>
      </c>
      <c r="AX12147" s="18">
        <v>202324</v>
      </c>
      <c r="AY12147" s="191">
        <v>564</v>
      </c>
      <c r="AZ12147" s="191">
        <v>2</v>
      </c>
      <c r="BA12147" s="191">
        <v>2</v>
      </c>
      <c r="BB12147" s="191">
        <v>0</v>
      </c>
    </row>
    <row r="12148" spans="48:54" x14ac:dyDescent="0.2">
      <c r="AV12148" s="191" t="str">
        <f t="shared" si="193"/>
        <v>566_RG_298_1_202324</v>
      </c>
      <c r="AW12148" s="191" t="s">
        <v>93</v>
      </c>
      <c r="AX12148" s="18">
        <v>202324</v>
      </c>
      <c r="AY12148" s="191">
        <v>566</v>
      </c>
      <c r="AZ12148" s="191">
        <v>298</v>
      </c>
      <c r="BA12148" s="191">
        <v>1</v>
      </c>
      <c r="BB12148" s="191">
        <v>0</v>
      </c>
    </row>
    <row r="12149" spans="48:54" x14ac:dyDescent="0.2">
      <c r="AV12149" s="191" t="str">
        <f t="shared" si="193"/>
        <v>566_RS_2_2_202324</v>
      </c>
      <c r="AW12149" s="191" t="s">
        <v>92</v>
      </c>
      <c r="AX12149" s="18">
        <v>202324</v>
      </c>
      <c r="AY12149" s="191">
        <v>566</v>
      </c>
      <c r="AZ12149" s="191">
        <v>2</v>
      </c>
      <c r="BA12149" s="191">
        <v>2</v>
      </c>
      <c r="BB12149" s="191">
        <v>0</v>
      </c>
    </row>
    <row r="12150" spans="48:54" x14ac:dyDescent="0.2">
      <c r="AV12150" s="191" t="str">
        <f t="shared" si="193"/>
        <v>568_RG_298_1_202324</v>
      </c>
      <c r="AW12150" s="191" t="s">
        <v>93</v>
      </c>
      <c r="AX12150" s="18">
        <v>202324</v>
      </c>
      <c r="AY12150" s="191">
        <v>568</v>
      </c>
      <c r="AZ12150" s="191">
        <v>298</v>
      </c>
      <c r="BA12150" s="191">
        <v>1</v>
      </c>
      <c r="BB12150" s="191">
        <v>0</v>
      </c>
    </row>
    <row r="12151" spans="48:54" x14ac:dyDescent="0.2">
      <c r="AV12151" s="191" t="str">
        <f t="shared" si="193"/>
        <v>568_RS_2_2_202324</v>
      </c>
      <c r="AW12151" s="191" t="s">
        <v>92</v>
      </c>
      <c r="AX12151" s="18">
        <v>202324</v>
      </c>
      <c r="AY12151" s="191">
        <v>568</v>
      </c>
      <c r="AZ12151" s="191">
        <v>2</v>
      </c>
      <c r="BA12151" s="191">
        <v>2</v>
      </c>
      <c r="BB12151" s="191">
        <v>0</v>
      </c>
    </row>
    <row r="12152" spans="48:54" x14ac:dyDescent="0.2">
      <c r="AV12152" s="191" t="str">
        <f t="shared" si="193"/>
        <v>572_RG_298_1_202324</v>
      </c>
      <c r="AW12152" s="191" t="s">
        <v>93</v>
      </c>
      <c r="AX12152" s="18">
        <v>202324</v>
      </c>
      <c r="AY12152" s="191">
        <v>572</v>
      </c>
      <c r="AZ12152" s="191">
        <v>298</v>
      </c>
      <c r="BA12152" s="191">
        <v>1</v>
      </c>
      <c r="BB12152" s="191">
        <v>0</v>
      </c>
    </row>
    <row r="12153" spans="48:54" x14ac:dyDescent="0.2">
      <c r="AV12153" s="191" t="str">
        <f t="shared" si="193"/>
        <v>572_RS_2_2_202324</v>
      </c>
      <c r="AW12153" s="191" t="s">
        <v>92</v>
      </c>
      <c r="AX12153" s="18">
        <v>202324</v>
      </c>
      <c r="AY12153" s="191">
        <v>572</v>
      </c>
      <c r="AZ12153" s="191">
        <v>2</v>
      </c>
      <c r="BA12153" s="191">
        <v>2</v>
      </c>
      <c r="BB12153" s="191">
        <v>0</v>
      </c>
    </row>
    <row r="12154" spans="48:54" x14ac:dyDescent="0.2">
      <c r="AV12154" s="191" t="str">
        <f t="shared" si="193"/>
        <v>574_RG_298_1_202324</v>
      </c>
      <c r="AW12154" s="191" t="s">
        <v>93</v>
      </c>
      <c r="AX12154" s="18">
        <v>202324</v>
      </c>
      <c r="AY12154" s="191">
        <v>574</v>
      </c>
      <c r="AZ12154" s="191">
        <v>298</v>
      </c>
      <c r="BA12154" s="191">
        <v>1</v>
      </c>
      <c r="BB12154" s="191">
        <v>0</v>
      </c>
    </row>
    <row r="12155" spans="48:54" x14ac:dyDescent="0.2">
      <c r="AV12155" s="191" t="str">
        <f t="shared" si="193"/>
        <v>574_RS_2_2_202324</v>
      </c>
      <c r="AW12155" s="191" t="s">
        <v>92</v>
      </c>
      <c r="AX12155" s="18">
        <v>202324</v>
      </c>
      <c r="AY12155" s="191">
        <v>574</v>
      </c>
      <c r="AZ12155" s="191">
        <v>2</v>
      </c>
      <c r="BA12155" s="191">
        <v>2</v>
      </c>
      <c r="BB12155" s="191">
        <v>0</v>
      </c>
    </row>
    <row r="12156" spans="48:54" x14ac:dyDescent="0.2">
      <c r="AV12156" s="191" t="str">
        <f t="shared" si="193"/>
        <v>576_RG_298_1_202324</v>
      </c>
      <c r="AW12156" s="191" t="s">
        <v>93</v>
      </c>
      <c r="AX12156" s="18">
        <v>202324</v>
      </c>
      <c r="AY12156" s="191">
        <v>576</v>
      </c>
      <c r="AZ12156" s="191">
        <v>298</v>
      </c>
      <c r="BA12156" s="191">
        <v>1</v>
      </c>
      <c r="BB12156" s="191">
        <v>0</v>
      </c>
    </row>
    <row r="12157" spans="48:54" x14ac:dyDescent="0.2">
      <c r="AV12157" s="191" t="str">
        <f t="shared" si="193"/>
        <v>576_RS_2_2_202324</v>
      </c>
      <c r="AW12157" s="191" t="s">
        <v>92</v>
      </c>
      <c r="AX12157" s="18">
        <v>202324</v>
      </c>
      <c r="AY12157" s="191">
        <v>576</v>
      </c>
      <c r="AZ12157" s="191">
        <v>2</v>
      </c>
      <c r="BA12157" s="191">
        <v>2</v>
      </c>
      <c r="BB12157" s="191">
        <v>0</v>
      </c>
    </row>
    <row r="12158" spans="48:54" x14ac:dyDescent="0.2">
      <c r="AV12158" s="191" t="str">
        <f t="shared" si="193"/>
        <v>582_RG_298_1_202324</v>
      </c>
      <c r="AW12158" s="191" t="s">
        <v>93</v>
      </c>
      <c r="AX12158" s="18">
        <v>202324</v>
      </c>
      <c r="AY12158" s="191">
        <v>582</v>
      </c>
      <c r="AZ12158" s="191">
        <v>298</v>
      </c>
      <c r="BA12158" s="191">
        <v>1</v>
      </c>
      <c r="BB12158" s="191">
        <v>0</v>
      </c>
    </row>
    <row r="12159" spans="48:54" x14ac:dyDescent="0.2">
      <c r="AV12159" s="191" t="str">
        <f t="shared" si="193"/>
        <v>582_RS_2_2_202324</v>
      </c>
      <c r="AW12159" s="191" t="s">
        <v>92</v>
      </c>
      <c r="AX12159" s="18">
        <v>202324</v>
      </c>
      <c r="AY12159" s="191">
        <v>582</v>
      </c>
      <c r="AZ12159" s="191">
        <v>2</v>
      </c>
      <c r="BA12159" s="191">
        <v>2</v>
      </c>
      <c r="BB12159" s="191">
        <v>0</v>
      </c>
    </row>
    <row r="12160" spans="48:54" x14ac:dyDescent="0.2">
      <c r="AV12160" s="191" t="str">
        <f t="shared" si="193"/>
        <v>584_RG_298_1_202324</v>
      </c>
      <c r="AW12160" s="191" t="s">
        <v>93</v>
      </c>
      <c r="AX12160" s="18">
        <v>202324</v>
      </c>
      <c r="AY12160" s="191">
        <v>584</v>
      </c>
      <c r="AZ12160" s="191">
        <v>298</v>
      </c>
      <c r="BA12160" s="191">
        <v>1</v>
      </c>
      <c r="BB12160" s="191">
        <v>0</v>
      </c>
    </row>
    <row r="12161" spans="48:54" x14ac:dyDescent="0.2">
      <c r="AV12161" s="191" t="str">
        <f t="shared" si="193"/>
        <v>584_RS_2_2_202324</v>
      </c>
      <c r="AW12161" s="191" t="s">
        <v>92</v>
      </c>
      <c r="AX12161" s="18">
        <v>202324</v>
      </c>
      <c r="AY12161" s="191">
        <v>584</v>
      </c>
      <c r="AZ12161" s="191">
        <v>2</v>
      </c>
      <c r="BA12161" s="191">
        <v>2</v>
      </c>
      <c r="BB12161" s="191">
        <v>0</v>
      </c>
    </row>
    <row r="12162" spans="48:54" x14ac:dyDescent="0.2">
      <c r="AV12162" s="191" t="str">
        <f t="shared" si="193"/>
        <v>586_RG_298_1_202324</v>
      </c>
      <c r="AW12162" s="191" t="s">
        <v>93</v>
      </c>
      <c r="AX12162" s="18">
        <v>202324</v>
      </c>
      <c r="AY12162" s="191">
        <v>586</v>
      </c>
      <c r="AZ12162" s="191">
        <v>298</v>
      </c>
      <c r="BA12162" s="191">
        <v>1</v>
      </c>
      <c r="BB12162" s="191">
        <v>0</v>
      </c>
    </row>
    <row r="12163" spans="48:54" x14ac:dyDescent="0.2">
      <c r="AV12163" s="191" t="str">
        <f t="shared" si="193"/>
        <v>586_RS_2_2_202324</v>
      </c>
      <c r="AW12163" s="191" t="s">
        <v>92</v>
      </c>
      <c r="AX12163" s="18">
        <v>202324</v>
      </c>
      <c r="AY12163" s="191">
        <v>586</v>
      </c>
      <c r="AZ12163" s="191">
        <v>2</v>
      </c>
      <c r="BA12163" s="191">
        <v>2</v>
      </c>
      <c r="BB12163" s="191">
        <v>0</v>
      </c>
    </row>
    <row r="12164" spans="48:54" x14ac:dyDescent="0.2">
      <c r="AV12164" s="191" t="str">
        <f t="shared" ref="AV12164:AV12227" si="194">AY12164&amp;"_"&amp;AW12164&amp;"_"&amp;AZ12164&amp;"_"&amp;BA12164&amp;"_"&amp;AX12164</f>
        <v>512_RG_298_2_202324</v>
      </c>
      <c r="AW12164" s="191" t="s">
        <v>93</v>
      </c>
      <c r="AX12164" s="18">
        <v>202324</v>
      </c>
      <c r="AY12164" s="191">
        <v>512</v>
      </c>
      <c r="AZ12164" s="191">
        <v>298</v>
      </c>
      <c r="BA12164" s="191">
        <v>2</v>
      </c>
      <c r="BB12164" s="191">
        <v>0</v>
      </c>
    </row>
    <row r="12165" spans="48:54" x14ac:dyDescent="0.2">
      <c r="AV12165" s="191" t="str">
        <f t="shared" si="194"/>
        <v>512_RS_2_4_202324</v>
      </c>
      <c r="AW12165" s="191" t="s">
        <v>92</v>
      </c>
      <c r="AX12165" s="18">
        <v>202324</v>
      </c>
      <c r="AY12165" s="191">
        <v>512</v>
      </c>
      <c r="AZ12165" s="191">
        <v>2</v>
      </c>
      <c r="BA12165" s="191">
        <v>4</v>
      </c>
      <c r="BB12165" s="191">
        <v>1905</v>
      </c>
    </row>
    <row r="12166" spans="48:54" x14ac:dyDescent="0.2">
      <c r="AV12166" s="191" t="str">
        <f t="shared" si="194"/>
        <v>514_RG_298_2_202324</v>
      </c>
      <c r="AW12166" s="191" t="s">
        <v>93</v>
      </c>
      <c r="AX12166" s="18">
        <v>202324</v>
      </c>
      <c r="AY12166" s="191">
        <v>514</v>
      </c>
      <c r="AZ12166" s="191">
        <v>298</v>
      </c>
      <c r="BA12166" s="191">
        <v>2</v>
      </c>
      <c r="BB12166" s="191">
        <v>0</v>
      </c>
    </row>
    <row r="12167" spans="48:54" x14ac:dyDescent="0.2">
      <c r="AV12167" s="191" t="str">
        <f t="shared" si="194"/>
        <v>514_RS_2_4_202324</v>
      </c>
      <c r="AW12167" s="191" t="s">
        <v>92</v>
      </c>
      <c r="AX12167" s="18">
        <v>202324</v>
      </c>
      <c r="AY12167" s="191">
        <v>514</v>
      </c>
      <c r="AZ12167" s="191">
        <v>2</v>
      </c>
      <c r="BA12167" s="191">
        <v>4</v>
      </c>
      <c r="BB12167" s="191">
        <v>4792.2</v>
      </c>
    </row>
    <row r="12168" spans="48:54" x14ac:dyDescent="0.2">
      <c r="AV12168" s="191" t="str">
        <f t="shared" si="194"/>
        <v>516_RG_298_2_202324</v>
      </c>
      <c r="AW12168" s="191" t="s">
        <v>93</v>
      </c>
      <c r="AX12168" s="18">
        <v>202324</v>
      </c>
      <c r="AY12168" s="191">
        <v>516</v>
      </c>
      <c r="AZ12168" s="191">
        <v>298</v>
      </c>
      <c r="BA12168" s="191">
        <v>2</v>
      </c>
      <c r="BB12168" s="191">
        <v>0</v>
      </c>
    </row>
    <row r="12169" spans="48:54" x14ac:dyDescent="0.2">
      <c r="AV12169" s="191" t="str">
        <f t="shared" si="194"/>
        <v>516_RS_2_4_202324</v>
      </c>
      <c r="AW12169" s="191" t="s">
        <v>92</v>
      </c>
      <c r="AX12169" s="18">
        <v>202324</v>
      </c>
      <c r="AY12169" s="191">
        <v>516</v>
      </c>
      <c r="AZ12169" s="191">
        <v>2</v>
      </c>
      <c r="BA12169" s="191">
        <v>4</v>
      </c>
      <c r="BB12169" s="191">
        <v>4617.2700199999999</v>
      </c>
    </row>
    <row r="12170" spans="48:54" x14ac:dyDescent="0.2">
      <c r="AV12170" s="191" t="str">
        <f t="shared" si="194"/>
        <v>518_RG_298_2_202324</v>
      </c>
      <c r="AW12170" s="191" t="s">
        <v>93</v>
      </c>
      <c r="AX12170" s="18">
        <v>202324</v>
      </c>
      <c r="AY12170" s="191">
        <v>518</v>
      </c>
      <c r="AZ12170" s="191">
        <v>298</v>
      </c>
      <c r="BA12170" s="191">
        <v>2</v>
      </c>
      <c r="BB12170" s="191">
        <v>0</v>
      </c>
    </row>
    <row r="12171" spans="48:54" x14ac:dyDescent="0.2">
      <c r="AV12171" s="191" t="str">
        <f t="shared" si="194"/>
        <v>518_RS_2_4_202324</v>
      </c>
      <c r="AW12171" s="191" t="s">
        <v>92</v>
      </c>
      <c r="AX12171" s="18">
        <v>202324</v>
      </c>
      <c r="AY12171" s="191">
        <v>518</v>
      </c>
      <c r="AZ12171" s="191">
        <v>2</v>
      </c>
      <c r="BA12171" s="191">
        <v>4</v>
      </c>
      <c r="BB12171" s="191">
        <v>1650.8261599999998</v>
      </c>
    </row>
    <row r="12172" spans="48:54" x14ac:dyDescent="0.2">
      <c r="AV12172" s="191" t="str">
        <f t="shared" si="194"/>
        <v>520_RG_298_2_202324</v>
      </c>
      <c r="AW12172" s="191" t="s">
        <v>93</v>
      </c>
      <c r="AX12172" s="18">
        <v>202324</v>
      </c>
      <c r="AY12172" s="191">
        <v>520</v>
      </c>
      <c r="AZ12172" s="191">
        <v>298</v>
      </c>
      <c r="BA12172" s="191">
        <v>2</v>
      </c>
      <c r="BB12172" s="191">
        <v>0</v>
      </c>
    </row>
    <row r="12173" spans="48:54" x14ac:dyDescent="0.2">
      <c r="AV12173" s="191" t="str">
        <f t="shared" si="194"/>
        <v>520_RS_2_4_202324</v>
      </c>
      <c r="AW12173" s="191" t="s">
        <v>92</v>
      </c>
      <c r="AX12173" s="18">
        <v>202324</v>
      </c>
      <c r="AY12173" s="191">
        <v>520</v>
      </c>
      <c r="AZ12173" s="191">
        <v>2</v>
      </c>
      <c r="BA12173" s="191">
        <v>4</v>
      </c>
      <c r="BB12173" s="191">
        <v>2933.7690000000002</v>
      </c>
    </row>
    <row r="12174" spans="48:54" x14ac:dyDescent="0.2">
      <c r="AV12174" s="191" t="str">
        <f t="shared" si="194"/>
        <v>522_RG_298_2_202324</v>
      </c>
      <c r="AW12174" s="191" t="s">
        <v>93</v>
      </c>
      <c r="AX12174" s="18">
        <v>202324</v>
      </c>
      <c r="AY12174" s="191">
        <v>522</v>
      </c>
      <c r="AZ12174" s="191">
        <v>298</v>
      </c>
      <c r="BA12174" s="191">
        <v>2</v>
      </c>
      <c r="BB12174" s="191">
        <v>0</v>
      </c>
    </row>
    <row r="12175" spans="48:54" x14ac:dyDescent="0.2">
      <c r="AV12175" s="191" t="str">
        <f t="shared" si="194"/>
        <v>522_RS_2_4_202324</v>
      </c>
      <c r="AW12175" s="191" t="s">
        <v>92</v>
      </c>
      <c r="AX12175" s="18">
        <v>202324</v>
      </c>
      <c r="AY12175" s="191">
        <v>522</v>
      </c>
      <c r="AZ12175" s="191">
        <v>2</v>
      </c>
      <c r="BA12175" s="191">
        <v>4</v>
      </c>
      <c r="BB12175" s="191">
        <v>1037.8029899999999</v>
      </c>
    </row>
    <row r="12176" spans="48:54" x14ac:dyDescent="0.2">
      <c r="AV12176" s="191" t="str">
        <f t="shared" si="194"/>
        <v>524_RG_298_2_202324</v>
      </c>
      <c r="AW12176" s="191" t="s">
        <v>93</v>
      </c>
      <c r="AX12176" s="18">
        <v>202324</v>
      </c>
      <c r="AY12176" s="191">
        <v>524</v>
      </c>
      <c r="AZ12176" s="191">
        <v>298</v>
      </c>
      <c r="BA12176" s="191">
        <v>2</v>
      </c>
      <c r="BB12176" s="191">
        <v>0</v>
      </c>
    </row>
    <row r="12177" spans="48:54" x14ac:dyDescent="0.2">
      <c r="AV12177" s="191" t="str">
        <f t="shared" si="194"/>
        <v>524_RS_2_4_202324</v>
      </c>
      <c r="AW12177" s="191" t="s">
        <v>92</v>
      </c>
      <c r="AX12177" s="18">
        <v>202324</v>
      </c>
      <c r="AY12177" s="191">
        <v>524</v>
      </c>
      <c r="AZ12177" s="191">
        <v>2</v>
      </c>
      <c r="BA12177" s="191">
        <v>4</v>
      </c>
      <c r="BB12177" s="191">
        <v>4660.3947100000014</v>
      </c>
    </row>
    <row r="12178" spans="48:54" x14ac:dyDescent="0.2">
      <c r="AV12178" s="191" t="str">
        <f t="shared" si="194"/>
        <v>526_RG_298_2_202324</v>
      </c>
      <c r="AW12178" s="191" t="s">
        <v>93</v>
      </c>
      <c r="AX12178" s="18">
        <v>202324</v>
      </c>
      <c r="AY12178" s="191">
        <v>526</v>
      </c>
      <c r="AZ12178" s="191">
        <v>298</v>
      </c>
      <c r="BA12178" s="191">
        <v>2</v>
      </c>
      <c r="BB12178" s="191">
        <v>0</v>
      </c>
    </row>
    <row r="12179" spans="48:54" x14ac:dyDescent="0.2">
      <c r="AV12179" s="191" t="str">
        <f t="shared" si="194"/>
        <v>526_RS_2_4_202324</v>
      </c>
      <c r="AW12179" s="191" t="s">
        <v>92</v>
      </c>
      <c r="AX12179" s="18">
        <v>202324</v>
      </c>
      <c r="AY12179" s="191">
        <v>526</v>
      </c>
      <c r="AZ12179" s="191">
        <v>2</v>
      </c>
      <c r="BA12179" s="191">
        <v>4</v>
      </c>
      <c r="BB12179" s="191">
        <v>4323.8459235822629</v>
      </c>
    </row>
    <row r="12180" spans="48:54" x14ac:dyDescent="0.2">
      <c r="AV12180" s="191" t="str">
        <f t="shared" si="194"/>
        <v>528_RG_298_2_202324</v>
      </c>
      <c r="AW12180" s="191" t="s">
        <v>93</v>
      </c>
      <c r="AX12180" s="18">
        <v>202324</v>
      </c>
      <c r="AY12180" s="191">
        <v>528</v>
      </c>
      <c r="AZ12180" s="191">
        <v>298</v>
      </c>
      <c r="BA12180" s="191">
        <v>2</v>
      </c>
      <c r="BB12180" s="191">
        <v>0</v>
      </c>
    </row>
    <row r="12181" spans="48:54" x14ac:dyDescent="0.2">
      <c r="AV12181" s="191" t="str">
        <f t="shared" si="194"/>
        <v>528_RS_2_4_202324</v>
      </c>
      <c r="AW12181" s="191" t="s">
        <v>92</v>
      </c>
      <c r="AX12181" s="18">
        <v>202324</v>
      </c>
      <c r="AY12181" s="191">
        <v>528</v>
      </c>
      <c r="AZ12181" s="191">
        <v>2</v>
      </c>
      <c r="BA12181" s="191">
        <v>4</v>
      </c>
      <c r="BB12181" s="191">
        <v>5348</v>
      </c>
    </row>
    <row r="12182" spans="48:54" x14ac:dyDescent="0.2">
      <c r="AV12182" s="191" t="str">
        <f t="shared" si="194"/>
        <v>530_RG_298_2_202324</v>
      </c>
      <c r="AW12182" s="191" t="s">
        <v>93</v>
      </c>
      <c r="AX12182" s="18">
        <v>202324</v>
      </c>
      <c r="AY12182" s="191">
        <v>530</v>
      </c>
      <c r="AZ12182" s="191">
        <v>298</v>
      </c>
      <c r="BA12182" s="191">
        <v>2</v>
      </c>
      <c r="BB12182" s="191">
        <v>0</v>
      </c>
    </row>
    <row r="12183" spans="48:54" x14ac:dyDescent="0.2">
      <c r="AV12183" s="191" t="str">
        <f t="shared" si="194"/>
        <v>530_RS_2_4_202324</v>
      </c>
      <c r="AW12183" s="191" t="s">
        <v>92</v>
      </c>
      <c r="AX12183" s="18">
        <v>202324</v>
      </c>
      <c r="AY12183" s="191">
        <v>530</v>
      </c>
      <c r="AZ12183" s="191">
        <v>2</v>
      </c>
      <c r="BA12183" s="191">
        <v>4</v>
      </c>
      <c r="BB12183" s="191">
        <v>3707.4662499999995</v>
      </c>
    </row>
    <row r="12184" spans="48:54" x14ac:dyDescent="0.2">
      <c r="AV12184" s="191" t="str">
        <f t="shared" si="194"/>
        <v>532_RG_298_2_202324</v>
      </c>
      <c r="AW12184" s="191" t="s">
        <v>93</v>
      </c>
      <c r="AX12184" s="18">
        <v>202324</v>
      </c>
      <c r="AY12184" s="191">
        <v>532</v>
      </c>
      <c r="AZ12184" s="191">
        <v>298</v>
      </c>
      <c r="BA12184" s="191">
        <v>2</v>
      </c>
      <c r="BB12184" s="191">
        <v>0</v>
      </c>
    </row>
    <row r="12185" spans="48:54" x14ac:dyDescent="0.2">
      <c r="AV12185" s="191" t="str">
        <f t="shared" si="194"/>
        <v>532_RS_2_4_202324</v>
      </c>
      <c r="AW12185" s="191" t="s">
        <v>92</v>
      </c>
      <c r="AX12185" s="18">
        <v>202324</v>
      </c>
      <c r="AY12185" s="191">
        <v>532</v>
      </c>
      <c r="AZ12185" s="191">
        <v>2</v>
      </c>
      <c r="BA12185" s="191">
        <v>4</v>
      </c>
      <c r="BB12185" s="191">
        <v>4547.96</v>
      </c>
    </row>
    <row r="12186" spans="48:54" x14ac:dyDescent="0.2">
      <c r="AV12186" s="191" t="str">
        <f t="shared" si="194"/>
        <v>534_RG_298_2_202324</v>
      </c>
      <c r="AW12186" s="191" t="s">
        <v>93</v>
      </c>
      <c r="AX12186" s="18">
        <v>202324</v>
      </c>
      <c r="AY12186" s="191">
        <v>534</v>
      </c>
      <c r="AZ12186" s="191">
        <v>298</v>
      </c>
      <c r="BA12186" s="191">
        <v>2</v>
      </c>
      <c r="BB12186" s="191">
        <v>0</v>
      </c>
    </row>
    <row r="12187" spans="48:54" x14ac:dyDescent="0.2">
      <c r="AV12187" s="191" t="str">
        <f t="shared" si="194"/>
        <v>534_RS_2_4_202324</v>
      </c>
      <c r="AW12187" s="191" t="s">
        <v>92</v>
      </c>
      <c r="AX12187" s="18">
        <v>202324</v>
      </c>
      <c r="AY12187" s="191">
        <v>534</v>
      </c>
      <c r="AZ12187" s="191">
        <v>2</v>
      </c>
      <c r="BA12187" s="191">
        <v>4</v>
      </c>
      <c r="BB12187" s="191">
        <v>3236.4091399999993</v>
      </c>
    </row>
    <row r="12188" spans="48:54" x14ac:dyDescent="0.2">
      <c r="AV12188" s="191" t="str">
        <f t="shared" si="194"/>
        <v>536_RG_298_2_202324</v>
      </c>
      <c r="AW12188" s="191" t="s">
        <v>93</v>
      </c>
      <c r="AX12188" s="18">
        <v>202324</v>
      </c>
      <c r="AY12188" s="191">
        <v>536</v>
      </c>
      <c r="AZ12188" s="191">
        <v>298</v>
      </c>
      <c r="BA12188" s="191">
        <v>2</v>
      </c>
      <c r="BB12188" s="191">
        <v>0</v>
      </c>
    </row>
    <row r="12189" spans="48:54" x14ac:dyDescent="0.2">
      <c r="AV12189" s="191" t="str">
        <f t="shared" si="194"/>
        <v>536_RS_2_4_202324</v>
      </c>
      <c r="AW12189" s="191" t="s">
        <v>92</v>
      </c>
      <c r="AX12189" s="18">
        <v>202324</v>
      </c>
      <c r="AY12189" s="191">
        <v>536</v>
      </c>
      <c r="AZ12189" s="191">
        <v>2</v>
      </c>
      <c r="BA12189" s="191">
        <v>4</v>
      </c>
      <c r="BB12189" s="191">
        <v>2263.5539999999996</v>
      </c>
    </row>
    <row r="12190" spans="48:54" x14ac:dyDescent="0.2">
      <c r="AV12190" s="191" t="str">
        <f t="shared" si="194"/>
        <v>538_RG_298_2_202324</v>
      </c>
      <c r="AW12190" s="191" t="s">
        <v>93</v>
      </c>
      <c r="AX12190" s="18">
        <v>202324</v>
      </c>
      <c r="AY12190" s="191">
        <v>538</v>
      </c>
      <c r="AZ12190" s="191">
        <v>298</v>
      </c>
      <c r="BA12190" s="191">
        <v>2</v>
      </c>
      <c r="BB12190" s="191">
        <v>0</v>
      </c>
    </row>
    <row r="12191" spans="48:54" x14ac:dyDescent="0.2">
      <c r="AV12191" s="191" t="str">
        <f t="shared" si="194"/>
        <v>538_RS_2_4_202324</v>
      </c>
      <c r="AW12191" s="191" t="s">
        <v>92</v>
      </c>
      <c r="AX12191" s="18">
        <v>202324</v>
      </c>
      <c r="AY12191" s="191">
        <v>538</v>
      </c>
      <c r="AZ12191" s="191">
        <v>2</v>
      </c>
      <c r="BA12191" s="191">
        <v>4</v>
      </c>
      <c r="BB12191" s="191">
        <v>3347.3318818992502</v>
      </c>
    </row>
    <row r="12192" spans="48:54" x14ac:dyDescent="0.2">
      <c r="AV12192" s="191" t="str">
        <f t="shared" si="194"/>
        <v>540_RG_298_2_202324</v>
      </c>
      <c r="AW12192" s="191" t="s">
        <v>93</v>
      </c>
      <c r="AX12192" s="18">
        <v>202324</v>
      </c>
      <c r="AY12192" s="191">
        <v>540</v>
      </c>
      <c r="AZ12192" s="191">
        <v>298</v>
      </c>
      <c r="BA12192" s="191">
        <v>2</v>
      </c>
      <c r="BB12192" s="191">
        <v>0</v>
      </c>
    </row>
    <row r="12193" spans="48:54" x14ac:dyDescent="0.2">
      <c r="AV12193" s="191" t="str">
        <f t="shared" si="194"/>
        <v>540_RS_2_4_202324</v>
      </c>
      <c r="AW12193" s="191" t="s">
        <v>92</v>
      </c>
      <c r="AX12193" s="18">
        <v>202324</v>
      </c>
      <c r="AY12193" s="191">
        <v>540</v>
      </c>
      <c r="AZ12193" s="191">
        <v>2</v>
      </c>
      <c r="BA12193" s="191">
        <v>4</v>
      </c>
      <c r="BB12193" s="191">
        <v>5224.5420299999996</v>
      </c>
    </row>
    <row r="12194" spans="48:54" x14ac:dyDescent="0.2">
      <c r="AV12194" s="191" t="str">
        <f t="shared" si="194"/>
        <v>542_RG_298_2_202324</v>
      </c>
      <c r="AW12194" s="191" t="s">
        <v>93</v>
      </c>
      <c r="AX12194" s="18">
        <v>202324</v>
      </c>
      <c r="AY12194" s="191">
        <v>542</v>
      </c>
      <c r="AZ12194" s="191">
        <v>298</v>
      </c>
      <c r="BA12194" s="191">
        <v>2</v>
      </c>
      <c r="BB12194" s="191">
        <v>0</v>
      </c>
    </row>
    <row r="12195" spans="48:54" x14ac:dyDescent="0.2">
      <c r="AV12195" s="191" t="str">
        <f t="shared" si="194"/>
        <v>542_RS_2_4_202324</v>
      </c>
      <c r="AW12195" s="191" t="s">
        <v>92</v>
      </c>
      <c r="AX12195" s="18">
        <v>202324</v>
      </c>
      <c r="AY12195" s="191">
        <v>542</v>
      </c>
      <c r="AZ12195" s="191">
        <v>2</v>
      </c>
      <c r="BA12195" s="191">
        <v>4</v>
      </c>
      <c r="BB12195" s="191">
        <v>2307.3020000000001</v>
      </c>
    </row>
    <row r="12196" spans="48:54" x14ac:dyDescent="0.2">
      <c r="AV12196" s="191" t="str">
        <f t="shared" si="194"/>
        <v>544_RG_298_2_202324</v>
      </c>
      <c r="AW12196" s="191" t="s">
        <v>93</v>
      </c>
      <c r="AX12196" s="18">
        <v>202324</v>
      </c>
      <c r="AY12196" s="191">
        <v>544</v>
      </c>
      <c r="AZ12196" s="191">
        <v>298</v>
      </c>
      <c r="BA12196" s="191">
        <v>2</v>
      </c>
      <c r="BB12196" s="191">
        <v>-1892.4830099999999</v>
      </c>
    </row>
    <row r="12197" spans="48:54" x14ac:dyDescent="0.2">
      <c r="AV12197" s="191" t="str">
        <f t="shared" si="194"/>
        <v>544_RS_2_4_202324</v>
      </c>
      <c r="AW12197" s="191" t="s">
        <v>92</v>
      </c>
      <c r="AX12197" s="18">
        <v>202324</v>
      </c>
      <c r="AY12197" s="191">
        <v>544</v>
      </c>
      <c r="AZ12197" s="191">
        <v>2</v>
      </c>
      <c r="BA12197" s="191">
        <v>4</v>
      </c>
      <c r="BB12197" s="191">
        <v>4046.5159999999987</v>
      </c>
    </row>
    <row r="12198" spans="48:54" x14ac:dyDescent="0.2">
      <c r="AV12198" s="191" t="str">
        <f t="shared" si="194"/>
        <v>545_RG_298_2_202324</v>
      </c>
      <c r="AW12198" s="191" t="s">
        <v>93</v>
      </c>
      <c r="AX12198" s="18">
        <v>202324</v>
      </c>
      <c r="AY12198" s="191">
        <v>545</v>
      </c>
      <c r="AZ12198" s="191">
        <v>298</v>
      </c>
      <c r="BA12198" s="191">
        <v>2</v>
      </c>
      <c r="BB12198" s="191">
        <v>0</v>
      </c>
    </row>
    <row r="12199" spans="48:54" x14ac:dyDescent="0.2">
      <c r="AV12199" s="191" t="str">
        <f t="shared" si="194"/>
        <v>545_RS_2_4_202324</v>
      </c>
      <c r="AW12199" s="191" t="s">
        <v>92</v>
      </c>
      <c r="AX12199" s="18">
        <v>202324</v>
      </c>
      <c r="AY12199" s="191">
        <v>545</v>
      </c>
      <c r="AZ12199" s="191">
        <v>2</v>
      </c>
      <c r="BA12199" s="191">
        <v>4</v>
      </c>
      <c r="BB12199" s="191">
        <v>3663.3862399999998</v>
      </c>
    </row>
    <row r="12200" spans="48:54" x14ac:dyDescent="0.2">
      <c r="AV12200" s="191" t="str">
        <f t="shared" si="194"/>
        <v>546_RG_298_2_202324</v>
      </c>
      <c r="AW12200" s="191" t="s">
        <v>93</v>
      </c>
      <c r="AX12200" s="18">
        <v>202324</v>
      </c>
      <c r="AY12200" s="191">
        <v>546</v>
      </c>
      <c r="AZ12200" s="191">
        <v>298</v>
      </c>
      <c r="BA12200" s="191">
        <v>2</v>
      </c>
      <c r="BB12200" s="191">
        <v>0</v>
      </c>
    </row>
    <row r="12201" spans="48:54" x14ac:dyDescent="0.2">
      <c r="AV12201" s="191" t="str">
        <f t="shared" si="194"/>
        <v>546_RS_2_4_202324</v>
      </c>
      <c r="AW12201" s="191" t="s">
        <v>92</v>
      </c>
      <c r="AX12201" s="18">
        <v>202324</v>
      </c>
      <c r="AY12201" s="191">
        <v>546</v>
      </c>
      <c r="AZ12201" s="191">
        <v>2</v>
      </c>
      <c r="BA12201" s="191">
        <v>4</v>
      </c>
      <c r="BB12201" s="191">
        <v>7535.7920000000004</v>
      </c>
    </row>
    <row r="12202" spans="48:54" x14ac:dyDescent="0.2">
      <c r="AV12202" s="191" t="str">
        <f t="shared" si="194"/>
        <v>548_RG_298_2_202324</v>
      </c>
      <c r="AW12202" s="191" t="s">
        <v>93</v>
      </c>
      <c r="AX12202" s="18">
        <v>202324</v>
      </c>
      <c r="AY12202" s="191">
        <v>548</v>
      </c>
      <c r="AZ12202" s="191">
        <v>298</v>
      </c>
      <c r="BA12202" s="191">
        <v>2</v>
      </c>
      <c r="BB12202" s="191">
        <v>0</v>
      </c>
    </row>
    <row r="12203" spans="48:54" x14ac:dyDescent="0.2">
      <c r="AV12203" s="191" t="str">
        <f t="shared" si="194"/>
        <v>548_RS_2_4_202324</v>
      </c>
      <c r="AW12203" s="191" t="s">
        <v>92</v>
      </c>
      <c r="AX12203" s="18">
        <v>202324</v>
      </c>
      <c r="AY12203" s="191">
        <v>548</v>
      </c>
      <c r="AZ12203" s="191">
        <v>2</v>
      </c>
      <c r="BA12203" s="191">
        <v>4</v>
      </c>
      <c r="BB12203" s="191">
        <v>3635.3218299999999</v>
      </c>
    </row>
    <row r="12204" spans="48:54" x14ac:dyDescent="0.2">
      <c r="AV12204" s="191" t="str">
        <f t="shared" si="194"/>
        <v>550_RG_298_2_202324</v>
      </c>
      <c r="AW12204" s="191" t="s">
        <v>93</v>
      </c>
      <c r="AX12204" s="18">
        <v>202324</v>
      </c>
      <c r="AY12204" s="191">
        <v>550</v>
      </c>
      <c r="AZ12204" s="191">
        <v>298</v>
      </c>
      <c r="BA12204" s="191">
        <v>2</v>
      </c>
      <c r="BB12204" s="191">
        <v>0</v>
      </c>
    </row>
    <row r="12205" spans="48:54" x14ac:dyDescent="0.2">
      <c r="AV12205" s="191" t="str">
        <f t="shared" si="194"/>
        <v>550_RS_2_4_202324</v>
      </c>
      <c r="AW12205" s="191" t="s">
        <v>92</v>
      </c>
      <c r="AX12205" s="18">
        <v>202324</v>
      </c>
      <c r="AY12205" s="191">
        <v>550</v>
      </c>
      <c r="AZ12205" s="191">
        <v>2</v>
      </c>
      <c r="BA12205" s="191">
        <v>4</v>
      </c>
      <c r="BB12205" s="191">
        <v>5225.5219999999999</v>
      </c>
    </row>
    <row r="12206" spans="48:54" x14ac:dyDescent="0.2">
      <c r="AV12206" s="191" t="str">
        <f t="shared" si="194"/>
        <v>552_RG_298_2_202324</v>
      </c>
      <c r="AW12206" s="191" t="s">
        <v>93</v>
      </c>
      <c r="AX12206" s="18">
        <v>202324</v>
      </c>
      <c r="AY12206" s="191">
        <v>552</v>
      </c>
      <c r="AZ12206" s="191">
        <v>298</v>
      </c>
      <c r="BA12206" s="191">
        <v>2</v>
      </c>
      <c r="BB12206" s="191">
        <v>0</v>
      </c>
    </row>
    <row r="12207" spans="48:54" x14ac:dyDescent="0.2">
      <c r="AV12207" s="191" t="str">
        <f t="shared" si="194"/>
        <v>552_RS_2_4_202324</v>
      </c>
      <c r="AW12207" s="191" t="s">
        <v>92</v>
      </c>
      <c r="AX12207" s="18">
        <v>202324</v>
      </c>
      <c r="AY12207" s="191">
        <v>552</v>
      </c>
      <c r="AZ12207" s="191">
        <v>2</v>
      </c>
      <c r="BA12207" s="191">
        <v>4</v>
      </c>
      <c r="BB12207" s="191">
        <v>8756.3349999999973</v>
      </c>
    </row>
    <row r="12208" spans="48:54" x14ac:dyDescent="0.2">
      <c r="AV12208" s="191" t="str">
        <f t="shared" si="194"/>
        <v>562_RG_298_2_202324</v>
      </c>
      <c r="AW12208" s="191" t="s">
        <v>93</v>
      </c>
      <c r="AX12208" s="18">
        <v>202324</v>
      </c>
      <c r="AY12208" s="191">
        <v>562</v>
      </c>
      <c r="AZ12208" s="191">
        <v>298</v>
      </c>
      <c r="BA12208" s="191">
        <v>2</v>
      </c>
      <c r="BB12208" s="191">
        <v>0</v>
      </c>
    </row>
    <row r="12209" spans="48:54" x14ac:dyDescent="0.2">
      <c r="AV12209" s="191" t="str">
        <f t="shared" si="194"/>
        <v>562_RS_2_4_202324</v>
      </c>
      <c r="AW12209" s="191" t="s">
        <v>92</v>
      </c>
      <c r="AX12209" s="18">
        <v>202324</v>
      </c>
      <c r="AY12209" s="191">
        <v>562</v>
      </c>
      <c r="AZ12209" s="191">
        <v>2</v>
      </c>
      <c r="BA12209" s="191">
        <v>4</v>
      </c>
      <c r="BB12209" s="191">
        <v>0</v>
      </c>
    </row>
    <row r="12210" spans="48:54" x14ac:dyDescent="0.2">
      <c r="AV12210" s="191" t="str">
        <f t="shared" si="194"/>
        <v>564_RG_298_2_202324</v>
      </c>
      <c r="AW12210" s="191" t="s">
        <v>93</v>
      </c>
      <c r="AX12210" s="18">
        <v>202324</v>
      </c>
      <c r="AY12210" s="191">
        <v>564</v>
      </c>
      <c r="AZ12210" s="191">
        <v>298</v>
      </c>
      <c r="BA12210" s="191">
        <v>2</v>
      </c>
      <c r="BB12210" s="191">
        <v>0</v>
      </c>
    </row>
    <row r="12211" spans="48:54" x14ac:dyDescent="0.2">
      <c r="AV12211" s="191" t="str">
        <f t="shared" si="194"/>
        <v>564_RS_2_4_202324</v>
      </c>
      <c r="AW12211" s="191" t="s">
        <v>92</v>
      </c>
      <c r="AX12211" s="18">
        <v>202324</v>
      </c>
      <c r="AY12211" s="191">
        <v>564</v>
      </c>
      <c r="AZ12211" s="191">
        <v>2</v>
      </c>
      <c r="BA12211" s="191">
        <v>4</v>
      </c>
      <c r="BB12211" s="191">
        <v>0</v>
      </c>
    </row>
    <row r="12212" spans="48:54" x14ac:dyDescent="0.2">
      <c r="AV12212" s="191" t="str">
        <f t="shared" si="194"/>
        <v>566_RG_298_2_202324</v>
      </c>
      <c r="AW12212" s="191" t="s">
        <v>93</v>
      </c>
      <c r="AX12212" s="18">
        <v>202324</v>
      </c>
      <c r="AY12212" s="191">
        <v>566</v>
      </c>
      <c r="AZ12212" s="191">
        <v>298</v>
      </c>
      <c r="BA12212" s="191">
        <v>2</v>
      </c>
      <c r="BB12212" s="191">
        <v>0</v>
      </c>
    </row>
    <row r="12213" spans="48:54" x14ac:dyDescent="0.2">
      <c r="AV12213" s="191" t="str">
        <f t="shared" si="194"/>
        <v>566_RS_2_4_202324</v>
      </c>
      <c r="AW12213" s="191" t="s">
        <v>92</v>
      </c>
      <c r="AX12213" s="18">
        <v>202324</v>
      </c>
      <c r="AY12213" s="191">
        <v>566</v>
      </c>
      <c r="AZ12213" s="191">
        <v>2</v>
      </c>
      <c r="BA12213" s="191">
        <v>4</v>
      </c>
      <c r="BB12213" s="191">
        <v>0</v>
      </c>
    </row>
    <row r="12214" spans="48:54" x14ac:dyDescent="0.2">
      <c r="AV12214" s="191" t="str">
        <f t="shared" si="194"/>
        <v>568_RG_298_2_202324</v>
      </c>
      <c r="AW12214" s="191" t="s">
        <v>93</v>
      </c>
      <c r="AX12214" s="18">
        <v>202324</v>
      </c>
      <c r="AY12214" s="191">
        <v>568</v>
      </c>
      <c r="AZ12214" s="191">
        <v>298</v>
      </c>
      <c r="BA12214" s="191">
        <v>2</v>
      </c>
      <c r="BB12214" s="191">
        <v>0</v>
      </c>
    </row>
    <row r="12215" spans="48:54" x14ac:dyDescent="0.2">
      <c r="AV12215" s="191" t="str">
        <f t="shared" si="194"/>
        <v>568_RS_2_4_202324</v>
      </c>
      <c r="AW12215" s="191" t="s">
        <v>92</v>
      </c>
      <c r="AX12215" s="18">
        <v>202324</v>
      </c>
      <c r="AY12215" s="191">
        <v>568</v>
      </c>
      <c r="AZ12215" s="191">
        <v>2</v>
      </c>
      <c r="BA12215" s="191">
        <v>4</v>
      </c>
      <c r="BB12215" s="191">
        <v>0</v>
      </c>
    </row>
    <row r="12216" spans="48:54" x14ac:dyDescent="0.2">
      <c r="AV12216" s="191" t="str">
        <f t="shared" si="194"/>
        <v>572_RG_298_2_202324</v>
      </c>
      <c r="AW12216" s="191" t="s">
        <v>93</v>
      </c>
      <c r="AX12216" s="18">
        <v>202324</v>
      </c>
      <c r="AY12216" s="191">
        <v>572</v>
      </c>
      <c r="AZ12216" s="191">
        <v>298</v>
      </c>
      <c r="BA12216" s="191">
        <v>2</v>
      </c>
      <c r="BB12216" s="191">
        <v>0</v>
      </c>
    </row>
    <row r="12217" spans="48:54" x14ac:dyDescent="0.2">
      <c r="AV12217" s="191" t="str">
        <f t="shared" si="194"/>
        <v>572_RS_2_4_202324</v>
      </c>
      <c r="AW12217" s="191" t="s">
        <v>92</v>
      </c>
      <c r="AX12217" s="18">
        <v>202324</v>
      </c>
      <c r="AY12217" s="191">
        <v>572</v>
      </c>
      <c r="AZ12217" s="191">
        <v>2</v>
      </c>
      <c r="BA12217" s="191">
        <v>4</v>
      </c>
      <c r="BB12217" s="191">
        <v>0</v>
      </c>
    </row>
    <row r="12218" spans="48:54" x14ac:dyDescent="0.2">
      <c r="AV12218" s="191" t="str">
        <f t="shared" si="194"/>
        <v>574_RG_298_2_202324</v>
      </c>
      <c r="AW12218" s="191" t="s">
        <v>93</v>
      </c>
      <c r="AX12218" s="18">
        <v>202324</v>
      </c>
      <c r="AY12218" s="191">
        <v>574</v>
      </c>
      <c r="AZ12218" s="191">
        <v>298</v>
      </c>
      <c r="BA12218" s="191">
        <v>2</v>
      </c>
      <c r="BB12218" s="191">
        <v>0</v>
      </c>
    </row>
    <row r="12219" spans="48:54" x14ac:dyDescent="0.2">
      <c r="AV12219" s="191" t="str">
        <f t="shared" si="194"/>
        <v>574_RS_2_4_202324</v>
      </c>
      <c r="AW12219" s="191" t="s">
        <v>92</v>
      </c>
      <c r="AX12219" s="18">
        <v>202324</v>
      </c>
      <c r="AY12219" s="191">
        <v>574</v>
      </c>
      <c r="AZ12219" s="191">
        <v>2</v>
      </c>
      <c r="BA12219" s="191">
        <v>4</v>
      </c>
      <c r="BB12219" s="191">
        <v>0</v>
      </c>
    </row>
    <row r="12220" spans="48:54" x14ac:dyDescent="0.2">
      <c r="AV12220" s="191" t="str">
        <f t="shared" si="194"/>
        <v>576_RG_298_2_202324</v>
      </c>
      <c r="AW12220" s="191" t="s">
        <v>93</v>
      </c>
      <c r="AX12220" s="18">
        <v>202324</v>
      </c>
      <c r="AY12220" s="191">
        <v>576</v>
      </c>
      <c r="AZ12220" s="191">
        <v>298</v>
      </c>
      <c r="BA12220" s="191">
        <v>2</v>
      </c>
      <c r="BB12220" s="191">
        <v>0</v>
      </c>
    </row>
    <row r="12221" spans="48:54" x14ac:dyDescent="0.2">
      <c r="AV12221" s="191" t="str">
        <f t="shared" si="194"/>
        <v>576_RS_2_4_202324</v>
      </c>
      <c r="AW12221" s="191" t="s">
        <v>92</v>
      </c>
      <c r="AX12221" s="18">
        <v>202324</v>
      </c>
      <c r="AY12221" s="191">
        <v>576</v>
      </c>
      <c r="AZ12221" s="191">
        <v>2</v>
      </c>
      <c r="BA12221" s="191">
        <v>4</v>
      </c>
      <c r="BB12221" s="191">
        <v>0</v>
      </c>
    </row>
    <row r="12222" spans="48:54" x14ac:dyDescent="0.2">
      <c r="AV12222" s="191" t="str">
        <f t="shared" si="194"/>
        <v>582_RG_298_2_202324</v>
      </c>
      <c r="AW12222" s="191" t="s">
        <v>93</v>
      </c>
      <c r="AX12222" s="18">
        <v>202324</v>
      </c>
      <c r="AY12222" s="191">
        <v>582</v>
      </c>
      <c r="AZ12222" s="191">
        <v>298</v>
      </c>
      <c r="BA12222" s="191">
        <v>2</v>
      </c>
      <c r="BB12222" s="191">
        <v>0</v>
      </c>
    </row>
    <row r="12223" spans="48:54" x14ac:dyDescent="0.2">
      <c r="AV12223" s="191" t="str">
        <f t="shared" si="194"/>
        <v>582_RS_2_4_202324</v>
      </c>
      <c r="AW12223" s="191" t="s">
        <v>92</v>
      </c>
      <c r="AX12223" s="18">
        <v>202324</v>
      </c>
      <c r="AY12223" s="191">
        <v>582</v>
      </c>
      <c r="AZ12223" s="191">
        <v>2</v>
      </c>
      <c r="BA12223" s="191">
        <v>4</v>
      </c>
      <c r="BB12223" s="191">
        <v>0</v>
      </c>
    </row>
    <row r="12224" spans="48:54" x14ac:dyDescent="0.2">
      <c r="AV12224" s="191" t="str">
        <f t="shared" si="194"/>
        <v>584_RG_298_2_202324</v>
      </c>
      <c r="AW12224" s="191" t="s">
        <v>93</v>
      </c>
      <c r="AX12224" s="18">
        <v>202324</v>
      </c>
      <c r="AY12224" s="191">
        <v>584</v>
      </c>
      <c r="AZ12224" s="191">
        <v>298</v>
      </c>
      <c r="BA12224" s="191">
        <v>2</v>
      </c>
      <c r="BB12224" s="191">
        <v>0</v>
      </c>
    </row>
    <row r="12225" spans="48:54" x14ac:dyDescent="0.2">
      <c r="AV12225" s="191" t="str">
        <f t="shared" si="194"/>
        <v>584_RS_2_4_202324</v>
      </c>
      <c r="AW12225" s="191" t="s">
        <v>92</v>
      </c>
      <c r="AX12225" s="18">
        <v>202324</v>
      </c>
      <c r="AY12225" s="191">
        <v>584</v>
      </c>
      <c r="AZ12225" s="191">
        <v>2</v>
      </c>
      <c r="BA12225" s="191">
        <v>4</v>
      </c>
      <c r="BB12225" s="191">
        <v>0</v>
      </c>
    </row>
    <row r="12226" spans="48:54" x14ac:dyDescent="0.2">
      <c r="AV12226" s="191" t="str">
        <f t="shared" si="194"/>
        <v>586_RG_298_2_202324</v>
      </c>
      <c r="AW12226" s="191" t="s">
        <v>93</v>
      </c>
      <c r="AX12226" s="18">
        <v>202324</v>
      </c>
      <c r="AY12226" s="191">
        <v>586</v>
      </c>
      <c r="AZ12226" s="191">
        <v>298</v>
      </c>
      <c r="BA12226" s="191">
        <v>2</v>
      </c>
      <c r="BB12226" s="191">
        <v>0</v>
      </c>
    </row>
    <row r="12227" spans="48:54" x14ac:dyDescent="0.2">
      <c r="AV12227" s="191" t="str">
        <f t="shared" si="194"/>
        <v>586_RS_2_4_202324</v>
      </c>
      <c r="AW12227" s="191" t="s">
        <v>92</v>
      </c>
      <c r="AX12227" s="18">
        <v>202324</v>
      </c>
      <c r="AY12227" s="191">
        <v>586</v>
      </c>
      <c r="AZ12227" s="191">
        <v>2</v>
      </c>
      <c r="BA12227" s="191">
        <v>4</v>
      </c>
      <c r="BB12227" s="191">
        <v>0</v>
      </c>
    </row>
    <row r="12228" spans="48:54" x14ac:dyDescent="0.2">
      <c r="AV12228" s="191" t="str">
        <f t="shared" ref="AV12228:AV12291" si="195">AY12228&amp;"_"&amp;AW12228&amp;"_"&amp;AZ12228&amp;"_"&amp;BA12228&amp;"_"&amp;AX12228</f>
        <v>512_RG_299_1_202324</v>
      </c>
      <c r="AW12228" s="191" t="s">
        <v>93</v>
      </c>
      <c r="AX12228" s="18">
        <v>202324</v>
      </c>
      <c r="AY12228" s="191">
        <v>512</v>
      </c>
      <c r="AZ12228" s="191">
        <v>299</v>
      </c>
      <c r="BA12228" s="191">
        <v>1</v>
      </c>
      <c r="BB12228" s="191">
        <v>-2984</v>
      </c>
    </row>
    <row r="12229" spans="48:54" x14ac:dyDescent="0.2">
      <c r="AV12229" s="191" t="str">
        <f t="shared" si="195"/>
        <v>512_RS_2_5_202324</v>
      </c>
      <c r="AW12229" s="191" t="s">
        <v>92</v>
      </c>
      <c r="AX12229" s="18">
        <v>202324</v>
      </c>
      <c r="AY12229" s="191">
        <v>512</v>
      </c>
      <c r="AZ12229" s="191">
        <v>2</v>
      </c>
      <c r="BA12229" s="191">
        <v>5</v>
      </c>
      <c r="BB12229" s="191">
        <v>-635</v>
      </c>
    </row>
    <row r="12230" spans="48:54" x14ac:dyDescent="0.2">
      <c r="AV12230" s="191" t="str">
        <f t="shared" si="195"/>
        <v>514_RG_299_1_202324</v>
      </c>
      <c r="AW12230" s="191" t="s">
        <v>93</v>
      </c>
      <c r="AX12230" s="18">
        <v>202324</v>
      </c>
      <c r="AY12230" s="191">
        <v>514</v>
      </c>
      <c r="AZ12230" s="191">
        <v>299</v>
      </c>
      <c r="BA12230" s="191">
        <v>1</v>
      </c>
      <c r="BB12230" s="191">
        <v>-3369</v>
      </c>
    </row>
    <row r="12231" spans="48:54" x14ac:dyDescent="0.2">
      <c r="AV12231" s="191" t="str">
        <f t="shared" si="195"/>
        <v>514_RS_2_5_202324</v>
      </c>
      <c r="AW12231" s="191" t="s">
        <v>92</v>
      </c>
      <c r="AX12231" s="18">
        <v>202324</v>
      </c>
      <c r="AY12231" s="191">
        <v>514</v>
      </c>
      <c r="AZ12231" s="191">
        <v>2</v>
      </c>
      <c r="BA12231" s="191">
        <v>5</v>
      </c>
      <c r="BB12231" s="191">
        <v>-1225.6100000000001</v>
      </c>
    </row>
    <row r="12232" spans="48:54" x14ac:dyDescent="0.2">
      <c r="AV12232" s="191" t="str">
        <f t="shared" si="195"/>
        <v>516_RG_299_1_202324</v>
      </c>
      <c r="AW12232" s="191" t="s">
        <v>93</v>
      </c>
      <c r="AX12232" s="18">
        <v>202324</v>
      </c>
      <c r="AY12232" s="191">
        <v>516</v>
      </c>
      <c r="AZ12232" s="191">
        <v>299</v>
      </c>
      <c r="BA12232" s="191">
        <v>1</v>
      </c>
      <c r="BB12232" s="191">
        <v>-3877.2999999999997</v>
      </c>
    </row>
    <row r="12233" spans="48:54" x14ac:dyDescent="0.2">
      <c r="AV12233" s="191" t="str">
        <f t="shared" si="195"/>
        <v>516_RS_2_5_202324</v>
      </c>
      <c r="AW12233" s="191" t="s">
        <v>92</v>
      </c>
      <c r="AX12233" s="18">
        <v>202324</v>
      </c>
      <c r="AY12233" s="191">
        <v>516</v>
      </c>
      <c r="AZ12233" s="191">
        <v>2</v>
      </c>
      <c r="BA12233" s="191">
        <v>5</v>
      </c>
      <c r="BB12233" s="191">
        <v>-2394.3586999999998</v>
      </c>
    </row>
    <row r="12234" spans="48:54" x14ac:dyDescent="0.2">
      <c r="AV12234" s="191" t="str">
        <f t="shared" si="195"/>
        <v>518_RG_299_1_202324</v>
      </c>
      <c r="AW12234" s="191" t="s">
        <v>93</v>
      </c>
      <c r="AX12234" s="18">
        <v>202324</v>
      </c>
      <c r="AY12234" s="191">
        <v>518</v>
      </c>
      <c r="AZ12234" s="191">
        <v>299</v>
      </c>
      <c r="BA12234" s="191">
        <v>1</v>
      </c>
      <c r="BB12234" s="191">
        <v>-2531.6280000000002</v>
      </c>
    </row>
    <row r="12235" spans="48:54" x14ac:dyDescent="0.2">
      <c r="AV12235" s="191" t="str">
        <f t="shared" si="195"/>
        <v>518_RS_2_5_202324</v>
      </c>
      <c r="AW12235" s="191" t="s">
        <v>92</v>
      </c>
      <c r="AX12235" s="18">
        <v>202324</v>
      </c>
      <c r="AY12235" s="191">
        <v>518</v>
      </c>
      <c r="AZ12235" s="191">
        <v>2</v>
      </c>
      <c r="BA12235" s="191">
        <v>5</v>
      </c>
      <c r="BB12235" s="191">
        <v>-870.08115999999995</v>
      </c>
    </row>
    <row r="12236" spans="48:54" x14ac:dyDescent="0.2">
      <c r="AV12236" s="191" t="str">
        <f t="shared" si="195"/>
        <v>520_RG_299_1_202324</v>
      </c>
      <c r="AW12236" s="191" t="s">
        <v>93</v>
      </c>
      <c r="AX12236" s="18">
        <v>202324</v>
      </c>
      <c r="AY12236" s="191">
        <v>520</v>
      </c>
      <c r="AZ12236" s="191">
        <v>299</v>
      </c>
      <c r="BA12236" s="191">
        <v>1</v>
      </c>
      <c r="BB12236" s="191">
        <v>-2894.5520000000001</v>
      </c>
    </row>
    <row r="12237" spans="48:54" x14ac:dyDescent="0.2">
      <c r="AV12237" s="191" t="str">
        <f t="shared" si="195"/>
        <v>520_RS_2_5_202324</v>
      </c>
      <c r="AW12237" s="191" t="s">
        <v>92</v>
      </c>
      <c r="AX12237" s="18">
        <v>202324</v>
      </c>
      <c r="AY12237" s="191">
        <v>520</v>
      </c>
      <c r="AZ12237" s="191">
        <v>2</v>
      </c>
      <c r="BA12237" s="191">
        <v>5</v>
      </c>
      <c r="BB12237" s="191">
        <v>-1220.2749999999999</v>
      </c>
    </row>
    <row r="12238" spans="48:54" x14ac:dyDescent="0.2">
      <c r="AV12238" s="191" t="str">
        <f t="shared" si="195"/>
        <v>522_RG_299_1_202324</v>
      </c>
      <c r="AW12238" s="191" t="s">
        <v>93</v>
      </c>
      <c r="AX12238" s="18">
        <v>202324</v>
      </c>
      <c r="AY12238" s="191">
        <v>522</v>
      </c>
      <c r="AZ12238" s="191">
        <v>299</v>
      </c>
      <c r="BA12238" s="191">
        <v>1</v>
      </c>
      <c r="BB12238" s="191">
        <v>-2137.4011099999998</v>
      </c>
    </row>
    <row r="12239" spans="48:54" x14ac:dyDescent="0.2">
      <c r="AV12239" s="191" t="str">
        <f t="shared" si="195"/>
        <v>522_RS_2_5_202324</v>
      </c>
      <c r="AW12239" s="191" t="s">
        <v>92</v>
      </c>
      <c r="AX12239" s="18">
        <v>202324</v>
      </c>
      <c r="AY12239" s="191">
        <v>522</v>
      </c>
      <c r="AZ12239" s="191">
        <v>2</v>
      </c>
      <c r="BA12239" s="191">
        <v>5</v>
      </c>
      <c r="BB12239" s="191">
        <v>-547.27371000000005</v>
      </c>
    </row>
    <row r="12240" spans="48:54" x14ac:dyDescent="0.2">
      <c r="AV12240" s="191" t="str">
        <f t="shared" si="195"/>
        <v>524_RG_299_1_202324</v>
      </c>
      <c r="AW12240" s="191" t="s">
        <v>93</v>
      </c>
      <c r="AX12240" s="18">
        <v>202324</v>
      </c>
      <c r="AY12240" s="191">
        <v>524</v>
      </c>
      <c r="AZ12240" s="191">
        <v>299</v>
      </c>
      <c r="BA12240" s="191">
        <v>1</v>
      </c>
      <c r="BB12240" s="191">
        <v>-6775.5610399999996</v>
      </c>
    </row>
    <row r="12241" spans="48:54" x14ac:dyDescent="0.2">
      <c r="AV12241" s="191" t="str">
        <f t="shared" si="195"/>
        <v>524_RS_2_5_202324</v>
      </c>
      <c r="AW12241" s="191" t="s">
        <v>92</v>
      </c>
      <c r="AX12241" s="18">
        <v>202324</v>
      </c>
      <c r="AY12241" s="191">
        <v>524</v>
      </c>
      <c r="AZ12241" s="191">
        <v>2</v>
      </c>
      <c r="BA12241" s="191">
        <v>5</v>
      </c>
      <c r="BB12241" s="191">
        <v>-1690.2017199999998</v>
      </c>
    </row>
    <row r="12242" spans="48:54" x14ac:dyDescent="0.2">
      <c r="AV12242" s="191" t="str">
        <f t="shared" si="195"/>
        <v>526_RG_299_1_202324</v>
      </c>
      <c r="AW12242" s="191" t="s">
        <v>93</v>
      </c>
      <c r="AX12242" s="18">
        <v>202324</v>
      </c>
      <c r="AY12242" s="191">
        <v>526</v>
      </c>
      <c r="AZ12242" s="191">
        <v>299</v>
      </c>
      <c r="BA12242" s="191">
        <v>1</v>
      </c>
      <c r="BB12242" s="191">
        <v>-2593.4234499999998</v>
      </c>
    </row>
    <row r="12243" spans="48:54" x14ac:dyDescent="0.2">
      <c r="AV12243" s="191" t="str">
        <f t="shared" si="195"/>
        <v>526_RS_2_5_202324</v>
      </c>
      <c r="AW12243" s="191" t="s">
        <v>92</v>
      </c>
      <c r="AX12243" s="18">
        <v>202324</v>
      </c>
      <c r="AY12243" s="191">
        <v>526</v>
      </c>
      <c r="AZ12243" s="191">
        <v>2</v>
      </c>
      <c r="BA12243" s="191">
        <v>5</v>
      </c>
      <c r="BB12243" s="191">
        <v>-2442.4731300000003</v>
      </c>
    </row>
    <row r="12244" spans="48:54" x14ac:dyDescent="0.2">
      <c r="AV12244" s="191" t="str">
        <f t="shared" si="195"/>
        <v>528_RG_299_1_202324</v>
      </c>
      <c r="AW12244" s="191" t="s">
        <v>93</v>
      </c>
      <c r="AX12244" s="18">
        <v>202324</v>
      </c>
      <c r="AY12244" s="191">
        <v>528</v>
      </c>
      <c r="AZ12244" s="191">
        <v>299</v>
      </c>
      <c r="BA12244" s="191">
        <v>1</v>
      </c>
      <c r="BB12244" s="191">
        <v>-5404</v>
      </c>
    </row>
    <row r="12245" spans="48:54" x14ac:dyDescent="0.2">
      <c r="AV12245" s="191" t="str">
        <f t="shared" si="195"/>
        <v>528_RS_2_5_202324</v>
      </c>
      <c r="AW12245" s="191" t="s">
        <v>92</v>
      </c>
      <c r="AX12245" s="18">
        <v>202324</v>
      </c>
      <c r="AY12245" s="191">
        <v>528</v>
      </c>
      <c r="AZ12245" s="191">
        <v>2</v>
      </c>
      <c r="BA12245" s="191">
        <v>5</v>
      </c>
      <c r="BB12245" s="191">
        <v>-2876</v>
      </c>
    </row>
    <row r="12246" spans="48:54" x14ac:dyDescent="0.2">
      <c r="AV12246" s="191" t="str">
        <f t="shared" si="195"/>
        <v>530_RG_299_1_202324</v>
      </c>
      <c r="AW12246" s="191" t="s">
        <v>93</v>
      </c>
      <c r="AX12246" s="18">
        <v>202324</v>
      </c>
      <c r="AY12246" s="191">
        <v>530</v>
      </c>
      <c r="AZ12246" s="191">
        <v>299</v>
      </c>
      <c r="BA12246" s="191">
        <v>1</v>
      </c>
      <c r="BB12246" s="191">
        <v>-3892.8621499999999</v>
      </c>
    </row>
    <row r="12247" spans="48:54" x14ac:dyDescent="0.2">
      <c r="AV12247" s="191" t="str">
        <f t="shared" si="195"/>
        <v>530_RS_2_5_202324</v>
      </c>
      <c r="AW12247" s="191" t="s">
        <v>92</v>
      </c>
      <c r="AX12247" s="18">
        <v>202324</v>
      </c>
      <c r="AY12247" s="191">
        <v>530</v>
      </c>
      <c r="AZ12247" s="191">
        <v>2</v>
      </c>
      <c r="BA12247" s="191">
        <v>5</v>
      </c>
      <c r="BB12247" s="191">
        <v>-2236.5619999999999</v>
      </c>
    </row>
    <row r="12248" spans="48:54" x14ac:dyDescent="0.2">
      <c r="AV12248" s="191" t="str">
        <f t="shared" si="195"/>
        <v>532_RG_299_1_202324</v>
      </c>
      <c r="AW12248" s="191" t="s">
        <v>93</v>
      </c>
      <c r="AX12248" s="18">
        <v>202324</v>
      </c>
      <c r="AY12248" s="191">
        <v>532</v>
      </c>
      <c r="AZ12248" s="191">
        <v>299</v>
      </c>
      <c r="BA12248" s="191">
        <v>1</v>
      </c>
      <c r="BB12248" s="191">
        <v>-5345.7719999999999</v>
      </c>
    </row>
    <row r="12249" spans="48:54" x14ac:dyDescent="0.2">
      <c r="AV12249" s="191" t="str">
        <f t="shared" si="195"/>
        <v>532_RS_2_5_202324</v>
      </c>
      <c r="AW12249" s="191" t="s">
        <v>92</v>
      </c>
      <c r="AX12249" s="18">
        <v>202324</v>
      </c>
      <c r="AY12249" s="191">
        <v>532</v>
      </c>
      <c r="AZ12249" s="191">
        <v>2</v>
      </c>
      <c r="BA12249" s="191">
        <v>5</v>
      </c>
      <c r="BB12249" s="191">
        <v>-1757.579</v>
      </c>
    </row>
    <row r="12250" spans="48:54" x14ac:dyDescent="0.2">
      <c r="AV12250" s="191" t="str">
        <f t="shared" si="195"/>
        <v>534_RG_299_1_202324</v>
      </c>
      <c r="AW12250" s="191" t="s">
        <v>93</v>
      </c>
      <c r="AX12250" s="18">
        <v>202324</v>
      </c>
      <c r="AY12250" s="191">
        <v>534</v>
      </c>
      <c r="AZ12250" s="191">
        <v>299</v>
      </c>
      <c r="BA12250" s="191">
        <v>1</v>
      </c>
      <c r="BB12250" s="191">
        <v>-2522.2125599999999</v>
      </c>
    </row>
    <row r="12251" spans="48:54" x14ac:dyDescent="0.2">
      <c r="AV12251" s="191" t="str">
        <f t="shared" si="195"/>
        <v>534_RS_2_5_202324</v>
      </c>
      <c r="AW12251" s="191" t="s">
        <v>92</v>
      </c>
      <c r="AX12251" s="18">
        <v>202324</v>
      </c>
      <c r="AY12251" s="191">
        <v>534</v>
      </c>
      <c r="AZ12251" s="191">
        <v>2</v>
      </c>
      <c r="BA12251" s="191">
        <v>5</v>
      </c>
      <c r="BB12251" s="191">
        <v>-1504.1585700000001</v>
      </c>
    </row>
    <row r="12252" spans="48:54" x14ac:dyDescent="0.2">
      <c r="AV12252" s="191" t="str">
        <f t="shared" si="195"/>
        <v>536_RG_299_1_202324</v>
      </c>
      <c r="AW12252" s="191" t="s">
        <v>93</v>
      </c>
      <c r="AX12252" s="18">
        <v>202324</v>
      </c>
      <c r="AY12252" s="191">
        <v>536</v>
      </c>
      <c r="AZ12252" s="191">
        <v>299</v>
      </c>
      <c r="BA12252" s="191">
        <v>1</v>
      </c>
      <c r="BB12252" s="191">
        <v>-3613.7570000000001</v>
      </c>
    </row>
    <row r="12253" spans="48:54" x14ac:dyDescent="0.2">
      <c r="AV12253" s="191" t="str">
        <f t="shared" si="195"/>
        <v>536_RS_2_5_202324</v>
      </c>
      <c r="AW12253" s="191" t="s">
        <v>92</v>
      </c>
      <c r="AX12253" s="18">
        <v>202324</v>
      </c>
      <c r="AY12253" s="191">
        <v>536</v>
      </c>
      <c r="AZ12253" s="191">
        <v>2</v>
      </c>
      <c r="BA12253" s="191">
        <v>5</v>
      </c>
      <c r="BB12253" s="191">
        <v>-828.41899999999998</v>
      </c>
    </row>
    <row r="12254" spans="48:54" x14ac:dyDescent="0.2">
      <c r="AV12254" s="191" t="str">
        <f t="shared" si="195"/>
        <v>538_RG_299_1_202324</v>
      </c>
      <c r="AW12254" s="191" t="s">
        <v>93</v>
      </c>
      <c r="AX12254" s="18">
        <v>202324</v>
      </c>
      <c r="AY12254" s="191">
        <v>538</v>
      </c>
      <c r="AZ12254" s="191">
        <v>299</v>
      </c>
      <c r="BA12254" s="191">
        <v>1</v>
      </c>
      <c r="BB12254" s="191">
        <v>-1730.4990600000001</v>
      </c>
    </row>
    <row r="12255" spans="48:54" x14ac:dyDescent="0.2">
      <c r="AV12255" s="191" t="str">
        <f t="shared" si="195"/>
        <v>538_RS_2_5_202324</v>
      </c>
      <c r="AW12255" s="191" t="s">
        <v>92</v>
      </c>
      <c r="AX12255" s="18">
        <v>202324</v>
      </c>
      <c r="AY12255" s="191">
        <v>538</v>
      </c>
      <c r="AZ12255" s="191">
        <v>2</v>
      </c>
      <c r="BA12255" s="191">
        <v>5</v>
      </c>
      <c r="BB12255" s="191">
        <v>-1405.70848</v>
      </c>
    </row>
    <row r="12256" spans="48:54" x14ac:dyDescent="0.2">
      <c r="AV12256" s="191" t="str">
        <f t="shared" si="195"/>
        <v>540_RG_299_1_202324</v>
      </c>
      <c r="AW12256" s="191" t="s">
        <v>93</v>
      </c>
      <c r="AX12256" s="18">
        <v>202324</v>
      </c>
      <c r="AY12256" s="191">
        <v>540</v>
      </c>
      <c r="AZ12256" s="191">
        <v>299</v>
      </c>
      <c r="BA12256" s="191">
        <v>1</v>
      </c>
      <c r="BB12256" s="191">
        <v>-6964.2789999999995</v>
      </c>
    </row>
    <row r="12257" spans="48:54" x14ac:dyDescent="0.2">
      <c r="AV12257" s="191" t="str">
        <f t="shared" si="195"/>
        <v>540_RS_2_5_202324</v>
      </c>
      <c r="AW12257" s="191" t="s">
        <v>92</v>
      </c>
      <c r="AX12257" s="18">
        <v>202324</v>
      </c>
      <c r="AY12257" s="191">
        <v>540</v>
      </c>
      <c r="AZ12257" s="191">
        <v>2</v>
      </c>
      <c r="BA12257" s="191">
        <v>5</v>
      </c>
      <c r="BB12257" s="191">
        <v>-3054.5882600000004</v>
      </c>
    </row>
    <row r="12258" spans="48:54" x14ac:dyDescent="0.2">
      <c r="AV12258" s="191" t="str">
        <f t="shared" si="195"/>
        <v>542_RG_299_1_202324</v>
      </c>
      <c r="AW12258" s="191" t="s">
        <v>93</v>
      </c>
      <c r="AX12258" s="18">
        <v>202324</v>
      </c>
      <c r="AY12258" s="191">
        <v>542</v>
      </c>
      <c r="AZ12258" s="191">
        <v>299</v>
      </c>
      <c r="BA12258" s="191">
        <v>1</v>
      </c>
      <c r="BB12258" s="191">
        <v>-1237.549</v>
      </c>
    </row>
    <row r="12259" spans="48:54" x14ac:dyDescent="0.2">
      <c r="AV12259" s="191" t="str">
        <f t="shared" si="195"/>
        <v>542_RS_2_5_202324</v>
      </c>
      <c r="AW12259" s="191" t="s">
        <v>92</v>
      </c>
      <c r="AX12259" s="18">
        <v>202324</v>
      </c>
      <c r="AY12259" s="191">
        <v>542</v>
      </c>
      <c r="AZ12259" s="191">
        <v>2</v>
      </c>
      <c r="BA12259" s="191">
        <v>5</v>
      </c>
      <c r="BB12259" s="191">
        <v>-1276.6089999999999</v>
      </c>
    </row>
    <row r="12260" spans="48:54" x14ac:dyDescent="0.2">
      <c r="AV12260" s="191" t="str">
        <f t="shared" si="195"/>
        <v>544_RG_299_1_202324</v>
      </c>
      <c r="AW12260" s="191" t="s">
        <v>93</v>
      </c>
      <c r="AX12260" s="18">
        <v>202324</v>
      </c>
      <c r="AY12260" s="191">
        <v>544</v>
      </c>
      <c r="AZ12260" s="191">
        <v>299</v>
      </c>
      <c r="BA12260" s="191">
        <v>1</v>
      </c>
      <c r="BB12260" s="191">
        <v>-3522.1009999999997</v>
      </c>
    </row>
    <row r="12261" spans="48:54" x14ac:dyDescent="0.2">
      <c r="AV12261" s="191" t="str">
        <f t="shared" si="195"/>
        <v>544_RS_2_5_202324</v>
      </c>
      <c r="AW12261" s="191" t="s">
        <v>92</v>
      </c>
      <c r="AX12261" s="18">
        <v>202324</v>
      </c>
      <c r="AY12261" s="191">
        <v>544</v>
      </c>
      <c r="AZ12261" s="191">
        <v>2</v>
      </c>
      <c r="BA12261" s="191">
        <v>5</v>
      </c>
      <c r="BB12261" s="191">
        <v>-2895.3539999999998</v>
      </c>
    </row>
    <row r="12262" spans="48:54" x14ac:dyDescent="0.2">
      <c r="AV12262" s="191" t="str">
        <f t="shared" si="195"/>
        <v>545_RG_299_1_202324</v>
      </c>
      <c r="AW12262" s="191" t="s">
        <v>93</v>
      </c>
      <c r="AX12262" s="18">
        <v>202324</v>
      </c>
      <c r="AY12262" s="191">
        <v>545</v>
      </c>
      <c r="AZ12262" s="191">
        <v>299</v>
      </c>
      <c r="BA12262" s="191">
        <v>1</v>
      </c>
      <c r="BB12262" s="191">
        <v>-1151.9107099999999</v>
      </c>
    </row>
    <row r="12263" spans="48:54" x14ac:dyDescent="0.2">
      <c r="AV12263" s="191" t="str">
        <f t="shared" si="195"/>
        <v>545_RS_2_5_202324</v>
      </c>
      <c r="AW12263" s="191" t="s">
        <v>92</v>
      </c>
      <c r="AX12263" s="18">
        <v>202324</v>
      </c>
      <c r="AY12263" s="191">
        <v>545</v>
      </c>
      <c r="AZ12263" s="191">
        <v>2</v>
      </c>
      <c r="BA12263" s="191">
        <v>5</v>
      </c>
      <c r="BB12263" s="191">
        <v>-3314.1044300000003</v>
      </c>
    </row>
    <row r="12264" spans="48:54" x14ac:dyDescent="0.2">
      <c r="AV12264" s="191" t="str">
        <f t="shared" si="195"/>
        <v>546_RG_299_1_202324</v>
      </c>
      <c r="AW12264" s="191" t="s">
        <v>93</v>
      </c>
      <c r="AX12264" s="18">
        <v>202324</v>
      </c>
      <c r="AY12264" s="191">
        <v>546</v>
      </c>
      <c r="AZ12264" s="191">
        <v>299</v>
      </c>
      <c r="BA12264" s="191">
        <v>1</v>
      </c>
      <c r="BB12264" s="191">
        <v>-3252.0630000000006</v>
      </c>
    </row>
    <row r="12265" spans="48:54" x14ac:dyDescent="0.2">
      <c r="AV12265" s="191" t="str">
        <f t="shared" si="195"/>
        <v>546_RS_2_5_202324</v>
      </c>
      <c r="AW12265" s="191" t="s">
        <v>92</v>
      </c>
      <c r="AX12265" s="18">
        <v>202324</v>
      </c>
      <c r="AY12265" s="191">
        <v>546</v>
      </c>
      <c r="AZ12265" s="191">
        <v>2</v>
      </c>
      <c r="BA12265" s="191">
        <v>5</v>
      </c>
      <c r="BB12265" s="191">
        <v>-5494.9719999999998</v>
      </c>
    </row>
    <row r="12266" spans="48:54" x14ac:dyDescent="0.2">
      <c r="AV12266" s="191" t="str">
        <f t="shared" si="195"/>
        <v>548_RG_299_1_202324</v>
      </c>
      <c r="AW12266" s="191" t="s">
        <v>93</v>
      </c>
      <c r="AX12266" s="18">
        <v>202324</v>
      </c>
      <c r="AY12266" s="191">
        <v>548</v>
      </c>
      <c r="AZ12266" s="191">
        <v>299</v>
      </c>
      <c r="BA12266" s="191">
        <v>1</v>
      </c>
      <c r="BB12266" s="191">
        <v>-2825.4139999999998</v>
      </c>
    </row>
    <row r="12267" spans="48:54" x14ac:dyDescent="0.2">
      <c r="AV12267" s="191" t="str">
        <f t="shared" si="195"/>
        <v>548_RS_2_5_202324</v>
      </c>
      <c r="AW12267" s="191" t="s">
        <v>92</v>
      </c>
      <c r="AX12267" s="18">
        <v>202324</v>
      </c>
      <c r="AY12267" s="191">
        <v>548</v>
      </c>
      <c r="AZ12267" s="191">
        <v>2</v>
      </c>
      <c r="BA12267" s="191">
        <v>5</v>
      </c>
      <c r="BB12267" s="191">
        <v>-1586.9221699999998</v>
      </c>
    </row>
    <row r="12268" spans="48:54" x14ac:dyDescent="0.2">
      <c r="AV12268" s="191" t="str">
        <f t="shared" si="195"/>
        <v>550_RG_299_1_202324</v>
      </c>
      <c r="AW12268" s="191" t="s">
        <v>93</v>
      </c>
      <c r="AX12268" s="18">
        <v>202324</v>
      </c>
      <c r="AY12268" s="191">
        <v>550</v>
      </c>
      <c r="AZ12268" s="191">
        <v>299</v>
      </c>
      <c r="BA12268" s="191">
        <v>1</v>
      </c>
      <c r="BB12268" s="191">
        <v>-2350.55051</v>
      </c>
    </row>
    <row r="12269" spans="48:54" x14ac:dyDescent="0.2">
      <c r="AV12269" s="191" t="str">
        <f t="shared" si="195"/>
        <v>550_RS_2_5_202324</v>
      </c>
      <c r="AW12269" s="191" t="s">
        <v>92</v>
      </c>
      <c r="AX12269" s="18">
        <v>202324</v>
      </c>
      <c r="AY12269" s="191">
        <v>550</v>
      </c>
      <c r="AZ12269" s="191">
        <v>2</v>
      </c>
      <c r="BA12269" s="191">
        <v>5</v>
      </c>
      <c r="BB12269" s="191">
        <v>-3776.2799999999997</v>
      </c>
    </row>
    <row r="12270" spans="48:54" x14ac:dyDescent="0.2">
      <c r="AV12270" s="191" t="str">
        <f t="shared" si="195"/>
        <v>552_RG_299_1_202324</v>
      </c>
      <c r="AW12270" s="191" t="s">
        <v>93</v>
      </c>
      <c r="AX12270" s="18">
        <v>202324</v>
      </c>
      <c r="AY12270" s="191">
        <v>552</v>
      </c>
      <c r="AZ12270" s="191">
        <v>299</v>
      </c>
      <c r="BA12270" s="191">
        <v>1</v>
      </c>
      <c r="BB12270" s="191">
        <v>-15726.590999999999</v>
      </c>
    </row>
    <row r="12271" spans="48:54" x14ac:dyDescent="0.2">
      <c r="AV12271" s="191" t="str">
        <f t="shared" si="195"/>
        <v>552_RS_2_5_202324</v>
      </c>
      <c r="AW12271" s="191" t="s">
        <v>92</v>
      </c>
      <c r="AX12271" s="18">
        <v>202324</v>
      </c>
      <c r="AY12271" s="191">
        <v>552</v>
      </c>
      <c r="AZ12271" s="191">
        <v>2</v>
      </c>
      <c r="BA12271" s="191">
        <v>5</v>
      </c>
      <c r="BB12271" s="191">
        <v>-5025.0059999999994</v>
      </c>
    </row>
    <row r="12272" spans="48:54" x14ac:dyDescent="0.2">
      <c r="AV12272" s="191" t="str">
        <f t="shared" si="195"/>
        <v>562_RG_299_1_202324</v>
      </c>
      <c r="AW12272" s="191" t="s">
        <v>93</v>
      </c>
      <c r="AX12272" s="18">
        <v>202324</v>
      </c>
      <c r="AY12272" s="191">
        <v>562</v>
      </c>
      <c r="AZ12272" s="191">
        <v>299</v>
      </c>
      <c r="BA12272" s="191">
        <v>1</v>
      </c>
      <c r="BB12272" s="191">
        <v>0</v>
      </c>
    </row>
    <row r="12273" spans="48:54" x14ac:dyDescent="0.2">
      <c r="AV12273" s="191" t="str">
        <f t="shared" si="195"/>
        <v>562_RS_2_5_202324</v>
      </c>
      <c r="AW12273" s="191" t="s">
        <v>92</v>
      </c>
      <c r="AX12273" s="18">
        <v>202324</v>
      </c>
      <c r="AY12273" s="191">
        <v>562</v>
      </c>
      <c r="AZ12273" s="191">
        <v>2</v>
      </c>
      <c r="BA12273" s="191">
        <v>5</v>
      </c>
      <c r="BB12273" s="191">
        <v>0</v>
      </c>
    </row>
    <row r="12274" spans="48:54" x14ac:dyDescent="0.2">
      <c r="AV12274" s="191" t="str">
        <f t="shared" si="195"/>
        <v>564_RG_299_1_202324</v>
      </c>
      <c r="AW12274" s="191" t="s">
        <v>93</v>
      </c>
      <c r="AX12274" s="18">
        <v>202324</v>
      </c>
      <c r="AY12274" s="191">
        <v>564</v>
      </c>
      <c r="AZ12274" s="191">
        <v>299</v>
      </c>
      <c r="BA12274" s="191">
        <v>1</v>
      </c>
      <c r="BB12274" s="191">
        <v>0</v>
      </c>
    </row>
    <row r="12275" spans="48:54" x14ac:dyDescent="0.2">
      <c r="AV12275" s="191" t="str">
        <f t="shared" si="195"/>
        <v>564_RS_2_5_202324</v>
      </c>
      <c r="AW12275" s="191" t="s">
        <v>92</v>
      </c>
      <c r="AX12275" s="18">
        <v>202324</v>
      </c>
      <c r="AY12275" s="191">
        <v>564</v>
      </c>
      <c r="AZ12275" s="191">
        <v>2</v>
      </c>
      <c r="BA12275" s="191">
        <v>5</v>
      </c>
      <c r="BB12275" s="191">
        <v>0</v>
      </c>
    </row>
    <row r="12276" spans="48:54" x14ac:dyDescent="0.2">
      <c r="AV12276" s="191" t="str">
        <f t="shared" si="195"/>
        <v>566_RG_299_1_202324</v>
      </c>
      <c r="AW12276" s="191" t="s">
        <v>93</v>
      </c>
      <c r="AX12276" s="18">
        <v>202324</v>
      </c>
      <c r="AY12276" s="191">
        <v>566</v>
      </c>
      <c r="AZ12276" s="191">
        <v>299</v>
      </c>
      <c r="BA12276" s="191">
        <v>1</v>
      </c>
      <c r="BB12276" s="191">
        <v>0</v>
      </c>
    </row>
    <row r="12277" spans="48:54" x14ac:dyDescent="0.2">
      <c r="AV12277" s="191" t="str">
        <f t="shared" si="195"/>
        <v>566_RS_2_5_202324</v>
      </c>
      <c r="AW12277" s="191" t="s">
        <v>92</v>
      </c>
      <c r="AX12277" s="18">
        <v>202324</v>
      </c>
      <c r="AY12277" s="191">
        <v>566</v>
      </c>
      <c r="AZ12277" s="191">
        <v>2</v>
      </c>
      <c r="BA12277" s="191">
        <v>5</v>
      </c>
      <c r="BB12277" s="191">
        <v>0</v>
      </c>
    </row>
    <row r="12278" spans="48:54" x14ac:dyDescent="0.2">
      <c r="AV12278" s="191" t="str">
        <f t="shared" si="195"/>
        <v>568_RG_299_1_202324</v>
      </c>
      <c r="AW12278" s="191" t="s">
        <v>93</v>
      </c>
      <c r="AX12278" s="18">
        <v>202324</v>
      </c>
      <c r="AY12278" s="191">
        <v>568</v>
      </c>
      <c r="AZ12278" s="191">
        <v>299</v>
      </c>
      <c r="BA12278" s="191">
        <v>1</v>
      </c>
      <c r="BB12278" s="191">
        <v>0</v>
      </c>
    </row>
    <row r="12279" spans="48:54" x14ac:dyDescent="0.2">
      <c r="AV12279" s="191" t="str">
        <f t="shared" si="195"/>
        <v>568_RS_2_5_202324</v>
      </c>
      <c r="AW12279" s="191" t="s">
        <v>92</v>
      </c>
      <c r="AX12279" s="18">
        <v>202324</v>
      </c>
      <c r="AY12279" s="191">
        <v>568</v>
      </c>
      <c r="AZ12279" s="191">
        <v>2</v>
      </c>
      <c r="BA12279" s="191">
        <v>5</v>
      </c>
      <c r="BB12279" s="191">
        <v>0</v>
      </c>
    </row>
    <row r="12280" spans="48:54" x14ac:dyDescent="0.2">
      <c r="AV12280" s="191" t="str">
        <f t="shared" si="195"/>
        <v>572_RG_299_1_202324</v>
      </c>
      <c r="AW12280" s="191" t="s">
        <v>93</v>
      </c>
      <c r="AX12280" s="18">
        <v>202324</v>
      </c>
      <c r="AY12280" s="191">
        <v>572</v>
      </c>
      <c r="AZ12280" s="191">
        <v>299</v>
      </c>
      <c r="BA12280" s="191">
        <v>1</v>
      </c>
      <c r="BB12280" s="191">
        <v>0</v>
      </c>
    </row>
    <row r="12281" spans="48:54" x14ac:dyDescent="0.2">
      <c r="AV12281" s="191" t="str">
        <f t="shared" si="195"/>
        <v>572_RS_2_5_202324</v>
      </c>
      <c r="AW12281" s="191" t="s">
        <v>92</v>
      </c>
      <c r="AX12281" s="18">
        <v>202324</v>
      </c>
      <c r="AY12281" s="191">
        <v>572</v>
      </c>
      <c r="AZ12281" s="191">
        <v>2</v>
      </c>
      <c r="BA12281" s="191">
        <v>5</v>
      </c>
      <c r="BB12281" s="191">
        <v>0</v>
      </c>
    </row>
    <row r="12282" spans="48:54" x14ac:dyDescent="0.2">
      <c r="AV12282" s="191" t="str">
        <f t="shared" si="195"/>
        <v>574_RG_299_1_202324</v>
      </c>
      <c r="AW12282" s="191" t="s">
        <v>93</v>
      </c>
      <c r="AX12282" s="18">
        <v>202324</v>
      </c>
      <c r="AY12282" s="191">
        <v>574</v>
      </c>
      <c r="AZ12282" s="191">
        <v>299</v>
      </c>
      <c r="BA12282" s="191">
        <v>1</v>
      </c>
      <c r="BB12282" s="191">
        <v>0</v>
      </c>
    </row>
    <row r="12283" spans="48:54" x14ac:dyDescent="0.2">
      <c r="AV12283" s="191" t="str">
        <f t="shared" si="195"/>
        <v>574_RS_2_5_202324</v>
      </c>
      <c r="AW12283" s="191" t="s">
        <v>92</v>
      </c>
      <c r="AX12283" s="18">
        <v>202324</v>
      </c>
      <c r="AY12283" s="191">
        <v>574</v>
      </c>
      <c r="AZ12283" s="191">
        <v>2</v>
      </c>
      <c r="BA12283" s="191">
        <v>5</v>
      </c>
      <c r="BB12283" s="191">
        <v>0</v>
      </c>
    </row>
    <row r="12284" spans="48:54" x14ac:dyDescent="0.2">
      <c r="AV12284" s="191" t="str">
        <f t="shared" si="195"/>
        <v>576_RG_299_1_202324</v>
      </c>
      <c r="AW12284" s="191" t="s">
        <v>93</v>
      </c>
      <c r="AX12284" s="18">
        <v>202324</v>
      </c>
      <c r="AY12284" s="191">
        <v>576</v>
      </c>
      <c r="AZ12284" s="191">
        <v>299</v>
      </c>
      <c r="BA12284" s="191">
        <v>1</v>
      </c>
      <c r="BB12284" s="191">
        <v>0</v>
      </c>
    </row>
    <row r="12285" spans="48:54" x14ac:dyDescent="0.2">
      <c r="AV12285" s="191" t="str">
        <f t="shared" si="195"/>
        <v>576_RS_2_5_202324</v>
      </c>
      <c r="AW12285" s="191" t="s">
        <v>92</v>
      </c>
      <c r="AX12285" s="18">
        <v>202324</v>
      </c>
      <c r="AY12285" s="191">
        <v>576</v>
      </c>
      <c r="AZ12285" s="191">
        <v>2</v>
      </c>
      <c r="BA12285" s="191">
        <v>5</v>
      </c>
      <c r="BB12285" s="191">
        <v>0</v>
      </c>
    </row>
    <row r="12286" spans="48:54" x14ac:dyDescent="0.2">
      <c r="AV12286" s="191" t="str">
        <f t="shared" si="195"/>
        <v>582_RG_299_1_202324</v>
      </c>
      <c r="AW12286" s="191" t="s">
        <v>93</v>
      </c>
      <c r="AX12286" s="18">
        <v>202324</v>
      </c>
      <c r="AY12286" s="191">
        <v>582</v>
      </c>
      <c r="AZ12286" s="191">
        <v>299</v>
      </c>
      <c r="BA12286" s="191">
        <v>1</v>
      </c>
      <c r="BB12286" s="191">
        <v>0</v>
      </c>
    </row>
    <row r="12287" spans="48:54" x14ac:dyDescent="0.2">
      <c r="AV12287" s="191" t="str">
        <f t="shared" si="195"/>
        <v>582_RS_2_5_202324</v>
      </c>
      <c r="AW12287" s="191" t="s">
        <v>92</v>
      </c>
      <c r="AX12287" s="18">
        <v>202324</v>
      </c>
      <c r="AY12287" s="191">
        <v>582</v>
      </c>
      <c r="AZ12287" s="191">
        <v>2</v>
      </c>
      <c r="BA12287" s="191">
        <v>5</v>
      </c>
      <c r="BB12287" s="191">
        <v>0</v>
      </c>
    </row>
    <row r="12288" spans="48:54" x14ac:dyDescent="0.2">
      <c r="AV12288" s="191" t="str">
        <f t="shared" si="195"/>
        <v>584_RG_299_1_202324</v>
      </c>
      <c r="AW12288" s="191" t="s">
        <v>93</v>
      </c>
      <c r="AX12288" s="18">
        <v>202324</v>
      </c>
      <c r="AY12288" s="191">
        <v>584</v>
      </c>
      <c r="AZ12288" s="191">
        <v>299</v>
      </c>
      <c r="BA12288" s="191">
        <v>1</v>
      </c>
      <c r="BB12288" s="191">
        <v>0</v>
      </c>
    </row>
    <row r="12289" spans="48:54" x14ac:dyDescent="0.2">
      <c r="AV12289" s="191" t="str">
        <f t="shared" si="195"/>
        <v>584_RS_2_5_202324</v>
      </c>
      <c r="AW12289" s="191" t="s">
        <v>92</v>
      </c>
      <c r="AX12289" s="18">
        <v>202324</v>
      </c>
      <c r="AY12289" s="191">
        <v>584</v>
      </c>
      <c r="AZ12289" s="191">
        <v>2</v>
      </c>
      <c r="BA12289" s="191">
        <v>5</v>
      </c>
      <c r="BB12289" s="191">
        <v>0</v>
      </c>
    </row>
    <row r="12290" spans="48:54" x14ac:dyDescent="0.2">
      <c r="AV12290" s="191" t="str">
        <f t="shared" si="195"/>
        <v>586_RG_299_1_202324</v>
      </c>
      <c r="AW12290" s="191" t="s">
        <v>93</v>
      </c>
      <c r="AX12290" s="18">
        <v>202324</v>
      </c>
      <c r="AY12290" s="191">
        <v>586</v>
      </c>
      <c r="AZ12290" s="191">
        <v>299</v>
      </c>
      <c r="BA12290" s="191">
        <v>1</v>
      </c>
      <c r="BB12290" s="191">
        <v>0</v>
      </c>
    </row>
    <row r="12291" spans="48:54" x14ac:dyDescent="0.2">
      <c r="AV12291" s="191" t="str">
        <f t="shared" si="195"/>
        <v>586_RS_2_5_202324</v>
      </c>
      <c r="AW12291" s="191" t="s">
        <v>92</v>
      </c>
      <c r="AX12291" s="18">
        <v>202324</v>
      </c>
      <c r="AY12291" s="191">
        <v>586</v>
      </c>
      <c r="AZ12291" s="191">
        <v>2</v>
      </c>
      <c r="BA12291" s="191">
        <v>5</v>
      </c>
      <c r="BB12291" s="191">
        <v>0</v>
      </c>
    </row>
    <row r="12292" spans="48:54" x14ac:dyDescent="0.2">
      <c r="AV12292" s="191" t="str">
        <f t="shared" ref="AV12292:AV12355" si="196">AY12292&amp;"_"&amp;AW12292&amp;"_"&amp;AZ12292&amp;"_"&amp;BA12292&amp;"_"&amp;AX12292</f>
        <v>512_RG_299_2_202324</v>
      </c>
      <c r="AW12292" s="191" t="s">
        <v>93</v>
      </c>
      <c r="AX12292" s="18">
        <v>202324</v>
      </c>
      <c r="AY12292" s="191">
        <v>512</v>
      </c>
      <c r="AZ12292" s="191">
        <v>299</v>
      </c>
      <c r="BA12292" s="191">
        <v>2</v>
      </c>
      <c r="BB12292" s="191">
        <v>0</v>
      </c>
    </row>
    <row r="12293" spans="48:54" x14ac:dyDescent="0.2">
      <c r="AV12293" s="191" t="str">
        <f t="shared" si="196"/>
        <v>512_RS_3_1_202324</v>
      </c>
      <c r="AW12293" s="191" t="s">
        <v>92</v>
      </c>
      <c r="AX12293" s="18">
        <v>202324</v>
      </c>
      <c r="AY12293" s="191">
        <v>512</v>
      </c>
      <c r="AZ12293" s="191">
        <v>3</v>
      </c>
      <c r="BA12293" s="191">
        <v>1</v>
      </c>
      <c r="BB12293" s="191">
        <v>761</v>
      </c>
    </row>
    <row r="12294" spans="48:54" x14ac:dyDescent="0.2">
      <c r="AV12294" s="191" t="str">
        <f t="shared" si="196"/>
        <v>514_RG_299_2_202324</v>
      </c>
      <c r="AW12294" s="191" t="s">
        <v>93</v>
      </c>
      <c r="AX12294" s="18">
        <v>202324</v>
      </c>
      <c r="AY12294" s="191">
        <v>514</v>
      </c>
      <c r="AZ12294" s="191">
        <v>299</v>
      </c>
      <c r="BA12294" s="191">
        <v>2</v>
      </c>
      <c r="BB12294" s="191">
        <v>0</v>
      </c>
    </row>
    <row r="12295" spans="48:54" x14ac:dyDescent="0.2">
      <c r="AV12295" s="191" t="str">
        <f t="shared" si="196"/>
        <v>514_RS_3_1_202324</v>
      </c>
      <c r="AW12295" s="191" t="s">
        <v>92</v>
      </c>
      <c r="AX12295" s="18">
        <v>202324</v>
      </c>
      <c r="AY12295" s="191">
        <v>514</v>
      </c>
      <c r="AZ12295" s="191">
        <v>3</v>
      </c>
      <c r="BA12295" s="191">
        <v>1</v>
      </c>
      <c r="BB12295" s="191">
        <v>752</v>
      </c>
    </row>
    <row r="12296" spans="48:54" x14ac:dyDescent="0.2">
      <c r="AV12296" s="191" t="str">
        <f t="shared" si="196"/>
        <v>516_RG_299_2_202324</v>
      </c>
      <c r="AW12296" s="191" t="s">
        <v>93</v>
      </c>
      <c r="AX12296" s="18">
        <v>202324</v>
      </c>
      <c r="AY12296" s="191">
        <v>516</v>
      </c>
      <c r="AZ12296" s="191">
        <v>299</v>
      </c>
      <c r="BA12296" s="191">
        <v>2</v>
      </c>
      <c r="BB12296" s="191">
        <v>0</v>
      </c>
    </row>
    <row r="12297" spans="48:54" x14ac:dyDescent="0.2">
      <c r="AV12297" s="191" t="str">
        <f t="shared" si="196"/>
        <v>516_RS_3_1_202324</v>
      </c>
      <c r="AW12297" s="191" t="s">
        <v>92</v>
      </c>
      <c r="AX12297" s="18">
        <v>202324</v>
      </c>
      <c r="AY12297" s="191">
        <v>516</v>
      </c>
      <c r="AZ12297" s="191">
        <v>3</v>
      </c>
      <c r="BA12297" s="191">
        <v>1</v>
      </c>
      <c r="BB12297" s="191">
        <v>0</v>
      </c>
    </row>
    <row r="12298" spans="48:54" x14ac:dyDescent="0.2">
      <c r="AV12298" s="191" t="str">
        <f t="shared" si="196"/>
        <v>518_RG_299_2_202324</v>
      </c>
      <c r="AW12298" s="191" t="s">
        <v>93</v>
      </c>
      <c r="AX12298" s="18">
        <v>202324</v>
      </c>
      <c r="AY12298" s="191">
        <v>518</v>
      </c>
      <c r="AZ12298" s="191">
        <v>299</v>
      </c>
      <c r="BA12298" s="191">
        <v>2</v>
      </c>
      <c r="BB12298" s="191">
        <v>0</v>
      </c>
    </row>
    <row r="12299" spans="48:54" x14ac:dyDescent="0.2">
      <c r="AV12299" s="191" t="str">
        <f t="shared" si="196"/>
        <v>518_RS_3_1_202324</v>
      </c>
      <c r="AW12299" s="191" t="s">
        <v>92</v>
      </c>
      <c r="AX12299" s="18">
        <v>202324</v>
      </c>
      <c r="AY12299" s="191">
        <v>518</v>
      </c>
      <c r="AZ12299" s="191">
        <v>3</v>
      </c>
      <c r="BA12299" s="191">
        <v>1</v>
      </c>
      <c r="BB12299" s="191">
        <v>459.11558000000002</v>
      </c>
    </row>
    <row r="12300" spans="48:54" x14ac:dyDescent="0.2">
      <c r="AV12300" s="191" t="str">
        <f t="shared" si="196"/>
        <v>520_RG_299_2_202324</v>
      </c>
      <c r="AW12300" s="191" t="s">
        <v>93</v>
      </c>
      <c r="AX12300" s="18">
        <v>202324</v>
      </c>
      <c r="AY12300" s="191">
        <v>520</v>
      </c>
      <c r="AZ12300" s="191">
        <v>299</v>
      </c>
      <c r="BA12300" s="191">
        <v>2</v>
      </c>
      <c r="BB12300" s="191">
        <v>0</v>
      </c>
    </row>
    <row r="12301" spans="48:54" x14ac:dyDescent="0.2">
      <c r="AV12301" s="191" t="str">
        <f t="shared" si="196"/>
        <v>520_RS_3_1_202324</v>
      </c>
      <c r="AW12301" s="191" t="s">
        <v>92</v>
      </c>
      <c r="AX12301" s="18">
        <v>202324</v>
      </c>
      <c r="AY12301" s="191">
        <v>520</v>
      </c>
      <c r="AZ12301" s="191">
        <v>3</v>
      </c>
      <c r="BA12301" s="191">
        <v>1</v>
      </c>
      <c r="BB12301" s="191">
        <v>3392.569</v>
      </c>
    </row>
    <row r="12302" spans="48:54" x14ac:dyDescent="0.2">
      <c r="AV12302" s="191" t="str">
        <f t="shared" si="196"/>
        <v>522_RG_299_2_202324</v>
      </c>
      <c r="AW12302" s="191" t="s">
        <v>93</v>
      </c>
      <c r="AX12302" s="18">
        <v>202324</v>
      </c>
      <c r="AY12302" s="191">
        <v>522</v>
      </c>
      <c r="AZ12302" s="191">
        <v>299</v>
      </c>
      <c r="BA12302" s="191">
        <v>2</v>
      </c>
      <c r="BB12302" s="191">
        <v>0</v>
      </c>
    </row>
    <row r="12303" spans="48:54" x14ac:dyDescent="0.2">
      <c r="AV12303" s="191" t="str">
        <f t="shared" si="196"/>
        <v>522_RS_3_1_202324</v>
      </c>
      <c r="AW12303" s="191" t="s">
        <v>92</v>
      </c>
      <c r="AX12303" s="18">
        <v>202324</v>
      </c>
      <c r="AY12303" s="191">
        <v>522</v>
      </c>
      <c r="AZ12303" s="191">
        <v>3</v>
      </c>
      <c r="BA12303" s="191">
        <v>1</v>
      </c>
      <c r="BB12303" s="191">
        <v>460.37687</v>
      </c>
    </row>
    <row r="12304" spans="48:54" x14ac:dyDescent="0.2">
      <c r="AV12304" s="191" t="str">
        <f t="shared" si="196"/>
        <v>524_RG_299_2_202324</v>
      </c>
      <c r="AW12304" s="191" t="s">
        <v>93</v>
      </c>
      <c r="AX12304" s="18">
        <v>202324</v>
      </c>
      <c r="AY12304" s="191">
        <v>524</v>
      </c>
      <c r="AZ12304" s="191">
        <v>299</v>
      </c>
      <c r="BA12304" s="191">
        <v>2</v>
      </c>
      <c r="BB12304" s="191">
        <v>0</v>
      </c>
    </row>
    <row r="12305" spans="48:54" x14ac:dyDescent="0.2">
      <c r="AV12305" s="191" t="str">
        <f t="shared" si="196"/>
        <v>524_RS_3_1_202324</v>
      </c>
      <c r="AW12305" s="191" t="s">
        <v>92</v>
      </c>
      <c r="AX12305" s="18">
        <v>202324</v>
      </c>
      <c r="AY12305" s="191">
        <v>524</v>
      </c>
      <c r="AZ12305" s="191">
        <v>3</v>
      </c>
      <c r="BA12305" s="191">
        <v>1</v>
      </c>
      <c r="BB12305" s="191">
        <v>2891.9849699999995</v>
      </c>
    </row>
    <row r="12306" spans="48:54" x14ac:dyDescent="0.2">
      <c r="AV12306" s="191" t="str">
        <f t="shared" si="196"/>
        <v>526_RG_299_2_202324</v>
      </c>
      <c r="AW12306" s="191" t="s">
        <v>93</v>
      </c>
      <c r="AX12306" s="18">
        <v>202324</v>
      </c>
      <c r="AY12306" s="191">
        <v>526</v>
      </c>
      <c r="AZ12306" s="191">
        <v>299</v>
      </c>
      <c r="BA12306" s="191">
        <v>2</v>
      </c>
      <c r="BB12306" s="191">
        <v>0</v>
      </c>
    </row>
    <row r="12307" spans="48:54" x14ac:dyDescent="0.2">
      <c r="AV12307" s="191" t="str">
        <f t="shared" si="196"/>
        <v>526_RS_3_1_202324</v>
      </c>
      <c r="AW12307" s="191" t="s">
        <v>92</v>
      </c>
      <c r="AX12307" s="18">
        <v>202324</v>
      </c>
      <c r="AY12307" s="191">
        <v>526</v>
      </c>
      <c r="AZ12307" s="191">
        <v>3</v>
      </c>
      <c r="BA12307" s="191">
        <v>1</v>
      </c>
      <c r="BB12307" s="191">
        <v>2658.4415691652198</v>
      </c>
    </row>
    <row r="12308" spans="48:54" x14ac:dyDescent="0.2">
      <c r="AV12308" s="191" t="str">
        <f t="shared" si="196"/>
        <v>528_RG_299_2_202324</v>
      </c>
      <c r="AW12308" s="191" t="s">
        <v>93</v>
      </c>
      <c r="AX12308" s="18">
        <v>202324</v>
      </c>
      <c r="AY12308" s="191">
        <v>528</v>
      </c>
      <c r="AZ12308" s="191">
        <v>299</v>
      </c>
      <c r="BA12308" s="191">
        <v>2</v>
      </c>
      <c r="BB12308" s="191">
        <v>0</v>
      </c>
    </row>
    <row r="12309" spans="48:54" x14ac:dyDescent="0.2">
      <c r="AV12309" s="191" t="str">
        <f t="shared" si="196"/>
        <v>528_RS_3_1_202324</v>
      </c>
      <c r="AW12309" s="191" t="s">
        <v>92</v>
      </c>
      <c r="AX12309" s="18">
        <v>202324</v>
      </c>
      <c r="AY12309" s="191">
        <v>528</v>
      </c>
      <c r="AZ12309" s="191">
        <v>3</v>
      </c>
      <c r="BA12309" s="191">
        <v>1</v>
      </c>
      <c r="BB12309" s="191">
        <v>759</v>
      </c>
    </row>
    <row r="12310" spans="48:54" x14ac:dyDescent="0.2">
      <c r="AV12310" s="191" t="str">
        <f t="shared" si="196"/>
        <v>530_RG_299_2_202324</v>
      </c>
      <c r="AW12310" s="191" t="s">
        <v>93</v>
      </c>
      <c r="AX12310" s="18">
        <v>202324</v>
      </c>
      <c r="AY12310" s="191">
        <v>530</v>
      </c>
      <c r="AZ12310" s="191">
        <v>299</v>
      </c>
      <c r="BA12310" s="191">
        <v>2</v>
      </c>
      <c r="BB12310" s="191">
        <v>0</v>
      </c>
    </row>
    <row r="12311" spans="48:54" x14ac:dyDescent="0.2">
      <c r="AV12311" s="191" t="str">
        <f t="shared" si="196"/>
        <v>530_RS_3_1_202324</v>
      </c>
      <c r="AW12311" s="191" t="s">
        <v>92</v>
      </c>
      <c r="AX12311" s="18">
        <v>202324</v>
      </c>
      <c r="AY12311" s="191">
        <v>530</v>
      </c>
      <c r="AZ12311" s="191">
        <v>3</v>
      </c>
      <c r="BA12311" s="191">
        <v>1</v>
      </c>
      <c r="BB12311" s="191">
        <v>1148.3607299999999</v>
      </c>
    </row>
    <row r="12312" spans="48:54" x14ac:dyDescent="0.2">
      <c r="AV12312" s="191" t="str">
        <f t="shared" si="196"/>
        <v>532_RG_299_2_202324</v>
      </c>
      <c r="AW12312" s="191" t="s">
        <v>93</v>
      </c>
      <c r="AX12312" s="18">
        <v>202324</v>
      </c>
      <c r="AY12312" s="191">
        <v>532</v>
      </c>
      <c r="AZ12312" s="191">
        <v>299</v>
      </c>
      <c r="BA12312" s="191">
        <v>2</v>
      </c>
      <c r="BB12312" s="191">
        <v>0</v>
      </c>
    </row>
    <row r="12313" spans="48:54" x14ac:dyDescent="0.2">
      <c r="AV12313" s="191" t="str">
        <f t="shared" si="196"/>
        <v>532_RS_3_1_202324</v>
      </c>
      <c r="AW12313" s="191" t="s">
        <v>92</v>
      </c>
      <c r="AX12313" s="18">
        <v>202324</v>
      </c>
      <c r="AY12313" s="191">
        <v>532</v>
      </c>
      <c r="AZ12313" s="191">
        <v>3</v>
      </c>
      <c r="BA12313" s="191">
        <v>1</v>
      </c>
      <c r="BB12313" s="191">
        <v>1658.2909999999999</v>
      </c>
    </row>
    <row r="12314" spans="48:54" x14ac:dyDescent="0.2">
      <c r="AV12314" s="191" t="str">
        <f t="shared" si="196"/>
        <v>534_RG_299_2_202324</v>
      </c>
      <c r="AW12314" s="191" t="s">
        <v>93</v>
      </c>
      <c r="AX12314" s="18">
        <v>202324</v>
      </c>
      <c r="AY12314" s="191">
        <v>534</v>
      </c>
      <c r="AZ12314" s="191">
        <v>299</v>
      </c>
      <c r="BA12314" s="191">
        <v>2</v>
      </c>
      <c r="BB12314" s="191">
        <v>0</v>
      </c>
    </row>
    <row r="12315" spans="48:54" x14ac:dyDescent="0.2">
      <c r="AV12315" s="191" t="str">
        <f t="shared" si="196"/>
        <v>534_RS_3_1_202324</v>
      </c>
      <c r="AW12315" s="191" t="s">
        <v>92</v>
      </c>
      <c r="AX12315" s="18">
        <v>202324</v>
      </c>
      <c r="AY12315" s="191">
        <v>534</v>
      </c>
      <c r="AZ12315" s="191">
        <v>3</v>
      </c>
      <c r="BA12315" s="191">
        <v>1</v>
      </c>
      <c r="BB12315" s="191">
        <v>1831.2185499999998</v>
      </c>
    </row>
    <row r="12316" spans="48:54" x14ac:dyDescent="0.2">
      <c r="AV12316" s="191" t="str">
        <f t="shared" si="196"/>
        <v>536_RG_299_2_202324</v>
      </c>
      <c r="AW12316" s="191" t="s">
        <v>93</v>
      </c>
      <c r="AX12316" s="18">
        <v>202324</v>
      </c>
      <c r="AY12316" s="191">
        <v>536</v>
      </c>
      <c r="AZ12316" s="191">
        <v>299</v>
      </c>
      <c r="BA12316" s="191">
        <v>2</v>
      </c>
      <c r="BB12316" s="191">
        <v>0</v>
      </c>
    </row>
    <row r="12317" spans="48:54" x14ac:dyDescent="0.2">
      <c r="AV12317" s="191" t="str">
        <f t="shared" si="196"/>
        <v>536_RS_3_1_202324</v>
      </c>
      <c r="AW12317" s="191" t="s">
        <v>92</v>
      </c>
      <c r="AX12317" s="18">
        <v>202324</v>
      </c>
      <c r="AY12317" s="191">
        <v>536</v>
      </c>
      <c r="AZ12317" s="191">
        <v>3</v>
      </c>
      <c r="BA12317" s="191">
        <v>1</v>
      </c>
      <c r="BB12317" s="191">
        <v>915.798</v>
      </c>
    </row>
    <row r="12318" spans="48:54" x14ac:dyDescent="0.2">
      <c r="AV12318" s="191" t="str">
        <f t="shared" si="196"/>
        <v>538_RG_299_2_202324</v>
      </c>
      <c r="AW12318" s="191" t="s">
        <v>93</v>
      </c>
      <c r="AX12318" s="18">
        <v>202324</v>
      </c>
      <c r="AY12318" s="191">
        <v>538</v>
      </c>
      <c r="AZ12318" s="191">
        <v>299</v>
      </c>
      <c r="BA12318" s="191">
        <v>2</v>
      </c>
      <c r="BB12318" s="191">
        <v>0</v>
      </c>
    </row>
    <row r="12319" spans="48:54" x14ac:dyDescent="0.2">
      <c r="AV12319" s="191" t="str">
        <f t="shared" si="196"/>
        <v>538_RS_3_1_202324</v>
      </c>
      <c r="AW12319" s="191" t="s">
        <v>92</v>
      </c>
      <c r="AX12319" s="18">
        <v>202324</v>
      </c>
      <c r="AY12319" s="191">
        <v>538</v>
      </c>
      <c r="AZ12319" s="191">
        <v>3</v>
      </c>
      <c r="BA12319" s="191">
        <v>1</v>
      </c>
      <c r="BB12319" s="191">
        <v>707.36885673849224</v>
      </c>
    </row>
    <row r="12320" spans="48:54" x14ac:dyDescent="0.2">
      <c r="AV12320" s="191" t="str">
        <f t="shared" si="196"/>
        <v>540_RG_299_2_202324</v>
      </c>
      <c r="AW12320" s="191" t="s">
        <v>93</v>
      </c>
      <c r="AX12320" s="18">
        <v>202324</v>
      </c>
      <c r="AY12320" s="191">
        <v>540</v>
      </c>
      <c r="AZ12320" s="191">
        <v>299</v>
      </c>
      <c r="BA12320" s="191">
        <v>2</v>
      </c>
      <c r="BB12320" s="191">
        <v>0</v>
      </c>
    </row>
    <row r="12321" spans="48:54" x14ac:dyDescent="0.2">
      <c r="AV12321" s="191" t="str">
        <f t="shared" si="196"/>
        <v>540_RS_3_1_202324</v>
      </c>
      <c r="AW12321" s="191" t="s">
        <v>92</v>
      </c>
      <c r="AX12321" s="18">
        <v>202324</v>
      </c>
      <c r="AY12321" s="191">
        <v>540</v>
      </c>
      <c r="AZ12321" s="191">
        <v>3</v>
      </c>
      <c r="BA12321" s="191">
        <v>1</v>
      </c>
      <c r="BB12321" s="191">
        <v>101.80826999999999</v>
      </c>
    </row>
    <row r="12322" spans="48:54" x14ac:dyDescent="0.2">
      <c r="AV12322" s="191" t="str">
        <f t="shared" si="196"/>
        <v>542_RG_299_2_202324</v>
      </c>
      <c r="AW12322" s="191" t="s">
        <v>93</v>
      </c>
      <c r="AX12322" s="18">
        <v>202324</v>
      </c>
      <c r="AY12322" s="191">
        <v>542</v>
      </c>
      <c r="AZ12322" s="191">
        <v>299</v>
      </c>
      <c r="BA12322" s="191">
        <v>2</v>
      </c>
      <c r="BB12322" s="191">
        <v>0</v>
      </c>
    </row>
    <row r="12323" spans="48:54" x14ac:dyDescent="0.2">
      <c r="AV12323" s="191" t="str">
        <f t="shared" si="196"/>
        <v>542_RS_3_1_202324</v>
      </c>
      <c r="AW12323" s="191" t="s">
        <v>92</v>
      </c>
      <c r="AX12323" s="18">
        <v>202324</v>
      </c>
      <c r="AY12323" s="191">
        <v>542</v>
      </c>
      <c r="AZ12323" s="191">
        <v>3</v>
      </c>
      <c r="BA12323" s="191">
        <v>1</v>
      </c>
      <c r="BB12323" s="191">
        <v>498.58100000000002</v>
      </c>
    </row>
    <row r="12324" spans="48:54" x14ac:dyDescent="0.2">
      <c r="AV12324" s="191" t="str">
        <f t="shared" si="196"/>
        <v>544_RG_299_2_202324</v>
      </c>
      <c r="AW12324" s="191" t="s">
        <v>93</v>
      </c>
      <c r="AX12324" s="18">
        <v>202324</v>
      </c>
      <c r="AY12324" s="191">
        <v>544</v>
      </c>
      <c r="AZ12324" s="191">
        <v>299</v>
      </c>
      <c r="BA12324" s="191">
        <v>2</v>
      </c>
      <c r="BB12324" s="191">
        <v>-1892.4830099999999</v>
      </c>
    </row>
    <row r="12325" spans="48:54" x14ac:dyDescent="0.2">
      <c r="AV12325" s="191" t="str">
        <f t="shared" si="196"/>
        <v>544_RS_3_1_202324</v>
      </c>
      <c r="AW12325" s="191" t="s">
        <v>92</v>
      </c>
      <c r="AX12325" s="18">
        <v>202324</v>
      </c>
      <c r="AY12325" s="191">
        <v>544</v>
      </c>
      <c r="AZ12325" s="191">
        <v>3</v>
      </c>
      <c r="BA12325" s="191">
        <v>1</v>
      </c>
      <c r="BB12325" s="191">
        <v>572.14499999999998</v>
      </c>
    </row>
    <row r="12326" spans="48:54" x14ac:dyDescent="0.2">
      <c r="AV12326" s="191" t="str">
        <f t="shared" si="196"/>
        <v>545_RG_299_2_202324</v>
      </c>
      <c r="AW12326" s="191" t="s">
        <v>93</v>
      </c>
      <c r="AX12326" s="18">
        <v>202324</v>
      </c>
      <c r="AY12326" s="191">
        <v>545</v>
      </c>
      <c r="AZ12326" s="191">
        <v>299</v>
      </c>
      <c r="BA12326" s="191">
        <v>2</v>
      </c>
      <c r="BB12326" s="191">
        <v>0</v>
      </c>
    </row>
    <row r="12327" spans="48:54" x14ac:dyDescent="0.2">
      <c r="AV12327" s="191" t="str">
        <f t="shared" si="196"/>
        <v>545_RS_3_1_202324</v>
      </c>
      <c r="AW12327" s="191" t="s">
        <v>92</v>
      </c>
      <c r="AX12327" s="18">
        <v>202324</v>
      </c>
      <c r="AY12327" s="191">
        <v>545</v>
      </c>
      <c r="AZ12327" s="191">
        <v>3</v>
      </c>
      <c r="BA12327" s="191">
        <v>1</v>
      </c>
      <c r="BB12327" s="191">
        <v>534.94525999999996</v>
      </c>
    </row>
    <row r="12328" spans="48:54" x14ac:dyDescent="0.2">
      <c r="AV12328" s="191" t="str">
        <f t="shared" si="196"/>
        <v>546_RG_299_2_202324</v>
      </c>
      <c r="AW12328" s="191" t="s">
        <v>93</v>
      </c>
      <c r="AX12328" s="18">
        <v>202324</v>
      </c>
      <c r="AY12328" s="191">
        <v>546</v>
      </c>
      <c r="AZ12328" s="191">
        <v>299</v>
      </c>
      <c r="BA12328" s="191">
        <v>2</v>
      </c>
      <c r="BB12328" s="191">
        <v>0</v>
      </c>
    </row>
    <row r="12329" spans="48:54" x14ac:dyDescent="0.2">
      <c r="AV12329" s="191" t="str">
        <f t="shared" si="196"/>
        <v>546_RS_3_1_202324</v>
      </c>
      <c r="AW12329" s="191" t="s">
        <v>92</v>
      </c>
      <c r="AX12329" s="18">
        <v>202324</v>
      </c>
      <c r="AY12329" s="191">
        <v>546</v>
      </c>
      <c r="AZ12329" s="191">
        <v>3</v>
      </c>
      <c r="BA12329" s="191">
        <v>1</v>
      </c>
      <c r="BB12329" s="191">
        <v>0</v>
      </c>
    </row>
    <row r="12330" spans="48:54" x14ac:dyDescent="0.2">
      <c r="AV12330" s="191" t="str">
        <f t="shared" si="196"/>
        <v>548_RG_299_2_202324</v>
      </c>
      <c r="AW12330" s="191" t="s">
        <v>93</v>
      </c>
      <c r="AX12330" s="18">
        <v>202324</v>
      </c>
      <c r="AY12330" s="191">
        <v>548</v>
      </c>
      <c r="AZ12330" s="191">
        <v>299</v>
      </c>
      <c r="BA12330" s="191">
        <v>2</v>
      </c>
      <c r="BB12330" s="191">
        <v>0</v>
      </c>
    </row>
    <row r="12331" spans="48:54" x14ac:dyDescent="0.2">
      <c r="AV12331" s="191" t="str">
        <f t="shared" si="196"/>
        <v>548_RS_3_1_202324</v>
      </c>
      <c r="AW12331" s="191" t="s">
        <v>92</v>
      </c>
      <c r="AX12331" s="18">
        <v>202324</v>
      </c>
      <c r="AY12331" s="191">
        <v>548</v>
      </c>
      <c r="AZ12331" s="191">
        <v>3</v>
      </c>
      <c r="BA12331" s="191">
        <v>1</v>
      </c>
      <c r="BB12331" s="191">
        <v>1074.0150000000001</v>
      </c>
    </row>
    <row r="12332" spans="48:54" x14ac:dyDescent="0.2">
      <c r="AV12332" s="191" t="str">
        <f t="shared" si="196"/>
        <v>550_RG_299_2_202324</v>
      </c>
      <c r="AW12332" s="191" t="s">
        <v>93</v>
      </c>
      <c r="AX12332" s="18">
        <v>202324</v>
      </c>
      <c r="AY12332" s="191">
        <v>550</v>
      </c>
      <c r="AZ12332" s="191">
        <v>299</v>
      </c>
      <c r="BA12332" s="191">
        <v>2</v>
      </c>
      <c r="BB12332" s="191">
        <v>0</v>
      </c>
    </row>
    <row r="12333" spans="48:54" x14ac:dyDescent="0.2">
      <c r="AV12333" s="191" t="str">
        <f t="shared" si="196"/>
        <v>550_RS_3_1_202324</v>
      </c>
      <c r="AW12333" s="191" t="s">
        <v>92</v>
      </c>
      <c r="AX12333" s="18">
        <v>202324</v>
      </c>
      <c r="AY12333" s="191">
        <v>550</v>
      </c>
      <c r="AZ12333" s="191">
        <v>3</v>
      </c>
      <c r="BA12333" s="191">
        <v>1</v>
      </c>
      <c r="BB12333" s="191">
        <v>1500.8480499999998</v>
      </c>
    </row>
    <row r="12334" spans="48:54" x14ac:dyDescent="0.2">
      <c r="AV12334" s="191" t="str">
        <f t="shared" si="196"/>
        <v>552_RG_299_2_202324</v>
      </c>
      <c r="AW12334" s="191" t="s">
        <v>93</v>
      </c>
      <c r="AX12334" s="18">
        <v>202324</v>
      </c>
      <c r="AY12334" s="191">
        <v>552</v>
      </c>
      <c r="AZ12334" s="191">
        <v>299</v>
      </c>
      <c r="BA12334" s="191">
        <v>2</v>
      </c>
      <c r="BB12334" s="191">
        <v>0</v>
      </c>
    </row>
    <row r="12335" spans="48:54" x14ac:dyDescent="0.2">
      <c r="AV12335" s="191" t="str">
        <f t="shared" si="196"/>
        <v>552_RS_3_1_202324</v>
      </c>
      <c r="AW12335" s="191" t="s">
        <v>92</v>
      </c>
      <c r="AX12335" s="18">
        <v>202324</v>
      </c>
      <c r="AY12335" s="191">
        <v>552</v>
      </c>
      <c r="AZ12335" s="191">
        <v>3</v>
      </c>
      <c r="BA12335" s="191">
        <v>1</v>
      </c>
      <c r="BB12335" s="191">
        <v>2911.6501499999908</v>
      </c>
    </row>
    <row r="12336" spans="48:54" x14ac:dyDescent="0.2">
      <c r="AV12336" s="191" t="str">
        <f t="shared" si="196"/>
        <v>562_RG_299_2_202324</v>
      </c>
      <c r="AW12336" s="191" t="s">
        <v>93</v>
      </c>
      <c r="AX12336" s="18">
        <v>202324</v>
      </c>
      <c r="AY12336" s="191">
        <v>562</v>
      </c>
      <c r="AZ12336" s="191">
        <v>299</v>
      </c>
      <c r="BA12336" s="191">
        <v>2</v>
      </c>
      <c r="BB12336" s="191">
        <v>0</v>
      </c>
    </row>
    <row r="12337" spans="48:54" x14ac:dyDescent="0.2">
      <c r="AV12337" s="191" t="str">
        <f t="shared" si="196"/>
        <v>562_RS_3_1_202324</v>
      </c>
      <c r="AW12337" s="191" t="s">
        <v>92</v>
      </c>
      <c r="AX12337" s="18">
        <v>202324</v>
      </c>
      <c r="AY12337" s="191">
        <v>562</v>
      </c>
      <c r="AZ12337" s="191">
        <v>3</v>
      </c>
      <c r="BA12337" s="191">
        <v>1</v>
      </c>
      <c r="BB12337" s="191">
        <v>0</v>
      </c>
    </row>
    <row r="12338" spans="48:54" x14ac:dyDescent="0.2">
      <c r="AV12338" s="191" t="str">
        <f t="shared" si="196"/>
        <v>564_RG_299_2_202324</v>
      </c>
      <c r="AW12338" s="191" t="s">
        <v>93</v>
      </c>
      <c r="AX12338" s="18">
        <v>202324</v>
      </c>
      <c r="AY12338" s="191">
        <v>564</v>
      </c>
      <c r="AZ12338" s="191">
        <v>299</v>
      </c>
      <c r="BA12338" s="191">
        <v>2</v>
      </c>
      <c r="BB12338" s="191">
        <v>0</v>
      </c>
    </row>
    <row r="12339" spans="48:54" x14ac:dyDescent="0.2">
      <c r="AV12339" s="191" t="str">
        <f t="shared" si="196"/>
        <v>564_RS_3_1_202324</v>
      </c>
      <c r="AW12339" s="191" t="s">
        <v>92</v>
      </c>
      <c r="AX12339" s="18">
        <v>202324</v>
      </c>
      <c r="AY12339" s="191">
        <v>564</v>
      </c>
      <c r="AZ12339" s="191">
        <v>3</v>
      </c>
      <c r="BA12339" s="191">
        <v>1</v>
      </c>
      <c r="BB12339" s="191">
        <v>0</v>
      </c>
    </row>
    <row r="12340" spans="48:54" x14ac:dyDescent="0.2">
      <c r="AV12340" s="191" t="str">
        <f t="shared" si="196"/>
        <v>566_RG_299_2_202324</v>
      </c>
      <c r="AW12340" s="191" t="s">
        <v>93</v>
      </c>
      <c r="AX12340" s="18">
        <v>202324</v>
      </c>
      <c r="AY12340" s="191">
        <v>566</v>
      </c>
      <c r="AZ12340" s="191">
        <v>299</v>
      </c>
      <c r="BA12340" s="191">
        <v>2</v>
      </c>
      <c r="BB12340" s="191">
        <v>0</v>
      </c>
    </row>
    <row r="12341" spans="48:54" x14ac:dyDescent="0.2">
      <c r="AV12341" s="191" t="str">
        <f t="shared" si="196"/>
        <v>566_RS_3_1_202324</v>
      </c>
      <c r="AW12341" s="191" t="s">
        <v>92</v>
      </c>
      <c r="AX12341" s="18">
        <v>202324</v>
      </c>
      <c r="AY12341" s="191">
        <v>566</v>
      </c>
      <c r="AZ12341" s="191">
        <v>3</v>
      </c>
      <c r="BA12341" s="191">
        <v>1</v>
      </c>
      <c r="BB12341" s="191">
        <v>0</v>
      </c>
    </row>
    <row r="12342" spans="48:54" x14ac:dyDescent="0.2">
      <c r="AV12342" s="191" t="str">
        <f t="shared" si="196"/>
        <v>568_RG_299_2_202324</v>
      </c>
      <c r="AW12342" s="191" t="s">
        <v>93</v>
      </c>
      <c r="AX12342" s="18">
        <v>202324</v>
      </c>
      <c r="AY12342" s="191">
        <v>568</v>
      </c>
      <c r="AZ12342" s="191">
        <v>299</v>
      </c>
      <c r="BA12342" s="191">
        <v>2</v>
      </c>
      <c r="BB12342" s="191">
        <v>0</v>
      </c>
    </row>
    <row r="12343" spans="48:54" x14ac:dyDescent="0.2">
      <c r="AV12343" s="191" t="str">
        <f t="shared" si="196"/>
        <v>568_RS_3_1_202324</v>
      </c>
      <c r="AW12343" s="191" t="s">
        <v>92</v>
      </c>
      <c r="AX12343" s="18">
        <v>202324</v>
      </c>
      <c r="AY12343" s="191">
        <v>568</v>
      </c>
      <c r="AZ12343" s="191">
        <v>3</v>
      </c>
      <c r="BA12343" s="191">
        <v>1</v>
      </c>
      <c r="BB12343" s="191">
        <v>0</v>
      </c>
    </row>
    <row r="12344" spans="48:54" x14ac:dyDescent="0.2">
      <c r="AV12344" s="191" t="str">
        <f t="shared" si="196"/>
        <v>572_RG_299_2_202324</v>
      </c>
      <c r="AW12344" s="191" t="s">
        <v>93</v>
      </c>
      <c r="AX12344" s="18">
        <v>202324</v>
      </c>
      <c r="AY12344" s="191">
        <v>572</v>
      </c>
      <c r="AZ12344" s="191">
        <v>299</v>
      </c>
      <c r="BA12344" s="191">
        <v>2</v>
      </c>
      <c r="BB12344" s="191">
        <v>0</v>
      </c>
    </row>
    <row r="12345" spans="48:54" x14ac:dyDescent="0.2">
      <c r="AV12345" s="191" t="str">
        <f t="shared" si="196"/>
        <v>572_RS_3_1_202324</v>
      </c>
      <c r="AW12345" s="191" t="s">
        <v>92</v>
      </c>
      <c r="AX12345" s="18">
        <v>202324</v>
      </c>
      <c r="AY12345" s="191">
        <v>572</v>
      </c>
      <c r="AZ12345" s="191">
        <v>3</v>
      </c>
      <c r="BA12345" s="191">
        <v>1</v>
      </c>
      <c r="BB12345" s="191">
        <v>0</v>
      </c>
    </row>
    <row r="12346" spans="48:54" x14ac:dyDescent="0.2">
      <c r="AV12346" s="191" t="str">
        <f t="shared" si="196"/>
        <v>574_RG_299_2_202324</v>
      </c>
      <c r="AW12346" s="191" t="s">
        <v>93</v>
      </c>
      <c r="AX12346" s="18">
        <v>202324</v>
      </c>
      <c r="AY12346" s="191">
        <v>574</v>
      </c>
      <c r="AZ12346" s="191">
        <v>299</v>
      </c>
      <c r="BA12346" s="191">
        <v>2</v>
      </c>
      <c r="BB12346" s="191">
        <v>0</v>
      </c>
    </row>
    <row r="12347" spans="48:54" x14ac:dyDescent="0.2">
      <c r="AV12347" s="191" t="str">
        <f t="shared" si="196"/>
        <v>574_RS_3_1_202324</v>
      </c>
      <c r="AW12347" s="191" t="s">
        <v>92</v>
      </c>
      <c r="AX12347" s="18">
        <v>202324</v>
      </c>
      <c r="AY12347" s="191">
        <v>574</v>
      </c>
      <c r="AZ12347" s="191">
        <v>3</v>
      </c>
      <c r="BA12347" s="191">
        <v>1</v>
      </c>
      <c r="BB12347" s="191">
        <v>0</v>
      </c>
    </row>
    <row r="12348" spans="48:54" x14ac:dyDescent="0.2">
      <c r="AV12348" s="191" t="str">
        <f t="shared" si="196"/>
        <v>576_RG_299_2_202324</v>
      </c>
      <c r="AW12348" s="191" t="s">
        <v>93</v>
      </c>
      <c r="AX12348" s="18">
        <v>202324</v>
      </c>
      <c r="AY12348" s="191">
        <v>576</v>
      </c>
      <c r="AZ12348" s="191">
        <v>299</v>
      </c>
      <c r="BA12348" s="191">
        <v>2</v>
      </c>
      <c r="BB12348" s="191">
        <v>0</v>
      </c>
    </row>
    <row r="12349" spans="48:54" x14ac:dyDescent="0.2">
      <c r="AV12349" s="191" t="str">
        <f t="shared" si="196"/>
        <v>576_RS_3_1_202324</v>
      </c>
      <c r="AW12349" s="191" t="s">
        <v>92</v>
      </c>
      <c r="AX12349" s="18">
        <v>202324</v>
      </c>
      <c r="AY12349" s="191">
        <v>576</v>
      </c>
      <c r="AZ12349" s="191">
        <v>3</v>
      </c>
      <c r="BA12349" s="191">
        <v>1</v>
      </c>
      <c r="BB12349" s="191">
        <v>0</v>
      </c>
    </row>
    <row r="12350" spans="48:54" x14ac:dyDescent="0.2">
      <c r="AV12350" s="191" t="str">
        <f t="shared" si="196"/>
        <v>582_RG_299_2_202324</v>
      </c>
      <c r="AW12350" s="191" t="s">
        <v>93</v>
      </c>
      <c r="AX12350" s="18">
        <v>202324</v>
      </c>
      <c r="AY12350" s="191">
        <v>582</v>
      </c>
      <c r="AZ12350" s="191">
        <v>299</v>
      </c>
      <c r="BA12350" s="191">
        <v>2</v>
      </c>
      <c r="BB12350" s="191">
        <v>0</v>
      </c>
    </row>
    <row r="12351" spans="48:54" x14ac:dyDescent="0.2">
      <c r="AV12351" s="191" t="str">
        <f t="shared" si="196"/>
        <v>582_RS_3_1_202324</v>
      </c>
      <c r="AW12351" s="191" t="s">
        <v>92</v>
      </c>
      <c r="AX12351" s="18">
        <v>202324</v>
      </c>
      <c r="AY12351" s="191">
        <v>582</v>
      </c>
      <c r="AZ12351" s="191">
        <v>3</v>
      </c>
      <c r="BA12351" s="191">
        <v>1</v>
      </c>
      <c r="BB12351" s="191">
        <v>0</v>
      </c>
    </row>
    <row r="12352" spans="48:54" x14ac:dyDescent="0.2">
      <c r="AV12352" s="191" t="str">
        <f t="shared" si="196"/>
        <v>584_RG_299_2_202324</v>
      </c>
      <c r="AW12352" s="191" t="s">
        <v>93</v>
      </c>
      <c r="AX12352" s="18">
        <v>202324</v>
      </c>
      <c r="AY12352" s="191">
        <v>584</v>
      </c>
      <c r="AZ12352" s="191">
        <v>299</v>
      </c>
      <c r="BA12352" s="191">
        <v>2</v>
      </c>
      <c r="BB12352" s="191">
        <v>0</v>
      </c>
    </row>
    <row r="12353" spans="48:54" x14ac:dyDescent="0.2">
      <c r="AV12353" s="191" t="str">
        <f t="shared" si="196"/>
        <v>584_RS_3_1_202324</v>
      </c>
      <c r="AW12353" s="191" t="s">
        <v>92</v>
      </c>
      <c r="AX12353" s="18">
        <v>202324</v>
      </c>
      <c r="AY12353" s="191">
        <v>584</v>
      </c>
      <c r="AZ12353" s="191">
        <v>3</v>
      </c>
      <c r="BA12353" s="191">
        <v>1</v>
      </c>
      <c r="BB12353" s="191">
        <v>0</v>
      </c>
    </row>
    <row r="12354" spans="48:54" x14ac:dyDescent="0.2">
      <c r="AV12354" s="191" t="str">
        <f t="shared" si="196"/>
        <v>586_RG_299_2_202324</v>
      </c>
      <c r="AW12354" s="191" t="s">
        <v>93</v>
      </c>
      <c r="AX12354" s="18">
        <v>202324</v>
      </c>
      <c r="AY12354" s="191">
        <v>586</v>
      </c>
      <c r="AZ12354" s="191">
        <v>299</v>
      </c>
      <c r="BA12354" s="191">
        <v>2</v>
      </c>
      <c r="BB12354" s="191">
        <v>0</v>
      </c>
    </row>
    <row r="12355" spans="48:54" x14ac:dyDescent="0.2">
      <c r="AV12355" s="191" t="str">
        <f t="shared" si="196"/>
        <v>586_RS_3_1_202324</v>
      </c>
      <c r="AW12355" s="191" t="s">
        <v>92</v>
      </c>
      <c r="AX12355" s="18">
        <v>202324</v>
      </c>
      <c r="AY12355" s="191">
        <v>586</v>
      </c>
      <c r="AZ12355" s="191">
        <v>3</v>
      </c>
      <c r="BA12355" s="191">
        <v>1</v>
      </c>
      <c r="BB12355" s="191">
        <v>0</v>
      </c>
    </row>
    <row r="12356" spans="48:54" x14ac:dyDescent="0.2">
      <c r="AV12356" s="191" t="str">
        <f t="shared" ref="AV12356:AV12419" si="197">AY12356&amp;"_"&amp;AW12356&amp;"_"&amp;AZ12356&amp;"_"&amp;BA12356&amp;"_"&amp;AX12356</f>
        <v>512_RG_318_1_202324</v>
      </c>
      <c r="AW12356" s="191" t="s">
        <v>93</v>
      </c>
      <c r="AX12356" s="18">
        <v>202324</v>
      </c>
      <c r="AY12356" s="191">
        <v>512</v>
      </c>
      <c r="AZ12356" s="191">
        <v>318</v>
      </c>
      <c r="BA12356" s="191">
        <v>1</v>
      </c>
      <c r="BB12356" s="191">
        <v>0</v>
      </c>
    </row>
    <row r="12357" spans="48:54" x14ac:dyDescent="0.2">
      <c r="AV12357" s="191" t="str">
        <f t="shared" si="197"/>
        <v>512_RS_3_2_202324</v>
      </c>
      <c r="AW12357" s="191" t="s">
        <v>92</v>
      </c>
      <c r="AX12357" s="18">
        <v>202324</v>
      </c>
      <c r="AY12357" s="191">
        <v>512</v>
      </c>
      <c r="AZ12357" s="191">
        <v>3</v>
      </c>
      <c r="BA12357" s="191">
        <v>2</v>
      </c>
      <c r="BB12357" s="191">
        <v>-164</v>
      </c>
    </row>
    <row r="12358" spans="48:54" x14ac:dyDescent="0.2">
      <c r="AV12358" s="191" t="str">
        <f t="shared" si="197"/>
        <v>514_RG_318_1_202324</v>
      </c>
      <c r="AW12358" s="191" t="s">
        <v>93</v>
      </c>
      <c r="AX12358" s="18">
        <v>202324</v>
      </c>
      <c r="AY12358" s="191">
        <v>514</v>
      </c>
      <c r="AZ12358" s="191">
        <v>318</v>
      </c>
      <c r="BA12358" s="191">
        <v>1</v>
      </c>
      <c r="BB12358" s="191">
        <v>0</v>
      </c>
    </row>
    <row r="12359" spans="48:54" x14ac:dyDescent="0.2">
      <c r="AV12359" s="191" t="str">
        <f t="shared" si="197"/>
        <v>514_RS_3_2_202324</v>
      </c>
      <c r="AW12359" s="191" t="s">
        <v>92</v>
      </c>
      <c r="AX12359" s="18">
        <v>202324</v>
      </c>
      <c r="AY12359" s="191">
        <v>514</v>
      </c>
      <c r="AZ12359" s="191">
        <v>3</v>
      </c>
      <c r="BA12359" s="191">
        <v>2</v>
      </c>
      <c r="BB12359" s="191">
        <v>-1051</v>
      </c>
    </row>
    <row r="12360" spans="48:54" x14ac:dyDescent="0.2">
      <c r="AV12360" s="191" t="str">
        <f t="shared" si="197"/>
        <v>516_RG_318_1_202324</v>
      </c>
      <c r="AW12360" s="191" t="s">
        <v>93</v>
      </c>
      <c r="AX12360" s="18">
        <v>202324</v>
      </c>
      <c r="AY12360" s="191">
        <v>516</v>
      </c>
      <c r="AZ12360" s="191">
        <v>318</v>
      </c>
      <c r="BA12360" s="191">
        <v>1</v>
      </c>
      <c r="BB12360" s="191">
        <v>-4111.2039999999997</v>
      </c>
    </row>
    <row r="12361" spans="48:54" x14ac:dyDescent="0.2">
      <c r="AV12361" s="191" t="str">
        <f t="shared" si="197"/>
        <v>516_RS_3_2_202324</v>
      </c>
      <c r="AW12361" s="191" t="s">
        <v>92</v>
      </c>
      <c r="AX12361" s="18">
        <v>202324</v>
      </c>
      <c r="AY12361" s="191">
        <v>516</v>
      </c>
      <c r="AZ12361" s="191">
        <v>3</v>
      </c>
      <c r="BA12361" s="191">
        <v>2</v>
      </c>
      <c r="BB12361" s="191">
        <v>0</v>
      </c>
    </row>
    <row r="12362" spans="48:54" x14ac:dyDescent="0.2">
      <c r="AV12362" s="191" t="str">
        <f t="shared" si="197"/>
        <v>518_RG_318_1_202324</v>
      </c>
      <c r="AW12362" s="191" t="s">
        <v>93</v>
      </c>
      <c r="AX12362" s="18">
        <v>202324</v>
      </c>
      <c r="AY12362" s="191">
        <v>518</v>
      </c>
      <c r="AZ12362" s="191">
        <v>318</v>
      </c>
      <c r="BA12362" s="191">
        <v>1</v>
      </c>
      <c r="BB12362" s="191">
        <v>-852.125</v>
      </c>
    </row>
    <row r="12363" spans="48:54" x14ac:dyDescent="0.2">
      <c r="AV12363" s="191" t="str">
        <f t="shared" si="197"/>
        <v>518_RS_3_2_202324</v>
      </c>
      <c r="AW12363" s="191" t="s">
        <v>92</v>
      </c>
      <c r="AX12363" s="18">
        <v>202324</v>
      </c>
      <c r="AY12363" s="191">
        <v>518</v>
      </c>
      <c r="AZ12363" s="191">
        <v>3</v>
      </c>
      <c r="BA12363" s="191">
        <v>2</v>
      </c>
      <c r="BB12363" s="191">
        <v>-915.52797999999996</v>
      </c>
    </row>
    <row r="12364" spans="48:54" x14ac:dyDescent="0.2">
      <c r="AV12364" s="191" t="str">
        <f t="shared" si="197"/>
        <v>520_RG_318_1_202324</v>
      </c>
      <c r="AW12364" s="191" t="s">
        <v>93</v>
      </c>
      <c r="AX12364" s="18">
        <v>202324</v>
      </c>
      <c r="AY12364" s="191">
        <v>520</v>
      </c>
      <c r="AZ12364" s="191">
        <v>318</v>
      </c>
      <c r="BA12364" s="191">
        <v>1</v>
      </c>
      <c r="BB12364" s="191">
        <v>-1858.318</v>
      </c>
    </row>
    <row r="12365" spans="48:54" x14ac:dyDescent="0.2">
      <c r="AV12365" s="191" t="str">
        <f t="shared" si="197"/>
        <v>520_RS_3_2_202324</v>
      </c>
      <c r="AW12365" s="191" t="s">
        <v>92</v>
      </c>
      <c r="AX12365" s="18">
        <v>202324</v>
      </c>
      <c r="AY12365" s="191">
        <v>520</v>
      </c>
      <c r="AZ12365" s="191">
        <v>3</v>
      </c>
      <c r="BA12365" s="191">
        <v>2</v>
      </c>
      <c r="BB12365" s="191">
        <v>-502.44200000000001</v>
      </c>
    </row>
    <row r="12366" spans="48:54" x14ac:dyDescent="0.2">
      <c r="AV12366" s="191" t="str">
        <f t="shared" si="197"/>
        <v>522_RG_318_1_202324</v>
      </c>
      <c r="AW12366" s="191" t="s">
        <v>93</v>
      </c>
      <c r="AX12366" s="18">
        <v>202324</v>
      </c>
      <c r="AY12366" s="191">
        <v>522</v>
      </c>
      <c r="AZ12366" s="191">
        <v>318</v>
      </c>
      <c r="BA12366" s="191">
        <v>1</v>
      </c>
      <c r="BB12366" s="191">
        <v>-257.21357</v>
      </c>
    </row>
    <row r="12367" spans="48:54" x14ac:dyDescent="0.2">
      <c r="AV12367" s="191" t="str">
        <f t="shared" si="197"/>
        <v>522_RS_3_2_202324</v>
      </c>
      <c r="AW12367" s="191" t="s">
        <v>92</v>
      </c>
      <c r="AX12367" s="18">
        <v>202324</v>
      </c>
      <c r="AY12367" s="191">
        <v>522</v>
      </c>
      <c r="AZ12367" s="191">
        <v>3</v>
      </c>
      <c r="BA12367" s="191">
        <v>2</v>
      </c>
      <c r="BB12367" s="191">
        <v>-23.3689</v>
      </c>
    </row>
    <row r="12368" spans="48:54" x14ac:dyDescent="0.2">
      <c r="AV12368" s="191" t="str">
        <f t="shared" si="197"/>
        <v>524_RG_318_1_202324</v>
      </c>
      <c r="AW12368" s="191" t="s">
        <v>93</v>
      </c>
      <c r="AX12368" s="18">
        <v>202324</v>
      </c>
      <c r="AY12368" s="191">
        <v>524</v>
      </c>
      <c r="AZ12368" s="191">
        <v>318</v>
      </c>
      <c r="BA12368" s="191">
        <v>1</v>
      </c>
      <c r="BB12368" s="191">
        <v>-532.67600000000039</v>
      </c>
    </row>
    <row r="12369" spans="48:54" x14ac:dyDescent="0.2">
      <c r="AV12369" s="191" t="str">
        <f t="shared" si="197"/>
        <v>524_RS_3_2_202324</v>
      </c>
      <c r="AW12369" s="191" t="s">
        <v>92</v>
      </c>
      <c r="AX12369" s="18">
        <v>202324</v>
      </c>
      <c r="AY12369" s="191">
        <v>524</v>
      </c>
      <c r="AZ12369" s="191">
        <v>3</v>
      </c>
      <c r="BA12369" s="191">
        <v>2</v>
      </c>
      <c r="BB12369" s="191">
        <v>-1975.8989000000004</v>
      </c>
    </row>
    <row r="12370" spans="48:54" x14ac:dyDescent="0.2">
      <c r="AV12370" s="191" t="str">
        <f t="shared" si="197"/>
        <v>526_RG_318_1_202324</v>
      </c>
      <c r="AW12370" s="191" t="s">
        <v>93</v>
      </c>
      <c r="AX12370" s="18">
        <v>202324</v>
      </c>
      <c r="AY12370" s="191">
        <v>526</v>
      </c>
      <c r="AZ12370" s="191">
        <v>318</v>
      </c>
      <c r="BA12370" s="191">
        <v>1</v>
      </c>
      <c r="BB12370" s="191">
        <v>-3541.4156259794349</v>
      </c>
    </row>
    <row r="12371" spans="48:54" x14ac:dyDescent="0.2">
      <c r="AV12371" s="191" t="str">
        <f t="shared" si="197"/>
        <v>526_RS_3_2_202324</v>
      </c>
      <c r="AW12371" s="191" t="s">
        <v>92</v>
      </c>
      <c r="AX12371" s="18">
        <v>202324</v>
      </c>
      <c r="AY12371" s="191">
        <v>526</v>
      </c>
      <c r="AZ12371" s="191">
        <v>3</v>
      </c>
      <c r="BA12371" s="191">
        <v>2</v>
      </c>
      <c r="BB12371" s="191">
        <v>-342.80483248834901</v>
      </c>
    </row>
    <row r="12372" spans="48:54" x14ac:dyDescent="0.2">
      <c r="AV12372" s="191" t="str">
        <f t="shared" si="197"/>
        <v>528_RG_318_1_202324</v>
      </c>
      <c r="AW12372" s="191" t="s">
        <v>93</v>
      </c>
      <c r="AX12372" s="18">
        <v>202324</v>
      </c>
      <c r="AY12372" s="191">
        <v>528</v>
      </c>
      <c r="AZ12372" s="191">
        <v>318</v>
      </c>
      <c r="BA12372" s="191">
        <v>1</v>
      </c>
      <c r="BB12372" s="191">
        <v>-1150</v>
      </c>
    </row>
    <row r="12373" spans="48:54" x14ac:dyDescent="0.2">
      <c r="AV12373" s="191" t="str">
        <f t="shared" si="197"/>
        <v>528_RS_3_2_202324</v>
      </c>
      <c r="AW12373" s="191" t="s">
        <v>92</v>
      </c>
      <c r="AX12373" s="18">
        <v>202324</v>
      </c>
      <c r="AY12373" s="191">
        <v>528</v>
      </c>
      <c r="AZ12373" s="191">
        <v>3</v>
      </c>
      <c r="BA12373" s="191">
        <v>2</v>
      </c>
      <c r="BB12373" s="191">
        <v>-458</v>
      </c>
    </row>
    <row r="12374" spans="48:54" x14ac:dyDescent="0.2">
      <c r="AV12374" s="191" t="str">
        <f t="shared" si="197"/>
        <v>530_RG_318_1_202324</v>
      </c>
      <c r="AW12374" s="191" t="s">
        <v>93</v>
      </c>
      <c r="AX12374" s="18">
        <v>202324</v>
      </c>
      <c r="AY12374" s="191">
        <v>530</v>
      </c>
      <c r="AZ12374" s="191">
        <v>318</v>
      </c>
      <c r="BA12374" s="191">
        <v>1</v>
      </c>
      <c r="BB12374" s="191">
        <v>-2666.4583400000001</v>
      </c>
    </row>
    <row r="12375" spans="48:54" x14ac:dyDescent="0.2">
      <c r="AV12375" s="191" t="str">
        <f t="shared" si="197"/>
        <v>530_RS_3_2_202324</v>
      </c>
      <c r="AW12375" s="191" t="s">
        <v>92</v>
      </c>
      <c r="AX12375" s="18">
        <v>202324</v>
      </c>
      <c r="AY12375" s="191">
        <v>530</v>
      </c>
      <c r="AZ12375" s="191">
        <v>3</v>
      </c>
      <c r="BA12375" s="191">
        <v>2</v>
      </c>
      <c r="BB12375" s="191">
        <v>-615.09411999999998</v>
      </c>
    </row>
    <row r="12376" spans="48:54" x14ac:dyDescent="0.2">
      <c r="AV12376" s="191" t="str">
        <f t="shared" si="197"/>
        <v>532_RG_318_1_202324</v>
      </c>
      <c r="AW12376" s="191" t="s">
        <v>93</v>
      </c>
      <c r="AX12376" s="18">
        <v>202324</v>
      </c>
      <c r="AY12376" s="191">
        <v>532</v>
      </c>
      <c r="AZ12376" s="191">
        <v>318</v>
      </c>
      <c r="BA12376" s="191">
        <v>1</v>
      </c>
      <c r="BB12376" s="191">
        <v>-5440.5439999999999</v>
      </c>
    </row>
    <row r="12377" spans="48:54" x14ac:dyDescent="0.2">
      <c r="AV12377" s="191" t="str">
        <f t="shared" si="197"/>
        <v>532_RS_3_2_202324</v>
      </c>
      <c r="AW12377" s="191" t="s">
        <v>92</v>
      </c>
      <c r="AX12377" s="18">
        <v>202324</v>
      </c>
      <c r="AY12377" s="191">
        <v>532</v>
      </c>
      <c r="AZ12377" s="191">
        <v>3</v>
      </c>
      <c r="BA12377" s="191">
        <v>2</v>
      </c>
      <c r="BB12377" s="191">
        <v>-1141.2940000000001</v>
      </c>
    </row>
    <row r="12378" spans="48:54" x14ac:dyDescent="0.2">
      <c r="AV12378" s="191" t="str">
        <f t="shared" si="197"/>
        <v>534_RG_318_1_202324</v>
      </c>
      <c r="AW12378" s="191" t="s">
        <v>93</v>
      </c>
      <c r="AX12378" s="18">
        <v>202324</v>
      </c>
      <c r="AY12378" s="191">
        <v>534</v>
      </c>
      <c r="AZ12378" s="191">
        <v>318</v>
      </c>
      <c r="BA12378" s="191">
        <v>1</v>
      </c>
      <c r="BB12378" s="191">
        <v>0</v>
      </c>
    </row>
    <row r="12379" spans="48:54" x14ac:dyDescent="0.2">
      <c r="AV12379" s="191" t="str">
        <f t="shared" si="197"/>
        <v>534_RS_3_2_202324</v>
      </c>
      <c r="AW12379" s="191" t="s">
        <v>92</v>
      </c>
      <c r="AX12379" s="18">
        <v>202324</v>
      </c>
      <c r="AY12379" s="191">
        <v>534</v>
      </c>
      <c r="AZ12379" s="191">
        <v>3</v>
      </c>
      <c r="BA12379" s="191">
        <v>2</v>
      </c>
      <c r="BB12379" s="191">
        <v>-620.44326999999998</v>
      </c>
    </row>
    <row r="12380" spans="48:54" x14ac:dyDescent="0.2">
      <c r="AV12380" s="191" t="str">
        <f t="shared" si="197"/>
        <v>536_RG_318_1_202324</v>
      </c>
      <c r="AW12380" s="191" t="s">
        <v>93</v>
      </c>
      <c r="AX12380" s="18">
        <v>202324</v>
      </c>
      <c r="AY12380" s="191">
        <v>536</v>
      </c>
      <c r="AZ12380" s="191">
        <v>318</v>
      </c>
      <c r="BA12380" s="191">
        <v>1</v>
      </c>
      <c r="BB12380" s="191">
        <v>-3073.9589999999998</v>
      </c>
    </row>
    <row r="12381" spans="48:54" x14ac:dyDescent="0.2">
      <c r="AV12381" s="191" t="str">
        <f t="shared" si="197"/>
        <v>536_RS_3_2_202324</v>
      </c>
      <c r="AW12381" s="191" t="s">
        <v>92</v>
      </c>
      <c r="AX12381" s="18">
        <v>202324</v>
      </c>
      <c r="AY12381" s="191">
        <v>536</v>
      </c>
      <c r="AZ12381" s="191">
        <v>3</v>
      </c>
      <c r="BA12381" s="191">
        <v>2</v>
      </c>
      <c r="BB12381" s="191">
        <v>-411.77699999999999</v>
      </c>
    </row>
    <row r="12382" spans="48:54" x14ac:dyDescent="0.2">
      <c r="AV12382" s="191" t="str">
        <f t="shared" si="197"/>
        <v>538_RG_318_1_202324</v>
      </c>
      <c r="AW12382" s="191" t="s">
        <v>93</v>
      </c>
      <c r="AX12382" s="18">
        <v>202324</v>
      </c>
      <c r="AY12382" s="191">
        <v>538</v>
      </c>
      <c r="AZ12382" s="191">
        <v>318</v>
      </c>
      <c r="BA12382" s="191">
        <v>1</v>
      </c>
      <c r="BB12382" s="191">
        <v>-214.68400000000003</v>
      </c>
    </row>
    <row r="12383" spans="48:54" x14ac:dyDescent="0.2">
      <c r="AV12383" s="191" t="str">
        <f t="shared" si="197"/>
        <v>538_RS_3_2_202324</v>
      </c>
      <c r="AW12383" s="191" t="s">
        <v>92</v>
      </c>
      <c r="AX12383" s="18">
        <v>202324</v>
      </c>
      <c r="AY12383" s="191">
        <v>538</v>
      </c>
      <c r="AZ12383" s="191">
        <v>3</v>
      </c>
      <c r="BA12383" s="191">
        <v>2</v>
      </c>
      <c r="BB12383" s="191">
        <v>-253.60807809975873</v>
      </c>
    </row>
    <row r="12384" spans="48:54" x14ac:dyDescent="0.2">
      <c r="AV12384" s="191" t="str">
        <f t="shared" si="197"/>
        <v>540_RG_318_1_202324</v>
      </c>
      <c r="AW12384" s="191" t="s">
        <v>93</v>
      </c>
      <c r="AX12384" s="18">
        <v>202324</v>
      </c>
      <c r="AY12384" s="191">
        <v>540</v>
      </c>
      <c r="AZ12384" s="191">
        <v>318</v>
      </c>
      <c r="BA12384" s="191">
        <v>1</v>
      </c>
      <c r="BB12384" s="191">
        <v>-5861.5259999999998</v>
      </c>
    </row>
    <row r="12385" spans="48:54" x14ac:dyDescent="0.2">
      <c r="AV12385" s="191" t="str">
        <f t="shared" si="197"/>
        <v>540_RS_3_2_202324</v>
      </c>
      <c r="AW12385" s="191" t="s">
        <v>92</v>
      </c>
      <c r="AX12385" s="18">
        <v>202324</v>
      </c>
      <c r="AY12385" s="191">
        <v>540</v>
      </c>
      <c r="AZ12385" s="191">
        <v>3</v>
      </c>
      <c r="BA12385" s="191">
        <v>2</v>
      </c>
      <c r="BB12385" s="191">
        <v>0</v>
      </c>
    </row>
    <row r="12386" spans="48:54" x14ac:dyDescent="0.2">
      <c r="AV12386" s="191" t="str">
        <f t="shared" si="197"/>
        <v>542_RG_318_1_202324</v>
      </c>
      <c r="AW12386" s="191" t="s">
        <v>93</v>
      </c>
      <c r="AX12386" s="18">
        <v>202324</v>
      </c>
      <c r="AY12386" s="191">
        <v>542</v>
      </c>
      <c r="AZ12386" s="191">
        <v>318</v>
      </c>
      <c r="BA12386" s="191">
        <v>1</v>
      </c>
      <c r="BB12386" s="191">
        <v>0</v>
      </c>
    </row>
    <row r="12387" spans="48:54" x14ac:dyDescent="0.2">
      <c r="AV12387" s="191" t="str">
        <f t="shared" si="197"/>
        <v>542_RS_3_2_202324</v>
      </c>
      <c r="AW12387" s="191" t="s">
        <v>92</v>
      </c>
      <c r="AX12387" s="18">
        <v>202324</v>
      </c>
      <c r="AY12387" s="191">
        <v>542</v>
      </c>
      <c r="AZ12387" s="191">
        <v>3</v>
      </c>
      <c r="BA12387" s="191">
        <v>2</v>
      </c>
      <c r="BB12387" s="191">
        <v>-351.96000000000004</v>
      </c>
    </row>
    <row r="12388" spans="48:54" x14ac:dyDescent="0.2">
      <c r="AV12388" s="191" t="str">
        <f t="shared" si="197"/>
        <v>544_RG_318_1_202324</v>
      </c>
      <c r="AW12388" s="191" t="s">
        <v>93</v>
      </c>
      <c r="AX12388" s="18">
        <v>202324</v>
      </c>
      <c r="AY12388" s="191">
        <v>544</v>
      </c>
      <c r="AZ12388" s="191">
        <v>318</v>
      </c>
      <c r="BA12388" s="191">
        <v>1</v>
      </c>
      <c r="BB12388" s="191">
        <v>0</v>
      </c>
    </row>
    <row r="12389" spans="48:54" x14ac:dyDescent="0.2">
      <c r="AV12389" s="191" t="str">
        <f t="shared" si="197"/>
        <v>544_RS_3_2_202324</v>
      </c>
      <c r="AW12389" s="191" t="s">
        <v>92</v>
      </c>
      <c r="AX12389" s="18">
        <v>202324</v>
      </c>
      <c r="AY12389" s="191">
        <v>544</v>
      </c>
      <c r="AZ12389" s="191">
        <v>3</v>
      </c>
      <c r="BA12389" s="191">
        <v>2</v>
      </c>
      <c r="BB12389" s="191">
        <v>0</v>
      </c>
    </row>
    <row r="12390" spans="48:54" x14ac:dyDescent="0.2">
      <c r="AV12390" s="191" t="str">
        <f t="shared" si="197"/>
        <v>545_RG_318_1_202324</v>
      </c>
      <c r="AW12390" s="191" t="s">
        <v>93</v>
      </c>
      <c r="AX12390" s="18">
        <v>202324</v>
      </c>
      <c r="AY12390" s="191">
        <v>545</v>
      </c>
      <c r="AZ12390" s="191">
        <v>318</v>
      </c>
      <c r="BA12390" s="191">
        <v>1</v>
      </c>
      <c r="BB12390" s="191">
        <v>-3459.7802200000001</v>
      </c>
    </row>
    <row r="12391" spans="48:54" x14ac:dyDescent="0.2">
      <c r="AV12391" s="191" t="str">
        <f t="shared" si="197"/>
        <v>545_RS_3_2_202324</v>
      </c>
      <c r="AW12391" s="191" t="s">
        <v>92</v>
      </c>
      <c r="AX12391" s="18">
        <v>202324</v>
      </c>
      <c r="AY12391" s="191">
        <v>545</v>
      </c>
      <c r="AZ12391" s="191">
        <v>3</v>
      </c>
      <c r="BA12391" s="191">
        <v>2</v>
      </c>
      <c r="BB12391" s="191">
        <v>-468.23511000000002</v>
      </c>
    </row>
    <row r="12392" spans="48:54" x14ac:dyDescent="0.2">
      <c r="AV12392" s="191" t="str">
        <f t="shared" si="197"/>
        <v>546_RG_318_1_202324</v>
      </c>
      <c r="AW12392" s="191" t="s">
        <v>93</v>
      </c>
      <c r="AX12392" s="18">
        <v>202324</v>
      </c>
      <c r="AY12392" s="191">
        <v>546</v>
      </c>
      <c r="AZ12392" s="191">
        <v>318</v>
      </c>
      <c r="BA12392" s="191">
        <v>1</v>
      </c>
      <c r="BB12392" s="191">
        <v>0</v>
      </c>
    </row>
    <row r="12393" spans="48:54" x14ac:dyDescent="0.2">
      <c r="AV12393" s="191" t="str">
        <f t="shared" si="197"/>
        <v>546_RS_3_2_202324</v>
      </c>
      <c r="AW12393" s="191" t="s">
        <v>92</v>
      </c>
      <c r="AX12393" s="18">
        <v>202324</v>
      </c>
      <c r="AY12393" s="191">
        <v>546</v>
      </c>
      <c r="AZ12393" s="191">
        <v>3</v>
      </c>
      <c r="BA12393" s="191">
        <v>2</v>
      </c>
      <c r="BB12393" s="191">
        <v>0</v>
      </c>
    </row>
    <row r="12394" spans="48:54" x14ac:dyDescent="0.2">
      <c r="AV12394" s="191" t="str">
        <f t="shared" si="197"/>
        <v>548_RG_318_1_202324</v>
      </c>
      <c r="AW12394" s="191" t="s">
        <v>93</v>
      </c>
      <c r="AX12394" s="18">
        <v>202324</v>
      </c>
      <c r="AY12394" s="191">
        <v>548</v>
      </c>
      <c r="AZ12394" s="191">
        <v>318</v>
      </c>
      <c r="BA12394" s="191">
        <v>1</v>
      </c>
      <c r="BB12394" s="191">
        <v>0</v>
      </c>
    </row>
    <row r="12395" spans="48:54" x14ac:dyDescent="0.2">
      <c r="AV12395" s="191" t="str">
        <f t="shared" si="197"/>
        <v>548_RS_3_2_202324</v>
      </c>
      <c r="AW12395" s="191" t="s">
        <v>92</v>
      </c>
      <c r="AX12395" s="18">
        <v>202324</v>
      </c>
      <c r="AY12395" s="191">
        <v>548</v>
      </c>
      <c r="AZ12395" s="191">
        <v>3</v>
      </c>
      <c r="BA12395" s="191">
        <v>2</v>
      </c>
      <c r="BB12395" s="191">
        <v>-690.58199999999999</v>
      </c>
    </row>
    <row r="12396" spans="48:54" x14ac:dyDescent="0.2">
      <c r="AV12396" s="191" t="str">
        <f t="shared" si="197"/>
        <v>550_RG_318_1_202324</v>
      </c>
      <c r="AW12396" s="191" t="s">
        <v>93</v>
      </c>
      <c r="AX12396" s="18">
        <v>202324</v>
      </c>
      <c r="AY12396" s="191">
        <v>550</v>
      </c>
      <c r="AZ12396" s="191">
        <v>318</v>
      </c>
      <c r="BA12396" s="191">
        <v>1</v>
      </c>
      <c r="BB12396" s="191">
        <v>-1010.891</v>
      </c>
    </row>
    <row r="12397" spans="48:54" x14ac:dyDescent="0.2">
      <c r="AV12397" s="191" t="str">
        <f t="shared" si="197"/>
        <v>550_RS_3_2_202324</v>
      </c>
      <c r="AW12397" s="191" t="s">
        <v>92</v>
      </c>
      <c r="AX12397" s="18">
        <v>202324</v>
      </c>
      <c r="AY12397" s="191">
        <v>550</v>
      </c>
      <c r="AZ12397" s="191">
        <v>3</v>
      </c>
      <c r="BA12397" s="191">
        <v>2</v>
      </c>
      <c r="BB12397" s="191">
        <v>-677.41099999999994</v>
      </c>
    </row>
    <row r="12398" spans="48:54" x14ac:dyDescent="0.2">
      <c r="AV12398" s="191" t="str">
        <f t="shared" si="197"/>
        <v>552_RG_318_1_202324</v>
      </c>
      <c r="AW12398" s="191" t="s">
        <v>93</v>
      </c>
      <c r="AX12398" s="18">
        <v>202324</v>
      </c>
      <c r="AY12398" s="191">
        <v>552</v>
      </c>
      <c r="AZ12398" s="191">
        <v>318</v>
      </c>
      <c r="BA12398" s="191">
        <v>1</v>
      </c>
      <c r="BB12398" s="191">
        <v>0</v>
      </c>
    </row>
    <row r="12399" spans="48:54" x14ac:dyDescent="0.2">
      <c r="AV12399" s="191" t="str">
        <f t="shared" si="197"/>
        <v>552_RS_3_2_202324</v>
      </c>
      <c r="AW12399" s="191" t="s">
        <v>92</v>
      </c>
      <c r="AX12399" s="18">
        <v>202324</v>
      </c>
      <c r="AY12399" s="191">
        <v>552</v>
      </c>
      <c r="AZ12399" s="191">
        <v>3</v>
      </c>
      <c r="BA12399" s="191">
        <v>2</v>
      </c>
      <c r="BB12399" s="191">
        <v>-247.62107</v>
      </c>
    </row>
    <row r="12400" spans="48:54" x14ac:dyDescent="0.2">
      <c r="AV12400" s="191" t="str">
        <f t="shared" si="197"/>
        <v>562_RG_318_1_202324</v>
      </c>
      <c r="AW12400" s="191" t="s">
        <v>93</v>
      </c>
      <c r="AX12400" s="18">
        <v>202324</v>
      </c>
      <c r="AY12400" s="191">
        <v>562</v>
      </c>
      <c r="AZ12400" s="191">
        <v>318</v>
      </c>
      <c r="BA12400" s="191">
        <v>1</v>
      </c>
      <c r="BB12400" s="191">
        <v>0</v>
      </c>
    </row>
    <row r="12401" spans="48:54" x14ac:dyDescent="0.2">
      <c r="AV12401" s="191" t="str">
        <f t="shared" si="197"/>
        <v>562_RS_3_2_202324</v>
      </c>
      <c r="AW12401" s="191" t="s">
        <v>92</v>
      </c>
      <c r="AX12401" s="18">
        <v>202324</v>
      </c>
      <c r="AY12401" s="191">
        <v>562</v>
      </c>
      <c r="AZ12401" s="191">
        <v>3</v>
      </c>
      <c r="BA12401" s="191">
        <v>2</v>
      </c>
      <c r="BB12401" s="191">
        <v>0</v>
      </c>
    </row>
    <row r="12402" spans="48:54" x14ac:dyDescent="0.2">
      <c r="AV12402" s="191" t="str">
        <f t="shared" si="197"/>
        <v>564_RG_318_1_202324</v>
      </c>
      <c r="AW12402" s="191" t="s">
        <v>93</v>
      </c>
      <c r="AX12402" s="18">
        <v>202324</v>
      </c>
      <c r="AY12402" s="191">
        <v>564</v>
      </c>
      <c r="AZ12402" s="191">
        <v>318</v>
      </c>
      <c r="BA12402" s="191">
        <v>1</v>
      </c>
      <c r="BB12402" s="191">
        <v>0</v>
      </c>
    </row>
    <row r="12403" spans="48:54" x14ac:dyDescent="0.2">
      <c r="AV12403" s="191" t="str">
        <f t="shared" si="197"/>
        <v>564_RS_3_2_202324</v>
      </c>
      <c r="AW12403" s="191" t="s">
        <v>92</v>
      </c>
      <c r="AX12403" s="18">
        <v>202324</v>
      </c>
      <c r="AY12403" s="191">
        <v>564</v>
      </c>
      <c r="AZ12403" s="191">
        <v>3</v>
      </c>
      <c r="BA12403" s="191">
        <v>2</v>
      </c>
      <c r="BB12403" s="191">
        <v>0</v>
      </c>
    </row>
    <row r="12404" spans="48:54" x14ac:dyDescent="0.2">
      <c r="AV12404" s="191" t="str">
        <f t="shared" si="197"/>
        <v>566_RG_318_1_202324</v>
      </c>
      <c r="AW12404" s="191" t="s">
        <v>93</v>
      </c>
      <c r="AX12404" s="18">
        <v>202324</v>
      </c>
      <c r="AY12404" s="191">
        <v>566</v>
      </c>
      <c r="AZ12404" s="191">
        <v>318</v>
      </c>
      <c r="BA12404" s="191">
        <v>1</v>
      </c>
      <c r="BB12404" s="191">
        <v>0</v>
      </c>
    </row>
    <row r="12405" spans="48:54" x14ac:dyDescent="0.2">
      <c r="AV12405" s="191" t="str">
        <f t="shared" si="197"/>
        <v>566_RS_3_2_202324</v>
      </c>
      <c r="AW12405" s="191" t="s">
        <v>92</v>
      </c>
      <c r="AX12405" s="18">
        <v>202324</v>
      </c>
      <c r="AY12405" s="191">
        <v>566</v>
      </c>
      <c r="AZ12405" s="191">
        <v>3</v>
      </c>
      <c r="BA12405" s="191">
        <v>2</v>
      </c>
      <c r="BB12405" s="191">
        <v>0</v>
      </c>
    </row>
    <row r="12406" spans="48:54" x14ac:dyDescent="0.2">
      <c r="AV12406" s="191" t="str">
        <f t="shared" si="197"/>
        <v>568_RG_318_1_202324</v>
      </c>
      <c r="AW12406" s="191" t="s">
        <v>93</v>
      </c>
      <c r="AX12406" s="18">
        <v>202324</v>
      </c>
      <c r="AY12406" s="191">
        <v>568</v>
      </c>
      <c r="AZ12406" s="191">
        <v>318</v>
      </c>
      <c r="BA12406" s="191">
        <v>1</v>
      </c>
      <c r="BB12406" s="191">
        <v>0</v>
      </c>
    </row>
    <row r="12407" spans="48:54" x14ac:dyDescent="0.2">
      <c r="AV12407" s="191" t="str">
        <f t="shared" si="197"/>
        <v>568_RS_3_2_202324</v>
      </c>
      <c r="AW12407" s="191" t="s">
        <v>92</v>
      </c>
      <c r="AX12407" s="18">
        <v>202324</v>
      </c>
      <c r="AY12407" s="191">
        <v>568</v>
      </c>
      <c r="AZ12407" s="191">
        <v>3</v>
      </c>
      <c r="BA12407" s="191">
        <v>2</v>
      </c>
      <c r="BB12407" s="191">
        <v>0</v>
      </c>
    </row>
    <row r="12408" spans="48:54" x14ac:dyDescent="0.2">
      <c r="AV12408" s="191" t="str">
        <f t="shared" si="197"/>
        <v>572_RG_318_1_202324</v>
      </c>
      <c r="AW12408" s="191" t="s">
        <v>93</v>
      </c>
      <c r="AX12408" s="18">
        <v>202324</v>
      </c>
      <c r="AY12408" s="191">
        <v>572</v>
      </c>
      <c r="AZ12408" s="191">
        <v>318</v>
      </c>
      <c r="BA12408" s="191">
        <v>1</v>
      </c>
      <c r="BB12408" s="191">
        <v>0</v>
      </c>
    </row>
    <row r="12409" spans="48:54" x14ac:dyDescent="0.2">
      <c r="AV12409" s="191" t="str">
        <f t="shared" si="197"/>
        <v>572_RS_3_2_202324</v>
      </c>
      <c r="AW12409" s="191" t="s">
        <v>92</v>
      </c>
      <c r="AX12409" s="18">
        <v>202324</v>
      </c>
      <c r="AY12409" s="191">
        <v>572</v>
      </c>
      <c r="AZ12409" s="191">
        <v>3</v>
      </c>
      <c r="BA12409" s="191">
        <v>2</v>
      </c>
      <c r="BB12409" s="191">
        <v>0</v>
      </c>
    </row>
    <row r="12410" spans="48:54" x14ac:dyDescent="0.2">
      <c r="AV12410" s="191" t="str">
        <f t="shared" si="197"/>
        <v>574_RG_318_1_202324</v>
      </c>
      <c r="AW12410" s="191" t="s">
        <v>93</v>
      </c>
      <c r="AX12410" s="18">
        <v>202324</v>
      </c>
      <c r="AY12410" s="191">
        <v>574</v>
      </c>
      <c r="AZ12410" s="191">
        <v>318</v>
      </c>
      <c r="BA12410" s="191">
        <v>1</v>
      </c>
      <c r="BB12410" s="191">
        <v>0</v>
      </c>
    </row>
    <row r="12411" spans="48:54" x14ac:dyDescent="0.2">
      <c r="AV12411" s="191" t="str">
        <f t="shared" si="197"/>
        <v>574_RS_3_2_202324</v>
      </c>
      <c r="AW12411" s="191" t="s">
        <v>92</v>
      </c>
      <c r="AX12411" s="18">
        <v>202324</v>
      </c>
      <c r="AY12411" s="191">
        <v>574</v>
      </c>
      <c r="AZ12411" s="191">
        <v>3</v>
      </c>
      <c r="BA12411" s="191">
        <v>2</v>
      </c>
      <c r="BB12411" s="191">
        <v>0</v>
      </c>
    </row>
    <row r="12412" spans="48:54" x14ac:dyDescent="0.2">
      <c r="AV12412" s="191" t="str">
        <f t="shared" si="197"/>
        <v>576_RG_318_1_202324</v>
      </c>
      <c r="AW12412" s="191" t="s">
        <v>93</v>
      </c>
      <c r="AX12412" s="18">
        <v>202324</v>
      </c>
      <c r="AY12412" s="191">
        <v>576</v>
      </c>
      <c r="AZ12412" s="191">
        <v>318</v>
      </c>
      <c r="BA12412" s="191">
        <v>1</v>
      </c>
      <c r="BB12412" s="191">
        <v>0</v>
      </c>
    </row>
    <row r="12413" spans="48:54" x14ac:dyDescent="0.2">
      <c r="AV12413" s="191" t="str">
        <f t="shared" si="197"/>
        <v>576_RS_3_2_202324</v>
      </c>
      <c r="AW12413" s="191" t="s">
        <v>92</v>
      </c>
      <c r="AX12413" s="18">
        <v>202324</v>
      </c>
      <c r="AY12413" s="191">
        <v>576</v>
      </c>
      <c r="AZ12413" s="191">
        <v>3</v>
      </c>
      <c r="BA12413" s="191">
        <v>2</v>
      </c>
      <c r="BB12413" s="191">
        <v>0</v>
      </c>
    </row>
    <row r="12414" spans="48:54" x14ac:dyDescent="0.2">
      <c r="AV12414" s="191" t="str">
        <f t="shared" si="197"/>
        <v>582_RG_318_1_202324</v>
      </c>
      <c r="AW12414" s="191" t="s">
        <v>93</v>
      </c>
      <c r="AX12414" s="18">
        <v>202324</v>
      </c>
      <c r="AY12414" s="191">
        <v>582</v>
      </c>
      <c r="AZ12414" s="191">
        <v>318</v>
      </c>
      <c r="BA12414" s="191">
        <v>1</v>
      </c>
      <c r="BB12414" s="191">
        <v>0</v>
      </c>
    </row>
    <row r="12415" spans="48:54" x14ac:dyDescent="0.2">
      <c r="AV12415" s="191" t="str">
        <f t="shared" si="197"/>
        <v>582_RS_3_2_202324</v>
      </c>
      <c r="AW12415" s="191" t="s">
        <v>92</v>
      </c>
      <c r="AX12415" s="18">
        <v>202324</v>
      </c>
      <c r="AY12415" s="191">
        <v>582</v>
      </c>
      <c r="AZ12415" s="191">
        <v>3</v>
      </c>
      <c r="BA12415" s="191">
        <v>2</v>
      </c>
      <c r="BB12415" s="191">
        <v>0</v>
      </c>
    </row>
    <row r="12416" spans="48:54" x14ac:dyDescent="0.2">
      <c r="AV12416" s="191" t="str">
        <f t="shared" si="197"/>
        <v>584_RG_318_1_202324</v>
      </c>
      <c r="AW12416" s="191" t="s">
        <v>93</v>
      </c>
      <c r="AX12416" s="18">
        <v>202324</v>
      </c>
      <c r="AY12416" s="191">
        <v>584</v>
      </c>
      <c r="AZ12416" s="191">
        <v>318</v>
      </c>
      <c r="BA12416" s="191">
        <v>1</v>
      </c>
      <c r="BB12416" s="191">
        <v>0</v>
      </c>
    </row>
    <row r="12417" spans="48:54" x14ac:dyDescent="0.2">
      <c r="AV12417" s="191" t="str">
        <f t="shared" si="197"/>
        <v>584_RS_3_2_202324</v>
      </c>
      <c r="AW12417" s="191" t="s">
        <v>92</v>
      </c>
      <c r="AX12417" s="18">
        <v>202324</v>
      </c>
      <c r="AY12417" s="191">
        <v>584</v>
      </c>
      <c r="AZ12417" s="191">
        <v>3</v>
      </c>
      <c r="BA12417" s="191">
        <v>2</v>
      </c>
      <c r="BB12417" s="191">
        <v>0</v>
      </c>
    </row>
    <row r="12418" spans="48:54" x14ac:dyDescent="0.2">
      <c r="AV12418" s="191" t="str">
        <f t="shared" si="197"/>
        <v>586_RG_318_1_202324</v>
      </c>
      <c r="AW12418" s="191" t="s">
        <v>93</v>
      </c>
      <c r="AX12418" s="18">
        <v>202324</v>
      </c>
      <c r="AY12418" s="191">
        <v>586</v>
      </c>
      <c r="AZ12418" s="191">
        <v>318</v>
      </c>
      <c r="BA12418" s="191">
        <v>1</v>
      </c>
      <c r="BB12418" s="191">
        <v>0</v>
      </c>
    </row>
    <row r="12419" spans="48:54" x14ac:dyDescent="0.2">
      <c r="AV12419" s="191" t="str">
        <f t="shared" si="197"/>
        <v>586_RS_3_2_202324</v>
      </c>
      <c r="AW12419" s="191" t="s">
        <v>92</v>
      </c>
      <c r="AX12419" s="18">
        <v>202324</v>
      </c>
      <c r="AY12419" s="191">
        <v>586</v>
      </c>
      <c r="AZ12419" s="191">
        <v>3</v>
      </c>
      <c r="BA12419" s="191">
        <v>2</v>
      </c>
      <c r="BB12419" s="191">
        <v>0</v>
      </c>
    </row>
    <row r="12420" spans="48:54" x14ac:dyDescent="0.2">
      <c r="AV12420" s="191" t="str">
        <f t="shared" ref="AV12420:AV12483" si="198">AY12420&amp;"_"&amp;AW12420&amp;"_"&amp;AZ12420&amp;"_"&amp;BA12420&amp;"_"&amp;AX12420</f>
        <v>512_RG_332_1_202324</v>
      </c>
      <c r="AW12420" s="191" t="s">
        <v>93</v>
      </c>
      <c r="AX12420" s="18">
        <v>202324</v>
      </c>
      <c r="AY12420" s="191">
        <v>512</v>
      </c>
      <c r="AZ12420" s="191">
        <v>332</v>
      </c>
      <c r="BA12420" s="191">
        <v>1</v>
      </c>
      <c r="BB12420" s="191">
        <v>0</v>
      </c>
    </row>
    <row r="12421" spans="48:54" x14ac:dyDescent="0.2">
      <c r="AV12421" s="191" t="str">
        <f t="shared" si="198"/>
        <v>512_RS_3_4_202324</v>
      </c>
      <c r="AW12421" s="191" t="s">
        <v>92</v>
      </c>
      <c r="AX12421" s="18">
        <v>202324</v>
      </c>
      <c r="AY12421" s="191">
        <v>512</v>
      </c>
      <c r="AZ12421" s="191">
        <v>3</v>
      </c>
      <c r="BA12421" s="191">
        <v>4</v>
      </c>
      <c r="BB12421" s="191">
        <v>597</v>
      </c>
    </row>
    <row r="12422" spans="48:54" x14ac:dyDescent="0.2">
      <c r="AV12422" s="191" t="str">
        <f t="shared" si="198"/>
        <v>514_RG_332_1_202324</v>
      </c>
      <c r="AW12422" s="191" t="s">
        <v>93</v>
      </c>
      <c r="AX12422" s="18">
        <v>202324</v>
      </c>
      <c r="AY12422" s="191">
        <v>514</v>
      </c>
      <c r="AZ12422" s="191">
        <v>332</v>
      </c>
      <c r="BA12422" s="191">
        <v>1</v>
      </c>
      <c r="BB12422" s="191">
        <v>0</v>
      </c>
    </row>
    <row r="12423" spans="48:54" x14ac:dyDescent="0.2">
      <c r="AV12423" s="191" t="str">
        <f t="shared" si="198"/>
        <v>514_RS_3_4_202324</v>
      </c>
      <c r="AW12423" s="191" t="s">
        <v>92</v>
      </c>
      <c r="AX12423" s="18">
        <v>202324</v>
      </c>
      <c r="AY12423" s="191">
        <v>514</v>
      </c>
      <c r="AZ12423" s="191">
        <v>3</v>
      </c>
      <c r="BA12423" s="191">
        <v>4</v>
      </c>
      <c r="BB12423" s="191">
        <v>-299</v>
      </c>
    </row>
    <row r="12424" spans="48:54" x14ac:dyDescent="0.2">
      <c r="AV12424" s="191" t="str">
        <f t="shared" si="198"/>
        <v>516_RG_332_1_202324</v>
      </c>
      <c r="AW12424" s="191" t="s">
        <v>93</v>
      </c>
      <c r="AX12424" s="18">
        <v>202324</v>
      </c>
      <c r="AY12424" s="191">
        <v>516</v>
      </c>
      <c r="AZ12424" s="191">
        <v>332</v>
      </c>
      <c r="BA12424" s="191">
        <v>1</v>
      </c>
      <c r="BB12424" s="191">
        <v>0</v>
      </c>
    </row>
    <row r="12425" spans="48:54" x14ac:dyDescent="0.2">
      <c r="AV12425" s="191" t="str">
        <f t="shared" si="198"/>
        <v>516_RS_3_4_202324</v>
      </c>
      <c r="AW12425" s="191" t="s">
        <v>92</v>
      </c>
      <c r="AX12425" s="18">
        <v>202324</v>
      </c>
      <c r="AY12425" s="191">
        <v>516</v>
      </c>
      <c r="AZ12425" s="191">
        <v>3</v>
      </c>
      <c r="BA12425" s="191">
        <v>4</v>
      </c>
      <c r="BB12425" s="191">
        <v>0</v>
      </c>
    </row>
    <row r="12426" spans="48:54" x14ac:dyDescent="0.2">
      <c r="AV12426" s="191" t="str">
        <f t="shared" si="198"/>
        <v>518_RG_332_1_202324</v>
      </c>
      <c r="AW12426" s="191" t="s">
        <v>93</v>
      </c>
      <c r="AX12426" s="18">
        <v>202324</v>
      </c>
      <c r="AY12426" s="191">
        <v>518</v>
      </c>
      <c r="AZ12426" s="191">
        <v>332</v>
      </c>
      <c r="BA12426" s="191">
        <v>1</v>
      </c>
      <c r="BB12426" s="191">
        <v>0</v>
      </c>
    </row>
    <row r="12427" spans="48:54" x14ac:dyDescent="0.2">
      <c r="AV12427" s="191" t="str">
        <f t="shared" si="198"/>
        <v>518_RS_3_4_202324</v>
      </c>
      <c r="AW12427" s="191" t="s">
        <v>92</v>
      </c>
      <c r="AX12427" s="18">
        <v>202324</v>
      </c>
      <c r="AY12427" s="191">
        <v>518</v>
      </c>
      <c r="AZ12427" s="191">
        <v>3</v>
      </c>
      <c r="BA12427" s="191">
        <v>4</v>
      </c>
      <c r="BB12427" s="191">
        <v>-456.41239999999993</v>
      </c>
    </row>
    <row r="12428" spans="48:54" x14ac:dyDescent="0.2">
      <c r="AV12428" s="191" t="str">
        <f t="shared" si="198"/>
        <v>520_RG_332_1_202324</v>
      </c>
      <c r="AW12428" s="191" t="s">
        <v>93</v>
      </c>
      <c r="AX12428" s="18">
        <v>202324</v>
      </c>
      <c r="AY12428" s="191">
        <v>520</v>
      </c>
      <c r="AZ12428" s="191">
        <v>332</v>
      </c>
      <c r="BA12428" s="191">
        <v>1</v>
      </c>
      <c r="BB12428" s="191">
        <v>0</v>
      </c>
    </row>
    <row r="12429" spans="48:54" x14ac:dyDescent="0.2">
      <c r="AV12429" s="191" t="str">
        <f t="shared" si="198"/>
        <v>520_RS_3_4_202324</v>
      </c>
      <c r="AW12429" s="191" t="s">
        <v>92</v>
      </c>
      <c r="AX12429" s="18">
        <v>202324</v>
      </c>
      <c r="AY12429" s="191">
        <v>520</v>
      </c>
      <c r="AZ12429" s="191">
        <v>3</v>
      </c>
      <c r="BA12429" s="191">
        <v>4</v>
      </c>
      <c r="BB12429" s="191">
        <v>2890.127</v>
      </c>
    </row>
    <row r="12430" spans="48:54" x14ac:dyDescent="0.2">
      <c r="AV12430" s="191" t="str">
        <f t="shared" si="198"/>
        <v>522_RG_332_1_202324</v>
      </c>
      <c r="AW12430" s="191" t="s">
        <v>93</v>
      </c>
      <c r="AX12430" s="18">
        <v>202324</v>
      </c>
      <c r="AY12430" s="191">
        <v>522</v>
      </c>
      <c r="AZ12430" s="191">
        <v>332</v>
      </c>
      <c r="BA12430" s="191">
        <v>1</v>
      </c>
      <c r="BB12430" s="191">
        <v>-7909.46958</v>
      </c>
    </row>
    <row r="12431" spans="48:54" x14ac:dyDescent="0.2">
      <c r="AV12431" s="191" t="str">
        <f t="shared" si="198"/>
        <v>522_RS_3_4_202324</v>
      </c>
      <c r="AW12431" s="191" t="s">
        <v>92</v>
      </c>
      <c r="AX12431" s="18">
        <v>202324</v>
      </c>
      <c r="AY12431" s="191">
        <v>522</v>
      </c>
      <c r="AZ12431" s="191">
        <v>3</v>
      </c>
      <c r="BA12431" s="191">
        <v>4</v>
      </c>
      <c r="BB12431" s="191">
        <v>437.00797</v>
      </c>
    </row>
    <row r="12432" spans="48:54" x14ac:dyDescent="0.2">
      <c r="AV12432" s="191" t="str">
        <f t="shared" si="198"/>
        <v>524_RG_332_1_202324</v>
      </c>
      <c r="AW12432" s="191" t="s">
        <v>93</v>
      </c>
      <c r="AX12432" s="18">
        <v>202324</v>
      </c>
      <c r="AY12432" s="191">
        <v>524</v>
      </c>
      <c r="AZ12432" s="191">
        <v>332</v>
      </c>
      <c r="BA12432" s="191">
        <v>1</v>
      </c>
      <c r="BB12432" s="191">
        <v>-1209.3130000000001</v>
      </c>
    </row>
    <row r="12433" spans="48:54" x14ac:dyDescent="0.2">
      <c r="AV12433" s="191" t="str">
        <f t="shared" si="198"/>
        <v>524_RS_3_4_202324</v>
      </c>
      <c r="AW12433" s="191" t="s">
        <v>92</v>
      </c>
      <c r="AX12433" s="18">
        <v>202324</v>
      </c>
      <c r="AY12433" s="191">
        <v>524</v>
      </c>
      <c r="AZ12433" s="191">
        <v>3</v>
      </c>
      <c r="BA12433" s="191">
        <v>4</v>
      </c>
      <c r="BB12433" s="191">
        <v>916.08606999999915</v>
      </c>
    </row>
    <row r="12434" spans="48:54" x14ac:dyDescent="0.2">
      <c r="AV12434" s="191" t="str">
        <f t="shared" si="198"/>
        <v>526_RG_332_1_202324</v>
      </c>
      <c r="AW12434" s="191" t="s">
        <v>93</v>
      </c>
      <c r="AX12434" s="18">
        <v>202324</v>
      </c>
      <c r="AY12434" s="191">
        <v>526</v>
      </c>
      <c r="AZ12434" s="191">
        <v>332</v>
      </c>
      <c r="BA12434" s="191">
        <v>1</v>
      </c>
      <c r="BB12434" s="191">
        <v>0</v>
      </c>
    </row>
    <row r="12435" spans="48:54" x14ac:dyDescent="0.2">
      <c r="AV12435" s="191" t="str">
        <f t="shared" si="198"/>
        <v>526_RS_3_4_202324</v>
      </c>
      <c r="AW12435" s="191" t="s">
        <v>92</v>
      </c>
      <c r="AX12435" s="18">
        <v>202324</v>
      </c>
      <c r="AY12435" s="191">
        <v>526</v>
      </c>
      <c r="AZ12435" s="191">
        <v>3</v>
      </c>
      <c r="BA12435" s="191">
        <v>4</v>
      </c>
      <c r="BB12435" s="191">
        <v>2315.6367366768709</v>
      </c>
    </row>
    <row r="12436" spans="48:54" x14ac:dyDescent="0.2">
      <c r="AV12436" s="191" t="str">
        <f t="shared" si="198"/>
        <v>528_RG_332_1_202324</v>
      </c>
      <c r="AW12436" s="191" t="s">
        <v>93</v>
      </c>
      <c r="AX12436" s="18">
        <v>202324</v>
      </c>
      <c r="AY12436" s="191">
        <v>528</v>
      </c>
      <c r="AZ12436" s="191">
        <v>332</v>
      </c>
      <c r="BA12436" s="191">
        <v>1</v>
      </c>
      <c r="BB12436" s="191">
        <v>-311</v>
      </c>
    </row>
    <row r="12437" spans="48:54" x14ac:dyDescent="0.2">
      <c r="AV12437" s="191" t="str">
        <f t="shared" si="198"/>
        <v>528_RS_3_4_202324</v>
      </c>
      <c r="AW12437" s="191" t="s">
        <v>92</v>
      </c>
      <c r="AX12437" s="18">
        <v>202324</v>
      </c>
      <c r="AY12437" s="191">
        <v>528</v>
      </c>
      <c r="AZ12437" s="191">
        <v>3</v>
      </c>
      <c r="BA12437" s="191">
        <v>4</v>
      </c>
      <c r="BB12437" s="191">
        <v>301</v>
      </c>
    </row>
    <row r="12438" spans="48:54" x14ac:dyDescent="0.2">
      <c r="AV12438" s="191" t="str">
        <f t="shared" si="198"/>
        <v>530_RG_332_1_202324</v>
      </c>
      <c r="AW12438" s="191" t="s">
        <v>93</v>
      </c>
      <c r="AX12438" s="18">
        <v>202324</v>
      </c>
      <c r="AY12438" s="191">
        <v>530</v>
      </c>
      <c r="AZ12438" s="191">
        <v>332</v>
      </c>
      <c r="BA12438" s="191">
        <v>1</v>
      </c>
      <c r="BB12438" s="191">
        <v>-193.95615999999998</v>
      </c>
    </row>
    <row r="12439" spans="48:54" x14ac:dyDescent="0.2">
      <c r="AV12439" s="191" t="str">
        <f t="shared" si="198"/>
        <v>530_RS_3_4_202324</v>
      </c>
      <c r="AW12439" s="191" t="s">
        <v>92</v>
      </c>
      <c r="AX12439" s="18">
        <v>202324</v>
      </c>
      <c r="AY12439" s="191">
        <v>530</v>
      </c>
      <c r="AZ12439" s="191">
        <v>3</v>
      </c>
      <c r="BA12439" s="191">
        <v>4</v>
      </c>
      <c r="BB12439" s="191">
        <v>533.2666099999999</v>
      </c>
    </row>
    <row r="12440" spans="48:54" x14ac:dyDescent="0.2">
      <c r="AV12440" s="191" t="str">
        <f t="shared" si="198"/>
        <v>532_RG_332_1_202324</v>
      </c>
      <c r="AW12440" s="191" t="s">
        <v>93</v>
      </c>
      <c r="AX12440" s="18">
        <v>202324</v>
      </c>
      <c r="AY12440" s="191">
        <v>532</v>
      </c>
      <c r="AZ12440" s="191">
        <v>332</v>
      </c>
      <c r="BA12440" s="191">
        <v>1</v>
      </c>
      <c r="BB12440" s="191">
        <v>0</v>
      </c>
    </row>
    <row r="12441" spans="48:54" x14ac:dyDescent="0.2">
      <c r="AV12441" s="191" t="str">
        <f t="shared" si="198"/>
        <v>532_RS_3_4_202324</v>
      </c>
      <c r="AW12441" s="191" t="s">
        <v>92</v>
      </c>
      <c r="AX12441" s="18">
        <v>202324</v>
      </c>
      <c r="AY12441" s="191">
        <v>532</v>
      </c>
      <c r="AZ12441" s="191">
        <v>3</v>
      </c>
      <c r="BA12441" s="191">
        <v>4</v>
      </c>
      <c r="BB12441" s="191">
        <v>516.99699999999984</v>
      </c>
    </row>
    <row r="12442" spans="48:54" x14ac:dyDescent="0.2">
      <c r="AV12442" s="191" t="str">
        <f t="shared" si="198"/>
        <v>534_RG_332_1_202324</v>
      </c>
      <c r="AW12442" s="191" t="s">
        <v>93</v>
      </c>
      <c r="AX12442" s="18">
        <v>202324</v>
      </c>
      <c r="AY12442" s="191">
        <v>534</v>
      </c>
      <c r="AZ12442" s="191">
        <v>332</v>
      </c>
      <c r="BA12442" s="191">
        <v>1</v>
      </c>
      <c r="BB12442" s="191">
        <v>-4675.4530000000004</v>
      </c>
    </row>
    <row r="12443" spans="48:54" x14ac:dyDescent="0.2">
      <c r="AV12443" s="191" t="str">
        <f t="shared" si="198"/>
        <v>534_RS_3_4_202324</v>
      </c>
      <c r="AW12443" s="191" t="s">
        <v>92</v>
      </c>
      <c r="AX12443" s="18">
        <v>202324</v>
      </c>
      <c r="AY12443" s="191">
        <v>534</v>
      </c>
      <c r="AZ12443" s="191">
        <v>3</v>
      </c>
      <c r="BA12443" s="191">
        <v>4</v>
      </c>
      <c r="BB12443" s="191">
        <v>1210.7752799999998</v>
      </c>
    </row>
    <row r="12444" spans="48:54" x14ac:dyDescent="0.2">
      <c r="AV12444" s="191" t="str">
        <f t="shared" si="198"/>
        <v>536_RG_332_1_202324</v>
      </c>
      <c r="AW12444" s="191" t="s">
        <v>93</v>
      </c>
      <c r="AX12444" s="18">
        <v>202324</v>
      </c>
      <c r="AY12444" s="191">
        <v>536</v>
      </c>
      <c r="AZ12444" s="191">
        <v>332</v>
      </c>
      <c r="BA12444" s="191">
        <v>1</v>
      </c>
      <c r="BB12444" s="191">
        <v>-117.87</v>
      </c>
    </row>
    <row r="12445" spans="48:54" x14ac:dyDescent="0.2">
      <c r="AV12445" s="191" t="str">
        <f t="shared" si="198"/>
        <v>536_RS_3_4_202324</v>
      </c>
      <c r="AW12445" s="191" t="s">
        <v>92</v>
      </c>
      <c r="AX12445" s="18">
        <v>202324</v>
      </c>
      <c r="AY12445" s="191">
        <v>536</v>
      </c>
      <c r="AZ12445" s="191">
        <v>3</v>
      </c>
      <c r="BA12445" s="191">
        <v>4</v>
      </c>
      <c r="BB12445" s="191">
        <v>504.02100000000002</v>
      </c>
    </row>
    <row r="12446" spans="48:54" x14ac:dyDescent="0.2">
      <c r="AV12446" s="191" t="str">
        <f t="shared" si="198"/>
        <v>538_RG_332_1_202324</v>
      </c>
      <c r="AW12446" s="191" t="s">
        <v>93</v>
      </c>
      <c r="AX12446" s="18">
        <v>202324</v>
      </c>
      <c r="AY12446" s="191">
        <v>538</v>
      </c>
      <c r="AZ12446" s="191">
        <v>332</v>
      </c>
      <c r="BA12446" s="191">
        <v>1</v>
      </c>
      <c r="BB12446" s="191">
        <v>0</v>
      </c>
    </row>
    <row r="12447" spans="48:54" x14ac:dyDescent="0.2">
      <c r="AV12447" s="191" t="str">
        <f t="shared" si="198"/>
        <v>538_RS_3_4_202324</v>
      </c>
      <c r="AW12447" s="191" t="s">
        <v>92</v>
      </c>
      <c r="AX12447" s="18">
        <v>202324</v>
      </c>
      <c r="AY12447" s="191">
        <v>538</v>
      </c>
      <c r="AZ12447" s="191">
        <v>3</v>
      </c>
      <c r="BA12447" s="191">
        <v>4</v>
      </c>
      <c r="BB12447" s="191">
        <v>453.76077863873354</v>
      </c>
    </row>
    <row r="12448" spans="48:54" x14ac:dyDescent="0.2">
      <c r="AV12448" s="191" t="str">
        <f t="shared" si="198"/>
        <v>540_RG_332_1_202324</v>
      </c>
      <c r="AW12448" s="191" t="s">
        <v>93</v>
      </c>
      <c r="AX12448" s="18">
        <v>202324</v>
      </c>
      <c r="AY12448" s="191">
        <v>540</v>
      </c>
      <c r="AZ12448" s="191">
        <v>332</v>
      </c>
      <c r="BA12448" s="191">
        <v>1</v>
      </c>
      <c r="BB12448" s="191">
        <v>-6087.009</v>
      </c>
    </row>
    <row r="12449" spans="48:54" x14ac:dyDescent="0.2">
      <c r="AV12449" s="191" t="str">
        <f t="shared" si="198"/>
        <v>540_RS_3_4_202324</v>
      </c>
      <c r="AW12449" s="191" t="s">
        <v>92</v>
      </c>
      <c r="AX12449" s="18">
        <v>202324</v>
      </c>
      <c r="AY12449" s="191">
        <v>540</v>
      </c>
      <c r="AZ12449" s="191">
        <v>3</v>
      </c>
      <c r="BA12449" s="191">
        <v>4</v>
      </c>
      <c r="BB12449" s="191">
        <v>101.80826999999999</v>
      </c>
    </row>
    <row r="12450" spans="48:54" x14ac:dyDescent="0.2">
      <c r="AV12450" s="191" t="str">
        <f t="shared" si="198"/>
        <v>542_RG_332_1_202324</v>
      </c>
      <c r="AW12450" s="191" t="s">
        <v>93</v>
      </c>
      <c r="AX12450" s="18">
        <v>202324</v>
      </c>
      <c r="AY12450" s="191">
        <v>542</v>
      </c>
      <c r="AZ12450" s="191">
        <v>332</v>
      </c>
      <c r="BA12450" s="191">
        <v>1</v>
      </c>
      <c r="BB12450" s="191">
        <v>0</v>
      </c>
    </row>
    <row r="12451" spans="48:54" x14ac:dyDescent="0.2">
      <c r="AV12451" s="191" t="str">
        <f t="shared" si="198"/>
        <v>542_RS_3_4_202324</v>
      </c>
      <c r="AW12451" s="191" t="s">
        <v>92</v>
      </c>
      <c r="AX12451" s="18">
        <v>202324</v>
      </c>
      <c r="AY12451" s="191">
        <v>542</v>
      </c>
      <c r="AZ12451" s="191">
        <v>3</v>
      </c>
      <c r="BA12451" s="191">
        <v>4</v>
      </c>
      <c r="BB12451" s="191">
        <v>146.62099999999998</v>
      </c>
    </row>
    <row r="12452" spans="48:54" x14ac:dyDescent="0.2">
      <c r="AV12452" s="191" t="str">
        <f t="shared" si="198"/>
        <v>544_RG_332_1_202324</v>
      </c>
      <c r="AW12452" s="191" t="s">
        <v>93</v>
      </c>
      <c r="AX12452" s="18">
        <v>202324</v>
      </c>
      <c r="AY12452" s="191">
        <v>544</v>
      </c>
      <c r="AZ12452" s="191">
        <v>332</v>
      </c>
      <c r="BA12452" s="191">
        <v>1</v>
      </c>
      <c r="BB12452" s="191">
        <v>0</v>
      </c>
    </row>
    <row r="12453" spans="48:54" x14ac:dyDescent="0.2">
      <c r="AV12453" s="191" t="str">
        <f t="shared" si="198"/>
        <v>544_RS_3_4_202324</v>
      </c>
      <c r="AW12453" s="191" t="s">
        <v>92</v>
      </c>
      <c r="AX12453" s="18">
        <v>202324</v>
      </c>
      <c r="AY12453" s="191">
        <v>544</v>
      </c>
      <c r="AZ12453" s="191">
        <v>3</v>
      </c>
      <c r="BA12453" s="191">
        <v>4</v>
      </c>
      <c r="BB12453" s="191">
        <v>572.14499999999998</v>
      </c>
    </row>
    <row r="12454" spans="48:54" x14ac:dyDescent="0.2">
      <c r="AV12454" s="191" t="str">
        <f t="shared" si="198"/>
        <v>545_RG_332_1_202324</v>
      </c>
      <c r="AW12454" s="191" t="s">
        <v>93</v>
      </c>
      <c r="AX12454" s="18">
        <v>202324</v>
      </c>
      <c r="AY12454" s="191">
        <v>545</v>
      </c>
      <c r="AZ12454" s="191">
        <v>332</v>
      </c>
      <c r="BA12454" s="191">
        <v>1</v>
      </c>
      <c r="BB12454" s="191">
        <v>-42</v>
      </c>
    </row>
    <row r="12455" spans="48:54" x14ac:dyDescent="0.2">
      <c r="AV12455" s="191" t="str">
        <f t="shared" si="198"/>
        <v>545_RS_3_4_202324</v>
      </c>
      <c r="AW12455" s="191" t="s">
        <v>92</v>
      </c>
      <c r="AX12455" s="18">
        <v>202324</v>
      </c>
      <c r="AY12455" s="191">
        <v>545</v>
      </c>
      <c r="AZ12455" s="191">
        <v>3</v>
      </c>
      <c r="BA12455" s="191">
        <v>4</v>
      </c>
      <c r="BB12455" s="191">
        <v>66.710149999999942</v>
      </c>
    </row>
    <row r="12456" spans="48:54" x14ac:dyDescent="0.2">
      <c r="AV12456" s="191" t="str">
        <f t="shared" si="198"/>
        <v>546_RG_332_1_202324</v>
      </c>
      <c r="AW12456" s="191" t="s">
        <v>93</v>
      </c>
      <c r="AX12456" s="18">
        <v>202324</v>
      </c>
      <c r="AY12456" s="191">
        <v>546</v>
      </c>
      <c r="AZ12456" s="191">
        <v>332</v>
      </c>
      <c r="BA12456" s="191">
        <v>1</v>
      </c>
      <c r="BB12456" s="191">
        <v>0</v>
      </c>
    </row>
    <row r="12457" spans="48:54" x14ac:dyDescent="0.2">
      <c r="AV12457" s="191" t="str">
        <f t="shared" si="198"/>
        <v>546_RS_3_4_202324</v>
      </c>
      <c r="AW12457" s="191" t="s">
        <v>92</v>
      </c>
      <c r="AX12457" s="18">
        <v>202324</v>
      </c>
      <c r="AY12457" s="191">
        <v>546</v>
      </c>
      <c r="AZ12457" s="191">
        <v>3</v>
      </c>
      <c r="BA12457" s="191">
        <v>4</v>
      </c>
      <c r="BB12457" s="191">
        <v>0</v>
      </c>
    </row>
    <row r="12458" spans="48:54" x14ac:dyDescent="0.2">
      <c r="AV12458" s="191" t="str">
        <f t="shared" si="198"/>
        <v>548_RG_332_1_202324</v>
      </c>
      <c r="AW12458" s="191" t="s">
        <v>93</v>
      </c>
      <c r="AX12458" s="18">
        <v>202324</v>
      </c>
      <c r="AY12458" s="191">
        <v>548</v>
      </c>
      <c r="AZ12458" s="191">
        <v>332</v>
      </c>
      <c r="BA12458" s="191">
        <v>1</v>
      </c>
      <c r="BB12458" s="191">
        <v>0</v>
      </c>
    </row>
    <row r="12459" spans="48:54" x14ac:dyDescent="0.2">
      <c r="AV12459" s="191" t="str">
        <f t="shared" si="198"/>
        <v>548_RS_3_4_202324</v>
      </c>
      <c r="AW12459" s="191" t="s">
        <v>92</v>
      </c>
      <c r="AX12459" s="18">
        <v>202324</v>
      </c>
      <c r="AY12459" s="191">
        <v>548</v>
      </c>
      <c r="AZ12459" s="191">
        <v>3</v>
      </c>
      <c r="BA12459" s="191">
        <v>4</v>
      </c>
      <c r="BB12459" s="191">
        <v>383.43300000000011</v>
      </c>
    </row>
    <row r="12460" spans="48:54" x14ac:dyDescent="0.2">
      <c r="AV12460" s="191" t="str">
        <f t="shared" si="198"/>
        <v>550_RG_332_1_202324</v>
      </c>
      <c r="AW12460" s="191" t="s">
        <v>93</v>
      </c>
      <c r="AX12460" s="18">
        <v>202324</v>
      </c>
      <c r="AY12460" s="191">
        <v>550</v>
      </c>
      <c r="AZ12460" s="191">
        <v>332</v>
      </c>
      <c r="BA12460" s="191">
        <v>1</v>
      </c>
      <c r="BB12460" s="191">
        <v>-7372.0655800000004</v>
      </c>
    </row>
    <row r="12461" spans="48:54" x14ac:dyDescent="0.2">
      <c r="AV12461" s="191" t="str">
        <f t="shared" si="198"/>
        <v>550_RS_3_4_202324</v>
      </c>
      <c r="AW12461" s="191" t="s">
        <v>92</v>
      </c>
      <c r="AX12461" s="18">
        <v>202324</v>
      </c>
      <c r="AY12461" s="191">
        <v>550</v>
      </c>
      <c r="AZ12461" s="191">
        <v>3</v>
      </c>
      <c r="BA12461" s="191">
        <v>4</v>
      </c>
      <c r="BB12461" s="191">
        <v>823.43704999999989</v>
      </c>
    </row>
    <row r="12462" spans="48:54" x14ac:dyDescent="0.2">
      <c r="AV12462" s="191" t="str">
        <f t="shared" si="198"/>
        <v>552_RG_332_1_202324</v>
      </c>
      <c r="AW12462" s="191" t="s">
        <v>93</v>
      </c>
      <c r="AX12462" s="18">
        <v>202324</v>
      </c>
      <c r="AY12462" s="191">
        <v>552</v>
      </c>
      <c r="AZ12462" s="191">
        <v>332</v>
      </c>
      <c r="BA12462" s="191">
        <v>1</v>
      </c>
      <c r="BB12462" s="191">
        <v>0</v>
      </c>
    </row>
    <row r="12463" spans="48:54" x14ac:dyDescent="0.2">
      <c r="AV12463" s="191" t="str">
        <f t="shared" si="198"/>
        <v>552_RS_3_4_202324</v>
      </c>
      <c r="AW12463" s="191" t="s">
        <v>92</v>
      </c>
      <c r="AX12463" s="18">
        <v>202324</v>
      </c>
      <c r="AY12463" s="191">
        <v>552</v>
      </c>
      <c r="AZ12463" s="191">
        <v>3</v>
      </c>
      <c r="BA12463" s="191">
        <v>4</v>
      </c>
      <c r="BB12463" s="191">
        <v>2664.0290799999907</v>
      </c>
    </row>
    <row r="12464" spans="48:54" x14ac:dyDescent="0.2">
      <c r="AV12464" s="191" t="str">
        <f t="shared" si="198"/>
        <v>562_RG_332_1_202324</v>
      </c>
      <c r="AW12464" s="191" t="s">
        <v>93</v>
      </c>
      <c r="AX12464" s="18">
        <v>202324</v>
      </c>
      <c r="AY12464" s="191">
        <v>562</v>
      </c>
      <c r="AZ12464" s="191">
        <v>332</v>
      </c>
      <c r="BA12464" s="191">
        <v>1</v>
      </c>
      <c r="BB12464" s="191">
        <v>0</v>
      </c>
    </row>
    <row r="12465" spans="48:54" x14ac:dyDescent="0.2">
      <c r="AV12465" s="191" t="str">
        <f t="shared" si="198"/>
        <v>562_RS_3_4_202324</v>
      </c>
      <c r="AW12465" s="191" t="s">
        <v>92</v>
      </c>
      <c r="AX12465" s="18">
        <v>202324</v>
      </c>
      <c r="AY12465" s="191">
        <v>562</v>
      </c>
      <c r="AZ12465" s="191">
        <v>3</v>
      </c>
      <c r="BA12465" s="191">
        <v>4</v>
      </c>
      <c r="BB12465" s="191">
        <v>0</v>
      </c>
    </row>
    <row r="12466" spans="48:54" x14ac:dyDescent="0.2">
      <c r="AV12466" s="191" t="str">
        <f t="shared" si="198"/>
        <v>564_RG_332_1_202324</v>
      </c>
      <c r="AW12466" s="191" t="s">
        <v>93</v>
      </c>
      <c r="AX12466" s="18">
        <v>202324</v>
      </c>
      <c r="AY12466" s="191">
        <v>564</v>
      </c>
      <c r="AZ12466" s="191">
        <v>332</v>
      </c>
      <c r="BA12466" s="191">
        <v>1</v>
      </c>
      <c r="BB12466" s="191">
        <v>0</v>
      </c>
    </row>
    <row r="12467" spans="48:54" x14ac:dyDescent="0.2">
      <c r="AV12467" s="191" t="str">
        <f t="shared" si="198"/>
        <v>564_RS_3_4_202324</v>
      </c>
      <c r="AW12467" s="191" t="s">
        <v>92</v>
      </c>
      <c r="AX12467" s="18">
        <v>202324</v>
      </c>
      <c r="AY12467" s="191">
        <v>564</v>
      </c>
      <c r="AZ12467" s="191">
        <v>3</v>
      </c>
      <c r="BA12467" s="191">
        <v>4</v>
      </c>
      <c r="BB12467" s="191">
        <v>0</v>
      </c>
    </row>
    <row r="12468" spans="48:54" x14ac:dyDescent="0.2">
      <c r="AV12468" s="191" t="str">
        <f t="shared" si="198"/>
        <v>566_RG_332_1_202324</v>
      </c>
      <c r="AW12468" s="191" t="s">
        <v>93</v>
      </c>
      <c r="AX12468" s="18">
        <v>202324</v>
      </c>
      <c r="AY12468" s="191">
        <v>566</v>
      </c>
      <c r="AZ12468" s="191">
        <v>332</v>
      </c>
      <c r="BA12468" s="191">
        <v>1</v>
      </c>
      <c r="BB12468" s="191">
        <v>0</v>
      </c>
    </row>
    <row r="12469" spans="48:54" x14ac:dyDescent="0.2">
      <c r="AV12469" s="191" t="str">
        <f t="shared" si="198"/>
        <v>566_RS_3_4_202324</v>
      </c>
      <c r="AW12469" s="191" t="s">
        <v>92</v>
      </c>
      <c r="AX12469" s="18">
        <v>202324</v>
      </c>
      <c r="AY12469" s="191">
        <v>566</v>
      </c>
      <c r="AZ12469" s="191">
        <v>3</v>
      </c>
      <c r="BA12469" s="191">
        <v>4</v>
      </c>
      <c r="BB12469" s="191">
        <v>0</v>
      </c>
    </row>
    <row r="12470" spans="48:54" x14ac:dyDescent="0.2">
      <c r="AV12470" s="191" t="str">
        <f t="shared" si="198"/>
        <v>568_RG_332_1_202324</v>
      </c>
      <c r="AW12470" s="191" t="s">
        <v>93</v>
      </c>
      <c r="AX12470" s="18">
        <v>202324</v>
      </c>
      <c r="AY12470" s="191">
        <v>568</v>
      </c>
      <c r="AZ12470" s="191">
        <v>332</v>
      </c>
      <c r="BA12470" s="191">
        <v>1</v>
      </c>
      <c r="BB12470" s="191">
        <v>0</v>
      </c>
    </row>
    <row r="12471" spans="48:54" x14ac:dyDescent="0.2">
      <c r="AV12471" s="191" t="str">
        <f t="shared" si="198"/>
        <v>568_RS_3_4_202324</v>
      </c>
      <c r="AW12471" s="191" t="s">
        <v>92</v>
      </c>
      <c r="AX12471" s="18">
        <v>202324</v>
      </c>
      <c r="AY12471" s="191">
        <v>568</v>
      </c>
      <c r="AZ12471" s="191">
        <v>3</v>
      </c>
      <c r="BA12471" s="191">
        <v>4</v>
      </c>
      <c r="BB12471" s="191">
        <v>0</v>
      </c>
    </row>
    <row r="12472" spans="48:54" x14ac:dyDescent="0.2">
      <c r="AV12472" s="191" t="str">
        <f t="shared" si="198"/>
        <v>572_RG_332_1_202324</v>
      </c>
      <c r="AW12472" s="191" t="s">
        <v>93</v>
      </c>
      <c r="AX12472" s="18">
        <v>202324</v>
      </c>
      <c r="AY12472" s="191">
        <v>572</v>
      </c>
      <c r="AZ12472" s="191">
        <v>332</v>
      </c>
      <c r="BA12472" s="191">
        <v>1</v>
      </c>
      <c r="BB12472" s="191">
        <v>0</v>
      </c>
    </row>
    <row r="12473" spans="48:54" x14ac:dyDescent="0.2">
      <c r="AV12473" s="191" t="str">
        <f t="shared" si="198"/>
        <v>572_RS_3_4_202324</v>
      </c>
      <c r="AW12473" s="191" t="s">
        <v>92</v>
      </c>
      <c r="AX12473" s="18">
        <v>202324</v>
      </c>
      <c r="AY12473" s="191">
        <v>572</v>
      </c>
      <c r="AZ12473" s="191">
        <v>3</v>
      </c>
      <c r="BA12473" s="191">
        <v>4</v>
      </c>
      <c r="BB12473" s="191">
        <v>0</v>
      </c>
    </row>
    <row r="12474" spans="48:54" x14ac:dyDescent="0.2">
      <c r="AV12474" s="191" t="str">
        <f t="shared" si="198"/>
        <v>574_RG_332_1_202324</v>
      </c>
      <c r="AW12474" s="191" t="s">
        <v>93</v>
      </c>
      <c r="AX12474" s="18">
        <v>202324</v>
      </c>
      <c r="AY12474" s="191">
        <v>574</v>
      </c>
      <c r="AZ12474" s="191">
        <v>332</v>
      </c>
      <c r="BA12474" s="191">
        <v>1</v>
      </c>
      <c r="BB12474" s="191">
        <v>0</v>
      </c>
    </row>
    <row r="12475" spans="48:54" x14ac:dyDescent="0.2">
      <c r="AV12475" s="191" t="str">
        <f t="shared" si="198"/>
        <v>574_RS_3_4_202324</v>
      </c>
      <c r="AW12475" s="191" t="s">
        <v>92</v>
      </c>
      <c r="AX12475" s="18">
        <v>202324</v>
      </c>
      <c r="AY12475" s="191">
        <v>574</v>
      </c>
      <c r="AZ12475" s="191">
        <v>3</v>
      </c>
      <c r="BA12475" s="191">
        <v>4</v>
      </c>
      <c r="BB12475" s="191">
        <v>0</v>
      </c>
    </row>
    <row r="12476" spans="48:54" x14ac:dyDescent="0.2">
      <c r="AV12476" s="191" t="str">
        <f t="shared" si="198"/>
        <v>576_RG_332_1_202324</v>
      </c>
      <c r="AW12476" s="191" t="s">
        <v>93</v>
      </c>
      <c r="AX12476" s="18">
        <v>202324</v>
      </c>
      <c r="AY12476" s="191">
        <v>576</v>
      </c>
      <c r="AZ12476" s="191">
        <v>332</v>
      </c>
      <c r="BA12476" s="191">
        <v>1</v>
      </c>
      <c r="BB12476" s="191">
        <v>0</v>
      </c>
    </row>
    <row r="12477" spans="48:54" x14ac:dyDescent="0.2">
      <c r="AV12477" s="191" t="str">
        <f t="shared" si="198"/>
        <v>576_RS_3_4_202324</v>
      </c>
      <c r="AW12477" s="191" t="s">
        <v>92</v>
      </c>
      <c r="AX12477" s="18">
        <v>202324</v>
      </c>
      <c r="AY12477" s="191">
        <v>576</v>
      </c>
      <c r="AZ12477" s="191">
        <v>3</v>
      </c>
      <c r="BA12477" s="191">
        <v>4</v>
      </c>
      <c r="BB12477" s="191">
        <v>0</v>
      </c>
    </row>
    <row r="12478" spans="48:54" x14ac:dyDescent="0.2">
      <c r="AV12478" s="191" t="str">
        <f t="shared" si="198"/>
        <v>582_RG_332_1_202324</v>
      </c>
      <c r="AW12478" s="191" t="s">
        <v>93</v>
      </c>
      <c r="AX12478" s="18">
        <v>202324</v>
      </c>
      <c r="AY12478" s="191">
        <v>582</v>
      </c>
      <c r="AZ12478" s="191">
        <v>332</v>
      </c>
      <c r="BA12478" s="191">
        <v>1</v>
      </c>
      <c r="BB12478" s="191">
        <v>0</v>
      </c>
    </row>
    <row r="12479" spans="48:54" x14ac:dyDescent="0.2">
      <c r="AV12479" s="191" t="str">
        <f t="shared" si="198"/>
        <v>582_RS_3_4_202324</v>
      </c>
      <c r="AW12479" s="191" t="s">
        <v>92</v>
      </c>
      <c r="AX12479" s="18">
        <v>202324</v>
      </c>
      <c r="AY12479" s="191">
        <v>582</v>
      </c>
      <c r="AZ12479" s="191">
        <v>3</v>
      </c>
      <c r="BA12479" s="191">
        <v>4</v>
      </c>
      <c r="BB12479" s="191">
        <v>0</v>
      </c>
    </row>
    <row r="12480" spans="48:54" x14ac:dyDescent="0.2">
      <c r="AV12480" s="191" t="str">
        <f t="shared" si="198"/>
        <v>584_RG_332_1_202324</v>
      </c>
      <c r="AW12480" s="191" t="s">
        <v>93</v>
      </c>
      <c r="AX12480" s="18">
        <v>202324</v>
      </c>
      <c r="AY12480" s="191">
        <v>584</v>
      </c>
      <c r="AZ12480" s="191">
        <v>332</v>
      </c>
      <c r="BA12480" s="191">
        <v>1</v>
      </c>
      <c r="BB12480" s="191">
        <v>0</v>
      </c>
    </row>
    <row r="12481" spans="48:54" x14ac:dyDescent="0.2">
      <c r="AV12481" s="191" t="str">
        <f t="shared" si="198"/>
        <v>584_RS_3_4_202324</v>
      </c>
      <c r="AW12481" s="191" t="s">
        <v>92</v>
      </c>
      <c r="AX12481" s="18">
        <v>202324</v>
      </c>
      <c r="AY12481" s="191">
        <v>584</v>
      </c>
      <c r="AZ12481" s="191">
        <v>3</v>
      </c>
      <c r="BA12481" s="191">
        <v>4</v>
      </c>
      <c r="BB12481" s="191">
        <v>0</v>
      </c>
    </row>
    <row r="12482" spans="48:54" x14ac:dyDescent="0.2">
      <c r="AV12482" s="191" t="str">
        <f t="shared" si="198"/>
        <v>586_RG_332_1_202324</v>
      </c>
      <c r="AW12482" s="191" t="s">
        <v>93</v>
      </c>
      <c r="AX12482" s="18">
        <v>202324</v>
      </c>
      <c r="AY12482" s="191">
        <v>586</v>
      </c>
      <c r="AZ12482" s="191">
        <v>332</v>
      </c>
      <c r="BA12482" s="191">
        <v>1</v>
      </c>
      <c r="BB12482" s="191">
        <v>0</v>
      </c>
    </row>
    <row r="12483" spans="48:54" x14ac:dyDescent="0.2">
      <c r="AV12483" s="191" t="str">
        <f t="shared" si="198"/>
        <v>586_RS_3_4_202324</v>
      </c>
      <c r="AW12483" s="191" t="s">
        <v>92</v>
      </c>
      <c r="AX12483" s="18">
        <v>202324</v>
      </c>
      <c r="AY12483" s="191">
        <v>586</v>
      </c>
      <c r="AZ12483" s="191">
        <v>3</v>
      </c>
      <c r="BA12483" s="191">
        <v>4</v>
      </c>
      <c r="BB12483" s="191">
        <v>0</v>
      </c>
    </row>
    <row r="12484" spans="48:54" x14ac:dyDescent="0.2">
      <c r="AV12484" s="191" t="str">
        <f t="shared" ref="AV12484:AV12547" si="199">AY12484&amp;"_"&amp;AW12484&amp;"_"&amp;AZ12484&amp;"_"&amp;BA12484&amp;"_"&amp;AX12484</f>
        <v>512_RG_333_1_202324</v>
      </c>
      <c r="AW12484" s="191" t="s">
        <v>93</v>
      </c>
      <c r="AX12484" s="18">
        <v>202324</v>
      </c>
      <c r="AY12484" s="191">
        <v>512</v>
      </c>
      <c r="AZ12484" s="191">
        <v>333</v>
      </c>
      <c r="BA12484" s="191">
        <v>1</v>
      </c>
      <c r="BB12484" s="191">
        <v>0</v>
      </c>
    </row>
    <row r="12485" spans="48:54" x14ac:dyDescent="0.2">
      <c r="AV12485" s="191" t="str">
        <f t="shared" si="199"/>
        <v>512_RS_3_5_202324</v>
      </c>
      <c r="AW12485" s="191" t="s">
        <v>92</v>
      </c>
      <c r="AX12485" s="18">
        <v>202324</v>
      </c>
      <c r="AY12485" s="191">
        <v>512</v>
      </c>
      <c r="AZ12485" s="191">
        <v>3</v>
      </c>
      <c r="BA12485" s="191">
        <v>5</v>
      </c>
      <c r="BB12485" s="191">
        <v>-184</v>
      </c>
    </row>
    <row r="12486" spans="48:54" x14ac:dyDescent="0.2">
      <c r="AV12486" s="191" t="str">
        <f t="shared" si="199"/>
        <v>514_RG_333_1_202324</v>
      </c>
      <c r="AW12486" s="191" t="s">
        <v>93</v>
      </c>
      <c r="AX12486" s="18">
        <v>202324</v>
      </c>
      <c r="AY12486" s="191">
        <v>514</v>
      </c>
      <c r="AZ12486" s="191">
        <v>333</v>
      </c>
      <c r="BA12486" s="191">
        <v>1</v>
      </c>
      <c r="BB12486" s="191">
        <v>0</v>
      </c>
    </row>
    <row r="12487" spans="48:54" x14ac:dyDescent="0.2">
      <c r="AV12487" s="191" t="str">
        <f t="shared" si="199"/>
        <v>514_RS_3_5_202324</v>
      </c>
      <c r="AW12487" s="191" t="s">
        <v>92</v>
      </c>
      <c r="AX12487" s="18">
        <v>202324</v>
      </c>
      <c r="AY12487" s="191">
        <v>514</v>
      </c>
      <c r="AZ12487" s="191">
        <v>3</v>
      </c>
      <c r="BA12487" s="191">
        <v>5</v>
      </c>
      <c r="BB12487" s="191">
        <v>0</v>
      </c>
    </row>
    <row r="12488" spans="48:54" x14ac:dyDescent="0.2">
      <c r="AV12488" s="191" t="str">
        <f t="shared" si="199"/>
        <v>516_RG_333_1_202324</v>
      </c>
      <c r="AW12488" s="191" t="s">
        <v>93</v>
      </c>
      <c r="AX12488" s="18">
        <v>202324</v>
      </c>
      <c r="AY12488" s="191">
        <v>516</v>
      </c>
      <c r="AZ12488" s="191">
        <v>333</v>
      </c>
      <c r="BA12488" s="191">
        <v>1</v>
      </c>
      <c r="BB12488" s="191">
        <v>0</v>
      </c>
    </row>
    <row r="12489" spans="48:54" x14ac:dyDescent="0.2">
      <c r="AV12489" s="191" t="str">
        <f t="shared" si="199"/>
        <v>516_RS_3_5_202324</v>
      </c>
      <c r="AW12489" s="191" t="s">
        <v>92</v>
      </c>
      <c r="AX12489" s="18">
        <v>202324</v>
      </c>
      <c r="AY12489" s="191">
        <v>516</v>
      </c>
      <c r="AZ12489" s="191">
        <v>3</v>
      </c>
      <c r="BA12489" s="191">
        <v>5</v>
      </c>
      <c r="BB12489" s="191">
        <v>0</v>
      </c>
    </row>
    <row r="12490" spans="48:54" x14ac:dyDescent="0.2">
      <c r="AV12490" s="191" t="str">
        <f t="shared" si="199"/>
        <v>518_RG_333_1_202324</v>
      </c>
      <c r="AW12490" s="191" t="s">
        <v>93</v>
      </c>
      <c r="AX12490" s="18">
        <v>202324</v>
      </c>
      <c r="AY12490" s="191">
        <v>518</v>
      </c>
      <c r="AZ12490" s="191">
        <v>333</v>
      </c>
      <c r="BA12490" s="191">
        <v>1</v>
      </c>
      <c r="BB12490" s="191">
        <v>0</v>
      </c>
    </row>
    <row r="12491" spans="48:54" x14ac:dyDescent="0.2">
      <c r="AV12491" s="191" t="str">
        <f t="shared" si="199"/>
        <v>518_RS_3_5_202324</v>
      </c>
      <c r="AW12491" s="191" t="s">
        <v>92</v>
      </c>
      <c r="AX12491" s="18">
        <v>202324</v>
      </c>
      <c r="AY12491" s="191">
        <v>518</v>
      </c>
      <c r="AZ12491" s="191">
        <v>3</v>
      </c>
      <c r="BA12491" s="191">
        <v>5</v>
      </c>
      <c r="BB12491" s="191">
        <v>0</v>
      </c>
    </row>
    <row r="12492" spans="48:54" x14ac:dyDescent="0.2">
      <c r="AV12492" s="191" t="str">
        <f t="shared" si="199"/>
        <v>520_RG_333_1_202324</v>
      </c>
      <c r="AW12492" s="191" t="s">
        <v>93</v>
      </c>
      <c r="AX12492" s="18">
        <v>202324</v>
      </c>
      <c r="AY12492" s="191">
        <v>520</v>
      </c>
      <c r="AZ12492" s="191">
        <v>333</v>
      </c>
      <c r="BA12492" s="191">
        <v>1</v>
      </c>
      <c r="BB12492" s="191">
        <v>0</v>
      </c>
    </row>
    <row r="12493" spans="48:54" x14ac:dyDescent="0.2">
      <c r="AV12493" s="191" t="str">
        <f t="shared" si="199"/>
        <v>520_RS_3_5_202324</v>
      </c>
      <c r="AW12493" s="191" t="s">
        <v>92</v>
      </c>
      <c r="AX12493" s="18">
        <v>202324</v>
      </c>
      <c r="AY12493" s="191">
        <v>520</v>
      </c>
      <c r="AZ12493" s="191">
        <v>3</v>
      </c>
      <c r="BA12493" s="191">
        <v>5</v>
      </c>
      <c r="BB12493" s="191">
        <v>0</v>
      </c>
    </row>
    <row r="12494" spans="48:54" x14ac:dyDescent="0.2">
      <c r="AV12494" s="191" t="str">
        <f t="shared" si="199"/>
        <v>522_RG_333_1_202324</v>
      </c>
      <c r="AW12494" s="191" t="s">
        <v>93</v>
      </c>
      <c r="AX12494" s="18">
        <v>202324</v>
      </c>
      <c r="AY12494" s="191">
        <v>522</v>
      </c>
      <c r="AZ12494" s="191">
        <v>333</v>
      </c>
      <c r="BA12494" s="191">
        <v>1</v>
      </c>
      <c r="BB12494" s="191">
        <v>0</v>
      </c>
    </row>
    <row r="12495" spans="48:54" x14ac:dyDescent="0.2">
      <c r="AV12495" s="191" t="str">
        <f t="shared" si="199"/>
        <v>522_RS_3_5_202324</v>
      </c>
      <c r="AW12495" s="191" t="s">
        <v>92</v>
      </c>
      <c r="AX12495" s="18">
        <v>202324</v>
      </c>
      <c r="AY12495" s="191">
        <v>522</v>
      </c>
      <c r="AZ12495" s="191">
        <v>3</v>
      </c>
      <c r="BA12495" s="191">
        <v>5</v>
      </c>
      <c r="BB12495" s="191">
        <v>0</v>
      </c>
    </row>
    <row r="12496" spans="48:54" x14ac:dyDescent="0.2">
      <c r="AV12496" s="191" t="str">
        <f t="shared" si="199"/>
        <v>524_RG_333_1_202324</v>
      </c>
      <c r="AW12496" s="191" t="s">
        <v>93</v>
      </c>
      <c r="AX12496" s="18">
        <v>202324</v>
      </c>
      <c r="AY12496" s="191">
        <v>524</v>
      </c>
      <c r="AZ12496" s="191">
        <v>333</v>
      </c>
      <c r="BA12496" s="191">
        <v>1</v>
      </c>
      <c r="BB12496" s="191">
        <v>0</v>
      </c>
    </row>
    <row r="12497" spans="48:54" x14ac:dyDescent="0.2">
      <c r="AV12497" s="191" t="str">
        <f t="shared" si="199"/>
        <v>524_RS_3_5_202324</v>
      </c>
      <c r="AW12497" s="191" t="s">
        <v>92</v>
      </c>
      <c r="AX12497" s="18">
        <v>202324</v>
      </c>
      <c r="AY12497" s="191">
        <v>524</v>
      </c>
      <c r="AZ12497" s="191">
        <v>3</v>
      </c>
      <c r="BA12497" s="191">
        <v>5</v>
      </c>
      <c r="BB12497" s="191">
        <v>-568.47763999999984</v>
      </c>
    </row>
    <row r="12498" spans="48:54" x14ac:dyDescent="0.2">
      <c r="AV12498" s="191" t="str">
        <f t="shared" si="199"/>
        <v>526_RG_333_1_202324</v>
      </c>
      <c r="AW12498" s="191" t="s">
        <v>93</v>
      </c>
      <c r="AX12498" s="18">
        <v>202324</v>
      </c>
      <c r="AY12498" s="191">
        <v>526</v>
      </c>
      <c r="AZ12498" s="191">
        <v>333</v>
      </c>
      <c r="BA12498" s="191">
        <v>1</v>
      </c>
      <c r="BB12498" s="191">
        <v>0</v>
      </c>
    </row>
    <row r="12499" spans="48:54" x14ac:dyDescent="0.2">
      <c r="AV12499" s="191" t="str">
        <f t="shared" si="199"/>
        <v>526_RS_3_5_202324</v>
      </c>
      <c r="AW12499" s="191" t="s">
        <v>92</v>
      </c>
      <c r="AX12499" s="18">
        <v>202324</v>
      </c>
      <c r="AY12499" s="191">
        <v>526</v>
      </c>
      <c r="AZ12499" s="191">
        <v>3</v>
      </c>
      <c r="BA12499" s="191">
        <v>5</v>
      </c>
      <c r="BB12499" s="191">
        <v>0</v>
      </c>
    </row>
    <row r="12500" spans="48:54" x14ac:dyDescent="0.2">
      <c r="AV12500" s="191" t="str">
        <f t="shared" si="199"/>
        <v>528_RG_333_1_202324</v>
      </c>
      <c r="AW12500" s="191" t="s">
        <v>93</v>
      </c>
      <c r="AX12500" s="18">
        <v>202324</v>
      </c>
      <c r="AY12500" s="191">
        <v>528</v>
      </c>
      <c r="AZ12500" s="191">
        <v>333</v>
      </c>
      <c r="BA12500" s="191">
        <v>1</v>
      </c>
      <c r="BB12500" s="191">
        <v>0</v>
      </c>
    </row>
    <row r="12501" spans="48:54" x14ac:dyDescent="0.2">
      <c r="AV12501" s="191" t="str">
        <f t="shared" si="199"/>
        <v>528_RS_3_5_202324</v>
      </c>
      <c r="AW12501" s="191" t="s">
        <v>92</v>
      </c>
      <c r="AX12501" s="18">
        <v>202324</v>
      </c>
      <c r="AY12501" s="191">
        <v>528</v>
      </c>
      <c r="AZ12501" s="191">
        <v>3</v>
      </c>
      <c r="BA12501" s="191">
        <v>5</v>
      </c>
      <c r="BB12501" s="191">
        <v>0</v>
      </c>
    </row>
    <row r="12502" spans="48:54" x14ac:dyDescent="0.2">
      <c r="AV12502" s="191" t="str">
        <f t="shared" si="199"/>
        <v>530_RG_333_1_202324</v>
      </c>
      <c r="AW12502" s="191" t="s">
        <v>93</v>
      </c>
      <c r="AX12502" s="18">
        <v>202324</v>
      </c>
      <c r="AY12502" s="191">
        <v>530</v>
      </c>
      <c r="AZ12502" s="191">
        <v>333</v>
      </c>
      <c r="BA12502" s="191">
        <v>1</v>
      </c>
      <c r="BB12502" s="191">
        <v>-808.30700000000002</v>
      </c>
    </row>
    <row r="12503" spans="48:54" x14ac:dyDescent="0.2">
      <c r="AV12503" s="191" t="str">
        <f t="shared" si="199"/>
        <v>530_RS_3_5_202324</v>
      </c>
      <c r="AW12503" s="191" t="s">
        <v>92</v>
      </c>
      <c r="AX12503" s="18">
        <v>202324</v>
      </c>
      <c r="AY12503" s="191">
        <v>530</v>
      </c>
      <c r="AZ12503" s="191">
        <v>3</v>
      </c>
      <c r="BA12503" s="191">
        <v>5</v>
      </c>
      <c r="BB12503" s="191">
        <v>-40.332999999999998</v>
      </c>
    </row>
    <row r="12504" spans="48:54" x14ac:dyDescent="0.2">
      <c r="AV12504" s="191" t="str">
        <f t="shared" si="199"/>
        <v>532_RG_333_1_202324</v>
      </c>
      <c r="AW12504" s="191" t="s">
        <v>93</v>
      </c>
      <c r="AX12504" s="18">
        <v>202324</v>
      </c>
      <c r="AY12504" s="191">
        <v>532</v>
      </c>
      <c r="AZ12504" s="191">
        <v>333</v>
      </c>
      <c r="BA12504" s="191">
        <v>1</v>
      </c>
      <c r="BB12504" s="191">
        <v>-45.317999999999998</v>
      </c>
    </row>
    <row r="12505" spans="48:54" x14ac:dyDescent="0.2">
      <c r="AV12505" s="191" t="str">
        <f t="shared" si="199"/>
        <v>532_RS_3_5_202324</v>
      </c>
      <c r="AW12505" s="191" t="s">
        <v>92</v>
      </c>
      <c r="AX12505" s="18">
        <v>202324</v>
      </c>
      <c r="AY12505" s="191">
        <v>532</v>
      </c>
      <c r="AZ12505" s="191">
        <v>3</v>
      </c>
      <c r="BA12505" s="191">
        <v>5</v>
      </c>
      <c r="BB12505" s="191">
        <v>-6.6420000000000003</v>
      </c>
    </row>
    <row r="12506" spans="48:54" x14ac:dyDescent="0.2">
      <c r="AV12506" s="191" t="str">
        <f t="shared" si="199"/>
        <v>534_RG_333_1_202324</v>
      </c>
      <c r="AW12506" s="191" t="s">
        <v>93</v>
      </c>
      <c r="AX12506" s="18">
        <v>202324</v>
      </c>
      <c r="AY12506" s="191">
        <v>534</v>
      </c>
      <c r="AZ12506" s="191">
        <v>333</v>
      </c>
      <c r="BA12506" s="191">
        <v>1</v>
      </c>
      <c r="BB12506" s="191">
        <v>0</v>
      </c>
    </row>
    <row r="12507" spans="48:54" x14ac:dyDescent="0.2">
      <c r="AV12507" s="191" t="str">
        <f t="shared" si="199"/>
        <v>534_RS_3_5_202324</v>
      </c>
      <c r="AW12507" s="191" t="s">
        <v>92</v>
      </c>
      <c r="AX12507" s="18">
        <v>202324</v>
      </c>
      <c r="AY12507" s="191">
        <v>534</v>
      </c>
      <c r="AZ12507" s="191">
        <v>3</v>
      </c>
      <c r="BA12507" s="191">
        <v>5</v>
      </c>
      <c r="BB12507" s="191">
        <v>0</v>
      </c>
    </row>
    <row r="12508" spans="48:54" x14ac:dyDescent="0.2">
      <c r="AV12508" s="191" t="str">
        <f t="shared" si="199"/>
        <v>536_RG_333_1_202324</v>
      </c>
      <c r="AW12508" s="191" t="s">
        <v>93</v>
      </c>
      <c r="AX12508" s="18">
        <v>202324</v>
      </c>
      <c r="AY12508" s="191">
        <v>536</v>
      </c>
      <c r="AZ12508" s="191">
        <v>333</v>
      </c>
      <c r="BA12508" s="191">
        <v>1</v>
      </c>
      <c r="BB12508" s="191">
        <v>0</v>
      </c>
    </row>
    <row r="12509" spans="48:54" x14ac:dyDescent="0.2">
      <c r="AV12509" s="191" t="str">
        <f t="shared" si="199"/>
        <v>536_RS_3_5_202324</v>
      </c>
      <c r="AW12509" s="191" t="s">
        <v>92</v>
      </c>
      <c r="AX12509" s="18">
        <v>202324</v>
      </c>
      <c r="AY12509" s="191">
        <v>536</v>
      </c>
      <c r="AZ12509" s="191">
        <v>3</v>
      </c>
      <c r="BA12509" s="191">
        <v>5</v>
      </c>
      <c r="BB12509" s="191">
        <v>0</v>
      </c>
    </row>
    <row r="12510" spans="48:54" x14ac:dyDescent="0.2">
      <c r="AV12510" s="191" t="str">
        <f t="shared" si="199"/>
        <v>538_RG_333_1_202324</v>
      </c>
      <c r="AW12510" s="191" t="s">
        <v>93</v>
      </c>
      <c r="AX12510" s="18">
        <v>202324</v>
      </c>
      <c r="AY12510" s="191">
        <v>538</v>
      </c>
      <c r="AZ12510" s="191">
        <v>333</v>
      </c>
      <c r="BA12510" s="191">
        <v>1</v>
      </c>
      <c r="BB12510" s="191">
        <v>0</v>
      </c>
    </row>
    <row r="12511" spans="48:54" x14ac:dyDescent="0.2">
      <c r="AV12511" s="191" t="str">
        <f t="shared" si="199"/>
        <v>538_RS_3_5_202324</v>
      </c>
      <c r="AW12511" s="191" t="s">
        <v>92</v>
      </c>
      <c r="AX12511" s="18">
        <v>202324</v>
      </c>
      <c r="AY12511" s="191">
        <v>538</v>
      </c>
      <c r="AZ12511" s="191">
        <v>3</v>
      </c>
      <c r="BA12511" s="191">
        <v>5</v>
      </c>
      <c r="BB12511" s="191">
        <v>0</v>
      </c>
    </row>
    <row r="12512" spans="48:54" x14ac:dyDescent="0.2">
      <c r="AV12512" s="191" t="str">
        <f t="shared" si="199"/>
        <v>540_RG_333_1_202324</v>
      </c>
      <c r="AW12512" s="191" t="s">
        <v>93</v>
      </c>
      <c r="AX12512" s="18">
        <v>202324</v>
      </c>
      <c r="AY12512" s="191">
        <v>540</v>
      </c>
      <c r="AZ12512" s="191">
        <v>333</v>
      </c>
      <c r="BA12512" s="191">
        <v>1</v>
      </c>
      <c r="BB12512" s="191">
        <v>-38.64</v>
      </c>
    </row>
    <row r="12513" spans="48:54" x14ac:dyDescent="0.2">
      <c r="AV12513" s="191" t="str">
        <f t="shared" si="199"/>
        <v>540_RS_3_5_202324</v>
      </c>
      <c r="AW12513" s="191" t="s">
        <v>92</v>
      </c>
      <c r="AX12513" s="18">
        <v>202324</v>
      </c>
      <c r="AY12513" s="191">
        <v>540</v>
      </c>
      <c r="AZ12513" s="191">
        <v>3</v>
      </c>
      <c r="BA12513" s="191">
        <v>5</v>
      </c>
      <c r="BB12513" s="191">
        <v>0</v>
      </c>
    </row>
    <row r="12514" spans="48:54" x14ac:dyDescent="0.2">
      <c r="AV12514" s="191" t="str">
        <f t="shared" si="199"/>
        <v>542_RG_333_1_202324</v>
      </c>
      <c r="AW12514" s="191" t="s">
        <v>93</v>
      </c>
      <c r="AX12514" s="18">
        <v>202324</v>
      </c>
      <c r="AY12514" s="191">
        <v>542</v>
      </c>
      <c r="AZ12514" s="191">
        <v>333</v>
      </c>
      <c r="BA12514" s="191">
        <v>1</v>
      </c>
      <c r="BB12514" s="191">
        <v>-455.90899999999999</v>
      </c>
    </row>
    <row r="12515" spans="48:54" x14ac:dyDescent="0.2">
      <c r="AV12515" s="191" t="str">
        <f t="shared" si="199"/>
        <v>542_RS_3_5_202324</v>
      </c>
      <c r="AW12515" s="191" t="s">
        <v>92</v>
      </c>
      <c r="AX12515" s="18">
        <v>202324</v>
      </c>
      <c r="AY12515" s="191">
        <v>542</v>
      </c>
      <c r="AZ12515" s="191">
        <v>3</v>
      </c>
      <c r="BA12515" s="191">
        <v>5</v>
      </c>
      <c r="BB12515" s="191">
        <v>0</v>
      </c>
    </row>
    <row r="12516" spans="48:54" x14ac:dyDescent="0.2">
      <c r="AV12516" s="191" t="str">
        <f t="shared" si="199"/>
        <v>544_RG_333_1_202324</v>
      </c>
      <c r="AW12516" s="191" t="s">
        <v>93</v>
      </c>
      <c r="AX12516" s="18">
        <v>202324</v>
      </c>
      <c r="AY12516" s="191">
        <v>544</v>
      </c>
      <c r="AZ12516" s="191">
        <v>333</v>
      </c>
      <c r="BA12516" s="191">
        <v>1</v>
      </c>
      <c r="BB12516" s="191">
        <v>0</v>
      </c>
    </row>
    <row r="12517" spans="48:54" x14ac:dyDescent="0.2">
      <c r="AV12517" s="191" t="str">
        <f t="shared" si="199"/>
        <v>544_RS_3_5_202324</v>
      </c>
      <c r="AW12517" s="191" t="s">
        <v>92</v>
      </c>
      <c r="AX12517" s="18">
        <v>202324</v>
      </c>
      <c r="AY12517" s="191">
        <v>544</v>
      </c>
      <c r="AZ12517" s="191">
        <v>3</v>
      </c>
      <c r="BA12517" s="191">
        <v>5</v>
      </c>
      <c r="BB12517" s="191">
        <v>-528.84500000000003</v>
      </c>
    </row>
    <row r="12518" spans="48:54" x14ac:dyDescent="0.2">
      <c r="AV12518" s="191" t="str">
        <f t="shared" si="199"/>
        <v>545_RG_333_1_202324</v>
      </c>
      <c r="AW12518" s="191" t="s">
        <v>93</v>
      </c>
      <c r="AX12518" s="18">
        <v>202324</v>
      </c>
      <c r="AY12518" s="191">
        <v>545</v>
      </c>
      <c r="AZ12518" s="191">
        <v>333</v>
      </c>
      <c r="BA12518" s="191">
        <v>1</v>
      </c>
      <c r="BB12518" s="191">
        <v>0</v>
      </c>
    </row>
    <row r="12519" spans="48:54" x14ac:dyDescent="0.2">
      <c r="AV12519" s="191" t="str">
        <f t="shared" si="199"/>
        <v>545_RS_3_5_202324</v>
      </c>
      <c r="AW12519" s="191" t="s">
        <v>92</v>
      </c>
      <c r="AX12519" s="18">
        <v>202324</v>
      </c>
      <c r="AY12519" s="191">
        <v>545</v>
      </c>
      <c r="AZ12519" s="191">
        <v>3</v>
      </c>
      <c r="BA12519" s="191">
        <v>5</v>
      </c>
      <c r="BB12519" s="191">
        <v>0</v>
      </c>
    </row>
    <row r="12520" spans="48:54" x14ac:dyDescent="0.2">
      <c r="AV12520" s="191" t="str">
        <f t="shared" si="199"/>
        <v>546_RG_333_1_202324</v>
      </c>
      <c r="AW12520" s="191" t="s">
        <v>93</v>
      </c>
      <c r="AX12520" s="18">
        <v>202324</v>
      </c>
      <c r="AY12520" s="191">
        <v>546</v>
      </c>
      <c r="AZ12520" s="191">
        <v>333</v>
      </c>
      <c r="BA12520" s="191">
        <v>1</v>
      </c>
      <c r="BB12520" s="191">
        <v>0</v>
      </c>
    </row>
    <row r="12521" spans="48:54" x14ac:dyDescent="0.2">
      <c r="AV12521" s="191" t="str">
        <f t="shared" si="199"/>
        <v>546_RS_3_5_202324</v>
      </c>
      <c r="AW12521" s="191" t="s">
        <v>92</v>
      </c>
      <c r="AX12521" s="18">
        <v>202324</v>
      </c>
      <c r="AY12521" s="191">
        <v>546</v>
      </c>
      <c r="AZ12521" s="191">
        <v>3</v>
      </c>
      <c r="BA12521" s="191">
        <v>5</v>
      </c>
      <c r="BB12521" s="191">
        <v>0</v>
      </c>
    </row>
    <row r="12522" spans="48:54" x14ac:dyDescent="0.2">
      <c r="AV12522" s="191" t="str">
        <f t="shared" si="199"/>
        <v>548_RG_333_1_202324</v>
      </c>
      <c r="AW12522" s="191" t="s">
        <v>93</v>
      </c>
      <c r="AX12522" s="18">
        <v>202324</v>
      </c>
      <c r="AY12522" s="191">
        <v>548</v>
      </c>
      <c r="AZ12522" s="191">
        <v>333</v>
      </c>
      <c r="BA12522" s="191">
        <v>1</v>
      </c>
      <c r="BB12522" s="191">
        <v>0</v>
      </c>
    </row>
    <row r="12523" spans="48:54" x14ac:dyDescent="0.2">
      <c r="AV12523" s="191" t="str">
        <f t="shared" si="199"/>
        <v>548_RS_3_5_202324</v>
      </c>
      <c r="AW12523" s="191" t="s">
        <v>92</v>
      </c>
      <c r="AX12523" s="18">
        <v>202324</v>
      </c>
      <c r="AY12523" s="191">
        <v>548</v>
      </c>
      <c r="AZ12523" s="191">
        <v>3</v>
      </c>
      <c r="BA12523" s="191">
        <v>5</v>
      </c>
      <c r="BB12523" s="191">
        <v>-51.932000000000002</v>
      </c>
    </row>
    <row r="12524" spans="48:54" x14ac:dyDescent="0.2">
      <c r="AV12524" s="191" t="str">
        <f t="shared" si="199"/>
        <v>550_RG_333_1_202324</v>
      </c>
      <c r="AW12524" s="191" t="s">
        <v>93</v>
      </c>
      <c r="AX12524" s="18">
        <v>202324</v>
      </c>
      <c r="AY12524" s="191">
        <v>550</v>
      </c>
      <c r="AZ12524" s="191">
        <v>333</v>
      </c>
      <c r="BA12524" s="191">
        <v>1</v>
      </c>
      <c r="BB12524" s="191">
        <v>-992.67700000000002</v>
      </c>
    </row>
    <row r="12525" spans="48:54" x14ac:dyDescent="0.2">
      <c r="AV12525" s="191" t="str">
        <f t="shared" si="199"/>
        <v>550_RS_3_5_202324</v>
      </c>
      <c r="AW12525" s="191" t="s">
        <v>92</v>
      </c>
      <c r="AX12525" s="18">
        <v>202324</v>
      </c>
      <c r="AY12525" s="191">
        <v>550</v>
      </c>
      <c r="AZ12525" s="191">
        <v>3</v>
      </c>
      <c r="BA12525" s="191">
        <v>5</v>
      </c>
      <c r="BB12525" s="191">
        <v>0</v>
      </c>
    </row>
    <row r="12526" spans="48:54" x14ac:dyDescent="0.2">
      <c r="AV12526" s="191" t="str">
        <f t="shared" si="199"/>
        <v>552_RG_333_1_202324</v>
      </c>
      <c r="AW12526" s="191" t="s">
        <v>93</v>
      </c>
      <c r="AX12526" s="18">
        <v>202324</v>
      </c>
      <c r="AY12526" s="191">
        <v>552</v>
      </c>
      <c r="AZ12526" s="191">
        <v>333</v>
      </c>
      <c r="BA12526" s="191">
        <v>1</v>
      </c>
      <c r="BB12526" s="191">
        <v>0</v>
      </c>
    </row>
    <row r="12527" spans="48:54" x14ac:dyDescent="0.2">
      <c r="AV12527" s="191" t="str">
        <f t="shared" si="199"/>
        <v>552_RS_3_5_202324</v>
      </c>
      <c r="AW12527" s="191" t="s">
        <v>92</v>
      </c>
      <c r="AX12527" s="18">
        <v>202324</v>
      </c>
      <c r="AY12527" s="191">
        <v>552</v>
      </c>
      <c r="AZ12527" s="191">
        <v>3</v>
      </c>
      <c r="BA12527" s="191">
        <v>5</v>
      </c>
      <c r="BB12527" s="191">
        <v>-634.51099999999997</v>
      </c>
    </row>
    <row r="12528" spans="48:54" x14ac:dyDescent="0.2">
      <c r="AV12528" s="191" t="str">
        <f t="shared" si="199"/>
        <v>562_RG_333_1_202324</v>
      </c>
      <c r="AW12528" s="191" t="s">
        <v>93</v>
      </c>
      <c r="AX12528" s="18">
        <v>202324</v>
      </c>
      <c r="AY12528" s="191">
        <v>562</v>
      </c>
      <c r="AZ12528" s="191">
        <v>333</v>
      </c>
      <c r="BA12528" s="191">
        <v>1</v>
      </c>
      <c r="BB12528" s="191">
        <v>0</v>
      </c>
    </row>
    <row r="12529" spans="48:54" x14ac:dyDescent="0.2">
      <c r="AV12529" s="191" t="str">
        <f t="shared" si="199"/>
        <v>562_RS_3_5_202324</v>
      </c>
      <c r="AW12529" s="191" t="s">
        <v>92</v>
      </c>
      <c r="AX12529" s="18">
        <v>202324</v>
      </c>
      <c r="AY12529" s="191">
        <v>562</v>
      </c>
      <c r="AZ12529" s="191">
        <v>3</v>
      </c>
      <c r="BA12529" s="191">
        <v>5</v>
      </c>
      <c r="BB12529" s="191">
        <v>0</v>
      </c>
    </row>
    <row r="12530" spans="48:54" x14ac:dyDescent="0.2">
      <c r="AV12530" s="191" t="str">
        <f t="shared" si="199"/>
        <v>564_RG_333_1_202324</v>
      </c>
      <c r="AW12530" s="191" t="s">
        <v>93</v>
      </c>
      <c r="AX12530" s="18">
        <v>202324</v>
      </c>
      <c r="AY12530" s="191">
        <v>564</v>
      </c>
      <c r="AZ12530" s="191">
        <v>333</v>
      </c>
      <c r="BA12530" s="191">
        <v>1</v>
      </c>
      <c r="BB12530" s="191">
        <v>0</v>
      </c>
    </row>
    <row r="12531" spans="48:54" x14ac:dyDescent="0.2">
      <c r="AV12531" s="191" t="str">
        <f t="shared" si="199"/>
        <v>564_RS_3_5_202324</v>
      </c>
      <c r="AW12531" s="191" t="s">
        <v>92</v>
      </c>
      <c r="AX12531" s="18">
        <v>202324</v>
      </c>
      <c r="AY12531" s="191">
        <v>564</v>
      </c>
      <c r="AZ12531" s="191">
        <v>3</v>
      </c>
      <c r="BA12531" s="191">
        <v>5</v>
      </c>
      <c r="BB12531" s="191">
        <v>0</v>
      </c>
    </row>
    <row r="12532" spans="48:54" x14ac:dyDescent="0.2">
      <c r="AV12532" s="191" t="str">
        <f t="shared" si="199"/>
        <v>566_RG_333_1_202324</v>
      </c>
      <c r="AW12532" s="191" t="s">
        <v>93</v>
      </c>
      <c r="AX12532" s="18">
        <v>202324</v>
      </c>
      <c r="AY12532" s="191">
        <v>566</v>
      </c>
      <c r="AZ12532" s="191">
        <v>333</v>
      </c>
      <c r="BA12532" s="191">
        <v>1</v>
      </c>
      <c r="BB12532" s="191">
        <v>0</v>
      </c>
    </row>
    <row r="12533" spans="48:54" x14ac:dyDescent="0.2">
      <c r="AV12533" s="191" t="str">
        <f t="shared" si="199"/>
        <v>566_RS_3_5_202324</v>
      </c>
      <c r="AW12533" s="191" t="s">
        <v>92</v>
      </c>
      <c r="AX12533" s="18">
        <v>202324</v>
      </c>
      <c r="AY12533" s="191">
        <v>566</v>
      </c>
      <c r="AZ12533" s="191">
        <v>3</v>
      </c>
      <c r="BA12533" s="191">
        <v>5</v>
      </c>
      <c r="BB12533" s="191">
        <v>0</v>
      </c>
    </row>
    <row r="12534" spans="48:54" x14ac:dyDescent="0.2">
      <c r="AV12534" s="191" t="str">
        <f t="shared" si="199"/>
        <v>568_RG_333_1_202324</v>
      </c>
      <c r="AW12534" s="191" t="s">
        <v>93</v>
      </c>
      <c r="AX12534" s="18">
        <v>202324</v>
      </c>
      <c r="AY12534" s="191">
        <v>568</v>
      </c>
      <c r="AZ12534" s="191">
        <v>333</v>
      </c>
      <c r="BA12534" s="191">
        <v>1</v>
      </c>
      <c r="BB12534" s="191">
        <v>0</v>
      </c>
    </row>
    <row r="12535" spans="48:54" x14ac:dyDescent="0.2">
      <c r="AV12535" s="191" t="str">
        <f t="shared" si="199"/>
        <v>568_RS_3_5_202324</v>
      </c>
      <c r="AW12535" s="191" t="s">
        <v>92</v>
      </c>
      <c r="AX12535" s="18">
        <v>202324</v>
      </c>
      <c r="AY12535" s="191">
        <v>568</v>
      </c>
      <c r="AZ12535" s="191">
        <v>3</v>
      </c>
      <c r="BA12535" s="191">
        <v>5</v>
      </c>
      <c r="BB12535" s="191">
        <v>0</v>
      </c>
    </row>
    <row r="12536" spans="48:54" x14ac:dyDescent="0.2">
      <c r="AV12536" s="191" t="str">
        <f t="shared" si="199"/>
        <v>572_RG_333_1_202324</v>
      </c>
      <c r="AW12536" s="191" t="s">
        <v>93</v>
      </c>
      <c r="AX12536" s="18">
        <v>202324</v>
      </c>
      <c r="AY12536" s="191">
        <v>572</v>
      </c>
      <c r="AZ12536" s="191">
        <v>333</v>
      </c>
      <c r="BA12536" s="191">
        <v>1</v>
      </c>
      <c r="BB12536" s="191">
        <v>0</v>
      </c>
    </row>
    <row r="12537" spans="48:54" x14ac:dyDescent="0.2">
      <c r="AV12537" s="191" t="str">
        <f t="shared" si="199"/>
        <v>572_RS_3_5_202324</v>
      </c>
      <c r="AW12537" s="191" t="s">
        <v>92</v>
      </c>
      <c r="AX12537" s="18">
        <v>202324</v>
      </c>
      <c r="AY12537" s="191">
        <v>572</v>
      </c>
      <c r="AZ12537" s="191">
        <v>3</v>
      </c>
      <c r="BA12537" s="191">
        <v>5</v>
      </c>
      <c r="BB12537" s="191">
        <v>0</v>
      </c>
    </row>
    <row r="12538" spans="48:54" x14ac:dyDescent="0.2">
      <c r="AV12538" s="191" t="str">
        <f t="shared" si="199"/>
        <v>574_RG_333_1_202324</v>
      </c>
      <c r="AW12538" s="191" t="s">
        <v>93</v>
      </c>
      <c r="AX12538" s="18">
        <v>202324</v>
      </c>
      <c r="AY12538" s="191">
        <v>574</v>
      </c>
      <c r="AZ12538" s="191">
        <v>333</v>
      </c>
      <c r="BA12538" s="191">
        <v>1</v>
      </c>
      <c r="BB12538" s="191">
        <v>0</v>
      </c>
    </row>
    <row r="12539" spans="48:54" x14ac:dyDescent="0.2">
      <c r="AV12539" s="191" t="str">
        <f t="shared" si="199"/>
        <v>574_RS_3_5_202324</v>
      </c>
      <c r="AW12539" s="191" t="s">
        <v>92</v>
      </c>
      <c r="AX12539" s="18">
        <v>202324</v>
      </c>
      <c r="AY12539" s="191">
        <v>574</v>
      </c>
      <c r="AZ12539" s="191">
        <v>3</v>
      </c>
      <c r="BA12539" s="191">
        <v>5</v>
      </c>
      <c r="BB12539" s="191">
        <v>0</v>
      </c>
    </row>
    <row r="12540" spans="48:54" x14ac:dyDescent="0.2">
      <c r="AV12540" s="191" t="str">
        <f t="shared" si="199"/>
        <v>576_RG_333_1_202324</v>
      </c>
      <c r="AW12540" s="191" t="s">
        <v>93</v>
      </c>
      <c r="AX12540" s="18">
        <v>202324</v>
      </c>
      <c r="AY12540" s="191">
        <v>576</v>
      </c>
      <c r="AZ12540" s="191">
        <v>333</v>
      </c>
      <c r="BA12540" s="191">
        <v>1</v>
      </c>
      <c r="BB12540" s="191">
        <v>0</v>
      </c>
    </row>
    <row r="12541" spans="48:54" x14ac:dyDescent="0.2">
      <c r="AV12541" s="191" t="str">
        <f t="shared" si="199"/>
        <v>576_RS_3_5_202324</v>
      </c>
      <c r="AW12541" s="191" t="s">
        <v>92</v>
      </c>
      <c r="AX12541" s="18">
        <v>202324</v>
      </c>
      <c r="AY12541" s="191">
        <v>576</v>
      </c>
      <c r="AZ12541" s="191">
        <v>3</v>
      </c>
      <c r="BA12541" s="191">
        <v>5</v>
      </c>
      <c r="BB12541" s="191">
        <v>0</v>
      </c>
    </row>
    <row r="12542" spans="48:54" x14ac:dyDescent="0.2">
      <c r="AV12542" s="191" t="str">
        <f t="shared" si="199"/>
        <v>582_RG_333_1_202324</v>
      </c>
      <c r="AW12542" s="191" t="s">
        <v>93</v>
      </c>
      <c r="AX12542" s="18">
        <v>202324</v>
      </c>
      <c r="AY12542" s="191">
        <v>582</v>
      </c>
      <c r="AZ12542" s="191">
        <v>333</v>
      </c>
      <c r="BA12542" s="191">
        <v>1</v>
      </c>
      <c r="BB12542" s="191">
        <v>0</v>
      </c>
    </row>
    <row r="12543" spans="48:54" x14ac:dyDescent="0.2">
      <c r="AV12543" s="191" t="str">
        <f t="shared" si="199"/>
        <v>582_RS_3_5_202324</v>
      </c>
      <c r="AW12543" s="191" t="s">
        <v>92</v>
      </c>
      <c r="AX12543" s="18">
        <v>202324</v>
      </c>
      <c r="AY12543" s="191">
        <v>582</v>
      </c>
      <c r="AZ12543" s="191">
        <v>3</v>
      </c>
      <c r="BA12543" s="191">
        <v>5</v>
      </c>
      <c r="BB12543" s="191">
        <v>0</v>
      </c>
    </row>
    <row r="12544" spans="48:54" x14ac:dyDescent="0.2">
      <c r="AV12544" s="191" t="str">
        <f t="shared" si="199"/>
        <v>584_RG_333_1_202324</v>
      </c>
      <c r="AW12544" s="191" t="s">
        <v>93</v>
      </c>
      <c r="AX12544" s="18">
        <v>202324</v>
      </c>
      <c r="AY12544" s="191">
        <v>584</v>
      </c>
      <c r="AZ12544" s="191">
        <v>333</v>
      </c>
      <c r="BA12544" s="191">
        <v>1</v>
      </c>
      <c r="BB12544" s="191">
        <v>0</v>
      </c>
    </row>
    <row r="12545" spans="48:54" x14ac:dyDescent="0.2">
      <c r="AV12545" s="191" t="str">
        <f t="shared" si="199"/>
        <v>584_RS_3_5_202324</v>
      </c>
      <c r="AW12545" s="191" t="s">
        <v>92</v>
      </c>
      <c r="AX12545" s="18">
        <v>202324</v>
      </c>
      <c r="AY12545" s="191">
        <v>584</v>
      </c>
      <c r="AZ12545" s="191">
        <v>3</v>
      </c>
      <c r="BA12545" s="191">
        <v>5</v>
      </c>
      <c r="BB12545" s="191">
        <v>0</v>
      </c>
    </row>
    <row r="12546" spans="48:54" x14ac:dyDescent="0.2">
      <c r="AV12546" s="191" t="str">
        <f t="shared" si="199"/>
        <v>586_RG_333_1_202324</v>
      </c>
      <c r="AW12546" s="191" t="s">
        <v>93</v>
      </c>
      <c r="AX12546" s="18">
        <v>202324</v>
      </c>
      <c r="AY12546" s="191">
        <v>586</v>
      </c>
      <c r="AZ12546" s="191">
        <v>333</v>
      </c>
      <c r="BA12546" s="191">
        <v>1</v>
      </c>
      <c r="BB12546" s="191">
        <v>0</v>
      </c>
    </row>
    <row r="12547" spans="48:54" x14ac:dyDescent="0.2">
      <c r="AV12547" s="191" t="str">
        <f t="shared" si="199"/>
        <v>586_RS_3_5_202324</v>
      </c>
      <c r="AW12547" s="191" t="s">
        <v>92</v>
      </c>
      <c r="AX12547" s="18">
        <v>202324</v>
      </c>
      <c r="AY12547" s="191">
        <v>586</v>
      </c>
      <c r="AZ12547" s="191">
        <v>3</v>
      </c>
      <c r="BA12547" s="191">
        <v>5</v>
      </c>
      <c r="BB12547" s="191">
        <v>0</v>
      </c>
    </row>
    <row r="12548" spans="48:54" x14ac:dyDescent="0.2">
      <c r="AV12548" s="191" t="str">
        <f t="shared" ref="AV12548:AV12611" si="200">AY12548&amp;"_"&amp;AW12548&amp;"_"&amp;AZ12548&amp;"_"&amp;BA12548&amp;"_"&amp;AX12548</f>
        <v>512_RG_346_1_202324</v>
      </c>
      <c r="AW12548" s="191" t="s">
        <v>93</v>
      </c>
      <c r="AX12548" s="18">
        <v>202324</v>
      </c>
      <c r="AY12548" s="191">
        <v>512</v>
      </c>
      <c r="AZ12548" s="191">
        <v>346</v>
      </c>
      <c r="BA12548" s="191">
        <v>1</v>
      </c>
      <c r="BB12548" s="191">
        <v>0</v>
      </c>
    </row>
    <row r="12549" spans="48:54" x14ac:dyDescent="0.2">
      <c r="AV12549" s="191" t="str">
        <f t="shared" si="200"/>
        <v>512_RS_4_1_202324</v>
      </c>
      <c r="AW12549" s="191" t="s">
        <v>92</v>
      </c>
      <c r="AX12549" s="18">
        <v>202324</v>
      </c>
      <c r="AY12549" s="191">
        <v>512</v>
      </c>
      <c r="AZ12549" s="191">
        <v>4</v>
      </c>
      <c r="BA12549" s="191">
        <v>1</v>
      </c>
      <c r="BB12549" s="191">
        <v>10288</v>
      </c>
    </row>
    <row r="12550" spans="48:54" x14ac:dyDescent="0.2">
      <c r="AV12550" s="191" t="str">
        <f t="shared" si="200"/>
        <v>514_RG_346_1_202324</v>
      </c>
      <c r="AW12550" s="191" t="s">
        <v>93</v>
      </c>
      <c r="AX12550" s="18">
        <v>202324</v>
      </c>
      <c r="AY12550" s="191">
        <v>514</v>
      </c>
      <c r="AZ12550" s="191">
        <v>346</v>
      </c>
      <c r="BA12550" s="191">
        <v>1</v>
      </c>
      <c r="BB12550" s="191">
        <v>-2858.4380000000001</v>
      </c>
    </row>
    <row r="12551" spans="48:54" x14ac:dyDescent="0.2">
      <c r="AV12551" s="191" t="str">
        <f t="shared" si="200"/>
        <v>514_RS_4_1_202324</v>
      </c>
      <c r="AW12551" s="191" t="s">
        <v>92</v>
      </c>
      <c r="AX12551" s="18">
        <v>202324</v>
      </c>
      <c r="AY12551" s="191">
        <v>514</v>
      </c>
      <c r="AZ12551" s="191">
        <v>4</v>
      </c>
      <c r="BA12551" s="191">
        <v>1</v>
      </c>
      <c r="BB12551" s="191">
        <v>18627</v>
      </c>
    </row>
    <row r="12552" spans="48:54" x14ac:dyDescent="0.2">
      <c r="AV12552" s="191" t="str">
        <f t="shared" si="200"/>
        <v>516_RG_346_1_202324</v>
      </c>
      <c r="AW12552" s="191" t="s">
        <v>93</v>
      </c>
      <c r="AX12552" s="18">
        <v>202324</v>
      </c>
      <c r="AY12552" s="191">
        <v>516</v>
      </c>
      <c r="AZ12552" s="191">
        <v>346</v>
      </c>
      <c r="BA12552" s="191">
        <v>1</v>
      </c>
      <c r="BB12552" s="191">
        <v>0</v>
      </c>
    </row>
    <row r="12553" spans="48:54" x14ac:dyDescent="0.2">
      <c r="AV12553" s="191" t="str">
        <f t="shared" si="200"/>
        <v>516_RS_4_1_202324</v>
      </c>
      <c r="AW12553" s="191" t="s">
        <v>92</v>
      </c>
      <c r="AX12553" s="18">
        <v>202324</v>
      </c>
      <c r="AY12553" s="191">
        <v>516</v>
      </c>
      <c r="AZ12553" s="191">
        <v>4</v>
      </c>
      <c r="BA12553" s="191">
        <v>1</v>
      </c>
      <c r="BB12553" s="191">
        <v>7401.3567310655053</v>
      </c>
    </row>
    <row r="12554" spans="48:54" x14ac:dyDescent="0.2">
      <c r="AV12554" s="191" t="str">
        <f t="shared" si="200"/>
        <v>518_RG_346_1_202324</v>
      </c>
      <c r="AW12554" s="191" t="s">
        <v>93</v>
      </c>
      <c r="AX12554" s="18">
        <v>202324</v>
      </c>
      <c r="AY12554" s="191">
        <v>518</v>
      </c>
      <c r="AZ12554" s="191">
        <v>346</v>
      </c>
      <c r="BA12554" s="191">
        <v>1</v>
      </c>
      <c r="BB12554" s="191">
        <v>-68.260999999999996</v>
      </c>
    </row>
    <row r="12555" spans="48:54" x14ac:dyDescent="0.2">
      <c r="AV12555" s="191" t="str">
        <f t="shared" si="200"/>
        <v>518_RS_4_1_202324</v>
      </c>
      <c r="AW12555" s="191" t="s">
        <v>92</v>
      </c>
      <c r="AX12555" s="18">
        <v>202324</v>
      </c>
      <c r="AY12555" s="191">
        <v>518</v>
      </c>
      <c r="AZ12555" s="191">
        <v>4</v>
      </c>
      <c r="BA12555" s="191">
        <v>1</v>
      </c>
      <c r="BB12555" s="191">
        <v>8041.3377899999987</v>
      </c>
    </row>
    <row r="12556" spans="48:54" x14ac:dyDescent="0.2">
      <c r="AV12556" s="191" t="str">
        <f t="shared" si="200"/>
        <v>520_RG_346_1_202324</v>
      </c>
      <c r="AW12556" s="191" t="s">
        <v>93</v>
      </c>
      <c r="AX12556" s="18">
        <v>202324</v>
      </c>
      <c r="AY12556" s="191">
        <v>520</v>
      </c>
      <c r="AZ12556" s="191">
        <v>346</v>
      </c>
      <c r="BA12556" s="191">
        <v>1</v>
      </c>
      <c r="BB12556" s="191">
        <v>-352.04500000000002</v>
      </c>
    </row>
    <row r="12557" spans="48:54" x14ac:dyDescent="0.2">
      <c r="AV12557" s="191" t="str">
        <f t="shared" si="200"/>
        <v>520_RS_4_1_202324</v>
      </c>
      <c r="AW12557" s="191" t="s">
        <v>92</v>
      </c>
      <c r="AX12557" s="18">
        <v>202324</v>
      </c>
      <c r="AY12557" s="191">
        <v>520</v>
      </c>
      <c r="AZ12557" s="191">
        <v>4</v>
      </c>
      <c r="BA12557" s="191">
        <v>1</v>
      </c>
      <c r="BB12557" s="191">
        <v>9266.9787500000002</v>
      </c>
    </row>
    <row r="12558" spans="48:54" x14ac:dyDescent="0.2">
      <c r="AV12558" s="191" t="str">
        <f t="shared" si="200"/>
        <v>522_RG_346_1_202324</v>
      </c>
      <c r="AW12558" s="191" t="s">
        <v>93</v>
      </c>
      <c r="AX12558" s="18">
        <v>202324</v>
      </c>
      <c r="AY12558" s="191">
        <v>522</v>
      </c>
      <c r="AZ12558" s="191">
        <v>346</v>
      </c>
      <c r="BA12558" s="191">
        <v>1</v>
      </c>
      <c r="BB12558" s="191">
        <v>-92.08</v>
      </c>
    </row>
    <row r="12559" spans="48:54" x14ac:dyDescent="0.2">
      <c r="AV12559" s="191" t="str">
        <f t="shared" si="200"/>
        <v>522_RS_4_1_202324</v>
      </c>
      <c r="AW12559" s="191" t="s">
        <v>92</v>
      </c>
      <c r="AX12559" s="18">
        <v>202324</v>
      </c>
      <c r="AY12559" s="191">
        <v>522</v>
      </c>
      <c r="AZ12559" s="191">
        <v>4</v>
      </c>
      <c r="BA12559" s="191">
        <v>1</v>
      </c>
      <c r="BB12559" s="191">
        <v>9106.6887699999988</v>
      </c>
    </row>
    <row r="12560" spans="48:54" x14ac:dyDescent="0.2">
      <c r="AV12560" s="191" t="str">
        <f t="shared" si="200"/>
        <v>524_RG_346_1_202324</v>
      </c>
      <c r="AW12560" s="191" t="s">
        <v>93</v>
      </c>
      <c r="AX12560" s="18">
        <v>202324</v>
      </c>
      <c r="AY12560" s="191">
        <v>524</v>
      </c>
      <c r="AZ12560" s="191">
        <v>346</v>
      </c>
      <c r="BA12560" s="191">
        <v>1</v>
      </c>
      <c r="BB12560" s="191">
        <v>-57.908000000000001</v>
      </c>
    </row>
    <row r="12561" spans="48:54" x14ac:dyDescent="0.2">
      <c r="AV12561" s="191" t="str">
        <f t="shared" si="200"/>
        <v>524_RS_4_1_202324</v>
      </c>
      <c r="AW12561" s="191" t="s">
        <v>92</v>
      </c>
      <c r="AX12561" s="18">
        <v>202324</v>
      </c>
      <c r="AY12561" s="191">
        <v>524</v>
      </c>
      <c r="AZ12561" s="191">
        <v>4</v>
      </c>
      <c r="BA12561" s="191">
        <v>1</v>
      </c>
      <c r="BB12561" s="191">
        <v>10372.319579999996</v>
      </c>
    </row>
    <row r="12562" spans="48:54" x14ac:dyDescent="0.2">
      <c r="AV12562" s="191" t="str">
        <f t="shared" si="200"/>
        <v>526_RG_346_1_202324</v>
      </c>
      <c r="AW12562" s="191" t="s">
        <v>93</v>
      </c>
      <c r="AX12562" s="18">
        <v>202324</v>
      </c>
      <c r="AY12562" s="191">
        <v>526</v>
      </c>
      <c r="AZ12562" s="191">
        <v>346</v>
      </c>
      <c r="BA12562" s="191">
        <v>1</v>
      </c>
      <c r="BB12562" s="191">
        <v>-2285.7432599999997</v>
      </c>
    </row>
    <row r="12563" spans="48:54" x14ac:dyDescent="0.2">
      <c r="AV12563" s="191" t="str">
        <f t="shared" si="200"/>
        <v>526_RS_4_1_202324</v>
      </c>
      <c r="AW12563" s="191" t="s">
        <v>92</v>
      </c>
      <c r="AX12563" s="18">
        <v>202324</v>
      </c>
      <c r="AY12563" s="191">
        <v>526</v>
      </c>
      <c r="AZ12563" s="191">
        <v>4</v>
      </c>
      <c r="BA12563" s="191">
        <v>1</v>
      </c>
      <c r="BB12563" s="191">
        <v>9277.0543440702058</v>
      </c>
    </row>
    <row r="12564" spans="48:54" x14ac:dyDescent="0.2">
      <c r="AV12564" s="191" t="str">
        <f t="shared" si="200"/>
        <v>528_RG_346_1_202324</v>
      </c>
      <c r="AW12564" s="191" t="s">
        <v>93</v>
      </c>
      <c r="AX12564" s="18">
        <v>202324</v>
      </c>
      <c r="AY12564" s="191">
        <v>528</v>
      </c>
      <c r="AZ12564" s="191">
        <v>346</v>
      </c>
      <c r="BA12564" s="191">
        <v>1</v>
      </c>
      <c r="BB12564" s="191">
        <v>0</v>
      </c>
    </row>
    <row r="12565" spans="48:54" x14ac:dyDescent="0.2">
      <c r="AV12565" s="191" t="str">
        <f t="shared" si="200"/>
        <v>528_RS_4_1_202324</v>
      </c>
      <c r="AW12565" s="191" t="s">
        <v>92</v>
      </c>
      <c r="AX12565" s="18">
        <v>202324</v>
      </c>
      <c r="AY12565" s="191">
        <v>528</v>
      </c>
      <c r="AZ12565" s="191">
        <v>4</v>
      </c>
      <c r="BA12565" s="191">
        <v>1</v>
      </c>
      <c r="BB12565" s="191">
        <v>10701</v>
      </c>
    </row>
    <row r="12566" spans="48:54" x14ac:dyDescent="0.2">
      <c r="AV12566" s="191" t="str">
        <f t="shared" si="200"/>
        <v>530_RG_346_1_202324</v>
      </c>
      <c r="AW12566" s="191" t="s">
        <v>93</v>
      </c>
      <c r="AX12566" s="18">
        <v>202324</v>
      </c>
      <c r="AY12566" s="191">
        <v>530</v>
      </c>
      <c r="AZ12566" s="191">
        <v>346</v>
      </c>
      <c r="BA12566" s="191">
        <v>1</v>
      </c>
      <c r="BB12566" s="191">
        <v>-62.896000000000001</v>
      </c>
    </row>
    <row r="12567" spans="48:54" x14ac:dyDescent="0.2">
      <c r="AV12567" s="191" t="str">
        <f t="shared" si="200"/>
        <v>530_RS_4_1_202324</v>
      </c>
      <c r="AW12567" s="191" t="s">
        <v>92</v>
      </c>
      <c r="AX12567" s="18">
        <v>202324</v>
      </c>
      <c r="AY12567" s="191">
        <v>530</v>
      </c>
      <c r="AZ12567" s="191">
        <v>4</v>
      </c>
      <c r="BA12567" s="191">
        <v>1</v>
      </c>
      <c r="BB12567" s="191">
        <v>13962.781025741593</v>
      </c>
    </row>
    <row r="12568" spans="48:54" x14ac:dyDescent="0.2">
      <c r="AV12568" s="191" t="str">
        <f t="shared" si="200"/>
        <v>532_RG_346_1_202324</v>
      </c>
      <c r="AW12568" s="191" t="s">
        <v>93</v>
      </c>
      <c r="AX12568" s="18">
        <v>202324</v>
      </c>
      <c r="AY12568" s="191">
        <v>532</v>
      </c>
      <c r="AZ12568" s="191">
        <v>346</v>
      </c>
      <c r="BA12568" s="191">
        <v>1</v>
      </c>
      <c r="BB12568" s="191">
        <v>-1380.914</v>
      </c>
    </row>
    <row r="12569" spans="48:54" x14ac:dyDescent="0.2">
      <c r="AV12569" s="191" t="str">
        <f t="shared" si="200"/>
        <v>532_RS_4_1_202324</v>
      </c>
      <c r="AW12569" s="191" t="s">
        <v>92</v>
      </c>
      <c r="AX12569" s="18">
        <v>202324</v>
      </c>
      <c r="AY12569" s="191">
        <v>532</v>
      </c>
      <c r="AZ12569" s="191">
        <v>4</v>
      </c>
      <c r="BA12569" s="191">
        <v>1</v>
      </c>
      <c r="BB12569" s="191">
        <v>30675.682000000001</v>
      </c>
    </row>
    <row r="12570" spans="48:54" x14ac:dyDescent="0.2">
      <c r="AV12570" s="191" t="str">
        <f t="shared" si="200"/>
        <v>534_RG_346_1_202324</v>
      </c>
      <c r="AW12570" s="191" t="s">
        <v>93</v>
      </c>
      <c r="AX12570" s="18">
        <v>202324</v>
      </c>
      <c r="AY12570" s="191">
        <v>534</v>
      </c>
      <c r="AZ12570" s="191">
        <v>346</v>
      </c>
      <c r="BA12570" s="191">
        <v>1</v>
      </c>
      <c r="BB12570" s="191">
        <v>0</v>
      </c>
    </row>
    <row r="12571" spans="48:54" x14ac:dyDescent="0.2">
      <c r="AV12571" s="191" t="str">
        <f t="shared" si="200"/>
        <v>534_RS_4_1_202324</v>
      </c>
      <c r="AW12571" s="191" t="s">
        <v>92</v>
      </c>
      <c r="AX12571" s="18">
        <v>202324</v>
      </c>
      <c r="AY12571" s="191">
        <v>534</v>
      </c>
      <c r="AZ12571" s="191">
        <v>4</v>
      </c>
      <c r="BA12571" s="191">
        <v>1</v>
      </c>
      <c r="BB12571" s="191">
        <v>11951.861840000001</v>
      </c>
    </row>
    <row r="12572" spans="48:54" x14ac:dyDescent="0.2">
      <c r="AV12572" s="191" t="str">
        <f t="shared" si="200"/>
        <v>536_RG_346_1_202324</v>
      </c>
      <c r="AW12572" s="191" t="s">
        <v>93</v>
      </c>
      <c r="AX12572" s="18">
        <v>202324</v>
      </c>
      <c r="AY12572" s="191">
        <v>536</v>
      </c>
      <c r="AZ12572" s="191">
        <v>346</v>
      </c>
      <c r="BA12572" s="191">
        <v>1</v>
      </c>
      <c r="BB12572" s="191">
        <v>0</v>
      </c>
    </row>
    <row r="12573" spans="48:54" x14ac:dyDescent="0.2">
      <c r="AV12573" s="191" t="str">
        <f t="shared" si="200"/>
        <v>536_RS_4_1_202324</v>
      </c>
      <c r="AW12573" s="191" t="s">
        <v>92</v>
      </c>
      <c r="AX12573" s="18">
        <v>202324</v>
      </c>
      <c r="AY12573" s="191">
        <v>536</v>
      </c>
      <c r="AZ12573" s="191">
        <v>4</v>
      </c>
      <c r="BA12573" s="191">
        <v>1</v>
      </c>
      <c r="BB12573" s="191">
        <v>15165.450999999999</v>
      </c>
    </row>
    <row r="12574" spans="48:54" x14ac:dyDescent="0.2">
      <c r="AV12574" s="191" t="str">
        <f t="shared" si="200"/>
        <v>538_RG_346_1_202324</v>
      </c>
      <c r="AW12574" s="191" t="s">
        <v>93</v>
      </c>
      <c r="AX12574" s="18">
        <v>202324</v>
      </c>
      <c r="AY12574" s="191">
        <v>538</v>
      </c>
      <c r="AZ12574" s="191">
        <v>346</v>
      </c>
      <c r="BA12574" s="191">
        <v>1</v>
      </c>
      <c r="BB12574" s="191">
        <v>0</v>
      </c>
    </row>
    <row r="12575" spans="48:54" x14ac:dyDescent="0.2">
      <c r="AV12575" s="191" t="str">
        <f t="shared" si="200"/>
        <v>538_RS_4_1_202324</v>
      </c>
      <c r="AW12575" s="191" t="s">
        <v>92</v>
      </c>
      <c r="AX12575" s="18">
        <v>202324</v>
      </c>
      <c r="AY12575" s="191">
        <v>538</v>
      </c>
      <c r="AZ12575" s="191">
        <v>4</v>
      </c>
      <c r="BA12575" s="191">
        <v>1</v>
      </c>
      <c r="BB12575" s="191">
        <v>7223.1329208232009</v>
      </c>
    </row>
    <row r="12576" spans="48:54" x14ac:dyDescent="0.2">
      <c r="AV12576" s="191" t="str">
        <f t="shared" si="200"/>
        <v>540_RG_346_1_202324</v>
      </c>
      <c r="AW12576" s="191" t="s">
        <v>93</v>
      </c>
      <c r="AX12576" s="18">
        <v>202324</v>
      </c>
      <c r="AY12576" s="191">
        <v>540</v>
      </c>
      <c r="AZ12576" s="191">
        <v>346</v>
      </c>
      <c r="BA12576" s="191">
        <v>1</v>
      </c>
      <c r="BB12576" s="191">
        <v>-1358.9780000000001</v>
      </c>
    </row>
    <row r="12577" spans="48:54" x14ac:dyDescent="0.2">
      <c r="AV12577" s="191" t="str">
        <f t="shared" si="200"/>
        <v>540_RS_4_1_202324</v>
      </c>
      <c r="AW12577" s="191" t="s">
        <v>92</v>
      </c>
      <c r="AX12577" s="18">
        <v>202324</v>
      </c>
      <c r="AY12577" s="191">
        <v>540</v>
      </c>
      <c r="AZ12577" s="191">
        <v>4</v>
      </c>
      <c r="BA12577" s="191">
        <v>1</v>
      </c>
      <c r="BB12577" s="191">
        <v>26461.868910000005</v>
      </c>
    </row>
    <row r="12578" spans="48:54" x14ac:dyDescent="0.2">
      <c r="AV12578" s="191" t="str">
        <f t="shared" si="200"/>
        <v>542_RG_346_1_202324</v>
      </c>
      <c r="AW12578" s="191" t="s">
        <v>93</v>
      </c>
      <c r="AX12578" s="18">
        <v>202324</v>
      </c>
      <c r="AY12578" s="191">
        <v>542</v>
      </c>
      <c r="AZ12578" s="191">
        <v>346</v>
      </c>
      <c r="BA12578" s="191">
        <v>1</v>
      </c>
      <c r="BB12578" s="191">
        <v>-55.34</v>
      </c>
    </row>
    <row r="12579" spans="48:54" x14ac:dyDescent="0.2">
      <c r="AV12579" s="191" t="str">
        <f t="shared" si="200"/>
        <v>542_RS_4_1_202324</v>
      </c>
      <c r="AW12579" s="191" t="s">
        <v>92</v>
      </c>
      <c r="AX12579" s="18">
        <v>202324</v>
      </c>
      <c r="AY12579" s="191">
        <v>542</v>
      </c>
      <c r="AZ12579" s="191">
        <v>4</v>
      </c>
      <c r="BA12579" s="191">
        <v>1</v>
      </c>
      <c r="BB12579" s="191">
        <v>4039.2719999999999</v>
      </c>
    </row>
    <row r="12580" spans="48:54" x14ac:dyDescent="0.2">
      <c r="AV12580" s="191" t="str">
        <f t="shared" si="200"/>
        <v>544_RG_346_1_202324</v>
      </c>
      <c r="AW12580" s="191" t="s">
        <v>93</v>
      </c>
      <c r="AX12580" s="18">
        <v>202324</v>
      </c>
      <c r="AY12580" s="191">
        <v>544</v>
      </c>
      <c r="AZ12580" s="191">
        <v>346</v>
      </c>
      <c r="BA12580" s="191">
        <v>1</v>
      </c>
      <c r="BB12580" s="191">
        <v>0</v>
      </c>
    </row>
    <row r="12581" spans="48:54" x14ac:dyDescent="0.2">
      <c r="AV12581" s="191" t="str">
        <f t="shared" si="200"/>
        <v>544_RS_4_1_202324</v>
      </c>
      <c r="AW12581" s="191" t="s">
        <v>92</v>
      </c>
      <c r="AX12581" s="18">
        <v>202324</v>
      </c>
      <c r="AY12581" s="191">
        <v>544</v>
      </c>
      <c r="AZ12581" s="191">
        <v>4</v>
      </c>
      <c r="BA12581" s="191">
        <v>1</v>
      </c>
      <c r="BB12581" s="191">
        <v>14576.948819999998</v>
      </c>
    </row>
    <row r="12582" spans="48:54" x14ac:dyDescent="0.2">
      <c r="AV12582" s="191" t="str">
        <f t="shared" si="200"/>
        <v>545_RG_346_1_202324</v>
      </c>
      <c r="AW12582" s="191" t="s">
        <v>93</v>
      </c>
      <c r="AX12582" s="18">
        <v>202324</v>
      </c>
      <c r="AY12582" s="191">
        <v>545</v>
      </c>
      <c r="AZ12582" s="191">
        <v>346</v>
      </c>
      <c r="BA12582" s="191">
        <v>1</v>
      </c>
      <c r="BB12582" s="191">
        <v>-1562.92625</v>
      </c>
    </row>
    <row r="12583" spans="48:54" x14ac:dyDescent="0.2">
      <c r="AV12583" s="191" t="str">
        <f t="shared" si="200"/>
        <v>545_RS_4_1_202324</v>
      </c>
      <c r="AW12583" s="191" t="s">
        <v>92</v>
      </c>
      <c r="AX12583" s="18">
        <v>202324</v>
      </c>
      <c r="AY12583" s="191">
        <v>545</v>
      </c>
      <c r="AZ12583" s="191">
        <v>4</v>
      </c>
      <c r="BA12583" s="191">
        <v>1</v>
      </c>
      <c r="BB12583" s="191">
        <v>8715.8727199999976</v>
      </c>
    </row>
    <row r="12584" spans="48:54" x14ac:dyDescent="0.2">
      <c r="AV12584" s="191" t="str">
        <f t="shared" si="200"/>
        <v>546_RG_346_1_202324</v>
      </c>
      <c r="AW12584" s="191" t="s">
        <v>93</v>
      </c>
      <c r="AX12584" s="18">
        <v>202324</v>
      </c>
      <c r="AY12584" s="191">
        <v>546</v>
      </c>
      <c r="AZ12584" s="191">
        <v>346</v>
      </c>
      <c r="BA12584" s="191">
        <v>1</v>
      </c>
      <c r="BB12584" s="191">
        <v>0</v>
      </c>
    </row>
    <row r="12585" spans="48:54" x14ac:dyDescent="0.2">
      <c r="AV12585" s="191" t="str">
        <f t="shared" si="200"/>
        <v>546_RS_4_1_202324</v>
      </c>
      <c r="AW12585" s="191" t="s">
        <v>92</v>
      </c>
      <c r="AX12585" s="18">
        <v>202324</v>
      </c>
      <c r="AY12585" s="191">
        <v>546</v>
      </c>
      <c r="AZ12585" s="191">
        <v>4</v>
      </c>
      <c r="BA12585" s="191">
        <v>1</v>
      </c>
      <c r="BB12585" s="191">
        <v>6635.5720000000001</v>
      </c>
    </row>
    <row r="12586" spans="48:54" x14ac:dyDescent="0.2">
      <c r="AV12586" s="191" t="str">
        <f t="shared" si="200"/>
        <v>548_RG_346_1_202324</v>
      </c>
      <c r="AW12586" s="191" t="s">
        <v>93</v>
      </c>
      <c r="AX12586" s="18">
        <v>202324</v>
      </c>
      <c r="AY12586" s="191">
        <v>548</v>
      </c>
      <c r="AZ12586" s="191">
        <v>346</v>
      </c>
      <c r="BA12586" s="191">
        <v>1</v>
      </c>
      <c r="BB12586" s="191">
        <v>0</v>
      </c>
    </row>
    <row r="12587" spans="48:54" x14ac:dyDescent="0.2">
      <c r="AV12587" s="191" t="str">
        <f t="shared" si="200"/>
        <v>548_RS_4_1_202324</v>
      </c>
      <c r="AW12587" s="191" t="s">
        <v>92</v>
      </c>
      <c r="AX12587" s="18">
        <v>202324</v>
      </c>
      <c r="AY12587" s="191">
        <v>548</v>
      </c>
      <c r="AZ12587" s="191">
        <v>4</v>
      </c>
      <c r="BA12587" s="191">
        <v>1</v>
      </c>
      <c r="BB12587" s="191">
        <v>10921.641</v>
      </c>
    </row>
    <row r="12588" spans="48:54" x14ac:dyDescent="0.2">
      <c r="AV12588" s="191" t="str">
        <f t="shared" si="200"/>
        <v>550_RG_346_1_202324</v>
      </c>
      <c r="AW12588" s="191" t="s">
        <v>93</v>
      </c>
      <c r="AX12588" s="18">
        <v>202324</v>
      </c>
      <c r="AY12588" s="191">
        <v>550</v>
      </c>
      <c r="AZ12588" s="191">
        <v>346</v>
      </c>
      <c r="BA12588" s="191">
        <v>1</v>
      </c>
      <c r="BB12588" s="191">
        <v>-3304.0511499999993</v>
      </c>
    </row>
    <row r="12589" spans="48:54" x14ac:dyDescent="0.2">
      <c r="AV12589" s="191" t="str">
        <f t="shared" si="200"/>
        <v>550_RS_4_1_202324</v>
      </c>
      <c r="AW12589" s="191" t="s">
        <v>92</v>
      </c>
      <c r="AX12589" s="18">
        <v>202324</v>
      </c>
      <c r="AY12589" s="191">
        <v>550</v>
      </c>
      <c r="AZ12589" s="191">
        <v>4</v>
      </c>
      <c r="BA12589" s="191">
        <v>1</v>
      </c>
      <c r="BB12589" s="191">
        <v>9103.6779999999999</v>
      </c>
    </row>
    <row r="12590" spans="48:54" x14ac:dyDescent="0.2">
      <c r="AV12590" s="191" t="str">
        <f t="shared" si="200"/>
        <v>552_RG_346_1_202324</v>
      </c>
      <c r="AW12590" s="191" t="s">
        <v>93</v>
      </c>
      <c r="AX12590" s="18">
        <v>202324</v>
      </c>
      <c r="AY12590" s="191">
        <v>552</v>
      </c>
      <c r="AZ12590" s="191">
        <v>346</v>
      </c>
      <c r="BA12590" s="191">
        <v>1</v>
      </c>
      <c r="BB12590" s="191">
        <v>-2629.6579999999999</v>
      </c>
    </row>
    <row r="12591" spans="48:54" x14ac:dyDescent="0.2">
      <c r="AV12591" s="191" t="str">
        <f t="shared" si="200"/>
        <v>552_RS_4_1_202324</v>
      </c>
      <c r="AW12591" s="191" t="s">
        <v>92</v>
      </c>
      <c r="AX12591" s="18">
        <v>202324</v>
      </c>
      <c r="AY12591" s="191">
        <v>552</v>
      </c>
      <c r="AZ12591" s="191">
        <v>4</v>
      </c>
      <c r="BA12591" s="191">
        <v>1</v>
      </c>
      <c r="BB12591" s="191">
        <v>19914.251819999983</v>
      </c>
    </row>
    <row r="12592" spans="48:54" x14ac:dyDescent="0.2">
      <c r="AV12592" s="191" t="str">
        <f t="shared" si="200"/>
        <v>562_RG_346_1_202324</v>
      </c>
      <c r="AW12592" s="191" t="s">
        <v>93</v>
      </c>
      <c r="AX12592" s="18">
        <v>202324</v>
      </c>
      <c r="AY12592" s="191">
        <v>562</v>
      </c>
      <c r="AZ12592" s="191">
        <v>346</v>
      </c>
      <c r="BA12592" s="191">
        <v>1</v>
      </c>
      <c r="BB12592" s="191">
        <v>0</v>
      </c>
    </row>
    <row r="12593" spans="48:54" x14ac:dyDescent="0.2">
      <c r="AV12593" s="191" t="str">
        <f t="shared" si="200"/>
        <v>562_RS_4_1_202324</v>
      </c>
      <c r="AW12593" s="191" t="s">
        <v>92</v>
      </c>
      <c r="AX12593" s="18">
        <v>202324</v>
      </c>
      <c r="AY12593" s="191">
        <v>562</v>
      </c>
      <c r="AZ12593" s="191">
        <v>4</v>
      </c>
      <c r="BA12593" s="191">
        <v>1</v>
      </c>
      <c r="BB12593" s="191">
        <v>0</v>
      </c>
    </row>
    <row r="12594" spans="48:54" x14ac:dyDescent="0.2">
      <c r="AV12594" s="191" t="str">
        <f t="shared" si="200"/>
        <v>564_RG_346_1_202324</v>
      </c>
      <c r="AW12594" s="191" t="s">
        <v>93</v>
      </c>
      <c r="AX12594" s="18">
        <v>202324</v>
      </c>
      <c r="AY12594" s="191">
        <v>564</v>
      </c>
      <c r="AZ12594" s="191">
        <v>346</v>
      </c>
      <c r="BA12594" s="191">
        <v>1</v>
      </c>
      <c r="BB12594" s="191">
        <v>0</v>
      </c>
    </row>
    <row r="12595" spans="48:54" x14ac:dyDescent="0.2">
      <c r="AV12595" s="191" t="str">
        <f t="shared" si="200"/>
        <v>564_RS_4_1_202324</v>
      </c>
      <c r="AW12595" s="191" t="s">
        <v>92</v>
      </c>
      <c r="AX12595" s="18">
        <v>202324</v>
      </c>
      <c r="AY12595" s="191">
        <v>564</v>
      </c>
      <c r="AZ12595" s="191">
        <v>4</v>
      </c>
      <c r="BA12595" s="191">
        <v>1</v>
      </c>
      <c r="BB12595" s="191">
        <v>0</v>
      </c>
    </row>
    <row r="12596" spans="48:54" x14ac:dyDescent="0.2">
      <c r="AV12596" s="191" t="str">
        <f t="shared" si="200"/>
        <v>566_RG_346_1_202324</v>
      </c>
      <c r="AW12596" s="191" t="s">
        <v>93</v>
      </c>
      <c r="AX12596" s="18">
        <v>202324</v>
      </c>
      <c r="AY12596" s="191">
        <v>566</v>
      </c>
      <c r="AZ12596" s="191">
        <v>346</v>
      </c>
      <c r="BA12596" s="191">
        <v>1</v>
      </c>
      <c r="BB12596" s="191">
        <v>0</v>
      </c>
    </row>
    <row r="12597" spans="48:54" x14ac:dyDescent="0.2">
      <c r="AV12597" s="191" t="str">
        <f t="shared" si="200"/>
        <v>566_RS_4_1_202324</v>
      </c>
      <c r="AW12597" s="191" t="s">
        <v>92</v>
      </c>
      <c r="AX12597" s="18">
        <v>202324</v>
      </c>
      <c r="AY12597" s="191">
        <v>566</v>
      </c>
      <c r="AZ12597" s="191">
        <v>4</v>
      </c>
      <c r="BA12597" s="191">
        <v>1</v>
      </c>
      <c r="BB12597" s="191">
        <v>0</v>
      </c>
    </row>
    <row r="12598" spans="48:54" x14ac:dyDescent="0.2">
      <c r="AV12598" s="191" t="str">
        <f t="shared" si="200"/>
        <v>568_RG_346_1_202324</v>
      </c>
      <c r="AW12598" s="191" t="s">
        <v>93</v>
      </c>
      <c r="AX12598" s="18">
        <v>202324</v>
      </c>
      <c r="AY12598" s="191">
        <v>568</v>
      </c>
      <c r="AZ12598" s="191">
        <v>346</v>
      </c>
      <c r="BA12598" s="191">
        <v>1</v>
      </c>
      <c r="BB12598" s="191">
        <v>0</v>
      </c>
    </row>
    <row r="12599" spans="48:54" x14ac:dyDescent="0.2">
      <c r="AV12599" s="191" t="str">
        <f t="shared" si="200"/>
        <v>568_RS_4_1_202324</v>
      </c>
      <c r="AW12599" s="191" t="s">
        <v>92</v>
      </c>
      <c r="AX12599" s="18">
        <v>202324</v>
      </c>
      <c r="AY12599" s="191">
        <v>568</v>
      </c>
      <c r="AZ12599" s="191">
        <v>4</v>
      </c>
      <c r="BA12599" s="191">
        <v>1</v>
      </c>
      <c r="BB12599" s="191">
        <v>0</v>
      </c>
    </row>
    <row r="12600" spans="48:54" x14ac:dyDescent="0.2">
      <c r="AV12600" s="191" t="str">
        <f t="shared" si="200"/>
        <v>572_RG_346_1_202324</v>
      </c>
      <c r="AW12600" s="191" t="s">
        <v>93</v>
      </c>
      <c r="AX12600" s="18">
        <v>202324</v>
      </c>
      <c r="AY12600" s="191">
        <v>572</v>
      </c>
      <c r="AZ12600" s="191">
        <v>346</v>
      </c>
      <c r="BA12600" s="191">
        <v>1</v>
      </c>
      <c r="BB12600" s="191">
        <v>0</v>
      </c>
    </row>
    <row r="12601" spans="48:54" x14ac:dyDescent="0.2">
      <c r="AV12601" s="191" t="str">
        <f t="shared" si="200"/>
        <v>572_RS_4_1_202324</v>
      </c>
      <c r="AW12601" s="191" t="s">
        <v>92</v>
      </c>
      <c r="AX12601" s="18">
        <v>202324</v>
      </c>
      <c r="AY12601" s="191">
        <v>572</v>
      </c>
      <c r="AZ12601" s="191">
        <v>4</v>
      </c>
      <c r="BA12601" s="191">
        <v>1</v>
      </c>
      <c r="BB12601" s="191">
        <v>0</v>
      </c>
    </row>
    <row r="12602" spans="48:54" x14ac:dyDescent="0.2">
      <c r="AV12602" s="191" t="str">
        <f t="shared" si="200"/>
        <v>574_RG_346_1_202324</v>
      </c>
      <c r="AW12602" s="191" t="s">
        <v>93</v>
      </c>
      <c r="AX12602" s="18">
        <v>202324</v>
      </c>
      <c r="AY12602" s="191">
        <v>574</v>
      </c>
      <c r="AZ12602" s="191">
        <v>346</v>
      </c>
      <c r="BA12602" s="191">
        <v>1</v>
      </c>
      <c r="BB12602" s="191">
        <v>0</v>
      </c>
    </row>
    <row r="12603" spans="48:54" x14ac:dyDescent="0.2">
      <c r="AV12603" s="191" t="str">
        <f t="shared" si="200"/>
        <v>574_RS_4_1_202324</v>
      </c>
      <c r="AW12603" s="191" t="s">
        <v>92</v>
      </c>
      <c r="AX12603" s="18">
        <v>202324</v>
      </c>
      <c r="AY12603" s="191">
        <v>574</v>
      </c>
      <c r="AZ12603" s="191">
        <v>4</v>
      </c>
      <c r="BA12603" s="191">
        <v>1</v>
      </c>
      <c r="BB12603" s="191">
        <v>0</v>
      </c>
    </row>
    <row r="12604" spans="48:54" x14ac:dyDescent="0.2">
      <c r="AV12604" s="191" t="str">
        <f t="shared" si="200"/>
        <v>576_RG_346_1_202324</v>
      </c>
      <c r="AW12604" s="191" t="s">
        <v>93</v>
      </c>
      <c r="AX12604" s="18">
        <v>202324</v>
      </c>
      <c r="AY12604" s="191">
        <v>576</v>
      </c>
      <c r="AZ12604" s="191">
        <v>346</v>
      </c>
      <c r="BA12604" s="191">
        <v>1</v>
      </c>
      <c r="BB12604" s="191">
        <v>0</v>
      </c>
    </row>
    <row r="12605" spans="48:54" x14ac:dyDescent="0.2">
      <c r="AV12605" s="191" t="str">
        <f t="shared" si="200"/>
        <v>576_RS_4_1_202324</v>
      </c>
      <c r="AW12605" s="191" t="s">
        <v>92</v>
      </c>
      <c r="AX12605" s="18">
        <v>202324</v>
      </c>
      <c r="AY12605" s="191">
        <v>576</v>
      </c>
      <c r="AZ12605" s="191">
        <v>4</v>
      </c>
      <c r="BA12605" s="191">
        <v>1</v>
      </c>
      <c r="BB12605" s="191">
        <v>0</v>
      </c>
    </row>
    <row r="12606" spans="48:54" x14ac:dyDescent="0.2">
      <c r="AV12606" s="191" t="str">
        <f t="shared" si="200"/>
        <v>582_RG_346_1_202324</v>
      </c>
      <c r="AW12606" s="191" t="s">
        <v>93</v>
      </c>
      <c r="AX12606" s="18">
        <v>202324</v>
      </c>
      <c r="AY12606" s="191">
        <v>582</v>
      </c>
      <c r="AZ12606" s="191">
        <v>346</v>
      </c>
      <c r="BA12606" s="191">
        <v>1</v>
      </c>
      <c r="BB12606" s="191">
        <v>0</v>
      </c>
    </row>
    <row r="12607" spans="48:54" x14ac:dyDescent="0.2">
      <c r="AV12607" s="191" t="str">
        <f t="shared" si="200"/>
        <v>582_RS_4_1_202324</v>
      </c>
      <c r="AW12607" s="191" t="s">
        <v>92</v>
      </c>
      <c r="AX12607" s="18">
        <v>202324</v>
      </c>
      <c r="AY12607" s="191">
        <v>582</v>
      </c>
      <c r="AZ12607" s="191">
        <v>4</v>
      </c>
      <c r="BA12607" s="191">
        <v>1</v>
      </c>
      <c r="BB12607" s="191">
        <v>0</v>
      </c>
    </row>
    <row r="12608" spans="48:54" x14ac:dyDescent="0.2">
      <c r="AV12608" s="191" t="str">
        <f t="shared" si="200"/>
        <v>584_RG_346_1_202324</v>
      </c>
      <c r="AW12608" s="191" t="s">
        <v>93</v>
      </c>
      <c r="AX12608" s="18">
        <v>202324</v>
      </c>
      <c r="AY12608" s="191">
        <v>584</v>
      </c>
      <c r="AZ12608" s="191">
        <v>346</v>
      </c>
      <c r="BA12608" s="191">
        <v>1</v>
      </c>
      <c r="BB12608" s="191">
        <v>0</v>
      </c>
    </row>
    <row r="12609" spans="48:54" x14ac:dyDescent="0.2">
      <c r="AV12609" s="191" t="str">
        <f t="shared" si="200"/>
        <v>584_RS_4_1_202324</v>
      </c>
      <c r="AW12609" s="191" t="s">
        <v>92</v>
      </c>
      <c r="AX12609" s="18">
        <v>202324</v>
      </c>
      <c r="AY12609" s="191">
        <v>584</v>
      </c>
      <c r="AZ12609" s="191">
        <v>4</v>
      </c>
      <c r="BA12609" s="191">
        <v>1</v>
      </c>
      <c r="BB12609" s="191">
        <v>0</v>
      </c>
    </row>
    <row r="12610" spans="48:54" x14ac:dyDescent="0.2">
      <c r="AV12610" s="191" t="str">
        <f t="shared" si="200"/>
        <v>586_RG_346_1_202324</v>
      </c>
      <c r="AW12610" s="191" t="s">
        <v>93</v>
      </c>
      <c r="AX12610" s="18">
        <v>202324</v>
      </c>
      <c r="AY12610" s="191">
        <v>586</v>
      </c>
      <c r="AZ12610" s="191">
        <v>346</v>
      </c>
      <c r="BA12610" s="191">
        <v>1</v>
      </c>
      <c r="BB12610" s="191">
        <v>0</v>
      </c>
    </row>
    <row r="12611" spans="48:54" x14ac:dyDescent="0.2">
      <c r="AV12611" s="191" t="str">
        <f t="shared" si="200"/>
        <v>586_RS_4_1_202324</v>
      </c>
      <c r="AW12611" s="191" t="s">
        <v>92</v>
      </c>
      <c r="AX12611" s="18">
        <v>202324</v>
      </c>
      <c r="AY12611" s="191">
        <v>586</v>
      </c>
      <c r="AZ12611" s="191">
        <v>4</v>
      </c>
      <c r="BA12611" s="191">
        <v>1</v>
      </c>
      <c r="BB12611" s="191">
        <v>0</v>
      </c>
    </row>
    <row r="12612" spans="48:54" x14ac:dyDescent="0.2">
      <c r="AV12612" s="191" t="str">
        <f t="shared" ref="AV12612:AV12675" si="201">AY12612&amp;"_"&amp;AW12612&amp;"_"&amp;AZ12612&amp;"_"&amp;BA12612&amp;"_"&amp;AX12612</f>
        <v>512_RG_347_1_202324</v>
      </c>
      <c r="AW12612" s="191" t="s">
        <v>93</v>
      </c>
      <c r="AX12612" s="18">
        <v>202324</v>
      </c>
      <c r="AY12612" s="191">
        <v>512</v>
      </c>
      <c r="AZ12612" s="191">
        <v>347</v>
      </c>
      <c r="BA12612" s="191">
        <v>1</v>
      </c>
      <c r="BB12612" s="191">
        <v>-3132</v>
      </c>
    </row>
    <row r="12613" spans="48:54" x14ac:dyDescent="0.2">
      <c r="AV12613" s="191" t="str">
        <f t="shared" si="201"/>
        <v>512_RS_4_2_202324</v>
      </c>
      <c r="AW12613" s="191" t="s">
        <v>92</v>
      </c>
      <c r="AX12613" s="18">
        <v>202324</v>
      </c>
      <c r="AY12613" s="191">
        <v>512</v>
      </c>
      <c r="AZ12613" s="191">
        <v>4</v>
      </c>
      <c r="BA12613" s="191">
        <v>2</v>
      </c>
      <c r="BB12613" s="191">
        <v>-2423</v>
      </c>
    </row>
    <row r="12614" spans="48:54" x14ac:dyDescent="0.2">
      <c r="AV12614" s="191" t="str">
        <f t="shared" si="201"/>
        <v>514_RG_347_1_202324</v>
      </c>
      <c r="AW12614" s="191" t="s">
        <v>93</v>
      </c>
      <c r="AX12614" s="18">
        <v>202324</v>
      </c>
      <c r="AY12614" s="191">
        <v>514</v>
      </c>
      <c r="AZ12614" s="191">
        <v>347</v>
      </c>
      <c r="BA12614" s="191">
        <v>1</v>
      </c>
      <c r="BB12614" s="191">
        <v>-4771.3320000000003</v>
      </c>
    </row>
    <row r="12615" spans="48:54" x14ac:dyDescent="0.2">
      <c r="AV12615" s="191" t="str">
        <f t="shared" si="201"/>
        <v>514_RS_4_2_202324</v>
      </c>
      <c r="AW12615" s="191" t="s">
        <v>92</v>
      </c>
      <c r="AX12615" s="18">
        <v>202324</v>
      </c>
      <c r="AY12615" s="191">
        <v>514</v>
      </c>
      <c r="AZ12615" s="191">
        <v>4</v>
      </c>
      <c r="BA12615" s="191">
        <v>2</v>
      </c>
      <c r="BB12615" s="191">
        <v>-4028</v>
      </c>
    </row>
    <row r="12616" spans="48:54" x14ac:dyDescent="0.2">
      <c r="AV12616" s="191" t="str">
        <f t="shared" si="201"/>
        <v>516_RG_347_1_202324</v>
      </c>
      <c r="AW12616" s="191" t="s">
        <v>93</v>
      </c>
      <c r="AX12616" s="18">
        <v>202324</v>
      </c>
      <c r="AY12616" s="191">
        <v>516</v>
      </c>
      <c r="AZ12616" s="191">
        <v>347</v>
      </c>
      <c r="BA12616" s="191">
        <v>1</v>
      </c>
      <c r="BB12616" s="191">
        <v>-4564.9709999999995</v>
      </c>
    </row>
    <row r="12617" spans="48:54" x14ac:dyDescent="0.2">
      <c r="AV12617" s="191" t="str">
        <f t="shared" si="201"/>
        <v>516_RS_4_2_202324</v>
      </c>
      <c r="AW12617" s="191" t="s">
        <v>92</v>
      </c>
      <c r="AX12617" s="18">
        <v>202324</v>
      </c>
      <c r="AY12617" s="191">
        <v>516</v>
      </c>
      <c r="AZ12617" s="191">
        <v>4</v>
      </c>
      <c r="BA12617" s="191">
        <v>2</v>
      </c>
      <c r="BB12617" s="191">
        <v>-1953.1483277715333</v>
      </c>
    </row>
    <row r="12618" spans="48:54" x14ac:dyDescent="0.2">
      <c r="AV12618" s="191" t="str">
        <f t="shared" si="201"/>
        <v>518_RG_347_1_202324</v>
      </c>
      <c r="AW12618" s="191" t="s">
        <v>93</v>
      </c>
      <c r="AX12618" s="18">
        <v>202324</v>
      </c>
      <c r="AY12618" s="191">
        <v>518</v>
      </c>
      <c r="AZ12618" s="191">
        <v>347</v>
      </c>
      <c r="BA12618" s="191">
        <v>1</v>
      </c>
      <c r="BB12618" s="191">
        <v>-4145.3040000000001</v>
      </c>
    </row>
    <row r="12619" spans="48:54" x14ac:dyDescent="0.2">
      <c r="AV12619" s="191" t="str">
        <f t="shared" si="201"/>
        <v>518_RS_4_2_202324</v>
      </c>
      <c r="AW12619" s="191" t="s">
        <v>92</v>
      </c>
      <c r="AX12619" s="18">
        <v>202324</v>
      </c>
      <c r="AY12619" s="191">
        <v>518</v>
      </c>
      <c r="AZ12619" s="191">
        <v>4</v>
      </c>
      <c r="BA12619" s="191">
        <v>2</v>
      </c>
      <c r="BB12619" s="191">
        <v>-799.14046999999994</v>
      </c>
    </row>
    <row r="12620" spans="48:54" x14ac:dyDescent="0.2">
      <c r="AV12620" s="191" t="str">
        <f t="shared" si="201"/>
        <v>520_RG_347_1_202324</v>
      </c>
      <c r="AW12620" s="191" t="s">
        <v>93</v>
      </c>
      <c r="AX12620" s="18">
        <v>202324</v>
      </c>
      <c r="AY12620" s="191">
        <v>520</v>
      </c>
      <c r="AZ12620" s="191">
        <v>347</v>
      </c>
      <c r="BA12620" s="191">
        <v>1</v>
      </c>
      <c r="BB12620" s="191">
        <v>-6184.6939999999995</v>
      </c>
    </row>
    <row r="12621" spans="48:54" x14ac:dyDescent="0.2">
      <c r="AV12621" s="191" t="str">
        <f t="shared" si="201"/>
        <v>520_RS_4_2_202324</v>
      </c>
      <c r="AW12621" s="191" t="s">
        <v>92</v>
      </c>
      <c r="AX12621" s="18">
        <v>202324</v>
      </c>
      <c r="AY12621" s="191">
        <v>520</v>
      </c>
      <c r="AZ12621" s="191">
        <v>4</v>
      </c>
      <c r="BA12621" s="191">
        <v>2</v>
      </c>
      <c r="BB12621" s="191">
        <v>-832.83499999999992</v>
      </c>
    </row>
    <row r="12622" spans="48:54" x14ac:dyDescent="0.2">
      <c r="AV12622" s="191" t="str">
        <f t="shared" si="201"/>
        <v>522_RG_347_1_202324</v>
      </c>
      <c r="AW12622" s="191" t="s">
        <v>93</v>
      </c>
      <c r="AX12622" s="18">
        <v>202324</v>
      </c>
      <c r="AY12622" s="191">
        <v>522</v>
      </c>
      <c r="AZ12622" s="191">
        <v>347</v>
      </c>
      <c r="BA12622" s="191">
        <v>1</v>
      </c>
      <c r="BB12622" s="191">
        <v>-6835.7948099999994</v>
      </c>
    </row>
    <row r="12623" spans="48:54" x14ac:dyDescent="0.2">
      <c r="AV12623" s="191" t="str">
        <f t="shared" si="201"/>
        <v>522_RS_4_2_202324</v>
      </c>
      <c r="AW12623" s="191" t="s">
        <v>92</v>
      </c>
      <c r="AX12623" s="18">
        <v>202324</v>
      </c>
      <c r="AY12623" s="191">
        <v>522</v>
      </c>
      <c r="AZ12623" s="191">
        <v>4</v>
      </c>
      <c r="BA12623" s="191">
        <v>2</v>
      </c>
      <c r="BB12623" s="191">
        <v>-2481.6185399999995</v>
      </c>
    </row>
    <row r="12624" spans="48:54" x14ac:dyDescent="0.2">
      <c r="AV12624" s="191" t="str">
        <f t="shared" si="201"/>
        <v>524_RG_347_1_202324</v>
      </c>
      <c r="AW12624" s="191" t="s">
        <v>93</v>
      </c>
      <c r="AX12624" s="18">
        <v>202324</v>
      </c>
      <c r="AY12624" s="191">
        <v>524</v>
      </c>
      <c r="AZ12624" s="191">
        <v>347</v>
      </c>
      <c r="BA12624" s="191">
        <v>1</v>
      </c>
      <c r="BB12624" s="191">
        <v>-4116.08</v>
      </c>
    </row>
    <row r="12625" spans="48:54" x14ac:dyDescent="0.2">
      <c r="AV12625" s="191" t="str">
        <f t="shared" si="201"/>
        <v>524_RS_4_2_202324</v>
      </c>
      <c r="AW12625" s="191" t="s">
        <v>92</v>
      </c>
      <c r="AX12625" s="18">
        <v>202324</v>
      </c>
      <c r="AY12625" s="191">
        <v>524</v>
      </c>
      <c r="AZ12625" s="191">
        <v>4</v>
      </c>
      <c r="BA12625" s="191">
        <v>2</v>
      </c>
      <c r="BB12625" s="191">
        <v>-1734.3586200000002</v>
      </c>
    </row>
    <row r="12626" spans="48:54" x14ac:dyDescent="0.2">
      <c r="AV12626" s="191" t="str">
        <f t="shared" si="201"/>
        <v>526_RG_347_1_202324</v>
      </c>
      <c r="AW12626" s="191" t="s">
        <v>93</v>
      </c>
      <c r="AX12626" s="18">
        <v>202324</v>
      </c>
      <c r="AY12626" s="191">
        <v>526</v>
      </c>
      <c r="AZ12626" s="191">
        <v>347</v>
      </c>
      <c r="BA12626" s="191">
        <v>1</v>
      </c>
      <c r="BB12626" s="191">
        <v>-2639.3820000000001</v>
      </c>
    </row>
    <row r="12627" spans="48:54" x14ac:dyDescent="0.2">
      <c r="AV12627" s="191" t="str">
        <f t="shared" si="201"/>
        <v>526_RS_4_2_202324</v>
      </c>
      <c r="AW12627" s="191" t="s">
        <v>92</v>
      </c>
      <c r="AX12627" s="18">
        <v>202324</v>
      </c>
      <c r="AY12627" s="191">
        <v>526</v>
      </c>
      <c r="AZ12627" s="191">
        <v>4</v>
      </c>
      <c r="BA12627" s="191">
        <v>2</v>
      </c>
      <c r="BB12627" s="191">
        <v>-1711.621441305691</v>
      </c>
    </row>
    <row r="12628" spans="48:54" x14ac:dyDescent="0.2">
      <c r="AV12628" s="191" t="str">
        <f t="shared" si="201"/>
        <v>528_RG_347_1_202324</v>
      </c>
      <c r="AW12628" s="191" t="s">
        <v>93</v>
      </c>
      <c r="AX12628" s="18">
        <v>202324</v>
      </c>
      <c r="AY12628" s="191">
        <v>528</v>
      </c>
      <c r="AZ12628" s="191">
        <v>347</v>
      </c>
      <c r="BA12628" s="191">
        <v>1</v>
      </c>
      <c r="BB12628" s="191">
        <v>-4299</v>
      </c>
    </row>
    <row r="12629" spans="48:54" x14ac:dyDescent="0.2">
      <c r="AV12629" s="191" t="str">
        <f t="shared" si="201"/>
        <v>528_RS_4_2_202324</v>
      </c>
      <c r="AW12629" s="191" t="s">
        <v>92</v>
      </c>
      <c r="AX12629" s="18">
        <v>202324</v>
      </c>
      <c r="AY12629" s="191">
        <v>528</v>
      </c>
      <c r="AZ12629" s="191">
        <v>4</v>
      </c>
      <c r="BA12629" s="191">
        <v>2</v>
      </c>
      <c r="BB12629" s="191">
        <v>-407</v>
      </c>
    </row>
    <row r="12630" spans="48:54" x14ac:dyDescent="0.2">
      <c r="AV12630" s="191" t="str">
        <f t="shared" si="201"/>
        <v>530_RG_347_1_202324</v>
      </c>
      <c r="AW12630" s="191" t="s">
        <v>93</v>
      </c>
      <c r="AX12630" s="18">
        <v>202324</v>
      </c>
      <c r="AY12630" s="191">
        <v>530</v>
      </c>
      <c r="AZ12630" s="191">
        <v>347</v>
      </c>
      <c r="BA12630" s="191">
        <v>1</v>
      </c>
      <c r="BB12630" s="191">
        <v>-8119.0450000000001</v>
      </c>
    </row>
    <row r="12631" spans="48:54" x14ac:dyDescent="0.2">
      <c r="AV12631" s="191" t="str">
        <f t="shared" si="201"/>
        <v>530_RS_4_2_202324</v>
      </c>
      <c r="AW12631" s="191" t="s">
        <v>92</v>
      </c>
      <c r="AX12631" s="18">
        <v>202324</v>
      </c>
      <c r="AY12631" s="191">
        <v>530</v>
      </c>
      <c r="AZ12631" s="191">
        <v>4</v>
      </c>
      <c r="BA12631" s="191">
        <v>2</v>
      </c>
      <c r="BB12631" s="191">
        <v>-1282.7823199999998</v>
      </c>
    </row>
    <row r="12632" spans="48:54" x14ac:dyDescent="0.2">
      <c r="AV12632" s="191" t="str">
        <f t="shared" si="201"/>
        <v>532_RG_347_1_202324</v>
      </c>
      <c r="AW12632" s="191" t="s">
        <v>93</v>
      </c>
      <c r="AX12632" s="18">
        <v>202324</v>
      </c>
      <c r="AY12632" s="191">
        <v>532</v>
      </c>
      <c r="AZ12632" s="191">
        <v>347</v>
      </c>
      <c r="BA12632" s="191">
        <v>1</v>
      </c>
      <c r="BB12632" s="191">
        <v>-8959.3220000000001</v>
      </c>
    </row>
    <row r="12633" spans="48:54" x14ac:dyDescent="0.2">
      <c r="AV12633" s="191" t="str">
        <f t="shared" si="201"/>
        <v>532_RS_4_2_202324</v>
      </c>
      <c r="AW12633" s="191" t="s">
        <v>92</v>
      </c>
      <c r="AX12633" s="18">
        <v>202324</v>
      </c>
      <c r="AY12633" s="191">
        <v>532</v>
      </c>
      <c r="AZ12633" s="191">
        <v>4</v>
      </c>
      <c r="BA12633" s="191">
        <v>2</v>
      </c>
      <c r="BB12633" s="191">
        <v>-18285.667000000001</v>
      </c>
    </row>
    <row r="12634" spans="48:54" x14ac:dyDescent="0.2">
      <c r="AV12634" s="191" t="str">
        <f t="shared" si="201"/>
        <v>534_RG_347_1_202324</v>
      </c>
      <c r="AW12634" s="191" t="s">
        <v>93</v>
      </c>
      <c r="AX12634" s="18">
        <v>202324</v>
      </c>
      <c r="AY12634" s="191">
        <v>534</v>
      </c>
      <c r="AZ12634" s="191">
        <v>347</v>
      </c>
      <c r="BA12634" s="191">
        <v>1</v>
      </c>
      <c r="BB12634" s="191">
        <v>-8074.7520000000004</v>
      </c>
    </row>
    <row r="12635" spans="48:54" x14ac:dyDescent="0.2">
      <c r="AV12635" s="191" t="str">
        <f t="shared" si="201"/>
        <v>534_RS_4_2_202324</v>
      </c>
      <c r="AW12635" s="191" t="s">
        <v>92</v>
      </c>
      <c r="AX12635" s="18">
        <v>202324</v>
      </c>
      <c r="AY12635" s="191">
        <v>534</v>
      </c>
      <c r="AZ12635" s="191">
        <v>4</v>
      </c>
      <c r="BA12635" s="191">
        <v>2</v>
      </c>
      <c r="BB12635" s="191">
        <v>-379.18199999999996</v>
      </c>
    </row>
    <row r="12636" spans="48:54" x14ac:dyDescent="0.2">
      <c r="AV12636" s="191" t="str">
        <f t="shared" si="201"/>
        <v>536_RG_347_1_202324</v>
      </c>
      <c r="AW12636" s="191" t="s">
        <v>93</v>
      </c>
      <c r="AX12636" s="18">
        <v>202324</v>
      </c>
      <c r="AY12636" s="191">
        <v>536</v>
      </c>
      <c r="AZ12636" s="191">
        <v>347</v>
      </c>
      <c r="BA12636" s="191">
        <v>1</v>
      </c>
      <c r="BB12636" s="191">
        <v>-41.892000000000003</v>
      </c>
    </row>
    <row r="12637" spans="48:54" x14ac:dyDescent="0.2">
      <c r="AV12637" s="191" t="str">
        <f t="shared" si="201"/>
        <v>536_RS_4_2_202324</v>
      </c>
      <c r="AW12637" s="191" t="s">
        <v>92</v>
      </c>
      <c r="AX12637" s="18">
        <v>202324</v>
      </c>
      <c r="AY12637" s="191">
        <v>536</v>
      </c>
      <c r="AZ12637" s="191">
        <v>4</v>
      </c>
      <c r="BA12637" s="191">
        <v>2</v>
      </c>
      <c r="BB12637" s="191">
        <v>-4881.7189999999991</v>
      </c>
    </row>
    <row r="12638" spans="48:54" x14ac:dyDescent="0.2">
      <c r="AV12638" s="191" t="str">
        <f t="shared" si="201"/>
        <v>538_RG_347_1_202324</v>
      </c>
      <c r="AW12638" s="191" t="s">
        <v>93</v>
      </c>
      <c r="AX12638" s="18">
        <v>202324</v>
      </c>
      <c r="AY12638" s="191">
        <v>538</v>
      </c>
      <c r="AZ12638" s="191">
        <v>347</v>
      </c>
      <c r="BA12638" s="191">
        <v>1</v>
      </c>
      <c r="BB12638" s="191">
        <v>-3790.7060000000001</v>
      </c>
    </row>
    <row r="12639" spans="48:54" x14ac:dyDescent="0.2">
      <c r="AV12639" s="191" t="str">
        <f t="shared" si="201"/>
        <v>538_RS_4_2_202324</v>
      </c>
      <c r="AW12639" s="191" t="s">
        <v>92</v>
      </c>
      <c r="AX12639" s="18">
        <v>202324</v>
      </c>
      <c r="AY12639" s="191">
        <v>538</v>
      </c>
      <c r="AZ12639" s="191">
        <v>4</v>
      </c>
      <c r="BA12639" s="191">
        <v>2</v>
      </c>
      <c r="BB12639" s="191">
        <v>-542.2375432674969</v>
      </c>
    </row>
    <row r="12640" spans="48:54" x14ac:dyDescent="0.2">
      <c r="AV12640" s="191" t="str">
        <f t="shared" si="201"/>
        <v>540_RG_347_1_202324</v>
      </c>
      <c r="AW12640" s="191" t="s">
        <v>93</v>
      </c>
      <c r="AX12640" s="18">
        <v>202324</v>
      </c>
      <c r="AY12640" s="191">
        <v>540</v>
      </c>
      <c r="AZ12640" s="191">
        <v>347</v>
      </c>
      <c r="BA12640" s="191">
        <v>1</v>
      </c>
      <c r="BB12640" s="191">
        <v>-12204.253000000001</v>
      </c>
    </row>
    <row r="12641" spans="48:54" x14ac:dyDescent="0.2">
      <c r="AV12641" s="191" t="str">
        <f t="shared" si="201"/>
        <v>540_RS_4_2_202324</v>
      </c>
      <c r="AW12641" s="191" t="s">
        <v>92</v>
      </c>
      <c r="AX12641" s="18">
        <v>202324</v>
      </c>
      <c r="AY12641" s="191">
        <v>540</v>
      </c>
      <c r="AZ12641" s="191">
        <v>4</v>
      </c>
      <c r="BA12641" s="191">
        <v>2</v>
      </c>
      <c r="BB12641" s="191">
        <v>-14370.00561</v>
      </c>
    </row>
    <row r="12642" spans="48:54" x14ac:dyDescent="0.2">
      <c r="AV12642" s="191" t="str">
        <f t="shared" si="201"/>
        <v>542_RG_347_1_202324</v>
      </c>
      <c r="AW12642" s="191" t="s">
        <v>93</v>
      </c>
      <c r="AX12642" s="18">
        <v>202324</v>
      </c>
      <c r="AY12642" s="191">
        <v>542</v>
      </c>
      <c r="AZ12642" s="191">
        <v>347</v>
      </c>
      <c r="BA12642" s="191">
        <v>1</v>
      </c>
      <c r="BB12642" s="191">
        <v>-4747.085</v>
      </c>
    </row>
    <row r="12643" spans="48:54" x14ac:dyDescent="0.2">
      <c r="AV12643" s="191" t="str">
        <f t="shared" si="201"/>
        <v>542_RS_4_2_202324</v>
      </c>
      <c r="AW12643" s="191" t="s">
        <v>92</v>
      </c>
      <c r="AX12643" s="18">
        <v>202324</v>
      </c>
      <c r="AY12643" s="191">
        <v>542</v>
      </c>
      <c r="AZ12643" s="191">
        <v>4</v>
      </c>
      <c r="BA12643" s="191">
        <v>2</v>
      </c>
      <c r="BB12643" s="191">
        <v>-1221.7119999999998</v>
      </c>
    </row>
    <row r="12644" spans="48:54" x14ac:dyDescent="0.2">
      <c r="AV12644" s="191" t="str">
        <f t="shared" si="201"/>
        <v>544_RG_347_1_202324</v>
      </c>
      <c r="AW12644" s="191" t="s">
        <v>93</v>
      </c>
      <c r="AX12644" s="18">
        <v>202324</v>
      </c>
      <c r="AY12644" s="191">
        <v>544</v>
      </c>
      <c r="AZ12644" s="191">
        <v>347</v>
      </c>
      <c r="BA12644" s="191">
        <v>1</v>
      </c>
      <c r="BB12644" s="191">
        <v>-2411.6979999999999</v>
      </c>
    </row>
    <row r="12645" spans="48:54" x14ac:dyDescent="0.2">
      <c r="AV12645" s="191" t="str">
        <f t="shared" si="201"/>
        <v>544_RS_4_2_202324</v>
      </c>
      <c r="AW12645" s="191" t="s">
        <v>92</v>
      </c>
      <c r="AX12645" s="18">
        <v>202324</v>
      </c>
      <c r="AY12645" s="191">
        <v>544</v>
      </c>
      <c r="AZ12645" s="191">
        <v>4</v>
      </c>
      <c r="BA12645" s="191">
        <v>2</v>
      </c>
      <c r="BB12645" s="191">
        <v>-873.01904999999999</v>
      </c>
    </row>
    <row r="12646" spans="48:54" x14ac:dyDescent="0.2">
      <c r="AV12646" s="191" t="str">
        <f t="shared" si="201"/>
        <v>545_RG_347_1_202324</v>
      </c>
      <c r="AW12646" s="191" t="s">
        <v>93</v>
      </c>
      <c r="AX12646" s="18">
        <v>202324</v>
      </c>
      <c r="AY12646" s="191">
        <v>545</v>
      </c>
      <c r="AZ12646" s="191">
        <v>347</v>
      </c>
      <c r="BA12646" s="191">
        <v>1</v>
      </c>
      <c r="BB12646" s="191">
        <v>0</v>
      </c>
    </row>
    <row r="12647" spans="48:54" x14ac:dyDescent="0.2">
      <c r="AV12647" s="191" t="str">
        <f t="shared" si="201"/>
        <v>545_RS_4_2_202324</v>
      </c>
      <c r="AW12647" s="191" t="s">
        <v>92</v>
      </c>
      <c r="AX12647" s="18">
        <v>202324</v>
      </c>
      <c r="AY12647" s="191">
        <v>545</v>
      </c>
      <c r="AZ12647" s="191">
        <v>4</v>
      </c>
      <c r="BA12647" s="191">
        <v>2</v>
      </c>
      <c r="BB12647" s="191">
        <v>-3328.4288199999996</v>
      </c>
    </row>
    <row r="12648" spans="48:54" x14ac:dyDescent="0.2">
      <c r="AV12648" s="191" t="str">
        <f t="shared" si="201"/>
        <v>546_RG_347_1_202324</v>
      </c>
      <c r="AW12648" s="191" t="s">
        <v>93</v>
      </c>
      <c r="AX12648" s="18">
        <v>202324</v>
      </c>
      <c r="AY12648" s="191">
        <v>546</v>
      </c>
      <c r="AZ12648" s="191">
        <v>347</v>
      </c>
      <c r="BA12648" s="191">
        <v>1</v>
      </c>
      <c r="BB12648" s="191">
        <v>-5399.3899999999994</v>
      </c>
    </row>
    <row r="12649" spans="48:54" x14ac:dyDescent="0.2">
      <c r="AV12649" s="191" t="str">
        <f t="shared" si="201"/>
        <v>546_RS_4_2_202324</v>
      </c>
      <c r="AW12649" s="191" t="s">
        <v>92</v>
      </c>
      <c r="AX12649" s="18">
        <v>202324</v>
      </c>
      <c r="AY12649" s="191">
        <v>546</v>
      </c>
      <c r="AZ12649" s="191">
        <v>4</v>
      </c>
      <c r="BA12649" s="191">
        <v>2</v>
      </c>
      <c r="BB12649" s="191">
        <v>-418.64499999999998</v>
      </c>
    </row>
    <row r="12650" spans="48:54" x14ac:dyDescent="0.2">
      <c r="AV12650" s="191" t="str">
        <f t="shared" si="201"/>
        <v>548_RG_347_1_202324</v>
      </c>
      <c r="AW12650" s="191" t="s">
        <v>93</v>
      </c>
      <c r="AX12650" s="18">
        <v>202324</v>
      </c>
      <c r="AY12650" s="191">
        <v>548</v>
      </c>
      <c r="AZ12650" s="191">
        <v>347</v>
      </c>
      <c r="BA12650" s="191">
        <v>1</v>
      </c>
      <c r="BB12650" s="191">
        <v>-2407.1660000000002</v>
      </c>
    </row>
    <row r="12651" spans="48:54" x14ac:dyDescent="0.2">
      <c r="AV12651" s="191" t="str">
        <f t="shared" si="201"/>
        <v>548_RS_4_2_202324</v>
      </c>
      <c r="AW12651" s="191" t="s">
        <v>92</v>
      </c>
      <c r="AX12651" s="18">
        <v>202324</v>
      </c>
      <c r="AY12651" s="191">
        <v>548</v>
      </c>
      <c r="AZ12651" s="191">
        <v>4</v>
      </c>
      <c r="BA12651" s="191">
        <v>2</v>
      </c>
      <c r="BB12651" s="191">
        <v>-4925.0200000000004</v>
      </c>
    </row>
    <row r="12652" spans="48:54" x14ac:dyDescent="0.2">
      <c r="AV12652" s="191" t="str">
        <f t="shared" si="201"/>
        <v>550_RG_347_1_202324</v>
      </c>
      <c r="AW12652" s="191" t="s">
        <v>93</v>
      </c>
      <c r="AX12652" s="18">
        <v>202324</v>
      </c>
      <c r="AY12652" s="191">
        <v>550</v>
      </c>
      <c r="AZ12652" s="191">
        <v>347</v>
      </c>
      <c r="BA12652" s="191">
        <v>1</v>
      </c>
      <c r="BB12652" s="191">
        <v>-8481.9060000000009</v>
      </c>
    </row>
    <row r="12653" spans="48:54" x14ac:dyDescent="0.2">
      <c r="AV12653" s="191" t="str">
        <f t="shared" si="201"/>
        <v>550_RS_4_2_202324</v>
      </c>
      <c r="AW12653" s="191" t="s">
        <v>92</v>
      </c>
      <c r="AX12653" s="18">
        <v>202324</v>
      </c>
      <c r="AY12653" s="191">
        <v>550</v>
      </c>
      <c r="AZ12653" s="191">
        <v>4</v>
      </c>
      <c r="BA12653" s="191">
        <v>2</v>
      </c>
      <c r="BB12653" s="191">
        <v>-1746.6859999999999</v>
      </c>
    </row>
    <row r="12654" spans="48:54" x14ac:dyDescent="0.2">
      <c r="AV12654" s="191" t="str">
        <f t="shared" si="201"/>
        <v>552_RG_347_1_202324</v>
      </c>
      <c r="AW12654" s="191" t="s">
        <v>93</v>
      </c>
      <c r="AX12654" s="18">
        <v>202324</v>
      </c>
      <c r="AY12654" s="191">
        <v>552</v>
      </c>
      <c r="AZ12654" s="191">
        <v>347</v>
      </c>
      <c r="BA12654" s="191">
        <v>1</v>
      </c>
      <c r="BB12654" s="191">
        <v>-19070.384999999998</v>
      </c>
    </row>
    <row r="12655" spans="48:54" x14ac:dyDescent="0.2">
      <c r="AV12655" s="191" t="str">
        <f t="shared" si="201"/>
        <v>552_RS_4_2_202324</v>
      </c>
      <c r="AW12655" s="191" t="s">
        <v>92</v>
      </c>
      <c r="AX12655" s="18">
        <v>202324</v>
      </c>
      <c r="AY12655" s="191">
        <v>552</v>
      </c>
      <c r="AZ12655" s="191">
        <v>4</v>
      </c>
      <c r="BA12655" s="191">
        <v>2</v>
      </c>
      <c r="BB12655" s="191">
        <v>-9690.5229799999943</v>
      </c>
    </row>
    <row r="12656" spans="48:54" x14ac:dyDescent="0.2">
      <c r="AV12656" s="191" t="str">
        <f t="shared" si="201"/>
        <v>562_RG_347_1_202324</v>
      </c>
      <c r="AW12656" s="191" t="s">
        <v>93</v>
      </c>
      <c r="AX12656" s="18">
        <v>202324</v>
      </c>
      <c r="AY12656" s="191">
        <v>562</v>
      </c>
      <c r="AZ12656" s="191">
        <v>347</v>
      </c>
      <c r="BA12656" s="191">
        <v>1</v>
      </c>
      <c r="BB12656" s="191">
        <v>0</v>
      </c>
    </row>
    <row r="12657" spans="48:54" x14ac:dyDescent="0.2">
      <c r="AV12657" s="191" t="str">
        <f t="shared" si="201"/>
        <v>562_RS_4_2_202324</v>
      </c>
      <c r="AW12657" s="191" t="s">
        <v>92</v>
      </c>
      <c r="AX12657" s="18">
        <v>202324</v>
      </c>
      <c r="AY12657" s="191">
        <v>562</v>
      </c>
      <c r="AZ12657" s="191">
        <v>4</v>
      </c>
      <c r="BA12657" s="191">
        <v>2</v>
      </c>
      <c r="BB12657" s="191">
        <v>0</v>
      </c>
    </row>
    <row r="12658" spans="48:54" x14ac:dyDescent="0.2">
      <c r="AV12658" s="191" t="str">
        <f t="shared" si="201"/>
        <v>564_RG_347_1_202324</v>
      </c>
      <c r="AW12658" s="191" t="s">
        <v>93</v>
      </c>
      <c r="AX12658" s="18">
        <v>202324</v>
      </c>
      <c r="AY12658" s="191">
        <v>564</v>
      </c>
      <c r="AZ12658" s="191">
        <v>347</v>
      </c>
      <c r="BA12658" s="191">
        <v>1</v>
      </c>
      <c r="BB12658" s="191">
        <v>0</v>
      </c>
    </row>
    <row r="12659" spans="48:54" x14ac:dyDescent="0.2">
      <c r="AV12659" s="191" t="str">
        <f t="shared" si="201"/>
        <v>564_RS_4_2_202324</v>
      </c>
      <c r="AW12659" s="191" t="s">
        <v>92</v>
      </c>
      <c r="AX12659" s="18">
        <v>202324</v>
      </c>
      <c r="AY12659" s="191">
        <v>564</v>
      </c>
      <c r="AZ12659" s="191">
        <v>4</v>
      </c>
      <c r="BA12659" s="191">
        <v>2</v>
      </c>
      <c r="BB12659" s="191">
        <v>0</v>
      </c>
    </row>
    <row r="12660" spans="48:54" x14ac:dyDescent="0.2">
      <c r="AV12660" s="191" t="str">
        <f t="shared" si="201"/>
        <v>566_RG_347_1_202324</v>
      </c>
      <c r="AW12660" s="191" t="s">
        <v>93</v>
      </c>
      <c r="AX12660" s="18">
        <v>202324</v>
      </c>
      <c r="AY12660" s="191">
        <v>566</v>
      </c>
      <c r="AZ12660" s="191">
        <v>347</v>
      </c>
      <c r="BA12660" s="191">
        <v>1</v>
      </c>
      <c r="BB12660" s="191">
        <v>0</v>
      </c>
    </row>
    <row r="12661" spans="48:54" x14ac:dyDescent="0.2">
      <c r="AV12661" s="191" t="str">
        <f t="shared" si="201"/>
        <v>566_RS_4_2_202324</v>
      </c>
      <c r="AW12661" s="191" t="s">
        <v>92</v>
      </c>
      <c r="AX12661" s="18">
        <v>202324</v>
      </c>
      <c r="AY12661" s="191">
        <v>566</v>
      </c>
      <c r="AZ12661" s="191">
        <v>4</v>
      </c>
      <c r="BA12661" s="191">
        <v>2</v>
      </c>
      <c r="BB12661" s="191">
        <v>0</v>
      </c>
    </row>
    <row r="12662" spans="48:54" x14ac:dyDescent="0.2">
      <c r="AV12662" s="191" t="str">
        <f t="shared" si="201"/>
        <v>568_RG_347_1_202324</v>
      </c>
      <c r="AW12662" s="191" t="s">
        <v>93</v>
      </c>
      <c r="AX12662" s="18">
        <v>202324</v>
      </c>
      <c r="AY12662" s="191">
        <v>568</v>
      </c>
      <c r="AZ12662" s="191">
        <v>347</v>
      </c>
      <c r="BA12662" s="191">
        <v>1</v>
      </c>
      <c r="BB12662" s="191">
        <v>0</v>
      </c>
    </row>
    <row r="12663" spans="48:54" x14ac:dyDescent="0.2">
      <c r="AV12663" s="191" t="str">
        <f t="shared" si="201"/>
        <v>568_RS_4_2_202324</v>
      </c>
      <c r="AW12663" s="191" t="s">
        <v>92</v>
      </c>
      <c r="AX12663" s="18">
        <v>202324</v>
      </c>
      <c r="AY12663" s="191">
        <v>568</v>
      </c>
      <c r="AZ12663" s="191">
        <v>4</v>
      </c>
      <c r="BA12663" s="191">
        <v>2</v>
      </c>
      <c r="BB12663" s="191">
        <v>0</v>
      </c>
    </row>
    <row r="12664" spans="48:54" x14ac:dyDescent="0.2">
      <c r="AV12664" s="191" t="str">
        <f t="shared" si="201"/>
        <v>572_RG_347_1_202324</v>
      </c>
      <c r="AW12664" s="191" t="s">
        <v>93</v>
      </c>
      <c r="AX12664" s="18">
        <v>202324</v>
      </c>
      <c r="AY12664" s="191">
        <v>572</v>
      </c>
      <c r="AZ12664" s="191">
        <v>347</v>
      </c>
      <c r="BA12664" s="191">
        <v>1</v>
      </c>
      <c r="BB12664" s="191">
        <v>0</v>
      </c>
    </row>
    <row r="12665" spans="48:54" x14ac:dyDescent="0.2">
      <c r="AV12665" s="191" t="str">
        <f t="shared" si="201"/>
        <v>572_RS_4_2_202324</v>
      </c>
      <c r="AW12665" s="191" t="s">
        <v>92</v>
      </c>
      <c r="AX12665" s="18">
        <v>202324</v>
      </c>
      <c r="AY12665" s="191">
        <v>572</v>
      </c>
      <c r="AZ12665" s="191">
        <v>4</v>
      </c>
      <c r="BA12665" s="191">
        <v>2</v>
      </c>
      <c r="BB12665" s="191">
        <v>0</v>
      </c>
    </row>
    <row r="12666" spans="48:54" x14ac:dyDescent="0.2">
      <c r="AV12666" s="191" t="str">
        <f t="shared" si="201"/>
        <v>574_RG_347_1_202324</v>
      </c>
      <c r="AW12666" s="191" t="s">
        <v>93</v>
      </c>
      <c r="AX12666" s="18">
        <v>202324</v>
      </c>
      <c r="AY12666" s="191">
        <v>574</v>
      </c>
      <c r="AZ12666" s="191">
        <v>347</v>
      </c>
      <c r="BA12666" s="191">
        <v>1</v>
      </c>
      <c r="BB12666" s="191">
        <v>0</v>
      </c>
    </row>
    <row r="12667" spans="48:54" x14ac:dyDescent="0.2">
      <c r="AV12667" s="191" t="str">
        <f t="shared" si="201"/>
        <v>574_RS_4_2_202324</v>
      </c>
      <c r="AW12667" s="191" t="s">
        <v>92</v>
      </c>
      <c r="AX12667" s="18">
        <v>202324</v>
      </c>
      <c r="AY12667" s="191">
        <v>574</v>
      </c>
      <c r="AZ12667" s="191">
        <v>4</v>
      </c>
      <c r="BA12667" s="191">
        <v>2</v>
      </c>
      <c r="BB12667" s="191">
        <v>0</v>
      </c>
    </row>
    <row r="12668" spans="48:54" x14ac:dyDescent="0.2">
      <c r="AV12668" s="191" t="str">
        <f t="shared" si="201"/>
        <v>576_RG_347_1_202324</v>
      </c>
      <c r="AW12668" s="191" t="s">
        <v>93</v>
      </c>
      <c r="AX12668" s="18">
        <v>202324</v>
      </c>
      <c r="AY12668" s="191">
        <v>576</v>
      </c>
      <c r="AZ12668" s="191">
        <v>347</v>
      </c>
      <c r="BA12668" s="191">
        <v>1</v>
      </c>
      <c r="BB12668" s="191">
        <v>0</v>
      </c>
    </row>
    <row r="12669" spans="48:54" x14ac:dyDescent="0.2">
      <c r="AV12669" s="191" t="str">
        <f t="shared" si="201"/>
        <v>576_RS_4_2_202324</v>
      </c>
      <c r="AW12669" s="191" t="s">
        <v>92</v>
      </c>
      <c r="AX12669" s="18">
        <v>202324</v>
      </c>
      <c r="AY12669" s="191">
        <v>576</v>
      </c>
      <c r="AZ12669" s="191">
        <v>4</v>
      </c>
      <c r="BA12669" s="191">
        <v>2</v>
      </c>
      <c r="BB12669" s="191">
        <v>0</v>
      </c>
    </row>
    <row r="12670" spans="48:54" x14ac:dyDescent="0.2">
      <c r="AV12670" s="191" t="str">
        <f t="shared" si="201"/>
        <v>582_RG_347_1_202324</v>
      </c>
      <c r="AW12670" s="191" t="s">
        <v>93</v>
      </c>
      <c r="AX12670" s="18">
        <v>202324</v>
      </c>
      <c r="AY12670" s="191">
        <v>582</v>
      </c>
      <c r="AZ12670" s="191">
        <v>347</v>
      </c>
      <c r="BA12670" s="191">
        <v>1</v>
      </c>
      <c r="BB12670" s="191">
        <v>0</v>
      </c>
    </row>
    <row r="12671" spans="48:54" x14ac:dyDescent="0.2">
      <c r="AV12671" s="191" t="str">
        <f t="shared" si="201"/>
        <v>582_RS_4_2_202324</v>
      </c>
      <c r="AW12671" s="191" t="s">
        <v>92</v>
      </c>
      <c r="AX12671" s="18">
        <v>202324</v>
      </c>
      <c r="AY12671" s="191">
        <v>582</v>
      </c>
      <c r="AZ12671" s="191">
        <v>4</v>
      </c>
      <c r="BA12671" s="191">
        <v>2</v>
      </c>
      <c r="BB12671" s="191">
        <v>0</v>
      </c>
    </row>
    <row r="12672" spans="48:54" x14ac:dyDescent="0.2">
      <c r="AV12672" s="191" t="str">
        <f t="shared" si="201"/>
        <v>584_RG_347_1_202324</v>
      </c>
      <c r="AW12672" s="191" t="s">
        <v>93</v>
      </c>
      <c r="AX12672" s="18">
        <v>202324</v>
      </c>
      <c r="AY12672" s="191">
        <v>584</v>
      </c>
      <c r="AZ12672" s="191">
        <v>347</v>
      </c>
      <c r="BA12672" s="191">
        <v>1</v>
      </c>
      <c r="BB12672" s="191">
        <v>0</v>
      </c>
    </row>
    <row r="12673" spans="48:54" x14ac:dyDescent="0.2">
      <c r="AV12673" s="191" t="str">
        <f t="shared" si="201"/>
        <v>584_RS_4_2_202324</v>
      </c>
      <c r="AW12673" s="191" t="s">
        <v>92</v>
      </c>
      <c r="AX12673" s="18">
        <v>202324</v>
      </c>
      <c r="AY12673" s="191">
        <v>584</v>
      </c>
      <c r="AZ12673" s="191">
        <v>4</v>
      </c>
      <c r="BA12673" s="191">
        <v>2</v>
      </c>
      <c r="BB12673" s="191">
        <v>0</v>
      </c>
    </row>
    <row r="12674" spans="48:54" x14ac:dyDescent="0.2">
      <c r="AV12674" s="191" t="str">
        <f t="shared" si="201"/>
        <v>586_RG_347_1_202324</v>
      </c>
      <c r="AW12674" s="191" t="s">
        <v>93</v>
      </c>
      <c r="AX12674" s="18">
        <v>202324</v>
      </c>
      <c r="AY12674" s="191">
        <v>586</v>
      </c>
      <c r="AZ12674" s="191">
        <v>347</v>
      </c>
      <c r="BA12674" s="191">
        <v>1</v>
      </c>
      <c r="BB12674" s="191">
        <v>0</v>
      </c>
    </row>
    <row r="12675" spans="48:54" x14ac:dyDescent="0.2">
      <c r="AV12675" s="191" t="str">
        <f t="shared" si="201"/>
        <v>586_RS_4_2_202324</v>
      </c>
      <c r="AW12675" s="191" t="s">
        <v>92</v>
      </c>
      <c r="AX12675" s="18">
        <v>202324</v>
      </c>
      <c r="AY12675" s="191">
        <v>586</v>
      </c>
      <c r="AZ12675" s="191">
        <v>4</v>
      </c>
      <c r="BA12675" s="191">
        <v>2</v>
      </c>
      <c r="BB12675" s="191">
        <v>0</v>
      </c>
    </row>
    <row r="12676" spans="48:54" x14ac:dyDescent="0.2">
      <c r="AV12676" s="191" t="str">
        <f t="shared" ref="AV12676:AV12739" si="202">AY12676&amp;"_"&amp;AW12676&amp;"_"&amp;AZ12676&amp;"_"&amp;BA12676&amp;"_"&amp;AX12676</f>
        <v>512_RG_348_1_202324</v>
      </c>
      <c r="AW12676" s="191" t="s">
        <v>93</v>
      </c>
      <c r="AX12676" s="18">
        <v>202324</v>
      </c>
      <c r="AY12676" s="191">
        <v>512</v>
      </c>
      <c r="AZ12676" s="191">
        <v>348</v>
      </c>
      <c r="BA12676" s="191">
        <v>1</v>
      </c>
      <c r="BB12676" s="191">
        <v>-1030</v>
      </c>
    </row>
    <row r="12677" spans="48:54" x14ac:dyDescent="0.2">
      <c r="AV12677" s="191" t="str">
        <f t="shared" si="202"/>
        <v>512_RS_4_4_202324</v>
      </c>
      <c r="AW12677" s="191" t="s">
        <v>92</v>
      </c>
      <c r="AX12677" s="18">
        <v>202324</v>
      </c>
      <c r="AY12677" s="191">
        <v>512</v>
      </c>
      <c r="AZ12677" s="191">
        <v>4</v>
      </c>
      <c r="BA12677" s="191">
        <v>4</v>
      </c>
      <c r="BB12677" s="191">
        <v>7865</v>
      </c>
    </row>
    <row r="12678" spans="48:54" x14ac:dyDescent="0.2">
      <c r="AV12678" s="191" t="str">
        <f t="shared" si="202"/>
        <v>514_RG_348_1_202324</v>
      </c>
      <c r="AW12678" s="191" t="s">
        <v>93</v>
      </c>
      <c r="AX12678" s="18">
        <v>202324</v>
      </c>
      <c r="AY12678" s="191">
        <v>514</v>
      </c>
      <c r="AZ12678" s="191">
        <v>348</v>
      </c>
      <c r="BA12678" s="191">
        <v>1</v>
      </c>
      <c r="BB12678" s="191">
        <v>-1721.5830000000001</v>
      </c>
    </row>
    <row r="12679" spans="48:54" x14ac:dyDescent="0.2">
      <c r="AV12679" s="191" t="str">
        <f t="shared" si="202"/>
        <v>514_RS_4_4_202324</v>
      </c>
      <c r="AW12679" s="191" t="s">
        <v>92</v>
      </c>
      <c r="AX12679" s="18">
        <v>202324</v>
      </c>
      <c r="AY12679" s="191">
        <v>514</v>
      </c>
      <c r="AZ12679" s="191">
        <v>4</v>
      </c>
      <c r="BA12679" s="191">
        <v>4</v>
      </c>
      <c r="BB12679" s="191">
        <v>14599</v>
      </c>
    </row>
    <row r="12680" spans="48:54" x14ac:dyDescent="0.2">
      <c r="AV12680" s="191" t="str">
        <f t="shared" si="202"/>
        <v>516_RG_348_1_202324</v>
      </c>
      <c r="AW12680" s="191" t="s">
        <v>93</v>
      </c>
      <c r="AX12680" s="18">
        <v>202324</v>
      </c>
      <c r="AY12680" s="191">
        <v>516</v>
      </c>
      <c r="AZ12680" s="191">
        <v>348</v>
      </c>
      <c r="BA12680" s="191">
        <v>1</v>
      </c>
      <c r="BB12680" s="191">
        <v>-1734.1979999999999</v>
      </c>
    </row>
    <row r="12681" spans="48:54" x14ac:dyDescent="0.2">
      <c r="AV12681" s="191" t="str">
        <f t="shared" si="202"/>
        <v>516_RS_4_4_202324</v>
      </c>
      <c r="AW12681" s="191" t="s">
        <v>92</v>
      </c>
      <c r="AX12681" s="18">
        <v>202324</v>
      </c>
      <c r="AY12681" s="191">
        <v>516</v>
      </c>
      <c r="AZ12681" s="191">
        <v>4</v>
      </c>
      <c r="BA12681" s="191">
        <v>4</v>
      </c>
      <c r="BB12681" s="191">
        <v>5448.2084032939702</v>
      </c>
    </row>
    <row r="12682" spans="48:54" x14ac:dyDescent="0.2">
      <c r="AV12682" s="191" t="str">
        <f t="shared" si="202"/>
        <v>518_RG_348_1_202324</v>
      </c>
      <c r="AW12682" s="191" t="s">
        <v>93</v>
      </c>
      <c r="AX12682" s="18">
        <v>202324</v>
      </c>
      <c r="AY12682" s="191">
        <v>518</v>
      </c>
      <c r="AZ12682" s="191">
        <v>348</v>
      </c>
      <c r="BA12682" s="191">
        <v>1</v>
      </c>
      <c r="BB12682" s="191">
        <v>-1501.9690000000001</v>
      </c>
    </row>
    <row r="12683" spans="48:54" x14ac:dyDescent="0.2">
      <c r="AV12683" s="191" t="str">
        <f t="shared" si="202"/>
        <v>518_RS_4_4_202324</v>
      </c>
      <c r="AW12683" s="191" t="s">
        <v>92</v>
      </c>
      <c r="AX12683" s="18">
        <v>202324</v>
      </c>
      <c r="AY12683" s="191">
        <v>518</v>
      </c>
      <c r="AZ12683" s="191">
        <v>4</v>
      </c>
      <c r="BA12683" s="191">
        <v>4</v>
      </c>
      <c r="BB12683" s="191">
        <v>7242.1973199999993</v>
      </c>
    </row>
    <row r="12684" spans="48:54" x14ac:dyDescent="0.2">
      <c r="AV12684" s="191" t="str">
        <f t="shared" si="202"/>
        <v>520_RG_348_1_202324</v>
      </c>
      <c r="AW12684" s="191" t="s">
        <v>93</v>
      </c>
      <c r="AX12684" s="18">
        <v>202324</v>
      </c>
      <c r="AY12684" s="191">
        <v>520</v>
      </c>
      <c r="AZ12684" s="191">
        <v>348</v>
      </c>
      <c r="BA12684" s="191">
        <v>1</v>
      </c>
      <c r="BB12684" s="191">
        <v>-22.727</v>
      </c>
    </row>
    <row r="12685" spans="48:54" x14ac:dyDescent="0.2">
      <c r="AV12685" s="191" t="str">
        <f t="shared" si="202"/>
        <v>520_RS_4_4_202324</v>
      </c>
      <c r="AW12685" s="191" t="s">
        <v>92</v>
      </c>
      <c r="AX12685" s="18">
        <v>202324</v>
      </c>
      <c r="AY12685" s="191">
        <v>520</v>
      </c>
      <c r="AZ12685" s="191">
        <v>4</v>
      </c>
      <c r="BA12685" s="191">
        <v>4</v>
      </c>
      <c r="BB12685" s="191">
        <v>8434.1437499999993</v>
      </c>
    </row>
    <row r="12686" spans="48:54" x14ac:dyDescent="0.2">
      <c r="AV12686" s="191" t="str">
        <f t="shared" si="202"/>
        <v>522_RG_348_1_202324</v>
      </c>
      <c r="AW12686" s="191" t="s">
        <v>93</v>
      </c>
      <c r="AX12686" s="18">
        <v>202324</v>
      </c>
      <c r="AY12686" s="191">
        <v>522</v>
      </c>
      <c r="AZ12686" s="191">
        <v>348</v>
      </c>
      <c r="BA12686" s="191">
        <v>1</v>
      </c>
      <c r="BB12686" s="191">
        <v>-3396.6284800000003</v>
      </c>
    </row>
    <row r="12687" spans="48:54" x14ac:dyDescent="0.2">
      <c r="AV12687" s="191" t="str">
        <f t="shared" si="202"/>
        <v>522_RS_4_4_202324</v>
      </c>
      <c r="AW12687" s="191" t="s">
        <v>92</v>
      </c>
      <c r="AX12687" s="18">
        <v>202324</v>
      </c>
      <c r="AY12687" s="191">
        <v>522</v>
      </c>
      <c r="AZ12687" s="191">
        <v>4</v>
      </c>
      <c r="BA12687" s="191">
        <v>4</v>
      </c>
      <c r="BB12687" s="191">
        <v>6625.0702300000003</v>
      </c>
    </row>
    <row r="12688" spans="48:54" x14ac:dyDescent="0.2">
      <c r="AV12688" s="191" t="str">
        <f t="shared" si="202"/>
        <v>524_RG_348_1_202324</v>
      </c>
      <c r="AW12688" s="191" t="s">
        <v>93</v>
      </c>
      <c r="AX12688" s="18">
        <v>202324</v>
      </c>
      <c r="AY12688" s="191">
        <v>524</v>
      </c>
      <c r="AZ12688" s="191">
        <v>348</v>
      </c>
      <c r="BA12688" s="191">
        <v>1</v>
      </c>
      <c r="BB12688" s="191">
        <v>-1736.068</v>
      </c>
    </row>
    <row r="12689" spans="48:54" x14ac:dyDescent="0.2">
      <c r="AV12689" s="191" t="str">
        <f t="shared" si="202"/>
        <v>524_RS_4_4_202324</v>
      </c>
      <c r="AW12689" s="191" t="s">
        <v>92</v>
      </c>
      <c r="AX12689" s="18">
        <v>202324</v>
      </c>
      <c r="AY12689" s="191">
        <v>524</v>
      </c>
      <c r="AZ12689" s="191">
        <v>4</v>
      </c>
      <c r="BA12689" s="191">
        <v>4</v>
      </c>
      <c r="BB12689" s="191">
        <v>8637.9609599999949</v>
      </c>
    </row>
    <row r="12690" spans="48:54" x14ac:dyDescent="0.2">
      <c r="AV12690" s="191" t="str">
        <f t="shared" si="202"/>
        <v>526_RG_348_1_202324</v>
      </c>
      <c r="AW12690" s="191" t="s">
        <v>93</v>
      </c>
      <c r="AX12690" s="18">
        <v>202324</v>
      </c>
      <c r="AY12690" s="191">
        <v>526</v>
      </c>
      <c r="AZ12690" s="191">
        <v>348</v>
      </c>
      <c r="BA12690" s="191">
        <v>1</v>
      </c>
      <c r="BB12690" s="191">
        <v>-2070.85113</v>
      </c>
    </row>
    <row r="12691" spans="48:54" x14ac:dyDescent="0.2">
      <c r="AV12691" s="191" t="str">
        <f t="shared" si="202"/>
        <v>526_RS_4_4_202324</v>
      </c>
      <c r="AW12691" s="191" t="s">
        <v>92</v>
      </c>
      <c r="AX12691" s="18">
        <v>202324</v>
      </c>
      <c r="AY12691" s="191">
        <v>526</v>
      </c>
      <c r="AZ12691" s="191">
        <v>4</v>
      </c>
      <c r="BA12691" s="191">
        <v>4</v>
      </c>
      <c r="BB12691" s="191">
        <v>7565.4329027645144</v>
      </c>
    </row>
    <row r="12692" spans="48:54" x14ac:dyDescent="0.2">
      <c r="AV12692" s="191" t="str">
        <f t="shared" si="202"/>
        <v>528_RG_348_1_202324</v>
      </c>
      <c r="AW12692" s="191" t="s">
        <v>93</v>
      </c>
      <c r="AX12692" s="18">
        <v>202324</v>
      </c>
      <c r="AY12692" s="191">
        <v>528</v>
      </c>
      <c r="AZ12692" s="191">
        <v>348</v>
      </c>
      <c r="BA12692" s="191">
        <v>1</v>
      </c>
      <c r="BB12692" s="191">
        <v>-1780</v>
      </c>
    </row>
    <row r="12693" spans="48:54" x14ac:dyDescent="0.2">
      <c r="AV12693" s="191" t="str">
        <f t="shared" si="202"/>
        <v>528_RS_4_4_202324</v>
      </c>
      <c r="AW12693" s="191" t="s">
        <v>92</v>
      </c>
      <c r="AX12693" s="18">
        <v>202324</v>
      </c>
      <c r="AY12693" s="191">
        <v>528</v>
      </c>
      <c r="AZ12693" s="191">
        <v>4</v>
      </c>
      <c r="BA12693" s="191">
        <v>4</v>
      </c>
      <c r="BB12693" s="191">
        <v>10294</v>
      </c>
    </row>
    <row r="12694" spans="48:54" x14ac:dyDescent="0.2">
      <c r="AV12694" s="191" t="str">
        <f t="shared" si="202"/>
        <v>530_RG_348_1_202324</v>
      </c>
      <c r="AW12694" s="191" t="s">
        <v>93</v>
      </c>
      <c r="AX12694" s="18">
        <v>202324</v>
      </c>
      <c r="AY12694" s="191">
        <v>530</v>
      </c>
      <c r="AZ12694" s="191">
        <v>348</v>
      </c>
      <c r="BA12694" s="191">
        <v>1</v>
      </c>
      <c r="BB12694" s="191">
        <v>-2726.8820000000001</v>
      </c>
    </row>
    <row r="12695" spans="48:54" x14ac:dyDescent="0.2">
      <c r="AV12695" s="191" t="str">
        <f t="shared" si="202"/>
        <v>530_RS_4_4_202324</v>
      </c>
      <c r="AW12695" s="191" t="s">
        <v>92</v>
      </c>
      <c r="AX12695" s="18">
        <v>202324</v>
      </c>
      <c r="AY12695" s="191">
        <v>530</v>
      </c>
      <c r="AZ12695" s="191">
        <v>4</v>
      </c>
      <c r="BA12695" s="191">
        <v>4</v>
      </c>
      <c r="BB12695" s="191">
        <v>12679.998705741595</v>
      </c>
    </row>
    <row r="12696" spans="48:54" x14ac:dyDescent="0.2">
      <c r="AV12696" s="191" t="str">
        <f t="shared" si="202"/>
        <v>532_RG_348_1_202324</v>
      </c>
      <c r="AW12696" s="191" t="s">
        <v>93</v>
      </c>
      <c r="AX12696" s="18">
        <v>202324</v>
      </c>
      <c r="AY12696" s="191">
        <v>532</v>
      </c>
      <c r="AZ12696" s="191">
        <v>348</v>
      </c>
      <c r="BA12696" s="191">
        <v>1</v>
      </c>
      <c r="BB12696" s="191">
        <v>-3550.7460000000001</v>
      </c>
    </row>
    <row r="12697" spans="48:54" x14ac:dyDescent="0.2">
      <c r="AV12697" s="191" t="str">
        <f t="shared" si="202"/>
        <v>532_RS_4_4_202324</v>
      </c>
      <c r="AW12697" s="191" t="s">
        <v>92</v>
      </c>
      <c r="AX12697" s="18">
        <v>202324</v>
      </c>
      <c r="AY12697" s="191">
        <v>532</v>
      </c>
      <c r="AZ12697" s="191">
        <v>4</v>
      </c>
      <c r="BA12697" s="191">
        <v>4</v>
      </c>
      <c r="BB12697" s="191">
        <v>12390.014999999998</v>
      </c>
    </row>
    <row r="12698" spans="48:54" x14ac:dyDescent="0.2">
      <c r="AV12698" s="191" t="str">
        <f t="shared" si="202"/>
        <v>534_RG_348_1_202324</v>
      </c>
      <c r="AW12698" s="191" t="s">
        <v>93</v>
      </c>
      <c r="AX12698" s="18">
        <v>202324</v>
      </c>
      <c r="AY12698" s="191">
        <v>534</v>
      </c>
      <c r="AZ12698" s="191">
        <v>348</v>
      </c>
      <c r="BA12698" s="191">
        <v>1</v>
      </c>
      <c r="BB12698" s="191">
        <v>-1049.3610000000001</v>
      </c>
    </row>
    <row r="12699" spans="48:54" x14ac:dyDescent="0.2">
      <c r="AV12699" s="191" t="str">
        <f t="shared" si="202"/>
        <v>534_RS_4_4_202324</v>
      </c>
      <c r="AW12699" s="191" t="s">
        <v>92</v>
      </c>
      <c r="AX12699" s="18">
        <v>202324</v>
      </c>
      <c r="AY12699" s="191">
        <v>534</v>
      </c>
      <c r="AZ12699" s="191">
        <v>4</v>
      </c>
      <c r="BA12699" s="191">
        <v>4</v>
      </c>
      <c r="BB12699" s="191">
        <v>11572.679840000003</v>
      </c>
    </row>
    <row r="12700" spans="48:54" x14ac:dyDescent="0.2">
      <c r="AV12700" s="191" t="str">
        <f t="shared" si="202"/>
        <v>536_RG_348_1_202324</v>
      </c>
      <c r="AW12700" s="191" t="s">
        <v>93</v>
      </c>
      <c r="AX12700" s="18">
        <v>202324</v>
      </c>
      <c r="AY12700" s="191">
        <v>536</v>
      </c>
      <c r="AZ12700" s="191">
        <v>348</v>
      </c>
      <c r="BA12700" s="191">
        <v>1</v>
      </c>
      <c r="BB12700" s="191">
        <v>-9530.9369999999999</v>
      </c>
    </row>
    <row r="12701" spans="48:54" x14ac:dyDescent="0.2">
      <c r="AV12701" s="191" t="str">
        <f t="shared" si="202"/>
        <v>536_RS_4_4_202324</v>
      </c>
      <c r="AW12701" s="191" t="s">
        <v>92</v>
      </c>
      <c r="AX12701" s="18">
        <v>202324</v>
      </c>
      <c r="AY12701" s="191">
        <v>536</v>
      </c>
      <c r="AZ12701" s="191">
        <v>4</v>
      </c>
      <c r="BA12701" s="191">
        <v>4</v>
      </c>
      <c r="BB12701" s="191">
        <v>10283.732</v>
      </c>
    </row>
    <row r="12702" spans="48:54" x14ac:dyDescent="0.2">
      <c r="AV12702" s="191" t="str">
        <f t="shared" si="202"/>
        <v>538_RG_348_1_202324</v>
      </c>
      <c r="AW12702" s="191" t="s">
        <v>93</v>
      </c>
      <c r="AX12702" s="18">
        <v>202324</v>
      </c>
      <c r="AY12702" s="191">
        <v>538</v>
      </c>
      <c r="AZ12702" s="191">
        <v>348</v>
      </c>
      <c r="BA12702" s="191">
        <v>1</v>
      </c>
      <c r="BB12702" s="191">
        <v>-1391.395</v>
      </c>
    </row>
    <row r="12703" spans="48:54" x14ac:dyDescent="0.2">
      <c r="AV12703" s="191" t="str">
        <f t="shared" si="202"/>
        <v>538_RS_4_4_202324</v>
      </c>
      <c r="AW12703" s="191" t="s">
        <v>92</v>
      </c>
      <c r="AX12703" s="18">
        <v>202324</v>
      </c>
      <c r="AY12703" s="191">
        <v>538</v>
      </c>
      <c r="AZ12703" s="191">
        <v>4</v>
      </c>
      <c r="BA12703" s="191">
        <v>4</v>
      </c>
      <c r="BB12703" s="191">
        <v>6680.8953775557047</v>
      </c>
    </row>
    <row r="12704" spans="48:54" x14ac:dyDescent="0.2">
      <c r="AV12704" s="191" t="str">
        <f t="shared" si="202"/>
        <v>540_RG_348_1_202324</v>
      </c>
      <c r="AW12704" s="191" t="s">
        <v>93</v>
      </c>
      <c r="AX12704" s="18">
        <v>202324</v>
      </c>
      <c r="AY12704" s="191">
        <v>540</v>
      </c>
      <c r="AZ12704" s="191">
        <v>348</v>
      </c>
      <c r="BA12704" s="191">
        <v>1</v>
      </c>
      <c r="BB12704" s="191">
        <v>-3659.4540000000002</v>
      </c>
    </row>
    <row r="12705" spans="48:54" x14ac:dyDescent="0.2">
      <c r="AV12705" s="191" t="str">
        <f t="shared" si="202"/>
        <v>540_RS_4_4_202324</v>
      </c>
      <c r="AW12705" s="191" t="s">
        <v>92</v>
      </c>
      <c r="AX12705" s="18">
        <v>202324</v>
      </c>
      <c r="AY12705" s="191">
        <v>540</v>
      </c>
      <c r="AZ12705" s="191">
        <v>4</v>
      </c>
      <c r="BA12705" s="191">
        <v>4</v>
      </c>
      <c r="BB12705" s="191">
        <v>12091.863300000001</v>
      </c>
    </row>
    <row r="12706" spans="48:54" x14ac:dyDescent="0.2">
      <c r="AV12706" s="191" t="str">
        <f t="shared" si="202"/>
        <v>542_RG_348_1_202324</v>
      </c>
      <c r="AW12706" s="191" t="s">
        <v>93</v>
      </c>
      <c r="AX12706" s="18">
        <v>202324</v>
      </c>
      <c r="AY12706" s="191">
        <v>542</v>
      </c>
      <c r="AZ12706" s="191">
        <v>348</v>
      </c>
      <c r="BA12706" s="191">
        <v>1</v>
      </c>
      <c r="BB12706" s="191">
        <v>0</v>
      </c>
    </row>
    <row r="12707" spans="48:54" x14ac:dyDescent="0.2">
      <c r="AV12707" s="191" t="str">
        <f t="shared" si="202"/>
        <v>542_RS_4_4_202324</v>
      </c>
      <c r="AW12707" s="191" t="s">
        <v>92</v>
      </c>
      <c r="AX12707" s="18">
        <v>202324</v>
      </c>
      <c r="AY12707" s="191">
        <v>542</v>
      </c>
      <c r="AZ12707" s="191">
        <v>4</v>
      </c>
      <c r="BA12707" s="191">
        <v>4</v>
      </c>
      <c r="BB12707" s="191">
        <v>2817.5600000000004</v>
      </c>
    </row>
    <row r="12708" spans="48:54" x14ac:dyDescent="0.2">
      <c r="AV12708" s="191" t="str">
        <f t="shared" si="202"/>
        <v>544_RG_348_1_202324</v>
      </c>
      <c r="AW12708" s="191" t="s">
        <v>93</v>
      </c>
      <c r="AX12708" s="18">
        <v>202324</v>
      </c>
      <c r="AY12708" s="191">
        <v>544</v>
      </c>
      <c r="AZ12708" s="191">
        <v>348</v>
      </c>
      <c r="BA12708" s="191">
        <v>1</v>
      </c>
      <c r="BB12708" s="191">
        <v>-2671.8649999999998</v>
      </c>
    </row>
    <row r="12709" spans="48:54" x14ac:dyDescent="0.2">
      <c r="AV12709" s="191" t="str">
        <f t="shared" si="202"/>
        <v>544_RS_4_4_202324</v>
      </c>
      <c r="AW12709" s="191" t="s">
        <v>92</v>
      </c>
      <c r="AX12709" s="18">
        <v>202324</v>
      </c>
      <c r="AY12709" s="191">
        <v>544</v>
      </c>
      <c r="AZ12709" s="191">
        <v>4</v>
      </c>
      <c r="BA12709" s="191">
        <v>4</v>
      </c>
      <c r="BB12709" s="191">
        <v>13703.929769999999</v>
      </c>
    </row>
    <row r="12710" spans="48:54" x14ac:dyDescent="0.2">
      <c r="AV12710" s="191" t="str">
        <f t="shared" si="202"/>
        <v>545_RG_348_1_202324</v>
      </c>
      <c r="AW12710" s="191" t="s">
        <v>93</v>
      </c>
      <c r="AX12710" s="18">
        <v>202324</v>
      </c>
      <c r="AY12710" s="191">
        <v>545</v>
      </c>
      <c r="AZ12710" s="191">
        <v>348</v>
      </c>
      <c r="BA12710" s="191">
        <v>1</v>
      </c>
      <c r="BB12710" s="191">
        <v>-1139.7660000000001</v>
      </c>
    </row>
    <row r="12711" spans="48:54" x14ac:dyDescent="0.2">
      <c r="AV12711" s="191" t="str">
        <f t="shared" si="202"/>
        <v>545_RS_4_4_202324</v>
      </c>
      <c r="AW12711" s="191" t="s">
        <v>92</v>
      </c>
      <c r="AX12711" s="18">
        <v>202324</v>
      </c>
      <c r="AY12711" s="191">
        <v>545</v>
      </c>
      <c r="AZ12711" s="191">
        <v>4</v>
      </c>
      <c r="BA12711" s="191">
        <v>4</v>
      </c>
      <c r="BB12711" s="191">
        <v>5387.4438999999993</v>
      </c>
    </row>
    <row r="12712" spans="48:54" x14ac:dyDescent="0.2">
      <c r="AV12712" s="191" t="str">
        <f t="shared" si="202"/>
        <v>546_RG_348_1_202324</v>
      </c>
      <c r="AW12712" s="191" t="s">
        <v>93</v>
      </c>
      <c r="AX12712" s="18">
        <v>202324</v>
      </c>
      <c r="AY12712" s="191">
        <v>546</v>
      </c>
      <c r="AZ12712" s="191">
        <v>348</v>
      </c>
      <c r="BA12712" s="191">
        <v>1</v>
      </c>
      <c r="BB12712" s="191">
        <v>-1676.5730000000001</v>
      </c>
    </row>
    <row r="12713" spans="48:54" x14ac:dyDescent="0.2">
      <c r="AV12713" s="191" t="str">
        <f t="shared" si="202"/>
        <v>546_RS_4_4_202324</v>
      </c>
      <c r="AW12713" s="191" t="s">
        <v>92</v>
      </c>
      <c r="AX12713" s="18">
        <v>202324</v>
      </c>
      <c r="AY12713" s="191">
        <v>546</v>
      </c>
      <c r="AZ12713" s="191">
        <v>4</v>
      </c>
      <c r="BA12713" s="191">
        <v>4</v>
      </c>
      <c r="BB12713" s="191">
        <v>6216.9270000000006</v>
      </c>
    </row>
    <row r="12714" spans="48:54" x14ac:dyDescent="0.2">
      <c r="AV12714" s="191" t="str">
        <f t="shared" si="202"/>
        <v>548_RG_348_1_202324</v>
      </c>
      <c r="AW12714" s="191" t="s">
        <v>93</v>
      </c>
      <c r="AX12714" s="18">
        <v>202324</v>
      </c>
      <c r="AY12714" s="191">
        <v>548</v>
      </c>
      <c r="AZ12714" s="191">
        <v>348</v>
      </c>
      <c r="BA12714" s="191">
        <v>1</v>
      </c>
      <c r="BB12714" s="191">
        <v>-1120.7750000000001</v>
      </c>
    </row>
    <row r="12715" spans="48:54" x14ac:dyDescent="0.2">
      <c r="AV12715" s="191" t="str">
        <f t="shared" si="202"/>
        <v>548_RS_4_4_202324</v>
      </c>
      <c r="AW12715" s="191" t="s">
        <v>92</v>
      </c>
      <c r="AX12715" s="18">
        <v>202324</v>
      </c>
      <c r="AY12715" s="191">
        <v>548</v>
      </c>
      <c r="AZ12715" s="191">
        <v>4</v>
      </c>
      <c r="BA12715" s="191">
        <v>4</v>
      </c>
      <c r="BB12715" s="191">
        <v>5996.6209999999992</v>
      </c>
    </row>
    <row r="12716" spans="48:54" x14ac:dyDescent="0.2">
      <c r="AV12716" s="191" t="str">
        <f t="shared" si="202"/>
        <v>550_RG_348_1_202324</v>
      </c>
      <c r="AW12716" s="191" t="s">
        <v>93</v>
      </c>
      <c r="AX12716" s="18">
        <v>202324</v>
      </c>
      <c r="AY12716" s="191">
        <v>550</v>
      </c>
      <c r="AZ12716" s="191">
        <v>348</v>
      </c>
      <c r="BA12716" s="191">
        <v>1</v>
      </c>
      <c r="BB12716" s="191">
        <v>-1297</v>
      </c>
    </row>
    <row r="12717" spans="48:54" x14ac:dyDescent="0.2">
      <c r="AV12717" s="191" t="str">
        <f t="shared" si="202"/>
        <v>550_RS_4_4_202324</v>
      </c>
      <c r="AW12717" s="191" t="s">
        <v>92</v>
      </c>
      <c r="AX12717" s="18">
        <v>202324</v>
      </c>
      <c r="AY12717" s="191">
        <v>550</v>
      </c>
      <c r="AZ12717" s="191">
        <v>4</v>
      </c>
      <c r="BA12717" s="191">
        <v>4</v>
      </c>
      <c r="BB12717" s="191">
        <v>7356.9920000000002</v>
      </c>
    </row>
    <row r="12718" spans="48:54" x14ac:dyDescent="0.2">
      <c r="AV12718" s="191" t="str">
        <f t="shared" si="202"/>
        <v>552_RG_348_1_202324</v>
      </c>
      <c r="AW12718" s="191" t="s">
        <v>93</v>
      </c>
      <c r="AX12718" s="18">
        <v>202324</v>
      </c>
      <c r="AY12718" s="191">
        <v>552</v>
      </c>
      <c r="AZ12718" s="191">
        <v>348</v>
      </c>
      <c r="BA12718" s="191">
        <v>1</v>
      </c>
      <c r="BB12718" s="191">
        <v>-5047.7179999999998</v>
      </c>
    </row>
    <row r="12719" spans="48:54" x14ac:dyDescent="0.2">
      <c r="AV12719" s="191" t="str">
        <f t="shared" si="202"/>
        <v>552_RS_4_4_202324</v>
      </c>
      <c r="AW12719" s="191" t="s">
        <v>92</v>
      </c>
      <c r="AX12719" s="18">
        <v>202324</v>
      </c>
      <c r="AY12719" s="191">
        <v>552</v>
      </c>
      <c r="AZ12719" s="191">
        <v>4</v>
      </c>
      <c r="BA12719" s="191">
        <v>4</v>
      </c>
      <c r="BB12719" s="191">
        <v>10223.728839999991</v>
      </c>
    </row>
    <row r="12720" spans="48:54" x14ac:dyDescent="0.2">
      <c r="AV12720" s="191" t="str">
        <f t="shared" si="202"/>
        <v>562_RG_348_1_202324</v>
      </c>
      <c r="AW12720" s="191" t="s">
        <v>93</v>
      </c>
      <c r="AX12720" s="18">
        <v>202324</v>
      </c>
      <c r="AY12720" s="191">
        <v>562</v>
      </c>
      <c r="AZ12720" s="191">
        <v>348</v>
      </c>
      <c r="BA12720" s="191">
        <v>1</v>
      </c>
      <c r="BB12720" s="191">
        <v>0</v>
      </c>
    </row>
    <row r="12721" spans="48:54" x14ac:dyDescent="0.2">
      <c r="AV12721" s="191" t="str">
        <f t="shared" si="202"/>
        <v>562_RS_4_4_202324</v>
      </c>
      <c r="AW12721" s="191" t="s">
        <v>92</v>
      </c>
      <c r="AX12721" s="18">
        <v>202324</v>
      </c>
      <c r="AY12721" s="191">
        <v>562</v>
      </c>
      <c r="AZ12721" s="191">
        <v>4</v>
      </c>
      <c r="BA12721" s="191">
        <v>4</v>
      </c>
      <c r="BB12721" s="191">
        <v>0</v>
      </c>
    </row>
    <row r="12722" spans="48:54" x14ac:dyDescent="0.2">
      <c r="AV12722" s="191" t="str">
        <f t="shared" si="202"/>
        <v>564_RG_348_1_202324</v>
      </c>
      <c r="AW12722" s="191" t="s">
        <v>93</v>
      </c>
      <c r="AX12722" s="18">
        <v>202324</v>
      </c>
      <c r="AY12722" s="191">
        <v>564</v>
      </c>
      <c r="AZ12722" s="191">
        <v>348</v>
      </c>
      <c r="BA12722" s="191">
        <v>1</v>
      </c>
      <c r="BB12722" s="191">
        <v>0</v>
      </c>
    </row>
    <row r="12723" spans="48:54" x14ac:dyDescent="0.2">
      <c r="AV12723" s="191" t="str">
        <f t="shared" si="202"/>
        <v>564_RS_4_4_202324</v>
      </c>
      <c r="AW12723" s="191" t="s">
        <v>92</v>
      </c>
      <c r="AX12723" s="18">
        <v>202324</v>
      </c>
      <c r="AY12723" s="191">
        <v>564</v>
      </c>
      <c r="AZ12723" s="191">
        <v>4</v>
      </c>
      <c r="BA12723" s="191">
        <v>4</v>
      </c>
      <c r="BB12723" s="191">
        <v>0</v>
      </c>
    </row>
    <row r="12724" spans="48:54" x14ac:dyDescent="0.2">
      <c r="AV12724" s="191" t="str">
        <f t="shared" si="202"/>
        <v>566_RG_348_1_202324</v>
      </c>
      <c r="AW12724" s="191" t="s">
        <v>93</v>
      </c>
      <c r="AX12724" s="18">
        <v>202324</v>
      </c>
      <c r="AY12724" s="191">
        <v>566</v>
      </c>
      <c r="AZ12724" s="191">
        <v>348</v>
      </c>
      <c r="BA12724" s="191">
        <v>1</v>
      </c>
      <c r="BB12724" s="191">
        <v>0</v>
      </c>
    </row>
    <row r="12725" spans="48:54" x14ac:dyDescent="0.2">
      <c r="AV12725" s="191" t="str">
        <f t="shared" si="202"/>
        <v>566_RS_4_4_202324</v>
      </c>
      <c r="AW12725" s="191" t="s">
        <v>92</v>
      </c>
      <c r="AX12725" s="18">
        <v>202324</v>
      </c>
      <c r="AY12725" s="191">
        <v>566</v>
      </c>
      <c r="AZ12725" s="191">
        <v>4</v>
      </c>
      <c r="BA12725" s="191">
        <v>4</v>
      </c>
      <c r="BB12725" s="191">
        <v>0</v>
      </c>
    </row>
    <row r="12726" spans="48:54" x14ac:dyDescent="0.2">
      <c r="AV12726" s="191" t="str">
        <f t="shared" si="202"/>
        <v>568_RG_348_1_202324</v>
      </c>
      <c r="AW12726" s="191" t="s">
        <v>93</v>
      </c>
      <c r="AX12726" s="18">
        <v>202324</v>
      </c>
      <c r="AY12726" s="191">
        <v>568</v>
      </c>
      <c r="AZ12726" s="191">
        <v>348</v>
      </c>
      <c r="BA12726" s="191">
        <v>1</v>
      </c>
      <c r="BB12726" s="191">
        <v>0</v>
      </c>
    </row>
    <row r="12727" spans="48:54" x14ac:dyDescent="0.2">
      <c r="AV12727" s="191" t="str">
        <f t="shared" si="202"/>
        <v>568_RS_4_4_202324</v>
      </c>
      <c r="AW12727" s="191" t="s">
        <v>92</v>
      </c>
      <c r="AX12727" s="18">
        <v>202324</v>
      </c>
      <c r="AY12727" s="191">
        <v>568</v>
      </c>
      <c r="AZ12727" s="191">
        <v>4</v>
      </c>
      <c r="BA12727" s="191">
        <v>4</v>
      </c>
      <c r="BB12727" s="191">
        <v>0</v>
      </c>
    </row>
    <row r="12728" spans="48:54" x14ac:dyDescent="0.2">
      <c r="AV12728" s="191" t="str">
        <f t="shared" si="202"/>
        <v>572_RG_348_1_202324</v>
      </c>
      <c r="AW12728" s="191" t="s">
        <v>93</v>
      </c>
      <c r="AX12728" s="18">
        <v>202324</v>
      </c>
      <c r="AY12728" s="191">
        <v>572</v>
      </c>
      <c r="AZ12728" s="191">
        <v>348</v>
      </c>
      <c r="BA12728" s="191">
        <v>1</v>
      </c>
      <c r="BB12728" s="191">
        <v>0</v>
      </c>
    </row>
    <row r="12729" spans="48:54" x14ac:dyDescent="0.2">
      <c r="AV12729" s="191" t="str">
        <f t="shared" si="202"/>
        <v>572_RS_4_4_202324</v>
      </c>
      <c r="AW12729" s="191" t="s">
        <v>92</v>
      </c>
      <c r="AX12729" s="18">
        <v>202324</v>
      </c>
      <c r="AY12729" s="191">
        <v>572</v>
      </c>
      <c r="AZ12729" s="191">
        <v>4</v>
      </c>
      <c r="BA12729" s="191">
        <v>4</v>
      </c>
      <c r="BB12729" s="191">
        <v>0</v>
      </c>
    </row>
    <row r="12730" spans="48:54" x14ac:dyDescent="0.2">
      <c r="AV12730" s="191" t="str">
        <f t="shared" si="202"/>
        <v>574_RG_348_1_202324</v>
      </c>
      <c r="AW12730" s="191" t="s">
        <v>93</v>
      </c>
      <c r="AX12730" s="18">
        <v>202324</v>
      </c>
      <c r="AY12730" s="191">
        <v>574</v>
      </c>
      <c r="AZ12730" s="191">
        <v>348</v>
      </c>
      <c r="BA12730" s="191">
        <v>1</v>
      </c>
      <c r="BB12730" s="191">
        <v>0</v>
      </c>
    </row>
    <row r="12731" spans="48:54" x14ac:dyDescent="0.2">
      <c r="AV12731" s="191" t="str">
        <f t="shared" si="202"/>
        <v>574_RS_4_4_202324</v>
      </c>
      <c r="AW12731" s="191" t="s">
        <v>92</v>
      </c>
      <c r="AX12731" s="18">
        <v>202324</v>
      </c>
      <c r="AY12731" s="191">
        <v>574</v>
      </c>
      <c r="AZ12731" s="191">
        <v>4</v>
      </c>
      <c r="BA12731" s="191">
        <v>4</v>
      </c>
      <c r="BB12731" s="191">
        <v>0</v>
      </c>
    </row>
    <row r="12732" spans="48:54" x14ac:dyDescent="0.2">
      <c r="AV12732" s="191" t="str">
        <f t="shared" si="202"/>
        <v>576_RG_348_1_202324</v>
      </c>
      <c r="AW12732" s="191" t="s">
        <v>93</v>
      </c>
      <c r="AX12732" s="18">
        <v>202324</v>
      </c>
      <c r="AY12732" s="191">
        <v>576</v>
      </c>
      <c r="AZ12732" s="191">
        <v>348</v>
      </c>
      <c r="BA12732" s="191">
        <v>1</v>
      </c>
      <c r="BB12732" s="191">
        <v>0</v>
      </c>
    </row>
    <row r="12733" spans="48:54" x14ac:dyDescent="0.2">
      <c r="AV12733" s="191" t="str">
        <f t="shared" si="202"/>
        <v>576_RS_4_4_202324</v>
      </c>
      <c r="AW12733" s="191" t="s">
        <v>92</v>
      </c>
      <c r="AX12733" s="18">
        <v>202324</v>
      </c>
      <c r="AY12733" s="191">
        <v>576</v>
      </c>
      <c r="AZ12733" s="191">
        <v>4</v>
      </c>
      <c r="BA12733" s="191">
        <v>4</v>
      </c>
      <c r="BB12733" s="191">
        <v>0</v>
      </c>
    </row>
    <row r="12734" spans="48:54" x14ac:dyDescent="0.2">
      <c r="AV12734" s="191" t="str">
        <f t="shared" si="202"/>
        <v>582_RG_348_1_202324</v>
      </c>
      <c r="AW12734" s="191" t="s">
        <v>93</v>
      </c>
      <c r="AX12734" s="18">
        <v>202324</v>
      </c>
      <c r="AY12734" s="191">
        <v>582</v>
      </c>
      <c r="AZ12734" s="191">
        <v>348</v>
      </c>
      <c r="BA12734" s="191">
        <v>1</v>
      </c>
      <c r="BB12734" s="191">
        <v>0</v>
      </c>
    </row>
    <row r="12735" spans="48:54" x14ac:dyDescent="0.2">
      <c r="AV12735" s="191" t="str">
        <f t="shared" si="202"/>
        <v>582_RS_4_4_202324</v>
      </c>
      <c r="AW12735" s="191" t="s">
        <v>92</v>
      </c>
      <c r="AX12735" s="18">
        <v>202324</v>
      </c>
      <c r="AY12735" s="191">
        <v>582</v>
      </c>
      <c r="AZ12735" s="191">
        <v>4</v>
      </c>
      <c r="BA12735" s="191">
        <v>4</v>
      </c>
      <c r="BB12735" s="191">
        <v>0</v>
      </c>
    </row>
    <row r="12736" spans="48:54" x14ac:dyDescent="0.2">
      <c r="AV12736" s="191" t="str">
        <f t="shared" si="202"/>
        <v>584_RG_348_1_202324</v>
      </c>
      <c r="AW12736" s="191" t="s">
        <v>93</v>
      </c>
      <c r="AX12736" s="18">
        <v>202324</v>
      </c>
      <c r="AY12736" s="191">
        <v>584</v>
      </c>
      <c r="AZ12736" s="191">
        <v>348</v>
      </c>
      <c r="BA12736" s="191">
        <v>1</v>
      </c>
      <c r="BB12736" s="191">
        <v>0</v>
      </c>
    </row>
    <row r="12737" spans="48:54" x14ac:dyDescent="0.2">
      <c r="AV12737" s="191" t="str">
        <f t="shared" si="202"/>
        <v>584_RS_4_4_202324</v>
      </c>
      <c r="AW12737" s="191" t="s">
        <v>92</v>
      </c>
      <c r="AX12737" s="18">
        <v>202324</v>
      </c>
      <c r="AY12737" s="191">
        <v>584</v>
      </c>
      <c r="AZ12737" s="191">
        <v>4</v>
      </c>
      <c r="BA12737" s="191">
        <v>4</v>
      </c>
      <c r="BB12737" s="191">
        <v>0</v>
      </c>
    </row>
    <row r="12738" spans="48:54" x14ac:dyDescent="0.2">
      <c r="AV12738" s="191" t="str">
        <f t="shared" si="202"/>
        <v>586_RG_348_1_202324</v>
      </c>
      <c r="AW12738" s="191" t="s">
        <v>93</v>
      </c>
      <c r="AX12738" s="18">
        <v>202324</v>
      </c>
      <c r="AY12738" s="191">
        <v>586</v>
      </c>
      <c r="AZ12738" s="191">
        <v>348</v>
      </c>
      <c r="BA12738" s="191">
        <v>1</v>
      </c>
      <c r="BB12738" s="191">
        <v>0</v>
      </c>
    </row>
    <row r="12739" spans="48:54" x14ac:dyDescent="0.2">
      <c r="AV12739" s="191" t="str">
        <f t="shared" si="202"/>
        <v>586_RS_4_4_202324</v>
      </c>
      <c r="AW12739" s="191" t="s">
        <v>92</v>
      </c>
      <c r="AX12739" s="18">
        <v>202324</v>
      </c>
      <c r="AY12739" s="191">
        <v>586</v>
      </c>
      <c r="AZ12739" s="191">
        <v>4</v>
      </c>
      <c r="BA12739" s="191">
        <v>4</v>
      </c>
      <c r="BB12739" s="191">
        <v>0</v>
      </c>
    </row>
    <row r="12740" spans="48:54" x14ac:dyDescent="0.2">
      <c r="AV12740" s="191" t="str">
        <f t="shared" ref="AV12740:AV12803" si="203">AY12740&amp;"_"&amp;AW12740&amp;"_"&amp;AZ12740&amp;"_"&amp;BA12740&amp;"_"&amp;AX12740</f>
        <v>512_RG_349.1_1_202324</v>
      </c>
      <c r="AW12740" s="191" t="s">
        <v>93</v>
      </c>
      <c r="AX12740" s="18">
        <v>202324</v>
      </c>
      <c r="AY12740" s="191">
        <v>512</v>
      </c>
      <c r="AZ12740" s="191">
        <v>349.1</v>
      </c>
      <c r="BA12740" s="191">
        <v>1</v>
      </c>
      <c r="BB12740" s="191">
        <v>0</v>
      </c>
    </row>
    <row r="12741" spans="48:54" x14ac:dyDescent="0.2">
      <c r="AV12741" s="191" t="str">
        <f t="shared" si="203"/>
        <v>512_RS_4_5_202324</v>
      </c>
      <c r="AW12741" s="191" t="s">
        <v>92</v>
      </c>
      <c r="AX12741" s="18">
        <v>202324</v>
      </c>
      <c r="AY12741" s="191">
        <v>512</v>
      </c>
      <c r="AZ12741" s="191">
        <v>4</v>
      </c>
      <c r="BA12741" s="191">
        <v>5</v>
      </c>
      <c r="BB12741" s="191">
        <v>-1388</v>
      </c>
    </row>
    <row r="12742" spans="48:54" x14ac:dyDescent="0.2">
      <c r="AV12742" s="191" t="str">
        <f t="shared" si="203"/>
        <v>514_RG_349.1_1_202324</v>
      </c>
      <c r="AW12742" s="191" t="s">
        <v>93</v>
      </c>
      <c r="AX12742" s="18">
        <v>202324</v>
      </c>
      <c r="AY12742" s="191">
        <v>514</v>
      </c>
      <c r="AZ12742" s="191">
        <v>349.1</v>
      </c>
      <c r="BA12742" s="191">
        <v>1</v>
      </c>
      <c r="BB12742" s="191">
        <v>0</v>
      </c>
    </row>
    <row r="12743" spans="48:54" x14ac:dyDescent="0.2">
      <c r="AV12743" s="191" t="str">
        <f t="shared" si="203"/>
        <v>514_RS_4_5_202324</v>
      </c>
      <c r="AW12743" s="191" t="s">
        <v>92</v>
      </c>
      <c r="AX12743" s="18">
        <v>202324</v>
      </c>
      <c r="AY12743" s="191">
        <v>514</v>
      </c>
      <c r="AZ12743" s="191">
        <v>4</v>
      </c>
      <c r="BA12743" s="191">
        <v>5</v>
      </c>
      <c r="BB12743" s="191">
        <v>-111</v>
      </c>
    </row>
    <row r="12744" spans="48:54" x14ac:dyDescent="0.2">
      <c r="AV12744" s="191" t="str">
        <f t="shared" si="203"/>
        <v>516_RG_349.1_1_202324</v>
      </c>
      <c r="AW12744" s="191" t="s">
        <v>93</v>
      </c>
      <c r="AX12744" s="18">
        <v>202324</v>
      </c>
      <c r="AY12744" s="191">
        <v>516</v>
      </c>
      <c r="AZ12744" s="191">
        <v>349.1</v>
      </c>
      <c r="BA12744" s="191">
        <v>1</v>
      </c>
      <c r="BB12744" s="191">
        <v>0</v>
      </c>
    </row>
    <row r="12745" spans="48:54" x14ac:dyDescent="0.2">
      <c r="AV12745" s="191" t="str">
        <f t="shared" si="203"/>
        <v>516_RS_4_5_202324</v>
      </c>
      <c r="AW12745" s="191" t="s">
        <v>92</v>
      </c>
      <c r="AX12745" s="18">
        <v>202324</v>
      </c>
      <c r="AY12745" s="191">
        <v>516</v>
      </c>
      <c r="AZ12745" s="191">
        <v>4</v>
      </c>
      <c r="BA12745" s="191">
        <v>5</v>
      </c>
      <c r="BB12745" s="191">
        <v>-66.685999999999993</v>
      </c>
    </row>
    <row r="12746" spans="48:54" x14ac:dyDescent="0.2">
      <c r="AV12746" s="191" t="str">
        <f t="shared" si="203"/>
        <v>518_RG_349.1_1_202324</v>
      </c>
      <c r="AW12746" s="191" t="s">
        <v>93</v>
      </c>
      <c r="AX12746" s="18">
        <v>202324</v>
      </c>
      <c r="AY12746" s="191">
        <v>518</v>
      </c>
      <c r="AZ12746" s="191">
        <v>349.1</v>
      </c>
      <c r="BA12746" s="191">
        <v>1</v>
      </c>
      <c r="BB12746" s="191">
        <v>0</v>
      </c>
    </row>
    <row r="12747" spans="48:54" x14ac:dyDescent="0.2">
      <c r="AV12747" s="191" t="str">
        <f t="shared" si="203"/>
        <v>518_RS_4_5_202324</v>
      </c>
      <c r="AW12747" s="191" t="s">
        <v>92</v>
      </c>
      <c r="AX12747" s="18">
        <v>202324</v>
      </c>
      <c r="AY12747" s="191">
        <v>518</v>
      </c>
      <c r="AZ12747" s="191">
        <v>4</v>
      </c>
      <c r="BA12747" s="191">
        <v>5</v>
      </c>
      <c r="BB12747" s="191">
        <v>-102.212</v>
      </c>
    </row>
    <row r="12748" spans="48:54" x14ac:dyDescent="0.2">
      <c r="AV12748" s="191" t="str">
        <f t="shared" si="203"/>
        <v>520_RG_349.1_1_202324</v>
      </c>
      <c r="AW12748" s="191" t="s">
        <v>93</v>
      </c>
      <c r="AX12748" s="18">
        <v>202324</v>
      </c>
      <c r="AY12748" s="191">
        <v>520</v>
      </c>
      <c r="AZ12748" s="191">
        <v>349.1</v>
      </c>
      <c r="BA12748" s="191">
        <v>1</v>
      </c>
      <c r="BB12748" s="191">
        <v>0</v>
      </c>
    </row>
    <row r="12749" spans="48:54" x14ac:dyDescent="0.2">
      <c r="AV12749" s="191" t="str">
        <f t="shared" si="203"/>
        <v>520_RS_4_5_202324</v>
      </c>
      <c r="AW12749" s="191" t="s">
        <v>92</v>
      </c>
      <c r="AX12749" s="18">
        <v>202324</v>
      </c>
      <c r="AY12749" s="191">
        <v>520</v>
      </c>
      <c r="AZ12749" s="191">
        <v>4</v>
      </c>
      <c r="BA12749" s="191">
        <v>5</v>
      </c>
      <c r="BB12749" s="191">
        <v>-836.61800000000005</v>
      </c>
    </row>
    <row r="12750" spans="48:54" x14ac:dyDescent="0.2">
      <c r="AV12750" s="191" t="str">
        <f t="shared" si="203"/>
        <v>522_RG_349.1_1_202324</v>
      </c>
      <c r="AW12750" s="191" t="s">
        <v>93</v>
      </c>
      <c r="AX12750" s="18">
        <v>202324</v>
      </c>
      <c r="AY12750" s="191">
        <v>522</v>
      </c>
      <c r="AZ12750" s="191">
        <v>349.1</v>
      </c>
      <c r="BA12750" s="191">
        <v>1</v>
      </c>
      <c r="BB12750" s="191">
        <v>0</v>
      </c>
    </row>
    <row r="12751" spans="48:54" x14ac:dyDescent="0.2">
      <c r="AV12751" s="191" t="str">
        <f t="shared" si="203"/>
        <v>522_RS_4_5_202324</v>
      </c>
      <c r="AW12751" s="191" t="s">
        <v>92</v>
      </c>
      <c r="AX12751" s="18">
        <v>202324</v>
      </c>
      <c r="AY12751" s="191">
        <v>522</v>
      </c>
      <c r="AZ12751" s="191">
        <v>4</v>
      </c>
      <c r="BA12751" s="191">
        <v>5</v>
      </c>
      <c r="BB12751" s="191">
        <v>-204.13451000000001</v>
      </c>
    </row>
    <row r="12752" spans="48:54" x14ac:dyDescent="0.2">
      <c r="AV12752" s="191" t="str">
        <f t="shared" si="203"/>
        <v>524_RG_349.1_1_202324</v>
      </c>
      <c r="AW12752" s="191" t="s">
        <v>93</v>
      </c>
      <c r="AX12752" s="18">
        <v>202324</v>
      </c>
      <c r="AY12752" s="191">
        <v>524</v>
      </c>
      <c r="AZ12752" s="191">
        <v>349.1</v>
      </c>
      <c r="BA12752" s="191">
        <v>1</v>
      </c>
      <c r="BB12752" s="191">
        <v>0</v>
      </c>
    </row>
    <row r="12753" spans="48:54" x14ac:dyDescent="0.2">
      <c r="AV12753" s="191" t="str">
        <f t="shared" si="203"/>
        <v>524_RS_4_5_202324</v>
      </c>
      <c r="AW12753" s="191" t="s">
        <v>92</v>
      </c>
      <c r="AX12753" s="18">
        <v>202324</v>
      </c>
      <c r="AY12753" s="191">
        <v>524</v>
      </c>
      <c r="AZ12753" s="191">
        <v>4</v>
      </c>
      <c r="BA12753" s="191">
        <v>5</v>
      </c>
      <c r="BB12753" s="191">
        <v>-208.50004999999999</v>
      </c>
    </row>
    <row r="12754" spans="48:54" x14ac:dyDescent="0.2">
      <c r="AV12754" s="191" t="str">
        <f t="shared" si="203"/>
        <v>526_RG_349.1_1_202324</v>
      </c>
      <c r="AW12754" s="191" t="s">
        <v>93</v>
      </c>
      <c r="AX12754" s="18">
        <v>202324</v>
      </c>
      <c r="AY12754" s="191">
        <v>526</v>
      </c>
      <c r="AZ12754" s="191">
        <v>349.1</v>
      </c>
      <c r="BA12754" s="191">
        <v>1</v>
      </c>
      <c r="BB12754" s="191">
        <v>0</v>
      </c>
    </row>
    <row r="12755" spans="48:54" x14ac:dyDescent="0.2">
      <c r="AV12755" s="191" t="str">
        <f t="shared" si="203"/>
        <v>526_RS_4_5_202324</v>
      </c>
      <c r="AW12755" s="191" t="s">
        <v>92</v>
      </c>
      <c r="AX12755" s="18">
        <v>202324</v>
      </c>
      <c r="AY12755" s="191">
        <v>526</v>
      </c>
      <c r="AZ12755" s="191">
        <v>4</v>
      </c>
      <c r="BA12755" s="191">
        <v>5</v>
      </c>
      <c r="BB12755" s="191">
        <v>-57.364640000000001</v>
      </c>
    </row>
    <row r="12756" spans="48:54" x14ac:dyDescent="0.2">
      <c r="AV12756" s="191" t="str">
        <f t="shared" si="203"/>
        <v>528_RG_349.1_1_202324</v>
      </c>
      <c r="AW12756" s="191" t="s">
        <v>93</v>
      </c>
      <c r="AX12756" s="18">
        <v>202324</v>
      </c>
      <c r="AY12756" s="191">
        <v>528</v>
      </c>
      <c r="AZ12756" s="191">
        <v>349.1</v>
      </c>
      <c r="BA12756" s="191">
        <v>1</v>
      </c>
      <c r="BB12756" s="191">
        <v>0</v>
      </c>
    </row>
    <row r="12757" spans="48:54" x14ac:dyDescent="0.2">
      <c r="AV12757" s="191" t="str">
        <f t="shared" si="203"/>
        <v>528_RS_4_5_202324</v>
      </c>
      <c r="AW12757" s="191" t="s">
        <v>92</v>
      </c>
      <c r="AX12757" s="18">
        <v>202324</v>
      </c>
      <c r="AY12757" s="191">
        <v>528</v>
      </c>
      <c r="AZ12757" s="191">
        <v>4</v>
      </c>
      <c r="BA12757" s="191">
        <v>5</v>
      </c>
      <c r="BB12757" s="191">
        <v>-80</v>
      </c>
    </row>
    <row r="12758" spans="48:54" x14ac:dyDescent="0.2">
      <c r="AV12758" s="191" t="str">
        <f t="shared" si="203"/>
        <v>530_RG_349.1_1_202324</v>
      </c>
      <c r="AW12758" s="191" t="s">
        <v>93</v>
      </c>
      <c r="AX12758" s="18">
        <v>202324</v>
      </c>
      <c r="AY12758" s="191">
        <v>530</v>
      </c>
      <c r="AZ12758" s="191">
        <v>349.1</v>
      </c>
      <c r="BA12758" s="191">
        <v>1</v>
      </c>
      <c r="BB12758" s="191">
        <v>0</v>
      </c>
    </row>
    <row r="12759" spans="48:54" x14ac:dyDescent="0.2">
      <c r="AV12759" s="191" t="str">
        <f t="shared" si="203"/>
        <v>530_RS_4_5_202324</v>
      </c>
      <c r="AW12759" s="191" t="s">
        <v>92</v>
      </c>
      <c r="AX12759" s="18">
        <v>202324</v>
      </c>
      <c r="AY12759" s="191">
        <v>530</v>
      </c>
      <c r="AZ12759" s="191">
        <v>4</v>
      </c>
      <c r="BA12759" s="191">
        <v>5</v>
      </c>
      <c r="BB12759" s="191">
        <v>-111.18</v>
      </c>
    </row>
    <row r="12760" spans="48:54" x14ac:dyDescent="0.2">
      <c r="AV12760" s="191" t="str">
        <f t="shared" si="203"/>
        <v>532_RG_349.1_1_202324</v>
      </c>
      <c r="AW12760" s="191" t="s">
        <v>93</v>
      </c>
      <c r="AX12760" s="18">
        <v>202324</v>
      </c>
      <c r="AY12760" s="191">
        <v>532</v>
      </c>
      <c r="AZ12760" s="191">
        <v>349.1</v>
      </c>
      <c r="BA12760" s="191">
        <v>1</v>
      </c>
      <c r="BB12760" s="191">
        <v>0</v>
      </c>
    </row>
    <row r="12761" spans="48:54" x14ac:dyDescent="0.2">
      <c r="AV12761" s="191" t="str">
        <f t="shared" si="203"/>
        <v>532_RS_4_5_202324</v>
      </c>
      <c r="AW12761" s="191" t="s">
        <v>92</v>
      </c>
      <c r="AX12761" s="18">
        <v>202324</v>
      </c>
      <c r="AY12761" s="191">
        <v>532</v>
      </c>
      <c r="AZ12761" s="191">
        <v>4</v>
      </c>
      <c r="BA12761" s="191">
        <v>5</v>
      </c>
      <c r="BB12761" s="191">
        <v>-114.16500000000001</v>
      </c>
    </row>
    <row r="12762" spans="48:54" x14ac:dyDescent="0.2">
      <c r="AV12762" s="191" t="str">
        <f t="shared" si="203"/>
        <v>534_RG_349.1_1_202324</v>
      </c>
      <c r="AW12762" s="191" t="s">
        <v>93</v>
      </c>
      <c r="AX12762" s="18">
        <v>202324</v>
      </c>
      <c r="AY12762" s="191">
        <v>534</v>
      </c>
      <c r="AZ12762" s="191">
        <v>349.1</v>
      </c>
      <c r="BA12762" s="191">
        <v>1</v>
      </c>
      <c r="BB12762" s="191">
        <v>0</v>
      </c>
    </row>
    <row r="12763" spans="48:54" x14ac:dyDescent="0.2">
      <c r="AV12763" s="191" t="str">
        <f t="shared" si="203"/>
        <v>534_RS_4_5_202324</v>
      </c>
      <c r="AW12763" s="191" t="s">
        <v>92</v>
      </c>
      <c r="AX12763" s="18">
        <v>202324</v>
      </c>
      <c r="AY12763" s="191">
        <v>534</v>
      </c>
      <c r="AZ12763" s="191">
        <v>4</v>
      </c>
      <c r="BA12763" s="191">
        <v>5</v>
      </c>
      <c r="BB12763" s="191">
        <v>-271.99981000000002</v>
      </c>
    </row>
    <row r="12764" spans="48:54" x14ac:dyDescent="0.2">
      <c r="AV12764" s="191" t="str">
        <f t="shared" si="203"/>
        <v>536_RG_349.1_1_202324</v>
      </c>
      <c r="AW12764" s="191" t="s">
        <v>93</v>
      </c>
      <c r="AX12764" s="18">
        <v>202324</v>
      </c>
      <c r="AY12764" s="191">
        <v>536</v>
      </c>
      <c r="AZ12764" s="191">
        <v>349.1</v>
      </c>
      <c r="BA12764" s="191">
        <v>1</v>
      </c>
      <c r="BB12764" s="191">
        <v>-1295.5170000000001</v>
      </c>
    </row>
    <row r="12765" spans="48:54" x14ac:dyDescent="0.2">
      <c r="AV12765" s="191" t="str">
        <f t="shared" si="203"/>
        <v>536_RS_4_5_202324</v>
      </c>
      <c r="AW12765" s="191" t="s">
        <v>92</v>
      </c>
      <c r="AX12765" s="18">
        <v>202324</v>
      </c>
      <c r="AY12765" s="191">
        <v>536</v>
      </c>
      <c r="AZ12765" s="191">
        <v>4</v>
      </c>
      <c r="BA12765" s="191">
        <v>5</v>
      </c>
      <c r="BB12765" s="191">
        <v>-1084.5309999999999</v>
      </c>
    </row>
    <row r="12766" spans="48:54" x14ac:dyDescent="0.2">
      <c r="AV12766" s="191" t="str">
        <f t="shared" si="203"/>
        <v>538_RG_349.1_1_202324</v>
      </c>
      <c r="AW12766" s="191" t="s">
        <v>93</v>
      </c>
      <c r="AX12766" s="18">
        <v>202324</v>
      </c>
      <c r="AY12766" s="191">
        <v>538</v>
      </c>
      <c r="AZ12766" s="191">
        <v>349.1</v>
      </c>
      <c r="BA12766" s="191">
        <v>1</v>
      </c>
      <c r="BB12766" s="191">
        <v>0</v>
      </c>
    </row>
    <row r="12767" spans="48:54" x14ac:dyDescent="0.2">
      <c r="AV12767" s="191" t="str">
        <f t="shared" si="203"/>
        <v>538_RS_4_5_202324</v>
      </c>
      <c r="AW12767" s="191" t="s">
        <v>92</v>
      </c>
      <c r="AX12767" s="18">
        <v>202324</v>
      </c>
      <c r="AY12767" s="191">
        <v>538</v>
      </c>
      <c r="AZ12767" s="191">
        <v>4</v>
      </c>
      <c r="BA12767" s="191">
        <v>5</v>
      </c>
      <c r="BB12767" s="191">
        <v>0</v>
      </c>
    </row>
    <row r="12768" spans="48:54" x14ac:dyDescent="0.2">
      <c r="AV12768" s="191" t="str">
        <f t="shared" si="203"/>
        <v>540_RG_349.1_1_202324</v>
      </c>
      <c r="AW12768" s="191" t="s">
        <v>93</v>
      </c>
      <c r="AX12768" s="18">
        <v>202324</v>
      </c>
      <c r="AY12768" s="191">
        <v>540</v>
      </c>
      <c r="AZ12768" s="191">
        <v>349.1</v>
      </c>
      <c r="BA12768" s="191">
        <v>1</v>
      </c>
      <c r="BB12768" s="191">
        <v>-238.09100000000001</v>
      </c>
    </row>
    <row r="12769" spans="48:54" x14ac:dyDescent="0.2">
      <c r="AV12769" s="191" t="str">
        <f t="shared" si="203"/>
        <v>540_RS_4_5_202324</v>
      </c>
      <c r="AW12769" s="191" t="s">
        <v>92</v>
      </c>
      <c r="AX12769" s="18">
        <v>202324</v>
      </c>
      <c r="AY12769" s="191">
        <v>540</v>
      </c>
      <c r="AZ12769" s="191">
        <v>4</v>
      </c>
      <c r="BA12769" s="191">
        <v>5</v>
      </c>
      <c r="BB12769" s="191">
        <v>-287.37907999999999</v>
      </c>
    </row>
    <row r="12770" spans="48:54" x14ac:dyDescent="0.2">
      <c r="AV12770" s="191" t="str">
        <f t="shared" si="203"/>
        <v>542_RG_349.1_1_202324</v>
      </c>
      <c r="AW12770" s="191" t="s">
        <v>93</v>
      </c>
      <c r="AX12770" s="18">
        <v>202324</v>
      </c>
      <c r="AY12770" s="191">
        <v>542</v>
      </c>
      <c r="AZ12770" s="191">
        <v>349.1</v>
      </c>
      <c r="BA12770" s="191">
        <v>1</v>
      </c>
      <c r="BB12770" s="191">
        <v>0</v>
      </c>
    </row>
    <row r="12771" spans="48:54" x14ac:dyDescent="0.2">
      <c r="AV12771" s="191" t="str">
        <f t="shared" si="203"/>
        <v>542_RS_4_5_202324</v>
      </c>
      <c r="AW12771" s="191" t="s">
        <v>92</v>
      </c>
      <c r="AX12771" s="18">
        <v>202324</v>
      </c>
      <c r="AY12771" s="191">
        <v>542</v>
      </c>
      <c r="AZ12771" s="191">
        <v>4</v>
      </c>
      <c r="BA12771" s="191">
        <v>5</v>
      </c>
      <c r="BB12771" s="191">
        <v>-54.183</v>
      </c>
    </row>
    <row r="12772" spans="48:54" x14ac:dyDescent="0.2">
      <c r="AV12772" s="191" t="str">
        <f t="shared" si="203"/>
        <v>544_RG_349.1_1_202324</v>
      </c>
      <c r="AW12772" s="191" t="s">
        <v>93</v>
      </c>
      <c r="AX12772" s="18">
        <v>202324</v>
      </c>
      <c r="AY12772" s="191">
        <v>544</v>
      </c>
      <c r="AZ12772" s="191">
        <v>349.1</v>
      </c>
      <c r="BA12772" s="191">
        <v>1</v>
      </c>
      <c r="BB12772" s="191">
        <v>0</v>
      </c>
    </row>
    <row r="12773" spans="48:54" x14ac:dyDescent="0.2">
      <c r="AV12773" s="191" t="str">
        <f t="shared" si="203"/>
        <v>544_RS_4_5_202324</v>
      </c>
      <c r="AW12773" s="191" t="s">
        <v>92</v>
      </c>
      <c r="AX12773" s="18">
        <v>202324</v>
      </c>
      <c r="AY12773" s="191">
        <v>544</v>
      </c>
      <c r="AZ12773" s="191">
        <v>4</v>
      </c>
      <c r="BA12773" s="191">
        <v>5</v>
      </c>
      <c r="BB12773" s="191">
        <v>-318.90899999999999</v>
      </c>
    </row>
    <row r="12774" spans="48:54" x14ac:dyDescent="0.2">
      <c r="AV12774" s="191" t="str">
        <f t="shared" si="203"/>
        <v>545_RG_349.1_1_202324</v>
      </c>
      <c r="AW12774" s="191" t="s">
        <v>93</v>
      </c>
      <c r="AX12774" s="18">
        <v>202324</v>
      </c>
      <c r="AY12774" s="191">
        <v>545</v>
      </c>
      <c r="AZ12774" s="191">
        <v>349.1</v>
      </c>
      <c r="BA12774" s="191">
        <v>1</v>
      </c>
      <c r="BB12774" s="191">
        <v>0</v>
      </c>
    </row>
    <row r="12775" spans="48:54" x14ac:dyDescent="0.2">
      <c r="AV12775" s="191" t="str">
        <f t="shared" si="203"/>
        <v>545_RS_4_5_202324</v>
      </c>
      <c r="AW12775" s="191" t="s">
        <v>92</v>
      </c>
      <c r="AX12775" s="18">
        <v>202324</v>
      </c>
      <c r="AY12775" s="191">
        <v>545</v>
      </c>
      <c r="AZ12775" s="191">
        <v>4</v>
      </c>
      <c r="BA12775" s="191">
        <v>5</v>
      </c>
      <c r="BB12775" s="191">
        <v>-42.354039999999998</v>
      </c>
    </row>
    <row r="12776" spans="48:54" x14ac:dyDescent="0.2">
      <c r="AV12776" s="191" t="str">
        <f t="shared" si="203"/>
        <v>546_RG_349.1_1_202324</v>
      </c>
      <c r="AW12776" s="191" t="s">
        <v>93</v>
      </c>
      <c r="AX12776" s="18">
        <v>202324</v>
      </c>
      <c r="AY12776" s="191">
        <v>546</v>
      </c>
      <c r="AZ12776" s="191">
        <v>349.1</v>
      </c>
      <c r="BA12776" s="191">
        <v>1</v>
      </c>
      <c r="BB12776" s="191">
        <v>0</v>
      </c>
    </row>
    <row r="12777" spans="48:54" x14ac:dyDescent="0.2">
      <c r="AV12777" s="191" t="str">
        <f t="shared" si="203"/>
        <v>546_RS_4_5_202324</v>
      </c>
      <c r="AW12777" s="191" t="s">
        <v>92</v>
      </c>
      <c r="AX12777" s="18">
        <v>202324</v>
      </c>
      <c r="AY12777" s="191">
        <v>546</v>
      </c>
      <c r="AZ12777" s="191">
        <v>4</v>
      </c>
      <c r="BA12777" s="191">
        <v>5</v>
      </c>
      <c r="BB12777" s="191">
        <v>-856.45699999999999</v>
      </c>
    </row>
    <row r="12778" spans="48:54" x14ac:dyDescent="0.2">
      <c r="AV12778" s="191" t="str">
        <f t="shared" si="203"/>
        <v>548_RG_349.1_1_202324</v>
      </c>
      <c r="AW12778" s="191" t="s">
        <v>93</v>
      </c>
      <c r="AX12778" s="18">
        <v>202324</v>
      </c>
      <c r="AY12778" s="191">
        <v>548</v>
      </c>
      <c r="AZ12778" s="191">
        <v>349.1</v>
      </c>
      <c r="BA12778" s="191">
        <v>1</v>
      </c>
      <c r="BB12778" s="191">
        <v>-40</v>
      </c>
    </row>
    <row r="12779" spans="48:54" x14ac:dyDescent="0.2">
      <c r="AV12779" s="191" t="str">
        <f t="shared" si="203"/>
        <v>548_RS_4_5_202324</v>
      </c>
      <c r="AW12779" s="191" t="s">
        <v>92</v>
      </c>
      <c r="AX12779" s="18">
        <v>202324</v>
      </c>
      <c r="AY12779" s="191">
        <v>548</v>
      </c>
      <c r="AZ12779" s="191">
        <v>4</v>
      </c>
      <c r="BA12779" s="191">
        <v>5</v>
      </c>
      <c r="BB12779" s="191">
        <v>-560.74099999999999</v>
      </c>
    </row>
    <row r="12780" spans="48:54" x14ac:dyDescent="0.2">
      <c r="AV12780" s="191" t="str">
        <f t="shared" si="203"/>
        <v>550_RG_349.1_1_202324</v>
      </c>
      <c r="AW12780" s="191" t="s">
        <v>93</v>
      </c>
      <c r="AX12780" s="18">
        <v>202324</v>
      </c>
      <c r="AY12780" s="191">
        <v>550</v>
      </c>
      <c r="AZ12780" s="191">
        <v>349.1</v>
      </c>
      <c r="BA12780" s="191">
        <v>1</v>
      </c>
      <c r="BB12780" s="191">
        <v>0</v>
      </c>
    </row>
    <row r="12781" spans="48:54" x14ac:dyDescent="0.2">
      <c r="AV12781" s="191" t="str">
        <f t="shared" si="203"/>
        <v>550_RS_4_5_202324</v>
      </c>
      <c r="AW12781" s="191" t="s">
        <v>92</v>
      </c>
      <c r="AX12781" s="18">
        <v>202324</v>
      </c>
      <c r="AY12781" s="191">
        <v>550</v>
      </c>
      <c r="AZ12781" s="191">
        <v>4</v>
      </c>
      <c r="BA12781" s="191">
        <v>5</v>
      </c>
      <c r="BB12781" s="191">
        <v>-234.91399999999999</v>
      </c>
    </row>
    <row r="12782" spans="48:54" x14ac:dyDescent="0.2">
      <c r="AV12782" s="191" t="str">
        <f t="shared" si="203"/>
        <v>552_RG_349.1_1_202324</v>
      </c>
      <c r="AW12782" s="191" t="s">
        <v>93</v>
      </c>
      <c r="AX12782" s="18">
        <v>202324</v>
      </c>
      <c r="AY12782" s="191">
        <v>552</v>
      </c>
      <c r="AZ12782" s="191">
        <v>349.1</v>
      </c>
      <c r="BA12782" s="191">
        <v>1</v>
      </c>
      <c r="BB12782" s="191">
        <v>0</v>
      </c>
    </row>
    <row r="12783" spans="48:54" x14ac:dyDescent="0.2">
      <c r="AV12783" s="191" t="str">
        <f t="shared" si="203"/>
        <v>552_RS_4_5_202324</v>
      </c>
      <c r="AW12783" s="191" t="s">
        <v>92</v>
      </c>
      <c r="AX12783" s="18">
        <v>202324</v>
      </c>
      <c r="AY12783" s="191">
        <v>552</v>
      </c>
      <c r="AZ12783" s="191">
        <v>4</v>
      </c>
      <c r="BA12783" s="191">
        <v>5</v>
      </c>
      <c r="BB12783" s="191">
        <v>-584.44282999999996</v>
      </c>
    </row>
    <row r="12784" spans="48:54" x14ac:dyDescent="0.2">
      <c r="AV12784" s="191" t="str">
        <f t="shared" si="203"/>
        <v>562_RG_349.1_1_202324</v>
      </c>
      <c r="AW12784" s="191" t="s">
        <v>93</v>
      </c>
      <c r="AX12784" s="18">
        <v>202324</v>
      </c>
      <c r="AY12784" s="191">
        <v>562</v>
      </c>
      <c r="AZ12784" s="191">
        <v>349.1</v>
      </c>
      <c r="BA12784" s="191">
        <v>1</v>
      </c>
      <c r="BB12784" s="191">
        <v>0</v>
      </c>
    </row>
    <row r="12785" spans="48:54" x14ac:dyDescent="0.2">
      <c r="AV12785" s="191" t="str">
        <f t="shared" si="203"/>
        <v>562_RS_4_5_202324</v>
      </c>
      <c r="AW12785" s="191" t="s">
        <v>92</v>
      </c>
      <c r="AX12785" s="18">
        <v>202324</v>
      </c>
      <c r="AY12785" s="191">
        <v>562</v>
      </c>
      <c r="AZ12785" s="191">
        <v>4</v>
      </c>
      <c r="BA12785" s="191">
        <v>5</v>
      </c>
      <c r="BB12785" s="191">
        <v>0</v>
      </c>
    </row>
    <row r="12786" spans="48:54" x14ac:dyDescent="0.2">
      <c r="AV12786" s="191" t="str">
        <f t="shared" si="203"/>
        <v>564_RG_349.1_1_202324</v>
      </c>
      <c r="AW12786" s="191" t="s">
        <v>93</v>
      </c>
      <c r="AX12786" s="18">
        <v>202324</v>
      </c>
      <c r="AY12786" s="191">
        <v>564</v>
      </c>
      <c r="AZ12786" s="191">
        <v>349.1</v>
      </c>
      <c r="BA12786" s="191">
        <v>1</v>
      </c>
      <c r="BB12786" s="191">
        <v>0</v>
      </c>
    </row>
    <row r="12787" spans="48:54" x14ac:dyDescent="0.2">
      <c r="AV12787" s="191" t="str">
        <f t="shared" si="203"/>
        <v>564_RS_4_5_202324</v>
      </c>
      <c r="AW12787" s="191" t="s">
        <v>92</v>
      </c>
      <c r="AX12787" s="18">
        <v>202324</v>
      </c>
      <c r="AY12787" s="191">
        <v>564</v>
      </c>
      <c r="AZ12787" s="191">
        <v>4</v>
      </c>
      <c r="BA12787" s="191">
        <v>5</v>
      </c>
      <c r="BB12787" s="191">
        <v>0</v>
      </c>
    </row>
    <row r="12788" spans="48:54" x14ac:dyDescent="0.2">
      <c r="AV12788" s="191" t="str">
        <f t="shared" si="203"/>
        <v>566_RG_349.1_1_202324</v>
      </c>
      <c r="AW12788" s="191" t="s">
        <v>93</v>
      </c>
      <c r="AX12788" s="18">
        <v>202324</v>
      </c>
      <c r="AY12788" s="191">
        <v>566</v>
      </c>
      <c r="AZ12788" s="191">
        <v>349.1</v>
      </c>
      <c r="BA12788" s="191">
        <v>1</v>
      </c>
      <c r="BB12788" s="191">
        <v>0</v>
      </c>
    </row>
    <row r="12789" spans="48:54" x14ac:dyDescent="0.2">
      <c r="AV12789" s="191" t="str">
        <f t="shared" si="203"/>
        <v>566_RS_4_5_202324</v>
      </c>
      <c r="AW12789" s="191" t="s">
        <v>92</v>
      </c>
      <c r="AX12789" s="18">
        <v>202324</v>
      </c>
      <c r="AY12789" s="191">
        <v>566</v>
      </c>
      <c r="AZ12789" s="191">
        <v>4</v>
      </c>
      <c r="BA12789" s="191">
        <v>5</v>
      </c>
      <c r="BB12789" s="191">
        <v>0</v>
      </c>
    </row>
    <row r="12790" spans="48:54" x14ac:dyDescent="0.2">
      <c r="AV12790" s="191" t="str">
        <f t="shared" si="203"/>
        <v>568_RG_349.1_1_202324</v>
      </c>
      <c r="AW12790" s="191" t="s">
        <v>93</v>
      </c>
      <c r="AX12790" s="18">
        <v>202324</v>
      </c>
      <c r="AY12790" s="191">
        <v>568</v>
      </c>
      <c r="AZ12790" s="191">
        <v>349.1</v>
      </c>
      <c r="BA12790" s="191">
        <v>1</v>
      </c>
      <c r="BB12790" s="191">
        <v>0</v>
      </c>
    </row>
    <row r="12791" spans="48:54" x14ac:dyDescent="0.2">
      <c r="AV12791" s="191" t="str">
        <f t="shared" si="203"/>
        <v>568_RS_4_5_202324</v>
      </c>
      <c r="AW12791" s="191" t="s">
        <v>92</v>
      </c>
      <c r="AX12791" s="18">
        <v>202324</v>
      </c>
      <c r="AY12791" s="191">
        <v>568</v>
      </c>
      <c r="AZ12791" s="191">
        <v>4</v>
      </c>
      <c r="BA12791" s="191">
        <v>5</v>
      </c>
      <c r="BB12791" s="191">
        <v>0</v>
      </c>
    </row>
    <row r="12792" spans="48:54" x14ac:dyDescent="0.2">
      <c r="AV12792" s="191" t="str">
        <f t="shared" si="203"/>
        <v>572_RG_349.1_1_202324</v>
      </c>
      <c r="AW12792" s="191" t="s">
        <v>93</v>
      </c>
      <c r="AX12792" s="18">
        <v>202324</v>
      </c>
      <c r="AY12792" s="191">
        <v>572</v>
      </c>
      <c r="AZ12792" s="191">
        <v>349.1</v>
      </c>
      <c r="BA12792" s="191">
        <v>1</v>
      </c>
      <c r="BB12792" s="191">
        <v>0</v>
      </c>
    </row>
    <row r="12793" spans="48:54" x14ac:dyDescent="0.2">
      <c r="AV12793" s="191" t="str">
        <f t="shared" si="203"/>
        <v>572_RS_4_5_202324</v>
      </c>
      <c r="AW12793" s="191" t="s">
        <v>92</v>
      </c>
      <c r="AX12793" s="18">
        <v>202324</v>
      </c>
      <c r="AY12793" s="191">
        <v>572</v>
      </c>
      <c r="AZ12793" s="191">
        <v>4</v>
      </c>
      <c r="BA12793" s="191">
        <v>5</v>
      </c>
      <c r="BB12793" s="191">
        <v>0</v>
      </c>
    </row>
    <row r="12794" spans="48:54" x14ac:dyDescent="0.2">
      <c r="AV12794" s="191" t="str">
        <f t="shared" si="203"/>
        <v>574_RG_349.1_1_202324</v>
      </c>
      <c r="AW12794" s="191" t="s">
        <v>93</v>
      </c>
      <c r="AX12794" s="18">
        <v>202324</v>
      </c>
      <c r="AY12794" s="191">
        <v>574</v>
      </c>
      <c r="AZ12794" s="191">
        <v>349.1</v>
      </c>
      <c r="BA12794" s="191">
        <v>1</v>
      </c>
      <c r="BB12794" s="191">
        <v>0</v>
      </c>
    </row>
    <row r="12795" spans="48:54" x14ac:dyDescent="0.2">
      <c r="AV12795" s="191" t="str">
        <f t="shared" si="203"/>
        <v>574_RS_4_5_202324</v>
      </c>
      <c r="AW12795" s="191" t="s">
        <v>92</v>
      </c>
      <c r="AX12795" s="18">
        <v>202324</v>
      </c>
      <c r="AY12795" s="191">
        <v>574</v>
      </c>
      <c r="AZ12795" s="191">
        <v>4</v>
      </c>
      <c r="BA12795" s="191">
        <v>5</v>
      </c>
      <c r="BB12795" s="191">
        <v>0</v>
      </c>
    </row>
    <row r="12796" spans="48:54" x14ac:dyDescent="0.2">
      <c r="AV12796" s="191" t="str">
        <f t="shared" si="203"/>
        <v>576_RG_349.1_1_202324</v>
      </c>
      <c r="AW12796" s="191" t="s">
        <v>93</v>
      </c>
      <c r="AX12796" s="18">
        <v>202324</v>
      </c>
      <c r="AY12796" s="191">
        <v>576</v>
      </c>
      <c r="AZ12796" s="191">
        <v>349.1</v>
      </c>
      <c r="BA12796" s="191">
        <v>1</v>
      </c>
      <c r="BB12796" s="191">
        <v>0</v>
      </c>
    </row>
    <row r="12797" spans="48:54" x14ac:dyDescent="0.2">
      <c r="AV12797" s="191" t="str">
        <f t="shared" si="203"/>
        <v>576_RS_4_5_202324</v>
      </c>
      <c r="AW12797" s="191" t="s">
        <v>92</v>
      </c>
      <c r="AX12797" s="18">
        <v>202324</v>
      </c>
      <c r="AY12797" s="191">
        <v>576</v>
      </c>
      <c r="AZ12797" s="191">
        <v>4</v>
      </c>
      <c r="BA12797" s="191">
        <v>5</v>
      </c>
      <c r="BB12797" s="191">
        <v>0</v>
      </c>
    </row>
    <row r="12798" spans="48:54" x14ac:dyDescent="0.2">
      <c r="AV12798" s="191" t="str">
        <f t="shared" si="203"/>
        <v>582_RG_349.1_1_202324</v>
      </c>
      <c r="AW12798" s="191" t="s">
        <v>93</v>
      </c>
      <c r="AX12798" s="18">
        <v>202324</v>
      </c>
      <c r="AY12798" s="191">
        <v>582</v>
      </c>
      <c r="AZ12798" s="191">
        <v>349.1</v>
      </c>
      <c r="BA12798" s="191">
        <v>1</v>
      </c>
      <c r="BB12798" s="191">
        <v>0</v>
      </c>
    </row>
    <row r="12799" spans="48:54" x14ac:dyDescent="0.2">
      <c r="AV12799" s="191" t="str">
        <f t="shared" si="203"/>
        <v>582_RS_4_5_202324</v>
      </c>
      <c r="AW12799" s="191" t="s">
        <v>92</v>
      </c>
      <c r="AX12799" s="18">
        <v>202324</v>
      </c>
      <c r="AY12799" s="191">
        <v>582</v>
      </c>
      <c r="AZ12799" s="191">
        <v>4</v>
      </c>
      <c r="BA12799" s="191">
        <v>5</v>
      </c>
      <c r="BB12799" s="191">
        <v>0</v>
      </c>
    </row>
    <row r="12800" spans="48:54" x14ac:dyDescent="0.2">
      <c r="AV12800" s="191" t="str">
        <f t="shared" si="203"/>
        <v>584_RG_349.1_1_202324</v>
      </c>
      <c r="AW12800" s="191" t="s">
        <v>93</v>
      </c>
      <c r="AX12800" s="18">
        <v>202324</v>
      </c>
      <c r="AY12800" s="191">
        <v>584</v>
      </c>
      <c r="AZ12800" s="191">
        <v>349.1</v>
      </c>
      <c r="BA12800" s="191">
        <v>1</v>
      </c>
      <c r="BB12800" s="191">
        <v>0</v>
      </c>
    </row>
    <row r="12801" spans="48:54" x14ac:dyDescent="0.2">
      <c r="AV12801" s="191" t="str">
        <f t="shared" si="203"/>
        <v>584_RS_4_5_202324</v>
      </c>
      <c r="AW12801" s="191" t="s">
        <v>92</v>
      </c>
      <c r="AX12801" s="18">
        <v>202324</v>
      </c>
      <c r="AY12801" s="191">
        <v>584</v>
      </c>
      <c r="AZ12801" s="191">
        <v>4</v>
      </c>
      <c r="BA12801" s="191">
        <v>5</v>
      </c>
      <c r="BB12801" s="191">
        <v>0</v>
      </c>
    </row>
    <row r="12802" spans="48:54" x14ac:dyDescent="0.2">
      <c r="AV12802" s="191" t="str">
        <f t="shared" si="203"/>
        <v>586_RG_349.1_1_202324</v>
      </c>
      <c r="AW12802" s="191" t="s">
        <v>93</v>
      </c>
      <c r="AX12802" s="18">
        <v>202324</v>
      </c>
      <c r="AY12802" s="191">
        <v>586</v>
      </c>
      <c r="AZ12802" s="191">
        <v>349.1</v>
      </c>
      <c r="BA12802" s="191">
        <v>1</v>
      </c>
      <c r="BB12802" s="191">
        <v>0</v>
      </c>
    </row>
    <row r="12803" spans="48:54" x14ac:dyDescent="0.2">
      <c r="AV12803" s="191" t="str">
        <f t="shared" si="203"/>
        <v>586_RS_4_5_202324</v>
      </c>
      <c r="AW12803" s="191" t="s">
        <v>92</v>
      </c>
      <c r="AX12803" s="18">
        <v>202324</v>
      </c>
      <c r="AY12803" s="191">
        <v>586</v>
      </c>
      <c r="AZ12803" s="191">
        <v>4</v>
      </c>
      <c r="BA12803" s="191">
        <v>5</v>
      </c>
      <c r="BB12803" s="191">
        <v>0</v>
      </c>
    </row>
    <row r="12804" spans="48:54" x14ac:dyDescent="0.2">
      <c r="AV12804" s="191" t="str">
        <f t="shared" ref="AV12804:AV12867" si="204">AY12804&amp;"_"&amp;AW12804&amp;"_"&amp;AZ12804&amp;"_"&amp;BA12804&amp;"_"&amp;AX12804</f>
        <v>512_RG_349.3_1_202324</v>
      </c>
      <c r="AW12804" s="191" t="s">
        <v>93</v>
      </c>
      <c r="AX12804" s="18">
        <v>202324</v>
      </c>
      <c r="AY12804" s="191">
        <v>512</v>
      </c>
      <c r="AZ12804" s="191">
        <v>349.3</v>
      </c>
      <c r="BA12804" s="191">
        <v>1</v>
      </c>
      <c r="BB12804" s="191">
        <v>0</v>
      </c>
    </row>
    <row r="12805" spans="48:54" x14ac:dyDescent="0.2">
      <c r="AV12805" s="191" t="str">
        <f t="shared" si="204"/>
        <v>512_RS_5_1_202324</v>
      </c>
      <c r="AW12805" s="191" t="s">
        <v>92</v>
      </c>
      <c r="AX12805" s="18">
        <v>202324</v>
      </c>
      <c r="AY12805" s="191">
        <v>512</v>
      </c>
      <c r="AZ12805" s="191">
        <v>5</v>
      </c>
      <c r="BA12805" s="191">
        <v>1</v>
      </c>
      <c r="BB12805" s="191">
        <v>7865</v>
      </c>
    </row>
    <row r="12806" spans="48:54" x14ac:dyDescent="0.2">
      <c r="AV12806" s="191" t="str">
        <f t="shared" si="204"/>
        <v>514_RG_349.3_1_202324</v>
      </c>
      <c r="AW12806" s="191" t="s">
        <v>93</v>
      </c>
      <c r="AX12806" s="18">
        <v>202324</v>
      </c>
      <c r="AY12806" s="191">
        <v>514</v>
      </c>
      <c r="AZ12806" s="191">
        <v>349.3</v>
      </c>
      <c r="BA12806" s="191">
        <v>1</v>
      </c>
      <c r="BB12806" s="191">
        <v>0</v>
      </c>
    </row>
    <row r="12807" spans="48:54" x14ac:dyDescent="0.2">
      <c r="AV12807" s="191" t="str">
        <f t="shared" si="204"/>
        <v>514_RS_5_1_202324</v>
      </c>
      <c r="AW12807" s="191" t="s">
        <v>92</v>
      </c>
      <c r="AX12807" s="18">
        <v>202324</v>
      </c>
      <c r="AY12807" s="191">
        <v>514</v>
      </c>
      <c r="AZ12807" s="191">
        <v>5</v>
      </c>
      <c r="BA12807" s="191">
        <v>1</v>
      </c>
      <c r="BB12807" s="191">
        <v>7297</v>
      </c>
    </row>
    <row r="12808" spans="48:54" x14ac:dyDescent="0.2">
      <c r="AV12808" s="191" t="str">
        <f t="shared" si="204"/>
        <v>516_RG_349.3_1_202324</v>
      </c>
      <c r="AW12808" s="191" t="s">
        <v>93</v>
      </c>
      <c r="AX12808" s="18">
        <v>202324</v>
      </c>
      <c r="AY12808" s="191">
        <v>516</v>
      </c>
      <c r="AZ12808" s="191">
        <v>349.3</v>
      </c>
      <c r="BA12808" s="191">
        <v>1</v>
      </c>
      <c r="BB12808" s="191">
        <v>0</v>
      </c>
    </row>
    <row r="12809" spans="48:54" x14ac:dyDescent="0.2">
      <c r="AV12809" s="191" t="str">
        <f t="shared" si="204"/>
        <v>516_RS_5_1_202324</v>
      </c>
      <c r="AW12809" s="191" t="s">
        <v>92</v>
      </c>
      <c r="AX12809" s="18">
        <v>202324</v>
      </c>
      <c r="AY12809" s="191">
        <v>516</v>
      </c>
      <c r="AZ12809" s="191">
        <v>5</v>
      </c>
      <c r="BA12809" s="191">
        <v>1</v>
      </c>
      <c r="BB12809" s="191">
        <v>6630.2460000000001</v>
      </c>
    </row>
    <row r="12810" spans="48:54" x14ac:dyDescent="0.2">
      <c r="AV12810" s="191" t="str">
        <f t="shared" si="204"/>
        <v>518_RG_349.3_1_202324</v>
      </c>
      <c r="AW12810" s="191" t="s">
        <v>93</v>
      </c>
      <c r="AX12810" s="18">
        <v>202324</v>
      </c>
      <c r="AY12810" s="191">
        <v>518</v>
      </c>
      <c r="AZ12810" s="191">
        <v>349.3</v>
      </c>
      <c r="BA12810" s="191">
        <v>1</v>
      </c>
      <c r="BB12810" s="191">
        <v>-888.43200000000002</v>
      </c>
    </row>
    <row r="12811" spans="48:54" x14ac:dyDescent="0.2">
      <c r="AV12811" s="191" t="str">
        <f t="shared" si="204"/>
        <v>518_RS_5_1_202324</v>
      </c>
      <c r="AW12811" s="191" t="s">
        <v>92</v>
      </c>
      <c r="AX12811" s="18">
        <v>202324</v>
      </c>
      <c r="AY12811" s="191">
        <v>518</v>
      </c>
      <c r="AZ12811" s="191">
        <v>5</v>
      </c>
      <c r="BA12811" s="191">
        <v>1</v>
      </c>
      <c r="BB12811" s="191">
        <v>5319.1726600000002</v>
      </c>
    </row>
    <row r="12812" spans="48:54" x14ac:dyDescent="0.2">
      <c r="AV12812" s="191" t="str">
        <f t="shared" si="204"/>
        <v>520_RG_349.3_1_202324</v>
      </c>
      <c r="AW12812" s="191" t="s">
        <v>93</v>
      </c>
      <c r="AX12812" s="18">
        <v>202324</v>
      </c>
      <c r="AY12812" s="191">
        <v>520</v>
      </c>
      <c r="AZ12812" s="191">
        <v>349.3</v>
      </c>
      <c r="BA12812" s="191">
        <v>1</v>
      </c>
      <c r="BB12812" s="191">
        <v>0</v>
      </c>
    </row>
    <row r="12813" spans="48:54" x14ac:dyDescent="0.2">
      <c r="AV12813" s="191" t="str">
        <f t="shared" si="204"/>
        <v>520_RS_5_1_202324</v>
      </c>
      <c r="AW12813" s="191" t="s">
        <v>92</v>
      </c>
      <c r="AX12813" s="18">
        <v>202324</v>
      </c>
      <c r="AY12813" s="191">
        <v>520</v>
      </c>
      <c r="AZ12813" s="191">
        <v>5</v>
      </c>
      <c r="BA12813" s="191">
        <v>1</v>
      </c>
      <c r="BB12813" s="191">
        <v>5892.5439999999999</v>
      </c>
    </row>
    <row r="12814" spans="48:54" x14ac:dyDescent="0.2">
      <c r="AV12814" s="191" t="str">
        <f t="shared" si="204"/>
        <v>522_RG_349.3_1_202324</v>
      </c>
      <c r="AW12814" s="191" t="s">
        <v>93</v>
      </c>
      <c r="AX12814" s="18">
        <v>202324</v>
      </c>
      <c r="AY12814" s="191">
        <v>522</v>
      </c>
      <c r="AZ12814" s="191">
        <v>349.3</v>
      </c>
      <c r="BA12814" s="191">
        <v>1</v>
      </c>
      <c r="BB12814" s="191">
        <v>0</v>
      </c>
    </row>
    <row r="12815" spans="48:54" x14ac:dyDescent="0.2">
      <c r="AV12815" s="191" t="str">
        <f t="shared" si="204"/>
        <v>522_RS_5_1_202324</v>
      </c>
      <c r="AW12815" s="191" t="s">
        <v>92</v>
      </c>
      <c r="AX12815" s="18">
        <v>202324</v>
      </c>
      <c r="AY12815" s="191">
        <v>522</v>
      </c>
      <c r="AZ12815" s="191">
        <v>5</v>
      </c>
      <c r="BA12815" s="191">
        <v>1</v>
      </c>
      <c r="BB12815" s="191">
        <v>3570.7014899999995</v>
      </c>
    </row>
    <row r="12816" spans="48:54" x14ac:dyDescent="0.2">
      <c r="AV12816" s="191" t="str">
        <f t="shared" si="204"/>
        <v>524_RG_349.3_1_202324</v>
      </c>
      <c r="AW12816" s="191" t="s">
        <v>93</v>
      </c>
      <c r="AX12816" s="18">
        <v>202324</v>
      </c>
      <c r="AY12816" s="191">
        <v>524</v>
      </c>
      <c r="AZ12816" s="191">
        <v>349.3</v>
      </c>
      <c r="BA12816" s="191">
        <v>1</v>
      </c>
      <c r="BB12816" s="191">
        <v>0</v>
      </c>
    </row>
    <row r="12817" spans="48:54" x14ac:dyDescent="0.2">
      <c r="AV12817" s="191" t="str">
        <f t="shared" si="204"/>
        <v>524_RS_5_1_202324</v>
      </c>
      <c r="AW12817" s="191" t="s">
        <v>92</v>
      </c>
      <c r="AX12817" s="18">
        <v>202324</v>
      </c>
      <c r="AY12817" s="191">
        <v>524</v>
      </c>
      <c r="AZ12817" s="191">
        <v>5</v>
      </c>
      <c r="BA12817" s="191">
        <v>1</v>
      </c>
      <c r="BB12817" s="191">
        <v>9869.0199399999983</v>
      </c>
    </row>
    <row r="12818" spans="48:54" x14ac:dyDescent="0.2">
      <c r="AV12818" s="191" t="str">
        <f t="shared" si="204"/>
        <v>526_RG_349.3_1_202324</v>
      </c>
      <c r="AW12818" s="191" t="s">
        <v>93</v>
      </c>
      <c r="AX12818" s="18">
        <v>202324</v>
      </c>
      <c r="AY12818" s="191">
        <v>526</v>
      </c>
      <c r="AZ12818" s="191">
        <v>349.3</v>
      </c>
      <c r="BA12818" s="191">
        <v>1</v>
      </c>
      <c r="BB12818" s="191">
        <v>-494.96780999999999</v>
      </c>
    </row>
    <row r="12819" spans="48:54" x14ac:dyDescent="0.2">
      <c r="AV12819" s="191" t="str">
        <f t="shared" si="204"/>
        <v>526_RS_5_1_202324</v>
      </c>
      <c r="AW12819" s="191" t="s">
        <v>92</v>
      </c>
      <c r="AX12819" s="18">
        <v>202324</v>
      </c>
      <c r="AY12819" s="191">
        <v>526</v>
      </c>
      <c r="AZ12819" s="191">
        <v>5</v>
      </c>
      <c r="BA12819" s="191">
        <v>1</v>
      </c>
      <c r="BB12819" s="191">
        <v>3986.0470336175922</v>
      </c>
    </row>
    <row r="12820" spans="48:54" x14ac:dyDescent="0.2">
      <c r="AV12820" s="191" t="str">
        <f t="shared" si="204"/>
        <v>528_RG_349.3_1_202324</v>
      </c>
      <c r="AW12820" s="191" t="s">
        <v>93</v>
      </c>
      <c r="AX12820" s="18">
        <v>202324</v>
      </c>
      <c r="AY12820" s="191">
        <v>528</v>
      </c>
      <c r="AZ12820" s="191">
        <v>349.3</v>
      </c>
      <c r="BA12820" s="191">
        <v>1</v>
      </c>
      <c r="BB12820" s="191">
        <v>0</v>
      </c>
    </row>
    <row r="12821" spans="48:54" x14ac:dyDescent="0.2">
      <c r="AV12821" s="191" t="str">
        <f t="shared" si="204"/>
        <v>528_RS_5_1_202324</v>
      </c>
      <c r="AW12821" s="191" t="s">
        <v>92</v>
      </c>
      <c r="AX12821" s="18">
        <v>202324</v>
      </c>
      <c r="AY12821" s="191">
        <v>528</v>
      </c>
      <c r="AZ12821" s="191">
        <v>5</v>
      </c>
      <c r="BA12821" s="191">
        <v>1</v>
      </c>
      <c r="BB12821" s="191">
        <v>7634</v>
      </c>
    </row>
    <row r="12822" spans="48:54" x14ac:dyDescent="0.2">
      <c r="AV12822" s="191" t="str">
        <f t="shared" si="204"/>
        <v>530_RG_349.3_1_202324</v>
      </c>
      <c r="AW12822" s="191" t="s">
        <v>93</v>
      </c>
      <c r="AX12822" s="18">
        <v>202324</v>
      </c>
      <c r="AY12822" s="191">
        <v>530</v>
      </c>
      <c r="AZ12822" s="191">
        <v>349.3</v>
      </c>
      <c r="BA12822" s="191">
        <v>1</v>
      </c>
      <c r="BB12822" s="191">
        <v>-1340.0219999999999</v>
      </c>
    </row>
    <row r="12823" spans="48:54" x14ac:dyDescent="0.2">
      <c r="AV12823" s="191" t="str">
        <f t="shared" si="204"/>
        <v>530_RS_5_1_202324</v>
      </c>
      <c r="AW12823" s="191" t="s">
        <v>92</v>
      </c>
      <c r="AX12823" s="18">
        <v>202324</v>
      </c>
      <c r="AY12823" s="191">
        <v>530</v>
      </c>
      <c r="AZ12823" s="191">
        <v>5</v>
      </c>
      <c r="BA12823" s="191">
        <v>1</v>
      </c>
      <c r="BB12823" s="191">
        <v>5524.23128</v>
      </c>
    </row>
    <row r="12824" spans="48:54" x14ac:dyDescent="0.2">
      <c r="AV12824" s="191" t="str">
        <f t="shared" si="204"/>
        <v>532_RG_349.3_1_202324</v>
      </c>
      <c r="AW12824" s="191" t="s">
        <v>93</v>
      </c>
      <c r="AX12824" s="18">
        <v>202324</v>
      </c>
      <c r="AY12824" s="191">
        <v>532</v>
      </c>
      <c r="AZ12824" s="191">
        <v>349.3</v>
      </c>
      <c r="BA12824" s="191">
        <v>1</v>
      </c>
      <c r="BB12824" s="191">
        <v>0</v>
      </c>
    </row>
    <row r="12825" spans="48:54" x14ac:dyDescent="0.2">
      <c r="AV12825" s="191" t="str">
        <f t="shared" si="204"/>
        <v>532_RS_5_1_202324</v>
      </c>
      <c r="AW12825" s="191" t="s">
        <v>92</v>
      </c>
      <c r="AX12825" s="18">
        <v>202324</v>
      </c>
      <c r="AY12825" s="191">
        <v>532</v>
      </c>
      <c r="AZ12825" s="191">
        <v>5</v>
      </c>
      <c r="BA12825" s="191">
        <v>1</v>
      </c>
      <c r="BB12825" s="191">
        <v>14607.502999999999</v>
      </c>
    </row>
    <row r="12826" spans="48:54" x14ac:dyDescent="0.2">
      <c r="AV12826" s="191" t="str">
        <f t="shared" si="204"/>
        <v>534_RG_349.3_1_202324</v>
      </c>
      <c r="AW12826" s="191" t="s">
        <v>93</v>
      </c>
      <c r="AX12826" s="18">
        <v>202324</v>
      </c>
      <c r="AY12826" s="191">
        <v>534</v>
      </c>
      <c r="AZ12826" s="191">
        <v>349.3</v>
      </c>
      <c r="BA12826" s="191">
        <v>1</v>
      </c>
      <c r="BB12826" s="191">
        <v>0</v>
      </c>
    </row>
    <row r="12827" spans="48:54" x14ac:dyDescent="0.2">
      <c r="AV12827" s="191" t="str">
        <f t="shared" si="204"/>
        <v>534_RS_5_1_202324</v>
      </c>
      <c r="AW12827" s="191" t="s">
        <v>92</v>
      </c>
      <c r="AX12827" s="18">
        <v>202324</v>
      </c>
      <c r="AY12827" s="191">
        <v>534</v>
      </c>
      <c r="AZ12827" s="191">
        <v>5</v>
      </c>
      <c r="BA12827" s="191">
        <v>1</v>
      </c>
      <c r="BB12827" s="191">
        <v>5558.7889999999998</v>
      </c>
    </row>
    <row r="12828" spans="48:54" x14ac:dyDescent="0.2">
      <c r="AV12828" s="191" t="str">
        <f t="shared" si="204"/>
        <v>536_RG_349.3_1_202324</v>
      </c>
      <c r="AW12828" s="191" t="s">
        <v>93</v>
      </c>
      <c r="AX12828" s="18">
        <v>202324</v>
      </c>
      <c r="AY12828" s="191">
        <v>536</v>
      </c>
      <c r="AZ12828" s="191">
        <v>349.3</v>
      </c>
      <c r="BA12828" s="191">
        <v>1</v>
      </c>
      <c r="BB12828" s="191">
        <v>0</v>
      </c>
    </row>
    <row r="12829" spans="48:54" x14ac:dyDescent="0.2">
      <c r="AV12829" s="191" t="str">
        <f t="shared" si="204"/>
        <v>536_RS_5_1_202324</v>
      </c>
      <c r="AW12829" s="191" t="s">
        <v>92</v>
      </c>
      <c r="AX12829" s="18">
        <v>202324</v>
      </c>
      <c r="AY12829" s="191">
        <v>536</v>
      </c>
      <c r="AZ12829" s="191">
        <v>5</v>
      </c>
      <c r="BA12829" s="191">
        <v>1</v>
      </c>
      <c r="BB12829" s="191">
        <v>5287.4160000000002</v>
      </c>
    </row>
    <row r="12830" spans="48:54" x14ac:dyDescent="0.2">
      <c r="AV12830" s="191" t="str">
        <f t="shared" si="204"/>
        <v>538_RG_349.3_1_202324</v>
      </c>
      <c r="AW12830" s="191" t="s">
        <v>93</v>
      </c>
      <c r="AX12830" s="18">
        <v>202324</v>
      </c>
      <c r="AY12830" s="191">
        <v>538</v>
      </c>
      <c r="AZ12830" s="191">
        <v>349.3</v>
      </c>
      <c r="BA12830" s="191">
        <v>1</v>
      </c>
      <c r="BB12830" s="191">
        <v>-751.36</v>
      </c>
    </row>
    <row r="12831" spans="48:54" x14ac:dyDescent="0.2">
      <c r="AV12831" s="191" t="str">
        <f t="shared" si="204"/>
        <v>538_RS_5_1_202324</v>
      </c>
      <c r="AW12831" s="191" t="s">
        <v>92</v>
      </c>
      <c r="AX12831" s="18">
        <v>202324</v>
      </c>
      <c r="AY12831" s="191">
        <v>538</v>
      </c>
      <c r="AZ12831" s="191">
        <v>5</v>
      </c>
      <c r="BA12831" s="191">
        <v>1</v>
      </c>
      <c r="BB12831" s="191">
        <v>3376.7718046118457</v>
      </c>
    </row>
    <row r="12832" spans="48:54" x14ac:dyDescent="0.2">
      <c r="AV12832" s="191" t="str">
        <f t="shared" si="204"/>
        <v>540_RG_349.3_1_202324</v>
      </c>
      <c r="AW12832" s="191" t="s">
        <v>93</v>
      </c>
      <c r="AX12832" s="18">
        <v>202324</v>
      </c>
      <c r="AY12832" s="191">
        <v>540</v>
      </c>
      <c r="AZ12832" s="191">
        <v>349.3</v>
      </c>
      <c r="BA12832" s="191">
        <v>1</v>
      </c>
      <c r="BB12832" s="191">
        <v>0</v>
      </c>
    </row>
    <row r="12833" spans="48:54" x14ac:dyDescent="0.2">
      <c r="AV12833" s="191" t="str">
        <f t="shared" si="204"/>
        <v>540_RS_5_1_202324</v>
      </c>
      <c r="AW12833" s="191" t="s">
        <v>92</v>
      </c>
      <c r="AX12833" s="18">
        <v>202324</v>
      </c>
      <c r="AY12833" s="191">
        <v>540</v>
      </c>
      <c r="AZ12833" s="191">
        <v>5</v>
      </c>
      <c r="BA12833" s="191">
        <v>1</v>
      </c>
      <c r="BB12833" s="191">
        <v>10145.94497</v>
      </c>
    </row>
    <row r="12834" spans="48:54" x14ac:dyDescent="0.2">
      <c r="AV12834" s="191" t="str">
        <f t="shared" si="204"/>
        <v>542_RG_349.3_1_202324</v>
      </c>
      <c r="AW12834" s="191" t="s">
        <v>93</v>
      </c>
      <c r="AX12834" s="18">
        <v>202324</v>
      </c>
      <c r="AY12834" s="191">
        <v>542</v>
      </c>
      <c r="AZ12834" s="191">
        <v>349.3</v>
      </c>
      <c r="BA12834" s="191">
        <v>1</v>
      </c>
      <c r="BB12834" s="191">
        <v>0</v>
      </c>
    </row>
    <row r="12835" spans="48:54" x14ac:dyDescent="0.2">
      <c r="AV12835" s="191" t="str">
        <f t="shared" si="204"/>
        <v>542_RS_5_1_202324</v>
      </c>
      <c r="AW12835" s="191" t="s">
        <v>92</v>
      </c>
      <c r="AX12835" s="18">
        <v>202324</v>
      </c>
      <c r="AY12835" s="191">
        <v>542</v>
      </c>
      <c r="AZ12835" s="191">
        <v>5</v>
      </c>
      <c r="BA12835" s="191">
        <v>1</v>
      </c>
      <c r="BB12835" s="191">
        <v>2289.44</v>
      </c>
    </row>
    <row r="12836" spans="48:54" x14ac:dyDescent="0.2">
      <c r="AV12836" s="191" t="str">
        <f t="shared" si="204"/>
        <v>544_RG_349.3_1_202324</v>
      </c>
      <c r="AW12836" s="191" t="s">
        <v>93</v>
      </c>
      <c r="AX12836" s="18">
        <v>202324</v>
      </c>
      <c r="AY12836" s="191">
        <v>544</v>
      </c>
      <c r="AZ12836" s="191">
        <v>349.3</v>
      </c>
      <c r="BA12836" s="191">
        <v>1</v>
      </c>
      <c r="BB12836" s="191">
        <v>0</v>
      </c>
    </row>
    <row r="12837" spans="48:54" x14ac:dyDescent="0.2">
      <c r="AV12837" s="191" t="str">
        <f t="shared" si="204"/>
        <v>544_RS_5_1_202324</v>
      </c>
      <c r="AW12837" s="191" t="s">
        <v>92</v>
      </c>
      <c r="AX12837" s="18">
        <v>202324</v>
      </c>
      <c r="AY12837" s="191">
        <v>544</v>
      </c>
      <c r="AZ12837" s="191">
        <v>5</v>
      </c>
      <c r="BA12837" s="191">
        <v>1</v>
      </c>
      <c r="BB12837" s="191">
        <v>5518.5470000000005</v>
      </c>
    </row>
    <row r="12838" spans="48:54" x14ac:dyDescent="0.2">
      <c r="AV12838" s="191" t="str">
        <f t="shared" si="204"/>
        <v>545_RG_349.3_1_202324</v>
      </c>
      <c r="AW12838" s="191" t="s">
        <v>93</v>
      </c>
      <c r="AX12838" s="18">
        <v>202324</v>
      </c>
      <c r="AY12838" s="191">
        <v>545</v>
      </c>
      <c r="AZ12838" s="191">
        <v>349.3</v>
      </c>
      <c r="BA12838" s="191">
        <v>1</v>
      </c>
      <c r="BB12838" s="191">
        <v>0</v>
      </c>
    </row>
    <row r="12839" spans="48:54" x14ac:dyDescent="0.2">
      <c r="AV12839" s="191" t="str">
        <f t="shared" si="204"/>
        <v>545_RS_5_1_202324</v>
      </c>
      <c r="AW12839" s="191" t="s">
        <v>92</v>
      </c>
      <c r="AX12839" s="18">
        <v>202324</v>
      </c>
      <c r="AY12839" s="191">
        <v>545</v>
      </c>
      <c r="AZ12839" s="191">
        <v>5</v>
      </c>
      <c r="BA12839" s="191">
        <v>1</v>
      </c>
      <c r="BB12839" s="191">
        <v>1992.9657099999999</v>
      </c>
    </row>
    <row r="12840" spans="48:54" x14ac:dyDescent="0.2">
      <c r="AV12840" s="191" t="str">
        <f t="shared" si="204"/>
        <v>546_RG_349.3_1_202324</v>
      </c>
      <c r="AW12840" s="191" t="s">
        <v>93</v>
      </c>
      <c r="AX12840" s="18">
        <v>202324</v>
      </c>
      <c r="AY12840" s="191">
        <v>546</v>
      </c>
      <c r="AZ12840" s="191">
        <v>349.3</v>
      </c>
      <c r="BA12840" s="191">
        <v>1</v>
      </c>
      <c r="BB12840" s="191">
        <v>0</v>
      </c>
    </row>
    <row r="12841" spans="48:54" x14ac:dyDescent="0.2">
      <c r="AV12841" s="191" t="str">
        <f t="shared" si="204"/>
        <v>546_RS_5_1_202324</v>
      </c>
      <c r="AW12841" s="191" t="s">
        <v>92</v>
      </c>
      <c r="AX12841" s="18">
        <v>202324</v>
      </c>
      <c r="AY12841" s="191">
        <v>546</v>
      </c>
      <c r="AZ12841" s="191">
        <v>5</v>
      </c>
      <c r="BA12841" s="191">
        <v>1</v>
      </c>
      <c r="BB12841" s="191">
        <v>3644.5619999999999</v>
      </c>
    </row>
    <row r="12842" spans="48:54" x14ac:dyDescent="0.2">
      <c r="AV12842" s="191" t="str">
        <f t="shared" si="204"/>
        <v>548_RG_349.3_1_202324</v>
      </c>
      <c r="AW12842" s="191" t="s">
        <v>93</v>
      </c>
      <c r="AX12842" s="18">
        <v>202324</v>
      </c>
      <c r="AY12842" s="191">
        <v>548</v>
      </c>
      <c r="AZ12842" s="191">
        <v>349.3</v>
      </c>
      <c r="BA12842" s="191">
        <v>1</v>
      </c>
      <c r="BB12842" s="191">
        <v>0</v>
      </c>
    </row>
    <row r="12843" spans="48:54" x14ac:dyDescent="0.2">
      <c r="AV12843" s="191" t="str">
        <f t="shared" si="204"/>
        <v>548_RS_5_1_202324</v>
      </c>
      <c r="AW12843" s="191" t="s">
        <v>92</v>
      </c>
      <c r="AX12843" s="18">
        <v>202324</v>
      </c>
      <c r="AY12843" s="191">
        <v>548</v>
      </c>
      <c r="AZ12843" s="191">
        <v>5</v>
      </c>
      <c r="BA12843" s="191">
        <v>1</v>
      </c>
      <c r="BB12843" s="191">
        <v>3633.0699999999997</v>
      </c>
    </row>
    <row r="12844" spans="48:54" x14ac:dyDescent="0.2">
      <c r="AV12844" s="191" t="str">
        <f t="shared" si="204"/>
        <v>550_RG_349.3_1_202324</v>
      </c>
      <c r="AW12844" s="191" t="s">
        <v>93</v>
      </c>
      <c r="AX12844" s="18">
        <v>202324</v>
      </c>
      <c r="AY12844" s="191">
        <v>550</v>
      </c>
      <c r="AZ12844" s="191">
        <v>349.3</v>
      </c>
      <c r="BA12844" s="191">
        <v>1</v>
      </c>
      <c r="BB12844" s="191">
        <v>0</v>
      </c>
    </row>
    <row r="12845" spans="48:54" x14ac:dyDescent="0.2">
      <c r="AV12845" s="191" t="str">
        <f t="shared" si="204"/>
        <v>550_RS_5_1_202324</v>
      </c>
      <c r="AW12845" s="191" t="s">
        <v>92</v>
      </c>
      <c r="AX12845" s="18">
        <v>202324</v>
      </c>
      <c r="AY12845" s="191">
        <v>550</v>
      </c>
      <c r="AZ12845" s="191">
        <v>5</v>
      </c>
      <c r="BA12845" s="191">
        <v>1</v>
      </c>
      <c r="BB12845" s="191">
        <v>5196.9270000000006</v>
      </c>
    </row>
    <row r="12846" spans="48:54" x14ac:dyDescent="0.2">
      <c r="AV12846" s="191" t="str">
        <f t="shared" si="204"/>
        <v>552_RG_349.3_1_202324</v>
      </c>
      <c r="AW12846" s="191" t="s">
        <v>93</v>
      </c>
      <c r="AX12846" s="18">
        <v>202324</v>
      </c>
      <c r="AY12846" s="191">
        <v>552</v>
      </c>
      <c r="AZ12846" s="191">
        <v>349.3</v>
      </c>
      <c r="BA12846" s="191">
        <v>1</v>
      </c>
      <c r="BB12846" s="191">
        <v>0</v>
      </c>
    </row>
    <row r="12847" spans="48:54" x14ac:dyDescent="0.2">
      <c r="AV12847" s="191" t="str">
        <f t="shared" si="204"/>
        <v>552_RS_5_1_202324</v>
      </c>
      <c r="AW12847" s="191" t="s">
        <v>92</v>
      </c>
      <c r="AX12847" s="18">
        <v>202324</v>
      </c>
      <c r="AY12847" s="191">
        <v>552</v>
      </c>
      <c r="AZ12847" s="191">
        <v>5</v>
      </c>
      <c r="BA12847" s="191">
        <v>1</v>
      </c>
      <c r="BB12847" s="191">
        <v>23310.286579999982</v>
      </c>
    </row>
    <row r="12848" spans="48:54" x14ac:dyDescent="0.2">
      <c r="AV12848" s="191" t="str">
        <f t="shared" si="204"/>
        <v>562_RG_349.3_1_202324</v>
      </c>
      <c r="AW12848" s="191" t="s">
        <v>93</v>
      </c>
      <c r="AX12848" s="18">
        <v>202324</v>
      </c>
      <c r="AY12848" s="191">
        <v>562</v>
      </c>
      <c r="AZ12848" s="191">
        <v>349.3</v>
      </c>
      <c r="BA12848" s="191">
        <v>1</v>
      </c>
      <c r="BB12848" s="191">
        <v>0</v>
      </c>
    </row>
    <row r="12849" spans="48:54" x14ac:dyDescent="0.2">
      <c r="AV12849" s="191" t="str">
        <f t="shared" si="204"/>
        <v>562_RS_5_1_202324</v>
      </c>
      <c r="AW12849" s="191" t="s">
        <v>92</v>
      </c>
      <c r="AX12849" s="18">
        <v>202324</v>
      </c>
      <c r="AY12849" s="191">
        <v>562</v>
      </c>
      <c r="AZ12849" s="191">
        <v>5</v>
      </c>
      <c r="BA12849" s="191">
        <v>1</v>
      </c>
      <c r="BB12849" s="191">
        <v>0</v>
      </c>
    </row>
    <row r="12850" spans="48:54" x14ac:dyDescent="0.2">
      <c r="AV12850" s="191" t="str">
        <f t="shared" si="204"/>
        <v>564_RG_349.3_1_202324</v>
      </c>
      <c r="AW12850" s="191" t="s">
        <v>93</v>
      </c>
      <c r="AX12850" s="18">
        <v>202324</v>
      </c>
      <c r="AY12850" s="191">
        <v>564</v>
      </c>
      <c r="AZ12850" s="191">
        <v>349.3</v>
      </c>
      <c r="BA12850" s="191">
        <v>1</v>
      </c>
      <c r="BB12850" s="191">
        <v>0</v>
      </c>
    </row>
    <row r="12851" spans="48:54" x14ac:dyDescent="0.2">
      <c r="AV12851" s="191" t="str">
        <f t="shared" si="204"/>
        <v>564_RS_5_1_202324</v>
      </c>
      <c r="AW12851" s="191" t="s">
        <v>92</v>
      </c>
      <c r="AX12851" s="18">
        <v>202324</v>
      </c>
      <c r="AY12851" s="191">
        <v>564</v>
      </c>
      <c r="AZ12851" s="191">
        <v>5</v>
      </c>
      <c r="BA12851" s="191">
        <v>1</v>
      </c>
      <c r="BB12851" s="191">
        <v>0</v>
      </c>
    </row>
    <row r="12852" spans="48:54" x14ac:dyDescent="0.2">
      <c r="AV12852" s="191" t="str">
        <f t="shared" si="204"/>
        <v>566_RG_349.3_1_202324</v>
      </c>
      <c r="AW12852" s="191" t="s">
        <v>93</v>
      </c>
      <c r="AX12852" s="18">
        <v>202324</v>
      </c>
      <c r="AY12852" s="191">
        <v>566</v>
      </c>
      <c r="AZ12852" s="191">
        <v>349.3</v>
      </c>
      <c r="BA12852" s="191">
        <v>1</v>
      </c>
      <c r="BB12852" s="191">
        <v>0</v>
      </c>
    </row>
    <row r="12853" spans="48:54" x14ac:dyDescent="0.2">
      <c r="AV12853" s="191" t="str">
        <f t="shared" si="204"/>
        <v>566_RS_5_1_202324</v>
      </c>
      <c r="AW12853" s="191" t="s">
        <v>92</v>
      </c>
      <c r="AX12853" s="18">
        <v>202324</v>
      </c>
      <c r="AY12853" s="191">
        <v>566</v>
      </c>
      <c r="AZ12853" s="191">
        <v>5</v>
      </c>
      <c r="BA12853" s="191">
        <v>1</v>
      </c>
      <c r="BB12853" s="191">
        <v>0</v>
      </c>
    </row>
    <row r="12854" spans="48:54" x14ac:dyDescent="0.2">
      <c r="AV12854" s="191" t="str">
        <f t="shared" si="204"/>
        <v>568_RG_349.3_1_202324</v>
      </c>
      <c r="AW12854" s="191" t="s">
        <v>93</v>
      </c>
      <c r="AX12854" s="18">
        <v>202324</v>
      </c>
      <c r="AY12854" s="191">
        <v>568</v>
      </c>
      <c r="AZ12854" s="191">
        <v>349.3</v>
      </c>
      <c r="BA12854" s="191">
        <v>1</v>
      </c>
      <c r="BB12854" s="191">
        <v>0</v>
      </c>
    </row>
    <row r="12855" spans="48:54" x14ac:dyDescent="0.2">
      <c r="AV12855" s="191" t="str">
        <f t="shared" si="204"/>
        <v>568_RS_5_1_202324</v>
      </c>
      <c r="AW12855" s="191" t="s">
        <v>92</v>
      </c>
      <c r="AX12855" s="18">
        <v>202324</v>
      </c>
      <c r="AY12855" s="191">
        <v>568</v>
      </c>
      <c r="AZ12855" s="191">
        <v>5</v>
      </c>
      <c r="BA12855" s="191">
        <v>1</v>
      </c>
      <c r="BB12855" s="191">
        <v>0</v>
      </c>
    </row>
    <row r="12856" spans="48:54" x14ac:dyDescent="0.2">
      <c r="AV12856" s="191" t="str">
        <f t="shared" si="204"/>
        <v>572_RG_349.3_1_202324</v>
      </c>
      <c r="AW12856" s="191" t="s">
        <v>93</v>
      </c>
      <c r="AX12856" s="18">
        <v>202324</v>
      </c>
      <c r="AY12856" s="191">
        <v>572</v>
      </c>
      <c r="AZ12856" s="191">
        <v>349.3</v>
      </c>
      <c r="BA12856" s="191">
        <v>1</v>
      </c>
      <c r="BB12856" s="191">
        <v>0</v>
      </c>
    </row>
    <row r="12857" spans="48:54" x14ac:dyDescent="0.2">
      <c r="AV12857" s="191" t="str">
        <f t="shared" si="204"/>
        <v>572_RS_5_1_202324</v>
      </c>
      <c r="AW12857" s="191" t="s">
        <v>92</v>
      </c>
      <c r="AX12857" s="18">
        <v>202324</v>
      </c>
      <c r="AY12857" s="191">
        <v>572</v>
      </c>
      <c r="AZ12857" s="191">
        <v>5</v>
      </c>
      <c r="BA12857" s="191">
        <v>1</v>
      </c>
      <c r="BB12857" s="191">
        <v>0</v>
      </c>
    </row>
    <row r="12858" spans="48:54" x14ac:dyDescent="0.2">
      <c r="AV12858" s="191" t="str">
        <f t="shared" si="204"/>
        <v>574_RG_349.3_1_202324</v>
      </c>
      <c r="AW12858" s="191" t="s">
        <v>93</v>
      </c>
      <c r="AX12858" s="18">
        <v>202324</v>
      </c>
      <c r="AY12858" s="191">
        <v>574</v>
      </c>
      <c r="AZ12858" s="191">
        <v>349.3</v>
      </c>
      <c r="BA12858" s="191">
        <v>1</v>
      </c>
      <c r="BB12858" s="191">
        <v>0</v>
      </c>
    </row>
    <row r="12859" spans="48:54" x14ac:dyDescent="0.2">
      <c r="AV12859" s="191" t="str">
        <f t="shared" si="204"/>
        <v>574_RS_5_1_202324</v>
      </c>
      <c r="AW12859" s="191" t="s">
        <v>92</v>
      </c>
      <c r="AX12859" s="18">
        <v>202324</v>
      </c>
      <c r="AY12859" s="191">
        <v>574</v>
      </c>
      <c r="AZ12859" s="191">
        <v>5</v>
      </c>
      <c r="BA12859" s="191">
        <v>1</v>
      </c>
      <c r="BB12859" s="191">
        <v>0</v>
      </c>
    </row>
    <row r="12860" spans="48:54" x14ac:dyDescent="0.2">
      <c r="AV12860" s="191" t="str">
        <f t="shared" si="204"/>
        <v>576_RG_349.3_1_202324</v>
      </c>
      <c r="AW12860" s="191" t="s">
        <v>93</v>
      </c>
      <c r="AX12860" s="18">
        <v>202324</v>
      </c>
      <c r="AY12860" s="191">
        <v>576</v>
      </c>
      <c r="AZ12860" s="191">
        <v>349.3</v>
      </c>
      <c r="BA12860" s="191">
        <v>1</v>
      </c>
      <c r="BB12860" s="191">
        <v>0</v>
      </c>
    </row>
    <row r="12861" spans="48:54" x14ac:dyDescent="0.2">
      <c r="AV12861" s="191" t="str">
        <f t="shared" si="204"/>
        <v>576_RS_5_1_202324</v>
      </c>
      <c r="AW12861" s="191" t="s">
        <v>92</v>
      </c>
      <c r="AX12861" s="18">
        <v>202324</v>
      </c>
      <c r="AY12861" s="191">
        <v>576</v>
      </c>
      <c r="AZ12861" s="191">
        <v>5</v>
      </c>
      <c r="BA12861" s="191">
        <v>1</v>
      </c>
      <c r="BB12861" s="191">
        <v>0</v>
      </c>
    </row>
    <row r="12862" spans="48:54" x14ac:dyDescent="0.2">
      <c r="AV12862" s="191" t="str">
        <f t="shared" si="204"/>
        <v>582_RG_349.3_1_202324</v>
      </c>
      <c r="AW12862" s="191" t="s">
        <v>93</v>
      </c>
      <c r="AX12862" s="18">
        <v>202324</v>
      </c>
      <c r="AY12862" s="191">
        <v>582</v>
      </c>
      <c r="AZ12862" s="191">
        <v>349.3</v>
      </c>
      <c r="BA12862" s="191">
        <v>1</v>
      </c>
      <c r="BB12862" s="191">
        <v>0</v>
      </c>
    </row>
    <row r="12863" spans="48:54" x14ac:dyDescent="0.2">
      <c r="AV12863" s="191" t="str">
        <f t="shared" si="204"/>
        <v>582_RS_5_1_202324</v>
      </c>
      <c r="AW12863" s="191" t="s">
        <v>92</v>
      </c>
      <c r="AX12863" s="18">
        <v>202324</v>
      </c>
      <c r="AY12863" s="191">
        <v>582</v>
      </c>
      <c r="AZ12863" s="191">
        <v>5</v>
      </c>
      <c r="BA12863" s="191">
        <v>1</v>
      </c>
      <c r="BB12863" s="191">
        <v>0</v>
      </c>
    </row>
    <row r="12864" spans="48:54" x14ac:dyDescent="0.2">
      <c r="AV12864" s="191" t="str">
        <f t="shared" si="204"/>
        <v>584_RG_349.3_1_202324</v>
      </c>
      <c r="AW12864" s="191" t="s">
        <v>93</v>
      </c>
      <c r="AX12864" s="18">
        <v>202324</v>
      </c>
      <c r="AY12864" s="191">
        <v>584</v>
      </c>
      <c r="AZ12864" s="191">
        <v>349.3</v>
      </c>
      <c r="BA12864" s="191">
        <v>1</v>
      </c>
      <c r="BB12864" s="191">
        <v>0</v>
      </c>
    </row>
    <row r="12865" spans="48:54" x14ac:dyDescent="0.2">
      <c r="AV12865" s="191" t="str">
        <f t="shared" si="204"/>
        <v>584_RS_5_1_202324</v>
      </c>
      <c r="AW12865" s="191" t="s">
        <v>92</v>
      </c>
      <c r="AX12865" s="18">
        <v>202324</v>
      </c>
      <c r="AY12865" s="191">
        <v>584</v>
      </c>
      <c r="AZ12865" s="191">
        <v>5</v>
      </c>
      <c r="BA12865" s="191">
        <v>1</v>
      </c>
      <c r="BB12865" s="191">
        <v>0</v>
      </c>
    </row>
    <row r="12866" spans="48:54" x14ac:dyDescent="0.2">
      <c r="AV12866" s="191" t="str">
        <f t="shared" si="204"/>
        <v>586_RG_349.3_1_202324</v>
      </c>
      <c r="AW12866" s="191" t="s">
        <v>93</v>
      </c>
      <c r="AX12866" s="18">
        <v>202324</v>
      </c>
      <c r="AY12866" s="191">
        <v>586</v>
      </c>
      <c r="AZ12866" s="191">
        <v>349.3</v>
      </c>
      <c r="BA12866" s="191">
        <v>1</v>
      </c>
      <c r="BB12866" s="191">
        <v>0</v>
      </c>
    </row>
    <row r="12867" spans="48:54" x14ac:dyDescent="0.2">
      <c r="AV12867" s="191" t="str">
        <f t="shared" si="204"/>
        <v>586_RS_5_1_202324</v>
      </c>
      <c r="AW12867" s="191" t="s">
        <v>92</v>
      </c>
      <c r="AX12867" s="18">
        <v>202324</v>
      </c>
      <c r="AY12867" s="191">
        <v>586</v>
      </c>
      <c r="AZ12867" s="191">
        <v>5</v>
      </c>
      <c r="BA12867" s="191">
        <v>1</v>
      </c>
      <c r="BB12867" s="191">
        <v>0</v>
      </c>
    </row>
    <row r="12868" spans="48:54" x14ac:dyDescent="0.2">
      <c r="AV12868" s="191" t="str">
        <f t="shared" ref="AV12868:AV12931" si="205">AY12868&amp;"_"&amp;AW12868&amp;"_"&amp;AZ12868&amp;"_"&amp;BA12868&amp;"_"&amp;AX12868</f>
        <v>512_RG_349.4_1_202324</v>
      </c>
      <c r="AW12868" s="191" t="s">
        <v>93</v>
      </c>
      <c r="AX12868" s="18">
        <v>202324</v>
      </c>
      <c r="AY12868" s="191">
        <v>512</v>
      </c>
      <c r="AZ12868" s="191">
        <v>349.4</v>
      </c>
      <c r="BA12868" s="191">
        <v>1</v>
      </c>
      <c r="BB12868" s="191">
        <v>0</v>
      </c>
    </row>
    <row r="12869" spans="48:54" x14ac:dyDescent="0.2">
      <c r="AV12869" s="191" t="str">
        <f t="shared" si="205"/>
        <v>512_RS_5_2_202324</v>
      </c>
      <c r="AW12869" s="191" t="s">
        <v>92</v>
      </c>
      <c r="AX12869" s="18">
        <v>202324</v>
      </c>
      <c r="AY12869" s="191">
        <v>512</v>
      </c>
      <c r="AZ12869" s="191">
        <v>5</v>
      </c>
      <c r="BA12869" s="191">
        <v>2</v>
      </c>
      <c r="BB12869" s="191">
        <v>-5187</v>
      </c>
    </row>
    <row r="12870" spans="48:54" x14ac:dyDescent="0.2">
      <c r="AV12870" s="191" t="str">
        <f t="shared" si="205"/>
        <v>514_RG_349.4_1_202324</v>
      </c>
      <c r="AW12870" s="191" t="s">
        <v>93</v>
      </c>
      <c r="AX12870" s="18">
        <v>202324</v>
      </c>
      <c r="AY12870" s="191">
        <v>514</v>
      </c>
      <c r="AZ12870" s="191">
        <v>349.4</v>
      </c>
      <c r="BA12870" s="191">
        <v>1</v>
      </c>
      <c r="BB12870" s="191">
        <v>0</v>
      </c>
    </row>
    <row r="12871" spans="48:54" x14ac:dyDescent="0.2">
      <c r="AV12871" s="191" t="str">
        <f t="shared" si="205"/>
        <v>514_RS_5_2_202324</v>
      </c>
      <c r="AW12871" s="191" t="s">
        <v>92</v>
      </c>
      <c r="AX12871" s="18">
        <v>202324</v>
      </c>
      <c r="AY12871" s="191">
        <v>514</v>
      </c>
      <c r="AZ12871" s="191">
        <v>5</v>
      </c>
      <c r="BA12871" s="191">
        <v>2</v>
      </c>
      <c r="BB12871" s="191">
        <v>-3049</v>
      </c>
    </row>
    <row r="12872" spans="48:54" x14ac:dyDescent="0.2">
      <c r="AV12872" s="191" t="str">
        <f t="shared" si="205"/>
        <v>516_RG_349.4_1_202324</v>
      </c>
      <c r="AW12872" s="191" t="s">
        <v>93</v>
      </c>
      <c r="AX12872" s="18">
        <v>202324</v>
      </c>
      <c r="AY12872" s="191">
        <v>516</v>
      </c>
      <c r="AZ12872" s="191">
        <v>349.4</v>
      </c>
      <c r="BA12872" s="191">
        <v>1</v>
      </c>
      <c r="BB12872" s="191">
        <v>0</v>
      </c>
    </row>
    <row r="12873" spans="48:54" x14ac:dyDescent="0.2">
      <c r="AV12873" s="191" t="str">
        <f t="shared" si="205"/>
        <v>516_RS_5_2_202324</v>
      </c>
      <c r="AW12873" s="191" t="s">
        <v>92</v>
      </c>
      <c r="AX12873" s="18">
        <v>202324</v>
      </c>
      <c r="AY12873" s="191">
        <v>516</v>
      </c>
      <c r="AZ12873" s="191">
        <v>5</v>
      </c>
      <c r="BA12873" s="191">
        <v>2</v>
      </c>
      <c r="BB12873" s="191">
        <v>-3111.9579999999996</v>
      </c>
    </row>
    <row r="12874" spans="48:54" x14ac:dyDescent="0.2">
      <c r="AV12874" s="191" t="str">
        <f t="shared" si="205"/>
        <v>518_RG_349.4_1_202324</v>
      </c>
      <c r="AW12874" s="191" t="s">
        <v>93</v>
      </c>
      <c r="AX12874" s="18">
        <v>202324</v>
      </c>
      <c r="AY12874" s="191">
        <v>518</v>
      </c>
      <c r="AZ12874" s="191">
        <v>349.4</v>
      </c>
      <c r="BA12874" s="191">
        <v>1</v>
      </c>
      <c r="BB12874" s="191">
        <v>0</v>
      </c>
    </row>
    <row r="12875" spans="48:54" x14ac:dyDescent="0.2">
      <c r="AV12875" s="191" t="str">
        <f t="shared" si="205"/>
        <v>518_RS_5_2_202324</v>
      </c>
      <c r="AW12875" s="191" t="s">
        <v>92</v>
      </c>
      <c r="AX12875" s="18">
        <v>202324</v>
      </c>
      <c r="AY12875" s="191">
        <v>518</v>
      </c>
      <c r="AZ12875" s="191">
        <v>5</v>
      </c>
      <c r="BA12875" s="191">
        <v>2</v>
      </c>
      <c r="BB12875" s="191">
        <v>-2350.4248300000004</v>
      </c>
    </row>
    <row r="12876" spans="48:54" x14ac:dyDescent="0.2">
      <c r="AV12876" s="191" t="str">
        <f t="shared" si="205"/>
        <v>520_RG_349.4_1_202324</v>
      </c>
      <c r="AW12876" s="191" t="s">
        <v>93</v>
      </c>
      <c r="AX12876" s="18">
        <v>202324</v>
      </c>
      <c r="AY12876" s="191">
        <v>520</v>
      </c>
      <c r="AZ12876" s="191">
        <v>349.4</v>
      </c>
      <c r="BA12876" s="191">
        <v>1</v>
      </c>
      <c r="BB12876" s="191">
        <v>0</v>
      </c>
    </row>
    <row r="12877" spans="48:54" x14ac:dyDescent="0.2">
      <c r="AV12877" s="191" t="str">
        <f t="shared" si="205"/>
        <v>520_RS_5_2_202324</v>
      </c>
      <c r="AW12877" s="191" t="s">
        <v>92</v>
      </c>
      <c r="AX12877" s="18">
        <v>202324</v>
      </c>
      <c r="AY12877" s="191">
        <v>520</v>
      </c>
      <c r="AZ12877" s="191">
        <v>5</v>
      </c>
      <c r="BA12877" s="191">
        <v>2</v>
      </c>
      <c r="BB12877" s="191">
        <v>-987.42600000000004</v>
      </c>
    </row>
    <row r="12878" spans="48:54" x14ac:dyDescent="0.2">
      <c r="AV12878" s="191" t="str">
        <f t="shared" si="205"/>
        <v>522_RG_349.4_1_202324</v>
      </c>
      <c r="AW12878" s="191" t="s">
        <v>93</v>
      </c>
      <c r="AX12878" s="18">
        <v>202324</v>
      </c>
      <c r="AY12878" s="191">
        <v>522</v>
      </c>
      <c r="AZ12878" s="191">
        <v>349.4</v>
      </c>
      <c r="BA12878" s="191">
        <v>1</v>
      </c>
      <c r="BB12878" s="191">
        <v>0</v>
      </c>
    </row>
    <row r="12879" spans="48:54" x14ac:dyDescent="0.2">
      <c r="AV12879" s="191" t="str">
        <f t="shared" si="205"/>
        <v>522_RS_5_2_202324</v>
      </c>
      <c r="AW12879" s="191" t="s">
        <v>92</v>
      </c>
      <c r="AX12879" s="18">
        <v>202324</v>
      </c>
      <c r="AY12879" s="191">
        <v>522</v>
      </c>
      <c r="AZ12879" s="191">
        <v>5</v>
      </c>
      <c r="BA12879" s="191">
        <v>2</v>
      </c>
      <c r="BB12879" s="191">
        <v>-909.16434000000004</v>
      </c>
    </row>
    <row r="12880" spans="48:54" x14ac:dyDescent="0.2">
      <c r="AV12880" s="191" t="str">
        <f t="shared" si="205"/>
        <v>524_RG_349.4_1_202324</v>
      </c>
      <c r="AW12880" s="191" t="s">
        <v>93</v>
      </c>
      <c r="AX12880" s="18">
        <v>202324</v>
      </c>
      <c r="AY12880" s="191">
        <v>524</v>
      </c>
      <c r="AZ12880" s="191">
        <v>349.4</v>
      </c>
      <c r="BA12880" s="191">
        <v>1</v>
      </c>
      <c r="BB12880" s="191">
        <v>0</v>
      </c>
    </row>
    <row r="12881" spans="48:54" x14ac:dyDescent="0.2">
      <c r="AV12881" s="191" t="str">
        <f t="shared" si="205"/>
        <v>524_RS_5_2_202324</v>
      </c>
      <c r="AW12881" s="191" t="s">
        <v>92</v>
      </c>
      <c r="AX12881" s="18">
        <v>202324</v>
      </c>
      <c r="AY12881" s="191">
        <v>524</v>
      </c>
      <c r="AZ12881" s="191">
        <v>5</v>
      </c>
      <c r="BA12881" s="191">
        <v>2</v>
      </c>
      <c r="BB12881" s="191">
        <v>-3421.5184999999992</v>
      </c>
    </row>
    <row r="12882" spans="48:54" x14ac:dyDescent="0.2">
      <c r="AV12882" s="191" t="str">
        <f t="shared" si="205"/>
        <v>526_RG_349.4_1_202324</v>
      </c>
      <c r="AW12882" s="191" t="s">
        <v>93</v>
      </c>
      <c r="AX12882" s="18">
        <v>202324</v>
      </c>
      <c r="AY12882" s="191">
        <v>526</v>
      </c>
      <c r="AZ12882" s="191">
        <v>349.4</v>
      </c>
      <c r="BA12882" s="191">
        <v>1</v>
      </c>
      <c r="BB12882" s="191">
        <v>-111.83291999999993</v>
      </c>
    </row>
    <row r="12883" spans="48:54" x14ac:dyDescent="0.2">
      <c r="AV12883" s="191" t="str">
        <f t="shared" si="205"/>
        <v>526_RS_5_2_202324</v>
      </c>
      <c r="AW12883" s="191" t="s">
        <v>92</v>
      </c>
      <c r="AX12883" s="18">
        <v>202324</v>
      </c>
      <c r="AY12883" s="191">
        <v>526</v>
      </c>
      <c r="AZ12883" s="191">
        <v>5</v>
      </c>
      <c r="BA12883" s="191">
        <v>2</v>
      </c>
      <c r="BB12883" s="191">
        <v>-2049.4441497649846</v>
      </c>
    </row>
    <row r="12884" spans="48:54" x14ac:dyDescent="0.2">
      <c r="AV12884" s="191" t="str">
        <f t="shared" si="205"/>
        <v>528_RG_349.4_1_202324</v>
      </c>
      <c r="AW12884" s="191" t="s">
        <v>93</v>
      </c>
      <c r="AX12884" s="18">
        <v>202324</v>
      </c>
      <c r="AY12884" s="191">
        <v>528</v>
      </c>
      <c r="AZ12884" s="191">
        <v>349.4</v>
      </c>
      <c r="BA12884" s="191">
        <v>1</v>
      </c>
      <c r="BB12884" s="191">
        <v>0</v>
      </c>
    </row>
    <row r="12885" spans="48:54" x14ac:dyDescent="0.2">
      <c r="AV12885" s="191" t="str">
        <f t="shared" si="205"/>
        <v>528_RS_5_2_202324</v>
      </c>
      <c r="AW12885" s="191" t="s">
        <v>92</v>
      </c>
      <c r="AX12885" s="18">
        <v>202324</v>
      </c>
      <c r="AY12885" s="191">
        <v>528</v>
      </c>
      <c r="AZ12885" s="191">
        <v>5</v>
      </c>
      <c r="BA12885" s="191">
        <v>2</v>
      </c>
      <c r="BB12885" s="191">
        <v>-4242</v>
      </c>
    </row>
    <row r="12886" spans="48:54" x14ac:dyDescent="0.2">
      <c r="AV12886" s="191" t="str">
        <f t="shared" si="205"/>
        <v>530_RG_349.4_1_202324</v>
      </c>
      <c r="AW12886" s="191" t="s">
        <v>93</v>
      </c>
      <c r="AX12886" s="18">
        <v>202324</v>
      </c>
      <c r="AY12886" s="191">
        <v>530</v>
      </c>
      <c r="AZ12886" s="191">
        <v>349.4</v>
      </c>
      <c r="BA12886" s="191">
        <v>1</v>
      </c>
      <c r="BB12886" s="191">
        <v>0</v>
      </c>
    </row>
    <row r="12887" spans="48:54" x14ac:dyDescent="0.2">
      <c r="AV12887" s="191" t="str">
        <f t="shared" si="205"/>
        <v>530_RS_5_2_202324</v>
      </c>
      <c r="AW12887" s="191" t="s">
        <v>92</v>
      </c>
      <c r="AX12887" s="18">
        <v>202324</v>
      </c>
      <c r="AY12887" s="191">
        <v>530</v>
      </c>
      <c r="AZ12887" s="191">
        <v>5</v>
      </c>
      <c r="BA12887" s="191">
        <v>2</v>
      </c>
      <c r="BB12887" s="191">
        <v>-3695.3057800000006</v>
      </c>
    </row>
    <row r="12888" spans="48:54" x14ac:dyDescent="0.2">
      <c r="AV12888" s="191" t="str">
        <f t="shared" si="205"/>
        <v>532_RG_349.4_1_202324</v>
      </c>
      <c r="AW12888" s="191" t="s">
        <v>93</v>
      </c>
      <c r="AX12888" s="18">
        <v>202324</v>
      </c>
      <c r="AY12888" s="191">
        <v>532</v>
      </c>
      <c r="AZ12888" s="191">
        <v>349.4</v>
      </c>
      <c r="BA12888" s="191">
        <v>1</v>
      </c>
      <c r="BB12888" s="191">
        <v>0</v>
      </c>
    </row>
    <row r="12889" spans="48:54" x14ac:dyDescent="0.2">
      <c r="AV12889" s="191" t="str">
        <f t="shared" si="205"/>
        <v>532_RS_5_2_202324</v>
      </c>
      <c r="AW12889" s="191" t="s">
        <v>92</v>
      </c>
      <c r="AX12889" s="18">
        <v>202324</v>
      </c>
      <c r="AY12889" s="191">
        <v>532</v>
      </c>
      <c r="AZ12889" s="191">
        <v>5</v>
      </c>
      <c r="BA12889" s="191">
        <v>2</v>
      </c>
      <c r="BB12889" s="191">
        <v>-8063.8420000000006</v>
      </c>
    </row>
    <row r="12890" spans="48:54" x14ac:dyDescent="0.2">
      <c r="AV12890" s="191" t="str">
        <f t="shared" si="205"/>
        <v>534_RG_349.4_1_202324</v>
      </c>
      <c r="AW12890" s="191" t="s">
        <v>93</v>
      </c>
      <c r="AX12890" s="18">
        <v>202324</v>
      </c>
      <c r="AY12890" s="191">
        <v>534</v>
      </c>
      <c r="AZ12890" s="191">
        <v>349.4</v>
      </c>
      <c r="BA12890" s="191">
        <v>1</v>
      </c>
      <c r="BB12890" s="191">
        <v>0</v>
      </c>
    </row>
    <row r="12891" spans="48:54" x14ac:dyDescent="0.2">
      <c r="AV12891" s="191" t="str">
        <f t="shared" si="205"/>
        <v>534_RS_5_2_202324</v>
      </c>
      <c r="AW12891" s="191" t="s">
        <v>92</v>
      </c>
      <c r="AX12891" s="18">
        <v>202324</v>
      </c>
      <c r="AY12891" s="191">
        <v>534</v>
      </c>
      <c r="AZ12891" s="191">
        <v>5</v>
      </c>
      <c r="BA12891" s="191">
        <v>2</v>
      </c>
      <c r="BB12891" s="191">
        <v>-1579.78685</v>
      </c>
    </row>
    <row r="12892" spans="48:54" x14ac:dyDescent="0.2">
      <c r="AV12892" s="191" t="str">
        <f t="shared" si="205"/>
        <v>536_RG_349.4_1_202324</v>
      </c>
      <c r="AW12892" s="191" t="s">
        <v>93</v>
      </c>
      <c r="AX12892" s="18">
        <v>202324</v>
      </c>
      <c r="AY12892" s="191">
        <v>536</v>
      </c>
      <c r="AZ12892" s="191">
        <v>349.4</v>
      </c>
      <c r="BA12892" s="191">
        <v>1</v>
      </c>
      <c r="BB12892" s="191">
        <v>0</v>
      </c>
    </row>
    <row r="12893" spans="48:54" x14ac:dyDescent="0.2">
      <c r="AV12893" s="191" t="str">
        <f t="shared" si="205"/>
        <v>536_RS_5_2_202324</v>
      </c>
      <c r="AW12893" s="191" t="s">
        <v>92</v>
      </c>
      <c r="AX12893" s="18">
        <v>202324</v>
      </c>
      <c r="AY12893" s="191">
        <v>536</v>
      </c>
      <c r="AZ12893" s="191">
        <v>5</v>
      </c>
      <c r="BA12893" s="191">
        <v>2</v>
      </c>
      <c r="BB12893" s="191">
        <v>-1914.4350000000002</v>
      </c>
    </row>
    <row r="12894" spans="48:54" x14ac:dyDescent="0.2">
      <c r="AV12894" s="191" t="str">
        <f t="shared" si="205"/>
        <v>538_RG_349.4_1_202324</v>
      </c>
      <c r="AW12894" s="191" t="s">
        <v>93</v>
      </c>
      <c r="AX12894" s="18">
        <v>202324</v>
      </c>
      <c r="AY12894" s="191">
        <v>538</v>
      </c>
      <c r="AZ12894" s="191">
        <v>349.4</v>
      </c>
      <c r="BA12894" s="191">
        <v>1</v>
      </c>
      <c r="BB12894" s="191">
        <v>-396.25</v>
      </c>
    </row>
    <row r="12895" spans="48:54" x14ac:dyDescent="0.2">
      <c r="AV12895" s="191" t="str">
        <f t="shared" si="205"/>
        <v>538_RS_5_2_202324</v>
      </c>
      <c r="AW12895" s="191" t="s">
        <v>92</v>
      </c>
      <c r="AX12895" s="18">
        <v>202324</v>
      </c>
      <c r="AY12895" s="191">
        <v>538</v>
      </c>
      <c r="AZ12895" s="191">
        <v>5</v>
      </c>
      <c r="BA12895" s="191">
        <v>2</v>
      </c>
      <c r="BB12895" s="191">
        <v>-1683.2692201960056</v>
      </c>
    </row>
    <row r="12896" spans="48:54" x14ac:dyDescent="0.2">
      <c r="AV12896" s="191" t="str">
        <f t="shared" si="205"/>
        <v>540_RG_349.4_1_202324</v>
      </c>
      <c r="AW12896" s="191" t="s">
        <v>93</v>
      </c>
      <c r="AX12896" s="18">
        <v>202324</v>
      </c>
      <c r="AY12896" s="191">
        <v>540</v>
      </c>
      <c r="AZ12896" s="191">
        <v>349.4</v>
      </c>
      <c r="BA12896" s="191">
        <v>1</v>
      </c>
      <c r="BB12896" s="191">
        <v>0</v>
      </c>
    </row>
    <row r="12897" spans="48:54" x14ac:dyDescent="0.2">
      <c r="AV12897" s="191" t="str">
        <f t="shared" si="205"/>
        <v>540_RS_5_2_202324</v>
      </c>
      <c r="AW12897" s="191" t="s">
        <v>92</v>
      </c>
      <c r="AX12897" s="18">
        <v>202324</v>
      </c>
      <c r="AY12897" s="191">
        <v>540</v>
      </c>
      <c r="AZ12897" s="191">
        <v>5</v>
      </c>
      <c r="BA12897" s="191">
        <v>2</v>
      </c>
      <c r="BB12897" s="191">
        <v>-1998.9724699999999</v>
      </c>
    </row>
    <row r="12898" spans="48:54" x14ac:dyDescent="0.2">
      <c r="AV12898" s="191" t="str">
        <f t="shared" si="205"/>
        <v>542_RG_349.4_1_202324</v>
      </c>
      <c r="AW12898" s="191" t="s">
        <v>93</v>
      </c>
      <c r="AX12898" s="18">
        <v>202324</v>
      </c>
      <c r="AY12898" s="191">
        <v>542</v>
      </c>
      <c r="AZ12898" s="191">
        <v>349.4</v>
      </c>
      <c r="BA12898" s="191">
        <v>1</v>
      </c>
      <c r="BB12898" s="191">
        <v>0</v>
      </c>
    </row>
    <row r="12899" spans="48:54" x14ac:dyDescent="0.2">
      <c r="AV12899" s="191" t="str">
        <f t="shared" si="205"/>
        <v>542_RS_5_2_202324</v>
      </c>
      <c r="AW12899" s="191" t="s">
        <v>92</v>
      </c>
      <c r="AX12899" s="18">
        <v>202324</v>
      </c>
      <c r="AY12899" s="191">
        <v>542</v>
      </c>
      <c r="AZ12899" s="191">
        <v>5</v>
      </c>
      <c r="BA12899" s="191">
        <v>2</v>
      </c>
      <c r="BB12899" s="191">
        <v>-765.48199999999997</v>
      </c>
    </row>
    <row r="12900" spans="48:54" x14ac:dyDescent="0.2">
      <c r="AV12900" s="191" t="str">
        <f t="shared" si="205"/>
        <v>544_RG_349.4_1_202324</v>
      </c>
      <c r="AW12900" s="191" t="s">
        <v>93</v>
      </c>
      <c r="AX12900" s="18">
        <v>202324</v>
      </c>
      <c r="AY12900" s="191">
        <v>544</v>
      </c>
      <c r="AZ12900" s="191">
        <v>349.4</v>
      </c>
      <c r="BA12900" s="191">
        <v>1</v>
      </c>
      <c r="BB12900" s="191">
        <v>0</v>
      </c>
    </row>
    <row r="12901" spans="48:54" x14ac:dyDescent="0.2">
      <c r="AV12901" s="191" t="str">
        <f t="shared" si="205"/>
        <v>544_RS_5_2_202324</v>
      </c>
      <c r="AW12901" s="191" t="s">
        <v>92</v>
      </c>
      <c r="AX12901" s="18">
        <v>202324</v>
      </c>
      <c r="AY12901" s="191">
        <v>544</v>
      </c>
      <c r="AZ12901" s="191">
        <v>5</v>
      </c>
      <c r="BA12901" s="191">
        <v>2</v>
      </c>
      <c r="BB12901" s="191">
        <v>-1096.1759999999999</v>
      </c>
    </row>
    <row r="12902" spans="48:54" x14ac:dyDescent="0.2">
      <c r="AV12902" s="191" t="str">
        <f t="shared" si="205"/>
        <v>545_RG_349.4_1_202324</v>
      </c>
      <c r="AW12902" s="191" t="s">
        <v>93</v>
      </c>
      <c r="AX12902" s="18">
        <v>202324</v>
      </c>
      <c r="AY12902" s="191">
        <v>545</v>
      </c>
      <c r="AZ12902" s="191">
        <v>349.4</v>
      </c>
      <c r="BA12902" s="191">
        <v>1</v>
      </c>
      <c r="BB12902" s="191">
        <v>0</v>
      </c>
    </row>
    <row r="12903" spans="48:54" x14ac:dyDescent="0.2">
      <c r="AV12903" s="191" t="str">
        <f t="shared" si="205"/>
        <v>545_RS_5_2_202324</v>
      </c>
      <c r="AW12903" s="191" t="s">
        <v>92</v>
      </c>
      <c r="AX12903" s="18">
        <v>202324</v>
      </c>
      <c r="AY12903" s="191">
        <v>545</v>
      </c>
      <c r="AZ12903" s="191">
        <v>5</v>
      </c>
      <c r="BA12903" s="191">
        <v>2</v>
      </c>
      <c r="BB12903" s="191">
        <v>-94.779520000000005</v>
      </c>
    </row>
    <row r="12904" spans="48:54" x14ac:dyDescent="0.2">
      <c r="AV12904" s="191" t="str">
        <f t="shared" si="205"/>
        <v>546_RG_349.4_1_202324</v>
      </c>
      <c r="AW12904" s="191" t="s">
        <v>93</v>
      </c>
      <c r="AX12904" s="18">
        <v>202324</v>
      </c>
      <c r="AY12904" s="191">
        <v>546</v>
      </c>
      <c r="AZ12904" s="191">
        <v>349.4</v>
      </c>
      <c r="BA12904" s="191">
        <v>1</v>
      </c>
      <c r="BB12904" s="191">
        <v>0</v>
      </c>
    </row>
    <row r="12905" spans="48:54" x14ac:dyDescent="0.2">
      <c r="AV12905" s="191" t="str">
        <f t="shared" si="205"/>
        <v>546_RS_5_2_202324</v>
      </c>
      <c r="AW12905" s="191" t="s">
        <v>92</v>
      </c>
      <c r="AX12905" s="18">
        <v>202324</v>
      </c>
      <c r="AY12905" s="191">
        <v>546</v>
      </c>
      <c r="AZ12905" s="191">
        <v>5</v>
      </c>
      <c r="BA12905" s="191">
        <v>2</v>
      </c>
      <c r="BB12905" s="191">
        <v>-376.51400000000001</v>
      </c>
    </row>
    <row r="12906" spans="48:54" x14ac:dyDescent="0.2">
      <c r="AV12906" s="191" t="str">
        <f t="shared" si="205"/>
        <v>548_RG_349.4_1_202324</v>
      </c>
      <c r="AW12906" s="191" t="s">
        <v>93</v>
      </c>
      <c r="AX12906" s="18">
        <v>202324</v>
      </c>
      <c r="AY12906" s="191">
        <v>548</v>
      </c>
      <c r="AZ12906" s="191">
        <v>349.4</v>
      </c>
      <c r="BA12906" s="191">
        <v>1</v>
      </c>
      <c r="BB12906" s="191">
        <v>0</v>
      </c>
    </row>
    <row r="12907" spans="48:54" x14ac:dyDescent="0.2">
      <c r="AV12907" s="191" t="str">
        <f t="shared" si="205"/>
        <v>548_RS_5_2_202324</v>
      </c>
      <c r="AW12907" s="191" t="s">
        <v>92</v>
      </c>
      <c r="AX12907" s="18">
        <v>202324</v>
      </c>
      <c r="AY12907" s="191">
        <v>548</v>
      </c>
      <c r="AZ12907" s="191">
        <v>5</v>
      </c>
      <c r="BA12907" s="191">
        <v>2</v>
      </c>
      <c r="BB12907" s="191">
        <v>-2135.5149999999999</v>
      </c>
    </row>
    <row r="12908" spans="48:54" x14ac:dyDescent="0.2">
      <c r="AV12908" s="191" t="str">
        <f t="shared" si="205"/>
        <v>550_RG_349.4_1_202324</v>
      </c>
      <c r="AW12908" s="191" t="s">
        <v>93</v>
      </c>
      <c r="AX12908" s="18">
        <v>202324</v>
      </c>
      <c r="AY12908" s="191">
        <v>550</v>
      </c>
      <c r="AZ12908" s="191">
        <v>349.4</v>
      </c>
      <c r="BA12908" s="191">
        <v>1</v>
      </c>
      <c r="BB12908" s="191">
        <v>0</v>
      </c>
    </row>
    <row r="12909" spans="48:54" x14ac:dyDescent="0.2">
      <c r="AV12909" s="191" t="str">
        <f t="shared" si="205"/>
        <v>550_RS_5_2_202324</v>
      </c>
      <c r="AW12909" s="191" t="s">
        <v>92</v>
      </c>
      <c r="AX12909" s="18">
        <v>202324</v>
      </c>
      <c r="AY12909" s="191">
        <v>550</v>
      </c>
      <c r="AZ12909" s="191">
        <v>5</v>
      </c>
      <c r="BA12909" s="191">
        <v>2</v>
      </c>
      <c r="BB12909" s="191">
        <v>-1753.422</v>
      </c>
    </row>
    <row r="12910" spans="48:54" x14ac:dyDescent="0.2">
      <c r="AV12910" s="191" t="str">
        <f t="shared" si="205"/>
        <v>552_RG_349.4_1_202324</v>
      </c>
      <c r="AW12910" s="191" t="s">
        <v>93</v>
      </c>
      <c r="AX12910" s="18">
        <v>202324</v>
      </c>
      <c r="AY12910" s="191">
        <v>552</v>
      </c>
      <c r="AZ12910" s="191">
        <v>349.4</v>
      </c>
      <c r="BA12910" s="191">
        <v>1</v>
      </c>
      <c r="BB12910" s="191">
        <v>0</v>
      </c>
    </row>
    <row r="12911" spans="48:54" x14ac:dyDescent="0.2">
      <c r="AV12911" s="191" t="str">
        <f t="shared" si="205"/>
        <v>552_RS_5_2_202324</v>
      </c>
      <c r="AW12911" s="191" t="s">
        <v>92</v>
      </c>
      <c r="AX12911" s="18">
        <v>202324</v>
      </c>
      <c r="AY12911" s="191">
        <v>552</v>
      </c>
      <c r="AZ12911" s="191">
        <v>5</v>
      </c>
      <c r="BA12911" s="191">
        <v>2</v>
      </c>
      <c r="BB12911" s="191">
        <v>-10257.912273999991</v>
      </c>
    </row>
    <row r="12912" spans="48:54" x14ac:dyDescent="0.2">
      <c r="AV12912" s="191" t="str">
        <f t="shared" si="205"/>
        <v>562_RG_349.4_1_202324</v>
      </c>
      <c r="AW12912" s="191" t="s">
        <v>93</v>
      </c>
      <c r="AX12912" s="18">
        <v>202324</v>
      </c>
      <c r="AY12912" s="191">
        <v>562</v>
      </c>
      <c r="AZ12912" s="191">
        <v>349.4</v>
      </c>
      <c r="BA12912" s="191">
        <v>1</v>
      </c>
      <c r="BB12912" s="191">
        <v>0</v>
      </c>
    </row>
    <row r="12913" spans="48:54" x14ac:dyDescent="0.2">
      <c r="AV12913" s="191" t="str">
        <f t="shared" si="205"/>
        <v>562_RS_5_2_202324</v>
      </c>
      <c r="AW12913" s="191" t="s">
        <v>92</v>
      </c>
      <c r="AX12913" s="18">
        <v>202324</v>
      </c>
      <c r="AY12913" s="191">
        <v>562</v>
      </c>
      <c r="AZ12913" s="191">
        <v>5</v>
      </c>
      <c r="BA12913" s="191">
        <v>2</v>
      </c>
      <c r="BB12913" s="191">
        <v>0</v>
      </c>
    </row>
    <row r="12914" spans="48:54" x14ac:dyDescent="0.2">
      <c r="AV12914" s="191" t="str">
        <f t="shared" si="205"/>
        <v>564_RG_349.4_1_202324</v>
      </c>
      <c r="AW12914" s="191" t="s">
        <v>93</v>
      </c>
      <c r="AX12914" s="18">
        <v>202324</v>
      </c>
      <c r="AY12914" s="191">
        <v>564</v>
      </c>
      <c r="AZ12914" s="191">
        <v>349.4</v>
      </c>
      <c r="BA12914" s="191">
        <v>1</v>
      </c>
      <c r="BB12914" s="191">
        <v>0</v>
      </c>
    </row>
    <row r="12915" spans="48:54" x14ac:dyDescent="0.2">
      <c r="AV12915" s="191" t="str">
        <f t="shared" si="205"/>
        <v>564_RS_5_2_202324</v>
      </c>
      <c r="AW12915" s="191" t="s">
        <v>92</v>
      </c>
      <c r="AX12915" s="18">
        <v>202324</v>
      </c>
      <c r="AY12915" s="191">
        <v>564</v>
      </c>
      <c r="AZ12915" s="191">
        <v>5</v>
      </c>
      <c r="BA12915" s="191">
        <v>2</v>
      </c>
      <c r="BB12915" s="191">
        <v>0</v>
      </c>
    </row>
    <row r="12916" spans="48:54" x14ac:dyDescent="0.2">
      <c r="AV12916" s="191" t="str">
        <f t="shared" si="205"/>
        <v>566_RG_349.4_1_202324</v>
      </c>
      <c r="AW12916" s="191" t="s">
        <v>93</v>
      </c>
      <c r="AX12916" s="18">
        <v>202324</v>
      </c>
      <c r="AY12916" s="191">
        <v>566</v>
      </c>
      <c r="AZ12916" s="191">
        <v>349.4</v>
      </c>
      <c r="BA12916" s="191">
        <v>1</v>
      </c>
      <c r="BB12916" s="191">
        <v>0</v>
      </c>
    </row>
    <row r="12917" spans="48:54" x14ac:dyDescent="0.2">
      <c r="AV12917" s="191" t="str">
        <f t="shared" si="205"/>
        <v>566_RS_5_2_202324</v>
      </c>
      <c r="AW12917" s="191" t="s">
        <v>92</v>
      </c>
      <c r="AX12917" s="18">
        <v>202324</v>
      </c>
      <c r="AY12917" s="191">
        <v>566</v>
      </c>
      <c r="AZ12917" s="191">
        <v>5</v>
      </c>
      <c r="BA12917" s="191">
        <v>2</v>
      </c>
      <c r="BB12917" s="191">
        <v>0</v>
      </c>
    </row>
    <row r="12918" spans="48:54" x14ac:dyDescent="0.2">
      <c r="AV12918" s="191" t="str">
        <f t="shared" si="205"/>
        <v>568_RG_349.4_1_202324</v>
      </c>
      <c r="AW12918" s="191" t="s">
        <v>93</v>
      </c>
      <c r="AX12918" s="18">
        <v>202324</v>
      </c>
      <c r="AY12918" s="191">
        <v>568</v>
      </c>
      <c r="AZ12918" s="191">
        <v>349.4</v>
      </c>
      <c r="BA12918" s="191">
        <v>1</v>
      </c>
      <c r="BB12918" s="191">
        <v>0</v>
      </c>
    </row>
    <row r="12919" spans="48:54" x14ac:dyDescent="0.2">
      <c r="AV12919" s="191" t="str">
        <f t="shared" si="205"/>
        <v>568_RS_5_2_202324</v>
      </c>
      <c r="AW12919" s="191" t="s">
        <v>92</v>
      </c>
      <c r="AX12919" s="18">
        <v>202324</v>
      </c>
      <c r="AY12919" s="191">
        <v>568</v>
      </c>
      <c r="AZ12919" s="191">
        <v>5</v>
      </c>
      <c r="BA12919" s="191">
        <v>2</v>
      </c>
      <c r="BB12919" s="191">
        <v>0</v>
      </c>
    </row>
    <row r="12920" spans="48:54" x14ac:dyDescent="0.2">
      <c r="AV12920" s="191" t="str">
        <f t="shared" si="205"/>
        <v>572_RG_349.4_1_202324</v>
      </c>
      <c r="AW12920" s="191" t="s">
        <v>93</v>
      </c>
      <c r="AX12920" s="18">
        <v>202324</v>
      </c>
      <c r="AY12920" s="191">
        <v>572</v>
      </c>
      <c r="AZ12920" s="191">
        <v>349.4</v>
      </c>
      <c r="BA12920" s="191">
        <v>1</v>
      </c>
      <c r="BB12920" s="191">
        <v>0</v>
      </c>
    </row>
    <row r="12921" spans="48:54" x14ac:dyDescent="0.2">
      <c r="AV12921" s="191" t="str">
        <f t="shared" si="205"/>
        <v>572_RS_5_2_202324</v>
      </c>
      <c r="AW12921" s="191" t="s">
        <v>92</v>
      </c>
      <c r="AX12921" s="18">
        <v>202324</v>
      </c>
      <c r="AY12921" s="191">
        <v>572</v>
      </c>
      <c r="AZ12921" s="191">
        <v>5</v>
      </c>
      <c r="BA12921" s="191">
        <v>2</v>
      </c>
      <c r="BB12921" s="191">
        <v>0</v>
      </c>
    </row>
    <row r="12922" spans="48:54" x14ac:dyDescent="0.2">
      <c r="AV12922" s="191" t="str">
        <f t="shared" si="205"/>
        <v>574_RG_349.4_1_202324</v>
      </c>
      <c r="AW12922" s="191" t="s">
        <v>93</v>
      </c>
      <c r="AX12922" s="18">
        <v>202324</v>
      </c>
      <c r="AY12922" s="191">
        <v>574</v>
      </c>
      <c r="AZ12922" s="191">
        <v>349.4</v>
      </c>
      <c r="BA12922" s="191">
        <v>1</v>
      </c>
      <c r="BB12922" s="191">
        <v>0</v>
      </c>
    </row>
    <row r="12923" spans="48:54" x14ac:dyDescent="0.2">
      <c r="AV12923" s="191" t="str">
        <f t="shared" si="205"/>
        <v>574_RS_5_2_202324</v>
      </c>
      <c r="AW12923" s="191" t="s">
        <v>92</v>
      </c>
      <c r="AX12923" s="18">
        <v>202324</v>
      </c>
      <c r="AY12923" s="191">
        <v>574</v>
      </c>
      <c r="AZ12923" s="191">
        <v>5</v>
      </c>
      <c r="BA12923" s="191">
        <v>2</v>
      </c>
      <c r="BB12923" s="191">
        <v>0</v>
      </c>
    </row>
    <row r="12924" spans="48:54" x14ac:dyDescent="0.2">
      <c r="AV12924" s="191" t="str">
        <f t="shared" si="205"/>
        <v>576_RG_349.4_1_202324</v>
      </c>
      <c r="AW12924" s="191" t="s">
        <v>93</v>
      </c>
      <c r="AX12924" s="18">
        <v>202324</v>
      </c>
      <c r="AY12924" s="191">
        <v>576</v>
      </c>
      <c r="AZ12924" s="191">
        <v>349.4</v>
      </c>
      <c r="BA12924" s="191">
        <v>1</v>
      </c>
      <c r="BB12924" s="191">
        <v>0</v>
      </c>
    </row>
    <row r="12925" spans="48:54" x14ac:dyDescent="0.2">
      <c r="AV12925" s="191" t="str">
        <f t="shared" si="205"/>
        <v>576_RS_5_2_202324</v>
      </c>
      <c r="AW12925" s="191" t="s">
        <v>92</v>
      </c>
      <c r="AX12925" s="18">
        <v>202324</v>
      </c>
      <c r="AY12925" s="191">
        <v>576</v>
      </c>
      <c r="AZ12925" s="191">
        <v>5</v>
      </c>
      <c r="BA12925" s="191">
        <v>2</v>
      </c>
      <c r="BB12925" s="191">
        <v>0</v>
      </c>
    </row>
    <row r="12926" spans="48:54" x14ac:dyDescent="0.2">
      <c r="AV12926" s="191" t="str">
        <f t="shared" si="205"/>
        <v>582_RG_349.4_1_202324</v>
      </c>
      <c r="AW12926" s="191" t="s">
        <v>93</v>
      </c>
      <c r="AX12926" s="18">
        <v>202324</v>
      </c>
      <c r="AY12926" s="191">
        <v>582</v>
      </c>
      <c r="AZ12926" s="191">
        <v>349.4</v>
      </c>
      <c r="BA12926" s="191">
        <v>1</v>
      </c>
      <c r="BB12926" s="191">
        <v>0</v>
      </c>
    </row>
    <row r="12927" spans="48:54" x14ac:dyDescent="0.2">
      <c r="AV12927" s="191" t="str">
        <f t="shared" si="205"/>
        <v>582_RS_5_2_202324</v>
      </c>
      <c r="AW12927" s="191" t="s">
        <v>92</v>
      </c>
      <c r="AX12927" s="18">
        <v>202324</v>
      </c>
      <c r="AY12927" s="191">
        <v>582</v>
      </c>
      <c r="AZ12927" s="191">
        <v>5</v>
      </c>
      <c r="BA12927" s="191">
        <v>2</v>
      </c>
      <c r="BB12927" s="191">
        <v>0</v>
      </c>
    </row>
    <row r="12928" spans="48:54" x14ac:dyDescent="0.2">
      <c r="AV12928" s="191" t="str">
        <f t="shared" si="205"/>
        <v>584_RG_349.4_1_202324</v>
      </c>
      <c r="AW12928" s="191" t="s">
        <v>93</v>
      </c>
      <c r="AX12928" s="18">
        <v>202324</v>
      </c>
      <c r="AY12928" s="191">
        <v>584</v>
      </c>
      <c r="AZ12928" s="191">
        <v>349.4</v>
      </c>
      <c r="BA12928" s="191">
        <v>1</v>
      </c>
      <c r="BB12928" s="191">
        <v>0</v>
      </c>
    </row>
    <row r="12929" spans="48:54" x14ac:dyDescent="0.2">
      <c r="AV12929" s="191" t="str">
        <f t="shared" si="205"/>
        <v>584_RS_5_2_202324</v>
      </c>
      <c r="AW12929" s="191" t="s">
        <v>92</v>
      </c>
      <c r="AX12929" s="18">
        <v>202324</v>
      </c>
      <c r="AY12929" s="191">
        <v>584</v>
      </c>
      <c r="AZ12929" s="191">
        <v>5</v>
      </c>
      <c r="BA12929" s="191">
        <v>2</v>
      </c>
      <c r="BB12929" s="191">
        <v>0</v>
      </c>
    </row>
    <row r="12930" spans="48:54" x14ac:dyDescent="0.2">
      <c r="AV12930" s="191" t="str">
        <f t="shared" si="205"/>
        <v>586_RG_349.4_1_202324</v>
      </c>
      <c r="AW12930" s="191" t="s">
        <v>93</v>
      </c>
      <c r="AX12930" s="18">
        <v>202324</v>
      </c>
      <c r="AY12930" s="191">
        <v>586</v>
      </c>
      <c r="AZ12930" s="191">
        <v>349.4</v>
      </c>
      <c r="BA12930" s="191">
        <v>1</v>
      </c>
      <c r="BB12930" s="191">
        <v>0</v>
      </c>
    </row>
    <row r="12931" spans="48:54" x14ac:dyDescent="0.2">
      <c r="AV12931" s="191" t="str">
        <f t="shared" si="205"/>
        <v>586_RS_5_2_202324</v>
      </c>
      <c r="AW12931" s="191" t="s">
        <v>92</v>
      </c>
      <c r="AX12931" s="18">
        <v>202324</v>
      </c>
      <c r="AY12931" s="191">
        <v>586</v>
      </c>
      <c r="AZ12931" s="191">
        <v>5</v>
      </c>
      <c r="BA12931" s="191">
        <v>2</v>
      </c>
      <c r="BB12931" s="191">
        <v>0</v>
      </c>
    </row>
    <row r="12932" spans="48:54" x14ac:dyDescent="0.2">
      <c r="AV12932" s="191" t="str">
        <f t="shared" ref="AV12932:AV12995" si="206">AY12932&amp;"_"&amp;AW12932&amp;"_"&amp;AZ12932&amp;"_"&amp;BA12932&amp;"_"&amp;AX12932</f>
        <v>512_RG_349.5_1_202324</v>
      </c>
      <c r="AW12932" s="191" t="s">
        <v>93</v>
      </c>
      <c r="AX12932" s="18">
        <v>202324</v>
      </c>
      <c r="AY12932" s="191">
        <v>512</v>
      </c>
      <c r="AZ12932" s="191">
        <v>349.5</v>
      </c>
      <c r="BA12932" s="191">
        <v>1</v>
      </c>
      <c r="BB12932" s="191">
        <v>0</v>
      </c>
    </row>
    <row r="12933" spans="48:54" x14ac:dyDescent="0.2">
      <c r="AV12933" s="191" t="str">
        <f t="shared" si="206"/>
        <v>512_RS_5_4_202324</v>
      </c>
      <c r="AW12933" s="191" t="s">
        <v>92</v>
      </c>
      <c r="AX12933" s="18">
        <v>202324</v>
      </c>
      <c r="AY12933" s="191">
        <v>512</v>
      </c>
      <c r="AZ12933" s="191">
        <v>5</v>
      </c>
      <c r="BA12933" s="191">
        <v>4</v>
      </c>
      <c r="BB12933" s="191">
        <v>2678</v>
      </c>
    </row>
    <row r="12934" spans="48:54" x14ac:dyDescent="0.2">
      <c r="AV12934" s="191" t="str">
        <f t="shared" si="206"/>
        <v>514_RG_349.5_1_202324</v>
      </c>
      <c r="AW12934" s="191" t="s">
        <v>93</v>
      </c>
      <c r="AX12934" s="18">
        <v>202324</v>
      </c>
      <c r="AY12934" s="191">
        <v>514</v>
      </c>
      <c r="AZ12934" s="191">
        <v>349.5</v>
      </c>
      <c r="BA12934" s="191">
        <v>1</v>
      </c>
      <c r="BB12934" s="191">
        <v>0</v>
      </c>
    </row>
    <row r="12935" spans="48:54" x14ac:dyDescent="0.2">
      <c r="AV12935" s="191" t="str">
        <f t="shared" si="206"/>
        <v>514_RS_5_4_202324</v>
      </c>
      <c r="AW12935" s="191" t="s">
        <v>92</v>
      </c>
      <c r="AX12935" s="18">
        <v>202324</v>
      </c>
      <c r="AY12935" s="191">
        <v>514</v>
      </c>
      <c r="AZ12935" s="191">
        <v>5</v>
      </c>
      <c r="BA12935" s="191">
        <v>4</v>
      </c>
      <c r="BB12935" s="191">
        <v>4248</v>
      </c>
    </row>
    <row r="12936" spans="48:54" x14ac:dyDescent="0.2">
      <c r="AV12936" s="191" t="str">
        <f t="shared" si="206"/>
        <v>516_RG_349.5_1_202324</v>
      </c>
      <c r="AW12936" s="191" t="s">
        <v>93</v>
      </c>
      <c r="AX12936" s="18">
        <v>202324</v>
      </c>
      <c r="AY12936" s="191">
        <v>516</v>
      </c>
      <c r="AZ12936" s="191">
        <v>349.5</v>
      </c>
      <c r="BA12936" s="191">
        <v>1</v>
      </c>
      <c r="BB12936" s="191">
        <v>-386.32</v>
      </c>
    </row>
    <row r="12937" spans="48:54" x14ac:dyDescent="0.2">
      <c r="AV12937" s="191" t="str">
        <f t="shared" si="206"/>
        <v>516_RS_5_4_202324</v>
      </c>
      <c r="AW12937" s="191" t="s">
        <v>92</v>
      </c>
      <c r="AX12937" s="18">
        <v>202324</v>
      </c>
      <c r="AY12937" s="191">
        <v>516</v>
      </c>
      <c r="AZ12937" s="191">
        <v>5</v>
      </c>
      <c r="BA12937" s="191">
        <v>4</v>
      </c>
      <c r="BB12937" s="191">
        <v>3518.2879999999996</v>
      </c>
    </row>
    <row r="12938" spans="48:54" x14ac:dyDescent="0.2">
      <c r="AV12938" s="191" t="str">
        <f t="shared" si="206"/>
        <v>518_RG_349.5_1_202324</v>
      </c>
      <c r="AW12938" s="191" t="s">
        <v>93</v>
      </c>
      <c r="AX12938" s="18">
        <v>202324</v>
      </c>
      <c r="AY12938" s="191">
        <v>518</v>
      </c>
      <c r="AZ12938" s="191">
        <v>349.5</v>
      </c>
      <c r="BA12938" s="191">
        <v>1</v>
      </c>
      <c r="BB12938" s="191">
        <v>0</v>
      </c>
    </row>
    <row r="12939" spans="48:54" x14ac:dyDescent="0.2">
      <c r="AV12939" s="191" t="str">
        <f t="shared" si="206"/>
        <v>518_RS_5_4_202324</v>
      </c>
      <c r="AW12939" s="191" t="s">
        <v>92</v>
      </c>
      <c r="AX12939" s="18">
        <v>202324</v>
      </c>
      <c r="AY12939" s="191">
        <v>518</v>
      </c>
      <c r="AZ12939" s="191">
        <v>5</v>
      </c>
      <c r="BA12939" s="191">
        <v>4</v>
      </c>
      <c r="BB12939" s="191">
        <v>2968.7478299999998</v>
      </c>
    </row>
    <row r="12940" spans="48:54" x14ac:dyDescent="0.2">
      <c r="AV12940" s="191" t="str">
        <f t="shared" si="206"/>
        <v>520_RG_349.5_1_202324</v>
      </c>
      <c r="AW12940" s="191" t="s">
        <v>93</v>
      </c>
      <c r="AX12940" s="18">
        <v>202324</v>
      </c>
      <c r="AY12940" s="191">
        <v>520</v>
      </c>
      <c r="AZ12940" s="191">
        <v>349.5</v>
      </c>
      <c r="BA12940" s="191">
        <v>1</v>
      </c>
      <c r="BB12940" s="191">
        <v>-534.09</v>
      </c>
    </row>
    <row r="12941" spans="48:54" x14ac:dyDescent="0.2">
      <c r="AV12941" s="191" t="str">
        <f t="shared" si="206"/>
        <v>520_RS_5_4_202324</v>
      </c>
      <c r="AW12941" s="191" t="s">
        <v>92</v>
      </c>
      <c r="AX12941" s="18">
        <v>202324</v>
      </c>
      <c r="AY12941" s="191">
        <v>520</v>
      </c>
      <c r="AZ12941" s="191">
        <v>5</v>
      </c>
      <c r="BA12941" s="191">
        <v>4</v>
      </c>
      <c r="BB12941" s="191">
        <v>4905.1180000000004</v>
      </c>
    </row>
    <row r="12942" spans="48:54" x14ac:dyDescent="0.2">
      <c r="AV12942" s="191" t="str">
        <f t="shared" si="206"/>
        <v>522_RG_349.5_1_202324</v>
      </c>
      <c r="AW12942" s="191" t="s">
        <v>93</v>
      </c>
      <c r="AX12942" s="18">
        <v>202324</v>
      </c>
      <c r="AY12942" s="191">
        <v>522</v>
      </c>
      <c r="AZ12942" s="191">
        <v>349.5</v>
      </c>
      <c r="BA12942" s="191">
        <v>1</v>
      </c>
      <c r="BB12942" s="191">
        <v>0</v>
      </c>
    </row>
    <row r="12943" spans="48:54" x14ac:dyDescent="0.2">
      <c r="AV12943" s="191" t="str">
        <f t="shared" si="206"/>
        <v>522_RS_5_4_202324</v>
      </c>
      <c r="AW12943" s="191" t="s">
        <v>92</v>
      </c>
      <c r="AX12943" s="18">
        <v>202324</v>
      </c>
      <c r="AY12943" s="191">
        <v>522</v>
      </c>
      <c r="AZ12943" s="191">
        <v>5</v>
      </c>
      <c r="BA12943" s="191">
        <v>4</v>
      </c>
      <c r="BB12943" s="191">
        <v>2661.5371499999992</v>
      </c>
    </row>
    <row r="12944" spans="48:54" x14ac:dyDescent="0.2">
      <c r="AV12944" s="191" t="str">
        <f t="shared" si="206"/>
        <v>524_RG_349.5_1_202324</v>
      </c>
      <c r="AW12944" s="191" t="s">
        <v>93</v>
      </c>
      <c r="AX12944" s="18">
        <v>202324</v>
      </c>
      <c r="AY12944" s="191">
        <v>524</v>
      </c>
      <c r="AZ12944" s="191">
        <v>349.5</v>
      </c>
      <c r="BA12944" s="191">
        <v>1</v>
      </c>
      <c r="BB12944" s="191">
        <v>0</v>
      </c>
    </row>
    <row r="12945" spans="48:54" x14ac:dyDescent="0.2">
      <c r="AV12945" s="191" t="str">
        <f t="shared" si="206"/>
        <v>524_RS_5_4_202324</v>
      </c>
      <c r="AW12945" s="191" t="s">
        <v>92</v>
      </c>
      <c r="AX12945" s="18">
        <v>202324</v>
      </c>
      <c r="AY12945" s="191">
        <v>524</v>
      </c>
      <c r="AZ12945" s="191">
        <v>5</v>
      </c>
      <c r="BA12945" s="191">
        <v>4</v>
      </c>
      <c r="BB12945" s="191">
        <v>6447.50144</v>
      </c>
    </row>
    <row r="12946" spans="48:54" x14ac:dyDescent="0.2">
      <c r="AV12946" s="191" t="str">
        <f t="shared" si="206"/>
        <v>526_RG_349.5_1_202324</v>
      </c>
      <c r="AW12946" s="191" t="s">
        <v>93</v>
      </c>
      <c r="AX12946" s="18">
        <v>202324</v>
      </c>
      <c r="AY12946" s="191">
        <v>526</v>
      </c>
      <c r="AZ12946" s="191">
        <v>349.5</v>
      </c>
      <c r="BA12946" s="191">
        <v>1</v>
      </c>
      <c r="BB12946" s="191">
        <v>-685.93062999999995</v>
      </c>
    </row>
    <row r="12947" spans="48:54" x14ac:dyDescent="0.2">
      <c r="AV12947" s="191" t="str">
        <f t="shared" si="206"/>
        <v>526_RS_5_4_202324</v>
      </c>
      <c r="AW12947" s="191" t="s">
        <v>92</v>
      </c>
      <c r="AX12947" s="18">
        <v>202324</v>
      </c>
      <c r="AY12947" s="191">
        <v>526</v>
      </c>
      <c r="AZ12947" s="191">
        <v>5</v>
      </c>
      <c r="BA12947" s="191">
        <v>4</v>
      </c>
      <c r="BB12947" s="191">
        <v>1936.6028838526076</v>
      </c>
    </row>
    <row r="12948" spans="48:54" x14ac:dyDescent="0.2">
      <c r="AV12948" s="191" t="str">
        <f t="shared" si="206"/>
        <v>528_RG_349.5_1_202324</v>
      </c>
      <c r="AW12948" s="191" t="s">
        <v>93</v>
      </c>
      <c r="AX12948" s="18">
        <v>202324</v>
      </c>
      <c r="AY12948" s="191">
        <v>528</v>
      </c>
      <c r="AZ12948" s="191">
        <v>349.5</v>
      </c>
      <c r="BA12948" s="191">
        <v>1</v>
      </c>
      <c r="BB12948" s="191">
        <v>0</v>
      </c>
    </row>
    <row r="12949" spans="48:54" x14ac:dyDescent="0.2">
      <c r="AV12949" s="191" t="str">
        <f t="shared" si="206"/>
        <v>528_RS_5_4_202324</v>
      </c>
      <c r="AW12949" s="191" t="s">
        <v>92</v>
      </c>
      <c r="AX12949" s="18">
        <v>202324</v>
      </c>
      <c r="AY12949" s="191">
        <v>528</v>
      </c>
      <c r="AZ12949" s="191">
        <v>5</v>
      </c>
      <c r="BA12949" s="191">
        <v>4</v>
      </c>
      <c r="BB12949" s="191">
        <v>3392</v>
      </c>
    </row>
    <row r="12950" spans="48:54" x14ac:dyDescent="0.2">
      <c r="AV12950" s="191" t="str">
        <f t="shared" si="206"/>
        <v>530_RG_349.5_1_202324</v>
      </c>
      <c r="AW12950" s="191" t="s">
        <v>93</v>
      </c>
      <c r="AX12950" s="18">
        <v>202324</v>
      </c>
      <c r="AY12950" s="191">
        <v>530</v>
      </c>
      <c r="AZ12950" s="191">
        <v>349.5</v>
      </c>
      <c r="BA12950" s="191">
        <v>1</v>
      </c>
      <c r="BB12950" s="191">
        <v>-742.51499999999999</v>
      </c>
    </row>
    <row r="12951" spans="48:54" x14ac:dyDescent="0.2">
      <c r="AV12951" s="191" t="str">
        <f t="shared" si="206"/>
        <v>530_RS_5_4_202324</v>
      </c>
      <c r="AW12951" s="191" t="s">
        <v>92</v>
      </c>
      <c r="AX12951" s="18">
        <v>202324</v>
      </c>
      <c r="AY12951" s="191">
        <v>530</v>
      </c>
      <c r="AZ12951" s="191">
        <v>5</v>
      </c>
      <c r="BA12951" s="191">
        <v>4</v>
      </c>
      <c r="BB12951" s="191">
        <v>1828.9254999999994</v>
      </c>
    </row>
    <row r="12952" spans="48:54" x14ac:dyDescent="0.2">
      <c r="AV12952" s="191" t="str">
        <f t="shared" si="206"/>
        <v>532_RG_349.5_1_202324</v>
      </c>
      <c r="AW12952" s="191" t="s">
        <v>93</v>
      </c>
      <c r="AX12952" s="18">
        <v>202324</v>
      </c>
      <c r="AY12952" s="191">
        <v>532</v>
      </c>
      <c r="AZ12952" s="191">
        <v>349.5</v>
      </c>
      <c r="BA12952" s="191">
        <v>1</v>
      </c>
      <c r="BB12952" s="191">
        <v>-2280</v>
      </c>
    </row>
    <row r="12953" spans="48:54" x14ac:dyDescent="0.2">
      <c r="AV12953" s="191" t="str">
        <f t="shared" si="206"/>
        <v>532_RS_5_4_202324</v>
      </c>
      <c r="AW12953" s="191" t="s">
        <v>92</v>
      </c>
      <c r="AX12953" s="18">
        <v>202324</v>
      </c>
      <c r="AY12953" s="191">
        <v>532</v>
      </c>
      <c r="AZ12953" s="191">
        <v>5</v>
      </c>
      <c r="BA12953" s="191">
        <v>4</v>
      </c>
      <c r="BB12953" s="191">
        <v>6543.6609999999991</v>
      </c>
    </row>
    <row r="12954" spans="48:54" x14ac:dyDescent="0.2">
      <c r="AV12954" s="191" t="str">
        <f t="shared" si="206"/>
        <v>534_RG_349.5_1_202324</v>
      </c>
      <c r="AW12954" s="191" t="s">
        <v>93</v>
      </c>
      <c r="AX12954" s="18">
        <v>202324</v>
      </c>
      <c r="AY12954" s="191">
        <v>534</v>
      </c>
      <c r="AZ12954" s="191">
        <v>349.5</v>
      </c>
      <c r="BA12954" s="191">
        <v>1</v>
      </c>
      <c r="BB12954" s="191">
        <v>0</v>
      </c>
    </row>
    <row r="12955" spans="48:54" x14ac:dyDescent="0.2">
      <c r="AV12955" s="191" t="str">
        <f t="shared" si="206"/>
        <v>534_RS_5_4_202324</v>
      </c>
      <c r="AW12955" s="191" t="s">
        <v>92</v>
      </c>
      <c r="AX12955" s="18">
        <v>202324</v>
      </c>
      <c r="AY12955" s="191">
        <v>534</v>
      </c>
      <c r="AZ12955" s="191">
        <v>5</v>
      </c>
      <c r="BA12955" s="191">
        <v>4</v>
      </c>
      <c r="BB12955" s="191">
        <v>3979.0021499999993</v>
      </c>
    </row>
    <row r="12956" spans="48:54" x14ac:dyDescent="0.2">
      <c r="AV12956" s="191" t="str">
        <f t="shared" si="206"/>
        <v>536_RG_349.5_1_202324</v>
      </c>
      <c r="AW12956" s="191" t="s">
        <v>93</v>
      </c>
      <c r="AX12956" s="18">
        <v>202324</v>
      </c>
      <c r="AY12956" s="191">
        <v>536</v>
      </c>
      <c r="AZ12956" s="191">
        <v>349.5</v>
      </c>
      <c r="BA12956" s="191">
        <v>1</v>
      </c>
      <c r="BB12956" s="191">
        <v>0</v>
      </c>
    </row>
    <row r="12957" spans="48:54" x14ac:dyDescent="0.2">
      <c r="AV12957" s="191" t="str">
        <f t="shared" si="206"/>
        <v>536_RS_5_4_202324</v>
      </c>
      <c r="AW12957" s="191" t="s">
        <v>92</v>
      </c>
      <c r="AX12957" s="18">
        <v>202324</v>
      </c>
      <c r="AY12957" s="191">
        <v>536</v>
      </c>
      <c r="AZ12957" s="191">
        <v>5</v>
      </c>
      <c r="BA12957" s="191">
        <v>4</v>
      </c>
      <c r="BB12957" s="191">
        <v>3372.9810000000002</v>
      </c>
    </row>
    <row r="12958" spans="48:54" x14ac:dyDescent="0.2">
      <c r="AV12958" s="191" t="str">
        <f t="shared" si="206"/>
        <v>538_RG_349.5_1_202324</v>
      </c>
      <c r="AW12958" s="191" t="s">
        <v>93</v>
      </c>
      <c r="AX12958" s="18">
        <v>202324</v>
      </c>
      <c r="AY12958" s="191">
        <v>538</v>
      </c>
      <c r="AZ12958" s="191">
        <v>349.5</v>
      </c>
      <c r="BA12958" s="191">
        <v>1</v>
      </c>
      <c r="BB12958" s="191">
        <v>0</v>
      </c>
    </row>
    <row r="12959" spans="48:54" x14ac:dyDescent="0.2">
      <c r="AV12959" s="191" t="str">
        <f t="shared" si="206"/>
        <v>538_RS_5_4_202324</v>
      </c>
      <c r="AW12959" s="191" t="s">
        <v>92</v>
      </c>
      <c r="AX12959" s="18">
        <v>202324</v>
      </c>
      <c r="AY12959" s="191">
        <v>538</v>
      </c>
      <c r="AZ12959" s="191">
        <v>5</v>
      </c>
      <c r="BA12959" s="191">
        <v>4</v>
      </c>
      <c r="BB12959" s="191">
        <v>1693.5025844158399</v>
      </c>
    </row>
    <row r="12960" spans="48:54" x14ac:dyDescent="0.2">
      <c r="AV12960" s="191" t="str">
        <f t="shared" si="206"/>
        <v>540_RG_349.5_1_202324</v>
      </c>
      <c r="AW12960" s="191" t="s">
        <v>93</v>
      </c>
      <c r="AX12960" s="18">
        <v>202324</v>
      </c>
      <c r="AY12960" s="191">
        <v>540</v>
      </c>
      <c r="AZ12960" s="191">
        <v>349.5</v>
      </c>
      <c r="BA12960" s="191">
        <v>1</v>
      </c>
      <c r="BB12960" s="191">
        <v>-2739.7249999999999</v>
      </c>
    </row>
    <row r="12961" spans="48:54" x14ac:dyDescent="0.2">
      <c r="AV12961" s="191" t="str">
        <f t="shared" si="206"/>
        <v>540_RS_5_4_202324</v>
      </c>
      <c r="AW12961" s="191" t="s">
        <v>92</v>
      </c>
      <c r="AX12961" s="18">
        <v>202324</v>
      </c>
      <c r="AY12961" s="191">
        <v>540</v>
      </c>
      <c r="AZ12961" s="191">
        <v>5</v>
      </c>
      <c r="BA12961" s="191">
        <v>4</v>
      </c>
      <c r="BB12961" s="191">
        <v>8146.9725000000017</v>
      </c>
    </row>
    <row r="12962" spans="48:54" x14ac:dyDescent="0.2">
      <c r="AV12962" s="191" t="str">
        <f t="shared" si="206"/>
        <v>542_RG_349.5_1_202324</v>
      </c>
      <c r="AW12962" s="191" t="s">
        <v>93</v>
      </c>
      <c r="AX12962" s="18">
        <v>202324</v>
      </c>
      <c r="AY12962" s="191">
        <v>542</v>
      </c>
      <c r="AZ12962" s="191">
        <v>349.5</v>
      </c>
      <c r="BA12962" s="191">
        <v>1</v>
      </c>
      <c r="BB12962" s="191">
        <v>-523.94500000000005</v>
      </c>
    </row>
    <row r="12963" spans="48:54" x14ac:dyDescent="0.2">
      <c r="AV12963" s="191" t="str">
        <f t="shared" si="206"/>
        <v>542_RS_5_4_202324</v>
      </c>
      <c r="AW12963" s="191" t="s">
        <v>92</v>
      </c>
      <c r="AX12963" s="18">
        <v>202324</v>
      </c>
      <c r="AY12963" s="191">
        <v>542</v>
      </c>
      <c r="AZ12963" s="191">
        <v>5</v>
      </c>
      <c r="BA12963" s="191">
        <v>4</v>
      </c>
      <c r="BB12963" s="191">
        <v>1523.9580000000001</v>
      </c>
    </row>
    <row r="12964" spans="48:54" x14ac:dyDescent="0.2">
      <c r="AV12964" s="191" t="str">
        <f t="shared" si="206"/>
        <v>544_RG_349.5_1_202324</v>
      </c>
      <c r="AW12964" s="191" t="s">
        <v>93</v>
      </c>
      <c r="AX12964" s="18">
        <v>202324</v>
      </c>
      <c r="AY12964" s="191">
        <v>544</v>
      </c>
      <c r="AZ12964" s="191">
        <v>349.5</v>
      </c>
      <c r="BA12964" s="191">
        <v>1</v>
      </c>
      <c r="BB12964" s="191">
        <v>0</v>
      </c>
    </row>
    <row r="12965" spans="48:54" x14ac:dyDescent="0.2">
      <c r="AV12965" s="191" t="str">
        <f t="shared" si="206"/>
        <v>544_RS_5_4_202324</v>
      </c>
      <c r="AW12965" s="191" t="s">
        <v>92</v>
      </c>
      <c r="AX12965" s="18">
        <v>202324</v>
      </c>
      <c r="AY12965" s="191">
        <v>544</v>
      </c>
      <c r="AZ12965" s="191">
        <v>5</v>
      </c>
      <c r="BA12965" s="191">
        <v>4</v>
      </c>
      <c r="BB12965" s="191">
        <v>4422.371000000001</v>
      </c>
    </row>
    <row r="12966" spans="48:54" x14ac:dyDescent="0.2">
      <c r="AV12966" s="191" t="str">
        <f t="shared" si="206"/>
        <v>545_RG_349.5_1_202324</v>
      </c>
      <c r="AW12966" s="191" t="s">
        <v>93</v>
      </c>
      <c r="AX12966" s="18">
        <v>202324</v>
      </c>
      <c r="AY12966" s="191">
        <v>545</v>
      </c>
      <c r="AZ12966" s="191">
        <v>349.5</v>
      </c>
      <c r="BA12966" s="191">
        <v>1</v>
      </c>
      <c r="BB12966" s="191">
        <v>0</v>
      </c>
    </row>
    <row r="12967" spans="48:54" x14ac:dyDescent="0.2">
      <c r="AV12967" s="191" t="str">
        <f t="shared" si="206"/>
        <v>545_RS_5_4_202324</v>
      </c>
      <c r="AW12967" s="191" t="s">
        <v>92</v>
      </c>
      <c r="AX12967" s="18">
        <v>202324</v>
      </c>
      <c r="AY12967" s="191">
        <v>545</v>
      </c>
      <c r="AZ12967" s="191">
        <v>5</v>
      </c>
      <c r="BA12967" s="191">
        <v>4</v>
      </c>
      <c r="BB12967" s="191">
        <v>1898.1861899999999</v>
      </c>
    </row>
    <row r="12968" spans="48:54" x14ac:dyDescent="0.2">
      <c r="AV12968" s="191" t="str">
        <f t="shared" si="206"/>
        <v>546_RG_349.5_1_202324</v>
      </c>
      <c r="AW12968" s="191" t="s">
        <v>93</v>
      </c>
      <c r="AX12968" s="18">
        <v>202324</v>
      </c>
      <c r="AY12968" s="191">
        <v>546</v>
      </c>
      <c r="AZ12968" s="191">
        <v>349.5</v>
      </c>
      <c r="BA12968" s="191">
        <v>1</v>
      </c>
      <c r="BB12968" s="191">
        <v>0</v>
      </c>
    </row>
    <row r="12969" spans="48:54" x14ac:dyDescent="0.2">
      <c r="AV12969" s="191" t="str">
        <f t="shared" si="206"/>
        <v>546_RS_5_4_202324</v>
      </c>
      <c r="AW12969" s="191" t="s">
        <v>92</v>
      </c>
      <c r="AX12969" s="18">
        <v>202324</v>
      </c>
      <c r="AY12969" s="191">
        <v>546</v>
      </c>
      <c r="AZ12969" s="191">
        <v>5</v>
      </c>
      <c r="BA12969" s="191">
        <v>4</v>
      </c>
      <c r="BB12969" s="191">
        <v>3268.0480000000002</v>
      </c>
    </row>
    <row r="12970" spans="48:54" x14ac:dyDescent="0.2">
      <c r="AV12970" s="191" t="str">
        <f t="shared" si="206"/>
        <v>548_RG_349.5_1_202324</v>
      </c>
      <c r="AW12970" s="191" t="s">
        <v>93</v>
      </c>
      <c r="AX12970" s="18">
        <v>202324</v>
      </c>
      <c r="AY12970" s="191">
        <v>548</v>
      </c>
      <c r="AZ12970" s="191">
        <v>349.5</v>
      </c>
      <c r="BA12970" s="191">
        <v>1</v>
      </c>
      <c r="BB12970" s="191">
        <v>-478.24299999999999</v>
      </c>
    </row>
    <row r="12971" spans="48:54" x14ac:dyDescent="0.2">
      <c r="AV12971" s="191" t="str">
        <f t="shared" si="206"/>
        <v>548_RS_5_4_202324</v>
      </c>
      <c r="AW12971" s="191" t="s">
        <v>92</v>
      </c>
      <c r="AX12971" s="18">
        <v>202324</v>
      </c>
      <c r="AY12971" s="191">
        <v>548</v>
      </c>
      <c r="AZ12971" s="191">
        <v>5</v>
      </c>
      <c r="BA12971" s="191">
        <v>4</v>
      </c>
      <c r="BB12971" s="191">
        <v>1497.5550000000001</v>
      </c>
    </row>
    <row r="12972" spans="48:54" x14ac:dyDescent="0.2">
      <c r="AV12972" s="191" t="str">
        <f t="shared" si="206"/>
        <v>550_RG_349.5_1_202324</v>
      </c>
      <c r="AW12972" s="191" t="s">
        <v>93</v>
      </c>
      <c r="AX12972" s="18">
        <v>202324</v>
      </c>
      <c r="AY12972" s="191">
        <v>550</v>
      </c>
      <c r="AZ12972" s="191">
        <v>349.5</v>
      </c>
      <c r="BA12972" s="191">
        <v>1</v>
      </c>
      <c r="BB12972" s="191">
        <v>-2259.6149999999998</v>
      </c>
    </row>
    <row r="12973" spans="48:54" x14ac:dyDescent="0.2">
      <c r="AV12973" s="191" t="str">
        <f t="shared" si="206"/>
        <v>550_RS_5_4_202324</v>
      </c>
      <c r="AW12973" s="191" t="s">
        <v>92</v>
      </c>
      <c r="AX12973" s="18">
        <v>202324</v>
      </c>
      <c r="AY12973" s="191">
        <v>550</v>
      </c>
      <c r="AZ12973" s="191">
        <v>5</v>
      </c>
      <c r="BA12973" s="191">
        <v>4</v>
      </c>
      <c r="BB12973" s="191">
        <v>3443.5050000000006</v>
      </c>
    </row>
    <row r="12974" spans="48:54" x14ac:dyDescent="0.2">
      <c r="AV12974" s="191" t="str">
        <f t="shared" si="206"/>
        <v>552_RG_349.5_1_202324</v>
      </c>
      <c r="AW12974" s="191" t="s">
        <v>93</v>
      </c>
      <c r="AX12974" s="18">
        <v>202324</v>
      </c>
      <c r="AY12974" s="191">
        <v>552</v>
      </c>
      <c r="AZ12974" s="191">
        <v>349.5</v>
      </c>
      <c r="BA12974" s="191">
        <v>1</v>
      </c>
      <c r="BB12974" s="191">
        <v>0</v>
      </c>
    </row>
    <row r="12975" spans="48:54" x14ac:dyDescent="0.2">
      <c r="AV12975" s="191" t="str">
        <f t="shared" si="206"/>
        <v>552_RS_5_4_202324</v>
      </c>
      <c r="AW12975" s="191" t="s">
        <v>92</v>
      </c>
      <c r="AX12975" s="18">
        <v>202324</v>
      </c>
      <c r="AY12975" s="191">
        <v>552</v>
      </c>
      <c r="AZ12975" s="191">
        <v>5</v>
      </c>
      <c r="BA12975" s="191">
        <v>4</v>
      </c>
      <c r="BB12975" s="191">
        <v>13052.374305999992</v>
      </c>
    </row>
    <row r="12976" spans="48:54" x14ac:dyDescent="0.2">
      <c r="AV12976" s="191" t="str">
        <f t="shared" si="206"/>
        <v>562_RG_349.5_1_202324</v>
      </c>
      <c r="AW12976" s="191" t="s">
        <v>93</v>
      </c>
      <c r="AX12976" s="18">
        <v>202324</v>
      </c>
      <c r="AY12976" s="191">
        <v>562</v>
      </c>
      <c r="AZ12976" s="191">
        <v>349.5</v>
      </c>
      <c r="BA12976" s="191">
        <v>1</v>
      </c>
      <c r="BB12976" s="191">
        <v>0</v>
      </c>
    </row>
    <row r="12977" spans="48:54" x14ac:dyDescent="0.2">
      <c r="AV12977" s="191" t="str">
        <f t="shared" si="206"/>
        <v>562_RS_5_4_202324</v>
      </c>
      <c r="AW12977" s="191" t="s">
        <v>92</v>
      </c>
      <c r="AX12977" s="18">
        <v>202324</v>
      </c>
      <c r="AY12977" s="191">
        <v>562</v>
      </c>
      <c r="AZ12977" s="191">
        <v>5</v>
      </c>
      <c r="BA12977" s="191">
        <v>4</v>
      </c>
      <c r="BB12977" s="191">
        <v>0</v>
      </c>
    </row>
    <row r="12978" spans="48:54" x14ac:dyDescent="0.2">
      <c r="AV12978" s="191" t="str">
        <f t="shared" si="206"/>
        <v>564_RG_349.5_1_202324</v>
      </c>
      <c r="AW12978" s="191" t="s">
        <v>93</v>
      </c>
      <c r="AX12978" s="18">
        <v>202324</v>
      </c>
      <c r="AY12978" s="191">
        <v>564</v>
      </c>
      <c r="AZ12978" s="191">
        <v>349.5</v>
      </c>
      <c r="BA12978" s="191">
        <v>1</v>
      </c>
      <c r="BB12978" s="191">
        <v>0</v>
      </c>
    </row>
    <row r="12979" spans="48:54" x14ac:dyDescent="0.2">
      <c r="AV12979" s="191" t="str">
        <f t="shared" si="206"/>
        <v>564_RS_5_4_202324</v>
      </c>
      <c r="AW12979" s="191" t="s">
        <v>92</v>
      </c>
      <c r="AX12979" s="18">
        <v>202324</v>
      </c>
      <c r="AY12979" s="191">
        <v>564</v>
      </c>
      <c r="AZ12979" s="191">
        <v>5</v>
      </c>
      <c r="BA12979" s="191">
        <v>4</v>
      </c>
      <c r="BB12979" s="191">
        <v>0</v>
      </c>
    </row>
    <row r="12980" spans="48:54" x14ac:dyDescent="0.2">
      <c r="AV12980" s="191" t="str">
        <f t="shared" si="206"/>
        <v>566_RG_349.5_1_202324</v>
      </c>
      <c r="AW12980" s="191" t="s">
        <v>93</v>
      </c>
      <c r="AX12980" s="18">
        <v>202324</v>
      </c>
      <c r="AY12980" s="191">
        <v>566</v>
      </c>
      <c r="AZ12980" s="191">
        <v>349.5</v>
      </c>
      <c r="BA12980" s="191">
        <v>1</v>
      </c>
      <c r="BB12980" s="191">
        <v>0</v>
      </c>
    </row>
    <row r="12981" spans="48:54" x14ac:dyDescent="0.2">
      <c r="AV12981" s="191" t="str">
        <f t="shared" si="206"/>
        <v>566_RS_5_4_202324</v>
      </c>
      <c r="AW12981" s="191" t="s">
        <v>92</v>
      </c>
      <c r="AX12981" s="18">
        <v>202324</v>
      </c>
      <c r="AY12981" s="191">
        <v>566</v>
      </c>
      <c r="AZ12981" s="191">
        <v>5</v>
      </c>
      <c r="BA12981" s="191">
        <v>4</v>
      </c>
      <c r="BB12981" s="191">
        <v>0</v>
      </c>
    </row>
    <row r="12982" spans="48:54" x14ac:dyDescent="0.2">
      <c r="AV12982" s="191" t="str">
        <f t="shared" si="206"/>
        <v>568_RG_349.5_1_202324</v>
      </c>
      <c r="AW12982" s="191" t="s">
        <v>93</v>
      </c>
      <c r="AX12982" s="18">
        <v>202324</v>
      </c>
      <c r="AY12982" s="191">
        <v>568</v>
      </c>
      <c r="AZ12982" s="191">
        <v>349.5</v>
      </c>
      <c r="BA12982" s="191">
        <v>1</v>
      </c>
      <c r="BB12982" s="191">
        <v>0</v>
      </c>
    </row>
    <row r="12983" spans="48:54" x14ac:dyDescent="0.2">
      <c r="AV12983" s="191" t="str">
        <f t="shared" si="206"/>
        <v>568_RS_5_4_202324</v>
      </c>
      <c r="AW12983" s="191" t="s">
        <v>92</v>
      </c>
      <c r="AX12983" s="18">
        <v>202324</v>
      </c>
      <c r="AY12983" s="191">
        <v>568</v>
      </c>
      <c r="AZ12983" s="191">
        <v>5</v>
      </c>
      <c r="BA12983" s="191">
        <v>4</v>
      </c>
      <c r="BB12983" s="191">
        <v>0</v>
      </c>
    </row>
    <row r="12984" spans="48:54" x14ac:dyDescent="0.2">
      <c r="AV12984" s="191" t="str">
        <f t="shared" si="206"/>
        <v>572_RG_349.5_1_202324</v>
      </c>
      <c r="AW12984" s="191" t="s">
        <v>93</v>
      </c>
      <c r="AX12984" s="18">
        <v>202324</v>
      </c>
      <c r="AY12984" s="191">
        <v>572</v>
      </c>
      <c r="AZ12984" s="191">
        <v>349.5</v>
      </c>
      <c r="BA12984" s="191">
        <v>1</v>
      </c>
      <c r="BB12984" s="191">
        <v>0</v>
      </c>
    </row>
    <row r="12985" spans="48:54" x14ac:dyDescent="0.2">
      <c r="AV12985" s="191" t="str">
        <f t="shared" si="206"/>
        <v>572_RS_5_4_202324</v>
      </c>
      <c r="AW12985" s="191" t="s">
        <v>92</v>
      </c>
      <c r="AX12985" s="18">
        <v>202324</v>
      </c>
      <c r="AY12985" s="191">
        <v>572</v>
      </c>
      <c r="AZ12985" s="191">
        <v>5</v>
      </c>
      <c r="BA12985" s="191">
        <v>4</v>
      </c>
      <c r="BB12985" s="191">
        <v>0</v>
      </c>
    </row>
    <row r="12986" spans="48:54" x14ac:dyDescent="0.2">
      <c r="AV12986" s="191" t="str">
        <f t="shared" si="206"/>
        <v>574_RG_349.5_1_202324</v>
      </c>
      <c r="AW12986" s="191" t="s">
        <v>93</v>
      </c>
      <c r="AX12986" s="18">
        <v>202324</v>
      </c>
      <c r="AY12986" s="191">
        <v>574</v>
      </c>
      <c r="AZ12986" s="191">
        <v>349.5</v>
      </c>
      <c r="BA12986" s="191">
        <v>1</v>
      </c>
      <c r="BB12986" s="191">
        <v>0</v>
      </c>
    </row>
    <row r="12987" spans="48:54" x14ac:dyDescent="0.2">
      <c r="AV12987" s="191" t="str">
        <f t="shared" si="206"/>
        <v>574_RS_5_4_202324</v>
      </c>
      <c r="AW12987" s="191" t="s">
        <v>92</v>
      </c>
      <c r="AX12987" s="18">
        <v>202324</v>
      </c>
      <c r="AY12987" s="191">
        <v>574</v>
      </c>
      <c r="AZ12987" s="191">
        <v>5</v>
      </c>
      <c r="BA12987" s="191">
        <v>4</v>
      </c>
      <c r="BB12987" s="191">
        <v>0</v>
      </c>
    </row>
    <row r="12988" spans="48:54" x14ac:dyDescent="0.2">
      <c r="AV12988" s="191" t="str">
        <f t="shared" si="206"/>
        <v>576_RG_349.5_1_202324</v>
      </c>
      <c r="AW12988" s="191" t="s">
        <v>93</v>
      </c>
      <c r="AX12988" s="18">
        <v>202324</v>
      </c>
      <c r="AY12988" s="191">
        <v>576</v>
      </c>
      <c r="AZ12988" s="191">
        <v>349.5</v>
      </c>
      <c r="BA12988" s="191">
        <v>1</v>
      </c>
      <c r="BB12988" s="191">
        <v>0</v>
      </c>
    </row>
    <row r="12989" spans="48:54" x14ac:dyDescent="0.2">
      <c r="AV12989" s="191" t="str">
        <f t="shared" si="206"/>
        <v>576_RS_5_4_202324</v>
      </c>
      <c r="AW12989" s="191" t="s">
        <v>92</v>
      </c>
      <c r="AX12989" s="18">
        <v>202324</v>
      </c>
      <c r="AY12989" s="191">
        <v>576</v>
      </c>
      <c r="AZ12989" s="191">
        <v>5</v>
      </c>
      <c r="BA12989" s="191">
        <v>4</v>
      </c>
      <c r="BB12989" s="191">
        <v>0</v>
      </c>
    </row>
    <row r="12990" spans="48:54" x14ac:dyDescent="0.2">
      <c r="AV12990" s="191" t="str">
        <f t="shared" si="206"/>
        <v>582_RG_349.5_1_202324</v>
      </c>
      <c r="AW12990" s="191" t="s">
        <v>93</v>
      </c>
      <c r="AX12990" s="18">
        <v>202324</v>
      </c>
      <c r="AY12990" s="191">
        <v>582</v>
      </c>
      <c r="AZ12990" s="191">
        <v>349.5</v>
      </c>
      <c r="BA12990" s="191">
        <v>1</v>
      </c>
      <c r="BB12990" s="191">
        <v>0</v>
      </c>
    </row>
    <row r="12991" spans="48:54" x14ac:dyDescent="0.2">
      <c r="AV12991" s="191" t="str">
        <f t="shared" si="206"/>
        <v>582_RS_5_4_202324</v>
      </c>
      <c r="AW12991" s="191" t="s">
        <v>92</v>
      </c>
      <c r="AX12991" s="18">
        <v>202324</v>
      </c>
      <c r="AY12991" s="191">
        <v>582</v>
      </c>
      <c r="AZ12991" s="191">
        <v>5</v>
      </c>
      <c r="BA12991" s="191">
        <v>4</v>
      </c>
      <c r="BB12991" s="191">
        <v>0</v>
      </c>
    </row>
    <row r="12992" spans="48:54" x14ac:dyDescent="0.2">
      <c r="AV12992" s="191" t="str">
        <f t="shared" si="206"/>
        <v>584_RG_349.5_1_202324</v>
      </c>
      <c r="AW12992" s="191" t="s">
        <v>93</v>
      </c>
      <c r="AX12992" s="18">
        <v>202324</v>
      </c>
      <c r="AY12992" s="191">
        <v>584</v>
      </c>
      <c r="AZ12992" s="191">
        <v>349.5</v>
      </c>
      <c r="BA12992" s="191">
        <v>1</v>
      </c>
      <c r="BB12992" s="191">
        <v>0</v>
      </c>
    </row>
    <row r="12993" spans="48:54" x14ac:dyDescent="0.2">
      <c r="AV12993" s="191" t="str">
        <f t="shared" si="206"/>
        <v>584_RS_5_4_202324</v>
      </c>
      <c r="AW12993" s="191" t="s">
        <v>92</v>
      </c>
      <c r="AX12993" s="18">
        <v>202324</v>
      </c>
      <c r="AY12993" s="191">
        <v>584</v>
      </c>
      <c r="AZ12993" s="191">
        <v>5</v>
      </c>
      <c r="BA12993" s="191">
        <v>4</v>
      </c>
      <c r="BB12993" s="191">
        <v>0</v>
      </c>
    </row>
    <row r="12994" spans="48:54" x14ac:dyDescent="0.2">
      <c r="AV12994" s="191" t="str">
        <f t="shared" si="206"/>
        <v>586_RG_349.5_1_202324</v>
      </c>
      <c r="AW12994" s="191" t="s">
        <v>93</v>
      </c>
      <c r="AX12994" s="18">
        <v>202324</v>
      </c>
      <c r="AY12994" s="191">
        <v>586</v>
      </c>
      <c r="AZ12994" s="191">
        <v>349.5</v>
      </c>
      <c r="BA12994" s="191">
        <v>1</v>
      </c>
      <c r="BB12994" s="191">
        <v>0</v>
      </c>
    </row>
    <row r="12995" spans="48:54" x14ac:dyDescent="0.2">
      <c r="AV12995" s="191" t="str">
        <f t="shared" si="206"/>
        <v>586_RS_5_4_202324</v>
      </c>
      <c r="AW12995" s="191" t="s">
        <v>92</v>
      </c>
      <c r="AX12995" s="18">
        <v>202324</v>
      </c>
      <c r="AY12995" s="191">
        <v>586</v>
      </c>
      <c r="AZ12995" s="191">
        <v>5</v>
      </c>
      <c r="BA12995" s="191">
        <v>4</v>
      </c>
      <c r="BB12995" s="191">
        <v>0</v>
      </c>
    </row>
    <row r="12996" spans="48:54" x14ac:dyDescent="0.2">
      <c r="AV12996" s="191" t="str">
        <f t="shared" ref="AV12996:AV13059" si="207">AY12996&amp;"_"&amp;AW12996&amp;"_"&amp;AZ12996&amp;"_"&amp;BA12996&amp;"_"&amp;AX12996</f>
        <v>512_RG_349.6_1_202324</v>
      </c>
      <c r="AW12996" s="191" t="s">
        <v>93</v>
      </c>
      <c r="AX12996" s="18">
        <v>202324</v>
      </c>
      <c r="AY12996" s="191">
        <v>512</v>
      </c>
      <c r="AZ12996" s="191">
        <v>349.6</v>
      </c>
      <c r="BA12996" s="191">
        <v>1</v>
      </c>
      <c r="BB12996" s="191">
        <v>0</v>
      </c>
    </row>
    <row r="12997" spans="48:54" x14ac:dyDescent="0.2">
      <c r="AV12997" s="191" t="str">
        <f t="shared" si="207"/>
        <v>512_RS_5_5_202324</v>
      </c>
      <c r="AW12997" s="191" t="s">
        <v>92</v>
      </c>
      <c r="AX12997" s="18">
        <v>202324</v>
      </c>
      <c r="AY12997" s="191">
        <v>512</v>
      </c>
      <c r="AZ12997" s="191">
        <v>5</v>
      </c>
      <c r="BA12997" s="191">
        <v>5</v>
      </c>
      <c r="BB12997" s="191">
        <v>-1412</v>
      </c>
    </row>
    <row r="12998" spans="48:54" x14ac:dyDescent="0.2">
      <c r="AV12998" s="191" t="str">
        <f t="shared" si="207"/>
        <v>514_RG_349.6_1_202324</v>
      </c>
      <c r="AW12998" s="191" t="s">
        <v>93</v>
      </c>
      <c r="AX12998" s="18">
        <v>202324</v>
      </c>
      <c r="AY12998" s="191">
        <v>514</v>
      </c>
      <c r="AZ12998" s="191">
        <v>349.6</v>
      </c>
      <c r="BA12998" s="191">
        <v>1</v>
      </c>
      <c r="BB12998" s="191">
        <v>0</v>
      </c>
    </row>
    <row r="12999" spans="48:54" x14ac:dyDescent="0.2">
      <c r="AV12999" s="191" t="str">
        <f t="shared" si="207"/>
        <v>514_RS_5_5_202324</v>
      </c>
      <c r="AW12999" s="191" t="s">
        <v>92</v>
      </c>
      <c r="AX12999" s="18">
        <v>202324</v>
      </c>
      <c r="AY12999" s="191">
        <v>514</v>
      </c>
      <c r="AZ12999" s="191">
        <v>5</v>
      </c>
      <c r="BA12999" s="191">
        <v>5</v>
      </c>
      <c r="BB12999" s="191">
        <v>-3258</v>
      </c>
    </row>
    <row r="13000" spans="48:54" x14ac:dyDescent="0.2">
      <c r="AV13000" s="191" t="str">
        <f t="shared" si="207"/>
        <v>516_RG_349.6_1_202324</v>
      </c>
      <c r="AW13000" s="191" t="s">
        <v>93</v>
      </c>
      <c r="AX13000" s="18">
        <v>202324</v>
      </c>
      <c r="AY13000" s="191">
        <v>516</v>
      </c>
      <c r="AZ13000" s="191">
        <v>349.6</v>
      </c>
      <c r="BA13000" s="191">
        <v>1</v>
      </c>
      <c r="BB13000" s="191">
        <v>-219.09100000000001</v>
      </c>
    </row>
    <row r="13001" spans="48:54" x14ac:dyDescent="0.2">
      <c r="AV13001" s="191" t="str">
        <f t="shared" si="207"/>
        <v>516_RS_5_5_202324</v>
      </c>
      <c r="AW13001" s="191" t="s">
        <v>92</v>
      </c>
      <c r="AX13001" s="18">
        <v>202324</v>
      </c>
      <c r="AY13001" s="191">
        <v>516</v>
      </c>
      <c r="AZ13001" s="191">
        <v>5</v>
      </c>
      <c r="BA13001" s="191">
        <v>5</v>
      </c>
      <c r="BB13001" s="191">
        <v>-3810.6139999999996</v>
      </c>
    </row>
    <row r="13002" spans="48:54" x14ac:dyDescent="0.2">
      <c r="AV13002" s="191" t="str">
        <f t="shared" si="207"/>
        <v>518_RG_349.6_1_202324</v>
      </c>
      <c r="AW13002" s="191" t="s">
        <v>93</v>
      </c>
      <c r="AX13002" s="18">
        <v>202324</v>
      </c>
      <c r="AY13002" s="191">
        <v>518</v>
      </c>
      <c r="AZ13002" s="191">
        <v>349.6</v>
      </c>
      <c r="BA13002" s="191">
        <v>1</v>
      </c>
      <c r="BB13002" s="191">
        <v>-426.15699999999998</v>
      </c>
    </row>
    <row r="13003" spans="48:54" x14ac:dyDescent="0.2">
      <c r="AV13003" s="191" t="str">
        <f t="shared" si="207"/>
        <v>518_RS_5_5_202324</v>
      </c>
      <c r="AW13003" s="191" t="s">
        <v>92</v>
      </c>
      <c r="AX13003" s="18">
        <v>202324</v>
      </c>
      <c r="AY13003" s="191">
        <v>518</v>
      </c>
      <c r="AZ13003" s="191">
        <v>5</v>
      </c>
      <c r="BA13003" s="191">
        <v>5</v>
      </c>
      <c r="BB13003" s="191">
        <v>-2429.4160000000002</v>
      </c>
    </row>
    <row r="13004" spans="48:54" x14ac:dyDescent="0.2">
      <c r="AV13004" s="191" t="str">
        <f t="shared" si="207"/>
        <v>520_RG_349.6_1_202324</v>
      </c>
      <c r="AW13004" s="191" t="s">
        <v>93</v>
      </c>
      <c r="AX13004" s="18">
        <v>202324</v>
      </c>
      <c r="AY13004" s="191">
        <v>520</v>
      </c>
      <c r="AZ13004" s="191">
        <v>349.6</v>
      </c>
      <c r="BA13004" s="191">
        <v>1</v>
      </c>
      <c r="BB13004" s="191">
        <v>-53</v>
      </c>
    </row>
    <row r="13005" spans="48:54" x14ac:dyDescent="0.2">
      <c r="AV13005" s="191" t="str">
        <f t="shared" si="207"/>
        <v>520_RS_5_5_202324</v>
      </c>
      <c r="AW13005" s="191" t="s">
        <v>92</v>
      </c>
      <c r="AX13005" s="18">
        <v>202324</v>
      </c>
      <c r="AY13005" s="191">
        <v>520</v>
      </c>
      <c r="AZ13005" s="191">
        <v>5</v>
      </c>
      <c r="BA13005" s="191">
        <v>5</v>
      </c>
      <c r="BB13005" s="191">
        <v>-2057.9340000000002</v>
      </c>
    </row>
    <row r="13006" spans="48:54" x14ac:dyDescent="0.2">
      <c r="AV13006" s="191" t="str">
        <f t="shared" si="207"/>
        <v>522_RG_349.6_1_202324</v>
      </c>
      <c r="AW13006" s="191" t="s">
        <v>93</v>
      </c>
      <c r="AX13006" s="18">
        <v>202324</v>
      </c>
      <c r="AY13006" s="191">
        <v>522</v>
      </c>
      <c r="AZ13006" s="191">
        <v>349.6</v>
      </c>
      <c r="BA13006" s="191">
        <v>1</v>
      </c>
      <c r="BB13006" s="191">
        <v>0</v>
      </c>
    </row>
    <row r="13007" spans="48:54" x14ac:dyDescent="0.2">
      <c r="AV13007" s="191" t="str">
        <f t="shared" si="207"/>
        <v>522_RS_5_5_202324</v>
      </c>
      <c r="AW13007" s="191" t="s">
        <v>92</v>
      </c>
      <c r="AX13007" s="18">
        <v>202324</v>
      </c>
      <c r="AY13007" s="191">
        <v>522</v>
      </c>
      <c r="AZ13007" s="191">
        <v>5</v>
      </c>
      <c r="BA13007" s="191">
        <v>5</v>
      </c>
      <c r="BB13007" s="191">
        <v>-1933.4570000000001</v>
      </c>
    </row>
    <row r="13008" spans="48:54" x14ac:dyDescent="0.2">
      <c r="AV13008" s="191" t="str">
        <f t="shared" si="207"/>
        <v>524_RG_349.6_1_202324</v>
      </c>
      <c r="AW13008" s="191" t="s">
        <v>93</v>
      </c>
      <c r="AX13008" s="18">
        <v>202324</v>
      </c>
      <c r="AY13008" s="191">
        <v>524</v>
      </c>
      <c r="AZ13008" s="191">
        <v>349.6</v>
      </c>
      <c r="BA13008" s="191">
        <v>1</v>
      </c>
      <c r="BB13008" s="191">
        <v>0</v>
      </c>
    </row>
    <row r="13009" spans="48:54" x14ac:dyDescent="0.2">
      <c r="AV13009" s="191" t="str">
        <f t="shared" si="207"/>
        <v>524_RS_5_5_202324</v>
      </c>
      <c r="AW13009" s="191" t="s">
        <v>92</v>
      </c>
      <c r="AX13009" s="18">
        <v>202324</v>
      </c>
      <c r="AY13009" s="191">
        <v>524</v>
      </c>
      <c r="AZ13009" s="191">
        <v>5</v>
      </c>
      <c r="BA13009" s="191">
        <v>5</v>
      </c>
      <c r="BB13009" s="191">
        <v>-5998.5833499999999</v>
      </c>
    </row>
    <row r="13010" spans="48:54" x14ac:dyDescent="0.2">
      <c r="AV13010" s="191" t="str">
        <f t="shared" si="207"/>
        <v>526_RG_349.6_1_202324</v>
      </c>
      <c r="AW13010" s="191" t="s">
        <v>93</v>
      </c>
      <c r="AX13010" s="18">
        <v>202324</v>
      </c>
      <c r="AY13010" s="191">
        <v>526</v>
      </c>
      <c r="AZ13010" s="191">
        <v>349.6</v>
      </c>
      <c r="BA13010" s="191">
        <v>1</v>
      </c>
      <c r="BB13010" s="191">
        <v>-88.75</v>
      </c>
    </row>
    <row r="13011" spans="48:54" x14ac:dyDescent="0.2">
      <c r="AV13011" s="191" t="str">
        <f t="shared" si="207"/>
        <v>526_RS_5_5_202324</v>
      </c>
      <c r="AW13011" s="191" t="s">
        <v>92</v>
      </c>
      <c r="AX13011" s="18">
        <v>202324</v>
      </c>
      <c r="AY13011" s="191">
        <v>526</v>
      </c>
      <c r="AZ13011" s="191">
        <v>5</v>
      </c>
      <c r="BA13011" s="191">
        <v>5</v>
      </c>
      <c r="BB13011" s="191">
        <v>-2536.05881</v>
      </c>
    </row>
    <row r="13012" spans="48:54" x14ac:dyDescent="0.2">
      <c r="AV13012" s="191" t="str">
        <f t="shared" si="207"/>
        <v>528_RG_349.6_1_202324</v>
      </c>
      <c r="AW13012" s="191" t="s">
        <v>93</v>
      </c>
      <c r="AX13012" s="18">
        <v>202324</v>
      </c>
      <c r="AY13012" s="191">
        <v>528</v>
      </c>
      <c r="AZ13012" s="191">
        <v>349.6</v>
      </c>
      <c r="BA13012" s="191">
        <v>1</v>
      </c>
      <c r="BB13012" s="191">
        <v>0</v>
      </c>
    </row>
    <row r="13013" spans="48:54" x14ac:dyDescent="0.2">
      <c r="AV13013" s="191" t="str">
        <f t="shared" si="207"/>
        <v>528_RS_5_5_202324</v>
      </c>
      <c r="AW13013" s="191" t="s">
        <v>92</v>
      </c>
      <c r="AX13013" s="18">
        <v>202324</v>
      </c>
      <c r="AY13013" s="191">
        <v>528</v>
      </c>
      <c r="AZ13013" s="191">
        <v>5</v>
      </c>
      <c r="BA13013" s="191">
        <v>5</v>
      </c>
      <c r="BB13013" s="191">
        <v>-5324</v>
      </c>
    </row>
    <row r="13014" spans="48:54" x14ac:dyDescent="0.2">
      <c r="AV13014" s="191" t="str">
        <f t="shared" si="207"/>
        <v>530_RG_349.6_1_202324</v>
      </c>
      <c r="AW13014" s="191" t="s">
        <v>93</v>
      </c>
      <c r="AX13014" s="18">
        <v>202324</v>
      </c>
      <c r="AY13014" s="191">
        <v>530</v>
      </c>
      <c r="AZ13014" s="191">
        <v>349.6</v>
      </c>
      <c r="BA13014" s="191">
        <v>1</v>
      </c>
      <c r="BB13014" s="191">
        <v>-283.95699999999999</v>
      </c>
    </row>
    <row r="13015" spans="48:54" x14ac:dyDescent="0.2">
      <c r="AV13015" s="191" t="str">
        <f t="shared" si="207"/>
        <v>530_RS_5_5_202324</v>
      </c>
      <c r="AW13015" s="191" t="s">
        <v>92</v>
      </c>
      <c r="AX13015" s="18">
        <v>202324</v>
      </c>
      <c r="AY13015" s="191">
        <v>530</v>
      </c>
      <c r="AZ13015" s="191">
        <v>5</v>
      </c>
      <c r="BA13015" s="191">
        <v>5</v>
      </c>
      <c r="BB13015" s="191">
        <v>-3741.34915</v>
      </c>
    </row>
    <row r="13016" spans="48:54" x14ac:dyDescent="0.2">
      <c r="AV13016" s="191" t="str">
        <f t="shared" si="207"/>
        <v>532_RG_349.6_1_202324</v>
      </c>
      <c r="AW13016" s="191" t="s">
        <v>93</v>
      </c>
      <c r="AX13016" s="18">
        <v>202324</v>
      </c>
      <c r="AY13016" s="191">
        <v>532</v>
      </c>
      <c r="AZ13016" s="191">
        <v>349.6</v>
      </c>
      <c r="BA13016" s="191">
        <v>1</v>
      </c>
      <c r="BB13016" s="191">
        <v>-1045</v>
      </c>
    </row>
    <row r="13017" spans="48:54" x14ac:dyDescent="0.2">
      <c r="AV13017" s="191" t="str">
        <f t="shared" si="207"/>
        <v>532_RS_5_5_202324</v>
      </c>
      <c r="AW13017" s="191" t="s">
        <v>92</v>
      </c>
      <c r="AX13017" s="18">
        <v>202324</v>
      </c>
      <c r="AY13017" s="191">
        <v>532</v>
      </c>
      <c r="AZ13017" s="191">
        <v>5</v>
      </c>
      <c r="BA13017" s="191">
        <v>5</v>
      </c>
      <c r="BB13017" s="191">
        <v>-5224.9650000000001</v>
      </c>
    </row>
    <row r="13018" spans="48:54" x14ac:dyDescent="0.2">
      <c r="AV13018" s="191" t="str">
        <f t="shared" si="207"/>
        <v>534_RG_349.6_1_202324</v>
      </c>
      <c r="AW13018" s="191" t="s">
        <v>93</v>
      </c>
      <c r="AX13018" s="18">
        <v>202324</v>
      </c>
      <c r="AY13018" s="191">
        <v>534</v>
      </c>
      <c r="AZ13018" s="191">
        <v>349.6</v>
      </c>
      <c r="BA13018" s="191">
        <v>1</v>
      </c>
      <c r="BB13018" s="191">
        <v>0</v>
      </c>
    </row>
    <row r="13019" spans="48:54" x14ac:dyDescent="0.2">
      <c r="AV13019" s="191" t="str">
        <f t="shared" si="207"/>
        <v>534_RS_5_5_202324</v>
      </c>
      <c r="AW13019" s="191" t="s">
        <v>92</v>
      </c>
      <c r="AX13019" s="18">
        <v>202324</v>
      </c>
      <c r="AY13019" s="191">
        <v>534</v>
      </c>
      <c r="AZ13019" s="191">
        <v>5</v>
      </c>
      <c r="BA13019" s="191">
        <v>5</v>
      </c>
      <c r="BB13019" s="191">
        <v>-2250.2127499999997</v>
      </c>
    </row>
    <row r="13020" spans="48:54" x14ac:dyDescent="0.2">
      <c r="AV13020" s="191" t="str">
        <f t="shared" si="207"/>
        <v>536_RG_349.6_1_202324</v>
      </c>
      <c r="AW13020" s="191" t="s">
        <v>93</v>
      </c>
      <c r="AX13020" s="18">
        <v>202324</v>
      </c>
      <c r="AY13020" s="191">
        <v>536</v>
      </c>
      <c r="AZ13020" s="191">
        <v>349.6</v>
      </c>
      <c r="BA13020" s="191">
        <v>1</v>
      </c>
      <c r="BB13020" s="191">
        <v>0</v>
      </c>
    </row>
    <row r="13021" spans="48:54" x14ac:dyDescent="0.2">
      <c r="AV13021" s="191" t="str">
        <f t="shared" si="207"/>
        <v>536_RS_5_5_202324</v>
      </c>
      <c r="AW13021" s="191" t="s">
        <v>92</v>
      </c>
      <c r="AX13021" s="18">
        <v>202324</v>
      </c>
      <c r="AY13021" s="191">
        <v>536</v>
      </c>
      <c r="AZ13021" s="191">
        <v>5</v>
      </c>
      <c r="BA13021" s="191">
        <v>5</v>
      </c>
      <c r="BB13021" s="191">
        <v>-2529.2260000000001</v>
      </c>
    </row>
    <row r="13022" spans="48:54" x14ac:dyDescent="0.2">
      <c r="AV13022" s="191" t="str">
        <f t="shared" si="207"/>
        <v>538_RG_349.6_1_202324</v>
      </c>
      <c r="AW13022" s="191" t="s">
        <v>93</v>
      </c>
      <c r="AX13022" s="18">
        <v>202324</v>
      </c>
      <c r="AY13022" s="191">
        <v>538</v>
      </c>
      <c r="AZ13022" s="191">
        <v>349.6</v>
      </c>
      <c r="BA13022" s="191">
        <v>1</v>
      </c>
      <c r="BB13022" s="191">
        <v>0</v>
      </c>
    </row>
    <row r="13023" spans="48:54" x14ac:dyDescent="0.2">
      <c r="AV13023" s="191" t="str">
        <f t="shared" si="207"/>
        <v>538_RS_5_5_202324</v>
      </c>
      <c r="AW13023" s="191" t="s">
        <v>92</v>
      </c>
      <c r="AX13023" s="18">
        <v>202324</v>
      </c>
      <c r="AY13023" s="191">
        <v>538</v>
      </c>
      <c r="AZ13023" s="191">
        <v>5</v>
      </c>
      <c r="BA13023" s="191">
        <v>5</v>
      </c>
      <c r="BB13023" s="191">
        <v>-1730.4990599999999</v>
      </c>
    </row>
    <row r="13024" spans="48:54" x14ac:dyDescent="0.2">
      <c r="AV13024" s="191" t="str">
        <f t="shared" si="207"/>
        <v>540_RG_349.6_1_202324</v>
      </c>
      <c r="AW13024" s="191" t="s">
        <v>93</v>
      </c>
      <c r="AX13024" s="18">
        <v>202324</v>
      </c>
      <c r="AY13024" s="191">
        <v>540</v>
      </c>
      <c r="AZ13024" s="191">
        <v>349.6</v>
      </c>
      <c r="BA13024" s="191">
        <v>1</v>
      </c>
      <c r="BB13024" s="191">
        <v>-1197.9469999999999</v>
      </c>
    </row>
    <row r="13025" spans="48:54" x14ac:dyDescent="0.2">
      <c r="AV13025" s="191" t="str">
        <f t="shared" si="207"/>
        <v>540_RS_5_5_202324</v>
      </c>
      <c r="AW13025" s="191" t="s">
        <v>92</v>
      </c>
      <c r="AX13025" s="18">
        <v>202324</v>
      </c>
      <c r="AY13025" s="191">
        <v>540</v>
      </c>
      <c r="AZ13025" s="191">
        <v>5</v>
      </c>
      <c r="BA13025" s="191">
        <v>5</v>
      </c>
      <c r="BB13025" s="191">
        <v>-6676.8999100000001</v>
      </c>
    </row>
    <row r="13026" spans="48:54" x14ac:dyDescent="0.2">
      <c r="AV13026" s="191" t="str">
        <f t="shared" si="207"/>
        <v>542_RG_349.6_1_202324</v>
      </c>
      <c r="AW13026" s="191" t="s">
        <v>93</v>
      </c>
      <c r="AX13026" s="18">
        <v>202324</v>
      </c>
      <c r="AY13026" s="191">
        <v>542</v>
      </c>
      <c r="AZ13026" s="191">
        <v>349.6</v>
      </c>
      <c r="BA13026" s="191">
        <v>1</v>
      </c>
      <c r="BB13026" s="191">
        <v>0</v>
      </c>
    </row>
    <row r="13027" spans="48:54" x14ac:dyDescent="0.2">
      <c r="AV13027" s="191" t="str">
        <f t="shared" si="207"/>
        <v>542_RS_5_5_202324</v>
      </c>
      <c r="AW13027" s="191" t="s">
        <v>92</v>
      </c>
      <c r="AX13027" s="18">
        <v>202324</v>
      </c>
      <c r="AY13027" s="191">
        <v>542</v>
      </c>
      <c r="AZ13027" s="191">
        <v>5</v>
      </c>
      <c r="BA13027" s="191">
        <v>5</v>
      </c>
      <c r="BB13027" s="191">
        <v>-1183.366</v>
      </c>
    </row>
    <row r="13028" spans="48:54" x14ac:dyDescent="0.2">
      <c r="AV13028" s="191" t="str">
        <f t="shared" si="207"/>
        <v>544_RG_349.6_1_202324</v>
      </c>
      <c r="AW13028" s="191" t="s">
        <v>93</v>
      </c>
      <c r="AX13028" s="18">
        <v>202324</v>
      </c>
      <c r="AY13028" s="191">
        <v>544</v>
      </c>
      <c r="AZ13028" s="191">
        <v>349.6</v>
      </c>
      <c r="BA13028" s="191">
        <v>1</v>
      </c>
      <c r="BB13028" s="191">
        <v>0</v>
      </c>
    </row>
    <row r="13029" spans="48:54" x14ac:dyDescent="0.2">
      <c r="AV13029" s="191" t="str">
        <f t="shared" si="207"/>
        <v>544_RS_5_5_202324</v>
      </c>
      <c r="AW13029" s="191" t="s">
        <v>92</v>
      </c>
      <c r="AX13029" s="18">
        <v>202324</v>
      </c>
      <c r="AY13029" s="191">
        <v>544</v>
      </c>
      <c r="AZ13029" s="191">
        <v>5</v>
      </c>
      <c r="BA13029" s="191">
        <v>5</v>
      </c>
      <c r="BB13029" s="191">
        <v>-2674.3489999999997</v>
      </c>
    </row>
    <row r="13030" spans="48:54" x14ac:dyDescent="0.2">
      <c r="AV13030" s="191" t="str">
        <f t="shared" si="207"/>
        <v>545_RG_349.6_1_202324</v>
      </c>
      <c r="AW13030" s="191" t="s">
        <v>93</v>
      </c>
      <c r="AX13030" s="18">
        <v>202324</v>
      </c>
      <c r="AY13030" s="191">
        <v>545</v>
      </c>
      <c r="AZ13030" s="191">
        <v>349.6</v>
      </c>
      <c r="BA13030" s="191">
        <v>1</v>
      </c>
      <c r="BB13030" s="191">
        <v>0</v>
      </c>
    </row>
    <row r="13031" spans="48:54" x14ac:dyDescent="0.2">
      <c r="AV13031" s="191" t="str">
        <f t="shared" si="207"/>
        <v>545_RS_5_5_202324</v>
      </c>
      <c r="AW13031" s="191" t="s">
        <v>92</v>
      </c>
      <c r="AX13031" s="18">
        <v>202324</v>
      </c>
      <c r="AY13031" s="191">
        <v>545</v>
      </c>
      <c r="AZ13031" s="191">
        <v>5</v>
      </c>
      <c r="BA13031" s="191">
        <v>5</v>
      </c>
      <c r="BB13031" s="191">
        <v>-1109.55601</v>
      </c>
    </row>
    <row r="13032" spans="48:54" x14ac:dyDescent="0.2">
      <c r="AV13032" s="191" t="str">
        <f t="shared" si="207"/>
        <v>546_RG_349.6_1_202324</v>
      </c>
      <c r="AW13032" s="191" t="s">
        <v>93</v>
      </c>
      <c r="AX13032" s="18">
        <v>202324</v>
      </c>
      <c r="AY13032" s="191">
        <v>546</v>
      </c>
      <c r="AZ13032" s="191">
        <v>349.6</v>
      </c>
      <c r="BA13032" s="191">
        <v>1</v>
      </c>
      <c r="BB13032" s="191">
        <v>-287.01400000000001</v>
      </c>
    </row>
    <row r="13033" spans="48:54" x14ac:dyDescent="0.2">
      <c r="AV13033" s="191" t="str">
        <f t="shared" si="207"/>
        <v>546_RS_5_5_202324</v>
      </c>
      <c r="AW13033" s="191" t="s">
        <v>92</v>
      </c>
      <c r="AX13033" s="18">
        <v>202324</v>
      </c>
      <c r="AY13033" s="191">
        <v>546</v>
      </c>
      <c r="AZ13033" s="191">
        <v>5</v>
      </c>
      <c r="BA13033" s="191">
        <v>5</v>
      </c>
      <c r="BB13033" s="191">
        <v>-2395.6060000000002</v>
      </c>
    </row>
    <row r="13034" spans="48:54" x14ac:dyDescent="0.2">
      <c r="AV13034" s="191" t="str">
        <f t="shared" si="207"/>
        <v>548_RG_349.6_1_202324</v>
      </c>
      <c r="AW13034" s="191" t="s">
        <v>93</v>
      </c>
      <c r="AX13034" s="18">
        <v>202324</v>
      </c>
      <c r="AY13034" s="191">
        <v>548</v>
      </c>
      <c r="AZ13034" s="191">
        <v>349.6</v>
      </c>
      <c r="BA13034" s="191">
        <v>1</v>
      </c>
      <c r="BB13034" s="191">
        <v>-498.726</v>
      </c>
    </row>
    <row r="13035" spans="48:54" x14ac:dyDescent="0.2">
      <c r="AV13035" s="191" t="str">
        <f t="shared" si="207"/>
        <v>548_RS_5_5_202324</v>
      </c>
      <c r="AW13035" s="191" t="s">
        <v>92</v>
      </c>
      <c r="AX13035" s="18">
        <v>202324</v>
      </c>
      <c r="AY13035" s="191">
        <v>548</v>
      </c>
      <c r="AZ13035" s="191">
        <v>5</v>
      </c>
      <c r="BA13035" s="191">
        <v>5</v>
      </c>
      <c r="BB13035" s="191">
        <v>-2212.7399999999998</v>
      </c>
    </row>
    <row r="13036" spans="48:54" x14ac:dyDescent="0.2">
      <c r="AV13036" s="191" t="str">
        <f t="shared" si="207"/>
        <v>550_RG_349.6_1_202324</v>
      </c>
      <c r="AW13036" s="191" t="s">
        <v>93</v>
      </c>
      <c r="AX13036" s="18">
        <v>202324</v>
      </c>
      <c r="AY13036" s="191">
        <v>550</v>
      </c>
      <c r="AZ13036" s="191">
        <v>349.6</v>
      </c>
      <c r="BA13036" s="191">
        <v>1</v>
      </c>
      <c r="BB13036" s="191">
        <v>-1676.508</v>
      </c>
    </row>
    <row r="13037" spans="48:54" x14ac:dyDescent="0.2">
      <c r="AV13037" s="191" t="str">
        <f t="shared" si="207"/>
        <v>550_RS_5_5_202324</v>
      </c>
      <c r="AW13037" s="191" t="s">
        <v>92</v>
      </c>
      <c r="AX13037" s="18">
        <v>202324</v>
      </c>
      <c r="AY13037" s="191">
        <v>550</v>
      </c>
      <c r="AZ13037" s="191">
        <v>5</v>
      </c>
      <c r="BA13037" s="191">
        <v>5</v>
      </c>
      <c r="BB13037" s="191">
        <v>-2115.6370000000002</v>
      </c>
    </row>
    <row r="13038" spans="48:54" x14ac:dyDescent="0.2">
      <c r="AV13038" s="191" t="str">
        <f t="shared" si="207"/>
        <v>552_RG_349.6_1_202324</v>
      </c>
      <c r="AW13038" s="191" t="s">
        <v>93</v>
      </c>
      <c r="AX13038" s="18">
        <v>202324</v>
      </c>
      <c r="AY13038" s="191">
        <v>552</v>
      </c>
      <c r="AZ13038" s="191">
        <v>349.6</v>
      </c>
      <c r="BA13038" s="191">
        <v>1</v>
      </c>
      <c r="BB13038" s="191">
        <v>0</v>
      </c>
    </row>
    <row r="13039" spans="48:54" x14ac:dyDescent="0.2">
      <c r="AV13039" s="191" t="str">
        <f t="shared" si="207"/>
        <v>552_RS_5_5_202324</v>
      </c>
      <c r="AW13039" s="191" t="s">
        <v>92</v>
      </c>
      <c r="AX13039" s="18">
        <v>202324</v>
      </c>
      <c r="AY13039" s="191">
        <v>552</v>
      </c>
      <c r="AZ13039" s="191">
        <v>5</v>
      </c>
      <c r="BA13039" s="191">
        <v>5</v>
      </c>
      <c r="BB13039" s="191">
        <v>-14507.637549999989</v>
      </c>
    </row>
    <row r="13040" spans="48:54" x14ac:dyDescent="0.2">
      <c r="AV13040" s="191" t="str">
        <f t="shared" si="207"/>
        <v>562_RG_349.6_1_202324</v>
      </c>
      <c r="AW13040" s="191" t="s">
        <v>93</v>
      </c>
      <c r="AX13040" s="18">
        <v>202324</v>
      </c>
      <c r="AY13040" s="191">
        <v>562</v>
      </c>
      <c r="AZ13040" s="191">
        <v>349.6</v>
      </c>
      <c r="BA13040" s="191">
        <v>1</v>
      </c>
      <c r="BB13040" s="191">
        <v>0</v>
      </c>
    </row>
    <row r="13041" spans="48:54" x14ac:dyDescent="0.2">
      <c r="AV13041" s="191" t="str">
        <f t="shared" si="207"/>
        <v>562_RS_5_5_202324</v>
      </c>
      <c r="AW13041" s="191" t="s">
        <v>92</v>
      </c>
      <c r="AX13041" s="18">
        <v>202324</v>
      </c>
      <c r="AY13041" s="191">
        <v>562</v>
      </c>
      <c r="AZ13041" s="191">
        <v>5</v>
      </c>
      <c r="BA13041" s="191">
        <v>5</v>
      </c>
      <c r="BB13041" s="191">
        <v>0</v>
      </c>
    </row>
    <row r="13042" spans="48:54" x14ac:dyDescent="0.2">
      <c r="AV13042" s="191" t="str">
        <f t="shared" si="207"/>
        <v>564_RG_349.6_1_202324</v>
      </c>
      <c r="AW13042" s="191" t="s">
        <v>93</v>
      </c>
      <c r="AX13042" s="18">
        <v>202324</v>
      </c>
      <c r="AY13042" s="191">
        <v>564</v>
      </c>
      <c r="AZ13042" s="191">
        <v>349.6</v>
      </c>
      <c r="BA13042" s="191">
        <v>1</v>
      </c>
      <c r="BB13042" s="191">
        <v>0</v>
      </c>
    </row>
    <row r="13043" spans="48:54" x14ac:dyDescent="0.2">
      <c r="AV13043" s="191" t="str">
        <f t="shared" si="207"/>
        <v>564_RS_5_5_202324</v>
      </c>
      <c r="AW13043" s="191" t="s">
        <v>92</v>
      </c>
      <c r="AX13043" s="18">
        <v>202324</v>
      </c>
      <c r="AY13043" s="191">
        <v>564</v>
      </c>
      <c r="AZ13043" s="191">
        <v>5</v>
      </c>
      <c r="BA13043" s="191">
        <v>5</v>
      </c>
      <c r="BB13043" s="191">
        <v>0</v>
      </c>
    </row>
    <row r="13044" spans="48:54" x14ac:dyDescent="0.2">
      <c r="AV13044" s="191" t="str">
        <f t="shared" si="207"/>
        <v>566_RG_349.6_1_202324</v>
      </c>
      <c r="AW13044" s="191" t="s">
        <v>93</v>
      </c>
      <c r="AX13044" s="18">
        <v>202324</v>
      </c>
      <c r="AY13044" s="191">
        <v>566</v>
      </c>
      <c r="AZ13044" s="191">
        <v>349.6</v>
      </c>
      <c r="BA13044" s="191">
        <v>1</v>
      </c>
      <c r="BB13044" s="191">
        <v>0</v>
      </c>
    </row>
    <row r="13045" spans="48:54" x14ac:dyDescent="0.2">
      <c r="AV13045" s="191" t="str">
        <f t="shared" si="207"/>
        <v>566_RS_5_5_202324</v>
      </c>
      <c r="AW13045" s="191" t="s">
        <v>92</v>
      </c>
      <c r="AX13045" s="18">
        <v>202324</v>
      </c>
      <c r="AY13045" s="191">
        <v>566</v>
      </c>
      <c r="AZ13045" s="191">
        <v>5</v>
      </c>
      <c r="BA13045" s="191">
        <v>5</v>
      </c>
      <c r="BB13045" s="191">
        <v>0</v>
      </c>
    </row>
    <row r="13046" spans="48:54" x14ac:dyDescent="0.2">
      <c r="AV13046" s="191" t="str">
        <f t="shared" si="207"/>
        <v>568_RG_349.6_1_202324</v>
      </c>
      <c r="AW13046" s="191" t="s">
        <v>93</v>
      </c>
      <c r="AX13046" s="18">
        <v>202324</v>
      </c>
      <c r="AY13046" s="191">
        <v>568</v>
      </c>
      <c r="AZ13046" s="191">
        <v>349.6</v>
      </c>
      <c r="BA13046" s="191">
        <v>1</v>
      </c>
      <c r="BB13046" s="191">
        <v>0</v>
      </c>
    </row>
    <row r="13047" spans="48:54" x14ac:dyDescent="0.2">
      <c r="AV13047" s="191" t="str">
        <f t="shared" si="207"/>
        <v>568_RS_5_5_202324</v>
      </c>
      <c r="AW13047" s="191" t="s">
        <v>92</v>
      </c>
      <c r="AX13047" s="18">
        <v>202324</v>
      </c>
      <c r="AY13047" s="191">
        <v>568</v>
      </c>
      <c r="AZ13047" s="191">
        <v>5</v>
      </c>
      <c r="BA13047" s="191">
        <v>5</v>
      </c>
      <c r="BB13047" s="191">
        <v>0</v>
      </c>
    </row>
    <row r="13048" spans="48:54" x14ac:dyDescent="0.2">
      <c r="AV13048" s="191" t="str">
        <f t="shared" si="207"/>
        <v>572_RG_349.6_1_202324</v>
      </c>
      <c r="AW13048" s="191" t="s">
        <v>93</v>
      </c>
      <c r="AX13048" s="18">
        <v>202324</v>
      </c>
      <c r="AY13048" s="191">
        <v>572</v>
      </c>
      <c r="AZ13048" s="191">
        <v>349.6</v>
      </c>
      <c r="BA13048" s="191">
        <v>1</v>
      </c>
      <c r="BB13048" s="191">
        <v>0</v>
      </c>
    </row>
    <row r="13049" spans="48:54" x14ac:dyDescent="0.2">
      <c r="AV13049" s="191" t="str">
        <f t="shared" si="207"/>
        <v>572_RS_5_5_202324</v>
      </c>
      <c r="AW13049" s="191" t="s">
        <v>92</v>
      </c>
      <c r="AX13049" s="18">
        <v>202324</v>
      </c>
      <c r="AY13049" s="191">
        <v>572</v>
      </c>
      <c r="AZ13049" s="191">
        <v>5</v>
      </c>
      <c r="BA13049" s="191">
        <v>5</v>
      </c>
      <c r="BB13049" s="191">
        <v>0</v>
      </c>
    </row>
    <row r="13050" spans="48:54" x14ac:dyDescent="0.2">
      <c r="AV13050" s="191" t="str">
        <f t="shared" si="207"/>
        <v>574_RG_349.6_1_202324</v>
      </c>
      <c r="AW13050" s="191" t="s">
        <v>93</v>
      </c>
      <c r="AX13050" s="18">
        <v>202324</v>
      </c>
      <c r="AY13050" s="191">
        <v>574</v>
      </c>
      <c r="AZ13050" s="191">
        <v>349.6</v>
      </c>
      <c r="BA13050" s="191">
        <v>1</v>
      </c>
      <c r="BB13050" s="191">
        <v>0</v>
      </c>
    </row>
    <row r="13051" spans="48:54" x14ac:dyDescent="0.2">
      <c r="AV13051" s="191" t="str">
        <f t="shared" si="207"/>
        <v>574_RS_5_5_202324</v>
      </c>
      <c r="AW13051" s="191" t="s">
        <v>92</v>
      </c>
      <c r="AX13051" s="18">
        <v>202324</v>
      </c>
      <c r="AY13051" s="191">
        <v>574</v>
      </c>
      <c r="AZ13051" s="191">
        <v>5</v>
      </c>
      <c r="BA13051" s="191">
        <v>5</v>
      </c>
      <c r="BB13051" s="191">
        <v>0</v>
      </c>
    </row>
    <row r="13052" spans="48:54" x14ac:dyDescent="0.2">
      <c r="AV13052" s="191" t="str">
        <f t="shared" si="207"/>
        <v>576_RG_349.6_1_202324</v>
      </c>
      <c r="AW13052" s="191" t="s">
        <v>93</v>
      </c>
      <c r="AX13052" s="18">
        <v>202324</v>
      </c>
      <c r="AY13052" s="191">
        <v>576</v>
      </c>
      <c r="AZ13052" s="191">
        <v>349.6</v>
      </c>
      <c r="BA13052" s="191">
        <v>1</v>
      </c>
      <c r="BB13052" s="191">
        <v>0</v>
      </c>
    </row>
    <row r="13053" spans="48:54" x14ac:dyDescent="0.2">
      <c r="AV13053" s="191" t="str">
        <f t="shared" si="207"/>
        <v>576_RS_5_5_202324</v>
      </c>
      <c r="AW13053" s="191" t="s">
        <v>92</v>
      </c>
      <c r="AX13053" s="18">
        <v>202324</v>
      </c>
      <c r="AY13053" s="191">
        <v>576</v>
      </c>
      <c r="AZ13053" s="191">
        <v>5</v>
      </c>
      <c r="BA13053" s="191">
        <v>5</v>
      </c>
      <c r="BB13053" s="191">
        <v>0</v>
      </c>
    </row>
    <row r="13054" spans="48:54" x14ac:dyDescent="0.2">
      <c r="AV13054" s="191" t="str">
        <f t="shared" si="207"/>
        <v>582_RG_349.6_1_202324</v>
      </c>
      <c r="AW13054" s="191" t="s">
        <v>93</v>
      </c>
      <c r="AX13054" s="18">
        <v>202324</v>
      </c>
      <c r="AY13054" s="191">
        <v>582</v>
      </c>
      <c r="AZ13054" s="191">
        <v>349.6</v>
      </c>
      <c r="BA13054" s="191">
        <v>1</v>
      </c>
      <c r="BB13054" s="191">
        <v>0</v>
      </c>
    </row>
    <row r="13055" spans="48:54" x14ac:dyDescent="0.2">
      <c r="AV13055" s="191" t="str">
        <f t="shared" si="207"/>
        <v>582_RS_5_5_202324</v>
      </c>
      <c r="AW13055" s="191" t="s">
        <v>92</v>
      </c>
      <c r="AX13055" s="18">
        <v>202324</v>
      </c>
      <c r="AY13055" s="191">
        <v>582</v>
      </c>
      <c r="AZ13055" s="191">
        <v>5</v>
      </c>
      <c r="BA13055" s="191">
        <v>5</v>
      </c>
      <c r="BB13055" s="191">
        <v>0</v>
      </c>
    </row>
    <row r="13056" spans="48:54" x14ac:dyDescent="0.2">
      <c r="AV13056" s="191" t="str">
        <f t="shared" si="207"/>
        <v>584_RG_349.6_1_202324</v>
      </c>
      <c r="AW13056" s="191" t="s">
        <v>93</v>
      </c>
      <c r="AX13056" s="18">
        <v>202324</v>
      </c>
      <c r="AY13056" s="191">
        <v>584</v>
      </c>
      <c r="AZ13056" s="191">
        <v>349.6</v>
      </c>
      <c r="BA13056" s="191">
        <v>1</v>
      </c>
      <c r="BB13056" s="191">
        <v>0</v>
      </c>
    </row>
    <row r="13057" spans="48:54" x14ac:dyDescent="0.2">
      <c r="AV13057" s="191" t="str">
        <f t="shared" si="207"/>
        <v>584_RS_5_5_202324</v>
      </c>
      <c r="AW13057" s="191" t="s">
        <v>92</v>
      </c>
      <c r="AX13057" s="18">
        <v>202324</v>
      </c>
      <c r="AY13057" s="191">
        <v>584</v>
      </c>
      <c r="AZ13057" s="191">
        <v>5</v>
      </c>
      <c r="BA13057" s="191">
        <v>5</v>
      </c>
      <c r="BB13057" s="191">
        <v>0</v>
      </c>
    </row>
    <row r="13058" spans="48:54" x14ac:dyDescent="0.2">
      <c r="AV13058" s="191" t="str">
        <f t="shared" si="207"/>
        <v>586_RG_349.6_1_202324</v>
      </c>
      <c r="AW13058" s="191" t="s">
        <v>93</v>
      </c>
      <c r="AX13058" s="18">
        <v>202324</v>
      </c>
      <c r="AY13058" s="191">
        <v>586</v>
      </c>
      <c r="AZ13058" s="191">
        <v>349.6</v>
      </c>
      <c r="BA13058" s="191">
        <v>1</v>
      </c>
      <c r="BB13058" s="191">
        <v>0</v>
      </c>
    </row>
    <row r="13059" spans="48:54" x14ac:dyDescent="0.2">
      <c r="AV13059" s="191" t="str">
        <f t="shared" si="207"/>
        <v>586_RS_5_5_202324</v>
      </c>
      <c r="AW13059" s="191" t="s">
        <v>92</v>
      </c>
      <c r="AX13059" s="18">
        <v>202324</v>
      </c>
      <c r="AY13059" s="191">
        <v>586</v>
      </c>
      <c r="AZ13059" s="191">
        <v>5</v>
      </c>
      <c r="BA13059" s="191">
        <v>5</v>
      </c>
      <c r="BB13059" s="191">
        <v>0</v>
      </c>
    </row>
    <row r="13060" spans="48:54" x14ac:dyDescent="0.2">
      <c r="AV13060" s="191" t="str">
        <f t="shared" ref="AV13060:AV13123" si="208">AY13060&amp;"_"&amp;AW13060&amp;"_"&amp;AZ13060&amp;"_"&amp;BA13060&amp;"_"&amp;AX13060</f>
        <v>512_RG_398_1_202324</v>
      </c>
      <c r="AW13060" s="191" t="s">
        <v>93</v>
      </c>
      <c r="AX13060" s="18">
        <v>202324</v>
      </c>
      <c r="AY13060" s="191">
        <v>512</v>
      </c>
      <c r="AZ13060" s="191">
        <v>398</v>
      </c>
      <c r="BA13060" s="191">
        <v>1</v>
      </c>
      <c r="BB13060" s="191">
        <v>-4589</v>
      </c>
    </row>
    <row r="13061" spans="48:54" x14ac:dyDescent="0.2">
      <c r="AV13061" s="191" t="str">
        <f t="shared" si="208"/>
        <v>512_RS_6_1_202324</v>
      </c>
      <c r="AW13061" s="191" t="s">
        <v>92</v>
      </c>
      <c r="AX13061" s="18">
        <v>202324</v>
      </c>
      <c r="AY13061" s="191">
        <v>512</v>
      </c>
      <c r="AZ13061" s="191">
        <v>6</v>
      </c>
      <c r="BA13061" s="191">
        <v>1</v>
      </c>
      <c r="BB13061" s="191">
        <v>22735</v>
      </c>
    </row>
    <row r="13062" spans="48:54" x14ac:dyDescent="0.2">
      <c r="AV13062" s="191" t="str">
        <f t="shared" si="208"/>
        <v>514_RG_398_1_202324</v>
      </c>
      <c r="AW13062" s="191" t="s">
        <v>93</v>
      </c>
      <c r="AX13062" s="18">
        <v>202324</v>
      </c>
      <c r="AY13062" s="191">
        <v>514</v>
      </c>
      <c r="AZ13062" s="191">
        <v>398</v>
      </c>
      <c r="BA13062" s="191">
        <v>1</v>
      </c>
      <c r="BB13062" s="191">
        <v>-1168.0098</v>
      </c>
    </row>
    <row r="13063" spans="48:54" x14ac:dyDescent="0.2">
      <c r="AV13063" s="191" t="str">
        <f t="shared" si="208"/>
        <v>514_RS_6_1_202324</v>
      </c>
      <c r="AW13063" s="191" t="s">
        <v>92</v>
      </c>
      <c r="AX13063" s="18">
        <v>202324</v>
      </c>
      <c r="AY13063" s="191">
        <v>514</v>
      </c>
      <c r="AZ13063" s="191">
        <v>6</v>
      </c>
      <c r="BA13063" s="191">
        <v>1</v>
      </c>
      <c r="BB13063" s="191">
        <v>37275.0601903512</v>
      </c>
    </row>
    <row r="13064" spans="48:54" x14ac:dyDescent="0.2">
      <c r="AV13064" s="191" t="str">
        <f t="shared" si="208"/>
        <v>516_RG_398_1_202324</v>
      </c>
      <c r="AW13064" s="191" t="s">
        <v>93</v>
      </c>
      <c r="AX13064" s="18">
        <v>202324</v>
      </c>
      <c r="AY13064" s="191">
        <v>516</v>
      </c>
      <c r="AZ13064" s="191">
        <v>398</v>
      </c>
      <c r="BA13064" s="191">
        <v>1</v>
      </c>
      <c r="BB13064" s="191">
        <v>-5983.1019999999999</v>
      </c>
    </row>
    <row r="13065" spans="48:54" x14ac:dyDescent="0.2">
      <c r="AV13065" s="191" t="str">
        <f t="shared" si="208"/>
        <v>516_RS_6_1_202324</v>
      </c>
      <c r="AW13065" s="191" t="s">
        <v>92</v>
      </c>
      <c r="AX13065" s="18">
        <v>202324</v>
      </c>
      <c r="AY13065" s="191">
        <v>516</v>
      </c>
      <c r="AZ13065" s="191">
        <v>6</v>
      </c>
      <c r="BA13065" s="191">
        <v>1</v>
      </c>
      <c r="BB13065" s="191">
        <v>33355.879999999997</v>
      </c>
    </row>
    <row r="13066" spans="48:54" x14ac:dyDescent="0.2">
      <c r="AV13066" s="191" t="str">
        <f t="shared" si="208"/>
        <v>518_RG_398_1_202324</v>
      </c>
      <c r="AW13066" s="191" t="s">
        <v>93</v>
      </c>
      <c r="AX13066" s="18">
        <v>202324</v>
      </c>
      <c r="AY13066" s="191">
        <v>518</v>
      </c>
      <c r="AZ13066" s="191">
        <v>398</v>
      </c>
      <c r="BA13066" s="191">
        <v>1</v>
      </c>
      <c r="BB13066" s="191">
        <v>-4435.887999999999</v>
      </c>
    </row>
    <row r="13067" spans="48:54" x14ac:dyDescent="0.2">
      <c r="AV13067" s="191" t="str">
        <f t="shared" si="208"/>
        <v>518_RS_6_1_202324</v>
      </c>
      <c r="AW13067" s="191" t="s">
        <v>92</v>
      </c>
      <c r="AX13067" s="18">
        <v>202324</v>
      </c>
      <c r="AY13067" s="191">
        <v>518</v>
      </c>
      <c r="AZ13067" s="191">
        <v>6</v>
      </c>
      <c r="BA13067" s="191">
        <v>1</v>
      </c>
      <c r="BB13067" s="191">
        <v>26989.187279999998</v>
      </c>
    </row>
    <row r="13068" spans="48:54" x14ac:dyDescent="0.2">
      <c r="AV13068" s="191" t="str">
        <f t="shared" si="208"/>
        <v>520_RG_398_1_202324</v>
      </c>
      <c r="AW13068" s="191" t="s">
        <v>93</v>
      </c>
      <c r="AX13068" s="18">
        <v>202324</v>
      </c>
      <c r="AY13068" s="191">
        <v>520</v>
      </c>
      <c r="AZ13068" s="191">
        <v>398</v>
      </c>
      <c r="BA13068" s="191">
        <v>1</v>
      </c>
      <c r="BB13068" s="191">
        <v>-8040.7920000000004</v>
      </c>
    </row>
    <row r="13069" spans="48:54" x14ac:dyDescent="0.2">
      <c r="AV13069" s="191" t="str">
        <f t="shared" si="208"/>
        <v>520_RS_6_1_202324</v>
      </c>
      <c r="AW13069" s="191" t="s">
        <v>92</v>
      </c>
      <c r="AX13069" s="18">
        <v>202324</v>
      </c>
      <c r="AY13069" s="191">
        <v>520</v>
      </c>
      <c r="AZ13069" s="191">
        <v>6</v>
      </c>
      <c r="BA13069" s="191">
        <v>1</v>
      </c>
      <c r="BB13069" s="191">
        <v>42847.971999999994</v>
      </c>
    </row>
    <row r="13070" spans="48:54" x14ac:dyDescent="0.2">
      <c r="AV13070" s="191" t="str">
        <f t="shared" si="208"/>
        <v>522_RG_398_1_202324</v>
      </c>
      <c r="AW13070" s="191" t="s">
        <v>93</v>
      </c>
      <c r="AX13070" s="18">
        <v>202324</v>
      </c>
      <c r="AY13070" s="191">
        <v>522</v>
      </c>
      <c r="AZ13070" s="191">
        <v>398</v>
      </c>
      <c r="BA13070" s="191">
        <v>1</v>
      </c>
      <c r="BB13070" s="191">
        <v>-9237.0692199999994</v>
      </c>
    </row>
    <row r="13071" spans="48:54" x14ac:dyDescent="0.2">
      <c r="AV13071" s="191" t="str">
        <f t="shared" si="208"/>
        <v>522_RS_6_1_202324</v>
      </c>
      <c r="AW13071" s="191" t="s">
        <v>92</v>
      </c>
      <c r="AX13071" s="18">
        <v>202324</v>
      </c>
      <c r="AY13071" s="191">
        <v>522</v>
      </c>
      <c r="AZ13071" s="191">
        <v>6</v>
      </c>
      <c r="BA13071" s="191">
        <v>1</v>
      </c>
      <c r="BB13071" s="191">
        <v>64623.471069999992</v>
      </c>
    </row>
    <row r="13072" spans="48:54" x14ac:dyDescent="0.2">
      <c r="AV13072" s="191" t="str">
        <f t="shared" si="208"/>
        <v>524_RG_398_1_202324</v>
      </c>
      <c r="AW13072" s="191" t="s">
        <v>93</v>
      </c>
      <c r="AX13072" s="18">
        <v>202324</v>
      </c>
      <c r="AY13072" s="191">
        <v>524</v>
      </c>
      <c r="AZ13072" s="191">
        <v>398</v>
      </c>
      <c r="BA13072" s="191">
        <v>1</v>
      </c>
      <c r="BB13072" s="191">
        <v>-9471.7076000000015</v>
      </c>
    </row>
    <row r="13073" spans="48:54" x14ac:dyDescent="0.2">
      <c r="AV13073" s="191" t="str">
        <f t="shared" si="208"/>
        <v>524_RS_6_1_202324</v>
      </c>
      <c r="AW13073" s="191" t="s">
        <v>92</v>
      </c>
      <c r="AX13073" s="18">
        <v>202324</v>
      </c>
      <c r="AY13073" s="191">
        <v>524</v>
      </c>
      <c r="AZ13073" s="191">
        <v>6</v>
      </c>
      <c r="BA13073" s="191">
        <v>1</v>
      </c>
      <c r="BB13073" s="191">
        <v>48257.740000000005</v>
      </c>
    </row>
    <row r="13074" spans="48:54" x14ac:dyDescent="0.2">
      <c r="AV13074" s="191" t="str">
        <f t="shared" si="208"/>
        <v>526_RG_398_1_202324</v>
      </c>
      <c r="AW13074" s="191" t="s">
        <v>93</v>
      </c>
      <c r="AX13074" s="18">
        <v>202324</v>
      </c>
      <c r="AY13074" s="191">
        <v>526</v>
      </c>
      <c r="AZ13074" s="191">
        <v>398</v>
      </c>
      <c r="BA13074" s="191">
        <v>1</v>
      </c>
      <c r="BB13074" s="191">
        <v>-4881.8914100000002</v>
      </c>
    </row>
    <row r="13075" spans="48:54" x14ac:dyDescent="0.2">
      <c r="AV13075" s="191" t="str">
        <f t="shared" si="208"/>
        <v>526_RS_6_1_202324</v>
      </c>
      <c r="AW13075" s="191" t="s">
        <v>92</v>
      </c>
      <c r="AX13075" s="18">
        <v>202324</v>
      </c>
      <c r="AY13075" s="191">
        <v>526</v>
      </c>
      <c r="AZ13075" s="191">
        <v>6</v>
      </c>
      <c r="BA13075" s="191">
        <v>1</v>
      </c>
      <c r="BB13075" s="191">
        <v>27752.900342532463</v>
      </c>
    </row>
    <row r="13076" spans="48:54" x14ac:dyDescent="0.2">
      <c r="AV13076" s="191" t="str">
        <f t="shared" si="208"/>
        <v>528_RG_398_1_202324</v>
      </c>
      <c r="AW13076" s="191" t="s">
        <v>93</v>
      </c>
      <c r="AX13076" s="18">
        <v>202324</v>
      </c>
      <c r="AY13076" s="191">
        <v>528</v>
      </c>
      <c r="AZ13076" s="191">
        <v>398</v>
      </c>
      <c r="BA13076" s="191">
        <v>1</v>
      </c>
      <c r="BB13076" s="191">
        <v>-7707</v>
      </c>
    </row>
    <row r="13077" spans="48:54" x14ac:dyDescent="0.2">
      <c r="AV13077" s="191" t="str">
        <f t="shared" si="208"/>
        <v>528_RS_6_1_202324</v>
      </c>
      <c r="AW13077" s="191" t="s">
        <v>92</v>
      </c>
      <c r="AX13077" s="18">
        <v>202324</v>
      </c>
      <c r="AY13077" s="191">
        <v>528</v>
      </c>
      <c r="AZ13077" s="191">
        <v>6</v>
      </c>
      <c r="BA13077" s="191">
        <v>1</v>
      </c>
      <c r="BB13077" s="191">
        <v>38613</v>
      </c>
    </row>
    <row r="13078" spans="48:54" x14ac:dyDescent="0.2">
      <c r="AV13078" s="191" t="str">
        <f t="shared" si="208"/>
        <v>530_RG_398_1_202324</v>
      </c>
      <c r="AW13078" s="191" t="s">
        <v>93</v>
      </c>
      <c r="AX13078" s="18">
        <v>202324</v>
      </c>
      <c r="AY13078" s="191">
        <v>530</v>
      </c>
      <c r="AZ13078" s="191">
        <v>398</v>
      </c>
      <c r="BA13078" s="191">
        <v>1</v>
      </c>
      <c r="BB13078" s="191">
        <v>-6513.6409300000005</v>
      </c>
    </row>
    <row r="13079" spans="48:54" x14ac:dyDescent="0.2">
      <c r="AV13079" s="191" t="str">
        <f t="shared" si="208"/>
        <v>530_RS_6_1_202324</v>
      </c>
      <c r="AW13079" s="191" t="s">
        <v>92</v>
      </c>
      <c r="AX13079" s="18">
        <v>202324</v>
      </c>
      <c r="AY13079" s="191">
        <v>530</v>
      </c>
      <c r="AZ13079" s="191">
        <v>6</v>
      </c>
      <c r="BA13079" s="191">
        <v>1</v>
      </c>
      <c r="BB13079" s="191">
        <v>46209.312000000005</v>
      </c>
    </row>
    <row r="13080" spans="48:54" x14ac:dyDescent="0.2">
      <c r="AV13080" s="191" t="str">
        <f t="shared" si="208"/>
        <v>532_RG_398_1_202324</v>
      </c>
      <c r="AW13080" s="191" t="s">
        <v>93</v>
      </c>
      <c r="AX13080" s="18">
        <v>202324</v>
      </c>
      <c r="AY13080" s="191">
        <v>532</v>
      </c>
      <c r="AZ13080" s="191">
        <v>398</v>
      </c>
      <c r="BA13080" s="191">
        <v>1</v>
      </c>
      <c r="BB13080" s="191">
        <v>-16296.608</v>
      </c>
    </row>
    <row r="13081" spans="48:54" x14ac:dyDescent="0.2">
      <c r="AV13081" s="191" t="str">
        <f t="shared" si="208"/>
        <v>532_RS_6_1_202324</v>
      </c>
      <c r="AW13081" s="191" t="s">
        <v>92</v>
      </c>
      <c r="AX13081" s="18">
        <v>202324</v>
      </c>
      <c r="AY13081" s="191">
        <v>532</v>
      </c>
      <c r="AZ13081" s="191">
        <v>6</v>
      </c>
      <c r="BA13081" s="191">
        <v>1</v>
      </c>
      <c r="BB13081" s="191">
        <v>75161.35100000001</v>
      </c>
    </row>
    <row r="13082" spans="48:54" x14ac:dyDescent="0.2">
      <c r="AV13082" s="191" t="str">
        <f t="shared" si="208"/>
        <v>534_RG_398_1_202324</v>
      </c>
      <c r="AW13082" s="191" t="s">
        <v>93</v>
      </c>
      <c r="AX13082" s="18">
        <v>202324</v>
      </c>
      <c r="AY13082" s="191">
        <v>534</v>
      </c>
      <c r="AZ13082" s="191">
        <v>398</v>
      </c>
      <c r="BA13082" s="191">
        <v>1</v>
      </c>
      <c r="BB13082" s="191">
        <v>-6062.3608399999994</v>
      </c>
    </row>
    <row r="13083" spans="48:54" x14ac:dyDescent="0.2">
      <c r="AV13083" s="191" t="str">
        <f t="shared" si="208"/>
        <v>534_RS_6_1_202324</v>
      </c>
      <c r="AW13083" s="191" t="s">
        <v>92</v>
      </c>
      <c r="AX13083" s="18">
        <v>202324</v>
      </c>
      <c r="AY13083" s="191">
        <v>534</v>
      </c>
      <c r="AZ13083" s="191">
        <v>6</v>
      </c>
      <c r="BA13083" s="191">
        <v>1</v>
      </c>
      <c r="BB13083" s="191">
        <v>55688.917569999998</v>
      </c>
    </row>
    <row r="13084" spans="48:54" x14ac:dyDescent="0.2">
      <c r="AV13084" s="191" t="str">
        <f t="shared" si="208"/>
        <v>536_RG_398_1_202324</v>
      </c>
      <c r="AW13084" s="191" t="s">
        <v>93</v>
      </c>
      <c r="AX13084" s="18">
        <v>202324</v>
      </c>
      <c r="AY13084" s="191">
        <v>536</v>
      </c>
      <c r="AZ13084" s="191">
        <v>398</v>
      </c>
      <c r="BA13084" s="191">
        <v>1</v>
      </c>
      <c r="BB13084" s="191">
        <v>-5800.8339999999989</v>
      </c>
    </row>
    <row r="13085" spans="48:54" x14ac:dyDescent="0.2">
      <c r="AV13085" s="191" t="str">
        <f t="shared" si="208"/>
        <v>536_RS_6_1_202324</v>
      </c>
      <c r="AW13085" s="191" t="s">
        <v>92</v>
      </c>
      <c r="AX13085" s="18">
        <v>202324</v>
      </c>
      <c r="AY13085" s="191">
        <v>536</v>
      </c>
      <c r="AZ13085" s="191">
        <v>6</v>
      </c>
      <c r="BA13085" s="191">
        <v>1</v>
      </c>
      <c r="BB13085" s="191">
        <v>55470.301000000007</v>
      </c>
    </row>
    <row r="13086" spans="48:54" x14ac:dyDescent="0.2">
      <c r="AV13086" s="191" t="str">
        <f t="shared" si="208"/>
        <v>538_RG_398_1_202324</v>
      </c>
      <c r="AW13086" s="191" t="s">
        <v>93</v>
      </c>
      <c r="AX13086" s="18">
        <v>202324</v>
      </c>
      <c r="AY13086" s="191">
        <v>538</v>
      </c>
      <c r="AZ13086" s="191">
        <v>398</v>
      </c>
      <c r="BA13086" s="191">
        <v>1</v>
      </c>
      <c r="BB13086" s="191">
        <v>-4359.6601199999996</v>
      </c>
    </row>
    <row r="13087" spans="48:54" x14ac:dyDescent="0.2">
      <c r="AV13087" s="191" t="str">
        <f t="shared" si="208"/>
        <v>538_RS_6_1_202324</v>
      </c>
      <c r="AW13087" s="191" t="s">
        <v>92</v>
      </c>
      <c r="AX13087" s="18">
        <v>202324</v>
      </c>
      <c r="AY13087" s="191">
        <v>538</v>
      </c>
      <c r="AZ13087" s="191">
        <v>6</v>
      </c>
      <c r="BA13087" s="191">
        <v>1</v>
      </c>
      <c r="BB13087" s="191">
        <v>39255.618100000007</v>
      </c>
    </row>
    <row r="13088" spans="48:54" x14ac:dyDescent="0.2">
      <c r="AV13088" s="191" t="str">
        <f t="shared" si="208"/>
        <v>540_RG_398_1_202324</v>
      </c>
      <c r="AW13088" s="191" t="s">
        <v>93</v>
      </c>
      <c r="AX13088" s="18">
        <v>202324</v>
      </c>
      <c r="AY13088" s="191">
        <v>540</v>
      </c>
      <c r="AZ13088" s="191">
        <v>398</v>
      </c>
      <c r="BA13088" s="191">
        <v>1</v>
      </c>
      <c r="BB13088" s="191">
        <v>-16070.019999999997</v>
      </c>
    </row>
    <row r="13089" spans="48:54" x14ac:dyDescent="0.2">
      <c r="AV13089" s="191" t="str">
        <f t="shared" si="208"/>
        <v>540_RS_6_1_202324</v>
      </c>
      <c r="AW13089" s="191" t="s">
        <v>92</v>
      </c>
      <c r="AX13089" s="18">
        <v>202324</v>
      </c>
      <c r="AY13089" s="191">
        <v>540</v>
      </c>
      <c r="AZ13089" s="191">
        <v>6</v>
      </c>
      <c r="BA13089" s="191">
        <v>1</v>
      </c>
      <c r="BB13089" s="191">
        <v>88092.967000000019</v>
      </c>
    </row>
    <row r="13090" spans="48:54" x14ac:dyDescent="0.2">
      <c r="AV13090" s="191" t="str">
        <f t="shared" si="208"/>
        <v>542_RG_398_1_202324</v>
      </c>
      <c r="AW13090" s="191" t="s">
        <v>93</v>
      </c>
      <c r="AX13090" s="18">
        <v>202324</v>
      </c>
      <c r="AY13090" s="191">
        <v>542</v>
      </c>
      <c r="AZ13090" s="191">
        <v>398</v>
      </c>
      <c r="BA13090" s="191">
        <v>1</v>
      </c>
      <c r="BB13090" s="191">
        <v>-3428.1770000000001</v>
      </c>
    </row>
    <row r="13091" spans="48:54" x14ac:dyDescent="0.2">
      <c r="AV13091" s="191" t="str">
        <f t="shared" si="208"/>
        <v>542_RS_6_1_202324</v>
      </c>
      <c r="AW13091" s="191" t="s">
        <v>92</v>
      </c>
      <c r="AX13091" s="18">
        <v>202324</v>
      </c>
      <c r="AY13091" s="191">
        <v>542</v>
      </c>
      <c r="AZ13091" s="191">
        <v>6</v>
      </c>
      <c r="BA13091" s="191">
        <v>1</v>
      </c>
      <c r="BB13091" s="191">
        <v>25274.587264999998</v>
      </c>
    </row>
    <row r="13092" spans="48:54" x14ac:dyDescent="0.2">
      <c r="AV13092" s="191" t="str">
        <f t="shared" si="208"/>
        <v>544_RG_398_1_202324</v>
      </c>
      <c r="AW13092" s="191" t="s">
        <v>93</v>
      </c>
      <c r="AX13092" s="18">
        <v>202324</v>
      </c>
      <c r="AY13092" s="191">
        <v>544</v>
      </c>
      <c r="AZ13092" s="191">
        <v>398</v>
      </c>
      <c r="BA13092" s="191">
        <v>1</v>
      </c>
      <c r="BB13092" s="191">
        <v>-12777.281999999999</v>
      </c>
    </row>
    <row r="13093" spans="48:54" x14ac:dyDescent="0.2">
      <c r="AV13093" s="191" t="str">
        <f t="shared" si="208"/>
        <v>544_RS_6_1_202324</v>
      </c>
      <c r="AW13093" s="191" t="s">
        <v>92</v>
      </c>
      <c r="AX13093" s="18">
        <v>202324</v>
      </c>
      <c r="AY13093" s="191">
        <v>544</v>
      </c>
      <c r="AZ13093" s="191">
        <v>6</v>
      </c>
      <c r="BA13093" s="191">
        <v>1</v>
      </c>
      <c r="BB13093" s="191">
        <v>62727.154000000002</v>
      </c>
    </row>
    <row r="13094" spans="48:54" x14ac:dyDescent="0.2">
      <c r="AV13094" s="191" t="str">
        <f t="shared" si="208"/>
        <v>545_RG_398_1_202324</v>
      </c>
      <c r="AW13094" s="191" t="s">
        <v>93</v>
      </c>
      <c r="AX13094" s="18">
        <v>202324</v>
      </c>
      <c r="AY13094" s="191">
        <v>545</v>
      </c>
      <c r="AZ13094" s="191">
        <v>398</v>
      </c>
      <c r="BA13094" s="191">
        <v>1</v>
      </c>
      <c r="BB13094" s="191">
        <v>-10994.26856</v>
      </c>
    </row>
    <row r="13095" spans="48:54" x14ac:dyDescent="0.2">
      <c r="AV13095" s="191" t="str">
        <f t="shared" si="208"/>
        <v>545_RS_6_1_202324</v>
      </c>
      <c r="AW13095" s="191" t="s">
        <v>92</v>
      </c>
      <c r="AX13095" s="18">
        <v>202324</v>
      </c>
      <c r="AY13095" s="191">
        <v>545</v>
      </c>
      <c r="AZ13095" s="191">
        <v>6</v>
      </c>
      <c r="BA13095" s="191">
        <v>1</v>
      </c>
      <c r="BB13095" s="191">
        <v>32177.309940000003</v>
      </c>
    </row>
    <row r="13096" spans="48:54" x14ac:dyDescent="0.2">
      <c r="AV13096" s="191" t="str">
        <f t="shared" si="208"/>
        <v>546_RG_398_1_202324</v>
      </c>
      <c r="AW13096" s="191" t="s">
        <v>93</v>
      </c>
      <c r="AX13096" s="18">
        <v>202324</v>
      </c>
      <c r="AY13096" s="191">
        <v>546</v>
      </c>
      <c r="AZ13096" s="191">
        <v>398</v>
      </c>
      <c r="BA13096" s="191">
        <v>1</v>
      </c>
      <c r="BB13096" s="191">
        <v>-1458.55</v>
      </c>
    </row>
    <row r="13097" spans="48:54" x14ac:dyDescent="0.2">
      <c r="AV13097" s="191" t="str">
        <f t="shared" si="208"/>
        <v>546_RS_6_1_202324</v>
      </c>
      <c r="AW13097" s="191" t="s">
        <v>92</v>
      </c>
      <c r="AX13097" s="18">
        <v>202324</v>
      </c>
      <c r="AY13097" s="191">
        <v>546</v>
      </c>
      <c r="AZ13097" s="191">
        <v>6</v>
      </c>
      <c r="BA13097" s="191">
        <v>1</v>
      </c>
      <c r="BB13097" s="191">
        <v>37837.131000000008</v>
      </c>
    </row>
    <row r="13098" spans="48:54" x14ac:dyDescent="0.2">
      <c r="AV13098" s="191" t="str">
        <f t="shared" si="208"/>
        <v>548_RG_398_1_202324</v>
      </c>
      <c r="AW13098" s="191" t="s">
        <v>93</v>
      </c>
      <c r="AX13098" s="18">
        <v>202324</v>
      </c>
      <c r="AY13098" s="191">
        <v>548</v>
      </c>
      <c r="AZ13098" s="191">
        <v>398</v>
      </c>
      <c r="BA13098" s="191">
        <v>1</v>
      </c>
      <c r="BB13098" s="191">
        <v>-1557.1409999999998</v>
      </c>
    </row>
    <row r="13099" spans="48:54" x14ac:dyDescent="0.2">
      <c r="AV13099" s="191" t="str">
        <f t="shared" si="208"/>
        <v>548_RS_6_1_202324</v>
      </c>
      <c r="AW13099" s="191" t="s">
        <v>92</v>
      </c>
      <c r="AX13099" s="18">
        <v>202324</v>
      </c>
      <c r="AY13099" s="191">
        <v>548</v>
      </c>
      <c r="AZ13099" s="191">
        <v>6</v>
      </c>
      <c r="BA13099" s="191">
        <v>1</v>
      </c>
      <c r="BB13099" s="191">
        <v>30463.079000000002</v>
      </c>
    </row>
    <row r="13100" spans="48:54" x14ac:dyDescent="0.2">
      <c r="AV13100" s="191" t="str">
        <f t="shared" si="208"/>
        <v>550_RG_398_1_202324</v>
      </c>
      <c r="AW13100" s="191" t="s">
        <v>93</v>
      </c>
      <c r="AX13100" s="18">
        <v>202324</v>
      </c>
      <c r="AY13100" s="191">
        <v>550</v>
      </c>
      <c r="AZ13100" s="191">
        <v>398</v>
      </c>
      <c r="BA13100" s="191">
        <v>1</v>
      </c>
      <c r="BB13100" s="191">
        <v>-8139.9433200000012</v>
      </c>
    </row>
    <row r="13101" spans="48:54" x14ac:dyDescent="0.2">
      <c r="AV13101" s="191" t="str">
        <f t="shared" si="208"/>
        <v>550_RS_6_1_202324</v>
      </c>
      <c r="AW13101" s="191" t="s">
        <v>92</v>
      </c>
      <c r="AX13101" s="18">
        <v>202324</v>
      </c>
      <c r="AY13101" s="191">
        <v>550</v>
      </c>
      <c r="AZ13101" s="191">
        <v>6</v>
      </c>
      <c r="BA13101" s="191">
        <v>1</v>
      </c>
      <c r="BB13101" s="191">
        <v>65647.189050000001</v>
      </c>
    </row>
    <row r="13102" spans="48:54" x14ac:dyDescent="0.2">
      <c r="AV13102" s="191" t="str">
        <f t="shared" si="208"/>
        <v>552_RG_398_1_202324</v>
      </c>
      <c r="AW13102" s="191" t="s">
        <v>93</v>
      </c>
      <c r="AX13102" s="18">
        <v>202324</v>
      </c>
      <c r="AY13102" s="191">
        <v>552</v>
      </c>
      <c r="AZ13102" s="191">
        <v>398</v>
      </c>
      <c r="BA13102" s="191">
        <v>1</v>
      </c>
      <c r="BB13102" s="191">
        <v>-22733.985000000001</v>
      </c>
    </row>
    <row r="13103" spans="48:54" x14ac:dyDescent="0.2">
      <c r="AV13103" s="191" t="str">
        <f t="shared" si="208"/>
        <v>552_RS_6_1_202324</v>
      </c>
      <c r="AW13103" s="191" t="s">
        <v>92</v>
      </c>
      <c r="AX13103" s="18">
        <v>202324</v>
      </c>
      <c r="AY13103" s="191">
        <v>552</v>
      </c>
      <c r="AZ13103" s="191">
        <v>6</v>
      </c>
      <c r="BA13103" s="191">
        <v>1</v>
      </c>
      <c r="BB13103" s="191">
        <v>147941.44901269989</v>
      </c>
    </row>
    <row r="13104" spans="48:54" x14ac:dyDescent="0.2">
      <c r="AV13104" s="191" t="str">
        <f t="shared" si="208"/>
        <v>562_RG_398_1_202324</v>
      </c>
      <c r="AW13104" s="191" t="s">
        <v>93</v>
      </c>
      <c r="AX13104" s="18">
        <v>202324</v>
      </c>
      <c r="AY13104" s="191">
        <v>562</v>
      </c>
      <c r="AZ13104" s="191">
        <v>398</v>
      </c>
      <c r="BA13104" s="191">
        <v>1</v>
      </c>
      <c r="BB13104" s="191">
        <v>0</v>
      </c>
    </row>
    <row r="13105" spans="48:54" x14ac:dyDescent="0.2">
      <c r="AV13105" s="191" t="str">
        <f t="shared" si="208"/>
        <v>562_RS_6_1_202324</v>
      </c>
      <c r="AW13105" s="191" t="s">
        <v>92</v>
      </c>
      <c r="AX13105" s="18">
        <v>202324</v>
      </c>
      <c r="AY13105" s="191">
        <v>562</v>
      </c>
      <c r="AZ13105" s="191">
        <v>6</v>
      </c>
      <c r="BA13105" s="191">
        <v>1</v>
      </c>
      <c r="BB13105" s="191">
        <v>0</v>
      </c>
    </row>
    <row r="13106" spans="48:54" x14ac:dyDescent="0.2">
      <c r="AV13106" s="191" t="str">
        <f t="shared" si="208"/>
        <v>564_RG_398_1_202324</v>
      </c>
      <c r="AW13106" s="191" t="s">
        <v>93</v>
      </c>
      <c r="AX13106" s="18">
        <v>202324</v>
      </c>
      <c r="AY13106" s="191">
        <v>564</v>
      </c>
      <c r="AZ13106" s="191">
        <v>398</v>
      </c>
      <c r="BA13106" s="191">
        <v>1</v>
      </c>
      <c r="BB13106" s="191">
        <v>0</v>
      </c>
    </row>
    <row r="13107" spans="48:54" x14ac:dyDescent="0.2">
      <c r="AV13107" s="191" t="str">
        <f t="shared" si="208"/>
        <v>564_RS_6_1_202324</v>
      </c>
      <c r="AW13107" s="191" t="s">
        <v>92</v>
      </c>
      <c r="AX13107" s="18">
        <v>202324</v>
      </c>
      <c r="AY13107" s="191">
        <v>564</v>
      </c>
      <c r="AZ13107" s="191">
        <v>6</v>
      </c>
      <c r="BA13107" s="191">
        <v>1</v>
      </c>
      <c r="BB13107" s="191">
        <v>0</v>
      </c>
    </row>
    <row r="13108" spans="48:54" x14ac:dyDescent="0.2">
      <c r="AV13108" s="191" t="str">
        <f t="shared" si="208"/>
        <v>566_RG_398_1_202324</v>
      </c>
      <c r="AW13108" s="191" t="s">
        <v>93</v>
      </c>
      <c r="AX13108" s="18">
        <v>202324</v>
      </c>
      <c r="AY13108" s="191">
        <v>566</v>
      </c>
      <c r="AZ13108" s="191">
        <v>398</v>
      </c>
      <c r="BA13108" s="191">
        <v>1</v>
      </c>
      <c r="BB13108" s="191">
        <v>0</v>
      </c>
    </row>
    <row r="13109" spans="48:54" x14ac:dyDescent="0.2">
      <c r="AV13109" s="191" t="str">
        <f t="shared" si="208"/>
        <v>566_RS_6_1_202324</v>
      </c>
      <c r="AW13109" s="191" t="s">
        <v>92</v>
      </c>
      <c r="AX13109" s="18">
        <v>202324</v>
      </c>
      <c r="AY13109" s="191">
        <v>566</v>
      </c>
      <c r="AZ13109" s="191">
        <v>6</v>
      </c>
      <c r="BA13109" s="191">
        <v>1</v>
      </c>
      <c r="BB13109" s="191">
        <v>0</v>
      </c>
    </row>
    <row r="13110" spans="48:54" x14ac:dyDescent="0.2">
      <c r="AV13110" s="191" t="str">
        <f t="shared" si="208"/>
        <v>568_RG_398_1_202324</v>
      </c>
      <c r="AW13110" s="191" t="s">
        <v>93</v>
      </c>
      <c r="AX13110" s="18">
        <v>202324</v>
      </c>
      <c r="AY13110" s="191">
        <v>568</v>
      </c>
      <c r="AZ13110" s="191">
        <v>398</v>
      </c>
      <c r="BA13110" s="191">
        <v>1</v>
      </c>
      <c r="BB13110" s="191">
        <v>0</v>
      </c>
    </row>
    <row r="13111" spans="48:54" x14ac:dyDescent="0.2">
      <c r="AV13111" s="191" t="str">
        <f t="shared" si="208"/>
        <v>568_RS_6_1_202324</v>
      </c>
      <c r="AW13111" s="191" t="s">
        <v>92</v>
      </c>
      <c r="AX13111" s="18">
        <v>202324</v>
      </c>
      <c r="AY13111" s="191">
        <v>568</v>
      </c>
      <c r="AZ13111" s="191">
        <v>6</v>
      </c>
      <c r="BA13111" s="191">
        <v>1</v>
      </c>
      <c r="BB13111" s="191">
        <v>0</v>
      </c>
    </row>
    <row r="13112" spans="48:54" x14ac:dyDescent="0.2">
      <c r="AV13112" s="191" t="str">
        <f t="shared" si="208"/>
        <v>572_RG_398_1_202324</v>
      </c>
      <c r="AW13112" s="191" t="s">
        <v>93</v>
      </c>
      <c r="AX13112" s="18">
        <v>202324</v>
      </c>
      <c r="AY13112" s="191">
        <v>572</v>
      </c>
      <c r="AZ13112" s="191">
        <v>398</v>
      </c>
      <c r="BA13112" s="191">
        <v>1</v>
      </c>
      <c r="BB13112" s="191">
        <v>0</v>
      </c>
    </row>
    <row r="13113" spans="48:54" x14ac:dyDescent="0.2">
      <c r="AV13113" s="191" t="str">
        <f t="shared" si="208"/>
        <v>572_RS_6_1_202324</v>
      </c>
      <c r="AW13113" s="191" t="s">
        <v>92</v>
      </c>
      <c r="AX13113" s="18">
        <v>202324</v>
      </c>
      <c r="AY13113" s="191">
        <v>572</v>
      </c>
      <c r="AZ13113" s="191">
        <v>6</v>
      </c>
      <c r="BA13113" s="191">
        <v>1</v>
      </c>
      <c r="BB13113" s="191">
        <v>0</v>
      </c>
    </row>
    <row r="13114" spans="48:54" x14ac:dyDescent="0.2">
      <c r="AV13114" s="191" t="str">
        <f t="shared" si="208"/>
        <v>574_RG_398_1_202324</v>
      </c>
      <c r="AW13114" s="191" t="s">
        <v>93</v>
      </c>
      <c r="AX13114" s="18">
        <v>202324</v>
      </c>
      <c r="AY13114" s="191">
        <v>574</v>
      </c>
      <c r="AZ13114" s="191">
        <v>398</v>
      </c>
      <c r="BA13114" s="191">
        <v>1</v>
      </c>
      <c r="BB13114" s="191">
        <v>0</v>
      </c>
    </row>
    <row r="13115" spans="48:54" x14ac:dyDescent="0.2">
      <c r="AV13115" s="191" t="str">
        <f t="shared" si="208"/>
        <v>574_RS_6_1_202324</v>
      </c>
      <c r="AW13115" s="191" t="s">
        <v>92</v>
      </c>
      <c r="AX13115" s="18">
        <v>202324</v>
      </c>
      <c r="AY13115" s="191">
        <v>574</v>
      </c>
      <c r="AZ13115" s="191">
        <v>6</v>
      </c>
      <c r="BA13115" s="191">
        <v>1</v>
      </c>
      <c r="BB13115" s="191">
        <v>0</v>
      </c>
    </row>
    <row r="13116" spans="48:54" x14ac:dyDescent="0.2">
      <c r="AV13116" s="191" t="str">
        <f t="shared" si="208"/>
        <v>576_RG_398_1_202324</v>
      </c>
      <c r="AW13116" s="191" t="s">
        <v>93</v>
      </c>
      <c r="AX13116" s="18">
        <v>202324</v>
      </c>
      <c r="AY13116" s="191">
        <v>576</v>
      </c>
      <c r="AZ13116" s="191">
        <v>398</v>
      </c>
      <c r="BA13116" s="191">
        <v>1</v>
      </c>
      <c r="BB13116" s="191">
        <v>0</v>
      </c>
    </row>
    <row r="13117" spans="48:54" x14ac:dyDescent="0.2">
      <c r="AV13117" s="191" t="str">
        <f t="shared" si="208"/>
        <v>576_RS_6_1_202324</v>
      </c>
      <c r="AW13117" s="191" t="s">
        <v>92</v>
      </c>
      <c r="AX13117" s="18">
        <v>202324</v>
      </c>
      <c r="AY13117" s="191">
        <v>576</v>
      </c>
      <c r="AZ13117" s="191">
        <v>6</v>
      </c>
      <c r="BA13117" s="191">
        <v>1</v>
      </c>
      <c r="BB13117" s="191">
        <v>0</v>
      </c>
    </row>
    <row r="13118" spans="48:54" x14ac:dyDescent="0.2">
      <c r="AV13118" s="191" t="str">
        <f t="shared" si="208"/>
        <v>582_RG_398_1_202324</v>
      </c>
      <c r="AW13118" s="191" t="s">
        <v>93</v>
      </c>
      <c r="AX13118" s="18">
        <v>202324</v>
      </c>
      <c r="AY13118" s="191">
        <v>582</v>
      </c>
      <c r="AZ13118" s="191">
        <v>398</v>
      </c>
      <c r="BA13118" s="191">
        <v>1</v>
      </c>
      <c r="BB13118" s="191">
        <v>0</v>
      </c>
    </row>
    <row r="13119" spans="48:54" x14ac:dyDescent="0.2">
      <c r="AV13119" s="191" t="str">
        <f t="shared" si="208"/>
        <v>582_RS_6_1_202324</v>
      </c>
      <c r="AW13119" s="191" t="s">
        <v>92</v>
      </c>
      <c r="AX13119" s="18">
        <v>202324</v>
      </c>
      <c r="AY13119" s="191">
        <v>582</v>
      </c>
      <c r="AZ13119" s="191">
        <v>6</v>
      </c>
      <c r="BA13119" s="191">
        <v>1</v>
      </c>
      <c r="BB13119" s="191">
        <v>0</v>
      </c>
    </row>
    <row r="13120" spans="48:54" x14ac:dyDescent="0.2">
      <c r="AV13120" s="191" t="str">
        <f t="shared" si="208"/>
        <v>584_RG_398_1_202324</v>
      </c>
      <c r="AW13120" s="191" t="s">
        <v>93</v>
      </c>
      <c r="AX13120" s="18">
        <v>202324</v>
      </c>
      <c r="AY13120" s="191">
        <v>584</v>
      </c>
      <c r="AZ13120" s="191">
        <v>398</v>
      </c>
      <c r="BA13120" s="191">
        <v>1</v>
      </c>
      <c r="BB13120" s="191">
        <v>0</v>
      </c>
    </row>
    <row r="13121" spans="48:54" x14ac:dyDescent="0.2">
      <c r="AV13121" s="191" t="str">
        <f t="shared" si="208"/>
        <v>584_RS_6_1_202324</v>
      </c>
      <c r="AW13121" s="191" t="s">
        <v>92</v>
      </c>
      <c r="AX13121" s="18">
        <v>202324</v>
      </c>
      <c r="AY13121" s="191">
        <v>584</v>
      </c>
      <c r="AZ13121" s="191">
        <v>6</v>
      </c>
      <c r="BA13121" s="191">
        <v>1</v>
      </c>
      <c r="BB13121" s="191">
        <v>0</v>
      </c>
    </row>
    <row r="13122" spans="48:54" x14ac:dyDescent="0.2">
      <c r="AV13122" s="191" t="str">
        <f t="shared" si="208"/>
        <v>586_RG_398_1_202324</v>
      </c>
      <c r="AW13122" s="191" t="s">
        <v>93</v>
      </c>
      <c r="AX13122" s="18">
        <v>202324</v>
      </c>
      <c r="AY13122" s="191">
        <v>586</v>
      </c>
      <c r="AZ13122" s="191">
        <v>398</v>
      </c>
      <c r="BA13122" s="191">
        <v>1</v>
      </c>
      <c r="BB13122" s="191">
        <v>0</v>
      </c>
    </row>
    <row r="13123" spans="48:54" x14ac:dyDescent="0.2">
      <c r="AV13123" s="191" t="str">
        <f t="shared" si="208"/>
        <v>586_RS_6_1_202324</v>
      </c>
      <c r="AW13123" s="191" t="s">
        <v>92</v>
      </c>
      <c r="AX13123" s="18">
        <v>202324</v>
      </c>
      <c r="AY13123" s="191">
        <v>586</v>
      </c>
      <c r="AZ13123" s="191">
        <v>6</v>
      </c>
      <c r="BA13123" s="191">
        <v>1</v>
      </c>
      <c r="BB13123" s="191">
        <v>0</v>
      </c>
    </row>
    <row r="13124" spans="48:54" x14ac:dyDescent="0.2">
      <c r="AV13124" s="191" t="str">
        <f t="shared" ref="AV13124:AV13187" si="209">AY13124&amp;"_"&amp;AW13124&amp;"_"&amp;AZ13124&amp;"_"&amp;BA13124&amp;"_"&amp;AX13124</f>
        <v>512_RG_398_2_202324</v>
      </c>
      <c r="AW13124" s="191" t="s">
        <v>93</v>
      </c>
      <c r="AX13124" s="18">
        <v>202324</v>
      </c>
      <c r="AY13124" s="191">
        <v>512</v>
      </c>
      <c r="AZ13124" s="191">
        <v>398</v>
      </c>
      <c r="BA13124" s="191">
        <v>2</v>
      </c>
      <c r="BB13124" s="191">
        <v>0</v>
      </c>
    </row>
    <row r="13125" spans="48:54" x14ac:dyDescent="0.2">
      <c r="AV13125" s="191" t="str">
        <f t="shared" si="209"/>
        <v>512_RS_6_2_202324</v>
      </c>
      <c r="AW13125" s="191" t="s">
        <v>92</v>
      </c>
      <c r="AX13125" s="18">
        <v>202324</v>
      </c>
      <c r="AY13125" s="191">
        <v>512</v>
      </c>
      <c r="AZ13125" s="191">
        <v>6</v>
      </c>
      <c r="BA13125" s="191">
        <v>2</v>
      </c>
      <c r="BB13125" s="191">
        <v>-1148</v>
      </c>
    </row>
    <row r="13126" spans="48:54" x14ac:dyDescent="0.2">
      <c r="AV13126" s="191" t="str">
        <f t="shared" si="209"/>
        <v>514_RG_398_2_202324</v>
      </c>
      <c r="AW13126" s="191" t="s">
        <v>93</v>
      </c>
      <c r="AX13126" s="18">
        <v>202324</v>
      </c>
      <c r="AY13126" s="191">
        <v>514</v>
      </c>
      <c r="AZ13126" s="191">
        <v>398</v>
      </c>
      <c r="BA13126" s="191">
        <v>2</v>
      </c>
      <c r="BB13126" s="191">
        <v>0</v>
      </c>
    </row>
    <row r="13127" spans="48:54" x14ac:dyDescent="0.2">
      <c r="AV13127" s="191" t="str">
        <f t="shared" si="209"/>
        <v>514_RS_6_2_202324</v>
      </c>
      <c r="AW13127" s="191" t="s">
        <v>92</v>
      </c>
      <c r="AX13127" s="18">
        <v>202324</v>
      </c>
      <c r="AY13127" s="191">
        <v>514</v>
      </c>
      <c r="AZ13127" s="191">
        <v>6</v>
      </c>
      <c r="BA13127" s="191">
        <v>2</v>
      </c>
      <c r="BB13127" s="191">
        <v>-2711.2378310000004</v>
      </c>
    </row>
    <row r="13128" spans="48:54" x14ac:dyDescent="0.2">
      <c r="AV13128" s="191" t="str">
        <f t="shared" si="209"/>
        <v>516_RG_398_2_202324</v>
      </c>
      <c r="AW13128" s="191" t="s">
        <v>93</v>
      </c>
      <c r="AX13128" s="18">
        <v>202324</v>
      </c>
      <c r="AY13128" s="191">
        <v>516</v>
      </c>
      <c r="AZ13128" s="191">
        <v>398</v>
      </c>
      <c r="BA13128" s="191">
        <v>2</v>
      </c>
      <c r="BB13128" s="191">
        <v>0</v>
      </c>
    </row>
    <row r="13129" spans="48:54" x14ac:dyDescent="0.2">
      <c r="AV13129" s="191" t="str">
        <f t="shared" si="209"/>
        <v>516_RS_6_2_202324</v>
      </c>
      <c r="AW13129" s="191" t="s">
        <v>92</v>
      </c>
      <c r="AX13129" s="18">
        <v>202324</v>
      </c>
      <c r="AY13129" s="191">
        <v>516</v>
      </c>
      <c r="AZ13129" s="191">
        <v>6</v>
      </c>
      <c r="BA13129" s="191">
        <v>2</v>
      </c>
      <c r="BB13129" s="191">
        <v>-2341.1330000000007</v>
      </c>
    </row>
    <row r="13130" spans="48:54" x14ac:dyDescent="0.2">
      <c r="AV13130" s="191" t="str">
        <f t="shared" si="209"/>
        <v>518_RG_398_2_202324</v>
      </c>
      <c r="AW13130" s="191" t="s">
        <v>93</v>
      </c>
      <c r="AX13130" s="18">
        <v>202324</v>
      </c>
      <c r="AY13130" s="191">
        <v>518</v>
      </c>
      <c r="AZ13130" s="191">
        <v>398</v>
      </c>
      <c r="BA13130" s="191">
        <v>2</v>
      </c>
      <c r="BB13130" s="191">
        <v>0</v>
      </c>
    </row>
    <row r="13131" spans="48:54" x14ac:dyDescent="0.2">
      <c r="AV13131" s="191" t="str">
        <f t="shared" si="209"/>
        <v>518_RS_6_2_202324</v>
      </c>
      <c r="AW13131" s="191" t="s">
        <v>92</v>
      </c>
      <c r="AX13131" s="18">
        <v>202324</v>
      </c>
      <c r="AY13131" s="191">
        <v>518</v>
      </c>
      <c r="AZ13131" s="191">
        <v>6</v>
      </c>
      <c r="BA13131" s="191">
        <v>2</v>
      </c>
      <c r="BB13131" s="191">
        <v>-1761.60751</v>
      </c>
    </row>
    <row r="13132" spans="48:54" x14ac:dyDescent="0.2">
      <c r="AV13132" s="191" t="str">
        <f t="shared" si="209"/>
        <v>520_RG_398_2_202324</v>
      </c>
      <c r="AW13132" s="191" t="s">
        <v>93</v>
      </c>
      <c r="AX13132" s="18">
        <v>202324</v>
      </c>
      <c r="AY13132" s="191">
        <v>520</v>
      </c>
      <c r="AZ13132" s="191">
        <v>398</v>
      </c>
      <c r="BA13132" s="191">
        <v>2</v>
      </c>
      <c r="BB13132" s="191">
        <v>0</v>
      </c>
    </row>
    <row r="13133" spans="48:54" x14ac:dyDescent="0.2">
      <c r="AV13133" s="191" t="str">
        <f t="shared" si="209"/>
        <v>520_RS_6_2_202324</v>
      </c>
      <c r="AW13133" s="191" t="s">
        <v>92</v>
      </c>
      <c r="AX13133" s="18">
        <v>202324</v>
      </c>
      <c r="AY13133" s="191">
        <v>520</v>
      </c>
      <c r="AZ13133" s="191">
        <v>6</v>
      </c>
      <c r="BA13133" s="191">
        <v>2</v>
      </c>
      <c r="BB13133" s="191">
        <v>-2074.7840000000001</v>
      </c>
    </row>
    <row r="13134" spans="48:54" x14ac:dyDescent="0.2">
      <c r="AV13134" s="191" t="str">
        <f t="shared" si="209"/>
        <v>522_RG_398_2_202324</v>
      </c>
      <c r="AW13134" s="191" t="s">
        <v>93</v>
      </c>
      <c r="AX13134" s="18">
        <v>202324</v>
      </c>
      <c r="AY13134" s="191">
        <v>522</v>
      </c>
      <c r="AZ13134" s="191">
        <v>398</v>
      </c>
      <c r="BA13134" s="191">
        <v>2</v>
      </c>
      <c r="BB13134" s="191">
        <v>0</v>
      </c>
    </row>
    <row r="13135" spans="48:54" x14ac:dyDescent="0.2">
      <c r="AV13135" s="191" t="str">
        <f t="shared" si="209"/>
        <v>522_RS_6_2_202324</v>
      </c>
      <c r="AW13135" s="191" t="s">
        <v>92</v>
      </c>
      <c r="AX13135" s="18">
        <v>202324</v>
      </c>
      <c r="AY13135" s="191">
        <v>522</v>
      </c>
      <c r="AZ13135" s="191">
        <v>6</v>
      </c>
      <c r="BA13135" s="191">
        <v>2</v>
      </c>
      <c r="BB13135" s="191">
        <v>-3112.2764499999998</v>
      </c>
    </row>
    <row r="13136" spans="48:54" x14ac:dyDescent="0.2">
      <c r="AV13136" s="191" t="str">
        <f t="shared" si="209"/>
        <v>524_RG_398_2_202324</v>
      </c>
      <c r="AW13136" s="191" t="s">
        <v>93</v>
      </c>
      <c r="AX13136" s="18">
        <v>202324</v>
      </c>
      <c r="AY13136" s="191">
        <v>524</v>
      </c>
      <c r="AZ13136" s="191">
        <v>398</v>
      </c>
      <c r="BA13136" s="191">
        <v>2</v>
      </c>
      <c r="BB13136" s="191">
        <v>0</v>
      </c>
    </row>
    <row r="13137" spans="48:54" x14ac:dyDescent="0.2">
      <c r="AV13137" s="191" t="str">
        <f t="shared" si="209"/>
        <v>524_RS_6_2_202324</v>
      </c>
      <c r="AW13137" s="191" t="s">
        <v>92</v>
      </c>
      <c r="AX13137" s="18">
        <v>202324</v>
      </c>
      <c r="AY13137" s="191">
        <v>524</v>
      </c>
      <c r="AZ13137" s="191">
        <v>6</v>
      </c>
      <c r="BA13137" s="191">
        <v>2</v>
      </c>
      <c r="BB13137" s="191">
        <v>-1588.1929999999998</v>
      </c>
    </row>
    <row r="13138" spans="48:54" x14ac:dyDescent="0.2">
      <c r="AV13138" s="191" t="str">
        <f t="shared" si="209"/>
        <v>526_RG_398_2_202324</v>
      </c>
      <c r="AW13138" s="191" t="s">
        <v>93</v>
      </c>
      <c r="AX13138" s="18">
        <v>202324</v>
      </c>
      <c r="AY13138" s="191">
        <v>526</v>
      </c>
      <c r="AZ13138" s="191">
        <v>398</v>
      </c>
      <c r="BA13138" s="191">
        <v>2</v>
      </c>
      <c r="BB13138" s="191">
        <v>0</v>
      </c>
    </row>
    <row r="13139" spans="48:54" x14ac:dyDescent="0.2">
      <c r="AV13139" s="191" t="str">
        <f t="shared" si="209"/>
        <v>526_RS_6_2_202324</v>
      </c>
      <c r="AW13139" s="191" t="s">
        <v>92</v>
      </c>
      <c r="AX13139" s="18">
        <v>202324</v>
      </c>
      <c r="AY13139" s="191">
        <v>526</v>
      </c>
      <c r="AZ13139" s="191">
        <v>6</v>
      </c>
      <c r="BA13139" s="191">
        <v>2</v>
      </c>
      <c r="BB13139" s="191">
        <v>196.58623356276439</v>
      </c>
    </row>
    <row r="13140" spans="48:54" x14ac:dyDescent="0.2">
      <c r="AV13140" s="191" t="str">
        <f t="shared" si="209"/>
        <v>528_RG_398_2_202324</v>
      </c>
      <c r="AW13140" s="191" t="s">
        <v>93</v>
      </c>
      <c r="AX13140" s="18">
        <v>202324</v>
      </c>
      <c r="AY13140" s="191">
        <v>528</v>
      </c>
      <c r="AZ13140" s="191">
        <v>398</v>
      </c>
      <c r="BA13140" s="191">
        <v>2</v>
      </c>
      <c r="BB13140" s="191">
        <v>0</v>
      </c>
    </row>
    <row r="13141" spans="48:54" x14ac:dyDescent="0.2">
      <c r="AV13141" s="191" t="str">
        <f t="shared" si="209"/>
        <v>528_RS_6_2_202324</v>
      </c>
      <c r="AW13141" s="191" t="s">
        <v>92</v>
      </c>
      <c r="AX13141" s="18">
        <v>202324</v>
      </c>
      <c r="AY13141" s="191">
        <v>528</v>
      </c>
      <c r="AZ13141" s="191">
        <v>6</v>
      </c>
      <c r="BA13141" s="191">
        <v>2</v>
      </c>
      <c r="BB13141" s="191">
        <v>-359</v>
      </c>
    </row>
    <row r="13142" spans="48:54" x14ac:dyDescent="0.2">
      <c r="AV13142" s="191" t="str">
        <f t="shared" si="209"/>
        <v>530_RG_398_2_202324</v>
      </c>
      <c r="AW13142" s="191" t="s">
        <v>93</v>
      </c>
      <c r="AX13142" s="18">
        <v>202324</v>
      </c>
      <c r="AY13142" s="191">
        <v>530</v>
      </c>
      <c r="AZ13142" s="191">
        <v>398</v>
      </c>
      <c r="BA13142" s="191">
        <v>2</v>
      </c>
      <c r="BB13142" s="191">
        <v>0</v>
      </c>
    </row>
    <row r="13143" spans="48:54" x14ac:dyDescent="0.2">
      <c r="AV13143" s="191" t="str">
        <f t="shared" si="209"/>
        <v>530_RS_6_2_202324</v>
      </c>
      <c r="AW13143" s="191" t="s">
        <v>92</v>
      </c>
      <c r="AX13143" s="18">
        <v>202324</v>
      </c>
      <c r="AY13143" s="191">
        <v>530</v>
      </c>
      <c r="AZ13143" s="191">
        <v>6</v>
      </c>
      <c r="BA13143" s="191">
        <v>2</v>
      </c>
      <c r="BB13143" s="191">
        <v>-710.48900000000003</v>
      </c>
    </row>
    <row r="13144" spans="48:54" x14ac:dyDescent="0.2">
      <c r="AV13144" s="191" t="str">
        <f t="shared" si="209"/>
        <v>532_RG_398_2_202324</v>
      </c>
      <c r="AW13144" s="191" t="s">
        <v>93</v>
      </c>
      <c r="AX13144" s="18">
        <v>202324</v>
      </c>
      <c r="AY13144" s="191">
        <v>532</v>
      </c>
      <c r="AZ13144" s="191">
        <v>398</v>
      </c>
      <c r="BA13144" s="191">
        <v>2</v>
      </c>
      <c r="BB13144" s="191">
        <v>0</v>
      </c>
    </row>
    <row r="13145" spans="48:54" x14ac:dyDescent="0.2">
      <c r="AV13145" s="191" t="str">
        <f t="shared" si="209"/>
        <v>532_RS_6_2_202324</v>
      </c>
      <c r="AW13145" s="191" t="s">
        <v>92</v>
      </c>
      <c r="AX13145" s="18">
        <v>202324</v>
      </c>
      <c r="AY13145" s="191">
        <v>532</v>
      </c>
      <c r="AZ13145" s="191">
        <v>6</v>
      </c>
      <c r="BA13145" s="191">
        <v>2</v>
      </c>
      <c r="BB13145" s="191">
        <v>-1170.2930000000003</v>
      </c>
    </row>
    <row r="13146" spans="48:54" x14ac:dyDescent="0.2">
      <c r="AV13146" s="191" t="str">
        <f t="shared" si="209"/>
        <v>534_RG_398_2_202324</v>
      </c>
      <c r="AW13146" s="191" t="s">
        <v>93</v>
      </c>
      <c r="AX13146" s="18">
        <v>202324</v>
      </c>
      <c r="AY13146" s="191">
        <v>534</v>
      </c>
      <c r="AZ13146" s="191">
        <v>398</v>
      </c>
      <c r="BA13146" s="191">
        <v>2</v>
      </c>
      <c r="BB13146" s="191">
        <v>0</v>
      </c>
    </row>
    <row r="13147" spans="48:54" x14ac:dyDescent="0.2">
      <c r="AV13147" s="191" t="str">
        <f t="shared" si="209"/>
        <v>534_RS_6_2_202324</v>
      </c>
      <c r="AW13147" s="191" t="s">
        <v>92</v>
      </c>
      <c r="AX13147" s="18">
        <v>202324</v>
      </c>
      <c r="AY13147" s="191">
        <v>534</v>
      </c>
      <c r="AZ13147" s="191">
        <v>6</v>
      </c>
      <c r="BA13147" s="191">
        <v>2</v>
      </c>
      <c r="BB13147" s="191">
        <v>-7723.2449999999999</v>
      </c>
    </row>
    <row r="13148" spans="48:54" x14ac:dyDescent="0.2">
      <c r="AV13148" s="191" t="str">
        <f t="shared" si="209"/>
        <v>536_RG_398_2_202324</v>
      </c>
      <c r="AW13148" s="191" t="s">
        <v>93</v>
      </c>
      <c r="AX13148" s="18">
        <v>202324</v>
      </c>
      <c r="AY13148" s="191">
        <v>536</v>
      </c>
      <c r="AZ13148" s="191">
        <v>398</v>
      </c>
      <c r="BA13148" s="191">
        <v>2</v>
      </c>
      <c r="BB13148" s="191">
        <v>0</v>
      </c>
    </row>
    <row r="13149" spans="48:54" x14ac:dyDescent="0.2">
      <c r="AV13149" s="191" t="str">
        <f t="shared" si="209"/>
        <v>536_RS_6_2_202324</v>
      </c>
      <c r="AW13149" s="191" t="s">
        <v>92</v>
      </c>
      <c r="AX13149" s="18">
        <v>202324</v>
      </c>
      <c r="AY13149" s="191">
        <v>536</v>
      </c>
      <c r="AZ13149" s="191">
        <v>6</v>
      </c>
      <c r="BA13149" s="191">
        <v>2</v>
      </c>
      <c r="BB13149" s="191">
        <v>-398.38500000000005</v>
      </c>
    </row>
    <row r="13150" spans="48:54" x14ac:dyDescent="0.2">
      <c r="AV13150" s="191" t="str">
        <f t="shared" si="209"/>
        <v>538_RG_398_2_202324</v>
      </c>
      <c r="AW13150" s="191" t="s">
        <v>93</v>
      </c>
      <c r="AX13150" s="18">
        <v>202324</v>
      </c>
      <c r="AY13150" s="191">
        <v>538</v>
      </c>
      <c r="AZ13150" s="191">
        <v>398</v>
      </c>
      <c r="BA13150" s="191">
        <v>2</v>
      </c>
      <c r="BB13150" s="191">
        <v>0</v>
      </c>
    </row>
    <row r="13151" spans="48:54" x14ac:dyDescent="0.2">
      <c r="AV13151" s="191" t="str">
        <f t="shared" si="209"/>
        <v>538_RS_6_2_202324</v>
      </c>
      <c r="AW13151" s="191" t="s">
        <v>92</v>
      </c>
      <c r="AX13151" s="18">
        <v>202324</v>
      </c>
      <c r="AY13151" s="191">
        <v>538</v>
      </c>
      <c r="AZ13151" s="191">
        <v>6</v>
      </c>
      <c r="BA13151" s="191">
        <v>2</v>
      </c>
      <c r="BB13151" s="191">
        <v>-2420.2870499999999</v>
      </c>
    </row>
    <row r="13152" spans="48:54" x14ac:dyDescent="0.2">
      <c r="AV13152" s="191" t="str">
        <f t="shared" si="209"/>
        <v>540_RG_398_2_202324</v>
      </c>
      <c r="AW13152" s="191" t="s">
        <v>93</v>
      </c>
      <c r="AX13152" s="18">
        <v>202324</v>
      </c>
      <c r="AY13152" s="191">
        <v>540</v>
      </c>
      <c r="AZ13152" s="191">
        <v>398</v>
      </c>
      <c r="BA13152" s="191">
        <v>2</v>
      </c>
      <c r="BB13152" s="191">
        <v>0</v>
      </c>
    </row>
    <row r="13153" spans="48:54" x14ac:dyDescent="0.2">
      <c r="AV13153" s="191" t="str">
        <f t="shared" si="209"/>
        <v>540_RS_6_2_202324</v>
      </c>
      <c r="AW13153" s="191" t="s">
        <v>92</v>
      </c>
      <c r="AX13153" s="18">
        <v>202324</v>
      </c>
      <c r="AY13153" s="191">
        <v>540</v>
      </c>
      <c r="AZ13153" s="191">
        <v>6</v>
      </c>
      <c r="BA13153" s="191">
        <v>2</v>
      </c>
      <c r="BB13153" s="191">
        <v>-713.77399999999989</v>
      </c>
    </row>
    <row r="13154" spans="48:54" x14ac:dyDescent="0.2">
      <c r="AV13154" s="191" t="str">
        <f t="shared" si="209"/>
        <v>542_RG_398_2_202324</v>
      </c>
      <c r="AW13154" s="191" t="s">
        <v>93</v>
      </c>
      <c r="AX13154" s="18">
        <v>202324</v>
      </c>
      <c r="AY13154" s="191">
        <v>542</v>
      </c>
      <c r="AZ13154" s="191">
        <v>398</v>
      </c>
      <c r="BA13154" s="191">
        <v>2</v>
      </c>
      <c r="BB13154" s="191">
        <v>0</v>
      </c>
    </row>
    <row r="13155" spans="48:54" x14ac:dyDescent="0.2">
      <c r="AV13155" s="191" t="str">
        <f t="shared" si="209"/>
        <v>542_RS_6_2_202324</v>
      </c>
      <c r="AW13155" s="191" t="s">
        <v>92</v>
      </c>
      <c r="AX13155" s="18">
        <v>202324</v>
      </c>
      <c r="AY13155" s="191">
        <v>542</v>
      </c>
      <c r="AZ13155" s="191">
        <v>6</v>
      </c>
      <c r="BA13155" s="191">
        <v>2</v>
      </c>
      <c r="BB13155" s="191">
        <v>-1122.72351</v>
      </c>
    </row>
    <row r="13156" spans="48:54" x14ac:dyDescent="0.2">
      <c r="AV13156" s="191" t="str">
        <f t="shared" si="209"/>
        <v>544_RG_398_2_202324</v>
      </c>
      <c r="AW13156" s="191" t="s">
        <v>93</v>
      </c>
      <c r="AX13156" s="18">
        <v>202324</v>
      </c>
      <c r="AY13156" s="191">
        <v>544</v>
      </c>
      <c r="AZ13156" s="191">
        <v>398</v>
      </c>
      <c r="BA13156" s="191">
        <v>2</v>
      </c>
      <c r="BB13156" s="191">
        <v>0</v>
      </c>
    </row>
    <row r="13157" spans="48:54" x14ac:dyDescent="0.2">
      <c r="AV13157" s="191" t="str">
        <f t="shared" si="209"/>
        <v>544_RS_6_2_202324</v>
      </c>
      <c r="AW13157" s="191" t="s">
        <v>92</v>
      </c>
      <c r="AX13157" s="18">
        <v>202324</v>
      </c>
      <c r="AY13157" s="191">
        <v>544</v>
      </c>
      <c r="AZ13157" s="191">
        <v>6</v>
      </c>
      <c r="BA13157" s="191">
        <v>2</v>
      </c>
      <c r="BB13157" s="191">
        <v>-1441.8430000000001</v>
      </c>
    </row>
    <row r="13158" spans="48:54" x14ac:dyDescent="0.2">
      <c r="AV13158" s="191" t="str">
        <f t="shared" si="209"/>
        <v>545_RG_398_2_202324</v>
      </c>
      <c r="AW13158" s="191" t="s">
        <v>93</v>
      </c>
      <c r="AX13158" s="18">
        <v>202324</v>
      </c>
      <c r="AY13158" s="191">
        <v>545</v>
      </c>
      <c r="AZ13158" s="191">
        <v>398</v>
      </c>
      <c r="BA13158" s="191">
        <v>2</v>
      </c>
      <c r="BB13158" s="191">
        <v>0</v>
      </c>
    </row>
    <row r="13159" spans="48:54" x14ac:dyDescent="0.2">
      <c r="AV13159" s="191" t="str">
        <f t="shared" si="209"/>
        <v>545_RS_6_2_202324</v>
      </c>
      <c r="AW13159" s="191" t="s">
        <v>92</v>
      </c>
      <c r="AX13159" s="18">
        <v>202324</v>
      </c>
      <c r="AY13159" s="191">
        <v>545</v>
      </c>
      <c r="AZ13159" s="191">
        <v>6</v>
      </c>
      <c r="BA13159" s="191">
        <v>2</v>
      </c>
      <c r="BB13159" s="191">
        <v>-2567.4771900000005</v>
      </c>
    </row>
    <row r="13160" spans="48:54" x14ac:dyDescent="0.2">
      <c r="AV13160" s="191" t="str">
        <f t="shared" si="209"/>
        <v>546_RG_398_2_202324</v>
      </c>
      <c r="AW13160" s="191" t="s">
        <v>93</v>
      </c>
      <c r="AX13160" s="18">
        <v>202324</v>
      </c>
      <c r="AY13160" s="191">
        <v>546</v>
      </c>
      <c r="AZ13160" s="191">
        <v>398</v>
      </c>
      <c r="BA13160" s="191">
        <v>2</v>
      </c>
      <c r="BB13160" s="191">
        <v>0</v>
      </c>
    </row>
    <row r="13161" spans="48:54" x14ac:dyDescent="0.2">
      <c r="AV13161" s="191" t="str">
        <f t="shared" si="209"/>
        <v>546_RS_6_2_202324</v>
      </c>
      <c r="AW13161" s="191" t="s">
        <v>92</v>
      </c>
      <c r="AX13161" s="18">
        <v>202324</v>
      </c>
      <c r="AY13161" s="191">
        <v>546</v>
      </c>
      <c r="AZ13161" s="191">
        <v>6</v>
      </c>
      <c r="BA13161" s="191">
        <v>2</v>
      </c>
      <c r="BB13161" s="191">
        <v>-3336.0649999999996</v>
      </c>
    </row>
    <row r="13162" spans="48:54" x14ac:dyDescent="0.2">
      <c r="AV13162" s="191" t="str">
        <f t="shared" si="209"/>
        <v>548_RG_398_2_202324</v>
      </c>
      <c r="AW13162" s="191" t="s">
        <v>93</v>
      </c>
      <c r="AX13162" s="18">
        <v>202324</v>
      </c>
      <c r="AY13162" s="191">
        <v>548</v>
      </c>
      <c r="AZ13162" s="191">
        <v>398</v>
      </c>
      <c r="BA13162" s="191">
        <v>2</v>
      </c>
      <c r="BB13162" s="191">
        <v>0</v>
      </c>
    </row>
    <row r="13163" spans="48:54" x14ac:dyDescent="0.2">
      <c r="AV13163" s="191" t="str">
        <f t="shared" si="209"/>
        <v>548_RS_6_2_202324</v>
      </c>
      <c r="AW13163" s="191" t="s">
        <v>92</v>
      </c>
      <c r="AX13163" s="18">
        <v>202324</v>
      </c>
      <c r="AY13163" s="191">
        <v>548</v>
      </c>
      <c r="AZ13163" s="191">
        <v>6</v>
      </c>
      <c r="BA13163" s="191">
        <v>2</v>
      </c>
      <c r="BB13163" s="191">
        <v>-1475.7560000000003</v>
      </c>
    </row>
    <row r="13164" spans="48:54" x14ac:dyDescent="0.2">
      <c r="AV13164" s="191" t="str">
        <f t="shared" si="209"/>
        <v>550_RG_398_2_202324</v>
      </c>
      <c r="AW13164" s="191" t="s">
        <v>93</v>
      </c>
      <c r="AX13164" s="18">
        <v>202324</v>
      </c>
      <c r="AY13164" s="191">
        <v>550</v>
      </c>
      <c r="AZ13164" s="191">
        <v>398</v>
      </c>
      <c r="BA13164" s="191">
        <v>2</v>
      </c>
      <c r="BB13164" s="191">
        <v>0</v>
      </c>
    </row>
    <row r="13165" spans="48:54" x14ac:dyDescent="0.2">
      <c r="AV13165" s="191" t="str">
        <f t="shared" si="209"/>
        <v>550_RS_6_2_202324</v>
      </c>
      <c r="AW13165" s="191" t="s">
        <v>92</v>
      </c>
      <c r="AX13165" s="18">
        <v>202324</v>
      </c>
      <c r="AY13165" s="191">
        <v>550</v>
      </c>
      <c r="AZ13165" s="191">
        <v>6</v>
      </c>
      <c r="BA13165" s="191">
        <v>2</v>
      </c>
      <c r="BB13165" s="191">
        <v>-4728.8729999999987</v>
      </c>
    </row>
    <row r="13166" spans="48:54" x14ac:dyDescent="0.2">
      <c r="AV13166" s="191" t="str">
        <f t="shared" si="209"/>
        <v>552_RG_398_2_202324</v>
      </c>
      <c r="AW13166" s="191" t="s">
        <v>93</v>
      </c>
      <c r="AX13166" s="18">
        <v>202324</v>
      </c>
      <c r="AY13166" s="191">
        <v>552</v>
      </c>
      <c r="AZ13166" s="191">
        <v>398</v>
      </c>
      <c r="BA13166" s="191">
        <v>2</v>
      </c>
      <c r="BB13166" s="191">
        <v>0</v>
      </c>
    </row>
    <row r="13167" spans="48:54" x14ac:dyDescent="0.2">
      <c r="AV13167" s="191" t="str">
        <f t="shared" si="209"/>
        <v>552_RS_6_2_202324</v>
      </c>
      <c r="AW13167" s="191" t="s">
        <v>92</v>
      </c>
      <c r="AX13167" s="18">
        <v>202324</v>
      </c>
      <c r="AY13167" s="191">
        <v>552</v>
      </c>
      <c r="AZ13167" s="191">
        <v>6</v>
      </c>
      <c r="BA13167" s="191">
        <v>2</v>
      </c>
      <c r="BB13167" s="191">
        <v>-3899.4466640999908</v>
      </c>
    </row>
    <row r="13168" spans="48:54" x14ac:dyDescent="0.2">
      <c r="AV13168" s="191" t="str">
        <f t="shared" si="209"/>
        <v>562_RG_398_2_202324</v>
      </c>
      <c r="AW13168" s="191" t="s">
        <v>93</v>
      </c>
      <c r="AX13168" s="18">
        <v>202324</v>
      </c>
      <c r="AY13168" s="191">
        <v>562</v>
      </c>
      <c r="AZ13168" s="191">
        <v>398</v>
      </c>
      <c r="BA13168" s="191">
        <v>2</v>
      </c>
      <c r="BB13168" s="191">
        <v>0</v>
      </c>
    </row>
    <row r="13169" spans="48:54" x14ac:dyDescent="0.2">
      <c r="AV13169" s="191" t="str">
        <f t="shared" si="209"/>
        <v>562_RS_6_2_202324</v>
      </c>
      <c r="AW13169" s="191" t="s">
        <v>92</v>
      </c>
      <c r="AX13169" s="18">
        <v>202324</v>
      </c>
      <c r="AY13169" s="191">
        <v>562</v>
      </c>
      <c r="AZ13169" s="191">
        <v>6</v>
      </c>
      <c r="BA13169" s="191">
        <v>2</v>
      </c>
      <c r="BB13169" s="191">
        <v>0</v>
      </c>
    </row>
    <row r="13170" spans="48:54" x14ac:dyDescent="0.2">
      <c r="AV13170" s="191" t="str">
        <f t="shared" si="209"/>
        <v>564_RG_398_2_202324</v>
      </c>
      <c r="AW13170" s="191" t="s">
        <v>93</v>
      </c>
      <c r="AX13170" s="18">
        <v>202324</v>
      </c>
      <c r="AY13170" s="191">
        <v>564</v>
      </c>
      <c r="AZ13170" s="191">
        <v>398</v>
      </c>
      <c r="BA13170" s="191">
        <v>2</v>
      </c>
      <c r="BB13170" s="191">
        <v>0</v>
      </c>
    </row>
    <row r="13171" spans="48:54" x14ac:dyDescent="0.2">
      <c r="AV13171" s="191" t="str">
        <f t="shared" si="209"/>
        <v>564_RS_6_2_202324</v>
      </c>
      <c r="AW13171" s="191" t="s">
        <v>92</v>
      </c>
      <c r="AX13171" s="18">
        <v>202324</v>
      </c>
      <c r="AY13171" s="191">
        <v>564</v>
      </c>
      <c r="AZ13171" s="191">
        <v>6</v>
      </c>
      <c r="BA13171" s="191">
        <v>2</v>
      </c>
      <c r="BB13171" s="191">
        <v>0</v>
      </c>
    </row>
    <row r="13172" spans="48:54" x14ac:dyDescent="0.2">
      <c r="AV13172" s="191" t="str">
        <f t="shared" si="209"/>
        <v>566_RG_398_2_202324</v>
      </c>
      <c r="AW13172" s="191" t="s">
        <v>93</v>
      </c>
      <c r="AX13172" s="18">
        <v>202324</v>
      </c>
      <c r="AY13172" s="191">
        <v>566</v>
      </c>
      <c r="AZ13172" s="191">
        <v>398</v>
      </c>
      <c r="BA13172" s="191">
        <v>2</v>
      </c>
      <c r="BB13172" s="191">
        <v>0</v>
      </c>
    </row>
    <row r="13173" spans="48:54" x14ac:dyDescent="0.2">
      <c r="AV13173" s="191" t="str">
        <f t="shared" si="209"/>
        <v>566_RS_6_2_202324</v>
      </c>
      <c r="AW13173" s="191" t="s">
        <v>92</v>
      </c>
      <c r="AX13173" s="18">
        <v>202324</v>
      </c>
      <c r="AY13173" s="191">
        <v>566</v>
      </c>
      <c r="AZ13173" s="191">
        <v>6</v>
      </c>
      <c r="BA13173" s="191">
        <v>2</v>
      </c>
      <c r="BB13173" s="191">
        <v>0</v>
      </c>
    </row>
    <row r="13174" spans="48:54" x14ac:dyDescent="0.2">
      <c r="AV13174" s="191" t="str">
        <f t="shared" si="209"/>
        <v>568_RG_398_2_202324</v>
      </c>
      <c r="AW13174" s="191" t="s">
        <v>93</v>
      </c>
      <c r="AX13174" s="18">
        <v>202324</v>
      </c>
      <c r="AY13174" s="191">
        <v>568</v>
      </c>
      <c r="AZ13174" s="191">
        <v>398</v>
      </c>
      <c r="BA13174" s="191">
        <v>2</v>
      </c>
      <c r="BB13174" s="191">
        <v>0</v>
      </c>
    </row>
    <row r="13175" spans="48:54" x14ac:dyDescent="0.2">
      <c r="AV13175" s="191" t="str">
        <f t="shared" si="209"/>
        <v>568_RS_6_2_202324</v>
      </c>
      <c r="AW13175" s="191" t="s">
        <v>92</v>
      </c>
      <c r="AX13175" s="18">
        <v>202324</v>
      </c>
      <c r="AY13175" s="191">
        <v>568</v>
      </c>
      <c r="AZ13175" s="191">
        <v>6</v>
      </c>
      <c r="BA13175" s="191">
        <v>2</v>
      </c>
      <c r="BB13175" s="191">
        <v>0</v>
      </c>
    </row>
    <row r="13176" spans="48:54" x14ac:dyDescent="0.2">
      <c r="AV13176" s="191" t="str">
        <f t="shared" si="209"/>
        <v>572_RG_398_2_202324</v>
      </c>
      <c r="AW13176" s="191" t="s">
        <v>93</v>
      </c>
      <c r="AX13176" s="18">
        <v>202324</v>
      </c>
      <c r="AY13176" s="191">
        <v>572</v>
      </c>
      <c r="AZ13176" s="191">
        <v>398</v>
      </c>
      <c r="BA13176" s="191">
        <v>2</v>
      </c>
      <c r="BB13176" s="191">
        <v>0</v>
      </c>
    </row>
    <row r="13177" spans="48:54" x14ac:dyDescent="0.2">
      <c r="AV13177" s="191" t="str">
        <f t="shared" si="209"/>
        <v>572_RS_6_2_202324</v>
      </c>
      <c r="AW13177" s="191" t="s">
        <v>92</v>
      </c>
      <c r="AX13177" s="18">
        <v>202324</v>
      </c>
      <c r="AY13177" s="191">
        <v>572</v>
      </c>
      <c r="AZ13177" s="191">
        <v>6</v>
      </c>
      <c r="BA13177" s="191">
        <v>2</v>
      </c>
      <c r="BB13177" s="191">
        <v>0</v>
      </c>
    </row>
    <row r="13178" spans="48:54" x14ac:dyDescent="0.2">
      <c r="AV13178" s="191" t="str">
        <f t="shared" si="209"/>
        <v>574_RG_398_2_202324</v>
      </c>
      <c r="AW13178" s="191" t="s">
        <v>93</v>
      </c>
      <c r="AX13178" s="18">
        <v>202324</v>
      </c>
      <c r="AY13178" s="191">
        <v>574</v>
      </c>
      <c r="AZ13178" s="191">
        <v>398</v>
      </c>
      <c r="BA13178" s="191">
        <v>2</v>
      </c>
      <c r="BB13178" s="191">
        <v>0</v>
      </c>
    </row>
    <row r="13179" spans="48:54" x14ac:dyDescent="0.2">
      <c r="AV13179" s="191" t="str">
        <f t="shared" si="209"/>
        <v>574_RS_6_2_202324</v>
      </c>
      <c r="AW13179" s="191" t="s">
        <v>92</v>
      </c>
      <c r="AX13179" s="18">
        <v>202324</v>
      </c>
      <c r="AY13179" s="191">
        <v>574</v>
      </c>
      <c r="AZ13179" s="191">
        <v>6</v>
      </c>
      <c r="BA13179" s="191">
        <v>2</v>
      </c>
      <c r="BB13179" s="191">
        <v>0</v>
      </c>
    </row>
    <row r="13180" spans="48:54" x14ac:dyDescent="0.2">
      <c r="AV13180" s="191" t="str">
        <f t="shared" si="209"/>
        <v>576_RG_398_2_202324</v>
      </c>
      <c r="AW13180" s="191" t="s">
        <v>93</v>
      </c>
      <c r="AX13180" s="18">
        <v>202324</v>
      </c>
      <c r="AY13180" s="191">
        <v>576</v>
      </c>
      <c r="AZ13180" s="191">
        <v>398</v>
      </c>
      <c r="BA13180" s="191">
        <v>2</v>
      </c>
      <c r="BB13180" s="191">
        <v>0</v>
      </c>
    </row>
    <row r="13181" spans="48:54" x14ac:dyDescent="0.2">
      <c r="AV13181" s="191" t="str">
        <f t="shared" si="209"/>
        <v>576_RS_6_2_202324</v>
      </c>
      <c r="AW13181" s="191" t="s">
        <v>92</v>
      </c>
      <c r="AX13181" s="18">
        <v>202324</v>
      </c>
      <c r="AY13181" s="191">
        <v>576</v>
      </c>
      <c r="AZ13181" s="191">
        <v>6</v>
      </c>
      <c r="BA13181" s="191">
        <v>2</v>
      </c>
      <c r="BB13181" s="191">
        <v>0</v>
      </c>
    </row>
    <row r="13182" spans="48:54" x14ac:dyDescent="0.2">
      <c r="AV13182" s="191" t="str">
        <f t="shared" si="209"/>
        <v>582_RG_398_2_202324</v>
      </c>
      <c r="AW13182" s="191" t="s">
        <v>93</v>
      </c>
      <c r="AX13182" s="18">
        <v>202324</v>
      </c>
      <c r="AY13182" s="191">
        <v>582</v>
      </c>
      <c r="AZ13182" s="191">
        <v>398</v>
      </c>
      <c r="BA13182" s="191">
        <v>2</v>
      </c>
      <c r="BB13182" s="191">
        <v>0</v>
      </c>
    </row>
    <row r="13183" spans="48:54" x14ac:dyDescent="0.2">
      <c r="AV13183" s="191" t="str">
        <f t="shared" si="209"/>
        <v>582_RS_6_2_202324</v>
      </c>
      <c r="AW13183" s="191" t="s">
        <v>92</v>
      </c>
      <c r="AX13183" s="18">
        <v>202324</v>
      </c>
      <c r="AY13183" s="191">
        <v>582</v>
      </c>
      <c r="AZ13183" s="191">
        <v>6</v>
      </c>
      <c r="BA13183" s="191">
        <v>2</v>
      </c>
      <c r="BB13183" s="191">
        <v>0</v>
      </c>
    </row>
    <row r="13184" spans="48:54" x14ac:dyDescent="0.2">
      <c r="AV13184" s="191" t="str">
        <f t="shared" si="209"/>
        <v>584_RG_398_2_202324</v>
      </c>
      <c r="AW13184" s="191" t="s">
        <v>93</v>
      </c>
      <c r="AX13184" s="18">
        <v>202324</v>
      </c>
      <c r="AY13184" s="191">
        <v>584</v>
      </c>
      <c r="AZ13184" s="191">
        <v>398</v>
      </c>
      <c r="BA13184" s="191">
        <v>2</v>
      </c>
      <c r="BB13184" s="191">
        <v>0</v>
      </c>
    </row>
    <row r="13185" spans="48:54" x14ac:dyDescent="0.2">
      <c r="AV13185" s="191" t="str">
        <f t="shared" si="209"/>
        <v>584_RS_6_2_202324</v>
      </c>
      <c r="AW13185" s="191" t="s">
        <v>92</v>
      </c>
      <c r="AX13185" s="18">
        <v>202324</v>
      </c>
      <c r="AY13185" s="191">
        <v>584</v>
      </c>
      <c r="AZ13185" s="191">
        <v>6</v>
      </c>
      <c r="BA13185" s="191">
        <v>2</v>
      </c>
      <c r="BB13185" s="191">
        <v>0</v>
      </c>
    </row>
    <row r="13186" spans="48:54" x14ac:dyDescent="0.2">
      <c r="AV13186" s="191" t="str">
        <f t="shared" si="209"/>
        <v>586_RG_398_2_202324</v>
      </c>
      <c r="AW13186" s="191" t="s">
        <v>93</v>
      </c>
      <c r="AX13186" s="18">
        <v>202324</v>
      </c>
      <c r="AY13186" s="191">
        <v>586</v>
      </c>
      <c r="AZ13186" s="191">
        <v>398</v>
      </c>
      <c r="BA13186" s="191">
        <v>2</v>
      </c>
      <c r="BB13186" s="191">
        <v>0</v>
      </c>
    </row>
    <row r="13187" spans="48:54" x14ac:dyDescent="0.2">
      <c r="AV13187" s="191" t="str">
        <f t="shared" si="209"/>
        <v>586_RS_6_2_202324</v>
      </c>
      <c r="AW13187" s="191" t="s">
        <v>92</v>
      </c>
      <c r="AX13187" s="18">
        <v>202324</v>
      </c>
      <c r="AY13187" s="191">
        <v>586</v>
      </c>
      <c r="AZ13187" s="191">
        <v>6</v>
      </c>
      <c r="BA13187" s="191">
        <v>2</v>
      </c>
      <c r="BB13187" s="191">
        <v>0</v>
      </c>
    </row>
    <row r="13188" spans="48:54" x14ac:dyDescent="0.2">
      <c r="AV13188" s="191" t="str">
        <f t="shared" ref="AV13188:AV13251" si="210">AY13188&amp;"_"&amp;AW13188&amp;"_"&amp;AZ13188&amp;"_"&amp;BA13188&amp;"_"&amp;AX13188</f>
        <v>512_RG_399_1_202324</v>
      </c>
      <c r="AW13188" s="191" t="s">
        <v>93</v>
      </c>
      <c r="AX13188" s="18">
        <v>202324</v>
      </c>
      <c r="AY13188" s="191">
        <v>512</v>
      </c>
      <c r="AZ13188" s="191">
        <v>399</v>
      </c>
      <c r="BA13188" s="191">
        <v>1</v>
      </c>
      <c r="BB13188" s="191">
        <v>-8751</v>
      </c>
    </row>
    <row r="13189" spans="48:54" x14ac:dyDescent="0.2">
      <c r="AV13189" s="191" t="str">
        <f t="shared" si="210"/>
        <v>512_RS_6_4_202324</v>
      </c>
      <c r="AW13189" s="191" t="s">
        <v>92</v>
      </c>
      <c r="AX13189" s="18">
        <v>202324</v>
      </c>
      <c r="AY13189" s="191">
        <v>512</v>
      </c>
      <c r="AZ13189" s="191">
        <v>6</v>
      </c>
      <c r="BA13189" s="191">
        <v>4</v>
      </c>
      <c r="BB13189" s="191">
        <v>21587</v>
      </c>
    </row>
    <row r="13190" spans="48:54" x14ac:dyDescent="0.2">
      <c r="AV13190" s="191" t="str">
        <f t="shared" si="210"/>
        <v>514_RG_399_1_202324</v>
      </c>
      <c r="AW13190" s="191" t="s">
        <v>93</v>
      </c>
      <c r="AX13190" s="18">
        <v>202324</v>
      </c>
      <c r="AY13190" s="191">
        <v>514</v>
      </c>
      <c r="AZ13190" s="191">
        <v>399</v>
      </c>
      <c r="BA13190" s="191">
        <v>1</v>
      </c>
      <c r="BB13190" s="191">
        <v>-10519.362800000001</v>
      </c>
    </row>
    <row r="13191" spans="48:54" x14ac:dyDescent="0.2">
      <c r="AV13191" s="191" t="str">
        <f t="shared" si="210"/>
        <v>514_RS_6_4_202324</v>
      </c>
      <c r="AW13191" s="191" t="s">
        <v>92</v>
      </c>
      <c r="AX13191" s="18">
        <v>202324</v>
      </c>
      <c r="AY13191" s="191">
        <v>514</v>
      </c>
      <c r="AZ13191" s="191">
        <v>6</v>
      </c>
      <c r="BA13191" s="191">
        <v>4</v>
      </c>
      <c r="BB13191" s="191">
        <v>34563.822359351208</v>
      </c>
    </row>
    <row r="13192" spans="48:54" x14ac:dyDescent="0.2">
      <c r="AV13192" s="191" t="str">
        <f t="shared" si="210"/>
        <v>516_RG_399_1_202324</v>
      </c>
      <c r="AW13192" s="191" t="s">
        <v>93</v>
      </c>
      <c r="AX13192" s="18">
        <v>202324</v>
      </c>
      <c r="AY13192" s="191">
        <v>516</v>
      </c>
      <c r="AZ13192" s="191">
        <v>399</v>
      </c>
      <c r="BA13192" s="191">
        <v>1</v>
      </c>
      <c r="BB13192" s="191">
        <v>-16998.885999999999</v>
      </c>
    </row>
    <row r="13193" spans="48:54" x14ac:dyDescent="0.2">
      <c r="AV13193" s="191" t="str">
        <f t="shared" si="210"/>
        <v>516_RS_6_4_202324</v>
      </c>
      <c r="AW13193" s="191" t="s">
        <v>92</v>
      </c>
      <c r="AX13193" s="18">
        <v>202324</v>
      </c>
      <c r="AY13193" s="191">
        <v>516</v>
      </c>
      <c r="AZ13193" s="191">
        <v>6</v>
      </c>
      <c r="BA13193" s="191">
        <v>4</v>
      </c>
      <c r="BB13193" s="191">
        <v>31014.746999999999</v>
      </c>
    </row>
    <row r="13194" spans="48:54" x14ac:dyDescent="0.2">
      <c r="AV13194" s="191" t="str">
        <f t="shared" si="210"/>
        <v>518_RG_399_1_202324</v>
      </c>
      <c r="AW13194" s="191" t="s">
        <v>93</v>
      </c>
      <c r="AX13194" s="18">
        <v>202324</v>
      </c>
      <c r="AY13194" s="191">
        <v>518</v>
      </c>
      <c r="AZ13194" s="191">
        <v>399</v>
      </c>
      <c r="BA13194" s="191">
        <v>1</v>
      </c>
      <c r="BB13194" s="191">
        <v>-12318.135999999999</v>
      </c>
    </row>
    <row r="13195" spans="48:54" x14ac:dyDescent="0.2">
      <c r="AV13195" s="191" t="str">
        <f t="shared" si="210"/>
        <v>518_RS_6_4_202324</v>
      </c>
      <c r="AW13195" s="191" t="s">
        <v>92</v>
      </c>
      <c r="AX13195" s="18">
        <v>202324</v>
      </c>
      <c r="AY13195" s="191">
        <v>518</v>
      </c>
      <c r="AZ13195" s="191">
        <v>6</v>
      </c>
      <c r="BA13195" s="191">
        <v>4</v>
      </c>
      <c r="BB13195" s="191">
        <v>25227.579770000004</v>
      </c>
    </row>
    <row r="13196" spans="48:54" x14ac:dyDescent="0.2">
      <c r="AV13196" s="191" t="str">
        <f t="shared" si="210"/>
        <v>520_RG_399_1_202324</v>
      </c>
      <c r="AW13196" s="191" t="s">
        <v>93</v>
      </c>
      <c r="AX13196" s="18">
        <v>202324</v>
      </c>
      <c r="AY13196" s="191">
        <v>520</v>
      </c>
      <c r="AZ13196" s="191">
        <v>399</v>
      </c>
      <c r="BA13196" s="191">
        <v>1</v>
      </c>
      <c r="BB13196" s="191">
        <v>-17045.666000000001</v>
      </c>
    </row>
    <row r="13197" spans="48:54" x14ac:dyDescent="0.2">
      <c r="AV13197" s="191" t="str">
        <f t="shared" si="210"/>
        <v>520_RS_6_4_202324</v>
      </c>
      <c r="AW13197" s="191" t="s">
        <v>92</v>
      </c>
      <c r="AX13197" s="18">
        <v>202324</v>
      </c>
      <c r="AY13197" s="191">
        <v>520</v>
      </c>
      <c r="AZ13197" s="191">
        <v>6</v>
      </c>
      <c r="BA13197" s="191">
        <v>4</v>
      </c>
      <c r="BB13197" s="191">
        <v>40773.187999999995</v>
      </c>
    </row>
    <row r="13198" spans="48:54" x14ac:dyDescent="0.2">
      <c r="AV13198" s="191" t="str">
        <f t="shared" si="210"/>
        <v>522_RG_399_1_202324</v>
      </c>
      <c r="AW13198" s="191" t="s">
        <v>93</v>
      </c>
      <c r="AX13198" s="18">
        <v>202324</v>
      </c>
      <c r="AY13198" s="191">
        <v>522</v>
      </c>
      <c r="AZ13198" s="191">
        <v>399</v>
      </c>
      <c r="BA13198" s="191">
        <v>1</v>
      </c>
      <c r="BB13198" s="191">
        <v>-27728.255660000003</v>
      </c>
    </row>
    <row r="13199" spans="48:54" x14ac:dyDescent="0.2">
      <c r="AV13199" s="191" t="str">
        <f t="shared" si="210"/>
        <v>522_RS_6_4_202324</v>
      </c>
      <c r="AW13199" s="191" t="s">
        <v>92</v>
      </c>
      <c r="AX13199" s="18">
        <v>202324</v>
      </c>
      <c r="AY13199" s="191">
        <v>522</v>
      </c>
      <c r="AZ13199" s="191">
        <v>6</v>
      </c>
      <c r="BA13199" s="191">
        <v>4</v>
      </c>
      <c r="BB13199" s="191">
        <v>61511.194619999995</v>
      </c>
    </row>
    <row r="13200" spans="48:54" x14ac:dyDescent="0.2">
      <c r="AV13200" s="191" t="str">
        <f t="shared" si="210"/>
        <v>524_RG_399_1_202324</v>
      </c>
      <c r="AW13200" s="191" t="s">
        <v>93</v>
      </c>
      <c r="AX13200" s="18">
        <v>202324</v>
      </c>
      <c r="AY13200" s="191">
        <v>524</v>
      </c>
      <c r="AZ13200" s="191">
        <v>399</v>
      </c>
      <c r="BA13200" s="191">
        <v>1</v>
      </c>
      <c r="BB13200" s="191">
        <v>-17123.752600000003</v>
      </c>
    </row>
    <row r="13201" spans="48:54" x14ac:dyDescent="0.2">
      <c r="AV13201" s="191" t="str">
        <f t="shared" si="210"/>
        <v>524_RS_6_4_202324</v>
      </c>
      <c r="AW13201" s="191" t="s">
        <v>92</v>
      </c>
      <c r="AX13201" s="18">
        <v>202324</v>
      </c>
      <c r="AY13201" s="191">
        <v>524</v>
      </c>
      <c r="AZ13201" s="191">
        <v>6</v>
      </c>
      <c r="BA13201" s="191">
        <v>4</v>
      </c>
      <c r="BB13201" s="191">
        <v>46669.546999999999</v>
      </c>
    </row>
    <row r="13202" spans="48:54" x14ac:dyDescent="0.2">
      <c r="AV13202" s="191" t="str">
        <f t="shared" si="210"/>
        <v>526_RG_399_1_202324</v>
      </c>
      <c r="AW13202" s="191" t="s">
        <v>93</v>
      </c>
      <c r="AX13202" s="18">
        <v>202324</v>
      </c>
      <c r="AY13202" s="191">
        <v>526</v>
      </c>
      <c r="AZ13202" s="191">
        <v>399</v>
      </c>
      <c r="BA13202" s="191">
        <v>1</v>
      </c>
      <c r="BB13202" s="191">
        <v>-16800.764785979438</v>
      </c>
    </row>
    <row r="13203" spans="48:54" x14ac:dyDescent="0.2">
      <c r="AV13203" s="191" t="str">
        <f t="shared" si="210"/>
        <v>526_RS_6_4_202324</v>
      </c>
      <c r="AW13203" s="191" t="s">
        <v>92</v>
      </c>
      <c r="AX13203" s="18">
        <v>202324</v>
      </c>
      <c r="AY13203" s="191">
        <v>526</v>
      </c>
      <c r="AZ13203" s="191">
        <v>6</v>
      </c>
      <c r="BA13203" s="191">
        <v>4</v>
      </c>
      <c r="BB13203" s="191">
        <v>27949.486576095231</v>
      </c>
    </row>
    <row r="13204" spans="48:54" x14ac:dyDescent="0.2">
      <c r="AV13204" s="191" t="str">
        <f t="shared" si="210"/>
        <v>528_RG_399_1_202324</v>
      </c>
      <c r="AW13204" s="191" t="s">
        <v>93</v>
      </c>
      <c r="AX13204" s="18">
        <v>202324</v>
      </c>
      <c r="AY13204" s="191">
        <v>528</v>
      </c>
      <c r="AZ13204" s="191">
        <v>399</v>
      </c>
      <c r="BA13204" s="191">
        <v>1</v>
      </c>
      <c r="BB13204" s="191">
        <v>-15247</v>
      </c>
    </row>
    <row r="13205" spans="48:54" x14ac:dyDescent="0.2">
      <c r="AV13205" s="191" t="str">
        <f t="shared" si="210"/>
        <v>528_RS_6_4_202324</v>
      </c>
      <c r="AW13205" s="191" t="s">
        <v>92</v>
      </c>
      <c r="AX13205" s="18">
        <v>202324</v>
      </c>
      <c r="AY13205" s="191">
        <v>528</v>
      </c>
      <c r="AZ13205" s="191">
        <v>6</v>
      </c>
      <c r="BA13205" s="191">
        <v>4</v>
      </c>
      <c r="BB13205" s="191">
        <v>38254</v>
      </c>
    </row>
    <row r="13206" spans="48:54" x14ac:dyDescent="0.2">
      <c r="AV13206" s="191" t="str">
        <f t="shared" si="210"/>
        <v>530_RG_399_1_202324</v>
      </c>
      <c r="AW13206" s="191" t="s">
        <v>93</v>
      </c>
      <c r="AX13206" s="18">
        <v>202324</v>
      </c>
      <c r="AY13206" s="191">
        <v>530</v>
      </c>
      <c r="AZ13206" s="191">
        <v>399</v>
      </c>
      <c r="BA13206" s="191">
        <v>1</v>
      </c>
      <c r="BB13206" s="191">
        <v>-23457.67943</v>
      </c>
    </row>
    <row r="13207" spans="48:54" x14ac:dyDescent="0.2">
      <c r="AV13207" s="191" t="str">
        <f t="shared" si="210"/>
        <v>530_RS_6_4_202324</v>
      </c>
      <c r="AW13207" s="191" t="s">
        <v>92</v>
      </c>
      <c r="AX13207" s="18">
        <v>202324</v>
      </c>
      <c r="AY13207" s="191">
        <v>530</v>
      </c>
      <c r="AZ13207" s="191">
        <v>6</v>
      </c>
      <c r="BA13207" s="191">
        <v>4</v>
      </c>
      <c r="BB13207" s="191">
        <v>45498.823000000004</v>
      </c>
    </row>
    <row r="13208" spans="48:54" x14ac:dyDescent="0.2">
      <c r="AV13208" s="191" t="str">
        <f t="shared" si="210"/>
        <v>532_RG_399_1_202324</v>
      </c>
      <c r="AW13208" s="191" t="s">
        <v>93</v>
      </c>
      <c r="AX13208" s="18">
        <v>202324</v>
      </c>
      <c r="AY13208" s="191">
        <v>532</v>
      </c>
      <c r="AZ13208" s="191">
        <v>399</v>
      </c>
      <c r="BA13208" s="191">
        <v>1</v>
      </c>
      <c r="BB13208" s="191">
        <v>-38998.452000000005</v>
      </c>
    </row>
    <row r="13209" spans="48:54" x14ac:dyDescent="0.2">
      <c r="AV13209" s="191" t="str">
        <f t="shared" si="210"/>
        <v>532_RS_6_4_202324</v>
      </c>
      <c r="AW13209" s="191" t="s">
        <v>92</v>
      </c>
      <c r="AX13209" s="18">
        <v>202324</v>
      </c>
      <c r="AY13209" s="191">
        <v>532</v>
      </c>
      <c r="AZ13209" s="191">
        <v>6</v>
      </c>
      <c r="BA13209" s="191">
        <v>4</v>
      </c>
      <c r="BB13209" s="191">
        <v>73991.058000000005</v>
      </c>
    </row>
    <row r="13210" spans="48:54" x14ac:dyDescent="0.2">
      <c r="AV13210" s="191" t="str">
        <f t="shared" si="210"/>
        <v>534_RG_399_1_202324</v>
      </c>
      <c r="AW13210" s="191" t="s">
        <v>93</v>
      </c>
      <c r="AX13210" s="18">
        <v>202324</v>
      </c>
      <c r="AY13210" s="191">
        <v>534</v>
      </c>
      <c r="AZ13210" s="191">
        <v>399</v>
      </c>
      <c r="BA13210" s="191">
        <v>1</v>
      </c>
      <c r="BB13210" s="191">
        <v>-19861.92684</v>
      </c>
    </row>
    <row r="13211" spans="48:54" x14ac:dyDescent="0.2">
      <c r="AV13211" s="191" t="str">
        <f t="shared" si="210"/>
        <v>534_RS_6_4_202324</v>
      </c>
      <c r="AW13211" s="191" t="s">
        <v>92</v>
      </c>
      <c r="AX13211" s="18">
        <v>202324</v>
      </c>
      <c r="AY13211" s="191">
        <v>534</v>
      </c>
      <c r="AZ13211" s="191">
        <v>6</v>
      </c>
      <c r="BA13211" s="191">
        <v>4</v>
      </c>
      <c r="BB13211" s="191">
        <v>47965.672570000002</v>
      </c>
    </row>
    <row r="13212" spans="48:54" x14ac:dyDescent="0.2">
      <c r="AV13212" s="191" t="str">
        <f t="shared" si="210"/>
        <v>536_RG_399_1_202324</v>
      </c>
      <c r="AW13212" s="191" t="s">
        <v>93</v>
      </c>
      <c r="AX13212" s="18">
        <v>202324</v>
      </c>
      <c r="AY13212" s="191">
        <v>536</v>
      </c>
      <c r="AZ13212" s="191">
        <v>399</v>
      </c>
      <c r="BA13212" s="191">
        <v>1</v>
      </c>
      <c r="BB13212" s="191">
        <v>-19861.008999999998</v>
      </c>
    </row>
    <row r="13213" spans="48:54" x14ac:dyDescent="0.2">
      <c r="AV13213" s="191" t="str">
        <f t="shared" si="210"/>
        <v>536_RS_6_4_202324</v>
      </c>
      <c r="AW13213" s="191" t="s">
        <v>92</v>
      </c>
      <c r="AX13213" s="18">
        <v>202324</v>
      </c>
      <c r="AY13213" s="191">
        <v>536</v>
      </c>
      <c r="AZ13213" s="191">
        <v>6</v>
      </c>
      <c r="BA13213" s="191">
        <v>4</v>
      </c>
      <c r="BB13213" s="191">
        <v>55071.916000000012</v>
      </c>
    </row>
    <row r="13214" spans="48:54" x14ac:dyDescent="0.2">
      <c r="AV13214" s="191" t="str">
        <f t="shared" si="210"/>
        <v>538_RG_399_1_202324</v>
      </c>
      <c r="AW13214" s="191" t="s">
        <v>93</v>
      </c>
      <c r="AX13214" s="18">
        <v>202324</v>
      </c>
      <c r="AY13214" s="191">
        <v>538</v>
      </c>
      <c r="AZ13214" s="191">
        <v>399</v>
      </c>
      <c r="BA13214" s="191">
        <v>1</v>
      </c>
      <c r="BB13214" s="191">
        <v>-10904.055119999999</v>
      </c>
    </row>
    <row r="13215" spans="48:54" x14ac:dyDescent="0.2">
      <c r="AV13215" s="191" t="str">
        <f t="shared" si="210"/>
        <v>538_RS_6_4_202324</v>
      </c>
      <c r="AW13215" s="191" t="s">
        <v>92</v>
      </c>
      <c r="AX13215" s="18">
        <v>202324</v>
      </c>
      <c r="AY13215" s="191">
        <v>538</v>
      </c>
      <c r="AZ13215" s="191">
        <v>6</v>
      </c>
      <c r="BA13215" s="191">
        <v>4</v>
      </c>
      <c r="BB13215" s="191">
        <v>36835.331050000008</v>
      </c>
    </row>
    <row r="13216" spans="48:54" x14ac:dyDescent="0.2">
      <c r="AV13216" s="191" t="str">
        <f t="shared" si="210"/>
        <v>540_RG_399_1_202324</v>
      </c>
      <c r="AW13216" s="191" t="s">
        <v>93</v>
      </c>
      <c r="AX13216" s="18">
        <v>202324</v>
      </c>
      <c r="AY13216" s="191">
        <v>540</v>
      </c>
      <c r="AZ13216" s="191">
        <v>399</v>
      </c>
      <c r="BA13216" s="191">
        <v>1</v>
      </c>
      <c r="BB13216" s="191">
        <v>-49455.642999999996</v>
      </c>
    </row>
    <row r="13217" spans="48:54" x14ac:dyDescent="0.2">
      <c r="AV13217" s="191" t="str">
        <f t="shared" si="210"/>
        <v>540_RS_6_4_202324</v>
      </c>
      <c r="AW13217" s="191" t="s">
        <v>92</v>
      </c>
      <c r="AX13217" s="18">
        <v>202324</v>
      </c>
      <c r="AY13217" s="191">
        <v>540</v>
      </c>
      <c r="AZ13217" s="191">
        <v>6</v>
      </c>
      <c r="BA13217" s="191">
        <v>4</v>
      </c>
      <c r="BB13217" s="191">
        <v>87379.192999999985</v>
      </c>
    </row>
    <row r="13218" spans="48:54" x14ac:dyDescent="0.2">
      <c r="AV13218" s="191" t="str">
        <f t="shared" si="210"/>
        <v>542_RG_399_1_202324</v>
      </c>
      <c r="AW13218" s="191" t="s">
        <v>93</v>
      </c>
      <c r="AX13218" s="18">
        <v>202324</v>
      </c>
      <c r="AY13218" s="191">
        <v>542</v>
      </c>
      <c r="AZ13218" s="191">
        <v>399</v>
      </c>
      <c r="BA13218" s="191">
        <v>1</v>
      </c>
      <c r="BB13218" s="191">
        <v>-9210.4560000000001</v>
      </c>
    </row>
    <row r="13219" spans="48:54" x14ac:dyDescent="0.2">
      <c r="AV13219" s="191" t="str">
        <f t="shared" si="210"/>
        <v>542_RS_6_4_202324</v>
      </c>
      <c r="AW13219" s="191" t="s">
        <v>92</v>
      </c>
      <c r="AX13219" s="18">
        <v>202324</v>
      </c>
      <c r="AY13219" s="191">
        <v>542</v>
      </c>
      <c r="AZ13219" s="191">
        <v>6</v>
      </c>
      <c r="BA13219" s="191">
        <v>4</v>
      </c>
      <c r="BB13219" s="191">
        <v>24151.863754999998</v>
      </c>
    </row>
    <row r="13220" spans="48:54" x14ac:dyDescent="0.2">
      <c r="AV13220" s="191" t="str">
        <f t="shared" si="210"/>
        <v>544_RG_399_1_202324</v>
      </c>
      <c r="AW13220" s="191" t="s">
        <v>93</v>
      </c>
      <c r="AX13220" s="18">
        <v>202324</v>
      </c>
      <c r="AY13220" s="191">
        <v>544</v>
      </c>
      <c r="AZ13220" s="191">
        <v>399</v>
      </c>
      <c r="BA13220" s="191">
        <v>1</v>
      </c>
      <c r="BB13220" s="191">
        <v>-17860.845000000001</v>
      </c>
    </row>
    <row r="13221" spans="48:54" x14ac:dyDescent="0.2">
      <c r="AV13221" s="191" t="str">
        <f t="shared" si="210"/>
        <v>544_RS_6_4_202324</v>
      </c>
      <c r="AW13221" s="191" t="s">
        <v>92</v>
      </c>
      <c r="AX13221" s="18">
        <v>202324</v>
      </c>
      <c r="AY13221" s="191">
        <v>544</v>
      </c>
      <c r="AZ13221" s="191">
        <v>6</v>
      </c>
      <c r="BA13221" s="191">
        <v>4</v>
      </c>
      <c r="BB13221" s="191">
        <v>61285.310999999994</v>
      </c>
    </row>
    <row r="13222" spans="48:54" x14ac:dyDescent="0.2">
      <c r="AV13222" s="191" t="str">
        <f t="shared" si="210"/>
        <v>545_RG_399_1_202324</v>
      </c>
      <c r="AW13222" s="191" t="s">
        <v>93</v>
      </c>
      <c r="AX13222" s="18">
        <v>202324</v>
      </c>
      <c r="AY13222" s="191">
        <v>545</v>
      </c>
      <c r="AZ13222" s="191">
        <v>399</v>
      </c>
      <c r="BA13222" s="191">
        <v>1</v>
      </c>
      <c r="BB13222" s="191">
        <v>-17198.741030000001</v>
      </c>
    </row>
    <row r="13223" spans="48:54" x14ac:dyDescent="0.2">
      <c r="AV13223" s="191" t="str">
        <f t="shared" si="210"/>
        <v>545_RS_6_4_202324</v>
      </c>
      <c r="AW13223" s="191" t="s">
        <v>92</v>
      </c>
      <c r="AX13223" s="18">
        <v>202324</v>
      </c>
      <c r="AY13223" s="191">
        <v>545</v>
      </c>
      <c r="AZ13223" s="191">
        <v>6</v>
      </c>
      <c r="BA13223" s="191">
        <v>4</v>
      </c>
      <c r="BB13223" s="191">
        <v>29609.832749999998</v>
      </c>
    </row>
    <row r="13224" spans="48:54" x14ac:dyDescent="0.2">
      <c r="AV13224" s="191" t="str">
        <f t="shared" si="210"/>
        <v>546_RG_399_1_202324</v>
      </c>
      <c r="AW13224" s="191" t="s">
        <v>93</v>
      </c>
      <c r="AX13224" s="18">
        <v>202324</v>
      </c>
      <c r="AY13224" s="191">
        <v>546</v>
      </c>
      <c r="AZ13224" s="191">
        <v>399</v>
      </c>
      <c r="BA13224" s="191">
        <v>1</v>
      </c>
      <c r="BB13224" s="191">
        <v>-8821.527</v>
      </c>
    </row>
    <row r="13225" spans="48:54" x14ac:dyDescent="0.2">
      <c r="AV13225" s="191" t="str">
        <f t="shared" si="210"/>
        <v>546_RS_6_4_202324</v>
      </c>
      <c r="AW13225" s="191" t="s">
        <v>92</v>
      </c>
      <c r="AX13225" s="18">
        <v>202324</v>
      </c>
      <c r="AY13225" s="191">
        <v>546</v>
      </c>
      <c r="AZ13225" s="191">
        <v>6</v>
      </c>
      <c r="BA13225" s="191">
        <v>4</v>
      </c>
      <c r="BB13225" s="191">
        <v>34501.066000000006</v>
      </c>
    </row>
    <row r="13226" spans="48:54" x14ac:dyDescent="0.2">
      <c r="AV13226" s="191" t="str">
        <f t="shared" si="210"/>
        <v>548_RG_399_1_202324</v>
      </c>
      <c r="AW13226" s="191" t="s">
        <v>93</v>
      </c>
      <c r="AX13226" s="18">
        <v>202324</v>
      </c>
      <c r="AY13226" s="191">
        <v>548</v>
      </c>
      <c r="AZ13226" s="191">
        <v>399</v>
      </c>
      <c r="BA13226" s="191">
        <v>1</v>
      </c>
      <c r="BB13226" s="191">
        <v>-6102.0509999999995</v>
      </c>
    </row>
    <row r="13227" spans="48:54" x14ac:dyDescent="0.2">
      <c r="AV13227" s="191" t="str">
        <f t="shared" si="210"/>
        <v>548_RS_6_4_202324</v>
      </c>
      <c r="AW13227" s="191" t="s">
        <v>92</v>
      </c>
      <c r="AX13227" s="18">
        <v>202324</v>
      </c>
      <c r="AY13227" s="191">
        <v>548</v>
      </c>
      <c r="AZ13227" s="191">
        <v>6</v>
      </c>
      <c r="BA13227" s="191">
        <v>4</v>
      </c>
      <c r="BB13227" s="191">
        <v>28987.322999999997</v>
      </c>
    </row>
    <row r="13228" spans="48:54" x14ac:dyDescent="0.2">
      <c r="AV13228" s="191" t="str">
        <f t="shared" si="210"/>
        <v>550_RG_399_1_202324</v>
      </c>
      <c r="AW13228" s="191" t="s">
        <v>93</v>
      </c>
      <c r="AX13228" s="18">
        <v>202324</v>
      </c>
      <c r="AY13228" s="191">
        <v>550</v>
      </c>
      <c r="AZ13228" s="191">
        <v>399</v>
      </c>
      <c r="BA13228" s="191">
        <v>1</v>
      </c>
      <c r="BB13228" s="191">
        <v>-34534.657050000002</v>
      </c>
    </row>
    <row r="13229" spans="48:54" x14ac:dyDescent="0.2">
      <c r="AV13229" s="191" t="str">
        <f t="shared" si="210"/>
        <v>550_RS_6_4_202324</v>
      </c>
      <c r="AW13229" s="191" t="s">
        <v>92</v>
      </c>
      <c r="AX13229" s="18">
        <v>202324</v>
      </c>
      <c r="AY13229" s="191">
        <v>550</v>
      </c>
      <c r="AZ13229" s="191">
        <v>6</v>
      </c>
      <c r="BA13229" s="191">
        <v>4</v>
      </c>
      <c r="BB13229" s="191">
        <v>60918.316050000009</v>
      </c>
    </row>
    <row r="13230" spans="48:54" x14ac:dyDescent="0.2">
      <c r="AV13230" s="191" t="str">
        <f t="shared" si="210"/>
        <v>552_RG_399_1_202324</v>
      </c>
      <c r="AW13230" s="191" t="s">
        <v>93</v>
      </c>
      <c r="AX13230" s="18">
        <v>202324</v>
      </c>
      <c r="AY13230" s="191">
        <v>552</v>
      </c>
      <c r="AZ13230" s="191">
        <v>399</v>
      </c>
      <c r="BA13230" s="191">
        <v>1</v>
      </c>
      <c r="BB13230" s="191">
        <v>-49481.745999999999</v>
      </c>
    </row>
    <row r="13231" spans="48:54" x14ac:dyDescent="0.2">
      <c r="AV13231" s="191" t="str">
        <f t="shared" si="210"/>
        <v>552_RS_6_4_202324</v>
      </c>
      <c r="AW13231" s="191" t="s">
        <v>92</v>
      </c>
      <c r="AX13231" s="18">
        <v>202324</v>
      </c>
      <c r="AY13231" s="191">
        <v>552</v>
      </c>
      <c r="AZ13231" s="191">
        <v>6</v>
      </c>
      <c r="BA13231" s="191">
        <v>4</v>
      </c>
      <c r="BB13231" s="191">
        <v>144042.00234859993</v>
      </c>
    </row>
    <row r="13232" spans="48:54" x14ac:dyDescent="0.2">
      <c r="AV13232" s="191" t="str">
        <f t="shared" si="210"/>
        <v>562_RG_399_1_202324</v>
      </c>
      <c r="AW13232" s="191" t="s">
        <v>93</v>
      </c>
      <c r="AX13232" s="18">
        <v>202324</v>
      </c>
      <c r="AY13232" s="191">
        <v>562</v>
      </c>
      <c r="AZ13232" s="191">
        <v>399</v>
      </c>
      <c r="BA13232" s="191">
        <v>1</v>
      </c>
      <c r="BB13232" s="191">
        <v>0</v>
      </c>
    </row>
    <row r="13233" spans="48:54" x14ac:dyDescent="0.2">
      <c r="AV13233" s="191" t="str">
        <f t="shared" si="210"/>
        <v>562_RS_6_4_202324</v>
      </c>
      <c r="AW13233" s="191" t="s">
        <v>92</v>
      </c>
      <c r="AX13233" s="18">
        <v>202324</v>
      </c>
      <c r="AY13233" s="191">
        <v>562</v>
      </c>
      <c r="AZ13233" s="191">
        <v>6</v>
      </c>
      <c r="BA13233" s="191">
        <v>4</v>
      </c>
      <c r="BB13233" s="191">
        <v>0</v>
      </c>
    </row>
    <row r="13234" spans="48:54" x14ac:dyDescent="0.2">
      <c r="AV13234" s="191" t="str">
        <f t="shared" si="210"/>
        <v>564_RG_399_1_202324</v>
      </c>
      <c r="AW13234" s="191" t="s">
        <v>93</v>
      </c>
      <c r="AX13234" s="18">
        <v>202324</v>
      </c>
      <c r="AY13234" s="191">
        <v>564</v>
      </c>
      <c r="AZ13234" s="191">
        <v>399</v>
      </c>
      <c r="BA13234" s="191">
        <v>1</v>
      </c>
      <c r="BB13234" s="191">
        <v>0</v>
      </c>
    </row>
    <row r="13235" spans="48:54" x14ac:dyDescent="0.2">
      <c r="AV13235" s="191" t="str">
        <f t="shared" si="210"/>
        <v>564_RS_6_4_202324</v>
      </c>
      <c r="AW13235" s="191" t="s">
        <v>92</v>
      </c>
      <c r="AX13235" s="18">
        <v>202324</v>
      </c>
      <c r="AY13235" s="191">
        <v>564</v>
      </c>
      <c r="AZ13235" s="191">
        <v>6</v>
      </c>
      <c r="BA13235" s="191">
        <v>4</v>
      </c>
      <c r="BB13235" s="191">
        <v>0</v>
      </c>
    </row>
    <row r="13236" spans="48:54" x14ac:dyDescent="0.2">
      <c r="AV13236" s="191" t="str">
        <f t="shared" si="210"/>
        <v>566_RG_399_1_202324</v>
      </c>
      <c r="AW13236" s="191" t="s">
        <v>93</v>
      </c>
      <c r="AX13236" s="18">
        <v>202324</v>
      </c>
      <c r="AY13236" s="191">
        <v>566</v>
      </c>
      <c r="AZ13236" s="191">
        <v>399</v>
      </c>
      <c r="BA13236" s="191">
        <v>1</v>
      </c>
      <c r="BB13236" s="191">
        <v>0</v>
      </c>
    </row>
    <row r="13237" spans="48:54" x14ac:dyDescent="0.2">
      <c r="AV13237" s="191" t="str">
        <f t="shared" si="210"/>
        <v>566_RS_6_4_202324</v>
      </c>
      <c r="AW13237" s="191" t="s">
        <v>92</v>
      </c>
      <c r="AX13237" s="18">
        <v>202324</v>
      </c>
      <c r="AY13237" s="191">
        <v>566</v>
      </c>
      <c r="AZ13237" s="191">
        <v>6</v>
      </c>
      <c r="BA13237" s="191">
        <v>4</v>
      </c>
      <c r="BB13237" s="191">
        <v>0</v>
      </c>
    </row>
    <row r="13238" spans="48:54" x14ac:dyDescent="0.2">
      <c r="AV13238" s="191" t="str">
        <f t="shared" si="210"/>
        <v>568_RG_399_1_202324</v>
      </c>
      <c r="AW13238" s="191" t="s">
        <v>93</v>
      </c>
      <c r="AX13238" s="18">
        <v>202324</v>
      </c>
      <c r="AY13238" s="191">
        <v>568</v>
      </c>
      <c r="AZ13238" s="191">
        <v>399</v>
      </c>
      <c r="BA13238" s="191">
        <v>1</v>
      </c>
      <c r="BB13238" s="191">
        <v>0</v>
      </c>
    </row>
    <row r="13239" spans="48:54" x14ac:dyDescent="0.2">
      <c r="AV13239" s="191" t="str">
        <f t="shared" si="210"/>
        <v>568_RS_6_4_202324</v>
      </c>
      <c r="AW13239" s="191" t="s">
        <v>92</v>
      </c>
      <c r="AX13239" s="18">
        <v>202324</v>
      </c>
      <c r="AY13239" s="191">
        <v>568</v>
      </c>
      <c r="AZ13239" s="191">
        <v>6</v>
      </c>
      <c r="BA13239" s="191">
        <v>4</v>
      </c>
      <c r="BB13239" s="191">
        <v>0</v>
      </c>
    </row>
    <row r="13240" spans="48:54" x14ac:dyDescent="0.2">
      <c r="AV13240" s="191" t="str">
        <f t="shared" si="210"/>
        <v>572_RG_399_1_202324</v>
      </c>
      <c r="AW13240" s="191" t="s">
        <v>93</v>
      </c>
      <c r="AX13240" s="18">
        <v>202324</v>
      </c>
      <c r="AY13240" s="191">
        <v>572</v>
      </c>
      <c r="AZ13240" s="191">
        <v>399</v>
      </c>
      <c r="BA13240" s="191">
        <v>1</v>
      </c>
      <c r="BB13240" s="191">
        <v>0</v>
      </c>
    </row>
    <row r="13241" spans="48:54" x14ac:dyDescent="0.2">
      <c r="AV13241" s="191" t="str">
        <f t="shared" si="210"/>
        <v>572_RS_6_4_202324</v>
      </c>
      <c r="AW13241" s="191" t="s">
        <v>92</v>
      </c>
      <c r="AX13241" s="18">
        <v>202324</v>
      </c>
      <c r="AY13241" s="191">
        <v>572</v>
      </c>
      <c r="AZ13241" s="191">
        <v>6</v>
      </c>
      <c r="BA13241" s="191">
        <v>4</v>
      </c>
      <c r="BB13241" s="191">
        <v>0</v>
      </c>
    </row>
    <row r="13242" spans="48:54" x14ac:dyDescent="0.2">
      <c r="AV13242" s="191" t="str">
        <f t="shared" si="210"/>
        <v>574_RG_399_1_202324</v>
      </c>
      <c r="AW13242" s="191" t="s">
        <v>93</v>
      </c>
      <c r="AX13242" s="18">
        <v>202324</v>
      </c>
      <c r="AY13242" s="191">
        <v>574</v>
      </c>
      <c r="AZ13242" s="191">
        <v>399</v>
      </c>
      <c r="BA13242" s="191">
        <v>1</v>
      </c>
      <c r="BB13242" s="191">
        <v>0</v>
      </c>
    </row>
    <row r="13243" spans="48:54" x14ac:dyDescent="0.2">
      <c r="AV13243" s="191" t="str">
        <f t="shared" si="210"/>
        <v>574_RS_6_4_202324</v>
      </c>
      <c r="AW13243" s="191" t="s">
        <v>92</v>
      </c>
      <c r="AX13243" s="18">
        <v>202324</v>
      </c>
      <c r="AY13243" s="191">
        <v>574</v>
      </c>
      <c r="AZ13243" s="191">
        <v>6</v>
      </c>
      <c r="BA13243" s="191">
        <v>4</v>
      </c>
      <c r="BB13243" s="191">
        <v>0</v>
      </c>
    </row>
    <row r="13244" spans="48:54" x14ac:dyDescent="0.2">
      <c r="AV13244" s="191" t="str">
        <f t="shared" si="210"/>
        <v>576_RG_399_1_202324</v>
      </c>
      <c r="AW13244" s="191" t="s">
        <v>93</v>
      </c>
      <c r="AX13244" s="18">
        <v>202324</v>
      </c>
      <c r="AY13244" s="191">
        <v>576</v>
      </c>
      <c r="AZ13244" s="191">
        <v>399</v>
      </c>
      <c r="BA13244" s="191">
        <v>1</v>
      </c>
      <c r="BB13244" s="191">
        <v>0</v>
      </c>
    </row>
    <row r="13245" spans="48:54" x14ac:dyDescent="0.2">
      <c r="AV13245" s="191" t="str">
        <f t="shared" si="210"/>
        <v>576_RS_6_4_202324</v>
      </c>
      <c r="AW13245" s="191" t="s">
        <v>92</v>
      </c>
      <c r="AX13245" s="18">
        <v>202324</v>
      </c>
      <c r="AY13245" s="191">
        <v>576</v>
      </c>
      <c r="AZ13245" s="191">
        <v>6</v>
      </c>
      <c r="BA13245" s="191">
        <v>4</v>
      </c>
      <c r="BB13245" s="191">
        <v>0</v>
      </c>
    </row>
    <row r="13246" spans="48:54" x14ac:dyDescent="0.2">
      <c r="AV13246" s="191" t="str">
        <f t="shared" si="210"/>
        <v>582_RG_399_1_202324</v>
      </c>
      <c r="AW13246" s="191" t="s">
        <v>93</v>
      </c>
      <c r="AX13246" s="18">
        <v>202324</v>
      </c>
      <c r="AY13246" s="191">
        <v>582</v>
      </c>
      <c r="AZ13246" s="191">
        <v>399</v>
      </c>
      <c r="BA13246" s="191">
        <v>1</v>
      </c>
      <c r="BB13246" s="191">
        <v>0</v>
      </c>
    </row>
    <row r="13247" spans="48:54" x14ac:dyDescent="0.2">
      <c r="AV13247" s="191" t="str">
        <f t="shared" si="210"/>
        <v>582_RS_6_4_202324</v>
      </c>
      <c r="AW13247" s="191" t="s">
        <v>92</v>
      </c>
      <c r="AX13247" s="18">
        <v>202324</v>
      </c>
      <c r="AY13247" s="191">
        <v>582</v>
      </c>
      <c r="AZ13247" s="191">
        <v>6</v>
      </c>
      <c r="BA13247" s="191">
        <v>4</v>
      </c>
      <c r="BB13247" s="191">
        <v>0</v>
      </c>
    </row>
    <row r="13248" spans="48:54" x14ac:dyDescent="0.2">
      <c r="AV13248" s="191" t="str">
        <f t="shared" si="210"/>
        <v>584_RG_399_1_202324</v>
      </c>
      <c r="AW13248" s="191" t="s">
        <v>93</v>
      </c>
      <c r="AX13248" s="18">
        <v>202324</v>
      </c>
      <c r="AY13248" s="191">
        <v>584</v>
      </c>
      <c r="AZ13248" s="191">
        <v>399</v>
      </c>
      <c r="BA13248" s="191">
        <v>1</v>
      </c>
      <c r="BB13248" s="191">
        <v>0</v>
      </c>
    </row>
    <row r="13249" spans="48:54" x14ac:dyDescent="0.2">
      <c r="AV13249" s="191" t="str">
        <f t="shared" si="210"/>
        <v>584_RS_6_4_202324</v>
      </c>
      <c r="AW13249" s="191" t="s">
        <v>92</v>
      </c>
      <c r="AX13249" s="18">
        <v>202324</v>
      </c>
      <c r="AY13249" s="191">
        <v>584</v>
      </c>
      <c r="AZ13249" s="191">
        <v>6</v>
      </c>
      <c r="BA13249" s="191">
        <v>4</v>
      </c>
      <c r="BB13249" s="191">
        <v>0</v>
      </c>
    </row>
    <row r="13250" spans="48:54" x14ac:dyDescent="0.2">
      <c r="AV13250" s="191" t="str">
        <f t="shared" si="210"/>
        <v>586_RG_399_1_202324</v>
      </c>
      <c r="AW13250" s="191" t="s">
        <v>93</v>
      </c>
      <c r="AX13250" s="18">
        <v>202324</v>
      </c>
      <c r="AY13250" s="191">
        <v>586</v>
      </c>
      <c r="AZ13250" s="191">
        <v>399</v>
      </c>
      <c r="BA13250" s="191">
        <v>1</v>
      </c>
      <c r="BB13250" s="191">
        <v>0</v>
      </c>
    </row>
    <row r="13251" spans="48:54" x14ac:dyDescent="0.2">
      <c r="AV13251" s="191" t="str">
        <f t="shared" si="210"/>
        <v>586_RS_6_4_202324</v>
      </c>
      <c r="AW13251" s="191" t="s">
        <v>92</v>
      </c>
      <c r="AX13251" s="18">
        <v>202324</v>
      </c>
      <c r="AY13251" s="191">
        <v>586</v>
      </c>
      <c r="AZ13251" s="191">
        <v>6</v>
      </c>
      <c r="BA13251" s="191">
        <v>4</v>
      </c>
      <c r="BB13251" s="191">
        <v>0</v>
      </c>
    </row>
    <row r="13252" spans="48:54" x14ac:dyDescent="0.2">
      <c r="AV13252" s="191" t="str">
        <f t="shared" ref="AV13252:AV13315" si="211">AY13252&amp;"_"&amp;AW13252&amp;"_"&amp;AZ13252&amp;"_"&amp;BA13252&amp;"_"&amp;AX13252</f>
        <v>512_RG_399_2_202324</v>
      </c>
      <c r="AW13252" s="191" t="s">
        <v>93</v>
      </c>
      <c r="AX13252" s="18">
        <v>202324</v>
      </c>
      <c r="AY13252" s="191">
        <v>512</v>
      </c>
      <c r="AZ13252" s="191">
        <v>399</v>
      </c>
      <c r="BA13252" s="191">
        <v>2</v>
      </c>
      <c r="BB13252" s="191">
        <v>0</v>
      </c>
    </row>
    <row r="13253" spans="48:54" x14ac:dyDescent="0.2">
      <c r="AV13253" s="191" t="str">
        <f t="shared" si="211"/>
        <v>512_RS_6_5_202324</v>
      </c>
      <c r="AW13253" s="191" t="s">
        <v>92</v>
      </c>
      <c r="AX13253" s="18">
        <v>202324</v>
      </c>
      <c r="AY13253" s="191">
        <v>512</v>
      </c>
      <c r="AZ13253" s="191">
        <v>6</v>
      </c>
      <c r="BA13253" s="191">
        <v>5</v>
      </c>
      <c r="BB13253" s="191">
        <v>-6080</v>
      </c>
    </row>
    <row r="13254" spans="48:54" x14ac:dyDescent="0.2">
      <c r="AV13254" s="191" t="str">
        <f t="shared" si="211"/>
        <v>514_RG_399_2_202324</v>
      </c>
      <c r="AW13254" s="191" t="s">
        <v>93</v>
      </c>
      <c r="AX13254" s="18">
        <v>202324</v>
      </c>
      <c r="AY13254" s="191">
        <v>514</v>
      </c>
      <c r="AZ13254" s="191">
        <v>399</v>
      </c>
      <c r="BA13254" s="191">
        <v>2</v>
      </c>
      <c r="BB13254" s="191">
        <v>0</v>
      </c>
    </row>
    <row r="13255" spans="48:54" x14ac:dyDescent="0.2">
      <c r="AV13255" s="191" t="str">
        <f t="shared" si="211"/>
        <v>514_RS_6_5_202324</v>
      </c>
      <c r="AW13255" s="191" t="s">
        <v>92</v>
      </c>
      <c r="AX13255" s="18">
        <v>202324</v>
      </c>
      <c r="AY13255" s="191">
        <v>514</v>
      </c>
      <c r="AZ13255" s="191">
        <v>6</v>
      </c>
      <c r="BA13255" s="191">
        <v>5</v>
      </c>
      <c r="BB13255" s="191">
        <v>-8373.7257899999986</v>
      </c>
    </row>
    <row r="13256" spans="48:54" x14ac:dyDescent="0.2">
      <c r="AV13256" s="191" t="str">
        <f t="shared" si="211"/>
        <v>516_RG_399_2_202324</v>
      </c>
      <c r="AW13256" s="191" t="s">
        <v>93</v>
      </c>
      <c r="AX13256" s="18">
        <v>202324</v>
      </c>
      <c r="AY13256" s="191">
        <v>516</v>
      </c>
      <c r="AZ13256" s="191">
        <v>399</v>
      </c>
      <c r="BA13256" s="191">
        <v>2</v>
      </c>
      <c r="BB13256" s="191">
        <v>0</v>
      </c>
    </row>
    <row r="13257" spans="48:54" x14ac:dyDescent="0.2">
      <c r="AV13257" s="191" t="str">
        <f t="shared" si="211"/>
        <v>516_RS_6_5_202324</v>
      </c>
      <c r="AW13257" s="191" t="s">
        <v>92</v>
      </c>
      <c r="AX13257" s="18">
        <v>202324</v>
      </c>
      <c r="AY13257" s="191">
        <v>516</v>
      </c>
      <c r="AZ13257" s="191">
        <v>6</v>
      </c>
      <c r="BA13257" s="191">
        <v>5</v>
      </c>
      <c r="BB13257" s="191">
        <v>-9061.3269999999975</v>
      </c>
    </row>
    <row r="13258" spans="48:54" x14ac:dyDescent="0.2">
      <c r="AV13258" s="191" t="str">
        <f t="shared" si="211"/>
        <v>518_RG_399_2_202324</v>
      </c>
      <c r="AW13258" s="191" t="s">
        <v>93</v>
      </c>
      <c r="AX13258" s="18">
        <v>202324</v>
      </c>
      <c r="AY13258" s="191">
        <v>518</v>
      </c>
      <c r="AZ13258" s="191">
        <v>399</v>
      </c>
      <c r="BA13258" s="191">
        <v>2</v>
      </c>
      <c r="BB13258" s="191">
        <v>0</v>
      </c>
    </row>
    <row r="13259" spans="48:54" x14ac:dyDescent="0.2">
      <c r="AV13259" s="191" t="str">
        <f t="shared" si="211"/>
        <v>518_RS_6_5_202324</v>
      </c>
      <c r="AW13259" s="191" t="s">
        <v>92</v>
      </c>
      <c r="AX13259" s="18">
        <v>202324</v>
      </c>
      <c r="AY13259" s="191">
        <v>518</v>
      </c>
      <c r="AZ13259" s="191">
        <v>6</v>
      </c>
      <c r="BA13259" s="191">
        <v>5</v>
      </c>
      <c r="BB13259" s="191">
        <v>-6770.9619199999997</v>
      </c>
    </row>
    <row r="13260" spans="48:54" x14ac:dyDescent="0.2">
      <c r="AV13260" s="191" t="str">
        <f t="shared" si="211"/>
        <v>520_RG_399_2_202324</v>
      </c>
      <c r="AW13260" s="191" t="s">
        <v>93</v>
      </c>
      <c r="AX13260" s="18">
        <v>202324</v>
      </c>
      <c r="AY13260" s="191">
        <v>520</v>
      </c>
      <c r="AZ13260" s="191">
        <v>399</v>
      </c>
      <c r="BA13260" s="191">
        <v>2</v>
      </c>
      <c r="BB13260" s="191">
        <v>0</v>
      </c>
    </row>
    <row r="13261" spans="48:54" x14ac:dyDescent="0.2">
      <c r="AV13261" s="191" t="str">
        <f t="shared" si="211"/>
        <v>520_RS_6_5_202324</v>
      </c>
      <c r="AW13261" s="191" t="s">
        <v>92</v>
      </c>
      <c r="AX13261" s="18">
        <v>202324</v>
      </c>
      <c r="AY13261" s="191">
        <v>520</v>
      </c>
      <c r="AZ13261" s="191">
        <v>6</v>
      </c>
      <c r="BA13261" s="191">
        <v>5</v>
      </c>
      <c r="BB13261" s="191">
        <v>-10334.271999999999</v>
      </c>
    </row>
    <row r="13262" spans="48:54" x14ac:dyDescent="0.2">
      <c r="AV13262" s="191" t="str">
        <f t="shared" si="211"/>
        <v>522_RG_399_2_202324</v>
      </c>
      <c r="AW13262" s="191" t="s">
        <v>93</v>
      </c>
      <c r="AX13262" s="18">
        <v>202324</v>
      </c>
      <c r="AY13262" s="191">
        <v>522</v>
      </c>
      <c r="AZ13262" s="191">
        <v>399</v>
      </c>
      <c r="BA13262" s="191">
        <v>2</v>
      </c>
      <c r="BB13262" s="191">
        <v>0</v>
      </c>
    </row>
    <row r="13263" spans="48:54" x14ac:dyDescent="0.2">
      <c r="AV13263" s="191" t="str">
        <f t="shared" si="211"/>
        <v>522_RS_6_5_202324</v>
      </c>
      <c r="AW13263" s="191" t="s">
        <v>92</v>
      </c>
      <c r="AX13263" s="18">
        <v>202324</v>
      </c>
      <c r="AY13263" s="191">
        <v>522</v>
      </c>
      <c r="AZ13263" s="191">
        <v>6</v>
      </c>
      <c r="BA13263" s="191">
        <v>5</v>
      </c>
      <c r="BB13263" s="191">
        <v>-15683.096689999998</v>
      </c>
    </row>
    <row r="13264" spans="48:54" x14ac:dyDescent="0.2">
      <c r="AV13264" s="191" t="str">
        <f t="shared" si="211"/>
        <v>524_RG_399_2_202324</v>
      </c>
      <c r="AW13264" s="191" t="s">
        <v>93</v>
      </c>
      <c r="AX13264" s="18">
        <v>202324</v>
      </c>
      <c r="AY13264" s="191">
        <v>524</v>
      </c>
      <c r="AZ13264" s="191">
        <v>399</v>
      </c>
      <c r="BA13264" s="191">
        <v>2</v>
      </c>
      <c r="BB13264" s="191">
        <v>0</v>
      </c>
    </row>
    <row r="13265" spans="48:54" x14ac:dyDescent="0.2">
      <c r="AV13265" s="191" t="str">
        <f t="shared" si="211"/>
        <v>524_RS_6_5_202324</v>
      </c>
      <c r="AW13265" s="191" t="s">
        <v>92</v>
      </c>
      <c r="AX13265" s="18">
        <v>202324</v>
      </c>
      <c r="AY13265" s="191">
        <v>524</v>
      </c>
      <c r="AZ13265" s="191">
        <v>6</v>
      </c>
      <c r="BA13265" s="191">
        <v>5</v>
      </c>
      <c r="BB13265" s="191">
        <v>-11601.181</v>
      </c>
    </row>
    <row r="13266" spans="48:54" x14ac:dyDescent="0.2">
      <c r="AV13266" s="191" t="str">
        <f t="shared" si="211"/>
        <v>526_RG_399_2_202324</v>
      </c>
      <c r="AW13266" s="191" t="s">
        <v>93</v>
      </c>
      <c r="AX13266" s="18">
        <v>202324</v>
      </c>
      <c r="AY13266" s="191">
        <v>526</v>
      </c>
      <c r="AZ13266" s="191">
        <v>399</v>
      </c>
      <c r="BA13266" s="191">
        <v>2</v>
      </c>
      <c r="BB13266" s="191">
        <v>0</v>
      </c>
    </row>
    <row r="13267" spans="48:54" x14ac:dyDescent="0.2">
      <c r="AV13267" s="191" t="str">
        <f t="shared" si="211"/>
        <v>526_RS_6_5_202324</v>
      </c>
      <c r="AW13267" s="191" t="s">
        <v>92</v>
      </c>
      <c r="AX13267" s="18">
        <v>202324</v>
      </c>
      <c r="AY13267" s="191">
        <v>526</v>
      </c>
      <c r="AZ13267" s="191">
        <v>6</v>
      </c>
      <c r="BA13267" s="191">
        <v>5</v>
      </c>
      <c r="BB13267" s="191">
        <v>-10029.814944152176</v>
      </c>
    </row>
    <row r="13268" spans="48:54" x14ac:dyDescent="0.2">
      <c r="AV13268" s="191" t="str">
        <f t="shared" si="211"/>
        <v>528_RG_399_2_202324</v>
      </c>
      <c r="AW13268" s="191" t="s">
        <v>93</v>
      </c>
      <c r="AX13268" s="18">
        <v>202324</v>
      </c>
      <c r="AY13268" s="191">
        <v>528</v>
      </c>
      <c r="AZ13268" s="191">
        <v>399</v>
      </c>
      <c r="BA13268" s="191">
        <v>2</v>
      </c>
      <c r="BB13268" s="191">
        <v>0</v>
      </c>
    </row>
    <row r="13269" spans="48:54" x14ac:dyDescent="0.2">
      <c r="AV13269" s="191" t="str">
        <f t="shared" si="211"/>
        <v>528_RS_6_5_202324</v>
      </c>
      <c r="AW13269" s="191" t="s">
        <v>92</v>
      </c>
      <c r="AX13269" s="18">
        <v>202324</v>
      </c>
      <c r="AY13269" s="191">
        <v>528</v>
      </c>
      <c r="AZ13269" s="191">
        <v>6</v>
      </c>
      <c r="BA13269" s="191">
        <v>5</v>
      </c>
      <c r="BB13269" s="191">
        <v>-7719</v>
      </c>
    </row>
    <row r="13270" spans="48:54" x14ac:dyDescent="0.2">
      <c r="AV13270" s="191" t="str">
        <f t="shared" si="211"/>
        <v>530_RG_399_2_202324</v>
      </c>
      <c r="AW13270" s="191" t="s">
        <v>93</v>
      </c>
      <c r="AX13270" s="18">
        <v>202324</v>
      </c>
      <c r="AY13270" s="191">
        <v>530</v>
      </c>
      <c r="AZ13270" s="191">
        <v>399</v>
      </c>
      <c r="BA13270" s="191">
        <v>2</v>
      </c>
      <c r="BB13270" s="191">
        <v>0</v>
      </c>
    </row>
    <row r="13271" spans="48:54" x14ac:dyDescent="0.2">
      <c r="AV13271" s="191" t="str">
        <f t="shared" si="211"/>
        <v>530_RS_6_5_202324</v>
      </c>
      <c r="AW13271" s="191" t="s">
        <v>92</v>
      </c>
      <c r="AX13271" s="18">
        <v>202324</v>
      </c>
      <c r="AY13271" s="191">
        <v>530</v>
      </c>
      <c r="AZ13271" s="191">
        <v>6</v>
      </c>
      <c r="BA13271" s="191">
        <v>5</v>
      </c>
      <c r="BB13271" s="191">
        <v>-14003.42</v>
      </c>
    </row>
    <row r="13272" spans="48:54" x14ac:dyDescent="0.2">
      <c r="AV13272" s="191" t="str">
        <f t="shared" si="211"/>
        <v>532_RG_399_2_202324</v>
      </c>
      <c r="AW13272" s="191" t="s">
        <v>93</v>
      </c>
      <c r="AX13272" s="18">
        <v>202324</v>
      </c>
      <c r="AY13272" s="191">
        <v>532</v>
      </c>
      <c r="AZ13272" s="191">
        <v>399</v>
      </c>
      <c r="BA13272" s="191">
        <v>2</v>
      </c>
      <c r="BB13272" s="191">
        <v>0</v>
      </c>
    </row>
    <row r="13273" spans="48:54" x14ac:dyDescent="0.2">
      <c r="AV13273" s="191" t="str">
        <f t="shared" si="211"/>
        <v>532_RS_6_5_202324</v>
      </c>
      <c r="AW13273" s="191" t="s">
        <v>92</v>
      </c>
      <c r="AX13273" s="18">
        <v>202324</v>
      </c>
      <c r="AY13273" s="191">
        <v>532</v>
      </c>
      <c r="AZ13273" s="191">
        <v>6</v>
      </c>
      <c r="BA13273" s="191">
        <v>5</v>
      </c>
      <c r="BB13273" s="191">
        <v>-23238.832000000006</v>
      </c>
    </row>
    <row r="13274" spans="48:54" x14ac:dyDescent="0.2">
      <c r="AV13274" s="191" t="str">
        <f t="shared" si="211"/>
        <v>534_RG_399_2_202324</v>
      </c>
      <c r="AW13274" s="191" t="s">
        <v>93</v>
      </c>
      <c r="AX13274" s="18">
        <v>202324</v>
      </c>
      <c r="AY13274" s="191">
        <v>534</v>
      </c>
      <c r="AZ13274" s="191">
        <v>399</v>
      </c>
      <c r="BA13274" s="191">
        <v>2</v>
      </c>
      <c r="BB13274" s="191">
        <v>0</v>
      </c>
    </row>
    <row r="13275" spans="48:54" x14ac:dyDescent="0.2">
      <c r="AV13275" s="191" t="str">
        <f t="shared" si="211"/>
        <v>534_RS_6_5_202324</v>
      </c>
      <c r="AW13275" s="191" t="s">
        <v>92</v>
      </c>
      <c r="AX13275" s="18">
        <v>202324</v>
      </c>
      <c r="AY13275" s="191">
        <v>534</v>
      </c>
      <c r="AZ13275" s="191">
        <v>6</v>
      </c>
      <c r="BA13275" s="191">
        <v>5</v>
      </c>
      <c r="BB13275" s="191">
        <v>-11604.28</v>
      </c>
    </row>
    <row r="13276" spans="48:54" x14ac:dyDescent="0.2">
      <c r="AV13276" s="191" t="str">
        <f t="shared" si="211"/>
        <v>536_RG_399_2_202324</v>
      </c>
      <c r="AW13276" s="191" t="s">
        <v>93</v>
      </c>
      <c r="AX13276" s="18">
        <v>202324</v>
      </c>
      <c r="AY13276" s="191">
        <v>536</v>
      </c>
      <c r="AZ13276" s="191">
        <v>399</v>
      </c>
      <c r="BA13276" s="191">
        <v>2</v>
      </c>
      <c r="BB13276" s="191">
        <v>0</v>
      </c>
    </row>
    <row r="13277" spans="48:54" x14ac:dyDescent="0.2">
      <c r="AV13277" s="191" t="str">
        <f t="shared" si="211"/>
        <v>536_RS_6_5_202324</v>
      </c>
      <c r="AW13277" s="191" t="s">
        <v>92</v>
      </c>
      <c r="AX13277" s="18">
        <v>202324</v>
      </c>
      <c r="AY13277" s="191">
        <v>536</v>
      </c>
      <c r="AZ13277" s="191">
        <v>6</v>
      </c>
      <c r="BA13277" s="191">
        <v>5</v>
      </c>
      <c r="BB13277" s="191">
        <v>-12318.916999999998</v>
      </c>
    </row>
    <row r="13278" spans="48:54" x14ac:dyDescent="0.2">
      <c r="AV13278" s="191" t="str">
        <f t="shared" si="211"/>
        <v>538_RG_399_2_202324</v>
      </c>
      <c r="AW13278" s="191" t="s">
        <v>93</v>
      </c>
      <c r="AX13278" s="18">
        <v>202324</v>
      </c>
      <c r="AY13278" s="191">
        <v>538</v>
      </c>
      <c r="AZ13278" s="191">
        <v>399</v>
      </c>
      <c r="BA13278" s="191">
        <v>2</v>
      </c>
      <c r="BB13278" s="191">
        <v>0</v>
      </c>
    </row>
    <row r="13279" spans="48:54" x14ac:dyDescent="0.2">
      <c r="AV13279" s="191" t="str">
        <f t="shared" si="211"/>
        <v>538_RS_6_5_202324</v>
      </c>
      <c r="AW13279" s="191" t="s">
        <v>92</v>
      </c>
      <c r="AX13279" s="18">
        <v>202324</v>
      </c>
      <c r="AY13279" s="191">
        <v>538</v>
      </c>
      <c r="AZ13279" s="191">
        <v>6</v>
      </c>
      <c r="BA13279" s="191">
        <v>5</v>
      </c>
      <c r="BB13279" s="191">
        <v>-7517.0344100000002</v>
      </c>
    </row>
    <row r="13280" spans="48:54" x14ac:dyDescent="0.2">
      <c r="AV13280" s="191" t="str">
        <f t="shared" si="211"/>
        <v>540_RG_399_2_202324</v>
      </c>
      <c r="AW13280" s="191" t="s">
        <v>93</v>
      </c>
      <c r="AX13280" s="18">
        <v>202324</v>
      </c>
      <c r="AY13280" s="191">
        <v>540</v>
      </c>
      <c r="AZ13280" s="191">
        <v>399</v>
      </c>
      <c r="BA13280" s="191">
        <v>2</v>
      </c>
      <c r="BB13280" s="191">
        <v>0</v>
      </c>
    </row>
    <row r="13281" spans="48:54" x14ac:dyDescent="0.2">
      <c r="AV13281" s="191" t="str">
        <f t="shared" si="211"/>
        <v>540_RS_6_5_202324</v>
      </c>
      <c r="AW13281" s="191" t="s">
        <v>92</v>
      </c>
      <c r="AX13281" s="18">
        <v>202324</v>
      </c>
      <c r="AY13281" s="191">
        <v>540</v>
      </c>
      <c r="AZ13281" s="191">
        <v>6</v>
      </c>
      <c r="BA13281" s="191">
        <v>5</v>
      </c>
      <c r="BB13281" s="191">
        <v>-24934.750000000004</v>
      </c>
    </row>
    <row r="13282" spans="48:54" x14ac:dyDescent="0.2">
      <c r="AV13282" s="191" t="str">
        <f t="shared" si="211"/>
        <v>542_RG_399_2_202324</v>
      </c>
      <c r="AW13282" s="191" t="s">
        <v>93</v>
      </c>
      <c r="AX13282" s="18">
        <v>202324</v>
      </c>
      <c r="AY13282" s="191">
        <v>542</v>
      </c>
      <c r="AZ13282" s="191">
        <v>399</v>
      </c>
      <c r="BA13282" s="191">
        <v>2</v>
      </c>
      <c r="BB13282" s="191">
        <v>0</v>
      </c>
    </row>
    <row r="13283" spans="48:54" x14ac:dyDescent="0.2">
      <c r="AV13283" s="191" t="str">
        <f t="shared" si="211"/>
        <v>542_RS_6_5_202324</v>
      </c>
      <c r="AW13283" s="191" t="s">
        <v>92</v>
      </c>
      <c r="AX13283" s="18">
        <v>202324</v>
      </c>
      <c r="AY13283" s="191">
        <v>542</v>
      </c>
      <c r="AZ13283" s="191">
        <v>6</v>
      </c>
      <c r="BA13283" s="191">
        <v>5</v>
      </c>
      <c r="BB13283" s="191">
        <v>-7897.2312600000005</v>
      </c>
    </row>
    <row r="13284" spans="48:54" x14ac:dyDescent="0.2">
      <c r="AV13284" s="191" t="str">
        <f t="shared" si="211"/>
        <v>544_RG_399_2_202324</v>
      </c>
      <c r="AW13284" s="191" t="s">
        <v>93</v>
      </c>
      <c r="AX13284" s="18">
        <v>202324</v>
      </c>
      <c r="AY13284" s="191">
        <v>544</v>
      </c>
      <c r="AZ13284" s="191">
        <v>399</v>
      </c>
      <c r="BA13284" s="191">
        <v>2</v>
      </c>
      <c r="BB13284" s="191">
        <v>0</v>
      </c>
    </row>
    <row r="13285" spans="48:54" x14ac:dyDescent="0.2">
      <c r="AV13285" s="191" t="str">
        <f t="shared" si="211"/>
        <v>544_RS_6_5_202324</v>
      </c>
      <c r="AW13285" s="191" t="s">
        <v>92</v>
      </c>
      <c r="AX13285" s="18">
        <v>202324</v>
      </c>
      <c r="AY13285" s="191">
        <v>544</v>
      </c>
      <c r="AZ13285" s="191">
        <v>6</v>
      </c>
      <c r="BA13285" s="191">
        <v>5</v>
      </c>
      <c r="BB13285" s="191">
        <v>-15046.246000000001</v>
      </c>
    </row>
    <row r="13286" spans="48:54" x14ac:dyDescent="0.2">
      <c r="AV13286" s="191" t="str">
        <f t="shared" si="211"/>
        <v>545_RG_399_2_202324</v>
      </c>
      <c r="AW13286" s="191" t="s">
        <v>93</v>
      </c>
      <c r="AX13286" s="18">
        <v>202324</v>
      </c>
      <c r="AY13286" s="191">
        <v>545</v>
      </c>
      <c r="AZ13286" s="191">
        <v>399</v>
      </c>
      <c r="BA13286" s="191">
        <v>2</v>
      </c>
      <c r="BB13286" s="191">
        <v>0</v>
      </c>
    </row>
    <row r="13287" spans="48:54" x14ac:dyDescent="0.2">
      <c r="AV13287" s="191" t="str">
        <f t="shared" si="211"/>
        <v>545_RS_6_5_202324</v>
      </c>
      <c r="AW13287" s="191" t="s">
        <v>92</v>
      </c>
      <c r="AX13287" s="18">
        <v>202324</v>
      </c>
      <c r="AY13287" s="191">
        <v>545</v>
      </c>
      <c r="AZ13287" s="191">
        <v>6</v>
      </c>
      <c r="BA13287" s="191">
        <v>5</v>
      </c>
      <c r="BB13287" s="191">
        <v>-10830.174519999999</v>
      </c>
    </row>
    <row r="13288" spans="48:54" x14ac:dyDescent="0.2">
      <c r="AV13288" s="191" t="str">
        <f t="shared" si="211"/>
        <v>546_RG_399_2_202324</v>
      </c>
      <c r="AW13288" s="191" t="s">
        <v>93</v>
      </c>
      <c r="AX13288" s="18">
        <v>202324</v>
      </c>
      <c r="AY13288" s="191">
        <v>546</v>
      </c>
      <c r="AZ13288" s="191">
        <v>399</v>
      </c>
      <c r="BA13288" s="191">
        <v>2</v>
      </c>
      <c r="BB13288" s="191">
        <v>0</v>
      </c>
    </row>
    <row r="13289" spans="48:54" x14ac:dyDescent="0.2">
      <c r="AV13289" s="191" t="str">
        <f t="shared" si="211"/>
        <v>546_RS_6_5_202324</v>
      </c>
      <c r="AW13289" s="191" t="s">
        <v>92</v>
      </c>
      <c r="AX13289" s="18">
        <v>202324</v>
      </c>
      <c r="AY13289" s="191">
        <v>546</v>
      </c>
      <c r="AZ13289" s="191">
        <v>6</v>
      </c>
      <c r="BA13289" s="191">
        <v>5</v>
      </c>
      <c r="BB13289" s="191">
        <v>-7476.5950000000012</v>
      </c>
    </row>
    <row r="13290" spans="48:54" x14ac:dyDescent="0.2">
      <c r="AV13290" s="191" t="str">
        <f t="shared" si="211"/>
        <v>548_RG_399_2_202324</v>
      </c>
      <c r="AW13290" s="191" t="s">
        <v>93</v>
      </c>
      <c r="AX13290" s="18">
        <v>202324</v>
      </c>
      <c r="AY13290" s="191">
        <v>548</v>
      </c>
      <c r="AZ13290" s="191">
        <v>399</v>
      </c>
      <c r="BA13290" s="191">
        <v>2</v>
      </c>
      <c r="BB13290" s="191">
        <v>0</v>
      </c>
    </row>
    <row r="13291" spans="48:54" x14ac:dyDescent="0.2">
      <c r="AV13291" s="191" t="str">
        <f t="shared" si="211"/>
        <v>548_RS_6_5_202324</v>
      </c>
      <c r="AW13291" s="191" t="s">
        <v>92</v>
      </c>
      <c r="AX13291" s="18">
        <v>202324</v>
      </c>
      <c r="AY13291" s="191">
        <v>548</v>
      </c>
      <c r="AZ13291" s="191">
        <v>6</v>
      </c>
      <c r="BA13291" s="191">
        <v>5</v>
      </c>
      <c r="BB13291" s="191">
        <v>-4748.402</v>
      </c>
    </row>
    <row r="13292" spans="48:54" x14ac:dyDescent="0.2">
      <c r="AV13292" s="191" t="str">
        <f t="shared" si="211"/>
        <v>550_RG_399_2_202324</v>
      </c>
      <c r="AW13292" s="191" t="s">
        <v>93</v>
      </c>
      <c r="AX13292" s="18">
        <v>202324</v>
      </c>
      <c r="AY13292" s="191">
        <v>550</v>
      </c>
      <c r="AZ13292" s="191">
        <v>399</v>
      </c>
      <c r="BA13292" s="191">
        <v>2</v>
      </c>
      <c r="BB13292" s="191">
        <v>0</v>
      </c>
    </row>
    <row r="13293" spans="48:54" x14ac:dyDescent="0.2">
      <c r="AV13293" s="191" t="str">
        <f t="shared" si="211"/>
        <v>550_RS_6_5_202324</v>
      </c>
      <c r="AW13293" s="191" t="s">
        <v>92</v>
      </c>
      <c r="AX13293" s="18">
        <v>202324</v>
      </c>
      <c r="AY13293" s="191">
        <v>550</v>
      </c>
      <c r="AZ13293" s="191">
        <v>6</v>
      </c>
      <c r="BA13293" s="191">
        <v>5</v>
      </c>
      <c r="BB13293" s="191">
        <v>-25233.778999999995</v>
      </c>
    </row>
    <row r="13294" spans="48:54" x14ac:dyDescent="0.2">
      <c r="AV13294" s="191" t="str">
        <f t="shared" si="211"/>
        <v>552_RG_399_2_202324</v>
      </c>
      <c r="AW13294" s="191" t="s">
        <v>93</v>
      </c>
      <c r="AX13294" s="18">
        <v>202324</v>
      </c>
      <c r="AY13294" s="191">
        <v>552</v>
      </c>
      <c r="AZ13294" s="191">
        <v>399</v>
      </c>
      <c r="BA13294" s="191">
        <v>2</v>
      </c>
      <c r="BB13294" s="191">
        <v>0</v>
      </c>
    </row>
    <row r="13295" spans="48:54" x14ac:dyDescent="0.2">
      <c r="AV13295" s="191" t="str">
        <f t="shared" si="211"/>
        <v>552_RS_6_5_202324</v>
      </c>
      <c r="AW13295" s="191" t="s">
        <v>92</v>
      </c>
      <c r="AX13295" s="18">
        <v>202324</v>
      </c>
      <c r="AY13295" s="191">
        <v>552</v>
      </c>
      <c r="AZ13295" s="191">
        <v>6</v>
      </c>
      <c r="BA13295" s="191">
        <v>5</v>
      </c>
      <c r="BB13295" s="191">
        <v>-40038.434449999972</v>
      </c>
    </row>
    <row r="13296" spans="48:54" x14ac:dyDescent="0.2">
      <c r="AV13296" s="191" t="str">
        <f t="shared" si="211"/>
        <v>562_RG_399_2_202324</v>
      </c>
      <c r="AW13296" s="191" t="s">
        <v>93</v>
      </c>
      <c r="AX13296" s="18">
        <v>202324</v>
      </c>
      <c r="AY13296" s="191">
        <v>562</v>
      </c>
      <c r="AZ13296" s="191">
        <v>399</v>
      </c>
      <c r="BA13296" s="191">
        <v>2</v>
      </c>
      <c r="BB13296" s="191">
        <v>0</v>
      </c>
    </row>
    <row r="13297" spans="48:54" x14ac:dyDescent="0.2">
      <c r="AV13297" s="191" t="str">
        <f t="shared" si="211"/>
        <v>562_RS_6_5_202324</v>
      </c>
      <c r="AW13297" s="191" t="s">
        <v>92</v>
      </c>
      <c r="AX13297" s="18">
        <v>202324</v>
      </c>
      <c r="AY13297" s="191">
        <v>562</v>
      </c>
      <c r="AZ13297" s="191">
        <v>6</v>
      </c>
      <c r="BA13297" s="191">
        <v>5</v>
      </c>
      <c r="BB13297" s="191">
        <v>0</v>
      </c>
    </row>
    <row r="13298" spans="48:54" x14ac:dyDescent="0.2">
      <c r="AV13298" s="191" t="str">
        <f t="shared" si="211"/>
        <v>564_RG_399_2_202324</v>
      </c>
      <c r="AW13298" s="191" t="s">
        <v>93</v>
      </c>
      <c r="AX13298" s="18">
        <v>202324</v>
      </c>
      <c r="AY13298" s="191">
        <v>564</v>
      </c>
      <c r="AZ13298" s="191">
        <v>399</v>
      </c>
      <c r="BA13298" s="191">
        <v>2</v>
      </c>
      <c r="BB13298" s="191">
        <v>0</v>
      </c>
    </row>
    <row r="13299" spans="48:54" x14ac:dyDescent="0.2">
      <c r="AV13299" s="191" t="str">
        <f t="shared" si="211"/>
        <v>564_RS_6_5_202324</v>
      </c>
      <c r="AW13299" s="191" t="s">
        <v>92</v>
      </c>
      <c r="AX13299" s="18">
        <v>202324</v>
      </c>
      <c r="AY13299" s="191">
        <v>564</v>
      </c>
      <c r="AZ13299" s="191">
        <v>6</v>
      </c>
      <c r="BA13299" s="191">
        <v>5</v>
      </c>
      <c r="BB13299" s="191">
        <v>0</v>
      </c>
    </row>
    <row r="13300" spans="48:54" x14ac:dyDescent="0.2">
      <c r="AV13300" s="191" t="str">
        <f t="shared" si="211"/>
        <v>566_RG_399_2_202324</v>
      </c>
      <c r="AW13300" s="191" t="s">
        <v>93</v>
      </c>
      <c r="AX13300" s="18">
        <v>202324</v>
      </c>
      <c r="AY13300" s="191">
        <v>566</v>
      </c>
      <c r="AZ13300" s="191">
        <v>399</v>
      </c>
      <c r="BA13300" s="191">
        <v>2</v>
      </c>
      <c r="BB13300" s="191">
        <v>0</v>
      </c>
    </row>
    <row r="13301" spans="48:54" x14ac:dyDescent="0.2">
      <c r="AV13301" s="191" t="str">
        <f t="shared" si="211"/>
        <v>566_RS_6_5_202324</v>
      </c>
      <c r="AW13301" s="191" t="s">
        <v>92</v>
      </c>
      <c r="AX13301" s="18">
        <v>202324</v>
      </c>
      <c r="AY13301" s="191">
        <v>566</v>
      </c>
      <c r="AZ13301" s="191">
        <v>6</v>
      </c>
      <c r="BA13301" s="191">
        <v>5</v>
      </c>
      <c r="BB13301" s="191">
        <v>0</v>
      </c>
    </row>
    <row r="13302" spans="48:54" x14ac:dyDescent="0.2">
      <c r="AV13302" s="191" t="str">
        <f t="shared" si="211"/>
        <v>568_RG_399_2_202324</v>
      </c>
      <c r="AW13302" s="191" t="s">
        <v>93</v>
      </c>
      <c r="AX13302" s="18">
        <v>202324</v>
      </c>
      <c r="AY13302" s="191">
        <v>568</v>
      </c>
      <c r="AZ13302" s="191">
        <v>399</v>
      </c>
      <c r="BA13302" s="191">
        <v>2</v>
      </c>
      <c r="BB13302" s="191">
        <v>0</v>
      </c>
    </row>
    <row r="13303" spans="48:54" x14ac:dyDescent="0.2">
      <c r="AV13303" s="191" t="str">
        <f t="shared" si="211"/>
        <v>568_RS_6_5_202324</v>
      </c>
      <c r="AW13303" s="191" t="s">
        <v>92</v>
      </c>
      <c r="AX13303" s="18">
        <v>202324</v>
      </c>
      <c r="AY13303" s="191">
        <v>568</v>
      </c>
      <c r="AZ13303" s="191">
        <v>6</v>
      </c>
      <c r="BA13303" s="191">
        <v>5</v>
      </c>
      <c r="BB13303" s="191">
        <v>0</v>
      </c>
    </row>
    <row r="13304" spans="48:54" x14ac:dyDescent="0.2">
      <c r="AV13304" s="191" t="str">
        <f t="shared" si="211"/>
        <v>572_RG_399_2_202324</v>
      </c>
      <c r="AW13304" s="191" t="s">
        <v>93</v>
      </c>
      <c r="AX13304" s="18">
        <v>202324</v>
      </c>
      <c r="AY13304" s="191">
        <v>572</v>
      </c>
      <c r="AZ13304" s="191">
        <v>399</v>
      </c>
      <c r="BA13304" s="191">
        <v>2</v>
      </c>
      <c r="BB13304" s="191">
        <v>0</v>
      </c>
    </row>
    <row r="13305" spans="48:54" x14ac:dyDescent="0.2">
      <c r="AV13305" s="191" t="str">
        <f t="shared" si="211"/>
        <v>572_RS_6_5_202324</v>
      </c>
      <c r="AW13305" s="191" t="s">
        <v>92</v>
      </c>
      <c r="AX13305" s="18">
        <v>202324</v>
      </c>
      <c r="AY13305" s="191">
        <v>572</v>
      </c>
      <c r="AZ13305" s="191">
        <v>6</v>
      </c>
      <c r="BA13305" s="191">
        <v>5</v>
      </c>
      <c r="BB13305" s="191">
        <v>0</v>
      </c>
    </row>
    <row r="13306" spans="48:54" x14ac:dyDescent="0.2">
      <c r="AV13306" s="191" t="str">
        <f t="shared" si="211"/>
        <v>574_RG_399_2_202324</v>
      </c>
      <c r="AW13306" s="191" t="s">
        <v>93</v>
      </c>
      <c r="AX13306" s="18">
        <v>202324</v>
      </c>
      <c r="AY13306" s="191">
        <v>574</v>
      </c>
      <c r="AZ13306" s="191">
        <v>399</v>
      </c>
      <c r="BA13306" s="191">
        <v>2</v>
      </c>
      <c r="BB13306" s="191">
        <v>0</v>
      </c>
    </row>
    <row r="13307" spans="48:54" x14ac:dyDescent="0.2">
      <c r="AV13307" s="191" t="str">
        <f t="shared" si="211"/>
        <v>574_RS_6_5_202324</v>
      </c>
      <c r="AW13307" s="191" t="s">
        <v>92</v>
      </c>
      <c r="AX13307" s="18">
        <v>202324</v>
      </c>
      <c r="AY13307" s="191">
        <v>574</v>
      </c>
      <c r="AZ13307" s="191">
        <v>6</v>
      </c>
      <c r="BA13307" s="191">
        <v>5</v>
      </c>
      <c r="BB13307" s="191">
        <v>0</v>
      </c>
    </row>
    <row r="13308" spans="48:54" x14ac:dyDescent="0.2">
      <c r="AV13308" s="191" t="str">
        <f t="shared" si="211"/>
        <v>576_RG_399_2_202324</v>
      </c>
      <c r="AW13308" s="191" t="s">
        <v>93</v>
      </c>
      <c r="AX13308" s="18">
        <v>202324</v>
      </c>
      <c r="AY13308" s="191">
        <v>576</v>
      </c>
      <c r="AZ13308" s="191">
        <v>399</v>
      </c>
      <c r="BA13308" s="191">
        <v>2</v>
      </c>
      <c r="BB13308" s="191">
        <v>0</v>
      </c>
    </row>
    <row r="13309" spans="48:54" x14ac:dyDescent="0.2">
      <c r="AV13309" s="191" t="str">
        <f t="shared" si="211"/>
        <v>576_RS_6_5_202324</v>
      </c>
      <c r="AW13309" s="191" t="s">
        <v>92</v>
      </c>
      <c r="AX13309" s="18">
        <v>202324</v>
      </c>
      <c r="AY13309" s="191">
        <v>576</v>
      </c>
      <c r="AZ13309" s="191">
        <v>6</v>
      </c>
      <c r="BA13309" s="191">
        <v>5</v>
      </c>
      <c r="BB13309" s="191">
        <v>0</v>
      </c>
    </row>
    <row r="13310" spans="48:54" x14ac:dyDescent="0.2">
      <c r="AV13310" s="191" t="str">
        <f t="shared" si="211"/>
        <v>582_RG_399_2_202324</v>
      </c>
      <c r="AW13310" s="191" t="s">
        <v>93</v>
      </c>
      <c r="AX13310" s="18">
        <v>202324</v>
      </c>
      <c r="AY13310" s="191">
        <v>582</v>
      </c>
      <c r="AZ13310" s="191">
        <v>399</v>
      </c>
      <c r="BA13310" s="191">
        <v>2</v>
      </c>
      <c r="BB13310" s="191">
        <v>0</v>
      </c>
    </row>
    <row r="13311" spans="48:54" x14ac:dyDescent="0.2">
      <c r="AV13311" s="191" t="str">
        <f t="shared" si="211"/>
        <v>582_RS_6_5_202324</v>
      </c>
      <c r="AW13311" s="191" t="s">
        <v>92</v>
      </c>
      <c r="AX13311" s="18">
        <v>202324</v>
      </c>
      <c r="AY13311" s="191">
        <v>582</v>
      </c>
      <c r="AZ13311" s="191">
        <v>6</v>
      </c>
      <c r="BA13311" s="191">
        <v>5</v>
      </c>
      <c r="BB13311" s="191">
        <v>0</v>
      </c>
    </row>
    <row r="13312" spans="48:54" x14ac:dyDescent="0.2">
      <c r="AV13312" s="191" t="str">
        <f t="shared" si="211"/>
        <v>584_RG_399_2_202324</v>
      </c>
      <c r="AW13312" s="191" t="s">
        <v>93</v>
      </c>
      <c r="AX13312" s="18">
        <v>202324</v>
      </c>
      <c r="AY13312" s="191">
        <v>584</v>
      </c>
      <c r="AZ13312" s="191">
        <v>399</v>
      </c>
      <c r="BA13312" s="191">
        <v>2</v>
      </c>
      <c r="BB13312" s="191">
        <v>0</v>
      </c>
    </row>
    <row r="13313" spans="48:54" x14ac:dyDescent="0.2">
      <c r="AV13313" s="191" t="str">
        <f t="shared" si="211"/>
        <v>584_RS_6_5_202324</v>
      </c>
      <c r="AW13313" s="191" t="s">
        <v>92</v>
      </c>
      <c r="AX13313" s="18">
        <v>202324</v>
      </c>
      <c r="AY13313" s="191">
        <v>584</v>
      </c>
      <c r="AZ13313" s="191">
        <v>6</v>
      </c>
      <c r="BA13313" s="191">
        <v>5</v>
      </c>
      <c r="BB13313" s="191">
        <v>0</v>
      </c>
    </row>
    <row r="13314" spans="48:54" x14ac:dyDescent="0.2">
      <c r="AV13314" s="191" t="str">
        <f t="shared" si="211"/>
        <v>586_RG_399_2_202324</v>
      </c>
      <c r="AW13314" s="191" t="s">
        <v>93</v>
      </c>
      <c r="AX13314" s="18">
        <v>202324</v>
      </c>
      <c r="AY13314" s="191">
        <v>586</v>
      </c>
      <c r="AZ13314" s="191">
        <v>399</v>
      </c>
      <c r="BA13314" s="191">
        <v>2</v>
      </c>
      <c r="BB13314" s="191">
        <v>0</v>
      </c>
    </row>
    <row r="13315" spans="48:54" x14ac:dyDescent="0.2">
      <c r="AV13315" s="191" t="str">
        <f t="shared" si="211"/>
        <v>586_RS_6_5_202324</v>
      </c>
      <c r="AW13315" s="191" t="s">
        <v>92</v>
      </c>
      <c r="AX13315" s="18">
        <v>202324</v>
      </c>
      <c r="AY13315" s="191">
        <v>586</v>
      </c>
      <c r="AZ13315" s="191">
        <v>6</v>
      </c>
      <c r="BA13315" s="191">
        <v>5</v>
      </c>
      <c r="BB13315" s="191">
        <v>0</v>
      </c>
    </row>
    <row r="13316" spans="48:54" x14ac:dyDescent="0.2">
      <c r="AV13316" s="191" t="str">
        <f t="shared" ref="AV13316:AV13379" si="212">AY13316&amp;"_"&amp;AW13316&amp;"_"&amp;AZ13316&amp;"_"&amp;BA13316&amp;"_"&amp;AX13316</f>
        <v>512_RG_404_1_202324</v>
      </c>
      <c r="AW13316" s="191" t="s">
        <v>93</v>
      </c>
      <c r="AX13316" s="18">
        <v>202324</v>
      </c>
      <c r="AY13316" s="191">
        <v>512</v>
      </c>
      <c r="AZ13316" s="191">
        <v>404</v>
      </c>
      <c r="BA13316" s="191">
        <v>1</v>
      </c>
      <c r="BB13316" s="191">
        <v>-184</v>
      </c>
    </row>
    <row r="13317" spans="48:54" x14ac:dyDescent="0.2">
      <c r="AV13317" s="191" t="str">
        <f t="shared" si="212"/>
        <v>512_RS_6.5_1_202324</v>
      </c>
      <c r="AW13317" s="191" t="s">
        <v>92</v>
      </c>
      <c r="AX13317" s="18">
        <v>202324</v>
      </c>
      <c r="AY13317" s="191">
        <v>512</v>
      </c>
      <c r="AZ13317" s="191">
        <v>6.5</v>
      </c>
      <c r="BA13317" s="191">
        <v>1</v>
      </c>
      <c r="BB13317" s="191">
        <v>0</v>
      </c>
    </row>
    <row r="13318" spans="48:54" x14ac:dyDescent="0.2">
      <c r="AV13318" s="191" t="str">
        <f t="shared" si="212"/>
        <v>514_RG_404_1_202324</v>
      </c>
      <c r="AW13318" s="191" t="s">
        <v>93</v>
      </c>
      <c r="AX13318" s="18">
        <v>202324</v>
      </c>
      <c r="AY13318" s="191">
        <v>514</v>
      </c>
      <c r="AZ13318" s="191">
        <v>404</v>
      </c>
      <c r="BA13318" s="191">
        <v>1</v>
      </c>
      <c r="BB13318" s="191">
        <v>-354.30799999999999</v>
      </c>
    </row>
    <row r="13319" spans="48:54" x14ac:dyDescent="0.2">
      <c r="AV13319" s="191" t="str">
        <f t="shared" si="212"/>
        <v>514_RS_6.5_1_202324</v>
      </c>
      <c r="AW13319" s="191" t="s">
        <v>92</v>
      </c>
      <c r="AX13319" s="18">
        <v>202324</v>
      </c>
      <c r="AY13319" s="191">
        <v>514</v>
      </c>
      <c r="AZ13319" s="191">
        <v>6.5</v>
      </c>
      <c r="BA13319" s="191">
        <v>1</v>
      </c>
      <c r="BB13319" s="191">
        <v>182.708</v>
      </c>
    </row>
    <row r="13320" spans="48:54" x14ac:dyDescent="0.2">
      <c r="AV13320" s="191" t="str">
        <f t="shared" si="212"/>
        <v>516_RG_404_1_202324</v>
      </c>
      <c r="AW13320" s="191" t="s">
        <v>93</v>
      </c>
      <c r="AX13320" s="18">
        <v>202324</v>
      </c>
      <c r="AY13320" s="191">
        <v>516</v>
      </c>
      <c r="AZ13320" s="191">
        <v>404</v>
      </c>
      <c r="BA13320" s="191">
        <v>1</v>
      </c>
      <c r="BB13320" s="191">
        <v>-450.98500000000001</v>
      </c>
    </row>
    <row r="13321" spans="48:54" x14ac:dyDescent="0.2">
      <c r="AV13321" s="191" t="str">
        <f t="shared" si="212"/>
        <v>516_RS_6.5_1_202324</v>
      </c>
      <c r="AW13321" s="191" t="s">
        <v>92</v>
      </c>
      <c r="AX13321" s="18">
        <v>202324</v>
      </c>
      <c r="AY13321" s="191">
        <v>516</v>
      </c>
      <c r="AZ13321" s="191">
        <v>6.5</v>
      </c>
      <c r="BA13321" s="191">
        <v>1</v>
      </c>
      <c r="BB13321" s="191">
        <v>814.94399999999996</v>
      </c>
    </row>
    <row r="13322" spans="48:54" x14ac:dyDescent="0.2">
      <c r="AV13322" s="191" t="str">
        <f t="shared" si="212"/>
        <v>518_RG_404_1_202324</v>
      </c>
      <c r="AW13322" s="191" t="s">
        <v>93</v>
      </c>
      <c r="AX13322" s="18">
        <v>202324</v>
      </c>
      <c r="AY13322" s="191">
        <v>518</v>
      </c>
      <c r="AZ13322" s="191">
        <v>404</v>
      </c>
      <c r="BA13322" s="191">
        <v>1</v>
      </c>
      <c r="BB13322" s="191">
        <v>-324.38099999999997</v>
      </c>
    </row>
    <row r="13323" spans="48:54" x14ac:dyDescent="0.2">
      <c r="AV13323" s="191" t="str">
        <f t="shared" si="212"/>
        <v>518_RS_6.5_1_202324</v>
      </c>
      <c r="AW13323" s="191" t="s">
        <v>92</v>
      </c>
      <c r="AX13323" s="18">
        <v>202324</v>
      </c>
      <c r="AY13323" s="191">
        <v>518</v>
      </c>
      <c r="AZ13323" s="191">
        <v>6.5</v>
      </c>
      <c r="BA13323" s="191">
        <v>1</v>
      </c>
      <c r="BB13323" s="191">
        <v>129.81200000000001</v>
      </c>
    </row>
    <row r="13324" spans="48:54" x14ac:dyDescent="0.2">
      <c r="AV13324" s="191" t="str">
        <f t="shared" si="212"/>
        <v>520_RG_404_1_202324</v>
      </c>
      <c r="AW13324" s="191" t="s">
        <v>93</v>
      </c>
      <c r="AX13324" s="18">
        <v>202324</v>
      </c>
      <c r="AY13324" s="191">
        <v>520</v>
      </c>
      <c r="AZ13324" s="191">
        <v>404</v>
      </c>
      <c r="BA13324" s="191">
        <v>1</v>
      </c>
      <c r="BB13324" s="191">
        <v>-354.31099999999998</v>
      </c>
    </row>
    <row r="13325" spans="48:54" x14ac:dyDescent="0.2">
      <c r="AV13325" s="191" t="str">
        <f t="shared" si="212"/>
        <v>520_RS_6.5_1_202324</v>
      </c>
      <c r="AW13325" s="191" t="s">
        <v>92</v>
      </c>
      <c r="AX13325" s="18">
        <v>202324</v>
      </c>
      <c r="AY13325" s="191">
        <v>520</v>
      </c>
      <c r="AZ13325" s="191">
        <v>6.5</v>
      </c>
      <c r="BA13325" s="191">
        <v>1</v>
      </c>
      <c r="BB13325" s="191">
        <v>676.85800000000006</v>
      </c>
    </row>
    <row r="13326" spans="48:54" x14ac:dyDescent="0.2">
      <c r="AV13326" s="191" t="str">
        <f t="shared" si="212"/>
        <v>522_RG_404_1_202324</v>
      </c>
      <c r="AW13326" s="191" t="s">
        <v>93</v>
      </c>
      <c r="AX13326" s="18">
        <v>202324</v>
      </c>
      <c r="AY13326" s="191">
        <v>522</v>
      </c>
      <c r="AZ13326" s="191">
        <v>404</v>
      </c>
      <c r="BA13326" s="191">
        <v>1</v>
      </c>
      <c r="BB13326" s="191">
        <v>-513.48900000000003</v>
      </c>
    </row>
    <row r="13327" spans="48:54" x14ac:dyDescent="0.2">
      <c r="AV13327" s="191" t="str">
        <f t="shared" si="212"/>
        <v>522_RS_6.5_1_202324</v>
      </c>
      <c r="AW13327" s="191" t="s">
        <v>92</v>
      </c>
      <c r="AX13327" s="18">
        <v>202324</v>
      </c>
      <c r="AY13327" s="191">
        <v>522</v>
      </c>
      <c r="AZ13327" s="191">
        <v>6.5</v>
      </c>
      <c r="BA13327" s="191">
        <v>1</v>
      </c>
      <c r="BB13327" s="191">
        <v>271.57513</v>
      </c>
    </row>
    <row r="13328" spans="48:54" x14ac:dyDescent="0.2">
      <c r="AV13328" s="191" t="str">
        <f t="shared" si="212"/>
        <v>524_RG_404_1_202324</v>
      </c>
      <c r="AW13328" s="191" t="s">
        <v>93</v>
      </c>
      <c r="AX13328" s="18">
        <v>202324</v>
      </c>
      <c r="AY13328" s="191">
        <v>524</v>
      </c>
      <c r="AZ13328" s="191">
        <v>404</v>
      </c>
      <c r="BA13328" s="191">
        <v>1</v>
      </c>
      <c r="BB13328" s="191">
        <v>-302.62900000000002</v>
      </c>
    </row>
    <row r="13329" spans="48:54" x14ac:dyDescent="0.2">
      <c r="AV13329" s="191" t="str">
        <f t="shared" si="212"/>
        <v>524_RS_6.5_1_202324</v>
      </c>
      <c r="AW13329" s="191" t="s">
        <v>92</v>
      </c>
      <c r="AX13329" s="18">
        <v>202324</v>
      </c>
      <c r="AY13329" s="191">
        <v>524</v>
      </c>
      <c r="AZ13329" s="191">
        <v>6.5</v>
      </c>
      <c r="BA13329" s="191">
        <v>1</v>
      </c>
      <c r="BB13329" s="191">
        <v>316.09924000000001</v>
      </c>
    </row>
    <row r="13330" spans="48:54" x14ac:dyDescent="0.2">
      <c r="AV13330" s="191" t="str">
        <f t="shared" si="212"/>
        <v>526_RG_404_1_202324</v>
      </c>
      <c r="AW13330" s="191" t="s">
        <v>93</v>
      </c>
      <c r="AX13330" s="18">
        <v>202324</v>
      </c>
      <c r="AY13330" s="191">
        <v>526</v>
      </c>
      <c r="AZ13330" s="191">
        <v>404</v>
      </c>
      <c r="BA13330" s="191">
        <v>1</v>
      </c>
      <c r="BB13330" s="191">
        <v>-255.51095000000001</v>
      </c>
    </row>
    <row r="13331" spans="48:54" x14ac:dyDescent="0.2">
      <c r="AV13331" s="191" t="str">
        <f t="shared" si="212"/>
        <v>526_RS_6.5_1_202324</v>
      </c>
      <c r="AW13331" s="191" t="s">
        <v>92</v>
      </c>
      <c r="AX13331" s="18">
        <v>202324</v>
      </c>
      <c r="AY13331" s="191">
        <v>526</v>
      </c>
      <c r="AZ13331" s="191">
        <v>6.5</v>
      </c>
      <c r="BA13331" s="191">
        <v>1</v>
      </c>
      <c r="BB13331" s="191">
        <v>0</v>
      </c>
    </row>
    <row r="13332" spans="48:54" x14ac:dyDescent="0.2">
      <c r="AV13332" s="191" t="str">
        <f t="shared" si="212"/>
        <v>528_RG_404_1_202324</v>
      </c>
      <c r="AW13332" s="191" t="s">
        <v>93</v>
      </c>
      <c r="AX13332" s="18">
        <v>202324</v>
      </c>
      <c r="AY13332" s="191">
        <v>528</v>
      </c>
      <c r="AZ13332" s="191">
        <v>404</v>
      </c>
      <c r="BA13332" s="191">
        <v>1</v>
      </c>
      <c r="BB13332" s="191">
        <v>-346</v>
      </c>
    </row>
    <row r="13333" spans="48:54" x14ac:dyDescent="0.2">
      <c r="AV13333" s="191" t="str">
        <f t="shared" si="212"/>
        <v>528_RS_6.5_1_202324</v>
      </c>
      <c r="AW13333" s="191" t="s">
        <v>92</v>
      </c>
      <c r="AX13333" s="18">
        <v>202324</v>
      </c>
      <c r="AY13333" s="191">
        <v>528</v>
      </c>
      <c r="AZ13333" s="191">
        <v>6.5</v>
      </c>
      <c r="BA13333" s="191">
        <v>1</v>
      </c>
      <c r="BB13333" s="191">
        <v>42</v>
      </c>
    </row>
    <row r="13334" spans="48:54" x14ac:dyDescent="0.2">
      <c r="AV13334" s="191" t="str">
        <f t="shared" si="212"/>
        <v>530_RG_404_1_202324</v>
      </c>
      <c r="AW13334" s="191" t="s">
        <v>93</v>
      </c>
      <c r="AX13334" s="18">
        <v>202324</v>
      </c>
      <c r="AY13334" s="191">
        <v>530</v>
      </c>
      <c r="AZ13334" s="191">
        <v>404</v>
      </c>
      <c r="BA13334" s="191">
        <v>1</v>
      </c>
      <c r="BB13334" s="191">
        <v>-480.85899999999998</v>
      </c>
    </row>
    <row r="13335" spans="48:54" x14ac:dyDescent="0.2">
      <c r="AV13335" s="191" t="str">
        <f t="shared" si="212"/>
        <v>530_RS_6.5_1_202324</v>
      </c>
      <c r="AW13335" s="191" t="s">
        <v>92</v>
      </c>
      <c r="AX13335" s="18">
        <v>202324</v>
      </c>
      <c r="AY13335" s="191">
        <v>530</v>
      </c>
      <c r="AZ13335" s="191">
        <v>6.5</v>
      </c>
      <c r="BA13335" s="191">
        <v>1</v>
      </c>
      <c r="BB13335" s="191">
        <v>257.66800000000001</v>
      </c>
    </row>
    <row r="13336" spans="48:54" x14ac:dyDescent="0.2">
      <c r="AV13336" s="191" t="str">
        <f t="shared" si="212"/>
        <v>532_RG_404_1_202324</v>
      </c>
      <c r="AW13336" s="191" t="s">
        <v>93</v>
      </c>
      <c r="AX13336" s="18">
        <v>202324</v>
      </c>
      <c r="AY13336" s="191">
        <v>532</v>
      </c>
      <c r="AZ13336" s="191">
        <v>404</v>
      </c>
      <c r="BA13336" s="191">
        <v>1</v>
      </c>
      <c r="BB13336" s="191">
        <v>-862.99400000000003</v>
      </c>
    </row>
    <row r="13337" spans="48:54" x14ac:dyDescent="0.2">
      <c r="AV13337" s="191" t="str">
        <f t="shared" si="212"/>
        <v>532_RS_6.5_1_202324</v>
      </c>
      <c r="AW13337" s="191" t="s">
        <v>92</v>
      </c>
      <c r="AX13337" s="18">
        <v>202324</v>
      </c>
      <c r="AY13337" s="191">
        <v>532</v>
      </c>
      <c r="AZ13337" s="191">
        <v>6.5</v>
      </c>
      <c r="BA13337" s="191">
        <v>1</v>
      </c>
      <c r="BB13337" s="191">
        <v>0</v>
      </c>
    </row>
    <row r="13338" spans="48:54" x14ac:dyDescent="0.2">
      <c r="AV13338" s="191" t="str">
        <f t="shared" si="212"/>
        <v>534_RG_404_1_202324</v>
      </c>
      <c r="AW13338" s="191" t="s">
        <v>93</v>
      </c>
      <c r="AX13338" s="18">
        <v>202324</v>
      </c>
      <c r="AY13338" s="191">
        <v>534</v>
      </c>
      <c r="AZ13338" s="191">
        <v>404</v>
      </c>
      <c r="BA13338" s="191">
        <v>1</v>
      </c>
      <c r="BB13338" s="191">
        <v>-699.57539999999995</v>
      </c>
    </row>
    <row r="13339" spans="48:54" x14ac:dyDescent="0.2">
      <c r="AV13339" s="191" t="str">
        <f t="shared" si="212"/>
        <v>534_RS_6.5_1_202324</v>
      </c>
      <c r="AW13339" s="191" t="s">
        <v>92</v>
      </c>
      <c r="AX13339" s="18">
        <v>202324</v>
      </c>
      <c r="AY13339" s="191">
        <v>534</v>
      </c>
      <c r="AZ13339" s="191">
        <v>6.5</v>
      </c>
      <c r="BA13339" s="191">
        <v>1</v>
      </c>
      <c r="BB13339" s="191">
        <v>72.113</v>
      </c>
    </row>
    <row r="13340" spans="48:54" x14ac:dyDescent="0.2">
      <c r="AV13340" s="191" t="str">
        <f t="shared" si="212"/>
        <v>536_RG_404_1_202324</v>
      </c>
      <c r="AW13340" s="191" t="s">
        <v>93</v>
      </c>
      <c r="AX13340" s="18">
        <v>202324</v>
      </c>
      <c r="AY13340" s="191">
        <v>536</v>
      </c>
      <c r="AZ13340" s="191">
        <v>404</v>
      </c>
      <c r="BA13340" s="191">
        <v>1</v>
      </c>
      <c r="BB13340" s="191">
        <v>-570.20000000000005</v>
      </c>
    </row>
    <row r="13341" spans="48:54" x14ac:dyDescent="0.2">
      <c r="AV13341" s="191" t="str">
        <f t="shared" si="212"/>
        <v>536_RS_6.5_1_202324</v>
      </c>
      <c r="AW13341" s="191" t="s">
        <v>92</v>
      </c>
      <c r="AX13341" s="18">
        <v>202324</v>
      </c>
      <c r="AY13341" s="191">
        <v>536</v>
      </c>
      <c r="AZ13341" s="191">
        <v>6.5</v>
      </c>
      <c r="BA13341" s="191">
        <v>1</v>
      </c>
      <c r="BB13341" s="191">
        <v>345.24700000000001</v>
      </c>
    </row>
    <row r="13342" spans="48:54" x14ac:dyDescent="0.2">
      <c r="AV13342" s="191" t="str">
        <f t="shared" si="212"/>
        <v>538_RG_404_1_202324</v>
      </c>
      <c r="AW13342" s="191" t="s">
        <v>93</v>
      </c>
      <c r="AX13342" s="18">
        <v>202324</v>
      </c>
      <c r="AY13342" s="191">
        <v>538</v>
      </c>
      <c r="AZ13342" s="191">
        <v>404</v>
      </c>
      <c r="BA13342" s="191">
        <v>1</v>
      </c>
      <c r="BB13342" s="191">
        <v>-328</v>
      </c>
    </row>
    <row r="13343" spans="48:54" x14ac:dyDescent="0.2">
      <c r="AV13343" s="191" t="str">
        <f t="shared" si="212"/>
        <v>538_RS_6.5_1_202324</v>
      </c>
      <c r="AW13343" s="191" t="s">
        <v>92</v>
      </c>
      <c r="AX13343" s="18">
        <v>202324</v>
      </c>
      <c r="AY13343" s="191">
        <v>538</v>
      </c>
      <c r="AZ13343" s="191">
        <v>6.5</v>
      </c>
      <c r="BA13343" s="191">
        <v>1</v>
      </c>
      <c r="BB13343" s="191">
        <v>1010.51</v>
      </c>
    </row>
    <row r="13344" spans="48:54" x14ac:dyDescent="0.2">
      <c r="AV13344" s="191" t="str">
        <f t="shared" si="212"/>
        <v>540_RG_404_1_202324</v>
      </c>
      <c r="AW13344" s="191" t="s">
        <v>93</v>
      </c>
      <c r="AX13344" s="18">
        <v>202324</v>
      </c>
      <c r="AY13344" s="191">
        <v>540</v>
      </c>
      <c r="AZ13344" s="191">
        <v>404</v>
      </c>
      <c r="BA13344" s="191">
        <v>1</v>
      </c>
      <c r="BB13344" s="191">
        <v>-593.37599999999998</v>
      </c>
    </row>
    <row r="13345" spans="48:54" x14ac:dyDescent="0.2">
      <c r="AV13345" s="191" t="str">
        <f t="shared" si="212"/>
        <v>540_RS_6.5_1_202324</v>
      </c>
      <c r="AW13345" s="191" t="s">
        <v>92</v>
      </c>
      <c r="AX13345" s="18">
        <v>202324</v>
      </c>
      <c r="AY13345" s="191">
        <v>540</v>
      </c>
      <c r="AZ13345" s="191">
        <v>6.5</v>
      </c>
      <c r="BA13345" s="191">
        <v>1</v>
      </c>
      <c r="BB13345" s="191">
        <v>990.48500000000001</v>
      </c>
    </row>
    <row r="13346" spans="48:54" x14ac:dyDescent="0.2">
      <c r="AV13346" s="191" t="str">
        <f t="shared" si="212"/>
        <v>542_RG_404_1_202324</v>
      </c>
      <c r="AW13346" s="191" t="s">
        <v>93</v>
      </c>
      <c r="AX13346" s="18">
        <v>202324</v>
      </c>
      <c r="AY13346" s="191">
        <v>542</v>
      </c>
      <c r="AZ13346" s="191">
        <v>404</v>
      </c>
      <c r="BA13346" s="191">
        <v>1</v>
      </c>
      <c r="BB13346" s="191">
        <v>-14359.544</v>
      </c>
    </row>
    <row r="13347" spans="48:54" x14ac:dyDescent="0.2">
      <c r="AV13347" s="191" t="str">
        <f t="shared" si="212"/>
        <v>542_RS_6.5_1_202324</v>
      </c>
      <c r="AW13347" s="191" t="s">
        <v>92</v>
      </c>
      <c r="AX13347" s="18">
        <v>202324</v>
      </c>
      <c r="AY13347" s="191">
        <v>542</v>
      </c>
      <c r="AZ13347" s="191">
        <v>6.5</v>
      </c>
      <c r="BA13347" s="191">
        <v>1</v>
      </c>
      <c r="BB13347" s="191">
        <v>85.934020000000004</v>
      </c>
    </row>
    <row r="13348" spans="48:54" x14ac:dyDescent="0.2">
      <c r="AV13348" s="191" t="str">
        <f t="shared" si="212"/>
        <v>544_RG_404_1_202324</v>
      </c>
      <c r="AW13348" s="191" t="s">
        <v>93</v>
      </c>
      <c r="AX13348" s="18">
        <v>202324</v>
      </c>
      <c r="AY13348" s="191">
        <v>544</v>
      </c>
      <c r="AZ13348" s="191">
        <v>404</v>
      </c>
      <c r="BA13348" s="191">
        <v>1</v>
      </c>
      <c r="BB13348" s="191">
        <v>-585.65700000000004</v>
      </c>
    </row>
    <row r="13349" spans="48:54" x14ac:dyDescent="0.2">
      <c r="AV13349" s="191" t="str">
        <f t="shared" si="212"/>
        <v>544_RS_6.5_1_202324</v>
      </c>
      <c r="AW13349" s="191" t="s">
        <v>92</v>
      </c>
      <c r="AX13349" s="18">
        <v>202324</v>
      </c>
      <c r="AY13349" s="191">
        <v>544</v>
      </c>
      <c r="AZ13349" s="191">
        <v>6.5</v>
      </c>
      <c r="BA13349" s="191">
        <v>1</v>
      </c>
      <c r="BB13349" s="191">
        <v>88.301000000000002</v>
      </c>
    </row>
    <row r="13350" spans="48:54" x14ac:dyDescent="0.2">
      <c r="AV13350" s="191" t="str">
        <f t="shared" si="212"/>
        <v>545_RG_404_1_202324</v>
      </c>
      <c r="AW13350" s="191" t="s">
        <v>93</v>
      </c>
      <c r="AX13350" s="18">
        <v>202324</v>
      </c>
      <c r="AY13350" s="191">
        <v>545</v>
      </c>
      <c r="AZ13350" s="191">
        <v>404</v>
      </c>
      <c r="BA13350" s="191">
        <v>1</v>
      </c>
      <c r="BB13350" s="191">
        <v>-287.21999</v>
      </c>
    </row>
    <row r="13351" spans="48:54" x14ac:dyDescent="0.2">
      <c r="AV13351" s="191" t="str">
        <f t="shared" si="212"/>
        <v>545_RS_6.5_1_202324</v>
      </c>
      <c r="AW13351" s="191" t="s">
        <v>92</v>
      </c>
      <c r="AX13351" s="18">
        <v>202324</v>
      </c>
      <c r="AY13351" s="191">
        <v>545</v>
      </c>
      <c r="AZ13351" s="191">
        <v>6.5</v>
      </c>
      <c r="BA13351" s="191">
        <v>1</v>
      </c>
      <c r="BB13351" s="191">
        <v>248.24993999999998</v>
      </c>
    </row>
    <row r="13352" spans="48:54" x14ac:dyDescent="0.2">
      <c r="AV13352" s="191" t="str">
        <f t="shared" si="212"/>
        <v>546_RG_404_1_202324</v>
      </c>
      <c r="AW13352" s="191" t="s">
        <v>93</v>
      </c>
      <c r="AX13352" s="18">
        <v>202324</v>
      </c>
      <c r="AY13352" s="191">
        <v>546</v>
      </c>
      <c r="AZ13352" s="191">
        <v>404</v>
      </c>
      <c r="BA13352" s="191">
        <v>1</v>
      </c>
      <c r="BB13352" s="191">
        <v>-470</v>
      </c>
    </row>
    <row r="13353" spans="48:54" x14ac:dyDescent="0.2">
      <c r="AV13353" s="191" t="str">
        <f t="shared" si="212"/>
        <v>546_RS_6.5_1_202324</v>
      </c>
      <c r="AW13353" s="191" t="s">
        <v>92</v>
      </c>
      <c r="AX13353" s="18">
        <v>202324</v>
      </c>
      <c r="AY13353" s="191">
        <v>546</v>
      </c>
      <c r="AZ13353" s="191">
        <v>6.5</v>
      </c>
      <c r="BA13353" s="191">
        <v>1</v>
      </c>
      <c r="BB13353" s="191">
        <v>222.59399999999999</v>
      </c>
    </row>
    <row r="13354" spans="48:54" x14ac:dyDescent="0.2">
      <c r="AV13354" s="191" t="str">
        <f t="shared" si="212"/>
        <v>548_RG_404_1_202324</v>
      </c>
      <c r="AW13354" s="191" t="s">
        <v>93</v>
      </c>
      <c r="AX13354" s="18">
        <v>202324</v>
      </c>
      <c r="AY13354" s="191">
        <v>548</v>
      </c>
      <c r="AZ13354" s="191">
        <v>404</v>
      </c>
      <c r="BA13354" s="191">
        <v>1</v>
      </c>
      <c r="BB13354" s="191">
        <v>-269.69799999999998</v>
      </c>
    </row>
    <row r="13355" spans="48:54" x14ac:dyDescent="0.2">
      <c r="AV13355" s="191" t="str">
        <f t="shared" si="212"/>
        <v>548_RS_6.5_1_202324</v>
      </c>
      <c r="AW13355" s="191" t="s">
        <v>92</v>
      </c>
      <c r="AX13355" s="18">
        <v>202324</v>
      </c>
      <c r="AY13355" s="191">
        <v>548</v>
      </c>
      <c r="AZ13355" s="191">
        <v>6.5</v>
      </c>
      <c r="BA13355" s="191">
        <v>1</v>
      </c>
      <c r="BB13355" s="191">
        <v>434.77699999999999</v>
      </c>
    </row>
    <row r="13356" spans="48:54" x14ac:dyDescent="0.2">
      <c r="AV13356" s="191" t="str">
        <f t="shared" si="212"/>
        <v>550_RG_404_1_202324</v>
      </c>
      <c r="AW13356" s="191" t="s">
        <v>93</v>
      </c>
      <c r="AX13356" s="18">
        <v>202324</v>
      </c>
      <c r="AY13356" s="191">
        <v>550</v>
      </c>
      <c r="AZ13356" s="191">
        <v>404</v>
      </c>
      <c r="BA13356" s="191">
        <v>1</v>
      </c>
      <c r="BB13356" s="191">
        <v>-672.89221999999995</v>
      </c>
    </row>
    <row r="13357" spans="48:54" x14ac:dyDescent="0.2">
      <c r="AV13357" s="191" t="str">
        <f t="shared" si="212"/>
        <v>550_RS_6.5_1_202324</v>
      </c>
      <c r="AW13357" s="191" t="s">
        <v>92</v>
      </c>
      <c r="AX13357" s="18">
        <v>202324</v>
      </c>
      <c r="AY13357" s="191">
        <v>550</v>
      </c>
      <c r="AZ13357" s="191">
        <v>6.5</v>
      </c>
      <c r="BA13357" s="191">
        <v>1</v>
      </c>
      <c r="BB13357" s="191">
        <v>775.47113999999999</v>
      </c>
    </row>
    <row r="13358" spans="48:54" x14ac:dyDescent="0.2">
      <c r="AV13358" s="191" t="str">
        <f t="shared" si="212"/>
        <v>552_RG_404_1_202324</v>
      </c>
      <c r="AW13358" s="191" t="s">
        <v>93</v>
      </c>
      <c r="AX13358" s="18">
        <v>202324</v>
      </c>
      <c r="AY13358" s="191">
        <v>552</v>
      </c>
      <c r="AZ13358" s="191">
        <v>404</v>
      </c>
      <c r="BA13358" s="191">
        <v>1</v>
      </c>
      <c r="BB13358" s="191">
        <v>-1179.6559999999999</v>
      </c>
    </row>
    <row r="13359" spans="48:54" x14ac:dyDescent="0.2">
      <c r="AV13359" s="191" t="str">
        <f t="shared" si="212"/>
        <v>552_RS_6.5_1_202324</v>
      </c>
      <c r="AW13359" s="191" t="s">
        <v>92</v>
      </c>
      <c r="AX13359" s="18">
        <v>202324</v>
      </c>
      <c r="AY13359" s="191">
        <v>552</v>
      </c>
      <c r="AZ13359" s="191">
        <v>6.5</v>
      </c>
      <c r="BA13359" s="191">
        <v>1</v>
      </c>
      <c r="BB13359" s="191">
        <v>0</v>
      </c>
    </row>
    <row r="13360" spans="48:54" x14ac:dyDescent="0.2">
      <c r="AV13360" s="191" t="str">
        <f t="shared" si="212"/>
        <v>562_RG_404_1_202324</v>
      </c>
      <c r="AW13360" s="191" t="s">
        <v>93</v>
      </c>
      <c r="AX13360" s="18">
        <v>202324</v>
      </c>
      <c r="AY13360" s="191">
        <v>562</v>
      </c>
      <c r="AZ13360" s="191">
        <v>404</v>
      </c>
      <c r="BA13360" s="191">
        <v>1</v>
      </c>
      <c r="BB13360" s="191">
        <v>0</v>
      </c>
    </row>
    <row r="13361" spans="48:54" x14ac:dyDescent="0.2">
      <c r="AV13361" s="191" t="str">
        <f t="shared" si="212"/>
        <v>562_RS_6.5_1_202324</v>
      </c>
      <c r="AW13361" s="191" t="s">
        <v>92</v>
      </c>
      <c r="AX13361" s="18">
        <v>202324</v>
      </c>
      <c r="AY13361" s="191">
        <v>562</v>
      </c>
      <c r="AZ13361" s="191">
        <v>6.5</v>
      </c>
      <c r="BA13361" s="191">
        <v>1</v>
      </c>
      <c r="BB13361" s="191">
        <v>0</v>
      </c>
    </row>
    <row r="13362" spans="48:54" x14ac:dyDescent="0.2">
      <c r="AV13362" s="191" t="str">
        <f t="shared" si="212"/>
        <v>564_RG_404_1_202324</v>
      </c>
      <c r="AW13362" s="191" t="s">
        <v>93</v>
      </c>
      <c r="AX13362" s="18">
        <v>202324</v>
      </c>
      <c r="AY13362" s="191">
        <v>564</v>
      </c>
      <c r="AZ13362" s="191">
        <v>404</v>
      </c>
      <c r="BA13362" s="191">
        <v>1</v>
      </c>
      <c r="BB13362" s="191">
        <v>0</v>
      </c>
    </row>
    <row r="13363" spans="48:54" x14ac:dyDescent="0.2">
      <c r="AV13363" s="191" t="str">
        <f t="shared" si="212"/>
        <v>564_RS_6.5_1_202324</v>
      </c>
      <c r="AW13363" s="191" t="s">
        <v>92</v>
      </c>
      <c r="AX13363" s="18">
        <v>202324</v>
      </c>
      <c r="AY13363" s="191">
        <v>564</v>
      </c>
      <c r="AZ13363" s="191">
        <v>6.5</v>
      </c>
      <c r="BA13363" s="191">
        <v>1</v>
      </c>
      <c r="BB13363" s="191">
        <v>0</v>
      </c>
    </row>
    <row r="13364" spans="48:54" x14ac:dyDescent="0.2">
      <c r="AV13364" s="191" t="str">
        <f t="shared" si="212"/>
        <v>566_RG_404_1_202324</v>
      </c>
      <c r="AW13364" s="191" t="s">
        <v>93</v>
      </c>
      <c r="AX13364" s="18">
        <v>202324</v>
      </c>
      <c r="AY13364" s="191">
        <v>566</v>
      </c>
      <c r="AZ13364" s="191">
        <v>404</v>
      </c>
      <c r="BA13364" s="191">
        <v>1</v>
      </c>
      <c r="BB13364" s="191">
        <v>0</v>
      </c>
    </row>
    <row r="13365" spans="48:54" x14ac:dyDescent="0.2">
      <c r="AV13365" s="191" t="str">
        <f t="shared" si="212"/>
        <v>566_RS_6.5_1_202324</v>
      </c>
      <c r="AW13365" s="191" t="s">
        <v>92</v>
      </c>
      <c r="AX13365" s="18">
        <v>202324</v>
      </c>
      <c r="AY13365" s="191">
        <v>566</v>
      </c>
      <c r="AZ13365" s="191">
        <v>6.5</v>
      </c>
      <c r="BA13365" s="191">
        <v>1</v>
      </c>
      <c r="BB13365" s="191">
        <v>0</v>
      </c>
    </row>
    <row r="13366" spans="48:54" x14ac:dyDescent="0.2">
      <c r="AV13366" s="191" t="str">
        <f t="shared" si="212"/>
        <v>568_RG_404_1_202324</v>
      </c>
      <c r="AW13366" s="191" t="s">
        <v>93</v>
      </c>
      <c r="AX13366" s="18">
        <v>202324</v>
      </c>
      <c r="AY13366" s="191">
        <v>568</v>
      </c>
      <c r="AZ13366" s="191">
        <v>404</v>
      </c>
      <c r="BA13366" s="191">
        <v>1</v>
      </c>
      <c r="BB13366" s="191">
        <v>0</v>
      </c>
    </row>
    <row r="13367" spans="48:54" x14ac:dyDescent="0.2">
      <c r="AV13367" s="191" t="str">
        <f t="shared" si="212"/>
        <v>568_RS_6.5_1_202324</v>
      </c>
      <c r="AW13367" s="191" t="s">
        <v>92</v>
      </c>
      <c r="AX13367" s="18">
        <v>202324</v>
      </c>
      <c r="AY13367" s="191">
        <v>568</v>
      </c>
      <c r="AZ13367" s="191">
        <v>6.5</v>
      </c>
      <c r="BA13367" s="191">
        <v>1</v>
      </c>
      <c r="BB13367" s="191">
        <v>0</v>
      </c>
    </row>
    <row r="13368" spans="48:54" x14ac:dyDescent="0.2">
      <c r="AV13368" s="191" t="str">
        <f t="shared" si="212"/>
        <v>572_RG_404_1_202324</v>
      </c>
      <c r="AW13368" s="191" t="s">
        <v>93</v>
      </c>
      <c r="AX13368" s="18">
        <v>202324</v>
      </c>
      <c r="AY13368" s="191">
        <v>572</v>
      </c>
      <c r="AZ13368" s="191">
        <v>404</v>
      </c>
      <c r="BA13368" s="191">
        <v>1</v>
      </c>
      <c r="BB13368" s="191">
        <v>0</v>
      </c>
    </row>
    <row r="13369" spans="48:54" x14ac:dyDescent="0.2">
      <c r="AV13369" s="191" t="str">
        <f t="shared" si="212"/>
        <v>572_RS_6.5_1_202324</v>
      </c>
      <c r="AW13369" s="191" t="s">
        <v>92</v>
      </c>
      <c r="AX13369" s="18">
        <v>202324</v>
      </c>
      <c r="AY13369" s="191">
        <v>572</v>
      </c>
      <c r="AZ13369" s="191">
        <v>6.5</v>
      </c>
      <c r="BA13369" s="191">
        <v>1</v>
      </c>
      <c r="BB13369" s="191">
        <v>0</v>
      </c>
    </row>
    <row r="13370" spans="48:54" x14ac:dyDescent="0.2">
      <c r="AV13370" s="191" t="str">
        <f t="shared" si="212"/>
        <v>574_RG_404_1_202324</v>
      </c>
      <c r="AW13370" s="191" t="s">
        <v>93</v>
      </c>
      <c r="AX13370" s="18">
        <v>202324</v>
      </c>
      <c r="AY13370" s="191">
        <v>574</v>
      </c>
      <c r="AZ13370" s="191">
        <v>404</v>
      </c>
      <c r="BA13370" s="191">
        <v>1</v>
      </c>
      <c r="BB13370" s="191">
        <v>0</v>
      </c>
    </row>
    <row r="13371" spans="48:54" x14ac:dyDescent="0.2">
      <c r="AV13371" s="191" t="str">
        <f t="shared" si="212"/>
        <v>574_RS_6.5_1_202324</v>
      </c>
      <c r="AW13371" s="191" t="s">
        <v>92</v>
      </c>
      <c r="AX13371" s="18">
        <v>202324</v>
      </c>
      <c r="AY13371" s="191">
        <v>574</v>
      </c>
      <c r="AZ13371" s="191">
        <v>6.5</v>
      </c>
      <c r="BA13371" s="191">
        <v>1</v>
      </c>
      <c r="BB13371" s="191">
        <v>0</v>
      </c>
    </row>
    <row r="13372" spans="48:54" x14ac:dyDescent="0.2">
      <c r="AV13372" s="191" t="str">
        <f t="shared" si="212"/>
        <v>576_RG_404_1_202324</v>
      </c>
      <c r="AW13372" s="191" t="s">
        <v>93</v>
      </c>
      <c r="AX13372" s="18">
        <v>202324</v>
      </c>
      <c r="AY13372" s="191">
        <v>576</v>
      </c>
      <c r="AZ13372" s="191">
        <v>404</v>
      </c>
      <c r="BA13372" s="191">
        <v>1</v>
      </c>
      <c r="BB13372" s="191">
        <v>0</v>
      </c>
    </row>
    <row r="13373" spans="48:54" x14ac:dyDescent="0.2">
      <c r="AV13373" s="191" t="str">
        <f t="shared" si="212"/>
        <v>576_RS_6.5_1_202324</v>
      </c>
      <c r="AW13373" s="191" t="s">
        <v>92</v>
      </c>
      <c r="AX13373" s="18">
        <v>202324</v>
      </c>
      <c r="AY13373" s="191">
        <v>576</v>
      </c>
      <c r="AZ13373" s="191">
        <v>6.5</v>
      </c>
      <c r="BA13373" s="191">
        <v>1</v>
      </c>
      <c r="BB13373" s="191">
        <v>0</v>
      </c>
    </row>
    <row r="13374" spans="48:54" x14ac:dyDescent="0.2">
      <c r="AV13374" s="191" t="str">
        <f t="shared" si="212"/>
        <v>582_RG_404_1_202324</v>
      </c>
      <c r="AW13374" s="191" t="s">
        <v>93</v>
      </c>
      <c r="AX13374" s="18">
        <v>202324</v>
      </c>
      <c r="AY13374" s="191">
        <v>582</v>
      </c>
      <c r="AZ13374" s="191">
        <v>404</v>
      </c>
      <c r="BA13374" s="191">
        <v>1</v>
      </c>
      <c r="BB13374" s="191">
        <v>0</v>
      </c>
    </row>
    <row r="13375" spans="48:54" x14ac:dyDescent="0.2">
      <c r="AV13375" s="191" t="str">
        <f t="shared" si="212"/>
        <v>582_RS_6.5_1_202324</v>
      </c>
      <c r="AW13375" s="191" t="s">
        <v>92</v>
      </c>
      <c r="AX13375" s="18">
        <v>202324</v>
      </c>
      <c r="AY13375" s="191">
        <v>582</v>
      </c>
      <c r="AZ13375" s="191">
        <v>6.5</v>
      </c>
      <c r="BA13375" s="191">
        <v>1</v>
      </c>
      <c r="BB13375" s="191">
        <v>0</v>
      </c>
    </row>
    <row r="13376" spans="48:54" x14ac:dyDescent="0.2">
      <c r="AV13376" s="191" t="str">
        <f t="shared" si="212"/>
        <v>584_RG_404_1_202324</v>
      </c>
      <c r="AW13376" s="191" t="s">
        <v>93</v>
      </c>
      <c r="AX13376" s="18">
        <v>202324</v>
      </c>
      <c r="AY13376" s="191">
        <v>584</v>
      </c>
      <c r="AZ13376" s="191">
        <v>404</v>
      </c>
      <c r="BA13376" s="191">
        <v>1</v>
      </c>
      <c r="BB13376" s="191">
        <v>0</v>
      </c>
    </row>
    <row r="13377" spans="48:54" x14ac:dyDescent="0.2">
      <c r="AV13377" s="191" t="str">
        <f t="shared" si="212"/>
        <v>584_RS_6.5_1_202324</v>
      </c>
      <c r="AW13377" s="191" t="s">
        <v>92</v>
      </c>
      <c r="AX13377" s="18">
        <v>202324</v>
      </c>
      <c r="AY13377" s="191">
        <v>584</v>
      </c>
      <c r="AZ13377" s="191">
        <v>6.5</v>
      </c>
      <c r="BA13377" s="191">
        <v>1</v>
      </c>
      <c r="BB13377" s="191">
        <v>0</v>
      </c>
    </row>
    <row r="13378" spans="48:54" x14ac:dyDescent="0.2">
      <c r="AV13378" s="191" t="str">
        <f t="shared" si="212"/>
        <v>586_RG_404_1_202324</v>
      </c>
      <c r="AW13378" s="191" t="s">
        <v>93</v>
      </c>
      <c r="AX13378" s="18">
        <v>202324</v>
      </c>
      <c r="AY13378" s="191">
        <v>586</v>
      </c>
      <c r="AZ13378" s="191">
        <v>404</v>
      </c>
      <c r="BA13378" s="191">
        <v>1</v>
      </c>
      <c r="BB13378" s="191">
        <v>0</v>
      </c>
    </row>
    <row r="13379" spans="48:54" x14ac:dyDescent="0.2">
      <c r="AV13379" s="191" t="str">
        <f t="shared" si="212"/>
        <v>586_RS_6.5_1_202324</v>
      </c>
      <c r="AW13379" s="191" t="s">
        <v>92</v>
      </c>
      <c r="AX13379" s="18">
        <v>202324</v>
      </c>
      <c r="AY13379" s="191">
        <v>586</v>
      </c>
      <c r="AZ13379" s="191">
        <v>6.5</v>
      </c>
      <c r="BA13379" s="191">
        <v>1</v>
      </c>
      <c r="BB13379" s="191">
        <v>0</v>
      </c>
    </row>
    <row r="13380" spans="48:54" x14ac:dyDescent="0.2">
      <c r="AV13380" s="191" t="str">
        <f t="shared" ref="AV13380:AV13443" si="213">AY13380&amp;"_"&amp;AW13380&amp;"_"&amp;AZ13380&amp;"_"&amp;BA13380&amp;"_"&amp;AX13380</f>
        <v>512_RG_406_1_202324</v>
      </c>
      <c r="AW13380" s="191" t="s">
        <v>93</v>
      </c>
      <c r="AX13380" s="18">
        <v>202324</v>
      </c>
      <c r="AY13380" s="191">
        <v>512</v>
      </c>
      <c r="AZ13380" s="191">
        <v>406</v>
      </c>
      <c r="BA13380" s="191">
        <v>1</v>
      </c>
      <c r="BB13380" s="191">
        <v>-5486</v>
      </c>
    </row>
    <row r="13381" spans="48:54" x14ac:dyDescent="0.2">
      <c r="AV13381" s="191" t="str">
        <f t="shared" si="213"/>
        <v>512_RS_6.5_2_202324</v>
      </c>
      <c r="AW13381" s="191" t="s">
        <v>92</v>
      </c>
      <c r="AX13381" s="18">
        <v>202324</v>
      </c>
      <c r="AY13381" s="191">
        <v>512</v>
      </c>
      <c r="AZ13381" s="191">
        <v>6.5</v>
      </c>
      <c r="BA13381" s="191">
        <v>2</v>
      </c>
      <c r="BB13381" s="191">
        <v>0</v>
      </c>
    </row>
    <row r="13382" spans="48:54" x14ac:dyDescent="0.2">
      <c r="AV13382" s="191" t="str">
        <f t="shared" si="213"/>
        <v>514_RG_406_1_202324</v>
      </c>
      <c r="AW13382" s="191" t="s">
        <v>93</v>
      </c>
      <c r="AX13382" s="18">
        <v>202324</v>
      </c>
      <c r="AY13382" s="191">
        <v>514</v>
      </c>
      <c r="AZ13382" s="191">
        <v>406</v>
      </c>
      <c r="BA13382" s="191">
        <v>1</v>
      </c>
      <c r="BB13382" s="191">
        <v>-22181.899000000001</v>
      </c>
    </row>
    <row r="13383" spans="48:54" x14ac:dyDescent="0.2">
      <c r="AV13383" s="191" t="str">
        <f t="shared" si="213"/>
        <v>514_RS_6.5_2_202324</v>
      </c>
      <c r="AW13383" s="191" t="s">
        <v>92</v>
      </c>
      <c r="AX13383" s="18">
        <v>202324</v>
      </c>
      <c r="AY13383" s="191">
        <v>514</v>
      </c>
      <c r="AZ13383" s="191">
        <v>6.5</v>
      </c>
      <c r="BA13383" s="191">
        <v>2</v>
      </c>
      <c r="BB13383" s="191">
        <v>0</v>
      </c>
    </row>
    <row r="13384" spans="48:54" x14ac:dyDescent="0.2">
      <c r="AV13384" s="191" t="str">
        <f t="shared" si="213"/>
        <v>516_RG_406_1_202324</v>
      </c>
      <c r="AW13384" s="191" t="s">
        <v>93</v>
      </c>
      <c r="AX13384" s="18">
        <v>202324</v>
      </c>
      <c r="AY13384" s="191">
        <v>516</v>
      </c>
      <c r="AZ13384" s="191">
        <v>406</v>
      </c>
      <c r="BA13384" s="191">
        <v>1</v>
      </c>
      <c r="BB13384" s="191">
        <v>-23659.085999999999</v>
      </c>
    </row>
    <row r="13385" spans="48:54" x14ac:dyDescent="0.2">
      <c r="AV13385" s="191" t="str">
        <f t="shared" si="213"/>
        <v>516_RS_6.5_2_202324</v>
      </c>
      <c r="AW13385" s="191" t="s">
        <v>92</v>
      </c>
      <c r="AX13385" s="18">
        <v>202324</v>
      </c>
      <c r="AY13385" s="191">
        <v>516</v>
      </c>
      <c r="AZ13385" s="191">
        <v>6.5</v>
      </c>
      <c r="BA13385" s="191">
        <v>2</v>
      </c>
      <c r="BB13385" s="191">
        <v>0</v>
      </c>
    </row>
    <row r="13386" spans="48:54" x14ac:dyDescent="0.2">
      <c r="AV13386" s="191" t="str">
        <f t="shared" si="213"/>
        <v>518_RG_406_1_202324</v>
      </c>
      <c r="AW13386" s="191" t="s">
        <v>93</v>
      </c>
      <c r="AX13386" s="18">
        <v>202324</v>
      </c>
      <c r="AY13386" s="191">
        <v>518</v>
      </c>
      <c r="AZ13386" s="191">
        <v>406</v>
      </c>
      <c r="BA13386" s="191">
        <v>1</v>
      </c>
      <c r="BB13386" s="191">
        <v>-23616.728999999999</v>
      </c>
    </row>
    <row r="13387" spans="48:54" x14ac:dyDescent="0.2">
      <c r="AV13387" s="191" t="str">
        <f t="shared" si="213"/>
        <v>518_RS_6.5_2_202324</v>
      </c>
      <c r="AW13387" s="191" t="s">
        <v>92</v>
      </c>
      <c r="AX13387" s="18">
        <v>202324</v>
      </c>
      <c r="AY13387" s="191">
        <v>518</v>
      </c>
      <c r="AZ13387" s="191">
        <v>6.5</v>
      </c>
      <c r="BA13387" s="191">
        <v>2</v>
      </c>
      <c r="BB13387" s="191">
        <v>-7.0810000000000004</v>
      </c>
    </row>
    <row r="13388" spans="48:54" x14ac:dyDescent="0.2">
      <c r="AV13388" s="191" t="str">
        <f t="shared" si="213"/>
        <v>520_RG_406_1_202324</v>
      </c>
      <c r="AW13388" s="191" t="s">
        <v>93</v>
      </c>
      <c r="AX13388" s="18">
        <v>202324</v>
      </c>
      <c r="AY13388" s="191">
        <v>520</v>
      </c>
      <c r="AZ13388" s="191">
        <v>406</v>
      </c>
      <c r="BA13388" s="191">
        <v>1</v>
      </c>
      <c r="BB13388" s="191">
        <v>-14167.234950000002</v>
      </c>
    </row>
    <row r="13389" spans="48:54" x14ac:dyDescent="0.2">
      <c r="AV13389" s="191" t="str">
        <f t="shared" si="213"/>
        <v>520_RS_6.5_2_202324</v>
      </c>
      <c r="AW13389" s="191" t="s">
        <v>92</v>
      </c>
      <c r="AX13389" s="18">
        <v>202324</v>
      </c>
      <c r="AY13389" s="191">
        <v>520</v>
      </c>
      <c r="AZ13389" s="191">
        <v>6.5</v>
      </c>
      <c r="BA13389" s="191">
        <v>2</v>
      </c>
      <c r="BB13389" s="191">
        <v>0</v>
      </c>
    </row>
    <row r="13390" spans="48:54" x14ac:dyDescent="0.2">
      <c r="AV13390" s="191" t="str">
        <f t="shared" si="213"/>
        <v>522_RG_406_1_202324</v>
      </c>
      <c r="AW13390" s="191" t="s">
        <v>93</v>
      </c>
      <c r="AX13390" s="18">
        <v>202324</v>
      </c>
      <c r="AY13390" s="191">
        <v>522</v>
      </c>
      <c r="AZ13390" s="191">
        <v>406</v>
      </c>
      <c r="BA13390" s="191">
        <v>1</v>
      </c>
      <c r="BB13390" s="191">
        <v>-10789.798000000001</v>
      </c>
    </row>
    <row r="13391" spans="48:54" x14ac:dyDescent="0.2">
      <c r="AV13391" s="191" t="str">
        <f t="shared" si="213"/>
        <v>522_RS_6.5_2_202324</v>
      </c>
      <c r="AW13391" s="191" t="s">
        <v>92</v>
      </c>
      <c r="AX13391" s="18">
        <v>202324</v>
      </c>
      <c r="AY13391" s="191">
        <v>522</v>
      </c>
      <c r="AZ13391" s="191">
        <v>6.5</v>
      </c>
      <c r="BA13391" s="191">
        <v>2</v>
      </c>
      <c r="BB13391" s="191">
        <v>-268.59449999999998</v>
      </c>
    </row>
    <row r="13392" spans="48:54" x14ac:dyDescent="0.2">
      <c r="AV13392" s="191" t="str">
        <f t="shared" si="213"/>
        <v>524_RG_406_1_202324</v>
      </c>
      <c r="AW13392" s="191" t="s">
        <v>93</v>
      </c>
      <c r="AX13392" s="18">
        <v>202324</v>
      </c>
      <c r="AY13392" s="191">
        <v>524</v>
      </c>
      <c r="AZ13392" s="191">
        <v>406</v>
      </c>
      <c r="BA13392" s="191">
        <v>1</v>
      </c>
      <c r="BB13392" s="191">
        <v>-9592.9330000000009</v>
      </c>
    </row>
    <row r="13393" spans="48:54" x14ac:dyDescent="0.2">
      <c r="AV13393" s="191" t="str">
        <f t="shared" si="213"/>
        <v>524_RS_6.5_2_202324</v>
      </c>
      <c r="AW13393" s="191" t="s">
        <v>92</v>
      </c>
      <c r="AX13393" s="18">
        <v>202324</v>
      </c>
      <c r="AY13393" s="191">
        <v>524</v>
      </c>
      <c r="AZ13393" s="191">
        <v>6.5</v>
      </c>
      <c r="BA13393" s="191">
        <v>2</v>
      </c>
      <c r="BB13393" s="191">
        <v>0</v>
      </c>
    </row>
    <row r="13394" spans="48:54" x14ac:dyDescent="0.2">
      <c r="AV13394" s="191" t="str">
        <f t="shared" si="213"/>
        <v>526_RG_406_1_202324</v>
      </c>
      <c r="AW13394" s="191" t="s">
        <v>93</v>
      </c>
      <c r="AX13394" s="18">
        <v>202324</v>
      </c>
      <c r="AY13394" s="191">
        <v>526</v>
      </c>
      <c r="AZ13394" s="191">
        <v>406</v>
      </c>
      <c r="BA13394" s="191">
        <v>1</v>
      </c>
      <c r="BB13394" s="191">
        <v>-13127.066000000001</v>
      </c>
    </row>
    <row r="13395" spans="48:54" x14ac:dyDescent="0.2">
      <c r="AV13395" s="191" t="str">
        <f t="shared" si="213"/>
        <v>526_RS_6.5_2_202324</v>
      </c>
      <c r="AW13395" s="191" t="s">
        <v>92</v>
      </c>
      <c r="AX13395" s="18">
        <v>202324</v>
      </c>
      <c r="AY13395" s="191">
        <v>526</v>
      </c>
      <c r="AZ13395" s="191">
        <v>6.5</v>
      </c>
      <c r="BA13395" s="191">
        <v>2</v>
      </c>
      <c r="BB13395" s="191">
        <v>0</v>
      </c>
    </row>
    <row r="13396" spans="48:54" x14ac:dyDescent="0.2">
      <c r="AV13396" s="191" t="str">
        <f t="shared" si="213"/>
        <v>528_RG_406_1_202324</v>
      </c>
      <c r="AW13396" s="191" t="s">
        <v>93</v>
      </c>
      <c r="AX13396" s="18">
        <v>202324</v>
      </c>
      <c r="AY13396" s="191">
        <v>528</v>
      </c>
      <c r="AZ13396" s="191">
        <v>406</v>
      </c>
      <c r="BA13396" s="191">
        <v>1</v>
      </c>
      <c r="BB13396" s="191">
        <v>-11904</v>
      </c>
    </row>
    <row r="13397" spans="48:54" x14ac:dyDescent="0.2">
      <c r="AV13397" s="191" t="str">
        <f t="shared" si="213"/>
        <v>528_RS_6.5_2_202324</v>
      </c>
      <c r="AW13397" s="191" t="s">
        <v>92</v>
      </c>
      <c r="AX13397" s="18">
        <v>202324</v>
      </c>
      <c r="AY13397" s="191">
        <v>528</v>
      </c>
      <c r="AZ13397" s="191">
        <v>6.5</v>
      </c>
      <c r="BA13397" s="191">
        <v>2</v>
      </c>
      <c r="BB13397" s="191">
        <v>0</v>
      </c>
    </row>
    <row r="13398" spans="48:54" x14ac:dyDescent="0.2">
      <c r="AV13398" s="191" t="str">
        <f t="shared" si="213"/>
        <v>530_RG_406_1_202324</v>
      </c>
      <c r="AW13398" s="191" t="s">
        <v>93</v>
      </c>
      <c r="AX13398" s="18">
        <v>202324</v>
      </c>
      <c r="AY13398" s="191">
        <v>530</v>
      </c>
      <c r="AZ13398" s="191">
        <v>406</v>
      </c>
      <c r="BA13398" s="191">
        <v>1</v>
      </c>
      <c r="BB13398" s="191">
        <v>-16723.151999999998</v>
      </c>
    </row>
    <row r="13399" spans="48:54" x14ac:dyDescent="0.2">
      <c r="AV13399" s="191" t="str">
        <f t="shared" si="213"/>
        <v>530_RS_6.5_2_202324</v>
      </c>
      <c r="AW13399" s="191" t="s">
        <v>92</v>
      </c>
      <c r="AX13399" s="18">
        <v>202324</v>
      </c>
      <c r="AY13399" s="191">
        <v>530</v>
      </c>
      <c r="AZ13399" s="191">
        <v>6.5</v>
      </c>
      <c r="BA13399" s="191">
        <v>2</v>
      </c>
      <c r="BB13399" s="191">
        <v>0</v>
      </c>
    </row>
    <row r="13400" spans="48:54" x14ac:dyDescent="0.2">
      <c r="AV13400" s="191" t="str">
        <f t="shared" si="213"/>
        <v>532_RG_406_1_202324</v>
      </c>
      <c r="AW13400" s="191" t="s">
        <v>93</v>
      </c>
      <c r="AX13400" s="18">
        <v>202324</v>
      </c>
      <c r="AY13400" s="191">
        <v>532</v>
      </c>
      <c r="AZ13400" s="191">
        <v>406</v>
      </c>
      <c r="BA13400" s="191">
        <v>1</v>
      </c>
      <c r="BB13400" s="191">
        <v>-33955.617189999997</v>
      </c>
    </row>
    <row r="13401" spans="48:54" x14ac:dyDescent="0.2">
      <c r="AV13401" s="191" t="str">
        <f t="shared" si="213"/>
        <v>532_RS_6.5_2_202324</v>
      </c>
      <c r="AW13401" s="191" t="s">
        <v>92</v>
      </c>
      <c r="AX13401" s="18">
        <v>202324</v>
      </c>
      <c r="AY13401" s="191">
        <v>532</v>
      </c>
      <c r="AZ13401" s="191">
        <v>6.5</v>
      </c>
      <c r="BA13401" s="191">
        <v>2</v>
      </c>
      <c r="BB13401" s="191">
        <v>0</v>
      </c>
    </row>
    <row r="13402" spans="48:54" x14ac:dyDescent="0.2">
      <c r="AV13402" s="191" t="str">
        <f t="shared" si="213"/>
        <v>534_RG_406_1_202324</v>
      </c>
      <c r="AW13402" s="191" t="s">
        <v>93</v>
      </c>
      <c r="AX13402" s="18">
        <v>202324</v>
      </c>
      <c r="AY13402" s="191">
        <v>534</v>
      </c>
      <c r="AZ13402" s="191">
        <v>406</v>
      </c>
      <c r="BA13402" s="191">
        <v>1</v>
      </c>
      <c r="BB13402" s="191">
        <v>-38933.485999999997</v>
      </c>
    </row>
    <row r="13403" spans="48:54" x14ac:dyDescent="0.2">
      <c r="AV13403" s="191" t="str">
        <f t="shared" si="213"/>
        <v>534_RS_6.5_2_202324</v>
      </c>
      <c r="AW13403" s="191" t="s">
        <v>92</v>
      </c>
      <c r="AX13403" s="18">
        <v>202324</v>
      </c>
      <c r="AY13403" s="191">
        <v>534</v>
      </c>
      <c r="AZ13403" s="191">
        <v>6.5</v>
      </c>
      <c r="BA13403" s="191">
        <v>2</v>
      </c>
      <c r="BB13403" s="191">
        <v>-2.5000000000000001E-2</v>
      </c>
    </row>
    <row r="13404" spans="48:54" x14ac:dyDescent="0.2">
      <c r="AV13404" s="191" t="str">
        <f t="shared" si="213"/>
        <v>536_RG_406_1_202324</v>
      </c>
      <c r="AW13404" s="191" t="s">
        <v>93</v>
      </c>
      <c r="AX13404" s="18">
        <v>202324</v>
      </c>
      <c r="AY13404" s="191">
        <v>536</v>
      </c>
      <c r="AZ13404" s="191">
        <v>406</v>
      </c>
      <c r="BA13404" s="191">
        <v>1</v>
      </c>
      <c r="BB13404" s="191">
        <v>-32319.696</v>
      </c>
    </row>
    <row r="13405" spans="48:54" x14ac:dyDescent="0.2">
      <c r="AV13405" s="191" t="str">
        <f t="shared" si="213"/>
        <v>536_RS_6.5_2_202324</v>
      </c>
      <c r="AW13405" s="191" t="s">
        <v>92</v>
      </c>
      <c r="AX13405" s="18">
        <v>202324</v>
      </c>
      <c r="AY13405" s="191">
        <v>536</v>
      </c>
      <c r="AZ13405" s="191">
        <v>6.5</v>
      </c>
      <c r="BA13405" s="191">
        <v>2</v>
      </c>
      <c r="BB13405" s="191">
        <v>0</v>
      </c>
    </row>
    <row r="13406" spans="48:54" x14ac:dyDescent="0.2">
      <c r="AV13406" s="191" t="str">
        <f t="shared" si="213"/>
        <v>538_RG_406_1_202324</v>
      </c>
      <c r="AW13406" s="191" t="s">
        <v>93</v>
      </c>
      <c r="AX13406" s="18">
        <v>202324</v>
      </c>
      <c r="AY13406" s="191">
        <v>538</v>
      </c>
      <c r="AZ13406" s="191">
        <v>406</v>
      </c>
      <c r="BA13406" s="191">
        <v>1</v>
      </c>
      <c r="BB13406" s="191">
        <v>-16149</v>
      </c>
    </row>
    <row r="13407" spans="48:54" x14ac:dyDescent="0.2">
      <c r="AV13407" s="191" t="str">
        <f t="shared" si="213"/>
        <v>538_RS_6.5_2_202324</v>
      </c>
      <c r="AW13407" s="191" t="s">
        <v>92</v>
      </c>
      <c r="AX13407" s="18">
        <v>202324</v>
      </c>
      <c r="AY13407" s="191">
        <v>538</v>
      </c>
      <c r="AZ13407" s="191">
        <v>6.5</v>
      </c>
      <c r="BA13407" s="191">
        <v>2</v>
      </c>
      <c r="BB13407" s="191">
        <v>-335.54300000000001</v>
      </c>
    </row>
    <row r="13408" spans="48:54" x14ac:dyDescent="0.2">
      <c r="AV13408" s="191" t="str">
        <f t="shared" si="213"/>
        <v>540_RG_406_1_202324</v>
      </c>
      <c r="AW13408" s="191" t="s">
        <v>93</v>
      </c>
      <c r="AX13408" s="18">
        <v>202324</v>
      </c>
      <c r="AY13408" s="191">
        <v>540</v>
      </c>
      <c r="AZ13408" s="191">
        <v>406</v>
      </c>
      <c r="BA13408" s="191">
        <v>1</v>
      </c>
      <c r="BB13408" s="191">
        <v>-51112.925000000003</v>
      </c>
    </row>
    <row r="13409" spans="48:54" x14ac:dyDescent="0.2">
      <c r="AV13409" s="191" t="str">
        <f t="shared" si="213"/>
        <v>540_RS_6.5_2_202324</v>
      </c>
      <c r="AW13409" s="191" t="s">
        <v>92</v>
      </c>
      <c r="AX13409" s="18">
        <v>202324</v>
      </c>
      <c r="AY13409" s="191">
        <v>540</v>
      </c>
      <c r="AZ13409" s="191">
        <v>6.5</v>
      </c>
      <c r="BA13409" s="191">
        <v>2</v>
      </c>
      <c r="BB13409" s="191">
        <v>0</v>
      </c>
    </row>
    <row r="13410" spans="48:54" x14ac:dyDescent="0.2">
      <c r="AV13410" s="191" t="str">
        <f t="shared" si="213"/>
        <v>542_RG_406_1_202324</v>
      </c>
      <c r="AW13410" s="191" t="s">
        <v>93</v>
      </c>
      <c r="AX13410" s="18">
        <v>202324</v>
      </c>
      <c r="AY13410" s="191">
        <v>542</v>
      </c>
      <c r="AZ13410" s="191">
        <v>406</v>
      </c>
      <c r="BA13410" s="191">
        <v>1</v>
      </c>
      <c r="BB13410" s="191">
        <v>0</v>
      </c>
    </row>
    <row r="13411" spans="48:54" x14ac:dyDescent="0.2">
      <c r="AV13411" s="191" t="str">
        <f t="shared" si="213"/>
        <v>542_RS_6.5_2_202324</v>
      </c>
      <c r="AW13411" s="191" t="s">
        <v>92</v>
      </c>
      <c r="AX13411" s="18">
        <v>202324</v>
      </c>
      <c r="AY13411" s="191">
        <v>542</v>
      </c>
      <c r="AZ13411" s="191">
        <v>6.5</v>
      </c>
      <c r="BA13411" s="191">
        <v>2</v>
      </c>
      <c r="BB13411" s="191">
        <v>0</v>
      </c>
    </row>
    <row r="13412" spans="48:54" x14ac:dyDescent="0.2">
      <c r="AV13412" s="191" t="str">
        <f t="shared" si="213"/>
        <v>544_RG_406_1_202324</v>
      </c>
      <c r="AW13412" s="191" t="s">
        <v>93</v>
      </c>
      <c r="AX13412" s="18">
        <v>202324</v>
      </c>
      <c r="AY13412" s="191">
        <v>544</v>
      </c>
      <c r="AZ13412" s="191">
        <v>406</v>
      </c>
      <c r="BA13412" s="191">
        <v>1</v>
      </c>
      <c r="BB13412" s="191">
        <v>-20783.083536917289</v>
      </c>
    </row>
    <row r="13413" spans="48:54" x14ac:dyDescent="0.2">
      <c r="AV13413" s="191" t="str">
        <f t="shared" si="213"/>
        <v>544_RS_6.5_2_202324</v>
      </c>
      <c r="AW13413" s="191" t="s">
        <v>92</v>
      </c>
      <c r="AX13413" s="18">
        <v>202324</v>
      </c>
      <c r="AY13413" s="191">
        <v>544</v>
      </c>
      <c r="AZ13413" s="191">
        <v>6.5</v>
      </c>
      <c r="BA13413" s="191">
        <v>2</v>
      </c>
      <c r="BB13413" s="191">
        <v>0</v>
      </c>
    </row>
    <row r="13414" spans="48:54" x14ac:dyDescent="0.2">
      <c r="AV13414" s="191" t="str">
        <f t="shared" si="213"/>
        <v>545_RG_406_1_202324</v>
      </c>
      <c r="AW13414" s="191" t="s">
        <v>93</v>
      </c>
      <c r="AX13414" s="18">
        <v>202324</v>
      </c>
      <c r="AY13414" s="191">
        <v>545</v>
      </c>
      <c r="AZ13414" s="191">
        <v>406</v>
      </c>
      <c r="BA13414" s="191">
        <v>1</v>
      </c>
      <c r="BB13414" s="191">
        <v>-19204.735989999997</v>
      </c>
    </row>
    <row r="13415" spans="48:54" x14ac:dyDescent="0.2">
      <c r="AV13415" s="191" t="str">
        <f t="shared" si="213"/>
        <v>545_RS_6.5_2_202324</v>
      </c>
      <c r="AW13415" s="191" t="s">
        <v>92</v>
      </c>
      <c r="AX13415" s="18">
        <v>202324</v>
      </c>
      <c r="AY13415" s="191">
        <v>545</v>
      </c>
      <c r="AZ13415" s="191">
        <v>6.5</v>
      </c>
      <c r="BA13415" s="191">
        <v>2</v>
      </c>
      <c r="BB13415" s="191">
        <v>-4.0215699999999996</v>
      </c>
    </row>
    <row r="13416" spans="48:54" x14ac:dyDescent="0.2">
      <c r="AV13416" s="191" t="str">
        <f t="shared" si="213"/>
        <v>546_RG_406_1_202324</v>
      </c>
      <c r="AW13416" s="191" t="s">
        <v>93</v>
      </c>
      <c r="AX13416" s="18">
        <v>202324</v>
      </c>
      <c r="AY13416" s="191">
        <v>546</v>
      </c>
      <c r="AZ13416" s="191">
        <v>406</v>
      </c>
      <c r="BA13416" s="191">
        <v>1</v>
      </c>
      <c r="BB13416" s="191">
        <v>-22847</v>
      </c>
    </row>
    <row r="13417" spans="48:54" x14ac:dyDescent="0.2">
      <c r="AV13417" s="191" t="str">
        <f t="shared" si="213"/>
        <v>546_RS_6.5_2_202324</v>
      </c>
      <c r="AW13417" s="191" t="s">
        <v>92</v>
      </c>
      <c r="AX13417" s="18">
        <v>202324</v>
      </c>
      <c r="AY13417" s="191">
        <v>546</v>
      </c>
      <c r="AZ13417" s="191">
        <v>6.5</v>
      </c>
      <c r="BA13417" s="191">
        <v>2</v>
      </c>
      <c r="BB13417" s="191">
        <v>-25</v>
      </c>
    </row>
    <row r="13418" spans="48:54" x14ac:dyDescent="0.2">
      <c r="AV13418" s="191" t="str">
        <f t="shared" si="213"/>
        <v>548_RG_406_1_202324</v>
      </c>
      <c r="AW13418" s="191" t="s">
        <v>93</v>
      </c>
      <c r="AX13418" s="18">
        <v>202324</v>
      </c>
      <c r="AY13418" s="191">
        <v>548</v>
      </c>
      <c r="AZ13418" s="191">
        <v>406</v>
      </c>
      <c r="BA13418" s="191">
        <v>1</v>
      </c>
      <c r="BB13418" s="191">
        <v>-15549.358</v>
      </c>
    </row>
    <row r="13419" spans="48:54" x14ac:dyDescent="0.2">
      <c r="AV13419" s="191" t="str">
        <f t="shared" si="213"/>
        <v>548_RS_6.5_2_202324</v>
      </c>
      <c r="AW13419" s="191" t="s">
        <v>92</v>
      </c>
      <c r="AX13419" s="18">
        <v>202324</v>
      </c>
      <c r="AY13419" s="191">
        <v>548</v>
      </c>
      <c r="AZ13419" s="191">
        <v>6.5</v>
      </c>
      <c r="BA13419" s="191">
        <v>2</v>
      </c>
      <c r="BB13419" s="191">
        <v>0</v>
      </c>
    </row>
    <row r="13420" spans="48:54" x14ac:dyDescent="0.2">
      <c r="AV13420" s="191" t="str">
        <f t="shared" si="213"/>
        <v>550_RG_406_1_202324</v>
      </c>
      <c r="AW13420" s="191" t="s">
        <v>93</v>
      </c>
      <c r="AX13420" s="18">
        <v>202324</v>
      </c>
      <c r="AY13420" s="191">
        <v>550</v>
      </c>
      <c r="AZ13420" s="191">
        <v>406</v>
      </c>
      <c r="BA13420" s="191">
        <v>1</v>
      </c>
      <c r="BB13420" s="191">
        <v>-39521.817390000004</v>
      </c>
    </row>
    <row r="13421" spans="48:54" x14ac:dyDescent="0.2">
      <c r="AV13421" s="191" t="str">
        <f t="shared" si="213"/>
        <v>550_RS_6.5_2_202324</v>
      </c>
      <c r="AW13421" s="191" t="s">
        <v>92</v>
      </c>
      <c r="AX13421" s="18">
        <v>202324</v>
      </c>
      <c r="AY13421" s="191">
        <v>550</v>
      </c>
      <c r="AZ13421" s="191">
        <v>6.5</v>
      </c>
      <c r="BA13421" s="191">
        <v>2</v>
      </c>
      <c r="BB13421" s="191">
        <v>-62.777000000000001</v>
      </c>
    </row>
    <row r="13422" spans="48:54" x14ac:dyDescent="0.2">
      <c r="AV13422" s="191" t="str">
        <f t="shared" si="213"/>
        <v>552_RG_406_1_202324</v>
      </c>
      <c r="AW13422" s="191" t="s">
        <v>93</v>
      </c>
      <c r="AX13422" s="18">
        <v>202324</v>
      </c>
      <c r="AY13422" s="191">
        <v>552</v>
      </c>
      <c r="AZ13422" s="191">
        <v>406</v>
      </c>
      <c r="BA13422" s="191">
        <v>1</v>
      </c>
      <c r="BB13422" s="191">
        <v>-63604.976999999999</v>
      </c>
    </row>
    <row r="13423" spans="48:54" x14ac:dyDescent="0.2">
      <c r="AV13423" s="191" t="str">
        <f t="shared" si="213"/>
        <v>552_RS_6.5_2_202324</v>
      </c>
      <c r="AW13423" s="191" t="s">
        <v>92</v>
      </c>
      <c r="AX13423" s="18">
        <v>202324</v>
      </c>
      <c r="AY13423" s="191">
        <v>552</v>
      </c>
      <c r="AZ13423" s="191">
        <v>6.5</v>
      </c>
      <c r="BA13423" s="191">
        <v>2</v>
      </c>
      <c r="BB13423" s="191">
        <v>0</v>
      </c>
    </row>
    <row r="13424" spans="48:54" x14ac:dyDescent="0.2">
      <c r="AV13424" s="191" t="str">
        <f t="shared" si="213"/>
        <v>562_RG_406_1_202324</v>
      </c>
      <c r="AW13424" s="191" t="s">
        <v>93</v>
      </c>
      <c r="AX13424" s="18">
        <v>202324</v>
      </c>
      <c r="AY13424" s="191">
        <v>562</v>
      </c>
      <c r="AZ13424" s="191">
        <v>406</v>
      </c>
      <c r="BA13424" s="191">
        <v>1</v>
      </c>
      <c r="BB13424" s="191">
        <v>0</v>
      </c>
    </row>
    <row r="13425" spans="48:54" x14ac:dyDescent="0.2">
      <c r="AV13425" s="191" t="str">
        <f t="shared" si="213"/>
        <v>562_RS_6.5_2_202324</v>
      </c>
      <c r="AW13425" s="191" t="s">
        <v>92</v>
      </c>
      <c r="AX13425" s="18">
        <v>202324</v>
      </c>
      <c r="AY13425" s="191">
        <v>562</v>
      </c>
      <c r="AZ13425" s="191">
        <v>6.5</v>
      </c>
      <c r="BA13425" s="191">
        <v>2</v>
      </c>
      <c r="BB13425" s="191">
        <v>0</v>
      </c>
    </row>
    <row r="13426" spans="48:54" x14ac:dyDescent="0.2">
      <c r="AV13426" s="191" t="str">
        <f t="shared" si="213"/>
        <v>564_RG_406_1_202324</v>
      </c>
      <c r="AW13426" s="191" t="s">
        <v>93</v>
      </c>
      <c r="AX13426" s="18">
        <v>202324</v>
      </c>
      <c r="AY13426" s="191">
        <v>564</v>
      </c>
      <c r="AZ13426" s="191">
        <v>406</v>
      </c>
      <c r="BA13426" s="191">
        <v>1</v>
      </c>
      <c r="BB13426" s="191">
        <v>0</v>
      </c>
    </row>
    <row r="13427" spans="48:54" x14ac:dyDescent="0.2">
      <c r="AV13427" s="191" t="str">
        <f t="shared" si="213"/>
        <v>564_RS_6.5_2_202324</v>
      </c>
      <c r="AW13427" s="191" t="s">
        <v>92</v>
      </c>
      <c r="AX13427" s="18">
        <v>202324</v>
      </c>
      <c r="AY13427" s="191">
        <v>564</v>
      </c>
      <c r="AZ13427" s="191">
        <v>6.5</v>
      </c>
      <c r="BA13427" s="191">
        <v>2</v>
      </c>
      <c r="BB13427" s="191">
        <v>0</v>
      </c>
    </row>
    <row r="13428" spans="48:54" x14ac:dyDescent="0.2">
      <c r="AV13428" s="191" t="str">
        <f t="shared" si="213"/>
        <v>566_RG_406_1_202324</v>
      </c>
      <c r="AW13428" s="191" t="s">
        <v>93</v>
      </c>
      <c r="AX13428" s="18">
        <v>202324</v>
      </c>
      <c r="AY13428" s="191">
        <v>566</v>
      </c>
      <c r="AZ13428" s="191">
        <v>406</v>
      </c>
      <c r="BA13428" s="191">
        <v>1</v>
      </c>
      <c r="BB13428" s="191">
        <v>0</v>
      </c>
    </row>
    <row r="13429" spans="48:54" x14ac:dyDescent="0.2">
      <c r="AV13429" s="191" t="str">
        <f t="shared" si="213"/>
        <v>566_RS_6.5_2_202324</v>
      </c>
      <c r="AW13429" s="191" t="s">
        <v>92</v>
      </c>
      <c r="AX13429" s="18">
        <v>202324</v>
      </c>
      <c r="AY13429" s="191">
        <v>566</v>
      </c>
      <c r="AZ13429" s="191">
        <v>6.5</v>
      </c>
      <c r="BA13429" s="191">
        <v>2</v>
      </c>
      <c r="BB13429" s="191">
        <v>0</v>
      </c>
    </row>
    <row r="13430" spans="48:54" x14ac:dyDescent="0.2">
      <c r="AV13430" s="191" t="str">
        <f t="shared" si="213"/>
        <v>568_RG_406_1_202324</v>
      </c>
      <c r="AW13430" s="191" t="s">
        <v>93</v>
      </c>
      <c r="AX13430" s="18">
        <v>202324</v>
      </c>
      <c r="AY13430" s="191">
        <v>568</v>
      </c>
      <c r="AZ13430" s="191">
        <v>406</v>
      </c>
      <c r="BA13430" s="191">
        <v>1</v>
      </c>
      <c r="BB13430" s="191">
        <v>0</v>
      </c>
    </row>
    <row r="13431" spans="48:54" x14ac:dyDescent="0.2">
      <c r="AV13431" s="191" t="str">
        <f t="shared" si="213"/>
        <v>568_RS_6.5_2_202324</v>
      </c>
      <c r="AW13431" s="191" t="s">
        <v>92</v>
      </c>
      <c r="AX13431" s="18">
        <v>202324</v>
      </c>
      <c r="AY13431" s="191">
        <v>568</v>
      </c>
      <c r="AZ13431" s="191">
        <v>6.5</v>
      </c>
      <c r="BA13431" s="191">
        <v>2</v>
      </c>
      <c r="BB13431" s="191">
        <v>0</v>
      </c>
    </row>
    <row r="13432" spans="48:54" x14ac:dyDescent="0.2">
      <c r="AV13432" s="191" t="str">
        <f t="shared" si="213"/>
        <v>572_RG_406_1_202324</v>
      </c>
      <c r="AW13432" s="191" t="s">
        <v>93</v>
      </c>
      <c r="AX13432" s="18">
        <v>202324</v>
      </c>
      <c r="AY13432" s="191">
        <v>572</v>
      </c>
      <c r="AZ13432" s="191">
        <v>406</v>
      </c>
      <c r="BA13432" s="191">
        <v>1</v>
      </c>
      <c r="BB13432" s="191">
        <v>0</v>
      </c>
    </row>
    <row r="13433" spans="48:54" x14ac:dyDescent="0.2">
      <c r="AV13433" s="191" t="str">
        <f t="shared" si="213"/>
        <v>572_RS_6.5_2_202324</v>
      </c>
      <c r="AW13433" s="191" t="s">
        <v>92</v>
      </c>
      <c r="AX13433" s="18">
        <v>202324</v>
      </c>
      <c r="AY13433" s="191">
        <v>572</v>
      </c>
      <c r="AZ13433" s="191">
        <v>6.5</v>
      </c>
      <c r="BA13433" s="191">
        <v>2</v>
      </c>
      <c r="BB13433" s="191">
        <v>0</v>
      </c>
    </row>
    <row r="13434" spans="48:54" x14ac:dyDescent="0.2">
      <c r="AV13434" s="191" t="str">
        <f t="shared" si="213"/>
        <v>574_RG_406_1_202324</v>
      </c>
      <c r="AW13434" s="191" t="s">
        <v>93</v>
      </c>
      <c r="AX13434" s="18">
        <v>202324</v>
      </c>
      <c r="AY13434" s="191">
        <v>574</v>
      </c>
      <c r="AZ13434" s="191">
        <v>406</v>
      </c>
      <c r="BA13434" s="191">
        <v>1</v>
      </c>
      <c r="BB13434" s="191">
        <v>0</v>
      </c>
    </row>
    <row r="13435" spans="48:54" x14ac:dyDescent="0.2">
      <c r="AV13435" s="191" t="str">
        <f t="shared" si="213"/>
        <v>574_RS_6.5_2_202324</v>
      </c>
      <c r="AW13435" s="191" t="s">
        <v>92</v>
      </c>
      <c r="AX13435" s="18">
        <v>202324</v>
      </c>
      <c r="AY13435" s="191">
        <v>574</v>
      </c>
      <c r="AZ13435" s="191">
        <v>6.5</v>
      </c>
      <c r="BA13435" s="191">
        <v>2</v>
      </c>
      <c r="BB13435" s="191">
        <v>0</v>
      </c>
    </row>
    <row r="13436" spans="48:54" x14ac:dyDescent="0.2">
      <c r="AV13436" s="191" t="str">
        <f t="shared" si="213"/>
        <v>576_RG_406_1_202324</v>
      </c>
      <c r="AW13436" s="191" t="s">
        <v>93</v>
      </c>
      <c r="AX13436" s="18">
        <v>202324</v>
      </c>
      <c r="AY13436" s="191">
        <v>576</v>
      </c>
      <c r="AZ13436" s="191">
        <v>406</v>
      </c>
      <c r="BA13436" s="191">
        <v>1</v>
      </c>
      <c r="BB13436" s="191">
        <v>0</v>
      </c>
    </row>
    <row r="13437" spans="48:54" x14ac:dyDescent="0.2">
      <c r="AV13437" s="191" t="str">
        <f t="shared" si="213"/>
        <v>576_RS_6.5_2_202324</v>
      </c>
      <c r="AW13437" s="191" t="s">
        <v>92</v>
      </c>
      <c r="AX13437" s="18">
        <v>202324</v>
      </c>
      <c r="AY13437" s="191">
        <v>576</v>
      </c>
      <c r="AZ13437" s="191">
        <v>6.5</v>
      </c>
      <c r="BA13437" s="191">
        <v>2</v>
      </c>
      <c r="BB13437" s="191">
        <v>0</v>
      </c>
    </row>
    <row r="13438" spans="48:54" x14ac:dyDescent="0.2">
      <c r="AV13438" s="191" t="str">
        <f t="shared" si="213"/>
        <v>582_RG_406_1_202324</v>
      </c>
      <c r="AW13438" s="191" t="s">
        <v>93</v>
      </c>
      <c r="AX13438" s="18">
        <v>202324</v>
      </c>
      <c r="AY13438" s="191">
        <v>582</v>
      </c>
      <c r="AZ13438" s="191">
        <v>406</v>
      </c>
      <c r="BA13438" s="191">
        <v>1</v>
      </c>
      <c r="BB13438" s="191">
        <v>0</v>
      </c>
    </row>
    <row r="13439" spans="48:54" x14ac:dyDescent="0.2">
      <c r="AV13439" s="191" t="str">
        <f t="shared" si="213"/>
        <v>582_RS_6.5_2_202324</v>
      </c>
      <c r="AW13439" s="191" t="s">
        <v>92</v>
      </c>
      <c r="AX13439" s="18">
        <v>202324</v>
      </c>
      <c r="AY13439" s="191">
        <v>582</v>
      </c>
      <c r="AZ13439" s="191">
        <v>6.5</v>
      </c>
      <c r="BA13439" s="191">
        <v>2</v>
      </c>
      <c r="BB13439" s="191">
        <v>0</v>
      </c>
    </row>
    <row r="13440" spans="48:54" x14ac:dyDescent="0.2">
      <c r="AV13440" s="191" t="str">
        <f t="shared" si="213"/>
        <v>584_RG_406_1_202324</v>
      </c>
      <c r="AW13440" s="191" t="s">
        <v>93</v>
      </c>
      <c r="AX13440" s="18">
        <v>202324</v>
      </c>
      <c r="AY13440" s="191">
        <v>584</v>
      </c>
      <c r="AZ13440" s="191">
        <v>406</v>
      </c>
      <c r="BA13440" s="191">
        <v>1</v>
      </c>
      <c r="BB13440" s="191">
        <v>0</v>
      </c>
    </row>
    <row r="13441" spans="48:54" x14ac:dyDescent="0.2">
      <c r="AV13441" s="191" t="str">
        <f t="shared" si="213"/>
        <v>584_RS_6.5_2_202324</v>
      </c>
      <c r="AW13441" s="191" t="s">
        <v>92</v>
      </c>
      <c r="AX13441" s="18">
        <v>202324</v>
      </c>
      <c r="AY13441" s="191">
        <v>584</v>
      </c>
      <c r="AZ13441" s="191">
        <v>6.5</v>
      </c>
      <c r="BA13441" s="191">
        <v>2</v>
      </c>
      <c r="BB13441" s="191">
        <v>0</v>
      </c>
    </row>
    <row r="13442" spans="48:54" x14ac:dyDescent="0.2">
      <c r="AV13442" s="191" t="str">
        <f t="shared" si="213"/>
        <v>586_RG_406_1_202324</v>
      </c>
      <c r="AW13442" s="191" t="s">
        <v>93</v>
      </c>
      <c r="AX13442" s="18">
        <v>202324</v>
      </c>
      <c r="AY13442" s="191">
        <v>586</v>
      </c>
      <c r="AZ13442" s="191">
        <v>406</v>
      </c>
      <c r="BA13442" s="191">
        <v>1</v>
      </c>
      <c r="BB13442" s="191">
        <v>0</v>
      </c>
    </row>
    <row r="13443" spans="48:54" x14ac:dyDescent="0.2">
      <c r="AV13443" s="191" t="str">
        <f t="shared" si="213"/>
        <v>586_RS_6.5_2_202324</v>
      </c>
      <c r="AW13443" s="191" t="s">
        <v>92</v>
      </c>
      <c r="AX13443" s="18">
        <v>202324</v>
      </c>
      <c r="AY13443" s="191">
        <v>586</v>
      </c>
      <c r="AZ13443" s="191">
        <v>6.5</v>
      </c>
      <c r="BA13443" s="191">
        <v>2</v>
      </c>
      <c r="BB13443" s="191">
        <v>0</v>
      </c>
    </row>
    <row r="13444" spans="48:54" x14ac:dyDescent="0.2">
      <c r="AV13444" s="191" t="str">
        <f t="shared" ref="AV13444:AV13507" si="214">AY13444&amp;"_"&amp;AW13444&amp;"_"&amp;AZ13444&amp;"_"&amp;BA13444&amp;"_"&amp;AX13444</f>
        <v>512_RG_407_1_202324</v>
      </c>
      <c r="AW13444" s="191" t="s">
        <v>93</v>
      </c>
      <c r="AX13444" s="18">
        <v>202324</v>
      </c>
      <c r="AY13444" s="191">
        <v>512</v>
      </c>
      <c r="AZ13444" s="191">
        <v>407</v>
      </c>
      <c r="BA13444" s="191">
        <v>1</v>
      </c>
      <c r="BB13444" s="191">
        <v>-7672</v>
      </c>
    </row>
    <row r="13445" spans="48:54" x14ac:dyDescent="0.2">
      <c r="AV13445" s="191" t="str">
        <f t="shared" si="214"/>
        <v>512_RS_6.5_4_202324</v>
      </c>
      <c r="AW13445" s="191" t="s">
        <v>92</v>
      </c>
      <c r="AX13445" s="18">
        <v>202324</v>
      </c>
      <c r="AY13445" s="191">
        <v>512</v>
      </c>
      <c r="AZ13445" s="191">
        <v>6.5</v>
      </c>
      <c r="BA13445" s="191">
        <v>4</v>
      </c>
      <c r="BB13445" s="191">
        <v>0</v>
      </c>
    </row>
    <row r="13446" spans="48:54" x14ac:dyDescent="0.2">
      <c r="AV13446" s="191" t="str">
        <f t="shared" si="214"/>
        <v>514_RG_407_1_202324</v>
      </c>
      <c r="AW13446" s="191" t="s">
        <v>93</v>
      </c>
      <c r="AX13446" s="18">
        <v>202324</v>
      </c>
      <c r="AY13446" s="191">
        <v>514</v>
      </c>
      <c r="AZ13446" s="191">
        <v>407</v>
      </c>
      <c r="BA13446" s="191">
        <v>1</v>
      </c>
      <c r="BB13446" s="191">
        <v>0</v>
      </c>
    </row>
    <row r="13447" spans="48:54" x14ac:dyDescent="0.2">
      <c r="AV13447" s="191" t="str">
        <f t="shared" si="214"/>
        <v>514_RS_6.5_4_202324</v>
      </c>
      <c r="AW13447" s="191" t="s">
        <v>92</v>
      </c>
      <c r="AX13447" s="18">
        <v>202324</v>
      </c>
      <c r="AY13447" s="191">
        <v>514</v>
      </c>
      <c r="AZ13447" s="191">
        <v>6.5</v>
      </c>
      <c r="BA13447" s="191">
        <v>4</v>
      </c>
      <c r="BB13447" s="191">
        <v>182.708</v>
      </c>
    </row>
    <row r="13448" spans="48:54" x14ac:dyDescent="0.2">
      <c r="AV13448" s="191" t="str">
        <f t="shared" si="214"/>
        <v>516_RG_407_1_202324</v>
      </c>
      <c r="AW13448" s="191" t="s">
        <v>93</v>
      </c>
      <c r="AX13448" s="18">
        <v>202324</v>
      </c>
      <c r="AY13448" s="191">
        <v>516</v>
      </c>
      <c r="AZ13448" s="191">
        <v>407</v>
      </c>
      <c r="BA13448" s="191">
        <v>1</v>
      </c>
      <c r="BB13448" s="191">
        <v>-949.87</v>
      </c>
    </row>
    <row r="13449" spans="48:54" x14ac:dyDescent="0.2">
      <c r="AV13449" s="191" t="str">
        <f t="shared" si="214"/>
        <v>516_RS_6.5_4_202324</v>
      </c>
      <c r="AW13449" s="191" t="s">
        <v>92</v>
      </c>
      <c r="AX13449" s="18">
        <v>202324</v>
      </c>
      <c r="AY13449" s="191">
        <v>516</v>
      </c>
      <c r="AZ13449" s="191">
        <v>6.5</v>
      </c>
      <c r="BA13449" s="191">
        <v>4</v>
      </c>
      <c r="BB13449" s="191">
        <v>814.94399999999996</v>
      </c>
    </row>
    <row r="13450" spans="48:54" x14ac:dyDescent="0.2">
      <c r="AV13450" s="191" t="str">
        <f t="shared" si="214"/>
        <v>518_RG_407_1_202324</v>
      </c>
      <c r="AW13450" s="191" t="s">
        <v>93</v>
      </c>
      <c r="AX13450" s="18">
        <v>202324</v>
      </c>
      <c r="AY13450" s="191">
        <v>518</v>
      </c>
      <c r="AZ13450" s="191">
        <v>407</v>
      </c>
      <c r="BA13450" s="191">
        <v>1</v>
      </c>
      <c r="BB13450" s="191">
        <v>0</v>
      </c>
    </row>
    <row r="13451" spans="48:54" x14ac:dyDescent="0.2">
      <c r="AV13451" s="191" t="str">
        <f t="shared" si="214"/>
        <v>518_RS_6.5_4_202324</v>
      </c>
      <c r="AW13451" s="191" t="s">
        <v>92</v>
      </c>
      <c r="AX13451" s="18">
        <v>202324</v>
      </c>
      <c r="AY13451" s="191">
        <v>518</v>
      </c>
      <c r="AZ13451" s="191">
        <v>6.5</v>
      </c>
      <c r="BA13451" s="191">
        <v>4</v>
      </c>
      <c r="BB13451" s="191">
        <v>122.73100000000001</v>
      </c>
    </row>
    <row r="13452" spans="48:54" x14ac:dyDescent="0.2">
      <c r="AV13452" s="191" t="str">
        <f t="shared" si="214"/>
        <v>520_RG_407_1_202324</v>
      </c>
      <c r="AW13452" s="191" t="s">
        <v>93</v>
      </c>
      <c r="AX13452" s="18">
        <v>202324</v>
      </c>
      <c r="AY13452" s="191">
        <v>520</v>
      </c>
      <c r="AZ13452" s="191">
        <v>407</v>
      </c>
      <c r="BA13452" s="191">
        <v>1</v>
      </c>
      <c r="BB13452" s="191">
        <v>-11591.37405</v>
      </c>
    </row>
    <row r="13453" spans="48:54" x14ac:dyDescent="0.2">
      <c r="AV13453" s="191" t="str">
        <f t="shared" si="214"/>
        <v>520_RS_6.5_4_202324</v>
      </c>
      <c r="AW13453" s="191" t="s">
        <v>92</v>
      </c>
      <c r="AX13453" s="18">
        <v>202324</v>
      </c>
      <c r="AY13453" s="191">
        <v>520</v>
      </c>
      <c r="AZ13453" s="191">
        <v>6.5</v>
      </c>
      <c r="BA13453" s="191">
        <v>4</v>
      </c>
      <c r="BB13453" s="191">
        <v>676.85800000000006</v>
      </c>
    </row>
    <row r="13454" spans="48:54" x14ac:dyDescent="0.2">
      <c r="AV13454" s="191" t="str">
        <f t="shared" si="214"/>
        <v>522_RG_407_1_202324</v>
      </c>
      <c r="AW13454" s="191" t="s">
        <v>93</v>
      </c>
      <c r="AX13454" s="18">
        <v>202324</v>
      </c>
      <c r="AY13454" s="191">
        <v>522</v>
      </c>
      <c r="AZ13454" s="191">
        <v>407</v>
      </c>
      <c r="BA13454" s="191">
        <v>1</v>
      </c>
      <c r="BB13454" s="191">
        <v>-17198.367999999999</v>
      </c>
    </row>
    <row r="13455" spans="48:54" x14ac:dyDescent="0.2">
      <c r="AV13455" s="191" t="str">
        <f t="shared" si="214"/>
        <v>522_RS_6.5_4_202324</v>
      </c>
      <c r="AW13455" s="191" t="s">
        <v>92</v>
      </c>
      <c r="AX13455" s="18">
        <v>202324</v>
      </c>
      <c r="AY13455" s="191">
        <v>522</v>
      </c>
      <c r="AZ13455" s="191">
        <v>6.5</v>
      </c>
      <c r="BA13455" s="191">
        <v>4</v>
      </c>
      <c r="BB13455" s="191">
        <v>2.9806300000000192</v>
      </c>
    </row>
    <row r="13456" spans="48:54" x14ac:dyDescent="0.2">
      <c r="AV13456" s="191" t="str">
        <f t="shared" si="214"/>
        <v>524_RG_407_1_202324</v>
      </c>
      <c r="AW13456" s="191" t="s">
        <v>93</v>
      </c>
      <c r="AX13456" s="18">
        <v>202324</v>
      </c>
      <c r="AY13456" s="191">
        <v>524</v>
      </c>
      <c r="AZ13456" s="191">
        <v>407</v>
      </c>
      <c r="BA13456" s="191">
        <v>1</v>
      </c>
      <c r="BB13456" s="191">
        <v>-11324.257</v>
      </c>
    </row>
    <row r="13457" spans="48:54" x14ac:dyDescent="0.2">
      <c r="AV13457" s="191" t="str">
        <f t="shared" si="214"/>
        <v>524_RS_6.5_4_202324</v>
      </c>
      <c r="AW13457" s="191" t="s">
        <v>92</v>
      </c>
      <c r="AX13457" s="18">
        <v>202324</v>
      </c>
      <c r="AY13457" s="191">
        <v>524</v>
      </c>
      <c r="AZ13457" s="191">
        <v>6.5</v>
      </c>
      <c r="BA13457" s="191">
        <v>4</v>
      </c>
      <c r="BB13457" s="191">
        <v>316.09924000000001</v>
      </c>
    </row>
    <row r="13458" spans="48:54" x14ac:dyDescent="0.2">
      <c r="AV13458" s="191" t="str">
        <f t="shared" si="214"/>
        <v>526_RG_407_1_202324</v>
      </c>
      <c r="AW13458" s="191" t="s">
        <v>93</v>
      </c>
      <c r="AX13458" s="18">
        <v>202324</v>
      </c>
      <c r="AY13458" s="191">
        <v>526</v>
      </c>
      <c r="AZ13458" s="191">
        <v>407</v>
      </c>
      <c r="BA13458" s="191">
        <v>1</v>
      </c>
      <c r="BB13458" s="191">
        <v>0</v>
      </c>
    </row>
    <row r="13459" spans="48:54" x14ac:dyDescent="0.2">
      <c r="AV13459" s="191" t="str">
        <f t="shared" si="214"/>
        <v>526_RS_6.5_4_202324</v>
      </c>
      <c r="AW13459" s="191" t="s">
        <v>92</v>
      </c>
      <c r="AX13459" s="18">
        <v>202324</v>
      </c>
      <c r="AY13459" s="191">
        <v>526</v>
      </c>
      <c r="AZ13459" s="191">
        <v>6.5</v>
      </c>
      <c r="BA13459" s="191">
        <v>4</v>
      </c>
      <c r="BB13459" s="191">
        <v>0</v>
      </c>
    </row>
    <row r="13460" spans="48:54" x14ac:dyDescent="0.2">
      <c r="AV13460" s="191" t="str">
        <f t="shared" si="214"/>
        <v>528_RG_407_1_202324</v>
      </c>
      <c r="AW13460" s="191" t="s">
        <v>93</v>
      </c>
      <c r="AX13460" s="18">
        <v>202324</v>
      </c>
      <c r="AY13460" s="191">
        <v>528</v>
      </c>
      <c r="AZ13460" s="191">
        <v>407</v>
      </c>
      <c r="BA13460" s="191">
        <v>1</v>
      </c>
      <c r="BB13460" s="191">
        <v>-8893</v>
      </c>
    </row>
    <row r="13461" spans="48:54" x14ac:dyDescent="0.2">
      <c r="AV13461" s="191" t="str">
        <f t="shared" si="214"/>
        <v>528_RS_6.5_4_202324</v>
      </c>
      <c r="AW13461" s="191" t="s">
        <v>92</v>
      </c>
      <c r="AX13461" s="18">
        <v>202324</v>
      </c>
      <c r="AY13461" s="191">
        <v>528</v>
      </c>
      <c r="AZ13461" s="191">
        <v>6.5</v>
      </c>
      <c r="BA13461" s="191">
        <v>4</v>
      </c>
      <c r="BB13461" s="191">
        <v>42</v>
      </c>
    </row>
    <row r="13462" spans="48:54" x14ac:dyDescent="0.2">
      <c r="AV13462" s="191" t="str">
        <f t="shared" si="214"/>
        <v>530_RG_407_1_202324</v>
      </c>
      <c r="AW13462" s="191" t="s">
        <v>93</v>
      </c>
      <c r="AX13462" s="18">
        <v>202324</v>
      </c>
      <c r="AY13462" s="191">
        <v>530</v>
      </c>
      <c r="AZ13462" s="191">
        <v>407</v>
      </c>
      <c r="BA13462" s="191">
        <v>1</v>
      </c>
      <c r="BB13462" s="191">
        <v>-17657.867999999999</v>
      </c>
    </row>
    <row r="13463" spans="48:54" x14ac:dyDescent="0.2">
      <c r="AV13463" s="191" t="str">
        <f t="shared" si="214"/>
        <v>530_RS_6.5_4_202324</v>
      </c>
      <c r="AW13463" s="191" t="s">
        <v>92</v>
      </c>
      <c r="AX13463" s="18">
        <v>202324</v>
      </c>
      <c r="AY13463" s="191">
        <v>530</v>
      </c>
      <c r="AZ13463" s="191">
        <v>6.5</v>
      </c>
      <c r="BA13463" s="191">
        <v>4</v>
      </c>
      <c r="BB13463" s="191">
        <v>257.66800000000001</v>
      </c>
    </row>
    <row r="13464" spans="48:54" x14ac:dyDescent="0.2">
      <c r="AV13464" s="191" t="str">
        <f t="shared" si="214"/>
        <v>532_RG_407_1_202324</v>
      </c>
      <c r="AW13464" s="191" t="s">
        <v>93</v>
      </c>
      <c r="AX13464" s="18">
        <v>202324</v>
      </c>
      <c r="AY13464" s="191">
        <v>532</v>
      </c>
      <c r="AZ13464" s="191">
        <v>407</v>
      </c>
      <c r="BA13464" s="191">
        <v>1</v>
      </c>
      <c r="BB13464" s="191">
        <v>-26491.802810000001</v>
      </c>
    </row>
    <row r="13465" spans="48:54" x14ac:dyDescent="0.2">
      <c r="AV13465" s="191" t="str">
        <f t="shared" si="214"/>
        <v>532_RS_6.5_4_202324</v>
      </c>
      <c r="AW13465" s="191" t="s">
        <v>92</v>
      </c>
      <c r="AX13465" s="18">
        <v>202324</v>
      </c>
      <c r="AY13465" s="191">
        <v>532</v>
      </c>
      <c r="AZ13465" s="191">
        <v>6.5</v>
      </c>
      <c r="BA13465" s="191">
        <v>4</v>
      </c>
      <c r="BB13465" s="191">
        <v>0</v>
      </c>
    </row>
    <row r="13466" spans="48:54" x14ac:dyDescent="0.2">
      <c r="AV13466" s="191" t="str">
        <f t="shared" si="214"/>
        <v>534_RG_407_1_202324</v>
      </c>
      <c r="AW13466" s="191" t="s">
        <v>93</v>
      </c>
      <c r="AX13466" s="18">
        <v>202324</v>
      </c>
      <c r="AY13466" s="191">
        <v>534</v>
      </c>
      <c r="AZ13466" s="191">
        <v>407</v>
      </c>
      <c r="BA13466" s="191">
        <v>1</v>
      </c>
      <c r="BB13466" s="191">
        <v>-291.40100000000001</v>
      </c>
    </row>
    <row r="13467" spans="48:54" x14ac:dyDescent="0.2">
      <c r="AV13467" s="191" t="str">
        <f t="shared" si="214"/>
        <v>534_RS_6.5_4_202324</v>
      </c>
      <c r="AW13467" s="191" t="s">
        <v>92</v>
      </c>
      <c r="AX13467" s="18">
        <v>202324</v>
      </c>
      <c r="AY13467" s="191">
        <v>534</v>
      </c>
      <c r="AZ13467" s="191">
        <v>6.5</v>
      </c>
      <c r="BA13467" s="191">
        <v>4</v>
      </c>
      <c r="BB13467" s="191">
        <v>72.087999999999994</v>
      </c>
    </row>
    <row r="13468" spans="48:54" x14ac:dyDescent="0.2">
      <c r="AV13468" s="191" t="str">
        <f t="shared" si="214"/>
        <v>536_RG_407_1_202324</v>
      </c>
      <c r="AW13468" s="191" t="s">
        <v>93</v>
      </c>
      <c r="AX13468" s="18">
        <v>202324</v>
      </c>
      <c r="AY13468" s="191">
        <v>536</v>
      </c>
      <c r="AZ13468" s="191">
        <v>407</v>
      </c>
      <c r="BA13468" s="191">
        <v>1</v>
      </c>
      <c r="BB13468" s="191">
        <v>0</v>
      </c>
    </row>
    <row r="13469" spans="48:54" x14ac:dyDescent="0.2">
      <c r="AV13469" s="191" t="str">
        <f t="shared" si="214"/>
        <v>536_RS_6.5_4_202324</v>
      </c>
      <c r="AW13469" s="191" t="s">
        <v>92</v>
      </c>
      <c r="AX13469" s="18">
        <v>202324</v>
      </c>
      <c r="AY13469" s="191">
        <v>536</v>
      </c>
      <c r="AZ13469" s="191">
        <v>6.5</v>
      </c>
      <c r="BA13469" s="191">
        <v>4</v>
      </c>
      <c r="BB13469" s="191">
        <v>345.24700000000001</v>
      </c>
    </row>
    <row r="13470" spans="48:54" x14ac:dyDescent="0.2">
      <c r="AV13470" s="191" t="str">
        <f t="shared" si="214"/>
        <v>538_RG_407_1_202324</v>
      </c>
      <c r="AW13470" s="191" t="s">
        <v>93</v>
      </c>
      <c r="AX13470" s="18">
        <v>202324</v>
      </c>
      <c r="AY13470" s="191">
        <v>538</v>
      </c>
      <c r="AZ13470" s="191">
        <v>407</v>
      </c>
      <c r="BA13470" s="191">
        <v>1</v>
      </c>
      <c r="BB13470" s="191">
        <v>-10115</v>
      </c>
    </row>
    <row r="13471" spans="48:54" x14ac:dyDescent="0.2">
      <c r="AV13471" s="191" t="str">
        <f t="shared" si="214"/>
        <v>538_RS_6.5_4_202324</v>
      </c>
      <c r="AW13471" s="191" t="s">
        <v>92</v>
      </c>
      <c r="AX13471" s="18">
        <v>202324</v>
      </c>
      <c r="AY13471" s="191">
        <v>538</v>
      </c>
      <c r="AZ13471" s="191">
        <v>6.5</v>
      </c>
      <c r="BA13471" s="191">
        <v>4</v>
      </c>
      <c r="BB13471" s="191">
        <v>674.96699999999998</v>
      </c>
    </row>
    <row r="13472" spans="48:54" x14ac:dyDescent="0.2">
      <c r="AV13472" s="191" t="str">
        <f t="shared" si="214"/>
        <v>540_RG_407_1_202324</v>
      </c>
      <c r="AW13472" s="191" t="s">
        <v>93</v>
      </c>
      <c r="AX13472" s="18">
        <v>202324</v>
      </c>
      <c r="AY13472" s="191">
        <v>540</v>
      </c>
      <c r="AZ13472" s="191">
        <v>407</v>
      </c>
      <c r="BA13472" s="191">
        <v>1</v>
      </c>
      <c r="BB13472" s="191">
        <v>0</v>
      </c>
    </row>
    <row r="13473" spans="48:54" x14ac:dyDescent="0.2">
      <c r="AV13473" s="191" t="str">
        <f t="shared" si="214"/>
        <v>540_RS_6.5_4_202324</v>
      </c>
      <c r="AW13473" s="191" t="s">
        <v>92</v>
      </c>
      <c r="AX13473" s="18">
        <v>202324</v>
      </c>
      <c r="AY13473" s="191">
        <v>540</v>
      </c>
      <c r="AZ13473" s="191">
        <v>6.5</v>
      </c>
      <c r="BA13473" s="191">
        <v>4</v>
      </c>
      <c r="BB13473" s="191">
        <v>990.48500000000001</v>
      </c>
    </row>
    <row r="13474" spans="48:54" x14ac:dyDescent="0.2">
      <c r="AV13474" s="191" t="str">
        <f t="shared" si="214"/>
        <v>542_RG_407_1_202324</v>
      </c>
      <c r="AW13474" s="191" t="s">
        <v>93</v>
      </c>
      <c r="AX13474" s="18">
        <v>202324</v>
      </c>
      <c r="AY13474" s="191">
        <v>542</v>
      </c>
      <c r="AZ13474" s="191">
        <v>407</v>
      </c>
      <c r="BA13474" s="191">
        <v>1</v>
      </c>
      <c r="BB13474" s="191">
        <v>0</v>
      </c>
    </row>
    <row r="13475" spans="48:54" x14ac:dyDescent="0.2">
      <c r="AV13475" s="191" t="str">
        <f t="shared" si="214"/>
        <v>542_RS_6.5_4_202324</v>
      </c>
      <c r="AW13475" s="191" t="s">
        <v>92</v>
      </c>
      <c r="AX13475" s="18">
        <v>202324</v>
      </c>
      <c r="AY13475" s="191">
        <v>542</v>
      </c>
      <c r="AZ13475" s="191">
        <v>6.5</v>
      </c>
      <c r="BA13475" s="191">
        <v>4</v>
      </c>
      <c r="BB13475" s="191">
        <v>85.934020000000004</v>
      </c>
    </row>
    <row r="13476" spans="48:54" x14ac:dyDescent="0.2">
      <c r="AV13476" s="191" t="str">
        <f t="shared" si="214"/>
        <v>544_RG_407_1_202324</v>
      </c>
      <c r="AW13476" s="191" t="s">
        <v>93</v>
      </c>
      <c r="AX13476" s="18">
        <v>202324</v>
      </c>
      <c r="AY13476" s="191">
        <v>544</v>
      </c>
      <c r="AZ13476" s="191">
        <v>407</v>
      </c>
      <c r="BA13476" s="191">
        <v>1</v>
      </c>
      <c r="BB13476" s="191">
        <v>-22040.784253082715</v>
      </c>
    </row>
    <row r="13477" spans="48:54" x14ac:dyDescent="0.2">
      <c r="AV13477" s="191" t="str">
        <f t="shared" si="214"/>
        <v>544_RS_6.5_4_202324</v>
      </c>
      <c r="AW13477" s="191" t="s">
        <v>92</v>
      </c>
      <c r="AX13477" s="18">
        <v>202324</v>
      </c>
      <c r="AY13477" s="191">
        <v>544</v>
      </c>
      <c r="AZ13477" s="191">
        <v>6.5</v>
      </c>
      <c r="BA13477" s="191">
        <v>4</v>
      </c>
      <c r="BB13477" s="191">
        <v>88.301000000000002</v>
      </c>
    </row>
    <row r="13478" spans="48:54" x14ac:dyDescent="0.2">
      <c r="AV13478" s="191" t="str">
        <f t="shared" si="214"/>
        <v>545_RG_407_1_202324</v>
      </c>
      <c r="AW13478" s="191" t="s">
        <v>93</v>
      </c>
      <c r="AX13478" s="18">
        <v>202324</v>
      </c>
      <c r="AY13478" s="191">
        <v>545</v>
      </c>
      <c r="AZ13478" s="191">
        <v>407</v>
      </c>
      <c r="BA13478" s="191">
        <v>1</v>
      </c>
      <c r="BB13478" s="191">
        <v>0</v>
      </c>
    </row>
    <row r="13479" spans="48:54" x14ac:dyDescent="0.2">
      <c r="AV13479" s="191" t="str">
        <f t="shared" si="214"/>
        <v>545_RS_6.5_4_202324</v>
      </c>
      <c r="AW13479" s="191" t="s">
        <v>92</v>
      </c>
      <c r="AX13479" s="18">
        <v>202324</v>
      </c>
      <c r="AY13479" s="191">
        <v>545</v>
      </c>
      <c r="AZ13479" s="191">
        <v>6.5</v>
      </c>
      <c r="BA13479" s="191">
        <v>4</v>
      </c>
      <c r="BB13479" s="191">
        <v>244.22836999999998</v>
      </c>
    </row>
    <row r="13480" spans="48:54" x14ac:dyDescent="0.2">
      <c r="AV13480" s="191" t="str">
        <f t="shared" si="214"/>
        <v>546_RG_407_1_202324</v>
      </c>
      <c r="AW13480" s="191" t="s">
        <v>93</v>
      </c>
      <c r="AX13480" s="18">
        <v>202324</v>
      </c>
      <c r="AY13480" s="191">
        <v>546</v>
      </c>
      <c r="AZ13480" s="191">
        <v>407</v>
      </c>
      <c r="BA13480" s="191">
        <v>1</v>
      </c>
      <c r="BB13480" s="191">
        <v>0</v>
      </c>
    </row>
    <row r="13481" spans="48:54" x14ac:dyDescent="0.2">
      <c r="AV13481" s="191" t="str">
        <f t="shared" si="214"/>
        <v>546_RS_6.5_4_202324</v>
      </c>
      <c r="AW13481" s="191" t="s">
        <v>92</v>
      </c>
      <c r="AX13481" s="18">
        <v>202324</v>
      </c>
      <c r="AY13481" s="191">
        <v>546</v>
      </c>
      <c r="AZ13481" s="191">
        <v>6.5</v>
      </c>
      <c r="BA13481" s="191">
        <v>4</v>
      </c>
      <c r="BB13481" s="191">
        <v>197.59399999999999</v>
      </c>
    </row>
    <row r="13482" spans="48:54" x14ac:dyDescent="0.2">
      <c r="AV13482" s="191" t="str">
        <f t="shared" si="214"/>
        <v>548_RG_407_1_202324</v>
      </c>
      <c r="AW13482" s="191" t="s">
        <v>93</v>
      </c>
      <c r="AX13482" s="18">
        <v>202324</v>
      </c>
      <c r="AY13482" s="191">
        <v>548</v>
      </c>
      <c r="AZ13482" s="191">
        <v>407</v>
      </c>
      <c r="BA13482" s="191">
        <v>1</v>
      </c>
      <c r="BB13482" s="191">
        <v>0</v>
      </c>
    </row>
    <row r="13483" spans="48:54" x14ac:dyDescent="0.2">
      <c r="AV13483" s="191" t="str">
        <f t="shared" si="214"/>
        <v>548_RS_6.5_4_202324</v>
      </c>
      <c r="AW13483" s="191" t="s">
        <v>92</v>
      </c>
      <c r="AX13483" s="18">
        <v>202324</v>
      </c>
      <c r="AY13483" s="191">
        <v>548</v>
      </c>
      <c r="AZ13483" s="191">
        <v>6.5</v>
      </c>
      <c r="BA13483" s="191">
        <v>4</v>
      </c>
      <c r="BB13483" s="191">
        <v>434.77699999999999</v>
      </c>
    </row>
    <row r="13484" spans="48:54" x14ac:dyDescent="0.2">
      <c r="AV13484" s="191" t="str">
        <f t="shared" si="214"/>
        <v>550_RG_407_1_202324</v>
      </c>
      <c r="AW13484" s="191" t="s">
        <v>93</v>
      </c>
      <c r="AX13484" s="18">
        <v>202324</v>
      </c>
      <c r="AY13484" s="191">
        <v>550</v>
      </c>
      <c r="AZ13484" s="191">
        <v>407</v>
      </c>
      <c r="BA13484" s="191">
        <v>1</v>
      </c>
      <c r="BB13484" s="191">
        <v>0</v>
      </c>
    </row>
    <row r="13485" spans="48:54" x14ac:dyDescent="0.2">
      <c r="AV13485" s="191" t="str">
        <f t="shared" si="214"/>
        <v>550_RS_6.5_4_202324</v>
      </c>
      <c r="AW13485" s="191" t="s">
        <v>92</v>
      </c>
      <c r="AX13485" s="18">
        <v>202324</v>
      </c>
      <c r="AY13485" s="191">
        <v>550</v>
      </c>
      <c r="AZ13485" s="191">
        <v>6.5</v>
      </c>
      <c r="BA13485" s="191">
        <v>4</v>
      </c>
      <c r="BB13485" s="191">
        <v>712.69413999999995</v>
      </c>
    </row>
    <row r="13486" spans="48:54" x14ac:dyDescent="0.2">
      <c r="AV13486" s="191" t="str">
        <f t="shared" si="214"/>
        <v>552_RG_407_1_202324</v>
      </c>
      <c r="AW13486" s="191" t="s">
        <v>93</v>
      </c>
      <c r="AX13486" s="18">
        <v>202324</v>
      </c>
      <c r="AY13486" s="191">
        <v>552</v>
      </c>
      <c r="AZ13486" s="191">
        <v>407</v>
      </c>
      <c r="BA13486" s="191">
        <v>1</v>
      </c>
      <c r="BB13486" s="191">
        <v>-43039.468000000001</v>
      </c>
    </row>
    <row r="13487" spans="48:54" x14ac:dyDescent="0.2">
      <c r="AV13487" s="191" t="str">
        <f t="shared" si="214"/>
        <v>552_RS_6.5_4_202324</v>
      </c>
      <c r="AW13487" s="191" t="s">
        <v>92</v>
      </c>
      <c r="AX13487" s="18">
        <v>202324</v>
      </c>
      <c r="AY13487" s="191">
        <v>552</v>
      </c>
      <c r="AZ13487" s="191">
        <v>6.5</v>
      </c>
      <c r="BA13487" s="191">
        <v>4</v>
      </c>
      <c r="BB13487" s="191">
        <v>0</v>
      </c>
    </row>
    <row r="13488" spans="48:54" x14ac:dyDescent="0.2">
      <c r="AV13488" s="191" t="str">
        <f t="shared" si="214"/>
        <v>562_RG_407_1_202324</v>
      </c>
      <c r="AW13488" s="191" t="s">
        <v>93</v>
      </c>
      <c r="AX13488" s="18">
        <v>202324</v>
      </c>
      <c r="AY13488" s="191">
        <v>562</v>
      </c>
      <c r="AZ13488" s="191">
        <v>407</v>
      </c>
      <c r="BA13488" s="191">
        <v>1</v>
      </c>
      <c r="BB13488" s="191">
        <v>0</v>
      </c>
    </row>
    <row r="13489" spans="48:54" x14ac:dyDescent="0.2">
      <c r="AV13489" s="191" t="str">
        <f t="shared" si="214"/>
        <v>562_RS_6.5_4_202324</v>
      </c>
      <c r="AW13489" s="191" t="s">
        <v>92</v>
      </c>
      <c r="AX13489" s="18">
        <v>202324</v>
      </c>
      <c r="AY13489" s="191">
        <v>562</v>
      </c>
      <c r="AZ13489" s="191">
        <v>6.5</v>
      </c>
      <c r="BA13489" s="191">
        <v>4</v>
      </c>
      <c r="BB13489" s="191">
        <v>0</v>
      </c>
    </row>
    <row r="13490" spans="48:54" x14ac:dyDescent="0.2">
      <c r="AV13490" s="191" t="str">
        <f t="shared" si="214"/>
        <v>564_RG_407_1_202324</v>
      </c>
      <c r="AW13490" s="191" t="s">
        <v>93</v>
      </c>
      <c r="AX13490" s="18">
        <v>202324</v>
      </c>
      <c r="AY13490" s="191">
        <v>564</v>
      </c>
      <c r="AZ13490" s="191">
        <v>407</v>
      </c>
      <c r="BA13490" s="191">
        <v>1</v>
      </c>
      <c r="BB13490" s="191">
        <v>0</v>
      </c>
    </row>
    <row r="13491" spans="48:54" x14ac:dyDescent="0.2">
      <c r="AV13491" s="191" t="str">
        <f t="shared" si="214"/>
        <v>564_RS_6.5_4_202324</v>
      </c>
      <c r="AW13491" s="191" t="s">
        <v>92</v>
      </c>
      <c r="AX13491" s="18">
        <v>202324</v>
      </c>
      <c r="AY13491" s="191">
        <v>564</v>
      </c>
      <c r="AZ13491" s="191">
        <v>6.5</v>
      </c>
      <c r="BA13491" s="191">
        <v>4</v>
      </c>
      <c r="BB13491" s="191">
        <v>0</v>
      </c>
    </row>
    <row r="13492" spans="48:54" x14ac:dyDescent="0.2">
      <c r="AV13492" s="191" t="str">
        <f t="shared" si="214"/>
        <v>566_RG_407_1_202324</v>
      </c>
      <c r="AW13492" s="191" t="s">
        <v>93</v>
      </c>
      <c r="AX13492" s="18">
        <v>202324</v>
      </c>
      <c r="AY13492" s="191">
        <v>566</v>
      </c>
      <c r="AZ13492" s="191">
        <v>407</v>
      </c>
      <c r="BA13492" s="191">
        <v>1</v>
      </c>
      <c r="BB13492" s="191">
        <v>0</v>
      </c>
    </row>
    <row r="13493" spans="48:54" x14ac:dyDescent="0.2">
      <c r="AV13493" s="191" t="str">
        <f t="shared" si="214"/>
        <v>566_RS_6.5_4_202324</v>
      </c>
      <c r="AW13493" s="191" t="s">
        <v>92</v>
      </c>
      <c r="AX13493" s="18">
        <v>202324</v>
      </c>
      <c r="AY13493" s="191">
        <v>566</v>
      </c>
      <c r="AZ13493" s="191">
        <v>6.5</v>
      </c>
      <c r="BA13493" s="191">
        <v>4</v>
      </c>
      <c r="BB13493" s="191">
        <v>0</v>
      </c>
    </row>
    <row r="13494" spans="48:54" x14ac:dyDescent="0.2">
      <c r="AV13494" s="191" t="str">
        <f t="shared" si="214"/>
        <v>568_RG_407_1_202324</v>
      </c>
      <c r="AW13494" s="191" t="s">
        <v>93</v>
      </c>
      <c r="AX13494" s="18">
        <v>202324</v>
      </c>
      <c r="AY13494" s="191">
        <v>568</v>
      </c>
      <c r="AZ13494" s="191">
        <v>407</v>
      </c>
      <c r="BA13494" s="191">
        <v>1</v>
      </c>
      <c r="BB13494" s="191">
        <v>0</v>
      </c>
    </row>
    <row r="13495" spans="48:54" x14ac:dyDescent="0.2">
      <c r="AV13495" s="191" t="str">
        <f t="shared" si="214"/>
        <v>568_RS_6.5_4_202324</v>
      </c>
      <c r="AW13495" s="191" t="s">
        <v>92</v>
      </c>
      <c r="AX13495" s="18">
        <v>202324</v>
      </c>
      <c r="AY13495" s="191">
        <v>568</v>
      </c>
      <c r="AZ13495" s="191">
        <v>6.5</v>
      </c>
      <c r="BA13495" s="191">
        <v>4</v>
      </c>
      <c r="BB13495" s="191">
        <v>0</v>
      </c>
    </row>
    <row r="13496" spans="48:54" x14ac:dyDescent="0.2">
      <c r="AV13496" s="191" t="str">
        <f t="shared" si="214"/>
        <v>572_RG_407_1_202324</v>
      </c>
      <c r="AW13496" s="191" t="s">
        <v>93</v>
      </c>
      <c r="AX13496" s="18">
        <v>202324</v>
      </c>
      <c r="AY13496" s="191">
        <v>572</v>
      </c>
      <c r="AZ13496" s="191">
        <v>407</v>
      </c>
      <c r="BA13496" s="191">
        <v>1</v>
      </c>
      <c r="BB13496" s="191">
        <v>0</v>
      </c>
    </row>
    <row r="13497" spans="48:54" x14ac:dyDescent="0.2">
      <c r="AV13497" s="191" t="str">
        <f t="shared" si="214"/>
        <v>572_RS_6.5_4_202324</v>
      </c>
      <c r="AW13497" s="191" t="s">
        <v>92</v>
      </c>
      <c r="AX13497" s="18">
        <v>202324</v>
      </c>
      <c r="AY13497" s="191">
        <v>572</v>
      </c>
      <c r="AZ13497" s="191">
        <v>6.5</v>
      </c>
      <c r="BA13497" s="191">
        <v>4</v>
      </c>
      <c r="BB13497" s="191">
        <v>0</v>
      </c>
    </row>
    <row r="13498" spans="48:54" x14ac:dyDescent="0.2">
      <c r="AV13498" s="191" t="str">
        <f t="shared" si="214"/>
        <v>574_RG_407_1_202324</v>
      </c>
      <c r="AW13498" s="191" t="s">
        <v>93</v>
      </c>
      <c r="AX13498" s="18">
        <v>202324</v>
      </c>
      <c r="AY13498" s="191">
        <v>574</v>
      </c>
      <c r="AZ13498" s="191">
        <v>407</v>
      </c>
      <c r="BA13498" s="191">
        <v>1</v>
      </c>
      <c r="BB13498" s="191">
        <v>0</v>
      </c>
    </row>
    <row r="13499" spans="48:54" x14ac:dyDescent="0.2">
      <c r="AV13499" s="191" t="str">
        <f t="shared" si="214"/>
        <v>574_RS_6.5_4_202324</v>
      </c>
      <c r="AW13499" s="191" t="s">
        <v>92</v>
      </c>
      <c r="AX13499" s="18">
        <v>202324</v>
      </c>
      <c r="AY13499" s="191">
        <v>574</v>
      </c>
      <c r="AZ13499" s="191">
        <v>6.5</v>
      </c>
      <c r="BA13499" s="191">
        <v>4</v>
      </c>
      <c r="BB13499" s="191">
        <v>0</v>
      </c>
    </row>
    <row r="13500" spans="48:54" x14ac:dyDescent="0.2">
      <c r="AV13500" s="191" t="str">
        <f t="shared" si="214"/>
        <v>576_RG_407_1_202324</v>
      </c>
      <c r="AW13500" s="191" t="s">
        <v>93</v>
      </c>
      <c r="AX13500" s="18">
        <v>202324</v>
      </c>
      <c r="AY13500" s="191">
        <v>576</v>
      </c>
      <c r="AZ13500" s="191">
        <v>407</v>
      </c>
      <c r="BA13500" s="191">
        <v>1</v>
      </c>
      <c r="BB13500" s="191">
        <v>0</v>
      </c>
    </row>
    <row r="13501" spans="48:54" x14ac:dyDescent="0.2">
      <c r="AV13501" s="191" t="str">
        <f t="shared" si="214"/>
        <v>576_RS_6.5_4_202324</v>
      </c>
      <c r="AW13501" s="191" t="s">
        <v>92</v>
      </c>
      <c r="AX13501" s="18">
        <v>202324</v>
      </c>
      <c r="AY13501" s="191">
        <v>576</v>
      </c>
      <c r="AZ13501" s="191">
        <v>6.5</v>
      </c>
      <c r="BA13501" s="191">
        <v>4</v>
      </c>
      <c r="BB13501" s="191">
        <v>0</v>
      </c>
    </row>
    <row r="13502" spans="48:54" x14ac:dyDescent="0.2">
      <c r="AV13502" s="191" t="str">
        <f t="shared" si="214"/>
        <v>582_RG_407_1_202324</v>
      </c>
      <c r="AW13502" s="191" t="s">
        <v>93</v>
      </c>
      <c r="AX13502" s="18">
        <v>202324</v>
      </c>
      <c r="AY13502" s="191">
        <v>582</v>
      </c>
      <c r="AZ13502" s="191">
        <v>407</v>
      </c>
      <c r="BA13502" s="191">
        <v>1</v>
      </c>
      <c r="BB13502" s="191">
        <v>0</v>
      </c>
    </row>
    <row r="13503" spans="48:54" x14ac:dyDescent="0.2">
      <c r="AV13503" s="191" t="str">
        <f t="shared" si="214"/>
        <v>582_RS_6.5_4_202324</v>
      </c>
      <c r="AW13503" s="191" t="s">
        <v>92</v>
      </c>
      <c r="AX13503" s="18">
        <v>202324</v>
      </c>
      <c r="AY13503" s="191">
        <v>582</v>
      </c>
      <c r="AZ13503" s="191">
        <v>6.5</v>
      </c>
      <c r="BA13503" s="191">
        <v>4</v>
      </c>
      <c r="BB13503" s="191">
        <v>0</v>
      </c>
    </row>
    <row r="13504" spans="48:54" x14ac:dyDescent="0.2">
      <c r="AV13504" s="191" t="str">
        <f t="shared" si="214"/>
        <v>584_RG_407_1_202324</v>
      </c>
      <c r="AW13504" s="191" t="s">
        <v>93</v>
      </c>
      <c r="AX13504" s="18">
        <v>202324</v>
      </c>
      <c r="AY13504" s="191">
        <v>584</v>
      </c>
      <c r="AZ13504" s="191">
        <v>407</v>
      </c>
      <c r="BA13504" s="191">
        <v>1</v>
      </c>
      <c r="BB13504" s="191">
        <v>0</v>
      </c>
    </row>
    <row r="13505" spans="48:54" x14ac:dyDescent="0.2">
      <c r="AV13505" s="191" t="str">
        <f t="shared" si="214"/>
        <v>584_RS_6.5_4_202324</v>
      </c>
      <c r="AW13505" s="191" t="s">
        <v>92</v>
      </c>
      <c r="AX13505" s="18">
        <v>202324</v>
      </c>
      <c r="AY13505" s="191">
        <v>584</v>
      </c>
      <c r="AZ13505" s="191">
        <v>6.5</v>
      </c>
      <c r="BA13505" s="191">
        <v>4</v>
      </c>
      <c r="BB13505" s="191">
        <v>0</v>
      </c>
    </row>
    <row r="13506" spans="48:54" x14ac:dyDescent="0.2">
      <c r="AV13506" s="191" t="str">
        <f t="shared" si="214"/>
        <v>586_RG_407_1_202324</v>
      </c>
      <c r="AW13506" s="191" t="s">
        <v>93</v>
      </c>
      <c r="AX13506" s="18">
        <v>202324</v>
      </c>
      <c r="AY13506" s="191">
        <v>586</v>
      </c>
      <c r="AZ13506" s="191">
        <v>407</v>
      </c>
      <c r="BA13506" s="191">
        <v>1</v>
      </c>
      <c r="BB13506" s="191">
        <v>0</v>
      </c>
    </row>
    <row r="13507" spans="48:54" x14ac:dyDescent="0.2">
      <c r="AV13507" s="191" t="str">
        <f t="shared" si="214"/>
        <v>586_RS_6.5_4_202324</v>
      </c>
      <c r="AW13507" s="191" t="s">
        <v>92</v>
      </c>
      <c r="AX13507" s="18">
        <v>202324</v>
      </c>
      <c r="AY13507" s="191">
        <v>586</v>
      </c>
      <c r="AZ13507" s="191">
        <v>6.5</v>
      </c>
      <c r="BA13507" s="191">
        <v>4</v>
      </c>
      <c r="BB13507" s="191">
        <v>0</v>
      </c>
    </row>
    <row r="13508" spans="48:54" x14ac:dyDescent="0.2">
      <c r="AV13508" s="191" t="str">
        <f t="shared" ref="AV13508:AV13571" si="215">AY13508&amp;"_"&amp;AW13508&amp;"_"&amp;AZ13508&amp;"_"&amp;BA13508&amp;"_"&amp;AX13508</f>
        <v>512_RG_408_1_202324</v>
      </c>
      <c r="AW13508" s="191" t="s">
        <v>93</v>
      </c>
      <c r="AX13508" s="18">
        <v>202324</v>
      </c>
      <c r="AY13508" s="191">
        <v>512</v>
      </c>
      <c r="AZ13508" s="191">
        <v>408</v>
      </c>
      <c r="BA13508" s="191">
        <v>1</v>
      </c>
      <c r="BB13508" s="191">
        <v>-3809</v>
      </c>
    </row>
    <row r="13509" spans="48:54" x14ac:dyDescent="0.2">
      <c r="AV13509" s="191" t="str">
        <f t="shared" si="215"/>
        <v>512_RS_6.5_5_202324</v>
      </c>
      <c r="AW13509" s="191" t="s">
        <v>92</v>
      </c>
      <c r="AX13509" s="18">
        <v>202324</v>
      </c>
      <c r="AY13509" s="191">
        <v>512</v>
      </c>
      <c r="AZ13509" s="191">
        <v>6.5</v>
      </c>
      <c r="BA13509" s="191">
        <v>5</v>
      </c>
      <c r="BB13509" s="191">
        <v>0</v>
      </c>
    </row>
    <row r="13510" spans="48:54" x14ac:dyDescent="0.2">
      <c r="AV13510" s="191" t="str">
        <f t="shared" si="215"/>
        <v>514_RG_408_1_202324</v>
      </c>
      <c r="AW13510" s="191" t="s">
        <v>93</v>
      </c>
      <c r="AX13510" s="18">
        <v>202324</v>
      </c>
      <c r="AY13510" s="191">
        <v>514</v>
      </c>
      <c r="AZ13510" s="191">
        <v>408</v>
      </c>
      <c r="BA13510" s="191">
        <v>1</v>
      </c>
      <c r="BB13510" s="191">
        <v>-7176</v>
      </c>
    </row>
    <row r="13511" spans="48:54" x14ac:dyDescent="0.2">
      <c r="AV13511" s="191" t="str">
        <f t="shared" si="215"/>
        <v>514_RS_6.5_5_202324</v>
      </c>
      <c r="AW13511" s="191" t="s">
        <v>92</v>
      </c>
      <c r="AX13511" s="18">
        <v>202324</v>
      </c>
      <c r="AY13511" s="191">
        <v>514</v>
      </c>
      <c r="AZ13511" s="191">
        <v>6.5</v>
      </c>
      <c r="BA13511" s="191">
        <v>5</v>
      </c>
      <c r="BB13511" s="191">
        <v>0</v>
      </c>
    </row>
    <row r="13512" spans="48:54" x14ac:dyDescent="0.2">
      <c r="AV13512" s="191" t="str">
        <f t="shared" si="215"/>
        <v>516_RG_408_1_202324</v>
      </c>
      <c r="AW13512" s="191" t="s">
        <v>93</v>
      </c>
      <c r="AX13512" s="18">
        <v>202324</v>
      </c>
      <c r="AY13512" s="191">
        <v>516</v>
      </c>
      <c r="AZ13512" s="191">
        <v>408</v>
      </c>
      <c r="BA13512" s="191">
        <v>1</v>
      </c>
      <c r="BB13512" s="191">
        <v>-4530.8850000000002</v>
      </c>
    </row>
    <row r="13513" spans="48:54" x14ac:dyDescent="0.2">
      <c r="AV13513" s="191" t="str">
        <f t="shared" si="215"/>
        <v>516_RS_6.5_5_202324</v>
      </c>
      <c r="AW13513" s="191" t="s">
        <v>92</v>
      </c>
      <c r="AX13513" s="18">
        <v>202324</v>
      </c>
      <c r="AY13513" s="191">
        <v>516</v>
      </c>
      <c r="AZ13513" s="191">
        <v>6.5</v>
      </c>
      <c r="BA13513" s="191">
        <v>5</v>
      </c>
      <c r="BB13513" s="191">
        <v>-0.42399999999999999</v>
      </c>
    </row>
    <row r="13514" spans="48:54" x14ac:dyDescent="0.2">
      <c r="AV13514" s="191" t="str">
        <f t="shared" si="215"/>
        <v>518_RG_408_1_202324</v>
      </c>
      <c r="AW13514" s="191" t="s">
        <v>93</v>
      </c>
      <c r="AX13514" s="18">
        <v>202324</v>
      </c>
      <c r="AY13514" s="191">
        <v>518</v>
      </c>
      <c r="AZ13514" s="191">
        <v>408</v>
      </c>
      <c r="BA13514" s="191">
        <v>1</v>
      </c>
      <c r="BB13514" s="191">
        <v>-1209.124</v>
      </c>
    </row>
    <row r="13515" spans="48:54" x14ac:dyDescent="0.2">
      <c r="AV13515" s="191" t="str">
        <f t="shared" si="215"/>
        <v>518_RS_6.5_5_202324</v>
      </c>
      <c r="AW13515" s="191" t="s">
        <v>92</v>
      </c>
      <c r="AX13515" s="18">
        <v>202324</v>
      </c>
      <c r="AY13515" s="191">
        <v>518</v>
      </c>
      <c r="AZ13515" s="191">
        <v>6.5</v>
      </c>
      <c r="BA13515" s="191">
        <v>5</v>
      </c>
      <c r="BB13515" s="191">
        <v>0</v>
      </c>
    </row>
    <row r="13516" spans="48:54" x14ac:dyDescent="0.2">
      <c r="AV13516" s="191" t="str">
        <f t="shared" si="215"/>
        <v>520_RG_408_1_202324</v>
      </c>
      <c r="AW13516" s="191" t="s">
        <v>93</v>
      </c>
      <c r="AX13516" s="18">
        <v>202324</v>
      </c>
      <c r="AY13516" s="191">
        <v>520</v>
      </c>
      <c r="AZ13516" s="191">
        <v>408</v>
      </c>
      <c r="BA13516" s="191">
        <v>1</v>
      </c>
      <c r="BB13516" s="191">
        <v>-5709.9309999999996</v>
      </c>
    </row>
    <row r="13517" spans="48:54" x14ac:dyDescent="0.2">
      <c r="AV13517" s="191" t="str">
        <f t="shared" si="215"/>
        <v>520_RS_6.5_5_202324</v>
      </c>
      <c r="AW13517" s="191" t="s">
        <v>92</v>
      </c>
      <c r="AX13517" s="18">
        <v>202324</v>
      </c>
      <c r="AY13517" s="191">
        <v>520</v>
      </c>
      <c r="AZ13517" s="191">
        <v>6.5</v>
      </c>
      <c r="BA13517" s="191">
        <v>5</v>
      </c>
      <c r="BB13517" s="191">
        <v>0</v>
      </c>
    </row>
    <row r="13518" spans="48:54" x14ac:dyDescent="0.2">
      <c r="AV13518" s="191" t="str">
        <f t="shared" si="215"/>
        <v>522_RG_408_1_202324</v>
      </c>
      <c r="AW13518" s="191" t="s">
        <v>93</v>
      </c>
      <c r="AX13518" s="18">
        <v>202324</v>
      </c>
      <c r="AY13518" s="191">
        <v>522</v>
      </c>
      <c r="AZ13518" s="191">
        <v>408</v>
      </c>
      <c r="BA13518" s="191">
        <v>1</v>
      </c>
      <c r="BB13518" s="191">
        <v>-3660.7730000000001</v>
      </c>
    </row>
    <row r="13519" spans="48:54" x14ac:dyDescent="0.2">
      <c r="AV13519" s="191" t="str">
        <f t="shared" si="215"/>
        <v>522_RS_6.5_5_202324</v>
      </c>
      <c r="AW13519" s="191" t="s">
        <v>92</v>
      </c>
      <c r="AX13519" s="18">
        <v>202324</v>
      </c>
      <c r="AY13519" s="191">
        <v>522</v>
      </c>
      <c r="AZ13519" s="191">
        <v>6.5</v>
      </c>
      <c r="BA13519" s="191">
        <v>5</v>
      </c>
      <c r="BB13519" s="191">
        <v>0</v>
      </c>
    </row>
    <row r="13520" spans="48:54" x14ac:dyDescent="0.2">
      <c r="AV13520" s="191" t="str">
        <f t="shared" si="215"/>
        <v>524_RG_408_1_202324</v>
      </c>
      <c r="AW13520" s="191" t="s">
        <v>93</v>
      </c>
      <c r="AX13520" s="18">
        <v>202324</v>
      </c>
      <c r="AY13520" s="191">
        <v>524</v>
      </c>
      <c r="AZ13520" s="191">
        <v>408</v>
      </c>
      <c r="BA13520" s="191">
        <v>1</v>
      </c>
      <c r="BB13520" s="191">
        <v>-6113.3188799999998</v>
      </c>
    </row>
    <row r="13521" spans="48:54" x14ac:dyDescent="0.2">
      <c r="AV13521" s="191" t="str">
        <f t="shared" si="215"/>
        <v>524_RS_6.5_5_202324</v>
      </c>
      <c r="AW13521" s="191" t="s">
        <v>92</v>
      </c>
      <c r="AX13521" s="18">
        <v>202324</v>
      </c>
      <c r="AY13521" s="191">
        <v>524</v>
      </c>
      <c r="AZ13521" s="191">
        <v>6.5</v>
      </c>
      <c r="BA13521" s="191">
        <v>5</v>
      </c>
      <c r="BB13521" s="191">
        <v>0</v>
      </c>
    </row>
    <row r="13522" spans="48:54" x14ac:dyDescent="0.2">
      <c r="AV13522" s="191" t="str">
        <f t="shared" si="215"/>
        <v>526_RG_408_1_202324</v>
      </c>
      <c r="AW13522" s="191" t="s">
        <v>93</v>
      </c>
      <c r="AX13522" s="18">
        <v>202324</v>
      </c>
      <c r="AY13522" s="191">
        <v>526</v>
      </c>
      <c r="AZ13522" s="191">
        <v>408</v>
      </c>
      <c r="BA13522" s="191">
        <v>1</v>
      </c>
      <c r="BB13522" s="191">
        <v>-749.86248402056538</v>
      </c>
    </row>
    <row r="13523" spans="48:54" x14ac:dyDescent="0.2">
      <c r="AV13523" s="191" t="str">
        <f t="shared" si="215"/>
        <v>526_RS_6.5_5_202324</v>
      </c>
      <c r="AW13523" s="191" t="s">
        <v>92</v>
      </c>
      <c r="AX13523" s="18">
        <v>202324</v>
      </c>
      <c r="AY13523" s="191">
        <v>526</v>
      </c>
      <c r="AZ13523" s="191">
        <v>6.5</v>
      </c>
      <c r="BA13523" s="191">
        <v>5</v>
      </c>
      <c r="BB13523" s="191">
        <v>0</v>
      </c>
    </row>
    <row r="13524" spans="48:54" x14ac:dyDescent="0.2">
      <c r="AV13524" s="191" t="str">
        <f t="shared" si="215"/>
        <v>528_RG_408_1_202324</v>
      </c>
      <c r="AW13524" s="191" t="s">
        <v>93</v>
      </c>
      <c r="AX13524" s="18">
        <v>202324</v>
      </c>
      <c r="AY13524" s="191">
        <v>528</v>
      </c>
      <c r="AZ13524" s="191">
        <v>408</v>
      </c>
      <c r="BA13524" s="191">
        <v>1</v>
      </c>
      <c r="BB13524" s="191">
        <v>-2158</v>
      </c>
    </row>
    <row r="13525" spans="48:54" x14ac:dyDescent="0.2">
      <c r="AV13525" s="191" t="str">
        <f t="shared" si="215"/>
        <v>528_RS_6.5_5_202324</v>
      </c>
      <c r="AW13525" s="191" t="s">
        <v>92</v>
      </c>
      <c r="AX13525" s="18">
        <v>202324</v>
      </c>
      <c r="AY13525" s="191">
        <v>528</v>
      </c>
      <c r="AZ13525" s="191">
        <v>6.5</v>
      </c>
      <c r="BA13525" s="191">
        <v>5</v>
      </c>
      <c r="BB13525" s="191">
        <v>0</v>
      </c>
    </row>
    <row r="13526" spans="48:54" x14ac:dyDescent="0.2">
      <c r="AV13526" s="191" t="str">
        <f t="shared" si="215"/>
        <v>530_RG_408_1_202324</v>
      </c>
      <c r="AW13526" s="191" t="s">
        <v>93</v>
      </c>
      <c r="AX13526" s="18">
        <v>202324</v>
      </c>
      <c r="AY13526" s="191">
        <v>530</v>
      </c>
      <c r="AZ13526" s="191">
        <v>408</v>
      </c>
      <c r="BA13526" s="191">
        <v>1</v>
      </c>
      <c r="BB13526" s="191">
        <v>-8831.2729999999992</v>
      </c>
    </row>
    <row r="13527" spans="48:54" x14ac:dyDescent="0.2">
      <c r="AV13527" s="191" t="str">
        <f t="shared" si="215"/>
        <v>530_RS_6.5_5_202324</v>
      </c>
      <c r="AW13527" s="191" t="s">
        <v>92</v>
      </c>
      <c r="AX13527" s="18">
        <v>202324</v>
      </c>
      <c r="AY13527" s="191">
        <v>530</v>
      </c>
      <c r="AZ13527" s="191">
        <v>6.5</v>
      </c>
      <c r="BA13527" s="191">
        <v>5</v>
      </c>
      <c r="BB13527" s="191">
        <v>0</v>
      </c>
    </row>
    <row r="13528" spans="48:54" x14ac:dyDescent="0.2">
      <c r="AV13528" s="191" t="str">
        <f t="shared" si="215"/>
        <v>532_RG_408_1_202324</v>
      </c>
      <c r="AW13528" s="191" t="s">
        <v>93</v>
      </c>
      <c r="AX13528" s="18">
        <v>202324</v>
      </c>
      <c r="AY13528" s="191">
        <v>532</v>
      </c>
      <c r="AZ13528" s="191">
        <v>408</v>
      </c>
      <c r="BA13528" s="191">
        <v>1</v>
      </c>
      <c r="BB13528" s="191">
        <v>-12416.460999999999</v>
      </c>
    </row>
    <row r="13529" spans="48:54" x14ac:dyDescent="0.2">
      <c r="AV13529" s="191" t="str">
        <f t="shared" si="215"/>
        <v>532_RS_6.5_5_202324</v>
      </c>
      <c r="AW13529" s="191" t="s">
        <v>92</v>
      </c>
      <c r="AX13529" s="18">
        <v>202324</v>
      </c>
      <c r="AY13529" s="191">
        <v>532</v>
      </c>
      <c r="AZ13529" s="191">
        <v>6.5</v>
      </c>
      <c r="BA13529" s="191">
        <v>5</v>
      </c>
      <c r="BB13529" s="191">
        <v>0</v>
      </c>
    </row>
    <row r="13530" spans="48:54" x14ac:dyDescent="0.2">
      <c r="AV13530" s="191" t="str">
        <f t="shared" si="215"/>
        <v>534_RG_408_1_202324</v>
      </c>
      <c r="AW13530" s="191" t="s">
        <v>93</v>
      </c>
      <c r="AX13530" s="18">
        <v>202324</v>
      </c>
      <c r="AY13530" s="191">
        <v>534</v>
      </c>
      <c r="AZ13530" s="191">
        <v>408</v>
      </c>
      <c r="BA13530" s="191">
        <v>1</v>
      </c>
      <c r="BB13530" s="191">
        <v>-6496.1860000000006</v>
      </c>
    </row>
    <row r="13531" spans="48:54" x14ac:dyDescent="0.2">
      <c r="AV13531" s="191" t="str">
        <f t="shared" si="215"/>
        <v>534_RS_6.5_5_202324</v>
      </c>
      <c r="AW13531" s="191" t="s">
        <v>92</v>
      </c>
      <c r="AX13531" s="18">
        <v>202324</v>
      </c>
      <c r="AY13531" s="191">
        <v>534</v>
      </c>
      <c r="AZ13531" s="191">
        <v>6.5</v>
      </c>
      <c r="BA13531" s="191">
        <v>5</v>
      </c>
      <c r="BB13531" s="191">
        <v>0</v>
      </c>
    </row>
    <row r="13532" spans="48:54" x14ac:dyDescent="0.2">
      <c r="AV13532" s="191" t="str">
        <f t="shared" si="215"/>
        <v>536_RG_408_1_202324</v>
      </c>
      <c r="AW13532" s="191" t="s">
        <v>93</v>
      </c>
      <c r="AX13532" s="18">
        <v>202324</v>
      </c>
      <c r="AY13532" s="191">
        <v>536</v>
      </c>
      <c r="AZ13532" s="191">
        <v>408</v>
      </c>
      <c r="BA13532" s="191">
        <v>1</v>
      </c>
      <c r="BB13532" s="191">
        <v>-4644.3860000000004</v>
      </c>
    </row>
    <row r="13533" spans="48:54" x14ac:dyDescent="0.2">
      <c r="AV13533" s="191" t="str">
        <f t="shared" si="215"/>
        <v>536_RS_6.5_5_202324</v>
      </c>
      <c r="AW13533" s="191" t="s">
        <v>92</v>
      </c>
      <c r="AX13533" s="18">
        <v>202324</v>
      </c>
      <c r="AY13533" s="191">
        <v>536</v>
      </c>
      <c r="AZ13533" s="191">
        <v>6.5</v>
      </c>
      <c r="BA13533" s="191">
        <v>5</v>
      </c>
      <c r="BB13533" s="191">
        <v>0</v>
      </c>
    </row>
    <row r="13534" spans="48:54" x14ac:dyDescent="0.2">
      <c r="AV13534" s="191" t="str">
        <f t="shared" si="215"/>
        <v>538_RG_408_1_202324</v>
      </c>
      <c r="AW13534" s="191" t="s">
        <v>93</v>
      </c>
      <c r="AX13534" s="18">
        <v>202324</v>
      </c>
      <c r="AY13534" s="191">
        <v>538</v>
      </c>
      <c r="AZ13534" s="191">
        <v>408</v>
      </c>
      <c r="BA13534" s="191">
        <v>1</v>
      </c>
      <c r="BB13534" s="191">
        <v>-4901.7179999999998</v>
      </c>
    </row>
    <row r="13535" spans="48:54" x14ac:dyDescent="0.2">
      <c r="AV13535" s="191" t="str">
        <f t="shared" si="215"/>
        <v>538_RS_6.5_5_202324</v>
      </c>
      <c r="AW13535" s="191" t="s">
        <v>92</v>
      </c>
      <c r="AX13535" s="18">
        <v>202324</v>
      </c>
      <c r="AY13535" s="191">
        <v>538</v>
      </c>
      <c r="AZ13535" s="191">
        <v>6.5</v>
      </c>
      <c r="BA13535" s="191">
        <v>5</v>
      </c>
      <c r="BB13535" s="191">
        <v>-211.90600000000001</v>
      </c>
    </row>
    <row r="13536" spans="48:54" x14ac:dyDescent="0.2">
      <c r="AV13536" s="191" t="str">
        <f t="shared" si="215"/>
        <v>540_RG_408_1_202324</v>
      </c>
      <c r="AW13536" s="191" t="s">
        <v>93</v>
      </c>
      <c r="AX13536" s="18">
        <v>202324</v>
      </c>
      <c r="AY13536" s="191">
        <v>540</v>
      </c>
      <c r="AZ13536" s="191">
        <v>408</v>
      </c>
      <c r="BA13536" s="191">
        <v>1</v>
      </c>
      <c r="BB13536" s="191">
        <v>-6247.0249999999996</v>
      </c>
    </row>
    <row r="13537" spans="48:54" x14ac:dyDescent="0.2">
      <c r="AV13537" s="191" t="str">
        <f t="shared" si="215"/>
        <v>540_RS_6.5_5_202324</v>
      </c>
      <c r="AW13537" s="191" t="s">
        <v>92</v>
      </c>
      <c r="AX13537" s="18">
        <v>202324</v>
      </c>
      <c r="AY13537" s="191">
        <v>540</v>
      </c>
      <c r="AZ13537" s="191">
        <v>6.5</v>
      </c>
      <c r="BA13537" s="191">
        <v>5</v>
      </c>
      <c r="BB13537" s="191">
        <v>-24.010999999999999</v>
      </c>
    </row>
    <row r="13538" spans="48:54" x14ac:dyDescent="0.2">
      <c r="AV13538" s="191" t="str">
        <f t="shared" si="215"/>
        <v>542_RG_408_1_202324</v>
      </c>
      <c r="AW13538" s="191" t="s">
        <v>93</v>
      </c>
      <c r="AX13538" s="18">
        <v>202324</v>
      </c>
      <c r="AY13538" s="191">
        <v>542</v>
      </c>
      <c r="AZ13538" s="191">
        <v>408</v>
      </c>
      <c r="BA13538" s="191">
        <v>1</v>
      </c>
      <c r="BB13538" s="191">
        <v>-2980.45</v>
      </c>
    </row>
    <row r="13539" spans="48:54" x14ac:dyDescent="0.2">
      <c r="AV13539" s="191" t="str">
        <f t="shared" si="215"/>
        <v>542_RS_6.5_5_202324</v>
      </c>
      <c r="AW13539" s="191" t="s">
        <v>92</v>
      </c>
      <c r="AX13539" s="18">
        <v>202324</v>
      </c>
      <c r="AY13539" s="191">
        <v>542</v>
      </c>
      <c r="AZ13539" s="191">
        <v>6.5</v>
      </c>
      <c r="BA13539" s="191">
        <v>5</v>
      </c>
      <c r="BB13539" s="191">
        <v>0</v>
      </c>
    </row>
    <row r="13540" spans="48:54" x14ac:dyDescent="0.2">
      <c r="AV13540" s="191" t="str">
        <f t="shared" si="215"/>
        <v>544_RG_408_1_202324</v>
      </c>
      <c r="AW13540" s="191" t="s">
        <v>93</v>
      </c>
      <c r="AX13540" s="18">
        <v>202324</v>
      </c>
      <c r="AY13540" s="191">
        <v>544</v>
      </c>
      <c r="AZ13540" s="191">
        <v>408</v>
      </c>
      <c r="BA13540" s="191">
        <v>1</v>
      </c>
      <c r="BB13540" s="191">
        <v>-1127.9929999999999</v>
      </c>
    </row>
    <row r="13541" spans="48:54" x14ac:dyDescent="0.2">
      <c r="AV13541" s="191" t="str">
        <f t="shared" si="215"/>
        <v>544_RS_6.5_5_202324</v>
      </c>
      <c r="AW13541" s="191" t="s">
        <v>92</v>
      </c>
      <c r="AX13541" s="18">
        <v>202324</v>
      </c>
      <c r="AY13541" s="191">
        <v>544</v>
      </c>
      <c r="AZ13541" s="191">
        <v>6.5</v>
      </c>
      <c r="BA13541" s="191">
        <v>5</v>
      </c>
      <c r="BB13541" s="191">
        <v>0</v>
      </c>
    </row>
    <row r="13542" spans="48:54" x14ac:dyDescent="0.2">
      <c r="AV13542" s="191" t="str">
        <f t="shared" si="215"/>
        <v>545_RG_408_1_202324</v>
      </c>
      <c r="AW13542" s="191" t="s">
        <v>93</v>
      </c>
      <c r="AX13542" s="18">
        <v>202324</v>
      </c>
      <c r="AY13542" s="191">
        <v>545</v>
      </c>
      <c r="AZ13542" s="191">
        <v>408</v>
      </c>
      <c r="BA13542" s="191">
        <v>1</v>
      </c>
      <c r="BB13542" s="191">
        <v>0</v>
      </c>
    </row>
    <row r="13543" spans="48:54" x14ac:dyDescent="0.2">
      <c r="AV13543" s="191" t="str">
        <f t="shared" si="215"/>
        <v>545_RS_6.5_5_202324</v>
      </c>
      <c r="AW13543" s="191" t="s">
        <v>92</v>
      </c>
      <c r="AX13543" s="18">
        <v>202324</v>
      </c>
      <c r="AY13543" s="191">
        <v>545</v>
      </c>
      <c r="AZ13543" s="191">
        <v>6.5</v>
      </c>
      <c r="BA13543" s="191">
        <v>5</v>
      </c>
      <c r="BB13543" s="191">
        <v>-5.1333500000000001</v>
      </c>
    </row>
    <row r="13544" spans="48:54" x14ac:dyDescent="0.2">
      <c r="AV13544" s="191" t="str">
        <f t="shared" si="215"/>
        <v>546_RG_408_1_202324</v>
      </c>
      <c r="AW13544" s="191" t="s">
        <v>93</v>
      </c>
      <c r="AX13544" s="18">
        <v>202324</v>
      </c>
      <c r="AY13544" s="191">
        <v>546</v>
      </c>
      <c r="AZ13544" s="191">
        <v>408</v>
      </c>
      <c r="BA13544" s="191">
        <v>1</v>
      </c>
      <c r="BB13544" s="191">
        <v>-4687.8130000000001</v>
      </c>
    </row>
    <row r="13545" spans="48:54" x14ac:dyDescent="0.2">
      <c r="AV13545" s="191" t="str">
        <f t="shared" si="215"/>
        <v>546_RS_6.5_5_202324</v>
      </c>
      <c r="AW13545" s="191" t="s">
        <v>92</v>
      </c>
      <c r="AX13545" s="18">
        <v>202324</v>
      </c>
      <c r="AY13545" s="191">
        <v>546</v>
      </c>
      <c r="AZ13545" s="191">
        <v>6.5</v>
      </c>
      <c r="BA13545" s="191">
        <v>5</v>
      </c>
      <c r="BB13545" s="191">
        <v>-138</v>
      </c>
    </row>
    <row r="13546" spans="48:54" x14ac:dyDescent="0.2">
      <c r="AV13546" s="191" t="str">
        <f t="shared" si="215"/>
        <v>548_RG_408_1_202324</v>
      </c>
      <c r="AW13546" s="191" t="s">
        <v>93</v>
      </c>
      <c r="AX13546" s="18">
        <v>202324</v>
      </c>
      <c r="AY13546" s="191">
        <v>548</v>
      </c>
      <c r="AZ13546" s="191">
        <v>408</v>
      </c>
      <c r="BA13546" s="191">
        <v>1</v>
      </c>
      <c r="BB13546" s="191">
        <v>-2813.5949999999998</v>
      </c>
    </row>
    <row r="13547" spans="48:54" x14ac:dyDescent="0.2">
      <c r="AV13547" s="191" t="str">
        <f t="shared" si="215"/>
        <v>548_RS_6.5_5_202324</v>
      </c>
      <c r="AW13547" s="191" t="s">
        <v>92</v>
      </c>
      <c r="AX13547" s="18">
        <v>202324</v>
      </c>
      <c r="AY13547" s="191">
        <v>548</v>
      </c>
      <c r="AZ13547" s="191">
        <v>6.5</v>
      </c>
      <c r="BA13547" s="191">
        <v>5</v>
      </c>
      <c r="BB13547" s="191">
        <v>0</v>
      </c>
    </row>
    <row r="13548" spans="48:54" x14ac:dyDescent="0.2">
      <c r="AV13548" s="191" t="str">
        <f t="shared" si="215"/>
        <v>550_RG_408_1_202324</v>
      </c>
      <c r="AW13548" s="191" t="s">
        <v>93</v>
      </c>
      <c r="AX13548" s="18">
        <v>202324</v>
      </c>
      <c r="AY13548" s="191">
        <v>550</v>
      </c>
      <c r="AZ13548" s="191">
        <v>408</v>
      </c>
      <c r="BA13548" s="191">
        <v>1</v>
      </c>
      <c r="BB13548" s="191">
        <v>-8320.2840099999994</v>
      </c>
    </row>
    <row r="13549" spans="48:54" x14ac:dyDescent="0.2">
      <c r="AV13549" s="191" t="str">
        <f t="shared" si="215"/>
        <v>550_RS_6.5_5_202324</v>
      </c>
      <c r="AW13549" s="191" t="s">
        <v>92</v>
      </c>
      <c r="AX13549" s="18">
        <v>202324</v>
      </c>
      <c r="AY13549" s="191">
        <v>550</v>
      </c>
      <c r="AZ13549" s="191">
        <v>6.5</v>
      </c>
      <c r="BA13549" s="191">
        <v>5</v>
      </c>
      <c r="BB13549" s="191">
        <v>-7.5830000000000002</v>
      </c>
    </row>
    <row r="13550" spans="48:54" x14ac:dyDescent="0.2">
      <c r="AV13550" s="191" t="str">
        <f t="shared" si="215"/>
        <v>552_RG_408_1_202324</v>
      </c>
      <c r="AW13550" s="191" t="s">
        <v>93</v>
      </c>
      <c r="AX13550" s="18">
        <v>202324</v>
      </c>
      <c r="AY13550" s="191">
        <v>552</v>
      </c>
      <c r="AZ13550" s="191">
        <v>408</v>
      </c>
      <c r="BA13550" s="191">
        <v>1</v>
      </c>
      <c r="BB13550" s="191">
        <v>-22216.101999999999</v>
      </c>
    </row>
    <row r="13551" spans="48:54" x14ac:dyDescent="0.2">
      <c r="AV13551" s="191" t="str">
        <f t="shared" si="215"/>
        <v>552_RS_6.5_5_202324</v>
      </c>
      <c r="AW13551" s="191" t="s">
        <v>92</v>
      </c>
      <c r="AX13551" s="18">
        <v>202324</v>
      </c>
      <c r="AY13551" s="191">
        <v>552</v>
      </c>
      <c r="AZ13551" s="191">
        <v>6.5</v>
      </c>
      <c r="BA13551" s="191">
        <v>5</v>
      </c>
      <c r="BB13551" s="191">
        <v>0</v>
      </c>
    </row>
    <row r="13552" spans="48:54" x14ac:dyDescent="0.2">
      <c r="AV13552" s="191" t="str">
        <f t="shared" si="215"/>
        <v>562_RG_408_1_202324</v>
      </c>
      <c r="AW13552" s="191" t="s">
        <v>93</v>
      </c>
      <c r="AX13552" s="18">
        <v>202324</v>
      </c>
      <c r="AY13552" s="191">
        <v>562</v>
      </c>
      <c r="AZ13552" s="191">
        <v>408</v>
      </c>
      <c r="BA13552" s="191">
        <v>1</v>
      </c>
      <c r="BB13552" s="191">
        <v>0</v>
      </c>
    </row>
    <row r="13553" spans="48:54" x14ac:dyDescent="0.2">
      <c r="AV13553" s="191" t="str">
        <f t="shared" si="215"/>
        <v>562_RS_6.5_5_202324</v>
      </c>
      <c r="AW13553" s="191" t="s">
        <v>92</v>
      </c>
      <c r="AX13553" s="18">
        <v>202324</v>
      </c>
      <c r="AY13553" s="191">
        <v>562</v>
      </c>
      <c r="AZ13553" s="191">
        <v>6.5</v>
      </c>
      <c r="BA13553" s="191">
        <v>5</v>
      </c>
      <c r="BB13553" s="191">
        <v>0</v>
      </c>
    </row>
    <row r="13554" spans="48:54" x14ac:dyDescent="0.2">
      <c r="AV13554" s="191" t="str">
        <f t="shared" si="215"/>
        <v>564_RG_408_1_202324</v>
      </c>
      <c r="AW13554" s="191" t="s">
        <v>93</v>
      </c>
      <c r="AX13554" s="18">
        <v>202324</v>
      </c>
      <c r="AY13554" s="191">
        <v>564</v>
      </c>
      <c r="AZ13554" s="191">
        <v>408</v>
      </c>
      <c r="BA13554" s="191">
        <v>1</v>
      </c>
      <c r="BB13554" s="191">
        <v>0</v>
      </c>
    </row>
    <row r="13555" spans="48:54" x14ac:dyDescent="0.2">
      <c r="AV13555" s="191" t="str">
        <f t="shared" si="215"/>
        <v>564_RS_6.5_5_202324</v>
      </c>
      <c r="AW13555" s="191" t="s">
        <v>92</v>
      </c>
      <c r="AX13555" s="18">
        <v>202324</v>
      </c>
      <c r="AY13555" s="191">
        <v>564</v>
      </c>
      <c r="AZ13555" s="191">
        <v>6.5</v>
      </c>
      <c r="BA13555" s="191">
        <v>5</v>
      </c>
      <c r="BB13555" s="191">
        <v>0</v>
      </c>
    </row>
    <row r="13556" spans="48:54" x14ac:dyDescent="0.2">
      <c r="AV13556" s="191" t="str">
        <f t="shared" si="215"/>
        <v>566_RG_408_1_202324</v>
      </c>
      <c r="AW13556" s="191" t="s">
        <v>93</v>
      </c>
      <c r="AX13556" s="18">
        <v>202324</v>
      </c>
      <c r="AY13556" s="191">
        <v>566</v>
      </c>
      <c r="AZ13556" s="191">
        <v>408</v>
      </c>
      <c r="BA13556" s="191">
        <v>1</v>
      </c>
      <c r="BB13556" s="191">
        <v>0</v>
      </c>
    </row>
    <row r="13557" spans="48:54" x14ac:dyDescent="0.2">
      <c r="AV13557" s="191" t="str">
        <f t="shared" si="215"/>
        <v>566_RS_6.5_5_202324</v>
      </c>
      <c r="AW13557" s="191" t="s">
        <v>92</v>
      </c>
      <c r="AX13557" s="18">
        <v>202324</v>
      </c>
      <c r="AY13557" s="191">
        <v>566</v>
      </c>
      <c r="AZ13557" s="191">
        <v>6.5</v>
      </c>
      <c r="BA13557" s="191">
        <v>5</v>
      </c>
      <c r="BB13557" s="191">
        <v>0</v>
      </c>
    </row>
    <row r="13558" spans="48:54" x14ac:dyDescent="0.2">
      <c r="AV13558" s="191" t="str">
        <f t="shared" si="215"/>
        <v>568_RG_408_1_202324</v>
      </c>
      <c r="AW13558" s="191" t="s">
        <v>93</v>
      </c>
      <c r="AX13558" s="18">
        <v>202324</v>
      </c>
      <c r="AY13558" s="191">
        <v>568</v>
      </c>
      <c r="AZ13558" s="191">
        <v>408</v>
      </c>
      <c r="BA13558" s="191">
        <v>1</v>
      </c>
      <c r="BB13558" s="191">
        <v>0</v>
      </c>
    </row>
    <row r="13559" spans="48:54" x14ac:dyDescent="0.2">
      <c r="AV13559" s="191" t="str">
        <f t="shared" si="215"/>
        <v>568_RS_6.5_5_202324</v>
      </c>
      <c r="AW13559" s="191" t="s">
        <v>92</v>
      </c>
      <c r="AX13559" s="18">
        <v>202324</v>
      </c>
      <c r="AY13559" s="191">
        <v>568</v>
      </c>
      <c r="AZ13559" s="191">
        <v>6.5</v>
      </c>
      <c r="BA13559" s="191">
        <v>5</v>
      </c>
      <c r="BB13559" s="191">
        <v>0</v>
      </c>
    </row>
    <row r="13560" spans="48:54" x14ac:dyDescent="0.2">
      <c r="AV13560" s="191" t="str">
        <f t="shared" si="215"/>
        <v>572_RG_408_1_202324</v>
      </c>
      <c r="AW13560" s="191" t="s">
        <v>93</v>
      </c>
      <c r="AX13560" s="18">
        <v>202324</v>
      </c>
      <c r="AY13560" s="191">
        <v>572</v>
      </c>
      <c r="AZ13560" s="191">
        <v>408</v>
      </c>
      <c r="BA13560" s="191">
        <v>1</v>
      </c>
      <c r="BB13560" s="191">
        <v>0</v>
      </c>
    </row>
    <row r="13561" spans="48:54" x14ac:dyDescent="0.2">
      <c r="AV13561" s="191" t="str">
        <f t="shared" si="215"/>
        <v>572_RS_6.5_5_202324</v>
      </c>
      <c r="AW13561" s="191" t="s">
        <v>92</v>
      </c>
      <c r="AX13561" s="18">
        <v>202324</v>
      </c>
      <c r="AY13561" s="191">
        <v>572</v>
      </c>
      <c r="AZ13561" s="191">
        <v>6.5</v>
      </c>
      <c r="BA13561" s="191">
        <v>5</v>
      </c>
      <c r="BB13561" s="191">
        <v>0</v>
      </c>
    </row>
    <row r="13562" spans="48:54" x14ac:dyDescent="0.2">
      <c r="AV13562" s="191" t="str">
        <f t="shared" si="215"/>
        <v>574_RG_408_1_202324</v>
      </c>
      <c r="AW13562" s="191" t="s">
        <v>93</v>
      </c>
      <c r="AX13562" s="18">
        <v>202324</v>
      </c>
      <c r="AY13562" s="191">
        <v>574</v>
      </c>
      <c r="AZ13562" s="191">
        <v>408</v>
      </c>
      <c r="BA13562" s="191">
        <v>1</v>
      </c>
      <c r="BB13562" s="191">
        <v>0</v>
      </c>
    </row>
    <row r="13563" spans="48:54" x14ac:dyDescent="0.2">
      <c r="AV13563" s="191" t="str">
        <f t="shared" si="215"/>
        <v>574_RS_6.5_5_202324</v>
      </c>
      <c r="AW13563" s="191" t="s">
        <v>92</v>
      </c>
      <c r="AX13563" s="18">
        <v>202324</v>
      </c>
      <c r="AY13563" s="191">
        <v>574</v>
      </c>
      <c r="AZ13563" s="191">
        <v>6.5</v>
      </c>
      <c r="BA13563" s="191">
        <v>5</v>
      </c>
      <c r="BB13563" s="191">
        <v>0</v>
      </c>
    </row>
    <row r="13564" spans="48:54" x14ac:dyDescent="0.2">
      <c r="AV13564" s="191" t="str">
        <f t="shared" si="215"/>
        <v>576_RG_408_1_202324</v>
      </c>
      <c r="AW13564" s="191" t="s">
        <v>93</v>
      </c>
      <c r="AX13564" s="18">
        <v>202324</v>
      </c>
      <c r="AY13564" s="191">
        <v>576</v>
      </c>
      <c r="AZ13564" s="191">
        <v>408</v>
      </c>
      <c r="BA13564" s="191">
        <v>1</v>
      </c>
      <c r="BB13564" s="191">
        <v>0</v>
      </c>
    </row>
    <row r="13565" spans="48:54" x14ac:dyDescent="0.2">
      <c r="AV13565" s="191" t="str">
        <f t="shared" si="215"/>
        <v>576_RS_6.5_5_202324</v>
      </c>
      <c r="AW13565" s="191" t="s">
        <v>92</v>
      </c>
      <c r="AX13565" s="18">
        <v>202324</v>
      </c>
      <c r="AY13565" s="191">
        <v>576</v>
      </c>
      <c r="AZ13565" s="191">
        <v>6.5</v>
      </c>
      <c r="BA13565" s="191">
        <v>5</v>
      </c>
      <c r="BB13565" s="191">
        <v>0</v>
      </c>
    </row>
    <row r="13566" spans="48:54" x14ac:dyDescent="0.2">
      <c r="AV13566" s="191" t="str">
        <f t="shared" si="215"/>
        <v>582_RG_408_1_202324</v>
      </c>
      <c r="AW13566" s="191" t="s">
        <v>93</v>
      </c>
      <c r="AX13566" s="18">
        <v>202324</v>
      </c>
      <c r="AY13566" s="191">
        <v>582</v>
      </c>
      <c r="AZ13566" s="191">
        <v>408</v>
      </c>
      <c r="BA13566" s="191">
        <v>1</v>
      </c>
      <c r="BB13566" s="191">
        <v>0</v>
      </c>
    </row>
    <row r="13567" spans="48:54" x14ac:dyDescent="0.2">
      <c r="AV13567" s="191" t="str">
        <f t="shared" si="215"/>
        <v>582_RS_6.5_5_202324</v>
      </c>
      <c r="AW13567" s="191" t="s">
        <v>92</v>
      </c>
      <c r="AX13567" s="18">
        <v>202324</v>
      </c>
      <c r="AY13567" s="191">
        <v>582</v>
      </c>
      <c r="AZ13567" s="191">
        <v>6.5</v>
      </c>
      <c r="BA13567" s="191">
        <v>5</v>
      </c>
      <c r="BB13567" s="191">
        <v>0</v>
      </c>
    </row>
    <row r="13568" spans="48:54" x14ac:dyDescent="0.2">
      <c r="AV13568" s="191" t="str">
        <f t="shared" si="215"/>
        <v>584_RG_408_1_202324</v>
      </c>
      <c r="AW13568" s="191" t="s">
        <v>93</v>
      </c>
      <c r="AX13568" s="18">
        <v>202324</v>
      </c>
      <c r="AY13568" s="191">
        <v>584</v>
      </c>
      <c r="AZ13568" s="191">
        <v>408</v>
      </c>
      <c r="BA13568" s="191">
        <v>1</v>
      </c>
      <c r="BB13568" s="191">
        <v>0</v>
      </c>
    </row>
    <row r="13569" spans="48:54" x14ac:dyDescent="0.2">
      <c r="AV13569" s="191" t="str">
        <f t="shared" si="215"/>
        <v>584_RS_6.5_5_202324</v>
      </c>
      <c r="AW13569" s="191" t="s">
        <v>92</v>
      </c>
      <c r="AX13569" s="18">
        <v>202324</v>
      </c>
      <c r="AY13569" s="191">
        <v>584</v>
      </c>
      <c r="AZ13569" s="191">
        <v>6.5</v>
      </c>
      <c r="BA13569" s="191">
        <v>5</v>
      </c>
      <c r="BB13569" s="191">
        <v>0</v>
      </c>
    </row>
    <row r="13570" spans="48:54" x14ac:dyDescent="0.2">
      <c r="AV13570" s="191" t="str">
        <f t="shared" si="215"/>
        <v>586_RG_408_1_202324</v>
      </c>
      <c r="AW13570" s="191" t="s">
        <v>93</v>
      </c>
      <c r="AX13570" s="18">
        <v>202324</v>
      </c>
      <c r="AY13570" s="191">
        <v>586</v>
      </c>
      <c r="AZ13570" s="191">
        <v>408</v>
      </c>
      <c r="BA13570" s="191">
        <v>1</v>
      </c>
      <c r="BB13570" s="191">
        <v>0</v>
      </c>
    </row>
    <row r="13571" spans="48:54" x14ac:dyDescent="0.2">
      <c r="AV13571" s="191" t="str">
        <f t="shared" si="215"/>
        <v>586_RS_6.5_5_202324</v>
      </c>
      <c r="AW13571" s="191" t="s">
        <v>92</v>
      </c>
      <c r="AX13571" s="18">
        <v>202324</v>
      </c>
      <c r="AY13571" s="191">
        <v>586</v>
      </c>
      <c r="AZ13571" s="191">
        <v>6.5</v>
      </c>
      <c r="BA13571" s="191">
        <v>5</v>
      </c>
      <c r="BB13571" s="191">
        <v>0</v>
      </c>
    </row>
    <row r="13572" spans="48:54" x14ac:dyDescent="0.2">
      <c r="AV13572" s="191" t="str">
        <f t="shared" ref="AV13572:AV13635" si="216">AY13572&amp;"_"&amp;AW13572&amp;"_"&amp;AZ13572&amp;"_"&amp;BA13572&amp;"_"&amp;AX13572</f>
        <v>512_RG_414_1_202324</v>
      </c>
      <c r="AW13572" s="191" t="s">
        <v>93</v>
      </c>
      <c r="AX13572" s="18">
        <v>202324</v>
      </c>
      <c r="AY13572" s="191">
        <v>512</v>
      </c>
      <c r="AZ13572" s="191">
        <v>414</v>
      </c>
      <c r="BA13572" s="191">
        <v>1</v>
      </c>
      <c r="BB13572" s="191">
        <v>0</v>
      </c>
    </row>
    <row r="13573" spans="48:54" x14ac:dyDescent="0.2">
      <c r="AV13573" s="191" t="str">
        <f t="shared" si="216"/>
        <v>512_RS_7_1_202324</v>
      </c>
      <c r="AW13573" s="191" t="s">
        <v>92</v>
      </c>
      <c r="AX13573" s="18">
        <v>202324</v>
      </c>
      <c r="AY13573" s="191">
        <v>512</v>
      </c>
      <c r="AZ13573" s="191">
        <v>7</v>
      </c>
      <c r="BA13573" s="191">
        <v>1</v>
      </c>
      <c r="BB13573" s="191">
        <v>28071</v>
      </c>
    </row>
    <row r="13574" spans="48:54" x14ac:dyDescent="0.2">
      <c r="AV13574" s="191" t="str">
        <f t="shared" si="216"/>
        <v>514_RG_414_1_202324</v>
      </c>
      <c r="AW13574" s="191" t="s">
        <v>93</v>
      </c>
      <c r="AX13574" s="18">
        <v>202324</v>
      </c>
      <c r="AY13574" s="191">
        <v>514</v>
      </c>
      <c r="AZ13574" s="191">
        <v>414</v>
      </c>
      <c r="BA13574" s="191">
        <v>1</v>
      </c>
      <c r="BB13574" s="191">
        <v>0</v>
      </c>
    </row>
    <row r="13575" spans="48:54" x14ac:dyDescent="0.2">
      <c r="AV13575" s="191" t="str">
        <f t="shared" si="216"/>
        <v>514_RS_7_1_202324</v>
      </c>
      <c r="AW13575" s="191" t="s">
        <v>92</v>
      </c>
      <c r="AX13575" s="18">
        <v>202324</v>
      </c>
      <c r="AY13575" s="191">
        <v>514</v>
      </c>
      <c r="AZ13575" s="191">
        <v>7</v>
      </c>
      <c r="BA13575" s="191">
        <v>1</v>
      </c>
      <c r="BB13575" s="191">
        <v>72591.715825416002</v>
      </c>
    </row>
    <row r="13576" spans="48:54" x14ac:dyDescent="0.2">
      <c r="AV13576" s="191" t="str">
        <f t="shared" si="216"/>
        <v>516_RG_414_1_202324</v>
      </c>
      <c r="AW13576" s="191" t="s">
        <v>93</v>
      </c>
      <c r="AX13576" s="18">
        <v>202324</v>
      </c>
      <c r="AY13576" s="191">
        <v>516</v>
      </c>
      <c r="AZ13576" s="191">
        <v>414</v>
      </c>
      <c r="BA13576" s="191">
        <v>1</v>
      </c>
      <c r="BB13576" s="191">
        <v>0</v>
      </c>
    </row>
    <row r="13577" spans="48:54" x14ac:dyDescent="0.2">
      <c r="AV13577" s="191" t="str">
        <f t="shared" si="216"/>
        <v>516_RS_7_1_202324</v>
      </c>
      <c r="AW13577" s="191" t="s">
        <v>92</v>
      </c>
      <c r="AX13577" s="18">
        <v>202324</v>
      </c>
      <c r="AY13577" s="191">
        <v>516</v>
      </c>
      <c r="AZ13577" s="191">
        <v>7</v>
      </c>
      <c r="BA13577" s="191">
        <v>1</v>
      </c>
      <c r="BB13577" s="191">
        <v>44067.95</v>
      </c>
    </row>
    <row r="13578" spans="48:54" x14ac:dyDescent="0.2">
      <c r="AV13578" s="191" t="str">
        <f t="shared" si="216"/>
        <v>518_RG_414_1_202324</v>
      </c>
      <c r="AW13578" s="191" t="s">
        <v>93</v>
      </c>
      <c r="AX13578" s="18">
        <v>202324</v>
      </c>
      <c r="AY13578" s="191">
        <v>518</v>
      </c>
      <c r="AZ13578" s="191">
        <v>414</v>
      </c>
      <c r="BA13578" s="191">
        <v>1</v>
      </c>
      <c r="BB13578" s="191">
        <v>0</v>
      </c>
    </row>
    <row r="13579" spans="48:54" x14ac:dyDescent="0.2">
      <c r="AV13579" s="191" t="str">
        <f t="shared" si="216"/>
        <v>518_RS_7_1_202324</v>
      </c>
      <c r="AW13579" s="191" t="s">
        <v>92</v>
      </c>
      <c r="AX13579" s="18">
        <v>202324</v>
      </c>
      <c r="AY13579" s="191">
        <v>518</v>
      </c>
      <c r="AZ13579" s="191">
        <v>7</v>
      </c>
      <c r="BA13579" s="191">
        <v>1</v>
      </c>
      <c r="BB13579" s="191">
        <v>38211.036</v>
      </c>
    </row>
    <row r="13580" spans="48:54" x14ac:dyDescent="0.2">
      <c r="AV13580" s="191" t="str">
        <f t="shared" si="216"/>
        <v>520_RG_414_1_202324</v>
      </c>
      <c r="AW13580" s="191" t="s">
        <v>93</v>
      </c>
      <c r="AX13580" s="18">
        <v>202324</v>
      </c>
      <c r="AY13580" s="191">
        <v>520</v>
      </c>
      <c r="AZ13580" s="191">
        <v>414</v>
      </c>
      <c r="BA13580" s="191">
        <v>1</v>
      </c>
      <c r="BB13580" s="191">
        <v>0</v>
      </c>
    </row>
    <row r="13581" spans="48:54" x14ac:dyDescent="0.2">
      <c r="AV13581" s="191" t="str">
        <f t="shared" si="216"/>
        <v>520_RS_7_1_202324</v>
      </c>
      <c r="AW13581" s="191" t="s">
        <v>92</v>
      </c>
      <c r="AX13581" s="18">
        <v>202324</v>
      </c>
      <c r="AY13581" s="191">
        <v>520</v>
      </c>
      <c r="AZ13581" s="191">
        <v>7</v>
      </c>
      <c r="BA13581" s="191">
        <v>1</v>
      </c>
      <c r="BB13581" s="191">
        <v>47554.224000000002</v>
      </c>
    </row>
    <row r="13582" spans="48:54" x14ac:dyDescent="0.2">
      <c r="AV13582" s="191" t="str">
        <f t="shared" si="216"/>
        <v>522_RG_414_1_202324</v>
      </c>
      <c r="AW13582" s="191" t="s">
        <v>93</v>
      </c>
      <c r="AX13582" s="18">
        <v>202324</v>
      </c>
      <c r="AY13582" s="191">
        <v>522</v>
      </c>
      <c r="AZ13582" s="191">
        <v>414</v>
      </c>
      <c r="BA13582" s="191">
        <v>1</v>
      </c>
      <c r="BB13582" s="191">
        <v>0</v>
      </c>
    </row>
    <row r="13583" spans="48:54" x14ac:dyDescent="0.2">
      <c r="AV13583" s="191" t="str">
        <f t="shared" si="216"/>
        <v>522_RS_7_1_202324</v>
      </c>
      <c r="AW13583" s="191" t="s">
        <v>92</v>
      </c>
      <c r="AX13583" s="18">
        <v>202324</v>
      </c>
      <c r="AY13583" s="191">
        <v>522</v>
      </c>
      <c r="AZ13583" s="191">
        <v>7</v>
      </c>
      <c r="BA13583" s="191">
        <v>1</v>
      </c>
      <c r="BB13583" s="191">
        <v>44916.562803304689</v>
      </c>
    </row>
    <row r="13584" spans="48:54" x14ac:dyDescent="0.2">
      <c r="AV13584" s="191" t="str">
        <f t="shared" si="216"/>
        <v>524_RG_414_1_202324</v>
      </c>
      <c r="AW13584" s="191" t="s">
        <v>93</v>
      </c>
      <c r="AX13584" s="18">
        <v>202324</v>
      </c>
      <c r="AY13584" s="191">
        <v>524</v>
      </c>
      <c r="AZ13584" s="191">
        <v>414</v>
      </c>
      <c r="BA13584" s="191">
        <v>1</v>
      </c>
      <c r="BB13584" s="191">
        <v>0</v>
      </c>
    </row>
    <row r="13585" spans="48:54" x14ac:dyDescent="0.2">
      <c r="AV13585" s="191" t="str">
        <f t="shared" si="216"/>
        <v>524_RS_7_1_202324</v>
      </c>
      <c r="AW13585" s="191" t="s">
        <v>92</v>
      </c>
      <c r="AX13585" s="18">
        <v>202324</v>
      </c>
      <c r="AY13585" s="191">
        <v>524</v>
      </c>
      <c r="AZ13585" s="191">
        <v>7</v>
      </c>
      <c r="BA13585" s="191">
        <v>1</v>
      </c>
      <c r="BB13585" s="191">
        <v>65211.882894369133</v>
      </c>
    </row>
    <row r="13586" spans="48:54" x14ac:dyDescent="0.2">
      <c r="AV13586" s="191" t="str">
        <f t="shared" si="216"/>
        <v>526_RG_414_1_202324</v>
      </c>
      <c r="AW13586" s="191" t="s">
        <v>93</v>
      </c>
      <c r="AX13586" s="18">
        <v>202324</v>
      </c>
      <c r="AY13586" s="191">
        <v>526</v>
      </c>
      <c r="AZ13586" s="191">
        <v>414</v>
      </c>
      <c r="BA13586" s="191">
        <v>1</v>
      </c>
      <c r="BB13586" s="191">
        <v>0</v>
      </c>
    </row>
    <row r="13587" spans="48:54" x14ac:dyDescent="0.2">
      <c r="AV13587" s="191" t="str">
        <f t="shared" si="216"/>
        <v>526_RS_7_1_202324</v>
      </c>
      <c r="AW13587" s="191" t="s">
        <v>92</v>
      </c>
      <c r="AX13587" s="18">
        <v>202324</v>
      </c>
      <c r="AY13587" s="191">
        <v>526</v>
      </c>
      <c r="AZ13587" s="191">
        <v>7</v>
      </c>
      <c r="BA13587" s="191">
        <v>1</v>
      </c>
      <c r="BB13587" s="191">
        <v>43432.142946158696</v>
      </c>
    </row>
    <row r="13588" spans="48:54" x14ac:dyDescent="0.2">
      <c r="AV13588" s="191" t="str">
        <f t="shared" si="216"/>
        <v>528_RG_414_1_202324</v>
      </c>
      <c r="AW13588" s="191" t="s">
        <v>93</v>
      </c>
      <c r="AX13588" s="18">
        <v>202324</v>
      </c>
      <c r="AY13588" s="191">
        <v>528</v>
      </c>
      <c r="AZ13588" s="191">
        <v>414</v>
      </c>
      <c r="BA13588" s="191">
        <v>1</v>
      </c>
      <c r="BB13588" s="191">
        <v>0</v>
      </c>
    </row>
    <row r="13589" spans="48:54" x14ac:dyDescent="0.2">
      <c r="AV13589" s="191" t="str">
        <f t="shared" si="216"/>
        <v>528_RS_7_1_202324</v>
      </c>
      <c r="AW13589" s="191" t="s">
        <v>92</v>
      </c>
      <c r="AX13589" s="18">
        <v>202324</v>
      </c>
      <c r="AY13589" s="191">
        <v>528</v>
      </c>
      <c r="AZ13589" s="191">
        <v>7</v>
      </c>
      <c r="BA13589" s="191">
        <v>1</v>
      </c>
      <c r="BB13589" s="191">
        <v>53319</v>
      </c>
    </row>
    <row r="13590" spans="48:54" x14ac:dyDescent="0.2">
      <c r="AV13590" s="191" t="str">
        <f t="shared" si="216"/>
        <v>530_RG_414_1_202324</v>
      </c>
      <c r="AW13590" s="191" t="s">
        <v>93</v>
      </c>
      <c r="AX13590" s="18">
        <v>202324</v>
      </c>
      <c r="AY13590" s="191">
        <v>530</v>
      </c>
      <c r="AZ13590" s="191">
        <v>414</v>
      </c>
      <c r="BA13590" s="191">
        <v>1</v>
      </c>
      <c r="BB13590" s="191">
        <v>0</v>
      </c>
    </row>
    <row r="13591" spans="48:54" x14ac:dyDescent="0.2">
      <c r="AV13591" s="191" t="str">
        <f t="shared" si="216"/>
        <v>530_RS_7_1_202324</v>
      </c>
      <c r="AW13591" s="191" t="s">
        <v>92</v>
      </c>
      <c r="AX13591" s="18">
        <v>202324</v>
      </c>
      <c r="AY13591" s="191">
        <v>530</v>
      </c>
      <c r="AZ13591" s="191">
        <v>7</v>
      </c>
      <c r="BA13591" s="191">
        <v>1</v>
      </c>
      <c r="BB13591" s="191">
        <v>101773.94200000001</v>
      </c>
    </row>
    <row r="13592" spans="48:54" x14ac:dyDescent="0.2">
      <c r="AV13592" s="191" t="str">
        <f t="shared" si="216"/>
        <v>532_RG_414_1_202324</v>
      </c>
      <c r="AW13592" s="191" t="s">
        <v>93</v>
      </c>
      <c r="AX13592" s="18">
        <v>202324</v>
      </c>
      <c r="AY13592" s="191">
        <v>532</v>
      </c>
      <c r="AZ13592" s="191">
        <v>414</v>
      </c>
      <c r="BA13592" s="191">
        <v>1</v>
      </c>
      <c r="BB13592" s="191">
        <v>0</v>
      </c>
    </row>
    <row r="13593" spans="48:54" x14ac:dyDescent="0.2">
      <c r="AV13593" s="191" t="str">
        <f t="shared" si="216"/>
        <v>532_RS_7_1_202324</v>
      </c>
      <c r="AW13593" s="191" t="s">
        <v>92</v>
      </c>
      <c r="AX13593" s="18">
        <v>202324</v>
      </c>
      <c r="AY13593" s="191">
        <v>532</v>
      </c>
      <c r="AZ13593" s="191">
        <v>7</v>
      </c>
      <c r="BA13593" s="191">
        <v>1</v>
      </c>
      <c r="BB13593" s="191">
        <v>101871.183</v>
      </c>
    </row>
    <row r="13594" spans="48:54" x14ac:dyDescent="0.2">
      <c r="AV13594" s="191" t="str">
        <f t="shared" si="216"/>
        <v>534_RG_414_1_202324</v>
      </c>
      <c r="AW13594" s="191" t="s">
        <v>93</v>
      </c>
      <c r="AX13594" s="18">
        <v>202324</v>
      </c>
      <c r="AY13594" s="191">
        <v>534</v>
      </c>
      <c r="AZ13594" s="191">
        <v>414</v>
      </c>
      <c r="BA13594" s="191">
        <v>1</v>
      </c>
      <c r="BB13594" s="191">
        <v>0</v>
      </c>
    </row>
    <row r="13595" spans="48:54" x14ac:dyDescent="0.2">
      <c r="AV13595" s="191" t="str">
        <f t="shared" si="216"/>
        <v>534_RS_7_1_202324</v>
      </c>
      <c r="AW13595" s="191" t="s">
        <v>92</v>
      </c>
      <c r="AX13595" s="18">
        <v>202324</v>
      </c>
      <c r="AY13595" s="191">
        <v>534</v>
      </c>
      <c r="AZ13595" s="191">
        <v>7</v>
      </c>
      <c r="BA13595" s="191">
        <v>1</v>
      </c>
      <c r="BB13595" s="191">
        <v>53112.243030000012</v>
      </c>
    </row>
    <row r="13596" spans="48:54" x14ac:dyDescent="0.2">
      <c r="AV13596" s="191" t="str">
        <f t="shared" si="216"/>
        <v>536_RG_414_1_202324</v>
      </c>
      <c r="AW13596" s="191" t="s">
        <v>93</v>
      </c>
      <c r="AX13596" s="18">
        <v>202324</v>
      </c>
      <c r="AY13596" s="191">
        <v>536</v>
      </c>
      <c r="AZ13596" s="191">
        <v>414</v>
      </c>
      <c r="BA13596" s="191">
        <v>1</v>
      </c>
      <c r="BB13596" s="191">
        <v>0</v>
      </c>
    </row>
    <row r="13597" spans="48:54" x14ac:dyDescent="0.2">
      <c r="AV13597" s="191" t="str">
        <f t="shared" si="216"/>
        <v>536_RS_7_1_202324</v>
      </c>
      <c r="AW13597" s="191" t="s">
        <v>92</v>
      </c>
      <c r="AX13597" s="18">
        <v>202324</v>
      </c>
      <c r="AY13597" s="191">
        <v>536</v>
      </c>
      <c r="AZ13597" s="191">
        <v>7</v>
      </c>
      <c r="BA13597" s="191">
        <v>1</v>
      </c>
      <c r="BB13597" s="191">
        <v>53445.297999999995</v>
      </c>
    </row>
    <row r="13598" spans="48:54" x14ac:dyDescent="0.2">
      <c r="AV13598" s="191" t="str">
        <f t="shared" si="216"/>
        <v>538_RG_414_1_202324</v>
      </c>
      <c r="AW13598" s="191" t="s">
        <v>93</v>
      </c>
      <c r="AX13598" s="18">
        <v>202324</v>
      </c>
      <c r="AY13598" s="191">
        <v>538</v>
      </c>
      <c r="AZ13598" s="191">
        <v>414</v>
      </c>
      <c r="BA13598" s="191">
        <v>1</v>
      </c>
      <c r="BB13598" s="191">
        <v>0</v>
      </c>
    </row>
    <row r="13599" spans="48:54" x14ac:dyDescent="0.2">
      <c r="AV13599" s="191" t="str">
        <f t="shared" si="216"/>
        <v>538_RS_7_1_202324</v>
      </c>
      <c r="AW13599" s="191" t="s">
        <v>92</v>
      </c>
      <c r="AX13599" s="18">
        <v>202324</v>
      </c>
      <c r="AY13599" s="191">
        <v>538</v>
      </c>
      <c r="AZ13599" s="191">
        <v>7</v>
      </c>
      <c r="BA13599" s="191">
        <v>1</v>
      </c>
      <c r="BB13599" s="191">
        <v>52577.608999999997</v>
      </c>
    </row>
    <row r="13600" spans="48:54" x14ac:dyDescent="0.2">
      <c r="AV13600" s="191" t="str">
        <f t="shared" si="216"/>
        <v>540_RG_414_1_202324</v>
      </c>
      <c r="AW13600" s="191" t="s">
        <v>93</v>
      </c>
      <c r="AX13600" s="18">
        <v>202324</v>
      </c>
      <c r="AY13600" s="191">
        <v>540</v>
      </c>
      <c r="AZ13600" s="191">
        <v>414</v>
      </c>
      <c r="BA13600" s="191">
        <v>1</v>
      </c>
      <c r="BB13600" s="191">
        <v>0</v>
      </c>
    </row>
    <row r="13601" spans="48:54" x14ac:dyDescent="0.2">
      <c r="AV13601" s="191" t="str">
        <f t="shared" si="216"/>
        <v>540_RS_7_1_202324</v>
      </c>
      <c r="AW13601" s="191" t="s">
        <v>92</v>
      </c>
      <c r="AX13601" s="18">
        <v>202324</v>
      </c>
      <c r="AY13601" s="191">
        <v>540</v>
      </c>
      <c r="AZ13601" s="191">
        <v>7</v>
      </c>
      <c r="BA13601" s="191">
        <v>1</v>
      </c>
      <c r="BB13601" s="191">
        <v>92721.041000000012</v>
      </c>
    </row>
    <row r="13602" spans="48:54" x14ac:dyDescent="0.2">
      <c r="AV13602" s="191" t="str">
        <f t="shared" si="216"/>
        <v>542_RG_414_1_202324</v>
      </c>
      <c r="AW13602" s="191" t="s">
        <v>93</v>
      </c>
      <c r="AX13602" s="18">
        <v>202324</v>
      </c>
      <c r="AY13602" s="191">
        <v>542</v>
      </c>
      <c r="AZ13602" s="191">
        <v>414</v>
      </c>
      <c r="BA13602" s="191">
        <v>1</v>
      </c>
      <c r="BB13602" s="191">
        <v>0</v>
      </c>
    </row>
    <row r="13603" spans="48:54" x14ac:dyDescent="0.2">
      <c r="AV13603" s="191" t="str">
        <f t="shared" si="216"/>
        <v>542_RS_7_1_202324</v>
      </c>
      <c r="AW13603" s="191" t="s">
        <v>92</v>
      </c>
      <c r="AX13603" s="18">
        <v>202324</v>
      </c>
      <c r="AY13603" s="191">
        <v>542</v>
      </c>
      <c r="AZ13603" s="191">
        <v>7</v>
      </c>
      <c r="BA13603" s="191">
        <v>1</v>
      </c>
      <c r="BB13603" s="191">
        <v>21207.189933394755</v>
      </c>
    </row>
    <row r="13604" spans="48:54" x14ac:dyDescent="0.2">
      <c r="AV13604" s="191" t="str">
        <f t="shared" si="216"/>
        <v>544_RG_414_1_202324</v>
      </c>
      <c r="AW13604" s="191" t="s">
        <v>93</v>
      </c>
      <c r="AX13604" s="18">
        <v>202324</v>
      </c>
      <c r="AY13604" s="191">
        <v>544</v>
      </c>
      <c r="AZ13604" s="191">
        <v>414</v>
      </c>
      <c r="BA13604" s="191">
        <v>1</v>
      </c>
      <c r="BB13604" s="191">
        <v>0</v>
      </c>
    </row>
    <row r="13605" spans="48:54" x14ac:dyDescent="0.2">
      <c r="AV13605" s="191" t="str">
        <f t="shared" si="216"/>
        <v>544_RS_7_1_202324</v>
      </c>
      <c r="AW13605" s="191" t="s">
        <v>92</v>
      </c>
      <c r="AX13605" s="18">
        <v>202324</v>
      </c>
      <c r="AY13605" s="191">
        <v>544</v>
      </c>
      <c r="AZ13605" s="191">
        <v>7</v>
      </c>
      <c r="BA13605" s="191">
        <v>1</v>
      </c>
      <c r="BB13605" s="191">
        <v>56927.925999999999</v>
      </c>
    </row>
    <row r="13606" spans="48:54" x14ac:dyDescent="0.2">
      <c r="AV13606" s="191" t="str">
        <f t="shared" si="216"/>
        <v>545_RG_414_1_202324</v>
      </c>
      <c r="AW13606" s="191" t="s">
        <v>93</v>
      </c>
      <c r="AX13606" s="18">
        <v>202324</v>
      </c>
      <c r="AY13606" s="191">
        <v>545</v>
      </c>
      <c r="AZ13606" s="191">
        <v>414</v>
      </c>
      <c r="BA13606" s="191">
        <v>1</v>
      </c>
      <c r="BB13606" s="191">
        <v>0</v>
      </c>
    </row>
    <row r="13607" spans="48:54" x14ac:dyDescent="0.2">
      <c r="AV13607" s="191" t="str">
        <f t="shared" si="216"/>
        <v>545_RS_7_1_202324</v>
      </c>
      <c r="AW13607" s="191" t="s">
        <v>92</v>
      </c>
      <c r="AX13607" s="18">
        <v>202324</v>
      </c>
      <c r="AY13607" s="191">
        <v>545</v>
      </c>
      <c r="AZ13607" s="191">
        <v>7</v>
      </c>
      <c r="BA13607" s="191">
        <v>1</v>
      </c>
      <c r="BB13607" s="191">
        <v>25523.944030000002</v>
      </c>
    </row>
    <row r="13608" spans="48:54" x14ac:dyDescent="0.2">
      <c r="AV13608" s="191" t="str">
        <f t="shared" si="216"/>
        <v>546_RG_414_1_202324</v>
      </c>
      <c r="AW13608" s="191" t="s">
        <v>93</v>
      </c>
      <c r="AX13608" s="18">
        <v>202324</v>
      </c>
      <c r="AY13608" s="191">
        <v>546</v>
      </c>
      <c r="AZ13608" s="191">
        <v>414</v>
      </c>
      <c r="BA13608" s="191">
        <v>1</v>
      </c>
      <c r="BB13608" s="191">
        <v>0</v>
      </c>
    </row>
    <row r="13609" spans="48:54" x14ac:dyDescent="0.2">
      <c r="AV13609" s="191" t="str">
        <f t="shared" si="216"/>
        <v>546_RS_7_1_202324</v>
      </c>
      <c r="AW13609" s="191" t="s">
        <v>92</v>
      </c>
      <c r="AX13609" s="18">
        <v>202324</v>
      </c>
      <c r="AY13609" s="191">
        <v>546</v>
      </c>
      <c r="AZ13609" s="191">
        <v>7</v>
      </c>
      <c r="BA13609" s="191">
        <v>1</v>
      </c>
      <c r="BB13609" s="191">
        <v>30898.800999999999</v>
      </c>
    </row>
    <row r="13610" spans="48:54" x14ac:dyDescent="0.2">
      <c r="AV13610" s="191" t="str">
        <f t="shared" si="216"/>
        <v>548_RG_414_1_202324</v>
      </c>
      <c r="AW13610" s="191" t="s">
        <v>93</v>
      </c>
      <c r="AX13610" s="18">
        <v>202324</v>
      </c>
      <c r="AY13610" s="191">
        <v>548</v>
      </c>
      <c r="AZ13610" s="191">
        <v>414</v>
      </c>
      <c r="BA13610" s="191">
        <v>1</v>
      </c>
      <c r="BB13610" s="191">
        <v>0</v>
      </c>
    </row>
    <row r="13611" spans="48:54" x14ac:dyDescent="0.2">
      <c r="AV13611" s="191" t="str">
        <f t="shared" si="216"/>
        <v>548_RS_7_1_202324</v>
      </c>
      <c r="AW13611" s="191" t="s">
        <v>92</v>
      </c>
      <c r="AX13611" s="18">
        <v>202324</v>
      </c>
      <c r="AY13611" s="191">
        <v>548</v>
      </c>
      <c r="AZ13611" s="191">
        <v>7</v>
      </c>
      <c r="BA13611" s="191">
        <v>1</v>
      </c>
      <c r="BB13611" s="191">
        <v>44627.217999999993</v>
      </c>
    </row>
    <row r="13612" spans="48:54" x14ac:dyDescent="0.2">
      <c r="AV13612" s="191" t="str">
        <f t="shared" si="216"/>
        <v>550_RG_414_1_202324</v>
      </c>
      <c r="AW13612" s="191" t="s">
        <v>93</v>
      </c>
      <c r="AX13612" s="18">
        <v>202324</v>
      </c>
      <c r="AY13612" s="191">
        <v>550</v>
      </c>
      <c r="AZ13612" s="191">
        <v>414</v>
      </c>
      <c r="BA13612" s="191">
        <v>1</v>
      </c>
      <c r="BB13612" s="191">
        <v>0</v>
      </c>
    </row>
    <row r="13613" spans="48:54" x14ac:dyDescent="0.2">
      <c r="AV13613" s="191" t="str">
        <f t="shared" si="216"/>
        <v>550_RS_7_1_202324</v>
      </c>
      <c r="AW13613" s="191" t="s">
        <v>92</v>
      </c>
      <c r="AX13613" s="18">
        <v>202324</v>
      </c>
      <c r="AY13613" s="191">
        <v>550</v>
      </c>
      <c r="AZ13613" s="191">
        <v>7</v>
      </c>
      <c r="BA13613" s="191">
        <v>1</v>
      </c>
      <c r="BB13613" s="191">
        <v>51621.708000000006</v>
      </c>
    </row>
    <row r="13614" spans="48:54" x14ac:dyDescent="0.2">
      <c r="AV13614" s="191" t="str">
        <f t="shared" si="216"/>
        <v>552_RG_414_1_202324</v>
      </c>
      <c r="AW13614" s="191" t="s">
        <v>93</v>
      </c>
      <c r="AX13614" s="18">
        <v>202324</v>
      </c>
      <c r="AY13614" s="191">
        <v>552</v>
      </c>
      <c r="AZ13614" s="191">
        <v>414</v>
      </c>
      <c r="BA13614" s="191">
        <v>1</v>
      </c>
      <c r="BB13614" s="191">
        <v>0</v>
      </c>
    </row>
    <row r="13615" spans="48:54" x14ac:dyDescent="0.2">
      <c r="AV13615" s="191" t="str">
        <f t="shared" si="216"/>
        <v>552_RS_7_1_202324</v>
      </c>
      <c r="AW13615" s="191" t="s">
        <v>92</v>
      </c>
      <c r="AX13615" s="18">
        <v>202324</v>
      </c>
      <c r="AY13615" s="191">
        <v>552</v>
      </c>
      <c r="AZ13615" s="191">
        <v>7</v>
      </c>
      <c r="BA13615" s="191">
        <v>1</v>
      </c>
      <c r="BB13615" s="191">
        <v>101544.02699586998</v>
      </c>
    </row>
    <row r="13616" spans="48:54" x14ac:dyDescent="0.2">
      <c r="AV13616" s="191" t="str">
        <f t="shared" si="216"/>
        <v>562_RG_414_1_202324</v>
      </c>
      <c r="AW13616" s="191" t="s">
        <v>93</v>
      </c>
      <c r="AX13616" s="18">
        <v>202324</v>
      </c>
      <c r="AY13616" s="191">
        <v>562</v>
      </c>
      <c r="AZ13616" s="191">
        <v>414</v>
      </c>
      <c r="BA13616" s="191">
        <v>1</v>
      </c>
      <c r="BB13616" s="191">
        <v>0</v>
      </c>
    </row>
    <row r="13617" spans="48:54" x14ac:dyDescent="0.2">
      <c r="AV13617" s="191" t="str">
        <f t="shared" si="216"/>
        <v>562_RS_7_1_202324</v>
      </c>
      <c r="AW13617" s="191" t="s">
        <v>92</v>
      </c>
      <c r="AX13617" s="18">
        <v>202324</v>
      </c>
      <c r="AY13617" s="191">
        <v>562</v>
      </c>
      <c r="AZ13617" s="191">
        <v>7</v>
      </c>
      <c r="BA13617" s="191">
        <v>1</v>
      </c>
      <c r="BB13617" s="191">
        <v>0</v>
      </c>
    </row>
    <row r="13618" spans="48:54" x14ac:dyDescent="0.2">
      <c r="AV13618" s="191" t="str">
        <f t="shared" si="216"/>
        <v>564_RG_414_1_202324</v>
      </c>
      <c r="AW13618" s="191" t="s">
        <v>93</v>
      </c>
      <c r="AX13618" s="18">
        <v>202324</v>
      </c>
      <c r="AY13618" s="191">
        <v>564</v>
      </c>
      <c r="AZ13618" s="191">
        <v>414</v>
      </c>
      <c r="BA13618" s="191">
        <v>1</v>
      </c>
      <c r="BB13618" s="191">
        <v>0</v>
      </c>
    </row>
    <row r="13619" spans="48:54" x14ac:dyDescent="0.2">
      <c r="AV13619" s="191" t="str">
        <f t="shared" si="216"/>
        <v>564_RS_7_1_202324</v>
      </c>
      <c r="AW13619" s="191" t="s">
        <v>92</v>
      </c>
      <c r="AX13619" s="18">
        <v>202324</v>
      </c>
      <c r="AY13619" s="191">
        <v>564</v>
      </c>
      <c r="AZ13619" s="191">
        <v>7</v>
      </c>
      <c r="BA13619" s="191">
        <v>1</v>
      </c>
      <c r="BB13619" s="191">
        <v>0</v>
      </c>
    </row>
    <row r="13620" spans="48:54" x14ac:dyDescent="0.2">
      <c r="AV13620" s="191" t="str">
        <f t="shared" si="216"/>
        <v>566_RG_414_1_202324</v>
      </c>
      <c r="AW13620" s="191" t="s">
        <v>93</v>
      </c>
      <c r="AX13620" s="18">
        <v>202324</v>
      </c>
      <c r="AY13620" s="191">
        <v>566</v>
      </c>
      <c r="AZ13620" s="191">
        <v>414</v>
      </c>
      <c r="BA13620" s="191">
        <v>1</v>
      </c>
      <c r="BB13620" s="191">
        <v>0</v>
      </c>
    </row>
    <row r="13621" spans="48:54" x14ac:dyDescent="0.2">
      <c r="AV13621" s="191" t="str">
        <f t="shared" si="216"/>
        <v>566_RS_7_1_202324</v>
      </c>
      <c r="AW13621" s="191" t="s">
        <v>92</v>
      </c>
      <c r="AX13621" s="18">
        <v>202324</v>
      </c>
      <c r="AY13621" s="191">
        <v>566</v>
      </c>
      <c r="AZ13621" s="191">
        <v>7</v>
      </c>
      <c r="BA13621" s="191">
        <v>1</v>
      </c>
      <c r="BB13621" s="191">
        <v>0</v>
      </c>
    </row>
    <row r="13622" spans="48:54" x14ac:dyDescent="0.2">
      <c r="AV13622" s="191" t="str">
        <f t="shared" si="216"/>
        <v>568_RG_414_1_202324</v>
      </c>
      <c r="AW13622" s="191" t="s">
        <v>93</v>
      </c>
      <c r="AX13622" s="18">
        <v>202324</v>
      </c>
      <c r="AY13622" s="191">
        <v>568</v>
      </c>
      <c r="AZ13622" s="191">
        <v>414</v>
      </c>
      <c r="BA13622" s="191">
        <v>1</v>
      </c>
      <c r="BB13622" s="191">
        <v>0</v>
      </c>
    </row>
    <row r="13623" spans="48:54" x14ac:dyDescent="0.2">
      <c r="AV13623" s="191" t="str">
        <f t="shared" si="216"/>
        <v>568_RS_7_1_202324</v>
      </c>
      <c r="AW13623" s="191" t="s">
        <v>92</v>
      </c>
      <c r="AX13623" s="18">
        <v>202324</v>
      </c>
      <c r="AY13623" s="191">
        <v>568</v>
      </c>
      <c r="AZ13623" s="191">
        <v>7</v>
      </c>
      <c r="BA13623" s="191">
        <v>1</v>
      </c>
      <c r="BB13623" s="191">
        <v>0</v>
      </c>
    </row>
    <row r="13624" spans="48:54" x14ac:dyDescent="0.2">
      <c r="AV13624" s="191" t="str">
        <f t="shared" si="216"/>
        <v>572_RG_414_1_202324</v>
      </c>
      <c r="AW13624" s="191" t="s">
        <v>93</v>
      </c>
      <c r="AX13624" s="18">
        <v>202324</v>
      </c>
      <c r="AY13624" s="191">
        <v>572</v>
      </c>
      <c r="AZ13624" s="191">
        <v>414</v>
      </c>
      <c r="BA13624" s="191">
        <v>1</v>
      </c>
      <c r="BB13624" s="191">
        <v>0</v>
      </c>
    </row>
    <row r="13625" spans="48:54" x14ac:dyDescent="0.2">
      <c r="AV13625" s="191" t="str">
        <f t="shared" si="216"/>
        <v>572_RS_7_1_202324</v>
      </c>
      <c r="AW13625" s="191" t="s">
        <v>92</v>
      </c>
      <c r="AX13625" s="18">
        <v>202324</v>
      </c>
      <c r="AY13625" s="191">
        <v>572</v>
      </c>
      <c r="AZ13625" s="191">
        <v>7</v>
      </c>
      <c r="BA13625" s="191">
        <v>1</v>
      </c>
      <c r="BB13625" s="191">
        <v>0</v>
      </c>
    </row>
    <row r="13626" spans="48:54" x14ac:dyDescent="0.2">
      <c r="AV13626" s="191" t="str">
        <f t="shared" si="216"/>
        <v>574_RG_414_1_202324</v>
      </c>
      <c r="AW13626" s="191" t="s">
        <v>93</v>
      </c>
      <c r="AX13626" s="18">
        <v>202324</v>
      </c>
      <c r="AY13626" s="191">
        <v>574</v>
      </c>
      <c r="AZ13626" s="191">
        <v>414</v>
      </c>
      <c r="BA13626" s="191">
        <v>1</v>
      </c>
      <c r="BB13626" s="191">
        <v>0</v>
      </c>
    </row>
    <row r="13627" spans="48:54" x14ac:dyDescent="0.2">
      <c r="AV13627" s="191" t="str">
        <f t="shared" si="216"/>
        <v>574_RS_7_1_202324</v>
      </c>
      <c r="AW13627" s="191" t="s">
        <v>92</v>
      </c>
      <c r="AX13627" s="18">
        <v>202324</v>
      </c>
      <c r="AY13627" s="191">
        <v>574</v>
      </c>
      <c r="AZ13627" s="191">
        <v>7</v>
      </c>
      <c r="BA13627" s="191">
        <v>1</v>
      </c>
      <c r="BB13627" s="191">
        <v>0</v>
      </c>
    </row>
    <row r="13628" spans="48:54" x14ac:dyDescent="0.2">
      <c r="AV13628" s="191" t="str">
        <f t="shared" si="216"/>
        <v>576_RG_414_1_202324</v>
      </c>
      <c r="AW13628" s="191" t="s">
        <v>93</v>
      </c>
      <c r="AX13628" s="18">
        <v>202324</v>
      </c>
      <c r="AY13628" s="191">
        <v>576</v>
      </c>
      <c r="AZ13628" s="191">
        <v>414</v>
      </c>
      <c r="BA13628" s="191">
        <v>1</v>
      </c>
      <c r="BB13628" s="191">
        <v>0</v>
      </c>
    </row>
    <row r="13629" spans="48:54" x14ac:dyDescent="0.2">
      <c r="AV13629" s="191" t="str">
        <f t="shared" si="216"/>
        <v>576_RS_7_1_202324</v>
      </c>
      <c r="AW13629" s="191" t="s">
        <v>92</v>
      </c>
      <c r="AX13629" s="18">
        <v>202324</v>
      </c>
      <c r="AY13629" s="191">
        <v>576</v>
      </c>
      <c r="AZ13629" s="191">
        <v>7</v>
      </c>
      <c r="BA13629" s="191">
        <v>1</v>
      </c>
      <c r="BB13629" s="191">
        <v>0</v>
      </c>
    </row>
    <row r="13630" spans="48:54" x14ac:dyDescent="0.2">
      <c r="AV13630" s="191" t="str">
        <f t="shared" si="216"/>
        <v>582_RG_414_1_202324</v>
      </c>
      <c r="AW13630" s="191" t="s">
        <v>93</v>
      </c>
      <c r="AX13630" s="18">
        <v>202324</v>
      </c>
      <c r="AY13630" s="191">
        <v>582</v>
      </c>
      <c r="AZ13630" s="191">
        <v>414</v>
      </c>
      <c r="BA13630" s="191">
        <v>1</v>
      </c>
      <c r="BB13630" s="191">
        <v>0</v>
      </c>
    </row>
    <row r="13631" spans="48:54" x14ac:dyDescent="0.2">
      <c r="AV13631" s="191" t="str">
        <f t="shared" si="216"/>
        <v>582_RS_7_1_202324</v>
      </c>
      <c r="AW13631" s="191" t="s">
        <v>92</v>
      </c>
      <c r="AX13631" s="18">
        <v>202324</v>
      </c>
      <c r="AY13631" s="191">
        <v>582</v>
      </c>
      <c r="AZ13631" s="191">
        <v>7</v>
      </c>
      <c r="BA13631" s="191">
        <v>1</v>
      </c>
      <c r="BB13631" s="191">
        <v>0</v>
      </c>
    </row>
    <row r="13632" spans="48:54" x14ac:dyDescent="0.2">
      <c r="AV13632" s="191" t="str">
        <f t="shared" si="216"/>
        <v>584_RG_414_1_202324</v>
      </c>
      <c r="AW13632" s="191" t="s">
        <v>93</v>
      </c>
      <c r="AX13632" s="18">
        <v>202324</v>
      </c>
      <c r="AY13632" s="191">
        <v>584</v>
      </c>
      <c r="AZ13632" s="191">
        <v>414</v>
      </c>
      <c r="BA13632" s="191">
        <v>1</v>
      </c>
      <c r="BB13632" s="191">
        <v>0</v>
      </c>
    </row>
    <row r="13633" spans="48:54" x14ac:dyDescent="0.2">
      <c r="AV13633" s="191" t="str">
        <f t="shared" si="216"/>
        <v>584_RS_7_1_202324</v>
      </c>
      <c r="AW13633" s="191" t="s">
        <v>92</v>
      </c>
      <c r="AX13633" s="18">
        <v>202324</v>
      </c>
      <c r="AY13633" s="191">
        <v>584</v>
      </c>
      <c r="AZ13633" s="191">
        <v>7</v>
      </c>
      <c r="BA13633" s="191">
        <v>1</v>
      </c>
      <c r="BB13633" s="191">
        <v>0</v>
      </c>
    </row>
    <row r="13634" spans="48:54" x14ac:dyDescent="0.2">
      <c r="AV13634" s="191" t="str">
        <f t="shared" si="216"/>
        <v>586_RG_414_1_202324</v>
      </c>
      <c r="AW13634" s="191" t="s">
        <v>93</v>
      </c>
      <c r="AX13634" s="18">
        <v>202324</v>
      </c>
      <c r="AY13634" s="191">
        <v>586</v>
      </c>
      <c r="AZ13634" s="191">
        <v>414</v>
      </c>
      <c r="BA13634" s="191">
        <v>1</v>
      </c>
      <c r="BB13634" s="191">
        <v>0</v>
      </c>
    </row>
    <row r="13635" spans="48:54" x14ac:dyDescent="0.2">
      <c r="AV13635" s="191" t="str">
        <f t="shared" si="216"/>
        <v>586_RS_7_1_202324</v>
      </c>
      <c r="AW13635" s="191" t="s">
        <v>92</v>
      </c>
      <c r="AX13635" s="18">
        <v>202324</v>
      </c>
      <c r="AY13635" s="191">
        <v>586</v>
      </c>
      <c r="AZ13635" s="191">
        <v>7</v>
      </c>
      <c r="BA13635" s="191">
        <v>1</v>
      </c>
      <c r="BB13635" s="191">
        <v>0</v>
      </c>
    </row>
    <row r="13636" spans="48:54" x14ac:dyDescent="0.2">
      <c r="AV13636" s="191" t="str">
        <f t="shared" ref="AV13636:AV13699" si="217">AY13636&amp;"_"&amp;AW13636&amp;"_"&amp;AZ13636&amp;"_"&amp;BA13636&amp;"_"&amp;AX13636</f>
        <v>512_RG_498_1_202324</v>
      </c>
      <c r="AW13636" s="191" t="s">
        <v>93</v>
      </c>
      <c r="AX13636" s="18">
        <v>202324</v>
      </c>
      <c r="AY13636" s="191">
        <v>512</v>
      </c>
      <c r="AZ13636" s="191">
        <v>498</v>
      </c>
      <c r="BA13636" s="191">
        <v>1</v>
      </c>
      <c r="BB13636" s="191">
        <v>-2762</v>
      </c>
    </row>
    <row r="13637" spans="48:54" x14ac:dyDescent="0.2">
      <c r="AV13637" s="191" t="str">
        <f t="shared" si="217"/>
        <v>512_RS_7_2_202324</v>
      </c>
      <c r="AW13637" s="191" t="s">
        <v>92</v>
      </c>
      <c r="AX13637" s="18">
        <v>202324</v>
      </c>
      <c r="AY13637" s="191">
        <v>512</v>
      </c>
      <c r="AZ13637" s="191">
        <v>7</v>
      </c>
      <c r="BA13637" s="191">
        <v>2</v>
      </c>
      <c r="BB13637" s="191">
        <v>-7757</v>
      </c>
    </row>
    <row r="13638" spans="48:54" x14ac:dyDescent="0.2">
      <c r="AV13638" s="191" t="str">
        <f t="shared" si="217"/>
        <v>514_RG_498_1_202324</v>
      </c>
      <c r="AW13638" s="191" t="s">
        <v>93</v>
      </c>
      <c r="AX13638" s="18">
        <v>202324</v>
      </c>
      <c r="AY13638" s="191">
        <v>514</v>
      </c>
      <c r="AZ13638" s="191">
        <v>498</v>
      </c>
      <c r="BA13638" s="191">
        <v>1</v>
      </c>
      <c r="BB13638" s="191">
        <v>-3144.0190000000002</v>
      </c>
    </row>
    <row r="13639" spans="48:54" x14ac:dyDescent="0.2">
      <c r="AV13639" s="191" t="str">
        <f t="shared" si="217"/>
        <v>514_RS_7_2_202324</v>
      </c>
      <c r="AW13639" s="191" t="s">
        <v>92</v>
      </c>
      <c r="AX13639" s="18">
        <v>202324</v>
      </c>
      <c r="AY13639" s="191">
        <v>514</v>
      </c>
      <c r="AZ13639" s="191">
        <v>7</v>
      </c>
      <c r="BA13639" s="191">
        <v>2</v>
      </c>
      <c r="BB13639" s="191">
        <v>-20934.114947540431</v>
      </c>
    </row>
    <row r="13640" spans="48:54" x14ac:dyDescent="0.2">
      <c r="AV13640" s="191" t="str">
        <f t="shared" si="217"/>
        <v>516_RG_498_1_202324</v>
      </c>
      <c r="AW13640" s="191" t="s">
        <v>93</v>
      </c>
      <c r="AX13640" s="18">
        <v>202324</v>
      </c>
      <c r="AY13640" s="191">
        <v>516</v>
      </c>
      <c r="AZ13640" s="191">
        <v>498</v>
      </c>
      <c r="BA13640" s="191">
        <v>1</v>
      </c>
      <c r="BB13640" s="191">
        <v>-3174.069</v>
      </c>
    </row>
    <row r="13641" spans="48:54" x14ac:dyDescent="0.2">
      <c r="AV13641" s="191" t="str">
        <f t="shared" si="217"/>
        <v>516_RS_7_2_202324</v>
      </c>
      <c r="AW13641" s="191" t="s">
        <v>92</v>
      </c>
      <c r="AX13641" s="18">
        <v>202324</v>
      </c>
      <c r="AY13641" s="191">
        <v>516</v>
      </c>
      <c r="AZ13641" s="191">
        <v>7</v>
      </c>
      <c r="BA13641" s="191">
        <v>2</v>
      </c>
      <c r="BB13641" s="191">
        <v>-7896.27</v>
      </c>
    </row>
    <row r="13642" spans="48:54" x14ac:dyDescent="0.2">
      <c r="AV13642" s="191" t="str">
        <f t="shared" si="217"/>
        <v>518_RG_498_1_202324</v>
      </c>
      <c r="AW13642" s="191" t="s">
        <v>93</v>
      </c>
      <c r="AX13642" s="18">
        <v>202324</v>
      </c>
      <c r="AY13642" s="191">
        <v>518</v>
      </c>
      <c r="AZ13642" s="191">
        <v>498</v>
      </c>
      <c r="BA13642" s="191">
        <v>1</v>
      </c>
      <c r="BB13642" s="191">
        <v>-2357.0198799999998</v>
      </c>
    </row>
    <row r="13643" spans="48:54" x14ac:dyDescent="0.2">
      <c r="AV13643" s="191" t="str">
        <f t="shared" si="217"/>
        <v>518_RS_7_2_202324</v>
      </c>
      <c r="AW13643" s="191" t="s">
        <v>92</v>
      </c>
      <c r="AX13643" s="18">
        <v>202324</v>
      </c>
      <c r="AY13643" s="191">
        <v>518</v>
      </c>
      <c r="AZ13643" s="191">
        <v>7</v>
      </c>
      <c r="BA13643" s="191">
        <v>2</v>
      </c>
      <c r="BB13643" s="191">
        <v>-8916.8380000000016</v>
      </c>
    </row>
    <row r="13644" spans="48:54" x14ac:dyDescent="0.2">
      <c r="AV13644" s="191" t="str">
        <f t="shared" si="217"/>
        <v>520_RG_498_1_202324</v>
      </c>
      <c r="AW13644" s="191" t="s">
        <v>93</v>
      </c>
      <c r="AX13644" s="18">
        <v>202324</v>
      </c>
      <c r="AY13644" s="191">
        <v>520</v>
      </c>
      <c r="AZ13644" s="191">
        <v>498</v>
      </c>
      <c r="BA13644" s="191">
        <v>1</v>
      </c>
      <c r="BB13644" s="191">
        <v>-2429.857</v>
      </c>
    </row>
    <row r="13645" spans="48:54" x14ac:dyDescent="0.2">
      <c r="AV13645" s="191" t="str">
        <f t="shared" si="217"/>
        <v>520_RS_7_2_202324</v>
      </c>
      <c r="AW13645" s="191" t="s">
        <v>92</v>
      </c>
      <c r="AX13645" s="18">
        <v>202324</v>
      </c>
      <c r="AY13645" s="191">
        <v>520</v>
      </c>
      <c r="AZ13645" s="191">
        <v>7</v>
      </c>
      <c r="BA13645" s="191">
        <v>2</v>
      </c>
      <c r="BB13645" s="191">
        <v>-9006.0580000000009</v>
      </c>
    </row>
    <row r="13646" spans="48:54" x14ac:dyDescent="0.2">
      <c r="AV13646" s="191" t="str">
        <f t="shared" si="217"/>
        <v>522_RG_498_1_202324</v>
      </c>
      <c r="AW13646" s="191" t="s">
        <v>93</v>
      </c>
      <c r="AX13646" s="18">
        <v>202324</v>
      </c>
      <c r="AY13646" s="191">
        <v>522</v>
      </c>
      <c r="AZ13646" s="191">
        <v>498</v>
      </c>
      <c r="BA13646" s="191">
        <v>1</v>
      </c>
      <c r="BB13646" s="191">
        <v>-1428.807</v>
      </c>
    </row>
    <row r="13647" spans="48:54" x14ac:dyDescent="0.2">
      <c r="AV13647" s="191" t="str">
        <f t="shared" si="217"/>
        <v>522_RS_7_2_202324</v>
      </c>
      <c r="AW13647" s="191" t="s">
        <v>92</v>
      </c>
      <c r="AX13647" s="18">
        <v>202324</v>
      </c>
      <c r="AY13647" s="191">
        <v>522</v>
      </c>
      <c r="AZ13647" s="191">
        <v>7</v>
      </c>
      <c r="BA13647" s="191">
        <v>2</v>
      </c>
      <c r="BB13647" s="191">
        <v>-13705.024197125247</v>
      </c>
    </row>
    <row r="13648" spans="48:54" x14ac:dyDescent="0.2">
      <c r="AV13648" s="191" t="str">
        <f t="shared" si="217"/>
        <v>524_RG_498_1_202324</v>
      </c>
      <c r="AW13648" s="191" t="s">
        <v>93</v>
      </c>
      <c r="AX13648" s="18">
        <v>202324</v>
      </c>
      <c r="AY13648" s="191">
        <v>524</v>
      </c>
      <c r="AZ13648" s="191">
        <v>498</v>
      </c>
      <c r="BA13648" s="191">
        <v>1</v>
      </c>
      <c r="BB13648" s="191">
        <v>-1715.9301</v>
      </c>
    </row>
    <row r="13649" spans="48:54" x14ac:dyDescent="0.2">
      <c r="AV13649" s="191" t="str">
        <f t="shared" si="217"/>
        <v>524_RS_7_2_202324</v>
      </c>
      <c r="AW13649" s="191" t="s">
        <v>92</v>
      </c>
      <c r="AX13649" s="18">
        <v>202324</v>
      </c>
      <c r="AY13649" s="191">
        <v>524</v>
      </c>
      <c r="AZ13649" s="191">
        <v>7</v>
      </c>
      <c r="BA13649" s="191">
        <v>2</v>
      </c>
      <c r="BB13649" s="191">
        <v>-17560.098630248442</v>
      </c>
    </row>
    <row r="13650" spans="48:54" x14ac:dyDescent="0.2">
      <c r="AV13650" s="191" t="str">
        <f t="shared" si="217"/>
        <v>526_RG_498_1_202324</v>
      </c>
      <c r="AW13650" s="191" t="s">
        <v>93</v>
      </c>
      <c r="AX13650" s="18">
        <v>202324</v>
      </c>
      <c r="AY13650" s="191">
        <v>526</v>
      </c>
      <c r="AZ13650" s="191">
        <v>498</v>
      </c>
      <c r="BA13650" s="191">
        <v>1</v>
      </c>
      <c r="BB13650" s="191">
        <v>-490.82574</v>
      </c>
    </row>
    <row r="13651" spans="48:54" x14ac:dyDescent="0.2">
      <c r="AV13651" s="191" t="str">
        <f t="shared" si="217"/>
        <v>526_RS_7_2_202324</v>
      </c>
      <c r="AW13651" s="191" t="s">
        <v>92</v>
      </c>
      <c r="AX13651" s="18">
        <v>202324</v>
      </c>
      <c r="AY13651" s="191">
        <v>526</v>
      </c>
      <c r="AZ13651" s="191">
        <v>7</v>
      </c>
      <c r="BA13651" s="191">
        <v>2</v>
      </c>
      <c r="BB13651" s="191">
        <v>-10723.138478235131</v>
      </c>
    </row>
    <row r="13652" spans="48:54" x14ac:dyDescent="0.2">
      <c r="AV13652" s="191" t="str">
        <f t="shared" si="217"/>
        <v>528_RG_498_1_202324</v>
      </c>
      <c r="AW13652" s="191" t="s">
        <v>93</v>
      </c>
      <c r="AX13652" s="18">
        <v>202324</v>
      </c>
      <c r="AY13652" s="191">
        <v>528</v>
      </c>
      <c r="AZ13652" s="191">
        <v>498</v>
      </c>
      <c r="BA13652" s="191">
        <v>1</v>
      </c>
      <c r="BB13652" s="191">
        <v>-2277</v>
      </c>
    </row>
    <row r="13653" spans="48:54" x14ac:dyDescent="0.2">
      <c r="AV13653" s="191" t="str">
        <f t="shared" si="217"/>
        <v>528_RS_7_2_202324</v>
      </c>
      <c r="AW13653" s="191" t="s">
        <v>92</v>
      </c>
      <c r="AX13653" s="18">
        <v>202324</v>
      </c>
      <c r="AY13653" s="191">
        <v>528</v>
      </c>
      <c r="AZ13653" s="191">
        <v>7</v>
      </c>
      <c r="BA13653" s="191">
        <v>2</v>
      </c>
      <c r="BB13653" s="191">
        <v>-12485</v>
      </c>
    </row>
    <row r="13654" spans="48:54" x14ac:dyDescent="0.2">
      <c r="AV13654" s="191" t="str">
        <f t="shared" si="217"/>
        <v>530_RG_498_1_202324</v>
      </c>
      <c r="AW13654" s="191" t="s">
        <v>93</v>
      </c>
      <c r="AX13654" s="18">
        <v>202324</v>
      </c>
      <c r="AY13654" s="191">
        <v>530</v>
      </c>
      <c r="AZ13654" s="191">
        <v>498</v>
      </c>
      <c r="BA13654" s="191">
        <v>1</v>
      </c>
      <c r="BB13654" s="191">
        <v>-172.93566999999999</v>
      </c>
    </row>
    <row r="13655" spans="48:54" x14ac:dyDescent="0.2">
      <c r="AV13655" s="191" t="str">
        <f t="shared" si="217"/>
        <v>530_RS_7_2_202324</v>
      </c>
      <c r="AW13655" s="191" t="s">
        <v>92</v>
      </c>
      <c r="AX13655" s="18">
        <v>202324</v>
      </c>
      <c r="AY13655" s="191">
        <v>530</v>
      </c>
      <c r="AZ13655" s="191">
        <v>7</v>
      </c>
      <c r="BA13655" s="191">
        <v>2</v>
      </c>
      <c r="BB13655" s="191">
        <v>-38917.311999999998</v>
      </c>
    </row>
    <row r="13656" spans="48:54" x14ac:dyDescent="0.2">
      <c r="AV13656" s="191" t="str">
        <f t="shared" si="217"/>
        <v>532_RG_498_1_202324</v>
      </c>
      <c r="AW13656" s="191" t="s">
        <v>93</v>
      </c>
      <c r="AX13656" s="18">
        <v>202324</v>
      </c>
      <c r="AY13656" s="191">
        <v>532</v>
      </c>
      <c r="AZ13656" s="191">
        <v>498</v>
      </c>
      <c r="BA13656" s="191">
        <v>1</v>
      </c>
      <c r="BB13656" s="191">
        <v>-4089.1202800000001</v>
      </c>
    </row>
    <row r="13657" spans="48:54" x14ac:dyDescent="0.2">
      <c r="AV13657" s="191" t="str">
        <f t="shared" si="217"/>
        <v>532_RS_7_2_202324</v>
      </c>
      <c r="AW13657" s="191" t="s">
        <v>92</v>
      </c>
      <c r="AX13657" s="18">
        <v>202324</v>
      </c>
      <c r="AY13657" s="191">
        <v>532</v>
      </c>
      <c r="AZ13657" s="191">
        <v>7</v>
      </c>
      <c r="BA13657" s="191">
        <v>2</v>
      </c>
      <c r="BB13657" s="191">
        <v>-22746.690000000002</v>
      </c>
    </row>
    <row r="13658" spans="48:54" x14ac:dyDescent="0.2">
      <c r="AV13658" s="191" t="str">
        <f t="shared" si="217"/>
        <v>534_RG_498_1_202324</v>
      </c>
      <c r="AW13658" s="191" t="s">
        <v>93</v>
      </c>
      <c r="AX13658" s="18">
        <v>202324</v>
      </c>
      <c r="AY13658" s="191">
        <v>534</v>
      </c>
      <c r="AZ13658" s="191">
        <v>498</v>
      </c>
      <c r="BA13658" s="191">
        <v>1</v>
      </c>
      <c r="BB13658" s="191">
        <v>-1520.4379999999999</v>
      </c>
    </row>
    <row r="13659" spans="48:54" x14ac:dyDescent="0.2">
      <c r="AV13659" s="191" t="str">
        <f t="shared" si="217"/>
        <v>534_RS_7_2_202324</v>
      </c>
      <c r="AW13659" s="191" t="s">
        <v>92</v>
      </c>
      <c r="AX13659" s="18">
        <v>202324</v>
      </c>
      <c r="AY13659" s="191">
        <v>534</v>
      </c>
      <c r="AZ13659" s="191">
        <v>7</v>
      </c>
      <c r="BA13659" s="191">
        <v>2</v>
      </c>
      <c r="BB13659" s="191">
        <v>-11817.27317</v>
      </c>
    </row>
    <row r="13660" spans="48:54" x14ac:dyDescent="0.2">
      <c r="AV13660" s="191" t="str">
        <f t="shared" si="217"/>
        <v>536_RG_498_1_202324</v>
      </c>
      <c r="AW13660" s="191" t="s">
        <v>93</v>
      </c>
      <c r="AX13660" s="18">
        <v>202324</v>
      </c>
      <c r="AY13660" s="191">
        <v>536</v>
      </c>
      <c r="AZ13660" s="191">
        <v>498</v>
      </c>
      <c r="BA13660" s="191">
        <v>1</v>
      </c>
      <c r="BB13660" s="191">
        <v>-2944.9540000000002</v>
      </c>
    </row>
    <row r="13661" spans="48:54" x14ac:dyDescent="0.2">
      <c r="AV13661" s="191" t="str">
        <f t="shared" si="217"/>
        <v>536_RS_7_2_202324</v>
      </c>
      <c r="AW13661" s="191" t="s">
        <v>92</v>
      </c>
      <c r="AX13661" s="18">
        <v>202324</v>
      </c>
      <c r="AY13661" s="191">
        <v>536</v>
      </c>
      <c r="AZ13661" s="191">
        <v>7</v>
      </c>
      <c r="BA13661" s="191">
        <v>2</v>
      </c>
      <c r="BB13661" s="191">
        <v>-14840.706999999999</v>
      </c>
    </row>
    <row r="13662" spans="48:54" x14ac:dyDescent="0.2">
      <c r="AV13662" s="191" t="str">
        <f t="shared" si="217"/>
        <v>538_RG_498_1_202324</v>
      </c>
      <c r="AW13662" s="191" t="s">
        <v>93</v>
      </c>
      <c r="AX13662" s="18">
        <v>202324</v>
      </c>
      <c r="AY13662" s="191">
        <v>538</v>
      </c>
      <c r="AZ13662" s="191">
        <v>498</v>
      </c>
      <c r="BA13662" s="191">
        <v>1</v>
      </c>
      <c r="BB13662" s="191">
        <v>-1981.7189999999998</v>
      </c>
    </row>
    <row r="13663" spans="48:54" x14ac:dyDescent="0.2">
      <c r="AV13663" s="191" t="str">
        <f t="shared" si="217"/>
        <v>538_RS_7_2_202324</v>
      </c>
      <c r="AW13663" s="191" t="s">
        <v>92</v>
      </c>
      <c r="AX13663" s="18">
        <v>202324</v>
      </c>
      <c r="AY13663" s="191">
        <v>538</v>
      </c>
      <c r="AZ13663" s="191">
        <v>7</v>
      </c>
      <c r="BA13663" s="191">
        <v>2</v>
      </c>
      <c r="BB13663" s="191">
        <v>-11054.915000000003</v>
      </c>
    </row>
    <row r="13664" spans="48:54" x14ac:dyDescent="0.2">
      <c r="AV13664" s="191" t="str">
        <f t="shared" si="217"/>
        <v>540_RG_498_1_202324</v>
      </c>
      <c r="AW13664" s="191" t="s">
        <v>93</v>
      </c>
      <c r="AX13664" s="18">
        <v>202324</v>
      </c>
      <c r="AY13664" s="191">
        <v>540</v>
      </c>
      <c r="AZ13664" s="191">
        <v>498</v>
      </c>
      <c r="BA13664" s="191">
        <v>1</v>
      </c>
      <c r="BB13664" s="191">
        <v>-2002.8210000000004</v>
      </c>
    </row>
    <row r="13665" spans="48:54" x14ac:dyDescent="0.2">
      <c r="AV13665" s="191" t="str">
        <f t="shared" si="217"/>
        <v>540_RS_7_2_202324</v>
      </c>
      <c r="AW13665" s="191" t="s">
        <v>92</v>
      </c>
      <c r="AX13665" s="18">
        <v>202324</v>
      </c>
      <c r="AY13665" s="191">
        <v>540</v>
      </c>
      <c r="AZ13665" s="191">
        <v>7</v>
      </c>
      <c r="BA13665" s="191">
        <v>2</v>
      </c>
      <c r="BB13665" s="191">
        <v>-19192.699000000001</v>
      </c>
    </row>
    <row r="13666" spans="48:54" x14ac:dyDescent="0.2">
      <c r="AV13666" s="191" t="str">
        <f t="shared" si="217"/>
        <v>542_RG_498_1_202324</v>
      </c>
      <c r="AW13666" s="191" t="s">
        <v>93</v>
      </c>
      <c r="AX13666" s="18">
        <v>202324</v>
      </c>
      <c r="AY13666" s="191">
        <v>542</v>
      </c>
      <c r="AZ13666" s="191">
        <v>498</v>
      </c>
      <c r="BA13666" s="191">
        <v>1</v>
      </c>
      <c r="BB13666" s="191">
        <v>-1446.3680000000002</v>
      </c>
    </row>
    <row r="13667" spans="48:54" x14ac:dyDescent="0.2">
      <c r="AV13667" s="191" t="str">
        <f t="shared" si="217"/>
        <v>542_RS_7_2_202324</v>
      </c>
      <c r="AW13667" s="191" t="s">
        <v>92</v>
      </c>
      <c r="AX13667" s="18">
        <v>202324</v>
      </c>
      <c r="AY13667" s="191">
        <v>542</v>
      </c>
      <c r="AZ13667" s="191">
        <v>7</v>
      </c>
      <c r="BA13667" s="191">
        <v>2</v>
      </c>
      <c r="BB13667" s="191">
        <v>-5647.8664925137864</v>
      </c>
    </row>
    <row r="13668" spans="48:54" x14ac:dyDescent="0.2">
      <c r="AV13668" s="191" t="str">
        <f t="shared" si="217"/>
        <v>544_RG_498_1_202324</v>
      </c>
      <c r="AW13668" s="191" t="s">
        <v>93</v>
      </c>
      <c r="AX13668" s="18">
        <v>202324</v>
      </c>
      <c r="AY13668" s="191">
        <v>544</v>
      </c>
      <c r="AZ13668" s="191">
        <v>498</v>
      </c>
      <c r="BA13668" s="191">
        <v>1</v>
      </c>
      <c r="BB13668" s="191">
        <v>-1151.0549999999998</v>
      </c>
    </row>
    <row r="13669" spans="48:54" x14ac:dyDescent="0.2">
      <c r="AV13669" s="191" t="str">
        <f t="shared" si="217"/>
        <v>544_RS_7_2_202324</v>
      </c>
      <c r="AW13669" s="191" t="s">
        <v>92</v>
      </c>
      <c r="AX13669" s="18">
        <v>202324</v>
      </c>
      <c r="AY13669" s="191">
        <v>544</v>
      </c>
      <c r="AZ13669" s="191">
        <v>7</v>
      </c>
      <c r="BA13669" s="191">
        <v>2</v>
      </c>
      <c r="BB13669" s="191">
        <v>-13753.91</v>
      </c>
    </row>
    <row r="13670" spans="48:54" x14ac:dyDescent="0.2">
      <c r="AV13670" s="191" t="str">
        <f t="shared" si="217"/>
        <v>545_RG_498_1_202324</v>
      </c>
      <c r="AW13670" s="191" t="s">
        <v>93</v>
      </c>
      <c r="AX13670" s="18">
        <v>202324</v>
      </c>
      <c r="AY13670" s="191">
        <v>545</v>
      </c>
      <c r="AZ13670" s="191">
        <v>498</v>
      </c>
      <c r="BA13670" s="191">
        <v>1</v>
      </c>
      <c r="BB13670" s="191">
        <v>-621.33978999999999</v>
      </c>
    </row>
    <row r="13671" spans="48:54" x14ac:dyDescent="0.2">
      <c r="AV13671" s="191" t="str">
        <f t="shared" si="217"/>
        <v>545_RS_7_2_202324</v>
      </c>
      <c r="AW13671" s="191" t="s">
        <v>92</v>
      </c>
      <c r="AX13671" s="18">
        <v>202324</v>
      </c>
      <c r="AY13671" s="191">
        <v>545</v>
      </c>
      <c r="AZ13671" s="191">
        <v>7</v>
      </c>
      <c r="BA13671" s="191">
        <v>2</v>
      </c>
      <c r="BB13671" s="191">
        <v>-5463.2304000000004</v>
      </c>
    </row>
    <row r="13672" spans="48:54" x14ac:dyDescent="0.2">
      <c r="AV13672" s="191" t="str">
        <f t="shared" si="217"/>
        <v>546_RG_498_1_202324</v>
      </c>
      <c r="AW13672" s="191" t="s">
        <v>93</v>
      </c>
      <c r="AX13672" s="18">
        <v>202324</v>
      </c>
      <c r="AY13672" s="191">
        <v>546</v>
      </c>
      <c r="AZ13672" s="191">
        <v>498</v>
      </c>
      <c r="BA13672" s="191">
        <v>1</v>
      </c>
      <c r="BB13672" s="191">
        <v>-1088.6600000000001</v>
      </c>
    </row>
    <row r="13673" spans="48:54" x14ac:dyDescent="0.2">
      <c r="AV13673" s="191" t="str">
        <f t="shared" si="217"/>
        <v>546_RS_7_2_202324</v>
      </c>
      <c r="AW13673" s="191" t="s">
        <v>92</v>
      </c>
      <c r="AX13673" s="18">
        <v>202324</v>
      </c>
      <c r="AY13673" s="191">
        <v>546</v>
      </c>
      <c r="AZ13673" s="191">
        <v>7</v>
      </c>
      <c r="BA13673" s="191">
        <v>2</v>
      </c>
      <c r="BB13673" s="191">
        <v>-9325.1820000000007</v>
      </c>
    </row>
    <row r="13674" spans="48:54" x14ac:dyDescent="0.2">
      <c r="AV13674" s="191" t="str">
        <f t="shared" si="217"/>
        <v>548_RG_498_1_202324</v>
      </c>
      <c r="AW13674" s="191" t="s">
        <v>93</v>
      </c>
      <c r="AX13674" s="18">
        <v>202324</v>
      </c>
      <c r="AY13674" s="191">
        <v>548</v>
      </c>
      <c r="AZ13674" s="191">
        <v>498</v>
      </c>
      <c r="BA13674" s="191">
        <v>1</v>
      </c>
      <c r="BB13674" s="191">
        <v>-1261.258</v>
      </c>
    </row>
    <row r="13675" spans="48:54" x14ac:dyDescent="0.2">
      <c r="AV13675" s="191" t="str">
        <f t="shared" si="217"/>
        <v>548_RS_7_2_202324</v>
      </c>
      <c r="AW13675" s="191" t="s">
        <v>92</v>
      </c>
      <c r="AX13675" s="18">
        <v>202324</v>
      </c>
      <c r="AY13675" s="191">
        <v>548</v>
      </c>
      <c r="AZ13675" s="191">
        <v>7</v>
      </c>
      <c r="BA13675" s="191">
        <v>2</v>
      </c>
      <c r="BB13675" s="191">
        <v>-12578.407000000001</v>
      </c>
    </row>
    <row r="13676" spans="48:54" x14ac:dyDescent="0.2">
      <c r="AV13676" s="191" t="str">
        <f t="shared" si="217"/>
        <v>550_RG_498_1_202324</v>
      </c>
      <c r="AW13676" s="191" t="s">
        <v>93</v>
      </c>
      <c r="AX13676" s="18">
        <v>202324</v>
      </c>
      <c r="AY13676" s="191">
        <v>550</v>
      </c>
      <c r="AZ13676" s="191">
        <v>498</v>
      </c>
      <c r="BA13676" s="191">
        <v>1</v>
      </c>
      <c r="BB13676" s="191">
        <v>-2370.4853400000002</v>
      </c>
    </row>
    <row r="13677" spans="48:54" x14ac:dyDescent="0.2">
      <c r="AV13677" s="191" t="str">
        <f t="shared" si="217"/>
        <v>550_RS_7_2_202324</v>
      </c>
      <c r="AW13677" s="191" t="s">
        <v>92</v>
      </c>
      <c r="AX13677" s="18">
        <v>202324</v>
      </c>
      <c r="AY13677" s="191">
        <v>550</v>
      </c>
      <c r="AZ13677" s="191">
        <v>7</v>
      </c>
      <c r="BA13677" s="191">
        <v>2</v>
      </c>
      <c r="BB13677" s="191">
        <v>-13101.04</v>
      </c>
    </row>
    <row r="13678" spans="48:54" x14ac:dyDescent="0.2">
      <c r="AV13678" s="191" t="str">
        <f t="shared" si="217"/>
        <v>552_RG_498_1_202324</v>
      </c>
      <c r="AW13678" s="191" t="s">
        <v>93</v>
      </c>
      <c r="AX13678" s="18">
        <v>202324</v>
      </c>
      <c r="AY13678" s="191">
        <v>552</v>
      </c>
      <c r="AZ13678" s="191">
        <v>498</v>
      </c>
      <c r="BA13678" s="191">
        <v>1</v>
      </c>
      <c r="BB13678" s="191">
        <v>-9334.1179999999986</v>
      </c>
    </row>
    <row r="13679" spans="48:54" x14ac:dyDescent="0.2">
      <c r="AV13679" s="191" t="str">
        <f t="shared" si="217"/>
        <v>552_RS_7_2_202324</v>
      </c>
      <c r="AW13679" s="191" t="s">
        <v>92</v>
      </c>
      <c r="AX13679" s="18">
        <v>202324</v>
      </c>
      <c r="AY13679" s="191">
        <v>552</v>
      </c>
      <c r="AZ13679" s="191">
        <v>7</v>
      </c>
      <c r="BA13679" s="191">
        <v>2</v>
      </c>
      <c r="BB13679" s="191">
        <v>-25996.176861469998</v>
      </c>
    </row>
    <row r="13680" spans="48:54" x14ac:dyDescent="0.2">
      <c r="AV13680" s="191" t="str">
        <f t="shared" si="217"/>
        <v>562_RG_498_1_202324</v>
      </c>
      <c r="AW13680" s="191" t="s">
        <v>93</v>
      </c>
      <c r="AX13680" s="18">
        <v>202324</v>
      </c>
      <c r="AY13680" s="191">
        <v>562</v>
      </c>
      <c r="AZ13680" s="191">
        <v>498</v>
      </c>
      <c r="BA13680" s="191">
        <v>1</v>
      </c>
      <c r="BB13680" s="191">
        <v>0</v>
      </c>
    </row>
    <row r="13681" spans="48:54" x14ac:dyDescent="0.2">
      <c r="AV13681" s="191" t="str">
        <f t="shared" si="217"/>
        <v>562_RS_7_2_202324</v>
      </c>
      <c r="AW13681" s="191" t="s">
        <v>92</v>
      </c>
      <c r="AX13681" s="18">
        <v>202324</v>
      </c>
      <c r="AY13681" s="191">
        <v>562</v>
      </c>
      <c r="AZ13681" s="191">
        <v>7</v>
      </c>
      <c r="BA13681" s="191">
        <v>2</v>
      </c>
      <c r="BB13681" s="191">
        <v>0</v>
      </c>
    </row>
    <row r="13682" spans="48:54" x14ac:dyDescent="0.2">
      <c r="AV13682" s="191" t="str">
        <f t="shared" si="217"/>
        <v>564_RG_498_1_202324</v>
      </c>
      <c r="AW13682" s="191" t="s">
        <v>93</v>
      </c>
      <c r="AX13682" s="18">
        <v>202324</v>
      </c>
      <c r="AY13682" s="191">
        <v>564</v>
      </c>
      <c r="AZ13682" s="191">
        <v>498</v>
      </c>
      <c r="BA13682" s="191">
        <v>1</v>
      </c>
      <c r="BB13682" s="191">
        <v>0</v>
      </c>
    </row>
    <row r="13683" spans="48:54" x14ac:dyDescent="0.2">
      <c r="AV13683" s="191" t="str">
        <f t="shared" si="217"/>
        <v>564_RS_7_2_202324</v>
      </c>
      <c r="AW13683" s="191" t="s">
        <v>92</v>
      </c>
      <c r="AX13683" s="18">
        <v>202324</v>
      </c>
      <c r="AY13683" s="191">
        <v>564</v>
      </c>
      <c r="AZ13683" s="191">
        <v>7</v>
      </c>
      <c r="BA13683" s="191">
        <v>2</v>
      </c>
      <c r="BB13683" s="191">
        <v>0</v>
      </c>
    </row>
    <row r="13684" spans="48:54" x14ac:dyDescent="0.2">
      <c r="AV13684" s="191" t="str">
        <f t="shared" si="217"/>
        <v>566_RG_498_1_202324</v>
      </c>
      <c r="AW13684" s="191" t="s">
        <v>93</v>
      </c>
      <c r="AX13684" s="18">
        <v>202324</v>
      </c>
      <c r="AY13684" s="191">
        <v>566</v>
      </c>
      <c r="AZ13684" s="191">
        <v>498</v>
      </c>
      <c r="BA13684" s="191">
        <v>1</v>
      </c>
      <c r="BB13684" s="191">
        <v>0</v>
      </c>
    </row>
    <row r="13685" spans="48:54" x14ac:dyDescent="0.2">
      <c r="AV13685" s="191" t="str">
        <f t="shared" si="217"/>
        <v>566_RS_7_2_202324</v>
      </c>
      <c r="AW13685" s="191" t="s">
        <v>92</v>
      </c>
      <c r="AX13685" s="18">
        <v>202324</v>
      </c>
      <c r="AY13685" s="191">
        <v>566</v>
      </c>
      <c r="AZ13685" s="191">
        <v>7</v>
      </c>
      <c r="BA13685" s="191">
        <v>2</v>
      </c>
      <c r="BB13685" s="191">
        <v>0</v>
      </c>
    </row>
    <row r="13686" spans="48:54" x14ac:dyDescent="0.2">
      <c r="AV13686" s="191" t="str">
        <f t="shared" si="217"/>
        <v>568_RG_498_1_202324</v>
      </c>
      <c r="AW13686" s="191" t="s">
        <v>93</v>
      </c>
      <c r="AX13686" s="18">
        <v>202324</v>
      </c>
      <c r="AY13686" s="191">
        <v>568</v>
      </c>
      <c r="AZ13686" s="191">
        <v>498</v>
      </c>
      <c r="BA13686" s="191">
        <v>1</v>
      </c>
      <c r="BB13686" s="191">
        <v>0</v>
      </c>
    </row>
    <row r="13687" spans="48:54" x14ac:dyDescent="0.2">
      <c r="AV13687" s="191" t="str">
        <f t="shared" si="217"/>
        <v>568_RS_7_2_202324</v>
      </c>
      <c r="AW13687" s="191" t="s">
        <v>92</v>
      </c>
      <c r="AX13687" s="18">
        <v>202324</v>
      </c>
      <c r="AY13687" s="191">
        <v>568</v>
      </c>
      <c r="AZ13687" s="191">
        <v>7</v>
      </c>
      <c r="BA13687" s="191">
        <v>2</v>
      </c>
      <c r="BB13687" s="191">
        <v>0</v>
      </c>
    </row>
    <row r="13688" spans="48:54" x14ac:dyDescent="0.2">
      <c r="AV13688" s="191" t="str">
        <f t="shared" si="217"/>
        <v>572_RG_498_1_202324</v>
      </c>
      <c r="AW13688" s="191" t="s">
        <v>93</v>
      </c>
      <c r="AX13688" s="18">
        <v>202324</v>
      </c>
      <c r="AY13688" s="191">
        <v>572</v>
      </c>
      <c r="AZ13688" s="191">
        <v>498</v>
      </c>
      <c r="BA13688" s="191">
        <v>1</v>
      </c>
      <c r="BB13688" s="191">
        <v>0</v>
      </c>
    </row>
    <row r="13689" spans="48:54" x14ac:dyDescent="0.2">
      <c r="AV13689" s="191" t="str">
        <f t="shared" si="217"/>
        <v>572_RS_7_2_202324</v>
      </c>
      <c r="AW13689" s="191" t="s">
        <v>92</v>
      </c>
      <c r="AX13689" s="18">
        <v>202324</v>
      </c>
      <c r="AY13689" s="191">
        <v>572</v>
      </c>
      <c r="AZ13689" s="191">
        <v>7</v>
      </c>
      <c r="BA13689" s="191">
        <v>2</v>
      </c>
      <c r="BB13689" s="191">
        <v>0</v>
      </c>
    </row>
    <row r="13690" spans="48:54" x14ac:dyDescent="0.2">
      <c r="AV13690" s="191" t="str">
        <f t="shared" si="217"/>
        <v>574_RG_498_1_202324</v>
      </c>
      <c r="AW13690" s="191" t="s">
        <v>93</v>
      </c>
      <c r="AX13690" s="18">
        <v>202324</v>
      </c>
      <c r="AY13690" s="191">
        <v>574</v>
      </c>
      <c r="AZ13690" s="191">
        <v>498</v>
      </c>
      <c r="BA13690" s="191">
        <v>1</v>
      </c>
      <c r="BB13690" s="191">
        <v>0</v>
      </c>
    </row>
    <row r="13691" spans="48:54" x14ac:dyDescent="0.2">
      <c r="AV13691" s="191" t="str">
        <f t="shared" si="217"/>
        <v>574_RS_7_2_202324</v>
      </c>
      <c r="AW13691" s="191" t="s">
        <v>92</v>
      </c>
      <c r="AX13691" s="18">
        <v>202324</v>
      </c>
      <c r="AY13691" s="191">
        <v>574</v>
      </c>
      <c r="AZ13691" s="191">
        <v>7</v>
      </c>
      <c r="BA13691" s="191">
        <v>2</v>
      </c>
      <c r="BB13691" s="191">
        <v>0</v>
      </c>
    </row>
    <row r="13692" spans="48:54" x14ac:dyDescent="0.2">
      <c r="AV13692" s="191" t="str">
        <f t="shared" si="217"/>
        <v>576_RG_498_1_202324</v>
      </c>
      <c r="AW13692" s="191" t="s">
        <v>93</v>
      </c>
      <c r="AX13692" s="18">
        <v>202324</v>
      </c>
      <c r="AY13692" s="191">
        <v>576</v>
      </c>
      <c r="AZ13692" s="191">
        <v>498</v>
      </c>
      <c r="BA13692" s="191">
        <v>1</v>
      </c>
      <c r="BB13692" s="191">
        <v>0</v>
      </c>
    </row>
    <row r="13693" spans="48:54" x14ac:dyDescent="0.2">
      <c r="AV13693" s="191" t="str">
        <f t="shared" si="217"/>
        <v>576_RS_7_2_202324</v>
      </c>
      <c r="AW13693" s="191" t="s">
        <v>92</v>
      </c>
      <c r="AX13693" s="18">
        <v>202324</v>
      </c>
      <c r="AY13693" s="191">
        <v>576</v>
      </c>
      <c r="AZ13693" s="191">
        <v>7</v>
      </c>
      <c r="BA13693" s="191">
        <v>2</v>
      </c>
      <c r="BB13693" s="191">
        <v>0</v>
      </c>
    </row>
    <row r="13694" spans="48:54" x14ac:dyDescent="0.2">
      <c r="AV13694" s="191" t="str">
        <f t="shared" si="217"/>
        <v>582_RG_498_1_202324</v>
      </c>
      <c r="AW13694" s="191" t="s">
        <v>93</v>
      </c>
      <c r="AX13694" s="18">
        <v>202324</v>
      </c>
      <c r="AY13694" s="191">
        <v>582</v>
      </c>
      <c r="AZ13694" s="191">
        <v>498</v>
      </c>
      <c r="BA13694" s="191">
        <v>1</v>
      </c>
      <c r="BB13694" s="191">
        <v>0</v>
      </c>
    </row>
    <row r="13695" spans="48:54" x14ac:dyDescent="0.2">
      <c r="AV13695" s="191" t="str">
        <f t="shared" si="217"/>
        <v>582_RS_7_2_202324</v>
      </c>
      <c r="AW13695" s="191" t="s">
        <v>92</v>
      </c>
      <c r="AX13695" s="18">
        <v>202324</v>
      </c>
      <c r="AY13695" s="191">
        <v>582</v>
      </c>
      <c r="AZ13695" s="191">
        <v>7</v>
      </c>
      <c r="BA13695" s="191">
        <v>2</v>
      </c>
      <c r="BB13695" s="191">
        <v>0</v>
      </c>
    </row>
    <row r="13696" spans="48:54" x14ac:dyDescent="0.2">
      <c r="AV13696" s="191" t="str">
        <f t="shared" si="217"/>
        <v>584_RG_498_1_202324</v>
      </c>
      <c r="AW13696" s="191" t="s">
        <v>93</v>
      </c>
      <c r="AX13696" s="18">
        <v>202324</v>
      </c>
      <c r="AY13696" s="191">
        <v>584</v>
      </c>
      <c r="AZ13696" s="191">
        <v>498</v>
      </c>
      <c r="BA13696" s="191">
        <v>1</v>
      </c>
      <c r="BB13696" s="191">
        <v>0</v>
      </c>
    </row>
    <row r="13697" spans="48:54" x14ac:dyDescent="0.2">
      <c r="AV13697" s="191" t="str">
        <f t="shared" si="217"/>
        <v>584_RS_7_2_202324</v>
      </c>
      <c r="AW13697" s="191" t="s">
        <v>92</v>
      </c>
      <c r="AX13697" s="18">
        <v>202324</v>
      </c>
      <c r="AY13697" s="191">
        <v>584</v>
      </c>
      <c r="AZ13697" s="191">
        <v>7</v>
      </c>
      <c r="BA13697" s="191">
        <v>2</v>
      </c>
      <c r="BB13697" s="191">
        <v>0</v>
      </c>
    </row>
    <row r="13698" spans="48:54" x14ac:dyDescent="0.2">
      <c r="AV13698" s="191" t="str">
        <f t="shared" si="217"/>
        <v>586_RG_498_1_202324</v>
      </c>
      <c r="AW13698" s="191" t="s">
        <v>93</v>
      </c>
      <c r="AX13698" s="18">
        <v>202324</v>
      </c>
      <c r="AY13698" s="191">
        <v>586</v>
      </c>
      <c r="AZ13698" s="191">
        <v>498</v>
      </c>
      <c r="BA13698" s="191">
        <v>1</v>
      </c>
      <c r="BB13698" s="191">
        <v>0</v>
      </c>
    </row>
    <row r="13699" spans="48:54" x14ac:dyDescent="0.2">
      <c r="AV13699" s="191" t="str">
        <f t="shared" si="217"/>
        <v>586_RS_7_2_202324</v>
      </c>
      <c r="AW13699" s="191" t="s">
        <v>92</v>
      </c>
      <c r="AX13699" s="18">
        <v>202324</v>
      </c>
      <c r="AY13699" s="191">
        <v>586</v>
      </c>
      <c r="AZ13699" s="191">
        <v>7</v>
      </c>
      <c r="BA13699" s="191">
        <v>2</v>
      </c>
      <c r="BB13699" s="191">
        <v>0</v>
      </c>
    </row>
    <row r="13700" spans="48:54" x14ac:dyDescent="0.2">
      <c r="AV13700" s="191" t="str">
        <f t="shared" ref="AV13700:AV13763" si="218">AY13700&amp;"_"&amp;AW13700&amp;"_"&amp;AZ13700&amp;"_"&amp;BA13700&amp;"_"&amp;AX13700</f>
        <v>512_RG_498_2_202324</v>
      </c>
      <c r="AW13700" s="191" t="s">
        <v>93</v>
      </c>
      <c r="AX13700" s="18">
        <v>202324</v>
      </c>
      <c r="AY13700" s="191">
        <v>512</v>
      </c>
      <c r="AZ13700" s="191">
        <v>498</v>
      </c>
      <c r="BA13700" s="191">
        <v>2</v>
      </c>
      <c r="BB13700" s="191">
        <v>0</v>
      </c>
    </row>
    <row r="13701" spans="48:54" x14ac:dyDescent="0.2">
      <c r="AV13701" s="191" t="str">
        <f t="shared" si="218"/>
        <v>512_RS_7_4_202324</v>
      </c>
      <c r="AW13701" s="191" t="s">
        <v>92</v>
      </c>
      <c r="AX13701" s="18">
        <v>202324</v>
      </c>
      <c r="AY13701" s="191">
        <v>512</v>
      </c>
      <c r="AZ13701" s="191">
        <v>7</v>
      </c>
      <c r="BA13701" s="191">
        <v>4</v>
      </c>
      <c r="BB13701" s="191">
        <v>20314</v>
      </c>
    </row>
    <row r="13702" spans="48:54" x14ac:dyDescent="0.2">
      <c r="AV13702" s="191" t="str">
        <f t="shared" si="218"/>
        <v>514_RG_498_2_202324</v>
      </c>
      <c r="AW13702" s="191" t="s">
        <v>93</v>
      </c>
      <c r="AX13702" s="18">
        <v>202324</v>
      </c>
      <c r="AY13702" s="191">
        <v>514</v>
      </c>
      <c r="AZ13702" s="191">
        <v>498</v>
      </c>
      <c r="BA13702" s="191">
        <v>2</v>
      </c>
      <c r="BB13702" s="191">
        <v>0</v>
      </c>
    </row>
    <row r="13703" spans="48:54" x14ac:dyDescent="0.2">
      <c r="AV13703" s="191" t="str">
        <f t="shared" si="218"/>
        <v>514_RS_7_4_202324</v>
      </c>
      <c r="AW13703" s="191" t="s">
        <v>92</v>
      </c>
      <c r="AX13703" s="18">
        <v>202324</v>
      </c>
      <c r="AY13703" s="191">
        <v>514</v>
      </c>
      <c r="AZ13703" s="191">
        <v>7</v>
      </c>
      <c r="BA13703" s="191">
        <v>4</v>
      </c>
      <c r="BB13703" s="191">
        <v>51657.600877875571</v>
      </c>
    </row>
    <row r="13704" spans="48:54" x14ac:dyDescent="0.2">
      <c r="AV13704" s="191" t="str">
        <f t="shared" si="218"/>
        <v>516_RG_498_2_202324</v>
      </c>
      <c r="AW13704" s="191" t="s">
        <v>93</v>
      </c>
      <c r="AX13704" s="18">
        <v>202324</v>
      </c>
      <c r="AY13704" s="191">
        <v>516</v>
      </c>
      <c r="AZ13704" s="191">
        <v>498</v>
      </c>
      <c r="BA13704" s="191">
        <v>2</v>
      </c>
      <c r="BB13704" s="191">
        <v>0</v>
      </c>
    </row>
    <row r="13705" spans="48:54" x14ac:dyDescent="0.2">
      <c r="AV13705" s="191" t="str">
        <f t="shared" si="218"/>
        <v>516_RS_7_4_202324</v>
      </c>
      <c r="AW13705" s="191" t="s">
        <v>92</v>
      </c>
      <c r="AX13705" s="18">
        <v>202324</v>
      </c>
      <c r="AY13705" s="191">
        <v>516</v>
      </c>
      <c r="AZ13705" s="191">
        <v>7</v>
      </c>
      <c r="BA13705" s="191">
        <v>4</v>
      </c>
      <c r="BB13705" s="191">
        <v>36171.68</v>
      </c>
    </row>
    <row r="13706" spans="48:54" x14ac:dyDescent="0.2">
      <c r="AV13706" s="191" t="str">
        <f t="shared" si="218"/>
        <v>518_RG_498_2_202324</v>
      </c>
      <c r="AW13706" s="191" t="s">
        <v>93</v>
      </c>
      <c r="AX13706" s="18">
        <v>202324</v>
      </c>
      <c r="AY13706" s="191">
        <v>518</v>
      </c>
      <c r="AZ13706" s="191">
        <v>498</v>
      </c>
      <c r="BA13706" s="191">
        <v>2</v>
      </c>
      <c r="BB13706" s="191">
        <v>0</v>
      </c>
    </row>
    <row r="13707" spans="48:54" x14ac:dyDescent="0.2">
      <c r="AV13707" s="191" t="str">
        <f t="shared" si="218"/>
        <v>518_RS_7_4_202324</v>
      </c>
      <c r="AW13707" s="191" t="s">
        <v>92</v>
      </c>
      <c r="AX13707" s="18">
        <v>202324</v>
      </c>
      <c r="AY13707" s="191">
        <v>518</v>
      </c>
      <c r="AZ13707" s="191">
        <v>7</v>
      </c>
      <c r="BA13707" s="191">
        <v>4</v>
      </c>
      <c r="BB13707" s="191">
        <v>29294.198</v>
      </c>
    </row>
    <row r="13708" spans="48:54" x14ac:dyDescent="0.2">
      <c r="AV13708" s="191" t="str">
        <f t="shared" si="218"/>
        <v>520_RG_498_2_202324</v>
      </c>
      <c r="AW13708" s="191" t="s">
        <v>93</v>
      </c>
      <c r="AX13708" s="18">
        <v>202324</v>
      </c>
      <c r="AY13708" s="191">
        <v>520</v>
      </c>
      <c r="AZ13708" s="191">
        <v>498</v>
      </c>
      <c r="BA13708" s="191">
        <v>2</v>
      </c>
      <c r="BB13708" s="191">
        <v>0</v>
      </c>
    </row>
    <row r="13709" spans="48:54" x14ac:dyDescent="0.2">
      <c r="AV13709" s="191" t="str">
        <f t="shared" si="218"/>
        <v>520_RS_7_4_202324</v>
      </c>
      <c r="AW13709" s="191" t="s">
        <v>92</v>
      </c>
      <c r="AX13709" s="18">
        <v>202324</v>
      </c>
      <c r="AY13709" s="191">
        <v>520</v>
      </c>
      <c r="AZ13709" s="191">
        <v>7</v>
      </c>
      <c r="BA13709" s="191">
        <v>4</v>
      </c>
      <c r="BB13709" s="191">
        <v>38548.166000000005</v>
      </c>
    </row>
    <row r="13710" spans="48:54" x14ac:dyDescent="0.2">
      <c r="AV13710" s="191" t="str">
        <f t="shared" si="218"/>
        <v>522_RG_498_2_202324</v>
      </c>
      <c r="AW13710" s="191" t="s">
        <v>93</v>
      </c>
      <c r="AX13710" s="18">
        <v>202324</v>
      </c>
      <c r="AY13710" s="191">
        <v>522</v>
      </c>
      <c r="AZ13710" s="191">
        <v>498</v>
      </c>
      <c r="BA13710" s="191">
        <v>2</v>
      </c>
      <c r="BB13710" s="191">
        <v>0</v>
      </c>
    </row>
    <row r="13711" spans="48:54" x14ac:dyDescent="0.2">
      <c r="AV13711" s="191" t="str">
        <f t="shared" si="218"/>
        <v>522_RS_7_4_202324</v>
      </c>
      <c r="AW13711" s="191" t="s">
        <v>92</v>
      </c>
      <c r="AX13711" s="18">
        <v>202324</v>
      </c>
      <c r="AY13711" s="191">
        <v>522</v>
      </c>
      <c r="AZ13711" s="191">
        <v>7</v>
      </c>
      <c r="BA13711" s="191">
        <v>4</v>
      </c>
      <c r="BB13711" s="191">
        <v>31211.538606179442</v>
      </c>
    </row>
    <row r="13712" spans="48:54" x14ac:dyDescent="0.2">
      <c r="AV13712" s="191" t="str">
        <f t="shared" si="218"/>
        <v>524_RG_498_2_202324</v>
      </c>
      <c r="AW13712" s="191" t="s">
        <v>93</v>
      </c>
      <c r="AX13712" s="18">
        <v>202324</v>
      </c>
      <c r="AY13712" s="191">
        <v>524</v>
      </c>
      <c r="AZ13712" s="191">
        <v>498</v>
      </c>
      <c r="BA13712" s="191">
        <v>2</v>
      </c>
      <c r="BB13712" s="191">
        <v>0</v>
      </c>
    </row>
    <row r="13713" spans="48:54" x14ac:dyDescent="0.2">
      <c r="AV13713" s="191" t="str">
        <f t="shared" si="218"/>
        <v>524_RS_7_4_202324</v>
      </c>
      <c r="AW13713" s="191" t="s">
        <v>92</v>
      </c>
      <c r="AX13713" s="18">
        <v>202324</v>
      </c>
      <c r="AY13713" s="191">
        <v>524</v>
      </c>
      <c r="AZ13713" s="191">
        <v>7</v>
      </c>
      <c r="BA13713" s="191">
        <v>4</v>
      </c>
      <c r="BB13713" s="191">
        <v>47651.784264120688</v>
      </c>
    </row>
    <row r="13714" spans="48:54" x14ac:dyDescent="0.2">
      <c r="AV13714" s="191" t="str">
        <f t="shared" si="218"/>
        <v>526_RG_498_2_202324</v>
      </c>
      <c r="AW13714" s="191" t="s">
        <v>93</v>
      </c>
      <c r="AX13714" s="18">
        <v>202324</v>
      </c>
      <c r="AY13714" s="191">
        <v>526</v>
      </c>
      <c r="AZ13714" s="191">
        <v>498</v>
      </c>
      <c r="BA13714" s="191">
        <v>2</v>
      </c>
      <c r="BB13714" s="191">
        <v>0</v>
      </c>
    </row>
    <row r="13715" spans="48:54" x14ac:dyDescent="0.2">
      <c r="AV13715" s="191" t="str">
        <f t="shared" si="218"/>
        <v>526_RS_7_4_202324</v>
      </c>
      <c r="AW13715" s="191" t="s">
        <v>92</v>
      </c>
      <c r="AX13715" s="18">
        <v>202324</v>
      </c>
      <c r="AY13715" s="191">
        <v>526</v>
      </c>
      <c r="AZ13715" s="191">
        <v>7</v>
      </c>
      <c r="BA13715" s="191">
        <v>4</v>
      </c>
      <c r="BB13715" s="191">
        <v>32709.004467923562</v>
      </c>
    </row>
    <row r="13716" spans="48:54" x14ac:dyDescent="0.2">
      <c r="AV13716" s="191" t="str">
        <f t="shared" si="218"/>
        <v>528_RG_498_2_202324</v>
      </c>
      <c r="AW13716" s="191" t="s">
        <v>93</v>
      </c>
      <c r="AX13716" s="18">
        <v>202324</v>
      </c>
      <c r="AY13716" s="191">
        <v>528</v>
      </c>
      <c r="AZ13716" s="191">
        <v>498</v>
      </c>
      <c r="BA13716" s="191">
        <v>2</v>
      </c>
      <c r="BB13716" s="191">
        <v>0</v>
      </c>
    </row>
    <row r="13717" spans="48:54" x14ac:dyDescent="0.2">
      <c r="AV13717" s="191" t="str">
        <f t="shared" si="218"/>
        <v>528_RS_7_4_202324</v>
      </c>
      <c r="AW13717" s="191" t="s">
        <v>92</v>
      </c>
      <c r="AX13717" s="18">
        <v>202324</v>
      </c>
      <c r="AY13717" s="191">
        <v>528</v>
      </c>
      <c r="AZ13717" s="191">
        <v>7</v>
      </c>
      <c r="BA13717" s="191">
        <v>4</v>
      </c>
      <c r="BB13717" s="191">
        <v>40834</v>
      </c>
    </row>
    <row r="13718" spans="48:54" x14ac:dyDescent="0.2">
      <c r="AV13718" s="191" t="str">
        <f t="shared" si="218"/>
        <v>530_RG_498_2_202324</v>
      </c>
      <c r="AW13718" s="191" t="s">
        <v>93</v>
      </c>
      <c r="AX13718" s="18">
        <v>202324</v>
      </c>
      <c r="AY13718" s="191">
        <v>530</v>
      </c>
      <c r="AZ13718" s="191">
        <v>498</v>
      </c>
      <c r="BA13718" s="191">
        <v>2</v>
      </c>
      <c r="BB13718" s="191">
        <v>0</v>
      </c>
    </row>
    <row r="13719" spans="48:54" x14ac:dyDescent="0.2">
      <c r="AV13719" s="191" t="str">
        <f t="shared" si="218"/>
        <v>530_RS_7_4_202324</v>
      </c>
      <c r="AW13719" s="191" t="s">
        <v>92</v>
      </c>
      <c r="AX13719" s="18">
        <v>202324</v>
      </c>
      <c r="AY13719" s="191">
        <v>530</v>
      </c>
      <c r="AZ13719" s="191">
        <v>7</v>
      </c>
      <c r="BA13719" s="191">
        <v>4</v>
      </c>
      <c r="BB13719" s="191">
        <v>62856.63</v>
      </c>
    </row>
    <row r="13720" spans="48:54" x14ac:dyDescent="0.2">
      <c r="AV13720" s="191" t="str">
        <f t="shared" si="218"/>
        <v>532_RG_498_2_202324</v>
      </c>
      <c r="AW13720" s="191" t="s">
        <v>93</v>
      </c>
      <c r="AX13720" s="18">
        <v>202324</v>
      </c>
      <c r="AY13720" s="191">
        <v>532</v>
      </c>
      <c r="AZ13720" s="191">
        <v>498</v>
      </c>
      <c r="BA13720" s="191">
        <v>2</v>
      </c>
      <c r="BB13720" s="191">
        <v>0</v>
      </c>
    </row>
    <row r="13721" spans="48:54" x14ac:dyDescent="0.2">
      <c r="AV13721" s="191" t="str">
        <f t="shared" si="218"/>
        <v>532_RS_7_4_202324</v>
      </c>
      <c r="AW13721" s="191" t="s">
        <v>92</v>
      </c>
      <c r="AX13721" s="18">
        <v>202324</v>
      </c>
      <c r="AY13721" s="191">
        <v>532</v>
      </c>
      <c r="AZ13721" s="191">
        <v>7</v>
      </c>
      <c r="BA13721" s="191">
        <v>4</v>
      </c>
      <c r="BB13721" s="191">
        <v>79124.492999999988</v>
      </c>
    </row>
    <row r="13722" spans="48:54" x14ac:dyDescent="0.2">
      <c r="AV13722" s="191" t="str">
        <f t="shared" si="218"/>
        <v>534_RG_498_2_202324</v>
      </c>
      <c r="AW13722" s="191" t="s">
        <v>93</v>
      </c>
      <c r="AX13722" s="18">
        <v>202324</v>
      </c>
      <c r="AY13722" s="191">
        <v>534</v>
      </c>
      <c r="AZ13722" s="191">
        <v>498</v>
      </c>
      <c r="BA13722" s="191">
        <v>2</v>
      </c>
      <c r="BB13722" s="191">
        <v>0</v>
      </c>
    </row>
    <row r="13723" spans="48:54" x14ac:dyDescent="0.2">
      <c r="AV13723" s="191" t="str">
        <f t="shared" si="218"/>
        <v>534_RS_7_4_202324</v>
      </c>
      <c r="AW13723" s="191" t="s">
        <v>92</v>
      </c>
      <c r="AX13723" s="18">
        <v>202324</v>
      </c>
      <c r="AY13723" s="191">
        <v>534</v>
      </c>
      <c r="AZ13723" s="191">
        <v>7</v>
      </c>
      <c r="BA13723" s="191">
        <v>4</v>
      </c>
      <c r="BB13723" s="191">
        <v>41294.969859999997</v>
      </c>
    </row>
    <row r="13724" spans="48:54" x14ac:dyDescent="0.2">
      <c r="AV13724" s="191" t="str">
        <f t="shared" si="218"/>
        <v>536_RG_498_2_202324</v>
      </c>
      <c r="AW13724" s="191" t="s">
        <v>93</v>
      </c>
      <c r="AX13724" s="18">
        <v>202324</v>
      </c>
      <c r="AY13724" s="191">
        <v>536</v>
      </c>
      <c r="AZ13724" s="191">
        <v>498</v>
      </c>
      <c r="BA13724" s="191">
        <v>2</v>
      </c>
      <c r="BB13724" s="191">
        <v>0</v>
      </c>
    </row>
    <row r="13725" spans="48:54" x14ac:dyDescent="0.2">
      <c r="AV13725" s="191" t="str">
        <f t="shared" si="218"/>
        <v>536_RS_7_4_202324</v>
      </c>
      <c r="AW13725" s="191" t="s">
        <v>92</v>
      </c>
      <c r="AX13725" s="18">
        <v>202324</v>
      </c>
      <c r="AY13725" s="191">
        <v>536</v>
      </c>
      <c r="AZ13725" s="191">
        <v>7</v>
      </c>
      <c r="BA13725" s="191">
        <v>4</v>
      </c>
      <c r="BB13725" s="191">
        <v>38604.590999999993</v>
      </c>
    </row>
    <row r="13726" spans="48:54" x14ac:dyDescent="0.2">
      <c r="AV13726" s="191" t="str">
        <f t="shared" si="218"/>
        <v>538_RG_498_2_202324</v>
      </c>
      <c r="AW13726" s="191" t="s">
        <v>93</v>
      </c>
      <c r="AX13726" s="18">
        <v>202324</v>
      </c>
      <c r="AY13726" s="191">
        <v>538</v>
      </c>
      <c r="AZ13726" s="191">
        <v>498</v>
      </c>
      <c r="BA13726" s="191">
        <v>2</v>
      </c>
      <c r="BB13726" s="191">
        <v>0</v>
      </c>
    </row>
    <row r="13727" spans="48:54" x14ac:dyDescent="0.2">
      <c r="AV13727" s="191" t="str">
        <f t="shared" si="218"/>
        <v>538_RS_7_4_202324</v>
      </c>
      <c r="AW13727" s="191" t="s">
        <v>92</v>
      </c>
      <c r="AX13727" s="18">
        <v>202324</v>
      </c>
      <c r="AY13727" s="191">
        <v>538</v>
      </c>
      <c r="AZ13727" s="191">
        <v>7</v>
      </c>
      <c r="BA13727" s="191">
        <v>4</v>
      </c>
      <c r="BB13727" s="191">
        <v>41522.694000000003</v>
      </c>
    </row>
    <row r="13728" spans="48:54" x14ac:dyDescent="0.2">
      <c r="AV13728" s="191" t="str">
        <f t="shared" si="218"/>
        <v>540_RG_498_2_202324</v>
      </c>
      <c r="AW13728" s="191" t="s">
        <v>93</v>
      </c>
      <c r="AX13728" s="18">
        <v>202324</v>
      </c>
      <c r="AY13728" s="191">
        <v>540</v>
      </c>
      <c r="AZ13728" s="191">
        <v>498</v>
      </c>
      <c r="BA13728" s="191">
        <v>2</v>
      </c>
      <c r="BB13728" s="191">
        <v>0</v>
      </c>
    </row>
    <row r="13729" spans="48:54" x14ac:dyDescent="0.2">
      <c r="AV13729" s="191" t="str">
        <f t="shared" si="218"/>
        <v>540_RS_7_4_202324</v>
      </c>
      <c r="AW13729" s="191" t="s">
        <v>92</v>
      </c>
      <c r="AX13729" s="18">
        <v>202324</v>
      </c>
      <c r="AY13729" s="191">
        <v>540</v>
      </c>
      <c r="AZ13729" s="191">
        <v>7</v>
      </c>
      <c r="BA13729" s="191">
        <v>4</v>
      </c>
      <c r="BB13729" s="191">
        <v>73528.342000000004</v>
      </c>
    </row>
    <row r="13730" spans="48:54" x14ac:dyDescent="0.2">
      <c r="AV13730" s="191" t="str">
        <f t="shared" si="218"/>
        <v>542_RG_498_2_202324</v>
      </c>
      <c r="AW13730" s="191" t="s">
        <v>93</v>
      </c>
      <c r="AX13730" s="18">
        <v>202324</v>
      </c>
      <c r="AY13730" s="191">
        <v>542</v>
      </c>
      <c r="AZ13730" s="191">
        <v>498</v>
      </c>
      <c r="BA13730" s="191">
        <v>2</v>
      </c>
      <c r="BB13730" s="191">
        <v>0</v>
      </c>
    </row>
    <row r="13731" spans="48:54" x14ac:dyDescent="0.2">
      <c r="AV13731" s="191" t="str">
        <f t="shared" si="218"/>
        <v>542_RS_7_4_202324</v>
      </c>
      <c r="AW13731" s="191" t="s">
        <v>92</v>
      </c>
      <c r="AX13731" s="18">
        <v>202324</v>
      </c>
      <c r="AY13731" s="191">
        <v>542</v>
      </c>
      <c r="AZ13731" s="191">
        <v>7</v>
      </c>
      <c r="BA13731" s="191">
        <v>4</v>
      </c>
      <c r="BB13731" s="191">
        <v>15559.323440880971</v>
      </c>
    </row>
    <row r="13732" spans="48:54" x14ac:dyDescent="0.2">
      <c r="AV13732" s="191" t="str">
        <f t="shared" si="218"/>
        <v>544_RG_498_2_202324</v>
      </c>
      <c r="AW13732" s="191" t="s">
        <v>93</v>
      </c>
      <c r="AX13732" s="18">
        <v>202324</v>
      </c>
      <c r="AY13732" s="191">
        <v>544</v>
      </c>
      <c r="AZ13732" s="191">
        <v>498</v>
      </c>
      <c r="BA13732" s="191">
        <v>2</v>
      </c>
      <c r="BB13732" s="191">
        <v>0</v>
      </c>
    </row>
    <row r="13733" spans="48:54" x14ac:dyDescent="0.2">
      <c r="AV13733" s="191" t="str">
        <f t="shared" si="218"/>
        <v>544_RS_7_4_202324</v>
      </c>
      <c r="AW13733" s="191" t="s">
        <v>92</v>
      </c>
      <c r="AX13733" s="18">
        <v>202324</v>
      </c>
      <c r="AY13733" s="191">
        <v>544</v>
      </c>
      <c r="AZ13733" s="191">
        <v>7</v>
      </c>
      <c r="BA13733" s="191">
        <v>4</v>
      </c>
      <c r="BB13733" s="191">
        <v>43174.015999999996</v>
      </c>
    </row>
    <row r="13734" spans="48:54" x14ac:dyDescent="0.2">
      <c r="AV13734" s="191" t="str">
        <f t="shared" si="218"/>
        <v>545_RG_498_2_202324</v>
      </c>
      <c r="AW13734" s="191" t="s">
        <v>93</v>
      </c>
      <c r="AX13734" s="18">
        <v>202324</v>
      </c>
      <c r="AY13734" s="191">
        <v>545</v>
      </c>
      <c r="AZ13734" s="191">
        <v>498</v>
      </c>
      <c r="BA13734" s="191">
        <v>2</v>
      </c>
      <c r="BB13734" s="191">
        <v>0</v>
      </c>
    </row>
    <row r="13735" spans="48:54" x14ac:dyDescent="0.2">
      <c r="AV13735" s="191" t="str">
        <f t="shared" si="218"/>
        <v>545_RS_7_4_202324</v>
      </c>
      <c r="AW13735" s="191" t="s">
        <v>92</v>
      </c>
      <c r="AX13735" s="18">
        <v>202324</v>
      </c>
      <c r="AY13735" s="191">
        <v>545</v>
      </c>
      <c r="AZ13735" s="191">
        <v>7</v>
      </c>
      <c r="BA13735" s="191">
        <v>4</v>
      </c>
      <c r="BB13735" s="191">
        <v>20060.713629999998</v>
      </c>
    </row>
    <row r="13736" spans="48:54" x14ac:dyDescent="0.2">
      <c r="AV13736" s="191" t="str">
        <f t="shared" si="218"/>
        <v>546_RG_498_2_202324</v>
      </c>
      <c r="AW13736" s="191" t="s">
        <v>93</v>
      </c>
      <c r="AX13736" s="18">
        <v>202324</v>
      </c>
      <c r="AY13736" s="191">
        <v>546</v>
      </c>
      <c r="AZ13736" s="191">
        <v>498</v>
      </c>
      <c r="BA13736" s="191">
        <v>2</v>
      </c>
      <c r="BB13736" s="191">
        <v>0</v>
      </c>
    </row>
    <row r="13737" spans="48:54" x14ac:dyDescent="0.2">
      <c r="AV13737" s="191" t="str">
        <f t="shared" si="218"/>
        <v>546_RS_7_4_202324</v>
      </c>
      <c r="AW13737" s="191" t="s">
        <v>92</v>
      </c>
      <c r="AX13737" s="18">
        <v>202324</v>
      </c>
      <c r="AY13737" s="191">
        <v>546</v>
      </c>
      <c r="AZ13737" s="191">
        <v>7</v>
      </c>
      <c r="BA13737" s="191">
        <v>4</v>
      </c>
      <c r="BB13737" s="191">
        <v>21573.618999999999</v>
      </c>
    </row>
    <row r="13738" spans="48:54" x14ac:dyDescent="0.2">
      <c r="AV13738" s="191" t="str">
        <f t="shared" si="218"/>
        <v>548_RG_498_2_202324</v>
      </c>
      <c r="AW13738" s="191" t="s">
        <v>93</v>
      </c>
      <c r="AX13738" s="18">
        <v>202324</v>
      </c>
      <c r="AY13738" s="191">
        <v>548</v>
      </c>
      <c r="AZ13738" s="191">
        <v>498</v>
      </c>
      <c r="BA13738" s="191">
        <v>2</v>
      </c>
      <c r="BB13738" s="191">
        <v>0</v>
      </c>
    </row>
    <row r="13739" spans="48:54" x14ac:dyDescent="0.2">
      <c r="AV13739" s="191" t="str">
        <f t="shared" si="218"/>
        <v>548_RS_7_4_202324</v>
      </c>
      <c r="AW13739" s="191" t="s">
        <v>92</v>
      </c>
      <c r="AX13739" s="18">
        <v>202324</v>
      </c>
      <c r="AY13739" s="191">
        <v>548</v>
      </c>
      <c r="AZ13739" s="191">
        <v>7</v>
      </c>
      <c r="BA13739" s="191">
        <v>4</v>
      </c>
      <c r="BB13739" s="191">
        <v>32048.810999999998</v>
      </c>
    </row>
    <row r="13740" spans="48:54" x14ac:dyDescent="0.2">
      <c r="AV13740" s="191" t="str">
        <f t="shared" si="218"/>
        <v>550_RG_498_2_202324</v>
      </c>
      <c r="AW13740" s="191" t="s">
        <v>93</v>
      </c>
      <c r="AX13740" s="18">
        <v>202324</v>
      </c>
      <c r="AY13740" s="191">
        <v>550</v>
      </c>
      <c r="AZ13740" s="191">
        <v>498</v>
      </c>
      <c r="BA13740" s="191">
        <v>2</v>
      </c>
      <c r="BB13740" s="191">
        <v>0</v>
      </c>
    </row>
    <row r="13741" spans="48:54" x14ac:dyDescent="0.2">
      <c r="AV13741" s="191" t="str">
        <f t="shared" si="218"/>
        <v>550_RS_7_4_202324</v>
      </c>
      <c r="AW13741" s="191" t="s">
        <v>92</v>
      </c>
      <c r="AX13741" s="18">
        <v>202324</v>
      </c>
      <c r="AY13741" s="191">
        <v>550</v>
      </c>
      <c r="AZ13741" s="191">
        <v>7</v>
      </c>
      <c r="BA13741" s="191">
        <v>4</v>
      </c>
      <c r="BB13741" s="191">
        <v>38520.667999999998</v>
      </c>
    </row>
    <row r="13742" spans="48:54" x14ac:dyDescent="0.2">
      <c r="AV13742" s="191" t="str">
        <f t="shared" si="218"/>
        <v>552_RG_498_2_202324</v>
      </c>
      <c r="AW13742" s="191" t="s">
        <v>93</v>
      </c>
      <c r="AX13742" s="18">
        <v>202324</v>
      </c>
      <c r="AY13742" s="191">
        <v>552</v>
      </c>
      <c r="AZ13742" s="191">
        <v>498</v>
      </c>
      <c r="BA13742" s="191">
        <v>2</v>
      </c>
      <c r="BB13742" s="191">
        <v>0</v>
      </c>
    </row>
    <row r="13743" spans="48:54" x14ac:dyDescent="0.2">
      <c r="AV13743" s="191" t="str">
        <f t="shared" si="218"/>
        <v>552_RS_7_4_202324</v>
      </c>
      <c r="AW13743" s="191" t="s">
        <v>92</v>
      </c>
      <c r="AX13743" s="18">
        <v>202324</v>
      </c>
      <c r="AY13743" s="191">
        <v>552</v>
      </c>
      <c r="AZ13743" s="191">
        <v>7</v>
      </c>
      <c r="BA13743" s="191">
        <v>4</v>
      </c>
      <c r="BB13743" s="191">
        <v>75547.850134399967</v>
      </c>
    </row>
    <row r="13744" spans="48:54" x14ac:dyDescent="0.2">
      <c r="AV13744" s="191" t="str">
        <f t="shared" si="218"/>
        <v>562_RG_498_2_202324</v>
      </c>
      <c r="AW13744" s="191" t="s">
        <v>93</v>
      </c>
      <c r="AX13744" s="18">
        <v>202324</v>
      </c>
      <c r="AY13744" s="191">
        <v>562</v>
      </c>
      <c r="AZ13744" s="191">
        <v>498</v>
      </c>
      <c r="BA13744" s="191">
        <v>2</v>
      </c>
      <c r="BB13744" s="191">
        <v>0</v>
      </c>
    </row>
    <row r="13745" spans="48:54" x14ac:dyDescent="0.2">
      <c r="AV13745" s="191" t="str">
        <f t="shared" si="218"/>
        <v>562_RS_7_4_202324</v>
      </c>
      <c r="AW13745" s="191" t="s">
        <v>92</v>
      </c>
      <c r="AX13745" s="18">
        <v>202324</v>
      </c>
      <c r="AY13745" s="191">
        <v>562</v>
      </c>
      <c r="AZ13745" s="191">
        <v>7</v>
      </c>
      <c r="BA13745" s="191">
        <v>4</v>
      </c>
      <c r="BB13745" s="191">
        <v>0</v>
      </c>
    </row>
    <row r="13746" spans="48:54" x14ac:dyDescent="0.2">
      <c r="AV13746" s="191" t="str">
        <f t="shared" si="218"/>
        <v>564_RG_498_2_202324</v>
      </c>
      <c r="AW13746" s="191" t="s">
        <v>93</v>
      </c>
      <c r="AX13746" s="18">
        <v>202324</v>
      </c>
      <c r="AY13746" s="191">
        <v>564</v>
      </c>
      <c r="AZ13746" s="191">
        <v>498</v>
      </c>
      <c r="BA13746" s="191">
        <v>2</v>
      </c>
      <c r="BB13746" s="191">
        <v>0</v>
      </c>
    </row>
    <row r="13747" spans="48:54" x14ac:dyDescent="0.2">
      <c r="AV13747" s="191" t="str">
        <f t="shared" si="218"/>
        <v>564_RS_7_4_202324</v>
      </c>
      <c r="AW13747" s="191" t="s">
        <v>92</v>
      </c>
      <c r="AX13747" s="18">
        <v>202324</v>
      </c>
      <c r="AY13747" s="191">
        <v>564</v>
      </c>
      <c r="AZ13747" s="191">
        <v>7</v>
      </c>
      <c r="BA13747" s="191">
        <v>4</v>
      </c>
      <c r="BB13747" s="191">
        <v>0</v>
      </c>
    </row>
    <row r="13748" spans="48:54" x14ac:dyDescent="0.2">
      <c r="AV13748" s="191" t="str">
        <f t="shared" si="218"/>
        <v>566_RG_498_2_202324</v>
      </c>
      <c r="AW13748" s="191" t="s">
        <v>93</v>
      </c>
      <c r="AX13748" s="18">
        <v>202324</v>
      </c>
      <c r="AY13748" s="191">
        <v>566</v>
      </c>
      <c r="AZ13748" s="191">
        <v>498</v>
      </c>
      <c r="BA13748" s="191">
        <v>2</v>
      </c>
      <c r="BB13748" s="191">
        <v>0</v>
      </c>
    </row>
    <row r="13749" spans="48:54" x14ac:dyDescent="0.2">
      <c r="AV13749" s="191" t="str">
        <f t="shared" si="218"/>
        <v>566_RS_7_4_202324</v>
      </c>
      <c r="AW13749" s="191" t="s">
        <v>92</v>
      </c>
      <c r="AX13749" s="18">
        <v>202324</v>
      </c>
      <c r="AY13749" s="191">
        <v>566</v>
      </c>
      <c r="AZ13749" s="191">
        <v>7</v>
      </c>
      <c r="BA13749" s="191">
        <v>4</v>
      </c>
      <c r="BB13749" s="191">
        <v>0</v>
      </c>
    </row>
    <row r="13750" spans="48:54" x14ac:dyDescent="0.2">
      <c r="AV13750" s="191" t="str">
        <f t="shared" si="218"/>
        <v>568_RG_498_2_202324</v>
      </c>
      <c r="AW13750" s="191" t="s">
        <v>93</v>
      </c>
      <c r="AX13750" s="18">
        <v>202324</v>
      </c>
      <c r="AY13750" s="191">
        <v>568</v>
      </c>
      <c r="AZ13750" s="191">
        <v>498</v>
      </c>
      <c r="BA13750" s="191">
        <v>2</v>
      </c>
      <c r="BB13750" s="191">
        <v>0</v>
      </c>
    </row>
    <row r="13751" spans="48:54" x14ac:dyDescent="0.2">
      <c r="AV13751" s="191" t="str">
        <f t="shared" si="218"/>
        <v>568_RS_7_4_202324</v>
      </c>
      <c r="AW13751" s="191" t="s">
        <v>92</v>
      </c>
      <c r="AX13751" s="18">
        <v>202324</v>
      </c>
      <c r="AY13751" s="191">
        <v>568</v>
      </c>
      <c r="AZ13751" s="191">
        <v>7</v>
      </c>
      <c r="BA13751" s="191">
        <v>4</v>
      </c>
      <c r="BB13751" s="191">
        <v>0</v>
      </c>
    </row>
    <row r="13752" spans="48:54" x14ac:dyDescent="0.2">
      <c r="AV13752" s="191" t="str">
        <f t="shared" si="218"/>
        <v>572_RG_498_2_202324</v>
      </c>
      <c r="AW13752" s="191" t="s">
        <v>93</v>
      </c>
      <c r="AX13752" s="18">
        <v>202324</v>
      </c>
      <c r="AY13752" s="191">
        <v>572</v>
      </c>
      <c r="AZ13752" s="191">
        <v>498</v>
      </c>
      <c r="BA13752" s="191">
        <v>2</v>
      </c>
      <c r="BB13752" s="191">
        <v>0</v>
      </c>
    </row>
    <row r="13753" spans="48:54" x14ac:dyDescent="0.2">
      <c r="AV13753" s="191" t="str">
        <f t="shared" si="218"/>
        <v>572_RS_7_4_202324</v>
      </c>
      <c r="AW13753" s="191" t="s">
        <v>92</v>
      </c>
      <c r="AX13753" s="18">
        <v>202324</v>
      </c>
      <c r="AY13753" s="191">
        <v>572</v>
      </c>
      <c r="AZ13753" s="191">
        <v>7</v>
      </c>
      <c r="BA13753" s="191">
        <v>4</v>
      </c>
      <c r="BB13753" s="191">
        <v>0</v>
      </c>
    </row>
    <row r="13754" spans="48:54" x14ac:dyDescent="0.2">
      <c r="AV13754" s="191" t="str">
        <f t="shared" si="218"/>
        <v>574_RG_498_2_202324</v>
      </c>
      <c r="AW13754" s="191" t="s">
        <v>93</v>
      </c>
      <c r="AX13754" s="18">
        <v>202324</v>
      </c>
      <c r="AY13754" s="191">
        <v>574</v>
      </c>
      <c r="AZ13754" s="191">
        <v>498</v>
      </c>
      <c r="BA13754" s="191">
        <v>2</v>
      </c>
      <c r="BB13754" s="191">
        <v>0</v>
      </c>
    </row>
    <row r="13755" spans="48:54" x14ac:dyDescent="0.2">
      <c r="AV13755" s="191" t="str">
        <f t="shared" si="218"/>
        <v>574_RS_7_4_202324</v>
      </c>
      <c r="AW13755" s="191" t="s">
        <v>92</v>
      </c>
      <c r="AX13755" s="18">
        <v>202324</v>
      </c>
      <c r="AY13755" s="191">
        <v>574</v>
      </c>
      <c r="AZ13755" s="191">
        <v>7</v>
      </c>
      <c r="BA13755" s="191">
        <v>4</v>
      </c>
      <c r="BB13755" s="191">
        <v>0</v>
      </c>
    </row>
    <row r="13756" spans="48:54" x14ac:dyDescent="0.2">
      <c r="AV13756" s="191" t="str">
        <f t="shared" si="218"/>
        <v>576_RG_498_2_202324</v>
      </c>
      <c r="AW13756" s="191" t="s">
        <v>93</v>
      </c>
      <c r="AX13756" s="18">
        <v>202324</v>
      </c>
      <c r="AY13756" s="191">
        <v>576</v>
      </c>
      <c r="AZ13756" s="191">
        <v>498</v>
      </c>
      <c r="BA13756" s="191">
        <v>2</v>
      </c>
      <c r="BB13756" s="191">
        <v>0</v>
      </c>
    </row>
    <row r="13757" spans="48:54" x14ac:dyDescent="0.2">
      <c r="AV13757" s="191" t="str">
        <f t="shared" si="218"/>
        <v>576_RS_7_4_202324</v>
      </c>
      <c r="AW13757" s="191" t="s">
        <v>92</v>
      </c>
      <c r="AX13757" s="18">
        <v>202324</v>
      </c>
      <c r="AY13757" s="191">
        <v>576</v>
      </c>
      <c r="AZ13757" s="191">
        <v>7</v>
      </c>
      <c r="BA13757" s="191">
        <v>4</v>
      </c>
      <c r="BB13757" s="191">
        <v>0</v>
      </c>
    </row>
    <row r="13758" spans="48:54" x14ac:dyDescent="0.2">
      <c r="AV13758" s="191" t="str">
        <f t="shared" si="218"/>
        <v>582_RG_498_2_202324</v>
      </c>
      <c r="AW13758" s="191" t="s">
        <v>93</v>
      </c>
      <c r="AX13758" s="18">
        <v>202324</v>
      </c>
      <c r="AY13758" s="191">
        <v>582</v>
      </c>
      <c r="AZ13758" s="191">
        <v>498</v>
      </c>
      <c r="BA13758" s="191">
        <v>2</v>
      </c>
      <c r="BB13758" s="191">
        <v>0</v>
      </c>
    </row>
    <row r="13759" spans="48:54" x14ac:dyDescent="0.2">
      <c r="AV13759" s="191" t="str">
        <f t="shared" si="218"/>
        <v>582_RS_7_4_202324</v>
      </c>
      <c r="AW13759" s="191" t="s">
        <v>92</v>
      </c>
      <c r="AX13759" s="18">
        <v>202324</v>
      </c>
      <c r="AY13759" s="191">
        <v>582</v>
      </c>
      <c r="AZ13759" s="191">
        <v>7</v>
      </c>
      <c r="BA13759" s="191">
        <v>4</v>
      </c>
      <c r="BB13759" s="191">
        <v>0</v>
      </c>
    </row>
    <row r="13760" spans="48:54" x14ac:dyDescent="0.2">
      <c r="AV13760" s="191" t="str">
        <f t="shared" si="218"/>
        <v>584_RG_498_2_202324</v>
      </c>
      <c r="AW13760" s="191" t="s">
        <v>93</v>
      </c>
      <c r="AX13760" s="18">
        <v>202324</v>
      </c>
      <c r="AY13760" s="191">
        <v>584</v>
      </c>
      <c r="AZ13760" s="191">
        <v>498</v>
      </c>
      <c r="BA13760" s="191">
        <v>2</v>
      </c>
      <c r="BB13760" s="191">
        <v>0</v>
      </c>
    </row>
    <row r="13761" spans="48:54" x14ac:dyDescent="0.2">
      <c r="AV13761" s="191" t="str">
        <f t="shared" si="218"/>
        <v>584_RS_7_4_202324</v>
      </c>
      <c r="AW13761" s="191" t="s">
        <v>92</v>
      </c>
      <c r="AX13761" s="18">
        <v>202324</v>
      </c>
      <c r="AY13761" s="191">
        <v>584</v>
      </c>
      <c r="AZ13761" s="191">
        <v>7</v>
      </c>
      <c r="BA13761" s="191">
        <v>4</v>
      </c>
      <c r="BB13761" s="191">
        <v>0</v>
      </c>
    </row>
    <row r="13762" spans="48:54" x14ac:dyDescent="0.2">
      <c r="AV13762" s="191" t="str">
        <f t="shared" si="218"/>
        <v>586_RG_498_2_202324</v>
      </c>
      <c r="AW13762" s="191" t="s">
        <v>93</v>
      </c>
      <c r="AX13762" s="18">
        <v>202324</v>
      </c>
      <c r="AY13762" s="191">
        <v>586</v>
      </c>
      <c r="AZ13762" s="191">
        <v>498</v>
      </c>
      <c r="BA13762" s="191">
        <v>2</v>
      </c>
      <c r="BB13762" s="191">
        <v>0</v>
      </c>
    </row>
    <row r="13763" spans="48:54" x14ac:dyDescent="0.2">
      <c r="AV13763" s="191" t="str">
        <f t="shared" si="218"/>
        <v>586_RS_7_4_202324</v>
      </c>
      <c r="AW13763" s="191" t="s">
        <v>92</v>
      </c>
      <c r="AX13763" s="18">
        <v>202324</v>
      </c>
      <c r="AY13763" s="191">
        <v>586</v>
      </c>
      <c r="AZ13763" s="191">
        <v>7</v>
      </c>
      <c r="BA13763" s="191">
        <v>4</v>
      </c>
      <c r="BB13763" s="191">
        <v>0</v>
      </c>
    </row>
    <row r="13764" spans="48:54" x14ac:dyDescent="0.2">
      <c r="AV13764" s="191" t="str">
        <f t="shared" ref="AV13764:AV13827" si="219">AY13764&amp;"_"&amp;AW13764&amp;"_"&amp;AZ13764&amp;"_"&amp;BA13764&amp;"_"&amp;AX13764</f>
        <v>512_RG_499_1_202324</v>
      </c>
      <c r="AW13764" s="191" t="s">
        <v>93</v>
      </c>
      <c r="AX13764" s="18">
        <v>202324</v>
      </c>
      <c r="AY13764" s="191">
        <v>512</v>
      </c>
      <c r="AZ13764" s="191">
        <v>499</v>
      </c>
      <c r="BA13764" s="191">
        <v>1</v>
      </c>
      <c r="BB13764" s="191">
        <v>-19913</v>
      </c>
    </row>
    <row r="13765" spans="48:54" x14ac:dyDescent="0.2">
      <c r="AV13765" s="191" t="str">
        <f t="shared" si="219"/>
        <v>512_RS_7_5_202324</v>
      </c>
      <c r="AW13765" s="191" t="s">
        <v>92</v>
      </c>
      <c r="AX13765" s="18">
        <v>202324</v>
      </c>
      <c r="AY13765" s="191">
        <v>512</v>
      </c>
      <c r="AZ13765" s="191">
        <v>7</v>
      </c>
      <c r="BA13765" s="191">
        <v>5</v>
      </c>
      <c r="BB13765" s="191">
        <v>-1603</v>
      </c>
    </row>
    <row r="13766" spans="48:54" x14ac:dyDescent="0.2">
      <c r="AV13766" s="191" t="str">
        <f t="shared" si="219"/>
        <v>514_RG_499_1_202324</v>
      </c>
      <c r="AW13766" s="191" t="s">
        <v>93</v>
      </c>
      <c r="AX13766" s="18">
        <v>202324</v>
      </c>
      <c r="AY13766" s="191">
        <v>514</v>
      </c>
      <c r="AZ13766" s="191">
        <v>499</v>
      </c>
      <c r="BA13766" s="191">
        <v>1</v>
      </c>
      <c r="BB13766" s="191">
        <v>-32856.226000000002</v>
      </c>
    </row>
    <row r="13767" spans="48:54" x14ac:dyDescent="0.2">
      <c r="AV13767" s="191" t="str">
        <f t="shared" si="219"/>
        <v>514_RS_7_5_202324</v>
      </c>
      <c r="AW13767" s="191" t="s">
        <v>92</v>
      </c>
      <c r="AX13767" s="18">
        <v>202324</v>
      </c>
      <c r="AY13767" s="191">
        <v>514</v>
      </c>
      <c r="AZ13767" s="191">
        <v>7</v>
      </c>
      <c r="BA13767" s="191">
        <v>5</v>
      </c>
      <c r="BB13767" s="191">
        <v>-2098.098</v>
      </c>
    </row>
    <row r="13768" spans="48:54" x14ac:dyDescent="0.2">
      <c r="AV13768" s="191" t="str">
        <f t="shared" si="219"/>
        <v>516_RG_499_1_202324</v>
      </c>
      <c r="AW13768" s="191" t="s">
        <v>93</v>
      </c>
      <c r="AX13768" s="18">
        <v>202324</v>
      </c>
      <c r="AY13768" s="191">
        <v>516</v>
      </c>
      <c r="AZ13768" s="191">
        <v>499</v>
      </c>
      <c r="BA13768" s="191">
        <v>1</v>
      </c>
      <c r="BB13768" s="191">
        <v>-32764.895</v>
      </c>
    </row>
    <row r="13769" spans="48:54" x14ac:dyDescent="0.2">
      <c r="AV13769" s="191" t="str">
        <f t="shared" si="219"/>
        <v>516_RS_7_5_202324</v>
      </c>
      <c r="AW13769" s="191" t="s">
        <v>92</v>
      </c>
      <c r="AX13769" s="18">
        <v>202324</v>
      </c>
      <c r="AY13769" s="191">
        <v>516</v>
      </c>
      <c r="AZ13769" s="191">
        <v>7</v>
      </c>
      <c r="BA13769" s="191">
        <v>5</v>
      </c>
      <c r="BB13769" s="191">
        <v>-4387.8599999999988</v>
      </c>
    </row>
    <row r="13770" spans="48:54" x14ac:dyDescent="0.2">
      <c r="AV13770" s="191" t="str">
        <f t="shared" si="219"/>
        <v>518_RG_499_1_202324</v>
      </c>
      <c r="AW13770" s="191" t="s">
        <v>93</v>
      </c>
      <c r="AX13770" s="18">
        <v>202324</v>
      </c>
      <c r="AY13770" s="191">
        <v>518</v>
      </c>
      <c r="AZ13770" s="191">
        <v>499</v>
      </c>
      <c r="BA13770" s="191">
        <v>1</v>
      </c>
      <c r="BB13770" s="191">
        <v>-27507.25388</v>
      </c>
    </row>
    <row r="13771" spans="48:54" x14ac:dyDescent="0.2">
      <c r="AV13771" s="191" t="str">
        <f t="shared" si="219"/>
        <v>518_RS_7_5_202324</v>
      </c>
      <c r="AW13771" s="191" t="s">
        <v>92</v>
      </c>
      <c r="AX13771" s="18">
        <v>202324</v>
      </c>
      <c r="AY13771" s="191">
        <v>518</v>
      </c>
      <c r="AZ13771" s="191">
        <v>7</v>
      </c>
      <c r="BA13771" s="191">
        <v>5</v>
      </c>
      <c r="BB13771" s="191">
        <v>-3387.71</v>
      </c>
    </row>
    <row r="13772" spans="48:54" x14ac:dyDescent="0.2">
      <c r="AV13772" s="191" t="str">
        <f t="shared" si="219"/>
        <v>520_RG_499_1_202324</v>
      </c>
      <c r="AW13772" s="191" t="s">
        <v>93</v>
      </c>
      <c r="AX13772" s="18">
        <v>202324</v>
      </c>
      <c r="AY13772" s="191">
        <v>520</v>
      </c>
      <c r="AZ13772" s="191">
        <v>499</v>
      </c>
      <c r="BA13772" s="191">
        <v>1</v>
      </c>
      <c r="BB13772" s="191">
        <v>-34252.707999999999</v>
      </c>
    </row>
    <row r="13773" spans="48:54" x14ac:dyDescent="0.2">
      <c r="AV13773" s="191" t="str">
        <f t="shared" si="219"/>
        <v>520_RS_7_5_202324</v>
      </c>
      <c r="AW13773" s="191" t="s">
        <v>92</v>
      </c>
      <c r="AX13773" s="18">
        <v>202324</v>
      </c>
      <c r="AY13773" s="191">
        <v>520</v>
      </c>
      <c r="AZ13773" s="191">
        <v>7</v>
      </c>
      <c r="BA13773" s="191">
        <v>5</v>
      </c>
      <c r="BB13773" s="191">
        <v>-1813.0699999999997</v>
      </c>
    </row>
    <row r="13774" spans="48:54" x14ac:dyDescent="0.2">
      <c r="AV13774" s="191" t="str">
        <f t="shared" si="219"/>
        <v>522_RG_499_1_202324</v>
      </c>
      <c r="AW13774" s="191" t="s">
        <v>93</v>
      </c>
      <c r="AX13774" s="18">
        <v>202324</v>
      </c>
      <c r="AY13774" s="191">
        <v>522</v>
      </c>
      <c r="AZ13774" s="191">
        <v>499</v>
      </c>
      <c r="BA13774" s="191">
        <v>1</v>
      </c>
      <c r="BB13774" s="191">
        <v>-33591.235000000001</v>
      </c>
    </row>
    <row r="13775" spans="48:54" x14ac:dyDescent="0.2">
      <c r="AV13775" s="191" t="str">
        <f t="shared" si="219"/>
        <v>522_RS_7_5_202324</v>
      </c>
      <c r="AW13775" s="191" t="s">
        <v>92</v>
      </c>
      <c r="AX13775" s="18">
        <v>202324</v>
      </c>
      <c r="AY13775" s="191">
        <v>522</v>
      </c>
      <c r="AZ13775" s="191">
        <v>7</v>
      </c>
      <c r="BA13775" s="191">
        <v>5</v>
      </c>
      <c r="BB13775" s="191">
        <v>-2657.0603677078534</v>
      </c>
    </row>
    <row r="13776" spans="48:54" x14ac:dyDescent="0.2">
      <c r="AV13776" s="191" t="str">
        <f t="shared" si="219"/>
        <v>524_RG_499_1_202324</v>
      </c>
      <c r="AW13776" s="191" t="s">
        <v>93</v>
      </c>
      <c r="AX13776" s="18">
        <v>202324</v>
      </c>
      <c r="AY13776" s="191">
        <v>524</v>
      </c>
      <c r="AZ13776" s="191">
        <v>499</v>
      </c>
      <c r="BA13776" s="191">
        <v>1</v>
      </c>
      <c r="BB13776" s="191">
        <v>-29049.067980000003</v>
      </c>
    </row>
    <row r="13777" spans="48:54" x14ac:dyDescent="0.2">
      <c r="AV13777" s="191" t="str">
        <f t="shared" si="219"/>
        <v>524_RS_7_5_202324</v>
      </c>
      <c r="AW13777" s="191" t="s">
        <v>92</v>
      </c>
      <c r="AX13777" s="18">
        <v>202324</v>
      </c>
      <c r="AY13777" s="191">
        <v>524</v>
      </c>
      <c r="AZ13777" s="191">
        <v>7</v>
      </c>
      <c r="BA13777" s="191">
        <v>5</v>
      </c>
      <c r="BB13777" s="191">
        <v>-1315.12877</v>
      </c>
    </row>
    <row r="13778" spans="48:54" x14ac:dyDescent="0.2">
      <c r="AV13778" s="191" t="str">
        <f t="shared" si="219"/>
        <v>526_RG_499_1_202324</v>
      </c>
      <c r="AW13778" s="191" t="s">
        <v>93</v>
      </c>
      <c r="AX13778" s="18">
        <v>202324</v>
      </c>
      <c r="AY13778" s="191">
        <v>526</v>
      </c>
      <c r="AZ13778" s="191">
        <v>499</v>
      </c>
      <c r="BA13778" s="191">
        <v>1</v>
      </c>
      <c r="BB13778" s="191">
        <v>-14623.265174020566</v>
      </c>
    </row>
    <row r="13779" spans="48:54" x14ac:dyDescent="0.2">
      <c r="AV13779" s="191" t="str">
        <f t="shared" si="219"/>
        <v>526_RS_7_5_202324</v>
      </c>
      <c r="AW13779" s="191" t="s">
        <v>92</v>
      </c>
      <c r="AX13779" s="18">
        <v>202324</v>
      </c>
      <c r="AY13779" s="191">
        <v>526</v>
      </c>
      <c r="AZ13779" s="191">
        <v>7</v>
      </c>
      <c r="BA13779" s="191">
        <v>5</v>
      </c>
      <c r="BB13779" s="191">
        <v>-3341.2107008657927</v>
      </c>
    </row>
    <row r="13780" spans="48:54" x14ac:dyDescent="0.2">
      <c r="AV13780" s="191" t="str">
        <f t="shared" si="219"/>
        <v>528_RG_499_1_202324</v>
      </c>
      <c r="AW13780" s="191" t="s">
        <v>93</v>
      </c>
      <c r="AX13780" s="18">
        <v>202324</v>
      </c>
      <c r="AY13780" s="191">
        <v>528</v>
      </c>
      <c r="AZ13780" s="191">
        <v>499</v>
      </c>
      <c r="BA13780" s="191">
        <v>1</v>
      </c>
      <c r="BB13780" s="191">
        <v>-25578</v>
      </c>
    </row>
    <row r="13781" spans="48:54" x14ac:dyDescent="0.2">
      <c r="AV13781" s="191" t="str">
        <f t="shared" si="219"/>
        <v>528_RS_7_5_202324</v>
      </c>
      <c r="AW13781" s="191" t="s">
        <v>92</v>
      </c>
      <c r="AX13781" s="18">
        <v>202324</v>
      </c>
      <c r="AY13781" s="191">
        <v>528</v>
      </c>
      <c r="AZ13781" s="191">
        <v>7</v>
      </c>
      <c r="BA13781" s="191">
        <v>5</v>
      </c>
      <c r="BB13781" s="191">
        <v>-2750</v>
      </c>
    </row>
    <row r="13782" spans="48:54" x14ac:dyDescent="0.2">
      <c r="AV13782" s="191" t="str">
        <f t="shared" si="219"/>
        <v>530_RG_499_1_202324</v>
      </c>
      <c r="AW13782" s="191" t="s">
        <v>93</v>
      </c>
      <c r="AX13782" s="18">
        <v>202324</v>
      </c>
      <c r="AY13782" s="191">
        <v>530</v>
      </c>
      <c r="AZ13782" s="191">
        <v>499</v>
      </c>
      <c r="BA13782" s="191">
        <v>1</v>
      </c>
      <c r="BB13782" s="191">
        <v>-43866.087670000001</v>
      </c>
    </row>
    <row r="13783" spans="48:54" x14ac:dyDescent="0.2">
      <c r="AV13783" s="191" t="str">
        <f t="shared" si="219"/>
        <v>530_RS_7_5_202324</v>
      </c>
      <c r="AW13783" s="191" t="s">
        <v>92</v>
      </c>
      <c r="AX13783" s="18">
        <v>202324</v>
      </c>
      <c r="AY13783" s="191">
        <v>530</v>
      </c>
      <c r="AZ13783" s="191">
        <v>7</v>
      </c>
      <c r="BA13783" s="191">
        <v>5</v>
      </c>
      <c r="BB13783" s="191">
        <v>-3188.0860000000002</v>
      </c>
    </row>
    <row r="13784" spans="48:54" x14ac:dyDescent="0.2">
      <c r="AV13784" s="191" t="str">
        <f t="shared" si="219"/>
        <v>532_RG_499_1_202324</v>
      </c>
      <c r="AW13784" s="191" t="s">
        <v>93</v>
      </c>
      <c r="AX13784" s="18">
        <v>202324</v>
      </c>
      <c r="AY13784" s="191">
        <v>532</v>
      </c>
      <c r="AZ13784" s="191">
        <v>499</v>
      </c>
      <c r="BA13784" s="191">
        <v>1</v>
      </c>
      <c r="BB13784" s="191">
        <v>-77815.995280000003</v>
      </c>
    </row>
    <row r="13785" spans="48:54" x14ac:dyDescent="0.2">
      <c r="AV13785" s="191" t="str">
        <f t="shared" si="219"/>
        <v>532_RS_7_5_202324</v>
      </c>
      <c r="AW13785" s="191" t="s">
        <v>92</v>
      </c>
      <c r="AX13785" s="18">
        <v>202324</v>
      </c>
      <c r="AY13785" s="191">
        <v>532</v>
      </c>
      <c r="AZ13785" s="191">
        <v>7</v>
      </c>
      <c r="BA13785" s="191">
        <v>5</v>
      </c>
      <c r="BB13785" s="191">
        <v>-8757.9239999999991</v>
      </c>
    </row>
    <row r="13786" spans="48:54" x14ac:dyDescent="0.2">
      <c r="AV13786" s="191" t="str">
        <f t="shared" si="219"/>
        <v>534_RG_499_1_202324</v>
      </c>
      <c r="AW13786" s="191" t="s">
        <v>93</v>
      </c>
      <c r="AX13786" s="18">
        <v>202324</v>
      </c>
      <c r="AY13786" s="191">
        <v>534</v>
      </c>
      <c r="AZ13786" s="191">
        <v>499</v>
      </c>
      <c r="BA13786" s="191">
        <v>1</v>
      </c>
      <c r="BB13786" s="191">
        <v>-47941.0864</v>
      </c>
    </row>
    <row r="13787" spans="48:54" x14ac:dyDescent="0.2">
      <c r="AV13787" s="191" t="str">
        <f t="shared" si="219"/>
        <v>534_RS_7_5_202324</v>
      </c>
      <c r="AW13787" s="191" t="s">
        <v>92</v>
      </c>
      <c r="AX13787" s="18">
        <v>202324</v>
      </c>
      <c r="AY13787" s="191">
        <v>534</v>
      </c>
      <c r="AZ13787" s="191">
        <v>7</v>
      </c>
      <c r="BA13787" s="191">
        <v>5</v>
      </c>
      <c r="BB13787" s="191">
        <v>-2583.0818400000003</v>
      </c>
    </row>
    <row r="13788" spans="48:54" x14ac:dyDescent="0.2">
      <c r="AV13788" s="191" t="str">
        <f t="shared" si="219"/>
        <v>536_RG_499_1_202324</v>
      </c>
      <c r="AW13788" s="191" t="s">
        <v>93</v>
      </c>
      <c r="AX13788" s="18">
        <v>202324</v>
      </c>
      <c r="AY13788" s="191">
        <v>536</v>
      </c>
      <c r="AZ13788" s="191">
        <v>499</v>
      </c>
      <c r="BA13788" s="191">
        <v>1</v>
      </c>
      <c r="BB13788" s="191">
        <v>-40479.235999999997</v>
      </c>
    </row>
    <row r="13789" spans="48:54" x14ac:dyDescent="0.2">
      <c r="AV13789" s="191" t="str">
        <f t="shared" si="219"/>
        <v>536_RS_7_5_202324</v>
      </c>
      <c r="AW13789" s="191" t="s">
        <v>92</v>
      </c>
      <c r="AX13789" s="18">
        <v>202324</v>
      </c>
      <c r="AY13789" s="191">
        <v>536</v>
      </c>
      <c r="AZ13789" s="191">
        <v>7</v>
      </c>
      <c r="BA13789" s="191">
        <v>5</v>
      </c>
      <c r="BB13789" s="191">
        <v>-3162.7669999999998</v>
      </c>
    </row>
    <row r="13790" spans="48:54" x14ac:dyDescent="0.2">
      <c r="AV13790" s="191" t="str">
        <f t="shared" si="219"/>
        <v>538_RG_499_1_202324</v>
      </c>
      <c r="AW13790" s="191" t="s">
        <v>93</v>
      </c>
      <c r="AX13790" s="18">
        <v>202324</v>
      </c>
      <c r="AY13790" s="191">
        <v>538</v>
      </c>
      <c r="AZ13790" s="191">
        <v>499</v>
      </c>
      <c r="BA13790" s="191">
        <v>1</v>
      </c>
      <c r="BB13790" s="191">
        <v>-33475.436999999998</v>
      </c>
    </row>
    <row r="13791" spans="48:54" x14ac:dyDescent="0.2">
      <c r="AV13791" s="191" t="str">
        <f t="shared" si="219"/>
        <v>538_RS_7_5_202324</v>
      </c>
      <c r="AW13791" s="191" t="s">
        <v>92</v>
      </c>
      <c r="AX13791" s="18">
        <v>202324</v>
      </c>
      <c r="AY13791" s="191">
        <v>538</v>
      </c>
      <c r="AZ13791" s="191">
        <v>7</v>
      </c>
      <c r="BA13791" s="191">
        <v>5</v>
      </c>
      <c r="BB13791" s="191">
        <v>-806.62599999999998</v>
      </c>
    </row>
    <row r="13792" spans="48:54" x14ac:dyDescent="0.2">
      <c r="AV13792" s="191" t="str">
        <f t="shared" si="219"/>
        <v>540_RG_499_1_202324</v>
      </c>
      <c r="AW13792" s="191" t="s">
        <v>93</v>
      </c>
      <c r="AX13792" s="18">
        <v>202324</v>
      </c>
      <c r="AY13792" s="191">
        <v>540</v>
      </c>
      <c r="AZ13792" s="191">
        <v>499</v>
      </c>
      <c r="BA13792" s="191">
        <v>1</v>
      </c>
      <c r="BB13792" s="191">
        <v>-59956.147000000004</v>
      </c>
    </row>
    <row r="13793" spans="48:54" x14ac:dyDescent="0.2">
      <c r="AV13793" s="191" t="str">
        <f t="shared" si="219"/>
        <v>540_RS_7_5_202324</v>
      </c>
      <c r="AW13793" s="191" t="s">
        <v>92</v>
      </c>
      <c r="AX13793" s="18">
        <v>202324</v>
      </c>
      <c r="AY13793" s="191">
        <v>540</v>
      </c>
      <c r="AZ13793" s="191">
        <v>7</v>
      </c>
      <c r="BA13793" s="191">
        <v>5</v>
      </c>
      <c r="BB13793" s="191">
        <v>-9038.5840000000007</v>
      </c>
    </row>
    <row r="13794" spans="48:54" x14ac:dyDescent="0.2">
      <c r="AV13794" s="191" t="str">
        <f t="shared" si="219"/>
        <v>542_RG_499_1_202324</v>
      </c>
      <c r="AW13794" s="191" t="s">
        <v>93</v>
      </c>
      <c r="AX13794" s="18">
        <v>202324</v>
      </c>
      <c r="AY13794" s="191">
        <v>542</v>
      </c>
      <c r="AZ13794" s="191">
        <v>499</v>
      </c>
      <c r="BA13794" s="191">
        <v>1</v>
      </c>
      <c r="BB13794" s="191">
        <v>-18786.361999999997</v>
      </c>
    </row>
    <row r="13795" spans="48:54" x14ac:dyDescent="0.2">
      <c r="AV13795" s="191" t="str">
        <f t="shared" si="219"/>
        <v>542_RS_7_5_202324</v>
      </c>
      <c r="AW13795" s="191" t="s">
        <v>92</v>
      </c>
      <c r="AX13795" s="18">
        <v>202324</v>
      </c>
      <c r="AY13795" s="191">
        <v>542</v>
      </c>
      <c r="AZ13795" s="191">
        <v>7</v>
      </c>
      <c r="BA13795" s="191">
        <v>5</v>
      </c>
      <c r="BB13795" s="191">
        <v>-400.37482275312118</v>
      </c>
    </row>
    <row r="13796" spans="48:54" x14ac:dyDescent="0.2">
      <c r="AV13796" s="191" t="str">
        <f t="shared" si="219"/>
        <v>544_RG_499_1_202324</v>
      </c>
      <c r="AW13796" s="191" t="s">
        <v>93</v>
      </c>
      <c r="AX13796" s="18">
        <v>202324</v>
      </c>
      <c r="AY13796" s="191">
        <v>544</v>
      </c>
      <c r="AZ13796" s="191">
        <v>499</v>
      </c>
      <c r="BA13796" s="191">
        <v>1</v>
      </c>
      <c r="BB13796" s="191">
        <v>-45688.572790000006</v>
      </c>
    </row>
    <row r="13797" spans="48:54" x14ac:dyDescent="0.2">
      <c r="AV13797" s="191" t="str">
        <f t="shared" si="219"/>
        <v>544_RS_7_5_202324</v>
      </c>
      <c r="AW13797" s="191" t="s">
        <v>92</v>
      </c>
      <c r="AX13797" s="18">
        <v>202324</v>
      </c>
      <c r="AY13797" s="191">
        <v>544</v>
      </c>
      <c r="AZ13797" s="191">
        <v>7</v>
      </c>
      <c r="BA13797" s="191">
        <v>5</v>
      </c>
      <c r="BB13797" s="191">
        <v>-2141.7509999999997</v>
      </c>
    </row>
    <row r="13798" spans="48:54" x14ac:dyDescent="0.2">
      <c r="AV13798" s="191" t="str">
        <f t="shared" si="219"/>
        <v>545_RG_499_1_202324</v>
      </c>
      <c r="AW13798" s="191" t="s">
        <v>93</v>
      </c>
      <c r="AX13798" s="18">
        <v>202324</v>
      </c>
      <c r="AY13798" s="191">
        <v>545</v>
      </c>
      <c r="AZ13798" s="191">
        <v>499</v>
      </c>
      <c r="BA13798" s="191">
        <v>1</v>
      </c>
      <c r="BB13798" s="191">
        <v>-20113.295769999997</v>
      </c>
    </row>
    <row r="13799" spans="48:54" x14ac:dyDescent="0.2">
      <c r="AV13799" s="191" t="str">
        <f t="shared" si="219"/>
        <v>545_RS_7_5_202324</v>
      </c>
      <c r="AW13799" s="191" t="s">
        <v>92</v>
      </c>
      <c r="AX13799" s="18">
        <v>202324</v>
      </c>
      <c r="AY13799" s="191">
        <v>545</v>
      </c>
      <c r="AZ13799" s="191">
        <v>7</v>
      </c>
      <c r="BA13799" s="191">
        <v>5</v>
      </c>
      <c r="BB13799" s="191">
        <v>-426.37618000000009</v>
      </c>
    </row>
    <row r="13800" spans="48:54" x14ac:dyDescent="0.2">
      <c r="AV13800" s="191" t="str">
        <f t="shared" si="219"/>
        <v>546_RG_499_1_202324</v>
      </c>
      <c r="AW13800" s="191" t="s">
        <v>93</v>
      </c>
      <c r="AX13800" s="18">
        <v>202324</v>
      </c>
      <c r="AY13800" s="191">
        <v>546</v>
      </c>
      <c r="AZ13800" s="191">
        <v>499</v>
      </c>
      <c r="BA13800" s="191">
        <v>1</v>
      </c>
      <c r="BB13800" s="191">
        <v>-29093.473000000002</v>
      </c>
    </row>
    <row r="13801" spans="48:54" x14ac:dyDescent="0.2">
      <c r="AV13801" s="191" t="str">
        <f t="shared" si="219"/>
        <v>546_RS_7_5_202324</v>
      </c>
      <c r="AW13801" s="191" t="s">
        <v>92</v>
      </c>
      <c r="AX13801" s="18">
        <v>202324</v>
      </c>
      <c r="AY13801" s="191">
        <v>546</v>
      </c>
      <c r="AZ13801" s="191">
        <v>7</v>
      </c>
      <c r="BA13801" s="191">
        <v>5</v>
      </c>
      <c r="BB13801" s="191">
        <v>-718.65099999999995</v>
      </c>
    </row>
    <row r="13802" spans="48:54" x14ac:dyDescent="0.2">
      <c r="AV13802" s="191" t="str">
        <f t="shared" si="219"/>
        <v>548_RG_499_1_202324</v>
      </c>
      <c r="AW13802" s="191" t="s">
        <v>93</v>
      </c>
      <c r="AX13802" s="18">
        <v>202324</v>
      </c>
      <c r="AY13802" s="191">
        <v>548</v>
      </c>
      <c r="AZ13802" s="191">
        <v>499</v>
      </c>
      <c r="BA13802" s="191">
        <v>1</v>
      </c>
      <c r="BB13802" s="191">
        <v>-19893.909000000003</v>
      </c>
    </row>
    <row r="13803" spans="48:54" x14ac:dyDescent="0.2">
      <c r="AV13803" s="191" t="str">
        <f t="shared" si="219"/>
        <v>548_RS_7_5_202324</v>
      </c>
      <c r="AW13803" s="191" t="s">
        <v>92</v>
      </c>
      <c r="AX13803" s="18">
        <v>202324</v>
      </c>
      <c r="AY13803" s="191">
        <v>548</v>
      </c>
      <c r="AZ13803" s="191">
        <v>7</v>
      </c>
      <c r="BA13803" s="191">
        <v>5</v>
      </c>
      <c r="BB13803" s="191">
        <v>-1353.6490000000001</v>
      </c>
    </row>
    <row r="13804" spans="48:54" x14ac:dyDescent="0.2">
      <c r="AV13804" s="191" t="str">
        <f t="shared" si="219"/>
        <v>550_RG_499_1_202324</v>
      </c>
      <c r="AW13804" s="191" t="s">
        <v>93</v>
      </c>
      <c r="AX13804" s="18">
        <v>202324</v>
      </c>
      <c r="AY13804" s="191">
        <v>550</v>
      </c>
      <c r="AZ13804" s="191">
        <v>499</v>
      </c>
      <c r="BA13804" s="191">
        <v>1</v>
      </c>
      <c r="BB13804" s="191">
        <v>-50885.478960000008</v>
      </c>
    </row>
    <row r="13805" spans="48:54" x14ac:dyDescent="0.2">
      <c r="AV13805" s="191" t="str">
        <f t="shared" si="219"/>
        <v>550_RS_7_5_202324</v>
      </c>
      <c r="AW13805" s="191" t="s">
        <v>92</v>
      </c>
      <c r="AX13805" s="18">
        <v>202324</v>
      </c>
      <c r="AY13805" s="191">
        <v>550</v>
      </c>
      <c r="AZ13805" s="191">
        <v>7</v>
      </c>
      <c r="BA13805" s="191">
        <v>5</v>
      </c>
      <c r="BB13805" s="191">
        <v>-734.03599999999994</v>
      </c>
    </row>
    <row r="13806" spans="48:54" x14ac:dyDescent="0.2">
      <c r="AV13806" s="191" t="str">
        <f t="shared" si="219"/>
        <v>552_RG_499_1_202324</v>
      </c>
      <c r="AW13806" s="191" t="s">
        <v>93</v>
      </c>
      <c r="AX13806" s="18">
        <v>202324</v>
      </c>
      <c r="AY13806" s="191">
        <v>552</v>
      </c>
      <c r="AZ13806" s="191">
        <v>499</v>
      </c>
      <c r="BA13806" s="191">
        <v>1</v>
      </c>
      <c r="BB13806" s="191">
        <v>-139374.321</v>
      </c>
    </row>
    <row r="13807" spans="48:54" x14ac:dyDescent="0.2">
      <c r="AV13807" s="191" t="str">
        <f t="shared" si="219"/>
        <v>552_RS_7_5_202324</v>
      </c>
      <c r="AW13807" s="191" t="s">
        <v>92</v>
      </c>
      <c r="AX13807" s="18">
        <v>202324</v>
      </c>
      <c r="AY13807" s="191">
        <v>552</v>
      </c>
      <c r="AZ13807" s="191">
        <v>7</v>
      </c>
      <c r="BA13807" s="191">
        <v>5</v>
      </c>
      <c r="BB13807" s="191">
        <v>-1658.3275406400001</v>
      </c>
    </row>
    <row r="13808" spans="48:54" x14ac:dyDescent="0.2">
      <c r="AV13808" s="191" t="str">
        <f t="shared" si="219"/>
        <v>562_RG_499_1_202324</v>
      </c>
      <c r="AW13808" s="191" t="s">
        <v>93</v>
      </c>
      <c r="AX13808" s="18">
        <v>202324</v>
      </c>
      <c r="AY13808" s="191">
        <v>562</v>
      </c>
      <c r="AZ13808" s="191">
        <v>499</v>
      </c>
      <c r="BA13808" s="191">
        <v>1</v>
      </c>
      <c r="BB13808" s="191">
        <v>0</v>
      </c>
    </row>
    <row r="13809" spans="48:54" x14ac:dyDescent="0.2">
      <c r="AV13809" s="191" t="str">
        <f t="shared" si="219"/>
        <v>562_RS_7_5_202324</v>
      </c>
      <c r="AW13809" s="191" t="s">
        <v>92</v>
      </c>
      <c r="AX13809" s="18">
        <v>202324</v>
      </c>
      <c r="AY13809" s="191">
        <v>562</v>
      </c>
      <c r="AZ13809" s="191">
        <v>7</v>
      </c>
      <c r="BA13809" s="191">
        <v>5</v>
      </c>
      <c r="BB13809" s="191">
        <v>0</v>
      </c>
    </row>
    <row r="13810" spans="48:54" x14ac:dyDescent="0.2">
      <c r="AV13810" s="191" t="str">
        <f t="shared" si="219"/>
        <v>564_RG_499_1_202324</v>
      </c>
      <c r="AW13810" s="191" t="s">
        <v>93</v>
      </c>
      <c r="AX13810" s="18">
        <v>202324</v>
      </c>
      <c r="AY13810" s="191">
        <v>564</v>
      </c>
      <c r="AZ13810" s="191">
        <v>499</v>
      </c>
      <c r="BA13810" s="191">
        <v>1</v>
      </c>
      <c r="BB13810" s="191">
        <v>0</v>
      </c>
    </row>
    <row r="13811" spans="48:54" x14ac:dyDescent="0.2">
      <c r="AV13811" s="191" t="str">
        <f t="shared" si="219"/>
        <v>564_RS_7_5_202324</v>
      </c>
      <c r="AW13811" s="191" t="s">
        <v>92</v>
      </c>
      <c r="AX13811" s="18">
        <v>202324</v>
      </c>
      <c r="AY13811" s="191">
        <v>564</v>
      </c>
      <c r="AZ13811" s="191">
        <v>7</v>
      </c>
      <c r="BA13811" s="191">
        <v>5</v>
      </c>
      <c r="BB13811" s="191">
        <v>0</v>
      </c>
    </row>
    <row r="13812" spans="48:54" x14ac:dyDescent="0.2">
      <c r="AV13812" s="191" t="str">
        <f t="shared" si="219"/>
        <v>566_RG_499_1_202324</v>
      </c>
      <c r="AW13812" s="191" t="s">
        <v>93</v>
      </c>
      <c r="AX13812" s="18">
        <v>202324</v>
      </c>
      <c r="AY13812" s="191">
        <v>566</v>
      </c>
      <c r="AZ13812" s="191">
        <v>499</v>
      </c>
      <c r="BA13812" s="191">
        <v>1</v>
      </c>
      <c r="BB13812" s="191">
        <v>0</v>
      </c>
    </row>
    <row r="13813" spans="48:54" x14ac:dyDescent="0.2">
      <c r="AV13813" s="191" t="str">
        <f t="shared" si="219"/>
        <v>566_RS_7_5_202324</v>
      </c>
      <c r="AW13813" s="191" t="s">
        <v>92</v>
      </c>
      <c r="AX13813" s="18">
        <v>202324</v>
      </c>
      <c r="AY13813" s="191">
        <v>566</v>
      </c>
      <c r="AZ13813" s="191">
        <v>7</v>
      </c>
      <c r="BA13813" s="191">
        <v>5</v>
      </c>
      <c r="BB13813" s="191">
        <v>0</v>
      </c>
    </row>
    <row r="13814" spans="48:54" x14ac:dyDescent="0.2">
      <c r="AV13814" s="191" t="str">
        <f t="shared" si="219"/>
        <v>568_RG_499_1_202324</v>
      </c>
      <c r="AW13814" s="191" t="s">
        <v>93</v>
      </c>
      <c r="AX13814" s="18">
        <v>202324</v>
      </c>
      <c r="AY13814" s="191">
        <v>568</v>
      </c>
      <c r="AZ13814" s="191">
        <v>499</v>
      </c>
      <c r="BA13814" s="191">
        <v>1</v>
      </c>
      <c r="BB13814" s="191">
        <v>0</v>
      </c>
    </row>
    <row r="13815" spans="48:54" x14ac:dyDescent="0.2">
      <c r="AV13815" s="191" t="str">
        <f t="shared" si="219"/>
        <v>568_RS_7_5_202324</v>
      </c>
      <c r="AW13815" s="191" t="s">
        <v>92</v>
      </c>
      <c r="AX13815" s="18">
        <v>202324</v>
      </c>
      <c r="AY13815" s="191">
        <v>568</v>
      </c>
      <c r="AZ13815" s="191">
        <v>7</v>
      </c>
      <c r="BA13815" s="191">
        <v>5</v>
      </c>
      <c r="BB13815" s="191">
        <v>0</v>
      </c>
    </row>
    <row r="13816" spans="48:54" x14ac:dyDescent="0.2">
      <c r="AV13816" s="191" t="str">
        <f t="shared" si="219"/>
        <v>572_RG_499_1_202324</v>
      </c>
      <c r="AW13816" s="191" t="s">
        <v>93</v>
      </c>
      <c r="AX13816" s="18">
        <v>202324</v>
      </c>
      <c r="AY13816" s="191">
        <v>572</v>
      </c>
      <c r="AZ13816" s="191">
        <v>499</v>
      </c>
      <c r="BA13816" s="191">
        <v>1</v>
      </c>
      <c r="BB13816" s="191">
        <v>0</v>
      </c>
    </row>
    <row r="13817" spans="48:54" x14ac:dyDescent="0.2">
      <c r="AV13817" s="191" t="str">
        <f t="shared" si="219"/>
        <v>572_RS_7_5_202324</v>
      </c>
      <c r="AW13817" s="191" t="s">
        <v>92</v>
      </c>
      <c r="AX13817" s="18">
        <v>202324</v>
      </c>
      <c r="AY13817" s="191">
        <v>572</v>
      </c>
      <c r="AZ13817" s="191">
        <v>7</v>
      </c>
      <c r="BA13817" s="191">
        <v>5</v>
      </c>
      <c r="BB13817" s="191">
        <v>0</v>
      </c>
    </row>
    <row r="13818" spans="48:54" x14ac:dyDescent="0.2">
      <c r="AV13818" s="191" t="str">
        <f t="shared" si="219"/>
        <v>574_RG_499_1_202324</v>
      </c>
      <c r="AW13818" s="191" t="s">
        <v>93</v>
      </c>
      <c r="AX13818" s="18">
        <v>202324</v>
      </c>
      <c r="AY13818" s="191">
        <v>574</v>
      </c>
      <c r="AZ13818" s="191">
        <v>499</v>
      </c>
      <c r="BA13818" s="191">
        <v>1</v>
      </c>
      <c r="BB13818" s="191">
        <v>0</v>
      </c>
    </row>
    <row r="13819" spans="48:54" x14ac:dyDescent="0.2">
      <c r="AV13819" s="191" t="str">
        <f t="shared" si="219"/>
        <v>574_RS_7_5_202324</v>
      </c>
      <c r="AW13819" s="191" t="s">
        <v>92</v>
      </c>
      <c r="AX13819" s="18">
        <v>202324</v>
      </c>
      <c r="AY13819" s="191">
        <v>574</v>
      </c>
      <c r="AZ13819" s="191">
        <v>7</v>
      </c>
      <c r="BA13819" s="191">
        <v>5</v>
      </c>
      <c r="BB13819" s="191">
        <v>0</v>
      </c>
    </row>
    <row r="13820" spans="48:54" x14ac:dyDescent="0.2">
      <c r="AV13820" s="191" t="str">
        <f t="shared" si="219"/>
        <v>576_RG_499_1_202324</v>
      </c>
      <c r="AW13820" s="191" t="s">
        <v>93</v>
      </c>
      <c r="AX13820" s="18">
        <v>202324</v>
      </c>
      <c r="AY13820" s="191">
        <v>576</v>
      </c>
      <c r="AZ13820" s="191">
        <v>499</v>
      </c>
      <c r="BA13820" s="191">
        <v>1</v>
      </c>
      <c r="BB13820" s="191">
        <v>0</v>
      </c>
    </row>
    <row r="13821" spans="48:54" x14ac:dyDescent="0.2">
      <c r="AV13821" s="191" t="str">
        <f t="shared" si="219"/>
        <v>576_RS_7_5_202324</v>
      </c>
      <c r="AW13821" s="191" t="s">
        <v>92</v>
      </c>
      <c r="AX13821" s="18">
        <v>202324</v>
      </c>
      <c r="AY13821" s="191">
        <v>576</v>
      </c>
      <c r="AZ13821" s="191">
        <v>7</v>
      </c>
      <c r="BA13821" s="191">
        <v>5</v>
      </c>
      <c r="BB13821" s="191">
        <v>0</v>
      </c>
    </row>
    <row r="13822" spans="48:54" x14ac:dyDescent="0.2">
      <c r="AV13822" s="191" t="str">
        <f t="shared" si="219"/>
        <v>582_RG_499_1_202324</v>
      </c>
      <c r="AW13822" s="191" t="s">
        <v>93</v>
      </c>
      <c r="AX13822" s="18">
        <v>202324</v>
      </c>
      <c r="AY13822" s="191">
        <v>582</v>
      </c>
      <c r="AZ13822" s="191">
        <v>499</v>
      </c>
      <c r="BA13822" s="191">
        <v>1</v>
      </c>
      <c r="BB13822" s="191">
        <v>0</v>
      </c>
    </row>
    <row r="13823" spans="48:54" x14ac:dyDescent="0.2">
      <c r="AV13823" s="191" t="str">
        <f t="shared" si="219"/>
        <v>582_RS_7_5_202324</v>
      </c>
      <c r="AW13823" s="191" t="s">
        <v>92</v>
      </c>
      <c r="AX13823" s="18">
        <v>202324</v>
      </c>
      <c r="AY13823" s="191">
        <v>582</v>
      </c>
      <c r="AZ13823" s="191">
        <v>7</v>
      </c>
      <c r="BA13823" s="191">
        <v>5</v>
      </c>
      <c r="BB13823" s="191">
        <v>0</v>
      </c>
    </row>
    <row r="13824" spans="48:54" x14ac:dyDescent="0.2">
      <c r="AV13824" s="191" t="str">
        <f t="shared" si="219"/>
        <v>584_RG_499_1_202324</v>
      </c>
      <c r="AW13824" s="191" t="s">
        <v>93</v>
      </c>
      <c r="AX13824" s="18">
        <v>202324</v>
      </c>
      <c r="AY13824" s="191">
        <v>584</v>
      </c>
      <c r="AZ13824" s="191">
        <v>499</v>
      </c>
      <c r="BA13824" s="191">
        <v>1</v>
      </c>
      <c r="BB13824" s="191">
        <v>0</v>
      </c>
    </row>
    <row r="13825" spans="48:54" x14ac:dyDescent="0.2">
      <c r="AV13825" s="191" t="str">
        <f t="shared" si="219"/>
        <v>584_RS_7_5_202324</v>
      </c>
      <c r="AW13825" s="191" t="s">
        <v>92</v>
      </c>
      <c r="AX13825" s="18">
        <v>202324</v>
      </c>
      <c r="AY13825" s="191">
        <v>584</v>
      </c>
      <c r="AZ13825" s="191">
        <v>7</v>
      </c>
      <c r="BA13825" s="191">
        <v>5</v>
      </c>
      <c r="BB13825" s="191">
        <v>0</v>
      </c>
    </row>
    <row r="13826" spans="48:54" x14ac:dyDescent="0.2">
      <c r="AV13826" s="191" t="str">
        <f t="shared" si="219"/>
        <v>586_RG_499_1_202324</v>
      </c>
      <c r="AW13826" s="191" t="s">
        <v>93</v>
      </c>
      <c r="AX13826" s="18">
        <v>202324</v>
      </c>
      <c r="AY13826" s="191">
        <v>586</v>
      </c>
      <c r="AZ13826" s="191">
        <v>499</v>
      </c>
      <c r="BA13826" s="191">
        <v>1</v>
      </c>
      <c r="BB13826" s="191">
        <v>0</v>
      </c>
    </row>
    <row r="13827" spans="48:54" x14ac:dyDescent="0.2">
      <c r="AV13827" s="191" t="str">
        <f t="shared" si="219"/>
        <v>586_RS_7_5_202324</v>
      </c>
      <c r="AW13827" s="191" t="s">
        <v>92</v>
      </c>
      <c r="AX13827" s="18">
        <v>202324</v>
      </c>
      <c r="AY13827" s="191">
        <v>586</v>
      </c>
      <c r="AZ13827" s="191">
        <v>7</v>
      </c>
      <c r="BA13827" s="191">
        <v>5</v>
      </c>
      <c r="BB13827" s="191">
        <v>0</v>
      </c>
    </row>
    <row r="13828" spans="48:54" x14ac:dyDescent="0.2">
      <c r="AV13828" s="191" t="str">
        <f t="shared" ref="AV13828:AV13891" si="220">AY13828&amp;"_"&amp;AW13828&amp;"_"&amp;AZ13828&amp;"_"&amp;BA13828&amp;"_"&amp;AX13828</f>
        <v>512_RG_499_2_202324</v>
      </c>
      <c r="AW13828" s="191" t="s">
        <v>93</v>
      </c>
      <c r="AX13828" s="18">
        <v>202324</v>
      </c>
      <c r="AY13828" s="191">
        <v>512</v>
      </c>
      <c r="AZ13828" s="191">
        <v>499</v>
      </c>
      <c r="BA13828" s="191">
        <v>2</v>
      </c>
      <c r="BB13828" s="191">
        <v>0</v>
      </c>
    </row>
    <row r="13829" spans="48:54" x14ac:dyDescent="0.2">
      <c r="AV13829" s="191" t="str">
        <f t="shared" si="220"/>
        <v>512_RS_8_1_202324</v>
      </c>
      <c r="AW13829" s="191" t="s">
        <v>92</v>
      </c>
      <c r="AX13829" s="18">
        <v>202324</v>
      </c>
      <c r="AY13829" s="191">
        <v>512</v>
      </c>
      <c r="AZ13829" s="191">
        <v>8</v>
      </c>
      <c r="BA13829" s="191">
        <v>1</v>
      </c>
      <c r="BB13829" s="191">
        <v>24085</v>
      </c>
    </row>
    <row r="13830" spans="48:54" x14ac:dyDescent="0.2">
      <c r="AV13830" s="191" t="str">
        <f t="shared" si="220"/>
        <v>514_RG_499_2_202324</v>
      </c>
      <c r="AW13830" s="191" t="s">
        <v>93</v>
      </c>
      <c r="AX13830" s="18">
        <v>202324</v>
      </c>
      <c r="AY13830" s="191">
        <v>514</v>
      </c>
      <c r="AZ13830" s="191">
        <v>499</v>
      </c>
      <c r="BA13830" s="191">
        <v>2</v>
      </c>
      <c r="BB13830" s="191">
        <v>0</v>
      </c>
    </row>
    <row r="13831" spans="48:54" x14ac:dyDescent="0.2">
      <c r="AV13831" s="191" t="str">
        <f t="shared" si="220"/>
        <v>514_RS_8_1_202324</v>
      </c>
      <c r="AW13831" s="191" t="s">
        <v>92</v>
      </c>
      <c r="AX13831" s="18">
        <v>202324</v>
      </c>
      <c r="AY13831" s="191">
        <v>514</v>
      </c>
      <c r="AZ13831" s="191">
        <v>8</v>
      </c>
      <c r="BA13831" s="191">
        <v>1</v>
      </c>
      <c r="BB13831" s="191">
        <v>39108.00823293264</v>
      </c>
    </row>
    <row r="13832" spans="48:54" x14ac:dyDescent="0.2">
      <c r="AV13832" s="191" t="str">
        <f t="shared" si="220"/>
        <v>516_RG_499_2_202324</v>
      </c>
      <c r="AW13832" s="191" t="s">
        <v>93</v>
      </c>
      <c r="AX13832" s="18">
        <v>202324</v>
      </c>
      <c r="AY13832" s="191">
        <v>516</v>
      </c>
      <c r="AZ13832" s="191">
        <v>499</v>
      </c>
      <c r="BA13832" s="191">
        <v>2</v>
      </c>
      <c r="BB13832" s="191">
        <v>0</v>
      </c>
    </row>
    <row r="13833" spans="48:54" x14ac:dyDescent="0.2">
      <c r="AV13833" s="191" t="str">
        <f t="shared" si="220"/>
        <v>516_RS_8_1_202324</v>
      </c>
      <c r="AW13833" s="191" t="s">
        <v>92</v>
      </c>
      <c r="AX13833" s="18">
        <v>202324</v>
      </c>
      <c r="AY13833" s="191">
        <v>516</v>
      </c>
      <c r="AZ13833" s="191">
        <v>8</v>
      </c>
      <c r="BA13833" s="191">
        <v>1</v>
      </c>
      <c r="BB13833" s="191">
        <v>43859.790999999997</v>
      </c>
    </row>
    <row r="13834" spans="48:54" x14ac:dyDescent="0.2">
      <c r="AV13834" s="191" t="str">
        <f t="shared" si="220"/>
        <v>518_RG_499_2_202324</v>
      </c>
      <c r="AW13834" s="191" t="s">
        <v>93</v>
      </c>
      <c r="AX13834" s="18">
        <v>202324</v>
      </c>
      <c r="AY13834" s="191">
        <v>518</v>
      </c>
      <c r="AZ13834" s="191">
        <v>499</v>
      </c>
      <c r="BA13834" s="191">
        <v>2</v>
      </c>
      <c r="BB13834" s="191">
        <v>0</v>
      </c>
    </row>
    <row r="13835" spans="48:54" x14ac:dyDescent="0.2">
      <c r="AV13835" s="191" t="str">
        <f t="shared" si="220"/>
        <v>518_RS_8_1_202324</v>
      </c>
      <c r="AW13835" s="191" t="s">
        <v>92</v>
      </c>
      <c r="AX13835" s="18">
        <v>202324</v>
      </c>
      <c r="AY13835" s="191">
        <v>518</v>
      </c>
      <c r="AZ13835" s="191">
        <v>8</v>
      </c>
      <c r="BA13835" s="191">
        <v>1</v>
      </c>
      <c r="BB13835" s="191">
        <v>36221.206999999995</v>
      </c>
    </row>
    <row r="13836" spans="48:54" x14ac:dyDescent="0.2">
      <c r="AV13836" s="191" t="str">
        <f t="shared" si="220"/>
        <v>520_RG_499_2_202324</v>
      </c>
      <c r="AW13836" s="191" t="s">
        <v>93</v>
      </c>
      <c r="AX13836" s="18">
        <v>202324</v>
      </c>
      <c r="AY13836" s="191">
        <v>520</v>
      </c>
      <c r="AZ13836" s="191">
        <v>499</v>
      </c>
      <c r="BA13836" s="191">
        <v>2</v>
      </c>
      <c r="BB13836" s="191">
        <v>0</v>
      </c>
    </row>
    <row r="13837" spans="48:54" x14ac:dyDescent="0.2">
      <c r="AV13837" s="191" t="str">
        <f t="shared" si="220"/>
        <v>520_RS_8_1_202324</v>
      </c>
      <c r="AW13837" s="191" t="s">
        <v>92</v>
      </c>
      <c r="AX13837" s="18">
        <v>202324</v>
      </c>
      <c r="AY13837" s="191">
        <v>520</v>
      </c>
      <c r="AZ13837" s="191">
        <v>8</v>
      </c>
      <c r="BA13837" s="191">
        <v>1</v>
      </c>
      <c r="BB13837" s="191">
        <v>52884.945269999997</v>
      </c>
    </row>
    <row r="13838" spans="48:54" x14ac:dyDescent="0.2">
      <c r="AV13838" s="191" t="str">
        <f t="shared" si="220"/>
        <v>522_RG_499_2_202324</v>
      </c>
      <c r="AW13838" s="191" t="s">
        <v>93</v>
      </c>
      <c r="AX13838" s="18">
        <v>202324</v>
      </c>
      <c r="AY13838" s="191">
        <v>522</v>
      </c>
      <c r="AZ13838" s="191">
        <v>499</v>
      </c>
      <c r="BA13838" s="191">
        <v>2</v>
      </c>
      <c r="BB13838" s="191">
        <v>0</v>
      </c>
    </row>
    <row r="13839" spans="48:54" x14ac:dyDescent="0.2">
      <c r="AV13839" s="191" t="str">
        <f t="shared" si="220"/>
        <v>522_RS_8_1_202324</v>
      </c>
      <c r="AW13839" s="191" t="s">
        <v>92</v>
      </c>
      <c r="AX13839" s="18">
        <v>202324</v>
      </c>
      <c r="AY13839" s="191">
        <v>522</v>
      </c>
      <c r="AZ13839" s="191">
        <v>8</v>
      </c>
      <c r="BA13839" s="191">
        <v>1</v>
      </c>
      <c r="BB13839" s="191">
        <v>46603.794846695324</v>
      </c>
    </row>
    <row r="13840" spans="48:54" x14ac:dyDescent="0.2">
      <c r="AV13840" s="191" t="str">
        <f t="shared" si="220"/>
        <v>524_RG_499_2_202324</v>
      </c>
      <c r="AW13840" s="191" t="s">
        <v>93</v>
      </c>
      <c r="AX13840" s="18">
        <v>202324</v>
      </c>
      <c r="AY13840" s="191">
        <v>524</v>
      </c>
      <c r="AZ13840" s="191">
        <v>499</v>
      </c>
      <c r="BA13840" s="191">
        <v>2</v>
      </c>
      <c r="BB13840" s="191">
        <v>0</v>
      </c>
    </row>
    <row r="13841" spans="48:54" x14ac:dyDescent="0.2">
      <c r="AV13841" s="191" t="str">
        <f t="shared" si="220"/>
        <v>524_RS_8_1_202324</v>
      </c>
      <c r="AW13841" s="191" t="s">
        <v>92</v>
      </c>
      <c r="AX13841" s="18">
        <v>202324</v>
      </c>
      <c r="AY13841" s="191">
        <v>524</v>
      </c>
      <c r="AZ13841" s="191">
        <v>8</v>
      </c>
      <c r="BA13841" s="191">
        <v>1</v>
      </c>
      <c r="BB13841" s="191">
        <v>51769.641519200864</v>
      </c>
    </row>
    <row r="13842" spans="48:54" x14ac:dyDescent="0.2">
      <c r="AV13842" s="191" t="str">
        <f t="shared" si="220"/>
        <v>526_RG_499_2_202324</v>
      </c>
      <c r="AW13842" s="191" t="s">
        <v>93</v>
      </c>
      <c r="AX13842" s="18">
        <v>202324</v>
      </c>
      <c r="AY13842" s="191">
        <v>526</v>
      </c>
      <c r="AZ13842" s="191">
        <v>499</v>
      </c>
      <c r="BA13842" s="191">
        <v>2</v>
      </c>
      <c r="BB13842" s="191">
        <v>0</v>
      </c>
    </row>
    <row r="13843" spans="48:54" x14ac:dyDescent="0.2">
      <c r="AV13843" s="191" t="str">
        <f t="shared" si="220"/>
        <v>526_RS_8_1_202324</v>
      </c>
      <c r="AW13843" s="191" t="s">
        <v>92</v>
      </c>
      <c r="AX13843" s="18">
        <v>202324</v>
      </c>
      <c r="AY13843" s="191">
        <v>526</v>
      </c>
      <c r="AZ13843" s="191">
        <v>8</v>
      </c>
      <c r="BA13843" s="191">
        <v>1</v>
      </c>
      <c r="BB13843" s="191">
        <v>32550.985162688601</v>
      </c>
    </row>
    <row r="13844" spans="48:54" x14ac:dyDescent="0.2">
      <c r="AV13844" s="191" t="str">
        <f t="shared" si="220"/>
        <v>528_RG_499_2_202324</v>
      </c>
      <c r="AW13844" s="191" t="s">
        <v>93</v>
      </c>
      <c r="AX13844" s="18">
        <v>202324</v>
      </c>
      <c r="AY13844" s="191">
        <v>528</v>
      </c>
      <c r="AZ13844" s="191">
        <v>499</v>
      </c>
      <c r="BA13844" s="191">
        <v>2</v>
      </c>
      <c r="BB13844" s="191">
        <v>0</v>
      </c>
    </row>
    <row r="13845" spans="48:54" x14ac:dyDescent="0.2">
      <c r="AV13845" s="191" t="str">
        <f t="shared" si="220"/>
        <v>528_RS_8_1_202324</v>
      </c>
      <c r="AW13845" s="191" t="s">
        <v>92</v>
      </c>
      <c r="AX13845" s="18">
        <v>202324</v>
      </c>
      <c r="AY13845" s="191">
        <v>528</v>
      </c>
      <c r="AZ13845" s="191">
        <v>8</v>
      </c>
      <c r="BA13845" s="191">
        <v>1</v>
      </c>
      <c r="BB13845" s="191">
        <v>46797</v>
      </c>
    </row>
    <row r="13846" spans="48:54" x14ac:dyDescent="0.2">
      <c r="AV13846" s="191" t="str">
        <f t="shared" si="220"/>
        <v>530_RG_499_2_202324</v>
      </c>
      <c r="AW13846" s="191" t="s">
        <v>93</v>
      </c>
      <c r="AX13846" s="18">
        <v>202324</v>
      </c>
      <c r="AY13846" s="191">
        <v>530</v>
      </c>
      <c r="AZ13846" s="191">
        <v>499</v>
      </c>
      <c r="BA13846" s="191">
        <v>2</v>
      </c>
      <c r="BB13846" s="191">
        <v>0</v>
      </c>
    </row>
    <row r="13847" spans="48:54" x14ac:dyDescent="0.2">
      <c r="AV13847" s="191" t="str">
        <f t="shared" si="220"/>
        <v>530_RS_8_1_202324</v>
      </c>
      <c r="AW13847" s="191" t="s">
        <v>92</v>
      </c>
      <c r="AX13847" s="18">
        <v>202324</v>
      </c>
      <c r="AY13847" s="191">
        <v>530</v>
      </c>
      <c r="AZ13847" s="191">
        <v>8</v>
      </c>
      <c r="BA13847" s="191">
        <v>1</v>
      </c>
      <c r="BB13847" s="191">
        <v>74238.305000000008</v>
      </c>
    </row>
    <row r="13848" spans="48:54" x14ac:dyDescent="0.2">
      <c r="AV13848" s="191" t="str">
        <f t="shared" si="220"/>
        <v>532_RG_499_2_202324</v>
      </c>
      <c r="AW13848" s="191" t="s">
        <v>93</v>
      </c>
      <c r="AX13848" s="18">
        <v>202324</v>
      </c>
      <c r="AY13848" s="191">
        <v>532</v>
      </c>
      <c r="AZ13848" s="191">
        <v>499</v>
      </c>
      <c r="BA13848" s="191">
        <v>2</v>
      </c>
      <c r="BB13848" s="191">
        <v>0</v>
      </c>
    </row>
    <row r="13849" spans="48:54" x14ac:dyDescent="0.2">
      <c r="AV13849" s="191" t="str">
        <f t="shared" si="220"/>
        <v>532_RS_8_1_202324</v>
      </c>
      <c r="AW13849" s="191" t="s">
        <v>92</v>
      </c>
      <c r="AX13849" s="18">
        <v>202324</v>
      </c>
      <c r="AY13849" s="191">
        <v>532</v>
      </c>
      <c r="AZ13849" s="191">
        <v>8</v>
      </c>
      <c r="BA13849" s="191">
        <v>1</v>
      </c>
      <c r="BB13849" s="191">
        <v>61065.581999999995</v>
      </c>
    </row>
    <row r="13850" spans="48:54" x14ac:dyDescent="0.2">
      <c r="AV13850" s="191" t="str">
        <f t="shared" si="220"/>
        <v>534_RG_499_2_202324</v>
      </c>
      <c r="AW13850" s="191" t="s">
        <v>93</v>
      </c>
      <c r="AX13850" s="18">
        <v>202324</v>
      </c>
      <c r="AY13850" s="191">
        <v>534</v>
      </c>
      <c r="AZ13850" s="191">
        <v>499</v>
      </c>
      <c r="BA13850" s="191">
        <v>2</v>
      </c>
      <c r="BB13850" s="191">
        <v>0</v>
      </c>
    </row>
    <row r="13851" spans="48:54" x14ac:dyDescent="0.2">
      <c r="AV13851" s="191" t="str">
        <f t="shared" si="220"/>
        <v>534_RS_8_1_202324</v>
      </c>
      <c r="AW13851" s="191" t="s">
        <v>92</v>
      </c>
      <c r="AX13851" s="18">
        <v>202324</v>
      </c>
      <c r="AY13851" s="191">
        <v>534</v>
      </c>
      <c r="AZ13851" s="191">
        <v>8</v>
      </c>
      <c r="BA13851" s="191">
        <v>1</v>
      </c>
      <c r="BB13851" s="191">
        <v>55496.867529999996</v>
      </c>
    </row>
    <row r="13852" spans="48:54" x14ac:dyDescent="0.2">
      <c r="AV13852" s="191" t="str">
        <f t="shared" si="220"/>
        <v>536_RG_499_2_202324</v>
      </c>
      <c r="AW13852" s="191" t="s">
        <v>93</v>
      </c>
      <c r="AX13852" s="18">
        <v>202324</v>
      </c>
      <c r="AY13852" s="191">
        <v>536</v>
      </c>
      <c r="AZ13852" s="191">
        <v>499</v>
      </c>
      <c r="BA13852" s="191">
        <v>2</v>
      </c>
      <c r="BB13852" s="191">
        <v>0</v>
      </c>
    </row>
    <row r="13853" spans="48:54" x14ac:dyDescent="0.2">
      <c r="AV13853" s="191" t="str">
        <f t="shared" si="220"/>
        <v>536_RS_8_1_202324</v>
      </c>
      <c r="AW13853" s="191" t="s">
        <v>92</v>
      </c>
      <c r="AX13853" s="18">
        <v>202324</v>
      </c>
      <c r="AY13853" s="191">
        <v>536</v>
      </c>
      <c r="AZ13853" s="191">
        <v>8</v>
      </c>
      <c r="BA13853" s="191">
        <v>1</v>
      </c>
      <c r="BB13853" s="191">
        <v>54405.059000000008</v>
      </c>
    </row>
    <row r="13854" spans="48:54" x14ac:dyDescent="0.2">
      <c r="AV13854" s="191" t="str">
        <f t="shared" si="220"/>
        <v>538_RG_499_2_202324</v>
      </c>
      <c r="AW13854" s="191" t="s">
        <v>93</v>
      </c>
      <c r="AX13854" s="18">
        <v>202324</v>
      </c>
      <c r="AY13854" s="191">
        <v>538</v>
      </c>
      <c r="AZ13854" s="191">
        <v>499</v>
      </c>
      <c r="BA13854" s="191">
        <v>2</v>
      </c>
      <c r="BB13854" s="191">
        <v>0</v>
      </c>
    </row>
    <row r="13855" spans="48:54" x14ac:dyDescent="0.2">
      <c r="AV13855" s="191" t="str">
        <f t="shared" si="220"/>
        <v>538_RS_8_1_202324</v>
      </c>
      <c r="AW13855" s="191" t="s">
        <v>92</v>
      </c>
      <c r="AX13855" s="18">
        <v>202324</v>
      </c>
      <c r="AY13855" s="191">
        <v>538</v>
      </c>
      <c r="AZ13855" s="191">
        <v>8</v>
      </c>
      <c r="BA13855" s="191">
        <v>1</v>
      </c>
      <c r="BB13855" s="191">
        <v>34137.644</v>
      </c>
    </row>
    <row r="13856" spans="48:54" x14ac:dyDescent="0.2">
      <c r="AV13856" s="191" t="str">
        <f t="shared" si="220"/>
        <v>540_RG_499_2_202324</v>
      </c>
      <c r="AW13856" s="191" t="s">
        <v>93</v>
      </c>
      <c r="AX13856" s="18">
        <v>202324</v>
      </c>
      <c r="AY13856" s="191">
        <v>540</v>
      </c>
      <c r="AZ13856" s="191">
        <v>499</v>
      </c>
      <c r="BA13856" s="191">
        <v>2</v>
      </c>
      <c r="BB13856" s="191">
        <v>0</v>
      </c>
    </row>
    <row r="13857" spans="48:54" x14ac:dyDescent="0.2">
      <c r="AV13857" s="191" t="str">
        <f t="shared" si="220"/>
        <v>540_RS_8_1_202324</v>
      </c>
      <c r="AW13857" s="191" t="s">
        <v>92</v>
      </c>
      <c r="AX13857" s="18">
        <v>202324</v>
      </c>
      <c r="AY13857" s="191">
        <v>540</v>
      </c>
      <c r="AZ13857" s="191">
        <v>8</v>
      </c>
      <c r="BA13857" s="191">
        <v>1</v>
      </c>
      <c r="BB13857" s="191">
        <v>85633.174999999988</v>
      </c>
    </row>
    <row r="13858" spans="48:54" x14ac:dyDescent="0.2">
      <c r="AV13858" s="191" t="str">
        <f t="shared" si="220"/>
        <v>542_RG_499_2_202324</v>
      </c>
      <c r="AW13858" s="191" t="s">
        <v>93</v>
      </c>
      <c r="AX13858" s="18">
        <v>202324</v>
      </c>
      <c r="AY13858" s="191">
        <v>542</v>
      </c>
      <c r="AZ13858" s="191">
        <v>499</v>
      </c>
      <c r="BA13858" s="191">
        <v>2</v>
      </c>
      <c r="BB13858" s="191">
        <v>0</v>
      </c>
    </row>
    <row r="13859" spans="48:54" x14ac:dyDescent="0.2">
      <c r="AV13859" s="191" t="str">
        <f t="shared" si="220"/>
        <v>542_RS_8_1_202324</v>
      </c>
      <c r="AW13859" s="191" t="s">
        <v>92</v>
      </c>
      <c r="AX13859" s="18">
        <v>202324</v>
      </c>
      <c r="AY13859" s="191">
        <v>542</v>
      </c>
      <c r="AZ13859" s="191">
        <v>8</v>
      </c>
      <c r="BA13859" s="191">
        <v>1</v>
      </c>
      <c r="BB13859" s="191">
        <v>14636.232548857553</v>
      </c>
    </row>
    <row r="13860" spans="48:54" x14ac:dyDescent="0.2">
      <c r="AV13860" s="191" t="str">
        <f t="shared" si="220"/>
        <v>544_RG_499_2_202324</v>
      </c>
      <c r="AW13860" s="191" t="s">
        <v>93</v>
      </c>
      <c r="AX13860" s="18">
        <v>202324</v>
      </c>
      <c r="AY13860" s="191">
        <v>544</v>
      </c>
      <c r="AZ13860" s="191">
        <v>499</v>
      </c>
      <c r="BA13860" s="191">
        <v>2</v>
      </c>
      <c r="BB13860" s="191">
        <v>0</v>
      </c>
    </row>
    <row r="13861" spans="48:54" x14ac:dyDescent="0.2">
      <c r="AV13861" s="191" t="str">
        <f t="shared" si="220"/>
        <v>544_RS_8_1_202324</v>
      </c>
      <c r="AW13861" s="191" t="s">
        <v>92</v>
      </c>
      <c r="AX13861" s="18">
        <v>202324</v>
      </c>
      <c r="AY13861" s="191">
        <v>544</v>
      </c>
      <c r="AZ13861" s="191">
        <v>8</v>
      </c>
      <c r="BA13861" s="191">
        <v>1</v>
      </c>
      <c r="BB13861" s="191">
        <v>53618.498</v>
      </c>
    </row>
    <row r="13862" spans="48:54" x14ac:dyDescent="0.2">
      <c r="AV13862" s="191" t="str">
        <f t="shared" si="220"/>
        <v>545_RG_499_2_202324</v>
      </c>
      <c r="AW13862" s="191" t="s">
        <v>93</v>
      </c>
      <c r="AX13862" s="18">
        <v>202324</v>
      </c>
      <c r="AY13862" s="191">
        <v>545</v>
      </c>
      <c r="AZ13862" s="191">
        <v>499</v>
      </c>
      <c r="BA13862" s="191">
        <v>2</v>
      </c>
      <c r="BB13862" s="191">
        <v>0</v>
      </c>
    </row>
    <row r="13863" spans="48:54" x14ac:dyDescent="0.2">
      <c r="AV13863" s="191" t="str">
        <f t="shared" si="220"/>
        <v>545_RS_8_1_202324</v>
      </c>
      <c r="AW13863" s="191" t="s">
        <v>92</v>
      </c>
      <c r="AX13863" s="18">
        <v>202324</v>
      </c>
      <c r="AY13863" s="191">
        <v>545</v>
      </c>
      <c r="AZ13863" s="191">
        <v>8</v>
      </c>
      <c r="BA13863" s="191">
        <v>1</v>
      </c>
      <c r="BB13863" s="191">
        <v>26438.652179999994</v>
      </c>
    </row>
    <row r="13864" spans="48:54" x14ac:dyDescent="0.2">
      <c r="AV13864" s="191" t="str">
        <f t="shared" si="220"/>
        <v>546_RG_499_2_202324</v>
      </c>
      <c r="AW13864" s="191" t="s">
        <v>93</v>
      </c>
      <c r="AX13864" s="18">
        <v>202324</v>
      </c>
      <c r="AY13864" s="191">
        <v>546</v>
      </c>
      <c r="AZ13864" s="191">
        <v>499</v>
      </c>
      <c r="BA13864" s="191">
        <v>2</v>
      </c>
      <c r="BB13864" s="191">
        <v>0</v>
      </c>
    </row>
    <row r="13865" spans="48:54" x14ac:dyDescent="0.2">
      <c r="AV13865" s="191" t="str">
        <f t="shared" si="220"/>
        <v>546_RS_8_1_202324</v>
      </c>
      <c r="AW13865" s="191" t="s">
        <v>92</v>
      </c>
      <c r="AX13865" s="18">
        <v>202324</v>
      </c>
      <c r="AY13865" s="191">
        <v>546</v>
      </c>
      <c r="AZ13865" s="191">
        <v>8</v>
      </c>
      <c r="BA13865" s="191">
        <v>1</v>
      </c>
      <c r="BB13865" s="191">
        <v>20913.245000000003</v>
      </c>
    </row>
    <row r="13866" spans="48:54" x14ac:dyDescent="0.2">
      <c r="AV13866" s="191" t="str">
        <f t="shared" si="220"/>
        <v>548_RG_499_2_202324</v>
      </c>
      <c r="AW13866" s="191" t="s">
        <v>93</v>
      </c>
      <c r="AX13866" s="18">
        <v>202324</v>
      </c>
      <c r="AY13866" s="191">
        <v>548</v>
      </c>
      <c r="AZ13866" s="191">
        <v>499</v>
      </c>
      <c r="BA13866" s="191">
        <v>2</v>
      </c>
      <c r="BB13866" s="191">
        <v>0</v>
      </c>
    </row>
    <row r="13867" spans="48:54" x14ac:dyDescent="0.2">
      <c r="AV13867" s="191" t="str">
        <f t="shared" si="220"/>
        <v>548_RS_8_1_202324</v>
      </c>
      <c r="AW13867" s="191" t="s">
        <v>92</v>
      </c>
      <c r="AX13867" s="18">
        <v>202324</v>
      </c>
      <c r="AY13867" s="191">
        <v>548</v>
      </c>
      <c r="AZ13867" s="191">
        <v>8</v>
      </c>
      <c r="BA13867" s="191">
        <v>1</v>
      </c>
      <c r="BB13867" s="191">
        <v>17532.3164</v>
      </c>
    </row>
    <row r="13868" spans="48:54" x14ac:dyDescent="0.2">
      <c r="AV13868" s="191" t="str">
        <f t="shared" si="220"/>
        <v>550_RG_499_2_202324</v>
      </c>
      <c r="AW13868" s="191" t="s">
        <v>93</v>
      </c>
      <c r="AX13868" s="18">
        <v>202324</v>
      </c>
      <c r="AY13868" s="191">
        <v>550</v>
      </c>
      <c r="AZ13868" s="191">
        <v>499</v>
      </c>
      <c r="BA13868" s="191">
        <v>2</v>
      </c>
      <c r="BB13868" s="191">
        <v>0</v>
      </c>
    </row>
    <row r="13869" spans="48:54" x14ac:dyDescent="0.2">
      <c r="AV13869" s="191" t="str">
        <f t="shared" si="220"/>
        <v>550_RS_8_1_202324</v>
      </c>
      <c r="AW13869" s="191" t="s">
        <v>92</v>
      </c>
      <c r="AX13869" s="18">
        <v>202324</v>
      </c>
      <c r="AY13869" s="191">
        <v>550</v>
      </c>
      <c r="AZ13869" s="191">
        <v>8</v>
      </c>
      <c r="BA13869" s="191">
        <v>1</v>
      </c>
      <c r="BB13869" s="191">
        <v>48855.597000000002</v>
      </c>
    </row>
    <row r="13870" spans="48:54" x14ac:dyDescent="0.2">
      <c r="AV13870" s="191" t="str">
        <f t="shared" si="220"/>
        <v>552_RG_499_2_202324</v>
      </c>
      <c r="AW13870" s="191" t="s">
        <v>93</v>
      </c>
      <c r="AX13870" s="18">
        <v>202324</v>
      </c>
      <c r="AY13870" s="191">
        <v>552</v>
      </c>
      <c r="AZ13870" s="191">
        <v>499</v>
      </c>
      <c r="BA13870" s="191">
        <v>2</v>
      </c>
      <c r="BB13870" s="191">
        <v>0</v>
      </c>
    </row>
    <row r="13871" spans="48:54" x14ac:dyDescent="0.2">
      <c r="AV13871" s="191" t="str">
        <f t="shared" si="220"/>
        <v>552_RS_8_1_202324</v>
      </c>
      <c r="AW13871" s="191" t="s">
        <v>92</v>
      </c>
      <c r="AX13871" s="18">
        <v>202324</v>
      </c>
      <c r="AY13871" s="191">
        <v>552</v>
      </c>
      <c r="AZ13871" s="191">
        <v>8</v>
      </c>
      <c r="BA13871" s="191">
        <v>1</v>
      </c>
      <c r="BB13871" s="191">
        <v>101434.52149142994</v>
      </c>
    </row>
    <row r="13872" spans="48:54" x14ac:dyDescent="0.2">
      <c r="AV13872" s="191" t="str">
        <f t="shared" si="220"/>
        <v>562_RG_499_2_202324</v>
      </c>
      <c r="AW13872" s="191" t="s">
        <v>93</v>
      </c>
      <c r="AX13872" s="18">
        <v>202324</v>
      </c>
      <c r="AY13872" s="191">
        <v>562</v>
      </c>
      <c r="AZ13872" s="191">
        <v>499</v>
      </c>
      <c r="BA13872" s="191">
        <v>2</v>
      </c>
      <c r="BB13872" s="191">
        <v>0</v>
      </c>
    </row>
    <row r="13873" spans="48:54" x14ac:dyDescent="0.2">
      <c r="AV13873" s="191" t="str">
        <f t="shared" si="220"/>
        <v>562_RS_8_1_202324</v>
      </c>
      <c r="AW13873" s="191" t="s">
        <v>92</v>
      </c>
      <c r="AX13873" s="18">
        <v>202324</v>
      </c>
      <c r="AY13873" s="191">
        <v>562</v>
      </c>
      <c r="AZ13873" s="191">
        <v>8</v>
      </c>
      <c r="BA13873" s="191">
        <v>1</v>
      </c>
      <c r="BB13873" s="191">
        <v>0</v>
      </c>
    </row>
    <row r="13874" spans="48:54" x14ac:dyDescent="0.2">
      <c r="AV13874" s="191" t="str">
        <f t="shared" si="220"/>
        <v>564_RG_499_2_202324</v>
      </c>
      <c r="AW13874" s="191" t="s">
        <v>93</v>
      </c>
      <c r="AX13874" s="18">
        <v>202324</v>
      </c>
      <c r="AY13874" s="191">
        <v>564</v>
      </c>
      <c r="AZ13874" s="191">
        <v>499</v>
      </c>
      <c r="BA13874" s="191">
        <v>2</v>
      </c>
      <c r="BB13874" s="191">
        <v>0</v>
      </c>
    </row>
    <row r="13875" spans="48:54" x14ac:dyDescent="0.2">
      <c r="AV13875" s="191" t="str">
        <f t="shared" si="220"/>
        <v>564_RS_8_1_202324</v>
      </c>
      <c r="AW13875" s="191" t="s">
        <v>92</v>
      </c>
      <c r="AX13875" s="18">
        <v>202324</v>
      </c>
      <c r="AY13875" s="191">
        <v>564</v>
      </c>
      <c r="AZ13875" s="191">
        <v>8</v>
      </c>
      <c r="BA13875" s="191">
        <v>1</v>
      </c>
      <c r="BB13875" s="191">
        <v>0</v>
      </c>
    </row>
    <row r="13876" spans="48:54" x14ac:dyDescent="0.2">
      <c r="AV13876" s="191" t="str">
        <f t="shared" si="220"/>
        <v>566_RG_499_2_202324</v>
      </c>
      <c r="AW13876" s="191" t="s">
        <v>93</v>
      </c>
      <c r="AX13876" s="18">
        <v>202324</v>
      </c>
      <c r="AY13876" s="191">
        <v>566</v>
      </c>
      <c r="AZ13876" s="191">
        <v>499</v>
      </c>
      <c r="BA13876" s="191">
        <v>2</v>
      </c>
      <c r="BB13876" s="191">
        <v>0</v>
      </c>
    </row>
    <row r="13877" spans="48:54" x14ac:dyDescent="0.2">
      <c r="AV13877" s="191" t="str">
        <f t="shared" si="220"/>
        <v>566_RS_8_1_202324</v>
      </c>
      <c r="AW13877" s="191" t="s">
        <v>92</v>
      </c>
      <c r="AX13877" s="18">
        <v>202324</v>
      </c>
      <c r="AY13877" s="191">
        <v>566</v>
      </c>
      <c r="AZ13877" s="191">
        <v>8</v>
      </c>
      <c r="BA13877" s="191">
        <v>1</v>
      </c>
      <c r="BB13877" s="191">
        <v>0</v>
      </c>
    </row>
    <row r="13878" spans="48:54" x14ac:dyDescent="0.2">
      <c r="AV13878" s="191" t="str">
        <f t="shared" si="220"/>
        <v>568_RG_499_2_202324</v>
      </c>
      <c r="AW13878" s="191" t="s">
        <v>93</v>
      </c>
      <c r="AX13878" s="18">
        <v>202324</v>
      </c>
      <c r="AY13878" s="191">
        <v>568</v>
      </c>
      <c r="AZ13878" s="191">
        <v>499</v>
      </c>
      <c r="BA13878" s="191">
        <v>2</v>
      </c>
      <c r="BB13878" s="191">
        <v>0</v>
      </c>
    </row>
    <row r="13879" spans="48:54" x14ac:dyDescent="0.2">
      <c r="AV13879" s="191" t="str">
        <f t="shared" si="220"/>
        <v>568_RS_8_1_202324</v>
      </c>
      <c r="AW13879" s="191" t="s">
        <v>92</v>
      </c>
      <c r="AX13879" s="18">
        <v>202324</v>
      </c>
      <c r="AY13879" s="191">
        <v>568</v>
      </c>
      <c r="AZ13879" s="191">
        <v>8</v>
      </c>
      <c r="BA13879" s="191">
        <v>1</v>
      </c>
      <c r="BB13879" s="191">
        <v>0</v>
      </c>
    </row>
    <row r="13880" spans="48:54" x14ac:dyDescent="0.2">
      <c r="AV13880" s="191" t="str">
        <f t="shared" si="220"/>
        <v>572_RG_499_2_202324</v>
      </c>
      <c r="AW13880" s="191" t="s">
        <v>93</v>
      </c>
      <c r="AX13880" s="18">
        <v>202324</v>
      </c>
      <c r="AY13880" s="191">
        <v>572</v>
      </c>
      <c r="AZ13880" s="191">
        <v>499</v>
      </c>
      <c r="BA13880" s="191">
        <v>2</v>
      </c>
      <c r="BB13880" s="191">
        <v>0</v>
      </c>
    </row>
    <row r="13881" spans="48:54" x14ac:dyDescent="0.2">
      <c r="AV13881" s="191" t="str">
        <f t="shared" si="220"/>
        <v>572_RS_8_1_202324</v>
      </c>
      <c r="AW13881" s="191" t="s">
        <v>92</v>
      </c>
      <c r="AX13881" s="18">
        <v>202324</v>
      </c>
      <c r="AY13881" s="191">
        <v>572</v>
      </c>
      <c r="AZ13881" s="191">
        <v>8</v>
      </c>
      <c r="BA13881" s="191">
        <v>1</v>
      </c>
      <c r="BB13881" s="191">
        <v>0</v>
      </c>
    </row>
    <row r="13882" spans="48:54" x14ac:dyDescent="0.2">
      <c r="AV13882" s="191" t="str">
        <f t="shared" si="220"/>
        <v>574_RG_499_2_202324</v>
      </c>
      <c r="AW13882" s="191" t="s">
        <v>93</v>
      </c>
      <c r="AX13882" s="18">
        <v>202324</v>
      </c>
      <c r="AY13882" s="191">
        <v>574</v>
      </c>
      <c r="AZ13882" s="191">
        <v>499</v>
      </c>
      <c r="BA13882" s="191">
        <v>2</v>
      </c>
      <c r="BB13882" s="191">
        <v>0</v>
      </c>
    </row>
    <row r="13883" spans="48:54" x14ac:dyDescent="0.2">
      <c r="AV13883" s="191" t="str">
        <f t="shared" si="220"/>
        <v>574_RS_8_1_202324</v>
      </c>
      <c r="AW13883" s="191" t="s">
        <v>92</v>
      </c>
      <c r="AX13883" s="18">
        <v>202324</v>
      </c>
      <c r="AY13883" s="191">
        <v>574</v>
      </c>
      <c r="AZ13883" s="191">
        <v>8</v>
      </c>
      <c r="BA13883" s="191">
        <v>1</v>
      </c>
      <c r="BB13883" s="191">
        <v>0</v>
      </c>
    </row>
    <row r="13884" spans="48:54" x14ac:dyDescent="0.2">
      <c r="AV13884" s="191" t="str">
        <f t="shared" si="220"/>
        <v>576_RG_499_2_202324</v>
      </c>
      <c r="AW13884" s="191" t="s">
        <v>93</v>
      </c>
      <c r="AX13884" s="18">
        <v>202324</v>
      </c>
      <c r="AY13884" s="191">
        <v>576</v>
      </c>
      <c r="AZ13884" s="191">
        <v>499</v>
      </c>
      <c r="BA13884" s="191">
        <v>2</v>
      </c>
      <c r="BB13884" s="191">
        <v>0</v>
      </c>
    </row>
    <row r="13885" spans="48:54" x14ac:dyDescent="0.2">
      <c r="AV13885" s="191" t="str">
        <f t="shared" si="220"/>
        <v>576_RS_8_1_202324</v>
      </c>
      <c r="AW13885" s="191" t="s">
        <v>92</v>
      </c>
      <c r="AX13885" s="18">
        <v>202324</v>
      </c>
      <c r="AY13885" s="191">
        <v>576</v>
      </c>
      <c r="AZ13885" s="191">
        <v>8</v>
      </c>
      <c r="BA13885" s="191">
        <v>1</v>
      </c>
      <c r="BB13885" s="191">
        <v>0</v>
      </c>
    </row>
    <row r="13886" spans="48:54" x14ac:dyDescent="0.2">
      <c r="AV13886" s="191" t="str">
        <f t="shared" si="220"/>
        <v>582_RG_499_2_202324</v>
      </c>
      <c r="AW13886" s="191" t="s">
        <v>93</v>
      </c>
      <c r="AX13886" s="18">
        <v>202324</v>
      </c>
      <c r="AY13886" s="191">
        <v>582</v>
      </c>
      <c r="AZ13886" s="191">
        <v>499</v>
      </c>
      <c r="BA13886" s="191">
        <v>2</v>
      </c>
      <c r="BB13886" s="191">
        <v>0</v>
      </c>
    </row>
    <row r="13887" spans="48:54" x14ac:dyDescent="0.2">
      <c r="AV13887" s="191" t="str">
        <f t="shared" si="220"/>
        <v>582_RS_8_1_202324</v>
      </c>
      <c r="AW13887" s="191" t="s">
        <v>92</v>
      </c>
      <c r="AX13887" s="18">
        <v>202324</v>
      </c>
      <c r="AY13887" s="191">
        <v>582</v>
      </c>
      <c r="AZ13887" s="191">
        <v>8</v>
      </c>
      <c r="BA13887" s="191">
        <v>1</v>
      </c>
      <c r="BB13887" s="191">
        <v>0</v>
      </c>
    </row>
    <row r="13888" spans="48:54" x14ac:dyDescent="0.2">
      <c r="AV13888" s="191" t="str">
        <f t="shared" si="220"/>
        <v>584_RG_499_2_202324</v>
      </c>
      <c r="AW13888" s="191" t="s">
        <v>93</v>
      </c>
      <c r="AX13888" s="18">
        <v>202324</v>
      </c>
      <c r="AY13888" s="191">
        <v>584</v>
      </c>
      <c r="AZ13888" s="191">
        <v>499</v>
      </c>
      <c r="BA13888" s="191">
        <v>2</v>
      </c>
      <c r="BB13888" s="191">
        <v>0</v>
      </c>
    </row>
    <row r="13889" spans="48:54" x14ac:dyDescent="0.2">
      <c r="AV13889" s="191" t="str">
        <f t="shared" si="220"/>
        <v>584_RS_8_1_202324</v>
      </c>
      <c r="AW13889" s="191" t="s">
        <v>92</v>
      </c>
      <c r="AX13889" s="18">
        <v>202324</v>
      </c>
      <c r="AY13889" s="191">
        <v>584</v>
      </c>
      <c r="AZ13889" s="191">
        <v>8</v>
      </c>
      <c r="BA13889" s="191">
        <v>1</v>
      </c>
      <c r="BB13889" s="191">
        <v>0</v>
      </c>
    </row>
    <row r="13890" spans="48:54" x14ac:dyDescent="0.2">
      <c r="AV13890" s="191" t="str">
        <f t="shared" si="220"/>
        <v>586_RG_499_2_202324</v>
      </c>
      <c r="AW13890" s="191" t="s">
        <v>93</v>
      </c>
      <c r="AX13890" s="18">
        <v>202324</v>
      </c>
      <c r="AY13890" s="191">
        <v>586</v>
      </c>
      <c r="AZ13890" s="191">
        <v>499</v>
      </c>
      <c r="BA13890" s="191">
        <v>2</v>
      </c>
      <c r="BB13890" s="191">
        <v>0</v>
      </c>
    </row>
    <row r="13891" spans="48:54" x14ac:dyDescent="0.2">
      <c r="AV13891" s="191" t="str">
        <f t="shared" si="220"/>
        <v>586_RS_8_1_202324</v>
      </c>
      <c r="AW13891" s="191" t="s">
        <v>92</v>
      </c>
      <c r="AX13891" s="18">
        <v>202324</v>
      </c>
      <c r="AY13891" s="191">
        <v>586</v>
      </c>
      <c r="AZ13891" s="191">
        <v>8</v>
      </c>
      <c r="BA13891" s="191">
        <v>1</v>
      </c>
      <c r="BB13891" s="191">
        <v>0</v>
      </c>
    </row>
    <row r="13892" spans="48:54" x14ac:dyDescent="0.2">
      <c r="AV13892" s="191" t="str">
        <f t="shared" ref="AV13892:AV13955" si="221">AY13892&amp;"_"&amp;AW13892&amp;"_"&amp;AZ13892&amp;"_"&amp;BA13892&amp;"_"&amp;AX13892</f>
        <v>512_RG_510_1_202324</v>
      </c>
      <c r="AW13892" s="191" t="s">
        <v>93</v>
      </c>
      <c r="AX13892" s="18">
        <v>202324</v>
      </c>
      <c r="AY13892" s="191">
        <v>512</v>
      </c>
      <c r="AZ13892" s="191">
        <v>510</v>
      </c>
      <c r="BA13892" s="191">
        <v>1</v>
      </c>
      <c r="BB13892" s="191">
        <v>0</v>
      </c>
    </row>
    <row r="13893" spans="48:54" x14ac:dyDescent="0.2">
      <c r="AV13893" s="191" t="str">
        <f t="shared" si="221"/>
        <v>512_RS_8_2_202324</v>
      </c>
      <c r="AW13893" s="191" t="s">
        <v>92</v>
      </c>
      <c r="AX13893" s="18">
        <v>202324</v>
      </c>
      <c r="AY13893" s="191">
        <v>512</v>
      </c>
      <c r="AZ13893" s="191">
        <v>8</v>
      </c>
      <c r="BA13893" s="191">
        <v>2</v>
      </c>
      <c r="BB13893" s="191">
        <v>-4465</v>
      </c>
    </row>
    <row r="13894" spans="48:54" x14ac:dyDescent="0.2">
      <c r="AV13894" s="191" t="str">
        <f t="shared" si="221"/>
        <v>514_RG_510_1_202324</v>
      </c>
      <c r="AW13894" s="191" t="s">
        <v>93</v>
      </c>
      <c r="AX13894" s="18">
        <v>202324</v>
      </c>
      <c r="AY13894" s="191">
        <v>514</v>
      </c>
      <c r="AZ13894" s="191">
        <v>510</v>
      </c>
      <c r="BA13894" s="191">
        <v>1</v>
      </c>
      <c r="BB13894" s="191">
        <v>0</v>
      </c>
    </row>
    <row r="13895" spans="48:54" x14ac:dyDescent="0.2">
      <c r="AV13895" s="191" t="str">
        <f t="shared" si="221"/>
        <v>514_RS_8_2_202324</v>
      </c>
      <c r="AW13895" s="191" t="s">
        <v>92</v>
      </c>
      <c r="AX13895" s="18">
        <v>202324</v>
      </c>
      <c r="AY13895" s="191">
        <v>514</v>
      </c>
      <c r="AZ13895" s="191">
        <v>8</v>
      </c>
      <c r="BA13895" s="191">
        <v>2</v>
      </c>
      <c r="BB13895" s="191">
        <v>-8585.2845743327598</v>
      </c>
    </row>
    <row r="13896" spans="48:54" x14ac:dyDescent="0.2">
      <c r="AV13896" s="191" t="str">
        <f t="shared" si="221"/>
        <v>516_RG_510_1_202324</v>
      </c>
      <c r="AW13896" s="191" t="s">
        <v>93</v>
      </c>
      <c r="AX13896" s="18">
        <v>202324</v>
      </c>
      <c r="AY13896" s="191">
        <v>516</v>
      </c>
      <c r="AZ13896" s="191">
        <v>510</v>
      </c>
      <c r="BA13896" s="191">
        <v>1</v>
      </c>
      <c r="BB13896" s="191">
        <v>0</v>
      </c>
    </row>
    <row r="13897" spans="48:54" x14ac:dyDescent="0.2">
      <c r="AV13897" s="191" t="str">
        <f t="shared" si="221"/>
        <v>516_RS_8_2_202324</v>
      </c>
      <c r="AW13897" s="191" t="s">
        <v>92</v>
      </c>
      <c r="AX13897" s="18">
        <v>202324</v>
      </c>
      <c r="AY13897" s="191">
        <v>516</v>
      </c>
      <c r="AZ13897" s="191">
        <v>8</v>
      </c>
      <c r="BA13897" s="191">
        <v>2</v>
      </c>
      <c r="BB13897" s="191">
        <v>-4723.5750000000007</v>
      </c>
    </row>
    <row r="13898" spans="48:54" x14ac:dyDescent="0.2">
      <c r="AV13898" s="191" t="str">
        <f t="shared" si="221"/>
        <v>518_RG_510_1_202324</v>
      </c>
      <c r="AW13898" s="191" t="s">
        <v>93</v>
      </c>
      <c r="AX13898" s="18">
        <v>202324</v>
      </c>
      <c r="AY13898" s="191">
        <v>518</v>
      </c>
      <c r="AZ13898" s="191">
        <v>510</v>
      </c>
      <c r="BA13898" s="191">
        <v>1</v>
      </c>
      <c r="BB13898" s="191">
        <v>0</v>
      </c>
    </row>
    <row r="13899" spans="48:54" x14ac:dyDescent="0.2">
      <c r="AV13899" s="191" t="str">
        <f t="shared" si="221"/>
        <v>518_RS_8_2_202324</v>
      </c>
      <c r="AW13899" s="191" t="s">
        <v>92</v>
      </c>
      <c r="AX13899" s="18">
        <v>202324</v>
      </c>
      <c r="AY13899" s="191">
        <v>518</v>
      </c>
      <c r="AZ13899" s="191">
        <v>8</v>
      </c>
      <c r="BA13899" s="191">
        <v>2</v>
      </c>
      <c r="BB13899" s="191">
        <v>-7353.5070000000005</v>
      </c>
    </row>
    <row r="13900" spans="48:54" x14ac:dyDescent="0.2">
      <c r="AV13900" s="191" t="str">
        <f t="shared" si="221"/>
        <v>520_RG_510_1_202324</v>
      </c>
      <c r="AW13900" s="191" t="s">
        <v>93</v>
      </c>
      <c r="AX13900" s="18">
        <v>202324</v>
      </c>
      <c r="AY13900" s="191">
        <v>520</v>
      </c>
      <c r="AZ13900" s="191">
        <v>510</v>
      </c>
      <c r="BA13900" s="191">
        <v>1</v>
      </c>
      <c r="BB13900" s="191">
        <v>0</v>
      </c>
    </row>
    <row r="13901" spans="48:54" x14ac:dyDescent="0.2">
      <c r="AV13901" s="191" t="str">
        <f t="shared" si="221"/>
        <v>520_RS_8_2_202324</v>
      </c>
      <c r="AW13901" s="191" t="s">
        <v>92</v>
      </c>
      <c r="AX13901" s="18">
        <v>202324</v>
      </c>
      <c r="AY13901" s="191">
        <v>520</v>
      </c>
      <c r="AZ13901" s="191">
        <v>8</v>
      </c>
      <c r="BA13901" s="191">
        <v>2</v>
      </c>
      <c r="BB13901" s="191">
        <v>-4258.951</v>
      </c>
    </row>
    <row r="13902" spans="48:54" x14ac:dyDescent="0.2">
      <c r="AV13902" s="191" t="str">
        <f t="shared" si="221"/>
        <v>522_RG_510_1_202324</v>
      </c>
      <c r="AW13902" s="191" t="s">
        <v>93</v>
      </c>
      <c r="AX13902" s="18">
        <v>202324</v>
      </c>
      <c r="AY13902" s="191">
        <v>522</v>
      </c>
      <c r="AZ13902" s="191">
        <v>510</v>
      </c>
      <c r="BA13902" s="191">
        <v>1</v>
      </c>
      <c r="BB13902" s="191">
        <v>0</v>
      </c>
    </row>
    <row r="13903" spans="48:54" x14ac:dyDescent="0.2">
      <c r="AV13903" s="191" t="str">
        <f t="shared" si="221"/>
        <v>522_RS_8_2_202324</v>
      </c>
      <c r="AW13903" s="191" t="s">
        <v>92</v>
      </c>
      <c r="AX13903" s="18">
        <v>202324</v>
      </c>
      <c r="AY13903" s="191">
        <v>522</v>
      </c>
      <c r="AZ13903" s="191">
        <v>8</v>
      </c>
      <c r="BA13903" s="191">
        <v>2</v>
      </c>
      <c r="BB13903" s="191">
        <v>-8927.1728528747553</v>
      </c>
    </row>
    <row r="13904" spans="48:54" x14ac:dyDescent="0.2">
      <c r="AV13904" s="191" t="str">
        <f t="shared" si="221"/>
        <v>524_RG_510_1_202324</v>
      </c>
      <c r="AW13904" s="191" t="s">
        <v>93</v>
      </c>
      <c r="AX13904" s="18">
        <v>202324</v>
      </c>
      <c r="AY13904" s="191">
        <v>524</v>
      </c>
      <c r="AZ13904" s="191">
        <v>510</v>
      </c>
      <c r="BA13904" s="191">
        <v>1</v>
      </c>
      <c r="BB13904" s="191">
        <v>0</v>
      </c>
    </row>
    <row r="13905" spans="48:54" x14ac:dyDescent="0.2">
      <c r="AV13905" s="191" t="str">
        <f t="shared" si="221"/>
        <v>524_RS_8_2_202324</v>
      </c>
      <c r="AW13905" s="191" t="s">
        <v>92</v>
      </c>
      <c r="AX13905" s="18">
        <v>202324</v>
      </c>
      <c r="AY13905" s="191">
        <v>524</v>
      </c>
      <c r="AZ13905" s="191">
        <v>8</v>
      </c>
      <c r="BA13905" s="191">
        <v>2</v>
      </c>
      <c r="BB13905" s="191">
        <v>-9374.0442397515526</v>
      </c>
    </row>
    <row r="13906" spans="48:54" x14ac:dyDescent="0.2">
      <c r="AV13906" s="191" t="str">
        <f t="shared" si="221"/>
        <v>526_RG_510_1_202324</v>
      </c>
      <c r="AW13906" s="191" t="s">
        <v>93</v>
      </c>
      <c r="AX13906" s="18">
        <v>202324</v>
      </c>
      <c r="AY13906" s="191">
        <v>526</v>
      </c>
      <c r="AZ13906" s="191">
        <v>510</v>
      </c>
      <c r="BA13906" s="191">
        <v>1</v>
      </c>
      <c r="BB13906" s="191">
        <v>0</v>
      </c>
    </row>
    <row r="13907" spans="48:54" x14ac:dyDescent="0.2">
      <c r="AV13907" s="191" t="str">
        <f t="shared" si="221"/>
        <v>526_RS_8_2_202324</v>
      </c>
      <c r="AW13907" s="191" t="s">
        <v>92</v>
      </c>
      <c r="AX13907" s="18">
        <v>202324</v>
      </c>
      <c r="AY13907" s="191">
        <v>526</v>
      </c>
      <c r="AZ13907" s="191">
        <v>8</v>
      </c>
      <c r="BA13907" s="191">
        <v>2</v>
      </c>
      <c r="BB13907" s="191">
        <v>-6551.9048228228176</v>
      </c>
    </row>
    <row r="13908" spans="48:54" x14ac:dyDescent="0.2">
      <c r="AV13908" s="191" t="str">
        <f t="shared" si="221"/>
        <v>528_RG_510_1_202324</v>
      </c>
      <c r="AW13908" s="191" t="s">
        <v>93</v>
      </c>
      <c r="AX13908" s="18">
        <v>202324</v>
      </c>
      <c r="AY13908" s="191">
        <v>528</v>
      </c>
      <c r="AZ13908" s="191">
        <v>510</v>
      </c>
      <c r="BA13908" s="191">
        <v>1</v>
      </c>
      <c r="BB13908" s="191">
        <v>0</v>
      </c>
    </row>
    <row r="13909" spans="48:54" x14ac:dyDescent="0.2">
      <c r="AV13909" s="191" t="str">
        <f t="shared" si="221"/>
        <v>528_RS_8_2_202324</v>
      </c>
      <c r="AW13909" s="191" t="s">
        <v>92</v>
      </c>
      <c r="AX13909" s="18">
        <v>202324</v>
      </c>
      <c r="AY13909" s="191">
        <v>528</v>
      </c>
      <c r="AZ13909" s="191">
        <v>8</v>
      </c>
      <c r="BA13909" s="191">
        <v>2</v>
      </c>
      <c r="BB13909" s="191">
        <v>-2733</v>
      </c>
    </row>
    <row r="13910" spans="48:54" x14ac:dyDescent="0.2">
      <c r="AV13910" s="191" t="str">
        <f t="shared" si="221"/>
        <v>530_RG_510_1_202324</v>
      </c>
      <c r="AW13910" s="191" t="s">
        <v>93</v>
      </c>
      <c r="AX13910" s="18">
        <v>202324</v>
      </c>
      <c r="AY13910" s="191">
        <v>530</v>
      </c>
      <c r="AZ13910" s="191">
        <v>510</v>
      </c>
      <c r="BA13910" s="191">
        <v>1</v>
      </c>
      <c r="BB13910" s="191">
        <v>0</v>
      </c>
    </row>
    <row r="13911" spans="48:54" x14ac:dyDescent="0.2">
      <c r="AV13911" s="191" t="str">
        <f t="shared" si="221"/>
        <v>530_RS_8_2_202324</v>
      </c>
      <c r="AW13911" s="191" t="s">
        <v>92</v>
      </c>
      <c r="AX13911" s="18">
        <v>202324</v>
      </c>
      <c r="AY13911" s="191">
        <v>530</v>
      </c>
      <c r="AZ13911" s="191">
        <v>8</v>
      </c>
      <c r="BA13911" s="191">
        <v>2</v>
      </c>
      <c r="BB13911" s="191">
        <v>-16161.060000000001</v>
      </c>
    </row>
    <row r="13912" spans="48:54" x14ac:dyDescent="0.2">
      <c r="AV13912" s="191" t="str">
        <f t="shared" si="221"/>
        <v>532_RG_510_1_202324</v>
      </c>
      <c r="AW13912" s="191" t="s">
        <v>93</v>
      </c>
      <c r="AX13912" s="18">
        <v>202324</v>
      </c>
      <c r="AY13912" s="191">
        <v>532</v>
      </c>
      <c r="AZ13912" s="191">
        <v>510</v>
      </c>
      <c r="BA13912" s="191">
        <v>1</v>
      </c>
      <c r="BB13912" s="191">
        <v>0</v>
      </c>
    </row>
    <row r="13913" spans="48:54" x14ac:dyDescent="0.2">
      <c r="AV13913" s="191" t="str">
        <f t="shared" si="221"/>
        <v>532_RS_8_2_202324</v>
      </c>
      <c r="AW13913" s="191" t="s">
        <v>92</v>
      </c>
      <c r="AX13913" s="18">
        <v>202324</v>
      </c>
      <c r="AY13913" s="191">
        <v>532</v>
      </c>
      <c r="AZ13913" s="191">
        <v>8</v>
      </c>
      <c r="BA13913" s="191">
        <v>2</v>
      </c>
      <c r="BB13913" s="191">
        <v>-5419.6859999999997</v>
      </c>
    </row>
    <row r="13914" spans="48:54" x14ac:dyDescent="0.2">
      <c r="AV13914" s="191" t="str">
        <f t="shared" si="221"/>
        <v>534_RG_510_1_202324</v>
      </c>
      <c r="AW13914" s="191" t="s">
        <v>93</v>
      </c>
      <c r="AX13914" s="18">
        <v>202324</v>
      </c>
      <c r="AY13914" s="191">
        <v>534</v>
      </c>
      <c r="AZ13914" s="191">
        <v>510</v>
      </c>
      <c r="BA13914" s="191">
        <v>1</v>
      </c>
      <c r="BB13914" s="191">
        <v>0</v>
      </c>
    </row>
    <row r="13915" spans="48:54" x14ac:dyDescent="0.2">
      <c r="AV13915" s="191" t="str">
        <f t="shared" si="221"/>
        <v>534_RS_8_2_202324</v>
      </c>
      <c r="AW13915" s="191" t="s">
        <v>92</v>
      </c>
      <c r="AX13915" s="18">
        <v>202324</v>
      </c>
      <c r="AY13915" s="191">
        <v>534</v>
      </c>
      <c r="AZ13915" s="191">
        <v>8</v>
      </c>
      <c r="BA13915" s="191">
        <v>2</v>
      </c>
      <c r="BB13915" s="191">
        <v>-6566.4480000000003</v>
      </c>
    </row>
    <row r="13916" spans="48:54" x14ac:dyDescent="0.2">
      <c r="AV13916" s="191" t="str">
        <f t="shared" si="221"/>
        <v>536_RG_510_1_202324</v>
      </c>
      <c r="AW13916" s="191" t="s">
        <v>93</v>
      </c>
      <c r="AX13916" s="18">
        <v>202324</v>
      </c>
      <c r="AY13916" s="191">
        <v>536</v>
      </c>
      <c r="AZ13916" s="191">
        <v>510</v>
      </c>
      <c r="BA13916" s="191">
        <v>1</v>
      </c>
      <c r="BB13916" s="191">
        <v>0</v>
      </c>
    </row>
    <row r="13917" spans="48:54" x14ac:dyDescent="0.2">
      <c r="AV13917" s="191" t="str">
        <f t="shared" si="221"/>
        <v>536_RS_8_2_202324</v>
      </c>
      <c r="AW13917" s="191" t="s">
        <v>92</v>
      </c>
      <c r="AX13917" s="18">
        <v>202324</v>
      </c>
      <c r="AY13917" s="191">
        <v>536</v>
      </c>
      <c r="AZ13917" s="191">
        <v>8</v>
      </c>
      <c r="BA13917" s="191">
        <v>2</v>
      </c>
      <c r="BB13917" s="191">
        <v>-8690.898000000001</v>
      </c>
    </row>
    <row r="13918" spans="48:54" x14ac:dyDescent="0.2">
      <c r="AV13918" s="191" t="str">
        <f t="shared" si="221"/>
        <v>538_RG_510_1_202324</v>
      </c>
      <c r="AW13918" s="191" t="s">
        <v>93</v>
      </c>
      <c r="AX13918" s="18">
        <v>202324</v>
      </c>
      <c r="AY13918" s="191">
        <v>538</v>
      </c>
      <c r="AZ13918" s="191">
        <v>510</v>
      </c>
      <c r="BA13918" s="191">
        <v>1</v>
      </c>
      <c r="BB13918" s="191">
        <v>0</v>
      </c>
    </row>
    <row r="13919" spans="48:54" x14ac:dyDescent="0.2">
      <c r="AV13919" s="191" t="str">
        <f t="shared" si="221"/>
        <v>538_RS_8_2_202324</v>
      </c>
      <c r="AW13919" s="191" t="s">
        <v>92</v>
      </c>
      <c r="AX13919" s="18">
        <v>202324</v>
      </c>
      <c r="AY13919" s="191">
        <v>538</v>
      </c>
      <c r="AZ13919" s="191">
        <v>8</v>
      </c>
      <c r="BA13919" s="191">
        <v>2</v>
      </c>
      <c r="BB13919" s="191">
        <v>-4202.7479999999996</v>
      </c>
    </row>
    <row r="13920" spans="48:54" x14ac:dyDescent="0.2">
      <c r="AV13920" s="191" t="str">
        <f t="shared" si="221"/>
        <v>540_RG_510_1_202324</v>
      </c>
      <c r="AW13920" s="191" t="s">
        <v>93</v>
      </c>
      <c r="AX13920" s="18">
        <v>202324</v>
      </c>
      <c r="AY13920" s="191">
        <v>540</v>
      </c>
      <c r="AZ13920" s="191">
        <v>510</v>
      </c>
      <c r="BA13920" s="191">
        <v>1</v>
      </c>
      <c r="BB13920" s="191">
        <v>0</v>
      </c>
    </row>
    <row r="13921" spans="48:54" x14ac:dyDescent="0.2">
      <c r="AV13921" s="191" t="str">
        <f t="shared" si="221"/>
        <v>540_RS_8_2_202324</v>
      </c>
      <c r="AW13921" s="191" t="s">
        <v>92</v>
      </c>
      <c r="AX13921" s="18">
        <v>202324</v>
      </c>
      <c r="AY13921" s="191">
        <v>540</v>
      </c>
      <c r="AZ13921" s="191">
        <v>8</v>
      </c>
      <c r="BA13921" s="191">
        <v>2</v>
      </c>
      <c r="BB13921" s="191">
        <v>-13109.271000000001</v>
      </c>
    </row>
    <row r="13922" spans="48:54" x14ac:dyDescent="0.2">
      <c r="AV13922" s="191" t="str">
        <f t="shared" si="221"/>
        <v>542_RG_510_1_202324</v>
      </c>
      <c r="AW13922" s="191" t="s">
        <v>93</v>
      </c>
      <c r="AX13922" s="18">
        <v>202324</v>
      </c>
      <c r="AY13922" s="191">
        <v>542</v>
      </c>
      <c r="AZ13922" s="191">
        <v>510</v>
      </c>
      <c r="BA13922" s="191">
        <v>1</v>
      </c>
      <c r="BB13922" s="191">
        <v>0</v>
      </c>
    </row>
    <row r="13923" spans="48:54" x14ac:dyDescent="0.2">
      <c r="AV13923" s="191" t="str">
        <f t="shared" si="221"/>
        <v>542_RS_8_2_202324</v>
      </c>
      <c r="AW13923" s="191" t="s">
        <v>92</v>
      </c>
      <c r="AX13923" s="18">
        <v>202324</v>
      </c>
      <c r="AY13923" s="191">
        <v>542</v>
      </c>
      <c r="AZ13923" s="191">
        <v>8</v>
      </c>
      <c r="BA13923" s="191">
        <v>2</v>
      </c>
      <c r="BB13923" s="191">
        <v>-527.47919748621325</v>
      </c>
    </row>
    <row r="13924" spans="48:54" x14ac:dyDescent="0.2">
      <c r="AV13924" s="191" t="str">
        <f t="shared" si="221"/>
        <v>544_RG_510_1_202324</v>
      </c>
      <c r="AW13924" s="191" t="s">
        <v>93</v>
      </c>
      <c r="AX13924" s="18">
        <v>202324</v>
      </c>
      <c r="AY13924" s="191">
        <v>544</v>
      </c>
      <c r="AZ13924" s="191">
        <v>510</v>
      </c>
      <c r="BA13924" s="191">
        <v>1</v>
      </c>
      <c r="BB13924" s="191">
        <v>0</v>
      </c>
    </row>
    <row r="13925" spans="48:54" x14ac:dyDescent="0.2">
      <c r="AV13925" s="191" t="str">
        <f t="shared" si="221"/>
        <v>544_RS_8_2_202324</v>
      </c>
      <c r="AW13925" s="191" t="s">
        <v>92</v>
      </c>
      <c r="AX13925" s="18">
        <v>202324</v>
      </c>
      <c r="AY13925" s="191">
        <v>544</v>
      </c>
      <c r="AZ13925" s="191">
        <v>8</v>
      </c>
      <c r="BA13925" s="191">
        <v>2</v>
      </c>
      <c r="BB13925" s="191">
        <v>-4582.121000000001</v>
      </c>
    </row>
    <row r="13926" spans="48:54" x14ac:dyDescent="0.2">
      <c r="AV13926" s="191" t="str">
        <f t="shared" si="221"/>
        <v>545_RG_510_1_202324</v>
      </c>
      <c r="AW13926" s="191" t="s">
        <v>93</v>
      </c>
      <c r="AX13926" s="18">
        <v>202324</v>
      </c>
      <c r="AY13926" s="191">
        <v>545</v>
      </c>
      <c r="AZ13926" s="191">
        <v>510</v>
      </c>
      <c r="BA13926" s="191">
        <v>1</v>
      </c>
      <c r="BB13926" s="191">
        <v>0</v>
      </c>
    </row>
    <row r="13927" spans="48:54" x14ac:dyDescent="0.2">
      <c r="AV13927" s="191" t="str">
        <f t="shared" si="221"/>
        <v>545_RS_8_2_202324</v>
      </c>
      <c r="AW13927" s="191" t="s">
        <v>92</v>
      </c>
      <c r="AX13927" s="18">
        <v>202324</v>
      </c>
      <c r="AY13927" s="191">
        <v>545</v>
      </c>
      <c r="AZ13927" s="191">
        <v>8</v>
      </c>
      <c r="BA13927" s="191">
        <v>2</v>
      </c>
      <c r="BB13927" s="191">
        <v>-2220.3274080000001</v>
      </c>
    </row>
    <row r="13928" spans="48:54" x14ac:dyDescent="0.2">
      <c r="AV13928" s="191" t="str">
        <f t="shared" si="221"/>
        <v>546_RG_510_1_202324</v>
      </c>
      <c r="AW13928" s="191" t="s">
        <v>93</v>
      </c>
      <c r="AX13928" s="18">
        <v>202324</v>
      </c>
      <c r="AY13928" s="191">
        <v>546</v>
      </c>
      <c r="AZ13928" s="191">
        <v>510</v>
      </c>
      <c r="BA13928" s="191">
        <v>1</v>
      </c>
      <c r="BB13928" s="191">
        <v>0</v>
      </c>
    </row>
    <row r="13929" spans="48:54" x14ac:dyDescent="0.2">
      <c r="AV13929" s="191" t="str">
        <f t="shared" si="221"/>
        <v>546_RS_8_2_202324</v>
      </c>
      <c r="AW13929" s="191" t="s">
        <v>92</v>
      </c>
      <c r="AX13929" s="18">
        <v>202324</v>
      </c>
      <c r="AY13929" s="191">
        <v>546</v>
      </c>
      <c r="AZ13929" s="191">
        <v>8</v>
      </c>
      <c r="BA13929" s="191">
        <v>2</v>
      </c>
      <c r="BB13929" s="191">
        <v>-5718.5788000000002</v>
      </c>
    </row>
    <row r="13930" spans="48:54" x14ac:dyDescent="0.2">
      <c r="AV13930" s="191" t="str">
        <f t="shared" si="221"/>
        <v>548_RG_510_1_202324</v>
      </c>
      <c r="AW13930" s="191" t="s">
        <v>93</v>
      </c>
      <c r="AX13930" s="18">
        <v>202324</v>
      </c>
      <c r="AY13930" s="191">
        <v>548</v>
      </c>
      <c r="AZ13930" s="191">
        <v>510</v>
      </c>
      <c r="BA13930" s="191">
        <v>1</v>
      </c>
      <c r="BB13930" s="191">
        <v>0</v>
      </c>
    </row>
    <row r="13931" spans="48:54" x14ac:dyDescent="0.2">
      <c r="AV13931" s="191" t="str">
        <f t="shared" si="221"/>
        <v>548_RS_8_2_202324</v>
      </c>
      <c r="AW13931" s="191" t="s">
        <v>92</v>
      </c>
      <c r="AX13931" s="18">
        <v>202324</v>
      </c>
      <c r="AY13931" s="191">
        <v>548</v>
      </c>
      <c r="AZ13931" s="191">
        <v>8</v>
      </c>
      <c r="BA13931" s="191">
        <v>2</v>
      </c>
      <c r="BB13931" s="191">
        <v>-3776.9500000000003</v>
      </c>
    </row>
    <row r="13932" spans="48:54" x14ac:dyDescent="0.2">
      <c r="AV13932" s="191" t="str">
        <f t="shared" si="221"/>
        <v>550_RG_510_1_202324</v>
      </c>
      <c r="AW13932" s="191" t="s">
        <v>93</v>
      </c>
      <c r="AX13932" s="18">
        <v>202324</v>
      </c>
      <c r="AY13932" s="191">
        <v>550</v>
      </c>
      <c r="AZ13932" s="191">
        <v>510</v>
      </c>
      <c r="BA13932" s="191">
        <v>1</v>
      </c>
      <c r="BB13932" s="191">
        <v>0</v>
      </c>
    </row>
    <row r="13933" spans="48:54" x14ac:dyDescent="0.2">
      <c r="AV13933" s="191" t="str">
        <f t="shared" si="221"/>
        <v>550_RS_8_2_202324</v>
      </c>
      <c r="AW13933" s="191" t="s">
        <v>92</v>
      </c>
      <c r="AX13933" s="18">
        <v>202324</v>
      </c>
      <c r="AY13933" s="191">
        <v>550</v>
      </c>
      <c r="AZ13933" s="191">
        <v>8</v>
      </c>
      <c r="BA13933" s="191">
        <v>2</v>
      </c>
      <c r="BB13933" s="191">
        <v>-8950.1489999999994</v>
      </c>
    </row>
    <row r="13934" spans="48:54" x14ac:dyDescent="0.2">
      <c r="AV13934" s="191" t="str">
        <f t="shared" si="221"/>
        <v>552_RG_510_1_202324</v>
      </c>
      <c r="AW13934" s="191" t="s">
        <v>93</v>
      </c>
      <c r="AX13934" s="18">
        <v>202324</v>
      </c>
      <c r="AY13934" s="191">
        <v>552</v>
      </c>
      <c r="AZ13934" s="191">
        <v>510</v>
      </c>
      <c r="BA13934" s="191">
        <v>1</v>
      </c>
      <c r="BB13934" s="191">
        <v>0</v>
      </c>
    </row>
    <row r="13935" spans="48:54" x14ac:dyDescent="0.2">
      <c r="AV13935" s="191" t="str">
        <f t="shared" si="221"/>
        <v>552_RS_8_2_202324</v>
      </c>
      <c r="AW13935" s="191" t="s">
        <v>92</v>
      </c>
      <c r="AX13935" s="18">
        <v>202324</v>
      </c>
      <c r="AY13935" s="191">
        <v>552</v>
      </c>
      <c r="AZ13935" s="191">
        <v>8</v>
      </c>
      <c r="BA13935" s="191">
        <v>2</v>
      </c>
      <c r="BB13935" s="191">
        <v>-14003.439754429997</v>
      </c>
    </row>
    <row r="13936" spans="48:54" x14ac:dyDescent="0.2">
      <c r="AV13936" s="191" t="str">
        <f t="shared" si="221"/>
        <v>562_RG_510_1_202324</v>
      </c>
      <c r="AW13936" s="191" t="s">
        <v>93</v>
      </c>
      <c r="AX13936" s="18">
        <v>202324</v>
      </c>
      <c r="AY13936" s="191">
        <v>562</v>
      </c>
      <c r="AZ13936" s="191">
        <v>510</v>
      </c>
      <c r="BA13936" s="191">
        <v>1</v>
      </c>
      <c r="BB13936" s="191">
        <v>0</v>
      </c>
    </row>
    <row r="13937" spans="48:54" x14ac:dyDescent="0.2">
      <c r="AV13937" s="191" t="str">
        <f t="shared" si="221"/>
        <v>562_RS_8_2_202324</v>
      </c>
      <c r="AW13937" s="191" t="s">
        <v>92</v>
      </c>
      <c r="AX13937" s="18">
        <v>202324</v>
      </c>
      <c r="AY13937" s="191">
        <v>562</v>
      </c>
      <c r="AZ13937" s="191">
        <v>8</v>
      </c>
      <c r="BA13937" s="191">
        <v>2</v>
      </c>
      <c r="BB13937" s="191">
        <v>0</v>
      </c>
    </row>
    <row r="13938" spans="48:54" x14ac:dyDescent="0.2">
      <c r="AV13938" s="191" t="str">
        <f t="shared" si="221"/>
        <v>564_RG_510_1_202324</v>
      </c>
      <c r="AW13938" s="191" t="s">
        <v>93</v>
      </c>
      <c r="AX13938" s="18">
        <v>202324</v>
      </c>
      <c r="AY13938" s="191">
        <v>564</v>
      </c>
      <c r="AZ13938" s="191">
        <v>510</v>
      </c>
      <c r="BA13938" s="191">
        <v>1</v>
      </c>
      <c r="BB13938" s="191">
        <v>0</v>
      </c>
    </row>
    <row r="13939" spans="48:54" x14ac:dyDescent="0.2">
      <c r="AV13939" s="191" t="str">
        <f t="shared" si="221"/>
        <v>564_RS_8_2_202324</v>
      </c>
      <c r="AW13939" s="191" t="s">
        <v>92</v>
      </c>
      <c r="AX13939" s="18">
        <v>202324</v>
      </c>
      <c r="AY13939" s="191">
        <v>564</v>
      </c>
      <c r="AZ13939" s="191">
        <v>8</v>
      </c>
      <c r="BA13939" s="191">
        <v>2</v>
      </c>
      <c r="BB13939" s="191">
        <v>0</v>
      </c>
    </row>
    <row r="13940" spans="48:54" x14ac:dyDescent="0.2">
      <c r="AV13940" s="191" t="str">
        <f t="shared" si="221"/>
        <v>566_RG_510_1_202324</v>
      </c>
      <c r="AW13940" s="191" t="s">
        <v>93</v>
      </c>
      <c r="AX13940" s="18">
        <v>202324</v>
      </c>
      <c r="AY13940" s="191">
        <v>566</v>
      </c>
      <c r="AZ13940" s="191">
        <v>510</v>
      </c>
      <c r="BA13940" s="191">
        <v>1</v>
      </c>
      <c r="BB13940" s="191">
        <v>-2159</v>
      </c>
    </row>
    <row r="13941" spans="48:54" x14ac:dyDescent="0.2">
      <c r="AV13941" s="191" t="str">
        <f t="shared" si="221"/>
        <v>566_RS_8_2_202324</v>
      </c>
      <c r="AW13941" s="191" t="s">
        <v>92</v>
      </c>
      <c r="AX13941" s="18">
        <v>202324</v>
      </c>
      <c r="AY13941" s="191">
        <v>566</v>
      </c>
      <c r="AZ13941" s="191">
        <v>8</v>
      </c>
      <c r="BA13941" s="191">
        <v>2</v>
      </c>
      <c r="BB13941" s="191">
        <v>0</v>
      </c>
    </row>
    <row r="13942" spans="48:54" x14ac:dyDescent="0.2">
      <c r="AV13942" s="191" t="str">
        <f t="shared" si="221"/>
        <v>568_RG_510_1_202324</v>
      </c>
      <c r="AW13942" s="191" t="s">
        <v>93</v>
      </c>
      <c r="AX13942" s="18">
        <v>202324</v>
      </c>
      <c r="AY13942" s="191">
        <v>568</v>
      </c>
      <c r="AZ13942" s="191">
        <v>510</v>
      </c>
      <c r="BA13942" s="191">
        <v>1</v>
      </c>
      <c r="BB13942" s="191">
        <v>-742.73616000000004</v>
      </c>
    </row>
    <row r="13943" spans="48:54" x14ac:dyDescent="0.2">
      <c r="AV13943" s="191" t="str">
        <f t="shared" si="221"/>
        <v>568_RS_8_2_202324</v>
      </c>
      <c r="AW13943" s="191" t="s">
        <v>92</v>
      </c>
      <c r="AX13943" s="18">
        <v>202324</v>
      </c>
      <c r="AY13943" s="191">
        <v>568</v>
      </c>
      <c r="AZ13943" s="191">
        <v>8</v>
      </c>
      <c r="BA13943" s="191">
        <v>2</v>
      </c>
      <c r="BB13943" s="191">
        <v>0</v>
      </c>
    </row>
    <row r="13944" spans="48:54" x14ac:dyDescent="0.2">
      <c r="AV13944" s="191" t="str">
        <f t="shared" si="221"/>
        <v>572_RG_510_1_202324</v>
      </c>
      <c r="AW13944" s="191" t="s">
        <v>93</v>
      </c>
      <c r="AX13944" s="18">
        <v>202324</v>
      </c>
      <c r="AY13944" s="191">
        <v>572</v>
      </c>
      <c r="AZ13944" s="191">
        <v>510</v>
      </c>
      <c r="BA13944" s="191">
        <v>1</v>
      </c>
      <c r="BB13944" s="191">
        <v>0</v>
      </c>
    </row>
    <row r="13945" spans="48:54" x14ac:dyDescent="0.2">
      <c r="AV13945" s="191" t="str">
        <f t="shared" si="221"/>
        <v>572_RS_8_2_202324</v>
      </c>
      <c r="AW13945" s="191" t="s">
        <v>92</v>
      </c>
      <c r="AX13945" s="18">
        <v>202324</v>
      </c>
      <c r="AY13945" s="191">
        <v>572</v>
      </c>
      <c r="AZ13945" s="191">
        <v>8</v>
      </c>
      <c r="BA13945" s="191">
        <v>2</v>
      </c>
      <c r="BB13945" s="191">
        <v>0</v>
      </c>
    </row>
    <row r="13946" spans="48:54" x14ac:dyDescent="0.2">
      <c r="AV13946" s="191" t="str">
        <f t="shared" si="221"/>
        <v>574_RG_510_1_202324</v>
      </c>
      <c r="AW13946" s="191" t="s">
        <v>93</v>
      </c>
      <c r="AX13946" s="18">
        <v>202324</v>
      </c>
      <c r="AY13946" s="191">
        <v>574</v>
      </c>
      <c r="AZ13946" s="191">
        <v>510</v>
      </c>
      <c r="BA13946" s="191">
        <v>1</v>
      </c>
      <c r="BB13946" s="191">
        <v>0</v>
      </c>
    </row>
    <row r="13947" spans="48:54" x14ac:dyDescent="0.2">
      <c r="AV13947" s="191" t="str">
        <f t="shared" si="221"/>
        <v>574_RS_8_2_202324</v>
      </c>
      <c r="AW13947" s="191" t="s">
        <v>92</v>
      </c>
      <c r="AX13947" s="18">
        <v>202324</v>
      </c>
      <c r="AY13947" s="191">
        <v>574</v>
      </c>
      <c r="AZ13947" s="191">
        <v>8</v>
      </c>
      <c r="BA13947" s="191">
        <v>2</v>
      </c>
      <c r="BB13947" s="191">
        <v>0</v>
      </c>
    </row>
    <row r="13948" spans="48:54" x14ac:dyDescent="0.2">
      <c r="AV13948" s="191" t="str">
        <f t="shared" si="221"/>
        <v>576_RG_510_1_202324</v>
      </c>
      <c r="AW13948" s="191" t="s">
        <v>93</v>
      </c>
      <c r="AX13948" s="18">
        <v>202324</v>
      </c>
      <c r="AY13948" s="191">
        <v>576</v>
      </c>
      <c r="AZ13948" s="191">
        <v>510</v>
      </c>
      <c r="BA13948" s="191">
        <v>1</v>
      </c>
      <c r="BB13948" s="191">
        <v>0</v>
      </c>
    </row>
    <row r="13949" spans="48:54" x14ac:dyDescent="0.2">
      <c r="AV13949" s="191" t="str">
        <f t="shared" si="221"/>
        <v>576_RS_8_2_202324</v>
      </c>
      <c r="AW13949" s="191" t="s">
        <v>92</v>
      </c>
      <c r="AX13949" s="18">
        <v>202324</v>
      </c>
      <c r="AY13949" s="191">
        <v>576</v>
      </c>
      <c r="AZ13949" s="191">
        <v>8</v>
      </c>
      <c r="BA13949" s="191">
        <v>2</v>
      </c>
      <c r="BB13949" s="191">
        <v>0</v>
      </c>
    </row>
    <row r="13950" spans="48:54" x14ac:dyDescent="0.2">
      <c r="AV13950" s="191" t="str">
        <f t="shared" si="221"/>
        <v>582_RG_510_1_202324</v>
      </c>
      <c r="AW13950" s="191" t="s">
        <v>93</v>
      </c>
      <c r="AX13950" s="18">
        <v>202324</v>
      </c>
      <c r="AY13950" s="191">
        <v>582</v>
      </c>
      <c r="AZ13950" s="191">
        <v>510</v>
      </c>
      <c r="BA13950" s="191">
        <v>1</v>
      </c>
      <c r="BB13950" s="191">
        <v>0</v>
      </c>
    </row>
    <row r="13951" spans="48:54" x14ac:dyDescent="0.2">
      <c r="AV13951" s="191" t="str">
        <f t="shared" si="221"/>
        <v>582_RS_8_2_202324</v>
      </c>
      <c r="AW13951" s="191" t="s">
        <v>92</v>
      </c>
      <c r="AX13951" s="18">
        <v>202324</v>
      </c>
      <c r="AY13951" s="191">
        <v>582</v>
      </c>
      <c r="AZ13951" s="191">
        <v>8</v>
      </c>
      <c r="BA13951" s="191">
        <v>2</v>
      </c>
      <c r="BB13951" s="191">
        <v>0</v>
      </c>
    </row>
    <row r="13952" spans="48:54" x14ac:dyDescent="0.2">
      <c r="AV13952" s="191" t="str">
        <f t="shared" si="221"/>
        <v>584_RG_510_1_202324</v>
      </c>
      <c r="AW13952" s="191" t="s">
        <v>93</v>
      </c>
      <c r="AX13952" s="18">
        <v>202324</v>
      </c>
      <c r="AY13952" s="191">
        <v>584</v>
      </c>
      <c r="AZ13952" s="191">
        <v>510</v>
      </c>
      <c r="BA13952" s="191">
        <v>1</v>
      </c>
      <c r="BB13952" s="191">
        <v>0</v>
      </c>
    </row>
    <row r="13953" spans="48:54" x14ac:dyDescent="0.2">
      <c r="AV13953" s="191" t="str">
        <f t="shared" si="221"/>
        <v>584_RS_8_2_202324</v>
      </c>
      <c r="AW13953" s="191" t="s">
        <v>92</v>
      </c>
      <c r="AX13953" s="18">
        <v>202324</v>
      </c>
      <c r="AY13953" s="191">
        <v>584</v>
      </c>
      <c r="AZ13953" s="191">
        <v>8</v>
      </c>
      <c r="BA13953" s="191">
        <v>2</v>
      </c>
      <c r="BB13953" s="191">
        <v>0</v>
      </c>
    </row>
    <row r="13954" spans="48:54" x14ac:dyDescent="0.2">
      <c r="AV13954" s="191" t="str">
        <f t="shared" si="221"/>
        <v>586_RG_510_1_202324</v>
      </c>
      <c r="AW13954" s="191" t="s">
        <v>93</v>
      </c>
      <c r="AX13954" s="18">
        <v>202324</v>
      </c>
      <c r="AY13954" s="191">
        <v>586</v>
      </c>
      <c r="AZ13954" s="191">
        <v>510</v>
      </c>
      <c r="BA13954" s="191">
        <v>1</v>
      </c>
      <c r="BB13954" s="191">
        <v>0</v>
      </c>
    </row>
    <row r="13955" spans="48:54" x14ac:dyDescent="0.2">
      <c r="AV13955" s="191" t="str">
        <f t="shared" si="221"/>
        <v>586_RS_8_2_202324</v>
      </c>
      <c r="AW13955" s="191" t="s">
        <v>92</v>
      </c>
      <c r="AX13955" s="18">
        <v>202324</v>
      </c>
      <c r="AY13955" s="191">
        <v>586</v>
      </c>
      <c r="AZ13955" s="191">
        <v>8</v>
      </c>
      <c r="BA13955" s="191">
        <v>2</v>
      </c>
      <c r="BB13955" s="191">
        <v>0</v>
      </c>
    </row>
    <row r="13956" spans="48:54" x14ac:dyDescent="0.2">
      <c r="AV13956" s="191" t="str">
        <f t="shared" ref="AV13956:AV14019" si="222">AY13956&amp;"_"&amp;AW13956&amp;"_"&amp;AZ13956&amp;"_"&amp;BA13956&amp;"_"&amp;AX13956</f>
        <v>512_RG_511_1_202324</v>
      </c>
      <c r="AW13956" s="191" t="s">
        <v>93</v>
      </c>
      <c r="AX13956" s="18">
        <v>202324</v>
      </c>
      <c r="AY13956" s="191">
        <v>512</v>
      </c>
      <c r="AZ13956" s="191">
        <v>511</v>
      </c>
      <c r="BA13956" s="191">
        <v>1</v>
      </c>
      <c r="BB13956" s="191">
        <v>0</v>
      </c>
    </row>
    <row r="13957" spans="48:54" x14ac:dyDescent="0.2">
      <c r="AV13957" s="191" t="str">
        <f t="shared" si="222"/>
        <v>512_RS_8_4_202324</v>
      </c>
      <c r="AW13957" s="191" t="s">
        <v>92</v>
      </c>
      <c r="AX13957" s="18">
        <v>202324</v>
      </c>
      <c r="AY13957" s="191">
        <v>512</v>
      </c>
      <c r="AZ13957" s="191">
        <v>8</v>
      </c>
      <c r="BA13957" s="191">
        <v>4</v>
      </c>
      <c r="BB13957" s="191">
        <v>19620</v>
      </c>
    </row>
    <row r="13958" spans="48:54" x14ac:dyDescent="0.2">
      <c r="AV13958" s="191" t="str">
        <f t="shared" si="222"/>
        <v>514_RG_511_1_202324</v>
      </c>
      <c r="AW13958" s="191" t="s">
        <v>93</v>
      </c>
      <c r="AX13958" s="18">
        <v>202324</v>
      </c>
      <c r="AY13958" s="191">
        <v>514</v>
      </c>
      <c r="AZ13958" s="191">
        <v>511</v>
      </c>
      <c r="BA13958" s="191">
        <v>1</v>
      </c>
      <c r="BB13958" s="191">
        <v>0</v>
      </c>
    </row>
    <row r="13959" spans="48:54" x14ac:dyDescent="0.2">
      <c r="AV13959" s="191" t="str">
        <f t="shared" si="222"/>
        <v>514_RS_8_4_202324</v>
      </c>
      <c r="AW13959" s="191" t="s">
        <v>92</v>
      </c>
      <c r="AX13959" s="18">
        <v>202324</v>
      </c>
      <c r="AY13959" s="191">
        <v>514</v>
      </c>
      <c r="AZ13959" s="191">
        <v>8</v>
      </c>
      <c r="BA13959" s="191">
        <v>4</v>
      </c>
      <c r="BB13959" s="191">
        <v>30522.72365859988</v>
      </c>
    </row>
    <row r="13960" spans="48:54" x14ac:dyDescent="0.2">
      <c r="AV13960" s="191" t="str">
        <f t="shared" si="222"/>
        <v>516_RG_511_1_202324</v>
      </c>
      <c r="AW13960" s="191" t="s">
        <v>93</v>
      </c>
      <c r="AX13960" s="18">
        <v>202324</v>
      </c>
      <c r="AY13960" s="191">
        <v>516</v>
      </c>
      <c r="AZ13960" s="191">
        <v>511</v>
      </c>
      <c r="BA13960" s="191">
        <v>1</v>
      </c>
      <c r="BB13960" s="191">
        <v>0</v>
      </c>
    </row>
    <row r="13961" spans="48:54" x14ac:dyDescent="0.2">
      <c r="AV13961" s="191" t="str">
        <f t="shared" si="222"/>
        <v>516_RS_8_4_202324</v>
      </c>
      <c r="AW13961" s="191" t="s">
        <v>92</v>
      </c>
      <c r="AX13961" s="18">
        <v>202324</v>
      </c>
      <c r="AY13961" s="191">
        <v>516</v>
      </c>
      <c r="AZ13961" s="191">
        <v>8</v>
      </c>
      <c r="BA13961" s="191">
        <v>4</v>
      </c>
      <c r="BB13961" s="191">
        <v>39136.216</v>
      </c>
    </row>
    <row r="13962" spans="48:54" x14ac:dyDescent="0.2">
      <c r="AV13962" s="191" t="str">
        <f t="shared" si="222"/>
        <v>518_RG_511_1_202324</v>
      </c>
      <c r="AW13962" s="191" t="s">
        <v>93</v>
      </c>
      <c r="AX13962" s="18">
        <v>202324</v>
      </c>
      <c r="AY13962" s="191">
        <v>518</v>
      </c>
      <c r="AZ13962" s="191">
        <v>511</v>
      </c>
      <c r="BA13962" s="191">
        <v>1</v>
      </c>
      <c r="BB13962" s="191">
        <v>0</v>
      </c>
    </row>
    <row r="13963" spans="48:54" x14ac:dyDescent="0.2">
      <c r="AV13963" s="191" t="str">
        <f t="shared" si="222"/>
        <v>518_RS_8_4_202324</v>
      </c>
      <c r="AW13963" s="191" t="s">
        <v>92</v>
      </c>
      <c r="AX13963" s="18">
        <v>202324</v>
      </c>
      <c r="AY13963" s="191">
        <v>518</v>
      </c>
      <c r="AZ13963" s="191">
        <v>8</v>
      </c>
      <c r="BA13963" s="191">
        <v>4</v>
      </c>
      <c r="BB13963" s="191">
        <v>28867.7</v>
      </c>
    </row>
    <row r="13964" spans="48:54" x14ac:dyDescent="0.2">
      <c r="AV13964" s="191" t="str">
        <f t="shared" si="222"/>
        <v>520_RG_511_1_202324</v>
      </c>
      <c r="AW13964" s="191" t="s">
        <v>93</v>
      </c>
      <c r="AX13964" s="18">
        <v>202324</v>
      </c>
      <c r="AY13964" s="191">
        <v>520</v>
      </c>
      <c r="AZ13964" s="191">
        <v>511</v>
      </c>
      <c r="BA13964" s="191">
        <v>1</v>
      </c>
      <c r="BB13964" s="191">
        <v>0</v>
      </c>
    </row>
    <row r="13965" spans="48:54" x14ac:dyDescent="0.2">
      <c r="AV13965" s="191" t="str">
        <f t="shared" si="222"/>
        <v>520_RS_8_4_202324</v>
      </c>
      <c r="AW13965" s="191" t="s">
        <v>92</v>
      </c>
      <c r="AX13965" s="18">
        <v>202324</v>
      </c>
      <c r="AY13965" s="191">
        <v>520</v>
      </c>
      <c r="AZ13965" s="191">
        <v>8</v>
      </c>
      <c r="BA13965" s="191">
        <v>4</v>
      </c>
      <c r="BB13965" s="191">
        <v>48625.994270000003</v>
      </c>
    </row>
    <row r="13966" spans="48:54" x14ac:dyDescent="0.2">
      <c r="AV13966" s="191" t="str">
        <f t="shared" si="222"/>
        <v>522_RG_511_1_202324</v>
      </c>
      <c r="AW13966" s="191" t="s">
        <v>93</v>
      </c>
      <c r="AX13966" s="18">
        <v>202324</v>
      </c>
      <c r="AY13966" s="191">
        <v>522</v>
      </c>
      <c r="AZ13966" s="191">
        <v>511</v>
      </c>
      <c r="BA13966" s="191">
        <v>1</v>
      </c>
      <c r="BB13966" s="191">
        <v>0</v>
      </c>
    </row>
    <row r="13967" spans="48:54" x14ac:dyDescent="0.2">
      <c r="AV13967" s="191" t="str">
        <f t="shared" si="222"/>
        <v>522_RS_8_4_202324</v>
      </c>
      <c r="AW13967" s="191" t="s">
        <v>92</v>
      </c>
      <c r="AX13967" s="18">
        <v>202324</v>
      </c>
      <c r="AY13967" s="191">
        <v>522</v>
      </c>
      <c r="AZ13967" s="191">
        <v>8</v>
      </c>
      <c r="BA13967" s="191">
        <v>4</v>
      </c>
      <c r="BB13967" s="191">
        <v>37676.621993820561</v>
      </c>
    </row>
    <row r="13968" spans="48:54" x14ac:dyDescent="0.2">
      <c r="AV13968" s="191" t="str">
        <f t="shared" si="222"/>
        <v>524_RG_511_1_202324</v>
      </c>
      <c r="AW13968" s="191" t="s">
        <v>93</v>
      </c>
      <c r="AX13968" s="18">
        <v>202324</v>
      </c>
      <c r="AY13968" s="191">
        <v>524</v>
      </c>
      <c r="AZ13968" s="191">
        <v>511</v>
      </c>
      <c r="BA13968" s="191">
        <v>1</v>
      </c>
      <c r="BB13968" s="191">
        <v>0</v>
      </c>
    </row>
    <row r="13969" spans="48:54" x14ac:dyDescent="0.2">
      <c r="AV13969" s="191" t="str">
        <f t="shared" si="222"/>
        <v>524_RS_8_4_202324</v>
      </c>
      <c r="AW13969" s="191" t="s">
        <v>92</v>
      </c>
      <c r="AX13969" s="18">
        <v>202324</v>
      </c>
      <c r="AY13969" s="191">
        <v>524</v>
      </c>
      <c r="AZ13969" s="191">
        <v>8</v>
      </c>
      <c r="BA13969" s="191">
        <v>4</v>
      </c>
      <c r="BB13969" s="191">
        <v>42395.597279449306</v>
      </c>
    </row>
    <row r="13970" spans="48:54" x14ac:dyDescent="0.2">
      <c r="AV13970" s="191" t="str">
        <f t="shared" si="222"/>
        <v>526_RG_511_1_202324</v>
      </c>
      <c r="AW13970" s="191" t="s">
        <v>93</v>
      </c>
      <c r="AX13970" s="18">
        <v>202324</v>
      </c>
      <c r="AY13970" s="191">
        <v>526</v>
      </c>
      <c r="AZ13970" s="191">
        <v>511</v>
      </c>
      <c r="BA13970" s="191">
        <v>1</v>
      </c>
      <c r="BB13970" s="191">
        <v>0</v>
      </c>
    </row>
    <row r="13971" spans="48:54" x14ac:dyDescent="0.2">
      <c r="AV13971" s="191" t="str">
        <f t="shared" si="222"/>
        <v>526_RS_8_4_202324</v>
      </c>
      <c r="AW13971" s="191" t="s">
        <v>92</v>
      </c>
      <c r="AX13971" s="18">
        <v>202324</v>
      </c>
      <c r="AY13971" s="191">
        <v>526</v>
      </c>
      <c r="AZ13971" s="191">
        <v>8</v>
      </c>
      <c r="BA13971" s="191">
        <v>4</v>
      </c>
      <c r="BB13971" s="191">
        <v>25999.080339865781</v>
      </c>
    </row>
    <row r="13972" spans="48:54" x14ac:dyDescent="0.2">
      <c r="AV13972" s="191" t="str">
        <f t="shared" si="222"/>
        <v>528_RG_511_1_202324</v>
      </c>
      <c r="AW13972" s="191" t="s">
        <v>93</v>
      </c>
      <c r="AX13972" s="18">
        <v>202324</v>
      </c>
      <c r="AY13972" s="191">
        <v>528</v>
      </c>
      <c r="AZ13972" s="191">
        <v>511</v>
      </c>
      <c r="BA13972" s="191">
        <v>1</v>
      </c>
      <c r="BB13972" s="191">
        <v>0</v>
      </c>
    </row>
    <row r="13973" spans="48:54" x14ac:dyDescent="0.2">
      <c r="AV13973" s="191" t="str">
        <f t="shared" si="222"/>
        <v>528_RS_8_4_202324</v>
      </c>
      <c r="AW13973" s="191" t="s">
        <v>92</v>
      </c>
      <c r="AX13973" s="18">
        <v>202324</v>
      </c>
      <c r="AY13973" s="191">
        <v>528</v>
      </c>
      <c r="AZ13973" s="191">
        <v>8</v>
      </c>
      <c r="BA13973" s="191">
        <v>4</v>
      </c>
      <c r="BB13973" s="191">
        <v>44064</v>
      </c>
    </row>
    <row r="13974" spans="48:54" x14ac:dyDescent="0.2">
      <c r="AV13974" s="191" t="str">
        <f t="shared" si="222"/>
        <v>530_RG_511_1_202324</v>
      </c>
      <c r="AW13974" s="191" t="s">
        <v>93</v>
      </c>
      <c r="AX13974" s="18">
        <v>202324</v>
      </c>
      <c r="AY13974" s="191">
        <v>530</v>
      </c>
      <c r="AZ13974" s="191">
        <v>511</v>
      </c>
      <c r="BA13974" s="191">
        <v>1</v>
      </c>
      <c r="BB13974" s="191">
        <v>0</v>
      </c>
    </row>
    <row r="13975" spans="48:54" x14ac:dyDescent="0.2">
      <c r="AV13975" s="191" t="str">
        <f t="shared" si="222"/>
        <v>530_RS_8_4_202324</v>
      </c>
      <c r="AW13975" s="191" t="s">
        <v>92</v>
      </c>
      <c r="AX13975" s="18">
        <v>202324</v>
      </c>
      <c r="AY13975" s="191">
        <v>530</v>
      </c>
      <c r="AZ13975" s="191">
        <v>8</v>
      </c>
      <c r="BA13975" s="191">
        <v>4</v>
      </c>
      <c r="BB13975" s="191">
        <v>58077.245000000003</v>
      </c>
    </row>
    <row r="13976" spans="48:54" x14ac:dyDescent="0.2">
      <c r="AV13976" s="191" t="str">
        <f t="shared" si="222"/>
        <v>532_RG_511_1_202324</v>
      </c>
      <c r="AW13976" s="191" t="s">
        <v>93</v>
      </c>
      <c r="AX13976" s="18">
        <v>202324</v>
      </c>
      <c r="AY13976" s="191">
        <v>532</v>
      </c>
      <c r="AZ13976" s="191">
        <v>511</v>
      </c>
      <c r="BA13976" s="191">
        <v>1</v>
      </c>
      <c r="BB13976" s="191">
        <v>0</v>
      </c>
    </row>
    <row r="13977" spans="48:54" x14ac:dyDescent="0.2">
      <c r="AV13977" s="191" t="str">
        <f t="shared" si="222"/>
        <v>532_RS_8_4_202324</v>
      </c>
      <c r="AW13977" s="191" t="s">
        <v>92</v>
      </c>
      <c r="AX13977" s="18">
        <v>202324</v>
      </c>
      <c r="AY13977" s="191">
        <v>532</v>
      </c>
      <c r="AZ13977" s="191">
        <v>8</v>
      </c>
      <c r="BA13977" s="191">
        <v>4</v>
      </c>
      <c r="BB13977" s="191">
        <v>55645.895999999993</v>
      </c>
    </row>
    <row r="13978" spans="48:54" x14ac:dyDescent="0.2">
      <c r="AV13978" s="191" t="str">
        <f t="shared" si="222"/>
        <v>534_RG_511_1_202324</v>
      </c>
      <c r="AW13978" s="191" t="s">
        <v>93</v>
      </c>
      <c r="AX13978" s="18">
        <v>202324</v>
      </c>
      <c r="AY13978" s="191">
        <v>534</v>
      </c>
      <c r="AZ13978" s="191">
        <v>511</v>
      </c>
      <c r="BA13978" s="191">
        <v>1</v>
      </c>
      <c r="BB13978" s="191">
        <v>0</v>
      </c>
    </row>
    <row r="13979" spans="48:54" x14ac:dyDescent="0.2">
      <c r="AV13979" s="191" t="str">
        <f t="shared" si="222"/>
        <v>534_RS_8_4_202324</v>
      </c>
      <c r="AW13979" s="191" t="s">
        <v>92</v>
      </c>
      <c r="AX13979" s="18">
        <v>202324</v>
      </c>
      <c r="AY13979" s="191">
        <v>534</v>
      </c>
      <c r="AZ13979" s="191">
        <v>8</v>
      </c>
      <c r="BA13979" s="191">
        <v>4</v>
      </c>
      <c r="BB13979" s="191">
        <v>48930.419529999992</v>
      </c>
    </row>
    <row r="13980" spans="48:54" x14ac:dyDescent="0.2">
      <c r="AV13980" s="191" t="str">
        <f t="shared" si="222"/>
        <v>536_RG_511_1_202324</v>
      </c>
      <c r="AW13980" s="191" t="s">
        <v>93</v>
      </c>
      <c r="AX13980" s="18">
        <v>202324</v>
      </c>
      <c r="AY13980" s="191">
        <v>536</v>
      </c>
      <c r="AZ13980" s="191">
        <v>511</v>
      </c>
      <c r="BA13980" s="191">
        <v>1</v>
      </c>
      <c r="BB13980" s="191">
        <v>0</v>
      </c>
    </row>
    <row r="13981" spans="48:54" x14ac:dyDescent="0.2">
      <c r="AV13981" s="191" t="str">
        <f t="shared" si="222"/>
        <v>536_RS_8_4_202324</v>
      </c>
      <c r="AW13981" s="191" t="s">
        <v>92</v>
      </c>
      <c r="AX13981" s="18">
        <v>202324</v>
      </c>
      <c r="AY13981" s="191">
        <v>536</v>
      </c>
      <c r="AZ13981" s="191">
        <v>8</v>
      </c>
      <c r="BA13981" s="191">
        <v>4</v>
      </c>
      <c r="BB13981" s="191">
        <v>45714.161</v>
      </c>
    </row>
    <row r="13982" spans="48:54" x14ac:dyDescent="0.2">
      <c r="AV13982" s="191" t="str">
        <f t="shared" si="222"/>
        <v>538_RG_511_1_202324</v>
      </c>
      <c r="AW13982" s="191" t="s">
        <v>93</v>
      </c>
      <c r="AX13982" s="18">
        <v>202324</v>
      </c>
      <c r="AY13982" s="191">
        <v>538</v>
      </c>
      <c r="AZ13982" s="191">
        <v>511</v>
      </c>
      <c r="BA13982" s="191">
        <v>1</v>
      </c>
      <c r="BB13982" s="191">
        <v>0</v>
      </c>
    </row>
    <row r="13983" spans="48:54" x14ac:dyDescent="0.2">
      <c r="AV13983" s="191" t="str">
        <f t="shared" si="222"/>
        <v>538_RS_8_4_202324</v>
      </c>
      <c r="AW13983" s="191" t="s">
        <v>92</v>
      </c>
      <c r="AX13983" s="18">
        <v>202324</v>
      </c>
      <c r="AY13983" s="191">
        <v>538</v>
      </c>
      <c r="AZ13983" s="191">
        <v>8</v>
      </c>
      <c r="BA13983" s="191">
        <v>4</v>
      </c>
      <c r="BB13983" s="191">
        <v>29934.896000000001</v>
      </c>
    </row>
    <row r="13984" spans="48:54" x14ac:dyDescent="0.2">
      <c r="AV13984" s="191" t="str">
        <f t="shared" si="222"/>
        <v>540_RG_511_1_202324</v>
      </c>
      <c r="AW13984" s="191" t="s">
        <v>93</v>
      </c>
      <c r="AX13984" s="18">
        <v>202324</v>
      </c>
      <c r="AY13984" s="191">
        <v>540</v>
      </c>
      <c r="AZ13984" s="191">
        <v>511</v>
      </c>
      <c r="BA13984" s="191">
        <v>1</v>
      </c>
      <c r="BB13984" s="191">
        <v>0</v>
      </c>
    </row>
    <row r="13985" spans="48:54" x14ac:dyDescent="0.2">
      <c r="AV13985" s="191" t="str">
        <f t="shared" si="222"/>
        <v>540_RS_8_4_202324</v>
      </c>
      <c r="AW13985" s="191" t="s">
        <v>92</v>
      </c>
      <c r="AX13985" s="18">
        <v>202324</v>
      </c>
      <c r="AY13985" s="191">
        <v>540</v>
      </c>
      <c r="AZ13985" s="191">
        <v>8</v>
      </c>
      <c r="BA13985" s="191">
        <v>4</v>
      </c>
      <c r="BB13985" s="191">
        <v>72523.90399999998</v>
      </c>
    </row>
    <row r="13986" spans="48:54" x14ac:dyDescent="0.2">
      <c r="AV13986" s="191" t="str">
        <f t="shared" si="222"/>
        <v>542_RG_511_1_202324</v>
      </c>
      <c r="AW13986" s="191" t="s">
        <v>93</v>
      </c>
      <c r="AX13986" s="18">
        <v>202324</v>
      </c>
      <c r="AY13986" s="191">
        <v>542</v>
      </c>
      <c r="AZ13986" s="191">
        <v>511</v>
      </c>
      <c r="BA13986" s="191">
        <v>1</v>
      </c>
      <c r="BB13986" s="191">
        <v>0</v>
      </c>
    </row>
    <row r="13987" spans="48:54" x14ac:dyDescent="0.2">
      <c r="AV13987" s="191" t="str">
        <f t="shared" si="222"/>
        <v>542_RS_8_4_202324</v>
      </c>
      <c r="AW13987" s="191" t="s">
        <v>92</v>
      </c>
      <c r="AX13987" s="18">
        <v>202324</v>
      </c>
      <c r="AY13987" s="191">
        <v>542</v>
      </c>
      <c r="AZ13987" s="191">
        <v>8</v>
      </c>
      <c r="BA13987" s="191">
        <v>4</v>
      </c>
      <c r="BB13987" s="191">
        <v>14108.753351371341</v>
      </c>
    </row>
    <row r="13988" spans="48:54" x14ac:dyDescent="0.2">
      <c r="AV13988" s="191" t="str">
        <f t="shared" si="222"/>
        <v>544_RG_511_1_202324</v>
      </c>
      <c r="AW13988" s="191" t="s">
        <v>93</v>
      </c>
      <c r="AX13988" s="18">
        <v>202324</v>
      </c>
      <c r="AY13988" s="191">
        <v>544</v>
      </c>
      <c r="AZ13988" s="191">
        <v>511</v>
      </c>
      <c r="BA13988" s="191">
        <v>1</v>
      </c>
      <c r="BB13988" s="191">
        <v>0</v>
      </c>
    </row>
    <row r="13989" spans="48:54" x14ac:dyDescent="0.2">
      <c r="AV13989" s="191" t="str">
        <f t="shared" si="222"/>
        <v>544_RS_8_4_202324</v>
      </c>
      <c r="AW13989" s="191" t="s">
        <v>92</v>
      </c>
      <c r="AX13989" s="18">
        <v>202324</v>
      </c>
      <c r="AY13989" s="191">
        <v>544</v>
      </c>
      <c r="AZ13989" s="191">
        <v>8</v>
      </c>
      <c r="BA13989" s="191">
        <v>4</v>
      </c>
      <c r="BB13989" s="191">
        <v>49036.377</v>
      </c>
    </row>
    <row r="13990" spans="48:54" x14ac:dyDescent="0.2">
      <c r="AV13990" s="191" t="str">
        <f t="shared" si="222"/>
        <v>545_RG_511_1_202324</v>
      </c>
      <c r="AW13990" s="191" t="s">
        <v>93</v>
      </c>
      <c r="AX13990" s="18">
        <v>202324</v>
      </c>
      <c r="AY13990" s="191">
        <v>545</v>
      </c>
      <c r="AZ13990" s="191">
        <v>511</v>
      </c>
      <c r="BA13990" s="191">
        <v>1</v>
      </c>
      <c r="BB13990" s="191">
        <v>0</v>
      </c>
    </row>
    <row r="13991" spans="48:54" x14ac:dyDescent="0.2">
      <c r="AV13991" s="191" t="str">
        <f t="shared" si="222"/>
        <v>545_RS_8_4_202324</v>
      </c>
      <c r="AW13991" s="191" t="s">
        <v>92</v>
      </c>
      <c r="AX13991" s="18">
        <v>202324</v>
      </c>
      <c r="AY13991" s="191">
        <v>545</v>
      </c>
      <c r="AZ13991" s="191">
        <v>8</v>
      </c>
      <c r="BA13991" s="191">
        <v>4</v>
      </c>
      <c r="BB13991" s="191">
        <v>24218.324772</v>
      </c>
    </row>
    <row r="13992" spans="48:54" x14ac:dyDescent="0.2">
      <c r="AV13992" s="191" t="str">
        <f t="shared" si="222"/>
        <v>546_RG_511_1_202324</v>
      </c>
      <c r="AW13992" s="191" t="s">
        <v>93</v>
      </c>
      <c r="AX13992" s="18">
        <v>202324</v>
      </c>
      <c r="AY13992" s="191">
        <v>546</v>
      </c>
      <c r="AZ13992" s="191">
        <v>511</v>
      </c>
      <c r="BA13992" s="191">
        <v>1</v>
      </c>
      <c r="BB13992" s="191">
        <v>0</v>
      </c>
    </row>
    <row r="13993" spans="48:54" x14ac:dyDescent="0.2">
      <c r="AV13993" s="191" t="str">
        <f t="shared" si="222"/>
        <v>546_RS_8_4_202324</v>
      </c>
      <c r="AW13993" s="191" t="s">
        <v>92</v>
      </c>
      <c r="AX13993" s="18">
        <v>202324</v>
      </c>
      <c r="AY13993" s="191">
        <v>546</v>
      </c>
      <c r="AZ13993" s="191">
        <v>8</v>
      </c>
      <c r="BA13993" s="191">
        <v>4</v>
      </c>
      <c r="BB13993" s="191">
        <v>15194.666200000001</v>
      </c>
    </row>
    <row r="13994" spans="48:54" x14ac:dyDescent="0.2">
      <c r="AV13994" s="191" t="str">
        <f t="shared" si="222"/>
        <v>548_RG_511_1_202324</v>
      </c>
      <c r="AW13994" s="191" t="s">
        <v>93</v>
      </c>
      <c r="AX13994" s="18">
        <v>202324</v>
      </c>
      <c r="AY13994" s="191">
        <v>548</v>
      </c>
      <c r="AZ13994" s="191">
        <v>511</v>
      </c>
      <c r="BA13994" s="191">
        <v>1</v>
      </c>
      <c r="BB13994" s="191">
        <v>0</v>
      </c>
    </row>
    <row r="13995" spans="48:54" x14ac:dyDescent="0.2">
      <c r="AV13995" s="191" t="str">
        <f t="shared" si="222"/>
        <v>548_RS_8_4_202324</v>
      </c>
      <c r="AW13995" s="191" t="s">
        <v>92</v>
      </c>
      <c r="AX13995" s="18">
        <v>202324</v>
      </c>
      <c r="AY13995" s="191">
        <v>548</v>
      </c>
      <c r="AZ13995" s="191">
        <v>8</v>
      </c>
      <c r="BA13995" s="191">
        <v>4</v>
      </c>
      <c r="BB13995" s="191">
        <v>13755.366399999999</v>
      </c>
    </row>
    <row r="13996" spans="48:54" x14ac:dyDescent="0.2">
      <c r="AV13996" s="191" t="str">
        <f t="shared" si="222"/>
        <v>550_RG_511_1_202324</v>
      </c>
      <c r="AW13996" s="191" t="s">
        <v>93</v>
      </c>
      <c r="AX13996" s="18">
        <v>202324</v>
      </c>
      <c r="AY13996" s="191">
        <v>550</v>
      </c>
      <c r="AZ13996" s="191">
        <v>511</v>
      </c>
      <c r="BA13996" s="191">
        <v>1</v>
      </c>
      <c r="BB13996" s="191">
        <v>0</v>
      </c>
    </row>
    <row r="13997" spans="48:54" x14ac:dyDescent="0.2">
      <c r="AV13997" s="191" t="str">
        <f t="shared" si="222"/>
        <v>550_RS_8_4_202324</v>
      </c>
      <c r="AW13997" s="191" t="s">
        <v>92</v>
      </c>
      <c r="AX13997" s="18">
        <v>202324</v>
      </c>
      <c r="AY13997" s="191">
        <v>550</v>
      </c>
      <c r="AZ13997" s="191">
        <v>8</v>
      </c>
      <c r="BA13997" s="191">
        <v>4</v>
      </c>
      <c r="BB13997" s="191">
        <v>39905.448000000004</v>
      </c>
    </row>
    <row r="13998" spans="48:54" x14ac:dyDescent="0.2">
      <c r="AV13998" s="191" t="str">
        <f t="shared" si="222"/>
        <v>552_RG_511_1_202324</v>
      </c>
      <c r="AW13998" s="191" t="s">
        <v>93</v>
      </c>
      <c r="AX13998" s="18">
        <v>202324</v>
      </c>
      <c r="AY13998" s="191">
        <v>552</v>
      </c>
      <c r="AZ13998" s="191">
        <v>511</v>
      </c>
      <c r="BA13998" s="191">
        <v>1</v>
      </c>
      <c r="BB13998" s="191">
        <v>0</v>
      </c>
    </row>
    <row r="13999" spans="48:54" x14ac:dyDescent="0.2">
      <c r="AV13999" s="191" t="str">
        <f t="shared" si="222"/>
        <v>552_RS_8_4_202324</v>
      </c>
      <c r="AW13999" s="191" t="s">
        <v>92</v>
      </c>
      <c r="AX13999" s="18">
        <v>202324</v>
      </c>
      <c r="AY13999" s="191">
        <v>552</v>
      </c>
      <c r="AZ13999" s="191">
        <v>8</v>
      </c>
      <c r="BA13999" s="191">
        <v>4</v>
      </c>
      <c r="BB13999" s="191">
        <v>87431.081736999942</v>
      </c>
    </row>
    <row r="14000" spans="48:54" x14ac:dyDescent="0.2">
      <c r="AV14000" s="191" t="str">
        <f t="shared" si="222"/>
        <v>562_RG_511_1_202324</v>
      </c>
      <c r="AW14000" s="191" t="s">
        <v>93</v>
      </c>
      <c r="AX14000" s="18">
        <v>202324</v>
      </c>
      <c r="AY14000" s="191">
        <v>562</v>
      </c>
      <c r="AZ14000" s="191">
        <v>511</v>
      </c>
      <c r="BA14000" s="191">
        <v>1</v>
      </c>
      <c r="BB14000" s="191">
        <v>0</v>
      </c>
    </row>
    <row r="14001" spans="48:54" x14ac:dyDescent="0.2">
      <c r="AV14001" s="191" t="str">
        <f t="shared" si="222"/>
        <v>562_RS_8_4_202324</v>
      </c>
      <c r="AW14001" s="191" t="s">
        <v>92</v>
      </c>
      <c r="AX14001" s="18">
        <v>202324</v>
      </c>
      <c r="AY14001" s="191">
        <v>562</v>
      </c>
      <c r="AZ14001" s="191">
        <v>8</v>
      </c>
      <c r="BA14001" s="191">
        <v>4</v>
      </c>
      <c r="BB14001" s="191">
        <v>0</v>
      </c>
    </row>
    <row r="14002" spans="48:54" x14ac:dyDescent="0.2">
      <c r="AV14002" s="191" t="str">
        <f t="shared" si="222"/>
        <v>564_RG_511_1_202324</v>
      </c>
      <c r="AW14002" s="191" t="s">
        <v>93</v>
      </c>
      <c r="AX14002" s="18">
        <v>202324</v>
      </c>
      <c r="AY14002" s="191">
        <v>564</v>
      </c>
      <c r="AZ14002" s="191">
        <v>511</v>
      </c>
      <c r="BA14002" s="191">
        <v>1</v>
      </c>
      <c r="BB14002" s="191">
        <v>0</v>
      </c>
    </row>
    <row r="14003" spans="48:54" x14ac:dyDescent="0.2">
      <c r="AV14003" s="191" t="str">
        <f t="shared" si="222"/>
        <v>564_RS_8_4_202324</v>
      </c>
      <c r="AW14003" s="191" t="s">
        <v>92</v>
      </c>
      <c r="AX14003" s="18">
        <v>202324</v>
      </c>
      <c r="AY14003" s="191">
        <v>564</v>
      </c>
      <c r="AZ14003" s="191">
        <v>8</v>
      </c>
      <c r="BA14003" s="191">
        <v>4</v>
      </c>
      <c r="BB14003" s="191">
        <v>0</v>
      </c>
    </row>
    <row r="14004" spans="48:54" x14ac:dyDescent="0.2">
      <c r="AV14004" s="191" t="str">
        <f t="shared" si="222"/>
        <v>566_RG_511_1_202324</v>
      </c>
      <c r="AW14004" s="191" t="s">
        <v>93</v>
      </c>
      <c r="AX14004" s="18">
        <v>202324</v>
      </c>
      <c r="AY14004" s="191">
        <v>566</v>
      </c>
      <c r="AZ14004" s="191">
        <v>511</v>
      </c>
      <c r="BA14004" s="191">
        <v>1</v>
      </c>
      <c r="BB14004" s="191">
        <v>0</v>
      </c>
    </row>
    <row r="14005" spans="48:54" x14ac:dyDescent="0.2">
      <c r="AV14005" s="191" t="str">
        <f t="shared" si="222"/>
        <v>566_RS_8_4_202324</v>
      </c>
      <c r="AW14005" s="191" t="s">
        <v>92</v>
      </c>
      <c r="AX14005" s="18">
        <v>202324</v>
      </c>
      <c r="AY14005" s="191">
        <v>566</v>
      </c>
      <c r="AZ14005" s="191">
        <v>8</v>
      </c>
      <c r="BA14005" s="191">
        <v>4</v>
      </c>
      <c r="BB14005" s="191">
        <v>0</v>
      </c>
    </row>
    <row r="14006" spans="48:54" x14ac:dyDescent="0.2">
      <c r="AV14006" s="191" t="str">
        <f t="shared" si="222"/>
        <v>568_RG_511_1_202324</v>
      </c>
      <c r="AW14006" s="191" t="s">
        <v>93</v>
      </c>
      <c r="AX14006" s="18">
        <v>202324</v>
      </c>
      <c r="AY14006" s="191">
        <v>568</v>
      </c>
      <c r="AZ14006" s="191">
        <v>511</v>
      </c>
      <c r="BA14006" s="191">
        <v>1</v>
      </c>
      <c r="BB14006" s="191">
        <v>0</v>
      </c>
    </row>
    <row r="14007" spans="48:54" x14ac:dyDescent="0.2">
      <c r="AV14007" s="191" t="str">
        <f t="shared" si="222"/>
        <v>568_RS_8_4_202324</v>
      </c>
      <c r="AW14007" s="191" t="s">
        <v>92</v>
      </c>
      <c r="AX14007" s="18">
        <v>202324</v>
      </c>
      <c r="AY14007" s="191">
        <v>568</v>
      </c>
      <c r="AZ14007" s="191">
        <v>8</v>
      </c>
      <c r="BA14007" s="191">
        <v>4</v>
      </c>
      <c r="BB14007" s="191">
        <v>0</v>
      </c>
    </row>
    <row r="14008" spans="48:54" x14ac:dyDescent="0.2">
      <c r="AV14008" s="191" t="str">
        <f t="shared" si="222"/>
        <v>572_RG_511_1_202324</v>
      </c>
      <c r="AW14008" s="191" t="s">
        <v>93</v>
      </c>
      <c r="AX14008" s="18">
        <v>202324</v>
      </c>
      <c r="AY14008" s="191">
        <v>572</v>
      </c>
      <c r="AZ14008" s="191">
        <v>511</v>
      </c>
      <c r="BA14008" s="191">
        <v>1</v>
      </c>
      <c r="BB14008" s="191">
        <v>0</v>
      </c>
    </row>
    <row r="14009" spans="48:54" x14ac:dyDescent="0.2">
      <c r="AV14009" s="191" t="str">
        <f t="shared" si="222"/>
        <v>572_RS_8_4_202324</v>
      </c>
      <c r="AW14009" s="191" t="s">
        <v>92</v>
      </c>
      <c r="AX14009" s="18">
        <v>202324</v>
      </c>
      <c r="AY14009" s="191">
        <v>572</v>
      </c>
      <c r="AZ14009" s="191">
        <v>8</v>
      </c>
      <c r="BA14009" s="191">
        <v>4</v>
      </c>
      <c r="BB14009" s="191">
        <v>0</v>
      </c>
    </row>
    <row r="14010" spans="48:54" x14ac:dyDescent="0.2">
      <c r="AV14010" s="191" t="str">
        <f t="shared" si="222"/>
        <v>574_RG_511_1_202324</v>
      </c>
      <c r="AW14010" s="191" t="s">
        <v>93</v>
      </c>
      <c r="AX14010" s="18">
        <v>202324</v>
      </c>
      <c r="AY14010" s="191">
        <v>574</v>
      </c>
      <c r="AZ14010" s="191">
        <v>511</v>
      </c>
      <c r="BA14010" s="191">
        <v>1</v>
      </c>
      <c r="BB14010" s="191">
        <v>0</v>
      </c>
    </row>
    <row r="14011" spans="48:54" x14ac:dyDescent="0.2">
      <c r="AV14011" s="191" t="str">
        <f t="shared" si="222"/>
        <v>574_RS_8_4_202324</v>
      </c>
      <c r="AW14011" s="191" t="s">
        <v>92</v>
      </c>
      <c r="AX14011" s="18">
        <v>202324</v>
      </c>
      <c r="AY14011" s="191">
        <v>574</v>
      </c>
      <c r="AZ14011" s="191">
        <v>8</v>
      </c>
      <c r="BA14011" s="191">
        <v>4</v>
      </c>
      <c r="BB14011" s="191">
        <v>0</v>
      </c>
    </row>
    <row r="14012" spans="48:54" x14ac:dyDescent="0.2">
      <c r="AV14012" s="191" t="str">
        <f t="shared" si="222"/>
        <v>576_RG_511_1_202324</v>
      </c>
      <c r="AW14012" s="191" t="s">
        <v>93</v>
      </c>
      <c r="AX14012" s="18">
        <v>202324</v>
      </c>
      <c r="AY14012" s="191">
        <v>576</v>
      </c>
      <c r="AZ14012" s="191">
        <v>511</v>
      </c>
      <c r="BA14012" s="191">
        <v>1</v>
      </c>
      <c r="BB14012" s="191">
        <v>0</v>
      </c>
    </row>
    <row r="14013" spans="48:54" x14ac:dyDescent="0.2">
      <c r="AV14013" s="191" t="str">
        <f t="shared" si="222"/>
        <v>576_RS_8_4_202324</v>
      </c>
      <c r="AW14013" s="191" t="s">
        <v>92</v>
      </c>
      <c r="AX14013" s="18">
        <v>202324</v>
      </c>
      <c r="AY14013" s="191">
        <v>576</v>
      </c>
      <c r="AZ14013" s="191">
        <v>8</v>
      </c>
      <c r="BA14013" s="191">
        <v>4</v>
      </c>
      <c r="BB14013" s="191">
        <v>0</v>
      </c>
    </row>
    <row r="14014" spans="48:54" x14ac:dyDescent="0.2">
      <c r="AV14014" s="191" t="str">
        <f t="shared" si="222"/>
        <v>582_RG_511_1_202324</v>
      </c>
      <c r="AW14014" s="191" t="s">
        <v>93</v>
      </c>
      <c r="AX14014" s="18">
        <v>202324</v>
      </c>
      <c r="AY14014" s="191">
        <v>582</v>
      </c>
      <c r="AZ14014" s="191">
        <v>511</v>
      </c>
      <c r="BA14014" s="191">
        <v>1</v>
      </c>
      <c r="BB14014" s="191">
        <v>0</v>
      </c>
    </row>
    <row r="14015" spans="48:54" x14ac:dyDescent="0.2">
      <c r="AV14015" s="191" t="str">
        <f t="shared" si="222"/>
        <v>582_RS_8_4_202324</v>
      </c>
      <c r="AW14015" s="191" t="s">
        <v>92</v>
      </c>
      <c r="AX14015" s="18">
        <v>202324</v>
      </c>
      <c r="AY14015" s="191">
        <v>582</v>
      </c>
      <c r="AZ14015" s="191">
        <v>8</v>
      </c>
      <c r="BA14015" s="191">
        <v>4</v>
      </c>
      <c r="BB14015" s="191">
        <v>0</v>
      </c>
    </row>
    <row r="14016" spans="48:54" x14ac:dyDescent="0.2">
      <c r="AV14016" s="191" t="str">
        <f t="shared" si="222"/>
        <v>584_RG_511_1_202324</v>
      </c>
      <c r="AW14016" s="191" t="s">
        <v>93</v>
      </c>
      <c r="AX14016" s="18">
        <v>202324</v>
      </c>
      <c r="AY14016" s="191">
        <v>584</v>
      </c>
      <c r="AZ14016" s="191">
        <v>511</v>
      </c>
      <c r="BA14016" s="191">
        <v>1</v>
      </c>
      <c r="BB14016" s="191">
        <v>0</v>
      </c>
    </row>
    <row r="14017" spans="48:54" x14ac:dyDescent="0.2">
      <c r="AV14017" s="191" t="str">
        <f t="shared" si="222"/>
        <v>584_RS_8_4_202324</v>
      </c>
      <c r="AW14017" s="191" t="s">
        <v>92</v>
      </c>
      <c r="AX14017" s="18">
        <v>202324</v>
      </c>
      <c r="AY14017" s="191">
        <v>584</v>
      </c>
      <c r="AZ14017" s="191">
        <v>8</v>
      </c>
      <c r="BA14017" s="191">
        <v>4</v>
      </c>
      <c r="BB14017" s="191">
        <v>0</v>
      </c>
    </row>
    <row r="14018" spans="48:54" x14ac:dyDescent="0.2">
      <c r="AV14018" s="191" t="str">
        <f t="shared" si="222"/>
        <v>586_RG_511_1_202324</v>
      </c>
      <c r="AW14018" s="191" t="s">
        <v>93</v>
      </c>
      <c r="AX14018" s="18">
        <v>202324</v>
      </c>
      <c r="AY14018" s="191">
        <v>586</v>
      </c>
      <c r="AZ14018" s="191">
        <v>511</v>
      </c>
      <c r="BA14018" s="191">
        <v>1</v>
      </c>
      <c r="BB14018" s="191">
        <v>0</v>
      </c>
    </row>
    <row r="14019" spans="48:54" x14ac:dyDescent="0.2">
      <c r="AV14019" s="191" t="str">
        <f t="shared" si="222"/>
        <v>586_RS_8_4_202324</v>
      </c>
      <c r="AW14019" s="191" t="s">
        <v>92</v>
      </c>
      <c r="AX14019" s="18">
        <v>202324</v>
      </c>
      <c r="AY14019" s="191">
        <v>586</v>
      </c>
      <c r="AZ14019" s="191">
        <v>8</v>
      </c>
      <c r="BA14019" s="191">
        <v>4</v>
      </c>
      <c r="BB14019" s="191">
        <v>0</v>
      </c>
    </row>
    <row r="14020" spans="48:54" x14ac:dyDescent="0.2">
      <c r="AV14020" s="191" t="str">
        <f t="shared" ref="AV14020:AV14083" si="223">AY14020&amp;"_"&amp;AW14020&amp;"_"&amp;AZ14020&amp;"_"&amp;BA14020&amp;"_"&amp;AX14020</f>
        <v>512_RG_513_1_202324</v>
      </c>
      <c r="AW14020" s="191" t="s">
        <v>93</v>
      </c>
      <c r="AX14020" s="18">
        <v>202324</v>
      </c>
      <c r="AY14020" s="191">
        <v>512</v>
      </c>
      <c r="AZ14020" s="191">
        <v>513</v>
      </c>
      <c r="BA14020" s="191">
        <v>1</v>
      </c>
      <c r="BB14020" s="191">
        <v>0</v>
      </c>
    </row>
    <row r="14021" spans="48:54" x14ac:dyDescent="0.2">
      <c r="AV14021" s="191" t="str">
        <f t="shared" si="223"/>
        <v>512_RS_8_5_202324</v>
      </c>
      <c r="AW14021" s="191" t="s">
        <v>92</v>
      </c>
      <c r="AX14021" s="18">
        <v>202324</v>
      </c>
      <c r="AY14021" s="191">
        <v>512</v>
      </c>
      <c r="AZ14021" s="191">
        <v>8</v>
      </c>
      <c r="BA14021" s="191">
        <v>5</v>
      </c>
      <c r="BB14021" s="191">
        <v>-1068</v>
      </c>
    </row>
    <row r="14022" spans="48:54" x14ac:dyDescent="0.2">
      <c r="AV14022" s="191" t="str">
        <f t="shared" si="223"/>
        <v>514_RG_513_1_202324</v>
      </c>
      <c r="AW14022" s="191" t="s">
        <v>93</v>
      </c>
      <c r="AX14022" s="18">
        <v>202324</v>
      </c>
      <c r="AY14022" s="191">
        <v>514</v>
      </c>
      <c r="AZ14022" s="191">
        <v>513</v>
      </c>
      <c r="BA14022" s="191">
        <v>1</v>
      </c>
      <c r="BB14022" s="191">
        <v>0</v>
      </c>
    </row>
    <row r="14023" spans="48:54" x14ac:dyDescent="0.2">
      <c r="AV14023" s="191" t="str">
        <f t="shared" si="223"/>
        <v>514_RS_8_5_202324</v>
      </c>
      <c r="AW14023" s="191" t="s">
        <v>92</v>
      </c>
      <c r="AX14023" s="18">
        <v>202324</v>
      </c>
      <c r="AY14023" s="191">
        <v>514</v>
      </c>
      <c r="AZ14023" s="191">
        <v>8</v>
      </c>
      <c r="BA14023" s="191">
        <v>5</v>
      </c>
      <c r="BB14023" s="191">
        <v>-47.537999999999997</v>
      </c>
    </row>
    <row r="14024" spans="48:54" x14ac:dyDescent="0.2">
      <c r="AV14024" s="191" t="str">
        <f t="shared" si="223"/>
        <v>516_RG_513_1_202324</v>
      </c>
      <c r="AW14024" s="191" t="s">
        <v>93</v>
      </c>
      <c r="AX14024" s="18">
        <v>202324</v>
      </c>
      <c r="AY14024" s="191">
        <v>516</v>
      </c>
      <c r="AZ14024" s="191">
        <v>513</v>
      </c>
      <c r="BA14024" s="191">
        <v>1</v>
      </c>
      <c r="BB14024" s="191">
        <v>0</v>
      </c>
    </row>
    <row r="14025" spans="48:54" x14ac:dyDescent="0.2">
      <c r="AV14025" s="191" t="str">
        <f t="shared" si="223"/>
        <v>516_RS_8_5_202324</v>
      </c>
      <c r="AW14025" s="191" t="s">
        <v>92</v>
      </c>
      <c r="AX14025" s="18">
        <v>202324</v>
      </c>
      <c r="AY14025" s="191">
        <v>516</v>
      </c>
      <c r="AZ14025" s="191">
        <v>8</v>
      </c>
      <c r="BA14025" s="191">
        <v>5</v>
      </c>
      <c r="BB14025" s="191">
        <v>-3549.2750000000005</v>
      </c>
    </row>
    <row r="14026" spans="48:54" x14ac:dyDescent="0.2">
      <c r="AV14026" s="191" t="str">
        <f t="shared" si="223"/>
        <v>518_RG_513_1_202324</v>
      </c>
      <c r="AW14026" s="191" t="s">
        <v>93</v>
      </c>
      <c r="AX14026" s="18">
        <v>202324</v>
      </c>
      <c r="AY14026" s="191">
        <v>518</v>
      </c>
      <c r="AZ14026" s="191">
        <v>513</v>
      </c>
      <c r="BA14026" s="191">
        <v>1</v>
      </c>
      <c r="BB14026" s="191">
        <v>0</v>
      </c>
    </row>
    <row r="14027" spans="48:54" x14ac:dyDescent="0.2">
      <c r="AV14027" s="191" t="str">
        <f t="shared" si="223"/>
        <v>518_RS_8_5_202324</v>
      </c>
      <c r="AW14027" s="191" t="s">
        <v>92</v>
      </c>
      <c r="AX14027" s="18">
        <v>202324</v>
      </c>
      <c r="AY14027" s="191">
        <v>518</v>
      </c>
      <c r="AZ14027" s="191">
        <v>8</v>
      </c>
      <c r="BA14027" s="191">
        <v>5</v>
      </c>
      <c r="BB14027" s="191">
        <v>-2161.6640000000002</v>
      </c>
    </row>
    <row r="14028" spans="48:54" x14ac:dyDescent="0.2">
      <c r="AV14028" s="191" t="str">
        <f t="shared" si="223"/>
        <v>520_RG_513_1_202324</v>
      </c>
      <c r="AW14028" s="191" t="s">
        <v>93</v>
      </c>
      <c r="AX14028" s="18">
        <v>202324</v>
      </c>
      <c r="AY14028" s="191">
        <v>520</v>
      </c>
      <c r="AZ14028" s="191">
        <v>513</v>
      </c>
      <c r="BA14028" s="191">
        <v>1</v>
      </c>
      <c r="BB14028" s="191">
        <v>0</v>
      </c>
    </row>
    <row r="14029" spans="48:54" x14ac:dyDescent="0.2">
      <c r="AV14029" s="191" t="str">
        <f t="shared" si="223"/>
        <v>520_RS_8_5_202324</v>
      </c>
      <c r="AW14029" s="191" t="s">
        <v>92</v>
      </c>
      <c r="AX14029" s="18">
        <v>202324</v>
      </c>
      <c r="AY14029" s="191">
        <v>520</v>
      </c>
      <c r="AZ14029" s="191">
        <v>8</v>
      </c>
      <c r="BA14029" s="191">
        <v>5</v>
      </c>
      <c r="BB14029" s="191">
        <v>-4898.3250000000007</v>
      </c>
    </row>
    <row r="14030" spans="48:54" x14ac:dyDescent="0.2">
      <c r="AV14030" s="191" t="str">
        <f t="shared" si="223"/>
        <v>522_RG_513_1_202324</v>
      </c>
      <c r="AW14030" s="191" t="s">
        <v>93</v>
      </c>
      <c r="AX14030" s="18">
        <v>202324</v>
      </c>
      <c r="AY14030" s="191">
        <v>522</v>
      </c>
      <c r="AZ14030" s="191">
        <v>513</v>
      </c>
      <c r="BA14030" s="191">
        <v>1</v>
      </c>
      <c r="BB14030" s="191">
        <v>0</v>
      </c>
    </row>
    <row r="14031" spans="48:54" x14ac:dyDescent="0.2">
      <c r="AV14031" s="191" t="str">
        <f t="shared" si="223"/>
        <v>522_RS_8_5_202324</v>
      </c>
      <c r="AW14031" s="191" t="s">
        <v>92</v>
      </c>
      <c r="AX14031" s="18">
        <v>202324</v>
      </c>
      <c r="AY14031" s="191">
        <v>522</v>
      </c>
      <c r="AZ14031" s="191">
        <v>8</v>
      </c>
      <c r="BA14031" s="191">
        <v>5</v>
      </c>
      <c r="BB14031" s="191">
        <v>-9388.0983722921465</v>
      </c>
    </row>
    <row r="14032" spans="48:54" x14ac:dyDescent="0.2">
      <c r="AV14032" s="191" t="str">
        <f t="shared" si="223"/>
        <v>524_RG_513_1_202324</v>
      </c>
      <c r="AW14032" s="191" t="s">
        <v>93</v>
      </c>
      <c r="AX14032" s="18">
        <v>202324</v>
      </c>
      <c r="AY14032" s="191">
        <v>524</v>
      </c>
      <c r="AZ14032" s="191">
        <v>513</v>
      </c>
      <c r="BA14032" s="191">
        <v>1</v>
      </c>
      <c r="BB14032" s="191">
        <v>0</v>
      </c>
    </row>
    <row r="14033" spans="48:54" x14ac:dyDescent="0.2">
      <c r="AV14033" s="191" t="str">
        <f t="shared" si="223"/>
        <v>524_RS_8_5_202324</v>
      </c>
      <c r="AW14033" s="191" t="s">
        <v>92</v>
      </c>
      <c r="AX14033" s="18">
        <v>202324</v>
      </c>
      <c r="AY14033" s="191">
        <v>524</v>
      </c>
      <c r="AZ14033" s="191">
        <v>8</v>
      </c>
      <c r="BA14033" s="191">
        <v>5</v>
      </c>
      <c r="BB14033" s="191">
        <v>-4207.4412664479551</v>
      </c>
    </row>
    <row r="14034" spans="48:54" x14ac:dyDescent="0.2">
      <c r="AV14034" s="191" t="str">
        <f t="shared" si="223"/>
        <v>526_RG_513_1_202324</v>
      </c>
      <c r="AW14034" s="191" t="s">
        <v>93</v>
      </c>
      <c r="AX14034" s="18">
        <v>202324</v>
      </c>
      <c r="AY14034" s="191">
        <v>526</v>
      </c>
      <c r="AZ14034" s="191">
        <v>513</v>
      </c>
      <c r="BA14034" s="191">
        <v>1</v>
      </c>
      <c r="BB14034" s="191">
        <v>0</v>
      </c>
    </row>
    <row r="14035" spans="48:54" x14ac:dyDescent="0.2">
      <c r="AV14035" s="191" t="str">
        <f t="shared" si="223"/>
        <v>526_RS_8_5_202324</v>
      </c>
      <c r="AW14035" s="191" t="s">
        <v>92</v>
      </c>
      <c r="AX14035" s="18">
        <v>202324</v>
      </c>
      <c r="AY14035" s="191">
        <v>526</v>
      </c>
      <c r="AZ14035" s="191">
        <v>8</v>
      </c>
      <c r="BA14035" s="191">
        <v>5</v>
      </c>
      <c r="BB14035" s="191">
        <v>-2822.9384109614625</v>
      </c>
    </row>
    <row r="14036" spans="48:54" x14ac:dyDescent="0.2">
      <c r="AV14036" s="191" t="str">
        <f t="shared" si="223"/>
        <v>528_RG_513_1_202324</v>
      </c>
      <c r="AW14036" s="191" t="s">
        <v>93</v>
      </c>
      <c r="AX14036" s="18">
        <v>202324</v>
      </c>
      <c r="AY14036" s="191">
        <v>528</v>
      </c>
      <c r="AZ14036" s="191">
        <v>513</v>
      </c>
      <c r="BA14036" s="191">
        <v>1</v>
      </c>
      <c r="BB14036" s="191">
        <v>0</v>
      </c>
    </row>
    <row r="14037" spans="48:54" x14ac:dyDescent="0.2">
      <c r="AV14037" s="191" t="str">
        <f t="shared" si="223"/>
        <v>528_RS_8_5_202324</v>
      </c>
      <c r="AW14037" s="191" t="s">
        <v>92</v>
      </c>
      <c r="AX14037" s="18">
        <v>202324</v>
      </c>
      <c r="AY14037" s="191">
        <v>528</v>
      </c>
      <c r="AZ14037" s="191">
        <v>8</v>
      </c>
      <c r="BA14037" s="191">
        <v>5</v>
      </c>
      <c r="BB14037" s="191">
        <v>-4778</v>
      </c>
    </row>
    <row r="14038" spans="48:54" x14ac:dyDescent="0.2">
      <c r="AV14038" s="191" t="str">
        <f t="shared" si="223"/>
        <v>530_RG_513_1_202324</v>
      </c>
      <c r="AW14038" s="191" t="s">
        <v>93</v>
      </c>
      <c r="AX14038" s="18">
        <v>202324</v>
      </c>
      <c r="AY14038" s="191">
        <v>530</v>
      </c>
      <c r="AZ14038" s="191">
        <v>513</v>
      </c>
      <c r="BA14038" s="191">
        <v>1</v>
      </c>
      <c r="BB14038" s="191">
        <v>0</v>
      </c>
    </row>
    <row r="14039" spans="48:54" x14ac:dyDescent="0.2">
      <c r="AV14039" s="191" t="str">
        <f t="shared" si="223"/>
        <v>530_RS_8_5_202324</v>
      </c>
      <c r="AW14039" s="191" t="s">
        <v>92</v>
      </c>
      <c r="AX14039" s="18">
        <v>202324</v>
      </c>
      <c r="AY14039" s="191">
        <v>530</v>
      </c>
      <c r="AZ14039" s="191">
        <v>8</v>
      </c>
      <c r="BA14039" s="191">
        <v>5</v>
      </c>
      <c r="BB14039" s="191">
        <v>-4926.1509999999998</v>
      </c>
    </row>
    <row r="14040" spans="48:54" x14ac:dyDescent="0.2">
      <c r="AV14040" s="191" t="str">
        <f t="shared" si="223"/>
        <v>532_RG_513_1_202324</v>
      </c>
      <c r="AW14040" s="191" t="s">
        <v>93</v>
      </c>
      <c r="AX14040" s="18">
        <v>202324</v>
      </c>
      <c r="AY14040" s="191">
        <v>532</v>
      </c>
      <c r="AZ14040" s="191">
        <v>513</v>
      </c>
      <c r="BA14040" s="191">
        <v>1</v>
      </c>
      <c r="BB14040" s="191">
        <v>0</v>
      </c>
    </row>
    <row r="14041" spans="48:54" x14ac:dyDescent="0.2">
      <c r="AV14041" s="191" t="str">
        <f t="shared" si="223"/>
        <v>532_RS_8_5_202324</v>
      </c>
      <c r="AW14041" s="191" t="s">
        <v>92</v>
      </c>
      <c r="AX14041" s="18">
        <v>202324</v>
      </c>
      <c r="AY14041" s="191">
        <v>532</v>
      </c>
      <c r="AZ14041" s="191">
        <v>8</v>
      </c>
      <c r="BA14041" s="191">
        <v>5</v>
      </c>
      <c r="BB14041" s="191">
        <v>-7001.6969999999992</v>
      </c>
    </row>
    <row r="14042" spans="48:54" x14ac:dyDescent="0.2">
      <c r="AV14042" s="191" t="str">
        <f t="shared" si="223"/>
        <v>534_RG_513_1_202324</v>
      </c>
      <c r="AW14042" s="191" t="s">
        <v>93</v>
      </c>
      <c r="AX14042" s="18">
        <v>202324</v>
      </c>
      <c r="AY14042" s="191">
        <v>534</v>
      </c>
      <c r="AZ14042" s="191">
        <v>513</v>
      </c>
      <c r="BA14042" s="191">
        <v>1</v>
      </c>
      <c r="BB14042" s="191">
        <v>0</v>
      </c>
    </row>
    <row r="14043" spans="48:54" x14ac:dyDescent="0.2">
      <c r="AV14043" s="191" t="str">
        <f t="shared" si="223"/>
        <v>534_RS_8_5_202324</v>
      </c>
      <c r="AW14043" s="191" t="s">
        <v>92</v>
      </c>
      <c r="AX14043" s="18">
        <v>202324</v>
      </c>
      <c r="AY14043" s="191">
        <v>534</v>
      </c>
      <c r="AZ14043" s="191">
        <v>8</v>
      </c>
      <c r="BA14043" s="191">
        <v>5</v>
      </c>
      <c r="BB14043" s="191">
        <v>-5674.5649999999996</v>
      </c>
    </row>
    <row r="14044" spans="48:54" x14ac:dyDescent="0.2">
      <c r="AV14044" s="191" t="str">
        <f t="shared" si="223"/>
        <v>536_RG_513_1_202324</v>
      </c>
      <c r="AW14044" s="191" t="s">
        <v>93</v>
      </c>
      <c r="AX14044" s="18">
        <v>202324</v>
      </c>
      <c r="AY14044" s="191">
        <v>536</v>
      </c>
      <c r="AZ14044" s="191">
        <v>513</v>
      </c>
      <c r="BA14044" s="191">
        <v>1</v>
      </c>
      <c r="BB14044" s="191">
        <v>0</v>
      </c>
    </row>
    <row r="14045" spans="48:54" x14ac:dyDescent="0.2">
      <c r="AV14045" s="191" t="str">
        <f t="shared" si="223"/>
        <v>536_RS_8_5_202324</v>
      </c>
      <c r="AW14045" s="191" t="s">
        <v>92</v>
      </c>
      <c r="AX14045" s="18">
        <v>202324</v>
      </c>
      <c r="AY14045" s="191">
        <v>536</v>
      </c>
      <c r="AZ14045" s="191">
        <v>8</v>
      </c>
      <c r="BA14045" s="191">
        <v>5</v>
      </c>
      <c r="BB14045" s="191">
        <v>-4379.326</v>
      </c>
    </row>
    <row r="14046" spans="48:54" x14ac:dyDescent="0.2">
      <c r="AV14046" s="191" t="str">
        <f t="shared" si="223"/>
        <v>538_RG_513_1_202324</v>
      </c>
      <c r="AW14046" s="191" t="s">
        <v>93</v>
      </c>
      <c r="AX14046" s="18">
        <v>202324</v>
      </c>
      <c r="AY14046" s="191">
        <v>538</v>
      </c>
      <c r="AZ14046" s="191">
        <v>513</v>
      </c>
      <c r="BA14046" s="191">
        <v>1</v>
      </c>
      <c r="BB14046" s="191">
        <v>0</v>
      </c>
    </row>
    <row r="14047" spans="48:54" x14ac:dyDescent="0.2">
      <c r="AV14047" s="191" t="str">
        <f t="shared" si="223"/>
        <v>538_RS_8_5_202324</v>
      </c>
      <c r="AW14047" s="191" t="s">
        <v>92</v>
      </c>
      <c r="AX14047" s="18">
        <v>202324</v>
      </c>
      <c r="AY14047" s="191">
        <v>538</v>
      </c>
      <c r="AZ14047" s="191">
        <v>8</v>
      </c>
      <c r="BA14047" s="191">
        <v>5</v>
      </c>
      <c r="BB14047" s="191">
        <v>-1220.8789999999999</v>
      </c>
    </row>
    <row r="14048" spans="48:54" x14ac:dyDescent="0.2">
      <c r="AV14048" s="191" t="str">
        <f t="shared" si="223"/>
        <v>540_RG_513_1_202324</v>
      </c>
      <c r="AW14048" s="191" t="s">
        <v>93</v>
      </c>
      <c r="AX14048" s="18">
        <v>202324</v>
      </c>
      <c r="AY14048" s="191">
        <v>540</v>
      </c>
      <c r="AZ14048" s="191">
        <v>513</v>
      </c>
      <c r="BA14048" s="191">
        <v>1</v>
      </c>
      <c r="BB14048" s="191">
        <v>0</v>
      </c>
    </row>
    <row r="14049" spans="48:54" x14ac:dyDescent="0.2">
      <c r="AV14049" s="191" t="str">
        <f t="shared" si="223"/>
        <v>540_RS_8_5_202324</v>
      </c>
      <c r="AW14049" s="191" t="s">
        <v>92</v>
      </c>
      <c r="AX14049" s="18">
        <v>202324</v>
      </c>
      <c r="AY14049" s="191">
        <v>540</v>
      </c>
      <c r="AZ14049" s="191">
        <v>8</v>
      </c>
      <c r="BA14049" s="191">
        <v>5</v>
      </c>
      <c r="BB14049" s="191">
        <v>-15458.294999999998</v>
      </c>
    </row>
    <row r="14050" spans="48:54" x14ac:dyDescent="0.2">
      <c r="AV14050" s="191" t="str">
        <f t="shared" si="223"/>
        <v>542_RG_513_1_202324</v>
      </c>
      <c r="AW14050" s="191" t="s">
        <v>93</v>
      </c>
      <c r="AX14050" s="18">
        <v>202324</v>
      </c>
      <c r="AY14050" s="191">
        <v>542</v>
      </c>
      <c r="AZ14050" s="191">
        <v>513</v>
      </c>
      <c r="BA14050" s="191">
        <v>1</v>
      </c>
      <c r="BB14050" s="191">
        <v>0</v>
      </c>
    </row>
    <row r="14051" spans="48:54" x14ac:dyDescent="0.2">
      <c r="AV14051" s="191" t="str">
        <f t="shared" si="223"/>
        <v>542_RS_8_5_202324</v>
      </c>
      <c r="AW14051" s="191" t="s">
        <v>92</v>
      </c>
      <c r="AX14051" s="18">
        <v>202324</v>
      </c>
      <c r="AY14051" s="191">
        <v>542</v>
      </c>
      <c r="AZ14051" s="191">
        <v>8</v>
      </c>
      <c r="BA14051" s="191">
        <v>5</v>
      </c>
      <c r="BB14051" s="191">
        <v>-1096.8865372468788</v>
      </c>
    </row>
    <row r="14052" spans="48:54" x14ac:dyDescent="0.2">
      <c r="AV14052" s="191" t="str">
        <f t="shared" si="223"/>
        <v>544_RG_513_1_202324</v>
      </c>
      <c r="AW14052" s="191" t="s">
        <v>93</v>
      </c>
      <c r="AX14052" s="18">
        <v>202324</v>
      </c>
      <c r="AY14052" s="191">
        <v>544</v>
      </c>
      <c r="AZ14052" s="191">
        <v>513</v>
      </c>
      <c r="BA14052" s="191">
        <v>1</v>
      </c>
      <c r="BB14052" s="191">
        <v>0</v>
      </c>
    </row>
    <row r="14053" spans="48:54" x14ac:dyDescent="0.2">
      <c r="AV14053" s="191" t="str">
        <f t="shared" si="223"/>
        <v>544_RS_8_5_202324</v>
      </c>
      <c r="AW14053" s="191" t="s">
        <v>92</v>
      </c>
      <c r="AX14053" s="18">
        <v>202324</v>
      </c>
      <c r="AY14053" s="191">
        <v>544</v>
      </c>
      <c r="AZ14053" s="191">
        <v>8</v>
      </c>
      <c r="BA14053" s="191">
        <v>5</v>
      </c>
      <c r="BB14053" s="191">
        <v>-672.84800000000007</v>
      </c>
    </row>
    <row r="14054" spans="48:54" x14ac:dyDescent="0.2">
      <c r="AV14054" s="191" t="str">
        <f t="shared" si="223"/>
        <v>545_RG_513_1_202324</v>
      </c>
      <c r="AW14054" s="191" t="s">
        <v>93</v>
      </c>
      <c r="AX14054" s="18">
        <v>202324</v>
      </c>
      <c r="AY14054" s="191">
        <v>545</v>
      </c>
      <c r="AZ14054" s="191">
        <v>513</v>
      </c>
      <c r="BA14054" s="191">
        <v>1</v>
      </c>
      <c r="BB14054" s="191">
        <v>0</v>
      </c>
    </row>
    <row r="14055" spans="48:54" x14ac:dyDescent="0.2">
      <c r="AV14055" s="191" t="str">
        <f t="shared" si="223"/>
        <v>545_RS_8_5_202324</v>
      </c>
      <c r="AW14055" s="191" t="s">
        <v>92</v>
      </c>
      <c r="AX14055" s="18">
        <v>202324</v>
      </c>
      <c r="AY14055" s="191">
        <v>545</v>
      </c>
      <c r="AZ14055" s="191">
        <v>8</v>
      </c>
      <c r="BA14055" s="191">
        <v>5</v>
      </c>
      <c r="BB14055" s="191">
        <v>-5937.0568399999993</v>
      </c>
    </row>
    <row r="14056" spans="48:54" x14ac:dyDescent="0.2">
      <c r="AV14056" s="191" t="str">
        <f t="shared" si="223"/>
        <v>546_RG_513_1_202324</v>
      </c>
      <c r="AW14056" s="191" t="s">
        <v>93</v>
      </c>
      <c r="AX14056" s="18">
        <v>202324</v>
      </c>
      <c r="AY14056" s="191">
        <v>546</v>
      </c>
      <c r="AZ14056" s="191">
        <v>513</v>
      </c>
      <c r="BA14056" s="191">
        <v>1</v>
      </c>
      <c r="BB14056" s="191">
        <v>0</v>
      </c>
    </row>
    <row r="14057" spans="48:54" x14ac:dyDescent="0.2">
      <c r="AV14057" s="191" t="str">
        <f t="shared" si="223"/>
        <v>546_RS_8_5_202324</v>
      </c>
      <c r="AW14057" s="191" t="s">
        <v>92</v>
      </c>
      <c r="AX14057" s="18">
        <v>202324</v>
      </c>
      <c r="AY14057" s="191">
        <v>546</v>
      </c>
      <c r="AZ14057" s="191">
        <v>8</v>
      </c>
      <c r="BA14057" s="191">
        <v>5</v>
      </c>
      <c r="BB14057" s="191">
        <v>-488.28000000000003</v>
      </c>
    </row>
    <row r="14058" spans="48:54" x14ac:dyDescent="0.2">
      <c r="AV14058" s="191" t="str">
        <f t="shared" si="223"/>
        <v>548_RG_513_1_202324</v>
      </c>
      <c r="AW14058" s="191" t="s">
        <v>93</v>
      </c>
      <c r="AX14058" s="18">
        <v>202324</v>
      </c>
      <c r="AY14058" s="191">
        <v>548</v>
      </c>
      <c r="AZ14058" s="191">
        <v>513</v>
      </c>
      <c r="BA14058" s="191">
        <v>1</v>
      </c>
      <c r="BB14058" s="191">
        <v>0</v>
      </c>
    </row>
    <row r="14059" spans="48:54" x14ac:dyDescent="0.2">
      <c r="AV14059" s="191" t="str">
        <f t="shared" si="223"/>
        <v>548_RS_8_5_202324</v>
      </c>
      <c r="AW14059" s="191" t="s">
        <v>92</v>
      </c>
      <c r="AX14059" s="18">
        <v>202324</v>
      </c>
      <c r="AY14059" s="191">
        <v>548</v>
      </c>
      <c r="AZ14059" s="191">
        <v>8</v>
      </c>
      <c r="BA14059" s="191">
        <v>5</v>
      </c>
      <c r="BB14059" s="191">
        <v>0</v>
      </c>
    </row>
    <row r="14060" spans="48:54" x14ac:dyDescent="0.2">
      <c r="AV14060" s="191" t="str">
        <f t="shared" si="223"/>
        <v>550_RG_513_1_202324</v>
      </c>
      <c r="AW14060" s="191" t="s">
        <v>93</v>
      </c>
      <c r="AX14060" s="18">
        <v>202324</v>
      </c>
      <c r="AY14060" s="191">
        <v>550</v>
      </c>
      <c r="AZ14060" s="191">
        <v>513</v>
      </c>
      <c r="BA14060" s="191">
        <v>1</v>
      </c>
      <c r="BB14060" s="191">
        <v>0</v>
      </c>
    </row>
    <row r="14061" spans="48:54" x14ac:dyDescent="0.2">
      <c r="AV14061" s="191" t="str">
        <f t="shared" si="223"/>
        <v>550_RS_8_5_202324</v>
      </c>
      <c r="AW14061" s="191" t="s">
        <v>92</v>
      </c>
      <c r="AX14061" s="18">
        <v>202324</v>
      </c>
      <c r="AY14061" s="191">
        <v>550</v>
      </c>
      <c r="AZ14061" s="191">
        <v>8</v>
      </c>
      <c r="BA14061" s="191">
        <v>5</v>
      </c>
      <c r="BB14061" s="191">
        <v>-8559.2609999999986</v>
      </c>
    </row>
    <row r="14062" spans="48:54" x14ac:dyDescent="0.2">
      <c r="AV14062" s="191" t="str">
        <f t="shared" si="223"/>
        <v>552_RG_513_1_202324</v>
      </c>
      <c r="AW14062" s="191" t="s">
        <v>93</v>
      </c>
      <c r="AX14062" s="18">
        <v>202324</v>
      </c>
      <c r="AY14062" s="191">
        <v>552</v>
      </c>
      <c r="AZ14062" s="191">
        <v>513</v>
      </c>
      <c r="BA14062" s="191">
        <v>1</v>
      </c>
      <c r="BB14062" s="191">
        <v>0</v>
      </c>
    </row>
    <row r="14063" spans="48:54" x14ac:dyDescent="0.2">
      <c r="AV14063" s="191" t="str">
        <f t="shared" si="223"/>
        <v>552_RS_8_5_202324</v>
      </c>
      <c r="AW14063" s="191" t="s">
        <v>92</v>
      </c>
      <c r="AX14063" s="18">
        <v>202324</v>
      </c>
      <c r="AY14063" s="191">
        <v>552</v>
      </c>
      <c r="AZ14063" s="191">
        <v>8</v>
      </c>
      <c r="BA14063" s="191">
        <v>5</v>
      </c>
      <c r="BB14063" s="191">
        <v>-7784.9844393599997</v>
      </c>
    </row>
    <row r="14064" spans="48:54" x14ac:dyDescent="0.2">
      <c r="AV14064" s="191" t="str">
        <f t="shared" si="223"/>
        <v>562_RG_513_1_202324</v>
      </c>
      <c r="AW14064" s="191" t="s">
        <v>93</v>
      </c>
      <c r="AX14064" s="18">
        <v>202324</v>
      </c>
      <c r="AY14064" s="191">
        <v>562</v>
      </c>
      <c r="AZ14064" s="191">
        <v>513</v>
      </c>
      <c r="BA14064" s="191">
        <v>1</v>
      </c>
      <c r="BB14064" s="191">
        <v>0</v>
      </c>
    </row>
    <row r="14065" spans="48:54" x14ac:dyDescent="0.2">
      <c r="AV14065" s="191" t="str">
        <f t="shared" si="223"/>
        <v>562_RS_8_5_202324</v>
      </c>
      <c r="AW14065" s="191" t="s">
        <v>92</v>
      </c>
      <c r="AX14065" s="18">
        <v>202324</v>
      </c>
      <c r="AY14065" s="191">
        <v>562</v>
      </c>
      <c r="AZ14065" s="191">
        <v>8</v>
      </c>
      <c r="BA14065" s="191">
        <v>5</v>
      </c>
      <c r="BB14065" s="191">
        <v>0</v>
      </c>
    </row>
    <row r="14066" spans="48:54" x14ac:dyDescent="0.2">
      <c r="AV14066" s="191" t="str">
        <f t="shared" si="223"/>
        <v>564_RG_513_1_202324</v>
      </c>
      <c r="AW14066" s="191" t="s">
        <v>93</v>
      </c>
      <c r="AX14066" s="18">
        <v>202324</v>
      </c>
      <c r="AY14066" s="191">
        <v>564</v>
      </c>
      <c r="AZ14066" s="191">
        <v>513</v>
      </c>
      <c r="BA14066" s="191">
        <v>1</v>
      </c>
      <c r="BB14066" s="191">
        <v>-3753.4560000000001</v>
      </c>
    </row>
    <row r="14067" spans="48:54" x14ac:dyDescent="0.2">
      <c r="AV14067" s="191" t="str">
        <f t="shared" si="223"/>
        <v>564_RS_8_5_202324</v>
      </c>
      <c r="AW14067" s="191" t="s">
        <v>92</v>
      </c>
      <c r="AX14067" s="18">
        <v>202324</v>
      </c>
      <c r="AY14067" s="191">
        <v>564</v>
      </c>
      <c r="AZ14067" s="191">
        <v>8</v>
      </c>
      <c r="BA14067" s="191">
        <v>5</v>
      </c>
      <c r="BB14067" s="191">
        <v>0</v>
      </c>
    </row>
    <row r="14068" spans="48:54" x14ac:dyDescent="0.2">
      <c r="AV14068" s="191" t="str">
        <f t="shared" si="223"/>
        <v>566_RG_513_1_202324</v>
      </c>
      <c r="AW14068" s="191" t="s">
        <v>93</v>
      </c>
      <c r="AX14068" s="18">
        <v>202324</v>
      </c>
      <c r="AY14068" s="191">
        <v>566</v>
      </c>
      <c r="AZ14068" s="191">
        <v>513</v>
      </c>
      <c r="BA14068" s="191">
        <v>1</v>
      </c>
      <c r="BB14068" s="191">
        <v>-3752</v>
      </c>
    </row>
    <row r="14069" spans="48:54" x14ac:dyDescent="0.2">
      <c r="AV14069" s="191" t="str">
        <f t="shared" si="223"/>
        <v>566_RS_8_5_202324</v>
      </c>
      <c r="AW14069" s="191" t="s">
        <v>92</v>
      </c>
      <c r="AX14069" s="18">
        <v>202324</v>
      </c>
      <c r="AY14069" s="191">
        <v>566</v>
      </c>
      <c r="AZ14069" s="191">
        <v>8</v>
      </c>
      <c r="BA14069" s="191">
        <v>5</v>
      </c>
      <c r="BB14069" s="191">
        <v>0</v>
      </c>
    </row>
    <row r="14070" spans="48:54" x14ac:dyDescent="0.2">
      <c r="AV14070" s="191" t="str">
        <f t="shared" si="223"/>
        <v>568_RG_513_1_202324</v>
      </c>
      <c r="AW14070" s="191" t="s">
        <v>93</v>
      </c>
      <c r="AX14070" s="18">
        <v>202324</v>
      </c>
      <c r="AY14070" s="191">
        <v>568</v>
      </c>
      <c r="AZ14070" s="191">
        <v>513</v>
      </c>
      <c r="BA14070" s="191">
        <v>1</v>
      </c>
      <c r="BB14070" s="191">
        <v>-9688.6455800000003</v>
      </c>
    </row>
    <row r="14071" spans="48:54" x14ac:dyDescent="0.2">
      <c r="AV14071" s="191" t="str">
        <f t="shared" si="223"/>
        <v>568_RS_8_5_202324</v>
      </c>
      <c r="AW14071" s="191" t="s">
        <v>92</v>
      </c>
      <c r="AX14071" s="18">
        <v>202324</v>
      </c>
      <c r="AY14071" s="191">
        <v>568</v>
      </c>
      <c r="AZ14071" s="191">
        <v>8</v>
      </c>
      <c r="BA14071" s="191">
        <v>5</v>
      </c>
      <c r="BB14071" s="191">
        <v>0</v>
      </c>
    </row>
    <row r="14072" spans="48:54" x14ac:dyDescent="0.2">
      <c r="AV14072" s="191" t="str">
        <f t="shared" si="223"/>
        <v>572_RG_513_1_202324</v>
      </c>
      <c r="AW14072" s="191" t="s">
        <v>93</v>
      </c>
      <c r="AX14072" s="18">
        <v>202324</v>
      </c>
      <c r="AY14072" s="191">
        <v>572</v>
      </c>
      <c r="AZ14072" s="191">
        <v>513</v>
      </c>
      <c r="BA14072" s="191">
        <v>1</v>
      </c>
      <c r="BB14072" s="191">
        <v>0</v>
      </c>
    </row>
    <row r="14073" spans="48:54" x14ac:dyDescent="0.2">
      <c r="AV14073" s="191" t="str">
        <f t="shared" si="223"/>
        <v>572_RS_8_5_202324</v>
      </c>
      <c r="AW14073" s="191" t="s">
        <v>92</v>
      </c>
      <c r="AX14073" s="18">
        <v>202324</v>
      </c>
      <c r="AY14073" s="191">
        <v>572</v>
      </c>
      <c r="AZ14073" s="191">
        <v>8</v>
      </c>
      <c r="BA14073" s="191">
        <v>5</v>
      </c>
      <c r="BB14073" s="191">
        <v>0</v>
      </c>
    </row>
    <row r="14074" spans="48:54" x14ac:dyDescent="0.2">
      <c r="AV14074" s="191" t="str">
        <f t="shared" si="223"/>
        <v>574_RG_513_1_202324</v>
      </c>
      <c r="AW14074" s="191" t="s">
        <v>93</v>
      </c>
      <c r="AX14074" s="18">
        <v>202324</v>
      </c>
      <c r="AY14074" s="191">
        <v>574</v>
      </c>
      <c r="AZ14074" s="191">
        <v>513</v>
      </c>
      <c r="BA14074" s="191">
        <v>1</v>
      </c>
      <c r="BB14074" s="191">
        <v>0</v>
      </c>
    </row>
    <row r="14075" spans="48:54" x14ac:dyDescent="0.2">
      <c r="AV14075" s="191" t="str">
        <f t="shared" si="223"/>
        <v>574_RS_8_5_202324</v>
      </c>
      <c r="AW14075" s="191" t="s">
        <v>92</v>
      </c>
      <c r="AX14075" s="18">
        <v>202324</v>
      </c>
      <c r="AY14075" s="191">
        <v>574</v>
      </c>
      <c r="AZ14075" s="191">
        <v>8</v>
      </c>
      <c r="BA14075" s="191">
        <v>5</v>
      </c>
      <c r="BB14075" s="191">
        <v>0</v>
      </c>
    </row>
    <row r="14076" spans="48:54" x14ac:dyDescent="0.2">
      <c r="AV14076" s="191" t="str">
        <f t="shared" si="223"/>
        <v>576_RG_513_1_202324</v>
      </c>
      <c r="AW14076" s="191" t="s">
        <v>93</v>
      </c>
      <c r="AX14076" s="18">
        <v>202324</v>
      </c>
      <c r="AY14076" s="191">
        <v>576</v>
      </c>
      <c r="AZ14076" s="191">
        <v>513</v>
      </c>
      <c r="BA14076" s="191">
        <v>1</v>
      </c>
      <c r="BB14076" s="191">
        <v>0</v>
      </c>
    </row>
    <row r="14077" spans="48:54" x14ac:dyDescent="0.2">
      <c r="AV14077" s="191" t="str">
        <f t="shared" si="223"/>
        <v>576_RS_8_5_202324</v>
      </c>
      <c r="AW14077" s="191" t="s">
        <v>92</v>
      </c>
      <c r="AX14077" s="18">
        <v>202324</v>
      </c>
      <c r="AY14077" s="191">
        <v>576</v>
      </c>
      <c r="AZ14077" s="191">
        <v>8</v>
      </c>
      <c r="BA14077" s="191">
        <v>5</v>
      </c>
      <c r="BB14077" s="191">
        <v>0</v>
      </c>
    </row>
    <row r="14078" spans="48:54" x14ac:dyDescent="0.2">
      <c r="AV14078" s="191" t="str">
        <f t="shared" si="223"/>
        <v>582_RG_513_1_202324</v>
      </c>
      <c r="AW14078" s="191" t="s">
        <v>93</v>
      </c>
      <c r="AX14078" s="18">
        <v>202324</v>
      </c>
      <c r="AY14078" s="191">
        <v>582</v>
      </c>
      <c r="AZ14078" s="191">
        <v>513</v>
      </c>
      <c r="BA14078" s="191">
        <v>1</v>
      </c>
      <c r="BB14078" s="191">
        <v>0</v>
      </c>
    </row>
    <row r="14079" spans="48:54" x14ac:dyDescent="0.2">
      <c r="AV14079" s="191" t="str">
        <f t="shared" si="223"/>
        <v>582_RS_8_5_202324</v>
      </c>
      <c r="AW14079" s="191" t="s">
        <v>92</v>
      </c>
      <c r="AX14079" s="18">
        <v>202324</v>
      </c>
      <c r="AY14079" s="191">
        <v>582</v>
      </c>
      <c r="AZ14079" s="191">
        <v>8</v>
      </c>
      <c r="BA14079" s="191">
        <v>5</v>
      </c>
      <c r="BB14079" s="191">
        <v>0</v>
      </c>
    </row>
    <row r="14080" spans="48:54" x14ac:dyDescent="0.2">
      <c r="AV14080" s="191" t="str">
        <f t="shared" si="223"/>
        <v>584_RG_513_1_202324</v>
      </c>
      <c r="AW14080" s="191" t="s">
        <v>93</v>
      </c>
      <c r="AX14080" s="18">
        <v>202324</v>
      </c>
      <c r="AY14080" s="191">
        <v>584</v>
      </c>
      <c r="AZ14080" s="191">
        <v>513</v>
      </c>
      <c r="BA14080" s="191">
        <v>1</v>
      </c>
      <c r="BB14080" s="191">
        <v>0</v>
      </c>
    </row>
    <row r="14081" spans="48:54" x14ac:dyDescent="0.2">
      <c r="AV14081" s="191" t="str">
        <f t="shared" si="223"/>
        <v>584_RS_8_5_202324</v>
      </c>
      <c r="AW14081" s="191" t="s">
        <v>92</v>
      </c>
      <c r="AX14081" s="18">
        <v>202324</v>
      </c>
      <c r="AY14081" s="191">
        <v>584</v>
      </c>
      <c r="AZ14081" s="191">
        <v>8</v>
      </c>
      <c r="BA14081" s="191">
        <v>5</v>
      </c>
      <c r="BB14081" s="191">
        <v>0</v>
      </c>
    </row>
    <row r="14082" spans="48:54" x14ac:dyDescent="0.2">
      <c r="AV14082" s="191" t="str">
        <f t="shared" si="223"/>
        <v>586_RG_513_1_202324</v>
      </c>
      <c r="AW14082" s="191" t="s">
        <v>93</v>
      </c>
      <c r="AX14082" s="18">
        <v>202324</v>
      </c>
      <c r="AY14082" s="191">
        <v>586</v>
      </c>
      <c r="AZ14082" s="191">
        <v>513</v>
      </c>
      <c r="BA14082" s="191">
        <v>1</v>
      </c>
      <c r="BB14082" s="191">
        <v>0</v>
      </c>
    </row>
    <row r="14083" spans="48:54" x14ac:dyDescent="0.2">
      <c r="AV14083" s="191" t="str">
        <f t="shared" si="223"/>
        <v>586_RS_8_5_202324</v>
      </c>
      <c r="AW14083" s="191" t="s">
        <v>92</v>
      </c>
      <c r="AX14083" s="18">
        <v>202324</v>
      </c>
      <c r="AY14083" s="191">
        <v>586</v>
      </c>
      <c r="AZ14083" s="191">
        <v>8</v>
      </c>
      <c r="BA14083" s="191">
        <v>5</v>
      </c>
      <c r="BB14083" s="191">
        <v>0</v>
      </c>
    </row>
    <row r="14084" spans="48:54" x14ac:dyDescent="0.2">
      <c r="AV14084" s="191" t="str">
        <f t="shared" ref="AV14084:AV14147" si="224">AY14084&amp;"_"&amp;AW14084&amp;"_"&amp;AZ14084&amp;"_"&amp;BA14084&amp;"_"&amp;AX14084</f>
        <v>512_RG_598_1_202324</v>
      </c>
      <c r="AW14084" s="191" t="s">
        <v>93</v>
      </c>
      <c r="AX14084" s="18">
        <v>202324</v>
      </c>
      <c r="AY14084" s="191">
        <v>512</v>
      </c>
      <c r="AZ14084" s="191">
        <v>598</v>
      </c>
      <c r="BA14084" s="191">
        <v>1</v>
      </c>
      <c r="BB14084" s="191">
        <v>0</v>
      </c>
    </row>
    <row r="14085" spans="48:54" x14ac:dyDescent="0.2">
      <c r="AV14085" s="191" t="str">
        <f t="shared" si="224"/>
        <v>512_RS_10_1_202324</v>
      </c>
      <c r="AW14085" s="191" t="s">
        <v>92</v>
      </c>
      <c r="AX14085" s="18">
        <v>202324</v>
      </c>
      <c r="AY14085" s="191">
        <v>512</v>
      </c>
      <c r="AZ14085" s="191">
        <v>10</v>
      </c>
      <c r="BA14085" s="191">
        <v>1</v>
      </c>
      <c r="BB14085" s="191">
        <v>1102.0329999999999</v>
      </c>
    </row>
    <row r="14086" spans="48:54" x14ac:dyDescent="0.2">
      <c r="AV14086" s="191" t="str">
        <f t="shared" si="224"/>
        <v>514_RG_598_1_202324</v>
      </c>
      <c r="AW14086" s="191" t="s">
        <v>93</v>
      </c>
      <c r="AX14086" s="18">
        <v>202324</v>
      </c>
      <c r="AY14086" s="191">
        <v>514</v>
      </c>
      <c r="AZ14086" s="191">
        <v>598</v>
      </c>
      <c r="BA14086" s="191">
        <v>1</v>
      </c>
      <c r="BB14086" s="191">
        <v>0</v>
      </c>
    </row>
    <row r="14087" spans="48:54" x14ac:dyDescent="0.2">
      <c r="AV14087" s="191" t="str">
        <f t="shared" si="224"/>
        <v>514_RS_10_1_202324</v>
      </c>
      <c r="AW14087" s="191" t="s">
        <v>92</v>
      </c>
      <c r="AX14087" s="18">
        <v>202324</v>
      </c>
      <c r="AY14087" s="191">
        <v>514</v>
      </c>
      <c r="AZ14087" s="191">
        <v>10</v>
      </c>
      <c r="BA14087" s="191">
        <v>1</v>
      </c>
      <c r="BB14087" s="191">
        <v>1957.79</v>
      </c>
    </row>
    <row r="14088" spans="48:54" x14ac:dyDescent="0.2">
      <c r="AV14088" s="191" t="str">
        <f t="shared" si="224"/>
        <v>516_RG_598_1_202324</v>
      </c>
      <c r="AW14088" s="191" t="s">
        <v>93</v>
      </c>
      <c r="AX14088" s="18">
        <v>202324</v>
      </c>
      <c r="AY14088" s="191">
        <v>516</v>
      </c>
      <c r="AZ14088" s="191">
        <v>598</v>
      </c>
      <c r="BA14088" s="191">
        <v>1</v>
      </c>
      <c r="BB14088" s="191">
        <v>0</v>
      </c>
    </row>
    <row r="14089" spans="48:54" x14ac:dyDescent="0.2">
      <c r="AV14089" s="191" t="str">
        <f t="shared" si="224"/>
        <v>516_RS_10_1_202324</v>
      </c>
      <c r="AW14089" s="191" t="s">
        <v>92</v>
      </c>
      <c r="AX14089" s="18">
        <v>202324</v>
      </c>
      <c r="AY14089" s="191">
        <v>516</v>
      </c>
      <c r="AZ14089" s="191">
        <v>10</v>
      </c>
      <c r="BA14089" s="191">
        <v>1</v>
      </c>
      <c r="BB14089" s="191">
        <v>9935.099000000002</v>
      </c>
    </row>
    <row r="14090" spans="48:54" x14ac:dyDescent="0.2">
      <c r="AV14090" s="191" t="str">
        <f t="shared" si="224"/>
        <v>518_RG_598_1_202324</v>
      </c>
      <c r="AW14090" s="191" t="s">
        <v>93</v>
      </c>
      <c r="AX14090" s="18">
        <v>202324</v>
      </c>
      <c r="AY14090" s="191">
        <v>518</v>
      </c>
      <c r="AZ14090" s="191">
        <v>598</v>
      </c>
      <c r="BA14090" s="191">
        <v>1</v>
      </c>
      <c r="BB14090" s="191">
        <v>-29</v>
      </c>
    </row>
    <row r="14091" spans="48:54" x14ac:dyDescent="0.2">
      <c r="AV14091" s="191" t="str">
        <f t="shared" si="224"/>
        <v>518_RS_10_1_202324</v>
      </c>
      <c r="AW14091" s="191" t="s">
        <v>92</v>
      </c>
      <c r="AX14091" s="18">
        <v>202324</v>
      </c>
      <c r="AY14091" s="191">
        <v>518</v>
      </c>
      <c r="AZ14091" s="191">
        <v>10</v>
      </c>
      <c r="BA14091" s="191">
        <v>1</v>
      </c>
      <c r="BB14091" s="191">
        <v>1961.02808</v>
      </c>
    </row>
    <row r="14092" spans="48:54" x14ac:dyDescent="0.2">
      <c r="AV14092" s="191" t="str">
        <f t="shared" si="224"/>
        <v>520_RG_598_1_202324</v>
      </c>
      <c r="AW14092" s="191" t="s">
        <v>93</v>
      </c>
      <c r="AX14092" s="18">
        <v>202324</v>
      </c>
      <c r="AY14092" s="191">
        <v>520</v>
      </c>
      <c r="AZ14092" s="191">
        <v>598</v>
      </c>
      <c r="BA14092" s="191">
        <v>1</v>
      </c>
      <c r="BB14092" s="191">
        <v>0</v>
      </c>
    </row>
    <row r="14093" spans="48:54" x14ac:dyDescent="0.2">
      <c r="AV14093" s="191" t="str">
        <f t="shared" si="224"/>
        <v>520_RS_10_1_202324</v>
      </c>
      <c r="AW14093" s="191" t="s">
        <v>92</v>
      </c>
      <c r="AX14093" s="18">
        <v>202324</v>
      </c>
      <c r="AY14093" s="191">
        <v>520</v>
      </c>
      <c r="AZ14093" s="191">
        <v>10</v>
      </c>
      <c r="BA14093" s="191">
        <v>1</v>
      </c>
      <c r="BB14093" s="191">
        <v>2608.6460000000002</v>
      </c>
    </row>
    <row r="14094" spans="48:54" x14ac:dyDescent="0.2">
      <c r="AV14094" s="191" t="str">
        <f t="shared" si="224"/>
        <v>522_RG_598_1_202324</v>
      </c>
      <c r="AW14094" s="191" t="s">
        <v>93</v>
      </c>
      <c r="AX14094" s="18">
        <v>202324</v>
      </c>
      <c r="AY14094" s="191">
        <v>522</v>
      </c>
      <c r="AZ14094" s="191">
        <v>598</v>
      </c>
      <c r="BA14094" s="191">
        <v>1</v>
      </c>
      <c r="BB14094" s="191">
        <v>0</v>
      </c>
    </row>
    <row r="14095" spans="48:54" x14ac:dyDescent="0.2">
      <c r="AV14095" s="191" t="str">
        <f t="shared" si="224"/>
        <v>522_RS_10_1_202324</v>
      </c>
      <c r="AW14095" s="191" t="s">
        <v>92</v>
      </c>
      <c r="AX14095" s="18">
        <v>202324</v>
      </c>
      <c r="AY14095" s="191">
        <v>522</v>
      </c>
      <c r="AZ14095" s="191">
        <v>10</v>
      </c>
      <c r="BA14095" s="191">
        <v>1</v>
      </c>
      <c r="BB14095" s="191">
        <v>1869.1789899999999</v>
      </c>
    </row>
    <row r="14096" spans="48:54" x14ac:dyDescent="0.2">
      <c r="AV14096" s="191" t="str">
        <f t="shared" si="224"/>
        <v>524_RG_598_1_202324</v>
      </c>
      <c r="AW14096" s="191" t="s">
        <v>93</v>
      </c>
      <c r="AX14096" s="18">
        <v>202324</v>
      </c>
      <c r="AY14096" s="191">
        <v>524</v>
      </c>
      <c r="AZ14096" s="191">
        <v>598</v>
      </c>
      <c r="BA14096" s="191">
        <v>1</v>
      </c>
      <c r="BB14096" s="191">
        <v>0</v>
      </c>
    </row>
    <row r="14097" spans="48:54" x14ac:dyDescent="0.2">
      <c r="AV14097" s="191" t="str">
        <f t="shared" si="224"/>
        <v>524_RS_10_1_202324</v>
      </c>
      <c r="AW14097" s="191" t="s">
        <v>92</v>
      </c>
      <c r="AX14097" s="18">
        <v>202324</v>
      </c>
      <c r="AY14097" s="191">
        <v>524</v>
      </c>
      <c r="AZ14097" s="191">
        <v>10</v>
      </c>
      <c r="BA14097" s="191">
        <v>1</v>
      </c>
      <c r="BB14097" s="191">
        <v>1104.21281</v>
      </c>
    </row>
    <row r="14098" spans="48:54" x14ac:dyDescent="0.2">
      <c r="AV14098" s="191" t="str">
        <f t="shared" si="224"/>
        <v>526_RG_598_1_202324</v>
      </c>
      <c r="AW14098" s="191" t="s">
        <v>93</v>
      </c>
      <c r="AX14098" s="18">
        <v>202324</v>
      </c>
      <c r="AY14098" s="191">
        <v>526</v>
      </c>
      <c r="AZ14098" s="191">
        <v>598</v>
      </c>
      <c r="BA14098" s="191">
        <v>1</v>
      </c>
      <c r="BB14098" s="191">
        <v>0</v>
      </c>
    </row>
    <row r="14099" spans="48:54" x14ac:dyDescent="0.2">
      <c r="AV14099" s="191" t="str">
        <f t="shared" si="224"/>
        <v>526_RS_10_1_202324</v>
      </c>
      <c r="AW14099" s="191" t="s">
        <v>92</v>
      </c>
      <c r="AX14099" s="18">
        <v>202324</v>
      </c>
      <c r="AY14099" s="191">
        <v>526</v>
      </c>
      <c r="AZ14099" s="191">
        <v>10</v>
      </c>
      <c r="BA14099" s="191">
        <v>1</v>
      </c>
      <c r="BB14099" s="191">
        <v>1546.1838873126155</v>
      </c>
    </row>
    <row r="14100" spans="48:54" x14ac:dyDescent="0.2">
      <c r="AV14100" s="191" t="str">
        <f t="shared" si="224"/>
        <v>528_RG_598_1_202324</v>
      </c>
      <c r="AW14100" s="191" t="s">
        <v>93</v>
      </c>
      <c r="AX14100" s="18">
        <v>202324</v>
      </c>
      <c r="AY14100" s="191">
        <v>528</v>
      </c>
      <c r="AZ14100" s="191">
        <v>598</v>
      </c>
      <c r="BA14100" s="191">
        <v>1</v>
      </c>
      <c r="BB14100" s="191">
        <v>0</v>
      </c>
    </row>
    <row r="14101" spans="48:54" x14ac:dyDescent="0.2">
      <c r="AV14101" s="191" t="str">
        <f t="shared" si="224"/>
        <v>528_RS_10_1_202324</v>
      </c>
      <c r="AW14101" s="191" t="s">
        <v>92</v>
      </c>
      <c r="AX14101" s="18">
        <v>202324</v>
      </c>
      <c r="AY14101" s="191">
        <v>528</v>
      </c>
      <c r="AZ14101" s="191">
        <v>10</v>
      </c>
      <c r="BA14101" s="191">
        <v>1</v>
      </c>
      <c r="BB14101" s="191">
        <v>800</v>
      </c>
    </row>
    <row r="14102" spans="48:54" x14ac:dyDescent="0.2">
      <c r="AV14102" s="191" t="str">
        <f t="shared" si="224"/>
        <v>530_RG_598_1_202324</v>
      </c>
      <c r="AW14102" s="191" t="s">
        <v>93</v>
      </c>
      <c r="AX14102" s="18">
        <v>202324</v>
      </c>
      <c r="AY14102" s="191">
        <v>530</v>
      </c>
      <c r="AZ14102" s="191">
        <v>598</v>
      </c>
      <c r="BA14102" s="191">
        <v>1</v>
      </c>
      <c r="BB14102" s="191">
        <v>0</v>
      </c>
    </row>
    <row r="14103" spans="48:54" x14ac:dyDescent="0.2">
      <c r="AV14103" s="191" t="str">
        <f t="shared" si="224"/>
        <v>530_RS_10_1_202324</v>
      </c>
      <c r="AW14103" s="191" t="s">
        <v>92</v>
      </c>
      <c r="AX14103" s="18">
        <v>202324</v>
      </c>
      <c r="AY14103" s="191">
        <v>530</v>
      </c>
      <c r="AZ14103" s="191">
        <v>10</v>
      </c>
      <c r="BA14103" s="191">
        <v>1</v>
      </c>
      <c r="BB14103" s="191">
        <v>4625.0539951999999</v>
      </c>
    </row>
    <row r="14104" spans="48:54" x14ac:dyDescent="0.2">
      <c r="AV14104" s="191" t="str">
        <f t="shared" si="224"/>
        <v>532_RG_598_1_202324</v>
      </c>
      <c r="AW14104" s="191" t="s">
        <v>93</v>
      </c>
      <c r="AX14104" s="18">
        <v>202324</v>
      </c>
      <c r="AY14104" s="191">
        <v>532</v>
      </c>
      <c r="AZ14104" s="191">
        <v>598</v>
      </c>
      <c r="BA14104" s="191">
        <v>1</v>
      </c>
      <c r="BB14104" s="191">
        <v>0</v>
      </c>
    </row>
    <row r="14105" spans="48:54" x14ac:dyDescent="0.2">
      <c r="AV14105" s="191" t="str">
        <f t="shared" si="224"/>
        <v>532_RS_10_1_202324</v>
      </c>
      <c r="AW14105" s="191" t="s">
        <v>92</v>
      </c>
      <c r="AX14105" s="18">
        <v>202324</v>
      </c>
      <c r="AY14105" s="191">
        <v>532</v>
      </c>
      <c r="AZ14105" s="191">
        <v>10</v>
      </c>
      <c r="BA14105" s="191">
        <v>1</v>
      </c>
      <c r="BB14105" s="191">
        <v>10942.61</v>
      </c>
    </row>
    <row r="14106" spans="48:54" x14ac:dyDescent="0.2">
      <c r="AV14106" s="191" t="str">
        <f t="shared" si="224"/>
        <v>534_RG_598_1_202324</v>
      </c>
      <c r="AW14106" s="191" t="s">
        <v>93</v>
      </c>
      <c r="AX14106" s="18">
        <v>202324</v>
      </c>
      <c r="AY14106" s="191">
        <v>534</v>
      </c>
      <c r="AZ14106" s="191">
        <v>598</v>
      </c>
      <c r="BA14106" s="191">
        <v>1</v>
      </c>
      <c r="BB14106" s="191">
        <v>0</v>
      </c>
    </row>
    <row r="14107" spans="48:54" x14ac:dyDescent="0.2">
      <c r="AV14107" s="191" t="str">
        <f t="shared" si="224"/>
        <v>534_RS_10_1_202324</v>
      </c>
      <c r="AW14107" s="191" t="s">
        <v>92</v>
      </c>
      <c r="AX14107" s="18">
        <v>202324</v>
      </c>
      <c r="AY14107" s="191">
        <v>534</v>
      </c>
      <c r="AZ14107" s="191">
        <v>10</v>
      </c>
      <c r="BA14107" s="191">
        <v>1</v>
      </c>
      <c r="BB14107" s="191">
        <v>2055.9279999999999</v>
      </c>
    </row>
    <row r="14108" spans="48:54" x14ac:dyDescent="0.2">
      <c r="AV14108" s="191" t="str">
        <f t="shared" si="224"/>
        <v>536_RG_598_1_202324</v>
      </c>
      <c r="AW14108" s="191" t="s">
        <v>93</v>
      </c>
      <c r="AX14108" s="18">
        <v>202324</v>
      </c>
      <c r="AY14108" s="191">
        <v>536</v>
      </c>
      <c r="AZ14108" s="191">
        <v>598</v>
      </c>
      <c r="BA14108" s="191">
        <v>1</v>
      </c>
      <c r="BB14108" s="191">
        <v>0</v>
      </c>
    </row>
    <row r="14109" spans="48:54" x14ac:dyDescent="0.2">
      <c r="AV14109" s="191" t="str">
        <f t="shared" si="224"/>
        <v>536_RS_10_1_202324</v>
      </c>
      <c r="AW14109" s="191" t="s">
        <v>92</v>
      </c>
      <c r="AX14109" s="18">
        <v>202324</v>
      </c>
      <c r="AY14109" s="191">
        <v>536</v>
      </c>
      <c r="AZ14109" s="191">
        <v>10</v>
      </c>
      <c r="BA14109" s="191">
        <v>1</v>
      </c>
      <c r="BB14109" s="191">
        <v>838.96199999999999</v>
      </c>
    </row>
    <row r="14110" spans="48:54" x14ac:dyDescent="0.2">
      <c r="AV14110" s="191" t="str">
        <f t="shared" si="224"/>
        <v>538_RG_598_1_202324</v>
      </c>
      <c r="AW14110" s="191" t="s">
        <v>93</v>
      </c>
      <c r="AX14110" s="18">
        <v>202324</v>
      </c>
      <c r="AY14110" s="191">
        <v>538</v>
      </c>
      <c r="AZ14110" s="191">
        <v>598</v>
      </c>
      <c r="BA14110" s="191">
        <v>1</v>
      </c>
      <c r="BB14110" s="191">
        <v>0</v>
      </c>
    </row>
    <row r="14111" spans="48:54" x14ac:dyDescent="0.2">
      <c r="AV14111" s="191" t="str">
        <f t="shared" si="224"/>
        <v>538_RS_10_1_202324</v>
      </c>
      <c r="AW14111" s="191" t="s">
        <v>92</v>
      </c>
      <c r="AX14111" s="18">
        <v>202324</v>
      </c>
      <c r="AY14111" s="191">
        <v>538</v>
      </c>
      <c r="AZ14111" s="191">
        <v>10</v>
      </c>
      <c r="BA14111" s="191">
        <v>1</v>
      </c>
      <c r="BB14111" s="191">
        <v>424.54548</v>
      </c>
    </row>
    <row r="14112" spans="48:54" x14ac:dyDescent="0.2">
      <c r="AV14112" s="191" t="str">
        <f t="shared" si="224"/>
        <v>540_RG_598_1_202324</v>
      </c>
      <c r="AW14112" s="191" t="s">
        <v>93</v>
      </c>
      <c r="AX14112" s="18">
        <v>202324</v>
      </c>
      <c r="AY14112" s="191">
        <v>540</v>
      </c>
      <c r="AZ14112" s="191">
        <v>598</v>
      </c>
      <c r="BA14112" s="191">
        <v>1</v>
      </c>
      <c r="BB14112" s="191">
        <v>0</v>
      </c>
    </row>
    <row r="14113" spans="48:54" x14ac:dyDescent="0.2">
      <c r="AV14113" s="191" t="str">
        <f t="shared" si="224"/>
        <v>540_RS_10_1_202324</v>
      </c>
      <c r="AW14113" s="191" t="s">
        <v>92</v>
      </c>
      <c r="AX14113" s="18">
        <v>202324</v>
      </c>
      <c r="AY14113" s="191">
        <v>540</v>
      </c>
      <c r="AZ14113" s="191">
        <v>10</v>
      </c>
      <c r="BA14113" s="191">
        <v>1</v>
      </c>
      <c r="BB14113" s="191">
        <v>3121.2310000000002</v>
      </c>
    </row>
    <row r="14114" spans="48:54" x14ac:dyDescent="0.2">
      <c r="AV14114" s="191" t="str">
        <f t="shared" si="224"/>
        <v>542_RG_598_1_202324</v>
      </c>
      <c r="AW14114" s="191" t="s">
        <v>93</v>
      </c>
      <c r="AX14114" s="18">
        <v>202324</v>
      </c>
      <c r="AY14114" s="191">
        <v>542</v>
      </c>
      <c r="AZ14114" s="191">
        <v>598</v>
      </c>
      <c r="BA14114" s="191">
        <v>1</v>
      </c>
      <c r="BB14114" s="191">
        <v>-10.404</v>
      </c>
    </row>
    <row r="14115" spans="48:54" x14ac:dyDescent="0.2">
      <c r="AV14115" s="191" t="str">
        <f t="shared" si="224"/>
        <v>542_RS_10_1_202324</v>
      </c>
      <c r="AW14115" s="191" t="s">
        <v>92</v>
      </c>
      <c r="AX14115" s="18">
        <v>202324</v>
      </c>
      <c r="AY14115" s="191">
        <v>542</v>
      </c>
      <c r="AZ14115" s="191">
        <v>10</v>
      </c>
      <c r="BA14115" s="191">
        <v>1</v>
      </c>
      <c r="BB14115" s="191">
        <v>326.85300000000001</v>
      </c>
    </row>
    <row r="14116" spans="48:54" x14ac:dyDescent="0.2">
      <c r="AV14116" s="191" t="str">
        <f t="shared" si="224"/>
        <v>544_RG_598_1_202324</v>
      </c>
      <c r="AW14116" s="191" t="s">
        <v>93</v>
      </c>
      <c r="AX14116" s="18">
        <v>202324</v>
      </c>
      <c r="AY14116" s="191">
        <v>544</v>
      </c>
      <c r="AZ14116" s="191">
        <v>598</v>
      </c>
      <c r="BA14116" s="191">
        <v>1</v>
      </c>
      <c r="BB14116" s="191">
        <v>0</v>
      </c>
    </row>
    <row r="14117" spans="48:54" x14ac:dyDescent="0.2">
      <c r="AV14117" s="191" t="str">
        <f t="shared" si="224"/>
        <v>544_RS_10_1_202324</v>
      </c>
      <c r="AW14117" s="191" t="s">
        <v>92</v>
      </c>
      <c r="AX14117" s="18">
        <v>202324</v>
      </c>
      <c r="AY14117" s="191">
        <v>544</v>
      </c>
      <c r="AZ14117" s="191">
        <v>10</v>
      </c>
      <c r="BA14117" s="191">
        <v>1</v>
      </c>
      <c r="BB14117" s="191">
        <v>2956.1134999999999</v>
      </c>
    </row>
    <row r="14118" spans="48:54" x14ac:dyDescent="0.2">
      <c r="AV14118" s="191" t="str">
        <f t="shared" si="224"/>
        <v>545_RG_598_1_202324</v>
      </c>
      <c r="AW14118" s="191" t="s">
        <v>93</v>
      </c>
      <c r="AX14118" s="18">
        <v>202324</v>
      </c>
      <c r="AY14118" s="191">
        <v>545</v>
      </c>
      <c r="AZ14118" s="191">
        <v>598</v>
      </c>
      <c r="BA14118" s="191">
        <v>1</v>
      </c>
      <c r="BB14118" s="191">
        <v>0</v>
      </c>
    </row>
    <row r="14119" spans="48:54" x14ac:dyDescent="0.2">
      <c r="AV14119" s="191" t="str">
        <f t="shared" si="224"/>
        <v>545_RS_10_1_202324</v>
      </c>
      <c r="AW14119" s="191" t="s">
        <v>92</v>
      </c>
      <c r="AX14119" s="18">
        <v>202324</v>
      </c>
      <c r="AY14119" s="191">
        <v>545</v>
      </c>
      <c r="AZ14119" s="191">
        <v>10</v>
      </c>
      <c r="BA14119" s="191">
        <v>1</v>
      </c>
      <c r="BB14119" s="191">
        <v>2510.5005999999998</v>
      </c>
    </row>
    <row r="14120" spans="48:54" x14ac:dyDescent="0.2">
      <c r="AV14120" s="191" t="str">
        <f t="shared" si="224"/>
        <v>546_RG_598_1_202324</v>
      </c>
      <c r="AW14120" s="191" t="s">
        <v>93</v>
      </c>
      <c r="AX14120" s="18">
        <v>202324</v>
      </c>
      <c r="AY14120" s="191">
        <v>546</v>
      </c>
      <c r="AZ14120" s="191">
        <v>598</v>
      </c>
      <c r="BA14120" s="191">
        <v>1</v>
      </c>
      <c r="BB14120" s="191">
        <v>0</v>
      </c>
    </row>
    <row r="14121" spans="48:54" x14ac:dyDescent="0.2">
      <c r="AV14121" s="191" t="str">
        <f t="shared" si="224"/>
        <v>546_RS_10_1_202324</v>
      </c>
      <c r="AW14121" s="191" t="s">
        <v>92</v>
      </c>
      <c r="AX14121" s="18">
        <v>202324</v>
      </c>
      <c r="AY14121" s="191">
        <v>546</v>
      </c>
      <c r="AZ14121" s="191">
        <v>10</v>
      </c>
      <c r="BA14121" s="191">
        <v>1</v>
      </c>
      <c r="BB14121" s="191">
        <v>495.97300000000001</v>
      </c>
    </row>
    <row r="14122" spans="48:54" x14ac:dyDescent="0.2">
      <c r="AV14122" s="191" t="str">
        <f t="shared" si="224"/>
        <v>548_RG_598_1_202324</v>
      </c>
      <c r="AW14122" s="191" t="s">
        <v>93</v>
      </c>
      <c r="AX14122" s="18">
        <v>202324</v>
      </c>
      <c r="AY14122" s="191">
        <v>548</v>
      </c>
      <c r="AZ14122" s="191">
        <v>598</v>
      </c>
      <c r="BA14122" s="191">
        <v>1</v>
      </c>
      <c r="BB14122" s="191">
        <v>-1248.4879999999998</v>
      </c>
    </row>
    <row r="14123" spans="48:54" x14ac:dyDescent="0.2">
      <c r="AV14123" s="191" t="str">
        <f t="shared" si="224"/>
        <v>548_RS_10_1_202324</v>
      </c>
      <c r="AW14123" s="191" t="s">
        <v>92</v>
      </c>
      <c r="AX14123" s="18">
        <v>202324</v>
      </c>
      <c r="AY14123" s="191">
        <v>548</v>
      </c>
      <c r="AZ14123" s="191">
        <v>10</v>
      </c>
      <c r="BA14123" s="191">
        <v>1</v>
      </c>
      <c r="BB14123" s="191">
        <v>2189.0039999999999</v>
      </c>
    </row>
    <row r="14124" spans="48:54" x14ac:dyDescent="0.2">
      <c r="AV14124" s="191" t="str">
        <f t="shared" si="224"/>
        <v>550_RG_598_1_202324</v>
      </c>
      <c r="AW14124" s="191" t="s">
        <v>93</v>
      </c>
      <c r="AX14124" s="18">
        <v>202324</v>
      </c>
      <c r="AY14124" s="191">
        <v>550</v>
      </c>
      <c r="AZ14124" s="191">
        <v>598</v>
      </c>
      <c r="BA14124" s="191">
        <v>1</v>
      </c>
      <c r="BB14124" s="191">
        <v>0</v>
      </c>
    </row>
    <row r="14125" spans="48:54" x14ac:dyDescent="0.2">
      <c r="AV14125" s="191" t="str">
        <f t="shared" si="224"/>
        <v>550_RS_10_1_202324</v>
      </c>
      <c r="AW14125" s="191" t="s">
        <v>92</v>
      </c>
      <c r="AX14125" s="18">
        <v>202324</v>
      </c>
      <c r="AY14125" s="191">
        <v>550</v>
      </c>
      <c r="AZ14125" s="191">
        <v>10</v>
      </c>
      <c r="BA14125" s="191">
        <v>1</v>
      </c>
      <c r="BB14125" s="191">
        <v>1828.0153600000003</v>
      </c>
    </row>
    <row r="14126" spans="48:54" x14ac:dyDescent="0.2">
      <c r="AV14126" s="191" t="str">
        <f t="shared" si="224"/>
        <v>552_RG_598_1_202324</v>
      </c>
      <c r="AW14126" s="191" t="s">
        <v>93</v>
      </c>
      <c r="AX14126" s="18">
        <v>202324</v>
      </c>
      <c r="AY14126" s="191">
        <v>552</v>
      </c>
      <c r="AZ14126" s="191">
        <v>598</v>
      </c>
      <c r="BA14126" s="191">
        <v>1</v>
      </c>
      <c r="BB14126" s="191">
        <v>0</v>
      </c>
    </row>
    <row r="14127" spans="48:54" x14ac:dyDescent="0.2">
      <c r="AV14127" s="191" t="str">
        <f t="shared" si="224"/>
        <v>552_RS_10_1_202324</v>
      </c>
      <c r="AW14127" s="191" t="s">
        <v>92</v>
      </c>
      <c r="AX14127" s="18">
        <v>202324</v>
      </c>
      <c r="AY14127" s="191">
        <v>552</v>
      </c>
      <c r="AZ14127" s="191">
        <v>10</v>
      </c>
      <c r="BA14127" s="191">
        <v>1</v>
      </c>
      <c r="BB14127" s="191">
        <v>20226.453029999982</v>
      </c>
    </row>
    <row r="14128" spans="48:54" x14ac:dyDescent="0.2">
      <c r="AV14128" s="191" t="str">
        <f t="shared" si="224"/>
        <v>562_RG_598_1_202324</v>
      </c>
      <c r="AW14128" s="191" t="s">
        <v>93</v>
      </c>
      <c r="AX14128" s="18">
        <v>202324</v>
      </c>
      <c r="AY14128" s="191">
        <v>562</v>
      </c>
      <c r="AZ14128" s="191">
        <v>598</v>
      </c>
      <c r="BA14128" s="191">
        <v>1</v>
      </c>
      <c r="BB14128" s="191">
        <v>0</v>
      </c>
    </row>
    <row r="14129" spans="48:54" x14ac:dyDescent="0.2">
      <c r="AV14129" s="191" t="str">
        <f t="shared" si="224"/>
        <v>562_RS_10_1_202324</v>
      </c>
      <c r="AW14129" s="191" t="s">
        <v>92</v>
      </c>
      <c r="AX14129" s="18">
        <v>202324</v>
      </c>
      <c r="AY14129" s="191">
        <v>562</v>
      </c>
      <c r="AZ14129" s="191">
        <v>10</v>
      </c>
      <c r="BA14129" s="191">
        <v>1</v>
      </c>
      <c r="BB14129" s="191">
        <v>0</v>
      </c>
    </row>
    <row r="14130" spans="48:54" x14ac:dyDescent="0.2">
      <c r="AV14130" s="191" t="str">
        <f t="shared" si="224"/>
        <v>564_RG_598_1_202324</v>
      </c>
      <c r="AW14130" s="191" t="s">
        <v>93</v>
      </c>
      <c r="AX14130" s="18">
        <v>202324</v>
      </c>
      <c r="AY14130" s="191">
        <v>564</v>
      </c>
      <c r="AZ14130" s="191">
        <v>598</v>
      </c>
      <c r="BA14130" s="191">
        <v>1</v>
      </c>
      <c r="BB14130" s="191">
        <v>-9959.8420000000006</v>
      </c>
    </row>
    <row r="14131" spans="48:54" x14ac:dyDescent="0.2">
      <c r="AV14131" s="191" t="str">
        <f t="shared" si="224"/>
        <v>564_RS_10_1_202324</v>
      </c>
      <c r="AW14131" s="191" t="s">
        <v>92</v>
      </c>
      <c r="AX14131" s="18">
        <v>202324</v>
      </c>
      <c r="AY14131" s="191">
        <v>564</v>
      </c>
      <c r="AZ14131" s="191">
        <v>10</v>
      </c>
      <c r="BA14131" s="191">
        <v>1</v>
      </c>
      <c r="BB14131" s="191">
        <v>0</v>
      </c>
    </row>
    <row r="14132" spans="48:54" x14ac:dyDescent="0.2">
      <c r="AV14132" s="191" t="str">
        <f t="shared" si="224"/>
        <v>566_RG_598_1_202324</v>
      </c>
      <c r="AW14132" s="191" t="s">
        <v>93</v>
      </c>
      <c r="AX14132" s="18">
        <v>202324</v>
      </c>
      <c r="AY14132" s="191">
        <v>566</v>
      </c>
      <c r="AZ14132" s="191">
        <v>598</v>
      </c>
      <c r="BA14132" s="191">
        <v>1</v>
      </c>
      <c r="BB14132" s="191">
        <v>-18147</v>
      </c>
    </row>
    <row r="14133" spans="48:54" x14ac:dyDescent="0.2">
      <c r="AV14133" s="191" t="str">
        <f t="shared" si="224"/>
        <v>566_RS_10_1_202324</v>
      </c>
      <c r="AW14133" s="191" t="s">
        <v>92</v>
      </c>
      <c r="AX14133" s="18">
        <v>202324</v>
      </c>
      <c r="AY14133" s="191">
        <v>566</v>
      </c>
      <c r="AZ14133" s="191">
        <v>10</v>
      </c>
      <c r="BA14133" s="191">
        <v>1</v>
      </c>
      <c r="BB14133" s="191">
        <v>0</v>
      </c>
    </row>
    <row r="14134" spans="48:54" x14ac:dyDescent="0.2">
      <c r="AV14134" s="191" t="str">
        <f t="shared" si="224"/>
        <v>568_RG_598_1_202324</v>
      </c>
      <c r="AW14134" s="191" t="s">
        <v>93</v>
      </c>
      <c r="AX14134" s="18">
        <v>202324</v>
      </c>
      <c r="AY14134" s="191">
        <v>568</v>
      </c>
      <c r="AZ14134" s="191">
        <v>598</v>
      </c>
      <c r="BA14134" s="191">
        <v>1</v>
      </c>
      <c r="BB14134" s="191">
        <v>-76381.945360000012</v>
      </c>
    </row>
    <row r="14135" spans="48:54" x14ac:dyDescent="0.2">
      <c r="AV14135" s="191" t="str">
        <f t="shared" si="224"/>
        <v>568_RS_10_1_202324</v>
      </c>
      <c r="AW14135" s="191" t="s">
        <v>92</v>
      </c>
      <c r="AX14135" s="18">
        <v>202324</v>
      </c>
      <c r="AY14135" s="191">
        <v>568</v>
      </c>
      <c r="AZ14135" s="191">
        <v>10</v>
      </c>
      <c r="BA14135" s="191">
        <v>1</v>
      </c>
      <c r="BB14135" s="191">
        <v>0</v>
      </c>
    </row>
    <row r="14136" spans="48:54" x14ac:dyDescent="0.2">
      <c r="AV14136" s="191" t="str">
        <f t="shared" si="224"/>
        <v>572_RG_598_1_202324</v>
      </c>
      <c r="AW14136" s="191" t="s">
        <v>93</v>
      </c>
      <c r="AX14136" s="18">
        <v>202324</v>
      </c>
      <c r="AY14136" s="191">
        <v>572</v>
      </c>
      <c r="AZ14136" s="191">
        <v>598</v>
      </c>
      <c r="BA14136" s="191">
        <v>1</v>
      </c>
      <c r="BB14136" s="191">
        <v>0</v>
      </c>
    </row>
    <row r="14137" spans="48:54" x14ac:dyDescent="0.2">
      <c r="AV14137" s="191" t="str">
        <f t="shared" si="224"/>
        <v>572_RS_10_1_202324</v>
      </c>
      <c r="AW14137" s="191" t="s">
        <v>92</v>
      </c>
      <c r="AX14137" s="18">
        <v>202324</v>
      </c>
      <c r="AY14137" s="191">
        <v>572</v>
      </c>
      <c r="AZ14137" s="191">
        <v>10</v>
      </c>
      <c r="BA14137" s="191">
        <v>1</v>
      </c>
      <c r="BB14137" s="191">
        <v>0</v>
      </c>
    </row>
    <row r="14138" spans="48:54" x14ac:dyDescent="0.2">
      <c r="AV14138" s="191" t="str">
        <f t="shared" si="224"/>
        <v>574_RG_598_1_202324</v>
      </c>
      <c r="AW14138" s="191" t="s">
        <v>93</v>
      </c>
      <c r="AX14138" s="18">
        <v>202324</v>
      </c>
      <c r="AY14138" s="191">
        <v>574</v>
      </c>
      <c r="AZ14138" s="191">
        <v>598</v>
      </c>
      <c r="BA14138" s="191">
        <v>1</v>
      </c>
      <c r="BB14138" s="191">
        <v>0</v>
      </c>
    </row>
    <row r="14139" spans="48:54" x14ac:dyDescent="0.2">
      <c r="AV14139" s="191" t="str">
        <f t="shared" si="224"/>
        <v>574_RS_10_1_202324</v>
      </c>
      <c r="AW14139" s="191" t="s">
        <v>92</v>
      </c>
      <c r="AX14139" s="18">
        <v>202324</v>
      </c>
      <c r="AY14139" s="191">
        <v>574</v>
      </c>
      <c r="AZ14139" s="191">
        <v>10</v>
      </c>
      <c r="BA14139" s="191">
        <v>1</v>
      </c>
      <c r="BB14139" s="191">
        <v>0</v>
      </c>
    </row>
    <row r="14140" spans="48:54" x14ac:dyDescent="0.2">
      <c r="AV14140" s="191" t="str">
        <f t="shared" si="224"/>
        <v>576_RG_598_1_202324</v>
      </c>
      <c r="AW14140" s="191" t="s">
        <v>93</v>
      </c>
      <c r="AX14140" s="18">
        <v>202324</v>
      </c>
      <c r="AY14140" s="191">
        <v>576</v>
      </c>
      <c r="AZ14140" s="191">
        <v>598</v>
      </c>
      <c r="BA14140" s="191">
        <v>1</v>
      </c>
      <c r="BB14140" s="191">
        <v>0</v>
      </c>
    </row>
    <row r="14141" spans="48:54" x14ac:dyDescent="0.2">
      <c r="AV14141" s="191" t="str">
        <f t="shared" si="224"/>
        <v>576_RS_10_1_202324</v>
      </c>
      <c r="AW14141" s="191" t="s">
        <v>92</v>
      </c>
      <c r="AX14141" s="18">
        <v>202324</v>
      </c>
      <c r="AY14141" s="191">
        <v>576</v>
      </c>
      <c r="AZ14141" s="191">
        <v>10</v>
      </c>
      <c r="BA14141" s="191">
        <v>1</v>
      </c>
      <c r="BB14141" s="191">
        <v>0</v>
      </c>
    </row>
    <row r="14142" spans="48:54" x14ac:dyDescent="0.2">
      <c r="AV14142" s="191" t="str">
        <f t="shared" si="224"/>
        <v>582_RG_598_1_202324</v>
      </c>
      <c r="AW14142" s="191" t="s">
        <v>93</v>
      </c>
      <c r="AX14142" s="18">
        <v>202324</v>
      </c>
      <c r="AY14142" s="191">
        <v>582</v>
      </c>
      <c r="AZ14142" s="191">
        <v>598</v>
      </c>
      <c r="BA14142" s="191">
        <v>1</v>
      </c>
      <c r="BB14142" s="191">
        <v>0</v>
      </c>
    </row>
    <row r="14143" spans="48:54" x14ac:dyDescent="0.2">
      <c r="AV14143" s="191" t="str">
        <f t="shared" si="224"/>
        <v>582_RS_10_1_202324</v>
      </c>
      <c r="AW14143" s="191" t="s">
        <v>92</v>
      </c>
      <c r="AX14143" s="18">
        <v>202324</v>
      </c>
      <c r="AY14143" s="191">
        <v>582</v>
      </c>
      <c r="AZ14143" s="191">
        <v>10</v>
      </c>
      <c r="BA14143" s="191">
        <v>1</v>
      </c>
      <c r="BB14143" s="191">
        <v>0</v>
      </c>
    </row>
    <row r="14144" spans="48:54" x14ac:dyDescent="0.2">
      <c r="AV14144" s="191" t="str">
        <f t="shared" si="224"/>
        <v>584_RG_598_1_202324</v>
      </c>
      <c r="AW14144" s="191" t="s">
        <v>93</v>
      </c>
      <c r="AX14144" s="18">
        <v>202324</v>
      </c>
      <c r="AY14144" s="191">
        <v>584</v>
      </c>
      <c r="AZ14144" s="191">
        <v>598</v>
      </c>
      <c r="BA14144" s="191">
        <v>1</v>
      </c>
      <c r="BB14144" s="191">
        <v>0</v>
      </c>
    </row>
    <row r="14145" spans="48:54" x14ac:dyDescent="0.2">
      <c r="AV14145" s="191" t="str">
        <f t="shared" si="224"/>
        <v>584_RS_10_1_202324</v>
      </c>
      <c r="AW14145" s="191" t="s">
        <v>92</v>
      </c>
      <c r="AX14145" s="18">
        <v>202324</v>
      </c>
      <c r="AY14145" s="191">
        <v>584</v>
      </c>
      <c r="AZ14145" s="191">
        <v>10</v>
      </c>
      <c r="BA14145" s="191">
        <v>1</v>
      </c>
      <c r="BB14145" s="191">
        <v>0</v>
      </c>
    </row>
    <row r="14146" spans="48:54" x14ac:dyDescent="0.2">
      <c r="AV14146" s="191" t="str">
        <f t="shared" si="224"/>
        <v>586_RG_598_1_202324</v>
      </c>
      <c r="AW14146" s="191" t="s">
        <v>93</v>
      </c>
      <c r="AX14146" s="18">
        <v>202324</v>
      </c>
      <c r="AY14146" s="191">
        <v>586</v>
      </c>
      <c r="AZ14146" s="191">
        <v>598</v>
      </c>
      <c r="BA14146" s="191">
        <v>1</v>
      </c>
      <c r="BB14146" s="191">
        <v>0</v>
      </c>
    </row>
    <row r="14147" spans="48:54" x14ac:dyDescent="0.2">
      <c r="AV14147" s="191" t="str">
        <f t="shared" si="224"/>
        <v>586_RS_10_1_202324</v>
      </c>
      <c r="AW14147" s="191" t="s">
        <v>92</v>
      </c>
      <c r="AX14147" s="18">
        <v>202324</v>
      </c>
      <c r="AY14147" s="191">
        <v>586</v>
      </c>
      <c r="AZ14147" s="191">
        <v>10</v>
      </c>
      <c r="BA14147" s="191">
        <v>1</v>
      </c>
      <c r="BB14147" s="191">
        <v>0</v>
      </c>
    </row>
    <row r="14148" spans="48:54" x14ac:dyDescent="0.2">
      <c r="AV14148" s="191" t="str">
        <f t="shared" ref="AV14148:AV14211" si="225">AY14148&amp;"_"&amp;AW14148&amp;"_"&amp;AZ14148&amp;"_"&amp;BA14148&amp;"_"&amp;AX14148</f>
        <v>512_RG_598_2_202324</v>
      </c>
      <c r="AW14148" s="191" t="s">
        <v>93</v>
      </c>
      <c r="AX14148" s="18">
        <v>202324</v>
      </c>
      <c r="AY14148" s="191">
        <v>512</v>
      </c>
      <c r="AZ14148" s="191">
        <v>598</v>
      </c>
      <c r="BA14148" s="191">
        <v>2</v>
      </c>
      <c r="BB14148" s="191">
        <v>0</v>
      </c>
    </row>
    <row r="14149" spans="48:54" x14ac:dyDescent="0.2">
      <c r="AV14149" s="191" t="str">
        <f t="shared" si="225"/>
        <v>512_RS_10_2_202324</v>
      </c>
      <c r="AW14149" s="191" t="s">
        <v>92</v>
      </c>
      <c r="AX14149" s="18">
        <v>202324</v>
      </c>
      <c r="AY14149" s="191">
        <v>512</v>
      </c>
      <c r="AZ14149" s="191">
        <v>10</v>
      </c>
      <c r="BA14149" s="191">
        <v>2</v>
      </c>
      <c r="BB14149" s="191">
        <v>-485.17899999999997</v>
      </c>
    </row>
    <row r="14150" spans="48:54" x14ac:dyDescent="0.2">
      <c r="AV14150" s="191" t="str">
        <f t="shared" si="225"/>
        <v>514_RG_598_2_202324</v>
      </c>
      <c r="AW14150" s="191" t="s">
        <v>93</v>
      </c>
      <c r="AX14150" s="18">
        <v>202324</v>
      </c>
      <c r="AY14150" s="191">
        <v>514</v>
      </c>
      <c r="AZ14150" s="191">
        <v>598</v>
      </c>
      <c r="BA14150" s="191">
        <v>2</v>
      </c>
      <c r="BB14150" s="191">
        <v>0</v>
      </c>
    </row>
    <row r="14151" spans="48:54" x14ac:dyDescent="0.2">
      <c r="AV14151" s="191" t="str">
        <f t="shared" si="225"/>
        <v>514_RS_10_2_202324</v>
      </c>
      <c r="AW14151" s="191" t="s">
        <v>92</v>
      </c>
      <c r="AX14151" s="18">
        <v>202324</v>
      </c>
      <c r="AY14151" s="191">
        <v>514</v>
      </c>
      <c r="AZ14151" s="191">
        <v>10</v>
      </c>
      <c r="BA14151" s="191">
        <v>2</v>
      </c>
      <c r="BB14151" s="191">
        <v>-304.22000000000003</v>
      </c>
    </row>
    <row r="14152" spans="48:54" x14ac:dyDescent="0.2">
      <c r="AV14152" s="191" t="str">
        <f t="shared" si="225"/>
        <v>516_RG_598_2_202324</v>
      </c>
      <c r="AW14152" s="191" t="s">
        <v>93</v>
      </c>
      <c r="AX14152" s="18">
        <v>202324</v>
      </c>
      <c r="AY14152" s="191">
        <v>516</v>
      </c>
      <c r="AZ14152" s="191">
        <v>598</v>
      </c>
      <c r="BA14152" s="191">
        <v>2</v>
      </c>
      <c r="BB14152" s="191">
        <v>0</v>
      </c>
    </row>
    <row r="14153" spans="48:54" x14ac:dyDescent="0.2">
      <c r="AV14153" s="191" t="str">
        <f t="shared" si="225"/>
        <v>516_RS_10_2_202324</v>
      </c>
      <c r="AW14153" s="191" t="s">
        <v>92</v>
      </c>
      <c r="AX14153" s="18">
        <v>202324</v>
      </c>
      <c r="AY14153" s="191">
        <v>516</v>
      </c>
      <c r="AZ14153" s="191">
        <v>10</v>
      </c>
      <c r="BA14153" s="191">
        <v>2</v>
      </c>
      <c r="BB14153" s="191">
        <v>-7649.6919999999991</v>
      </c>
    </row>
    <row r="14154" spans="48:54" x14ac:dyDescent="0.2">
      <c r="AV14154" s="191" t="str">
        <f t="shared" si="225"/>
        <v>518_RG_598_2_202324</v>
      </c>
      <c r="AW14154" s="191" t="s">
        <v>93</v>
      </c>
      <c r="AX14154" s="18">
        <v>202324</v>
      </c>
      <c r="AY14154" s="191">
        <v>518</v>
      </c>
      <c r="AZ14154" s="191">
        <v>598</v>
      </c>
      <c r="BA14154" s="191">
        <v>2</v>
      </c>
      <c r="BB14154" s="191">
        <v>0</v>
      </c>
    </row>
    <row r="14155" spans="48:54" x14ac:dyDescent="0.2">
      <c r="AV14155" s="191" t="str">
        <f t="shared" si="225"/>
        <v>518_RS_10_2_202324</v>
      </c>
      <c r="AW14155" s="191" t="s">
        <v>92</v>
      </c>
      <c r="AX14155" s="18">
        <v>202324</v>
      </c>
      <c r="AY14155" s="191">
        <v>518</v>
      </c>
      <c r="AZ14155" s="191">
        <v>10</v>
      </c>
      <c r="BA14155" s="191">
        <v>2</v>
      </c>
      <c r="BB14155" s="191">
        <v>-534.05041000000006</v>
      </c>
    </row>
    <row r="14156" spans="48:54" x14ac:dyDescent="0.2">
      <c r="AV14156" s="191" t="str">
        <f t="shared" si="225"/>
        <v>520_RG_598_2_202324</v>
      </c>
      <c r="AW14156" s="191" t="s">
        <v>93</v>
      </c>
      <c r="AX14156" s="18">
        <v>202324</v>
      </c>
      <c r="AY14156" s="191">
        <v>520</v>
      </c>
      <c r="AZ14156" s="191">
        <v>598</v>
      </c>
      <c r="BA14156" s="191">
        <v>2</v>
      </c>
      <c r="BB14156" s="191">
        <v>0</v>
      </c>
    </row>
    <row r="14157" spans="48:54" x14ac:dyDescent="0.2">
      <c r="AV14157" s="191" t="str">
        <f t="shared" si="225"/>
        <v>520_RS_10_2_202324</v>
      </c>
      <c r="AW14157" s="191" t="s">
        <v>92</v>
      </c>
      <c r="AX14157" s="18">
        <v>202324</v>
      </c>
      <c r="AY14157" s="191">
        <v>520</v>
      </c>
      <c r="AZ14157" s="191">
        <v>10</v>
      </c>
      <c r="BA14157" s="191">
        <v>2</v>
      </c>
      <c r="BB14157" s="191">
        <v>-22.689</v>
      </c>
    </row>
    <row r="14158" spans="48:54" x14ac:dyDescent="0.2">
      <c r="AV14158" s="191" t="str">
        <f t="shared" si="225"/>
        <v>522_RG_598_2_202324</v>
      </c>
      <c r="AW14158" s="191" t="s">
        <v>93</v>
      </c>
      <c r="AX14158" s="18">
        <v>202324</v>
      </c>
      <c r="AY14158" s="191">
        <v>522</v>
      </c>
      <c r="AZ14158" s="191">
        <v>598</v>
      </c>
      <c r="BA14158" s="191">
        <v>2</v>
      </c>
      <c r="BB14158" s="191">
        <v>0</v>
      </c>
    </row>
    <row r="14159" spans="48:54" x14ac:dyDescent="0.2">
      <c r="AV14159" s="191" t="str">
        <f t="shared" si="225"/>
        <v>522_RS_10_2_202324</v>
      </c>
      <c r="AW14159" s="191" t="s">
        <v>92</v>
      </c>
      <c r="AX14159" s="18">
        <v>202324</v>
      </c>
      <c r="AY14159" s="191">
        <v>522</v>
      </c>
      <c r="AZ14159" s="191">
        <v>10</v>
      </c>
      <c r="BA14159" s="191">
        <v>2</v>
      </c>
      <c r="BB14159" s="191">
        <v>-364.68409999999994</v>
      </c>
    </row>
    <row r="14160" spans="48:54" x14ac:dyDescent="0.2">
      <c r="AV14160" s="191" t="str">
        <f t="shared" si="225"/>
        <v>524_RG_598_2_202324</v>
      </c>
      <c r="AW14160" s="191" t="s">
        <v>93</v>
      </c>
      <c r="AX14160" s="18">
        <v>202324</v>
      </c>
      <c r="AY14160" s="191">
        <v>524</v>
      </c>
      <c r="AZ14160" s="191">
        <v>598</v>
      </c>
      <c r="BA14160" s="191">
        <v>2</v>
      </c>
      <c r="BB14160" s="191">
        <v>0</v>
      </c>
    </row>
    <row r="14161" spans="48:54" x14ac:dyDescent="0.2">
      <c r="AV14161" s="191" t="str">
        <f t="shared" si="225"/>
        <v>524_RS_10_2_202324</v>
      </c>
      <c r="AW14161" s="191" t="s">
        <v>92</v>
      </c>
      <c r="AX14161" s="18">
        <v>202324</v>
      </c>
      <c r="AY14161" s="191">
        <v>524</v>
      </c>
      <c r="AZ14161" s="191">
        <v>10</v>
      </c>
      <c r="BA14161" s="191">
        <v>2</v>
      </c>
      <c r="BB14161" s="191">
        <v>-186.04590999999999</v>
      </c>
    </row>
    <row r="14162" spans="48:54" x14ac:dyDescent="0.2">
      <c r="AV14162" s="191" t="str">
        <f t="shared" si="225"/>
        <v>526_RG_598_2_202324</v>
      </c>
      <c r="AW14162" s="191" t="s">
        <v>93</v>
      </c>
      <c r="AX14162" s="18">
        <v>202324</v>
      </c>
      <c r="AY14162" s="191">
        <v>526</v>
      </c>
      <c r="AZ14162" s="191">
        <v>598</v>
      </c>
      <c r="BA14162" s="191">
        <v>2</v>
      </c>
      <c r="BB14162" s="191">
        <v>0</v>
      </c>
    </row>
    <row r="14163" spans="48:54" x14ac:dyDescent="0.2">
      <c r="AV14163" s="191" t="str">
        <f t="shared" si="225"/>
        <v>526_RS_10_2_202324</v>
      </c>
      <c r="AW14163" s="191" t="s">
        <v>92</v>
      </c>
      <c r="AX14163" s="18">
        <v>202324</v>
      </c>
      <c r="AY14163" s="191">
        <v>526</v>
      </c>
      <c r="AZ14163" s="191">
        <v>10</v>
      </c>
      <c r="BA14163" s="191">
        <v>2</v>
      </c>
      <c r="BB14163" s="191">
        <v>-372.25229893513625</v>
      </c>
    </row>
    <row r="14164" spans="48:54" x14ac:dyDescent="0.2">
      <c r="AV14164" s="191" t="str">
        <f t="shared" si="225"/>
        <v>528_RG_598_2_202324</v>
      </c>
      <c r="AW14164" s="191" t="s">
        <v>93</v>
      </c>
      <c r="AX14164" s="18">
        <v>202324</v>
      </c>
      <c r="AY14164" s="191">
        <v>528</v>
      </c>
      <c r="AZ14164" s="191">
        <v>598</v>
      </c>
      <c r="BA14164" s="191">
        <v>2</v>
      </c>
      <c r="BB14164" s="191">
        <v>0</v>
      </c>
    </row>
    <row r="14165" spans="48:54" x14ac:dyDescent="0.2">
      <c r="AV14165" s="191" t="str">
        <f t="shared" si="225"/>
        <v>528_RS_10_2_202324</v>
      </c>
      <c r="AW14165" s="191" t="s">
        <v>92</v>
      </c>
      <c r="AX14165" s="18">
        <v>202324</v>
      </c>
      <c r="AY14165" s="191">
        <v>528</v>
      </c>
      <c r="AZ14165" s="191">
        <v>10</v>
      </c>
      <c r="BA14165" s="191">
        <v>2</v>
      </c>
      <c r="BB14165" s="191">
        <v>-122</v>
      </c>
    </row>
    <row r="14166" spans="48:54" x14ac:dyDescent="0.2">
      <c r="AV14166" s="191" t="str">
        <f t="shared" si="225"/>
        <v>530_RG_598_2_202324</v>
      </c>
      <c r="AW14166" s="191" t="s">
        <v>93</v>
      </c>
      <c r="AX14166" s="18">
        <v>202324</v>
      </c>
      <c r="AY14166" s="191">
        <v>530</v>
      </c>
      <c r="AZ14166" s="191">
        <v>598</v>
      </c>
      <c r="BA14166" s="191">
        <v>2</v>
      </c>
      <c r="BB14166" s="191">
        <v>0</v>
      </c>
    </row>
    <row r="14167" spans="48:54" x14ac:dyDescent="0.2">
      <c r="AV14167" s="191" t="str">
        <f t="shared" si="225"/>
        <v>530_RS_10_2_202324</v>
      </c>
      <c r="AW14167" s="191" t="s">
        <v>92</v>
      </c>
      <c r="AX14167" s="18">
        <v>202324</v>
      </c>
      <c r="AY14167" s="191">
        <v>530</v>
      </c>
      <c r="AZ14167" s="191">
        <v>10</v>
      </c>
      <c r="BA14167" s="191">
        <v>2</v>
      </c>
      <c r="BB14167" s="191">
        <v>-1313.4572951999999</v>
      </c>
    </row>
    <row r="14168" spans="48:54" x14ac:dyDescent="0.2">
      <c r="AV14168" s="191" t="str">
        <f t="shared" si="225"/>
        <v>532_RG_598_2_202324</v>
      </c>
      <c r="AW14168" s="191" t="s">
        <v>93</v>
      </c>
      <c r="AX14168" s="18">
        <v>202324</v>
      </c>
      <c r="AY14168" s="191">
        <v>532</v>
      </c>
      <c r="AZ14168" s="191">
        <v>598</v>
      </c>
      <c r="BA14168" s="191">
        <v>2</v>
      </c>
      <c r="BB14168" s="191">
        <v>0</v>
      </c>
    </row>
    <row r="14169" spans="48:54" x14ac:dyDescent="0.2">
      <c r="AV14169" s="191" t="str">
        <f t="shared" si="225"/>
        <v>532_RS_10_2_202324</v>
      </c>
      <c r="AW14169" s="191" t="s">
        <v>92</v>
      </c>
      <c r="AX14169" s="18">
        <v>202324</v>
      </c>
      <c r="AY14169" s="191">
        <v>532</v>
      </c>
      <c r="AZ14169" s="191">
        <v>10</v>
      </c>
      <c r="BA14169" s="191">
        <v>2</v>
      </c>
      <c r="BB14169" s="191">
        <v>-6085.46</v>
      </c>
    </row>
    <row r="14170" spans="48:54" x14ac:dyDescent="0.2">
      <c r="AV14170" s="191" t="str">
        <f t="shared" si="225"/>
        <v>534_RG_598_2_202324</v>
      </c>
      <c r="AW14170" s="191" t="s">
        <v>93</v>
      </c>
      <c r="AX14170" s="18">
        <v>202324</v>
      </c>
      <c r="AY14170" s="191">
        <v>534</v>
      </c>
      <c r="AZ14170" s="191">
        <v>598</v>
      </c>
      <c r="BA14170" s="191">
        <v>2</v>
      </c>
      <c r="BB14170" s="191">
        <v>0</v>
      </c>
    </row>
    <row r="14171" spans="48:54" x14ac:dyDescent="0.2">
      <c r="AV14171" s="191" t="str">
        <f t="shared" si="225"/>
        <v>534_RS_10_2_202324</v>
      </c>
      <c r="AW14171" s="191" t="s">
        <v>92</v>
      </c>
      <c r="AX14171" s="18">
        <v>202324</v>
      </c>
      <c r="AY14171" s="191">
        <v>534</v>
      </c>
      <c r="AZ14171" s="191">
        <v>10</v>
      </c>
      <c r="BA14171" s="191">
        <v>2</v>
      </c>
      <c r="BB14171" s="191">
        <v>-821.99223999999992</v>
      </c>
    </row>
    <row r="14172" spans="48:54" x14ac:dyDescent="0.2">
      <c r="AV14172" s="191" t="str">
        <f t="shared" si="225"/>
        <v>536_RG_598_2_202324</v>
      </c>
      <c r="AW14172" s="191" t="s">
        <v>93</v>
      </c>
      <c r="AX14172" s="18">
        <v>202324</v>
      </c>
      <c r="AY14172" s="191">
        <v>536</v>
      </c>
      <c r="AZ14172" s="191">
        <v>598</v>
      </c>
      <c r="BA14172" s="191">
        <v>2</v>
      </c>
      <c r="BB14172" s="191">
        <v>0</v>
      </c>
    </row>
    <row r="14173" spans="48:54" x14ac:dyDescent="0.2">
      <c r="AV14173" s="191" t="str">
        <f t="shared" si="225"/>
        <v>536_RS_10_2_202324</v>
      </c>
      <c r="AW14173" s="191" t="s">
        <v>92</v>
      </c>
      <c r="AX14173" s="18">
        <v>202324</v>
      </c>
      <c r="AY14173" s="191">
        <v>536</v>
      </c>
      <c r="AZ14173" s="191">
        <v>10</v>
      </c>
      <c r="BA14173" s="191">
        <v>2</v>
      </c>
      <c r="BB14173" s="191">
        <v>-17.620999999999999</v>
      </c>
    </row>
    <row r="14174" spans="48:54" x14ac:dyDescent="0.2">
      <c r="AV14174" s="191" t="str">
        <f t="shared" si="225"/>
        <v>538_RG_598_2_202324</v>
      </c>
      <c r="AW14174" s="191" t="s">
        <v>93</v>
      </c>
      <c r="AX14174" s="18">
        <v>202324</v>
      </c>
      <c r="AY14174" s="191">
        <v>538</v>
      </c>
      <c r="AZ14174" s="191">
        <v>598</v>
      </c>
      <c r="BA14174" s="191">
        <v>2</v>
      </c>
      <c r="BB14174" s="191">
        <v>0</v>
      </c>
    </row>
    <row r="14175" spans="48:54" x14ac:dyDescent="0.2">
      <c r="AV14175" s="191" t="str">
        <f t="shared" si="225"/>
        <v>538_RS_10_2_202324</v>
      </c>
      <c r="AW14175" s="191" t="s">
        <v>92</v>
      </c>
      <c r="AX14175" s="18">
        <v>202324</v>
      </c>
      <c r="AY14175" s="191">
        <v>538</v>
      </c>
      <c r="AZ14175" s="191">
        <v>10</v>
      </c>
      <c r="BA14175" s="191">
        <v>2</v>
      </c>
      <c r="BB14175" s="191">
        <v>-148.3169</v>
      </c>
    </row>
    <row r="14176" spans="48:54" x14ac:dyDescent="0.2">
      <c r="AV14176" s="191" t="str">
        <f t="shared" si="225"/>
        <v>540_RG_598_2_202324</v>
      </c>
      <c r="AW14176" s="191" t="s">
        <v>93</v>
      </c>
      <c r="AX14176" s="18">
        <v>202324</v>
      </c>
      <c r="AY14176" s="191">
        <v>540</v>
      </c>
      <c r="AZ14176" s="191">
        <v>598</v>
      </c>
      <c r="BA14176" s="191">
        <v>2</v>
      </c>
      <c r="BB14176" s="191">
        <v>0</v>
      </c>
    </row>
    <row r="14177" spans="48:54" x14ac:dyDescent="0.2">
      <c r="AV14177" s="191" t="str">
        <f t="shared" si="225"/>
        <v>540_RS_10_2_202324</v>
      </c>
      <c r="AW14177" s="191" t="s">
        <v>92</v>
      </c>
      <c r="AX14177" s="18">
        <v>202324</v>
      </c>
      <c r="AY14177" s="191">
        <v>540</v>
      </c>
      <c r="AZ14177" s="191">
        <v>10</v>
      </c>
      <c r="BA14177" s="191">
        <v>2</v>
      </c>
      <c r="BB14177" s="191">
        <v>-781.322</v>
      </c>
    </row>
    <row r="14178" spans="48:54" x14ac:dyDescent="0.2">
      <c r="AV14178" s="191" t="str">
        <f t="shared" si="225"/>
        <v>542_RG_598_2_202324</v>
      </c>
      <c r="AW14178" s="191" t="s">
        <v>93</v>
      </c>
      <c r="AX14178" s="18">
        <v>202324</v>
      </c>
      <c r="AY14178" s="191">
        <v>542</v>
      </c>
      <c r="AZ14178" s="191">
        <v>598</v>
      </c>
      <c r="BA14178" s="191">
        <v>2</v>
      </c>
      <c r="BB14178" s="191">
        <v>0</v>
      </c>
    </row>
    <row r="14179" spans="48:54" x14ac:dyDescent="0.2">
      <c r="AV14179" s="191" t="str">
        <f t="shared" si="225"/>
        <v>542_RS_10_2_202324</v>
      </c>
      <c r="AW14179" s="191" t="s">
        <v>92</v>
      </c>
      <c r="AX14179" s="18">
        <v>202324</v>
      </c>
      <c r="AY14179" s="191">
        <v>542</v>
      </c>
      <c r="AZ14179" s="191">
        <v>10</v>
      </c>
      <c r="BA14179" s="191">
        <v>2</v>
      </c>
      <c r="BB14179" s="191">
        <v>-199.49</v>
      </c>
    </row>
    <row r="14180" spans="48:54" x14ac:dyDescent="0.2">
      <c r="AV14180" s="191" t="str">
        <f t="shared" si="225"/>
        <v>544_RG_598_2_202324</v>
      </c>
      <c r="AW14180" s="191" t="s">
        <v>93</v>
      </c>
      <c r="AX14180" s="18">
        <v>202324</v>
      </c>
      <c r="AY14180" s="191">
        <v>544</v>
      </c>
      <c r="AZ14180" s="191">
        <v>598</v>
      </c>
      <c r="BA14180" s="191">
        <v>2</v>
      </c>
      <c r="BB14180" s="191">
        <v>0</v>
      </c>
    </row>
    <row r="14181" spans="48:54" x14ac:dyDescent="0.2">
      <c r="AV14181" s="191" t="str">
        <f t="shared" si="225"/>
        <v>544_RS_10_2_202324</v>
      </c>
      <c r="AW14181" s="191" t="s">
        <v>92</v>
      </c>
      <c r="AX14181" s="18">
        <v>202324</v>
      </c>
      <c r="AY14181" s="191">
        <v>544</v>
      </c>
      <c r="AZ14181" s="191">
        <v>10</v>
      </c>
      <c r="BA14181" s="191">
        <v>2</v>
      </c>
      <c r="BB14181" s="191">
        <v>-1143.0462</v>
      </c>
    </row>
    <row r="14182" spans="48:54" x14ac:dyDescent="0.2">
      <c r="AV14182" s="191" t="str">
        <f t="shared" si="225"/>
        <v>545_RG_598_2_202324</v>
      </c>
      <c r="AW14182" s="191" t="s">
        <v>93</v>
      </c>
      <c r="AX14182" s="18">
        <v>202324</v>
      </c>
      <c r="AY14182" s="191">
        <v>545</v>
      </c>
      <c r="AZ14182" s="191">
        <v>598</v>
      </c>
      <c r="BA14182" s="191">
        <v>2</v>
      </c>
      <c r="BB14182" s="191">
        <v>0</v>
      </c>
    </row>
    <row r="14183" spans="48:54" x14ac:dyDescent="0.2">
      <c r="AV14183" s="191" t="str">
        <f t="shared" si="225"/>
        <v>545_RS_10_2_202324</v>
      </c>
      <c r="AW14183" s="191" t="s">
        <v>92</v>
      </c>
      <c r="AX14183" s="18">
        <v>202324</v>
      </c>
      <c r="AY14183" s="191">
        <v>545</v>
      </c>
      <c r="AZ14183" s="191">
        <v>10</v>
      </c>
      <c r="BA14183" s="191">
        <v>2</v>
      </c>
      <c r="BB14183" s="191">
        <v>-467.02041999999994</v>
      </c>
    </row>
    <row r="14184" spans="48:54" x14ac:dyDescent="0.2">
      <c r="AV14184" s="191" t="str">
        <f t="shared" si="225"/>
        <v>546_RG_598_2_202324</v>
      </c>
      <c r="AW14184" s="191" t="s">
        <v>93</v>
      </c>
      <c r="AX14184" s="18">
        <v>202324</v>
      </c>
      <c r="AY14184" s="191">
        <v>546</v>
      </c>
      <c r="AZ14184" s="191">
        <v>598</v>
      </c>
      <c r="BA14184" s="191">
        <v>2</v>
      </c>
      <c r="BB14184" s="191">
        <v>0</v>
      </c>
    </row>
    <row r="14185" spans="48:54" x14ac:dyDescent="0.2">
      <c r="AV14185" s="191" t="str">
        <f t="shared" si="225"/>
        <v>546_RS_10_2_202324</v>
      </c>
      <c r="AW14185" s="191" t="s">
        <v>92</v>
      </c>
      <c r="AX14185" s="18">
        <v>202324</v>
      </c>
      <c r="AY14185" s="191">
        <v>546</v>
      </c>
      <c r="AZ14185" s="191">
        <v>10</v>
      </c>
      <c r="BA14185" s="191">
        <v>2</v>
      </c>
      <c r="BB14185" s="191">
        <v>-8.1490000000000009</v>
      </c>
    </row>
    <row r="14186" spans="48:54" x14ac:dyDescent="0.2">
      <c r="AV14186" s="191" t="str">
        <f t="shared" si="225"/>
        <v>548_RG_598_2_202324</v>
      </c>
      <c r="AW14186" s="191" t="s">
        <v>93</v>
      </c>
      <c r="AX14186" s="18">
        <v>202324</v>
      </c>
      <c r="AY14186" s="191">
        <v>548</v>
      </c>
      <c r="AZ14186" s="191">
        <v>598</v>
      </c>
      <c r="BA14186" s="191">
        <v>2</v>
      </c>
      <c r="BB14186" s="191">
        <v>0</v>
      </c>
    </row>
    <row r="14187" spans="48:54" x14ac:dyDescent="0.2">
      <c r="AV14187" s="191" t="str">
        <f t="shared" si="225"/>
        <v>548_RS_10_2_202324</v>
      </c>
      <c r="AW14187" s="191" t="s">
        <v>92</v>
      </c>
      <c r="AX14187" s="18">
        <v>202324</v>
      </c>
      <c r="AY14187" s="191">
        <v>548</v>
      </c>
      <c r="AZ14187" s="191">
        <v>10</v>
      </c>
      <c r="BA14187" s="191">
        <v>2</v>
      </c>
      <c r="BB14187" s="191">
        <v>-466.57400000000001</v>
      </c>
    </row>
    <row r="14188" spans="48:54" x14ac:dyDescent="0.2">
      <c r="AV14188" s="191" t="str">
        <f t="shared" si="225"/>
        <v>550_RG_598_2_202324</v>
      </c>
      <c r="AW14188" s="191" t="s">
        <v>93</v>
      </c>
      <c r="AX14188" s="18">
        <v>202324</v>
      </c>
      <c r="AY14188" s="191">
        <v>550</v>
      </c>
      <c r="AZ14188" s="191">
        <v>598</v>
      </c>
      <c r="BA14188" s="191">
        <v>2</v>
      </c>
      <c r="BB14188" s="191">
        <v>0</v>
      </c>
    </row>
    <row r="14189" spans="48:54" x14ac:dyDescent="0.2">
      <c r="AV14189" s="191" t="str">
        <f t="shared" si="225"/>
        <v>550_RS_10_2_202324</v>
      </c>
      <c r="AW14189" s="191" t="s">
        <v>92</v>
      </c>
      <c r="AX14189" s="18">
        <v>202324</v>
      </c>
      <c r="AY14189" s="191">
        <v>550</v>
      </c>
      <c r="AZ14189" s="191">
        <v>10</v>
      </c>
      <c r="BA14189" s="191">
        <v>2</v>
      </c>
      <c r="BB14189" s="191">
        <v>-61.957999999999998</v>
      </c>
    </row>
    <row r="14190" spans="48:54" x14ac:dyDescent="0.2">
      <c r="AV14190" s="191" t="str">
        <f t="shared" si="225"/>
        <v>552_RG_598_2_202324</v>
      </c>
      <c r="AW14190" s="191" t="s">
        <v>93</v>
      </c>
      <c r="AX14190" s="18">
        <v>202324</v>
      </c>
      <c r="AY14190" s="191">
        <v>552</v>
      </c>
      <c r="AZ14190" s="191">
        <v>598</v>
      </c>
      <c r="BA14190" s="191">
        <v>2</v>
      </c>
      <c r="BB14190" s="191">
        <v>0</v>
      </c>
    </row>
    <row r="14191" spans="48:54" x14ac:dyDescent="0.2">
      <c r="AV14191" s="191" t="str">
        <f t="shared" si="225"/>
        <v>552_RS_10_2_202324</v>
      </c>
      <c r="AW14191" s="191" t="s">
        <v>92</v>
      </c>
      <c r="AX14191" s="18">
        <v>202324</v>
      </c>
      <c r="AY14191" s="191">
        <v>552</v>
      </c>
      <c r="AZ14191" s="191">
        <v>10</v>
      </c>
      <c r="BA14191" s="191">
        <v>2</v>
      </c>
      <c r="BB14191" s="191">
        <v>-15929.277079999996</v>
      </c>
    </row>
    <row r="14192" spans="48:54" x14ac:dyDescent="0.2">
      <c r="AV14192" s="191" t="str">
        <f t="shared" si="225"/>
        <v>562_RG_598_2_202324</v>
      </c>
      <c r="AW14192" s="191" t="s">
        <v>93</v>
      </c>
      <c r="AX14192" s="18">
        <v>202324</v>
      </c>
      <c r="AY14192" s="191">
        <v>562</v>
      </c>
      <c r="AZ14192" s="191">
        <v>598</v>
      </c>
      <c r="BA14192" s="191">
        <v>2</v>
      </c>
      <c r="BB14192" s="191">
        <v>0</v>
      </c>
    </row>
    <row r="14193" spans="48:54" x14ac:dyDescent="0.2">
      <c r="AV14193" s="191" t="str">
        <f t="shared" si="225"/>
        <v>562_RS_10_2_202324</v>
      </c>
      <c r="AW14193" s="191" t="s">
        <v>92</v>
      </c>
      <c r="AX14193" s="18">
        <v>202324</v>
      </c>
      <c r="AY14193" s="191">
        <v>562</v>
      </c>
      <c r="AZ14193" s="191">
        <v>10</v>
      </c>
      <c r="BA14193" s="191">
        <v>2</v>
      </c>
      <c r="BB14193" s="191">
        <v>0</v>
      </c>
    </row>
    <row r="14194" spans="48:54" x14ac:dyDescent="0.2">
      <c r="AV14194" s="191" t="str">
        <f t="shared" si="225"/>
        <v>564_RG_598_2_202324</v>
      </c>
      <c r="AW14194" s="191" t="s">
        <v>93</v>
      </c>
      <c r="AX14194" s="18">
        <v>202324</v>
      </c>
      <c r="AY14194" s="191">
        <v>564</v>
      </c>
      <c r="AZ14194" s="191">
        <v>598</v>
      </c>
      <c r="BA14194" s="191">
        <v>2</v>
      </c>
      <c r="BB14194" s="191">
        <v>0</v>
      </c>
    </row>
    <row r="14195" spans="48:54" x14ac:dyDescent="0.2">
      <c r="AV14195" s="191" t="str">
        <f t="shared" si="225"/>
        <v>564_RS_10_2_202324</v>
      </c>
      <c r="AW14195" s="191" t="s">
        <v>92</v>
      </c>
      <c r="AX14195" s="18">
        <v>202324</v>
      </c>
      <c r="AY14195" s="191">
        <v>564</v>
      </c>
      <c r="AZ14195" s="191">
        <v>10</v>
      </c>
      <c r="BA14195" s="191">
        <v>2</v>
      </c>
      <c r="BB14195" s="191">
        <v>0</v>
      </c>
    </row>
    <row r="14196" spans="48:54" x14ac:dyDescent="0.2">
      <c r="AV14196" s="191" t="str">
        <f t="shared" si="225"/>
        <v>566_RG_598_2_202324</v>
      </c>
      <c r="AW14196" s="191" t="s">
        <v>93</v>
      </c>
      <c r="AX14196" s="18">
        <v>202324</v>
      </c>
      <c r="AY14196" s="191">
        <v>566</v>
      </c>
      <c r="AZ14196" s="191">
        <v>598</v>
      </c>
      <c r="BA14196" s="191">
        <v>2</v>
      </c>
      <c r="BB14196" s="191">
        <v>-1087</v>
      </c>
    </row>
    <row r="14197" spans="48:54" x14ac:dyDescent="0.2">
      <c r="AV14197" s="191" t="str">
        <f t="shared" si="225"/>
        <v>566_RS_10_2_202324</v>
      </c>
      <c r="AW14197" s="191" t="s">
        <v>92</v>
      </c>
      <c r="AX14197" s="18">
        <v>202324</v>
      </c>
      <c r="AY14197" s="191">
        <v>566</v>
      </c>
      <c r="AZ14197" s="191">
        <v>10</v>
      </c>
      <c r="BA14197" s="191">
        <v>2</v>
      </c>
      <c r="BB14197" s="191">
        <v>0</v>
      </c>
    </row>
    <row r="14198" spans="48:54" x14ac:dyDescent="0.2">
      <c r="AV14198" s="191" t="str">
        <f t="shared" si="225"/>
        <v>568_RG_598_2_202324</v>
      </c>
      <c r="AW14198" s="191" t="s">
        <v>93</v>
      </c>
      <c r="AX14198" s="18">
        <v>202324</v>
      </c>
      <c r="AY14198" s="191">
        <v>568</v>
      </c>
      <c r="AZ14198" s="191">
        <v>598</v>
      </c>
      <c r="BA14198" s="191">
        <v>2</v>
      </c>
      <c r="BB14198" s="191">
        <v>0</v>
      </c>
    </row>
    <row r="14199" spans="48:54" x14ac:dyDescent="0.2">
      <c r="AV14199" s="191" t="str">
        <f t="shared" si="225"/>
        <v>568_RS_10_2_202324</v>
      </c>
      <c r="AW14199" s="191" t="s">
        <v>92</v>
      </c>
      <c r="AX14199" s="18">
        <v>202324</v>
      </c>
      <c r="AY14199" s="191">
        <v>568</v>
      </c>
      <c r="AZ14199" s="191">
        <v>10</v>
      </c>
      <c r="BA14199" s="191">
        <v>2</v>
      </c>
      <c r="BB14199" s="191">
        <v>0</v>
      </c>
    </row>
    <row r="14200" spans="48:54" x14ac:dyDescent="0.2">
      <c r="AV14200" s="191" t="str">
        <f t="shared" si="225"/>
        <v>572_RG_598_2_202324</v>
      </c>
      <c r="AW14200" s="191" t="s">
        <v>93</v>
      </c>
      <c r="AX14200" s="18">
        <v>202324</v>
      </c>
      <c r="AY14200" s="191">
        <v>572</v>
      </c>
      <c r="AZ14200" s="191">
        <v>598</v>
      </c>
      <c r="BA14200" s="191">
        <v>2</v>
      </c>
      <c r="BB14200" s="191">
        <v>0</v>
      </c>
    </row>
    <row r="14201" spans="48:54" x14ac:dyDescent="0.2">
      <c r="AV14201" s="191" t="str">
        <f t="shared" si="225"/>
        <v>572_RS_10_2_202324</v>
      </c>
      <c r="AW14201" s="191" t="s">
        <v>92</v>
      </c>
      <c r="AX14201" s="18">
        <v>202324</v>
      </c>
      <c r="AY14201" s="191">
        <v>572</v>
      </c>
      <c r="AZ14201" s="191">
        <v>10</v>
      </c>
      <c r="BA14201" s="191">
        <v>2</v>
      </c>
      <c r="BB14201" s="191">
        <v>0</v>
      </c>
    </row>
    <row r="14202" spans="48:54" x14ac:dyDescent="0.2">
      <c r="AV14202" s="191" t="str">
        <f t="shared" si="225"/>
        <v>574_RG_598_2_202324</v>
      </c>
      <c r="AW14202" s="191" t="s">
        <v>93</v>
      </c>
      <c r="AX14202" s="18">
        <v>202324</v>
      </c>
      <c r="AY14202" s="191">
        <v>574</v>
      </c>
      <c r="AZ14202" s="191">
        <v>598</v>
      </c>
      <c r="BA14202" s="191">
        <v>2</v>
      </c>
      <c r="BB14202" s="191">
        <v>0</v>
      </c>
    </row>
    <row r="14203" spans="48:54" x14ac:dyDescent="0.2">
      <c r="AV14203" s="191" t="str">
        <f t="shared" si="225"/>
        <v>574_RS_10_2_202324</v>
      </c>
      <c r="AW14203" s="191" t="s">
        <v>92</v>
      </c>
      <c r="AX14203" s="18">
        <v>202324</v>
      </c>
      <c r="AY14203" s="191">
        <v>574</v>
      </c>
      <c r="AZ14203" s="191">
        <v>10</v>
      </c>
      <c r="BA14203" s="191">
        <v>2</v>
      </c>
      <c r="BB14203" s="191">
        <v>0</v>
      </c>
    </row>
    <row r="14204" spans="48:54" x14ac:dyDescent="0.2">
      <c r="AV14204" s="191" t="str">
        <f t="shared" si="225"/>
        <v>576_RG_598_2_202324</v>
      </c>
      <c r="AW14204" s="191" t="s">
        <v>93</v>
      </c>
      <c r="AX14204" s="18">
        <v>202324</v>
      </c>
      <c r="AY14204" s="191">
        <v>576</v>
      </c>
      <c r="AZ14204" s="191">
        <v>598</v>
      </c>
      <c r="BA14204" s="191">
        <v>2</v>
      </c>
      <c r="BB14204" s="191">
        <v>0</v>
      </c>
    </row>
    <row r="14205" spans="48:54" x14ac:dyDescent="0.2">
      <c r="AV14205" s="191" t="str">
        <f t="shared" si="225"/>
        <v>576_RS_10_2_202324</v>
      </c>
      <c r="AW14205" s="191" t="s">
        <v>92</v>
      </c>
      <c r="AX14205" s="18">
        <v>202324</v>
      </c>
      <c r="AY14205" s="191">
        <v>576</v>
      </c>
      <c r="AZ14205" s="191">
        <v>10</v>
      </c>
      <c r="BA14205" s="191">
        <v>2</v>
      </c>
      <c r="BB14205" s="191">
        <v>0</v>
      </c>
    </row>
    <row r="14206" spans="48:54" x14ac:dyDescent="0.2">
      <c r="AV14206" s="191" t="str">
        <f t="shared" si="225"/>
        <v>582_RG_598_2_202324</v>
      </c>
      <c r="AW14206" s="191" t="s">
        <v>93</v>
      </c>
      <c r="AX14206" s="18">
        <v>202324</v>
      </c>
      <c r="AY14206" s="191">
        <v>582</v>
      </c>
      <c r="AZ14206" s="191">
        <v>598</v>
      </c>
      <c r="BA14206" s="191">
        <v>2</v>
      </c>
      <c r="BB14206" s="191">
        <v>0</v>
      </c>
    </row>
    <row r="14207" spans="48:54" x14ac:dyDescent="0.2">
      <c r="AV14207" s="191" t="str">
        <f t="shared" si="225"/>
        <v>582_RS_10_2_202324</v>
      </c>
      <c r="AW14207" s="191" t="s">
        <v>92</v>
      </c>
      <c r="AX14207" s="18">
        <v>202324</v>
      </c>
      <c r="AY14207" s="191">
        <v>582</v>
      </c>
      <c r="AZ14207" s="191">
        <v>10</v>
      </c>
      <c r="BA14207" s="191">
        <v>2</v>
      </c>
      <c r="BB14207" s="191">
        <v>0</v>
      </c>
    </row>
    <row r="14208" spans="48:54" x14ac:dyDescent="0.2">
      <c r="AV14208" s="191" t="str">
        <f t="shared" si="225"/>
        <v>584_RG_598_2_202324</v>
      </c>
      <c r="AW14208" s="191" t="s">
        <v>93</v>
      </c>
      <c r="AX14208" s="18">
        <v>202324</v>
      </c>
      <c r="AY14208" s="191">
        <v>584</v>
      </c>
      <c r="AZ14208" s="191">
        <v>598</v>
      </c>
      <c r="BA14208" s="191">
        <v>2</v>
      </c>
      <c r="BB14208" s="191">
        <v>0</v>
      </c>
    </row>
    <row r="14209" spans="48:54" x14ac:dyDescent="0.2">
      <c r="AV14209" s="191" t="str">
        <f t="shared" si="225"/>
        <v>584_RS_10_2_202324</v>
      </c>
      <c r="AW14209" s="191" t="s">
        <v>92</v>
      </c>
      <c r="AX14209" s="18">
        <v>202324</v>
      </c>
      <c r="AY14209" s="191">
        <v>584</v>
      </c>
      <c r="AZ14209" s="191">
        <v>10</v>
      </c>
      <c r="BA14209" s="191">
        <v>2</v>
      </c>
      <c r="BB14209" s="191">
        <v>0</v>
      </c>
    </row>
    <row r="14210" spans="48:54" x14ac:dyDescent="0.2">
      <c r="AV14210" s="191" t="str">
        <f t="shared" si="225"/>
        <v>586_RG_598_2_202324</v>
      </c>
      <c r="AW14210" s="191" t="s">
        <v>93</v>
      </c>
      <c r="AX14210" s="18">
        <v>202324</v>
      </c>
      <c r="AY14210" s="191">
        <v>586</v>
      </c>
      <c r="AZ14210" s="191">
        <v>598</v>
      </c>
      <c r="BA14210" s="191">
        <v>2</v>
      </c>
      <c r="BB14210" s="191">
        <v>0</v>
      </c>
    </row>
    <row r="14211" spans="48:54" x14ac:dyDescent="0.2">
      <c r="AV14211" s="191" t="str">
        <f t="shared" si="225"/>
        <v>586_RS_10_2_202324</v>
      </c>
      <c r="AW14211" s="191" t="s">
        <v>92</v>
      </c>
      <c r="AX14211" s="18">
        <v>202324</v>
      </c>
      <c r="AY14211" s="191">
        <v>586</v>
      </c>
      <c r="AZ14211" s="191">
        <v>10</v>
      </c>
      <c r="BA14211" s="191">
        <v>2</v>
      </c>
      <c r="BB14211" s="191">
        <v>0</v>
      </c>
    </row>
    <row r="14212" spans="48:54" x14ac:dyDescent="0.2">
      <c r="AV14212" s="191" t="str">
        <f t="shared" ref="AV14212:AV14275" si="226">AY14212&amp;"_"&amp;AW14212&amp;"_"&amp;AZ14212&amp;"_"&amp;BA14212&amp;"_"&amp;AX14212</f>
        <v>512_RG_599_1_202324</v>
      </c>
      <c r="AW14212" s="191" t="s">
        <v>93</v>
      </c>
      <c r="AX14212" s="18">
        <v>202324</v>
      </c>
      <c r="AY14212" s="191">
        <v>512</v>
      </c>
      <c r="AZ14212" s="191">
        <v>599</v>
      </c>
      <c r="BA14212" s="191">
        <v>1</v>
      </c>
      <c r="BB14212" s="191">
        <v>0</v>
      </c>
    </row>
    <row r="14213" spans="48:54" x14ac:dyDescent="0.2">
      <c r="AV14213" s="191" t="str">
        <f t="shared" si="226"/>
        <v>512_RS_10_4_202324</v>
      </c>
      <c r="AW14213" s="191" t="s">
        <v>92</v>
      </c>
      <c r="AX14213" s="18">
        <v>202324</v>
      </c>
      <c r="AY14213" s="191">
        <v>512</v>
      </c>
      <c r="AZ14213" s="191">
        <v>10</v>
      </c>
      <c r="BA14213" s="191">
        <v>4</v>
      </c>
      <c r="BB14213" s="191">
        <v>616.85400000000004</v>
      </c>
    </row>
    <row r="14214" spans="48:54" x14ac:dyDescent="0.2">
      <c r="AV14214" s="191" t="str">
        <f t="shared" si="226"/>
        <v>514_RG_599_1_202324</v>
      </c>
      <c r="AW14214" s="191" t="s">
        <v>93</v>
      </c>
      <c r="AX14214" s="18">
        <v>202324</v>
      </c>
      <c r="AY14214" s="191">
        <v>514</v>
      </c>
      <c r="AZ14214" s="191">
        <v>599</v>
      </c>
      <c r="BA14214" s="191">
        <v>1</v>
      </c>
      <c r="BB14214" s="191">
        <v>0</v>
      </c>
    </row>
    <row r="14215" spans="48:54" x14ac:dyDescent="0.2">
      <c r="AV14215" s="191" t="str">
        <f t="shared" si="226"/>
        <v>514_RS_10_4_202324</v>
      </c>
      <c r="AW14215" s="191" t="s">
        <v>92</v>
      </c>
      <c r="AX14215" s="18">
        <v>202324</v>
      </c>
      <c r="AY14215" s="191">
        <v>514</v>
      </c>
      <c r="AZ14215" s="191">
        <v>10</v>
      </c>
      <c r="BA14215" s="191">
        <v>4</v>
      </c>
      <c r="BB14215" s="191">
        <v>1653.57</v>
      </c>
    </row>
    <row r="14216" spans="48:54" x14ac:dyDescent="0.2">
      <c r="AV14216" s="191" t="str">
        <f t="shared" si="226"/>
        <v>516_RG_599_1_202324</v>
      </c>
      <c r="AW14216" s="191" t="s">
        <v>93</v>
      </c>
      <c r="AX14216" s="18">
        <v>202324</v>
      </c>
      <c r="AY14216" s="191">
        <v>516</v>
      </c>
      <c r="AZ14216" s="191">
        <v>599</v>
      </c>
      <c r="BA14216" s="191">
        <v>1</v>
      </c>
      <c r="BB14216" s="191">
        <v>0</v>
      </c>
    </row>
    <row r="14217" spans="48:54" x14ac:dyDescent="0.2">
      <c r="AV14217" s="191" t="str">
        <f t="shared" si="226"/>
        <v>516_RS_10_4_202324</v>
      </c>
      <c r="AW14217" s="191" t="s">
        <v>92</v>
      </c>
      <c r="AX14217" s="18">
        <v>202324</v>
      </c>
      <c r="AY14217" s="191">
        <v>516</v>
      </c>
      <c r="AZ14217" s="191">
        <v>10</v>
      </c>
      <c r="BA14217" s="191">
        <v>4</v>
      </c>
      <c r="BB14217" s="191">
        <v>2285.4070000000015</v>
      </c>
    </row>
    <row r="14218" spans="48:54" x14ac:dyDescent="0.2">
      <c r="AV14218" s="191" t="str">
        <f t="shared" si="226"/>
        <v>518_RG_599_1_202324</v>
      </c>
      <c r="AW14218" s="191" t="s">
        <v>93</v>
      </c>
      <c r="AX14218" s="18">
        <v>202324</v>
      </c>
      <c r="AY14218" s="191">
        <v>518</v>
      </c>
      <c r="AZ14218" s="191">
        <v>599</v>
      </c>
      <c r="BA14218" s="191">
        <v>1</v>
      </c>
      <c r="BB14218" s="191">
        <v>-29</v>
      </c>
    </row>
    <row r="14219" spans="48:54" x14ac:dyDescent="0.2">
      <c r="AV14219" s="191" t="str">
        <f t="shared" si="226"/>
        <v>518_RS_10_4_202324</v>
      </c>
      <c r="AW14219" s="191" t="s">
        <v>92</v>
      </c>
      <c r="AX14219" s="18">
        <v>202324</v>
      </c>
      <c r="AY14219" s="191">
        <v>518</v>
      </c>
      <c r="AZ14219" s="191">
        <v>10</v>
      </c>
      <c r="BA14219" s="191">
        <v>4</v>
      </c>
      <c r="BB14219" s="191">
        <v>1426.9776700000002</v>
      </c>
    </row>
    <row r="14220" spans="48:54" x14ac:dyDescent="0.2">
      <c r="AV14220" s="191" t="str">
        <f t="shared" si="226"/>
        <v>520_RG_599_1_202324</v>
      </c>
      <c r="AW14220" s="191" t="s">
        <v>93</v>
      </c>
      <c r="AX14220" s="18">
        <v>202324</v>
      </c>
      <c r="AY14220" s="191">
        <v>520</v>
      </c>
      <c r="AZ14220" s="191">
        <v>599</v>
      </c>
      <c r="BA14220" s="191">
        <v>1</v>
      </c>
      <c r="BB14220" s="191">
        <v>0</v>
      </c>
    </row>
    <row r="14221" spans="48:54" x14ac:dyDescent="0.2">
      <c r="AV14221" s="191" t="str">
        <f t="shared" si="226"/>
        <v>520_RS_10_4_202324</v>
      </c>
      <c r="AW14221" s="191" t="s">
        <v>92</v>
      </c>
      <c r="AX14221" s="18">
        <v>202324</v>
      </c>
      <c r="AY14221" s="191">
        <v>520</v>
      </c>
      <c r="AZ14221" s="191">
        <v>10</v>
      </c>
      <c r="BA14221" s="191">
        <v>4</v>
      </c>
      <c r="BB14221" s="191">
        <v>2585.9569999999999</v>
      </c>
    </row>
    <row r="14222" spans="48:54" x14ac:dyDescent="0.2">
      <c r="AV14222" s="191" t="str">
        <f t="shared" si="226"/>
        <v>522_RG_599_1_202324</v>
      </c>
      <c r="AW14222" s="191" t="s">
        <v>93</v>
      </c>
      <c r="AX14222" s="18">
        <v>202324</v>
      </c>
      <c r="AY14222" s="191">
        <v>522</v>
      </c>
      <c r="AZ14222" s="191">
        <v>599</v>
      </c>
      <c r="BA14222" s="191">
        <v>1</v>
      </c>
      <c r="BB14222" s="191">
        <v>0</v>
      </c>
    </row>
    <row r="14223" spans="48:54" x14ac:dyDescent="0.2">
      <c r="AV14223" s="191" t="str">
        <f t="shared" si="226"/>
        <v>522_RS_10_4_202324</v>
      </c>
      <c r="AW14223" s="191" t="s">
        <v>92</v>
      </c>
      <c r="AX14223" s="18">
        <v>202324</v>
      </c>
      <c r="AY14223" s="191">
        <v>522</v>
      </c>
      <c r="AZ14223" s="191">
        <v>10</v>
      </c>
      <c r="BA14223" s="191">
        <v>4</v>
      </c>
      <c r="BB14223" s="191">
        <v>1504.4948899999999</v>
      </c>
    </row>
    <row r="14224" spans="48:54" x14ac:dyDescent="0.2">
      <c r="AV14224" s="191" t="str">
        <f t="shared" si="226"/>
        <v>524_RG_599_1_202324</v>
      </c>
      <c r="AW14224" s="191" t="s">
        <v>93</v>
      </c>
      <c r="AX14224" s="18">
        <v>202324</v>
      </c>
      <c r="AY14224" s="191">
        <v>524</v>
      </c>
      <c r="AZ14224" s="191">
        <v>599</v>
      </c>
      <c r="BA14224" s="191">
        <v>1</v>
      </c>
      <c r="BB14224" s="191">
        <v>0</v>
      </c>
    </row>
    <row r="14225" spans="48:54" x14ac:dyDescent="0.2">
      <c r="AV14225" s="191" t="str">
        <f t="shared" si="226"/>
        <v>524_RS_10_4_202324</v>
      </c>
      <c r="AW14225" s="191" t="s">
        <v>92</v>
      </c>
      <c r="AX14225" s="18">
        <v>202324</v>
      </c>
      <c r="AY14225" s="191">
        <v>524</v>
      </c>
      <c r="AZ14225" s="191">
        <v>10</v>
      </c>
      <c r="BA14225" s="191">
        <v>4</v>
      </c>
      <c r="BB14225" s="191">
        <v>918.16690000000017</v>
      </c>
    </row>
    <row r="14226" spans="48:54" x14ac:dyDescent="0.2">
      <c r="AV14226" s="191" t="str">
        <f t="shared" si="226"/>
        <v>526_RG_599_1_202324</v>
      </c>
      <c r="AW14226" s="191" t="s">
        <v>93</v>
      </c>
      <c r="AX14226" s="18">
        <v>202324</v>
      </c>
      <c r="AY14226" s="191">
        <v>526</v>
      </c>
      <c r="AZ14226" s="191">
        <v>599</v>
      </c>
      <c r="BA14226" s="191">
        <v>1</v>
      </c>
      <c r="BB14226" s="191">
        <v>0</v>
      </c>
    </row>
    <row r="14227" spans="48:54" x14ac:dyDescent="0.2">
      <c r="AV14227" s="191" t="str">
        <f t="shared" si="226"/>
        <v>526_RS_10_4_202324</v>
      </c>
      <c r="AW14227" s="191" t="s">
        <v>92</v>
      </c>
      <c r="AX14227" s="18">
        <v>202324</v>
      </c>
      <c r="AY14227" s="191">
        <v>526</v>
      </c>
      <c r="AZ14227" s="191">
        <v>10</v>
      </c>
      <c r="BA14227" s="191">
        <v>4</v>
      </c>
      <c r="BB14227" s="191">
        <v>1173.9315883774793</v>
      </c>
    </row>
    <row r="14228" spans="48:54" x14ac:dyDescent="0.2">
      <c r="AV14228" s="191" t="str">
        <f t="shared" si="226"/>
        <v>528_RG_599_1_202324</v>
      </c>
      <c r="AW14228" s="191" t="s">
        <v>93</v>
      </c>
      <c r="AX14228" s="18">
        <v>202324</v>
      </c>
      <c r="AY14228" s="191">
        <v>528</v>
      </c>
      <c r="AZ14228" s="191">
        <v>599</v>
      </c>
      <c r="BA14228" s="191">
        <v>1</v>
      </c>
      <c r="BB14228" s="191">
        <v>0</v>
      </c>
    </row>
    <row r="14229" spans="48:54" x14ac:dyDescent="0.2">
      <c r="AV14229" s="191" t="str">
        <f t="shared" si="226"/>
        <v>528_RS_10_4_202324</v>
      </c>
      <c r="AW14229" s="191" t="s">
        <v>92</v>
      </c>
      <c r="AX14229" s="18">
        <v>202324</v>
      </c>
      <c r="AY14229" s="191">
        <v>528</v>
      </c>
      <c r="AZ14229" s="191">
        <v>10</v>
      </c>
      <c r="BA14229" s="191">
        <v>4</v>
      </c>
      <c r="BB14229" s="191">
        <v>678</v>
      </c>
    </row>
    <row r="14230" spans="48:54" x14ac:dyDescent="0.2">
      <c r="AV14230" s="191" t="str">
        <f t="shared" si="226"/>
        <v>530_RG_599_1_202324</v>
      </c>
      <c r="AW14230" s="191" t="s">
        <v>93</v>
      </c>
      <c r="AX14230" s="18">
        <v>202324</v>
      </c>
      <c r="AY14230" s="191">
        <v>530</v>
      </c>
      <c r="AZ14230" s="191">
        <v>599</v>
      </c>
      <c r="BA14230" s="191">
        <v>1</v>
      </c>
      <c r="BB14230" s="191">
        <v>0</v>
      </c>
    </row>
    <row r="14231" spans="48:54" x14ac:dyDescent="0.2">
      <c r="AV14231" s="191" t="str">
        <f t="shared" si="226"/>
        <v>530_RS_10_4_202324</v>
      </c>
      <c r="AW14231" s="191" t="s">
        <v>92</v>
      </c>
      <c r="AX14231" s="18">
        <v>202324</v>
      </c>
      <c r="AY14231" s="191">
        <v>530</v>
      </c>
      <c r="AZ14231" s="191">
        <v>10</v>
      </c>
      <c r="BA14231" s="191">
        <v>4</v>
      </c>
      <c r="BB14231" s="191">
        <v>3311.5967000000001</v>
      </c>
    </row>
    <row r="14232" spans="48:54" x14ac:dyDescent="0.2">
      <c r="AV14232" s="191" t="str">
        <f t="shared" si="226"/>
        <v>532_RG_599_1_202324</v>
      </c>
      <c r="AW14232" s="191" t="s">
        <v>93</v>
      </c>
      <c r="AX14232" s="18">
        <v>202324</v>
      </c>
      <c r="AY14232" s="191">
        <v>532</v>
      </c>
      <c r="AZ14232" s="191">
        <v>599</v>
      </c>
      <c r="BA14232" s="191">
        <v>1</v>
      </c>
      <c r="BB14232" s="191">
        <v>0</v>
      </c>
    </row>
    <row r="14233" spans="48:54" x14ac:dyDescent="0.2">
      <c r="AV14233" s="191" t="str">
        <f t="shared" si="226"/>
        <v>532_RS_10_4_202324</v>
      </c>
      <c r="AW14233" s="191" t="s">
        <v>92</v>
      </c>
      <c r="AX14233" s="18">
        <v>202324</v>
      </c>
      <c r="AY14233" s="191">
        <v>532</v>
      </c>
      <c r="AZ14233" s="191">
        <v>10</v>
      </c>
      <c r="BA14233" s="191">
        <v>4</v>
      </c>
      <c r="BB14233" s="191">
        <v>4857.1499999999996</v>
      </c>
    </row>
    <row r="14234" spans="48:54" x14ac:dyDescent="0.2">
      <c r="AV14234" s="191" t="str">
        <f t="shared" si="226"/>
        <v>534_RG_599_1_202324</v>
      </c>
      <c r="AW14234" s="191" t="s">
        <v>93</v>
      </c>
      <c r="AX14234" s="18">
        <v>202324</v>
      </c>
      <c r="AY14234" s="191">
        <v>534</v>
      </c>
      <c r="AZ14234" s="191">
        <v>599</v>
      </c>
      <c r="BA14234" s="191">
        <v>1</v>
      </c>
      <c r="BB14234" s="191">
        <v>0</v>
      </c>
    </row>
    <row r="14235" spans="48:54" x14ac:dyDescent="0.2">
      <c r="AV14235" s="191" t="str">
        <f t="shared" si="226"/>
        <v>534_RS_10_4_202324</v>
      </c>
      <c r="AW14235" s="191" t="s">
        <v>92</v>
      </c>
      <c r="AX14235" s="18">
        <v>202324</v>
      </c>
      <c r="AY14235" s="191">
        <v>534</v>
      </c>
      <c r="AZ14235" s="191">
        <v>10</v>
      </c>
      <c r="BA14235" s="191">
        <v>4</v>
      </c>
      <c r="BB14235" s="191">
        <v>1233.9357600000003</v>
      </c>
    </row>
    <row r="14236" spans="48:54" x14ac:dyDescent="0.2">
      <c r="AV14236" s="191" t="str">
        <f t="shared" si="226"/>
        <v>536_RG_599_1_202324</v>
      </c>
      <c r="AW14236" s="191" t="s">
        <v>93</v>
      </c>
      <c r="AX14236" s="18">
        <v>202324</v>
      </c>
      <c r="AY14236" s="191">
        <v>536</v>
      </c>
      <c r="AZ14236" s="191">
        <v>599</v>
      </c>
      <c r="BA14236" s="191">
        <v>1</v>
      </c>
      <c r="BB14236" s="191">
        <v>0</v>
      </c>
    </row>
    <row r="14237" spans="48:54" x14ac:dyDescent="0.2">
      <c r="AV14237" s="191" t="str">
        <f t="shared" si="226"/>
        <v>536_RS_10_4_202324</v>
      </c>
      <c r="AW14237" s="191" t="s">
        <v>92</v>
      </c>
      <c r="AX14237" s="18">
        <v>202324</v>
      </c>
      <c r="AY14237" s="191">
        <v>536</v>
      </c>
      <c r="AZ14237" s="191">
        <v>10</v>
      </c>
      <c r="BA14237" s="191">
        <v>4</v>
      </c>
      <c r="BB14237" s="191">
        <v>821.34099999999989</v>
      </c>
    </row>
    <row r="14238" spans="48:54" x14ac:dyDescent="0.2">
      <c r="AV14238" s="191" t="str">
        <f t="shared" si="226"/>
        <v>538_RG_599_1_202324</v>
      </c>
      <c r="AW14238" s="191" t="s">
        <v>93</v>
      </c>
      <c r="AX14238" s="18">
        <v>202324</v>
      </c>
      <c r="AY14238" s="191">
        <v>538</v>
      </c>
      <c r="AZ14238" s="191">
        <v>599</v>
      </c>
      <c r="BA14238" s="191">
        <v>1</v>
      </c>
      <c r="BB14238" s="191">
        <v>0</v>
      </c>
    </row>
    <row r="14239" spans="48:54" x14ac:dyDescent="0.2">
      <c r="AV14239" s="191" t="str">
        <f t="shared" si="226"/>
        <v>538_RS_10_4_202324</v>
      </c>
      <c r="AW14239" s="191" t="s">
        <v>92</v>
      </c>
      <c r="AX14239" s="18">
        <v>202324</v>
      </c>
      <c r="AY14239" s="191">
        <v>538</v>
      </c>
      <c r="AZ14239" s="191">
        <v>10</v>
      </c>
      <c r="BA14239" s="191">
        <v>4</v>
      </c>
      <c r="BB14239" s="191">
        <v>276.22858000000002</v>
      </c>
    </row>
    <row r="14240" spans="48:54" x14ac:dyDescent="0.2">
      <c r="AV14240" s="191" t="str">
        <f t="shared" si="226"/>
        <v>540_RG_599_1_202324</v>
      </c>
      <c r="AW14240" s="191" t="s">
        <v>93</v>
      </c>
      <c r="AX14240" s="18">
        <v>202324</v>
      </c>
      <c r="AY14240" s="191">
        <v>540</v>
      </c>
      <c r="AZ14240" s="191">
        <v>599</v>
      </c>
      <c r="BA14240" s="191">
        <v>1</v>
      </c>
      <c r="BB14240" s="191">
        <v>0</v>
      </c>
    </row>
    <row r="14241" spans="48:54" x14ac:dyDescent="0.2">
      <c r="AV14241" s="191" t="str">
        <f t="shared" si="226"/>
        <v>540_RS_10_4_202324</v>
      </c>
      <c r="AW14241" s="191" t="s">
        <v>92</v>
      </c>
      <c r="AX14241" s="18">
        <v>202324</v>
      </c>
      <c r="AY14241" s="191">
        <v>540</v>
      </c>
      <c r="AZ14241" s="191">
        <v>10</v>
      </c>
      <c r="BA14241" s="191">
        <v>4</v>
      </c>
      <c r="BB14241" s="191">
        <v>2339.9089999999997</v>
      </c>
    </row>
    <row r="14242" spans="48:54" x14ac:dyDescent="0.2">
      <c r="AV14242" s="191" t="str">
        <f t="shared" si="226"/>
        <v>542_RG_599_1_202324</v>
      </c>
      <c r="AW14242" s="191" t="s">
        <v>93</v>
      </c>
      <c r="AX14242" s="18">
        <v>202324</v>
      </c>
      <c r="AY14242" s="191">
        <v>542</v>
      </c>
      <c r="AZ14242" s="191">
        <v>599</v>
      </c>
      <c r="BA14242" s="191">
        <v>1</v>
      </c>
      <c r="BB14242" s="191">
        <v>-10.404</v>
      </c>
    </row>
    <row r="14243" spans="48:54" x14ac:dyDescent="0.2">
      <c r="AV14243" s="191" t="str">
        <f t="shared" si="226"/>
        <v>542_RS_10_4_202324</v>
      </c>
      <c r="AW14243" s="191" t="s">
        <v>92</v>
      </c>
      <c r="AX14243" s="18">
        <v>202324</v>
      </c>
      <c r="AY14243" s="191">
        <v>542</v>
      </c>
      <c r="AZ14243" s="191">
        <v>10</v>
      </c>
      <c r="BA14243" s="191">
        <v>4</v>
      </c>
      <c r="BB14243" s="191">
        <v>127.36299999999999</v>
      </c>
    </row>
    <row r="14244" spans="48:54" x14ac:dyDescent="0.2">
      <c r="AV14244" s="191" t="str">
        <f t="shared" si="226"/>
        <v>544_RG_599_1_202324</v>
      </c>
      <c r="AW14244" s="191" t="s">
        <v>93</v>
      </c>
      <c r="AX14244" s="18">
        <v>202324</v>
      </c>
      <c r="AY14244" s="191">
        <v>544</v>
      </c>
      <c r="AZ14244" s="191">
        <v>599</v>
      </c>
      <c r="BA14244" s="191">
        <v>1</v>
      </c>
      <c r="BB14244" s="191">
        <v>0</v>
      </c>
    </row>
    <row r="14245" spans="48:54" x14ac:dyDescent="0.2">
      <c r="AV14245" s="191" t="str">
        <f t="shared" si="226"/>
        <v>544_RS_10_4_202324</v>
      </c>
      <c r="AW14245" s="191" t="s">
        <v>92</v>
      </c>
      <c r="AX14245" s="18">
        <v>202324</v>
      </c>
      <c r="AY14245" s="191">
        <v>544</v>
      </c>
      <c r="AZ14245" s="191">
        <v>10</v>
      </c>
      <c r="BA14245" s="191">
        <v>4</v>
      </c>
      <c r="BB14245" s="191">
        <v>1813.0673000000002</v>
      </c>
    </row>
    <row r="14246" spans="48:54" x14ac:dyDescent="0.2">
      <c r="AV14246" s="191" t="str">
        <f t="shared" si="226"/>
        <v>545_RG_599_1_202324</v>
      </c>
      <c r="AW14246" s="191" t="s">
        <v>93</v>
      </c>
      <c r="AX14246" s="18">
        <v>202324</v>
      </c>
      <c r="AY14246" s="191">
        <v>545</v>
      </c>
      <c r="AZ14246" s="191">
        <v>599</v>
      </c>
      <c r="BA14246" s="191">
        <v>1</v>
      </c>
      <c r="BB14246" s="191">
        <v>0</v>
      </c>
    </row>
    <row r="14247" spans="48:54" x14ac:dyDescent="0.2">
      <c r="AV14247" s="191" t="str">
        <f t="shared" si="226"/>
        <v>545_RS_10_4_202324</v>
      </c>
      <c r="AW14247" s="191" t="s">
        <v>92</v>
      </c>
      <c r="AX14247" s="18">
        <v>202324</v>
      </c>
      <c r="AY14247" s="191">
        <v>545</v>
      </c>
      <c r="AZ14247" s="191">
        <v>10</v>
      </c>
      <c r="BA14247" s="191">
        <v>4</v>
      </c>
      <c r="BB14247" s="191">
        <v>2043.48018</v>
      </c>
    </row>
    <row r="14248" spans="48:54" x14ac:dyDescent="0.2">
      <c r="AV14248" s="191" t="str">
        <f t="shared" si="226"/>
        <v>546_RG_599_1_202324</v>
      </c>
      <c r="AW14248" s="191" t="s">
        <v>93</v>
      </c>
      <c r="AX14248" s="18">
        <v>202324</v>
      </c>
      <c r="AY14248" s="191">
        <v>546</v>
      </c>
      <c r="AZ14248" s="191">
        <v>599</v>
      </c>
      <c r="BA14248" s="191">
        <v>1</v>
      </c>
      <c r="BB14248" s="191">
        <v>0</v>
      </c>
    </row>
    <row r="14249" spans="48:54" x14ac:dyDescent="0.2">
      <c r="AV14249" s="191" t="str">
        <f t="shared" si="226"/>
        <v>546_RS_10_4_202324</v>
      </c>
      <c r="AW14249" s="191" t="s">
        <v>92</v>
      </c>
      <c r="AX14249" s="18">
        <v>202324</v>
      </c>
      <c r="AY14249" s="191">
        <v>546</v>
      </c>
      <c r="AZ14249" s="191">
        <v>10</v>
      </c>
      <c r="BA14249" s="191">
        <v>4</v>
      </c>
      <c r="BB14249" s="191">
        <v>487.82400000000001</v>
      </c>
    </row>
    <row r="14250" spans="48:54" x14ac:dyDescent="0.2">
      <c r="AV14250" s="191" t="str">
        <f t="shared" si="226"/>
        <v>548_RG_599_1_202324</v>
      </c>
      <c r="AW14250" s="191" t="s">
        <v>93</v>
      </c>
      <c r="AX14250" s="18">
        <v>202324</v>
      </c>
      <c r="AY14250" s="191">
        <v>548</v>
      </c>
      <c r="AZ14250" s="191">
        <v>599</v>
      </c>
      <c r="BA14250" s="191">
        <v>1</v>
      </c>
      <c r="BB14250" s="191">
        <v>-1248.4879999999998</v>
      </c>
    </row>
    <row r="14251" spans="48:54" x14ac:dyDescent="0.2">
      <c r="AV14251" s="191" t="str">
        <f t="shared" si="226"/>
        <v>548_RS_10_4_202324</v>
      </c>
      <c r="AW14251" s="191" t="s">
        <v>92</v>
      </c>
      <c r="AX14251" s="18">
        <v>202324</v>
      </c>
      <c r="AY14251" s="191">
        <v>548</v>
      </c>
      <c r="AZ14251" s="191">
        <v>10</v>
      </c>
      <c r="BA14251" s="191">
        <v>4</v>
      </c>
      <c r="BB14251" s="191">
        <v>1722.4299999999998</v>
      </c>
    </row>
    <row r="14252" spans="48:54" x14ac:dyDescent="0.2">
      <c r="AV14252" s="191" t="str">
        <f t="shared" si="226"/>
        <v>550_RG_599_1_202324</v>
      </c>
      <c r="AW14252" s="191" t="s">
        <v>93</v>
      </c>
      <c r="AX14252" s="18">
        <v>202324</v>
      </c>
      <c r="AY14252" s="191">
        <v>550</v>
      </c>
      <c r="AZ14252" s="191">
        <v>599</v>
      </c>
      <c r="BA14252" s="191">
        <v>1</v>
      </c>
      <c r="BB14252" s="191">
        <v>0</v>
      </c>
    </row>
    <row r="14253" spans="48:54" x14ac:dyDescent="0.2">
      <c r="AV14253" s="191" t="str">
        <f t="shared" si="226"/>
        <v>550_RS_10_4_202324</v>
      </c>
      <c r="AW14253" s="191" t="s">
        <v>92</v>
      </c>
      <c r="AX14253" s="18">
        <v>202324</v>
      </c>
      <c r="AY14253" s="191">
        <v>550</v>
      </c>
      <c r="AZ14253" s="191">
        <v>10</v>
      </c>
      <c r="BA14253" s="191">
        <v>4</v>
      </c>
      <c r="BB14253" s="191">
        <v>1766.0573600000002</v>
      </c>
    </row>
    <row r="14254" spans="48:54" x14ac:dyDescent="0.2">
      <c r="AV14254" s="191" t="str">
        <f t="shared" si="226"/>
        <v>552_RG_599_1_202324</v>
      </c>
      <c r="AW14254" s="191" t="s">
        <v>93</v>
      </c>
      <c r="AX14254" s="18">
        <v>202324</v>
      </c>
      <c r="AY14254" s="191">
        <v>552</v>
      </c>
      <c r="AZ14254" s="191">
        <v>599</v>
      </c>
      <c r="BA14254" s="191">
        <v>1</v>
      </c>
      <c r="BB14254" s="191">
        <v>0</v>
      </c>
    </row>
    <row r="14255" spans="48:54" x14ac:dyDescent="0.2">
      <c r="AV14255" s="191" t="str">
        <f t="shared" si="226"/>
        <v>552_RS_10_4_202324</v>
      </c>
      <c r="AW14255" s="191" t="s">
        <v>92</v>
      </c>
      <c r="AX14255" s="18">
        <v>202324</v>
      </c>
      <c r="AY14255" s="191">
        <v>552</v>
      </c>
      <c r="AZ14255" s="191">
        <v>10</v>
      </c>
      <c r="BA14255" s="191">
        <v>4</v>
      </c>
      <c r="BB14255" s="191">
        <v>4297.1759499999862</v>
      </c>
    </row>
    <row r="14256" spans="48:54" x14ac:dyDescent="0.2">
      <c r="AV14256" s="191" t="str">
        <f t="shared" si="226"/>
        <v>562_RG_599_1_202324</v>
      </c>
      <c r="AW14256" s="191" t="s">
        <v>93</v>
      </c>
      <c r="AX14256" s="18">
        <v>202324</v>
      </c>
      <c r="AY14256" s="191">
        <v>562</v>
      </c>
      <c r="AZ14256" s="191">
        <v>599</v>
      </c>
      <c r="BA14256" s="191">
        <v>1</v>
      </c>
      <c r="BB14256" s="191">
        <v>0</v>
      </c>
    </row>
    <row r="14257" spans="48:54" x14ac:dyDescent="0.2">
      <c r="AV14257" s="191" t="str">
        <f t="shared" si="226"/>
        <v>562_RS_10_4_202324</v>
      </c>
      <c r="AW14257" s="191" t="s">
        <v>92</v>
      </c>
      <c r="AX14257" s="18">
        <v>202324</v>
      </c>
      <c r="AY14257" s="191">
        <v>562</v>
      </c>
      <c r="AZ14257" s="191">
        <v>10</v>
      </c>
      <c r="BA14257" s="191">
        <v>4</v>
      </c>
      <c r="BB14257" s="191">
        <v>0</v>
      </c>
    </row>
    <row r="14258" spans="48:54" x14ac:dyDescent="0.2">
      <c r="AV14258" s="191" t="str">
        <f t="shared" si="226"/>
        <v>564_RG_599_1_202324</v>
      </c>
      <c r="AW14258" s="191" t="s">
        <v>93</v>
      </c>
      <c r="AX14258" s="18">
        <v>202324</v>
      </c>
      <c r="AY14258" s="191">
        <v>564</v>
      </c>
      <c r="AZ14258" s="191">
        <v>599</v>
      </c>
      <c r="BA14258" s="191">
        <v>1</v>
      </c>
      <c r="BB14258" s="191">
        <v>-13713.298000000001</v>
      </c>
    </row>
    <row r="14259" spans="48:54" x14ac:dyDescent="0.2">
      <c r="AV14259" s="191" t="str">
        <f t="shared" si="226"/>
        <v>564_RS_10_4_202324</v>
      </c>
      <c r="AW14259" s="191" t="s">
        <v>92</v>
      </c>
      <c r="AX14259" s="18">
        <v>202324</v>
      </c>
      <c r="AY14259" s="191">
        <v>564</v>
      </c>
      <c r="AZ14259" s="191">
        <v>10</v>
      </c>
      <c r="BA14259" s="191">
        <v>4</v>
      </c>
      <c r="BB14259" s="191">
        <v>0</v>
      </c>
    </row>
    <row r="14260" spans="48:54" x14ac:dyDescent="0.2">
      <c r="AV14260" s="191" t="str">
        <f t="shared" si="226"/>
        <v>566_RG_599_1_202324</v>
      </c>
      <c r="AW14260" s="191" t="s">
        <v>93</v>
      </c>
      <c r="AX14260" s="18">
        <v>202324</v>
      </c>
      <c r="AY14260" s="191">
        <v>566</v>
      </c>
      <c r="AZ14260" s="191">
        <v>599</v>
      </c>
      <c r="BA14260" s="191">
        <v>1</v>
      </c>
      <c r="BB14260" s="191">
        <v>-24058</v>
      </c>
    </row>
    <row r="14261" spans="48:54" x14ac:dyDescent="0.2">
      <c r="AV14261" s="191" t="str">
        <f t="shared" si="226"/>
        <v>566_RS_10_4_202324</v>
      </c>
      <c r="AW14261" s="191" t="s">
        <v>92</v>
      </c>
      <c r="AX14261" s="18">
        <v>202324</v>
      </c>
      <c r="AY14261" s="191">
        <v>566</v>
      </c>
      <c r="AZ14261" s="191">
        <v>10</v>
      </c>
      <c r="BA14261" s="191">
        <v>4</v>
      </c>
      <c r="BB14261" s="191">
        <v>0</v>
      </c>
    </row>
    <row r="14262" spans="48:54" x14ac:dyDescent="0.2">
      <c r="AV14262" s="191" t="str">
        <f t="shared" si="226"/>
        <v>568_RG_599_1_202324</v>
      </c>
      <c r="AW14262" s="191" t="s">
        <v>93</v>
      </c>
      <c r="AX14262" s="18">
        <v>202324</v>
      </c>
      <c r="AY14262" s="191">
        <v>568</v>
      </c>
      <c r="AZ14262" s="191">
        <v>599</v>
      </c>
      <c r="BA14262" s="191">
        <v>1</v>
      </c>
      <c r="BB14262" s="191">
        <v>-86813.32710000001</v>
      </c>
    </row>
    <row r="14263" spans="48:54" x14ac:dyDescent="0.2">
      <c r="AV14263" s="191" t="str">
        <f t="shared" si="226"/>
        <v>568_RS_10_4_202324</v>
      </c>
      <c r="AW14263" s="191" t="s">
        <v>92</v>
      </c>
      <c r="AX14263" s="18">
        <v>202324</v>
      </c>
      <c r="AY14263" s="191">
        <v>568</v>
      </c>
      <c r="AZ14263" s="191">
        <v>10</v>
      </c>
      <c r="BA14263" s="191">
        <v>4</v>
      </c>
      <c r="BB14263" s="191">
        <v>0</v>
      </c>
    </row>
    <row r="14264" spans="48:54" x14ac:dyDescent="0.2">
      <c r="AV14264" s="191" t="str">
        <f t="shared" si="226"/>
        <v>572_RG_599_1_202324</v>
      </c>
      <c r="AW14264" s="191" t="s">
        <v>93</v>
      </c>
      <c r="AX14264" s="18">
        <v>202324</v>
      </c>
      <c r="AY14264" s="191">
        <v>572</v>
      </c>
      <c r="AZ14264" s="191">
        <v>599</v>
      </c>
      <c r="BA14264" s="191">
        <v>1</v>
      </c>
      <c r="BB14264" s="191">
        <v>0</v>
      </c>
    </row>
    <row r="14265" spans="48:54" x14ac:dyDescent="0.2">
      <c r="AV14265" s="191" t="str">
        <f t="shared" si="226"/>
        <v>572_RS_10_4_202324</v>
      </c>
      <c r="AW14265" s="191" t="s">
        <v>92</v>
      </c>
      <c r="AX14265" s="18">
        <v>202324</v>
      </c>
      <c r="AY14265" s="191">
        <v>572</v>
      </c>
      <c r="AZ14265" s="191">
        <v>10</v>
      </c>
      <c r="BA14265" s="191">
        <v>4</v>
      </c>
      <c r="BB14265" s="191">
        <v>0</v>
      </c>
    </row>
    <row r="14266" spans="48:54" x14ac:dyDescent="0.2">
      <c r="AV14266" s="191" t="str">
        <f t="shared" si="226"/>
        <v>574_RG_599_1_202324</v>
      </c>
      <c r="AW14266" s="191" t="s">
        <v>93</v>
      </c>
      <c r="AX14266" s="18">
        <v>202324</v>
      </c>
      <c r="AY14266" s="191">
        <v>574</v>
      </c>
      <c r="AZ14266" s="191">
        <v>599</v>
      </c>
      <c r="BA14266" s="191">
        <v>1</v>
      </c>
      <c r="BB14266" s="191">
        <v>0</v>
      </c>
    </row>
    <row r="14267" spans="48:54" x14ac:dyDescent="0.2">
      <c r="AV14267" s="191" t="str">
        <f t="shared" si="226"/>
        <v>574_RS_10_4_202324</v>
      </c>
      <c r="AW14267" s="191" t="s">
        <v>92</v>
      </c>
      <c r="AX14267" s="18">
        <v>202324</v>
      </c>
      <c r="AY14267" s="191">
        <v>574</v>
      </c>
      <c r="AZ14267" s="191">
        <v>10</v>
      </c>
      <c r="BA14267" s="191">
        <v>4</v>
      </c>
      <c r="BB14267" s="191">
        <v>0</v>
      </c>
    </row>
    <row r="14268" spans="48:54" x14ac:dyDescent="0.2">
      <c r="AV14268" s="191" t="str">
        <f t="shared" si="226"/>
        <v>576_RG_599_1_202324</v>
      </c>
      <c r="AW14268" s="191" t="s">
        <v>93</v>
      </c>
      <c r="AX14268" s="18">
        <v>202324</v>
      </c>
      <c r="AY14268" s="191">
        <v>576</v>
      </c>
      <c r="AZ14268" s="191">
        <v>599</v>
      </c>
      <c r="BA14268" s="191">
        <v>1</v>
      </c>
      <c r="BB14268" s="191">
        <v>0</v>
      </c>
    </row>
    <row r="14269" spans="48:54" x14ac:dyDescent="0.2">
      <c r="AV14269" s="191" t="str">
        <f t="shared" si="226"/>
        <v>576_RS_10_4_202324</v>
      </c>
      <c r="AW14269" s="191" t="s">
        <v>92</v>
      </c>
      <c r="AX14269" s="18">
        <v>202324</v>
      </c>
      <c r="AY14269" s="191">
        <v>576</v>
      </c>
      <c r="AZ14269" s="191">
        <v>10</v>
      </c>
      <c r="BA14269" s="191">
        <v>4</v>
      </c>
      <c r="BB14269" s="191">
        <v>0</v>
      </c>
    </row>
    <row r="14270" spans="48:54" x14ac:dyDescent="0.2">
      <c r="AV14270" s="191" t="str">
        <f t="shared" si="226"/>
        <v>582_RG_599_1_202324</v>
      </c>
      <c r="AW14270" s="191" t="s">
        <v>93</v>
      </c>
      <c r="AX14270" s="18">
        <v>202324</v>
      </c>
      <c r="AY14270" s="191">
        <v>582</v>
      </c>
      <c r="AZ14270" s="191">
        <v>599</v>
      </c>
      <c r="BA14270" s="191">
        <v>1</v>
      </c>
      <c r="BB14270" s="191">
        <v>0</v>
      </c>
    </row>
    <row r="14271" spans="48:54" x14ac:dyDescent="0.2">
      <c r="AV14271" s="191" t="str">
        <f t="shared" si="226"/>
        <v>582_RS_10_4_202324</v>
      </c>
      <c r="AW14271" s="191" t="s">
        <v>92</v>
      </c>
      <c r="AX14271" s="18">
        <v>202324</v>
      </c>
      <c r="AY14271" s="191">
        <v>582</v>
      </c>
      <c r="AZ14271" s="191">
        <v>10</v>
      </c>
      <c r="BA14271" s="191">
        <v>4</v>
      </c>
      <c r="BB14271" s="191">
        <v>0</v>
      </c>
    </row>
    <row r="14272" spans="48:54" x14ac:dyDescent="0.2">
      <c r="AV14272" s="191" t="str">
        <f t="shared" si="226"/>
        <v>584_RG_599_1_202324</v>
      </c>
      <c r="AW14272" s="191" t="s">
        <v>93</v>
      </c>
      <c r="AX14272" s="18">
        <v>202324</v>
      </c>
      <c r="AY14272" s="191">
        <v>584</v>
      </c>
      <c r="AZ14272" s="191">
        <v>599</v>
      </c>
      <c r="BA14272" s="191">
        <v>1</v>
      </c>
      <c r="BB14272" s="191">
        <v>0</v>
      </c>
    </row>
    <row r="14273" spans="48:54" x14ac:dyDescent="0.2">
      <c r="AV14273" s="191" t="str">
        <f t="shared" si="226"/>
        <v>584_RS_10_4_202324</v>
      </c>
      <c r="AW14273" s="191" t="s">
        <v>92</v>
      </c>
      <c r="AX14273" s="18">
        <v>202324</v>
      </c>
      <c r="AY14273" s="191">
        <v>584</v>
      </c>
      <c r="AZ14273" s="191">
        <v>10</v>
      </c>
      <c r="BA14273" s="191">
        <v>4</v>
      </c>
      <c r="BB14273" s="191">
        <v>0</v>
      </c>
    </row>
    <row r="14274" spans="48:54" x14ac:dyDescent="0.2">
      <c r="AV14274" s="191" t="str">
        <f t="shared" si="226"/>
        <v>586_RG_599_1_202324</v>
      </c>
      <c r="AW14274" s="191" t="s">
        <v>93</v>
      </c>
      <c r="AX14274" s="18">
        <v>202324</v>
      </c>
      <c r="AY14274" s="191">
        <v>586</v>
      </c>
      <c r="AZ14274" s="191">
        <v>599</v>
      </c>
      <c r="BA14274" s="191">
        <v>1</v>
      </c>
      <c r="BB14274" s="191">
        <v>0</v>
      </c>
    </row>
    <row r="14275" spans="48:54" x14ac:dyDescent="0.2">
      <c r="AV14275" s="191" t="str">
        <f t="shared" si="226"/>
        <v>586_RS_10_4_202324</v>
      </c>
      <c r="AW14275" s="191" t="s">
        <v>92</v>
      </c>
      <c r="AX14275" s="18">
        <v>202324</v>
      </c>
      <c r="AY14275" s="191">
        <v>586</v>
      </c>
      <c r="AZ14275" s="191">
        <v>10</v>
      </c>
      <c r="BA14275" s="191">
        <v>4</v>
      </c>
      <c r="BB14275" s="191">
        <v>0</v>
      </c>
    </row>
    <row r="14276" spans="48:54" x14ac:dyDescent="0.2">
      <c r="AV14276" s="191" t="str">
        <f t="shared" ref="AV14276:AV14339" si="227">AY14276&amp;"_"&amp;AW14276&amp;"_"&amp;AZ14276&amp;"_"&amp;BA14276&amp;"_"&amp;AX14276</f>
        <v>512_RG_599_2_202324</v>
      </c>
      <c r="AW14276" s="191" t="s">
        <v>93</v>
      </c>
      <c r="AX14276" s="18">
        <v>202324</v>
      </c>
      <c r="AY14276" s="191">
        <v>512</v>
      </c>
      <c r="AZ14276" s="191">
        <v>599</v>
      </c>
      <c r="BA14276" s="191">
        <v>2</v>
      </c>
      <c r="BB14276" s="191">
        <v>0</v>
      </c>
    </row>
    <row r="14277" spans="48:54" x14ac:dyDescent="0.2">
      <c r="AV14277" s="191" t="str">
        <f t="shared" si="227"/>
        <v>512_RS_10_5_202324</v>
      </c>
      <c r="AW14277" s="191" t="s">
        <v>92</v>
      </c>
      <c r="AX14277" s="18">
        <v>202324</v>
      </c>
      <c r="AY14277" s="191">
        <v>512</v>
      </c>
      <c r="AZ14277" s="191">
        <v>10</v>
      </c>
      <c r="BA14277" s="191">
        <v>5</v>
      </c>
      <c r="BB14277" s="191">
        <v>0</v>
      </c>
    </row>
    <row r="14278" spans="48:54" x14ac:dyDescent="0.2">
      <c r="AV14278" s="191" t="str">
        <f t="shared" si="227"/>
        <v>514_RG_599_2_202324</v>
      </c>
      <c r="AW14278" s="191" t="s">
        <v>93</v>
      </c>
      <c r="AX14278" s="18">
        <v>202324</v>
      </c>
      <c r="AY14278" s="191">
        <v>514</v>
      </c>
      <c r="AZ14278" s="191">
        <v>599</v>
      </c>
      <c r="BA14278" s="191">
        <v>2</v>
      </c>
      <c r="BB14278" s="191">
        <v>0</v>
      </c>
    </row>
    <row r="14279" spans="48:54" x14ac:dyDescent="0.2">
      <c r="AV14279" s="191" t="str">
        <f t="shared" si="227"/>
        <v>514_RS_10_5_202324</v>
      </c>
      <c r="AW14279" s="191" t="s">
        <v>92</v>
      </c>
      <c r="AX14279" s="18">
        <v>202324</v>
      </c>
      <c r="AY14279" s="191">
        <v>514</v>
      </c>
      <c r="AZ14279" s="191">
        <v>10</v>
      </c>
      <c r="BA14279" s="191">
        <v>5</v>
      </c>
      <c r="BB14279" s="191">
        <v>-68.59</v>
      </c>
    </row>
    <row r="14280" spans="48:54" x14ac:dyDescent="0.2">
      <c r="AV14280" s="191" t="str">
        <f t="shared" si="227"/>
        <v>516_RG_599_2_202324</v>
      </c>
      <c r="AW14280" s="191" t="s">
        <v>93</v>
      </c>
      <c r="AX14280" s="18">
        <v>202324</v>
      </c>
      <c r="AY14280" s="191">
        <v>516</v>
      </c>
      <c r="AZ14280" s="191">
        <v>599</v>
      </c>
      <c r="BA14280" s="191">
        <v>2</v>
      </c>
      <c r="BB14280" s="191">
        <v>0</v>
      </c>
    </row>
    <row r="14281" spans="48:54" x14ac:dyDescent="0.2">
      <c r="AV14281" s="191" t="str">
        <f t="shared" si="227"/>
        <v>516_RS_10_5_202324</v>
      </c>
      <c r="AW14281" s="191" t="s">
        <v>92</v>
      </c>
      <c r="AX14281" s="18">
        <v>202324</v>
      </c>
      <c r="AY14281" s="191">
        <v>516</v>
      </c>
      <c r="AZ14281" s="191">
        <v>10</v>
      </c>
      <c r="BA14281" s="191">
        <v>5</v>
      </c>
      <c r="BB14281" s="191">
        <v>-335.86599999999999</v>
      </c>
    </row>
    <row r="14282" spans="48:54" x14ac:dyDescent="0.2">
      <c r="AV14282" s="191" t="str">
        <f t="shared" si="227"/>
        <v>518_RG_599_2_202324</v>
      </c>
      <c r="AW14282" s="191" t="s">
        <v>93</v>
      </c>
      <c r="AX14282" s="18">
        <v>202324</v>
      </c>
      <c r="AY14282" s="191">
        <v>518</v>
      </c>
      <c r="AZ14282" s="191">
        <v>599</v>
      </c>
      <c r="BA14282" s="191">
        <v>2</v>
      </c>
      <c r="BB14282" s="191">
        <v>0</v>
      </c>
    </row>
    <row r="14283" spans="48:54" x14ac:dyDescent="0.2">
      <c r="AV14283" s="191" t="str">
        <f t="shared" si="227"/>
        <v>518_RS_10_5_202324</v>
      </c>
      <c r="AW14283" s="191" t="s">
        <v>92</v>
      </c>
      <c r="AX14283" s="18">
        <v>202324</v>
      </c>
      <c r="AY14283" s="191">
        <v>518</v>
      </c>
      <c r="AZ14283" s="191">
        <v>10</v>
      </c>
      <c r="BA14283" s="191">
        <v>5</v>
      </c>
      <c r="BB14283" s="191">
        <v>-125.47948000000001</v>
      </c>
    </row>
    <row r="14284" spans="48:54" x14ac:dyDescent="0.2">
      <c r="AV14284" s="191" t="str">
        <f t="shared" si="227"/>
        <v>520_RG_599_2_202324</v>
      </c>
      <c r="AW14284" s="191" t="s">
        <v>93</v>
      </c>
      <c r="AX14284" s="18">
        <v>202324</v>
      </c>
      <c r="AY14284" s="191">
        <v>520</v>
      </c>
      <c r="AZ14284" s="191">
        <v>599</v>
      </c>
      <c r="BA14284" s="191">
        <v>2</v>
      </c>
      <c r="BB14284" s="191">
        <v>0</v>
      </c>
    </row>
    <row r="14285" spans="48:54" x14ac:dyDescent="0.2">
      <c r="AV14285" s="191" t="str">
        <f t="shared" si="227"/>
        <v>520_RS_10_5_202324</v>
      </c>
      <c r="AW14285" s="191" t="s">
        <v>92</v>
      </c>
      <c r="AX14285" s="18">
        <v>202324</v>
      </c>
      <c r="AY14285" s="191">
        <v>520</v>
      </c>
      <c r="AZ14285" s="191">
        <v>10</v>
      </c>
      <c r="BA14285" s="191">
        <v>5</v>
      </c>
      <c r="BB14285" s="191">
        <v>0</v>
      </c>
    </row>
    <row r="14286" spans="48:54" x14ac:dyDescent="0.2">
      <c r="AV14286" s="191" t="str">
        <f t="shared" si="227"/>
        <v>522_RG_599_2_202324</v>
      </c>
      <c r="AW14286" s="191" t="s">
        <v>93</v>
      </c>
      <c r="AX14286" s="18">
        <v>202324</v>
      </c>
      <c r="AY14286" s="191">
        <v>522</v>
      </c>
      <c r="AZ14286" s="191">
        <v>599</v>
      </c>
      <c r="BA14286" s="191">
        <v>2</v>
      </c>
      <c r="BB14286" s="191">
        <v>0</v>
      </c>
    </row>
    <row r="14287" spans="48:54" x14ac:dyDescent="0.2">
      <c r="AV14287" s="191" t="str">
        <f t="shared" si="227"/>
        <v>522_RS_10_5_202324</v>
      </c>
      <c r="AW14287" s="191" t="s">
        <v>92</v>
      </c>
      <c r="AX14287" s="18">
        <v>202324</v>
      </c>
      <c r="AY14287" s="191">
        <v>522</v>
      </c>
      <c r="AZ14287" s="191">
        <v>10</v>
      </c>
      <c r="BA14287" s="191">
        <v>5</v>
      </c>
      <c r="BB14287" s="191">
        <v>-219.67570000000001</v>
      </c>
    </row>
    <row r="14288" spans="48:54" x14ac:dyDescent="0.2">
      <c r="AV14288" s="191" t="str">
        <f t="shared" si="227"/>
        <v>524_RG_599_2_202324</v>
      </c>
      <c r="AW14288" s="191" t="s">
        <v>93</v>
      </c>
      <c r="AX14288" s="18">
        <v>202324</v>
      </c>
      <c r="AY14288" s="191">
        <v>524</v>
      </c>
      <c r="AZ14288" s="191">
        <v>599</v>
      </c>
      <c r="BA14288" s="191">
        <v>2</v>
      </c>
      <c r="BB14288" s="191">
        <v>0</v>
      </c>
    </row>
    <row r="14289" spans="48:54" x14ac:dyDescent="0.2">
      <c r="AV14289" s="191" t="str">
        <f t="shared" si="227"/>
        <v>524_RS_10_5_202324</v>
      </c>
      <c r="AW14289" s="191" t="s">
        <v>92</v>
      </c>
      <c r="AX14289" s="18">
        <v>202324</v>
      </c>
      <c r="AY14289" s="191">
        <v>524</v>
      </c>
      <c r="AZ14289" s="191">
        <v>10</v>
      </c>
      <c r="BA14289" s="191">
        <v>5</v>
      </c>
      <c r="BB14289" s="191">
        <v>-67.245000000000005</v>
      </c>
    </row>
    <row r="14290" spans="48:54" x14ac:dyDescent="0.2">
      <c r="AV14290" s="191" t="str">
        <f t="shared" si="227"/>
        <v>526_RG_599_2_202324</v>
      </c>
      <c r="AW14290" s="191" t="s">
        <v>93</v>
      </c>
      <c r="AX14290" s="18">
        <v>202324</v>
      </c>
      <c r="AY14290" s="191">
        <v>526</v>
      </c>
      <c r="AZ14290" s="191">
        <v>599</v>
      </c>
      <c r="BA14290" s="191">
        <v>2</v>
      </c>
      <c r="BB14290" s="191">
        <v>0</v>
      </c>
    </row>
    <row r="14291" spans="48:54" x14ac:dyDescent="0.2">
      <c r="AV14291" s="191" t="str">
        <f t="shared" si="227"/>
        <v>526_RS_10_5_202324</v>
      </c>
      <c r="AW14291" s="191" t="s">
        <v>92</v>
      </c>
      <c r="AX14291" s="18">
        <v>202324</v>
      </c>
      <c r="AY14291" s="191">
        <v>526</v>
      </c>
      <c r="AZ14291" s="191">
        <v>10</v>
      </c>
      <c r="BA14291" s="191">
        <v>5</v>
      </c>
      <c r="BB14291" s="191">
        <v>-94.43817</v>
      </c>
    </row>
    <row r="14292" spans="48:54" x14ac:dyDescent="0.2">
      <c r="AV14292" s="191" t="str">
        <f t="shared" si="227"/>
        <v>528_RG_599_2_202324</v>
      </c>
      <c r="AW14292" s="191" t="s">
        <v>93</v>
      </c>
      <c r="AX14292" s="18">
        <v>202324</v>
      </c>
      <c r="AY14292" s="191">
        <v>528</v>
      </c>
      <c r="AZ14292" s="191">
        <v>599</v>
      </c>
      <c r="BA14292" s="191">
        <v>2</v>
      </c>
      <c r="BB14292" s="191">
        <v>0</v>
      </c>
    </row>
    <row r="14293" spans="48:54" x14ac:dyDescent="0.2">
      <c r="AV14293" s="191" t="str">
        <f t="shared" si="227"/>
        <v>528_RS_10_5_202324</v>
      </c>
      <c r="AW14293" s="191" t="s">
        <v>92</v>
      </c>
      <c r="AX14293" s="18">
        <v>202324</v>
      </c>
      <c r="AY14293" s="191">
        <v>528</v>
      </c>
      <c r="AZ14293" s="191">
        <v>10</v>
      </c>
      <c r="BA14293" s="191">
        <v>5</v>
      </c>
      <c r="BB14293" s="191">
        <v>0</v>
      </c>
    </row>
    <row r="14294" spans="48:54" x14ac:dyDescent="0.2">
      <c r="AV14294" s="191" t="str">
        <f t="shared" si="227"/>
        <v>530_RG_599_2_202324</v>
      </c>
      <c r="AW14294" s="191" t="s">
        <v>93</v>
      </c>
      <c r="AX14294" s="18">
        <v>202324</v>
      </c>
      <c r="AY14294" s="191">
        <v>530</v>
      </c>
      <c r="AZ14294" s="191">
        <v>599</v>
      </c>
      <c r="BA14294" s="191">
        <v>2</v>
      </c>
      <c r="BB14294" s="191">
        <v>0</v>
      </c>
    </row>
    <row r="14295" spans="48:54" x14ac:dyDescent="0.2">
      <c r="AV14295" s="191" t="str">
        <f t="shared" si="227"/>
        <v>530_RS_10_5_202324</v>
      </c>
      <c r="AW14295" s="191" t="s">
        <v>92</v>
      </c>
      <c r="AX14295" s="18">
        <v>202324</v>
      </c>
      <c r="AY14295" s="191">
        <v>530</v>
      </c>
      <c r="AZ14295" s="191">
        <v>10</v>
      </c>
      <c r="BA14295" s="191">
        <v>5</v>
      </c>
      <c r="BB14295" s="191">
        <v>-104.42100000000001</v>
      </c>
    </row>
    <row r="14296" spans="48:54" x14ac:dyDescent="0.2">
      <c r="AV14296" s="191" t="str">
        <f t="shared" si="227"/>
        <v>532_RG_599_2_202324</v>
      </c>
      <c r="AW14296" s="191" t="s">
        <v>93</v>
      </c>
      <c r="AX14296" s="18">
        <v>202324</v>
      </c>
      <c r="AY14296" s="191">
        <v>532</v>
      </c>
      <c r="AZ14296" s="191">
        <v>599</v>
      </c>
      <c r="BA14296" s="191">
        <v>2</v>
      </c>
      <c r="BB14296" s="191">
        <v>0</v>
      </c>
    </row>
    <row r="14297" spans="48:54" x14ac:dyDescent="0.2">
      <c r="AV14297" s="191" t="str">
        <f t="shared" si="227"/>
        <v>532_RS_10_5_202324</v>
      </c>
      <c r="AW14297" s="191" t="s">
        <v>92</v>
      </c>
      <c r="AX14297" s="18">
        <v>202324</v>
      </c>
      <c r="AY14297" s="191">
        <v>532</v>
      </c>
      <c r="AZ14297" s="191">
        <v>10</v>
      </c>
      <c r="BA14297" s="191">
        <v>5</v>
      </c>
      <c r="BB14297" s="191">
        <v>-294</v>
      </c>
    </row>
    <row r="14298" spans="48:54" x14ac:dyDescent="0.2">
      <c r="AV14298" s="191" t="str">
        <f t="shared" si="227"/>
        <v>534_RG_599_2_202324</v>
      </c>
      <c r="AW14298" s="191" t="s">
        <v>93</v>
      </c>
      <c r="AX14298" s="18">
        <v>202324</v>
      </c>
      <c r="AY14298" s="191">
        <v>534</v>
      </c>
      <c r="AZ14298" s="191">
        <v>599</v>
      </c>
      <c r="BA14298" s="191">
        <v>2</v>
      </c>
      <c r="BB14298" s="191">
        <v>0</v>
      </c>
    </row>
    <row r="14299" spans="48:54" x14ac:dyDescent="0.2">
      <c r="AV14299" s="191" t="str">
        <f t="shared" si="227"/>
        <v>534_RS_10_5_202324</v>
      </c>
      <c r="AW14299" s="191" t="s">
        <v>92</v>
      </c>
      <c r="AX14299" s="18">
        <v>202324</v>
      </c>
      <c r="AY14299" s="191">
        <v>534</v>
      </c>
      <c r="AZ14299" s="191">
        <v>10</v>
      </c>
      <c r="BA14299" s="191">
        <v>5</v>
      </c>
      <c r="BB14299" s="191">
        <v>-72.5</v>
      </c>
    </row>
    <row r="14300" spans="48:54" x14ac:dyDescent="0.2">
      <c r="AV14300" s="191" t="str">
        <f t="shared" si="227"/>
        <v>536_RG_599_2_202324</v>
      </c>
      <c r="AW14300" s="191" t="s">
        <v>93</v>
      </c>
      <c r="AX14300" s="18">
        <v>202324</v>
      </c>
      <c r="AY14300" s="191">
        <v>536</v>
      </c>
      <c r="AZ14300" s="191">
        <v>599</v>
      </c>
      <c r="BA14300" s="191">
        <v>2</v>
      </c>
      <c r="BB14300" s="191">
        <v>0</v>
      </c>
    </row>
    <row r="14301" spans="48:54" x14ac:dyDescent="0.2">
      <c r="AV14301" s="191" t="str">
        <f t="shared" si="227"/>
        <v>536_RS_10_5_202324</v>
      </c>
      <c r="AW14301" s="191" t="s">
        <v>92</v>
      </c>
      <c r="AX14301" s="18">
        <v>202324</v>
      </c>
      <c r="AY14301" s="191">
        <v>536</v>
      </c>
      <c r="AZ14301" s="191">
        <v>10</v>
      </c>
      <c r="BA14301" s="191">
        <v>5</v>
      </c>
      <c r="BB14301" s="191">
        <v>0</v>
      </c>
    </row>
    <row r="14302" spans="48:54" x14ac:dyDescent="0.2">
      <c r="AV14302" s="191" t="str">
        <f t="shared" si="227"/>
        <v>538_RG_599_2_202324</v>
      </c>
      <c r="AW14302" s="191" t="s">
        <v>93</v>
      </c>
      <c r="AX14302" s="18">
        <v>202324</v>
      </c>
      <c r="AY14302" s="191">
        <v>538</v>
      </c>
      <c r="AZ14302" s="191">
        <v>599</v>
      </c>
      <c r="BA14302" s="191">
        <v>2</v>
      </c>
      <c r="BB14302" s="191">
        <v>0</v>
      </c>
    </row>
    <row r="14303" spans="48:54" x14ac:dyDescent="0.2">
      <c r="AV14303" s="191" t="str">
        <f t="shared" si="227"/>
        <v>538_RS_10_5_202324</v>
      </c>
      <c r="AW14303" s="191" t="s">
        <v>92</v>
      </c>
      <c r="AX14303" s="18">
        <v>202324</v>
      </c>
      <c r="AY14303" s="191">
        <v>538</v>
      </c>
      <c r="AZ14303" s="191">
        <v>10</v>
      </c>
      <c r="BA14303" s="191">
        <v>5</v>
      </c>
      <c r="BB14303" s="191">
        <v>0</v>
      </c>
    </row>
    <row r="14304" spans="48:54" x14ac:dyDescent="0.2">
      <c r="AV14304" s="191" t="str">
        <f t="shared" si="227"/>
        <v>540_RG_599_2_202324</v>
      </c>
      <c r="AW14304" s="191" t="s">
        <v>93</v>
      </c>
      <c r="AX14304" s="18">
        <v>202324</v>
      </c>
      <c r="AY14304" s="191">
        <v>540</v>
      </c>
      <c r="AZ14304" s="191">
        <v>599</v>
      </c>
      <c r="BA14304" s="191">
        <v>2</v>
      </c>
      <c r="BB14304" s="191">
        <v>0</v>
      </c>
    </row>
    <row r="14305" spans="48:54" x14ac:dyDescent="0.2">
      <c r="AV14305" s="191" t="str">
        <f t="shared" si="227"/>
        <v>540_RS_10_5_202324</v>
      </c>
      <c r="AW14305" s="191" t="s">
        <v>92</v>
      </c>
      <c r="AX14305" s="18">
        <v>202324</v>
      </c>
      <c r="AY14305" s="191">
        <v>540</v>
      </c>
      <c r="AZ14305" s="191">
        <v>10</v>
      </c>
      <c r="BA14305" s="191">
        <v>5</v>
      </c>
      <c r="BB14305" s="191">
        <v>-339.1</v>
      </c>
    </row>
    <row r="14306" spans="48:54" x14ac:dyDescent="0.2">
      <c r="AV14306" s="191" t="str">
        <f t="shared" si="227"/>
        <v>542_RG_599_2_202324</v>
      </c>
      <c r="AW14306" s="191" t="s">
        <v>93</v>
      </c>
      <c r="AX14306" s="18">
        <v>202324</v>
      </c>
      <c r="AY14306" s="191">
        <v>542</v>
      </c>
      <c r="AZ14306" s="191">
        <v>599</v>
      </c>
      <c r="BA14306" s="191">
        <v>2</v>
      </c>
      <c r="BB14306" s="191">
        <v>0</v>
      </c>
    </row>
    <row r="14307" spans="48:54" x14ac:dyDescent="0.2">
      <c r="AV14307" s="191" t="str">
        <f t="shared" si="227"/>
        <v>542_RS_10_5_202324</v>
      </c>
      <c r="AW14307" s="191" t="s">
        <v>92</v>
      </c>
      <c r="AX14307" s="18">
        <v>202324</v>
      </c>
      <c r="AY14307" s="191">
        <v>542</v>
      </c>
      <c r="AZ14307" s="191">
        <v>10</v>
      </c>
      <c r="BA14307" s="191">
        <v>5</v>
      </c>
      <c r="BB14307" s="191">
        <v>0</v>
      </c>
    </row>
    <row r="14308" spans="48:54" x14ac:dyDescent="0.2">
      <c r="AV14308" s="191" t="str">
        <f t="shared" si="227"/>
        <v>544_RG_599_2_202324</v>
      </c>
      <c r="AW14308" s="191" t="s">
        <v>93</v>
      </c>
      <c r="AX14308" s="18">
        <v>202324</v>
      </c>
      <c r="AY14308" s="191">
        <v>544</v>
      </c>
      <c r="AZ14308" s="191">
        <v>599</v>
      </c>
      <c r="BA14308" s="191">
        <v>2</v>
      </c>
      <c r="BB14308" s="191">
        <v>0</v>
      </c>
    </row>
    <row r="14309" spans="48:54" x14ac:dyDescent="0.2">
      <c r="AV14309" s="191" t="str">
        <f t="shared" si="227"/>
        <v>544_RS_10_5_202324</v>
      </c>
      <c r="AW14309" s="191" t="s">
        <v>92</v>
      </c>
      <c r="AX14309" s="18">
        <v>202324</v>
      </c>
      <c r="AY14309" s="191">
        <v>544</v>
      </c>
      <c r="AZ14309" s="191">
        <v>10</v>
      </c>
      <c r="BA14309" s="191">
        <v>5</v>
      </c>
      <c r="BB14309" s="191">
        <v>-165.8349</v>
      </c>
    </row>
    <row r="14310" spans="48:54" x14ac:dyDescent="0.2">
      <c r="AV14310" s="191" t="str">
        <f t="shared" si="227"/>
        <v>545_RG_599_2_202324</v>
      </c>
      <c r="AW14310" s="191" t="s">
        <v>93</v>
      </c>
      <c r="AX14310" s="18">
        <v>202324</v>
      </c>
      <c r="AY14310" s="191">
        <v>545</v>
      </c>
      <c r="AZ14310" s="191">
        <v>599</v>
      </c>
      <c r="BA14310" s="191">
        <v>2</v>
      </c>
      <c r="BB14310" s="191">
        <v>0</v>
      </c>
    </row>
    <row r="14311" spans="48:54" x14ac:dyDescent="0.2">
      <c r="AV14311" s="191" t="str">
        <f t="shared" si="227"/>
        <v>545_RS_10_5_202324</v>
      </c>
      <c r="AW14311" s="191" t="s">
        <v>92</v>
      </c>
      <c r="AX14311" s="18">
        <v>202324</v>
      </c>
      <c r="AY14311" s="191">
        <v>545</v>
      </c>
      <c r="AZ14311" s="191">
        <v>10</v>
      </c>
      <c r="BA14311" s="191">
        <v>5</v>
      </c>
      <c r="BB14311" s="191">
        <v>-165.863</v>
      </c>
    </row>
    <row r="14312" spans="48:54" x14ac:dyDescent="0.2">
      <c r="AV14312" s="191" t="str">
        <f t="shared" si="227"/>
        <v>546_RG_599_2_202324</v>
      </c>
      <c r="AW14312" s="191" t="s">
        <v>93</v>
      </c>
      <c r="AX14312" s="18">
        <v>202324</v>
      </c>
      <c r="AY14312" s="191">
        <v>546</v>
      </c>
      <c r="AZ14312" s="191">
        <v>599</v>
      </c>
      <c r="BA14312" s="191">
        <v>2</v>
      </c>
      <c r="BB14312" s="191">
        <v>0</v>
      </c>
    </row>
    <row r="14313" spans="48:54" x14ac:dyDescent="0.2">
      <c r="AV14313" s="191" t="str">
        <f t="shared" si="227"/>
        <v>546_RS_10_5_202324</v>
      </c>
      <c r="AW14313" s="191" t="s">
        <v>92</v>
      </c>
      <c r="AX14313" s="18">
        <v>202324</v>
      </c>
      <c r="AY14313" s="191">
        <v>546</v>
      </c>
      <c r="AZ14313" s="191">
        <v>10</v>
      </c>
      <c r="BA14313" s="191">
        <v>5</v>
      </c>
      <c r="BB14313" s="191">
        <v>-50.9</v>
      </c>
    </row>
    <row r="14314" spans="48:54" x14ac:dyDescent="0.2">
      <c r="AV14314" s="191" t="str">
        <f t="shared" si="227"/>
        <v>548_RG_599_2_202324</v>
      </c>
      <c r="AW14314" s="191" t="s">
        <v>93</v>
      </c>
      <c r="AX14314" s="18">
        <v>202324</v>
      </c>
      <c r="AY14314" s="191">
        <v>548</v>
      </c>
      <c r="AZ14314" s="191">
        <v>599</v>
      </c>
      <c r="BA14314" s="191">
        <v>2</v>
      </c>
      <c r="BB14314" s="191">
        <v>0</v>
      </c>
    </row>
    <row r="14315" spans="48:54" x14ac:dyDescent="0.2">
      <c r="AV14315" s="191" t="str">
        <f t="shared" si="227"/>
        <v>548_RS_10_5_202324</v>
      </c>
      <c r="AW14315" s="191" t="s">
        <v>92</v>
      </c>
      <c r="AX14315" s="18">
        <v>202324</v>
      </c>
      <c r="AY14315" s="191">
        <v>548</v>
      </c>
      <c r="AZ14315" s="191">
        <v>10</v>
      </c>
      <c r="BA14315" s="191">
        <v>5</v>
      </c>
      <c r="BB14315" s="191">
        <v>-192.68899999999999</v>
      </c>
    </row>
    <row r="14316" spans="48:54" x14ac:dyDescent="0.2">
      <c r="AV14316" s="191" t="str">
        <f t="shared" si="227"/>
        <v>550_RG_599_2_202324</v>
      </c>
      <c r="AW14316" s="191" t="s">
        <v>93</v>
      </c>
      <c r="AX14316" s="18">
        <v>202324</v>
      </c>
      <c r="AY14316" s="191">
        <v>550</v>
      </c>
      <c r="AZ14316" s="191">
        <v>599</v>
      </c>
      <c r="BA14316" s="191">
        <v>2</v>
      </c>
      <c r="BB14316" s="191">
        <v>0</v>
      </c>
    </row>
    <row r="14317" spans="48:54" x14ac:dyDescent="0.2">
      <c r="AV14317" s="191" t="str">
        <f t="shared" si="227"/>
        <v>550_RS_10_5_202324</v>
      </c>
      <c r="AW14317" s="191" t="s">
        <v>92</v>
      </c>
      <c r="AX14317" s="18">
        <v>202324</v>
      </c>
      <c r="AY14317" s="191">
        <v>550</v>
      </c>
      <c r="AZ14317" s="191">
        <v>10</v>
      </c>
      <c r="BA14317" s="191">
        <v>5</v>
      </c>
      <c r="BB14317" s="191">
        <v>-199.851</v>
      </c>
    </row>
    <row r="14318" spans="48:54" x14ac:dyDescent="0.2">
      <c r="AV14318" s="191" t="str">
        <f t="shared" si="227"/>
        <v>552_RG_599_2_202324</v>
      </c>
      <c r="AW14318" s="191" t="s">
        <v>93</v>
      </c>
      <c r="AX14318" s="18">
        <v>202324</v>
      </c>
      <c r="AY14318" s="191">
        <v>552</v>
      </c>
      <c r="AZ14318" s="191">
        <v>599</v>
      </c>
      <c r="BA14318" s="191">
        <v>2</v>
      </c>
      <c r="BB14318" s="191">
        <v>0</v>
      </c>
    </row>
    <row r="14319" spans="48:54" x14ac:dyDescent="0.2">
      <c r="AV14319" s="191" t="str">
        <f t="shared" si="227"/>
        <v>552_RS_10_5_202324</v>
      </c>
      <c r="AW14319" s="191" t="s">
        <v>92</v>
      </c>
      <c r="AX14319" s="18">
        <v>202324</v>
      </c>
      <c r="AY14319" s="191">
        <v>552</v>
      </c>
      <c r="AZ14319" s="191">
        <v>10</v>
      </c>
      <c r="BA14319" s="191">
        <v>5</v>
      </c>
      <c r="BB14319" s="191">
        <v>-246.81057999999891</v>
      </c>
    </row>
    <row r="14320" spans="48:54" x14ac:dyDescent="0.2">
      <c r="AV14320" s="191" t="str">
        <f t="shared" si="227"/>
        <v>562_RG_599_2_202324</v>
      </c>
      <c r="AW14320" s="191" t="s">
        <v>93</v>
      </c>
      <c r="AX14320" s="18">
        <v>202324</v>
      </c>
      <c r="AY14320" s="191">
        <v>562</v>
      </c>
      <c r="AZ14320" s="191">
        <v>599</v>
      </c>
      <c r="BA14320" s="191">
        <v>2</v>
      </c>
      <c r="BB14320" s="191">
        <v>0</v>
      </c>
    </row>
    <row r="14321" spans="48:54" x14ac:dyDescent="0.2">
      <c r="AV14321" s="191" t="str">
        <f t="shared" si="227"/>
        <v>562_RS_10_5_202324</v>
      </c>
      <c r="AW14321" s="191" t="s">
        <v>92</v>
      </c>
      <c r="AX14321" s="18">
        <v>202324</v>
      </c>
      <c r="AY14321" s="191">
        <v>562</v>
      </c>
      <c r="AZ14321" s="191">
        <v>10</v>
      </c>
      <c r="BA14321" s="191">
        <v>5</v>
      </c>
      <c r="BB14321" s="191">
        <v>0</v>
      </c>
    </row>
    <row r="14322" spans="48:54" x14ac:dyDescent="0.2">
      <c r="AV14322" s="191" t="str">
        <f t="shared" si="227"/>
        <v>564_RG_599_2_202324</v>
      </c>
      <c r="AW14322" s="191" t="s">
        <v>93</v>
      </c>
      <c r="AX14322" s="18">
        <v>202324</v>
      </c>
      <c r="AY14322" s="191">
        <v>564</v>
      </c>
      <c r="AZ14322" s="191">
        <v>599</v>
      </c>
      <c r="BA14322" s="191">
        <v>2</v>
      </c>
      <c r="BB14322" s="191">
        <v>0</v>
      </c>
    </row>
    <row r="14323" spans="48:54" x14ac:dyDescent="0.2">
      <c r="AV14323" s="191" t="str">
        <f t="shared" si="227"/>
        <v>564_RS_10_5_202324</v>
      </c>
      <c r="AW14323" s="191" t="s">
        <v>92</v>
      </c>
      <c r="AX14323" s="18">
        <v>202324</v>
      </c>
      <c r="AY14323" s="191">
        <v>564</v>
      </c>
      <c r="AZ14323" s="191">
        <v>10</v>
      </c>
      <c r="BA14323" s="191">
        <v>5</v>
      </c>
      <c r="BB14323" s="191">
        <v>0</v>
      </c>
    </row>
    <row r="14324" spans="48:54" x14ac:dyDescent="0.2">
      <c r="AV14324" s="191" t="str">
        <f t="shared" si="227"/>
        <v>566_RG_599_2_202324</v>
      </c>
      <c r="AW14324" s="191" t="s">
        <v>93</v>
      </c>
      <c r="AX14324" s="18">
        <v>202324</v>
      </c>
      <c r="AY14324" s="191">
        <v>566</v>
      </c>
      <c r="AZ14324" s="191">
        <v>599</v>
      </c>
      <c r="BA14324" s="191">
        <v>2</v>
      </c>
      <c r="BB14324" s="191">
        <v>-1087</v>
      </c>
    </row>
    <row r="14325" spans="48:54" x14ac:dyDescent="0.2">
      <c r="AV14325" s="191" t="str">
        <f t="shared" si="227"/>
        <v>566_RS_10_5_202324</v>
      </c>
      <c r="AW14325" s="191" t="s">
        <v>92</v>
      </c>
      <c r="AX14325" s="18">
        <v>202324</v>
      </c>
      <c r="AY14325" s="191">
        <v>566</v>
      </c>
      <c r="AZ14325" s="191">
        <v>10</v>
      </c>
      <c r="BA14325" s="191">
        <v>5</v>
      </c>
      <c r="BB14325" s="191">
        <v>0</v>
      </c>
    </row>
    <row r="14326" spans="48:54" x14ac:dyDescent="0.2">
      <c r="AV14326" s="191" t="str">
        <f t="shared" si="227"/>
        <v>568_RG_599_2_202324</v>
      </c>
      <c r="AW14326" s="191" t="s">
        <v>93</v>
      </c>
      <c r="AX14326" s="18">
        <v>202324</v>
      </c>
      <c r="AY14326" s="191">
        <v>568</v>
      </c>
      <c r="AZ14326" s="191">
        <v>599</v>
      </c>
      <c r="BA14326" s="191">
        <v>2</v>
      </c>
      <c r="BB14326" s="191">
        <v>0</v>
      </c>
    </row>
    <row r="14327" spans="48:54" x14ac:dyDescent="0.2">
      <c r="AV14327" s="191" t="str">
        <f t="shared" si="227"/>
        <v>568_RS_10_5_202324</v>
      </c>
      <c r="AW14327" s="191" t="s">
        <v>92</v>
      </c>
      <c r="AX14327" s="18">
        <v>202324</v>
      </c>
      <c r="AY14327" s="191">
        <v>568</v>
      </c>
      <c r="AZ14327" s="191">
        <v>10</v>
      </c>
      <c r="BA14327" s="191">
        <v>5</v>
      </c>
      <c r="BB14327" s="191">
        <v>0</v>
      </c>
    </row>
    <row r="14328" spans="48:54" x14ac:dyDescent="0.2">
      <c r="AV14328" s="191" t="str">
        <f t="shared" si="227"/>
        <v>572_RG_599_2_202324</v>
      </c>
      <c r="AW14328" s="191" t="s">
        <v>93</v>
      </c>
      <c r="AX14328" s="18">
        <v>202324</v>
      </c>
      <c r="AY14328" s="191">
        <v>572</v>
      </c>
      <c r="AZ14328" s="191">
        <v>599</v>
      </c>
      <c r="BA14328" s="191">
        <v>2</v>
      </c>
      <c r="BB14328" s="191">
        <v>0</v>
      </c>
    </row>
    <row r="14329" spans="48:54" x14ac:dyDescent="0.2">
      <c r="AV14329" s="191" t="str">
        <f t="shared" si="227"/>
        <v>572_RS_10_5_202324</v>
      </c>
      <c r="AW14329" s="191" t="s">
        <v>92</v>
      </c>
      <c r="AX14329" s="18">
        <v>202324</v>
      </c>
      <c r="AY14329" s="191">
        <v>572</v>
      </c>
      <c r="AZ14329" s="191">
        <v>10</v>
      </c>
      <c r="BA14329" s="191">
        <v>5</v>
      </c>
      <c r="BB14329" s="191">
        <v>0</v>
      </c>
    </row>
    <row r="14330" spans="48:54" x14ac:dyDescent="0.2">
      <c r="AV14330" s="191" t="str">
        <f t="shared" si="227"/>
        <v>574_RG_599_2_202324</v>
      </c>
      <c r="AW14330" s="191" t="s">
        <v>93</v>
      </c>
      <c r="AX14330" s="18">
        <v>202324</v>
      </c>
      <c r="AY14330" s="191">
        <v>574</v>
      </c>
      <c r="AZ14330" s="191">
        <v>599</v>
      </c>
      <c r="BA14330" s="191">
        <v>2</v>
      </c>
      <c r="BB14330" s="191">
        <v>0</v>
      </c>
    </row>
    <row r="14331" spans="48:54" x14ac:dyDescent="0.2">
      <c r="AV14331" s="191" t="str">
        <f t="shared" si="227"/>
        <v>574_RS_10_5_202324</v>
      </c>
      <c r="AW14331" s="191" t="s">
        <v>92</v>
      </c>
      <c r="AX14331" s="18">
        <v>202324</v>
      </c>
      <c r="AY14331" s="191">
        <v>574</v>
      </c>
      <c r="AZ14331" s="191">
        <v>10</v>
      </c>
      <c r="BA14331" s="191">
        <v>5</v>
      </c>
      <c r="BB14331" s="191">
        <v>0</v>
      </c>
    </row>
    <row r="14332" spans="48:54" x14ac:dyDescent="0.2">
      <c r="AV14332" s="191" t="str">
        <f t="shared" si="227"/>
        <v>576_RG_599_2_202324</v>
      </c>
      <c r="AW14332" s="191" t="s">
        <v>93</v>
      </c>
      <c r="AX14332" s="18">
        <v>202324</v>
      </c>
      <c r="AY14332" s="191">
        <v>576</v>
      </c>
      <c r="AZ14332" s="191">
        <v>599</v>
      </c>
      <c r="BA14332" s="191">
        <v>2</v>
      </c>
      <c r="BB14332" s="191">
        <v>0</v>
      </c>
    </row>
    <row r="14333" spans="48:54" x14ac:dyDescent="0.2">
      <c r="AV14333" s="191" t="str">
        <f t="shared" si="227"/>
        <v>576_RS_10_5_202324</v>
      </c>
      <c r="AW14333" s="191" t="s">
        <v>92</v>
      </c>
      <c r="AX14333" s="18">
        <v>202324</v>
      </c>
      <c r="AY14333" s="191">
        <v>576</v>
      </c>
      <c r="AZ14333" s="191">
        <v>10</v>
      </c>
      <c r="BA14333" s="191">
        <v>5</v>
      </c>
      <c r="BB14333" s="191">
        <v>0</v>
      </c>
    </row>
    <row r="14334" spans="48:54" x14ac:dyDescent="0.2">
      <c r="AV14334" s="191" t="str">
        <f t="shared" si="227"/>
        <v>582_RG_599_2_202324</v>
      </c>
      <c r="AW14334" s="191" t="s">
        <v>93</v>
      </c>
      <c r="AX14334" s="18">
        <v>202324</v>
      </c>
      <c r="AY14334" s="191">
        <v>582</v>
      </c>
      <c r="AZ14334" s="191">
        <v>599</v>
      </c>
      <c r="BA14334" s="191">
        <v>2</v>
      </c>
      <c r="BB14334" s="191">
        <v>0</v>
      </c>
    </row>
    <row r="14335" spans="48:54" x14ac:dyDescent="0.2">
      <c r="AV14335" s="191" t="str">
        <f t="shared" si="227"/>
        <v>582_RS_10_5_202324</v>
      </c>
      <c r="AW14335" s="191" t="s">
        <v>92</v>
      </c>
      <c r="AX14335" s="18">
        <v>202324</v>
      </c>
      <c r="AY14335" s="191">
        <v>582</v>
      </c>
      <c r="AZ14335" s="191">
        <v>10</v>
      </c>
      <c r="BA14335" s="191">
        <v>5</v>
      </c>
      <c r="BB14335" s="191">
        <v>0</v>
      </c>
    </row>
    <row r="14336" spans="48:54" x14ac:dyDescent="0.2">
      <c r="AV14336" s="191" t="str">
        <f t="shared" si="227"/>
        <v>584_RG_599_2_202324</v>
      </c>
      <c r="AW14336" s="191" t="s">
        <v>93</v>
      </c>
      <c r="AX14336" s="18">
        <v>202324</v>
      </c>
      <c r="AY14336" s="191">
        <v>584</v>
      </c>
      <c r="AZ14336" s="191">
        <v>599</v>
      </c>
      <c r="BA14336" s="191">
        <v>2</v>
      </c>
      <c r="BB14336" s="191">
        <v>0</v>
      </c>
    </row>
    <row r="14337" spans="48:54" x14ac:dyDescent="0.2">
      <c r="AV14337" s="191" t="str">
        <f t="shared" si="227"/>
        <v>584_RS_10_5_202324</v>
      </c>
      <c r="AW14337" s="191" t="s">
        <v>92</v>
      </c>
      <c r="AX14337" s="18">
        <v>202324</v>
      </c>
      <c r="AY14337" s="191">
        <v>584</v>
      </c>
      <c r="AZ14337" s="191">
        <v>10</v>
      </c>
      <c r="BA14337" s="191">
        <v>5</v>
      </c>
      <c r="BB14337" s="191">
        <v>0</v>
      </c>
    </row>
    <row r="14338" spans="48:54" x14ac:dyDescent="0.2">
      <c r="AV14338" s="191" t="str">
        <f t="shared" si="227"/>
        <v>586_RG_599_2_202324</v>
      </c>
      <c r="AW14338" s="191" t="s">
        <v>93</v>
      </c>
      <c r="AX14338" s="18">
        <v>202324</v>
      </c>
      <c r="AY14338" s="191">
        <v>586</v>
      </c>
      <c r="AZ14338" s="191">
        <v>599</v>
      </c>
      <c r="BA14338" s="191">
        <v>2</v>
      </c>
      <c r="BB14338" s="191">
        <v>0</v>
      </c>
    </row>
    <row r="14339" spans="48:54" x14ac:dyDescent="0.2">
      <c r="AV14339" s="191" t="str">
        <f t="shared" si="227"/>
        <v>586_RS_10_5_202324</v>
      </c>
      <c r="AW14339" s="191" t="s">
        <v>92</v>
      </c>
      <c r="AX14339" s="18">
        <v>202324</v>
      </c>
      <c r="AY14339" s="191">
        <v>586</v>
      </c>
      <c r="AZ14339" s="191">
        <v>10</v>
      </c>
      <c r="BA14339" s="191">
        <v>5</v>
      </c>
      <c r="BB14339" s="191">
        <v>0</v>
      </c>
    </row>
    <row r="14340" spans="48:54" x14ac:dyDescent="0.2">
      <c r="AV14340" s="191" t="str">
        <f t="shared" ref="AV14340:AV14403" si="228">AY14340&amp;"_"&amp;AW14340&amp;"_"&amp;AZ14340&amp;"_"&amp;BA14340&amp;"_"&amp;AX14340</f>
        <v>512_RG_602_1_202324</v>
      </c>
      <c r="AW14340" s="191" t="s">
        <v>93</v>
      </c>
      <c r="AX14340" s="18">
        <v>202324</v>
      </c>
      <c r="AY14340" s="191">
        <v>512</v>
      </c>
      <c r="AZ14340" s="191">
        <v>602</v>
      </c>
      <c r="BA14340" s="191">
        <v>1</v>
      </c>
      <c r="BB14340" s="191">
        <v>0</v>
      </c>
    </row>
    <row r="14341" spans="48:54" x14ac:dyDescent="0.2">
      <c r="AV14341" s="191" t="str">
        <f t="shared" si="228"/>
        <v>512_RS_11_1_202324</v>
      </c>
      <c r="AW14341" s="191" t="s">
        <v>92</v>
      </c>
      <c r="AX14341" s="18">
        <v>202324</v>
      </c>
      <c r="AY14341" s="191">
        <v>512</v>
      </c>
      <c r="AZ14341" s="191">
        <v>11</v>
      </c>
      <c r="BA14341" s="191">
        <v>1</v>
      </c>
      <c r="BB14341" s="191">
        <v>1215.6490000000001</v>
      </c>
    </row>
    <row r="14342" spans="48:54" x14ac:dyDescent="0.2">
      <c r="AV14342" s="191" t="str">
        <f t="shared" si="228"/>
        <v>514_RG_602_1_202324</v>
      </c>
      <c r="AW14342" s="191" t="s">
        <v>93</v>
      </c>
      <c r="AX14342" s="18">
        <v>202324</v>
      </c>
      <c r="AY14342" s="191">
        <v>514</v>
      </c>
      <c r="AZ14342" s="191">
        <v>602</v>
      </c>
      <c r="BA14342" s="191">
        <v>1</v>
      </c>
      <c r="BB14342" s="191">
        <v>-152</v>
      </c>
    </row>
    <row r="14343" spans="48:54" x14ac:dyDescent="0.2">
      <c r="AV14343" s="191" t="str">
        <f t="shared" si="228"/>
        <v>514_RS_11_1_202324</v>
      </c>
      <c r="AW14343" s="191" t="s">
        <v>92</v>
      </c>
      <c r="AX14343" s="18">
        <v>202324</v>
      </c>
      <c r="AY14343" s="191">
        <v>514</v>
      </c>
      <c r="AZ14343" s="191">
        <v>11</v>
      </c>
      <c r="BA14343" s="191">
        <v>1</v>
      </c>
      <c r="BB14343" s="191">
        <v>2493.77</v>
      </c>
    </row>
    <row r="14344" spans="48:54" x14ac:dyDescent="0.2">
      <c r="AV14344" s="191" t="str">
        <f t="shared" si="228"/>
        <v>516_RG_602_1_202324</v>
      </c>
      <c r="AW14344" s="191" t="s">
        <v>93</v>
      </c>
      <c r="AX14344" s="18">
        <v>202324</v>
      </c>
      <c r="AY14344" s="191">
        <v>516</v>
      </c>
      <c r="AZ14344" s="191">
        <v>602</v>
      </c>
      <c r="BA14344" s="191">
        <v>1</v>
      </c>
      <c r="BB14344" s="191">
        <v>-13.991</v>
      </c>
    </row>
    <row r="14345" spans="48:54" x14ac:dyDescent="0.2">
      <c r="AV14345" s="191" t="str">
        <f t="shared" si="228"/>
        <v>516_RS_11_1_202324</v>
      </c>
      <c r="AW14345" s="191" t="s">
        <v>92</v>
      </c>
      <c r="AX14345" s="18">
        <v>202324</v>
      </c>
      <c r="AY14345" s="191">
        <v>516</v>
      </c>
      <c r="AZ14345" s="191">
        <v>11</v>
      </c>
      <c r="BA14345" s="191">
        <v>1</v>
      </c>
      <c r="BB14345" s="191">
        <v>2489.3440000000001</v>
      </c>
    </row>
    <row r="14346" spans="48:54" x14ac:dyDescent="0.2">
      <c r="AV14346" s="191" t="str">
        <f t="shared" si="228"/>
        <v>518_RG_602_1_202324</v>
      </c>
      <c r="AW14346" s="191" t="s">
        <v>93</v>
      </c>
      <c r="AX14346" s="18">
        <v>202324</v>
      </c>
      <c r="AY14346" s="191">
        <v>518</v>
      </c>
      <c r="AZ14346" s="191">
        <v>602</v>
      </c>
      <c r="BA14346" s="191">
        <v>1</v>
      </c>
      <c r="BB14346" s="191">
        <v>-219.02600000000001</v>
      </c>
    </row>
    <row r="14347" spans="48:54" x14ac:dyDescent="0.2">
      <c r="AV14347" s="191" t="str">
        <f t="shared" si="228"/>
        <v>518_RS_11_1_202324</v>
      </c>
      <c r="AW14347" s="191" t="s">
        <v>92</v>
      </c>
      <c r="AX14347" s="18">
        <v>202324</v>
      </c>
      <c r="AY14347" s="191">
        <v>518</v>
      </c>
      <c r="AZ14347" s="191">
        <v>11</v>
      </c>
      <c r="BA14347" s="191">
        <v>1</v>
      </c>
      <c r="BB14347" s="191">
        <v>1765.3161600000001</v>
      </c>
    </row>
    <row r="14348" spans="48:54" x14ac:dyDescent="0.2">
      <c r="AV14348" s="191" t="str">
        <f t="shared" si="228"/>
        <v>520_RG_602_1_202324</v>
      </c>
      <c r="AW14348" s="191" t="s">
        <v>93</v>
      </c>
      <c r="AX14348" s="18">
        <v>202324</v>
      </c>
      <c r="AY14348" s="191">
        <v>520</v>
      </c>
      <c r="AZ14348" s="191">
        <v>602</v>
      </c>
      <c r="BA14348" s="191">
        <v>1</v>
      </c>
      <c r="BB14348" s="191">
        <v>-89.244</v>
      </c>
    </row>
    <row r="14349" spans="48:54" x14ac:dyDescent="0.2">
      <c r="AV14349" s="191" t="str">
        <f t="shared" si="228"/>
        <v>520_RS_11_1_202324</v>
      </c>
      <c r="AW14349" s="191" t="s">
        <v>92</v>
      </c>
      <c r="AX14349" s="18">
        <v>202324</v>
      </c>
      <c r="AY14349" s="191">
        <v>520</v>
      </c>
      <c r="AZ14349" s="191">
        <v>11</v>
      </c>
      <c r="BA14349" s="191">
        <v>1</v>
      </c>
      <c r="BB14349" s="191">
        <v>531.39</v>
      </c>
    </row>
    <row r="14350" spans="48:54" x14ac:dyDescent="0.2">
      <c r="AV14350" s="191" t="str">
        <f t="shared" si="228"/>
        <v>522_RG_602_1_202324</v>
      </c>
      <c r="AW14350" s="191" t="s">
        <v>93</v>
      </c>
      <c r="AX14350" s="18">
        <v>202324</v>
      </c>
      <c r="AY14350" s="191">
        <v>522</v>
      </c>
      <c r="AZ14350" s="191">
        <v>602</v>
      </c>
      <c r="BA14350" s="191">
        <v>1</v>
      </c>
      <c r="BB14350" s="191">
        <v>0</v>
      </c>
    </row>
    <row r="14351" spans="48:54" x14ac:dyDescent="0.2">
      <c r="AV14351" s="191" t="str">
        <f t="shared" si="228"/>
        <v>522_RS_11_1_202324</v>
      </c>
      <c r="AW14351" s="191" t="s">
        <v>92</v>
      </c>
      <c r="AX14351" s="18">
        <v>202324</v>
      </c>
      <c r="AY14351" s="191">
        <v>522</v>
      </c>
      <c r="AZ14351" s="191">
        <v>11</v>
      </c>
      <c r="BA14351" s="191">
        <v>1</v>
      </c>
      <c r="BB14351" s="191">
        <v>1952.5154700000003</v>
      </c>
    </row>
    <row r="14352" spans="48:54" x14ac:dyDescent="0.2">
      <c r="AV14352" s="191" t="str">
        <f t="shared" si="228"/>
        <v>524_RG_602_1_202324</v>
      </c>
      <c r="AW14352" s="191" t="s">
        <v>93</v>
      </c>
      <c r="AX14352" s="18">
        <v>202324</v>
      </c>
      <c r="AY14352" s="191">
        <v>524</v>
      </c>
      <c r="AZ14352" s="191">
        <v>602</v>
      </c>
      <c r="BA14352" s="191">
        <v>1</v>
      </c>
      <c r="BB14352" s="191">
        <v>0</v>
      </c>
    </row>
    <row r="14353" spans="48:54" x14ac:dyDescent="0.2">
      <c r="AV14353" s="191" t="str">
        <f t="shared" si="228"/>
        <v>524_RS_11_1_202324</v>
      </c>
      <c r="AW14353" s="191" t="s">
        <v>92</v>
      </c>
      <c r="AX14353" s="18">
        <v>202324</v>
      </c>
      <c r="AY14353" s="191">
        <v>524</v>
      </c>
      <c r="AZ14353" s="191">
        <v>11</v>
      </c>
      <c r="BA14353" s="191">
        <v>1</v>
      </c>
      <c r="BB14353" s="191">
        <v>2148.7045699999999</v>
      </c>
    </row>
    <row r="14354" spans="48:54" x14ac:dyDescent="0.2">
      <c r="AV14354" s="191" t="str">
        <f t="shared" si="228"/>
        <v>526_RG_602_1_202324</v>
      </c>
      <c r="AW14354" s="191" t="s">
        <v>93</v>
      </c>
      <c r="AX14354" s="18">
        <v>202324</v>
      </c>
      <c r="AY14354" s="191">
        <v>526</v>
      </c>
      <c r="AZ14354" s="191">
        <v>602</v>
      </c>
      <c r="BA14354" s="191">
        <v>1</v>
      </c>
      <c r="BB14354" s="191">
        <v>-207.95022999999998</v>
      </c>
    </row>
    <row r="14355" spans="48:54" x14ac:dyDescent="0.2">
      <c r="AV14355" s="191" t="str">
        <f t="shared" si="228"/>
        <v>526_RS_11_1_202324</v>
      </c>
      <c r="AW14355" s="191" t="s">
        <v>92</v>
      </c>
      <c r="AX14355" s="18">
        <v>202324</v>
      </c>
      <c r="AY14355" s="191">
        <v>526</v>
      </c>
      <c r="AZ14355" s="191">
        <v>11</v>
      </c>
      <c r="BA14355" s="191">
        <v>1</v>
      </c>
      <c r="BB14355" s="191">
        <v>961.25526148980111</v>
      </c>
    </row>
    <row r="14356" spans="48:54" x14ac:dyDescent="0.2">
      <c r="AV14356" s="191" t="str">
        <f t="shared" si="228"/>
        <v>528_RG_602_1_202324</v>
      </c>
      <c r="AW14356" s="191" t="s">
        <v>93</v>
      </c>
      <c r="AX14356" s="18">
        <v>202324</v>
      </c>
      <c r="AY14356" s="191">
        <v>528</v>
      </c>
      <c r="AZ14356" s="191">
        <v>602</v>
      </c>
      <c r="BA14356" s="191">
        <v>1</v>
      </c>
      <c r="BB14356" s="191">
        <v>0</v>
      </c>
    </row>
    <row r="14357" spans="48:54" x14ac:dyDescent="0.2">
      <c r="AV14357" s="191" t="str">
        <f t="shared" si="228"/>
        <v>528_RS_11_1_202324</v>
      </c>
      <c r="AW14357" s="191" t="s">
        <v>92</v>
      </c>
      <c r="AX14357" s="18">
        <v>202324</v>
      </c>
      <c r="AY14357" s="191">
        <v>528</v>
      </c>
      <c r="AZ14357" s="191">
        <v>11</v>
      </c>
      <c r="BA14357" s="191">
        <v>1</v>
      </c>
      <c r="BB14357" s="191">
        <v>1663</v>
      </c>
    </row>
    <row r="14358" spans="48:54" x14ac:dyDescent="0.2">
      <c r="AV14358" s="191" t="str">
        <f t="shared" si="228"/>
        <v>530_RG_602_1_202324</v>
      </c>
      <c r="AW14358" s="191" t="s">
        <v>93</v>
      </c>
      <c r="AX14358" s="18">
        <v>202324</v>
      </c>
      <c r="AY14358" s="191">
        <v>530</v>
      </c>
      <c r="AZ14358" s="191">
        <v>602</v>
      </c>
      <c r="BA14358" s="191">
        <v>1</v>
      </c>
      <c r="BB14358" s="191">
        <v>-35.85</v>
      </c>
    </row>
    <row r="14359" spans="48:54" x14ac:dyDescent="0.2">
      <c r="AV14359" s="191" t="str">
        <f t="shared" si="228"/>
        <v>530_RS_11_1_202324</v>
      </c>
      <c r="AW14359" s="191" t="s">
        <v>92</v>
      </c>
      <c r="AX14359" s="18">
        <v>202324</v>
      </c>
      <c r="AY14359" s="191">
        <v>530</v>
      </c>
      <c r="AZ14359" s="191">
        <v>11</v>
      </c>
      <c r="BA14359" s="191">
        <v>1</v>
      </c>
      <c r="BB14359" s="191">
        <v>3398.2710000000002</v>
      </c>
    </row>
    <row r="14360" spans="48:54" x14ac:dyDescent="0.2">
      <c r="AV14360" s="191" t="str">
        <f t="shared" si="228"/>
        <v>532_RG_602_1_202324</v>
      </c>
      <c r="AW14360" s="191" t="s">
        <v>93</v>
      </c>
      <c r="AX14360" s="18">
        <v>202324</v>
      </c>
      <c r="AY14360" s="191">
        <v>532</v>
      </c>
      <c r="AZ14360" s="191">
        <v>602</v>
      </c>
      <c r="BA14360" s="191">
        <v>1</v>
      </c>
      <c r="BB14360" s="191">
        <v>-490</v>
      </c>
    </row>
    <row r="14361" spans="48:54" x14ac:dyDescent="0.2">
      <c r="AV14361" s="191" t="str">
        <f t="shared" si="228"/>
        <v>532_RS_11_1_202324</v>
      </c>
      <c r="AW14361" s="191" t="s">
        <v>92</v>
      </c>
      <c r="AX14361" s="18">
        <v>202324</v>
      </c>
      <c r="AY14361" s="191">
        <v>532</v>
      </c>
      <c r="AZ14361" s="191">
        <v>11</v>
      </c>
      <c r="BA14361" s="191">
        <v>1</v>
      </c>
      <c r="BB14361" s="191">
        <v>3569.415</v>
      </c>
    </row>
    <row r="14362" spans="48:54" x14ac:dyDescent="0.2">
      <c r="AV14362" s="191" t="str">
        <f t="shared" si="228"/>
        <v>534_RG_602_1_202324</v>
      </c>
      <c r="AW14362" s="191" t="s">
        <v>93</v>
      </c>
      <c r="AX14362" s="18">
        <v>202324</v>
      </c>
      <c r="AY14362" s="191">
        <v>534</v>
      </c>
      <c r="AZ14362" s="191">
        <v>602</v>
      </c>
      <c r="BA14362" s="191">
        <v>1</v>
      </c>
      <c r="BB14362" s="191">
        <v>0</v>
      </c>
    </row>
    <row r="14363" spans="48:54" x14ac:dyDescent="0.2">
      <c r="AV14363" s="191" t="str">
        <f t="shared" si="228"/>
        <v>534_RS_11_1_202324</v>
      </c>
      <c r="AW14363" s="191" t="s">
        <v>92</v>
      </c>
      <c r="AX14363" s="18">
        <v>202324</v>
      </c>
      <c r="AY14363" s="191">
        <v>534</v>
      </c>
      <c r="AZ14363" s="191">
        <v>11</v>
      </c>
      <c r="BA14363" s="191">
        <v>1</v>
      </c>
      <c r="BB14363" s="191">
        <v>2123.6189599999998</v>
      </c>
    </row>
    <row r="14364" spans="48:54" x14ac:dyDescent="0.2">
      <c r="AV14364" s="191" t="str">
        <f t="shared" si="228"/>
        <v>536_RG_602_1_202324</v>
      </c>
      <c r="AW14364" s="191" t="s">
        <v>93</v>
      </c>
      <c r="AX14364" s="18">
        <v>202324</v>
      </c>
      <c r="AY14364" s="191">
        <v>536</v>
      </c>
      <c r="AZ14364" s="191">
        <v>602</v>
      </c>
      <c r="BA14364" s="191">
        <v>1</v>
      </c>
      <c r="BB14364" s="191">
        <v>0</v>
      </c>
    </row>
    <row r="14365" spans="48:54" x14ac:dyDescent="0.2">
      <c r="AV14365" s="191" t="str">
        <f t="shared" si="228"/>
        <v>536_RS_11_1_202324</v>
      </c>
      <c r="AW14365" s="191" t="s">
        <v>92</v>
      </c>
      <c r="AX14365" s="18">
        <v>202324</v>
      </c>
      <c r="AY14365" s="191">
        <v>536</v>
      </c>
      <c r="AZ14365" s="191">
        <v>11</v>
      </c>
      <c r="BA14365" s="191">
        <v>1</v>
      </c>
      <c r="BB14365" s="191">
        <v>2212.7640000000001</v>
      </c>
    </row>
    <row r="14366" spans="48:54" x14ac:dyDescent="0.2">
      <c r="AV14366" s="191" t="str">
        <f t="shared" si="228"/>
        <v>538_RG_602_1_202324</v>
      </c>
      <c r="AW14366" s="191" t="s">
        <v>93</v>
      </c>
      <c r="AX14366" s="18">
        <v>202324</v>
      </c>
      <c r="AY14366" s="191">
        <v>538</v>
      </c>
      <c r="AZ14366" s="191">
        <v>602</v>
      </c>
      <c r="BA14366" s="191">
        <v>1</v>
      </c>
      <c r="BB14366" s="191">
        <v>0</v>
      </c>
    </row>
    <row r="14367" spans="48:54" x14ac:dyDescent="0.2">
      <c r="AV14367" s="191" t="str">
        <f t="shared" si="228"/>
        <v>538_RS_11_1_202324</v>
      </c>
      <c r="AW14367" s="191" t="s">
        <v>92</v>
      </c>
      <c r="AX14367" s="18">
        <v>202324</v>
      </c>
      <c r="AY14367" s="191">
        <v>538</v>
      </c>
      <c r="AZ14367" s="191">
        <v>11</v>
      </c>
      <c r="BA14367" s="191">
        <v>1</v>
      </c>
      <c r="BB14367" s="191">
        <v>1967.31214</v>
      </c>
    </row>
    <row r="14368" spans="48:54" x14ac:dyDescent="0.2">
      <c r="AV14368" s="191" t="str">
        <f t="shared" si="228"/>
        <v>540_RG_602_1_202324</v>
      </c>
      <c r="AW14368" s="191" t="s">
        <v>93</v>
      </c>
      <c r="AX14368" s="18">
        <v>202324</v>
      </c>
      <c r="AY14368" s="191">
        <v>540</v>
      </c>
      <c r="AZ14368" s="191">
        <v>602</v>
      </c>
      <c r="BA14368" s="191">
        <v>1</v>
      </c>
      <c r="BB14368" s="191">
        <v>0</v>
      </c>
    </row>
    <row r="14369" spans="48:54" x14ac:dyDescent="0.2">
      <c r="AV14369" s="191" t="str">
        <f t="shared" si="228"/>
        <v>540_RS_11_1_202324</v>
      </c>
      <c r="AW14369" s="191" t="s">
        <v>92</v>
      </c>
      <c r="AX14369" s="18">
        <v>202324</v>
      </c>
      <c r="AY14369" s="191">
        <v>540</v>
      </c>
      <c r="AZ14369" s="191">
        <v>11</v>
      </c>
      <c r="BA14369" s="191">
        <v>1</v>
      </c>
      <c r="BB14369" s="191">
        <v>3089.652</v>
      </c>
    </row>
    <row r="14370" spans="48:54" x14ac:dyDescent="0.2">
      <c r="AV14370" s="191" t="str">
        <f t="shared" si="228"/>
        <v>542_RG_602_1_202324</v>
      </c>
      <c r="AW14370" s="191" t="s">
        <v>93</v>
      </c>
      <c r="AX14370" s="18">
        <v>202324</v>
      </c>
      <c r="AY14370" s="191">
        <v>542</v>
      </c>
      <c r="AZ14370" s="191">
        <v>602</v>
      </c>
      <c r="BA14370" s="191">
        <v>1</v>
      </c>
      <c r="BB14370" s="191">
        <v>0</v>
      </c>
    </row>
    <row r="14371" spans="48:54" x14ac:dyDescent="0.2">
      <c r="AV14371" s="191" t="str">
        <f t="shared" si="228"/>
        <v>542_RS_11_1_202324</v>
      </c>
      <c r="AW14371" s="191" t="s">
        <v>92</v>
      </c>
      <c r="AX14371" s="18">
        <v>202324</v>
      </c>
      <c r="AY14371" s="191">
        <v>542</v>
      </c>
      <c r="AZ14371" s="191">
        <v>11</v>
      </c>
      <c r="BA14371" s="191">
        <v>1</v>
      </c>
      <c r="BB14371" s="191">
        <v>657.43399999999997</v>
      </c>
    </row>
    <row r="14372" spans="48:54" x14ac:dyDescent="0.2">
      <c r="AV14372" s="191" t="str">
        <f t="shared" si="228"/>
        <v>544_RG_602_1_202324</v>
      </c>
      <c r="AW14372" s="191" t="s">
        <v>93</v>
      </c>
      <c r="AX14372" s="18">
        <v>202324</v>
      </c>
      <c r="AY14372" s="191">
        <v>544</v>
      </c>
      <c r="AZ14372" s="191">
        <v>602</v>
      </c>
      <c r="BA14372" s="191">
        <v>1</v>
      </c>
      <c r="BB14372" s="191">
        <v>0</v>
      </c>
    </row>
    <row r="14373" spans="48:54" x14ac:dyDescent="0.2">
      <c r="AV14373" s="191" t="str">
        <f t="shared" si="228"/>
        <v>544_RS_11_1_202324</v>
      </c>
      <c r="AW14373" s="191" t="s">
        <v>92</v>
      </c>
      <c r="AX14373" s="18">
        <v>202324</v>
      </c>
      <c r="AY14373" s="191">
        <v>544</v>
      </c>
      <c r="AZ14373" s="191">
        <v>11</v>
      </c>
      <c r="BA14373" s="191">
        <v>1</v>
      </c>
      <c r="BB14373" s="191">
        <v>3991.7510000000002</v>
      </c>
    </row>
    <row r="14374" spans="48:54" x14ac:dyDescent="0.2">
      <c r="AV14374" s="191" t="str">
        <f t="shared" si="228"/>
        <v>545_RG_602_1_202324</v>
      </c>
      <c r="AW14374" s="191" t="s">
        <v>93</v>
      </c>
      <c r="AX14374" s="18">
        <v>202324</v>
      </c>
      <c r="AY14374" s="191">
        <v>545</v>
      </c>
      <c r="AZ14374" s="191">
        <v>602</v>
      </c>
      <c r="BA14374" s="191">
        <v>1</v>
      </c>
      <c r="BB14374" s="191">
        <v>0</v>
      </c>
    </row>
    <row r="14375" spans="48:54" x14ac:dyDescent="0.2">
      <c r="AV14375" s="191" t="str">
        <f t="shared" si="228"/>
        <v>545_RS_11_1_202324</v>
      </c>
      <c r="AW14375" s="191" t="s">
        <v>92</v>
      </c>
      <c r="AX14375" s="18">
        <v>202324</v>
      </c>
      <c r="AY14375" s="191">
        <v>545</v>
      </c>
      <c r="AZ14375" s="191">
        <v>11</v>
      </c>
      <c r="BA14375" s="191">
        <v>1</v>
      </c>
      <c r="BB14375" s="191">
        <v>137.23146</v>
      </c>
    </row>
    <row r="14376" spans="48:54" x14ac:dyDescent="0.2">
      <c r="AV14376" s="191" t="str">
        <f t="shared" si="228"/>
        <v>546_RG_602_1_202324</v>
      </c>
      <c r="AW14376" s="191" t="s">
        <v>93</v>
      </c>
      <c r="AX14376" s="18">
        <v>202324</v>
      </c>
      <c r="AY14376" s="191">
        <v>546</v>
      </c>
      <c r="AZ14376" s="191">
        <v>602</v>
      </c>
      <c r="BA14376" s="191">
        <v>1</v>
      </c>
      <c r="BB14376" s="191">
        <v>0</v>
      </c>
    </row>
    <row r="14377" spans="48:54" x14ac:dyDescent="0.2">
      <c r="AV14377" s="191" t="str">
        <f t="shared" si="228"/>
        <v>546_RS_11_1_202324</v>
      </c>
      <c r="AW14377" s="191" t="s">
        <v>92</v>
      </c>
      <c r="AX14377" s="18">
        <v>202324</v>
      </c>
      <c r="AY14377" s="191">
        <v>546</v>
      </c>
      <c r="AZ14377" s="191">
        <v>11</v>
      </c>
      <c r="BA14377" s="191">
        <v>1</v>
      </c>
      <c r="BB14377" s="191">
        <v>1079.569</v>
      </c>
    </row>
    <row r="14378" spans="48:54" x14ac:dyDescent="0.2">
      <c r="AV14378" s="191" t="str">
        <f t="shared" si="228"/>
        <v>548_RG_602_1_202324</v>
      </c>
      <c r="AW14378" s="191" t="s">
        <v>93</v>
      </c>
      <c r="AX14378" s="18">
        <v>202324</v>
      </c>
      <c r="AY14378" s="191">
        <v>548</v>
      </c>
      <c r="AZ14378" s="191">
        <v>602</v>
      </c>
      <c r="BA14378" s="191">
        <v>1</v>
      </c>
      <c r="BB14378" s="191">
        <v>-18.061</v>
      </c>
    </row>
    <row r="14379" spans="48:54" x14ac:dyDescent="0.2">
      <c r="AV14379" s="191" t="str">
        <f t="shared" si="228"/>
        <v>548_RS_11_1_202324</v>
      </c>
      <c r="AW14379" s="191" t="s">
        <v>92</v>
      </c>
      <c r="AX14379" s="18">
        <v>202324</v>
      </c>
      <c r="AY14379" s="191">
        <v>548</v>
      </c>
      <c r="AZ14379" s="191">
        <v>11</v>
      </c>
      <c r="BA14379" s="191">
        <v>1</v>
      </c>
      <c r="BB14379" s="191">
        <v>1998.722</v>
      </c>
    </row>
    <row r="14380" spans="48:54" x14ac:dyDescent="0.2">
      <c r="AV14380" s="191" t="str">
        <f t="shared" si="228"/>
        <v>550_RG_602_1_202324</v>
      </c>
      <c r="AW14380" s="191" t="s">
        <v>93</v>
      </c>
      <c r="AX14380" s="18">
        <v>202324</v>
      </c>
      <c r="AY14380" s="191">
        <v>550</v>
      </c>
      <c r="AZ14380" s="191">
        <v>602</v>
      </c>
      <c r="BA14380" s="191">
        <v>1</v>
      </c>
      <c r="BB14380" s="191">
        <v>0</v>
      </c>
    </row>
    <row r="14381" spans="48:54" x14ac:dyDescent="0.2">
      <c r="AV14381" s="191" t="str">
        <f t="shared" si="228"/>
        <v>550_RS_11_1_202324</v>
      </c>
      <c r="AW14381" s="191" t="s">
        <v>92</v>
      </c>
      <c r="AX14381" s="18">
        <v>202324</v>
      </c>
      <c r="AY14381" s="191">
        <v>550</v>
      </c>
      <c r="AZ14381" s="191">
        <v>11</v>
      </c>
      <c r="BA14381" s="191">
        <v>1</v>
      </c>
      <c r="BB14381" s="191">
        <v>1128.239</v>
      </c>
    </row>
    <row r="14382" spans="48:54" x14ac:dyDescent="0.2">
      <c r="AV14382" s="191" t="str">
        <f t="shared" si="228"/>
        <v>552_RG_602_1_202324</v>
      </c>
      <c r="AW14382" s="191" t="s">
        <v>93</v>
      </c>
      <c r="AX14382" s="18">
        <v>202324</v>
      </c>
      <c r="AY14382" s="191">
        <v>552</v>
      </c>
      <c r="AZ14382" s="191">
        <v>602</v>
      </c>
      <c r="BA14382" s="191">
        <v>1</v>
      </c>
      <c r="BB14382" s="191">
        <v>0</v>
      </c>
    </row>
    <row r="14383" spans="48:54" x14ac:dyDescent="0.2">
      <c r="AV14383" s="191" t="str">
        <f t="shared" si="228"/>
        <v>552_RS_11_1_202324</v>
      </c>
      <c r="AW14383" s="191" t="s">
        <v>92</v>
      </c>
      <c r="AX14383" s="18">
        <v>202324</v>
      </c>
      <c r="AY14383" s="191">
        <v>552</v>
      </c>
      <c r="AZ14383" s="191">
        <v>11</v>
      </c>
      <c r="BA14383" s="191">
        <v>1</v>
      </c>
      <c r="BB14383" s="191">
        <v>5431.8780299999944</v>
      </c>
    </row>
    <row r="14384" spans="48:54" x14ac:dyDescent="0.2">
      <c r="AV14384" s="191" t="str">
        <f t="shared" si="228"/>
        <v>562_RG_602_1_202324</v>
      </c>
      <c r="AW14384" s="191" t="s">
        <v>93</v>
      </c>
      <c r="AX14384" s="18">
        <v>202324</v>
      </c>
      <c r="AY14384" s="191">
        <v>562</v>
      </c>
      <c r="AZ14384" s="191">
        <v>602</v>
      </c>
      <c r="BA14384" s="191">
        <v>1</v>
      </c>
      <c r="BB14384" s="191">
        <v>0</v>
      </c>
    </row>
    <row r="14385" spans="48:54" x14ac:dyDescent="0.2">
      <c r="AV14385" s="191" t="str">
        <f t="shared" si="228"/>
        <v>562_RS_11_1_202324</v>
      </c>
      <c r="AW14385" s="191" t="s">
        <v>92</v>
      </c>
      <c r="AX14385" s="18">
        <v>202324</v>
      </c>
      <c r="AY14385" s="191">
        <v>562</v>
      </c>
      <c r="AZ14385" s="191">
        <v>11</v>
      </c>
      <c r="BA14385" s="191">
        <v>1</v>
      </c>
      <c r="BB14385" s="191">
        <v>0</v>
      </c>
    </row>
    <row r="14386" spans="48:54" x14ac:dyDescent="0.2">
      <c r="AV14386" s="191" t="str">
        <f t="shared" si="228"/>
        <v>564_RG_602_1_202324</v>
      </c>
      <c r="AW14386" s="191" t="s">
        <v>93</v>
      </c>
      <c r="AX14386" s="18">
        <v>202324</v>
      </c>
      <c r="AY14386" s="191">
        <v>564</v>
      </c>
      <c r="AZ14386" s="191">
        <v>602</v>
      </c>
      <c r="BA14386" s="191">
        <v>1</v>
      </c>
      <c r="BB14386" s="191">
        <v>0</v>
      </c>
    </row>
    <row r="14387" spans="48:54" x14ac:dyDescent="0.2">
      <c r="AV14387" s="191" t="str">
        <f t="shared" si="228"/>
        <v>564_RS_11_1_202324</v>
      </c>
      <c r="AW14387" s="191" t="s">
        <v>92</v>
      </c>
      <c r="AX14387" s="18">
        <v>202324</v>
      </c>
      <c r="AY14387" s="191">
        <v>564</v>
      </c>
      <c r="AZ14387" s="191">
        <v>11</v>
      </c>
      <c r="BA14387" s="191">
        <v>1</v>
      </c>
      <c r="BB14387" s="191">
        <v>0</v>
      </c>
    </row>
    <row r="14388" spans="48:54" x14ac:dyDescent="0.2">
      <c r="AV14388" s="191" t="str">
        <f t="shared" si="228"/>
        <v>566_RG_602_1_202324</v>
      </c>
      <c r="AW14388" s="191" t="s">
        <v>93</v>
      </c>
      <c r="AX14388" s="18">
        <v>202324</v>
      </c>
      <c r="AY14388" s="191">
        <v>566</v>
      </c>
      <c r="AZ14388" s="191">
        <v>602</v>
      </c>
      <c r="BA14388" s="191">
        <v>1</v>
      </c>
      <c r="BB14388" s="191">
        <v>0</v>
      </c>
    </row>
    <row r="14389" spans="48:54" x14ac:dyDescent="0.2">
      <c r="AV14389" s="191" t="str">
        <f t="shared" si="228"/>
        <v>566_RS_11_1_202324</v>
      </c>
      <c r="AW14389" s="191" t="s">
        <v>92</v>
      </c>
      <c r="AX14389" s="18">
        <v>202324</v>
      </c>
      <c r="AY14389" s="191">
        <v>566</v>
      </c>
      <c r="AZ14389" s="191">
        <v>11</v>
      </c>
      <c r="BA14389" s="191">
        <v>1</v>
      </c>
      <c r="BB14389" s="191">
        <v>0</v>
      </c>
    </row>
    <row r="14390" spans="48:54" x14ac:dyDescent="0.2">
      <c r="AV14390" s="191" t="str">
        <f t="shared" si="228"/>
        <v>568_RG_602_1_202324</v>
      </c>
      <c r="AW14390" s="191" t="s">
        <v>93</v>
      </c>
      <c r="AX14390" s="18">
        <v>202324</v>
      </c>
      <c r="AY14390" s="191">
        <v>568</v>
      </c>
      <c r="AZ14390" s="191">
        <v>602</v>
      </c>
      <c r="BA14390" s="191">
        <v>1</v>
      </c>
      <c r="BB14390" s="191">
        <v>0</v>
      </c>
    </row>
    <row r="14391" spans="48:54" x14ac:dyDescent="0.2">
      <c r="AV14391" s="191" t="str">
        <f t="shared" si="228"/>
        <v>568_RS_11_1_202324</v>
      </c>
      <c r="AW14391" s="191" t="s">
        <v>92</v>
      </c>
      <c r="AX14391" s="18">
        <v>202324</v>
      </c>
      <c r="AY14391" s="191">
        <v>568</v>
      </c>
      <c r="AZ14391" s="191">
        <v>11</v>
      </c>
      <c r="BA14391" s="191">
        <v>1</v>
      </c>
      <c r="BB14391" s="191">
        <v>0</v>
      </c>
    </row>
    <row r="14392" spans="48:54" x14ac:dyDescent="0.2">
      <c r="AV14392" s="191" t="str">
        <f t="shared" si="228"/>
        <v>572_RG_602_1_202324</v>
      </c>
      <c r="AW14392" s="191" t="s">
        <v>93</v>
      </c>
      <c r="AX14392" s="18">
        <v>202324</v>
      </c>
      <c r="AY14392" s="191">
        <v>572</v>
      </c>
      <c r="AZ14392" s="191">
        <v>602</v>
      </c>
      <c r="BA14392" s="191">
        <v>1</v>
      </c>
      <c r="BB14392" s="191">
        <v>0</v>
      </c>
    </row>
    <row r="14393" spans="48:54" x14ac:dyDescent="0.2">
      <c r="AV14393" s="191" t="str">
        <f t="shared" si="228"/>
        <v>572_RS_11_1_202324</v>
      </c>
      <c r="AW14393" s="191" t="s">
        <v>92</v>
      </c>
      <c r="AX14393" s="18">
        <v>202324</v>
      </c>
      <c r="AY14393" s="191">
        <v>572</v>
      </c>
      <c r="AZ14393" s="191">
        <v>11</v>
      </c>
      <c r="BA14393" s="191">
        <v>1</v>
      </c>
      <c r="BB14393" s="191">
        <v>0</v>
      </c>
    </row>
    <row r="14394" spans="48:54" x14ac:dyDescent="0.2">
      <c r="AV14394" s="191" t="str">
        <f t="shared" si="228"/>
        <v>574_RG_602_1_202324</v>
      </c>
      <c r="AW14394" s="191" t="s">
        <v>93</v>
      </c>
      <c r="AX14394" s="18">
        <v>202324</v>
      </c>
      <c r="AY14394" s="191">
        <v>574</v>
      </c>
      <c r="AZ14394" s="191">
        <v>602</v>
      </c>
      <c r="BA14394" s="191">
        <v>1</v>
      </c>
      <c r="BB14394" s="191">
        <v>0</v>
      </c>
    </row>
    <row r="14395" spans="48:54" x14ac:dyDescent="0.2">
      <c r="AV14395" s="191" t="str">
        <f t="shared" si="228"/>
        <v>574_RS_11_1_202324</v>
      </c>
      <c r="AW14395" s="191" t="s">
        <v>92</v>
      </c>
      <c r="AX14395" s="18">
        <v>202324</v>
      </c>
      <c r="AY14395" s="191">
        <v>574</v>
      </c>
      <c r="AZ14395" s="191">
        <v>11</v>
      </c>
      <c r="BA14395" s="191">
        <v>1</v>
      </c>
      <c r="BB14395" s="191">
        <v>0</v>
      </c>
    </row>
    <row r="14396" spans="48:54" x14ac:dyDescent="0.2">
      <c r="AV14396" s="191" t="str">
        <f t="shared" si="228"/>
        <v>576_RG_602_1_202324</v>
      </c>
      <c r="AW14396" s="191" t="s">
        <v>93</v>
      </c>
      <c r="AX14396" s="18">
        <v>202324</v>
      </c>
      <c r="AY14396" s="191">
        <v>576</v>
      </c>
      <c r="AZ14396" s="191">
        <v>602</v>
      </c>
      <c r="BA14396" s="191">
        <v>1</v>
      </c>
      <c r="BB14396" s="191">
        <v>0</v>
      </c>
    </row>
    <row r="14397" spans="48:54" x14ac:dyDescent="0.2">
      <c r="AV14397" s="191" t="str">
        <f t="shared" si="228"/>
        <v>576_RS_11_1_202324</v>
      </c>
      <c r="AW14397" s="191" t="s">
        <v>92</v>
      </c>
      <c r="AX14397" s="18">
        <v>202324</v>
      </c>
      <c r="AY14397" s="191">
        <v>576</v>
      </c>
      <c r="AZ14397" s="191">
        <v>11</v>
      </c>
      <c r="BA14397" s="191">
        <v>1</v>
      </c>
      <c r="BB14397" s="191">
        <v>0</v>
      </c>
    </row>
    <row r="14398" spans="48:54" x14ac:dyDescent="0.2">
      <c r="AV14398" s="191" t="str">
        <f t="shared" si="228"/>
        <v>582_RG_602_1_202324</v>
      </c>
      <c r="AW14398" s="191" t="s">
        <v>93</v>
      </c>
      <c r="AX14398" s="18">
        <v>202324</v>
      </c>
      <c r="AY14398" s="191">
        <v>582</v>
      </c>
      <c r="AZ14398" s="191">
        <v>602</v>
      </c>
      <c r="BA14398" s="191">
        <v>1</v>
      </c>
      <c r="BB14398" s="191">
        <v>0</v>
      </c>
    </row>
    <row r="14399" spans="48:54" x14ac:dyDescent="0.2">
      <c r="AV14399" s="191" t="str">
        <f t="shared" si="228"/>
        <v>582_RS_11_1_202324</v>
      </c>
      <c r="AW14399" s="191" t="s">
        <v>92</v>
      </c>
      <c r="AX14399" s="18">
        <v>202324</v>
      </c>
      <c r="AY14399" s="191">
        <v>582</v>
      </c>
      <c r="AZ14399" s="191">
        <v>11</v>
      </c>
      <c r="BA14399" s="191">
        <v>1</v>
      </c>
      <c r="BB14399" s="191">
        <v>0</v>
      </c>
    </row>
    <row r="14400" spans="48:54" x14ac:dyDescent="0.2">
      <c r="AV14400" s="191" t="str">
        <f t="shared" si="228"/>
        <v>584_RG_602_1_202324</v>
      </c>
      <c r="AW14400" s="191" t="s">
        <v>93</v>
      </c>
      <c r="AX14400" s="18">
        <v>202324</v>
      </c>
      <c r="AY14400" s="191">
        <v>584</v>
      </c>
      <c r="AZ14400" s="191">
        <v>602</v>
      </c>
      <c r="BA14400" s="191">
        <v>1</v>
      </c>
      <c r="BB14400" s="191">
        <v>-286</v>
      </c>
    </row>
    <row r="14401" spans="48:54" x14ac:dyDescent="0.2">
      <c r="AV14401" s="191" t="str">
        <f t="shared" si="228"/>
        <v>584_RS_11_1_202324</v>
      </c>
      <c r="AW14401" s="191" t="s">
        <v>92</v>
      </c>
      <c r="AX14401" s="18">
        <v>202324</v>
      </c>
      <c r="AY14401" s="191">
        <v>584</v>
      </c>
      <c r="AZ14401" s="191">
        <v>11</v>
      </c>
      <c r="BA14401" s="191">
        <v>1</v>
      </c>
      <c r="BB14401" s="191">
        <v>0</v>
      </c>
    </row>
    <row r="14402" spans="48:54" x14ac:dyDescent="0.2">
      <c r="AV14402" s="191" t="str">
        <f t="shared" si="228"/>
        <v>586_RG_602_1_202324</v>
      </c>
      <c r="AW14402" s="191" t="s">
        <v>93</v>
      </c>
      <c r="AX14402" s="18">
        <v>202324</v>
      </c>
      <c r="AY14402" s="191">
        <v>586</v>
      </c>
      <c r="AZ14402" s="191">
        <v>602</v>
      </c>
      <c r="BA14402" s="191">
        <v>1</v>
      </c>
      <c r="BB14402" s="191">
        <v>-299.49</v>
      </c>
    </row>
    <row r="14403" spans="48:54" x14ac:dyDescent="0.2">
      <c r="AV14403" s="191" t="str">
        <f t="shared" si="228"/>
        <v>586_RS_11_1_202324</v>
      </c>
      <c r="AW14403" s="191" t="s">
        <v>92</v>
      </c>
      <c r="AX14403" s="18">
        <v>202324</v>
      </c>
      <c r="AY14403" s="191">
        <v>586</v>
      </c>
      <c r="AZ14403" s="191">
        <v>11</v>
      </c>
      <c r="BA14403" s="191">
        <v>1</v>
      </c>
      <c r="BB14403" s="191">
        <v>0</v>
      </c>
    </row>
    <row r="14404" spans="48:54" x14ac:dyDescent="0.2">
      <c r="AV14404" s="191" t="str">
        <f t="shared" ref="AV14404:AV14467" si="229">AY14404&amp;"_"&amp;AW14404&amp;"_"&amp;AZ14404&amp;"_"&amp;BA14404&amp;"_"&amp;AX14404</f>
        <v>512_RG_603_1_202324</v>
      </c>
      <c r="AW14404" s="191" t="s">
        <v>93</v>
      </c>
      <c r="AX14404" s="18">
        <v>202324</v>
      </c>
      <c r="AY14404" s="191">
        <v>512</v>
      </c>
      <c r="AZ14404" s="191">
        <v>603</v>
      </c>
      <c r="BA14404" s="191">
        <v>1</v>
      </c>
      <c r="BB14404" s="191">
        <v>0</v>
      </c>
    </row>
    <row r="14405" spans="48:54" x14ac:dyDescent="0.2">
      <c r="AV14405" s="191" t="str">
        <f t="shared" si="229"/>
        <v>512_RS_11_2_202324</v>
      </c>
      <c r="AW14405" s="191" t="s">
        <v>92</v>
      </c>
      <c r="AX14405" s="18">
        <v>202324</v>
      </c>
      <c r="AY14405" s="191">
        <v>512</v>
      </c>
      <c r="AZ14405" s="191">
        <v>11</v>
      </c>
      <c r="BA14405" s="191">
        <v>2</v>
      </c>
      <c r="BB14405" s="191">
        <v>-110.703</v>
      </c>
    </row>
    <row r="14406" spans="48:54" x14ac:dyDescent="0.2">
      <c r="AV14406" s="191" t="str">
        <f t="shared" si="229"/>
        <v>514_RG_603_1_202324</v>
      </c>
      <c r="AW14406" s="191" t="s">
        <v>93</v>
      </c>
      <c r="AX14406" s="18">
        <v>202324</v>
      </c>
      <c r="AY14406" s="191">
        <v>514</v>
      </c>
      <c r="AZ14406" s="191">
        <v>603</v>
      </c>
      <c r="BA14406" s="191">
        <v>1</v>
      </c>
      <c r="BB14406" s="191">
        <v>-68.59</v>
      </c>
    </row>
    <row r="14407" spans="48:54" x14ac:dyDescent="0.2">
      <c r="AV14407" s="191" t="str">
        <f t="shared" si="229"/>
        <v>514_RS_11_2_202324</v>
      </c>
      <c r="AW14407" s="191" t="s">
        <v>92</v>
      </c>
      <c r="AX14407" s="18">
        <v>202324</v>
      </c>
      <c r="AY14407" s="191">
        <v>514</v>
      </c>
      <c r="AZ14407" s="191">
        <v>11</v>
      </c>
      <c r="BA14407" s="191">
        <v>2</v>
      </c>
      <c r="BB14407" s="191">
        <v>-202.41</v>
      </c>
    </row>
    <row r="14408" spans="48:54" x14ac:dyDescent="0.2">
      <c r="AV14408" s="191" t="str">
        <f t="shared" si="229"/>
        <v>516_RG_603_1_202324</v>
      </c>
      <c r="AW14408" s="191" t="s">
        <v>93</v>
      </c>
      <c r="AX14408" s="18">
        <v>202324</v>
      </c>
      <c r="AY14408" s="191">
        <v>516</v>
      </c>
      <c r="AZ14408" s="191">
        <v>603</v>
      </c>
      <c r="BA14408" s="191">
        <v>1</v>
      </c>
      <c r="BB14408" s="191">
        <v>-335.42099999999999</v>
      </c>
    </row>
    <row r="14409" spans="48:54" x14ac:dyDescent="0.2">
      <c r="AV14409" s="191" t="str">
        <f t="shared" si="229"/>
        <v>516_RS_11_2_202324</v>
      </c>
      <c r="AW14409" s="191" t="s">
        <v>92</v>
      </c>
      <c r="AX14409" s="18">
        <v>202324</v>
      </c>
      <c r="AY14409" s="191">
        <v>516</v>
      </c>
      <c r="AZ14409" s="191">
        <v>11</v>
      </c>
      <c r="BA14409" s="191">
        <v>2</v>
      </c>
      <c r="BB14409" s="191">
        <v>-93.82</v>
      </c>
    </row>
    <row r="14410" spans="48:54" x14ac:dyDescent="0.2">
      <c r="AV14410" s="191" t="str">
        <f t="shared" si="229"/>
        <v>518_RG_603_1_202324</v>
      </c>
      <c r="AW14410" s="191" t="s">
        <v>93</v>
      </c>
      <c r="AX14410" s="18">
        <v>202324</v>
      </c>
      <c r="AY14410" s="191">
        <v>518</v>
      </c>
      <c r="AZ14410" s="191">
        <v>603</v>
      </c>
      <c r="BA14410" s="191">
        <v>1</v>
      </c>
      <c r="BB14410" s="191">
        <v>-125.47948000000001</v>
      </c>
    </row>
    <row r="14411" spans="48:54" x14ac:dyDescent="0.2">
      <c r="AV14411" s="191" t="str">
        <f t="shared" si="229"/>
        <v>518_RS_11_2_202324</v>
      </c>
      <c r="AW14411" s="191" t="s">
        <v>92</v>
      </c>
      <c r="AX14411" s="18">
        <v>202324</v>
      </c>
      <c r="AY14411" s="191">
        <v>518</v>
      </c>
      <c r="AZ14411" s="191">
        <v>11</v>
      </c>
      <c r="BA14411" s="191">
        <v>2</v>
      </c>
      <c r="BB14411" s="191">
        <v>-129.94540000000001</v>
      </c>
    </row>
    <row r="14412" spans="48:54" x14ac:dyDescent="0.2">
      <c r="AV14412" s="191" t="str">
        <f t="shared" si="229"/>
        <v>520_RG_603_1_202324</v>
      </c>
      <c r="AW14412" s="191" t="s">
        <v>93</v>
      </c>
      <c r="AX14412" s="18">
        <v>202324</v>
      </c>
      <c r="AY14412" s="191">
        <v>520</v>
      </c>
      <c r="AZ14412" s="191">
        <v>603</v>
      </c>
      <c r="BA14412" s="191">
        <v>1</v>
      </c>
      <c r="BB14412" s="191">
        <v>0</v>
      </c>
    </row>
    <row r="14413" spans="48:54" x14ac:dyDescent="0.2">
      <c r="AV14413" s="191" t="str">
        <f t="shared" si="229"/>
        <v>520_RS_11_2_202324</v>
      </c>
      <c r="AW14413" s="191" t="s">
        <v>92</v>
      </c>
      <c r="AX14413" s="18">
        <v>202324</v>
      </c>
      <c r="AY14413" s="191">
        <v>520</v>
      </c>
      <c r="AZ14413" s="191">
        <v>11</v>
      </c>
      <c r="BA14413" s="191">
        <v>2</v>
      </c>
      <c r="BB14413" s="191">
        <v>0</v>
      </c>
    </row>
    <row r="14414" spans="48:54" x14ac:dyDescent="0.2">
      <c r="AV14414" s="191" t="str">
        <f t="shared" si="229"/>
        <v>522_RG_603_1_202324</v>
      </c>
      <c r="AW14414" s="191" t="s">
        <v>93</v>
      </c>
      <c r="AX14414" s="18">
        <v>202324</v>
      </c>
      <c r="AY14414" s="191">
        <v>522</v>
      </c>
      <c r="AZ14414" s="191">
        <v>603</v>
      </c>
      <c r="BA14414" s="191">
        <v>1</v>
      </c>
      <c r="BB14414" s="191">
        <v>-219.67570000000001</v>
      </c>
    </row>
    <row r="14415" spans="48:54" x14ac:dyDescent="0.2">
      <c r="AV14415" s="191" t="str">
        <f t="shared" si="229"/>
        <v>522_RS_11_2_202324</v>
      </c>
      <c r="AW14415" s="191" t="s">
        <v>92</v>
      </c>
      <c r="AX14415" s="18">
        <v>202324</v>
      </c>
      <c r="AY14415" s="191">
        <v>522</v>
      </c>
      <c r="AZ14415" s="191">
        <v>11</v>
      </c>
      <c r="BA14415" s="191">
        <v>2</v>
      </c>
      <c r="BB14415" s="191">
        <v>-192.84151</v>
      </c>
    </row>
    <row r="14416" spans="48:54" x14ac:dyDescent="0.2">
      <c r="AV14416" s="191" t="str">
        <f t="shared" si="229"/>
        <v>524_RG_603_1_202324</v>
      </c>
      <c r="AW14416" s="191" t="s">
        <v>93</v>
      </c>
      <c r="AX14416" s="18">
        <v>202324</v>
      </c>
      <c r="AY14416" s="191">
        <v>524</v>
      </c>
      <c r="AZ14416" s="191">
        <v>603</v>
      </c>
      <c r="BA14416" s="191">
        <v>1</v>
      </c>
      <c r="BB14416" s="191">
        <v>-67.245000000000005</v>
      </c>
    </row>
    <row r="14417" spans="48:54" x14ac:dyDescent="0.2">
      <c r="AV14417" s="191" t="str">
        <f t="shared" si="229"/>
        <v>524_RS_11_2_202324</v>
      </c>
      <c r="AW14417" s="191" t="s">
        <v>92</v>
      </c>
      <c r="AX14417" s="18">
        <v>202324</v>
      </c>
      <c r="AY14417" s="191">
        <v>524</v>
      </c>
      <c r="AZ14417" s="191">
        <v>11</v>
      </c>
      <c r="BA14417" s="191">
        <v>2</v>
      </c>
      <c r="BB14417" s="191">
        <v>-161.32599999999999</v>
      </c>
    </row>
    <row r="14418" spans="48:54" x14ac:dyDescent="0.2">
      <c r="AV14418" s="191" t="str">
        <f t="shared" si="229"/>
        <v>526_RG_603_1_202324</v>
      </c>
      <c r="AW14418" s="191" t="s">
        <v>93</v>
      </c>
      <c r="AX14418" s="18">
        <v>202324</v>
      </c>
      <c r="AY14418" s="191">
        <v>526</v>
      </c>
      <c r="AZ14418" s="191">
        <v>603</v>
      </c>
      <c r="BA14418" s="191">
        <v>1</v>
      </c>
      <c r="BB14418" s="191">
        <v>-94.43817</v>
      </c>
    </row>
    <row r="14419" spans="48:54" x14ac:dyDescent="0.2">
      <c r="AV14419" s="191" t="str">
        <f t="shared" si="229"/>
        <v>526_RS_11_2_202324</v>
      </c>
      <c r="AW14419" s="191" t="s">
        <v>92</v>
      </c>
      <c r="AX14419" s="18">
        <v>202324</v>
      </c>
      <c r="AY14419" s="191">
        <v>526</v>
      </c>
      <c r="AZ14419" s="191">
        <v>11</v>
      </c>
      <c r="BA14419" s="191">
        <v>2</v>
      </c>
      <c r="BB14419" s="191">
        <v>-7.0981355473256595</v>
      </c>
    </row>
    <row r="14420" spans="48:54" x14ac:dyDescent="0.2">
      <c r="AV14420" s="191" t="str">
        <f t="shared" si="229"/>
        <v>528_RG_603_1_202324</v>
      </c>
      <c r="AW14420" s="191" t="s">
        <v>93</v>
      </c>
      <c r="AX14420" s="18">
        <v>202324</v>
      </c>
      <c r="AY14420" s="191">
        <v>528</v>
      </c>
      <c r="AZ14420" s="191">
        <v>603</v>
      </c>
      <c r="BA14420" s="191">
        <v>1</v>
      </c>
      <c r="BB14420" s="191">
        <v>0</v>
      </c>
    </row>
    <row r="14421" spans="48:54" x14ac:dyDescent="0.2">
      <c r="AV14421" s="191" t="str">
        <f t="shared" si="229"/>
        <v>528_RS_11_2_202324</v>
      </c>
      <c r="AW14421" s="191" t="s">
        <v>92</v>
      </c>
      <c r="AX14421" s="18">
        <v>202324</v>
      </c>
      <c r="AY14421" s="191">
        <v>528</v>
      </c>
      <c r="AZ14421" s="191">
        <v>11</v>
      </c>
      <c r="BA14421" s="191">
        <v>2</v>
      </c>
      <c r="BB14421" s="191">
        <v>-61</v>
      </c>
    </row>
    <row r="14422" spans="48:54" x14ac:dyDescent="0.2">
      <c r="AV14422" s="191" t="str">
        <f t="shared" si="229"/>
        <v>530_RG_603_1_202324</v>
      </c>
      <c r="AW14422" s="191" t="s">
        <v>93</v>
      </c>
      <c r="AX14422" s="18">
        <v>202324</v>
      </c>
      <c r="AY14422" s="191">
        <v>530</v>
      </c>
      <c r="AZ14422" s="191">
        <v>603</v>
      </c>
      <c r="BA14422" s="191">
        <v>1</v>
      </c>
      <c r="BB14422" s="191">
        <v>-104.42100000000001</v>
      </c>
    </row>
    <row r="14423" spans="48:54" x14ac:dyDescent="0.2">
      <c r="AV14423" s="191" t="str">
        <f t="shared" si="229"/>
        <v>530_RS_11_2_202324</v>
      </c>
      <c r="AW14423" s="191" t="s">
        <v>92</v>
      </c>
      <c r="AX14423" s="18">
        <v>202324</v>
      </c>
      <c r="AY14423" s="191">
        <v>530</v>
      </c>
      <c r="AZ14423" s="191">
        <v>11</v>
      </c>
      <c r="BA14423" s="191">
        <v>2</v>
      </c>
      <c r="BB14423" s="191">
        <v>-89.212999999999994</v>
      </c>
    </row>
    <row r="14424" spans="48:54" x14ac:dyDescent="0.2">
      <c r="AV14424" s="191" t="str">
        <f t="shared" si="229"/>
        <v>532_RG_603_1_202324</v>
      </c>
      <c r="AW14424" s="191" t="s">
        <v>93</v>
      </c>
      <c r="AX14424" s="18">
        <v>202324</v>
      </c>
      <c r="AY14424" s="191">
        <v>532</v>
      </c>
      <c r="AZ14424" s="191">
        <v>603</v>
      </c>
      <c r="BA14424" s="191">
        <v>1</v>
      </c>
      <c r="BB14424" s="191">
        <v>-294</v>
      </c>
    </row>
    <row r="14425" spans="48:54" x14ac:dyDescent="0.2">
      <c r="AV14425" s="191" t="str">
        <f t="shared" si="229"/>
        <v>532_RS_11_2_202324</v>
      </c>
      <c r="AW14425" s="191" t="s">
        <v>92</v>
      </c>
      <c r="AX14425" s="18">
        <v>202324</v>
      </c>
      <c r="AY14425" s="191">
        <v>532</v>
      </c>
      <c r="AZ14425" s="191">
        <v>11</v>
      </c>
      <c r="BA14425" s="191">
        <v>2</v>
      </c>
      <c r="BB14425" s="191">
        <v>-166</v>
      </c>
    </row>
    <row r="14426" spans="48:54" x14ac:dyDescent="0.2">
      <c r="AV14426" s="191" t="str">
        <f t="shared" si="229"/>
        <v>534_RG_603_1_202324</v>
      </c>
      <c r="AW14426" s="191" t="s">
        <v>93</v>
      </c>
      <c r="AX14426" s="18">
        <v>202324</v>
      </c>
      <c r="AY14426" s="191">
        <v>534</v>
      </c>
      <c r="AZ14426" s="191">
        <v>603</v>
      </c>
      <c r="BA14426" s="191">
        <v>1</v>
      </c>
      <c r="BB14426" s="191">
        <v>-73.25</v>
      </c>
    </row>
    <row r="14427" spans="48:54" x14ac:dyDescent="0.2">
      <c r="AV14427" s="191" t="str">
        <f t="shared" si="229"/>
        <v>534_RS_11_2_202324</v>
      </c>
      <c r="AW14427" s="191" t="s">
        <v>92</v>
      </c>
      <c r="AX14427" s="18">
        <v>202324</v>
      </c>
      <c r="AY14427" s="191">
        <v>534</v>
      </c>
      <c r="AZ14427" s="191">
        <v>11</v>
      </c>
      <c r="BA14427" s="191">
        <v>2</v>
      </c>
      <c r="BB14427" s="191">
        <v>-133.30398</v>
      </c>
    </row>
    <row r="14428" spans="48:54" x14ac:dyDescent="0.2">
      <c r="AV14428" s="191" t="str">
        <f t="shared" si="229"/>
        <v>536_RG_603_1_202324</v>
      </c>
      <c r="AW14428" s="191" t="s">
        <v>93</v>
      </c>
      <c r="AX14428" s="18">
        <v>202324</v>
      </c>
      <c r="AY14428" s="191">
        <v>536</v>
      </c>
      <c r="AZ14428" s="191">
        <v>603</v>
      </c>
      <c r="BA14428" s="191">
        <v>1</v>
      </c>
      <c r="BB14428" s="191">
        <v>0</v>
      </c>
    </row>
    <row r="14429" spans="48:54" x14ac:dyDescent="0.2">
      <c r="AV14429" s="191" t="str">
        <f t="shared" si="229"/>
        <v>536_RS_11_2_202324</v>
      </c>
      <c r="AW14429" s="191" t="s">
        <v>92</v>
      </c>
      <c r="AX14429" s="18">
        <v>202324</v>
      </c>
      <c r="AY14429" s="191">
        <v>536</v>
      </c>
      <c r="AZ14429" s="191">
        <v>11</v>
      </c>
      <c r="BA14429" s="191">
        <v>2</v>
      </c>
      <c r="BB14429" s="191">
        <v>-28.31</v>
      </c>
    </row>
    <row r="14430" spans="48:54" x14ac:dyDescent="0.2">
      <c r="AV14430" s="191" t="str">
        <f t="shared" si="229"/>
        <v>538_RG_603_1_202324</v>
      </c>
      <c r="AW14430" s="191" t="s">
        <v>93</v>
      </c>
      <c r="AX14430" s="18">
        <v>202324</v>
      </c>
      <c r="AY14430" s="191">
        <v>538</v>
      </c>
      <c r="AZ14430" s="191">
        <v>603</v>
      </c>
      <c r="BA14430" s="191">
        <v>1</v>
      </c>
      <c r="BB14430" s="191">
        <v>0</v>
      </c>
    </row>
    <row r="14431" spans="48:54" x14ac:dyDescent="0.2">
      <c r="AV14431" s="191" t="str">
        <f t="shared" si="229"/>
        <v>538_RS_11_2_202324</v>
      </c>
      <c r="AW14431" s="191" t="s">
        <v>92</v>
      </c>
      <c r="AX14431" s="18">
        <v>202324</v>
      </c>
      <c r="AY14431" s="191">
        <v>538</v>
      </c>
      <c r="AZ14431" s="191">
        <v>11</v>
      </c>
      <c r="BA14431" s="191">
        <v>2</v>
      </c>
      <c r="BB14431" s="191">
        <v>-56.516570000000002</v>
      </c>
    </row>
    <row r="14432" spans="48:54" x14ac:dyDescent="0.2">
      <c r="AV14432" s="191" t="str">
        <f t="shared" si="229"/>
        <v>540_RG_603_1_202324</v>
      </c>
      <c r="AW14432" s="191" t="s">
        <v>93</v>
      </c>
      <c r="AX14432" s="18">
        <v>202324</v>
      </c>
      <c r="AY14432" s="191">
        <v>540</v>
      </c>
      <c r="AZ14432" s="191">
        <v>603</v>
      </c>
      <c r="BA14432" s="191">
        <v>1</v>
      </c>
      <c r="BB14432" s="191">
        <v>-339.09899999999999</v>
      </c>
    </row>
    <row r="14433" spans="48:54" x14ac:dyDescent="0.2">
      <c r="AV14433" s="191" t="str">
        <f t="shared" si="229"/>
        <v>540_RS_11_2_202324</v>
      </c>
      <c r="AW14433" s="191" t="s">
        <v>92</v>
      </c>
      <c r="AX14433" s="18">
        <v>202324</v>
      </c>
      <c r="AY14433" s="191">
        <v>540</v>
      </c>
      <c r="AZ14433" s="191">
        <v>11</v>
      </c>
      <c r="BA14433" s="191">
        <v>2</v>
      </c>
      <c r="BB14433" s="191">
        <v>-62.686</v>
      </c>
    </row>
    <row r="14434" spans="48:54" x14ac:dyDescent="0.2">
      <c r="AV14434" s="191" t="str">
        <f t="shared" si="229"/>
        <v>542_RG_603_1_202324</v>
      </c>
      <c r="AW14434" s="191" t="s">
        <v>93</v>
      </c>
      <c r="AX14434" s="18">
        <v>202324</v>
      </c>
      <c r="AY14434" s="191">
        <v>542</v>
      </c>
      <c r="AZ14434" s="191">
        <v>603</v>
      </c>
      <c r="BA14434" s="191">
        <v>1</v>
      </c>
      <c r="BB14434" s="191">
        <v>0</v>
      </c>
    </row>
    <row r="14435" spans="48:54" x14ac:dyDescent="0.2">
      <c r="AV14435" s="191" t="str">
        <f t="shared" si="229"/>
        <v>542_RS_11_2_202324</v>
      </c>
      <c r="AW14435" s="191" t="s">
        <v>92</v>
      </c>
      <c r="AX14435" s="18">
        <v>202324</v>
      </c>
      <c r="AY14435" s="191">
        <v>542</v>
      </c>
      <c r="AZ14435" s="191">
        <v>11</v>
      </c>
      <c r="BA14435" s="191">
        <v>2</v>
      </c>
      <c r="BB14435" s="191">
        <v>0</v>
      </c>
    </row>
    <row r="14436" spans="48:54" x14ac:dyDescent="0.2">
      <c r="AV14436" s="191" t="str">
        <f t="shared" si="229"/>
        <v>544_RG_603_1_202324</v>
      </c>
      <c r="AW14436" s="191" t="s">
        <v>93</v>
      </c>
      <c r="AX14436" s="18">
        <v>202324</v>
      </c>
      <c r="AY14436" s="191">
        <v>544</v>
      </c>
      <c r="AZ14436" s="191">
        <v>603</v>
      </c>
      <c r="BA14436" s="191">
        <v>1</v>
      </c>
      <c r="BB14436" s="191">
        <v>-165.8349</v>
      </c>
    </row>
    <row r="14437" spans="48:54" x14ac:dyDescent="0.2">
      <c r="AV14437" s="191" t="str">
        <f t="shared" si="229"/>
        <v>544_RS_11_2_202324</v>
      </c>
      <c r="AW14437" s="191" t="s">
        <v>92</v>
      </c>
      <c r="AX14437" s="18">
        <v>202324</v>
      </c>
      <c r="AY14437" s="191">
        <v>544</v>
      </c>
      <c r="AZ14437" s="191">
        <v>11</v>
      </c>
      <c r="BA14437" s="191">
        <v>2</v>
      </c>
      <c r="BB14437" s="191">
        <v>-56.834000000000003</v>
      </c>
    </row>
    <row r="14438" spans="48:54" x14ac:dyDescent="0.2">
      <c r="AV14438" s="191" t="str">
        <f t="shared" si="229"/>
        <v>545_RG_603_1_202324</v>
      </c>
      <c r="AW14438" s="191" t="s">
        <v>93</v>
      </c>
      <c r="AX14438" s="18">
        <v>202324</v>
      </c>
      <c r="AY14438" s="191">
        <v>545</v>
      </c>
      <c r="AZ14438" s="191">
        <v>603</v>
      </c>
      <c r="BA14438" s="191">
        <v>1</v>
      </c>
      <c r="BB14438" s="191">
        <v>-165.863</v>
      </c>
    </row>
    <row r="14439" spans="48:54" x14ac:dyDescent="0.2">
      <c r="AV14439" s="191" t="str">
        <f t="shared" si="229"/>
        <v>545_RS_11_2_202324</v>
      </c>
      <c r="AW14439" s="191" t="s">
        <v>92</v>
      </c>
      <c r="AX14439" s="18">
        <v>202324</v>
      </c>
      <c r="AY14439" s="191">
        <v>545</v>
      </c>
      <c r="AZ14439" s="191">
        <v>11</v>
      </c>
      <c r="BA14439" s="191">
        <v>2</v>
      </c>
      <c r="BB14439" s="191">
        <v>-13.933</v>
      </c>
    </row>
    <row r="14440" spans="48:54" x14ac:dyDescent="0.2">
      <c r="AV14440" s="191" t="str">
        <f t="shared" si="229"/>
        <v>546_RG_603_1_202324</v>
      </c>
      <c r="AW14440" s="191" t="s">
        <v>93</v>
      </c>
      <c r="AX14440" s="18">
        <v>202324</v>
      </c>
      <c r="AY14440" s="191">
        <v>546</v>
      </c>
      <c r="AZ14440" s="191">
        <v>603</v>
      </c>
      <c r="BA14440" s="191">
        <v>1</v>
      </c>
      <c r="BB14440" s="191">
        <v>-50.9</v>
      </c>
    </row>
    <row r="14441" spans="48:54" x14ac:dyDescent="0.2">
      <c r="AV14441" s="191" t="str">
        <f t="shared" si="229"/>
        <v>546_RS_11_2_202324</v>
      </c>
      <c r="AW14441" s="191" t="s">
        <v>92</v>
      </c>
      <c r="AX14441" s="18">
        <v>202324</v>
      </c>
      <c r="AY14441" s="191">
        <v>546</v>
      </c>
      <c r="AZ14441" s="191">
        <v>11</v>
      </c>
      <c r="BA14441" s="191">
        <v>2</v>
      </c>
      <c r="BB14441" s="191">
        <v>-23.827999999999999</v>
      </c>
    </row>
    <row r="14442" spans="48:54" x14ac:dyDescent="0.2">
      <c r="AV14442" s="191" t="str">
        <f t="shared" si="229"/>
        <v>548_RG_603_1_202324</v>
      </c>
      <c r="AW14442" s="191" t="s">
        <v>93</v>
      </c>
      <c r="AX14442" s="18">
        <v>202324</v>
      </c>
      <c r="AY14442" s="191">
        <v>548</v>
      </c>
      <c r="AZ14442" s="191">
        <v>603</v>
      </c>
      <c r="BA14442" s="191">
        <v>1</v>
      </c>
      <c r="BB14442" s="191">
        <v>-192.68899999999999</v>
      </c>
    </row>
    <row r="14443" spans="48:54" x14ac:dyDescent="0.2">
      <c r="AV14443" s="191" t="str">
        <f t="shared" si="229"/>
        <v>548_RS_11_2_202324</v>
      </c>
      <c r="AW14443" s="191" t="s">
        <v>92</v>
      </c>
      <c r="AX14443" s="18">
        <v>202324</v>
      </c>
      <c r="AY14443" s="191">
        <v>548</v>
      </c>
      <c r="AZ14443" s="191">
        <v>11</v>
      </c>
      <c r="BA14443" s="191">
        <v>2</v>
      </c>
      <c r="BB14443" s="191">
        <v>-1670.8229999999999</v>
      </c>
    </row>
    <row r="14444" spans="48:54" x14ac:dyDescent="0.2">
      <c r="AV14444" s="191" t="str">
        <f t="shared" si="229"/>
        <v>550_RG_603_1_202324</v>
      </c>
      <c r="AW14444" s="191" t="s">
        <v>93</v>
      </c>
      <c r="AX14444" s="18">
        <v>202324</v>
      </c>
      <c r="AY14444" s="191">
        <v>550</v>
      </c>
      <c r="AZ14444" s="191">
        <v>603</v>
      </c>
      <c r="BA14444" s="191">
        <v>1</v>
      </c>
      <c r="BB14444" s="191">
        <v>-90.425719999999998</v>
      </c>
    </row>
    <row r="14445" spans="48:54" x14ac:dyDescent="0.2">
      <c r="AV14445" s="191" t="str">
        <f t="shared" si="229"/>
        <v>550_RS_11_2_202324</v>
      </c>
      <c r="AW14445" s="191" t="s">
        <v>92</v>
      </c>
      <c r="AX14445" s="18">
        <v>202324</v>
      </c>
      <c r="AY14445" s="191">
        <v>550</v>
      </c>
      <c r="AZ14445" s="191">
        <v>11</v>
      </c>
      <c r="BA14445" s="191">
        <v>2</v>
      </c>
      <c r="BB14445" s="191">
        <v>-32.212000000000003</v>
      </c>
    </row>
    <row r="14446" spans="48:54" x14ac:dyDescent="0.2">
      <c r="AV14446" s="191" t="str">
        <f t="shared" si="229"/>
        <v>552_RG_603_1_202324</v>
      </c>
      <c r="AW14446" s="191" t="s">
        <v>93</v>
      </c>
      <c r="AX14446" s="18">
        <v>202324</v>
      </c>
      <c r="AY14446" s="191">
        <v>552</v>
      </c>
      <c r="AZ14446" s="191">
        <v>603</v>
      </c>
      <c r="BA14446" s="191">
        <v>1</v>
      </c>
      <c r="BB14446" s="191">
        <v>0</v>
      </c>
    </row>
    <row r="14447" spans="48:54" x14ac:dyDescent="0.2">
      <c r="AV14447" s="191" t="str">
        <f t="shared" si="229"/>
        <v>552_RS_11_2_202324</v>
      </c>
      <c r="AW14447" s="191" t="s">
        <v>92</v>
      </c>
      <c r="AX14447" s="18">
        <v>202324</v>
      </c>
      <c r="AY14447" s="191">
        <v>552</v>
      </c>
      <c r="AZ14447" s="191">
        <v>11</v>
      </c>
      <c r="BA14447" s="191">
        <v>2</v>
      </c>
      <c r="BB14447" s="191">
        <v>-192.41100999999981</v>
      </c>
    </row>
    <row r="14448" spans="48:54" x14ac:dyDescent="0.2">
      <c r="AV14448" s="191" t="str">
        <f t="shared" si="229"/>
        <v>562_RG_603_1_202324</v>
      </c>
      <c r="AW14448" s="191" t="s">
        <v>93</v>
      </c>
      <c r="AX14448" s="18">
        <v>202324</v>
      </c>
      <c r="AY14448" s="191">
        <v>562</v>
      </c>
      <c r="AZ14448" s="191">
        <v>603</v>
      </c>
      <c r="BA14448" s="191">
        <v>1</v>
      </c>
      <c r="BB14448" s="191">
        <v>0</v>
      </c>
    </row>
    <row r="14449" spans="48:54" x14ac:dyDescent="0.2">
      <c r="AV14449" s="191" t="str">
        <f t="shared" si="229"/>
        <v>562_RS_11_2_202324</v>
      </c>
      <c r="AW14449" s="191" t="s">
        <v>92</v>
      </c>
      <c r="AX14449" s="18">
        <v>202324</v>
      </c>
      <c r="AY14449" s="191">
        <v>562</v>
      </c>
      <c r="AZ14449" s="191">
        <v>11</v>
      </c>
      <c r="BA14449" s="191">
        <v>2</v>
      </c>
      <c r="BB14449" s="191">
        <v>0</v>
      </c>
    </row>
    <row r="14450" spans="48:54" x14ac:dyDescent="0.2">
      <c r="AV14450" s="191" t="str">
        <f t="shared" si="229"/>
        <v>564_RG_603_1_202324</v>
      </c>
      <c r="AW14450" s="191" t="s">
        <v>93</v>
      </c>
      <c r="AX14450" s="18">
        <v>202324</v>
      </c>
      <c r="AY14450" s="191">
        <v>564</v>
      </c>
      <c r="AZ14450" s="191">
        <v>603</v>
      </c>
      <c r="BA14450" s="191">
        <v>1</v>
      </c>
      <c r="BB14450" s="191">
        <v>0</v>
      </c>
    </row>
    <row r="14451" spans="48:54" x14ac:dyDescent="0.2">
      <c r="AV14451" s="191" t="str">
        <f t="shared" si="229"/>
        <v>564_RS_11_2_202324</v>
      </c>
      <c r="AW14451" s="191" t="s">
        <v>92</v>
      </c>
      <c r="AX14451" s="18">
        <v>202324</v>
      </c>
      <c r="AY14451" s="191">
        <v>564</v>
      </c>
      <c r="AZ14451" s="191">
        <v>11</v>
      </c>
      <c r="BA14451" s="191">
        <v>2</v>
      </c>
      <c r="BB14451" s="191">
        <v>0</v>
      </c>
    </row>
    <row r="14452" spans="48:54" x14ac:dyDescent="0.2">
      <c r="AV14452" s="191" t="str">
        <f t="shared" si="229"/>
        <v>566_RG_603_1_202324</v>
      </c>
      <c r="AW14452" s="191" t="s">
        <v>93</v>
      </c>
      <c r="AX14452" s="18">
        <v>202324</v>
      </c>
      <c r="AY14452" s="191">
        <v>566</v>
      </c>
      <c r="AZ14452" s="191">
        <v>603</v>
      </c>
      <c r="BA14452" s="191">
        <v>1</v>
      </c>
      <c r="BB14452" s="191">
        <v>0</v>
      </c>
    </row>
    <row r="14453" spans="48:54" x14ac:dyDescent="0.2">
      <c r="AV14453" s="191" t="str">
        <f t="shared" si="229"/>
        <v>566_RS_11_2_202324</v>
      </c>
      <c r="AW14453" s="191" t="s">
        <v>92</v>
      </c>
      <c r="AX14453" s="18">
        <v>202324</v>
      </c>
      <c r="AY14453" s="191">
        <v>566</v>
      </c>
      <c r="AZ14453" s="191">
        <v>11</v>
      </c>
      <c r="BA14453" s="191">
        <v>2</v>
      </c>
      <c r="BB14453" s="191">
        <v>0</v>
      </c>
    </row>
    <row r="14454" spans="48:54" x14ac:dyDescent="0.2">
      <c r="AV14454" s="191" t="str">
        <f t="shared" si="229"/>
        <v>568_RG_603_1_202324</v>
      </c>
      <c r="AW14454" s="191" t="s">
        <v>93</v>
      </c>
      <c r="AX14454" s="18">
        <v>202324</v>
      </c>
      <c r="AY14454" s="191">
        <v>568</v>
      </c>
      <c r="AZ14454" s="191">
        <v>603</v>
      </c>
      <c r="BA14454" s="191">
        <v>1</v>
      </c>
      <c r="BB14454" s="191">
        <v>0</v>
      </c>
    </row>
    <row r="14455" spans="48:54" x14ac:dyDescent="0.2">
      <c r="AV14455" s="191" t="str">
        <f t="shared" si="229"/>
        <v>568_RS_11_2_202324</v>
      </c>
      <c r="AW14455" s="191" t="s">
        <v>92</v>
      </c>
      <c r="AX14455" s="18">
        <v>202324</v>
      </c>
      <c r="AY14455" s="191">
        <v>568</v>
      </c>
      <c r="AZ14455" s="191">
        <v>11</v>
      </c>
      <c r="BA14455" s="191">
        <v>2</v>
      </c>
      <c r="BB14455" s="191">
        <v>0</v>
      </c>
    </row>
    <row r="14456" spans="48:54" x14ac:dyDescent="0.2">
      <c r="AV14456" s="191" t="str">
        <f t="shared" si="229"/>
        <v>572_RG_603_1_202324</v>
      </c>
      <c r="AW14456" s="191" t="s">
        <v>93</v>
      </c>
      <c r="AX14456" s="18">
        <v>202324</v>
      </c>
      <c r="AY14456" s="191">
        <v>572</v>
      </c>
      <c r="AZ14456" s="191">
        <v>603</v>
      </c>
      <c r="BA14456" s="191">
        <v>1</v>
      </c>
      <c r="BB14456" s="191">
        <v>0</v>
      </c>
    </row>
    <row r="14457" spans="48:54" x14ac:dyDescent="0.2">
      <c r="AV14457" s="191" t="str">
        <f t="shared" si="229"/>
        <v>572_RS_11_2_202324</v>
      </c>
      <c r="AW14457" s="191" t="s">
        <v>92</v>
      </c>
      <c r="AX14457" s="18">
        <v>202324</v>
      </c>
      <c r="AY14457" s="191">
        <v>572</v>
      </c>
      <c r="AZ14457" s="191">
        <v>11</v>
      </c>
      <c r="BA14457" s="191">
        <v>2</v>
      </c>
      <c r="BB14457" s="191">
        <v>0</v>
      </c>
    </row>
    <row r="14458" spans="48:54" x14ac:dyDescent="0.2">
      <c r="AV14458" s="191" t="str">
        <f t="shared" si="229"/>
        <v>574_RG_603_1_202324</v>
      </c>
      <c r="AW14458" s="191" t="s">
        <v>93</v>
      </c>
      <c r="AX14458" s="18">
        <v>202324</v>
      </c>
      <c r="AY14458" s="191">
        <v>574</v>
      </c>
      <c r="AZ14458" s="191">
        <v>603</v>
      </c>
      <c r="BA14458" s="191">
        <v>1</v>
      </c>
      <c r="BB14458" s="191">
        <v>0</v>
      </c>
    </row>
    <row r="14459" spans="48:54" x14ac:dyDescent="0.2">
      <c r="AV14459" s="191" t="str">
        <f t="shared" si="229"/>
        <v>574_RS_11_2_202324</v>
      </c>
      <c r="AW14459" s="191" t="s">
        <v>92</v>
      </c>
      <c r="AX14459" s="18">
        <v>202324</v>
      </c>
      <c r="AY14459" s="191">
        <v>574</v>
      </c>
      <c r="AZ14459" s="191">
        <v>11</v>
      </c>
      <c r="BA14459" s="191">
        <v>2</v>
      </c>
      <c r="BB14459" s="191">
        <v>0</v>
      </c>
    </row>
    <row r="14460" spans="48:54" x14ac:dyDescent="0.2">
      <c r="AV14460" s="191" t="str">
        <f t="shared" si="229"/>
        <v>576_RG_603_1_202324</v>
      </c>
      <c r="AW14460" s="191" t="s">
        <v>93</v>
      </c>
      <c r="AX14460" s="18">
        <v>202324</v>
      </c>
      <c r="AY14460" s="191">
        <v>576</v>
      </c>
      <c r="AZ14460" s="191">
        <v>603</v>
      </c>
      <c r="BA14460" s="191">
        <v>1</v>
      </c>
      <c r="BB14460" s="191">
        <v>0</v>
      </c>
    </row>
    <row r="14461" spans="48:54" x14ac:dyDescent="0.2">
      <c r="AV14461" s="191" t="str">
        <f t="shared" si="229"/>
        <v>576_RS_11_2_202324</v>
      </c>
      <c r="AW14461" s="191" t="s">
        <v>92</v>
      </c>
      <c r="AX14461" s="18">
        <v>202324</v>
      </c>
      <c r="AY14461" s="191">
        <v>576</v>
      </c>
      <c r="AZ14461" s="191">
        <v>11</v>
      </c>
      <c r="BA14461" s="191">
        <v>2</v>
      </c>
      <c r="BB14461" s="191">
        <v>0</v>
      </c>
    </row>
    <row r="14462" spans="48:54" x14ac:dyDescent="0.2">
      <c r="AV14462" s="191" t="str">
        <f t="shared" si="229"/>
        <v>582_RG_603_1_202324</v>
      </c>
      <c r="AW14462" s="191" t="s">
        <v>93</v>
      </c>
      <c r="AX14462" s="18">
        <v>202324</v>
      </c>
      <c r="AY14462" s="191">
        <v>582</v>
      </c>
      <c r="AZ14462" s="191">
        <v>603</v>
      </c>
      <c r="BA14462" s="191">
        <v>1</v>
      </c>
      <c r="BB14462" s="191">
        <v>0</v>
      </c>
    </row>
    <row r="14463" spans="48:54" x14ac:dyDescent="0.2">
      <c r="AV14463" s="191" t="str">
        <f t="shared" si="229"/>
        <v>582_RS_11_2_202324</v>
      </c>
      <c r="AW14463" s="191" t="s">
        <v>92</v>
      </c>
      <c r="AX14463" s="18">
        <v>202324</v>
      </c>
      <c r="AY14463" s="191">
        <v>582</v>
      </c>
      <c r="AZ14463" s="191">
        <v>11</v>
      </c>
      <c r="BA14463" s="191">
        <v>2</v>
      </c>
      <c r="BB14463" s="191">
        <v>0</v>
      </c>
    </row>
    <row r="14464" spans="48:54" x14ac:dyDescent="0.2">
      <c r="AV14464" s="191" t="str">
        <f t="shared" si="229"/>
        <v>584_RG_603_1_202324</v>
      </c>
      <c r="AW14464" s="191" t="s">
        <v>93</v>
      </c>
      <c r="AX14464" s="18">
        <v>202324</v>
      </c>
      <c r="AY14464" s="191">
        <v>584</v>
      </c>
      <c r="AZ14464" s="191">
        <v>603</v>
      </c>
      <c r="BA14464" s="191">
        <v>1</v>
      </c>
      <c r="BB14464" s="191">
        <v>0</v>
      </c>
    </row>
    <row r="14465" spans="48:54" x14ac:dyDescent="0.2">
      <c r="AV14465" s="191" t="str">
        <f t="shared" si="229"/>
        <v>584_RS_11_2_202324</v>
      </c>
      <c r="AW14465" s="191" t="s">
        <v>92</v>
      </c>
      <c r="AX14465" s="18">
        <v>202324</v>
      </c>
      <c r="AY14465" s="191">
        <v>584</v>
      </c>
      <c r="AZ14465" s="191">
        <v>11</v>
      </c>
      <c r="BA14465" s="191">
        <v>2</v>
      </c>
      <c r="BB14465" s="191">
        <v>0</v>
      </c>
    </row>
    <row r="14466" spans="48:54" x14ac:dyDescent="0.2">
      <c r="AV14466" s="191" t="str">
        <f t="shared" si="229"/>
        <v>586_RG_603_1_202324</v>
      </c>
      <c r="AW14466" s="191" t="s">
        <v>93</v>
      </c>
      <c r="AX14466" s="18">
        <v>202324</v>
      </c>
      <c r="AY14466" s="191">
        <v>586</v>
      </c>
      <c r="AZ14466" s="191">
        <v>603</v>
      </c>
      <c r="BA14466" s="191">
        <v>1</v>
      </c>
      <c r="BB14466" s="191">
        <v>0</v>
      </c>
    </row>
    <row r="14467" spans="48:54" x14ac:dyDescent="0.2">
      <c r="AV14467" s="191" t="str">
        <f t="shared" si="229"/>
        <v>586_RS_11_2_202324</v>
      </c>
      <c r="AW14467" s="191" t="s">
        <v>92</v>
      </c>
      <c r="AX14467" s="18">
        <v>202324</v>
      </c>
      <c r="AY14467" s="191">
        <v>586</v>
      </c>
      <c r="AZ14467" s="191">
        <v>11</v>
      </c>
      <c r="BA14467" s="191">
        <v>2</v>
      </c>
      <c r="BB14467" s="191">
        <v>0</v>
      </c>
    </row>
    <row r="14468" spans="48:54" x14ac:dyDescent="0.2">
      <c r="AV14468" s="191" t="str">
        <f t="shared" ref="AV14468:AV14531" si="230">AY14468&amp;"_"&amp;AW14468&amp;"_"&amp;AZ14468&amp;"_"&amp;BA14468&amp;"_"&amp;AX14468</f>
        <v>512_RG_608_1_202324</v>
      </c>
      <c r="AW14468" s="191" t="s">
        <v>93</v>
      </c>
      <c r="AX14468" s="18">
        <v>202324</v>
      </c>
      <c r="AY14468" s="191">
        <v>512</v>
      </c>
      <c r="AZ14468" s="191">
        <v>608</v>
      </c>
      <c r="BA14468" s="191">
        <v>1</v>
      </c>
      <c r="BB14468" s="191">
        <v>0</v>
      </c>
    </row>
    <row r="14469" spans="48:54" x14ac:dyDescent="0.2">
      <c r="AV14469" s="191" t="str">
        <f t="shared" si="230"/>
        <v>512_RS_11_4_202324</v>
      </c>
      <c r="AW14469" s="191" t="s">
        <v>92</v>
      </c>
      <c r="AX14469" s="18">
        <v>202324</v>
      </c>
      <c r="AY14469" s="191">
        <v>512</v>
      </c>
      <c r="AZ14469" s="191">
        <v>11</v>
      </c>
      <c r="BA14469" s="191">
        <v>4</v>
      </c>
      <c r="BB14469" s="191">
        <v>1104.9460000000001</v>
      </c>
    </row>
    <row r="14470" spans="48:54" x14ac:dyDescent="0.2">
      <c r="AV14470" s="191" t="str">
        <f t="shared" si="230"/>
        <v>514_RG_608_1_202324</v>
      </c>
      <c r="AW14470" s="191" t="s">
        <v>93</v>
      </c>
      <c r="AX14470" s="18">
        <v>202324</v>
      </c>
      <c r="AY14470" s="191">
        <v>514</v>
      </c>
      <c r="AZ14470" s="191">
        <v>608</v>
      </c>
      <c r="BA14470" s="191">
        <v>1</v>
      </c>
      <c r="BB14470" s="191">
        <v>0</v>
      </c>
    </row>
    <row r="14471" spans="48:54" x14ac:dyDescent="0.2">
      <c r="AV14471" s="191" t="str">
        <f t="shared" si="230"/>
        <v>514_RS_11_4_202324</v>
      </c>
      <c r="AW14471" s="191" t="s">
        <v>92</v>
      </c>
      <c r="AX14471" s="18">
        <v>202324</v>
      </c>
      <c r="AY14471" s="191">
        <v>514</v>
      </c>
      <c r="AZ14471" s="191">
        <v>11</v>
      </c>
      <c r="BA14471" s="191">
        <v>4</v>
      </c>
      <c r="BB14471" s="191">
        <v>2291.36</v>
      </c>
    </row>
    <row r="14472" spans="48:54" x14ac:dyDescent="0.2">
      <c r="AV14472" s="191" t="str">
        <f t="shared" si="230"/>
        <v>516_RG_608_1_202324</v>
      </c>
      <c r="AW14472" s="191" t="s">
        <v>93</v>
      </c>
      <c r="AX14472" s="18">
        <v>202324</v>
      </c>
      <c r="AY14472" s="191">
        <v>516</v>
      </c>
      <c r="AZ14472" s="191">
        <v>608</v>
      </c>
      <c r="BA14472" s="191">
        <v>1</v>
      </c>
      <c r="BB14472" s="191">
        <v>-20.847000000000001</v>
      </c>
    </row>
    <row r="14473" spans="48:54" x14ac:dyDescent="0.2">
      <c r="AV14473" s="191" t="str">
        <f t="shared" si="230"/>
        <v>516_RS_11_4_202324</v>
      </c>
      <c r="AW14473" s="191" t="s">
        <v>92</v>
      </c>
      <c r="AX14473" s="18">
        <v>202324</v>
      </c>
      <c r="AY14473" s="191">
        <v>516</v>
      </c>
      <c r="AZ14473" s="191">
        <v>11</v>
      </c>
      <c r="BA14473" s="191">
        <v>4</v>
      </c>
      <c r="BB14473" s="191">
        <v>2395.5239999999999</v>
      </c>
    </row>
    <row r="14474" spans="48:54" x14ac:dyDescent="0.2">
      <c r="AV14474" s="191" t="str">
        <f t="shared" si="230"/>
        <v>518_RG_608_1_202324</v>
      </c>
      <c r="AW14474" s="191" t="s">
        <v>93</v>
      </c>
      <c r="AX14474" s="18">
        <v>202324</v>
      </c>
      <c r="AY14474" s="191">
        <v>518</v>
      </c>
      <c r="AZ14474" s="191">
        <v>608</v>
      </c>
      <c r="BA14474" s="191">
        <v>1</v>
      </c>
      <c r="BB14474" s="191">
        <v>0</v>
      </c>
    </row>
    <row r="14475" spans="48:54" x14ac:dyDescent="0.2">
      <c r="AV14475" s="191" t="str">
        <f t="shared" si="230"/>
        <v>518_RS_11_4_202324</v>
      </c>
      <c r="AW14475" s="191" t="s">
        <v>92</v>
      </c>
      <c r="AX14475" s="18">
        <v>202324</v>
      </c>
      <c r="AY14475" s="191">
        <v>518</v>
      </c>
      <c r="AZ14475" s="191">
        <v>11</v>
      </c>
      <c r="BA14475" s="191">
        <v>4</v>
      </c>
      <c r="BB14475" s="191">
        <v>1635.37076</v>
      </c>
    </row>
    <row r="14476" spans="48:54" x14ac:dyDescent="0.2">
      <c r="AV14476" s="191" t="str">
        <f t="shared" si="230"/>
        <v>520_RG_608_1_202324</v>
      </c>
      <c r="AW14476" s="191" t="s">
        <v>93</v>
      </c>
      <c r="AX14476" s="18">
        <v>202324</v>
      </c>
      <c r="AY14476" s="191">
        <v>520</v>
      </c>
      <c r="AZ14476" s="191">
        <v>608</v>
      </c>
      <c r="BA14476" s="191">
        <v>1</v>
      </c>
      <c r="BB14476" s="191">
        <v>0</v>
      </c>
    </row>
    <row r="14477" spans="48:54" x14ac:dyDescent="0.2">
      <c r="AV14477" s="191" t="str">
        <f t="shared" si="230"/>
        <v>520_RS_11_4_202324</v>
      </c>
      <c r="AW14477" s="191" t="s">
        <v>92</v>
      </c>
      <c r="AX14477" s="18">
        <v>202324</v>
      </c>
      <c r="AY14477" s="191">
        <v>520</v>
      </c>
      <c r="AZ14477" s="191">
        <v>11</v>
      </c>
      <c r="BA14477" s="191">
        <v>4</v>
      </c>
      <c r="BB14477" s="191">
        <v>531.39</v>
      </c>
    </row>
    <row r="14478" spans="48:54" x14ac:dyDescent="0.2">
      <c r="AV14478" s="191" t="str">
        <f t="shared" si="230"/>
        <v>522_RG_608_1_202324</v>
      </c>
      <c r="AW14478" s="191" t="s">
        <v>93</v>
      </c>
      <c r="AX14478" s="18">
        <v>202324</v>
      </c>
      <c r="AY14478" s="191">
        <v>522</v>
      </c>
      <c r="AZ14478" s="191">
        <v>608</v>
      </c>
      <c r="BA14478" s="191">
        <v>1</v>
      </c>
      <c r="BB14478" s="191">
        <v>0</v>
      </c>
    </row>
    <row r="14479" spans="48:54" x14ac:dyDescent="0.2">
      <c r="AV14479" s="191" t="str">
        <f t="shared" si="230"/>
        <v>522_RS_11_4_202324</v>
      </c>
      <c r="AW14479" s="191" t="s">
        <v>92</v>
      </c>
      <c r="AX14479" s="18">
        <v>202324</v>
      </c>
      <c r="AY14479" s="191">
        <v>522</v>
      </c>
      <c r="AZ14479" s="191">
        <v>11</v>
      </c>
      <c r="BA14479" s="191">
        <v>4</v>
      </c>
      <c r="BB14479" s="191">
        <v>1759.6739600000003</v>
      </c>
    </row>
    <row r="14480" spans="48:54" x14ac:dyDescent="0.2">
      <c r="AV14480" s="191" t="str">
        <f t="shared" si="230"/>
        <v>524_RG_608_1_202324</v>
      </c>
      <c r="AW14480" s="191" t="s">
        <v>93</v>
      </c>
      <c r="AX14480" s="18">
        <v>202324</v>
      </c>
      <c r="AY14480" s="191">
        <v>524</v>
      </c>
      <c r="AZ14480" s="191">
        <v>608</v>
      </c>
      <c r="BA14480" s="191">
        <v>1</v>
      </c>
      <c r="BB14480" s="191">
        <v>0</v>
      </c>
    </row>
    <row r="14481" spans="48:54" x14ac:dyDescent="0.2">
      <c r="AV14481" s="191" t="str">
        <f t="shared" si="230"/>
        <v>524_RS_11_4_202324</v>
      </c>
      <c r="AW14481" s="191" t="s">
        <v>92</v>
      </c>
      <c r="AX14481" s="18">
        <v>202324</v>
      </c>
      <c r="AY14481" s="191">
        <v>524</v>
      </c>
      <c r="AZ14481" s="191">
        <v>11</v>
      </c>
      <c r="BA14481" s="191">
        <v>4</v>
      </c>
      <c r="BB14481" s="191">
        <v>1987.3785699999999</v>
      </c>
    </row>
    <row r="14482" spans="48:54" x14ac:dyDescent="0.2">
      <c r="AV14482" s="191" t="str">
        <f t="shared" si="230"/>
        <v>526_RG_608_1_202324</v>
      </c>
      <c r="AW14482" s="191" t="s">
        <v>93</v>
      </c>
      <c r="AX14482" s="18">
        <v>202324</v>
      </c>
      <c r="AY14482" s="191">
        <v>526</v>
      </c>
      <c r="AZ14482" s="191">
        <v>608</v>
      </c>
      <c r="BA14482" s="191">
        <v>1</v>
      </c>
      <c r="BB14482" s="191">
        <v>-2307.7081199999998</v>
      </c>
    </row>
    <row r="14483" spans="48:54" x14ac:dyDescent="0.2">
      <c r="AV14483" s="191" t="str">
        <f t="shared" si="230"/>
        <v>526_RS_11_4_202324</v>
      </c>
      <c r="AW14483" s="191" t="s">
        <v>92</v>
      </c>
      <c r="AX14483" s="18">
        <v>202324</v>
      </c>
      <c r="AY14483" s="191">
        <v>526</v>
      </c>
      <c r="AZ14483" s="191">
        <v>11</v>
      </c>
      <c r="BA14483" s="191">
        <v>4</v>
      </c>
      <c r="BB14483" s="191">
        <v>954.15712594247543</v>
      </c>
    </row>
    <row r="14484" spans="48:54" x14ac:dyDescent="0.2">
      <c r="AV14484" s="191" t="str">
        <f t="shared" si="230"/>
        <v>528_RG_608_1_202324</v>
      </c>
      <c r="AW14484" s="191" t="s">
        <v>93</v>
      </c>
      <c r="AX14484" s="18">
        <v>202324</v>
      </c>
      <c r="AY14484" s="191">
        <v>528</v>
      </c>
      <c r="AZ14484" s="191">
        <v>608</v>
      </c>
      <c r="BA14484" s="191">
        <v>1</v>
      </c>
      <c r="BB14484" s="191">
        <v>0</v>
      </c>
    </row>
    <row r="14485" spans="48:54" x14ac:dyDescent="0.2">
      <c r="AV14485" s="191" t="str">
        <f t="shared" si="230"/>
        <v>528_RS_11_4_202324</v>
      </c>
      <c r="AW14485" s="191" t="s">
        <v>92</v>
      </c>
      <c r="AX14485" s="18">
        <v>202324</v>
      </c>
      <c r="AY14485" s="191">
        <v>528</v>
      </c>
      <c r="AZ14485" s="191">
        <v>11</v>
      </c>
      <c r="BA14485" s="191">
        <v>4</v>
      </c>
      <c r="BB14485" s="191">
        <v>1602</v>
      </c>
    </row>
    <row r="14486" spans="48:54" x14ac:dyDescent="0.2">
      <c r="AV14486" s="191" t="str">
        <f t="shared" si="230"/>
        <v>530_RG_608_1_202324</v>
      </c>
      <c r="AW14486" s="191" t="s">
        <v>93</v>
      </c>
      <c r="AX14486" s="18">
        <v>202324</v>
      </c>
      <c r="AY14486" s="191">
        <v>530</v>
      </c>
      <c r="AZ14486" s="191">
        <v>608</v>
      </c>
      <c r="BA14486" s="191">
        <v>1</v>
      </c>
      <c r="BB14486" s="191">
        <v>0</v>
      </c>
    </row>
    <row r="14487" spans="48:54" x14ac:dyDescent="0.2">
      <c r="AV14487" s="191" t="str">
        <f t="shared" si="230"/>
        <v>530_RS_11_4_202324</v>
      </c>
      <c r="AW14487" s="191" t="s">
        <v>92</v>
      </c>
      <c r="AX14487" s="18">
        <v>202324</v>
      </c>
      <c r="AY14487" s="191">
        <v>530</v>
      </c>
      <c r="AZ14487" s="191">
        <v>11</v>
      </c>
      <c r="BA14487" s="191">
        <v>4</v>
      </c>
      <c r="BB14487" s="191">
        <v>3309.058</v>
      </c>
    </row>
    <row r="14488" spans="48:54" x14ac:dyDescent="0.2">
      <c r="AV14488" s="191" t="str">
        <f t="shared" si="230"/>
        <v>532_RG_608_1_202324</v>
      </c>
      <c r="AW14488" s="191" t="s">
        <v>93</v>
      </c>
      <c r="AX14488" s="18">
        <v>202324</v>
      </c>
      <c r="AY14488" s="191">
        <v>532</v>
      </c>
      <c r="AZ14488" s="191">
        <v>608</v>
      </c>
      <c r="BA14488" s="191">
        <v>1</v>
      </c>
      <c r="BB14488" s="191">
        <v>0</v>
      </c>
    </row>
    <row r="14489" spans="48:54" x14ac:dyDescent="0.2">
      <c r="AV14489" s="191" t="str">
        <f t="shared" si="230"/>
        <v>532_RS_11_4_202324</v>
      </c>
      <c r="AW14489" s="191" t="s">
        <v>92</v>
      </c>
      <c r="AX14489" s="18">
        <v>202324</v>
      </c>
      <c r="AY14489" s="191">
        <v>532</v>
      </c>
      <c r="AZ14489" s="191">
        <v>11</v>
      </c>
      <c r="BA14489" s="191">
        <v>4</v>
      </c>
      <c r="BB14489" s="191">
        <v>3403.415</v>
      </c>
    </row>
    <row r="14490" spans="48:54" x14ac:dyDescent="0.2">
      <c r="AV14490" s="191" t="str">
        <f t="shared" si="230"/>
        <v>534_RG_608_1_202324</v>
      </c>
      <c r="AW14490" s="191" t="s">
        <v>93</v>
      </c>
      <c r="AX14490" s="18">
        <v>202324</v>
      </c>
      <c r="AY14490" s="191">
        <v>534</v>
      </c>
      <c r="AZ14490" s="191">
        <v>608</v>
      </c>
      <c r="BA14490" s="191">
        <v>1</v>
      </c>
      <c r="BB14490" s="191">
        <v>0</v>
      </c>
    </row>
    <row r="14491" spans="48:54" x14ac:dyDescent="0.2">
      <c r="AV14491" s="191" t="str">
        <f t="shared" si="230"/>
        <v>534_RS_11_4_202324</v>
      </c>
      <c r="AW14491" s="191" t="s">
        <v>92</v>
      </c>
      <c r="AX14491" s="18">
        <v>202324</v>
      </c>
      <c r="AY14491" s="191">
        <v>534</v>
      </c>
      <c r="AZ14491" s="191">
        <v>11</v>
      </c>
      <c r="BA14491" s="191">
        <v>4</v>
      </c>
      <c r="BB14491" s="191">
        <v>1990.3149799999999</v>
      </c>
    </row>
    <row r="14492" spans="48:54" x14ac:dyDescent="0.2">
      <c r="AV14492" s="191" t="str">
        <f t="shared" si="230"/>
        <v>536_RG_608_1_202324</v>
      </c>
      <c r="AW14492" s="191" t="s">
        <v>93</v>
      </c>
      <c r="AX14492" s="18">
        <v>202324</v>
      </c>
      <c r="AY14492" s="191">
        <v>536</v>
      </c>
      <c r="AZ14492" s="191">
        <v>608</v>
      </c>
      <c r="BA14492" s="191">
        <v>1</v>
      </c>
      <c r="BB14492" s="191">
        <v>-263.91500000000002</v>
      </c>
    </row>
    <row r="14493" spans="48:54" x14ac:dyDescent="0.2">
      <c r="AV14493" s="191" t="str">
        <f t="shared" si="230"/>
        <v>536_RS_11_4_202324</v>
      </c>
      <c r="AW14493" s="191" t="s">
        <v>92</v>
      </c>
      <c r="AX14493" s="18">
        <v>202324</v>
      </c>
      <c r="AY14493" s="191">
        <v>536</v>
      </c>
      <c r="AZ14493" s="191">
        <v>11</v>
      </c>
      <c r="BA14493" s="191">
        <v>4</v>
      </c>
      <c r="BB14493" s="191">
        <v>2184.4540000000002</v>
      </c>
    </row>
    <row r="14494" spans="48:54" x14ac:dyDescent="0.2">
      <c r="AV14494" s="191" t="str">
        <f t="shared" si="230"/>
        <v>538_RG_608_1_202324</v>
      </c>
      <c r="AW14494" s="191" t="s">
        <v>93</v>
      </c>
      <c r="AX14494" s="18">
        <v>202324</v>
      </c>
      <c r="AY14494" s="191">
        <v>538</v>
      </c>
      <c r="AZ14494" s="191">
        <v>608</v>
      </c>
      <c r="BA14494" s="191">
        <v>1</v>
      </c>
      <c r="BB14494" s="191">
        <v>0</v>
      </c>
    </row>
    <row r="14495" spans="48:54" x14ac:dyDescent="0.2">
      <c r="AV14495" s="191" t="str">
        <f t="shared" si="230"/>
        <v>538_RS_11_4_202324</v>
      </c>
      <c r="AW14495" s="191" t="s">
        <v>92</v>
      </c>
      <c r="AX14495" s="18">
        <v>202324</v>
      </c>
      <c r="AY14495" s="191">
        <v>538</v>
      </c>
      <c r="AZ14495" s="191">
        <v>11</v>
      </c>
      <c r="BA14495" s="191">
        <v>4</v>
      </c>
      <c r="BB14495" s="191">
        <v>1910.79557</v>
      </c>
    </row>
    <row r="14496" spans="48:54" x14ac:dyDescent="0.2">
      <c r="AV14496" s="191" t="str">
        <f t="shared" si="230"/>
        <v>540_RG_608_1_202324</v>
      </c>
      <c r="AW14496" s="191" t="s">
        <v>93</v>
      </c>
      <c r="AX14496" s="18">
        <v>202324</v>
      </c>
      <c r="AY14496" s="191">
        <v>540</v>
      </c>
      <c r="AZ14496" s="191">
        <v>608</v>
      </c>
      <c r="BA14496" s="191">
        <v>1</v>
      </c>
      <c r="BB14496" s="191">
        <v>0</v>
      </c>
    </row>
    <row r="14497" spans="48:54" x14ac:dyDescent="0.2">
      <c r="AV14497" s="191" t="str">
        <f t="shared" si="230"/>
        <v>540_RS_11_4_202324</v>
      </c>
      <c r="AW14497" s="191" t="s">
        <v>92</v>
      </c>
      <c r="AX14497" s="18">
        <v>202324</v>
      </c>
      <c r="AY14497" s="191">
        <v>540</v>
      </c>
      <c r="AZ14497" s="191">
        <v>11</v>
      </c>
      <c r="BA14497" s="191">
        <v>4</v>
      </c>
      <c r="BB14497" s="191">
        <v>3026.9659999999999</v>
      </c>
    </row>
    <row r="14498" spans="48:54" x14ac:dyDescent="0.2">
      <c r="AV14498" s="191" t="str">
        <f t="shared" si="230"/>
        <v>542_RG_608_1_202324</v>
      </c>
      <c r="AW14498" s="191" t="s">
        <v>93</v>
      </c>
      <c r="AX14498" s="18">
        <v>202324</v>
      </c>
      <c r="AY14498" s="191">
        <v>542</v>
      </c>
      <c r="AZ14498" s="191">
        <v>608</v>
      </c>
      <c r="BA14498" s="191">
        <v>1</v>
      </c>
      <c r="BB14498" s="191">
        <v>0</v>
      </c>
    </row>
    <row r="14499" spans="48:54" x14ac:dyDescent="0.2">
      <c r="AV14499" s="191" t="str">
        <f t="shared" si="230"/>
        <v>542_RS_11_4_202324</v>
      </c>
      <c r="AW14499" s="191" t="s">
        <v>92</v>
      </c>
      <c r="AX14499" s="18">
        <v>202324</v>
      </c>
      <c r="AY14499" s="191">
        <v>542</v>
      </c>
      <c r="AZ14499" s="191">
        <v>11</v>
      </c>
      <c r="BA14499" s="191">
        <v>4</v>
      </c>
      <c r="BB14499" s="191">
        <v>657.43399999999997</v>
      </c>
    </row>
    <row r="14500" spans="48:54" x14ac:dyDescent="0.2">
      <c r="AV14500" s="191" t="str">
        <f t="shared" si="230"/>
        <v>544_RG_608_1_202324</v>
      </c>
      <c r="AW14500" s="191" t="s">
        <v>93</v>
      </c>
      <c r="AX14500" s="18">
        <v>202324</v>
      </c>
      <c r="AY14500" s="191">
        <v>544</v>
      </c>
      <c r="AZ14500" s="191">
        <v>608</v>
      </c>
      <c r="BA14500" s="191">
        <v>1</v>
      </c>
      <c r="BB14500" s="191">
        <v>-60.148669999999996</v>
      </c>
    </row>
    <row r="14501" spans="48:54" x14ac:dyDescent="0.2">
      <c r="AV14501" s="191" t="str">
        <f t="shared" si="230"/>
        <v>544_RS_11_4_202324</v>
      </c>
      <c r="AW14501" s="191" t="s">
        <v>92</v>
      </c>
      <c r="AX14501" s="18">
        <v>202324</v>
      </c>
      <c r="AY14501" s="191">
        <v>544</v>
      </c>
      <c r="AZ14501" s="191">
        <v>11</v>
      </c>
      <c r="BA14501" s="191">
        <v>4</v>
      </c>
      <c r="BB14501" s="191">
        <v>3934.9170000000004</v>
      </c>
    </row>
    <row r="14502" spans="48:54" x14ac:dyDescent="0.2">
      <c r="AV14502" s="191" t="str">
        <f t="shared" si="230"/>
        <v>545_RG_608_1_202324</v>
      </c>
      <c r="AW14502" s="191" t="s">
        <v>93</v>
      </c>
      <c r="AX14502" s="18">
        <v>202324</v>
      </c>
      <c r="AY14502" s="191">
        <v>545</v>
      </c>
      <c r="AZ14502" s="191">
        <v>608</v>
      </c>
      <c r="BA14502" s="191">
        <v>1</v>
      </c>
      <c r="BB14502" s="191">
        <v>0</v>
      </c>
    </row>
    <row r="14503" spans="48:54" x14ac:dyDescent="0.2">
      <c r="AV14503" s="191" t="str">
        <f t="shared" si="230"/>
        <v>545_RS_11_4_202324</v>
      </c>
      <c r="AW14503" s="191" t="s">
        <v>92</v>
      </c>
      <c r="AX14503" s="18">
        <v>202324</v>
      </c>
      <c r="AY14503" s="191">
        <v>545</v>
      </c>
      <c r="AZ14503" s="191">
        <v>11</v>
      </c>
      <c r="BA14503" s="191">
        <v>4</v>
      </c>
      <c r="BB14503" s="191">
        <v>123.29846000000001</v>
      </c>
    </row>
    <row r="14504" spans="48:54" x14ac:dyDescent="0.2">
      <c r="AV14504" s="191" t="str">
        <f t="shared" si="230"/>
        <v>546_RG_608_1_202324</v>
      </c>
      <c r="AW14504" s="191" t="s">
        <v>93</v>
      </c>
      <c r="AX14504" s="18">
        <v>202324</v>
      </c>
      <c r="AY14504" s="191">
        <v>546</v>
      </c>
      <c r="AZ14504" s="191">
        <v>608</v>
      </c>
      <c r="BA14504" s="191">
        <v>1</v>
      </c>
      <c r="BB14504" s="191">
        <v>0</v>
      </c>
    </row>
    <row r="14505" spans="48:54" x14ac:dyDescent="0.2">
      <c r="AV14505" s="191" t="str">
        <f t="shared" si="230"/>
        <v>546_RS_11_4_202324</v>
      </c>
      <c r="AW14505" s="191" t="s">
        <v>92</v>
      </c>
      <c r="AX14505" s="18">
        <v>202324</v>
      </c>
      <c r="AY14505" s="191">
        <v>546</v>
      </c>
      <c r="AZ14505" s="191">
        <v>11</v>
      </c>
      <c r="BA14505" s="191">
        <v>4</v>
      </c>
      <c r="BB14505" s="191">
        <v>1055.741</v>
      </c>
    </row>
    <row r="14506" spans="48:54" x14ac:dyDescent="0.2">
      <c r="AV14506" s="191" t="str">
        <f t="shared" si="230"/>
        <v>548_RG_608_1_202324</v>
      </c>
      <c r="AW14506" s="191" t="s">
        <v>93</v>
      </c>
      <c r="AX14506" s="18">
        <v>202324</v>
      </c>
      <c r="AY14506" s="191">
        <v>548</v>
      </c>
      <c r="AZ14506" s="191">
        <v>608</v>
      </c>
      <c r="BA14506" s="191">
        <v>1</v>
      </c>
      <c r="BB14506" s="191">
        <v>0</v>
      </c>
    </row>
    <row r="14507" spans="48:54" x14ac:dyDescent="0.2">
      <c r="AV14507" s="191" t="str">
        <f t="shared" si="230"/>
        <v>548_RS_11_4_202324</v>
      </c>
      <c r="AW14507" s="191" t="s">
        <v>92</v>
      </c>
      <c r="AX14507" s="18">
        <v>202324</v>
      </c>
      <c r="AY14507" s="191">
        <v>548</v>
      </c>
      <c r="AZ14507" s="191">
        <v>11</v>
      </c>
      <c r="BA14507" s="191">
        <v>4</v>
      </c>
      <c r="BB14507" s="191">
        <v>327.89900000000011</v>
      </c>
    </row>
    <row r="14508" spans="48:54" x14ac:dyDescent="0.2">
      <c r="AV14508" s="191" t="str">
        <f t="shared" si="230"/>
        <v>550_RG_608_1_202324</v>
      </c>
      <c r="AW14508" s="191" t="s">
        <v>93</v>
      </c>
      <c r="AX14508" s="18">
        <v>202324</v>
      </c>
      <c r="AY14508" s="191">
        <v>550</v>
      </c>
      <c r="AZ14508" s="191">
        <v>608</v>
      </c>
      <c r="BA14508" s="191">
        <v>1</v>
      </c>
      <c r="BB14508" s="191">
        <v>-45.441000000000003</v>
      </c>
    </row>
    <row r="14509" spans="48:54" x14ac:dyDescent="0.2">
      <c r="AV14509" s="191" t="str">
        <f t="shared" si="230"/>
        <v>550_RS_11_4_202324</v>
      </c>
      <c r="AW14509" s="191" t="s">
        <v>92</v>
      </c>
      <c r="AX14509" s="18">
        <v>202324</v>
      </c>
      <c r="AY14509" s="191">
        <v>550</v>
      </c>
      <c r="AZ14509" s="191">
        <v>11</v>
      </c>
      <c r="BA14509" s="191">
        <v>4</v>
      </c>
      <c r="BB14509" s="191">
        <v>1096.027</v>
      </c>
    </row>
    <row r="14510" spans="48:54" x14ac:dyDescent="0.2">
      <c r="AV14510" s="191" t="str">
        <f t="shared" si="230"/>
        <v>552_RG_608_1_202324</v>
      </c>
      <c r="AW14510" s="191" t="s">
        <v>93</v>
      </c>
      <c r="AX14510" s="18">
        <v>202324</v>
      </c>
      <c r="AY14510" s="191">
        <v>552</v>
      </c>
      <c r="AZ14510" s="191">
        <v>608</v>
      </c>
      <c r="BA14510" s="191">
        <v>1</v>
      </c>
      <c r="BB14510" s="191">
        <v>0</v>
      </c>
    </row>
    <row r="14511" spans="48:54" x14ac:dyDescent="0.2">
      <c r="AV14511" s="191" t="str">
        <f t="shared" si="230"/>
        <v>552_RS_11_4_202324</v>
      </c>
      <c r="AW14511" s="191" t="s">
        <v>92</v>
      </c>
      <c r="AX14511" s="18">
        <v>202324</v>
      </c>
      <c r="AY14511" s="191">
        <v>552</v>
      </c>
      <c r="AZ14511" s="191">
        <v>11</v>
      </c>
      <c r="BA14511" s="191">
        <v>4</v>
      </c>
      <c r="BB14511" s="191">
        <v>5239.4670199999946</v>
      </c>
    </row>
    <row r="14512" spans="48:54" x14ac:dyDescent="0.2">
      <c r="AV14512" s="191" t="str">
        <f t="shared" si="230"/>
        <v>562_RG_608_1_202324</v>
      </c>
      <c r="AW14512" s="191" t="s">
        <v>93</v>
      </c>
      <c r="AX14512" s="18">
        <v>202324</v>
      </c>
      <c r="AY14512" s="191">
        <v>562</v>
      </c>
      <c r="AZ14512" s="191">
        <v>608</v>
      </c>
      <c r="BA14512" s="191">
        <v>1</v>
      </c>
      <c r="BB14512" s="191">
        <v>0</v>
      </c>
    </row>
    <row r="14513" spans="48:54" x14ac:dyDescent="0.2">
      <c r="AV14513" s="191" t="str">
        <f t="shared" si="230"/>
        <v>562_RS_11_4_202324</v>
      </c>
      <c r="AW14513" s="191" t="s">
        <v>92</v>
      </c>
      <c r="AX14513" s="18">
        <v>202324</v>
      </c>
      <c r="AY14513" s="191">
        <v>562</v>
      </c>
      <c r="AZ14513" s="191">
        <v>11</v>
      </c>
      <c r="BA14513" s="191">
        <v>4</v>
      </c>
      <c r="BB14513" s="191">
        <v>0</v>
      </c>
    </row>
    <row r="14514" spans="48:54" x14ac:dyDescent="0.2">
      <c r="AV14514" s="191" t="str">
        <f t="shared" si="230"/>
        <v>564_RG_608_1_202324</v>
      </c>
      <c r="AW14514" s="191" t="s">
        <v>93</v>
      </c>
      <c r="AX14514" s="18">
        <v>202324</v>
      </c>
      <c r="AY14514" s="191">
        <v>564</v>
      </c>
      <c r="AZ14514" s="191">
        <v>608</v>
      </c>
      <c r="BA14514" s="191">
        <v>1</v>
      </c>
      <c r="BB14514" s="191">
        <v>0</v>
      </c>
    </row>
    <row r="14515" spans="48:54" x14ac:dyDescent="0.2">
      <c r="AV14515" s="191" t="str">
        <f t="shared" si="230"/>
        <v>564_RS_11_4_202324</v>
      </c>
      <c r="AW14515" s="191" t="s">
        <v>92</v>
      </c>
      <c r="AX14515" s="18">
        <v>202324</v>
      </c>
      <c r="AY14515" s="191">
        <v>564</v>
      </c>
      <c r="AZ14515" s="191">
        <v>11</v>
      </c>
      <c r="BA14515" s="191">
        <v>4</v>
      </c>
      <c r="BB14515" s="191">
        <v>0</v>
      </c>
    </row>
    <row r="14516" spans="48:54" x14ac:dyDescent="0.2">
      <c r="AV14516" s="191" t="str">
        <f t="shared" si="230"/>
        <v>566_RG_608_1_202324</v>
      </c>
      <c r="AW14516" s="191" t="s">
        <v>93</v>
      </c>
      <c r="AX14516" s="18">
        <v>202324</v>
      </c>
      <c r="AY14516" s="191">
        <v>566</v>
      </c>
      <c r="AZ14516" s="191">
        <v>608</v>
      </c>
      <c r="BA14516" s="191">
        <v>1</v>
      </c>
      <c r="BB14516" s="191">
        <v>0</v>
      </c>
    </row>
    <row r="14517" spans="48:54" x14ac:dyDescent="0.2">
      <c r="AV14517" s="191" t="str">
        <f t="shared" si="230"/>
        <v>566_RS_11_4_202324</v>
      </c>
      <c r="AW14517" s="191" t="s">
        <v>92</v>
      </c>
      <c r="AX14517" s="18">
        <v>202324</v>
      </c>
      <c r="AY14517" s="191">
        <v>566</v>
      </c>
      <c r="AZ14517" s="191">
        <v>11</v>
      </c>
      <c r="BA14517" s="191">
        <v>4</v>
      </c>
      <c r="BB14517" s="191">
        <v>0</v>
      </c>
    </row>
    <row r="14518" spans="48:54" x14ac:dyDescent="0.2">
      <c r="AV14518" s="191" t="str">
        <f t="shared" si="230"/>
        <v>568_RG_608_1_202324</v>
      </c>
      <c r="AW14518" s="191" t="s">
        <v>93</v>
      </c>
      <c r="AX14518" s="18">
        <v>202324</v>
      </c>
      <c r="AY14518" s="191">
        <v>568</v>
      </c>
      <c r="AZ14518" s="191">
        <v>608</v>
      </c>
      <c r="BA14518" s="191">
        <v>1</v>
      </c>
      <c r="BB14518" s="191">
        <v>0</v>
      </c>
    </row>
    <row r="14519" spans="48:54" x14ac:dyDescent="0.2">
      <c r="AV14519" s="191" t="str">
        <f t="shared" si="230"/>
        <v>568_RS_11_4_202324</v>
      </c>
      <c r="AW14519" s="191" t="s">
        <v>92</v>
      </c>
      <c r="AX14519" s="18">
        <v>202324</v>
      </c>
      <c r="AY14519" s="191">
        <v>568</v>
      </c>
      <c r="AZ14519" s="191">
        <v>11</v>
      </c>
      <c r="BA14519" s="191">
        <v>4</v>
      </c>
      <c r="BB14519" s="191">
        <v>0</v>
      </c>
    </row>
    <row r="14520" spans="48:54" x14ac:dyDescent="0.2">
      <c r="AV14520" s="191" t="str">
        <f t="shared" si="230"/>
        <v>572_RG_608_1_202324</v>
      </c>
      <c r="AW14520" s="191" t="s">
        <v>93</v>
      </c>
      <c r="AX14520" s="18">
        <v>202324</v>
      </c>
      <c r="AY14520" s="191">
        <v>572</v>
      </c>
      <c r="AZ14520" s="191">
        <v>608</v>
      </c>
      <c r="BA14520" s="191">
        <v>1</v>
      </c>
      <c r="BB14520" s="191">
        <v>0</v>
      </c>
    </row>
    <row r="14521" spans="48:54" x14ac:dyDescent="0.2">
      <c r="AV14521" s="191" t="str">
        <f t="shared" si="230"/>
        <v>572_RS_11_4_202324</v>
      </c>
      <c r="AW14521" s="191" t="s">
        <v>92</v>
      </c>
      <c r="AX14521" s="18">
        <v>202324</v>
      </c>
      <c r="AY14521" s="191">
        <v>572</v>
      </c>
      <c r="AZ14521" s="191">
        <v>11</v>
      </c>
      <c r="BA14521" s="191">
        <v>4</v>
      </c>
      <c r="BB14521" s="191">
        <v>0</v>
      </c>
    </row>
    <row r="14522" spans="48:54" x14ac:dyDescent="0.2">
      <c r="AV14522" s="191" t="str">
        <f t="shared" si="230"/>
        <v>574_RG_608_1_202324</v>
      </c>
      <c r="AW14522" s="191" t="s">
        <v>93</v>
      </c>
      <c r="AX14522" s="18">
        <v>202324</v>
      </c>
      <c r="AY14522" s="191">
        <v>574</v>
      </c>
      <c r="AZ14522" s="191">
        <v>608</v>
      </c>
      <c r="BA14522" s="191">
        <v>1</v>
      </c>
      <c r="BB14522" s="191">
        <v>0</v>
      </c>
    </row>
    <row r="14523" spans="48:54" x14ac:dyDescent="0.2">
      <c r="AV14523" s="191" t="str">
        <f t="shared" si="230"/>
        <v>574_RS_11_4_202324</v>
      </c>
      <c r="AW14523" s="191" t="s">
        <v>92</v>
      </c>
      <c r="AX14523" s="18">
        <v>202324</v>
      </c>
      <c r="AY14523" s="191">
        <v>574</v>
      </c>
      <c r="AZ14523" s="191">
        <v>11</v>
      </c>
      <c r="BA14523" s="191">
        <v>4</v>
      </c>
      <c r="BB14523" s="191">
        <v>0</v>
      </c>
    </row>
    <row r="14524" spans="48:54" x14ac:dyDescent="0.2">
      <c r="AV14524" s="191" t="str">
        <f t="shared" si="230"/>
        <v>576_RG_608_1_202324</v>
      </c>
      <c r="AW14524" s="191" t="s">
        <v>93</v>
      </c>
      <c r="AX14524" s="18">
        <v>202324</v>
      </c>
      <c r="AY14524" s="191">
        <v>576</v>
      </c>
      <c r="AZ14524" s="191">
        <v>608</v>
      </c>
      <c r="BA14524" s="191">
        <v>1</v>
      </c>
      <c r="BB14524" s="191">
        <v>0</v>
      </c>
    </row>
    <row r="14525" spans="48:54" x14ac:dyDescent="0.2">
      <c r="AV14525" s="191" t="str">
        <f t="shared" si="230"/>
        <v>576_RS_11_4_202324</v>
      </c>
      <c r="AW14525" s="191" t="s">
        <v>92</v>
      </c>
      <c r="AX14525" s="18">
        <v>202324</v>
      </c>
      <c r="AY14525" s="191">
        <v>576</v>
      </c>
      <c r="AZ14525" s="191">
        <v>11</v>
      </c>
      <c r="BA14525" s="191">
        <v>4</v>
      </c>
      <c r="BB14525" s="191">
        <v>0</v>
      </c>
    </row>
    <row r="14526" spans="48:54" x14ac:dyDescent="0.2">
      <c r="AV14526" s="191" t="str">
        <f t="shared" si="230"/>
        <v>582_RG_608_1_202324</v>
      </c>
      <c r="AW14526" s="191" t="s">
        <v>93</v>
      </c>
      <c r="AX14526" s="18">
        <v>202324</v>
      </c>
      <c r="AY14526" s="191">
        <v>582</v>
      </c>
      <c r="AZ14526" s="191">
        <v>608</v>
      </c>
      <c r="BA14526" s="191">
        <v>1</v>
      </c>
      <c r="BB14526" s="191">
        <v>0</v>
      </c>
    </row>
    <row r="14527" spans="48:54" x14ac:dyDescent="0.2">
      <c r="AV14527" s="191" t="str">
        <f t="shared" si="230"/>
        <v>582_RS_11_4_202324</v>
      </c>
      <c r="AW14527" s="191" t="s">
        <v>92</v>
      </c>
      <c r="AX14527" s="18">
        <v>202324</v>
      </c>
      <c r="AY14527" s="191">
        <v>582</v>
      </c>
      <c r="AZ14527" s="191">
        <v>11</v>
      </c>
      <c r="BA14527" s="191">
        <v>4</v>
      </c>
      <c r="BB14527" s="191">
        <v>0</v>
      </c>
    </row>
    <row r="14528" spans="48:54" x14ac:dyDescent="0.2">
      <c r="AV14528" s="191" t="str">
        <f t="shared" si="230"/>
        <v>584_RG_608_1_202324</v>
      </c>
      <c r="AW14528" s="191" t="s">
        <v>93</v>
      </c>
      <c r="AX14528" s="18">
        <v>202324</v>
      </c>
      <c r="AY14528" s="191">
        <v>584</v>
      </c>
      <c r="AZ14528" s="191">
        <v>608</v>
      </c>
      <c r="BA14528" s="191">
        <v>1</v>
      </c>
      <c r="BB14528" s="191">
        <v>0</v>
      </c>
    </row>
    <row r="14529" spans="48:54" x14ac:dyDescent="0.2">
      <c r="AV14529" s="191" t="str">
        <f t="shared" si="230"/>
        <v>584_RS_11_4_202324</v>
      </c>
      <c r="AW14529" s="191" t="s">
        <v>92</v>
      </c>
      <c r="AX14529" s="18">
        <v>202324</v>
      </c>
      <c r="AY14529" s="191">
        <v>584</v>
      </c>
      <c r="AZ14529" s="191">
        <v>11</v>
      </c>
      <c r="BA14529" s="191">
        <v>4</v>
      </c>
      <c r="BB14529" s="191">
        <v>0</v>
      </c>
    </row>
    <row r="14530" spans="48:54" x14ac:dyDescent="0.2">
      <c r="AV14530" s="191" t="str">
        <f t="shared" si="230"/>
        <v>586_RG_608_1_202324</v>
      </c>
      <c r="AW14530" s="191" t="s">
        <v>93</v>
      </c>
      <c r="AX14530" s="18">
        <v>202324</v>
      </c>
      <c r="AY14530" s="191">
        <v>586</v>
      </c>
      <c r="AZ14530" s="191">
        <v>608</v>
      </c>
      <c r="BA14530" s="191">
        <v>1</v>
      </c>
      <c r="BB14530" s="191">
        <v>0</v>
      </c>
    </row>
    <row r="14531" spans="48:54" x14ac:dyDescent="0.2">
      <c r="AV14531" s="191" t="str">
        <f t="shared" si="230"/>
        <v>586_RS_11_4_202324</v>
      </c>
      <c r="AW14531" s="191" t="s">
        <v>92</v>
      </c>
      <c r="AX14531" s="18">
        <v>202324</v>
      </c>
      <c r="AY14531" s="191">
        <v>586</v>
      </c>
      <c r="AZ14531" s="191">
        <v>11</v>
      </c>
      <c r="BA14531" s="191">
        <v>4</v>
      </c>
      <c r="BB14531" s="191">
        <v>0</v>
      </c>
    </row>
    <row r="14532" spans="48:54" x14ac:dyDescent="0.2">
      <c r="AV14532" s="191" t="str">
        <f t="shared" ref="AV14532:AV14595" si="231">AY14532&amp;"_"&amp;AW14532&amp;"_"&amp;AZ14532&amp;"_"&amp;BA14532&amp;"_"&amp;AX14532</f>
        <v>512_RG_611_1_202324</v>
      </c>
      <c r="AW14532" s="191" t="s">
        <v>93</v>
      </c>
      <c r="AX14532" s="18">
        <v>202324</v>
      </c>
      <c r="AY14532" s="191">
        <v>512</v>
      </c>
      <c r="AZ14532" s="191">
        <v>611</v>
      </c>
      <c r="BA14532" s="191">
        <v>1</v>
      </c>
      <c r="BB14532" s="191">
        <v>0</v>
      </c>
    </row>
    <row r="14533" spans="48:54" x14ac:dyDescent="0.2">
      <c r="AV14533" s="191" t="str">
        <f t="shared" si="231"/>
        <v>512_RS_11_5_202324</v>
      </c>
      <c r="AW14533" s="191" t="s">
        <v>92</v>
      </c>
      <c r="AX14533" s="18">
        <v>202324</v>
      </c>
      <c r="AY14533" s="191">
        <v>512</v>
      </c>
      <c r="AZ14533" s="191">
        <v>11</v>
      </c>
      <c r="BA14533" s="191">
        <v>5</v>
      </c>
      <c r="BB14533" s="191">
        <v>-136.91300000000001</v>
      </c>
    </row>
    <row r="14534" spans="48:54" x14ac:dyDescent="0.2">
      <c r="AV14534" s="191" t="str">
        <f t="shared" si="231"/>
        <v>514_RG_611_1_202324</v>
      </c>
      <c r="AW14534" s="191" t="s">
        <v>93</v>
      </c>
      <c r="AX14534" s="18">
        <v>202324</v>
      </c>
      <c r="AY14534" s="191">
        <v>514</v>
      </c>
      <c r="AZ14534" s="191">
        <v>611</v>
      </c>
      <c r="BA14534" s="191">
        <v>1</v>
      </c>
      <c r="BB14534" s="191">
        <v>0</v>
      </c>
    </row>
    <row r="14535" spans="48:54" x14ac:dyDescent="0.2">
      <c r="AV14535" s="191" t="str">
        <f t="shared" si="231"/>
        <v>514_RS_11_5_202324</v>
      </c>
      <c r="AW14535" s="191" t="s">
        <v>92</v>
      </c>
      <c r="AX14535" s="18">
        <v>202324</v>
      </c>
      <c r="AY14535" s="191">
        <v>514</v>
      </c>
      <c r="AZ14535" s="191">
        <v>11</v>
      </c>
      <c r="BA14535" s="191">
        <v>5</v>
      </c>
      <c r="BB14535" s="191">
        <v>-246.68</v>
      </c>
    </row>
    <row r="14536" spans="48:54" x14ac:dyDescent="0.2">
      <c r="AV14536" s="191" t="str">
        <f t="shared" si="231"/>
        <v>516_RG_611_1_202324</v>
      </c>
      <c r="AW14536" s="191" t="s">
        <v>93</v>
      </c>
      <c r="AX14536" s="18">
        <v>202324</v>
      </c>
      <c r="AY14536" s="191">
        <v>516</v>
      </c>
      <c r="AZ14536" s="191">
        <v>611</v>
      </c>
      <c r="BA14536" s="191">
        <v>1</v>
      </c>
      <c r="BB14536" s="191">
        <v>0</v>
      </c>
    </row>
    <row r="14537" spans="48:54" x14ac:dyDescent="0.2">
      <c r="AV14537" s="191" t="str">
        <f t="shared" si="231"/>
        <v>516_RS_11_5_202324</v>
      </c>
      <c r="AW14537" s="191" t="s">
        <v>92</v>
      </c>
      <c r="AX14537" s="18">
        <v>202324</v>
      </c>
      <c r="AY14537" s="191">
        <v>516</v>
      </c>
      <c r="AZ14537" s="191">
        <v>11</v>
      </c>
      <c r="BA14537" s="191">
        <v>5</v>
      </c>
      <c r="BB14537" s="191">
        <v>-297.42700000000002</v>
      </c>
    </row>
    <row r="14538" spans="48:54" x14ac:dyDescent="0.2">
      <c r="AV14538" s="191" t="str">
        <f t="shared" si="231"/>
        <v>518_RG_611_1_202324</v>
      </c>
      <c r="AW14538" s="191" t="s">
        <v>93</v>
      </c>
      <c r="AX14538" s="18">
        <v>202324</v>
      </c>
      <c r="AY14538" s="191">
        <v>518</v>
      </c>
      <c r="AZ14538" s="191">
        <v>611</v>
      </c>
      <c r="BA14538" s="191">
        <v>1</v>
      </c>
      <c r="BB14538" s="191">
        <v>0</v>
      </c>
    </row>
    <row r="14539" spans="48:54" x14ac:dyDescent="0.2">
      <c r="AV14539" s="191" t="str">
        <f t="shared" si="231"/>
        <v>518_RS_11_5_202324</v>
      </c>
      <c r="AW14539" s="191" t="s">
        <v>92</v>
      </c>
      <c r="AX14539" s="18">
        <v>202324</v>
      </c>
      <c r="AY14539" s="191">
        <v>518</v>
      </c>
      <c r="AZ14539" s="191">
        <v>11</v>
      </c>
      <c r="BA14539" s="191">
        <v>5</v>
      </c>
      <c r="BB14539" s="191">
        <v>-3.891</v>
      </c>
    </row>
    <row r="14540" spans="48:54" x14ac:dyDescent="0.2">
      <c r="AV14540" s="191" t="str">
        <f t="shared" si="231"/>
        <v>520_RG_611_1_202324</v>
      </c>
      <c r="AW14540" s="191" t="s">
        <v>93</v>
      </c>
      <c r="AX14540" s="18">
        <v>202324</v>
      </c>
      <c r="AY14540" s="191">
        <v>520</v>
      </c>
      <c r="AZ14540" s="191">
        <v>611</v>
      </c>
      <c r="BA14540" s="191">
        <v>1</v>
      </c>
      <c r="BB14540" s="191">
        <v>0</v>
      </c>
    </row>
    <row r="14541" spans="48:54" x14ac:dyDescent="0.2">
      <c r="AV14541" s="191" t="str">
        <f t="shared" si="231"/>
        <v>520_RS_11_5_202324</v>
      </c>
      <c r="AW14541" s="191" t="s">
        <v>92</v>
      </c>
      <c r="AX14541" s="18">
        <v>202324</v>
      </c>
      <c r="AY14541" s="191">
        <v>520</v>
      </c>
      <c r="AZ14541" s="191">
        <v>11</v>
      </c>
      <c r="BA14541" s="191">
        <v>5</v>
      </c>
      <c r="BB14541" s="191">
        <v>0</v>
      </c>
    </row>
    <row r="14542" spans="48:54" x14ac:dyDescent="0.2">
      <c r="AV14542" s="191" t="str">
        <f t="shared" si="231"/>
        <v>522_RG_611_1_202324</v>
      </c>
      <c r="AW14542" s="191" t="s">
        <v>93</v>
      </c>
      <c r="AX14542" s="18">
        <v>202324</v>
      </c>
      <c r="AY14542" s="191">
        <v>522</v>
      </c>
      <c r="AZ14542" s="191">
        <v>611</v>
      </c>
      <c r="BA14542" s="191">
        <v>1</v>
      </c>
      <c r="BB14542" s="191">
        <v>0</v>
      </c>
    </row>
    <row r="14543" spans="48:54" x14ac:dyDescent="0.2">
      <c r="AV14543" s="191" t="str">
        <f t="shared" si="231"/>
        <v>522_RS_11_5_202324</v>
      </c>
      <c r="AW14543" s="191" t="s">
        <v>92</v>
      </c>
      <c r="AX14543" s="18">
        <v>202324</v>
      </c>
      <c r="AY14543" s="191">
        <v>522</v>
      </c>
      <c r="AZ14543" s="191">
        <v>11</v>
      </c>
      <c r="BA14543" s="191">
        <v>5</v>
      </c>
      <c r="BB14543" s="191">
        <v>-9.79087</v>
      </c>
    </row>
    <row r="14544" spans="48:54" x14ac:dyDescent="0.2">
      <c r="AV14544" s="191" t="str">
        <f t="shared" si="231"/>
        <v>524_RG_611_1_202324</v>
      </c>
      <c r="AW14544" s="191" t="s">
        <v>93</v>
      </c>
      <c r="AX14544" s="18">
        <v>202324</v>
      </c>
      <c r="AY14544" s="191">
        <v>524</v>
      </c>
      <c r="AZ14544" s="191">
        <v>611</v>
      </c>
      <c r="BA14544" s="191">
        <v>1</v>
      </c>
      <c r="BB14544" s="191">
        <v>0</v>
      </c>
    </row>
    <row r="14545" spans="48:54" x14ac:dyDescent="0.2">
      <c r="AV14545" s="191" t="str">
        <f t="shared" si="231"/>
        <v>524_RS_11_5_202324</v>
      </c>
      <c r="AW14545" s="191" t="s">
        <v>92</v>
      </c>
      <c r="AX14545" s="18">
        <v>202324</v>
      </c>
      <c r="AY14545" s="191">
        <v>524</v>
      </c>
      <c r="AZ14545" s="191">
        <v>11</v>
      </c>
      <c r="BA14545" s="191">
        <v>5</v>
      </c>
      <c r="BB14545" s="191">
        <v>-343.036</v>
      </c>
    </row>
    <row r="14546" spans="48:54" x14ac:dyDescent="0.2">
      <c r="AV14546" s="191" t="str">
        <f t="shared" si="231"/>
        <v>526_RG_611_1_202324</v>
      </c>
      <c r="AW14546" s="191" t="s">
        <v>93</v>
      </c>
      <c r="AX14546" s="18">
        <v>202324</v>
      </c>
      <c r="AY14546" s="191">
        <v>526</v>
      </c>
      <c r="AZ14546" s="191">
        <v>611</v>
      </c>
      <c r="BA14546" s="191">
        <v>1</v>
      </c>
      <c r="BB14546" s="191">
        <v>0</v>
      </c>
    </row>
    <row r="14547" spans="48:54" x14ac:dyDescent="0.2">
      <c r="AV14547" s="191" t="str">
        <f t="shared" si="231"/>
        <v>526_RS_11_5_202324</v>
      </c>
      <c r="AW14547" s="191" t="s">
        <v>92</v>
      </c>
      <c r="AX14547" s="18">
        <v>202324</v>
      </c>
      <c r="AY14547" s="191">
        <v>526</v>
      </c>
      <c r="AZ14547" s="191">
        <v>11</v>
      </c>
      <c r="BA14547" s="191">
        <v>5</v>
      </c>
      <c r="BB14547" s="191">
        <v>0</v>
      </c>
    </row>
    <row r="14548" spans="48:54" x14ac:dyDescent="0.2">
      <c r="AV14548" s="191" t="str">
        <f t="shared" si="231"/>
        <v>528_RG_611_1_202324</v>
      </c>
      <c r="AW14548" s="191" t="s">
        <v>93</v>
      </c>
      <c r="AX14548" s="18">
        <v>202324</v>
      </c>
      <c r="AY14548" s="191">
        <v>528</v>
      </c>
      <c r="AZ14548" s="191">
        <v>611</v>
      </c>
      <c r="BA14548" s="191">
        <v>1</v>
      </c>
      <c r="BB14548" s="191">
        <v>0</v>
      </c>
    </row>
    <row r="14549" spans="48:54" x14ac:dyDescent="0.2">
      <c r="AV14549" s="191" t="str">
        <f t="shared" si="231"/>
        <v>528_RS_11_5_202324</v>
      </c>
      <c r="AW14549" s="191" t="s">
        <v>92</v>
      </c>
      <c r="AX14549" s="18">
        <v>202324</v>
      </c>
      <c r="AY14549" s="191">
        <v>528</v>
      </c>
      <c r="AZ14549" s="191">
        <v>11</v>
      </c>
      <c r="BA14549" s="191">
        <v>5</v>
      </c>
      <c r="BB14549" s="191">
        <v>-1</v>
      </c>
    </row>
    <row r="14550" spans="48:54" x14ac:dyDescent="0.2">
      <c r="AV14550" s="191" t="str">
        <f t="shared" si="231"/>
        <v>530_RG_611_1_202324</v>
      </c>
      <c r="AW14550" s="191" t="s">
        <v>93</v>
      </c>
      <c r="AX14550" s="18">
        <v>202324</v>
      </c>
      <c r="AY14550" s="191">
        <v>530</v>
      </c>
      <c r="AZ14550" s="191">
        <v>611</v>
      </c>
      <c r="BA14550" s="191">
        <v>1</v>
      </c>
      <c r="BB14550" s="191">
        <v>0</v>
      </c>
    </row>
    <row r="14551" spans="48:54" x14ac:dyDescent="0.2">
      <c r="AV14551" s="191" t="str">
        <f t="shared" si="231"/>
        <v>530_RS_11_5_202324</v>
      </c>
      <c r="AW14551" s="191" t="s">
        <v>92</v>
      </c>
      <c r="AX14551" s="18">
        <v>202324</v>
      </c>
      <c r="AY14551" s="191">
        <v>530</v>
      </c>
      <c r="AZ14551" s="191">
        <v>11</v>
      </c>
      <c r="BA14551" s="191">
        <v>5</v>
      </c>
      <c r="BB14551" s="191">
        <v>0</v>
      </c>
    </row>
    <row r="14552" spans="48:54" x14ac:dyDescent="0.2">
      <c r="AV14552" s="191" t="str">
        <f t="shared" si="231"/>
        <v>532_RG_611_1_202324</v>
      </c>
      <c r="AW14552" s="191" t="s">
        <v>93</v>
      </c>
      <c r="AX14552" s="18">
        <v>202324</v>
      </c>
      <c r="AY14552" s="191">
        <v>532</v>
      </c>
      <c r="AZ14552" s="191">
        <v>611</v>
      </c>
      <c r="BA14552" s="191">
        <v>1</v>
      </c>
      <c r="BB14552" s="191">
        <v>0</v>
      </c>
    </row>
    <row r="14553" spans="48:54" x14ac:dyDescent="0.2">
      <c r="AV14553" s="191" t="str">
        <f t="shared" si="231"/>
        <v>532_RS_11_5_202324</v>
      </c>
      <c r="AW14553" s="191" t="s">
        <v>92</v>
      </c>
      <c r="AX14553" s="18">
        <v>202324</v>
      </c>
      <c r="AY14553" s="191">
        <v>532</v>
      </c>
      <c r="AZ14553" s="191">
        <v>11</v>
      </c>
      <c r="BA14553" s="191">
        <v>5</v>
      </c>
      <c r="BB14553" s="191">
        <v>0</v>
      </c>
    </row>
    <row r="14554" spans="48:54" x14ac:dyDescent="0.2">
      <c r="AV14554" s="191" t="str">
        <f t="shared" si="231"/>
        <v>534_RG_611_1_202324</v>
      </c>
      <c r="AW14554" s="191" t="s">
        <v>93</v>
      </c>
      <c r="AX14554" s="18">
        <v>202324</v>
      </c>
      <c r="AY14554" s="191">
        <v>534</v>
      </c>
      <c r="AZ14554" s="191">
        <v>611</v>
      </c>
      <c r="BA14554" s="191">
        <v>1</v>
      </c>
      <c r="BB14554" s="191">
        <v>0</v>
      </c>
    </row>
    <row r="14555" spans="48:54" x14ac:dyDescent="0.2">
      <c r="AV14555" s="191" t="str">
        <f t="shared" si="231"/>
        <v>534_RS_11_5_202324</v>
      </c>
      <c r="AW14555" s="191" t="s">
        <v>92</v>
      </c>
      <c r="AX14555" s="18">
        <v>202324</v>
      </c>
      <c r="AY14555" s="191">
        <v>534</v>
      </c>
      <c r="AZ14555" s="191">
        <v>11</v>
      </c>
      <c r="BA14555" s="191">
        <v>5</v>
      </c>
      <c r="BB14555" s="191">
        <v>-0.75</v>
      </c>
    </row>
    <row r="14556" spans="48:54" x14ac:dyDescent="0.2">
      <c r="AV14556" s="191" t="str">
        <f t="shared" si="231"/>
        <v>536_RG_611_1_202324</v>
      </c>
      <c r="AW14556" s="191" t="s">
        <v>93</v>
      </c>
      <c r="AX14556" s="18">
        <v>202324</v>
      </c>
      <c r="AY14556" s="191">
        <v>536</v>
      </c>
      <c r="AZ14556" s="191">
        <v>611</v>
      </c>
      <c r="BA14556" s="191">
        <v>1</v>
      </c>
      <c r="BB14556" s="191">
        <v>0</v>
      </c>
    </row>
    <row r="14557" spans="48:54" x14ac:dyDescent="0.2">
      <c r="AV14557" s="191" t="str">
        <f t="shared" si="231"/>
        <v>536_RS_11_5_202324</v>
      </c>
      <c r="AW14557" s="191" t="s">
        <v>92</v>
      </c>
      <c r="AX14557" s="18">
        <v>202324</v>
      </c>
      <c r="AY14557" s="191">
        <v>536</v>
      </c>
      <c r="AZ14557" s="191">
        <v>11</v>
      </c>
      <c r="BA14557" s="191">
        <v>5</v>
      </c>
      <c r="BB14557" s="191">
        <v>0</v>
      </c>
    </row>
    <row r="14558" spans="48:54" x14ac:dyDescent="0.2">
      <c r="AV14558" s="191" t="str">
        <f t="shared" si="231"/>
        <v>538_RG_611_1_202324</v>
      </c>
      <c r="AW14558" s="191" t="s">
        <v>93</v>
      </c>
      <c r="AX14558" s="18">
        <v>202324</v>
      </c>
      <c r="AY14558" s="191">
        <v>538</v>
      </c>
      <c r="AZ14558" s="191">
        <v>611</v>
      </c>
      <c r="BA14558" s="191">
        <v>1</v>
      </c>
      <c r="BB14558" s="191">
        <v>0</v>
      </c>
    </row>
    <row r="14559" spans="48:54" x14ac:dyDescent="0.2">
      <c r="AV14559" s="191" t="str">
        <f t="shared" si="231"/>
        <v>538_RS_11_5_202324</v>
      </c>
      <c r="AW14559" s="191" t="s">
        <v>92</v>
      </c>
      <c r="AX14559" s="18">
        <v>202324</v>
      </c>
      <c r="AY14559" s="191">
        <v>538</v>
      </c>
      <c r="AZ14559" s="191">
        <v>11</v>
      </c>
      <c r="BA14559" s="191">
        <v>5</v>
      </c>
      <c r="BB14559" s="191">
        <v>-2.1640799999999998</v>
      </c>
    </row>
    <row r="14560" spans="48:54" x14ac:dyDescent="0.2">
      <c r="AV14560" s="191" t="str">
        <f t="shared" si="231"/>
        <v>540_RG_611_1_202324</v>
      </c>
      <c r="AW14560" s="191" t="s">
        <v>93</v>
      </c>
      <c r="AX14560" s="18">
        <v>202324</v>
      </c>
      <c r="AY14560" s="191">
        <v>540</v>
      </c>
      <c r="AZ14560" s="191">
        <v>611</v>
      </c>
      <c r="BA14560" s="191">
        <v>1</v>
      </c>
      <c r="BB14560" s="191">
        <v>0</v>
      </c>
    </row>
    <row r="14561" spans="48:54" x14ac:dyDescent="0.2">
      <c r="AV14561" s="191" t="str">
        <f t="shared" si="231"/>
        <v>540_RS_11_5_202324</v>
      </c>
      <c r="AW14561" s="191" t="s">
        <v>92</v>
      </c>
      <c r="AX14561" s="18">
        <v>202324</v>
      </c>
      <c r="AY14561" s="191">
        <v>540</v>
      </c>
      <c r="AZ14561" s="191">
        <v>11</v>
      </c>
      <c r="BA14561" s="191">
        <v>5</v>
      </c>
      <c r="BB14561" s="191">
        <v>-89.013000000000005</v>
      </c>
    </row>
    <row r="14562" spans="48:54" x14ac:dyDescent="0.2">
      <c r="AV14562" s="191" t="str">
        <f t="shared" si="231"/>
        <v>542_RG_611_1_202324</v>
      </c>
      <c r="AW14562" s="191" t="s">
        <v>93</v>
      </c>
      <c r="AX14562" s="18">
        <v>202324</v>
      </c>
      <c r="AY14562" s="191">
        <v>542</v>
      </c>
      <c r="AZ14562" s="191">
        <v>611</v>
      </c>
      <c r="BA14562" s="191">
        <v>1</v>
      </c>
      <c r="BB14562" s="191">
        <v>0</v>
      </c>
    </row>
    <row r="14563" spans="48:54" x14ac:dyDescent="0.2">
      <c r="AV14563" s="191" t="str">
        <f t="shared" si="231"/>
        <v>542_RS_11_5_202324</v>
      </c>
      <c r="AW14563" s="191" t="s">
        <v>92</v>
      </c>
      <c r="AX14563" s="18">
        <v>202324</v>
      </c>
      <c r="AY14563" s="191">
        <v>542</v>
      </c>
      <c r="AZ14563" s="191">
        <v>11</v>
      </c>
      <c r="BA14563" s="191">
        <v>5</v>
      </c>
      <c r="BB14563" s="191">
        <v>0</v>
      </c>
    </row>
    <row r="14564" spans="48:54" x14ac:dyDescent="0.2">
      <c r="AV14564" s="191" t="str">
        <f t="shared" si="231"/>
        <v>544_RG_611_1_202324</v>
      </c>
      <c r="AW14564" s="191" t="s">
        <v>93</v>
      </c>
      <c r="AX14564" s="18">
        <v>202324</v>
      </c>
      <c r="AY14564" s="191">
        <v>544</v>
      </c>
      <c r="AZ14564" s="191">
        <v>611</v>
      </c>
      <c r="BA14564" s="191">
        <v>1</v>
      </c>
      <c r="BB14564" s="191">
        <v>0</v>
      </c>
    </row>
    <row r="14565" spans="48:54" x14ac:dyDescent="0.2">
      <c r="AV14565" s="191" t="str">
        <f t="shared" si="231"/>
        <v>544_RS_11_5_202324</v>
      </c>
      <c r="AW14565" s="191" t="s">
        <v>92</v>
      </c>
      <c r="AX14565" s="18">
        <v>202324</v>
      </c>
      <c r="AY14565" s="191">
        <v>544</v>
      </c>
      <c r="AZ14565" s="191">
        <v>11</v>
      </c>
      <c r="BA14565" s="191">
        <v>5</v>
      </c>
      <c r="BB14565" s="191">
        <v>-11.967000000000001</v>
      </c>
    </row>
    <row r="14566" spans="48:54" x14ac:dyDescent="0.2">
      <c r="AV14566" s="191" t="str">
        <f t="shared" si="231"/>
        <v>545_RG_611_1_202324</v>
      </c>
      <c r="AW14566" s="191" t="s">
        <v>93</v>
      </c>
      <c r="AX14566" s="18">
        <v>202324</v>
      </c>
      <c r="AY14566" s="191">
        <v>545</v>
      </c>
      <c r="AZ14566" s="191">
        <v>611</v>
      </c>
      <c r="BA14566" s="191">
        <v>1</v>
      </c>
      <c r="BB14566" s="191">
        <v>0</v>
      </c>
    </row>
    <row r="14567" spans="48:54" x14ac:dyDescent="0.2">
      <c r="AV14567" s="191" t="str">
        <f t="shared" si="231"/>
        <v>545_RS_11_5_202324</v>
      </c>
      <c r="AW14567" s="191" t="s">
        <v>92</v>
      </c>
      <c r="AX14567" s="18">
        <v>202324</v>
      </c>
      <c r="AY14567" s="191">
        <v>545</v>
      </c>
      <c r="AZ14567" s="191">
        <v>11</v>
      </c>
      <c r="BA14567" s="191">
        <v>5</v>
      </c>
      <c r="BB14567" s="191">
        <v>0</v>
      </c>
    </row>
    <row r="14568" spans="48:54" x14ac:dyDescent="0.2">
      <c r="AV14568" s="191" t="str">
        <f t="shared" si="231"/>
        <v>546_RG_611_1_202324</v>
      </c>
      <c r="AW14568" s="191" t="s">
        <v>93</v>
      </c>
      <c r="AX14568" s="18">
        <v>202324</v>
      </c>
      <c r="AY14568" s="191">
        <v>546</v>
      </c>
      <c r="AZ14568" s="191">
        <v>611</v>
      </c>
      <c r="BA14568" s="191">
        <v>1</v>
      </c>
      <c r="BB14568" s="191">
        <v>0</v>
      </c>
    </row>
    <row r="14569" spans="48:54" x14ac:dyDescent="0.2">
      <c r="AV14569" s="191" t="str">
        <f t="shared" si="231"/>
        <v>546_RS_11_5_202324</v>
      </c>
      <c r="AW14569" s="191" t="s">
        <v>92</v>
      </c>
      <c r="AX14569" s="18">
        <v>202324</v>
      </c>
      <c r="AY14569" s="191">
        <v>546</v>
      </c>
      <c r="AZ14569" s="191">
        <v>11</v>
      </c>
      <c r="BA14569" s="191">
        <v>5</v>
      </c>
      <c r="BB14569" s="191">
        <v>0</v>
      </c>
    </row>
    <row r="14570" spans="48:54" x14ac:dyDescent="0.2">
      <c r="AV14570" s="191" t="str">
        <f t="shared" si="231"/>
        <v>548_RG_611_1_202324</v>
      </c>
      <c r="AW14570" s="191" t="s">
        <v>93</v>
      </c>
      <c r="AX14570" s="18">
        <v>202324</v>
      </c>
      <c r="AY14570" s="191">
        <v>548</v>
      </c>
      <c r="AZ14570" s="191">
        <v>611</v>
      </c>
      <c r="BA14570" s="191">
        <v>1</v>
      </c>
      <c r="BB14570" s="191">
        <v>0</v>
      </c>
    </row>
    <row r="14571" spans="48:54" x14ac:dyDescent="0.2">
      <c r="AV14571" s="191" t="str">
        <f t="shared" si="231"/>
        <v>548_RS_11_5_202324</v>
      </c>
      <c r="AW14571" s="191" t="s">
        <v>92</v>
      </c>
      <c r="AX14571" s="18">
        <v>202324</v>
      </c>
      <c r="AY14571" s="191">
        <v>548</v>
      </c>
      <c r="AZ14571" s="191">
        <v>11</v>
      </c>
      <c r="BA14571" s="191">
        <v>5</v>
      </c>
      <c r="BB14571" s="191">
        <v>-2.1419999999999999</v>
      </c>
    </row>
    <row r="14572" spans="48:54" x14ac:dyDescent="0.2">
      <c r="AV14572" s="191" t="str">
        <f t="shared" si="231"/>
        <v>550_RG_611_1_202324</v>
      </c>
      <c r="AW14572" s="191" t="s">
        <v>93</v>
      </c>
      <c r="AX14572" s="18">
        <v>202324</v>
      </c>
      <c r="AY14572" s="191">
        <v>550</v>
      </c>
      <c r="AZ14572" s="191">
        <v>611</v>
      </c>
      <c r="BA14572" s="191">
        <v>1</v>
      </c>
      <c r="BB14572" s="191">
        <v>0</v>
      </c>
    </row>
    <row r="14573" spans="48:54" x14ac:dyDescent="0.2">
      <c r="AV14573" s="191" t="str">
        <f t="shared" si="231"/>
        <v>550_RS_11_5_202324</v>
      </c>
      <c r="AW14573" s="191" t="s">
        <v>92</v>
      </c>
      <c r="AX14573" s="18">
        <v>202324</v>
      </c>
      <c r="AY14573" s="191">
        <v>550</v>
      </c>
      <c r="AZ14573" s="191">
        <v>11</v>
      </c>
      <c r="BA14573" s="191">
        <v>5</v>
      </c>
      <c r="BB14573" s="191">
        <v>-65.287000000000006</v>
      </c>
    </row>
    <row r="14574" spans="48:54" x14ac:dyDescent="0.2">
      <c r="AV14574" s="191" t="str">
        <f t="shared" si="231"/>
        <v>552_RG_611_1_202324</v>
      </c>
      <c r="AW14574" s="191" t="s">
        <v>93</v>
      </c>
      <c r="AX14574" s="18">
        <v>202324</v>
      </c>
      <c r="AY14574" s="191">
        <v>552</v>
      </c>
      <c r="AZ14574" s="191">
        <v>611</v>
      </c>
      <c r="BA14574" s="191">
        <v>1</v>
      </c>
      <c r="BB14574" s="191">
        <v>0</v>
      </c>
    </row>
    <row r="14575" spans="48:54" x14ac:dyDescent="0.2">
      <c r="AV14575" s="191" t="str">
        <f t="shared" si="231"/>
        <v>552_RS_11_5_202324</v>
      </c>
      <c r="AW14575" s="191" t="s">
        <v>92</v>
      </c>
      <c r="AX14575" s="18">
        <v>202324</v>
      </c>
      <c r="AY14575" s="191">
        <v>552</v>
      </c>
      <c r="AZ14575" s="191">
        <v>11</v>
      </c>
      <c r="BA14575" s="191">
        <v>5</v>
      </c>
      <c r="BB14575" s="191">
        <v>-451.01715999999976</v>
      </c>
    </row>
    <row r="14576" spans="48:54" x14ac:dyDescent="0.2">
      <c r="AV14576" s="191" t="str">
        <f t="shared" si="231"/>
        <v>562_RG_611_1_202324</v>
      </c>
      <c r="AW14576" s="191" t="s">
        <v>93</v>
      </c>
      <c r="AX14576" s="18">
        <v>202324</v>
      </c>
      <c r="AY14576" s="191">
        <v>562</v>
      </c>
      <c r="AZ14576" s="191">
        <v>611</v>
      </c>
      <c r="BA14576" s="191">
        <v>1</v>
      </c>
      <c r="BB14576" s="191">
        <v>0</v>
      </c>
    </row>
    <row r="14577" spans="48:54" x14ac:dyDescent="0.2">
      <c r="AV14577" s="191" t="str">
        <f t="shared" si="231"/>
        <v>562_RS_11_5_202324</v>
      </c>
      <c r="AW14577" s="191" t="s">
        <v>92</v>
      </c>
      <c r="AX14577" s="18">
        <v>202324</v>
      </c>
      <c r="AY14577" s="191">
        <v>562</v>
      </c>
      <c r="AZ14577" s="191">
        <v>11</v>
      </c>
      <c r="BA14577" s="191">
        <v>5</v>
      </c>
      <c r="BB14577" s="191">
        <v>0</v>
      </c>
    </row>
    <row r="14578" spans="48:54" x14ac:dyDescent="0.2">
      <c r="AV14578" s="191" t="str">
        <f t="shared" si="231"/>
        <v>564_RG_611_1_202324</v>
      </c>
      <c r="AW14578" s="191" t="s">
        <v>93</v>
      </c>
      <c r="AX14578" s="18">
        <v>202324</v>
      </c>
      <c r="AY14578" s="191">
        <v>564</v>
      </c>
      <c r="AZ14578" s="191">
        <v>611</v>
      </c>
      <c r="BA14578" s="191">
        <v>1</v>
      </c>
      <c r="BB14578" s="191">
        <v>0</v>
      </c>
    </row>
    <row r="14579" spans="48:54" x14ac:dyDescent="0.2">
      <c r="AV14579" s="191" t="str">
        <f t="shared" si="231"/>
        <v>564_RS_11_5_202324</v>
      </c>
      <c r="AW14579" s="191" t="s">
        <v>92</v>
      </c>
      <c r="AX14579" s="18">
        <v>202324</v>
      </c>
      <c r="AY14579" s="191">
        <v>564</v>
      </c>
      <c r="AZ14579" s="191">
        <v>11</v>
      </c>
      <c r="BA14579" s="191">
        <v>5</v>
      </c>
      <c r="BB14579" s="191">
        <v>0</v>
      </c>
    </row>
    <row r="14580" spans="48:54" x14ac:dyDescent="0.2">
      <c r="AV14580" s="191" t="str">
        <f t="shared" si="231"/>
        <v>566_RG_611_1_202324</v>
      </c>
      <c r="AW14580" s="191" t="s">
        <v>93</v>
      </c>
      <c r="AX14580" s="18">
        <v>202324</v>
      </c>
      <c r="AY14580" s="191">
        <v>566</v>
      </c>
      <c r="AZ14580" s="191">
        <v>611</v>
      </c>
      <c r="BA14580" s="191">
        <v>1</v>
      </c>
      <c r="BB14580" s="191">
        <v>0</v>
      </c>
    </row>
    <row r="14581" spans="48:54" x14ac:dyDescent="0.2">
      <c r="AV14581" s="191" t="str">
        <f t="shared" si="231"/>
        <v>566_RS_11_5_202324</v>
      </c>
      <c r="AW14581" s="191" t="s">
        <v>92</v>
      </c>
      <c r="AX14581" s="18">
        <v>202324</v>
      </c>
      <c r="AY14581" s="191">
        <v>566</v>
      </c>
      <c r="AZ14581" s="191">
        <v>11</v>
      </c>
      <c r="BA14581" s="191">
        <v>5</v>
      </c>
      <c r="BB14581" s="191">
        <v>0</v>
      </c>
    </row>
    <row r="14582" spans="48:54" x14ac:dyDescent="0.2">
      <c r="AV14582" s="191" t="str">
        <f t="shared" si="231"/>
        <v>568_RG_611_1_202324</v>
      </c>
      <c r="AW14582" s="191" t="s">
        <v>93</v>
      </c>
      <c r="AX14582" s="18">
        <v>202324</v>
      </c>
      <c r="AY14582" s="191">
        <v>568</v>
      </c>
      <c r="AZ14582" s="191">
        <v>611</v>
      </c>
      <c r="BA14582" s="191">
        <v>1</v>
      </c>
      <c r="BB14582" s="191">
        <v>0</v>
      </c>
    </row>
    <row r="14583" spans="48:54" x14ac:dyDescent="0.2">
      <c r="AV14583" s="191" t="str">
        <f t="shared" si="231"/>
        <v>568_RS_11_5_202324</v>
      </c>
      <c r="AW14583" s="191" t="s">
        <v>92</v>
      </c>
      <c r="AX14583" s="18">
        <v>202324</v>
      </c>
      <c r="AY14583" s="191">
        <v>568</v>
      </c>
      <c r="AZ14583" s="191">
        <v>11</v>
      </c>
      <c r="BA14583" s="191">
        <v>5</v>
      </c>
      <c r="BB14583" s="191">
        <v>0</v>
      </c>
    </row>
    <row r="14584" spans="48:54" x14ac:dyDescent="0.2">
      <c r="AV14584" s="191" t="str">
        <f t="shared" si="231"/>
        <v>572_RG_611_1_202324</v>
      </c>
      <c r="AW14584" s="191" t="s">
        <v>93</v>
      </c>
      <c r="AX14584" s="18">
        <v>202324</v>
      </c>
      <c r="AY14584" s="191">
        <v>572</v>
      </c>
      <c r="AZ14584" s="191">
        <v>611</v>
      </c>
      <c r="BA14584" s="191">
        <v>1</v>
      </c>
      <c r="BB14584" s="191">
        <v>0</v>
      </c>
    </row>
    <row r="14585" spans="48:54" x14ac:dyDescent="0.2">
      <c r="AV14585" s="191" t="str">
        <f t="shared" si="231"/>
        <v>572_RS_11_5_202324</v>
      </c>
      <c r="AW14585" s="191" t="s">
        <v>92</v>
      </c>
      <c r="AX14585" s="18">
        <v>202324</v>
      </c>
      <c r="AY14585" s="191">
        <v>572</v>
      </c>
      <c r="AZ14585" s="191">
        <v>11</v>
      </c>
      <c r="BA14585" s="191">
        <v>5</v>
      </c>
      <c r="BB14585" s="191">
        <v>0</v>
      </c>
    </row>
    <row r="14586" spans="48:54" x14ac:dyDescent="0.2">
      <c r="AV14586" s="191" t="str">
        <f t="shared" si="231"/>
        <v>574_RG_611_1_202324</v>
      </c>
      <c r="AW14586" s="191" t="s">
        <v>93</v>
      </c>
      <c r="AX14586" s="18">
        <v>202324</v>
      </c>
      <c r="AY14586" s="191">
        <v>574</v>
      </c>
      <c r="AZ14586" s="191">
        <v>611</v>
      </c>
      <c r="BA14586" s="191">
        <v>1</v>
      </c>
      <c r="BB14586" s="191">
        <v>0</v>
      </c>
    </row>
    <row r="14587" spans="48:54" x14ac:dyDescent="0.2">
      <c r="AV14587" s="191" t="str">
        <f t="shared" si="231"/>
        <v>574_RS_11_5_202324</v>
      </c>
      <c r="AW14587" s="191" t="s">
        <v>92</v>
      </c>
      <c r="AX14587" s="18">
        <v>202324</v>
      </c>
      <c r="AY14587" s="191">
        <v>574</v>
      </c>
      <c r="AZ14587" s="191">
        <v>11</v>
      </c>
      <c r="BA14587" s="191">
        <v>5</v>
      </c>
      <c r="BB14587" s="191">
        <v>0</v>
      </c>
    </row>
    <row r="14588" spans="48:54" x14ac:dyDescent="0.2">
      <c r="AV14588" s="191" t="str">
        <f t="shared" si="231"/>
        <v>576_RG_611_1_202324</v>
      </c>
      <c r="AW14588" s="191" t="s">
        <v>93</v>
      </c>
      <c r="AX14588" s="18">
        <v>202324</v>
      </c>
      <c r="AY14588" s="191">
        <v>576</v>
      </c>
      <c r="AZ14588" s="191">
        <v>611</v>
      </c>
      <c r="BA14588" s="191">
        <v>1</v>
      </c>
      <c r="BB14588" s="191">
        <v>0</v>
      </c>
    </row>
    <row r="14589" spans="48:54" x14ac:dyDescent="0.2">
      <c r="AV14589" s="191" t="str">
        <f t="shared" si="231"/>
        <v>576_RS_11_5_202324</v>
      </c>
      <c r="AW14589" s="191" t="s">
        <v>92</v>
      </c>
      <c r="AX14589" s="18">
        <v>202324</v>
      </c>
      <c r="AY14589" s="191">
        <v>576</v>
      </c>
      <c r="AZ14589" s="191">
        <v>11</v>
      </c>
      <c r="BA14589" s="191">
        <v>5</v>
      </c>
      <c r="BB14589" s="191">
        <v>0</v>
      </c>
    </row>
    <row r="14590" spans="48:54" x14ac:dyDescent="0.2">
      <c r="AV14590" s="191" t="str">
        <f t="shared" si="231"/>
        <v>582_RG_611_1_202324</v>
      </c>
      <c r="AW14590" s="191" t="s">
        <v>93</v>
      </c>
      <c r="AX14590" s="18">
        <v>202324</v>
      </c>
      <c r="AY14590" s="191">
        <v>582</v>
      </c>
      <c r="AZ14590" s="191">
        <v>611</v>
      </c>
      <c r="BA14590" s="191">
        <v>1</v>
      </c>
      <c r="BB14590" s="191">
        <v>-3309</v>
      </c>
    </row>
    <row r="14591" spans="48:54" x14ac:dyDescent="0.2">
      <c r="AV14591" s="191" t="str">
        <f t="shared" si="231"/>
        <v>582_RS_11_5_202324</v>
      </c>
      <c r="AW14591" s="191" t="s">
        <v>92</v>
      </c>
      <c r="AX14591" s="18">
        <v>202324</v>
      </c>
      <c r="AY14591" s="191">
        <v>582</v>
      </c>
      <c r="AZ14591" s="191">
        <v>11</v>
      </c>
      <c r="BA14591" s="191">
        <v>5</v>
      </c>
      <c r="BB14591" s="191">
        <v>0</v>
      </c>
    </row>
    <row r="14592" spans="48:54" x14ac:dyDescent="0.2">
      <c r="AV14592" s="191" t="str">
        <f t="shared" si="231"/>
        <v>584_RG_611_1_202324</v>
      </c>
      <c r="AW14592" s="191" t="s">
        <v>93</v>
      </c>
      <c r="AX14592" s="18">
        <v>202324</v>
      </c>
      <c r="AY14592" s="191">
        <v>584</v>
      </c>
      <c r="AZ14592" s="191">
        <v>611</v>
      </c>
      <c r="BA14592" s="191">
        <v>1</v>
      </c>
      <c r="BB14592" s="191">
        <v>-4287</v>
      </c>
    </row>
    <row r="14593" spans="48:54" x14ac:dyDescent="0.2">
      <c r="AV14593" s="191" t="str">
        <f t="shared" si="231"/>
        <v>584_RS_11_5_202324</v>
      </c>
      <c r="AW14593" s="191" t="s">
        <v>92</v>
      </c>
      <c r="AX14593" s="18">
        <v>202324</v>
      </c>
      <c r="AY14593" s="191">
        <v>584</v>
      </c>
      <c r="AZ14593" s="191">
        <v>11</v>
      </c>
      <c r="BA14593" s="191">
        <v>5</v>
      </c>
      <c r="BB14593" s="191">
        <v>0</v>
      </c>
    </row>
    <row r="14594" spans="48:54" x14ac:dyDescent="0.2">
      <c r="AV14594" s="191" t="str">
        <f t="shared" si="231"/>
        <v>586_RG_611_1_202324</v>
      </c>
      <c r="AW14594" s="191" t="s">
        <v>93</v>
      </c>
      <c r="AX14594" s="18">
        <v>202324</v>
      </c>
      <c r="AY14594" s="191">
        <v>586</v>
      </c>
      <c r="AZ14594" s="191">
        <v>611</v>
      </c>
      <c r="BA14594" s="191">
        <v>1</v>
      </c>
      <c r="BB14594" s="191">
        <v>-4119.79</v>
      </c>
    </row>
    <row r="14595" spans="48:54" x14ac:dyDescent="0.2">
      <c r="AV14595" s="191" t="str">
        <f t="shared" si="231"/>
        <v>586_RS_11_5_202324</v>
      </c>
      <c r="AW14595" s="191" t="s">
        <v>92</v>
      </c>
      <c r="AX14595" s="18">
        <v>202324</v>
      </c>
      <c r="AY14595" s="191">
        <v>586</v>
      </c>
      <c r="AZ14595" s="191">
        <v>11</v>
      </c>
      <c r="BA14595" s="191">
        <v>5</v>
      </c>
      <c r="BB14595" s="191">
        <v>0</v>
      </c>
    </row>
    <row r="14596" spans="48:54" x14ac:dyDescent="0.2">
      <c r="AV14596" s="191" t="str">
        <f t="shared" ref="AV14596:AV14659" si="232">AY14596&amp;"_"&amp;AW14596&amp;"_"&amp;AZ14596&amp;"_"&amp;BA14596&amp;"_"&amp;AX14596</f>
        <v>512_RG_614_1_202324</v>
      </c>
      <c r="AW14596" s="191" t="s">
        <v>93</v>
      </c>
      <c r="AX14596" s="18">
        <v>202324</v>
      </c>
      <c r="AY14596" s="191">
        <v>512</v>
      </c>
      <c r="AZ14596" s="191">
        <v>614</v>
      </c>
      <c r="BA14596" s="191">
        <v>1</v>
      </c>
      <c r="BB14596" s="191">
        <v>0</v>
      </c>
    </row>
    <row r="14597" spans="48:54" x14ac:dyDescent="0.2">
      <c r="AV14597" s="191" t="str">
        <f t="shared" si="232"/>
        <v>512_RS_12_1_202324</v>
      </c>
      <c r="AW14597" s="191" t="s">
        <v>92</v>
      </c>
      <c r="AX14597" s="18">
        <v>202324</v>
      </c>
      <c r="AY14597" s="191">
        <v>512</v>
      </c>
      <c r="AZ14597" s="191">
        <v>12</v>
      </c>
      <c r="BA14597" s="191">
        <v>1</v>
      </c>
      <c r="BB14597" s="191">
        <v>4203.2629999999999</v>
      </c>
    </row>
    <row r="14598" spans="48:54" x14ac:dyDescent="0.2">
      <c r="AV14598" s="191" t="str">
        <f t="shared" si="232"/>
        <v>514_RG_614_1_202324</v>
      </c>
      <c r="AW14598" s="191" t="s">
        <v>93</v>
      </c>
      <c r="AX14598" s="18">
        <v>202324</v>
      </c>
      <c r="AY14598" s="191">
        <v>514</v>
      </c>
      <c r="AZ14598" s="191">
        <v>614</v>
      </c>
      <c r="BA14598" s="191">
        <v>1</v>
      </c>
      <c r="BB14598" s="191">
        <v>-1180.05</v>
      </c>
    </row>
    <row r="14599" spans="48:54" x14ac:dyDescent="0.2">
      <c r="AV14599" s="191" t="str">
        <f t="shared" si="232"/>
        <v>514_RS_12_1_202324</v>
      </c>
      <c r="AW14599" s="191" t="s">
        <v>92</v>
      </c>
      <c r="AX14599" s="18">
        <v>202324</v>
      </c>
      <c r="AY14599" s="191">
        <v>514</v>
      </c>
      <c r="AZ14599" s="191">
        <v>12</v>
      </c>
      <c r="BA14599" s="191">
        <v>1</v>
      </c>
      <c r="BB14599" s="191">
        <v>6835.64</v>
      </c>
    </row>
    <row r="14600" spans="48:54" x14ac:dyDescent="0.2">
      <c r="AV14600" s="191" t="str">
        <f t="shared" si="232"/>
        <v>516_RG_614_1_202324</v>
      </c>
      <c r="AW14600" s="191" t="s">
        <v>93</v>
      </c>
      <c r="AX14600" s="18">
        <v>202324</v>
      </c>
      <c r="AY14600" s="191">
        <v>516</v>
      </c>
      <c r="AZ14600" s="191">
        <v>614</v>
      </c>
      <c r="BA14600" s="191">
        <v>1</v>
      </c>
      <c r="BB14600" s="191">
        <v>0</v>
      </c>
    </row>
    <row r="14601" spans="48:54" x14ac:dyDescent="0.2">
      <c r="AV14601" s="191" t="str">
        <f t="shared" si="232"/>
        <v>516_RS_12_1_202324</v>
      </c>
      <c r="AW14601" s="191" t="s">
        <v>92</v>
      </c>
      <c r="AX14601" s="18">
        <v>202324</v>
      </c>
      <c r="AY14601" s="191">
        <v>516</v>
      </c>
      <c r="AZ14601" s="191">
        <v>12</v>
      </c>
      <c r="BA14601" s="191">
        <v>1</v>
      </c>
      <c r="BB14601" s="191">
        <v>9006.7619999999988</v>
      </c>
    </row>
    <row r="14602" spans="48:54" x14ac:dyDescent="0.2">
      <c r="AV14602" s="191" t="str">
        <f t="shared" si="232"/>
        <v>518_RG_614_1_202324</v>
      </c>
      <c r="AW14602" s="191" t="s">
        <v>93</v>
      </c>
      <c r="AX14602" s="18">
        <v>202324</v>
      </c>
      <c r="AY14602" s="191">
        <v>518</v>
      </c>
      <c r="AZ14602" s="191">
        <v>614</v>
      </c>
      <c r="BA14602" s="191">
        <v>1</v>
      </c>
      <c r="BB14602" s="191">
        <v>0</v>
      </c>
    </row>
    <row r="14603" spans="48:54" x14ac:dyDescent="0.2">
      <c r="AV14603" s="191" t="str">
        <f t="shared" si="232"/>
        <v>518_RS_12_1_202324</v>
      </c>
      <c r="AW14603" s="191" t="s">
        <v>92</v>
      </c>
      <c r="AX14603" s="18">
        <v>202324</v>
      </c>
      <c r="AY14603" s="191">
        <v>518</v>
      </c>
      <c r="AZ14603" s="191">
        <v>12</v>
      </c>
      <c r="BA14603" s="191">
        <v>1</v>
      </c>
      <c r="BB14603" s="191">
        <v>3331.4180500000002</v>
      </c>
    </row>
    <row r="14604" spans="48:54" x14ac:dyDescent="0.2">
      <c r="AV14604" s="191" t="str">
        <f t="shared" si="232"/>
        <v>520_RG_614_1_202324</v>
      </c>
      <c r="AW14604" s="191" t="s">
        <v>93</v>
      </c>
      <c r="AX14604" s="18">
        <v>202324</v>
      </c>
      <c r="AY14604" s="191">
        <v>520</v>
      </c>
      <c r="AZ14604" s="191">
        <v>614</v>
      </c>
      <c r="BA14604" s="191">
        <v>1</v>
      </c>
      <c r="BB14604" s="191">
        <v>0</v>
      </c>
    </row>
    <row r="14605" spans="48:54" x14ac:dyDescent="0.2">
      <c r="AV14605" s="191" t="str">
        <f t="shared" si="232"/>
        <v>520_RS_12_1_202324</v>
      </c>
      <c r="AW14605" s="191" t="s">
        <v>92</v>
      </c>
      <c r="AX14605" s="18">
        <v>202324</v>
      </c>
      <c r="AY14605" s="191">
        <v>520</v>
      </c>
      <c r="AZ14605" s="191">
        <v>12</v>
      </c>
      <c r="BA14605" s="191">
        <v>1</v>
      </c>
      <c r="BB14605" s="191">
        <v>6147.8089999999993</v>
      </c>
    </row>
    <row r="14606" spans="48:54" x14ac:dyDescent="0.2">
      <c r="AV14606" s="191" t="str">
        <f t="shared" si="232"/>
        <v>522_RG_614_1_202324</v>
      </c>
      <c r="AW14606" s="191" t="s">
        <v>93</v>
      </c>
      <c r="AX14606" s="18">
        <v>202324</v>
      </c>
      <c r="AY14606" s="191">
        <v>522</v>
      </c>
      <c r="AZ14606" s="191">
        <v>614</v>
      </c>
      <c r="BA14606" s="191">
        <v>1</v>
      </c>
      <c r="BB14606" s="191">
        <v>0</v>
      </c>
    </row>
    <row r="14607" spans="48:54" x14ac:dyDescent="0.2">
      <c r="AV14607" s="191" t="str">
        <f t="shared" si="232"/>
        <v>522_RS_12_1_202324</v>
      </c>
      <c r="AW14607" s="191" t="s">
        <v>92</v>
      </c>
      <c r="AX14607" s="18">
        <v>202324</v>
      </c>
      <c r="AY14607" s="191">
        <v>522</v>
      </c>
      <c r="AZ14607" s="191">
        <v>12</v>
      </c>
      <c r="BA14607" s="191">
        <v>1</v>
      </c>
      <c r="BB14607" s="191">
        <v>2690.4172499999995</v>
      </c>
    </row>
    <row r="14608" spans="48:54" x14ac:dyDescent="0.2">
      <c r="AV14608" s="191" t="str">
        <f t="shared" si="232"/>
        <v>524_RG_614_1_202324</v>
      </c>
      <c r="AW14608" s="191" t="s">
        <v>93</v>
      </c>
      <c r="AX14608" s="18">
        <v>202324</v>
      </c>
      <c r="AY14608" s="191">
        <v>524</v>
      </c>
      <c r="AZ14608" s="191">
        <v>614</v>
      </c>
      <c r="BA14608" s="191">
        <v>1</v>
      </c>
      <c r="BB14608" s="191">
        <v>-671.69695000000002</v>
      </c>
    </row>
    <row r="14609" spans="48:54" x14ac:dyDescent="0.2">
      <c r="AV14609" s="191" t="str">
        <f t="shared" si="232"/>
        <v>524_RS_12_1_202324</v>
      </c>
      <c r="AW14609" s="191" t="s">
        <v>92</v>
      </c>
      <c r="AX14609" s="18">
        <v>202324</v>
      </c>
      <c r="AY14609" s="191">
        <v>524</v>
      </c>
      <c r="AZ14609" s="191">
        <v>12</v>
      </c>
      <c r="BA14609" s="191">
        <v>1</v>
      </c>
      <c r="BB14609" s="191">
        <v>1869.634</v>
      </c>
    </row>
    <row r="14610" spans="48:54" x14ac:dyDescent="0.2">
      <c r="AV14610" s="191" t="str">
        <f t="shared" si="232"/>
        <v>526_RG_614_1_202324</v>
      </c>
      <c r="AW14610" s="191" t="s">
        <v>93</v>
      </c>
      <c r="AX14610" s="18">
        <v>202324</v>
      </c>
      <c r="AY14610" s="191">
        <v>526</v>
      </c>
      <c r="AZ14610" s="191">
        <v>614</v>
      </c>
      <c r="BA14610" s="191">
        <v>1</v>
      </c>
      <c r="BB14610" s="191">
        <v>-251.68183000000002</v>
      </c>
    </row>
    <row r="14611" spans="48:54" x14ac:dyDescent="0.2">
      <c r="AV14611" s="191" t="str">
        <f t="shared" si="232"/>
        <v>526_RS_12_1_202324</v>
      </c>
      <c r="AW14611" s="191" t="s">
        <v>92</v>
      </c>
      <c r="AX14611" s="18">
        <v>202324</v>
      </c>
      <c r="AY14611" s="191">
        <v>526</v>
      </c>
      <c r="AZ14611" s="191">
        <v>12</v>
      </c>
      <c r="BA14611" s="191">
        <v>1</v>
      </c>
      <c r="BB14611" s="191">
        <v>2895.385280000804</v>
      </c>
    </row>
    <row r="14612" spans="48:54" x14ac:dyDescent="0.2">
      <c r="AV14612" s="191" t="str">
        <f t="shared" si="232"/>
        <v>528_RG_614_1_202324</v>
      </c>
      <c r="AW14612" s="191" t="s">
        <v>93</v>
      </c>
      <c r="AX14612" s="18">
        <v>202324</v>
      </c>
      <c r="AY14612" s="191">
        <v>528</v>
      </c>
      <c r="AZ14612" s="191">
        <v>614</v>
      </c>
      <c r="BA14612" s="191">
        <v>1</v>
      </c>
      <c r="BB14612" s="191">
        <v>-363</v>
      </c>
    </row>
    <row r="14613" spans="48:54" x14ac:dyDescent="0.2">
      <c r="AV14613" s="191" t="str">
        <f t="shared" si="232"/>
        <v>528_RS_12_1_202324</v>
      </c>
      <c r="AW14613" s="191" t="s">
        <v>92</v>
      </c>
      <c r="AX14613" s="18">
        <v>202324</v>
      </c>
      <c r="AY14613" s="191">
        <v>528</v>
      </c>
      <c r="AZ14613" s="191">
        <v>12</v>
      </c>
      <c r="BA14613" s="191">
        <v>1</v>
      </c>
      <c r="BB14613" s="191">
        <v>9051</v>
      </c>
    </row>
    <row r="14614" spans="48:54" x14ac:dyDescent="0.2">
      <c r="AV14614" s="191" t="str">
        <f t="shared" si="232"/>
        <v>530_RG_614_1_202324</v>
      </c>
      <c r="AW14614" s="191" t="s">
        <v>93</v>
      </c>
      <c r="AX14614" s="18">
        <v>202324</v>
      </c>
      <c r="AY14614" s="191">
        <v>530</v>
      </c>
      <c r="AZ14614" s="191">
        <v>614</v>
      </c>
      <c r="BA14614" s="191">
        <v>1</v>
      </c>
      <c r="BB14614" s="191">
        <v>-428.13150000000002</v>
      </c>
    </row>
    <row r="14615" spans="48:54" x14ac:dyDescent="0.2">
      <c r="AV14615" s="191" t="str">
        <f t="shared" si="232"/>
        <v>530_RS_12_1_202324</v>
      </c>
      <c r="AW14615" s="191" t="s">
        <v>92</v>
      </c>
      <c r="AX14615" s="18">
        <v>202324</v>
      </c>
      <c r="AY14615" s="191">
        <v>530</v>
      </c>
      <c r="AZ14615" s="191">
        <v>12</v>
      </c>
      <c r="BA14615" s="191">
        <v>1</v>
      </c>
      <c r="BB14615" s="191">
        <v>9912.2930000000015</v>
      </c>
    </row>
    <row r="14616" spans="48:54" x14ac:dyDescent="0.2">
      <c r="AV14616" s="191" t="str">
        <f t="shared" si="232"/>
        <v>532_RG_614_1_202324</v>
      </c>
      <c r="AW14616" s="191" t="s">
        <v>93</v>
      </c>
      <c r="AX14616" s="18">
        <v>202324</v>
      </c>
      <c r="AY14616" s="191">
        <v>532</v>
      </c>
      <c r="AZ14616" s="191">
        <v>614</v>
      </c>
      <c r="BA14616" s="191">
        <v>1</v>
      </c>
      <c r="BB14616" s="191">
        <v>-787</v>
      </c>
    </row>
    <row r="14617" spans="48:54" x14ac:dyDescent="0.2">
      <c r="AV14617" s="191" t="str">
        <f t="shared" si="232"/>
        <v>532_RS_12_1_202324</v>
      </c>
      <c r="AW14617" s="191" t="s">
        <v>92</v>
      </c>
      <c r="AX14617" s="18">
        <v>202324</v>
      </c>
      <c r="AY14617" s="191">
        <v>532</v>
      </c>
      <c r="AZ14617" s="191">
        <v>12</v>
      </c>
      <c r="BA14617" s="191">
        <v>1</v>
      </c>
      <c r="BB14617" s="191">
        <v>6970.2381800000003</v>
      </c>
    </row>
    <row r="14618" spans="48:54" x14ac:dyDescent="0.2">
      <c r="AV14618" s="191" t="str">
        <f t="shared" si="232"/>
        <v>534_RG_614_1_202324</v>
      </c>
      <c r="AW14618" s="191" t="s">
        <v>93</v>
      </c>
      <c r="AX14618" s="18">
        <v>202324</v>
      </c>
      <c r="AY14618" s="191">
        <v>534</v>
      </c>
      <c r="AZ14618" s="191">
        <v>614</v>
      </c>
      <c r="BA14618" s="191">
        <v>1</v>
      </c>
      <c r="BB14618" s="191">
        <v>-310.92048</v>
      </c>
    </row>
    <row r="14619" spans="48:54" x14ac:dyDescent="0.2">
      <c r="AV14619" s="191" t="str">
        <f t="shared" si="232"/>
        <v>534_RS_12_1_202324</v>
      </c>
      <c r="AW14619" s="191" t="s">
        <v>92</v>
      </c>
      <c r="AX14619" s="18">
        <v>202324</v>
      </c>
      <c r="AY14619" s="191">
        <v>534</v>
      </c>
      <c r="AZ14619" s="191">
        <v>12</v>
      </c>
      <c r="BA14619" s="191">
        <v>1</v>
      </c>
      <c r="BB14619" s="191">
        <v>5564.2503299999998</v>
      </c>
    </row>
    <row r="14620" spans="48:54" x14ac:dyDescent="0.2">
      <c r="AV14620" s="191" t="str">
        <f t="shared" si="232"/>
        <v>536_RG_614_1_202324</v>
      </c>
      <c r="AW14620" s="191" t="s">
        <v>93</v>
      </c>
      <c r="AX14620" s="18">
        <v>202324</v>
      </c>
      <c r="AY14620" s="191">
        <v>536</v>
      </c>
      <c r="AZ14620" s="191">
        <v>614</v>
      </c>
      <c r="BA14620" s="191">
        <v>1</v>
      </c>
      <c r="BB14620" s="191">
        <v>-829.15599999999995</v>
      </c>
    </row>
    <row r="14621" spans="48:54" x14ac:dyDescent="0.2">
      <c r="AV14621" s="191" t="str">
        <f t="shared" si="232"/>
        <v>536_RS_12_1_202324</v>
      </c>
      <c r="AW14621" s="191" t="s">
        <v>92</v>
      </c>
      <c r="AX14621" s="18">
        <v>202324</v>
      </c>
      <c r="AY14621" s="191">
        <v>536</v>
      </c>
      <c r="AZ14621" s="191">
        <v>12</v>
      </c>
      <c r="BA14621" s="191">
        <v>1</v>
      </c>
      <c r="BB14621" s="191">
        <v>6815.3730000000005</v>
      </c>
    </row>
    <row r="14622" spans="48:54" x14ac:dyDescent="0.2">
      <c r="AV14622" s="191" t="str">
        <f t="shared" si="232"/>
        <v>538_RG_614_1_202324</v>
      </c>
      <c r="AW14622" s="191" t="s">
        <v>93</v>
      </c>
      <c r="AX14622" s="18">
        <v>202324</v>
      </c>
      <c r="AY14622" s="191">
        <v>538</v>
      </c>
      <c r="AZ14622" s="191">
        <v>614</v>
      </c>
      <c r="BA14622" s="191">
        <v>1</v>
      </c>
      <c r="BB14622" s="191">
        <v>-292.30776000000003</v>
      </c>
    </row>
    <row r="14623" spans="48:54" x14ac:dyDescent="0.2">
      <c r="AV14623" s="191" t="str">
        <f t="shared" si="232"/>
        <v>538_RS_12_1_202324</v>
      </c>
      <c r="AW14623" s="191" t="s">
        <v>92</v>
      </c>
      <c r="AX14623" s="18">
        <v>202324</v>
      </c>
      <c r="AY14623" s="191">
        <v>538</v>
      </c>
      <c r="AZ14623" s="191">
        <v>12</v>
      </c>
      <c r="BA14623" s="191">
        <v>1</v>
      </c>
      <c r="BB14623" s="191">
        <v>2306.4624980801054</v>
      </c>
    </row>
    <row r="14624" spans="48:54" x14ac:dyDescent="0.2">
      <c r="AV14624" s="191" t="str">
        <f t="shared" si="232"/>
        <v>540_RG_614_1_202324</v>
      </c>
      <c r="AW14624" s="191" t="s">
        <v>93</v>
      </c>
      <c r="AX14624" s="18">
        <v>202324</v>
      </c>
      <c r="AY14624" s="191">
        <v>540</v>
      </c>
      <c r="AZ14624" s="191">
        <v>614</v>
      </c>
      <c r="BA14624" s="191">
        <v>1</v>
      </c>
      <c r="BB14624" s="191">
        <v>-896.18899999999996</v>
      </c>
    </row>
    <row r="14625" spans="48:54" x14ac:dyDescent="0.2">
      <c r="AV14625" s="191" t="str">
        <f t="shared" si="232"/>
        <v>540_RS_12_1_202324</v>
      </c>
      <c r="AW14625" s="191" t="s">
        <v>92</v>
      </c>
      <c r="AX14625" s="18">
        <v>202324</v>
      </c>
      <c r="AY14625" s="191">
        <v>540</v>
      </c>
      <c r="AZ14625" s="191">
        <v>12</v>
      </c>
      <c r="BA14625" s="191">
        <v>1</v>
      </c>
      <c r="BB14625" s="191">
        <v>17141.554</v>
      </c>
    </row>
    <row r="14626" spans="48:54" x14ac:dyDescent="0.2">
      <c r="AV14626" s="191" t="str">
        <f t="shared" si="232"/>
        <v>542_RG_614_1_202324</v>
      </c>
      <c r="AW14626" s="191" t="s">
        <v>93</v>
      </c>
      <c r="AX14626" s="18">
        <v>202324</v>
      </c>
      <c r="AY14626" s="191">
        <v>542</v>
      </c>
      <c r="AZ14626" s="191">
        <v>614</v>
      </c>
      <c r="BA14626" s="191">
        <v>1</v>
      </c>
      <c r="BB14626" s="191">
        <v>-386.89100000000002</v>
      </c>
    </row>
    <row r="14627" spans="48:54" x14ac:dyDescent="0.2">
      <c r="AV14627" s="191" t="str">
        <f t="shared" si="232"/>
        <v>542_RS_12_1_202324</v>
      </c>
      <c r="AW14627" s="191" t="s">
        <v>92</v>
      </c>
      <c r="AX14627" s="18">
        <v>202324</v>
      </c>
      <c r="AY14627" s="191">
        <v>542</v>
      </c>
      <c r="AZ14627" s="191">
        <v>12</v>
      </c>
      <c r="BA14627" s="191">
        <v>1</v>
      </c>
      <c r="BB14627" s="191">
        <v>2411.56</v>
      </c>
    </row>
    <row r="14628" spans="48:54" x14ac:dyDescent="0.2">
      <c r="AV14628" s="191" t="str">
        <f t="shared" si="232"/>
        <v>544_RG_614_1_202324</v>
      </c>
      <c r="AW14628" s="191" t="s">
        <v>93</v>
      </c>
      <c r="AX14628" s="18">
        <v>202324</v>
      </c>
      <c r="AY14628" s="191">
        <v>544</v>
      </c>
      <c r="AZ14628" s="191">
        <v>614</v>
      </c>
      <c r="BA14628" s="191">
        <v>1</v>
      </c>
      <c r="BB14628" s="191">
        <v>-691.71900000000005</v>
      </c>
    </row>
    <row r="14629" spans="48:54" x14ac:dyDescent="0.2">
      <c r="AV14629" s="191" t="str">
        <f t="shared" si="232"/>
        <v>544_RS_12_1_202324</v>
      </c>
      <c r="AW14629" s="191" t="s">
        <v>92</v>
      </c>
      <c r="AX14629" s="18">
        <v>202324</v>
      </c>
      <c r="AY14629" s="191">
        <v>544</v>
      </c>
      <c r="AZ14629" s="191">
        <v>12</v>
      </c>
      <c r="BA14629" s="191">
        <v>1</v>
      </c>
      <c r="BB14629" s="191">
        <v>14492.101999999999</v>
      </c>
    </row>
    <row r="14630" spans="48:54" x14ac:dyDescent="0.2">
      <c r="AV14630" s="191" t="str">
        <f t="shared" si="232"/>
        <v>545_RG_614_1_202324</v>
      </c>
      <c r="AW14630" s="191" t="s">
        <v>93</v>
      </c>
      <c r="AX14630" s="18">
        <v>202324</v>
      </c>
      <c r="AY14630" s="191">
        <v>545</v>
      </c>
      <c r="AZ14630" s="191">
        <v>614</v>
      </c>
      <c r="BA14630" s="191">
        <v>1</v>
      </c>
      <c r="BB14630" s="191">
        <v>-285.27355</v>
      </c>
    </row>
    <row r="14631" spans="48:54" x14ac:dyDescent="0.2">
      <c r="AV14631" s="191" t="str">
        <f t="shared" si="232"/>
        <v>545_RS_12_1_202324</v>
      </c>
      <c r="AW14631" s="191" t="s">
        <v>92</v>
      </c>
      <c r="AX14631" s="18">
        <v>202324</v>
      </c>
      <c r="AY14631" s="191">
        <v>545</v>
      </c>
      <c r="AZ14631" s="191">
        <v>12</v>
      </c>
      <c r="BA14631" s="191">
        <v>1</v>
      </c>
      <c r="BB14631" s="191">
        <v>2820.1544032000002</v>
      </c>
    </row>
    <row r="14632" spans="48:54" x14ac:dyDescent="0.2">
      <c r="AV14632" s="191" t="str">
        <f t="shared" si="232"/>
        <v>546_RG_614_1_202324</v>
      </c>
      <c r="AW14632" s="191" t="s">
        <v>93</v>
      </c>
      <c r="AX14632" s="18">
        <v>202324</v>
      </c>
      <c r="AY14632" s="191">
        <v>546</v>
      </c>
      <c r="AZ14632" s="191">
        <v>614</v>
      </c>
      <c r="BA14632" s="191">
        <v>1</v>
      </c>
      <c r="BB14632" s="191">
        <v>-408.38499999999999</v>
      </c>
    </row>
    <row r="14633" spans="48:54" x14ac:dyDescent="0.2">
      <c r="AV14633" s="191" t="str">
        <f t="shared" si="232"/>
        <v>546_RS_12_1_202324</v>
      </c>
      <c r="AW14633" s="191" t="s">
        <v>92</v>
      </c>
      <c r="AX14633" s="18">
        <v>202324</v>
      </c>
      <c r="AY14633" s="191">
        <v>546</v>
      </c>
      <c r="AZ14633" s="191">
        <v>12</v>
      </c>
      <c r="BA14633" s="191">
        <v>1</v>
      </c>
      <c r="BB14633" s="191">
        <v>5147.2409999999991</v>
      </c>
    </row>
    <row r="14634" spans="48:54" x14ac:dyDescent="0.2">
      <c r="AV14634" s="191" t="str">
        <f t="shared" si="232"/>
        <v>548_RG_614_1_202324</v>
      </c>
      <c r="AW14634" s="191" t="s">
        <v>93</v>
      </c>
      <c r="AX14634" s="18">
        <v>202324</v>
      </c>
      <c r="AY14634" s="191">
        <v>548</v>
      </c>
      <c r="AZ14634" s="191">
        <v>614</v>
      </c>
      <c r="BA14634" s="191">
        <v>1</v>
      </c>
      <c r="BB14634" s="191">
        <v>-635.23199999999997</v>
      </c>
    </row>
    <row r="14635" spans="48:54" x14ac:dyDescent="0.2">
      <c r="AV14635" s="191" t="str">
        <f t="shared" si="232"/>
        <v>548_RS_12_1_202324</v>
      </c>
      <c r="AW14635" s="191" t="s">
        <v>92</v>
      </c>
      <c r="AX14635" s="18">
        <v>202324</v>
      </c>
      <c r="AY14635" s="191">
        <v>548</v>
      </c>
      <c r="AZ14635" s="191">
        <v>12</v>
      </c>
      <c r="BA14635" s="191">
        <v>1</v>
      </c>
      <c r="BB14635" s="191">
        <v>8597.0780000000013</v>
      </c>
    </row>
    <row r="14636" spans="48:54" x14ac:dyDescent="0.2">
      <c r="AV14636" s="191" t="str">
        <f t="shared" si="232"/>
        <v>550_RG_614_1_202324</v>
      </c>
      <c r="AW14636" s="191" t="s">
        <v>93</v>
      </c>
      <c r="AX14636" s="18">
        <v>202324</v>
      </c>
      <c r="AY14636" s="191">
        <v>550</v>
      </c>
      <c r="AZ14636" s="191">
        <v>614</v>
      </c>
      <c r="BA14636" s="191">
        <v>1</v>
      </c>
      <c r="BB14636" s="191">
        <v>0</v>
      </c>
    </row>
    <row r="14637" spans="48:54" x14ac:dyDescent="0.2">
      <c r="AV14637" s="191" t="str">
        <f t="shared" si="232"/>
        <v>550_RS_12_1_202324</v>
      </c>
      <c r="AW14637" s="191" t="s">
        <v>92</v>
      </c>
      <c r="AX14637" s="18">
        <v>202324</v>
      </c>
      <c r="AY14637" s="191">
        <v>550</v>
      </c>
      <c r="AZ14637" s="191">
        <v>12</v>
      </c>
      <c r="BA14637" s="191">
        <v>1</v>
      </c>
      <c r="BB14637" s="191">
        <v>5437.0219500000003</v>
      </c>
    </row>
    <row r="14638" spans="48:54" x14ac:dyDescent="0.2">
      <c r="AV14638" s="191" t="str">
        <f t="shared" si="232"/>
        <v>552_RG_614_1_202324</v>
      </c>
      <c r="AW14638" s="191" t="s">
        <v>93</v>
      </c>
      <c r="AX14638" s="18">
        <v>202324</v>
      </c>
      <c r="AY14638" s="191">
        <v>552</v>
      </c>
      <c r="AZ14638" s="191">
        <v>614</v>
      </c>
      <c r="BA14638" s="191">
        <v>1</v>
      </c>
      <c r="BB14638" s="191">
        <v>-862.43799999999999</v>
      </c>
    </row>
    <row r="14639" spans="48:54" x14ac:dyDescent="0.2">
      <c r="AV14639" s="191" t="str">
        <f t="shared" si="232"/>
        <v>552_RS_12_1_202324</v>
      </c>
      <c r="AW14639" s="191" t="s">
        <v>92</v>
      </c>
      <c r="AX14639" s="18">
        <v>202324</v>
      </c>
      <c r="AY14639" s="191">
        <v>552</v>
      </c>
      <c r="AZ14639" s="191">
        <v>12</v>
      </c>
      <c r="BA14639" s="191">
        <v>1</v>
      </c>
      <c r="BB14639" s="191">
        <v>6804.2697099999932</v>
      </c>
    </row>
    <row r="14640" spans="48:54" x14ac:dyDescent="0.2">
      <c r="AV14640" s="191" t="str">
        <f t="shared" si="232"/>
        <v>562_RG_614_1_202324</v>
      </c>
      <c r="AW14640" s="191" t="s">
        <v>93</v>
      </c>
      <c r="AX14640" s="18">
        <v>202324</v>
      </c>
      <c r="AY14640" s="191">
        <v>562</v>
      </c>
      <c r="AZ14640" s="191">
        <v>614</v>
      </c>
      <c r="BA14640" s="191">
        <v>1</v>
      </c>
      <c r="BB14640" s="191">
        <v>0</v>
      </c>
    </row>
    <row r="14641" spans="48:54" x14ac:dyDescent="0.2">
      <c r="AV14641" s="191" t="str">
        <f t="shared" si="232"/>
        <v>562_RS_12_1_202324</v>
      </c>
      <c r="AW14641" s="191" t="s">
        <v>92</v>
      </c>
      <c r="AX14641" s="18">
        <v>202324</v>
      </c>
      <c r="AY14641" s="191">
        <v>562</v>
      </c>
      <c r="AZ14641" s="191">
        <v>12</v>
      </c>
      <c r="BA14641" s="191">
        <v>1</v>
      </c>
      <c r="BB14641" s="191">
        <v>0</v>
      </c>
    </row>
    <row r="14642" spans="48:54" x14ac:dyDescent="0.2">
      <c r="AV14642" s="191" t="str">
        <f t="shared" si="232"/>
        <v>564_RG_614_1_202324</v>
      </c>
      <c r="AW14642" s="191" t="s">
        <v>93</v>
      </c>
      <c r="AX14642" s="18">
        <v>202324</v>
      </c>
      <c r="AY14642" s="191">
        <v>564</v>
      </c>
      <c r="AZ14642" s="191">
        <v>614</v>
      </c>
      <c r="BA14642" s="191">
        <v>1</v>
      </c>
      <c r="BB14642" s="191">
        <v>0</v>
      </c>
    </row>
    <row r="14643" spans="48:54" x14ac:dyDescent="0.2">
      <c r="AV14643" s="191" t="str">
        <f t="shared" si="232"/>
        <v>564_RS_12_1_202324</v>
      </c>
      <c r="AW14643" s="191" t="s">
        <v>92</v>
      </c>
      <c r="AX14643" s="18">
        <v>202324</v>
      </c>
      <c r="AY14643" s="191">
        <v>564</v>
      </c>
      <c r="AZ14643" s="191">
        <v>12</v>
      </c>
      <c r="BA14643" s="191">
        <v>1</v>
      </c>
      <c r="BB14643" s="191">
        <v>0</v>
      </c>
    </row>
    <row r="14644" spans="48:54" x14ac:dyDescent="0.2">
      <c r="AV14644" s="191" t="str">
        <f t="shared" si="232"/>
        <v>566_RG_614_1_202324</v>
      </c>
      <c r="AW14644" s="191" t="s">
        <v>93</v>
      </c>
      <c r="AX14644" s="18">
        <v>202324</v>
      </c>
      <c r="AY14644" s="191">
        <v>566</v>
      </c>
      <c r="AZ14644" s="191">
        <v>614</v>
      </c>
      <c r="BA14644" s="191">
        <v>1</v>
      </c>
      <c r="BB14644" s="191">
        <v>0</v>
      </c>
    </row>
    <row r="14645" spans="48:54" x14ac:dyDescent="0.2">
      <c r="AV14645" s="191" t="str">
        <f t="shared" si="232"/>
        <v>566_RS_12_1_202324</v>
      </c>
      <c r="AW14645" s="191" t="s">
        <v>92</v>
      </c>
      <c r="AX14645" s="18">
        <v>202324</v>
      </c>
      <c r="AY14645" s="191">
        <v>566</v>
      </c>
      <c r="AZ14645" s="191">
        <v>12</v>
      </c>
      <c r="BA14645" s="191">
        <v>1</v>
      </c>
      <c r="BB14645" s="191">
        <v>0</v>
      </c>
    </row>
    <row r="14646" spans="48:54" x14ac:dyDescent="0.2">
      <c r="AV14646" s="191" t="str">
        <f t="shared" si="232"/>
        <v>568_RG_614_1_202324</v>
      </c>
      <c r="AW14646" s="191" t="s">
        <v>93</v>
      </c>
      <c r="AX14646" s="18">
        <v>202324</v>
      </c>
      <c r="AY14646" s="191">
        <v>568</v>
      </c>
      <c r="AZ14646" s="191">
        <v>614</v>
      </c>
      <c r="BA14646" s="191">
        <v>1</v>
      </c>
      <c r="BB14646" s="191">
        <v>0</v>
      </c>
    </row>
    <row r="14647" spans="48:54" x14ac:dyDescent="0.2">
      <c r="AV14647" s="191" t="str">
        <f t="shared" si="232"/>
        <v>568_RS_12_1_202324</v>
      </c>
      <c r="AW14647" s="191" t="s">
        <v>92</v>
      </c>
      <c r="AX14647" s="18">
        <v>202324</v>
      </c>
      <c r="AY14647" s="191">
        <v>568</v>
      </c>
      <c r="AZ14647" s="191">
        <v>12</v>
      </c>
      <c r="BA14647" s="191">
        <v>1</v>
      </c>
      <c r="BB14647" s="191">
        <v>0</v>
      </c>
    </row>
    <row r="14648" spans="48:54" x14ac:dyDescent="0.2">
      <c r="AV14648" s="191" t="str">
        <f t="shared" si="232"/>
        <v>572_RG_614_1_202324</v>
      </c>
      <c r="AW14648" s="191" t="s">
        <v>93</v>
      </c>
      <c r="AX14648" s="18">
        <v>202324</v>
      </c>
      <c r="AY14648" s="191">
        <v>572</v>
      </c>
      <c r="AZ14648" s="191">
        <v>614</v>
      </c>
      <c r="BA14648" s="191">
        <v>1</v>
      </c>
      <c r="BB14648" s="191">
        <v>0</v>
      </c>
    </row>
    <row r="14649" spans="48:54" x14ac:dyDescent="0.2">
      <c r="AV14649" s="191" t="str">
        <f t="shared" si="232"/>
        <v>572_RS_12_1_202324</v>
      </c>
      <c r="AW14649" s="191" t="s">
        <v>92</v>
      </c>
      <c r="AX14649" s="18">
        <v>202324</v>
      </c>
      <c r="AY14649" s="191">
        <v>572</v>
      </c>
      <c r="AZ14649" s="191">
        <v>12</v>
      </c>
      <c r="BA14649" s="191">
        <v>1</v>
      </c>
      <c r="BB14649" s="191">
        <v>0</v>
      </c>
    </row>
    <row r="14650" spans="48:54" x14ac:dyDescent="0.2">
      <c r="AV14650" s="191" t="str">
        <f t="shared" si="232"/>
        <v>574_RG_614_1_202324</v>
      </c>
      <c r="AW14650" s="191" t="s">
        <v>93</v>
      </c>
      <c r="AX14650" s="18">
        <v>202324</v>
      </c>
      <c r="AY14650" s="191">
        <v>574</v>
      </c>
      <c r="AZ14650" s="191">
        <v>614</v>
      </c>
      <c r="BA14650" s="191">
        <v>1</v>
      </c>
      <c r="BB14650" s="191">
        <v>0</v>
      </c>
    </row>
    <row r="14651" spans="48:54" x14ac:dyDescent="0.2">
      <c r="AV14651" s="191" t="str">
        <f t="shared" si="232"/>
        <v>574_RS_12_1_202324</v>
      </c>
      <c r="AW14651" s="191" t="s">
        <v>92</v>
      </c>
      <c r="AX14651" s="18">
        <v>202324</v>
      </c>
      <c r="AY14651" s="191">
        <v>574</v>
      </c>
      <c r="AZ14651" s="191">
        <v>12</v>
      </c>
      <c r="BA14651" s="191">
        <v>1</v>
      </c>
      <c r="BB14651" s="191">
        <v>0</v>
      </c>
    </row>
    <row r="14652" spans="48:54" x14ac:dyDescent="0.2">
      <c r="AV14652" s="191" t="str">
        <f t="shared" si="232"/>
        <v>576_RG_614_1_202324</v>
      </c>
      <c r="AW14652" s="191" t="s">
        <v>93</v>
      </c>
      <c r="AX14652" s="18">
        <v>202324</v>
      </c>
      <c r="AY14652" s="191">
        <v>576</v>
      </c>
      <c r="AZ14652" s="191">
        <v>614</v>
      </c>
      <c r="BA14652" s="191">
        <v>1</v>
      </c>
      <c r="BB14652" s="191">
        <v>0</v>
      </c>
    </row>
    <row r="14653" spans="48:54" x14ac:dyDescent="0.2">
      <c r="AV14653" s="191" t="str">
        <f t="shared" si="232"/>
        <v>576_RS_12_1_202324</v>
      </c>
      <c r="AW14653" s="191" t="s">
        <v>92</v>
      </c>
      <c r="AX14653" s="18">
        <v>202324</v>
      </c>
      <c r="AY14653" s="191">
        <v>576</v>
      </c>
      <c r="AZ14653" s="191">
        <v>12</v>
      </c>
      <c r="BA14653" s="191">
        <v>1</v>
      </c>
      <c r="BB14653" s="191">
        <v>0</v>
      </c>
    </row>
    <row r="14654" spans="48:54" x14ac:dyDescent="0.2">
      <c r="AV14654" s="191" t="str">
        <f t="shared" si="232"/>
        <v>582_RG_614_1_202324</v>
      </c>
      <c r="AW14654" s="191" t="s">
        <v>93</v>
      </c>
      <c r="AX14654" s="18">
        <v>202324</v>
      </c>
      <c r="AY14654" s="191">
        <v>582</v>
      </c>
      <c r="AZ14654" s="191">
        <v>614</v>
      </c>
      <c r="BA14654" s="191">
        <v>1</v>
      </c>
      <c r="BB14654" s="191">
        <v>0</v>
      </c>
    </row>
    <row r="14655" spans="48:54" x14ac:dyDescent="0.2">
      <c r="AV14655" s="191" t="str">
        <f t="shared" si="232"/>
        <v>582_RS_12_1_202324</v>
      </c>
      <c r="AW14655" s="191" t="s">
        <v>92</v>
      </c>
      <c r="AX14655" s="18">
        <v>202324</v>
      </c>
      <c r="AY14655" s="191">
        <v>582</v>
      </c>
      <c r="AZ14655" s="191">
        <v>12</v>
      </c>
      <c r="BA14655" s="191">
        <v>1</v>
      </c>
      <c r="BB14655" s="191">
        <v>0</v>
      </c>
    </row>
    <row r="14656" spans="48:54" x14ac:dyDescent="0.2">
      <c r="AV14656" s="191" t="str">
        <f t="shared" si="232"/>
        <v>584_RG_614_1_202324</v>
      </c>
      <c r="AW14656" s="191" t="s">
        <v>93</v>
      </c>
      <c r="AX14656" s="18">
        <v>202324</v>
      </c>
      <c r="AY14656" s="191">
        <v>584</v>
      </c>
      <c r="AZ14656" s="191">
        <v>614</v>
      </c>
      <c r="BA14656" s="191">
        <v>1</v>
      </c>
      <c r="BB14656" s="191">
        <v>0</v>
      </c>
    </row>
    <row r="14657" spans="48:54" x14ac:dyDescent="0.2">
      <c r="AV14657" s="191" t="str">
        <f t="shared" si="232"/>
        <v>584_RS_12_1_202324</v>
      </c>
      <c r="AW14657" s="191" t="s">
        <v>92</v>
      </c>
      <c r="AX14657" s="18">
        <v>202324</v>
      </c>
      <c r="AY14657" s="191">
        <v>584</v>
      </c>
      <c r="AZ14657" s="191">
        <v>12</v>
      </c>
      <c r="BA14657" s="191">
        <v>1</v>
      </c>
      <c r="BB14657" s="191">
        <v>0</v>
      </c>
    </row>
    <row r="14658" spans="48:54" x14ac:dyDescent="0.2">
      <c r="AV14658" s="191" t="str">
        <f t="shared" si="232"/>
        <v>586_RG_614_1_202324</v>
      </c>
      <c r="AW14658" s="191" t="s">
        <v>93</v>
      </c>
      <c r="AX14658" s="18">
        <v>202324</v>
      </c>
      <c r="AY14658" s="191">
        <v>586</v>
      </c>
      <c r="AZ14658" s="191">
        <v>614</v>
      </c>
      <c r="BA14658" s="191">
        <v>1</v>
      </c>
      <c r="BB14658" s="191">
        <v>0</v>
      </c>
    </row>
    <row r="14659" spans="48:54" x14ac:dyDescent="0.2">
      <c r="AV14659" s="191" t="str">
        <f t="shared" si="232"/>
        <v>586_RS_12_1_202324</v>
      </c>
      <c r="AW14659" s="191" t="s">
        <v>92</v>
      </c>
      <c r="AX14659" s="18">
        <v>202324</v>
      </c>
      <c r="AY14659" s="191">
        <v>586</v>
      </c>
      <c r="AZ14659" s="191">
        <v>12</v>
      </c>
      <c r="BA14659" s="191">
        <v>1</v>
      </c>
      <c r="BB14659" s="191">
        <v>0</v>
      </c>
    </row>
    <row r="14660" spans="48:54" x14ac:dyDescent="0.2">
      <c r="AV14660" s="191" t="str">
        <f t="shared" ref="AV14660:AV14723" si="233">AY14660&amp;"_"&amp;AW14660&amp;"_"&amp;AZ14660&amp;"_"&amp;BA14660&amp;"_"&amp;AX14660</f>
        <v>512_RG_635_1_202324</v>
      </c>
      <c r="AW14660" s="191" t="s">
        <v>93</v>
      </c>
      <c r="AX14660" s="18">
        <v>202324</v>
      </c>
      <c r="AY14660" s="191">
        <v>512</v>
      </c>
      <c r="AZ14660" s="191">
        <v>635</v>
      </c>
      <c r="BA14660" s="191">
        <v>1</v>
      </c>
      <c r="BB14660" s="191">
        <v>0</v>
      </c>
    </row>
    <row r="14661" spans="48:54" x14ac:dyDescent="0.2">
      <c r="AV14661" s="191" t="str">
        <f t="shared" si="233"/>
        <v>512_RS_12_2_202324</v>
      </c>
      <c r="AW14661" s="191" t="s">
        <v>92</v>
      </c>
      <c r="AX14661" s="18">
        <v>202324</v>
      </c>
      <c r="AY14661" s="191">
        <v>512</v>
      </c>
      <c r="AZ14661" s="191">
        <v>12</v>
      </c>
      <c r="BA14661" s="191">
        <v>2</v>
      </c>
      <c r="BB14661" s="191">
        <v>-2228.3440000000001</v>
      </c>
    </row>
    <row r="14662" spans="48:54" x14ac:dyDescent="0.2">
      <c r="AV14662" s="191" t="str">
        <f t="shared" si="233"/>
        <v>514_RG_635_1_202324</v>
      </c>
      <c r="AW14662" s="191" t="s">
        <v>93</v>
      </c>
      <c r="AX14662" s="18">
        <v>202324</v>
      </c>
      <c r="AY14662" s="191">
        <v>514</v>
      </c>
      <c r="AZ14662" s="191">
        <v>635</v>
      </c>
      <c r="BA14662" s="191">
        <v>1</v>
      </c>
      <c r="BB14662" s="191">
        <v>0</v>
      </c>
    </row>
    <row r="14663" spans="48:54" x14ac:dyDescent="0.2">
      <c r="AV14663" s="191" t="str">
        <f t="shared" si="233"/>
        <v>514_RS_12_2_202324</v>
      </c>
      <c r="AW14663" s="191" t="s">
        <v>92</v>
      </c>
      <c r="AX14663" s="18">
        <v>202324</v>
      </c>
      <c r="AY14663" s="191">
        <v>514</v>
      </c>
      <c r="AZ14663" s="191">
        <v>12</v>
      </c>
      <c r="BA14663" s="191">
        <v>2</v>
      </c>
      <c r="BB14663" s="191">
        <v>-3204.9900000000002</v>
      </c>
    </row>
    <row r="14664" spans="48:54" x14ac:dyDescent="0.2">
      <c r="AV14664" s="191" t="str">
        <f t="shared" si="233"/>
        <v>516_RG_635_1_202324</v>
      </c>
      <c r="AW14664" s="191" t="s">
        <v>93</v>
      </c>
      <c r="AX14664" s="18">
        <v>202324</v>
      </c>
      <c r="AY14664" s="191">
        <v>516</v>
      </c>
      <c r="AZ14664" s="191">
        <v>635</v>
      </c>
      <c r="BA14664" s="191">
        <v>1</v>
      </c>
      <c r="BB14664" s="191">
        <v>0</v>
      </c>
    </row>
    <row r="14665" spans="48:54" x14ac:dyDescent="0.2">
      <c r="AV14665" s="191" t="str">
        <f t="shared" si="233"/>
        <v>516_RS_12_2_202324</v>
      </c>
      <c r="AW14665" s="191" t="s">
        <v>92</v>
      </c>
      <c r="AX14665" s="18">
        <v>202324</v>
      </c>
      <c r="AY14665" s="191">
        <v>516</v>
      </c>
      <c r="AZ14665" s="191">
        <v>12</v>
      </c>
      <c r="BA14665" s="191">
        <v>2</v>
      </c>
      <c r="BB14665" s="191">
        <v>-4391.3680000000004</v>
      </c>
    </row>
    <row r="14666" spans="48:54" x14ac:dyDescent="0.2">
      <c r="AV14666" s="191" t="str">
        <f t="shared" si="233"/>
        <v>518_RG_635_1_202324</v>
      </c>
      <c r="AW14666" s="191" t="s">
        <v>93</v>
      </c>
      <c r="AX14666" s="18">
        <v>202324</v>
      </c>
      <c r="AY14666" s="191">
        <v>518</v>
      </c>
      <c r="AZ14666" s="191">
        <v>635</v>
      </c>
      <c r="BA14666" s="191">
        <v>1</v>
      </c>
      <c r="BB14666" s="191">
        <v>0</v>
      </c>
    </row>
    <row r="14667" spans="48:54" x14ac:dyDescent="0.2">
      <c r="AV14667" s="191" t="str">
        <f t="shared" si="233"/>
        <v>518_RS_12_2_202324</v>
      </c>
      <c r="AW14667" s="191" t="s">
        <v>92</v>
      </c>
      <c r="AX14667" s="18">
        <v>202324</v>
      </c>
      <c r="AY14667" s="191">
        <v>518</v>
      </c>
      <c r="AZ14667" s="191">
        <v>12</v>
      </c>
      <c r="BA14667" s="191">
        <v>2</v>
      </c>
      <c r="BB14667" s="191">
        <v>-5.0640700000000001</v>
      </c>
    </row>
    <row r="14668" spans="48:54" x14ac:dyDescent="0.2">
      <c r="AV14668" s="191" t="str">
        <f t="shared" si="233"/>
        <v>520_RG_635_1_202324</v>
      </c>
      <c r="AW14668" s="191" t="s">
        <v>93</v>
      </c>
      <c r="AX14668" s="18">
        <v>202324</v>
      </c>
      <c r="AY14668" s="191">
        <v>520</v>
      </c>
      <c r="AZ14668" s="191">
        <v>635</v>
      </c>
      <c r="BA14668" s="191">
        <v>1</v>
      </c>
      <c r="BB14668" s="191">
        <v>0</v>
      </c>
    </row>
    <row r="14669" spans="48:54" x14ac:dyDescent="0.2">
      <c r="AV14669" s="191" t="str">
        <f t="shared" si="233"/>
        <v>520_RS_12_2_202324</v>
      </c>
      <c r="AW14669" s="191" t="s">
        <v>92</v>
      </c>
      <c r="AX14669" s="18">
        <v>202324</v>
      </c>
      <c r="AY14669" s="191">
        <v>520</v>
      </c>
      <c r="AZ14669" s="191">
        <v>12</v>
      </c>
      <c r="BA14669" s="191">
        <v>2</v>
      </c>
      <c r="BB14669" s="191">
        <v>-317.51900000000001</v>
      </c>
    </row>
    <row r="14670" spans="48:54" x14ac:dyDescent="0.2">
      <c r="AV14670" s="191" t="str">
        <f t="shared" si="233"/>
        <v>522_RG_635_1_202324</v>
      </c>
      <c r="AW14670" s="191" t="s">
        <v>93</v>
      </c>
      <c r="AX14670" s="18">
        <v>202324</v>
      </c>
      <c r="AY14670" s="191">
        <v>522</v>
      </c>
      <c r="AZ14670" s="191">
        <v>635</v>
      </c>
      <c r="BA14670" s="191">
        <v>1</v>
      </c>
      <c r="BB14670" s="191">
        <v>0</v>
      </c>
    </row>
    <row r="14671" spans="48:54" x14ac:dyDescent="0.2">
      <c r="AV14671" s="191" t="str">
        <f t="shared" si="233"/>
        <v>522_RS_12_2_202324</v>
      </c>
      <c r="AW14671" s="191" t="s">
        <v>92</v>
      </c>
      <c r="AX14671" s="18">
        <v>202324</v>
      </c>
      <c r="AY14671" s="191">
        <v>522</v>
      </c>
      <c r="AZ14671" s="191">
        <v>12</v>
      </c>
      <c r="BA14671" s="191">
        <v>2</v>
      </c>
      <c r="BB14671" s="191">
        <v>-611.41839000000004</v>
      </c>
    </row>
    <row r="14672" spans="48:54" x14ac:dyDescent="0.2">
      <c r="AV14672" s="191" t="str">
        <f t="shared" si="233"/>
        <v>524_RG_635_1_202324</v>
      </c>
      <c r="AW14672" s="191" t="s">
        <v>93</v>
      </c>
      <c r="AX14672" s="18">
        <v>202324</v>
      </c>
      <c r="AY14672" s="191">
        <v>524</v>
      </c>
      <c r="AZ14672" s="191">
        <v>635</v>
      </c>
      <c r="BA14672" s="191">
        <v>1</v>
      </c>
      <c r="BB14672" s="191">
        <v>0</v>
      </c>
    </row>
    <row r="14673" spans="48:54" x14ac:dyDescent="0.2">
      <c r="AV14673" s="191" t="str">
        <f t="shared" si="233"/>
        <v>524_RS_12_2_202324</v>
      </c>
      <c r="AW14673" s="191" t="s">
        <v>92</v>
      </c>
      <c r="AX14673" s="18">
        <v>202324</v>
      </c>
      <c r="AY14673" s="191">
        <v>524</v>
      </c>
      <c r="AZ14673" s="191">
        <v>12</v>
      </c>
      <c r="BA14673" s="191">
        <v>2</v>
      </c>
      <c r="BB14673" s="191">
        <v>-193.47499999999999</v>
      </c>
    </row>
    <row r="14674" spans="48:54" x14ac:dyDescent="0.2">
      <c r="AV14674" s="191" t="str">
        <f t="shared" si="233"/>
        <v>526_RG_635_1_202324</v>
      </c>
      <c r="AW14674" s="191" t="s">
        <v>93</v>
      </c>
      <c r="AX14674" s="18">
        <v>202324</v>
      </c>
      <c r="AY14674" s="191">
        <v>526</v>
      </c>
      <c r="AZ14674" s="191">
        <v>635</v>
      </c>
      <c r="BA14674" s="191">
        <v>1</v>
      </c>
      <c r="BB14674" s="191">
        <v>0</v>
      </c>
    </row>
    <row r="14675" spans="48:54" x14ac:dyDescent="0.2">
      <c r="AV14675" s="191" t="str">
        <f t="shared" si="233"/>
        <v>526_RS_12_2_202324</v>
      </c>
      <c r="AW14675" s="191" t="s">
        <v>92</v>
      </c>
      <c r="AX14675" s="18">
        <v>202324</v>
      </c>
      <c r="AY14675" s="191">
        <v>526</v>
      </c>
      <c r="AZ14675" s="191">
        <v>12</v>
      </c>
      <c r="BA14675" s="191">
        <v>2</v>
      </c>
      <c r="BB14675" s="191">
        <v>-805.41365049042452</v>
      </c>
    </row>
    <row r="14676" spans="48:54" x14ac:dyDescent="0.2">
      <c r="AV14676" s="191" t="str">
        <f t="shared" si="233"/>
        <v>528_RG_635_1_202324</v>
      </c>
      <c r="AW14676" s="191" t="s">
        <v>93</v>
      </c>
      <c r="AX14676" s="18">
        <v>202324</v>
      </c>
      <c r="AY14676" s="191">
        <v>528</v>
      </c>
      <c r="AZ14676" s="191">
        <v>635</v>
      </c>
      <c r="BA14676" s="191">
        <v>1</v>
      </c>
      <c r="BB14676" s="191">
        <v>0</v>
      </c>
    </row>
    <row r="14677" spans="48:54" x14ac:dyDescent="0.2">
      <c r="AV14677" s="191" t="str">
        <f t="shared" si="233"/>
        <v>528_RS_12_2_202324</v>
      </c>
      <c r="AW14677" s="191" t="s">
        <v>92</v>
      </c>
      <c r="AX14677" s="18">
        <v>202324</v>
      </c>
      <c r="AY14677" s="191">
        <v>528</v>
      </c>
      <c r="AZ14677" s="191">
        <v>12</v>
      </c>
      <c r="BA14677" s="191">
        <v>2</v>
      </c>
      <c r="BB14677" s="191">
        <v>-5225</v>
      </c>
    </row>
    <row r="14678" spans="48:54" x14ac:dyDescent="0.2">
      <c r="AV14678" s="191" t="str">
        <f t="shared" si="233"/>
        <v>530_RG_635_1_202324</v>
      </c>
      <c r="AW14678" s="191" t="s">
        <v>93</v>
      </c>
      <c r="AX14678" s="18">
        <v>202324</v>
      </c>
      <c r="AY14678" s="191">
        <v>530</v>
      </c>
      <c r="AZ14678" s="191">
        <v>635</v>
      </c>
      <c r="BA14678" s="191">
        <v>1</v>
      </c>
      <c r="BB14678" s="191">
        <v>0</v>
      </c>
    </row>
    <row r="14679" spans="48:54" x14ac:dyDescent="0.2">
      <c r="AV14679" s="191" t="str">
        <f t="shared" si="233"/>
        <v>530_RS_12_2_202324</v>
      </c>
      <c r="AW14679" s="191" t="s">
        <v>92</v>
      </c>
      <c r="AX14679" s="18">
        <v>202324</v>
      </c>
      <c r="AY14679" s="191">
        <v>530</v>
      </c>
      <c r="AZ14679" s="191">
        <v>12</v>
      </c>
      <c r="BA14679" s="191">
        <v>2</v>
      </c>
      <c r="BB14679" s="191">
        <v>-4644.5950000000003</v>
      </c>
    </row>
    <row r="14680" spans="48:54" x14ac:dyDescent="0.2">
      <c r="AV14680" s="191" t="str">
        <f t="shared" si="233"/>
        <v>532_RG_635_1_202324</v>
      </c>
      <c r="AW14680" s="191" t="s">
        <v>93</v>
      </c>
      <c r="AX14680" s="18">
        <v>202324</v>
      </c>
      <c r="AY14680" s="191">
        <v>532</v>
      </c>
      <c r="AZ14680" s="191">
        <v>635</v>
      </c>
      <c r="BA14680" s="191">
        <v>1</v>
      </c>
      <c r="BB14680" s="191">
        <v>0</v>
      </c>
    </row>
    <row r="14681" spans="48:54" x14ac:dyDescent="0.2">
      <c r="AV14681" s="191" t="str">
        <f t="shared" si="233"/>
        <v>532_RS_12_2_202324</v>
      </c>
      <c r="AW14681" s="191" t="s">
        <v>92</v>
      </c>
      <c r="AX14681" s="18">
        <v>202324</v>
      </c>
      <c r="AY14681" s="191">
        <v>532</v>
      </c>
      <c r="AZ14681" s="191">
        <v>12</v>
      </c>
      <c r="BA14681" s="191">
        <v>2</v>
      </c>
      <c r="BB14681" s="191">
        <v>-2043.2873999999999</v>
      </c>
    </row>
    <row r="14682" spans="48:54" x14ac:dyDescent="0.2">
      <c r="AV14682" s="191" t="str">
        <f t="shared" si="233"/>
        <v>534_RG_635_1_202324</v>
      </c>
      <c r="AW14682" s="191" t="s">
        <v>93</v>
      </c>
      <c r="AX14682" s="18">
        <v>202324</v>
      </c>
      <c r="AY14682" s="191">
        <v>534</v>
      </c>
      <c r="AZ14682" s="191">
        <v>635</v>
      </c>
      <c r="BA14682" s="191">
        <v>1</v>
      </c>
      <c r="BB14682" s="191">
        <v>0</v>
      </c>
    </row>
    <row r="14683" spans="48:54" x14ac:dyDescent="0.2">
      <c r="AV14683" s="191" t="str">
        <f t="shared" si="233"/>
        <v>534_RS_12_2_202324</v>
      </c>
      <c r="AW14683" s="191" t="s">
        <v>92</v>
      </c>
      <c r="AX14683" s="18">
        <v>202324</v>
      </c>
      <c r="AY14683" s="191">
        <v>534</v>
      </c>
      <c r="AZ14683" s="191">
        <v>12</v>
      </c>
      <c r="BA14683" s="191">
        <v>2</v>
      </c>
      <c r="BB14683" s="191">
        <v>-101.35027000000001</v>
      </c>
    </row>
    <row r="14684" spans="48:54" x14ac:dyDescent="0.2">
      <c r="AV14684" s="191" t="str">
        <f t="shared" si="233"/>
        <v>536_RG_635_1_202324</v>
      </c>
      <c r="AW14684" s="191" t="s">
        <v>93</v>
      </c>
      <c r="AX14684" s="18">
        <v>202324</v>
      </c>
      <c r="AY14684" s="191">
        <v>536</v>
      </c>
      <c r="AZ14684" s="191">
        <v>635</v>
      </c>
      <c r="BA14684" s="191">
        <v>1</v>
      </c>
      <c r="BB14684" s="191">
        <v>0</v>
      </c>
    </row>
    <row r="14685" spans="48:54" x14ac:dyDescent="0.2">
      <c r="AV14685" s="191" t="str">
        <f t="shared" si="233"/>
        <v>536_RS_12_2_202324</v>
      </c>
      <c r="AW14685" s="191" t="s">
        <v>92</v>
      </c>
      <c r="AX14685" s="18">
        <v>202324</v>
      </c>
      <c r="AY14685" s="191">
        <v>536</v>
      </c>
      <c r="AZ14685" s="191">
        <v>12</v>
      </c>
      <c r="BA14685" s="191">
        <v>2</v>
      </c>
      <c r="BB14685" s="191">
        <v>-725.24</v>
      </c>
    </row>
    <row r="14686" spans="48:54" x14ac:dyDescent="0.2">
      <c r="AV14686" s="191" t="str">
        <f t="shared" si="233"/>
        <v>538_RG_635_1_202324</v>
      </c>
      <c r="AW14686" s="191" t="s">
        <v>93</v>
      </c>
      <c r="AX14686" s="18">
        <v>202324</v>
      </c>
      <c r="AY14686" s="191">
        <v>538</v>
      </c>
      <c r="AZ14686" s="191">
        <v>635</v>
      </c>
      <c r="BA14686" s="191">
        <v>1</v>
      </c>
      <c r="BB14686" s="191">
        <v>0</v>
      </c>
    </row>
    <row r="14687" spans="48:54" x14ac:dyDescent="0.2">
      <c r="AV14687" s="191" t="str">
        <f t="shared" si="233"/>
        <v>538_RS_12_2_202324</v>
      </c>
      <c r="AW14687" s="191" t="s">
        <v>92</v>
      </c>
      <c r="AX14687" s="18">
        <v>202324</v>
      </c>
      <c r="AY14687" s="191">
        <v>538</v>
      </c>
      <c r="AZ14687" s="191">
        <v>12</v>
      </c>
      <c r="BA14687" s="191">
        <v>2</v>
      </c>
      <c r="BB14687" s="191">
        <v>-816.4820400000001</v>
      </c>
    </row>
    <row r="14688" spans="48:54" x14ac:dyDescent="0.2">
      <c r="AV14688" s="191" t="str">
        <f t="shared" si="233"/>
        <v>540_RG_635_1_202324</v>
      </c>
      <c r="AW14688" s="191" t="s">
        <v>93</v>
      </c>
      <c r="AX14688" s="18">
        <v>202324</v>
      </c>
      <c r="AY14688" s="191">
        <v>540</v>
      </c>
      <c r="AZ14688" s="191">
        <v>635</v>
      </c>
      <c r="BA14688" s="191">
        <v>1</v>
      </c>
      <c r="BB14688" s="191">
        <v>0</v>
      </c>
    </row>
    <row r="14689" spans="48:54" x14ac:dyDescent="0.2">
      <c r="AV14689" s="191" t="str">
        <f t="shared" si="233"/>
        <v>540_RS_12_2_202324</v>
      </c>
      <c r="AW14689" s="191" t="s">
        <v>92</v>
      </c>
      <c r="AX14689" s="18">
        <v>202324</v>
      </c>
      <c r="AY14689" s="191">
        <v>540</v>
      </c>
      <c r="AZ14689" s="191">
        <v>12</v>
      </c>
      <c r="BA14689" s="191">
        <v>2</v>
      </c>
      <c r="BB14689" s="191">
        <v>-6430.0990000000002</v>
      </c>
    </row>
    <row r="14690" spans="48:54" x14ac:dyDescent="0.2">
      <c r="AV14690" s="191" t="str">
        <f t="shared" si="233"/>
        <v>542_RG_635_1_202324</v>
      </c>
      <c r="AW14690" s="191" t="s">
        <v>93</v>
      </c>
      <c r="AX14690" s="18">
        <v>202324</v>
      </c>
      <c r="AY14690" s="191">
        <v>542</v>
      </c>
      <c r="AZ14690" s="191">
        <v>635</v>
      </c>
      <c r="BA14690" s="191">
        <v>1</v>
      </c>
      <c r="BB14690" s="191">
        <v>0</v>
      </c>
    </row>
    <row r="14691" spans="48:54" x14ac:dyDescent="0.2">
      <c r="AV14691" s="191" t="str">
        <f t="shared" si="233"/>
        <v>542_RS_12_2_202324</v>
      </c>
      <c r="AW14691" s="191" t="s">
        <v>92</v>
      </c>
      <c r="AX14691" s="18">
        <v>202324</v>
      </c>
      <c r="AY14691" s="191">
        <v>542</v>
      </c>
      <c r="AZ14691" s="191">
        <v>12</v>
      </c>
      <c r="BA14691" s="191">
        <v>2</v>
      </c>
      <c r="BB14691" s="191">
        <v>-8.9550000000000001</v>
      </c>
    </row>
    <row r="14692" spans="48:54" x14ac:dyDescent="0.2">
      <c r="AV14692" s="191" t="str">
        <f t="shared" si="233"/>
        <v>544_RG_635_1_202324</v>
      </c>
      <c r="AW14692" s="191" t="s">
        <v>93</v>
      </c>
      <c r="AX14692" s="18">
        <v>202324</v>
      </c>
      <c r="AY14692" s="191">
        <v>544</v>
      </c>
      <c r="AZ14692" s="191">
        <v>635</v>
      </c>
      <c r="BA14692" s="191">
        <v>1</v>
      </c>
      <c r="BB14692" s="191">
        <v>0</v>
      </c>
    </row>
    <row r="14693" spans="48:54" x14ac:dyDescent="0.2">
      <c r="AV14693" s="191" t="str">
        <f t="shared" si="233"/>
        <v>544_RS_12_2_202324</v>
      </c>
      <c r="AW14693" s="191" t="s">
        <v>92</v>
      </c>
      <c r="AX14693" s="18">
        <v>202324</v>
      </c>
      <c r="AY14693" s="191">
        <v>544</v>
      </c>
      <c r="AZ14693" s="191">
        <v>12</v>
      </c>
      <c r="BA14693" s="191">
        <v>2</v>
      </c>
      <c r="BB14693" s="191">
        <v>-4995.3819999999996</v>
      </c>
    </row>
    <row r="14694" spans="48:54" x14ac:dyDescent="0.2">
      <c r="AV14694" s="191" t="str">
        <f t="shared" si="233"/>
        <v>545_RG_635_1_202324</v>
      </c>
      <c r="AW14694" s="191" t="s">
        <v>93</v>
      </c>
      <c r="AX14694" s="18">
        <v>202324</v>
      </c>
      <c r="AY14694" s="191">
        <v>545</v>
      </c>
      <c r="AZ14694" s="191">
        <v>635</v>
      </c>
      <c r="BA14694" s="191">
        <v>1</v>
      </c>
      <c r="BB14694" s="191">
        <v>0</v>
      </c>
    </row>
    <row r="14695" spans="48:54" x14ac:dyDescent="0.2">
      <c r="AV14695" s="191" t="str">
        <f t="shared" si="233"/>
        <v>545_RS_12_2_202324</v>
      </c>
      <c r="AW14695" s="191" t="s">
        <v>92</v>
      </c>
      <c r="AX14695" s="18">
        <v>202324</v>
      </c>
      <c r="AY14695" s="191">
        <v>545</v>
      </c>
      <c r="AZ14695" s="191">
        <v>12</v>
      </c>
      <c r="BA14695" s="191">
        <v>2</v>
      </c>
      <c r="BB14695" s="191">
        <v>-323.51568800000001</v>
      </c>
    </row>
    <row r="14696" spans="48:54" x14ac:dyDescent="0.2">
      <c r="AV14696" s="191" t="str">
        <f t="shared" si="233"/>
        <v>546_RG_635_1_202324</v>
      </c>
      <c r="AW14696" s="191" t="s">
        <v>93</v>
      </c>
      <c r="AX14696" s="18">
        <v>202324</v>
      </c>
      <c r="AY14696" s="191">
        <v>546</v>
      </c>
      <c r="AZ14696" s="191">
        <v>635</v>
      </c>
      <c r="BA14696" s="191">
        <v>1</v>
      </c>
      <c r="BB14696" s="191">
        <v>0</v>
      </c>
    </row>
    <row r="14697" spans="48:54" x14ac:dyDescent="0.2">
      <c r="AV14697" s="191" t="str">
        <f t="shared" si="233"/>
        <v>546_RS_12_2_202324</v>
      </c>
      <c r="AW14697" s="191" t="s">
        <v>92</v>
      </c>
      <c r="AX14697" s="18">
        <v>202324</v>
      </c>
      <c r="AY14697" s="191">
        <v>546</v>
      </c>
      <c r="AZ14697" s="191">
        <v>12</v>
      </c>
      <c r="BA14697" s="191">
        <v>2</v>
      </c>
      <c r="BB14697" s="191">
        <v>-502.48700000000002</v>
      </c>
    </row>
    <row r="14698" spans="48:54" x14ac:dyDescent="0.2">
      <c r="AV14698" s="191" t="str">
        <f t="shared" si="233"/>
        <v>548_RG_635_1_202324</v>
      </c>
      <c r="AW14698" s="191" t="s">
        <v>93</v>
      </c>
      <c r="AX14698" s="18">
        <v>202324</v>
      </c>
      <c r="AY14698" s="191">
        <v>548</v>
      </c>
      <c r="AZ14698" s="191">
        <v>635</v>
      </c>
      <c r="BA14698" s="191">
        <v>1</v>
      </c>
      <c r="BB14698" s="191">
        <v>0</v>
      </c>
    </row>
    <row r="14699" spans="48:54" x14ac:dyDescent="0.2">
      <c r="AV14699" s="191" t="str">
        <f t="shared" si="233"/>
        <v>548_RS_12_2_202324</v>
      </c>
      <c r="AW14699" s="191" t="s">
        <v>92</v>
      </c>
      <c r="AX14699" s="18">
        <v>202324</v>
      </c>
      <c r="AY14699" s="191">
        <v>548</v>
      </c>
      <c r="AZ14699" s="191">
        <v>12</v>
      </c>
      <c r="BA14699" s="191">
        <v>2</v>
      </c>
      <c r="BB14699" s="191">
        <v>-4298.8249999999998</v>
      </c>
    </row>
    <row r="14700" spans="48:54" x14ac:dyDescent="0.2">
      <c r="AV14700" s="191" t="str">
        <f t="shared" si="233"/>
        <v>550_RG_635_1_202324</v>
      </c>
      <c r="AW14700" s="191" t="s">
        <v>93</v>
      </c>
      <c r="AX14700" s="18">
        <v>202324</v>
      </c>
      <c r="AY14700" s="191">
        <v>550</v>
      </c>
      <c r="AZ14700" s="191">
        <v>635</v>
      </c>
      <c r="BA14700" s="191">
        <v>1</v>
      </c>
      <c r="BB14700" s="191">
        <v>0</v>
      </c>
    </row>
    <row r="14701" spans="48:54" x14ac:dyDescent="0.2">
      <c r="AV14701" s="191" t="str">
        <f t="shared" si="233"/>
        <v>550_RS_12_2_202324</v>
      </c>
      <c r="AW14701" s="191" t="s">
        <v>92</v>
      </c>
      <c r="AX14701" s="18">
        <v>202324</v>
      </c>
      <c r="AY14701" s="191">
        <v>550</v>
      </c>
      <c r="AZ14701" s="191">
        <v>12</v>
      </c>
      <c r="BA14701" s="191">
        <v>2</v>
      </c>
      <c r="BB14701" s="191">
        <v>-595.63499999999999</v>
      </c>
    </row>
    <row r="14702" spans="48:54" x14ac:dyDescent="0.2">
      <c r="AV14702" s="191" t="str">
        <f t="shared" si="233"/>
        <v>552_RG_635_1_202324</v>
      </c>
      <c r="AW14702" s="191" t="s">
        <v>93</v>
      </c>
      <c r="AX14702" s="18">
        <v>202324</v>
      </c>
      <c r="AY14702" s="191">
        <v>552</v>
      </c>
      <c r="AZ14702" s="191">
        <v>635</v>
      </c>
      <c r="BA14702" s="191">
        <v>1</v>
      </c>
      <c r="BB14702" s="191">
        <v>0</v>
      </c>
    </row>
    <row r="14703" spans="48:54" x14ac:dyDescent="0.2">
      <c r="AV14703" s="191" t="str">
        <f t="shared" si="233"/>
        <v>552_RS_12_2_202324</v>
      </c>
      <c r="AW14703" s="191" t="s">
        <v>92</v>
      </c>
      <c r="AX14703" s="18">
        <v>202324</v>
      </c>
      <c r="AY14703" s="191">
        <v>552</v>
      </c>
      <c r="AZ14703" s="191">
        <v>12</v>
      </c>
      <c r="BA14703" s="191">
        <v>2</v>
      </c>
      <c r="BB14703" s="191">
        <v>-2874.9125399999994</v>
      </c>
    </row>
    <row r="14704" spans="48:54" x14ac:dyDescent="0.2">
      <c r="AV14704" s="191" t="str">
        <f t="shared" si="233"/>
        <v>562_RG_635_1_202324</v>
      </c>
      <c r="AW14704" s="191" t="s">
        <v>93</v>
      </c>
      <c r="AX14704" s="18">
        <v>202324</v>
      </c>
      <c r="AY14704" s="191">
        <v>562</v>
      </c>
      <c r="AZ14704" s="191">
        <v>635</v>
      </c>
      <c r="BA14704" s="191">
        <v>1</v>
      </c>
      <c r="BB14704" s="191">
        <v>0</v>
      </c>
    </row>
    <row r="14705" spans="48:54" x14ac:dyDescent="0.2">
      <c r="AV14705" s="191" t="str">
        <f t="shared" si="233"/>
        <v>562_RS_12_2_202324</v>
      </c>
      <c r="AW14705" s="191" t="s">
        <v>92</v>
      </c>
      <c r="AX14705" s="18">
        <v>202324</v>
      </c>
      <c r="AY14705" s="191">
        <v>562</v>
      </c>
      <c r="AZ14705" s="191">
        <v>12</v>
      </c>
      <c r="BA14705" s="191">
        <v>2</v>
      </c>
      <c r="BB14705" s="191">
        <v>0</v>
      </c>
    </row>
    <row r="14706" spans="48:54" x14ac:dyDescent="0.2">
      <c r="AV14706" s="191" t="str">
        <f t="shared" si="233"/>
        <v>564_RG_635_1_202324</v>
      </c>
      <c r="AW14706" s="191" t="s">
        <v>93</v>
      </c>
      <c r="AX14706" s="18">
        <v>202324</v>
      </c>
      <c r="AY14706" s="191">
        <v>564</v>
      </c>
      <c r="AZ14706" s="191">
        <v>635</v>
      </c>
      <c r="BA14706" s="191">
        <v>1</v>
      </c>
      <c r="BB14706" s="191">
        <v>0</v>
      </c>
    </row>
    <row r="14707" spans="48:54" x14ac:dyDescent="0.2">
      <c r="AV14707" s="191" t="str">
        <f t="shared" si="233"/>
        <v>564_RS_12_2_202324</v>
      </c>
      <c r="AW14707" s="191" t="s">
        <v>92</v>
      </c>
      <c r="AX14707" s="18">
        <v>202324</v>
      </c>
      <c r="AY14707" s="191">
        <v>564</v>
      </c>
      <c r="AZ14707" s="191">
        <v>12</v>
      </c>
      <c r="BA14707" s="191">
        <v>2</v>
      </c>
      <c r="BB14707" s="191">
        <v>0</v>
      </c>
    </row>
    <row r="14708" spans="48:54" x14ac:dyDescent="0.2">
      <c r="AV14708" s="191" t="str">
        <f t="shared" si="233"/>
        <v>566_RG_635_1_202324</v>
      </c>
      <c r="AW14708" s="191" t="s">
        <v>93</v>
      </c>
      <c r="AX14708" s="18">
        <v>202324</v>
      </c>
      <c r="AY14708" s="191">
        <v>566</v>
      </c>
      <c r="AZ14708" s="191">
        <v>635</v>
      </c>
      <c r="BA14708" s="191">
        <v>1</v>
      </c>
      <c r="BB14708" s="191">
        <v>0</v>
      </c>
    </row>
    <row r="14709" spans="48:54" x14ac:dyDescent="0.2">
      <c r="AV14709" s="191" t="str">
        <f t="shared" si="233"/>
        <v>566_RS_12_2_202324</v>
      </c>
      <c r="AW14709" s="191" t="s">
        <v>92</v>
      </c>
      <c r="AX14709" s="18">
        <v>202324</v>
      </c>
      <c r="AY14709" s="191">
        <v>566</v>
      </c>
      <c r="AZ14709" s="191">
        <v>12</v>
      </c>
      <c r="BA14709" s="191">
        <v>2</v>
      </c>
      <c r="BB14709" s="191">
        <v>0</v>
      </c>
    </row>
    <row r="14710" spans="48:54" x14ac:dyDescent="0.2">
      <c r="AV14710" s="191" t="str">
        <f t="shared" si="233"/>
        <v>568_RG_635_1_202324</v>
      </c>
      <c r="AW14710" s="191" t="s">
        <v>93</v>
      </c>
      <c r="AX14710" s="18">
        <v>202324</v>
      </c>
      <c r="AY14710" s="191">
        <v>568</v>
      </c>
      <c r="AZ14710" s="191">
        <v>635</v>
      </c>
      <c r="BA14710" s="191">
        <v>1</v>
      </c>
      <c r="BB14710" s="191">
        <v>0</v>
      </c>
    </row>
    <row r="14711" spans="48:54" x14ac:dyDescent="0.2">
      <c r="AV14711" s="191" t="str">
        <f t="shared" si="233"/>
        <v>568_RS_12_2_202324</v>
      </c>
      <c r="AW14711" s="191" t="s">
        <v>92</v>
      </c>
      <c r="AX14711" s="18">
        <v>202324</v>
      </c>
      <c r="AY14711" s="191">
        <v>568</v>
      </c>
      <c r="AZ14711" s="191">
        <v>12</v>
      </c>
      <c r="BA14711" s="191">
        <v>2</v>
      </c>
      <c r="BB14711" s="191">
        <v>0</v>
      </c>
    </row>
    <row r="14712" spans="48:54" x14ac:dyDescent="0.2">
      <c r="AV14712" s="191" t="str">
        <f t="shared" si="233"/>
        <v>572_RG_635_1_202324</v>
      </c>
      <c r="AW14712" s="191" t="s">
        <v>93</v>
      </c>
      <c r="AX14712" s="18">
        <v>202324</v>
      </c>
      <c r="AY14712" s="191">
        <v>572</v>
      </c>
      <c r="AZ14712" s="191">
        <v>635</v>
      </c>
      <c r="BA14712" s="191">
        <v>1</v>
      </c>
      <c r="BB14712" s="191">
        <v>-553</v>
      </c>
    </row>
    <row r="14713" spans="48:54" x14ac:dyDescent="0.2">
      <c r="AV14713" s="191" t="str">
        <f t="shared" si="233"/>
        <v>572_RS_12_2_202324</v>
      </c>
      <c r="AW14713" s="191" t="s">
        <v>92</v>
      </c>
      <c r="AX14713" s="18">
        <v>202324</v>
      </c>
      <c r="AY14713" s="191">
        <v>572</v>
      </c>
      <c r="AZ14713" s="191">
        <v>12</v>
      </c>
      <c r="BA14713" s="191">
        <v>2</v>
      </c>
      <c r="BB14713" s="191">
        <v>0</v>
      </c>
    </row>
    <row r="14714" spans="48:54" x14ac:dyDescent="0.2">
      <c r="AV14714" s="191" t="str">
        <f t="shared" si="233"/>
        <v>574_RG_635_1_202324</v>
      </c>
      <c r="AW14714" s="191" t="s">
        <v>93</v>
      </c>
      <c r="AX14714" s="18">
        <v>202324</v>
      </c>
      <c r="AY14714" s="191">
        <v>574</v>
      </c>
      <c r="AZ14714" s="191">
        <v>635</v>
      </c>
      <c r="BA14714" s="191">
        <v>1</v>
      </c>
      <c r="BB14714" s="191">
        <v>0</v>
      </c>
    </row>
    <row r="14715" spans="48:54" x14ac:dyDescent="0.2">
      <c r="AV14715" s="191" t="str">
        <f t="shared" si="233"/>
        <v>574_RS_12_2_202324</v>
      </c>
      <c r="AW14715" s="191" t="s">
        <v>92</v>
      </c>
      <c r="AX14715" s="18">
        <v>202324</v>
      </c>
      <c r="AY14715" s="191">
        <v>574</v>
      </c>
      <c r="AZ14715" s="191">
        <v>12</v>
      </c>
      <c r="BA14715" s="191">
        <v>2</v>
      </c>
      <c r="BB14715" s="191">
        <v>0</v>
      </c>
    </row>
    <row r="14716" spans="48:54" x14ac:dyDescent="0.2">
      <c r="AV14716" s="191" t="str">
        <f t="shared" si="233"/>
        <v>576_RG_635_1_202324</v>
      </c>
      <c r="AW14716" s="191" t="s">
        <v>93</v>
      </c>
      <c r="AX14716" s="18">
        <v>202324</v>
      </c>
      <c r="AY14716" s="191">
        <v>576</v>
      </c>
      <c r="AZ14716" s="191">
        <v>635</v>
      </c>
      <c r="BA14716" s="191">
        <v>1</v>
      </c>
      <c r="BB14716" s="191">
        <v>0</v>
      </c>
    </row>
    <row r="14717" spans="48:54" x14ac:dyDescent="0.2">
      <c r="AV14717" s="191" t="str">
        <f t="shared" si="233"/>
        <v>576_RS_12_2_202324</v>
      </c>
      <c r="AW14717" s="191" t="s">
        <v>92</v>
      </c>
      <c r="AX14717" s="18">
        <v>202324</v>
      </c>
      <c r="AY14717" s="191">
        <v>576</v>
      </c>
      <c r="AZ14717" s="191">
        <v>12</v>
      </c>
      <c r="BA14717" s="191">
        <v>2</v>
      </c>
      <c r="BB14717" s="191">
        <v>0</v>
      </c>
    </row>
    <row r="14718" spans="48:54" x14ac:dyDescent="0.2">
      <c r="AV14718" s="191" t="str">
        <f t="shared" si="233"/>
        <v>582_RG_635_1_202324</v>
      </c>
      <c r="AW14718" s="191" t="s">
        <v>93</v>
      </c>
      <c r="AX14718" s="18">
        <v>202324</v>
      </c>
      <c r="AY14718" s="191">
        <v>582</v>
      </c>
      <c r="AZ14718" s="191">
        <v>635</v>
      </c>
      <c r="BA14718" s="191">
        <v>1</v>
      </c>
      <c r="BB14718" s="191">
        <v>0</v>
      </c>
    </row>
    <row r="14719" spans="48:54" x14ac:dyDescent="0.2">
      <c r="AV14719" s="191" t="str">
        <f t="shared" si="233"/>
        <v>582_RS_12_2_202324</v>
      </c>
      <c r="AW14719" s="191" t="s">
        <v>92</v>
      </c>
      <c r="AX14719" s="18">
        <v>202324</v>
      </c>
      <c r="AY14719" s="191">
        <v>582</v>
      </c>
      <c r="AZ14719" s="191">
        <v>12</v>
      </c>
      <c r="BA14719" s="191">
        <v>2</v>
      </c>
      <c r="BB14719" s="191">
        <v>0</v>
      </c>
    </row>
    <row r="14720" spans="48:54" x14ac:dyDescent="0.2">
      <c r="AV14720" s="191" t="str">
        <f t="shared" si="233"/>
        <v>584_RG_635_1_202324</v>
      </c>
      <c r="AW14720" s="191" t="s">
        <v>93</v>
      </c>
      <c r="AX14720" s="18">
        <v>202324</v>
      </c>
      <c r="AY14720" s="191">
        <v>584</v>
      </c>
      <c r="AZ14720" s="191">
        <v>635</v>
      </c>
      <c r="BA14720" s="191">
        <v>1</v>
      </c>
      <c r="BB14720" s="191">
        <v>0</v>
      </c>
    </row>
    <row r="14721" spans="48:54" x14ac:dyDescent="0.2">
      <c r="AV14721" s="191" t="str">
        <f t="shared" si="233"/>
        <v>584_RS_12_2_202324</v>
      </c>
      <c r="AW14721" s="191" t="s">
        <v>92</v>
      </c>
      <c r="AX14721" s="18">
        <v>202324</v>
      </c>
      <c r="AY14721" s="191">
        <v>584</v>
      </c>
      <c r="AZ14721" s="191">
        <v>12</v>
      </c>
      <c r="BA14721" s="191">
        <v>2</v>
      </c>
      <c r="BB14721" s="191">
        <v>0</v>
      </c>
    </row>
    <row r="14722" spans="48:54" x14ac:dyDescent="0.2">
      <c r="AV14722" s="191" t="str">
        <f t="shared" si="233"/>
        <v>586_RG_635_1_202324</v>
      </c>
      <c r="AW14722" s="191" t="s">
        <v>93</v>
      </c>
      <c r="AX14722" s="18">
        <v>202324</v>
      </c>
      <c r="AY14722" s="191">
        <v>586</v>
      </c>
      <c r="AZ14722" s="191">
        <v>635</v>
      </c>
      <c r="BA14722" s="191">
        <v>1</v>
      </c>
      <c r="BB14722" s="191">
        <v>0</v>
      </c>
    </row>
    <row r="14723" spans="48:54" x14ac:dyDescent="0.2">
      <c r="AV14723" s="191" t="str">
        <f t="shared" si="233"/>
        <v>586_RS_12_2_202324</v>
      </c>
      <c r="AW14723" s="191" t="s">
        <v>92</v>
      </c>
      <c r="AX14723" s="18">
        <v>202324</v>
      </c>
      <c r="AY14723" s="191">
        <v>586</v>
      </c>
      <c r="AZ14723" s="191">
        <v>12</v>
      </c>
      <c r="BA14723" s="191">
        <v>2</v>
      </c>
      <c r="BB14723" s="191">
        <v>0</v>
      </c>
    </row>
    <row r="14724" spans="48:54" x14ac:dyDescent="0.2">
      <c r="AV14724" s="191" t="str">
        <f t="shared" ref="AV14724:AV14787" si="234">AY14724&amp;"_"&amp;AW14724&amp;"_"&amp;AZ14724&amp;"_"&amp;BA14724&amp;"_"&amp;AX14724</f>
        <v>512_RG_639_1_202324</v>
      </c>
      <c r="AW14724" s="191" t="s">
        <v>93</v>
      </c>
      <c r="AX14724" s="18">
        <v>202324</v>
      </c>
      <c r="AY14724" s="191">
        <v>512</v>
      </c>
      <c r="AZ14724" s="191">
        <v>639</v>
      </c>
      <c r="BA14724" s="191">
        <v>1</v>
      </c>
      <c r="BB14724" s="191">
        <v>0</v>
      </c>
    </row>
    <row r="14725" spans="48:54" x14ac:dyDescent="0.2">
      <c r="AV14725" s="191" t="str">
        <f t="shared" si="234"/>
        <v>512_RS_12_4_202324</v>
      </c>
      <c r="AW14725" s="191" t="s">
        <v>92</v>
      </c>
      <c r="AX14725" s="18">
        <v>202324</v>
      </c>
      <c r="AY14725" s="191">
        <v>512</v>
      </c>
      <c r="AZ14725" s="191">
        <v>12</v>
      </c>
      <c r="BA14725" s="191">
        <v>4</v>
      </c>
      <c r="BB14725" s="191">
        <v>1974.9189999999999</v>
      </c>
    </row>
    <row r="14726" spans="48:54" x14ac:dyDescent="0.2">
      <c r="AV14726" s="191" t="str">
        <f t="shared" si="234"/>
        <v>514_RG_639_1_202324</v>
      </c>
      <c r="AW14726" s="191" t="s">
        <v>93</v>
      </c>
      <c r="AX14726" s="18">
        <v>202324</v>
      </c>
      <c r="AY14726" s="191">
        <v>514</v>
      </c>
      <c r="AZ14726" s="191">
        <v>639</v>
      </c>
      <c r="BA14726" s="191">
        <v>1</v>
      </c>
      <c r="BB14726" s="191">
        <v>0</v>
      </c>
    </row>
    <row r="14727" spans="48:54" x14ac:dyDescent="0.2">
      <c r="AV14727" s="191" t="str">
        <f t="shared" si="234"/>
        <v>514_RS_12_4_202324</v>
      </c>
      <c r="AW14727" s="191" t="s">
        <v>92</v>
      </c>
      <c r="AX14727" s="18">
        <v>202324</v>
      </c>
      <c r="AY14727" s="191">
        <v>514</v>
      </c>
      <c r="AZ14727" s="191">
        <v>12</v>
      </c>
      <c r="BA14727" s="191">
        <v>4</v>
      </c>
      <c r="BB14727" s="191">
        <v>3630.65</v>
      </c>
    </row>
    <row r="14728" spans="48:54" x14ac:dyDescent="0.2">
      <c r="AV14728" s="191" t="str">
        <f t="shared" si="234"/>
        <v>516_RG_639_1_202324</v>
      </c>
      <c r="AW14728" s="191" t="s">
        <v>93</v>
      </c>
      <c r="AX14728" s="18">
        <v>202324</v>
      </c>
      <c r="AY14728" s="191">
        <v>516</v>
      </c>
      <c r="AZ14728" s="191">
        <v>639</v>
      </c>
      <c r="BA14728" s="191">
        <v>1</v>
      </c>
      <c r="BB14728" s="191">
        <v>0</v>
      </c>
    </row>
    <row r="14729" spans="48:54" x14ac:dyDescent="0.2">
      <c r="AV14729" s="191" t="str">
        <f t="shared" si="234"/>
        <v>516_RS_12_4_202324</v>
      </c>
      <c r="AW14729" s="191" t="s">
        <v>92</v>
      </c>
      <c r="AX14729" s="18">
        <v>202324</v>
      </c>
      <c r="AY14729" s="191">
        <v>516</v>
      </c>
      <c r="AZ14729" s="191">
        <v>12</v>
      </c>
      <c r="BA14729" s="191">
        <v>4</v>
      </c>
      <c r="BB14729" s="191">
        <v>4615.3939999999984</v>
      </c>
    </row>
    <row r="14730" spans="48:54" x14ac:dyDescent="0.2">
      <c r="AV14730" s="191" t="str">
        <f t="shared" si="234"/>
        <v>518_RG_639_1_202324</v>
      </c>
      <c r="AW14730" s="191" t="s">
        <v>93</v>
      </c>
      <c r="AX14730" s="18">
        <v>202324</v>
      </c>
      <c r="AY14730" s="191">
        <v>518</v>
      </c>
      <c r="AZ14730" s="191">
        <v>639</v>
      </c>
      <c r="BA14730" s="191">
        <v>1</v>
      </c>
      <c r="BB14730" s="191">
        <v>0</v>
      </c>
    </row>
    <row r="14731" spans="48:54" x14ac:dyDescent="0.2">
      <c r="AV14731" s="191" t="str">
        <f t="shared" si="234"/>
        <v>518_RS_12_4_202324</v>
      </c>
      <c r="AW14731" s="191" t="s">
        <v>92</v>
      </c>
      <c r="AX14731" s="18">
        <v>202324</v>
      </c>
      <c r="AY14731" s="191">
        <v>518</v>
      </c>
      <c r="AZ14731" s="191">
        <v>12</v>
      </c>
      <c r="BA14731" s="191">
        <v>4</v>
      </c>
      <c r="BB14731" s="191">
        <v>3326.3539800000003</v>
      </c>
    </row>
    <row r="14732" spans="48:54" x14ac:dyDescent="0.2">
      <c r="AV14732" s="191" t="str">
        <f t="shared" si="234"/>
        <v>520_RG_639_1_202324</v>
      </c>
      <c r="AW14732" s="191" t="s">
        <v>93</v>
      </c>
      <c r="AX14732" s="18">
        <v>202324</v>
      </c>
      <c r="AY14732" s="191">
        <v>520</v>
      </c>
      <c r="AZ14732" s="191">
        <v>639</v>
      </c>
      <c r="BA14732" s="191">
        <v>1</v>
      </c>
      <c r="BB14732" s="191">
        <v>0</v>
      </c>
    </row>
    <row r="14733" spans="48:54" x14ac:dyDescent="0.2">
      <c r="AV14733" s="191" t="str">
        <f t="shared" si="234"/>
        <v>520_RS_12_4_202324</v>
      </c>
      <c r="AW14733" s="191" t="s">
        <v>92</v>
      </c>
      <c r="AX14733" s="18">
        <v>202324</v>
      </c>
      <c r="AY14733" s="191">
        <v>520</v>
      </c>
      <c r="AZ14733" s="191">
        <v>12</v>
      </c>
      <c r="BA14733" s="191">
        <v>4</v>
      </c>
      <c r="BB14733" s="191">
        <v>5830.2899999999991</v>
      </c>
    </row>
    <row r="14734" spans="48:54" x14ac:dyDescent="0.2">
      <c r="AV14734" s="191" t="str">
        <f t="shared" si="234"/>
        <v>522_RG_639_1_202324</v>
      </c>
      <c r="AW14734" s="191" t="s">
        <v>93</v>
      </c>
      <c r="AX14734" s="18">
        <v>202324</v>
      </c>
      <c r="AY14734" s="191">
        <v>522</v>
      </c>
      <c r="AZ14734" s="191">
        <v>639</v>
      </c>
      <c r="BA14734" s="191">
        <v>1</v>
      </c>
      <c r="BB14734" s="191">
        <v>0</v>
      </c>
    </row>
    <row r="14735" spans="48:54" x14ac:dyDescent="0.2">
      <c r="AV14735" s="191" t="str">
        <f t="shared" si="234"/>
        <v>522_RS_12_4_202324</v>
      </c>
      <c r="AW14735" s="191" t="s">
        <v>92</v>
      </c>
      <c r="AX14735" s="18">
        <v>202324</v>
      </c>
      <c r="AY14735" s="191">
        <v>522</v>
      </c>
      <c r="AZ14735" s="191">
        <v>12</v>
      </c>
      <c r="BA14735" s="191">
        <v>4</v>
      </c>
      <c r="BB14735" s="191">
        <v>2078.9988599999997</v>
      </c>
    </row>
    <row r="14736" spans="48:54" x14ac:dyDescent="0.2">
      <c r="AV14736" s="191" t="str">
        <f t="shared" si="234"/>
        <v>524_RG_639_1_202324</v>
      </c>
      <c r="AW14736" s="191" t="s">
        <v>93</v>
      </c>
      <c r="AX14736" s="18">
        <v>202324</v>
      </c>
      <c r="AY14736" s="191">
        <v>524</v>
      </c>
      <c r="AZ14736" s="191">
        <v>639</v>
      </c>
      <c r="BA14736" s="191">
        <v>1</v>
      </c>
      <c r="BB14736" s="191">
        <v>0</v>
      </c>
    </row>
    <row r="14737" spans="48:54" x14ac:dyDescent="0.2">
      <c r="AV14737" s="191" t="str">
        <f t="shared" si="234"/>
        <v>524_RS_12_4_202324</v>
      </c>
      <c r="AW14737" s="191" t="s">
        <v>92</v>
      </c>
      <c r="AX14737" s="18">
        <v>202324</v>
      </c>
      <c r="AY14737" s="191">
        <v>524</v>
      </c>
      <c r="AZ14737" s="191">
        <v>12</v>
      </c>
      <c r="BA14737" s="191">
        <v>4</v>
      </c>
      <c r="BB14737" s="191">
        <v>1676.1590000000001</v>
      </c>
    </row>
    <row r="14738" spans="48:54" x14ac:dyDescent="0.2">
      <c r="AV14738" s="191" t="str">
        <f t="shared" si="234"/>
        <v>526_RG_639_1_202324</v>
      </c>
      <c r="AW14738" s="191" t="s">
        <v>93</v>
      </c>
      <c r="AX14738" s="18">
        <v>202324</v>
      </c>
      <c r="AY14738" s="191">
        <v>526</v>
      </c>
      <c r="AZ14738" s="191">
        <v>639</v>
      </c>
      <c r="BA14738" s="191">
        <v>1</v>
      </c>
      <c r="BB14738" s="191">
        <v>0</v>
      </c>
    </row>
    <row r="14739" spans="48:54" x14ac:dyDescent="0.2">
      <c r="AV14739" s="191" t="str">
        <f t="shared" si="234"/>
        <v>526_RS_12_4_202324</v>
      </c>
      <c r="AW14739" s="191" t="s">
        <v>92</v>
      </c>
      <c r="AX14739" s="18">
        <v>202324</v>
      </c>
      <c r="AY14739" s="191">
        <v>526</v>
      </c>
      <c r="AZ14739" s="191">
        <v>12</v>
      </c>
      <c r="BA14739" s="191">
        <v>4</v>
      </c>
      <c r="BB14739" s="191">
        <v>2089.9716295103794</v>
      </c>
    </row>
    <row r="14740" spans="48:54" x14ac:dyDescent="0.2">
      <c r="AV14740" s="191" t="str">
        <f t="shared" si="234"/>
        <v>528_RG_639_1_202324</v>
      </c>
      <c r="AW14740" s="191" t="s">
        <v>93</v>
      </c>
      <c r="AX14740" s="18">
        <v>202324</v>
      </c>
      <c r="AY14740" s="191">
        <v>528</v>
      </c>
      <c r="AZ14740" s="191">
        <v>639</v>
      </c>
      <c r="BA14740" s="191">
        <v>1</v>
      </c>
      <c r="BB14740" s="191">
        <v>0</v>
      </c>
    </row>
    <row r="14741" spans="48:54" x14ac:dyDescent="0.2">
      <c r="AV14741" s="191" t="str">
        <f t="shared" si="234"/>
        <v>528_RS_12_4_202324</v>
      </c>
      <c r="AW14741" s="191" t="s">
        <v>92</v>
      </c>
      <c r="AX14741" s="18">
        <v>202324</v>
      </c>
      <c r="AY14741" s="191">
        <v>528</v>
      </c>
      <c r="AZ14741" s="191">
        <v>12</v>
      </c>
      <c r="BA14741" s="191">
        <v>4</v>
      </c>
      <c r="BB14741" s="191">
        <v>3826</v>
      </c>
    </row>
    <row r="14742" spans="48:54" x14ac:dyDescent="0.2">
      <c r="AV14742" s="191" t="str">
        <f t="shared" si="234"/>
        <v>530_RG_639_1_202324</v>
      </c>
      <c r="AW14742" s="191" t="s">
        <v>93</v>
      </c>
      <c r="AX14742" s="18">
        <v>202324</v>
      </c>
      <c r="AY14742" s="191">
        <v>530</v>
      </c>
      <c r="AZ14742" s="191">
        <v>639</v>
      </c>
      <c r="BA14742" s="191">
        <v>1</v>
      </c>
      <c r="BB14742" s="191">
        <v>-225</v>
      </c>
    </row>
    <row r="14743" spans="48:54" x14ac:dyDescent="0.2">
      <c r="AV14743" s="191" t="str">
        <f t="shared" si="234"/>
        <v>530_RS_12_4_202324</v>
      </c>
      <c r="AW14743" s="191" t="s">
        <v>92</v>
      </c>
      <c r="AX14743" s="18">
        <v>202324</v>
      </c>
      <c r="AY14743" s="191">
        <v>530</v>
      </c>
      <c r="AZ14743" s="191">
        <v>12</v>
      </c>
      <c r="BA14743" s="191">
        <v>4</v>
      </c>
      <c r="BB14743" s="191">
        <v>5267.6980000000012</v>
      </c>
    </row>
    <row r="14744" spans="48:54" x14ac:dyDescent="0.2">
      <c r="AV14744" s="191" t="str">
        <f t="shared" si="234"/>
        <v>532_RG_639_1_202324</v>
      </c>
      <c r="AW14744" s="191" t="s">
        <v>93</v>
      </c>
      <c r="AX14744" s="18">
        <v>202324</v>
      </c>
      <c r="AY14744" s="191">
        <v>532</v>
      </c>
      <c r="AZ14744" s="191">
        <v>639</v>
      </c>
      <c r="BA14744" s="191">
        <v>1</v>
      </c>
      <c r="BB14744" s="191">
        <v>0</v>
      </c>
    </row>
    <row r="14745" spans="48:54" x14ac:dyDescent="0.2">
      <c r="AV14745" s="191" t="str">
        <f t="shared" si="234"/>
        <v>532_RS_12_4_202324</v>
      </c>
      <c r="AW14745" s="191" t="s">
        <v>92</v>
      </c>
      <c r="AX14745" s="18">
        <v>202324</v>
      </c>
      <c r="AY14745" s="191">
        <v>532</v>
      </c>
      <c r="AZ14745" s="191">
        <v>12</v>
      </c>
      <c r="BA14745" s="191">
        <v>4</v>
      </c>
      <c r="BB14745" s="191">
        <v>4926.9507800000001</v>
      </c>
    </row>
    <row r="14746" spans="48:54" x14ac:dyDescent="0.2">
      <c r="AV14746" s="191" t="str">
        <f t="shared" si="234"/>
        <v>534_RG_639_1_202324</v>
      </c>
      <c r="AW14746" s="191" t="s">
        <v>93</v>
      </c>
      <c r="AX14746" s="18">
        <v>202324</v>
      </c>
      <c r="AY14746" s="191">
        <v>534</v>
      </c>
      <c r="AZ14746" s="191">
        <v>639</v>
      </c>
      <c r="BA14746" s="191">
        <v>1</v>
      </c>
      <c r="BB14746" s="191">
        <v>0</v>
      </c>
    </row>
    <row r="14747" spans="48:54" x14ac:dyDescent="0.2">
      <c r="AV14747" s="191" t="str">
        <f t="shared" si="234"/>
        <v>534_RS_12_4_202324</v>
      </c>
      <c r="AW14747" s="191" t="s">
        <v>92</v>
      </c>
      <c r="AX14747" s="18">
        <v>202324</v>
      </c>
      <c r="AY14747" s="191">
        <v>534</v>
      </c>
      <c r="AZ14747" s="191">
        <v>12</v>
      </c>
      <c r="BA14747" s="191">
        <v>4</v>
      </c>
      <c r="BB14747" s="191">
        <v>5462.9000599999999</v>
      </c>
    </row>
    <row r="14748" spans="48:54" x14ac:dyDescent="0.2">
      <c r="AV14748" s="191" t="str">
        <f t="shared" si="234"/>
        <v>536_RG_639_1_202324</v>
      </c>
      <c r="AW14748" s="191" t="s">
        <v>93</v>
      </c>
      <c r="AX14748" s="18">
        <v>202324</v>
      </c>
      <c r="AY14748" s="191">
        <v>536</v>
      </c>
      <c r="AZ14748" s="191">
        <v>639</v>
      </c>
      <c r="BA14748" s="191">
        <v>1</v>
      </c>
      <c r="BB14748" s="191">
        <v>0</v>
      </c>
    </row>
    <row r="14749" spans="48:54" x14ac:dyDescent="0.2">
      <c r="AV14749" s="191" t="str">
        <f t="shared" si="234"/>
        <v>536_RS_12_4_202324</v>
      </c>
      <c r="AW14749" s="191" t="s">
        <v>92</v>
      </c>
      <c r="AX14749" s="18">
        <v>202324</v>
      </c>
      <c r="AY14749" s="191">
        <v>536</v>
      </c>
      <c r="AZ14749" s="191">
        <v>12</v>
      </c>
      <c r="BA14749" s="191">
        <v>4</v>
      </c>
      <c r="BB14749" s="191">
        <v>6090.1330000000007</v>
      </c>
    </row>
    <row r="14750" spans="48:54" x14ac:dyDescent="0.2">
      <c r="AV14750" s="191" t="str">
        <f t="shared" si="234"/>
        <v>538_RG_639_1_202324</v>
      </c>
      <c r="AW14750" s="191" t="s">
        <v>93</v>
      </c>
      <c r="AX14750" s="18">
        <v>202324</v>
      </c>
      <c r="AY14750" s="191">
        <v>538</v>
      </c>
      <c r="AZ14750" s="191">
        <v>639</v>
      </c>
      <c r="BA14750" s="191">
        <v>1</v>
      </c>
      <c r="BB14750" s="191">
        <v>-288.48328999999995</v>
      </c>
    </row>
    <row r="14751" spans="48:54" x14ac:dyDescent="0.2">
      <c r="AV14751" s="191" t="str">
        <f t="shared" si="234"/>
        <v>538_RS_12_4_202324</v>
      </c>
      <c r="AW14751" s="191" t="s">
        <v>92</v>
      </c>
      <c r="AX14751" s="18">
        <v>202324</v>
      </c>
      <c r="AY14751" s="191">
        <v>538</v>
      </c>
      <c r="AZ14751" s="191">
        <v>12</v>
      </c>
      <c r="BA14751" s="191">
        <v>4</v>
      </c>
      <c r="BB14751" s="191">
        <v>1489.9804580801053</v>
      </c>
    </row>
    <row r="14752" spans="48:54" x14ac:dyDescent="0.2">
      <c r="AV14752" s="191" t="str">
        <f t="shared" si="234"/>
        <v>540_RG_639_1_202324</v>
      </c>
      <c r="AW14752" s="191" t="s">
        <v>93</v>
      </c>
      <c r="AX14752" s="18">
        <v>202324</v>
      </c>
      <c r="AY14752" s="191">
        <v>540</v>
      </c>
      <c r="AZ14752" s="191">
        <v>639</v>
      </c>
      <c r="BA14752" s="191">
        <v>1</v>
      </c>
      <c r="BB14752" s="191">
        <v>-225</v>
      </c>
    </row>
    <row r="14753" spans="48:54" x14ac:dyDescent="0.2">
      <c r="AV14753" s="191" t="str">
        <f t="shared" si="234"/>
        <v>540_RS_12_4_202324</v>
      </c>
      <c r="AW14753" s="191" t="s">
        <v>92</v>
      </c>
      <c r="AX14753" s="18">
        <v>202324</v>
      </c>
      <c r="AY14753" s="191">
        <v>540</v>
      </c>
      <c r="AZ14753" s="191">
        <v>12</v>
      </c>
      <c r="BA14753" s="191">
        <v>4</v>
      </c>
      <c r="BB14753" s="191">
        <v>10711.455</v>
      </c>
    </row>
    <row r="14754" spans="48:54" x14ac:dyDescent="0.2">
      <c r="AV14754" s="191" t="str">
        <f t="shared" si="234"/>
        <v>542_RG_639_1_202324</v>
      </c>
      <c r="AW14754" s="191" t="s">
        <v>93</v>
      </c>
      <c r="AX14754" s="18">
        <v>202324</v>
      </c>
      <c r="AY14754" s="191">
        <v>542</v>
      </c>
      <c r="AZ14754" s="191">
        <v>639</v>
      </c>
      <c r="BA14754" s="191">
        <v>1</v>
      </c>
      <c r="BB14754" s="191">
        <v>-225</v>
      </c>
    </row>
    <row r="14755" spans="48:54" x14ac:dyDescent="0.2">
      <c r="AV14755" s="191" t="str">
        <f t="shared" si="234"/>
        <v>542_RS_12_4_202324</v>
      </c>
      <c r="AW14755" s="191" t="s">
        <v>92</v>
      </c>
      <c r="AX14755" s="18">
        <v>202324</v>
      </c>
      <c r="AY14755" s="191">
        <v>542</v>
      </c>
      <c r="AZ14755" s="191">
        <v>12</v>
      </c>
      <c r="BA14755" s="191">
        <v>4</v>
      </c>
      <c r="BB14755" s="191">
        <v>2402.605</v>
      </c>
    </row>
    <row r="14756" spans="48:54" x14ac:dyDescent="0.2">
      <c r="AV14756" s="191" t="str">
        <f t="shared" si="234"/>
        <v>544_RG_639_1_202324</v>
      </c>
      <c r="AW14756" s="191" t="s">
        <v>93</v>
      </c>
      <c r="AX14756" s="18">
        <v>202324</v>
      </c>
      <c r="AY14756" s="191">
        <v>544</v>
      </c>
      <c r="AZ14756" s="191">
        <v>639</v>
      </c>
      <c r="BA14756" s="191">
        <v>1</v>
      </c>
      <c r="BB14756" s="191">
        <v>0</v>
      </c>
    </row>
    <row r="14757" spans="48:54" x14ac:dyDescent="0.2">
      <c r="AV14757" s="191" t="str">
        <f t="shared" si="234"/>
        <v>544_RS_12_4_202324</v>
      </c>
      <c r="AW14757" s="191" t="s">
        <v>92</v>
      </c>
      <c r="AX14757" s="18">
        <v>202324</v>
      </c>
      <c r="AY14757" s="191">
        <v>544</v>
      </c>
      <c r="AZ14757" s="191">
        <v>12</v>
      </c>
      <c r="BA14757" s="191">
        <v>4</v>
      </c>
      <c r="BB14757" s="191">
        <v>9496.7199999999993</v>
      </c>
    </row>
    <row r="14758" spans="48:54" x14ac:dyDescent="0.2">
      <c r="AV14758" s="191" t="str">
        <f t="shared" si="234"/>
        <v>545_RG_639_1_202324</v>
      </c>
      <c r="AW14758" s="191" t="s">
        <v>93</v>
      </c>
      <c r="AX14758" s="18">
        <v>202324</v>
      </c>
      <c r="AY14758" s="191">
        <v>545</v>
      </c>
      <c r="AZ14758" s="191">
        <v>639</v>
      </c>
      <c r="BA14758" s="191">
        <v>1</v>
      </c>
      <c r="BB14758" s="191">
        <v>-207.18299999999999</v>
      </c>
    </row>
    <row r="14759" spans="48:54" x14ac:dyDescent="0.2">
      <c r="AV14759" s="191" t="str">
        <f t="shared" si="234"/>
        <v>545_RS_12_4_202324</v>
      </c>
      <c r="AW14759" s="191" t="s">
        <v>92</v>
      </c>
      <c r="AX14759" s="18">
        <v>202324</v>
      </c>
      <c r="AY14759" s="191">
        <v>545</v>
      </c>
      <c r="AZ14759" s="191">
        <v>12</v>
      </c>
      <c r="BA14759" s="191">
        <v>4</v>
      </c>
      <c r="BB14759" s="191">
        <v>2496.6387152000002</v>
      </c>
    </row>
    <row r="14760" spans="48:54" x14ac:dyDescent="0.2">
      <c r="AV14760" s="191" t="str">
        <f t="shared" si="234"/>
        <v>546_RG_639_1_202324</v>
      </c>
      <c r="AW14760" s="191" t="s">
        <v>93</v>
      </c>
      <c r="AX14760" s="18">
        <v>202324</v>
      </c>
      <c r="AY14760" s="191">
        <v>546</v>
      </c>
      <c r="AZ14760" s="191">
        <v>639</v>
      </c>
      <c r="BA14760" s="191">
        <v>1</v>
      </c>
      <c r="BB14760" s="191">
        <v>0</v>
      </c>
    </row>
    <row r="14761" spans="48:54" x14ac:dyDescent="0.2">
      <c r="AV14761" s="191" t="str">
        <f t="shared" si="234"/>
        <v>546_RS_12_4_202324</v>
      </c>
      <c r="AW14761" s="191" t="s">
        <v>92</v>
      </c>
      <c r="AX14761" s="18">
        <v>202324</v>
      </c>
      <c r="AY14761" s="191">
        <v>546</v>
      </c>
      <c r="AZ14761" s="191">
        <v>12</v>
      </c>
      <c r="BA14761" s="191">
        <v>4</v>
      </c>
      <c r="BB14761" s="191">
        <v>4644.753999999999</v>
      </c>
    </row>
    <row r="14762" spans="48:54" x14ac:dyDescent="0.2">
      <c r="AV14762" s="191" t="str">
        <f t="shared" si="234"/>
        <v>548_RG_639_1_202324</v>
      </c>
      <c r="AW14762" s="191" t="s">
        <v>93</v>
      </c>
      <c r="AX14762" s="18">
        <v>202324</v>
      </c>
      <c r="AY14762" s="191">
        <v>548</v>
      </c>
      <c r="AZ14762" s="191">
        <v>639</v>
      </c>
      <c r="BA14762" s="191">
        <v>1</v>
      </c>
      <c r="BB14762" s="191">
        <v>-224.994</v>
      </c>
    </row>
    <row r="14763" spans="48:54" x14ac:dyDescent="0.2">
      <c r="AV14763" s="191" t="str">
        <f t="shared" si="234"/>
        <v>548_RS_12_4_202324</v>
      </c>
      <c r="AW14763" s="191" t="s">
        <v>92</v>
      </c>
      <c r="AX14763" s="18">
        <v>202324</v>
      </c>
      <c r="AY14763" s="191">
        <v>548</v>
      </c>
      <c r="AZ14763" s="191">
        <v>12</v>
      </c>
      <c r="BA14763" s="191">
        <v>4</v>
      </c>
      <c r="BB14763" s="191">
        <v>4298.2530000000015</v>
      </c>
    </row>
    <row r="14764" spans="48:54" x14ac:dyDescent="0.2">
      <c r="AV14764" s="191" t="str">
        <f t="shared" si="234"/>
        <v>550_RG_639_1_202324</v>
      </c>
      <c r="AW14764" s="191" t="s">
        <v>93</v>
      </c>
      <c r="AX14764" s="18">
        <v>202324</v>
      </c>
      <c r="AY14764" s="191">
        <v>550</v>
      </c>
      <c r="AZ14764" s="191">
        <v>639</v>
      </c>
      <c r="BA14764" s="191">
        <v>1</v>
      </c>
      <c r="BB14764" s="191">
        <v>0</v>
      </c>
    </row>
    <row r="14765" spans="48:54" x14ac:dyDescent="0.2">
      <c r="AV14765" s="191" t="str">
        <f t="shared" si="234"/>
        <v>550_RS_12_4_202324</v>
      </c>
      <c r="AW14765" s="191" t="s">
        <v>92</v>
      </c>
      <c r="AX14765" s="18">
        <v>202324</v>
      </c>
      <c r="AY14765" s="191">
        <v>550</v>
      </c>
      <c r="AZ14765" s="191">
        <v>12</v>
      </c>
      <c r="BA14765" s="191">
        <v>4</v>
      </c>
      <c r="BB14765" s="191">
        <v>4841.3869500000001</v>
      </c>
    </row>
    <row r="14766" spans="48:54" x14ac:dyDescent="0.2">
      <c r="AV14766" s="191" t="str">
        <f t="shared" si="234"/>
        <v>552_RG_639_1_202324</v>
      </c>
      <c r="AW14766" s="191" t="s">
        <v>93</v>
      </c>
      <c r="AX14766" s="18">
        <v>202324</v>
      </c>
      <c r="AY14766" s="191">
        <v>552</v>
      </c>
      <c r="AZ14766" s="191">
        <v>639</v>
      </c>
      <c r="BA14766" s="191">
        <v>1</v>
      </c>
      <c r="BB14766" s="191">
        <v>0</v>
      </c>
    </row>
    <row r="14767" spans="48:54" x14ac:dyDescent="0.2">
      <c r="AV14767" s="191" t="str">
        <f t="shared" si="234"/>
        <v>552_RS_12_4_202324</v>
      </c>
      <c r="AW14767" s="191" t="s">
        <v>92</v>
      </c>
      <c r="AX14767" s="18">
        <v>202324</v>
      </c>
      <c r="AY14767" s="191">
        <v>552</v>
      </c>
      <c r="AZ14767" s="191">
        <v>12</v>
      </c>
      <c r="BA14767" s="191">
        <v>4</v>
      </c>
      <c r="BB14767" s="191">
        <v>3929.3571699999939</v>
      </c>
    </row>
    <row r="14768" spans="48:54" x14ac:dyDescent="0.2">
      <c r="AV14768" s="191" t="str">
        <f t="shared" si="234"/>
        <v>562_RG_639_1_202324</v>
      </c>
      <c r="AW14768" s="191" t="s">
        <v>93</v>
      </c>
      <c r="AX14768" s="18">
        <v>202324</v>
      </c>
      <c r="AY14768" s="191">
        <v>562</v>
      </c>
      <c r="AZ14768" s="191">
        <v>639</v>
      </c>
      <c r="BA14768" s="191">
        <v>1</v>
      </c>
      <c r="BB14768" s="191">
        <v>0</v>
      </c>
    </row>
    <row r="14769" spans="48:54" x14ac:dyDescent="0.2">
      <c r="AV14769" s="191" t="str">
        <f t="shared" si="234"/>
        <v>562_RS_12_4_202324</v>
      </c>
      <c r="AW14769" s="191" t="s">
        <v>92</v>
      </c>
      <c r="AX14769" s="18">
        <v>202324</v>
      </c>
      <c r="AY14769" s="191">
        <v>562</v>
      </c>
      <c r="AZ14769" s="191">
        <v>12</v>
      </c>
      <c r="BA14769" s="191">
        <v>4</v>
      </c>
      <c r="BB14769" s="191">
        <v>0</v>
      </c>
    </row>
    <row r="14770" spans="48:54" x14ac:dyDescent="0.2">
      <c r="AV14770" s="191" t="str">
        <f t="shared" si="234"/>
        <v>564_RG_639_1_202324</v>
      </c>
      <c r="AW14770" s="191" t="s">
        <v>93</v>
      </c>
      <c r="AX14770" s="18">
        <v>202324</v>
      </c>
      <c r="AY14770" s="191">
        <v>564</v>
      </c>
      <c r="AZ14770" s="191">
        <v>639</v>
      </c>
      <c r="BA14770" s="191">
        <v>1</v>
      </c>
      <c r="BB14770" s="191">
        <v>0</v>
      </c>
    </row>
    <row r="14771" spans="48:54" x14ac:dyDescent="0.2">
      <c r="AV14771" s="191" t="str">
        <f t="shared" si="234"/>
        <v>564_RS_12_4_202324</v>
      </c>
      <c r="AW14771" s="191" t="s">
        <v>92</v>
      </c>
      <c r="AX14771" s="18">
        <v>202324</v>
      </c>
      <c r="AY14771" s="191">
        <v>564</v>
      </c>
      <c r="AZ14771" s="191">
        <v>12</v>
      </c>
      <c r="BA14771" s="191">
        <v>4</v>
      </c>
      <c r="BB14771" s="191">
        <v>0</v>
      </c>
    </row>
    <row r="14772" spans="48:54" x14ac:dyDescent="0.2">
      <c r="AV14772" s="191" t="str">
        <f t="shared" si="234"/>
        <v>566_RG_639_1_202324</v>
      </c>
      <c r="AW14772" s="191" t="s">
        <v>93</v>
      </c>
      <c r="AX14772" s="18">
        <v>202324</v>
      </c>
      <c r="AY14772" s="191">
        <v>566</v>
      </c>
      <c r="AZ14772" s="191">
        <v>639</v>
      </c>
      <c r="BA14772" s="191">
        <v>1</v>
      </c>
      <c r="BB14772" s="191">
        <v>0</v>
      </c>
    </row>
    <row r="14773" spans="48:54" x14ac:dyDescent="0.2">
      <c r="AV14773" s="191" t="str">
        <f t="shared" si="234"/>
        <v>566_RS_12_4_202324</v>
      </c>
      <c r="AW14773" s="191" t="s">
        <v>92</v>
      </c>
      <c r="AX14773" s="18">
        <v>202324</v>
      </c>
      <c r="AY14773" s="191">
        <v>566</v>
      </c>
      <c r="AZ14773" s="191">
        <v>12</v>
      </c>
      <c r="BA14773" s="191">
        <v>4</v>
      </c>
      <c r="BB14773" s="191">
        <v>0</v>
      </c>
    </row>
    <row r="14774" spans="48:54" x14ac:dyDescent="0.2">
      <c r="AV14774" s="191" t="str">
        <f t="shared" si="234"/>
        <v>568_RG_639_1_202324</v>
      </c>
      <c r="AW14774" s="191" t="s">
        <v>93</v>
      </c>
      <c r="AX14774" s="18">
        <v>202324</v>
      </c>
      <c r="AY14774" s="191">
        <v>568</v>
      </c>
      <c r="AZ14774" s="191">
        <v>639</v>
      </c>
      <c r="BA14774" s="191">
        <v>1</v>
      </c>
      <c r="BB14774" s="191">
        <v>0</v>
      </c>
    </row>
    <row r="14775" spans="48:54" x14ac:dyDescent="0.2">
      <c r="AV14775" s="191" t="str">
        <f t="shared" si="234"/>
        <v>568_RS_12_4_202324</v>
      </c>
      <c r="AW14775" s="191" t="s">
        <v>92</v>
      </c>
      <c r="AX14775" s="18">
        <v>202324</v>
      </c>
      <c r="AY14775" s="191">
        <v>568</v>
      </c>
      <c r="AZ14775" s="191">
        <v>12</v>
      </c>
      <c r="BA14775" s="191">
        <v>4</v>
      </c>
      <c r="BB14775" s="191">
        <v>0</v>
      </c>
    </row>
    <row r="14776" spans="48:54" x14ac:dyDescent="0.2">
      <c r="AV14776" s="191" t="str">
        <f t="shared" si="234"/>
        <v>572_RG_639_1_202324</v>
      </c>
      <c r="AW14776" s="191" t="s">
        <v>93</v>
      </c>
      <c r="AX14776" s="18">
        <v>202324</v>
      </c>
      <c r="AY14776" s="191">
        <v>572</v>
      </c>
      <c r="AZ14776" s="191">
        <v>639</v>
      </c>
      <c r="BA14776" s="191">
        <v>1</v>
      </c>
      <c r="BB14776" s="191">
        <v>0</v>
      </c>
    </row>
    <row r="14777" spans="48:54" x14ac:dyDescent="0.2">
      <c r="AV14777" s="191" t="str">
        <f t="shared" si="234"/>
        <v>572_RS_12_4_202324</v>
      </c>
      <c r="AW14777" s="191" t="s">
        <v>92</v>
      </c>
      <c r="AX14777" s="18">
        <v>202324</v>
      </c>
      <c r="AY14777" s="191">
        <v>572</v>
      </c>
      <c r="AZ14777" s="191">
        <v>12</v>
      </c>
      <c r="BA14777" s="191">
        <v>4</v>
      </c>
      <c r="BB14777" s="191">
        <v>0</v>
      </c>
    </row>
    <row r="14778" spans="48:54" x14ac:dyDescent="0.2">
      <c r="AV14778" s="191" t="str">
        <f t="shared" si="234"/>
        <v>574_RG_639_1_202324</v>
      </c>
      <c r="AW14778" s="191" t="s">
        <v>93</v>
      </c>
      <c r="AX14778" s="18">
        <v>202324</v>
      </c>
      <c r="AY14778" s="191">
        <v>574</v>
      </c>
      <c r="AZ14778" s="191">
        <v>639</v>
      </c>
      <c r="BA14778" s="191">
        <v>1</v>
      </c>
      <c r="BB14778" s="191">
        <v>0</v>
      </c>
    </row>
    <row r="14779" spans="48:54" x14ac:dyDescent="0.2">
      <c r="AV14779" s="191" t="str">
        <f t="shared" si="234"/>
        <v>574_RS_12_4_202324</v>
      </c>
      <c r="AW14779" s="191" t="s">
        <v>92</v>
      </c>
      <c r="AX14779" s="18">
        <v>202324</v>
      </c>
      <c r="AY14779" s="191">
        <v>574</v>
      </c>
      <c r="AZ14779" s="191">
        <v>12</v>
      </c>
      <c r="BA14779" s="191">
        <v>4</v>
      </c>
      <c r="BB14779" s="191">
        <v>0</v>
      </c>
    </row>
    <row r="14780" spans="48:54" x14ac:dyDescent="0.2">
      <c r="AV14780" s="191" t="str">
        <f t="shared" si="234"/>
        <v>576_RG_639_1_202324</v>
      </c>
      <c r="AW14780" s="191" t="s">
        <v>93</v>
      </c>
      <c r="AX14780" s="18">
        <v>202324</v>
      </c>
      <c r="AY14780" s="191">
        <v>576</v>
      </c>
      <c r="AZ14780" s="191">
        <v>639</v>
      </c>
      <c r="BA14780" s="191">
        <v>1</v>
      </c>
      <c r="BB14780" s="191">
        <v>0</v>
      </c>
    </row>
    <row r="14781" spans="48:54" x14ac:dyDescent="0.2">
      <c r="AV14781" s="191" t="str">
        <f t="shared" si="234"/>
        <v>576_RS_12_4_202324</v>
      </c>
      <c r="AW14781" s="191" t="s">
        <v>92</v>
      </c>
      <c r="AX14781" s="18">
        <v>202324</v>
      </c>
      <c r="AY14781" s="191">
        <v>576</v>
      </c>
      <c r="AZ14781" s="191">
        <v>12</v>
      </c>
      <c r="BA14781" s="191">
        <v>4</v>
      </c>
      <c r="BB14781" s="191">
        <v>0</v>
      </c>
    </row>
    <row r="14782" spans="48:54" x14ac:dyDescent="0.2">
      <c r="AV14782" s="191" t="str">
        <f t="shared" si="234"/>
        <v>582_RG_639_1_202324</v>
      </c>
      <c r="AW14782" s="191" t="s">
        <v>93</v>
      </c>
      <c r="AX14782" s="18">
        <v>202324</v>
      </c>
      <c r="AY14782" s="191">
        <v>582</v>
      </c>
      <c r="AZ14782" s="191">
        <v>639</v>
      </c>
      <c r="BA14782" s="191">
        <v>1</v>
      </c>
      <c r="BB14782" s="191">
        <v>0</v>
      </c>
    </row>
    <row r="14783" spans="48:54" x14ac:dyDescent="0.2">
      <c r="AV14783" s="191" t="str">
        <f t="shared" si="234"/>
        <v>582_RS_12_4_202324</v>
      </c>
      <c r="AW14783" s="191" t="s">
        <v>92</v>
      </c>
      <c r="AX14783" s="18">
        <v>202324</v>
      </c>
      <c r="AY14783" s="191">
        <v>582</v>
      </c>
      <c r="AZ14783" s="191">
        <v>12</v>
      </c>
      <c r="BA14783" s="191">
        <v>4</v>
      </c>
      <c r="BB14783" s="191">
        <v>0</v>
      </c>
    </row>
    <row r="14784" spans="48:54" x14ac:dyDescent="0.2">
      <c r="AV14784" s="191" t="str">
        <f t="shared" si="234"/>
        <v>584_RG_639_1_202324</v>
      </c>
      <c r="AW14784" s="191" t="s">
        <v>93</v>
      </c>
      <c r="AX14784" s="18">
        <v>202324</v>
      </c>
      <c r="AY14784" s="191">
        <v>584</v>
      </c>
      <c r="AZ14784" s="191">
        <v>639</v>
      </c>
      <c r="BA14784" s="191">
        <v>1</v>
      </c>
      <c r="BB14784" s="191">
        <v>0</v>
      </c>
    </row>
    <row r="14785" spans="48:54" x14ac:dyDescent="0.2">
      <c r="AV14785" s="191" t="str">
        <f t="shared" si="234"/>
        <v>584_RS_12_4_202324</v>
      </c>
      <c r="AW14785" s="191" t="s">
        <v>92</v>
      </c>
      <c r="AX14785" s="18">
        <v>202324</v>
      </c>
      <c r="AY14785" s="191">
        <v>584</v>
      </c>
      <c r="AZ14785" s="191">
        <v>12</v>
      </c>
      <c r="BA14785" s="191">
        <v>4</v>
      </c>
      <c r="BB14785" s="191">
        <v>0</v>
      </c>
    </row>
    <row r="14786" spans="48:54" x14ac:dyDescent="0.2">
      <c r="AV14786" s="191" t="str">
        <f t="shared" si="234"/>
        <v>586_RG_639_1_202324</v>
      </c>
      <c r="AW14786" s="191" t="s">
        <v>93</v>
      </c>
      <c r="AX14786" s="18">
        <v>202324</v>
      </c>
      <c r="AY14786" s="191">
        <v>586</v>
      </c>
      <c r="AZ14786" s="191">
        <v>639</v>
      </c>
      <c r="BA14786" s="191">
        <v>1</v>
      </c>
      <c r="BB14786" s="191">
        <v>0</v>
      </c>
    </row>
    <row r="14787" spans="48:54" x14ac:dyDescent="0.2">
      <c r="AV14787" s="191" t="str">
        <f t="shared" si="234"/>
        <v>586_RS_12_4_202324</v>
      </c>
      <c r="AW14787" s="191" t="s">
        <v>92</v>
      </c>
      <c r="AX14787" s="18">
        <v>202324</v>
      </c>
      <c r="AY14787" s="191">
        <v>586</v>
      </c>
      <c r="AZ14787" s="191">
        <v>12</v>
      </c>
      <c r="BA14787" s="191">
        <v>4</v>
      </c>
      <c r="BB14787" s="191">
        <v>0</v>
      </c>
    </row>
    <row r="14788" spans="48:54" x14ac:dyDescent="0.2">
      <c r="AV14788" s="191" t="str">
        <f t="shared" ref="AV14788:AV14851" si="235">AY14788&amp;"_"&amp;AW14788&amp;"_"&amp;AZ14788&amp;"_"&amp;BA14788&amp;"_"&amp;AX14788</f>
        <v>512_RG_640_1_202324</v>
      </c>
      <c r="AW14788" s="191" t="s">
        <v>93</v>
      </c>
      <c r="AX14788" s="18">
        <v>202324</v>
      </c>
      <c r="AY14788" s="191">
        <v>512</v>
      </c>
      <c r="AZ14788" s="191">
        <v>640</v>
      </c>
      <c r="BA14788" s="191">
        <v>1</v>
      </c>
      <c r="BB14788" s="191">
        <v>-850</v>
      </c>
    </row>
    <row r="14789" spans="48:54" x14ac:dyDescent="0.2">
      <c r="AV14789" s="191" t="str">
        <f t="shared" si="235"/>
        <v>512_RS_12_5_202324</v>
      </c>
      <c r="AW14789" s="191" t="s">
        <v>92</v>
      </c>
      <c r="AX14789" s="18">
        <v>202324</v>
      </c>
      <c r="AY14789" s="191">
        <v>512</v>
      </c>
      <c r="AZ14789" s="191">
        <v>12</v>
      </c>
      <c r="BA14789" s="191">
        <v>5</v>
      </c>
      <c r="BB14789" s="191">
        <v>-477.66399999999999</v>
      </c>
    </row>
    <row r="14790" spans="48:54" x14ac:dyDescent="0.2">
      <c r="AV14790" s="191" t="str">
        <f t="shared" si="235"/>
        <v>514_RG_640_1_202324</v>
      </c>
      <c r="AW14790" s="191" t="s">
        <v>93</v>
      </c>
      <c r="AX14790" s="18">
        <v>202324</v>
      </c>
      <c r="AY14790" s="191">
        <v>514</v>
      </c>
      <c r="AZ14790" s="191">
        <v>640</v>
      </c>
      <c r="BA14790" s="191">
        <v>1</v>
      </c>
      <c r="BB14790" s="191">
        <v>-1319</v>
      </c>
    </row>
    <row r="14791" spans="48:54" x14ac:dyDescent="0.2">
      <c r="AV14791" s="191" t="str">
        <f t="shared" si="235"/>
        <v>514_RS_12_5_202324</v>
      </c>
      <c r="AW14791" s="191" t="s">
        <v>92</v>
      </c>
      <c r="AX14791" s="18">
        <v>202324</v>
      </c>
      <c r="AY14791" s="191">
        <v>514</v>
      </c>
      <c r="AZ14791" s="191">
        <v>12</v>
      </c>
      <c r="BA14791" s="191">
        <v>5</v>
      </c>
      <c r="BB14791" s="191">
        <v>-1125.82</v>
      </c>
    </row>
    <row r="14792" spans="48:54" x14ac:dyDescent="0.2">
      <c r="AV14792" s="191" t="str">
        <f t="shared" si="235"/>
        <v>516_RG_640_1_202324</v>
      </c>
      <c r="AW14792" s="191" t="s">
        <v>93</v>
      </c>
      <c r="AX14792" s="18">
        <v>202324</v>
      </c>
      <c r="AY14792" s="191">
        <v>516</v>
      </c>
      <c r="AZ14792" s="191">
        <v>640</v>
      </c>
      <c r="BA14792" s="191">
        <v>1</v>
      </c>
      <c r="BB14792" s="191">
        <v>0</v>
      </c>
    </row>
    <row r="14793" spans="48:54" x14ac:dyDescent="0.2">
      <c r="AV14793" s="191" t="str">
        <f t="shared" si="235"/>
        <v>516_RS_12_5_202324</v>
      </c>
      <c r="AW14793" s="191" t="s">
        <v>92</v>
      </c>
      <c r="AX14793" s="18">
        <v>202324</v>
      </c>
      <c r="AY14793" s="191">
        <v>516</v>
      </c>
      <c r="AZ14793" s="191">
        <v>12</v>
      </c>
      <c r="BA14793" s="191">
        <v>5</v>
      </c>
      <c r="BB14793" s="191">
        <v>-1499.461</v>
      </c>
    </row>
    <row r="14794" spans="48:54" x14ac:dyDescent="0.2">
      <c r="AV14794" s="191" t="str">
        <f t="shared" si="235"/>
        <v>518_RG_640_1_202324</v>
      </c>
      <c r="AW14794" s="191" t="s">
        <v>93</v>
      </c>
      <c r="AX14794" s="18">
        <v>202324</v>
      </c>
      <c r="AY14794" s="191">
        <v>518</v>
      </c>
      <c r="AZ14794" s="191">
        <v>640</v>
      </c>
      <c r="BA14794" s="191">
        <v>1</v>
      </c>
      <c r="BB14794" s="191">
        <v>0</v>
      </c>
    </row>
    <row r="14795" spans="48:54" x14ac:dyDescent="0.2">
      <c r="AV14795" s="191" t="str">
        <f t="shared" si="235"/>
        <v>518_RS_12_5_202324</v>
      </c>
      <c r="AW14795" s="191" t="s">
        <v>92</v>
      </c>
      <c r="AX14795" s="18">
        <v>202324</v>
      </c>
      <c r="AY14795" s="191">
        <v>518</v>
      </c>
      <c r="AZ14795" s="191">
        <v>12</v>
      </c>
      <c r="BA14795" s="191">
        <v>5</v>
      </c>
      <c r="BB14795" s="191">
        <v>0</v>
      </c>
    </row>
    <row r="14796" spans="48:54" x14ac:dyDescent="0.2">
      <c r="AV14796" s="191" t="str">
        <f t="shared" si="235"/>
        <v>520_RG_640_1_202324</v>
      </c>
      <c r="AW14796" s="191" t="s">
        <v>93</v>
      </c>
      <c r="AX14796" s="18">
        <v>202324</v>
      </c>
      <c r="AY14796" s="191">
        <v>520</v>
      </c>
      <c r="AZ14796" s="191">
        <v>640</v>
      </c>
      <c r="BA14796" s="191">
        <v>1</v>
      </c>
      <c r="BB14796" s="191">
        <v>0</v>
      </c>
    </row>
    <row r="14797" spans="48:54" x14ac:dyDescent="0.2">
      <c r="AV14797" s="191" t="str">
        <f t="shared" si="235"/>
        <v>520_RS_12_5_202324</v>
      </c>
      <c r="AW14797" s="191" t="s">
        <v>92</v>
      </c>
      <c r="AX14797" s="18">
        <v>202324</v>
      </c>
      <c r="AY14797" s="191">
        <v>520</v>
      </c>
      <c r="AZ14797" s="191">
        <v>12</v>
      </c>
      <c r="BA14797" s="191">
        <v>5</v>
      </c>
      <c r="BB14797" s="191">
        <v>-50.402999999999999</v>
      </c>
    </row>
    <row r="14798" spans="48:54" x14ac:dyDescent="0.2">
      <c r="AV14798" s="191" t="str">
        <f t="shared" si="235"/>
        <v>522_RG_640_1_202324</v>
      </c>
      <c r="AW14798" s="191" t="s">
        <v>93</v>
      </c>
      <c r="AX14798" s="18">
        <v>202324</v>
      </c>
      <c r="AY14798" s="191">
        <v>522</v>
      </c>
      <c r="AZ14798" s="191">
        <v>640</v>
      </c>
      <c r="BA14798" s="191">
        <v>1</v>
      </c>
      <c r="BB14798" s="191">
        <v>0</v>
      </c>
    </row>
    <row r="14799" spans="48:54" x14ac:dyDescent="0.2">
      <c r="AV14799" s="191" t="str">
        <f t="shared" si="235"/>
        <v>522_RS_12_5_202324</v>
      </c>
      <c r="AW14799" s="191" t="s">
        <v>92</v>
      </c>
      <c r="AX14799" s="18">
        <v>202324</v>
      </c>
      <c r="AY14799" s="191">
        <v>522</v>
      </c>
      <c r="AZ14799" s="191">
        <v>12</v>
      </c>
      <c r="BA14799" s="191">
        <v>5</v>
      </c>
      <c r="BB14799" s="191">
        <v>-545.31551999999999</v>
      </c>
    </row>
    <row r="14800" spans="48:54" x14ac:dyDescent="0.2">
      <c r="AV14800" s="191" t="str">
        <f t="shared" si="235"/>
        <v>524_RG_640_1_202324</v>
      </c>
      <c r="AW14800" s="191" t="s">
        <v>93</v>
      </c>
      <c r="AX14800" s="18">
        <v>202324</v>
      </c>
      <c r="AY14800" s="191">
        <v>524</v>
      </c>
      <c r="AZ14800" s="191">
        <v>640</v>
      </c>
      <c r="BA14800" s="191">
        <v>1</v>
      </c>
      <c r="BB14800" s="191">
        <v>0</v>
      </c>
    </row>
    <row r="14801" spans="48:54" x14ac:dyDescent="0.2">
      <c r="AV14801" s="191" t="str">
        <f t="shared" si="235"/>
        <v>524_RS_12_5_202324</v>
      </c>
      <c r="AW14801" s="191" t="s">
        <v>92</v>
      </c>
      <c r="AX14801" s="18">
        <v>202324</v>
      </c>
      <c r="AY14801" s="191">
        <v>524</v>
      </c>
      <c r="AZ14801" s="191">
        <v>12</v>
      </c>
      <c r="BA14801" s="191">
        <v>5</v>
      </c>
      <c r="BB14801" s="191">
        <v>-671.69695000000002</v>
      </c>
    </row>
    <row r="14802" spans="48:54" x14ac:dyDescent="0.2">
      <c r="AV14802" s="191" t="str">
        <f t="shared" si="235"/>
        <v>526_RG_640_1_202324</v>
      </c>
      <c r="AW14802" s="191" t="s">
        <v>93</v>
      </c>
      <c r="AX14802" s="18">
        <v>202324</v>
      </c>
      <c r="AY14802" s="191">
        <v>526</v>
      </c>
      <c r="AZ14802" s="191">
        <v>640</v>
      </c>
      <c r="BA14802" s="191">
        <v>1</v>
      </c>
      <c r="BB14802" s="191">
        <v>0</v>
      </c>
    </row>
    <row r="14803" spans="48:54" x14ac:dyDescent="0.2">
      <c r="AV14803" s="191" t="str">
        <f t="shared" si="235"/>
        <v>526_RS_12_5_202324</v>
      </c>
      <c r="AW14803" s="191" t="s">
        <v>92</v>
      </c>
      <c r="AX14803" s="18">
        <v>202324</v>
      </c>
      <c r="AY14803" s="191">
        <v>526</v>
      </c>
      <c r="AZ14803" s="191">
        <v>12</v>
      </c>
      <c r="BA14803" s="191">
        <v>5</v>
      </c>
      <c r="BB14803" s="191">
        <v>-251.68183000000002</v>
      </c>
    </row>
    <row r="14804" spans="48:54" x14ac:dyDescent="0.2">
      <c r="AV14804" s="191" t="str">
        <f t="shared" si="235"/>
        <v>528_RG_640_1_202324</v>
      </c>
      <c r="AW14804" s="191" t="s">
        <v>93</v>
      </c>
      <c r="AX14804" s="18">
        <v>202324</v>
      </c>
      <c r="AY14804" s="191">
        <v>528</v>
      </c>
      <c r="AZ14804" s="191">
        <v>640</v>
      </c>
      <c r="BA14804" s="191">
        <v>1</v>
      </c>
      <c r="BB14804" s="191">
        <v>0</v>
      </c>
    </row>
    <row r="14805" spans="48:54" x14ac:dyDescent="0.2">
      <c r="AV14805" s="191" t="str">
        <f t="shared" si="235"/>
        <v>528_RS_12_5_202324</v>
      </c>
      <c r="AW14805" s="191" t="s">
        <v>92</v>
      </c>
      <c r="AX14805" s="18">
        <v>202324</v>
      </c>
      <c r="AY14805" s="191">
        <v>528</v>
      </c>
      <c r="AZ14805" s="191">
        <v>12</v>
      </c>
      <c r="BA14805" s="191">
        <v>5</v>
      </c>
      <c r="BB14805" s="191">
        <v>-519</v>
      </c>
    </row>
    <row r="14806" spans="48:54" x14ac:dyDescent="0.2">
      <c r="AV14806" s="191" t="str">
        <f t="shared" si="235"/>
        <v>530_RG_640_1_202324</v>
      </c>
      <c r="AW14806" s="191" t="s">
        <v>93</v>
      </c>
      <c r="AX14806" s="18">
        <v>202324</v>
      </c>
      <c r="AY14806" s="191">
        <v>530</v>
      </c>
      <c r="AZ14806" s="191">
        <v>640</v>
      </c>
      <c r="BA14806" s="191">
        <v>1</v>
      </c>
      <c r="BB14806" s="191">
        <v>0</v>
      </c>
    </row>
    <row r="14807" spans="48:54" x14ac:dyDescent="0.2">
      <c r="AV14807" s="191" t="str">
        <f t="shared" si="235"/>
        <v>530_RS_12_5_202324</v>
      </c>
      <c r="AW14807" s="191" t="s">
        <v>92</v>
      </c>
      <c r="AX14807" s="18">
        <v>202324</v>
      </c>
      <c r="AY14807" s="191">
        <v>530</v>
      </c>
      <c r="AZ14807" s="191">
        <v>12</v>
      </c>
      <c r="BA14807" s="191">
        <v>5</v>
      </c>
      <c r="BB14807" s="191">
        <v>-711.09550000000002</v>
      </c>
    </row>
    <row r="14808" spans="48:54" x14ac:dyDescent="0.2">
      <c r="AV14808" s="191" t="str">
        <f t="shared" si="235"/>
        <v>532_RG_640_1_202324</v>
      </c>
      <c r="AW14808" s="191" t="s">
        <v>93</v>
      </c>
      <c r="AX14808" s="18">
        <v>202324</v>
      </c>
      <c r="AY14808" s="191">
        <v>532</v>
      </c>
      <c r="AZ14808" s="191">
        <v>640</v>
      </c>
      <c r="BA14808" s="191">
        <v>1</v>
      </c>
      <c r="BB14808" s="191">
        <v>0</v>
      </c>
    </row>
    <row r="14809" spans="48:54" x14ac:dyDescent="0.2">
      <c r="AV14809" s="191" t="str">
        <f t="shared" si="235"/>
        <v>532_RS_12_5_202324</v>
      </c>
      <c r="AW14809" s="191" t="s">
        <v>92</v>
      </c>
      <c r="AX14809" s="18">
        <v>202324</v>
      </c>
      <c r="AY14809" s="191">
        <v>532</v>
      </c>
      <c r="AZ14809" s="191">
        <v>12</v>
      </c>
      <c r="BA14809" s="191">
        <v>5</v>
      </c>
      <c r="BB14809" s="191">
        <v>-821</v>
      </c>
    </row>
    <row r="14810" spans="48:54" x14ac:dyDescent="0.2">
      <c r="AV14810" s="191" t="str">
        <f t="shared" si="235"/>
        <v>534_RG_640_1_202324</v>
      </c>
      <c r="AW14810" s="191" t="s">
        <v>93</v>
      </c>
      <c r="AX14810" s="18">
        <v>202324</v>
      </c>
      <c r="AY14810" s="191">
        <v>534</v>
      </c>
      <c r="AZ14810" s="191">
        <v>640</v>
      </c>
      <c r="BA14810" s="191">
        <v>1</v>
      </c>
      <c r="BB14810" s="191">
        <v>0</v>
      </c>
    </row>
    <row r="14811" spans="48:54" x14ac:dyDescent="0.2">
      <c r="AV14811" s="191" t="str">
        <f t="shared" si="235"/>
        <v>534_RS_12_5_202324</v>
      </c>
      <c r="AW14811" s="191" t="s">
        <v>92</v>
      </c>
      <c r="AX14811" s="18">
        <v>202324</v>
      </c>
      <c r="AY14811" s="191">
        <v>534</v>
      </c>
      <c r="AZ14811" s="191">
        <v>12</v>
      </c>
      <c r="BA14811" s="191">
        <v>5</v>
      </c>
      <c r="BB14811" s="191">
        <v>-310.92048</v>
      </c>
    </row>
    <row r="14812" spans="48:54" x14ac:dyDescent="0.2">
      <c r="AV14812" s="191" t="str">
        <f t="shared" si="235"/>
        <v>536_RG_640_1_202324</v>
      </c>
      <c r="AW14812" s="191" t="s">
        <v>93</v>
      </c>
      <c r="AX14812" s="18">
        <v>202324</v>
      </c>
      <c r="AY14812" s="191">
        <v>536</v>
      </c>
      <c r="AZ14812" s="191">
        <v>640</v>
      </c>
      <c r="BA14812" s="191">
        <v>1</v>
      </c>
      <c r="BB14812" s="191">
        <v>0</v>
      </c>
    </row>
    <row r="14813" spans="48:54" x14ac:dyDescent="0.2">
      <c r="AV14813" s="191" t="str">
        <f t="shared" si="235"/>
        <v>536_RS_12_5_202324</v>
      </c>
      <c r="AW14813" s="191" t="s">
        <v>92</v>
      </c>
      <c r="AX14813" s="18">
        <v>202324</v>
      </c>
      <c r="AY14813" s="191">
        <v>536</v>
      </c>
      <c r="AZ14813" s="191">
        <v>12</v>
      </c>
      <c r="BA14813" s="191">
        <v>5</v>
      </c>
      <c r="BB14813" s="191">
        <v>-1117.1559999999999</v>
      </c>
    </row>
    <row r="14814" spans="48:54" x14ac:dyDescent="0.2">
      <c r="AV14814" s="191" t="str">
        <f t="shared" si="235"/>
        <v>538_RG_640_1_202324</v>
      </c>
      <c r="AW14814" s="191" t="s">
        <v>93</v>
      </c>
      <c r="AX14814" s="18">
        <v>202324</v>
      </c>
      <c r="AY14814" s="191">
        <v>538</v>
      </c>
      <c r="AZ14814" s="191">
        <v>640</v>
      </c>
      <c r="BA14814" s="191">
        <v>1</v>
      </c>
      <c r="BB14814" s="191">
        <v>0</v>
      </c>
    </row>
    <row r="14815" spans="48:54" x14ac:dyDescent="0.2">
      <c r="AV14815" s="191" t="str">
        <f t="shared" si="235"/>
        <v>538_RS_12_5_202324</v>
      </c>
      <c r="AW14815" s="191" t="s">
        <v>92</v>
      </c>
      <c r="AX14815" s="18">
        <v>202324</v>
      </c>
      <c r="AY14815" s="191">
        <v>538</v>
      </c>
      <c r="AZ14815" s="191">
        <v>12</v>
      </c>
      <c r="BA14815" s="191">
        <v>5</v>
      </c>
      <c r="BB14815" s="191">
        <v>-536.71197999999993</v>
      </c>
    </row>
    <row r="14816" spans="48:54" x14ac:dyDescent="0.2">
      <c r="AV14816" s="191" t="str">
        <f t="shared" si="235"/>
        <v>540_RG_640_1_202324</v>
      </c>
      <c r="AW14816" s="191" t="s">
        <v>93</v>
      </c>
      <c r="AX14816" s="18">
        <v>202324</v>
      </c>
      <c r="AY14816" s="191">
        <v>540</v>
      </c>
      <c r="AZ14816" s="191">
        <v>640</v>
      </c>
      <c r="BA14816" s="191">
        <v>1</v>
      </c>
      <c r="BB14816" s="191">
        <v>0</v>
      </c>
    </row>
    <row r="14817" spans="48:54" x14ac:dyDescent="0.2">
      <c r="AV14817" s="191" t="str">
        <f t="shared" si="235"/>
        <v>540_RS_12_5_202324</v>
      </c>
      <c r="AW14817" s="191" t="s">
        <v>92</v>
      </c>
      <c r="AX14817" s="18">
        <v>202324</v>
      </c>
      <c r="AY14817" s="191">
        <v>540</v>
      </c>
      <c r="AZ14817" s="191">
        <v>12</v>
      </c>
      <c r="BA14817" s="191">
        <v>5</v>
      </c>
      <c r="BB14817" s="191">
        <v>-1076.1869999999999</v>
      </c>
    </row>
    <row r="14818" spans="48:54" x14ac:dyDescent="0.2">
      <c r="AV14818" s="191" t="str">
        <f t="shared" si="235"/>
        <v>542_RG_640_1_202324</v>
      </c>
      <c r="AW14818" s="191" t="s">
        <v>93</v>
      </c>
      <c r="AX14818" s="18">
        <v>202324</v>
      </c>
      <c r="AY14818" s="191">
        <v>542</v>
      </c>
      <c r="AZ14818" s="191">
        <v>640</v>
      </c>
      <c r="BA14818" s="191">
        <v>1</v>
      </c>
      <c r="BB14818" s="191">
        <v>0</v>
      </c>
    </row>
    <row r="14819" spans="48:54" x14ac:dyDescent="0.2">
      <c r="AV14819" s="191" t="str">
        <f t="shared" si="235"/>
        <v>542_RS_12_5_202324</v>
      </c>
      <c r="AW14819" s="191" t="s">
        <v>92</v>
      </c>
      <c r="AX14819" s="18">
        <v>202324</v>
      </c>
      <c r="AY14819" s="191">
        <v>542</v>
      </c>
      <c r="AZ14819" s="191">
        <v>12</v>
      </c>
      <c r="BA14819" s="191">
        <v>5</v>
      </c>
      <c r="BB14819" s="191">
        <v>-386.89100000000002</v>
      </c>
    </row>
    <row r="14820" spans="48:54" x14ac:dyDescent="0.2">
      <c r="AV14820" s="191" t="str">
        <f t="shared" si="235"/>
        <v>544_RG_640_1_202324</v>
      </c>
      <c r="AW14820" s="191" t="s">
        <v>93</v>
      </c>
      <c r="AX14820" s="18">
        <v>202324</v>
      </c>
      <c r="AY14820" s="191">
        <v>544</v>
      </c>
      <c r="AZ14820" s="191">
        <v>640</v>
      </c>
      <c r="BA14820" s="191">
        <v>1</v>
      </c>
      <c r="BB14820" s="191">
        <v>0</v>
      </c>
    </row>
    <row r="14821" spans="48:54" x14ac:dyDescent="0.2">
      <c r="AV14821" s="191" t="str">
        <f t="shared" si="235"/>
        <v>544_RS_12_5_202324</v>
      </c>
      <c r="AW14821" s="191" t="s">
        <v>92</v>
      </c>
      <c r="AX14821" s="18">
        <v>202324</v>
      </c>
      <c r="AY14821" s="191">
        <v>544</v>
      </c>
      <c r="AZ14821" s="191">
        <v>12</v>
      </c>
      <c r="BA14821" s="191">
        <v>5</v>
      </c>
      <c r="BB14821" s="191">
        <v>-836.33699999999999</v>
      </c>
    </row>
    <row r="14822" spans="48:54" x14ac:dyDescent="0.2">
      <c r="AV14822" s="191" t="str">
        <f t="shared" si="235"/>
        <v>545_RG_640_1_202324</v>
      </c>
      <c r="AW14822" s="191" t="s">
        <v>93</v>
      </c>
      <c r="AX14822" s="18">
        <v>202324</v>
      </c>
      <c r="AY14822" s="191">
        <v>545</v>
      </c>
      <c r="AZ14822" s="191">
        <v>640</v>
      </c>
      <c r="BA14822" s="191">
        <v>1</v>
      </c>
      <c r="BB14822" s="191">
        <v>0</v>
      </c>
    </row>
    <row r="14823" spans="48:54" x14ac:dyDescent="0.2">
      <c r="AV14823" s="191" t="str">
        <f t="shared" si="235"/>
        <v>545_RS_12_5_202324</v>
      </c>
      <c r="AW14823" s="191" t="s">
        <v>92</v>
      </c>
      <c r="AX14823" s="18">
        <v>202324</v>
      </c>
      <c r="AY14823" s="191">
        <v>545</v>
      </c>
      <c r="AZ14823" s="191">
        <v>12</v>
      </c>
      <c r="BA14823" s="191">
        <v>5</v>
      </c>
      <c r="BB14823" s="191">
        <v>-285.274</v>
      </c>
    </row>
    <row r="14824" spans="48:54" x14ac:dyDescent="0.2">
      <c r="AV14824" s="191" t="str">
        <f t="shared" si="235"/>
        <v>546_RG_640_1_202324</v>
      </c>
      <c r="AW14824" s="191" t="s">
        <v>93</v>
      </c>
      <c r="AX14824" s="18">
        <v>202324</v>
      </c>
      <c r="AY14824" s="191">
        <v>546</v>
      </c>
      <c r="AZ14824" s="191">
        <v>640</v>
      </c>
      <c r="BA14824" s="191">
        <v>1</v>
      </c>
      <c r="BB14824" s="191">
        <v>0</v>
      </c>
    </row>
    <row r="14825" spans="48:54" x14ac:dyDescent="0.2">
      <c r="AV14825" s="191" t="str">
        <f t="shared" si="235"/>
        <v>546_RS_12_5_202324</v>
      </c>
      <c r="AW14825" s="191" t="s">
        <v>92</v>
      </c>
      <c r="AX14825" s="18">
        <v>202324</v>
      </c>
      <c r="AY14825" s="191">
        <v>546</v>
      </c>
      <c r="AZ14825" s="191">
        <v>12</v>
      </c>
      <c r="BA14825" s="191">
        <v>5</v>
      </c>
      <c r="BB14825" s="191">
        <v>-1446.453</v>
      </c>
    </row>
    <row r="14826" spans="48:54" x14ac:dyDescent="0.2">
      <c r="AV14826" s="191" t="str">
        <f t="shared" si="235"/>
        <v>548_RG_640_1_202324</v>
      </c>
      <c r="AW14826" s="191" t="s">
        <v>93</v>
      </c>
      <c r="AX14826" s="18">
        <v>202324</v>
      </c>
      <c r="AY14826" s="191">
        <v>548</v>
      </c>
      <c r="AZ14826" s="191">
        <v>640</v>
      </c>
      <c r="BA14826" s="191">
        <v>1</v>
      </c>
      <c r="BB14826" s="191">
        <v>0</v>
      </c>
    </row>
    <row r="14827" spans="48:54" x14ac:dyDescent="0.2">
      <c r="AV14827" s="191" t="str">
        <f t="shared" si="235"/>
        <v>548_RS_12_5_202324</v>
      </c>
      <c r="AW14827" s="191" t="s">
        <v>92</v>
      </c>
      <c r="AX14827" s="18">
        <v>202324</v>
      </c>
      <c r="AY14827" s="191">
        <v>548</v>
      </c>
      <c r="AZ14827" s="191">
        <v>12</v>
      </c>
      <c r="BA14827" s="191">
        <v>5</v>
      </c>
      <c r="BB14827" s="191">
        <v>-635.23299999999995</v>
      </c>
    </row>
    <row r="14828" spans="48:54" x14ac:dyDescent="0.2">
      <c r="AV14828" s="191" t="str">
        <f t="shared" si="235"/>
        <v>550_RG_640_1_202324</v>
      </c>
      <c r="AW14828" s="191" t="s">
        <v>93</v>
      </c>
      <c r="AX14828" s="18">
        <v>202324</v>
      </c>
      <c r="AY14828" s="191">
        <v>550</v>
      </c>
      <c r="AZ14828" s="191">
        <v>640</v>
      </c>
      <c r="BA14828" s="191">
        <v>1</v>
      </c>
      <c r="BB14828" s="191">
        <v>-675.74300000000005</v>
      </c>
    </row>
    <row r="14829" spans="48:54" x14ac:dyDescent="0.2">
      <c r="AV14829" s="191" t="str">
        <f t="shared" si="235"/>
        <v>550_RS_12_5_202324</v>
      </c>
      <c r="AW14829" s="191" t="s">
        <v>92</v>
      </c>
      <c r="AX14829" s="18">
        <v>202324</v>
      </c>
      <c r="AY14829" s="191">
        <v>550</v>
      </c>
      <c r="AZ14829" s="191">
        <v>12</v>
      </c>
      <c r="BA14829" s="191">
        <v>5</v>
      </c>
      <c r="BB14829" s="191">
        <v>-1050.8399999999999</v>
      </c>
    </row>
    <row r="14830" spans="48:54" x14ac:dyDescent="0.2">
      <c r="AV14830" s="191" t="str">
        <f t="shared" si="235"/>
        <v>552_RG_640_1_202324</v>
      </c>
      <c r="AW14830" s="191" t="s">
        <v>93</v>
      </c>
      <c r="AX14830" s="18">
        <v>202324</v>
      </c>
      <c r="AY14830" s="191">
        <v>552</v>
      </c>
      <c r="AZ14830" s="191">
        <v>640</v>
      </c>
      <c r="BA14830" s="191">
        <v>1</v>
      </c>
      <c r="BB14830" s="191">
        <v>0</v>
      </c>
    </row>
    <row r="14831" spans="48:54" x14ac:dyDescent="0.2">
      <c r="AV14831" s="191" t="str">
        <f t="shared" si="235"/>
        <v>552_RS_12_5_202324</v>
      </c>
      <c r="AW14831" s="191" t="s">
        <v>92</v>
      </c>
      <c r="AX14831" s="18">
        <v>202324</v>
      </c>
      <c r="AY14831" s="191">
        <v>552</v>
      </c>
      <c r="AZ14831" s="191">
        <v>12</v>
      </c>
      <c r="BA14831" s="191">
        <v>5</v>
      </c>
      <c r="BB14831" s="191">
        <v>-1599.89366</v>
      </c>
    </row>
    <row r="14832" spans="48:54" x14ac:dyDescent="0.2">
      <c r="AV14832" s="191" t="str">
        <f t="shared" si="235"/>
        <v>562_RG_640_1_202324</v>
      </c>
      <c r="AW14832" s="191" t="s">
        <v>93</v>
      </c>
      <c r="AX14832" s="18">
        <v>202324</v>
      </c>
      <c r="AY14832" s="191">
        <v>562</v>
      </c>
      <c r="AZ14832" s="191">
        <v>640</v>
      </c>
      <c r="BA14832" s="191">
        <v>1</v>
      </c>
      <c r="BB14832" s="191">
        <v>0</v>
      </c>
    </row>
    <row r="14833" spans="48:54" x14ac:dyDescent="0.2">
      <c r="AV14833" s="191" t="str">
        <f t="shared" si="235"/>
        <v>562_RS_12_5_202324</v>
      </c>
      <c r="AW14833" s="191" t="s">
        <v>92</v>
      </c>
      <c r="AX14833" s="18">
        <v>202324</v>
      </c>
      <c r="AY14833" s="191">
        <v>562</v>
      </c>
      <c r="AZ14833" s="191">
        <v>12</v>
      </c>
      <c r="BA14833" s="191">
        <v>5</v>
      </c>
      <c r="BB14833" s="191">
        <v>0</v>
      </c>
    </row>
    <row r="14834" spans="48:54" x14ac:dyDescent="0.2">
      <c r="AV14834" s="191" t="str">
        <f t="shared" si="235"/>
        <v>564_RG_640_1_202324</v>
      </c>
      <c r="AW14834" s="191" t="s">
        <v>93</v>
      </c>
      <c r="AX14834" s="18">
        <v>202324</v>
      </c>
      <c r="AY14834" s="191">
        <v>564</v>
      </c>
      <c r="AZ14834" s="191">
        <v>640</v>
      </c>
      <c r="BA14834" s="191">
        <v>1</v>
      </c>
      <c r="BB14834" s="191">
        <v>0</v>
      </c>
    </row>
    <row r="14835" spans="48:54" x14ac:dyDescent="0.2">
      <c r="AV14835" s="191" t="str">
        <f t="shared" si="235"/>
        <v>564_RS_12_5_202324</v>
      </c>
      <c r="AW14835" s="191" t="s">
        <v>92</v>
      </c>
      <c r="AX14835" s="18">
        <v>202324</v>
      </c>
      <c r="AY14835" s="191">
        <v>564</v>
      </c>
      <c r="AZ14835" s="191">
        <v>12</v>
      </c>
      <c r="BA14835" s="191">
        <v>5</v>
      </c>
      <c r="BB14835" s="191">
        <v>0</v>
      </c>
    </row>
    <row r="14836" spans="48:54" x14ac:dyDescent="0.2">
      <c r="AV14836" s="191" t="str">
        <f t="shared" si="235"/>
        <v>566_RG_640_1_202324</v>
      </c>
      <c r="AW14836" s="191" t="s">
        <v>93</v>
      </c>
      <c r="AX14836" s="18">
        <v>202324</v>
      </c>
      <c r="AY14836" s="191">
        <v>566</v>
      </c>
      <c r="AZ14836" s="191">
        <v>640</v>
      </c>
      <c r="BA14836" s="191">
        <v>1</v>
      </c>
      <c r="BB14836" s="191">
        <v>0</v>
      </c>
    </row>
    <row r="14837" spans="48:54" x14ac:dyDescent="0.2">
      <c r="AV14837" s="191" t="str">
        <f t="shared" si="235"/>
        <v>566_RS_12_5_202324</v>
      </c>
      <c r="AW14837" s="191" t="s">
        <v>92</v>
      </c>
      <c r="AX14837" s="18">
        <v>202324</v>
      </c>
      <c r="AY14837" s="191">
        <v>566</v>
      </c>
      <c r="AZ14837" s="191">
        <v>12</v>
      </c>
      <c r="BA14837" s="191">
        <v>5</v>
      </c>
      <c r="BB14837" s="191">
        <v>0</v>
      </c>
    </row>
    <row r="14838" spans="48:54" x14ac:dyDescent="0.2">
      <c r="AV14838" s="191" t="str">
        <f t="shared" si="235"/>
        <v>568_RG_640_1_202324</v>
      </c>
      <c r="AW14838" s="191" t="s">
        <v>93</v>
      </c>
      <c r="AX14838" s="18">
        <v>202324</v>
      </c>
      <c r="AY14838" s="191">
        <v>568</v>
      </c>
      <c r="AZ14838" s="191">
        <v>640</v>
      </c>
      <c r="BA14838" s="191">
        <v>1</v>
      </c>
      <c r="BB14838" s="191">
        <v>0</v>
      </c>
    </row>
    <row r="14839" spans="48:54" x14ac:dyDescent="0.2">
      <c r="AV14839" s="191" t="str">
        <f t="shared" si="235"/>
        <v>568_RS_12_5_202324</v>
      </c>
      <c r="AW14839" s="191" t="s">
        <v>92</v>
      </c>
      <c r="AX14839" s="18">
        <v>202324</v>
      </c>
      <c r="AY14839" s="191">
        <v>568</v>
      </c>
      <c r="AZ14839" s="191">
        <v>12</v>
      </c>
      <c r="BA14839" s="191">
        <v>5</v>
      </c>
      <c r="BB14839" s="191">
        <v>0</v>
      </c>
    </row>
    <row r="14840" spans="48:54" x14ac:dyDescent="0.2">
      <c r="AV14840" s="191" t="str">
        <f t="shared" si="235"/>
        <v>572_RG_640_1_202324</v>
      </c>
      <c r="AW14840" s="191" t="s">
        <v>93</v>
      </c>
      <c r="AX14840" s="18">
        <v>202324</v>
      </c>
      <c r="AY14840" s="191">
        <v>572</v>
      </c>
      <c r="AZ14840" s="191">
        <v>640</v>
      </c>
      <c r="BA14840" s="191">
        <v>1</v>
      </c>
      <c r="BB14840" s="191">
        <v>0</v>
      </c>
    </row>
    <row r="14841" spans="48:54" x14ac:dyDescent="0.2">
      <c r="AV14841" s="191" t="str">
        <f t="shared" si="235"/>
        <v>572_RS_12_5_202324</v>
      </c>
      <c r="AW14841" s="191" t="s">
        <v>92</v>
      </c>
      <c r="AX14841" s="18">
        <v>202324</v>
      </c>
      <c r="AY14841" s="191">
        <v>572</v>
      </c>
      <c r="AZ14841" s="191">
        <v>12</v>
      </c>
      <c r="BA14841" s="191">
        <v>5</v>
      </c>
      <c r="BB14841" s="191">
        <v>0</v>
      </c>
    </row>
    <row r="14842" spans="48:54" x14ac:dyDescent="0.2">
      <c r="AV14842" s="191" t="str">
        <f t="shared" si="235"/>
        <v>574_RG_640_1_202324</v>
      </c>
      <c r="AW14842" s="191" t="s">
        <v>93</v>
      </c>
      <c r="AX14842" s="18">
        <v>202324</v>
      </c>
      <c r="AY14842" s="191">
        <v>574</v>
      </c>
      <c r="AZ14842" s="191">
        <v>640</v>
      </c>
      <c r="BA14842" s="191">
        <v>1</v>
      </c>
      <c r="BB14842" s="191">
        <v>0</v>
      </c>
    </row>
    <row r="14843" spans="48:54" x14ac:dyDescent="0.2">
      <c r="AV14843" s="191" t="str">
        <f t="shared" si="235"/>
        <v>574_RS_12_5_202324</v>
      </c>
      <c r="AW14843" s="191" t="s">
        <v>92</v>
      </c>
      <c r="AX14843" s="18">
        <v>202324</v>
      </c>
      <c r="AY14843" s="191">
        <v>574</v>
      </c>
      <c r="AZ14843" s="191">
        <v>12</v>
      </c>
      <c r="BA14843" s="191">
        <v>5</v>
      </c>
      <c r="BB14843" s="191">
        <v>0</v>
      </c>
    </row>
    <row r="14844" spans="48:54" x14ac:dyDescent="0.2">
      <c r="AV14844" s="191" t="str">
        <f t="shared" si="235"/>
        <v>576_RG_640_1_202324</v>
      </c>
      <c r="AW14844" s="191" t="s">
        <v>93</v>
      </c>
      <c r="AX14844" s="18">
        <v>202324</v>
      </c>
      <c r="AY14844" s="191">
        <v>576</v>
      </c>
      <c r="AZ14844" s="191">
        <v>640</v>
      </c>
      <c r="BA14844" s="191">
        <v>1</v>
      </c>
      <c r="BB14844" s="191">
        <v>0</v>
      </c>
    </row>
    <row r="14845" spans="48:54" x14ac:dyDescent="0.2">
      <c r="AV14845" s="191" t="str">
        <f t="shared" si="235"/>
        <v>576_RS_12_5_202324</v>
      </c>
      <c r="AW14845" s="191" t="s">
        <v>92</v>
      </c>
      <c r="AX14845" s="18">
        <v>202324</v>
      </c>
      <c r="AY14845" s="191">
        <v>576</v>
      </c>
      <c r="AZ14845" s="191">
        <v>12</v>
      </c>
      <c r="BA14845" s="191">
        <v>5</v>
      </c>
      <c r="BB14845" s="191">
        <v>0</v>
      </c>
    </row>
    <row r="14846" spans="48:54" x14ac:dyDescent="0.2">
      <c r="AV14846" s="191" t="str">
        <f t="shared" si="235"/>
        <v>582_RG_640_1_202324</v>
      </c>
      <c r="AW14846" s="191" t="s">
        <v>93</v>
      </c>
      <c r="AX14846" s="18">
        <v>202324</v>
      </c>
      <c r="AY14846" s="191">
        <v>582</v>
      </c>
      <c r="AZ14846" s="191">
        <v>640</v>
      </c>
      <c r="BA14846" s="191">
        <v>1</v>
      </c>
      <c r="BB14846" s="191">
        <v>0</v>
      </c>
    </row>
    <row r="14847" spans="48:54" x14ac:dyDescent="0.2">
      <c r="AV14847" s="191" t="str">
        <f t="shared" si="235"/>
        <v>582_RS_12_5_202324</v>
      </c>
      <c r="AW14847" s="191" t="s">
        <v>92</v>
      </c>
      <c r="AX14847" s="18">
        <v>202324</v>
      </c>
      <c r="AY14847" s="191">
        <v>582</v>
      </c>
      <c r="AZ14847" s="191">
        <v>12</v>
      </c>
      <c r="BA14847" s="191">
        <v>5</v>
      </c>
      <c r="BB14847" s="191">
        <v>0</v>
      </c>
    </row>
    <row r="14848" spans="48:54" x14ac:dyDescent="0.2">
      <c r="AV14848" s="191" t="str">
        <f t="shared" si="235"/>
        <v>584_RG_640_1_202324</v>
      </c>
      <c r="AW14848" s="191" t="s">
        <v>93</v>
      </c>
      <c r="AX14848" s="18">
        <v>202324</v>
      </c>
      <c r="AY14848" s="191">
        <v>584</v>
      </c>
      <c r="AZ14848" s="191">
        <v>640</v>
      </c>
      <c r="BA14848" s="191">
        <v>1</v>
      </c>
      <c r="BB14848" s="191">
        <v>0</v>
      </c>
    </row>
    <row r="14849" spans="48:54" x14ac:dyDescent="0.2">
      <c r="AV14849" s="191" t="str">
        <f t="shared" si="235"/>
        <v>584_RS_12_5_202324</v>
      </c>
      <c r="AW14849" s="191" t="s">
        <v>92</v>
      </c>
      <c r="AX14849" s="18">
        <v>202324</v>
      </c>
      <c r="AY14849" s="191">
        <v>584</v>
      </c>
      <c r="AZ14849" s="191">
        <v>12</v>
      </c>
      <c r="BA14849" s="191">
        <v>5</v>
      </c>
      <c r="BB14849" s="191">
        <v>0</v>
      </c>
    </row>
    <row r="14850" spans="48:54" x14ac:dyDescent="0.2">
      <c r="AV14850" s="191" t="str">
        <f t="shared" si="235"/>
        <v>586_RG_640_1_202324</v>
      </c>
      <c r="AW14850" s="191" t="s">
        <v>93</v>
      </c>
      <c r="AX14850" s="18">
        <v>202324</v>
      </c>
      <c r="AY14850" s="191">
        <v>586</v>
      </c>
      <c r="AZ14850" s="191">
        <v>640</v>
      </c>
      <c r="BA14850" s="191">
        <v>1</v>
      </c>
      <c r="BB14850" s="191">
        <v>0</v>
      </c>
    </row>
    <row r="14851" spans="48:54" x14ac:dyDescent="0.2">
      <c r="AV14851" s="191" t="str">
        <f t="shared" si="235"/>
        <v>586_RS_12_5_202324</v>
      </c>
      <c r="AW14851" s="191" t="s">
        <v>92</v>
      </c>
      <c r="AX14851" s="18">
        <v>202324</v>
      </c>
      <c r="AY14851" s="191">
        <v>586</v>
      </c>
      <c r="AZ14851" s="191">
        <v>12</v>
      </c>
      <c r="BA14851" s="191">
        <v>5</v>
      </c>
      <c r="BB14851" s="191">
        <v>0</v>
      </c>
    </row>
    <row r="14852" spans="48:54" x14ac:dyDescent="0.2">
      <c r="AV14852" s="191" t="str">
        <f t="shared" ref="AV14852:AV14915" si="236">AY14852&amp;"_"&amp;AW14852&amp;"_"&amp;AZ14852&amp;"_"&amp;BA14852&amp;"_"&amp;AX14852</f>
        <v>512_RG_640.1_1_202324</v>
      </c>
      <c r="AW14852" s="191" t="s">
        <v>93</v>
      </c>
      <c r="AX14852" s="18">
        <v>202324</v>
      </c>
      <c r="AY14852" s="191">
        <v>512</v>
      </c>
      <c r="AZ14852" s="191">
        <v>640.1</v>
      </c>
      <c r="BA14852" s="191">
        <v>1</v>
      </c>
      <c r="BB14852" s="191">
        <v>-464</v>
      </c>
    </row>
    <row r="14853" spans="48:54" x14ac:dyDescent="0.2">
      <c r="AV14853" s="191" t="str">
        <f t="shared" si="236"/>
        <v>512_RS_13_1_202324</v>
      </c>
      <c r="AW14853" s="191" t="s">
        <v>92</v>
      </c>
      <c r="AX14853" s="18">
        <v>202324</v>
      </c>
      <c r="AY14853" s="191">
        <v>512</v>
      </c>
      <c r="AZ14853" s="191">
        <v>13</v>
      </c>
      <c r="BA14853" s="191">
        <v>1</v>
      </c>
      <c r="BB14853" s="191">
        <v>1367.521</v>
      </c>
    </row>
    <row r="14854" spans="48:54" x14ac:dyDescent="0.2">
      <c r="AV14854" s="191" t="str">
        <f t="shared" si="236"/>
        <v>514_RG_640.1_1_202324</v>
      </c>
      <c r="AW14854" s="191" t="s">
        <v>93</v>
      </c>
      <c r="AX14854" s="18">
        <v>202324</v>
      </c>
      <c r="AY14854" s="191">
        <v>514</v>
      </c>
      <c r="AZ14854" s="191">
        <v>640.1</v>
      </c>
      <c r="BA14854" s="191">
        <v>1</v>
      </c>
      <c r="BB14854" s="191">
        <v>-990</v>
      </c>
    </row>
    <row r="14855" spans="48:54" x14ac:dyDescent="0.2">
      <c r="AV14855" s="191" t="str">
        <f t="shared" si="236"/>
        <v>514_RS_13_1_202324</v>
      </c>
      <c r="AW14855" s="191" t="s">
        <v>92</v>
      </c>
      <c r="AX14855" s="18">
        <v>202324</v>
      </c>
      <c r="AY14855" s="191">
        <v>514</v>
      </c>
      <c r="AZ14855" s="191">
        <v>13</v>
      </c>
      <c r="BA14855" s="191">
        <v>1</v>
      </c>
      <c r="BB14855" s="191">
        <v>1449.28</v>
      </c>
    </row>
    <row r="14856" spans="48:54" x14ac:dyDescent="0.2">
      <c r="AV14856" s="191" t="str">
        <f t="shared" si="236"/>
        <v>516_RG_640.1_1_202324</v>
      </c>
      <c r="AW14856" s="191" t="s">
        <v>93</v>
      </c>
      <c r="AX14856" s="18">
        <v>202324</v>
      </c>
      <c r="AY14856" s="191">
        <v>516</v>
      </c>
      <c r="AZ14856" s="191">
        <v>640.1</v>
      </c>
      <c r="BA14856" s="191">
        <v>1</v>
      </c>
      <c r="BB14856" s="191">
        <v>0</v>
      </c>
    </row>
    <row r="14857" spans="48:54" x14ac:dyDescent="0.2">
      <c r="AV14857" s="191" t="str">
        <f t="shared" si="236"/>
        <v>516_RS_13_1_202324</v>
      </c>
      <c r="AW14857" s="191" t="s">
        <v>92</v>
      </c>
      <c r="AX14857" s="18">
        <v>202324</v>
      </c>
      <c r="AY14857" s="191">
        <v>516</v>
      </c>
      <c r="AZ14857" s="191">
        <v>13</v>
      </c>
      <c r="BA14857" s="191">
        <v>1</v>
      </c>
      <c r="BB14857" s="191">
        <v>2496.3789999999999</v>
      </c>
    </row>
    <row r="14858" spans="48:54" x14ac:dyDescent="0.2">
      <c r="AV14858" s="191" t="str">
        <f t="shared" si="236"/>
        <v>518_RG_640.1_1_202324</v>
      </c>
      <c r="AW14858" s="191" t="s">
        <v>93</v>
      </c>
      <c r="AX14858" s="18">
        <v>202324</v>
      </c>
      <c r="AY14858" s="191">
        <v>518</v>
      </c>
      <c r="AZ14858" s="191">
        <v>640.1</v>
      </c>
      <c r="BA14858" s="191">
        <v>1</v>
      </c>
      <c r="BB14858" s="191">
        <v>-538.17700000000002</v>
      </c>
    </row>
    <row r="14859" spans="48:54" x14ac:dyDescent="0.2">
      <c r="AV14859" s="191" t="str">
        <f t="shared" si="236"/>
        <v>518_RS_13_1_202324</v>
      </c>
      <c r="AW14859" s="191" t="s">
        <v>92</v>
      </c>
      <c r="AX14859" s="18">
        <v>202324</v>
      </c>
      <c r="AY14859" s="191">
        <v>518</v>
      </c>
      <c r="AZ14859" s="191">
        <v>13</v>
      </c>
      <c r="BA14859" s="191">
        <v>1</v>
      </c>
      <c r="BB14859" s="191">
        <v>5261.1399099999999</v>
      </c>
    </row>
    <row r="14860" spans="48:54" x14ac:dyDescent="0.2">
      <c r="AV14860" s="191" t="str">
        <f t="shared" si="236"/>
        <v>520_RG_640.1_1_202324</v>
      </c>
      <c r="AW14860" s="191" t="s">
        <v>93</v>
      </c>
      <c r="AX14860" s="18">
        <v>202324</v>
      </c>
      <c r="AY14860" s="191">
        <v>520</v>
      </c>
      <c r="AZ14860" s="191">
        <v>640.1</v>
      </c>
      <c r="BA14860" s="191">
        <v>1</v>
      </c>
      <c r="BB14860" s="191">
        <v>-894.23</v>
      </c>
    </row>
    <row r="14861" spans="48:54" x14ac:dyDescent="0.2">
      <c r="AV14861" s="191" t="str">
        <f t="shared" si="236"/>
        <v>520_RS_13_1_202324</v>
      </c>
      <c r="AW14861" s="191" t="s">
        <v>92</v>
      </c>
      <c r="AX14861" s="18">
        <v>202324</v>
      </c>
      <c r="AY14861" s="191">
        <v>520</v>
      </c>
      <c r="AZ14861" s="191">
        <v>13</v>
      </c>
      <c r="BA14861" s="191">
        <v>1</v>
      </c>
      <c r="BB14861" s="191">
        <v>1986.3439999999998</v>
      </c>
    </row>
    <row r="14862" spans="48:54" x14ac:dyDescent="0.2">
      <c r="AV14862" s="191" t="str">
        <f t="shared" si="236"/>
        <v>522_RG_640.1_1_202324</v>
      </c>
      <c r="AW14862" s="191" t="s">
        <v>93</v>
      </c>
      <c r="AX14862" s="18">
        <v>202324</v>
      </c>
      <c r="AY14862" s="191">
        <v>522</v>
      </c>
      <c r="AZ14862" s="191">
        <v>640.1</v>
      </c>
      <c r="BA14862" s="191">
        <v>1</v>
      </c>
      <c r="BB14862" s="191">
        <v>-648.71299999999997</v>
      </c>
    </row>
    <row r="14863" spans="48:54" x14ac:dyDescent="0.2">
      <c r="AV14863" s="191" t="str">
        <f t="shared" si="236"/>
        <v>522_RS_13_1_202324</v>
      </c>
      <c r="AW14863" s="191" t="s">
        <v>92</v>
      </c>
      <c r="AX14863" s="18">
        <v>202324</v>
      </c>
      <c r="AY14863" s="191">
        <v>522</v>
      </c>
      <c r="AZ14863" s="191">
        <v>13</v>
      </c>
      <c r="BA14863" s="191">
        <v>1</v>
      </c>
      <c r="BB14863" s="191">
        <v>2827.5027099999998</v>
      </c>
    </row>
    <row r="14864" spans="48:54" x14ac:dyDescent="0.2">
      <c r="AV14864" s="191" t="str">
        <f t="shared" si="236"/>
        <v>524_RG_640.1_1_202324</v>
      </c>
      <c r="AW14864" s="191" t="s">
        <v>93</v>
      </c>
      <c r="AX14864" s="18">
        <v>202324</v>
      </c>
      <c r="AY14864" s="191">
        <v>524</v>
      </c>
      <c r="AZ14864" s="191">
        <v>640.1</v>
      </c>
      <c r="BA14864" s="191">
        <v>1</v>
      </c>
      <c r="BB14864" s="191">
        <v>-1148.877</v>
      </c>
    </row>
    <row r="14865" spans="48:54" x14ac:dyDescent="0.2">
      <c r="AV14865" s="191" t="str">
        <f t="shared" si="236"/>
        <v>524_RS_13_1_202324</v>
      </c>
      <c r="AW14865" s="191" t="s">
        <v>92</v>
      </c>
      <c r="AX14865" s="18">
        <v>202324</v>
      </c>
      <c r="AY14865" s="191">
        <v>524</v>
      </c>
      <c r="AZ14865" s="191">
        <v>13</v>
      </c>
      <c r="BA14865" s="191">
        <v>1</v>
      </c>
      <c r="BB14865" s="191">
        <v>859.20503000000008</v>
      </c>
    </row>
    <row r="14866" spans="48:54" x14ac:dyDescent="0.2">
      <c r="AV14866" s="191" t="str">
        <f t="shared" si="236"/>
        <v>526_RG_640.1_1_202324</v>
      </c>
      <c r="AW14866" s="191" t="s">
        <v>93</v>
      </c>
      <c r="AX14866" s="18">
        <v>202324</v>
      </c>
      <c r="AY14866" s="191">
        <v>526</v>
      </c>
      <c r="AZ14866" s="191">
        <v>640.1</v>
      </c>
      <c r="BA14866" s="191">
        <v>1</v>
      </c>
      <c r="BB14866" s="191">
        <v>-524.72500000000002</v>
      </c>
    </row>
    <row r="14867" spans="48:54" x14ac:dyDescent="0.2">
      <c r="AV14867" s="191" t="str">
        <f t="shared" si="236"/>
        <v>526_RS_13_1_202324</v>
      </c>
      <c r="AW14867" s="191" t="s">
        <v>92</v>
      </c>
      <c r="AX14867" s="18">
        <v>202324</v>
      </c>
      <c r="AY14867" s="191">
        <v>526</v>
      </c>
      <c r="AZ14867" s="191">
        <v>13</v>
      </c>
      <c r="BA14867" s="191">
        <v>1</v>
      </c>
      <c r="BB14867" s="191">
        <v>1168.7499391382594</v>
      </c>
    </row>
    <row r="14868" spans="48:54" x14ac:dyDescent="0.2">
      <c r="AV14868" s="191" t="str">
        <f t="shared" si="236"/>
        <v>528_RG_640.1_1_202324</v>
      </c>
      <c r="AW14868" s="191" t="s">
        <v>93</v>
      </c>
      <c r="AX14868" s="18">
        <v>202324</v>
      </c>
      <c r="AY14868" s="191">
        <v>528</v>
      </c>
      <c r="AZ14868" s="191">
        <v>640.1</v>
      </c>
      <c r="BA14868" s="191">
        <v>1</v>
      </c>
      <c r="BB14868" s="191">
        <v>0</v>
      </c>
    </row>
    <row r="14869" spans="48:54" x14ac:dyDescent="0.2">
      <c r="AV14869" s="191" t="str">
        <f t="shared" si="236"/>
        <v>528_RS_13_1_202324</v>
      </c>
      <c r="AW14869" s="191" t="s">
        <v>92</v>
      </c>
      <c r="AX14869" s="18">
        <v>202324</v>
      </c>
      <c r="AY14869" s="191">
        <v>528</v>
      </c>
      <c r="AZ14869" s="191">
        <v>13</v>
      </c>
      <c r="BA14869" s="191">
        <v>1</v>
      </c>
      <c r="BB14869" s="191">
        <v>1227</v>
      </c>
    </row>
    <row r="14870" spans="48:54" x14ac:dyDescent="0.2">
      <c r="AV14870" s="191" t="str">
        <f t="shared" si="236"/>
        <v>530_RG_640.1_1_202324</v>
      </c>
      <c r="AW14870" s="191" t="s">
        <v>93</v>
      </c>
      <c r="AX14870" s="18">
        <v>202324</v>
      </c>
      <c r="AY14870" s="191">
        <v>530</v>
      </c>
      <c r="AZ14870" s="191">
        <v>640.1</v>
      </c>
      <c r="BA14870" s="191">
        <v>1</v>
      </c>
      <c r="BB14870" s="191">
        <v>-1082.1428799999999</v>
      </c>
    </row>
    <row r="14871" spans="48:54" x14ac:dyDescent="0.2">
      <c r="AV14871" s="191" t="str">
        <f t="shared" si="236"/>
        <v>530_RS_13_1_202324</v>
      </c>
      <c r="AW14871" s="191" t="s">
        <v>92</v>
      </c>
      <c r="AX14871" s="18">
        <v>202324</v>
      </c>
      <c r="AY14871" s="191">
        <v>530</v>
      </c>
      <c r="AZ14871" s="191">
        <v>13</v>
      </c>
      <c r="BA14871" s="191">
        <v>1</v>
      </c>
      <c r="BB14871" s="191">
        <v>9513.3488100000013</v>
      </c>
    </row>
    <row r="14872" spans="48:54" x14ac:dyDescent="0.2">
      <c r="AV14872" s="191" t="str">
        <f t="shared" si="236"/>
        <v>532_RG_640.1_1_202324</v>
      </c>
      <c r="AW14872" s="191" t="s">
        <v>93</v>
      </c>
      <c r="AX14872" s="18">
        <v>202324</v>
      </c>
      <c r="AY14872" s="191">
        <v>532</v>
      </c>
      <c r="AZ14872" s="191">
        <v>640.1</v>
      </c>
      <c r="BA14872" s="191">
        <v>1</v>
      </c>
      <c r="BB14872" s="191">
        <v>-1121.9739999999999</v>
      </c>
    </row>
    <row r="14873" spans="48:54" x14ac:dyDescent="0.2">
      <c r="AV14873" s="191" t="str">
        <f t="shared" si="236"/>
        <v>532_RS_13_1_202324</v>
      </c>
      <c r="AW14873" s="191" t="s">
        <v>92</v>
      </c>
      <c r="AX14873" s="18">
        <v>202324</v>
      </c>
      <c r="AY14873" s="191">
        <v>532</v>
      </c>
      <c r="AZ14873" s="191">
        <v>13</v>
      </c>
      <c r="BA14873" s="191">
        <v>1</v>
      </c>
      <c r="BB14873" s="191">
        <v>6780.3588300000001</v>
      </c>
    </row>
    <row r="14874" spans="48:54" x14ac:dyDescent="0.2">
      <c r="AV14874" s="191" t="str">
        <f t="shared" si="236"/>
        <v>534_RG_640.1_1_202324</v>
      </c>
      <c r="AW14874" s="191" t="s">
        <v>93</v>
      </c>
      <c r="AX14874" s="18">
        <v>202324</v>
      </c>
      <c r="AY14874" s="191">
        <v>534</v>
      </c>
      <c r="AZ14874" s="191">
        <v>640.1</v>
      </c>
      <c r="BA14874" s="191">
        <v>1</v>
      </c>
      <c r="BB14874" s="191">
        <v>-714.27599999999995</v>
      </c>
    </row>
    <row r="14875" spans="48:54" x14ac:dyDescent="0.2">
      <c r="AV14875" s="191" t="str">
        <f t="shared" si="236"/>
        <v>534_RS_13_1_202324</v>
      </c>
      <c r="AW14875" s="191" t="s">
        <v>92</v>
      </c>
      <c r="AX14875" s="18">
        <v>202324</v>
      </c>
      <c r="AY14875" s="191">
        <v>534</v>
      </c>
      <c r="AZ14875" s="191">
        <v>13</v>
      </c>
      <c r="BA14875" s="191">
        <v>1</v>
      </c>
      <c r="BB14875" s="191">
        <v>7648.0441699999992</v>
      </c>
    </row>
    <row r="14876" spans="48:54" x14ac:dyDescent="0.2">
      <c r="AV14876" s="191" t="str">
        <f t="shared" si="236"/>
        <v>536_RG_640.1_1_202324</v>
      </c>
      <c r="AW14876" s="191" t="s">
        <v>93</v>
      </c>
      <c r="AX14876" s="18">
        <v>202324</v>
      </c>
      <c r="AY14876" s="191">
        <v>536</v>
      </c>
      <c r="AZ14876" s="191">
        <v>640.1</v>
      </c>
      <c r="BA14876" s="191">
        <v>1</v>
      </c>
      <c r="BB14876" s="191">
        <v>-696.86500000000001</v>
      </c>
    </row>
    <row r="14877" spans="48:54" x14ac:dyDescent="0.2">
      <c r="AV14877" s="191" t="str">
        <f t="shared" si="236"/>
        <v>536_RS_13_1_202324</v>
      </c>
      <c r="AW14877" s="191" t="s">
        <v>92</v>
      </c>
      <c r="AX14877" s="18">
        <v>202324</v>
      </c>
      <c r="AY14877" s="191">
        <v>536</v>
      </c>
      <c r="AZ14877" s="191">
        <v>13</v>
      </c>
      <c r="BA14877" s="191">
        <v>1</v>
      </c>
      <c r="BB14877" s="191">
        <v>2983.4169999999999</v>
      </c>
    </row>
    <row r="14878" spans="48:54" x14ac:dyDescent="0.2">
      <c r="AV14878" s="191" t="str">
        <f t="shared" si="236"/>
        <v>538_RG_640.1_1_202324</v>
      </c>
      <c r="AW14878" s="191" t="s">
        <v>93</v>
      </c>
      <c r="AX14878" s="18">
        <v>202324</v>
      </c>
      <c r="AY14878" s="191">
        <v>538</v>
      </c>
      <c r="AZ14878" s="191">
        <v>640.1</v>
      </c>
      <c r="BA14878" s="191">
        <v>1</v>
      </c>
      <c r="BB14878" s="191">
        <v>-619.48599999999999</v>
      </c>
    </row>
    <row r="14879" spans="48:54" x14ac:dyDescent="0.2">
      <c r="AV14879" s="191" t="str">
        <f t="shared" si="236"/>
        <v>538_RS_13_1_202324</v>
      </c>
      <c r="AW14879" s="191" t="s">
        <v>92</v>
      </c>
      <c r="AX14879" s="18">
        <v>202324</v>
      </c>
      <c r="AY14879" s="191">
        <v>538</v>
      </c>
      <c r="AZ14879" s="191">
        <v>13</v>
      </c>
      <c r="BA14879" s="191">
        <v>1</v>
      </c>
      <c r="BB14879" s="191">
        <v>3945.1700686796576</v>
      </c>
    </row>
    <row r="14880" spans="48:54" x14ac:dyDescent="0.2">
      <c r="AV14880" s="191" t="str">
        <f t="shared" si="236"/>
        <v>540_RG_640.1_1_202324</v>
      </c>
      <c r="AW14880" s="191" t="s">
        <v>93</v>
      </c>
      <c r="AX14880" s="18">
        <v>202324</v>
      </c>
      <c r="AY14880" s="191">
        <v>540</v>
      </c>
      <c r="AZ14880" s="191">
        <v>640.1</v>
      </c>
      <c r="BA14880" s="191">
        <v>1</v>
      </c>
      <c r="BB14880" s="191">
        <v>-1117.2280000000001</v>
      </c>
    </row>
    <row r="14881" spans="48:54" x14ac:dyDescent="0.2">
      <c r="AV14881" s="191" t="str">
        <f t="shared" si="236"/>
        <v>540_RS_13_1_202324</v>
      </c>
      <c r="AW14881" s="191" t="s">
        <v>92</v>
      </c>
      <c r="AX14881" s="18">
        <v>202324</v>
      </c>
      <c r="AY14881" s="191">
        <v>540</v>
      </c>
      <c r="AZ14881" s="191">
        <v>13</v>
      </c>
      <c r="BA14881" s="191">
        <v>1</v>
      </c>
      <c r="BB14881" s="191">
        <v>8682.125</v>
      </c>
    </row>
    <row r="14882" spans="48:54" x14ac:dyDescent="0.2">
      <c r="AV14882" s="191" t="str">
        <f t="shared" si="236"/>
        <v>542_RG_640.1_1_202324</v>
      </c>
      <c r="AW14882" s="191" t="s">
        <v>93</v>
      </c>
      <c r="AX14882" s="18">
        <v>202324</v>
      </c>
      <c r="AY14882" s="191">
        <v>542</v>
      </c>
      <c r="AZ14882" s="191">
        <v>640.1</v>
      </c>
      <c r="BA14882" s="191">
        <v>1</v>
      </c>
      <c r="BB14882" s="191">
        <v>-272.899</v>
      </c>
    </row>
    <row r="14883" spans="48:54" x14ac:dyDescent="0.2">
      <c r="AV14883" s="191" t="str">
        <f t="shared" si="236"/>
        <v>542_RS_13_1_202324</v>
      </c>
      <c r="AW14883" s="191" t="s">
        <v>92</v>
      </c>
      <c r="AX14883" s="18">
        <v>202324</v>
      </c>
      <c r="AY14883" s="191">
        <v>542</v>
      </c>
      <c r="AZ14883" s="191">
        <v>13</v>
      </c>
      <c r="BA14883" s="191">
        <v>1</v>
      </c>
      <c r="BB14883" s="191">
        <v>2767.13</v>
      </c>
    </row>
    <row r="14884" spans="48:54" x14ac:dyDescent="0.2">
      <c r="AV14884" s="191" t="str">
        <f t="shared" si="236"/>
        <v>544_RG_640.1_1_202324</v>
      </c>
      <c r="AW14884" s="191" t="s">
        <v>93</v>
      </c>
      <c r="AX14884" s="18">
        <v>202324</v>
      </c>
      <c r="AY14884" s="191">
        <v>544</v>
      </c>
      <c r="AZ14884" s="191">
        <v>640.1</v>
      </c>
      <c r="BA14884" s="191">
        <v>1</v>
      </c>
      <c r="BB14884" s="191">
        <v>-826.92399999999998</v>
      </c>
    </row>
    <row r="14885" spans="48:54" x14ac:dyDescent="0.2">
      <c r="AV14885" s="191" t="str">
        <f t="shared" si="236"/>
        <v>544_RS_13_1_202324</v>
      </c>
      <c r="AW14885" s="191" t="s">
        <v>92</v>
      </c>
      <c r="AX14885" s="18">
        <v>202324</v>
      </c>
      <c r="AY14885" s="191">
        <v>544</v>
      </c>
      <c r="AZ14885" s="191">
        <v>13</v>
      </c>
      <c r="BA14885" s="191">
        <v>1</v>
      </c>
      <c r="BB14885" s="191">
        <v>7814.6639999999989</v>
      </c>
    </row>
    <row r="14886" spans="48:54" x14ac:dyDescent="0.2">
      <c r="AV14886" s="191" t="str">
        <f t="shared" si="236"/>
        <v>545_RG_640.1_1_202324</v>
      </c>
      <c r="AW14886" s="191" t="s">
        <v>93</v>
      </c>
      <c r="AX14886" s="18">
        <v>202324</v>
      </c>
      <c r="AY14886" s="191">
        <v>545</v>
      </c>
      <c r="AZ14886" s="191">
        <v>640.1</v>
      </c>
      <c r="BA14886" s="191">
        <v>1</v>
      </c>
      <c r="BB14886" s="191">
        <v>-311.30599999999998</v>
      </c>
    </row>
    <row r="14887" spans="48:54" x14ac:dyDescent="0.2">
      <c r="AV14887" s="191" t="str">
        <f t="shared" si="236"/>
        <v>545_RS_13_1_202324</v>
      </c>
      <c r="AW14887" s="191" t="s">
        <v>92</v>
      </c>
      <c r="AX14887" s="18">
        <v>202324</v>
      </c>
      <c r="AY14887" s="191">
        <v>545</v>
      </c>
      <c r="AZ14887" s="191">
        <v>13</v>
      </c>
      <c r="BA14887" s="191">
        <v>1</v>
      </c>
      <c r="BB14887" s="191">
        <v>2546.1318567999997</v>
      </c>
    </row>
    <row r="14888" spans="48:54" x14ac:dyDescent="0.2">
      <c r="AV14888" s="191" t="str">
        <f t="shared" si="236"/>
        <v>546_RG_640.1_1_202324</v>
      </c>
      <c r="AW14888" s="191" t="s">
        <v>93</v>
      </c>
      <c r="AX14888" s="18">
        <v>202324</v>
      </c>
      <c r="AY14888" s="191">
        <v>546</v>
      </c>
      <c r="AZ14888" s="191">
        <v>640.1</v>
      </c>
      <c r="BA14888" s="191">
        <v>1</v>
      </c>
      <c r="BB14888" s="191">
        <v>0</v>
      </c>
    </row>
    <row r="14889" spans="48:54" x14ac:dyDescent="0.2">
      <c r="AV14889" s="191" t="str">
        <f t="shared" si="236"/>
        <v>546_RS_13_1_202324</v>
      </c>
      <c r="AW14889" s="191" t="s">
        <v>92</v>
      </c>
      <c r="AX14889" s="18">
        <v>202324</v>
      </c>
      <c r="AY14889" s="191">
        <v>546</v>
      </c>
      <c r="AZ14889" s="191">
        <v>13</v>
      </c>
      <c r="BA14889" s="191">
        <v>1</v>
      </c>
      <c r="BB14889" s="191">
        <v>2938.6439999999998</v>
      </c>
    </row>
    <row r="14890" spans="48:54" x14ac:dyDescent="0.2">
      <c r="AV14890" s="191" t="str">
        <f t="shared" si="236"/>
        <v>548_RG_640.1_1_202324</v>
      </c>
      <c r="AW14890" s="191" t="s">
        <v>93</v>
      </c>
      <c r="AX14890" s="18">
        <v>202324</v>
      </c>
      <c r="AY14890" s="191">
        <v>548</v>
      </c>
      <c r="AZ14890" s="191">
        <v>640.1</v>
      </c>
      <c r="BA14890" s="191">
        <v>1</v>
      </c>
      <c r="BB14890" s="191">
        <v>-579.50900000000001</v>
      </c>
    </row>
    <row r="14891" spans="48:54" x14ac:dyDescent="0.2">
      <c r="AV14891" s="191" t="str">
        <f t="shared" si="236"/>
        <v>548_RS_13_1_202324</v>
      </c>
      <c r="AW14891" s="191" t="s">
        <v>92</v>
      </c>
      <c r="AX14891" s="18">
        <v>202324</v>
      </c>
      <c r="AY14891" s="191">
        <v>548</v>
      </c>
      <c r="AZ14891" s="191">
        <v>13</v>
      </c>
      <c r="BA14891" s="191">
        <v>1</v>
      </c>
      <c r="BB14891" s="191">
        <v>7178.9029999999993</v>
      </c>
    </row>
    <row r="14892" spans="48:54" x14ac:dyDescent="0.2">
      <c r="AV14892" s="191" t="str">
        <f t="shared" si="236"/>
        <v>550_RG_640.1_1_202324</v>
      </c>
      <c r="AW14892" s="191" t="s">
        <v>93</v>
      </c>
      <c r="AX14892" s="18">
        <v>202324</v>
      </c>
      <c r="AY14892" s="191">
        <v>550</v>
      </c>
      <c r="AZ14892" s="191">
        <v>640.1</v>
      </c>
      <c r="BA14892" s="191">
        <v>1</v>
      </c>
      <c r="BB14892" s="191">
        <v>0</v>
      </c>
    </row>
    <row r="14893" spans="48:54" x14ac:dyDescent="0.2">
      <c r="AV14893" s="191" t="str">
        <f t="shared" si="236"/>
        <v>550_RS_13_1_202324</v>
      </c>
      <c r="AW14893" s="191" t="s">
        <v>92</v>
      </c>
      <c r="AX14893" s="18">
        <v>202324</v>
      </c>
      <c r="AY14893" s="191">
        <v>550</v>
      </c>
      <c r="AZ14893" s="191">
        <v>13</v>
      </c>
      <c r="BA14893" s="191">
        <v>1</v>
      </c>
      <c r="BB14893" s="191">
        <v>5496.9228000000003</v>
      </c>
    </row>
    <row r="14894" spans="48:54" x14ac:dyDescent="0.2">
      <c r="AV14894" s="191" t="str">
        <f t="shared" si="236"/>
        <v>552_RG_640.1_1_202324</v>
      </c>
      <c r="AW14894" s="191" t="s">
        <v>93</v>
      </c>
      <c r="AX14894" s="18">
        <v>202324</v>
      </c>
      <c r="AY14894" s="191">
        <v>552</v>
      </c>
      <c r="AZ14894" s="191">
        <v>640.1</v>
      </c>
      <c r="BA14894" s="191">
        <v>1</v>
      </c>
      <c r="BB14894" s="191">
        <v>-1702.6179999999999</v>
      </c>
    </row>
    <row r="14895" spans="48:54" x14ac:dyDescent="0.2">
      <c r="AV14895" s="191" t="str">
        <f t="shared" si="236"/>
        <v>552_RS_13_1_202324</v>
      </c>
      <c r="AW14895" s="191" t="s">
        <v>92</v>
      </c>
      <c r="AX14895" s="18">
        <v>202324</v>
      </c>
      <c r="AY14895" s="191">
        <v>552</v>
      </c>
      <c r="AZ14895" s="191">
        <v>13</v>
      </c>
      <c r="BA14895" s="191">
        <v>1</v>
      </c>
      <c r="BB14895" s="191">
        <v>9611.244089999982</v>
      </c>
    </row>
    <row r="14896" spans="48:54" x14ac:dyDescent="0.2">
      <c r="AV14896" s="191" t="str">
        <f t="shared" si="236"/>
        <v>562_RG_640.1_1_202324</v>
      </c>
      <c r="AW14896" s="191" t="s">
        <v>93</v>
      </c>
      <c r="AX14896" s="18">
        <v>202324</v>
      </c>
      <c r="AY14896" s="191">
        <v>562</v>
      </c>
      <c r="AZ14896" s="191">
        <v>640.1</v>
      </c>
      <c r="BA14896" s="191">
        <v>1</v>
      </c>
      <c r="BB14896" s="191">
        <v>0</v>
      </c>
    </row>
    <row r="14897" spans="48:54" x14ac:dyDescent="0.2">
      <c r="AV14897" s="191" t="str">
        <f t="shared" si="236"/>
        <v>562_RS_13_1_202324</v>
      </c>
      <c r="AW14897" s="191" t="s">
        <v>92</v>
      </c>
      <c r="AX14897" s="18">
        <v>202324</v>
      </c>
      <c r="AY14897" s="191">
        <v>562</v>
      </c>
      <c r="AZ14897" s="191">
        <v>13</v>
      </c>
      <c r="BA14897" s="191">
        <v>1</v>
      </c>
      <c r="BB14897" s="191">
        <v>0</v>
      </c>
    </row>
    <row r="14898" spans="48:54" x14ac:dyDescent="0.2">
      <c r="AV14898" s="191" t="str">
        <f t="shared" si="236"/>
        <v>564_RG_640.1_1_202324</v>
      </c>
      <c r="AW14898" s="191" t="s">
        <v>93</v>
      </c>
      <c r="AX14898" s="18">
        <v>202324</v>
      </c>
      <c r="AY14898" s="191">
        <v>564</v>
      </c>
      <c r="AZ14898" s="191">
        <v>640.1</v>
      </c>
      <c r="BA14898" s="191">
        <v>1</v>
      </c>
      <c r="BB14898" s="191">
        <v>0</v>
      </c>
    </row>
    <row r="14899" spans="48:54" x14ac:dyDescent="0.2">
      <c r="AV14899" s="191" t="str">
        <f t="shared" si="236"/>
        <v>564_RS_13_1_202324</v>
      </c>
      <c r="AW14899" s="191" t="s">
        <v>92</v>
      </c>
      <c r="AX14899" s="18">
        <v>202324</v>
      </c>
      <c r="AY14899" s="191">
        <v>564</v>
      </c>
      <c r="AZ14899" s="191">
        <v>13</v>
      </c>
      <c r="BA14899" s="191">
        <v>1</v>
      </c>
      <c r="BB14899" s="191">
        <v>0</v>
      </c>
    </row>
    <row r="14900" spans="48:54" x14ac:dyDescent="0.2">
      <c r="AV14900" s="191" t="str">
        <f t="shared" si="236"/>
        <v>566_RG_640.1_1_202324</v>
      </c>
      <c r="AW14900" s="191" t="s">
        <v>93</v>
      </c>
      <c r="AX14900" s="18">
        <v>202324</v>
      </c>
      <c r="AY14900" s="191">
        <v>566</v>
      </c>
      <c r="AZ14900" s="191">
        <v>640.1</v>
      </c>
      <c r="BA14900" s="191">
        <v>1</v>
      </c>
      <c r="BB14900" s="191">
        <v>0</v>
      </c>
    </row>
    <row r="14901" spans="48:54" x14ac:dyDescent="0.2">
      <c r="AV14901" s="191" t="str">
        <f t="shared" si="236"/>
        <v>566_RS_13_1_202324</v>
      </c>
      <c r="AW14901" s="191" t="s">
        <v>92</v>
      </c>
      <c r="AX14901" s="18">
        <v>202324</v>
      </c>
      <c r="AY14901" s="191">
        <v>566</v>
      </c>
      <c r="AZ14901" s="191">
        <v>13</v>
      </c>
      <c r="BA14901" s="191">
        <v>1</v>
      </c>
      <c r="BB14901" s="191">
        <v>0</v>
      </c>
    </row>
    <row r="14902" spans="48:54" x14ac:dyDescent="0.2">
      <c r="AV14902" s="191" t="str">
        <f t="shared" si="236"/>
        <v>568_RG_640.1_1_202324</v>
      </c>
      <c r="AW14902" s="191" t="s">
        <v>93</v>
      </c>
      <c r="AX14902" s="18">
        <v>202324</v>
      </c>
      <c r="AY14902" s="191">
        <v>568</v>
      </c>
      <c r="AZ14902" s="191">
        <v>640.1</v>
      </c>
      <c r="BA14902" s="191">
        <v>1</v>
      </c>
      <c r="BB14902" s="191">
        <v>0</v>
      </c>
    </row>
    <row r="14903" spans="48:54" x14ac:dyDescent="0.2">
      <c r="AV14903" s="191" t="str">
        <f t="shared" si="236"/>
        <v>568_RS_13_1_202324</v>
      </c>
      <c r="AW14903" s="191" t="s">
        <v>92</v>
      </c>
      <c r="AX14903" s="18">
        <v>202324</v>
      </c>
      <c r="AY14903" s="191">
        <v>568</v>
      </c>
      <c r="AZ14903" s="191">
        <v>13</v>
      </c>
      <c r="BA14903" s="191">
        <v>1</v>
      </c>
      <c r="BB14903" s="191">
        <v>0</v>
      </c>
    </row>
    <row r="14904" spans="48:54" x14ac:dyDescent="0.2">
      <c r="AV14904" s="191" t="str">
        <f t="shared" si="236"/>
        <v>572_RG_640.1_1_202324</v>
      </c>
      <c r="AW14904" s="191" t="s">
        <v>93</v>
      </c>
      <c r="AX14904" s="18">
        <v>202324</v>
      </c>
      <c r="AY14904" s="191">
        <v>572</v>
      </c>
      <c r="AZ14904" s="191">
        <v>640.1</v>
      </c>
      <c r="BA14904" s="191">
        <v>1</v>
      </c>
      <c r="BB14904" s="191">
        <v>0</v>
      </c>
    </row>
    <row r="14905" spans="48:54" x14ac:dyDescent="0.2">
      <c r="AV14905" s="191" t="str">
        <f t="shared" si="236"/>
        <v>572_RS_13_1_202324</v>
      </c>
      <c r="AW14905" s="191" t="s">
        <v>92</v>
      </c>
      <c r="AX14905" s="18">
        <v>202324</v>
      </c>
      <c r="AY14905" s="191">
        <v>572</v>
      </c>
      <c r="AZ14905" s="191">
        <v>13</v>
      </c>
      <c r="BA14905" s="191">
        <v>1</v>
      </c>
      <c r="BB14905" s="191">
        <v>0</v>
      </c>
    </row>
    <row r="14906" spans="48:54" x14ac:dyDescent="0.2">
      <c r="AV14906" s="191" t="str">
        <f t="shared" si="236"/>
        <v>574_RG_640.1_1_202324</v>
      </c>
      <c r="AW14906" s="191" t="s">
        <v>93</v>
      </c>
      <c r="AX14906" s="18">
        <v>202324</v>
      </c>
      <c r="AY14906" s="191">
        <v>574</v>
      </c>
      <c r="AZ14906" s="191">
        <v>640.1</v>
      </c>
      <c r="BA14906" s="191">
        <v>1</v>
      </c>
      <c r="BB14906" s="191">
        <v>0</v>
      </c>
    </row>
    <row r="14907" spans="48:54" x14ac:dyDescent="0.2">
      <c r="AV14907" s="191" t="str">
        <f t="shared" si="236"/>
        <v>574_RS_13_1_202324</v>
      </c>
      <c r="AW14907" s="191" t="s">
        <v>92</v>
      </c>
      <c r="AX14907" s="18">
        <v>202324</v>
      </c>
      <c r="AY14907" s="191">
        <v>574</v>
      </c>
      <c r="AZ14907" s="191">
        <v>13</v>
      </c>
      <c r="BA14907" s="191">
        <v>1</v>
      </c>
      <c r="BB14907" s="191">
        <v>0</v>
      </c>
    </row>
    <row r="14908" spans="48:54" x14ac:dyDescent="0.2">
      <c r="AV14908" s="191" t="str">
        <f t="shared" si="236"/>
        <v>576_RG_640.1_1_202324</v>
      </c>
      <c r="AW14908" s="191" t="s">
        <v>93</v>
      </c>
      <c r="AX14908" s="18">
        <v>202324</v>
      </c>
      <c r="AY14908" s="191">
        <v>576</v>
      </c>
      <c r="AZ14908" s="191">
        <v>640.1</v>
      </c>
      <c r="BA14908" s="191">
        <v>1</v>
      </c>
      <c r="BB14908" s="191">
        <v>0</v>
      </c>
    </row>
    <row r="14909" spans="48:54" x14ac:dyDescent="0.2">
      <c r="AV14909" s="191" t="str">
        <f t="shared" si="236"/>
        <v>576_RS_13_1_202324</v>
      </c>
      <c r="AW14909" s="191" t="s">
        <v>92</v>
      </c>
      <c r="AX14909" s="18">
        <v>202324</v>
      </c>
      <c r="AY14909" s="191">
        <v>576</v>
      </c>
      <c r="AZ14909" s="191">
        <v>13</v>
      </c>
      <c r="BA14909" s="191">
        <v>1</v>
      </c>
      <c r="BB14909" s="191">
        <v>0</v>
      </c>
    </row>
    <row r="14910" spans="48:54" x14ac:dyDescent="0.2">
      <c r="AV14910" s="191" t="str">
        <f t="shared" si="236"/>
        <v>582_RG_640.1_1_202324</v>
      </c>
      <c r="AW14910" s="191" t="s">
        <v>93</v>
      </c>
      <c r="AX14910" s="18">
        <v>202324</v>
      </c>
      <c r="AY14910" s="191">
        <v>582</v>
      </c>
      <c r="AZ14910" s="191">
        <v>640.1</v>
      </c>
      <c r="BA14910" s="191">
        <v>1</v>
      </c>
      <c r="BB14910" s="191">
        <v>0</v>
      </c>
    </row>
    <row r="14911" spans="48:54" x14ac:dyDescent="0.2">
      <c r="AV14911" s="191" t="str">
        <f t="shared" si="236"/>
        <v>582_RS_13_1_202324</v>
      </c>
      <c r="AW14911" s="191" t="s">
        <v>92</v>
      </c>
      <c r="AX14911" s="18">
        <v>202324</v>
      </c>
      <c r="AY14911" s="191">
        <v>582</v>
      </c>
      <c r="AZ14911" s="191">
        <v>13</v>
      </c>
      <c r="BA14911" s="191">
        <v>1</v>
      </c>
      <c r="BB14911" s="191">
        <v>0</v>
      </c>
    </row>
    <row r="14912" spans="48:54" x14ac:dyDescent="0.2">
      <c r="AV14912" s="191" t="str">
        <f t="shared" si="236"/>
        <v>584_RG_640.1_1_202324</v>
      </c>
      <c r="AW14912" s="191" t="s">
        <v>93</v>
      </c>
      <c r="AX14912" s="18">
        <v>202324</v>
      </c>
      <c r="AY14912" s="191">
        <v>584</v>
      </c>
      <c r="AZ14912" s="191">
        <v>640.1</v>
      </c>
      <c r="BA14912" s="191">
        <v>1</v>
      </c>
      <c r="BB14912" s="191">
        <v>0</v>
      </c>
    </row>
    <row r="14913" spans="48:54" x14ac:dyDescent="0.2">
      <c r="AV14913" s="191" t="str">
        <f t="shared" si="236"/>
        <v>584_RS_13_1_202324</v>
      </c>
      <c r="AW14913" s="191" t="s">
        <v>92</v>
      </c>
      <c r="AX14913" s="18">
        <v>202324</v>
      </c>
      <c r="AY14913" s="191">
        <v>584</v>
      </c>
      <c r="AZ14913" s="191">
        <v>13</v>
      </c>
      <c r="BA14913" s="191">
        <v>1</v>
      </c>
      <c r="BB14913" s="191">
        <v>0</v>
      </c>
    </row>
    <row r="14914" spans="48:54" x14ac:dyDescent="0.2">
      <c r="AV14914" s="191" t="str">
        <f t="shared" si="236"/>
        <v>586_RG_640.1_1_202324</v>
      </c>
      <c r="AW14914" s="191" t="s">
        <v>93</v>
      </c>
      <c r="AX14914" s="18">
        <v>202324</v>
      </c>
      <c r="AY14914" s="191">
        <v>586</v>
      </c>
      <c r="AZ14914" s="191">
        <v>640.1</v>
      </c>
      <c r="BA14914" s="191">
        <v>1</v>
      </c>
      <c r="BB14914" s="191">
        <v>0</v>
      </c>
    </row>
    <row r="14915" spans="48:54" x14ac:dyDescent="0.2">
      <c r="AV14915" s="191" t="str">
        <f t="shared" si="236"/>
        <v>586_RS_13_1_202324</v>
      </c>
      <c r="AW14915" s="191" t="s">
        <v>92</v>
      </c>
      <c r="AX14915" s="18">
        <v>202324</v>
      </c>
      <c r="AY14915" s="191">
        <v>586</v>
      </c>
      <c r="AZ14915" s="191">
        <v>13</v>
      </c>
      <c r="BA14915" s="191">
        <v>1</v>
      </c>
      <c r="BB14915" s="191">
        <v>0</v>
      </c>
    </row>
    <row r="14916" spans="48:54" x14ac:dyDescent="0.2">
      <c r="AV14916" s="191" t="str">
        <f t="shared" ref="AV14916:AV14979" si="237">AY14916&amp;"_"&amp;AW14916&amp;"_"&amp;AZ14916&amp;"_"&amp;BA14916&amp;"_"&amp;AX14916</f>
        <v>512_RG_646_1_202324</v>
      </c>
      <c r="AW14916" s="191" t="s">
        <v>93</v>
      </c>
      <c r="AX14916" s="18">
        <v>202324</v>
      </c>
      <c r="AY14916" s="191">
        <v>512</v>
      </c>
      <c r="AZ14916" s="191">
        <v>646</v>
      </c>
      <c r="BA14916" s="191">
        <v>1</v>
      </c>
      <c r="BB14916" s="191">
        <v>0</v>
      </c>
    </row>
    <row r="14917" spans="48:54" x14ac:dyDescent="0.2">
      <c r="AV14917" s="191" t="str">
        <f t="shared" si="237"/>
        <v>512_RS_13_2_202324</v>
      </c>
      <c r="AW14917" s="191" t="s">
        <v>92</v>
      </c>
      <c r="AX14917" s="18">
        <v>202324</v>
      </c>
      <c r="AY14917" s="191">
        <v>512</v>
      </c>
      <c r="AZ14917" s="191">
        <v>13</v>
      </c>
      <c r="BA14917" s="191">
        <v>2</v>
      </c>
      <c r="BB14917" s="191">
        <v>-193.994</v>
      </c>
    </row>
    <row r="14918" spans="48:54" x14ac:dyDescent="0.2">
      <c r="AV14918" s="191" t="str">
        <f t="shared" si="237"/>
        <v>514_RG_646_1_202324</v>
      </c>
      <c r="AW14918" s="191" t="s">
        <v>93</v>
      </c>
      <c r="AX14918" s="18">
        <v>202324</v>
      </c>
      <c r="AY14918" s="191">
        <v>514</v>
      </c>
      <c r="AZ14918" s="191">
        <v>646</v>
      </c>
      <c r="BA14918" s="191">
        <v>1</v>
      </c>
      <c r="BB14918" s="191">
        <v>0</v>
      </c>
    </row>
    <row r="14919" spans="48:54" x14ac:dyDescent="0.2">
      <c r="AV14919" s="191" t="str">
        <f t="shared" si="237"/>
        <v>514_RS_13_2_202324</v>
      </c>
      <c r="AW14919" s="191" t="s">
        <v>92</v>
      </c>
      <c r="AX14919" s="18">
        <v>202324</v>
      </c>
      <c r="AY14919" s="191">
        <v>514</v>
      </c>
      <c r="AZ14919" s="191">
        <v>13</v>
      </c>
      <c r="BA14919" s="191">
        <v>2</v>
      </c>
      <c r="BB14919" s="191">
        <v>-509.54999999999995</v>
      </c>
    </row>
    <row r="14920" spans="48:54" x14ac:dyDescent="0.2">
      <c r="AV14920" s="191" t="str">
        <f t="shared" si="237"/>
        <v>516_RG_646_1_202324</v>
      </c>
      <c r="AW14920" s="191" t="s">
        <v>93</v>
      </c>
      <c r="AX14920" s="18">
        <v>202324</v>
      </c>
      <c r="AY14920" s="191">
        <v>516</v>
      </c>
      <c r="AZ14920" s="191">
        <v>646</v>
      </c>
      <c r="BA14920" s="191">
        <v>1</v>
      </c>
      <c r="BB14920" s="191">
        <v>0</v>
      </c>
    </row>
    <row r="14921" spans="48:54" x14ac:dyDescent="0.2">
      <c r="AV14921" s="191" t="str">
        <f t="shared" si="237"/>
        <v>516_RS_13_2_202324</v>
      </c>
      <c r="AW14921" s="191" t="s">
        <v>92</v>
      </c>
      <c r="AX14921" s="18">
        <v>202324</v>
      </c>
      <c r="AY14921" s="191">
        <v>516</v>
      </c>
      <c r="AZ14921" s="191">
        <v>13</v>
      </c>
      <c r="BA14921" s="191">
        <v>2</v>
      </c>
      <c r="BB14921" s="191">
        <v>-238.56400000000002</v>
      </c>
    </row>
    <row r="14922" spans="48:54" x14ac:dyDescent="0.2">
      <c r="AV14922" s="191" t="str">
        <f t="shared" si="237"/>
        <v>518_RG_646_1_202324</v>
      </c>
      <c r="AW14922" s="191" t="s">
        <v>93</v>
      </c>
      <c r="AX14922" s="18">
        <v>202324</v>
      </c>
      <c r="AY14922" s="191">
        <v>518</v>
      </c>
      <c r="AZ14922" s="191">
        <v>646</v>
      </c>
      <c r="BA14922" s="191">
        <v>1</v>
      </c>
      <c r="BB14922" s="191">
        <v>0</v>
      </c>
    </row>
    <row r="14923" spans="48:54" x14ac:dyDescent="0.2">
      <c r="AV14923" s="191" t="str">
        <f t="shared" si="237"/>
        <v>518_RS_13_2_202324</v>
      </c>
      <c r="AW14923" s="191" t="s">
        <v>92</v>
      </c>
      <c r="AX14923" s="18">
        <v>202324</v>
      </c>
      <c r="AY14923" s="191">
        <v>518</v>
      </c>
      <c r="AZ14923" s="191">
        <v>13</v>
      </c>
      <c r="BA14923" s="191">
        <v>2</v>
      </c>
      <c r="BB14923" s="191">
        <v>-1409.0723700000001</v>
      </c>
    </row>
    <row r="14924" spans="48:54" x14ac:dyDescent="0.2">
      <c r="AV14924" s="191" t="str">
        <f t="shared" si="237"/>
        <v>520_RG_646_1_202324</v>
      </c>
      <c r="AW14924" s="191" t="s">
        <v>93</v>
      </c>
      <c r="AX14924" s="18">
        <v>202324</v>
      </c>
      <c r="AY14924" s="191">
        <v>520</v>
      </c>
      <c r="AZ14924" s="191">
        <v>646</v>
      </c>
      <c r="BA14924" s="191">
        <v>1</v>
      </c>
      <c r="BB14924" s="191">
        <v>0</v>
      </c>
    </row>
    <row r="14925" spans="48:54" x14ac:dyDescent="0.2">
      <c r="AV14925" s="191" t="str">
        <f t="shared" si="237"/>
        <v>520_RS_13_2_202324</v>
      </c>
      <c r="AW14925" s="191" t="s">
        <v>92</v>
      </c>
      <c r="AX14925" s="18">
        <v>202324</v>
      </c>
      <c r="AY14925" s="191">
        <v>520</v>
      </c>
      <c r="AZ14925" s="191">
        <v>13</v>
      </c>
      <c r="BA14925" s="191">
        <v>2</v>
      </c>
      <c r="BB14925" s="191">
        <v>-160.64900000000003</v>
      </c>
    </row>
    <row r="14926" spans="48:54" x14ac:dyDescent="0.2">
      <c r="AV14926" s="191" t="str">
        <f t="shared" si="237"/>
        <v>522_RG_646_1_202324</v>
      </c>
      <c r="AW14926" s="191" t="s">
        <v>93</v>
      </c>
      <c r="AX14926" s="18">
        <v>202324</v>
      </c>
      <c r="AY14926" s="191">
        <v>522</v>
      </c>
      <c r="AZ14926" s="191">
        <v>646</v>
      </c>
      <c r="BA14926" s="191">
        <v>1</v>
      </c>
      <c r="BB14926" s="191">
        <v>0</v>
      </c>
    </row>
    <row r="14927" spans="48:54" x14ac:dyDescent="0.2">
      <c r="AV14927" s="191" t="str">
        <f t="shared" si="237"/>
        <v>522_RS_13_2_202324</v>
      </c>
      <c r="AW14927" s="191" t="s">
        <v>92</v>
      </c>
      <c r="AX14927" s="18">
        <v>202324</v>
      </c>
      <c r="AY14927" s="191">
        <v>522</v>
      </c>
      <c r="AZ14927" s="191">
        <v>13</v>
      </c>
      <c r="BA14927" s="191">
        <v>2</v>
      </c>
      <c r="BB14927" s="191">
        <v>-422.18344999999994</v>
      </c>
    </row>
    <row r="14928" spans="48:54" x14ac:dyDescent="0.2">
      <c r="AV14928" s="191" t="str">
        <f t="shared" si="237"/>
        <v>524_RG_646_1_202324</v>
      </c>
      <c r="AW14928" s="191" t="s">
        <v>93</v>
      </c>
      <c r="AX14928" s="18">
        <v>202324</v>
      </c>
      <c r="AY14928" s="191">
        <v>524</v>
      </c>
      <c r="AZ14928" s="191">
        <v>646</v>
      </c>
      <c r="BA14928" s="191">
        <v>1</v>
      </c>
      <c r="BB14928" s="191">
        <v>0</v>
      </c>
    </row>
    <row r="14929" spans="48:54" x14ac:dyDescent="0.2">
      <c r="AV14929" s="191" t="str">
        <f t="shared" si="237"/>
        <v>524_RS_13_2_202324</v>
      </c>
      <c r="AW14929" s="191" t="s">
        <v>92</v>
      </c>
      <c r="AX14929" s="18">
        <v>202324</v>
      </c>
      <c r="AY14929" s="191">
        <v>524</v>
      </c>
      <c r="AZ14929" s="191">
        <v>13</v>
      </c>
      <c r="BA14929" s="191">
        <v>2</v>
      </c>
      <c r="BB14929" s="191">
        <v>-157.82389000000003</v>
      </c>
    </row>
    <row r="14930" spans="48:54" x14ac:dyDescent="0.2">
      <c r="AV14930" s="191" t="str">
        <f t="shared" si="237"/>
        <v>526_RG_646_1_202324</v>
      </c>
      <c r="AW14930" s="191" t="s">
        <v>93</v>
      </c>
      <c r="AX14930" s="18">
        <v>202324</v>
      </c>
      <c r="AY14930" s="191">
        <v>526</v>
      </c>
      <c r="AZ14930" s="191">
        <v>646</v>
      </c>
      <c r="BA14930" s="191">
        <v>1</v>
      </c>
      <c r="BB14930" s="191">
        <v>0</v>
      </c>
    </row>
    <row r="14931" spans="48:54" x14ac:dyDescent="0.2">
      <c r="AV14931" s="191" t="str">
        <f t="shared" si="237"/>
        <v>526_RS_13_2_202324</v>
      </c>
      <c r="AW14931" s="191" t="s">
        <v>92</v>
      </c>
      <c r="AX14931" s="18">
        <v>202324</v>
      </c>
      <c r="AY14931" s="191">
        <v>526</v>
      </c>
      <c r="AZ14931" s="191">
        <v>13</v>
      </c>
      <c r="BA14931" s="191">
        <v>2</v>
      </c>
      <c r="BB14931" s="191">
        <v>-102.37440740429338</v>
      </c>
    </row>
    <row r="14932" spans="48:54" x14ac:dyDescent="0.2">
      <c r="AV14932" s="191" t="str">
        <f t="shared" si="237"/>
        <v>528_RG_646_1_202324</v>
      </c>
      <c r="AW14932" s="191" t="s">
        <v>93</v>
      </c>
      <c r="AX14932" s="18">
        <v>202324</v>
      </c>
      <c r="AY14932" s="191">
        <v>528</v>
      </c>
      <c r="AZ14932" s="191">
        <v>646</v>
      </c>
      <c r="BA14932" s="191">
        <v>1</v>
      </c>
      <c r="BB14932" s="191">
        <v>0</v>
      </c>
    </row>
    <row r="14933" spans="48:54" x14ac:dyDescent="0.2">
      <c r="AV14933" s="191" t="str">
        <f t="shared" si="237"/>
        <v>528_RS_13_2_202324</v>
      </c>
      <c r="AW14933" s="191" t="s">
        <v>92</v>
      </c>
      <c r="AX14933" s="18">
        <v>202324</v>
      </c>
      <c r="AY14933" s="191">
        <v>528</v>
      </c>
      <c r="AZ14933" s="191">
        <v>13</v>
      </c>
      <c r="BA14933" s="191">
        <v>2</v>
      </c>
      <c r="BB14933" s="191">
        <v>-132</v>
      </c>
    </row>
    <row r="14934" spans="48:54" x14ac:dyDescent="0.2">
      <c r="AV14934" s="191" t="str">
        <f t="shared" si="237"/>
        <v>530_RG_646_1_202324</v>
      </c>
      <c r="AW14934" s="191" t="s">
        <v>93</v>
      </c>
      <c r="AX14934" s="18">
        <v>202324</v>
      </c>
      <c r="AY14934" s="191">
        <v>530</v>
      </c>
      <c r="AZ14934" s="191">
        <v>646</v>
      </c>
      <c r="BA14934" s="191">
        <v>1</v>
      </c>
      <c r="BB14934" s="191">
        <v>0</v>
      </c>
    </row>
    <row r="14935" spans="48:54" x14ac:dyDescent="0.2">
      <c r="AV14935" s="191" t="str">
        <f t="shared" si="237"/>
        <v>530_RS_13_2_202324</v>
      </c>
      <c r="AW14935" s="191" t="s">
        <v>92</v>
      </c>
      <c r="AX14935" s="18">
        <v>202324</v>
      </c>
      <c r="AY14935" s="191">
        <v>530</v>
      </c>
      <c r="AZ14935" s="191">
        <v>13</v>
      </c>
      <c r="BA14935" s="191">
        <v>2</v>
      </c>
      <c r="BB14935" s="191">
        <v>-5701.7189500000004</v>
      </c>
    </row>
    <row r="14936" spans="48:54" x14ac:dyDescent="0.2">
      <c r="AV14936" s="191" t="str">
        <f t="shared" si="237"/>
        <v>532_RG_646_1_202324</v>
      </c>
      <c r="AW14936" s="191" t="s">
        <v>93</v>
      </c>
      <c r="AX14936" s="18">
        <v>202324</v>
      </c>
      <c r="AY14936" s="191">
        <v>532</v>
      </c>
      <c r="AZ14936" s="191">
        <v>646</v>
      </c>
      <c r="BA14936" s="191">
        <v>1</v>
      </c>
      <c r="BB14936" s="191">
        <v>-2413.7150000000001</v>
      </c>
    </row>
    <row r="14937" spans="48:54" x14ac:dyDescent="0.2">
      <c r="AV14937" s="191" t="str">
        <f t="shared" si="237"/>
        <v>532_RS_13_2_202324</v>
      </c>
      <c r="AW14937" s="191" t="s">
        <v>92</v>
      </c>
      <c r="AX14937" s="18">
        <v>202324</v>
      </c>
      <c r="AY14937" s="191">
        <v>532</v>
      </c>
      <c r="AZ14937" s="191">
        <v>13</v>
      </c>
      <c r="BA14937" s="191">
        <v>2</v>
      </c>
      <c r="BB14937" s="191">
        <v>-762.52</v>
      </c>
    </row>
    <row r="14938" spans="48:54" x14ac:dyDescent="0.2">
      <c r="AV14938" s="191" t="str">
        <f t="shared" si="237"/>
        <v>534_RG_646_1_202324</v>
      </c>
      <c r="AW14938" s="191" t="s">
        <v>93</v>
      </c>
      <c r="AX14938" s="18">
        <v>202324</v>
      </c>
      <c r="AY14938" s="191">
        <v>534</v>
      </c>
      <c r="AZ14938" s="191">
        <v>646</v>
      </c>
      <c r="BA14938" s="191">
        <v>1</v>
      </c>
      <c r="BB14938" s="191">
        <v>-87.381950000000003</v>
      </c>
    </row>
    <row r="14939" spans="48:54" x14ac:dyDescent="0.2">
      <c r="AV14939" s="191" t="str">
        <f t="shared" si="237"/>
        <v>534_RS_13_2_202324</v>
      </c>
      <c r="AW14939" s="191" t="s">
        <v>92</v>
      </c>
      <c r="AX14939" s="18">
        <v>202324</v>
      </c>
      <c r="AY14939" s="191">
        <v>534</v>
      </c>
      <c r="AZ14939" s="191">
        <v>13</v>
      </c>
      <c r="BA14939" s="191">
        <v>2</v>
      </c>
      <c r="BB14939" s="191">
        <v>-2691.9759599999998</v>
      </c>
    </row>
    <row r="14940" spans="48:54" x14ac:dyDescent="0.2">
      <c r="AV14940" s="191" t="str">
        <f t="shared" si="237"/>
        <v>536_RG_646_1_202324</v>
      </c>
      <c r="AW14940" s="191" t="s">
        <v>93</v>
      </c>
      <c r="AX14940" s="18">
        <v>202324</v>
      </c>
      <c r="AY14940" s="191">
        <v>536</v>
      </c>
      <c r="AZ14940" s="191">
        <v>646</v>
      </c>
      <c r="BA14940" s="191">
        <v>1</v>
      </c>
      <c r="BB14940" s="191">
        <v>0</v>
      </c>
    </row>
    <row r="14941" spans="48:54" x14ac:dyDescent="0.2">
      <c r="AV14941" s="191" t="str">
        <f t="shared" si="237"/>
        <v>536_RS_13_2_202324</v>
      </c>
      <c r="AW14941" s="191" t="s">
        <v>92</v>
      </c>
      <c r="AX14941" s="18">
        <v>202324</v>
      </c>
      <c r="AY14941" s="191">
        <v>536</v>
      </c>
      <c r="AZ14941" s="191">
        <v>13</v>
      </c>
      <c r="BA14941" s="191">
        <v>2</v>
      </c>
      <c r="BB14941" s="191">
        <v>-223.654</v>
      </c>
    </row>
    <row r="14942" spans="48:54" x14ac:dyDescent="0.2">
      <c r="AV14942" s="191" t="str">
        <f t="shared" si="237"/>
        <v>538_RG_646_1_202324</v>
      </c>
      <c r="AW14942" s="191" t="s">
        <v>93</v>
      </c>
      <c r="AX14942" s="18">
        <v>202324</v>
      </c>
      <c r="AY14942" s="191">
        <v>538</v>
      </c>
      <c r="AZ14942" s="191">
        <v>646</v>
      </c>
      <c r="BA14942" s="191">
        <v>1</v>
      </c>
      <c r="BB14942" s="191">
        <v>0</v>
      </c>
    </row>
    <row r="14943" spans="48:54" x14ac:dyDescent="0.2">
      <c r="AV14943" s="191" t="str">
        <f t="shared" si="237"/>
        <v>538_RS_13_2_202324</v>
      </c>
      <c r="AW14943" s="191" t="s">
        <v>92</v>
      </c>
      <c r="AX14943" s="18">
        <v>202324</v>
      </c>
      <c r="AY14943" s="191">
        <v>538</v>
      </c>
      <c r="AZ14943" s="191">
        <v>13</v>
      </c>
      <c r="BA14943" s="191">
        <v>2</v>
      </c>
      <c r="BB14943" s="191">
        <v>-723.187212459796</v>
      </c>
    </row>
    <row r="14944" spans="48:54" x14ac:dyDescent="0.2">
      <c r="AV14944" s="191" t="str">
        <f t="shared" si="237"/>
        <v>540_RG_646_1_202324</v>
      </c>
      <c r="AW14944" s="191" t="s">
        <v>93</v>
      </c>
      <c r="AX14944" s="18">
        <v>202324</v>
      </c>
      <c r="AY14944" s="191">
        <v>540</v>
      </c>
      <c r="AZ14944" s="191">
        <v>646</v>
      </c>
      <c r="BA14944" s="191">
        <v>1</v>
      </c>
      <c r="BB14944" s="191">
        <v>-228.04900000000001</v>
      </c>
    </row>
    <row r="14945" spans="48:54" x14ac:dyDescent="0.2">
      <c r="AV14945" s="191" t="str">
        <f t="shared" si="237"/>
        <v>540_RS_13_2_202324</v>
      </c>
      <c r="AW14945" s="191" t="s">
        <v>92</v>
      </c>
      <c r="AX14945" s="18">
        <v>202324</v>
      </c>
      <c r="AY14945" s="191">
        <v>540</v>
      </c>
      <c r="AZ14945" s="191">
        <v>13</v>
      </c>
      <c r="BA14945" s="191">
        <v>2</v>
      </c>
      <c r="BB14945" s="191">
        <v>-1241.2930000000001</v>
      </c>
    </row>
    <row r="14946" spans="48:54" x14ac:dyDescent="0.2">
      <c r="AV14946" s="191" t="str">
        <f t="shared" si="237"/>
        <v>542_RG_646_1_202324</v>
      </c>
      <c r="AW14946" s="191" t="s">
        <v>93</v>
      </c>
      <c r="AX14946" s="18">
        <v>202324</v>
      </c>
      <c r="AY14946" s="191">
        <v>542</v>
      </c>
      <c r="AZ14946" s="191">
        <v>646</v>
      </c>
      <c r="BA14946" s="191">
        <v>1</v>
      </c>
      <c r="BB14946" s="191">
        <v>-384.25599999999997</v>
      </c>
    </row>
    <row r="14947" spans="48:54" x14ac:dyDescent="0.2">
      <c r="AV14947" s="191" t="str">
        <f t="shared" si="237"/>
        <v>542_RS_13_2_202324</v>
      </c>
      <c r="AW14947" s="191" t="s">
        <v>92</v>
      </c>
      <c r="AX14947" s="18">
        <v>202324</v>
      </c>
      <c r="AY14947" s="191">
        <v>542</v>
      </c>
      <c r="AZ14947" s="191">
        <v>13</v>
      </c>
      <c r="BA14947" s="191">
        <v>2</v>
      </c>
      <c r="BB14947" s="191">
        <v>-417.75199999999995</v>
      </c>
    </row>
    <row r="14948" spans="48:54" x14ac:dyDescent="0.2">
      <c r="AV14948" s="191" t="str">
        <f t="shared" si="237"/>
        <v>544_RG_646_1_202324</v>
      </c>
      <c r="AW14948" s="191" t="s">
        <v>93</v>
      </c>
      <c r="AX14948" s="18">
        <v>202324</v>
      </c>
      <c r="AY14948" s="191">
        <v>544</v>
      </c>
      <c r="AZ14948" s="191">
        <v>646</v>
      </c>
      <c r="BA14948" s="191">
        <v>1</v>
      </c>
      <c r="BB14948" s="191">
        <v>-1760.14084</v>
      </c>
    </row>
    <row r="14949" spans="48:54" x14ac:dyDescent="0.2">
      <c r="AV14949" s="191" t="str">
        <f t="shared" si="237"/>
        <v>544_RS_13_2_202324</v>
      </c>
      <c r="AW14949" s="191" t="s">
        <v>92</v>
      </c>
      <c r="AX14949" s="18">
        <v>202324</v>
      </c>
      <c r="AY14949" s="191">
        <v>544</v>
      </c>
      <c r="AZ14949" s="191">
        <v>13</v>
      </c>
      <c r="BA14949" s="191">
        <v>2</v>
      </c>
      <c r="BB14949" s="191">
        <v>-2874.3710000000001</v>
      </c>
    </row>
    <row r="14950" spans="48:54" x14ac:dyDescent="0.2">
      <c r="AV14950" s="191" t="str">
        <f t="shared" si="237"/>
        <v>545_RG_646_1_202324</v>
      </c>
      <c r="AW14950" s="191" t="s">
        <v>93</v>
      </c>
      <c r="AX14950" s="18">
        <v>202324</v>
      </c>
      <c r="AY14950" s="191">
        <v>545</v>
      </c>
      <c r="AZ14950" s="191">
        <v>646</v>
      </c>
      <c r="BA14950" s="191">
        <v>1</v>
      </c>
      <c r="BB14950" s="191">
        <v>0</v>
      </c>
    </row>
    <row r="14951" spans="48:54" x14ac:dyDescent="0.2">
      <c r="AV14951" s="191" t="str">
        <f t="shared" si="237"/>
        <v>545_RS_13_2_202324</v>
      </c>
      <c r="AW14951" s="191" t="s">
        <v>92</v>
      </c>
      <c r="AX14951" s="18">
        <v>202324</v>
      </c>
      <c r="AY14951" s="191">
        <v>545</v>
      </c>
      <c r="AZ14951" s="191">
        <v>13</v>
      </c>
      <c r="BA14951" s="191">
        <v>2</v>
      </c>
      <c r="BB14951" s="191">
        <v>-303.24526200000003</v>
      </c>
    </row>
    <row r="14952" spans="48:54" x14ac:dyDescent="0.2">
      <c r="AV14952" s="191" t="str">
        <f t="shared" si="237"/>
        <v>546_RG_646_1_202324</v>
      </c>
      <c r="AW14952" s="191" t="s">
        <v>93</v>
      </c>
      <c r="AX14952" s="18">
        <v>202324</v>
      </c>
      <c r="AY14952" s="191">
        <v>546</v>
      </c>
      <c r="AZ14952" s="191">
        <v>646</v>
      </c>
      <c r="BA14952" s="191">
        <v>1</v>
      </c>
      <c r="BB14952" s="191">
        <v>0</v>
      </c>
    </row>
    <row r="14953" spans="48:54" x14ac:dyDescent="0.2">
      <c r="AV14953" s="191" t="str">
        <f t="shared" si="237"/>
        <v>546_RS_13_2_202324</v>
      </c>
      <c r="AW14953" s="191" t="s">
        <v>92</v>
      </c>
      <c r="AX14953" s="18">
        <v>202324</v>
      </c>
      <c r="AY14953" s="191">
        <v>546</v>
      </c>
      <c r="AZ14953" s="191">
        <v>13</v>
      </c>
      <c r="BA14953" s="191">
        <v>2</v>
      </c>
      <c r="BB14953" s="191">
        <v>-78.099000000000004</v>
      </c>
    </row>
    <row r="14954" spans="48:54" x14ac:dyDescent="0.2">
      <c r="AV14954" s="191" t="str">
        <f t="shared" si="237"/>
        <v>548_RG_646_1_202324</v>
      </c>
      <c r="AW14954" s="191" t="s">
        <v>93</v>
      </c>
      <c r="AX14954" s="18">
        <v>202324</v>
      </c>
      <c r="AY14954" s="191">
        <v>548</v>
      </c>
      <c r="AZ14954" s="191">
        <v>646</v>
      </c>
      <c r="BA14954" s="191">
        <v>1</v>
      </c>
      <c r="BB14954" s="191">
        <v>0</v>
      </c>
    </row>
    <row r="14955" spans="48:54" x14ac:dyDescent="0.2">
      <c r="AV14955" s="191" t="str">
        <f t="shared" si="237"/>
        <v>548_RS_13_2_202324</v>
      </c>
      <c r="AW14955" s="191" t="s">
        <v>92</v>
      </c>
      <c r="AX14955" s="18">
        <v>202324</v>
      </c>
      <c r="AY14955" s="191">
        <v>548</v>
      </c>
      <c r="AZ14955" s="191">
        <v>13</v>
      </c>
      <c r="BA14955" s="191">
        <v>2</v>
      </c>
      <c r="BB14955" s="191">
        <v>-2839.4949999999999</v>
      </c>
    </row>
    <row r="14956" spans="48:54" x14ac:dyDescent="0.2">
      <c r="AV14956" s="191" t="str">
        <f t="shared" si="237"/>
        <v>550_RG_646_1_202324</v>
      </c>
      <c r="AW14956" s="191" t="s">
        <v>93</v>
      </c>
      <c r="AX14956" s="18">
        <v>202324</v>
      </c>
      <c r="AY14956" s="191">
        <v>550</v>
      </c>
      <c r="AZ14956" s="191">
        <v>646</v>
      </c>
      <c r="BA14956" s="191">
        <v>1</v>
      </c>
      <c r="BB14956" s="191">
        <v>-1463.367</v>
      </c>
    </row>
    <row r="14957" spans="48:54" x14ac:dyDescent="0.2">
      <c r="AV14957" s="191" t="str">
        <f t="shared" si="237"/>
        <v>550_RS_13_2_202324</v>
      </c>
      <c r="AW14957" s="191" t="s">
        <v>92</v>
      </c>
      <c r="AX14957" s="18">
        <v>202324</v>
      </c>
      <c r="AY14957" s="191">
        <v>550</v>
      </c>
      <c r="AZ14957" s="191">
        <v>13</v>
      </c>
      <c r="BA14957" s="191">
        <v>2</v>
      </c>
      <c r="BB14957" s="191">
        <v>-971.05199999999991</v>
      </c>
    </row>
    <row r="14958" spans="48:54" x14ac:dyDescent="0.2">
      <c r="AV14958" s="191" t="str">
        <f t="shared" si="237"/>
        <v>552_RG_646_1_202324</v>
      </c>
      <c r="AW14958" s="191" t="s">
        <v>93</v>
      </c>
      <c r="AX14958" s="18">
        <v>202324</v>
      </c>
      <c r="AY14958" s="191">
        <v>552</v>
      </c>
      <c r="AZ14958" s="191">
        <v>646</v>
      </c>
      <c r="BA14958" s="191">
        <v>1</v>
      </c>
      <c r="BB14958" s="191">
        <v>-3537.1469999999999</v>
      </c>
    </row>
    <row r="14959" spans="48:54" x14ac:dyDescent="0.2">
      <c r="AV14959" s="191" t="str">
        <f t="shared" si="237"/>
        <v>552_RS_13_2_202324</v>
      </c>
      <c r="AW14959" s="191" t="s">
        <v>92</v>
      </c>
      <c r="AX14959" s="18">
        <v>202324</v>
      </c>
      <c r="AY14959" s="191">
        <v>552</v>
      </c>
      <c r="AZ14959" s="191">
        <v>13</v>
      </c>
      <c r="BA14959" s="191">
        <v>2</v>
      </c>
      <c r="BB14959" s="191">
        <v>-1458.6267099999973</v>
      </c>
    </row>
    <row r="14960" spans="48:54" x14ac:dyDescent="0.2">
      <c r="AV14960" s="191" t="str">
        <f t="shared" si="237"/>
        <v>562_RG_646_1_202324</v>
      </c>
      <c r="AW14960" s="191" t="s">
        <v>93</v>
      </c>
      <c r="AX14960" s="18">
        <v>202324</v>
      </c>
      <c r="AY14960" s="191">
        <v>562</v>
      </c>
      <c r="AZ14960" s="191">
        <v>646</v>
      </c>
      <c r="BA14960" s="191">
        <v>1</v>
      </c>
      <c r="BB14960" s="191">
        <v>0</v>
      </c>
    </row>
    <row r="14961" spans="48:54" x14ac:dyDescent="0.2">
      <c r="AV14961" s="191" t="str">
        <f t="shared" si="237"/>
        <v>562_RS_13_2_202324</v>
      </c>
      <c r="AW14961" s="191" t="s">
        <v>92</v>
      </c>
      <c r="AX14961" s="18">
        <v>202324</v>
      </c>
      <c r="AY14961" s="191">
        <v>562</v>
      </c>
      <c r="AZ14961" s="191">
        <v>13</v>
      </c>
      <c r="BA14961" s="191">
        <v>2</v>
      </c>
      <c r="BB14961" s="191">
        <v>0</v>
      </c>
    </row>
    <row r="14962" spans="48:54" x14ac:dyDescent="0.2">
      <c r="AV14962" s="191" t="str">
        <f t="shared" si="237"/>
        <v>564_RG_646_1_202324</v>
      </c>
      <c r="AW14962" s="191" t="s">
        <v>93</v>
      </c>
      <c r="AX14962" s="18">
        <v>202324</v>
      </c>
      <c r="AY14962" s="191">
        <v>564</v>
      </c>
      <c r="AZ14962" s="191">
        <v>646</v>
      </c>
      <c r="BA14962" s="191">
        <v>1</v>
      </c>
      <c r="BB14962" s="191">
        <v>0</v>
      </c>
    </row>
    <row r="14963" spans="48:54" x14ac:dyDescent="0.2">
      <c r="AV14963" s="191" t="str">
        <f t="shared" si="237"/>
        <v>564_RS_13_2_202324</v>
      </c>
      <c r="AW14963" s="191" t="s">
        <v>92</v>
      </c>
      <c r="AX14963" s="18">
        <v>202324</v>
      </c>
      <c r="AY14963" s="191">
        <v>564</v>
      </c>
      <c r="AZ14963" s="191">
        <v>13</v>
      </c>
      <c r="BA14963" s="191">
        <v>2</v>
      </c>
      <c r="BB14963" s="191">
        <v>0</v>
      </c>
    </row>
    <row r="14964" spans="48:54" x14ac:dyDescent="0.2">
      <c r="AV14964" s="191" t="str">
        <f t="shared" si="237"/>
        <v>566_RG_646_1_202324</v>
      </c>
      <c r="AW14964" s="191" t="s">
        <v>93</v>
      </c>
      <c r="AX14964" s="18">
        <v>202324</v>
      </c>
      <c r="AY14964" s="191">
        <v>566</v>
      </c>
      <c r="AZ14964" s="191">
        <v>646</v>
      </c>
      <c r="BA14964" s="191">
        <v>1</v>
      </c>
      <c r="BB14964" s="191">
        <v>0</v>
      </c>
    </row>
    <row r="14965" spans="48:54" x14ac:dyDescent="0.2">
      <c r="AV14965" s="191" t="str">
        <f t="shared" si="237"/>
        <v>566_RS_13_2_202324</v>
      </c>
      <c r="AW14965" s="191" t="s">
        <v>92</v>
      </c>
      <c r="AX14965" s="18">
        <v>202324</v>
      </c>
      <c r="AY14965" s="191">
        <v>566</v>
      </c>
      <c r="AZ14965" s="191">
        <v>13</v>
      </c>
      <c r="BA14965" s="191">
        <v>2</v>
      </c>
      <c r="BB14965" s="191">
        <v>0</v>
      </c>
    </row>
    <row r="14966" spans="48:54" x14ac:dyDescent="0.2">
      <c r="AV14966" s="191" t="str">
        <f t="shared" si="237"/>
        <v>568_RG_646_1_202324</v>
      </c>
      <c r="AW14966" s="191" t="s">
        <v>93</v>
      </c>
      <c r="AX14966" s="18">
        <v>202324</v>
      </c>
      <c r="AY14966" s="191">
        <v>568</v>
      </c>
      <c r="AZ14966" s="191">
        <v>646</v>
      </c>
      <c r="BA14966" s="191">
        <v>1</v>
      </c>
      <c r="BB14966" s="191">
        <v>0</v>
      </c>
    </row>
    <row r="14967" spans="48:54" x14ac:dyDescent="0.2">
      <c r="AV14967" s="191" t="str">
        <f t="shared" si="237"/>
        <v>568_RS_13_2_202324</v>
      </c>
      <c r="AW14967" s="191" t="s">
        <v>92</v>
      </c>
      <c r="AX14967" s="18">
        <v>202324</v>
      </c>
      <c r="AY14967" s="191">
        <v>568</v>
      </c>
      <c r="AZ14967" s="191">
        <v>13</v>
      </c>
      <c r="BA14967" s="191">
        <v>2</v>
      </c>
      <c r="BB14967" s="191">
        <v>0</v>
      </c>
    </row>
    <row r="14968" spans="48:54" x14ac:dyDescent="0.2">
      <c r="AV14968" s="191" t="str">
        <f t="shared" si="237"/>
        <v>572_RG_646_1_202324</v>
      </c>
      <c r="AW14968" s="191" t="s">
        <v>93</v>
      </c>
      <c r="AX14968" s="18">
        <v>202324</v>
      </c>
      <c r="AY14968" s="191">
        <v>572</v>
      </c>
      <c r="AZ14968" s="191">
        <v>646</v>
      </c>
      <c r="BA14968" s="191">
        <v>1</v>
      </c>
      <c r="BB14968" s="191">
        <v>0</v>
      </c>
    </row>
    <row r="14969" spans="48:54" x14ac:dyDescent="0.2">
      <c r="AV14969" s="191" t="str">
        <f t="shared" si="237"/>
        <v>572_RS_13_2_202324</v>
      </c>
      <c r="AW14969" s="191" t="s">
        <v>92</v>
      </c>
      <c r="AX14969" s="18">
        <v>202324</v>
      </c>
      <c r="AY14969" s="191">
        <v>572</v>
      </c>
      <c r="AZ14969" s="191">
        <v>13</v>
      </c>
      <c r="BA14969" s="191">
        <v>2</v>
      </c>
      <c r="BB14969" s="191">
        <v>0</v>
      </c>
    </row>
    <row r="14970" spans="48:54" x14ac:dyDescent="0.2">
      <c r="AV14970" s="191" t="str">
        <f t="shared" si="237"/>
        <v>574_RG_646_1_202324</v>
      </c>
      <c r="AW14970" s="191" t="s">
        <v>93</v>
      </c>
      <c r="AX14970" s="18">
        <v>202324</v>
      </c>
      <c r="AY14970" s="191">
        <v>574</v>
      </c>
      <c r="AZ14970" s="191">
        <v>646</v>
      </c>
      <c r="BA14970" s="191">
        <v>1</v>
      </c>
      <c r="BB14970" s="191">
        <v>0</v>
      </c>
    </row>
    <row r="14971" spans="48:54" x14ac:dyDescent="0.2">
      <c r="AV14971" s="191" t="str">
        <f t="shared" si="237"/>
        <v>574_RS_13_2_202324</v>
      </c>
      <c r="AW14971" s="191" t="s">
        <v>92</v>
      </c>
      <c r="AX14971" s="18">
        <v>202324</v>
      </c>
      <c r="AY14971" s="191">
        <v>574</v>
      </c>
      <c r="AZ14971" s="191">
        <v>13</v>
      </c>
      <c r="BA14971" s="191">
        <v>2</v>
      </c>
      <c r="BB14971" s="191">
        <v>0</v>
      </c>
    </row>
    <row r="14972" spans="48:54" x14ac:dyDescent="0.2">
      <c r="AV14972" s="191" t="str">
        <f t="shared" si="237"/>
        <v>576_RG_646_1_202324</v>
      </c>
      <c r="AW14972" s="191" t="s">
        <v>93</v>
      </c>
      <c r="AX14972" s="18">
        <v>202324</v>
      </c>
      <c r="AY14972" s="191">
        <v>576</v>
      </c>
      <c r="AZ14972" s="191">
        <v>646</v>
      </c>
      <c r="BA14972" s="191">
        <v>1</v>
      </c>
      <c r="BB14972" s="191">
        <v>0</v>
      </c>
    </row>
    <row r="14973" spans="48:54" x14ac:dyDescent="0.2">
      <c r="AV14973" s="191" t="str">
        <f t="shared" si="237"/>
        <v>576_RS_13_2_202324</v>
      </c>
      <c r="AW14973" s="191" t="s">
        <v>92</v>
      </c>
      <c r="AX14973" s="18">
        <v>202324</v>
      </c>
      <c r="AY14973" s="191">
        <v>576</v>
      </c>
      <c r="AZ14973" s="191">
        <v>13</v>
      </c>
      <c r="BA14973" s="191">
        <v>2</v>
      </c>
      <c r="BB14973" s="191">
        <v>0</v>
      </c>
    </row>
    <row r="14974" spans="48:54" x14ac:dyDescent="0.2">
      <c r="AV14974" s="191" t="str">
        <f t="shared" si="237"/>
        <v>582_RG_646_1_202324</v>
      </c>
      <c r="AW14974" s="191" t="s">
        <v>93</v>
      </c>
      <c r="AX14974" s="18">
        <v>202324</v>
      </c>
      <c r="AY14974" s="191">
        <v>582</v>
      </c>
      <c r="AZ14974" s="191">
        <v>646</v>
      </c>
      <c r="BA14974" s="191">
        <v>1</v>
      </c>
      <c r="BB14974" s="191">
        <v>0</v>
      </c>
    </row>
    <row r="14975" spans="48:54" x14ac:dyDescent="0.2">
      <c r="AV14975" s="191" t="str">
        <f t="shared" si="237"/>
        <v>582_RS_13_2_202324</v>
      </c>
      <c r="AW14975" s="191" t="s">
        <v>92</v>
      </c>
      <c r="AX14975" s="18">
        <v>202324</v>
      </c>
      <c r="AY14975" s="191">
        <v>582</v>
      </c>
      <c r="AZ14975" s="191">
        <v>13</v>
      </c>
      <c r="BA14975" s="191">
        <v>2</v>
      </c>
      <c r="BB14975" s="191">
        <v>0</v>
      </c>
    </row>
    <row r="14976" spans="48:54" x14ac:dyDescent="0.2">
      <c r="AV14976" s="191" t="str">
        <f t="shared" si="237"/>
        <v>584_RG_646_1_202324</v>
      </c>
      <c r="AW14976" s="191" t="s">
        <v>93</v>
      </c>
      <c r="AX14976" s="18">
        <v>202324</v>
      </c>
      <c r="AY14976" s="191">
        <v>584</v>
      </c>
      <c r="AZ14976" s="191">
        <v>646</v>
      </c>
      <c r="BA14976" s="191">
        <v>1</v>
      </c>
      <c r="BB14976" s="191">
        <v>0</v>
      </c>
    </row>
    <row r="14977" spans="48:54" x14ac:dyDescent="0.2">
      <c r="AV14977" s="191" t="str">
        <f t="shared" si="237"/>
        <v>584_RS_13_2_202324</v>
      </c>
      <c r="AW14977" s="191" t="s">
        <v>92</v>
      </c>
      <c r="AX14977" s="18">
        <v>202324</v>
      </c>
      <c r="AY14977" s="191">
        <v>584</v>
      </c>
      <c r="AZ14977" s="191">
        <v>13</v>
      </c>
      <c r="BA14977" s="191">
        <v>2</v>
      </c>
      <c r="BB14977" s="191">
        <v>0</v>
      </c>
    </row>
    <row r="14978" spans="48:54" x14ac:dyDescent="0.2">
      <c r="AV14978" s="191" t="str">
        <f t="shared" si="237"/>
        <v>586_RG_646_1_202324</v>
      </c>
      <c r="AW14978" s="191" t="s">
        <v>93</v>
      </c>
      <c r="AX14978" s="18">
        <v>202324</v>
      </c>
      <c r="AY14978" s="191">
        <v>586</v>
      </c>
      <c r="AZ14978" s="191">
        <v>646</v>
      </c>
      <c r="BA14978" s="191">
        <v>1</v>
      </c>
      <c r="BB14978" s="191">
        <v>0</v>
      </c>
    </row>
    <row r="14979" spans="48:54" x14ac:dyDescent="0.2">
      <c r="AV14979" s="191" t="str">
        <f t="shared" si="237"/>
        <v>586_RS_13_2_202324</v>
      </c>
      <c r="AW14979" s="191" t="s">
        <v>92</v>
      </c>
      <c r="AX14979" s="18">
        <v>202324</v>
      </c>
      <c r="AY14979" s="191">
        <v>586</v>
      </c>
      <c r="AZ14979" s="191">
        <v>13</v>
      </c>
      <c r="BA14979" s="191">
        <v>2</v>
      </c>
      <c r="BB14979" s="191">
        <v>0</v>
      </c>
    </row>
    <row r="14980" spans="48:54" x14ac:dyDescent="0.2">
      <c r="AV14980" s="191" t="str">
        <f t="shared" ref="AV14980:AV15043" si="238">AY14980&amp;"_"&amp;AW14980&amp;"_"&amp;AZ14980&amp;"_"&amp;BA14980&amp;"_"&amp;AX14980</f>
        <v>512_RG_647.1_1_202324</v>
      </c>
      <c r="AW14980" s="191" t="s">
        <v>93</v>
      </c>
      <c r="AX14980" s="18">
        <v>202324</v>
      </c>
      <c r="AY14980" s="191">
        <v>512</v>
      </c>
      <c r="AZ14980" s="191">
        <v>647.1</v>
      </c>
      <c r="BA14980" s="191">
        <v>1</v>
      </c>
      <c r="BB14980" s="191">
        <v>0</v>
      </c>
    </row>
    <row r="14981" spans="48:54" x14ac:dyDescent="0.2">
      <c r="AV14981" s="191" t="str">
        <f t="shared" si="238"/>
        <v>512_RS_13_4_202324</v>
      </c>
      <c r="AW14981" s="191" t="s">
        <v>92</v>
      </c>
      <c r="AX14981" s="18">
        <v>202324</v>
      </c>
      <c r="AY14981" s="191">
        <v>512</v>
      </c>
      <c r="AZ14981" s="191">
        <v>13</v>
      </c>
      <c r="BA14981" s="191">
        <v>4</v>
      </c>
      <c r="BB14981" s="191">
        <v>1173.527</v>
      </c>
    </row>
    <row r="14982" spans="48:54" x14ac:dyDescent="0.2">
      <c r="AV14982" s="191" t="str">
        <f t="shared" si="238"/>
        <v>514_RG_647.1_1_202324</v>
      </c>
      <c r="AW14982" s="191" t="s">
        <v>93</v>
      </c>
      <c r="AX14982" s="18">
        <v>202324</v>
      </c>
      <c r="AY14982" s="191">
        <v>514</v>
      </c>
      <c r="AZ14982" s="191">
        <v>647.1</v>
      </c>
      <c r="BA14982" s="191">
        <v>1</v>
      </c>
      <c r="BB14982" s="191">
        <v>0</v>
      </c>
    </row>
    <row r="14983" spans="48:54" x14ac:dyDescent="0.2">
      <c r="AV14983" s="191" t="str">
        <f t="shared" si="238"/>
        <v>514_RS_13_4_202324</v>
      </c>
      <c r="AW14983" s="191" t="s">
        <v>92</v>
      </c>
      <c r="AX14983" s="18">
        <v>202324</v>
      </c>
      <c r="AY14983" s="191">
        <v>514</v>
      </c>
      <c r="AZ14983" s="191">
        <v>13</v>
      </c>
      <c r="BA14983" s="191">
        <v>4</v>
      </c>
      <c r="BB14983" s="191">
        <v>939.73</v>
      </c>
    </row>
    <row r="14984" spans="48:54" x14ac:dyDescent="0.2">
      <c r="AV14984" s="191" t="str">
        <f t="shared" si="238"/>
        <v>516_RG_647.1_1_202324</v>
      </c>
      <c r="AW14984" s="191" t="s">
        <v>93</v>
      </c>
      <c r="AX14984" s="18">
        <v>202324</v>
      </c>
      <c r="AY14984" s="191">
        <v>516</v>
      </c>
      <c r="AZ14984" s="191">
        <v>647.1</v>
      </c>
      <c r="BA14984" s="191">
        <v>1</v>
      </c>
      <c r="BB14984" s="191">
        <v>0</v>
      </c>
    </row>
    <row r="14985" spans="48:54" x14ac:dyDescent="0.2">
      <c r="AV14985" s="191" t="str">
        <f t="shared" si="238"/>
        <v>516_RS_13_4_202324</v>
      </c>
      <c r="AW14985" s="191" t="s">
        <v>92</v>
      </c>
      <c r="AX14985" s="18">
        <v>202324</v>
      </c>
      <c r="AY14985" s="191">
        <v>516</v>
      </c>
      <c r="AZ14985" s="191">
        <v>13</v>
      </c>
      <c r="BA14985" s="191">
        <v>4</v>
      </c>
      <c r="BB14985" s="191">
        <v>2257.8150000000001</v>
      </c>
    </row>
    <row r="14986" spans="48:54" x14ac:dyDescent="0.2">
      <c r="AV14986" s="191" t="str">
        <f t="shared" si="238"/>
        <v>518_RG_647.1_1_202324</v>
      </c>
      <c r="AW14986" s="191" t="s">
        <v>93</v>
      </c>
      <c r="AX14986" s="18">
        <v>202324</v>
      </c>
      <c r="AY14986" s="191">
        <v>518</v>
      </c>
      <c r="AZ14986" s="191">
        <v>647.1</v>
      </c>
      <c r="BA14986" s="191">
        <v>1</v>
      </c>
      <c r="BB14986" s="191">
        <v>0</v>
      </c>
    </row>
    <row r="14987" spans="48:54" x14ac:dyDescent="0.2">
      <c r="AV14987" s="191" t="str">
        <f t="shared" si="238"/>
        <v>518_RS_13_4_202324</v>
      </c>
      <c r="AW14987" s="191" t="s">
        <v>92</v>
      </c>
      <c r="AX14987" s="18">
        <v>202324</v>
      </c>
      <c r="AY14987" s="191">
        <v>518</v>
      </c>
      <c r="AZ14987" s="191">
        <v>13</v>
      </c>
      <c r="BA14987" s="191">
        <v>4</v>
      </c>
      <c r="BB14987" s="191">
        <v>3852.06754</v>
      </c>
    </row>
    <row r="14988" spans="48:54" x14ac:dyDescent="0.2">
      <c r="AV14988" s="191" t="str">
        <f t="shared" si="238"/>
        <v>520_RG_647.1_1_202324</v>
      </c>
      <c r="AW14988" s="191" t="s">
        <v>93</v>
      </c>
      <c r="AX14988" s="18">
        <v>202324</v>
      </c>
      <c r="AY14988" s="191">
        <v>520</v>
      </c>
      <c r="AZ14988" s="191">
        <v>647.1</v>
      </c>
      <c r="BA14988" s="191">
        <v>1</v>
      </c>
      <c r="BB14988" s="191">
        <v>-62.225999999999999</v>
      </c>
    </row>
    <row r="14989" spans="48:54" x14ac:dyDescent="0.2">
      <c r="AV14989" s="191" t="str">
        <f t="shared" si="238"/>
        <v>520_RS_13_4_202324</v>
      </c>
      <c r="AW14989" s="191" t="s">
        <v>92</v>
      </c>
      <c r="AX14989" s="18">
        <v>202324</v>
      </c>
      <c r="AY14989" s="191">
        <v>520</v>
      </c>
      <c r="AZ14989" s="191">
        <v>13</v>
      </c>
      <c r="BA14989" s="191">
        <v>4</v>
      </c>
      <c r="BB14989" s="191">
        <v>1825.6949999999997</v>
      </c>
    </row>
    <row r="14990" spans="48:54" x14ac:dyDescent="0.2">
      <c r="AV14990" s="191" t="str">
        <f t="shared" si="238"/>
        <v>522_RG_647.1_1_202324</v>
      </c>
      <c r="AW14990" s="191" t="s">
        <v>93</v>
      </c>
      <c r="AX14990" s="18">
        <v>202324</v>
      </c>
      <c r="AY14990" s="191">
        <v>522</v>
      </c>
      <c r="AZ14990" s="191">
        <v>647.1</v>
      </c>
      <c r="BA14990" s="191">
        <v>1</v>
      </c>
      <c r="BB14990" s="191">
        <v>0</v>
      </c>
    </row>
    <row r="14991" spans="48:54" x14ac:dyDescent="0.2">
      <c r="AV14991" s="191" t="str">
        <f t="shared" si="238"/>
        <v>522_RS_13_4_202324</v>
      </c>
      <c r="AW14991" s="191" t="s">
        <v>92</v>
      </c>
      <c r="AX14991" s="18">
        <v>202324</v>
      </c>
      <c r="AY14991" s="191">
        <v>522</v>
      </c>
      <c r="AZ14991" s="191">
        <v>13</v>
      </c>
      <c r="BA14991" s="191">
        <v>4</v>
      </c>
      <c r="BB14991" s="191">
        <v>2405.3192599999998</v>
      </c>
    </row>
    <row r="14992" spans="48:54" x14ac:dyDescent="0.2">
      <c r="AV14992" s="191" t="str">
        <f t="shared" si="238"/>
        <v>524_RG_647.1_1_202324</v>
      </c>
      <c r="AW14992" s="191" t="s">
        <v>93</v>
      </c>
      <c r="AX14992" s="18">
        <v>202324</v>
      </c>
      <c r="AY14992" s="191">
        <v>524</v>
      </c>
      <c r="AZ14992" s="191">
        <v>647.1</v>
      </c>
      <c r="BA14992" s="191">
        <v>1</v>
      </c>
      <c r="BB14992" s="191">
        <v>-97.999889999999994</v>
      </c>
    </row>
    <row r="14993" spans="48:54" x14ac:dyDescent="0.2">
      <c r="AV14993" s="191" t="str">
        <f t="shared" si="238"/>
        <v>524_RS_13_4_202324</v>
      </c>
      <c r="AW14993" s="191" t="s">
        <v>92</v>
      </c>
      <c r="AX14993" s="18">
        <v>202324</v>
      </c>
      <c r="AY14993" s="191">
        <v>524</v>
      </c>
      <c r="AZ14993" s="191">
        <v>13</v>
      </c>
      <c r="BA14993" s="191">
        <v>4</v>
      </c>
      <c r="BB14993" s="191">
        <v>701.38114000000007</v>
      </c>
    </row>
    <row r="14994" spans="48:54" x14ac:dyDescent="0.2">
      <c r="AV14994" s="191" t="str">
        <f t="shared" si="238"/>
        <v>526_RG_647.1_1_202324</v>
      </c>
      <c r="AW14994" s="191" t="s">
        <v>93</v>
      </c>
      <c r="AX14994" s="18">
        <v>202324</v>
      </c>
      <c r="AY14994" s="191">
        <v>526</v>
      </c>
      <c r="AZ14994" s="191">
        <v>647.1</v>
      </c>
      <c r="BA14994" s="191">
        <v>1</v>
      </c>
      <c r="BB14994" s="191">
        <v>0</v>
      </c>
    </row>
    <row r="14995" spans="48:54" x14ac:dyDescent="0.2">
      <c r="AV14995" s="191" t="str">
        <f t="shared" si="238"/>
        <v>526_RS_13_4_202324</v>
      </c>
      <c r="AW14995" s="191" t="s">
        <v>92</v>
      </c>
      <c r="AX14995" s="18">
        <v>202324</v>
      </c>
      <c r="AY14995" s="191">
        <v>526</v>
      </c>
      <c r="AZ14995" s="191">
        <v>13</v>
      </c>
      <c r="BA14995" s="191">
        <v>4</v>
      </c>
      <c r="BB14995" s="191">
        <v>1066.375531733966</v>
      </c>
    </row>
    <row r="14996" spans="48:54" x14ac:dyDescent="0.2">
      <c r="AV14996" s="191" t="str">
        <f t="shared" si="238"/>
        <v>528_RG_647.1_1_202324</v>
      </c>
      <c r="AW14996" s="191" t="s">
        <v>93</v>
      </c>
      <c r="AX14996" s="18">
        <v>202324</v>
      </c>
      <c r="AY14996" s="191">
        <v>528</v>
      </c>
      <c r="AZ14996" s="191">
        <v>647.1</v>
      </c>
      <c r="BA14996" s="191">
        <v>1</v>
      </c>
      <c r="BB14996" s="191">
        <v>0</v>
      </c>
    </row>
    <row r="14997" spans="48:54" x14ac:dyDescent="0.2">
      <c r="AV14997" s="191" t="str">
        <f t="shared" si="238"/>
        <v>528_RS_13_4_202324</v>
      </c>
      <c r="AW14997" s="191" t="s">
        <v>92</v>
      </c>
      <c r="AX14997" s="18">
        <v>202324</v>
      </c>
      <c r="AY14997" s="191">
        <v>528</v>
      </c>
      <c r="AZ14997" s="191">
        <v>13</v>
      </c>
      <c r="BA14997" s="191">
        <v>4</v>
      </c>
      <c r="BB14997" s="191">
        <v>1095</v>
      </c>
    </row>
    <row r="14998" spans="48:54" x14ac:dyDescent="0.2">
      <c r="AV14998" s="191" t="str">
        <f t="shared" si="238"/>
        <v>530_RG_647.1_1_202324</v>
      </c>
      <c r="AW14998" s="191" t="s">
        <v>93</v>
      </c>
      <c r="AX14998" s="18">
        <v>202324</v>
      </c>
      <c r="AY14998" s="191">
        <v>530</v>
      </c>
      <c r="AZ14998" s="191">
        <v>647.1</v>
      </c>
      <c r="BA14998" s="191">
        <v>1</v>
      </c>
      <c r="BB14998" s="191">
        <v>0</v>
      </c>
    </row>
    <row r="14999" spans="48:54" x14ac:dyDescent="0.2">
      <c r="AV14999" s="191" t="str">
        <f t="shared" si="238"/>
        <v>530_RS_13_4_202324</v>
      </c>
      <c r="AW14999" s="191" t="s">
        <v>92</v>
      </c>
      <c r="AX14999" s="18">
        <v>202324</v>
      </c>
      <c r="AY14999" s="191">
        <v>530</v>
      </c>
      <c r="AZ14999" s="191">
        <v>13</v>
      </c>
      <c r="BA14999" s="191">
        <v>4</v>
      </c>
      <c r="BB14999" s="191">
        <v>3811.6298600000009</v>
      </c>
    </row>
    <row r="15000" spans="48:54" x14ac:dyDescent="0.2">
      <c r="AV15000" s="191" t="str">
        <f t="shared" si="238"/>
        <v>532_RG_647.1_1_202324</v>
      </c>
      <c r="AW15000" s="191" t="s">
        <v>93</v>
      </c>
      <c r="AX15000" s="18">
        <v>202324</v>
      </c>
      <c r="AY15000" s="191">
        <v>532</v>
      </c>
      <c r="AZ15000" s="191">
        <v>647.1</v>
      </c>
      <c r="BA15000" s="191">
        <v>1</v>
      </c>
      <c r="BB15000" s="191">
        <v>0</v>
      </c>
    </row>
    <row r="15001" spans="48:54" x14ac:dyDescent="0.2">
      <c r="AV15001" s="191" t="str">
        <f t="shared" si="238"/>
        <v>532_RS_13_4_202324</v>
      </c>
      <c r="AW15001" s="191" t="s">
        <v>92</v>
      </c>
      <c r="AX15001" s="18">
        <v>202324</v>
      </c>
      <c r="AY15001" s="191">
        <v>532</v>
      </c>
      <c r="AZ15001" s="191">
        <v>13</v>
      </c>
      <c r="BA15001" s="191">
        <v>4</v>
      </c>
      <c r="BB15001" s="191">
        <v>6017.8388300000006</v>
      </c>
    </row>
    <row r="15002" spans="48:54" x14ac:dyDescent="0.2">
      <c r="AV15002" s="191" t="str">
        <f t="shared" si="238"/>
        <v>534_RG_647.1_1_202324</v>
      </c>
      <c r="AW15002" s="191" t="s">
        <v>93</v>
      </c>
      <c r="AX15002" s="18">
        <v>202324</v>
      </c>
      <c r="AY15002" s="191">
        <v>534</v>
      </c>
      <c r="AZ15002" s="191">
        <v>647.1</v>
      </c>
      <c r="BA15002" s="191">
        <v>1</v>
      </c>
      <c r="BB15002" s="191">
        <v>-1178.4816599999999</v>
      </c>
    </row>
    <row r="15003" spans="48:54" x14ac:dyDescent="0.2">
      <c r="AV15003" s="191" t="str">
        <f t="shared" si="238"/>
        <v>534_RS_13_4_202324</v>
      </c>
      <c r="AW15003" s="191" t="s">
        <v>92</v>
      </c>
      <c r="AX15003" s="18">
        <v>202324</v>
      </c>
      <c r="AY15003" s="191">
        <v>534</v>
      </c>
      <c r="AZ15003" s="191">
        <v>13</v>
      </c>
      <c r="BA15003" s="191">
        <v>4</v>
      </c>
      <c r="BB15003" s="191">
        <v>4956.0682099999995</v>
      </c>
    </row>
    <row r="15004" spans="48:54" x14ac:dyDescent="0.2">
      <c r="AV15004" s="191" t="str">
        <f t="shared" si="238"/>
        <v>536_RG_647.1_1_202324</v>
      </c>
      <c r="AW15004" s="191" t="s">
        <v>93</v>
      </c>
      <c r="AX15004" s="18">
        <v>202324</v>
      </c>
      <c r="AY15004" s="191">
        <v>536</v>
      </c>
      <c r="AZ15004" s="191">
        <v>647.1</v>
      </c>
      <c r="BA15004" s="191">
        <v>1</v>
      </c>
      <c r="BB15004" s="191">
        <v>0</v>
      </c>
    </row>
    <row r="15005" spans="48:54" x14ac:dyDescent="0.2">
      <c r="AV15005" s="191" t="str">
        <f t="shared" si="238"/>
        <v>536_RS_13_4_202324</v>
      </c>
      <c r="AW15005" s="191" t="s">
        <v>92</v>
      </c>
      <c r="AX15005" s="18">
        <v>202324</v>
      </c>
      <c r="AY15005" s="191">
        <v>536</v>
      </c>
      <c r="AZ15005" s="191">
        <v>13</v>
      </c>
      <c r="BA15005" s="191">
        <v>4</v>
      </c>
      <c r="BB15005" s="191">
        <v>2759.7629999999999</v>
      </c>
    </row>
    <row r="15006" spans="48:54" x14ac:dyDescent="0.2">
      <c r="AV15006" s="191" t="str">
        <f t="shared" si="238"/>
        <v>538_RG_647.1_1_202324</v>
      </c>
      <c r="AW15006" s="191" t="s">
        <v>93</v>
      </c>
      <c r="AX15006" s="18">
        <v>202324</v>
      </c>
      <c r="AY15006" s="191">
        <v>538</v>
      </c>
      <c r="AZ15006" s="191">
        <v>647.1</v>
      </c>
      <c r="BA15006" s="191">
        <v>1</v>
      </c>
      <c r="BB15006" s="191">
        <v>-669.06232</v>
      </c>
    </row>
    <row r="15007" spans="48:54" x14ac:dyDescent="0.2">
      <c r="AV15007" s="191" t="str">
        <f t="shared" si="238"/>
        <v>538_RS_13_4_202324</v>
      </c>
      <c r="AW15007" s="191" t="s">
        <v>92</v>
      </c>
      <c r="AX15007" s="18">
        <v>202324</v>
      </c>
      <c r="AY15007" s="191">
        <v>538</v>
      </c>
      <c r="AZ15007" s="191">
        <v>13</v>
      </c>
      <c r="BA15007" s="191">
        <v>4</v>
      </c>
      <c r="BB15007" s="191">
        <v>3221.9828562198618</v>
      </c>
    </row>
    <row r="15008" spans="48:54" x14ac:dyDescent="0.2">
      <c r="AV15008" s="191" t="str">
        <f t="shared" si="238"/>
        <v>540_RG_647.1_1_202324</v>
      </c>
      <c r="AW15008" s="191" t="s">
        <v>93</v>
      </c>
      <c r="AX15008" s="18">
        <v>202324</v>
      </c>
      <c r="AY15008" s="191">
        <v>540</v>
      </c>
      <c r="AZ15008" s="191">
        <v>647.1</v>
      </c>
      <c r="BA15008" s="191">
        <v>1</v>
      </c>
      <c r="BB15008" s="191">
        <v>0</v>
      </c>
    </row>
    <row r="15009" spans="48:54" x14ac:dyDescent="0.2">
      <c r="AV15009" s="191" t="str">
        <f t="shared" si="238"/>
        <v>540_RS_13_4_202324</v>
      </c>
      <c r="AW15009" s="191" t="s">
        <v>92</v>
      </c>
      <c r="AX15009" s="18">
        <v>202324</v>
      </c>
      <c r="AY15009" s="191">
        <v>540</v>
      </c>
      <c r="AZ15009" s="191">
        <v>13</v>
      </c>
      <c r="BA15009" s="191">
        <v>4</v>
      </c>
      <c r="BB15009" s="191">
        <v>7440.8320000000003</v>
      </c>
    </row>
    <row r="15010" spans="48:54" x14ac:dyDescent="0.2">
      <c r="AV15010" s="191" t="str">
        <f t="shared" si="238"/>
        <v>542_RG_647.1_1_202324</v>
      </c>
      <c r="AW15010" s="191" t="s">
        <v>93</v>
      </c>
      <c r="AX15010" s="18">
        <v>202324</v>
      </c>
      <c r="AY15010" s="191">
        <v>542</v>
      </c>
      <c r="AZ15010" s="191">
        <v>647.1</v>
      </c>
      <c r="BA15010" s="191">
        <v>1</v>
      </c>
      <c r="BB15010" s="191">
        <v>-331.83300000000003</v>
      </c>
    </row>
    <row r="15011" spans="48:54" x14ac:dyDescent="0.2">
      <c r="AV15011" s="191" t="str">
        <f t="shared" si="238"/>
        <v>542_RS_13_4_202324</v>
      </c>
      <c r="AW15011" s="191" t="s">
        <v>92</v>
      </c>
      <c r="AX15011" s="18">
        <v>202324</v>
      </c>
      <c r="AY15011" s="191">
        <v>542</v>
      </c>
      <c r="AZ15011" s="191">
        <v>13</v>
      </c>
      <c r="BA15011" s="191">
        <v>4</v>
      </c>
      <c r="BB15011" s="191">
        <v>2349.3780000000002</v>
      </c>
    </row>
    <row r="15012" spans="48:54" x14ac:dyDescent="0.2">
      <c r="AV15012" s="191" t="str">
        <f t="shared" si="238"/>
        <v>544_RG_647.1_1_202324</v>
      </c>
      <c r="AW15012" s="191" t="s">
        <v>93</v>
      </c>
      <c r="AX15012" s="18">
        <v>202324</v>
      </c>
      <c r="AY15012" s="191">
        <v>544</v>
      </c>
      <c r="AZ15012" s="191">
        <v>647.1</v>
      </c>
      <c r="BA15012" s="191">
        <v>1</v>
      </c>
      <c r="BB15012" s="191">
        <v>-783.28499999999997</v>
      </c>
    </row>
    <row r="15013" spans="48:54" x14ac:dyDescent="0.2">
      <c r="AV15013" s="191" t="str">
        <f t="shared" si="238"/>
        <v>544_RS_13_4_202324</v>
      </c>
      <c r="AW15013" s="191" t="s">
        <v>92</v>
      </c>
      <c r="AX15013" s="18">
        <v>202324</v>
      </c>
      <c r="AY15013" s="191">
        <v>544</v>
      </c>
      <c r="AZ15013" s="191">
        <v>13</v>
      </c>
      <c r="BA15013" s="191">
        <v>4</v>
      </c>
      <c r="BB15013" s="191">
        <v>4940.2929999999988</v>
      </c>
    </row>
    <row r="15014" spans="48:54" x14ac:dyDescent="0.2">
      <c r="AV15014" s="191" t="str">
        <f t="shared" si="238"/>
        <v>545_RG_647.1_1_202324</v>
      </c>
      <c r="AW15014" s="191" t="s">
        <v>93</v>
      </c>
      <c r="AX15014" s="18">
        <v>202324</v>
      </c>
      <c r="AY15014" s="191">
        <v>545</v>
      </c>
      <c r="AZ15014" s="191">
        <v>647.1</v>
      </c>
      <c r="BA15014" s="191">
        <v>1</v>
      </c>
      <c r="BB15014" s="191">
        <v>-345.96753999999999</v>
      </c>
    </row>
    <row r="15015" spans="48:54" x14ac:dyDescent="0.2">
      <c r="AV15015" s="191" t="str">
        <f t="shared" si="238"/>
        <v>545_RS_13_4_202324</v>
      </c>
      <c r="AW15015" s="191" t="s">
        <v>92</v>
      </c>
      <c r="AX15015" s="18">
        <v>202324</v>
      </c>
      <c r="AY15015" s="191">
        <v>545</v>
      </c>
      <c r="AZ15015" s="191">
        <v>13</v>
      </c>
      <c r="BA15015" s="191">
        <v>4</v>
      </c>
      <c r="BB15015" s="191">
        <v>2242.8865947999998</v>
      </c>
    </row>
    <row r="15016" spans="48:54" x14ac:dyDescent="0.2">
      <c r="AV15016" s="191" t="str">
        <f t="shared" si="238"/>
        <v>546_RG_647.1_1_202324</v>
      </c>
      <c r="AW15016" s="191" t="s">
        <v>93</v>
      </c>
      <c r="AX15016" s="18">
        <v>202324</v>
      </c>
      <c r="AY15016" s="191">
        <v>546</v>
      </c>
      <c r="AZ15016" s="191">
        <v>647.1</v>
      </c>
      <c r="BA15016" s="191">
        <v>1</v>
      </c>
      <c r="BB15016" s="191">
        <v>0</v>
      </c>
    </row>
    <row r="15017" spans="48:54" x14ac:dyDescent="0.2">
      <c r="AV15017" s="191" t="str">
        <f t="shared" si="238"/>
        <v>546_RS_13_4_202324</v>
      </c>
      <c r="AW15017" s="191" t="s">
        <v>92</v>
      </c>
      <c r="AX15017" s="18">
        <v>202324</v>
      </c>
      <c r="AY15017" s="191">
        <v>546</v>
      </c>
      <c r="AZ15017" s="191">
        <v>13</v>
      </c>
      <c r="BA15017" s="191">
        <v>4</v>
      </c>
      <c r="BB15017" s="191">
        <v>2860.5449999999996</v>
      </c>
    </row>
    <row r="15018" spans="48:54" x14ac:dyDescent="0.2">
      <c r="AV15018" s="191" t="str">
        <f t="shared" si="238"/>
        <v>548_RG_647.1_1_202324</v>
      </c>
      <c r="AW15018" s="191" t="s">
        <v>93</v>
      </c>
      <c r="AX15018" s="18">
        <v>202324</v>
      </c>
      <c r="AY15018" s="191">
        <v>548</v>
      </c>
      <c r="AZ15018" s="191">
        <v>647.1</v>
      </c>
      <c r="BA15018" s="191">
        <v>1</v>
      </c>
      <c r="BB15018" s="191">
        <v>0</v>
      </c>
    </row>
    <row r="15019" spans="48:54" x14ac:dyDescent="0.2">
      <c r="AV15019" s="191" t="str">
        <f t="shared" si="238"/>
        <v>548_RS_13_4_202324</v>
      </c>
      <c r="AW15019" s="191" t="s">
        <v>92</v>
      </c>
      <c r="AX15019" s="18">
        <v>202324</v>
      </c>
      <c r="AY15019" s="191">
        <v>548</v>
      </c>
      <c r="AZ15019" s="191">
        <v>13</v>
      </c>
      <c r="BA15019" s="191">
        <v>4</v>
      </c>
      <c r="BB15019" s="191">
        <v>4339.4079999999994</v>
      </c>
    </row>
    <row r="15020" spans="48:54" x14ac:dyDescent="0.2">
      <c r="AV15020" s="191" t="str">
        <f t="shared" si="238"/>
        <v>550_RG_647.1_1_202324</v>
      </c>
      <c r="AW15020" s="191" t="s">
        <v>93</v>
      </c>
      <c r="AX15020" s="18">
        <v>202324</v>
      </c>
      <c r="AY15020" s="191">
        <v>550</v>
      </c>
      <c r="AZ15020" s="191">
        <v>647.1</v>
      </c>
      <c r="BA15020" s="191">
        <v>1</v>
      </c>
      <c r="BB15020" s="191">
        <v>0</v>
      </c>
    </row>
    <row r="15021" spans="48:54" x14ac:dyDescent="0.2">
      <c r="AV15021" s="191" t="str">
        <f t="shared" si="238"/>
        <v>550_RS_13_4_202324</v>
      </c>
      <c r="AW15021" s="191" t="s">
        <v>92</v>
      </c>
      <c r="AX15021" s="18">
        <v>202324</v>
      </c>
      <c r="AY15021" s="191">
        <v>550</v>
      </c>
      <c r="AZ15021" s="191">
        <v>13</v>
      </c>
      <c r="BA15021" s="191">
        <v>4</v>
      </c>
      <c r="BB15021" s="191">
        <v>4525.8708000000006</v>
      </c>
    </row>
    <row r="15022" spans="48:54" x14ac:dyDescent="0.2">
      <c r="AV15022" s="191" t="str">
        <f t="shared" si="238"/>
        <v>552_RG_647.1_1_202324</v>
      </c>
      <c r="AW15022" s="191" t="s">
        <v>93</v>
      </c>
      <c r="AX15022" s="18">
        <v>202324</v>
      </c>
      <c r="AY15022" s="191">
        <v>552</v>
      </c>
      <c r="AZ15022" s="191">
        <v>647.1</v>
      </c>
      <c r="BA15022" s="191">
        <v>1</v>
      </c>
      <c r="BB15022" s="191">
        <v>0</v>
      </c>
    </row>
    <row r="15023" spans="48:54" x14ac:dyDescent="0.2">
      <c r="AV15023" s="191" t="str">
        <f t="shared" si="238"/>
        <v>552_RS_13_4_202324</v>
      </c>
      <c r="AW15023" s="191" t="s">
        <v>92</v>
      </c>
      <c r="AX15023" s="18">
        <v>202324</v>
      </c>
      <c r="AY15023" s="191">
        <v>552</v>
      </c>
      <c r="AZ15023" s="191">
        <v>13</v>
      </c>
      <c r="BA15023" s="191">
        <v>4</v>
      </c>
      <c r="BB15023" s="191">
        <v>8152.6173799999851</v>
      </c>
    </row>
    <row r="15024" spans="48:54" x14ac:dyDescent="0.2">
      <c r="AV15024" s="191" t="str">
        <f t="shared" si="238"/>
        <v>562_RG_647.1_1_202324</v>
      </c>
      <c r="AW15024" s="191" t="s">
        <v>93</v>
      </c>
      <c r="AX15024" s="18">
        <v>202324</v>
      </c>
      <c r="AY15024" s="191">
        <v>562</v>
      </c>
      <c r="AZ15024" s="191">
        <v>647.1</v>
      </c>
      <c r="BA15024" s="191">
        <v>1</v>
      </c>
      <c r="BB15024" s="191">
        <v>0</v>
      </c>
    </row>
    <row r="15025" spans="48:54" x14ac:dyDescent="0.2">
      <c r="AV15025" s="191" t="str">
        <f t="shared" si="238"/>
        <v>562_RS_13_4_202324</v>
      </c>
      <c r="AW15025" s="191" t="s">
        <v>92</v>
      </c>
      <c r="AX15025" s="18">
        <v>202324</v>
      </c>
      <c r="AY15025" s="191">
        <v>562</v>
      </c>
      <c r="AZ15025" s="191">
        <v>13</v>
      </c>
      <c r="BA15025" s="191">
        <v>4</v>
      </c>
      <c r="BB15025" s="191">
        <v>0</v>
      </c>
    </row>
    <row r="15026" spans="48:54" x14ac:dyDescent="0.2">
      <c r="AV15026" s="191" t="str">
        <f t="shared" si="238"/>
        <v>564_RG_647.1_1_202324</v>
      </c>
      <c r="AW15026" s="191" t="s">
        <v>93</v>
      </c>
      <c r="AX15026" s="18">
        <v>202324</v>
      </c>
      <c r="AY15026" s="191">
        <v>564</v>
      </c>
      <c r="AZ15026" s="191">
        <v>647.1</v>
      </c>
      <c r="BA15026" s="191">
        <v>1</v>
      </c>
      <c r="BB15026" s="191">
        <v>0</v>
      </c>
    </row>
    <row r="15027" spans="48:54" x14ac:dyDescent="0.2">
      <c r="AV15027" s="191" t="str">
        <f t="shared" si="238"/>
        <v>564_RS_13_4_202324</v>
      </c>
      <c r="AW15027" s="191" t="s">
        <v>92</v>
      </c>
      <c r="AX15027" s="18">
        <v>202324</v>
      </c>
      <c r="AY15027" s="191">
        <v>564</v>
      </c>
      <c r="AZ15027" s="191">
        <v>13</v>
      </c>
      <c r="BA15027" s="191">
        <v>4</v>
      </c>
      <c r="BB15027" s="191">
        <v>0</v>
      </c>
    </row>
    <row r="15028" spans="48:54" x14ac:dyDescent="0.2">
      <c r="AV15028" s="191" t="str">
        <f t="shared" si="238"/>
        <v>566_RG_647.1_1_202324</v>
      </c>
      <c r="AW15028" s="191" t="s">
        <v>93</v>
      </c>
      <c r="AX15028" s="18">
        <v>202324</v>
      </c>
      <c r="AY15028" s="191">
        <v>566</v>
      </c>
      <c r="AZ15028" s="191">
        <v>647.1</v>
      </c>
      <c r="BA15028" s="191">
        <v>1</v>
      </c>
      <c r="BB15028" s="191">
        <v>0</v>
      </c>
    </row>
    <row r="15029" spans="48:54" x14ac:dyDescent="0.2">
      <c r="AV15029" s="191" t="str">
        <f t="shared" si="238"/>
        <v>566_RS_13_4_202324</v>
      </c>
      <c r="AW15029" s="191" t="s">
        <v>92</v>
      </c>
      <c r="AX15029" s="18">
        <v>202324</v>
      </c>
      <c r="AY15029" s="191">
        <v>566</v>
      </c>
      <c r="AZ15029" s="191">
        <v>13</v>
      </c>
      <c r="BA15029" s="191">
        <v>4</v>
      </c>
      <c r="BB15029" s="191">
        <v>0</v>
      </c>
    </row>
    <row r="15030" spans="48:54" x14ac:dyDescent="0.2">
      <c r="AV15030" s="191" t="str">
        <f t="shared" si="238"/>
        <v>568_RG_647.1_1_202324</v>
      </c>
      <c r="AW15030" s="191" t="s">
        <v>93</v>
      </c>
      <c r="AX15030" s="18">
        <v>202324</v>
      </c>
      <c r="AY15030" s="191">
        <v>568</v>
      </c>
      <c r="AZ15030" s="191">
        <v>647.1</v>
      </c>
      <c r="BA15030" s="191">
        <v>1</v>
      </c>
      <c r="BB15030" s="191">
        <v>0</v>
      </c>
    </row>
    <row r="15031" spans="48:54" x14ac:dyDescent="0.2">
      <c r="AV15031" s="191" t="str">
        <f t="shared" si="238"/>
        <v>568_RS_13_4_202324</v>
      </c>
      <c r="AW15031" s="191" t="s">
        <v>92</v>
      </c>
      <c r="AX15031" s="18">
        <v>202324</v>
      </c>
      <c r="AY15031" s="191">
        <v>568</v>
      </c>
      <c r="AZ15031" s="191">
        <v>13</v>
      </c>
      <c r="BA15031" s="191">
        <v>4</v>
      </c>
      <c r="BB15031" s="191">
        <v>0</v>
      </c>
    </row>
    <row r="15032" spans="48:54" x14ac:dyDescent="0.2">
      <c r="AV15032" s="191" t="str">
        <f t="shared" si="238"/>
        <v>572_RG_647.1_1_202324</v>
      </c>
      <c r="AW15032" s="191" t="s">
        <v>93</v>
      </c>
      <c r="AX15032" s="18">
        <v>202324</v>
      </c>
      <c r="AY15032" s="191">
        <v>572</v>
      </c>
      <c r="AZ15032" s="191">
        <v>647.1</v>
      </c>
      <c r="BA15032" s="191">
        <v>1</v>
      </c>
      <c r="BB15032" s="191">
        <v>0</v>
      </c>
    </row>
    <row r="15033" spans="48:54" x14ac:dyDescent="0.2">
      <c r="AV15033" s="191" t="str">
        <f t="shared" si="238"/>
        <v>572_RS_13_4_202324</v>
      </c>
      <c r="AW15033" s="191" t="s">
        <v>92</v>
      </c>
      <c r="AX15033" s="18">
        <v>202324</v>
      </c>
      <c r="AY15033" s="191">
        <v>572</v>
      </c>
      <c r="AZ15033" s="191">
        <v>13</v>
      </c>
      <c r="BA15033" s="191">
        <v>4</v>
      </c>
      <c r="BB15033" s="191">
        <v>0</v>
      </c>
    </row>
    <row r="15034" spans="48:54" x14ac:dyDescent="0.2">
      <c r="AV15034" s="191" t="str">
        <f t="shared" si="238"/>
        <v>574_RG_647.1_1_202324</v>
      </c>
      <c r="AW15034" s="191" t="s">
        <v>93</v>
      </c>
      <c r="AX15034" s="18">
        <v>202324</v>
      </c>
      <c r="AY15034" s="191">
        <v>574</v>
      </c>
      <c r="AZ15034" s="191">
        <v>647.1</v>
      </c>
      <c r="BA15034" s="191">
        <v>1</v>
      </c>
      <c r="BB15034" s="191">
        <v>0</v>
      </c>
    </row>
    <row r="15035" spans="48:54" x14ac:dyDescent="0.2">
      <c r="AV15035" s="191" t="str">
        <f t="shared" si="238"/>
        <v>574_RS_13_4_202324</v>
      </c>
      <c r="AW15035" s="191" t="s">
        <v>92</v>
      </c>
      <c r="AX15035" s="18">
        <v>202324</v>
      </c>
      <c r="AY15035" s="191">
        <v>574</v>
      </c>
      <c r="AZ15035" s="191">
        <v>13</v>
      </c>
      <c r="BA15035" s="191">
        <v>4</v>
      </c>
      <c r="BB15035" s="191">
        <v>0</v>
      </c>
    </row>
    <row r="15036" spans="48:54" x14ac:dyDescent="0.2">
      <c r="AV15036" s="191" t="str">
        <f t="shared" si="238"/>
        <v>576_RG_647.1_1_202324</v>
      </c>
      <c r="AW15036" s="191" t="s">
        <v>93</v>
      </c>
      <c r="AX15036" s="18">
        <v>202324</v>
      </c>
      <c r="AY15036" s="191">
        <v>576</v>
      </c>
      <c r="AZ15036" s="191">
        <v>647.1</v>
      </c>
      <c r="BA15036" s="191">
        <v>1</v>
      </c>
      <c r="BB15036" s="191">
        <v>0</v>
      </c>
    </row>
    <row r="15037" spans="48:54" x14ac:dyDescent="0.2">
      <c r="AV15037" s="191" t="str">
        <f t="shared" si="238"/>
        <v>576_RS_13_4_202324</v>
      </c>
      <c r="AW15037" s="191" t="s">
        <v>92</v>
      </c>
      <c r="AX15037" s="18">
        <v>202324</v>
      </c>
      <c r="AY15037" s="191">
        <v>576</v>
      </c>
      <c r="AZ15037" s="191">
        <v>13</v>
      </c>
      <c r="BA15037" s="191">
        <v>4</v>
      </c>
      <c r="BB15037" s="191">
        <v>0</v>
      </c>
    </row>
    <row r="15038" spans="48:54" x14ac:dyDescent="0.2">
      <c r="AV15038" s="191" t="str">
        <f t="shared" si="238"/>
        <v>582_RG_647.1_1_202324</v>
      </c>
      <c r="AW15038" s="191" t="s">
        <v>93</v>
      </c>
      <c r="AX15038" s="18">
        <v>202324</v>
      </c>
      <c r="AY15038" s="191">
        <v>582</v>
      </c>
      <c r="AZ15038" s="191">
        <v>647.1</v>
      </c>
      <c r="BA15038" s="191">
        <v>1</v>
      </c>
      <c r="BB15038" s="191">
        <v>0</v>
      </c>
    </row>
    <row r="15039" spans="48:54" x14ac:dyDescent="0.2">
      <c r="AV15039" s="191" t="str">
        <f t="shared" si="238"/>
        <v>582_RS_13_4_202324</v>
      </c>
      <c r="AW15039" s="191" t="s">
        <v>92</v>
      </c>
      <c r="AX15039" s="18">
        <v>202324</v>
      </c>
      <c r="AY15039" s="191">
        <v>582</v>
      </c>
      <c r="AZ15039" s="191">
        <v>13</v>
      </c>
      <c r="BA15039" s="191">
        <v>4</v>
      </c>
      <c r="BB15039" s="191">
        <v>0</v>
      </c>
    </row>
    <row r="15040" spans="48:54" x14ac:dyDescent="0.2">
      <c r="AV15040" s="191" t="str">
        <f t="shared" si="238"/>
        <v>584_RG_647.1_1_202324</v>
      </c>
      <c r="AW15040" s="191" t="s">
        <v>93</v>
      </c>
      <c r="AX15040" s="18">
        <v>202324</v>
      </c>
      <c r="AY15040" s="191">
        <v>584</v>
      </c>
      <c r="AZ15040" s="191">
        <v>647.1</v>
      </c>
      <c r="BA15040" s="191">
        <v>1</v>
      </c>
      <c r="BB15040" s="191">
        <v>0</v>
      </c>
    </row>
    <row r="15041" spans="48:54" x14ac:dyDescent="0.2">
      <c r="AV15041" s="191" t="str">
        <f t="shared" si="238"/>
        <v>584_RS_13_4_202324</v>
      </c>
      <c r="AW15041" s="191" t="s">
        <v>92</v>
      </c>
      <c r="AX15041" s="18">
        <v>202324</v>
      </c>
      <c r="AY15041" s="191">
        <v>584</v>
      </c>
      <c r="AZ15041" s="191">
        <v>13</v>
      </c>
      <c r="BA15041" s="191">
        <v>4</v>
      </c>
      <c r="BB15041" s="191">
        <v>0</v>
      </c>
    </row>
    <row r="15042" spans="48:54" x14ac:dyDescent="0.2">
      <c r="AV15042" s="191" t="str">
        <f t="shared" si="238"/>
        <v>586_RG_647.1_1_202324</v>
      </c>
      <c r="AW15042" s="191" t="s">
        <v>93</v>
      </c>
      <c r="AX15042" s="18">
        <v>202324</v>
      </c>
      <c r="AY15042" s="191">
        <v>586</v>
      </c>
      <c r="AZ15042" s="191">
        <v>647.1</v>
      </c>
      <c r="BA15042" s="191">
        <v>1</v>
      </c>
      <c r="BB15042" s="191">
        <v>0</v>
      </c>
    </row>
    <row r="15043" spans="48:54" x14ac:dyDescent="0.2">
      <c r="AV15043" s="191" t="str">
        <f t="shared" si="238"/>
        <v>586_RS_13_4_202324</v>
      </c>
      <c r="AW15043" s="191" t="s">
        <v>92</v>
      </c>
      <c r="AX15043" s="18">
        <v>202324</v>
      </c>
      <c r="AY15043" s="191">
        <v>586</v>
      </c>
      <c r="AZ15043" s="191">
        <v>13</v>
      </c>
      <c r="BA15043" s="191">
        <v>4</v>
      </c>
      <c r="BB15043" s="191">
        <v>0</v>
      </c>
    </row>
    <row r="15044" spans="48:54" x14ac:dyDescent="0.2">
      <c r="AV15044" s="191" t="str">
        <f t="shared" ref="AV15044:AV15107" si="239">AY15044&amp;"_"&amp;AW15044&amp;"_"&amp;AZ15044&amp;"_"&amp;BA15044&amp;"_"&amp;AX15044</f>
        <v>512_RG_698_1_202324</v>
      </c>
      <c r="AW15044" s="191" t="s">
        <v>93</v>
      </c>
      <c r="AX15044" s="18">
        <v>202324</v>
      </c>
      <c r="AY15044" s="191">
        <v>512</v>
      </c>
      <c r="AZ15044" s="191">
        <v>698</v>
      </c>
      <c r="BA15044" s="191">
        <v>1</v>
      </c>
      <c r="BB15044" s="191">
        <v>-4298.0929999999998</v>
      </c>
    </row>
    <row r="15045" spans="48:54" x14ac:dyDescent="0.2">
      <c r="AV15045" s="191" t="str">
        <f t="shared" si="239"/>
        <v>512_RS_13_5_202324</v>
      </c>
      <c r="AW15045" s="191" t="s">
        <v>92</v>
      </c>
      <c r="AX15045" s="18">
        <v>202324</v>
      </c>
      <c r="AY15045" s="191">
        <v>512</v>
      </c>
      <c r="AZ15045" s="191">
        <v>13</v>
      </c>
      <c r="BA15045" s="191">
        <v>5</v>
      </c>
      <c r="BB15045" s="191">
        <v>-423.15800000000002</v>
      </c>
    </row>
    <row r="15046" spans="48:54" x14ac:dyDescent="0.2">
      <c r="AV15046" s="191" t="str">
        <f t="shared" si="239"/>
        <v>514_RG_698_1_202324</v>
      </c>
      <c r="AW15046" s="191" t="s">
        <v>93</v>
      </c>
      <c r="AX15046" s="18">
        <v>202324</v>
      </c>
      <c r="AY15046" s="191">
        <v>514</v>
      </c>
      <c r="AZ15046" s="191">
        <v>698</v>
      </c>
      <c r="BA15046" s="191">
        <v>1</v>
      </c>
      <c r="BB15046" s="191">
        <v>-33669.948000000004</v>
      </c>
    </row>
    <row r="15047" spans="48:54" x14ac:dyDescent="0.2">
      <c r="AV15047" s="191" t="str">
        <f t="shared" si="239"/>
        <v>514_RS_13_5_202324</v>
      </c>
      <c r="AW15047" s="191" t="s">
        <v>92</v>
      </c>
      <c r="AX15047" s="18">
        <v>202324</v>
      </c>
      <c r="AY15047" s="191">
        <v>514</v>
      </c>
      <c r="AZ15047" s="191">
        <v>13</v>
      </c>
      <c r="BA15047" s="191">
        <v>5</v>
      </c>
      <c r="BB15047" s="191">
        <v>-54.23</v>
      </c>
    </row>
    <row r="15048" spans="48:54" x14ac:dyDescent="0.2">
      <c r="AV15048" s="191" t="str">
        <f t="shared" si="239"/>
        <v>516_RG_698_1_202324</v>
      </c>
      <c r="AW15048" s="191" t="s">
        <v>93</v>
      </c>
      <c r="AX15048" s="18">
        <v>202324</v>
      </c>
      <c r="AY15048" s="191">
        <v>516</v>
      </c>
      <c r="AZ15048" s="191">
        <v>698</v>
      </c>
      <c r="BA15048" s="191">
        <v>1</v>
      </c>
      <c r="BB15048" s="191">
        <v>-5651.3809999999994</v>
      </c>
    </row>
    <row r="15049" spans="48:54" x14ac:dyDescent="0.2">
      <c r="AV15049" s="191" t="str">
        <f t="shared" si="239"/>
        <v>516_RS_13_5_202324</v>
      </c>
      <c r="AW15049" s="191" t="s">
        <v>92</v>
      </c>
      <c r="AX15049" s="18">
        <v>202324</v>
      </c>
      <c r="AY15049" s="191">
        <v>516</v>
      </c>
      <c r="AZ15049" s="191">
        <v>13</v>
      </c>
      <c r="BA15049" s="191">
        <v>5</v>
      </c>
      <c r="BB15049" s="191">
        <v>-209.89500000000001</v>
      </c>
    </row>
    <row r="15050" spans="48:54" x14ac:dyDescent="0.2">
      <c r="AV15050" s="191" t="str">
        <f t="shared" si="239"/>
        <v>518_RG_698_1_202324</v>
      </c>
      <c r="AW15050" s="191" t="s">
        <v>93</v>
      </c>
      <c r="AX15050" s="18">
        <v>202324</v>
      </c>
      <c r="AY15050" s="191">
        <v>518</v>
      </c>
      <c r="AZ15050" s="191">
        <v>698</v>
      </c>
      <c r="BA15050" s="191">
        <v>1</v>
      </c>
      <c r="BB15050" s="191">
        <v>-5634.9719999999998</v>
      </c>
    </row>
    <row r="15051" spans="48:54" x14ac:dyDescent="0.2">
      <c r="AV15051" s="191" t="str">
        <f t="shared" si="239"/>
        <v>518_RS_13_5_202324</v>
      </c>
      <c r="AW15051" s="191" t="s">
        <v>92</v>
      </c>
      <c r="AX15051" s="18">
        <v>202324</v>
      </c>
      <c r="AY15051" s="191">
        <v>518</v>
      </c>
      <c r="AZ15051" s="191">
        <v>13</v>
      </c>
      <c r="BA15051" s="191">
        <v>5</v>
      </c>
      <c r="BB15051" s="191">
        <v>-1316.3567800000001</v>
      </c>
    </row>
    <row r="15052" spans="48:54" x14ac:dyDescent="0.2">
      <c r="AV15052" s="191" t="str">
        <f t="shared" si="239"/>
        <v>520_RG_698_1_202324</v>
      </c>
      <c r="AW15052" s="191" t="s">
        <v>93</v>
      </c>
      <c r="AX15052" s="18">
        <v>202324</v>
      </c>
      <c r="AY15052" s="191">
        <v>520</v>
      </c>
      <c r="AZ15052" s="191">
        <v>698</v>
      </c>
      <c r="BA15052" s="191">
        <v>1</v>
      </c>
      <c r="BB15052" s="191">
        <v>-2126.569</v>
      </c>
    </row>
    <row r="15053" spans="48:54" x14ac:dyDescent="0.2">
      <c r="AV15053" s="191" t="str">
        <f t="shared" si="239"/>
        <v>520_RS_13_5_202324</v>
      </c>
      <c r="AW15053" s="191" t="s">
        <v>92</v>
      </c>
      <c r="AX15053" s="18">
        <v>202324</v>
      </c>
      <c r="AY15053" s="191">
        <v>520</v>
      </c>
      <c r="AZ15053" s="191">
        <v>13</v>
      </c>
      <c r="BA15053" s="191">
        <v>5</v>
      </c>
      <c r="BB15053" s="191">
        <v>-279.54200000000003</v>
      </c>
    </row>
    <row r="15054" spans="48:54" x14ac:dyDescent="0.2">
      <c r="AV15054" s="191" t="str">
        <f t="shared" si="239"/>
        <v>522_RG_698_1_202324</v>
      </c>
      <c r="AW15054" s="191" t="s">
        <v>93</v>
      </c>
      <c r="AX15054" s="18">
        <v>202324</v>
      </c>
      <c r="AY15054" s="191">
        <v>522</v>
      </c>
      <c r="AZ15054" s="191">
        <v>698</v>
      </c>
      <c r="BA15054" s="191">
        <v>1</v>
      </c>
      <c r="BB15054" s="191">
        <v>-4207.8913399999992</v>
      </c>
    </row>
    <row r="15055" spans="48:54" x14ac:dyDescent="0.2">
      <c r="AV15055" s="191" t="str">
        <f t="shared" si="239"/>
        <v>522_RS_13_5_202324</v>
      </c>
      <c r="AW15055" s="191" t="s">
        <v>92</v>
      </c>
      <c r="AX15055" s="18">
        <v>202324</v>
      </c>
      <c r="AY15055" s="191">
        <v>522</v>
      </c>
      <c r="AZ15055" s="191">
        <v>13</v>
      </c>
      <c r="BA15055" s="191">
        <v>5</v>
      </c>
      <c r="BB15055" s="191">
        <v>-184.79702000000003</v>
      </c>
    </row>
    <row r="15056" spans="48:54" x14ac:dyDescent="0.2">
      <c r="AV15056" s="191" t="str">
        <f t="shared" si="239"/>
        <v>524_RG_698_1_202324</v>
      </c>
      <c r="AW15056" s="191" t="s">
        <v>93</v>
      </c>
      <c r="AX15056" s="18">
        <v>202324</v>
      </c>
      <c r="AY15056" s="191">
        <v>524</v>
      </c>
      <c r="AZ15056" s="191">
        <v>698</v>
      </c>
      <c r="BA15056" s="191">
        <v>1</v>
      </c>
      <c r="BB15056" s="191">
        <v>-7990.1851299999998</v>
      </c>
    </row>
    <row r="15057" spans="48:54" x14ac:dyDescent="0.2">
      <c r="AV15057" s="191" t="str">
        <f t="shared" si="239"/>
        <v>524_RS_13_5_202324</v>
      </c>
      <c r="AW15057" s="191" t="s">
        <v>92</v>
      </c>
      <c r="AX15057" s="18">
        <v>202324</v>
      </c>
      <c r="AY15057" s="191">
        <v>524</v>
      </c>
      <c r="AZ15057" s="191">
        <v>13</v>
      </c>
      <c r="BA15057" s="191">
        <v>5</v>
      </c>
      <c r="BB15057" s="191">
        <v>-20</v>
      </c>
    </row>
    <row r="15058" spans="48:54" x14ac:dyDescent="0.2">
      <c r="AV15058" s="191" t="str">
        <f t="shared" si="239"/>
        <v>526_RG_698_1_202324</v>
      </c>
      <c r="AW15058" s="191" t="s">
        <v>93</v>
      </c>
      <c r="AX15058" s="18">
        <v>202324</v>
      </c>
      <c r="AY15058" s="191">
        <v>526</v>
      </c>
      <c r="AZ15058" s="191">
        <v>698</v>
      </c>
      <c r="BA15058" s="191">
        <v>1</v>
      </c>
      <c r="BB15058" s="191">
        <v>-3281.4652599999999</v>
      </c>
    </row>
    <row r="15059" spans="48:54" x14ac:dyDescent="0.2">
      <c r="AV15059" s="191" t="str">
        <f t="shared" si="239"/>
        <v>526_RS_13_5_202324</v>
      </c>
      <c r="AW15059" s="191" t="s">
        <v>92</v>
      </c>
      <c r="AX15059" s="18">
        <v>202324</v>
      </c>
      <c r="AY15059" s="191">
        <v>526</v>
      </c>
      <c r="AZ15059" s="191">
        <v>13</v>
      </c>
      <c r="BA15059" s="191">
        <v>5</v>
      </c>
      <c r="BB15059" s="191">
        <v>-172.31125999999998</v>
      </c>
    </row>
    <row r="15060" spans="48:54" x14ac:dyDescent="0.2">
      <c r="AV15060" s="191" t="str">
        <f t="shared" si="239"/>
        <v>528_RG_698_1_202324</v>
      </c>
      <c r="AW15060" s="191" t="s">
        <v>93</v>
      </c>
      <c r="AX15060" s="18">
        <v>202324</v>
      </c>
      <c r="AY15060" s="191">
        <v>528</v>
      </c>
      <c r="AZ15060" s="191">
        <v>698</v>
      </c>
      <c r="BA15060" s="191">
        <v>1</v>
      </c>
      <c r="BB15060" s="191">
        <v>-4780</v>
      </c>
    </row>
    <row r="15061" spans="48:54" x14ac:dyDescent="0.2">
      <c r="AV15061" s="191" t="str">
        <f t="shared" si="239"/>
        <v>528_RS_13_5_202324</v>
      </c>
      <c r="AW15061" s="191" t="s">
        <v>92</v>
      </c>
      <c r="AX15061" s="18">
        <v>202324</v>
      </c>
      <c r="AY15061" s="191">
        <v>528</v>
      </c>
      <c r="AZ15061" s="191">
        <v>13</v>
      </c>
      <c r="BA15061" s="191">
        <v>5</v>
      </c>
      <c r="BB15061" s="191">
        <v>-82</v>
      </c>
    </row>
    <row r="15062" spans="48:54" x14ac:dyDescent="0.2">
      <c r="AV15062" s="191" t="str">
        <f t="shared" si="239"/>
        <v>530_RG_698_1_202324</v>
      </c>
      <c r="AW15062" s="191" t="s">
        <v>93</v>
      </c>
      <c r="AX15062" s="18">
        <v>202324</v>
      </c>
      <c r="AY15062" s="191">
        <v>530</v>
      </c>
      <c r="AZ15062" s="191">
        <v>698</v>
      </c>
      <c r="BA15062" s="191">
        <v>1</v>
      </c>
      <c r="BB15062" s="191">
        <v>-10057.610399999998</v>
      </c>
    </row>
    <row r="15063" spans="48:54" x14ac:dyDescent="0.2">
      <c r="AV15063" s="191" t="str">
        <f t="shared" si="239"/>
        <v>530_RS_13_5_202324</v>
      </c>
      <c r="AW15063" s="191" t="s">
        <v>92</v>
      </c>
      <c r="AX15063" s="18">
        <v>202324</v>
      </c>
      <c r="AY15063" s="191">
        <v>530</v>
      </c>
      <c r="AZ15063" s="191">
        <v>13</v>
      </c>
      <c r="BA15063" s="191">
        <v>5</v>
      </c>
      <c r="BB15063" s="191">
        <v>-188.01300000000001</v>
      </c>
    </row>
    <row r="15064" spans="48:54" x14ac:dyDescent="0.2">
      <c r="AV15064" s="191" t="str">
        <f t="shared" si="239"/>
        <v>532_RG_698_1_202324</v>
      </c>
      <c r="AW15064" s="191" t="s">
        <v>93</v>
      </c>
      <c r="AX15064" s="18">
        <v>202324</v>
      </c>
      <c r="AY15064" s="191">
        <v>532</v>
      </c>
      <c r="AZ15064" s="191">
        <v>698</v>
      </c>
      <c r="BA15064" s="191">
        <v>1</v>
      </c>
      <c r="BB15064" s="191">
        <v>-14316.08705</v>
      </c>
    </row>
    <row r="15065" spans="48:54" x14ac:dyDescent="0.2">
      <c r="AV15065" s="191" t="str">
        <f t="shared" si="239"/>
        <v>532_RS_13_5_202324</v>
      </c>
      <c r="AW15065" s="191" t="s">
        <v>92</v>
      </c>
      <c r="AX15065" s="18">
        <v>202324</v>
      </c>
      <c r="AY15065" s="191">
        <v>532</v>
      </c>
      <c r="AZ15065" s="191">
        <v>13</v>
      </c>
      <c r="BA15065" s="191">
        <v>5</v>
      </c>
      <c r="BB15065" s="191">
        <v>-361.9</v>
      </c>
    </row>
    <row r="15066" spans="48:54" x14ac:dyDescent="0.2">
      <c r="AV15066" s="191" t="str">
        <f t="shared" si="239"/>
        <v>534_RG_698_1_202324</v>
      </c>
      <c r="AW15066" s="191" t="s">
        <v>93</v>
      </c>
      <c r="AX15066" s="18">
        <v>202324</v>
      </c>
      <c r="AY15066" s="191">
        <v>534</v>
      </c>
      <c r="AZ15066" s="191">
        <v>698</v>
      </c>
      <c r="BA15066" s="191">
        <v>1</v>
      </c>
      <c r="BB15066" s="191">
        <v>-5179.7269699999997</v>
      </c>
    </row>
    <row r="15067" spans="48:54" x14ac:dyDescent="0.2">
      <c r="AV15067" s="191" t="str">
        <f t="shared" si="239"/>
        <v>534_RS_13_5_202324</v>
      </c>
      <c r="AW15067" s="191" t="s">
        <v>92</v>
      </c>
      <c r="AX15067" s="18">
        <v>202324</v>
      </c>
      <c r="AY15067" s="191">
        <v>534</v>
      </c>
      <c r="AZ15067" s="191">
        <v>13</v>
      </c>
      <c r="BA15067" s="191">
        <v>5</v>
      </c>
      <c r="BB15067" s="191">
        <v>-145.41548</v>
      </c>
    </row>
    <row r="15068" spans="48:54" x14ac:dyDescent="0.2">
      <c r="AV15068" s="191" t="str">
        <f t="shared" si="239"/>
        <v>536_RG_698_1_202324</v>
      </c>
      <c r="AW15068" s="191" t="s">
        <v>93</v>
      </c>
      <c r="AX15068" s="18">
        <v>202324</v>
      </c>
      <c r="AY15068" s="191">
        <v>536</v>
      </c>
      <c r="AZ15068" s="191">
        <v>698</v>
      </c>
      <c r="BA15068" s="191">
        <v>1</v>
      </c>
      <c r="BB15068" s="191">
        <v>-7232.5178999999989</v>
      </c>
    </row>
    <row r="15069" spans="48:54" x14ac:dyDescent="0.2">
      <c r="AV15069" s="191" t="str">
        <f t="shared" si="239"/>
        <v>536_RS_13_5_202324</v>
      </c>
      <c r="AW15069" s="191" t="s">
        <v>92</v>
      </c>
      <c r="AX15069" s="18">
        <v>202324</v>
      </c>
      <c r="AY15069" s="191">
        <v>536</v>
      </c>
      <c r="AZ15069" s="191">
        <v>13</v>
      </c>
      <c r="BA15069" s="191">
        <v>5</v>
      </c>
      <c r="BB15069" s="191">
        <v>-139.25800000000001</v>
      </c>
    </row>
    <row r="15070" spans="48:54" x14ac:dyDescent="0.2">
      <c r="AV15070" s="191" t="str">
        <f t="shared" si="239"/>
        <v>538_RG_698_1_202324</v>
      </c>
      <c r="AW15070" s="191" t="s">
        <v>93</v>
      </c>
      <c r="AX15070" s="18">
        <v>202324</v>
      </c>
      <c r="AY15070" s="191">
        <v>538</v>
      </c>
      <c r="AZ15070" s="191">
        <v>698</v>
      </c>
      <c r="BA15070" s="191">
        <v>1</v>
      </c>
      <c r="BB15070" s="191">
        <v>-2413.9080399999998</v>
      </c>
    </row>
    <row r="15071" spans="48:54" x14ac:dyDescent="0.2">
      <c r="AV15071" s="191" t="str">
        <f t="shared" si="239"/>
        <v>538_RS_13_5_202324</v>
      </c>
      <c r="AW15071" s="191" t="s">
        <v>92</v>
      </c>
      <c r="AX15071" s="18">
        <v>202324</v>
      </c>
      <c r="AY15071" s="191">
        <v>538</v>
      </c>
      <c r="AZ15071" s="191">
        <v>13</v>
      </c>
      <c r="BA15071" s="191">
        <v>5</v>
      </c>
      <c r="BB15071" s="191">
        <v>-401.23399999999998</v>
      </c>
    </row>
    <row r="15072" spans="48:54" x14ac:dyDescent="0.2">
      <c r="AV15072" s="191" t="str">
        <f t="shared" si="239"/>
        <v>540_RG_698_1_202324</v>
      </c>
      <c r="AW15072" s="191" t="s">
        <v>93</v>
      </c>
      <c r="AX15072" s="18">
        <v>202324</v>
      </c>
      <c r="AY15072" s="191">
        <v>540</v>
      </c>
      <c r="AZ15072" s="191">
        <v>698</v>
      </c>
      <c r="BA15072" s="191">
        <v>1</v>
      </c>
      <c r="BB15072" s="191">
        <v>-11541.085999999999</v>
      </c>
    </row>
    <row r="15073" spans="48:54" x14ac:dyDescent="0.2">
      <c r="AV15073" s="191" t="str">
        <f t="shared" si="239"/>
        <v>540_RS_13_5_202324</v>
      </c>
      <c r="AW15073" s="191" t="s">
        <v>92</v>
      </c>
      <c r="AX15073" s="18">
        <v>202324</v>
      </c>
      <c r="AY15073" s="191">
        <v>540</v>
      </c>
      <c r="AZ15073" s="191">
        <v>13</v>
      </c>
      <c r="BA15073" s="191">
        <v>5</v>
      </c>
      <c r="BB15073" s="191">
        <v>-266.166</v>
      </c>
    </row>
    <row r="15074" spans="48:54" x14ac:dyDescent="0.2">
      <c r="AV15074" s="191" t="str">
        <f t="shared" si="239"/>
        <v>542_RG_698_1_202324</v>
      </c>
      <c r="AW15074" s="191" t="s">
        <v>93</v>
      </c>
      <c r="AX15074" s="18">
        <v>202324</v>
      </c>
      <c r="AY15074" s="191">
        <v>542</v>
      </c>
      <c r="AZ15074" s="191">
        <v>698</v>
      </c>
      <c r="BA15074" s="191">
        <v>1</v>
      </c>
      <c r="BB15074" s="191">
        <v>-7660.1360000000004</v>
      </c>
    </row>
    <row r="15075" spans="48:54" x14ac:dyDescent="0.2">
      <c r="AV15075" s="191" t="str">
        <f t="shared" si="239"/>
        <v>542_RS_13_5_202324</v>
      </c>
      <c r="AW15075" s="191" t="s">
        <v>92</v>
      </c>
      <c r="AX15075" s="18">
        <v>202324</v>
      </c>
      <c r="AY15075" s="191">
        <v>542</v>
      </c>
      <c r="AZ15075" s="191">
        <v>13</v>
      </c>
      <c r="BA15075" s="191">
        <v>5</v>
      </c>
      <c r="BB15075" s="191">
        <v>-150.137</v>
      </c>
    </row>
    <row r="15076" spans="48:54" x14ac:dyDescent="0.2">
      <c r="AV15076" s="191" t="str">
        <f t="shared" si="239"/>
        <v>544_RG_698_1_202324</v>
      </c>
      <c r="AW15076" s="191" t="s">
        <v>93</v>
      </c>
      <c r="AX15076" s="18">
        <v>202324</v>
      </c>
      <c r="AY15076" s="191">
        <v>544</v>
      </c>
      <c r="AZ15076" s="191">
        <v>698</v>
      </c>
      <c r="BA15076" s="191">
        <v>1</v>
      </c>
      <c r="BB15076" s="191">
        <v>-3274.2197099999998</v>
      </c>
    </row>
    <row r="15077" spans="48:54" x14ac:dyDescent="0.2">
      <c r="AV15077" s="191" t="str">
        <f t="shared" si="239"/>
        <v>544_RS_13_5_202324</v>
      </c>
      <c r="AW15077" s="191" t="s">
        <v>92</v>
      </c>
      <c r="AX15077" s="18">
        <v>202324</v>
      </c>
      <c r="AY15077" s="191">
        <v>544</v>
      </c>
      <c r="AZ15077" s="191">
        <v>13</v>
      </c>
      <c r="BA15077" s="191">
        <v>5</v>
      </c>
      <c r="BB15077" s="191">
        <v>-868.69299999999998</v>
      </c>
    </row>
    <row r="15078" spans="48:54" x14ac:dyDescent="0.2">
      <c r="AV15078" s="191" t="str">
        <f t="shared" si="239"/>
        <v>545_RG_698_1_202324</v>
      </c>
      <c r="AW15078" s="191" t="s">
        <v>93</v>
      </c>
      <c r="AX15078" s="18">
        <v>202324</v>
      </c>
      <c r="AY15078" s="191">
        <v>545</v>
      </c>
      <c r="AZ15078" s="191">
        <v>698</v>
      </c>
      <c r="BA15078" s="191">
        <v>1</v>
      </c>
      <c r="BB15078" s="191">
        <v>-10019.87551</v>
      </c>
    </row>
    <row r="15079" spans="48:54" x14ac:dyDescent="0.2">
      <c r="AV15079" s="191" t="str">
        <f t="shared" si="239"/>
        <v>545_RS_13_5_202324</v>
      </c>
      <c r="AW15079" s="191" t="s">
        <v>92</v>
      </c>
      <c r="AX15079" s="18">
        <v>202324</v>
      </c>
      <c r="AY15079" s="191">
        <v>545</v>
      </c>
      <c r="AZ15079" s="191">
        <v>13</v>
      </c>
      <c r="BA15079" s="191">
        <v>5</v>
      </c>
      <c r="BB15079" s="191">
        <v>0</v>
      </c>
    </row>
    <row r="15080" spans="48:54" x14ac:dyDescent="0.2">
      <c r="AV15080" s="191" t="str">
        <f t="shared" si="239"/>
        <v>546_RG_698_1_202324</v>
      </c>
      <c r="AW15080" s="191" t="s">
        <v>93</v>
      </c>
      <c r="AX15080" s="18">
        <v>202324</v>
      </c>
      <c r="AY15080" s="191">
        <v>546</v>
      </c>
      <c r="AZ15080" s="191">
        <v>698</v>
      </c>
      <c r="BA15080" s="191">
        <v>1</v>
      </c>
      <c r="BB15080" s="191">
        <v>-6218.17</v>
      </c>
    </row>
    <row r="15081" spans="48:54" x14ac:dyDescent="0.2">
      <c r="AV15081" s="191" t="str">
        <f t="shared" si="239"/>
        <v>546_RS_13_5_202324</v>
      </c>
      <c r="AW15081" s="191" t="s">
        <v>92</v>
      </c>
      <c r="AX15081" s="18">
        <v>202324</v>
      </c>
      <c r="AY15081" s="191">
        <v>546</v>
      </c>
      <c r="AZ15081" s="191">
        <v>13</v>
      </c>
      <c r="BA15081" s="191">
        <v>5</v>
      </c>
      <c r="BB15081" s="191">
        <v>-67.430000000000007</v>
      </c>
    </row>
    <row r="15082" spans="48:54" x14ac:dyDescent="0.2">
      <c r="AV15082" s="191" t="str">
        <f t="shared" si="239"/>
        <v>548_RG_698_1_202324</v>
      </c>
      <c r="AW15082" s="191" t="s">
        <v>93</v>
      </c>
      <c r="AX15082" s="18">
        <v>202324</v>
      </c>
      <c r="AY15082" s="191">
        <v>548</v>
      </c>
      <c r="AZ15082" s="191">
        <v>698</v>
      </c>
      <c r="BA15082" s="191">
        <v>1</v>
      </c>
      <c r="BB15082" s="191">
        <v>-7646.746000000001</v>
      </c>
    </row>
    <row r="15083" spans="48:54" x14ac:dyDescent="0.2">
      <c r="AV15083" s="191" t="str">
        <f t="shared" si="239"/>
        <v>548_RS_13_5_202324</v>
      </c>
      <c r="AW15083" s="191" t="s">
        <v>92</v>
      </c>
      <c r="AX15083" s="18">
        <v>202324</v>
      </c>
      <c r="AY15083" s="191">
        <v>548</v>
      </c>
      <c r="AZ15083" s="191">
        <v>13</v>
      </c>
      <c r="BA15083" s="191">
        <v>5</v>
      </c>
      <c r="BB15083" s="191">
        <v>-1540.885</v>
      </c>
    </row>
    <row r="15084" spans="48:54" x14ac:dyDescent="0.2">
      <c r="AV15084" s="191" t="str">
        <f t="shared" si="239"/>
        <v>550_RG_698_1_202324</v>
      </c>
      <c r="AW15084" s="191" t="s">
        <v>93</v>
      </c>
      <c r="AX15084" s="18">
        <v>202324</v>
      </c>
      <c r="AY15084" s="191">
        <v>550</v>
      </c>
      <c r="AZ15084" s="191">
        <v>698</v>
      </c>
      <c r="BA15084" s="191">
        <v>1</v>
      </c>
      <c r="BB15084" s="191">
        <v>-6915.1060199999993</v>
      </c>
    </row>
    <row r="15085" spans="48:54" x14ac:dyDescent="0.2">
      <c r="AV15085" s="191" t="str">
        <f t="shared" si="239"/>
        <v>550_RS_13_5_202324</v>
      </c>
      <c r="AW15085" s="191" t="s">
        <v>92</v>
      </c>
      <c r="AX15085" s="18">
        <v>202324</v>
      </c>
      <c r="AY15085" s="191">
        <v>550</v>
      </c>
      <c r="AZ15085" s="191">
        <v>13</v>
      </c>
      <c r="BA15085" s="191">
        <v>5</v>
      </c>
      <c r="BB15085" s="191">
        <v>-319.43599999999998</v>
      </c>
    </row>
    <row r="15086" spans="48:54" x14ac:dyDescent="0.2">
      <c r="AV15086" s="191" t="str">
        <f t="shared" si="239"/>
        <v>552_RG_698_1_202324</v>
      </c>
      <c r="AW15086" s="191" t="s">
        <v>93</v>
      </c>
      <c r="AX15086" s="18">
        <v>202324</v>
      </c>
      <c r="AY15086" s="191">
        <v>552</v>
      </c>
      <c r="AZ15086" s="191">
        <v>698</v>
      </c>
      <c r="BA15086" s="191">
        <v>1</v>
      </c>
      <c r="BB15086" s="191">
        <v>-20020.121999999999</v>
      </c>
    </row>
    <row r="15087" spans="48:54" x14ac:dyDescent="0.2">
      <c r="AV15087" s="191" t="str">
        <f t="shared" si="239"/>
        <v>552_RS_13_5_202324</v>
      </c>
      <c r="AW15087" s="191" t="s">
        <v>92</v>
      </c>
      <c r="AX15087" s="18">
        <v>202324</v>
      </c>
      <c r="AY15087" s="191">
        <v>552</v>
      </c>
      <c r="AZ15087" s="191">
        <v>13</v>
      </c>
      <c r="BA15087" s="191">
        <v>5</v>
      </c>
      <c r="BB15087" s="191">
        <v>-751.61946999999986</v>
      </c>
    </row>
    <row r="15088" spans="48:54" x14ac:dyDescent="0.2">
      <c r="AV15088" s="191" t="str">
        <f t="shared" si="239"/>
        <v>562_RG_698_1_202324</v>
      </c>
      <c r="AW15088" s="191" t="s">
        <v>93</v>
      </c>
      <c r="AX15088" s="18">
        <v>202324</v>
      </c>
      <c r="AY15088" s="191">
        <v>562</v>
      </c>
      <c r="AZ15088" s="191">
        <v>698</v>
      </c>
      <c r="BA15088" s="191">
        <v>1</v>
      </c>
      <c r="BB15088" s="191">
        <v>-16936.046000000002</v>
      </c>
    </row>
    <row r="15089" spans="48:54" x14ac:dyDescent="0.2">
      <c r="AV15089" s="191" t="str">
        <f t="shared" si="239"/>
        <v>562_RS_13_5_202324</v>
      </c>
      <c r="AW15089" s="191" t="s">
        <v>92</v>
      </c>
      <c r="AX15089" s="18">
        <v>202324</v>
      </c>
      <c r="AY15089" s="191">
        <v>562</v>
      </c>
      <c r="AZ15089" s="191">
        <v>13</v>
      </c>
      <c r="BA15089" s="191">
        <v>5</v>
      </c>
      <c r="BB15089" s="191">
        <v>0</v>
      </c>
    </row>
    <row r="15090" spans="48:54" x14ac:dyDescent="0.2">
      <c r="AV15090" s="191" t="str">
        <f t="shared" si="239"/>
        <v>564_RG_698_1_202324</v>
      </c>
      <c r="AW15090" s="191" t="s">
        <v>93</v>
      </c>
      <c r="AX15090" s="18">
        <v>202324</v>
      </c>
      <c r="AY15090" s="191">
        <v>564</v>
      </c>
      <c r="AZ15090" s="191">
        <v>698</v>
      </c>
      <c r="BA15090" s="191">
        <v>1</v>
      </c>
      <c r="BB15090" s="191">
        <v>0</v>
      </c>
    </row>
    <row r="15091" spans="48:54" x14ac:dyDescent="0.2">
      <c r="AV15091" s="191" t="str">
        <f t="shared" si="239"/>
        <v>564_RS_13_5_202324</v>
      </c>
      <c r="AW15091" s="191" t="s">
        <v>92</v>
      </c>
      <c r="AX15091" s="18">
        <v>202324</v>
      </c>
      <c r="AY15091" s="191">
        <v>564</v>
      </c>
      <c r="AZ15091" s="191">
        <v>13</v>
      </c>
      <c r="BA15091" s="191">
        <v>5</v>
      </c>
      <c r="BB15091" s="191">
        <v>0</v>
      </c>
    </row>
    <row r="15092" spans="48:54" x14ac:dyDescent="0.2">
      <c r="AV15092" s="191" t="str">
        <f t="shared" si="239"/>
        <v>566_RG_698_1_202324</v>
      </c>
      <c r="AW15092" s="191" t="s">
        <v>93</v>
      </c>
      <c r="AX15092" s="18">
        <v>202324</v>
      </c>
      <c r="AY15092" s="191">
        <v>566</v>
      </c>
      <c r="AZ15092" s="191">
        <v>698</v>
      </c>
      <c r="BA15092" s="191">
        <v>1</v>
      </c>
      <c r="BB15092" s="191">
        <v>0</v>
      </c>
    </row>
    <row r="15093" spans="48:54" x14ac:dyDescent="0.2">
      <c r="AV15093" s="191" t="str">
        <f t="shared" si="239"/>
        <v>566_RS_13_5_202324</v>
      </c>
      <c r="AW15093" s="191" t="s">
        <v>92</v>
      </c>
      <c r="AX15093" s="18">
        <v>202324</v>
      </c>
      <c r="AY15093" s="191">
        <v>566</v>
      </c>
      <c r="AZ15093" s="191">
        <v>13</v>
      </c>
      <c r="BA15093" s="191">
        <v>5</v>
      </c>
      <c r="BB15093" s="191">
        <v>0</v>
      </c>
    </row>
    <row r="15094" spans="48:54" x14ac:dyDescent="0.2">
      <c r="AV15094" s="191" t="str">
        <f t="shared" si="239"/>
        <v>568_RG_698_1_202324</v>
      </c>
      <c r="AW15094" s="191" t="s">
        <v>93</v>
      </c>
      <c r="AX15094" s="18">
        <v>202324</v>
      </c>
      <c r="AY15094" s="191">
        <v>568</v>
      </c>
      <c r="AZ15094" s="191">
        <v>698</v>
      </c>
      <c r="BA15094" s="191">
        <v>1</v>
      </c>
      <c r="BB15094" s="191">
        <v>0</v>
      </c>
    </row>
    <row r="15095" spans="48:54" x14ac:dyDescent="0.2">
      <c r="AV15095" s="191" t="str">
        <f t="shared" si="239"/>
        <v>568_RS_13_5_202324</v>
      </c>
      <c r="AW15095" s="191" t="s">
        <v>92</v>
      </c>
      <c r="AX15095" s="18">
        <v>202324</v>
      </c>
      <c r="AY15095" s="191">
        <v>568</v>
      </c>
      <c r="AZ15095" s="191">
        <v>13</v>
      </c>
      <c r="BA15095" s="191">
        <v>5</v>
      </c>
      <c r="BB15095" s="191">
        <v>0</v>
      </c>
    </row>
    <row r="15096" spans="48:54" x14ac:dyDescent="0.2">
      <c r="AV15096" s="191" t="str">
        <f t="shared" si="239"/>
        <v>572_RG_698_1_202324</v>
      </c>
      <c r="AW15096" s="191" t="s">
        <v>93</v>
      </c>
      <c r="AX15096" s="18">
        <v>202324</v>
      </c>
      <c r="AY15096" s="191">
        <v>572</v>
      </c>
      <c r="AZ15096" s="191">
        <v>698</v>
      </c>
      <c r="BA15096" s="191">
        <v>1</v>
      </c>
      <c r="BB15096" s="191">
        <v>-1133</v>
      </c>
    </row>
    <row r="15097" spans="48:54" x14ac:dyDescent="0.2">
      <c r="AV15097" s="191" t="str">
        <f t="shared" si="239"/>
        <v>572_RS_13_5_202324</v>
      </c>
      <c r="AW15097" s="191" t="s">
        <v>92</v>
      </c>
      <c r="AX15097" s="18">
        <v>202324</v>
      </c>
      <c r="AY15097" s="191">
        <v>572</v>
      </c>
      <c r="AZ15097" s="191">
        <v>13</v>
      </c>
      <c r="BA15097" s="191">
        <v>5</v>
      </c>
      <c r="BB15097" s="191">
        <v>0</v>
      </c>
    </row>
    <row r="15098" spans="48:54" x14ac:dyDescent="0.2">
      <c r="AV15098" s="191" t="str">
        <f t="shared" si="239"/>
        <v>574_RG_698_1_202324</v>
      </c>
      <c r="AW15098" s="191" t="s">
        <v>93</v>
      </c>
      <c r="AX15098" s="18">
        <v>202324</v>
      </c>
      <c r="AY15098" s="191">
        <v>574</v>
      </c>
      <c r="AZ15098" s="191">
        <v>698</v>
      </c>
      <c r="BA15098" s="191">
        <v>1</v>
      </c>
      <c r="BB15098" s="191">
        <v>-890.84299999999985</v>
      </c>
    </row>
    <row r="15099" spans="48:54" x14ac:dyDescent="0.2">
      <c r="AV15099" s="191" t="str">
        <f t="shared" si="239"/>
        <v>574_RS_13_5_202324</v>
      </c>
      <c r="AW15099" s="191" t="s">
        <v>92</v>
      </c>
      <c r="AX15099" s="18">
        <v>202324</v>
      </c>
      <c r="AY15099" s="191">
        <v>574</v>
      </c>
      <c r="AZ15099" s="191">
        <v>13</v>
      </c>
      <c r="BA15099" s="191">
        <v>5</v>
      </c>
      <c r="BB15099" s="191">
        <v>0</v>
      </c>
    </row>
    <row r="15100" spans="48:54" x14ac:dyDescent="0.2">
      <c r="AV15100" s="191" t="str">
        <f t="shared" si="239"/>
        <v>576_RG_698_1_202324</v>
      </c>
      <c r="AW15100" s="191" t="s">
        <v>93</v>
      </c>
      <c r="AX15100" s="18">
        <v>202324</v>
      </c>
      <c r="AY15100" s="191">
        <v>576</v>
      </c>
      <c r="AZ15100" s="191">
        <v>698</v>
      </c>
      <c r="BA15100" s="191">
        <v>1</v>
      </c>
      <c r="BB15100" s="191">
        <v>0</v>
      </c>
    </row>
    <row r="15101" spans="48:54" x14ac:dyDescent="0.2">
      <c r="AV15101" s="191" t="str">
        <f t="shared" si="239"/>
        <v>576_RS_13_5_202324</v>
      </c>
      <c r="AW15101" s="191" t="s">
        <v>92</v>
      </c>
      <c r="AX15101" s="18">
        <v>202324</v>
      </c>
      <c r="AY15101" s="191">
        <v>576</v>
      </c>
      <c r="AZ15101" s="191">
        <v>13</v>
      </c>
      <c r="BA15101" s="191">
        <v>5</v>
      </c>
      <c r="BB15101" s="191">
        <v>0</v>
      </c>
    </row>
    <row r="15102" spans="48:54" x14ac:dyDescent="0.2">
      <c r="AV15102" s="191" t="str">
        <f t="shared" si="239"/>
        <v>582_RG_698_1_202324</v>
      </c>
      <c r="AW15102" s="191" t="s">
        <v>93</v>
      </c>
      <c r="AX15102" s="18">
        <v>202324</v>
      </c>
      <c r="AY15102" s="191">
        <v>582</v>
      </c>
      <c r="AZ15102" s="191">
        <v>698</v>
      </c>
      <c r="BA15102" s="191">
        <v>1</v>
      </c>
      <c r="BB15102" s="191">
        <v>0</v>
      </c>
    </row>
    <row r="15103" spans="48:54" x14ac:dyDescent="0.2">
      <c r="AV15103" s="191" t="str">
        <f t="shared" si="239"/>
        <v>582_RS_13_5_202324</v>
      </c>
      <c r="AW15103" s="191" t="s">
        <v>92</v>
      </c>
      <c r="AX15103" s="18">
        <v>202324</v>
      </c>
      <c r="AY15103" s="191">
        <v>582</v>
      </c>
      <c r="AZ15103" s="191">
        <v>13</v>
      </c>
      <c r="BA15103" s="191">
        <v>5</v>
      </c>
      <c r="BB15103" s="191">
        <v>0</v>
      </c>
    </row>
    <row r="15104" spans="48:54" x14ac:dyDescent="0.2">
      <c r="AV15104" s="191" t="str">
        <f t="shared" si="239"/>
        <v>584_RG_698_1_202324</v>
      </c>
      <c r="AW15104" s="191" t="s">
        <v>93</v>
      </c>
      <c r="AX15104" s="18">
        <v>202324</v>
      </c>
      <c r="AY15104" s="191">
        <v>584</v>
      </c>
      <c r="AZ15104" s="191">
        <v>698</v>
      </c>
      <c r="BA15104" s="191">
        <v>1</v>
      </c>
      <c r="BB15104" s="191">
        <v>-1082</v>
      </c>
    </row>
    <row r="15105" spans="48:54" x14ac:dyDescent="0.2">
      <c r="AV15105" s="191" t="str">
        <f t="shared" si="239"/>
        <v>584_RS_13_5_202324</v>
      </c>
      <c r="AW15105" s="191" t="s">
        <v>92</v>
      </c>
      <c r="AX15105" s="18">
        <v>202324</v>
      </c>
      <c r="AY15105" s="191">
        <v>584</v>
      </c>
      <c r="AZ15105" s="191">
        <v>13</v>
      </c>
      <c r="BA15105" s="191">
        <v>5</v>
      </c>
      <c r="BB15105" s="191">
        <v>0</v>
      </c>
    </row>
    <row r="15106" spans="48:54" x14ac:dyDescent="0.2">
      <c r="AV15106" s="191" t="str">
        <f t="shared" si="239"/>
        <v>586_RG_698_1_202324</v>
      </c>
      <c r="AW15106" s="191" t="s">
        <v>93</v>
      </c>
      <c r="AX15106" s="18">
        <v>202324</v>
      </c>
      <c r="AY15106" s="191">
        <v>586</v>
      </c>
      <c r="AZ15106" s="191">
        <v>698</v>
      </c>
      <c r="BA15106" s="191">
        <v>1</v>
      </c>
      <c r="BB15106" s="191">
        <v>-1682.558</v>
      </c>
    </row>
    <row r="15107" spans="48:54" x14ac:dyDescent="0.2">
      <c r="AV15107" s="191" t="str">
        <f t="shared" si="239"/>
        <v>586_RS_13_5_202324</v>
      </c>
      <c r="AW15107" s="191" t="s">
        <v>92</v>
      </c>
      <c r="AX15107" s="18">
        <v>202324</v>
      </c>
      <c r="AY15107" s="191">
        <v>586</v>
      </c>
      <c r="AZ15107" s="191">
        <v>13</v>
      </c>
      <c r="BA15107" s="191">
        <v>5</v>
      </c>
      <c r="BB15107" s="191">
        <v>0</v>
      </c>
    </row>
    <row r="15108" spans="48:54" x14ac:dyDescent="0.2">
      <c r="AV15108" s="191" t="str">
        <f t="shared" ref="AV15108:AV15171" si="240">AY15108&amp;"_"&amp;AW15108&amp;"_"&amp;AZ15108&amp;"_"&amp;BA15108&amp;"_"&amp;AX15108</f>
        <v>512_RG_698_2_202324</v>
      </c>
      <c r="AW15108" s="191" t="s">
        <v>93</v>
      </c>
      <c r="AX15108" s="18">
        <v>202324</v>
      </c>
      <c r="AY15108" s="191">
        <v>512</v>
      </c>
      <c r="AZ15108" s="191">
        <v>698</v>
      </c>
      <c r="BA15108" s="191">
        <v>2</v>
      </c>
      <c r="BB15108" s="191">
        <v>0</v>
      </c>
    </row>
    <row r="15109" spans="48:54" x14ac:dyDescent="0.2">
      <c r="AV15109" s="191" t="str">
        <f t="shared" si="240"/>
        <v>512_RS_14_1_202324</v>
      </c>
      <c r="AW15109" s="191" t="s">
        <v>92</v>
      </c>
      <c r="AX15109" s="18">
        <v>202324</v>
      </c>
      <c r="AY15109" s="191">
        <v>512</v>
      </c>
      <c r="AZ15109" s="191">
        <v>14</v>
      </c>
      <c r="BA15109" s="191">
        <v>1</v>
      </c>
      <c r="BB15109" s="191">
        <v>355.99599999999998</v>
      </c>
    </row>
    <row r="15110" spans="48:54" x14ac:dyDescent="0.2">
      <c r="AV15110" s="191" t="str">
        <f t="shared" si="240"/>
        <v>514_RG_698_2_202324</v>
      </c>
      <c r="AW15110" s="191" t="s">
        <v>93</v>
      </c>
      <c r="AX15110" s="18">
        <v>202324</v>
      </c>
      <c r="AY15110" s="191">
        <v>514</v>
      </c>
      <c r="AZ15110" s="191">
        <v>698</v>
      </c>
      <c r="BA15110" s="191">
        <v>2</v>
      </c>
      <c r="BB15110" s="191">
        <v>0</v>
      </c>
    </row>
    <row r="15111" spans="48:54" x14ac:dyDescent="0.2">
      <c r="AV15111" s="191" t="str">
        <f t="shared" si="240"/>
        <v>514_RS_14_1_202324</v>
      </c>
      <c r="AW15111" s="191" t="s">
        <v>92</v>
      </c>
      <c r="AX15111" s="18">
        <v>202324</v>
      </c>
      <c r="AY15111" s="191">
        <v>514</v>
      </c>
      <c r="AZ15111" s="191">
        <v>14</v>
      </c>
      <c r="BA15111" s="191">
        <v>1</v>
      </c>
      <c r="BB15111" s="191">
        <v>381.88</v>
      </c>
    </row>
    <row r="15112" spans="48:54" x14ac:dyDescent="0.2">
      <c r="AV15112" s="191" t="str">
        <f t="shared" si="240"/>
        <v>516_RG_698_2_202324</v>
      </c>
      <c r="AW15112" s="191" t="s">
        <v>93</v>
      </c>
      <c r="AX15112" s="18">
        <v>202324</v>
      </c>
      <c r="AY15112" s="191">
        <v>516</v>
      </c>
      <c r="AZ15112" s="191">
        <v>698</v>
      </c>
      <c r="BA15112" s="191">
        <v>2</v>
      </c>
      <c r="BB15112" s="191">
        <v>0</v>
      </c>
    </row>
    <row r="15113" spans="48:54" x14ac:dyDescent="0.2">
      <c r="AV15113" s="191" t="str">
        <f t="shared" si="240"/>
        <v>516_RS_14_1_202324</v>
      </c>
      <c r="AW15113" s="191" t="s">
        <v>92</v>
      </c>
      <c r="AX15113" s="18">
        <v>202324</v>
      </c>
      <c r="AY15113" s="191">
        <v>516</v>
      </c>
      <c r="AZ15113" s="191">
        <v>14</v>
      </c>
      <c r="BA15113" s="191">
        <v>1</v>
      </c>
      <c r="BB15113" s="191">
        <v>2597.42</v>
      </c>
    </row>
    <row r="15114" spans="48:54" x14ac:dyDescent="0.2">
      <c r="AV15114" s="191" t="str">
        <f t="shared" si="240"/>
        <v>518_RG_698_2_202324</v>
      </c>
      <c r="AW15114" s="191" t="s">
        <v>93</v>
      </c>
      <c r="AX15114" s="18">
        <v>202324</v>
      </c>
      <c r="AY15114" s="191">
        <v>518</v>
      </c>
      <c r="AZ15114" s="191">
        <v>698</v>
      </c>
      <c r="BA15114" s="191">
        <v>2</v>
      </c>
      <c r="BB15114" s="191">
        <v>0</v>
      </c>
    </row>
    <row r="15115" spans="48:54" x14ac:dyDescent="0.2">
      <c r="AV15115" s="191" t="str">
        <f t="shared" si="240"/>
        <v>518_RS_14_1_202324</v>
      </c>
      <c r="AW15115" s="191" t="s">
        <v>92</v>
      </c>
      <c r="AX15115" s="18">
        <v>202324</v>
      </c>
      <c r="AY15115" s="191">
        <v>518</v>
      </c>
      <c r="AZ15115" s="191">
        <v>14</v>
      </c>
      <c r="BA15115" s="191">
        <v>1</v>
      </c>
      <c r="BB15115" s="191">
        <v>357.59863999999999</v>
      </c>
    </row>
    <row r="15116" spans="48:54" x14ac:dyDescent="0.2">
      <c r="AV15116" s="191" t="str">
        <f t="shared" si="240"/>
        <v>520_RG_698_2_202324</v>
      </c>
      <c r="AW15116" s="191" t="s">
        <v>93</v>
      </c>
      <c r="AX15116" s="18">
        <v>202324</v>
      </c>
      <c r="AY15116" s="191">
        <v>520</v>
      </c>
      <c r="AZ15116" s="191">
        <v>698</v>
      </c>
      <c r="BA15116" s="191">
        <v>2</v>
      </c>
      <c r="BB15116" s="191">
        <v>0</v>
      </c>
    </row>
    <row r="15117" spans="48:54" x14ac:dyDescent="0.2">
      <c r="AV15117" s="191" t="str">
        <f t="shared" si="240"/>
        <v>520_RS_14_1_202324</v>
      </c>
      <c r="AW15117" s="191" t="s">
        <v>92</v>
      </c>
      <c r="AX15117" s="18">
        <v>202324</v>
      </c>
      <c r="AY15117" s="191">
        <v>520</v>
      </c>
      <c r="AZ15117" s="191">
        <v>14</v>
      </c>
      <c r="BA15117" s="191">
        <v>1</v>
      </c>
      <c r="BB15117" s="191">
        <v>138.297</v>
      </c>
    </row>
    <row r="15118" spans="48:54" x14ac:dyDescent="0.2">
      <c r="AV15118" s="191" t="str">
        <f t="shared" si="240"/>
        <v>522_RG_698_2_202324</v>
      </c>
      <c r="AW15118" s="191" t="s">
        <v>93</v>
      </c>
      <c r="AX15118" s="18">
        <v>202324</v>
      </c>
      <c r="AY15118" s="191">
        <v>522</v>
      </c>
      <c r="AZ15118" s="191">
        <v>698</v>
      </c>
      <c r="BA15118" s="191">
        <v>2</v>
      </c>
      <c r="BB15118" s="191">
        <v>0</v>
      </c>
    </row>
    <row r="15119" spans="48:54" x14ac:dyDescent="0.2">
      <c r="AV15119" s="191" t="str">
        <f t="shared" si="240"/>
        <v>522_RS_14_1_202324</v>
      </c>
      <c r="AW15119" s="191" t="s">
        <v>92</v>
      </c>
      <c r="AX15119" s="18">
        <v>202324</v>
      </c>
      <c r="AY15119" s="191">
        <v>522</v>
      </c>
      <c r="AZ15119" s="191">
        <v>14</v>
      </c>
      <c r="BA15119" s="191">
        <v>1</v>
      </c>
      <c r="BB15119" s="191">
        <v>603.25211000000002</v>
      </c>
    </row>
    <row r="15120" spans="48:54" x14ac:dyDescent="0.2">
      <c r="AV15120" s="191" t="str">
        <f t="shared" si="240"/>
        <v>524_RG_698_2_202324</v>
      </c>
      <c r="AW15120" s="191" t="s">
        <v>93</v>
      </c>
      <c r="AX15120" s="18">
        <v>202324</v>
      </c>
      <c r="AY15120" s="191">
        <v>524</v>
      </c>
      <c r="AZ15120" s="191">
        <v>698</v>
      </c>
      <c r="BA15120" s="191">
        <v>2</v>
      </c>
      <c r="BB15120" s="191">
        <v>0</v>
      </c>
    </row>
    <row r="15121" spans="48:54" x14ac:dyDescent="0.2">
      <c r="AV15121" s="191" t="str">
        <f t="shared" si="240"/>
        <v>524_RS_14_1_202324</v>
      </c>
      <c r="AW15121" s="191" t="s">
        <v>92</v>
      </c>
      <c r="AX15121" s="18">
        <v>202324</v>
      </c>
      <c r="AY15121" s="191">
        <v>524</v>
      </c>
      <c r="AZ15121" s="191">
        <v>14</v>
      </c>
      <c r="BA15121" s="191">
        <v>1</v>
      </c>
      <c r="BB15121" s="191">
        <v>391.81496999999996</v>
      </c>
    </row>
    <row r="15122" spans="48:54" x14ac:dyDescent="0.2">
      <c r="AV15122" s="191" t="str">
        <f t="shared" si="240"/>
        <v>526_RG_698_2_202324</v>
      </c>
      <c r="AW15122" s="191" t="s">
        <v>93</v>
      </c>
      <c r="AX15122" s="18">
        <v>202324</v>
      </c>
      <c r="AY15122" s="191">
        <v>526</v>
      </c>
      <c r="AZ15122" s="191">
        <v>698</v>
      </c>
      <c r="BA15122" s="191">
        <v>2</v>
      </c>
      <c r="BB15122" s="191">
        <v>0</v>
      </c>
    </row>
    <row r="15123" spans="48:54" x14ac:dyDescent="0.2">
      <c r="AV15123" s="191" t="str">
        <f t="shared" si="240"/>
        <v>526_RS_14_1_202324</v>
      </c>
      <c r="AW15123" s="191" t="s">
        <v>92</v>
      </c>
      <c r="AX15123" s="18">
        <v>202324</v>
      </c>
      <c r="AY15123" s="191">
        <v>526</v>
      </c>
      <c r="AZ15123" s="191">
        <v>14</v>
      </c>
      <c r="BA15123" s="191">
        <v>1</v>
      </c>
      <c r="BB15123" s="191">
        <v>333.25776157327221</v>
      </c>
    </row>
    <row r="15124" spans="48:54" x14ac:dyDescent="0.2">
      <c r="AV15124" s="191" t="str">
        <f t="shared" si="240"/>
        <v>528_RG_698_2_202324</v>
      </c>
      <c r="AW15124" s="191" t="s">
        <v>93</v>
      </c>
      <c r="AX15124" s="18">
        <v>202324</v>
      </c>
      <c r="AY15124" s="191">
        <v>528</v>
      </c>
      <c r="AZ15124" s="191">
        <v>698</v>
      </c>
      <c r="BA15124" s="191">
        <v>2</v>
      </c>
      <c r="BB15124" s="191">
        <v>0</v>
      </c>
    </row>
    <row r="15125" spans="48:54" x14ac:dyDescent="0.2">
      <c r="AV15125" s="191" t="str">
        <f t="shared" si="240"/>
        <v>528_RS_14_1_202324</v>
      </c>
      <c r="AW15125" s="191" t="s">
        <v>92</v>
      </c>
      <c r="AX15125" s="18">
        <v>202324</v>
      </c>
      <c r="AY15125" s="191">
        <v>528</v>
      </c>
      <c r="AZ15125" s="191">
        <v>14</v>
      </c>
      <c r="BA15125" s="191">
        <v>1</v>
      </c>
      <c r="BB15125" s="191">
        <v>594</v>
      </c>
    </row>
    <row r="15126" spans="48:54" x14ac:dyDescent="0.2">
      <c r="AV15126" s="191" t="str">
        <f t="shared" si="240"/>
        <v>530_RG_698_2_202324</v>
      </c>
      <c r="AW15126" s="191" t="s">
        <v>93</v>
      </c>
      <c r="AX15126" s="18">
        <v>202324</v>
      </c>
      <c r="AY15126" s="191">
        <v>530</v>
      </c>
      <c r="AZ15126" s="191">
        <v>698</v>
      </c>
      <c r="BA15126" s="191">
        <v>2</v>
      </c>
      <c r="BB15126" s="191">
        <v>0</v>
      </c>
    </row>
    <row r="15127" spans="48:54" x14ac:dyDescent="0.2">
      <c r="AV15127" s="191" t="str">
        <f t="shared" si="240"/>
        <v>530_RS_14_1_202324</v>
      </c>
      <c r="AW15127" s="191" t="s">
        <v>92</v>
      </c>
      <c r="AX15127" s="18">
        <v>202324</v>
      </c>
      <c r="AY15127" s="191">
        <v>530</v>
      </c>
      <c r="AZ15127" s="191">
        <v>14</v>
      </c>
      <c r="BA15127" s="191">
        <v>1</v>
      </c>
      <c r="BB15127" s="191">
        <v>348.18900000000002</v>
      </c>
    </row>
    <row r="15128" spans="48:54" x14ac:dyDescent="0.2">
      <c r="AV15128" s="191" t="str">
        <f t="shared" si="240"/>
        <v>532_RG_698_2_202324</v>
      </c>
      <c r="AW15128" s="191" t="s">
        <v>93</v>
      </c>
      <c r="AX15128" s="18">
        <v>202324</v>
      </c>
      <c r="AY15128" s="191">
        <v>532</v>
      </c>
      <c r="AZ15128" s="191">
        <v>698</v>
      </c>
      <c r="BA15128" s="191">
        <v>2</v>
      </c>
      <c r="BB15128" s="191">
        <v>0</v>
      </c>
    </row>
    <row r="15129" spans="48:54" x14ac:dyDescent="0.2">
      <c r="AV15129" s="191" t="str">
        <f t="shared" si="240"/>
        <v>532_RS_14_1_202324</v>
      </c>
      <c r="AW15129" s="191" t="s">
        <v>92</v>
      </c>
      <c r="AX15129" s="18">
        <v>202324</v>
      </c>
      <c r="AY15129" s="191">
        <v>532</v>
      </c>
      <c r="AZ15129" s="191">
        <v>14</v>
      </c>
      <c r="BA15129" s="191">
        <v>1</v>
      </c>
      <c r="BB15129" s="191">
        <v>920.56200000000001</v>
      </c>
    </row>
    <row r="15130" spans="48:54" x14ac:dyDescent="0.2">
      <c r="AV15130" s="191" t="str">
        <f t="shared" si="240"/>
        <v>534_RG_698_2_202324</v>
      </c>
      <c r="AW15130" s="191" t="s">
        <v>93</v>
      </c>
      <c r="AX15130" s="18">
        <v>202324</v>
      </c>
      <c r="AY15130" s="191">
        <v>534</v>
      </c>
      <c r="AZ15130" s="191">
        <v>698</v>
      </c>
      <c r="BA15130" s="191">
        <v>2</v>
      </c>
      <c r="BB15130" s="191">
        <v>0</v>
      </c>
    </row>
    <row r="15131" spans="48:54" x14ac:dyDescent="0.2">
      <c r="AV15131" s="191" t="str">
        <f t="shared" si="240"/>
        <v>534_RS_14_1_202324</v>
      </c>
      <c r="AW15131" s="191" t="s">
        <v>92</v>
      </c>
      <c r="AX15131" s="18">
        <v>202324</v>
      </c>
      <c r="AY15131" s="191">
        <v>534</v>
      </c>
      <c r="AZ15131" s="191">
        <v>14</v>
      </c>
      <c r="BA15131" s="191">
        <v>1</v>
      </c>
      <c r="BB15131" s="191">
        <v>330.99147999999997</v>
      </c>
    </row>
    <row r="15132" spans="48:54" x14ac:dyDescent="0.2">
      <c r="AV15132" s="191" t="str">
        <f t="shared" si="240"/>
        <v>536_RG_698_2_202324</v>
      </c>
      <c r="AW15132" s="191" t="s">
        <v>93</v>
      </c>
      <c r="AX15132" s="18">
        <v>202324</v>
      </c>
      <c r="AY15132" s="191">
        <v>536</v>
      </c>
      <c r="AZ15132" s="191">
        <v>698</v>
      </c>
      <c r="BA15132" s="191">
        <v>2</v>
      </c>
      <c r="BB15132" s="191">
        <v>0</v>
      </c>
    </row>
    <row r="15133" spans="48:54" x14ac:dyDescent="0.2">
      <c r="AV15133" s="191" t="str">
        <f t="shared" si="240"/>
        <v>536_RS_14_1_202324</v>
      </c>
      <c r="AW15133" s="191" t="s">
        <v>92</v>
      </c>
      <c r="AX15133" s="18">
        <v>202324</v>
      </c>
      <c r="AY15133" s="191">
        <v>536</v>
      </c>
      <c r="AZ15133" s="191">
        <v>14</v>
      </c>
      <c r="BA15133" s="191">
        <v>1</v>
      </c>
      <c r="BB15133" s="191">
        <v>424.57099999999997</v>
      </c>
    </row>
    <row r="15134" spans="48:54" x14ac:dyDescent="0.2">
      <c r="AV15134" s="191" t="str">
        <f t="shared" si="240"/>
        <v>538_RG_698_2_202324</v>
      </c>
      <c r="AW15134" s="191" t="s">
        <v>93</v>
      </c>
      <c r="AX15134" s="18">
        <v>202324</v>
      </c>
      <c r="AY15134" s="191">
        <v>538</v>
      </c>
      <c r="AZ15134" s="191">
        <v>698</v>
      </c>
      <c r="BA15134" s="191">
        <v>2</v>
      </c>
      <c r="BB15134" s="191">
        <v>0</v>
      </c>
    </row>
    <row r="15135" spans="48:54" x14ac:dyDescent="0.2">
      <c r="AV15135" s="191" t="str">
        <f t="shared" si="240"/>
        <v>538_RS_14_1_202324</v>
      </c>
      <c r="AW15135" s="191" t="s">
        <v>92</v>
      </c>
      <c r="AX15135" s="18">
        <v>202324</v>
      </c>
      <c r="AY15135" s="191">
        <v>538</v>
      </c>
      <c r="AZ15135" s="191">
        <v>14</v>
      </c>
      <c r="BA15135" s="191">
        <v>1</v>
      </c>
      <c r="BB15135" s="191">
        <v>450.73334</v>
      </c>
    </row>
    <row r="15136" spans="48:54" x14ac:dyDescent="0.2">
      <c r="AV15136" s="191" t="str">
        <f t="shared" si="240"/>
        <v>540_RG_698_2_202324</v>
      </c>
      <c r="AW15136" s="191" t="s">
        <v>93</v>
      </c>
      <c r="AX15136" s="18">
        <v>202324</v>
      </c>
      <c r="AY15136" s="191">
        <v>540</v>
      </c>
      <c r="AZ15136" s="191">
        <v>698</v>
      </c>
      <c r="BA15136" s="191">
        <v>2</v>
      </c>
      <c r="BB15136" s="191">
        <v>0</v>
      </c>
    </row>
    <row r="15137" spans="48:54" x14ac:dyDescent="0.2">
      <c r="AV15137" s="191" t="str">
        <f t="shared" si="240"/>
        <v>540_RS_14_1_202324</v>
      </c>
      <c r="AW15137" s="191" t="s">
        <v>92</v>
      </c>
      <c r="AX15137" s="18">
        <v>202324</v>
      </c>
      <c r="AY15137" s="191">
        <v>540</v>
      </c>
      <c r="AZ15137" s="191">
        <v>14</v>
      </c>
      <c r="BA15137" s="191">
        <v>1</v>
      </c>
      <c r="BB15137" s="191">
        <v>560.16300000000001</v>
      </c>
    </row>
    <row r="15138" spans="48:54" x14ac:dyDescent="0.2">
      <c r="AV15138" s="191" t="str">
        <f t="shared" si="240"/>
        <v>542_RG_698_2_202324</v>
      </c>
      <c r="AW15138" s="191" t="s">
        <v>93</v>
      </c>
      <c r="AX15138" s="18">
        <v>202324</v>
      </c>
      <c r="AY15138" s="191">
        <v>542</v>
      </c>
      <c r="AZ15138" s="191">
        <v>698</v>
      </c>
      <c r="BA15138" s="191">
        <v>2</v>
      </c>
      <c r="BB15138" s="191">
        <v>0</v>
      </c>
    </row>
    <row r="15139" spans="48:54" x14ac:dyDescent="0.2">
      <c r="AV15139" s="191" t="str">
        <f t="shared" si="240"/>
        <v>542_RS_14_1_202324</v>
      </c>
      <c r="AW15139" s="191" t="s">
        <v>92</v>
      </c>
      <c r="AX15139" s="18">
        <v>202324</v>
      </c>
      <c r="AY15139" s="191">
        <v>542</v>
      </c>
      <c r="AZ15139" s="191">
        <v>14</v>
      </c>
      <c r="BA15139" s="191">
        <v>1</v>
      </c>
      <c r="BB15139" s="191">
        <v>792.28899999999999</v>
      </c>
    </row>
    <row r="15140" spans="48:54" x14ac:dyDescent="0.2">
      <c r="AV15140" s="191" t="str">
        <f t="shared" si="240"/>
        <v>544_RG_698_2_202324</v>
      </c>
      <c r="AW15140" s="191" t="s">
        <v>93</v>
      </c>
      <c r="AX15140" s="18">
        <v>202324</v>
      </c>
      <c r="AY15140" s="191">
        <v>544</v>
      </c>
      <c r="AZ15140" s="191">
        <v>698</v>
      </c>
      <c r="BA15140" s="191">
        <v>2</v>
      </c>
      <c r="BB15140" s="191">
        <v>0</v>
      </c>
    </row>
    <row r="15141" spans="48:54" x14ac:dyDescent="0.2">
      <c r="AV15141" s="191" t="str">
        <f t="shared" si="240"/>
        <v>544_RS_14_1_202324</v>
      </c>
      <c r="AW15141" s="191" t="s">
        <v>92</v>
      </c>
      <c r="AX15141" s="18">
        <v>202324</v>
      </c>
      <c r="AY15141" s="191">
        <v>544</v>
      </c>
      <c r="AZ15141" s="191">
        <v>14</v>
      </c>
      <c r="BA15141" s="191">
        <v>1</v>
      </c>
      <c r="BB15141" s="191">
        <v>1784.1257000000001</v>
      </c>
    </row>
    <row r="15142" spans="48:54" x14ac:dyDescent="0.2">
      <c r="AV15142" s="191" t="str">
        <f t="shared" si="240"/>
        <v>545_RG_698_2_202324</v>
      </c>
      <c r="AW15142" s="191" t="s">
        <v>93</v>
      </c>
      <c r="AX15142" s="18">
        <v>202324</v>
      </c>
      <c r="AY15142" s="191">
        <v>545</v>
      </c>
      <c r="AZ15142" s="191">
        <v>698</v>
      </c>
      <c r="BA15142" s="191">
        <v>2</v>
      </c>
      <c r="BB15142" s="191">
        <v>0</v>
      </c>
    </row>
    <row r="15143" spans="48:54" x14ac:dyDescent="0.2">
      <c r="AV15143" s="191" t="str">
        <f t="shared" si="240"/>
        <v>545_RS_14_1_202324</v>
      </c>
      <c r="AW15143" s="191" t="s">
        <v>92</v>
      </c>
      <c r="AX15143" s="18">
        <v>202324</v>
      </c>
      <c r="AY15143" s="191">
        <v>545</v>
      </c>
      <c r="AZ15143" s="191">
        <v>14</v>
      </c>
      <c r="BA15143" s="191">
        <v>1</v>
      </c>
      <c r="BB15143" s="191">
        <v>138.02467000000001</v>
      </c>
    </row>
    <row r="15144" spans="48:54" x14ac:dyDescent="0.2">
      <c r="AV15144" s="191" t="str">
        <f t="shared" si="240"/>
        <v>546_RG_698_2_202324</v>
      </c>
      <c r="AW15144" s="191" t="s">
        <v>93</v>
      </c>
      <c r="AX15144" s="18">
        <v>202324</v>
      </c>
      <c r="AY15144" s="191">
        <v>546</v>
      </c>
      <c r="AZ15144" s="191">
        <v>698</v>
      </c>
      <c r="BA15144" s="191">
        <v>2</v>
      </c>
      <c r="BB15144" s="191">
        <v>0</v>
      </c>
    </row>
    <row r="15145" spans="48:54" x14ac:dyDescent="0.2">
      <c r="AV15145" s="191" t="str">
        <f t="shared" si="240"/>
        <v>546_RS_14_1_202324</v>
      </c>
      <c r="AW15145" s="191" t="s">
        <v>92</v>
      </c>
      <c r="AX15145" s="18">
        <v>202324</v>
      </c>
      <c r="AY15145" s="191">
        <v>546</v>
      </c>
      <c r="AZ15145" s="191">
        <v>14</v>
      </c>
      <c r="BA15145" s="191">
        <v>1</v>
      </c>
      <c r="BB15145" s="191">
        <v>780.827</v>
      </c>
    </row>
    <row r="15146" spans="48:54" x14ac:dyDescent="0.2">
      <c r="AV15146" s="191" t="str">
        <f t="shared" si="240"/>
        <v>548_RG_698_2_202324</v>
      </c>
      <c r="AW15146" s="191" t="s">
        <v>93</v>
      </c>
      <c r="AX15146" s="18">
        <v>202324</v>
      </c>
      <c r="AY15146" s="191">
        <v>548</v>
      </c>
      <c r="AZ15146" s="191">
        <v>698</v>
      </c>
      <c r="BA15146" s="191">
        <v>2</v>
      </c>
      <c r="BB15146" s="191">
        <v>0</v>
      </c>
    </row>
    <row r="15147" spans="48:54" x14ac:dyDescent="0.2">
      <c r="AV15147" s="191" t="str">
        <f t="shared" si="240"/>
        <v>548_RS_14_1_202324</v>
      </c>
      <c r="AW15147" s="191" t="s">
        <v>92</v>
      </c>
      <c r="AX15147" s="18">
        <v>202324</v>
      </c>
      <c r="AY15147" s="191">
        <v>548</v>
      </c>
      <c r="AZ15147" s="191">
        <v>14</v>
      </c>
      <c r="BA15147" s="191">
        <v>1</v>
      </c>
      <c r="BB15147" s="191">
        <v>442.17</v>
      </c>
    </row>
    <row r="15148" spans="48:54" x14ac:dyDescent="0.2">
      <c r="AV15148" s="191" t="str">
        <f t="shared" si="240"/>
        <v>550_RG_698_2_202324</v>
      </c>
      <c r="AW15148" s="191" t="s">
        <v>93</v>
      </c>
      <c r="AX15148" s="18">
        <v>202324</v>
      </c>
      <c r="AY15148" s="191">
        <v>550</v>
      </c>
      <c r="AZ15148" s="191">
        <v>698</v>
      </c>
      <c r="BA15148" s="191">
        <v>2</v>
      </c>
      <c r="BB15148" s="191">
        <v>0</v>
      </c>
    </row>
    <row r="15149" spans="48:54" x14ac:dyDescent="0.2">
      <c r="AV15149" s="191" t="str">
        <f t="shared" si="240"/>
        <v>550_RS_14_1_202324</v>
      </c>
      <c r="AW15149" s="191" t="s">
        <v>92</v>
      </c>
      <c r="AX15149" s="18">
        <v>202324</v>
      </c>
      <c r="AY15149" s="191">
        <v>550</v>
      </c>
      <c r="AZ15149" s="191">
        <v>14</v>
      </c>
      <c r="BA15149" s="191">
        <v>1</v>
      </c>
      <c r="BB15149" s="191">
        <v>253.095</v>
      </c>
    </row>
    <row r="15150" spans="48:54" x14ac:dyDescent="0.2">
      <c r="AV15150" s="191" t="str">
        <f t="shared" si="240"/>
        <v>552_RG_698_2_202324</v>
      </c>
      <c r="AW15150" s="191" t="s">
        <v>93</v>
      </c>
      <c r="AX15150" s="18">
        <v>202324</v>
      </c>
      <c r="AY15150" s="191">
        <v>552</v>
      </c>
      <c r="AZ15150" s="191">
        <v>698</v>
      </c>
      <c r="BA15150" s="191">
        <v>2</v>
      </c>
      <c r="BB15150" s="191">
        <v>0</v>
      </c>
    </row>
    <row r="15151" spans="48:54" x14ac:dyDescent="0.2">
      <c r="AV15151" s="191" t="str">
        <f t="shared" si="240"/>
        <v>552_RS_14_1_202324</v>
      </c>
      <c r="AW15151" s="191" t="s">
        <v>92</v>
      </c>
      <c r="AX15151" s="18">
        <v>202324</v>
      </c>
      <c r="AY15151" s="191">
        <v>552</v>
      </c>
      <c r="AZ15151" s="191">
        <v>14</v>
      </c>
      <c r="BA15151" s="191">
        <v>1</v>
      </c>
      <c r="BB15151" s="191">
        <v>1159.6823999999974</v>
      </c>
    </row>
    <row r="15152" spans="48:54" x14ac:dyDescent="0.2">
      <c r="AV15152" s="191" t="str">
        <f t="shared" si="240"/>
        <v>562_RG_698_2_202324</v>
      </c>
      <c r="AW15152" s="191" t="s">
        <v>93</v>
      </c>
      <c r="AX15152" s="18">
        <v>202324</v>
      </c>
      <c r="AY15152" s="191">
        <v>562</v>
      </c>
      <c r="AZ15152" s="191">
        <v>698</v>
      </c>
      <c r="BA15152" s="191">
        <v>2</v>
      </c>
      <c r="BB15152" s="191">
        <v>-48.156999999999996</v>
      </c>
    </row>
    <row r="15153" spans="48:54" x14ac:dyDescent="0.2">
      <c r="AV15153" s="191" t="str">
        <f t="shared" si="240"/>
        <v>562_RS_14_1_202324</v>
      </c>
      <c r="AW15153" s="191" t="s">
        <v>92</v>
      </c>
      <c r="AX15153" s="18">
        <v>202324</v>
      </c>
      <c r="AY15153" s="191">
        <v>562</v>
      </c>
      <c r="AZ15153" s="191">
        <v>14</v>
      </c>
      <c r="BA15153" s="191">
        <v>1</v>
      </c>
      <c r="BB15153" s="191">
        <v>0</v>
      </c>
    </row>
    <row r="15154" spans="48:54" x14ac:dyDescent="0.2">
      <c r="AV15154" s="191" t="str">
        <f t="shared" si="240"/>
        <v>564_RG_698_2_202324</v>
      </c>
      <c r="AW15154" s="191" t="s">
        <v>93</v>
      </c>
      <c r="AX15154" s="18">
        <v>202324</v>
      </c>
      <c r="AY15154" s="191">
        <v>564</v>
      </c>
      <c r="AZ15154" s="191">
        <v>698</v>
      </c>
      <c r="BA15154" s="191">
        <v>2</v>
      </c>
      <c r="BB15154" s="191">
        <v>0</v>
      </c>
    </row>
    <row r="15155" spans="48:54" x14ac:dyDescent="0.2">
      <c r="AV15155" s="191" t="str">
        <f t="shared" si="240"/>
        <v>564_RS_14_1_202324</v>
      </c>
      <c r="AW15155" s="191" t="s">
        <v>92</v>
      </c>
      <c r="AX15155" s="18">
        <v>202324</v>
      </c>
      <c r="AY15155" s="191">
        <v>564</v>
      </c>
      <c r="AZ15155" s="191">
        <v>14</v>
      </c>
      <c r="BA15155" s="191">
        <v>1</v>
      </c>
      <c r="BB15155" s="191">
        <v>0</v>
      </c>
    </row>
    <row r="15156" spans="48:54" x14ac:dyDescent="0.2">
      <c r="AV15156" s="191" t="str">
        <f t="shared" si="240"/>
        <v>566_RG_698_2_202324</v>
      </c>
      <c r="AW15156" s="191" t="s">
        <v>93</v>
      </c>
      <c r="AX15156" s="18">
        <v>202324</v>
      </c>
      <c r="AY15156" s="191">
        <v>566</v>
      </c>
      <c r="AZ15156" s="191">
        <v>698</v>
      </c>
      <c r="BA15156" s="191">
        <v>2</v>
      </c>
      <c r="BB15156" s="191">
        <v>0</v>
      </c>
    </row>
    <row r="15157" spans="48:54" x14ac:dyDescent="0.2">
      <c r="AV15157" s="191" t="str">
        <f t="shared" si="240"/>
        <v>566_RS_14_1_202324</v>
      </c>
      <c r="AW15157" s="191" t="s">
        <v>92</v>
      </c>
      <c r="AX15157" s="18">
        <v>202324</v>
      </c>
      <c r="AY15157" s="191">
        <v>566</v>
      </c>
      <c r="AZ15157" s="191">
        <v>14</v>
      </c>
      <c r="BA15157" s="191">
        <v>1</v>
      </c>
      <c r="BB15157" s="191">
        <v>0</v>
      </c>
    </row>
    <row r="15158" spans="48:54" x14ac:dyDescent="0.2">
      <c r="AV15158" s="191" t="str">
        <f t="shared" si="240"/>
        <v>568_RG_698_2_202324</v>
      </c>
      <c r="AW15158" s="191" t="s">
        <v>93</v>
      </c>
      <c r="AX15158" s="18">
        <v>202324</v>
      </c>
      <c r="AY15158" s="191">
        <v>568</v>
      </c>
      <c r="AZ15158" s="191">
        <v>698</v>
      </c>
      <c r="BA15158" s="191">
        <v>2</v>
      </c>
      <c r="BB15158" s="191">
        <v>0</v>
      </c>
    </row>
    <row r="15159" spans="48:54" x14ac:dyDescent="0.2">
      <c r="AV15159" s="191" t="str">
        <f t="shared" si="240"/>
        <v>568_RS_14_1_202324</v>
      </c>
      <c r="AW15159" s="191" t="s">
        <v>92</v>
      </c>
      <c r="AX15159" s="18">
        <v>202324</v>
      </c>
      <c r="AY15159" s="191">
        <v>568</v>
      </c>
      <c r="AZ15159" s="191">
        <v>14</v>
      </c>
      <c r="BA15159" s="191">
        <v>1</v>
      </c>
      <c r="BB15159" s="191">
        <v>0</v>
      </c>
    </row>
    <row r="15160" spans="48:54" x14ac:dyDescent="0.2">
      <c r="AV15160" s="191" t="str">
        <f t="shared" si="240"/>
        <v>572_RG_698_2_202324</v>
      </c>
      <c r="AW15160" s="191" t="s">
        <v>93</v>
      </c>
      <c r="AX15160" s="18">
        <v>202324</v>
      </c>
      <c r="AY15160" s="191">
        <v>572</v>
      </c>
      <c r="AZ15160" s="191">
        <v>698</v>
      </c>
      <c r="BA15160" s="191">
        <v>2</v>
      </c>
      <c r="BB15160" s="191">
        <v>0</v>
      </c>
    </row>
    <row r="15161" spans="48:54" x14ac:dyDescent="0.2">
      <c r="AV15161" s="191" t="str">
        <f t="shared" si="240"/>
        <v>572_RS_14_1_202324</v>
      </c>
      <c r="AW15161" s="191" t="s">
        <v>92</v>
      </c>
      <c r="AX15161" s="18">
        <v>202324</v>
      </c>
      <c r="AY15161" s="191">
        <v>572</v>
      </c>
      <c r="AZ15161" s="191">
        <v>14</v>
      </c>
      <c r="BA15161" s="191">
        <v>1</v>
      </c>
      <c r="BB15161" s="191">
        <v>0</v>
      </c>
    </row>
    <row r="15162" spans="48:54" x14ac:dyDescent="0.2">
      <c r="AV15162" s="191" t="str">
        <f t="shared" si="240"/>
        <v>574_RG_698_2_202324</v>
      </c>
      <c r="AW15162" s="191" t="s">
        <v>93</v>
      </c>
      <c r="AX15162" s="18">
        <v>202324</v>
      </c>
      <c r="AY15162" s="191">
        <v>574</v>
      </c>
      <c r="AZ15162" s="191">
        <v>698</v>
      </c>
      <c r="BA15162" s="191">
        <v>2</v>
      </c>
      <c r="BB15162" s="191">
        <v>0</v>
      </c>
    </row>
    <row r="15163" spans="48:54" x14ac:dyDescent="0.2">
      <c r="AV15163" s="191" t="str">
        <f t="shared" si="240"/>
        <v>574_RS_14_1_202324</v>
      </c>
      <c r="AW15163" s="191" t="s">
        <v>92</v>
      </c>
      <c r="AX15163" s="18">
        <v>202324</v>
      </c>
      <c r="AY15163" s="191">
        <v>574</v>
      </c>
      <c r="AZ15163" s="191">
        <v>14</v>
      </c>
      <c r="BA15163" s="191">
        <v>1</v>
      </c>
      <c r="BB15163" s="191">
        <v>0</v>
      </c>
    </row>
    <row r="15164" spans="48:54" x14ac:dyDescent="0.2">
      <c r="AV15164" s="191" t="str">
        <f t="shared" si="240"/>
        <v>576_RG_698_2_202324</v>
      </c>
      <c r="AW15164" s="191" t="s">
        <v>93</v>
      </c>
      <c r="AX15164" s="18">
        <v>202324</v>
      </c>
      <c r="AY15164" s="191">
        <v>576</v>
      </c>
      <c r="AZ15164" s="191">
        <v>698</v>
      </c>
      <c r="BA15164" s="191">
        <v>2</v>
      </c>
      <c r="BB15164" s="191">
        <v>-925.64559999999983</v>
      </c>
    </row>
    <row r="15165" spans="48:54" x14ac:dyDescent="0.2">
      <c r="AV15165" s="191" t="str">
        <f t="shared" si="240"/>
        <v>576_RS_14_1_202324</v>
      </c>
      <c r="AW15165" s="191" t="s">
        <v>92</v>
      </c>
      <c r="AX15165" s="18">
        <v>202324</v>
      </c>
      <c r="AY15165" s="191">
        <v>576</v>
      </c>
      <c r="AZ15165" s="191">
        <v>14</v>
      </c>
      <c r="BA15165" s="191">
        <v>1</v>
      </c>
      <c r="BB15165" s="191">
        <v>0</v>
      </c>
    </row>
    <row r="15166" spans="48:54" x14ac:dyDescent="0.2">
      <c r="AV15166" s="191" t="str">
        <f t="shared" si="240"/>
        <v>582_RG_698_2_202324</v>
      </c>
      <c r="AW15166" s="191" t="s">
        <v>93</v>
      </c>
      <c r="AX15166" s="18">
        <v>202324</v>
      </c>
      <c r="AY15166" s="191">
        <v>582</v>
      </c>
      <c r="AZ15166" s="191">
        <v>698</v>
      </c>
      <c r="BA15166" s="191">
        <v>2</v>
      </c>
      <c r="BB15166" s="191">
        <v>0</v>
      </c>
    </row>
    <row r="15167" spans="48:54" x14ac:dyDescent="0.2">
      <c r="AV15167" s="191" t="str">
        <f t="shared" si="240"/>
        <v>582_RS_14_1_202324</v>
      </c>
      <c r="AW15167" s="191" t="s">
        <v>92</v>
      </c>
      <c r="AX15167" s="18">
        <v>202324</v>
      </c>
      <c r="AY15167" s="191">
        <v>582</v>
      </c>
      <c r="AZ15167" s="191">
        <v>14</v>
      </c>
      <c r="BA15167" s="191">
        <v>1</v>
      </c>
      <c r="BB15167" s="191">
        <v>0</v>
      </c>
    </row>
    <row r="15168" spans="48:54" x14ac:dyDescent="0.2">
      <c r="AV15168" s="191" t="str">
        <f t="shared" si="240"/>
        <v>584_RG_698_2_202324</v>
      </c>
      <c r="AW15168" s="191" t="s">
        <v>93</v>
      </c>
      <c r="AX15168" s="18">
        <v>202324</v>
      </c>
      <c r="AY15168" s="191">
        <v>584</v>
      </c>
      <c r="AZ15168" s="191">
        <v>698</v>
      </c>
      <c r="BA15168" s="191">
        <v>2</v>
      </c>
      <c r="BB15168" s="191">
        <v>0</v>
      </c>
    </row>
    <row r="15169" spans="48:54" x14ac:dyDescent="0.2">
      <c r="AV15169" s="191" t="str">
        <f t="shared" si="240"/>
        <v>584_RS_14_1_202324</v>
      </c>
      <c r="AW15169" s="191" t="s">
        <v>92</v>
      </c>
      <c r="AX15169" s="18">
        <v>202324</v>
      </c>
      <c r="AY15169" s="191">
        <v>584</v>
      </c>
      <c r="AZ15169" s="191">
        <v>14</v>
      </c>
      <c r="BA15169" s="191">
        <v>1</v>
      </c>
      <c r="BB15169" s="191">
        <v>0</v>
      </c>
    </row>
    <row r="15170" spans="48:54" x14ac:dyDescent="0.2">
      <c r="AV15170" s="191" t="str">
        <f t="shared" si="240"/>
        <v>586_RG_698_2_202324</v>
      </c>
      <c r="AW15170" s="191" t="s">
        <v>93</v>
      </c>
      <c r="AX15170" s="18">
        <v>202324</v>
      </c>
      <c r="AY15170" s="191">
        <v>586</v>
      </c>
      <c r="AZ15170" s="191">
        <v>698</v>
      </c>
      <c r="BA15170" s="191">
        <v>2</v>
      </c>
      <c r="BB15170" s="191">
        <v>0</v>
      </c>
    </row>
    <row r="15171" spans="48:54" x14ac:dyDescent="0.2">
      <c r="AV15171" s="191" t="str">
        <f t="shared" si="240"/>
        <v>586_RS_14_1_202324</v>
      </c>
      <c r="AW15171" s="191" t="s">
        <v>92</v>
      </c>
      <c r="AX15171" s="18">
        <v>202324</v>
      </c>
      <c r="AY15171" s="191">
        <v>586</v>
      </c>
      <c r="AZ15171" s="191">
        <v>14</v>
      </c>
      <c r="BA15171" s="191">
        <v>1</v>
      </c>
      <c r="BB15171" s="191">
        <v>0</v>
      </c>
    </row>
    <row r="15172" spans="48:54" x14ac:dyDescent="0.2">
      <c r="AV15172" s="191" t="str">
        <f t="shared" ref="AV15172:AV15235" si="241">AY15172&amp;"_"&amp;AW15172&amp;"_"&amp;AZ15172&amp;"_"&amp;BA15172&amp;"_"&amp;AX15172</f>
        <v>512_RG_699_1_202324</v>
      </c>
      <c r="AW15172" s="191" t="s">
        <v>93</v>
      </c>
      <c r="AX15172" s="18">
        <v>202324</v>
      </c>
      <c r="AY15172" s="191">
        <v>512</v>
      </c>
      <c r="AZ15172" s="191">
        <v>699</v>
      </c>
      <c r="BA15172" s="191">
        <v>1</v>
      </c>
      <c r="BB15172" s="191">
        <v>-5612.0929999999998</v>
      </c>
    </row>
    <row r="15173" spans="48:54" x14ac:dyDescent="0.2">
      <c r="AV15173" s="191" t="str">
        <f t="shared" si="241"/>
        <v>512_RS_14_2_202324</v>
      </c>
      <c r="AW15173" s="191" t="s">
        <v>92</v>
      </c>
      <c r="AX15173" s="18">
        <v>202324</v>
      </c>
      <c r="AY15173" s="191">
        <v>512</v>
      </c>
      <c r="AZ15173" s="191">
        <v>14</v>
      </c>
      <c r="BA15173" s="191">
        <v>2</v>
      </c>
      <c r="BB15173" s="191">
        <v>-10.988999999999999</v>
      </c>
    </row>
    <row r="15174" spans="48:54" x14ac:dyDescent="0.2">
      <c r="AV15174" s="191" t="str">
        <f t="shared" si="241"/>
        <v>514_RG_699_1_202324</v>
      </c>
      <c r="AW15174" s="191" t="s">
        <v>93</v>
      </c>
      <c r="AX15174" s="18">
        <v>202324</v>
      </c>
      <c r="AY15174" s="191">
        <v>514</v>
      </c>
      <c r="AZ15174" s="191">
        <v>699</v>
      </c>
      <c r="BA15174" s="191">
        <v>1</v>
      </c>
      <c r="BB15174" s="191">
        <v>-37379.588000000003</v>
      </c>
    </row>
    <row r="15175" spans="48:54" x14ac:dyDescent="0.2">
      <c r="AV15175" s="191" t="str">
        <f t="shared" si="241"/>
        <v>514_RS_14_2_202324</v>
      </c>
      <c r="AW15175" s="191" t="s">
        <v>92</v>
      </c>
      <c r="AX15175" s="18">
        <v>202324</v>
      </c>
      <c r="AY15175" s="191">
        <v>514</v>
      </c>
      <c r="AZ15175" s="191">
        <v>14</v>
      </c>
      <c r="BA15175" s="191">
        <v>2</v>
      </c>
      <c r="BB15175" s="191">
        <v>-9.7799999999999994</v>
      </c>
    </row>
    <row r="15176" spans="48:54" x14ac:dyDescent="0.2">
      <c r="AV15176" s="191" t="str">
        <f t="shared" si="241"/>
        <v>516_RG_699_1_202324</v>
      </c>
      <c r="AW15176" s="191" t="s">
        <v>93</v>
      </c>
      <c r="AX15176" s="18">
        <v>202324</v>
      </c>
      <c r="AY15176" s="191">
        <v>516</v>
      </c>
      <c r="AZ15176" s="191">
        <v>699</v>
      </c>
      <c r="BA15176" s="191">
        <v>1</v>
      </c>
      <c r="BB15176" s="191">
        <v>-6021.6399999999994</v>
      </c>
    </row>
    <row r="15177" spans="48:54" x14ac:dyDescent="0.2">
      <c r="AV15177" s="191" t="str">
        <f t="shared" si="241"/>
        <v>516_RS_14_2_202324</v>
      </c>
      <c r="AW15177" s="191" t="s">
        <v>92</v>
      </c>
      <c r="AX15177" s="18">
        <v>202324</v>
      </c>
      <c r="AY15177" s="191">
        <v>516</v>
      </c>
      <c r="AZ15177" s="191">
        <v>14</v>
      </c>
      <c r="BA15177" s="191">
        <v>2</v>
      </c>
      <c r="BB15177" s="191">
        <v>-1953.1970000000001</v>
      </c>
    </row>
    <row r="15178" spans="48:54" x14ac:dyDescent="0.2">
      <c r="AV15178" s="191" t="str">
        <f t="shared" si="241"/>
        <v>518_RG_699_1_202324</v>
      </c>
      <c r="AW15178" s="191" t="s">
        <v>93</v>
      </c>
      <c r="AX15178" s="18">
        <v>202324</v>
      </c>
      <c r="AY15178" s="191">
        <v>518</v>
      </c>
      <c r="AZ15178" s="191">
        <v>699</v>
      </c>
      <c r="BA15178" s="191">
        <v>1</v>
      </c>
      <c r="BB15178" s="191">
        <v>-6517.6544800000001</v>
      </c>
    </row>
    <row r="15179" spans="48:54" x14ac:dyDescent="0.2">
      <c r="AV15179" s="191" t="str">
        <f t="shared" si="241"/>
        <v>518_RS_14_2_202324</v>
      </c>
      <c r="AW15179" s="191" t="s">
        <v>92</v>
      </c>
      <c r="AX15179" s="18">
        <v>202324</v>
      </c>
      <c r="AY15179" s="191">
        <v>518</v>
      </c>
      <c r="AZ15179" s="191">
        <v>14</v>
      </c>
      <c r="BA15179" s="191">
        <v>2</v>
      </c>
      <c r="BB15179" s="191">
        <v>-170.03975999999997</v>
      </c>
    </row>
    <row r="15180" spans="48:54" x14ac:dyDescent="0.2">
      <c r="AV15180" s="191" t="str">
        <f t="shared" si="241"/>
        <v>520_RG_699_1_202324</v>
      </c>
      <c r="AW15180" s="191" t="s">
        <v>93</v>
      </c>
      <c r="AX15180" s="18">
        <v>202324</v>
      </c>
      <c r="AY15180" s="191">
        <v>520</v>
      </c>
      <c r="AZ15180" s="191">
        <v>699</v>
      </c>
      <c r="BA15180" s="191">
        <v>1</v>
      </c>
      <c r="BB15180" s="191">
        <v>-3172.2690000000002</v>
      </c>
    </row>
    <row r="15181" spans="48:54" x14ac:dyDescent="0.2">
      <c r="AV15181" s="191" t="str">
        <f t="shared" si="241"/>
        <v>520_RS_14_2_202324</v>
      </c>
      <c r="AW15181" s="191" t="s">
        <v>92</v>
      </c>
      <c r="AX15181" s="18">
        <v>202324</v>
      </c>
      <c r="AY15181" s="191">
        <v>520</v>
      </c>
      <c r="AZ15181" s="191">
        <v>14</v>
      </c>
      <c r="BA15181" s="191">
        <v>2</v>
      </c>
      <c r="BB15181" s="191">
        <v>-11.257</v>
      </c>
    </row>
    <row r="15182" spans="48:54" x14ac:dyDescent="0.2">
      <c r="AV15182" s="191" t="str">
        <f t="shared" si="241"/>
        <v>522_RG_699_1_202324</v>
      </c>
      <c r="AW15182" s="191" t="s">
        <v>93</v>
      </c>
      <c r="AX15182" s="18">
        <v>202324</v>
      </c>
      <c r="AY15182" s="191">
        <v>522</v>
      </c>
      <c r="AZ15182" s="191">
        <v>699</v>
      </c>
      <c r="BA15182" s="191">
        <v>1</v>
      </c>
      <c r="BB15182" s="191">
        <v>-5076.2800399999996</v>
      </c>
    </row>
    <row r="15183" spans="48:54" x14ac:dyDescent="0.2">
      <c r="AV15183" s="191" t="str">
        <f t="shared" si="241"/>
        <v>522_RS_14_2_202324</v>
      </c>
      <c r="AW15183" s="191" t="s">
        <v>92</v>
      </c>
      <c r="AX15183" s="18">
        <v>202324</v>
      </c>
      <c r="AY15183" s="191">
        <v>522</v>
      </c>
      <c r="AZ15183" s="191">
        <v>14</v>
      </c>
      <c r="BA15183" s="191">
        <v>2</v>
      </c>
      <c r="BB15183" s="191">
        <v>-107.86322</v>
      </c>
    </row>
    <row r="15184" spans="48:54" x14ac:dyDescent="0.2">
      <c r="AV15184" s="191" t="str">
        <f t="shared" si="241"/>
        <v>524_RG_699_1_202324</v>
      </c>
      <c r="AW15184" s="191" t="s">
        <v>93</v>
      </c>
      <c r="AX15184" s="18">
        <v>202324</v>
      </c>
      <c r="AY15184" s="191">
        <v>524</v>
      </c>
      <c r="AZ15184" s="191">
        <v>699</v>
      </c>
      <c r="BA15184" s="191">
        <v>1</v>
      </c>
      <c r="BB15184" s="191">
        <v>-9976.0039699999998</v>
      </c>
    </row>
    <row r="15185" spans="48:54" x14ac:dyDescent="0.2">
      <c r="AV15185" s="191" t="str">
        <f t="shared" si="241"/>
        <v>524_RS_14_2_202324</v>
      </c>
      <c r="AW15185" s="191" t="s">
        <v>92</v>
      </c>
      <c r="AX15185" s="18">
        <v>202324</v>
      </c>
      <c r="AY15185" s="191">
        <v>524</v>
      </c>
      <c r="AZ15185" s="191">
        <v>14</v>
      </c>
      <c r="BA15185" s="191">
        <v>2</v>
      </c>
      <c r="BB15185" s="191">
        <v>-6.44231</v>
      </c>
    </row>
    <row r="15186" spans="48:54" x14ac:dyDescent="0.2">
      <c r="AV15186" s="191" t="str">
        <f t="shared" si="241"/>
        <v>526_RG_699_1_202324</v>
      </c>
      <c r="AW15186" s="191" t="s">
        <v>93</v>
      </c>
      <c r="AX15186" s="18">
        <v>202324</v>
      </c>
      <c r="AY15186" s="191">
        <v>526</v>
      </c>
      <c r="AZ15186" s="191">
        <v>699</v>
      </c>
      <c r="BA15186" s="191">
        <v>1</v>
      </c>
      <c r="BB15186" s="191">
        <v>-6667.9686099999999</v>
      </c>
    </row>
    <row r="15187" spans="48:54" x14ac:dyDescent="0.2">
      <c r="AV15187" s="191" t="str">
        <f t="shared" si="241"/>
        <v>526_RS_14_2_202324</v>
      </c>
      <c r="AW15187" s="191" t="s">
        <v>92</v>
      </c>
      <c r="AX15187" s="18">
        <v>202324</v>
      </c>
      <c r="AY15187" s="191">
        <v>526</v>
      </c>
      <c r="AZ15187" s="191">
        <v>14</v>
      </c>
      <c r="BA15187" s="191">
        <v>2</v>
      </c>
      <c r="BB15187" s="191">
        <v>-24.445576856022349</v>
      </c>
    </row>
    <row r="15188" spans="48:54" x14ac:dyDescent="0.2">
      <c r="AV15188" s="191" t="str">
        <f t="shared" si="241"/>
        <v>528_RG_699_1_202324</v>
      </c>
      <c r="AW15188" s="191" t="s">
        <v>93</v>
      </c>
      <c r="AX15188" s="18">
        <v>202324</v>
      </c>
      <c r="AY15188" s="191">
        <v>528</v>
      </c>
      <c r="AZ15188" s="191">
        <v>699</v>
      </c>
      <c r="BA15188" s="191">
        <v>1</v>
      </c>
      <c r="BB15188" s="191">
        <v>-5143</v>
      </c>
    </row>
    <row r="15189" spans="48:54" x14ac:dyDescent="0.2">
      <c r="AV15189" s="191" t="str">
        <f t="shared" si="241"/>
        <v>528_RS_14_2_202324</v>
      </c>
      <c r="AW15189" s="191" t="s">
        <v>92</v>
      </c>
      <c r="AX15189" s="18">
        <v>202324</v>
      </c>
      <c r="AY15189" s="191">
        <v>528</v>
      </c>
      <c r="AZ15189" s="191">
        <v>14</v>
      </c>
      <c r="BA15189" s="191">
        <v>2</v>
      </c>
      <c r="BB15189" s="191">
        <v>0</v>
      </c>
    </row>
    <row r="15190" spans="48:54" x14ac:dyDescent="0.2">
      <c r="AV15190" s="191" t="str">
        <f t="shared" si="241"/>
        <v>530_RG_699_1_202324</v>
      </c>
      <c r="AW15190" s="191" t="s">
        <v>93</v>
      </c>
      <c r="AX15190" s="18">
        <v>202324</v>
      </c>
      <c r="AY15190" s="191">
        <v>530</v>
      </c>
      <c r="AZ15190" s="191">
        <v>699</v>
      </c>
      <c r="BA15190" s="191">
        <v>1</v>
      </c>
      <c r="BB15190" s="191">
        <v>-11933.155779999997</v>
      </c>
    </row>
    <row r="15191" spans="48:54" x14ac:dyDescent="0.2">
      <c r="AV15191" s="191" t="str">
        <f t="shared" si="241"/>
        <v>530_RS_14_2_202324</v>
      </c>
      <c r="AW15191" s="191" t="s">
        <v>92</v>
      </c>
      <c r="AX15191" s="18">
        <v>202324</v>
      </c>
      <c r="AY15191" s="191">
        <v>530</v>
      </c>
      <c r="AZ15191" s="191">
        <v>14</v>
      </c>
      <c r="BA15191" s="191">
        <v>2</v>
      </c>
      <c r="BB15191" s="191">
        <v>-20.634999999999998</v>
      </c>
    </row>
    <row r="15192" spans="48:54" x14ac:dyDescent="0.2">
      <c r="AV15192" s="191" t="str">
        <f t="shared" si="241"/>
        <v>532_RG_699_1_202324</v>
      </c>
      <c r="AW15192" s="191" t="s">
        <v>93</v>
      </c>
      <c r="AX15192" s="18">
        <v>202324</v>
      </c>
      <c r="AY15192" s="191">
        <v>532</v>
      </c>
      <c r="AZ15192" s="191">
        <v>699</v>
      </c>
      <c r="BA15192" s="191">
        <v>1</v>
      </c>
      <c r="BB15192" s="191">
        <v>-19422.77605</v>
      </c>
    </row>
    <row r="15193" spans="48:54" x14ac:dyDescent="0.2">
      <c r="AV15193" s="191" t="str">
        <f t="shared" si="241"/>
        <v>532_RS_14_2_202324</v>
      </c>
      <c r="AW15193" s="191" t="s">
        <v>92</v>
      </c>
      <c r="AX15193" s="18">
        <v>202324</v>
      </c>
      <c r="AY15193" s="191">
        <v>532</v>
      </c>
      <c r="AZ15193" s="191">
        <v>14</v>
      </c>
      <c r="BA15193" s="191">
        <v>2</v>
      </c>
      <c r="BB15193" s="191">
        <v>-136</v>
      </c>
    </row>
    <row r="15194" spans="48:54" x14ac:dyDescent="0.2">
      <c r="AV15194" s="191" t="str">
        <f t="shared" si="241"/>
        <v>534_RG_699_1_202324</v>
      </c>
      <c r="AW15194" s="191" t="s">
        <v>93</v>
      </c>
      <c r="AX15194" s="18">
        <v>202324</v>
      </c>
      <c r="AY15194" s="191">
        <v>534</v>
      </c>
      <c r="AZ15194" s="191">
        <v>699</v>
      </c>
      <c r="BA15194" s="191">
        <v>1</v>
      </c>
      <c r="BB15194" s="191">
        <v>-7544.0370599999997</v>
      </c>
    </row>
    <row r="15195" spans="48:54" x14ac:dyDescent="0.2">
      <c r="AV15195" s="191" t="str">
        <f t="shared" si="241"/>
        <v>534_RS_14_2_202324</v>
      </c>
      <c r="AW15195" s="191" t="s">
        <v>92</v>
      </c>
      <c r="AX15195" s="18">
        <v>202324</v>
      </c>
      <c r="AY15195" s="191">
        <v>534</v>
      </c>
      <c r="AZ15195" s="191">
        <v>14</v>
      </c>
      <c r="BA15195" s="191">
        <v>2</v>
      </c>
      <c r="BB15195" s="191">
        <v>-56.427500000000002</v>
      </c>
    </row>
    <row r="15196" spans="48:54" x14ac:dyDescent="0.2">
      <c r="AV15196" s="191" t="str">
        <f t="shared" si="241"/>
        <v>536_RG_699_1_202324</v>
      </c>
      <c r="AW15196" s="191" t="s">
        <v>93</v>
      </c>
      <c r="AX15196" s="18">
        <v>202324</v>
      </c>
      <c r="AY15196" s="191">
        <v>536</v>
      </c>
      <c r="AZ15196" s="191">
        <v>699</v>
      </c>
      <c r="BA15196" s="191">
        <v>1</v>
      </c>
      <c r="BB15196" s="191">
        <v>-9022.4538999999986</v>
      </c>
    </row>
    <row r="15197" spans="48:54" x14ac:dyDescent="0.2">
      <c r="AV15197" s="191" t="str">
        <f t="shared" si="241"/>
        <v>536_RS_14_2_202324</v>
      </c>
      <c r="AW15197" s="191" t="s">
        <v>92</v>
      </c>
      <c r="AX15197" s="18">
        <v>202324</v>
      </c>
      <c r="AY15197" s="191">
        <v>536</v>
      </c>
      <c r="AZ15197" s="191">
        <v>14</v>
      </c>
      <c r="BA15197" s="191">
        <v>2</v>
      </c>
      <c r="BB15197" s="191">
        <v>-32.097000000000001</v>
      </c>
    </row>
    <row r="15198" spans="48:54" x14ac:dyDescent="0.2">
      <c r="AV15198" s="191" t="str">
        <f t="shared" si="241"/>
        <v>538_RG_699_1_202324</v>
      </c>
      <c r="AW15198" s="191" t="s">
        <v>93</v>
      </c>
      <c r="AX15198" s="18">
        <v>202324</v>
      </c>
      <c r="AY15198" s="191">
        <v>538</v>
      </c>
      <c r="AZ15198" s="191">
        <v>699</v>
      </c>
      <c r="BA15198" s="191">
        <v>1</v>
      </c>
      <c r="BB15198" s="191">
        <v>-4283.2474099999999</v>
      </c>
    </row>
    <row r="15199" spans="48:54" x14ac:dyDescent="0.2">
      <c r="AV15199" s="191" t="str">
        <f t="shared" si="241"/>
        <v>538_RS_14_2_202324</v>
      </c>
      <c r="AW15199" s="191" t="s">
        <v>92</v>
      </c>
      <c r="AX15199" s="18">
        <v>202324</v>
      </c>
      <c r="AY15199" s="191">
        <v>538</v>
      </c>
      <c r="AZ15199" s="191">
        <v>14</v>
      </c>
      <c r="BA15199" s="191">
        <v>2</v>
      </c>
      <c r="BB15199" s="191">
        <v>-69.862319999999997</v>
      </c>
    </row>
    <row r="15200" spans="48:54" x14ac:dyDescent="0.2">
      <c r="AV15200" s="191" t="str">
        <f t="shared" si="241"/>
        <v>540_RG_699_1_202324</v>
      </c>
      <c r="AW15200" s="191" t="s">
        <v>93</v>
      </c>
      <c r="AX15200" s="18">
        <v>202324</v>
      </c>
      <c r="AY15200" s="191">
        <v>540</v>
      </c>
      <c r="AZ15200" s="191">
        <v>699</v>
      </c>
      <c r="BA15200" s="191">
        <v>1</v>
      </c>
      <c r="BB15200" s="191">
        <v>-14346.651</v>
      </c>
    </row>
    <row r="15201" spans="48:54" x14ac:dyDescent="0.2">
      <c r="AV15201" s="191" t="str">
        <f t="shared" si="241"/>
        <v>540_RS_14_2_202324</v>
      </c>
      <c r="AW15201" s="191" t="s">
        <v>92</v>
      </c>
      <c r="AX15201" s="18">
        <v>202324</v>
      </c>
      <c r="AY15201" s="191">
        <v>540</v>
      </c>
      <c r="AZ15201" s="191">
        <v>14</v>
      </c>
      <c r="BA15201" s="191">
        <v>2</v>
      </c>
      <c r="BB15201" s="191">
        <v>-54.23</v>
      </c>
    </row>
    <row r="15202" spans="48:54" x14ac:dyDescent="0.2">
      <c r="AV15202" s="191" t="str">
        <f t="shared" si="241"/>
        <v>542_RG_699_1_202324</v>
      </c>
      <c r="AW15202" s="191" t="s">
        <v>93</v>
      </c>
      <c r="AX15202" s="18">
        <v>202324</v>
      </c>
      <c r="AY15202" s="191">
        <v>542</v>
      </c>
      <c r="AZ15202" s="191">
        <v>699</v>
      </c>
      <c r="BA15202" s="191">
        <v>1</v>
      </c>
      <c r="BB15202" s="191">
        <v>-9261.0150000000012</v>
      </c>
    </row>
    <row r="15203" spans="48:54" x14ac:dyDescent="0.2">
      <c r="AV15203" s="191" t="str">
        <f t="shared" si="241"/>
        <v>542_RS_14_2_202324</v>
      </c>
      <c r="AW15203" s="191" t="s">
        <v>92</v>
      </c>
      <c r="AX15203" s="18">
        <v>202324</v>
      </c>
      <c r="AY15203" s="191">
        <v>542</v>
      </c>
      <c r="AZ15203" s="191">
        <v>14</v>
      </c>
      <c r="BA15203" s="191">
        <v>2</v>
      </c>
      <c r="BB15203" s="191">
        <v>0</v>
      </c>
    </row>
    <row r="15204" spans="48:54" x14ac:dyDescent="0.2">
      <c r="AV15204" s="191" t="str">
        <f t="shared" si="241"/>
        <v>544_RG_699_1_202324</v>
      </c>
      <c r="AW15204" s="191" t="s">
        <v>93</v>
      </c>
      <c r="AX15204" s="18">
        <v>202324</v>
      </c>
      <c r="AY15204" s="191">
        <v>544</v>
      </c>
      <c r="AZ15204" s="191">
        <v>699</v>
      </c>
      <c r="BA15204" s="191">
        <v>1</v>
      </c>
      <c r="BB15204" s="191">
        <v>-7562.2721199999996</v>
      </c>
    </row>
    <row r="15205" spans="48:54" x14ac:dyDescent="0.2">
      <c r="AV15205" s="191" t="str">
        <f t="shared" si="241"/>
        <v>544_RS_14_2_202324</v>
      </c>
      <c r="AW15205" s="191" t="s">
        <v>92</v>
      </c>
      <c r="AX15205" s="18">
        <v>202324</v>
      </c>
      <c r="AY15205" s="191">
        <v>544</v>
      </c>
      <c r="AZ15205" s="191">
        <v>14</v>
      </c>
      <c r="BA15205" s="191">
        <v>2</v>
      </c>
      <c r="BB15205" s="191">
        <v>-954.96220000000005</v>
      </c>
    </row>
    <row r="15206" spans="48:54" x14ac:dyDescent="0.2">
      <c r="AV15206" s="191" t="str">
        <f t="shared" si="241"/>
        <v>545_RG_699_1_202324</v>
      </c>
      <c r="AW15206" s="191" t="s">
        <v>93</v>
      </c>
      <c r="AX15206" s="18">
        <v>202324</v>
      </c>
      <c r="AY15206" s="191">
        <v>545</v>
      </c>
      <c r="AZ15206" s="191">
        <v>699</v>
      </c>
      <c r="BA15206" s="191">
        <v>1</v>
      </c>
      <c r="BB15206" s="191">
        <v>-11335.4686</v>
      </c>
    </row>
    <row r="15207" spans="48:54" x14ac:dyDescent="0.2">
      <c r="AV15207" s="191" t="str">
        <f t="shared" si="241"/>
        <v>545_RS_14_2_202324</v>
      </c>
      <c r="AW15207" s="191" t="s">
        <v>92</v>
      </c>
      <c r="AX15207" s="18">
        <v>202324</v>
      </c>
      <c r="AY15207" s="191">
        <v>545</v>
      </c>
      <c r="AZ15207" s="191">
        <v>14</v>
      </c>
      <c r="BA15207" s="191">
        <v>2</v>
      </c>
      <c r="BB15207" s="191">
        <v>-1.1719999999999999</v>
      </c>
    </row>
    <row r="15208" spans="48:54" x14ac:dyDescent="0.2">
      <c r="AV15208" s="191" t="str">
        <f t="shared" si="241"/>
        <v>546_RG_699_1_202324</v>
      </c>
      <c r="AW15208" s="191" t="s">
        <v>93</v>
      </c>
      <c r="AX15208" s="18">
        <v>202324</v>
      </c>
      <c r="AY15208" s="191">
        <v>546</v>
      </c>
      <c r="AZ15208" s="191">
        <v>699</v>
      </c>
      <c r="BA15208" s="191">
        <v>1</v>
      </c>
      <c r="BB15208" s="191">
        <v>-6677.4549999999999</v>
      </c>
    </row>
    <row r="15209" spans="48:54" x14ac:dyDescent="0.2">
      <c r="AV15209" s="191" t="str">
        <f t="shared" si="241"/>
        <v>546_RS_14_2_202324</v>
      </c>
      <c r="AW15209" s="191" t="s">
        <v>92</v>
      </c>
      <c r="AX15209" s="18">
        <v>202324</v>
      </c>
      <c r="AY15209" s="191">
        <v>546</v>
      </c>
      <c r="AZ15209" s="191">
        <v>14</v>
      </c>
      <c r="BA15209" s="191">
        <v>2</v>
      </c>
      <c r="BB15209" s="191">
        <v>-9.08</v>
      </c>
    </row>
    <row r="15210" spans="48:54" x14ac:dyDescent="0.2">
      <c r="AV15210" s="191" t="str">
        <f t="shared" si="241"/>
        <v>548_RG_699_1_202324</v>
      </c>
      <c r="AW15210" s="191" t="s">
        <v>93</v>
      </c>
      <c r="AX15210" s="18">
        <v>202324</v>
      </c>
      <c r="AY15210" s="191">
        <v>548</v>
      </c>
      <c r="AZ15210" s="191">
        <v>699</v>
      </c>
      <c r="BA15210" s="191">
        <v>1</v>
      </c>
      <c r="BB15210" s="191">
        <v>-9297.2310000000016</v>
      </c>
    </row>
    <row r="15211" spans="48:54" x14ac:dyDescent="0.2">
      <c r="AV15211" s="191" t="str">
        <f t="shared" si="241"/>
        <v>548_RS_14_2_202324</v>
      </c>
      <c r="AW15211" s="191" t="s">
        <v>92</v>
      </c>
      <c r="AX15211" s="18">
        <v>202324</v>
      </c>
      <c r="AY15211" s="191">
        <v>548</v>
      </c>
      <c r="AZ15211" s="191">
        <v>14</v>
      </c>
      <c r="BA15211" s="191">
        <v>2</v>
      </c>
      <c r="BB15211" s="191">
        <v>-53.869</v>
      </c>
    </row>
    <row r="15212" spans="48:54" x14ac:dyDescent="0.2">
      <c r="AV15212" s="191" t="str">
        <f t="shared" si="241"/>
        <v>550_RG_699_1_202324</v>
      </c>
      <c r="AW15212" s="191" t="s">
        <v>93</v>
      </c>
      <c r="AX15212" s="18">
        <v>202324</v>
      </c>
      <c r="AY15212" s="191">
        <v>550</v>
      </c>
      <c r="AZ15212" s="191">
        <v>699</v>
      </c>
      <c r="BA15212" s="191">
        <v>1</v>
      </c>
      <c r="BB15212" s="191">
        <v>-9190.0827399999998</v>
      </c>
    </row>
    <row r="15213" spans="48:54" x14ac:dyDescent="0.2">
      <c r="AV15213" s="191" t="str">
        <f t="shared" si="241"/>
        <v>550_RS_14_2_202324</v>
      </c>
      <c r="AW15213" s="191" t="s">
        <v>92</v>
      </c>
      <c r="AX15213" s="18">
        <v>202324</v>
      </c>
      <c r="AY15213" s="191">
        <v>550</v>
      </c>
      <c r="AZ15213" s="191">
        <v>14</v>
      </c>
      <c r="BA15213" s="191">
        <v>2</v>
      </c>
      <c r="BB15213" s="191">
        <v>-49.460999999999999</v>
      </c>
    </row>
    <row r="15214" spans="48:54" x14ac:dyDescent="0.2">
      <c r="AV15214" s="191" t="str">
        <f t="shared" si="241"/>
        <v>552_RG_699_1_202324</v>
      </c>
      <c r="AW15214" s="191" t="s">
        <v>93</v>
      </c>
      <c r="AX15214" s="18">
        <v>202324</v>
      </c>
      <c r="AY15214" s="191">
        <v>552</v>
      </c>
      <c r="AZ15214" s="191">
        <v>699</v>
      </c>
      <c r="BA15214" s="191">
        <v>1</v>
      </c>
      <c r="BB15214" s="191">
        <v>-26122.324999999997</v>
      </c>
    </row>
    <row r="15215" spans="48:54" x14ac:dyDescent="0.2">
      <c r="AV15215" s="191" t="str">
        <f t="shared" si="241"/>
        <v>552_RS_14_2_202324</v>
      </c>
      <c r="AW15215" s="191" t="s">
        <v>92</v>
      </c>
      <c r="AX15215" s="18">
        <v>202324</v>
      </c>
      <c r="AY15215" s="191">
        <v>552</v>
      </c>
      <c r="AZ15215" s="191">
        <v>14</v>
      </c>
      <c r="BA15215" s="191">
        <v>2</v>
      </c>
      <c r="BB15215" s="191">
        <v>-140.66815999999997</v>
      </c>
    </row>
    <row r="15216" spans="48:54" x14ac:dyDescent="0.2">
      <c r="AV15216" s="191" t="str">
        <f t="shared" si="241"/>
        <v>562_RG_699_1_202324</v>
      </c>
      <c r="AW15216" s="191" t="s">
        <v>93</v>
      </c>
      <c r="AX15216" s="18">
        <v>202324</v>
      </c>
      <c r="AY15216" s="191">
        <v>562</v>
      </c>
      <c r="AZ15216" s="191">
        <v>699</v>
      </c>
      <c r="BA15216" s="191">
        <v>1</v>
      </c>
      <c r="BB15216" s="191">
        <v>-16936.046000000002</v>
      </c>
    </row>
    <row r="15217" spans="48:54" x14ac:dyDescent="0.2">
      <c r="AV15217" s="191" t="str">
        <f t="shared" si="241"/>
        <v>562_RS_14_2_202324</v>
      </c>
      <c r="AW15217" s="191" t="s">
        <v>92</v>
      </c>
      <c r="AX15217" s="18">
        <v>202324</v>
      </c>
      <c r="AY15217" s="191">
        <v>562</v>
      </c>
      <c r="AZ15217" s="191">
        <v>14</v>
      </c>
      <c r="BA15217" s="191">
        <v>2</v>
      </c>
      <c r="BB15217" s="191">
        <v>0</v>
      </c>
    </row>
    <row r="15218" spans="48:54" x14ac:dyDescent="0.2">
      <c r="AV15218" s="191" t="str">
        <f t="shared" si="241"/>
        <v>564_RG_699_1_202324</v>
      </c>
      <c r="AW15218" s="191" t="s">
        <v>93</v>
      </c>
      <c r="AX15218" s="18">
        <v>202324</v>
      </c>
      <c r="AY15218" s="191">
        <v>564</v>
      </c>
      <c r="AZ15218" s="191">
        <v>699</v>
      </c>
      <c r="BA15218" s="191">
        <v>1</v>
      </c>
      <c r="BB15218" s="191">
        <v>0</v>
      </c>
    </row>
    <row r="15219" spans="48:54" x14ac:dyDescent="0.2">
      <c r="AV15219" s="191" t="str">
        <f t="shared" si="241"/>
        <v>564_RS_14_2_202324</v>
      </c>
      <c r="AW15219" s="191" t="s">
        <v>92</v>
      </c>
      <c r="AX15219" s="18">
        <v>202324</v>
      </c>
      <c r="AY15219" s="191">
        <v>564</v>
      </c>
      <c r="AZ15219" s="191">
        <v>14</v>
      </c>
      <c r="BA15219" s="191">
        <v>2</v>
      </c>
      <c r="BB15219" s="191">
        <v>0</v>
      </c>
    </row>
    <row r="15220" spans="48:54" x14ac:dyDescent="0.2">
      <c r="AV15220" s="191" t="str">
        <f t="shared" si="241"/>
        <v>566_RG_699_1_202324</v>
      </c>
      <c r="AW15220" s="191" t="s">
        <v>93</v>
      </c>
      <c r="AX15220" s="18">
        <v>202324</v>
      </c>
      <c r="AY15220" s="191">
        <v>566</v>
      </c>
      <c r="AZ15220" s="191">
        <v>699</v>
      </c>
      <c r="BA15220" s="191">
        <v>1</v>
      </c>
      <c r="BB15220" s="191">
        <v>0</v>
      </c>
    </row>
    <row r="15221" spans="48:54" x14ac:dyDescent="0.2">
      <c r="AV15221" s="191" t="str">
        <f t="shared" si="241"/>
        <v>566_RS_14_2_202324</v>
      </c>
      <c r="AW15221" s="191" t="s">
        <v>92</v>
      </c>
      <c r="AX15221" s="18">
        <v>202324</v>
      </c>
      <c r="AY15221" s="191">
        <v>566</v>
      </c>
      <c r="AZ15221" s="191">
        <v>14</v>
      </c>
      <c r="BA15221" s="191">
        <v>2</v>
      </c>
      <c r="BB15221" s="191">
        <v>0</v>
      </c>
    </row>
    <row r="15222" spans="48:54" x14ac:dyDescent="0.2">
      <c r="AV15222" s="191" t="str">
        <f t="shared" si="241"/>
        <v>568_RG_699_1_202324</v>
      </c>
      <c r="AW15222" s="191" t="s">
        <v>93</v>
      </c>
      <c r="AX15222" s="18">
        <v>202324</v>
      </c>
      <c r="AY15222" s="191">
        <v>568</v>
      </c>
      <c r="AZ15222" s="191">
        <v>699</v>
      </c>
      <c r="BA15222" s="191">
        <v>1</v>
      </c>
      <c r="BB15222" s="191">
        <v>0</v>
      </c>
    </row>
    <row r="15223" spans="48:54" x14ac:dyDescent="0.2">
      <c r="AV15223" s="191" t="str">
        <f t="shared" si="241"/>
        <v>568_RS_14_2_202324</v>
      </c>
      <c r="AW15223" s="191" t="s">
        <v>92</v>
      </c>
      <c r="AX15223" s="18">
        <v>202324</v>
      </c>
      <c r="AY15223" s="191">
        <v>568</v>
      </c>
      <c r="AZ15223" s="191">
        <v>14</v>
      </c>
      <c r="BA15223" s="191">
        <v>2</v>
      </c>
      <c r="BB15223" s="191">
        <v>0</v>
      </c>
    </row>
    <row r="15224" spans="48:54" x14ac:dyDescent="0.2">
      <c r="AV15224" s="191" t="str">
        <f t="shared" si="241"/>
        <v>572_RG_699_1_202324</v>
      </c>
      <c r="AW15224" s="191" t="s">
        <v>93</v>
      </c>
      <c r="AX15224" s="18">
        <v>202324</v>
      </c>
      <c r="AY15224" s="191">
        <v>572</v>
      </c>
      <c r="AZ15224" s="191">
        <v>699</v>
      </c>
      <c r="BA15224" s="191">
        <v>1</v>
      </c>
      <c r="BB15224" s="191">
        <v>-1686</v>
      </c>
    </row>
    <row r="15225" spans="48:54" x14ac:dyDescent="0.2">
      <c r="AV15225" s="191" t="str">
        <f t="shared" si="241"/>
        <v>572_RS_14_2_202324</v>
      </c>
      <c r="AW15225" s="191" t="s">
        <v>92</v>
      </c>
      <c r="AX15225" s="18">
        <v>202324</v>
      </c>
      <c r="AY15225" s="191">
        <v>572</v>
      </c>
      <c r="AZ15225" s="191">
        <v>14</v>
      </c>
      <c r="BA15225" s="191">
        <v>2</v>
      </c>
      <c r="BB15225" s="191">
        <v>0</v>
      </c>
    </row>
    <row r="15226" spans="48:54" x14ac:dyDescent="0.2">
      <c r="AV15226" s="191" t="str">
        <f t="shared" si="241"/>
        <v>574_RG_699_1_202324</v>
      </c>
      <c r="AW15226" s="191" t="s">
        <v>93</v>
      </c>
      <c r="AX15226" s="18">
        <v>202324</v>
      </c>
      <c r="AY15226" s="191">
        <v>574</v>
      </c>
      <c r="AZ15226" s="191">
        <v>699</v>
      </c>
      <c r="BA15226" s="191">
        <v>1</v>
      </c>
      <c r="BB15226" s="191">
        <v>-890.84299999999985</v>
      </c>
    </row>
    <row r="15227" spans="48:54" x14ac:dyDescent="0.2">
      <c r="AV15227" s="191" t="str">
        <f t="shared" si="241"/>
        <v>574_RS_14_2_202324</v>
      </c>
      <c r="AW15227" s="191" t="s">
        <v>92</v>
      </c>
      <c r="AX15227" s="18">
        <v>202324</v>
      </c>
      <c r="AY15227" s="191">
        <v>574</v>
      </c>
      <c r="AZ15227" s="191">
        <v>14</v>
      </c>
      <c r="BA15227" s="191">
        <v>2</v>
      </c>
      <c r="BB15227" s="191">
        <v>0</v>
      </c>
    </row>
    <row r="15228" spans="48:54" x14ac:dyDescent="0.2">
      <c r="AV15228" s="191" t="str">
        <f t="shared" si="241"/>
        <v>576_RG_699_1_202324</v>
      </c>
      <c r="AW15228" s="191" t="s">
        <v>93</v>
      </c>
      <c r="AX15228" s="18">
        <v>202324</v>
      </c>
      <c r="AY15228" s="191">
        <v>576</v>
      </c>
      <c r="AZ15228" s="191">
        <v>699</v>
      </c>
      <c r="BA15228" s="191">
        <v>1</v>
      </c>
      <c r="BB15228" s="191">
        <v>0</v>
      </c>
    </row>
    <row r="15229" spans="48:54" x14ac:dyDescent="0.2">
      <c r="AV15229" s="191" t="str">
        <f t="shared" si="241"/>
        <v>576_RS_14_2_202324</v>
      </c>
      <c r="AW15229" s="191" t="s">
        <v>92</v>
      </c>
      <c r="AX15229" s="18">
        <v>202324</v>
      </c>
      <c r="AY15229" s="191">
        <v>576</v>
      </c>
      <c r="AZ15229" s="191">
        <v>14</v>
      </c>
      <c r="BA15229" s="191">
        <v>2</v>
      </c>
      <c r="BB15229" s="191">
        <v>0</v>
      </c>
    </row>
    <row r="15230" spans="48:54" x14ac:dyDescent="0.2">
      <c r="AV15230" s="191" t="str">
        <f t="shared" si="241"/>
        <v>582_RG_699_1_202324</v>
      </c>
      <c r="AW15230" s="191" t="s">
        <v>93</v>
      </c>
      <c r="AX15230" s="18">
        <v>202324</v>
      </c>
      <c r="AY15230" s="191">
        <v>582</v>
      </c>
      <c r="AZ15230" s="191">
        <v>699</v>
      </c>
      <c r="BA15230" s="191">
        <v>1</v>
      </c>
      <c r="BB15230" s="191">
        <v>-3309</v>
      </c>
    </row>
    <row r="15231" spans="48:54" x14ac:dyDescent="0.2">
      <c r="AV15231" s="191" t="str">
        <f t="shared" si="241"/>
        <v>582_RS_14_2_202324</v>
      </c>
      <c r="AW15231" s="191" t="s">
        <v>92</v>
      </c>
      <c r="AX15231" s="18">
        <v>202324</v>
      </c>
      <c r="AY15231" s="191">
        <v>582</v>
      </c>
      <c r="AZ15231" s="191">
        <v>14</v>
      </c>
      <c r="BA15231" s="191">
        <v>2</v>
      </c>
      <c r="BB15231" s="191">
        <v>0</v>
      </c>
    </row>
    <row r="15232" spans="48:54" x14ac:dyDescent="0.2">
      <c r="AV15232" s="191" t="str">
        <f t="shared" si="241"/>
        <v>584_RG_699_1_202324</v>
      </c>
      <c r="AW15232" s="191" t="s">
        <v>93</v>
      </c>
      <c r="AX15232" s="18">
        <v>202324</v>
      </c>
      <c r="AY15232" s="191">
        <v>584</v>
      </c>
      <c r="AZ15232" s="191">
        <v>699</v>
      </c>
      <c r="BA15232" s="191">
        <v>1</v>
      </c>
      <c r="BB15232" s="191">
        <v>-5655</v>
      </c>
    </row>
    <row r="15233" spans="48:54" x14ac:dyDescent="0.2">
      <c r="AV15233" s="191" t="str">
        <f t="shared" si="241"/>
        <v>584_RS_14_2_202324</v>
      </c>
      <c r="AW15233" s="191" t="s">
        <v>92</v>
      </c>
      <c r="AX15233" s="18">
        <v>202324</v>
      </c>
      <c r="AY15233" s="191">
        <v>584</v>
      </c>
      <c r="AZ15233" s="191">
        <v>14</v>
      </c>
      <c r="BA15233" s="191">
        <v>2</v>
      </c>
      <c r="BB15233" s="191">
        <v>0</v>
      </c>
    </row>
    <row r="15234" spans="48:54" x14ac:dyDescent="0.2">
      <c r="AV15234" s="191" t="str">
        <f t="shared" si="241"/>
        <v>586_RG_699_1_202324</v>
      </c>
      <c r="AW15234" s="191" t="s">
        <v>93</v>
      </c>
      <c r="AX15234" s="18">
        <v>202324</v>
      </c>
      <c r="AY15234" s="191">
        <v>586</v>
      </c>
      <c r="AZ15234" s="191">
        <v>699</v>
      </c>
      <c r="BA15234" s="191">
        <v>1</v>
      </c>
      <c r="BB15234" s="191">
        <v>-6101.8379999999997</v>
      </c>
    </row>
    <row r="15235" spans="48:54" x14ac:dyDescent="0.2">
      <c r="AV15235" s="191" t="str">
        <f t="shared" si="241"/>
        <v>586_RS_14_2_202324</v>
      </c>
      <c r="AW15235" s="191" t="s">
        <v>92</v>
      </c>
      <c r="AX15235" s="18">
        <v>202324</v>
      </c>
      <c r="AY15235" s="191">
        <v>586</v>
      </c>
      <c r="AZ15235" s="191">
        <v>14</v>
      </c>
      <c r="BA15235" s="191">
        <v>2</v>
      </c>
      <c r="BB15235" s="191">
        <v>0</v>
      </c>
    </row>
    <row r="15236" spans="48:54" x14ac:dyDescent="0.2">
      <c r="AV15236" s="191" t="str">
        <f t="shared" ref="AV15236:AV15299" si="242">AY15236&amp;"_"&amp;AW15236&amp;"_"&amp;AZ15236&amp;"_"&amp;BA15236&amp;"_"&amp;AX15236</f>
        <v>512_RG_699_2_202324</v>
      </c>
      <c r="AW15236" s="191" t="s">
        <v>93</v>
      </c>
      <c r="AX15236" s="18">
        <v>202324</v>
      </c>
      <c r="AY15236" s="191">
        <v>512</v>
      </c>
      <c r="AZ15236" s="191">
        <v>699</v>
      </c>
      <c r="BA15236" s="191">
        <v>2</v>
      </c>
      <c r="BB15236" s="191">
        <v>0</v>
      </c>
    </row>
    <row r="15237" spans="48:54" x14ac:dyDescent="0.2">
      <c r="AV15237" s="191" t="str">
        <f t="shared" si="242"/>
        <v>512_RS_14_4_202324</v>
      </c>
      <c r="AW15237" s="191" t="s">
        <v>92</v>
      </c>
      <c r="AX15237" s="18">
        <v>202324</v>
      </c>
      <c r="AY15237" s="191">
        <v>512</v>
      </c>
      <c r="AZ15237" s="191">
        <v>14</v>
      </c>
      <c r="BA15237" s="191">
        <v>4</v>
      </c>
      <c r="BB15237" s="191">
        <v>345.00700000000001</v>
      </c>
    </row>
    <row r="15238" spans="48:54" x14ac:dyDescent="0.2">
      <c r="AV15238" s="191" t="str">
        <f t="shared" si="242"/>
        <v>514_RG_699_2_202324</v>
      </c>
      <c r="AW15238" s="191" t="s">
        <v>93</v>
      </c>
      <c r="AX15238" s="18">
        <v>202324</v>
      </c>
      <c r="AY15238" s="191">
        <v>514</v>
      </c>
      <c r="AZ15238" s="191">
        <v>699</v>
      </c>
      <c r="BA15238" s="191">
        <v>2</v>
      </c>
      <c r="BB15238" s="191">
        <v>0</v>
      </c>
    </row>
    <row r="15239" spans="48:54" x14ac:dyDescent="0.2">
      <c r="AV15239" s="191" t="str">
        <f t="shared" si="242"/>
        <v>514_RS_14_4_202324</v>
      </c>
      <c r="AW15239" s="191" t="s">
        <v>92</v>
      </c>
      <c r="AX15239" s="18">
        <v>202324</v>
      </c>
      <c r="AY15239" s="191">
        <v>514</v>
      </c>
      <c r="AZ15239" s="191">
        <v>14</v>
      </c>
      <c r="BA15239" s="191">
        <v>4</v>
      </c>
      <c r="BB15239" s="191">
        <v>372.1</v>
      </c>
    </row>
    <row r="15240" spans="48:54" x14ac:dyDescent="0.2">
      <c r="AV15240" s="191" t="str">
        <f t="shared" si="242"/>
        <v>516_RG_699_2_202324</v>
      </c>
      <c r="AW15240" s="191" t="s">
        <v>93</v>
      </c>
      <c r="AX15240" s="18">
        <v>202324</v>
      </c>
      <c r="AY15240" s="191">
        <v>516</v>
      </c>
      <c r="AZ15240" s="191">
        <v>699</v>
      </c>
      <c r="BA15240" s="191">
        <v>2</v>
      </c>
      <c r="BB15240" s="191">
        <v>0</v>
      </c>
    </row>
    <row r="15241" spans="48:54" x14ac:dyDescent="0.2">
      <c r="AV15241" s="191" t="str">
        <f t="shared" si="242"/>
        <v>516_RS_14_4_202324</v>
      </c>
      <c r="AW15241" s="191" t="s">
        <v>92</v>
      </c>
      <c r="AX15241" s="18">
        <v>202324</v>
      </c>
      <c r="AY15241" s="191">
        <v>516</v>
      </c>
      <c r="AZ15241" s="191">
        <v>14</v>
      </c>
      <c r="BA15241" s="191">
        <v>4</v>
      </c>
      <c r="BB15241" s="191">
        <v>644.22299999999996</v>
      </c>
    </row>
    <row r="15242" spans="48:54" x14ac:dyDescent="0.2">
      <c r="AV15242" s="191" t="str">
        <f t="shared" si="242"/>
        <v>518_RG_699_2_202324</v>
      </c>
      <c r="AW15242" s="191" t="s">
        <v>93</v>
      </c>
      <c r="AX15242" s="18">
        <v>202324</v>
      </c>
      <c r="AY15242" s="191">
        <v>518</v>
      </c>
      <c r="AZ15242" s="191">
        <v>699</v>
      </c>
      <c r="BA15242" s="191">
        <v>2</v>
      </c>
      <c r="BB15242" s="191">
        <v>0</v>
      </c>
    </row>
    <row r="15243" spans="48:54" x14ac:dyDescent="0.2">
      <c r="AV15243" s="191" t="str">
        <f t="shared" si="242"/>
        <v>518_RS_14_4_202324</v>
      </c>
      <c r="AW15243" s="191" t="s">
        <v>92</v>
      </c>
      <c r="AX15243" s="18">
        <v>202324</v>
      </c>
      <c r="AY15243" s="191">
        <v>518</v>
      </c>
      <c r="AZ15243" s="191">
        <v>14</v>
      </c>
      <c r="BA15243" s="191">
        <v>4</v>
      </c>
      <c r="BB15243" s="191">
        <v>187.55888000000002</v>
      </c>
    </row>
    <row r="15244" spans="48:54" x14ac:dyDescent="0.2">
      <c r="AV15244" s="191" t="str">
        <f t="shared" si="242"/>
        <v>520_RG_699_2_202324</v>
      </c>
      <c r="AW15244" s="191" t="s">
        <v>93</v>
      </c>
      <c r="AX15244" s="18">
        <v>202324</v>
      </c>
      <c r="AY15244" s="191">
        <v>520</v>
      </c>
      <c r="AZ15244" s="191">
        <v>699</v>
      </c>
      <c r="BA15244" s="191">
        <v>2</v>
      </c>
      <c r="BB15244" s="191">
        <v>0</v>
      </c>
    </row>
    <row r="15245" spans="48:54" x14ac:dyDescent="0.2">
      <c r="AV15245" s="191" t="str">
        <f t="shared" si="242"/>
        <v>520_RS_14_4_202324</v>
      </c>
      <c r="AW15245" s="191" t="s">
        <v>92</v>
      </c>
      <c r="AX15245" s="18">
        <v>202324</v>
      </c>
      <c r="AY15245" s="191">
        <v>520</v>
      </c>
      <c r="AZ15245" s="191">
        <v>14</v>
      </c>
      <c r="BA15245" s="191">
        <v>4</v>
      </c>
      <c r="BB15245" s="191">
        <v>127.03999999999999</v>
      </c>
    </row>
    <row r="15246" spans="48:54" x14ac:dyDescent="0.2">
      <c r="AV15246" s="191" t="str">
        <f t="shared" si="242"/>
        <v>522_RG_699_2_202324</v>
      </c>
      <c r="AW15246" s="191" t="s">
        <v>93</v>
      </c>
      <c r="AX15246" s="18">
        <v>202324</v>
      </c>
      <c r="AY15246" s="191">
        <v>522</v>
      </c>
      <c r="AZ15246" s="191">
        <v>699</v>
      </c>
      <c r="BA15246" s="191">
        <v>2</v>
      </c>
      <c r="BB15246" s="191">
        <v>0</v>
      </c>
    </row>
    <row r="15247" spans="48:54" x14ac:dyDescent="0.2">
      <c r="AV15247" s="191" t="str">
        <f t="shared" si="242"/>
        <v>522_RS_14_4_202324</v>
      </c>
      <c r="AW15247" s="191" t="s">
        <v>92</v>
      </c>
      <c r="AX15247" s="18">
        <v>202324</v>
      </c>
      <c r="AY15247" s="191">
        <v>522</v>
      </c>
      <c r="AZ15247" s="191">
        <v>14</v>
      </c>
      <c r="BA15247" s="191">
        <v>4</v>
      </c>
      <c r="BB15247" s="191">
        <v>495.38889</v>
      </c>
    </row>
    <row r="15248" spans="48:54" x14ac:dyDescent="0.2">
      <c r="AV15248" s="191" t="str">
        <f t="shared" si="242"/>
        <v>524_RG_699_2_202324</v>
      </c>
      <c r="AW15248" s="191" t="s">
        <v>93</v>
      </c>
      <c r="AX15248" s="18">
        <v>202324</v>
      </c>
      <c r="AY15248" s="191">
        <v>524</v>
      </c>
      <c r="AZ15248" s="191">
        <v>699</v>
      </c>
      <c r="BA15248" s="191">
        <v>2</v>
      </c>
      <c r="BB15248" s="191">
        <v>0</v>
      </c>
    </row>
    <row r="15249" spans="48:54" x14ac:dyDescent="0.2">
      <c r="AV15249" s="191" t="str">
        <f t="shared" si="242"/>
        <v>524_RS_14_4_202324</v>
      </c>
      <c r="AW15249" s="191" t="s">
        <v>92</v>
      </c>
      <c r="AX15249" s="18">
        <v>202324</v>
      </c>
      <c r="AY15249" s="191">
        <v>524</v>
      </c>
      <c r="AZ15249" s="191">
        <v>14</v>
      </c>
      <c r="BA15249" s="191">
        <v>4</v>
      </c>
      <c r="BB15249" s="191">
        <v>385.37265999999994</v>
      </c>
    </row>
    <row r="15250" spans="48:54" x14ac:dyDescent="0.2">
      <c r="AV15250" s="191" t="str">
        <f t="shared" si="242"/>
        <v>526_RG_699_2_202324</v>
      </c>
      <c r="AW15250" s="191" t="s">
        <v>93</v>
      </c>
      <c r="AX15250" s="18">
        <v>202324</v>
      </c>
      <c r="AY15250" s="191">
        <v>526</v>
      </c>
      <c r="AZ15250" s="191">
        <v>699</v>
      </c>
      <c r="BA15250" s="191">
        <v>2</v>
      </c>
      <c r="BB15250" s="191">
        <v>0</v>
      </c>
    </row>
    <row r="15251" spans="48:54" x14ac:dyDescent="0.2">
      <c r="AV15251" s="191" t="str">
        <f t="shared" si="242"/>
        <v>526_RS_14_4_202324</v>
      </c>
      <c r="AW15251" s="191" t="s">
        <v>92</v>
      </c>
      <c r="AX15251" s="18">
        <v>202324</v>
      </c>
      <c r="AY15251" s="191">
        <v>526</v>
      </c>
      <c r="AZ15251" s="191">
        <v>14</v>
      </c>
      <c r="BA15251" s="191">
        <v>4</v>
      </c>
      <c r="BB15251" s="191">
        <v>308.81218471724986</v>
      </c>
    </row>
    <row r="15252" spans="48:54" x14ac:dyDescent="0.2">
      <c r="AV15252" s="191" t="str">
        <f t="shared" si="242"/>
        <v>528_RG_699_2_202324</v>
      </c>
      <c r="AW15252" s="191" t="s">
        <v>93</v>
      </c>
      <c r="AX15252" s="18">
        <v>202324</v>
      </c>
      <c r="AY15252" s="191">
        <v>528</v>
      </c>
      <c r="AZ15252" s="191">
        <v>699</v>
      </c>
      <c r="BA15252" s="191">
        <v>2</v>
      </c>
      <c r="BB15252" s="191">
        <v>0</v>
      </c>
    </row>
    <row r="15253" spans="48:54" x14ac:dyDescent="0.2">
      <c r="AV15253" s="191" t="str">
        <f t="shared" si="242"/>
        <v>528_RS_14_4_202324</v>
      </c>
      <c r="AW15253" s="191" t="s">
        <v>92</v>
      </c>
      <c r="AX15253" s="18">
        <v>202324</v>
      </c>
      <c r="AY15253" s="191">
        <v>528</v>
      </c>
      <c r="AZ15253" s="191">
        <v>14</v>
      </c>
      <c r="BA15253" s="191">
        <v>4</v>
      </c>
      <c r="BB15253" s="191">
        <v>594</v>
      </c>
    </row>
    <row r="15254" spans="48:54" x14ac:dyDescent="0.2">
      <c r="AV15254" s="191" t="str">
        <f t="shared" si="242"/>
        <v>530_RG_699_2_202324</v>
      </c>
      <c r="AW15254" s="191" t="s">
        <v>93</v>
      </c>
      <c r="AX15254" s="18">
        <v>202324</v>
      </c>
      <c r="AY15254" s="191">
        <v>530</v>
      </c>
      <c r="AZ15254" s="191">
        <v>699</v>
      </c>
      <c r="BA15254" s="191">
        <v>2</v>
      </c>
      <c r="BB15254" s="191">
        <v>0</v>
      </c>
    </row>
    <row r="15255" spans="48:54" x14ac:dyDescent="0.2">
      <c r="AV15255" s="191" t="str">
        <f t="shared" si="242"/>
        <v>530_RS_14_4_202324</v>
      </c>
      <c r="AW15255" s="191" t="s">
        <v>92</v>
      </c>
      <c r="AX15255" s="18">
        <v>202324</v>
      </c>
      <c r="AY15255" s="191">
        <v>530</v>
      </c>
      <c r="AZ15255" s="191">
        <v>14</v>
      </c>
      <c r="BA15255" s="191">
        <v>4</v>
      </c>
      <c r="BB15255" s="191">
        <v>327.55400000000003</v>
      </c>
    </row>
    <row r="15256" spans="48:54" x14ac:dyDescent="0.2">
      <c r="AV15256" s="191" t="str">
        <f t="shared" si="242"/>
        <v>532_RG_699_2_202324</v>
      </c>
      <c r="AW15256" s="191" t="s">
        <v>93</v>
      </c>
      <c r="AX15256" s="18">
        <v>202324</v>
      </c>
      <c r="AY15256" s="191">
        <v>532</v>
      </c>
      <c r="AZ15256" s="191">
        <v>699</v>
      </c>
      <c r="BA15256" s="191">
        <v>2</v>
      </c>
      <c r="BB15256" s="191">
        <v>0</v>
      </c>
    </row>
    <row r="15257" spans="48:54" x14ac:dyDescent="0.2">
      <c r="AV15257" s="191" t="str">
        <f t="shared" si="242"/>
        <v>532_RS_14_4_202324</v>
      </c>
      <c r="AW15257" s="191" t="s">
        <v>92</v>
      </c>
      <c r="AX15257" s="18">
        <v>202324</v>
      </c>
      <c r="AY15257" s="191">
        <v>532</v>
      </c>
      <c r="AZ15257" s="191">
        <v>14</v>
      </c>
      <c r="BA15257" s="191">
        <v>4</v>
      </c>
      <c r="BB15257" s="191">
        <v>784.56200000000001</v>
      </c>
    </row>
    <row r="15258" spans="48:54" x14ac:dyDescent="0.2">
      <c r="AV15258" s="191" t="str">
        <f t="shared" si="242"/>
        <v>534_RG_699_2_202324</v>
      </c>
      <c r="AW15258" s="191" t="s">
        <v>93</v>
      </c>
      <c r="AX15258" s="18">
        <v>202324</v>
      </c>
      <c r="AY15258" s="191">
        <v>534</v>
      </c>
      <c r="AZ15258" s="191">
        <v>699</v>
      </c>
      <c r="BA15258" s="191">
        <v>2</v>
      </c>
      <c r="BB15258" s="191">
        <v>0</v>
      </c>
    </row>
    <row r="15259" spans="48:54" x14ac:dyDescent="0.2">
      <c r="AV15259" s="191" t="str">
        <f t="shared" si="242"/>
        <v>534_RS_14_4_202324</v>
      </c>
      <c r="AW15259" s="191" t="s">
        <v>92</v>
      </c>
      <c r="AX15259" s="18">
        <v>202324</v>
      </c>
      <c r="AY15259" s="191">
        <v>534</v>
      </c>
      <c r="AZ15259" s="191">
        <v>14</v>
      </c>
      <c r="BA15259" s="191">
        <v>4</v>
      </c>
      <c r="BB15259" s="191">
        <v>274.56397999999996</v>
      </c>
    </row>
    <row r="15260" spans="48:54" x14ac:dyDescent="0.2">
      <c r="AV15260" s="191" t="str">
        <f t="shared" si="242"/>
        <v>536_RG_699_2_202324</v>
      </c>
      <c r="AW15260" s="191" t="s">
        <v>93</v>
      </c>
      <c r="AX15260" s="18">
        <v>202324</v>
      </c>
      <c r="AY15260" s="191">
        <v>536</v>
      </c>
      <c r="AZ15260" s="191">
        <v>699</v>
      </c>
      <c r="BA15260" s="191">
        <v>2</v>
      </c>
      <c r="BB15260" s="191">
        <v>0</v>
      </c>
    </row>
    <row r="15261" spans="48:54" x14ac:dyDescent="0.2">
      <c r="AV15261" s="191" t="str">
        <f t="shared" si="242"/>
        <v>536_RS_14_4_202324</v>
      </c>
      <c r="AW15261" s="191" t="s">
        <v>92</v>
      </c>
      <c r="AX15261" s="18">
        <v>202324</v>
      </c>
      <c r="AY15261" s="191">
        <v>536</v>
      </c>
      <c r="AZ15261" s="191">
        <v>14</v>
      </c>
      <c r="BA15261" s="191">
        <v>4</v>
      </c>
      <c r="BB15261" s="191">
        <v>392.47399999999999</v>
      </c>
    </row>
    <row r="15262" spans="48:54" x14ac:dyDescent="0.2">
      <c r="AV15262" s="191" t="str">
        <f t="shared" si="242"/>
        <v>538_RG_699_2_202324</v>
      </c>
      <c r="AW15262" s="191" t="s">
        <v>93</v>
      </c>
      <c r="AX15262" s="18">
        <v>202324</v>
      </c>
      <c r="AY15262" s="191">
        <v>538</v>
      </c>
      <c r="AZ15262" s="191">
        <v>699</v>
      </c>
      <c r="BA15262" s="191">
        <v>2</v>
      </c>
      <c r="BB15262" s="191">
        <v>0</v>
      </c>
    </row>
    <row r="15263" spans="48:54" x14ac:dyDescent="0.2">
      <c r="AV15263" s="191" t="str">
        <f t="shared" si="242"/>
        <v>538_RS_14_4_202324</v>
      </c>
      <c r="AW15263" s="191" t="s">
        <v>92</v>
      </c>
      <c r="AX15263" s="18">
        <v>202324</v>
      </c>
      <c r="AY15263" s="191">
        <v>538</v>
      </c>
      <c r="AZ15263" s="191">
        <v>14</v>
      </c>
      <c r="BA15263" s="191">
        <v>4</v>
      </c>
      <c r="BB15263" s="191">
        <v>380.87101999999999</v>
      </c>
    </row>
    <row r="15264" spans="48:54" x14ac:dyDescent="0.2">
      <c r="AV15264" s="191" t="str">
        <f t="shared" si="242"/>
        <v>540_RG_699_2_202324</v>
      </c>
      <c r="AW15264" s="191" t="s">
        <v>93</v>
      </c>
      <c r="AX15264" s="18">
        <v>202324</v>
      </c>
      <c r="AY15264" s="191">
        <v>540</v>
      </c>
      <c r="AZ15264" s="191">
        <v>699</v>
      </c>
      <c r="BA15264" s="191">
        <v>2</v>
      </c>
      <c r="BB15264" s="191">
        <v>0</v>
      </c>
    </row>
    <row r="15265" spans="48:54" x14ac:dyDescent="0.2">
      <c r="AV15265" s="191" t="str">
        <f t="shared" si="242"/>
        <v>540_RS_14_4_202324</v>
      </c>
      <c r="AW15265" s="191" t="s">
        <v>92</v>
      </c>
      <c r="AX15265" s="18">
        <v>202324</v>
      </c>
      <c r="AY15265" s="191">
        <v>540</v>
      </c>
      <c r="AZ15265" s="191">
        <v>14</v>
      </c>
      <c r="BA15265" s="191">
        <v>4</v>
      </c>
      <c r="BB15265" s="191">
        <v>505.93299999999999</v>
      </c>
    </row>
    <row r="15266" spans="48:54" x14ac:dyDescent="0.2">
      <c r="AV15266" s="191" t="str">
        <f t="shared" si="242"/>
        <v>542_RG_699_2_202324</v>
      </c>
      <c r="AW15266" s="191" t="s">
        <v>93</v>
      </c>
      <c r="AX15266" s="18">
        <v>202324</v>
      </c>
      <c r="AY15266" s="191">
        <v>542</v>
      </c>
      <c r="AZ15266" s="191">
        <v>699</v>
      </c>
      <c r="BA15266" s="191">
        <v>2</v>
      </c>
      <c r="BB15266" s="191">
        <v>0</v>
      </c>
    </row>
    <row r="15267" spans="48:54" x14ac:dyDescent="0.2">
      <c r="AV15267" s="191" t="str">
        <f t="shared" si="242"/>
        <v>542_RS_14_4_202324</v>
      </c>
      <c r="AW15267" s="191" t="s">
        <v>92</v>
      </c>
      <c r="AX15267" s="18">
        <v>202324</v>
      </c>
      <c r="AY15267" s="191">
        <v>542</v>
      </c>
      <c r="AZ15267" s="191">
        <v>14</v>
      </c>
      <c r="BA15267" s="191">
        <v>4</v>
      </c>
      <c r="BB15267" s="191">
        <v>792.28899999999999</v>
      </c>
    </row>
    <row r="15268" spans="48:54" x14ac:dyDescent="0.2">
      <c r="AV15268" s="191" t="str">
        <f t="shared" si="242"/>
        <v>544_RG_699_2_202324</v>
      </c>
      <c r="AW15268" s="191" t="s">
        <v>93</v>
      </c>
      <c r="AX15268" s="18">
        <v>202324</v>
      </c>
      <c r="AY15268" s="191">
        <v>544</v>
      </c>
      <c r="AZ15268" s="191">
        <v>699</v>
      </c>
      <c r="BA15268" s="191">
        <v>2</v>
      </c>
      <c r="BB15268" s="191">
        <v>0</v>
      </c>
    </row>
    <row r="15269" spans="48:54" x14ac:dyDescent="0.2">
      <c r="AV15269" s="191" t="str">
        <f t="shared" si="242"/>
        <v>544_RS_14_4_202324</v>
      </c>
      <c r="AW15269" s="191" t="s">
        <v>92</v>
      </c>
      <c r="AX15269" s="18">
        <v>202324</v>
      </c>
      <c r="AY15269" s="191">
        <v>544</v>
      </c>
      <c r="AZ15269" s="191">
        <v>14</v>
      </c>
      <c r="BA15269" s="191">
        <v>4</v>
      </c>
      <c r="BB15269" s="191">
        <v>829.1635</v>
      </c>
    </row>
    <row r="15270" spans="48:54" x14ac:dyDescent="0.2">
      <c r="AV15270" s="191" t="str">
        <f t="shared" si="242"/>
        <v>545_RG_699_2_202324</v>
      </c>
      <c r="AW15270" s="191" t="s">
        <v>93</v>
      </c>
      <c r="AX15270" s="18">
        <v>202324</v>
      </c>
      <c r="AY15270" s="191">
        <v>545</v>
      </c>
      <c r="AZ15270" s="191">
        <v>699</v>
      </c>
      <c r="BA15270" s="191">
        <v>2</v>
      </c>
      <c r="BB15270" s="191">
        <v>0</v>
      </c>
    </row>
    <row r="15271" spans="48:54" x14ac:dyDescent="0.2">
      <c r="AV15271" s="191" t="str">
        <f t="shared" si="242"/>
        <v>545_RS_14_4_202324</v>
      </c>
      <c r="AW15271" s="191" t="s">
        <v>92</v>
      </c>
      <c r="AX15271" s="18">
        <v>202324</v>
      </c>
      <c r="AY15271" s="191">
        <v>545</v>
      </c>
      <c r="AZ15271" s="191">
        <v>14</v>
      </c>
      <c r="BA15271" s="191">
        <v>4</v>
      </c>
      <c r="BB15271" s="191">
        <v>136.85267000000002</v>
      </c>
    </row>
    <row r="15272" spans="48:54" x14ac:dyDescent="0.2">
      <c r="AV15272" s="191" t="str">
        <f t="shared" si="242"/>
        <v>546_RG_699_2_202324</v>
      </c>
      <c r="AW15272" s="191" t="s">
        <v>93</v>
      </c>
      <c r="AX15272" s="18">
        <v>202324</v>
      </c>
      <c r="AY15272" s="191">
        <v>546</v>
      </c>
      <c r="AZ15272" s="191">
        <v>699</v>
      </c>
      <c r="BA15272" s="191">
        <v>2</v>
      </c>
      <c r="BB15272" s="191">
        <v>0</v>
      </c>
    </row>
    <row r="15273" spans="48:54" x14ac:dyDescent="0.2">
      <c r="AV15273" s="191" t="str">
        <f t="shared" si="242"/>
        <v>546_RS_14_4_202324</v>
      </c>
      <c r="AW15273" s="191" t="s">
        <v>92</v>
      </c>
      <c r="AX15273" s="18">
        <v>202324</v>
      </c>
      <c r="AY15273" s="191">
        <v>546</v>
      </c>
      <c r="AZ15273" s="191">
        <v>14</v>
      </c>
      <c r="BA15273" s="191">
        <v>4</v>
      </c>
      <c r="BB15273" s="191">
        <v>771.74699999999996</v>
      </c>
    </row>
    <row r="15274" spans="48:54" x14ac:dyDescent="0.2">
      <c r="AV15274" s="191" t="str">
        <f t="shared" si="242"/>
        <v>548_RG_699_2_202324</v>
      </c>
      <c r="AW15274" s="191" t="s">
        <v>93</v>
      </c>
      <c r="AX15274" s="18">
        <v>202324</v>
      </c>
      <c r="AY15274" s="191">
        <v>548</v>
      </c>
      <c r="AZ15274" s="191">
        <v>699</v>
      </c>
      <c r="BA15274" s="191">
        <v>2</v>
      </c>
      <c r="BB15274" s="191">
        <v>0</v>
      </c>
    </row>
    <row r="15275" spans="48:54" x14ac:dyDescent="0.2">
      <c r="AV15275" s="191" t="str">
        <f t="shared" si="242"/>
        <v>548_RS_14_4_202324</v>
      </c>
      <c r="AW15275" s="191" t="s">
        <v>92</v>
      </c>
      <c r="AX15275" s="18">
        <v>202324</v>
      </c>
      <c r="AY15275" s="191">
        <v>548</v>
      </c>
      <c r="AZ15275" s="191">
        <v>14</v>
      </c>
      <c r="BA15275" s="191">
        <v>4</v>
      </c>
      <c r="BB15275" s="191">
        <v>388.30100000000004</v>
      </c>
    </row>
    <row r="15276" spans="48:54" x14ac:dyDescent="0.2">
      <c r="AV15276" s="191" t="str">
        <f t="shared" si="242"/>
        <v>550_RG_699_2_202324</v>
      </c>
      <c r="AW15276" s="191" t="s">
        <v>93</v>
      </c>
      <c r="AX15276" s="18">
        <v>202324</v>
      </c>
      <c r="AY15276" s="191">
        <v>550</v>
      </c>
      <c r="AZ15276" s="191">
        <v>699</v>
      </c>
      <c r="BA15276" s="191">
        <v>2</v>
      </c>
      <c r="BB15276" s="191">
        <v>0</v>
      </c>
    </row>
    <row r="15277" spans="48:54" x14ac:dyDescent="0.2">
      <c r="AV15277" s="191" t="str">
        <f t="shared" si="242"/>
        <v>550_RS_14_4_202324</v>
      </c>
      <c r="AW15277" s="191" t="s">
        <v>92</v>
      </c>
      <c r="AX15277" s="18">
        <v>202324</v>
      </c>
      <c r="AY15277" s="191">
        <v>550</v>
      </c>
      <c r="AZ15277" s="191">
        <v>14</v>
      </c>
      <c r="BA15277" s="191">
        <v>4</v>
      </c>
      <c r="BB15277" s="191">
        <v>203.63400000000001</v>
      </c>
    </row>
    <row r="15278" spans="48:54" x14ac:dyDescent="0.2">
      <c r="AV15278" s="191" t="str">
        <f t="shared" si="242"/>
        <v>552_RG_699_2_202324</v>
      </c>
      <c r="AW15278" s="191" t="s">
        <v>93</v>
      </c>
      <c r="AX15278" s="18">
        <v>202324</v>
      </c>
      <c r="AY15278" s="191">
        <v>552</v>
      </c>
      <c r="AZ15278" s="191">
        <v>699</v>
      </c>
      <c r="BA15278" s="191">
        <v>2</v>
      </c>
      <c r="BB15278" s="191">
        <v>0</v>
      </c>
    </row>
    <row r="15279" spans="48:54" x14ac:dyDescent="0.2">
      <c r="AV15279" s="191" t="str">
        <f t="shared" si="242"/>
        <v>552_RS_14_4_202324</v>
      </c>
      <c r="AW15279" s="191" t="s">
        <v>92</v>
      </c>
      <c r="AX15279" s="18">
        <v>202324</v>
      </c>
      <c r="AY15279" s="191">
        <v>552</v>
      </c>
      <c r="AZ15279" s="191">
        <v>14</v>
      </c>
      <c r="BA15279" s="191">
        <v>4</v>
      </c>
      <c r="BB15279" s="191">
        <v>1019.0142399999975</v>
      </c>
    </row>
    <row r="15280" spans="48:54" x14ac:dyDescent="0.2">
      <c r="AV15280" s="191" t="str">
        <f t="shared" si="242"/>
        <v>562_RG_699_2_202324</v>
      </c>
      <c r="AW15280" s="191" t="s">
        <v>93</v>
      </c>
      <c r="AX15280" s="18">
        <v>202324</v>
      </c>
      <c r="AY15280" s="191">
        <v>562</v>
      </c>
      <c r="AZ15280" s="191">
        <v>699</v>
      </c>
      <c r="BA15280" s="191">
        <v>2</v>
      </c>
      <c r="BB15280" s="191">
        <v>-48.156999999999996</v>
      </c>
    </row>
    <row r="15281" spans="48:54" x14ac:dyDescent="0.2">
      <c r="AV15281" s="191" t="str">
        <f t="shared" si="242"/>
        <v>562_RS_14_4_202324</v>
      </c>
      <c r="AW15281" s="191" t="s">
        <v>92</v>
      </c>
      <c r="AX15281" s="18">
        <v>202324</v>
      </c>
      <c r="AY15281" s="191">
        <v>562</v>
      </c>
      <c r="AZ15281" s="191">
        <v>14</v>
      </c>
      <c r="BA15281" s="191">
        <v>4</v>
      </c>
      <c r="BB15281" s="191">
        <v>0</v>
      </c>
    </row>
    <row r="15282" spans="48:54" x14ac:dyDescent="0.2">
      <c r="AV15282" s="191" t="str">
        <f t="shared" si="242"/>
        <v>564_RG_699_2_202324</v>
      </c>
      <c r="AW15282" s="191" t="s">
        <v>93</v>
      </c>
      <c r="AX15282" s="18">
        <v>202324</v>
      </c>
      <c r="AY15282" s="191">
        <v>564</v>
      </c>
      <c r="AZ15282" s="191">
        <v>699</v>
      </c>
      <c r="BA15282" s="191">
        <v>2</v>
      </c>
      <c r="BB15282" s="191">
        <v>0</v>
      </c>
    </row>
    <row r="15283" spans="48:54" x14ac:dyDescent="0.2">
      <c r="AV15283" s="191" t="str">
        <f t="shared" si="242"/>
        <v>564_RS_14_4_202324</v>
      </c>
      <c r="AW15283" s="191" t="s">
        <v>92</v>
      </c>
      <c r="AX15283" s="18">
        <v>202324</v>
      </c>
      <c r="AY15283" s="191">
        <v>564</v>
      </c>
      <c r="AZ15283" s="191">
        <v>14</v>
      </c>
      <c r="BA15283" s="191">
        <v>4</v>
      </c>
      <c r="BB15283" s="191">
        <v>0</v>
      </c>
    </row>
    <row r="15284" spans="48:54" x14ac:dyDescent="0.2">
      <c r="AV15284" s="191" t="str">
        <f t="shared" si="242"/>
        <v>566_RG_699_2_202324</v>
      </c>
      <c r="AW15284" s="191" t="s">
        <v>93</v>
      </c>
      <c r="AX15284" s="18">
        <v>202324</v>
      </c>
      <c r="AY15284" s="191">
        <v>566</v>
      </c>
      <c r="AZ15284" s="191">
        <v>699</v>
      </c>
      <c r="BA15284" s="191">
        <v>2</v>
      </c>
      <c r="BB15284" s="191">
        <v>0</v>
      </c>
    </row>
    <row r="15285" spans="48:54" x14ac:dyDescent="0.2">
      <c r="AV15285" s="191" t="str">
        <f t="shared" si="242"/>
        <v>566_RS_14_4_202324</v>
      </c>
      <c r="AW15285" s="191" t="s">
        <v>92</v>
      </c>
      <c r="AX15285" s="18">
        <v>202324</v>
      </c>
      <c r="AY15285" s="191">
        <v>566</v>
      </c>
      <c r="AZ15285" s="191">
        <v>14</v>
      </c>
      <c r="BA15285" s="191">
        <v>4</v>
      </c>
      <c r="BB15285" s="191">
        <v>0</v>
      </c>
    </row>
    <row r="15286" spans="48:54" x14ac:dyDescent="0.2">
      <c r="AV15286" s="191" t="str">
        <f t="shared" si="242"/>
        <v>568_RG_699_2_202324</v>
      </c>
      <c r="AW15286" s="191" t="s">
        <v>93</v>
      </c>
      <c r="AX15286" s="18">
        <v>202324</v>
      </c>
      <c r="AY15286" s="191">
        <v>568</v>
      </c>
      <c r="AZ15286" s="191">
        <v>699</v>
      </c>
      <c r="BA15286" s="191">
        <v>2</v>
      </c>
      <c r="BB15286" s="191">
        <v>0</v>
      </c>
    </row>
    <row r="15287" spans="48:54" x14ac:dyDescent="0.2">
      <c r="AV15287" s="191" t="str">
        <f t="shared" si="242"/>
        <v>568_RS_14_4_202324</v>
      </c>
      <c r="AW15287" s="191" t="s">
        <v>92</v>
      </c>
      <c r="AX15287" s="18">
        <v>202324</v>
      </c>
      <c r="AY15287" s="191">
        <v>568</v>
      </c>
      <c r="AZ15287" s="191">
        <v>14</v>
      </c>
      <c r="BA15287" s="191">
        <v>4</v>
      </c>
      <c r="BB15287" s="191">
        <v>0</v>
      </c>
    </row>
    <row r="15288" spans="48:54" x14ac:dyDescent="0.2">
      <c r="AV15288" s="191" t="str">
        <f t="shared" si="242"/>
        <v>572_RG_699_2_202324</v>
      </c>
      <c r="AW15288" s="191" t="s">
        <v>93</v>
      </c>
      <c r="AX15288" s="18">
        <v>202324</v>
      </c>
      <c r="AY15288" s="191">
        <v>572</v>
      </c>
      <c r="AZ15288" s="191">
        <v>699</v>
      </c>
      <c r="BA15288" s="191">
        <v>2</v>
      </c>
      <c r="BB15288" s="191">
        <v>0</v>
      </c>
    </row>
    <row r="15289" spans="48:54" x14ac:dyDescent="0.2">
      <c r="AV15289" s="191" t="str">
        <f t="shared" si="242"/>
        <v>572_RS_14_4_202324</v>
      </c>
      <c r="AW15289" s="191" t="s">
        <v>92</v>
      </c>
      <c r="AX15289" s="18">
        <v>202324</v>
      </c>
      <c r="AY15289" s="191">
        <v>572</v>
      </c>
      <c r="AZ15289" s="191">
        <v>14</v>
      </c>
      <c r="BA15289" s="191">
        <v>4</v>
      </c>
      <c r="BB15289" s="191">
        <v>0</v>
      </c>
    </row>
    <row r="15290" spans="48:54" x14ac:dyDescent="0.2">
      <c r="AV15290" s="191" t="str">
        <f t="shared" si="242"/>
        <v>574_RG_699_2_202324</v>
      </c>
      <c r="AW15290" s="191" t="s">
        <v>93</v>
      </c>
      <c r="AX15290" s="18">
        <v>202324</v>
      </c>
      <c r="AY15290" s="191">
        <v>574</v>
      </c>
      <c r="AZ15290" s="191">
        <v>699</v>
      </c>
      <c r="BA15290" s="191">
        <v>2</v>
      </c>
      <c r="BB15290" s="191">
        <v>0</v>
      </c>
    </row>
    <row r="15291" spans="48:54" x14ac:dyDescent="0.2">
      <c r="AV15291" s="191" t="str">
        <f t="shared" si="242"/>
        <v>574_RS_14_4_202324</v>
      </c>
      <c r="AW15291" s="191" t="s">
        <v>92</v>
      </c>
      <c r="AX15291" s="18">
        <v>202324</v>
      </c>
      <c r="AY15291" s="191">
        <v>574</v>
      </c>
      <c r="AZ15291" s="191">
        <v>14</v>
      </c>
      <c r="BA15291" s="191">
        <v>4</v>
      </c>
      <c r="BB15291" s="191">
        <v>0</v>
      </c>
    </row>
    <row r="15292" spans="48:54" x14ac:dyDescent="0.2">
      <c r="AV15292" s="191" t="str">
        <f t="shared" si="242"/>
        <v>576_RG_699_2_202324</v>
      </c>
      <c r="AW15292" s="191" t="s">
        <v>93</v>
      </c>
      <c r="AX15292" s="18">
        <v>202324</v>
      </c>
      <c r="AY15292" s="191">
        <v>576</v>
      </c>
      <c r="AZ15292" s="191">
        <v>699</v>
      </c>
      <c r="BA15292" s="191">
        <v>2</v>
      </c>
      <c r="BB15292" s="191">
        <v>-925.64559999999983</v>
      </c>
    </row>
    <row r="15293" spans="48:54" x14ac:dyDescent="0.2">
      <c r="AV15293" s="191" t="str">
        <f t="shared" si="242"/>
        <v>576_RS_14_4_202324</v>
      </c>
      <c r="AW15293" s="191" t="s">
        <v>92</v>
      </c>
      <c r="AX15293" s="18">
        <v>202324</v>
      </c>
      <c r="AY15293" s="191">
        <v>576</v>
      </c>
      <c r="AZ15293" s="191">
        <v>14</v>
      </c>
      <c r="BA15293" s="191">
        <v>4</v>
      </c>
      <c r="BB15293" s="191">
        <v>0</v>
      </c>
    </row>
    <row r="15294" spans="48:54" x14ac:dyDescent="0.2">
      <c r="AV15294" s="191" t="str">
        <f t="shared" si="242"/>
        <v>582_RG_699_2_202324</v>
      </c>
      <c r="AW15294" s="191" t="s">
        <v>93</v>
      </c>
      <c r="AX15294" s="18">
        <v>202324</v>
      </c>
      <c r="AY15294" s="191">
        <v>582</v>
      </c>
      <c r="AZ15294" s="191">
        <v>699</v>
      </c>
      <c r="BA15294" s="191">
        <v>2</v>
      </c>
      <c r="BB15294" s="191">
        <v>0</v>
      </c>
    </row>
    <row r="15295" spans="48:54" x14ac:dyDescent="0.2">
      <c r="AV15295" s="191" t="str">
        <f t="shared" si="242"/>
        <v>582_RS_14_4_202324</v>
      </c>
      <c r="AW15295" s="191" t="s">
        <v>92</v>
      </c>
      <c r="AX15295" s="18">
        <v>202324</v>
      </c>
      <c r="AY15295" s="191">
        <v>582</v>
      </c>
      <c r="AZ15295" s="191">
        <v>14</v>
      </c>
      <c r="BA15295" s="191">
        <v>4</v>
      </c>
      <c r="BB15295" s="191">
        <v>0</v>
      </c>
    </row>
    <row r="15296" spans="48:54" x14ac:dyDescent="0.2">
      <c r="AV15296" s="191" t="str">
        <f t="shared" si="242"/>
        <v>584_RG_699_2_202324</v>
      </c>
      <c r="AW15296" s="191" t="s">
        <v>93</v>
      </c>
      <c r="AX15296" s="18">
        <v>202324</v>
      </c>
      <c r="AY15296" s="191">
        <v>584</v>
      </c>
      <c r="AZ15296" s="191">
        <v>699</v>
      </c>
      <c r="BA15296" s="191">
        <v>2</v>
      </c>
      <c r="BB15296" s="191">
        <v>0</v>
      </c>
    </row>
    <row r="15297" spans="48:54" x14ac:dyDescent="0.2">
      <c r="AV15297" s="191" t="str">
        <f t="shared" si="242"/>
        <v>584_RS_14_4_202324</v>
      </c>
      <c r="AW15297" s="191" t="s">
        <v>92</v>
      </c>
      <c r="AX15297" s="18">
        <v>202324</v>
      </c>
      <c r="AY15297" s="191">
        <v>584</v>
      </c>
      <c r="AZ15297" s="191">
        <v>14</v>
      </c>
      <c r="BA15297" s="191">
        <v>4</v>
      </c>
      <c r="BB15297" s="191">
        <v>0</v>
      </c>
    </row>
    <row r="15298" spans="48:54" x14ac:dyDescent="0.2">
      <c r="AV15298" s="191" t="str">
        <f t="shared" si="242"/>
        <v>586_RG_699_2_202324</v>
      </c>
      <c r="AW15298" s="191" t="s">
        <v>93</v>
      </c>
      <c r="AX15298" s="18">
        <v>202324</v>
      </c>
      <c r="AY15298" s="191">
        <v>586</v>
      </c>
      <c r="AZ15298" s="191">
        <v>699</v>
      </c>
      <c r="BA15298" s="191">
        <v>2</v>
      </c>
      <c r="BB15298" s="191">
        <v>0</v>
      </c>
    </row>
    <row r="15299" spans="48:54" x14ac:dyDescent="0.2">
      <c r="AV15299" s="191" t="str">
        <f t="shared" si="242"/>
        <v>586_RS_14_4_202324</v>
      </c>
      <c r="AW15299" s="191" t="s">
        <v>92</v>
      </c>
      <c r="AX15299" s="18">
        <v>202324</v>
      </c>
      <c r="AY15299" s="191">
        <v>586</v>
      </c>
      <c r="AZ15299" s="191">
        <v>14</v>
      </c>
      <c r="BA15299" s="191">
        <v>4</v>
      </c>
      <c r="BB15299" s="191">
        <v>0</v>
      </c>
    </row>
    <row r="15300" spans="48:54" x14ac:dyDescent="0.2">
      <c r="AV15300" s="191" t="str">
        <f t="shared" ref="AV15300:AV15363" si="243">AY15300&amp;"_"&amp;AW15300&amp;"_"&amp;AZ15300&amp;"_"&amp;BA15300&amp;"_"&amp;AX15300</f>
        <v>512_RG_700_1_202324</v>
      </c>
      <c r="AW15300" s="191" t="s">
        <v>93</v>
      </c>
      <c r="AX15300" s="18">
        <v>202324</v>
      </c>
      <c r="AY15300" s="191">
        <v>512</v>
      </c>
      <c r="AZ15300" s="191">
        <v>700</v>
      </c>
      <c r="BA15300" s="191">
        <v>1</v>
      </c>
      <c r="BB15300" s="191">
        <v>-51369.093000000001</v>
      </c>
    </row>
    <row r="15301" spans="48:54" x14ac:dyDescent="0.2">
      <c r="AV15301" s="191" t="str">
        <f t="shared" si="243"/>
        <v>512_RS_14_5_202324</v>
      </c>
      <c r="AW15301" s="191" t="s">
        <v>92</v>
      </c>
      <c r="AX15301" s="18">
        <v>202324</v>
      </c>
      <c r="AY15301" s="191">
        <v>512</v>
      </c>
      <c r="AZ15301" s="191">
        <v>14</v>
      </c>
      <c r="BA15301" s="191">
        <v>5</v>
      </c>
      <c r="BB15301" s="191">
        <v>-11.887</v>
      </c>
    </row>
    <row r="15302" spans="48:54" x14ac:dyDescent="0.2">
      <c r="AV15302" s="191" t="str">
        <f t="shared" si="243"/>
        <v>514_RG_700_1_202324</v>
      </c>
      <c r="AW15302" s="191" t="s">
        <v>93</v>
      </c>
      <c r="AX15302" s="18">
        <v>202324</v>
      </c>
      <c r="AY15302" s="191">
        <v>514</v>
      </c>
      <c r="AZ15302" s="191">
        <v>700</v>
      </c>
      <c r="BA15302" s="191">
        <v>1</v>
      </c>
      <c r="BB15302" s="191">
        <v>-107357.6088</v>
      </c>
    </row>
    <row r="15303" spans="48:54" x14ac:dyDescent="0.2">
      <c r="AV15303" s="191" t="str">
        <f t="shared" si="243"/>
        <v>514_RS_14_5_202324</v>
      </c>
      <c r="AW15303" s="191" t="s">
        <v>92</v>
      </c>
      <c r="AX15303" s="18">
        <v>202324</v>
      </c>
      <c r="AY15303" s="191">
        <v>514</v>
      </c>
      <c r="AZ15303" s="191">
        <v>14</v>
      </c>
      <c r="BA15303" s="191">
        <v>5</v>
      </c>
      <c r="BB15303" s="191">
        <v>0</v>
      </c>
    </row>
    <row r="15304" spans="48:54" x14ac:dyDescent="0.2">
      <c r="AV15304" s="191" t="str">
        <f t="shared" si="243"/>
        <v>516_RG_700_1_202324</v>
      </c>
      <c r="AW15304" s="191" t="s">
        <v>93</v>
      </c>
      <c r="AX15304" s="18">
        <v>202324</v>
      </c>
      <c r="AY15304" s="191">
        <v>516</v>
      </c>
      <c r="AZ15304" s="191">
        <v>700</v>
      </c>
      <c r="BA15304" s="191">
        <v>1</v>
      </c>
      <c r="BB15304" s="191">
        <v>-83460.63</v>
      </c>
    </row>
    <row r="15305" spans="48:54" x14ac:dyDescent="0.2">
      <c r="AV15305" s="191" t="str">
        <f t="shared" si="243"/>
        <v>516_RS_14_5_202324</v>
      </c>
      <c r="AW15305" s="191" t="s">
        <v>92</v>
      </c>
      <c r="AX15305" s="18">
        <v>202324</v>
      </c>
      <c r="AY15305" s="191">
        <v>516</v>
      </c>
      <c r="AZ15305" s="191">
        <v>14</v>
      </c>
      <c r="BA15305" s="191">
        <v>5</v>
      </c>
      <c r="BB15305" s="191">
        <v>0</v>
      </c>
    </row>
    <row r="15306" spans="48:54" x14ac:dyDescent="0.2">
      <c r="AV15306" s="191" t="str">
        <f t="shared" si="243"/>
        <v>518_RG_700_1_202324</v>
      </c>
      <c r="AW15306" s="191" t="s">
        <v>93</v>
      </c>
      <c r="AX15306" s="18">
        <v>202324</v>
      </c>
      <c r="AY15306" s="191">
        <v>518</v>
      </c>
      <c r="AZ15306" s="191">
        <v>700</v>
      </c>
      <c r="BA15306" s="191">
        <v>1</v>
      </c>
      <c r="BB15306" s="191">
        <v>-68196.131970000002</v>
      </c>
    </row>
    <row r="15307" spans="48:54" x14ac:dyDescent="0.2">
      <c r="AV15307" s="191" t="str">
        <f t="shared" si="243"/>
        <v>518_RS_14_5_202324</v>
      </c>
      <c r="AW15307" s="191" t="s">
        <v>92</v>
      </c>
      <c r="AX15307" s="18">
        <v>202324</v>
      </c>
      <c r="AY15307" s="191">
        <v>518</v>
      </c>
      <c r="AZ15307" s="191">
        <v>14</v>
      </c>
      <c r="BA15307" s="191">
        <v>5</v>
      </c>
      <c r="BB15307" s="191">
        <v>0</v>
      </c>
    </row>
    <row r="15308" spans="48:54" x14ac:dyDescent="0.2">
      <c r="AV15308" s="191" t="str">
        <f t="shared" si="243"/>
        <v>520_RG_700_1_202324</v>
      </c>
      <c r="AW15308" s="191" t="s">
        <v>93</v>
      </c>
      <c r="AX15308" s="18">
        <v>202324</v>
      </c>
      <c r="AY15308" s="191">
        <v>520</v>
      </c>
      <c r="AZ15308" s="191">
        <v>700</v>
      </c>
      <c r="BA15308" s="191">
        <v>1</v>
      </c>
      <c r="BB15308" s="191">
        <v>-87683.669000000009</v>
      </c>
    </row>
    <row r="15309" spans="48:54" x14ac:dyDescent="0.2">
      <c r="AV15309" s="191" t="str">
        <f t="shared" si="243"/>
        <v>520_RS_14_5_202324</v>
      </c>
      <c r="AW15309" s="191" t="s">
        <v>92</v>
      </c>
      <c r="AX15309" s="18">
        <v>202324</v>
      </c>
      <c r="AY15309" s="191">
        <v>520</v>
      </c>
      <c r="AZ15309" s="191">
        <v>14</v>
      </c>
      <c r="BA15309" s="191">
        <v>5</v>
      </c>
      <c r="BB15309" s="191">
        <v>0</v>
      </c>
    </row>
    <row r="15310" spans="48:54" x14ac:dyDescent="0.2">
      <c r="AV15310" s="191" t="str">
        <f t="shared" si="243"/>
        <v>522_RG_700_1_202324</v>
      </c>
      <c r="AW15310" s="191" t="s">
        <v>93</v>
      </c>
      <c r="AX15310" s="18">
        <v>202324</v>
      </c>
      <c r="AY15310" s="191">
        <v>522</v>
      </c>
      <c r="AZ15310" s="191">
        <v>700</v>
      </c>
      <c r="BA15310" s="191">
        <v>1</v>
      </c>
      <c r="BB15310" s="191">
        <v>-88114.597389999995</v>
      </c>
    </row>
    <row r="15311" spans="48:54" x14ac:dyDescent="0.2">
      <c r="AV15311" s="191" t="str">
        <f t="shared" si="243"/>
        <v>522_RS_14_5_202324</v>
      </c>
      <c r="AW15311" s="191" t="s">
        <v>92</v>
      </c>
      <c r="AX15311" s="18">
        <v>202324</v>
      </c>
      <c r="AY15311" s="191">
        <v>522</v>
      </c>
      <c r="AZ15311" s="191">
        <v>14</v>
      </c>
      <c r="BA15311" s="191">
        <v>5</v>
      </c>
      <c r="BB15311" s="191">
        <v>-21.74</v>
      </c>
    </row>
    <row r="15312" spans="48:54" x14ac:dyDescent="0.2">
      <c r="AV15312" s="191" t="str">
        <f t="shared" si="243"/>
        <v>524_RG_700_1_202324</v>
      </c>
      <c r="AW15312" s="191" t="s">
        <v>93</v>
      </c>
      <c r="AX15312" s="18">
        <v>202324</v>
      </c>
      <c r="AY15312" s="191">
        <v>524</v>
      </c>
      <c r="AZ15312" s="191">
        <v>700</v>
      </c>
      <c r="BA15312" s="191">
        <v>1</v>
      </c>
      <c r="BB15312" s="191">
        <v>-90246.834550000014</v>
      </c>
    </row>
    <row r="15313" spans="48:54" x14ac:dyDescent="0.2">
      <c r="AV15313" s="191" t="str">
        <f t="shared" si="243"/>
        <v>524_RS_14_5_202324</v>
      </c>
      <c r="AW15313" s="191" t="s">
        <v>92</v>
      </c>
      <c r="AX15313" s="18">
        <v>202324</v>
      </c>
      <c r="AY15313" s="191">
        <v>524</v>
      </c>
      <c r="AZ15313" s="191">
        <v>14</v>
      </c>
      <c r="BA15313" s="191">
        <v>5</v>
      </c>
      <c r="BB15313" s="191">
        <v>-63.493000000000002</v>
      </c>
    </row>
    <row r="15314" spans="48:54" x14ac:dyDescent="0.2">
      <c r="AV15314" s="191" t="str">
        <f t="shared" si="243"/>
        <v>526_RG_700_1_202324</v>
      </c>
      <c r="AW15314" s="191" t="s">
        <v>93</v>
      </c>
      <c r="AX15314" s="18">
        <v>202324</v>
      </c>
      <c r="AY15314" s="191">
        <v>526</v>
      </c>
      <c r="AZ15314" s="191">
        <v>700</v>
      </c>
      <c r="BA15314" s="191">
        <v>1</v>
      </c>
      <c r="BB15314" s="191">
        <v>-58559.75387</v>
      </c>
    </row>
    <row r="15315" spans="48:54" x14ac:dyDescent="0.2">
      <c r="AV15315" s="191" t="str">
        <f t="shared" si="243"/>
        <v>526_RS_14_5_202324</v>
      </c>
      <c r="AW15315" s="191" t="s">
        <v>92</v>
      </c>
      <c r="AX15315" s="18">
        <v>202324</v>
      </c>
      <c r="AY15315" s="191">
        <v>526</v>
      </c>
      <c r="AZ15315" s="191">
        <v>14</v>
      </c>
      <c r="BA15315" s="191">
        <v>5</v>
      </c>
      <c r="BB15315" s="191">
        <v>0</v>
      </c>
    </row>
    <row r="15316" spans="48:54" x14ac:dyDescent="0.2">
      <c r="AV15316" s="191" t="str">
        <f t="shared" si="243"/>
        <v>528_RG_700_1_202324</v>
      </c>
      <c r="AW15316" s="191" t="s">
        <v>93</v>
      </c>
      <c r="AX15316" s="18">
        <v>202324</v>
      </c>
      <c r="AY15316" s="191">
        <v>528</v>
      </c>
      <c r="AZ15316" s="191">
        <v>700</v>
      </c>
      <c r="BA15316" s="191">
        <v>1</v>
      </c>
      <c r="BB15316" s="191">
        <v>-72674</v>
      </c>
    </row>
    <row r="15317" spans="48:54" x14ac:dyDescent="0.2">
      <c r="AV15317" s="191" t="str">
        <f t="shared" si="243"/>
        <v>528_RS_14_5_202324</v>
      </c>
      <c r="AW15317" s="191" t="s">
        <v>92</v>
      </c>
      <c r="AX15317" s="18">
        <v>202324</v>
      </c>
      <c r="AY15317" s="191">
        <v>528</v>
      </c>
      <c r="AZ15317" s="191">
        <v>14</v>
      </c>
      <c r="BA15317" s="191">
        <v>5</v>
      </c>
      <c r="BB15317" s="191">
        <v>-282</v>
      </c>
    </row>
    <row r="15318" spans="48:54" x14ac:dyDescent="0.2">
      <c r="AV15318" s="191" t="str">
        <f t="shared" si="243"/>
        <v>530_RG_700_1_202324</v>
      </c>
      <c r="AW15318" s="191" t="s">
        <v>93</v>
      </c>
      <c r="AX15318" s="18">
        <v>202324</v>
      </c>
      <c r="AY15318" s="191">
        <v>530</v>
      </c>
      <c r="AZ15318" s="191">
        <v>700</v>
      </c>
      <c r="BA15318" s="191">
        <v>1</v>
      </c>
      <c r="BB15318" s="191">
        <v>-122289.27903000001</v>
      </c>
    </row>
    <row r="15319" spans="48:54" x14ac:dyDescent="0.2">
      <c r="AV15319" s="191" t="str">
        <f t="shared" si="243"/>
        <v>530_RS_14_5_202324</v>
      </c>
      <c r="AW15319" s="191" t="s">
        <v>92</v>
      </c>
      <c r="AX15319" s="18">
        <v>202324</v>
      </c>
      <c r="AY15319" s="191">
        <v>530</v>
      </c>
      <c r="AZ15319" s="191">
        <v>14</v>
      </c>
      <c r="BA15319" s="191">
        <v>5</v>
      </c>
      <c r="BB15319" s="191">
        <v>0</v>
      </c>
    </row>
    <row r="15320" spans="48:54" x14ac:dyDescent="0.2">
      <c r="AV15320" s="191" t="str">
        <f t="shared" si="243"/>
        <v>532_RG_700_1_202324</v>
      </c>
      <c r="AW15320" s="191" t="s">
        <v>93</v>
      </c>
      <c r="AX15320" s="18">
        <v>202324</v>
      </c>
      <c r="AY15320" s="191">
        <v>532</v>
      </c>
      <c r="AZ15320" s="191">
        <v>700</v>
      </c>
      <c r="BA15320" s="191">
        <v>1</v>
      </c>
      <c r="BB15320" s="191">
        <v>-187516.75332999998</v>
      </c>
    </row>
    <row r="15321" spans="48:54" x14ac:dyDescent="0.2">
      <c r="AV15321" s="191" t="str">
        <f t="shared" si="243"/>
        <v>532_RS_14_5_202324</v>
      </c>
      <c r="AW15321" s="191" t="s">
        <v>92</v>
      </c>
      <c r="AX15321" s="18">
        <v>202324</v>
      </c>
      <c r="AY15321" s="191">
        <v>532</v>
      </c>
      <c r="AZ15321" s="191">
        <v>14</v>
      </c>
      <c r="BA15321" s="191">
        <v>5</v>
      </c>
      <c r="BB15321" s="191">
        <v>0</v>
      </c>
    </row>
    <row r="15322" spans="48:54" x14ac:dyDescent="0.2">
      <c r="AV15322" s="191" t="str">
        <f t="shared" si="243"/>
        <v>534_RG_700_1_202324</v>
      </c>
      <c r="AW15322" s="191" t="s">
        <v>93</v>
      </c>
      <c r="AX15322" s="18">
        <v>202324</v>
      </c>
      <c r="AY15322" s="191">
        <v>534</v>
      </c>
      <c r="AZ15322" s="191">
        <v>700</v>
      </c>
      <c r="BA15322" s="191">
        <v>1</v>
      </c>
      <c r="BB15322" s="191">
        <v>-108335.43520000001</v>
      </c>
    </row>
    <row r="15323" spans="48:54" x14ac:dyDescent="0.2">
      <c r="AV15323" s="191" t="str">
        <f t="shared" si="243"/>
        <v>534_RS_14_5_202324</v>
      </c>
      <c r="AW15323" s="191" t="s">
        <v>92</v>
      </c>
      <c r="AX15323" s="18">
        <v>202324</v>
      </c>
      <c r="AY15323" s="191">
        <v>534</v>
      </c>
      <c r="AZ15323" s="191">
        <v>14</v>
      </c>
      <c r="BA15323" s="191">
        <v>5</v>
      </c>
      <c r="BB15323" s="191">
        <v>0</v>
      </c>
    </row>
    <row r="15324" spans="48:54" x14ac:dyDescent="0.2">
      <c r="AV15324" s="191" t="str">
        <f t="shared" si="243"/>
        <v>536_RG_700_1_202324</v>
      </c>
      <c r="AW15324" s="191" t="s">
        <v>93</v>
      </c>
      <c r="AX15324" s="18">
        <v>202324</v>
      </c>
      <c r="AY15324" s="191">
        <v>536</v>
      </c>
      <c r="AZ15324" s="191">
        <v>700</v>
      </c>
      <c r="BA15324" s="191">
        <v>1</v>
      </c>
      <c r="BB15324" s="191">
        <v>-104307.42789999998</v>
      </c>
    </row>
    <row r="15325" spans="48:54" x14ac:dyDescent="0.2">
      <c r="AV15325" s="191" t="str">
        <f t="shared" si="243"/>
        <v>536_RS_14_5_202324</v>
      </c>
      <c r="AW15325" s="191" t="s">
        <v>92</v>
      </c>
      <c r="AX15325" s="18">
        <v>202324</v>
      </c>
      <c r="AY15325" s="191">
        <v>536</v>
      </c>
      <c r="AZ15325" s="191">
        <v>14</v>
      </c>
      <c r="BA15325" s="191">
        <v>5</v>
      </c>
      <c r="BB15325" s="191">
        <v>-74.721000000000004</v>
      </c>
    </row>
    <row r="15326" spans="48:54" x14ac:dyDescent="0.2">
      <c r="AV15326" s="191" t="str">
        <f t="shared" si="243"/>
        <v>538_RG_700_1_202324</v>
      </c>
      <c r="AW15326" s="191" t="s">
        <v>93</v>
      </c>
      <c r="AX15326" s="18">
        <v>202324</v>
      </c>
      <c r="AY15326" s="191">
        <v>538</v>
      </c>
      <c r="AZ15326" s="191">
        <v>700</v>
      </c>
      <c r="BA15326" s="191">
        <v>1</v>
      </c>
      <c r="BB15326" s="191">
        <v>-81314.304199999999</v>
      </c>
    </row>
    <row r="15327" spans="48:54" x14ac:dyDescent="0.2">
      <c r="AV15327" s="191" t="str">
        <f t="shared" si="243"/>
        <v>538_RS_14_5_202324</v>
      </c>
      <c r="AW15327" s="191" t="s">
        <v>92</v>
      </c>
      <c r="AX15327" s="18">
        <v>202324</v>
      </c>
      <c r="AY15327" s="191">
        <v>538</v>
      </c>
      <c r="AZ15327" s="191">
        <v>14</v>
      </c>
      <c r="BA15327" s="191">
        <v>5</v>
      </c>
      <c r="BB15327" s="191">
        <v>0</v>
      </c>
    </row>
    <row r="15328" spans="48:54" x14ac:dyDescent="0.2">
      <c r="AV15328" s="191" t="str">
        <f t="shared" si="243"/>
        <v>540_RG_700_1_202324</v>
      </c>
      <c r="AW15328" s="191" t="s">
        <v>93</v>
      </c>
      <c r="AX15328" s="18">
        <v>202324</v>
      </c>
      <c r="AY15328" s="191">
        <v>540</v>
      </c>
      <c r="AZ15328" s="191">
        <v>700</v>
      </c>
      <c r="BA15328" s="191">
        <v>1</v>
      </c>
      <c r="BB15328" s="191">
        <v>-183557.899</v>
      </c>
    </row>
    <row r="15329" spans="48:54" x14ac:dyDescent="0.2">
      <c r="AV15329" s="191" t="str">
        <f t="shared" si="243"/>
        <v>540_RS_14_5_202324</v>
      </c>
      <c r="AW15329" s="191" t="s">
        <v>92</v>
      </c>
      <c r="AX15329" s="18">
        <v>202324</v>
      </c>
      <c r="AY15329" s="191">
        <v>540</v>
      </c>
      <c r="AZ15329" s="191">
        <v>14</v>
      </c>
      <c r="BA15329" s="191">
        <v>5</v>
      </c>
      <c r="BB15329" s="191">
        <v>-43.637999999999998</v>
      </c>
    </row>
    <row r="15330" spans="48:54" x14ac:dyDescent="0.2">
      <c r="AV15330" s="191" t="str">
        <f t="shared" si="243"/>
        <v>542_RG_700_1_202324</v>
      </c>
      <c r="AW15330" s="191" t="s">
        <v>93</v>
      </c>
      <c r="AX15330" s="18">
        <v>202324</v>
      </c>
      <c r="AY15330" s="191">
        <v>542</v>
      </c>
      <c r="AZ15330" s="191">
        <v>700</v>
      </c>
      <c r="BA15330" s="191">
        <v>1</v>
      </c>
      <c r="BB15330" s="191">
        <v>-49157.226000000002</v>
      </c>
    </row>
    <row r="15331" spans="48:54" x14ac:dyDescent="0.2">
      <c r="AV15331" s="191" t="str">
        <f t="shared" si="243"/>
        <v>542_RS_14_5_202324</v>
      </c>
      <c r="AW15331" s="191" t="s">
        <v>92</v>
      </c>
      <c r="AX15331" s="18">
        <v>202324</v>
      </c>
      <c r="AY15331" s="191">
        <v>542</v>
      </c>
      <c r="AZ15331" s="191">
        <v>14</v>
      </c>
      <c r="BA15331" s="191">
        <v>5</v>
      </c>
      <c r="BB15331" s="191">
        <v>-792.28899999999999</v>
      </c>
    </row>
    <row r="15332" spans="48:54" x14ac:dyDescent="0.2">
      <c r="AV15332" s="191" t="str">
        <f t="shared" si="243"/>
        <v>544_RG_700_1_202324</v>
      </c>
      <c r="AW15332" s="191" t="s">
        <v>93</v>
      </c>
      <c r="AX15332" s="18">
        <v>202324</v>
      </c>
      <c r="AY15332" s="191">
        <v>544</v>
      </c>
      <c r="AZ15332" s="191">
        <v>700</v>
      </c>
      <c r="BA15332" s="191">
        <v>1</v>
      </c>
      <c r="BB15332" s="191">
        <v>-112303.55656000001</v>
      </c>
    </row>
    <row r="15333" spans="48:54" x14ac:dyDescent="0.2">
      <c r="AV15333" s="191" t="str">
        <f t="shared" si="243"/>
        <v>544_RS_14_5_202324</v>
      </c>
      <c r="AW15333" s="191" t="s">
        <v>92</v>
      </c>
      <c r="AX15333" s="18">
        <v>202324</v>
      </c>
      <c r="AY15333" s="191">
        <v>544</v>
      </c>
      <c r="AZ15333" s="191">
        <v>14</v>
      </c>
      <c r="BA15333" s="191">
        <v>5</v>
      </c>
      <c r="BB15333" s="191">
        <v>0</v>
      </c>
    </row>
    <row r="15334" spans="48:54" x14ac:dyDescent="0.2">
      <c r="AV15334" s="191" t="str">
        <f t="shared" si="243"/>
        <v>545_RG_700_1_202324</v>
      </c>
      <c r="AW15334" s="191" t="s">
        <v>93</v>
      </c>
      <c r="AX15334" s="18">
        <v>202324</v>
      </c>
      <c r="AY15334" s="191">
        <v>545</v>
      </c>
      <c r="AZ15334" s="191">
        <v>700</v>
      </c>
      <c r="BA15334" s="191">
        <v>1</v>
      </c>
      <c r="BB15334" s="191">
        <v>-64765.286159999996</v>
      </c>
    </row>
    <row r="15335" spans="48:54" x14ac:dyDescent="0.2">
      <c r="AV15335" s="191" t="str">
        <f t="shared" si="243"/>
        <v>545_RS_14_5_202324</v>
      </c>
      <c r="AW15335" s="191" t="s">
        <v>92</v>
      </c>
      <c r="AX15335" s="18">
        <v>202324</v>
      </c>
      <c r="AY15335" s="191">
        <v>545</v>
      </c>
      <c r="AZ15335" s="191">
        <v>14</v>
      </c>
      <c r="BA15335" s="191">
        <v>5</v>
      </c>
      <c r="BB15335" s="191">
        <v>-30.19</v>
      </c>
    </row>
    <row r="15336" spans="48:54" x14ac:dyDescent="0.2">
      <c r="AV15336" s="191" t="str">
        <f t="shared" si="243"/>
        <v>546_RG_700_1_202324</v>
      </c>
      <c r="AW15336" s="191" t="s">
        <v>93</v>
      </c>
      <c r="AX15336" s="18">
        <v>202324</v>
      </c>
      <c r="AY15336" s="191">
        <v>546</v>
      </c>
      <c r="AZ15336" s="191">
        <v>700</v>
      </c>
      <c r="BA15336" s="191">
        <v>1</v>
      </c>
      <c r="BB15336" s="191">
        <v>-68430.21100000001</v>
      </c>
    </row>
    <row r="15337" spans="48:54" x14ac:dyDescent="0.2">
      <c r="AV15337" s="191" t="str">
        <f t="shared" si="243"/>
        <v>546_RS_14_5_202324</v>
      </c>
      <c r="AW15337" s="191" t="s">
        <v>92</v>
      </c>
      <c r="AX15337" s="18">
        <v>202324</v>
      </c>
      <c r="AY15337" s="191">
        <v>546</v>
      </c>
      <c r="AZ15337" s="191">
        <v>14</v>
      </c>
      <c r="BA15337" s="191">
        <v>5</v>
      </c>
      <c r="BB15337" s="191">
        <v>-1.4450000000000001</v>
      </c>
    </row>
    <row r="15338" spans="48:54" x14ac:dyDescent="0.2">
      <c r="AV15338" s="191" t="str">
        <f t="shared" si="243"/>
        <v>548_RG_700_1_202324</v>
      </c>
      <c r="AW15338" s="191" t="s">
        <v>93</v>
      </c>
      <c r="AX15338" s="18">
        <v>202324</v>
      </c>
      <c r="AY15338" s="191">
        <v>548</v>
      </c>
      <c r="AZ15338" s="191">
        <v>700</v>
      </c>
      <c r="BA15338" s="191">
        <v>1</v>
      </c>
      <c r="BB15338" s="191">
        <v>-54968.640950000001</v>
      </c>
    </row>
    <row r="15339" spans="48:54" x14ac:dyDescent="0.2">
      <c r="AV15339" s="191" t="str">
        <f t="shared" si="243"/>
        <v>548_RS_14_5_202324</v>
      </c>
      <c r="AW15339" s="191" t="s">
        <v>92</v>
      </c>
      <c r="AX15339" s="18">
        <v>202324</v>
      </c>
      <c r="AY15339" s="191">
        <v>548</v>
      </c>
      <c r="AZ15339" s="191">
        <v>14</v>
      </c>
      <c r="BA15339" s="191">
        <v>5</v>
      </c>
      <c r="BB15339" s="191">
        <v>-105.825</v>
      </c>
    </row>
    <row r="15340" spans="48:54" x14ac:dyDescent="0.2">
      <c r="AV15340" s="191" t="str">
        <f t="shared" si="243"/>
        <v>550_RG_700_1_202324</v>
      </c>
      <c r="AW15340" s="191" t="s">
        <v>93</v>
      </c>
      <c r="AX15340" s="18">
        <v>202324</v>
      </c>
      <c r="AY15340" s="191">
        <v>550</v>
      </c>
      <c r="AZ15340" s="191">
        <v>700</v>
      </c>
      <c r="BA15340" s="191">
        <v>1</v>
      </c>
      <c r="BB15340" s="191">
        <v>-134772.25906000001</v>
      </c>
    </row>
    <row r="15341" spans="48:54" x14ac:dyDescent="0.2">
      <c r="AV15341" s="191" t="str">
        <f t="shared" si="243"/>
        <v>550_RS_14_5_202324</v>
      </c>
      <c r="AW15341" s="191" t="s">
        <v>92</v>
      </c>
      <c r="AX15341" s="18">
        <v>202324</v>
      </c>
      <c r="AY15341" s="191">
        <v>550</v>
      </c>
      <c r="AZ15341" s="191">
        <v>14</v>
      </c>
      <c r="BA15341" s="191">
        <v>5</v>
      </c>
      <c r="BB15341" s="191">
        <v>-34.000999999999998</v>
      </c>
    </row>
    <row r="15342" spans="48:54" x14ac:dyDescent="0.2">
      <c r="AV15342" s="191" t="str">
        <f t="shared" si="243"/>
        <v>552_RG_700_1_202324</v>
      </c>
      <c r="AW15342" s="191" t="s">
        <v>93</v>
      </c>
      <c r="AX15342" s="18">
        <v>202324</v>
      </c>
      <c r="AY15342" s="191">
        <v>552</v>
      </c>
      <c r="AZ15342" s="191">
        <v>700</v>
      </c>
      <c r="BA15342" s="191">
        <v>1</v>
      </c>
      <c r="BB15342" s="191">
        <v>-317210.98000000004</v>
      </c>
    </row>
    <row r="15343" spans="48:54" x14ac:dyDescent="0.2">
      <c r="AV15343" s="191" t="str">
        <f t="shared" si="243"/>
        <v>552_RS_14_5_202324</v>
      </c>
      <c r="AW15343" s="191" t="s">
        <v>92</v>
      </c>
      <c r="AX15343" s="18">
        <v>202324</v>
      </c>
      <c r="AY15343" s="191">
        <v>552</v>
      </c>
      <c r="AZ15343" s="191">
        <v>14</v>
      </c>
      <c r="BA15343" s="191">
        <v>5</v>
      </c>
      <c r="BB15343" s="191">
        <v>-606.01134999999908</v>
      </c>
    </row>
    <row r="15344" spans="48:54" x14ac:dyDescent="0.2">
      <c r="AV15344" s="191" t="str">
        <f t="shared" si="243"/>
        <v>562_RG_700_1_202324</v>
      </c>
      <c r="AW15344" s="191" t="s">
        <v>93</v>
      </c>
      <c r="AX15344" s="18">
        <v>202324</v>
      </c>
      <c r="AY15344" s="191">
        <v>562</v>
      </c>
      <c r="AZ15344" s="191">
        <v>700</v>
      </c>
      <c r="BA15344" s="191">
        <v>1</v>
      </c>
      <c r="BB15344" s="191">
        <v>-16936.046000000002</v>
      </c>
    </row>
    <row r="15345" spans="48:54" x14ac:dyDescent="0.2">
      <c r="AV15345" s="191" t="str">
        <f t="shared" si="243"/>
        <v>562_RS_14_5_202324</v>
      </c>
      <c r="AW15345" s="191" t="s">
        <v>92</v>
      </c>
      <c r="AX15345" s="18">
        <v>202324</v>
      </c>
      <c r="AY15345" s="191">
        <v>562</v>
      </c>
      <c r="AZ15345" s="191">
        <v>14</v>
      </c>
      <c r="BA15345" s="191">
        <v>5</v>
      </c>
      <c r="BB15345" s="191">
        <v>0</v>
      </c>
    </row>
    <row r="15346" spans="48:54" x14ac:dyDescent="0.2">
      <c r="AV15346" s="191" t="str">
        <f t="shared" si="243"/>
        <v>564_RG_700_1_202324</v>
      </c>
      <c r="AW15346" s="191" t="s">
        <v>93</v>
      </c>
      <c r="AX15346" s="18">
        <v>202324</v>
      </c>
      <c r="AY15346" s="191">
        <v>564</v>
      </c>
      <c r="AZ15346" s="191">
        <v>700</v>
      </c>
      <c r="BA15346" s="191">
        <v>1</v>
      </c>
      <c r="BB15346" s="191">
        <v>-13713.298000000001</v>
      </c>
    </row>
    <row r="15347" spans="48:54" x14ac:dyDescent="0.2">
      <c r="AV15347" s="191" t="str">
        <f t="shared" si="243"/>
        <v>564_RS_14_5_202324</v>
      </c>
      <c r="AW15347" s="191" t="s">
        <v>92</v>
      </c>
      <c r="AX15347" s="18">
        <v>202324</v>
      </c>
      <c r="AY15347" s="191">
        <v>564</v>
      </c>
      <c r="AZ15347" s="191">
        <v>14</v>
      </c>
      <c r="BA15347" s="191">
        <v>5</v>
      </c>
      <c r="BB15347" s="191">
        <v>0</v>
      </c>
    </row>
    <row r="15348" spans="48:54" x14ac:dyDescent="0.2">
      <c r="AV15348" s="191" t="str">
        <f t="shared" si="243"/>
        <v>566_RG_700_1_202324</v>
      </c>
      <c r="AW15348" s="191" t="s">
        <v>93</v>
      </c>
      <c r="AX15348" s="18">
        <v>202324</v>
      </c>
      <c r="AY15348" s="191">
        <v>566</v>
      </c>
      <c r="AZ15348" s="191">
        <v>700</v>
      </c>
      <c r="BA15348" s="191">
        <v>1</v>
      </c>
      <c r="BB15348" s="191">
        <v>-24058</v>
      </c>
    </row>
    <row r="15349" spans="48:54" x14ac:dyDescent="0.2">
      <c r="AV15349" s="191" t="str">
        <f t="shared" si="243"/>
        <v>566_RS_14_5_202324</v>
      </c>
      <c r="AW15349" s="191" t="s">
        <v>92</v>
      </c>
      <c r="AX15349" s="18">
        <v>202324</v>
      </c>
      <c r="AY15349" s="191">
        <v>566</v>
      </c>
      <c r="AZ15349" s="191">
        <v>14</v>
      </c>
      <c r="BA15349" s="191">
        <v>5</v>
      </c>
      <c r="BB15349" s="191">
        <v>0</v>
      </c>
    </row>
    <row r="15350" spans="48:54" x14ac:dyDescent="0.2">
      <c r="AV15350" s="191" t="str">
        <f t="shared" si="243"/>
        <v>568_RG_700_1_202324</v>
      </c>
      <c r="AW15350" s="191" t="s">
        <v>93</v>
      </c>
      <c r="AX15350" s="18">
        <v>202324</v>
      </c>
      <c r="AY15350" s="191">
        <v>568</v>
      </c>
      <c r="AZ15350" s="191">
        <v>700</v>
      </c>
      <c r="BA15350" s="191">
        <v>1</v>
      </c>
      <c r="BB15350" s="191">
        <v>-86813.32710000001</v>
      </c>
    </row>
    <row r="15351" spans="48:54" x14ac:dyDescent="0.2">
      <c r="AV15351" s="191" t="str">
        <f t="shared" si="243"/>
        <v>568_RS_14_5_202324</v>
      </c>
      <c r="AW15351" s="191" t="s">
        <v>92</v>
      </c>
      <c r="AX15351" s="18">
        <v>202324</v>
      </c>
      <c r="AY15351" s="191">
        <v>568</v>
      </c>
      <c r="AZ15351" s="191">
        <v>14</v>
      </c>
      <c r="BA15351" s="191">
        <v>5</v>
      </c>
      <c r="BB15351" s="191">
        <v>0</v>
      </c>
    </row>
    <row r="15352" spans="48:54" x14ac:dyDescent="0.2">
      <c r="AV15352" s="191" t="str">
        <f t="shared" si="243"/>
        <v>572_RG_700_1_202324</v>
      </c>
      <c r="AW15352" s="191" t="s">
        <v>93</v>
      </c>
      <c r="AX15352" s="18">
        <v>202324</v>
      </c>
      <c r="AY15352" s="191">
        <v>572</v>
      </c>
      <c r="AZ15352" s="191">
        <v>700</v>
      </c>
      <c r="BA15352" s="191">
        <v>1</v>
      </c>
      <c r="BB15352" s="191">
        <v>-1686</v>
      </c>
    </row>
    <row r="15353" spans="48:54" x14ac:dyDescent="0.2">
      <c r="AV15353" s="191" t="str">
        <f t="shared" si="243"/>
        <v>572_RS_14_5_202324</v>
      </c>
      <c r="AW15353" s="191" t="s">
        <v>92</v>
      </c>
      <c r="AX15353" s="18">
        <v>202324</v>
      </c>
      <c r="AY15353" s="191">
        <v>572</v>
      </c>
      <c r="AZ15353" s="191">
        <v>14</v>
      </c>
      <c r="BA15353" s="191">
        <v>5</v>
      </c>
      <c r="BB15353" s="191">
        <v>0</v>
      </c>
    </row>
    <row r="15354" spans="48:54" x14ac:dyDescent="0.2">
      <c r="AV15354" s="191" t="str">
        <f t="shared" si="243"/>
        <v>574_RG_700_1_202324</v>
      </c>
      <c r="AW15354" s="191" t="s">
        <v>93</v>
      </c>
      <c r="AX15354" s="18">
        <v>202324</v>
      </c>
      <c r="AY15354" s="191">
        <v>574</v>
      </c>
      <c r="AZ15354" s="191">
        <v>700</v>
      </c>
      <c r="BA15354" s="191">
        <v>1</v>
      </c>
      <c r="BB15354" s="191">
        <v>-890.84299999999985</v>
      </c>
    </row>
    <row r="15355" spans="48:54" x14ac:dyDescent="0.2">
      <c r="AV15355" s="191" t="str">
        <f t="shared" si="243"/>
        <v>574_RS_14_5_202324</v>
      </c>
      <c r="AW15355" s="191" t="s">
        <v>92</v>
      </c>
      <c r="AX15355" s="18">
        <v>202324</v>
      </c>
      <c r="AY15355" s="191">
        <v>574</v>
      </c>
      <c r="AZ15355" s="191">
        <v>14</v>
      </c>
      <c r="BA15355" s="191">
        <v>5</v>
      </c>
      <c r="BB15355" s="191">
        <v>0</v>
      </c>
    </row>
    <row r="15356" spans="48:54" x14ac:dyDescent="0.2">
      <c r="AV15356" s="191" t="str">
        <f t="shared" si="243"/>
        <v>576_RG_700_1_202324</v>
      </c>
      <c r="AW15356" s="191" t="s">
        <v>93</v>
      </c>
      <c r="AX15356" s="18">
        <v>202324</v>
      </c>
      <c r="AY15356" s="191">
        <v>576</v>
      </c>
      <c r="AZ15356" s="191">
        <v>700</v>
      </c>
      <c r="BA15356" s="191">
        <v>1</v>
      </c>
      <c r="BB15356" s="191">
        <v>0</v>
      </c>
    </row>
    <row r="15357" spans="48:54" x14ac:dyDescent="0.2">
      <c r="AV15357" s="191" t="str">
        <f t="shared" si="243"/>
        <v>576_RS_14_5_202324</v>
      </c>
      <c r="AW15357" s="191" t="s">
        <v>92</v>
      </c>
      <c r="AX15357" s="18">
        <v>202324</v>
      </c>
      <c r="AY15357" s="191">
        <v>576</v>
      </c>
      <c r="AZ15357" s="191">
        <v>14</v>
      </c>
      <c r="BA15357" s="191">
        <v>5</v>
      </c>
      <c r="BB15357" s="191">
        <v>0</v>
      </c>
    </row>
    <row r="15358" spans="48:54" x14ac:dyDescent="0.2">
      <c r="AV15358" s="191" t="str">
        <f t="shared" si="243"/>
        <v>582_RG_700_1_202324</v>
      </c>
      <c r="AW15358" s="191" t="s">
        <v>93</v>
      </c>
      <c r="AX15358" s="18">
        <v>202324</v>
      </c>
      <c r="AY15358" s="191">
        <v>582</v>
      </c>
      <c r="AZ15358" s="191">
        <v>700</v>
      </c>
      <c r="BA15358" s="191">
        <v>1</v>
      </c>
      <c r="BB15358" s="191">
        <v>-3309</v>
      </c>
    </row>
    <row r="15359" spans="48:54" x14ac:dyDescent="0.2">
      <c r="AV15359" s="191" t="str">
        <f t="shared" si="243"/>
        <v>582_RS_14_5_202324</v>
      </c>
      <c r="AW15359" s="191" t="s">
        <v>92</v>
      </c>
      <c r="AX15359" s="18">
        <v>202324</v>
      </c>
      <c r="AY15359" s="191">
        <v>582</v>
      </c>
      <c r="AZ15359" s="191">
        <v>14</v>
      </c>
      <c r="BA15359" s="191">
        <v>5</v>
      </c>
      <c r="BB15359" s="191">
        <v>0</v>
      </c>
    </row>
    <row r="15360" spans="48:54" x14ac:dyDescent="0.2">
      <c r="AV15360" s="191" t="str">
        <f t="shared" si="243"/>
        <v>584_RG_700_1_202324</v>
      </c>
      <c r="AW15360" s="191" t="s">
        <v>93</v>
      </c>
      <c r="AX15360" s="18">
        <v>202324</v>
      </c>
      <c r="AY15360" s="191">
        <v>584</v>
      </c>
      <c r="AZ15360" s="191">
        <v>700</v>
      </c>
      <c r="BA15360" s="191">
        <v>1</v>
      </c>
      <c r="BB15360" s="191">
        <v>-5655</v>
      </c>
    </row>
    <row r="15361" spans="48:54" x14ac:dyDescent="0.2">
      <c r="AV15361" s="191" t="str">
        <f t="shared" si="243"/>
        <v>584_RS_14_5_202324</v>
      </c>
      <c r="AW15361" s="191" t="s">
        <v>92</v>
      </c>
      <c r="AX15361" s="18">
        <v>202324</v>
      </c>
      <c r="AY15361" s="191">
        <v>584</v>
      </c>
      <c r="AZ15361" s="191">
        <v>14</v>
      </c>
      <c r="BA15361" s="191">
        <v>5</v>
      </c>
      <c r="BB15361" s="191">
        <v>0</v>
      </c>
    </row>
    <row r="15362" spans="48:54" x14ac:dyDescent="0.2">
      <c r="AV15362" s="191" t="str">
        <f t="shared" si="243"/>
        <v>586_RG_700_1_202324</v>
      </c>
      <c r="AW15362" s="191" t="s">
        <v>93</v>
      </c>
      <c r="AX15362" s="18">
        <v>202324</v>
      </c>
      <c r="AY15362" s="191">
        <v>586</v>
      </c>
      <c r="AZ15362" s="191">
        <v>700</v>
      </c>
      <c r="BA15362" s="191">
        <v>1</v>
      </c>
      <c r="BB15362" s="191">
        <v>-6101.8379999999997</v>
      </c>
    </row>
    <row r="15363" spans="48:54" x14ac:dyDescent="0.2">
      <c r="AV15363" s="191" t="str">
        <f t="shared" si="243"/>
        <v>586_RS_14_5_202324</v>
      </c>
      <c r="AW15363" s="191" t="s">
        <v>92</v>
      </c>
      <c r="AX15363" s="18">
        <v>202324</v>
      </c>
      <c r="AY15363" s="191">
        <v>586</v>
      </c>
      <c r="AZ15363" s="191">
        <v>14</v>
      </c>
      <c r="BA15363" s="191">
        <v>5</v>
      </c>
      <c r="BB15363" s="191">
        <v>0</v>
      </c>
    </row>
    <row r="15364" spans="48:54" x14ac:dyDescent="0.2">
      <c r="AV15364" s="191" t="str">
        <f t="shared" ref="AV15364:AV15427" si="244">AY15364&amp;"_"&amp;AW15364&amp;"_"&amp;AZ15364&amp;"_"&amp;BA15364&amp;"_"&amp;AX15364</f>
        <v>512_RG_700_2_202324</v>
      </c>
      <c r="AW15364" s="191" t="s">
        <v>93</v>
      </c>
      <c r="AX15364" s="18">
        <v>202324</v>
      </c>
      <c r="AY15364" s="191">
        <v>512</v>
      </c>
      <c r="AZ15364" s="191">
        <v>700</v>
      </c>
      <c r="BA15364" s="191">
        <v>2</v>
      </c>
      <c r="BB15364" s="191">
        <v>0</v>
      </c>
    </row>
    <row r="15365" spans="48:54" x14ac:dyDescent="0.2">
      <c r="AV15365" s="191" t="str">
        <f t="shared" si="244"/>
        <v>512_RS_15_1_202324</v>
      </c>
      <c r="AW15365" s="191" t="s">
        <v>92</v>
      </c>
      <c r="AX15365" s="18">
        <v>202324</v>
      </c>
      <c r="AY15365" s="191">
        <v>512</v>
      </c>
      <c r="AZ15365" s="191">
        <v>15</v>
      </c>
      <c r="BA15365" s="191">
        <v>1</v>
      </c>
      <c r="BB15365" s="191">
        <v>0</v>
      </c>
    </row>
    <row r="15366" spans="48:54" x14ac:dyDescent="0.2">
      <c r="AV15366" s="191" t="str">
        <f t="shared" si="244"/>
        <v>514_RG_700_2_202324</v>
      </c>
      <c r="AW15366" s="191" t="s">
        <v>93</v>
      </c>
      <c r="AX15366" s="18">
        <v>202324</v>
      </c>
      <c r="AY15366" s="191">
        <v>514</v>
      </c>
      <c r="AZ15366" s="191">
        <v>700</v>
      </c>
      <c r="BA15366" s="191">
        <v>2</v>
      </c>
      <c r="BB15366" s="191">
        <v>0</v>
      </c>
    </row>
    <row r="15367" spans="48:54" x14ac:dyDescent="0.2">
      <c r="AV15367" s="191" t="str">
        <f t="shared" si="244"/>
        <v>514_RS_15_1_202324</v>
      </c>
      <c r="AW15367" s="191" t="s">
        <v>92</v>
      </c>
      <c r="AX15367" s="18">
        <v>202324</v>
      </c>
      <c r="AY15367" s="191">
        <v>514</v>
      </c>
      <c r="AZ15367" s="191">
        <v>15</v>
      </c>
      <c r="BA15367" s="191">
        <v>1</v>
      </c>
      <c r="BB15367" s="191">
        <v>1235</v>
      </c>
    </row>
    <row r="15368" spans="48:54" x14ac:dyDescent="0.2">
      <c r="AV15368" s="191" t="str">
        <f t="shared" si="244"/>
        <v>516_RG_700_2_202324</v>
      </c>
      <c r="AW15368" s="191" t="s">
        <v>93</v>
      </c>
      <c r="AX15368" s="18">
        <v>202324</v>
      </c>
      <c r="AY15368" s="191">
        <v>516</v>
      </c>
      <c r="AZ15368" s="191">
        <v>700</v>
      </c>
      <c r="BA15368" s="191">
        <v>2</v>
      </c>
      <c r="BB15368" s="191">
        <v>0</v>
      </c>
    </row>
    <row r="15369" spans="48:54" x14ac:dyDescent="0.2">
      <c r="AV15369" s="191" t="str">
        <f t="shared" si="244"/>
        <v>516_RS_15_1_202324</v>
      </c>
      <c r="AW15369" s="191" t="s">
        <v>92</v>
      </c>
      <c r="AX15369" s="18">
        <v>202324</v>
      </c>
      <c r="AY15369" s="191">
        <v>516</v>
      </c>
      <c r="AZ15369" s="191">
        <v>15</v>
      </c>
      <c r="BA15369" s="191">
        <v>1</v>
      </c>
      <c r="BB15369" s="191">
        <v>850.99700000000007</v>
      </c>
    </row>
    <row r="15370" spans="48:54" x14ac:dyDescent="0.2">
      <c r="AV15370" s="191" t="str">
        <f t="shared" si="244"/>
        <v>518_RG_700_2_202324</v>
      </c>
      <c r="AW15370" s="191" t="s">
        <v>93</v>
      </c>
      <c r="AX15370" s="18">
        <v>202324</v>
      </c>
      <c r="AY15370" s="191">
        <v>518</v>
      </c>
      <c r="AZ15370" s="191">
        <v>700</v>
      </c>
      <c r="BA15370" s="191">
        <v>2</v>
      </c>
      <c r="BB15370" s="191">
        <v>0</v>
      </c>
    </row>
    <row r="15371" spans="48:54" x14ac:dyDescent="0.2">
      <c r="AV15371" s="191" t="str">
        <f t="shared" si="244"/>
        <v>518_RS_15_1_202324</v>
      </c>
      <c r="AW15371" s="191" t="s">
        <v>92</v>
      </c>
      <c r="AX15371" s="18">
        <v>202324</v>
      </c>
      <c r="AY15371" s="191">
        <v>518</v>
      </c>
      <c r="AZ15371" s="191">
        <v>15</v>
      </c>
      <c r="BA15371" s="191">
        <v>1</v>
      </c>
      <c r="BB15371" s="191">
        <v>508.72490999999997</v>
      </c>
    </row>
    <row r="15372" spans="48:54" x14ac:dyDescent="0.2">
      <c r="AV15372" s="191" t="str">
        <f t="shared" si="244"/>
        <v>520_RG_700_2_202324</v>
      </c>
      <c r="AW15372" s="191" t="s">
        <v>93</v>
      </c>
      <c r="AX15372" s="18">
        <v>202324</v>
      </c>
      <c r="AY15372" s="191">
        <v>520</v>
      </c>
      <c r="AZ15372" s="191">
        <v>700</v>
      </c>
      <c r="BA15372" s="191">
        <v>2</v>
      </c>
      <c r="BB15372" s="191">
        <v>0</v>
      </c>
    </row>
    <row r="15373" spans="48:54" x14ac:dyDescent="0.2">
      <c r="AV15373" s="191" t="str">
        <f t="shared" si="244"/>
        <v>520_RS_15_1_202324</v>
      </c>
      <c r="AW15373" s="191" t="s">
        <v>92</v>
      </c>
      <c r="AX15373" s="18">
        <v>202324</v>
      </c>
      <c r="AY15373" s="191">
        <v>520</v>
      </c>
      <c r="AZ15373" s="191">
        <v>15</v>
      </c>
      <c r="BA15373" s="191">
        <v>1</v>
      </c>
      <c r="BB15373" s="191">
        <v>971.56</v>
      </c>
    </row>
    <row r="15374" spans="48:54" x14ac:dyDescent="0.2">
      <c r="AV15374" s="191" t="str">
        <f t="shared" si="244"/>
        <v>522_RG_700_2_202324</v>
      </c>
      <c r="AW15374" s="191" t="s">
        <v>93</v>
      </c>
      <c r="AX15374" s="18">
        <v>202324</v>
      </c>
      <c r="AY15374" s="191">
        <v>522</v>
      </c>
      <c r="AZ15374" s="191">
        <v>700</v>
      </c>
      <c r="BA15374" s="191">
        <v>2</v>
      </c>
      <c r="BB15374" s="191">
        <v>0</v>
      </c>
    </row>
    <row r="15375" spans="48:54" x14ac:dyDescent="0.2">
      <c r="AV15375" s="191" t="str">
        <f t="shared" si="244"/>
        <v>522_RS_15_1_202324</v>
      </c>
      <c r="AW15375" s="191" t="s">
        <v>92</v>
      </c>
      <c r="AX15375" s="18">
        <v>202324</v>
      </c>
      <c r="AY15375" s="191">
        <v>522</v>
      </c>
      <c r="AZ15375" s="191">
        <v>15</v>
      </c>
      <c r="BA15375" s="191">
        <v>1</v>
      </c>
      <c r="BB15375" s="191">
        <v>976.70739000000003</v>
      </c>
    </row>
    <row r="15376" spans="48:54" x14ac:dyDescent="0.2">
      <c r="AV15376" s="191" t="str">
        <f t="shared" si="244"/>
        <v>524_RG_700_2_202324</v>
      </c>
      <c r="AW15376" s="191" t="s">
        <v>93</v>
      </c>
      <c r="AX15376" s="18">
        <v>202324</v>
      </c>
      <c r="AY15376" s="191">
        <v>524</v>
      </c>
      <c r="AZ15376" s="191">
        <v>700</v>
      </c>
      <c r="BA15376" s="191">
        <v>2</v>
      </c>
      <c r="BB15376" s="191">
        <v>0</v>
      </c>
    </row>
    <row r="15377" spans="48:54" x14ac:dyDescent="0.2">
      <c r="AV15377" s="191" t="str">
        <f t="shared" si="244"/>
        <v>524_RS_15_1_202324</v>
      </c>
      <c r="AW15377" s="191" t="s">
        <v>92</v>
      </c>
      <c r="AX15377" s="18">
        <v>202324</v>
      </c>
      <c r="AY15377" s="191">
        <v>524</v>
      </c>
      <c r="AZ15377" s="191">
        <v>15</v>
      </c>
      <c r="BA15377" s="191">
        <v>1</v>
      </c>
      <c r="BB15377" s="191">
        <v>549.35024999999996</v>
      </c>
    </row>
    <row r="15378" spans="48:54" x14ac:dyDescent="0.2">
      <c r="AV15378" s="191" t="str">
        <f t="shared" si="244"/>
        <v>526_RG_700_2_202324</v>
      </c>
      <c r="AW15378" s="191" t="s">
        <v>93</v>
      </c>
      <c r="AX15378" s="18">
        <v>202324</v>
      </c>
      <c r="AY15378" s="191">
        <v>526</v>
      </c>
      <c r="AZ15378" s="191">
        <v>700</v>
      </c>
      <c r="BA15378" s="191">
        <v>2</v>
      </c>
      <c r="BB15378" s="191">
        <v>0</v>
      </c>
    </row>
    <row r="15379" spans="48:54" x14ac:dyDescent="0.2">
      <c r="AV15379" s="191" t="str">
        <f t="shared" si="244"/>
        <v>526_RS_15_1_202324</v>
      </c>
      <c r="AW15379" s="191" t="s">
        <v>92</v>
      </c>
      <c r="AX15379" s="18">
        <v>202324</v>
      </c>
      <c r="AY15379" s="191">
        <v>526</v>
      </c>
      <c r="AZ15379" s="191">
        <v>15</v>
      </c>
      <c r="BA15379" s="191">
        <v>1</v>
      </c>
      <c r="BB15379" s="191">
        <v>149.95332529783173</v>
      </c>
    </row>
    <row r="15380" spans="48:54" x14ac:dyDescent="0.2">
      <c r="AV15380" s="191" t="str">
        <f t="shared" si="244"/>
        <v>528_RG_700_2_202324</v>
      </c>
      <c r="AW15380" s="191" t="s">
        <v>93</v>
      </c>
      <c r="AX15380" s="18">
        <v>202324</v>
      </c>
      <c r="AY15380" s="191">
        <v>528</v>
      </c>
      <c r="AZ15380" s="191">
        <v>700</v>
      </c>
      <c r="BA15380" s="191">
        <v>2</v>
      </c>
      <c r="BB15380" s="191">
        <v>0</v>
      </c>
    </row>
    <row r="15381" spans="48:54" x14ac:dyDescent="0.2">
      <c r="AV15381" s="191" t="str">
        <f t="shared" si="244"/>
        <v>528_RS_15_1_202324</v>
      </c>
      <c r="AW15381" s="191" t="s">
        <v>92</v>
      </c>
      <c r="AX15381" s="18">
        <v>202324</v>
      </c>
      <c r="AY15381" s="191">
        <v>528</v>
      </c>
      <c r="AZ15381" s="191">
        <v>15</v>
      </c>
      <c r="BA15381" s="191">
        <v>1</v>
      </c>
      <c r="BB15381" s="191">
        <v>1195</v>
      </c>
    </row>
    <row r="15382" spans="48:54" x14ac:dyDescent="0.2">
      <c r="AV15382" s="191" t="str">
        <f t="shared" si="244"/>
        <v>530_RG_700_2_202324</v>
      </c>
      <c r="AW15382" s="191" t="s">
        <v>93</v>
      </c>
      <c r="AX15382" s="18">
        <v>202324</v>
      </c>
      <c r="AY15382" s="191">
        <v>530</v>
      </c>
      <c r="AZ15382" s="191">
        <v>700</v>
      </c>
      <c r="BA15382" s="191">
        <v>2</v>
      </c>
      <c r="BB15382" s="191">
        <v>0</v>
      </c>
    </row>
    <row r="15383" spans="48:54" x14ac:dyDescent="0.2">
      <c r="AV15383" s="191" t="str">
        <f t="shared" si="244"/>
        <v>530_RS_15_1_202324</v>
      </c>
      <c r="AW15383" s="191" t="s">
        <v>92</v>
      </c>
      <c r="AX15383" s="18">
        <v>202324</v>
      </c>
      <c r="AY15383" s="191">
        <v>530</v>
      </c>
      <c r="AZ15383" s="191">
        <v>15</v>
      </c>
      <c r="BA15383" s="191">
        <v>1</v>
      </c>
      <c r="BB15383" s="191">
        <v>42.356340000000003</v>
      </c>
    </row>
    <row r="15384" spans="48:54" x14ac:dyDescent="0.2">
      <c r="AV15384" s="191" t="str">
        <f t="shared" si="244"/>
        <v>532_RG_700_2_202324</v>
      </c>
      <c r="AW15384" s="191" t="s">
        <v>93</v>
      </c>
      <c r="AX15384" s="18">
        <v>202324</v>
      </c>
      <c r="AY15384" s="191">
        <v>532</v>
      </c>
      <c r="AZ15384" s="191">
        <v>700</v>
      </c>
      <c r="BA15384" s="191">
        <v>2</v>
      </c>
      <c r="BB15384" s="191">
        <v>0</v>
      </c>
    </row>
    <row r="15385" spans="48:54" x14ac:dyDescent="0.2">
      <c r="AV15385" s="191" t="str">
        <f t="shared" si="244"/>
        <v>532_RS_15_1_202324</v>
      </c>
      <c r="AW15385" s="191" t="s">
        <v>92</v>
      </c>
      <c r="AX15385" s="18">
        <v>202324</v>
      </c>
      <c r="AY15385" s="191">
        <v>532</v>
      </c>
      <c r="AZ15385" s="191">
        <v>15</v>
      </c>
      <c r="BA15385" s="191">
        <v>1</v>
      </c>
      <c r="BB15385" s="191">
        <v>2108.817</v>
      </c>
    </row>
    <row r="15386" spans="48:54" x14ac:dyDescent="0.2">
      <c r="AV15386" s="191" t="str">
        <f t="shared" si="244"/>
        <v>534_RG_700_2_202324</v>
      </c>
      <c r="AW15386" s="191" t="s">
        <v>93</v>
      </c>
      <c r="AX15386" s="18">
        <v>202324</v>
      </c>
      <c r="AY15386" s="191">
        <v>534</v>
      </c>
      <c r="AZ15386" s="191">
        <v>700</v>
      </c>
      <c r="BA15386" s="191">
        <v>2</v>
      </c>
      <c r="BB15386" s="191">
        <v>0</v>
      </c>
    </row>
    <row r="15387" spans="48:54" x14ac:dyDescent="0.2">
      <c r="AV15387" s="191" t="str">
        <f t="shared" si="244"/>
        <v>534_RS_15_1_202324</v>
      </c>
      <c r="AW15387" s="191" t="s">
        <v>92</v>
      </c>
      <c r="AX15387" s="18">
        <v>202324</v>
      </c>
      <c r="AY15387" s="191">
        <v>534</v>
      </c>
      <c r="AZ15387" s="191">
        <v>15</v>
      </c>
      <c r="BA15387" s="191">
        <v>1</v>
      </c>
      <c r="BB15387" s="191">
        <v>595.38799999999992</v>
      </c>
    </row>
    <row r="15388" spans="48:54" x14ac:dyDescent="0.2">
      <c r="AV15388" s="191" t="str">
        <f t="shared" si="244"/>
        <v>536_RG_700_2_202324</v>
      </c>
      <c r="AW15388" s="191" t="s">
        <v>93</v>
      </c>
      <c r="AX15388" s="18">
        <v>202324</v>
      </c>
      <c r="AY15388" s="191">
        <v>536</v>
      </c>
      <c r="AZ15388" s="191">
        <v>700</v>
      </c>
      <c r="BA15388" s="191">
        <v>2</v>
      </c>
      <c r="BB15388" s="191">
        <v>0</v>
      </c>
    </row>
    <row r="15389" spans="48:54" x14ac:dyDescent="0.2">
      <c r="AV15389" s="191" t="str">
        <f t="shared" si="244"/>
        <v>536_RS_15_1_202324</v>
      </c>
      <c r="AW15389" s="191" t="s">
        <v>92</v>
      </c>
      <c r="AX15389" s="18">
        <v>202324</v>
      </c>
      <c r="AY15389" s="191">
        <v>536</v>
      </c>
      <c r="AZ15389" s="191">
        <v>15</v>
      </c>
      <c r="BA15389" s="191">
        <v>1</v>
      </c>
      <c r="BB15389" s="191">
        <v>962.90099999999995</v>
      </c>
    </row>
    <row r="15390" spans="48:54" x14ac:dyDescent="0.2">
      <c r="AV15390" s="191" t="str">
        <f t="shared" si="244"/>
        <v>538_RG_700_2_202324</v>
      </c>
      <c r="AW15390" s="191" t="s">
        <v>93</v>
      </c>
      <c r="AX15390" s="18">
        <v>202324</v>
      </c>
      <c r="AY15390" s="191">
        <v>538</v>
      </c>
      <c r="AZ15390" s="191">
        <v>700</v>
      </c>
      <c r="BA15390" s="191">
        <v>2</v>
      </c>
      <c r="BB15390" s="191">
        <v>0</v>
      </c>
    </row>
    <row r="15391" spans="48:54" x14ac:dyDescent="0.2">
      <c r="AV15391" s="191" t="str">
        <f t="shared" si="244"/>
        <v>538_RS_15_1_202324</v>
      </c>
      <c r="AW15391" s="191" t="s">
        <v>92</v>
      </c>
      <c r="AX15391" s="18">
        <v>202324</v>
      </c>
      <c r="AY15391" s="191">
        <v>538</v>
      </c>
      <c r="AZ15391" s="191">
        <v>15</v>
      </c>
      <c r="BA15391" s="191">
        <v>1</v>
      </c>
      <c r="BB15391" s="191">
        <v>33.937380000000005</v>
      </c>
    </row>
    <row r="15392" spans="48:54" x14ac:dyDescent="0.2">
      <c r="AV15392" s="191" t="str">
        <f t="shared" si="244"/>
        <v>540_RG_700_2_202324</v>
      </c>
      <c r="AW15392" s="191" t="s">
        <v>93</v>
      </c>
      <c r="AX15392" s="18">
        <v>202324</v>
      </c>
      <c r="AY15392" s="191">
        <v>540</v>
      </c>
      <c r="AZ15392" s="191">
        <v>700</v>
      </c>
      <c r="BA15392" s="191">
        <v>2</v>
      </c>
      <c r="BB15392" s="191">
        <v>0</v>
      </c>
    </row>
    <row r="15393" spans="48:54" x14ac:dyDescent="0.2">
      <c r="AV15393" s="191" t="str">
        <f t="shared" si="244"/>
        <v>540_RS_15_1_202324</v>
      </c>
      <c r="AW15393" s="191" t="s">
        <v>92</v>
      </c>
      <c r="AX15393" s="18">
        <v>202324</v>
      </c>
      <c r="AY15393" s="191">
        <v>540</v>
      </c>
      <c r="AZ15393" s="191">
        <v>15</v>
      </c>
      <c r="BA15393" s="191">
        <v>1</v>
      </c>
      <c r="BB15393" s="191">
        <v>3662.3499999999995</v>
      </c>
    </row>
    <row r="15394" spans="48:54" x14ac:dyDescent="0.2">
      <c r="AV15394" s="191" t="str">
        <f t="shared" si="244"/>
        <v>542_RG_700_2_202324</v>
      </c>
      <c r="AW15394" s="191" t="s">
        <v>93</v>
      </c>
      <c r="AX15394" s="18">
        <v>202324</v>
      </c>
      <c r="AY15394" s="191">
        <v>542</v>
      </c>
      <c r="AZ15394" s="191">
        <v>700</v>
      </c>
      <c r="BA15394" s="191">
        <v>2</v>
      </c>
      <c r="BB15394" s="191">
        <v>0</v>
      </c>
    </row>
    <row r="15395" spans="48:54" x14ac:dyDescent="0.2">
      <c r="AV15395" s="191" t="str">
        <f t="shared" si="244"/>
        <v>542_RS_15_1_202324</v>
      </c>
      <c r="AW15395" s="191" t="s">
        <v>92</v>
      </c>
      <c r="AX15395" s="18">
        <v>202324</v>
      </c>
      <c r="AY15395" s="191">
        <v>542</v>
      </c>
      <c r="AZ15395" s="191">
        <v>15</v>
      </c>
      <c r="BA15395" s="191">
        <v>1</v>
      </c>
      <c r="BB15395" s="191">
        <v>775.899</v>
      </c>
    </row>
    <row r="15396" spans="48:54" x14ac:dyDescent="0.2">
      <c r="AV15396" s="191" t="str">
        <f t="shared" si="244"/>
        <v>544_RG_700_2_202324</v>
      </c>
      <c r="AW15396" s="191" t="s">
        <v>93</v>
      </c>
      <c r="AX15396" s="18">
        <v>202324</v>
      </c>
      <c r="AY15396" s="191">
        <v>544</v>
      </c>
      <c r="AZ15396" s="191">
        <v>700</v>
      </c>
      <c r="BA15396" s="191">
        <v>2</v>
      </c>
      <c r="BB15396" s="191">
        <v>-3382.2750099999998</v>
      </c>
    </row>
    <row r="15397" spans="48:54" x14ac:dyDescent="0.2">
      <c r="AV15397" s="191" t="str">
        <f t="shared" si="244"/>
        <v>544_RS_15_1_202324</v>
      </c>
      <c r="AW15397" s="191" t="s">
        <v>92</v>
      </c>
      <c r="AX15397" s="18">
        <v>202324</v>
      </c>
      <c r="AY15397" s="191">
        <v>544</v>
      </c>
      <c r="AZ15397" s="191">
        <v>15</v>
      </c>
      <c r="BA15397" s="191">
        <v>1</v>
      </c>
      <c r="BB15397" s="191">
        <v>1367.1299999999999</v>
      </c>
    </row>
    <row r="15398" spans="48:54" x14ac:dyDescent="0.2">
      <c r="AV15398" s="191" t="str">
        <f t="shared" si="244"/>
        <v>545_RG_700_2_202324</v>
      </c>
      <c r="AW15398" s="191" t="s">
        <v>93</v>
      </c>
      <c r="AX15398" s="18">
        <v>202324</v>
      </c>
      <c r="AY15398" s="191">
        <v>545</v>
      </c>
      <c r="AZ15398" s="191">
        <v>700</v>
      </c>
      <c r="BA15398" s="191">
        <v>2</v>
      </c>
      <c r="BB15398" s="191">
        <v>0</v>
      </c>
    </row>
    <row r="15399" spans="48:54" x14ac:dyDescent="0.2">
      <c r="AV15399" s="191" t="str">
        <f t="shared" si="244"/>
        <v>545_RS_15_1_202324</v>
      </c>
      <c r="AW15399" s="191" t="s">
        <v>92</v>
      </c>
      <c r="AX15399" s="18">
        <v>202324</v>
      </c>
      <c r="AY15399" s="191">
        <v>545</v>
      </c>
      <c r="AZ15399" s="191">
        <v>15</v>
      </c>
      <c r="BA15399" s="191">
        <v>1</v>
      </c>
      <c r="BB15399" s="191">
        <v>449.74445999999995</v>
      </c>
    </row>
    <row r="15400" spans="48:54" x14ac:dyDescent="0.2">
      <c r="AV15400" s="191" t="str">
        <f t="shared" si="244"/>
        <v>546_RG_700_2_202324</v>
      </c>
      <c r="AW15400" s="191" t="s">
        <v>93</v>
      </c>
      <c r="AX15400" s="18">
        <v>202324</v>
      </c>
      <c r="AY15400" s="191">
        <v>546</v>
      </c>
      <c r="AZ15400" s="191">
        <v>700</v>
      </c>
      <c r="BA15400" s="191">
        <v>2</v>
      </c>
      <c r="BB15400" s="191">
        <v>0</v>
      </c>
    </row>
    <row r="15401" spans="48:54" x14ac:dyDescent="0.2">
      <c r="AV15401" s="191" t="str">
        <f t="shared" si="244"/>
        <v>546_RS_15_1_202324</v>
      </c>
      <c r="AW15401" s="191" t="s">
        <v>92</v>
      </c>
      <c r="AX15401" s="18">
        <v>202324</v>
      </c>
      <c r="AY15401" s="191">
        <v>546</v>
      </c>
      <c r="AZ15401" s="191">
        <v>15</v>
      </c>
      <c r="BA15401" s="191">
        <v>1</v>
      </c>
      <c r="BB15401" s="191">
        <v>536.875</v>
      </c>
    </row>
    <row r="15402" spans="48:54" x14ac:dyDescent="0.2">
      <c r="AV15402" s="191" t="str">
        <f t="shared" si="244"/>
        <v>548_RG_700_2_202324</v>
      </c>
      <c r="AW15402" s="191" t="s">
        <v>93</v>
      </c>
      <c r="AX15402" s="18">
        <v>202324</v>
      </c>
      <c r="AY15402" s="191">
        <v>548</v>
      </c>
      <c r="AZ15402" s="191">
        <v>700</v>
      </c>
      <c r="BA15402" s="191">
        <v>2</v>
      </c>
      <c r="BB15402" s="191">
        <v>0</v>
      </c>
    </row>
    <row r="15403" spans="48:54" x14ac:dyDescent="0.2">
      <c r="AV15403" s="191" t="str">
        <f t="shared" si="244"/>
        <v>548_RS_15_1_202324</v>
      </c>
      <c r="AW15403" s="191" t="s">
        <v>92</v>
      </c>
      <c r="AX15403" s="18">
        <v>202324</v>
      </c>
      <c r="AY15403" s="191">
        <v>548</v>
      </c>
      <c r="AZ15403" s="191">
        <v>15</v>
      </c>
      <c r="BA15403" s="191">
        <v>1</v>
      </c>
      <c r="BB15403" s="191">
        <v>504.76</v>
      </c>
    </row>
    <row r="15404" spans="48:54" x14ac:dyDescent="0.2">
      <c r="AV15404" s="191" t="str">
        <f t="shared" si="244"/>
        <v>550_RG_700_2_202324</v>
      </c>
      <c r="AW15404" s="191" t="s">
        <v>93</v>
      </c>
      <c r="AX15404" s="18">
        <v>202324</v>
      </c>
      <c r="AY15404" s="191">
        <v>550</v>
      </c>
      <c r="AZ15404" s="191">
        <v>700</v>
      </c>
      <c r="BA15404" s="191">
        <v>2</v>
      </c>
      <c r="BB15404" s="191">
        <v>0</v>
      </c>
    </row>
    <row r="15405" spans="48:54" x14ac:dyDescent="0.2">
      <c r="AV15405" s="191" t="str">
        <f t="shared" si="244"/>
        <v>550_RS_15_1_202324</v>
      </c>
      <c r="AW15405" s="191" t="s">
        <v>92</v>
      </c>
      <c r="AX15405" s="18">
        <v>202324</v>
      </c>
      <c r="AY15405" s="191">
        <v>550</v>
      </c>
      <c r="AZ15405" s="191">
        <v>15</v>
      </c>
      <c r="BA15405" s="191">
        <v>1</v>
      </c>
      <c r="BB15405" s="191">
        <v>716.88800000000003</v>
      </c>
    </row>
    <row r="15406" spans="48:54" x14ac:dyDescent="0.2">
      <c r="AV15406" s="191" t="str">
        <f t="shared" si="244"/>
        <v>552_RG_700_2_202324</v>
      </c>
      <c r="AW15406" s="191" t="s">
        <v>93</v>
      </c>
      <c r="AX15406" s="18">
        <v>202324</v>
      </c>
      <c r="AY15406" s="191">
        <v>552</v>
      </c>
      <c r="AZ15406" s="191">
        <v>700</v>
      </c>
      <c r="BA15406" s="191">
        <v>2</v>
      </c>
      <c r="BB15406" s="191">
        <v>0</v>
      </c>
    </row>
    <row r="15407" spans="48:54" x14ac:dyDescent="0.2">
      <c r="AV15407" s="191" t="str">
        <f t="shared" si="244"/>
        <v>552_RS_15_1_202324</v>
      </c>
      <c r="AW15407" s="191" t="s">
        <v>92</v>
      </c>
      <c r="AX15407" s="18">
        <v>202324</v>
      </c>
      <c r="AY15407" s="191">
        <v>552</v>
      </c>
      <c r="AZ15407" s="191">
        <v>15</v>
      </c>
      <c r="BA15407" s="191">
        <v>1</v>
      </c>
      <c r="BB15407" s="191">
        <v>3957.7054399999961</v>
      </c>
    </row>
    <row r="15408" spans="48:54" x14ac:dyDescent="0.2">
      <c r="AV15408" s="191" t="str">
        <f t="shared" si="244"/>
        <v>562_RG_700_2_202324</v>
      </c>
      <c r="AW15408" s="191" t="s">
        <v>93</v>
      </c>
      <c r="AX15408" s="18">
        <v>202324</v>
      </c>
      <c r="AY15408" s="191">
        <v>562</v>
      </c>
      <c r="AZ15408" s="191">
        <v>700</v>
      </c>
      <c r="BA15408" s="191">
        <v>2</v>
      </c>
      <c r="BB15408" s="191">
        <v>-48.156999999999996</v>
      </c>
    </row>
    <row r="15409" spans="48:54" x14ac:dyDescent="0.2">
      <c r="AV15409" s="191" t="str">
        <f t="shared" si="244"/>
        <v>562_RS_15_1_202324</v>
      </c>
      <c r="AW15409" s="191" t="s">
        <v>92</v>
      </c>
      <c r="AX15409" s="18">
        <v>202324</v>
      </c>
      <c r="AY15409" s="191">
        <v>562</v>
      </c>
      <c r="AZ15409" s="191">
        <v>15</v>
      </c>
      <c r="BA15409" s="191">
        <v>1</v>
      </c>
      <c r="BB15409" s="191">
        <v>0</v>
      </c>
    </row>
    <row r="15410" spans="48:54" x14ac:dyDescent="0.2">
      <c r="AV15410" s="191" t="str">
        <f t="shared" si="244"/>
        <v>564_RG_700_2_202324</v>
      </c>
      <c r="AW15410" s="191" t="s">
        <v>93</v>
      </c>
      <c r="AX15410" s="18">
        <v>202324</v>
      </c>
      <c r="AY15410" s="191">
        <v>564</v>
      </c>
      <c r="AZ15410" s="191">
        <v>700</v>
      </c>
      <c r="BA15410" s="191">
        <v>2</v>
      </c>
      <c r="BB15410" s="191">
        <v>0</v>
      </c>
    </row>
    <row r="15411" spans="48:54" x14ac:dyDescent="0.2">
      <c r="AV15411" s="191" t="str">
        <f t="shared" si="244"/>
        <v>564_RS_15_1_202324</v>
      </c>
      <c r="AW15411" s="191" t="s">
        <v>92</v>
      </c>
      <c r="AX15411" s="18">
        <v>202324</v>
      </c>
      <c r="AY15411" s="191">
        <v>564</v>
      </c>
      <c r="AZ15411" s="191">
        <v>15</v>
      </c>
      <c r="BA15411" s="191">
        <v>1</v>
      </c>
      <c r="BB15411" s="191">
        <v>0</v>
      </c>
    </row>
    <row r="15412" spans="48:54" x14ac:dyDescent="0.2">
      <c r="AV15412" s="191" t="str">
        <f t="shared" si="244"/>
        <v>566_RG_700_2_202324</v>
      </c>
      <c r="AW15412" s="191" t="s">
        <v>93</v>
      </c>
      <c r="AX15412" s="18">
        <v>202324</v>
      </c>
      <c r="AY15412" s="191">
        <v>566</v>
      </c>
      <c r="AZ15412" s="191">
        <v>700</v>
      </c>
      <c r="BA15412" s="191">
        <v>2</v>
      </c>
      <c r="BB15412" s="191">
        <v>-1087</v>
      </c>
    </row>
    <row r="15413" spans="48:54" x14ac:dyDescent="0.2">
      <c r="AV15413" s="191" t="str">
        <f t="shared" si="244"/>
        <v>566_RS_15_1_202324</v>
      </c>
      <c r="AW15413" s="191" t="s">
        <v>92</v>
      </c>
      <c r="AX15413" s="18">
        <v>202324</v>
      </c>
      <c r="AY15413" s="191">
        <v>566</v>
      </c>
      <c r="AZ15413" s="191">
        <v>15</v>
      </c>
      <c r="BA15413" s="191">
        <v>1</v>
      </c>
      <c r="BB15413" s="191">
        <v>0</v>
      </c>
    </row>
    <row r="15414" spans="48:54" x14ac:dyDescent="0.2">
      <c r="AV15414" s="191" t="str">
        <f t="shared" si="244"/>
        <v>568_RG_700_2_202324</v>
      </c>
      <c r="AW15414" s="191" t="s">
        <v>93</v>
      </c>
      <c r="AX15414" s="18">
        <v>202324</v>
      </c>
      <c r="AY15414" s="191">
        <v>568</v>
      </c>
      <c r="AZ15414" s="191">
        <v>700</v>
      </c>
      <c r="BA15414" s="191">
        <v>2</v>
      </c>
      <c r="BB15414" s="191">
        <v>0</v>
      </c>
    </row>
    <row r="15415" spans="48:54" x14ac:dyDescent="0.2">
      <c r="AV15415" s="191" t="str">
        <f t="shared" si="244"/>
        <v>568_RS_15_1_202324</v>
      </c>
      <c r="AW15415" s="191" t="s">
        <v>92</v>
      </c>
      <c r="AX15415" s="18">
        <v>202324</v>
      </c>
      <c r="AY15415" s="191">
        <v>568</v>
      </c>
      <c r="AZ15415" s="191">
        <v>15</v>
      </c>
      <c r="BA15415" s="191">
        <v>1</v>
      </c>
      <c r="BB15415" s="191">
        <v>0</v>
      </c>
    </row>
    <row r="15416" spans="48:54" x14ac:dyDescent="0.2">
      <c r="AV15416" s="191" t="str">
        <f t="shared" si="244"/>
        <v>572_RG_700_2_202324</v>
      </c>
      <c r="AW15416" s="191" t="s">
        <v>93</v>
      </c>
      <c r="AX15416" s="18">
        <v>202324</v>
      </c>
      <c r="AY15416" s="191">
        <v>572</v>
      </c>
      <c r="AZ15416" s="191">
        <v>700</v>
      </c>
      <c r="BA15416" s="191">
        <v>2</v>
      </c>
      <c r="BB15416" s="191">
        <v>0</v>
      </c>
    </row>
    <row r="15417" spans="48:54" x14ac:dyDescent="0.2">
      <c r="AV15417" s="191" t="str">
        <f t="shared" si="244"/>
        <v>572_RS_15_1_202324</v>
      </c>
      <c r="AW15417" s="191" t="s">
        <v>92</v>
      </c>
      <c r="AX15417" s="18">
        <v>202324</v>
      </c>
      <c r="AY15417" s="191">
        <v>572</v>
      </c>
      <c r="AZ15417" s="191">
        <v>15</v>
      </c>
      <c r="BA15417" s="191">
        <v>1</v>
      </c>
      <c r="BB15417" s="191">
        <v>0</v>
      </c>
    </row>
    <row r="15418" spans="48:54" x14ac:dyDescent="0.2">
      <c r="AV15418" s="191" t="str">
        <f t="shared" si="244"/>
        <v>574_RG_700_2_202324</v>
      </c>
      <c r="AW15418" s="191" t="s">
        <v>93</v>
      </c>
      <c r="AX15418" s="18">
        <v>202324</v>
      </c>
      <c r="AY15418" s="191">
        <v>574</v>
      </c>
      <c r="AZ15418" s="191">
        <v>700</v>
      </c>
      <c r="BA15418" s="191">
        <v>2</v>
      </c>
      <c r="BB15418" s="191">
        <v>0</v>
      </c>
    </row>
    <row r="15419" spans="48:54" x14ac:dyDescent="0.2">
      <c r="AV15419" s="191" t="str">
        <f t="shared" si="244"/>
        <v>574_RS_15_1_202324</v>
      </c>
      <c r="AW15419" s="191" t="s">
        <v>92</v>
      </c>
      <c r="AX15419" s="18">
        <v>202324</v>
      </c>
      <c r="AY15419" s="191">
        <v>574</v>
      </c>
      <c r="AZ15419" s="191">
        <v>15</v>
      </c>
      <c r="BA15419" s="191">
        <v>1</v>
      </c>
      <c r="BB15419" s="191">
        <v>0</v>
      </c>
    </row>
    <row r="15420" spans="48:54" x14ac:dyDescent="0.2">
      <c r="AV15420" s="191" t="str">
        <f t="shared" si="244"/>
        <v>576_RG_700_2_202324</v>
      </c>
      <c r="AW15420" s="191" t="s">
        <v>93</v>
      </c>
      <c r="AX15420" s="18">
        <v>202324</v>
      </c>
      <c r="AY15420" s="191">
        <v>576</v>
      </c>
      <c r="AZ15420" s="191">
        <v>700</v>
      </c>
      <c r="BA15420" s="191">
        <v>2</v>
      </c>
      <c r="BB15420" s="191">
        <v>-925.64559999999983</v>
      </c>
    </row>
    <row r="15421" spans="48:54" x14ac:dyDescent="0.2">
      <c r="AV15421" s="191" t="str">
        <f t="shared" si="244"/>
        <v>576_RS_15_1_202324</v>
      </c>
      <c r="AW15421" s="191" t="s">
        <v>92</v>
      </c>
      <c r="AX15421" s="18">
        <v>202324</v>
      </c>
      <c r="AY15421" s="191">
        <v>576</v>
      </c>
      <c r="AZ15421" s="191">
        <v>15</v>
      </c>
      <c r="BA15421" s="191">
        <v>1</v>
      </c>
      <c r="BB15421" s="191">
        <v>0</v>
      </c>
    </row>
    <row r="15422" spans="48:54" x14ac:dyDescent="0.2">
      <c r="AV15422" s="191" t="str">
        <f t="shared" si="244"/>
        <v>582_RG_700_2_202324</v>
      </c>
      <c r="AW15422" s="191" t="s">
        <v>93</v>
      </c>
      <c r="AX15422" s="18">
        <v>202324</v>
      </c>
      <c r="AY15422" s="191">
        <v>582</v>
      </c>
      <c r="AZ15422" s="191">
        <v>700</v>
      </c>
      <c r="BA15422" s="191">
        <v>2</v>
      </c>
      <c r="BB15422" s="191">
        <v>0</v>
      </c>
    </row>
    <row r="15423" spans="48:54" x14ac:dyDescent="0.2">
      <c r="AV15423" s="191" t="str">
        <f t="shared" si="244"/>
        <v>582_RS_15_1_202324</v>
      </c>
      <c r="AW15423" s="191" t="s">
        <v>92</v>
      </c>
      <c r="AX15423" s="18">
        <v>202324</v>
      </c>
      <c r="AY15423" s="191">
        <v>582</v>
      </c>
      <c r="AZ15423" s="191">
        <v>15</v>
      </c>
      <c r="BA15423" s="191">
        <v>1</v>
      </c>
      <c r="BB15423" s="191">
        <v>0</v>
      </c>
    </row>
    <row r="15424" spans="48:54" x14ac:dyDescent="0.2">
      <c r="AV15424" s="191" t="str">
        <f t="shared" si="244"/>
        <v>584_RG_700_2_202324</v>
      </c>
      <c r="AW15424" s="191" t="s">
        <v>93</v>
      </c>
      <c r="AX15424" s="18">
        <v>202324</v>
      </c>
      <c r="AY15424" s="191">
        <v>584</v>
      </c>
      <c r="AZ15424" s="191">
        <v>700</v>
      </c>
      <c r="BA15424" s="191">
        <v>2</v>
      </c>
      <c r="BB15424" s="191">
        <v>0</v>
      </c>
    </row>
    <row r="15425" spans="48:54" x14ac:dyDescent="0.2">
      <c r="AV15425" s="191" t="str">
        <f t="shared" si="244"/>
        <v>584_RS_15_1_202324</v>
      </c>
      <c r="AW15425" s="191" t="s">
        <v>92</v>
      </c>
      <c r="AX15425" s="18">
        <v>202324</v>
      </c>
      <c r="AY15425" s="191">
        <v>584</v>
      </c>
      <c r="AZ15425" s="191">
        <v>15</v>
      </c>
      <c r="BA15425" s="191">
        <v>1</v>
      </c>
      <c r="BB15425" s="191">
        <v>0</v>
      </c>
    </row>
    <row r="15426" spans="48:54" x14ac:dyDescent="0.2">
      <c r="AV15426" s="191" t="str">
        <f t="shared" si="244"/>
        <v>586_RG_700_2_202324</v>
      </c>
      <c r="AW15426" s="191" t="s">
        <v>93</v>
      </c>
      <c r="AX15426" s="18">
        <v>202324</v>
      </c>
      <c r="AY15426" s="191">
        <v>586</v>
      </c>
      <c r="AZ15426" s="191">
        <v>700</v>
      </c>
      <c r="BA15426" s="191">
        <v>2</v>
      </c>
      <c r="BB15426" s="191">
        <v>0</v>
      </c>
    </row>
    <row r="15427" spans="48:54" x14ac:dyDescent="0.2">
      <c r="AV15427" s="191" t="str">
        <f t="shared" si="244"/>
        <v>586_RS_15_1_202324</v>
      </c>
      <c r="AW15427" s="191" t="s">
        <v>92</v>
      </c>
      <c r="AX15427" s="18">
        <v>202324</v>
      </c>
      <c r="AY15427" s="191">
        <v>586</v>
      </c>
      <c r="AZ15427" s="191">
        <v>15</v>
      </c>
      <c r="BA15427" s="191">
        <v>1</v>
      </c>
      <c r="BB15427" s="191">
        <v>0</v>
      </c>
    </row>
    <row r="15428" spans="48:54" x14ac:dyDescent="0.2">
      <c r="AV15428" s="191" t="str">
        <f t="shared" ref="AV15428:AV15491" si="245">AY15428&amp;"_"&amp;AW15428&amp;"_"&amp;AZ15428&amp;"_"&amp;BA15428&amp;"_"&amp;AX15428</f>
        <v>512_RO1_125_1.1_202324</v>
      </c>
      <c r="AW15428" s="191" t="s">
        <v>264</v>
      </c>
      <c r="AX15428" s="18">
        <v>202324</v>
      </c>
      <c r="AY15428" s="191">
        <v>512</v>
      </c>
      <c r="AZ15428" s="191">
        <v>125</v>
      </c>
      <c r="BA15428" s="191">
        <v>1.1000000000000001</v>
      </c>
      <c r="BB15428" s="191">
        <v>43949</v>
      </c>
    </row>
    <row r="15429" spans="48:54" x14ac:dyDescent="0.2">
      <c r="AV15429" s="191" t="str">
        <f t="shared" si="245"/>
        <v>512_RS_15_2_202324</v>
      </c>
      <c r="AW15429" s="191" t="s">
        <v>92</v>
      </c>
      <c r="AX15429" s="18">
        <v>202324</v>
      </c>
      <c r="AY15429" s="191">
        <v>512</v>
      </c>
      <c r="AZ15429" s="191">
        <v>15</v>
      </c>
      <c r="BA15429" s="191">
        <v>2</v>
      </c>
      <c r="BB15429" s="191">
        <v>0</v>
      </c>
    </row>
    <row r="15430" spans="48:54" x14ac:dyDescent="0.2">
      <c r="AV15430" s="191" t="str">
        <f t="shared" si="245"/>
        <v>514_RO1_125_1.1_202324</v>
      </c>
      <c r="AW15430" s="191" t="s">
        <v>264</v>
      </c>
      <c r="AX15430" s="18">
        <v>202324</v>
      </c>
      <c r="AY15430" s="191">
        <v>514</v>
      </c>
      <c r="AZ15430" s="191">
        <v>125</v>
      </c>
      <c r="BA15430" s="191">
        <v>1.1000000000000001</v>
      </c>
      <c r="BB15430" s="191">
        <v>34578.275000000001</v>
      </c>
    </row>
    <row r="15431" spans="48:54" x14ac:dyDescent="0.2">
      <c r="AV15431" s="191" t="str">
        <f t="shared" si="245"/>
        <v>514_RS_15_2_202324</v>
      </c>
      <c r="AW15431" s="191" t="s">
        <v>92</v>
      </c>
      <c r="AX15431" s="18">
        <v>202324</v>
      </c>
      <c r="AY15431" s="191">
        <v>514</v>
      </c>
      <c r="AZ15431" s="191">
        <v>15</v>
      </c>
      <c r="BA15431" s="191">
        <v>2</v>
      </c>
      <c r="BB15431" s="191">
        <v>-1479</v>
      </c>
    </row>
    <row r="15432" spans="48:54" x14ac:dyDescent="0.2">
      <c r="AV15432" s="191" t="str">
        <f t="shared" si="245"/>
        <v>516_RO1_125_1.1_202324</v>
      </c>
      <c r="AW15432" s="191" t="s">
        <v>264</v>
      </c>
      <c r="AX15432" s="18">
        <v>202324</v>
      </c>
      <c r="AY15432" s="191">
        <v>516</v>
      </c>
      <c r="AZ15432" s="191">
        <v>125</v>
      </c>
      <c r="BA15432" s="191">
        <v>1.1000000000000001</v>
      </c>
      <c r="BB15432" s="191">
        <v>33624.5</v>
      </c>
    </row>
    <row r="15433" spans="48:54" x14ac:dyDescent="0.2">
      <c r="AV15433" s="191" t="str">
        <f t="shared" si="245"/>
        <v>516_RS_15_2_202324</v>
      </c>
      <c r="AW15433" s="191" t="s">
        <v>92</v>
      </c>
      <c r="AX15433" s="18">
        <v>202324</v>
      </c>
      <c r="AY15433" s="191">
        <v>516</v>
      </c>
      <c r="AZ15433" s="191">
        <v>15</v>
      </c>
      <c r="BA15433" s="191">
        <v>2</v>
      </c>
      <c r="BB15433" s="191">
        <v>-1190.4459999999999</v>
      </c>
    </row>
    <row r="15434" spans="48:54" x14ac:dyDescent="0.2">
      <c r="AV15434" s="191" t="str">
        <f t="shared" si="245"/>
        <v>518_RO1_125_1.1_202324</v>
      </c>
      <c r="AW15434" s="191" t="s">
        <v>264</v>
      </c>
      <c r="AX15434" s="18">
        <v>202324</v>
      </c>
      <c r="AY15434" s="191">
        <v>518</v>
      </c>
      <c r="AZ15434" s="191">
        <v>125</v>
      </c>
      <c r="BA15434" s="191">
        <v>1.1000000000000001</v>
      </c>
      <c r="BB15434" s="191">
        <v>35838.451389999995</v>
      </c>
    </row>
    <row r="15435" spans="48:54" x14ac:dyDescent="0.2">
      <c r="AV15435" s="191" t="str">
        <f t="shared" si="245"/>
        <v>518_RS_15_2_202324</v>
      </c>
      <c r="AW15435" s="191" t="s">
        <v>92</v>
      </c>
      <c r="AX15435" s="18">
        <v>202324</v>
      </c>
      <c r="AY15435" s="191">
        <v>518</v>
      </c>
      <c r="AZ15435" s="191">
        <v>15</v>
      </c>
      <c r="BA15435" s="191">
        <v>2</v>
      </c>
      <c r="BB15435" s="191">
        <v>-213.14727999999999</v>
      </c>
    </row>
    <row r="15436" spans="48:54" x14ac:dyDescent="0.2">
      <c r="AV15436" s="191" t="str">
        <f t="shared" si="245"/>
        <v>520_RO1_125_1.1_202324</v>
      </c>
      <c r="AW15436" s="191" t="s">
        <v>264</v>
      </c>
      <c r="AX15436" s="18">
        <v>202324</v>
      </c>
      <c r="AY15436" s="191">
        <v>520</v>
      </c>
      <c r="AZ15436" s="191">
        <v>125</v>
      </c>
      <c r="BA15436" s="191">
        <v>1.1000000000000001</v>
      </c>
      <c r="BB15436" s="191">
        <v>36843</v>
      </c>
    </row>
    <row r="15437" spans="48:54" x14ac:dyDescent="0.2">
      <c r="AV15437" s="191" t="str">
        <f t="shared" si="245"/>
        <v>520_RS_15_2_202324</v>
      </c>
      <c r="AW15437" s="191" t="s">
        <v>92</v>
      </c>
      <c r="AX15437" s="18">
        <v>202324</v>
      </c>
      <c r="AY15437" s="191">
        <v>520</v>
      </c>
      <c r="AZ15437" s="191">
        <v>15</v>
      </c>
      <c r="BA15437" s="191">
        <v>2</v>
      </c>
      <c r="BB15437" s="191">
        <v>-318.91699999999997</v>
      </c>
    </row>
    <row r="15438" spans="48:54" x14ac:dyDescent="0.2">
      <c r="AV15438" s="191" t="str">
        <f t="shared" si="245"/>
        <v>522_RO1_125_1.1_202324</v>
      </c>
      <c r="AW15438" s="191" t="s">
        <v>264</v>
      </c>
      <c r="AX15438" s="18">
        <v>202324</v>
      </c>
      <c r="AY15438" s="191">
        <v>522</v>
      </c>
      <c r="AZ15438" s="191">
        <v>125</v>
      </c>
      <c r="BA15438" s="191">
        <v>1.1000000000000001</v>
      </c>
      <c r="BB15438" s="191">
        <v>33541.85089999999</v>
      </c>
    </row>
    <row r="15439" spans="48:54" x14ac:dyDescent="0.2">
      <c r="AV15439" s="191" t="str">
        <f t="shared" si="245"/>
        <v>522_RS_15_2_202324</v>
      </c>
      <c r="AW15439" s="191" t="s">
        <v>92</v>
      </c>
      <c r="AX15439" s="18">
        <v>202324</v>
      </c>
      <c r="AY15439" s="191">
        <v>522</v>
      </c>
      <c r="AZ15439" s="191">
        <v>15</v>
      </c>
      <c r="BA15439" s="191">
        <v>2</v>
      </c>
      <c r="BB15439" s="191">
        <v>-1515.0018700000001</v>
      </c>
    </row>
    <row r="15440" spans="48:54" x14ac:dyDescent="0.2">
      <c r="AV15440" s="191" t="str">
        <f t="shared" si="245"/>
        <v>524_RO1_125_1.1_202324</v>
      </c>
      <c r="AW15440" s="191" t="s">
        <v>264</v>
      </c>
      <c r="AX15440" s="18">
        <v>202324</v>
      </c>
      <c r="AY15440" s="191">
        <v>524</v>
      </c>
      <c r="AZ15440" s="191">
        <v>125</v>
      </c>
      <c r="BA15440" s="191">
        <v>1.1000000000000001</v>
      </c>
      <c r="BB15440" s="191">
        <v>39473.699000000001</v>
      </c>
    </row>
    <row r="15441" spans="48:54" x14ac:dyDescent="0.2">
      <c r="AV15441" s="191" t="str">
        <f t="shared" si="245"/>
        <v>524_RS_15_2_202324</v>
      </c>
      <c r="AW15441" s="191" t="s">
        <v>92</v>
      </c>
      <c r="AX15441" s="18">
        <v>202324</v>
      </c>
      <c r="AY15441" s="191">
        <v>524</v>
      </c>
      <c r="AZ15441" s="191">
        <v>15</v>
      </c>
      <c r="BA15441" s="191">
        <v>2</v>
      </c>
      <c r="BB15441" s="191">
        <v>-434.62657000000002</v>
      </c>
    </row>
    <row r="15442" spans="48:54" x14ac:dyDescent="0.2">
      <c r="AV15442" s="191" t="str">
        <f t="shared" si="245"/>
        <v>526_RO1_125_1.1_202324</v>
      </c>
      <c r="AW15442" s="191" t="s">
        <v>264</v>
      </c>
      <c r="AX15442" s="18">
        <v>202324</v>
      </c>
      <c r="AY15442" s="191">
        <v>526</v>
      </c>
      <c r="AZ15442" s="191">
        <v>125</v>
      </c>
      <c r="BA15442" s="191">
        <v>1.1000000000000001</v>
      </c>
      <c r="BB15442" s="191">
        <v>32271.621090000011</v>
      </c>
    </row>
    <row r="15443" spans="48:54" x14ac:dyDescent="0.2">
      <c r="AV15443" s="191" t="str">
        <f t="shared" si="245"/>
        <v>526_RS_15_2_202324</v>
      </c>
      <c r="AW15443" s="191" t="s">
        <v>92</v>
      </c>
      <c r="AX15443" s="18">
        <v>202324</v>
      </c>
      <c r="AY15443" s="191">
        <v>526</v>
      </c>
      <c r="AZ15443" s="191">
        <v>15</v>
      </c>
      <c r="BA15443" s="191">
        <v>2</v>
      </c>
      <c r="BB15443" s="191">
        <v>-69.472377650271881</v>
      </c>
    </row>
    <row r="15444" spans="48:54" x14ac:dyDescent="0.2">
      <c r="AV15444" s="191" t="str">
        <f t="shared" si="245"/>
        <v>528_RO1_125_1.1_202324</v>
      </c>
      <c r="AW15444" s="191" t="s">
        <v>264</v>
      </c>
      <c r="AX15444" s="18">
        <v>202324</v>
      </c>
      <c r="AY15444" s="191">
        <v>528</v>
      </c>
      <c r="AZ15444" s="191">
        <v>125</v>
      </c>
      <c r="BA15444" s="191">
        <v>1.1000000000000001</v>
      </c>
      <c r="BB15444" s="191">
        <v>35519</v>
      </c>
    </row>
    <row r="15445" spans="48:54" x14ac:dyDescent="0.2">
      <c r="AV15445" s="191" t="str">
        <f t="shared" si="245"/>
        <v>528_RS_15_2_202324</v>
      </c>
      <c r="AW15445" s="191" t="s">
        <v>92</v>
      </c>
      <c r="AX15445" s="18">
        <v>202324</v>
      </c>
      <c r="AY15445" s="191">
        <v>528</v>
      </c>
      <c r="AZ15445" s="191">
        <v>15</v>
      </c>
      <c r="BA15445" s="191">
        <v>2</v>
      </c>
      <c r="BB15445" s="191">
        <v>-1466</v>
      </c>
    </row>
    <row r="15446" spans="48:54" x14ac:dyDescent="0.2">
      <c r="AV15446" s="191" t="str">
        <f t="shared" si="245"/>
        <v>530_RO1_125_1.1_202324</v>
      </c>
      <c r="AW15446" s="191" t="s">
        <v>264</v>
      </c>
      <c r="AX15446" s="18">
        <v>202324</v>
      </c>
      <c r="AY15446" s="191">
        <v>530</v>
      </c>
      <c r="AZ15446" s="191">
        <v>125</v>
      </c>
      <c r="BA15446" s="191">
        <v>1.1000000000000001</v>
      </c>
      <c r="BB15446" s="191">
        <v>67517.728410000011</v>
      </c>
    </row>
    <row r="15447" spans="48:54" x14ac:dyDescent="0.2">
      <c r="AV15447" s="191" t="str">
        <f t="shared" si="245"/>
        <v>530_RS_15_2_202324</v>
      </c>
      <c r="AW15447" s="191" t="s">
        <v>92</v>
      </c>
      <c r="AX15447" s="18">
        <v>202324</v>
      </c>
      <c r="AY15447" s="191">
        <v>530</v>
      </c>
      <c r="AZ15447" s="191">
        <v>15</v>
      </c>
      <c r="BA15447" s="191">
        <v>2</v>
      </c>
      <c r="BB15447" s="191">
        <v>-9.9770000000000003</v>
      </c>
    </row>
    <row r="15448" spans="48:54" x14ac:dyDescent="0.2">
      <c r="AV15448" s="191" t="str">
        <f t="shared" si="245"/>
        <v>532_RO1_125_1.1_202324</v>
      </c>
      <c r="AW15448" s="191" t="s">
        <v>264</v>
      </c>
      <c r="AX15448" s="18">
        <v>202324</v>
      </c>
      <c r="AY15448" s="191">
        <v>532</v>
      </c>
      <c r="AZ15448" s="191">
        <v>125</v>
      </c>
      <c r="BA15448" s="191">
        <v>1.1000000000000001</v>
      </c>
      <c r="BB15448" s="191">
        <v>83104.136000000013</v>
      </c>
    </row>
    <row r="15449" spans="48:54" x14ac:dyDescent="0.2">
      <c r="AV15449" s="191" t="str">
        <f t="shared" si="245"/>
        <v>532_RS_15_2_202324</v>
      </c>
      <c r="AW15449" s="191" t="s">
        <v>92</v>
      </c>
      <c r="AX15449" s="18">
        <v>202324</v>
      </c>
      <c r="AY15449" s="191">
        <v>532</v>
      </c>
      <c r="AZ15449" s="191">
        <v>15</v>
      </c>
      <c r="BA15449" s="191">
        <v>2</v>
      </c>
      <c r="BB15449" s="191">
        <v>-2312</v>
      </c>
    </row>
    <row r="15450" spans="48:54" x14ac:dyDescent="0.2">
      <c r="AV15450" s="191" t="str">
        <f t="shared" si="245"/>
        <v>534_RO1_125_1.1_202324</v>
      </c>
      <c r="AW15450" s="191" t="s">
        <v>264</v>
      </c>
      <c r="AX15450" s="18">
        <v>202324</v>
      </c>
      <c r="AY15450" s="191">
        <v>534</v>
      </c>
      <c r="AZ15450" s="191">
        <v>125</v>
      </c>
      <c r="BA15450" s="191">
        <v>1.1000000000000001</v>
      </c>
      <c r="BB15450" s="191">
        <v>60034.924409999992</v>
      </c>
    </row>
    <row r="15451" spans="48:54" x14ac:dyDescent="0.2">
      <c r="AV15451" s="191" t="str">
        <f t="shared" si="245"/>
        <v>534_RS_15_2_202324</v>
      </c>
      <c r="AW15451" s="191" t="s">
        <v>92</v>
      </c>
      <c r="AX15451" s="18">
        <v>202324</v>
      </c>
      <c r="AY15451" s="191">
        <v>534</v>
      </c>
      <c r="AZ15451" s="191">
        <v>15</v>
      </c>
      <c r="BA15451" s="191">
        <v>2</v>
      </c>
      <c r="BB15451" s="191">
        <v>-361.30599999999998</v>
      </c>
    </row>
    <row r="15452" spans="48:54" x14ac:dyDescent="0.2">
      <c r="AV15452" s="191" t="str">
        <f t="shared" si="245"/>
        <v>536_RO1_125_1.1_202324</v>
      </c>
      <c r="AW15452" s="191" t="s">
        <v>264</v>
      </c>
      <c r="AX15452" s="18">
        <v>202324</v>
      </c>
      <c r="AY15452" s="191">
        <v>536</v>
      </c>
      <c r="AZ15452" s="191">
        <v>125</v>
      </c>
      <c r="BA15452" s="191">
        <v>1.1000000000000001</v>
      </c>
      <c r="BB15452" s="191">
        <v>63184.659</v>
      </c>
    </row>
    <row r="15453" spans="48:54" x14ac:dyDescent="0.2">
      <c r="AV15453" s="191" t="str">
        <f t="shared" si="245"/>
        <v>536_RS_15_2_202324</v>
      </c>
      <c r="AW15453" s="191" t="s">
        <v>92</v>
      </c>
      <c r="AX15453" s="18">
        <v>202324</v>
      </c>
      <c r="AY15453" s="191">
        <v>536</v>
      </c>
      <c r="AZ15453" s="191">
        <v>15</v>
      </c>
      <c r="BA15453" s="191">
        <v>2</v>
      </c>
      <c r="BB15453" s="191">
        <v>-699.74</v>
      </c>
    </row>
    <row r="15454" spans="48:54" x14ac:dyDescent="0.2">
      <c r="AV15454" s="191" t="str">
        <f t="shared" si="245"/>
        <v>538_RO1_125_1.1_202324</v>
      </c>
      <c r="AW15454" s="191" t="s">
        <v>264</v>
      </c>
      <c r="AX15454" s="18">
        <v>202324</v>
      </c>
      <c r="AY15454" s="191">
        <v>538</v>
      </c>
      <c r="AZ15454" s="191">
        <v>125</v>
      </c>
      <c r="BA15454" s="191">
        <v>1.1000000000000001</v>
      </c>
      <c r="BB15454" s="191">
        <v>47469.401174094004</v>
      </c>
    </row>
    <row r="15455" spans="48:54" x14ac:dyDescent="0.2">
      <c r="AV15455" s="191" t="str">
        <f t="shared" si="245"/>
        <v>538_RS_15_2_202324</v>
      </c>
      <c r="AW15455" s="191" t="s">
        <v>92</v>
      </c>
      <c r="AX15455" s="18">
        <v>202324</v>
      </c>
      <c r="AY15455" s="191">
        <v>538</v>
      </c>
      <c r="AZ15455" s="191">
        <v>15</v>
      </c>
      <c r="BA15455" s="191">
        <v>2</v>
      </c>
      <c r="BB15455" s="191">
        <v>0</v>
      </c>
    </row>
    <row r="15456" spans="48:54" x14ac:dyDescent="0.2">
      <c r="AV15456" s="191" t="str">
        <f t="shared" si="245"/>
        <v>540_RO1_125_1.1_202324</v>
      </c>
      <c r="AW15456" s="191" t="s">
        <v>264</v>
      </c>
      <c r="AX15456" s="18">
        <v>202324</v>
      </c>
      <c r="AY15456" s="191">
        <v>540</v>
      </c>
      <c r="AZ15456" s="191">
        <v>125</v>
      </c>
      <c r="BA15456" s="191">
        <v>1.1000000000000001</v>
      </c>
      <c r="BB15456" s="191">
        <v>87165.025999999998</v>
      </c>
    </row>
    <row r="15457" spans="48:54" x14ac:dyDescent="0.2">
      <c r="AV15457" s="191" t="str">
        <f t="shared" si="245"/>
        <v>540_RS_15_2_202324</v>
      </c>
      <c r="AW15457" s="191" t="s">
        <v>92</v>
      </c>
      <c r="AX15457" s="18">
        <v>202324</v>
      </c>
      <c r="AY15457" s="191">
        <v>540</v>
      </c>
      <c r="AZ15457" s="191">
        <v>15</v>
      </c>
      <c r="BA15457" s="191">
        <v>2</v>
      </c>
      <c r="BB15457" s="191">
        <v>-3544.125</v>
      </c>
    </row>
    <row r="15458" spans="48:54" x14ac:dyDescent="0.2">
      <c r="AV15458" s="191" t="str">
        <f t="shared" si="245"/>
        <v>542_RO1_125_1.1_202324</v>
      </c>
      <c r="AW15458" s="191" t="s">
        <v>264</v>
      </c>
      <c r="AX15458" s="18">
        <v>202324</v>
      </c>
      <c r="AY15458" s="191">
        <v>542</v>
      </c>
      <c r="AZ15458" s="191">
        <v>125</v>
      </c>
      <c r="BA15458" s="191">
        <v>1.1000000000000001</v>
      </c>
      <c r="BB15458" s="191">
        <v>24841</v>
      </c>
    </row>
    <row r="15459" spans="48:54" x14ac:dyDescent="0.2">
      <c r="AV15459" s="191" t="str">
        <f t="shared" si="245"/>
        <v>542_RS_15_2_202324</v>
      </c>
      <c r="AW15459" s="191" t="s">
        <v>92</v>
      </c>
      <c r="AX15459" s="18">
        <v>202324</v>
      </c>
      <c r="AY15459" s="191">
        <v>542</v>
      </c>
      <c r="AZ15459" s="191">
        <v>15</v>
      </c>
      <c r="BA15459" s="191">
        <v>2</v>
      </c>
      <c r="BB15459" s="191">
        <v>-425.51</v>
      </c>
    </row>
    <row r="15460" spans="48:54" x14ac:dyDescent="0.2">
      <c r="AV15460" s="191" t="str">
        <f t="shared" si="245"/>
        <v>544_RO1_125_1.1_202324</v>
      </c>
      <c r="AW15460" s="191" t="s">
        <v>264</v>
      </c>
      <c r="AX15460" s="18">
        <v>202324</v>
      </c>
      <c r="AY15460" s="191">
        <v>544</v>
      </c>
      <c r="AZ15460" s="191">
        <v>125</v>
      </c>
      <c r="BA15460" s="191">
        <v>1.1000000000000001</v>
      </c>
      <c r="BB15460" s="191">
        <v>48724.082000000002</v>
      </c>
    </row>
    <row r="15461" spans="48:54" x14ac:dyDescent="0.2">
      <c r="AV15461" s="191" t="str">
        <f t="shared" si="245"/>
        <v>544_RS_15_2_202324</v>
      </c>
      <c r="AW15461" s="191" t="s">
        <v>92</v>
      </c>
      <c r="AX15461" s="18">
        <v>202324</v>
      </c>
      <c r="AY15461" s="191">
        <v>544</v>
      </c>
      <c r="AZ15461" s="191">
        <v>15</v>
      </c>
      <c r="BA15461" s="191">
        <v>2</v>
      </c>
      <c r="BB15461" s="191">
        <v>-1267.1990000000001</v>
      </c>
    </row>
    <row r="15462" spans="48:54" x14ac:dyDescent="0.2">
      <c r="AV15462" s="191" t="str">
        <f t="shared" si="245"/>
        <v>545_RO1_125_1.1_202324</v>
      </c>
      <c r="AW15462" s="191" t="s">
        <v>264</v>
      </c>
      <c r="AX15462" s="18">
        <v>202324</v>
      </c>
      <c r="AY15462" s="191">
        <v>545</v>
      </c>
      <c r="AZ15462" s="191">
        <v>125</v>
      </c>
      <c r="BA15462" s="191">
        <v>1.1000000000000001</v>
      </c>
      <c r="BB15462" s="191">
        <v>24315.201130000001</v>
      </c>
    </row>
    <row r="15463" spans="48:54" x14ac:dyDescent="0.2">
      <c r="AV15463" s="191" t="str">
        <f t="shared" si="245"/>
        <v>545_RS_15_2_202324</v>
      </c>
      <c r="AW15463" s="191" t="s">
        <v>92</v>
      </c>
      <c r="AX15463" s="18">
        <v>202324</v>
      </c>
      <c r="AY15463" s="191">
        <v>545</v>
      </c>
      <c r="AZ15463" s="191">
        <v>15</v>
      </c>
      <c r="BA15463" s="191">
        <v>2</v>
      </c>
      <c r="BB15463" s="191">
        <v>-401.41906999999998</v>
      </c>
    </row>
    <row r="15464" spans="48:54" x14ac:dyDescent="0.2">
      <c r="AV15464" s="191" t="str">
        <f t="shared" si="245"/>
        <v>546_RO1_125_1.1_202324</v>
      </c>
      <c r="AW15464" s="191" t="s">
        <v>264</v>
      </c>
      <c r="AX15464" s="18">
        <v>202324</v>
      </c>
      <c r="AY15464" s="191">
        <v>546</v>
      </c>
      <c r="AZ15464" s="191">
        <v>125</v>
      </c>
      <c r="BA15464" s="191">
        <v>1.1000000000000001</v>
      </c>
      <c r="BB15464" s="191">
        <v>40186.076999999997</v>
      </c>
    </row>
    <row r="15465" spans="48:54" x14ac:dyDescent="0.2">
      <c r="AV15465" s="191" t="str">
        <f t="shared" si="245"/>
        <v>546_RS_15_2_202324</v>
      </c>
      <c r="AW15465" s="191" t="s">
        <v>92</v>
      </c>
      <c r="AX15465" s="18">
        <v>202324</v>
      </c>
      <c r="AY15465" s="191">
        <v>546</v>
      </c>
      <c r="AZ15465" s="191">
        <v>15</v>
      </c>
      <c r="BA15465" s="191">
        <v>2</v>
      </c>
      <c r="BB15465" s="191">
        <v>-310.29599999999999</v>
      </c>
    </row>
    <row r="15466" spans="48:54" x14ac:dyDescent="0.2">
      <c r="AV15466" s="191" t="str">
        <f t="shared" si="245"/>
        <v>548_RO1_125_1.1_202324</v>
      </c>
      <c r="AW15466" s="191" t="s">
        <v>264</v>
      </c>
      <c r="AX15466" s="18">
        <v>202324</v>
      </c>
      <c r="AY15466" s="191">
        <v>548</v>
      </c>
      <c r="AZ15466" s="191">
        <v>125</v>
      </c>
      <c r="BA15466" s="191">
        <v>1.1000000000000001</v>
      </c>
      <c r="BB15466" s="191">
        <v>26906.851000000002</v>
      </c>
    </row>
    <row r="15467" spans="48:54" x14ac:dyDescent="0.2">
      <c r="AV15467" s="191" t="str">
        <f t="shared" si="245"/>
        <v>548_RS_15_2_202324</v>
      </c>
      <c r="AW15467" s="191" t="s">
        <v>92</v>
      </c>
      <c r="AX15467" s="18">
        <v>202324</v>
      </c>
      <c r="AY15467" s="191">
        <v>548</v>
      </c>
      <c r="AZ15467" s="191">
        <v>15</v>
      </c>
      <c r="BA15467" s="191">
        <v>2</v>
      </c>
      <c r="BB15467" s="191">
        <v>-214.797</v>
      </c>
    </row>
    <row r="15468" spans="48:54" x14ac:dyDescent="0.2">
      <c r="AV15468" s="191" t="str">
        <f t="shared" si="245"/>
        <v>550_RO1_125_1.1_202324</v>
      </c>
      <c r="AW15468" s="191" t="s">
        <v>264</v>
      </c>
      <c r="AX15468" s="18">
        <v>202324</v>
      </c>
      <c r="AY15468" s="191">
        <v>550</v>
      </c>
      <c r="AZ15468" s="191">
        <v>125</v>
      </c>
      <c r="BA15468" s="191">
        <v>1.1000000000000001</v>
      </c>
      <c r="BB15468" s="191">
        <v>16707.760345605639</v>
      </c>
    </row>
    <row r="15469" spans="48:54" x14ac:dyDescent="0.2">
      <c r="AV15469" s="191" t="str">
        <f t="shared" si="245"/>
        <v>550_RS_15_2_202324</v>
      </c>
      <c r="AW15469" s="191" t="s">
        <v>92</v>
      </c>
      <c r="AX15469" s="18">
        <v>202324</v>
      </c>
      <c r="AY15469" s="191">
        <v>550</v>
      </c>
      <c r="AZ15469" s="191">
        <v>15</v>
      </c>
      <c r="BA15469" s="191">
        <v>2</v>
      </c>
      <c r="BB15469" s="191">
        <v>-803.81700000000001</v>
      </c>
    </row>
    <row r="15470" spans="48:54" x14ac:dyDescent="0.2">
      <c r="AV15470" s="191" t="str">
        <f t="shared" si="245"/>
        <v>552_RO1_125_1.1_202324</v>
      </c>
      <c r="AW15470" s="191" t="s">
        <v>264</v>
      </c>
      <c r="AX15470" s="18">
        <v>202324</v>
      </c>
      <c r="AY15470" s="191">
        <v>552</v>
      </c>
      <c r="AZ15470" s="191">
        <v>125</v>
      </c>
      <c r="BA15470" s="191">
        <v>1.1000000000000001</v>
      </c>
      <c r="BB15470" s="191">
        <v>122062.128</v>
      </c>
    </row>
    <row r="15471" spans="48:54" x14ac:dyDescent="0.2">
      <c r="AV15471" s="191" t="str">
        <f t="shared" si="245"/>
        <v>552_RS_15_2_202324</v>
      </c>
      <c r="AW15471" s="191" t="s">
        <v>92</v>
      </c>
      <c r="AX15471" s="18">
        <v>202324</v>
      </c>
      <c r="AY15471" s="191">
        <v>552</v>
      </c>
      <c r="AZ15471" s="191">
        <v>15</v>
      </c>
      <c r="BA15471" s="191">
        <v>2</v>
      </c>
      <c r="BB15471" s="191">
        <v>-3610.1396299999997</v>
      </c>
    </row>
    <row r="15472" spans="48:54" x14ac:dyDescent="0.2">
      <c r="AV15472" s="191" t="str">
        <f t="shared" si="245"/>
        <v>562_RO1_125_1.1_202324</v>
      </c>
      <c r="AW15472" s="191" t="s">
        <v>264</v>
      </c>
      <c r="AX15472" s="18">
        <v>202324</v>
      </c>
      <c r="AY15472" s="191">
        <v>562</v>
      </c>
      <c r="AZ15472" s="191">
        <v>125</v>
      </c>
      <c r="BA15472" s="191">
        <v>1.1000000000000001</v>
      </c>
      <c r="BB15472" s="191">
        <v>0</v>
      </c>
    </row>
    <row r="15473" spans="48:54" x14ac:dyDescent="0.2">
      <c r="AV15473" s="191" t="str">
        <f t="shared" si="245"/>
        <v>562_RS_15_2_202324</v>
      </c>
      <c r="AW15473" s="191" t="s">
        <v>92</v>
      </c>
      <c r="AX15473" s="18">
        <v>202324</v>
      </c>
      <c r="AY15473" s="191">
        <v>562</v>
      </c>
      <c r="AZ15473" s="191">
        <v>15</v>
      </c>
      <c r="BA15473" s="191">
        <v>2</v>
      </c>
      <c r="BB15473" s="191">
        <v>0</v>
      </c>
    </row>
    <row r="15474" spans="48:54" x14ac:dyDescent="0.2">
      <c r="AV15474" s="191" t="str">
        <f t="shared" si="245"/>
        <v>564_RO1_125_1.1_202324</v>
      </c>
      <c r="AW15474" s="191" t="s">
        <v>264</v>
      </c>
      <c r="AX15474" s="18">
        <v>202324</v>
      </c>
      <c r="AY15474" s="191">
        <v>564</v>
      </c>
      <c r="AZ15474" s="191">
        <v>125</v>
      </c>
      <c r="BA15474" s="191">
        <v>1.1000000000000001</v>
      </c>
      <c r="BB15474" s="191">
        <v>0</v>
      </c>
    </row>
    <row r="15475" spans="48:54" x14ac:dyDescent="0.2">
      <c r="AV15475" s="191" t="str">
        <f t="shared" si="245"/>
        <v>564_RS_15_2_202324</v>
      </c>
      <c r="AW15475" s="191" t="s">
        <v>92</v>
      </c>
      <c r="AX15475" s="18">
        <v>202324</v>
      </c>
      <c r="AY15475" s="191">
        <v>564</v>
      </c>
      <c r="AZ15475" s="191">
        <v>15</v>
      </c>
      <c r="BA15475" s="191">
        <v>2</v>
      </c>
      <c r="BB15475" s="191">
        <v>0</v>
      </c>
    </row>
    <row r="15476" spans="48:54" x14ac:dyDescent="0.2">
      <c r="AV15476" s="191" t="str">
        <f t="shared" si="245"/>
        <v>566_RO1_125_1.1_202324</v>
      </c>
      <c r="AW15476" s="191" t="s">
        <v>264</v>
      </c>
      <c r="AX15476" s="18">
        <v>202324</v>
      </c>
      <c r="AY15476" s="191">
        <v>566</v>
      </c>
      <c r="AZ15476" s="191">
        <v>125</v>
      </c>
      <c r="BA15476" s="191">
        <v>1.1000000000000001</v>
      </c>
      <c r="BB15476" s="191">
        <v>0</v>
      </c>
    </row>
    <row r="15477" spans="48:54" x14ac:dyDescent="0.2">
      <c r="AV15477" s="191" t="str">
        <f t="shared" si="245"/>
        <v>566_RS_15_2_202324</v>
      </c>
      <c r="AW15477" s="191" t="s">
        <v>92</v>
      </c>
      <c r="AX15477" s="18">
        <v>202324</v>
      </c>
      <c r="AY15477" s="191">
        <v>566</v>
      </c>
      <c r="AZ15477" s="191">
        <v>15</v>
      </c>
      <c r="BA15477" s="191">
        <v>2</v>
      </c>
      <c r="BB15477" s="191">
        <v>0</v>
      </c>
    </row>
    <row r="15478" spans="48:54" x14ac:dyDescent="0.2">
      <c r="AV15478" s="191" t="str">
        <f t="shared" si="245"/>
        <v>568_RO1_125_1.1_202324</v>
      </c>
      <c r="AW15478" s="191" t="s">
        <v>264</v>
      </c>
      <c r="AX15478" s="18">
        <v>202324</v>
      </c>
      <c r="AY15478" s="191">
        <v>568</v>
      </c>
      <c r="AZ15478" s="191">
        <v>125</v>
      </c>
      <c r="BA15478" s="191">
        <v>1.1000000000000001</v>
      </c>
      <c r="BB15478" s="191">
        <v>0</v>
      </c>
    </row>
    <row r="15479" spans="48:54" x14ac:dyDescent="0.2">
      <c r="AV15479" s="191" t="str">
        <f t="shared" si="245"/>
        <v>568_RS_15_2_202324</v>
      </c>
      <c r="AW15479" s="191" t="s">
        <v>92</v>
      </c>
      <c r="AX15479" s="18">
        <v>202324</v>
      </c>
      <c r="AY15479" s="191">
        <v>568</v>
      </c>
      <c r="AZ15479" s="191">
        <v>15</v>
      </c>
      <c r="BA15479" s="191">
        <v>2</v>
      </c>
      <c r="BB15479" s="191">
        <v>0</v>
      </c>
    </row>
    <row r="15480" spans="48:54" x14ac:dyDescent="0.2">
      <c r="AV15480" s="191" t="str">
        <f t="shared" si="245"/>
        <v>572_RO1_125_1.1_202324</v>
      </c>
      <c r="AW15480" s="191" t="s">
        <v>264</v>
      </c>
      <c r="AX15480" s="18">
        <v>202324</v>
      </c>
      <c r="AY15480" s="191">
        <v>572</v>
      </c>
      <c r="AZ15480" s="191">
        <v>125</v>
      </c>
      <c r="BA15480" s="191">
        <v>1.1000000000000001</v>
      </c>
      <c r="BB15480" s="191">
        <v>0</v>
      </c>
    </row>
    <row r="15481" spans="48:54" x14ac:dyDescent="0.2">
      <c r="AV15481" s="191" t="str">
        <f t="shared" si="245"/>
        <v>572_RS_15_2_202324</v>
      </c>
      <c r="AW15481" s="191" t="s">
        <v>92</v>
      </c>
      <c r="AX15481" s="18">
        <v>202324</v>
      </c>
      <c r="AY15481" s="191">
        <v>572</v>
      </c>
      <c r="AZ15481" s="191">
        <v>15</v>
      </c>
      <c r="BA15481" s="191">
        <v>2</v>
      </c>
      <c r="BB15481" s="191">
        <v>0</v>
      </c>
    </row>
    <row r="15482" spans="48:54" x14ac:dyDescent="0.2">
      <c r="AV15482" s="191" t="str">
        <f t="shared" si="245"/>
        <v>574_RO1_125_1.1_202324</v>
      </c>
      <c r="AW15482" s="191" t="s">
        <v>264</v>
      </c>
      <c r="AX15482" s="18">
        <v>202324</v>
      </c>
      <c r="AY15482" s="191">
        <v>574</v>
      </c>
      <c r="AZ15482" s="191">
        <v>125</v>
      </c>
      <c r="BA15482" s="191">
        <v>1.1000000000000001</v>
      </c>
      <c r="BB15482" s="191">
        <v>0</v>
      </c>
    </row>
    <row r="15483" spans="48:54" x14ac:dyDescent="0.2">
      <c r="AV15483" s="191" t="str">
        <f t="shared" si="245"/>
        <v>574_RS_15_2_202324</v>
      </c>
      <c r="AW15483" s="191" t="s">
        <v>92</v>
      </c>
      <c r="AX15483" s="18">
        <v>202324</v>
      </c>
      <c r="AY15483" s="191">
        <v>574</v>
      </c>
      <c r="AZ15483" s="191">
        <v>15</v>
      </c>
      <c r="BA15483" s="191">
        <v>2</v>
      </c>
      <c r="BB15483" s="191">
        <v>0</v>
      </c>
    </row>
    <row r="15484" spans="48:54" x14ac:dyDescent="0.2">
      <c r="AV15484" s="191" t="str">
        <f t="shared" si="245"/>
        <v>576_RO1_125_1.1_202324</v>
      </c>
      <c r="AW15484" s="191" t="s">
        <v>264</v>
      </c>
      <c r="AX15484" s="18">
        <v>202324</v>
      </c>
      <c r="AY15484" s="191">
        <v>576</v>
      </c>
      <c r="AZ15484" s="191">
        <v>125</v>
      </c>
      <c r="BA15484" s="191">
        <v>1.1000000000000001</v>
      </c>
      <c r="BB15484" s="191">
        <v>0</v>
      </c>
    </row>
    <row r="15485" spans="48:54" x14ac:dyDescent="0.2">
      <c r="AV15485" s="191" t="str">
        <f t="shared" si="245"/>
        <v>576_RS_15_2_202324</v>
      </c>
      <c r="AW15485" s="191" t="s">
        <v>92</v>
      </c>
      <c r="AX15485" s="18">
        <v>202324</v>
      </c>
      <c r="AY15485" s="191">
        <v>576</v>
      </c>
      <c r="AZ15485" s="191">
        <v>15</v>
      </c>
      <c r="BA15485" s="191">
        <v>2</v>
      </c>
      <c r="BB15485" s="191">
        <v>0</v>
      </c>
    </row>
    <row r="15486" spans="48:54" x14ac:dyDescent="0.2">
      <c r="AV15486" s="191" t="str">
        <f t="shared" si="245"/>
        <v>582_RO1_125_1.1_202324</v>
      </c>
      <c r="AW15486" s="191" t="s">
        <v>264</v>
      </c>
      <c r="AX15486" s="18">
        <v>202324</v>
      </c>
      <c r="AY15486" s="191">
        <v>582</v>
      </c>
      <c r="AZ15486" s="191">
        <v>125</v>
      </c>
      <c r="BA15486" s="191">
        <v>1.1000000000000001</v>
      </c>
      <c r="BB15486" s="191">
        <v>0</v>
      </c>
    </row>
    <row r="15487" spans="48:54" x14ac:dyDescent="0.2">
      <c r="AV15487" s="191" t="str">
        <f t="shared" si="245"/>
        <v>582_RS_15_2_202324</v>
      </c>
      <c r="AW15487" s="191" t="s">
        <v>92</v>
      </c>
      <c r="AX15487" s="18">
        <v>202324</v>
      </c>
      <c r="AY15487" s="191">
        <v>582</v>
      </c>
      <c r="AZ15487" s="191">
        <v>15</v>
      </c>
      <c r="BA15487" s="191">
        <v>2</v>
      </c>
      <c r="BB15487" s="191">
        <v>0</v>
      </c>
    </row>
    <row r="15488" spans="48:54" x14ac:dyDescent="0.2">
      <c r="AV15488" s="191" t="str">
        <f t="shared" si="245"/>
        <v>584_RO1_125_1.1_202324</v>
      </c>
      <c r="AW15488" s="191" t="s">
        <v>264</v>
      </c>
      <c r="AX15488" s="18">
        <v>202324</v>
      </c>
      <c r="AY15488" s="191">
        <v>584</v>
      </c>
      <c r="AZ15488" s="191">
        <v>125</v>
      </c>
      <c r="BA15488" s="191">
        <v>1.1000000000000001</v>
      </c>
      <c r="BB15488" s="191">
        <v>0</v>
      </c>
    </row>
    <row r="15489" spans="48:54" x14ac:dyDescent="0.2">
      <c r="AV15489" s="191" t="str">
        <f t="shared" si="245"/>
        <v>584_RS_15_2_202324</v>
      </c>
      <c r="AW15489" s="191" t="s">
        <v>92</v>
      </c>
      <c r="AX15489" s="18">
        <v>202324</v>
      </c>
      <c r="AY15489" s="191">
        <v>584</v>
      </c>
      <c r="AZ15489" s="191">
        <v>15</v>
      </c>
      <c r="BA15489" s="191">
        <v>2</v>
      </c>
      <c r="BB15489" s="191">
        <v>0</v>
      </c>
    </row>
    <row r="15490" spans="48:54" x14ac:dyDescent="0.2">
      <c r="AV15490" s="191" t="str">
        <f t="shared" si="245"/>
        <v>586_RO1_125_1.1_202324</v>
      </c>
      <c r="AW15490" s="191" t="s">
        <v>264</v>
      </c>
      <c r="AX15490" s="18">
        <v>202324</v>
      </c>
      <c r="AY15490" s="191">
        <v>586</v>
      </c>
      <c r="AZ15490" s="191">
        <v>125</v>
      </c>
      <c r="BA15490" s="191">
        <v>1.1000000000000001</v>
      </c>
      <c r="BB15490" s="191">
        <v>0</v>
      </c>
    </row>
    <row r="15491" spans="48:54" x14ac:dyDescent="0.2">
      <c r="AV15491" s="191" t="str">
        <f t="shared" si="245"/>
        <v>586_RS_15_2_202324</v>
      </c>
      <c r="AW15491" s="191" t="s">
        <v>92</v>
      </c>
      <c r="AX15491" s="18">
        <v>202324</v>
      </c>
      <c r="AY15491" s="191">
        <v>586</v>
      </c>
      <c r="AZ15491" s="191">
        <v>15</v>
      </c>
      <c r="BA15491" s="191">
        <v>2</v>
      </c>
      <c r="BB15491" s="191">
        <v>0</v>
      </c>
    </row>
    <row r="15492" spans="48:54" x14ac:dyDescent="0.2">
      <c r="AV15492" s="191" t="str">
        <f t="shared" ref="AV15492:AV15555" si="246">AY15492&amp;"_"&amp;AW15492&amp;"_"&amp;AZ15492&amp;"_"&amp;BA15492&amp;"_"&amp;AX15492</f>
        <v>512_RO2_36_12_202324</v>
      </c>
      <c r="AW15492" s="191" t="s">
        <v>35</v>
      </c>
      <c r="AX15492" s="18">
        <v>202324</v>
      </c>
      <c r="AY15492" s="191">
        <v>512</v>
      </c>
      <c r="AZ15492" s="191">
        <v>36</v>
      </c>
      <c r="BA15492" s="191">
        <v>12</v>
      </c>
      <c r="BB15492" s="191">
        <v>3146.3330000000001</v>
      </c>
    </row>
    <row r="15493" spans="48:54" x14ac:dyDescent="0.2">
      <c r="AV15493" s="191" t="str">
        <f t="shared" si="246"/>
        <v>512_RS_15_4_202324</v>
      </c>
      <c r="AW15493" s="191" t="s">
        <v>92</v>
      </c>
      <c r="AX15493" s="18">
        <v>202324</v>
      </c>
      <c r="AY15493" s="191">
        <v>512</v>
      </c>
      <c r="AZ15493" s="191">
        <v>15</v>
      </c>
      <c r="BA15493" s="191">
        <v>4</v>
      </c>
      <c r="BB15493" s="191">
        <v>0</v>
      </c>
    </row>
    <row r="15494" spans="48:54" x14ac:dyDescent="0.2">
      <c r="AV15494" s="191" t="str">
        <f t="shared" si="246"/>
        <v>514_RO2_36_12_202324</v>
      </c>
      <c r="AW15494" s="191" t="s">
        <v>35</v>
      </c>
      <c r="AX15494" s="18">
        <v>202324</v>
      </c>
      <c r="AY15494" s="191">
        <v>514</v>
      </c>
      <c r="AZ15494" s="191">
        <v>36</v>
      </c>
      <c r="BA15494" s="191">
        <v>12</v>
      </c>
      <c r="BB15494" s="191">
        <v>13187</v>
      </c>
    </row>
    <row r="15495" spans="48:54" x14ac:dyDescent="0.2">
      <c r="AV15495" s="191" t="str">
        <f t="shared" si="246"/>
        <v>514_RS_15_4_202324</v>
      </c>
      <c r="AW15495" s="191" t="s">
        <v>92</v>
      </c>
      <c r="AX15495" s="18">
        <v>202324</v>
      </c>
      <c r="AY15495" s="191">
        <v>514</v>
      </c>
      <c r="AZ15495" s="191">
        <v>15</v>
      </c>
      <c r="BA15495" s="191">
        <v>4</v>
      </c>
      <c r="BB15495" s="191">
        <v>-244</v>
      </c>
    </row>
    <row r="15496" spans="48:54" x14ac:dyDescent="0.2">
      <c r="AV15496" s="191" t="str">
        <f t="shared" si="246"/>
        <v>516_RO2_36_12_202324</v>
      </c>
      <c r="AW15496" s="191" t="s">
        <v>35</v>
      </c>
      <c r="AX15496" s="18">
        <v>202324</v>
      </c>
      <c r="AY15496" s="191">
        <v>516</v>
      </c>
      <c r="AZ15496" s="191">
        <v>36</v>
      </c>
      <c r="BA15496" s="191">
        <v>12</v>
      </c>
      <c r="BB15496" s="191">
        <v>5054.875</v>
      </c>
    </row>
    <row r="15497" spans="48:54" x14ac:dyDescent="0.2">
      <c r="AV15497" s="191" t="str">
        <f t="shared" si="246"/>
        <v>516_RS_15_4_202324</v>
      </c>
      <c r="AW15497" s="191" t="s">
        <v>92</v>
      </c>
      <c r="AX15497" s="18">
        <v>202324</v>
      </c>
      <c r="AY15497" s="191">
        <v>516</v>
      </c>
      <c r="AZ15497" s="191">
        <v>15</v>
      </c>
      <c r="BA15497" s="191">
        <v>4</v>
      </c>
      <c r="BB15497" s="191">
        <v>-339.44899999999984</v>
      </c>
    </row>
    <row r="15498" spans="48:54" x14ac:dyDescent="0.2">
      <c r="AV15498" s="191" t="str">
        <f t="shared" si="246"/>
        <v>518_RO2_36_12_202324</v>
      </c>
      <c r="AW15498" s="191" t="s">
        <v>35</v>
      </c>
      <c r="AX15498" s="18">
        <v>202324</v>
      </c>
      <c r="AY15498" s="191">
        <v>518</v>
      </c>
      <c r="AZ15498" s="191">
        <v>36</v>
      </c>
      <c r="BA15498" s="191">
        <v>12</v>
      </c>
      <c r="BB15498" s="191">
        <v>4734.4804899999999</v>
      </c>
    </row>
    <row r="15499" spans="48:54" x14ac:dyDescent="0.2">
      <c r="AV15499" s="191" t="str">
        <f t="shared" si="246"/>
        <v>518_RS_15_4_202324</v>
      </c>
      <c r="AW15499" s="191" t="s">
        <v>92</v>
      </c>
      <c r="AX15499" s="18">
        <v>202324</v>
      </c>
      <c r="AY15499" s="191">
        <v>518</v>
      </c>
      <c r="AZ15499" s="191">
        <v>15</v>
      </c>
      <c r="BA15499" s="191">
        <v>4</v>
      </c>
      <c r="BB15499" s="191">
        <v>295.57763</v>
      </c>
    </row>
    <row r="15500" spans="48:54" x14ac:dyDescent="0.2">
      <c r="AV15500" s="191" t="str">
        <f t="shared" si="246"/>
        <v>520_RO2_36_12_202324</v>
      </c>
      <c r="AW15500" s="191" t="s">
        <v>35</v>
      </c>
      <c r="AX15500" s="18">
        <v>202324</v>
      </c>
      <c r="AY15500" s="191">
        <v>520</v>
      </c>
      <c r="AZ15500" s="191">
        <v>36</v>
      </c>
      <c r="BA15500" s="191">
        <v>12</v>
      </c>
      <c r="BB15500" s="191">
        <v>2076</v>
      </c>
    </row>
    <row r="15501" spans="48:54" x14ac:dyDescent="0.2">
      <c r="AV15501" s="191" t="str">
        <f t="shared" si="246"/>
        <v>520_RS_15_4_202324</v>
      </c>
      <c r="AW15501" s="191" t="s">
        <v>92</v>
      </c>
      <c r="AX15501" s="18">
        <v>202324</v>
      </c>
      <c r="AY15501" s="191">
        <v>520</v>
      </c>
      <c r="AZ15501" s="191">
        <v>15</v>
      </c>
      <c r="BA15501" s="191">
        <v>4</v>
      </c>
      <c r="BB15501" s="191">
        <v>652.64300000000003</v>
      </c>
    </row>
    <row r="15502" spans="48:54" x14ac:dyDescent="0.2">
      <c r="AV15502" s="191" t="str">
        <f t="shared" si="246"/>
        <v>522_RO2_36_12_202324</v>
      </c>
      <c r="AW15502" s="191" t="s">
        <v>35</v>
      </c>
      <c r="AX15502" s="18">
        <v>202324</v>
      </c>
      <c r="AY15502" s="191">
        <v>522</v>
      </c>
      <c r="AZ15502" s="191">
        <v>36</v>
      </c>
      <c r="BA15502" s="191">
        <v>12</v>
      </c>
      <c r="BB15502" s="191">
        <v>5209.6831900000006</v>
      </c>
    </row>
    <row r="15503" spans="48:54" x14ac:dyDescent="0.2">
      <c r="AV15503" s="191" t="str">
        <f t="shared" si="246"/>
        <v>522_RS_15_4_202324</v>
      </c>
      <c r="AW15503" s="191" t="s">
        <v>92</v>
      </c>
      <c r="AX15503" s="18">
        <v>202324</v>
      </c>
      <c r="AY15503" s="191">
        <v>522</v>
      </c>
      <c r="AZ15503" s="191">
        <v>15</v>
      </c>
      <c r="BA15503" s="191">
        <v>4</v>
      </c>
      <c r="BB15503" s="191">
        <v>-538.29448000000002</v>
      </c>
    </row>
    <row r="15504" spans="48:54" x14ac:dyDescent="0.2">
      <c r="AV15504" s="191" t="str">
        <f t="shared" si="246"/>
        <v>524_RO2_36_12_202324</v>
      </c>
      <c r="AW15504" s="191" t="s">
        <v>35</v>
      </c>
      <c r="AX15504" s="18">
        <v>202324</v>
      </c>
      <c r="AY15504" s="191">
        <v>524</v>
      </c>
      <c r="AZ15504" s="191">
        <v>36</v>
      </c>
      <c r="BA15504" s="191">
        <v>12</v>
      </c>
      <c r="BB15504" s="191">
        <v>4944.9043500000062</v>
      </c>
    </row>
    <row r="15505" spans="48:54" x14ac:dyDescent="0.2">
      <c r="AV15505" s="191" t="str">
        <f t="shared" si="246"/>
        <v>524_RS_15_4_202324</v>
      </c>
      <c r="AW15505" s="191" t="s">
        <v>92</v>
      </c>
      <c r="AX15505" s="18">
        <v>202324</v>
      </c>
      <c r="AY15505" s="191">
        <v>524</v>
      </c>
      <c r="AZ15505" s="191">
        <v>15</v>
      </c>
      <c r="BA15505" s="191">
        <v>4</v>
      </c>
      <c r="BB15505" s="191">
        <v>114.72367999999994</v>
      </c>
    </row>
    <row r="15506" spans="48:54" x14ac:dyDescent="0.2">
      <c r="AV15506" s="191" t="str">
        <f t="shared" si="246"/>
        <v>526_RO2_36_12_202324</v>
      </c>
      <c r="AW15506" s="191" t="s">
        <v>35</v>
      </c>
      <c r="AX15506" s="18">
        <v>202324</v>
      </c>
      <c r="AY15506" s="191">
        <v>526</v>
      </c>
      <c r="AZ15506" s="191">
        <v>36</v>
      </c>
      <c r="BA15506" s="191">
        <v>12</v>
      </c>
      <c r="BB15506" s="191">
        <v>4586.4026299999996</v>
      </c>
    </row>
    <row r="15507" spans="48:54" x14ac:dyDescent="0.2">
      <c r="AV15507" s="191" t="str">
        <f t="shared" si="246"/>
        <v>526_RS_15_4_202324</v>
      </c>
      <c r="AW15507" s="191" t="s">
        <v>92</v>
      </c>
      <c r="AX15507" s="18">
        <v>202324</v>
      </c>
      <c r="AY15507" s="191">
        <v>526</v>
      </c>
      <c r="AZ15507" s="191">
        <v>15</v>
      </c>
      <c r="BA15507" s="191">
        <v>4</v>
      </c>
      <c r="BB15507" s="191">
        <v>80.480947647559844</v>
      </c>
    </row>
    <row r="15508" spans="48:54" x14ac:dyDescent="0.2">
      <c r="AV15508" s="191" t="str">
        <f t="shared" si="246"/>
        <v>528_RO2_36_12_202324</v>
      </c>
      <c r="AW15508" s="191" t="s">
        <v>35</v>
      </c>
      <c r="AX15508" s="18">
        <v>202324</v>
      </c>
      <c r="AY15508" s="191">
        <v>528</v>
      </c>
      <c r="AZ15508" s="191">
        <v>36</v>
      </c>
      <c r="BA15508" s="191">
        <v>12</v>
      </c>
      <c r="BB15508" s="191">
        <v>6033</v>
      </c>
    </row>
    <row r="15509" spans="48:54" x14ac:dyDescent="0.2">
      <c r="AV15509" s="191" t="str">
        <f t="shared" si="246"/>
        <v>528_RS_15_4_202324</v>
      </c>
      <c r="AW15509" s="191" t="s">
        <v>92</v>
      </c>
      <c r="AX15509" s="18">
        <v>202324</v>
      </c>
      <c r="AY15509" s="191">
        <v>528</v>
      </c>
      <c r="AZ15509" s="191">
        <v>15</v>
      </c>
      <c r="BA15509" s="191">
        <v>4</v>
      </c>
      <c r="BB15509" s="191">
        <v>-271</v>
      </c>
    </row>
    <row r="15510" spans="48:54" x14ac:dyDescent="0.2">
      <c r="AV15510" s="191" t="str">
        <f t="shared" si="246"/>
        <v>530_RO2_36_12_202324</v>
      </c>
      <c r="AW15510" s="191" t="s">
        <v>35</v>
      </c>
      <c r="AX15510" s="18">
        <v>202324</v>
      </c>
      <c r="AY15510" s="191">
        <v>530</v>
      </c>
      <c r="AZ15510" s="191">
        <v>36</v>
      </c>
      <c r="BA15510" s="191">
        <v>12</v>
      </c>
      <c r="BB15510" s="191">
        <v>10838.633840820077</v>
      </c>
    </row>
    <row r="15511" spans="48:54" x14ac:dyDescent="0.2">
      <c r="AV15511" s="191" t="str">
        <f t="shared" si="246"/>
        <v>530_RS_15_4_202324</v>
      </c>
      <c r="AW15511" s="191" t="s">
        <v>92</v>
      </c>
      <c r="AX15511" s="18">
        <v>202324</v>
      </c>
      <c r="AY15511" s="191">
        <v>530</v>
      </c>
      <c r="AZ15511" s="191">
        <v>15</v>
      </c>
      <c r="BA15511" s="191">
        <v>4</v>
      </c>
      <c r="BB15511" s="191">
        <v>32.379339999999999</v>
      </c>
    </row>
    <row r="15512" spans="48:54" x14ac:dyDescent="0.2">
      <c r="AV15512" s="191" t="str">
        <f t="shared" si="246"/>
        <v>532_RO2_36_12_202324</v>
      </c>
      <c r="AW15512" s="191" t="s">
        <v>35</v>
      </c>
      <c r="AX15512" s="18">
        <v>202324</v>
      </c>
      <c r="AY15512" s="191">
        <v>532</v>
      </c>
      <c r="AZ15512" s="191">
        <v>36</v>
      </c>
      <c r="BA15512" s="191">
        <v>12</v>
      </c>
      <c r="BB15512" s="191">
        <v>11997.215</v>
      </c>
    </row>
    <row r="15513" spans="48:54" x14ac:dyDescent="0.2">
      <c r="AV15513" s="191" t="str">
        <f t="shared" si="246"/>
        <v>532_RS_15_4_202324</v>
      </c>
      <c r="AW15513" s="191" t="s">
        <v>92</v>
      </c>
      <c r="AX15513" s="18">
        <v>202324</v>
      </c>
      <c r="AY15513" s="191">
        <v>532</v>
      </c>
      <c r="AZ15513" s="191">
        <v>15</v>
      </c>
      <c r="BA15513" s="191">
        <v>4</v>
      </c>
      <c r="BB15513" s="191">
        <v>-203.18299999999999</v>
      </c>
    </row>
    <row r="15514" spans="48:54" x14ac:dyDescent="0.2">
      <c r="AV15514" s="191" t="str">
        <f t="shared" si="246"/>
        <v>534_RO2_36_12_202324</v>
      </c>
      <c r="AW15514" s="191" t="s">
        <v>35</v>
      </c>
      <c r="AX15514" s="18">
        <v>202324</v>
      </c>
      <c r="AY15514" s="191">
        <v>534</v>
      </c>
      <c r="AZ15514" s="191">
        <v>36</v>
      </c>
      <c r="BA15514" s="191">
        <v>12</v>
      </c>
      <c r="BB15514" s="191">
        <v>8523.0448799999995</v>
      </c>
    </row>
    <row r="15515" spans="48:54" x14ac:dyDescent="0.2">
      <c r="AV15515" s="191" t="str">
        <f t="shared" si="246"/>
        <v>534_RS_15_4_202324</v>
      </c>
      <c r="AW15515" s="191" t="s">
        <v>92</v>
      </c>
      <c r="AX15515" s="18">
        <v>202324</v>
      </c>
      <c r="AY15515" s="191">
        <v>534</v>
      </c>
      <c r="AZ15515" s="191">
        <v>15</v>
      </c>
      <c r="BA15515" s="191">
        <v>4</v>
      </c>
      <c r="BB15515" s="191">
        <v>234.08199999999994</v>
      </c>
    </row>
    <row r="15516" spans="48:54" x14ac:dyDescent="0.2">
      <c r="AV15516" s="191" t="str">
        <f t="shared" si="246"/>
        <v>536_RO2_36_12_202324</v>
      </c>
      <c r="AW15516" s="191" t="s">
        <v>35</v>
      </c>
      <c r="AX15516" s="18">
        <v>202324</v>
      </c>
      <c r="AY15516" s="191">
        <v>536</v>
      </c>
      <c r="AZ15516" s="191">
        <v>36</v>
      </c>
      <c r="BA15516" s="191">
        <v>12</v>
      </c>
      <c r="BB15516" s="191">
        <v>4238.1450000000004</v>
      </c>
    </row>
    <row r="15517" spans="48:54" x14ac:dyDescent="0.2">
      <c r="AV15517" s="191" t="str">
        <f t="shared" si="246"/>
        <v>536_RS_15_4_202324</v>
      </c>
      <c r="AW15517" s="191" t="s">
        <v>92</v>
      </c>
      <c r="AX15517" s="18">
        <v>202324</v>
      </c>
      <c r="AY15517" s="191">
        <v>536</v>
      </c>
      <c r="AZ15517" s="191">
        <v>15</v>
      </c>
      <c r="BA15517" s="191">
        <v>4</v>
      </c>
      <c r="BB15517" s="191">
        <v>263.16099999999994</v>
      </c>
    </row>
    <row r="15518" spans="48:54" x14ac:dyDescent="0.2">
      <c r="AV15518" s="191" t="str">
        <f t="shared" si="246"/>
        <v>538_RO2_36_12_202324</v>
      </c>
      <c r="AW15518" s="191" t="s">
        <v>35</v>
      </c>
      <c r="AX15518" s="18">
        <v>202324</v>
      </c>
      <c r="AY15518" s="191">
        <v>538</v>
      </c>
      <c r="AZ15518" s="191">
        <v>36</v>
      </c>
      <c r="BA15518" s="191">
        <v>12</v>
      </c>
      <c r="BB15518" s="191">
        <v>2723.1534780370303</v>
      </c>
    </row>
    <row r="15519" spans="48:54" x14ac:dyDescent="0.2">
      <c r="AV15519" s="191" t="str">
        <f t="shared" si="246"/>
        <v>538_RS_15_4_202324</v>
      </c>
      <c r="AW15519" s="191" t="s">
        <v>92</v>
      </c>
      <c r="AX15519" s="18">
        <v>202324</v>
      </c>
      <c r="AY15519" s="191">
        <v>538</v>
      </c>
      <c r="AZ15519" s="191">
        <v>15</v>
      </c>
      <c r="BA15519" s="191">
        <v>4</v>
      </c>
      <c r="BB15519" s="191">
        <v>33.937380000000005</v>
      </c>
    </row>
    <row r="15520" spans="48:54" x14ac:dyDescent="0.2">
      <c r="AV15520" s="191" t="str">
        <f t="shared" si="246"/>
        <v>540_RO2_36_12_202324</v>
      </c>
      <c r="AW15520" s="191" t="s">
        <v>35</v>
      </c>
      <c r="AX15520" s="18">
        <v>202324</v>
      </c>
      <c r="AY15520" s="191">
        <v>540</v>
      </c>
      <c r="AZ15520" s="191">
        <v>36</v>
      </c>
      <c r="BA15520" s="191">
        <v>12</v>
      </c>
      <c r="BB15520" s="191">
        <v>8892.6450000000004</v>
      </c>
    </row>
    <row r="15521" spans="48:54" x14ac:dyDescent="0.2">
      <c r="AV15521" s="191" t="str">
        <f t="shared" si="246"/>
        <v>540_RS_15_4_202324</v>
      </c>
      <c r="AW15521" s="191" t="s">
        <v>92</v>
      </c>
      <c r="AX15521" s="18">
        <v>202324</v>
      </c>
      <c r="AY15521" s="191">
        <v>540</v>
      </c>
      <c r="AZ15521" s="191">
        <v>15</v>
      </c>
      <c r="BA15521" s="191">
        <v>4</v>
      </c>
      <c r="BB15521" s="191">
        <v>118.22499999999945</v>
      </c>
    </row>
    <row r="15522" spans="48:54" x14ac:dyDescent="0.2">
      <c r="AV15522" s="191" t="str">
        <f t="shared" si="246"/>
        <v>542_RO2_36_12_202324</v>
      </c>
      <c r="AW15522" s="191" t="s">
        <v>35</v>
      </c>
      <c r="AX15522" s="18">
        <v>202324</v>
      </c>
      <c r="AY15522" s="191">
        <v>542</v>
      </c>
      <c r="AZ15522" s="191">
        <v>36</v>
      </c>
      <c r="BA15522" s="191">
        <v>12</v>
      </c>
      <c r="BB15522" s="191">
        <v>1829.3879999999999</v>
      </c>
    </row>
    <row r="15523" spans="48:54" x14ac:dyDescent="0.2">
      <c r="AV15523" s="191" t="str">
        <f t="shared" si="246"/>
        <v>542_RS_15_4_202324</v>
      </c>
      <c r="AW15523" s="191" t="s">
        <v>92</v>
      </c>
      <c r="AX15523" s="18">
        <v>202324</v>
      </c>
      <c r="AY15523" s="191">
        <v>542</v>
      </c>
      <c r="AZ15523" s="191">
        <v>15</v>
      </c>
      <c r="BA15523" s="191">
        <v>4</v>
      </c>
      <c r="BB15523" s="191">
        <v>350.38900000000001</v>
      </c>
    </row>
    <row r="15524" spans="48:54" x14ac:dyDescent="0.2">
      <c r="AV15524" s="191" t="str">
        <f t="shared" si="246"/>
        <v>544_RO2_36_12_202324</v>
      </c>
      <c r="AW15524" s="191" t="s">
        <v>35</v>
      </c>
      <c r="AX15524" s="18">
        <v>202324</v>
      </c>
      <c r="AY15524" s="191">
        <v>544</v>
      </c>
      <c r="AZ15524" s="191">
        <v>36</v>
      </c>
      <c r="BA15524" s="191">
        <v>12</v>
      </c>
      <c r="BB15524" s="191">
        <v>4613.5663999999997</v>
      </c>
    </row>
    <row r="15525" spans="48:54" x14ac:dyDescent="0.2">
      <c r="AV15525" s="191" t="str">
        <f t="shared" si="246"/>
        <v>544_RS_15_4_202324</v>
      </c>
      <c r="AW15525" s="191" t="s">
        <v>92</v>
      </c>
      <c r="AX15525" s="18">
        <v>202324</v>
      </c>
      <c r="AY15525" s="191">
        <v>544</v>
      </c>
      <c r="AZ15525" s="191">
        <v>15</v>
      </c>
      <c r="BA15525" s="191">
        <v>4</v>
      </c>
      <c r="BB15525" s="191">
        <v>99.930999999999813</v>
      </c>
    </row>
    <row r="15526" spans="48:54" x14ac:dyDescent="0.2">
      <c r="AV15526" s="191" t="str">
        <f t="shared" si="246"/>
        <v>545_RO2_36_12_202324</v>
      </c>
      <c r="AW15526" s="191" t="s">
        <v>35</v>
      </c>
      <c r="AX15526" s="18">
        <v>202324</v>
      </c>
      <c r="AY15526" s="191">
        <v>545</v>
      </c>
      <c r="AZ15526" s="191">
        <v>36</v>
      </c>
      <c r="BA15526" s="191">
        <v>12</v>
      </c>
      <c r="BB15526" s="191">
        <v>4106.6638400000002</v>
      </c>
    </row>
    <row r="15527" spans="48:54" x14ac:dyDescent="0.2">
      <c r="AV15527" s="191" t="str">
        <f t="shared" si="246"/>
        <v>545_RS_15_4_202324</v>
      </c>
      <c r="AW15527" s="191" t="s">
        <v>92</v>
      </c>
      <c r="AX15527" s="18">
        <v>202324</v>
      </c>
      <c r="AY15527" s="191">
        <v>545</v>
      </c>
      <c r="AZ15527" s="191">
        <v>15</v>
      </c>
      <c r="BA15527" s="191">
        <v>4</v>
      </c>
      <c r="BB15527" s="191">
        <v>48.32538999999997</v>
      </c>
    </row>
    <row r="15528" spans="48:54" x14ac:dyDescent="0.2">
      <c r="AV15528" s="191" t="str">
        <f t="shared" si="246"/>
        <v>546_RO2_36_12_202324</v>
      </c>
      <c r="AW15528" s="191" t="s">
        <v>35</v>
      </c>
      <c r="AX15528" s="18">
        <v>202324</v>
      </c>
      <c r="AY15528" s="191">
        <v>546</v>
      </c>
      <c r="AZ15528" s="191">
        <v>36</v>
      </c>
      <c r="BA15528" s="191">
        <v>12</v>
      </c>
      <c r="BB15528" s="191">
        <v>2619.6149999999998</v>
      </c>
    </row>
    <row r="15529" spans="48:54" x14ac:dyDescent="0.2">
      <c r="AV15529" s="191" t="str">
        <f t="shared" si="246"/>
        <v>546_RS_15_4_202324</v>
      </c>
      <c r="AW15529" s="191" t="s">
        <v>92</v>
      </c>
      <c r="AX15529" s="18">
        <v>202324</v>
      </c>
      <c r="AY15529" s="191">
        <v>546</v>
      </c>
      <c r="AZ15529" s="191">
        <v>15</v>
      </c>
      <c r="BA15529" s="191">
        <v>4</v>
      </c>
      <c r="BB15529" s="191">
        <v>226.57900000000001</v>
      </c>
    </row>
    <row r="15530" spans="48:54" x14ac:dyDescent="0.2">
      <c r="AV15530" s="191" t="str">
        <f t="shared" si="246"/>
        <v>548_RO2_36_12_202324</v>
      </c>
      <c r="AW15530" s="191" t="s">
        <v>35</v>
      </c>
      <c r="AX15530" s="18">
        <v>202324</v>
      </c>
      <c r="AY15530" s="191">
        <v>548</v>
      </c>
      <c r="AZ15530" s="191">
        <v>36</v>
      </c>
      <c r="BA15530" s="191">
        <v>12</v>
      </c>
      <c r="BB15530" s="191">
        <v>4873.0329999999994</v>
      </c>
    </row>
    <row r="15531" spans="48:54" x14ac:dyDescent="0.2">
      <c r="AV15531" s="191" t="str">
        <f t="shared" si="246"/>
        <v>548_RS_15_4_202324</v>
      </c>
      <c r="AW15531" s="191" t="s">
        <v>92</v>
      </c>
      <c r="AX15531" s="18">
        <v>202324</v>
      </c>
      <c r="AY15531" s="191">
        <v>548</v>
      </c>
      <c r="AZ15531" s="191">
        <v>15</v>
      </c>
      <c r="BA15531" s="191">
        <v>4</v>
      </c>
      <c r="BB15531" s="191">
        <v>289.96299999999997</v>
      </c>
    </row>
    <row r="15532" spans="48:54" x14ac:dyDescent="0.2">
      <c r="AV15532" s="191" t="str">
        <f t="shared" si="246"/>
        <v>550_RO2_36_12_202324</v>
      </c>
      <c r="AW15532" s="191" t="s">
        <v>35</v>
      </c>
      <c r="AX15532" s="18">
        <v>202324</v>
      </c>
      <c r="AY15532" s="191">
        <v>550</v>
      </c>
      <c r="AZ15532" s="191">
        <v>36</v>
      </c>
      <c r="BA15532" s="191">
        <v>12</v>
      </c>
      <c r="BB15532" s="191">
        <v>5038.5550000000003</v>
      </c>
    </row>
    <row r="15533" spans="48:54" x14ac:dyDescent="0.2">
      <c r="AV15533" s="191" t="str">
        <f t="shared" si="246"/>
        <v>550_RS_15_4_202324</v>
      </c>
      <c r="AW15533" s="191" t="s">
        <v>92</v>
      </c>
      <c r="AX15533" s="18">
        <v>202324</v>
      </c>
      <c r="AY15533" s="191">
        <v>550</v>
      </c>
      <c r="AZ15533" s="191">
        <v>15</v>
      </c>
      <c r="BA15533" s="191">
        <v>4</v>
      </c>
      <c r="BB15533" s="191">
        <v>-86.928999999999974</v>
      </c>
    </row>
    <row r="15534" spans="48:54" x14ac:dyDescent="0.2">
      <c r="AV15534" s="191" t="str">
        <f t="shared" si="246"/>
        <v>552_RO2_36_12_202324</v>
      </c>
      <c r="AW15534" s="191" t="s">
        <v>35</v>
      </c>
      <c r="AX15534" s="18">
        <v>202324</v>
      </c>
      <c r="AY15534" s="191">
        <v>552</v>
      </c>
      <c r="AZ15534" s="191">
        <v>36</v>
      </c>
      <c r="BA15534" s="191">
        <v>12</v>
      </c>
      <c r="BB15534" s="191">
        <v>15645.332</v>
      </c>
    </row>
    <row r="15535" spans="48:54" x14ac:dyDescent="0.2">
      <c r="AV15535" s="191" t="str">
        <f t="shared" si="246"/>
        <v>552_RS_15_4_202324</v>
      </c>
      <c r="AW15535" s="191" t="s">
        <v>92</v>
      </c>
      <c r="AX15535" s="18">
        <v>202324</v>
      </c>
      <c r="AY15535" s="191">
        <v>552</v>
      </c>
      <c r="AZ15535" s="191">
        <v>15</v>
      </c>
      <c r="BA15535" s="191">
        <v>4</v>
      </c>
      <c r="BB15535" s="191">
        <v>347.56580999999642</v>
      </c>
    </row>
    <row r="15536" spans="48:54" x14ac:dyDescent="0.2">
      <c r="AV15536" s="191" t="str">
        <f t="shared" si="246"/>
        <v>562_RO2_36_12_202324</v>
      </c>
      <c r="AW15536" s="191" t="s">
        <v>35</v>
      </c>
      <c r="AX15536" s="18">
        <v>202324</v>
      </c>
      <c r="AY15536" s="191">
        <v>562</v>
      </c>
      <c r="AZ15536" s="191">
        <v>36</v>
      </c>
      <c r="BA15536" s="191">
        <v>12</v>
      </c>
      <c r="BB15536" s="191">
        <v>0</v>
      </c>
    </row>
    <row r="15537" spans="48:54" x14ac:dyDescent="0.2">
      <c r="AV15537" s="191" t="str">
        <f t="shared" si="246"/>
        <v>562_RS_15_4_202324</v>
      </c>
      <c r="AW15537" s="191" t="s">
        <v>92</v>
      </c>
      <c r="AX15537" s="18">
        <v>202324</v>
      </c>
      <c r="AY15537" s="191">
        <v>562</v>
      </c>
      <c r="AZ15537" s="191">
        <v>15</v>
      </c>
      <c r="BA15537" s="191">
        <v>4</v>
      </c>
      <c r="BB15537" s="191">
        <v>0</v>
      </c>
    </row>
    <row r="15538" spans="48:54" x14ac:dyDescent="0.2">
      <c r="AV15538" s="191" t="str">
        <f t="shared" si="246"/>
        <v>564_RO2_36_12_202324</v>
      </c>
      <c r="AW15538" s="191" t="s">
        <v>35</v>
      </c>
      <c r="AX15538" s="18">
        <v>202324</v>
      </c>
      <c r="AY15538" s="191">
        <v>564</v>
      </c>
      <c r="AZ15538" s="191">
        <v>36</v>
      </c>
      <c r="BA15538" s="191">
        <v>12</v>
      </c>
      <c r="BB15538" s="191">
        <v>0</v>
      </c>
    </row>
    <row r="15539" spans="48:54" x14ac:dyDescent="0.2">
      <c r="AV15539" s="191" t="str">
        <f t="shared" si="246"/>
        <v>564_RS_15_4_202324</v>
      </c>
      <c r="AW15539" s="191" t="s">
        <v>92</v>
      </c>
      <c r="AX15539" s="18">
        <v>202324</v>
      </c>
      <c r="AY15539" s="191">
        <v>564</v>
      </c>
      <c r="AZ15539" s="191">
        <v>15</v>
      </c>
      <c r="BA15539" s="191">
        <v>4</v>
      </c>
      <c r="BB15539" s="191">
        <v>0</v>
      </c>
    </row>
    <row r="15540" spans="48:54" x14ac:dyDescent="0.2">
      <c r="AV15540" s="191" t="str">
        <f t="shared" si="246"/>
        <v>566_RO2_36_12_202324</v>
      </c>
      <c r="AW15540" s="191" t="s">
        <v>35</v>
      </c>
      <c r="AX15540" s="18">
        <v>202324</v>
      </c>
      <c r="AY15540" s="191">
        <v>566</v>
      </c>
      <c r="AZ15540" s="191">
        <v>36</v>
      </c>
      <c r="BA15540" s="191">
        <v>12</v>
      </c>
      <c r="BB15540" s="191">
        <v>0</v>
      </c>
    </row>
    <row r="15541" spans="48:54" x14ac:dyDescent="0.2">
      <c r="AV15541" s="191" t="str">
        <f t="shared" si="246"/>
        <v>566_RS_15_4_202324</v>
      </c>
      <c r="AW15541" s="191" t="s">
        <v>92</v>
      </c>
      <c r="AX15541" s="18">
        <v>202324</v>
      </c>
      <c r="AY15541" s="191">
        <v>566</v>
      </c>
      <c r="AZ15541" s="191">
        <v>15</v>
      </c>
      <c r="BA15541" s="191">
        <v>4</v>
      </c>
      <c r="BB15541" s="191">
        <v>0</v>
      </c>
    </row>
    <row r="15542" spans="48:54" x14ac:dyDescent="0.2">
      <c r="AV15542" s="191" t="str">
        <f t="shared" si="246"/>
        <v>568_RO2_36_12_202324</v>
      </c>
      <c r="AW15542" s="191" t="s">
        <v>35</v>
      </c>
      <c r="AX15542" s="18">
        <v>202324</v>
      </c>
      <c r="AY15542" s="191">
        <v>568</v>
      </c>
      <c r="AZ15542" s="191">
        <v>36</v>
      </c>
      <c r="BA15542" s="191">
        <v>12</v>
      </c>
      <c r="BB15542" s="191">
        <v>0</v>
      </c>
    </row>
    <row r="15543" spans="48:54" x14ac:dyDescent="0.2">
      <c r="AV15543" s="191" t="str">
        <f t="shared" si="246"/>
        <v>568_RS_15_4_202324</v>
      </c>
      <c r="AW15543" s="191" t="s">
        <v>92</v>
      </c>
      <c r="AX15543" s="18">
        <v>202324</v>
      </c>
      <c r="AY15543" s="191">
        <v>568</v>
      </c>
      <c r="AZ15543" s="191">
        <v>15</v>
      </c>
      <c r="BA15543" s="191">
        <v>4</v>
      </c>
      <c r="BB15543" s="191">
        <v>0</v>
      </c>
    </row>
    <row r="15544" spans="48:54" x14ac:dyDescent="0.2">
      <c r="AV15544" s="191" t="str">
        <f t="shared" si="246"/>
        <v>572_RO2_36_12_202324</v>
      </c>
      <c r="AW15544" s="191" t="s">
        <v>35</v>
      </c>
      <c r="AX15544" s="18">
        <v>202324</v>
      </c>
      <c r="AY15544" s="191">
        <v>572</v>
      </c>
      <c r="AZ15544" s="191">
        <v>36</v>
      </c>
      <c r="BA15544" s="191">
        <v>12</v>
      </c>
      <c r="BB15544" s="191">
        <v>0</v>
      </c>
    </row>
    <row r="15545" spans="48:54" x14ac:dyDescent="0.2">
      <c r="AV15545" s="191" t="str">
        <f t="shared" si="246"/>
        <v>572_RS_15_4_202324</v>
      </c>
      <c r="AW15545" s="191" t="s">
        <v>92</v>
      </c>
      <c r="AX15545" s="18">
        <v>202324</v>
      </c>
      <c r="AY15545" s="191">
        <v>572</v>
      </c>
      <c r="AZ15545" s="191">
        <v>15</v>
      </c>
      <c r="BA15545" s="191">
        <v>4</v>
      </c>
      <c r="BB15545" s="191">
        <v>0</v>
      </c>
    </row>
    <row r="15546" spans="48:54" x14ac:dyDescent="0.2">
      <c r="AV15546" s="191" t="str">
        <f t="shared" si="246"/>
        <v>574_RO2_36_12_202324</v>
      </c>
      <c r="AW15546" s="191" t="s">
        <v>35</v>
      </c>
      <c r="AX15546" s="18">
        <v>202324</v>
      </c>
      <c r="AY15546" s="191">
        <v>574</v>
      </c>
      <c r="AZ15546" s="191">
        <v>36</v>
      </c>
      <c r="BA15546" s="191">
        <v>12</v>
      </c>
      <c r="BB15546" s="191">
        <v>0</v>
      </c>
    </row>
    <row r="15547" spans="48:54" x14ac:dyDescent="0.2">
      <c r="AV15547" s="191" t="str">
        <f t="shared" si="246"/>
        <v>574_RS_15_4_202324</v>
      </c>
      <c r="AW15547" s="191" t="s">
        <v>92</v>
      </c>
      <c r="AX15547" s="18">
        <v>202324</v>
      </c>
      <c r="AY15547" s="191">
        <v>574</v>
      </c>
      <c r="AZ15547" s="191">
        <v>15</v>
      </c>
      <c r="BA15547" s="191">
        <v>4</v>
      </c>
      <c r="BB15547" s="191">
        <v>0</v>
      </c>
    </row>
    <row r="15548" spans="48:54" x14ac:dyDescent="0.2">
      <c r="AV15548" s="191" t="str">
        <f t="shared" si="246"/>
        <v>576_RO2_36_12_202324</v>
      </c>
      <c r="AW15548" s="191" t="s">
        <v>35</v>
      </c>
      <c r="AX15548" s="18">
        <v>202324</v>
      </c>
      <c r="AY15548" s="191">
        <v>576</v>
      </c>
      <c r="AZ15548" s="191">
        <v>36</v>
      </c>
      <c r="BA15548" s="191">
        <v>12</v>
      </c>
      <c r="BB15548" s="191">
        <v>0</v>
      </c>
    </row>
    <row r="15549" spans="48:54" x14ac:dyDescent="0.2">
      <c r="AV15549" s="191" t="str">
        <f t="shared" si="246"/>
        <v>576_RS_15_4_202324</v>
      </c>
      <c r="AW15549" s="191" t="s">
        <v>92</v>
      </c>
      <c r="AX15549" s="18">
        <v>202324</v>
      </c>
      <c r="AY15549" s="191">
        <v>576</v>
      </c>
      <c r="AZ15549" s="191">
        <v>15</v>
      </c>
      <c r="BA15549" s="191">
        <v>4</v>
      </c>
      <c r="BB15549" s="191">
        <v>0</v>
      </c>
    </row>
    <row r="15550" spans="48:54" x14ac:dyDescent="0.2">
      <c r="AV15550" s="191" t="str">
        <f t="shared" si="246"/>
        <v>582_RO2_36_12_202324</v>
      </c>
      <c r="AW15550" s="191" t="s">
        <v>35</v>
      </c>
      <c r="AX15550" s="18">
        <v>202324</v>
      </c>
      <c r="AY15550" s="191">
        <v>582</v>
      </c>
      <c r="AZ15550" s="191">
        <v>36</v>
      </c>
      <c r="BA15550" s="191">
        <v>12</v>
      </c>
      <c r="BB15550" s="191">
        <v>0</v>
      </c>
    </row>
    <row r="15551" spans="48:54" x14ac:dyDescent="0.2">
      <c r="AV15551" s="191" t="str">
        <f t="shared" si="246"/>
        <v>582_RS_15_4_202324</v>
      </c>
      <c r="AW15551" s="191" t="s">
        <v>92</v>
      </c>
      <c r="AX15551" s="18">
        <v>202324</v>
      </c>
      <c r="AY15551" s="191">
        <v>582</v>
      </c>
      <c r="AZ15551" s="191">
        <v>15</v>
      </c>
      <c r="BA15551" s="191">
        <v>4</v>
      </c>
      <c r="BB15551" s="191">
        <v>0</v>
      </c>
    </row>
    <row r="15552" spans="48:54" x14ac:dyDescent="0.2">
      <c r="AV15552" s="191" t="str">
        <f t="shared" si="246"/>
        <v>584_RO2_36_12_202324</v>
      </c>
      <c r="AW15552" s="191" t="s">
        <v>35</v>
      </c>
      <c r="AX15552" s="18">
        <v>202324</v>
      </c>
      <c r="AY15552" s="191">
        <v>584</v>
      </c>
      <c r="AZ15552" s="191">
        <v>36</v>
      </c>
      <c r="BA15552" s="191">
        <v>12</v>
      </c>
      <c r="BB15552" s="191">
        <v>0</v>
      </c>
    </row>
    <row r="15553" spans="48:54" x14ac:dyDescent="0.2">
      <c r="AV15553" s="191" t="str">
        <f t="shared" si="246"/>
        <v>584_RS_15_4_202324</v>
      </c>
      <c r="AW15553" s="191" t="s">
        <v>92</v>
      </c>
      <c r="AX15553" s="18">
        <v>202324</v>
      </c>
      <c r="AY15553" s="191">
        <v>584</v>
      </c>
      <c r="AZ15553" s="191">
        <v>15</v>
      </c>
      <c r="BA15553" s="191">
        <v>4</v>
      </c>
      <c r="BB15553" s="191">
        <v>0</v>
      </c>
    </row>
    <row r="15554" spans="48:54" x14ac:dyDescent="0.2">
      <c r="AV15554" s="191" t="str">
        <f t="shared" si="246"/>
        <v>586_RO2_36_12_202324</v>
      </c>
      <c r="AW15554" s="191" t="s">
        <v>35</v>
      </c>
      <c r="AX15554" s="18">
        <v>202324</v>
      </c>
      <c r="AY15554" s="191">
        <v>586</v>
      </c>
      <c r="AZ15554" s="191">
        <v>36</v>
      </c>
      <c r="BA15554" s="191">
        <v>12</v>
      </c>
      <c r="BB15554" s="191">
        <v>0</v>
      </c>
    </row>
    <row r="15555" spans="48:54" x14ac:dyDescent="0.2">
      <c r="AV15555" s="191" t="str">
        <f t="shared" si="246"/>
        <v>586_RS_15_4_202324</v>
      </c>
      <c r="AW15555" s="191" t="s">
        <v>92</v>
      </c>
      <c r="AX15555" s="18">
        <v>202324</v>
      </c>
      <c r="AY15555" s="191">
        <v>586</v>
      </c>
      <c r="AZ15555" s="191">
        <v>15</v>
      </c>
      <c r="BA15555" s="191">
        <v>4</v>
      </c>
      <c r="BB15555" s="191">
        <v>0</v>
      </c>
    </row>
    <row r="15556" spans="48:54" x14ac:dyDescent="0.2">
      <c r="AV15556" s="191" t="str">
        <f t="shared" ref="AV15556:AV15619" si="247">AY15556&amp;"_"&amp;AW15556&amp;"_"&amp;AZ15556&amp;"_"&amp;BA15556&amp;"_"&amp;AX15556</f>
        <v>512_RO3_85_12_202324</v>
      </c>
      <c r="AW15556" s="191" t="s">
        <v>6</v>
      </c>
      <c r="AX15556" s="18">
        <v>202324</v>
      </c>
      <c r="AY15556" s="191">
        <v>512</v>
      </c>
      <c r="AZ15556" s="191">
        <v>85</v>
      </c>
      <c r="BA15556" s="191">
        <v>12</v>
      </c>
      <c r="BB15556" s="191">
        <v>23512</v>
      </c>
    </row>
    <row r="15557" spans="48:54" x14ac:dyDescent="0.2">
      <c r="AV15557" s="191" t="str">
        <f t="shared" si="247"/>
        <v>512_RS_15_5_202324</v>
      </c>
      <c r="AW15557" s="191" t="s">
        <v>92</v>
      </c>
      <c r="AX15557" s="18">
        <v>202324</v>
      </c>
      <c r="AY15557" s="191">
        <v>512</v>
      </c>
      <c r="AZ15557" s="191">
        <v>15</v>
      </c>
      <c r="BA15557" s="191">
        <v>5</v>
      </c>
      <c r="BB15557" s="191">
        <v>0</v>
      </c>
    </row>
    <row r="15558" spans="48:54" x14ac:dyDescent="0.2">
      <c r="AV15558" s="191" t="str">
        <f t="shared" si="247"/>
        <v>514_RO3_85_12_202324</v>
      </c>
      <c r="AW15558" s="191" t="s">
        <v>6</v>
      </c>
      <c r="AX15558" s="18">
        <v>202324</v>
      </c>
      <c r="AY15558" s="191">
        <v>514</v>
      </c>
      <c r="AZ15558" s="191">
        <v>85</v>
      </c>
      <c r="BA15558" s="191">
        <v>12</v>
      </c>
      <c r="BB15558" s="191">
        <v>34648.112979999998</v>
      </c>
    </row>
    <row r="15559" spans="48:54" x14ac:dyDescent="0.2">
      <c r="AV15559" s="191" t="str">
        <f t="shared" si="247"/>
        <v>514_RS_15_5_202324</v>
      </c>
      <c r="AW15559" s="191" t="s">
        <v>92</v>
      </c>
      <c r="AX15559" s="18">
        <v>202324</v>
      </c>
      <c r="AY15559" s="191">
        <v>514</v>
      </c>
      <c r="AZ15559" s="191">
        <v>15</v>
      </c>
      <c r="BA15559" s="191">
        <v>5</v>
      </c>
      <c r="BB15559" s="191">
        <v>-33</v>
      </c>
    </row>
    <row r="15560" spans="48:54" x14ac:dyDescent="0.2">
      <c r="AV15560" s="191" t="str">
        <f t="shared" si="247"/>
        <v>516_RO3_85_12_202324</v>
      </c>
      <c r="AW15560" s="191" t="s">
        <v>6</v>
      </c>
      <c r="AX15560" s="18">
        <v>202324</v>
      </c>
      <c r="AY15560" s="191">
        <v>516</v>
      </c>
      <c r="AZ15560" s="191">
        <v>85</v>
      </c>
      <c r="BA15560" s="191">
        <v>12</v>
      </c>
      <c r="BB15560" s="191">
        <v>32618.574000000001</v>
      </c>
    </row>
    <row r="15561" spans="48:54" x14ac:dyDescent="0.2">
      <c r="AV15561" s="191" t="str">
        <f t="shared" si="247"/>
        <v>516_RS_15_5_202324</v>
      </c>
      <c r="AW15561" s="191" t="s">
        <v>92</v>
      </c>
      <c r="AX15561" s="18">
        <v>202324</v>
      </c>
      <c r="AY15561" s="191">
        <v>516</v>
      </c>
      <c r="AZ15561" s="191">
        <v>15</v>
      </c>
      <c r="BA15561" s="191">
        <v>5</v>
      </c>
      <c r="BB15561" s="191">
        <v>0</v>
      </c>
    </row>
    <row r="15562" spans="48:54" x14ac:dyDescent="0.2">
      <c r="AV15562" s="191" t="str">
        <f t="shared" si="247"/>
        <v>518_RO3_85_12_202324</v>
      </c>
      <c r="AW15562" s="191" t="s">
        <v>6</v>
      </c>
      <c r="AX15562" s="18">
        <v>202324</v>
      </c>
      <c r="AY15562" s="191">
        <v>518</v>
      </c>
      <c r="AZ15562" s="191">
        <v>85</v>
      </c>
      <c r="BA15562" s="191">
        <v>12</v>
      </c>
      <c r="BB15562" s="191">
        <v>25650.094120000002</v>
      </c>
    </row>
    <row r="15563" spans="48:54" x14ac:dyDescent="0.2">
      <c r="AV15563" s="191" t="str">
        <f t="shared" si="247"/>
        <v>518_RS_15_5_202324</v>
      </c>
      <c r="AW15563" s="191" t="s">
        <v>92</v>
      </c>
      <c r="AX15563" s="18">
        <v>202324</v>
      </c>
      <c r="AY15563" s="191">
        <v>518</v>
      </c>
      <c r="AZ15563" s="191">
        <v>15</v>
      </c>
      <c r="BA15563" s="191">
        <v>5</v>
      </c>
      <c r="BB15563" s="191">
        <v>-23.5215</v>
      </c>
    </row>
    <row r="15564" spans="48:54" x14ac:dyDescent="0.2">
      <c r="AV15564" s="191" t="str">
        <f t="shared" si="247"/>
        <v>520_RO3_85_12_202324</v>
      </c>
      <c r="AW15564" s="191" t="s">
        <v>6</v>
      </c>
      <c r="AX15564" s="18">
        <v>202324</v>
      </c>
      <c r="AY15564" s="191">
        <v>520</v>
      </c>
      <c r="AZ15564" s="191">
        <v>85</v>
      </c>
      <c r="BA15564" s="191">
        <v>12</v>
      </c>
      <c r="BB15564" s="191">
        <v>37089</v>
      </c>
    </row>
    <row r="15565" spans="48:54" x14ac:dyDescent="0.2">
      <c r="AV15565" s="191" t="str">
        <f t="shared" si="247"/>
        <v>520_RS_15_5_202324</v>
      </c>
      <c r="AW15565" s="191" t="s">
        <v>92</v>
      </c>
      <c r="AX15565" s="18">
        <v>202324</v>
      </c>
      <c r="AY15565" s="191">
        <v>520</v>
      </c>
      <c r="AZ15565" s="191">
        <v>15</v>
      </c>
      <c r="BA15565" s="191">
        <v>5</v>
      </c>
      <c r="BB15565" s="191">
        <v>-50.197000000000003</v>
      </c>
    </row>
    <row r="15566" spans="48:54" x14ac:dyDescent="0.2">
      <c r="AV15566" s="191" t="str">
        <f t="shared" si="247"/>
        <v>522_RO3_85_12_202324</v>
      </c>
      <c r="AW15566" s="191" t="s">
        <v>6</v>
      </c>
      <c r="AX15566" s="18">
        <v>202324</v>
      </c>
      <c r="AY15566" s="191">
        <v>522</v>
      </c>
      <c r="AZ15566" s="191">
        <v>85</v>
      </c>
      <c r="BA15566" s="191">
        <v>12</v>
      </c>
      <c r="BB15566" s="191">
        <v>44980.543619999997</v>
      </c>
    </row>
    <row r="15567" spans="48:54" x14ac:dyDescent="0.2">
      <c r="AV15567" s="191" t="str">
        <f t="shared" si="247"/>
        <v>522_RS_15_5_202324</v>
      </c>
      <c r="AW15567" s="191" t="s">
        <v>92</v>
      </c>
      <c r="AX15567" s="18">
        <v>202324</v>
      </c>
      <c r="AY15567" s="191">
        <v>522</v>
      </c>
      <c r="AZ15567" s="191">
        <v>15</v>
      </c>
      <c r="BA15567" s="191">
        <v>5</v>
      </c>
      <c r="BB15567" s="191">
        <v>-34.281999999999996</v>
      </c>
    </row>
    <row r="15568" spans="48:54" x14ac:dyDescent="0.2">
      <c r="AV15568" s="191" t="str">
        <f t="shared" si="247"/>
        <v>524_RO3_85_12_202324</v>
      </c>
      <c r="AW15568" s="191" t="s">
        <v>6</v>
      </c>
      <c r="AX15568" s="18">
        <v>202324</v>
      </c>
      <c r="AY15568" s="191">
        <v>524</v>
      </c>
      <c r="AZ15568" s="191">
        <v>85</v>
      </c>
      <c r="BA15568" s="191">
        <v>12</v>
      </c>
      <c r="BB15568" s="191">
        <v>37153.953000000001</v>
      </c>
    </row>
    <row r="15569" spans="48:54" x14ac:dyDescent="0.2">
      <c r="AV15569" s="191" t="str">
        <f t="shared" si="247"/>
        <v>524_RS_15_5_202324</v>
      </c>
      <c r="AW15569" s="191" t="s">
        <v>92</v>
      </c>
      <c r="AX15569" s="18">
        <v>202324</v>
      </c>
      <c r="AY15569" s="191">
        <v>524</v>
      </c>
      <c r="AZ15569" s="191">
        <v>15</v>
      </c>
      <c r="BA15569" s="191">
        <v>5</v>
      </c>
      <c r="BB15569" s="191">
        <v>-27.238</v>
      </c>
    </row>
    <row r="15570" spans="48:54" x14ac:dyDescent="0.2">
      <c r="AV15570" s="191" t="str">
        <f t="shared" si="247"/>
        <v>526_RO3_85_12_202324</v>
      </c>
      <c r="AW15570" s="191" t="s">
        <v>6</v>
      </c>
      <c r="AX15570" s="18">
        <v>202324</v>
      </c>
      <c r="AY15570" s="191">
        <v>526</v>
      </c>
      <c r="AZ15570" s="191">
        <v>85</v>
      </c>
      <c r="BA15570" s="191">
        <v>12</v>
      </c>
      <c r="BB15570" s="191">
        <v>18878.852053974224</v>
      </c>
    </row>
    <row r="15571" spans="48:54" x14ac:dyDescent="0.2">
      <c r="AV15571" s="191" t="str">
        <f t="shared" si="247"/>
        <v>526_RS_15_5_202324</v>
      </c>
      <c r="AW15571" s="191" t="s">
        <v>92</v>
      </c>
      <c r="AX15571" s="18">
        <v>202324</v>
      </c>
      <c r="AY15571" s="191">
        <v>526</v>
      </c>
      <c r="AZ15571" s="191">
        <v>15</v>
      </c>
      <c r="BA15571" s="191">
        <v>5</v>
      </c>
      <c r="BB15571" s="191">
        <v>-24.579000000000001</v>
      </c>
    </row>
    <row r="15572" spans="48:54" x14ac:dyDescent="0.2">
      <c r="AV15572" s="191" t="str">
        <f t="shared" si="247"/>
        <v>528_RO3_85_12_202324</v>
      </c>
      <c r="AW15572" s="191" t="s">
        <v>6</v>
      </c>
      <c r="AX15572" s="18">
        <v>202324</v>
      </c>
      <c r="AY15572" s="191">
        <v>528</v>
      </c>
      <c r="AZ15572" s="191">
        <v>85</v>
      </c>
      <c r="BA15572" s="191">
        <v>12</v>
      </c>
      <c r="BB15572" s="191">
        <v>26615</v>
      </c>
    </row>
    <row r="15573" spans="48:54" x14ac:dyDescent="0.2">
      <c r="AV15573" s="191" t="str">
        <f t="shared" si="247"/>
        <v>528_RS_15_5_202324</v>
      </c>
      <c r="AW15573" s="191" t="s">
        <v>92</v>
      </c>
      <c r="AX15573" s="18">
        <v>202324</v>
      </c>
      <c r="AY15573" s="191">
        <v>528</v>
      </c>
      <c r="AZ15573" s="191">
        <v>15</v>
      </c>
      <c r="BA15573" s="191">
        <v>5</v>
      </c>
      <c r="BB15573" s="191">
        <v>-14</v>
      </c>
    </row>
    <row r="15574" spans="48:54" x14ac:dyDescent="0.2">
      <c r="AV15574" s="191" t="str">
        <f t="shared" si="247"/>
        <v>530_RO3_85_12_202324</v>
      </c>
      <c r="AW15574" s="191" t="s">
        <v>6</v>
      </c>
      <c r="AX15574" s="18">
        <v>202324</v>
      </c>
      <c r="AY15574" s="191">
        <v>530</v>
      </c>
      <c r="AZ15574" s="191">
        <v>85</v>
      </c>
      <c r="BA15574" s="191">
        <v>12</v>
      </c>
      <c r="BB15574" s="191">
        <v>139429.19291000001</v>
      </c>
    </row>
    <row r="15575" spans="48:54" x14ac:dyDescent="0.2">
      <c r="AV15575" s="191" t="str">
        <f t="shared" si="247"/>
        <v>530_RS_15_5_202324</v>
      </c>
      <c r="AW15575" s="191" t="s">
        <v>92</v>
      </c>
      <c r="AX15575" s="18">
        <v>202324</v>
      </c>
      <c r="AY15575" s="191">
        <v>530</v>
      </c>
      <c r="AZ15575" s="191">
        <v>15</v>
      </c>
      <c r="BA15575" s="191">
        <v>5</v>
      </c>
      <c r="BB15575" s="191">
        <v>-10.231999999999999</v>
      </c>
    </row>
    <row r="15576" spans="48:54" x14ac:dyDescent="0.2">
      <c r="AV15576" s="191" t="str">
        <f t="shared" si="247"/>
        <v>532_RO3_85_12_202324</v>
      </c>
      <c r="AW15576" s="191" t="s">
        <v>6</v>
      </c>
      <c r="AX15576" s="18">
        <v>202324</v>
      </c>
      <c r="AY15576" s="191">
        <v>532</v>
      </c>
      <c r="AZ15576" s="191">
        <v>85</v>
      </c>
      <c r="BA15576" s="191">
        <v>12</v>
      </c>
      <c r="BB15576" s="191">
        <v>81551.618000000002</v>
      </c>
    </row>
    <row r="15577" spans="48:54" x14ac:dyDescent="0.2">
      <c r="AV15577" s="191" t="str">
        <f t="shared" si="247"/>
        <v>532_RS_15_5_202324</v>
      </c>
      <c r="AW15577" s="191" t="s">
        <v>92</v>
      </c>
      <c r="AX15577" s="18">
        <v>202324</v>
      </c>
      <c r="AY15577" s="191">
        <v>532</v>
      </c>
      <c r="AZ15577" s="191">
        <v>15</v>
      </c>
      <c r="BA15577" s="191">
        <v>5</v>
      </c>
      <c r="BB15577" s="191">
        <v>-94</v>
      </c>
    </row>
    <row r="15578" spans="48:54" x14ac:dyDescent="0.2">
      <c r="AV15578" s="191" t="str">
        <f t="shared" si="247"/>
        <v>534_RO3_85_12_202324</v>
      </c>
      <c r="AW15578" s="191" t="s">
        <v>6</v>
      </c>
      <c r="AX15578" s="18">
        <v>202324</v>
      </c>
      <c r="AY15578" s="191">
        <v>534</v>
      </c>
      <c r="AZ15578" s="191">
        <v>85</v>
      </c>
      <c r="BA15578" s="191">
        <v>12</v>
      </c>
      <c r="BB15578" s="191">
        <v>42673.691149999999</v>
      </c>
    </row>
    <row r="15579" spans="48:54" x14ac:dyDescent="0.2">
      <c r="AV15579" s="191" t="str">
        <f t="shared" si="247"/>
        <v>534_RS_15_5_202324</v>
      </c>
      <c r="AW15579" s="191" t="s">
        <v>92</v>
      </c>
      <c r="AX15579" s="18">
        <v>202324</v>
      </c>
      <c r="AY15579" s="191">
        <v>534</v>
      </c>
      <c r="AZ15579" s="191">
        <v>15</v>
      </c>
      <c r="BA15579" s="191">
        <v>5</v>
      </c>
      <c r="BB15579" s="191">
        <v>-28.181000000000001</v>
      </c>
    </row>
    <row r="15580" spans="48:54" x14ac:dyDescent="0.2">
      <c r="AV15580" s="191" t="str">
        <f t="shared" si="247"/>
        <v>536_RO3_85_12_202324</v>
      </c>
      <c r="AW15580" s="191" t="s">
        <v>6</v>
      </c>
      <c r="AX15580" s="18">
        <v>202324</v>
      </c>
      <c r="AY15580" s="191">
        <v>536</v>
      </c>
      <c r="AZ15580" s="191">
        <v>85</v>
      </c>
      <c r="BA15580" s="191">
        <v>12</v>
      </c>
      <c r="BB15580" s="191">
        <v>52775.381999999998</v>
      </c>
    </row>
    <row r="15581" spans="48:54" x14ac:dyDescent="0.2">
      <c r="AV15581" s="191" t="str">
        <f t="shared" si="247"/>
        <v>536_RS_15_5_202324</v>
      </c>
      <c r="AW15581" s="191" t="s">
        <v>92</v>
      </c>
      <c r="AX15581" s="18">
        <v>202324</v>
      </c>
      <c r="AY15581" s="191">
        <v>536</v>
      </c>
      <c r="AZ15581" s="191">
        <v>15</v>
      </c>
      <c r="BA15581" s="191">
        <v>5</v>
      </c>
      <c r="BB15581" s="191">
        <v>-19.009</v>
      </c>
    </row>
    <row r="15582" spans="48:54" x14ac:dyDescent="0.2">
      <c r="AV15582" s="191" t="str">
        <f t="shared" si="247"/>
        <v>538_RO3_85_12_202324</v>
      </c>
      <c r="AW15582" s="191" t="s">
        <v>6</v>
      </c>
      <c r="AX15582" s="18">
        <v>202324</v>
      </c>
      <c r="AY15582" s="191">
        <v>538</v>
      </c>
      <c r="AZ15582" s="191">
        <v>85</v>
      </c>
      <c r="BA15582" s="191">
        <v>12</v>
      </c>
      <c r="BB15582" s="191">
        <v>31730.628999999997</v>
      </c>
    </row>
    <row r="15583" spans="48:54" x14ac:dyDescent="0.2">
      <c r="AV15583" s="191" t="str">
        <f t="shared" si="247"/>
        <v>538_RS_15_5_202324</v>
      </c>
      <c r="AW15583" s="191" t="s">
        <v>92</v>
      </c>
      <c r="AX15583" s="18">
        <v>202324</v>
      </c>
      <c r="AY15583" s="191">
        <v>538</v>
      </c>
      <c r="AZ15583" s="191">
        <v>15</v>
      </c>
      <c r="BA15583" s="191">
        <v>5</v>
      </c>
      <c r="BB15583" s="191">
        <v>-30</v>
      </c>
    </row>
    <row r="15584" spans="48:54" x14ac:dyDescent="0.2">
      <c r="AV15584" s="191" t="str">
        <f t="shared" si="247"/>
        <v>540_RO3_85_12_202324</v>
      </c>
      <c r="AW15584" s="191" t="s">
        <v>6</v>
      </c>
      <c r="AX15584" s="18">
        <v>202324</v>
      </c>
      <c r="AY15584" s="191">
        <v>540</v>
      </c>
      <c r="AZ15584" s="191">
        <v>85</v>
      </c>
      <c r="BA15584" s="191">
        <v>12</v>
      </c>
      <c r="BB15584" s="191">
        <v>87618.51</v>
      </c>
    </row>
    <row r="15585" spans="48:54" x14ac:dyDescent="0.2">
      <c r="AV15585" s="191" t="str">
        <f t="shared" si="247"/>
        <v>540_RS_15_5_202324</v>
      </c>
      <c r="AW15585" s="191" t="s">
        <v>92</v>
      </c>
      <c r="AX15585" s="18">
        <v>202324</v>
      </c>
      <c r="AY15585" s="191">
        <v>540</v>
      </c>
      <c r="AZ15585" s="191">
        <v>15</v>
      </c>
      <c r="BA15585" s="191">
        <v>5</v>
      </c>
      <c r="BB15585" s="191">
        <v>-47.67</v>
      </c>
    </row>
    <row r="15586" spans="48:54" x14ac:dyDescent="0.2">
      <c r="AV15586" s="191" t="str">
        <f t="shared" si="247"/>
        <v>542_RO3_85_12_202324</v>
      </c>
      <c r="AW15586" s="191" t="s">
        <v>6</v>
      </c>
      <c r="AX15586" s="18">
        <v>202324</v>
      </c>
      <c r="AY15586" s="191">
        <v>542</v>
      </c>
      <c r="AZ15586" s="191">
        <v>85</v>
      </c>
      <c r="BA15586" s="191">
        <v>12</v>
      </c>
      <c r="BB15586" s="191">
        <v>14975.89302</v>
      </c>
    </row>
    <row r="15587" spans="48:54" x14ac:dyDescent="0.2">
      <c r="AV15587" s="191" t="str">
        <f t="shared" si="247"/>
        <v>542_RS_15_5_202324</v>
      </c>
      <c r="AW15587" s="191" t="s">
        <v>92</v>
      </c>
      <c r="AX15587" s="18">
        <v>202324</v>
      </c>
      <c r="AY15587" s="191">
        <v>542</v>
      </c>
      <c r="AZ15587" s="191">
        <v>15</v>
      </c>
      <c r="BA15587" s="191">
        <v>5</v>
      </c>
      <c r="BB15587" s="191">
        <v>-11.824999999999999</v>
      </c>
    </row>
    <row r="15588" spans="48:54" x14ac:dyDescent="0.2">
      <c r="AV15588" s="191" t="str">
        <f t="shared" si="247"/>
        <v>544_RO3_85_12_202324</v>
      </c>
      <c r="AW15588" s="191" t="s">
        <v>6</v>
      </c>
      <c r="AX15588" s="18">
        <v>202324</v>
      </c>
      <c r="AY15588" s="191">
        <v>544</v>
      </c>
      <c r="AZ15588" s="191">
        <v>85</v>
      </c>
      <c r="BA15588" s="191">
        <v>12</v>
      </c>
      <c r="BB15588" s="191">
        <v>52621.852919999998</v>
      </c>
    </row>
    <row r="15589" spans="48:54" x14ac:dyDescent="0.2">
      <c r="AV15589" s="191" t="str">
        <f t="shared" si="247"/>
        <v>544_RS_15_5_202324</v>
      </c>
      <c r="AW15589" s="191" t="s">
        <v>92</v>
      </c>
      <c r="AX15589" s="18">
        <v>202324</v>
      </c>
      <c r="AY15589" s="191">
        <v>544</v>
      </c>
      <c r="AZ15589" s="191">
        <v>15</v>
      </c>
      <c r="BA15589" s="191">
        <v>5</v>
      </c>
      <c r="BB15589" s="191">
        <v>-37.938000000000002</v>
      </c>
    </row>
    <row r="15590" spans="48:54" x14ac:dyDescent="0.2">
      <c r="AV15590" s="191" t="str">
        <f t="shared" si="247"/>
        <v>545_RO3_85_12_202324</v>
      </c>
      <c r="AW15590" s="191" t="s">
        <v>6</v>
      </c>
      <c r="AX15590" s="18">
        <v>202324</v>
      </c>
      <c r="AY15590" s="191">
        <v>545</v>
      </c>
      <c r="AZ15590" s="191">
        <v>85</v>
      </c>
      <c r="BA15590" s="191">
        <v>12</v>
      </c>
      <c r="BB15590" s="191">
        <v>25163.391329999999</v>
      </c>
    </row>
    <row r="15591" spans="48:54" x14ac:dyDescent="0.2">
      <c r="AV15591" s="191" t="str">
        <f t="shared" si="247"/>
        <v>545_RS_15_5_202324</v>
      </c>
      <c r="AW15591" s="191" t="s">
        <v>92</v>
      </c>
      <c r="AX15591" s="18">
        <v>202324</v>
      </c>
      <c r="AY15591" s="191">
        <v>545</v>
      </c>
      <c r="AZ15591" s="191">
        <v>15</v>
      </c>
      <c r="BA15591" s="191">
        <v>5</v>
      </c>
      <c r="BB15591" s="191">
        <v>-13.598000000000001</v>
      </c>
    </row>
    <row r="15592" spans="48:54" x14ac:dyDescent="0.2">
      <c r="AV15592" s="191" t="str">
        <f t="shared" si="247"/>
        <v>546_RO3_85_12_202324</v>
      </c>
      <c r="AW15592" s="191" t="s">
        <v>6</v>
      </c>
      <c r="AX15592" s="18">
        <v>202324</v>
      </c>
      <c r="AY15592" s="191">
        <v>546</v>
      </c>
      <c r="AZ15592" s="191">
        <v>85</v>
      </c>
      <c r="BA15592" s="191">
        <v>12</v>
      </c>
      <c r="BB15592" s="191">
        <v>24470.883999999998</v>
      </c>
    </row>
    <row r="15593" spans="48:54" x14ac:dyDescent="0.2">
      <c r="AV15593" s="191" t="str">
        <f t="shared" si="247"/>
        <v>546_RS_15_5_202324</v>
      </c>
      <c r="AW15593" s="191" t="s">
        <v>92</v>
      </c>
      <c r="AX15593" s="18">
        <v>202324</v>
      </c>
      <c r="AY15593" s="191">
        <v>546</v>
      </c>
      <c r="AZ15593" s="191">
        <v>15</v>
      </c>
      <c r="BA15593" s="191">
        <v>5</v>
      </c>
      <c r="BB15593" s="191">
        <v>-18.190999999999999</v>
      </c>
    </row>
    <row r="15594" spans="48:54" x14ac:dyDescent="0.2">
      <c r="AV15594" s="191" t="str">
        <f t="shared" si="247"/>
        <v>548_RO3_85_12_202324</v>
      </c>
      <c r="AW15594" s="191" t="s">
        <v>6</v>
      </c>
      <c r="AX15594" s="18">
        <v>202324</v>
      </c>
      <c r="AY15594" s="191">
        <v>548</v>
      </c>
      <c r="AZ15594" s="191">
        <v>85</v>
      </c>
      <c r="BA15594" s="191">
        <v>12</v>
      </c>
      <c r="BB15594" s="191">
        <v>29749.197</v>
      </c>
    </row>
    <row r="15595" spans="48:54" x14ac:dyDescent="0.2">
      <c r="AV15595" s="191" t="str">
        <f t="shared" si="247"/>
        <v>548_RS_15_5_202324</v>
      </c>
      <c r="AW15595" s="191" t="s">
        <v>92</v>
      </c>
      <c r="AX15595" s="18">
        <v>202324</v>
      </c>
      <c r="AY15595" s="191">
        <v>548</v>
      </c>
      <c r="AZ15595" s="191">
        <v>15</v>
      </c>
      <c r="BA15595" s="191">
        <v>5</v>
      </c>
      <c r="BB15595" s="191">
        <v>-15.823</v>
      </c>
    </row>
    <row r="15596" spans="48:54" x14ac:dyDescent="0.2">
      <c r="AV15596" s="191" t="str">
        <f t="shared" si="247"/>
        <v>550_RO3_85_12_202324</v>
      </c>
      <c r="AW15596" s="191" t="s">
        <v>6</v>
      </c>
      <c r="AX15596" s="18">
        <v>202324</v>
      </c>
      <c r="AY15596" s="191">
        <v>550</v>
      </c>
      <c r="AZ15596" s="191">
        <v>85</v>
      </c>
      <c r="BA15596" s="191">
        <v>12</v>
      </c>
      <c r="BB15596" s="191">
        <v>44223.736960000002</v>
      </c>
    </row>
    <row r="15597" spans="48:54" x14ac:dyDescent="0.2">
      <c r="AV15597" s="191" t="str">
        <f t="shared" si="247"/>
        <v>550_RS_15_5_202324</v>
      </c>
      <c r="AW15597" s="191" t="s">
        <v>92</v>
      </c>
      <c r="AX15597" s="18">
        <v>202324</v>
      </c>
      <c r="AY15597" s="191">
        <v>550</v>
      </c>
      <c r="AZ15597" s="191">
        <v>15</v>
      </c>
      <c r="BA15597" s="191">
        <v>5</v>
      </c>
      <c r="BB15597" s="191">
        <v>-25.922999999999998</v>
      </c>
    </row>
    <row r="15598" spans="48:54" x14ac:dyDescent="0.2">
      <c r="AV15598" s="191" t="str">
        <f t="shared" si="247"/>
        <v>552_RO3_85_12_202324</v>
      </c>
      <c r="AW15598" s="191" t="s">
        <v>6</v>
      </c>
      <c r="AX15598" s="18">
        <v>202324</v>
      </c>
      <c r="AY15598" s="191">
        <v>552</v>
      </c>
      <c r="AZ15598" s="191">
        <v>85</v>
      </c>
      <c r="BA15598" s="191">
        <v>12</v>
      </c>
      <c r="BB15598" s="191">
        <v>71066.573000000004</v>
      </c>
    </row>
    <row r="15599" spans="48:54" x14ac:dyDescent="0.2">
      <c r="AV15599" s="191" t="str">
        <f t="shared" si="247"/>
        <v>552_RS_15_5_202324</v>
      </c>
      <c r="AW15599" s="191" t="s">
        <v>92</v>
      </c>
      <c r="AX15599" s="18">
        <v>202324</v>
      </c>
      <c r="AY15599" s="191">
        <v>552</v>
      </c>
      <c r="AZ15599" s="191">
        <v>15</v>
      </c>
      <c r="BA15599" s="191">
        <v>5</v>
      </c>
      <c r="BB15599" s="191">
        <v>-98.200500000000005</v>
      </c>
    </row>
    <row r="15600" spans="48:54" x14ac:dyDescent="0.2">
      <c r="AV15600" s="191" t="str">
        <f t="shared" si="247"/>
        <v>562_RO3_85_12_202324</v>
      </c>
      <c r="AW15600" s="191" t="s">
        <v>6</v>
      </c>
      <c r="AX15600" s="18">
        <v>202324</v>
      </c>
      <c r="AY15600" s="191">
        <v>562</v>
      </c>
      <c r="AZ15600" s="191">
        <v>85</v>
      </c>
      <c r="BA15600" s="191">
        <v>12</v>
      </c>
      <c r="BB15600" s="191">
        <v>0</v>
      </c>
    </row>
    <row r="15601" spans="48:54" x14ac:dyDescent="0.2">
      <c r="AV15601" s="191" t="str">
        <f t="shared" si="247"/>
        <v>562_RS_15_5_202324</v>
      </c>
      <c r="AW15601" s="191" t="s">
        <v>92</v>
      </c>
      <c r="AX15601" s="18">
        <v>202324</v>
      </c>
      <c r="AY15601" s="191">
        <v>562</v>
      </c>
      <c r="AZ15601" s="191">
        <v>15</v>
      </c>
      <c r="BA15601" s="191">
        <v>5</v>
      </c>
      <c r="BB15601" s="191">
        <v>0</v>
      </c>
    </row>
    <row r="15602" spans="48:54" x14ac:dyDescent="0.2">
      <c r="AV15602" s="191" t="str">
        <f t="shared" si="247"/>
        <v>564_RO3_85_12_202324</v>
      </c>
      <c r="AW15602" s="191" t="s">
        <v>6</v>
      </c>
      <c r="AX15602" s="18">
        <v>202324</v>
      </c>
      <c r="AY15602" s="191">
        <v>564</v>
      </c>
      <c r="AZ15602" s="191">
        <v>85</v>
      </c>
      <c r="BA15602" s="191">
        <v>12</v>
      </c>
      <c r="BB15602" s="191">
        <v>0</v>
      </c>
    </row>
    <row r="15603" spans="48:54" x14ac:dyDescent="0.2">
      <c r="AV15603" s="191" t="str">
        <f t="shared" si="247"/>
        <v>564_RS_15_5_202324</v>
      </c>
      <c r="AW15603" s="191" t="s">
        <v>92</v>
      </c>
      <c r="AX15603" s="18">
        <v>202324</v>
      </c>
      <c r="AY15603" s="191">
        <v>564</v>
      </c>
      <c r="AZ15603" s="191">
        <v>15</v>
      </c>
      <c r="BA15603" s="191">
        <v>5</v>
      </c>
      <c r="BB15603" s="191">
        <v>0</v>
      </c>
    </row>
    <row r="15604" spans="48:54" x14ac:dyDescent="0.2">
      <c r="AV15604" s="191" t="str">
        <f t="shared" si="247"/>
        <v>566_RO3_85_12_202324</v>
      </c>
      <c r="AW15604" s="191" t="s">
        <v>6</v>
      </c>
      <c r="AX15604" s="18">
        <v>202324</v>
      </c>
      <c r="AY15604" s="191">
        <v>566</v>
      </c>
      <c r="AZ15604" s="191">
        <v>85</v>
      </c>
      <c r="BA15604" s="191">
        <v>12</v>
      </c>
      <c r="BB15604" s="191">
        <v>0</v>
      </c>
    </row>
    <row r="15605" spans="48:54" x14ac:dyDescent="0.2">
      <c r="AV15605" s="191" t="str">
        <f t="shared" si="247"/>
        <v>566_RS_15_5_202324</v>
      </c>
      <c r="AW15605" s="191" t="s">
        <v>92</v>
      </c>
      <c r="AX15605" s="18">
        <v>202324</v>
      </c>
      <c r="AY15605" s="191">
        <v>566</v>
      </c>
      <c r="AZ15605" s="191">
        <v>15</v>
      </c>
      <c r="BA15605" s="191">
        <v>5</v>
      </c>
      <c r="BB15605" s="191">
        <v>0</v>
      </c>
    </row>
    <row r="15606" spans="48:54" x14ac:dyDescent="0.2">
      <c r="AV15606" s="191" t="str">
        <f t="shared" si="247"/>
        <v>568_RO3_85_12_202324</v>
      </c>
      <c r="AW15606" s="191" t="s">
        <v>6</v>
      </c>
      <c r="AX15606" s="18">
        <v>202324</v>
      </c>
      <c r="AY15606" s="191">
        <v>568</v>
      </c>
      <c r="AZ15606" s="191">
        <v>85</v>
      </c>
      <c r="BA15606" s="191">
        <v>12</v>
      </c>
      <c r="BB15606" s="191">
        <v>0</v>
      </c>
    </row>
    <row r="15607" spans="48:54" x14ac:dyDescent="0.2">
      <c r="AV15607" s="191" t="str">
        <f t="shared" si="247"/>
        <v>568_RS_15_5_202324</v>
      </c>
      <c r="AW15607" s="191" t="s">
        <v>92</v>
      </c>
      <c r="AX15607" s="18">
        <v>202324</v>
      </c>
      <c r="AY15607" s="191">
        <v>568</v>
      </c>
      <c r="AZ15607" s="191">
        <v>15</v>
      </c>
      <c r="BA15607" s="191">
        <v>5</v>
      </c>
      <c r="BB15607" s="191">
        <v>0</v>
      </c>
    </row>
    <row r="15608" spans="48:54" x14ac:dyDescent="0.2">
      <c r="AV15608" s="191" t="str">
        <f t="shared" si="247"/>
        <v>572_RO3_85_12_202324</v>
      </c>
      <c r="AW15608" s="191" t="s">
        <v>6</v>
      </c>
      <c r="AX15608" s="18">
        <v>202324</v>
      </c>
      <c r="AY15608" s="191">
        <v>572</v>
      </c>
      <c r="AZ15608" s="191">
        <v>85</v>
      </c>
      <c r="BA15608" s="191">
        <v>12</v>
      </c>
      <c r="BB15608" s="191">
        <v>0</v>
      </c>
    </row>
    <row r="15609" spans="48:54" x14ac:dyDescent="0.2">
      <c r="AV15609" s="191" t="str">
        <f t="shared" si="247"/>
        <v>572_RS_15_5_202324</v>
      </c>
      <c r="AW15609" s="191" t="s">
        <v>92</v>
      </c>
      <c r="AX15609" s="18">
        <v>202324</v>
      </c>
      <c r="AY15609" s="191">
        <v>572</v>
      </c>
      <c r="AZ15609" s="191">
        <v>15</v>
      </c>
      <c r="BA15609" s="191">
        <v>5</v>
      </c>
      <c r="BB15609" s="191">
        <v>0</v>
      </c>
    </row>
    <row r="15610" spans="48:54" x14ac:dyDescent="0.2">
      <c r="AV15610" s="191" t="str">
        <f t="shared" si="247"/>
        <v>574_RO3_85_12_202324</v>
      </c>
      <c r="AW15610" s="191" t="s">
        <v>6</v>
      </c>
      <c r="AX15610" s="18">
        <v>202324</v>
      </c>
      <c r="AY15610" s="191">
        <v>574</v>
      </c>
      <c r="AZ15610" s="191">
        <v>85</v>
      </c>
      <c r="BA15610" s="191">
        <v>12</v>
      </c>
      <c r="BB15610" s="191">
        <v>0</v>
      </c>
    </row>
    <row r="15611" spans="48:54" x14ac:dyDescent="0.2">
      <c r="AV15611" s="191" t="str">
        <f t="shared" si="247"/>
        <v>574_RS_15_5_202324</v>
      </c>
      <c r="AW15611" s="191" t="s">
        <v>92</v>
      </c>
      <c r="AX15611" s="18">
        <v>202324</v>
      </c>
      <c r="AY15611" s="191">
        <v>574</v>
      </c>
      <c r="AZ15611" s="191">
        <v>15</v>
      </c>
      <c r="BA15611" s="191">
        <v>5</v>
      </c>
      <c r="BB15611" s="191">
        <v>0</v>
      </c>
    </row>
    <row r="15612" spans="48:54" x14ac:dyDescent="0.2">
      <c r="AV15612" s="191" t="str">
        <f t="shared" si="247"/>
        <v>576_RO3_85_12_202324</v>
      </c>
      <c r="AW15612" s="191" t="s">
        <v>6</v>
      </c>
      <c r="AX15612" s="18">
        <v>202324</v>
      </c>
      <c r="AY15612" s="191">
        <v>576</v>
      </c>
      <c r="AZ15612" s="191">
        <v>85</v>
      </c>
      <c r="BA15612" s="191">
        <v>12</v>
      </c>
      <c r="BB15612" s="191">
        <v>0</v>
      </c>
    </row>
    <row r="15613" spans="48:54" x14ac:dyDescent="0.2">
      <c r="AV15613" s="191" t="str">
        <f t="shared" si="247"/>
        <v>576_RS_15_5_202324</v>
      </c>
      <c r="AW15613" s="191" t="s">
        <v>92</v>
      </c>
      <c r="AX15613" s="18">
        <v>202324</v>
      </c>
      <c r="AY15613" s="191">
        <v>576</v>
      </c>
      <c r="AZ15613" s="191">
        <v>15</v>
      </c>
      <c r="BA15613" s="191">
        <v>5</v>
      </c>
      <c r="BB15613" s="191">
        <v>0</v>
      </c>
    </row>
    <row r="15614" spans="48:54" x14ac:dyDescent="0.2">
      <c r="AV15614" s="191" t="str">
        <f t="shared" si="247"/>
        <v>582_RO3_85_12_202324</v>
      </c>
      <c r="AW15614" s="191" t="s">
        <v>6</v>
      </c>
      <c r="AX15614" s="18">
        <v>202324</v>
      </c>
      <c r="AY15614" s="191">
        <v>582</v>
      </c>
      <c r="AZ15614" s="191">
        <v>85</v>
      </c>
      <c r="BA15614" s="191">
        <v>12</v>
      </c>
      <c r="BB15614" s="191">
        <v>0</v>
      </c>
    </row>
    <row r="15615" spans="48:54" x14ac:dyDescent="0.2">
      <c r="AV15615" s="191" t="str">
        <f t="shared" si="247"/>
        <v>582_RS_15_5_202324</v>
      </c>
      <c r="AW15615" s="191" t="s">
        <v>92</v>
      </c>
      <c r="AX15615" s="18">
        <v>202324</v>
      </c>
      <c r="AY15615" s="191">
        <v>582</v>
      </c>
      <c r="AZ15615" s="191">
        <v>15</v>
      </c>
      <c r="BA15615" s="191">
        <v>5</v>
      </c>
      <c r="BB15615" s="191">
        <v>0</v>
      </c>
    </row>
    <row r="15616" spans="48:54" x14ac:dyDescent="0.2">
      <c r="AV15616" s="191" t="str">
        <f t="shared" si="247"/>
        <v>584_RO3_85_12_202324</v>
      </c>
      <c r="AW15616" s="191" t="s">
        <v>6</v>
      </c>
      <c r="AX15616" s="18">
        <v>202324</v>
      </c>
      <c r="AY15616" s="191">
        <v>584</v>
      </c>
      <c r="AZ15616" s="191">
        <v>85</v>
      </c>
      <c r="BA15616" s="191">
        <v>12</v>
      </c>
      <c r="BB15616" s="191">
        <v>0</v>
      </c>
    </row>
    <row r="15617" spans="48:54" x14ac:dyDescent="0.2">
      <c r="AV15617" s="191" t="str">
        <f t="shared" si="247"/>
        <v>584_RS_15_5_202324</v>
      </c>
      <c r="AW15617" s="191" t="s">
        <v>92</v>
      </c>
      <c r="AX15617" s="18">
        <v>202324</v>
      </c>
      <c r="AY15617" s="191">
        <v>584</v>
      </c>
      <c r="AZ15617" s="191">
        <v>15</v>
      </c>
      <c r="BA15617" s="191">
        <v>5</v>
      </c>
      <c r="BB15617" s="191">
        <v>0</v>
      </c>
    </row>
    <row r="15618" spans="48:54" x14ac:dyDescent="0.2">
      <c r="AV15618" s="191" t="str">
        <f t="shared" si="247"/>
        <v>586_RO3_85_12_202324</v>
      </c>
      <c r="AW15618" s="191" t="s">
        <v>6</v>
      </c>
      <c r="AX15618" s="18">
        <v>202324</v>
      </c>
      <c r="AY15618" s="191">
        <v>586</v>
      </c>
      <c r="AZ15618" s="191">
        <v>85</v>
      </c>
      <c r="BA15618" s="191">
        <v>12</v>
      </c>
      <c r="BB15618" s="191">
        <v>0</v>
      </c>
    </row>
    <row r="15619" spans="48:54" x14ac:dyDescent="0.2">
      <c r="AV15619" s="191" t="str">
        <f t="shared" si="247"/>
        <v>586_RS_15_5_202324</v>
      </c>
      <c r="AW15619" s="191" t="s">
        <v>92</v>
      </c>
      <c r="AX15619" s="18">
        <v>202324</v>
      </c>
      <c r="AY15619" s="191">
        <v>586</v>
      </c>
      <c r="AZ15619" s="191">
        <v>15</v>
      </c>
      <c r="BA15619" s="191">
        <v>5</v>
      </c>
      <c r="BB15619" s="191">
        <v>0</v>
      </c>
    </row>
    <row r="15620" spans="48:54" x14ac:dyDescent="0.2">
      <c r="AV15620" s="191" t="str">
        <f t="shared" ref="AV15620:AV15683" si="248">AY15620&amp;"_"&amp;AW15620&amp;"_"&amp;AZ15620&amp;"_"&amp;BA15620&amp;"_"&amp;AX15620</f>
        <v>512_RO4_14_12_202324</v>
      </c>
      <c r="AW15620" s="191" t="s">
        <v>254</v>
      </c>
      <c r="AX15620" s="18">
        <v>202324</v>
      </c>
      <c r="AY15620" s="191">
        <v>512</v>
      </c>
      <c r="AZ15620" s="191">
        <v>14</v>
      </c>
      <c r="BA15620" s="191">
        <v>12</v>
      </c>
      <c r="BB15620" s="191">
        <v>4372.8379999999997</v>
      </c>
    </row>
    <row r="15621" spans="48:54" x14ac:dyDescent="0.2">
      <c r="AV15621" s="191" t="str">
        <f t="shared" si="248"/>
        <v>512_RS_16_1_202324</v>
      </c>
      <c r="AW15621" s="191" t="s">
        <v>92</v>
      </c>
      <c r="AX15621" s="18">
        <v>202324</v>
      </c>
      <c r="AY15621" s="191">
        <v>512</v>
      </c>
      <c r="AZ15621" s="191">
        <v>16</v>
      </c>
      <c r="BA15621" s="191">
        <v>1</v>
      </c>
      <c r="BB15621" s="191">
        <v>35</v>
      </c>
    </row>
    <row r="15622" spans="48:54" x14ac:dyDescent="0.2">
      <c r="AV15622" s="191" t="str">
        <f t="shared" si="248"/>
        <v>514_RO4_14_12_202324</v>
      </c>
      <c r="AW15622" s="191" t="s">
        <v>254</v>
      </c>
      <c r="AX15622" s="18">
        <v>202324</v>
      </c>
      <c r="AY15622" s="191">
        <v>514</v>
      </c>
      <c r="AZ15622" s="191">
        <v>14</v>
      </c>
      <c r="BA15622" s="191">
        <v>12</v>
      </c>
      <c r="BB15622" s="191">
        <v>4556.3</v>
      </c>
    </row>
    <row r="15623" spans="48:54" x14ac:dyDescent="0.2">
      <c r="AV15623" s="191" t="str">
        <f t="shared" si="248"/>
        <v>514_RS_16_1_202324</v>
      </c>
      <c r="AW15623" s="191" t="s">
        <v>92</v>
      </c>
      <c r="AX15623" s="18">
        <v>202324</v>
      </c>
      <c r="AY15623" s="191">
        <v>514</v>
      </c>
      <c r="AZ15623" s="191">
        <v>16</v>
      </c>
      <c r="BA15623" s="191">
        <v>1</v>
      </c>
      <c r="BB15623" s="191">
        <v>1661</v>
      </c>
    </row>
    <row r="15624" spans="48:54" x14ac:dyDescent="0.2">
      <c r="AV15624" s="191" t="str">
        <f t="shared" si="248"/>
        <v>516_RO4_14_12_202324</v>
      </c>
      <c r="AW15624" s="191" t="s">
        <v>254</v>
      </c>
      <c r="AX15624" s="18">
        <v>202324</v>
      </c>
      <c r="AY15624" s="191">
        <v>516</v>
      </c>
      <c r="AZ15624" s="191">
        <v>14</v>
      </c>
      <c r="BA15624" s="191">
        <v>12</v>
      </c>
      <c r="BB15624" s="191">
        <v>11086.23</v>
      </c>
    </row>
    <row r="15625" spans="48:54" x14ac:dyDescent="0.2">
      <c r="AV15625" s="191" t="str">
        <f t="shared" si="248"/>
        <v>516_RS_16_1_202324</v>
      </c>
      <c r="AW15625" s="191" t="s">
        <v>92</v>
      </c>
      <c r="AX15625" s="18">
        <v>202324</v>
      </c>
      <c r="AY15625" s="191">
        <v>516</v>
      </c>
      <c r="AZ15625" s="191">
        <v>16</v>
      </c>
      <c r="BA15625" s="191">
        <v>1</v>
      </c>
      <c r="BB15625" s="191">
        <v>1051.2950000000001</v>
      </c>
    </row>
    <row r="15626" spans="48:54" x14ac:dyDescent="0.2">
      <c r="AV15626" s="191" t="str">
        <f t="shared" si="248"/>
        <v>518_RO4_14_12_202324</v>
      </c>
      <c r="AW15626" s="191" t="s">
        <v>254</v>
      </c>
      <c r="AX15626" s="18">
        <v>202324</v>
      </c>
      <c r="AY15626" s="191">
        <v>518</v>
      </c>
      <c r="AZ15626" s="191">
        <v>14</v>
      </c>
      <c r="BA15626" s="191">
        <v>12</v>
      </c>
      <c r="BB15626" s="191">
        <v>8451.4476700000014</v>
      </c>
    </row>
    <row r="15627" spans="48:54" x14ac:dyDescent="0.2">
      <c r="AV15627" s="191" t="str">
        <f t="shared" si="248"/>
        <v>518_RS_16_1_202324</v>
      </c>
      <c r="AW15627" s="191" t="s">
        <v>92</v>
      </c>
      <c r="AX15627" s="18">
        <v>202324</v>
      </c>
      <c r="AY15627" s="191">
        <v>518</v>
      </c>
      <c r="AZ15627" s="191">
        <v>16</v>
      </c>
      <c r="BA15627" s="191">
        <v>1</v>
      </c>
      <c r="BB15627" s="191">
        <v>54.276389999999999</v>
      </c>
    </row>
    <row r="15628" spans="48:54" x14ac:dyDescent="0.2">
      <c r="AV15628" s="191" t="str">
        <f t="shared" si="248"/>
        <v>520_RO4_14_12_202324</v>
      </c>
      <c r="AW15628" s="191" t="s">
        <v>254</v>
      </c>
      <c r="AX15628" s="18">
        <v>202324</v>
      </c>
      <c r="AY15628" s="191">
        <v>520</v>
      </c>
      <c r="AZ15628" s="191">
        <v>14</v>
      </c>
      <c r="BA15628" s="191">
        <v>12</v>
      </c>
      <c r="BB15628" s="191">
        <v>1849</v>
      </c>
    </row>
    <row r="15629" spans="48:54" x14ac:dyDescent="0.2">
      <c r="AV15629" s="191" t="str">
        <f t="shared" si="248"/>
        <v>520_RS_16_1_202324</v>
      </c>
      <c r="AW15629" s="191" t="s">
        <v>92</v>
      </c>
      <c r="AX15629" s="18">
        <v>202324</v>
      </c>
      <c r="AY15629" s="191">
        <v>520</v>
      </c>
      <c r="AZ15629" s="191">
        <v>16</v>
      </c>
      <c r="BA15629" s="191">
        <v>1</v>
      </c>
      <c r="BB15629" s="191">
        <v>293.47899999999998</v>
      </c>
    </row>
    <row r="15630" spans="48:54" x14ac:dyDescent="0.2">
      <c r="AV15630" s="191" t="str">
        <f t="shared" si="248"/>
        <v>522_RO4_14_12_202324</v>
      </c>
      <c r="AW15630" s="191" t="s">
        <v>254</v>
      </c>
      <c r="AX15630" s="18">
        <v>202324</v>
      </c>
      <c r="AY15630" s="191">
        <v>522</v>
      </c>
      <c r="AZ15630" s="191">
        <v>14</v>
      </c>
      <c r="BA15630" s="191">
        <v>12</v>
      </c>
      <c r="BB15630" s="191">
        <v>5265.0725999999995</v>
      </c>
    </row>
    <row r="15631" spans="48:54" x14ac:dyDescent="0.2">
      <c r="AV15631" s="191" t="str">
        <f t="shared" si="248"/>
        <v>522_RS_16_1_202324</v>
      </c>
      <c r="AW15631" s="191" t="s">
        <v>92</v>
      </c>
      <c r="AX15631" s="18">
        <v>202324</v>
      </c>
      <c r="AY15631" s="191">
        <v>522</v>
      </c>
      <c r="AZ15631" s="191">
        <v>16</v>
      </c>
      <c r="BA15631" s="191">
        <v>1</v>
      </c>
      <c r="BB15631" s="191">
        <v>0</v>
      </c>
    </row>
    <row r="15632" spans="48:54" x14ac:dyDescent="0.2">
      <c r="AV15632" s="191" t="str">
        <f t="shared" si="248"/>
        <v>524_RO4_14_12_202324</v>
      </c>
      <c r="AW15632" s="191" t="s">
        <v>254</v>
      </c>
      <c r="AX15632" s="18">
        <v>202324</v>
      </c>
      <c r="AY15632" s="191">
        <v>524</v>
      </c>
      <c r="AZ15632" s="191">
        <v>14</v>
      </c>
      <c r="BA15632" s="191">
        <v>12</v>
      </c>
      <c r="BB15632" s="191">
        <v>2662.0430000000001</v>
      </c>
    </row>
    <row r="15633" spans="48:54" x14ac:dyDescent="0.2">
      <c r="AV15633" s="191" t="str">
        <f t="shared" si="248"/>
        <v>524_RS_16_1_202324</v>
      </c>
      <c r="AW15633" s="191" t="s">
        <v>92</v>
      </c>
      <c r="AX15633" s="18">
        <v>202324</v>
      </c>
      <c r="AY15633" s="191">
        <v>524</v>
      </c>
      <c r="AZ15633" s="191">
        <v>16</v>
      </c>
      <c r="BA15633" s="191">
        <v>1</v>
      </c>
      <c r="BB15633" s="191">
        <v>0</v>
      </c>
    </row>
    <row r="15634" spans="48:54" x14ac:dyDescent="0.2">
      <c r="AV15634" s="191" t="str">
        <f t="shared" si="248"/>
        <v>526_RO4_14_12_202324</v>
      </c>
      <c r="AW15634" s="191" t="s">
        <v>254</v>
      </c>
      <c r="AX15634" s="18">
        <v>202324</v>
      </c>
      <c r="AY15634" s="191">
        <v>526</v>
      </c>
      <c r="AZ15634" s="191">
        <v>14</v>
      </c>
      <c r="BA15634" s="191">
        <v>12</v>
      </c>
      <c r="BB15634" s="191">
        <v>3904.0191999999993</v>
      </c>
    </row>
    <row r="15635" spans="48:54" x14ac:dyDescent="0.2">
      <c r="AV15635" s="191" t="str">
        <f t="shared" si="248"/>
        <v>526_RS_16_1_202324</v>
      </c>
      <c r="AW15635" s="191" t="s">
        <v>92</v>
      </c>
      <c r="AX15635" s="18">
        <v>202324</v>
      </c>
      <c r="AY15635" s="191">
        <v>526</v>
      </c>
      <c r="AZ15635" s="191">
        <v>16</v>
      </c>
      <c r="BA15635" s="191">
        <v>1</v>
      </c>
      <c r="BB15635" s="191">
        <v>1083.0532981941569</v>
      </c>
    </row>
    <row r="15636" spans="48:54" x14ac:dyDescent="0.2">
      <c r="AV15636" s="191" t="str">
        <f t="shared" si="248"/>
        <v>528_RO4_14_12_202324</v>
      </c>
      <c r="AW15636" s="191" t="s">
        <v>254</v>
      </c>
      <c r="AX15636" s="18">
        <v>202324</v>
      </c>
      <c r="AY15636" s="191">
        <v>528</v>
      </c>
      <c r="AZ15636" s="191">
        <v>14</v>
      </c>
      <c r="BA15636" s="191">
        <v>12</v>
      </c>
      <c r="BB15636" s="191">
        <v>7022</v>
      </c>
    </row>
    <row r="15637" spans="48:54" x14ac:dyDescent="0.2">
      <c r="AV15637" s="191" t="str">
        <f t="shared" si="248"/>
        <v>528_RS_16_1_202324</v>
      </c>
      <c r="AW15637" s="191" t="s">
        <v>92</v>
      </c>
      <c r="AX15637" s="18">
        <v>202324</v>
      </c>
      <c r="AY15637" s="191">
        <v>528</v>
      </c>
      <c r="AZ15637" s="191">
        <v>16</v>
      </c>
      <c r="BA15637" s="191">
        <v>1</v>
      </c>
      <c r="BB15637" s="191">
        <v>467</v>
      </c>
    </row>
    <row r="15638" spans="48:54" x14ac:dyDescent="0.2">
      <c r="AV15638" s="191" t="str">
        <f t="shared" si="248"/>
        <v>530_RO4_14_12_202324</v>
      </c>
      <c r="AW15638" s="191" t="s">
        <v>254</v>
      </c>
      <c r="AX15638" s="18">
        <v>202324</v>
      </c>
      <c r="AY15638" s="191">
        <v>530</v>
      </c>
      <c r="AZ15638" s="191">
        <v>14</v>
      </c>
      <c r="BA15638" s="191">
        <v>12</v>
      </c>
      <c r="BB15638" s="191">
        <v>14952.984901269483</v>
      </c>
    </row>
    <row r="15639" spans="48:54" x14ac:dyDescent="0.2">
      <c r="AV15639" s="191" t="str">
        <f t="shared" si="248"/>
        <v>530_RS_16_1_202324</v>
      </c>
      <c r="AW15639" s="191" t="s">
        <v>92</v>
      </c>
      <c r="AX15639" s="18">
        <v>202324</v>
      </c>
      <c r="AY15639" s="191">
        <v>530</v>
      </c>
      <c r="AZ15639" s="191">
        <v>16</v>
      </c>
      <c r="BA15639" s="191">
        <v>1</v>
      </c>
      <c r="BB15639" s="191">
        <v>42.380679999999998</v>
      </c>
    </row>
    <row r="15640" spans="48:54" x14ac:dyDescent="0.2">
      <c r="AV15640" s="191" t="str">
        <f t="shared" si="248"/>
        <v>532_RO4_14_12_202324</v>
      </c>
      <c r="AW15640" s="191" t="s">
        <v>254</v>
      </c>
      <c r="AX15640" s="18">
        <v>202324</v>
      </c>
      <c r="AY15640" s="191">
        <v>532</v>
      </c>
      <c r="AZ15640" s="191">
        <v>14</v>
      </c>
      <c r="BA15640" s="191">
        <v>12</v>
      </c>
      <c r="BB15640" s="191">
        <v>16080.36455</v>
      </c>
    </row>
    <row r="15641" spans="48:54" x14ac:dyDescent="0.2">
      <c r="AV15641" s="191" t="str">
        <f t="shared" si="248"/>
        <v>532_RS_16_1_202324</v>
      </c>
      <c r="AW15641" s="191" t="s">
        <v>92</v>
      </c>
      <c r="AX15641" s="18">
        <v>202324</v>
      </c>
      <c r="AY15641" s="191">
        <v>532</v>
      </c>
      <c r="AZ15641" s="191">
        <v>16</v>
      </c>
      <c r="BA15641" s="191">
        <v>1</v>
      </c>
      <c r="BB15641" s="191">
        <v>16.852</v>
      </c>
    </row>
    <row r="15642" spans="48:54" x14ac:dyDescent="0.2">
      <c r="AV15642" s="191" t="str">
        <f t="shared" si="248"/>
        <v>534_RO4_14_12_202324</v>
      </c>
      <c r="AW15642" s="191" t="s">
        <v>254</v>
      </c>
      <c r="AX15642" s="18">
        <v>202324</v>
      </c>
      <c r="AY15642" s="191">
        <v>534</v>
      </c>
      <c r="AZ15642" s="191">
        <v>14</v>
      </c>
      <c r="BA15642" s="191">
        <v>12</v>
      </c>
      <c r="BB15642" s="191">
        <v>6023.8127000000004</v>
      </c>
    </row>
    <row r="15643" spans="48:54" x14ac:dyDescent="0.2">
      <c r="AV15643" s="191" t="str">
        <f t="shared" si="248"/>
        <v>534_RS_16_1_202324</v>
      </c>
      <c r="AW15643" s="191" t="s">
        <v>92</v>
      </c>
      <c r="AX15643" s="18">
        <v>202324</v>
      </c>
      <c r="AY15643" s="191">
        <v>534</v>
      </c>
      <c r="AZ15643" s="191">
        <v>16</v>
      </c>
      <c r="BA15643" s="191">
        <v>1</v>
      </c>
      <c r="BB15643" s="191">
        <v>15.078600000000002</v>
      </c>
    </row>
    <row r="15644" spans="48:54" x14ac:dyDescent="0.2">
      <c r="AV15644" s="191" t="str">
        <f t="shared" si="248"/>
        <v>536_RO4_14_12_202324</v>
      </c>
      <c r="AW15644" s="191" t="s">
        <v>254</v>
      </c>
      <c r="AX15644" s="18">
        <v>202324</v>
      </c>
      <c r="AY15644" s="191">
        <v>536</v>
      </c>
      <c r="AZ15644" s="191">
        <v>14</v>
      </c>
      <c r="BA15644" s="191">
        <v>12</v>
      </c>
      <c r="BB15644" s="191">
        <v>3063.8649999999998</v>
      </c>
    </row>
    <row r="15645" spans="48:54" x14ac:dyDescent="0.2">
      <c r="AV15645" s="191" t="str">
        <f t="shared" si="248"/>
        <v>536_RS_16_1_202324</v>
      </c>
      <c r="AW15645" s="191" t="s">
        <v>92</v>
      </c>
      <c r="AX15645" s="18">
        <v>202324</v>
      </c>
      <c r="AY15645" s="191">
        <v>536</v>
      </c>
      <c r="AZ15645" s="191">
        <v>16</v>
      </c>
      <c r="BA15645" s="191">
        <v>1</v>
      </c>
      <c r="BB15645" s="191">
        <v>121.703</v>
      </c>
    </row>
    <row r="15646" spans="48:54" x14ac:dyDescent="0.2">
      <c r="AV15646" s="191" t="str">
        <f t="shared" si="248"/>
        <v>538_RO4_14_12_202324</v>
      </c>
      <c r="AW15646" s="191" t="s">
        <v>254</v>
      </c>
      <c r="AX15646" s="18">
        <v>202324</v>
      </c>
      <c r="AY15646" s="191">
        <v>538</v>
      </c>
      <c r="AZ15646" s="191">
        <v>14</v>
      </c>
      <c r="BA15646" s="191">
        <v>12</v>
      </c>
      <c r="BB15646" s="191">
        <v>3048.5699068025269</v>
      </c>
    </row>
    <row r="15647" spans="48:54" x14ac:dyDescent="0.2">
      <c r="AV15647" s="191" t="str">
        <f t="shared" si="248"/>
        <v>538_RS_16_1_202324</v>
      </c>
      <c r="AW15647" s="191" t="s">
        <v>92</v>
      </c>
      <c r="AX15647" s="18">
        <v>202324</v>
      </c>
      <c r="AY15647" s="191">
        <v>538</v>
      </c>
      <c r="AZ15647" s="191">
        <v>16</v>
      </c>
      <c r="BA15647" s="191">
        <v>1</v>
      </c>
      <c r="BB15647" s="191">
        <v>615.14437809006904</v>
      </c>
    </row>
    <row r="15648" spans="48:54" x14ac:dyDescent="0.2">
      <c r="AV15648" s="191" t="str">
        <f t="shared" si="248"/>
        <v>540_RO4_14_12_202324</v>
      </c>
      <c r="AW15648" s="191" t="s">
        <v>254</v>
      </c>
      <c r="AX15648" s="18">
        <v>202324</v>
      </c>
      <c r="AY15648" s="191">
        <v>540</v>
      </c>
      <c r="AZ15648" s="191">
        <v>14</v>
      </c>
      <c r="BA15648" s="191">
        <v>12</v>
      </c>
      <c r="BB15648" s="191">
        <v>17130.028000000002</v>
      </c>
    </row>
    <row r="15649" spans="48:54" x14ac:dyDescent="0.2">
      <c r="AV15649" s="191" t="str">
        <f t="shared" si="248"/>
        <v>540_RS_16_1_202324</v>
      </c>
      <c r="AW15649" s="191" t="s">
        <v>92</v>
      </c>
      <c r="AX15649" s="18">
        <v>202324</v>
      </c>
      <c r="AY15649" s="191">
        <v>540</v>
      </c>
      <c r="AZ15649" s="191">
        <v>16</v>
      </c>
      <c r="BA15649" s="191">
        <v>1</v>
      </c>
      <c r="BB15649" s="191">
        <v>0</v>
      </c>
    </row>
    <row r="15650" spans="48:54" x14ac:dyDescent="0.2">
      <c r="AV15650" s="191" t="str">
        <f t="shared" si="248"/>
        <v>542_RO4_14_12_202324</v>
      </c>
      <c r="AW15650" s="191" t="s">
        <v>254</v>
      </c>
      <c r="AX15650" s="18">
        <v>202324</v>
      </c>
      <c r="AY15650" s="191">
        <v>542</v>
      </c>
      <c r="AZ15650" s="191">
        <v>14</v>
      </c>
      <c r="BA15650" s="191">
        <v>12</v>
      </c>
      <c r="BB15650" s="191">
        <v>1409.049</v>
      </c>
    </row>
    <row r="15651" spans="48:54" x14ac:dyDescent="0.2">
      <c r="AV15651" s="191" t="str">
        <f t="shared" si="248"/>
        <v>542_RS_16_1_202324</v>
      </c>
      <c r="AW15651" s="191" t="s">
        <v>92</v>
      </c>
      <c r="AX15651" s="18">
        <v>202324</v>
      </c>
      <c r="AY15651" s="191">
        <v>542</v>
      </c>
      <c r="AZ15651" s="191">
        <v>16</v>
      </c>
      <c r="BA15651" s="191">
        <v>1</v>
      </c>
      <c r="BB15651" s="191">
        <v>0</v>
      </c>
    </row>
    <row r="15652" spans="48:54" x14ac:dyDescent="0.2">
      <c r="AV15652" s="191" t="str">
        <f t="shared" si="248"/>
        <v>544_RO4_14_12_202324</v>
      </c>
      <c r="AW15652" s="191" t="s">
        <v>254</v>
      </c>
      <c r="AX15652" s="18">
        <v>202324</v>
      </c>
      <c r="AY15652" s="191">
        <v>544</v>
      </c>
      <c r="AZ15652" s="191">
        <v>14</v>
      </c>
      <c r="BA15652" s="191">
        <v>12</v>
      </c>
      <c r="BB15652" s="191">
        <v>15004.41683</v>
      </c>
    </row>
    <row r="15653" spans="48:54" x14ac:dyDescent="0.2">
      <c r="AV15653" s="191" t="str">
        <f t="shared" si="248"/>
        <v>544_RS_16_1_202324</v>
      </c>
      <c r="AW15653" s="191" t="s">
        <v>92</v>
      </c>
      <c r="AX15653" s="18">
        <v>202324</v>
      </c>
      <c r="AY15653" s="191">
        <v>544</v>
      </c>
      <c r="AZ15653" s="191">
        <v>16</v>
      </c>
      <c r="BA15653" s="191">
        <v>1</v>
      </c>
      <c r="BB15653" s="191">
        <v>0</v>
      </c>
    </row>
    <row r="15654" spans="48:54" x14ac:dyDescent="0.2">
      <c r="AV15654" s="191" t="str">
        <f t="shared" si="248"/>
        <v>545_RO4_14_12_202324</v>
      </c>
      <c r="AW15654" s="191" t="s">
        <v>254</v>
      </c>
      <c r="AX15654" s="18">
        <v>202324</v>
      </c>
      <c r="AY15654" s="191">
        <v>545</v>
      </c>
      <c r="AZ15654" s="191">
        <v>14</v>
      </c>
      <c r="BA15654" s="191">
        <v>12</v>
      </c>
      <c r="BB15654" s="191">
        <v>959.77714000000003</v>
      </c>
    </row>
    <row r="15655" spans="48:54" x14ac:dyDescent="0.2">
      <c r="AV15655" s="191" t="str">
        <f t="shared" si="248"/>
        <v>545_RS_16_1_202324</v>
      </c>
      <c r="AW15655" s="191" t="s">
        <v>92</v>
      </c>
      <c r="AX15655" s="18">
        <v>202324</v>
      </c>
      <c r="AY15655" s="191">
        <v>545</v>
      </c>
      <c r="AZ15655" s="191">
        <v>16</v>
      </c>
      <c r="BA15655" s="191">
        <v>1</v>
      </c>
      <c r="BB15655" s="191">
        <v>0</v>
      </c>
    </row>
    <row r="15656" spans="48:54" x14ac:dyDescent="0.2">
      <c r="AV15656" s="191" t="str">
        <f t="shared" si="248"/>
        <v>546_RO4_14_12_202324</v>
      </c>
      <c r="AW15656" s="191" t="s">
        <v>254</v>
      </c>
      <c r="AX15656" s="18">
        <v>202324</v>
      </c>
      <c r="AY15656" s="191">
        <v>546</v>
      </c>
      <c r="AZ15656" s="191">
        <v>14</v>
      </c>
      <c r="BA15656" s="191">
        <v>12</v>
      </c>
      <c r="BB15656" s="191">
        <v>3443.5280000000002</v>
      </c>
    </row>
    <row r="15657" spans="48:54" x14ac:dyDescent="0.2">
      <c r="AV15657" s="191" t="str">
        <f t="shared" si="248"/>
        <v>546_RS_16_1_202324</v>
      </c>
      <c r="AW15657" s="191" t="s">
        <v>92</v>
      </c>
      <c r="AX15657" s="18">
        <v>202324</v>
      </c>
      <c r="AY15657" s="191">
        <v>546</v>
      </c>
      <c r="AZ15657" s="191">
        <v>16</v>
      </c>
      <c r="BA15657" s="191">
        <v>1</v>
      </c>
      <c r="BB15657" s="191">
        <v>0</v>
      </c>
    </row>
    <row r="15658" spans="48:54" x14ac:dyDescent="0.2">
      <c r="AV15658" s="191" t="str">
        <f t="shared" si="248"/>
        <v>548_RO4_14_12_202324</v>
      </c>
      <c r="AW15658" s="191" t="s">
        <v>254</v>
      </c>
      <c r="AX15658" s="18">
        <v>202324</v>
      </c>
      <c r="AY15658" s="191">
        <v>548</v>
      </c>
      <c r="AZ15658" s="191">
        <v>14</v>
      </c>
      <c r="BA15658" s="191">
        <v>12</v>
      </c>
      <c r="BB15658" s="191">
        <v>11245.886999999999</v>
      </c>
    </row>
    <row r="15659" spans="48:54" x14ac:dyDescent="0.2">
      <c r="AV15659" s="191" t="str">
        <f t="shared" si="248"/>
        <v>548_RS_16_1_202324</v>
      </c>
      <c r="AW15659" s="191" t="s">
        <v>92</v>
      </c>
      <c r="AX15659" s="18">
        <v>202324</v>
      </c>
      <c r="AY15659" s="191">
        <v>548</v>
      </c>
      <c r="AZ15659" s="191">
        <v>16</v>
      </c>
      <c r="BA15659" s="191">
        <v>1</v>
      </c>
      <c r="BB15659" s="191">
        <v>0</v>
      </c>
    </row>
    <row r="15660" spans="48:54" x14ac:dyDescent="0.2">
      <c r="AV15660" s="191" t="str">
        <f t="shared" si="248"/>
        <v>550_RO4_14_12_202324</v>
      </c>
      <c r="AW15660" s="191" t="s">
        <v>254</v>
      </c>
      <c r="AX15660" s="18">
        <v>202324</v>
      </c>
      <c r="AY15660" s="191">
        <v>550</v>
      </c>
      <c r="AZ15660" s="191">
        <v>14</v>
      </c>
      <c r="BA15660" s="191">
        <v>12</v>
      </c>
      <c r="BB15660" s="191">
        <v>3668.1170000000002</v>
      </c>
    </row>
    <row r="15661" spans="48:54" x14ac:dyDescent="0.2">
      <c r="AV15661" s="191" t="str">
        <f t="shared" si="248"/>
        <v>550_RS_16_1_202324</v>
      </c>
      <c r="AW15661" s="191" t="s">
        <v>92</v>
      </c>
      <c r="AX15661" s="18">
        <v>202324</v>
      </c>
      <c r="AY15661" s="191">
        <v>550</v>
      </c>
      <c r="AZ15661" s="191">
        <v>16</v>
      </c>
      <c r="BA15661" s="191">
        <v>1</v>
      </c>
      <c r="BB15661" s="191">
        <v>0</v>
      </c>
    </row>
    <row r="15662" spans="48:54" x14ac:dyDescent="0.2">
      <c r="AV15662" s="191" t="str">
        <f t="shared" si="248"/>
        <v>552_RO4_14_12_202324</v>
      </c>
      <c r="AW15662" s="191" t="s">
        <v>254</v>
      </c>
      <c r="AX15662" s="18">
        <v>202324</v>
      </c>
      <c r="AY15662" s="191">
        <v>552</v>
      </c>
      <c r="AZ15662" s="191">
        <v>14</v>
      </c>
      <c r="BA15662" s="191">
        <v>12</v>
      </c>
      <c r="BB15662" s="191">
        <v>17095.881000000001</v>
      </c>
    </row>
    <row r="15663" spans="48:54" x14ac:dyDescent="0.2">
      <c r="AV15663" s="191" t="str">
        <f t="shared" si="248"/>
        <v>552_RS_16_1_202324</v>
      </c>
      <c r="AW15663" s="191" t="s">
        <v>92</v>
      </c>
      <c r="AX15663" s="18">
        <v>202324</v>
      </c>
      <c r="AY15663" s="191">
        <v>552</v>
      </c>
      <c r="AZ15663" s="191">
        <v>16</v>
      </c>
      <c r="BA15663" s="191">
        <v>1</v>
      </c>
      <c r="BB15663" s="191">
        <v>0</v>
      </c>
    </row>
    <row r="15664" spans="48:54" x14ac:dyDescent="0.2">
      <c r="AV15664" s="191" t="str">
        <f t="shared" si="248"/>
        <v>562_RO4_14_12_202324</v>
      </c>
      <c r="AW15664" s="191" t="s">
        <v>254</v>
      </c>
      <c r="AX15664" s="18">
        <v>202324</v>
      </c>
      <c r="AY15664" s="191">
        <v>562</v>
      </c>
      <c r="AZ15664" s="191">
        <v>14</v>
      </c>
      <c r="BA15664" s="191">
        <v>12</v>
      </c>
      <c r="BB15664" s="191">
        <v>0</v>
      </c>
    </row>
    <row r="15665" spans="48:54" x14ac:dyDescent="0.2">
      <c r="AV15665" s="191" t="str">
        <f t="shared" si="248"/>
        <v>562_RS_16_1_202324</v>
      </c>
      <c r="AW15665" s="191" t="s">
        <v>92</v>
      </c>
      <c r="AX15665" s="18">
        <v>202324</v>
      </c>
      <c r="AY15665" s="191">
        <v>562</v>
      </c>
      <c r="AZ15665" s="191">
        <v>16</v>
      </c>
      <c r="BA15665" s="191">
        <v>1</v>
      </c>
      <c r="BB15665" s="191">
        <v>0</v>
      </c>
    </row>
    <row r="15666" spans="48:54" x14ac:dyDescent="0.2">
      <c r="AV15666" s="191" t="str">
        <f t="shared" si="248"/>
        <v>564_RO4_14_12_202324</v>
      </c>
      <c r="AW15666" s="191" t="s">
        <v>254</v>
      </c>
      <c r="AX15666" s="18">
        <v>202324</v>
      </c>
      <c r="AY15666" s="191">
        <v>564</v>
      </c>
      <c r="AZ15666" s="191">
        <v>14</v>
      </c>
      <c r="BA15666" s="191">
        <v>12</v>
      </c>
      <c r="BB15666" s="191">
        <v>0</v>
      </c>
    </row>
    <row r="15667" spans="48:54" x14ac:dyDescent="0.2">
      <c r="AV15667" s="191" t="str">
        <f t="shared" si="248"/>
        <v>564_RS_16_1_202324</v>
      </c>
      <c r="AW15667" s="191" t="s">
        <v>92</v>
      </c>
      <c r="AX15667" s="18">
        <v>202324</v>
      </c>
      <c r="AY15667" s="191">
        <v>564</v>
      </c>
      <c r="AZ15667" s="191">
        <v>16</v>
      </c>
      <c r="BA15667" s="191">
        <v>1</v>
      </c>
      <c r="BB15667" s="191">
        <v>0</v>
      </c>
    </row>
    <row r="15668" spans="48:54" x14ac:dyDescent="0.2">
      <c r="AV15668" s="191" t="str">
        <f t="shared" si="248"/>
        <v>566_RO4_14_12_202324</v>
      </c>
      <c r="AW15668" s="191" t="s">
        <v>254</v>
      </c>
      <c r="AX15668" s="18">
        <v>202324</v>
      </c>
      <c r="AY15668" s="191">
        <v>566</v>
      </c>
      <c r="AZ15668" s="191">
        <v>14</v>
      </c>
      <c r="BA15668" s="191">
        <v>12</v>
      </c>
      <c r="BB15668" s="191">
        <v>0</v>
      </c>
    </row>
    <row r="15669" spans="48:54" x14ac:dyDescent="0.2">
      <c r="AV15669" s="191" t="str">
        <f t="shared" si="248"/>
        <v>566_RS_16_1_202324</v>
      </c>
      <c r="AW15669" s="191" t="s">
        <v>92</v>
      </c>
      <c r="AX15669" s="18">
        <v>202324</v>
      </c>
      <c r="AY15669" s="191">
        <v>566</v>
      </c>
      <c r="AZ15669" s="191">
        <v>16</v>
      </c>
      <c r="BA15669" s="191">
        <v>1</v>
      </c>
      <c r="BB15669" s="191">
        <v>0</v>
      </c>
    </row>
    <row r="15670" spans="48:54" x14ac:dyDescent="0.2">
      <c r="AV15670" s="191" t="str">
        <f t="shared" si="248"/>
        <v>568_RO4_14_12_202324</v>
      </c>
      <c r="AW15670" s="191" t="s">
        <v>254</v>
      </c>
      <c r="AX15670" s="18">
        <v>202324</v>
      </c>
      <c r="AY15670" s="191">
        <v>568</v>
      </c>
      <c r="AZ15670" s="191">
        <v>14</v>
      </c>
      <c r="BA15670" s="191">
        <v>12</v>
      </c>
      <c r="BB15670" s="191">
        <v>0</v>
      </c>
    </row>
    <row r="15671" spans="48:54" x14ac:dyDescent="0.2">
      <c r="AV15671" s="191" t="str">
        <f t="shared" si="248"/>
        <v>568_RS_16_1_202324</v>
      </c>
      <c r="AW15671" s="191" t="s">
        <v>92</v>
      </c>
      <c r="AX15671" s="18">
        <v>202324</v>
      </c>
      <c r="AY15671" s="191">
        <v>568</v>
      </c>
      <c r="AZ15671" s="191">
        <v>16</v>
      </c>
      <c r="BA15671" s="191">
        <v>1</v>
      </c>
      <c r="BB15671" s="191">
        <v>0</v>
      </c>
    </row>
    <row r="15672" spans="48:54" x14ac:dyDescent="0.2">
      <c r="AV15672" s="191" t="str">
        <f t="shared" si="248"/>
        <v>572_RO4_14_12_202324</v>
      </c>
      <c r="AW15672" s="191" t="s">
        <v>254</v>
      </c>
      <c r="AX15672" s="18">
        <v>202324</v>
      </c>
      <c r="AY15672" s="191">
        <v>572</v>
      </c>
      <c r="AZ15672" s="191">
        <v>14</v>
      </c>
      <c r="BA15672" s="191">
        <v>12</v>
      </c>
      <c r="BB15672" s="191">
        <v>0</v>
      </c>
    </row>
    <row r="15673" spans="48:54" x14ac:dyDescent="0.2">
      <c r="AV15673" s="191" t="str">
        <f t="shared" si="248"/>
        <v>572_RS_16_1_202324</v>
      </c>
      <c r="AW15673" s="191" t="s">
        <v>92</v>
      </c>
      <c r="AX15673" s="18">
        <v>202324</v>
      </c>
      <c r="AY15673" s="191">
        <v>572</v>
      </c>
      <c r="AZ15673" s="191">
        <v>16</v>
      </c>
      <c r="BA15673" s="191">
        <v>1</v>
      </c>
      <c r="BB15673" s="191">
        <v>0</v>
      </c>
    </row>
    <row r="15674" spans="48:54" x14ac:dyDescent="0.2">
      <c r="AV15674" s="191" t="str">
        <f t="shared" si="248"/>
        <v>574_RO4_14_12_202324</v>
      </c>
      <c r="AW15674" s="191" t="s">
        <v>254</v>
      </c>
      <c r="AX15674" s="18">
        <v>202324</v>
      </c>
      <c r="AY15674" s="191">
        <v>574</v>
      </c>
      <c r="AZ15674" s="191">
        <v>14</v>
      </c>
      <c r="BA15674" s="191">
        <v>12</v>
      </c>
      <c r="BB15674" s="191">
        <v>0</v>
      </c>
    </row>
    <row r="15675" spans="48:54" x14ac:dyDescent="0.2">
      <c r="AV15675" s="191" t="str">
        <f t="shared" si="248"/>
        <v>574_RS_16_1_202324</v>
      </c>
      <c r="AW15675" s="191" t="s">
        <v>92</v>
      </c>
      <c r="AX15675" s="18">
        <v>202324</v>
      </c>
      <c r="AY15675" s="191">
        <v>574</v>
      </c>
      <c r="AZ15675" s="191">
        <v>16</v>
      </c>
      <c r="BA15675" s="191">
        <v>1</v>
      </c>
      <c r="BB15675" s="191">
        <v>0</v>
      </c>
    </row>
    <row r="15676" spans="48:54" x14ac:dyDescent="0.2">
      <c r="AV15676" s="191" t="str">
        <f t="shared" si="248"/>
        <v>576_RO4_14_12_202324</v>
      </c>
      <c r="AW15676" s="191" t="s">
        <v>254</v>
      </c>
      <c r="AX15676" s="18">
        <v>202324</v>
      </c>
      <c r="AY15676" s="191">
        <v>576</v>
      </c>
      <c r="AZ15676" s="191">
        <v>14</v>
      </c>
      <c r="BA15676" s="191">
        <v>12</v>
      </c>
      <c r="BB15676" s="191">
        <v>0</v>
      </c>
    </row>
    <row r="15677" spans="48:54" x14ac:dyDescent="0.2">
      <c r="AV15677" s="191" t="str">
        <f t="shared" si="248"/>
        <v>576_RS_16_1_202324</v>
      </c>
      <c r="AW15677" s="191" t="s">
        <v>92</v>
      </c>
      <c r="AX15677" s="18">
        <v>202324</v>
      </c>
      <c r="AY15677" s="191">
        <v>576</v>
      </c>
      <c r="AZ15677" s="191">
        <v>16</v>
      </c>
      <c r="BA15677" s="191">
        <v>1</v>
      </c>
      <c r="BB15677" s="191">
        <v>0</v>
      </c>
    </row>
    <row r="15678" spans="48:54" x14ac:dyDescent="0.2">
      <c r="AV15678" s="191" t="str">
        <f t="shared" si="248"/>
        <v>582_RO4_14_12_202324</v>
      </c>
      <c r="AW15678" s="191" t="s">
        <v>254</v>
      </c>
      <c r="AX15678" s="18">
        <v>202324</v>
      </c>
      <c r="AY15678" s="191">
        <v>582</v>
      </c>
      <c r="AZ15678" s="191">
        <v>14</v>
      </c>
      <c r="BA15678" s="191">
        <v>12</v>
      </c>
      <c r="BB15678" s="191">
        <v>0</v>
      </c>
    </row>
    <row r="15679" spans="48:54" x14ac:dyDescent="0.2">
      <c r="AV15679" s="191" t="str">
        <f t="shared" si="248"/>
        <v>582_RS_16_1_202324</v>
      </c>
      <c r="AW15679" s="191" t="s">
        <v>92</v>
      </c>
      <c r="AX15679" s="18">
        <v>202324</v>
      </c>
      <c r="AY15679" s="191">
        <v>582</v>
      </c>
      <c r="AZ15679" s="191">
        <v>16</v>
      </c>
      <c r="BA15679" s="191">
        <v>1</v>
      </c>
      <c r="BB15679" s="191">
        <v>0</v>
      </c>
    </row>
    <row r="15680" spans="48:54" x14ac:dyDescent="0.2">
      <c r="AV15680" s="191" t="str">
        <f t="shared" si="248"/>
        <v>584_RO4_14_12_202324</v>
      </c>
      <c r="AW15680" s="191" t="s">
        <v>254</v>
      </c>
      <c r="AX15680" s="18">
        <v>202324</v>
      </c>
      <c r="AY15680" s="191">
        <v>584</v>
      </c>
      <c r="AZ15680" s="191">
        <v>14</v>
      </c>
      <c r="BA15680" s="191">
        <v>12</v>
      </c>
      <c r="BB15680" s="191">
        <v>0</v>
      </c>
    </row>
    <row r="15681" spans="48:54" x14ac:dyDescent="0.2">
      <c r="AV15681" s="191" t="str">
        <f t="shared" si="248"/>
        <v>584_RS_16_1_202324</v>
      </c>
      <c r="AW15681" s="191" t="s">
        <v>92</v>
      </c>
      <c r="AX15681" s="18">
        <v>202324</v>
      </c>
      <c r="AY15681" s="191">
        <v>584</v>
      </c>
      <c r="AZ15681" s="191">
        <v>16</v>
      </c>
      <c r="BA15681" s="191">
        <v>1</v>
      </c>
      <c r="BB15681" s="191">
        <v>0</v>
      </c>
    </row>
    <row r="15682" spans="48:54" x14ac:dyDescent="0.2">
      <c r="AV15682" s="191" t="str">
        <f t="shared" si="248"/>
        <v>586_RO4_14_12_202324</v>
      </c>
      <c r="AW15682" s="191" t="s">
        <v>254</v>
      </c>
      <c r="AX15682" s="18">
        <v>202324</v>
      </c>
      <c r="AY15682" s="191">
        <v>586</v>
      </c>
      <c r="AZ15682" s="191">
        <v>14</v>
      </c>
      <c r="BA15682" s="191">
        <v>12</v>
      </c>
      <c r="BB15682" s="191">
        <v>0</v>
      </c>
    </row>
    <row r="15683" spans="48:54" x14ac:dyDescent="0.2">
      <c r="AV15683" s="191" t="str">
        <f t="shared" si="248"/>
        <v>586_RS_16_1_202324</v>
      </c>
      <c r="AW15683" s="191" t="s">
        <v>92</v>
      </c>
      <c r="AX15683" s="18">
        <v>202324</v>
      </c>
      <c r="AY15683" s="191">
        <v>586</v>
      </c>
      <c r="AZ15683" s="191">
        <v>16</v>
      </c>
      <c r="BA15683" s="191">
        <v>1</v>
      </c>
      <c r="BB15683" s="191">
        <v>0</v>
      </c>
    </row>
    <row r="15684" spans="48:54" x14ac:dyDescent="0.2">
      <c r="AV15684" s="191" t="str">
        <f t="shared" ref="AV15684:AV15747" si="249">AY15684&amp;"_"&amp;AW15684&amp;"_"&amp;AZ15684&amp;"_"&amp;BA15684&amp;"_"&amp;AX15684</f>
        <v>512_RO5_31_12_202324</v>
      </c>
      <c r="AW15684" s="191" t="s">
        <v>255</v>
      </c>
      <c r="AX15684" s="18">
        <v>202324</v>
      </c>
      <c r="AY15684" s="191">
        <v>512</v>
      </c>
      <c r="AZ15684" s="191">
        <v>31</v>
      </c>
      <c r="BA15684" s="191">
        <v>12</v>
      </c>
      <c r="BB15684" s="191">
        <v>3809.3870000000002</v>
      </c>
    </row>
    <row r="15685" spans="48:54" x14ac:dyDescent="0.2">
      <c r="AV15685" s="191" t="str">
        <f t="shared" si="249"/>
        <v>512_RS_16_2_202324</v>
      </c>
      <c r="AW15685" s="191" t="s">
        <v>92</v>
      </c>
      <c r="AX15685" s="18">
        <v>202324</v>
      </c>
      <c r="AY15685" s="191">
        <v>512</v>
      </c>
      <c r="AZ15685" s="191">
        <v>16</v>
      </c>
      <c r="BA15685" s="191">
        <v>2</v>
      </c>
      <c r="BB15685" s="191">
        <v>-3</v>
      </c>
    </row>
    <row r="15686" spans="48:54" x14ac:dyDescent="0.2">
      <c r="AV15686" s="191" t="str">
        <f t="shared" si="249"/>
        <v>514_RO5_31_12_202324</v>
      </c>
      <c r="AW15686" s="191" t="s">
        <v>255</v>
      </c>
      <c r="AX15686" s="18">
        <v>202324</v>
      </c>
      <c r="AY15686" s="191">
        <v>514</v>
      </c>
      <c r="AZ15686" s="191">
        <v>31</v>
      </c>
      <c r="BA15686" s="191">
        <v>12</v>
      </c>
      <c r="BB15686" s="191">
        <v>17270</v>
      </c>
    </row>
    <row r="15687" spans="48:54" x14ac:dyDescent="0.2">
      <c r="AV15687" s="191" t="str">
        <f t="shared" si="249"/>
        <v>514_RS_16_2_202324</v>
      </c>
      <c r="AW15687" s="191" t="s">
        <v>92</v>
      </c>
      <c r="AX15687" s="18">
        <v>202324</v>
      </c>
      <c r="AY15687" s="191">
        <v>514</v>
      </c>
      <c r="AZ15687" s="191">
        <v>16</v>
      </c>
      <c r="BA15687" s="191">
        <v>2</v>
      </c>
      <c r="BB15687" s="191">
        <v>-1</v>
      </c>
    </row>
    <row r="15688" spans="48:54" x14ac:dyDescent="0.2">
      <c r="AV15688" s="191" t="str">
        <f t="shared" si="249"/>
        <v>516_RO5_31_12_202324</v>
      </c>
      <c r="AW15688" s="191" t="s">
        <v>255</v>
      </c>
      <c r="AX15688" s="18">
        <v>202324</v>
      </c>
      <c r="AY15688" s="191">
        <v>516</v>
      </c>
      <c r="AZ15688" s="191">
        <v>31</v>
      </c>
      <c r="BA15688" s="191">
        <v>12</v>
      </c>
      <c r="BB15688" s="191">
        <v>9930.384</v>
      </c>
    </row>
    <row r="15689" spans="48:54" x14ac:dyDescent="0.2">
      <c r="AV15689" s="191" t="str">
        <f t="shared" si="249"/>
        <v>516_RS_16_2_202324</v>
      </c>
      <c r="AW15689" s="191" t="s">
        <v>92</v>
      </c>
      <c r="AX15689" s="18">
        <v>202324</v>
      </c>
      <c r="AY15689" s="191">
        <v>516</v>
      </c>
      <c r="AZ15689" s="191">
        <v>16</v>
      </c>
      <c r="BA15689" s="191">
        <v>2</v>
      </c>
      <c r="BB15689" s="191">
        <v>-820.25599999999997</v>
      </c>
    </row>
    <row r="15690" spans="48:54" x14ac:dyDescent="0.2">
      <c r="AV15690" s="191" t="str">
        <f t="shared" si="249"/>
        <v>518_RO5_31_12_202324</v>
      </c>
      <c r="AW15690" s="191" t="s">
        <v>255</v>
      </c>
      <c r="AX15690" s="18">
        <v>202324</v>
      </c>
      <c r="AY15690" s="191">
        <v>518</v>
      </c>
      <c r="AZ15690" s="191">
        <v>31</v>
      </c>
      <c r="BA15690" s="191">
        <v>12</v>
      </c>
      <c r="BB15690" s="191">
        <v>6585.8323599999994</v>
      </c>
    </row>
    <row r="15691" spans="48:54" x14ac:dyDescent="0.2">
      <c r="AV15691" s="191" t="str">
        <f t="shared" si="249"/>
        <v>518_RS_16_2_202324</v>
      </c>
      <c r="AW15691" s="191" t="s">
        <v>92</v>
      </c>
      <c r="AX15691" s="18">
        <v>202324</v>
      </c>
      <c r="AY15691" s="191">
        <v>518</v>
      </c>
      <c r="AZ15691" s="191">
        <v>16</v>
      </c>
      <c r="BA15691" s="191">
        <v>2</v>
      </c>
      <c r="BB15691" s="191">
        <v>0</v>
      </c>
    </row>
    <row r="15692" spans="48:54" x14ac:dyDescent="0.2">
      <c r="AV15692" s="191" t="str">
        <f t="shared" si="249"/>
        <v>520_RO5_31_12_202324</v>
      </c>
      <c r="AW15692" s="191" t="s">
        <v>255</v>
      </c>
      <c r="AX15692" s="18">
        <v>202324</v>
      </c>
      <c r="AY15692" s="191">
        <v>520</v>
      </c>
      <c r="AZ15692" s="191">
        <v>31</v>
      </c>
      <c r="BA15692" s="191">
        <v>12</v>
      </c>
      <c r="BB15692" s="191">
        <v>9936</v>
      </c>
    </row>
    <row r="15693" spans="48:54" x14ac:dyDescent="0.2">
      <c r="AV15693" s="191" t="str">
        <f t="shared" si="249"/>
        <v>520_RS_16_2_202324</v>
      </c>
      <c r="AW15693" s="191" t="s">
        <v>92</v>
      </c>
      <c r="AX15693" s="18">
        <v>202324</v>
      </c>
      <c r="AY15693" s="191">
        <v>520</v>
      </c>
      <c r="AZ15693" s="191">
        <v>16</v>
      </c>
      <c r="BA15693" s="191">
        <v>2</v>
      </c>
      <c r="BB15693" s="191">
        <v>0</v>
      </c>
    </row>
    <row r="15694" spans="48:54" x14ac:dyDescent="0.2">
      <c r="AV15694" s="191" t="str">
        <f t="shared" si="249"/>
        <v>522_RO5_31_12_202324</v>
      </c>
      <c r="AW15694" s="191" t="s">
        <v>255</v>
      </c>
      <c r="AX15694" s="18">
        <v>202324</v>
      </c>
      <c r="AY15694" s="191">
        <v>522</v>
      </c>
      <c r="AZ15694" s="191">
        <v>31</v>
      </c>
      <c r="BA15694" s="191">
        <v>12</v>
      </c>
      <c r="BB15694" s="191">
        <v>6580.4241999999995</v>
      </c>
    </row>
    <row r="15695" spans="48:54" x14ac:dyDescent="0.2">
      <c r="AV15695" s="191" t="str">
        <f t="shared" si="249"/>
        <v>522_RS_16_2_202324</v>
      </c>
      <c r="AW15695" s="191" t="s">
        <v>92</v>
      </c>
      <c r="AX15695" s="18">
        <v>202324</v>
      </c>
      <c r="AY15695" s="191">
        <v>522</v>
      </c>
      <c r="AZ15695" s="191">
        <v>16</v>
      </c>
      <c r="BA15695" s="191">
        <v>2</v>
      </c>
      <c r="BB15695" s="191">
        <v>0</v>
      </c>
    </row>
    <row r="15696" spans="48:54" x14ac:dyDescent="0.2">
      <c r="AV15696" s="191" t="str">
        <f t="shared" si="249"/>
        <v>524_RO5_31_12_202324</v>
      </c>
      <c r="AW15696" s="191" t="s">
        <v>255</v>
      </c>
      <c r="AX15696" s="18">
        <v>202324</v>
      </c>
      <c r="AY15696" s="191">
        <v>524</v>
      </c>
      <c r="AZ15696" s="191">
        <v>31</v>
      </c>
      <c r="BA15696" s="191">
        <v>12</v>
      </c>
      <c r="BB15696" s="191">
        <v>10667.221</v>
      </c>
    </row>
    <row r="15697" spans="48:54" x14ac:dyDescent="0.2">
      <c r="AV15697" s="191" t="str">
        <f t="shared" si="249"/>
        <v>524_RS_16_2_202324</v>
      </c>
      <c r="AW15697" s="191" t="s">
        <v>92</v>
      </c>
      <c r="AX15697" s="18">
        <v>202324</v>
      </c>
      <c r="AY15697" s="191">
        <v>524</v>
      </c>
      <c r="AZ15697" s="191">
        <v>16</v>
      </c>
      <c r="BA15697" s="191">
        <v>2</v>
      </c>
      <c r="BB15697" s="191">
        <v>0</v>
      </c>
    </row>
    <row r="15698" spans="48:54" x14ac:dyDescent="0.2">
      <c r="AV15698" s="191" t="str">
        <f t="shared" si="249"/>
        <v>526_RO5_31_12_202324</v>
      </c>
      <c r="AW15698" s="191" t="s">
        <v>255</v>
      </c>
      <c r="AX15698" s="18">
        <v>202324</v>
      </c>
      <c r="AY15698" s="191">
        <v>526</v>
      </c>
      <c r="AZ15698" s="191">
        <v>31</v>
      </c>
      <c r="BA15698" s="191">
        <v>12</v>
      </c>
      <c r="BB15698" s="191">
        <v>4497.6364100000001</v>
      </c>
    </row>
    <row r="15699" spans="48:54" x14ac:dyDescent="0.2">
      <c r="AV15699" s="191" t="str">
        <f t="shared" si="249"/>
        <v>526_RS_16_2_202324</v>
      </c>
      <c r="AW15699" s="191" t="s">
        <v>92</v>
      </c>
      <c r="AX15699" s="18">
        <v>202324</v>
      </c>
      <c r="AY15699" s="191">
        <v>526</v>
      </c>
      <c r="AZ15699" s="191">
        <v>16</v>
      </c>
      <c r="BA15699" s="191">
        <v>2</v>
      </c>
      <c r="BB15699" s="191">
        <v>-12.861118146120134</v>
      </c>
    </row>
    <row r="15700" spans="48:54" x14ac:dyDescent="0.2">
      <c r="AV15700" s="191" t="str">
        <f t="shared" si="249"/>
        <v>528_RO5_31_12_202324</v>
      </c>
      <c r="AW15700" s="191" t="s">
        <v>255</v>
      </c>
      <c r="AX15700" s="18">
        <v>202324</v>
      </c>
      <c r="AY15700" s="191">
        <v>528</v>
      </c>
      <c r="AZ15700" s="191">
        <v>31</v>
      </c>
      <c r="BA15700" s="191">
        <v>12</v>
      </c>
      <c r="BB15700" s="191">
        <v>10310</v>
      </c>
    </row>
    <row r="15701" spans="48:54" x14ac:dyDescent="0.2">
      <c r="AV15701" s="191" t="str">
        <f t="shared" si="249"/>
        <v>528_RS_16_2_202324</v>
      </c>
      <c r="AW15701" s="191" t="s">
        <v>92</v>
      </c>
      <c r="AX15701" s="18">
        <v>202324</v>
      </c>
      <c r="AY15701" s="191">
        <v>528</v>
      </c>
      <c r="AZ15701" s="191">
        <v>16</v>
      </c>
      <c r="BA15701" s="191">
        <v>2</v>
      </c>
      <c r="BB15701" s="191">
        <v>-51</v>
      </c>
    </row>
    <row r="15702" spans="48:54" x14ac:dyDescent="0.2">
      <c r="AV15702" s="191" t="str">
        <f t="shared" si="249"/>
        <v>530_RO5_31_12_202324</v>
      </c>
      <c r="AW15702" s="191" t="s">
        <v>255</v>
      </c>
      <c r="AX15702" s="18">
        <v>202324</v>
      </c>
      <c r="AY15702" s="191">
        <v>530</v>
      </c>
      <c r="AZ15702" s="191">
        <v>31</v>
      </c>
      <c r="BA15702" s="191">
        <v>12</v>
      </c>
      <c r="BB15702" s="191">
        <v>14480.594795837846</v>
      </c>
    </row>
    <row r="15703" spans="48:54" x14ac:dyDescent="0.2">
      <c r="AV15703" s="191" t="str">
        <f t="shared" si="249"/>
        <v>530_RS_16_2_202324</v>
      </c>
      <c r="AW15703" s="191" t="s">
        <v>92</v>
      </c>
      <c r="AX15703" s="18">
        <v>202324</v>
      </c>
      <c r="AY15703" s="191">
        <v>530</v>
      </c>
      <c r="AZ15703" s="191">
        <v>16</v>
      </c>
      <c r="BA15703" s="191">
        <v>2</v>
      </c>
      <c r="BB15703" s="191">
        <v>0</v>
      </c>
    </row>
    <row r="15704" spans="48:54" x14ac:dyDescent="0.2">
      <c r="AV15704" s="191" t="str">
        <f t="shared" si="249"/>
        <v>532_RO5_31_12_202324</v>
      </c>
      <c r="AW15704" s="191" t="s">
        <v>255</v>
      </c>
      <c r="AX15704" s="18">
        <v>202324</v>
      </c>
      <c r="AY15704" s="191">
        <v>532</v>
      </c>
      <c r="AZ15704" s="191">
        <v>31</v>
      </c>
      <c r="BA15704" s="191">
        <v>12</v>
      </c>
      <c r="BB15704" s="191">
        <v>17510.614000000001</v>
      </c>
    </row>
    <row r="15705" spans="48:54" x14ac:dyDescent="0.2">
      <c r="AV15705" s="191" t="str">
        <f t="shared" si="249"/>
        <v>532_RS_16_2_202324</v>
      </c>
      <c r="AW15705" s="191" t="s">
        <v>92</v>
      </c>
      <c r="AX15705" s="18">
        <v>202324</v>
      </c>
      <c r="AY15705" s="191">
        <v>532</v>
      </c>
      <c r="AZ15705" s="191">
        <v>16</v>
      </c>
      <c r="BA15705" s="191">
        <v>2</v>
      </c>
      <c r="BB15705" s="191">
        <v>0</v>
      </c>
    </row>
    <row r="15706" spans="48:54" x14ac:dyDescent="0.2">
      <c r="AV15706" s="191" t="str">
        <f t="shared" si="249"/>
        <v>534_RO5_31_12_202324</v>
      </c>
      <c r="AW15706" s="191" t="s">
        <v>255</v>
      </c>
      <c r="AX15706" s="18">
        <v>202324</v>
      </c>
      <c r="AY15706" s="191">
        <v>534</v>
      </c>
      <c r="AZ15706" s="191">
        <v>31</v>
      </c>
      <c r="BA15706" s="191">
        <v>12</v>
      </c>
      <c r="BB15706" s="191">
        <v>13338.502039999998</v>
      </c>
    </row>
    <row r="15707" spans="48:54" x14ac:dyDescent="0.2">
      <c r="AV15707" s="191" t="str">
        <f t="shared" si="249"/>
        <v>534_RS_16_2_202324</v>
      </c>
      <c r="AW15707" s="191" t="s">
        <v>92</v>
      </c>
      <c r="AX15707" s="18">
        <v>202324</v>
      </c>
      <c r="AY15707" s="191">
        <v>534</v>
      </c>
      <c r="AZ15707" s="191">
        <v>16</v>
      </c>
      <c r="BA15707" s="191">
        <v>2</v>
      </c>
      <c r="BB15707" s="191">
        <v>0</v>
      </c>
    </row>
    <row r="15708" spans="48:54" x14ac:dyDescent="0.2">
      <c r="AV15708" s="191" t="str">
        <f t="shared" si="249"/>
        <v>536_RO5_31_12_202324</v>
      </c>
      <c r="AW15708" s="191" t="s">
        <v>255</v>
      </c>
      <c r="AX15708" s="18">
        <v>202324</v>
      </c>
      <c r="AY15708" s="191">
        <v>536</v>
      </c>
      <c r="AZ15708" s="191">
        <v>31</v>
      </c>
      <c r="BA15708" s="191">
        <v>12</v>
      </c>
      <c r="BB15708" s="191">
        <v>2798.4589999999998</v>
      </c>
    </row>
    <row r="15709" spans="48:54" x14ac:dyDescent="0.2">
      <c r="AV15709" s="191" t="str">
        <f t="shared" si="249"/>
        <v>536_RS_16_2_202324</v>
      </c>
      <c r="AW15709" s="191" t="s">
        <v>92</v>
      </c>
      <c r="AX15709" s="18">
        <v>202324</v>
      </c>
      <c r="AY15709" s="191">
        <v>536</v>
      </c>
      <c r="AZ15709" s="191">
        <v>16</v>
      </c>
      <c r="BA15709" s="191">
        <v>2</v>
      </c>
      <c r="BB15709" s="191">
        <v>0</v>
      </c>
    </row>
    <row r="15710" spans="48:54" x14ac:dyDescent="0.2">
      <c r="AV15710" s="191" t="str">
        <f t="shared" si="249"/>
        <v>538_RO5_31_12_202324</v>
      </c>
      <c r="AW15710" s="191" t="s">
        <v>255</v>
      </c>
      <c r="AX15710" s="18">
        <v>202324</v>
      </c>
      <c r="AY15710" s="191">
        <v>538</v>
      </c>
      <c r="AZ15710" s="191">
        <v>31</v>
      </c>
      <c r="BA15710" s="191">
        <v>12</v>
      </c>
      <c r="BB15710" s="191">
        <v>10255.21042836225</v>
      </c>
    </row>
    <row r="15711" spans="48:54" x14ac:dyDescent="0.2">
      <c r="AV15711" s="191" t="str">
        <f t="shared" si="249"/>
        <v>538_RS_16_2_202324</v>
      </c>
      <c r="AW15711" s="191" t="s">
        <v>92</v>
      </c>
      <c r="AX15711" s="18">
        <v>202324</v>
      </c>
      <c r="AY15711" s="191">
        <v>538</v>
      </c>
      <c r="AZ15711" s="191">
        <v>16</v>
      </c>
      <c r="BA15711" s="191">
        <v>2</v>
      </c>
      <c r="BB15711" s="191">
        <v>-13.705142584714684</v>
      </c>
    </row>
    <row r="15712" spans="48:54" x14ac:dyDescent="0.2">
      <c r="AV15712" s="191" t="str">
        <f t="shared" si="249"/>
        <v>540_RO5_31_12_202324</v>
      </c>
      <c r="AW15712" s="191" t="s">
        <v>255</v>
      </c>
      <c r="AX15712" s="18">
        <v>202324</v>
      </c>
      <c r="AY15712" s="191">
        <v>540</v>
      </c>
      <c r="AZ15712" s="191">
        <v>31</v>
      </c>
      <c r="BA15712" s="191">
        <v>12</v>
      </c>
      <c r="BB15712" s="191">
        <v>20162.786</v>
      </c>
    </row>
    <row r="15713" spans="48:54" x14ac:dyDescent="0.2">
      <c r="AV15713" s="191" t="str">
        <f t="shared" si="249"/>
        <v>540_RS_16_2_202324</v>
      </c>
      <c r="AW15713" s="191" t="s">
        <v>92</v>
      </c>
      <c r="AX15713" s="18">
        <v>202324</v>
      </c>
      <c r="AY15713" s="191">
        <v>540</v>
      </c>
      <c r="AZ15713" s="191">
        <v>16</v>
      </c>
      <c r="BA15713" s="191">
        <v>2</v>
      </c>
      <c r="BB15713" s="191">
        <v>0</v>
      </c>
    </row>
    <row r="15714" spans="48:54" x14ac:dyDescent="0.2">
      <c r="AV15714" s="191" t="str">
        <f t="shared" si="249"/>
        <v>542_RO5_31_12_202324</v>
      </c>
      <c r="AW15714" s="191" t="s">
        <v>255</v>
      </c>
      <c r="AX15714" s="18">
        <v>202324</v>
      </c>
      <c r="AY15714" s="191">
        <v>542</v>
      </c>
      <c r="AZ15714" s="191">
        <v>31</v>
      </c>
      <c r="BA15714" s="191">
        <v>12</v>
      </c>
      <c r="BB15714" s="191">
        <v>5874.134</v>
      </c>
    </row>
    <row r="15715" spans="48:54" x14ac:dyDescent="0.2">
      <c r="AV15715" s="191" t="str">
        <f t="shared" si="249"/>
        <v>542_RS_16_2_202324</v>
      </c>
      <c r="AW15715" s="191" t="s">
        <v>92</v>
      </c>
      <c r="AX15715" s="18">
        <v>202324</v>
      </c>
      <c r="AY15715" s="191">
        <v>542</v>
      </c>
      <c r="AZ15715" s="191">
        <v>16</v>
      </c>
      <c r="BA15715" s="191">
        <v>2</v>
      </c>
      <c r="BB15715" s="191">
        <v>0</v>
      </c>
    </row>
    <row r="15716" spans="48:54" x14ac:dyDescent="0.2">
      <c r="AV15716" s="191" t="str">
        <f t="shared" si="249"/>
        <v>544_RO5_31_12_202324</v>
      </c>
      <c r="AW15716" s="191" t="s">
        <v>255</v>
      </c>
      <c r="AX15716" s="18">
        <v>202324</v>
      </c>
      <c r="AY15716" s="191">
        <v>544</v>
      </c>
      <c r="AZ15716" s="191">
        <v>31</v>
      </c>
      <c r="BA15716" s="191">
        <v>12</v>
      </c>
      <c r="BB15716" s="191">
        <v>14071.717790000001</v>
      </c>
    </row>
    <row r="15717" spans="48:54" x14ac:dyDescent="0.2">
      <c r="AV15717" s="191" t="str">
        <f t="shared" si="249"/>
        <v>544_RS_16_2_202324</v>
      </c>
      <c r="AW15717" s="191" t="s">
        <v>92</v>
      </c>
      <c r="AX15717" s="18">
        <v>202324</v>
      </c>
      <c r="AY15717" s="191">
        <v>544</v>
      </c>
      <c r="AZ15717" s="191">
        <v>16</v>
      </c>
      <c r="BA15717" s="191">
        <v>2</v>
      </c>
      <c r="BB15717" s="191">
        <v>0</v>
      </c>
    </row>
    <row r="15718" spans="48:54" x14ac:dyDescent="0.2">
      <c r="AV15718" s="191" t="str">
        <f t="shared" si="249"/>
        <v>545_RO5_31_12_202324</v>
      </c>
      <c r="AW15718" s="191" t="s">
        <v>255</v>
      </c>
      <c r="AX15718" s="18">
        <v>202324</v>
      </c>
      <c r="AY15718" s="191">
        <v>545</v>
      </c>
      <c r="AZ15718" s="191">
        <v>31</v>
      </c>
      <c r="BA15718" s="191">
        <v>12</v>
      </c>
      <c r="BB15718" s="191">
        <v>5773.1064400000005</v>
      </c>
    </row>
    <row r="15719" spans="48:54" x14ac:dyDescent="0.2">
      <c r="AV15719" s="191" t="str">
        <f t="shared" si="249"/>
        <v>545_RS_16_2_202324</v>
      </c>
      <c r="AW15719" s="191" t="s">
        <v>92</v>
      </c>
      <c r="AX15719" s="18">
        <v>202324</v>
      </c>
      <c r="AY15719" s="191">
        <v>545</v>
      </c>
      <c r="AZ15719" s="191">
        <v>16</v>
      </c>
      <c r="BA15719" s="191">
        <v>2</v>
      </c>
      <c r="BB15719" s="191">
        <v>0</v>
      </c>
    </row>
    <row r="15720" spans="48:54" x14ac:dyDescent="0.2">
      <c r="AV15720" s="191" t="str">
        <f t="shared" si="249"/>
        <v>546_RO5_31_12_202324</v>
      </c>
      <c r="AW15720" s="191" t="s">
        <v>255</v>
      </c>
      <c r="AX15720" s="18">
        <v>202324</v>
      </c>
      <c r="AY15720" s="191">
        <v>546</v>
      </c>
      <c r="AZ15720" s="191">
        <v>31</v>
      </c>
      <c r="BA15720" s="191">
        <v>12</v>
      </c>
      <c r="BB15720" s="191">
        <v>7970.5910000000003</v>
      </c>
    </row>
    <row r="15721" spans="48:54" x14ac:dyDescent="0.2">
      <c r="AV15721" s="191" t="str">
        <f t="shared" si="249"/>
        <v>546_RS_16_2_202324</v>
      </c>
      <c r="AW15721" s="191" t="s">
        <v>92</v>
      </c>
      <c r="AX15721" s="18">
        <v>202324</v>
      </c>
      <c r="AY15721" s="191">
        <v>546</v>
      </c>
      <c r="AZ15721" s="191">
        <v>16</v>
      </c>
      <c r="BA15721" s="191">
        <v>2</v>
      </c>
      <c r="BB15721" s="191">
        <v>0</v>
      </c>
    </row>
    <row r="15722" spans="48:54" x14ac:dyDescent="0.2">
      <c r="AV15722" s="191" t="str">
        <f t="shared" si="249"/>
        <v>548_RO5_31_12_202324</v>
      </c>
      <c r="AW15722" s="191" t="s">
        <v>255</v>
      </c>
      <c r="AX15722" s="18">
        <v>202324</v>
      </c>
      <c r="AY15722" s="191">
        <v>548</v>
      </c>
      <c r="AZ15722" s="191">
        <v>31</v>
      </c>
      <c r="BA15722" s="191">
        <v>12</v>
      </c>
      <c r="BB15722" s="191">
        <v>7783.1080000000002</v>
      </c>
    </row>
    <row r="15723" spans="48:54" x14ac:dyDescent="0.2">
      <c r="AV15723" s="191" t="str">
        <f t="shared" si="249"/>
        <v>548_RS_16_2_202324</v>
      </c>
      <c r="AW15723" s="191" t="s">
        <v>92</v>
      </c>
      <c r="AX15723" s="18">
        <v>202324</v>
      </c>
      <c r="AY15723" s="191">
        <v>548</v>
      </c>
      <c r="AZ15723" s="191">
        <v>16</v>
      </c>
      <c r="BA15723" s="191">
        <v>2</v>
      </c>
      <c r="BB15723" s="191">
        <v>0</v>
      </c>
    </row>
    <row r="15724" spans="48:54" x14ac:dyDescent="0.2">
      <c r="AV15724" s="191" t="str">
        <f t="shared" si="249"/>
        <v>550_RO5_31_12_202324</v>
      </c>
      <c r="AW15724" s="191" t="s">
        <v>255</v>
      </c>
      <c r="AX15724" s="18">
        <v>202324</v>
      </c>
      <c r="AY15724" s="191">
        <v>550</v>
      </c>
      <c r="AZ15724" s="191">
        <v>31</v>
      </c>
      <c r="BA15724" s="191">
        <v>12</v>
      </c>
      <c r="BB15724" s="191">
        <v>10572.689340000001</v>
      </c>
    </row>
    <row r="15725" spans="48:54" x14ac:dyDescent="0.2">
      <c r="AV15725" s="191" t="str">
        <f t="shared" si="249"/>
        <v>550_RS_16_2_202324</v>
      </c>
      <c r="AW15725" s="191" t="s">
        <v>92</v>
      </c>
      <c r="AX15725" s="18">
        <v>202324</v>
      </c>
      <c r="AY15725" s="191">
        <v>550</v>
      </c>
      <c r="AZ15725" s="191">
        <v>16</v>
      </c>
      <c r="BA15725" s="191">
        <v>2</v>
      </c>
      <c r="BB15725" s="191">
        <v>0</v>
      </c>
    </row>
    <row r="15726" spans="48:54" x14ac:dyDescent="0.2">
      <c r="AV15726" s="191" t="str">
        <f t="shared" si="249"/>
        <v>552_RO5_31_12_202324</v>
      </c>
      <c r="AW15726" s="191" t="s">
        <v>255</v>
      </c>
      <c r="AX15726" s="18">
        <v>202324</v>
      </c>
      <c r="AY15726" s="191">
        <v>552</v>
      </c>
      <c r="AZ15726" s="191">
        <v>31</v>
      </c>
      <c r="BA15726" s="191">
        <v>12</v>
      </c>
      <c r="BB15726" s="191">
        <v>31075.325000000001</v>
      </c>
    </row>
    <row r="15727" spans="48:54" x14ac:dyDescent="0.2">
      <c r="AV15727" s="191" t="str">
        <f t="shared" si="249"/>
        <v>552_RS_16_2_202324</v>
      </c>
      <c r="AW15727" s="191" t="s">
        <v>92</v>
      </c>
      <c r="AX15727" s="18">
        <v>202324</v>
      </c>
      <c r="AY15727" s="191">
        <v>552</v>
      </c>
      <c r="AZ15727" s="191">
        <v>16</v>
      </c>
      <c r="BA15727" s="191">
        <v>2</v>
      </c>
      <c r="BB15727" s="191">
        <v>0</v>
      </c>
    </row>
    <row r="15728" spans="48:54" x14ac:dyDescent="0.2">
      <c r="AV15728" s="191" t="str">
        <f t="shared" si="249"/>
        <v>562_RO5_31_12_202324</v>
      </c>
      <c r="AW15728" s="191" t="s">
        <v>255</v>
      </c>
      <c r="AX15728" s="18">
        <v>202324</v>
      </c>
      <c r="AY15728" s="191">
        <v>562</v>
      </c>
      <c r="AZ15728" s="191">
        <v>31</v>
      </c>
      <c r="BA15728" s="191">
        <v>12</v>
      </c>
      <c r="BB15728" s="191">
        <v>0</v>
      </c>
    </row>
    <row r="15729" spans="48:54" x14ac:dyDescent="0.2">
      <c r="AV15729" s="191" t="str">
        <f t="shared" si="249"/>
        <v>562_RS_16_2_202324</v>
      </c>
      <c r="AW15729" s="191" t="s">
        <v>92</v>
      </c>
      <c r="AX15729" s="18">
        <v>202324</v>
      </c>
      <c r="AY15729" s="191">
        <v>562</v>
      </c>
      <c r="AZ15729" s="191">
        <v>16</v>
      </c>
      <c r="BA15729" s="191">
        <v>2</v>
      </c>
      <c r="BB15729" s="191">
        <v>0</v>
      </c>
    </row>
    <row r="15730" spans="48:54" x14ac:dyDescent="0.2">
      <c r="AV15730" s="191" t="str">
        <f t="shared" si="249"/>
        <v>564_RO5_31_12_202324</v>
      </c>
      <c r="AW15730" s="191" t="s">
        <v>255</v>
      </c>
      <c r="AX15730" s="18">
        <v>202324</v>
      </c>
      <c r="AY15730" s="191">
        <v>564</v>
      </c>
      <c r="AZ15730" s="191">
        <v>31</v>
      </c>
      <c r="BA15730" s="191">
        <v>12</v>
      </c>
      <c r="BB15730" s="191">
        <v>0</v>
      </c>
    </row>
    <row r="15731" spans="48:54" x14ac:dyDescent="0.2">
      <c r="AV15731" s="191" t="str">
        <f t="shared" si="249"/>
        <v>564_RS_16_2_202324</v>
      </c>
      <c r="AW15731" s="191" t="s">
        <v>92</v>
      </c>
      <c r="AX15731" s="18">
        <v>202324</v>
      </c>
      <c r="AY15731" s="191">
        <v>564</v>
      </c>
      <c r="AZ15731" s="191">
        <v>16</v>
      </c>
      <c r="BA15731" s="191">
        <v>2</v>
      </c>
      <c r="BB15731" s="191">
        <v>0</v>
      </c>
    </row>
    <row r="15732" spans="48:54" x14ac:dyDescent="0.2">
      <c r="AV15732" s="191" t="str">
        <f t="shared" si="249"/>
        <v>566_RO5_31_12_202324</v>
      </c>
      <c r="AW15732" s="191" t="s">
        <v>255</v>
      </c>
      <c r="AX15732" s="18">
        <v>202324</v>
      </c>
      <c r="AY15732" s="191">
        <v>566</v>
      </c>
      <c r="AZ15732" s="191">
        <v>31</v>
      </c>
      <c r="BA15732" s="191">
        <v>12</v>
      </c>
      <c r="BB15732" s="191">
        <v>0</v>
      </c>
    </row>
    <row r="15733" spans="48:54" x14ac:dyDescent="0.2">
      <c r="AV15733" s="191" t="str">
        <f t="shared" si="249"/>
        <v>566_RS_16_2_202324</v>
      </c>
      <c r="AW15733" s="191" t="s">
        <v>92</v>
      </c>
      <c r="AX15733" s="18">
        <v>202324</v>
      </c>
      <c r="AY15733" s="191">
        <v>566</v>
      </c>
      <c r="AZ15733" s="191">
        <v>16</v>
      </c>
      <c r="BA15733" s="191">
        <v>2</v>
      </c>
      <c r="BB15733" s="191">
        <v>0</v>
      </c>
    </row>
    <row r="15734" spans="48:54" x14ac:dyDescent="0.2">
      <c r="AV15734" s="191" t="str">
        <f t="shared" si="249"/>
        <v>568_RO5_31_12_202324</v>
      </c>
      <c r="AW15734" s="191" t="s">
        <v>255</v>
      </c>
      <c r="AX15734" s="18">
        <v>202324</v>
      </c>
      <c r="AY15734" s="191">
        <v>568</v>
      </c>
      <c r="AZ15734" s="191">
        <v>31</v>
      </c>
      <c r="BA15734" s="191">
        <v>12</v>
      </c>
      <c r="BB15734" s="191">
        <v>0</v>
      </c>
    </row>
    <row r="15735" spans="48:54" x14ac:dyDescent="0.2">
      <c r="AV15735" s="191" t="str">
        <f t="shared" si="249"/>
        <v>568_RS_16_2_202324</v>
      </c>
      <c r="AW15735" s="191" t="s">
        <v>92</v>
      </c>
      <c r="AX15735" s="18">
        <v>202324</v>
      </c>
      <c r="AY15735" s="191">
        <v>568</v>
      </c>
      <c r="AZ15735" s="191">
        <v>16</v>
      </c>
      <c r="BA15735" s="191">
        <v>2</v>
      </c>
      <c r="BB15735" s="191">
        <v>0</v>
      </c>
    </row>
    <row r="15736" spans="48:54" x14ac:dyDescent="0.2">
      <c r="AV15736" s="191" t="str">
        <f t="shared" si="249"/>
        <v>572_RO5_31_12_202324</v>
      </c>
      <c r="AW15736" s="191" t="s">
        <v>255</v>
      </c>
      <c r="AX15736" s="18">
        <v>202324</v>
      </c>
      <c r="AY15736" s="191">
        <v>572</v>
      </c>
      <c r="AZ15736" s="191">
        <v>31</v>
      </c>
      <c r="BA15736" s="191">
        <v>12</v>
      </c>
      <c r="BB15736" s="191">
        <v>0</v>
      </c>
    </row>
    <row r="15737" spans="48:54" x14ac:dyDescent="0.2">
      <c r="AV15737" s="191" t="str">
        <f t="shared" si="249"/>
        <v>572_RS_16_2_202324</v>
      </c>
      <c r="AW15737" s="191" t="s">
        <v>92</v>
      </c>
      <c r="AX15737" s="18">
        <v>202324</v>
      </c>
      <c r="AY15737" s="191">
        <v>572</v>
      </c>
      <c r="AZ15737" s="191">
        <v>16</v>
      </c>
      <c r="BA15737" s="191">
        <v>2</v>
      </c>
      <c r="BB15737" s="191">
        <v>0</v>
      </c>
    </row>
    <row r="15738" spans="48:54" x14ac:dyDescent="0.2">
      <c r="AV15738" s="191" t="str">
        <f t="shared" si="249"/>
        <v>574_RO5_31_12_202324</v>
      </c>
      <c r="AW15738" s="191" t="s">
        <v>255</v>
      </c>
      <c r="AX15738" s="18">
        <v>202324</v>
      </c>
      <c r="AY15738" s="191">
        <v>574</v>
      </c>
      <c r="AZ15738" s="191">
        <v>31</v>
      </c>
      <c r="BA15738" s="191">
        <v>12</v>
      </c>
      <c r="BB15738" s="191">
        <v>0</v>
      </c>
    </row>
    <row r="15739" spans="48:54" x14ac:dyDescent="0.2">
      <c r="AV15739" s="191" t="str">
        <f t="shared" si="249"/>
        <v>574_RS_16_2_202324</v>
      </c>
      <c r="AW15739" s="191" t="s">
        <v>92</v>
      </c>
      <c r="AX15739" s="18">
        <v>202324</v>
      </c>
      <c r="AY15739" s="191">
        <v>574</v>
      </c>
      <c r="AZ15739" s="191">
        <v>16</v>
      </c>
      <c r="BA15739" s="191">
        <v>2</v>
      </c>
      <c r="BB15739" s="191">
        <v>0</v>
      </c>
    </row>
    <row r="15740" spans="48:54" x14ac:dyDescent="0.2">
      <c r="AV15740" s="191" t="str">
        <f t="shared" si="249"/>
        <v>576_RO5_31_12_202324</v>
      </c>
      <c r="AW15740" s="191" t="s">
        <v>255</v>
      </c>
      <c r="AX15740" s="18">
        <v>202324</v>
      </c>
      <c r="AY15740" s="191">
        <v>576</v>
      </c>
      <c r="AZ15740" s="191">
        <v>31</v>
      </c>
      <c r="BA15740" s="191">
        <v>12</v>
      </c>
      <c r="BB15740" s="191">
        <v>0</v>
      </c>
    </row>
    <row r="15741" spans="48:54" x14ac:dyDescent="0.2">
      <c r="AV15741" s="191" t="str">
        <f t="shared" si="249"/>
        <v>576_RS_16_2_202324</v>
      </c>
      <c r="AW15741" s="191" t="s">
        <v>92</v>
      </c>
      <c r="AX15741" s="18">
        <v>202324</v>
      </c>
      <c r="AY15741" s="191">
        <v>576</v>
      </c>
      <c r="AZ15741" s="191">
        <v>16</v>
      </c>
      <c r="BA15741" s="191">
        <v>2</v>
      </c>
      <c r="BB15741" s="191">
        <v>0</v>
      </c>
    </row>
    <row r="15742" spans="48:54" x14ac:dyDescent="0.2">
      <c r="AV15742" s="191" t="str">
        <f t="shared" si="249"/>
        <v>582_RO5_31_12_202324</v>
      </c>
      <c r="AW15742" s="191" t="s">
        <v>255</v>
      </c>
      <c r="AX15742" s="18">
        <v>202324</v>
      </c>
      <c r="AY15742" s="191">
        <v>582</v>
      </c>
      <c r="AZ15742" s="191">
        <v>31</v>
      </c>
      <c r="BA15742" s="191">
        <v>12</v>
      </c>
      <c r="BB15742" s="191">
        <v>0</v>
      </c>
    </row>
    <row r="15743" spans="48:54" x14ac:dyDescent="0.2">
      <c r="AV15743" s="191" t="str">
        <f t="shared" si="249"/>
        <v>582_RS_16_2_202324</v>
      </c>
      <c r="AW15743" s="191" t="s">
        <v>92</v>
      </c>
      <c r="AX15743" s="18">
        <v>202324</v>
      </c>
      <c r="AY15743" s="191">
        <v>582</v>
      </c>
      <c r="AZ15743" s="191">
        <v>16</v>
      </c>
      <c r="BA15743" s="191">
        <v>2</v>
      </c>
      <c r="BB15743" s="191">
        <v>0</v>
      </c>
    </row>
    <row r="15744" spans="48:54" x14ac:dyDescent="0.2">
      <c r="AV15744" s="191" t="str">
        <f t="shared" si="249"/>
        <v>584_RO5_31_12_202324</v>
      </c>
      <c r="AW15744" s="191" t="s">
        <v>255</v>
      </c>
      <c r="AX15744" s="18">
        <v>202324</v>
      </c>
      <c r="AY15744" s="191">
        <v>584</v>
      </c>
      <c r="AZ15744" s="191">
        <v>31</v>
      </c>
      <c r="BA15744" s="191">
        <v>12</v>
      </c>
      <c r="BB15744" s="191">
        <v>0</v>
      </c>
    </row>
    <row r="15745" spans="48:54" x14ac:dyDescent="0.2">
      <c r="AV15745" s="191" t="str">
        <f t="shared" si="249"/>
        <v>584_RS_16_2_202324</v>
      </c>
      <c r="AW15745" s="191" t="s">
        <v>92</v>
      </c>
      <c r="AX15745" s="18">
        <v>202324</v>
      </c>
      <c r="AY15745" s="191">
        <v>584</v>
      </c>
      <c r="AZ15745" s="191">
        <v>16</v>
      </c>
      <c r="BA15745" s="191">
        <v>2</v>
      </c>
      <c r="BB15745" s="191">
        <v>0</v>
      </c>
    </row>
    <row r="15746" spans="48:54" x14ac:dyDescent="0.2">
      <c r="AV15746" s="191" t="str">
        <f t="shared" si="249"/>
        <v>586_RO5_31_12_202324</v>
      </c>
      <c r="AW15746" s="191" t="s">
        <v>255</v>
      </c>
      <c r="AX15746" s="18">
        <v>202324</v>
      </c>
      <c r="AY15746" s="191">
        <v>586</v>
      </c>
      <c r="AZ15746" s="191">
        <v>31</v>
      </c>
      <c r="BA15746" s="191">
        <v>12</v>
      </c>
      <c r="BB15746" s="191">
        <v>0</v>
      </c>
    </row>
    <row r="15747" spans="48:54" x14ac:dyDescent="0.2">
      <c r="AV15747" s="191" t="str">
        <f t="shared" si="249"/>
        <v>586_RS_16_2_202324</v>
      </c>
      <c r="AW15747" s="191" t="s">
        <v>92</v>
      </c>
      <c r="AX15747" s="18">
        <v>202324</v>
      </c>
      <c r="AY15747" s="191">
        <v>586</v>
      </c>
      <c r="AZ15747" s="191">
        <v>16</v>
      </c>
      <c r="BA15747" s="191">
        <v>2</v>
      </c>
      <c r="BB15747" s="191">
        <v>0</v>
      </c>
    </row>
    <row r="15748" spans="48:54" x14ac:dyDescent="0.2">
      <c r="AV15748" s="191" t="str">
        <f t="shared" ref="AV15748:AV15811" si="250">AY15748&amp;"_"&amp;AW15748&amp;"_"&amp;AZ15748&amp;"_"&amp;BA15748&amp;"_"&amp;AX15748</f>
        <v>512_RO6_18_12_202324</v>
      </c>
      <c r="AW15748" s="191" t="s">
        <v>256</v>
      </c>
      <c r="AX15748" s="18">
        <v>202324</v>
      </c>
      <c r="AY15748" s="191">
        <v>512</v>
      </c>
      <c r="AZ15748" s="191">
        <v>18</v>
      </c>
      <c r="BA15748" s="191">
        <v>12</v>
      </c>
      <c r="BB15748" s="191">
        <v>2620.9929999999995</v>
      </c>
    </row>
    <row r="15749" spans="48:54" x14ac:dyDescent="0.2">
      <c r="AV15749" s="191" t="str">
        <f t="shared" si="250"/>
        <v>512_RS_16_4_202324</v>
      </c>
      <c r="AW15749" s="191" t="s">
        <v>92</v>
      </c>
      <c r="AX15749" s="18">
        <v>202324</v>
      </c>
      <c r="AY15749" s="191">
        <v>512</v>
      </c>
      <c r="AZ15749" s="191">
        <v>16</v>
      </c>
      <c r="BA15749" s="191">
        <v>4</v>
      </c>
      <c r="BB15749" s="191">
        <v>32</v>
      </c>
    </row>
    <row r="15750" spans="48:54" x14ac:dyDescent="0.2">
      <c r="AV15750" s="191" t="str">
        <f t="shared" si="250"/>
        <v>514_RO6_18_12_202324</v>
      </c>
      <c r="AW15750" s="191" t="s">
        <v>256</v>
      </c>
      <c r="AX15750" s="18">
        <v>202324</v>
      </c>
      <c r="AY15750" s="191">
        <v>514</v>
      </c>
      <c r="AZ15750" s="191">
        <v>18</v>
      </c>
      <c r="BA15750" s="191">
        <v>12</v>
      </c>
      <c r="BB15750" s="191">
        <v>5083.8099999999995</v>
      </c>
    </row>
    <row r="15751" spans="48:54" x14ac:dyDescent="0.2">
      <c r="AV15751" s="191" t="str">
        <f t="shared" si="250"/>
        <v>514_RS_16_4_202324</v>
      </c>
      <c r="AW15751" s="191" t="s">
        <v>92</v>
      </c>
      <c r="AX15751" s="18">
        <v>202324</v>
      </c>
      <c r="AY15751" s="191">
        <v>514</v>
      </c>
      <c r="AZ15751" s="191">
        <v>16</v>
      </c>
      <c r="BA15751" s="191">
        <v>4</v>
      </c>
      <c r="BB15751" s="191">
        <v>1660</v>
      </c>
    </row>
    <row r="15752" spans="48:54" x14ac:dyDescent="0.2">
      <c r="AV15752" s="191" t="str">
        <f t="shared" si="250"/>
        <v>516_RO6_18_12_202324</v>
      </c>
      <c r="AW15752" s="191" t="s">
        <v>256</v>
      </c>
      <c r="AX15752" s="18">
        <v>202324</v>
      </c>
      <c r="AY15752" s="191">
        <v>516</v>
      </c>
      <c r="AZ15752" s="191">
        <v>18</v>
      </c>
      <c r="BA15752" s="191">
        <v>12</v>
      </c>
      <c r="BB15752" s="191">
        <v>2343.627</v>
      </c>
    </row>
    <row r="15753" spans="48:54" x14ac:dyDescent="0.2">
      <c r="AV15753" s="191" t="str">
        <f t="shared" si="250"/>
        <v>516_RS_16_4_202324</v>
      </c>
      <c r="AW15753" s="191" t="s">
        <v>92</v>
      </c>
      <c r="AX15753" s="18">
        <v>202324</v>
      </c>
      <c r="AY15753" s="191">
        <v>516</v>
      </c>
      <c r="AZ15753" s="191">
        <v>16</v>
      </c>
      <c r="BA15753" s="191">
        <v>4</v>
      </c>
      <c r="BB15753" s="191">
        <v>231.0390000000001</v>
      </c>
    </row>
    <row r="15754" spans="48:54" x14ac:dyDescent="0.2">
      <c r="AV15754" s="191" t="str">
        <f t="shared" si="250"/>
        <v>518_RO6_18_12_202324</v>
      </c>
      <c r="AW15754" s="191" t="s">
        <v>256</v>
      </c>
      <c r="AX15754" s="18">
        <v>202324</v>
      </c>
      <c r="AY15754" s="191">
        <v>518</v>
      </c>
      <c r="AZ15754" s="191">
        <v>18</v>
      </c>
      <c r="BA15754" s="191">
        <v>12</v>
      </c>
      <c r="BB15754" s="191">
        <v>1654.27991</v>
      </c>
    </row>
    <row r="15755" spans="48:54" x14ac:dyDescent="0.2">
      <c r="AV15755" s="191" t="str">
        <f t="shared" si="250"/>
        <v>518_RS_16_4_202324</v>
      </c>
      <c r="AW15755" s="191" t="s">
        <v>92</v>
      </c>
      <c r="AX15755" s="18">
        <v>202324</v>
      </c>
      <c r="AY15755" s="191">
        <v>518</v>
      </c>
      <c r="AZ15755" s="191">
        <v>16</v>
      </c>
      <c r="BA15755" s="191">
        <v>4</v>
      </c>
      <c r="BB15755" s="191">
        <v>54.276389999999999</v>
      </c>
    </row>
    <row r="15756" spans="48:54" x14ac:dyDescent="0.2">
      <c r="AV15756" s="191" t="str">
        <f t="shared" si="250"/>
        <v>520_RO6_18_12_202324</v>
      </c>
      <c r="AW15756" s="191" t="s">
        <v>256</v>
      </c>
      <c r="AX15756" s="18">
        <v>202324</v>
      </c>
      <c r="AY15756" s="191">
        <v>520</v>
      </c>
      <c r="AZ15756" s="191">
        <v>18</v>
      </c>
      <c r="BA15756" s="191">
        <v>12</v>
      </c>
      <c r="BB15756" s="191">
        <v>3721</v>
      </c>
    </row>
    <row r="15757" spans="48:54" x14ac:dyDescent="0.2">
      <c r="AV15757" s="191" t="str">
        <f t="shared" si="250"/>
        <v>520_RS_16_4_202324</v>
      </c>
      <c r="AW15757" s="191" t="s">
        <v>92</v>
      </c>
      <c r="AX15757" s="18">
        <v>202324</v>
      </c>
      <c r="AY15757" s="191">
        <v>520</v>
      </c>
      <c r="AZ15757" s="191">
        <v>16</v>
      </c>
      <c r="BA15757" s="191">
        <v>4</v>
      </c>
      <c r="BB15757" s="191">
        <v>293.47899999999998</v>
      </c>
    </row>
    <row r="15758" spans="48:54" x14ac:dyDescent="0.2">
      <c r="AV15758" s="191" t="str">
        <f t="shared" si="250"/>
        <v>522_RO6_18_12_202324</v>
      </c>
      <c r="AW15758" s="191" t="s">
        <v>256</v>
      </c>
      <c r="AX15758" s="18">
        <v>202324</v>
      </c>
      <c r="AY15758" s="191">
        <v>522</v>
      </c>
      <c r="AZ15758" s="191">
        <v>18</v>
      </c>
      <c r="BA15758" s="191">
        <v>12</v>
      </c>
      <c r="BB15758" s="191">
        <v>8824.6151399999999</v>
      </c>
    </row>
    <row r="15759" spans="48:54" x14ac:dyDescent="0.2">
      <c r="AV15759" s="191" t="str">
        <f t="shared" si="250"/>
        <v>522_RS_16_4_202324</v>
      </c>
      <c r="AW15759" s="191" t="s">
        <v>92</v>
      </c>
      <c r="AX15759" s="18">
        <v>202324</v>
      </c>
      <c r="AY15759" s="191">
        <v>522</v>
      </c>
      <c r="AZ15759" s="191">
        <v>16</v>
      </c>
      <c r="BA15759" s="191">
        <v>4</v>
      </c>
      <c r="BB15759" s="191">
        <v>0</v>
      </c>
    </row>
    <row r="15760" spans="48:54" x14ac:dyDescent="0.2">
      <c r="AV15760" s="191" t="str">
        <f t="shared" si="250"/>
        <v>524_RO6_18_12_202324</v>
      </c>
      <c r="AW15760" s="191" t="s">
        <v>256</v>
      </c>
      <c r="AX15760" s="18">
        <v>202324</v>
      </c>
      <c r="AY15760" s="191">
        <v>524</v>
      </c>
      <c r="AZ15760" s="191">
        <v>18</v>
      </c>
      <c r="BA15760" s="191">
        <v>12</v>
      </c>
      <c r="BB15760" s="191">
        <v>3860.64</v>
      </c>
    </row>
    <row r="15761" spans="48:54" x14ac:dyDescent="0.2">
      <c r="AV15761" s="191" t="str">
        <f t="shared" si="250"/>
        <v>524_RS_16_4_202324</v>
      </c>
      <c r="AW15761" s="191" t="s">
        <v>92</v>
      </c>
      <c r="AX15761" s="18">
        <v>202324</v>
      </c>
      <c r="AY15761" s="191">
        <v>524</v>
      </c>
      <c r="AZ15761" s="191">
        <v>16</v>
      </c>
      <c r="BA15761" s="191">
        <v>4</v>
      </c>
      <c r="BB15761" s="191">
        <v>0</v>
      </c>
    </row>
    <row r="15762" spans="48:54" x14ac:dyDescent="0.2">
      <c r="AV15762" s="191" t="str">
        <f t="shared" si="250"/>
        <v>526_RO6_18_12_202324</v>
      </c>
      <c r="AW15762" s="191" t="s">
        <v>256</v>
      </c>
      <c r="AX15762" s="18">
        <v>202324</v>
      </c>
      <c r="AY15762" s="191">
        <v>526</v>
      </c>
      <c r="AZ15762" s="191">
        <v>18</v>
      </c>
      <c r="BA15762" s="191">
        <v>12</v>
      </c>
      <c r="BB15762" s="191">
        <v>3348.3204200000014</v>
      </c>
    </row>
    <row r="15763" spans="48:54" x14ac:dyDescent="0.2">
      <c r="AV15763" s="191" t="str">
        <f t="shared" si="250"/>
        <v>526_RS_16_4_202324</v>
      </c>
      <c r="AW15763" s="191" t="s">
        <v>92</v>
      </c>
      <c r="AX15763" s="18">
        <v>202324</v>
      </c>
      <c r="AY15763" s="191">
        <v>526</v>
      </c>
      <c r="AZ15763" s="191">
        <v>16</v>
      </c>
      <c r="BA15763" s="191">
        <v>4</v>
      </c>
      <c r="BB15763" s="191">
        <v>1070.1921800480368</v>
      </c>
    </row>
    <row r="15764" spans="48:54" x14ac:dyDescent="0.2">
      <c r="AV15764" s="191" t="str">
        <f t="shared" si="250"/>
        <v>528_RO6_18_12_202324</v>
      </c>
      <c r="AW15764" s="191" t="s">
        <v>256</v>
      </c>
      <c r="AX15764" s="18">
        <v>202324</v>
      </c>
      <c r="AY15764" s="191">
        <v>528</v>
      </c>
      <c r="AZ15764" s="191">
        <v>18</v>
      </c>
      <c r="BA15764" s="191">
        <v>12</v>
      </c>
      <c r="BB15764" s="191">
        <v>5281</v>
      </c>
    </row>
    <row r="15765" spans="48:54" x14ac:dyDescent="0.2">
      <c r="AV15765" s="191" t="str">
        <f t="shared" si="250"/>
        <v>528_RS_16_4_202324</v>
      </c>
      <c r="AW15765" s="191" t="s">
        <v>92</v>
      </c>
      <c r="AX15765" s="18">
        <v>202324</v>
      </c>
      <c r="AY15765" s="191">
        <v>528</v>
      </c>
      <c r="AZ15765" s="191">
        <v>16</v>
      </c>
      <c r="BA15765" s="191">
        <v>4</v>
      </c>
      <c r="BB15765" s="191">
        <v>416</v>
      </c>
    </row>
    <row r="15766" spans="48:54" x14ac:dyDescent="0.2">
      <c r="AV15766" s="191" t="str">
        <f t="shared" si="250"/>
        <v>530_RO6_18_12_202324</v>
      </c>
      <c r="AW15766" s="191" t="s">
        <v>256</v>
      </c>
      <c r="AX15766" s="18">
        <v>202324</v>
      </c>
      <c r="AY15766" s="191">
        <v>530</v>
      </c>
      <c r="AZ15766" s="191">
        <v>18</v>
      </c>
      <c r="BA15766" s="191">
        <v>12</v>
      </c>
      <c r="BB15766" s="191">
        <v>9592.09</v>
      </c>
    </row>
    <row r="15767" spans="48:54" x14ac:dyDescent="0.2">
      <c r="AV15767" s="191" t="str">
        <f t="shared" si="250"/>
        <v>530_RS_16_4_202324</v>
      </c>
      <c r="AW15767" s="191" t="s">
        <v>92</v>
      </c>
      <c r="AX15767" s="18">
        <v>202324</v>
      </c>
      <c r="AY15767" s="191">
        <v>530</v>
      </c>
      <c r="AZ15767" s="191">
        <v>16</v>
      </c>
      <c r="BA15767" s="191">
        <v>4</v>
      </c>
      <c r="BB15767" s="191">
        <v>42.380679999999998</v>
      </c>
    </row>
    <row r="15768" spans="48:54" x14ac:dyDescent="0.2">
      <c r="AV15768" s="191" t="str">
        <f t="shared" si="250"/>
        <v>532_RO6_18_12_202324</v>
      </c>
      <c r="AW15768" s="191" t="s">
        <v>256</v>
      </c>
      <c r="AX15768" s="18">
        <v>202324</v>
      </c>
      <c r="AY15768" s="191">
        <v>532</v>
      </c>
      <c r="AZ15768" s="191">
        <v>18</v>
      </c>
      <c r="BA15768" s="191">
        <v>12</v>
      </c>
      <c r="BB15768" s="191">
        <v>15365.09145</v>
      </c>
    </row>
    <row r="15769" spans="48:54" x14ac:dyDescent="0.2">
      <c r="AV15769" s="191" t="str">
        <f t="shared" si="250"/>
        <v>532_RS_16_4_202324</v>
      </c>
      <c r="AW15769" s="191" t="s">
        <v>92</v>
      </c>
      <c r="AX15769" s="18">
        <v>202324</v>
      </c>
      <c r="AY15769" s="191">
        <v>532</v>
      </c>
      <c r="AZ15769" s="191">
        <v>16</v>
      </c>
      <c r="BA15769" s="191">
        <v>4</v>
      </c>
      <c r="BB15769" s="191">
        <v>16.852</v>
      </c>
    </row>
    <row r="15770" spans="48:54" x14ac:dyDescent="0.2">
      <c r="AV15770" s="191" t="str">
        <f t="shared" si="250"/>
        <v>534_RO6_18_12_202324</v>
      </c>
      <c r="AW15770" s="191" t="s">
        <v>256</v>
      </c>
      <c r="AX15770" s="18">
        <v>202324</v>
      </c>
      <c r="AY15770" s="191">
        <v>534</v>
      </c>
      <c r="AZ15770" s="191">
        <v>18</v>
      </c>
      <c r="BA15770" s="191">
        <v>12</v>
      </c>
      <c r="BB15770" s="191">
        <v>6157.3696799999998</v>
      </c>
    </row>
    <row r="15771" spans="48:54" x14ac:dyDescent="0.2">
      <c r="AV15771" s="191" t="str">
        <f t="shared" si="250"/>
        <v>534_RS_16_4_202324</v>
      </c>
      <c r="AW15771" s="191" t="s">
        <v>92</v>
      </c>
      <c r="AX15771" s="18">
        <v>202324</v>
      </c>
      <c r="AY15771" s="191">
        <v>534</v>
      </c>
      <c r="AZ15771" s="191">
        <v>16</v>
      </c>
      <c r="BA15771" s="191">
        <v>4</v>
      </c>
      <c r="BB15771" s="191">
        <v>15.078600000000002</v>
      </c>
    </row>
    <row r="15772" spans="48:54" x14ac:dyDescent="0.2">
      <c r="AV15772" s="191" t="str">
        <f t="shared" si="250"/>
        <v>536_RO6_18_12_202324</v>
      </c>
      <c r="AW15772" s="191" t="s">
        <v>256</v>
      </c>
      <c r="AX15772" s="18">
        <v>202324</v>
      </c>
      <c r="AY15772" s="191">
        <v>536</v>
      </c>
      <c r="AZ15772" s="191">
        <v>18</v>
      </c>
      <c r="BA15772" s="191">
        <v>12</v>
      </c>
      <c r="BB15772" s="191">
        <v>5395.4560000000001</v>
      </c>
    </row>
    <row r="15773" spans="48:54" x14ac:dyDescent="0.2">
      <c r="AV15773" s="191" t="str">
        <f t="shared" si="250"/>
        <v>536_RS_16_4_202324</v>
      </c>
      <c r="AW15773" s="191" t="s">
        <v>92</v>
      </c>
      <c r="AX15773" s="18">
        <v>202324</v>
      </c>
      <c r="AY15773" s="191">
        <v>536</v>
      </c>
      <c r="AZ15773" s="191">
        <v>16</v>
      </c>
      <c r="BA15773" s="191">
        <v>4</v>
      </c>
      <c r="BB15773" s="191">
        <v>121.703</v>
      </c>
    </row>
    <row r="15774" spans="48:54" x14ac:dyDescent="0.2">
      <c r="AV15774" s="191" t="str">
        <f t="shared" si="250"/>
        <v>538_RO6_18_12_202324</v>
      </c>
      <c r="AW15774" s="191" t="s">
        <v>256</v>
      </c>
      <c r="AX15774" s="18">
        <v>202324</v>
      </c>
      <c r="AY15774" s="191">
        <v>538</v>
      </c>
      <c r="AZ15774" s="191">
        <v>18</v>
      </c>
      <c r="BA15774" s="191">
        <v>12</v>
      </c>
      <c r="BB15774" s="191">
        <v>2379.1880775</v>
      </c>
    </row>
    <row r="15775" spans="48:54" x14ac:dyDescent="0.2">
      <c r="AV15775" s="191" t="str">
        <f t="shared" si="250"/>
        <v>538_RS_16_4_202324</v>
      </c>
      <c r="AW15775" s="191" t="s">
        <v>92</v>
      </c>
      <c r="AX15775" s="18">
        <v>202324</v>
      </c>
      <c r="AY15775" s="191">
        <v>538</v>
      </c>
      <c r="AZ15775" s="191">
        <v>16</v>
      </c>
      <c r="BA15775" s="191">
        <v>4</v>
      </c>
      <c r="BB15775" s="191">
        <v>601.4392355053543</v>
      </c>
    </row>
    <row r="15776" spans="48:54" x14ac:dyDescent="0.2">
      <c r="AV15776" s="191" t="str">
        <f t="shared" si="250"/>
        <v>540_RO6_18_12_202324</v>
      </c>
      <c r="AW15776" s="191" t="s">
        <v>256</v>
      </c>
      <c r="AX15776" s="18">
        <v>202324</v>
      </c>
      <c r="AY15776" s="191">
        <v>540</v>
      </c>
      <c r="AZ15776" s="191">
        <v>18</v>
      </c>
      <c r="BA15776" s="191">
        <v>12</v>
      </c>
      <c r="BB15776" s="191">
        <v>9102.39</v>
      </c>
    </row>
    <row r="15777" spans="48:54" x14ac:dyDescent="0.2">
      <c r="AV15777" s="191" t="str">
        <f t="shared" si="250"/>
        <v>540_RS_16_4_202324</v>
      </c>
      <c r="AW15777" s="191" t="s">
        <v>92</v>
      </c>
      <c r="AX15777" s="18">
        <v>202324</v>
      </c>
      <c r="AY15777" s="191">
        <v>540</v>
      </c>
      <c r="AZ15777" s="191">
        <v>16</v>
      </c>
      <c r="BA15777" s="191">
        <v>4</v>
      </c>
      <c r="BB15777" s="191">
        <v>0</v>
      </c>
    </row>
    <row r="15778" spans="48:54" x14ac:dyDescent="0.2">
      <c r="AV15778" s="191" t="str">
        <f t="shared" si="250"/>
        <v>542_RO6_18_12_202324</v>
      </c>
      <c r="AW15778" s="191" t="s">
        <v>256</v>
      </c>
      <c r="AX15778" s="18">
        <v>202324</v>
      </c>
      <c r="AY15778" s="191">
        <v>542</v>
      </c>
      <c r="AZ15778" s="191">
        <v>18</v>
      </c>
      <c r="BA15778" s="191">
        <v>12</v>
      </c>
      <c r="BB15778" s="191">
        <v>3984.875</v>
      </c>
    </row>
    <row r="15779" spans="48:54" x14ac:dyDescent="0.2">
      <c r="AV15779" s="191" t="str">
        <f t="shared" si="250"/>
        <v>542_RS_16_4_202324</v>
      </c>
      <c r="AW15779" s="191" t="s">
        <v>92</v>
      </c>
      <c r="AX15779" s="18">
        <v>202324</v>
      </c>
      <c r="AY15779" s="191">
        <v>542</v>
      </c>
      <c r="AZ15779" s="191">
        <v>16</v>
      </c>
      <c r="BA15779" s="191">
        <v>4</v>
      </c>
      <c r="BB15779" s="191">
        <v>0</v>
      </c>
    </row>
    <row r="15780" spans="48:54" x14ac:dyDescent="0.2">
      <c r="AV15780" s="191" t="str">
        <f t="shared" si="250"/>
        <v>544_RO6_18_12_202324</v>
      </c>
      <c r="AW15780" s="191" t="s">
        <v>256</v>
      </c>
      <c r="AX15780" s="18">
        <v>202324</v>
      </c>
      <c r="AY15780" s="191">
        <v>544</v>
      </c>
      <c r="AZ15780" s="191">
        <v>18</v>
      </c>
      <c r="BA15780" s="191">
        <v>12</v>
      </c>
      <c r="BB15780" s="191">
        <v>7123.1601199999996</v>
      </c>
    </row>
    <row r="15781" spans="48:54" x14ac:dyDescent="0.2">
      <c r="AV15781" s="191" t="str">
        <f t="shared" si="250"/>
        <v>544_RS_16_4_202324</v>
      </c>
      <c r="AW15781" s="191" t="s">
        <v>92</v>
      </c>
      <c r="AX15781" s="18">
        <v>202324</v>
      </c>
      <c r="AY15781" s="191">
        <v>544</v>
      </c>
      <c r="AZ15781" s="191">
        <v>16</v>
      </c>
      <c r="BA15781" s="191">
        <v>4</v>
      </c>
      <c r="BB15781" s="191">
        <v>0</v>
      </c>
    </row>
    <row r="15782" spans="48:54" x14ac:dyDescent="0.2">
      <c r="AV15782" s="191" t="str">
        <f t="shared" si="250"/>
        <v>545_RO6_18_12_202324</v>
      </c>
      <c r="AW15782" s="191" t="s">
        <v>256</v>
      </c>
      <c r="AX15782" s="18">
        <v>202324</v>
      </c>
      <c r="AY15782" s="191">
        <v>545</v>
      </c>
      <c r="AZ15782" s="191">
        <v>18</v>
      </c>
      <c r="BA15782" s="191">
        <v>12</v>
      </c>
      <c r="BB15782" s="191">
        <v>2244.4230699999998</v>
      </c>
    </row>
    <row r="15783" spans="48:54" x14ac:dyDescent="0.2">
      <c r="AV15783" s="191" t="str">
        <f t="shared" si="250"/>
        <v>545_RS_16_4_202324</v>
      </c>
      <c r="AW15783" s="191" t="s">
        <v>92</v>
      </c>
      <c r="AX15783" s="18">
        <v>202324</v>
      </c>
      <c r="AY15783" s="191">
        <v>545</v>
      </c>
      <c r="AZ15783" s="191">
        <v>16</v>
      </c>
      <c r="BA15783" s="191">
        <v>4</v>
      </c>
      <c r="BB15783" s="191">
        <v>0</v>
      </c>
    </row>
    <row r="15784" spans="48:54" x14ac:dyDescent="0.2">
      <c r="AV15784" s="191" t="str">
        <f t="shared" si="250"/>
        <v>546_RO6_18_12_202324</v>
      </c>
      <c r="AW15784" s="191" t="s">
        <v>256</v>
      </c>
      <c r="AX15784" s="18">
        <v>202324</v>
      </c>
      <c r="AY15784" s="191">
        <v>546</v>
      </c>
      <c r="AZ15784" s="191">
        <v>18</v>
      </c>
      <c r="BA15784" s="191">
        <v>12</v>
      </c>
      <c r="BB15784" s="191">
        <v>4732.8289999999997</v>
      </c>
    </row>
    <row r="15785" spans="48:54" x14ac:dyDescent="0.2">
      <c r="AV15785" s="191" t="str">
        <f t="shared" si="250"/>
        <v>546_RS_16_4_202324</v>
      </c>
      <c r="AW15785" s="191" t="s">
        <v>92</v>
      </c>
      <c r="AX15785" s="18">
        <v>202324</v>
      </c>
      <c r="AY15785" s="191">
        <v>546</v>
      </c>
      <c r="AZ15785" s="191">
        <v>16</v>
      </c>
      <c r="BA15785" s="191">
        <v>4</v>
      </c>
      <c r="BB15785" s="191">
        <v>0</v>
      </c>
    </row>
    <row r="15786" spans="48:54" x14ac:dyDescent="0.2">
      <c r="AV15786" s="191" t="str">
        <f t="shared" si="250"/>
        <v>548_RO6_18_12_202324</v>
      </c>
      <c r="AW15786" s="191" t="s">
        <v>256</v>
      </c>
      <c r="AX15786" s="18">
        <v>202324</v>
      </c>
      <c r="AY15786" s="191">
        <v>548</v>
      </c>
      <c r="AZ15786" s="191">
        <v>18</v>
      </c>
      <c r="BA15786" s="191">
        <v>12</v>
      </c>
      <c r="BB15786" s="191">
        <v>4251.0389999999998</v>
      </c>
    </row>
    <row r="15787" spans="48:54" x14ac:dyDescent="0.2">
      <c r="AV15787" s="191" t="str">
        <f t="shared" si="250"/>
        <v>548_RS_16_4_202324</v>
      </c>
      <c r="AW15787" s="191" t="s">
        <v>92</v>
      </c>
      <c r="AX15787" s="18">
        <v>202324</v>
      </c>
      <c r="AY15787" s="191">
        <v>548</v>
      </c>
      <c r="AZ15787" s="191">
        <v>16</v>
      </c>
      <c r="BA15787" s="191">
        <v>4</v>
      </c>
      <c r="BB15787" s="191">
        <v>0</v>
      </c>
    </row>
    <row r="15788" spans="48:54" x14ac:dyDescent="0.2">
      <c r="AV15788" s="191" t="str">
        <f t="shared" si="250"/>
        <v>550_RO6_18_12_202324</v>
      </c>
      <c r="AW15788" s="191" t="s">
        <v>256</v>
      </c>
      <c r="AX15788" s="18">
        <v>202324</v>
      </c>
      <c r="AY15788" s="191">
        <v>550</v>
      </c>
      <c r="AZ15788" s="191">
        <v>18</v>
      </c>
      <c r="BA15788" s="191">
        <v>12</v>
      </c>
      <c r="BB15788" s="191">
        <v>5603.7572</v>
      </c>
    </row>
    <row r="15789" spans="48:54" x14ac:dyDescent="0.2">
      <c r="AV15789" s="191" t="str">
        <f t="shared" si="250"/>
        <v>550_RS_16_4_202324</v>
      </c>
      <c r="AW15789" s="191" t="s">
        <v>92</v>
      </c>
      <c r="AX15789" s="18">
        <v>202324</v>
      </c>
      <c r="AY15789" s="191">
        <v>550</v>
      </c>
      <c r="AZ15789" s="191">
        <v>16</v>
      </c>
      <c r="BA15789" s="191">
        <v>4</v>
      </c>
      <c r="BB15789" s="191">
        <v>0</v>
      </c>
    </row>
    <row r="15790" spans="48:54" x14ac:dyDescent="0.2">
      <c r="AV15790" s="191" t="str">
        <f t="shared" si="250"/>
        <v>552_RO6_18_12_202324</v>
      </c>
      <c r="AW15790" s="191" t="s">
        <v>256</v>
      </c>
      <c r="AX15790" s="18">
        <v>202324</v>
      </c>
      <c r="AY15790" s="191">
        <v>552</v>
      </c>
      <c r="AZ15790" s="191">
        <v>18</v>
      </c>
      <c r="BA15790" s="191">
        <v>12</v>
      </c>
      <c r="BB15790" s="191">
        <v>10078.66</v>
      </c>
    </row>
    <row r="15791" spans="48:54" x14ac:dyDescent="0.2">
      <c r="AV15791" s="191" t="str">
        <f t="shared" si="250"/>
        <v>552_RS_16_4_202324</v>
      </c>
      <c r="AW15791" s="191" t="s">
        <v>92</v>
      </c>
      <c r="AX15791" s="18">
        <v>202324</v>
      </c>
      <c r="AY15791" s="191">
        <v>552</v>
      </c>
      <c r="AZ15791" s="191">
        <v>16</v>
      </c>
      <c r="BA15791" s="191">
        <v>4</v>
      </c>
      <c r="BB15791" s="191">
        <v>0</v>
      </c>
    </row>
    <row r="15792" spans="48:54" x14ac:dyDescent="0.2">
      <c r="AV15792" s="191" t="str">
        <f t="shared" si="250"/>
        <v>562_RO6_18_12_202324</v>
      </c>
      <c r="AW15792" s="191" t="s">
        <v>256</v>
      </c>
      <c r="AX15792" s="18">
        <v>202324</v>
      </c>
      <c r="AY15792" s="191">
        <v>562</v>
      </c>
      <c r="AZ15792" s="191">
        <v>18</v>
      </c>
      <c r="BA15792" s="191">
        <v>12</v>
      </c>
      <c r="BB15792" s="191">
        <v>0</v>
      </c>
    </row>
    <row r="15793" spans="48:54" x14ac:dyDescent="0.2">
      <c r="AV15793" s="191" t="str">
        <f t="shared" si="250"/>
        <v>562_RS_16_4_202324</v>
      </c>
      <c r="AW15793" s="191" t="s">
        <v>92</v>
      </c>
      <c r="AX15793" s="18">
        <v>202324</v>
      </c>
      <c r="AY15793" s="191">
        <v>562</v>
      </c>
      <c r="AZ15793" s="191">
        <v>16</v>
      </c>
      <c r="BA15793" s="191">
        <v>4</v>
      </c>
      <c r="BB15793" s="191">
        <v>0</v>
      </c>
    </row>
    <row r="15794" spans="48:54" x14ac:dyDescent="0.2">
      <c r="AV15794" s="191" t="str">
        <f t="shared" si="250"/>
        <v>564_RO6_18_12_202324</v>
      </c>
      <c r="AW15794" s="191" t="s">
        <v>256</v>
      </c>
      <c r="AX15794" s="18">
        <v>202324</v>
      </c>
      <c r="AY15794" s="191">
        <v>564</v>
      </c>
      <c r="AZ15794" s="191">
        <v>18</v>
      </c>
      <c r="BA15794" s="191">
        <v>12</v>
      </c>
      <c r="BB15794" s="191">
        <v>0</v>
      </c>
    </row>
    <row r="15795" spans="48:54" x14ac:dyDescent="0.2">
      <c r="AV15795" s="191" t="str">
        <f t="shared" si="250"/>
        <v>564_RS_16_4_202324</v>
      </c>
      <c r="AW15795" s="191" t="s">
        <v>92</v>
      </c>
      <c r="AX15795" s="18">
        <v>202324</v>
      </c>
      <c r="AY15795" s="191">
        <v>564</v>
      </c>
      <c r="AZ15795" s="191">
        <v>16</v>
      </c>
      <c r="BA15795" s="191">
        <v>4</v>
      </c>
      <c r="BB15795" s="191">
        <v>0</v>
      </c>
    </row>
    <row r="15796" spans="48:54" x14ac:dyDescent="0.2">
      <c r="AV15796" s="191" t="str">
        <f t="shared" si="250"/>
        <v>566_RO6_18_12_202324</v>
      </c>
      <c r="AW15796" s="191" t="s">
        <v>256</v>
      </c>
      <c r="AX15796" s="18">
        <v>202324</v>
      </c>
      <c r="AY15796" s="191">
        <v>566</v>
      </c>
      <c r="AZ15796" s="191">
        <v>18</v>
      </c>
      <c r="BA15796" s="191">
        <v>12</v>
      </c>
      <c r="BB15796" s="191">
        <v>0</v>
      </c>
    </row>
    <row r="15797" spans="48:54" x14ac:dyDescent="0.2">
      <c r="AV15797" s="191" t="str">
        <f t="shared" si="250"/>
        <v>566_RS_16_4_202324</v>
      </c>
      <c r="AW15797" s="191" t="s">
        <v>92</v>
      </c>
      <c r="AX15797" s="18">
        <v>202324</v>
      </c>
      <c r="AY15797" s="191">
        <v>566</v>
      </c>
      <c r="AZ15797" s="191">
        <v>16</v>
      </c>
      <c r="BA15797" s="191">
        <v>4</v>
      </c>
      <c r="BB15797" s="191">
        <v>0</v>
      </c>
    </row>
    <row r="15798" spans="48:54" x14ac:dyDescent="0.2">
      <c r="AV15798" s="191" t="str">
        <f t="shared" si="250"/>
        <v>568_RO6_18_12_202324</v>
      </c>
      <c r="AW15798" s="191" t="s">
        <v>256</v>
      </c>
      <c r="AX15798" s="18">
        <v>202324</v>
      </c>
      <c r="AY15798" s="191">
        <v>568</v>
      </c>
      <c r="AZ15798" s="191">
        <v>18</v>
      </c>
      <c r="BA15798" s="191">
        <v>12</v>
      </c>
      <c r="BB15798" s="191">
        <v>0</v>
      </c>
    </row>
    <row r="15799" spans="48:54" x14ac:dyDescent="0.2">
      <c r="AV15799" s="191" t="str">
        <f t="shared" si="250"/>
        <v>568_RS_16_4_202324</v>
      </c>
      <c r="AW15799" s="191" t="s">
        <v>92</v>
      </c>
      <c r="AX15799" s="18">
        <v>202324</v>
      </c>
      <c r="AY15799" s="191">
        <v>568</v>
      </c>
      <c r="AZ15799" s="191">
        <v>16</v>
      </c>
      <c r="BA15799" s="191">
        <v>4</v>
      </c>
      <c r="BB15799" s="191">
        <v>0</v>
      </c>
    </row>
    <row r="15800" spans="48:54" x14ac:dyDescent="0.2">
      <c r="AV15800" s="191" t="str">
        <f t="shared" si="250"/>
        <v>572_RO6_18_12_202324</v>
      </c>
      <c r="AW15800" s="191" t="s">
        <v>256</v>
      </c>
      <c r="AX15800" s="18">
        <v>202324</v>
      </c>
      <c r="AY15800" s="191">
        <v>572</v>
      </c>
      <c r="AZ15800" s="191">
        <v>18</v>
      </c>
      <c r="BA15800" s="191">
        <v>12</v>
      </c>
      <c r="BB15800" s="191">
        <v>0</v>
      </c>
    </row>
    <row r="15801" spans="48:54" x14ac:dyDescent="0.2">
      <c r="AV15801" s="191" t="str">
        <f t="shared" si="250"/>
        <v>572_RS_16_4_202324</v>
      </c>
      <c r="AW15801" s="191" t="s">
        <v>92</v>
      </c>
      <c r="AX15801" s="18">
        <v>202324</v>
      </c>
      <c r="AY15801" s="191">
        <v>572</v>
      </c>
      <c r="AZ15801" s="191">
        <v>16</v>
      </c>
      <c r="BA15801" s="191">
        <v>4</v>
      </c>
      <c r="BB15801" s="191">
        <v>0</v>
      </c>
    </row>
    <row r="15802" spans="48:54" x14ac:dyDescent="0.2">
      <c r="AV15802" s="191" t="str">
        <f t="shared" si="250"/>
        <v>574_RO6_18_12_202324</v>
      </c>
      <c r="AW15802" s="191" t="s">
        <v>256</v>
      </c>
      <c r="AX15802" s="18">
        <v>202324</v>
      </c>
      <c r="AY15802" s="191">
        <v>574</v>
      </c>
      <c r="AZ15802" s="191">
        <v>18</v>
      </c>
      <c r="BA15802" s="191">
        <v>12</v>
      </c>
      <c r="BB15802" s="191">
        <v>0</v>
      </c>
    </row>
    <row r="15803" spans="48:54" x14ac:dyDescent="0.2">
      <c r="AV15803" s="191" t="str">
        <f t="shared" si="250"/>
        <v>574_RS_16_4_202324</v>
      </c>
      <c r="AW15803" s="191" t="s">
        <v>92</v>
      </c>
      <c r="AX15803" s="18">
        <v>202324</v>
      </c>
      <c r="AY15803" s="191">
        <v>574</v>
      </c>
      <c r="AZ15803" s="191">
        <v>16</v>
      </c>
      <c r="BA15803" s="191">
        <v>4</v>
      </c>
      <c r="BB15803" s="191">
        <v>0</v>
      </c>
    </row>
    <row r="15804" spans="48:54" x14ac:dyDescent="0.2">
      <c r="AV15804" s="191" t="str">
        <f t="shared" si="250"/>
        <v>576_RO6_18_12_202324</v>
      </c>
      <c r="AW15804" s="191" t="s">
        <v>256</v>
      </c>
      <c r="AX15804" s="18">
        <v>202324</v>
      </c>
      <c r="AY15804" s="191">
        <v>576</v>
      </c>
      <c r="AZ15804" s="191">
        <v>18</v>
      </c>
      <c r="BA15804" s="191">
        <v>12</v>
      </c>
      <c r="BB15804" s="191">
        <v>0</v>
      </c>
    </row>
    <row r="15805" spans="48:54" x14ac:dyDescent="0.2">
      <c r="AV15805" s="191" t="str">
        <f t="shared" si="250"/>
        <v>576_RS_16_4_202324</v>
      </c>
      <c r="AW15805" s="191" t="s">
        <v>92</v>
      </c>
      <c r="AX15805" s="18">
        <v>202324</v>
      </c>
      <c r="AY15805" s="191">
        <v>576</v>
      </c>
      <c r="AZ15805" s="191">
        <v>16</v>
      </c>
      <c r="BA15805" s="191">
        <v>4</v>
      </c>
      <c r="BB15805" s="191">
        <v>0</v>
      </c>
    </row>
    <row r="15806" spans="48:54" x14ac:dyDescent="0.2">
      <c r="AV15806" s="191" t="str">
        <f t="shared" si="250"/>
        <v>582_RO6_18_12_202324</v>
      </c>
      <c r="AW15806" s="191" t="s">
        <v>256</v>
      </c>
      <c r="AX15806" s="18">
        <v>202324</v>
      </c>
      <c r="AY15806" s="191">
        <v>582</v>
      </c>
      <c r="AZ15806" s="191">
        <v>18</v>
      </c>
      <c r="BA15806" s="191">
        <v>12</v>
      </c>
      <c r="BB15806" s="191">
        <v>0</v>
      </c>
    </row>
    <row r="15807" spans="48:54" x14ac:dyDescent="0.2">
      <c r="AV15807" s="191" t="str">
        <f t="shared" si="250"/>
        <v>582_RS_16_4_202324</v>
      </c>
      <c r="AW15807" s="191" t="s">
        <v>92</v>
      </c>
      <c r="AX15807" s="18">
        <v>202324</v>
      </c>
      <c r="AY15807" s="191">
        <v>582</v>
      </c>
      <c r="AZ15807" s="191">
        <v>16</v>
      </c>
      <c r="BA15807" s="191">
        <v>4</v>
      </c>
      <c r="BB15807" s="191">
        <v>0</v>
      </c>
    </row>
    <row r="15808" spans="48:54" x14ac:dyDescent="0.2">
      <c r="AV15808" s="191" t="str">
        <f t="shared" si="250"/>
        <v>584_RO6_18_12_202324</v>
      </c>
      <c r="AW15808" s="191" t="s">
        <v>256</v>
      </c>
      <c r="AX15808" s="18">
        <v>202324</v>
      </c>
      <c r="AY15808" s="191">
        <v>584</v>
      </c>
      <c r="AZ15808" s="191">
        <v>18</v>
      </c>
      <c r="BA15808" s="191">
        <v>12</v>
      </c>
      <c r="BB15808" s="191">
        <v>0</v>
      </c>
    </row>
    <row r="15809" spans="48:54" x14ac:dyDescent="0.2">
      <c r="AV15809" s="191" t="str">
        <f t="shared" si="250"/>
        <v>584_RS_16_4_202324</v>
      </c>
      <c r="AW15809" s="191" t="s">
        <v>92</v>
      </c>
      <c r="AX15809" s="18">
        <v>202324</v>
      </c>
      <c r="AY15809" s="191">
        <v>584</v>
      </c>
      <c r="AZ15809" s="191">
        <v>16</v>
      </c>
      <c r="BA15809" s="191">
        <v>4</v>
      </c>
      <c r="BB15809" s="191">
        <v>0</v>
      </c>
    </row>
    <row r="15810" spans="48:54" x14ac:dyDescent="0.2">
      <c r="AV15810" s="191" t="str">
        <f t="shared" si="250"/>
        <v>586_RO6_18_12_202324</v>
      </c>
      <c r="AW15810" s="191" t="s">
        <v>256</v>
      </c>
      <c r="AX15810" s="18">
        <v>202324</v>
      </c>
      <c r="AY15810" s="191">
        <v>586</v>
      </c>
      <c r="AZ15810" s="191">
        <v>18</v>
      </c>
      <c r="BA15810" s="191">
        <v>12</v>
      </c>
      <c r="BB15810" s="191">
        <v>0</v>
      </c>
    </row>
    <row r="15811" spans="48:54" x14ac:dyDescent="0.2">
      <c r="AV15811" s="191" t="str">
        <f t="shared" si="250"/>
        <v>586_RS_16_4_202324</v>
      </c>
      <c r="AW15811" s="191" t="s">
        <v>92</v>
      </c>
      <c r="AX15811" s="18">
        <v>202324</v>
      </c>
      <c r="AY15811" s="191">
        <v>586</v>
      </c>
      <c r="AZ15811" s="191">
        <v>16</v>
      </c>
      <c r="BA15811" s="191">
        <v>4</v>
      </c>
      <c r="BB15811" s="191">
        <v>0</v>
      </c>
    </row>
    <row r="15812" spans="48:54" x14ac:dyDescent="0.2">
      <c r="AV15812" s="191" t="str">
        <f t="shared" ref="AV15812:AV15875" si="251">AY15812&amp;"_"&amp;AW15812&amp;"_"&amp;AZ15812&amp;"_"&amp;BA15812&amp;"_"&amp;AX15812</f>
        <v>512_RO6_19_12_202324</v>
      </c>
      <c r="AW15812" s="191" t="s">
        <v>256</v>
      </c>
      <c r="AX15812" s="18">
        <v>202324</v>
      </c>
      <c r="AY15812" s="191">
        <v>512</v>
      </c>
      <c r="AZ15812" s="191">
        <v>19</v>
      </c>
      <c r="BA15812" s="191">
        <v>12</v>
      </c>
      <c r="BB15812" s="191">
        <v>0</v>
      </c>
    </row>
    <row r="15813" spans="48:54" x14ac:dyDescent="0.2">
      <c r="AV15813" s="191" t="str">
        <f t="shared" si="251"/>
        <v>512_RS_16_5_202324</v>
      </c>
      <c r="AW15813" s="191" t="s">
        <v>92</v>
      </c>
      <c r="AX15813" s="18">
        <v>202324</v>
      </c>
      <c r="AY15813" s="191">
        <v>512</v>
      </c>
      <c r="AZ15813" s="191">
        <v>16</v>
      </c>
      <c r="BA15813" s="191">
        <v>5</v>
      </c>
      <c r="BB15813" s="191">
        <v>0</v>
      </c>
    </row>
    <row r="15814" spans="48:54" x14ac:dyDescent="0.2">
      <c r="AV15814" s="191" t="str">
        <f t="shared" si="251"/>
        <v>514_RO6_19_12_202324</v>
      </c>
      <c r="AW15814" s="191" t="s">
        <v>256</v>
      </c>
      <c r="AX15814" s="18">
        <v>202324</v>
      </c>
      <c r="AY15814" s="191">
        <v>514</v>
      </c>
      <c r="AZ15814" s="191">
        <v>19</v>
      </c>
      <c r="BA15814" s="191">
        <v>12</v>
      </c>
      <c r="BB15814" s="191">
        <v>177.072</v>
      </c>
    </row>
    <row r="15815" spans="48:54" x14ac:dyDescent="0.2">
      <c r="AV15815" s="191" t="str">
        <f t="shared" si="251"/>
        <v>514_RS_16_5_202324</v>
      </c>
      <c r="AW15815" s="191" t="s">
        <v>92</v>
      </c>
      <c r="AX15815" s="18">
        <v>202324</v>
      </c>
      <c r="AY15815" s="191">
        <v>514</v>
      </c>
      <c r="AZ15815" s="191">
        <v>16</v>
      </c>
      <c r="BA15815" s="191">
        <v>5</v>
      </c>
      <c r="BB15815" s="191">
        <v>-1137</v>
      </c>
    </row>
    <row r="15816" spans="48:54" x14ac:dyDescent="0.2">
      <c r="AV15816" s="191" t="str">
        <f t="shared" si="251"/>
        <v>516_RO6_19_12_202324</v>
      </c>
      <c r="AW15816" s="191" t="s">
        <v>256</v>
      </c>
      <c r="AX15816" s="18">
        <v>202324</v>
      </c>
      <c r="AY15816" s="191">
        <v>516</v>
      </c>
      <c r="AZ15816" s="191">
        <v>19</v>
      </c>
      <c r="BA15816" s="191">
        <v>12</v>
      </c>
      <c r="BB15816" s="191">
        <v>0</v>
      </c>
    </row>
    <row r="15817" spans="48:54" x14ac:dyDescent="0.2">
      <c r="AV15817" s="191" t="str">
        <f t="shared" si="251"/>
        <v>516_RS_16_5_202324</v>
      </c>
      <c r="AW15817" s="191" t="s">
        <v>92</v>
      </c>
      <c r="AX15817" s="18">
        <v>202324</v>
      </c>
      <c r="AY15817" s="191">
        <v>516</v>
      </c>
      <c r="AZ15817" s="191">
        <v>16</v>
      </c>
      <c r="BA15817" s="191">
        <v>5</v>
      </c>
      <c r="BB15817" s="191">
        <v>-21.053000000000001</v>
      </c>
    </row>
    <row r="15818" spans="48:54" x14ac:dyDescent="0.2">
      <c r="AV15818" s="191" t="str">
        <f t="shared" si="251"/>
        <v>518_RO6_19_12_202324</v>
      </c>
      <c r="AW15818" s="191" t="s">
        <v>256</v>
      </c>
      <c r="AX15818" s="18">
        <v>202324</v>
      </c>
      <c r="AY15818" s="191">
        <v>518</v>
      </c>
      <c r="AZ15818" s="191">
        <v>19</v>
      </c>
      <c r="BA15818" s="191">
        <v>12</v>
      </c>
      <c r="BB15818" s="191">
        <v>329.23847000000001</v>
      </c>
    </row>
    <row r="15819" spans="48:54" x14ac:dyDescent="0.2">
      <c r="AV15819" s="191" t="str">
        <f t="shared" si="251"/>
        <v>518_RS_16_5_202324</v>
      </c>
      <c r="AW15819" s="191" t="s">
        <v>92</v>
      </c>
      <c r="AX15819" s="18">
        <v>202324</v>
      </c>
      <c r="AY15819" s="191">
        <v>518</v>
      </c>
      <c r="AZ15819" s="191">
        <v>16</v>
      </c>
      <c r="BA15819" s="191">
        <v>5</v>
      </c>
      <c r="BB15819" s="191">
        <v>0</v>
      </c>
    </row>
    <row r="15820" spans="48:54" x14ac:dyDescent="0.2">
      <c r="AV15820" s="191" t="str">
        <f t="shared" si="251"/>
        <v>520_RO6_19_12_202324</v>
      </c>
      <c r="AW15820" s="191" t="s">
        <v>256</v>
      </c>
      <c r="AX15820" s="18">
        <v>202324</v>
      </c>
      <c r="AY15820" s="191">
        <v>520</v>
      </c>
      <c r="AZ15820" s="191">
        <v>19</v>
      </c>
      <c r="BA15820" s="191">
        <v>12</v>
      </c>
      <c r="BB15820" s="191">
        <v>0</v>
      </c>
    </row>
    <row r="15821" spans="48:54" x14ac:dyDescent="0.2">
      <c r="AV15821" s="191" t="str">
        <f t="shared" si="251"/>
        <v>520_RS_16_5_202324</v>
      </c>
      <c r="AW15821" s="191" t="s">
        <v>92</v>
      </c>
      <c r="AX15821" s="18">
        <v>202324</v>
      </c>
      <c r="AY15821" s="191">
        <v>520</v>
      </c>
      <c r="AZ15821" s="191">
        <v>16</v>
      </c>
      <c r="BA15821" s="191">
        <v>5</v>
      </c>
      <c r="BB15821" s="191">
        <v>0</v>
      </c>
    </row>
    <row r="15822" spans="48:54" x14ac:dyDescent="0.2">
      <c r="AV15822" s="191" t="str">
        <f t="shared" si="251"/>
        <v>522_RO6_19_12_202324</v>
      </c>
      <c r="AW15822" s="191" t="s">
        <v>256</v>
      </c>
      <c r="AX15822" s="18">
        <v>202324</v>
      </c>
      <c r="AY15822" s="191">
        <v>522</v>
      </c>
      <c r="AZ15822" s="191">
        <v>19</v>
      </c>
      <c r="BA15822" s="191">
        <v>12</v>
      </c>
      <c r="BB15822" s="191">
        <v>0</v>
      </c>
    </row>
    <row r="15823" spans="48:54" x14ac:dyDescent="0.2">
      <c r="AV15823" s="191" t="str">
        <f t="shared" si="251"/>
        <v>522_RS_16_5_202324</v>
      </c>
      <c r="AW15823" s="191" t="s">
        <v>92</v>
      </c>
      <c r="AX15823" s="18">
        <v>202324</v>
      </c>
      <c r="AY15823" s="191">
        <v>522</v>
      </c>
      <c r="AZ15823" s="191">
        <v>16</v>
      </c>
      <c r="BA15823" s="191">
        <v>5</v>
      </c>
      <c r="BB15823" s="191">
        <v>0</v>
      </c>
    </row>
    <row r="15824" spans="48:54" x14ac:dyDescent="0.2">
      <c r="AV15824" s="191" t="str">
        <f t="shared" si="251"/>
        <v>524_RO6_19_12_202324</v>
      </c>
      <c r="AW15824" s="191" t="s">
        <v>256</v>
      </c>
      <c r="AX15824" s="18">
        <v>202324</v>
      </c>
      <c r="AY15824" s="191">
        <v>524</v>
      </c>
      <c r="AZ15824" s="191">
        <v>19</v>
      </c>
      <c r="BA15824" s="191">
        <v>12</v>
      </c>
      <c r="BB15824" s="191">
        <v>0</v>
      </c>
    </row>
    <row r="15825" spans="48:54" x14ac:dyDescent="0.2">
      <c r="AV15825" s="191" t="str">
        <f t="shared" si="251"/>
        <v>524_RS_16_5_202324</v>
      </c>
      <c r="AW15825" s="191" t="s">
        <v>92</v>
      </c>
      <c r="AX15825" s="18">
        <v>202324</v>
      </c>
      <c r="AY15825" s="191">
        <v>524</v>
      </c>
      <c r="AZ15825" s="191">
        <v>16</v>
      </c>
      <c r="BA15825" s="191">
        <v>5</v>
      </c>
      <c r="BB15825" s="191">
        <v>0</v>
      </c>
    </row>
    <row r="15826" spans="48:54" x14ac:dyDescent="0.2">
      <c r="AV15826" s="191" t="str">
        <f t="shared" si="251"/>
        <v>526_RO6_19_12_202324</v>
      </c>
      <c r="AW15826" s="191" t="s">
        <v>256</v>
      </c>
      <c r="AX15826" s="18">
        <v>202324</v>
      </c>
      <c r="AY15826" s="191">
        <v>526</v>
      </c>
      <c r="AZ15826" s="191">
        <v>19</v>
      </c>
      <c r="BA15826" s="191">
        <v>12</v>
      </c>
      <c r="BB15826" s="191">
        <v>0</v>
      </c>
    </row>
    <row r="15827" spans="48:54" x14ac:dyDescent="0.2">
      <c r="AV15827" s="191" t="str">
        <f t="shared" si="251"/>
        <v>526_RS_16_5_202324</v>
      </c>
      <c r="AW15827" s="191" t="s">
        <v>92</v>
      </c>
      <c r="AX15827" s="18">
        <v>202324</v>
      </c>
      <c r="AY15827" s="191">
        <v>526</v>
      </c>
      <c r="AZ15827" s="191">
        <v>16</v>
      </c>
      <c r="BA15827" s="191">
        <v>5</v>
      </c>
      <c r="BB15827" s="191">
        <v>-225</v>
      </c>
    </row>
    <row r="15828" spans="48:54" x14ac:dyDescent="0.2">
      <c r="AV15828" s="191" t="str">
        <f t="shared" si="251"/>
        <v>528_RO6_19_12_202324</v>
      </c>
      <c r="AW15828" s="191" t="s">
        <v>256</v>
      </c>
      <c r="AX15828" s="18">
        <v>202324</v>
      </c>
      <c r="AY15828" s="191">
        <v>528</v>
      </c>
      <c r="AZ15828" s="191">
        <v>19</v>
      </c>
      <c r="BA15828" s="191">
        <v>12</v>
      </c>
      <c r="BB15828" s="191">
        <v>266</v>
      </c>
    </row>
    <row r="15829" spans="48:54" x14ac:dyDescent="0.2">
      <c r="AV15829" s="191" t="str">
        <f t="shared" si="251"/>
        <v>528_RS_16_5_202324</v>
      </c>
      <c r="AW15829" s="191" t="s">
        <v>92</v>
      </c>
      <c r="AX15829" s="18">
        <v>202324</v>
      </c>
      <c r="AY15829" s="191">
        <v>528</v>
      </c>
      <c r="AZ15829" s="191">
        <v>16</v>
      </c>
      <c r="BA15829" s="191">
        <v>5</v>
      </c>
      <c r="BB15829" s="191">
        <v>-225</v>
      </c>
    </row>
    <row r="15830" spans="48:54" x14ac:dyDescent="0.2">
      <c r="AV15830" s="191" t="str">
        <f t="shared" si="251"/>
        <v>530_RO6_19_12_202324</v>
      </c>
      <c r="AW15830" s="191" t="s">
        <v>256</v>
      </c>
      <c r="AX15830" s="18">
        <v>202324</v>
      </c>
      <c r="AY15830" s="191">
        <v>530</v>
      </c>
      <c r="AZ15830" s="191">
        <v>19</v>
      </c>
      <c r="BA15830" s="191">
        <v>12</v>
      </c>
      <c r="BB15830" s="191">
        <v>47.057000000000002</v>
      </c>
    </row>
    <row r="15831" spans="48:54" x14ac:dyDescent="0.2">
      <c r="AV15831" s="191" t="str">
        <f t="shared" si="251"/>
        <v>530_RS_16_5_202324</v>
      </c>
      <c r="AW15831" s="191" t="s">
        <v>92</v>
      </c>
      <c r="AX15831" s="18">
        <v>202324</v>
      </c>
      <c r="AY15831" s="191">
        <v>530</v>
      </c>
      <c r="AZ15831" s="191">
        <v>16</v>
      </c>
      <c r="BA15831" s="191">
        <v>5</v>
      </c>
      <c r="BB15831" s="191">
        <v>0</v>
      </c>
    </row>
    <row r="15832" spans="48:54" x14ac:dyDescent="0.2">
      <c r="AV15832" s="191" t="str">
        <f t="shared" si="251"/>
        <v>532_RO6_19_12_202324</v>
      </c>
      <c r="AW15832" s="191" t="s">
        <v>256</v>
      </c>
      <c r="AX15832" s="18">
        <v>202324</v>
      </c>
      <c r="AY15832" s="191">
        <v>532</v>
      </c>
      <c r="AZ15832" s="191">
        <v>19</v>
      </c>
      <c r="BA15832" s="191">
        <v>12</v>
      </c>
      <c r="BB15832" s="191">
        <v>470.72834999999998</v>
      </c>
    </row>
    <row r="15833" spans="48:54" x14ac:dyDescent="0.2">
      <c r="AV15833" s="191" t="str">
        <f t="shared" si="251"/>
        <v>532_RS_16_5_202324</v>
      </c>
      <c r="AW15833" s="191" t="s">
        <v>92</v>
      </c>
      <c r="AX15833" s="18">
        <v>202324</v>
      </c>
      <c r="AY15833" s="191">
        <v>532</v>
      </c>
      <c r="AZ15833" s="191">
        <v>16</v>
      </c>
      <c r="BA15833" s="191">
        <v>5</v>
      </c>
      <c r="BB15833" s="191">
        <v>0</v>
      </c>
    </row>
    <row r="15834" spans="48:54" x14ac:dyDescent="0.2">
      <c r="AV15834" s="191" t="str">
        <f t="shared" si="251"/>
        <v>534_RO6_19_12_202324</v>
      </c>
      <c r="AW15834" s="191" t="s">
        <v>256</v>
      </c>
      <c r="AX15834" s="18">
        <v>202324</v>
      </c>
      <c r="AY15834" s="191">
        <v>534</v>
      </c>
      <c r="AZ15834" s="191">
        <v>19</v>
      </c>
      <c r="BA15834" s="191">
        <v>12</v>
      </c>
      <c r="BB15834" s="191">
        <v>0.76714000000000004</v>
      </c>
    </row>
    <row r="15835" spans="48:54" x14ac:dyDescent="0.2">
      <c r="AV15835" s="191" t="str">
        <f t="shared" si="251"/>
        <v>534_RS_16_5_202324</v>
      </c>
      <c r="AW15835" s="191" t="s">
        <v>92</v>
      </c>
      <c r="AX15835" s="18">
        <v>202324</v>
      </c>
      <c r="AY15835" s="191">
        <v>534</v>
      </c>
      <c r="AZ15835" s="191">
        <v>16</v>
      </c>
      <c r="BA15835" s="191">
        <v>5</v>
      </c>
      <c r="BB15835" s="191">
        <v>0</v>
      </c>
    </row>
    <row r="15836" spans="48:54" x14ac:dyDescent="0.2">
      <c r="AV15836" s="191" t="str">
        <f t="shared" si="251"/>
        <v>536_RO6_19_12_202324</v>
      </c>
      <c r="AW15836" s="191" t="s">
        <v>256</v>
      </c>
      <c r="AX15836" s="18">
        <v>202324</v>
      </c>
      <c r="AY15836" s="191">
        <v>536</v>
      </c>
      <c r="AZ15836" s="191">
        <v>19</v>
      </c>
      <c r="BA15836" s="191">
        <v>12</v>
      </c>
      <c r="BB15836" s="191">
        <v>0</v>
      </c>
    </row>
    <row r="15837" spans="48:54" x14ac:dyDescent="0.2">
      <c r="AV15837" s="191" t="str">
        <f t="shared" si="251"/>
        <v>536_RS_16_5_202324</v>
      </c>
      <c r="AW15837" s="191" t="s">
        <v>92</v>
      </c>
      <c r="AX15837" s="18">
        <v>202324</v>
      </c>
      <c r="AY15837" s="191">
        <v>536</v>
      </c>
      <c r="AZ15837" s="191">
        <v>16</v>
      </c>
      <c r="BA15837" s="191">
        <v>5</v>
      </c>
      <c r="BB15837" s="191">
        <v>0</v>
      </c>
    </row>
    <row r="15838" spans="48:54" x14ac:dyDescent="0.2">
      <c r="AV15838" s="191" t="str">
        <f t="shared" si="251"/>
        <v>538_RO6_19_12_202324</v>
      </c>
      <c r="AW15838" s="191" t="s">
        <v>256</v>
      </c>
      <c r="AX15838" s="18">
        <v>202324</v>
      </c>
      <c r="AY15838" s="191">
        <v>538</v>
      </c>
      <c r="AZ15838" s="191">
        <v>19</v>
      </c>
      <c r="BA15838" s="191">
        <v>12</v>
      </c>
      <c r="BB15838" s="191">
        <v>0</v>
      </c>
    </row>
    <row r="15839" spans="48:54" x14ac:dyDescent="0.2">
      <c r="AV15839" s="191" t="str">
        <f t="shared" si="251"/>
        <v>538_RS_16_5_202324</v>
      </c>
      <c r="AW15839" s="191" t="s">
        <v>92</v>
      </c>
      <c r="AX15839" s="18">
        <v>202324</v>
      </c>
      <c r="AY15839" s="191">
        <v>538</v>
      </c>
      <c r="AZ15839" s="191">
        <v>16</v>
      </c>
      <c r="BA15839" s="191">
        <v>5</v>
      </c>
      <c r="BB15839" s="191">
        <v>-477.72273999999999</v>
      </c>
    </row>
    <row r="15840" spans="48:54" x14ac:dyDescent="0.2">
      <c r="AV15840" s="191" t="str">
        <f t="shared" si="251"/>
        <v>540_RO6_19_12_202324</v>
      </c>
      <c r="AW15840" s="191" t="s">
        <v>256</v>
      </c>
      <c r="AX15840" s="18">
        <v>202324</v>
      </c>
      <c r="AY15840" s="191">
        <v>540</v>
      </c>
      <c r="AZ15840" s="191">
        <v>19</v>
      </c>
      <c r="BA15840" s="191">
        <v>12</v>
      </c>
      <c r="BB15840" s="191">
        <v>908.45699999999999</v>
      </c>
    </row>
    <row r="15841" spans="48:54" x14ac:dyDescent="0.2">
      <c r="AV15841" s="191" t="str">
        <f t="shared" si="251"/>
        <v>540_RS_16_5_202324</v>
      </c>
      <c r="AW15841" s="191" t="s">
        <v>92</v>
      </c>
      <c r="AX15841" s="18">
        <v>202324</v>
      </c>
      <c r="AY15841" s="191">
        <v>540</v>
      </c>
      <c r="AZ15841" s="191">
        <v>16</v>
      </c>
      <c r="BA15841" s="191">
        <v>5</v>
      </c>
      <c r="BB15841" s="191">
        <v>0</v>
      </c>
    </row>
    <row r="15842" spans="48:54" x14ac:dyDescent="0.2">
      <c r="AV15842" s="191" t="str">
        <f t="shared" si="251"/>
        <v>542_RO6_19_12_202324</v>
      </c>
      <c r="AW15842" s="191" t="s">
        <v>256</v>
      </c>
      <c r="AX15842" s="18">
        <v>202324</v>
      </c>
      <c r="AY15842" s="191">
        <v>542</v>
      </c>
      <c r="AZ15842" s="191">
        <v>19</v>
      </c>
      <c r="BA15842" s="191">
        <v>12</v>
      </c>
      <c r="BB15842" s="191">
        <v>0</v>
      </c>
    </row>
    <row r="15843" spans="48:54" x14ac:dyDescent="0.2">
      <c r="AV15843" s="191" t="str">
        <f t="shared" si="251"/>
        <v>542_RS_16_5_202324</v>
      </c>
      <c r="AW15843" s="191" t="s">
        <v>92</v>
      </c>
      <c r="AX15843" s="18">
        <v>202324</v>
      </c>
      <c r="AY15843" s="191">
        <v>542</v>
      </c>
      <c r="AZ15843" s="191">
        <v>16</v>
      </c>
      <c r="BA15843" s="191">
        <v>5</v>
      </c>
      <c r="BB15843" s="191">
        <v>0</v>
      </c>
    </row>
    <row r="15844" spans="48:54" x14ac:dyDescent="0.2">
      <c r="AV15844" s="191" t="str">
        <f t="shared" si="251"/>
        <v>544_RO6_19_12_202324</v>
      </c>
      <c r="AW15844" s="191" t="s">
        <v>256</v>
      </c>
      <c r="AX15844" s="18">
        <v>202324</v>
      </c>
      <c r="AY15844" s="191">
        <v>544</v>
      </c>
      <c r="AZ15844" s="191">
        <v>19</v>
      </c>
      <c r="BA15844" s="191">
        <v>12</v>
      </c>
      <c r="BB15844" s="191">
        <v>0</v>
      </c>
    </row>
    <row r="15845" spans="48:54" x14ac:dyDescent="0.2">
      <c r="AV15845" s="191" t="str">
        <f t="shared" si="251"/>
        <v>544_RS_16_5_202324</v>
      </c>
      <c r="AW15845" s="191" t="s">
        <v>92</v>
      </c>
      <c r="AX15845" s="18">
        <v>202324</v>
      </c>
      <c r="AY15845" s="191">
        <v>544</v>
      </c>
      <c r="AZ15845" s="191">
        <v>16</v>
      </c>
      <c r="BA15845" s="191">
        <v>5</v>
      </c>
      <c r="BB15845" s="191">
        <v>0</v>
      </c>
    </row>
    <row r="15846" spans="48:54" x14ac:dyDescent="0.2">
      <c r="AV15846" s="191" t="str">
        <f t="shared" si="251"/>
        <v>545_RO6_19_12_202324</v>
      </c>
      <c r="AW15846" s="191" t="s">
        <v>256</v>
      </c>
      <c r="AX15846" s="18">
        <v>202324</v>
      </c>
      <c r="AY15846" s="191">
        <v>545</v>
      </c>
      <c r="AZ15846" s="191">
        <v>19</v>
      </c>
      <c r="BA15846" s="191">
        <v>12</v>
      </c>
      <c r="BB15846" s="191">
        <v>0</v>
      </c>
    </row>
    <row r="15847" spans="48:54" x14ac:dyDescent="0.2">
      <c r="AV15847" s="191" t="str">
        <f t="shared" si="251"/>
        <v>545_RS_16_5_202324</v>
      </c>
      <c r="AW15847" s="191" t="s">
        <v>92</v>
      </c>
      <c r="AX15847" s="18">
        <v>202324</v>
      </c>
      <c r="AY15847" s="191">
        <v>545</v>
      </c>
      <c r="AZ15847" s="191">
        <v>16</v>
      </c>
      <c r="BA15847" s="191">
        <v>5</v>
      </c>
      <c r="BB15847" s="191">
        <v>0</v>
      </c>
    </row>
    <row r="15848" spans="48:54" x14ac:dyDescent="0.2">
      <c r="AV15848" s="191" t="str">
        <f t="shared" si="251"/>
        <v>546_RO6_19_12_202324</v>
      </c>
      <c r="AW15848" s="191" t="s">
        <v>256</v>
      </c>
      <c r="AX15848" s="18">
        <v>202324</v>
      </c>
      <c r="AY15848" s="191">
        <v>546</v>
      </c>
      <c r="AZ15848" s="191">
        <v>19</v>
      </c>
      <c r="BA15848" s="191">
        <v>12</v>
      </c>
      <c r="BB15848" s="191">
        <v>0</v>
      </c>
    </row>
    <row r="15849" spans="48:54" x14ac:dyDescent="0.2">
      <c r="AV15849" s="191" t="str">
        <f t="shared" si="251"/>
        <v>546_RS_16_5_202324</v>
      </c>
      <c r="AW15849" s="191" t="s">
        <v>92</v>
      </c>
      <c r="AX15849" s="18">
        <v>202324</v>
      </c>
      <c r="AY15849" s="191">
        <v>546</v>
      </c>
      <c r="AZ15849" s="191">
        <v>16</v>
      </c>
      <c r="BA15849" s="191">
        <v>5</v>
      </c>
      <c r="BB15849" s="191">
        <v>0</v>
      </c>
    </row>
    <row r="15850" spans="48:54" x14ac:dyDescent="0.2">
      <c r="AV15850" s="191" t="str">
        <f t="shared" si="251"/>
        <v>548_RO6_19_12_202324</v>
      </c>
      <c r="AW15850" s="191" t="s">
        <v>256</v>
      </c>
      <c r="AX15850" s="18">
        <v>202324</v>
      </c>
      <c r="AY15850" s="191">
        <v>548</v>
      </c>
      <c r="AZ15850" s="191">
        <v>19</v>
      </c>
      <c r="BA15850" s="191">
        <v>12</v>
      </c>
      <c r="BB15850" s="191">
        <v>0</v>
      </c>
    </row>
    <row r="15851" spans="48:54" x14ac:dyDescent="0.2">
      <c r="AV15851" s="191" t="str">
        <f t="shared" si="251"/>
        <v>548_RS_16_5_202324</v>
      </c>
      <c r="AW15851" s="191" t="s">
        <v>92</v>
      </c>
      <c r="AX15851" s="18">
        <v>202324</v>
      </c>
      <c r="AY15851" s="191">
        <v>548</v>
      </c>
      <c r="AZ15851" s="191">
        <v>16</v>
      </c>
      <c r="BA15851" s="191">
        <v>5</v>
      </c>
      <c r="BB15851" s="191">
        <v>0</v>
      </c>
    </row>
    <row r="15852" spans="48:54" x14ac:dyDescent="0.2">
      <c r="AV15852" s="191" t="str">
        <f t="shared" si="251"/>
        <v>550_RO6_19_12_202324</v>
      </c>
      <c r="AW15852" s="191" t="s">
        <v>256</v>
      </c>
      <c r="AX15852" s="18">
        <v>202324</v>
      </c>
      <c r="AY15852" s="191">
        <v>550</v>
      </c>
      <c r="AZ15852" s="191">
        <v>19</v>
      </c>
      <c r="BA15852" s="191">
        <v>12</v>
      </c>
      <c r="BB15852" s="191">
        <v>0</v>
      </c>
    </row>
    <row r="15853" spans="48:54" x14ac:dyDescent="0.2">
      <c r="AV15853" s="191" t="str">
        <f t="shared" si="251"/>
        <v>550_RS_16_5_202324</v>
      </c>
      <c r="AW15853" s="191" t="s">
        <v>92</v>
      </c>
      <c r="AX15853" s="18">
        <v>202324</v>
      </c>
      <c r="AY15853" s="191">
        <v>550</v>
      </c>
      <c r="AZ15853" s="191">
        <v>16</v>
      </c>
      <c r="BA15853" s="191">
        <v>5</v>
      </c>
      <c r="BB15853" s="191">
        <v>0</v>
      </c>
    </row>
    <row r="15854" spans="48:54" x14ac:dyDescent="0.2">
      <c r="AV15854" s="191" t="str">
        <f t="shared" si="251"/>
        <v>552_RO6_19_12_202324</v>
      </c>
      <c r="AW15854" s="191" t="s">
        <v>256</v>
      </c>
      <c r="AX15854" s="18">
        <v>202324</v>
      </c>
      <c r="AY15854" s="191">
        <v>552</v>
      </c>
      <c r="AZ15854" s="191">
        <v>19</v>
      </c>
      <c r="BA15854" s="191">
        <v>12</v>
      </c>
      <c r="BB15854" s="191">
        <v>0</v>
      </c>
    </row>
    <row r="15855" spans="48:54" x14ac:dyDescent="0.2">
      <c r="AV15855" s="191" t="str">
        <f t="shared" si="251"/>
        <v>552_RS_16_5_202324</v>
      </c>
      <c r="AW15855" s="191" t="s">
        <v>92</v>
      </c>
      <c r="AX15855" s="18">
        <v>202324</v>
      </c>
      <c r="AY15855" s="191">
        <v>552</v>
      </c>
      <c r="AZ15855" s="191">
        <v>16</v>
      </c>
      <c r="BA15855" s="191">
        <v>5</v>
      </c>
      <c r="BB15855" s="191">
        <v>0</v>
      </c>
    </row>
    <row r="15856" spans="48:54" x14ac:dyDescent="0.2">
      <c r="AV15856" s="191" t="str">
        <f t="shared" si="251"/>
        <v>562_RO6_19_12_202324</v>
      </c>
      <c r="AW15856" s="191" t="s">
        <v>256</v>
      </c>
      <c r="AX15856" s="18">
        <v>202324</v>
      </c>
      <c r="AY15856" s="191">
        <v>562</v>
      </c>
      <c r="AZ15856" s="191">
        <v>19</v>
      </c>
      <c r="BA15856" s="191">
        <v>12</v>
      </c>
      <c r="BB15856" s="191">
        <v>0</v>
      </c>
    </row>
    <row r="15857" spans="48:54" x14ac:dyDescent="0.2">
      <c r="AV15857" s="191" t="str">
        <f t="shared" si="251"/>
        <v>562_RS_16_5_202324</v>
      </c>
      <c r="AW15857" s="191" t="s">
        <v>92</v>
      </c>
      <c r="AX15857" s="18">
        <v>202324</v>
      </c>
      <c r="AY15857" s="191">
        <v>562</v>
      </c>
      <c r="AZ15857" s="191">
        <v>16</v>
      </c>
      <c r="BA15857" s="191">
        <v>5</v>
      </c>
      <c r="BB15857" s="191">
        <v>0</v>
      </c>
    </row>
    <row r="15858" spans="48:54" x14ac:dyDescent="0.2">
      <c r="AV15858" s="191" t="str">
        <f t="shared" si="251"/>
        <v>564_RO6_19_12_202324</v>
      </c>
      <c r="AW15858" s="191" t="s">
        <v>256</v>
      </c>
      <c r="AX15858" s="18">
        <v>202324</v>
      </c>
      <c r="AY15858" s="191">
        <v>564</v>
      </c>
      <c r="AZ15858" s="191">
        <v>19</v>
      </c>
      <c r="BA15858" s="191">
        <v>12</v>
      </c>
      <c r="BB15858" s="191">
        <v>0</v>
      </c>
    </row>
    <row r="15859" spans="48:54" x14ac:dyDescent="0.2">
      <c r="AV15859" s="191" t="str">
        <f t="shared" si="251"/>
        <v>564_RS_16_5_202324</v>
      </c>
      <c r="AW15859" s="191" t="s">
        <v>92</v>
      </c>
      <c r="AX15859" s="18">
        <v>202324</v>
      </c>
      <c r="AY15859" s="191">
        <v>564</v>
      </c>
      <c r="AZ15859" s="191">
        <v>16</v>
      </c>
      <c r="BA15859" s="191">
        <v>5</v>
      </c>
      <c r="BB15859" s="191">
        <v>0</v>
      </c>
    </row>
    <row r="15860" spans="48:54" x14ac:dyDescent="0.2">
      <c r="AV15860" s="191" t="str">
        <f t="shared" si="251"/>
        <v>566_RO6_19_12_202324</v>
      </c>
      <c r="AW15860" s="191" t="s">
        <v>256</v>
      </c>
      <c r="AX15860" s="18">
        <v>202324</v>
      </c>
      <c r="AY15860" s="191">
        <v>566</v>
      </c>
      <c r="AZ15860" s="191">
        <v>19</v>
      </c>
      <c r="BA15860" s="191">
        <v>12</v>
      </c>
      <c r="BB15860" s="191">
        <v>0</v>
      </c>
    </row>
    <row r="15861" spans="48:54" x14ac:dyDescent="0.2">
      <c r="AV15861" s="191" t="str">
        <f t="shared" si="251"/>
        <v>566_RS_16_5_202324</v>
      </c>
      <c r="AW15861" s="191" t="s">
        <v>92</v>
      </c>
      <c r="AX15861" s="18">
        <v>202324</v>
      </c>
      <c r="AY15861" s="191">
        <v>566</v>
      </c>
      <c r="AZ15861" s="191">
        <v>16</v>
      </c>
      <c r="BA15861" s="191">
        <v>5</v>
      </c>
      <c r="BB15861" s="191">
        <v>0</v>
      </c>
    </row>
    <row r="15862" spans="48:54" x14ac:dyDescent="0.2">
      <c r="AV15862" s="191" t="str">
        <f t="shared" si="251"/>
        <v>568_RO6_19_12_202324</v>
      </c>
      <c r="AW15862" s="191" t="s">
        <v>256</v>
      </c>
      <c r="AX15862" s="18">
        <v>202324</v>
      </c>
      <c r="AY15862" s="191">
        <v>568</v>
      </c>
      <c r="AZ15862" s="191">
        <v>19</v>
      </c>
      <c r="BA15862" s="191">
        <v>12</v>
      </c>
      <c r="BB15862" s="191">
        <v>0</v>
      </c>
    </row>
    <row r="15863" spans="48:54" x14ac:dyDescent="0.2">
      <c r="AV15863" s="191" t="str">
        <f t="shared" si="251"/>
        <v>568_RS_16_5_202324</v>
      </c>
      <c r="AW15863" s="191" t="s">
        <v>92</v>
      </c>
      <c r="AX15863" s="18">
        <v>202324</v>
      </c>
      <c r="AY15863" s="191">
        <v>568</v>
      </c>
      <c r="AZ15863" s="191">
        <v>16</v>
      </c>
      <c r="BA15863" s="191">
        <v>5</v>
      </c>
      <c r="BB15863" s="191">
        <v>0</v>
      </c>
    </row>
    <row r="15864" spans="48:54" x14ac:dyDescent="0.2">
      <c r="AV15864" s="191" t="str">
        <f t="shared" si="251"/>
        <v>572_RO6_19_12_202324</v>
      </c>
      <c r="AW15864" s="191" t="s">
        <v>256</v>
      </c>
      <c r="AX15864" s="18">
        <v>202324</v>
      </c>
      <c r="AY15864" s="191">
        <v>572</v>
      </c>
      <c r="AZ15864" s="191">
        <v>19</v>
      </c>
      <c r="BA15864" s="191">
        <v>12</v>
      </c>
      <c r="BB15864" s="191">
        <v>0</v>
      </c>
    </row>
    <row r="15865" spans="48:54" x14ac:dyDescent="0.2">
      <c r="AV15865" s="191" t="str">
        <f t="shared" si="251"/>
        <v>572_RS_16_5_202324</v>
      </c>
      <c r="AW15865" s="191" t="s">
        <v>92</v>
      </c>
      <c r="AX15865" s="18">
        <v>202324</v>
      </c>
      <c r="AY15865" s="191">
        <v>572</v>
      </c>
      <c r="AZ15865" s="191">
        <v>16</v>
      </c>
      <c r="BA15865" s="191">
        <v>5</v>
      </c>
      <c r="BB15865" s="191">
        <v>0</v>
      </c>
    </row>
    <row r="15866" spans="48:54" x14ac:dyDescent="0.2">
      <c r="AV15866" s="191" t="str">
        <f t="shared" si="251"/>
        <v>574_RO6_19_12_202324</v>
      </c>
      <c r="AW15866" s="191" t="s">
        <v>256</v>
      </c>
      <c r="AX15866" s="18">
        <v>202324</v>
      </c>
      <c r="AY15866" s="191">
        <v>574</v>
      </c>
      <c r="AZ15866" s="191">
        <v>19</v>
      </c>
      <c r="BA15866" s="191">
        <v>12</v>
      </c>
      <c r="BB15866" s="191">
        <v>0</v>
      </c>
    </row>
    <row r="15867" spans="48:54" x14ac:dyDescent="0.2">
      <c r="AV15867" s="191" t="str">
        <f t="shared" si="251"/>
        <v>574_RS_16_5_202324</v>
      </c>
      <c r="AW15867" s="191" t="s">
        <v>92</v>
      </c>
      <c r="AX15867" s="18">
        <v>202324</v>
      </c>
      <c r="AY15867" s="191">
        <v>574</v>
      </c>
      <c r="AZ15867" s="191">
        <v>16</v>
      </c>
      <c r="BA15867" s="191">
        <v>5</v>
      </c>
      <c r="BB15867" s="191">
        <v>0</v>
      </c>
    </row>
    <row r="15868" spans="48:54" x14ac:dyDescent="0.2">
      <c r="AV15868" s="191" t="str">
        <f t="shared" si="251"/>
        <v>576_RO6_19_12_202324</v>
      </c>
      <c r="AW15868" s="191" t="s">
        <v>256</v>
      </c>
      <c r="AX15868" s="18">
        <v>202324</v>
      </c>
      <c r="AY15868" s="191">
        <v>576</v>
      </c>
      <c r="AZ15868" s="191">
        <v>19</v>
      </c>
      <c r="BA15868" s="191">
        <v>12</v>
      </c>
      <c r="BB15868" s="191">
        <v>0</v>
      </c>
    </row>
    <row r="15869" spans="48:54" x14ac:dyDescent="0.2">
      <c r="AV15869" s="191" t="str">
        <f t="shared" si="251"/>
        <v>576_RS_16_5_202324</v>
      </c>
      <c r="AW15869" s="191" t="s">
        <v>92</v>
      </c>
      <c r="AX15869" s="18">
        <v>202324</v>
      </c>
      <c r="AY15869" s="191">
        <v>576</v>
      </c>
      <c r="AZ15869" s="191">
        <v>16</v>
      </c>
      <c r="BA15869" s="191">
        <v>5</v>
      </c>
      <c r="BB15869" s="191">
        <v>0</v>
      </c>
    </row>
    <row r="15870" spans="48:54" x14ac:dyDescent="0.2">
      <c r="AV15870" s="191" t="str">
        <f t="shared" si="251"/>
        <v>582_RO6_19_12_202324</v>
      </c>
      <c r="AW15870" s="191" t="s">
        <v>256</v>
      </c>
      <c r="AX15870" s="18">
        <v>202324</v>
      </c>
      <c r="AY15870" s="191">
        <v>582</v>
      </c>
      <c r="AZ15870" s="191">
        <v>19</v>
      </c>
      <c r="BA15870" s="191">
        <v>12</v>
      </c>
      <c r="BB15870" s="191">
        <v>0</v>
      </c>
    </row>
    <row r="15871" spans="48:54" x14ac:dyDescent="0.2">
      <c r="AV15871" s="191" t="str">
        <f t="shared" si="251"/>
        <v>582_RS_16_5_202324</v>
      </c>
      <c r="AW15871" s="191" t="s">
        <v>92</v>
      </c>
      <c r="AX15871" s="18">
        <v>202324</v>
      </c>
      <c r="AY15871" s="191">
        <v>582</v>
      </c>
      <c r="AZ15871" s="191">
        <v>16</v>
      </c>
      <c r="BA15871" s="191">
        <v>5</v>
      </c>
      <c r="BB15871" s="191">
        <v>0</v>
      </c>
    </row>
    <row r="15872" spans="48:54" x14ac:dyDescent="0.2">
      <c r="AV15872" s="191" t="str">
        <f t="shared" si="251"/>
        <v>584_RO6_19_12_202324</v>
      </c>
      <c r="AW15872" s="191" t="s">
        <v>256</v>
      </c>
      <c r="AX15872" s="18">
        <v>202324</v>
      </c>
      <c r="AY15872" s="191">
        <v>584</v>
      </c>
      <c r="AZ15872" s="191">
        <v>19</v>
      </c>
      <c r="BA15872" s="191">
        <v>12</v>
      </c>
      <c r="BB15872" s="191">
        <v>0</v>
      </c>
    </row>
    <row r="15873" spans="48:54" x14ac:dyDescent="0.2">
      <c r="AV15873" s="191" t="str">
        <f t="shared" si="251"/>
        <v>584_RS_16_5_202324</v>
      </c>
      <c r="AW15873" s="191" t="s">
        <v>92</v>
      </c>
      <c r="AX15873" s="18">
        <v>202324</v>
      </c>
      <c r="AY15873" s="191">
        <v>584</v>
      </c>
      <c r="AZ15873" s="191">
        <v>16</v>
      </c>
      <c r="BA15873" s="191">
        <v>5</v>
      </c>
      <c r="BB15873" s="191">
        <v>0</v>
      </c>
    </row>
    <row r="15874" spans="48:54" x14ac:dyDescent="0.2">
      <c r="AV15874" s="191" t="str">
        <f t="shared" si="251"/>
        <v>586_RO6_19_12_202324</v>
      </c>
      <c r="AW15874" s="191" t="s">
        <v>256</v>
      </c>
      <c r="AX15874" s="18">
        <v>202324</v>
      </c>
      <c r="AY15874" s="191">
        <v>586</v>
      </c>
      <c r="AZ15874" s="191">
        <v>19</v>
      </c>
      <c r="BA15874" s="191">
        <v>12</v>
      </c>
      <c r="BB15874" s="191">
        <v>0</v>
      </c>
    </row>
    <row r="15875" spans="48:54" x14ac:dyDescent="0.2">
      <c r="AV15875" s="191" t="str">
        <f t="shared" si="251"/>
        <v>586_RS_16_5_202324</v>
      </c>
      <c r="AW15875" s="191" t="s">
        <v>92</v>
      </c>
      <c r="AX15875" s="18">
        <v>202324</v>
      </c>
      <c r="AY15875" s="191">
        <v>586</v>
      </c>
      <c r="AZ15875" s="191">
        <v>16</v>
      </c>
      <c r="BA15875" s="191">
        <v>5</v>
      </c>
      <c r="BB15875" s="191">
        <v>0</v>
      </c>
    </row>
    <row r="15876" spans="48:54" x14ac:dyDescent="0.2">
      <c r="AV15876" s="191" t="str">
        <f t="shared" ref="AV15876:AV15939" si="252">AY15876&amp;"_"&amp;AW15876&amp;"_"&amp;AZ15876&amp;"_"&amp;BA15876&amp;"_"&amp;AX15876</f>
        <v>512_RO8_33_12_202324</v>
      </c>
      <c r="AW15876" s="191" t="s">
        <v>257</v>
      </c>
      <c r="AX15876" s="18">
        <v>202324</v>
      </c>
      <c r="AY15876" s="191">
        <v>512</v>
      </c>
      <c r="AZ15876" s="191">
        <v>33</v>
      </c>
      <c r="BA15876" s="191">
        <v>12</v>
      </c>
      <c r="BB15876" s="191">
        <v>2564</v>
      </c>
    </row>
    <row r="15877" spans="48:54" x14ac:dyDescent="0.2">
      <c r="AV15877" s="191" t="str">
        <f t="shared" si="252"/>
        <v>512_RS_17_1_202324</v>
      </c>
      <c r="AW15877" s="191" t="s">
        <v>92</v>
      </c>
      <c r="AX15877" s="18">
        <v>202324</v>
      </c>
      <c r="AY15877" s="191">
        <v>512</v>
      </c>
      <c r="AZ15877" s="191">
        <v>17</v>
      </c>
      <c r="BA15877" s="191">
        <v>1</v>
      </c>
      <c r="BB15877" s="191">
        <v>2033.9430000000002</v>
      </c>
    </row>
    <row r="15878" spans="48:54" x14ac:dyDescent="0.2">
      <c r="AV15878" s="191" t="str">
        <f t="shared" si="252"/>
        <v>514_RO8_33_12_202324</v>
      </c>
      <c r="AW15878" s="191" t="s">
        <v>257</v>
      </c>
      <c r="AX15878" s="18">
        <v>202324</v>
      </c>
      <c r="AY15878" s="191">
        <v>514</v>
      </c>
      <c r="AZ15878" s="191">
        <v>33</v>
      </c>
      <c r="BA15878" s="191">
        <v>12</v>
      </c>
      <c r="BB15878" s="191">
        <v>4347.5290000000005</v>
      </c>
    </row>
    <row r="15879" spans="48:54" x14ac:dyDescent="0.2">
      <c r="AV15879" s="191" t="str">
        <f t="shared" si="252"/>
        <v>514_RS_17_1_202324</v>
      </c>
      <c r="AW15879" s="191" t="s">
        <v>92</v>
      </c>
      <c r="AX15879" s="18">
        <v>202324</v>
      </c>
      <c r="AY15879" s="191">
        <v>514</v>
      </c>
      <c r="AZ15879" s="191">
        <v>17</v>
      </c>
      <c r="BA15879" s="191">
        <v>1</v>
      </c>
      <c r="BB15879" s="191">
        <v>4051</v>
      </c>
    </row>
    <row r="15880" spans="48:54" x14ac:dyDescent="0.2">
      <c r="AV15880" s="191" t="str">
        <f t="shared" si="252"/>
        <v>516_RO8_33_12_202324</v>
      </c>
      <c r="AW15880" s="191" t="s">
        <v>257</v>
      </c>
      <c r="AX15880" s="18">
        <v>202324</v>
      </c>
      <c r="AY15880" s="191">
        <v>516</v>
      </c>
      <c r="AZ15880" s="191">
        <v>33</v>
      </c>
      <c r="BA15880" s="191">
        <v>12</v>
      </c>
      <c r="BB15880" s="191">
        <v>2853.7739999999999</v>
      </c>
    </row>
    <row r="15881" spans="48:54" x14ac:dyDescent="0.2">
      <c r="AV15881" s="191" t="str">
        <f t="shared" si="252"/>
        <v>516_RS_17_1_202324</v>
      </c>
      <c r="AW15881" s="191" t="s">
        <v>92</v>
      </c>
      <c r="AX15881" s="18">
        <v>202324</v>
      </c>
      <c r="AY15881" s="191">
        <v>516</v>
      </c>
      <c r="AZ15881" s="191">
        <v>17</v>
      </c>
      <c r="BA15881" s="191">
        <v>1</v>
      </c>
      <c r="BB15881" s="191">
        <v>2958.7380000000003</v>
      </c>
    </row>
    <row r="15882" spans="48:54" x14ac:dyDescent="0.2">
      <c r="AV15882" s="191" t="str">
        <f t="shared" si="252"/>
        <v>518_RO8_33_12_202324</v>
      </c>
      <c r="AW15882" s="191" t="s">
        <v>257</v>
      </c>
      <c r="AX15882" s="18">
        <v>202324</v>
      </c>
      <c r="AY15882" s="191">
        <v>518</v>
      </c>
      <c r="AZ15882" s="191">
        <v>33</v>
      </c>
      <c r="BA15882" s="191">
        <v>12</v>
      </c>
      <c r="BB15882" s="191">
        <v>2323.1814800000002</v>
      </c>
    </row>
    <row r="15883" spans="48:54" x14ac:dyDescent="0.2">
      <c r="AV15883" s="191" t="str">
        <f t="shared" si="252"/>
        <v>518_RS_17_1_202324</v>
      </c>
      <c r="AW15883" s="191" t="s">
        <v>92</v>
      </c>
      <c r="AX15883" s="18">
        <v>202324</v>
      </c>
      <c r="AY15883" s="191">
        <v>518</v>
      </c>
      <c r="AZ15883" s="191">
        <v>17</v>
      </c>
      <c r="BA15883" s="191">
        <v>1</v>
      </c>
      <c r="BB15883" s="191">
        <v>2367.8257399999998</v>
      </c>
    </row>
    <row r="15884" spans="48:54" x14ac:dyDescent="0.2">
      <c r="AV15884" s="191" t="str">
        <f t="shared" si="252"/>
        <v>520_RO8_33_12_202324</v>
      </c>
      <c r="AW15884" s="191" t="s">
        <v>257</v>
      </c>
      <c r="AX15884" s="18">
        <v>202324</v>
      </c>
      <c r="AY15884" s="191">
        <v>520</v>
      </c>
      <c r="AZ15884" s="191">
        <v>33</v>
      </c>
      <c r="BA15884" s="191">
        <v>12</v>
      </c>
      <c r="BB15884" s="191">
        <v>4674</v>
      </c>
    </row>
    <row r="15885" spans="48:54" x14ac:dyDescent="0.2">
      <c r="AV15885" s="191" t="str">
        <f t="shared" si="252"/>
        <v>520_RS_17_1_202324</v>
      </c>
      <c r="AW15885" s="191" t="s">
        <v>92</v>
      </c>
      <c r="AX15885" s="18">
        <v>202324</v>
      </c>
      <c r="AY15885" s="191">
        <v>520</v>
      </c>
      <c r="AZ15885" s="191">
        <v>17</v>
      </c>
      <c r="BA15885" s="191">
        <v>1</v>
      </c>
      <c r="BB15885" s="191">
        <v>3427.0670800000003</v>
      </c>
    </row>
    <row r="15886" spans="48:54" x14ac:dyDescent="0.2">
      <c r="AV15886" s="191" t="str">
        <f t="shared" si="252"/>
        <v>522_RO8_33_12_202324</v>
      </c>
      <c r="AW15886" s="191" t="s">
        <v>257</v>
      </c>
      <c r="AX15886" s="18">
        <v>202324</v>
      </c>
      <c r="AY15886" s="191">
        <v>522</v>
      </c>
      <c r="AZ15886" s="191">
        <v>33</v>
      </c>
      <c r="BA15886" s="191">
        <v>12</v>
      </c>
      <c r="BB15886" s="191">
        <v>4040.31</v>
      </c>
    </row>
    <row r="15887" spans="48:54" x14ac:dyDescent="0.2">
      <c r="AV15887" s="191" t="str">
        <f t="shared" si="252"/>
        <v>522_RS_17_1_202324</v>
      </c>
      <c r="AW15887" s="191" t="s">
        <v>92</v>
      </c>
      <c r="AX15887" s="18">
        <v>202324</v>
      </c>
      <c r="AY15887" s="191">
        <v>522</v>
      </c>
      <c r="AZ15887" s="191">
        <v>17</v>
      </c>
      <c r="BA15887" s="191">
        <v>1</v>
      </c>
      <c r="BB15887" s="191">
        <v>2383.43406</v>
      </c>
    </row>
    <row r="15888" spans="48:54" x14ac:dyDescent="0.2">
      <c r="AV15888" s="191" t="str">
        <f t="shared" si="252"/>
        <v>524_RO8_33_12_202324</v>
      </c>
      <c r="AW15888" s="191" t="s">
        <v>257</v>
      </c>
      <c r="AX15888" s="18">
        <v>202324</v>
      </c>
      <c r="AY15888" s="191">
        <v>524</v>
      </c>
      <c r="AZ15888" s="191">
        <v>33</v>
      </c>
      <c r="BA15888" s="191">
        <v>12</v>
      </c>
      <c r="BB15888" s="191">
        <v>1276.0609999999999</v>
      </c>
    </row>
    <row r="15889" spans="48:54" x14ac:dyDescent="0.2">
      <c r="AV15889" s="191" t="str">
        <f t="shared" si="252"/>
        <v>524_RS_17_1_202324</v>
      </c>
      <c r="AW15889" s="191" t="s">
        <v>92</v>
      </c>
      <c r="AX15889" s="18">
        <v>202324</v>
      </c>
      <c r="AY15889" s="191">
        <v>524</v>
      </c>
      <c r="AZ15889" s="191">
        <v>17</v>
      </c>
      <c r="BA15889" s="191">
        <v>1</v>
      </c>
      <c r="BB15889" s="191">
        <v>3473.5143199999984</v>
      </c>
    </row>
    <row r="15890" spans="48:54" x14ac:dyDescent="0.2">
      <c r="AV15890" s="191" t="str">
        <f t="shared" si="252"/>
        <v>526_RO8_33_12_202324</v>
      </c>
      <c r="AW15890" s="191" t="s">
        <v>257</v>
      </c>
      <c r="AX15890" s="18">
        <v>202324</v>
      </c>
      <c r="AY15890" s="191">
        <v>526</v>
      </c>
      <c r="AZ15890" s="191">
        <v>33</v>
      </c>
      <c r="BA15890" s="191">
        <v>12</v>
      </c>
      <c r="BB15890" s="191">
        <v>2005.8254860257703</v>
      </c>
    </row>
    <row r="15891" spans="48:54" x14ac:dyDescent="0.2">
      <c r="AV15891" s="191" t="str">
        <f t="shared" si="252"/>
        <v>526_RS_17_1_202324</v>
      </c>
      <c r="AW15891" s="191" t="s">
        <v>92</v>
      </c>
      <c r="AX15891" s="18">
        <v>202324</v>
      </c>
      <c r="AY15891" s="191">
        <v>526</v>
      </c>
      <c r="AZ15891" s="191">
        <v>17</v>
      </c>
      <c r="BA15891" s="191">
        <v>1</v>
      </c>
      <c r="BB15891" s="191">
        <v>2413.6284282534007</v>
      </c>
    </row>
    <row r="15892" spans="48:54" x14ac:dyDescent="0.2">
      <c r="AV15892" s="191" t="str">
        <f t="shared" si="252"/>
        <v>528_RO8_33_12_202324</v>
      </c>
      <c r="AW15892" s="191" t="s">
        <v>257</v>
      </c>
      <c r="AX15892" s="18">
        <v>202324</v>
      </c>
      <c r="AY15892" s="191">
        <v>528</v>
      </c>
      <c r="AZ15892" s="191">
        <v>33</v>
      </c>
      <c r="BA15892" s="191">
        <v>12</v>
      </c>
      <c r="BB15892" s="191">
        <v>1559</v>
      </c>
    </row>
    <row r="15893" spans="48:54" x14ac:dyDescent="0.2">
      <c r="AV15893" s="191" t="str">
        <f t="shared" si="252"/>
        <v>528_RS_17_1_202324</v>
      </c>
      <c r="AW15893" s="191" t="s">
        <v>92</v>
      </c>
      <c r="AX15893" s="18">
        <v>202324</v>
      </c>
      <c r="AY15893" s="191">
        <v>528</v>
      </c>
      <c r="AZ15893" s="191">
        <v>17</v>
      </c>
      <c r="BA15893" s="191">
        <v>1</v>
      </c>
      <c r="BB15893" s="191">
        <v>3895</v>
      </c>
    </row>
    <row r="15894" spans="48:54" x14ac:dyDescent="0.2">
      <c r="AV15894" s="191" t="str">
        <f t="shared" si="252"/>
        <v>530_RO8_33_12_202324</v>
      </c>
      <c r="AW15894" s="191" t="s">
        <v>257</v>
      </c>
      <c r="AX15894" s="18">
        <v>202324</v>
      </c>
      <c r="AY15894" s="191">
        <v>530</v>
      </c>
      <c r="AZ15894" s="191">
        <v>33</v>
      </c>
      <c r="BA15894" s="191">
        <v>12</v>
      </c>
      <c r="BB15894" s="191">
        <v>1554.855</v>
      </c>
    </row>
    <row r="15895" spans="48:54" x14ac:dyDescent="0.2">
      <c r="AV15895" s="191" t="str">
        <f t="shared" si="252"/>
        <v>530_RS_17_1_202324</v>
      </c>
      <c r="AW15895" s="191" t="s">
        <v>92</v>
      </c>
      <c r="AX15895" s="18">
        <v>202324</v>
      </c>
      <c r="AY15895" s="191">
        <v>530</v>
      </c>
      <c r="AZ15895" s="191">
        <v>17</v>
      </c>
      <c r="BA15895" s="191">
        <v>1</v>
      </c>
      <c r="BB15895" s="191">
        <v>3762.1507900000001</v>
      </c>
    </row>
    <row r="15896" spans="48:54" x14ac:dyDescent="0.2">
      <c r="AV15896" s="191" t="str">
        <f t="shared" si="252"/>
        <v>532_RO8_33_12_202324</v>
      </c>
      <c r="AW15896" s="191" t="s">
        <v>257</v>
      </c>
      <c r="AX15896" s="18">
        <v>202324</v>
      </c>
      <c r="AY15896" s="191">
        <v>532</v>
      </c>
      <c r="AZ15896" s="191">
        <v>33</v>
      </c>
      <c r="BA15896" s="191">
        <v>12</v>
      </c>
      <c r="BB15896" s="191">
        <v>5911.8899999999994</v>
      </c>
    </row>
    <row r="15897" spans="48:54" x14ac:dyDescent="0.2">
      <c r="AV15897" s="191" t="str">
        <f t="shared" si="252"/>
        <v>532_RS_17_1_202324</v>
      </c>
      <c r="AW15897" s="191" t="s">
        <v>92</v>
      </c>
      <c r="AX15897" s="18">
        <v>202324</v>
      </c>
      <c r="AY15897" s="191">
        <v>532</v>
      </c>
      <c r="AZ15897" s="191">
        <v>17</v>
      </c>
      <c r="BA15897" s="191">
        <v>1</v>
      </c>
      <c r="BB15897" s="191">
        <v>4282.2460000000001</v>
      </c>
    </row>
    <row r="15898" spans="48:54" x14ac:dyDescent="0.2">
      <c r="AV15898" s="191" t="str">
        <f t="shared" si="252"/>
        <v>534_RO8_33_12_202324</v>
      </c>
      <c r="AW15898" s="191" t="s">
        <v>257</v>
      </c>
      <c r="AX15898" s="18">
        <v>202324</v>
      </c>
      <c r="AY15898" s="191">
        <v>534</v>
      </c>
      <c r="AZ15898" s="191">
        <v>33</v>
      </c>
      <c r="BA15898" s="191">
        <v>12</v>
      </c>
      <c r="BB15898" s="191">
        <v>3061.24404</v>
      </c>
    </row>
    <row r="15899" spans="48:54" x14ac:dyDescent="0.2">
      <c r="AV15899" s="191" t="str">
        <f t="shared" si="252"/>
        <v>534_RS_17_1_202324</v>
      </c>
      <c r="AW15899" s="191" t="s">
        <v>92</v>
      </c>
      <c r="AX15899" s="18">
        <v>202324</v>
      </c>
      <c r="AY15899" s="191">
        <v>534</v>
      </c>
      <c r="AZ15899" s="191">
        <v>17</v>
      </c>
      <c r="BA15899" s="191">
        <v>1</v>
      </c>
      <c r="BB15899" s="191">
        <v>3343.4981799999996</v>
      </c>
    </row>
    <row r="15900" spans="48:54" x14ac:dyDescent="0.2">
      <c r="AV15900" s="191" t="str">
        <f t="shared" si="252"/>
        <v>536_RO8_33_12_202324</v>
      </c>
      <c r="AW15900" s="191" t="s">
        <v>257</v>
      </c>
      <c r="AX15900" s="18">
        <v>202324</v>
      </c>
      <c r="AY15900" s="191">
        <v>536</v>
      </c>
      <c r="AZ15900" s="191">
        <v>33</v>
      </c>
      <c r="BA15900" s="191">
        <v>12</v>
      </c>
      <c r="BB15900" s="191">
        <v>0</v>
      </c>
    </row>
    <row r="15901" spans="48:54" x14ac:dyDescent="0.2">
      <c r="AV15901" s="191" t="str">
        <f t="shared" si="252"/>
        <v>536_RS_17_1_202324</v>
      </c>
      <c r="AW15901" s="191" t="s">
        <v>92</v>
      </c>
      <c r="AX15901" s="18">
        <v>202324</v>
      </c>
      <c r="AY15901" s="191">
        <v>536</v>
      </c>
      <c r="AZ15901" s="191">
        <v>17</v>
      </c>
      <c r="BA15901" s="191">
        <v>1</v>
      </c>
      <c r="BB15901" s="191">
        <v>1478.9950000000003</v>
      </c>
    </row>
    <row r="15902" spans="48:54" x14ac:dyDescent="0.2">
      <c r="AV15902" s="191" t="str">
        <f t="shared" si="252"/>
        <v>538_RO8_33_12_202324</v>
      </c>
      <c r="AW15902" s="191" t="s">
        <v>257</v>
      </c>
      <c r="AX15902" s="18">
        <v>202324</v>
      </c>
      <c r="AY15902" s="191">
        <v>538</v>
      </c>
      <c r="AZ15902" s="191">
        <v>33</v>
      </c>
      <c r="BA15902" s="191">
        <v>12</v>
      </c>
      <c r="BB15902" s="191">
        <v>1691.2629999999999</v>
      </c>
    </row>
    <row r="15903" spans="48:54" x14ac:dyDescent="0.2">
      <c r="AV15903" s="191" t="str">
        <f t="shared" si="252"/>
        <v>538_RS_17_1_202324</v>
      </c>
      <c r="AW15903" s="191" t="s">
        <v>92</v>
      </c>
      <c r="AX15903" s="18">
        <v>202324</v>
      </c>
      <c r="AY15903" s="191">
        <v>538</v>
      </c>
      <c r="AZ15903" s="191">
        <v>17</v>
      </c>
      <c r="BA15903" s="191">
        <v>1</v>
      </c>
      <c r="BB15903" s="191">
        <v>2420.7454507075654</v>
      </c>
    </row>
    <row r="15904" spans="48:54" x14ac:dyDescent="0.2">
      <c r="AV15904" s="191" t="str">
        <f t="shared" si="252"/>
        <v>540_RO8_33_12_202324</v>
      </c>
      <c r="AW15904" s="191" t="s">
        <v>257</v>
      </c>
      <c r="AX15904" s="18">
        <v>202324</v>
      </c>
      <c r="AY15904" s="191">
        <v>540</v>
      </c>
      <c r="AZ15904" s="191">
        <v>33</v>
      </c>
      <c r="BA15904" s="191">
        <v>12</v>
      </c>
      <c r="BB15904" s="191">
        <v>2925.42</v>
      </c>
    </row>
    <row r="15905" spans="48:54" x14ac:dyDescent="0.2">
      <c r="AV15905" s="191" t="str">
        <f t="shared" si="252"/>
        <v>540_RS_17_1_202324</v>
      </c>
      <c r="AW15905" s="191" t="s">
        <v>92</v>
      </c>
      <c r="AX15905" s="18">
        <v>202324</v>
      </c>
      <c r="AY15905" s="191">
        <v>540</v>
      </c>
      <c r="AZ15905" s="191">
        <v>17</v>
      </c>
      <c r="BA15905" s="191">
        <v>1</v>
      </c>
      <c r="BB15905" s="191">
        <v>3637.165</v>
      </c>
    </row>
    <row r="15906" spans="48:54" x14ac:dyDescent="0.2">
      <c r="AV15906" s="191" t="str">
        <f t="shared" si="252"/>
        <v>542_RO8_33_12_202324</v>
      </c>
      <c r="AW15906" s="191" t="s">
        <v>257</v>
      </c>
      <c r="AX15906" s="18">
        <v>202324</v>
      </c>
      <c r="AY15906" s="191">
        <v>542</v>
      </c>
      <c r="AZ15906" s="191">
        <v>33</v>
      </c>
      <c r="BA15906" s="191">
        <v>12</v>
      </c>
      <c r="BB15906" s="191">
        <v>2011.6569999999999</v>
      </c>
    </row>
    <row r="15907" spans="48:54" x14ac:dyDescent="0.2">
      <c r="AV15907" s="191" t="str">
        <f t="shared" si="252"/>
        <v>542_RS_17_1_202324</v>
      </c>
      <c r="AW15907" s="191" t="s">
        <v>92</v>
      </c>
      <c r="AX15907" s="18">
        <v>202324</v>
      </c>
      <c r="AY15907" s="191">
        <v>542</v>
      </c>
      <c r="AZ15907" s="191">
        <v>17</v>
      </c>
      <c r="BA15907" s="191">
        <v>1</v>
      </c>
      <c r="BB15907" s="191">
        <v>1310.576</v>
      </c>
    </row>
    <row r="15908" spans="48:54" x14ac:dyDescent="0.2">
      <c r="AV15908" s="191" t="str">
        <f t="shared" si="252"/>
        <v>544_RO8_33_12_202324</v>
      </c>
      <c r="AW15908" s="191" t="s">
        <v>257</v>
      </c>
      <c r="AX15908" s="18">
        <v>202324</v>
      </c>
      <c r="AY15908" s="191">
        <v>544</v>
      </c>
      <c r="AZ15908" s="191">
        <v>33</v>
      </c>
      <c r="BA15908" s="191">
        <v>12</v>
      </c>
      <c r="BB15908" s="191">
        <v>4726.7535799999996</v>
      </c>
    </row>
    <row r="15909" spans="48:54" x14ac:dyDescent="0.2">
      <c r="AV15909" s="191" t="str">
        <f t="shared" si="252"/>
        <v>544_RS_17_1_202324</v>
      </c>
      <c r="AW15909" s="191" t="s">
        <v>92</v>
      </c>
      <c r="AX15909" s="18">
        <v>202324</v>
      </c>
      <c r="AY15909" s="191">
        <v>544</v>
      </c>
      <c r="AZ15909" s="191">
        <v>17</v>
      </c>
      <c r="BA15909" s="191">
        <v>1</v>
      </c>
      <c r="BB15909" s="191">
        <v>4350.3469999999998</v>
      </c>
    </row>
    <row r="15910" spans="48:54" x14ac:dyDescent="0.2">
      <c r="AV15910" s="191" t="str">
        <f t="shared" si="252"/>
        <v>545_RO8_33_12_202324</v>
      </c>
      <c r="AW15910" s="191" t="s">
        <v>257</v>
      </c>
      <c r="AX15910" s="18">
        <v>202324</v>
      </c>
      <c r="AY15910" s="191">
        <v>545</v>
      </c>
      <c r="AZ15910" s="191">
        <v>33</v>
      </c>
      <c r="BA15910" s="191">
        <v>12</v>
      </c>
      <c r="BB15910" s="191">
        <v>779.03368999999998</v>
      </c>
    </row>
    <row r="15911" spans="48:54" x14ac:dyDescent="0.2">
      <c r="AV15911" s="191" t="str">
        <f t="shared" si="252"/>
        <v>545_RS_17_1_202324</v>
      </c>
      <c r="AW15911" s="191" t="s">
        <v>92</v>
      </c>
      <c r="AX15911" s="18">
        <v>202324</v>
      </c>
      <c r="AY15911" s="191">
        <v>545</v>
      </c>
      <c r="AZ15911" s="191">
        <v>17</v>
      </c>
      <c r="BA15911" s="191">
        <v>1</v>
      </c>
      <c r="BB15911" s="191">
        <v>2726.3779</v>
      </c>
    </row>
    <row r="15912" spans="48:54" x14ac:dyDescent="0.2">
      <c r="AV15912" s="191" t="str">
        <f t="shared" si="252"/>
        <v>546_RO8_33_12_202324</v>
      </c>
      <c r="AW15912" s="191" t="s">
        <v>257</v>
      </c>
      <c r="AX15912" s="18">
        <v>202324</v>
      </c>
      <c r="AY15912" s="191">
        <v>546</v>
      </c>
      <c r="AZ15912" s="191">
        <v>33</v>
      </c>
      <c r="BA15912" s="191">
        <v>12</v>
      </c>
      <c r="BB15912" s="191">
        <v>1915.41</v>
      </c>
    </row>
    <row r="15913" spans="48:54" x14ac:dyDescent="0.2">
      <c r="AV15913" s="191" t="str">
        <f t="shared" si="252"/>
        <v>546_RS_17_1_202324</v>
      </c>
      <c r="AW15913" s="191" t="s">
        <v>92</v>
      </c>
      <c r="AX15913" s="18">
        <v>202324</v>
      </c>
      <c r="AY15913" s="191">
        <v>546</v>
      </c>
      <c r="AZ15913" s="191">
        <v>17</v>
      </c>
      <c r="BA15913" s="191">
        <v>1</v>
      </c>
      <c r="BB15913" s="191">
        <v>1500.748</v>
      </c>
    </row>
    <row r="15914" spans="48:54" x14ac:dyDescent="0.2">
      <c r="AV15914" s="191" t="str">
        <f t="shared" si="252"/>
        <v>548_RO8_33_12_202324</v>
      </c>
      <c r="AW15914" s="191" t="s">
        <v>257</v>
      </c>
      <c r="AX15914" s="18">
        <v>202324</v>
      </c>
      <c r="AY15914" s="191">
        <v>548</v>
      </c>
      <c r="AZ15914" s="191">
        <v>33</v>
      </c>
      <c r="BA15914" s="191">
        <v>12</v>
      </c>
      <c r="BB15914" s="191">
        <v>1832.8910000000001</v>
      </c>
    </row>
    <row r="15915" spans="48:54" x14ac:dyDescent="0.2">
      <c r="AV15915" s="191" t="str">
        <f t="shared" si="252"/>
        <v>548_RS_17_1_202324</v>
      </c>
      <c r="AW15915" s="191" t="s">
        <v>92</v>
      </c>
      <c r="AX15915" s="18">
        <v>202324</v>
      </c>
      <c r="AY15915" s="191">
        <v>548</v>
      </c>
      <c r="AZ15915" s="191">
        <v>17</v>
      </c>
      <c r="BA15915" s="191">
        <v>1</v>
      </c>
      <c r="BB15915" s="191">
        <v>2165.1010000000001</v>
      </c>
    </row>
    <row r="15916" spans="48:54" x14ac:dyDescent="0.2">
      <c r="AV15916" s="191" t="str">
        <f t="shared" si="252"/>
        <v>550_RO8_33_12_202324</v>
      </c>
      <c r="AW15916" s="191" t="s">
        <v>257</v>
      </c>
      <c r="AX15916" s="18">
        <v>202324</v>
      </c>
      <c r="AY15916" s="191">
        <v>550</v>
      </c>
      <c r="AZ15916" s="191">
        <v>33</v>
      </c>
      <c r="BA15916" s="191">
        <v>12</v>
      </c>
      <c r="BB15916" s="191">
        <v>3510.3229999999999</v>
      </c>
    </row>
    <row r="15917" spans="48:54" x14ac:dyDescent="0.2">
      <c r="AV15917" s="191" t="str">
        <f t="shared" si="252"/>
        <v>550_RS_17_1_202324</v>
      </c>
      <c r="AW15917" s="191" t="s">
        <v>92</v>
      </c>
      <c r="AX15917" s="18">
        <v>202324</v>
      </c>
      <c r="AY15917" s="191">
        <v>550</v>
      </c>
      <c r="AZ15917" s="191">
        <v>17</v>
      </c>
      <c r="BA15917" s="191">
        <v>1</v>
      </c>
      <c r="BB15917" s="191">
        <v>2303.4658199999999</v>
      </c>
    </row>
    <row r="15918" spans="48:54" x14ac:dyDescent="0.2">
      <c r="AV15918" s="191" t="str">
        <f t="shared" si="252"/>
        <v>552_RO8_33_12_202324</v>
      </c>
      <c r="AW15918" s="191" t="s">
        <v>257</v>
      </c>
      <c r="AX15918" s="18">
        <v>202324</v>
      </c>
      <c r="AY15918" s="191">
        <v>552</v>
      </c>
      <c r="AZ15918" s="191">
        <v>33</v>
      </c>
      <c r="BA15918" s="191">
        <v>12</v>
      </c>
      <c r="BB15918" s="191">
        <v>15867.494000000001</v>
      </c>
    </row>
    <row r="15919" spans="48:54" x14ac:dyDescent="0.2">
      <c r="AV15919" s="191" t="str">
        <f t="shared" si="252"/>
        <v>552_RS_17_1_202324</v>
      </c>
      <c r="AW15919" s="191" t="s">
        <v>92</v>
      </c>
      <c r="AX15919" s="18">
        <v>202324</v>
      </c>
      <c r="AY15919" s="191">
        <v>552</v>
      </c>
      <c r="AZ15919" s="191">
        <v>17</v>
      </c>
      <c r="BA15919" s="191">
        <v>1</v>
      </c>
      <c r="BB15919" s="191">
        <v>10586.098869999998</v>
      </c>
    </row>
    <row r="15920" spans="48:54" x14ac:dyDescent="0.2">
      <c r="AV15920" s="191" t="str">
        <f t="shared" si="252"/>
        <v>562_RO8_33_12_202324</v>
      </c>
      <c r="AW15920" s="191" t="s">
        <v>257</v>
      </c>
      <c r="AX15920" s="18">
        <v>202324</v>
      </c>
      <c r="AY15920" s="191">
        <v>562</v>
      </c>
      <c r="AZ15920" s="191">
        <v>33</v>
      </c>
      <c r="BA15920" s="191">
        <v>12</v>
      </c>
      <c r="BB15920" s="191">
        <v>0</v>
      </c>
    </row>
    <row r="15921" spans="48:54" x14ac:dyDescent="0.2">
      <c r="AV15921" s="191" t="str">
        <f t="shared" si="252"/>
        <v>562_RS_17_1_202324</v>
      </c>
      <c r="AW15921" s="191" t="s">
        <v>92</v>
      </c>
      <c r="AX15921" s="18">
        <v>202324</v>
      </c>
      <c r="AY15921" s="191">
        <v>562</v>
      </c>
      <c r="AZ15921" s="191">
        <v>17</v>
      </c>
      <c r="BA15921" s="191">
        <v>1</v>
      </c>
      <c r="BB15921" s="191">
        <v>0</v>
      </c>
    </row>
    <row r="15922" spans="48:54" x14ac:dyDescent="0.2">
      <c r="AV15922" s="191" t="str">
        <f t="shared" si="252"/>
        <v>564_RO8_33_12_202324</v>
      </c>
      <c r="AW15922" s="191" t="s">
        <v>257</v>
      </c>
      <c r="AX15922" s="18">
        <v>202324</v>
      </c>
      <c r="AY15922" s="191">
        <v>564</v>
      </c>
      <c r="AZ15922" s="191">
        <v>33</v>
      </c>
      <c r="BA15922" s="191">
        <v>12</v>
      </c>
      <c r="BB15922" s="191">
        <v>0</v>
      </c>
    </row>
    <row r="15923" spans="48:54" x14ac:dyDescent="0.2">
      <c r="AV15923" s="191" t="str">
        <f t="shared" si="252"/>
        <v>564_RS_17_1_202324</v>
      </c>
      <c r="AW15923" s="191" t="s">
        <v>92</v>
      </c>
      <c r="AX15923" s="18">
        <v>202324</v>
      </c>
      <c r="AY15923" s="191">
        <v>564</v>
      </c>
      <c r="AZ15923" s="191">
        <v>17</v>
      </c>
      <c r="BA15923" s="191">
        <v>1</v>
      </c>
      <c r="BB15923" s="191">
        <v>0</v>
      </c>
    </row>
    <row r="15924" spans="48:54" x14ac:dyDescent="0.2">
      <c r="AV15924" s="191" t="str">
        <f t="shared" si="252"/>
        <v>566_RO8_33_12_202324</v>
      </c>
      <c r="AW15924" s="191" t="s">
        <v>257</v>
      </c>
      <c r="AX15924" s="18">
        <v>202324</v>
      </c>
      <c r="AY15924" s="191">
        <v>566</v>
      </c>
      <c r="AZ15924" s="191">
        <v>33</v>
      </c>
      <c r="BA15924" s="191">
        <v>12</v>
      </c>
      <c r="BB15924" s="191">
        <v>0</v>
      </c>
    </row>
    <row r="15925" spans="48:54" x14ac:dyDescent="0.2">
      <c r="AV15925" s="191" t="str">
        <f t="shared" si="252"/>
        <v>566_RS_17_1_202324</v>
      </c>
      <c r="AW15925" s="191" t="s">
        <v>92</v>
      </c>
      <c r="AX15925" s="18">
        <v>202324</v>
      </c>
      <c r="AY15925" s="191">
        <v>566</v>
      </c>
      <c r="AZ15925" s="191">
        <v>17</v>
      </c>
      <c r="BA15925" s="191">
        <v>1</v>
      </c>
      <c r="BB15925" s="191">
        <v>0</v>
      </c>
    </row>
    <row r="15926" spans="48:54" x14ac:dyDescent="0.2">
      <c r="AV15926" s="191" t="str">
        <f t="shared" si="252"/>
        <v>568_RO8_33_12_202324</v>
      </c>
      <c r="AW15926" s="191" t="s">
        <v>257</v>
      </c>
      <c r="AX15926" s="18">
        <v>202324</v>
      </c>
      <c r="AY15926" s="191">
        <v>568</v>
      </c>
      <c r="AZ15926" s="191">
        <v>33</v>
      </c>
      <c r="BA15926" s="191">
        <v>12</v>
      </c>
      <c r="BB15926" s="191">
        <v>0</v>
      </c>
    </row>
    <row r="15927" spans="48:54" x14ac:dyDescent="0.2">
      <c r="AV15927" s="191" t="str">
        <f t="shared" si="252"/>
        <v>568_RS_17_1_202324</v>
      </c>
      <c r="AW15927" s="191" t="s">
        <v>92</v>
      </c>
      <c r="AX15927" s="18">
        <v>202324</v>
      </c>
      <c r="AY15927" s="191">
        <v>568</v>
      </c>
      <c r="AZ15927" s="191">
        <v>17</v>
      </c>
      <c r="BA15927" s="191">
        <v>1</v>
      </c>
      <c r="BB15927" s="191">
        <v>0</v>
      </c>
    </row>
    <row r="15928" spans="48:54" x14ac:dyDescent="0.2">
      <c r="AV15928" s="191" t="str">
        <f t="shared" si="252"/>
        <v>572_RO8_33_12_202324</v>
      </c>
      <c r="AW15928" s="191" t="s">
        <v>257</v>
      </c>
      <c r="AX15928" s="18">
        <v>202324</v>
      </c>
      <c r="AY15928" s="191">
        <v>572</v>
      </c>
      <c r="AZ15928" s="191">
        <v>33</v>
      </c>
      <c r="BA15928" s="191">
        <v>12</v>
      </c>
      <c r="BB15928" s="191">
        <v>0</v>
      </c>
    </row>
    <row r="15929" spans="48:54" x14ac:dyDescent="0.2">
      <c r="AV15929" s="191" t="str">
        <f t="shared" si="252"/>
        <v>572_RS_17_1_202324</v>
      </c>
      <c r="AW15929" s="191" t="s">
        <v>92</v>
      </c>
      <c r="AX15929" s="18">
        <v>202324</v>
      </c>
      <c r="AY15929" s="191">
        <v>572</v>
      </c>
      <c r="AZ15929" s="191">
        <v>17</v>
      </c>
      <c r="BA15929" s="191">
        <v>1</v>
      </c>
      <c r="BB15929" s="191">
        <v>0</v>
      </c>
    </row>
    <row r="15930" spans="48:54" x14ac:dyDescent="0.2">
      <c r="AV15930" s="191" t="str">
        <f t="shared" si="252"/>
        <v>574_RO8_33_12_202324</v>
      </c>
      <c r="AW15930" s="191" t="s">
        <v>257</v>
      </c>
      <c r="AX15930" s="18">
        <v>202324</v>
      </c>
      <c r="AY15930" s="191">
        <v>574</v>
      </c>
      <c r="AZ15930" s="191">
        <v>33</v>
      </c>
      <c r="BA15930" s="191">
        <v>12</v>
      </c>
      <c r="BB15930" s="191">
        <v>0</v>
      </c>
    </row>
    <row r="15931" spans="48:54" x14ac:dyDescent="0.2">
      <c r="AV15931" s="191" t="str">
        <f t="shared" si="252"/>
        <v>574_RS_17_1_202324</v>
      </c>
      <c r="AW15931" s="191" t="s">
        <v>92</v>
      </c>
      <c r="AX15931" s="18">
        <v>202324</v>
      </c>
      <c r="AY15931" s="191">
        <v>574</v>
      </c>
      <c r="AZ15931" s="191">
        <v>17</v>
      </c>
      <c r="BA15931" s="191">
        <v>1</v>
      </c>
      <c r="BB15931" s="191">
        <v>0</v>
      </c>
    </row>
    <row r="15932" spans="48:54" x14ac:dyDescent="0.2">
      <c r="AV15932" s="191" t="str">
        <f t="shared" si="252"/>
        <v>576_RO8_33_12_202324</v>
      </c>
      <c r="AW15932" s="191" t="s">
        <v>257</v>
      </c>
      <c r="AX15932" s="18">
        <v>202324</v>
      </c>
      <c r="AY15932" s="191">
        <v>576</v>
      </c>
      <c r="AZ15932" s="191">
        <v>33</v>
      </c>
      <c r="BA15932" s="191">
        <v>12</v>
      </c>
      <c r="BB15932" s="191">
        <v>0</v>
      </c>
    </row>
    <row r="15933" spans="48:54" x14ac:dyDescent="0.2">
      <c r="AV15933" s="191" t="str">
        <f t="shared" si="252"/>
        <v>576_RS_17_1_202324</v>
      </c>
      <c r="AW15933" s="191" t="s">
        <v>92</v>
      </c>
      <c r="AX15933" s="18">
        <v>202324</v>
      </c>
      <c r="AY15933" s="191">
        <v>576</v>
      </c>
      <c r="AZ15933" s="191">
        <v>17</v>
      </c>
      <c r="BA15933" s="191">
        <v>1</v>
      </c>
      <c r="BB15933" s="191">
        <v>0</v>
      </c>
    </row>
    <row r="15934" spans="48:54" x14ac:dyDescent="0.2">
      <c r="AV15934" s="191" t="str">
        <f t="shared" si="252"/>
        <v>582_RO8_33_12_202324</v>
      </c>
      <c r="AW15934" s="191" t="s">
        <v>257</v>
      </c>
      <c r="AX15934" s="18">
        <v>202324</v>
      </c>
      <c r="AY15934" s="191">
        <v>582</v>
      </c>
      <c r="AZ15934" s="191">
        <v>33</v>
      </c>
      <c r="BA15934" s="191">
        <v>12</v>
      </c>
      <c r="BB15934" s="191">
        <v>0</v>
      </c>
    </row>
    <row r="15935" spans="48:54" x14ac:dyDescent="0.2">
      <c r="AV15935" s="191" t="str">
        <f t="shared" si="252"/>
        <v>582_RS_17_1_202324</v>
      </c>
      <c r="AW15935" s="191" t="s">
        <v>92</v>
      </c>
      <c r="AX15935" s="18">
        <v>202324</v>
      </c>
      <c r="AY15935" s="191">
        <v>582</v>
      </c>
      <c r="AZ15935" s="191">
        <v>17</v>
      </c>
      <c r="BA15935" s="191">
        <v>1</v>
      </c>
      <c r="BB15935" s="191">
        <v>0</v>
      </c>
    </row>
    <row r="15936" spans="48:54" x14ac:dyDescent="0.2">
      <c r="AV15936" s="191" t="str">
        <f t="shared" si="252"/>
        <v>584_RO8_33_12_202324</v>
      </c>
      <c r="AW15936" s="191" t="s">
        <v>257</v>
      </c>
      <c r="AX15936" s="18">
        <v>202324</v>
      </c>
      <c r="AY15936" s="191">
        <v>584</v>
      </c>
      <c r="AZ15936" s="191">
        <v>33</v>
      </c>
      <c r="BA15936" s="191">
        <v>12</v>
      </c>
      <c r="BB15936" s="191">
        <v>0</v>
      </c>
    </row>
    <row r="15937" spans="48:54" x14ac:dyDescent="0.2">
      <c r="AV15937" s="191" t="str">
        <f t="shared" si="252"/>
        <v>584_RS_17_1_202324</v>
      </c>
      <c r="AW15937" s="191" t="s">
        <v>92</v>
      </c>
      <c r="AX15937" s="18">
        <v>202324</v>
      </c>
      <c r="AY15937" s="191">
        <v>584</v>
      </c>
      <c r="AZ15937" s="191">
        <v>17</v>
      </c>
      <c r="BA15937" s="191">
        <v>1</v>
      </c>
      <c r="BB15937" s="191">
        <v>0</v>
      </c>
    </row>
    <row r="15938" spans="48:54" x14ac:dyDescent="0.2">
      <c r="AV15938" s="191" t="str">
        <f t="shared" si="252"/>
        <v>586_RO8_33_12_202324</v>
      </c>
      <c r="AW15938" s="191" t="s">
        <v>257</v>
      </c>
      <c r="AX15938" s="18">
        <v>202324</v>
      </c>
      <c r="AY15938" s="191">
        <v>586</v>
      </c>
      <c r="AZ15938" s="191">
        <v>33</v>
      </c>
      <c r="BA15938" s="191">
        <v>12</v>
      </c>
      <c r="BB15938" s="191">
        <v>0</v>
      </c>
    </row>
    <row r="15939" spans="48:54" x14ac:dyDescent="0.2">
      <c r="AV15939" s="191" t="str">
        <f t="shared" si="252"/>
        <v>586_RS_17_1_202324</v>
      </c>
      <c r="AW15939" s="191" t="s">
        <v>92</v>
      </c>
      <c r="AX15939" s="18">
        <v>202324</v>
      </c>
      <c r="AY15939" s="191">
        <v>586</v>
      </c>
      <c r="AZ15939" s="191">
        <v>17</v>
      </c>
      <c r="BA15939" s="191">
        <v>1</v>
      </c>
      <c r="BB15939" s="191">
        <v>0</v>
      </c>
    </row>
    <row r="15940" spans="48:54" x14ac:dyDescent="0.2">
      <c r="AV15940" s="191" t="str">
        <f t="shared" ref="AV15940:AV16003" si="253">AY15940&amp;"_"&amp;AW15940&amp;"_"&amp;AZ15940&amp;"_"&amp;BA15940&amp;"_"&amp;AX15940</f>
        <v>512_RO9_42_12_202324</v>
      </c>
      <c r="AW15940" s="191" t="s">
        <v>258</v>
      </c>
      <c r="AX15940" s="18">
        <v>202324</v>
      </c>
      <c r="AY15940" s="191">
        <v>512</v>
      </c>
      <c r="AZ15940" s="191">
        <v>42</v>
      </c>
      <c r="BA15940" s="191">
        <v>12</v>
      </c>
      <c r="BB15940" s="191">
        <v>14698.728999999999</v>
      </c>
    </row>
    <row r="15941" spans="48:54" x14ac:dyDescent="0.2">
      <c r="AV15941" s="191" t="str">
        <f t="shared" si="253"/>
        <v>512_RS_17_2_202324</v>
      </c>
      <c r="AW15941" s="191" t="s">
        <v>92</v>
      </c>
      <c r="AX15941" s="18">
        <v>202324</v>
      </c>
      <c r="AY15941" s="191">
        <v>512</v>
      </c>
      <c r="AZ15941" s="191">
        <v>17</v>
      </c>
      <c r="BA15941" s="191">
        <v>2</v>
      </c>
      <c r="BB15941" s="191">
        <v>-393.654</v>
      </c>
    </row>
    <row r="15942" spans="48:54" x14ac:dyDescent="0.2">
      <c r="AV15942" s="191" t="str">
        <f t="shared" si="253"/>
        <v>514_RO9_42_12_202324</v>
      </c>
      <c r="AW15942" s="191" t="s">
        <v>258</v>
      </c>
      <c r="AX15942" s="18">
        <v>202324</v>
      </c>
      <c r="AY15942" s="191">
        <v>514</v>
      </c>
      <c r="AZ15942" s="191">
        <v>42</v>
      </c>
      <c r="BA15942" s="191">
        <v>12</v>
      </c>
      <c r="BB15942" s="191">
        <v>23191.167000000001</v>
      </c>
    </row>
    <row r="15943" spans="48:54" x14ac:dyDescent="0.2">
      <c r="AV15943" s="191" t="str">
        <f t="shared" si="253"/>
        <v>514_RS_17_2_202324</v>
      </c>
      <c r="AW15943" s="191" t="s">
        <v>92</v>
      </c>
      <c r="AX15943" s="18">
        <v>202324</v>
      </c>
      <c r="AY15943" s="191">
        <v>514</v>
      </c>
      <c r="AZ15943" s="191">
        <v>17</v>
      </c>
      <c r="BA15943" s="191">
        <v>2</v>
      </c>
      <c r="BB15943" s="191">
        <v>-782</v>
      </c>
    </row>
    <row r="15944" spans="48:54" x14ac:dyDescent="0.2">
      <c r="AV15944" s="191" t="str">
        <f t="shared" si="253"/>
        <v>516_RO9_42_12_202324</v>
      </c>
      <c r="AW15944" s="191" t="s">
        <v>258</v>
      </c>
      <c r="AX15944" s="18">
        <v>202324</v>
      </c>
      <c r="AY15944" s="191">
        <v>516</v>
      </c>
      <c r="AZ15944" s="191">
        <v>42</v>
      </c>
      <c r="BA15944" s="191">
        <v>12</v>
      </c>
      <c r="BB15944" s="191">
        <v>5079.7510000000002</v>
      </c>
    </row>
    <row r="15945" spans="48:54" x14ac:dyDescent="0.2">
      <c r="AV15945" s="191" t="str">
        <f t="shared" si="253"/>
        <v>516_RS_17_2_202324</v>
      </c>
      <c r="AW15945" s="191" t="s">
        <v>92</v>
      </c>
      <c r="AX15945" s="18">
        <v>202324</v>
      </c>
      <c r="AY15945" s="191">
        <v>516</v>
      </c>
      <c r="AZ15945" s="191">
        <v>17</v>
      </c>
      <c r="BA15945" s="191">
        <v>2</v>
      </c>
      <c r="BB15945" s="191">
        <v>-538.07199999999989</v>
      </c>
    </row>
    <row r="15946" spans="48:54" x14ac:dyDescent="0.2">
      <c r="AV15946" s="191" t="str">
        <f t="shared" si="253"/>
        <v>518_RO9_42_12_202324</v>
      </c>
      <c r="AW15946" s="191" t="s">
        <v>258</v>
      </c>
      <c r="AX15946" s="18">
        <v>202324</v>
      </c>
      <c r="AY15946" s="191">
        <v>518</v>
      </c>
      <c r="AZ15946" s="191">
        <v>42</v>
      </c>
      <c r="BA15946" s="191">
        <v>12</v>
      </c>
      <c r="BB15946" s="191">
        <v>7668.5951400000004</v>
      </c>
    </row>
    <row r="15947" spans="48:54" x14ac:dyDescent="0.2">
      <c r="AV15947" s="191" t="str">
        <f t="shared" si="253"/>
        <v>518_RS_17_2_202324</v>
      </c>
      <c r="AW15947" s="191" t="s">
        <v>92</v>
      </c>
      <c r="AX15947" s="18">
        <v>202324</v>
      </c>
      <c r="AY15947" s="191">
        <v>518</v>
      </c>
      <c r="AZ15947" s="191">
        <v>17</v>
      </c>
      <c r="BA15947" s="191">
        <v>2</v>
      </c>
      <c r="BB15947" s="191">
        <v>-454.06994000000003</v>
      </c>
    </row>
    <row r="15948" spans="48:54" x14ac:dyDescent="0.2">
      <c r="AV15948" s="191" t="str">
        <f t="shared" si="253"/>
        <v>520_RO9_42_12_202324</v>
      </c>
      <c r="AW15948" s="191" t="s">
        <v>258</v>
      </c>
      <c r="AX15948" s="18">
        <v>202324</v>
      </c>
      <c r="AY15948" s="191">
        <v>520</v>
      </c>
      <c r="AZ15948" s="191">
        <v>42</v>
      </c>
      <c r="BA15948" s="191">
        <v>12</v>
      </c>
      <c r="BB15948" s="191">
        <v>1463</v>
      </c>
    </row>
    <row r="15949" spans="48:54" x14ac:dyDescent="0.2">
      <c r="AV15949" s="191" t="str">
        <f t="shared" si="253"/>
        <v>520_RS_17_2_202324</v>
      </c>
      <c r="AW15949" s="191" t="s">
        <v>92</v>
      </c>
      <c r="AX15949" s="18">
        <v>202324</v>
      </c>
      <c r="AY15949" s="191">
        <v>520</v>
      </c>
      <c r="AZ15949" s="191">
        <v>17</v>
      </c>
      <c r="BA15949" s="191">
        <v>2</v>
      </c>
      <c r="BB15949" s="191">
        <v>-233.179</v>
      </c>
    </row>
    <row r="15950" spans="48:54" x14ac:dyDescent="0.2">
      <c r="AV15950" s="191" t="str">
        <f t="shared" si="253"/>
        <v>522_RO9_42_12_202324</v>
      </c>
      <c r="AW15950" s="191" t="s">
        <v>258</v>
      </c>
      <c r="AX15950" s="18">
        <v>202324</v>
      </c>
      <c r="AY15950" s="191">
        <v>522</v>
      </c>
      <c r="AZ15950" s="191">
        <v>42</v>
      </c>
      <c r="BA15950" s="191">
        <v>12</v>
      </c>
      <c r="BB15950" s="191">
        <v>1376.2619999999999</v>
      </c>
    </row>
    <row r="15951" spans="48:54" x14ac:dyDescent="0.2">
      <c r="AV15951" s="191" t="str">
        <f t="shared" si="253"/>
        <v>522_RS_17_2_202324</v>
      </c>
      <c r="AW15951" s="191" t="s">
        <v>92</v>
      </c>
      <c r="AX15951" s="18">
        <v>202324</v>
      </c>
      <c r="AY15951" s="191">
        <v>522</v>
      </c>
      <c r="AZ15951" s="191">
        <v>17</v>
      </c>
      <c r="BA15951" s="191">
        <v>2</v>
      </c>
      <c r="BB15951" s="191">
        <v>-431.47384</v>
      </c>
    </row>
    <row r="15952" spans="48:54" x14ac:dyDescent="0.2">
      <c r="AV15952" s="191" t="str">
        <f t="shared" si="253"/>
        <v>524_RO9_42_12_202324</v>
      </c>
      <c r="AW15952" s="191" t="s">
        <v>258</v>
      </c>
      <c r="AX15952" s="18">
        <v>202324</v>
      </c>
      <c r="AY15952" s="191">
        <v>524</v>
      </c>
      <c r="AZ15952" s="191">
        <v>42</v>
      </c>
      <c r="BA15952" s="191">
        <v>12</v>
      </c>
      <c r="BB15952" s="191">
        <v>21221.530999999999</v>
      </c>
    </row>
    <row r="15953" spans="48:54" x14ac:dyDescent="0.2">
      <c r="AV15953" s="191" t="str">
        <f t="shared" si="253"/>
        <v>524_RS_17_2_202324</v>
      </c>
      <c r="AW15953" s="191" t="s">
        <v>92</v>
      </c>
      <c r="AX15953" s="18">
        <v>202324</v>
      </c>
      <c r="AY15953" s="191">
        <v>524</v>
      </c>
      <c r="AZ15953" s="191">
        <v>17</v>
      </c>
      <c r="BA15953" s="191">
        <v>2</v>
      </c>
      <c r="BB15953" s="191">
        <v>-656.89149000000009</v>
      </c>
    </row>
    <row r="15954" spans="48:54" x14ac:dyDescent="0.2">
      <c r="AV15954" s="191" t="str">
        <f t="shared" si="253"/>
        <v>526_RO9_42_12_202324</v>
      </c>
      <c r="AW15954" s="191" t="s">
        <v>258</v>
      </c>
      <c r="AX15954" s="18">
        <v>202324</v>
      </c>
      <c r="AY15954" s="191">
        <v>526</v>
      </c>
      <c r="AZ15954" s="191">
        <v>42</v>
      </c>
      <c r="BA15954" s="191">
        <v>12</v>
      </c>
      <c r="BB15954" s="191">
        <v>20578.938449999987</v>
      </c>
    </row>
    <row r="15955" spans="48:54" x14ac:dyDescent="0.2">
      <c r="AV15955" s="191" t="str">
        <f t="shared" si="253"/>
        <v>526_RS_17_2_202324</v>
      </c>
      <c r="AW15955" s="191" t="s">
        <v>92</v>
      </c>
      <c r="AX15955" s="18">
        <v>202324</v>
      </c>
      <c r="AY15955" s="191">
        <v>526</v>
      </c>
      <c r="AZ15955" s="191">
        <v>17</v>
      </c>
      <c r="BA15955" s="191">
        <v>2</v>
      </c>
      <c r="BB15955" s="191">
        <v>-666.54464536200658</v>
      </c>
    </row>
    <row r="15956" spans="48:54" x14ac:dyDescent="0.2">
      <c r="AV15956" s="191" t="str">
        <f t="shared" si="253"/>
        <v>528_RO9_42_12_202324</v>
      </c>
      <c r="AW15956" s="191" t="s">
        <v>258</v>
      </c>
      <c r="AX15956" s="18">
        <v>202324</v>
      </c>
      <c r="AY15956" s="191">
        <v>528</v>
      </c>
      <c r="AZ15956" s="191">
        <v>42</v>
      </c>
      <c r="BA15956" s="191">
        <v>12</v>
      </c>
      <c r="BB15956" s="191">
        <v>5282</v>
      </c>
    </row>
    <row r="15957" spans="48:54" x14ac:dyDescent="0.2">
      <c r="AV15957" s="191" t="str">
        <f t="shared" si="253"/>
        <v>528_RS_17_2_202324</v>
      </c>
      <c r="AW15957" s="191" t="s">
        <v>92</v>
      </c>
      <c r="AX15957" s="18">
        <v>202324</v>
      </c>
      <c r="AY15957" s="191">
        <v>528</v>
      </c>
      <c r="AZ15957" s="191">
        <v>17</v>
      </c>
      <c r="BA15957" s="191">
        <v>2</v>
      </c>
      <c r="BB15957" s="191">
        <v>-929</v>
      </c>
    </row>
    <row r="15958" spans="48:54" x14ac:dyDescent="0.2">
      <c r="AV15958" s="191" t="str">
        <f t="shared" si="253"/>
        <v>530_RO9_42_12_202324</v>
      </c>
      <c r="AW15958" s="191" t="s">
        <v>258</v>
      </c>
      <c r="AX15958" s="18">
        <v>202324</v>
      </c>
      <c r="AY15958" s="191">
        <v>530</v>
      </c>
      <c r="AZ15958" s="191">
        <v>42</v>
      </c>
      <c r="BA15958" s="191">
        <v>12</v>
      </c>
      <c r="BB15958" s="191">
        <v>26577.670109999999</v>
      </c>
    </row>
    <row r="15959" spans="48:54" x14ac:dyDescent="0.2">
      <c r="AV15959" s="191" t="str">
        <f t="shared" si="253"/>
        <v>530_RS_17_2_202324</v>
      </c>
      <c r="AW15959" s="191" t="s">
        <v>92</v>
      </c>
      <c r="AX15959" s="18">
        <v>202324</v>
      </c>
      <c r="AY15959" s="191">
        <v>530</v>
      </c>
      <c r="AZ15959" s="191">
        <v>17</v>
      </c>
      <c r="BA15959" s="191">
        <v>2</v>
      </c>
      <c r="BB15959" s="191">
        <v>-1159.0558000000001</v>
      </c>
    </row>
    <row r="15960" spans="48:54" x14ac:dyDescent="0.2">
      <c r="AV15960" s="191" t="str">
        <f t="shared" si="253"/>
        <v>532_RO9_42_12_202324</v>
      </c>
      <c r="AW15960" s="191" t="s">
        <v>258</v>
      </c>
      <c r="AX15960" s="18">
        <v>202324</v>
      </c>
      <c r="AY15960" s="191">
        <v>532</v>
      </c>
      <c r="AZ15960" s="191">
        <v>42</v>
      </c>
      <c r="BA15960" s="191">
        <v>12</v>
      </c>
      <c r="BB15960" s="191">
        <v>29441.035339999999</v>
      </c>
    </row>
    <row r="15961" spans="48:54" x14ac:dyDescent="0.2">
      <c r="AV15961" s="191" t="str">
        <f t="shared" si="253"/>
        <v>532_RS_17_2_202324</v>
      </c>
      <c r="AW15961" s="191" t="s">
        <v>92</v>
      </c>
      <c r="AX15961" s="18">
        <v>202324</v>
      </c>
      <c r="AY15961" s="191">
        <v>532</v>
      </c>
      <c r="AZ15961" s="191">
        <v>17</v>
      </c>
      <c r="BA15961" s="191">
        <v>2</v>
      </c>
      <c r="BB15961" s="191">
        <v>-998.423</v>
      </c>
    </row>
    <row r="15962" spans="48:54" x14ac:dyDescent="0.2">
      <c r="AV15962" s="191" t="str">
        <f t="shared" si="253"/>
        <v>534_RO9_42_12_202324</v>
      </c>
      <c r="AW15962" s="191" t="s">
        <v>258</v>
      </c>
      <c r="AX15962" s="18">
        <v>202324</v>
      </c>
      <c r="AY15962" s="191">
        <v>534</v>
      </c>
      <c r="AZ15962" s="191">
        <v>42</v>
      </c>
      <c r="BA15962" s="191">
        <v>12</v>
      </c>
      <c r="BB15962" s="191">
        <v>40845.00649</v>
      </c>
    </row>
    <row r="15963" spans="48:54" x14ac:dyDescent="0.2">
      <c r="AV15963" s="191" t="str">
        <f t="shared" si="253"/>
        <v>534_RS_17_2_202324</v>
      </c>
      <c r="AW15963" s="191" t="s">
        <v>92</v>
      </c>
      <c r="AX15963" s="18">
        <v>202324</v>
      </c>
      <c r="AY15963" s="191">
        <v>534</v>
      </c>
      <c r="AZ15963" s="191">
        <v>17</v>
      </c>
      <c r="BA15963" s="191">
        <v>2</v>
      </c>
      <c r="BB15963" s="191">
        <v>-469.17813999999998</v>
      </c>
    </row>
    <row r="15964" spans="48:54" x14ac:dyDescent="0.2">
      <c r="AV15964" s="191" t="str">
        <f t="shared" si="253"/>
        <v>536_RO9_42_12_202324</v>
      </c>
      <c r="AW15964" s="191" t="s">
        <v>258</v>
      </c>
      <c r="AX15964" s="18">
        <v>202324</v>
      </c>
      <c r="AY15964" s="191">
        <v>536</v>
      </c>
      <c r="AZ15964" s="191">
        <v>42</v>
      </c>
      <c r="BA15964" s="191">
        <v>12</v>
      </c>
      <c r="BB15964" s="191">
        <v>2952.0479999999998</v>
      </c>
    </row>
    <row r="15965" spans="48:54" x14ac:dyDescent="0.2">
      <c r="AV15965" s="191" t="str">
        <f t="shared" si="253"/>
        <v>536_RS_17_2_202324</v>
      </c>
      <c r="AW15965" s="191" t="s">
        <v>92</v>
      </c>
      <c r="AX15965" s="18">
        <v>202324</v>
      </c>
      <c r="AY15965" s="191">
        <v>536</v>
      </c>
      <c r="AZ15965" s="191">
        <v>17</v>
      </c>
      <c r="BA15965" s="191">
        <v>2</v>
      </c>
      <c r="BB15965" s="191">
        <v>-178.39099999999999</v>
      </c>
    </row>
    <row r="15966" spans="48:54" x14ac:dyDescent="0.2">
      <c r="AV15966" s="191" t="str">
        <f t="shared" si="253"/>
        <v>538_RO9_42_12_202324</v>
      </c>
      <c r="AW15966" s="191" t="s">
        <v>258</v>
      </c>
      <c r="AX15966" s="18">
        <v>202324</v>
      </c>
      <c r="AY15966" s="191">
        <v>538</v>
      </c>
      <c r="AZ15966" s="191">
        <v>42</v>
      </c>
      <c r="BA15966" s="191">
        <v>12</v>
      </c>
      <c r="BB15966" s="191">
        <v>15305.04168</v>
      </c>
    </row>
    <row r="15967" spans="48:54" x14ac:dyDescent="0.2">
      <c r="AV15967" s="191" t="str">
        <f t="shared" si="253"/>
        <v>538_RS_17_2_202324</v>
      </c>
      <c r="AW15967" s="191" t="s">
        <v>92</v>
      </c>
      <c r="AX15967" s="18">
        <v>202324</v>
      </c>
      <c r="AY15967" s="191">
        <v>538</v>
      </c>
      <c r="AZ15967" s="191">
        <v>17</v>
      </c>
      <c r="BA15967" s="191">
        <v>2</v>
      </c>
      <c r="BB15967" s="191">
        <v>-54.255885515622708</v>
      </c>
    </row>
    <row r="15968" spans="48:54" x14ac:dyDescent="0.2">
      <c r="AV15968" s="191" t="str">
        <f t="shared" si="253"/>
        <v>540_RO9_42_12_202324</v>
      </c>
      <c r="AW15968" s="191" t="s">
        <v>258</v>
      </c>
      <c r="AX15968" s="18">
        <v>202324</v>
      </c>
      <c r="AY15968" s="191">
        <v>540</v>
      </c>
      <c r="AZ15968" s="191">
        <v>42</v>
      </c>
      <c r="BA15968" s="191">
        <v>12</v>
      </c>
      <c r="BB15968" s="191">
        <v>6213.5109999999995</v>
      </c>
    </row>
    <row r="15969" spans="48:54" x14ac:dyDescent="0.2">
      <c r="AV15969" s="191" t="str">
        <f t="shared" si="253"/>
        <v>540_RS_17_2_202324</v>
      </c>
      <c r="AW15969" s="191" t="s">
        <v>92</v>
      </c>
      <c r="AX15969" s="18">
        <v>202324</v>
      </c>
      <c r="AY15969" s="191">
        <v>540</v>
      </c>
      <c r="AZ15969" s="191">
        <v>17</v>
      </c>
      <c r="BA15969" s="191">
        <v>2</v>
      </c>
      <c r="BB15969" s="191">
        <v>-617.97299999999984</v>
      </c>
    </row>
    <row r="15970" spans="48:54" x14ac:dyDescent="0.2">
      <c r="AV15970" s="191" t="str">
        <f t="shared" si="253"/>
        <v>542_RO9_42_12_202324</v>
      </c>
      <c r="AW15970" s="191" t="s">
        <v>258</v>
      </c>
      <c r="AX15970" s="18">
        <v>202324</v>
      </c>
      <c r="AY15970" s="191">
        <v>542</v>
      </c>
      <c r="AZ15970" s="191">
        <v>42</v>
      </c>
      <c r="BA15970" s="191">
        <v>12</v>
      </c>
      <c r="BB15970" s="191">
        <v>4383.4779999999992</v>
      </c>
    </row>
    <row r="15971" spans="48:54" x14ac:dyDescent="0.2">
      <c r="AV15971" s="191" t="str">
        <f t="shared" si="253"/>
        <v>542_RS_17_2_202324</v>
      </c>
      <c r="AW15971" s="191" t="s">
        <v>92</v>
      </c>
      <c r="AX15971" s="18">
        <v>202324</v>
      </c>
      <c r="AY15971" s="191">
        <v>542</v>
      </c>
      <c r="AZ15971" s="191">
        <v>17</v>
      </c>
      <c r="BA15971" s="191">
        <v>2</v>
      </c>
      <c r="BB15971" s="191">
        <v>-167.65899999999999</v>
      </c>
    </row>
    <row r="15972" spans="48:54" x14ac:dyDescent="0.2">
      <c r="AV15972" s="191" t="str">
        <f t="shared" si="253"/>
        <v>544_RO9_42_12_202324</v>
      </c>
      <c r="AW15972" s="191" t="s">
        <v>258</v>
      </c>
      <c r="AX15972" s="18">
        <v>202324</v>
      </c>
      <c r="AY15972" s="191">
        <v>544</v>
      </c>
      <c r="AZ15972" s="191">
        <v>42</v>
      </c>
      <c r="BA15972" s="191">
        <v>12</v>
      </c>
      <c r="BB15972" s="191">
        <v>34524.821000000004</v>
      </c>
    </row>
    <row r="15973" spans="48:54" x14ac:dyDescent="0.2">
      <c r="AV15973" s="191" t="str">
        <f t="shared" si="253"/>
        <v>544_RS_17_2_202324</v>
      </c>
      <c r="AW15973" s="191" t="s">
        <v>92</v>
      </c>
      <c r="AX15973" s="18">
        <v>202324</v>
      </c>
      <c r="AY15973" s="191">
        <v>544</v>
      </c>
      <c r="AZ15973" s="191">
        <v>17</v>
      </c>
      <c r="BA15973" s="191">
        <v>2</v>
      </c>
      <c r="BB15973" s="191">
        <v>-464.90199999999999</v>
      </c>
    </row>
    <row r="15974" spans="48:54" x14ac:dyDescent="0.2">
      <c r="AV15974" s="191" t="str">
        <f t="shared" si="253"/>
        <v>545_RO9_42_12_202324</v>
      </c>
      <c r="AW15974" s="191" t="s">
        <v>258</v>
      </c>
      <c r="AX15974" s="18">
        <v>202324</v>
      </c>
      <c r="AY15974" s="191">
        <v>545</v>
      </c>
      <c r="AZ15974" s="191">
        <v>42</v>
      </c>
      <c r="BA15974" s="191">
        <v>12</v>
      </c>
      <c r="BB15974" s="191">
        <v>26021.293259999999</v>
      </c>
    </row>
    <row r="15975" spans="48:54" x14ac:dyDescent="0.2">
      <c r="AV15975" s="191" t="str">
        <f t="shared" si="253"/>
        <v>545_RS_17_2_202324</v>
      </c>
      <c r="AW15975" s="191" t="s">
        <v>92</v>
      </c>
      <c r="AX15975" s="18">
        <v>202324</v>
      </c>
      <c r="AY15975" s="191">
        <v>545</v>
      </c>
      <c r="AZ15975" s="191">
        <v>17</v>
      </c>
      <c r="BA15975" s="191">
        <v>2</v>
      </c>
      <c r="BB15975" s="191">
        <v>-605.84843999999998</v>
      </c>
    </row>
    <row r="15976" spans="48:54" x14ac:dyDescent="0.2">
      <c r="AV15976" s="191" t="str">
        <f t="shared" si="253"/>
        <v>546_RO9_42_12_202324</v>
      </c>
      <c r="AW15976" s="191" t="s">
        <v>258</v>
      </c>
      <c r="AX15976" s="18">
        <v>202324</v>
      </c>
      <c r="AY15976" s="191">
        <v>546</v>
      </c>
      <c r="AZ15976" s="191">
        <v>42</v>
      </c>
      <c r="BA15976" s="191">
        <v>12</v>
      </c>
      <c r="BB15976" s="191">
        <v>23658.367999999999</v>
      </c>
    </row>
    <row r="15977" spans="48:54" x14ac:dyDescent="0.2">
      <c r="AV15977" s="191" t="str">
        <f t="shared" si="253"/>
        <v>546_RS_17_2_202324</v>
      </c>
      <c r="AW15977" s="191" t="s">
        <v>92</v>
      </c>
      <c r="AX15977" s="18">
        <v>202324</v>
      </c>
      <c r="AY15977" s="191">
        <v>546</v>
      </c>
      <c r="AZ15977" s="191">
        <v>17</v>
      </c>
      <c r="BA15977" s="191">
        <v>2</v>
      </c>
      <c r="BB15977" s="191">
        <v>-258.02599999999995</v>
      </c>
    </row>
    <row r="15978" spans="48:54" x14ac:dyDescent="0.2">
      <c r="AV15978" s="191" t="str">
        <f t="shared" si="253"/>
        <v>548_RO9_42_12_202324</v>
      </c>
      <c r="AW15978" s="191" t="s">
        <v>258</v>
      </c>
      <c r="AX15978" s="18">
        <v>202324</v>
      </c>
      <c r="AY15978" s="191">
        <v>548</v>
      </c>
      <c r="AZ15978" s="191">
        <v>42</v>
      </c>
      <c r="BA15978" s="191">
        <v>12</v>
      </c>
      <c r="BB15978" s="191">
        <v>12241.316999999999</v>
      </c>
    </row>
    <row r="15979" spans="48:54" x14ac:dyDescent="0.2">
      <c r="AV15979" s="191" t="str">
        <f t="shared" si="253"/>
        <v>548_RS_17_2_202324</v>
      </c>
      <c r="AW15979" s="191" t="s">
        <v>92</v>
      </c>
      <c r="AX15979" s="18">
        <v>202324</v>
      </c>
      <c r="AY15979" s="191">
        <v>548</v>
      </c>
      <c r="AZ15979" s="191">
        <v>17</v>
      </c>
      <c r="BA15979" s="191">
        <v>2</v>
      </c>
      <c r="BB15979" s="191">
        <v>-323.5</v>
      </c>
    </row>
    <row r="15980" spans="48:54" x14ac:dyDescent="0.2">
      <c r="AV15980" s="191" t="str">
        <f t="shared" si="253"/>
        <v>550_RO9_42_12_202324</v>
      </c>
      <c r="AW15980" s="191" t="s">
        <v>258</v>
      </c>
      <c r="AX15980" s="18">
        <v>202324</v>
      </c>
      <c r="AY15980" s="191">
        <v>550</v>
      </c>
      <c r="AZ15980" s="191">
        <v>42</v>
      </c>
      <c r="BA15980" s="191">
        <v>12</v>
      </c>
      <c r="BB15980" s="191">
        <v>7545.4915600000004</v>
      </c>
    </row>
    <row r="15981" spans="48:54" x14ac:dyDescent="0.2">
      <c r="AV15981" s="191" t="str">
        <f t="shared" si="253"/>
        <v>550_RS_17_2_202324</v>
      </c>
      <c r="AW15981" s="191" t="s">
        <v>92</v>
      </c>
      <c r="AX15981" s="18">
        <v>202324</v>
      </c>
      <c r="AY15981" s="191">
        <v>550</v>
      </c>
      <c r="AZ15981" s="191">
        <v>17</v>
      </c>
      <c r="BA15981" s="191">
        <v>2</v>
      </c>
      <c r="BB15981" s="191">
        <v>-1121.4580000000001</v>
      </c>
    </row>
    <row r="15982" spans="48:54" x14ac:dyDescent="0.2">
      <c r="AV15982" s="191" t="str">
        <f t="shared" si="253"/>
        <v>552_RO9_42_12_202324</v>
      </c>
      <c r="AW15982" s="191" t="s">
        <v>258</v>
      </c>
      <c r="AX15982" s="18">
        <v>202324</v>
      </c>
      <c r="AY15982" s="191">
        <v>552</v>
      </c>
      <c r="AZ15982" s="191">
        <v>42</v>
      </c>
      <c r="BA15982" s="191">
        <v>12</v>
      </c>
      <c r="BB15982" s="191">
        <v>10535.365</v>
      </c>
    </row>
    <row r="15983" spans="48:54" x14ac:dyDescent="0.2">
      <c r="AV15983" s="191" t="str">
        <f t="shared" si="253"/>
        <v>552_RS_17_2_202324</v>
      </c>
      <c r="AW15983" s="191" t="s">
        <v>92</v>
      </c>
      <c r="AX15983" s="18">
        <v>202324</v>
      </c>
      <c r="AY15983" s="191">
        <v>552</v>
      </c>
      <c r="AZ15983" s="191">
        <v>17</v>
      </c>
      <c r="BA15983" s="191">
        <v>2</v>
      </c>
      <c r="BB15983" s="191">
        <v>-5923.6147199999969</v>
      </c>
    </row>
    <row r="15984" spans="48:54" x14ac:dyDescent="0.2">
      <c r="AV15984" s="191" t="str">
        <f t="shared" si="253"/>
        <v>562_RO9_42_12_202324</v>
      </c>
      <c r="AW15984" s="191" t="s">
        <v>258</v>
      </c>
      <c r="AX15984" s="18">
        <v>202324</v>
      </c>
      <c r="AY15984" s="191">
        <v>562</v>
      </c>
      <c r="AZ15984" s="191">
        <v>42</v>
      </c>
      <c r="BA15984" s="191">
        <v>12</v>
      </c>
      <c r="BB15984" s="191">
        <v>0</v>
      </c>
    </row>
    <row r="15985" spans="48:54" x14ac:dyDescent="0.2">
      <c r="AV15985" s="191" t="str">
        <f t="shared" si="253"/>
        <v>562_RS_17_2_202324</v>
      </c>
      <c r="AW15985" s="191" t="s">
        <v>92</v>
      </c>
      <c r="AX15985" s="18">
        <v>202324</v>
      </c>
      <c r="AY15985" s="191">
        <v>562</v>
      </c>
      <c r="AZ15985" s="191">
        <v>17</v>
      </c>
      <c r="BA15985" s="191">
        <v>2</v>
      </c>
      <c r="BB15985" s="191">
        <v>0</v>
      </c>
    </row>
    <row r="15986" spans="48:54" x14ac:dyDescent="0.2">
      <c r="AV15986" s="191" t="str">
        <f t="shared" si="253"/>
        <v>564_RO9_42_12_202324</v>
      </c>
      <c r="AW15986" s="191" t="s">
        <v>258</v>
      </c>
      <c r="AX15986" s="18">
        <v>202324</v>
      </c>
      <c r="AY15986" s="191">
        <v>564</v>
      </c>
      <c r="AZ15986" s="191">
        <v>42</v>
      </c>
      <c r="BA15986" s="191">
        <v>12</v>
      </c>
      <c r="BB15986" s="191">
        <v>0</v>
      </c>
    </row>
    <row r="15987" spans="48:54" x14ac:dyDescent="0.2">
      <c r="AV15987" s="191" t="str">
        <f t="shared" si="253"/>
        <v>564_RS_17_2_202324</v>
      </c>
      <c r="AW15987" s="191" t="s">
        <v>92</v>
      </c>
      <c r="AX15987" s="18">
        <v>202324</v>
      </c>
      <c r="AY15987" s="191">
        <v>564</v>
      </c>
      <c r="AZ15987" s="191">
        <v>17</v>
      </c>
      <c r="BA15987" s="191">
        <v>2</v>
      </c>
      <c r="BB15987" s="191">
        <v>0</v>
      </c>
    </row>
    <row r="15988" spans="48:54" x14ac:dyDescent="0.2">
      <c r="AV15988" s="191" t="str">
        <f t="shared" si="253"/>
        <v>566_RO9_42_12_202324</v>
      </c>
      <c r="AW15988" s="191" t="s">
        <v>258</v>
      </c>
      <c r="AX15988" s="18">
        <v>202324</v>
      </c>
      <c r="AY15988" s="191">
        <v>566</v>
      </c>
      <c r="AZ15988" s="191">
        <v>42</v>
      </c>
      <c r="BA15988" s="191">
        <v>12</v>
      </c>
      <c r="BB15988" s="191">
        <v>0</v>
      </c>
    </row>
    <row r="15989" spans="48:54" x14ac:dyDescent="0.2">
      <c r="AV15989" s="191" t="str">
        <f t="shared" si="253"/>
        <v>566_RS_17_2_202324</v>
      </c>
      <c r="AW15989" s="191" t="s">
        <v>92</v>
      </c>
      <c r="AX15989" s="18">
        <v>202324</v>
      </c>
      <c r="AY15989" s="191">
        <v>566</v>
      </c>
      <c r="AZ15989" s="191">
        <v>17</v>
      </c>
      <c r="BA15989" s="191">
        <v>2</v>
      </c>
      <c r="BB15989" s="191">
        <v>0</v>
      </c>
    </row>
    <row r="15990" spans="48:54" x14ac:dyDescent="0.2">
      <c r="AV15990" s="191" t="str">
        <f t="shared" si="253"/>
        <v>568_RO9_42_12_202324</v>
      </c>
      <c r="AW15990" s="191" t="s">
        <v>258</v>
      </c>
      <c r="AX15990" s="18">
        <v>202324</v>
      </c>
      <c r="AY15990" s="191">
        <v>568</v>
      </c>
      <c r="AZ15990" s="191">
        <v>42</v>
      </c>
      <c r="BA15990" s="191">
        <v>12</v>
      </c>
      <c r="BB15990" s="191">
        <v>0</v>
      </c>
    </row>
    <row r="15991" spans="48:54" x14ac:dyDescent="0.2">
      <c r="AV15991" s="191" t="str">
        <f t="shared" si="253"/>
        <v>568_RS_17_2_202324</v>
      </c>
      <c r="AW15991" s="191" t="s">
        <v>92</v>
      </c>
      <c r="AX15991" s="18">
        <v>202324</v>
      </c>
      <c r="AY15991" s="191">
        <v>568</v>
      </c>
      <c r="AZ15991" s="191">
        <v>17</v>
      </c>
      <c r="BA15991" s="191">
        <v>2</v>
      </c>
      <c r="BB15991" s="191">
        <v>0</v>
      </c>
    </row>
    <row r="15992" spans="48:54" x14ac:dyDescent="0.2">
      <c r="AV15992" s="191" t="str">
        <f t="shared" si="253"/>
        <v>572_RO9_42_12_202324</v>
      </c>
      <c r="AW15992" s="191" t="s">
        <v>258</v>
      </c>
      <c r="AX15992" s="18">
        <v>202324</v>
      </c>
      <c r="AY15992" s="191">
        <v>572</v>
      </c>
      <c r="AZ15992" s="191">
        <v>42</v>
      </c>
      <c r="BA15992" s="191">
        <v>12</v>
      </c>
      <c r="BB15992" s="191">
        <v>0</v>
      </c>
    </row>
    <row r="15993" spans="48:54" x14ac:dyDescent="0.2">
      <c r="AV15993" s="191" t="str">
        <f t="shared" si="253"/>
        <v>572_RS_17_2_202324</v>
      </c>
      <c r="AW15993" s="191" t="s">
        <v>92</v>
      </c>
      <c r="AX15993" s="18">
        <v>202324</v>
      </c>
      <c r="AY15993" s="191">
        <v>572</v>
      </c>
      <c r="AZ15993" s="191">
        <v>17</v>
      </c>
      <c r="BA15993" s="191">
        <v>2</v>
      </c>
      <c r="BB15993" s="191">
        <v>0</v>
      </c>
    </row>
    <row r="15994" spans="48:54" x14ac:dyDescent="0.2">
      <c r="AV15994" s="191" t="str">
        <f t="shared" si="253"/>
        <v>574_RO9_42_12_202324</v>
      </c>
      <c r="AW15994" s="191" t="s">
        <v>258</v>
      </c>
      <c r="AX15994" s="18">
        <v>202324</v>
      </c>
      <c r="AY15994" s="191">
        <v>574</v>
      </c>
      <c r="AZ15994" s="191">
        <v>42</v>
      </c>
      <c r="BA15994" s="191">
        <v>12</v>
      </c>
      <c r="BB15994" s="191">
        <v>0</v>
      </c>
    </row>
    <row r="15995" spans="48:54" x14ac:dyDescent="0.2">
      <c r="AV15995" s="191" t="str">
        <f t="shared" si="253"/>
        <v>574_RS_17_2_202324</v>
      </c>
      <c r="AW15995" s="191" t="s">
        <v>92</v>
      </c>
      <c r="AX15995" s="18">
        <v>202324</v>
      </c>
      <c r="AY15995" s="191">
        <v>574</v>
      </c>
      <c r="AZ15995" s="191">
        <v>17</v>
      </c>
      <c r="BA15995" s="191">
        <v>2</v>
      </c>
      <c r="BB15995" s="191">
        <v>0</v>
      </c>
    </row>
    <row r="15996" spans="48:54" x14ac:dyDescent="0.2">
      <c r="AV15996" s="191" t="str">
        <f t="shared" si="253"/>
        <v>576_RO9_42_12_202324</v>
      </c>
      <c r="AW15996" s="191" t="s">
        <v>258</v>
      </c>
      <c r="AX15996" s="18">
        <v>202324</v>
      </c>
      <c r="AY15996" s="191">
        <v>576</v>
      </c>
      <c r="AZ15996" s="191">
        <v>42</v>
      </c>
      <c r="BA15996" s="191">
        <v>12</v>
      </c>
      <c r="BB15996" s="191">
        <v>0</v>
      </c>
    </row>
    <row r="15997" spans="48:54" x14ac:dyDescent="0.2">
      <c r="AV15997" s="191" t="str">
        <f t="shared" si="253"/>
        <v>576_RS_17_2_202324</v>
      </c>
      <c r="AW15997" s="191" t="s">
        <v>92</v>
      </c>
      <c r="AX15997" s="18">
        <v>202324</v>
      </c>
      <c r="AY15997" s="191">
        <v>576</v>
      </c>
      <c r="AZ15997" s="191">
        <v>17</v>
      </c>
      <c r="BA15997" s="191">
        <v>2</v>
      </c>
      <c r="BB15997" s="191">
        <v>0</v>
      </c>
    </row>
    <row r="15998" spans="48:54" x14ac:dyDescent="0.2">
      <c r="AV15998" s="191" t="str">
        <f t="shared" si="253"/>
        <v>582_RO9_42_12_202324</v>
      </c>
      <c r="AW15998" s="191" t="s">
        <v>258</v>
      </c>
      <c r="AX15998" s="18">
        <v>202324</v>
      </c>
      <c r="AY15998" s="191">
        <v>582</v>
      </c>
      <c r="AZ15998" s="191">
        <v>42</v>
      </c>
      <c r="BA15998" s="191">
        <v>12</v>
      </c>
      <c r="BB15998" s="191">
        <v>0</v>
      </c>
    </row>
    <row r="15999" spans="48:54" x14ac:dyDescent="0.2">
      <c r="AV15999" s="191" t="str">
        <f t="shared" si="253"/>
        <v>582_RS_17_2_202324</v>
      </c>
      <c r="AW15999" s="191" t="s">
        <v>92</v>
      </c>
      <c r="AX15999" s="18">
        <v>202324</v>
      </c>
      <c r="AY15999" s="191">
        <v>582</v>
      </c>
      <c r="AZ15999" s="191">
        <v>17</v>
      </c>
      <c r="BA15999" s="191">
        <v>2</v>
      </c>
      <c r="BB15999" s="191">
        <v>0</v>
      </c>
    </row>
    <row r="16000" spans="48:54" x14ac:dyDescent="0.2">
      <c r="AV16000" s="191" t="str">
        <f t="shared" si="253"/>
        <v>584_RO9_42_12_202324</v>
      </c>
      <c r="AW16000" s="191" t="s">
        <v>258</v>
      </c>
      <c r="AX16000" s="18">
        <v>202324</v>
      </c>
      <c r="AY16000" s="191">
        <v>584</v>
      </c>
      <c r="AZ16000" s="191">
        <v>42</v>
      </c>
      <c r="BA16000" s="191">
        <v>12</v>
      </c>
      <c r="BB16000" s="191">
        <v>0</v>
      </c>
    </row>
    <row r="16001" spans="48:54" x14ac:dyDescent="0.2">
      <c r="AV16001" s="191" t="str">
        <f t="shared" si="253"/>
        <v>584_RS_17_2_202324</v>
      </c>
      <c r="AW16001" s="191" t="s">
        <v>92</v>
      </c>
      <c r="AX16001" s="18">
        <v>202324</v>
      </c>
      <c r="AY16001" s="191">
        <v>584</v>
      </c>
      <c r="AZ16001" s="191">
        <v>17</v>
      </c>
      <c r="BA16001" s="191">
        <v>2</v>
      </c>
      <c r="BB16001" s="191">
        <v>0</v>
      </c>
    </row>
    <row r="16002" spans="48:54" x14ac:dyDescent="0.2">
      <c r="AV16002" s="191" t="str">
        <f t="shared" si="253"/>
        <v>586_RO9_42_12_202324</v>
      </c>
      <c r="AW16002" s="191" t="s">
        <v>258</v>
      </c>
      <c r="AX16002" s="18">
        <v>202324</v>
      </c>
      <c r="AY16002" s="191">
        <v>586</v>
      </c>
      <c r="AZ16002" s="191">
        <v>42</v>
      </c>
      <c r="BA16002" s="191">
        <v>12</v>
      </c>
      <c r="BB16002" s="191">
        <v>0</v>
      </c>
    </row>
    <row r="16003" spans="48:54" x14ac:dyDescent="0.2">
      <c r="AV16003" s="191" t="str">
        <f t="shared" si="253"/>
        <v>586_RS_17_2_202324</v>
      </c>
      <c r="AW16003" s="191" t="s">
        <v>92</v>
      </c>
      <c r="AX16003" s="18">
        <v>202324</v>
      </c>
      <c r="AY16003" s="191">
        <v>586</v>
      </c>
      <c r="AZ16003" s="191">
        <v>17</v>
      </c>
      <c r="BA16003" s="191">
        <v>2</v>
      </c>
      <c r="BB16003" s="191">
        <v>0</v>
      </c>
    </row>
    <row r="16004" spans="48:54" x14ac:dyDescent="0.2">
      <c r="AV16004" s="191" t="str">
        <f t="shared" ref="AV16004:AV16067" si="254">AY16004&amp;"_"&amp;AW16004&amp;"_"&amp;AZ16004&amp;"_"&amp;BA16004&amp;"_"&amp;AX16004</f>
        <v>512_ROF_6_10_202324</v>
      </c>
      <c r="AW16004" s="191" t="s">
        <v>227</v>
      </c>
      <c r="AX16004" s="18">
        <v>202324</v>
      </c>
      <c r="AY16004" s="191">
        <v>512</v>
      </c>
      <c r="AZ16004" s="191">
        <v>6</v>
      </c>
      <c r="BA16004" s="191">
        <v>10</v>
      </c>
      <c r="BB16004" s="191">
        <v>0</v>
      </c>
    </row>
    <row r="16005" spans="48:54" x14ac:dyDescent="0.2">
      <c r="AV16005" s="191" t="str">
        <f t="shared" si="254"/>
        <v>512_RS_17_4_202324</v>
      </c>
      <c r="AW16005" s="191" t="s">
        <v>92</v>
      </c>
      <c r="AX16005" s="18">
        <v>202324</v>
      </c>
      <c r="AY16005" s="191">
        <v>512</v>
      </c>
      <c r="AZ16005" s="191">
        <v>17</v>
      </c>
      <c r="BA16005" s="191">
        <v>4</v>
      </c>
      <c r="BB16005" s="191">
        <v>1640.2890000000002</v>
      </c>
    </row>
    <row r="16006" spans="48:54" x14ac:dyDescent="0.2">
      <c r="AV16006" s="191" t="str">
        <f t="shared" si="254"/>
        <v>514_ROF_6_10_202324</v>
      </c>
      <c r="AW16006" s="191" t="s">
        <v>227</v>
      </c>
      <c r="AX16006" s="18">
        <v>202324</v>
      </c>
      <c r="AY16006" s="191">
        <v>514</v>
      </c>
      <c r="AZ16006" s="191">
        <v>6</v>
      </c>
      <c r="BA16006" s="191">
        <v>10</v>
      </c>
      <c r="BB16006" s="191">
        <v>0</v>
      </c>
    </row>
    <row r="16007" spans="48:54" x14ac:dyDescent="0.2">
      <c r="AV16007" s="191" t="str">
        <f t="shared" si="254"/>
        <v>514_RS_17_4_202324</v>
      </c>
      <c r="AW16007" s="191" t="s">
        <v>92</v>
      </c>
      <c r="AX16007" s="18">
        <v>202324</v>
      </c>
      <c r="AY16007" s="191">
        <v>514</v>
      </c>
      <c r="AZ16007" s="191">
        <v>17</v>
      </c>
      <c r="BA16007" s="191">
        <v>4</v>
      </c>
      <c r="BB16007" s="191">
        <v>3269</v>
      </c>
    </row>
    <row r="16008" spans="48:54" x14ac:dyDescent="0.2">
      <c r="AV16008" s="191" t="str">
        <f t="shared" si="254"/>
        <v>516_ROF_6_10_202324</v>
      </c>
      <c r="AW16008" s="191" t="s">
        <v>227</v>
      </c>
      <c r="AX16008" s="18">
        <v>202324</v>
      </c>
      <c r="AY16008" s="191">
        <v>516</v>
      </c>
      <c r="AZ16008" s="191">
        <v>6</v>
      </c>
      <c r="BA16008" s="191">
        <v>10</v>
      </c>
      <c r="BB16008" s="191">
        <v>0</v>
      </c>
    </row>
    <row r="16009" spans="48:54" x14ac:dyDescent="0.2">
      <c r="AV16009" s="191" t="str">
        <f t="shared" si="254"/>
        <v>516_RS_17_4_202324</v>
      </c>
      <c r="AW16009" s="191" t="s">
        <v>92</v>
      </c>
      <c r="AX16009" s="18">
        <v>202324</v>
      </c>
      <c r="AY16009" s="191">
        <v>516</v>
      </c>
      <c r="AZ16009" s="191">
        <v>17</v>
      </c>
      <c r="BA16009" s="191">
        <v>4</v>
      </c>
      <c r="BB16009" s="191">
        <v>2420.6660000000002</v>
      </c>
    </row>
    <row r="16010" spans="48:54" x14ac:dyDescent="0.2">
      <c r="AV16010" s="191" t="str">
        <f t="shared" si="254"/>
        <v>518_ROF_6_10_202324</v>
      </c>
      <c r="AW16010" s="191" t="s">
        <v>227</v>
      </c>
      <c r="AX16010" s="18">
        <v>202324</v>
      </c>
      <c r="AY16010" s="191">
        <v>518</v>
      </c>
      <c r="AZ16010" s="191">
        <v>6</v>
      </c>
      <c r="BA16010" s="191">
        <v>10</v>
      </c>
      <c r="BB16010" s="191">
        <v>0</v>
      </c>
    </row>
    <row r="16011" spans="48:54" x14ac:dyDescent="0.2">
      <c r="AV16011" s="191" t="str">
        <f t="shared" si="254"/>
        <v>518_RS_17_4_202324</v>
      </c>
      <c r="AW16011" s="191" t="s">
        <v>92</v>
      </c>
      <c r="AX16011" s="18">
        <v>202324</v>
      </c>
      <c r="AY16011" s="191">
        <v>518</v>
      </c>
      <c r="AZ16011" s="191">
        <v>17</v>
      </c>
      <c r="BA16011" s="191">
        <v>4</v>
      </c>
      <c r="BB16011" s="191">
        <v>1913.7557999999999</v>
      </c>
    </row>
    <row r="16012" spans="48:54" x14ac:dyDescent="0.2">
      <c r="AV16012" s="191" t="str">
        <f t="shared" si="254"/>
        <v>520_ROF_6_10_202324</v>
      </c>
      <c r="AW16012" s="191" t="s">
        <v>227</v>
      </c>
      <c r="AX16012" s="18">
        <v>202324</v>
      </c>
      <c r="AY16012" s="191">
        <v>520</v>
      </c>
      <c r="AZ16012" s="191">
        <v>6</v>
      </c>
      <c r="BA16012" s="191">
        <v>10</v>
      </c>
      <c r="BB16012" s="191">
        <v>0</v>
      </c>
    </row>
    <row r="16013" spans="48:54" x14ac:dyDescent="0.2">
      <c r="AV16013" s="191" t="str">
        <f t="shared" si="254"/>
        <v>520_RS_17_4_202324</v>
      </c>
      <c r="AW16013" s="191" t="s">
        <v>92</v>
      </c>
      <c r="AX16013" s="18">
        <v>202324</v>
      </c>
      <c r="AY16013" s="191">
        <v>520</v>
      </c>
      <c r="AZ16013" s="191">
        <v>17</v>
      </c>
      <c r="BA16013" s="191">
        <v>4</v>
      </c>
      <c r="BB16013" s="191">
        <v>3193.8880800000006</v>
      </c>
    </row>
    <row r="16014" spans="48:54" x14ac:dyDescent="0.2">
      <c r="AV16014" s="191" t="str">
        <f t="shared" si="254"/>
        <v>522_ROF_6_10_202324</v>
      </c>
      <c r="AW16014" s="191" t="s">
        <v>227</v>
      </c>
      <c r="AX16014" s="18">
        <v>202324</v>
      </c>
      <c r="AY16014" s="191">
        <v>522</v>
      </c>
      <c r="AZ16014" s="191">
        <v>6</v>
      </c>
      <c r="BA16014" s="191">
        <v>10</v>
      </c>
      <c r="BB16014" s="191">
        <v>0</v>
      </c>
    </row>
    <row r="16015" spans="48:54" x14ac:dyDescent="0.2">
      <c r="AV16015" s="191" t="str">
        <f t="shared" si="254"/>
        <v>522_RS_17_4_202324</v>
      </c>
      <c r="AW16015" s="191" t="s">
        <v>92</v>
      </c>
      <c r="AX16015" s="18">
        <v>202324</v>
      </c>
      <c r="AY16015" s="191">
        <v>522</v>
      </c>
      <c r="AZ16015" s="191">
        <v>17</v>
      </c>
      <c r="BA16015" s="191">
        <v>4</v>
      </c>
      <c r="BB16015" s="191">
        <v>1951.9602200000002</v>
      </c>
    </row>
    <row r="16016" spans="48:54" x14ac:dyDescent="0.2">
      <c r="AV16016" s="191" t="str">
        <f t="shared" si="254"/>
        <v>524_ROF_6_10_202324</v>
      </c>
      <c r="AW16016" s="191" t="s">
        <v>227</v>
      </c>
      <c r="AX16016" s="18">
        <v>202324</v>
      </c>
      <c r="AY16016" s="191">
        <v>524</v>
      </c>
      <c r="AZ16016" s="191">
        <v>6</v>
      </c>
      <c r="BA16016" s="191">
        <v>10</v>
      </c>
      <c r="BB16016" s="191">
        <v>0</v>
      </c>
    </row>
    <row r="16017" spans="48:54" x14ac:dyDescent="0.2">
      <c r="AV16017" s="191" t="str">
        <f t="shared" si="254"/>
        <v>524_RS_17_4_202324</v>
      </c>
      <c r="AW16017" s="191" t="s">
        <v>92</v>
      </c>
      <c r="AX16017" s="18">
        <v>202324</v>
      </c>
      <c r="AY16017" s="191">
        <v>524</v>
      </c>
      <c r="AZ16017" s="191">
        <v>17</v>
      </c>
      <c r="BA16017" s="191">
        <v>4</v>
      </c>
      <c r="BB16017" s="191">
        <v>2816.6228299999989</v>
      </c>
    </row>
    <row r="16018" spans="48:54" x14ac:dyDescent="0.2">
      <c r="AV16018" s="191" t="str">
        <f t="shared" si="254"/>
        <v>526_ROF_6_10_202324</v>
      </c>
      <c r="AW16018" s="191" t="s">
        <v>227</v>
      </c>
      <c r="AX16018" s="18">
        <v>202324</v>
      </c>
      <c r="AY16018" s="191">
        <v>526</v>
      </c>
      <c r="AZ16018" s="191">
        <v>6</v>
      </c>
      <c r="BA16018" s="191">
        <v>10</v>
      </c>
      <c r="BB16018" s="191">
        <v>0</v>
      </c>
    </row>
    <row r="16019" spans="48:54" x14ac:dyDescent="0.2">
      <c r="AV16019" s="191" t="str">
        <f t="shared" si="254"/>
        <v>526_RS_17_4_202324</v>
      </c>
      <c r="AW16019" s="191" t="s">
        <v>92</v>
      </c>
      <c r="AX16019" s="18">
        <v>202324</v>
      </c>
      <c r="AY16019" s="191">
        <v>526</v>
      </c>
      <c r="AZ16019" s="191">
        <v>17</v>
      </c>
      <c r="BA16019" s="191">
        <v>4</v>
      </c>
      <c r="BB16019" s="191">
        <v>1747.0837828913941</v>
      </c>
    </row>
    <row r="16020" spans="48:54" x14ac:dyDescent="0.2">
      <c r="AV16020" s="191" t="str">
        <f t="shared" si="254"/>
        <v>528_ROF_6_10_202324</v>
      </c>
      <c r="AW16020" s="191" t="s">
        <v>227</v>
      </c>
      <c r="AX16020" s="18">
        <v>202324</v>
      </c>
      <c r="AY16020" s="191">
        <v>528</v>
      </c>
      <c r="AZ16020" s="191">
        <v>6</v>
      </c>
      <c r="BA16020" s="191">
        <v>10</v>
      </c>
      <c r="BB16020" s="191">
        <v>0</v>
      </c>
    </row>
    <row r="16021" spans="48:54" x14ac:dyDescent="0.2">
      <c r="AV16021" s="191" t="str">
        <f t="shared" si="254"/>
        <v>528_RS_17_4_202324</v>
      </c>
      <c r="AW16021" s="191" t="s">
        <v>92</v>
      </c>
      <c r="AX16021" s="18">
        <v>202324</v>
      </c>
      <c r="AY16021" s="191">
        <v>528</v>
      </c>
      <c r="AZ16021" s="191">
        <v>17</v>
      </c>
      <c r="BA16021" s="191">
        <v>4</v>
      </c>
      <c r="BB16021" s="191">
        <v>2966</v>
      </c>
    </row>
    <row r="16022" spans="48:54" x14ac:dyDescent="0.2">
      <c r="AV16022" s="191" t="str">
        <f t="shared" si="254"/>
        <v>530_ROF_6_10_202324</v>
      </c>
      <c r="AW16022" s="191" t="s">
        <v>227</v>
      </c>
      <c r="AX16022" s="18">
        <v>202324</v>
      </c>
      <c r="AY16022" s="191">
        <v>530</v>
      </c>
      <c r="AZ16022" s="191">
        <v>6</v>
      </c>
      <c r="BA16022" s="191">
        <v>10</v>
      </c>
      <c r="BB16022" s="191">
        <v>0</v>
      </c>
    </row>
    <row r="16023" spans="48:54" x14ac:dyDescent="0.2">
      <c r="AV16023" s="191" t="str">
        <f t="shared" si="254"/>
        <v>530_RS_17_4_202324</v>
      </c>
      <c r="AW16023" s="191" t="s">
        <v>92</v>
      </c>
      <c r="AX16023" s="18">
        <v>202324</v>
      </c>
      <c r="AY16023" s="191">
        <v>530</v>
      </c>
      <c r="AZ16023" s="191">
        <v>17</v>
      </c>
      <c r="BA16023" s="191">
        <v>4</v>
      </c>
      <c r="BB16023" s="191">
        <v>2603.0949900000001</v>
      </c>
    </row>
    <row r="16024" spans="48:54" x14ac:dyDescent="0.2">
      <c r="AV16024" s="191" t="str">
        <f t="shared" si="254"/>
        <v>532_ROF_6_10_202324</v>
      </c>
      <c r="AW16024" s="191" t="s">
        <v>227</v>
      </c>
      <c r="AX16024" s="18">
        <v>202324</v>
      </c>
      <c r="AY16024" s="191">
        <v>532</v>
      </c>
      <c r="AZ16024" s="191">
        <v>6</v>
      </c>
      <c r="BA16024" s="191">
        <v>10</v>
      </c>
      <c r="BB16024" s="191">
        <v>0</v>
      </c>
    </row>
    <row r="16025" spans="48:54" x14ac:dyDescent="0.2">
      <c r="AV16025" s="191" t="str">
        <f t="shared" si="254"/>
        <v>532_RS_17_4_202324</v>
      </c>
      <c r="AW16025" s="191" t="s">
        <v>92</v>
      </c>
      <c r="AX16025" s="18">
        <v>202324</v>
      </c>
      <c r="AY16025" s="191">
        <v>532</v>
      </c>
      <c r="AZ16025" s="191">
        <v>17</v>
      </c>
      <c r="BA16025" s="191">
        <v>4</v>
      </c>
      <c r="BB16025" s="191">
        <v>3283.8230000000003</v>
      </c>
    </row>
    <row r="16026" spans="48:54" x14ac:dyDescent="0.2">
      <c r="AV16026" s="191" t="str">
        <f t="shared" si="254"/>
        <v>534_ROF_6_10_202324</v>
      </c>
      <c r="AW16026" s="191" t="s">
        <v>227</v>
      </c>
      <c r="AX16026" s="18">
        <v>202324</v>
      </c>
      <c r="AY16026" s="191">
        <v>534</v>
      </c>
      <c r="AZ16026" s="191">
        <v>6</v>
      </c>
      <c r="BA16026" s="191">
        <v>10</v>
      </c>
      <c r="BB16026" s="191">
        <v>0</v>
      </c>
    </row>
    <row r="16027" spans="48:54" x14ac:dyDescent="0.2">
      <c r="AV16027" s="191" t="str">
        <f t="shared" si="254"/>
        <v>534_RS_17_4_202324</v>
      </c>
      <c r="AW16027" s="191" t="s">
        <v>92</v>
      </c>
      <c r="AX16027" s="18">
        <v>202324</v>
      </c>
      <c r="AY16027" s="191">
        <v>534</v>
      </c>
      <c r="AZ16027" s="191">
        <v>17</v>
      </c>
      <c r="BA16027" s="191">
        <v>4</v>
      </c>
      <c r="BB16027" s="191">
        <v>2874.3200399999996</v>
      </c>
    </row>
    <row r="16028" spans="48:54" x14ac:dyDescent="0.2">
      <c r="AV16028" s="191" t="str">
        <f t="shared" si="254"/>
        <v>536_ROF_6_10_202324</v>
      </c>
      <c r="AW16028" s="191" t="s">
        <v>227</v>
      </c>
      <c r="AX16028" s="18">
        <v>202324</v>
      </c>
      <c r="AY16028" s="191">
        <v>536</v>
      </c>
      <c r="AZ16028" s="191">
        <v>6</v>
      </c>
      <c r="BA16028" s="191">
        <v>10</v>
      </c>
      <c r="BB16028" s="191">
        <v>0</v>
      </c>
    </row>
    <row r="16029" spans="48:54" x14ac:dyDescent="0.2">
      <c r="AV16029" s="191" t="str">
        <f t="shared" si="254"/>
        <v>536_RS_17_4_202324</v>
      </c>
      <c r="AW16029" s="191" t="s">
        <v>92</v>
      </c>
      <c r="AX16029" s="18">
        <v>202324</v>
      </c>
      <c r="AY16029" s="191">
        <v>536</v>
      </c>
      <c r="AZ16029" s="191">
        <v>17</v>
      </c>
      <c r="BA16029" s="191">
        <v>4</v>
      </c>
      <c r="BB16029" s="191">
        <v>1300.6040000000003</v>
      </c>
    </row>
    <row r="16030" spans="48:54" x14ac:dyDescent="0.2">
      <c r="AV16030" s="191" t="str">
        <f t="shared" si="254"/>
        <v>538_ROF_6_10_202324</v>
      </c>
      <c r="AW16030" s="191" t="s">
        <v>227</v>
      </c>
      <c r="AX16030" s="18">
        <v>202324</v>
      </c>
      <c r="AY16030" s="191">
        <v>538</v>
      </c>
      <c r="AZ16030" s="191">
        <v>6</v>
      </c>
      <c r="BA16030" s="191">
        <v>10</v>
      </c>
      <c r="BB16030" s="191">
        <v>0</v>
      </c>
    </row>
    <row r="16031" spans="48:54" x14ac:dyDescent="0.2">
      <c r="AV16031" s="191" t="str">
        <f t="shared" si="254"/>
        <v>538_RS_17_4_202324</v>
      </c>
      <c r="AW16031" s="191" t="s">
        <v>92</v>
      </c>
      <c r="AX16031" s="18">
        <v>202324</v>
      </c>
      <c r="AY16031" s="191">
        <v>538</v>
      </c>
      <c r="AZ16031" s="191">
        <v>17</v>
      </c>
      <c r="BA16031" s="191">
        <v>4</v>
      </c>
      <c r="BB16031" s="191">
        <v>2366.4895651919423</v>
      </c>
    </row>
    <row r="16032" spans="48:54" x14ac:dyDescent="0.2">
      <c r="AV16032" s="191" t="str">
        <f t="shared" si="254"/>
        <v>540_ROF_6_10_202324</v>
      </c>
      <c r="AW16032" s="191" t="s">
        <v>227</v>
      </c>
      <c r="AX16032" s="18">
        <v>202324</v>
      </c>
      <c r="AY16032" s="191">
        <v>540</v>
      </c>
      <c r="AZ16032" s="191">
        <v>6</v>
      </c>
      <c r="BA16032" s="191">
        <v>10</v>
      </c>
      <c r="BB16032" s="191">
        <v>0</v>
      </c>
    </row>
    <row r="16033" spans="48:54" x14ac:dyDescent="0.2">
      <c r="AV16033" s="191" t="str">
        <f t="shared" si="254"/>
        <v>540_RS_17_4_202324</v>
      </c>
      <c r="AW16033" s="191" t="s">
        <v>92</v>
      </c>
      <c r="AX16033" s="18">
        <v>202324</v>
      </c>
      <c r="AY16033" s="191">
        <v>540</v>
      </c>
      <c r="AZ16033" s="191">
        <v>17</v>
      </c>
      <c r="BA16033" s="191">
        <v>4</v>
      </c>
      <c r="BB16033" s="191">
        <v>3019.192</v>
      </c>
    </row>
    <row r="16034" spans="48:54" x14ac:dyDescent="0.2">
      <c r="AV16034" s="191" t="str">
        <f t="shared" si="254"/>
        <v>542_ROF_6_10_202324</v>
      </c>
      <c r="AW16034" s="191" t="s">
        <v>227</v>
      </c>
      <c r="AX16034" s="18">
        <v>202324</v>
      </c>
      <c r="AY16034" s="191">
        <v>542</v>
      </c>
      <c r="AZ16034" s="191">
        <v>6</v>
      </c>
      <c r="BA16034" s="191">
        <v>10</v>
      </c>
      <c r="BB16034" s="191">
        <v>0</v>
      </c>
    </row>
    <row r="16035" spans="48:54" x14ac:dyDescent="0.2">
      <c r="AV16035" s="191" t="str">
        <f t="shared" si="254"/>
        <v>542_RS_17_4_202324</v>
      </c>
      <c r="AW16035" s="191" t="s">
        <v>92</v>
      </c>
      <c r="AX16035" s="18">
        <v>202324</v>
      </c>
      <c r="AY16035" s="191">
        <v>542</v>
      </c>
      <c r="AZ16035" s="191">
        <v>17</v>
      </c>
      <c r="BA16035" s="191">
        <v>4</v>
      </c>
      <c r="BB16035" s="191">
        <v>1142.9169999999999</v>
      </c>
    </row>
    <row r="16036" spans="48:54" x14ac:dyDescent="0.2">
      <c r="AV16036" s="191" t="str">
        <f t="shared" si="254"/>
        <v>544_ROF_6_10_202324</v>
      </c>
      <c r="AW16036" s="191" t="s">
        <v>227</v>
      </c>
      <c r="AX16036" s="18">
        <v>202324</v>
      </c>
      <c r="AY16036" s="191">
        <v>544</v>
      </c>
      <c r="AZ16036" s="191">
        <v>6</v>
      </c>
      <c r="BA16036" s="191">
        <v>10</v>
      </c>
      <c r="BB16036" s="191">
        <v>0</v>
      </c>
    </row>
    <row r="16037" spans="48:54" x14ac:dyDescent="0.2">
      <c r="AV16037" s="191" t="str">
        <f t="shared" si="254"/>
        <v>544_RS_17_4_202324</v>
      </c>
      <c r="AW16037" s="191" t="s">
        <v>92</v>
      </c>
      <c r="AX16037" s="18">
        <v>202324</v>
      </c>
      <c r="AY16037" s="191">
        <v>544</v>
      </c>
      <c r="AZ16037" s="191">
        <v>17</v>
      </c>
      <c r="BA16037" s="191">
        <v>4</v>
      </c>
      <c r="BB16037" s="191">
        <v>3885.4449999999997</v>
      </c>
    </row>
    <row r="16038" spans="48:54" x14ac:dyDescent="0.2">
      <c r="AV16038" s="191" t="str">
        <f t="shared" si="254"/>
        <v>545_ROF_6_10_202324</v>
      </c>
      <c r="AW16038" s="191" t="s">
        <v>227</v>
      </c>
      <c r="AX16038" s="18">
        <v>202324</v>
      </c>
      <c r="AY16038" s="191">
        <v>545</v>
      </c>
      <c r="AZ16038" s="191">
        <v>6</v>
      </c>
      <c r="BA16038" s="191">
        <v>10</v>
      </c>
      <c r="BB16038" s="191">
        <v>0</v>
      </c>
    </row>
    <row r="16039" spans="48:54" x14ac:dyDescent="0.2">
      <c r="AV16039" s="191" t="str">
        <f t="shared" si="254"/>
        <v>545_RS_17_4_202324</v>
      </c>
      <c r="AW16039" s="191" t="s">
        <v>92</v>
      </c>
      <c r="AX16039" s="18">
        <v>202324</v>
      </c>
      <c r="AY16039" s="191">
        <v>545</v>
      </c>
      <c r="AZ16039" s="191">
        <v>17</v>
      </c>
      <c r="BA16039" s="191">
        <v>4</v>
      </c>
      <c r="BB16039" s="191">
        <v>2120.5294600000002</v>
      </c>
    </row>
    <row r="16040" spans="48:54" x14ac:dyDescent="0.2">
      <c r="AV16040" s="191" t="str">
        <f t="shared" si="254"/>
        <v>546_ROF_6_10_202324</v>
      </c>
      <c r="AW16040" s="191" t="s">
        <v>227</v>
      </c>
      <c r="AX16040" s="18">
        <v>202324</v>
      </c>
      <c r="AY16040" s="191">
        <v>546</v>
      </c>
      <c r="AZ16040" s="191">
        <v>6</v>
      </c>
      <c r="BA16040" s="191">
        <v>10</v>
      </c>
      <c r="BB16040" s="191">
        <v>0</v>
      </c>
    </row>
    <row r="16041" spans="48:54" x14ac:dyDescent="0.2">
      <c r="AV16041" s="191" t="str">
        <f t="shared" si="254"/>
        <v>546_RS_17_4_202324</v>
      </c>
      <c r="AW16041" s="191" t="s">
        <v>92</v>
      </c>
      <c r="AX16041" s="18">
        <v>202324</v>
      </c>
      <c r="AY16041" s="191">
        <v>546</v>
      </c>
      <c r="AZ16041" s="191">
        <v>17</v>
      </c>
      <c r="BA16041" s="191">
        <v>4</v>
      </c>
      <c r="BB16041" s="191">
        <v>1242.7220000000002</v>
      </c>
    </row>
    <row r="16042" spans="48:54" x14ac:dyDescent="0.2">
      <c r="AV16042" s="191" t="str">
        <f t="shared" si="254"/>
        <v>548_ROF_6_10_202324</v>
      </c>
      <c r="AW16042" s="191" t="s">
        <v>227</v>
      </c>
      <c r="AX16042" s="18">
        <v>202324</v>
      </c>
      <c r="AY16042" s="191">
        <v>548</v>
      </c>
      <c r="AZ16042" s="191">
        <v>6</v>
      </c>
      <c r="BA16042" s="191">
        <v>10</v>
      </c>
      <c r="BB16042" s="191">
        <v>0</v>
      </c>
    </row>
    <row r="16043" spans="48:54" x14ac:dyDescent="0.2">
      <c r="AV16043" s="191" t="str">
        <f t="shared" si="254"/>
        <v>548_RS_17_4_202324</v>
      </c>
      <c r="AW16043" s="191" t="s">
        <v>92</v>
      </c>
      <c r="AX16043" s="18">
        <v>202324</v>
      </c>
      <c r="AY16043" s="191">
        <v>548</v>
      </c>
      <c r="AZ16043" s="191">
        <v>17</v>
      </c>
      <c r="BA16043" s="191">
        <v>4</v>
      </c>
      <c r="BB16043" s="191">
        <v>1841.6010000000001</v>
      </c>
    </row>
    <row r="16044" spans="48:54" x14ac:dyDescent="0.2">
      <c r="AV16044" s="191" t="str">
        <f t="shared" si="254"/>
        <v>550_ROF_6_10_202324</v>
      </c>
      <c r="AW16044" s="191" t="s">
        <v>227</v>
      </c>
      <c r="AX16044" s="18">
        <v>202324</v>
      </c>
      <c r="AY16044" s="191">
        <v>550</v>
      </c>
      <c r="AZ16044" s="191">
        <v>6</v>
      </c>
      <c r="BA16044" s="191">
        <v>10</v>
      </c>
      <c r="BB16044" s="191">
        <v>0</v>
      </c>
    </row>
    <row r="16045" spans="48:54" x14ac:dyDescent="0.2">
      <c r="AV16045" s="191" t="str">
        <f t="shared" si="254"/>
        <v>550_RS_17_4_202324</v>
      </c>
      <c r="AW16045" s="191" t="s">
        <v>92</v>
      </c>
      <c r="AX16045" s="18">
        <v>202324</v>
      </c>
      <c r="AY16045" s="191">
        <v>550</v>
      </c>
      <c r="AZ16045" s="191">
        <v>17</v>
      </c>
      <c r="BA16045" s="191">
        <v>4</v>
      </c>
      <c r="BB16045" s="191">
        <v>1182.0078199999998</v>
      </c>
    </row>
    <row r="16046" spans="48:54" x14ac:dyDescent="0.2">
      <c r="AV16046" s="191" t="str">
        <f t="shared" si="254"/>
        <v>552_ROF_6_10_202324</v>
      </c>
      <c r="AW16046" s="191" t="s">
        <v>227</v>
      </c>
      <c r="AX16046" s="18">
        <v>202324</v>
      </c>
      <c r="AY16046" s="191">
        <v>552</v>
      </c>
      <c r="AZ16046" s="191">
        <v>6</v>
      </c>
      <c r="BA16046" s="191">
        <v>10</v>
      </c>
      <c r="BB16046" s="191">
        <v>0</v>
      </c>
    </row>
    <row r="16047" spans="48:54" x14ac:dyDescent="0.2">
      <c r="AV16047" s="191" t="str">
        <f t="shared" si="254"/>
        <v>552_RS_17_4_202324</v>
      </c>
      <c r="AW16047" s="191" t="s">
        <v>92</v>
      </c>
      <c r="AX16047" s="18">
        <v>202324</v>
      </c>
      <c r="AY16047" s="191">
        <v>552</v>
      </c>
      <c r="AZ16047" s="191">
        <v>17</v>
      </c>
      <c r="BA16047" s="191">
        <v>4</v>
      </c>
      <c r="BB16047" s="191">
        <v>4662.4841500000011</v>
      </c>
    </row>
    <row r="16048" spans="48:54" x14ac:dyDescent="0.2">
      <c r="AV16048" s="191" t="str">
        <f t="shared" si="254"/>
        <v>562_ROF_6_10_202324</v>
      </c>
      <c r="AW16048" s="191" t="s">
        <v>227</v>
      </c>
      <c r="AX16048" s="18">
        <v>202324</v>
      </c>
      <c r="AY16048" s="191">
        <v>562</v>
      </c>
      <c r="AZ16048" s="191">
        <v>6</v>
      </c>
      <c r="BA16048" s="191">
        <v>10</v>
      </c>
      <c r="BB16048" s="191">
        <v>0</v>
      </c>
    </row>
    <row r="16049" spans="48:54" x14ac:dyDescent="0.2">
      <c r="AV16049" s="191" t="str">
        <f t="shared" si="254"/>
        <v>562_RS_17_4_202324</v>
      </c>
      <c r="AW16049" s="191" t="s">
        <v>92</v>
      </c>
      <c r="AX16049" s="18">
        <v>202324</v>
      </c>
      <c r="AY16049" s="191">
        <v>562</v>
      </c>
      <c r="AZ16049" s="191">
        <v>17</v>
      </c>
      <c r="BA16049" s="191">
        <v>4</v>
      </c>
      <c r="BB16049" s="191">
        <v>0</v>
      </c>
    </row>
    <row r="16050" spans="48:54" x14ac:dyDescent="0.2">
      <c r="AV16050" s="191" t="str">
        <f t="shared" si="254"/>
        <v>564_ROF_6_10_202324</v>
      </c>
      <c r="AW16050" s="191" t="s">
        <v>227</v>
      </c>
      <c r="AX16050" s="18">
        <v>202324</v>
      </c>
      <c r="AY16050" s="191">
        <v>564</v>
      </c>
      <c r="AZ16050" s="191">
        <v>6</v>
      </c>
      <c r="BA16050" s="191">
        <v>10</v>
      </c>
      <c r="BB16050" s="191">
        <v>0</v>
      </c>
    </row>
    <row r="16051" spans="48:54" x14ac:dyDescent="0.2">
      <c r="AV16051" s="191" t="str">
        <f t="shared" si="254"/>
        <v>564_RS_17_4_202324</v>
      </c>
      <c r="AW16051" s="191" t="s">
        <v>92</v>
      </c>
      <c r="AX16051" s="18">
        <v>202324</v>
      </c>
      <c r="AY16051" s="191">
        <v>564</v>
      </c>
      <c r="AZ16051" s="191">
        <v>17</v>
      </c>
      <c r="BA16051" s="191">
        <v>4</v>
      </c>
      <c r="BB16051" s="191">
        <v>0</v>
      </c>
    </row>
    <row r="16052" spans="48:54" x14ac:dyDescent="0.2">
      <c r="AV16052" s="191" t="str">
        <f t="shared" si="254"/>
        <v>566_ROF_6_10_202324</v>
      </c>
      <c r="AW16052" s="191" t="s">
        <v>227</v>
      </c>
      <c r="AX16052" s="18">
        <v>202324</v>
      </c>
      <c r="AY16052" s="191">
        <v>566</v>
      </c>
      <c r="AZ16052" s="191">
        <v>6</v>
      </c>
      <c r="BA16052" s="191">
        <v>10</v>
      </c>
      <c r="BB16052" s="191">
        <v>0</v>
      </c>
    </row>
    <row r="16053" spans="48:54" x14ac:dyDescent="0.2">
      <c r="AV16053" s="191" t="str">
        <f t="shared" si="254"/>
        <v>566_RS_17_4_202324</v>
      </c>
      <c r="AW16053" s="191" t="s">
        <v>92</v>
      </c>
      <c r="AX16053" s="18">
        <v>202324</v>
      </c>
      <c r="AY16053" s="191">
        <v>566</v>
      </c>
      <c r="AZ16053" s="191">
        <v>17</v>
      </c>
      <c r="BA16053" s="191">
        <v>4</v>
      </c>
      <c r="BB16053" s="191">
        <v>0</v>
      </c>
    </row>
    <row r="16054" spans="48:54" x14ac:dyDescent="0.2">
      <c r="AV16054" s="191" t="str">
        <f t="shared" si="254"/>
        <v>568_ROF_6_10_202324</v>
      </c>
      <c r="AW16054" s="191" t="s">
        <v>227</v>
      </c>
      <c r="AX16054" s="18">
        <v>202324</v>
      </c>
      <c r="AY16054" s="191">
        <v>568</v>
      </c>
      <c r="AZ16054" s="191">
        <v>6</v>
      </c>
      <c r="BA16054" s="191">
        <v>10</v>
      </c>
      <c r="BB16054" s="191">
        <v>0</v>
      </c>
    </row>
    <row r="16055" spans="48:54" x14ac:dyDescent="0.2">
      <c r="AV16055" s="191" t="str">
        <f t="shared" si="254"/>
        <v>568_RS_17_4_202324</v>
      </c>
      <c r="AW16055" s="191" t="s">
        <v>92</v>
      </c>
      <c r="AX16055" s="18">
        <v>202324</v>
      </c>
      <c r="AY16055" s="191">
        <v>568</v>
      </c>
      <c r="AZ16055" s="191">
        <v>17</v>
      </c>
      <c r="BA16055" s="191">
        <v>4</v>
      </c>
      <c r="BB16055" s="191">
        <v>0</v>
      </c>
    </row>
    <row r="16056" spans="48:54" x14ac:dyDescent="0.2">
      <c r="AV16056" s="191" t="str">
        <f t="shared" si="254"/>
        <v>572_ROF_6_10_202324</v>
      </c>
      <c r="AW16056" s="191" t="s">
        <v>227</v>
      </c>
      <c r="AX16056" s="18">
        <v>202324</v>
      </c>
      <c r="AY16056" s="191">
        <v>572</v>
      </c>
      <c r="AZ16056" s="191">
        <v>6</v>
      </c>
      <c r="BA16056" s="191">
        <v>10</v>
      </c>
      <c r="BB16056" s="191">
        <v>58180</v>
      </c>
    </row>
    <row r="16057" spans="48:54" x14ac:dyDescent="0.2">
      <c r="AV16057" s="191" t="str">
        <f t="shared" si="254"/>
        <v>572_RS_17_4_202324</v>
      </c>
      <c r="AW16057" s="191" t="s">
        <v>92</v>
      </c>
      <c r="AX16057" s="18">
        <v>202324</v>
      </c>
      <c r="AY16057" s="191">
        <v>572</v>
      </c>
      <c r="AZ16057" s="191">
        <v>17</v>
      </c>
      <c r="BA16057" s="191">
        <v>4</v>
      </c>
      <c r="BB16057" s="191">
        <v>0</v>
      </c>
    </row>
    <row r="16058" spans="48:54" x14ac:dyDescent="0.2">
      <c r="AV16058" s="191" t="str">
        <f t="shared" si="254"/>
        <v>574_ROF_6_10_202324</v>
      </c>
      <c r="AW16058" s="191" t="s">
        <v>227</v>
      </c>
      <c r="AX16058" s="18">
        <v>202324</v>
      </c>
      <c r="AY16058" s="191">
        <v>574</v>
      </c>
      <c r="AZ16058" s="191">
        <v>6</v>
      </c>
      <c r="BA16058" s="191">
        <v>10</v>
      </c>
      <c r="BB16058" s="191">
        <v>41221.466</v>
      </c>
    </row>
    <row r="16059" spans="48:54" x14ac:dyDescent="0.2">
      <c r="AV16059" s="191" t="str">
        <f t="shared" si="254"/>
        <v>574_RS_17_4_202324</v>
      </c>
      <c r="AW16059" s="191" t="s">
        <v>92</v>
      </c>
      <c r="AX16059" s="18">
        <v>202324</v>
      </c>
      <c r="AY16059" s="191">
        <v>574</v>
      </c>
      <c r="AZ16059" s="191">
        <v>17</v>
      </c>
      <c r="BA16059" s="191">
        <v>4</v>
      </c>
      <c r="BB16059" s="191">
        <v>0</v>
      </c>
    </row>
    <row r="16060" spans="48:54" x14ac:dyDescent="0.2">
      <c r="AV16060" s="191" t="str">
        <f t="shared" si="254"/>
        <v>576_ROF_6_10_202324</v>
      </c>
      <c r="AW16060" s="191" t="s">
        <v>227</v>
      </c>
      <c r="AX16060" s="18">
        <v>202324</v>
      </c>
      <c r="AY16060" s="191">
        <v>576</v>
      </c>
      <c r="AZ16060" s="191">
        <v>6</v>
      </c>
      <c r="BA16060" s="191">
        <v>10</v>
      </c>
      <c r="BB16060" s="191">
        <v>85323.758318866079</v>
      </c>
    </row>
    <row r="16061" spans="48:54" x14ac:dyDescent="0.2">
      <c r="AV16061" s="191" t="str">
        <f t="shared" si="254"/>
        <v>576_RS_17_4_202324</v>
      </c>
      <c r="AW16061" s="191" t="s">
        <v>92</v>
      </c>
      <c r="AX16061" s="18">
        <v>202324</v>
      </c>
      <c r="AY16061" s="191">
        <v>576</v>
      </c>
      <c r="AZ16061" s="191">
        <v>17</v>
      </c>
      <c r="BA16061" s="191">
        <v>4</v>
      </c>
      <c r="BB16061" s="191">
        <v>0</v>
      </c>
    </row>
    <row r="16062" spans="48:54" x14ac:dyDescent="0.2">
      <c r="AV16062" s="191" t="str">
        <f t="shared" si="254"/>
        <v>582_ROF_6_10_202324</v>
      </c>
      <c r="AW16062" s="191" t="s">
        <v>227</v>
      </c>
      <c r="AX16062" s="18">
        <v>202324</v>
      </c>
      <c r="AY16062" s="191">
        <v>582</v>
      </c>
      <c r="AZ16062" s="191">
        <v>6</v>
      </c>
      <c r="BA16062" s="191">
        <v>10</v>
      </c>
      <c r="BB16062" s="191">
        <v>0</v>
      </c>
    </row>
    <row r="16063" spans="48:54" x14ac:dyDescent="0.2">
      <c r="AV16063" s="191" t="str">
        <f t="shared" si="254"/>
        <v>582_RS_17_4_202324</v>
      </c>
      <c r="AW16063" s="191" t="s">
        <v>92</v>
      </c>
      <c r="AX16063" s="18">
        <v>202324</v>
      </c>
      <c r="AY16063" s="191">
        <v>582</v>
      </c>
      <c r="AZ16063" s="191">
        <v>17</v>
      </c>
      <c r="BA16063" s="191">
        <v>4</v>
      </c>
      <c r="BB16063" s="191">
        <v>0</v>
      </c>
    </row>
    <row r="16064" spans="48:54" x14ac:dyDescent="0.2">
      <c r="AV16064" s="191" t="str">
        <f t="shared" si="254"/>
        <v>584_ROF_6_10_202324</v>
      </c>
      <c r="AW16064" s="191" t="s">
        <v>227</v>
      </c>
      <c r="AX16064" s="18">
        <v>202324</v>
      </c>
      <c r="AY16064" s="191">
        <v>584</v>
      </c>
      <c r="AZ16064" s="191">
        <v>6</v>
      </c>
      <c r="BA16064" s="191">
        <v>10</v>
      </c>
      <c r="BB16064" s="191">
        <v>0</v>
      </c>
    </row>
    <row r="16065" spans="48:54" x14ac:dyDescent="0.2">
      <c r="AV16065" s="191" t="str">
        <f t="shared" si="254"/>
        <v>584_RS_17_4_202324</v>
      </c>
      <c r="AW16065" s="191" t="s">
        <v>92</v>
      </c>
      <c r="AX16065" s="18">
        <v>202324</v>
      </c>
      <c r="AY16065" s="191">
        <v>584</v>
      </c>
      <c r="AZ16065" s="191">
        <v>17</v>
      </c>
      <c r="BA16065" s="191">
        <v>4</v>
      </c>
      <c r="BB16065" s="191">
        <v>0</v>
      </c>
    </row>
    <row r="16066" spans="48:54" x14ac:dyDescent="0.2">
      <c r="AV16066" s="191" t="str">
        <f t="shared" si="254"/>
        <v>586_ROF_6_10_202324</v>
      </c>
      <c r="AW16066" s="191" t="s">
        <v>227</v>
      </c>
      <c r="AX16066" s="18">
        <v>202324</v>
      </c>
      <c r="AY16066" s="191">
        <v>586</v>
      </c>
      <c r="AZ16066" s="191">
        <v>6</v>
      </c>
      <c r="BA16066" s="191">
        <v>10</v>
      </c>
      <c r="BB16066" s="191">
        <v>0</v>
      </c>
    </row>
    <row r="16067" spans="48:54" x14ac:dyDescent="0.2">
      <c r="AV16067" s="191" t="str">
        <f t="shared" si="254"/>
        <v>586_RS_17_4_202324</v>
      </c>
      <c r="AW16067" s="191" t="s">
        <v>92</v>
      </c>
      <c r="AX16067" s="18">
        <v>202324</v>
      </c>
      <c r="AY16067" s="191">
        <v>586</v>
      </c>
      <c r="AZ16067" s="191">
        <v>17</v>
      </c>
      <c r="BA16067" s="191">
        <v>4</v>
      </c>
      <c r="BB16067" s="191">
        <v>0</v>
      </c>
    </row>
    <row r="16068" spans="48:54" x14ac:dyDescent="0.2">
      <c r="AV16068" s="191" t="str">
        <f t="shared" ref="AV16068:AV16131" si="255">AY16068&amp;"_"&amp;AW16068&amp;"_"&amp;AZ16068&amp;"_"&amp;BA16068&amp;"_"&amp;AX16068</f>
        <v>512_ROF_7_10_202324</v>
      </c>
      <c r="AW16068" s="191" t="s">
        <v>227</v>
      </c>
      <c r="AX16068" s="18">
        <v>202324</v>
      </c>
      <c r="AY16068" s="191">
        <v>512</v>
      </c>
      <c r="AZ16068" s="191">
        <v>7</v>
      </c>
      <c r="BA16068" s="191">
        <v>10</v>
      </c>
      <c r="BB16068" s="191">
        <v>0</v>
      </c>
    </row>
    <row r="16069" spans="48:54" x14ac:dyDescent="0.2">
      <c r="AV16069" s="191" t="str">
        <f t="shared" si="255"/>
        <v>512_RS_17_5_202324</v>
      </c>
      <c r="AW16069" s="191" t="s">
        <v>92</v>
      </c>
      <c r="AX16069" s="18">
        <v>202324</v>
      </c>
      <c r="AY16069" s="191">
        <v>512</v>
      </c>
      <c r="AZ16069" s="191">
        <v>17</v>
      </c>
      <c r="BA16069" s="191">
        <v>5</v>
      </c>
      <c r="BB16069" s="191">
        <v>-35.716999999999999</v>
      </c>
    </row>
    <row r="16070" spans="48:54" x14ac:dyDescent="0.2">
      <c r="AV16070" s="191" t="str">
        <f t="shared" si="255"/>
        <v>514_ROF_7_10_202324</v>
      </c>
      <c r="AW16070" s="191" t="s">
        <v>227</v>
      </c>
      <c r="AX16070" s="18">
        <v>202324</v>
      </c>
      <c r="AY16070" s="191">
        <v>514</v>
      </c>
      <c r="AZ16070" s="191">
        <v>7</v>
      </c>
      <c r="BA16070" s="191">
        <v>10</v>
      </c>
      <c r="BB16070" s="191">
        <v>0</v>
      </c>
    </row>
    <row r="16071" spans="48:54" x14ac:dyDescent="0.2">
      <c r="AV16071" s="191" t="str">
        <f t="shared" si="255"/>
        <v>514_RS_17_5_202324</v>
      </c>
      <c r="AW16071" s="191" t="s">
        <v>92</v>
      </c>
      <c r="AX16071" s="18">
        <v>202324</v>
      </c>
      <c r="AY16071" s="191">
        <v>514</v>
      </c>
      <c r="AZ16071" s="191">
        <v>17</v>
      </c>
      <c r="BA16071" s="191">
        <v>5</v>
      </c>
      <c r="BB16071" s="191">
        <v>-4</v>
      </c>
    </row>
    <row r="16072" spans="48:54" x14ac:dyDescent="0.2">
      <c r="AV16072" s="191" t="str">
        <f t="shared" si="255"/>
        <v>516_ROF_7_10_202324</v>
      </c>
      <c r="AW16072" s="191" t="s">
        <v>227</v>
      </c>
      <c r="AX16072" s="18">
        <v>202324</v>
      </c>
      <c r="AY16072" s="191">
        <v>516</v>
      </c>
      <c r="AZ16072" s="191">
        <v>7</v>
      </c>
      <c r="BA16072" s="191">
        <v>10</v>
      </c>
      <c r="BB16072" s="191">
        <v>0</v>
      </c>
    </row>
    <row r="16073" spans="48:54" x14ac:dyDescent="0.2">
      <c r="AV16073" s="191" t="str">
        <f t="shared" si="255"/>
        <v>516_RS_17_5_202324</v>
      </c>
      <c r="AW16073" s="191" t="s">
        <v>92</v>
      </c>
      <c r="AX16073" s="18">
        <v>202324</v>
      </c>
      <c r="AY16073" s="191">
        <v>516</v>
      </c>
      <c r="AZ16073" s="191">
        <v>17</v>
      </c>
      <c r="BA16073" s="191">
        <v>5</v>
      </c>
      <c r="BB16073" s="191">
        <v>0</v>
      </c>
    </row>
    <row r="16074" spans="48:54" x14ac:dyDescent="0.2">
      <c r="AV16074" s="191" t="str">
        <f t="shared" si="255"/>
        <v>518_ROF_7_10_202324</v>
      </c>
      <c r="AW16074" s="191" t="s">
        <v>227</v>
      </c>
      <c r="AX16074" s="18">
        <v>202324</v>
      </c>
      <c r="AY16074" s="191">
        <v>518</v>
      </c>
      <c r="AZ16074" s="191">
        <v>7</v>
      </c>
      <c r="BA16074" s="191">
        <v>10</v>
      </c>
      <c r="BB16074" s="191">
        <v>0</v>
      </c>
    </row>
    <row r="16075" spans="48:54" x14ac:dyDescent="0.2">
      <c r="AV16075" s="191" t="str">
        <f t="shared" si="255"/>
        <v>518_RS_17_5_202324</v>
      </c>
      <c r="AW16075" s="191" t="s">
        <v>92</v>
      </c>
      <c r="AX16075" s="18">
        <v>202324</v>
      </c>
      <c r="AY16075" s="191">
        <v>518</v>
      </c>
      <c r="AZ16075" s="191">
        <v>17</v>
      </c>
      <c r="BA16075" s="191">
        <v>5</v>
      </c>
      <c r="BB16075" s="191">
        <v>-67.018000000000001</v>
      </c>
    </row>
    <row r="16076" spans="48:54" x14ac:dyDescent="0.2">
      <c r="AV16076" s="191" t="str">
        <f t="shared" si="255"/>
        <v>520_ROF_7_10_202324</v>
      </c>
      <c r="AW16076" s="191" t="s">
        <v>227</v>
      </c>
      <c r="AX16076" s="18">
        <v>202324</v>
      </c>
      <c r="AY16076" s="191">
        <v>520</v>
      </c>
      <c r="AZ16076" s="191">
        <v>7</v>
      </c>
      <c r="BA16076" s="191">
        <v>10</v>
      </c>
      <c r="BB16076" s="191">
        <v>0</v>
      </c>
    </row>
    <row r="16077" spans="48:54" x14ac:dyDescent="0.2">
      <c r="AV16077" s="191" t="str">
        <f t="shared" si="255"/>
        <v>520_RS_17_5_202324</v>
      </c>
      <c r="AW16077" s="191" t="s">
        <v>92</v>
      </c>
      <c r="AX16077" s="18">
        <v>202324</v>
      </c>
      <c r="AY16077" s="191">
        <v>520</v>
      </c>
      <c r="AZ16077" s="191">
        <v>17</v>
      </c>
      <c r="BA16077" s="191">
        <v>5</v>
      </c>
      <c r="BB16077" s="191">
        <v>-10.631</v>
      </c>
    </row>
    <row r="16078" spans="48:54" x14ac:dyDescent="0.2">
      <c r="AV16078" s="191" t="str">
        <f t="shared" si="255"/>
        <v>522_ROF_7_10_202324</v>
      </c>
      <c r="AW16078" s="191" t="s">
        <v>227</v>
      </c>
      <c r="AX16078" s="18">
        <v>202324</v>
      </c>
      <c r="AY16078" s="191">
        <v>522</v>
      </c>
      <c r="AZ16078" s="191">
        <v>7</v>
      </c>
      <c r="BA16078" s="191">
        <v>10</v>
      </c>
      <c r="BB16078" s="191">
        <v>0</v>
      </c>
    </row>
    <row r="16079" spans="48:54" x14ac:dyDescent="0.2">
      <c r="AV16079" s="191" t="str">
        <f t="shared" si="255"/>
        <v>522_RS_17_5_202324</v>
      </c>
      <c r="AW16079" s="191" t="s">
        <v>92</v>
      </c>
      <c r="AX16079" s="18">
        <v>202324</v>
      </c>
      <c r="AY16079" s="191">
        <v>522</v>
      </c>
      <c r="AZ16079" s="191">
        <v>17</v>
      </c>
      <c r="BA16079" s="191">
        <v>5</v>
      </c>
      <c r="BB16079" s="191">
        <v>-18.183799999999998</v>
      </c>
    </row>
    <row r="16080" spans="48:54" x14ac:dyDescent="0.2">
      <c r="AV16080" s="191" t="str">
        <f t="shared" si="255"/>
        <v>524_ROF_7_10_202324</v>
      </c>
      <c r="AW16080" s="191" t="s">
        <v>227</v>
      </c>
      <c r="AX16080" s="18">
        <v>202324</v>
      </c>
      <c r="AY16080" s="191">
        <v>524</v>
      </c>
      <c r="AZ16080" s="191">
        <v>7</v>
      </c>
      <c r="BA16080" s="191">
        <v>10</v>
      </c>
      <c r="BB16080" s="191">
        <v>0</v>
      </c>
    </row>
    <row r="16081" spans="48:54" x14ac:dyDescent="0.2">
      <c r="AV16081" s="191" t="str">
        <f t="shared" si="255"/>
        <v>524_RS_17_5_202324</v>
      </c>
      <c r="AW16081" s="191" t="s">
        <v>92</v>
      </c>
      <c r="AX16081" s="18">
        <v>202324</v>
      </c>
      <c r="AY16081" s="191">
        <v>524</v>
      </c>
      <c r="AZ16081" s="191">
        <v>17</v>
      </c>
      <c r="BA16081" s="191">
        <v>5</v>
      </c>
      <c r="BB16081" s="191">
        <v>-587.90501999999992</v>
      </c>
    </row>
    <row r="16082" spans="48:54" x14ac:dyDescent="0.2">
      <c r="AV16082" s="191" t="str">
        <f t="shared" si="255"/>
        <v>526_ROF_7_10_202324</v>
      </c>
      <c r="AW16082" s="191" t="s">
        <v>227</v>
      </c>
      <c r="AX16082" s="18">
        <v>202324</v>
      </c>
      <c r="AY16082" s="191">
        <v>526</v>
      </c>
      <c r="AZ16082" s="191">
        <v>7</v>
      </c>
      <c r="BA16082" s="191">
        <v>10</v>
      </c>
      <c r="BB16082" s="191">
        <v>0</v>
      </c>
    </row>
    <row r="16083" spans="48:54" x14ac:dyDescent="0.2">
      <c r="AV16083" s="191" t="str">
        <f t="shared" si="255"/>
        <v>526_RS_17_5_202324</v>
      </c>
      <c r="AW16083" s="191" t="s">
        <v>92</v>
      </c>
      <c r="AX16083" s="18">
        <v>202324</v>
      </c>
      <c r="AY16083" s="191">
        <v>526</v>
      </c>
      <c r="AZ16083" s="191">
        <v>17</v>
      </c>
      <c r="BA16083" s="191">
        <v>5</v>
      </c>
      <c r="BB16083" s="191">
        <v>0</v>
      </c>
    </row>
    <row r="16084" spans="48:54" x14ac:dyDescent="0.2">
      <c r="AV16084" s="191" t="str">
        <f t="shared" si="255"/>
        <v>528_ROF_7_10_202324</v>
      </c>
      <c r="AW16084" s="191" t="s">
        <v>227</v>
      </c>
      <c r="AX16084" s="18">
        <v>202324</v>
      </c>
      <c r="AY16084" s="191">
        <v>528</v>
      </c>
      <c r="AZ16084" s="191">
        <v>7</v>
      </c>
      <c r="BA16084" s="191">
        <v>10</v>
      </c>
      <c r="BB16084" s="191">
        <v>0</v>
      </c>
    </row>
    <row r="16085" spans="48:54" x14ac:dyDescent="0.2">
      <c r="AV16085" s="191" t="str">
        <f t="shared" si="255"/>
        <v>528_RS_17_5_202324</v>
      </c>
      <c r="AW16085" s="191" t="s">
        <v>92</v>
      </c>
      <c r="AX16085" s="18">
        <v>202324</v>
      </c>
      <c r="AY16085" s="191">
        <v>528</v>
      </c>
      <c r="AZ16085" s="191">
        <v>17</v>
      </c>
      <c r="BA16085" s="191">
        <v>5</v>
      </c>
      <c r="BB16085" s="191">
        <v>-308</v>
      </c>
    </row>
    <row r="16086" spans="48:54" x14ac:dyDescent="0.2">
      <c r="AV16086" s="191" t="str">
        <f t="shared" si="255"/>
        <v>530_ROF_7_10_202324</v>
      </c>
      <c r="AW16086" s="191" t="s">
        <v>227</v>
      </c>
      <c r="AX16086" s="18">
        <v>202324</v>
      </c>
      <c r="AY16086" s="191">
        <v>530</v>
      </c>
      <c r="AZ16086" s="191">
        <v>7</v>
      </c>
      <c r="BA16086" s="191">
        <v>10</v>
      </c>
      <c r="BB16086" s="191">
        <v>0</v>
      </c>
    </row>
    <row r="16087" spans="48:54" x14ac:dyDescent="0.2">
      <c r="AV16087" s="191" t="str">
        <f t="shared" si="255"/>
        <v>530_RS_17_5_202324</v>
      </c>
      <c r="AW16087" s="191" t="s">
        <v>92</v>
      </c>
      <c r="AX16087" s="18">
        <v>202324</v>
      </c>
      <c r="AY16087" s="191">
        <v>530</v>
      </c>
      <c r="AZ16087" s="191">
        <v>17</v>
      </c>
      <c r="BA16087" s="191">
        <v>5</v>
      </c>
      <c r="BB16087" s="191">
        <v>-12.015000000000001</v>
      </c>
    </row>
    <row r="16088" spans="48:54" x14ac:dyDescent="0.2">
      <c r="AV16088" s="191" t="str">
        <f t="shared" si="255"/>
        <v>532_ROF_7_10_202324</v>
      </c>
      <c r="AW16088" s="191" t="s">
        <v>227</v>
      </c>
      <c r="AX16088" s="18">
        <v>202324</v>
      </c>
      <c r="AY16088" s="191">
        <v>532</v>
      </c>
      <c r="AZ16088" s="191">
        <v>7</v>
      </c>
      <c r="BA16088" s="191">
        <v>10</v>
      </c>
      <c r="BB16088" s="191">
        <v>0</v>
      </c>
    </row>
    <row r="16089" spans="48:54" x14ac:dyDescent="0.2">
      <c r="AV16089" s="191" t="str">
        <f t="shared" si="255"/>
        <v>532_RS_17_5_202324</v>
      </c>
      <c r="AW16089" s="191" t="s">
        <v>92</v>
      </c>
      <c r="AX16089" s="18">
        <v>202324</v>
      </c>
      <c r="AY16089" s="191">
        <v>532</v>
      </c>
      <c r="AZ16089" s="191">
        <v>17</v>
      </c>
      <c r="BA16089" s="191">
        <v>5</v>
      </c>
      <c r="BB16089" s="191">
        <v>-194</v>
      </c>
    </row>
    <row r="16090" spans="48:54" x14ac:dyDescent="0.2">
      <c r="AV16090" s="191" t="str">
        <f t="shared" si="255"/>
        <v>534_ROF_7_10_202324</v>
      </c>
      <c r="AW16090" s="191" t="s">
        <v>227</v>
      </c>
      <c r="AX16090" s="18">
        <v>202324</v>
      </c>
      <c r="AY16090" s="191">
        <v>534</v>
      </c>
      <c r="AZ16090" s="191">
        <v>7</v>
      </c>
      <c r="BA16090" s="191">
        <v>10</v>
      </c>
      <c r="BB16090" s="191">
        <v>0</v>
      </c>
    </row>
    <row r="16091" spans="48:54" x14ac:dyDescent="0.2">
      <c r="AV16091" s="191" t="str">
        <f t="shared" si="255"/>
        <v>534_RS_17_5_202324</v>
      </c>
      <c r="AW16091" s="191" t="s">
        <v>92</v>
      </c>
      <c r="AX16091" s="18">
        <v>202324</v>
      </c>
      <c r="AY16091" s="191">
        <v>534</v>
      </c>
      <c r="AZ16091" s="191">
        <v>17</v>
      </c>
      <c r="BA16091" s="191">
        <v>5</v>
      </c>
      <c r="BB16091" s="191">
        <v>-47.986249999999998</v>
      </c>
    </row>
    <row r="16092" spans="48:54" x14ac:dyDescent="0.2">
      <c r="AV16092" s="191" t="str">
        <f t="shared" si="255"/>
        <v>536_ROF_7_10_202324</v>
      </c>
      <c r="AW16092" s="191" t="s">
        <v>227</v>
      </c>
      <c r="AX16092" s="18">
        <v>202324</v>
      </c>
      <c r="AY16092" s="191">
        <v>536</v>
      </c>
      <c r="AZ16092" s="191">
        <v>7</v>
      </c>
      <c r="BA16092" s="191">
        <v>10</v>
      </c>
      <c r="BB16092" s="191">
        <v>0</v>
      </c>
    </row>
    <row r="16093" spans="48:54" x14ac:dyDescent="0.2">
      <c r="AV16093" s="191" t="str">
        <f t="shared" si="255"/>
        <v>536_RS_17_5_202324</v>
      </c>
      <c r="AW16093" s="191" t="s">
        <v>92</v>
      </c>
      <c r="AX16093" s="18">
        <v>202324</v>
      </c>
      <c r="AY16093" s="191">
        <v>536</v>
      </c>
      <c r="AZ16093" s="191">
        <v>17</v>
      </c>
      <c r="BA16093" s="191">
        <v>5</v>
      </c>
      <c r="BB16093" s="191">
        <v>0</v>
      </c>
    </row>
    <row r="16094" spans="48:54" x14ac:dyDescent="0.2">
      <c r="AV16094" s="191" t="str">
        <f t="shared" si="255"/>
        <v>538_ROF_7_10_202324</v>
      </c>
      <c r="AW16094" s="191" t="s">
        <v>227</v>
      </c>
      <c r="AX16094" s="18">
        <v>202324</v>
      </c>
      <c r="AY16094" s="191">
        <v>538</v>
      </c>
      <c r="AZ16094" s="191">
        <v>7</v>
      </c>
      <c r="BA16094" s="191">
        <v>10</v>
      </c>
      <c r="BB16094" s="191">
        <v>0</v>
      </c>
    </row>
    <row r="16095" spans="48:54" x14ac:dyDescent="0.2">
      <c r="AV16095" s="191" t="str">
        <f t="shared" si="255"/>
        <v>538_RS_17_5_202324</v>
      </c>
      <c r="AW16095" s="191" t="s">
        <v>92</v>
      </c>
      <c r="AX16095" s="18">
        <v>202324</v>
      </c>
      <c r="AY16095" s="191">
        <v>538</v>
      </c>
      <c r="AZ16095" s="191">
        <v>17</v>
      </c>
      <c r="BA16095" s="191">
        <v>5</v>
      </c>
      <c r="BB16095" s="191">
        <v>0</v>
      </c>
    </row>
    <row r="16096" spans="48:54" x14ac:dyDescent="0.2">
      <c r="AV16096" s="191" t="str">
        <f t="shared" si="255"/>
        <v>540_ROF_7_10_202324</v>
      </c>
      <c r="AW16096" s="191" t="s">
        <v>227</v>
      </c>
      <c r="AX16096" s="18">
        <v>202324</v>
      </c>
      <c r="AY16096" s="191">
        <v>540</v>
      </c>
      <c r="AZ16096" s="191">
        <v>7</v>
      </c>
      <c r="BA16096" s="191">
        <v>10</v>
      </c>
      <c r="BB16096" s="191">
        <v>0</v>
      </c>
    </row>
    <row r="16097" spans="48:54" x14ac:dyDescent="0.2">
      <c r="AV16097" s="191" t="str">
        <f t="shared" si="255"/>
        <v>540_RS_17_5_202324</v>
      </c>
      <c r="AW16097" s="191" t="s">
        <v>92</v>
      </c>
      <c r="AX16097" s="18">
        <v>202324</v>
      </c>
      <c r="AY16097" s="191">
        <v>540</v>
      </c>
      <c r="AZ16097" s="191">
        <v>17</v>
      </c>
      <c r="BA16097" s="191">
        <v>5</v>
      </c>
      <c r="BB16097" s="191">
        <v>-229.62700000000001</v>
      </c>
    </row>
    <row r="16098" spans="48:54" x14ac:dyDescent="0.2">
      <c r="AV16098" s="191" t="str">
        <f t="shared" si="255"/>
        <v>542_ROF_7_10_202324</v>
      </c>
      <c r="AW16098" s="191" t="s">
        <v>227</v>
      </c>
      <c r="AX16098" s="18">
        <v>202324</v>
      </c>
      <c r="AY16098" s="191">
        <v>542</v>
      </c>
      <c r="AZ16098" s="191">
        <v>7</v>
      </c>
      <c r="BA16098" s="191">
        <v>10</v>
      </c>
      <c r="BB16098" s="191">
        <v>0</v>
      </c>
    </row>
    <row r="16099" spans="48:54" x14ac:dyDescent="0.2">
      <c r="AV16099" s="191" t="str">
        <f t="shared" si="255"/>
        <v>542_RS_17_5_202324</v>
      </c>
      <c r="AW16099" s="191" t="s">
        <v>92</v>
      </c>
      <c r="AX16099" s="18">
        <v>202324</v>
      </c>
      <c r="AY16099" s="191">
        <v>542</v>
      </c>
      <c r="AZ16099" s="191">
        <v>17</v>
      </c>
      <c r="BA16099" s="191">
        <v>5</v>
      </c>
      <c r="BB16099" s="191">
        <v>-5.2279999999999998</v>
      </c>
    </row>
    <row r="16100" spans="48:54" x14ac:dyDescent="0.2">
      <c r="AV16100" s="191" t="str">
        <f t="shared" si="255"/>
        <v>544_ROF_7_10_202324</v>
      </c>
      <c r="AW16100" s="191" t="s">
        <v>227</v>
      </c>
      <c r="AX16100" s="18">
        <v>202324</v>
      </c>
      <c r="AY16100" s="191">
        <v>544</v>
      </c>
      <c r="AZ16100" s="191">
        <v>7</v>
      </c>
      <c r="BA16100" s="191">
        <v>10</v>
      </c>
      <c r="BB16100" s="191">
        <v>0</v>
      </c>
    </row>
    <row r="16101" spans="48:54" x14ac:dyDescent="0.2">
      <c r="AV16101" s="191" t="str">
        <f t="shared" si="255"/>
        <v>544_RS_17_5_202324</v>
      </c>
      <c r="AW16101" s="191" t="s">
        <v>92</v>
      </c>
      <c r="AX16101" s="18">
        <v>202324</v>
      </c>
      <c r="AY16101" s="191">
        <v>544</v>
      </c>
      <c r="AZ16101" s="191">
        <v>17</v>
      </c>
      <c r="BA16101" s="191">
        <v>5</v>
      </c>
      <c r="BB16101" s="191">
        <v>0</v>
      </c>
    </row>
    <row r="16102" spans="48:54" x14ac:dyDescent="0.2">
      <c r="AV16102" s="191" t="str">
        <f t="shared" si="255"/>
        <v>545_ROF_7_10_202324</v>
      </c>
      <c r="AW16102" s="191" t="s">
        <v>227</v>
      </c>
      <c r="AX16102" s="18">
        <v>202324</v>
      </c>
      <c r="AY16102" s="191">
        <v>545</v>
      </c>
      <c r="AZ16102" s="191">
        <v>7</v>
      </c>
      <c r="BA16102" s="191">
        <v>10</v>
      </c>
      <c r="BB16102" s="191">
        <v>0</v>
      </c>
    </row>
    <row r="16103" spans="48:54" x14ac:dyDescent="0.2">
      <c r="AV16103" s="191" t="str">
        <f t="shared" si="255"/>
        <v>545_RS_17_5_202324</v>
      </c>
      <c r="AW16103" s="191" t="s">
        <v>92</v>
      </c>
      <c r="AX16103" s="18">
        <v>202324</v>
      </c>
      <c r="AY16103" s="191">
        <v>545</v>
      </c>
      <c r="AZ16103" s="191">
        <v>17</v>
      </c>
      <c r="BA16103" s="191">
        <v>5</v>
      </c>
      <c r="BB16103" s="191">
        <v>-225.28100000000001</v>
      </c>
    </row>
    <row r="16104" spans="48:54" x14ac:dyDescent="0.2">
      <c r="AV16104" s="191" t="str">
        <f t="shared" si="255"/>
        <v>546_ROF_7_10_202324</v>
      </c>
      <c r="AW16104" s="191" t="s">
        <v>227</v>
      </c>
      <c r="AX16104" s="18">
        <v>202324</v>
      </c>
      <c r="AY16104" s="191">
        <v>546</v>
      </c>
      <c r="AZ16104" s="191">
        <v>7</v>
      </c>
      <c r="BA16104" s="191">
        <v>10</v>
      </c>
      <c r="BB16104" s="191">
        <v>0</v>
      </c>
    </row>
    <row r="16105" spans="48:54" x14ac:dyDescent="0.2">
      <c r="AV16105" s="191" t="str">
        <f t="shared" si="255"/>
        <v>546_RS_17_5_202324</v>
      </c>
      <c r="AW16105" s="191" t="s">
        <v>92</v>
      </c>
      <c r="AX16105" s="18">
        <v>202324</v>
      </c>
      <c r="AY16105" s="191">
        <v>546</v>
      </c>
      <c r="AZ16105" s="191">
        <v>17</v>
      </c>
      <c r="BA16105" s="191">
        <v>5</v>
      </c>
      <c r="BB16105" s="191">
        <v>0</v>
      </c>
    </row>
    <row r="16106" spans="48:54" x14ac:dyDescent="0.2">
      <c r="AV16106" s="191" t="str">
        <f t="shared" si="255"/>
        <v>548_ROF_7_10_202324</v>
      </c>
      <c r="AW16106" s="191" t="s">
        <v>227</v>
      </c>
      <c r="AX16106" s="18">
        <v>202324</v>
      </c>
      <c r="AY16106" s="191">
        <v>548</v>
      </c>
      <c r="AZ16106" s="191">
        <v>7</v>
      </c>
      <c r="BA16106" s="191">
        <v>10</v>
      </c>
      <c r="BB16106" s="191">
        <v>0</v>
      </c>
    </row>
    <row r="16107" spans="48:54" x14ac:dyDescent="0.2">
      <c r="AV16107" s="191" t="str">
        <f t="shared" si="255"/>
        <v>548_RS_17_5_202324</v>
      </c>
      <c r="AW16107" s="191" t="s">
        <v>92</v>
      </c>
      <c r="AX16107" s="18">
        <v>202324</v>
      </c>
      <c r="AY16107" s="191">
        <v>548</v>
      </c>
      <c r="AZ16107" s="191">
        <v>17</v>
      </c>
      <c r="BA16107" s="191">
        <v>5</v>
      </c>
      <c r="BB16107" s="191">
        <v>-43.973999999999997</v>
      </c>
    </row>
    <row r="16108" spans="48:54" x14ac:dyDescent="0.2">
      <c r="AV16108" s="191" t="str">
        <f t="shared" si="255"/>
        <v>550_ROF_7_10_202324</v>
      </c>
      <c r="AW16108" s="191" t="s">
        <v>227</v>
      </c>
      <c r="AX16108" s="18">
        <v>202324</v>
      </c>
      <c r="AY16108" s="191">
        <v>550</v>
      </c>
      <c r="AZ16108" s="191">
        <v>7</v>
      </c>
      <c r="BA16108" s="191">
        <v>10</v>
      </c>
      <c r="BB16108" s="191">
        <v>0</v>
      </c>
    </row>
    <row r="16109" spans="48:54" x14ac:dyDescent="0.2">
      <c r="AV16109" s="191" t="str">
        <f t="shared" si="255"/>
        <v>550_RS_17_5_202324</v>
      </c>
      <c r="AW16109" s="191" t="s">
        <v>92</v>
      </c>
      <c r="AX16109" s="18">
        <v>202324</v>
      </c>
      <c r="AY16109" s="191">
        <v>550</v>
      </c>
      <c r="AZ16109" s="191">
        <v>17</v>
      </c>
      <c r="BA16109" s="191">
        <v>5</v>
      </c>
      <c r="BB16109" s="191">
        <v>-143.99199999999999</v>
      </c>
    </row>
    <row r="16110" spans="48:54" x14ac:dyDescent="0.2">
      <c r="AV16110" s="191" t="str">
        <f t="shared" si="255"/>
        <v>552_ROF_7_10_202324</v>
      </c>
      <c r="AW16110" s="191" t="s">
        <v>227</v>
      </c>
      <c r="AX16110" s="18">
        <v>202324</v>
      </c>
      <c r="AY16110" s="191">
        <v>552</v>
      </c>
      <c r="AZ16110" s="191">
        <v>7</v>
      </c>
      <c r="BA16110" s="191">
        <v>10</v>
      </c>
      <c r="BB16110" s="191">
        <v>0</v>
      </c>
    </row>
    <row r="16111" spans="48:54" x14ac:dyDescent="0.2">
      <c r="AV16111" s="191" t="str">
        <f t="shared" si="255"/>
        <v>552_RS_17_5_202324</v>
      </c>
      <c r="AW16111" s="191" t="s">
        <v>92</v>
      </c>
      <c r="AX16111" s="18">
        <v>202324</v>
      </c>
      <c r="AY16111" s="191">
        <v>552</v>
      </c>
      <c r="AZ16111" s="191">
        <v>17</v>
      </c>
      <c r="BA16111" s="191">
        <v>5</v>
      </c>
      <c r="BB16111" s="191">
        <v>0</v>
      </c>
    </row>
    <row r="16112" spans="48:54" x14ac:dyDescent="0.2">
      <c r="AV16112" s="191" t="str">
        <f t="shared" si="255"/>
        <v>562_ROF_7_10_202324</v>
      </c>
      <c r="AW16112" s="191" t="s">
        <v>227</v>
      </c>
      <c r="AX16112" s="18">
        <v>202324</v>
      </c>
      <c r="AY16112" s="191">
        <v>562</v>
      </c>
      <c r="AZ16112" s="191">
        <v>7</v>
      </c>
      <c r="BA16112" s="191">
        <v>10</v>
      </c>
      <c r="BB16112" s="191">
        <v>0</v>
      </c>
    </row>
    <row r="16113" spans="48:54" x14ac:dyDescent="0.2">
      <c r="AV16113" s="191" t="str">
        <f t="shared" si="255"/>
        <v>562_RS_17_5_202324</v>
      </c>
      <c r="AW16113" s="191" t="s">
        <v>92</v>
      </c>
      <c r="AX16113" s="18">
        <v>202324</v>
      </c>
      <c r="AY16113" s="191">
        <v>562</v>
      </c>
      <c r="AZ16113" s="191">
        <v>17</v>
      </c>
      <c r="BA16113" s="191">
        <v>5</v>
      </c>
      <c r="BB16113" s="191">
        <v>0</v>
      </c>
    </row>
    <row r="16114" spans="48:54" x14ac:dyDescent="0.2">
      <c r="AV16114" s="191" t="str">
        <f t="shared" si="255"/>
        <v>564_ROF_7_10_202324</v>
      </c>
      <c r="AW16114" s="191" t="s">
        <v>227</v>
      </c>
      <c r="AX16114" s="18">
        <v>202324</v>
      </c>
      <c r="AY16114" s="191">
        <v>564</v>
      </c>
      <c r="AZ16114" s="191">
        <v>7</v>
      </c>
      <c r="BA16114" s="191">
        <v>10</v>
      </c>
      <c r="BB16114" s="191">
        <v>0</v>
      </c>
    </row>
    <row r="16115" spans="48:54" x14ac:dyDescent="0.2">
      <c r="AV16115" s="191" t="str">
        <f t="shared" si="255"/>
        <v>564_RS_17_5_202324</v>
      </c>
      <c r="AW16115" s="191" t="s">
        <v>92</v>
      </c>
      <c r="AX16115" s="18">
        <v>202324</v>
      </c>
      <c r="AY16115" s="191">
        <v>564</v>
      </c>
      <c r="AZ16115" s="191">
        <v>17</v>
      </c>
      <c r="BA16115" s="191">
        <v>5</v>
      </c>
      <c r="BB16115" s="191">
        <v>0</v>
      </c>
    </row>
    <row r="16116" spans="48:54" x14ac:dyDescent="0.2">
      <c r="AV16116" s="191" t="str">
        <f t="shared" si="255"/>
        <v>566_ROF_7_10_202324</v>
      </c>
      <c r="AW16116" s="191" t="s">
        <v>227</v>
      </c>
      <c r="AX16116" s="18">
        <v>202324</v>
      </c>
      <c r="AY16116" s="191">
        <v>566</v>
      </c>
      <c r="AZ16116" s="191">
        <v>7</v>
      </c>
      <c r="BA16116" s="191">
        <v>10</v>
      </c>
      <c r="BB16116" s="191">
        <v>0</v>
      </c>
    </row>
    <row r="16117" spans="48:54" x14ac:dyDescent="0.2">
      <c r="AV16117" s="191" t="str">
        <f t="shared" si="255"/>
        <v>566_RS_17_5_202324</v>
      </c>
      <c r="AW16117" s="191" t="s">
        <v>92</v>
      </c>
      <c r="AX16117" s="18">
        <v>202324</v>
      </c>
      <c r="AY16117" s="191">
        <v>566</v>
      </c>
      <c r="AZ16117" s="191">
        <v>17</v>
      </c>
      <c r="BA16117" s="191">
        <v>5</v>
      </c>
      <c r="BB16117" s="191">
        <v>0</v>
      </c>
    </row>
    <row r="16118" spans="48:54" x14ac:dyDescent="0.2">
      <c r="AV16118" s="191" t="str">
        <f t="shared" si="255"/>
        <v>568_ROF_7_10_202324</v>
      </c>
      <c r="AW16118" s="191" t="s">
        <v>227</v>
      </c>
      <c r="AX16118" s="18">
        <v>202324</v>
      </c>
      <c r="AY16118" s="191">
        <v>568</v>
      </c>
      <c r="AZ16118" s="191">
        <v>7</v>
      </c>
      <c r="BA16118" s="191">
        <v>10</v>
      </c>
      <c r="BB16118" s="191">
        <v>0</v>
      </c>
    </row>
    <row r="16119" spans="48:54" x14ac:dyDescent="0.2">
      <c r="AV16119" s="191" t="str">
        <f t="shared" si="255"/>
        <v>568_RS_17_5_202324</v>
      </c>
      <c r="AW16119" s="191" t="s">
        <v>92</v>
      </c>
      <c r="AX16119" s="18">
        <v>202324</v>
      </c>
      <c r="AY16119" s="191">
        <v>568</v>
      </c>
      <c r="AZ16119" s="191">
        <v>17</v>
      </c>
      <c r="BA16119" s="191">
        <v>5</v>
      </c>
      <c r="BB16119" s="191">
        <v>0</v>
      </c>
    </row>
    <row r="16120" spans="48:54" x14ac:dyDescent="0.2">
      <c r="AV16120" s="191" t="str">
        <f t="shared" si="255"/>
        <v>572_ROF_7_10_202324</v>
      </c>
      <c r="AW16120" s="191" t="s">
        <v>227</v>
      </c>
      <c r="AX16120" s="18">
        <v>202324</v>
      </c>
      <c r="AY16120" s="191">
        <v>572</v>
      </c>
      <c r="AZ16120" s="191">
        <v>7</v>
      </c>
      <c r="BA16120" s="191">
        <v>10</v>
      </c>
      <c r="BB16120" s="191">
        <v>1434</v>
      </c>
    </row>
    <row r="16121" spans="48:54" x14ac:dyDescent="0.2">
      <c r="AV16121" s="191" t="str">
        <f t="shared" si="255"/>
        <v>572_RS_17_5_202324</v>
      </c>
      <c r="AW16121" s="191" t="s">
        <v>92</v>
      </c>
      <c r="AX16121" s="18">
        <v>202324</v>
      </c>
      <c r="AY16121" s="191">
        <v>572</v>
      </c>
      <c r="AZ16121" s="191">
        <v>17</v>
      </c>
      <c r="BA16121" s="191">
        <v>5</v>
      </c>
      <c r="BB16121" s="191">
        <v>0</v>
      </c>
    </row>
    <row r="16122" spans="48:54" x14ac:dyDescent="0.2">
      <c r="AV16122" s="191" t="str">
        <f t="shared" si="255"/>
        <v>574_ROF_7_10_202324</v>
      </c>
      <c r="AW16122" s="191" t="s">
        <v>227</v>
      </c>
      <c r="AX16122" s="18">
        <v>202324</v>
      </c>
      <c r="AY16122" s="191">
        <v>574</v>
      </c>
      <c r="AZ16122" s="191">
        <v>7</v>
      </c>
      <c r="BA16122" s="191">
        <v>10</v>
      </c>
      <c r="BB16122" s="191">
        <v>0</v>
      </c>
    </row>
    <row r="16123" spans="48:54" x14ac:dyDescent="0.2">
      <c r="AV16123" s="191" t="str">
        <f t="shared" si="255"/>
        <v>574_RS_17_5_202324</v>
      </c>
      <c r="AW16123" s="191" t="s">
        <v>92</v>
      </c>
      <c r="AX16123" s="18">
        <v>202324</v>
      </c>
      <c r="AY16123" s="191">
        <v>574</v>
      </c>
      <c r="AZ16123" s="191">
        <v>17</v>
      </c>
      <c r="BA16123" s="191">
        <v>5</v>
      </c>
      <c r="BB16123" s="191">
        <v>0</v>
      </c>
    </row>
    <row r="16124" spans="48:54" x14ac:dyDescent="0.2">
      <c r="AV16124" s="191" t="str">
        <f t="shared" si="255"/>
        <v>576_ROF_7_10_202324</v>
      </c>
      <c r="AW16124" s="191" t="s">
        <v>227</v>
      </c>
      <c r="AX16124" s="18">
        <v>202324</v>
      </c>
      <c r="AY16124" s="191">
        <v>576</v>
      </c>
      <c r="AZ16124" s="191">
        <v>7</v>
      </c>
      <c r="BA16124" s="191">
        <v>10</v>
      </c>
      <c r="BB16124" s="191">
        <v>0</v>
      </c>
    </row>
    <row r="16125" spans="48:54" x14ac:dyDescent="0.2">
      <c r="AV16125" s="191" t="str">
        <f t="shared" si="255"/>
        <v>576_RS_17_5_202324</v>
      </c>
      <c r="AW16125" s="191" t="s">
        <v>92</v>
      </c>
      <c r="AX16125" s="18">
        <v>202324</v>
      </c>
      <c r="AY16125" s="191">
        <v>576</v>
      </c>
      <c r="AZ16125" s="191">
        <v>17</v>
      </c>
      <c r="BA16125" s="191">
        <v>5</v>
      </c>
      <c r="BB16125" s="191">
        <v>0</v>
      </c>
    </row>
    <row r="16126" spans="48:54" x14ac:dyDescent="0.2">
      <c r="AV16126" s="191" t="str">
        <f t="shared" si="255"/>
        <v>582_ROF_7_10_202324</v>
      </c>
      <c r="AW16126" s="191" t="s">
        <v>227</v>
      </c>
      <c r="AX16126" s="18">
        <v>202324</v>
      </c>
      <c r="AY16126" s="191">
        <v>582</v>
      </c>
      <c r="AZ16126" s="191">
        <v>7</v>
      </c>
      <c r="BA16126" s="191">
        <v>10</v>
      </c>
      <c r="BB16126" s="191">
        <v>0</v>
      </c>
    </row>
    <row r="16127" spans="48:54" x14ac:dyDescent="0.2">
      <c r="AV16127" s="191" t="str">
        <f t="shared" si="255"/>
        <v>582_RS_17_5_202324</v>
      </c>
      <c r="AW16127" s="191" t="s">
        <v>92</v>
      </c>
      <c r="AX16127" s="18">
        <v>202324</v>
      </c>
      <c r="AY16127" s="191">
        <v>582</v>
      </c>
      <c r="AZ16127" s="191">
        <v>17</v>
      </c>
      <c r="BA16127" s="191">
        <v>5</v>
      </c>
      <c r="BB16127" s="191">
        <v>0</v>
      </c>
    </row>
    <row r="16128" spans="48:54" x14ac:dyDescent="0.2">
      <c r="AV16128" s="191" t="str">
        <f t="shared" si="255"/>
        <v>584_ROF_7_10_202324</v>
      </c>
      <c r="AW16128" s="191" t="s">
        <v>227</v>
      </c>
      <c r="AX16128" s="18">
        <v>202324</v>
      </c>
      <c r="AY16128" s="191">
        <v>584</v>
      </c>
      <c r="AZ16128" s="191">
        <v>7</v>
      </c>
      <c r="BA16128" s="191">
        <v>10</v>
      </c>
      <c r="BB16128" s="191">
        <v>0</v>
      </c>
    </row>
    <row r="16129" spans="48:54" x14ac:dyDescent="0.2">
      <c r="AV16129" s="191" t="str">
        <f t="shared" si="255"/>
        <v>584_RS_17_5_202324</v>
      </c>
      <c r="AW16129" s="191" t="s">
        <v>92</v>
      </c>
      <c r="AX16129" s="18">
        <v>202324</v>
      </c>
      <c r="AY16129" s="191">
        <v>584</v>
      </c>
      <c r="AZ16129" s="191">
        <v>17</v>
      </c>
      <c r="BA16129" s="191">
        <v>5</v>
      </c>
      <c r="BB16129" s="191">
        <v>0</v>
      </c>
    </row>
    <row r="16130" spans="48:54" x14ac:dyDescent="0.2">
      <c r="AV16130" s="191" t="str">
        <f t="shared" si="255"/>
        <v>586_ROF_7_10_202324</v>
      </c>
      <c r="AW16130" s="191" t="s">
        <v>227</v>
      </c>
      <c r="AX16130" s="18">
        <v>202324</v>
      </c>
      <c r="AY16130" s="191">
        <v>586</v>
      </c>
      <c r="AZ16130" s="191">
        <v>7</v>
      </c>
      <c r="BA16130" s="191">
        <v>10</v>
      </c>
      <c r="BB16130" s="191">
        <v>0</v>
      </c>
    </row>
    <row r="16131" spans="48:54" x14ac:dyDescent="0.2">
      <c r="AV16131" s="191" t="str">
        <f t="shared" si="255"/>
        <v>586_RS_17_5_202324</v>
      </c>
      <c r="AW16131" s="191" t="s">
        <v>92</v>
      </c>
      <c r="AX16131" s="18">
        <v>202324</v>
      </c>
      <c r="AY16131" s="191">
        <v>586</v>
      </c>
      <c r="AZ16131" s="191">
        <v>17</v>
      </c>
      <c r="BA16131" s="191">
        <v>5</v>
      </c>
      <c r="BB16131" s="191">
        <v>0</v>
      </c>
    </row>
    <row r="16132" spans="48:54" x14ac:dyDescent="0.2">
      <c r="AV16132" s="191" t="str">
        <f t="shared" ref="AV16132:AV16195" si="256">AY16132&amp;"_"&amp;AW16132&amp;"_"&amp;AZ16132&amp;"_"&amp;BA16132&amp;"_"&amp;AX16132</f>
        <v>512_ROF_8_10_202324</v>
      </c>
      <c r="AW16132" s="191" t="s">
        <v>227</v>
      </c>
      <c r="AX16132" s="18">
        <v>202324</v>
      </c>
      <c r="AY16132" s="191">
        <v>512</v>
      </c>
      <c r="AZ16132" s="191">
        <v>8</v>
      </c>
      <c r="BA16132" s="191">
        <v>10</v>
      </c>
      <c r="BB16132" s="191">
        <v>0</v>
      </c>
    </row>
    <row r="16133" spans="48:54" x14ac:dyDescent="0.2">
      <c r="AV16133" s="191" t="str">
        <f t="shared" si="256"/>
        <v>512_RS_18_1_202324</v>
      </c>
      <c r="AW16133" s="191" t="s">
        <v>92</v>
      </c>
      <c r="AX16133" s="18">
        <v>202324</v>
      </c>
      <c r="AY16133" s="191">
        <v>512</v>
      </c>
      <c r="AZ16133" s="191">
        <v>18</v>
      </c>
      <c r="BA16133" s="191">
        <v>1</v>
      </c>
      <c r="BB16133" s="191">
        <v>2041</v>
      </c>
    </row>
    <row r="16134" spans="48:54" x14ac:dyDescent="0.2">
      <c r="AV16134" s="191" t="str">
        <f t="shared" si="256"/>
        <v>514_ROF_8_10_202324</v>
      </c>
      <c r="AW16134" s="191" t="s">
        <v>227</v>
      </c>
      <c r="AX16134" s="18">
        <v>202324</v>
      </c>
      <c r="AY16134" s="191">
        <v>514</v>
      </c>
      <c r="AZ16134" s="191">
        <v>8</v>
      </c>
      <c r="BA16134" s="191">
        <v>10</v>
      </c>
      <c r="BB16134" s="191">
        <v>0</v>
      </c>
    </row>
    <row r="16135" spans="48:54" x14ac:dyDescent="0.2">
      <c r="AV16135" s="191" t="str">
        <f t="shared" si="256"/>
        <v>514_RS_18_1_202324</v>
      </c>
      <c r="AW16135" s="191" t="s">
        <v>92</v>
      </c>
      <c r="AX16135" s="18">
        <v>202324</v>
      </c>
      <c r="AY16135" s="191">
        <v>514</v>
      </c>
      <c r="AZ16135" s="191">
        <v>18</v>
      </c>
      <c r="BA16135" s="191">
        <v>1</v>
      </c>
      <c r="BB16135" s="191">
        <v>3871</v>
      </c>
    </row>
    <row r="16136" spans="48:54" x14ac:dyDescent="0.2">
      <c r="AV16136" s="191" t="str">
        <f t="shared" si="256"/>
        <v>516_ROF_8_10_202324</v>
      </c>
      <c r="AW16136" s="191" t="s">
        <v>227</v>
      </c>
      <c r="AX16136" s="18">
        <v>202324</v>
      </c>
      <c r="AY16136" s="191">
        <v>516</v>
      </c>
      <c r="AZ16136" s="191">
        <v>8</v>
      </c>
      <c r="BA16136" s="191">
        <v>10</v>
      </c>
      <c r="BB16136" s="191">
        <v>0</v>
      </c>
    </row>
    <row r="16137" spans="48:54" x14ac:dyDescent="0.2">
      <c r="AV16137" s="191" t="str">
        <f t="shared" si="256"/>
        <v>516_RS_18_1_202324</v>
      </c>
      <c r="AW16137" s="191" t="s">
        <v>92</v>
      </c>
      <c r="AX16137" s="18">
        <v>202324</v>
      </c>
      <c r="AY16137" s="191">
        <v>516</v>
      </c>
      <c r="AZ16137" s="191">
        <v>18</v>
      </c>
      <c r="BA16137" s="191">
        <v>1</v>
      </c>
      <c r="BB16137" s="191">
        <v>2671.0649999999996</v>
      </c>
    </row>
    <row r="16138" spans="48:54" x14ac:dyDescent="0.2">
      <c r="AV16138" s="191" t="str">
        <f t="shared" si="256"/>
        <v>518_ROF_8_10_202324</v>
      </c>
      <c r="AW16138" s="191" t="s">
        <v>227</v>
      </c>
      <c r="AX16138" s="18">
        <v>202324</v>
      </c>
      <c r="AY16138" s="191">
        <v>518</v>
      </c>
      <c r="AZ16138" s="191">
        <v>8</v>
      </c>
      <c r="BA16138" s="191">
        <v>10</v>
      </c>
      <c r="BB16138" s="191">
        <v>0</v>
      </c>
    </row>
    <row r="16139" spans="48:54" x14ac:dyDescent="0.2">
      <c r="AV16139" s="191" t="str">
        <f t="shared" si="256"/>
        <v>518_RS_18_1_202324</v>
      </c>
      <c r="AW16139" s="191" t="s">
        <v>92</v>
      </c>
      <c r="AX16139" s="18">
        <v>202324</v>
      </c>
      <c r="AY16139" s="191">
        <v>518</v>
      </c>
      <c r="AZ16139" s="191">
        <v>18</v>
      </c>
      <c r="BA16139" s="191">
        <v>1</v>
      </c>
      <c r="BB16139" s="191">
        <v>2123.3696799999998</v>
      </c>
    </row>
    <row r="16140" spans="48:54" x14ac:dyDescent="0.2">
      <c r="AV16140" s="191" t="str">
        <f t="shared" si="256"/>
        <v>520_ROF_8_10_202324</v>
      </c>
      <c r="AW16140" s="191" t="s">
        <v>227</v>
      </c>
      <c r="AX16140" s="18">
        <v>202324</v>
      </c>
      <c r="AY16140" s="191">
        <v>520</v>
      </c>
      <c r="AZ16140" s="191">
        <v>8</v>
      </c>
      <c r="BA16140" s="191">
        <v>10</v>
      </c>
      <c r="BB16140" s="191">
        <v>0</v>
      </c>
    </row>
    <row r="16141" spans="48:54" x14ac:dyDescent="0.2">
      <c r="AV16141" s="191" t="str">
        <f t="shared" si="256"/>
        <v>520_RS_18_1_202324</v>
      </c>
      <c r="AW16141" s="191" t="s">
        <v>92</v>
      </c>
      <c r="AX16141" s="18">
        <v>202324</v>
      </c>
      <c r="AY16141" s="191">
        <v>520</v>
      </c>
      <c r="AZ16141" s="191">
        <v>18</v>
      </c>
      <c r="BA16141" s="191">
        <v>1</v>
      </c>
      <c r="BB16141" s="191">
        <v>274.327</v>
      </c>
    </row>
    <row r="16142" spans="48:54" x14ac:dyDescent="0.2">
      <c r="AV16142" s="191" t="str">
        <f t="shared" si="256"/>
        <v>522_ROF_8_10_202324</v>
      </c>
      <c r="AW16142" s="191" t="s">
        <v>227</v>
      </c>
      <c r="AX16142" s="18">
        <v>202324</v>
      </c>
      <c r="AY16142" s="191">
        <v>522</v>
      </c>
      <c r="AZ16142" s="191">
        <v>8</v>
      </c>
      <c r="BA16142" s="191">
        <v>10</v>
      </c>
      <c r="BB16142" s="191">
        <v>0</v>
      </c>
    </row>
    <row r="16143" spans="48:54" x14ac:dyDescent="0.2">
      <c r="AV16143" s="191" t="str">
        <f t="shared" si="256"/>
        <v>522_RS_18_1_202324</v>
      </c>
      <c r="AW16143" s="191" t="s">
        <v>92</v>
      </c>
      <c r="AX16143" s="18">
        <v>202324</v>
      </c>
      <c r="AY16143" s="191">
        <v>522</v>
      </c>
      <c r="AZ16143" s="191">
        <v>18</v>
      </c>
      <c r="BA16143" s="191">
        <v>1</v>
      </c>
      <c r="BB16143" s="191">
        <v>1910.3418299999998</v>
      </c>
    </row>
    <row r="16144" spans="48:54" x14ac:dyDescent="0.2">
      <c r="AV16144" s="191" t="str">
        <f t="shared" si="256"/>
        <v>524_ROF_8_10_202324</v>
      </c>
      <c r="AW16144" s="191" t="s">
        <v>227</v>
      </c>
      <c r="AX16144" s="18">
        <v>202324</v>
      </c>
      <c r="AY16144" s="191">
        <v>524</v>
      </c>
      <c r="AZ16144" s="191">
        <v>8</v>
      </c>
      <c r="BA16144" s="191">
        <v>10</v>
      </c>
      <c r="BB16144" s="191">
        <v>0</v>
      </c>
    </row>
    <row r="16145" spans="48:54" x14ac:dyDescent="0.2">
      <c r="AV16145" s="191" t="str">
        <f t="shared" si="256"/>
        <v>524_RS_18_1_202324</v>
      </c>
      <c r="AW16145" s="191" t="s">
        <v>92</v>
      </c>
      <c r="AX16145" s="18">
        <v>202324</v>
      </c>
      <c r="AY16145" s="191">
        <v>524</v>
      </c>
      <c r="AZ16145" s="191">
        <v>18</v>
      </c>
      <c r="BA16145" s="191">
        <v>1</v>
      </c>
      <c r="BB16145" s="191">
        <v>730.09392999999943</v>
      </c>
    </row>
    <row r="16146" spans="48:54" x14ac:dyDescent="0.2">
      <c r="AV16146" s="191" t="str">
        <f t="shared" si="256"/>
        <v>526_ROF_8_10_202324</v>
      </c>
      <c r="AW16146" s="191" t="s">
        <v>227</v>
      </c>
      <c r="AX16146" s="18">
        <v>202324</v>
      </c>
      <c r="AY16146" s="191">
        <v>526</v>
      </c>
      <c r="AZ16146" s="191">
        <v>8</v>
      </c>
      <c r="BA16146" s="191">
        <v>10</v>
      </c>
      <c r="BB16146" s="191">
        <v>0</v>
      </c>
    </row>
    <row r="16147" spans="48:54" x14ac:dyDescent="0.2">
      <c r="AV16147" s="191" t="str">
        <f t="shared" si="256"/>
        <v>526_RS_18_1_202324</v>
      </c>
      <c r="AW16147" s="191" t="s">
        <v>92</v>
      </c>
      <c r="AX16147" s="18">
        <v>202324</v>
      </c>
      <c r="AY16147" s="191">
        <v>526</v>
      </c>
      <c r="AZ16147" s="191">
        <v>18</v>
      </c>
      <c r="BA16147" s="191">
        <v>1</v>
      </c>
      <c r="BB16147" s="191">
        <v>730.12703363774142</v>
      </c>
    </row>
    <row r="16148" spans="48:54" x14ac:dyDescent="0.2">
      <c r="AV16148" s="191" t="str">
        <f t="shared" si="256"/>
        <v>528_ROF_8_10_202324</v>
      </c>
      <c r="AW16148" s="191" t="s">
        <v>227</v>
      </c>
      <c r="AX16148" s="18">
        <v>202324</v>
      </c>
      <c r="AY16148" s="191">
        <v>528</v>
      </c>
      <c r="AZ16148" s="191">
        <v>8</v>
      </c>
      <c r="BA16148" s="191">
        <v>10</v>
      </c>
      <c r="BB16148" s="191">
        <v>0</v>
      </c>
    </row>
    <row r="16149" spans="48:54" x14ac:dyDescent="0.2">
      <c r="AV16149" s="191" t="str">
        <f t="shared" si="256"/>
        <v>528_RS_18_1_202324</v>
      </c>
      <c r="AW16149" s="191" t="s">
        <v>92</v>
      </c>
      <c r="AX16149" s="18">
        <v>202324</v>
      </c>
      <c r="AY16149" s="191">
        <v>528</v>
      </c>
      <c r="AZ16149" s="191">
        <v>18</v>
      </c>
      <c r="BA16149" s="191">
        <v>1</v>
      </c>
      <c r="BB16149" s="191">
        <v>2058</v>
      </c>
    </row>
    <row r="16150" spans="48:54" x14ac:dyDescent="0.2">
      <c r="AV16150" s="191" t="str">
        <f t="shared" si="256"/>
        <v>530_ROF_8_10_202324</v>
      </c>
      <c r="AW16150" s="191" t="s">
        <v>227</v>
      </c>
      <c r="AX16150" s="18">
        <v>202324</v>
      </c>
      <c r="AY16150" s="191">
        <v>530</v>
      </c>
      <c r="AZ16150" s="191">
        <v>8</v>
      </c>
      <c r="BA16150" s="191">
        <v>10</v>
      </c>
      <c r="BB16150" s="191">
        <v>0</v>
      </c>
    </row>
    <row r="16151" spans="48:54" x14ac:dyDescent="0.2">
      <c r="AV16151" s="191" t="str">
        <f t="shared" si="256"/>
        <v>530_RS_18_1_202324</v>
      </c>
      <c r="AW16151" s="191" t="s">
        <v>92</v>
      </c>
      <c r="AX16151" s="18">
        <v>202324</v>
      </c>
      <c r="AY16151" s="191">
        <v>530</v>
      </c>
      <c r="AZ16151" s="191">
        <v>18</v>
      </c>
      <c r="BA16151" s="191">
        <v>1</v>
      </c>
      <c r="BB16151" s="191">
        <v>3814.6587460518786</v>
      </c>
    </row>
    <row r="16152" spans="48:54" x14ac:dyDescent="0.2">
      <c r="AV16152" s="191" t="str">
        <f t="shared" si="256"/>
        <v>532_ROF_8_10_202324</v>
      </c>
      <c r="AW16152" s="191" t="s">
        <v>227</v>
      </c>
      <c r="AX16152" s="18">
        <v>202324</v>
      </c>
      <c r="AY16152" s="191">
        <v>532</v>
      </c>
      <c r="AZ16152" s="191">
        <v>8</v>
      </c>
      <c r="BA16152" s="191">
        <v>10</v>
      </c>
      <c r="BB16152" s="191">
        <v>0</v>
      </c>
    </row>
    <row r="16153" spans="48:54" x14ac:dyDescent="0.2">
      <c r="AV16153" s="191" t="str">
        <f t="shared" si="256"/>
        <v>532_RS_18_1_202324</v>
      </c>
      <c r="AW16153" s="191" t="s">
        <v>92</v>
      </c>
      <c r="AX16153" s="18">
        <v>202324</v>
      </c>
      <c r="AY16153" s="191">
        <v>532</v>
      </c>
      <c r="AZ16153" s="191">
        <v>18</v>
      </c>
      <c r="BA16153" s="191">
        <v>1</v>
      </c>
      <c r="BB16153" s="191">
        <v>7191.9849999999997</v>
      </c>
    </row>
    <row r="16154" spans="48:54" x14ac:dyDescent="0.2">
      <c r="AV16154" s="191" t="str">
        <f t="shared" si="256"/>
        <v>534_ROF_8_10_202324</v>
      </c>
      <c r="AW16154" s="191" t="s">
        <v>227</v>
      </c>
      <c r="AX16154" s="18">
        <v>202324</v>
      </c>
      <c r="AY16154" s="191">
        <v>534</v>
      </c>
      <c r="AZ16154" s="191">
        <v>8</v>
      </c>
      <c r="BA16154" s="191">
        <v>10</v>
      </c>
      <c r="BB16154" s="191">
        <v>0</v>
      </c>
    </row>
    <row r="16155" spans="48:54" x14ac:dyDescent="0.2">
      <c r="AV16155" s="191" t="str">
        <f t="shared" si="256"/>
        <v>534_RS_18_1_202324</v>
      </c>
      <c r="AW16155" s="191" t="s">
        <v>92</v>
      </c>
      <c r="AX16155" s="18">
        <v>202324</v>
      </c>
      <c r="AY16155" s="191">
        <v>534</v>
      </c>
      <c r="AZ16155" s="191">
        <v>18</v>
      </c>
      <c r="BA16155" s="191">
        <v>1</v>
      </c>
      <c r="BB16155" s="191">
        <v>2813.7240000000002</v>
      </c>
    </row>
    <row r="16156" spans="48:54" x14ac:dyDescent="0.2">
      <c r="AV16156" s="191" t="str">
        <f t="shared" si="256"/>
        <v>536_ROF_8_10_202324</v>
      </c>
      <c r="AW16156" s="191" t="s">
        <v>227</v>
      </c>
      <c r="AX16156" s="18">
        <v>202324</v>
      </c>
      <c r="AY16156" s="191">
        <v>536</v>
      </c>
      <c r="AZ16156" s="191">
        <v>8</v>
      </c>
      <c r="BA16156" s="191">
        <v>10</v>
      </c>
      <c r="BB16156" s="191">
        <v>0</v>
      </c>
    </row>
    <row r="16157" spans="48:54" x14ac:dyDescent="0.2">
      <c r="AV16157" s="191" t="str">
        <f t="shared" si="256"/>
        <v>536_RS_18_1_202324</v>
      </c>
      <c r="AW16157" s="191" t="s">
        <v>92</v>
      </c>
      <c r="AX16157" s="18">
        <v>202324</v>
      </c>
      <c r="AY16157" s="191">
        <v>536</v>
      </c>
      <c r="AZ16157" s="191">
        <v>18</v>
      </c>
      <c r="BA16157" s="191">
        <v>1</v>
      </c>
      <c r="BB16157" s="191">
        <v>2702.6210000000001</v>
      </c>
    </row>
    <row r="16158" spans="48:54" x14ac:dyDescent="0.2">
      <c r="AV16158" s="191" t="str">
        <f t="shared" si="256"/>
        <v>538_ROF_8_10_202324</v>
      </c>
      <c r="AW16158" s="191" t="s">
        <v>227</v>
      </c>
      <c r="AX16158" s="18">
        <v>202324</v>
      </c>
      <c r="AY16158" s="191">
        <v>538</v>
      </c>
      <c r="AZ16158" s="191">
        <v>8</v>
      </c>
      <c r="BA16158" s="191">
        <v>10</v>
      </c>
      <c r="BB16158" s="191">
        <v>0</v>
      </c>
    </row>
    <row r="16159" spans="48:54" x14ac:dyDescent="0.2">
      <c r="AV16159" s="191" t="str">
        <f t="shared" si="256"/>
        <v>538_RS_18_1_202324</v>
      </c>
      <c r="AW16159" s="191" t="s">
        <v>92</v>
      </c>
      <c r="AX16159" s="18">
        <v>202324</v>
      </c>
      <c r="AY16159" s="191">
        <v>538</v>
      </c>
      <c r="AZ16159" s="191">
        <v>18</v>
      </c>
      <c r="BA16159" s="191">
        <v>1</v>
      </c>
      <c r="BB16159" s="191">
        <v>3217.161746609172</v>
      </c>
    </row>
    <row r="16160" spans="48:54" x14ac:dyDescent="0.2">
      <c r="AV16160" s="191" t="str">
        <f t="shared" si="256"/>
        <v>540_ROF_8_10_202324</v>
      </c>
      <c r="AW16160" s="191" t="s">
        <v>227</v>
      </c>
      <c r="AX16160" s="18">
        <v>202324</v>
      </c>
      <c r="AY16160" s="191">
        <v>540</v>
      </c>
      <c r="AZ16160" s="191">
        <v>8</v>
      </c>
      <c r="BA16160" s="191">
        <v>10</v>
      </c>
      <c r="BB16160" s="191">
        <v>0</v>
      </c>
    </row>
    <row r="16161" spans="48:54" x14ac:dyDescent="0.2">
      <c r="AV16161" s="191" t="str">
        <f t="shared" si="256"/>
        <v>540_RS_18_1_202324</v>
      </c>
      <c r="AW16161" s="191" t="s">
        <v>92</v>
      </c>
      <c r="AX16161" s="18">
        <v>202324</v>
      </c>
      <c r="AY16161" s="191">
        <v>540</v>
      </c>
      <c r="AZ16161" s="191">
        <v>18</v>
      </c>
      <c r="BA16161" s="191">
        <v>1</v>
      </c>
      <c r="BB16161" s="191">
        <v>8003.8152100000007</v>
      </c>
    </row>
    <row r="16162" spans="48:54" x14ac:dyDescent="0.2">
      <c r="AV16162" s="191" t="str">
        <f t="shared" si="256"/>
        <v>542_ROF_8_10_202324</v>
      </c>
      <c r="AW16162" s="191" t="s">
        <v>227</v>
      </c>
      <c r="AX16162" s="18">
        <v>202324</v>
      </c>
      <c r="AY16162" s="191">
        <v>542</v>
      </c>
      <c r="AZ16162" s="191">
        <v>8</v>
      </c>
      <c r="BA16162" s="191">
        <v>10</v>
      </c>
      <c r="BB16162" s="191">
        <v>0</v>
      </c>
    </row>
    <row r="16163" spans="48:54" x14ac:dyDescent="0.2">
      <c r="AV16163" s="191" t="str">
        <f t="shared" si="256"/>
        <v>542_RS_18_1_202324</v>
      </c>
      <c r="AW16163" s="191" t="s">
        <v>92</v>
      </c>
      <c r="AX16163" s="18">
        <v>202324</v>
      </c>
      <c r="AY16163" s="191">
        <v>542</v>
      </c>
      <c r="AZ16163" s="191">
        <v>18</v>
      </c>
      <c r="BA16163" s="191">
        <v>1</v>
      </c>
      <c r="BB16163" s="191">
        <v>1665.0389999999998</v>
      </c>
    </row>
    <row r="16164" spans="48:54" x14ac:dyDescent="0.2">
      <c r="AV16164" s="191" t="str">
        <f t="shared" si="256"/>
        <v>544_ROF_8_10_202324</v>
      </c>
      <c r="AW16164" s="191" t="s">
        <v>227</v>
      </c>
      <c r="AX16164" s="18">
        <v>202324</v>
      </c>
      <c r="AY16164" s="191">
        <v>544</v>
      </c>
      <c r="AZ16164" s="191">
        <v>8</v>
      </c>
      <c r="BA16164" s="191">
        <v>10</v>
      </c>
      <c r="BB16164" s="191">
        <v>0</v>
      </c>
    </row>
    <row r="16165" spans="48:54" x14ac:dyDescent="0.2">
      <c r="AV16165" s="191" t="str">
        <f t="shared" si="256"/>
        <v>544_RS_18_1_202324</v>
      </c>
      <c r="AW16165" s="191" t="s">
        <v>92</v>
      </c>
      <c r="AX16165" s="18">
        <v>202324</v>
      </c>
      <c r="AY16165" s="191">
        <v>544</v>
      </c>
      <c r="AZ16165" s="191">
        <v>18</v>
      </c>
      <c r="BA16165" s="191">
        <v>1</v>
      </c>
      <c r="BB16165" s="191">
        <v>4171.4489999999996</v>
      </c>
    </row>
    <row r="16166" spans="48:54" x14ac:dyDescent="0.2">
      <c r="AV16166" s="191" t="str">
        <f t="shared" si="256"/>
        <v>545_ROF_8_10_202324</v>
      </c>
      <c r="AW16166" s="191" t="s">
        <v>227</v>
      </c>
      <c r="AX16166" s="18">
        <v>202324</v>
      </c>
      <c r="AY16166" s="191">
        <v>545</v>
      </c>
      <c r="AZ16166" s="191">
        <v>8</v>
      </c>
      <c r="BA16166" s="191">
        <v>10</v>
      </c>
      <c r="BB16166" s="191">
        <v>0</v>
      </c>
    </row>
    <row r="16167" spans="48:54" x14ac:dyDescent="0.2">
      <c r="AV16167" s="191" t="str">
        <f t="shared" si="256"/>
        <v>545_RS_18_1_202324</v>
      </c>
      <c r="AW16167" s="191" t="s">
        <v>92</v>
      </c>
      <c r="AX16167" s="18">
        <v>202324</v>
      </c>
      <c r="AY16167" s="191">
        <v>545</v>
      </c>
      <c r="AZ16167" s="191">
        <v>18</v>
      </c>
      <c r="BA16167" s="191">
        <v>1</v>
      </c>
      <c r="BB16167" s="191">
        <v>1387.9089100000001</v>
      </c>
    </row>
    <row r="16168" spans="48:54" x14ac:dyDescent="0.2">
      <c r="AV16168" s="191" t="str">
        <f t="shared" si="256"/>
        <v>546_ROF_8_10_202324</v>
      </c>
      <c r="AW16168" s="191" t="s">
        <v>227</v>
      </c>
      <c r="AX16168" s="18">
        <v>202324</v>
      </c>
      <c r="AY16168" s="191">
        <v>546</v>
      </c>
      <c r="AZ16168" s="191">
        <v>8</v>
      </c>
      <c r="BA16168" s="191">
        <v>10</v>
      </c>
      <c r="BB16168" s="191">
        <v>0</v>
      </c>
    </row>
    <row r="16169" spans="48:54" x14ac:dyDescent="0.2">
      <c r="AV16169" s="191" t="str">
        <f t="shared" si="256"/>
        <v>546_RS_18_1_202324</v>
      </c>
      <c r="AW16169" s="191" t="s">
        <v>92</v>
      </c>
      <c r="AX16169" s="18">
        <v>202324</v>
      </c>
      <c r="AY16169" s="191">
        <v>546</v>
      </c>
      <c r="AZ16169" s="191">
        <v>18</v>
      </c>
      <c r="BA16169" s="191">
        <v>1</v>
      </c>
      <c r="BB16169" s="191">
        <v>1778.2919999999999</v>
      </c>
    </row>
    <row r="16170" spans="48:54" x14ac:dyDescent="0.2">
      <c r="AV16170" s="191" t="str">
        <f t="shared" si="256"/>
        <v>548_ROF_8_10_202324</v>
      </c>
      <c r="AW16170" s="191" t="s">
        <v>227</v>
      </c>
      <c r="AX16170" s="18">
        <v>202324</v>
      </c>
      <c r="AY16170" s="191">
        <v>548</v>
      </c>
      <c r="AZ16170" s="191">
        <v>8</v>
      </c>
      <c r="BA16170" s="191">
        <v>10</v>
      </c>
      <c r="BB16170" s="191">
        <v>0</v>
      </c>
    </row>
    <row r="16171" spans="48:54" x14ac:dyDescent="0.2">
      <c r="AV16171" s="191" t="str">
        <f t="shared" si="256"/>
        <v>548_RS_18_1_202324</v>
      </c>
      <c r="AW16171" s="191" t="s">
        <v>92</v>
      </c>
      <c r="AX16171" s="18">
        <v>202324</v>
      </c>
      <c r="AY16171" s="191">
        <v>548</v>
      </c>
      <c r="AZ16171" s="191">
        <v>18</v>
      </c>
      <c r="BA16171" s="191">
        <v>1</v>
      </c>
      <c r="BB16171" s="191">
        <v>2249.279</v>
      </c>
    </row>
    <row r="16172" spans="48:54" x14ac:dyDescent="0.2">
      <c r="AV16172" s="191" t="str">
        <f t="shared" si="256"/>
        <v>550_ROF_8_10_202324</v>
      </c>
      <c r="AW16172" s="191" t="s">
        <v>227</v>
      </c>
      <c r="AX16172" s="18">
        <v>202324</v>
      </c>
      <c r="AY16172" s="191">
        <v>550</v>
      </c>
      <c r="AZ16172" s="191">
        <v>8</v>
      </c>
      <c r="BA16172" s="191">
        <v>10</v>
      </c>
      <c r="BB16172" s="191">
        <v>0</v>
      </c>
    </row>
    <row r="16173" spans="48:54" x14ac:dyDescent="0.2">
      <c r="AV16173" s="191" t="str">
        <f t="shared" si="256"/>
        <v>550_RS_18_1_202324</v>
      </c>
      <c r="AW16173" s="191" t="s">
        <v>92</v>
      </c>
      <c r="AX16173" s="18">
        <v>202324</v>
      </c>
      <c r="AY16173" s="191">
        <v>550</v>
      </c>
      <c r="AZ16173" s="191">
        <v>18</v>
      </c>
      <c r="BA16173" s="191">
        <v>1</v>
      </c>
      <c r="BB16173" s="191">
        <v>2852.6109999999999</v>
      </c>
    </row>
    <row r="16174" spans="48:54" x14ac:dyDescent="0.2">
      <c r="AV16174" s="191" t="str">
        <f t="shared" si="256"/>
        <v>552_ROF_8_10_202324</v>
      </c>
      <c r="AW16174" s="191" t="s">
        <v>227</v>
      </c>
      <c r="AX16174" s="18">
        <v>202324</v>
      </c>
      <c r="AY16174" s="191">
        <v>552</v>
      </c>
      <c r="AZ16174" s="191">
        <v>8</v>
      </c>
      <c r="BA16174" s="191">
        <v>10</v>
      </c>
      <c r="BB16174" s="191">
        <v>0</v>
      </c>
    </row>
    <row r="16175" spans="48:54" x14ac:dyDescent="0.2">
      <c r="AV16175" s="191" t="str">
        <f t="shared" si="256"/>
        <v>552_RS_18_1_202324</v>
      </c>
      <c r="AW16175" s="191" t="s">
        <v>92</v>
      </c>
      <c r="AX16175" s="18">
        <v>202324</v>
      </c>
      <c r="AY16175" s="191">
        <v>552</v>
      </c>
      <c r="AZ16175" s="191">
        <v>18</v>
      </c>
      <c r="BA16175" s="191">
        <v>1</v>
      </c>
      <c r="BB16175" s="191">
        <v>11114.113839999995</v>
      </c>
    </row>
    <row r="16176" spans="48:54" x14ac:dyDescent="0.2">
      <c r="AV16176" s="191" t="str">
        <f t="shared" si="256"/>
        <v>562_ROF_8_10_202324</v>
      </c>
      <c r="AW16176" s="191" t="s">
        <v>227</v>
      </c>
      <c r="AX16176" s="18">
        <v>202324</v>
      </c>
      <c r="AY16176" s="191">
        <v>562</v>
      </c>
      <c r="AZ16176" s="191">
        <v>8</v>
      </c>
      <c r="BA16176" s="191">
        <v>10</v>
      </c>
      <c r="BB16176" s="191">
        <v>0</v>
      </c>
    </row>
    <row r="16177" spans="48:54" x14ac:dyDescent="0.2">
      <c r="AV16177" s="191" t="str">
        <f t="shared" si="256"/>
        <v>562_RS_18_1_202324</v>
      </c>
      <c r="AW16177" s="191" t="s">
        <v>92</v>
      </c>
      <c r="AX16177" s="18">
        <v>202324</v>
      </c>
      <c r="AY16177" s="191">
        <v>562</v>
      </c>
      <c r="AZ16177" s="191">
        <v>18</v>
      </c>
      <c r="BA16177" s="191">
        <v>1</v>
      </c>
      <c r="BB16177" s="191">
        <v>0</v>
      </c>
    </row>
    <row r="16178" spans="48:54" x14ac:dyDescent="0.2">
      <c r="AV16178" s="191" t="str">
        <f t="shared" si="256"/>
        <v>564_ROF_8_10_202324</v>
      </c>
      <c r="AW16178" s="191" t="s">
        <v>227</v>
      </c>
      <c r="AX16178" s="18">
        <v>202324</v>
      </c>
      <c r="AY16178" s="191">
        <v>564</v>
      </c>
      <c r="AZ16178" s="191">
        <v>8</v>
      </c>
      <c r="BA16178" s="191">
        <v>10</v>
      </c>
      <c r="BB16178" s="191">
        <v>0</v>
      </c>
    </row>
    <row r="16179" spans="48:54" x14ac:dyDescent="0.2">
      <c r="AV16179" s="191" t="str">
        <f t="shared" si="256"/>
        <v>564_RS_18_1_202324</v>
      </c>
      <c r="AW16179" s="191" t="s">
        <v>92</v>
      </c>
      <c r="AX16179" s="18">
        <v>202324</v>
      </c>
      <c r="AY16179" s="191">
        <v>564</v>
      </c>
      <c r="AZ16179" s="191">
        <v>18</v>
      </c>
      <c r="BA16179" s="191">
        <v>1</v>
      </c>
      <c r="BB16179" s="191">
        <v>0</v>
      </c>
    </row>
    <row r="16180" spans="48:54" x14ac:dyDescent="0.2">
      <c r="AV16180" s="191" t="str">
        <f t="shared" si="256"/>
        <v>566_ROF_8_10_202324</v>
      </c>
      <c r="AW16180" s="191" t="s">
        <v>227</v>
      </c>
      <c r="AX16180" s="18">
        <v>202324</v>
      </c>
      <c r="AY16180" s="191">
        <v>566</v>
      </c>
      <c r="AZ16180" s="191">
        <v>8</v>
      </c>
      <c r="BA16180" s="191">
        <v>10</v>
      </c>
      <c r="BB16180" s="191">
        <v>0</v>
      </c>
    </row>
    <row r="16181" spans="48:54" x14ac:dyDescent="0.2">
      <c r="AV16181" s="191" t="str">
        <f t="shared" si="256"/>
        <v>566_RS_18_1_202324</v>
      </c>
      <c r="AW16181" s="191" t="s">
        <v>92</v>
      </c>
      <c r="AX16181" s="18">
        <v>202324</v>
      </c>
      <c r="AY16181" s="191">
        <v>566</v>
      </c>
      <c r="AZ16181" s="191">
        <v>18</v>
      </c>
      <c r="BA16181" s="191">
        <v>1</v>
      </c>
      <c r="BB16181" s="191">
        <v>0</v>
      </c>
    </row>
    <row r="16182" spans="48:54" x14ac:dyDescent="0.2">
      <c r="AV16182" s="191" t="str">
        <f t="shared" si="256"/>
        <v>568_ROF_8_10_202324</v>
      </c>
      <c r="AW16182" s="191" t="s">
        <v>227</v>
      </c>
      <c r="AX16182" s="18">
        <v>202324</v>
      </c>
      <c r="AY16182" s="191">
        <v>568</v>
      </c>
      <c r="AZ16182" s="191">
        <v>8</v>
      </c>
      <c r="BA16182" s="191">
        <v>10</v>
      </c>
      <c r="BB16182" s="191">
        <v>0</v>
      </c>
    </row>
    <row r="16183" spans="48:54" x14ac:dyDescent="0.2">
      <c r="AV16183" s="191" t="str">
        <f t="shared" si="256"/>
        <v>568_RS_18_1_202324</v>
      </c>
      <c r="AW16183" s="191" t="s">
        <v>92</v>
      </c>
      <c r="AX16183" s="18">
        <v>202324</v>
      </c>
      <c r="AY16183" s="191">
        <v>568</v>
      </c>
      <c r="AZ16183" s="191">
        <v>18</v>
      </c>
      <c r="BA16183" s="191">
        <v>1</v>
      </c>
      <c r="BB16183" s="191">
        <v>0</v>
      </c>
    </row>
    <row r="16184" spans="48:54" x14ac:dyDescent="0.2">
      <c r="AV16184" s="191" t="str">
        <f t="shared" si="256"/>
        <v>572_ROF_8_10_202324</v>
      </c>
      <c r="AW16184" s="191" t="s">
        <v>227</v>
      </c>
      <c r="AX16184" s="18">
        <v>202324</v>
      </c>
      <c r="AY16184" s="191">
        <v>572</v>
      </c>
      <c r="AZ16184" s="191">
        <v>8</v>
      </c>
      <c r="BA16184" s="191">
        <v>10</v>
      </c>
      <c r="BB16184" s="191">
        <v>111</v>
      </c>
    </row>
    <row r="16185" spans="48:54" x14ac:dyDescent="0.2">
      <c r="AV16185" s="191" t="str">
        <f t="shared" si="256"/>
        <v>572_RS_18_1_202324</v>
      </c>
      <c r="AW16185" s="191" t="s">
        <v>92</v>
      </c>
      <c r="AX16185" s="18">
        <v>202324</v>
      </c>
      <c r="AY16185" s="191">
        <v>572</v>
      </c>
      <c r="AZ16185" s="191">
        <v>18</v>
      </c>
      <c r="BA16185" s="191">
        <v>1</v>
      </c>
      <c r="BB16185" s="191">
        <v>0</v>
      </c>
    </row>
    <row r="16186" spans="48:54" x14ac:dyDescent="0.2">
      <c r="AV16186" s="191" t="str">
        <f t="shared" si="256"/>
        <v>574_ROF_8_10_202324</v>
      </c>
      <c r="AW16186" s="191" t="s">
        <v>227</v>
      </c>
      <c r="AX16186" s="18">
        <v>202324</v>
      </c>
      <c r="AY16186" s="191">
        <v>574</v>
      </c>
      <c r="AZ16186" s="191">
        <v>8</v>
      </c>
      <c r="BA16186" s="191">
        <v>10</v>
      </c>
      <c r="BB16186" s="191">
        <v>0</v>
      </c>
    </row>
    <row r="16187" spans="48:54" x14ac:dyDescent="0.2">
      <c r="AV16187" s="191" t="str">
        <f t="shared" si="256"/>
        <v>574_RS_18_1_202324</v>
      </c>
      <c r="AW16187" s="191" t="s">
        <v>92</v>
      </c>
      <c r="AX16187" s="18">
        <v>202324</v>
      </c>
      <c r="AY16187" s="191">
        <v>574</v>
      </c>
      <c r="AZ16187" s="191">
        <v>18</v>
      </c>
      <c r="BA16187" s="191">
        <v>1</v>
      </c>
      <c r="BB16187" s="191">
        <v>0</v>
      </c>
    </row>
    <row r="16188" spans="48:54" x14ac:dyDescent="0.2">
      <c r="AV16188" s="191" t="str">
        <f t="shared" si="256"/>
        <v>576_ROF_8_10_202324</v>
      </c>
      <c r="AW16188" s="191" t="s">
        <v>227</v>
      </c>
      <c r="AX16188" s="18">
        <v>202324</v>
      </c>
      <c r="AY16188" s="191">
        <v>576</v>
      </c>
      <c r="AZ16188" s="191">
        <v>8</v>
      </c>
      <c r="BA16188" s="191">
        <v>10</v>
      </c>
      <c r="BB16188" s="191">
        <v>0</v>
      </c>
    </row>
    <row r="16189" spans="48:54" x14ac:dyDescent="0.2">
      <c r="AV16189" s="191" t="str">
        <f t="shared" si="256"/>
        <v>576_RS_18_1_202324</v>
      </c>
      <c r="AW16189" s="191" t="s">
        <v>92</v>
      </c>
      <c r="AX16189" s="18">
        <v>202324</v>
      </c>
      <c r="AY16189" s="191">
        <v>576</v>
      </c>
      <c r="AZ16189" s="191">
        <v>18</v>
      </c>
      <c r="BA16189" s="191">
        <v>1</v>
      </c>
      <c r="BB16189" s="191">
        <v>0</v>
      </c>
    </row>
    <row r="16190" spans="48:54" x14ac:dyDescent="0.2">
      <c r="AV16190" s="191" t="str">
        <f t="shared" si="256"/>
        <v>582_ROF_8_10_202324</v>
      </c>
      <c r="AW16190" s="191" t="s">
        <v>227</v>
      </c>
      <c r="AX16190" s="18">
        <v>202324</v>
      </c>
      <c r="AY16190" s="191">
        <v>582</v>
      </c>
      <c r="AZ16190" s="191">
        <v>8</v>
      </c>
      <c r="BA16190" s="191">
        <v>10</v>
      </c>
      <c r="BB16190" s="191">
        <v>0</v>
      </c>
    </row>
    <row r="16191" spans="48:54" x14ac:dyDescent="0.2">
      <c r="AV16191" s="191" t="str">
        <f t="shared" si="256"/>
        <v>582_RS_18_1_202324</v>
      </c>
      <c r="AW16191" s="191" t="s">
        <v>92</v>
      </c>
      <c r="AX16191" s="18">
        <v>202324</v>
      </c>
      <c r="AY16191" s="191">
        <v>582</v>
      </c>
      <c r="AZ16191" s="191">
        <v>18</v>
      </c>
      <c r="BA16191" s="191">
        <v>1</v>
      </c>
      <c r="BB16191" s="191">
        <v>0</v>
      </c>
    </row>
    <row r="16192" spans="48:54" x14ac:dyDescent="0.2">
      <c r="AV16192" s="191" t="str">
        <f t="shared" si="256"/>
        <v>584_ROF_8_10_202324</v>
      </c>
      <c r="AW16192" s="191" t="s">
        <v>227</v>
      </c>
      <c r="AX16192" s="18">
        <v>202324</v>
      </c>
      <c r="AY16192" s="191">
        <v>584</v>
      </c>
      <c r="AZ16192" s="191">
        <v>8</v>
      </c>
      <c r="BA16192" s="191">
        <v>10</v>
      </c>
      <c r="BB16192" s="191">
        <v>0</v>
      </c>
    </row>
    <row r="16193" spans="48:54" x14ac:dyDescent="0.2">
      <c r="AV16193" s="191" t="str">
        <f t="shared" si="256"/>
        <v>584_RS_18_1_202324</v>
      </c>
      <c r="AW16193" s="191" t="s">
        <v>92</v>
      </c>
      <c r="AX16193" s="18">
        <v>202324</v>
      </c>
      <c r="AY16193" s="191">
        <v>584</v>
      </c>
      <c r="AZ16193" s="191">
        <v>18</v>
      </c>
      <c r="BA16193" s="191">
        <v>1</v>
      </c>
      <c r="BB16193" s="191">
        <v>0</v>
      </c>
    </row>
    <row r="16194" spans="48:54" x14ac:dyDescent="0.2">
      <c r="AV16194" s="191" t="str">
        <f t="shared" si="256"/>
        <v>586_ROF_8_10_202324</v>
      </c>
      <c r="AW16194" s="191" t="s">
        <v>227</v>
      </c>
      <c r="AX16194" s="18">
        <v>202324</v>
      </c>
      <c r="AY16194" s="191">
        <v>586</v>
      </c>
      <c r="AZ16194" s="191">
        <v>8</v>
      </c>
      <c r="BA16194" s="191">
        <v>10</v>
      </c>
      <c r="BB16194" s="191">
        <v>0</v>
      </c>
    </row>
    <row r="16195" spans="48:54" x14ac:dyDescent="0.2">
      <c r="AV16195" s="191" t="str">
        <f t="shared" si="256"/>
        <v>586_RS_18_1_202324</v>
      </c>
      <c r="AW16195" s="191" t="s">
        <v>92</v>
      </c>
      <c r="AX16195" s="18">
        <v>202324</v>
      </c>
      <c r="AY16195" s="191">
        <v>586</v>
      </c>
      <c r="AZ16195" s="191">
        <v>18</v>
      </c>
      <c r="BA16195" s="191">
        <v>1</v>
      </c>
      <c r="BB16195" s="191">
        <v>0</v>
      </c>
    </row>
    <row r="16196" spans="48:54" x14ac:dyDescent="0.2">
      <c r="AV16196" s="191" t="str">
        <f t="shared" ref="AV16196:AV16259" si="257">AY16196&amp;"_"&amp;AW16196&amp;"_"&amp;AZ16196&amp;"_"&amp;BA16196&amp;"_"&amp;AX16196</f>
        <v>512_ROF_9_10_202324</v>
      </c>
      <c r="AW16196" s="191" t="s">
        <v>227</v>
      </c>
      <c r="AX16196" s="18">
        <v>202324</v>
      </c>
      <c r="AY16196" s="191">
        <v>512</v>
      </c>
      <c r="AZ16196" s="191">
        <v>9</v>
      </c>
      <c r="BA16196" s="191">
        <v>10</v>
      </c>
      <c r="BB16196" s="191">
        <v>0</v>
      </c>
    </row>
    <row r="16197" spans="48:54" x14ac:dyDescent="0.2">
      <c r="AV16197" s="191" t="str">
        <f t="shared" si="257"/>
        <v>512_RS_18_2_202324</v>
      </c>
      <c r="AW16197" s="191" t="s">
        <v>92</v>
      </c>
      <c r="AX16197" s="18">
        <v>202324</v>
      </c>
      <c r="AY16197" s="191">
        <v>512</v>
      </c>
      <c r="AZ16197" s="191">
        <v>18</v>
      </c>
      <c r="BA16197" s="191">
        <v>2</v>
      </c>
      <c r="BB16197" s="191">
        <v>-10</v>
      </c>
    </row>
    <row r="16198" spans="48:54" x14ac:dyDescent="0.2">
      <c r="AV16198" s="191" t="str">
        <f t="shared" si="257"/>
        <v>514_ROF_9_10_202324</v>
      </c>
      <c r="AW16198" s="191" t="s">
        <v>227</v>
      </c>
      <c r="AX16198" s="18">
        <v>202324</v>
      </c>
      <c r="AY16198" s="191">
        <v>514</v>
      </c>
      <c r="AZ16198" s="191">
        <v>9</v>
      </c>
      <c r="BA16198" s="191">
        <v>10</v>
      </c>
      <c r="BB16198" s="191">
        <v>0</v>
      </c>
    </row>
    <row r="16199" spans="48:54" x14ac:dyDescent="0.2">
      <c r="AV16199" s="191" t="str">
        <f t="shared" si="257"/>
        <v>514_RS_18_2_202324</v>
      </c>
      <c r="AW16199" s="191" t="s">
        <v>92</v>
      </c>
      <c r="AX16199" s="18">
        <v>202324</v>
      </c>
      <c r="AY16199" s="191">
        <v>514</v>
      </c>
      <c r="AZ16199" s="191">
        <v>18</v>
      </c>
      <c r="BA16199" s="191">
        <v>2</v>
      </c>
      <c r="BB16199" s="191">
        <v>-45</v>
      </c>
    </row>
    <row r="16200" spans="48:54" x14ac:dyDescent="0.2">
      <c r="AV16200" s="191" t="str">
        <f t="shared" si="257"/>
        <v>516_ROF_9_10_202324</v>
      </c>
      <c r="AW16200" s="191" t="s">
        <v>227</v>
      </c>
      <c r="AX16200" s="18">
        <v>202324</v>
      </c>
      <c r="AY16200" s="191">
        <v>516</v>
      </c>
      <c r="AZ16200" s="191">
        <v>9</v>
      </c>
      <c r="BA16200" s="191">
        <v>10</v>
      </c>
      <c r="BB16200" s="191">
        <v>0</v>
      </c>
    </row>
    <row r="16201" spans="48:54" x14ac:dyDescent="0.2">
      <c r="AV16201" s="191" t="str">
        <f t="shared" si="257"/>
        <v>516_RS_18_2_202324</v>
      </c>
      <c r="AW16201" s="191" t="s">
        <v>92</v>
      </c>
      <c r="AX16201" s="18">
        <v>202324</v>
      </c>
      <c r="AY16201" s="191">
        <v>516</v>
      </c>
      <c r="AZ16201" s="191">
        <v>18</v>
      </c>
      <c r="BA16201" s="191">
        <v>2</v>
      </c>
      <c r="BB16201" s="191">
        <v>-44.281999999999996</v>
      </c>
    </row>
    <row r="16202" spans="48:54" x14ac:dyDescent="0.2">
      <c r="AV16202" s="191" t="str">
        <f t="shared" si="257"/>
        <v>518_ROF_9_10_202324</v>
      </c>
      <c r="AW16202" s="191" t="s">
        <v>227</v>
      </c>
      <c r="AX16202" s="18">
        <v>202324</v>
      </c>
      <c r="AY16202" s="191">
        <v>518</v>
      </c>
      <c r="AZ16202" s="191">
        <v>9</v>
      </c>
      <c r="BA16202" s="191">
        <v>10</v>
      </c>
      <c r="BB16202" s="191">
        <v>0</v>
      </c>
    </row>
    <row r="16203" spans="48:54" x14ac:dyDescent="0.2">
      <c r="AV16203" s="191" t="str">
        <f t="shared" si="257"/>
        <v>518_RS_18_2_202324</v>
      </c>
      <c r="AW16203" s="191" t="s">
        <v>92</v>
      </c>
      <c r="AX16203" s="18">
        <v>202324</v>
      </c>
      <c r="AY16203" s="191">
        <v>518</v>
      </c>
      <c r="AZ16203" s="191">
        <v>18</v>
      </c>
      <c r="BA16203" s="191">
        <v>2</v>
      </c>
      <c r="BB16203" s="191">
        <v>-3.6630799999999999</v>
      </c>
    </row>
    <row r="16204" spans="48:54" x14ac:dyDescent="0.2">
      <c r="AV16204" s="191" t="str">
        <f t="shared" si="257"/>
        <v>520_ROF_9_10_202324</v>
      </c>
      <c r="AW16204" s="191" t="s">
        <v>227</v>
      </c>
      <c r="AX16204" s="18">
        <v>202324</v>
      </c>
      <c r="AY16204" s="191">
        <v>520</v>
      </c>
      <c r="AZ16204" s="191">
        <v>9</v>
      </c>
      <c r="BA16204" s="191">
        <v>10</v>
      </c>
      <c r="BB16204" s="191">
        <v>0</v>
      </c>
    </row>
    <row r="16205" spans="48:54" x14ac:dyDescent="0.2">
      <c r="AV16205" s="191" t="str">
        <f t="shared" si="257"/>
        <v>520_RS_18_2_202324</v>
      </c>
      <c r="AW16205" s="191" t="s">
        <v>92</v>
      </c>
      <c r="AX16205" s="18">
        <v>202324</v>
      </c>
      <c r="AY16205" s="191">
        <v>520</v>
      </c>
      <c r="AZ16205" s="191">
        <v>18</v>
      </c>
      <c r="BA16205" s="191">
        <v>2</v>
      </c>
      <c r="BB16205" s="191">
        <v>0</v>
      </c>
    </row>
    <row r="16206" spans="48:54" x14ac:dyDescent="0.2">
      <c r="AV16206" s="191" t="str">
        <f t="shared" si="257"/>
        <v>522_ROF_9_10_202324</v>
      </c>
      <c r="AW16206" s="191" t="s">
        <v>227</v>
      </c>
      <c r="AX16206" s="18">
        <v>202324</v>
      </c>
      <c r="AY16206" s="191">
        <v>522</v>
      </c>
      <c r="AZ16206" s="191">
        <v>9</v>
      </c>
      <c r="BA16206" s="191">
        <v>10</v>
      </c>
      <c r="BB16206" s="191">
        <v>0</v>
      </c>
    </row>
    <row r="16207" spans="48:54" x14ac:dyDescent="0.2">
      <c r="AV16207" s="191" t="str">
        <f t="shared" si="257"/>
        <v>522_RS_18_2_202324</v>
      </c>
      <c r="AW16207" s="191" t="s">
        <v>92</v>
      </c>
      <c r="AX16207" s="18">
        <v>202324</v>
      </c>
      <c r="AY16207" s="191">
        <v>522</v>
      </c>
      <c r="AZ16207" s="191">
        <v>18</v>
      </c>
      <c r="BA16207" s="191">
        <v>2</v>
      </c>
      <c r="BB16207" s="191">
        <v>-1.5680000000000001</v>
      </c>
    </row>
    <row r="16208" spans="48:54" x14ac:dyDescent="0.2">
      <c r="AV16208" s="191" t="str">
        <f t="shared" si="257"/>
        <v>524_ROF_9_10_202324</v>
      </c>
      <c r="AW16208" s="191" t="s">
        <v>227</v>
      </c>
      <c r="AX16208" s="18">
        <v>202324</v>
      </c>
      <c r="AY16208" s="191">
        <v>524</v>
      </c>
      <c r="AZ16208" s="191">
        <v>9</v>
      </c>
      <c r="BA16208" s="191">
        <v>10</v>
      </c>
      <c r="BB16208" s="191">
        <v>0</v>
      </c>
    </row>
    <row r="16209" spans="48:54" x14ac:dyDescent="0.2">
      <c r="AV16209" s="191" t="str">
        <f t="shared" si="257"/>
        <v>524_RS_18_2_202324</v>
      </c>
      <c r="AW16209" s="191" t="s">
        <v>92</v>
      </c>
      <c r="AX16209" s="18">
        <v>202324</v>
      </c>
      <c r="AY16209" s="191">
        <v>524</v>
      </c>
      <c r="AZ16209" s="191">
        <v>18</v>
      </c>
      <c r="BA16209" s="191">
        <v>2</v>
      </c>
      <c r="BB16209" s="191">
        <v>-0.36522000000000004</v>
      </c>
    </row>
    <row r="16210" spans="48:54" x14ac:dyDescent="0.2">
      <c r="AV16210" s="191" t="str">
        <f t="shared" si="257"/>
        <v>526_ROF_9_10_202324</v>
      </c>
      <c r="AW16210" s="191" t="s">
        <v>227</v>
      </c>
      <c r="AX16210" s="18">
        <v>202324</v>
      </c>
      <c r="AY16210" s="191">
        <v>526</v>
      </c>
      <c r="AZ16210" s="191">
        <v>9</v>
      </c>
      <c r="BA16210" s="191">
        <v>10</v>
      </c>
      <c r="BB16210" s="191">
        <v>0</v>
      </c>
    </row>
    <row r="16211" spans="48:54" x14ac:dyDescent="0.2">
      <c r="AV16211" s="191" t="str">
        <f t="shared" si="257"/>
        <v>526_RS_18_2_202324</v>
      </c>
      <c r="AW16211" s="191" t="s">
        <v>92</v>
      </c>
      <c r="AX16211" s="18">
        <v>202324</v>
      </c>
      <c r="AY16211" s="191">
        <v>526</v>
      </c>
      <c r="AZ16211" s="191">
        <v>18</v>
      </c>
      <c r="BA16211" s="191">
        <v>2</v>
      </c>
      <c r="BB16211" s="191">
        <v>1.4128711060545109</v>
      </c>
    </row>
    <row r="16212" spans="48:54" x14ac:dyDescent="0.2">
      <c r="AV16212" s="191" t="str">
        <f t="shared" si="257"/>
        <v>528_ROF_9_10_202324</v>
      </c>
      <c r="AW16212" s="191" t="s">
        <v>227</v>
      </c>
      <c r="AX16212" s="18">
        <v>202324</v>
      </c>
      <c r="AY16212" s="191">
        <v>528</v>
      </c>
      <c r="AZ16212" s="191">
        <v>9</v>
      </c>
      <c r="BA16212" s="191">
        <v>10</v>
      </c>
      <c r="BB16212" s="191">
        <v>0</v>
      </c>
    </row>
    <row r="16213" spans="48:54" x14ac:dyDescent="0.2">
      <c r="AV16213" s="191" t="str">
        <f t="shared" si="257"/>
        <v>528_RS_18_2_202324</v>
      </c>
      <c r="AW16213" s="191" t="s">
        <v>92</v>
      </c>
      <c r="AX16213" s="18">
        <v>202324</v>
      </c>
      <c r="AY16213" s="191">
        <v>528</v>
      </c>
      <c r="AZ16213" s="191">
        <v>18</v>
      </c>
      <c r="BA16213" s="191">
        <v>2</v>
      </c>
      <c r="BB16213" s="191">
        <v>-144</v>
      </c>
    </row>
    <row r="16214" spans="48:54" x14ac:dyDescent="0.2">
      <c r="AV16214" s="191" t="str">
        <f t="shared" si="257"/>
        <v>530_ROF_9_10_202324</v>
      </c>
      <c r="AW16214" s="191" t="s">
        <v>227</v>
      </c>
      <c r="AX16214" s="18">
        <v>202324</v>
      </c>
      <c r="AY16214" s="191">
        <v>530</v>
      </c>
      <c r="AZ16214" s="191">
        <v>9</v>
      </c>
      <c r="BA16214" s="191">
        <v>10</v>
      </c>
      <c r="BB16214" s="191">
        <v>0</v>
      </c>
    </row>
    <row r="16215" spans="48:54" x14ac:dyDescent="0.2">
      <c r="AV16215" s="191" t="str">
        <f t="shared" si="257"/>
        <v>530_RS_18_2_202324</v>
      </c>
      <c r="AW16215" s="191" t="s">
        <v>92</v>
      </c>
      <c r="AX16215" s="18">
        <v>202324</v>
      </c>
      <c r="AY16215" s="191">
        <v>530</v>
      </c>
      <c r="AZ16215" s="191">
        <v>18</v>
      </c>
      <c r="BA16215" s="191">
        <v>2</v>
      </c>
      <c r="BB16215" s="191">
        <v>-162.05473000000001</v>
      </c>
    </row>
    <row r="16216" spans="48:54" x14ac:dyDescent="0.2">
      <c r="AV16216" s="191" t="str">
        <f t="shared" si="257"/>
        <v>532_ROF_9_10_202324</v>
      </c>
      <c r="AW16216" s="191" t="s">
        <v>227</v>
      </c>
      <c r="AX16216" s="18">
        <v>202324</v>
      </c>
      <c r="AY16216" s="191">
        <v>532</v>
      </c>
      <c r="AZ16216" s="191">
        <v>9</v>
      </c>
      <c r="BA16216" s="191">
        <v>10</v>
      </c>
      <c r="BB16216" s="191">
        <v>0</v>
      </c>
    </row>
    <row r="16217" spans="48:54" x14ac:dyDescent="0.2">
      <c r="AV16217" s="191" t="str">
        <f t="shared" si="257"/>
        <v>532_RS_18_2_202324</v>
      </c>
      <c r="AW16217" s="191" t="s">
        <v>92</v>
      </c>
      <c r="AX16217" s="18">
        <v>202324</v>
      </c>
      <c r="AY16217" s="191">
        <v>532</v>
      </c>
      <c r="AZ16217" s="191">
        <v>18</v>
      </c>
      <c r="BA16217" s="191">
        <v>2</v>
      </c>
      <c r="BB16217" s="191">
        <v>-150.16999999999999</v>
      </c>
    </row>
    <row r="16218" spans="48:54" x14ac:dyDescent="0.2">
      <c r="AV16218" s="191" t="str">
        <f t="shared" si="257"/>
        <v>534_ROF_9_10_202324</v>
      </c>
      <c r="AW16218" s="191" t="s">
        <v>227</v>
      </c>
      <c r="AX16218" s="18">
        <v>202324</v>
      </c>
      <c r="AY16218" s="191">
        <v>534</v>
      </c>
      <c r="AZ16218" s="191">
        <v>9</v>
      </c>
      <c r="BA16218" s="191">
        <v>10</v>
      </c>
      <c r="BB16218" s="191">
        <v>0</v>
      </c>
    </row>
    <row r="16219" spans="48:54" x14ac:dyDescent="0.2">
      <c r="AV16219" s="191" t="str">
        <f t="shared" si="257"/>
        <v>534_RS_18_2_202324</v>
      </c>
      <c r="AW16219" s="191" t="s">
        <v>92</v>
      </c>
      <c r="AX16219" s="18">
        <v>202324</v>
      </c>
      <c r="AY16219" s="191">
        <v>534</v>
      </c>
      <c r="AZ16219" s="191">
        <v>18</v>
      </c>
      <c r="BA16219" s="191">
        <v>2</v>
      </c>
      <c r="BB16219" s="191">
        <v>-1.123</v>
      </c>
    </row>
    <row r="16220" spans="48:54" x14ac:dyDescent="0.2">
      <c r="AV16220" s="191" t="str">
        <f t="shared" si="257"/>
        <v>536_ROF_9_10_202324</v>
      </c>
      <c r="AW16220" s="191" t="s">
        <v>227</v>
      </c>
      <c r="AX16220" s="18">
        <v>202324</v>
      </c>
      <c r="AY16220" s="191">
        <v>536</v>
      </c>
      <c r="AZ16220" s="191">
        <v>9</v>
      </c>
      <c r="BA16220" s="191">
        <v>10</v>
      </c>
      <c r="BB16220" s="191">
        <v>0</v>
      </c>
    </row>
    <row r="16221" spans="48:54" x14ac:dyDescent="0.2">
      <c r="AV16221" s="191" t="str">
        <f t="shared" si="257"/>
        <v>536_RS_18_2_202324</v>
      </c>
      <c r="AW16221" s="191" t="s">
        <v>92</v>
      </c>
      <c r="AX16221" s="18">
        <v>202324</v>
      </c>
      <c r="AY16221" s="191">
        <v>536</v>
      </c>
      <c r="AZ16221" s="191">
        <v>18</v>
      </c>
      <c r="BA16221" s="191">
        <v>2</v>
      </c>
      <c r="BB16221" s="191">
        <v>-164.56700000000001</v>
      </c>
    </row>
    <row r="16222" spans="48:54" x14ac:dyDescent="0.2">
      <c r="AV16222" s="191" t="str">
        <f t="shared" si="257"/>
        <v>538_ROF_9_10_202324</v>
      </c>
      <c r="AW16222" s="191" t="s">
        <v>227</v>
      </c>
      <c r="AX16222" s="18">
        <v>202324</v>
      </c>
      <c r="AY16222" s="191">
        <v>538</v>
      </c>
      <c r="AZ16222" s="191">
        <v>9</v>
      </c>
      <c r="BA16222" s="191">
        <v>10</v>
      </c>
      <c r="BB16222" s="191">
        <v>0</v>
      </c>
    </row>
    <row r="16223" spans="48:54" x14ac:dyDescent="0.2">
      <c r="AV16223" s="191" t="str">
        <f t="shared" si="257"/>
        <v>538_RS_18_2_202324</v>
      </c>
      <c r="AW16223" s="191" t="s">
        <v>92</v>
      </c>
      <c r="AX16223" s="18">
        <v>202324</v>
      </c>
      <c r="AY16223" s="191">
        <v>538</v>
      </c>
      <c r="AZ16223" s="191">
        <v>18</v>
      </c>
      <c r="BA16223" s="191">
        <v>2</v>
      </c>
      <c r="BB16223" s="191">
        <v>-91.811899999999994</v>
      </c>
    </row>
    <row r="16224" spans="48:54" x14ac:dyDescent="0.2">
      <c r="AV16224" s="191" t="str">
        <f t="shared" si="257"/>
        <v>540_ROF_9_10_202324</v>
      </c>
      <c r="AW16224" s="191" t="s">
        <v>227</v>
      </c>
      <c r="AX16224" s="18">
        <v>202324</v>
      </c>
      <c r="AY16224" s="191">
        <v>540</v>
      </c>
      <c r="AZ16224" s="191">
        <v>9</v>
      </c>
      <c r="BA16224" s="191">
        <v>10</v>
      </c>
      <c r="BB16224" s="191">
        <v>0</v>
      </c>
    </row>
    <row r="16225" spans="48:54" x14ac:dyDescent="0.2">
      <c r="AV16225" s="191" t="str">
        <f t="shared" si="257"/>
        <v>540_RS_18_2_202324</v>
      </c>
      <c r="AW16225" s="191" t="s">
        <v>92</v>
      </c>
      <c r="AX16225" s="18">
        <v>202324</v>
      </c>
      <c r="AY16225" s="191">
        <v>540</v>
      </c>
      <c r="AZ16225" s="191">
        <v>18</v>
      </c>
      <c r="BA16225" s="191">
        <v>2</v>
      </c>
      <c r="BB16225" s="191">
        <v>-175.48543000000001</v>
      </c>
    </row>
    <row r="16226" spans="48:54" x14ac:dyDescent="0.2">
      <c r="AV16226" s="191" t="str">
        <f t="shared" si="257"/>
        <v>542_ROF_9_10_202324</v>
      </c>
      <c r="AW16226" s="191" t="s">
        <v>227</v>
      </c>
      <c r="AX16226" s="18">
        <v>202324</v>
      </c>
      <c r="AY16226" s="191">
        <v>542</v>
      </c>
      <c r="AZ16226" s="191">
        <v>9</v>
      </c>
      <c r="BA16226" s="191">
        <v>10</v>
      </c>
      <c r="BB16226" s="191">
        <v>0</v>
      </c>
    </row>
    <row r="16227" spans="48:54" x14ac:dyDescent="0.2">
      <c r="AV16227" s="191" t="str">
        <f t="shared" si="257"/>
        <v>542_RS_18_2_202324</v>
      </c>
      <c r="AW16227" s="191" t="s">
        <v>92</v>
      </c>
      <c r="AX16227" s="18">
        <v>202324</v>
      </c>
      <c r="AY16227" s="191">
        <v>542</v>
      </c>
      <c r="AZ16227" s="191">
        <v>18</v>
      </c>
      <c r="BA16227" s="191">
        <v>2</v>
      </c>
      <c r="BB16227" s="191">
        <v>-51.503</v>
      </c>
    </row>
    <row r="16228" spans="48:54" x14ac:dyDescent="0.2">
      <c r="AV16228" s="191" t="str">
        <f t="shared" si="257"/>
        <v>544_ROF_9_10_202324</v>
      </c>
      <c r="AW16228" s="191" t="s">
        <v>227</v>
      </c>
      <c r="AX16228" s="18">
        <v>202324</v>
      </c>
      <c r="AY16228" s="191">
        <v>544</v>
      </c>
      <c r="AZ16228" s="191">
        <v>9</v>
      </c>
      <c r="BA16228" s="191">
        <v>10</v>
      </c>
      <c r="BB16228" s="191">
        <v>0</v>
      </c>
    </row>
    <row r="16229" spans="48:54" x14ac:dyDescent="0.2">
      <c r="AV16229" s="191" t="str">
        <f t="shared" si="257"/>
        <v>544_RS_18_2_202324</v>
      </c>
      <c r="AW16229" s="191" t="s">
        <v>92</v>
      </c>
      <c r="AX16229" s="18">
        <v>202324</v>
      </c>
      <c r="AY16229" s="191">
        <v>544</v>
      </c>
      <c r="AZ16229" s="191">
        <v>18</v>
      </c>
      <c r="BA16229" s="191">
        <v>2</v>
      </c>
      <c r="BB16229" s="191">
        <v>-245.685</v>
      </c>
    </row>
    <row r="16230" spans="48:54" x14ac:dyDescent="0.2">
      <c r="AV16230" s="191" t="str">
        <f t="shared" si="257"/>
        <v>545_ROF_9_10_202324</v>
      </c>
      <c r="AW16230" s="191" t="s">
        <v>227</v>
      </c>
      <c r="AX16230" s="18">
        <v>202324</v>
      </c>
      <c r="AY16230" s="191">
        <v>545</v>
      </c>
      <c r="AZ16230" s="191">
        <v>9</v>
      </c>
      <c r="BA16230" s="191">
        <v>10</v>
      </c>
      <c r="BB16230" s="191">
        <v>0</v>
      </c>
    </row>
    <row r="16231" spans="48:54" x14ac:dyDescent="0.2">
      <c r="AV16231" s="191" t="str">
        <f t="shared" si="257"/>
        <v>545_RS_18_2_202324</v>
      </c>
      <c r="AW16231" s="191" t="s">
        <v>92</v>
      </c>
      <c r="AX16231" s="18">
        <v>202324</v>
      </c>
      <c r="AY16231" s="191">
        <v>545</v>
      </c>
      <c r="AZ16231" s="191">
        <v>18</v>
      </c>
      <c r="BA16231" s="191">
        <v>2</v>
      </c>
      <c r="BB16231" s="191">
        <v>-31.72</v>
      </c>
    </row>
    <row r="16232" spans="48:54" x14ac:dyDescent="0.2">
      <c r="AV16232" s="191" t="str">
        <f t="shared" si="257"/>
        <v>546_ROF_9_10_202324</v>
      </c>
      <c r="AW16232" s="191" t="s">
        <v>227</v>
      </c>
      <c r="AX16232" s="18">
        <v>202324</v>
      </c>
      <c r="AY16232" s="191">
        <v>546</v>
      </c>
      <c r="AZ16232" s="191">
        <v>9</v>
      </c>
      <c r="BA16232" s="191">
        <v>10</v>
      </c>
      <c r="BB16232" s="191">
        <v>0</v>
      </c>
    </row>
    <row r="16233" spans="48:54" x14ac:dyDescent="0.2">
      <c r="AV16233" s="191" t="str">
        <f t="shared" si="257"/>
        <v>546_RS_18_2_202324</v>
      </c>
      <c r="AW16233" s="191" t="s">
        <v>92</v>
      </c>
      <c r="AX16233" s="18">
        <v>202324</v>
      </c>
      <c r="AY16233" s="191">
        <v>546</v>
      </c>
      <c r="AZ16233" s="191">
        <v>18</v>
      </c>
      <c r="BA16233" s="191">
        <v>2</v>
      </c>
      <c r="BB16233" s="191">
        <v>0</v>
      </c>
    </row>
    <row r="16234" spans="48:54" x14ac:dyDescent="0.2">
      <c r="AV16234" s="191" t="str">
        <f t="shared" si="257"/>
        <v>548_ROF_9_10_202324</v>
      </c>
      <c r="AW16234" s="191" t="s">
        <v>227</v>
      </c>
      <c r="AX16234" s="18">
        <v>202324</v>
      </c>
      <c r="AY16234" s="191">
        <v>548</v>
      </c>
      <c r="AZ16234" s="191">
        <v>9</v>
      </c>
      <c r="BA16234" s="191">
        <v>10</v>
      </c>
      <c r="BB16234" s="191">
        <v>0</v>
      </c>
    </row>
    <row r="16235" spans="48:54" x14ac:dyDescent="0.2">
      <c r="AV16235" s="191" t="str">
        <f t="shared" si="257"/>
        <v>548_RS_18_2_202324</v>
      </c>
      <c r="AW16235" s="191" t="s">
        <v>92</v>
      </c>
      <c r="AX16235" s="18">
        <v>202324</v>
      </c>
      <c r="AY16235" s="191">
        <v>548</v>
      </c>
      <c r="AZ16235" s="191">
        <v>18</v>
      </c>
      <c r="BA16235" s="191">
        <v>2</v>
      </c>
      <c r="BB16235" s="191">
        <v>-1436.3320000000001</v>
      </c>
    </row>
    <row r="16236" spans="48:54" x14ac:dyDescent="0.2">
      <c r="AV16236" s="191" t="str">
        <f t="shared" si="257"/>
        <v>550_ROF_9_10_202324</v>
      </c>
      <c r="AW16236" s="191" t="s">
        <v>227</v>
      </c>
      <c r="AX16236" s="18">
        <v>202324</v>
      </c>
      <c r="AY16236" s="191">
        <v>550</v>
      </c>
      <c r="AZ16236" s="191">
        <v>9</v>
      </c>
      <c r="BA16236" s="191">
        <v>10</v>
      </c>
      <c r="BB16236" s="191">
        <v>0</v>
      </c>
    </row>
    <row r="16237" spans="48:54" x14ac:dyDescent="0.2">
      <c r="AV16237" s="191" t="str">
        <f t="shared" si="257"/>
        <v>550_RS_18_2_202324</v>
      </c>
      <c r="AW16237" s="191" t="s">
        <v>92</v>
      </c>
      <c r="AX16237" s="18">
        <v>202324</v>
      </c>
      <c r="AY16237" s="191">
        <v>550</v>
      </c>
      <c r="AZ16237" s="191">
        <v>18</v>
      </c>
      <c r="BA16237" s="191">
        <v>2</v>
      </c>
      <c r="BB16237" s="191">
        <v>-88.260570000000016</v>
      </c>
    </row>
    <row r="16238" spans="48:54" x14ac:dyDescent="0.2">
      <c r="AV16238" s="191" t="str">
        <f t="shared" si="257"/>
        <v>552_ROF_9_10_202324</v>
      </c>
      <c r="AW16238" s="191" t="s">
        <v>227</v>
      </c>
      <c r="AX16238" s="18">
        <v>202324</v>
      </c>
      <c r="AY16238" s="191">
        <v>552</v>
      </c>
      <c r="AZ16238" s="191">
        <v>9</v>
      </c>
      <c r="BA16238" s="191">
        <v>10</v>
      </c>
      <c r="BB16238" s="191">
        <v>0</v>
      </c>
    </row>
    <row r="16239" spans="48:54" x14ac:dyDescent="0.2">
      <c r="AV16239" s="191" t="str">
        <f t="shared" si="257"/>
        <v>552_RS_18_2_202324</v>
      </c>
      <c r="AW16239" s="191" t="s">
        <v>92</v>
      </c>
      <c r="AX16239" s="18">
        <v>202324</v>
      </c>
      <c r="AY16239" s="191">
        <v>552</v>
      </c>
      <c r="AZ16239" s="191">
        <v>18</v>
      </c>
      <c r="BA16239" s="191">
        <v>2</v>
      </c>
      <c r="BB16239" s="191">
        <v>-750.20849999999768</v>
      </c>
    </row>
    <row r="16240" spans="48:54" x14ac:dyDescent="0.2">
      <c r="AV16240" s="191" t="str">
        <f t="shared" si="257"/>
        <v>562_ROF_9_10_202324</v>
      </c>
      <c r="AW16240" s="191" t="s">
        <v>227</v>
      </c>
      <c r="AX16240" s="18">
        <v>202324</v>
      </c>
      <c r="AY16240" s="191">
        <v>562</v>
      </c>
      <c r="AZ16240" s="191">
        <v>9</v>
      </c>
      <c r="BA16240" s="191">
        <v>10</v>
      </c>
      <c r="BB16240" s="191">
        <v>0</v>
      </c>
    </row>
    <row r="16241" spans="48:54" x14ac:dyDescent="0.2">
      <c r="AV16241" s="191" t="str">
        <f t="shared" si="257"/>
        <v>562_RS_18_2_202324</v>
      </c>
      <c r="AW16241" s="191" t="s">
        <v>92</v>
      </c>
      <c r="AX16241" s="18">
        <v>202324</v>
      </c>
      <c r="AY16241" s="191">
        <v>562</v>
      </c>
      <c r="AZ16241" s="191">
        <v>18</v>
      </c>
      <c r="BA16241" s="191">
        <v>2</v>
      </c>
      <c r="BB16241" s="191">
        <v>0</v>
      </c>
    </row>
    <row r="16242" spans="48:54" x14ac:dyDescent="0.2">
      <c r="AV16242" s="191" t="str">
        <f t="shared" si="257"/>
        <v>564_ROF_9_10_202324</v>
      </c>
      <c r="AW16242" s="191" t="s">
        <v>227</v>
      </c>
      <c r="AX16242" s="18">
        <v>202324</v>
      </c>
      <c r="AY16242" s="191">
        <v>564</v>
      </c>
      <c r="AZ16242" s="191">
        <v>9</v>
      </c>
      <c r="BA16242" s="191">
        <v>10</v>
      </c>
      <c r="BB16242" s="191">
        <v>0</v>
      </c>
    </row>
    <row r="16243" spans="48:54" x14ac:dyDescent="0.2">
      <c r="AV16243" s="191" t="str">
        <f t="shared" si="257"/>
        <v>564_RS_18_2_202324</v>
      </c>
      <c r="AW16243" s="191" t="s">
        <v>92</v>
      </c>
      <c r="AX16243" s="18">
        <v>202324</v>
      </c>
      <c r="AY16243" s="191">
        <v>564</v>
      </c>
      <c r="AZ16243" s="191">
        <v>18</v>
      </c>
      <c r="BA16243" s="191">
        <v>2</v>
      </c>
      <c r="BB16243" s="191">
        <v>0</v>
      </c>
    </row>
    <row r="16244" spans="48:54" x14ac:dyDescent="0.2">
      <c r="AV16244" s="191" t="str">
        <f t="shared" si="257"/>
        <v>566_ROF_9_10_202324</v>
      </c>
      <c r="AW16244" s="191" t="s">
        <v>227</v>
      </c>
      <c r="AX16244" s="18">
        <v>202324</v>
      </c>
      <c r="AY16244" s="191">
        <v>566</v>
      </c>
      <c r="AZ16244" s="191">
        <v>9</v>
      </c>
      <c r="BA16244" s="191">
        <v>10</v>
      </c>
      <c r="BB16244" s="191">
        <v>0</v>
      </c>
    </row>
    <row r="16245" spans="48:54" x14ac:dyDescent="0.2">
      <c r="AV16245" s="191" t="str">
        <f t="shared" si="257"/>
        <v>566_RS_18_2_202324</v>
      </c>
      <c r="AW16245" s="191" t="s">
        <v>92</v>
      </c>
      <c r="AX16245" s="18">
        <v>202324</v>
      </c>
      <c r="AY16245" s="191">
        <v>566</v>
      </c>
      <c r="AZ16245" s="191">
        <v>18</v>
      </c>
      <c r="BA16245" s="191">
        <v>2</v>
      </c>
      <c r="BB16245" s="191">
        <v>0</v>
      </c>
    </row>
    <row r="16246" spans="48:54" x14ac:dyDescent="0.2">
      <c r="AV16246" s="191" t="str">
        <f t="shared" si="257"/>
        <v>568_ROF_9_10_202324</v>
      </c>
      <c r="AW16246" s="191" t="s">
        <v>227</v>
      </c>
      <c r="AX16246" s="18">
        <v>202324</v>
      </c>
      <c r="AY16246" s="191">
        <v>568</v>
      </c>
      <c r="AZ16246" s="191">
        <v>9</v>
      </c>
      <c r="BA16246" s="191">
        <v>10</v>
      </c>
      <c r="BB16246" s="191">
        <v>0</v>
      </c>
    </row>
    <row r="16247" spans="48:54" x14ac:dyDescent="0.2">
      <c r="AV16247" s="191" t="str">
        <f t="shared" si="257"/>
        <v>568_RS_18_2_202324</v>
      </c>
      <c r="AW16247" s="191" t="s">
        <v>92</v>
      </c>
      <c r="AX16247" s="18">
        <v>202324</v>
      </c>
      <c r="AY16247" s="191">
        <v>568</v>
      </c>
      <c r="AZ16247" s="191">
        <v>18</v>
      </c>
      <c r="BA16247" s="191">
        <v>2</v>
      </c>
      <c r="BB16247" s="191">
        <v>0</v>
      </c>
    </row>
    <row r="16248" spans="48:54" x14ac:dyDescent="0.2">
      <c r="AV16248" s="191" t="str">
        <f t="shared" si="257"/>
        <v>572_ROF_9_10_202324</v>
      </c>
      <c r="AW16248" s="191" t="s">
        <v>227</v>
      </c>
      <c r="AX16248" s="18">
        <v>202324</v>
      </c>
      <c r="AY16248" s="191">
        <v>572</v>
      </c>
      <c r="AZ16248" s="191">
        <v>9</v>
      </c>
      <c r="BA16248" s="191">
        <v>10</v>
      </c>
      <c r="BB16248" s="191">
        <v>1545</v>
      </c>
    </row>
    <row r="16249" spans="48:54" x14ac:dyDescent="0.2">
      <c r="AV16249" s="191" t="str">
        <f t="shared" si="257"/>
        <v>572_RS_18_2_202324</v>
      </c>
      <c r="AW16249" s="191" t="s">
        <v>92</v>
      </c>
      <c r="AX16249" s="18">
        <v>202324</v>
      </c>
      <c r="AY16249" s="191">
        <v>572</v>
      </c>
      <c r="AZ16249" s="191">
        <v>18</v>
      </c>
      <c r="BA16249" s="191">
        <v>2</v>
      </c>
      <c r="BB16249" s="191">
        <v>0</v>
      </c>
    </row>
    <row r="16250" spans="48:54" x14ac:dyDescent="0.2">
      <c r="AV16250" s="191" t="str">
        <f t="shared" si="257"/>
        <v>574_ROF_9_10_202324</v>
      </c>
      <c r="AW16250" s="191" t="s">
        <v>227</v>
      </c>
      <c r="AX16250" s="18">
        <v>202324</v>
      </c>
      <c r="AY16250" s="191">
        <v>574</v>
      </c>
      <c r="AZ16250" s="191">
        <v>9</v>
      </c>
      <c r="BA16250" s="191">
        <v>10</v>
      </c>
      <c r="BB16250" s="191">
        <v>0</v>
      </c>
    </row>
    <row r="16251" spans="48:54" x14ac:dyDescent="0.2">
      <c r="AV16251" s="191" t="str">
        <f t="shared" si="257"/>
        <v>574_RS_18_2_202324</v>
      </c>
      <c r="AW16251" s="191" t="s">
        <v>92</v>
      </c>
      <c r="AX16251" s="18">
        <v>202324</v>
      </c>
      <c r="AY16251" s="191">
        <v>574</v>
      </c>
      <c r="AZ16251" s="191">
        <v>18</v>
      </c>
      <c r="BA16251" s="191">
        <v>2</v>
      </c>
      <c r="BB16251" s="191">
        <v>0</v>
      </c>
    </row>
    <row r="16252" spans="48:54" x14ac:dyDescent="0.2">
      <c r="AV16252" s="191" t="str">
        <f t="shared" si="257"/>
        <v>576_ROF_9_10_202324</v>
      </c>
      <c r="AW16252" s="191" t="s">
        <v>227</v>
      </c>
      <c r="AX16252" s="18">
        <v>202324</v>
      </c>
      <c r="AY16252" s="191">
        <v>576</v>
      </c>
      <c r="AZ16252" s="191">
        <v>9</v>
      </c>
      <c r="BA16252" s="191">
        <v>10</v>
      </c>
      <c r="BB16252" s="191">
        <v>0</v>
      </c>
    </row>
    <row r="16253" spans="48:54" x14ac:dyDescent="0.2">
      <c r="AV16253" s="191" t="str">
        <f t="shared" si="257"/>
        <v>576_RS_18_2_202324</v>
      </c>
      <c r="AW16253" s="191" t="s">
        <v>92</v>
      </c>
      <c r="AX16253" s="18">
        <v>202324</v>
      </c>
      <c r="AY16253" s="191">
        <v>576</v>
      </c>
      <c r="AZ16253" s="191">
        <v>18</v>
      </c>
      <c r="BA16253" s="191">
        <v>2</v>
      </c>
      <c r="BB16253" s="191">
        <v>0</v>
      </c>
    </row>
    <row r="16254" spans="48:54" x14ac:dyDescent="0.2">
      <c r="AV16254" s="191" t="str">
        <f t="shared" si="257"/>
        <v>582_ROF_9_10_202324</v>
      </c>
      <c r="AW16254" s="191" t="s">
        <v>227</v>
      </c>
      <c r="AX16254" s="18">
        <v>202324</v>
      </c>
      <c r="AY16254" s="191">
        <v>582</v>
      </c>
      <c r="AZ16254" s="191">
        <v>9</v>
      </c>
      <c r="BA16254" s="191">
        <v>10</v>
      </c>
      <c r="BB16254" s="191">
        <v>0</v>
      </c>
    </row>
    <row r="16255" spans="48:54" x14ac:dyDescent="0.2">
      <c r="AV16255" s="191" t="str">
        <f t="shared" si="257"/>
        <v>582_RS_18_2_202324</v>
      </c>
      <c r="AW16255" s="191" t="s">
        <v>92</v>
      </c>
      <c r="AX16255" s="18">
        <v>202324</v>
      </c>
      <c r="AY16255" s="191">
        <v>582</v>
      </c>
      <c r="AZ16255" s="191">
        <v>18</v>
      </c>
      <c r="BA16255" s="191">
        <v>2</v>
      </c>
      <c r="BB16255" s="191">
        <v>0</v>
      </c>
    </row>
    <row r="16256" spans="48:54" x14ac:dyDescent="0.2">
      <c r="AV16256" s="191" t="str">
        <f t="shared" si="257"/>
        <v>584_ROF_9_10_202324</v>
      </c>
      <c r="AW16256" s="191" t="s">
        <v>227</v>
      </c>
      <c r="AX16256" s="18">
        <v>202324</v>
      </c>
      <c r="AY16256" s="191">
        <v>584</v>
      </c>
      <c r="AZ16256" s="191">
        <v>9</v>
      </c>
      <c r="BA16256" s="191">
        <v>10</v>
      </c>
      <c r="BB16256" s="191">
        <v>0</v>
      </c>
    </row>
    <row r="16257" spans="48:54" x14ac:dyDescent="0.2">
      <c r="AV16257" s="191" t="str">
        <f t="shared" si="257"/>
        <v>584_RS_18_2_202324</v>
      </c>
      <c r="AW16257" s="191" t="s">
        <v>92</v>
      </c>
      <c r="AX16257" s="18">
        <v>202324</v>
      </c>
      <c r="AY16257" s="191">
        <v>584</v>
      </c>
      <c r="AZ16257" s="191">
        <v>18</v>
      </c>
      <c r="BA16257" s="191">
        <v>2</v>
      </c>
      <c r="BB16257" s="191">
        <v>0</v>
      </c>
    </row>
    <row r="16258" spans="48:54" x14ac:dyDescent="0.2">
      <c r="AV16258" s="191" t="str">
        <f t="shared" si="257"/>
        <v>586_ROF_9_10_202324</v>
      </c>
      <c r="AW16258" s="191" t="s">
        <v>227</v>
      </c>
      <c r="AX16258" s="18">
        <v>202324</v>
      </c>
      <c r="AY16258" s="191">
        <v>586</v>
      </c>
      <c r="AZ16258" s="191">
        <v>9</v>
      </c>
      <c r="BA16258" s="191">
        <v>10</v>
      </c>
      <c r="BB16258" s="191">
        <v>0</v>
      </c>
    </row>
    <row r="16259" spans="48:54" x14ac:dyDescent="0.2">
      <c r="AV16259" s="191" t="str">
        <f t="shared" si="257"/>
        <v>586_RS_18_2_202324</v>
      </c>
      <c r="AW16259" s="191" t="s">
        <v>92</v>
      </c>
      <c r="AX16259" s="18">
        <v>202324</v>
      </c>
      <c r="AY16259" s="191">
        <v>586</v>
      </c>
      <c r="AZ16259" s="191">
        <v>18</v>
      </c>
      <c r="BA16259" s="191">
        <v>2</v>
      </c>
      <c r="BB16259" s="191">
        <v>0</v>
      </c>
    </row>
    <row r="16260" spans="48:54" x14ac:dyDescent="0.2">
      <c r="AV16260" s="191" t="str">
        <f t="shared" ref="AV16260:AV16323" si="258">AY16260&amp;"_"&amp;AW16260&amp;"_"&amp;AZ16260&amp;"_"&amp;BA16260&amp;"_"&amp;AX16260</f>
        <v>512_ROF_10_10_202324</v>
      </c>
      <c r="AW16260" s="191" t="s">
        <v>227</v>
      </c>
      <c r="AX16260" s="18">
        <v>202324</v>
      </c>
      <c r="AY16260" s="191">
        <v>512</v>
      </c>
      <c r="AZ16260" s="191">
        <v>10</v>
      </c>
      <c r="BA16260" s="191">
        <v>10</v>
      </c>
      <c r="BB16260" s="191">
        <v>0</v>
      </c>
    </row>
    <row r="16261" spans="48:54" x14ac:dyDescent="0.2">
      <c r="AV16261" s="191" t="str">
        <f t="shared" si="258"/>
        <v>512_RS_18_4_202324</v>
      </c>
      <c r="AW16261" s="191" t="s">
        <v>92</v>
      </c>
      <c r="AX16261" s="18">
        <v>202324</v>
      </c>
      <c r="AY16261" s="191">
        <v>512</v>
      </c>
      <c r="AZ16261" s="191">
        <v>18</v>
      </c>
      <c r="BA16261" s="191">
        <v>4</v>
      </c>
      <c r="BB16261" s="191">
        <v>2031</v>
      </c>
    </row>
    <row r="16262" spans="48:54" x14ac:dyDescent="0.2">
      <c r="AV16262" s="191" t="str">
        <f t="shared" si="258"/>
        <v>514_ROF_10_10_202324</v>
      </c>
      <c r="AW16262" s="191" t="s">
        <v>227</v>
      </c>
      <c r="AX16262" s="18">
        <v>202324</v>
      </c>
      <c r="AY16262" s="191">
        <v>514</v>
      </c>
      <c r="AZ16262" s="191">
        <v>10</v>
      </c>
      <c r="BA16262" s="191">
        <v>10</v>
      </c>
      <c r="BB16262" s="191">
        <v>0</v>
      </c>
    </row>
    <row r="16263" spans="48:54" x14ac:dyDescent="0.2">
      <c r="AV16263" s="191" t="str">
        <f t="shared" si="258"/>
        <v>514_RS_18_4_202324</v>
      </c>
      <c r="AW16263" s="191" t="s">
        <v>92</v>
      </c>
      <c r="AX16263" s="18">
        <v>202324</v>
      </c>
      <c r="AY16263" s="191">
        <v>514</v>
      </c>
      <c r="AZ16263" s="191">
        <v>18</v>
      </c>
      <c r="BA16263" s="191">
        <v>4</v>
      </c>
      <c r="BB16263" s="191">
        <v>3826</v>
      </c>
    </row>
    <row r="16264" spans="48:54" x14ac:dyDescent="0.2">
      <c r="AV16264" s="191" t="str">
        <f t="shared" si="258"/>
        <v>516_ROF_10_10_202324</v>
      </c>
      <c r="AW16264" s="191" t="s">
        <v>227</v>
      </c>
      <c r="AX16264" s="18">
        <v>202324</v>
      </c>
      <c r="AY16264" s="191">
        <v>516</v>
      </c>
      <c r="AZ16264" s="191">
        <v>10</v>
      </c>
      <c r="BA16264" s="191">
        <v>10</v>
      </c>
      <c r="BB16264" s="191">
        <v>0</v>
      </c>
    </row>
    <row r="16265" spans="48:54" x14ac:dyDescent="0.2">
      <c r="AV16265" s="191" t="str">
        <f t="shared" si="258"/>
        <v>516_RS_18_4_202324</v>
      </c>
      <c r="AW16265" s="191" t="s">
        <v>92</v>
      </c>
      <c r="AX16265" s="18">
        <v>202324</v>
      </c>
      <c r="AY16265" s="191">
        <v>516</v>
      </c>
      <c r="AZ16265" s="191">
        <v>18</v>
      </c>
      <c r="BA16265" s="191">
        <v>4</v>
      </c>
      <c r="BB16265" s="191">
        <v>2626.7829999999994</v>
      </c>
    </row>
    <row r="16266" spans="48:54" x14ac:dyDescent="0.2">
      <c r="AV16266" s="191" t="str">
        <f t="shared" si="258"/>
        <v>518_ROF_10_10_202324</v>
      </c>
      <c r="AW16266" s="191" t="s">
        <v>227</v>
      </c>
      <c r="AX16266" s="18">
        <v>202324</v>
      </c>
      <c r="AY16266" s="191">
        <v>518</v>
      </c>
      <c r="AZ16266" s="191">
        <v>10</v>
      </c>
      <c r="BA16266" s="191">
        <v>10</v>
      </c>
      <c r="BB16266" s="191">
        <v>0</v>
      </c>
    </row>
    <row r="16267" spans="48:54" x14ac:dyDescent="0.2">
      <c r="AV16267" s="191" t="str">
        <f t="shared" si="258"/>
        <v>518_RS_18_4_202324</v>
      </c>
      <c r="AW16267" s="191" t="s">
        <v>92</v>
      </c>
      <c r="AX16267" s="18">
        <v>202324</v>
      </c>
      <c r="AY16267" s="191">
        <v>518</v>
      </c>
      <c r="AZ16267" s="191">
        <v>18</v>
      </c>
      <c r="BA16267" s="191">
        <v>4</v>
      </c>
      <c r="BB16267" s="191">
        <v>2119.7066</v>
      </c>
    </row>
    <row r="16268" spans="48:54" x14ac:dyDescent="0.2">
      <c r="AV16268" s="191" t="str">
        <f t="shared" si="258"/>
        <v>520_ROF_10_10_202324</v>
      </c>
      <c r="AW16268" s="191" t="s">
        <v>227</v>
      </c>
      <c r="AX16268" s="18">
        <v>202324</v>
      </c>
      <c r="AY16268" s="191">
        <v>520</v>
      </c>
      <c r="AZ16268" s="191">
        <v>10</v>
      </c>
      <c r="BA16268" s="191">
        <v>10</v>
      </c>
      <c r="BB16268" s="191">
        <v>0</v>
      </c>
    </row>
    <row r="16269" spans="48:54" x14ac:dyDescent="0.2">
      <c r="AV16269" s="191" t="str">
        <f t="shared" si="258"/>
        <v>520_RS_18_4_202324</v>
      </c>
      <c r="AW16269" s="191" t="s">
        <v>92</v>
      </c>
      <c r="AX16269" s="18">
        <v>202324</v>
      </c>
      <c r="AY16269" s="191">
        <v>520</v>
      </c>
      <c r="AZ16269" s="191">
        <v>18</v>
      </c>
      <c r="BA16269" s="191">
        <v>4</v>
      </c>
      <c r="BB16269" s="191">
        <v>274.327</v>
      </c>
    </row>
    <row r="16270" spans="48:54" x14ac:dyDescent="0.2">
      <c r="AV16270" s="191" t="str">
        <f t="shared" si="258"/>
        <v>522_ROF_10_10_202324</v>
      </c>
      <c r="AW16270" s="191" t="s">
        <v>227</v>
      </c>
      <c r="AX16270" s="18">
        <v>202324</v>
      </c>
      <c r="AY16270" s="191">
        <v>522</v>
      </c>
      <c r="AZ16270" s="191">
        <v>10</v>
      </c>
      <c r="BA16270" s="191">
        <v>10</v>
      </c>
      <c r="BB16270" s="191">
        <v>0</v>
      </c>
    </row>
    <row r="16271" spans="48:54" x14ac:dyDescent="0.2">
      <c r="AV16271" s="191" t="str">
        <f t="shared" si="258"/>
        <v>522_RS_18_4_202324</v>
      </c>
      <c r="AW16271" s="191" t="s">
        <v>92</v>
      </c>
      <c r="AX16271" s="18">
        <v>202324</v>
      </c>
      <c r="AY16271" s="191">
        <v>522</v>
      </c>
      <c r="AZ16271" s="191">
        <v>18</v>
      </c>
      <c r="BA16271" s="191">
        <v>4</v>
      </c>
      <c r="BB16271" s="191">
        <v>1908.7738299999999</v>
      </c>
    </row>
    <row r="16272" spans="48:54" x14ac:dyDescent="0.2">
      <c r="AV16272" s="191" t="str">
        <f t="shared" si="258"/>
        <v>524_ROF_10_10_202324</v>
      </c>
      <c r="AW16272" s="191" t="s">
        <v>227</v>
      </c>
      <c r="AX16272" s="18">
        <v>202324</v>
      </c>
      <c r="AY16272" s="191">
        <v>524</v>
      </c>
      <c r="AZ16272" s="191">
        <v>10</v>
      </c>
      <c r="BA16272" s="191">
        <v>10</v>
      </c>
      <c r="BB16272" s="191">
        <v>0</v>
      </c>
    </row>
    <row r="16273" spans="48:54" x14ac:dyDescent="0.2">
      <c r="AV16273" s="191" t="str">
        <f t="shared" si="258"/>
        <v>524_RS_18_4_202324</v>
      </c>
      <c r="AW16273" s="191" t="s">
        <v>92</v>
      </c>
      <c r="AX16273" s="18">
        <v>202324</v>
      </c>
      <c r="AY16273" s="191">
        <v>524</v>
      </c>
      <c r="AZ16273" s="191">
        <v>18</v>
      </c>
      <c r="BA16273" s="191">
        <v>4</v>
      </c>
      <c r="BB16273" s="191">
        <v>729.72870999999941</v>
      </c>
    </row>
    <row r="16274" spans="48:54" x14ac:dyDescent="0.2">
      <c r="AV16274" s="191" t="str">
        <f t="shared" si="258"/>
        <v>526_ROF_10_10_202324</v>
      </c>
      <c r="AW16274" s="191" t="s">
        <v>227</v>
      </c>
      <c r="AX16274" s="18">
        <v>202324</v>
      </c>
      <c r="AY16274" s="191">
        <v>526</v>
      </c>
      <c r="AZ16274" s="191">
        <v>10</v>
      </c>
      <c r="BA16274" s="191">
        <v>10</v>
      </c>
      <c r="BB16274" s="191">
        <v>0</v>
      </c>
    </row>
    <row r="16275" spans="48:54" x14ac:dyDescent="0.2">
      <c r="AV16275" s="191" t="str">
        <f t="shared" si="258"/>
        <v>526_RS_18_4_202324</v>
      </c>
      <c r="AW16275" s="191" t="s">
        <v>92</v>
      </c>
      <c r="AX16275" s="18">
        <v>202324</v>
      </c>
      <c r="AY16275" s="191">
        <v>526</v>
      </c>
      <c r="AZ16275" s="191">
        <v>18</v>
      </c>
      <c r="BA16275" s="191">
        <v>4</v>
      </c>
      <c r="BB16275" s="191">
        <v>731.53990474379589</v>
      </c>
    </row>
    <row r="16276" spans="48:54" x14ac:dyDescent="0.2">
      <c r="AV16276" s="191" t="str">
        <f t="shared" si="258"/>
        <v>528_ROF_10_10_202324</v>
      </c>
      <c r="AW16276" s="191" t="s">
        <v>227</v>
      </c>
      <c r="AX16276" s="18">
        <v>202324</v>
      </c>
      <c r="AY16276" s="191">
        <v>528</v>
      </c>
      <c r="AZ16276" s="191">
        <v>10</v>
      </c>
      <c r="BA16276" s="191">
        <v>10</v>
      </c>
      <c r="BB16276" s="191">
        <v>0</v>
      </c>
    </row>
    <row r="16277" spans="48:54" x14ac:dyDescent="0.2">
      <c r="AV16277" s="191" t="str">
        <f t="shared" si="258"/>
        <v>528_RS_18_4_202324</v>
      </c>
      <c r="AW16277" s="191" t="s">
        <v>92</v>
      </c>
      <c r="AX16277" s="18">
        <v>202324</v>
      </c>
      <c r="AY16277" s="191">
        <v>528</v>
      </c>
      <c r="AZ16277" s="191">
        <v>18</v>
      </c>
      <c r="BA16277" s="191">
        <v>4</v>
      </c>
      <c r="BB16277" s="191">
        <v>1914</v>
      </c>
    </row>
    <row r="16278" spans="48:54" x14ac:dyDescent="0.2">
      <c r="AV16278" s="191" t="str">
        <f t="shared" si="258"/>
        <v>530_ROF_10_10_202324</v>
      </c>
      <c r="AW16278" s="191" t="s">
        <v>227</v>
      </c>
      <c r="AX16278" s="18">
        <v>202324</v>
      </c>
      <c r="AY16278" s="191">
        <v>530</v>
      </c>
      <c r="AZ16278" s="191">
        <v>10</v>
      </c>
      <c r="BA16278" s="191">
        <v>10</v>
      </c>
      <c r="BB16278" s="191">
        <v>0</v>
      </c>
    </row>
    <row r="16279" spans="48:54" x14ac:dyDescent="0.2">
      <c r="AV16279" s="191" t="str">
        <f t="shared" si="258"/>
        <v>530_RS_18_4_202324</v>
      </c>
      <c r="AW16279" s="191" t="s">
        <v>92</v>
      </c>
      <c r="AX16279" s="18">
        <v>202324</v>
      </c>
      <c r="AY16279" s="191">
        <v>530</v>
      </c>
      <c r="AZ16279" s="191">
        <v>18</v>
      </c>
      <c r="BA16279" s="191">
        <v>4</v>
      </c>
      <c r="BB16279" s="191">
        <v>3652.6040160518787</v>
      </c>
    </row>
    <row r="16280" spans="48:54" x14ac:dyDescent="0.2">
      <c r="AV16280" s="191" t="str">
        <f t="shared" si="258"/>
        <v>532_ROF_10_10_202324</v>
      </c>
      <c r="AW16280" s="191" t="s">
        <v>227</v>
      </c>
      <c r="AX16280" s="18">
        <v>202324</v>
      </c>
      <c r="AY16280" s="191">
        <v>532</v>
      </c>
      <c r="AZ16280" s="191">
        <v>10</v>
      </c>
      <c r="BA16280" s="191">
        <v>10</v>
      </c>
      <c r="BB16280" s="191">
        <v>0</v>
      </c>
    </row>
    <row r="16281" spans="48:54" x14ac:dyDescent="0.2">
      <c r="AV16281" s="191" t="str">
        <f t="shared" si="258"/>
        <v>532_RS_18_4_202324</v>
      </c>
      <c r="AW16281" s="191" t="s">
        <v>92</v>
      </c>
      <c r="AX16281" s="18">
        <v>202324</v>
      </c>
      <c r="AY16281" s="191">
        <v>532</v>
      </c>
      <c r="AZ16281" s="191">
        <v>18</v>
      </c>
      <c r="BA16281" s="191">
        <v>4</v>
      </c>
      <c r="BB16281" s="191">
        <v>7041.8149999999996</v>
      </c>
    </row>
    <row r="16282" spans="48:54" x14ac:dyDescent="0.2">
      <c r="AV16282" s="191" t="str">
        <f t="shared" si="258"/>
        <v>534_ROF_10_10_202324</v>
      </c>
      <c r="AW16282" s="191" t="s">
        <v>227</v>
      </c>
      <c r="AX16282" s="18">
        <v>202324</v>
      </c>
      <c r="AY16282" s="191">
        <v>534</v>
      </c>
      <c r="AZ16282" s="191">
        <v>10</v>
      </c>
      <c r="BA16282" s="191">
        <v>10</v>
      </c>
      <c r="BB16282" s="191">
        <v>0</v>
      </c>
    </row>
    <row r="16283" spans="48:54" x14ac:dyDescent="0.2">
      <c r="AV16283" s="191" t="str">
        <f t="shared" si="258"/>
        <v>534_RS_18_4_202324</v>
      </c>
      <c r="AW16283" s="191" t="s">
        <v>92</v>
      </c>
      <c r="AX16283" s="18">
        <v>202324</v>
      </c>
      <c r="AY16283" s="191">
        <v>534</v>
      </c>
      <c r="AZ16283" s="191">
        <v>18</v>
      </c>
      <c r="BA16283" s="191">
        <v>4</v>
      </c>
      <c r="BB16283" s="191">
        <v>2812.6010000000001</v>
      </c>
    </row>
    <row r="16284" spans="48:54" x14ac:dyDescent="0.2">
      <c r="AV16284" s="191" t="str">
        <f t="shared" si="258"/>
        <v>536_ROF_10_10_202324</v>
      </c>
      <c r="AW16284" s="191" t="s">
        <v>227</v>
      </c>
      <c r="AX16284" s="18">
        <v>202324</v>
      </c>
      <c r="AY16284" s="191">
        <v>536</v>
      </c>
      <c r="AZ16284" s="191">
        <v>10</v>
      </c>
      <c r="BA16284" s="191">
        <v>10</v>
      </c>
      <c r="BB16284" s="191">
        <v>0</v>
      </c>
    </row>
    <row r="16285" spans="48:54" x14ac:dyDescent="0.2">
      <c r="AV16285" s="191" t="str">
        <f t="shared" si="258"/>
        <v>536_RS_18_4_202324</v>
      </c>
      <c r="AW16285" s="191" t="s">
        <v>92</v>
      </c>
      <c r="AX16285" s="18">
        <v>202324</v>
      </c>
      <c r="AY16285" s="191">
        <v>536</v>
      </c>
      <c r="AZ16285" s="191">
        <v>18</v>
      </c>
      <c r="BA16285" s="191">
        <v>4</v>
      </c>
      <c r="BB16285" s="191">
        <v>2538.0540000000001</v>
      </c>
    </row>
    <row r="16286" spans="48:54" x14ac:dyDescent="0.2">
      <c r="AV16286" s="191" t="str">
        <f t="shared" si="258"/>
        <v>538_ROF_10_10_202324</v>
      </c>
      <c r="AW16286" s="191" t="s">
        <v>227</v>
      </c>
      <c r="AX16286" s="18">
        <v>202324</v>
      </c>
      <c r="AY16286" s="191">
        <v>538</v>
      </c>
      <c r="AZ16286" s="191">
        <v>10</v>
      </c>
      <c r="BA16286" s="191">
        <v>10</v>
      </c>
      <c r="BB16286" s="191">
        <v>0</v>
      </c>
    </row>
    <row r="16287" spans="48:54" x14ac:dyDescent="0.2">
      <c r="AV16287" s="191" t="str">
        <f t="shared" si="258"/>
        <v>538_RS_18_4_202324</v>
      </c>
      <c r="AW16287" s="191" t="s">
        <v>92</v>
      </c>
      <c r="AX16287" s="18">
        <v>202324</v>
      </c>
      <c r="AY16287" s="191">
        <v>538</v>
      </c>
      <c r="AZ16287" s="191">
        <v>18</v>
      </c>
      <c r="BA16287" s="191">
        <v>4</v>
      </c>
      <c r="BB16287" s="191">
        <v>3125.3498466091719</v>
      </c>
    </row>
    <row r="16288" spans="48:54" x14ac:dyDescent="0.2">
      <c r="AV16288" s="191" t="str">
        <f t="shared" si="258"/>
        <v>540_ROF_10_10_202324</v>
      </c>
      <c r="AW16288" s="191" t="s">
        <v>227</v>
      </c>
      <c r="AX16288" s="18">
        <v>202324</v>
      </c>
      <c r="AY16288" s="191">
        <v>540</v>
      </c>
      <c r="AZ16288" s="191">
        <v>10</v>
      </c>
      <c r="BA16288" s="191">
        <v>10</v>
      </c>
      <c r="BB16288" s="191">
        <v>0</v>
      </c>
    </row>
    <row r="16289" spans="48:54" x14ac:dyDescent="0.2">
      <c r="AV16289" s="191" t="str">
        <f t="shared" si="258"/>
        <v>540_RS_18_4_202324</v>
      </c>
      <c r="AW16289" s="191" t="s">
        <v>92</v>
      </c>
      <c r="AX16289" s="18">
        <v>202324</v>
      </c>
      <c r="AY16289" s="191">
        <v>540</v>
      </c>
      <c r="AZ16289" s="191">
        <v>18</v>
      </c>
      <c r="BA16289" s="191">
        <v>4</v>
      </c>
      <c r="BB16289" s="191">
        <v>7828.3297800000009</v>
      </c>
    </row>
    <row r="16290" spans="48:54" x14ac:dyDescent="0.2">
      <c r="AV16290" s="191" t="str">
        <f t="shared" si="258"/>
        <v>542_ROF_10_10_202324</v>
      </c>
      <c r="AW16290" s="191" t="s">
        <v>227</v>
      </c>
      <c r="AX16290" s="18">
        <v>202324</v>
      </c>
      <c r="AY16290" s="191">
        <v>542</v>
      </c>
      <c r="AZ16290" s="191">
        <v>10</v>
      </c>
      <c r="BA16290" s="191">
        <v>10</v>
      </c>
      <c r="BB16290" s="191">
        <v>0</v>
      </c>
    </row>
    <row r="16291" spans="48:54" x14ac:dyDescent="0.2">
      <c r="AV16291" s="191" t="str">
        <f t="shared" si="258"/>
        <v>542_RS_18_4_202324</v>
      </c>
      <c r="AW16291" s="191" t="s">
        <v>92</v>
      </c>
      <c r="AX16291" s="18">
        <v>202324</v>
      </c>
      <c r="AY16291" s="191">
        <v>542</v>
      </c>
      <c r="AZ16291" s="191">
        <v>18</v>
      </c>
      <c r="BA16291" s="191">
        <v>4</v>
      </c>
      <c r="BB16291" s="191">
        <v>1613.5359999999998</v>
      </c>
    </row>
    <row r="16292" spans="48:54" x14ac:dyDescent="0.2">
      <c r="AV16292" s="191" t="str">
        <f t="shared" si="258"/>
        <v>544_ROF_10_10_202324</v>
      </c>
      <c r="AW16292" s="191" t="s">
        <v>227</v>
      </c>
      <c r="AX16292" s="18">
        <v>202324</v>
      </c>
      <c r="AY16292" s="191">
        <v>544</v>
      </c>
      <c r="AZ16292" s="191">
        <v>10</v>
      </c>
      <c r="BA16292" s="191">
        <v>10</v>
      </c>
      <c r="BB16292" s="191">
        <v>0</v>
      </c>
    </row>
    <row r="16293" spans="48:54" x14ac:dyDescent="0.2">
      <c r="AV16293" s="191" t="str">
        <f t="shared" si="258"/>
        <v>544_RS_18_4_202324</v>
      </c>
      <c r="AW16293" s="191" t="s">
        <v>92</v>
      </c>
      <c r="AX16293" s="18">
        <v>202324</v>
      </c>
      <c r="AY16293" s="191">
        <v>544</v>
      </c>
      <c r="AZ16293" s="191">
        <v>18</v>
      </c>
      <c r="BA16293" s="191">
        <v>4</v>
      </c>
      <c r="BB16293" s="191">
        <v>3925.7639999999997</v>
      </c>
    </row>
    <row r="16294" spans="48:54" x14ac:dyDescent="0.2">
      <c r="AV16294" s="191" t="str">
        <f t="shared" si="258"/>
        <v>545_ROF_10_10_202324</v>
      </c>
      <c r="AW16294" s="191" t="s">
        <v>227</v>
      </c>
      <c r="AX16294" s="18">
        <v>202324</v>
      </c>
      <c r="AY16294" s="191">
        <v>545</v>
      </c>
      <c r="AZ16294" s="191">
        <v>10</v>
      </c>
      <c r="BA16294" s="191">
        <v>10</v>
      </c>
      <c r="BB16294" s="191">
        <v>0</v>
      </c>
    </row>
    <row r="16295" spans="48:54" x14ac:dyDescent="0.2">
      <c r="AV16295" s="191" t="str">
        <f t="shared" si="258"/>
        <v>545_RS_18_4_202324</v>
      </c>
      <c r="AW16295" s="191" t="s">
        <v>92</v>
      </c>
      <c r="AX16295" s="18">
        <v>202324</v>
      </c>
      <c r="AY16295" s="191">
        <v>545</v>
      </c>
      <c r="AZ16295" s="191">
        <v>18</v>
      </c>
      <c r="BA16295" s="191">
        <v>4</v>
      </c>
      <c r="BB16295" s="191">
        <v>1356.1889100000001</v>
      </c>
    </row>
    <row r="16296" spans="48:54" x14ac:dyDescent="0.2">
      <c r="AV16296" s="191" t="str">
        <f t="shared" si="258"/>
        <v>546_ROF_10_10_202324</v>
      </c>
      <c r="AW16296" s="191" t="s">
        <v>227</v>
      </c>
      <c r="AX16296" s="18">
        <v>202324</v>
      </c>
      <c r="AY16296" s="191">
        <v>546</v>
      </c>
      <c r="AZ16296" s="191">
        <v>10</v>
      </c>
      <c r="BA16296" s="191">
        <v>10</v>
      </c>
      <c r="BB16296" s="191">
        <v>0</v>
      </c>
    </row>
    <row r="16297" spans="48:54" x14ac:dyDescent="0.2">
      <c r="AV16297" s="191" t="str">
        <f t="shared" si="258"/>
        <v>546_RS_18_4_202324</v>
      </c>
      <c r="AW16297" s="191" t="s">
        <v>92</v>
      </c>
      <c r="AX16297" s="18">
        <v>202324</v>
      </c>
      <c r="AY16297" s="191">
        <v>546</v>
      </c>
      <c r="AZ16297" s="191">
        <v>18</v>
      </c>
      <c r="BA16297" s="191">
        <v>4</v>
      </c>
      <c r="BB16297" s="191">
        <v>1778.2919999999999</v>
      </c>
    </row>
    <row r="16298" spans="48:54" x14ac:dyDescent="0.2">
      <c r="AV16298" s="191" t="str">
        <f t="shared" si="258"/>
        <v>548_ROF_10_10_202324</v>
      </c>
      <c r="AW16298" s="191" t="s">
        <v>227</v>
      </c>
      <c r="AX16298" s="18">
        <v>202324</v>
      </c>
      <c r="AY16298" s="191">
        <v>548</v>
      </c>
      <c r="AZ16298" s="191">
        <v>10</v>
      </c>
      <c r="BA16298" s="191">
        <v>10</v>
      </c>
      <c r="BB16298" s="191">
        <v>0</v>
      </c>
    </row>
    <row r="16299" spans="48:54" x14ac:dyDescent="0.2">
      <c r="AV16299" s="191" t="str">
        <f t="shared" si="258"/>
        <v>548_RS_18_4_202324</v>
      </c>
      <c r="AW16299" s="191" t="s">
        <v>92</v>
      </c>
      <c r="AX16299" s="18">
        <v>202324</v>
      </c>
      <c r="AY16299" s="191">
        <v>548</v>
      </c>
      <c r="AZ16299" s="191">
        <v>18</v>
      </c>
      <c r="BA16299" s="191">
        <v>4</v>
      </c>
      <c r="BB16299" s="191">
        <v>812.94699999999989</v>
      </c>
    </row>
    <row r="16300" spans="48:54" x14ac:dyDescent="0.2">
      <c r="AV16300" s="191" t="str">
        <f t="shared" si="258"/>
        <v>550_ROF_10_10_202324</v>
      </c>
      <c r="AW16300" s="191" t="s">
        <v>227</v>
      </c>
      <c r="AX16300" s="18">
        <v>202324</v>
      </c>
      <c r="AY16300" s="191">
        <v>550</v>
      </c>
      <c r="AZ16300" s="191">
        <v>10</v>
      </c>
      <c r="BA16300" s="191">
        <v>10</v>
      </c>
      <c r="BB16300" s="191">
        <v>0</v>
      </c>
    </row>
    <row r="16301" spans="48:54" x14ac:dyDescent="0.2">
      <c r="AV16301" s="191" t="str">
        <f t="shared" si="258"/>
        <v>550_RS_18_4_202324</v>
      </c>
      <c r="AW16301" s="191" t="s">
        <v>92</v>
      </c>
      <c r="AX16301" s="18">
        <v>202324</v>
      </c>
      <c r="AY16301" s="191">
        <v>550</v>
      </c>
      <c r="AZ16301" s="191">
        <v>18</v>
      </c>
      <c r="BA16301" s="191">
        <v>4</v>
      </c>
      <c r="BB16301" s="191">
        <v>2764.35043</v>
      </c>
    </row>
    <row r="16302" spans="48:54" x14ac:dyDescent="0.2">
      <c r="AV16302" s="191" t="str">
        <f t="shared" si="258"/>
        <v>552_ROF_10_10_202324</v>
      </c>
      <c r="AW16302" s="191" t="s">
        <v>227</v>
      </c>
      <c r="AX16302" s="18">
        <v>202324</v>
      </c>
      <c r="AY16302" s="191">
        <v>552</v>
      </c>
      <c r="AZ16302" s="191">
        <v>10</v>
      </c>
      <c r="BA16302" s="191">
        <v>10</v>
      </c>
      <c r="BB16302" s="191">
        <v>0</v>
      </c>
    </row>
    <row r="16303" spans="48:54" x14ac:dyDescent="0.2">
      <c r="AV16303" s="191" t="str">
        <f t="shared" si="258"/>
        <v>552_RS_18_4_202324</v>
      </c>
      <c r="AW16303" s="191" t="s">
        <v>92</v>
      </c>
      <c r="AX16303" s="18">
        <v>202324</v>
      </c>
      <c r="AY16303" s="191">
        <v>552</v>
      </c>
      <c r="AZ16303" s="191">
        <v>18</v>
      </c>
      <c r="BA16303" s="191">
        <v>4</v>
      </c>
      <c r="BB16303" s="191">
        <v>10363.905339999998</v>
      </c>
    </row>
    <row r="16304" spans="48:54" x14ac:dyDescent="0.2">
      <c r="AV16304" s="191" t="str">
        <f t="shared" si="258"/>
        <v>562_ROF_10_10_202324</v>
      </c>
      <c r="AW16304" s="191" t="s">
        <v>227</v>
      </c>
      <c r="AX16304" s="18">
        <v>202324</v>
      </c>
      <c r="AY16304" s="191">
        <v>562</v>
      </c>
      <c r="AZ16304" s="191">
        <v>10</v>
      </c>
      <c r="BA16304" s="191">
        <v>10</v>
      </c>
      <c r="BB16304" s="191">
        <v>0</v>
      </c>
    </row>
    <row r="16305" spans="48:54" x14ac:dyDescent="0.2">
      <c r="AV16305" s="191" t="str">
        <f t="shared" si="258"/>
        <v>562_RS_18_4_202324</v>
      </c>
      <c r="AW16305" s="191" t="s">
        <v>92</v>
      </c>
      <c r="AX16305" s="18">
        <v>202324</v>
      </c>
      <c r="AY16305" s="191">
        <v>562</v>
      </c>
      <c r="AZ16305" s="191">
        <v>18</v>
      </c>
      <c r="BA16305" s="191">
        <v>4</v>
      </c>
      <c r="BB16305" s="191">
        <v>0</v>
      </c>
    </row>
    <row r="16306" spans="48:54" x14ac:dyDescent="0.2">
      <c r="AV16306" s="191" t="str">
        <f t="shared" si="258"/>
        <v>564_ROF_10_10_202324</v>
      </c>
      <c r="AW16306" s="191" t="s">
        <v>227</v>
      </c>
      <c r="AX16306" s="18">
        <v>202324</v>
      </c>
      <c r="AY16306" s="191">
        <v>564</v>
      </c>
      <c r="AZ16306" s="191">
        <v>10</v>
      </c>
      <c r="BA16306" s="191">
        <v>10</v>
      </c>
      <c r="BB16306" s="191">
        <v>0</v>
      </c>
    </row>
    <row r="16307" spans="48:54" x14ac:dyDescent="0.2">
      <c r="AV16307" s="191" t="str">
        <f t="shared" si="258"/>
        <v>564_RS_18_4_202324</v>
      </c>
      <c r="AW16307" s="191" t="s">
        <v>92</v>
      </c>
      <c r="AX16307" s="18">
        <v>202324</v>
      </c>
      <c r="AY16307" s="191">
        <v>564</v>
      </c>
      <c r="AZ16307" s="191">
        <v>18</v>
      </c>
      <c r="BA16307" s="191">
        <v>4</v>
      </c>
      <c r="BB16307" s="191">
        <v>0</v>
      </c>
    </row>
    <row r="16308" spans="48:54" x14ac:dyDescent="0.2">
      <c r="AV16308" s="191" t="str">
        <f t="shared" si="258"/>
        <v>566_ROF_10_10_202324</v>
      </c>
      <c r="AW16308" s="191" t="s">
        <v>227</v>
      </c>
      <c r="AX16308" s="18">
        <v>202324</v>
      </c>
      <c r="AY16308" s="191">
        <v>566</v>
      </c>
      <c r="AZ16308" s="191">
        <v>10</v>
      </c>
      <c r="BA16308" s="191">
        <v>10</v>
      </c>
      <c r="BB16308" s="191">
        <v>0</v>
      </c>
    </row>
    <row r="16309" spans="48:54" x14ac:dyDescent="0.2">
      <c r="AV16309" s="191" t="str">
        <f t="shared" si="258"/>
        <v>566_RS_18_4_202324</v>
      </c>
      <c r="AW16309" s="191" t="s">
        <v>92</v>
      </c>
      <c r="AX16309" s="18">
        <v>202324</v>
      </c>
      <c r="AY16309" s="191">
        <v>566</v>
      </c>
      <c r="AZ16309" s="191">
        <v>18</v>
      </c>
      <c r="BA16309" s="191">
        <v>4</v>
      </c>
      <c r="BB16309" s="191">
        <v>0</v>
      </c>
    </row>
    <row r="16310" spans="48:54" x14ac:dyDescent="0.2">
      <c r="AV16310" s="191" t="str">
        <f t="shared" si="258"/>
        <v>568_ROF_10_10_202324</v>
      </c>
      <c r="AW16310" s="191" t="s">
        <v>227</v>
      </c>
      <c r="AX16310" s="18">
        <v>202324</v>
      </c>
      <c r="AY16310" s="191">
        <v>568</v>
      </c>
      <c r="AZ16310" s="191">
        <v>10</v>
      </c>
      <c r="BA16310" s="191">
        <v>10</v>
      </c>
      <c r="BB16310" s="191">
        <v>0</v>
      </c>
    </row>
    <row r="16311" spans="48:54" x14ac:dyDescent="0.2">
      <c r="AV16311" s="191" t="str">
        <f t="shared" si="258"/>
        <v>568_RS_18_4_202324</v>
      </c>
      <c r="AW16311" s="191" t="s">
        <v>92</v>
      </c>
      <c r="AX16311" s="18">
        <v>202324</v>
      </c>
      <c r="AY16311" s="191">
        <v>568</v>
      </c>
      <c r="AZ16311" s="191">
        <v>18</v>
      </c>
      <c r="BA16311" s="191">
        <v>4</v>
      </c>
      <c r="BB16311" s="191">
        <v>0</v>
      </c>
    </row>
    <row r="16312" spans="48:54" x14ac:dyDescent="0.2">
      <c r="AV16312" s="191" t="str">
        <f t="shared" si="258"/>
        <v>572_ROF_10_10_202324</v>
      </c>
      <c r="AW16312" s="191" t="s">
        <v>227</v>
      </c>
      <c r="AX16312" s="18">
        <v>202324</v>
      </c>
      <c r="AY16312" s="191">
        <v>572</v>
      </c>
      <c r="AZ16312" s="191">
        <v>10</v>
      </c>
      <c r="BA16312" s="191">
        <v>10</v>
      </c>
      <c r="BB16312" s="191">
        <v>0</v>
      </c>
    </row>
    <row r="16313" spans="48:54" x14ac:dyDescent="0.2">
      <c r="AV16313" s="191" t="str">
        <f t="shared" si="258"/>
        <v>572_RS_18_4_202324</v>
      </c>
      <c r="AW16313" s="191" t="s">
        <v>92</v>
      </c>
      <c r="AX16313" s="18">
        <v>202324</v>
      </c>
      <c r="AY16313" s="191">
        <v>572</v>
      </c>
      <c r="AZ16313" s="191">
        <v>18</v>
      </c>
      <c r="BA16313" s="191">
        <v>4</v>
      </c>
      <c r="BB16313" s="191">
        <v>0</v>
      </c>
    </row>
    <row r="16314" spans="48:54" x14ac:dyDescent="0.2">
      <c r="AV16314" s="191" t="str">
        <f t="shared" si="258"/>
        <v>574_ROF_10_10_202324</v>
      </c>
      <c r="AW16314" s="191" t="s">
        <v>227</v>
      </c>
      <c r="AX16314" s="18">
        <v>202324</v>
      </c>
      <c r="AY16314" s="191">
        <v>574</v>
      </c>
      <c r="AZ16314" s="191">
        <v>10</v>
      </c>
      <c r="BA16314" s="191">
        <v>10</v>
      </c>
      <c r="BB16314" s="191">
        <v>0</v>
      </c>
    </row>
    <row r="16315" spans="48:54" x14ac:dyDescent="0.2">
      <c r="AV16315" s="191" t="str">
        <f t="shared" si="258"/>
        <v>574_RS_18_4_202324</v>
      </c>
      <c r="AW16315" s="191" t="s">
        <v>92</v>
      </c>
      <c r="AX16315" s="18">
        <v>202324</v>
      </c>
      <c r="AY16315" s="191">
        <v>574</v>
      </c>
      <c r="AZ16315" s="191">
        <v>18</v>
      </c>
      <c r="BA16315" s="191">
        <v>4</v>
      </c>
      <c r="BB16315" s="191">
        <v>0</v>
      </c>
    </row>
    <row r="16316" spans="48:54" x14ac:dyDescent="0.2">
      <c r="AV16316" s="191" t="str">
        <f t="shared" si="258"/>
        <v>576_ROF_10_10_202324</v>
      </c>
      <c r="AW16316" s="191" t="s">
        <v>227</v>
      </c>
      <c r="AX16316" s="18">
        <v>202324</v>
      </c>
      <c r="AY16316" s="191">
        <v>576</v>
      </c>
      <c r="AZ16316" s="191">
        <v>10</v>
      </c>
      <c r="BA16316" s="191">
        <v>10</v>
      </c>
      <c r="BB16316" s="191">
        <v>0</v>
      </c>
    </row>
    <row r="16317" spans="48:54" x14ac:dyDescent="0.2">
      <c r="AV16317" s="191" t="str">
        <f t="shared" si="258"/>
        <v>576_RS_18_4_202324</v>
      </c>
      <c r="AW16317" s="191" t="s">
        <v>92</v>
      </c>
      <c r="AX16317" s="18">
        <v>202324</v>
      </c>
      <c r="AY16317" s="191">
        <v>576</v>
      </c>
      <c r="AZ16317" s="191">
        <v>18</v>
      </c>
      <c r="BA16317" s="191">
        <v>4</v>
      </c>
      <c r="BB16317" s="191">
        <v>0</v>
      </c>
    </row>
    <row r="16318" spans="48:54" x14ac:dyDescent="0.2">
      <c r="AV16318" s="191" t="str">
        <f t="shared" si="258"/>
        <v>582_ROF_10_10_202324</v>
      </c>
      <c r="AW16318" s="191" t="s">
        <v>227</v>
      </c>
      <c r="AX16318" s="18">
        <v>202324</v>
      </c>
      <c r="AY16318" s="191">
        <v>582</v>
      </c>
      <c r="AZ16318" s="191">
        <v>10</v>
      </c>
      <c r="BA16318" s="191">
        <v>10</v>
      </c>
      <c r="BB16318" s="191">
        <v>0</v>
      </c>
    </row>
    <row r="16319" spans="48:54" x14ac:dyDescent="0.2">
      <c r="AV16319" s="191" t="str">
        <f t="shared" si="258"/>
        <v>582_RS_18_4_202324</v>
      </c>
      <c r="AW16319" s="191" t="s">
        <v>92</v>
      </c>
      <c r="AX16319" s="18">
        <v>202324</v>
      </c>
      <c r="AY16319" s="191">
        <v>582</v>
      </c>
      <c r="AZ16319" s="191">
        <v>18</v>
      </c>
      <c r="BA16319" s="191">
        <v>4</v>
      </c>
      <c r="BB16319" s="191">
        <v>0</v>
      </c>
    </row>
    <row r="16320" spans="48:54" x14ac:dyDescent="0.2">
      <c r="AV16320" s="191" t="str">
        <f t="shared" si="258"/>
        <v>584_ROF_10_10_202324</v>
      </c>
      <c r="AW16320" s="191" t="s">
        <v>227</v>
      </c>
      <c r="AX16320" s="18">
        <v>202324</v>
      </c>
      <c r="AY16320" s="191">
        <v>584</v>
      </c>
      <c r="AZ16320" s="191">
        <v>10</v>
      </c>
      <c r="BA16320" s="191">
        <v>10</v>
      </c>
      <c r="BB16320" s="191">
        <v>0</v>
      </c>
    </row>
    <row r="16321" spans="48:54" x14ac:dyDescent="0.2">
      <c r="AV16321" s="191" t="str">
        <f t="shared" si="258"/>
        <v>584_RS_18_4_202324</v>
      </c>
      <c r="AW16321" s="191" t="s">
        <v>92</v>
      </c>
      <c r="AX16321" s="18">
        <v>202324</v>
      </c>
      <c r="AY16321" s="191">
        <v>584</v>
      </c>
      <c r="AZ16321" s="191">
        <v>18</v>
      </c>
      <c r="BA16321" s="191">
        <v>4</v>
      </c>
      <c r="BB16321" s="191">
        <v>0</v>
      </c>
    </row>
    <row r="16322" spans="48:54" x14ac:dyDescent="0.2">
      <c r="AV16322" s="191" t="str">
        <f t="shared" si="258"/>
        <v>586_ROF_10_10_202324</v>
      </c>
      <c r="AW16322" s="191" t="s">
        <v>227</v>
      </c>
      <c r="AX16322" s="18">
        <v>202324</v>
      </c>
      <c r="AY16322" s="191">
        <v>586</v>
      </c>
      <c r="AZ16322" s="191">
        <v>10</v>
      </c>
      <c r="BA16322" s="191">
        <v>10</v>
      </c>
      <c r="BB16322" s="191">
        <v>0</v>
      </c>
    </row>
    <row r="16323" spans="48:54" x14ac:dyDescent="0.2">
      <c r="AV16323" s="191" t="str">
        <f t="shared" si="258"/>
        <v>586_RS_18_4_202324</v>
      </c>
      <c r="AW16323" s="191" t="s">
        <v>92</v>
      </c>
      <c r="AX16323" s="18">
        <v>202324</v>
      </c>
      <c r="AY16323" s="191">
        <v>586</v>
      </c>
      <c r="AZ16323" s="191">
        <v>18</v>
      </c>
      <c r="BA16323" s="191">
        <v>4</v>
      </c>
      <c r="BB16323" s="191">
        <v>0</v>
      </c>
    </row>
    <row r="16324" spans="48:54" x14ac:dyDescent="0.2">
      <c r="AV16324" s="191" t="str">
        <f t="shared" ref="AV16324:AV16387" si="259">AY16324&amp;"_"&amp;AW16324&amp;"_"&amp;AZ16324&amp;"_"&amp;BA16324&amp;"_"&amp;AX16324</f>
        <v>512_ROF_11_10_202324</v>
      </c>
      <c r="AW16324" s="191" t="s">
        <v>227</v>
      </c>
      <c r="AX16324" s="18">
        <v>202324</v>
      </c>
      <c r="AY16324" s="191">
        <v>512</v>
      </c>
      <c r="AZ16324" s="191">
        <v>11</v>
      </c>
      <c r="BA16324" s="191">
        <v>10</v>
      </c>
      <c r="BB16324" s="191">
        <v>0</v>
      </c>
    </row>
    <row r="16325" spans="48:54" x14ac:dyDescent="0.2">
      <c r="AV16325" s="191" t="str">
        <f t="shared" si="259"/>
        <v>512_RS_18_5_202324</v>
      </c>
      <c r="AW16325" s="191" t="s">
        <v>92</v>
      </c>
      <c r="AX16325" s="18">
        <v>202324</v>
      </c>
      <c r="AY16325" s="191">
        <v>512</v>
      </c>
      <c r="AZ16325" s="191">
        <v>18</v>
      </c>
      <c r="BA16325" s="191">
        <v>5</v>
      </c>
      <c r="BB16325" s="191">
        <v>0</v>
      </c>
    </row>
    <row r="16326" spans="48:54" x14ac:dyDescent="0.2">
      <c r="AV16326" s="191" t="str">
        <f t="shared" si="259"/>
        <v>514_ROF_11_10_202324</v>
      </c>
      <c r="AW16326" s="191" t="s">
        <v>227</v>
      </c>
      <c r="AX16326" s="18">
        <v>202324</v>
      </c>
      <c r="AY16326" s="191">
        <v>514</v>
      </c>
      <c r="AZ16326" s="191">
        <v>11</v>
      </c>
      <c r="BA16326" s="191">
        <v>10</v>
      </c>
      <c r="BB16326" s="191">
        <v>0</v>
      </c>
    </row>
    <row r="16327" spans="48:54" x14ac:dyDescent="0.2">
      <c r="AV16327" s="191" t="str">
        <f t="shared" si="259"/>
        <v>514_RS_18_5_202324</v>
      </c>
      <c r="AW16327" s="191" t="s">
        <v>92</v>
      </c>
      <c r="AX16327" s="18">
        <v>202324</v>
      </c>
      <c r="AY16327" s="191">
        <v>514</v>
      </c>
      <c r="AZ16327" s="191">
        <v>18</v>
      </c>
      <c r="BA16327" s="191">
        <v>5</v>
      </c>
      <c r="BB16327" s="191">
        <v>0</v>
      </c>
    </row>
    <row r="16328" spans="48:54" x14ac:dyDescent="0.2">
      <c r="AV16328" s="191" t="str">
        <f t="shared" si="259"/>
        <v>516_ROF_11_10_202324</v>
      </c>
      <c r="AW16328" s="191" t="s">
        <v>227</v>
      </c>
      <c r="AX16328" s="18">
        <v>202324</v>
      </c>
      <c r="AY16328" s="191">
        <v>516</v>
      </c>
      <c r="AZ16328" s="191">
        <v>11</v>
      </c>
      <c r="BA16328" s="191">
        <v>10</v>
      </c>
      <c r="BB16328" s="191">
        <v>0</v>
      </c>
    </row>
    <row r="16329" spans="48:54" x14ac:dyDescent="0.2">
      <c r="AV16329" s="191" t="str">
        <f t="shared" si="259"/>
        <v>516_RS_18_5_202324</v>
      </c>
      <c r="AW16329" s="191" t="s">
        <v>92</v>
      </c>
      <c r="AX16329" s="18">
        <v>202324</v>
      </c>
      <c r="AY16329" s="191">
        <v>516</v>
      </c>
      <c r="AZ16329" s="191">
        <v>18</v>
      </c>
      <c r="BA16329" s="191">
        <v>5</v>
      </c>
      <c r="BB16329" s="191">
        <v>0</v>
      </c>
    </row>
    <row r="16330" spans="48:54" x14ac:dyDescent="0.2">
      <c r="AV16330" s="191" t="str">
        <f t="shared" si="259"/>
        <v>518_ROF_11_10_202324</v>
      </c>
      <c r="AW16330" s="191" t="s">
        <v>227</v>
      </c>
      <c r="AX16330" s="18">
        <v>202324</v>
      </c>
      <c r="AY16330" s="191">
        <v>518</v>
      </c>
      <c r="AZ16330" s="191">
        <v>11</v>
      </c>
      <c r="BA16330" s="191">
        <v>10</v>
      </c>
      <c r="BB16330" s="191">
        <v>0</v>
      </c>
    </row>
    <row r="16331" spans="48:54" x14ac:dyDescent="0.2">
      <c r="AV16331" s="191" t="str">
        <f t="shared" si="259"/>
        <v>518_RS_18_5_202324</v>
      </c>
      <c r="AW16331" s="191" t="s">
        <v>92</v>
      </c>
      <c r="AX16331" s="18">
        <v>202324</v>
      </c>
      <c r="AY16331" s="191">
        <v>518</v>
      </c>
      <c r="AZ16331" s="191">
        <v>18</v>
      </c>
      <c r="BA16331" s="191">
        <v>5</v>
      </c>
      <c r="BB16331" s="191">
        <v>-214.97200000000001</v>
      </c>
    </row>
    <row r="16332" spans="48:54" x14ac:dyDescent="0.2">
      <c r="AV16332" s="191" t="str">
        <f t="shared" si="259"/>
        <v>520_ROF_11_10_202324</v>
      </c>
      <c r="AW16332" s="191" t="s">
        <v>227</v>
      </c>
      <c r="AX16332" s="18">
        <v>202324</v>
      </c>
      <c r="AY16332" s="191">
        <v>520</v>
      </c>
      <c r="AZ16332" s="191">
        <v>11</v>
      </c>
      <c r="BA16332" s="191">
        <v>10</v>
      </c>
      <c r="BB16332" s="191">
        <v>0</v>
      </c>
    </row>
    <row r="16333" spans="48:54" x14ac:dyDescent="0.2">
      <c r="AV16333" s="191" t="str">
        <f t="shared" si="259"/>
        <v>520_RS_18_5_202324</v>
      </c>
      <c r="AW16333" s="191" t="s">
        <v>92</v>
      </c>
      <c r="AX16333" s="18">
        <v>202324</v>
      </c>
      <c r="AY16333" s="191">
        <v>520</v>
      </c>
      <c r="AZ16333" s="191">
        <v>18</v>
      </c>
      <c r="BA16333" s="191">
        <v>5</v>
      </c>
      <c r="BB16333" s="191">
        <v>0</v>
      </c>
    </row>
    <row r="16334" spans="48:54" x14ac:dyDescent="0.2">
      <c r="AV16334" s="191" t="str">
        <f t="shared" si="259"/>
        <v>522_ROF_11_10_202324</v>
      </c>
      <c r="AW16334" s="191" t="s">
        <v>227</v>
      </c>
      <c r="AX16334" s="18">
        <v>202324</v>
      </c>
      <c r="AY16334" s="191">
        <v>522</v>
      </c>
      <c r="AZ16334" s="191">
        <v>11</v>
      </c>
      <c r="BA16334" s="191">
        <v>10</v>
      </c>
      <c r="BB16334" s="191">
        <v>0</v>
      </c>
    </row>
    <row r="16335" spans="48:54" x14ac:dyDescent="0.2">
      <c r="AV16335" s="191" t="str">
        <f t="shared" si="259"/>
        <v>522_RS_18_5_202324</v>
      </c>
      <c r="AW16335" s="191" t="s">
        <v>92</v>
      </c>
      <c r="AX16335" s="18">
        <v>202324</v>
      </c>
      <c r="AY16335" s="191">
        <v>522</v>
      </c>
      <c r="AZ16335" s="191">
        <v>18</v>
      </c>
      <c r="BA16335" s="191">
        <v>5</v>
      </c>
      <c r="BB16335" s="191">
        <v>0</v>
      </c>
    </row>
    <row r="16336" spans="48:54" x14ac:dyDescent="0.2">
      <c r="AV16336" s="191" t="str">
        <f t="shared" si="259"/>
        <v>524_ROF_11_10_202324</v>
      </c>
      <c r="AW16336" s="191" t="s">
        <v>227</v>
      </c>
      <c r="AX16336" s="18">
        <v>202324</v>
      </c>
      <c r="AY16336" s="191">
        <v>524</v>
      </c>
      <c r="AZ16336" s="191">
        <v>11</v>
      </c>
      <c r="BA16336" s="191">
        <v>10</v>
      </c>
      <c r="BB16336" s="191">
        <v>0</v>
      </c>
    </row>
    <row r="16337" spans="48:54" x14ac:dyDescent="0.2">
      <c r="AV16337" s="191" t="str">
        <f t="shared" si="259"/>
        <v>524_RS_18_5_202324</v>
      </c>
      <c r="AW16337" s="191" t="s">
        <v>92</v>
      </c>
      <c r="AX16337" s="18">
        <v>202324</v>
      </c>
      <c r="AY16337" s="191">
        <v>524</v>
      </c>
      <c r="AZ16337" s="191">
        <v>18</v>
      </c>
      <c r="BA16337" s="191">
        <v>5</v>
      </c>
      <c r="BB16337" s="191">
        <v>0</v>
      </c>
    </row>
    <row r="16338" spans="48:54" x14ac:dyDescent="0.2">
      <c r="AV16338" s="191" t="str">
        <f t="shared" si="259"/>
        <v>526_ROF_11_10_202324</v>
      </c>
      <c r="AW16338" s="191" t="s">
        <v>227</v>
      </c>
      <c r="AX16338" s="18">
        <v>202324</v>
      </c>
      <c r="AY16338" s="191">
        <v>526</v>
      </c>
      <c r="AZ16338" s="191">
        <v>11</v>
      </c>
      <c r="BA16338" s="191">
        <v>10</v>
      </c>
      <c r="BB16338" s="191">
        <v>0</v>
      </c>
    </row>
    <row r="16339" spans="48:54" x14ac:dyDescent="0.2">
      <c r="AV16339" s="191" t="str">
        <f t="shared" si="259"/>
        <v>526_RS_18_5_202324</v>
      </c>
      <c r="AW16339" s="191" t="s">
        <v>92</v>
      </c>
      <c r="AX16339" s="18">
        <v>202324</v>
      </c>
      <c r="AY16339" s="191">
        <v>526</v>
      </c>
      <c r="AZ16339" s="191">
        <v>18</v>
      </c>
      <c r="BA16339" s="191">
        <v>5</v>
      </c>
      <c r="BB16339" s="191">
        <v>0</v>
      </c>
    </row>
    <row r="16340" spans="48:54" x14ac:dyDescent="0.2">
      <c r="AV16340" s="191" t="str">
        <f t="shared" si="259"/>
        <v>528_ROF_11_10_202324</v>
      </c>
      <c r="AW16340" s="191" t="s">
        <v>227</v>
      </c>
      <c r="AX16340" s="18">
        <v>202324</v>
      </c>
      <c r="AY16340" s="191">
        <v>528</v>
      </c>
      <c r="AZ16340" s="191">
        <v>11</v>
      </c>
      <c r="BA16340" s="191">
        <v>10</v>
      </c>
      <c r="BB16340" s="191">
        <v>0</v>
      </c>
    </row>
    <row r="16341" spans="48:54" x14ac:dyDescent="0.2">
      <c r="AV16341" s="191" t="str">
        <f t="shared" si="259"/>
        <v>528_RS_18_5_202324</v>
      </c>
      <c r="AW16341" s="191" t="s">
        <v>92</v>
      </c>
      <c r="AX16341" s="18">
        <v>202324</v>
      </c>
      <c r="AY16341" s="191">
        <v>528</v>
      </c>
      <c r="AZ16341" s="191">
        <v>18</v>
      </c>
      <c r="BA16341" s="191">
        <v>5</v>
      </c>
      <c r="BB16341" s="191">
        <v>0</v>
      </c>
    </row>
    <row r="16342" spans="48:54" x14ac:dyDescent="0.2">
      <c r="AV16342" s="191" t="str">
        <f t="shared" si="259"/>
        <v>530_ROF_11_10_202324</v>
      </c>
      <c r="AW16342" s="191" t="s">
        <v>227</v>
      </c>
      <c r="AX16342" s="18">
        <v>202324</v>
      </c>
      <c r="AY16342" s="191">
        <v>530</v>
      </c>
      <c r="AZ16342" s="191">
        <v>11</v>
      </c>
      <c r="BA16342" s="191">
        <v>10</v>
      </c>
      <c r="BB16342" s="191">
        <v>0</v>
      </c>
    </row>
    <row r="16343" spans="48:54" x14ac:dyDescent="0.2">
      <c r="AV16343" s="191" t="str">
        <f t="shared" si="259"/>
        <v>530_RS_18_5_202324</v>
      </c>
      <c r="AW16343" s="191" t="s">
        <v>92</v>
      </c>
      <c r="AX16343" s="18">
        <v>202324</v>
      </c>
      <c r="AY16343" s="191">
        <v>530</v>
      </c>
      <c r="AZ16343" s="191">
        <v>18</v>
      </c>
      <c r="BA16343" s="191">
        <v>5</v>
      </c>
      <c r="BB16343" s="191">
        <v>-23.586301790558263</v>
      </c>
    </row>
    <row r="16344" spans="48:54" x14ac:dyDescent="0.2">
      <c r="AV16344" s="191" t="str">
        <f t="shared" si="259"/>
        <v>532_ROF_11_10_202324</v>
      </c>
      <c r="AW16344" s="191" t="s">
        <v>227</v>
      </c>
      <c r="AX16344" s="18">
        <v>202324</v>
      </c>
      <c r="AY16344" s="191">
        <v>532</v>
      </c>
      <c r="AZ16344" s="191">
        <v>11</v>
      </c>
      <c r="BA16344" s="191">
        <v>10</v>
      </c>
      <c r="BB16344" s="191">
        <v>0</v>
      </c>
    </row>
    <row r="16345" spans="48:54" x14ac:dyDescent="0.2">
      <c r="AV16345" s="191" t="str">
        <f t="shared" si="259"/>
        <v>532_RS_18_5_202324</v>
      </c>
      <c r="AW16345" s="191" t="s">
        <v>92</v>
      </c>
      <c r="AX16345" s="18">
        <v>202324</v>
      </c>
      <c r="AY16345" s="191">
        <v>532</v>
      </c>
      <c r="AZ16345" s="191">
        <v>18</v>
      </c>
      <c r="BA16345" s="191">
        <v>5</v>
      </c>
      <c r="BB16345" s="191">
        <v>-2.4E-2</v>
      </c>
    </row>
    <row r="16346" spans="48:54" x14ac:dyDescent="0.2">
      <c r="AV16346" s="191" t="str">
        <f t="shared" si="259"/>
        <v>534_ROF_11_10_202324</v>
      </c>
      <c r="AW16346" s="191" t="s">
        <v>227</v>
      </c>
      <c r="AX16346" s="18">
        <v>202324</v>
      </c>
      <c r="AY16346" s="191">
        <v>534</v>
      </c>
      <c r="AZ16346" s="191">
        <v>11</v>
      </c>
      <c r="BA16346" s="191">
        <v>10</v>
      </c>
      <c r="BB16346" s="191">
        <v>0</v>
      </c>
    </row>
    <row r="16347" spans="48:54" x14ac:dyDescent="0.2">
      <c r="AV16347" s="191" t="str">
        <f t="shared" si="259"/>
        <v>534_RS_18_5_202324</v>
      </c>
      <c r="AW16347" s="191" t="s">
        <v>92</v>
      </c>
      <c r="AX16347" s="18">
        <v>202324</v>
      </c>
      <c r="AY16347" s="191">
        <v>534</v>
      </c>
      <c r="AZ16347" s="191">
        <v>18</v>
      </c>
      <c r="BA16347" s="191">
        <v>5</v>
      </c>
      <c r="BB16347" s="191">
        <v>-0.09</v>
      </c>
    </row>
    <row r="16348" spans="48:54" x14ac:dyDescent="0.2">
      <c r="AV16348" s="191" t="str">
        <f t="shared" si="259"/>
        <v>536_ROF_11_10_202324</v>
      </c>
      <c r="AW16348" s="191" t="s">
        <v>227</v>
      </c>
      <c r="AX16348" s="18">
        <v>202324</v>
      </c>
      <c r="AY16348" s="191">
        <v>536</v>
      </c>
      <c r="AZ16348" s="191">
        <v>11</v>
      </c>
      <c r="BA16348" s="191">
        <v>10</v>
      </c>
      <c r="BB16348" s="191">
        <v>0</v>
      </c>
    </row>
    <row r="16349" spans="48:54" x14ac:dyDescent="0.2">
      <c r="AV16349" s="191" t="str">
        <f t="shared" si="259"/>
        <v>536_RS_18_5_202324</v>
      </c>
      <c r="AW16349" s="191" t="s">
        <v>92</v>
      </c>
      <c r="AX16349" s="18">
        <v>202324</v>
      </c>
      <c r="AY16349" s="191">
        <v>536</v>
      </c>
      <c r="AZ16349" s="191">
        <v>18</v>
      </c>
      <c r="BA16349" s="191">
        <v>5</v>
      </c>
      <c r="BB16349" s="191">
        <v>-12.456</v>
      </c>
    </row>
    <row r="16350" spans="48:54" x14ac:dyDescent="0.2">
      <c r="AV16350" s="191" t="str">
        <f t="shared" si="259"/>
        <v>538_ROF_11_10_202324</v>
      </c>
      <c r="AW16350" s="191" t="s">
        <v>227</v>
      </c>
      <c r="AX16350" s="18">
        <v>202324</v>
      </c>
      <c r="AY16350" s="191">
        <v>538</v>
      </c>
      <c r="AZ16350" s="191">
        <v>11</v>
      </c>
      <c r="BA16350" s="191">
        <v>10</v>
      </c>
      <c r="BB16350" s="191">
        <v>0</v>
      </c>
    </row>
    <row r="16351" spans="48:54" x14ac:dyDescent="0.2">
      <c r="AV16351" s="191" t="str">
        <f t="shared" si="259"/>
        <v>538_RS_18_5_202324</v>
      </c>
      <c r="AW16351" s="191" t="s">
        <v>92</v>
      </c>
      <c r="AX16351" s="18">
        <v>202324</v>
      </c>
      <c r="AY16351" s="191">
        <v>538</v>
      </c>
      <c r="AZ16351" s="191">
        <v>18</v>
      </c>
      <c r="BA16351" s="191">
        <v>5</v>
      </c>
      <c r="BB16351" s="191">
        <v>0</v>
      </c>
    </row>
    <row r="16352" spans="48:54" x14ac:dyDescent="0.2">
      <c r="AV16352" s="191" t="str">
        <f t="shared" si="259"/>
        <v>540_ROF_11_10_202324</v>
      </c>
      <c r="AW16352" s="191" t="s">
        <v>227</v>
      </c>
      <c r="AX16352" s="18">
        <v>202324</v>
      </c>
      <c r="AY16352" s="191">
        <v>540</v>
      </c>
      <c r="AZ16352" s="191">
        <v>11</v>
      </c>
      <c r="BA16352" s="191">
        <v>10</v>
      </c>
      <c r="BB16352" s="191">
        <v>0</v>
      </c>
    </row>
    <row r="16353" spans="48:54" x14ac:dyDescent="0.2">
      <c r="AV16353" s="191" t="str">
        <f t="shared" si="259"/>
        <v>540_RS_18_5_202324</v>
      </c>
      <c r="AW16353" s="191" t="s">
        <v>92</v>
      </c>
      <c r="AX16353" s="18">
        <v>202324</v>
      </c>
      <c r="AY16353" s="191">
        <v>540</v>
      </c>
      <c r="AZ16353" s="191">
        <v>18</v>
      </c>
      <c r="BA16353" s="191">
        <v>5</v>
      </c>
      <c r="BB16353" s="191">
        <v>-520.62679000000003</v>
      </c>
    </row>
    <row r="16354" spans="48:54" x14ac:dyDescent="0.2">
      <c r="AV16354" s="191" t="str">
        <f t="shared" si="259"/>
        <v>542_ROF_11_10_202324</v>
      </c>
      <c r="AW16354" s="191" t="s">
        <v>227</v>
      </c>
      <c r="AX16354" s="18">
        <v>202324</v>
      </c>
      <c r="AY16354" s="191">
        <v>542</v>
      </c>
      <c r="AZ16354" s="191">
        <v>11</v>
      </c>
      <c r="BA16354" s="191">
        <v>10</v>
      </c>
      <c r="BB16354" s="191">
        <v>0</v>
      </c>
    </row>
    <row r="16355" spans="48:54" x14ac:dyDescent="0.2">
      <c r="AV16355" s="191" t="str">
        <f t="shared" si="259"/>
        <v>542_RS_18_5_202324</v>
      </c>
      <c r="AW16355" s="191" t="s">
        <v>92</v>
      </c>
      <c r="AX16355" s="18">
        <v>202324</v>
      </c>
      <c r="AY16355" s="191">
        <v>542</v>
      </c>
      <c r="AZ16355" s="191">
        <v>18</v>
      </c>
      <c r="BA16355" s="191">
        <v>5</v>
      </c>
      <c r="BB16355" s="191">
        <v>-308.101</v>
      </c>
    </row>
    <row r="16356" spans="48:54" x14ac:dyDescent="0.2">
      <c r="AV16356" s="191" t="str">
        <f t="shared" si="259"/>
        <v>544_ROF_11_10_202324</v>
      </c>
      <c r="AW16356" s="191" t="s">
        <v>227</v>
      </c>
      <c r="AX16356" s="18">
        <v>202324</v>
      </c>
      <c r="AY16356" s="191">
        <v>544</v>
      </c>
      <c r="AZ16356" s="191">
        <v>11</v>
      </c>
      <c r="BA16356" s="191">
        <v>10</v>
      </c>
      <c r="BB16356" s="191">
        <v>0</v>
      </c>
    </row>
    <row r="16357" spans="48:54" x14ac:dyDescent="0.2">
      <c r="AV16357" s="191" t="str">
        <f t="shared" si="259"/>
        <v>544_RS_18_5_202324</v>
      </c>
      <c r="AW16357" s="191" t="s">
        <v>92</v>
      </c>
      <c r="AX16357" s="18">
        <v>202324</v>
      </c>
      <c r="AY16357" s="191">
        <v>544</v>
      </c>
      <c r="AZ16357" s="191">
        <v>18</v>
      </c>
      <c r="BA16357" s="191">
        <v>5</v>
      </c>
      <c r="BB16357" s="191">
        <v>0</v>
      </c>
    </row>
    <row r="16358" spans="48:54" x14ac:dyDescent="0.2">
      <c r="AV16358" s="191" t="str">
        <f t="shared" si="259"/>
        <v>545_ROF_11_10_202324</v>
      </c>
      <c r="AW16358" s="191" t="s">
        <v>227</v>
      </c>
      <c r="AX16358" s="18">
        <v>202324</v>
      </c>
      <c r="AY16358" s="191">
        <v>545</v>
      </c>
      <c r="AZ16358" s="191">
        <v>11</v>
      </c>
      <c r="BA16358" s="191">
        <v>10</v>
      </c>
      <c r="BB16358" s="191">
        <v>0</v>
      </c>
    </row>
    <row r="16359" spans="48:54" x14ac:dyDescent="0.2">
      <c r="AV16359" s="191" t="str">
        <f t="shared" si="259"/>
        <v>545_RS_18_5_202324</v>
      </c>
      <c r="AW16359" s="191" t="s">
        <v>92</v>
      </c>
      <c r="AX16359" s="18">
        <v>202324</v>
      </c>
      <c r="AY16359" s="191">
        <v>545</v>
      </c>
      <c r="AZ16359" s="191">
        <v>18</v>
      </c>
      <c r="BA16359" s="191">
        <v>5</v>
      </c>
      <c r="BB16359" s="191">
        <v>-25</v>
      </c>
    </row>
    <row r="16360" spans="48:54" x14ac:dyDescent="0.2">
      <c r="AV16360" s="191" t="str">
        <f t="shared" si="259"/>
        <v>546_ROF_11_10_202324</v>
      </c>
      <c r="AW16360" s="191" t="s">
        <v>227</v>
      </c>
      <c r="AX16360" s="18">
        <v>202324</v>
      </c>
      <c r="AY16360" s="191">
        <v>546</v>
      </c>
      <c r="AZ16360" s="191">
        <v>11</v>
      </c>
      <c r="BA16360" s="191">
        <v>10</v>
      </c>
      <c r="BB16360" s="191">
        <v>0</v>
      </c>
    </row>
    <row r="16361" spans="48:54" x14ac:dyDescent="0.2">
      <c r="AV16361" s="191" t="str">
        <f t="shared" si="259"/>
        <v>546_RS_18_5_202324</v>
      </c>
      <c r="AW16361" s="191" t="s">
        <v>92</v>
      </c>
      <c r="AX16361" s="18">
        <v>202324</v>
      </c>
      <c r="AY16361" s="191">
        <v>546</v>
      </c>
      <c r="AZ16361" s="191">
        <v>18</v>
      </c>
      <c r="BA16361" s="191">
        <v>5</v>
      </c>
      <c r="BB16361" s="191">
        <v>0</v>
      </c>
    </row>
    <row r="16362" spans="48:54" x14ac:dyDescent="0.2">
      <c r="AV16362" s="191" t="str">
        <f t="shared" si="259"/>
        <v>548_ROF_11_10_202324</v>
      </c>
      <c r="AW16362" s="191" t="s">
        <v>227</v>
      </c>
      <c r="AX16362" s="18">
        <v>202324</v>
      </c>
      <c r="AY16362" s="191">
        <v>548</v>
      </c>
      <c r="AZ16362" s="191">
        <v>11</v>
      </c>
      <c r="BA16362" s="191">
        <v>10</v>
      </c>
      <c r="BB16362" s="191">
        <v>0</v>
      </c>
    </row>
    <row r="16363" spans="48:54" x14ac:dyDescent="0.2">
      <c r="AV16363" s="191" t="str">
        <f t="shared" si="259"/>
        <v>548_RS_18_5_202324</v>
      </c>
      <c r="AW16363" s="191" t="s">
        <v>92</v>
      </c>
      <c r="AX16363" s="18">
        <v>202324</v>
      </c>
      <c r="AY16363" s="191">
        <v>548</v>
      </c>
      <c r="AZ16363" s="191">
        <v>18</v>
      </c>
      <c r="BA16363" s="191">
        <v>5</v>
      </c>
      <c r="BB16363" s="191">
        <v>-112.602</v>
      </c>
    </row>
    <row r="16364" spans="48:54" x14ac:dyDescent="0.2">
      <c r="AV16364" s="191" t="str">
        <f t="shared" si="259"/>
        <v>550_ROF_11_10_202324</v>
      </c>
      <c r="AW16364" s="191" t="s">
        <v>227</v>
      </c>
      <c r="AX16364" s="18">
        <v>202324</v>
      </c>
      <c r="AY16364" s="191">
        <v>550</v>
      </c>
      <c r="AZ16364" s="191">
        <v>11</v>
      </c>
      <c r="BA16364" s="191">
        <v>10</v>
      </c>
      <c r="BB16364" s="191">
        <v>0</v>
      </c>
    </row>
    <row r="16365" spans="48:54" x14ac:dyDescent="0.2">
      <c r="AV16365" s="191" t="str">
        <f t="shared" si="259"/>
        <v>550_RS_18_5_202324</v>
      </c>
      <c r="AW16365" s="191" t="s">
        <v>92</v>
      </c>
      <c r="AX16365" s="18">
        <v>202324</v>
      </c>
      <c r="AY16365" s="191">
        <v>550</v>
      </c>
      <c r="AZ16365" s="191">
        <v>18</v>
      </c>
      <c r="BA16365" s="191">
        <v>5</v>
      </c>
      <c r="BB16365" s="191">
        <v>-28.128679999999999</v>
      </c>
    </row>
    <row r="16366" spans="48:54" x14ac:dyDescent="0.2">
      <c r="AV16366" s="191" t="str">
        <f t="shared" si="259"/>
        <v>552_ROF_11_10_202324</v>
      </c>
      <c r="AW16366" s="191" t="s">
        <v>227</v>
      </c>
      <c r="AX16366" s="18">
        <v>202324</v>
      </c>
      <c r="AY16366" s="191">
        <v>552</v>
      </c>
      <c r="AZ16366" s="191">
        <v>11</v>
      </c>
      <c r="BA16366" s="191">
        <v>10</v>
      </c>
      <c r="BB16366" s="191">
        <v>0</v>
      </c>
    </row>
    <row r="16367" spans="48:54" x14ac:dyDescent="0.2">
      <c r="AV16367" s="191" t="str">
        <f t="shared" si="259"/>
        <v>552_RS_18_5_202324</v>
      </c>
      <c r="AW16367" s="191" t="s">
        <v>92</v>
      </c>
      <c r="AX16367" s="18">
        <v>202324</v>
      </c>
      <c r="AY16367" s="191">
        <v>552</v>
      </c>
      <c r="AZ16367" s="191">
        <v>18</v>
      </c>
      <c r="BA16367" s="191">
        <v>5</v>
      </c>
      <c r="BB16367" s="191">
        <v>-46.935239999999901</v>
      </c>
    </row>
    <row r="16368" spans="48:54" x14ac:dyDescent="0.2">
      <c r="AV16368" s="191" t="str">
        <f t="shared" si="259"/>
        <v>562_ROF_11_10_202324</v>
      </c>
      <c r="AW16368" s="191" t="s">
        <v>227</v>
      </c>
      <c r="AX16368" s="18">
        <v>202324</v>
      </c>
      <c r="AY16368" s="191">
        <v>562</v>
      </c>
      <c r="AZ16368" s="191">
        <v>11</v>
      </c>
      <c r="BA16368" s="191">
        <v>10</v>
      </c>
      <c r="BB16368" s="191">
        <v>0</v>
      </c>
    </row>
    <row r="16369" spans="48:54" x14ac:dyDescent="0.2">
      <c r="AV16369" s="191" t="str">
        <f t="shared" si="259"/>
        <v>562_RS_18_5_202324</v>
      </c>
      <c r="AW16369" s="191" t="s">
        <v>92</v>
      </c>
      <c r="AX16369" s="18">
        <v>202324</v>
      </c>
      <c r="AY16369" s="191">
        <v>562</v>
      </c>
      <c r="AZ16369" s="191">
        <v>18</v>
      </c>
      <c r="BA16369" s="191">
        <v>5</v>
      </c>
      <c r="BB16369" s="191">
        <v>0</v>
      </c>
    </row>
    <row r="16370" spans="48:54" x14ac:dyDescent="0.2">
      <c r="AV16370" s="191" t="str">
        <f t="shared" si="259"/>
        <v>564_ROF_11_10_202324</v>
      </c>
      <c r="AW16370" s="191" t="s">
        <v>227</v>
      </c>
      <c r="AX16370" s="18">
        <v>202324</v>
      </c>
      <c r="AY16370" s="191">
        <v>564</v>
      </c>
      <c r="AZ16370" s="191">
        <v>11</v>
      </c>
      <c r="BA16370" s="191">
        <v>10</v>
      </c>
      <c r="BB16370" s="191">
        <v>0</v>
      </c>
    </row>
    <row r="16371" spans="48:54" x14ac:dyDescent="0.2">
      <c r="AV16371" s="191" t="str">
        <f t="shared" si="259"/>
        <v>564_RS_18_5_202324</v>
      </c>
      <c r="AW16371" s="191" t="s">
        <v>92</v>
      </c>
      <c r="AX16371" s="18">
        <v>202324</v>
      </c>
      <c r="AY16371" s="191">
        <v>564</v>
      </c>
      <c r="AZ16371" s="191">
        <v>18</v>
      </c>
      <c r="BA16371" s="191">
        <v>5</v>
      </c>
      <c r="BB16371" s="191">
        <v>0</v>
      </c>
    </row>
    <row r="16372" spans="48:54" x14ac:dyDescent="0.2">
      <c r="AV16372" s="191" t="str">
        <f t="shared" si="259"/>
        <v>566_ROF_11_10_202324</v>
      </c>
      <c r="AW16372" s="191" t="s">
        <v>227</v>
      </c>
      <c r="AX16372" s="18">
        <v>202324</v>
      </c>
      <c r="AY16372" s="191">
        <v>566</v>
      </c>
      <c r="AZ16372" s="191">
        <v>11</v>
      </c>
      <c r="BA16372" s="191">
        <v>10</v>
      </c>
      <c r="BB16372" s="191">
        <v>0</v>
      </c>
    </row>
    <row r="16373" spans="48:54" x14ac:dyDescent="0.2">
      <c r="AV16373" s="191" t="str">
        <f t="shared" si="259"/>
        <v>566_RS_18_5_202324</v>
      </c>
      <c r="AW16373" s="191" t="s">
        <v>92</v>
      </c>
      <c r="AX16373" s="18">
        <v>202324</v>
      </c>
      <c r="AY16373" s="191">
        <v>566</v>
      </c>
      <c r="AZ16373" s="191">
        <v>18</v>
      </c>
      <c r="BA16373" s="191">
        <v>5</v>
      </c>
      <c r="BB16373" s="191">
        <v>0</v>
      </c>
    </row>
    <row r="16374" spans="48:54" x14ac:dyDescent="0.2">
      <c r="AV16374" s="191" t="str">
        <f t="shared" si="259"/>
        <v>568_ROF_11_10_202324</v>
      </c>
      <c r="AW16374" s="191" t="s">
        <v>227</v>
      </c>
      <c r="AX16374" s="18">
        <v>202324</v>
      </c>
      <c r="AY16374" s="191">
        <v>568</v>
      </c>
      <c r="AZ16374" s="191">
        <v>11</v>
      </c>
      <c r="BA16374" s="191">
        <v>10</v>
      </c>
      <c r="BB16374" s="191">
        <v>0</v>
      </c>
    </row>
    <row r="16375" spans="48:54" x14ac:dyDescent="0.2">
      <c r="AV16375" s="191" t="str">
        <f t="shared" si="259"/>
        <v>568_RS_18_5_202324</v>
      </c>
      <c r="AW16375" s="191" t="s">
        <v>92</v>
      </c>
      <c r="AX16375" s="18">
        <v>202324</v>
      </c>
      <c r="AY16375" s="191">
        <v>568</v>
      </c>
      <c r="AZ16375" s="191">
        <v>18</v>
      </c>
      <c r="BA16375" s="191">
        <v>5</v>
      </c>
      <c r="BB16375" s="191">
        <v>0</v>
      </c>
    </row>
    <row r="16376" spans="48:54" x14ac:dyDescent="0.2">
      <c r="AV16376" s="191" t="str">
        <f t="shared" si="259"/>
        <v>572_ROF_11_10_202324</v>
      </c>
      <c r="AW16376" s="191" t="s">
        <v>227</v>
      </c>
      <c r="AX16376" s="18">
        <v>202324</v>
      </c>
      <c r="AY16376" s="191">
        <v>572</v>
      </c>
      <c r="AZ16376" s="191">
        <v>11</v>
      </c>
      <c r="BA16376" s="191">
        <v>10</v>
      </c>
      <c r="BB16376" s="191">
        <v>0</v>
      </c>
    </row>
    <row r="16377" spans="48:54" x14ac:dyDescent="0.2">
      <c r="AV16377" s="191" t="str">
        <f t="shared" si="259"/>
        <v>572_RS_18_5_202324</v>
      </c>
      <c r="AW16377" s="191" t="s">
        <v>92</v>
      </c>
      <c r="AX16377" s="18">
        <v>202324</v>
      </c>
      <c r="AY16377" s="191">
        <v>572</v>
      </c>
      <c r="AZ16377" s="191">
        <v>18</v>
      </c>
      <c r="BA16377" s="191">
        <v>5</v>
      </c>
      <c r="BB16377" s="191">
        <v>0</v>
      </c>
    </row>
    <row r="16378" spans="48:54" x14ac:dyDescent="0.2">
      <c r="AV16378" s="191" t="str">
        <f t="shared" si="259"/>
        <v>574_ROF_11_10_202324</v>
      </c>
      <c r="AW16378" s="191" t="s">
        <v>227</v>
      </c>
      <c r="AX16378" s="18">
        <v>202324</v>
      </c>
      <c r="AY16378" s="191">
        <v>574</v>
      </c>
      <c r="AZ16378" s="191">
        <v>11</v>
      </c>
      <c r="BA16378" s="191">
        <v>10</v>
      </c>
      <c r="BB16378" s="191">
        <v>0</v>
      </c>
    </row>
    <row r="16379" spans="48:54" x14ac:dyDescent="0.2">
      <c r="AV16379" s="191" t="str">
        <f t="shared" si="259"/>
        <v>574_RS_18_5_202324</v>
      </c>
      <c r="AW16379" s="191" t="s">
        <v>92</v>
      </c>
      <c r="AX16379" s="18">
        <v>202324</v>
      </c>
      <c r="AY16379" s="191">
        <v>574</v>
      </c>
      <c r="AZ16379" s="191">
        <v>18</v>
      </c>
      <c r="BA16379" s="191">
        <v>5</v>
      </c>
      <c r="BB16379" s="191">
        <v>0</v>
      </c>
    </row>
    <row r="16380" spans="48:54" x14ac:dyDescent="0.2">
      <c r="AV16380" s="191" t="str">
        <f t="shared" si="259"/>
        <v>576_ROF_11_10_202324</v>
      </c>
      <c r="AW16380" s="191" t="s">
        <v>227</v>
      </c>
      <c r="AX16380" s="18">
        <v>202324</v>
      </c>
      <c r="AY16380" s="191">
        <v>576</v>
      </c>
      <c r="AZ16380" s="191">
        <v>11</v>
      </c>
      <c r="BA16380" s="191">
        <v>10</v>
      </c>
      <c r="BB16380" s="191">
        <v>0</v>
      </c>
    </row>
    <row r="16381" spans="48:54" x14ac:dyDescent="0.2">
      <c r="AV16381" s="191" t="str">
        <f t="shared" si="259"/>
        <v>576_RS_18_5_202324</v>
      </c>
      <c r="AW16381" s="191" t="s">
        <v>92</v>
      </c>
      <c r="AX16381" s="18">
        <v>202324</v>
      </c>
      <c r="AY16381" s="191">
        <v>576</v>
      </c>
      <c r="AZ16381" s="191">
        <v>18</v>
      </c>
      <c r="BA16381" s="191">
        <v>5</v>
      </c>
      <c r="BB16381" s="191">
        <v>0</v>
      </c>
    </row>
    <row r="16382" spans="48:54" x14ac:dyDescent="0.2">
      <c r="AV16382" s="191" t="str">
        <f t="shared" si="259"/>
        <v>582_ROF_11_10_202324</v>
      </c>
      <c r="AW16382" s="191" t="s">
        <v>227</v>
      </c>
      <c r="AX16382" s="18">
        <v>202324</v>
      </c>
      <c r="AY16382" s="191">
        <v>582</v>
      </c>
      <c r="AZ16382" s="191">
        <v>11</v>
      </c>
      <c r="BA16382" s="191">
        <v>10</v>
      </c>
      <c r="BB16382" s="191">
        <v>0</v>
      </c>
    </row>
    <row r="16383" spans="48:54" x14ac:dyDescent="0.2">
      <c r="AV16383" s="191" t="str">
        <f t="shared" si="259"/>
        <v>582_RS_18_5_202324</v>
      </c>
      <c r="AW16383" s="191" t="s">
        <v>92</v>
      </c>
      <c r="AX16383" s="18">
        <v>202324</v>
      </c>
      <c r="AY16383" s="191">
        <v>582</v>
      </c>
      <c r="AZ16383" s="191">
        <v>18</v>
      </c>
      <c r="BA16383" s="191">
        <v>5</v>
      </c>
      <c r="BB16383" s="191">
        <v>0</v>
      </c>
    </row>
    <row r="16384" spans="48:54" x14ac:dyDescent="0.2">
      <c r="AV16384" s="191" t="str">
        <f t="shared" si="259"/>
        <v>584_ROF_11_10_202324</v>
      </c>
      <c r="AW16384" s="191" t="s">
        <v>227</v>
      </c>
      <c r="AX16384" s="18">
        <v>202324</v>
      </c>
      <c r="AY16384" s="191">
        <v>584</v>
      </c>
      <c r="AZ16384" s="191">
        <v>11</v>
      </c>
      <c r="BA16384" s="191">
        <v>10</v>
      </c>
      <c r="BB16384" s="191">
        <v>0</v>
      </c>
    </row>
    <row r="16385" spans="48:54" x14ac:dyDescent="0.2">
      <c r="AV16385" s="191" t="str">
        <f t="shared" si="259"/>
        <v>584_RS_18_5_202324</v>
      </c>
      <c r="AW16385" s="191" t="s">
        <v>92</v>
      </c>
      <c r="AX16385" s="18">
        <v>202324</v>
      </c>
      <c r="AY16385" s="191">
        <v>584</v>
      </c>
      <c r="AZ16385" s="191">
        <v>18</v>
      </c>
      <c r="BA16385" s="191">
        <v>5</v>
      </c>
      <c r="BB16385" s="191">
        <v>0</v>
      </c>
    </row>
    <row r="16386" spans="48:54" x14ac:dyDescent="0.2">
      <c r="AV16386" s="191" t="str">
        <f t="shared" si="259"/>
        <v>586_ROF_11_10_202324</v>
      </c>
      <c r="AW16386" s="191" t="s">
        <v>227</v>
      </c>
      <c r="AX16386" s="18">
        <v>202324</v>
      </c>
      <c r="AY16386" s="191">
        <v>586</v>
      </c>
      <c r="AZ16386" s="191">
        <v>11</v>
      </c>
      <c r="BA16386" s="191">
        <v>10</v>
      </c>
      <c r="BB16386" s="191">
        <v>0</v>
      </c>
    </row>
    <row r="16387" spans="48:54" x14ac:dyDescent="0.2">
      <c r="AV16387" s="191" t="str">
        <f t="shared" si="259"/>
        <v>586_RS_18_5_202324</v>
      </c>
      <c r="AW16387" s="191" t="s">
        <v>92</v>
      </c>
      <c r="AX16387" s="18">
        <v>202324</v>
      </c>
      <c r="AY16387" s="191">
        <v>586</v>
      </c>
      <c r="AZ16387" s="191">
        <v>18</v>
      </c>
      <c r="BA16387" s="191">
        <v>5</v>
      </c>
      <c r="BB16387" s="191">
        <v>0</v>
      </c>
    </row>
    <row r="16388" spans="48:54" x14ac:dyDescent="0.2">
      <c r="AV16388" s="191" t="str">
        <f t="shared" ref="AV16388:AV16451" si="260">AY16388&amp;"_"&amp;AW16388&amp;"_"&amp;AZ16388&amp;"_"&amp;BA16388&amp;"_"&amp;AX16388</f>
        <v>512_ROF_12_10_202324</v>
      </c>
      <c r="AW16388" s="191" t="s">
        <v>227</v>
      </c>
      <c r="AX16388" s="18">
        <v>202324</v>
      </c>
      <c r="AY16388" s="191">
        <v>512</v>
      </c>
      <c r="AZ16388" s="191">
        <v>12</v>
      </c>
      <c r="BA16388" s="191">
        <v>10</v>
      </c>
      <c r="BB16388" s="191">
        <v>0</v>
      </c>
    </row>
    <row r="16389" spans="48:54" x14ac:dyDescent="0.2">
      <c r="AV16389" s="191" t="str">
        <f t="shared" si="260"/>
        <v>512_RS_19_1_202324</v>
      </c>
      <c r="AW16389" s="191" t="s">
        <v>92</v>
      </c>
      <c r="AX16389" s="18">
        <v>202324</v>
      </c>
      <c r="AY16389" s="191">
        <v>512</v>
      </c>
      <c r="AZ16389" s="191">
        <v>19</v>
      </c>
      <c r="BA16389" s="191">
        <v>1</v>
      </c>
      <c r="BB16389" s="191">
        <v>84</v>
      </c>
    </row>
    <row r="16390" spans="48:54" x14ac:dyDescent="0.2">
      <c r="AV16390" s="191" t="str">
        <f t="shared" si="260"/>
        <v>514_ROF_12_10_202324</v>
      </c>
      <c r="AW16390" s="191" t="s">
        <v>227</v>
      </c>
      <c r="AX16390" s="18">
        <v>202324</v>
      </c>
      <c r="AY16390" s="191">
        <v>514</v>
      </c>
      <c r="AZ16390" s="191">
        <v>12</v>
      </c>
      <c r="BA16390" s="191">
        <v>10</v>
      </c>
      <c r="BB16390" s="191">
        <v>0</v>
      </c>
    </row>
    <row r="16391" spans="48:54" x14ac:dyDescent="0.2">
      <c r="AV16391" s="191" t="str">
        <f t="shared" si="260"/>
        <v>514_RS_19_1_202324</v>
      </c>
      <c r="AW16391" s="191" t="s">
        <v>92</v>
      </c>
      <c r="AX16391" s="18">
        <v>202324</v>
      </c>
      <c r="AY16391" s="191">
        <v>514</v>
      </c>
      <c r="AZ16391" s="191">
        <v>19</v>
      </c>
      <c r="BA16391" s="191">
        <v>1</v>
      </c>
      <c r="BB16391" s="191">
        <v>1549</v>
      </c>
    </row>
    <row r="16392" spans="48:54" x14ac:dyDescent="0.2">
      <c r="AV16392" s="191" t="str">
        <f t="shared" si="260"/>
        <v>516_ROF_12_10_202324</v>
      </c>
      <c r="AW16392" s="191" t="s">
        <v>227</v>
      </c>
      <c r="AX16392" s="18">
        <v>202324</v>
      </c>
      <c r="AY16392" s="191">
        <v>516</v>
      </c>
      <c r="AZ16392" s="191">
        <v>12</v>
      </c>
      <c r="BA16392" s="191">
        <v>10</v>
      </c>
      <c r="BB16392" s="191">
        <v>0</v>
      </c>
    </row>
    <row r="16393" spans="48:54" x14ac:dyDescent="0.2">
      <c r="AV16393" s="191" t="str">
        <f t="shared" si="260"/>
        <v>516_RS_19_1_202324</v>
      </c>
      <c r="AW16393" s="191" t="s">
        <v>92</v>
      </c>
      <c r="AX16393" s="18">
        <v>202324</v>
      </c>
      <c r="AY16393" s="191">
        <v>516</v>
      </c>
      <c r="AZ16393" s="191">
        <v>19</v>
      </c>
      <c r="BA16393" s="191">
        <v>1</v>
      </c>
      <c r="BB16393" s="191">
        <v>695.44700000000012</v>
      </c>
    </row>
    <row r="16394" spans="48:54" x14ac:dyDescent="0.2">
      <c r="AV16394" s="191" t="str">
        <f t="shared" si="260"/>
        <v>518_ROF_12_10_202324</v>
      </c>
      <c r="AW16394" s="191" t="s">
        <v>227</v>
      </c>
      <c r="AX16394" s="18">
        <v>202324</v>
      </c>
      <c r="AY16394" s="191">
        <v>518</v>
      </c>
      <c r="AZ16394" s="191">
        <v>12</v>
      </c>
      <c r="BA16394" s="191">
        <v>10</v>
      </c>
      <c r="BB16394" s="191">
        <v>0</v>
      </c>
    </row>
    <row r="16395" spans="48:54" x14ac:dyDescent="0.2">
      <c r="AV16395" s="191" t="str">
        <f t="shared" si="260"/>
        <v>518_RS_19_1_202324</v>
      </c>
      <c r="AW16395" s="191" t="s">
        <v>92</v>
      </c>
      <c r="AX16395" s="18">
        <v>202324</v>
      </c>
      <c r="AY16395" s="191">
        <v>518</v>
      </c>
      <c r="AZ16395" s="191">
        <v>19</v>
      </c>
      <c r="BA16395" s="191">
        <v>1</v>
      </c>
      <c r="BB16395" s="191">
        <v>128.90791000000002</v>
      </c>
    </row>
    <row r="16396" spans="48:54" x14ac:dyDescent="0.2">
      <c r="AV16396" s="191" t="str">
        <f t="shared" si="260"/>
        <v>520_ROF_12_10_202324</v>
      </c>
      <c r="AW16396" s="191" t="s">
        <v>227</v>
      </c>
      <c r="AX16396" s="18">
        <v>202324</v>
      </c>
      <c r="AY16396" s="191">
        <v>520</v>
      </c>
      <c r="AZ16396" s="191">
        <v>12</v>
      </c>
      <c r="BA16396" s="191">
        <v>10</v>
      </c>
      <c r="BB16396" s="191">
        <v>0</v>
      </c>
    </row>
    <row r="16397" spans="48:54" x14ac:dyDescent="0.2">
      <c r="AV16397" s="191" t="str">
        <f t="shared" si="260"/>
        <v>520_RS_19_1_202324</v>
      </c>
      <c r="AW16397" s="191" t="s">
        <v>92</v>
      </c>
      <c r="AX16397" s="18">
        <v>202324</v>
      </c>
      <c r="AY16397" s="191">
        <v>520</v>
      </c>
      <c r="AZ16397" s="191">
        <v>19</v>
      </c>
      <c r="BA16397" s="191">
        <v>1</v>
      </c>
      <c r="BB16397" s="191">
        <v>1315.5830000000001</v>
      </c>
    </row>
    <row r="16398" spans="48:54" x14ac:dyDescent="0.2">
      <c r="AV16398" s="191" t="str">
        <f t="shared" si="260"/>
        <v>522_ROF_12_10_202324</v>
      </c>
      <c r="AW16398" s="191" t="s">
        <v>227</v>
      </c>
      <c r="AX16398" s="18">
        <v>202324</v>
      </c>
      <c r="AY16398" s="191">
        <v>522</v>
      </c>
      <c r="AZ16398" s="191">
        <v>12</v>
      </c>
      <c r="BA16398" s="191">
        <v>10</v>
      </c>
      <c r="BB16398" s="191">
        <v>0</v>
      </c>
    </row>
    <row r="16399" spans="48:54" x14ac:dyDescent="0.2">
      <c r="AV16399" s="191" t="str">
        <f t="shared" si="260"/>
        <v>522_RS_19_1_202324</v>
      </c>
      <c r="AW16399" s="191" t="s">
        <v>92</v>
      </c>
      <c r="AX16399" s="18">
        <v>202324</v>
      </c>
      <c r="AY16399" s="191">
        <v>522</v>
      </c>
      <c r="AZ16399" s="191">
        <v>19</v>
      </c>
      <c r="BA16399" s="191">
        <v>1</v>
      </c>
      <c r="BB16399" s="191">
        <v>363.077</v>
      </c>
    </row>
    <row r="16400" spans="48:54" x14ac:dyDescent="0.2">
      <c r="AV16400" s="191" t="str">
        <f t="shared" si="260"/>
        <v>524_ROF_12_10_202324</v>
      </c>
      <c r="AW16400" s="191" t="s">
        <v>227</v>
      </c>
      <c r="AX16400" s="18">
        <v>202324</v>
      </c>
      <c r="AY16400" s="191">
        <v>524</v>
      </c>
      <c r="AZ16400" s="191">
        <v>12</v>
      </c>
      <c r="BA16400" s="191">
        <v>10</v>
      </c>
      <c r="BB16400" s="191">
        <v>0</v>
      </c>
    </row>
    <row r="16401" spans="48:54" x14ac:dyDescent="0.2">
      <c r="AV16401" s="191" t="str">
        <f t="shared" si="260"/>
        <v>524_RS_19_1_202324</v>
      </c>
      <c r="AW16401" s="191" t="s">
        <v>92</v>
      </c>
      <c r="AX16401" s="18">
        <v>202324</v>
      </c>
      <c r="AY16401" s="191">
        <v>524</v>
      </c>
      <c r="AZ16401" s="191">
        <v>19</v>
      </c>
      <c r="BA16401" s="191">
        <v>1</v>
      </c>
      <c r="BB16401" s="191">
        <v>72.558609999999987</v>
      </c>
    </row>
    <row r="16402" spans="48:54" x14ac:dyDescent="0.2">
      <c r="AV16402" s="191" t="str">
        <f t="shared" si="260"/>
        <v>526_ROF_12_10_202324</v>
      </c>
      <c r="AW16402" s="191" t="s">
        <v>227</v>
      </c>
      <c r="AX16402" s="18">
        <v>202324</v>
      </c>
      <c r="AY16402" s="191">
        <v>526</v>
      </c>
      <c r="AZ16402" s="191">
        <v>12</v>
      </c>
      <c r="BA16402" s="191">
        <v>10</v>
      </c>
      <c r="BB16402" s="191">
        <v>0</v>
      </c>
    </row>
    <row r="16403" spans="48:54" x14ac:dyDescent="0.2">
      <c r="AV16403" s="191" t="str">
        <f t="shared" si="260"/>
        <v>526_RS_19_1_202324</v>
      </c>
      <c r="AW16403" s="191" t="s">
        <v>92</v>
      </c>
      <c r="AX16403" s="18">
        <v>202324</v>
      </c>
      <c r="AY16403" s="191">
        <v>526</v>
      </c>
      <c r="AZ16403" s="191">
        <v>19</v>
      </c>
      <c r="BA16403" s="191">
        <v>1</v>
      </c>
      <c r="BB16403" s="191">
        <v>5.103405907613304</v>
      </c>
    </row>
    <row r="16404" spans="48:54" x14ac:dyDescent="0.2">
      <c r="AV16404" s="191" t="str">
        <f t="shared" si="260"/>
        <v>528_ROF_12_10_202324</v>
      </c>
      <c r="AW16404" s="191" t="s">
        <v>227</v>
      </c>
      <c r="AX16404" s="18">
        <v>202324</v>
      </c>
      <c r="AY16404" s="191">
        <v>528</v>
      </c>
      <c r="AZ16404" s="191">
        <v>12</v>
      </c>
      <c r="BA16404" s="191">
        <v>10</v>
      </c>
      <c r="BB16404" s="191">
        <v>0</v>
      </c>
    </row>
    <row r="16405" spans="48:54" x14ac:dyDescent="0.2">
      <c r="AV16405" s="191" t="str">
        <f t="shared" si="260"/>
        <v>528_RS_19_1_202324</v>
      </c>
      <c r="AW16405" s="191" t="s">
        <v>92</v>
      </c>
      <c r="AX16405" s="18">
        <v>202324</v>
      </c>
      <c r="AY16405" s="191">
        <v>528</v>
      </c>
      <c r="AZ16405" s="191">
        <v>19</v>
      </c>
      <c r="BA16405" s="191">
        <v>1</v>
      </c>
      <c r="BB16405" s="191">
        <v>36</v>
      </c>
    </row>
    <row r="16406" spans="48:54" x14ac:dyDescent="0.2">
      <c r="AV16406" s="191" t="str">
        <f t="shared" si="260"/>
        <v>530_ROF_12_10_202324</v>
      </c>
      <c r="AW16406" s="191" t="s">
        <v>227</v>
      </c>
      <c r="AX16406" s="18">
        <v>202324</v>
      </c>
      <c r="AY16406" s="191">
        <v>530</v>
      </c>
      <c r="AZ16406" s="191">
        <v>12</v>
      </c>
      <c r="BA16406" s="191">
        <v>10</v>
      </c>
      <c r="BB16406" s="191">
        <v>0</v>
      </c>
    </row>
    <row r="16407" spans="48:54" x14ac:dyDescent="0.2">
      <c r="AV16407" s="191" t="str">
        <f t="shared" si="260"/>
        <v>530_RS_19_1_202324</v>
      </c>
      <c r="AW16407" s="191" t="s">
        <v>92</v>
      </c>
      <c r="AX16407" s="18">
        <v>202324</v>
      </c>
      <c r="AY16407" s="191">
        <v>530</v>
      </c>
      <c r="AZ16407" s="191">
        <v>19</v>
      </c>
      <c r="BA16407" s="191">
        <v>1</v>
      </c>
      <c r="BB16407" s="191">
        <v>143.44799999999998</v>
      </c>
    </row>
    <row r="16408" spans="48:54" x14ac:dyDescent="0.2">
      <c r="AV16408" s="191" t="str">
        <f t="shared" si="260"/>
        <v>532_ROF_12_10_202324</v>
      </c>
      <c r="AW16408" s="191" t="s">
        <v>227</v>
      </c>
      <c r="AX16408" s="18">
        <v>202324</v>
      </c>
      <c r="AY16408" s="191">
        <v>532</v>
      </c>
      <c r="AZ16408" s="191">
        <v>12</v>
      </c>
      <c r="BA16408" s="191">
        <v>10</v>
      </c>
      <c r="BB16408" s="191">
        <v>0</v>
      </c>
    </row>
    <row r="16409" spans="48:54" x14ac:dyDescent="0.2">
      <c r="AV16409" s="191" t="str">
        <f t="shared" si="260"/>
        <v>532_RS_19_1_202324</v>
      </c>
      <c r="AW16409" s="191" t="s">
        <v>92</v>
      </c>
      <c r="AX16409" s="18">
        <v>202324</v>
      </c>
      <c r="AY16409" s="191">
        <v>532</v>
      </c>
      <c r="AZ16409" s="191">
        <v>19</v>
      </c>
      <c r="BA16409" s="191">
        <v>1</v>
      </c>
      <c r="BB16409" s="191">
        <v>423.03999999999996</v>
      </c>
    </row>
    <row r="16410" spans="48:54" x14ac:dyDescent="0.2">
      <c r="AV16410" s="191" t="str">
        <f t="shared" si="260"/>
        <v>534_ROF_12_10_202324</v>
      </c>
      <c r="AW16410" s="191" t="s">
        <v>227</v>
      </c>
      <c r="AX16410" s="18">
        <v>202324</v>
      </c>
      <c r="AY16410" s="191">
        <v>534</v>
      </c>
      <c r="AZ16410" s="191">
        <v>12</v>
      </c>
      <c r="BA16410" s="191">
        <v>10</v>
      </c>
      <c r="BB16410" s="191">
        <v>0</v>
      </c>
    </row>
    <row r="16411" spans="48:54" x14ac:dyDescent="0.2">
      <c r="AV16411" s="191" t="str">
        <f t="shared" si="260"/>
        <v>534_RS_19_1_202324</v>
      </c>
      <c r="AW16411" s="191" t="s">
        <v>92</v>
      </c>
      <c r="AX16411" s="18">
        <v>202324</v>
      </c>
      <c r="AY16411" s="191">
        <v>534</v>
      </c>
      <c r="AZ16411" s="191">
        <v>19</v>
      </c>
      <c r="BA16411" s="191">
        <v>1</v>
      </c>
      <c r="BB16411" s="191">
        <v>904.70877999999993</v>
      </c>
    </row>
    <row r="16412" spans="48:54" x14ac:dyDescent="0.2">
      <c r="AV16412" s="191" t="str">
        <f t="shared" si="260"/>
        <v>536_ROF_12_10_202324</v>
      </c>
      <c r="AW16412" s="191" t="s">
        <v>227</v>
      </c>
      <c r="AX16412" s="18">
        <v>202324</v>
      </c>
      <c r="AY16412" s="191">
        <v>536</v>
      </c>
      <c r="AZ16412" s="191">
        <v>12</v>
      </c>
      <c r="BA16412" s="191">
        <v>10</v>
      </c>
      <c r="BB16412" s="191">
        <v>0</v>
      </c>
    </row>
    <row r="16413" spans="48:54" x14ac:dyDescent="0.2">
      <c r="AV16413" s="191" t="str">
        <f t="shared" si="260"/>
        <v>536_RS_19_1_202324</v>
      </c>
      <c r="AW16413" s="191" t="s">
        <v>92</v>
      </c>
      <c r="AX16413" s="18">
        <v>202324</v>
      </c>
      <c r="AY16413" s="191">
        <v>536</v>
      </c>
      <c r="AZ16413" s="191">
        <v>19</v>
      </c>
      <c r="BA16413" s="191">
        <v>1</v>
      </c>
      <c r="BB16413" s="191">
        <v>928.55899999999997</v>
      </c>
    </row>
    <row r="16414" spans="48:54" x14ac:dyDescent="0.2">
      <c r="AV16414" s="191" t="str">
        <f t="shared" si="260"/>
        <v>538_ROF_12_10_202324</v>
      </c>
      <c r="AW16414" s="191" t="s">
        <v>227</v>
      </c>
      <c r="AX16414" s="18">
        <v>202324</v>
      </c>
      <c r="AY16414" s="191">
        <v>538</v>
      </c>
      <c r="AZ16414" s="191">
        <v>12</v>
      </c>
      <c r="BA16414" s="191">
        <v>10</v>
      </c>
      <c r="BB16414" s="191">
        <v>0</v>
      </c>
    </row>
    <row r="16415" spans="48:54" x14ac:dyDescent="0.2">
      <c r="AV16415" s="191" t="str">
        <f t="shared" si="260"/>
        <v>538_RS_19_1_202324</v>
      </c>
      <c r="AW16415" s="191" t="s">
        <v>92</v>
      </c>
      <c r="AX16415" s="18">
        <v>202324</v>
      </c>
      <c r="AY16415" s="191">
        <v>538</v>
      </c>
      <c r="AZ16415" s="191">
        <v>19</v>
      </c>
      <c r="BA16415" s="191">
        <v>1</v>
      </c>
      <c r="BB16415" s="191">
        <v>725.75332000000003</v>
      </c>
    </row>
    <row r="16416" spans="48:54" x14ac:dyDescent="0.2">
      <c r="AV16416" s="191" t="str">
        <f t="shared" si="260"/>
        <v>540_ROF_12_10_202324</v>
      </c>
      <c r="AW16416" s="191" t="s">
        <v>227</v>
      </c>
      <c r="AX16416" s="18">
        <v>202324</v>
      </c>
      <c r="AY16416" s="191">
        <v>540</v>
      </c>
      <c r="AZ16416" s="191">
        <v>12</v>
      </c>
      <c r="BA16416" s="191">
        <v>10</v>
      </c>
      <c r="BB16416" s="191">
        <v>0</v>
      </c>
    </row>
    <row r="16417" spans="48:54" x14ac:dyDescent="0.2">
      <c r="AV16417" s="191" t="str">
        <f t="shared" si="260"/>
        <v>540_RS_19_1_202324</v>
      </c>
      <c r="AW16417" s="191" t="s">
        <v>92</v>
      </c>
      <c r="AX16417" s="18">
        <v>202324</v>
      </c>
      <c r="AY16417" s="191">
        <v>540</v>
      </c>
      <c r="AZ16417" s="191">
        <v>19</v>
      </c>
      <c r="BA16417" s="191">
        <v>1</v>
      </c>
      <c r="BB16417" s="191">
        <v>1459.787</v>
      </c>
    </row>
    <row r="16418" spans="48:54" x14ac:dyDescent="0.2">
      <c r="AV16418" s="191" t="str">
        <f t="shared" si="260"/>
        <v>542_ROF_12_10_202324</v>
      </c>
      <c r="AW16418" s="191" t="s">
        <v>227</v>
      </c>
      <c r="AX16418" s="18">
        <v>202324</v>
      </c>
      <c r="AY16418" s="191">
        <v>542</v>
      </c>
      <c r="AZ16418" s="191">
        <v>12</v>
      </c>
      <c r="BA16418" s="191">
        <v>10</v>
      </c>
      <c r="BB16418" s="191">
        <v>0</v>
      </c>
    </row>
    <row r="16419" spans="48:54" x14ac:dyDescent="0.2">
      <c r="AV16419" s="191" t="str">
        <f t="shared" si="260"/>
        <v>542_RS_19_1_202324</v>
      </c>
      <c r="AW16419" s="191" t="s">
        <v>92</v>
      </c>
      <c r="AX16419" s="18">
        <v>202324</v>
      </c>
      <c r="AY16419" s="191">
        <v>542</v>
      </c>
      <c r="AZ16419" s="191">
        <v>19</v>
      </c>
      <c r="BA16419" s="191">
        <v>1</v>
      </c>
      <c r="BB16419" s="191">
        <v>669.82300000000009</v>
      </c>
    </row>
    <row r="16420" spans="48:54" x14ac:dyDescent="0.2">
      <c r="AV16420" s="191" t="str">
        <f t="shared" si="260"/>
        <v>544_ROF_12_10_202324</v>
      </c>
      <c r="AW16420" s="191" t="s">
        <v>227</v>
      </c>
      <c r="AX16420" s="18">
        <v>202324</v>
      </c>
      <c r="AY16420" s="191">
        <v>544</v>
      </c>
      <c r="AZ16420" s="191">
        <v>12</v>
      </c>
      <c r="BA16420" s="191">
        <v>10</v>
      </c>
      <c r="BB16420" s="191">
        <v>0</v>
      </c>
    </row>
    <row r="16421" spans="48:54" x14ac:dyDescent="0.2">
      <c r="AV16421" s="191" t="str">
        <f t="shared" si="260"/>
        <v>544_RS_19_1_202324</v>
      </c>
      <c r="AW16421" s="191" t="s">
        <v>92</v>
      </c>
      <c r="AX16421" s="18">
        <v>202324</v>
      </c>
      <c r="AY16421" s="191">
        <v>544</v>
      </c>
      <c r="AZ16421" s="191">
        <v>19</v>
      </c>
      <c r="BA16421" s="191">
        <v>1</v>
      </c>
      <c r="BB16421" s="191">
        <v>1820.6834800000001</v>
      </c>
    </row>
    <row r="16422" spans="48:54" x14ac:dyDescent="0.2">
      <c r="AV16422" s="191" t="str">
        <f t="shared" si="260"/>
        <v>545_ROF_12_10_202324</v>
      </c>
      <c r="AW16422" s="191" t="s">
        <v>227</v>
      </c>
      <c r="AX16422" s="18">
        <v>202324</v>
      </c>
      <c r="AY16422" s="191">
        <v>545</v>
      </c>
      <c r="AZ16422" s="191">
        <v>12</v>
      </c>
      <c r="BA16422" s="191">
        <v>10</v>
      </c>
      <c r="BB16422" s="191">
        <v>0</v>
      </c>
    </row>
    <row r="16423" spans="48:54" x14ac:dyDescent="0.2">
      <c r="AV16423" s="191" t="str">
        <f t="shared" si="260"/>
        <v>545_RS_19_1_202324</v>
      </c>
      <c r="AW16423" s="191" t="s">
        <v>92</v>
      </c>
      <c r="AX16423" s="18">
        <v>202324</v>
      </c>
      <c r="AY16423" s="191">
        <v>545</v>
      </c>
      <c r="AZ16423" s="191">
        <v>19</v>
      </c>
      <c r="BA16423" s="191">
        <v>1</v>
      </c>
      <c r="BB16423" s="191">
        <v>259.97583999999995</v>
      </c>
    </row>
    <row r="16424" spans="48:54" x14ac:dyDescent="0.2">
      <c r="AV16424" s="191" t="str">
        <f t="shared" si="260"/>
        <v>546_ROF_12_10_202324</v>
      </c>
      <c r="AW16424" s="191" t="s">
        <v>227</v>
      </c>
      <c r="AX16424" s="18">
        <v>202324</v>
      </c>
      <c r="AY16424" s="191">
        <v>546</v>
      </c>
      <c r="AZ16424" s="191">
        <v>12</v>
      </c>
      <c r="BA16424" s="191">
        <v>10</v>
      </c>
      <c r="BB16424" s="191">
        <v>0</v>
      </c>
    </row>
    <row r="16425" spans="48:54" x14ac:dyDescent="0.2">
      <c r="AV16425" s="191" t="str">
        <f t="shared" si="260"/>
        <v>546_RS_19_1_202324</v>
      </c>
      <c r="AW16425" s="191" t="s">
        <v>92</v>
      </c>
      <c r="AX16425" s="18">
        <v>202324</v>
      </c>
      <c r="AY16425" s="191">
        <v>546</v>
      </c>
      <c r="AZ16425" s="191">
        <v>19</v>
      </c>
      <c r="BA16425" s="191">
        <v>1</v>
      </c>
      <c r="BB16425" s="191">
        <v>505.79600000000005</v>
      </c>
    </row>
    <row r="16426" spans="48:54" x14ac:dyDescent="0.2">
      <c r="AV16426" s="191" t="str">
        <f t="shared" si="260"/>
        <v>548_ROF_12_10_202324</v>
      </c>
      <c r="AW16426" s="191" t="s">
        <v>227</v>
      </c>
      <c r="AX16426" s="18">
        <v>202324</v>
      </c>
      <c r="AY16426" s="191">
        <v>548</v>
      </c>
      <c r="AZ16426" s="191">
        <v>12</v>
      </c>
      <c r="BA16426" s="191">
        <v>10</v>
      </c>
      <c r="BB16426" s="191">
        <v>0</v>
      </c>
    </row>
    <row r="16427" spans="48:54" x14ac:dyDescent="0.2">
      <c r="AV16427" s="191" t="str">
        <f t="shared" si="260"/>
        <v>548_RS_19_1_202324</v>
      </c>
      <c r="AW16427" s="191" t="s">
        <v>92</v>
      </c>
      <c r="AX16427" s="18">
        <v>202324</v>
      </c>
      <c r="AY16427" s="191">
        <v>548</v>
      </c>
      <c r="AZ16427" s="191">
        <v>19</v>
      </c>
      <c r="BA16427" s="191">
        <v>1</v>
      </c>
      <c r="BB16427" s="191">
        <v>275.68600000000004</v>
      </c>
    </row>
    <row r="16428" spans="48:54" x14ac:dyDescent="0.2">
      <c r="AV16428" s="191" t="str">
        <f t="shared" si="260"/>
        <v>550_ROF_12_10_202324</v>
      </c>
      <c r="AW16428" s="191" t="s">
        <v>227</v>
      </c>
      <c r="AX16428" s="18">
        <v>202324</v>
      </c>
      <c r="AY16428" s="191">
        <v>550</v>
      </c>
      <c r="AZ16428" s="191">
        <v>12</v>
      </c>
      <c r="BA16428" s="191">
        <v>10</v>
      </c>
      <c r="BB16428" s="191">
        <v>0</v>
      </c>
    </row>
    <row r="16429" spans="48:54" x14ac:dyDescent="0.2">
      <c r="AV16429" s="191" t="str">
        <f t="shared" si="260"/>
        <v>550_RS_19_1_202324</v>
      </c>
      <c r="AW16429" s="191" t="s">
        <v>92</v>
      </c>
      <c r="AX16429" s="18">
        <v>202324</v>
      </c>
      <c r="AY16429" s="191">
        <v>550</v>
      </c>
      <c r="AZ16429" s="191">
        <v>19</v>
      </c>
      <c r="BA16429" s="191">
        <v>1</v>
      </c>
      <c r="BB16429" s="191">
        <v>1139.9789999999998</v>
      </c>
    </row>
    <row r="16430" spans="48:54" x14ac:dyDescent="0.2">
      <c r="AV16430" s="191" t="str">
        <f t="shared" si="260"/>
        <v>552_ROF_12_10_202324</v>
      </c>
      <c r="AW16430" s="191" t="s">
        <v>227</v>
      </c>
      <c r="AX16430" s="18">
        <v>202324</v>
      </c>
      <c r="AY16430" s="191">
        <v>552</v>
      </c>
      <c r="AZ16430" s="191">
        <v>12</v>
      </c>
      <c r="BA16430" s="191">
        <v>10</v>
      </c>
      <c r="BB16430" s="191">
        <v>0</v>
      </c>
    </row>
    <row r="16431" spans="48:54" x14ac:dyDescent="0.2">
      <c r="AV16431" s="191" t="str">
        <f t="shared" si="260"/>
        <v>552_RS_19_1_202324</v>
      </c>
      <c r="AW16431" s="191" t="s">
        <v>92</v>
      </c>
      <c r="AX16431" s="18">
        <v>202324</v>
      </c>
      <c r="AY16431" s="191">
        <v>552</v>
      </c>
      <c r="AZ16431" s="191">
        <v>19</v>
      </c>
      <c r="BA16431" s="191">
        <v>1</v>
      </c>
      <c r="BB16431" s="191">
        <v>9785.9521800000075</v>
      </c>
    </row>
    <row r="16432" spans="48:54" x14ac:dyDescent="0.2">
      <c r="AV16432" s="191" t="str">
        <f t="shared" si="260"/>
        <v>562_ROF_12_10_202324</v>
      </c>
      <c r="AW16432" s="191" t="s">
        <v>227</v>
      </c>
      <c r="AX16432" s="18">
        <v>202324</v>
      </c>
      <c r="AY16432" s="191">
        <v>562</v>
      </c>
      <c r="AZ16432" s="191">
        <v>12</v>
      </c>
      <c r="BA16432" s="191">
        <v>10</v>
      </c>
      <c r="BB16432" s="191">
        <v>0</v>
      </c>
    </row>
    <row r="16433" spans="48:54" x14ac:dyDescent="0.2">
      <c r="AV16433" s="191" t="str">
        <f t="shared" si="260"/>
        <v>562_RS_19_1_202324</v>
      </c>
      <c r="AW16433" s="191" t="s">
        <v>92</v>
      </c>
      <c r="AX16433" s="18">
        <v>202324</v>
      </c>
      <c r="AY16433" s="191">
        <v>562</v>
      </c>
      <c r="AZ16433" s="191">
        <v>19</v>
      </c>
      <c r="BA16433" s="191">
        <v>1</v>
      </c>
      <c r="BB16433" s="191">
        <v>0</v>
      </c>
    </row>
    <row r="16434" spans="48:54" x14ac:dyDescent="0.2">
      <c r="AV16434" s="191" t="str">
        <f t="shared" si="260"/>
        <v>564_ROF_12_10_202324</v>
      </c>
      <c r="AW16434" s="191" t="s">
        <v>227</v>
      </c>
      <c r="AX16434" s="18">
        <v>202324</v>
      </c>
      <c r="AY16434" s="191">
        <v>564</v>
      </c>
      <c r="AZ16434" s="191">
        <v>12</v>
      </c>
      <c r="BA16434" s="191">
        <v>10</v>
      </c>
      <c r="BB16434" s="191">
        <v>0</v>
      </c>
    </row>
    <row r="16435" spans="48:54" x14ac:dyDescent="0.2">
      <c r="AV16435" s="191" t="str">
        <f t="shared" si="260"/>
        <v>564_RS_19_1_202324</v>
      </c>
      <c r="AW16435" s="191" t="s">
        <v>92</v>
      </c>
      <c r="AX16435" s="18">
        <v>202324</v>
      </c>
      <c r="AY16435" s="191">
        <v>564</v>
      </c>
      <c r="AZ16435" s="191">
        <v>19</v>
      </c>
      <c r="BA16435" s="191">
        <v>1</v>
      </c>
      <c r="BB16435" s="191">
        <v>0</v>
      </c>
    </row>
    <row r="16436" spans="48:54" x14ac:dyDescent="0.2">
      <c r="AV16436" s="191" t="str">
        <f t="shared" si="260"/>
        <v>566_ROF_12_10_202324</v>
      </c>
      <c r="AW16436" s="191" t="s">
        <v>227</v>
      </c>
      <c r="AX16436" s="18">
        <v>202324</v>
      </c>
      <c r="AY16436" s="191">
        <v>566</v>
      </c>
      <c r="AZ16436" s="191">
        <v>12</v>
      </c>
      <c r="BA16436" s="191">
        <v>10</v>
      </c>
      <c r="BB16436" s="191">
        <v>0</v>
      </c>
    </row>
    <row r="16437" spans="48:54" x14ac:dyDescent="0.2">
      <c r="AV16437" s="191" t="str">
        <f t="shared" si="260"/>
        <v>566_RS_19_1_202324</v>
      </c>
      <c r="AW16437" s="191" t="s">
        <v>92</v>
      </c>
      <c r="AX16437" s="18">
        <v>202324</v>
      </c>
      <c r="AY16437" s="191">
        <v>566</v>
      </c>
      <c r="AZ16437" s="191">
        <v>19</v>
      </c>
      <c r="BA16437" s="191">
        <v>1</v>
      </c>
      <c r="BB16437" s="191">
        <v>0</v>
      </c>
    </row>
    <row r="16438" spans="48:54" x14ac:dyDescent="0.2">
      <c r="AV16438" s="191" t="str">
        <f t="shared" si="260"/>
        <v>568_ROF_12_10_202324</v>
      </c>
      <c r="AW16438" s="191" t="s">
        <v>227</v>
      </c>
      <c r="AX16438" s="18">
        <v>202324</v>
      </c>
      <c r="AY16438" s="191">
        <v>568</v>
      </c>
      <c r="AZ16438" s="191">
        <v>12</v>
      </c>
      <c r="BA16438" s="191">
        <v>10</v>
      </c>
      <c r="BB16438" s="191">
        <v>0</v>
      </c>
    </row>
    <row r="16439" spans="48:54" x14ac:dyDescent="0.2">
      <c r="AV16439" s="191" t="str">
        <f t="shared" si="260"/>
        <v>568_RS_19_1_202324</v>
      </c>
      <c r="AW16439" s="191" t="s">
        <v>92</v>
      </c>
      <c r="AX16439" s="18">
        <v>202324</v>
      </c>
      <c r="AY16439" s="191">
        <v>568</v>
      </c>
      <c r="AZ16439" s="191">
        <v>19</v>
      </c>
      <c r="BA16439" s="191">
        <v>1</v>
      </c>
      <c r="BB16439" s="191">
        <v>0</v>
      </c>
    </row>
    <row r="16440" spans="48:54" x14ac:dyDescent="0.2">
      <c r="AV16440" s="191" t="str">
        <f t="shared" si="260"/>
        <v>572_ROF_12_10_202324</v>
      </c>
      <c r="AW16440" s="191" t="s">
        <v>227</v>
      </c>
      <c r="AX16440" s="18">
        <v>202324</v>
      </c>
      <c r="AY16440" s="191">
        <v>572</v>
      </c>
      <c r="AZ16440" s="191">
        <v>12</v>
      </c>
      <c r="BA16440" s="191">
        <v>10</v>
      </c>
      <c r="BB16440" s="191">
        <v>0</v>
      </c>
    </row>
    <row r="16441" spans="48:54" x14ac:dyDescent="0.2">
      <c r="AV16441" s="191" t="str">
        <f t="shared" si="260"/>
        <v>572_RS_19_1_202324</v>
      </c>
      <c r="AW16441" s="191" t="s">
        <v>92</v>
      </c>
      <c r="AX16441" s="18">
        <v>202324</v>
      </c>
      <c r="AY16441" s="191">
        <v>572</v>
      </c>
      <c r="AZ16441" s="191">
        <v>19</v>
      </c>
      <c r="BA16441" s="191">
        <v>1</v>
      </c>
      <c r="BB16441" s="191">
        <v>0</v>
      </c>
    </row>
    <row r="16442" spans="48:54" x14ac:dyDescent="0.2">
      <c r="AV16442" s="191" t="str">
        <f t="shared" si="260"/>
        <v>574_ROF_12_10_202324</v>
      </c>
      <c r="AW16442" s="191" t="s">
        <v>227</v>
      </c>
      <c r="AX16442" s="18">
        <v>202324</v>
      </c>
      <c r="AY16442" s="191">
        <v>574</v>
      </c>
      <c r="AZ16442" s="191">
        <v>12</v>
      </c>
      <c r="BA16442" s="191">
        <v>10</v>
      </c>
      <c r="BB16442" s="191">
        <v>0</v>
      </c>
    </row>
    <row r="16443" spans="48:54" x14ac:dyDescent="0.2">
      <c r="AV16443" s="191" t="str">
        <f t="shared" si="260"/>
        <v>574_RS_19_1_202324</v>
      </c>
      <c r="AW16443" s="191" t="s">
        <v>92</v>
      </c>
      <c r="AX16443" s="18">
        <v>202324</v>
      </c>
      <c r="AY16443" s="191">
        <v>574</v>
      </c>
      <c r="AZ16443" s="191">
        <v>19</v>
      </c>
      <c r="BA16443" s="191">
        <v>1</v>
      </c>
      <c r="BB16443" s="191">
        <v>0</v>
      </c>
    </row>
    <row r="16444" spans="48:54" x14ac:dyDescent="0.2">
      <c r="AV16444" s="191" t="str">
        <f t="shared" si="260"/>
        <v>576_ROF_12_10_202324</v>
      </c>
      <c r="AW16444" s="191" t="s">
        <v>227</v>
      </c>
      <c r="AX16444" s="18">
        <v>202324</v>
      </c>
      <c r="AY16444" s="191">
        <v>576</v>
      </c>
      <c r="AZ16444" s="191">
        <v>12</v>
      </c>
      <c r="BA16444" s="191">
        <v>10</v>
      </c>
      <c r="BB16444" s="191">
        <v>0</v>
      </c>
    </row>
    <row r="16445" spans="48:54" x14ac:dyDescent="0.2">
      <c r="AV16445" s="191" t="str">
        <f t="shared" si="260"/>
        <v>576_RS_19_1_202324</v>
      </c>
      <c r="AW16445" s="191" t="s">
        <v>92</v>
      </c>
      <c r="AX16445" s="18">
        <v>202324</v>
      </c>
      <c r="AY16445" s="191">
        <v>576</v>
      </c>
      <c r="AZ16445" s="191">
        <v>19</v>
      </c>
      <c r="BA16445" s="191">
        <v>1</v>
      </c>
      <c r="BB16445" s="191">
        <v>0</v>
      </c>
    </row>
    <row r="16446" spans="48:54" x14ac:dyDescent="0.2">
      <c r="AV16446" s="191" t="str">
        <f t="shared" si="260"/>
        <v>582_ROF_12_10_202324</v>
      </c>
      <c r="AW16446" s="191" t="s">
        <v>227</v>
      </c>
      <c r="AX16446" s="18">
        <v>202324</v>
      </c>
      <c r="AY16446" s="191">
        <v>582</v>
      </c>
      <c r="AZ16446" s="191">
        <v>12</v>
      </c>
      <c r="BA16446" s="191">
        <v>10</v>
      </c>
      <c r="BB16446" s="191">
        <v>0</v>
      </c>
    </row>
    <row r="16447" spans="48:54" x14ac:dyDescent="0.2">
      <c r="AV16447" s="191" t="str">
        <f t="shared" si="260"/>
        <v>582_RS_19_1_202324</v>
      </c>
      <c r="AW16447" s="191" t="s">
        <v>92</v>
      </c>
      <c r="AX16447" s="18">
        <v>202324</v>
      </c>
      <c r="AY16447" s="191">
        <v>582</v>
      </c>
      <c r="AZ16447" s="191">
        <v>19</v>
      </c>
      <c r="BA16447" s="191">
        <v>1</v>
      </c>
      <c r="BB16447" s="191">
        <v>0</v>
      </c>
    </row>
    <row r="16448" spans="48:54" x14ac:dyDescent="0.2">
      <c r="AV16448" s="191" t="str">
        <f t="shared" si="260"/>
        <v>584_ROF_12_10_202324</v>
      </c>
      <c r="AW16448" s="191" t="s">
        <v>227</v>
      </c>
      <c r="AX16448" s="18">
        <v>202324</v>
      </c>
      <c r="AY16448" s="191">
        <v>584</v>
      </c>
      <c r="AZ16448" s="191">
        <v>12</v>
      </c>
      <c r="BA16448" s="191">
        <v>10</v>
      </c>
      <c r="BB16448" s="191">
        <v>0</v>
      </c>
    </row>
    <row r="16449" spans="48:54" x14ac:dyDescent="0.2">
      <c r="AV16449" s="191" t="str">
        <f t="shared" si="260"/>
        <v>584_RS_19_1_202324</v>
      </c>
      <c r="AW16449" s="191" t="s">
        <v>92</v>
      </c>
      <c r="AX16449" s="18">
        <v>202324</v>
      </c>
      <c r="AY16449" s="191">
        <v>584</v>
      </c>
      <c r="AZ16449" s="191">
        <v>19</v>
      </c>
      <c r="BA16449" s="191">
        <v>1</v>
      </c>
      <c r="BB16449" s="191">
        <v>0</v>
      </c>
    </row>
    <row r="16450" spans="48:54" x14ac:dyDescent="0.2">
      <c r="AV16450" s="191" t="str">
        <f t="shared" si="260"/>
        <v>586_ROF_12_10_202324</v>
      </c>
      <c r="AW16450" s="191" t="s">
        <v>227</v>
      </c>
      <c r="AX16450" s="18">
        <v>202324</v>
      </c>
      <c r="AY16450" s="191">
        <v>586</v>
      </c>
      <c r="AZ16450" s="191">
        <v>12</v>
      </c>
      <c r="BA16450" s="191">
        <v>10</v>
      </c>
      <c r="BB16450" s="191">
        <v>0</v>
      </c>
    </row>
    <row r="16451" spans="48:54" x14ac:dyDescent="0.2">
      <c r="AV16451" s="191" t="str">
        <f t="shared" si="260"/>
        <v>586_RS_19_1_202324</v>
      </c>
      <c r="AW16451" s="191" t="s">
        <v>92</v>
      </c>
      <c r="AX16451" s="18">
        <v>202324</v>
      </c>
      <c r="AY16451" s="191">
        <v>586</v>
      </c>
      <c r="AZ16451" s="191">
        <v>19</v>
      </c>
      <c r="BA16451" s="191">
        <v>1</v>
      </c>
      <c r="BB16451" s="191">
        <v>0</v>
      </c>
    </row>
    <row r="16452" spans="48:54" x14ac:dyDescent="0.2">
      <c r="AV16452" s="191" t="str">
        <f t="shared" ref="AV16452:AV16515" si="261">AY16452&amp;"_"&amp;AW16452&amp;"_"&amp;AZ16452&amp;"_"&amp;BA16452&amp;"_"&amp;AX16452</f>
        <v>512_ROF_13_10_202324</v>
      </c>
      <c r="AW16452" s="191" t="s">
        <v>227</v>
      </c>
      <c r="AX16452" s="18">
        <v>202324</v>
      </c>
      <c r="AY16452" s="191">
        <v>512</v>
      </c>
      <c r="AZ16452" s="191">
        <v>13</v>
      </c>
      <c r="BA16452" s="191">
        <v>10</v>
      </c>
      <c r="BB16452" s="191">
        <v>0</v>
      </c>
    </row>
    <row r="16453" spans="48:54" x14ac:dyDescent="0.2">
      <c r="AV16453" s="191" t="str">
        <f t="shared" si="261"/>
        <v>512_RS_19_2_202324</v>
      </c>
      <c r="AW16453" s="191" t="s">
        <v>92</v>
      </c>
      <c r="AX16453" s="18">
        <v>202324</v>
      </c>
      <c r="AY16453" s="191">
        <v>512</v>
      </c>
      <c r="AZ16453" s="191">
        <v>19</v>
      </c>
      <c r="BA16453" s="191">
        <v>2</v>
      </c>
      <c r="BB16453" s="191">
        <v>0</v>
      </c>
    </row>
    <row r="16454" spans="48:54" x14ac:dyDescent="0.2">
      <c r="AV16454" s="191" t="str">
        <f t="shared" si="261"/>
        <v>514_ROF_13_10_202324</v>
      </c>
      <c r="AW16454" s="191" t="s">
        <v>227</v>
      </c>
      <c r="AX16454" s="18">
        <v>202324</v>
      </c>
      <c r="AY16454" s="191">
        <v>514</v>
      </c>
      <c r="AZ16454" s="191">
        <v>13</v>
      </c>
      <c r="BA16454" s="191">
        <v>10</v>
      </c>
      <c r="BB16454" s="191">
        <v>0</v>
      </c>
    </row>
    <row r="16455" spans="48:54" x14ac:dyDescent="0.2">
      <c r="AV16455" s="191" t="str">
        <f t="shared" si="261"/>
        <v>514_RS_19_2_202324</v>
      </c>
      <c r="AW16455" s="191" t="s">
        <v>92</v>
      </c>
      <c r="AX16455" s="18">
        <v>202324</v>
      </c>
      <c r="AY16455" s="191">
        <v>514</v>
      </c>
      <c r="AZ16455" s="191">
        <v>19</v>
      </c>
      <c r="BA16455" s="191">
        <v>2</v>
      </c>
      <c r="BB16455" s="191">
        <v>-1621</v>
      </c>
    </row>
    <row r="16456" spans="48:54" x14ac:dyDescent="0.2">
      <c r="AV16456" s="191" t="str">
        <f t="shared" si="261"/>
        <v>516_ROF_13_10_202324</v>
      </c>
      <c r="AW16456" s="191" t="s">
        <v>227</v>
      </c>
      <c r="AX16456" s="18">
        <v>202324</v>
      </c>
      <c r="AY16456" s="191">
        <v>516</v>
      </c>
      <c r="AZ16456" s="191">
        <v>13</v>
      </c>
      <c r="BA16456" s="191">
        <v>10</v>
      </c>
      <c r="BB16456" s="191">
        <v>0</v>
      </c>
    </row>
    <row r="16457" spans="48:54" x14ac:dyDescent="0.2">
      <c r="AV16457" s="191" t="str">
        <f t="shared" si="261"/>
        <v>516_RS_19_2_202324</v>
      </c>
      <c r="AW16457" s="191" t="s">
        <v>92</v>
      </c>
      <c r="AX16457" s="18">
        <v>202324</v>
      </c>
      <c r="AY16457" s="191">
        <v>516</v>
      </c>
      <c r="AZ16457" s="191">
        <v>19</v>
      </c>
      <c r="BA16457" s="191">
        <v>2</v>
      </c>
      <c r="BB16457" s="191">
        <v>-145.63</v>
      </c>
    </row>
    <row r="16458" spans="48:54" x14ac:dyDescent="0.2">
      <c r="AV16458" s="191" t="str">
        <f t="shared" si="261"/>
        <v>518_ROF_13_10_202324</v>
      </c>
      <c r="AW16458" s="191" t="s">
        <v>227</v>
      </c>
      <c r="AX16458" s="18">
        <v>202324</v>
      </c>
      <c r="AY16458" s="191">
        <v>518</v>
      </c>
      <c r="AZ16458" s="191">
        <v>13</v>
      </c>
      <c r="BA16458" s="191">
        <v>10</v>
      </c>
      <c r="BB16458" s="191">
        <v>0</v>
      </c>
    </row>
    <row r="16459" spans="48:54" x14ac:dyDescent="0.2">
      <c r="AV16459" s="191" t="str">
        <f t="shared" si="261"/>
        <v>518_RS_19_2_202324</v>
      </c>
      <c r="AW16459" s="191" t="s">
        <v>92</v>
      </c>
      <c r="AX16459" s="18">
        <v>202324</v>
      </c>
      <c r="AY16459" s="191">
        <v>518</v>
      </c>
      <c r="AZ16459" s="191">
        <v>19</v>
      </c>
      <c r="BA16459" s="191">
        <v>2</v>
      </c>
      <c r="BB16459" s="191">
        <v>-72.73263</v>
      </c>
    </row>
    <row r="16460" spans="48:54" x14ac:dyDescent="0.2">
      <c r="AV16460" s="191" t="str">
        <f t="shared" si="261"/>
        <v>520_ROF_13_10_202324</v>
      </c>
      <c r="AW16460" s="191" t="s">
        <v>227</v>
      </c>
      <c r="AX16460" s="18">
        <v>202324</v>
      </c>
      <c r="AY16460" s="191">
        <v>520</v>
      </c>
      <c r="AZ16460" s="191">
        <v>13</v>
      </c>
      <c r="BA16460" s="191">
        <v>10</v>
      </c>
      <c r="BB16460" s="191">
        <v>0</v>
      </c>
    </row>
    <row r="16461" spans="48:54" x14ac:dyDescent="0.2">
      <c r="AV16461" s="191" t="str">
        <f t="shared" si="261"/>
        <v>520_RS_19_2_202324</v>
      </c>
      <c r="AW16461" s="191" t="s">
        <v>92</v>
      </c>
      <c r="AX16461" s="18">
        <v>202324</v>
      </c>
      <c r="AY16461" s="191">
        <v>520</v>
      </c>
      <c r="AZ16461" s="191">
        <v>19</v>
      </c>
      <c r="BA16461" s="191">
        <v>2</v>
      </c>
      <c r="BB16461" s="191">
        <v>-637.98500000000001</v>
      </c>
    </row>
    <row r="16462" spans="48:54" x14ac:dyDescent="0.2">
      <c r="AV16462" s="191" t="str">
        <f t="shared" si="261"/>
        <v>522_ROF_13_10_202324</v>
      </c>
      <c r="AW16462" s="191" t="s">
        <v>227</v>
      </c>
      <c r="AX16462" s="18">
        <v>202324</v>
      </c>
      <c r="AY16462" s="191">
        <v>522</v>
      </c>
      <c r="AZ16462" s="191">
        <v>13</v>
      </c>
      <c r="BA16462" s="191">
        <v>10</v>
      </c>
      <c r="BB16462" s="191">
        <v>0</v>
      </c>
    </row>
    <row r="16463" spans="48:54" x14ac:dyDescent="0.2">
      <c r="AV16463" s="191" t="str">
        <f t="shared" si="261"/>
        <v>522_RS_19_2_202324</v>
      </c>
      <c r="AW16463" s="191" t="s">
        <v>92</v>
      </c>
      <c r="AX16463" s="18">
        <v>202324</v>
      </c>
      <c r="AY16463" s="191">
        <v>522</v>
      </c>
      <c r="AZ16463" s="191">
        <v>19</v>
      </c>
      <c r="BA16463" s="191">
        <v>2</v>
      </c>
      <c r="BB16463" s="191">
        <v>-33.551000000000002</v>
      </c>
    </row>
    <row r="16464" spans="48:54" x14ac:dyDescent="0.2">
      <c r="AV16464" s="191" t="str">
        <f t="shared" si="261"/>
        <v>524_ROF_13_10_202324</v>
      </c>
      <c r="AW16464" s="191" t="s">
        <v>227</v>
      </c>
      <c r="AX16464" s="18">
        <v>202324</v>
      </c>
      <c r="AY16464" s="191">
        <v>524</v>
      </c>
      <c r="AZ16464" s="191">
        <v>13</v>
      </c>
      <c r="BA16464" s="191">
        <v>10</v>
      </c>
      <c r="BB16464" s="191">
        <v>0</v>
      </c>
    </row>
    <row r="16465" spans="48:54" x14ac:dyDescent="0.2">
      <c r="AV16465" s="191" t="str">
        <f t="shared" si="261"/>
        <v>524_RS_19_2_202324</v>
      </c>
      <c r="AW16465" s="191" t="s">
        <v>92</v>
      </c>
      <c r="AX16465" s="18">
        <v>202324</v>
      </c>
      <c r="AY16465" s="191">
        <v>524</v>
      </c>
      <c r="AZ16465" s="191">
        <v>19</v>
      </c>
      <c r="BA16465" s="191">
        <v>2</v>
      </c>
      <c r="BB16465" s="191">
        <v>-0.95950000000000002</v>
      </c>
    </row>
    <row r="16466" spans="48:54" x14ac:dyDescent="0.2">
      <c r="AV16466" s="191" t="str">
        <f t="shared" si="261"/>
        <v>526_ROF_13_10_202324</v>
      </c>
      <c r="AW16466" s="191" t="s">
        <v>227</v>
      </c>
      <c r="AX16466" s="18">
        <v>202324</v>
      </c>
      <c r="AY16466" s="191">
        <v>526</v>
      </c>
      <c r="AZ16466" s="191">
        <v>13</v>
      </c>
      <c r="BA16466" s="191">
        <v>10</v>
      </c>
      <c r="BB16466" s="191">
        <v>0</v>
      </c>
    </row>
    <row r="16467" spans="48:54" x14ac:dyDescent="0.2">
      <c r="AV16467" s="191" t="str">
        <f t="shared" si="261"/>
        <v>526_RS_19_2_202324</v>
      </c>
      <c r="AW16467" s="191" t="s">
        <v>92</v>
      </c>
      <c r="AX16467" s="18">
        <v>202324</v>
      </c>
      <c r="AY16467" s="191">
        <v>526</v>
      </c>
      <c r="AZ16467" s="191">
        <v>19</v>
      </c>
      <c r="BA16467" s="191">
        <v>2</v>
      </c>
      <c r="BB16467" s="191">
        <v>-4.7804282861711034</v>
      </c>
    </row>
    <row r="16468" spans="48:54" x14ac:dyDescent="0.2">
      <c r="AV16468" s="191" t="str">
        <f t="shared" si="261"/>
        <v>528_ROF_13_10_202324</v>
      </c>
      <c r="AW16468" s="191" t="s">
        <v>227</v>
      </c>
      <c r="AX16468" s="18">
        <v>202324</v>
      </c>
      <c r="AY16468" s="191">
        <v>528</v>
      </c>
      <c r="AZ16468" s="191">
        <v>13</v>
      </c>
      <c r="BA16468" s="191">
        <v>10</v>
      </c>
      <c r="BB16468" s="191">
        <v>0</v>
      </c>
    </row>
    <row r="16469" spans="48:54" x14ac:dyDescent="0.2">
      <c r="AV16469" s="191" t="str">
        <f t="shared" si="261"/>
        <v>528_RS_19_2_202324</v>
      </c>
      <c r="AW16469" s="191" t="s">
        <v>92</v>
      </c>
      <c r="AX16469" s="18">
        <v>202324</v>
      </c>
      <c r="AY16469" s="191">
        <v>528</v>
      </c>
      <c r="AZ16469" s="191">
        <v>19</v>
      </c>
      <c r="BA16469" s="191">
        <v>2</v>
      </c>
      <c r="BB16469" s="191">
        <v>0</v>
      </c>
    </row>
    <row r="16470" spans="48:54" x14ac:dyDescent="0.2">
      <c r="AV16470" s="191" t="str">
        <f t="shared" si="261"/>
        <v>530_ROF_13_10_202324</v>
      </c>
      <c r="AW16470" s="191" t="s">
        <v>227</v>
      </c>
      <c r="AX16470" s="18">
        <v>202324</v>
      </c>
      <c r="AY16470" s="191">
        <v>530</v>
      </c>
      <c r="AZ16470" s="191">
        <v>13</v>
      </c>
      <c r="BA16470" s="191">
        <v>10</v>
      </c>
      <c r="BB16470" s="191">
        <v>0</v>
      </c>
    </row>
    <row r="16471" spans="48:54" x14ac:dyDescent="0.2">
      <c r="AV16471" s="191" t="str">
        <f t="shared" si="261"/>
        <v>530_RS_19_2_202324</v>
      </c>
      <c r="AW16471" s="191" t="s">
        <v>92</v>
      </c>
      <c r="AX16471" s="18">
        <v>202324</v>
      </c>
      <c r="AY16471" s="191">
        <v>530</v>
      </c>
      <c r="AZ16471" s="191">
        <v>19</v>
      </c>
      <c r="BA16471" s="191">
        <v>2</v>
      </c>
      <c r="BB16471" s="191">
        <v>0</v>
      </c>
    </row>
    <row r="16472" spans="48:54" x14ac:dyDescent="0.2">
      <c r="AV16472" s="191" t="str">
        <f t="shared" si="261"/>
        <v>532_ROF_13_10_202324</v>
      </c>
      <c r="AW16472" s="191" t="s">
        <v>227</v>
      </c>
      <c r="AX16472" s="18">
        <v>202324</v>
      </c>
      <c r="AY16472" s="191">
        <v>532</v>
      </c>
      <c r="AZ16472" s="191">
        <v>13</v>
      </c>
      <c r="BA16472" s="191">
        <v>10</v>
      </c>
      <c r="BB16472" s="191">
        <v>0</v>
      </c>
    </row>
    <row r="16473" spans="48:54" x14ac:dyDescent="0.2">
      <c r="AV16473" s="191" t="str">
        <f t="shared" si="261"/>
        <v>532_RS_19_2_202324</v>
      </c>
      <c r="AW16473" s="191" t="s">
        <v>92</v>
      </c>
      <c r="AX16473" s="18">
        <v>202324</v>
      </c>
      <c r="AY16473" s="191">
        <v>532</v>
      </c>
      <c r="AZ16473" s="191">
        <v>19</v>
      </c>
      <c r="BA16473" s="191">
        <v>2</v>
      </c>
      <c r="BB16473" s="191">
        <v>-4.0389999999999997</v>
      </c>
    </row>
    <row r="16474" spans="48:54" x14ac:dyDescent="0.2">
      <c r="AV16474" s="191" t="str">
        <f t="shared" si="261"/>
        <v>534_ROF_13_10_202324</v>
      </c>
      <c r="AW16474" s="191" t="s">
        <v>227</v>
      </c>
      <c r="AX16474" s="18">
        <v>202324</v>
      </c>
      <c r="AY16474" s="191">
        <v>534</v>
      </c>
      <c r="AZ16474" s="191">
        <v>13</v>
      </c>
      <c r="BA16474" s="191">
        <v>10</v>
      </c>
      <c r="BB16474" s="191">
        <v>0</v>
      </c>
    </row>
    <row r="16475" spans="48:54" x14ac:dyDescent="0.2">
      <c r="AV16475" s="191" t="str">
        <f t="shared" si="261"/>
        <v>534_RS_19_2_202324</v>
      </c>
      <c r="AW16475" s="191" t="s">
        <v>92</v>
      </c>
      <c r="AX16475" s="18">
        <v>202324</v>
      </c>
      <c r="AY16475" s="191">
        <v>534</v>
      </c>
      <c r="AZ16475" s="191">
        <v>19</v>
      </c>
      <c r="BA16475" s="191">
        <v>2</v>
      </c>
      <c r="BB16475" s="191">
        <v>-30.682169999999999</v>
      </c>
    </row>
    <row r="16476" spans="48:54" x14ac:dyDescent="0.2">
      <c r="AV16476" s="191" t="str">
        <f t="shared" si="261"/>
        <v>536_ROF_13_10_202324</v>
      </c>
      <c r="AW16476" s="191" t="s">
        <v>227</v>
      </c>
      <c r="AX16476" s="18">
        <v>202324</v>
      </c>
      <c r="AY16476" s="191">
        <v>536</v>
      </c>
      <c r="AZ16476" s="191">
        <v>13</v>
      </c>
      <c r="BA16476" s="191">
        <v>10</v>
      </c>
      <c r="BB16476" s="191">
        <v>0</v>
      </c>
    </row>
    <row r="16477" spans="48:54" x14ac:dyDescent="0.2">
      <c r="AV16477" s="191" t="str">
        <f t="shared" si="261"/>
        <v>536_RS_19_2_202324</v>
      </c>
      <c r="AW16477" s="191" t="s">
        <v>92</v>
      </c>
      <c r="AX16477" s="18">
        <v>202324</v>
      </c>
      <c r="AY16477" s="191">
        <v>536</v>
      </c>
      <c r="AZ16477" s="191">
        <v>19</v>
      </c>
      <c r="BA16477" s="191">
        <v>2</v>
      </c>
      <c r="BB16477" s="191">
        <v>-19.573</v>
      </c>
    </row>
    <row r="16478" spans="48:54" x14ac:dyDescent="0.2">
      <c r="AV16478" s="191" t="str">
        <f t="shared" si="261"/>
        <v>538_ROF_13_10_202324</v>
      </c>
      <c r="AW16478" s="191" t="s">
        <v>227</v>
      </c>
      <c r="AX16478" s="18">
        <v>202324</v>
      </c>
      <c r="AY16478" s="191">
        <v>538</v>
      </c>
      <c r="AZ16478" s="191">
        <v>13</v>
      </c>
      <c r="BA16478" s="191">
        <v>10</v>
      </c>
      <c r="BB16478" s="191">
        <v>0</v>
      </c>
    </row>
    <row r="16479" spans="48:54" x14ac:dyDescent="0.2">
      <c r="AV16479" s="191" t="str">
        <f t="shared" si="261"/>
        <v>538_RS_19_2_202324</v>
      </c>
      <c r="AW16479" s="191" t="s">
        <v>92</v>
      </c>
      <c r="AX16479" s="18">
        <v>202324</v>
      </c>
      <c r="AY16479" s="191">
        <v>538</v>
      </c>
      <c r="AZ16479" s="191">
        <v>19</v>
      </c>
      <c r="BA16479" s="191">
        <v>2</v>
      </c>
      <c r="BB16479" s="191">
        <v>-268.36670000000004</v>
      </c>
    </row>
    <row r="16480" spans="48:54" x14ac:dyDescent="0.2">
      <c r="AV16480" s="191" t="str">
        <f t="shared" si="261"/>
        <v>540_ROF_13_10_202324</v>
      </c>
      <c r="AW16480" s="191" t="s">
        <v>227</v>
      </c>
      <c r="AX16480" s="18">
        <v>202324</v>
      </c>
      <c r="AY16480" s="191">
        <v>540</v>
      </c>
      <c r="AZ16480" s="191">
        <v>13</v>
      </c>
      <c r="BA16480" s="191">
        <v>10</v>
      </c>
      <c r="BB16480" s="191">
        <v>0</v>
      </c>
    </row>
    <row r="16481" spans="48:54" x14ac:dyDescent="0.2">
      <c r="AV16481" s="191" t="str">
        <f t="shared" si="261"/>
        <v>540_RS_19_2_202324</v>
      </c>
      <c r="AW16481" s="191" t="s">
        <v>92</v>
      </c>
      <c r="AX16481" s="18">
        <v>202324</v>
      </c>
      <c r="AY16481" s="191">
        <v>540</v>
      </c>
      <c r="AZ16481" s="191">
        <v>19</v>
      </c>
      <c r="BA16481" s="191">
        <v>2</v>
      </c>
      <c r="BB16481" s="191">
        <v>-58.933</v>
      </c>
    </row>
    <row r="16482" spans="48:54" x14ac:dyDescent="0.2">
      <c r="AV16482" s="191" t="str">
        <f t="shared" si="261"/>
        <v>542_ROF_13_10_202324</v>
      </c>
      <c r="AW16482" s="191" t="s">
        <v>227</v>
      </c>
      <c r="AX16482" s="18">
        <v>202324</v>
      </c>
      <c r="AY16482" s="191">
        <v>542</v>
      </c>
      <c r="AZ16482" s="191">
        <v>13</v>
      </c>
      <c r="BA16482" s="191">
        <v>10</v>
      </c>
      <c r="BB16482" s="191">
        <v>0</v>
      </c>
    </row>
    <row r="16483" spans="48:54" x14ac:dyDescent="0.2">
      <c r="AV16483" s="191" t="str">
        <f t="shared" si="261"/>
        <v>542_RS_19_2_202324</v>
      </c>
      <c r="AW16483" s="191" t="s">
        <v>92</v>
      </c>
      <c r="AX16483" s="18">
        <v>202324</v>
      </c>
      <c r="AY16483" s="191">
        <v>542</v>
      </c>
      <c r="AZ16483" s="191">
        <v>19</v>
      </c>
      <c r="BA16483" s="191">
        <v>2</v>
      </c>
      <c r="BB16483" s="191">
        <v>0</v>
      </c>
    </row>
    <row r="16484" spans="48:54" x14ac:dyDescent="0.2">
      <c r="AV16484" s="191" t="str">
        <f t="shared" si="261"/>
        <v>544_ROF_13_10_202324</v>
      </c>
      <c r="AW16484" s="191" t="s">
        <v>227</v>
      </c>
      <c r="AX16484" s="18">
        <v>202324</v>
      </c>
      <c r="AY16484" s="191">
        <v>544</v>
      </c>
      <c r="AZ16484" s="191">
        <v>13</v>
      </c>
      <c r="BA16484" s="191">
        <v>10</v>
      </c>
      <c r="BB16484" s="191">
        <v>0</v>
      </c>
    </row>
    <row r="16485" spans="48:54" x14ac:dyDescent="0.2">
      <c r="AV16485" s="191" t="str">
        <f t="shared" si="261"/>
        <v>544_RS_19_2_202324</v>
      </c>
      <c r="AW16485" s="191" t="s">
        <v>92</v>
      </c>
      <c r="AX16485" s="18">
        <v>202324</v>
      </c>
      <c r="AY16485" s="191">
        <v>544</v>
      </c>
      <c r="AZ16485" s="191">
        <v>19</v>
      </c>
      <c r="BA16485" s="191">
        <v>2</v>
      </c>
      <c r="BB16485" s="191">
        <v>-378.51250000000005</v>
      </c>
    </row>
    <row r="16486" spans="48:54" x14ac:dyDescent="0.2">
      <c r="AV16486" s="191" t="str">
        <f t="shared" si="261"/>
        <v>545_ROF_13_10_202324</v>
      </c>
      <c r="AW16486" s="191" t="s">
        <v>227</v>
      </c>
      <c r="AX16486" s="18">
        <v>202324</v>
      </c>
      <c r="AY16486" s="191">
        <v>545</v>
      </c>
      <c r="AZ16486" s="191">
        <v>13</v>
      </c>
      <c r="BA16486" s="191">
        <v>10</v>
      </c>
      <c r="BB16486" s="191">
        <v>0</v>
      </c>
    </row>
    <row r="16487" spans="48:54" x14ac:dyDescent="0.2">
      <c r="AV16487" s="191" t="str">
        <f t="shared" si="261"/>
        <v>545_RS_19_2_202324</v>
      </c>
      <c r="AW16487" s="191" t="s">
        <v>92</v>
      </c>
      <c r="AX16487" s="18">
        <v>202324</v>
      </c>
      <c r="AY16487" s="191">
        <v>545</v>
      </c>
      <c r="AZ16487" s="191">
        <v>19</v>
      </c>
      <c r="BA16487" s="191">
        <v>2</v>
      </c>
      <c r="BB16487" s="191">
        <v>0</v>
      </c>
    </row>
    <row r="16488" spans="48:54" x14ac:dyDescent="0.2">
      <c r="AV16488" s="191" t="str">
        <f t="shared" si="261"/>
        <v>546_ROF_13_10_202324</v>
      </c>
      <c r="AW16488" s="191" t="s">
        <v>227</v>
      </c>
      <c r="AX16488" s="18">
        <v>202324</v>
      </c>
      <c r="AY16488" s="191">
        <v>546</v>
      </c>
      <c r="AZ16488" s="191">
        <v>13</v>
      </c>
      <c r="BA16488" s="191">
        <v>10</v>
      </c>
      <c r="BB16488" s="191">
        <v>0</v>
      </c>
    </row>
    <row r="16489" spans="48:54" x14ac:dyDescent="0.2">
      <c r="AV16489" s="191" t="str">
        <f t="shared" si="261"/>
        <v>546_RS_19_2_202324</v>
      </c>
      <c r="AW16489" s="191" t="s">
        <v>92</v>
      </c>
      <c r="AX16489" s="18">
        <v>202324</v>
      </c>
      <c r="AY16489" s="191">
        <v>546</v>
      </c>
      <c r="AZ16489" s="191">
        <v>19</v>
      </c>
      <c r="BA16489" s="191">
        <v>2</v>
      </c>
      <c r="BB16489" s="191">
        <v>-5.85</v>
      </c>
    </row>
    <row r="16490" spans="48:54" x14ac:dyDescent="0.2">
      <c r="AV16490" s="191" t="str">
        <f t="shared" si="261"/>
        <v>548_ROF_13_10_202324</v>
      </c>
      <c r="AW16490" s="191" t="s">
        <v>227</v>
      </c>
      <c r="AX16490" s="18">
        <v>202324</v>
      </c>
      <c r="AY16490" s="191">
        <v>548</v>
      </c>
      <c r="AZ16490" s="191">
        <v>13</v>
      </c>
      <c r="BA16490" s="191">
        <v>10</v>
      </c>
      <c r="BB16490" s="191">
        <v>0</v>
      </c>
    </row>
    <row r="16491" spans="48:54" x14ac:dyDescent="0.2">
      <c r="AV16491" s="191" t="str">
        <f t="shared" si="261"/>
        <v>548_RS_19_2_202324</v>
      </c>
      <c r="AW16491" s="191" t="s">
        <v>92</v>
      </c>
      <c r="AX16491" s="18">
        <v>202324</v>
      </c>
      <c r="AY16491" s="191">
        <v>548</v>
      </c>
      <c r="AZ16491" s="191">
        <v>19</v>
      </c>
      <c r="BA16491" s="191">
        <v>2</v>
      </c>
      <c r="BB16491" s="191">
        <v>-68.382000000000005</v>
      </c>
    </row>
    <row r="16492" spans="48:54" x14ac:dyDescent="0.2">
      <c r="AV16492" s="191" t="str">
        <f t="shared" si="261"/>
        <v>550_ROF_13_10_202324</v>
      </c>
      <c r="AW16492" s="191" t="s">
        <v>227</v>
      </c>
      <c r="AX16492" s="18">
        <v>202324</v>
      </c>
      <c r="AY16492" s="191">
        <v>550</v>
      </c>
      <c r="AZ16492" s="191">
        <v>13</v>
      </c>
      <c r="BA16492" s="191">
        <v>10</v>
      </c>
      <c r="BB16492" s="191">
        <v>0</v>
      </c>
    </row>
    <row r="16493" spans="48:54" x14ac:dyDescent="0.2">
      <c r="AV16493" s="191" t="str">
        <f t="shared" si="261"/>
        <v>550_RS_19_2_202324</v>
      </c>
      <c r="AW16493" s="191" t="s">
        <v>92</v>
      </c>
      <c r="AX16493" s="18">
        <v>202324</v>
      </c>
      <c r="AY16493" s="191">
        <v>550</v>
      </c>
      <c r="AZ16493" s="191">
        <v>19</v>
      </c>
      <c r="BA16493" s="191">
        <v>2</v>
      </c>
      <c r="BB16493" s="191">
        <v>-37.161000000000001</v>
      </c>
    </row>
    <row r="16494" spans="48:54" x14ac:dyDescent="0.2">
      <c r="AV16494" s="191" t="str">
        <f t="shared" si="261"/>
        <v>552_ROF_13_10_202324</v>
      </c>
      <c r="AW16494" s="191" t="s">
        <v>227</v>
      </c>
      <c r="AX16494" s="18">
        <v>202324</v>
      </c>
      <c r="AY16494" s="191">
        <v>552</v>
      </c>
      <c r="AZ16494" s="191">
        <v>13</v>
      </c>
      <c r="BA16494" s="191">
        <v>10</v>
      </c>
      <c r="BB16494" s="191">
        <v>0</v>
      </c>
    </row>
    <row r="16495" spans="48:54" x14ac:dyDescent="0.2">
      <c r="AV16495" s="191" t="str">
        <f t="shared" si="261"/>
        <v>552_RS_19_2_202324</v>
      </c>
      <c r="AW16495" s="191" t="s">
        <v>92</v>
      </c>
      <c r="AX16495" s="18">
        <v>202324</v>
      </c>
      <c r="AY16495" s="191">
        <v>552</v>
      </c>
      <c r="AZ16495" s="191">
        <v>19</v>
      </c>
      <c r="BA16495" s="191">
        <v>2</v>
      </c>
      <c r="BB16495" s="191">
        <v>-380.90861999999896</v>
      </c>
    </row>
    <row r="16496" spans="48:54" x14ac:dyDescent="0.2">
      <c r="AV16496" s="191" t="str">
        <f t="shared" si="261"/>
        <v>562_ROF_13_10_202324</v>
      </c>
      <c r="AW16496" s="191" t="s">
        <v>227</v>
      </c>
      <c r="AX16496" s="18">
        <v>202324</v>
      </c>
      <c r="AY16496" s="191">
        <v>562</v>
      </c>
      <c r="AZ16496" s="191">
        <v>13</v>
      </c>
      <c r="BA16496" s="191">
        <v>10</v>
      </c>
      <c r="BB16496" s="191">
        <v>0</v>
      </c>
    </row>
    <row r="16497" spans="48:54" x14ac:dyDescent="0.2">
      <c r="AV16497" s="191" t="str">
        <f t="shared" si="261"/>
        <v>562_RS_19_2_202324</v>
      </c>
      <c r="AW16497" s="191" t="s">
        <v>92</v>
      </c>
      <c r="AX16497" s="18">
        <v>202324</v>
      </c>
      <c r="AY16497" s="191">
        <v>562</v>
      </c>
      <c r="AZ16497" s="191">
        <v>19</v>
      </c>
      <c r="BA16497" s="191">
        <v>2</v>
      </c>
      <c r="BB16497" s="191">
        <v>0</v>
      </c>
    </row>
    <row r="16498" spans="48:54" x14ac:dyDescent="0.2">
      <c r="AV16498" s="191" t="str">
        <f t="shared" si="261"/>
        <v>564_ROF_13_10_202324</v>
      </c>
      <c r="AW16498" s="191" t="s">
        <v>227</v>
      </c>
      <c r="AX16498" s="18">
        <v>202324</v>
      </c>
      <c r="AY16498" s="191">
        <v>564</v>
      </c>
      <c r="AZ16498" s="191">
        <v>13</v>
      </c>
      <c r="BA16498" s="191">
        <v>10</v>
      </c>
      <c r="BB16498" s="191">
        <v>0</v>
      </c>
    </row>
    <row r="16499" spans="48:54" x14ac:dyDescent="0.2">
      <c r="AV16499" s="191" t="str">
        <f t="shared" si="261"/>
        <v>564_RS_19_2_202324</v>
      </c>
      <c r="AW16499" s="191" t="s">
        <v>92</v>
      </c>
      <c r="AX16499" s="18">
        <v>202324</v>
      </c>
      <c r="AY16499" s="191">
        <v>564</v>
      </c>
      <c r="AZ16499" s="191">
        <v>19</v>
      </c>
      <c r="BA16499" s="191">
        <v>2</v>
      </c>
      <c r="BB16499" s="191">
        <v>0</v>
      </c>
    </row>
    <row r="16500" spans="48:54" x14ac:dyDescent="0.2">
      <c r="AV16500" s="191" t="str">
        <f t="shared" si="261"/>
        <v>566_ROF_13_10_202324</v>
      </c>
      <c r="AW16500" s="191" t="s">
        <v>227</v>
      </c>
      <c r="AX16500" s="18">
        <v>202324</v>
      </c>
      <c r="AY16500" s="191">
        <v>566</v>
      </c>
      <c r="AZ16500" s="191">
        <v>13</v>
      </c>
      <c r="BA16500" s="191">
        <v>10</v>
      </c>
      <c r="BB16500" s="191">
        <v>0</v>
      </c>
    </row>
    <row r="16501" spans="48:54" x14ac:dyDescent="0.2">
      <c r="AV16501" s="191" t="str">
        <f t="shared" si="261"/>
        <v>566_RS_19_2_202324</v>
      </c>
      <c r="AW16501" s="191" t="s">
        <v>92</v>
      </c>
      <c r="AX16501" s="18">
        <v>202324</v>
      </c>
      <c r="AY16501" s="191">
        <v>566</v>
      </c>
      <c r="AZ16501" s="191">
        <v>19</v>
      </c>
      <c r="BA16501" s="191">
        <v>2</v>
      </c>
      <c r="BB16501" s="191">
        <v>0</v>
      </c>
    </row>
    <row r="16502" spans="48:54" x14ac:dyDescent="0.2">
      <c r="AV16502" s="191" t="str">
        <f t="shared" si="261"/>
        <v>568_ROF_13_10_202324</v>
      </c>
      <c r="AW16502" s="191" t="s">
        <v>227</v>
      </c>
      <c r="AX16502" s="18">
        <v>202324</v>
      </c>
      <c r="AY16502" s="191">
        <v>568</v>
      </c>
      <c r="AZ16502" s="191">
        <v>13</v>
      </c>
      <c r="BA16502" s="191">
        <v>10</v>
      </c>
      <c r="BB16502" s="191">
        <v>0</v>
      </c>
    </row>
    <row r="16503" spans="48:54" x14ac:dyDescent="0.2">
      <c r="AV16503" s="191" t="str">
        <f t="shared" si="261"/>
        <v>568_RS_19_2_202324</v>
      </c>
      <c r="AW16503" s="191" t="s">
        <v>92</v>
      </c>
      <c r="AX16503" s="18">
        <v>202324</v>
      </c>
      <c r="AY16503" s="191">
        <v>568</v>
      </c>
      <c r="AZ16503" s="191">
        <v>19</v>
      </c>
      <c r="BA16503" s="191">
        <v>2</v>
      </c>
      <c r="BB16503" s="191">
        <v>0</v>
      </c>
    </row>
    <row r="16504" spans="48:54" x14ac:dyDescent="0.2">
      <c r="AV16504" s="191" t="str">
        <f t="shared" si="261"/>
        <v>572_ROF_13_10_202324</v>
      </c>
      <c r="AW16504" s="191" t="s">
        <v>227</v>
      </c>
      <c r="AX16504" s="18">
        <v>202324</v>
      </c>
      <c r="AY16504" s="191">
        <v>572</v>
      </c>
      <c r="AZ16504" s="191">
        <v>13</v>
      </c>
      <c r="BA16504" s="191">
        <v>10</v>
      </c>
      <c r="BB16504" s="191">
        <v>59725</v>
      </c>
    </row>
    <row r="16505" spans="48:54" x14ac:dyDescent="0.2">
      <c r="AV16505" s="191" t="str">
        <f t="shared" si="261"/>
        <v>572_RS_19_2_202324</v>
      </c>
      <c r="AW16505" s="191" t="s">
        <v>92</v>
      </c>
      <c r="AX16505" s="18">
        <v>202324</v>
      </c>
      <c r="AY16505" s="191">
        <v>572</v>
      </c>
      <c r="AZ16505" s="191">
        <v>19</v>
      </c>
      <c r="BA16505" s="191">
        <v>2</v>
      </c>
      <c r="BB16505" s="191">
        <v>0</v>
      </c>
    </row>
    <row r="16506" spans="48:54" x14ac:dyDescent="0.2">
      <c r="AV16506" s="191" t="str">
        <f t="shared" si="261"/>
        <v>574_ROF_13_10_202324</v>
      </c>
      <c r="AW16506" s="191" t="s">
        <v>227</v>
      </c>
      <c r="AX16506" s="18">
        <v>202324</v>
      </c>
      <c r="AY16506" s="191">
        <v>574</v>
      </c>
      <c r="AZ16506" s="191">
        <v>13</v>
      </c>
      <c r="BA16506" s="191">
        <v>10</v>
      </c>
      <c r="BB16506" s="191">
        <v>41221.466</v>
      </c>
    </row>
    <row r="16507" spans="48:54" x14ac:dyDescent="0.2">
      <c r="AV16507" s="191" t="str">
        <f t="shared" si="261"/>
        <v>574_RS_19_2_202324</v>
      </c>
      <c r="AW16507" s="191" t="s">
        <v>92</v>
      </c>
      <c r="AX16507" s="18">
        <v>202324</v>
      </c>
      <c r="AY16507" s="191">
        <v>574</v>
      </c>
      <c r="AZ16507" s="191">
        <v>19</v>
      </c>
      <c r="BA16507" s="191">
        <v>2</v>
      </c>
      <c r="BB16507" s="191">
        <v>0</v>
      </c>
    </row>
    <row r="16508" spans="48:54" x14ac:dyDescent="0.2">
      <c r="AV16508" s="191" t="str">
        <f t="shared" si="261"/>
        <v>576_ROF_13_10_202324</v>
      </c>
      <c r="AW16508" s="191" t="s">
        <v>227</v>
      </c>
      <c r="AX16508" s="18">
        <v>202324</v>
      </c>
      <c r="AY16508" s="191">
        <v>576</v>
      </c>
      <c r="AZ16508" s="191">
        <v>13</v>
      </c>
      <c r="BA16508" s="191">
        <v>10</v>
      </c>
      <c r="BB16508" s="191">
        <v>85323.758318866079</v>
      </c>
    </row>
    <row r="16509" spans="48:54" x14ac:dyDescent="0.2">
      <c r="AV16509" s="191" t="str">
        <f t="shared" si="261"/>
        <v>576_RS_19_2_202324</v>
      </c>
      <c r="AW16509" s="191" t="s">
        <v>92</v>
      </c>
      <c r="AX16509" s="18">
        <v>202324</v>
      </c>
      <c r="AY16509" s="191">
        <v>576</v>
      </c>
      <c r="AZ16509" s="191">
        <v>19</v>
      </c>
      <c r="BA16509" s="191">
        <v>2</v>
      </c>
      <c r="BB16509" s="191">
        <v>0</v>
      </c>
    </row>
    <row r="16510" spans="48:54" x14ac:dyDescent="0.2">
      <c r="AV16510" s="191" t="str">
        <f t="shared" si="261"/>
        <v>582_ROF_13_10_202324</v>
      </c>
      <c r="AW16510" s="191" t="s">
        <v>227</v>
      </c>
      <c r="AX16510" s="18">
        <v>202324</v>
      </c>
      <c r="AY16510" s="191">
        <v>582</v>
      </c>
      <c r="AZ16510" s="191">
        <v>13</v>
      </c>
      <c r="BA16510" s="191">
        <v>10</v>
      </c>
      <c r="BB16510" s="191">
        <v>0</v>
      </c>
    </row>
    <row r="16511" spans="48:54" x14ac:dyDescent="0.2">
      <c r="AV16511" s="191" t="str">
        <f t="shared" si="261"/>
        <v>582_RS_19_2_202324</v>
      </c>
      <c r="AW16511" s="191" t="s">
        <v>92</v>
      </c>
      <c r="AX16511" s="18">
        <v>202324</v>
      </c>
      <c r="AY16511" s="191">
        <v>582</v>
      </c>
      <c r="AZ16511" s="191">
        <v>19</v>
      </c>
      <c r="BA16511" s="191">
        <v>2</v>
      </c>
      <c r="BB16511" s="191">
        <v>0</v>
      </c>
    </row>
    <row r="16512" spans="48:54" x14ac:dyDescent="0.2">
      <c r="AV16512" s="191" t="str">
        <f t="shared" si="261"/>
        <v>584_ROF_13_10_202324</v>
      </c>
      <c r="AW16512" s="191" t="s">
        <v>227</v>
      </c>
      <c r="AX16512" s="18">
        <v>202324</v>
      </c>
      <c r="AY16512" s="191">
        <v>584</v>
      </c>
      <c r="AZ16512" s="191">
        <v>13</v>
      </c>
      <c r="BA16512" s="191">
        <v>10</v>
      </c>
      <c r="BB16512" s="191">
        <v>0</v>
      </c>
    </row>
    <row r="16513" spans="48:54" x14ac:dyDescent="0.2">
      <c r="AV16513" s="191" t="str">
        <f t="shared" si="261"/>
        <v>584_RS_19_2_202324</v>
      </c>
      <c r="AW16513" s="191" t="s">
        <v>92</v>
      </c>
      <c r="AX16513" s="18">
        <v>202324</v>
      </c>
      <c r="AY16513" s="191">
        <v>584</v>
      </c>
      <c r="AZ16513" s="191">
        <v>19</v>
      </c>
      <c r="BA16513" s="191">
        <v>2</v>
      </c>
      <c r="BB16513" s="191">
        <v>0</v>
      </c>
    </row>
    <row r="16514" spans="48:54" x14ac:dyDescent="0.2">
      <c r="AV16514" s="191" t="str">
        <f t="shared" si="261"/>
        <v>586_ROF_13_10_202324</v>
      </c>
      <c r="AW16514" s="191" t="s">
        <v>227</v>
      </c>
      <c r="AX16514" s="18">
        <v>202324</v>
      </c>
      <c r="AY16514" s="191">
        <v>586</v>
      </c>
      <c r="AZ16514" s="191">
        <v>13</v>
      </c>
      <c r="BA16514" s="191">
        <v>10</v>
      </c>
      <c r="BB16514" s="191">
        <v>0</v>
      </c>
    </row>
    <row r="16515" spans="48:54" x14ac:dyDescent="0.2">
      <c r="AV16515" s="191" t="str">
        <f t="shared" si="261"/>
        <v>586_RS_19_2_202324</v>
      </c>
      <c r="AW16515" s="191" t="s">
        <v>92</v>
      </c>
      <c r="AX16515" s="18">
        <v>202324</v>
      </c>
      <c r="AY16515" s="191">
        <v>586</v>
      </c>
      <c r="AZ16515" s="191">
        <v>19</v>
      </c>
      <c r="BA16515" s="191">
        <v>2</v>
      </c>
      <c r="BB16515" s="191">
        <v>0</v>
      </c>
    </row>
    <row r="16516" spans="48:54" x14ac:dyDescent="0.2">
      <c r="AV16516" s="191" t="str">
        <f t="shared" ref="AV16516:AV16579" si="262">AY16516&amp;"_"&amp;AW16516&amp;"_"&amp;AZ16516&amp;"_"&amp;BA16516&amp;"_"&amp;AX16516</f>
        <v>512_ROF_25_12_202324</v>
      </c>
      <c r="AW16516" s="191" t="s">
        <v>227</v>
      </c>
      <c r="AX16516" s="18">
        <v>202324</v>
      </c>
      <c r="AY16516" s="191">
        <v>512</v>
      </c>
      <c r="AZ16516" s="191">
        <v>25</v>
      </c>
      <c r="BA16516" s="191">
        <v>12</v>
      </c>
      <c r="BB16516" s="191">
        <v>0</v>
      </c>
    </row>
    <row r="16517" spans="48:54" x14ac:dyDescent="0.2">
      <c r="AV16517" s="191" t="str">
        <f t="shared" si="262"/>
        <v>512_RS_19_4_202324</v>
      </c>
      <c r="AW16517" s="191" t="s">
        <v>92</v>
      </c>
      <c r="AX16517" s="18">
        <v>202324</v>
      </c>
      <c r="AY16517" s="191">
        <v>512</v>
      </c>
      <c r="AZ16517" s="191">
        <v>19</v>
      </c>
      <c r="BA16517" s="191">
        <v>4</v>
      </c>
      <c r="BB16517" s="191">
        <v>84</v>
      </c>
    </row>
    <row r="16518" spans="48:54" x14ac:dyDescent="0.2">
      <c r="AV16518" s="191" t="str">
        <f t="shared" si="262"/>
        <v>514_ROF_25_12_202324</v>
      </c>
      <c r="AW16518" s="191" t="s">
        <v>227</v>
      </c>
      <c r="AX16518" s="18">
        <v>202324</v>
      </c>
      <c r="AY16518" s="191">
        <v>514</v>
      </c>
      <c r="AZ16518" s="191">
        <v>25</v>
      </c>
      <c r="BA16518" s="191">
        <v>12</v>
      </c>
      <c r="BB16518" s="191">
        <v>0</v>
      </c>
    </row>
    <row r="16519" spans="48:54" x14ac:dyDescent="0.2">
      <c r="AV16519" s="191" t="str">
        <f t="shared" si="262"/>
        <v>514_RS_19_4_202324</v>
      </c>
      <c r="AW16519" s="191" t="s">
        <v>92</v>
      </c>
      <c r="AX16519" s="18">
        <v>202324</v>
      </c>
      <c r="AY16519" s="191">
        <v>514</v>
      </c>
      <c r="AZ16519" s="191">
        <v>19</v>
      </c>
      <c r="BA16519" s="191">
        <v>4</v>
      </c>
      <c r="BB16519" s="191">
        <v>-72</v>
      </c>
    </row>
    <row r="16520" spans="48:54" x14ac:dyDescent="0.2">
      <c r="AV16520" s="191" t="str">
        <f t="shared" si="262"/>
        <v>516_ROF_25_12_202324</v>
      </c>
      <c r="AW16520" s="191" t="s">
        <v>227</v>
      </c>
      <c r="AX16520" s="18">
        <v>202324</v>
      </c>
      <c r="AY16520" s="191">
        <v>516</v>
      </c>
      <c r="AZ16520" s="191">
        <v>25</v>
      </c>
      <c r="BA16520" s="191">
        <v>12</v>
      </c>
      <c r="BB16520" s="191">
        <v>0</v>
      </c>
    </row>
    <row r="16521" spans="48:54" x14ac:dyDescent="0.2">
      <c r="AV16521" s="191" t="str">
        <f t="shared" si="262"/>
        <v>516_RS_19_4_202324</v>
      </c>
      <c r="AW16521" s="191" t="s">
        <v>92</v>
      </c>
      <c r="AX16521" s="18">
        <v>202324</v>
      </c>
      <c r="AY16521" s="191">
        <v>516</v>
      </c>
      <c r="AZ16521" s="191">
        <v>19</v>
      </c>
      <c r="BA16521" s="191">
        <v>4</v>
      </c>
      <c r="BB16521" s="191">
        <v>549.81700000000012</v>
      </c>
    </row>
    <row r="16522" spans="48:54" x14ac:dyDescent="0.2">
      <c r="AV16522" s="191" t="str">
        <f t="shared" si="262"/>
        <v>518_ROF_25_12_202324</v>
      </c>
      <c r="AW16522" s="191" t="s">
        <v>227</v>
      </c>
      <c r="AX16522" s="18">
        <v>202324</v>
      </c>
      <c r="AY16522" s="191">
        <v>518</v>
      </c>
      <c r="AZ16522" s="191">
        <v>25</v>
      </c>
      <c r="BA16522" s="191">
        <v>12</v>
      </c>
      <c r="BB16522" s="191">
        <v>0</v>
      </c>
    </row>
    <row r="16523" spans="48:54" x14ac:dyDescent="0.2">
      <c r="AV16523" s="191" t="str">
        <f t="shared" si="262"/>
        <v>518_RS_19_4_202324</v>
      </c>
      <c r="AW16523" s="191" t="s">
        <v>92</v>
      </c>
      <c r="AX16523" s="18">
        <v>202324</v>
      </c>
      <c r="AY16523" s="191">
        <v>518</v>
      </c>
      <c r="AZ16523" s="191">
        <v>19</v>
      </c>
      <c r="BA16523" s="191">
        <v>4</v>
      </c>
      <c r="BB16523" s="191">
        <v>56.175280000000001</v>
      </c>
    </row>
    <row r="16524" spans="48:54" x14ac:dyDescent="0.2">
      <c r="AV16524" s="191" t="str">
        <f t="shared" si="262"/>
        <v>520_ROF_25_12_202324</v>
      </c>
      <c r="AW16524" s="191" t="s">
        <v>227</v>
      </c>
      <c r="AX16524" s="18">
        <v>202324</v>
      </c>
      <c r="AY16524" s="191">
        <v>520</v>
      </c>
      <c r="AZ16524" s="191">
        <v>25</v>
      </c>
      <c r="BA16524" s="191">
        <v>12</v>
      </c>
      <c r="BB16524" s="191">
        <v>0</v>
      </c>
    </row>
    <row r="16525" spans="48:54" x14ac:dyDescent="0.2">
      <c r="AV16525" s="191" t="str">
        <f t="shared" si="262"/>
        <v>520_RS_19_4_202324</v>
      </c>
      <c r="AW16525" s="191" t="s">
        <v>92</v>
      </c>
      <c r="AX16525" s="18">
        <v>202324</v>
      </c>
      <c r="AY16525" s="191">
        <v>520</v>
      </c>
      <c r="AZ16525" s="191">
        <v>19</v>
      </c>
      <c r="BA16525" s="191">
        <v>4</v>
      </c>
      <c r="BB16525" s="191">
        <v>677.59799999999996</v>
      </c>
    </row>
    <row r="16526" spans="48:54" x14ac:dyDescent="0.2">
      <c r="AV16526" s="191" t="str">
        <f t="shared" si="262"/>
        <v>522_ROF_25_12_202324</v>
      </c>
      <c r="AW16526" s="191" t="s">
        <v>227</v>
      </c>
      <c r="AX16526" s="18">
        <v>202324</v>
      </c>
      <c r="AY16526" s="191">
        <v>522</v>
      </c>
      <c r="AZ16526" s="191">
        <v>25</v>
      </c>
      <c r="BA16526" s="191">
        <v>12</v>
      </c>
      <c r="BB16526" s="191">
        <v>0</v>
      </c>
    </row>
    <row r="16527" spans="48:54" x14ac:dyDescent="0.2">
      <c r="AV16527" s="191" t="str">
        <f t="shared" si="262"/>
        <v>522_RS_19_4_202324</v>
      </c>
      <c r="AW16527" s="191" t="s">
        <v>92</v>
      </c>
      <c r="AX16527" s="18">
        <v>202324</v>
      </c>
      <c r="AY16527" s="191">
        <v>522</v>
      </c>
      <c r="AZ16527" s="191">
        <v>19</v>
      </c>
      <c r="BA16527" s="191">
        <v>4</v>
      </c>
      <c r="BB16527" s="191">
        <v>329.52600000000001</v>
      </c>
    </row>
    <row r="16528" spans="48:54" x14ac:dyDescent="0.2">
      <c r="AV16528" s="191" t="str">
        <f t="shared" si="262"/>
        <v>524_ROF_25_12_202324</v>
      </c>
      <c r="AW16528" s="191" t="s">
        <v>227</v>
      </c>
      <c r="AX16528" s="18">
        <v>202324</v>
      </c>
      <c r="AY16528" s="191">
        <v>524</v>
      </c>
      <c r="AZ16528" s="191">
        <v>25</v>
      </c>
      <c r="BA16528" s="191">
        <v>12</v>
      </c>
      <c r="BB16528" s="191">
        <v>0</v>
      </c>
    </row>
    <row r="16529" spans="48:54" x14ac:dyDescent="0.2">
      <c r="AV16529" s="191" t="str">
        <f t="shared" si="262"/>
        <v>524_RS_19_4_202324</v>
      </c>
      <c r="AW16529" s="191" t="s">
        <v>92</v>
      </c>
      <c r="AX16529" s="18">
        <v>202324</v>
      </c>
      <c r="AY16529" s="191">
        <v>524</v>
      </c>
      <c r="AZ16529" s="191">
        <v>19</v>
      </c>
      <c r="BA16529" s="191">
        <v>4</v>
      </c>
      <c r="BB16529" s="191">
        <v>71.599109999999982</v>
      </c>
    </row>
    <row r="16530" spans="48:54" x14ac:dyDescent="0.2">
      <c r="AV16530" s="191" t="str">
        <f t="shared" si="262"/>
        <v>526_ROF_25_12_202324</v>
      </c>
      <c r="AW16530" s="191" t="s">
        <v>227</v>
      </c>
      <c r="AX16530" s="18">
        <v>202324</v>
      </c>
      <c r="AY16530" s="191">
        <v>526</v>
      </c>
      <c r="AZ16530" s="191">
        <v>25</v>
      </c>
      <c r="BA16530" s="191">
        <v>12</v>
      </c>
      <c r="BB16530" s="191">
        <v>0</v>
      </c>
    </row>
    <row r="16531" spans="48:54" x14ac:dyDescent="0.2">
      <c r="AV16531" s="191" t="str">
        <f t="shared" si="262"/>
        <v>526_RS_19_4_202324</v>
      </c>
      <c r="AW16531" s="191" t="s">
        <v>92</v>
      </c>
      <c r="AX16531" s="18">
        <v>202324</v>
      </c>
      <c r="AY16531" s="191">
        <v>526</v>
      </c>
      <c r="AZ16531" s="191">
        <v>19</v>
      </c>
      <c r="BA16531" s="191">
        <v>4</v>
      </c>
      <c r="BB16531" s="191">
        <v>0.32297762144220066</v>
      </c>
    </row>
    <row r="16532" spans="48:54" x14ac:dyDescent="0.2">
      <c r="AV16532" s="191" t="str">
        <f t="shared" si="262"/>
        <v>528_ROF_25_12_202324</v>
      </c>
      <c r="AW16532" s="191" t="s">
        <v>227</v>
      </c>
      <c r="AX16532" s="18">
        <v>202324</v>
      </c>
      <c r="AY16532" s="191">
        <v>528</v>
      </c>
      <c r="AZ16532" s="191">
        <v>25</v>
      </c>
      <c r="BA16532" s="191">
        <v>12</v>
      </c>
      <c r="BB16532" s="191">
        <v>0</v>
      </c>
    </row>
    <row r="16533" spans="48:54" x14ac:dyDescent="0.2">
      <c r="AV16533" s="191" t="str">
        <f t="shared" si="262"/>
        <v>528_RS_19_4_202324</v>
      </c>
      <c r="AW16533" s="191" t="s">
        <v>92</v>
      </c>
      <c r="AX16533" s="18">
        <v>202324</v>
      </c>
      <c r="AY16533" s="191">
        <v>528</v>
      </c>
      <c r="AZ16533" s="191">
        <v>19</v>
      </c>
      <c r="BA16533" s="191">
        <v>4</v>
      </c>
      <c r="BB16533" s="191">
        <v>36</v>
      </c>
    </row>
    <row r="16534" spans="48:54" x14ac:dyDescent="0.2">
      <c r="AV16534" s="191" t="str">
        <f t="shared" si="262"/>
        <v>530_ROF_25_12_202324</v>
      </c>
      <c r="AW16534" s="191" t="s">
        <v>227</v>
      </c>
      <c r="AX16534" s="18">
        <v>202324</v>
      </c>
      <c r="AY16534" s="191">
        <v>530</v>
      </c>
      <c r="AZ16534" s="191">
        <v>25</v>
      </c>
      <c r="BA16534" s="191">
        <v>12</v>
      </c>
      <c r="BB16534" s="191">
        <v>0</v>
      </c>
    </row>
    <row r="16535" spans="48:54" x14ac:dyDescent="0.2">
      <c r="AV16535" s="191" t="str">
        <f t="shared" si="262"/>
        <v>530_RS_19_4_202324</v>
      </c>
      <c r="AW16535" s="191" t="s">
        <v>92</v>
      </c>
      <c r="AX16535" s="18">
        <v>202324</v>
      </c>
      <c r="AY16535" s="191">
        <v>530</v>
      </c>
      <c r="AZ16535" s="191">
        <v>19</v>
      </c>
      <c r="BA16535" s="191">
        <v>4</v>
      </c>
      <c r="BB16535" s="191">
        <v>143.44799999999998</v>
      </c>
    </row>
    <row r="16536" spans="48:54" x14ac:dyDescent="0.2">
      <c r="AV16536" s="191" t="str">
        <f t="shared" si="262"/>
        <v>532_ROF_25_12_202324</v>
      </c>
      <c r="AW16536" s="191" t="s">
        <v>227</v>
      </c>
      <c r="AX16536" s="18">
        <v>202324</v>
      </c>
      <c r="AY16536" s="191">
        <v>532</v>
      </c>
      <c r="AZ16536" s="191">
        <v>25</v>
      </c>
      <c r="BA16536" s="191">
        <v>12</v>
      </c>
      <c r="BB16536" s="191">
        <v>0</v>
      </c>
    </row>
    <row r="16537" spans="48:54" x14ac:dyDescent="0.2">
      <c r="AV16537" s="191" t="str">
        <f t="shared" si="262"/>
        <v>532_RS_19_4_202324</v>
      </c>
      <c r="AW16537" s="191" t="s">
        <v>92</v>
      </c>
      <c r="AX16537" s="18">
        <v>202324</v>
      </c>
      <c r="AY16537" s="191">
        <v>532</v>
      </c>
      <c r="AZ16537" s="191">
        <v>19</v>
      </c>
      <c r="BA16537" s="191">
        <v>4</v>
      </c>
      <c r="BB16537" s="191">
        <v>419.00099999999998</v>
      </c>
    </row>
    <row r="16538" spans="48:54" x14ac:dyDescent="0.2">
      <c r="AV16538" s="191" t="str">
        <f t="shared" si="262"/>
        <v>534_ROF_25_12_202324</v>
      </c>
      <c r="AW16538" s="191" t="s">
        <v>227</v>
      </c>
      <c r="AX16538" s="18">
        <v>202324</v>
      </c>
      <c r="AY16538" s="191">
        <v>534</v>
      </c>
      <c r="AZ16538" s="191">
        <v>25</v>
      </c>
      <c r="BA16538" s="191">
        <v>12</v>
      </c>
      <c r="BB16538" s="191">
        <v>0</v>
      </c>
    </row>
    <row r="16539" spans="48:54" x14ac:dyDescent="0.2">
      <c r="AV16539" s="191" t="str">
        <f t="shared" si="262"/>
        <v>534_RS_19_4_202324</v>
      </c>
      <c r="AW16539" s="191" t="s">
        <v>92</v>
      </c>
      <c r="AX16539" s="18">
        <v>202324</v>
      </c>
      <c r="AY16539" s="191">
        <v>534</v>
      </c>
      <c r="AZ16539" s="191">
        <v>19</v>
      </c>
      <c r="BA16539" s="191">
        <v>4</v>
      </c>
      <c r="BB16539" s="191">
        <v>874.02661000000001</v>
      </c>
    </row>
    <row r="16540" spans="48:54" x14ac:dyDescent="0.2">
      <c r="AV16540" s="191" t="str">
        <f t="shared" si="262"/>
        <v>536_ROF_25_12_202324</v>
      </c>
      <c r="AW16540" s="191" t="s">
        <v>227</v>
      </c>
      <c r="AX16540" s="18">
        <v>202324</v>
      </c>
      <c r="AY16540" s="191">
        <v>536</v>
      </c>
      <c r="AZ16540" s="191">
        <v>25</v>
      </c>
      <c r="BA16540" s="191">
        <v>12</v>
      </c>
      <c r="BB16540" s="191">
        <v>0</v>
      </c>
    </row>
    <row r="16541" spans="48:54" x14ac:dyDescent="0.2">
      <c r="AV16541" s="191" t="str">
        <f t="shared" si="262"/>
        <v>536_RS_19_4_202324</v>
      </c>
      <c r="AW16541" s="191" t="s">
        <v>92</v>
      </c>
      <c r="AX16541" s="18">
        <v>202324</v>
      </c>
      <c r="AY16541" s="191">
        <v>536</v>
      </c>
      <c r="AZ16541" s="191">
        <v>19</v>
      </c>
      <c r="BA16541" s="191">
        <v>4</v>
      </c>
      <c r="BB16541" s="191">
        <v>908.9860000000001</v>
      </c>
    </row>
    <row r="16542" spans="48:54" x14ac:dyDescent="0.2">
      <c r="AV16542" s="191" t="str">
        <f t="shared" si="262"/>
        <v>538_ROF_25_12_202324</v>
      </c>
      <c r="AW16542" s="191" t="s">
        <v>227</v>
      </c>
      <c r="AX16542" s="18">
        <v>202324</v>
      </c>
      <c r="AY16542" s="191">
        <v>538</v>
      </c>
      <c r="AZ16542" s="191">
        <v>25</v>
      </c>
      <c r="BA16542" s="191">
        <v>12</v>
      </c>
      <c r="BB16542" s="191">
        <v>0</v>
      </c>
    </row>
    <row r="16543" spans="48:54" x14ac:dyDescent="0.2">
      <c r="AV16543" s="191" t="str">
        <f t="shared" si="262"/>
        <v>538_RS_19_4_202324</v>
      </c>
      <c r="AW16543" s="191" t="s">
        <v>92</v>
      </c>
      <c r="AX16543" s="18">
        <v>202324</v>
      </c>
      <c r="AY16543" s="191">
        <v>538</v>
      </c>
      <c r="AZ16543" s="191">
        <v>19</v>
      </c>
      <c r="BA16543" s="191">
        <v>4</v>
      </c>
      <c r="BB16543" s="191">
        <v>457.38661999999999</v>
      </c>
    </row>
    <row r="16544" spans="48:54" x14ac:dyDescent="0.2">
      <c r="AV16544" s="191" t="str">
        <f t="shared" si="262"/>
        <v>540_ROF_25_12_202324</v>
      </c>
      <c r="AW16544" s="191" t="s">
        <v>227</v>
      </c>
      <c r="AX16544" s="18">
        <v>202324</v>
      </c>
      <c r="AY16544" s="191">
        <v>540</v>
      </c>
      <c r="AZ16544" s="191">
        <v>25</v>
      </c>
      <c r="BA16544" s="191">
        <v>12</v>
      </c>
      <c r="BB16544" s="191">
        <v>0</v>
      </c>
    </row>
    <row r="16545" spans="48:54" x14ac:dyDescent="0.2">
      <c r="AV16545" s="191" t="str">
        <f t="shared" si="262"/>
        <v>540_RS_19_4_202324</v>
      </c>
      <c r="AW16545" s="191" t="s">
        <v>92</v>
      </c>
      <c r="AX16545" s="18">
        <v>202324</v>
      </c>
      <c r="AY16545" s="191">
        <v>540</v>
      </c>
      <c r="AZ16545" s="191">
        <v>19</v>
      </c>
      <c r="BA16545" s="191">
        <v>4</v>
      </c>
      <c r="BB16545" s="191">
        <v>1400.854</v>
      </c>
    </row>
    <row r="16546" spans="48:54" x14ac:dyDescent="0.2">
      <c r="AV16546" s="191" t="str">
        <f t="shared" si="262"/>
        <v>542_ROF_25_12_202324</v>
      </c>
      <c r="AW16546" s="191" t="s">
        <v>227</v>
      </c>
      <c r="AX16546" s="18">
        <v>202324</v>
      </c>
      <c r="AY16546" s="191">
        <v>542</v>
      </c>
      <c r="AZ16546" s="191">
        <v>25</v>
      </c>
      <c r="BA16546" s="191">
        <v>12</v>
      </c>
      <c r="BB16546" s="191">
        <v>0</v>
      </c>
    </row>
    <row r="16547" spans="48:54" x14ac:dyDescent="0.2">
      <c r="AV16547" s="191" t="str">
        <f t="shared" si="262"/>
        <v>542_RS_19_4_202324</v>
      </c>
      <c r="AW16547" s="191" t="s">
        <v>92</v>
      </c>
      <c r="AX16547" s="18">
        <v>202324</v>
      </c>
      <c r="AY16547" s="191">
        <v>542</v>
      </c>
      <c r="AZ16547" s="191">
        <v>19</v>
      </c>
      <c r="BA16547" s="191">
        <v>4</v>
      </c>
      <c r="BB16547" s="191">
        <v>669.82300000000009</v>
      </c>
    </row>
    <row r="16548" spans="48:54" x14ac:dyDescent="0.2">
      <c r="AV16548" s="191" t="str">
        <f t="shared" si="262"/>
        <v>544_ROF_25_12_202324</v>
      </c>
      <c r="AW16548" s="191" t="s">
        <v>227</v>
      </c>
      <c r="AX16548" s="18">
        <v>202324</v>
      </c>
      <c r="AY16548" s="191">
        <v>544</v>
      </c>
      <c r="AZ16548" s="191">
        <v>25</v>
      </c>
      <c r="BA16548" s="191">
        <v>12</v>
      </c>
      <c r="BB16548" s="191">
        <v>0</v>
      </c>
    </row>
    <row r="16549" spans="48:54" x14ac:dyDescent="0.2">
      <c r="AV16549" s="191" t="str">
        <f t="shared" si="262"/>
        <v>544_RS_19_4_202324</v>
      </c>
      <c r="AW16549" s="191" t="s">
        <v>92</v>
      </c>
      <c r="AX16549" s="18">
        <v>202324</v>
      </c>
      <c r="AY16549" s="191">
        <v>544</v>
      </c>
      <c r="AZ16549" s="191">
        <v>19</v>
      </c>
      <c r="BA16549" s="191">
        <v>4</v>
      </c>
      <c r="BB16549" s="191">
        <v>1442.1709799999999</v>
      </c>
    </row>
    <row r="16550" spans="48:54" x14ac:dyDescent="0.2">
      <c r="AV16550" s="191" t="str">
        <f t="shared" si="262"/>
        <v>545_ROF_25_12_202324</v>
      </c>
      <c r="AW16550" s="191" t="s">
        <v>227</v>
      </c>
      <c r="AX16550" s="18">
        <v>202324</v>
      </c>
      <c r="AY16550" s="191">
        <v>545</v>
      </c>
      <c r="AZ16550" s="191">
        <v>25</v>
      </c>
      <c r="BA16550" s="191">
        <v>12</v>
      </c>
      <c r="BB16550" s="191">
        <v>0</v>
      </c>
    </row>
    <row r="16551" spans="48:54" x14ac:dyDescent="0.2">
      <c r="AV16551" s="191" t="str">
        <f t="shared" si="262"/>
        <v>545_RS_19_4_202324</v>
      </c>
      <c r="AW16551" s="191" t="s">
        <v>92</v>
      </c>
      <c r="AX16551" s="18">
        <v>202324</v>
      </c>
      <c r="AY16551" s="191">
        <v>545</v>
      </c>
      <c r="AZ16551" s="191">
        <v>19</v>
      </c>
      <c r="BA16551" s="191">
        <v>4</v>
      </c>
      <c r="BB16551" s="191">
        <v>259.97583999999995</v>
      </c>
    </row>
    <row r="16552" spans="48:54" x14ac:dyDescent="0.2">
      <c r="AV16552" s="191" t="str">
        <f t="shared" si="262"/>
        <v>546_ROF_25_12_202324</v>
      </c>
      <c r="AW16552" s="191" t="s">
        <v>227</v>
      </c>
      <c r="AX16552" s="18">
        <v>202324</v>
      </c>
      <c r="AY16552" s="191">
        <v>546</v>
      </c>
      <c r="AZ16552" s="191">
        <v>25</v>
      </c>
      <c r="BA16552" s="191">
        <v>12</v>
      </c>
      <c r="BB16552" s="191">
        <v>0</v>
      </c>
    </row>
    <row r="16553" spans="48:54" x14ac:dyDescent="0.2">
      <c r="AV16553" s="191" t="str">
        <f t="shared" si="262"/>
        <v>546_RS_19_4_202324</v>
      </c>
      <c r="AW16553" s="191" t="s">
        <v>92</v>
      </c>
      <c r="AX16553" s="18">
        <v>202324</v>
      </c>
      <c r="AY16553" s="191">
        <v>546</v>
      </c>
      <c r="AZ16553" s="191">
        <v>19</v>
      </c>
      <c r="BA16553" s="191">
        <v>4</v>
      </c>
      <c r="BB16553" s="191">
        <v>499.94600000000003</v>
      </c>
    </row>
    <row r="16554" spans="48:54" x14ac:dyDescent="0.2">
      <c r="AV16554" s="191" t="str">
        <f t="shared" si="262"/>
        <v>548_ROF_25_12_202324</v>
      </c>
      <c r="AW16554" s="191" t="s">
        <v>227</v>
      </c>
      <c r="AX16554" s="18">
        <v>202324</v>
      </c>
      <c r="AY16554" s="191">
        <v>548</v>
      </c>
      <c r="AZ16554" s="191">
        <v>25</v>
      </c>
      <c r="BA16554" s="191">
        <v>12</v>
      </c>
      <c r="BB16554" s="191">
        <v>0</v>
      </c>
    </row>
    <row r="16555" spans="48:54" x14ac:dyDescent="0.2">
      <c r="AV16555" s="191" t="str">
        <f t="shared" si="262"/>
        <v>548_RS_19_4_202324</v>
      </c>
      <c r="AW16555" s="191" t="s">
        <v>92</v>
      </c>
      <c r="AX16555" s="18">
        <v>202324</v>
      </c>
      <c r="AY16555" s="191">
        <v>548</v>
      </c>
      <c r="AZ16555" s="191">
        <v>19</v>
      </c>
      <c r="BA16555" s="191">
        <v>4</v>
      </c>
      <c r="BB16555" s="191">
        <v>207.30400000000003</v>
      </c>
    </row>
    <row r="16556" spans="48:54" x14ac:dyDescent="0.2">
      <c r="AV16556" s="191" t="str">
        <f t="shared" si="262"/>
        <v>550_ROF_25_12_202324</v>
      </c>
      <c r="AW16556" s="191" t="s">
        <v>227</v>
      </c>
      <c r="AX16556" s="18">
        <v>202324</v>
      </c>
      <c r="AY16556" s="191">
        <v>550</v>
      </c>
      <c r="AZ16556" s="191">
        <v>25</v>
      </c>
      <c r="BA16556" s="191">
        <v>12</v>
      </c>
      <c r="BB16556" s="191">
        <v>0</v>
      </c>
    </row>
    <row r="16557" spans="48:54" x14ac:dyDescent="0.2">
      <c r="AV16557" s="191" t="str">
        <f t="shared" si="262"/>
        <v>550_RS_19_4_202324</v>
      </c>
      <c r="AW16557" s="191" t="s">
        <v>92</v>
      </c>
      <c r="AX16557" s="18">
        <v>202324</v>
      </c>
      <c r="AY16557" s="191">
        <v>550</v>
      </c>
      <c r="AZ16557" s="191">
        <v>19</v>
      </c>
      <c r="BA16557" s="191">
        <v>4</v>
      </c>
      <c r="BB16557" s="191">
        <v>1102.8179999999998</v>
      </c>
    </row>
    <row r="16558" spans="48:54" x14ac:dyDescent="0.2">
      <c r="AV16558" s="191" t="str">
        <f t="shared" si="262"/>
        <v>552_ROF_25_12_202324</v>
      </c>
      <c r="AW16558" s="191" t="s">
        <v>227</v>
      </c>
      <c r="AX16558" s="18">
        <v>202324</v>
      </c>
      <c r="AY16558" s="191">
        <v>552</v>
      </c>
      <c r="AZ16558" s="191">
        <v>25</v>
      </c>
      <c r="BA16558" s="191">
        <v>12</v>
      </c>
      <c r="BB16558" s="191">
        <v>0</v>
      </c>
    </row>
    <row r="16559" spans="48:54" x14ac:dyDescent="0.2">
      <c r="AV16559" s="191" t="str">
        <f t="shared" si="262"/>
        <v>552_RS_19_4_202324</v>
      </c>
      <c r="AW16559" s="191" t="s">
        <v>92</v>
      </c>
      <c r="AX16559" s="18">
        <v>202324</v>
      </c>
      <c r="AY16559" s="191">
        <v>552</v>
      </c>
      <c r="AZ16559" s="191">
        <v>19</v>
      </c>
      <c r="BA16559" s="191">
        <v>4</v>
      </c>
      <c r="BB16559" s="191">
        <v>9405.0435600000092</v>
      </c>
    </row>
    <row r="16560" spans="48:54" x14ac:dyDescent="0.2">
      <c r="AV16560" s="191" t="str">
        <f t="shared" si="262"/>
        <v>562_ROF_25_12_202324</v>
      </c>
      <c r="AW16560" s="191" t="s">
        <v>227</v>
      </c>
      <c r="AX16560" s="18">
        <v>202324</v>
      </c>
      <c r="AY16560" s="191">
        <v>562</v>
      </c>
      <c r="AZ16560" s="191">
        <v>25</v>
      </c>
      <c r="BA16560" s="191">
        <v>12</v>
      </c>
      <c r="BB16560" s="191">
        <v>0</v>
      </c>
    </row>
    <row r="16561" spans="48:54" x14ac:dyDescent="0.2">
      <c r="AV16561" s="191" t="str">
        <f t="shared" si="262"/>
        <v>562_RS_19_4_202324</v>
      </c>
      <c r="AW16561" s="191" t="s">
        <v>92</v>
      </c>
      <c r="AX16561" s="18">
        <v>202324</v>
      </c>
      <c r="AY16561" s="191">
        <v>562</v>
      </c>
      <c r="AZ16561" s="191">
        <v>19</v>
      </c>
      <c r="BA16561" s="191">
        <v>4</v>
      </c>
      <c r="BB16561" s="191">
        <v>0</v>
      </c>
    </row>
    <row r="16562" spans="48:54" x14ac:dyDescent="0.2">
      <c r="AV16562" s="191" t="str">
        <f t="shared" si="262"/>
        <v>564_ROF_25_12_202324</v>
      </c>
      <c r="AW16562" s="191" t="s">
        <v>227</v>
      </c>
      <c r="AX16562" s="18">
        <v>202324</v>
      </c>
      <c r="AY16562" s="191">
        <v>564</v>
      </c>
      <c r="AZ16562" s="191">
        <v>25</v>
      </c>
      <c r="BA16562" s="191">
        <v>12</v>
      </c>
      <c r="BB16562" s="191">
        <v>0</v>
      </c>
    </row>
    <row r="16563" spans="48:54" x14ac:dyDescent="0.2">
      <c r="AV16563" s="191" t="str">
        <f t="shared" si="262"/>
        <v>564_RS_19_4_202324</v>
      </c>
      <c r="AW16563" s="191" t="s">
        <v>92</v>
      </c>
      <c r="AX16563" s="18">
        <v>202324</v>
      </c>
      <c r="AY16563" s="191">
        <v>564</v>
      </c>
      <c r="AZ16563" s="191">
        <v>19</v>
      </c>
      <c r="BA16563" s="191">
        <v>4</v>
      </c>
      <c r="BB16563" s="191">
        <v>0</v>
      </c>
    </row>
    <row r="16564" spans="48:54" x14ac:dyDescent="0.2">
      <c r="AV16564" s="191" t="str">
        <f t="shared" si="262"/>
        <v>566_ROF_25_12_202324</v>
      </c>
      <c r="AW16564" s="191" t="s">
        <v>227</v>
      </c>
      <c r="AX16564" s="18">
        <v>202324</v>
      </c>
      <c r="AY16564" s="191">
        <v>566</v>
      </c>
      <c r="AZ16564" s="191">
        <v>25</v>
      </c>
      <c r="BA16564" s="191">
        <v>12</v>
      </c>
      <c r="BB16564" s="191">
        <v>0</v>
      </c>
    </row>
    <row r="16565" spans="48:54" x14ac:dyDescent="0.2">
      <c r="AV16565" s="191" t="str">
        <f t="shared" si="262"/>
        <v>566_RS_19_4_202324</v>
      </c>
      <c r="AW16565" s="191" t="s">
        <v>92</v>
      </c>
      <c r="AX16565" s="18">
        <v>202324</v>
      </c>
      <c r="AY16565" s="191">
        <v>566</v>
      </c>
      <c r="AZ16565" s="191">
        <v>19</v>
      </c>
      <c r="BA16565" s="191">
        <v>4</v>
      </c>
      <c r="BB16565" s="191">
        <v>0</v>
      </c>
    </row>
    <row r="16566" spans="48:54" x14ac:dyDescent="0.2">
      <c r="AV16566" s="191" t="str">
        <f t="shared" si="262"/>
        <v>568_ROF_25_12_202324</v>
      </c>
      <c r="AW16566" s="191" t="s">
        <v>227</v>
      </c>
      <c r="AX16566" s="18">
        <v>202324</v>
      </c>
      <c r="AY16566" s="191">
        <v>568</v>
      </c>
      <c r="AZ16566" s="191">
        <v>25</v>
      </c>
      <c r="BA16566" s="191">
        <v>12</v>
      </c>
      <c r="BB16566" s="191">
        <v>0</v>
      </c>
    </row>
    <row r="16567" spans="48:54" x14ac:dyDescent="0.2">
      <c r="AV16567" s="191" t="str">
        <f t="shared" si="262"/>
        <v>568_RS_19_4_202324</v>
      </c>
      <c r="AW16567" s="191" t="s">
        <v>92</v>
      </c>
      <c r="AX16567" s="18">
        <v>202324</v>
      </c>
      <c r="AY16567" s="191">
        <v>568</v>
      </c>
      <c r="AZ16567" s="191">
        <v>19</v>
      </c>
      <c r="BA16567" s="191">
        <v>4</v>
      </c>
      <c r="BB16567" s="191">
        <v>0</v>
      </c>
    </row>
    <row r="16568" spans="48:54" x14ac:dyDescent="0.2">
      <c r="AV16568" s="191" t="str">
        <f t="shared" si="262"/>
        <v>572_ROF_25_12_202324</v>
      </c>
      <c r="AW16568" s="191" t="s">
        <v>227</v>
      </c>
      <c r="AX16568" s="18">
        <v>202324</v>
      </c>
      <c r="AY16568" s="191">
        <v>572</v>
      </c>
      <c r="AZ16568" s="191">
        <v>25</v>
      </c>
      <c r="BA16568" s="191">
        <v>12</v>
      </c>
      <c r="BB16568" s="191">
        <v>38077</v>
      </c>
    </row>
    <row r="16569" spans="48:54" x14ac:dyDescent="0.2">
      <c r="AV16569" s="191" t="str">
        <f t="shared" si="262"/>
        <v>572_RS_19_4_202324</v>
      </c>
      <c r="AW16569" s="191" t="s">
        <v>92</v>
      </c>
      <c r="AX16569" s="18">
        <v>202324</v>
      </c>
      <c r="AY16569" s="191">
        <v>572</v>
      </c>
      <c r="AZ16569" s="191">
        <v>19</v>
      </c>
      <c r="BA16569" s="191">
        <v>4</v>
      </c>
      <c r="BB16569" s="191">
        <v>0</v>
      </c>
    </row>
    <row r="16570" spans="48:54" x14ac:dyDescent="0.2">
      <c r="AV16570" s="191" t="str">
        <f t="shared" si="262"/>
        <v>574_ROF_25_12_202324</v>
      </c>
      <c r="AW16570" s="191" t="s">
        <v>227</v>
      </c>
      <c r="AX16570" s="18">
        <v>202324</v>
      </c>
      <c r="AY16570" s="191">
        <v>574</v>
      </c>
      <c r="AZ16570" s="191">
        <v>25</v>
      </c>
      <c r="BA16570" s="191">
        <v>12</v>
      </c>
      <c r="BB16570" s="191">
        <v>31368.703000000001</v>
      </c>
    </row>
    <row r="16571" spans="48:54" x14ac:dyDescent="0.2">
      <c r="AV16571" s="191" t="str">
        <f t="shared" si="262"/>
        <v>574_RS_19_4_202324</v>
      </c>
      <c r="AW16571" s="191" t="s">
        <v>92</v>
      </c>
      <c r="AX16571" s="18">
        <v>202324</v>
      </c>
      <c r="AY16571" s="191">
        <v>574</v>
      </c>
      <c r="AZ16571" s="191">
        <v>19</v>
      </c>
      <c r="BA16571" s="191">
        <v>4</v>
      </c>
      <c r="BB16571" s="191">
        <v>0</v>
      </c>
    </row>
    <row r="16572" spans="48:54" x14ac:dyDescent="0.2">
      <c r="AV16572" s="191" t="str">
        <f t="shared" si="262"/>
        <v>576_ROF_25_12_202324</v>
      </c>
      <c r="AW16572" s="191" t="s">
        <v>227</v>
      </c>
      <c r="AX16572" s="18">
        <v>202324</v>
      </c>
      <c r="AY16572" s="191">
        <v>576</v>
      </c>
      <c r="AZ16572" s="191">
        <v>25</v>
      </c>
      <c r="BA16572" s="191">
        <v>12</v>
      </c>
      <c r="BB16572" s="191">
        <v>65425.683330000022</v>
      </c>
    </row>
    <row r="16573" spans="48:54" x14ac:dyDescent="0.2">
      <c r="AV16573" s="191" t="str">
        <f t="shared" si="262"/>
        <v>576_RS_19_4_202324</v>
      </c>
      <c r="AW16573" s="191" t="s">
        <v>92</v>
      </c>
      <c r="AX16573" s="18">
        <v>202324</v>
      </c>
      <c r="AY16573" s="191">
        <v>576</v>
      </c>
      <c r="AZ16573" s="191">
        <v>19</v>
      </c>
      <c r="BA16573" s="191">
        <v>4</v>
      </c>
      <c r="BB16573" s="191">
        <v>0</v>
      </c>
    </row>
    <row r="16574" spans="48:54" x14ac:dyDescent="0.2">
      <c r="AV16574" s="191" t="str">
        <f t="shared" si="262"/>
        <v>582_ROF_25_12_202324</v>
      </c>
      <c r="AW16574" s="191" t="s">
        <v>227</v>
      </c>
      <c r="AX16574" s="18">
        <v>202324</v>
      </c>
      <c r="AY16574" s="191">
        <v>582</v>
      </c>
      <c r="AZ16574" s="191">
        <v>25</v>
      </c>
      <c r="BA16574" s="191">
        <v>12</v>
      </c>
      <c r="BB16574" s="191">
        <v>0</v>
      </c>
    </row>
    <row r="16575" spans="48:54" x14ac:dyDescent="0.2">
      <c r="AV16575" s="191" t="str">
        <f t="shared" si="262"/>
        <v>582_RS_19_4_202324</v>
      </c>
      <c r="AW16575" s="191" t="s">
        <v>92</v>
      </c>
      <c r="AX16575" s="18">
        <v>202324</v>
      </c>
      <c r="AY16575" s="191">
        <v>582</v>
      </c>
      <c r="AZ16575" s="191">
        <v>19</v>
      </c>
      <c r="BA16575" s="191">
        <v>4</v>
      </c>
      <c r="BB16575" s="191">
        <v>0</v>
      </c>
    </row>
    <row r="16576" spans="48:54" x14ac:dyDescent="0.2">
      <c r="AV16576" s="191" t="str">
        <f t="shared" si="262"/>
        <v>584_ROF_25_12_202324</v>
      </c>
      <c r="AW16576" s="191" t="s">
        <v>227</v>
      </c>
      <c r="AX16576" s="18">
        <v>202324</v>
      </c>
      <c r="AY16576" s="191">
        <v>584</v>
      </c>
      <c r="AZ16576" s="191">
        <v>25</v>
      </c>
      <c r="BA16576" s="191">
        <v>12</v>
      </c>
      <c r="BB16576" s="191">
        <v>0</v>
      </c>
    </row>
    <row r="16577" spans="48:54" x14ac:dyDescent="0.2">
      <c r="AV16577" s="191" t="str">
        <f t="shared" si="262"/>
        <v>584_RS_19_4_202324</v>
      </c>
      <c r="AW16577" s="191" t="s">
        <v>92</v>
      </c>
      <c r="AX16577" s="18">
        <v>202324</v>
      </c>
      <c r="AY16577" s="191">
        <v>584</v>
      </c>
      <c r="AZ16577" s="191">
        <v>19</v>
      </c>
      <c r="BA16577" s="191">
        <v>4</v>
      </c>
      <c r="BB16577" s="191">
        <v>0</v>
      </c>
    </row>
    <row r="16578" spans="48:54" x14ac:dyDescent="0.2">
      <c r="AV16578" s="191" t="str">
        <f t="shared" si="262"/>
        <v>586_ROF_25_12_202324</v>
      </c>
      <c r="AW16578" s="191" t="s">
        <v>227</v>
      </c>
      <c r="AX16578" s="18">
        <v>202324</v>
      </c>
      <c r="AY16578" s="191">
        <v>586</v>
      </c>
      <c r="AZ16578" s="191">
        <v>25</v>
      </c>
      <c r="BA16578" s="191">
        <v>12</v>
      </c>
      <c r="BB16578" s="191">
        <v>0</v>
      </c>
    </row>
    <row r="16579" spans="48:54" x14ac:dyDescent="0.2">
      <c r="AV16579" s="191" t="str">
        <f t="shared" si="262"/>
        <v>586_RS_19_4_202324</v>
      </c>
      <c r="AW16579" s="191" t="s">
        <v>92</v>
      </c>
      <c r="AX16579" s="18">
        <v>202324</v>
      </c>
      <c r="AY16579" s="191">
        <v>586</v>
      </c>
      <c r="AZ16579" s="191">
        <v>19</v>
      </c>
      <c r="BA16579" s="191">
        <v>4</v>
      </c>
      <c r="BB16579" s="191">
        <v>0</v>
      </c>
    </row>
    <row r="16580" spans="48:54" x14ac:dyDescent="0.2">
      <c r="AV16580" s="191" t="str">
        <f t="shared" ref="AV16580:AV16643" si="263">AY16580&amp;"_"&amp;AW16580&amp;"_"&amp;AZ16580&amp;"_"&amp;BA16580&amp;"_"&amp;AX16580</f>
        <v>512_RON_1_10_202324</v>
      </c>
      <c r="AW16580" s="191" t="s">
        <v>228</v>
      </c>
      <c r="AX16580" s="18">
        <v>202324</v>
      </c>
      <c r="AY16580" s="191">
        <v>512</v>
      </c>
      <c r="AZ16580" s="191">
        <v>1</v>
      </c>
      <c r="BA16580" s="191">
        <v>10</v>
      </c>
      <c r="BB16580" s="191">
        <v>0</v>
      </c>
    </row>
    <row r="16581" spans="48:54" x14ac:dyDescent="0.2">
      <c r="AV16581" s="191" t="str">
        <f t="shared" si="263"/>
        <v>512_RS_19_5_202324</v>
      </c>
      <c r="AW16581" s="191" t="s">
        <v>92</v>
      </c>
      <c r="AX16581" s="18">
        <v>202324</v>
      </c>
      <c r="AY16581" s="191">
        <v>512</v>
      </c>
      <c r="AZ16581" s="191">
        <v>19</v>
      </c>
      <c r="BA16581" s="191">
        <v>5</v>
      </c>
      <c r="BB16581" s="191">
        <v>0</v>
      </c>
    </row>
    <row r="16582" spans="48:54" x14ac:dyDescent="0.2">
      <c r="AV16582" s="191" t="str">
        <f t="shared" si="263"/>
        <v>514_RON_1_10_202324</v>
      </c>
      <c r="AW16582" s="191" t="s">
        <v>228</v>
      </c>
      <c r="AX16582" s="18">
        <v>202324</v>
      </c>
      <c r="AY16582" s="191">
        <v>514</v>
      </c>
      <c r="AZ16582" s="191">
        <v>1</v>
      </c>
      <c r="BA16582" s="191">
        <v>10</v>
      </c>
      <c r="BB16582" s="191">
        <v>0</v>
      </c>
    </row>
    <row r="16583" spans="48:54" x14ac:dyDescent="0.2">
      <c r="AV16583" s="191" t="str">
        <f t="shared" si="263"/>
        <v>514_RS_19_5_202324</v>
      </c>
      <c r="AW16583" s="191" t="s">
        <v>92</v>
      </c>
      <c r="AX16583" s="18">
        <v>202324</v>
      </c>
      <c r="AY16583" s="191">
        <v>514</v>
      </c>
      <c r="AZ16583" s="191">
        <v>19</v>
      </c>
      <c r="BA16583" s="191">
        <v>5</v>
      </c>
      <c r="BB16583" s="191">
        <v>0</v>
      </c>
    </row>
    <row r="16584" spans="48:54" x14ac:dyDescent="0.2">
      <c r="AV16584" s="191" t="str">
        <f t="shared" si="263"/>
        <v>516_RON_1_10_202324</v>
      </c>
      <c r="AW16584" s="191" t="s">
        <v>228</v>
      </c>
      <c r="AX16584" s="18">
        <v>202324</v>
      </c>
      <c r="AY16584" s="191">
        <v>516</v>
      </c>
      <c r="AZ16584" s="191">
        <v>1</v>
      </c>
      <c r="BA16584" s="191">
        <v>10</v>
      </c>
      <c r="BB16584" s="191">
        <v>0</v>
      </c>
    </row>
    <row r="16585" spans="48:54" x14ac:dyDescent="0.2">
      <c r="AV16585" s="191" t="str">
        <f t="shared" si="263"/>
        <v>516_RS_19_5_202324</v>
      </c>
      <c r="AW16585" s="191" t="s">
        <v>92</v>
      </c>
      <c r="AX16585" s="18">
        <v>202324</v>
      </c>
      <c r="AY16585" s="191">
        <v>516</v>
      </c>
      <c r="AZ16585" s="191">
        <v>19</v>
      </c>
      <c r="BA16585" s="191">
        <v>5</v>
      </c>
      <c r="BB16585" s="191">
        <v>-130.267</v>
      </c>
    </row>
    <row r="16586" spans="48:54" x14ac:dyDescent="0.2">
      <c r="AV16586" s="191" t="str">
        <f t="shared" si="263"/>
        <v>518_RON_1_10_202324</v>
      </c>
      <c r="AW16586" s="191" t="s">
        <v>228</v>
      </c>
      <c r="AX16586" s="18">
        <v>202324</v>
      </c>
      <c r="AY16586" s="191">
        <v>518</v>
      </c>
      <c r="AZ16586" s="191">
        <v>1</v>
      </c>
      <c r="BA16586" s="191">
        <v>10</v>
      </c>
      <c r="BB16586" s="191">
        <v>0</v>
      </c>
    </row>
    <row r="16587" spans="48:54" x14ac:dyDescent="0.2">
      <c r="AV16587" s="191" t="str">
        <f t="shared" si="263"/>
        <v>518_RS_19_5_202324</v>
      </c>
      <c r="AW16587" s="191" t="s">
        <v>92</v>
      </c>
      <c r="AX16587" s="18">
        <v>202324</v>
      </c>
      <c r="AY16587" s="191">
        <v>518</v>
      </c>
      <c r="AZ16587" s="191">
        <v>19</v>
      </c>
      <c r="BA16587" s="191">
        <v>5</v>
      </c>
      <c r="BB16587" s="191">
        <v>0</v>
      </c>
    </row>
    <row r="16588" spans="48:54" x14ac:dyDescent="0.2">
      <c r="AV16588" s="191" t="str">
        <f t="shared" si="263"/>
        <v>520_RON_1_10_202324</v>
      </c>
      <c r="AW16588" s="191" t="s">
        <v>228</v>
      </c>
      <c r="AX16588" s="18">
        <v>202324</v>
      </c>
      <c r="AY16588" s="191">
        <v>520</v>
      </c>
      <c r="AZ16588" s="191">
        <v>1</v>
      </c>
      <c r="BA16588" s="191">
        <v>10</v>
      </c>
      <c r="BB16588" s="191">
        <v>0</v>
      </c>
    </row>
    <row r="16589" spans="48:54" x14ac:dyDescent="0.2">
      <c r="AV16589" s="191" t="str">
        <f t="shared" si="263"/>
        <v>520_RS_19_5_202324</v>
      </c>
      <c r="AW16589" s="191" t="s">
        <v>92</v>
      </c>
      <c r="AX16589" s="18">
        <v>202324</v>
      </c>
      <c r="AY16589" s="191">
        <v>520</v>
      </c>
      <c r="AZ16589" s="191">
        <v>19</v>
      </c>
      <c r="BA16589" s="191">
        <v>5</v>
      </c>
      <c r="BB16589" s="191">
        <v>-138.59399999999999</v>
      </c>
    </row>
    <row r="16590" spans="48:54" x14ac:dyDescent="0.2">
      <c r="AV16590" s="191" t="str">
        <f t="shared" si="263"/>
        <v>522_RON_1_10_202324</v>
      </c>
      <c r="AW16590" s="191" t="s">
        <v>228</v>
      </c>
      <c r="AX16590" s="18">
        <v>202324</v>
      </c>
      <c r="AY16590" s="191">
        <v>522</v>
      </c>
      <c r="AZ16590" s="191">
        <v>1</v>
      </c>
      <c r="BA16590" s="191">
        <v>10</v>
      </c>
      <c r="BB16590" s="191">
        <v>0</v>
      </c>
    </row>
    <row r="16591" spans="48:54" x14ac:dyDescent="0.2">
      <c r="AV16591" s="191" t="str">
        <f t="shared" si="263"/>
        <v>522_RS_19_5_202324</v>
      </c>
      <c r="AW16591" s="191" t="s">
        <v>92</v>
      </c>
      <c r="AX16591" s="18">
        <v>202324</v>
      </c>
      <c r="AY16591" s="191">
        <v>522</v>
      </c>
      <c r="AZ16591" s="191">
        <v>19</v>
      </c>
      <c r="BA16591" s="191">
        <v>5</v>
      </c>
      <c r="BB16591" s="191">
        <v>-3.8140000000000001</v>
      </c>
    </row>
    <row r="16592" spans="48:54" x14ac:dyDescent="0.2">
      <c r="AV16592" s="191" t="str">
        <f t="shared" si="263"/>
        <v>524_RON_1_10_202324</v>
      </c>
      <c r="AW16592" s="191" t="s">
        <v>228</v>
      </c>
      <c r="AX16592" s="18">
        <v>202324</v>
      </c>
      <c r="AY16592" s="191">
        <v>524</v>
      </c>
      <c r="AZ16592" s="191">
        <v>1</v>
      </c>
      <c r="BA16592" s="191">
        <v>10</v>
      </c>
      <c r="BB16592" s="191">
        <v>0</v>
      </c>
    </row>
    <row r="16593" spans="48:54" x14ac:dyDescent="0.2">
      <c r="AV16593" s="191" t="str">
        <f t="shared" si="263"/>
        <v>524_RS_19_5_202324</v>
      </c>
      <c r="AW16593" s="191" t="s">
        <v>92</v>
      </c>
      <c r="AX16593" s="18">
        <v>202324</v>
      </c>
      <c r="AY16593" s="191">
        <v>524</v>
      </c>
      <c r="AZ16593" s="191">
        <v>19</v>
      </c>
      <c r="BA16593" s="191">
        <v>5</v>
      </c>
      <c r="BB16593" s="191">
        <v>0</v>
      </c>
    </row>
    <row r="16594" spans="48:54" x14ac:dyDescent="0.2">
      <c r="AV16594" s="191" t="str">
        <f t="shared" si="263"/>
        <v>526_RON_1_10_202324</v>
      </c>
      <c r="AW16594" s="191" t="s">
        <v>228</v>
      </c>
      <c r="AX16594" s="18">
        <v>202324</v>
      </c>
      <c r="AY16594" s="191">
        <v>526</v>
      </c>
      <c r="AZ16594" s="191">
        <v>1</v>
      </c>
      <c r="BA16594" s="191">
        <v>10</v>
      </c>
      <c r="BB16594" s="191">
        <v>0</v>
      </c>
    </row>
    <row r="16595" spans="48:54" x14ac:dyDescent="0.2">
      <c r="AV16595" s="191" t="str">
        <f t="shared" si="263"/>
        <v>526_RS_19_5_202324</v>
      </c>
      <c r="AW16595" s="191" t="s">
        <v>92</v>
      </c>
      <c r="AX16595" s="18">
        <v>202324</v>
      </c>
      <c r="AY16595" s="191">
        <v>526</v>
      </c>
      <c r="AZ16595" s="191">
        <v>19</v>
      </c>
      <c r="BA16595" s="191">
        <v>5</v>
      </c>
      <c r="BB16595" s="191">
        <v>0</v>
      </c>
    </row>
    <row r="16596" spans="48:54" x14ac:dyDescent="0.2">
      <c r="AV16596" s="191" t="str">
        <f t="shared" si="263"/>
        <v>528_RON_1_10_202324</v>
      </c>
      <c r="AW16596" s="191" t="s">
        <v>228</v>
      </c>
      <c r="AX16596" s="18">
        <v>202324</v>
      </c>
      <c r="AY16596" s="191">
        <v>528</v>
      </c>
      <c r="AZ16596" s="191">
        <v>1</v>
      </c>
      <c r="BA16596" s="191">
        <v>10</v>
      </c>
      <c r="BB16596" s="191">
        <v>0</v>
      </c>
    </row>
    <row r="16597" spans="48:54" x14ac:dyDescent="0.2">
      <c r="AV16597" s="191" t="str">
        <f t="shared" si="263"/>
        <v>528_RS_19_5_202324</v>
      </c>
      <c r="AW16597" s="191" t="s">
        <v>92</v>
      </c>
      <c r="AX16597" s="18">
        <v>202324</v>
      </c>
      <c r="AY16597" s="191">
        <v>528</v>
      </c>
      <c r="AZ16597" s="191">
        <v>19</v>
      </c>
      <c r="BA16597" s="191">
        <v>5</v>
      </c>
      <c r="BB16597" s="191">
        <v>-10</v>
      </c>
    </row>
    <row r="16598" spans="48:54" x14ac:dyDescent="0.2">
      <c r="AV16598" s="191" t="str">
        <f t="shared" si="263"/>
        <v>530_RON_1_10_202324</v>
      </c>
      <c r="AW16598" s="191" t="s">
        <v>228</v>
      </c>
      <c r="AX16598" s="18">
        <v>202324</v>
      </c>
      <c r="AY16598" s="191">
        <v>530</v>
      </c>
      <c r="AZ16598" s="191">
        <v>1</v>
      </c>
      <c r="BA16598" s="191">
        <v>10</v>
      </c>
      <c r="BB16598" s="191">
        <v>0</v>
      </c>
    </row>
    <row r="16599" spans="48:54" x14ac:dyDescent="0.2">
      <c r="AV16599" s="191" t="str">
        <f t="shared" si="263"/>
        <v>530_RS_19_5_202324</v>
      </c>
      <c r="AW16599" s="191" t="s">
        <v>92</v>
      </c>
      <c r="AX16599" s="18">
        <v>202324</v>
      </c>
      <c r="AY16599" s="191">
        <v>530</v>
      </c>
      <c r="AZ16599" s="191">
        <v>19</v>
      </c>
      <c r="BA16599" s="191">
        <v>5</v>
      </c>
      <c r="BB16599" s="191">
        <v>-138.797</v>
      </c>
    </row>
    <row r="16600" spans="48:54" x14ac:dyDescent="0.2">
      <c r="AV16600" s="191" t="str">
        <f t="shared" si="263"/>
        <v>532_RON_1_10_202324</v>
      </c>
      <c r="AW16600" s="191" t="s">
        <v>228</v>
      </c>
      <c r="AX16600" s="18">
        <v>202324</v>
      </c>
      <c r="AY16600" s="191">
        <v>532</v>
      </c>
      <c r="AZ16600" s="191">
        <v>1</v>
      </c>
      <c r="BA16600" s="191">
        <v>10</v>
      </c>
      <c r="BB16600" s="191">
        <v>0</v>
      </c>
    </row>
    <row r="16601" spans="48:54" x14ac:dyDescent="0.2">
      <c r="AV16601" s="191" t="str">
        <f t="shared" si="263"/>
        <v>532_RS_19_5_202324</v>
      </c>
      <c r="AW16601" s="191" t="s">
        <v>92</v>
      </c>
      <c r="AX16601" s="18">
        <v>202324</v>
      </c>
      <c r="AY16601" s="191">
        <v>532</v>
      </c>
      <c r="AZ16601" s="191">
        <v>19</v>
      </c>
      <c r="BA16601" s="191">
        <v>5</v>
      </c>
      <c r="BB16601" s="191">
        <v>-198.83799999999999</v>
      </c>
    </row>
    <row r="16602" spans="48:54" x14ac:dyDescent="0.2">
      <c r="AV16602" s="191" t="str">
        <f t="shared" si="263"/>
        <v>534_RON_1_10_202324</v>
      </c>
      <c r="AW16602" s="191" t="s">
        <v>228</v>
      </c>
      <c r="AX16602" s="18">
        <v>202324</v>
      </c>
      <c r="AY16602" s="191">
        <v>534</v>
      </c>
      <c r="AZ16602" s="191">
        <v>1</v>
      </c>
      <c r="BA16602" s="191">
        <v>10</v>
      </c>
      <c r="BB16602" s="191">
        <v>0</v>
      </c>
    </row>
    <row r="16603" spans="48:54" x14ac:dyDescent="0.2">
      <c r="AV16603" s="191" t="str">
        <f t="shared" si="263"/>
        <v>534_RS_19_5_202324</v>
      </c>
      <c r="AW16603" s="191" t="s">
        <v>92</v>
      </c>
      <c r="AX16603" s="18">
        <v>202324</v>
      </c>
      <c r="AY16603" s="191">
        <v>534</v>
      </c>
      <c r="AZ16603" s="191">
        <v>19</v>
      </c>
      <c r="BA16603" s="191">
        <v>5</v>
      </c>
      <c r="BB16603" s="191">
        <v>-141.845</v>
      </c>
    </row>
    <row r="16604" spans="48:54" x14ac:dyDescent="0.2">
      <c r="AV16604" s="191" t="str">
        <f t="shared" si="263"/>
        <v>536_RON_1_10_202324</v>
      </c>
      <c r="AW16604" s="191" t="s">
        <v>228</v>
      </c>
      <c r="AX16604" s="18">
        <v>202324</v>
      </c>
      <c r="AY16604" s="191">
        <v>536</v>
      </c>
      <c r="AZ16604" s="191">
        <v>1</v>
      </c>
      <c r="BA16604" s="191">
        <v>10</v>
      </c>
      <c r="BB16604" s="191">
        <v>0</v>
      </c>
    </row>
    <row r="16605" spans="48:54" x14ac:dyDescent="0.2">
      <c r="AV16605" s="191" t="str">
        <f t="shared" si="263"/>
        <v>536_RS_19_5_202324</v>
      </c>
      <c r="AW16605" s="191" t="s">
        <v>92</v>
      </c>
      <c r="AX16605" s="18">
        <v>202324</v>
      </c>
      <c r="AY16605" s="191">
        <v>536</v>
      </c>
      <c r="AZ16605" s="191">
        <v>19</v>
      </c>
      <c r="BA16605" s="191">
        <v>5</v>
      </c>
      <c r="BB16605" s="191">
        <v>-313.39600000000002</v>
      </c>
    </row>
    <row r="16606" spans="48:54" x14ac:dyDescent="0.2">
      <c r="AV16606" s="191" t="str">
        <f t="shared" si="263"/>
        <v>538_RON_1_10_202324</v>
      </c>
      <c r="AW16606" s="191" t="s">
        <v>228</v>
      </c>
      <c r="AX16606" s="18">
        <v>202324</v>
      </c>
      <c r="AY16606" s="191">
        <v>538</v>
      </c>
      <c r="AZ16606" s="191">
        <v>1</v>
      </c>
      <c r="BA16606" s="191">
        <v>10</v>
      </c>
      <c r="BB16606" s="191">
        <v>0</v>
      </c>
    </row>
    <row r="16607" spans="48:54" x14ac:dyDescent="0.2">
      <c r="AV16607" s="191" t="str">
        <f t="shared" si="263"/>
        <v>538_RS_19_5_202324</v>
      </c>
      <c r="AW16607" s="191" t="s">
        <v>92</v>
      </c>
      <c r="AX16607" s="18">
        <v>202324</v>
      </c>
      <c r="AY16607" s="191">
        <v>538</v>
      </c>
      <c r="AZ16607" s="191">
        <v>19</v>
      </c>
      <c r="BA16607" s="191">
        <v>5</v>
      </c>
      <c r="BB16607" s="191">
        <v>-78.715000000000003</v>
      </c>
    </row>
    <row r="16608" spans="48:54" x14ac:dyDescent="0.2">
      <c r="AV16608" s="191" t="str">
        <f t="shared" si="263"/>
        <v>540_RON_1_10_202324</v>
      </c>
      <c r="AW16608" s="191" t="s">
        <v>228</v>
      </c>
      <c r="AX16608" s="18">
        <v>202324</v>
      </c>
      <c r="AY16608" s="191">
        <v>540</v>
      </c>
      <c r="AZ16608" s="191">
        <v>1</v>
      </c>
      <c r="BA16608" s="191">
        <v>10</v>
      </c>
      <c r="BB16608" s="191">
        <v>0</v>
      </c>
    </row>
    <row r="16609" spans="48:54" x14ac:dyDescent="0.2">
      <c r="AV16609" s="191" t="str">
        <f t="shared" si="263"/>
        <v>540_RS_19_5_202324</v>
      </c>
      <c r="AW16609" s="191" t="s">
        <v>92</v>
      </c>
      <c r="AX16609" s="18">
        <v>202324</v>
      </c>
      <c r="AY16609" s="191">
        <v>540</v>
      </c>
      <c r="AZ16609" s="191">
        <v>19</v>
      </c>
      <c r="BA16609" s="191">
        <v>5</v>
      </c>
      <c r="BB16609" s="191">
        <v>-501.25700000000001</v>
      </c>
    </row>
    <row r="16610" spans="48:54" x14ac:dyDescent="0.2">
      <c r="AV16610" s="191" t="str">
        <f t="shared" si="263"/>
        <v>542_RON_1_10_202324</v>
      </c>
      <c r="AW16610" s="191" t="s">
        <v>228</v>
      </c>
      <c r="AX16610" s="18">
        <v>202324</v>
      </c>
      <c r="AY16610" s="191">
        <v>542</v>
      </c>
      <c r="AZ16610" s="191">
        <v>1</v>
      </c>
      <c r="BA16610" s="191">
        <v>10</v>
      </c>
      <c r="BB16610" s="191">
        <v>0</v>
      </c>
    </row>
    <row r="16611" spans="48:54" x14ac:dyDescent="0.2">
      <c r="AV16611" s="191" t="str">
        <f t="shared" si="263"/>
        <v>542_RS_19_5_202324</v>
      </c>
      <c r="AW16611" s="191" t="s">
        <v>92</v>
      </c>
      <c r="AX16611" s="18">
        <v>202324</v>
      </c>
      <c r="AY16611" s="191">
        <v>542</v>
      </c>
      <c r="AZ16611" s="191">
        <v>19</v>
      </c>
      <c r="BA16611" s="191">
        <v>5</v>
      </c>
      <c r="BB16611" s="191">
        <v>-281.464</v>
      </c>
    </row>
    <row r="16612" spans="48:54" x14ac:dyDescent="0.2">
      <c r="AV16612" s="191" t="str">
        <f t="shared" si="263"/>
        <v>544_RON_1_10_202324</v>
      </c>
      <c r="AW16612" s="191" t="s">
        <v>228</v>
      </c>
      <c r="AX16612" s="18">
        <v>202324</v>
      </c>
      <c r="AY16612" s="191">
        <v>544</v>
      </c>
      <c r="AZ16612" s="191">
        <v>1</v>
      </c>
      <c r="BA16612" s="191">
        <v>10</v>
      </c>
      <c r="BB16612" s="191">
        <v>0</v>
      </c>
    </row>
    <row r="16613" spans="48:54" x14ac:dyDescent="0.2">
      <c r="AV16613" s="191" t="str">
        <f t="shared" si="263"/>
        <v>544_RS_19_5_202324</v>
      </c>
      <c r="AW16613" s="191" t="s">
        <v>92</v>
      </c>
      <c r="AX16613" s="18">
        <v>202324</v>
      </c>
      <c r="AY16613" s="191">
        <v>544</v>
      </c>
      <c r="AZ16613" s="191">
        <v>19</v>
      </c>
      <c r="BA16613" s="191">
        <v>5</v>
      </c>
      <c r="BB16613" s="191">
        <v>-308.108</v>
      </c>
    </row>
    <row r="16614" spans="48:54" x14ac:dyDescent="0.2">
      <c r="AV16614" s="191" t="str">
        <f t="shared" si="263"/>
        <v>545_RON_1_10_202324</v>
      </c>
      <c r="AW16614" s="191" t="s">
        <v>228</v>
      </c>
      <c r="AX16614" s="18">
        <v>202324</v>
      </c>
      <c r="AY16614" s="191">
        <v>545</v>
      </c>
      <c r="AZ16614" s="191">
        <v>1</v>
      </c>
      <c r="BA16614" s="191">
        <v>10</v>
      </c>
      <c r="BB16614" s="191">
        <v>0</v>
      </c>
    </row>
    <row r="16615" spans="48:54" x14ac:dyDescent="0.2">
      <c r="AV16615" s="191" t="str">
        <f t="shared" si="263"/>
        <v>545_RS_19_5_202324</v>
      </c>
      <c r="AW16615" s="191" t="s">
        <v>92</v>
      </c>
      <c r="AX16615" s="18">
        <v>202324</v>
      </c>
      <c r="AY16615" s="191">
        <v>545</v>
      </c>
      <c r="AZ16615" s="191">
        <v>19</v>
      </c>
      <c r="BA16615" s="191">
        <v>5</v>
      </c>
      <c r="BB16615" s="191">
        <v>0</v>
      </c>
    </row>
    <row r="16616" spans="48:54" x14ac:dyDescent="0.2">
      <c r="AV16616" s="191" t="str">
        <f t="shared" si="263"/>
        <v>546_RON_1_10_202324</v>
      </c>
      <c r="AW16616" s="191" t="s">
        <v>228</v>
      </c>
      <c r="AX16616" s="18">
        <v>202324</v>
      </c>
      <c r="AY16616" s="191">
        <v>546</v>
      </c>
      <c r="AZ16616" s="191">
        <v>1</v>
      </c>
      <c r="BA16616" s="191">
        <v>10</v>
      </c>
      <c r="BB16616" s="191">
        <v>0</v>
      </c>
    </row>
    <row r="16617" spans="48:54" x14ac:dyDescent="0.2">
      <c r="AV16617" s="191" t="str">
        <f t="shared" si="263"/>
        <v>546_RS_19_5_202324</v>
      </c>
      <c r="AW16617" s="191" t="s">
        <v>92</v>
      </c>
      <c r="AX16617" s="18">
        <v>202324</v>
      </c>
      <c r="AY16617" s="191">
        <v>546</v>
      </c>
      <c r="AZ16617" s="191">
        <v>19</v>
      </c>
      <c r="BA16617" s="191">
        <v>5</v>
      </c>
      <c r="BB16617" s="191">
        <v>-112.789</v>
      </c>
    </row>
    <row r="16618" spans="48:54" x14ac:dyDescent="0.2">
      <c r="AV16618" s="191" t="str">
        <f t="shared" si="263"/>
        <v>548_RON_1_10_202324</v>
      </c>
      <c r="AW16618" s="191" t="s">
        <v>228</v>
      </c>
      <c r="AX16618" s="18">
        <v>202324</v>
      </c>
      <c r="AY16618" s="191">
        <v>548</v>
      </c>
      <c r="AZ16618" s="191">
        <v>1</v>
      </c>
      <c r="BA16618" s="191">
        <v>10</v>
      </c>
      <c r="BB16618" s="191">
        <v>0</v>
      </c>
    </row>
    <row r="16619" spans="48:54" x14ac:dyDescent="0.2">
      <c r="AV16619" s="191" t="str">
        <f t="shared" si="263"/>
        <v>548_RS_19_5_202324</v>
      </c>
      <c r="AW16619" s="191" t="s">
        <v>92</v>
      </c>
      <c r="AX16619" s="18">
        <v>202324</v>
      </c>
      <c r="AY16619" s="191">
        <v>548</v>
      </c>
      <c r="AZ16619" s="191">
        <v>19</v>
      </c>
      <c r="BA16619" s="191">
        <v>5</v>
      </c>
      <c r="BB16619" s="191">
        <v>-52.494</v>
      </c>
    </row>
    <row r="16620" spans="48:54" x14ac:dyDescent="0.2">
      <c r="AV16620" s="191" t="str">
        <f t="shared" si="263"/>
        <v>550_RON_1_10_202324</v>
      </c>
      <c r="AW16620" s="191" t="s">
        <v>228</v>
      </c>
      <c r="AX16620" s="18">
        <v>202324</v>
      </c>
      <c r="AY16620" s="191">
        <v>550</v>
      </c>
      <c r="AZ16620" s="191">
        <v>1</v>
      </c>
      <c r="BA16620" s="191">
        <v>10</v>
      </c>
      <c r="BB16620" s="191">
        <v>0</v>
      </c>
    </row>
    <row r="16621" spans="48:54" x14ac:dyDescent="0.2">
      <c r="AV16621" s="191" t="str">
        <f t="shared" si="263"/>
        <v>550_RS_19_5_202324</v>
      </c>
      <c r="AW16621" s="191" t="s">
        <v>92</v>
      </c>
      <c r="AX16621" s="18">
        <v>202324</v>
      </c>
      <c r="AY16621" s="191">
        <v>550</v>
      </c>
      <c r="AZ16621" s="191">
        <v>19</v>
      </c>
      <c r="BA16621" s="191">
        <v>5</v>
      </c>
      <c r="BB16621" s="191">
        <v>-16.5</v>
      </c>
    </row>
    <row r="16622" spans="48:54" x14ac:dyDescent="0.2">
      <c r="AV16622" s="191" t="str">
        <f t="shared" si="263"/>
        <v>552_RON_1_10_202324</v>
      </c>
      <c r="AW16622" s="191" t="s">
        <v>228</v>
      </c>
      <c r="AX16622" s="18">
        <v>202324</v>
      </c>
      <c r="AY16622" s="191">
        <v>552</v>
      </c>
      <c r="AZ16622" s="191">
        <v>1</v>
      </c>
      <c r="BA16622" s="191">
        <v>10</v>
      </c>
      <c r="BB16622" s="191">
        <v>0</v>
      </c>
    </row>
    <row r="16623" spans="48:54" x14ac:dyDescent="0.2">
      <c r="AV16623" s="191" t="str">
        <f t="shared" si="263"/>
        <v>552_RS_19_5_202324</v>
      </c>
      <c r="AW16623" s="191" t="s">
        <v>92</v>
      </c>
      <c r="AX16623" s="18">
        <v>202324</v>
      </c>
      <c r="AY16623" s="191">
        <v>552</v>
      </c>
      <c r="AZ16623" s="191">
        <v>19</v>
      </c>
      <c r="BA16623" s="191">
        <v>5</v>
      </c>
      <c r="BB16623" s="191">
        <v>-9011.0311699999766</v>
      </c>
    </row>
    <row r="16624" spans="48:54" x14ac:dyDescent="0.2">
      <c r="AV16624" s="191" t="str">
        <f t="shared" si="263"/>
        <v>562_RON_1_10_202324</v>
      </c>
      <c r="AW16624" s="191" t="s">
        <v>228</v>
      </c>
      <c r="AX16624" s="18">
        <v>202324</v>
      </c>
      <c r="AY16624" s="191">
        <v>562</v>
      </c>
      <c r="AZ16624" s="191">
        <v>1</v>
      </c>
      <c r="BA16624" s="191">
        <v>10</v>
      </c>
      <c r="BB16624" s="191">
        <v>0</v>
      </c>
    </row>
    <row r="16625" spans="48:54" x14ac:dyDescent="0.2">
      <c r="AV16625" s="191" t="str">
        <f t="shared" si="263"/>
        <v>562_RS_19_5_202324</v>
      </c>
      <c r="AW16625" s="191" t="s">
        <v>92</v>
      </c>
      <c r="AX16625" s="18">
        <v>202324</v>
      </c>
      <c r="AY16625" s="191">
        <v>562</v>
      </c>
      <c r="AZ16625" s="191">
        <v>19</v>
      </c>
      <c r="BA16625" s="191">
        <v>5</v>
      </c>
      <c r="BB16625" s="191">
        <v>0</v>
      </c>
    </row>
    <row r="16626" spans="48:54" x14ac:dyDescent="0.2">
      <c r="AV16626" s="191" t="str">
        <f t="shared" si="263"/>
        <v>564_RON_1_10_202324</v>
      </c>
      <c r="AW16626" s="191" t="s">
        <v>228</v>
      </c>
      <c r="AX16626" s="18">
        <v>202324</v>
      </c>
      <c r="AY16626" s="191">
        <v>564</v>
      </c>
      <c r="AZ16626" s="191">
        <v>1</v>
      </c>
      <c r="BA16626" s="191">
        <v>10</v>
      </c>
      <c r="BB16626" s="191">
        <v>0</v>
      </c>
    </row>
    <row r="16627" spans="48:54" x14ac:dyDescent="0.2">
      <c r="AV16627" s="191" t="str">
        <f t="shared" si="263"/>
        <v>564_RS_19_5_202324</v>
      </c>
      <c r="AW16627" s="191" t="s">
        <v>92</v>
      </c>
      <c r="AX16627" s="18">
        <v>202324</v>
      </c>
      <c r="AY16627" s="191">
        <v>564</v>
      </c>
      <c r="AZ16627" s="191">
        <v>19</v>
      </c>
      <c r="BA16627" s="191">
        <v>5</v>
      </c>
      <c r="BB16627" s="191">
        <v>0</v>
      </c>
    </row>
    <row r="16628" spans="48:54" x14ac:dyDescent="0.2">
      <c r="AV16628" s="191" t="str">
        <f t="shared" si="263"/>
        <v>566_RON_1_10_202324</v>
      </c>
      <c r="AW16628" s="191" t="s">
        <v>228</v>
      </c>
      <c r="AX16628" s="18">
        <v>202324</v>
      </c>
      <c r="AY16628" s="191">
        <v>566</v>
      </c>
      <c r="AZ16628" s="191">
        <v>1</v>
      </c>
      <c r="BA16628" s="191">
        <v>10</v>
      </c>
      <c r="BB16628" s="191">
        <v>0</v>
      </c>
    </row>
    <row r="16629" spans="48:54" x14ac:dyDescent="0.2">
      <c r="AV16629" s="191" t="str">
        <f t="shared" si="263"/>
        <v>566_RS_19_5_202324</v>
      </c>
      <c r="AW16629" s="191" t="s">
        <v>92</v>
      </c>
      <c r="AX16629" s="18">
        <v>202324</v>
      </c>
      <c r="AY16629" s="191">
        <v>566</v>
      </c>
      <c r="AZ16629" s="191">
        <v>19</v>
      </c>
      <c r="BA16629" s="191">
        <v>5</v>
      </c>
      <c r="BB16629" s="191">
        <v>0</v>
      </c>
    </row>
    <row r="16630" spans="48:54" x14ac:dyDescent="0.2">
      <c r="AV16630" s="191" t="str">
        <f t="shared" si="263"/>
        <v>568_RON_1_10_202324</v>
      </c>
      <c r="AW16630" s="191" t="s">
        <v>228</v>
      </c>
      <c r="AX16630" s="18">
        <v>202324</v>
      </c>
      <c r="AY16630" s="191">
        <v>568</v>
      </c>
      <c r="AZ16630" s="191">
        <v>1</v>
      </c>
      <c r="BA16630" s="191">
        <v>10</v>
      </c>
      <c r="BB16630" s="191">
        <v>0</v>
      </c>
    </row>
    <row r="16631" spans="48:54" x14ac:dyDescent="0.2">
      <c r="AV16631" s="191" t="str">
        <f t="shared" si="263"/>
        <v>568_RS_19_5_202324</v>
      </c>
      <c r="AW16631" s="191" t="s">
        <v>92</v>
      </c>
      <c r="AX16631" s="18">
        <v>202324</v>
      </c>
      <c r="AY16631" s="191">
        <v>568</v>
      </c>
      <c r="AZ16631" s="191">
        <v>19</v>
      </c>
      <c r="BA16631" s="191">
        <v>5</v>
      </c>
      <c r="BB16631" s="191">
        <v>0</v>
      </c>
    </row>
    <row r="16632" spans="48:54" x14ac:dyDescent="0.2">
      <c r="AV16632" s="191" t="str">
        <f t="shared" si="263"/>
        <v>572_RON_1_10_202324</v>
      </c>
      <c r="AW16632" s="191" t="s">
        <v>228</v>
      </c>
      <c r="AX16632" s="18">
        <v>202324</v>
      </c>
      <c r="AY16632" s="191">
        <v>572</v>
      </c>
      <c r="AZ16632" s="191">
        <v>1</v>
      </c>
      <c r="BA16632" s="191">
        <v>10</v>
      </c>
      <c r="BB16632" s="191">
        <v>0</v>
      </c>
    </row>
    <row r="16633" spans="48:54" x14ac:dyDescent="0.2">
      <c r="AV16633" s="191" t="str">
        <f t="shared" si="263"/>
        <v>572_RS_19_5_202324</v>
      </c>
      <c r="AW16633" s="191" t="s">
        <v>92</v>
      </c>
      <c r="AX16633" s="18">
        <v>202324</v>
      </c>
      <c r="AY16633" s="191">
        <v>572</v>
      </c>
      <c r="AZ16633" s="191">
        <v>19</v>
      </c>
      <c r="BA16633" s="191">
        <v>5</v>
      </c>
      <c r="BB16633" s="191">
        <v>0</v>
      </c>
    </row>
    <row r="16634" spans="48:54" x14ac:dyDescent="0.2">
      <c r="AV16634" s="191" t="str">
        <f t="shared" si="263"/>
        <v>574_RON_1_10_202324</v>
      </c>
      <c r="AW16634" s="191" t="s">
        <v>228</v>
      </c>
      <c r="AX16634" s="18">
        <v>202324</v>
      </c>
      <c r="AY16634" s="191">
        <v>574</v>
      </c>
      <c r="AZ16634" s="191">
        <v>1</v>
      </c>
      <c r="BA16634" s="191">
        <v>10</v>
      </c>
      <c r="BB16634" s="191">
        <v>0</v>
      </c>
    </row>
    <row r="16635" spans="48:54" x14ac:dyDescent="0.2">
      <c r="AV16635" s="191" t="str">
        <f t="shared" si="263"/>
        <v>574_RS_19_5_202324</v>
      </c>
      <c r="AW16635" s="191" t="s">
        <v>92</v>
      </c>
      <c r="AX16635" s="18">
        <v>202324</v>
      </c>
      <c r="AY16635" s="191">
        <v>574</v>
      </c>
      <c r="AZ16635" s="191">
        <v>19</v>
      </c>
      <c r="BA16635" s="191">
        <v>5</v>
      </c>
      <c r="BB16635" s="191">
        <v>0</v>
      </c>
    </row>
    <row r="16636" spans="48:54" x14ac:dyDescent="0.2">
      <c r="AV16636" s="191" t="str">
        <f t="shared" si="263"/>
        <v>576_RON_1_10_202324</v>
      </c>
      <c r="AW16636" s="191" t="s">
        <v>228</v>
      </c>
      <c r="AX16636" s="18">
        <v>202324</v>
      </c>
      <c r="AY16636" s="191">
        <v>576</v>
      </c>
      <c r="AZ16636" s="191">
        <v>1</v>
      </c>
      <c r="BA16636" s="191">
        <v>10</v>
      </c>
      <c r="BB16636" s="191">
        <v>0</v>
      </c>
    </row>
    <row r="16637" spans="48:54" x14ac:dyDescent="0.2">
      <c r="AV16637" s="191" t="str">
        <f t="shared" si="263"/>
        <v>576_RS_19_5_202324</v>
      </c>
      <c r="AW16637" s="191" t="s">
        <v>92</v>
      </c>
      <c r="AX16637" s="18">
        <v>202324</v>
      </c>
      <c r="AY16637" s="191">
        <v>576</v>
      </c>
      <c r="AZ16637" s="191">
        <v>19</v>
      </c>
      <c r="BA16637" s="191">
        <v>5</v>
      </c>
      <c r="BB16637" s="191">
        <v>0</v>
      </c>
    </row>
    <row r="16638" spans="48:54" x14ac:dyDescent="0.2">
      <c r="AV16638" s="191" t="str">
        <f t="shared" si="263"/>
        <v>582_RON_1_10_202324</v>
      </c>
      <c r="AW16638" s="191" t="s">
        <v>228</v>
      </c>
      <c r="AX16638" s="18">
        <v>202324</v>
      </c>
      <c r="AY16638" s="191">
        <v>582</v>
      </c>
      <c r="AZ16638" s="191">
        <v>1</v>
      </c>
      <c r="BA16638" s="191">
        <v>10</v>
      </c>
      <c r="BB16638" s="191">
        <v>802</v>
      </c>
    </row>
    <row r="16639" spans="48:54" x14ac:dyDescent="0.2">
      <c r="AV16639" s="191" t="str">
        <f t="shared" si="263"/>
        <v>582_RS_19_5_202324</v>
      </c>
      <c r="AW16639" s="191" t="s">
        <v>92</v>
      </c>
      <c r="AX16639" s="18">
        <v>202324</v>
      </c>
      <c r="AY16639" s="191">
        <v>582</v>
      </c>
      <c r="AZ16639" s="191">
        <v>19</v>
      </c>
      <c r="BA16639" s="191">
        <v>5</v>
      </c>
      <c r="BB16639" s="191">
        <v>0</v>
      </c>
    </row>
    <row r="16640" spans="48:54" x14ac:dyDescent="0.2">
      <c r="AV16640" s="191" t="str">
        <f t="shared" si="263"/>
        <v>584_RON_1_10_202324</v>
      </c>
      <c r="AW16640" s="191" t="s">
        <v>228</v>
      </c>
      <c r="AX16640" s="18">
        <v>202324</v>
      </c>
      <c r="AY16640" s="191">
        <v>584</v>
      </c>
      <c r="AZ16640" s="191">
        <v>1</v>
      </c>
      <c r="BA16640" s="191">
        <v>10</v>
      </c>
      <c r="BB16640" s="191">
        <v>1123</v>
      </c>
    </row>
    <row r="16641" spans="48:54" x14ac:dyDescent="0.2">
      <c r="AV16641" s="191" t="str">
        <f t="shared" si="263"/>
        <v>584_RS_19_5_202324</v>
      </c>
      <c r="AW16641" s="191" t="s">
        <v>92</v>
      </c>
      <c r="AX16641" s="18">
        <v>202324</v>
      </c>
      <c r="AY16641" s="191">
        <v>584</v>
      </c>
      <c r="AZ16641" s="191">
        <v>19</v>
      </c>
      <c r="BA16641" s="191">
        <v>5</v>
      </c>
      <c r="BB16641" s="191">
        <v>0</v>
      </c>
    </row>
    <row r="16642" spans="48:54" x14ac:dyDescent="0.2">
      <c r="AV16642" s="191" t="str">
        <f t="shared" si="263"/>
        <v>586_RON_1_10_202324</v>
      </c>
      <c r="AW16642" s="191" t="s">
        <v>228</v>
      </c>
      <c r="AX16642" s="18">
        <v>202324</v>
      </c>
      <c r="AY16642" s="191">
        <v>586</v>
      </c>
      <c r="AZ16642" s="191">
        <v>1</v>
      </c>
      <c r="BA16642" s="191">
        <v>10</v>
      </c>
      <c r="BB16642" s="191">
        <v>2089.3790000000004</v>
      </c>
    </row>
    <row r="16643" spans="48:54" x14ac:dyDescent="0.2">
      <c r="AV16643" s="191" t="str">
        <f t="shared" si="263"/>
        <v>586_RS_19_5_202324</v>
      </c>
      <c r="AW16643" s="191" t="s">
        <v>92</v>
      </c>
      <c r="AX16643" s="18">
        <v>202324</v>
      </c>
      <c r="AY16643" s="191">
        <v>586</v>
      </c>
      <c r="AZ16643" s="191">
        <v>19</v>
      </c>
      <c r="BA16643" s="191">
        <v>5</v>
      </c>
      <c r="BB16643" s="191">
        <v>0</v>
      </c>
    </row>
    <row r="16644" spans="48:54" x14ac:dyDescent="0.2">
      <c r="AV16644" s="191" t="str">
        <f t="shared" ref="AV16644:AV16707" si="264">AY16644&amp;"_"&amp;AW16644&amp;"_"&amp;AZ16644&amp;"_"&amp;BA16644&amp;"_"&amp;AX16644</f>
        <v>512_RON_2_10_202324</v>
      </c>
      <c r="AW16644" s="191" t="s">
        <v>228</v>
      </c>
      <c r="AX16644" s="18">
        <v>202324</v>
      </c>
      <c r="AY16644" s="191">
        <v>512</v>
      </c>
      <c r="AZ16644" s="191">
        <v>2</v>
      </c>
      <c r="BA16644" s="191">
        <v>10</v>
      </c>
      <c r="BB16644" s="191">
        <v>0</v>
      </c>
    </row>
    <row r="16645" spans="48:54" x14ac:dyDescent="0.2">
      <c r="AV16645" s="191" t="str">
        <f t="shared" si="264"/>
        <v>512_RS_20_1_202324</v>
      </c>
      <c r="AW16645" s="191" t="s">
        <v>92</v>
      </c>
      <c r="AX16645" s="18">
        <v>202324</v>
      </c>
      <c r="AY16645" s="191">
        <v>512</v>
      </c>
      <c r="AZ16645" s="191">
        <v>20</v>
      </c>
      <c r="BA16645" s="191">
        <v>1</v>
      </c>
      <c r="BB16645" s="191">
        <v>0</v>
      </c>
    </row>
    <row r="16646" spans="48:54" x14ac:dyDescent="0.2">
      <c r="AV16646" s="191" t="str">
        <f t="shared" si="264"/>
        <v>514_RON_2_10_202324</v>
      </c>
      <c r="AW16646" s="191" t="s">
        <v>228</v>
      </c>
      <c r="AX16646" s="18">
        <v>202324</v>
      </c>
      <c r="AY16646" s="191">
        <v>514</v>
      </c>
      <c r="AZ16646" s="191">
        <v>2</v>
      </c>
      <c r="BA16646" s="191">
        <v>10</v>
      </c>
      <c r="BB16646" s="191">
        <v>0</v>
      </c>
    </row>
    <row r="16647" spans="48:54" x14ac:dyDescent="0.2">
      <c r="AV16647" s="191" t="str">
        <f t="shared" si="264"/>
        <v>514_RS_20_1_202324</v>
      </c>
      <c r="AW16647" s="191" t="s">
        <v>92</v>
      </c>
      <c r="AX16647" s="18">
        <v>202324</v>
      </c>
      <c r="AY16647" s="191">
        <v>514</v>
      </c>
      <c r="AZ16647" s="191">
        <v>20</v>
      </c>
      <c r="BA16647" s="191">
        <v>1</v>
      </c>
      <c r="BB16647" s="191">
        <v>869</v>
      </c>
    </row>
    <row r="16648" spans="48:54" x14ac:dyDescent="0.2">
      <c r="AV16648" s="191" t="str">
        <f t="shared" si="264"/>
        <v>516_RON_2_10_202324</v>
      </c>
      <c r="AW16648" s="191" t="s">
        <v>228</v>
      </c>
      <c r="AX16648" s="18">
        <v>202324</v>
      </c>
      <c r="AY16648" s="191">
        <v>516</v>
      </c>
      <c r="AZ16648" s="191">
        <v>2</v>
      </c>
      <c r="BA16648" s="191">
        <v>10</v>
      </c>
      <c r="BB16648" s="191">
        <v>0</v>
      </c>
    </row>
    <row r="16649" spans="48:54" x14ac:dyDescent="0.2">
      <c r="AV16649" s="191" t="str">
        <f t="shared" si="264"/>
        <v>516_RS_20_1_202324</v>
      </c>
      <c r="AW16649" s="191" t="s">
        <v>92</v>
      </c>
      <c r="AX16649" s="18">
        <v>202324</v>
      </c>
      <c r="AY16649" s="191">
        <v>516</v>
      </c>
      <c r="AZ16649" s="191">
        <v>20</v>
      </c>
      <c r="BA16649" s="191">
        <v>1</v>
      </c>
      <c r="BB16649" s="191">
        <v>2702.5319999999997</v>
      </c>
    </row>
    <row r="16650" spans="48:54" x14ac:dyDescent="0.2">
      <c r="AV16650" s="191" t="str">
        <f t="shared" si="264"/>
        <v>518_RON_2_10_202324</v>
      </c>
      <c r="AW16650" s="191" t="s">
        <v>228</v>
      </c>
      <c r="AX16650" s="18">
        <v>202324</v>
      </c>
      <c r="AY16650" s="191">
        <v>518</v>
      </c>
      <c r="AZ16650" s="191">
        <v>2</v>
      </c>
      <c r="BA16650" s="191">
        <v>10</v>
      </c>
      <c r="BB16650" s="191">
        <v>0</v>
      </c>
    </row>
    <row r="16651" spans="48:54" x14ac:dyDescent="0.2">
      <c r="AV16651" s="191" t="str">
        <f t="shared" si="264"/>
        <v>518_RS_20_1_202324</v>
      </c>
      <c r="AW16651" s="191" t="s">
        <v>92</v>
      </c>
      <c r="AX16651" s="18">
        <v>202324</v>
      </c>
      <c r="AY16651" s="191">
        <v>518</v>
      </c>
      <c r="AZ16651" s="191">
        <v>20</v>
      </c>
      <c r="BA16651" s="191">
        <v>1</v>
      </c>
      <c r="BB16651" s="191">
        <v>166.16057000000001</v>
      </c>
    </row>
    <row r="16652" spans="48:54" x14ac:dyDescent="0.2">
      <c r="AV16652" s="191" t="str">
        <f t="shared" si="264"/>
        <v>520_RON_2_10_202324</v>
      </c>
      <c r="AW16652" s="191" t="s">
        <v>228</v>
      </c>
      <c r="AX16652" s="18">
        <v>202324</v>
      </c>
      <c r="AY16652" s="191">
        <v>520</v>
      </c>
      <c r="AZ16652" s="191">
        <v>2</v>
      </c>
      <c r="BA16652" s="191">
        <v>10</v>
      </c>
      <c r="BB16652" s="191">
        <v>0</v>
      </c>
    </row>
    <row r="16653" spans="48:54" x14ac:dyDescent="0.2">
      <c r="AV16653" s="191" t="str">
        <f t="shared" si="264"/>
        <v>520_RS_20_1_202324</v>
      </c>
      <c r="AW16653" s="191" t="s">
        <v>92</v>
      </c>
      <c r="AX16653" s="18">
        <v>202324</v>
      </c>
      <c r="AY16653" s="191">
        <v>520</v>
      </c>
      <c r="AZ16653" s="191">
        <v>20</v>
      </c>
      <c r="BA16653" s="191">
        <v>1</v>
      </c>
      <c r="BB16653" s="191">
        <v>974.16800000000001</v>
      </c>
    </row>
    <row r="16654" spans="48:54" x14ac:dyDescent="0.2">
      <c r="AV16654" s="191" t="str">
        <f t="shared" si="264"/>
        <v>522_RON_2_10_202324</v>
      </c>
      <c r="AW16654" s="191" t="s">
        <v>228</v>
      </c>
      <c r="AX16654" s="18">
        <v>202324</v>
      </c>
      <c r="AY16654" s="191">
        <v>522</v>
      </c>
      <c r="AZ16654" s="191">
        <v>2</v>
      </c>
      <c r="BA16654" s="191">
        <v>10</v>
      </c>
      <c r="BB16654" s="191">
        <v>0</v>
      </c>
    </row>
    <row r="16655" spans="48:54" x14ac:dyDescent="0.2">
      <c r="AV16655" s="191" t="str">
        <f t="shared" si="264"/>
        <v>522_RS_20_1_202324</v>
      </c>
      <c r="AW16655" s="191" t="s">
        <v>92</v>
      </c>
      <c r="AX16655" s="18">
        <v>202324</v>
      </c>
      <c r="AY16655" s="191">
        <v>522</v>
      </c>
      <c r="AZ16655" s="191">
        <v>20</v>
      </c>
      <c r="BA16655" s="191">
        <v>1</v>
      </c>
      <c r="BB16655" s="191">
        <v>85.886560000000003</v>
      </c>
    </row>
    <row r="16656" spans="48:54" x14ac:dyDescent="0.2">
      <c r="AV16656" s="191" t="str">
        <f t="shared" si="264"/>
        <v>524_RON_2_10_202324</v>
      </c>
      <c r="AW16656" s="191" t="s">
        <v>228</v>
      </c>
      <c r="AX16656" s="18">
        <v>202324</v>
      </c>
      <c r="AY16656" s="191">
        <v>524</v>
      </c>
      <c r="AZ16656" s="191">
        <v>2</v>
      </c>
      <c r="BA16656" s="191">
        <v>10</v>
      </c>
      <c r="BB16656" s="191">
        <v>0</v>
      </c>
    </row>
    <row r="16657" spans="48:54" x14ac:dyDescent="0.2">
      <c r="AV16657" s="191" t="str">
        <f t="shared" si="264"/>
        <v>524_RS_20_1_202324</v>
      </c>
      <c r="AW16657" s="191" t="s">
        <v>92</v>
      </c>
      <c r="AX16657" s="18">
        <v>202324</v>
      </c>
      <c r="AY16657" s="191">
        <v>524</v>
      </c>
      <c r="AZ16657" s="191">
        <v>20</v>
      </c>
      <c r="BA16657" s="191">
        <v>1</v>
      </c>
      <c r="BB16657" s="191">
        <v>417.91210000000001</v>
      </c>
    </row>
    <row r="16658" spans="48:54" x14ac:dyDescent="0.2">
      <c r="AV16658" s="191" t="str">
        <f t="shared" si="264"/>
        <v>526_RON_2_10_202324</v>
      </c>
      <c r="AW16658" s="191" t="s">
        <v>228</v>
      </c>
      <c r="AX16658" s="18">
        <v>202324</v>
      </c>
      <c r="AY16658" s="191">
        <v>526</v>
      </c>
      <c r="AZ16658" s="191">
        <v>2</v>
      </c>
      <c r="BA16658" s="191">
        <v>10</v>
      </c>
      <c r="BB16658" s="191">
        <v>0</v>
      </c>
    </row>
    <row r="16659" spans="48:54" x14ac:dyDescent="0.2">
      <c r="AV16659" s="191" t="str">
        <f t="shared" si="264"/>
        <v>526_RS_20_1_202324</v>
      </c>
      <c r="AW16659" s="191" t="s">
        <v>92</v>
      </c>
      <c r="AX16659" s="18">
        <v>202324</v>
      </c>
      <c r="AY16659" s="191">
        <v>526</v>
      </c>
      <c r="AZ16659" s="191">
        <v>20</v>
      </c>
      <c r="BA16659" s="191">
        <v>1</v>
      </c>
      <c r="BB16659" s="191">
        <v>0</v>
      </c>
    </row>
    <row r="16660" spans="48:54" x14ac:dyDescent="0.2">
      <c r="AV16660" s="191" t="str">
        <f t="shared" si="264"/>
        <v>528_RON_2_10_202324</v>
      </c>
      <c r="AW16660" s="191" t="s">
        <v>228</v>
      </c>
      <c r="AX16660" s="18">
        <v>202324</v>
      </c>
      <c r="AY16660" s="191">
        <v>528</v>
      </c>
      <c r="AZ16660" s="191">
        <v>2</v>
      </c>
      <c r="BA16660" s="191">
        <v>10</v>
      </c>
      <c r="BB16660" s="191">
        <v>0</v>
      </c>
    </row>
    <row r="16661" spans="48:54" x14ac:dyDescent="0.2">
      <c r="AV16661" s="191" t="str">
        <f t="shared" si="264"/>
        <v>528_RS_20_1_202324</v>
      </c>
      <c r="AW16661" s="191" t="s">
        <v>92</v>
      </c>
      <c r="AX16661" s="18">
        <v>202324</v>
      </c>
      <c r="AY16661" s="191">
        <v>528</v>
      </c>
      <c r="AZ16661" s="191">
        <v>20</v>
      </c>
      <c r="BA16661" s="191">
        <v>1</v>
      </c>
      <c r="BB16661" s="191">
        <v>71</v>
      </c>
    </row>
    <row r="16662" spans="48:54" x14ac:dyDescent="0.2">
      <c r="AV16662" s="191" t="str">
        <f t="shared" si="264"/>
        <v>530_RON_2_10_202324</v>
      </c>
      <c r="AW16662" s="191" t="s">
        <v>228</v>
      </c>
      <c r="AX16662" s="18">
        <v>202324</v>
      </c>
      <c r="AY16662" s="191">
        <v>530</v>
      </c>
      <c r="AZ16662" s="191">
        <v>2</v>
      </c>
      <c r="BA16662" s="191">
        <v>10</v>
      </c>
      <c r="BB16662" s="191">
        <v>0</v>
      </c>
    </row>
    <row r="16663" spans="48:54" x14ac:dyDescent="0.2">
      <c r="AV16663" s="191" t="str">
        <f t="shared" si="264"/>
        <v>530_RS_20_1_202324</v>
      </c>
      <c r="AW16663" s="191" t="s">
        <v>92</v>
      </c>
      <c r="AX16663" s="18">
        <v>202324</v>
      </c>
      <c r="AY16663" s="191">
        <v>530</v>
      </c>
      <c r="AZ16663" s="191">
        <v>20</v>
      </c>
      <c r="BA16663" s="191">
        <v>1</v>
      </c>
      <c r="BB16663" s="191">
        <v>802.84307999999999</v>
      </c>
    </row>
    <row r="16664" spans="48:54" x14ac:dyDescent="0.2">
      <c r="AV16664" s="191" t="str">
        <f t="shared" si="264"/>
        <v>532_RON_2_10_202324</v>
      </c>
      <c r="AW16664" s="191" t="s">
        <v>228</v>
      </c>
      <c r="AX16664" s="18">
        <v>202324</v>
      </c>
      <c r="AY16664" s="191">
        <v>532</v>
      </c>
      <c r="AZ16664" s="191">
        <v>2</v>
      </c>
      <c r="BA16664" s="191">
        <v>10</v>
      </c>
      <c r="BB16664" s="191">
        <v>0</v>
      </c>
    </row>
    <row r="16665" spans="48:54" x14ac:dyDescent="0.2">
      <c r="AV16665" s="191" t="str">
        <f t="shared" si="264"/>
        <v>532_RS_20_1_202324</v>
      </c>
      <c r="AW16665" s="191" t="s">
        <v>92</v>
      </c>
      <c r="AX16665" s="18">
        <v>202324</v>
      </c>
      <c r="AY16665" s="191">
        <v>532</v>
      </c>
      <c r="AZ16665" s="191">
        <v>20</v>
      </c>
      <c r="BA16665" s="191">
        <v>1</v>
      </c>
      <c r="BB16665" s="191">
        <v>653.14800000000002</v>
      </c>
    </row>
    <row r="16666" spans="48:54" x14ac:dyDescent="0.2">
      <c r="AV16666" s="191" t="str">
        <f t="shared" si="264"/>
        <v>534_RON_2_10_202324</v>
      </c>
      <c r="AW16666" s="191" t="s">
        <v>228</v>
      </c>
      <c r="AX16666" s="18">
        <v>202324</v>
      </c>
      <c r="AY16666" s="191">
        <v>534</v>
      </c>
      <c r="AZ16666" s="191">
        <v>2</v>
      </c>
      <c r="BA16666" s="191">
        <v>10</v>
      </c>
      <c r="BB16666" s="191">
        <v>0</v>
      </c>
    </row>
    <row r="16667" spans="48:54" x14ac:dyDescent="0.2">
      <c r="AV16667" s="191" t="str">
        <f t="shared" si="264"/>
        <v>534_RS_20_1_202324</v>
      </c>
      <c r="AW16667" s="191" t="s">
        <v>92</v>
      </c>
      <c r="AX16667" s="18">
        <v>202324</v>
      </c>
      <c r="AY16667" s="191">
        <v>534</v>
      </c>
      <c r="AZ16667" s="191">
        <v>20</v>
      </c>
      <c r="BA16667" s="191">
        <v>1</v>
      </c>
      <c r="BB16667" s="191">
        <v>368.81199999999995</v>
      </c>
    </row>
    <row r="16668" spans="48:54" x14ac:dyDescent="0.2">
      <c r="AV16668" s="191" t="str">
        <f t="shared" si="264"/>
        <v>536_RON_2_10_202324</v>
      </c>
      <c r="AW16668" s="191" t="s">
        <v>228</v>
      </c>
      <c r="AX16668" s="18">
        <v>202324</v>
      </c>
      <c r="AY16668" s="191">
        <v>536</v>
      </c>
      <c r="AZ16668" s="191">
        <v>2</v>
      </c>
      <c r="BA16668" s="191">
        <v>10</v>
      </c>
      <c r="BB16668" s="191">
        <v>0</v>
      </c>
    </row>
    <row r="16669" spans="48:54" x14ac:dyDescent="0.2">
      <c r="AV16669" s="191" t="str">
        <f t="shared" si="264"/>
        <v>536_RS_20_1_202324</v>
      </c>
      <c r="AW16669" s="191" t="s">
        <v>92</v>
      </c>
      <c r="AX16669" s="18">
        <v>202324</v>
      </c>
      <c r="AY16669" s="191">
        <v>536</v>
      </c>
      <c r="AZ16669" s="191">
        <v>20</v>
      </c>
      <c r="BA16669" s="191">
        <v>1</v>
      </c>
      <c r="BB16669" s="191">
        <v>31.990000000000002</v>
      </c>
    </row>
    <row r="16670" spans="48:54" x14ac:dyDescent="0.2">
      <c r="AV16670" s="191" t="str">
        <f t="shared" si="264"/>
        <v>538_RON_2_10_202324</v>
      </c>
      <c r="AW16670" s="191" t="s">
        <v>228</v>
      </c>
      <c r="AX16670" s="18">
        <v>202324</v>
      </c>
      <c r="AY16670" s="191">
        <v>538</v>
      </c>
      <c r="AZ16670" s="191">
        <v>2</v>
      </c>
      <c r="BA16670" s="191">
        <v>10</v>
      </c>
      <c r="BB16670" s="191">
        <v>0</v>
      </c>
    </row>
    <row r="16671" spans="48:54" x14ac:dyDescent="0.2">
      <c r="AV16671" s="191" t="str">
        <f t="shared" si="264"/>
        <v>538_RS_20_1_202324</v>
      </c>
      <c r="AW16671" s="191" t="s">
        <v>92</v>
      </c>
      <c r="AX16671" s="18">
        <v>202324</v>
      </c>
      <c r="AY16671" s="191">
        <v>538</v>
      </c>
      <c r="AZ16671" s="191">
        <v>20</v>
      </c>
      <c r="BA16671" s="191">
        <v>1</v>
      </c>
      <c r="BB16671" s="191">
        <v>591.00748846970828</v>
      </c>
    </row>
    <row r="16672" spans="48:54" x14ac:dyDescent="0.2">
      <c r="AV16672" s="191" t="str">
        <f t="shared" si="264"/>
        <v>540_RON_2_10_202324</v>
      </c>
      <c r="AW16672" s="191" t="s">
        <v>228</v>
      </c>
      <c r="AX16672" s="18">
        <v>202324</v>
      </c>
      <c r="AY16672" s="191">
        <v>540</v>
      </c>
      <c r="AZ16672" s="191">
        <v>2</v>
      </c>
      <c r="BA16672" s="191">
        <v>10</v>
      </c>
      <c r="BB16672" s="191">
        <v>0</v>
      </c>
    </row>
    <row r="16673" spans="48:54" x14ac:dyDescent="0.2">
      <c r="AV16673" s="191" t="str">
        <f t="shared" si="264"/>
        <v>540_RS_20_1_202324</v>
      </c>
      <c r="AW16673" s="191" t="s">
        <v>92</v>
      </c>
      <c r="AX16673" s="18">
        <v>202324</v>
      </c>
      <c r="AY16673" s="191">
        <v>540</v>
      </c>
      <c r="AZ16673" s="191">
        <v>20</v>
      </c>
      <c r="BA16673" s="191">
        <v>1</v>
      </c>
      <c r="BB16673" s="191">
        <v>1368.2717600000001</v>
      </c>
    </row>
    <row r="16674" spans="48:54" x14ac:dyDescent="0.2">
      <c r="AV16674" s="191" t="str">
        <f t="shared" si="264"/>
        <v>542_RON_2_10_202324</v>
      </c>
      <c r="AW16674" s="191" t="s">
        <v>228</v>
      </c>
      <c r="AX16674" s="18">
        <v>202324</v>
      </c>
      <c r="AY16674" s="191">
        <v>542</v>
      </c>
      <c r="AZ16674" s="191">
        <v>2</v>
      </c>
      <c r="BA16674" s="191">
        <v>10</v>
      </c>
      <c r="BB16674" s="191">
        <v>0</v>
      </c>
    </row>
    <row r="16675" spans="48:54" x14ac:dyDescent="0.2">
      <c r="AV16675" s="191" t="str">
        <f t="shared" si="264"/>
        <v>542_RS_20_1_202324</v>
      </c>
      <c r="AW16675" s="191" t="s">
        <v>92</v>
      </c>
      <c r="AX16675" s="18">
        <v>202324</v>
      </c>
      <c r="AY16675" s="191">
        <v>542</v>
      </c>
      <c r="AZ16675" s="191">
        <v>20</v>
      </c>
      <c r="BA16675" s="191">
        <v>1</v>
      </c>
      <c r="BB16675" s="191">
        <v>692.08799999999997</v>
      </c>
    </row>
    <row r="16676" spans="48:54" x14ac:dyDescent="0.2">
      <c r="AV16676" s="191" t="str">
        <f t="shared" si="264"/>
        <v>544_RON_2_10_202324</v>
      </c>
      <c r="AW16676" s="191" t="s">
        <v>228</v>
      </c>
      <c r="AX16676" s="18">
        <v>202324</v>
      </c>
      <c r="AY16676" s="191">
        <v>544</v>
      </c>
      <c r="AZ16676" s="191">
        <v>2</v>
      </c>
      <c r="BA16676" s="191">
        <v>10</v>
      </c>
      <c r="BB16676" s="191">
        <v>0</v>
      </c>
    </row>
    <row r="16677" spans="48:54" x14ac:dyDescent="0.2">
      <c r="AV16677" s="191" t="str">
        <f t="shared" si="264"/>
        <v>544_RS_20_1_202324</v>
      </c>
      <c r="AW16677" s="191" t="s">
        <v>92</v>
      </c>
      <c r="AX16677" s="18">
        <v>202324</v>
      </c>
      <c r="AY16677" s="191">
        <v>544</v>
      </c>
      <c r="AZ16677" s="191">
        <v>20</v>
      </c>
      <c r="BA16677" s="191">
        <v>1</v>
      </c>
      <c r="BB16677" s="191">
        <v>1908.864</v>
      </c>
    </row>
    <row r="16678" spans="48:54" x14ac:dyDescent="0.2">
      <c r="AV16678" s="191" t="str">
        <f t="shared" si="264"/>
        <v>545_RON_2_10_202324</v>
      </c>
      <c r="AW16678" s="191" t="s">
        <v>228</v>
      </c>
      <c r="AX16678" s="18">
        <v>202324</v>
      </c>
      <c r="AY16678" s="191">
        <v>545</v>
      </c>
      <c r="AZ16678" s="191">
        <v>2</v>
      </c>
      <c r="BA16678" s="191">
        <v>10</v>
      </c>
      <c r="BB16678" s="191">
        <v>0</v>
      </c>
    </row>
    <row r="16679" spans="48:54" x14ac:dyDescent="0.2">
      <c r="AV16679" s="191" t="str">
        <f t="shared" si="264"/>
        <v>545_RS_20_1_202324</v>
      </c>
      <c r="AW16679" s="191" t="s">
        <v>92</v>
      </c>
      <c r="AX16679" s="18">
        <v>202324</v>
      </c>
      <c r="AY16679" s="191">
        <v>545</v>
      </c>
      <c r="AZ16679" s="191">
        <v>20</v>
      </c>
      <c r="BA16679" s="191">
        <v>1</v>
      </c>
      <c r="BB16679" s="191">
        <v>459.91881999999998</v>
      </c>
    </row>
    <row r="16680" spans="48:54" x14ac:dyDescent="0.2">
      <c r="AV16680" s="191" t="str">
        <f t="shared" si="264"/>
        <v>546_RON_2_10_202324</v>
      </c>
      <c r="AW16680" s="191" t="s">
        <v>228</v>
      </c>
      <c r="AX16680" s="18">
        <v>202324</v>
      </c>
      <c r="AY16680" s="191">
        <v>546</v>
      </c>
      <c r="AZ16680" s="191">
        <v>2</v>
      </c>
      <c r="BA16680" s="191">
        <v>10</v>
      </c>
      <c r="BB16680" s="191">
        <v>0</v>
      </c>
    </row>
    <row r="16681" spans="48:54" x14ac:dyDescent="0.2">
      <c r="AV16681" s="191" t="str">
        <f t="shared" si="264"/>
        <v>546_RS_20_1_202324</v>
      </c>
      <c r="AW16681" s="191" t="s">
        <v>92</v>
      </c>
      <c r="AX16681" s="18">
        <v>202324</v>
      </c>
      <c r="AY16681" s="191">
        <v>546</v>
      </c>
      <c r="AZ16681" s="191">
        <v>20</v>
      </c>
      <c r="BA16681" s="191">
        <v>1</v>
      </c>
      <c r="BB16681" s="191">
        <v>317.53500000000003</v>
      </c>
    </row>
    <row r="16682" spans="48:54" x14ac:dyDescent="0.2">
      <c r="AV16682" s="191" t="str">
        <f t="shared" si="264"/>
        <v>548_RON_2_10_202324</v>
      </c>
      <c r="AW16682" s="191" t="s">
        <v>228</v>
      </c>
      <c r="AX16682" s="18">
        <v>202324</v>
      </c>
      <c r="AY16682" s="191">
        <v>548</v>
      </c>
      <c r="AZ16682" s="191">
        <v>2</v>
      </c>
      <c r="BA16682" s="191">
        <v>10</v>
      </c>
      <c r="BB16682" s="191">
        <v>0</v>
      </c>
    </row>
    <row r="16683" spans="48:54" x14ac:dyDescent="0.2">
      <c r="AV16683" s="191" t="str">
        <f t="shared" si="264"/>
        <v>548_RS_20_1_202324</v>
      </c>
      <c r="AW16683" s="191" t="s">
        <v>92</v>
      </c>
      <c r="AX16683" s="18">
        <v>202324</v>
      </c>
      <c r="AY16683" s="191">
        <v>548</v>
      </c>
      <c r="AZ16683" s="191">
        <v>20</v>
      </c>
      <c r="BA16683" s="191">
        <v>1</v>
      </c>
      <c r="BB16683" s="191">
        <v>707.19200000000001</v>
      </c>
    </row>
    <row r="16684" spans="48:54" x14ac:dyDescent="0.2">
      <c r="AV16684" s="191" t="str">
        <f t="shared" si="264"/>
        <v>550_RON_2_10_202324</v>
      </c>
      <c r="AW16684" s="191" t="s">
        <v>228</v>
      </c>
      <c r="AX16684" s="18">
        <v>202324</v>
      </c>
      <c r="AY16684" s="191">
        <v>550</v>
      </c>
      <c r="AZ16684" s="191">
        <v>2</v>
      </c>
      <c r="BA16684" s="191">
        <v>10</v>
      </c>
      <c r="BB16684" s="191">
        <v>0</v>
      </c>
    </row>
    <row r="16685" spans="48:54" x14ac:dyDescent="0.2">
      <c r="AV16685" s="191" t="str">
        <f t="shared" si="264"/>
        <v>550_RS_20_1_202324</v>
      </c>
      <c r="AW16685" s="191" t="s">
        <v>92</v>
      </c>
      <c r="AX16685" s="18">
        <v>202324</v>
      </c>
      <c r="AY16685" s="191">
        <v>550</v>
      </c>
      <c r="AZ16685" s="191">
        <v>20</v>
      </c>
      <c r="BA16685" s="191">
        <v>1</v>
      </c>
      <c r="BB16685" s="191">
        <v>0</v>
      </c>
    </row>
    <row r="16686" spans="48:54" x14ac:dyDescent="0.2">
      <c r="AV16686" s="191" t="str">
        <f t="shared" si="264"/>
        <v>552_RON_2_10_202324</v>
      </c>
      <c r="AW16686" s="191" t="s">
        <v>228</v>
      </c>
      <c r="AX16686" s="18">
        <v>202324</v>
      </c>
      <c r="AY16686" s="191">
        <v>552</v>
      </c>
      <c r="AZ16686" s="191">
        <v>2</v>
      </c>
      <c r="BA16686" s="191">
        <v>10</v>
      </c>
      <c r="BB16686" s="191">
        <v>0</v>
      </c>
    </row>
    <row r="16687" spans="48:54" x14ac:dyDescent="0.2">
      <c r="AV16687" s="191" t="str">
        <f t="shared" si="264"/>
        <v>552_RS_20_1_202324</v>
      </c>
      <c r="AW16687" s="191" t="s">
        <v>92</v>
      </c>
      <c r="AX16687" s="18">
        <v>202324</v>
      </c>
      <c r="AY16687" s="191">
        <v>552</v>
      </c>
      <c r="AZ16687" s="191">
        <v>20</v>
      </c>
      <c r="BA16687" s="191">
        <v>1</v>
      </c>
      <c r="BB16687" s="191">
        <v>23.83248</v>
      </c>
    </row>
    <row r="16688" spans="48:54" x14ac:dyDescent="0.2">
      <c r="AV16688" s="191" t="str">
        <f t="shared" si="264"/>
        <v>562_RON_2_10_202324</v>
      </c>
      <c r="AW16688" s="191" t="s">
        <v>228</v>
      </c>
      <c r="AX16688" s="18">
        <v>202324</v>
      </c>
      <c r="AY16688" s="191">
        <v>562</v>
      </c>
      <c r="AZ16688" s="191">
        <v>2</v>
      </c>
      <c r="BA16688" s="191">
        <v>10</v>
      </c>
      <c r="BB16688" s="191">
        <v>0</v>
      </c>
    </row>
    <row r="16689" spans="48:54" x14ac:dyDescent="0.2">
      <c r="AV16689" s="191" t="str">
        <f t="shared" si="264"/>
        <v>562_RS_20_1_202324</v>
      </c>
      <c r="AW16689" s="191" t="s">
        <v>92</v>
      </c>
      <c r="AX16689" s="18">
        <v>202324</v>
      </c>
      <c r="AY16689" s="191">
        <v>562</v>
      </c>
      <c r="AZ16689" s="191">
        <v>20</v>
      </c>
      <c r="BA16689" s="191">
        <v>1</v>
      </c>
      <c r="BB16689" s="191">
        <v>0</v>
      </c>
    </row>
    <row r="16690" spans="48:54" x14ac:dyDescent="0.2">
      <c r="AV16690" s="191" t="str">
        <f t="shared" si="264"/>
        <v>564_RON_2_10_202324</v>
      </c>
      <c r="AW16690" s="191" t="s">
        <v>228</v>
      </c>
      <c r="AX16690" s="18">
        <v>202324</v>
      </c>
      <c r="AY16690" s="191">
        <v>564</v>
      </c>
      <c r="AZ16690" s="191">
        <v>2</v>
      </c>
      <c r="BA16690" s="191">
        <v>10</v>
      </c>
      <c r="BB16690" s="191">
        <v>0</v>
      </c>
    </row>
    <row r="16691" spans="48:54" x14ac:dyDescent="0.2">
      <c r="AV16691" s="191" t="str">
        <f t="shared" si="264"/>
        <v>564_RS_20_1_202324</v>
      </c>
      <c r="AW16691" s="191" t="s">
        <v>92</v>
      </c>
      <c r="AX16691" s="18">
        <v>202324</v>
      </c>
      <c r="AY16691" s="191">
        <v>564</v>
      </c>
      <c r="AZ16691" s="191">
        <v>20</v>
      </c>
      <c r="BA16691" s="191">
        <v>1</v>
      </c>
      <c r="BB16691" s="191">
        <v>0</v>
      </c>
    </row>
    <row r="16692" spans="48:54" x14ac:dyDescent="0.2">
      <c r="AV16692" s="191" t="str">
        <f t="shared" si="264"/>
        <v>566_RON_2_10_202324</v>
      </c>
      <c r="AW16692" s="191" t="s">
        <v>228</v>
      </c>
      <c r="AX16692" s="18">
        <v>202324</v>
      </c>
      <c r="AY16692" s="191">
        <v>566</v>
      </c>
      <c r="AZ16692" s="191">
        <v>2</v>
      </c>
      <c r="BA16692" s="191">
        <v>10</v>
      </c>
      <c r="BB16692" s="191">
        <v>0</v>
      </c>
    </row>
    <row r="16693" spans="48:54" x14ac:dyDescent="0.2">
      <c r="AV16693" s="191" t="str">
        <f t="shared" si="264"/>
        <v>566_RS_20_1_202324</v>
      </c>
      <c r="AW16693" s="191" t="s">
        <v>92</v>
      </c>
      <c r="AX16693" s="18">
        <v>202324</v>
      </c>
      <c r="AY16693" s="191">
        <v>566</v>
      </c>
      <c r="AZ16693" s="191">
        <v>20</v>
      </c>
      <c r="BA16693" s="191">
        <v>1</v>
      </c>
      <c r="BB16693" s="191">
        <v>0</v>
      </c>
    </row>
    <row r="16694" spans="48:54" x14ac:dyDescent="0.2">
      <c r="AV16694" s="191" t="str">
        <f t="shared" si="264"/>
        <v>568_RON_2_10_202324</v>
      </c>
      <c r="AW16694" s="191" t="s">
        <v>228</v>
      </c>
      <c r="AX16694" s="18">
        <v>202324</v>
      </c>
      <c r="AY16694" s="191">
        <v>568</v>
      </c>
      <c r="AZ16694" s="191">
        <v>2</v>
      </c>
      <c r="BA16694" s="191">
        <v>10</v>
      </c>
      <c r="BB16694" s="191">
        <v>0</v>
      </c>
    </row>
    <row r="16695" spans="48:54" x14ac:dyDescent="0.2">
      <c r="AV16695" s="191" t="str">
        <f t="shared" si="264"/>
        <v>568_RS_20_1_202324</v>
      </c>
      <c r="AW16695" s="191" t="s">
        <v>92</v>
      </c>
      <c r="AX16695" s="18">
        <v>202324</v>
      </c>
      <c r="AY16695" s="191">
        <v>568</v>
      </c>
      <c r="AZ16695" s="191">
        <v>20</v>
      </c>
      <c r="BA16695" s="191">
        <v>1</v>
      </c>
      <c r="BB16695" s="191">
        <v>0</v>
      </c>
    </row>
    <row r="16696" spans="48:54" x14ac:dyDescent="0.2">
      <c r="AV16696" s="191" t="str">
        <f t="shared" si="264"/>
        <v>572_RON_2_10_202324</v>
      </c>
      <c r="AW16696" s="191" t="s">
        <v>228</v>
      </c>
      <c r="AX16696" s="18">
        <v>202324</v>
      </c>
      <c r="AY16696" s="191">
        <v>572</v>
      </c>
      <c r="AZ16696" s="191">
        <v>2</v>
      </c>
      <c r="BA16696" s="191">
        <v>10</v>
      </c>
      <c r="BB16696" s="191">
        <v>0</v>
      </c>
    </row>
    <row r="16697" spans="48:54" x14ac:dyDescent="0.2">
      <c r="AV16697" s="191" t="str">
        <f t="shared" si="264"/>
        <v>572_RS_20_1_202324</v>
      </c>
      <c r="AW16697" s="191" t="s">
        <v>92</v>
      </c>
      <c r="AX16697" s="18">
        <v>202324</v>
      </c>
      <c r="AY16697" s="191">
        <v>572</v>
      </c>
      <c r="AZ16697" s="191">
        <v>20</v>
      </c>
      <c r="BA16697" s="191">
        <v>1</v>
      </c>
      <c r="BB16697" s="191">
        <v>0</v>
      </c>
    </row>
    <row r="16698" spans="48:54" x14ac:dyDescent="0.2">
      <c r="AV16698" s="191" t="str">
        <f t="shared" si="264"/>
        <v>574_RON_2_10_202324</v>
      </c>
      <c r="AW16698" s="191" t="s">
        <v>228</v>
      </c>
      <c r="AX16698" s="18">
        <v>202324</v>
      </c>
      <c r="AY16698" s="191">
        <v>574</v>
      </c>
      <c r="AZ16698" s="191">
        <v>2</v>
      </c>
      <c r="BA16698" s="191">
        <v>10</v>
      </c>
      <c r="BB16698" s="191">
        <v>0</v>
      </c>
    </row>
    <row r="16699" spans="48:54" x14ac:dyDescent="0.2">
      <c r="AV16699" s="191" t="str">
        <f t="shared" si="264"/>
        <v>574_RS_20_1_202324</v>
      </c>
      <c r="AW16699" s="191" t="s">
        <v>92</v>
      </c>
      <c r="AX16699" s="18">
        <v>202324</v>
      </c>
      <c r="AY16699" s="191">
        <v>574</v>
      </c>
      <c r="AZ16699" s="191">
        <v>20</v>
      </c>
      <c r="BA16699" s="191">
        <v>1</v>
      </c>
      <c r="BB16699" s="191">
        <v>0</v>
      </c>
    </row>
    <row r="16700" spans="48:54" x14ac:dyDescent="0.2">
      <c r="AV16700" s="191" t="str">
        <f t="shared" si="264"/>
        <v>576_RON_2_10_202324</v>
      </c>
      <c r="AW16700" s="191" t="s">
        <v>228</v>
      </c>
      <c r="AX16700" s="18">
        <v>202324</v>
      </c>
      <c r="AY16700" s="191">
        <v>576</v>
      </c>
      <c r="AZ16700" s="191">
        <v>2</v>
      </c>
      <c r="BA16700" s="191">
        <v>10</v>
      </c>
      <c r="BB16700" s="191">
        <v>0</v>
      </c>
    </row>
    <row r="16701" spans="48:54" x14ac:dyDescent="0.2">
      <c r="AV16701" s="191" t="str">
        <f t="shared" si="264"/>
        <v>576_RS_20_1_202324</v>
      </c>
      <c r="AW16701" s="191" t="s">
        <v>92</v>
      </c>
      <c r="AX16701" s="18">
        <v>202324</v>
      </c>
      <c r="AY16701" s="191">
        <v>576</v>
      </c>
      <c r="AZ16701" s="191">
        <v>20</v>
      </c>
      <c r="BA16701" s="191">
        <v>1</v>
      </c>
      <c r="BB16701" s="191">
        <v>0</v>
      </c>
    </row>
    <row r="16702" spans="48:54" x14ac:dyDescent="0.2">
      <c r="AV16702" s="191" t="str">
        <f t="shared" si="264"/>
        <v>582_RON_2_10_202324</v>
      </c>
      <c r="AW16702" s="191" t="s">
        <v>228</v>
      </c>
      <c r="AX16702" s="18">
        <v>202324</v>
      </c>
      <c r="AY16702" s="191">
        <v>582</v>
      </c>
      <c r="AZ16702" s="191">
        <v>2</v>
      </c>
      <c r="BA16702" s="191">
        <v>10</v>
      </c>
      <c r="BB16702" s="191">
        <v>136</v>
      </c>
    </row>
    <row r="16703" spans="48:54" x14ac:dyDescent="0.2">
      <c r="AV16703" s="191" t="str">
        <f t="shared" si="264"/>
        <v>582_RS_20_1_202324</v>
      </c>
      <c r="AW16703" s="191" t="s">
        <v>92</v>
      </c>
      <c r="AX16703" s="18">
        <v>202324</v>
      </c>
      <c r="AY16703" s="191">
        <v>582</v>
      </c>
      <c r="AZ16703" s="191">
        <v>20</v>
      </c>
      <c r="BA16703" s="191">
        <v>1</v>
      </c>
      <c r="BB16703" s="191">
        <v>0</v>
      </c>
    </row>
    <row r="16704" spans="48:54" x14ac:dyDescent="0.2">
      <c r="AV16704" s="191" t="str">
        <f t="shared" si="264"/>
        <v>584_RON_2_10_202324</v>
      </c>
      <c r="AW16704" s="191" t="s">
        <v>228</v>
      </c>
      <c r="AX16704" s="18">
        <v>202324</v>
      </c>
      <c r="AY16704" s="191">
        <v>584</v>
      </c>
      <c r="AZ16704" s="191">
        <v>2</v>
      </c>
      <c r="BA16704" s="191">
        <v>10</v>
      </c>
      <c r="BB16704" s="191">
        <v>115</v>
      </c>
    </row>
    <row r="16705" spans="48:54" x14ac:dyDescent="0.2">
      <c r="AV16705" s="191" t="str">
        <f t="shared" si="264"/>
        <v>584_RS_20_1_202324</v>
      </c>
      <c r="AW16705" s="191" t="s">
        <v>92</v>
      </c>
      <c r="AX16705" s="18">
        <v>202324</v>
      </c>
      <c r="AY16705" s="191">
        <v>584</v>
      </c>
      <c r="AZ16705" s="191">
        <v>20</v>
      </c>
      <c r="BA16705" s="191">
        <v>1</v>
      </c>
      <c r="BB16705" s="191">
        <v>0</v>
      </c>
    </row>
    <row r="16706" spans="48:54" x14ac:dyDescent="0.2">
      <c r="AV16706" s="191" t="str">
        <f t="shared" si="264"/>
        <v>586_RON_2_10_202324</v>
      </c>
      <c r="AW16706" s="191" t="s">
        <v>228</v>
      </c>
      <c r="AX16706" s="18">
        <v>202324</v>
      </c>
      <c r="AY16706" s="191">
        <v>586</v>
      </c>
      <c r="AZ16706" s="191">
        <v>2</v>
      </c>
      <c r="BA16706" s="191">
        <v>10</v>
      </c>
      <c r="BB16706" s="191">
        <v>532.05099999999993</v>
      </c>
    </row>
    <row r="16707" spans="48:54" x14ac:dyDescent="0.2">
      <c r="AV16707" s="191" t="str">
        <f t="shared" si="264"/>
        <v>586_RS_20_1_202324</v>
      </c>
      <c r="AW16707" s="191" t="s">
        <v>92</v>
      </c>
      <c r="AX16707" s="18">
        <v>202324</v>
      </c>
      <c r="AY16707" s="191">
        <v>586</v>
      </c>
      <c r="AZ16707" s="191">
        <v>20</v>
      </c>
      <c r="BA16707" s="191">
        <v>1</v>
      </c>
      <c r="BB16707" s="191">
        <v>0</v>
      </c>
    </row>
    <row r="16708" spans="48:54" x14ac:dyDescent="0.2">
      <c r="AV16708" s="191" t="str">
        <f t="shared" ref="AV16708:AV16771" si="265">AY16708&amp;"_"&amp;AW16708&amp;"_"&amp;AZ16708&amp;"_"&amp;BA16708&amp;"_"&amp;AX16708</f>
        <v>512_RON_3_10_202324</v>
      </c>
      <c r="AW16708" s="191" t="s">
        <v>228</v>
      </c>
      <c r="AX16708" s="18">
        <v>202324</v>
      </c>
      <c r="AY16708" s="191">
        <v>512</v>
      </c>
      <c r="AZ16708" s="191">
        <v>3</v>
      </c>
      <c r="BA16708" s="191">
        <v>10</v>
      </c>
      <c r="BB16708" s="191">
        <v>0</v>
      </c>
    </row>
    <row r="16709" spans="48:54" x14ac:dyDescent="0.2">
      <c r="AV16709" s="191" t="str">
        <f t="shared" si="265"/>
        <v>512_RS_20_2_202324</v>
      </c>
      <c r="AW16709" s="191" t="s">
        <v>92</v>
      </c>
      <c r="AX16709" s="18">
        <v>202324</v>
      </c>
      <c r="AY16709" s="191">
        <v>512</v>
      </c>
      <c r="AZ16709" s="191">
        <v>20</v>
      </c>
      <c r="BA16709" s="191">
        <v>2</v>
      </c>
      <c r="BB16709" s="191">
        <v>0</v>
      </c>
    </row>
    <row r="16710" spans="48:54" x14ac:dyDescent="0.2">
      <c r="AV16710" s="191" t="str">
        <f t="shared" si="265"/>
        <v>514_RON_3_10_202324</v>
      </c>
      <c r="AW16710" s="191" t="s">
        <v>228</v>
      </c>
      <c r="AX16710" s="18">
        <v>202324</v>
      </c>
      <c r="AY16710" s="191">
        <v>514</v>
      </c>
      <c r="AZ16710" s="191">
        <v>3</v>
      </c>
      <c r="BA16710" s="191">
        <v>10</v>
      </c>
      <c r="BB16710" s="191">
        <v>0</v>
      </c>
    </row>
    <row r="16711" spans="48:54" x14ac:dyDescent="0.2">
      <c r="AV16711" s="191" t="str">
        <f t="shared" si="265"/>
        <v>514_RS_20_2_202324</v>
      </c>
      <c r="AW16711" s="191" t="s">
        <v>92</v>
      </c>
      <c r="AX16711" s="18">
        <v>202324</v>
      </c>
      <c r="AY16711" s="191">
        <v>514</v>
      </c>
      <c r="AZ16711" s="191">
        <v>20</v>
      </c>
      <c r="BA16711" s="191">
        <v>2</v>
      </c>
      <c r="BB16711" s="191">
        <v>-86</v>
      </c>
    </row>
    <row r="16712" spans="48:54" x14ac:dyDescent="0.2">
      <c r="AV16712" s="191" t="str">
        <f t="shared" si="265"/>
        <v>516_RON_3_10_202324</v>
      </c>
      <c r="AW16712" s="191" t="s">
        <v>228</v>
      </c>
      <c r="AX16712" s="18">
        <v>202324</v>
      </c>
      <c r="AY16712" s="191">
        <v>516</v>
      </c>
      <c r="AZ16712" s="191">
        <v>3</v>
      </c>
      <c r="BA16712" s="191">
        <v>10</v>
      </c>
      <c r="BB16712" s="191">
        <v>0</v>
      </c>
    </row>
    <row r="16713" spans="48:54" x14ac:dyDescent="0.2">
      <c r="AV16713" s="191" t="str">
        <f t="shared" si="265"/>
        <v>516_RS_20_2_202324</v>
      </c>
      <c r="AW16713" s="191" t="s">
        <v>92</v>
      </c>
      <c r="AX16713" s="18">
        <v>202324</v>
      </c>
      <c r="AY16713" s="191">
        <v>516</v>
      </c>
      <c r="AZ16713" s="191">
        <v>20</v>
      </c>
      <c r="BA16713" s="191">
        <v>2</v>
      </c>
      <c r="BB16713" s="191">
        <v>-906.41700000000003</v>
      </c>
    </row>
    <row r="16714" spans="48:54" x14ac:dyDescent="0.2">
      <c r="AV16714" s="191" t="str">
        <f t="shared" si="265"/>
        <v>518_RON_3_10_202324</v>
      </c>
      <c r="AW16714" s="191" t="s">
        <v>228</v>
      </c>
      <c r="AX16714" s="18">
        <v>202324</v>
      </c>
      <c r="AY16714" s="191">
        <v>518</v>
      </c>
      <c r="AZ16714" s="191">
        <v>3</v>
      </c>
      <c r="BA16714" s="191">
        <v>10</v>
      </c>
      <c r="BB16714" s="191">
        <v>0</v>
      </c>
    </row>
    <row r="16715" spans="48:54" x14ac:dyDescent="0.2">
      <c r="AV16715" s="191" t="str">
        <f t="shared" si="265"/>
        <v>518_RS_20_2_202324</v>
      </c>
      <c r="AW16715" s="191" t="s">
        <v>92</v>
      </c>
      <c r="AX16715" s="18">
        <v>202324</v>
      </c>
      <c r="AY16715" s="191">
        <v>518</v>
      </c>
      <c r="AZ16715" s="191">
        <v>20</v>
      </c>
      <c r="BA16715" s="191">
        <v>2</v>
      </c>
      <c r="BB16715" s="191">
        <v>0</v>
      </c>
    </row>
    <row r="16716" spans="48:54" x14ac:dyDescent="0.2">
      <c r="AV16716" s="191" t="str">
        <f t="shared" si="265"/>
        <v>520_RON_3_10_202324</v>
      </c>
      <c r="AW16716" s="191" t="s">
        <v>228</v>
      </c>
      <c r="AX16716" s="18">
        <v>202324</v>
      </c>
      <c r="AY16716" s="191">
        <v>520</v>
      </c>
      <c r="AZ16716" s="191">
        <v>3</v>
      </c>
      <c r="BA16716" s="191">
        <v>10</v>
      </c>
      <c r="BB16716" s="191">
        <v>0</v>
      </c>
    </row>
    <row r="16717" spans="48:54" x14ac:dyDescent="0.2">
      <c r="AV16717" s="191" t="str">
        <f t="shared" si="265"/>
        <v>520_RS_20_2_202324</v>
      </c>
      <c r="AW16717" s="191" t="s">
        <v>92</v>
      </c>
      <c r="AX16717" s="18">
        <v>202324</v>
      </c>
      <c r="AY16717" s="191">
        <v>520</v>
      </c>
      <c r="AZ16717" s="191">
        <v>20</v>
      </c>
      <c r="BA16717" s="191">
        <v>2</v>
      </c>
      <c r="BB16717" s="191">
        <v>-13.786</v>
      </c>
    </row>
    <row r="16718" spans="48:54" x14ac:dyDescent="0.2">
      <c r="AV16718" s="191" t="str">
        <f t="shared" si="265"/>
        <v>522_RON_3_10_202324</v>
      </c>
      <c r="AW16718" s="191" t="s">
        <v>228</v>
      </c>
      <c r="AX16718" s="18">
        <v>202324</v>
      </c>
      <c r="AY16718" s="191">
        <v>522</v>
      </c>
      <c r="AZ16718" s="191">
        <v>3</v>
      </c>
      <c r="BA16718" s="191">
        <v>10</v>
      </c>
      <c r="BB16718" s="191">
        <v>0</v>
      </c>
    </row>
    <row r="16719" spans="48:54" x14ac:dyDescent="0.2">
      <c r="AV16719" s="191" t="str">
        <f t="shared" si="265"/>
        <v>522_RS_20_2_202324</v>
      </c>
      <c r="AW16719" s="191" t="s">
        <v>92</v>
      </c>
      <c r="AX16719" s="18">
        <v>202324</v>
      </c>
      <c r="AY16719" s="191">
        <v>522</v>
      </c>
      <c r="AZ16719" s="191">
        <v>20</v>
      </c>
      <c r="BA16719" s="191">
        <v>2</v>
      </c>
      <c r="BB16719" s="191">
        <v>-23.384</v>
      </c>
    </row>
    <row r="16720" spans="48:54" x14ac:dyDescent="0.2">
      <c r="AV16720" s="191" t="str">
        <f t="shared" si="265"/>
        <v>524_RON_3_10_202324</v>
      </c>
      <c r="AW16720" s="191" t="s">
        <v>228</v>
      </c>
      <c r="AX16720" s="18">
        <v>202324</v>
      </c>
      <c r="AY16720" s="191">
        <v>524</v>
      </c>
      <c r="AZ16720" s="191">
        <v>3</v>
      </c>
      <c r="BA16720" s="191">
        <v>10</v>
      </c>
      <c r="BB16720" s="191">
        <v>0</v>
      </c>
    </row>
    <row r="16721" spans="48:54" x14ac:dyDescent="0.2">
      <c r="AV16721" s="191" t="str">
        <f t="shared" si="265"/>
        <v>524_RS_20_2_202324</v>
      </c>
      <c r="AW16721" s="191" t="s">
        <v>92</v>
      </c>
      <c r="AX16721" s="18">
        <v>202324</v>
      </c>
      <c r="AY16721" s="191">
        <v>524</v>
      </c>
      <c r="AZ16721" s="191">
        <v>20</v>
      </c>
      <c r="BA16721" s="191">
        <v>2</v>
      </c>
      <c r="BB16721" s="191">
        <v>-120.92619000000001</v>
      </c>
    </row>
    <row r="16722" spans="48:54" x14ac:dyDescent="0.2">
      <c r="AV16722" s="191" t="str">
        <f t="shared" si="265"/>
        <v>526_RON_3_10_202324</v>
      </c>
      <c r="AW16722" s="191" t="s">
        <v>228</v>
      </c>
      <c r="AX16722" s="18">
        <v>202324</v>
      </c>
      <c r="AY16722" s="191">
        <v>526</v>
      </c>
      <c r="AZ16722" s="191">
        <v>3</v>
      </c>
      <c r="BA16722" s="191">
        <v>10</v>
      </c>
      <c r="BB16722" s="191">
        <v>0</v>
      </c>
    </row>
    <row r="16723" spans="48:54" x14ac:dyDescent="0.2">
      <c r="AV16723" s="191" t="str">
        <f t="shared" si="265"/>
        <v>526_RS_20_2_202324</v>
      </c>
      <c r="AW16723" s="191" t="s">
        <v>92</v>
      </c>
      <c r="AX16723" s="18">
        <v>202324</v>
      </c>
      <c r="AY16723" s="191">
        <v>526</v>
      </c>
      <c r="AZ16723" s="191">
        <v>20</v>
      </c>
      <c r="BA16723" s="191">
        <v>2</v>
      </c>
      <c r="BB16723" s="191">
        <v>0</v>
      </c>
    </row>
    <row r="16724" spans="48:54" x14ac:dyDescent="0.2">
      <c r="AV16724" s="191" t="str">
        <f t="shared" si="265"/>
        <v>528_RON_3_10_202324</v>
      </c>
      <c r="AW16724" s="191" t="s">
        <v>228</v>
      </c>
      <c r="AX16724" s="18">
        <v>202324</v>
      </c>
      <c r="AY16724" s="191">
        <v>528</v>
      </c>
      <c r="AZ16724" s="191">
        <v>3</v>
      </c>
      <c r="BA16724" s="191">
        <v>10</v>
      </c>
      <c r="BB16724" s="191">
        <v>0</v>
      </c>
    </row>
    <row r="16725" spans="48:54" x14ac:dyDescent="0.2">
      <c r="AV16725" s="191" t="str">
        <f t="shared" si="265"/>
        <v>528_RS_20_2_202324</v>
      </c>
      <c r="AW16725" s="191" t="s">
        <v>92</v>
      </c>
      <c r="AX16725" s="18">
        <v>202324</v>
      </c>
      <c r="AY16725" s="191">
        <v>528</v>
      </c>
      <c r="AZ16725" s="191">
        <v>20</v>
      </c>
      <c r="BA16725" s="191">
        <v>2</v>
      </c>
      <c r="BB16725" s="191">
        <v>0</v>
      </c>
    </row>
    <row r="16726" spans="48:54" x14ac:dyDescent="0.2">
      <c r="AV16726" s="191" t="str">
        <f t="shared" si="265"/>
        <v>530_RON_3_10_202324</v>
      </c>
      <c r="AW16726" s="191" t="s">
        <v>228</v>
      </c>
      <c r="AX16726" s="18">
        <v>202324</v>
      </c>
      <c r="AY16726" s="191">
        <v>530</v>
      </c>
      <c r="AZ16726" s="191">
        <v>3</v>
      </c>
      <c r="BA16726" s="191">
        <v>10</v>
      </c>
      <c r="BB16726" s="191">
        <v>0</v>
      </c>
    </row>
    <row r="16727" spans="48:54" x14ac:dyDescent="0.2">
      <c r="AV16727" s="191" t="str">
        <f t="shared" si="265"/>
        <v>530_RS_20_2_202324</v>
      </c>
      <c r="AW16727" s="191" t="s">
        <v>92</v>
      </c>
      <c r="AX16727" s="18">
        <v>202324</v>
      </c>
      <c r="AY16727" s="191">
        <v>530</v>
      </c>
      <c r="AZ16727" s="191">
        <v>20</v>
      </c>
      <c r="BA16727" s="191">
        <v>2</v>
      </c>
      <c r="BB16727" s="191">
        <v>-140.23699999999999</v>
      </c>
    </row>
    <row r="16728" spans="48:54" x14ac:dyDescent="0.2">
      <c r="AV16728" s="191" t="str">
        <f t="shared" si="265"/>
        <v>532_RON_3_10_202324</v>
      </c>
      <c r="AW16728" s="191" t="s">
        <v>228</v>
      </c>
      <c r="AX16728" s="18">
        <v>202324</v>
      </c>
      <c r="AY16728" s="191">
        <v>532</v>
      </c>
      <c r="AZ16728" s="191">
        <v>3</v>
      </c>
      <c r="BA16728" s="191">
        <v>10</v>
      </c>
      <c r="BB16728" s="191">
        <v>0</v>
      </c>
    </row>
    <row r="16729" spans="48:54" x14ac:dyDescent="0.2">
      <c r="AV16729" s="191" t="str">
        <f t="shared" si="265"/>
        <v>532_RS_20_2_202324</v>
      </c>
      <c r="AW16729" s="191" t="s">
        <v>92</v>
      </c>
      <c r="AX16729" s="18">
        <v>202324</v>
      </c>
      <c r="AY16729" s="191">
        <v>532</v>
      </c>
      <c r="AZ16729" s="191">
        <v>20</v>
      </c>
      <c r="BA16729" s="191">
        <v>2</v>
      </c>
      <c r="BB16729" s="191">
        <v>-114.995</v>
      </c>
    </row>
    <row r="16730" spans="48:54" x14ac:dyDescent="0.2">
      <c r="AV16730" s="191" t="str">
        <f t="shared" si="265"/>
        <v>534_RON_3_10_202324</v>
      </c>
      <c r="AW16730" s="191" t="s">
        <v>228</v>
      </c>
      <c r="AX16730" s="18">
        <v>202324</v>
      </c>
      <c r="AY16730" s="191">
        <v>534</v>
      </c>
      <c r="AZ16730" s="191">
        <v>3</v>
      </c>
      <c r="BA16730" s="191">
        <v>10</v>
      </c>
      <c r="BB16730" s="191">
        <v>0</v>
      </c>
    </row>
    <row r="16731" spans="48:54" x14ac:dyDescent="0.2">
      <c r="AV16731" s="191" t="str">
        <f t="shared" si="265"/>
        <v>534_RS_20_2_202324</v>
      </c>
      <c r="AW16731" s="191" t="s">
        <v>92</v>
      </c>
      <c r="AX16731" s="18">
        <v>202324</v>
      </c>
      <c r="AY16731" s="191">
        <v>534</v>
      </c>
      <c r="AZ16731" s="191">
        <v>20</v>
      </c>
      <c r="BA16731" s="191">
        <v>2</v>
      </c>
      <c r="BB16731" s="191">
        <v>0</v>
      </c>
    </row>
    <row r="16732" spans="48:54" x14ac:dyDescent="0.2">
      <c r="AV16732" s="191" t="str">
        <f t="shared" si="265"/>
        <v>536_RON_3_10_202324</v>
      </c>
      <c r="AW16732" s="191" t="s">
        <v>228</v>
      </c>
      <c r="AX16732" s="18">
        <v>202324</v>
      </c>
      <c r="AY16732" s="191">
        <v>536</v>
      </c>
      <c r="AZ16732" s="191">
        <v>3</v>
      </c>
      <c r="BA16732" s="191">
        <v>10</v>
      </c>
      <c r="BB16732" s="191">
        <v>0</v>
      </c>
    </row>
    <row r="16733" spans="48:54" x14ac:dyDescent="0.2">
      <c r="AV16733" s="191" t="str">
        <f t="shared" si="265"/>
        <v>536_RS_20_2_202324</v>
      </c>
      <c r="AW16733" s="191" t="s">
        <v>92</v>
      </c>
      <c r="AX16733" s="18">
        <v>202324</v>
      </c>
      <c r="AY16733" s="191">
        <v>536</v>
      </c>
      <c r="AZ16733" s="191">
        <v>20</v>
      </c>
      <c r="BA16733" s="191">
        <v>2</v>
      </c>
      <c r="BB16733" s="191">
        <v>0</v>
      </c>
    </row>
    <row r="16734" spans="48:54" x14ac:dyDescent="0.2">
      <c r="AV16734" s="191" t="str">
        <f t="shared" si="265"/>
        <v>538_RON_3_10_202324</v>
      </c>
      <c r="AW16734" s="191" t="s">
        <v>228</v>
      </c>
      <c r="AX16734" s="18">
        <v>202324</v>
      </c>
      <c r="AY16734" s="191">
        <v>538</v>
      </c>
      <c r="AZ16734" s="191">
        <v>3</v>
      </c>
      <c r="BA16734" s="191">
        <v>10</v>
      </c>
      <c r="BB16734" s="191">
        <v>0</v>
      </c>
    </row>
    <row r="16735" spans="48:54" x14ac:dyDescent="0.2">
      <c r="AV16735" s="191" t="str">
        <f t="shared" si="265"/>
        <v>538_RS_20_2_202324</v>
      </c>
      <c r="AW16735" s="191" t="s">
        <v>92</v>
      </c>
      <c r="AX16735" s="18">
        <v>202324</v>
      </c>
      <c r="AY16735" s="191">
        <v>538</v>
      </c>
      <c r="AZ16735" s="191">
        <v>20</v>
      </c>
      <c r="BA16735" s="191">
        <v>2</v>
      </c>
      <c r="BB16735" s="191">
        <v>-56.05414097110166</v>
      </c>
    </row>
    <row r="16736" spans="48:54" x14ac:dyDescent="0.2">
      <c r="AV16736" s="191" t="str">
        <f t="shared" si="265"/>
        <v>540_RON_3_10_202324</v>
      </c>
      <c r="AW16736" s="191" t="s">
        <v>228</v>
      </c>
      <c r="AX16736" s="18">
        <v>202324</v>
      </c>
      <c r="AY16736" s="191">
        <v>540</v>
      </c>
      <c r="AZ16736" s="191">
        <v>3</v>
      </c>
      <c r="BA16736" s="191">
        <v>10</v>
      </c>
      <c r="BB16736" s="191">
        <v>0</v>
      </c>
    </row>
    <row r="16737" spans="48:54" x14ac:dyDescent="0.2">
      <c r="AV16737" s="191" t="str">
        <f t="shared" si="265"/>
        <v>540_RS_20_2_202324</v>
      </c>
      <c r="AW16737" s="191" t="s">
        <v>92</v>
      </c>
      <c r="AX16737" s="18">
        <v>202324</v>
      </c>
      <c r="AY16737" s="191">
        <v>540</v>
      </c>
      <c r="AZ16737" s="191">
        <v>20</v>
      </c>
      <c r="BA16737" s="191">
        <v>2</v>
      </c>
      <c r="BB16737" s="191">
        <v>-99.672719999999998</v>
      </c>
    </row>
    <row r="16738" spans="48:54" x14ac:dyDescent="0.2">
      <c r="AV16738" s="191" t="str">
        <f t="shared" si="265"/>
        <v>542_RON_3_10_202324</v>
      </c>
      <c r="AW16738" s="191" t="s">
        <v>228</v>
      </c>
      <c r="AX16738" s="18">
        <v>202324</v>
      </c>
      <c r="AY16738" s="191">
        <v>542</v>
      </c>
      <c r="AZ16738" s="191">
        <v>3</v>
      </c>
      <c r="BA16738" s="191">
        <v>10</v>
      </c>
      <c r="BB16738" s="191">
        <v>0</v>
      </c>
    </row>
    <row r="16739" spans="48:54" x14ac:dyDescent="0.2">
      <c r="AV16739" s="191" t="str">
        <f t="shared" si="265"/>
        <v>542_RS_20_2_202324</v>
      </c>
      <c r="AW16739" s="191" t="s">
        <v>92</v>
      </c>
      <c r="AX16739" s="18">
        <v>202324</v>
      </c>
      <c r="AY16739" s="191">
        <v>542</v>
      </c>
      <c r="AZ16739" s="191">
        <v>20</v>
      </c>
      <c r="BA16739" s="191">
        <v>2</v>
      </c>
      <c r="BB16739" s="191">
        <v>-86.86</v>
      </c>
    </row>
    <row r="16740" spans="48:54" x14ac:dyDescent="0.2">
      <c r="AV16740" s="191" t="str">
        <f t="shared" si="265"/>
        <v>544_RON_3_10_202324</v>
      </c>
      <c r="AW16740" s="191" t="s">
        <v>228</v>
      </c>
      <c r="AX16740" s="18">
        <v>202324</v>
      </c>
      <c r="AY16740" s="191">
        <v>544</v>
      </c>
      <c r="AZ16740" s="191">
        <v>3</v>
      </c>
      <c r="BA16740" s="191">
        <v>10</v>
      </c>
      <c r="BB16740" s="191">
        <v>0</v>
      </c>
    </row>
    <row r="16741" spans="48:54" x14ac:dyDescent="0.2">
      <c r="AV16741" s="191" t="str">
        <f t="shared" si="265"/>
        <v>544_RS_20_2_202324</v>
      </c>
      <c r="AW16741" s="191" t="s">
        <v>92</v>
      </c>
      <c r="AX16741" s="18">
        <v>202324</v>
      </c>
      <c r="AY16741" s="191">
        <v>544</v>
      </c>
      <c r="AZ16741" s="191">
        <v>20</v>
      </c>
      <c r="BA16741" s="191">
        <v>2</v>
      </c>
      <c r="BB16741" s="191">
        <v>-423.452</v>
      </c>
    </row>
    <row r="16742" spans="48:54" x14ac:dyDescent="0.2">
      <c r="AV16742" s="191" t="str">
        <f t="shared" si="265"/>
        <v>545_RON_3_10_202324</v>
      </c>
      <c r="AW16742" s="191" t="s">
        <v>228</v>
      </c>
      <c r="AX16742" s="18">
        <v>202324</v>
      </c>
      <c r="AY16742" s="191">
        <v>545</v>
      </c>
      <c r="AZ16742" s="191">
        <v>3</v>
      </c>
      <c r="BA16742" s="191">
        <v>10</v>
      </c>
      <c r="BB16742" s="191">
        <v>0</v>
      </c>
    </row>
    <row r="16743" spans="48:54" x14ac:dyDescent="0.2">
      <c r="AV16743" s="191" t="str">
        <f t="shared" si="265"/>
        <v>545_RS_20_2_202324</v>
      </c>
      <c r="AW16743" s="191" t="s">
        <v>92</v>
      </c>
      <c r="AX16743" s="18">
        <v>202324</v>
      </c>
      <c r="AY16743" s="191">
        <v>545</v>
      </c>
      <c r="AZ16743" s="191">
        <v>20</v>
      </c>
      <c r="BA16743" s="191">
        <v>2</v>
      </c>
      <c r="BB16743" s="191">
        <v>-45.442</v>
      </c>
    </row>
    <row r="16744" spans="48:54" x14ac:dyDescent="0.2">
      <c r="AV16744" s="191" t="str">
        <f t="shared" si="265"/>
        <v>546_RON_3_10_202324</v>
      </c>
      <c r="AW16744" s="191" t="s">
        <v>228</v>
      </c>
      <c r="AX16744" s="18">
        <v>202324</v>
      </c>
      <c r="AY16744" s="191">
        <v>546</v>
      </c>
      <c r="AZ16744" s="191">
        <v>3</v>
      </c>
      <c r="BA16744" s="191">
        <v>10</v>
      </c>
      <c r="BB16744" s="191">
        <v>0</v>
      </c>
    </row>
    <row r="16745" spans="48:54" x14ac:dyDescent="0.2">
      <c r="AV16745" s="191" t="str">
        <f t="shared" si="265"/>
        <v>546_RS_20_2_202324</v>
      </c>
      <c r="AW16745" s="191" t="s">
        <v>92</v>
      </c>
      <c r="AX16745" s="18">
        <v>202324</v>
      </c>
      <c r="AY16745" s="191">
        <v>546</v>
      </c>
      <c r="AZ16745" s="191">
        <v>20</v>
      </c>
      <c r="BA16745" s="191">
        <v>2</v>
      </c>
      <c r="BB16745" s="191">
        <v>-28.471</v>
      </c>
    </row>
    <row r="16746" spans="48:54" x14ac:dyDescent="0.2">
      <c r="AV16746" s="191" t="str">
        <f t="shared" si="265"/>
        <v>548_RON_3_10_202324</v>
      </c>
      <c r="AW16746" s="191" t="s">
        <v>228</v>
      </c>
      <c r="AX16746" s="18">
        <v>202324</v>
      </c>
      <c r="AY16746" s="191">
        <v>548</v>
      </c>
      <c r="AZ16746" s="191">
        <v>3</v>
      </c>
      <c r="BA16746" s="191">
        <v>10</v>
      </c>
      <c r="BB16746" s="191">
        <v>0</v>
      </c>
    </row>
    <row r="16747" spans="48:54" x14ac:dyDescent="0.2">
      <c r="AV16747" s="191" t="str">
        <f t="shared" si="265"/>
        <v>548_RS_20_2_202324</v>
      </c>
      <c r="AW16747" s="191" t="s">
        <v>92</v>
      </c>
      <c r="AX16747" s="18">
        <v>202324</v>
      </c>
      <c r="AY16747" s="191">
        <v>548</v>
      </c>
      <c r="AZ16747" s="191">
        <v>20</v>
      </c>
      <c r="BA16747" s="191">
        <v>2</v>
      </c>
      <c r="BB16747" s="191">
        <v>-108.679</v>
      </c>
    </row>
    <row r="16748" spans="48:54" x14ac:dyDescent="0.2">
      <c r="AV16748" s="191" t="str">
        <f t="shared" si="265"/>
        <v>550_RON_3_10_202324</v>
      </c>
      <c r="AW16748" s="191" t="s">
        <v>228</v>
      </c>
      <c r="AX16748" s="18">
        <v>202324</v>
      </c>
      <c r="AY16748" s="191">
        <v>550</v>
      </c>
      <c r="AZ16748" s="191">
        <v>3</v>
      </c>
      <c r="BA16748" s="191">
        <v>10</v>
      </c>
      <c r="BB16748" s="191">
        <v>0</v>
      </c>
    </row>
    <row r="16749" spans="48:54" x14ac:dyDescent="0.2">
      <c r="AV16749" s="191" t="str">
        <f t="shared" si="265"/>
        <v>550_RS_20_2_202324</v>
      </c>
      <c r="AW16749" s="191" t="s">
        <v>92</v>
      </c>
      <c r="AX16749" s="18">
        <v>202324</v>
      </c>
      <c r="AY16749" s="191">
        <v>550</v>
      </c>
      <c r="AZ16749" s="191">
        <v>20</v>
      </c>
      <c r="BA16749" s="191">
        <v>2</v>
      </c>
      <c r="BB16749" s="191">
        <v>0</v>
      </c>
    </row>
    <row r="16750" spans="48:54" x14ac:dyDescent="0.2">
      <c r="AV16750" s="191" t="str">
        <f t="shared" si="265"/>
        <v>552_RON_3_10_202324</v>
      </c>
      <c r="AW16750" s="191" t="s">
        <v>228</v>
      </c>
      <c r="AX16750" s="18">
        <v>202324</v>
      </c>
      <c r="AY16750" s="191">
        <v>552</v>
      </c>
      <c r="AZ16750" s="191">
        <v>3</v>
      </c>
      <c r="BA16750" s="191">
        <v>10</v>
      </c>
      <c r="BB16750" s="191">
        <v>0</v>
      </c>
    </row>
    <row r="16751" spans="48:54" x14ac:dyDescent="0.2">
      <c r="AV16751" s="191" t="str">
        <f t="shared" si="265"/>
        <v>552_RS_20_2_202324</v>
      </c>
      <c r="AW16751" s="191" t="s">
        <v>92</v>
      </c>
      <c r="AX16751" s="18">
        <v>202324</v>
      </c>
      <c r="AY16751" s="191">
        <v>552</v>
      </c>
      <c r="AZ16751" s="191">
        <v>20</v>
      </c>
      <c r="BA16751" s="191">
        <v>2</v>
      </c>
      <c r="BB16751" s="191">
        <v>0</v>
      </c>
    </row>
    <row r="16752" spans="48:54" x14ac:dyDescent="0.2">
      <c r="AV16752" s="191" t="str">
        <f t="shared" si="265"/>
        <v>562_RON_3_10_202324</v>
      </c>
      <c r="AW16752" s="191" t="s">
        <v>228</v>
      </c>
      <c r="AX16752" s="18">
        <v>202324</v>
      </c>
      <c r="AY16752" s="191">
        <v>562</v>
      </c>
      <c r="AZ16752" s="191">
        <v>3</v>
      </c>
      <c r="BA16752" s="191">
        <v>10</v>
      </c>
      <c r="BB16752" s="191">
        <v>0</v>
      </c>
    </row>
    <row r="16753" spans="48:54" x14ac:dyDescent="0.2">
      <c r="AV16753" s="191" t="str">
        <f t="shared" si="265"/>
        <v>562_RS_20_2_202324</v>
      </c>
      <c r="AW16753" s="191" t="s">
        <v>92</v>
      </c>
      <c r="AX16753" s="18">
        <v>202324</v>
      </c>
      <c r="AY16753" s="191">
        <v>562</v>
      </c>
      <c r="AZ16753" s="191">
        <v>20</v>
      </c>
      <c r="BA16753" s="191">
        <v>2</v>
      </c>
      <c r="BB16753" s="191">
        <v>0</v>
      </c>
    </row>
    <row r="16754" spans="48:54" x14ac:dyDescent="0.2">
      <c r="AV16754" s="191" t="str">
        <f t="shared" si="265"/>
        <v>564_RON_3_10_202324</v>
      </c>
      <c r="AW16754" s="191" t="s">
        <v>228</v>
      </c>
      <c r="AX16754" s="18">
        <v>202324</v>
      </c>
      <c r="AY16754" s="191">
        <v>564</v>
      </c>
      <c r="AZ16754" s="191">
        <v>3</v>
      </c>
      <c r="BA16754" s="191">
        <v>10</v>
      </c>
      <c r="BB16754" s="191">
        <v>0</v>
      </c>
    </row>
    <row r="16755" spans="48:54" x14ac:dyDescent="0.2">
      <c r="AV16755" s="191" t="str">
        <f t="shared" si="265"/>
        <v>564_RS_20_2_202324</v>
      </c>
      <c r="AW16755" s="191" t="s">
        <v>92</v>
      </c>
      <c r="AX16755" s="18">
        <v>202324</v>
      </c>
      <c r="AY16755" s="191">
        <v>564</v>
      </c>
      <c r="AZ16755" s="191">
        <v>20</v>
      </c>
      <c r="BA16755" s="191">
        <v>2</v>
      </c>
      <c r="BB16755" s="191">
        <v>0</v>
      </c>
    </row>
    <row r="16756" spans="48:54" x14ac:dyDescent="0.2">
      <c r="AV16756" s="191" t="str">
        <f t="shared" si="265"/>
        <v>566_RON_3_10_202324</v>
      </c>
      <c r="AW16756" s="191" t="s">
        <v>228</v>
      </c>
      <c r="AX16756" s="18">
        <v>202324</v>
      </c>
      <c r="AY16756" s="191">
        <v>566</v>
      </c>
      <c r="AZ16756" s="191">
        <v>3</v>
      </c>
      <c r="BA16756" s="191">
        <v>10</v>
      </c>
      <c r="BB16756" s="191">
        <v>0</v>
      </c>
    </row>
    <row r="16757" spans="48:54" x14ac:dyDescent="0.2">
      <c r="AV16757" s="191" t="str">
        <f t="shared" si="265"/>
        <v>566_RS_20_2_202324</v>
      </c>
      <c r="AW16757" s="191" t="s">
        <v>92</v>
      </c>
      <c r="AX16757" s="18">
        <v>202324</v>
      </c>
      <c r="AY16757" s="191">
        <v>566</v>
      </c>
      <c r="AZ16757" s="191">
        <v>20</v>
      </c>
      <c r="BA16757" s="191">
        <v>2</v>
      </c>
      <c r="BB16757" s="191">
        <v>0</v>
      </c>
    </row>
    <row r="16758" spans="48:54" x14ac:dyDescent="0.2">
      <c r="AV16758" s="191" t="str">
        <f t="shared" si="265"/>
        <v>568_RON_3_10_202324</v>
      </c>
      <c r="AW16758" s="191" t="s">
        <v>228</v>
      </c>
      <c r="AX16758" s="18">
        <v>202324</v>
      </c>
      <c r="AY16758" s="191">
        <v>568</v>
      </c>
      <c r="AZ16758" s="191">
        <v>3</v>
      </c>
      <c r="BA16758" s="191">
        <v>10</v>
      </c>
      <c r="BB16758" s="191">
        <v>0</v>
      </c>
    </row>
    <row r="16759" spans="48:54" x14ac:dyDescent="0.2">
      <c r="AV16759" s="191" t="str">
        <f t="shared" si="265"/>
        <v>568_RS_20_2_202324</v>
      </c>
      <c r="AW16759" s="191" t="s">
        <v>92</v>
      </c>
      <c r="AX16759" s="18">
        <v>202324</v>
      </c>
      <c r="AY16759" s="191">
        <v>568</v>
      </c>
      <c r="AZ16759" s="191">
        <v>20</v>
      </c>
      <c r="BA16759" s="191">
        <v>2</v>
      </c>
      <c r="BB16759" s="191">
        <v>0</v>
      </c>
    </row>
    <row r="16760" spans="48:54" x14ac:dyDescent="0.2">
      <c r="AV16760" s="191" t="str">
        <f t="shared" si="265"/>
        <v>572_RON_3_10_202324</v>
      </c>
      <c r="AW16760" s="191" t="s">
        <v>228</v>
      </c>
      <c r="AX16760" s="18">
        <v>202324</v>
      </c>
      <c r="AY16760" s="191">
        <v>572</v>
      </c>
      <c r="AZ16760" s="191">
        <v>3</v>
      </c>
      <c r="BA16760" s="191">
        <v>10</v>
      </c>
      <c r="BB16760" s="191">
        <v>0</v>
      </c>
    </row>
    <row r="16761" spans="48:54" x14ac:dyDescent="0.2">
      <c r="AV16761" s="191" t="str">
        <f t="shared" si="265"/>
        <v>572_RS_20_2_202324</v>
      </c>
      <c r="AW16761" s="191" t="s">
        <v>92</v>
      </c>
      <c r="AX16761" s="18">
        <v>202324</v>
      </c>
      <c r="AY16761" s="191">
        <v>572</v>
      </c>
      <c r="AZ16761" s="191">
        <v>20</v>
      </c>
      <c r="BA16761" s="191">
        <v>2</v>
      </c>
      <c r="BB16761" s="191">
        <v>0</v>
      </c>
    </row>
    <row r="16762" spans="48:54" x14ac:dyDescent="0.2">
      <c r="AV16762" s="191" t="str">
        <f t="shared" si="265"/>
        <v>574_RON_3_10_202324</v>
      </c>
      <c r="AW16762" s="191" t="s">
        <v>228</v>
      </c>
      <c r="AX16762" s="18">
        <v>202324</v>
      </c>
      <c r="AY16762" s="191">
        <v>574</v>
      </c>
      <c r="AZ16762" s="191">
        <v>3</v>
      </c>
      <c r="BA16762" s="191">
        <v>10</v>
      </c>
      <c r="BB16762" s="191">
        <v>0</v>
      </c>
    </row>
    <row r="16763" spans="48:54" x14ac:dyDescent="0.2">
      <c r="AV16763" s="191" t="str">
        <f t="shared" si="265"/>
        <v>574_RS_20_2_202324</v>
      </c>
      <c r="AW16763" s="191" t="s">
        <v>92</v>
      </c>
      <c r="AX16763" s="18">
        <v>202324</v>
      </c>
      <c r="AY16763" s="191">
        <v>574</v>
      </c>
      <c r="AZ16763" s="191">
        <v>20</v>
      </c>
      <c r="BA16763" s="191">
        <v>2</v>
      </c>
      <c r="BB16763" s="191">
        <v>0</v>
      </c>
    </row>
    <row r="16764" spans="48:54" x14ac:dyDescent="0.2">
      <c r="AV16764" s="191" t="str">
        <f t="shared" si="265"/>
        <v>576_RON_3_10_202324</v>
      </c>
      <c r="AW16764" s="191" t="s">
        <v>228</v>
      </c>
      <c r="AX16764" s="18">
        <v>202324</v>
      </c>
      <c r="AY16764" s="191">
        <v>576</v>
      </c>
      <c r="AZ16764" s="191">
        <v>3</v>
      </c>
      <c r="BA16764" s="191">
        <v>10</v>
      </c>
      <c r="BB16764" s="191">
        <v>0</v>
      </c>
    </row>
    <row r="16765" spans="48:54" x14ac:dyDescent="0.2">
      <c r="AV16765" s="191" t="str">
        <f t="shared" si="265"/>
        <v>576_RS_20_2_202324</v>
      </c>
      <c r="AW16765" s="191" t="s">
        <v>92</v>
      </c>
      <c r="AX16765" s="18">
        <v>202324</v>
      </c>
      <c r="AY16765" s="191">
        <v>576</v>
      </c>
      <c r="AZ16765" s="191">
        <v>20</v>
      </c>
      <c r="BA16765" s="191">
        <v>2</v>
      </c>
      <c r="BB16765" s="191">
        <v>0</v>
      </c>
    </row>
    <row r="16766" spans="48:54" x14ac:dyDescent="0.2">
      <c r="AV16766" s="191" t="str">
        <f t="shared" si="265"/>
        <v>582_RON_3_10_202324</v>
      </c>
      <c r="AW16766" s="191" t="s">
        <v>228</v>
      </c>
      <c r="AX16766" s="18">
        <v>202324</v>
      </c>
      <c r="AY16766" s="191">
        <v>582</v>
      </c>
      <c r="AZ16766" s="191">
        <v>3</v>
      </c>
      <c r="BA16766" s="191">
        <v>10</v>
      </c>
      <c r="BB16766" s="191">
        <v>938</v>
      </c>
    </row>
    <row r="16767" spans="48:54" x14ac:dyDescent="0.2">
      <c r="AV16767" s="191" t="str">
        <f t="shared" si="265"/>
        <v>582_RS_20_2_202324</v>
      </c>
      <c r="AW16767" s="191" t="s">
        <v>92</v>
      </c>
      <c r="AX16767" s="18">
        <v>202324</v>
      </c>
      <c r="AY16767" s="191">
        <v>582</v>
      </c>
      <c r="AZ16767" s="191">
        <v>20</v>
      </c>
      <c r="BA16767" s="191">
        <v>2</v>
      </c>
      <c r="BB16767" s="191">
        <v>0</v>
      </c>
    </row>
    <row r="16768" spans="48:54" x14ac:dyDescent="0.2">
      <c r="AV16768" s="191" t="str">
        <f t="shared" si="265"/>
        <v>584_RON_3_10_202324</v>
      </c>
      <c r="AW16768" s="191" t="s">
        <v>228</v>
      </c>
      <c r="AX16768" s="18">
        <v>202324</v>
      </c>
      <c r="AY16768" s="191">
        <v>584</v>
      </c>
      <c r="AZ16768" s="191">
        <v>3</v>
      </c>
      <c r="BA16768" s="191">
        <v>10</v>
      </c>
      <c r="BB16768" s="191">
        <v>1238</v>
      </c>
    </row>
    <row r="16769" spans="48:54" x14ac:dyDescent="0.2">
      <c r="AV16769" s="191" t="str">
        <f t="shared" si="265"/>
        <v>584_RS_20_2_202324</v>
      </c>
      <c r="AW16769" s="191" t="s">
        <v>92</v>
      </c>
      <c r="AX16769" s="18">
        <v>202324</v>
      </c>
      <c r="AY16769" s="191">
        <v>584</v>
      </c>
      <c r="AZ16769" s="191">
        <v>20</v>
      </c>
      <c r="BA16769" s="191">
        <v>2</v>
      </c>
      <c r="BB16769" s="191">
        <v>0</v>
      </c>
    </row>
    <row r="16770" spans="48:54" x14ac:dyDescent="0.2">
      <c r="AV16770" s="191" t="str">
        <f t="shared" si="265"/>
        <v>586_RON_3_10_202324</v>
      </c>
      <c r="AW16770" s="191" t="s">
        <v>228</v>
      </c>
      <c r="AX16770" s="18">
        <v>202324</v>
      </c>
      <c r="AY16770" s="191">
        <v>586</v>
      </c>
      <c r="AZ16770" s="191">
        <v>3</v>
      </c>
      <c r="BA16770" s="191">
        <v>10</v>
      </c>
      <c r="BB16770" s="191">
        <v>2621.4300000000003</v>
      </c>
    </row>
    <row r="16771" spans="48:54" x14ac:dyDescent="0.2">
      <c r="AV16771" s="191" t="str">
        <f t="shared" si="265"/>
        <v>586_RS_20_2_202324</v>
      </c>
      <c r="AW16771" s="191" t="s">
        <v>92</v>
      </c>
      <c r="AX16771" s="18">
        <v>202324</v>
      </c>
      <c r="AY16771" s="191">
        <v>586</v>
      </c>
      <c r="AZ16771" s="191">
        <v>20</v>
      </c>
      <c r="BA16771" s="191">
        <v>2</v>
      </c>
      <c r="BB16771" s="191">
        <v>0</v>
      </c>
    </row>
    <row r="16772" spans="48:54" x14ac:dyDescent="0.2">
      <c r="AV16772" s="191" t="str">
        <f t="shared" ref="AV16772:AV16835" si="266">AY16772&amp;"_"&amp;AW16772&amp;"_"&amp;AZ16772&amp;"_"&amp;BA16772&amp;"_"&amp;AX16772</f>
        <v>512_RON_4.1_10_202324</v>
      </c>
      <c r="AW16772" s="191" t="s">
        <v>228</v>
      </c>
      <c r="AX16772" s="18">
        <v>202324</v>
      </c>
      <c r="AY16772" s="191">
        <v>512</v>
      </c>
      <c r="AZ16772" s="191">
        <v>4.0999999999999996</v>
      </c>
      <c r="BA16772" s="191">
        <v>10</v>
      </c>
      <c r="BB16772" s="191">
        <v>0</v>
      </c>
    </row>
    <row r="16773" spans="48:54" x14ac:dyDescent="0.2">
      <c r="AV16773" s="191" t="str">
        <f t="shared" si="266"/>
        <v>512_RS_20_4_202324</v>
      </c>
      <c r="AW16773" s="191" t="s">
        <v>92</v>
      </c>
      <c r="AX16773" s="18">
        <v>202324</v>
      </c>
      <c r="AY16773" s="191">
        <v>512</v>
      </c>
      <c r="AZ16773" s="191">
        <v>20</v>
      </c>
      <c r="BA16773" s="191">
        <v>4</v>
      </c>
      <c r="BB16773" s="191">
        <v>0</v>
      </c>
    </row>
    <row r="16774" spans="48:54" x14ac:dyDescent="0.2">
      <c r="AV16774" s="191" t="str">
        <f t="shared" si="266"/>
        <v>514_RON_4.1_10_202324</v>
      </c>
      <c r="AW16774" s="191" t="s">
        <v>228</v>
      </c>
      <c r="AX16774" s="18">
        <v>202324</v>
      </c>
      <c r="AY16774" s="191">
        <v>514</v>
      </c>
      <c r="AZ16774" s="191">
        <v>4.0999999999999996</v>
      </c>
      <c r="BA16774" s="191">
        <v>10</v>
      </c>
      <c r="BB16774" s="191">
        <v>0</v>
      </c>
    </row>
    <row r="16775" spans="48:54" x14ac:dyDescent="0.2">
      <c r="AV16775" s="191" t="str">
        <f t="shared" si="266"/>
        <v>514_RS_20_4_202324</v>
      </c>
      <c r="AW16775" s="191" t="s">
        <v>92</v>
      </c>
      <c r="AX16775" s="18">
        <v>202324</v>
      </c>
      <c r="AY16775" s="191">
        <v>514</v>
      </c>
      <c r="AZ16775" s="191">
        <v>20</v>
      </c>
      <c r="BA16775" s="191">
        <v>4</v>
      </c>
      <c r="BB16775" s="191">
        <v>783</v>
      </c>
    </row>
    <row r="16776" spans="48:54" x14ac:dyDescent="0.2">
      <c r="AV16776" s="191" t="str">
        <f t="shared" si="266"/>
        <v>516_RON_4.1_10_202324</v>
      </c>
      <c r="AW16776" s="191" t="s">
        <v>228</v>
      </c>
      <c r="AX16776" s="18">
        <v>202324</v>
      </c>
      <c r="AY16776" s="191">
        <v>516</v>
      </c>
      <c r="AZ16776" s="191">
        <v>4.0999999999999996</v>
      </c>
      <c r="BA16776" s="191">
        <v>10</v>
      </c>
      <c r="BB16776" s="191">
        <v>0</v>
      </c>
    </row>
    <row r="16777" spans="48:54" x14ac:dyDescent="0.2">
      <c r="AV16777" s="191" t="str">
        <f t="shared" si="266"/>
        <v>516_RS_20_4_202324</v>
      </c>
      <c r="AW16777" s="191" t="s">
        <v>92</v>
      </c>
      <c r="AX16777" s="18">
        <v>202324</v>
      </c>
      <c r="AY16777" s="191">
        <v>516</v>
      </c>
      <c r="AZ16777" s="191">
        <v>20</v>
      </c>
      <c r="BA16777" s="191">
        <v>4</v>
      </c>
      <c r="BB16777" s="191">
        <v>1796.1149999999998</v>
      </c>
    </row>
    <row r="16778" spans="48:54" x14ac:dyDescent="0.2">
      <c r="AV16778" s="191" t="str">
        <f t="shared" si="266"/>
        <v>518_RON_4.1_10_202324</v>
      </c>
      <c r="AW16778" s="191" t="s">
        <v>228</v>
      </c>
      <c r="AX16778" s="18">
        <v>202324</v>
      </c>
      <c r="AY16778" s="191">
        <v>518</v>
      </c>
      <c r="AZ16778" s="191">
        <v>4.0999999999999996</v>
      </c>
      <c r="BA16778" s="191">
        <v>10</v>
      </c>
      <c r="BB16778" s="191">
        <v>0</v>
      </c>
    </row>
    <row r="16779" spans="48:54" x14ac:dyDescent="0.2">
      <c r="AV16779" s="191" t="str">
        <f t="shared" si="266"/>
        <v>518_RS_20_4_202324</v>
      </c>
      <c r="AW16779" s="191" t="s">
        <v>92</v>
      </c>
      <c r="AX16779" s="18">
        <v>202324</v>
      </c>
      <c r="AY16779" s="191">
        <v>518</v>
      </c>
      <c r="AZ16779" s="191">
        <v>20</v>
      </c>
      <c r="BA16779" s="191">
        <v>4</v>
      </c>
      <c r="BB16779" s="191">
        <v>166.16057000000001</v>
      </c>
    </row>
    <row r="16780" spans="48:54" x14ac:dyDescent="0.2">
      <c r="AV16780" s="191" t="str">
        <f t="shared" si="266"/>
        <v>520_RON_4.1_10_202324</v>
      </c>
      <c r="AW16780" s="191" t="s">
        <v>228</v>
      </c>
      <c r="AX16780" s="18">
        <v>202324</v>
      </c>
      <c r="AY16780" s="191">
        <v>520</v>
      </c>
      <c r="AZ16780" s="191">
        <v>4.0999999999999996</v>
      </c>
      <c r="BA16780" s="191">
        <v>10</v>
      </c>
      <c r="BB16780" s="191">
        <v>0</v>
      </c>
    </row>
    <row r="16781" spans="48:54" x14ac:dyDescent="0.2">
      <c r="AV16781" s="191" t="str">
        <f t="shared" si="266"/>
        <v>520_RS_20_4_202324</v>
      </c>
      <c r="AW16781" s="191" t="s">
        <v>92</v>
      </c>
      <c r="AX16781" s="18">
        <v>202324</v>
      </c>
      <c r="AY16781" s="191">
        <v>520</v>
      </c>
      <c r="AZ16781" s="191">
        <v>20</v>
      </c>
      <c r="BA16781" s="191">
        <v>4</v>
      </c>
      <c r="BB16781" s="191">
        <v>960.38200000000006</v>
      </c>
    </row>
    <row r="16782" spans="48:54" x14ac:dyDescent="0.2">
      <c r="AV16782" s="191" t="str">
        <f t="shared" si="266"/>
        <v>522_RON_4.1_10_202324</v>
      </c>
      <c r="AW16782" s="191" t="s">
        <v>228</v>
      </c>
      <c r="AX16782" s="18">
        <v>202324</v>
      </c>
      <c r="AY16782" s="191">
        <v>522</v>
      </c>
      <c r="AZ16782" s="191">
        <v>4.0999999999999996</v>
      </c>
      <c r="BA16782" s="191">
        <v>10</v>
      </c>
      <c r="BB16782" s="191">
        <v>0</v>
      </c>
    </row>
    <row r="16783" spans="48:54" x14ac:dyDescent="0.2">
      <c r="AV16783" s="191" t="str">
        <f t="shared" si="266"/>
        <v>522_RS_20_4_202324</v>
      </c>
      <c r="AW16783" s="191" t="s">
        <v>92</v>
      </c>
      <c r="AX16783" s="18">
        <v>202324</v>
      </c>
      <c r="AY16783" s="191">
        <v>522</v>
      </c>
      <c r="AZ16783" s="191">
        <v>20</v>
      </c>
      <c r="BA16783" s="191">
        <v>4</v>
      </c>
      <c r="BB16783" s="191">
        <v>62.502560000000003</v>
      </c>
    </row>
    <row r="16784" spans="48:54" x14ac:dyDescent="0.2">
      <c r="AV16784" s="191" t="str">
        <f t="shared" si="266"/>
        <v>524_RON_4.1_10_202324</v>
      </c>
      <c r="AW16784" s="191" t="s">
        <v>228</v>
      </c>
      <c r="AX16784" s="18">
        <v>202324</v>
      </c>
      <c r="AY16784" s="191">
        <v>524</v>
      </c>
      <c r="AZ16784" s="191">
        <v>4.0999999999999996</v>
      </c>
      <c r="BA16784" s="191">
        <v>10</v>
      </c>
      <c r="BB16784" s="191">
        <v>0</v>
      </c>
    </row>
    <row r="16785" spans="48:54" x14ac:dyDescent="0.2">
      <c r="AV16785" s="191" t="str">
        <f t="shared" si="266"/>
        <v>524_RS_20_4_202324</v>
      </c>
      <c r="AW16785" s="191" t="s">
        <v>92</v>
      </c>
      <c r="AX16785" s="18">
        <v>202324</v>
      </c>
      <c r="AY16785" s="191">
        <v>524</v>
      </c>
      <c r="AZ16785" s="191">
        <v>20</v>
      </c>
      <c r="BA16785" s="191">
        <v>4</v>
      </c>
      <c r="BB16785" s="191">
        <v>296.98590999999999</v>
      </c>
    </row>
    <row r="16786" spans="48:54" x14ac:dyDescent="0.2">
      <c r="AV16786" s="191" t="str">
        <f t="shared" si="266"/>
        <v>526_RON_4.1_10_202324</v>
      </c>
      <c r="AW16786" s="191" t="s">
        <v>228</v>
      </c>
      <c r="AX16786" s="18">
        <v>202324</v>
      </c>
      <c r="AY16786" s="191">
        <v>526</v>
      </c>
      <c r="AZ16786" s="191">
        <v>4.0999999999999996</v>
      </c>
      <c r="BA16786" s="191">
        <v>10</v>
      </c>
      <c r="BB16786" s="191">
        <v>0</v>
      </c>
    </row>
    <row r="16787" spans="48:54" x14ac:dyDescent="0.2">
      <c r="AV16787" s="191" t="str">
        <f t="shared" si="266"/>
        <v>526_RS_20_4_202324</v>
      </c>
      <c r="AW16787" s="191" t="s">
        <v>92</v>
      </c>
      <c r="AX16787" s="18">
        <v>202324</v>
      </c>
      <c r="AY16787" s="191">
        <v>526</v>
      </c>
      <c r="AZ16787" s="191">
        <v>20</v>
      </c>
      <c r="BA16787" s="191">
        <v>4</v>
      </c>
      <c r="BB16787" s="191">
        <v>0</v>
      </c>
    </row>
    <row r="16788" spans="48:54" x14ac:dyDescent="0.2">
      <c r="AV16788" s="191" t="str">
        <f t="shared" si="266"/>
        <v>528_RON_4.1_10_202324</v>
      </c>
      <c r="AW16788" s="191" t="s">
        <v>228</v>
      </c>
      <c r="AX16788" s="18">
        <v>202324</v>
      </c>
      <c r="AY16788" s="191">
        <v>528</v>
      </c>
      <c r="AZ16788" s="191">
        <v>4.0999999999999996</v>
      </c>
      <c r="BA16788" s="191">
        <v>10</v>
      </c>
      <c r="BB16788" s="191">
        <v>0</v>
      </c>
    </row>
    <row r="16789" spans="48:54" x14ac:dyDescent="0.2">
      <c r="AV16789" s="191" t="str">
        <f t="shared" si="266"/>
        <v>528_RS_20_4_202324</v>
      </c>
      <c r="AW16789" s="191" t="s">
        <v>92</v>
      </c>
      <c r="AX16789" s="18">
        <v>202324</v>
      </c>
      <c r="AY16789" s="191">
        <v>528</v>
      </c>
      <c r="AZ16789" s="191">
        <v>20</v>
      </c>
      <c r="BA16789" s="191">
        <v>4</v>
      </c>
      <c r="BB16789" s="191">
        <v>71</v>
      </c>
    </row>
    <row r="16790" spans="48:54" x14ac:dyDescent="0.2">
      <c r="AV16790" s="191" t="str">
        <f t="shared" si="266"/>
        <v>530_RON_4.1_10_202324</v>
      </c>
      <c r="AW16790" s="191" t="s">
        <v>228</v>
      </c>
      <c r="AX16790" s="18">
        <v>202324</v>
      </c>
      <c r="AY16790" s="191">
        <v>530</v>
      </c>
      <c r="AZ16790" s="191">
        <v>4.0999999999999996</v>
      </c>
      <c r="BA16790" s="191">
        <v>10</v>
      </c>
      <c r="BB16790" s="191">
        <v>0</v>
      </c>
    </row>
    <row r="16791" spans="48:54" x14ac:dyDescent="0.2">
      <c r="AV16791" s="191" t="str">
        <f t="shared" si="266"/>
        <v>530_RS_20_4_202324</v>
      </c>
      <c r="AW16791" s="191" t="s">
        <v>92</v>
      </c>
      <c r="AX16791" s="18">
        <v>202324</v>
      </c>
      <c r="AY16791" s="191">
        <v>530</v>
      </c>
      <c r="AZ16791" s="191">
        <v>20</v>
      </c>
      <c r="BA16791" s="191">
        <v>4</v>
      </c>
      <c r="BB16791" s="191">
        <v>662.60608000000002</v>
      </c>
    </row>
    <row r="16792" spans="48:54" x14ac:dyDescent="0.2">
      <c r="AV16792" s="191" t="str">
        <f t="shared" si="266"/>
        <v>532_RON_4.1_10_202324</v>
      </c>
      <c r="AW16792" s="191" t="s">
        <v>228</v>
      </c>
      <c r="AX16792" s="18">
        <v>202324</v>
      </c>
      <c r="AY16792" s="191">
        <v>532</v>
      </c>
      <c r="AZ16792" s="191">
        <v>4.0999999999999996</v>
      </c>
      <c r="BA16792" s="191">
        <v>10</v>
      </c>
      <c r="BB16792" s="191">
        <v>0</v>
      </c>
    </row>
    <row r="16793" spans="48:54" x14ac:dyDescent="0.2">
      <c r="AV16793" s="191" t="str">
        <f t="shared" si="266"/>
        <v>532_RS_20_4_202324</v>
      </c>
      <c r="AW16793" s="191" t="s">
        <v>92</v>
      </c>
      <c r="AX16793" s="18">
        <v>202324</v>
      </c>
      <c r="AY16793" s="191">
        <v>532</v>
      </c>
      <c r="AZ16793" s="191">
        <v>20</v>
      </c>
      <c r="BA16793" s="191">
        <v>4</v>
      </c>
      <c r="BB16793" s="191">
        <v>538.15300000000002</v>
      </c>
    </row>
    <row r="16794" spans="48:54" x14ac:dyDescent="0.2">
      <c r="AV16794" s="191" t="str">
        <f t="shared" si="266"/>
        <v>534_RON_4.1_10_202324</v>
      </c>
      <c r="AW16794" s="191" t="s">
        <v>228</v>
      </c>
      <c r="AX16794" s="18">
        <v>202324</v>
      </c>
      <c r="AY16794" s="191">
        <v>534</v>
      </c>
      <c r="AZ16794" s="191">
        <v>4.0999999999999996</v>
      </c>
      <c r="BA16794" s="191">
        <v>10</v>
      </c>
      <c r="BB16794" s="191">
        <v>0</v>
      </c>
    </row>
    <row r="16795" spans="48:54" x14ac:dyDescent="0.2">
      <c r="AV16795" s="191" t="str">
        <f t="shared" si="266"/>
        <v>534_RS_20_4_202324</v>
      </c>
      <c r="AW16795" s="191" t="s">
        <v>92</v>
      </c>
      <c r="AX16795" s="18">
        <v>202324</v>
      </c>
      <c r="AY16795" s="191">
        <v>534</v>
      </c>
      <c r="AZ16795" s="191">
        <v>20</v>
      </c>
      <c r="BA16795" s="191">
        <v>4</v>
      </c>
      <c r="BB16795" s="191">
        <v>368.81199999999995</v>
      </c>
    </row>
    <row r="16796" spans="48:54" x14ac:dyDescent="0.2">
      <c r="AV16796" s="191" t="str">
        <f t="shared" si="266"/>
        <v>536_RON_4.1_10_202324</v>
      </c>
      <c r="AW16796" s="191" t="s">
        <v>228</v>
      </c>
      <c r="AX16796" s="18">
        <v>202324</v>
      </c>
      <c r="AY16796" s="191">
        <v>536</v>
      </c>
      <c r="AZ16796" s="191">
        <v>4.0999999999999996</v>
      </c>
      <c r="BA16796" s="191">
        <v>10</v>
      </c>
      <c r="BB16796" s="191">
        <v>0</v>
      </c>
    </row>
    <row r="16797" spans="48:54" x14ac:dyDescent="0.2">
      <c r="AV16797" s="191" t="str">
        <f t="shared" si="266"/>
        <v>536_RS_20_4_202324</v>
      </c>
      <c r="AW16797" s="191" t="s">
        <v>92</v>
      </c>
      <c r="AX16797" s="18">
        <v>202324</v>
      </c>
      <c r="AY16797" s="191">
        <v>536</v>
      </c>
      <c r="AZ16797" s="191">
        <v>20</v>
      </c>
      <c r="BA16797" s="191">
        <v>4</v>
      </c>
      <c r="BB16797" s="191">
        <v>31.990000000000002</v>
      </c>
    </row>
    <row r="16798" spans="48:54" x14ac:dyDescent="0.2">
      <c r="AV16798" s="191" t="str">
        <f t="shared" si="266"/>
        <v>538_RON_4.1_10_202324</v>
      </c>
      <c r="AW16798" s="191" t="s">
        <v>228</v>
      </c>
      <c r="AX16798" s="18">
        <v>202324</v>
      </c>
      <c r="AY16798" s="191">
        <v>538</v>
      </c>
      <c r="AZ16798" s="191">
        <v>4.0999999999999996</v>
      </c>
      <c r="BA16798" s="191">
        <v>10</v>
      </c>
      <c r="BB16798" s="191">
        <v>0</v>
      </c>
    </row>
    <row r="16799" spans="48:54" x14ac:dyDescent="0.2">
      <c r="AV16799" s="191" t="str">
        <f t="shared" si="266"/>
        <v>538_RS_20_4_202324</v>
      </c>
      <c r="AW16799" s="191" t="s">
        <v>92</v>
      </c>
      <c r="AX16799" s="18">
        <v>202324</v>
      </c>
      <c r="AY16799" s="191">
        <v>538</v>
      </c>
      <c r="AZ16799" s="191">
        <v>20</v>
      </c>
      <c r="BA16799" s="191">
        <v>4</v>
      </c>
      <c r="BB16799" s="191">
        <v>534.9533474986066</v>
      </c>
    </row>
    <row r="16800" spans="48:54" x14ac:dyDescent="0.2">
      <c r="AV16800" s="191" t="str">
        <f t="shared" si="266"/>
        <v>540_RON_4.1_10_202324</v>
      </c>
      <c r="AW16800" s="191" t="s">
        <v>228</v>
      </c>
      <c r="AX16800" s="18">
        <v>202324</v>
      </c>
      <c r="AY16800" s="191">
        <v>540</v>
      </c>
      <c r="AZ16800" s="191">
        <v>4.0999999999999996</v>
      </c>
      <c r="BA16800" s="191">
        <v>10</v>
      </c>
      <c r="BB16800" s="191">
        <v>0</v>
      </c>
    </row>
    <row r="16801" spans="48:54" x14ac:dyDescent="0.2">
      <c r="AV16801" s="191" t="str">
        <f t="shared" si="266"/>
        <v>540_RS_20_4_202324</v>
      </c>
      <c r="AW16801" s="191" t="s">
        <v>92</v>
      </c>
      <c r="AX16801" s="18">
        <v>202324</v>
      </c>
      <c r="AY16801" s="191">
        <v>540</v>
      </c>
      <c r="AZ16801" s="191">
        <v>20</v>
      </c>
      <c r="BA16801" s="191">
        <v>4</v>
      </c>
      <c r="BB16801" s="191">
        <v>1268.5990400000001</v>
      </c>
    </row>
    <row r="16802" spans="48:54" x14ac:dyDescent="0.2">
      <c r="AV16802" s="191" t="str">
        <f t="shared" si="266"/>
        <v>542_RON_4.1_10_202324</v>
      </c>
      <c r="AW16802" s="191" t="s">
        <v>228</v>
      </c>
      <c r="AX16802" s="18">
        <v>202324</v>
      </c>
      <c r="AY16802" s="191">
        <v>542</v>
      </c>
      <c r="AZ16802" s="191">
        <v>4.0999999999999996</v>
      </c>
      <c r="BA16802" s="191">
        <v>10</v>
      </c>
      <c r="BB16802" s="191">
        <v>0</v>
      </c>
    </row>
    <row r="16803" spans="48:54" x14ac:dyDescent="0.2">
      <c r="AV16803" s="191" t="str">
        <f t="shared" si="266"/>
        <v>542_RS_20_4_202324</v>
      </c>
      <c r="AW16803" s="191" t="s">
        <v>92</v>
      </c>
      <c r="AX16803" s="18">
        <v>202324</v>
      </c>
      <c r="AY16803" s="191">
        <v>542</v>
      </c>
      <c r="AZ16803" s="191">
        <v>20</v>
      </c>
      <c r="BA16803" s="191">
        <v>4</v>
      </c>
      <c r="BB16803" s="191">
        <v>605.22799999999995</v>
      </c>
    </row>
    <row r="16804" spans="48:54" x14ac:dyDescent="0.2">
      <c r="AV16804" s="191" t="str">
        <f t="shared" si="266"/>
        <v>544_RON_4.1_10_202324</v>
      </c>
      <c r="AW16804" s="191" t="s">
        <v>228</v>
      </c>
      <c r="AX16804" s="18">
        <v>202324</v>
      </c>
      <c r="AY16804" s="191">
        <v>544</v>
      </c>
      <c r="AZ16804" s="191">
        <v>4.0999999999999996</v>
      </c>
      <c r="BA16804" s="191">
        <v>10</v>
      </c>
      <c r="BB16804" s="191">
        <v>0</v>
      </c>
    </row>
    <row r="16805" spans="48:54" x14ac:dyDescent="0.2">
      <c r="AV16805" s="191" t="str">
        <f t="shared" si="266"/>
        <v>544_RS_20_4_202324</v>
      </c>
      <c r="AW16805" s="191" t="s">
        <v>92</v>
      </c>
      <c r="AX16805" s="18">
        <v>202324</v>
      </c>
      <c r="AY16805" s="191">
        <v>544</v>
      </c>
      <c r="AZ16805" s="191">
        <v>20</v>
      </c>
      <c r="BA16805" s="191">
        <v>4</v>
      </c>
      <c r="BB16805" s="191">
        <v>1485.412</v>
      </c>
    </row>
    <row r="16806" spans="48:54" x14ac:dyDescent="0.2">
      <c r="AV16806" s="191" t="str">
        <f t="shared" si="266"/>
        <v>545_RON_4.1_10_202324</v>
      </c>
      <c r="AW16806" s="191" t="s">
        <v>228</v>
      </c>
      <c r="AX16806" s="18">
        <v>202324</v>
      </c>
      <c r="AY16806" s="191">
        <v>545</v>
      </c>
      <c r="AZ16806" s="191">
        <v>4.0999999999999996</v>
      </c>
      <c r="BA16806" s="191">
        <v>10</v>
      </c>
      <c r="BB16806" s="191">
        <v>0</v>
      </c>
    </row>
    <row r="16807" spans="48:54" x14ac:dyDescent="0.2">
      <c r="AV16807" s="191" t="str">
        <f t="shared" si="266"/>
        <v>545_RS_20_4_202324</v>
      </c>
      <c r="AW16807" s="191" t="s">
        <v>92</v>
      </c>
      <c r="AX16807" s="18">
        <v>202324</v>
      </c>
      <c r="AY16807" s="191">
        <v>545</v>
      </c>
      <c r="AZ16807" s="191">
        <v>20</v>
      </c>
      <c r="BA16807" s="191">
        <v>4</v>
      </c>
      <c r="BB16807" s="191">
        <v>414.47681999999998</v>
      </c>
    </row>
    <row r="16808" spans="48:54" x14ac:dyDescent="0.2">
      <c r="AV16808" s="191" t="str">
        <f t="shared" si="266"/>
        <v>546_RON_4.1_10_202324</v>
      </c>
      <c r="AW16808" s="191" t="s">
        <v>228</v>
      </c>
      <c r="AX16808" s="18">
        <v>202324</v>
      </c>
      <c r="AY16808" s="191">
        <v>546</v>
      </c>
      <c r="AZ16808" s="191">
        <v>4.0999999999999996</v>
      </c>
      <c r="BA16808" s="191">
        <v>10</v>
      </c>
      <c r="BB16808" s="191">
        <v>0</v>
      </c>
    </row>
    <row r="16809" spans="48:54" x14ac:dyDescent="0.2">
      <c r="AV16809" s="191" t="str">
        <f t="shared" si="266"/>
        <v>546_RS_20_4_202324</v>
      </c>
      <c r="AW16809" s="191" t="s">
        <v>92</v>
      </c>
      <c r="AX16809" s="18">
        <v>202324</v>
      </c>
      <c r="AY16809" s="191">
        <v>546</v>
      </c>
      <c r="AZ16809" s="191">
        <v>20</v>
      </c>
      <c r="BA16809" s="191">
        <v>4</v>
      </c>
      <c r="BB16809" s="191">
        <v>289.06400000000002</v>
      </c>
    </row>
    <row r="16810" spans="48:54" x14ac:dyDescent="0.2">
      <c r="AV16810" s="191" t="str">
        <f t="shared" si="266"/>
        <v>548_RON_4.1_10_202324</v>
      </c>
      <c r="AW16810" s="191" t="s">
        <v>228</v>
      </c>
      <c r="AX16810" s="18">
        <v>202324</v>
      </c>
      <c r="AY16810" s="191">
        <v>548</v>
      </c>
      <c r="AZ16810" s="191">
        <v>4.0999999999999996</v>
      </c>
      <c r="BA16810" s="191">
        <v>10</v>
      </c>
      <c r="BB16810" s="191">
        <v>0</v>
      </c>
    </row>
    <row r="16811" spans="48:54" x14ac:dyDescent="0.2">
      <c r="AV16811" s="191" t="str">
        <f t="shared" si="266"/>
        <v>548_RS_20_4_202324</v>
      </c>
      <c r="AW16811" s="191" t="s">
        <v>92</v>
      </c>
      <c r="AX16811" s="18">
        <v>202324</v>
      </c>
      <c r="AY16811" s="191">
        <v>548</v>
      </c>
      <c r="AZ16811" s="191">
        <v>20</v>
      </c>
      <c r="BA16811" s="191">
        <v>4</v>
      </c>
      <c r="BB16811" s="191">
        <v>598.51300000000003</v>
      </c>
    </row>
    <row r="16812" spans="48:54" x14ac:dyDescent="0.2">
      <c r="AV16812" s="191" t="str">
        <f t="shared" si="266"/>
        <v>550_RON_4.1_10_202324</v>
      </c>
      <c r="AW16812" s="191" t="s">
        <v>228</v>
      </c>
      <c r="AX16812" s="18">
        <v>202324</v>
      </c>
      <c r="AY16812" s="191">
        <v>550</v>
      </c>
      <c r="AZ16812" s="191">
        <v>4.0999999999999996</v>
      </c>
      <c r="BA16812" s="191">
        <v>10</v>
      </c>
      <c r="BB16812" s="191">
        <v>0</v>
      </c>
    </row>
    <row r="16813" spans="48:54" x14ac:dyDescent="0.2">
      <c r="AV16813" s="191" t="str">
        <f t="shared" si="266"/>
        <v>550_RS_20_4_202324</v>
      </c>
      <c r="AW16813" s="191" t="s">
        <v>92</v>
      </c>
      <c r="AX16813" s="18">
        <v>202324</v>
      </c>
      <c r="AY16813" s="191">
        <v>550</v>
      </c>
      <c r="AZ16813" s="191">
        <v>20</v>
      </c>
      <c r="BA16813" s="191">
        <v>4</v>
      </c>
      <c r="BB16813" s="191">
        <v>0</v>
      </c>
    </row>
    <row r="16814" spans="48:54" x14ac:dyDescent="0.2">
      <c r="AV16814" s="191" t="str">
        <f t="shared" si="266"/>
        <v>552_RON_4.1_10_202324</v>
      </c>
      <c r="AW16814" s="191" t="s">
        <v>228</v>
      </c>
      <c r="AX16814" s="18">
        <v>202324</v>
      </c>
      <c r="AY16814" s="191">
        <v>552</v>
      </c>
      <c r="AZ16814" s="191">
        <v>4.0999999999999996</v>
      </c>
      <c r="BA16814" s="191">
        <v>10</v>
      </c>
      <c r="BB16814" s="191">
        <v>0</v>
      </c>
    </row>
    <row r="16815" spans="48:54" x14ac:dyDescent="0.2">
      <c r="AV16815" s="191" t="str">
        <f t="shared" si="266"/>
        <v>552_RS_20_4_202324</v>
      </c>
      <c r="AW16815" s="191" t="s">
        <v>92</v>
      </c>
      <c r="AX16815" s="18">
        <v>202324</v>
      </c>
      <c r="AY16815" s="191">
        <v>552</v>
      </c>
      <c r="AZ16815" s="191">
        <v>20</v>
      </c>
      <c r="BA16815" s="191">
        <v>4</v>
      </c>
      <c r="BB16815" s="191">
        <v>23.83248</v>
      </c>
    </row>
    <row r="16816" spans="48:54" x14ac:dyDescent="0.2">
      <c r="AV16816" s="191" t="str">
        <f t="shared" si="266"/>
        <v>562_RON_4.1_10_202324</v>
      </c>
      <c r="AW16816" s="191" t="s">
        <v>228</v>
      </c>
      <c r="AX16816" s="18">
        <v>202324</v>
      </c>
      <c r="AY16816" s="191">
        <v>562</v>
      </c>
      <c r="AZ16816" s="191">
        <v>4.0999999999999996</v>
      </c>
      <c r="BA16816" s="191">
        <v>10</v>
      </c>
      <c r="BB16816" s="191">
        <v>0</v>
      </c>
    </row>
    <row r="16817" spans="48:54" x14ac:dyDescent="0.2">
      <c r="AV16817" s="191" t="str">
        <f t="shared" si="266"/>
        <v>562_RS_20_4_202324</v>
      </c>
      <c r="AW16817" s="191" t="s">
        <v>92</v>
      </c>
      <c r="AX16817" s="18">
        <v>202324</v>
      </c>
      <c r="AY16817" s="191">
        <v>562</v>
      </c>
      <c r="AZ16817" s="191">
        <v>20</v>
      </c>
      <c r="BA16817" s="191">
        <v>4</v>
      </c>
      <c r="BB16817" s="191">
        <v>0</v>
      </c>
    </row>
    <row r="16818" spans="48:54" x14ac:dyDescent="0.2">
      <c r="AV16818" s="191" t="str">
        <f t="shared" si="266"/>
        <v>564_RON_4.1_10_202324</v>
      </c>
      <c r="AW16818" s="191" t="s">
        <v>228</v>
      </c>
      <c r="AX16818" s="18">
        <v>202324</v>
      </c>
      <c r="AY16818" s="191">
        <v>564</v>
      </c>
      <c r="AZ16818" s="191">
        <v>4.0999999999999996</v>
      </c>
      <c r="BA16818" s="191">
        <v>10</v>
      </c>
      <c r="BB16818" s="191">
        <v>0</v>
      </c>
    </row>
    <row r="16819" spans="48:54" x14ac:dyDescent="0.2">
      <c r="AV16819" s="191" t="str">
        <f t="shared" si="266"/>
        <v>564_RS_20_4_202324</v>
      </c>
      <c r="AW16819" s="191" t="s">
        <v>92</v>
      </c>
      <c r="AX16819" s="18">
        <v>202324</v>
      </c>
      <c r="AY16819" s="191">
        <v>564</v>
      </c>
      <c r="AZ16819" s="191">
        <v>20</v>
      </c>
      <c r="BA16819" s="191">
        <v>4</v>
      </c>
      <c r="BB16819" s="191">
        <v>0</v>
      </c>
    </row>
    <row r="16820" spans="48:54" x14ac:dyDescent="0.2">
      <c r="AV16820" s="191" t="str">
        <f t="shared" si="266"/>
        <v>566_RON_4.1_10_202324</v>
      </c>
      <c r="AW16820" s="191" t="s">
        <v>228</v>
      </c>
      <c r="AX16820" s="18">
        <v>202324</v>
      </c>
      <c r="AY16820" s="191">
        <v>566</v>
      </c>
      <c r="AZ16820" s="191">
        <v>4.0999999999999996</v>
      </c>
      <c r="BA16820" s="191">
        <v>10</v>
      </c>
      <c r="BB16820" s="191">
        <v>0</v>
      </c>
    </row>
    <row r="16821" spans="48:54" x14ac:dyDescent="0.2">
      <c r="AV16821" s="191" t="str">
        <f t="shared" si="266"/>
        <v>566_RS_20_4_202324</v>
      </c>
      <c r="AW16821" s="191" t="s">
        <v>92</v>
      </c>
      <c r="AX16821" s="18">
        <v>202324</v>
      </c>
      <c r="AY16821" s="191">
        <v>566</v>
      </c>
      <c r="AZ16821" s="191">
        <v>20</v>
      </c>
      <c r="BA16821" s="191">
        <v>4</v>
      </c>
      <c r="BB16821" s="191">
        <v>0</v>
      </c>
    </row>
    <row r="16822" spans="48:54" x14ac:dyDescent="0.2">
      <c r="AV16822" s="191" t="str">
        <f t="shared" si="266"/>
        <v>568_RON_4.1_10_202324</v>
      </c>
      <c r="AW16822" s="191" t="s">
        <v>228</v>
      </c>
      <c r="AX16822" s="18">
        <v>202324</v>
      </c>
      <c r="AY16822" s="191">
        <v>568</v>
      </c>
      <c r="AZ16822" s="191">
        <v>4.0999999999999996</v>
      </c>
      <c r="BA16822" s="191">
        <v>10</v>
      </c>
      <c r="BB16822" s="191">
        <v>0</v>
      </c>
    </row>
    <row r="16823" spans="48:54" x14ac:dyDescent="0.2">
      <c r="AV16823" s="191" t="str">
        <f t="shared" si="266"/>
        <v>568_RS_20_4_202324</v>
      </c>
      <c r="AW16823" s="191" t="s">
        <v>92</v>
      </c>
      <c r="AX16823" s="18">
        <v>202324</v>
      </c>
      <c r="AY16823" s="191">
        <v>568</v>
      </c>
      <c r="AZ16823" s="191">
        <v>20</v>
      </c>
      <c r="BA16823" s="191">
        <v>4</v>
      </c>
      <c r="BB16823" s="191">
        <v>0</v>
      </c>
    </row>
    <row r="16824" spans="48:54" x14ac:dyDescent="0.2">
      <c r="AV16824" s="191" t="str">
        <f t="shared" si="266"/>
        <v>572_RON_4.1_10_202324</v>
      </c>
      <c r="AW16824" s="191" t="s">
        <v>228</v>
      </c>
      <c r="AX16824" s="18">
        <v>202324</v>
      </c>
      <c r="AY16824" s="191">
        <v>572</v>
      </c>
      <c r="AZ16824" s="191">
        <v>4.0999999999999996</v>
      </c>
      <c r="BA16824" s="191">
        <v>10</v>
      </c>
      <c r="BB16824" s="191">
        <v>0</v>
      </c>
    </row>
    <row r="16825" spans="48:54" x14ac:dyDescent="0.2">
      <c r="AV16825" s="191" t="str">
        <f t="shared" si="266"/>
        <v>572_RS_20_4_202324</v>
      </c>
      <c r="AW16825" s="191" t="s">
        <v>92</v>
      </c>
      <c r="AX16825" s="18">
        <v>202324</v>
      </c>
      <c r="AY16825" s="191">
        <v>572</v>
      </c>
      <c r="AZ16825" s="191">
        <v>20</v>
      </c>
      <c r="BA16825" s="191">
        <v>4</v>
      </c>
      <c r="BB16825" s="191">
        <v>0</v>
      </c>
    </row>
    <row r="16826" spans="48:54" x14ac:dyDescent="0.2">
      <c r="AV16826" s="191" t="str">
        <f t="shared" si="266"/>
        <v>574_RON_4.1_10_202324</v>
      </c>
      <c r="AW16826" s="191" t="s">
        <v>228</v>
      </c>
      <c r="AX16826" s="18">
        <v>202324</v>
      </c>
      <c r="AY16826" s="191">
        <v>574</v>
      </c>
      <c r="AZ16826" s="191">
        <v>4.0999999999999996</v>
      </c>
      <c r="BA16826" s="191">
        <v>10</v>
      </c>
      <c r="BB16826" s="191">
        <v>0</v>
      </c>
    </row>
    <row r="16827" spans="48:54" x14ac:dyDescent="0.2">
      <c r="AV16827" s="191" t="str">
        <f t="shared" si="266"/>
        <v>574_RS_20_4_202324</v>
      </c>
      <c r="AW16827" s="191" t="s">
        <v>92</v>
      </c>
      <c r="AX16827" s="18">
        <v>202324</v>
      </c>
      <c r="AY16827" s="191">
        <v>574</v>
      </c>
      <c r="AZ16827" s="191">
        <v>20</v>
      </c>
      <c r="BA16827" s="191">
        <v>4</v>
      </c>
      <c r="BB16827" s="191">
        <v>0</v>
      </c>
    </row>
    <row r="16828" spans="48:54" x14ac:dyDescent="0.2">
      <c r="AV16828" s="191" t="str">
        <f t="shared" si="266"/>
        <v>576_RON_4.1_10_202324</v>
      </c>
      <c r="AW16828" s="191" t="s">
        <v>228</v>
      </c>
      <c r="AX16828" s="18">
        <v>202324</v>
      </c>
      <c r="AY16828" s="191">
        <v>576</v>
      </c>
      <c r="AZ16828" s="191">
        <v>4.0999999999999996</v>
      </c>
      <c r="BA16828" s="191">
        <v>10</v>
      </c>
      <c r="BB16828" s="191">
        <v>0</v>
      </c>
    </row>
    <row r="16829" spans="48:54" x14ac:dyDescent="0.2">
      <c r="AV16829" s="191" t="str">
        <f t="shared" si="266"/>
        <v>576_RS_20_4_202324</v>
      </c>
      <c r="AW16829" s="191" t="s">
        <v>92</v>
      </c>
      <c r="AX16829" s="18">
        <v>202324</v>
      </c>
      <c r="AY16829" s="191">
        <v>576</v>
      </c>
      <c r="AZ16829" s="191">
        <v>20</v>
      </c>
      <c r="BA16829" s="191">
        <v>4</v>
      </c>
      <c r="BB16829" s="191">
        <v>0</v>
      </c>
    </row>
    <row r="16830" spans="48:54" x14ac:dyDescent="0.2">
      <c r="AV16830" s="191" t="str">
        <f t="shared" si="266"/>
        <v>582_RON_4.1_10_202324</v>
      </c>
      <c r="AW16830" s="191" t="s">
        <v>228</v>
      </c>
      <c r="AX16830" s="18">
        <v>202324</v>
      </c>
      <c r="AY16830" s="191">
        <v>582</v>
      </c>
      <c r="AZ16830" s="191">
        <v>4.0999999999999996</v>
      </c>
      <c r="BA16830" s="191">
        <v>10</v>
      </c>
      <c r="BB16830" s="191">
        <v>246</v>
      </c>
    </row>
    <row r="16831" spans="48:54" x14ac:dyDescent="0.2">
      <c r="AV16831" s="191" t="str">
        <f t="shared" si="266"/>
        <v>582_RS_20_4_202324</v>
      </c>
      <c r="AW16831" s="191" t="s">
        <v>92</v>
      </c>
      <c r="AX16831" s="18">
        <v>202324</v>
      </c>
      <c r="AY16831" s="191">
        <v>582</v>
      </c>
      <c r="AZ16831" s="191">
        <v>20</v>
      </c>
      <c r="BA16831" s="191">
        <v>4</v>
      </c>
      <c r="BB16831" s="191">
        <v>0</v>
      </c>
    </row>
    <row r="16832" spans="48:54" x14ac:dyDescent="0.2">
      <c r="AV16832" s="191" t="str">
        <f t="shared" si="266"/>
        <v>584_RON_4.1_10_202324</v>
      </c>
      <c r="AW16832" s="191" t="s">
        <v>228</v>
      </c>
      <c r="AX16832" s="18">
        <v>202324</v>
      </c>
      <c r="AY16832" s="191">
        <v>584</v>
      </c>
      <c r="AZ16832" s="191">
        <v>4.0999999999999996</v>
      </c>
      <c r="BA16832" s="191">
        <v>10</v>
      </c>
      <c r="BB16832" s="191">
        <v>-104</v>
      </c>
    </row>
    <row r="16833" spans="48:54" x14ac:dyDescent="0.2">
      <c r="AV16833" s="191" t="str">
        <f t="shared" si="266"/>
        <v>584_RS_20_4_202324</v>
      </c>
      <c r="AW16833" s="191" t="s">
        <v>92</v>
      </c>
      <c r="AX16833" s="18">
        <v>202324</v>
      </c>
      <c r="AY16833" s="191">
        <v>584</v>
      </c>
      <c r="AZ16833" s="191">
        <v>20</v>
      </c>
      <c r="BA16833" s="191">
        <v>4</v>
      </c>
      <c r="BB16833" s="191">
        <v>0</v>
      </c>
    </row>
    <row r="16834" spans="48:54" x14ac:dyDescent="0.2">
      <c r="AV16834" s="191" t="str">
        <f t="shared" si="266"/>
        <v>586_RON_4.1_10_202324</v>
      </c>
      <c r="AW16834" s="191" t="s">
        <v>228</v>
      </c>
      <c r="AX16834" s="18">
        <v>202324</v>
      </c>
      <c r="AY16834" s="191">
        <v>586</v>
      </c>
      <c r="AZ16834" s="191">
        <v>4.0999999999999996</v>
      </c>
      <c r="BA16834" s="191">
        <v>10</v>
      </c>
      <c r="BB16834" s="191">
        <v>-12.470000000000027</v>
      </c>
    </row>
    <row r="16835" spans="48:54" x14ac:dyDescent="0.2">
      <c r="AV16835" s="191" t="str">
        <f t="shared" si="266"/>
        <v>586_RS_20_4_202324</v>
      </c>
      <c r="AW16835" s="191" t="s">
        <v>92</v>
      </c>
      <c r="AX16835" s="18">
        <v>202324</v>
      </c>
      <c r="AY16835" s="191">
        <v>586</v>
      </c>
      <c r="AZ16835" s="191">
        <v>20</v>
      </c>
      <c r="BA16835" s="191">
        <v>4</v>
      </c>
      <c r="BB16835" s="191">
        <v>0</v>
      </c>
    </row>
    <row r="16836" spans="48:54" x14ac:dyDescent="0.2">
      <c r="AV16836" s="191" t="str">
        <f t="shared" ref="AV16836:AV16899" si="267">AY16836&amp;"_"&amp;AW16836&amp;"_"&amp;AZ16836&amp;"_"&amp;BA16836&amp;"_"&amp;AX16836</f>
        <v>512_RON_4.2_10_202324</v>
      </c>
      <c r="AW16836" s="191" t="s">
        <v>228</v>
      </c>
      <c r="AX16836" s="18">
        <v>202324</v>
      </c>
      <c r="AY16836" s="191">
        <v>512</v>
      </c>
      <c r="AZ16836" s="191">
        <v>4.2</v>
      </c>
      <c r="BA16836" s="191">
        <v>10</v>
      </c>
      <c r="BB16836" s="191">
        <v>0</v>
      </c>
    </row>
    <row r="16837" spans="48:54" x14ac:dyDescent="0.2">
      <c r="AV16837" s="191" t="str">
        <f t="shared" si="267"/>
        <v>512_RS_20_5_202324</v>
      </c>
      <c r="AW16837" s="191" t="s">
        <v>92</v>
      </c>
      <c r="AX16837" s="18">
        <v>202324</v>
      </c>
      <c r="AY16837" s="191">
        <v>512</v>
      </c>
      <c r="AZ16837" s="191">
        <v>20</v>
      </c>
      <c r="BA16837" s="191">
        <v>5</v>
      </c>
      <c r="BB16837" s="191">
        <v>0</v>
      </c>
    </row>
    <row r="16838" spans="48:54" x14ac:dyDescent="0.2">
      <c r="AV16838" s="191" t="str">
        <f t="shared" si="267"/>
        <v>514_RON_4.2_10_202324</v>
      </c>
      <c r="AW16838" s="191" t="s">
        <v>228</v>
      </c>
      <c r="AX16838" s="18">
        <v>202324</v>
      </c>
      <c r="AY16838" s="191">
        <v>514</v>
      </c>
      <c r="AZ16838" s="191">
        <v>4.2</v>
      </c>
      <c r="BA16838" s="191">
        <v>10</v>
      </c>
      <c r="BB16838" s="191">
        <v>0</v>
      </c>
    </row>
    <row r="16839" spans="48:54" x14ac:dyDescent="0.2">
      <c r="AV16839" s="191" t="str">
        <f t="shared" si="267"/>
        <v>514_RS_20_5_202324</v>
      </c>
      <c r="AW16839" s="191" t="s">
        <v>92</v>
      </c>
      <c r="AX16839" s="18">
        <v>202324</v>
      </c>
      <c r="AY16839" s="191">
        <v>514</v>
      </c>
      <c r="AZ16839" s="191">
        <v>20</v>
      </c>
      <c r="BA16839" s="191">
        <v>5</v>
      </c>
      <c r="BB16839" s="191">
        <v>-374</v>
      </c>
    </row>
    <row r="16840" spans="48:54" x14ac:dyDescent="0.2">
      <c r="AV16840" s="191" t="str">
        <f t="shared" si="267"/>
        <v>516_RON_4.2_10_202324</v>
      </c>
      <c r="AW16840" s="191" t="s">
        <v>228</v>
      </c>
      <c r="AX16840" s="18">
        <v>202324</v>
      </c>
      <c r="AY16840" s="191">
        <v>516</v>
      </c>
      <c r="AZ16840" s="191">
        <v>4.2</v>
      </c>
      <c r="BA16840" s="191">
        <v>10</v>
      </c>
      <c r="BB16840" s="191">
        <v>0</v>
      </c>
    </row>
    <row r="16841" spans="48:54" x14ac:dyDescent="0.2">
      <c r="AV16841" s="191" t="str">
        <f t="shared" si="267"/>
        <v>516_RS_20_5_202324</v>
      </c>
      <c r="AW16841" s="191" t="s">
        <v>92</v>
      </c>
      <c r="AX16841" s="18">
        <v>202324</v>
      </c>
      <c r="AY16841" s="191">
        <v>516</v>
      </c>
      <c r="AZ16841" s="191">
        <v>20</v>
      </c>
      <c r="BA16841" s="191">
        <v>5</v>
      </c>
      <c r="BB16841" s="191">
        <v>-830.67200000000003</v>
      </c>
    </row>
    <row r="16842" spans="48:54" x14ac:dyDescent="0.2">
      <c r="AV16842" s="191" t="str">
        <f t="shared" si="267"/>
        <v>518_RON_4.2_10_202324</v>
      </c>
      <c r="AW16842" s="191" t="s">
        <v>228</v>
      </c>
      <c r="AX16842" s="18">
        <v>202324</v>
      </c>
      <c r="AY16842" s="191">
        <v>518</v>
      </c>
      <c r="AZ16842" s="191">
        <v>4.2</v>
      </c>
      <c r="BA16842" s="191">
        <v>10</v>
      </c>
      <c r="BB16842" s="191">
        <v>0</v>
      </c>
    </row>
    <row r="16843" spans="48:54" x14ac:dyDescent="0.2">
      <c r="AV16843" s="191" t="str">
        <f t="shared" si="267"/>
        <v>518_RS_20_5_202324</v>
      </c>
      <c r="AW16843" s="191" t="s">
        <v>92</v>
      </c>
      <c r="AX16843" s="18">
        <v>202324</v>
      </c>
      <c r="AY16843" s="191">
        <v>518</v>
      </c>
      <c r="AZ16843" s="191">
        <v>20</v>
      </c>
      <c r="BA16843" s="191">
        <v>5</v>
      </c>
      <c r="BB16843" s="191">
        <v>-227.43082999999999</v>
      </c>
    </row>
    <row r="16844" spans="48:54" x14ac:dyDescent="0.2">
      <c r="AV16844" s="191" t="str">
        <f t="shared" si="267"/>
        <v>520_RON_4.2_10_202324</v>
      </c>
      <c r="AW16844" s="191" t="s">
        <v>228</v>
      </c>
      <c r="AX16844" s="18">
        <v>202324</v>
      </c>
      <c r="AY16844" s="191">
        <v>520</v>
      </c>
      <c r="AZ16844" s="191">
        <v>4.2</v>
      </c>
      <c r="BA16844" s="191">
        <v>10</v>
      </c>
      <c r="BB16844" s="191">
        <v>0</v>
      </c>
    </row>
    <row r="16845" spans="48:54" x14ac:dyDescent="0.2">
      <c r="AV16845" s="191" t="str">
        <f t="shared" si="267"/>
        <v>520_RS_20_5_202324</v>
      </c>
      <c r="AW16845" s="191" t="s">
        <v>92</v>
      </c>
      <c r="AX16845" s="18">
        <v>202324</v>
      </c>
      <c r="AY16845" s="191">
        <v>520</v>
      </c>
      <c r="AZ16845" s="191">
        <v>20</v>
      </c>
      <c r="BA16845" s="191">
        <v>5</v>
      </c>
      <c r="BB16845" s="191">
        <v>-225</v>
      </c>
    </row>
    <row r="16846" spans="48:54" x14ac:dyDescent="0.2">
      <c r="AV16846" s="191" t="str">
        <f t="shared" si="267"/>
        <v>522_RON_4.2_10_202324</v>
      </c>
      <c r="AW16846" s="191" t="s">
        <v>228</v>
      </c>
      <c r="AX16846" s="18">
        <v>202324</v>
      </c>
      <c r="AY16846" s="191">
        <v>522</v>
      </c>
      <c r="AZ16846" s="191">
        <v>4.2</v>
      </c>
      <c r="BA16846" s="191">
        <v>10</v>
      </c>
      <c r="BB16846" s="191">
        <v>0</v>
      </c>
    </row>
    <row r="16847" spans="48:54" x14ac:dyDescent="0.2">
      <c r="AV16847" s="191" t="str">
        <f t="shared" si="267"/>
        <v>522_RS_20_5_202324</v>
      </c>
      <c r="AW16847" s="191" t="s">
        <v>92</v>
      </c>
      <c r="AX16847" s="18">
        <v>202324</v>
      </c>
      <c r="AY16847" s="191">
        <v>522</v>
      </c>
      <c r="AZ16847" s="191">
        <v>20</v>
      </c>
      <c r="BA16847" s="191">
        <v>5</v>
      </c>
      <c r="BB16847" s="191">
        <v>0</v>
      </c>
    </row>
    <row r="16848" spans="48:54" x14ac:dyDescent="0.2">
      <c r="AV16848" s="191" t="str">
        <f t="shared" si="267"/>
        <v>524_RON_4.2_10_202324</v>
      </c>
      <c r="AW16848" s="191" t="s">
        <v>228</v>
      </c>
      <c r="AX16848" s="18">
        <v>202324</v>
      </c>
      <c r="AY16848" s="191">
        <v>524</v>
      </c>
      <c r="AZ16848" s="191">
        <v>4.2</v>
      </c>
      <c r="BA16848" s="191">
        <v>10</v>
      </c>
      <c r="BB16848" s="191">
        <v>0</v>
      </c>
    </row>
    <row r="16849" spans="48:54" x14ac:dyDescent="0.2">
      <c r="AV16849" s="191" t="str">
        <f t="shared" si="267"/>
        <v>524_RS_20_5_202324</v>
      </c>
      <c r="AW16849" s="191" t="s">
        <v>92</v>
      </c>
      <c r="AX16849" s="18">
        <v>202324</v>
      </c>
      <c r="AY16849" s="191">
        <v>524</v>
      </c>
      <c r="AZ16849" s="191">
        <v>20</v>
      </c>
      <c r="BA16849" s="191">
        <v>5</v>
      </c>
      <c r="BB16849" s="191">
        <v>-225</v>
      </c>
    </row>
    <row r="16850" spans="48:54" x14ac:dyDescent="0.2">
      <c r="AV16850" s="191" t="str">
        <f t="shared" si="267"/>
        <v>526_RON_4.2_10_202324</v>
      </c>
      <c r="AW16850" s="191" t="s">
        <v>228</v>
      </c>
      <c r="AX16850" s="18">
        <v>202324</v>
      </c>
      <c r="AY16850" s="191">
        <v>526</v>
      </c>
      <c r="AZ16850" s="191">
        <v>4.2</v>
      </c>
      <c r="BA16850" s="191">
        <v>10</v>
      </c>
      <c r="BB16850" s="191">
        <v>0</v>
      </c>
    </row>
    <row r="16851" spans="48:54" x14ac:dyDescent="0.2">
      <c r="AV16851" s="191" t="str">
        <f t="shared" si="267"/>
        <v>526_RS_20_5_202324</v>
      </c>
      <c r="AW16851" s="191" t="s">
        <v>92</v>
      </c>
      <c r="AX16851" s="18">
        <v>202324</v>
      </c>
      <c r="AY16851" s="191">
        <v>526</v>
      </c>
      <c r="AZ16851" s="191">
        <v>20</v>
      </c>
      <c r="BA16851" s="191">
        <v>5</v>
      </c>
      <c r="BB16851" s="191">
        <v>0</v>
      </c>
    </row>
    <row r="16852" spans="48:54" x14ac:dyDescent="0.2">
      <c r="AV16852" s="191" t="str">
        <f t="shared" si="267"/>
        <v>528_RON_4.2_10_202324</v>
      </c>
      <c r="AW16852" s="191" t="s">
        <v>228</v>
      </c>
      <c r="AX16852" s="18">
        <v>202324</v>
      </c>
      <c r="AY16852" s="191">
        <v>528</v>
      </c>
      <c r="AZ16852" s="191">
        <v>4.2</v>
      </c>
      <c r="BA16852" s="191">
        <v>10</v>
      </c>
      <c r="BB16852" s="191">
        <v>0</v>
      </c>
    </row>
    <row r="16853" spans="48:54" x14ac:dyDescent="0.2">
      <c r="AV16853" s="191" t="str">
        <f t="shared" si="267"/>
        <v>528_RS_20_5_202324</v>
      </c>
      <c r="AW16853" s="191" t="s">
        <v>92</v>
      </c>
      <c r="AX16853" s="18">
        <v>202324</v>
      </c>
      <c r="AY16853" s="191">
        <v>528</v>
      </c>
      <c r="AZ16853" s="191">
        <v>20</v>
      </c>
      <c r="BA16853" s="191">
        <v>5</v>
      </c>
      <c r="BB16853" s="191">
        <v>0</v>
      </c>
    </row>
    <row r="16854" spans="48:54" x14ac:dyDescent="0.2">
      <c r="AV16854" s="191" t="str">
        <f t="shared" si="267"/>
        <v>530_RON_4.2_10_202324</v>
      </c>
      <c r="AW16854" s="191" t="s">
        <v>228</v>
      </c>
      <c r="AX16854" s="18">
        <v>202324</v>
      </c>
      <c r="AY16854" s="191">
        <v>530</v>
      </c>
      <c r="AZ16854" s="191">
        <v>4.2</v>
      </c>
      <c r="BA16854" s="191">
        <v>10</v>
      </c>
      <c r="BB16854" s="191">
        <v>0</v>
      </c>
    </row>
    <row r="16855" spans="48:54" x14ac:dyDescent="0.2">
      <c r="AV16855" s="191" t="str">
        <f t="shared" si="267"/>
        <v>530_RS_20_5_202324</v>
      </c>
      <c r="AW16855" s="191" t="s">
        <v>92</v>
      </c>
      <c r="AX16855" s="18">
        <v>202324</v>
      </c>
      <c r="AY16855" s="191">
        <v>530</v>
      </c>
      <c r="AZ16855" s="191">
        <v>20</v>
      </c>
      <c r="BA16855" s="191">
        <v>5</v>
      </c>
      <c r="BB16855" s="191">
        <v>-225</v>
      </c>
    </row>
    <row r="16856" spans="48:54" x14ac:dyDescent="0.2">
      <c r="AV16856" s="191" t="str">
        <f t="shared" si="267"/>
        <v>532_RON_4.2_10_202324</v>
      </c>
      <c r="AW16856" s="191" t="s">
        <v>228</v>
      </c>
      <c r="AX16856" s="18">
        <v>202324</v>
      </c>
      <c r="AY16856" s="191">
        <v>532</v>
      </c>
      <c r="AZ16856" s="191">
        <v>4.2</v>
      </c>
      <c r="BA16856" s="191">
        <v>10</v>
      </c>
      <c r="BB16856" s="191">
        <v>0</v>
      </c>
    </row>
    <row r="16857" spans="48:54" x14ac:dyDescent="0.2">
      <c r="AV16857" s="191" t="str">
        <f t="shared" si="267"/>
        <v>532_RS_20_5_202324</v>
      </c>
      <c r="AW16857" s="191" t="s">
        <v>92</v>
      </c>
      <c r="AX16857" s="18">
        <v>202324</v>
      </c>
      <c r="AY16857" s="191">
        <v>532</v>
      </c>
      <c r="AZ16857" s="191">
        <v>20</v>
      </c>
      <c r="BA16857" s="191">
        <v>5</v>
      </c>
      <c r="BB16857" s="191">
        <v>-326.99900000000002</v>
      </c>
    </row>
    <row r="16858" spans="48:54" x14ac:dyDescent="0.2">
      <c r="AV16858" s="191" t="str">
        <f t="shared" si="267"/>
        <v>534_RON_4.2_10_202324</v>
      </c>
      <c r="AW16858" s="191" t="s">
        <v>228</v>
      </c>
      <c r="AX16858" s="18">
        <v>202324</v>
      </c>
      <c r="AY16858" s="191">
        <v>534</v>
      </c>
      <c r="AZ16858" s="191">
        <v>4.2</v>
      </c>
      <c r="BA16858" s="191">
        <v>10</v>
      </c>
      <c r="BB16858" s="191">
        <v>0</v>
      </c>
    </row>
    <row r="16859" spans="48:54" x14ac:dyDescent="0.2">
      <c r="AV16859" s="191" t="str">
        <f t="shared" si="267"/>
        <v>534_RS_20_5_202324</v>
      </c>
      <c r="AW16859" s="191" t="s">
        <v>92</v>
      </c>
      <c r="AX16859" s="18">
        <v>202324</v>
      </c>
      <c r="AY16859" s="191">
        <v>534</v>
      </c>
      <c r="AZ16859" s="191">
        <v>20</v>
      </c>
      <c r="BA16859" s="191">
        <v>5</v>
      </c>
      <c r="BB16859" s="191">
        <v>0</v>
      </c>
    </row>
    <row r="16860" spans="48:54" x14ac:dyDescent="0.2">
      <c r="AV16860" s="191" t="str">
        <f t="shared" si="267"/>
        <v>536_RON_4.2_10_202324</v>
      </c>
      <c r="AW16860" s="191" t="s">
        <v>228</v>
      </c>
      <c r="AX16860" s="18">
        <v>202324</v>
      </c>
      <c r="AY16860" s="191">
        <v>536</v>
      </c>
      <c r="AZ16860" s="191">
        <v>4.2</v>
      </c>
      <c r="BA16860" s="191">
        <v>10</v>
      </c>
      <c r="BB16860" s="191">
        <v>0</v>
      </c>
    </row>
    <row r="16861" spans="48:54" x14ac:dyDescent="0.2">
      <c r="AV16861" s="191" t="str">
        <f t="shared" si="267"/>
        <v>536_RS_20_5_202324</v>
      </c>
      <c r="AW16861" s="191" t="s">
        <v>92</v>
      </c>
      <c r="AX16861" s="18">
        <v>202324</v>
      </c>
      <c r="AY16861" s="191">
        <v>536</v>
      </c>
      <c r="AZ16861" s="191">
        <v>20</v>
      </c>
      <c r="BA16861" s="191">
        <v>5</v>
      </c>
      <c r="BB16861" s="191">
        <v>0</v>
      </c>
    </row>
    <row r="16862" spans="48:54" x14ac:dyDescent="0.2">
      <c r="AV16862" s="191" t="str">
        <f t="shared" si="267"/>
        <v>538_RON_4.2_10_202324</v>
      </c>
      <c r="AW16862" s="191" t="s">
        <v>228</v>
      </c>
      <c r="AX16862" s="18">
        <v>202324</v>
      </c>
      <c r="AY16862" s="191">
        <v>538</v>
      </c>
      <c r="AZ16862" s="191">
        <v>4.2</v>
      </c>
      <c r="BA16862" s="191">
        <v>10</v>
      </c>
      <c r="BB16862" s="191">
        <v>0</v>
      </c>
    </row>
    <row r="16863" spans="48:54" x14ac:dyDescent="0.2">
      <c r="AV16863" s="191" t="str">
        <f t="shared" si="267"/>
        <v>538_RS_20_5_202324</v>
      </c>
      <c r="AW16863" s="191" t="s">
        <v>92</v>
      </c>
      <c r="AX16863" s="18">
        <v>202324</v>
      </c>
      <c r="AY16863" s="191">
        <v>538</v>
      </c>
      <c r="AZ16863" s="191">
        <v>20</v>
      </c>
      <c r="BA16863" s="191">
        <v>5</v>
      </c>
      <c r="BB16863" s="191">
        <v>-288.48328999999995</v>
      </c>
    </row>
    <row r="16864" spans="48:54" x14ac:dyDescent="0.2">
      <c r="AV16864" s="191" t="str">
        <f t="shared" si="267"/>
        <v>540_RON_4.2_10_202324</v>
      </c>
      <c r="AW16864" s="191" t="s">
        <v>228</v>
      </c>
      <c r="AX16864" s="18">
        <v>202324</v>
      </c>
      <c r="AY16864" s="191">
        <v>540</v>
      </c>
      <c r="AZ16864" s="191">
        <v>4.2</v>
      </c>
      <c r="BA16864" s="191">
        <v>10</v>
      </c>
      <c r="BB16864" s="191">
        <v>0</v>
      </c>
    </row>
    <row r="16865" spans="48:54" x14ac:dyDescent="0.2">
      <c r="AV16865" s="191" t="str">
        <f t="shared" si="267"/>
        <v>540_RS_20_5_202324</v>
      </c>
      <c r="AW16865" s="191" t="s">
        <v>92</v>
      </c>
      <c r="AX16865" s="18">
        <v>202324</v>
      </c>
      <c r="AY16865" s="191">
        <v>540</v>
      </c>
      <c r="AZ16865" s="191">
        <v>20</v>
      </c>
      <c r="BA16865" s="191">
        <v>5</v>
      </c>
      <c r="BB16865" s="191">
        <v>-471.63251000000002</v>
      </c>
    </row>
    <row r="16866" spans="48:54" x14ac:dyDescent="0.2">
      <c r="AV16866" s="191" t="str">
        <f t="shared" si="267"/>
        <v>542_RON_4.2_10_202324</v>
      </c>
      <c r="AW16866" s="191" t="s">
        <v>228</v>
      </c>
      <c r="AX16866" s="18">
        <v>202324</v>
      </c>
      <c r="AY16866" s="191">
        <v>542</v>
      </c>
      <c r="AZ16866" s="191">
        <v>4.2</v>
      </c>
      <c r="BA16866" s="191">
        <v>10</v>
      </c>
      <c r="BB16866" s="191">
        <v>0</v>
      </c>
    </row>
    <row r="16867" spans="48:54" x14ac:dyDescent="0.2">
      <c r="AV16867" s="191" t="str">
        <f t="shared" si="267"/>
        <v>542_RS_20_5_202324</v>
      </c>
      <c r="AW16867" s="191" t="s">
        <v>92</v>
      </c>
      <c r="AX16867" s="18">
        <v>202324</v>
      </c>
      <c r="AY16867" s="191">
        <v>542</v>
      </c>
      <c r="AZ16867" s="191">
        <v>20</v>
      </c>
      <c r="BA16867" s="191">
        <v>5</v>
      </c>
      <c r="BB16867" s="191">
        <v>-382.99299999999999</v>
      </c>
    </row>
    <row r="16868" spans="48:54" x14ac:dyDescent="0.2">
      <c r="AV16868" s="191" t="str">
        <f t="shared" si="267"/>
        <v>544_RON_4.2_10_202324</v>
      </c>
      <c r="AW16868" s="191" t="s">
        <v>228</v>
      </c>
      <c r="AX16868" s="18">
        <v>202324</v>
      </c>
      <c r="AY16868" s="191">
        <v>544</v>
      </c>
      <c r="AZ16868" s="191">
        <v>4.2</v>
      </c>
      <c r="BA16868" s="191">
        <v>10</v>
      </c>
      <c r="BB16868" s="191">
        <v>0</v>
      </c>
    </row>
    <row r="16869" spans="48:54" x14ac:dyDescent="0.2">
      <c r="AV16869" s="191" t="str">
        <f t="shared" si="267"/>
        <v>544_RS_20_5_202324</v>
      </c>
      <c r="AW16869" s="191" t="s">
        <v>92</v>
      </c>
      <c r="AX16869" s="18">
        <v>202324</v>
      </c>
      <c r="AY16869" s="191">
        <v>544</v>
      </c>
      <c r="AZ16869" s="191">
        <v>20</v>
      </c>
      <c r="BA16869" s="191">
        <v>5</v>
      </c>
      <c r="BB16869" s="191">
        <v>-125.749</v>
      </c>
    </row>
    <row r="16870" spans="48:54" x14ac:dyDescent="0.2">
      <c r="AV16870" s="191" t="str">
        <f t="shared" si="267"/>
        <v>545_RON_4.2_10_202324</v>
      </c>
      <c r="AW16870" s="191" t="s">
        <v>228</v>
      </c>
      <c r="AX16870" s="18">
        <v>202324</v>
      </c>
      <c r="AY16870" s="191">
        <v>545</v>
      </c>
      <c r="AZ16870" s="191">
        <v>4.2</v>
      </c>
      <c r="BA16870" s="191">
        <v>10</v>
      </c>
      <c r="BB16870" s="191">
        <v>0</v>
      </c>
    </row>
    <row r="16871" spans="48:54" x14ac:dyDescent="0.2">
      <c r="AV16871" s="191" t="str">
        <f t="shared" si="267"/>
        <v>545_RS_20_5_202324</v>
      </c>
      <c r="AW16871" s="191" t="s">
        <v>92</v>
      </c>
      <c r="AX16871" s="18">
        <v>202324</v>
      </c>
      <c r="AY16871" s="191">
        <v>545</v>
      </c>
      <c r="AZ16871" s="191">
        <v>20</v>
      </c>
      <c r="BA16871" s="191">
        <v>5</v>
      </c>
      <c r="BB16871" s="191">
        <v>-245.52417</v>
      </c>
    </row>
    <row r="16872" spans="48:54" x14ac:dyDescent="0.2">
      <c r="AV16872" s="191" t="str">
        <f t="shared" si="267"/>
        <v>546_RON_4.2_10_202324</v>
      </c>
      <c r="AW16872" s="191" t="s">
        <v>228</v>
      </c>
      <c r="AX16872" s="18">
        <v>202324</v>
      </c>
      <c r="AY16872" s="191">
        <v>546</v>
      </c>
      <c r="AZ16872" s="191">
        <v>4.2</v>
      </c>
      <c r="BA16872" s="191">
        <v>10</v>
      </c>
      <c r="BB16872" s="191">
        <v>0</v>
      </c>
    </row>
    <row r="16873" spans="48:54" x14ac:dyDescent="0.2">
      <c r="AV16873" s="191" t="str">
        <f t="shared" si="267"/>
        <v>546_RS_20_5_202324</v>
      </c>
      <c r="AW16873" s="191" t="s">
        <v>92</v>
      </c>
      <c r="AX16873" s="18">
        <v>202324</v>
      </c>
      <c r="AY16873" s="191">
        <v>546</v>
      </c>
      <c r="AZ16873" s="191">
        <v>20</v>
      </c>
      <c r="BA16873" s="191">
        <v>5</v>
      </c>
      <c r="BB16873" s="191">
        <v>-225</v>
      </c>
    </row>
    <row r="16874" spans="48:54" x14ac:dyDescent="0.2">
      <c r="AV16874" s="191" t="str">
        <f t="shared" si="267"/>
        <v>548_RON_4.2_10_202324</v>
      </c>
      <c r="AW16874" s="191" t="s">
        <v>228</v>
      </c>
      <c r="AX16874" s="18">
        <v>202324</v>
      </c>
      <c r="AY16874" s="191">
        <v>548</v>
      </c>
      <c r="AZ16874" s="191">
        <v>4.2</v>
      </c>
      <c r="BA16874" s="191">
        <v>10</v>
      </c>
      <c r="BB16874" s="191">
        <v>0</v>
      </c>
    </row>
    <row r="16875" spans="48:54" x14ac:dyDescent="0.2">
      <c r="AV16875" s="191" t="str">
        <f t="shared" si="267"/>
        <v>548_RS_20_5_202324</v>
      </c>
      <c r="AW16875" s="191" t="s">
        <v>92</v>
      </c>
      <c r="AX16875" s="18">
        <v>202324</v>
      </c>
      <c r="AY16875" s="191">
        <v>548</v>
      </c>
      <c r="AZ16875" s="191">
        <v>20</v>
      </c>
      <c r="BA16875" s="191">
        <v>5</v>
      </c>
      <c r="BB16875" s="191">
        <v>-363.95800000000003</v>
      </c>
    </row>
    <row r="16876" spans="48:54" x14ac:dyDescent="0.2">
      <c r="AV16876" s="191" t="str">
        <f t="shared" si="267"/>
        <v>550_RON_4.2_10_202324</v>
      </c>
      <c r="AW16876" s="191" t="s">
        <v>228</v>
      </c>
      <c r="AX16876" s="18">
        <v>202324</v>
      </c>
      <c r="AY16876" s="191">
        <v>550</v>
      </c>
      <c r="AZ16876" s="191">
        <v>4.2</v>
      </c>
      <c r="BA16876" s="191">
        <v>10</v>
      </c>
      <c r="BB16876" s="191">
        <v>0</v>
      </c>
    </row>
    <row r="16877" spans="48:54" x14ac:dyDescent="0.2">
      <c r="AV16877" s="191" t="str">
        <f t="shared" si="267"/>
        <v>550_RS_20_5_202324</v>
      </c>
      <c r="AW16877" s="191" t="s">
        <v>92</v>
      </c>
      <c r="AX16877" s="18">
        <v>202324</v>
      </c>
      <c r="AY16877" s="191">
        <v>550</v>
      </c>
      <c r="AZ16877" s="191">
        <v>20</v>
      </c>
      <c r="BA16877" s="191">
        <v>5</v>
      </c>
      <c r="BB16877" s="191">
        <v>0</v>
      </c>
    </row>
    <row r="16878" spans="48:54" x14ac:dyDescent="0.2">
      <c r="AV16878" s="191" t="str">
        <f t="shared" si="267"/>
        <v>552_RON_4.2_10_202324</v>
      </c>
      <c r="AW16878" s="191" t="s">
        <v>228</v>
      </c>
      <c r="AX16878" s="18">
        <v>202324</v>
      </c>
      <c r="AY16878" s="191">
        <v>552</v>
      </c>
      <c r="AZ16878" s="191">
        <v>4.2</v>
      </c>
      <c r="BA16878" s="191">
        <v>10</v>
      </c>
      <c r="BB16878" s="191">
        <v>0</v>
      </c>
    </row>
    <row r="16879" spans="48:54" x14ac:dyDescent="0.2">
      <c r="AV16879" s="191" t="str">
        <f t="shared" si="267"/>
        <v>552_RS_20_5_202324</v>
      </c>
      <c r="AW16879" s="191" t="s">
        <v>92</v>
      </c>
      <c r="AX16879" s="18">
        <v>202324</v>
      </c>
      <c r="AY16879" s="191">
        <v>552</v>
      </c>
      <c r="AZ16879" s="191">
        <v>20</v>
      </c>
      <c r="BA16879" s="191">
        <v>5</v>
      </c>
      <c r="BB16879" s="191">
        <v>0</v>
      </c>
    </row>
    <row r="16880" spans="48:54" x14ac:dyDescent="0.2">
      <c r="AV16880" s="191" t="str">
        <f t="shared" si="267"/>
        <v>562_RON_4.2_10_202324</v>
      </c>
      <c r="AW16880" s="191" t="s">
        <v>228</v>
      </c>
      <c r="AX16880" s="18">
        <v>202324</v>
      </c>
      <c r="AY16880" s="191">
        <v>562</v>
      </c>
      <c r="AZ16880" s="191">
        <v>4.2</v>
      </c>
      <c r="BA16880" s="191">
        <v>10</v>
      </c>
      <c r="BB16880" s="191">
        <v>0</v>
      </c>
    </row>
    <row r="16881" spans="48:54" x14ac:dyDescent="0.2">
      <c r="AV16881" s="191" t="str">
        <f t="shared" si="267"/>
        <v>562_RS_20_5_202324</v>
      </c>
      <c r="AW16881" s="191" t="s">
        <v>92</v>
      </c>
      <c r="AX16881" s="18">
        <v>202324</v>
      </c>
      <c r="AY16881" s="191">
        <v>562</v>
      </c>
      <c r="AZ16881" s="191">
        <v>20</v>
      </c>
      <c r="BA16881" s="191">
        <v>5</v>
      </c>
      <c r="BB16881" s="191">
        <v>0</v>
      </c>
    </row>
    <row r="16882" spans="48:54" x14ac:dyDescent="0.2">
      <c r="AV16882" s="191" t="str">
        <f t="shared" si="267"/>
        <v>564_RON_4.2_10_202324</v>
      </c>
      <c r="AW16882" s="191" t="s">
        <v>228</v>
      </c>
      <c r="AX16882" s="18">
        <v>202324</v>
      </c>
      <c r="AY16882" s="191">
        <v>564</v>
      </c>
      <c r="AZ16882" s="191">
        <v>4.2</v>
      </c>
      <c r="BA16882" s="191">
        <v>10</v>
      </c>
      <c r="BB16882" s="191">
        <v>0</v>
      </c>
    </row>
    <row r="16883" spans="48:54" x14ac:dyDescent="0.2">
      <c r="AV16883" s="191" t="str">
        <f t="shared" si="267"/>
        <v>564_RS_20_5_202324</v>
      </c>
      <c r="AW16883" s="191" t="s">
        <v>92</v>
      </c>
      <c r="AX16883" s="18">
        <v>202324</v>
      </c>
      <c r="AY16883" s="191">
        <v>564</v>
      </c>
      <c r="AZ16883" s="191">
        <v>20</v>
      </c>
      <c r="BA16883" s="191">
        <v>5</v>
      </c>
      <c r="BB16883" s="191">
        <v>0</v>
      </c>
    </row>
    <row r="16884" spans="48:54" x14ac:dyDescent="0.2">
      <c r="AV16884" s="191" t="str">
        <f t="shared" si="267"/>
        <v>566_RON_4.2_10_202324</v>
      </c>
      <c r="AW16884" s="191" t="s">
        <v>228</v>
      </c>
      <c r="AX16884" s="18">
        <v>202324</v>
      </c>
      <c r="AY16884" s="191">
        <v>566</v>
      </c>
      <c r="AZ16884" s="191">
        <v>4.2</v>
      </c>
      <c r="BA16884" s="191">
        <v>10</v>
      </c>
      <c r="BB16884" s="191">
        <v>0</v>
      </c>
    </row>
    <row r="16885" spans="48:54" x14ac:dyDescent="0.2">
      <c r="AV16885" s="191" t="str">
        <f t="shared" si="267"/>
        <v>566_RS_20_5_202324</v>
      </c>
      <c r="AW16885" s="191" t="s">
        <v>92</v>
      </c>
      <c r="AX16885" s="18">
        <v>202324</v>
      </c>
      <c r="AY16885" s="191">
        <v>566</v>
      </c>
      <c r="AZ16885" s="191">
        <v>20</v>
      </c>
      <c r="BA16885" s="191">
        <v>5</v>
      </c>
      <c r="BB16885" s="191">
        <v>0</v>
      </c>
    </row>
    <row r="16886" spans="48:54" x14ac:dyDescent="0.2">
      <c r="AV16886" s="191" t="str">
        <f t="shared" si="267"/>
        <v>568_RON_4.2_10_202324</v>
      </c>
      <c r="AW16886" s="191" t="s">
        <v>228</v>
      </c>
      <c r="AX16886" s="18">
        <v>202324</v>
      </c>
      <c r="AY16886" s="191">
        <v>568</v>
      </c>
      <c r="AZ16886" s="191">
        <v>4.2</v>
      </c>
      <c r="BA16886" s="191">
        <v>10</v>
      </c>
      <c r="BB16886" s="191">
        <v>0</v>
      </c>
    </row>
    <row r="16887" spans="48:54" x14ac:dyDescent="0.2">
      <c r="AV16887" s="191" t="str">
        <f t="shared" si="267"/>
        <v>568_RS_20_5_202324</v>
      </c>
      <c r="AW16887" s="191" t="s">
        <v>92</v>
      </c>
      <c r="AX16887" s="18">
        <v>202324</v>
      </c>
      <c r="AY16887" s="191">
        <v>568</v>
      </c>
      <c r="AZ16887" s="191">
        <v>20</v>
      </c>
      <c r="BA16887" s="191">
        <v>5</v>
      </c>
      <c r="BB16887" s="191">
        <v>0</v>
      </c>
    </row>
    <row r="16888" spans="48:54" x14ac:dyDescent="0.2">
      <c r="AV16888" s="191" t="str">
        <f t="shared" si="267"/>
        <v>572_RON_4.2_10_202324</v>
      </c>
      <c r="AW16888" s="191" t="s">
        <v>228</v>
      </c>
      <c r="AX16888" s="18">
        <v>202324</v>
      </c>
      <c r="AY16888" s="191">
        <v>572</v>
      </c>
      <c r="AZ16888" s="191">
        <v>4.2</v>
      </c>
      <c r="BA16888" s="191">
        <v>10</v>
      </c>
      <c r="BB16888" s="191">
        <v>0</v>
      </c>
    </row>
    <row r="16889" spans="48:54" x14ac:dyDescent="0.2">
      <c r="AV16889" s="191" t="str">
        <f t="shared" si="267"/>
        <v>572_RS_20_5_202324</v>
      </c>
      <c r="AW16889" s="191" t="s">
        <v>92</v>
      </c>
      <c r="AX16889" s="18">
        <v>202324</v>
      </c>
      <c r="AY16889" s="191">
        <v>572</v>
      </c>
      <c r="AZ16889" s="191">
        <v>20</v>
      </c>
      <c r="BA16889" s="191">
        <v>5</v>
      </c>
      <c r="BB16889" s="191">
        <v>0</v>
      </c>
    </row>
    <row r="16890" spans="48:54" x14ac:dyDescent="0.2">
      <c r="AV16890" s="191" t="str">
        <f t="shared" si="267"/>
        <v>574_RON_4.2_10_202324</v>
      </c>
      <c r="AW16890" s="191" t="s">
        <v>228</v>
      </c>
      <c r="AX16890" s="18">
        <v>202324</v>
      </c>
      <c r="AY16890" s="191">
        <v>574</v>
      </c>
      <c r="AZ16890" s="191">
        <v>4.2</v>
      </c>
      <c r="BA16890" s="191">
        <v>10</v>
      </c>
      <c r="BB16890" s="191">
        <v>0</v>
      </c>
    </row>
    <row r="16891" spans="48:54" x14ac:dyDescent="0.2">
      <c r="AV16891" s="191" t="str">
        <f t="shared" si="267"/>
        <v>574_RS_20_5_202324</v>
      </c>
      <c r="AW16891" s="191" t="s">
        <v>92</v>
      </c>
      <c r="AX16891" s="18">
        <v>202324</v>
      </c>
      <c r="AY16891" s="191">
        <v>574</v>
      </c>
      <c r="AZ16891" s="191">
        <v>20</v>
      </c>
      <c r="BA16891" s="191">
        <v>5</v>
      </c>
      <c r="BB16891" s="191">
        <v>0</v>
      </c>
    </row>
    <row r="16892" spans="48:54" x14ac:dyDescent="0.2">
      <c r="AV16892" s="191" t="str">
        <f t="shared" si="267"/>
        <v>576_RON_4.2_10_202324</v>
      </c>
      <c r="AW16892" s="191" t="s">
        <v>228</v>
      </c>
      <c r="AX16892" s="18">
        <v>202324</v>
      </c>
      <c r="AY16892" s="191">
        <v>576</v>
      </c>
      <c r="AZ16892" s="191">
        <v>4.2</v>
      </c>
      <c r="BA16892" s="191">
        <v>10</v>
      </c>
      <c r="BB16892" s="191">
        <v>0</v>
      </c>
    </row>
    <row r="16893" spans="48:54" x14ac:dyDescent="0.2">
      <c r="AV16893" s="191" t="str">
        <f t="shared" si="267"/>
        <v>576_RS_20_5_202324</v>
      </c>
      <c r="AW16893" s="191" t="s">
        <v>92</v>
      </c>
      <c r="AX16893" s="18">
        <v>202324</v>
      </c>
      <c r="AY16893" s="191">
        <v>576</v>
      </c>
      <c r="AZ16893" s="191">
        <v>20</v>
      </c>
      <c r="BA16893" s="191">
        <v>5</v>
      </c>
      <c r="BB16893" s="191">
        <v>0</v>
      </c>
    </row>
    <row r="16894" spans="48:54" x14ac:dyDescent="0.2">
      <c r="AV16894" s="191" t="str">
        <f t="shared" si="267"/>
        <v>582_RON_4.2_10_202324</v>
      </c>
      <c r="AW16894" s="191" t="s">
        <v>228</v>
      </c>
      <c r="AX16894" s="18">
        <v>202324</v>
      </c>
      <c r="AY16894" s="191">
        <v>582</v>
      </c>
      <c r="AZ16894" s="191">
        <v>4.2</v>
      </c>
      <c r="BA16894" s="191">
        <v>10</v>
      </c>
      <c r="BB16894" s="191">
        <v>1502</v>
      </c>
    </row>
    <row r="16895" spans="48:54" x14ac:dyDescent="0.2">
      <c r="AV16895" s="191" t="str">
        <f t="shared" si="267"/>
        <v>582_RS_20_5_202324</v>
      </c>
      <c r="AW16895" s="191" t="s">
        <v>92</v>
      </c>
      <c r="AX16895" s="18">
        <v>202324</v>
      </c>
      <c r="AY16895" s="191">
        <v>582</v>
      </c>
      <c r="AZ16895" s="191">
        <v>20</v>
      </c>
      <c r="BA16895" s="191">
        <v>5</v>
      </c>
      <c r="BB16895" s="191">
        <v>0</v>
      </c>
    </row>
    <row r="16896" spans="48:54" x14ac:dyDescent="0.2">
      <c r="AV16896" s="191" t="str">
        <f t="shared" si="267"/>
        <v>584_RON_4.2_10_202324</v>
      </c>
      <c r="AW16896" s="191" t="s">
        <v>228</v>
      </c>
      <c r="AX16896" s="18">
        <v>202324</v>
      </c>
      <c r="AY16896" s="191">
        <v>584</v>
      </c>
      <c r="AZ16896" s="191">
        <v>4.2</v>
      </c>
      <c r="BA16896" s="191">
        <v>10</v>
      </c>
      <c r="BB16896" s="191">
        <v>1395</v>
      </c>
    </row>
    <row r="16897" spans="48:54" x14ac:dyDescent="0.2">
      <c r="AV16897" s="191" t="str">
        <f t="shared" si="267"/>
        <v>584_RS_20_5_202324</v>
      </c>
      <c r="AW16897" s="191" t="s">
        <v>92</v>
      </c>
      <c r="AX16897" s="18">
        <v>202324</v>
      </c>
      <c r="AY16897" s="191">
        <v>584</v>
      </c>
      <c r="AZ16897" s="191">
        <v>20</v>
      </c>
      <c r="BA16897" s="191">
        <v>5</v>
      </c>
      <c r="BB16897" s="191">
        <v>0</v>
      </c>
    </row>
    <row r="16898" spans="48:54" x14ac:dyDescent="0.2">
      <c r="AV16898" s="191" t="str">
        <f t="shared" si="267"/>
        <v>586_RON_4.2_10_202324</v>
      </c>
      <c r="AW16898" s="191" t="s">
        <v>228</v>
      </c>
      <c r="AX16898" s="18">
        <v>202324</v>
      </c>
      <c r="AY16898" s="191">
        <v>586</v>
      </c>
      <c r="AZ16898" s="191">
        <v>4.2</v>
      </c>
      <c r="BA16898" s="191">
        <v>10</v>
      </c>
      <c r="BB16898" s="191">
        <v>1250.9530000000002</v>
      </c>
    </row>
    <row r="16899" spans="48:54" x14ac:dyDescent="0.2">
      <c r="AV16899" s="191" t="str">
        <f t="shared" si="267"/>
        <v>586_RS_20_5_202324</v>
      </c>
      <c r="AW16899" s="191" t="s">
        <v>92</v>
      </c>
      <c r="AX16899" s="18">
        <v>202324</v>
      </c>
      <c r="AY16899" s="191">
        <v>586</v>
      </c>
      <c r="AZ16899" s="191">
        <v>20</v>
      </c>
      <c r="BA16899" s="191">
        <v>5</v>
      </c>
      <c r="BB16899" s="191">
        <v>0</v>
      </c>
    </row>
    <row r="16900" spans="48:54" x14ac:dyDescent="0.2">
      <c r="AV16900" s="191" t="str">
        <f t="shared" ref="AV16900:AV16963" si="268">AY16900&amp;"_"&amp;AW16900&amp;"_"&amp;AZ16900&amp;"_"&amp;BA16900&amp;"_"&amp;AX16900</f>
        <v>512_RON_4.3_10_202324</v>
      </c>
      <c r="AW16900" s="191" t="s">
        <v>228</v>
      </c>
      <c r="AX16900" s="18">
        <v>202324</v>
      </c>
      <c r="AY16900" s="191">
        <v>512</v>
      </c>
      <c r="AZ16900" s="191">
        <v>4.3</v>
      </c>
      <c r="BA16900" s="191">
        <v>10</v>
      </c>
      <c r="BB16900" s="191">
        <v>0</v>
      </c>
    </row>
    <row r="16901" spans="48:54" x14ac:dyDescent="0.2">
      <c r="AV16901" s="191" t="str">
        <f t="shared" si="268"/>
        <v>512_RS_21_1_202324</v>
      </c>
      <c r="AW16901" s="191" t="s">
        <v>92</v>
      </c>
      <c r="AX16901" s="18">
        <v>202324</v>
      </c>
      <c r="AY16901" s="191">
        <v>512</v>
      </c>
      <c r="AZ16901" s="191">
        <v>21</v>
      </c>
      <c r="BA16901" s="191">
        <v>1</v>
      </c>
      <c r="BB16901" s="191">
        <v>557.12699999999995</v>
      </c>
    </row>
    <row r="16902" spans="48:54" x14ac:dyDescent="0.2">
      <c r="AV16902" s="191" t="str">
        <f t="shared" si="268"/>
        <v>514_RON_4.3_10_202324</v>
      </c>
      <c r="AW16902" s="191" t="s">
        <v>228</v>
      </c>
      <c r="AX16902" s="18">
        <v>202324</v>
      </c>
      <c r="AY16902" s="191">
        <v>514</v>
      </c>
      <c r="AZ16902" s="191">
        <v>4.3</v>
      </c>
      <c r="BA16902" s="191">
        <v>10</v>
      </c>
      <c r="BB16902" s="191">
        <v>0</v>
      </c>
    </row>
    <row r="16903" spans="48:54" x14ac:dyDescent="0.2">
      <c r="AV16903" s="191" t="str">
        <f t="shared" si="268"/>
        <v>514_RS_21_1_202324</v>
      </c>
      <c r="AW16903" s="191" t="s">
        <v>92</v>
      </c>
      <c r="AX16903" s="18">
        <v>202324</v>
      </c>
      <c r="AY16903" s="191">
        <v>514</v>
      </c>
      <c r="AZ16903" s="191">
        <v>21</v>
      </c>
      <c r="BA16903" s="191">
        <v>1</v>
      </c>
      <c r="BB16903" s="191">
        <v>213</v>
      </c>
    </row>
    <row r="16904" spans="48:54" x14ac:dyDescent="0.2">
      <c r="AV16904" s="191" t="str">
        <f t="shared" si="268"/>
        <v>516_RON_4.3_10_202324</v>
      </c>
      <c r="AW16904" s="191" t="s">
        <v>228</v>
      </c>
      <c r="AX16904" s="18">
        <v>202324</v>
      </c>
      <c r="AY16904" s="191">
        <v>516</v>
      </c>
      <c r="AZ16904" s="191">
        <v>4.3</v>
      </c>
      <c r="BA16904" s="191">
        <v>10</v>
      </c>
      <c r="BB16904" s="191">
        <v>0</v>
      </c>
    </row>
    <row r="16905" spans="48:54" x14ac:dyDescent="0.2">
      <c r="AV16905" s="191" t="str">
        <f t="shared" si="268"/>
        <v>516_RS_21_1_202324</v>
      </c>
      <c r="AW16905" s="191" t="s">
        <v>92</v>
      </c>
      <c r="AX16905" s="18">
        <v>202324</v>
      </c>
      <c r="AY16905" s="191">
        <v>516</v>
      </c>
      <c r="AZ16905" s="191">
        <v>21</v>
      </c>
      <c r="BA16905" s="191">
        <v>1</v>
      </c>
      <c r="BB16905" s="191">
        <v>11.583</v>
      </c>
    </row>
    <row r="16906" spans="48:54" x14ac:dyDescent="0.2">
      <c r="AV16906" s="191" t="str">
        <f t="shared" si="268"/>
        <v>518_RON_4.3_10_202324</v>
      </c>
      <c r="AW16906" s="191" t="s">
        <v>228</v>
      </c>
      <c r="AX16906" s="18">
        <v>202324</v>
      </c>
      <c r="AY16906" s="191">
        <v>518</v>
      </c>
      <c r="AZ16906" s="191">
        <v>4.3</v>
      </c>
      <c r="BA16906" s="191">
        <v>10</v>
      </c>
      <c r="BB16906" s="191">
        <v>0</v>
      </c>
    </row>
    <row r="16907" spans="48:54" x14ac:dyDescent="0.2">
      <c r="AV16907" s="191" t="str">
        <f t="shared" si="268"/>
        <v>518_RS_21_1_202324</v>
      </c>
      <c r="AW16907" s="191" t="s">
        <v>92</v>
      </c>
      <c r="AX16907" s="18">
        <v>202324</v>
      </c>
      <c r="AY16907" s="191">
        <v>518</v>
      </c>
      <c r="AZ16907" s="191">
        <v>21</v>
      </c>
      <c r="BA16907" s="191">
        <v>1</v>
      </c>
      <c r="BB16907" s="191">
        <v>127.84769999999999</v>
      </c>
    </row>
    <row r="16908" spans="48:54" x14ac:dyDescent="0.2">
      <c r="AV16908" s="191" t="str">
        <f t="shared" si="268"/>
        <v>520_RON_4.3_10_202324</v>
      </c>
      <c r="AW16908" s="191" t="s">
        <v>228</v>
      </c>
      <c r="AX16908" s="18">
        <v>202324</v>
      </c>
      <c r="AY16908" s="191">
        <v>520</v>
      </c>
      <c r="AZ16908" s="191">
        <v>4.3</v>
      </c>
      <c r="BA16908" s="191">
        <v>10</v>
      </c>
      <c r="BB16908" s="191">
        <v>0</v>
      </c>
    </row>
    <row r="16909" spans="48:54" x14ac:dyDescent="0.2">
      <c r="AV16909" s="191" t="str">
        <f t="shared" si="268"/>
        <v>520_RS_21_1_202324</v>
      </c>
      <c r="AW16909" s="191" t="s">
        <v>92</v>
      </c>
      <c r="AX16909" s="18">
        <v>202324</v>
      </c>
      <c r="AY16909" s="191">
        <v>520</v>
      </c>
      <c r="AZ16909" s="191">
        <v>21</v>
      </c>
      <c r="BA16909" s="191">
        <v>1</v>
      </c>
      <c r="BB16909" s="191">
        <v>22.308</v>
      </c>
    </row>
    <row r="16910" spans="48:54" x14ac:dyDescent="0.2">
      <c r="AV16910" s="191" t="str">
        <f t="shared" si="268"/>
        <v>522_RON_4.3_10_202324</v>
      </c>
      <c r="AW16910" s="191" t="s">
        <v>228</v>
      </c>
      <c r="AX16910" s="18">
        <v>202324</v>
      </c>
      <c r="AY16910" s="191">
        <v>522</v>
      </c>
      <c r="AZ16910" s="191">
        <v>4.3</v>
      </c>
      <c r="BA16910" s="191">
        <v>10</v>
      </c>
      <c r="BB16910" s="191">
        <v>0</v>
      </c>
    </row>
    <row r="16911" spans="48:54" x14ac:dyDescent="0.2">
      <c r="AV16911" s="191" t="str">
        <f t="shared" si="268"/>
        <v>522_RS_21_1_202324</v>
      </c>
      <c r="AW16911" s="191" t="s">
        <v>92</v>
      </c>
      <c r="AX16911" s="18">
        <v>202324</v>
      </c>
      <c r="AY16911" s="191">
        <v>522</v>
      </c>
      <c r="AZ16911" s="191">
        <v>21</v>
      </c>
      <c r="BA16911" s="191">
        <v>1</v>
      </c>
      <c r="BB16911" s="191">
        <v>53.409000000000006</v>
      </c>
    </row>
    <row r="16912" spans="48:54" x14ac:dyDescent="0.2">
      <c r="AV16912" s="191" t="str">
        <f t="shared" si="268"/>
        <v>524_RON_4.3_10_202324</v>
      </c>
      <c r="AW16912" s="191" t="s">
        <v>228</v>
      </c>
      <c r="AX16912" s="18">
        <v>202324</v>
      </c>
      <c r="AY16912" s="191">
        <v>524</v>
      </c>
      <c r="AZ16912" s="191">
        <v>4.3</v>
      </c>
      <c r="BA16912" s="191">
        <v>10</v>
      </c>
      <c r="BB16912" s="191">
        <v>0</v>
      </c>
    </row>
    <row r="16913" spans="48:54" x14ac:dyDescent="0.2">
      <c r="AV16913" s="191" t="str">
        <f t="shared" si="268"/>
        <v>524_RS_21_1_202324</v>
      </c>
      <c r="AW16913" s="191" t="s">
        <v>92</v>
      </c>
      <c r="AX16913" s="18">
        <v>202324</v>
      </c>
      <c r="AY16913" s="191">
        <v>524</v>
      </c>
      <c r="AZ16913" s="191">
        <v>21</v>
      </c>
      <c r="BA16913" s="191">
        <v>1</v>
      </c>
      <c r="BB16913" s="191">
        <v>627.3576599999999</v>
      </c>
    </row>
    <row r="16914" spans="48:54" x14ac:dyDescent="0.2">
      <c r="AV16914" s="191" t="str">
        <f t="shared" si="268"/>
        <v>526_RON_4.3_10_202324</v>
      </c>
      <c r="AW16914" s="191" t="s">
        <v>228</v>
      </c>
      <c r="AX16914" s="18">
        <v>202324</v>
      </c>
      <c r="AY16914" s="191">
        <v>526</v>
      </c>
      <c r="AZ16914" s="191">
        <v>4.3</v>
      </c>
      <c r="BA16914" s="191">
        <v>10</v>
      </c>
      <c r="BB16914" s="191">
        <v>0</v>
      </c>
    </row>
    <row r="16915" spans="48:54" x14ac:dyDescent="0.2">
      <c r="AV16915" s="191" t="str">
        <f t="shared" si="268"/>
        <v>526_RS_21_1_202324</v>
      </c>
      <c r="AW16915" s="191" t="s">
        <v>92</v>
      </c>
      <c r="AX16915" s="18">
        <v>202324</v>
      </c>
      <c r="AY16915" s="191">
        <v>526</v>
      </c>
      <c r="AZ16915" s="191">
        <v>21</v>
      </c>
      <c r="BA16915" s="191">
        <v>1</v>
      </c>
      <c r="BB16915" s="191">
        <v>94.902074757364716</v>
      </c>
    </row>
    <row r="16916" spans="48:54" x14ac:dyDescent="0.2">
      <c r="AV16916" s="191" t="str">
        <f t="shared" si="268"/>
        <v>528_RON_4.3_10_202324</v>
      </c>
      <c r="AW16916" s="191" t="s">
        <v>228</v>
      </c>
      <c r="AX16916" s="18">
        <v>202324</v>
      </c>
      <c r="AY16916" s="191">
        <v>528</v>
      </c>
      <c r="AZ16916" s="191">
        <v>4.3</v>
      </c>
      <c r="BA16916" s="191">
        <v>10</v>
      </c>
      <c r="BB16916" s="191">
        <v>0</v>
      </c>
    </row>
    <row r="16917" spans="48:54" x14ac:dyDescent="0.2">
      <c r="AV16917" s="191" t="str">
        <f t="shared" si="268"/>
        <v>528_RS_21_1_202324</v>
      </c>
      <c r="AW16917" s="191" t="s">
        <v>92</v>
      </c>
      <c r="AX16917" s="18">
        <v>202324</v>
      </c>
      <c r="AY16917" s="191">
        <v>528</v>
      </c>
      <c r="AZ16917" s="191">
        <v>21</v>
      </c>
      <c r="BA16917" s="191">
        <v>1</v>
      </c>
      <c r="BB16917" s="191">
        <v>146</v>
      </c>
    </row>
    <row r="16918" spans="48:54" x14ac:dyDescent="0.2">
      <c r="AV16918" s="191" t="str">
        <f t="shared" si="268"/>
        <v>530_RON_4.3_10_202324</v>
      </c>
      <c r="AW16918" s="191" t="s">
        <v>228</v>
      </c>
      <c r="AX16918" s="18">
        <v>202324</v>
      </c>
      <c r="AY16918" s="191">
        <v>530</v>
      </c>
      <c r="AZ16918" s="191">
        <v>4.3</v>
      </c>
      <c r="BA16918" s="191">
        <v>10</v>
      </c>
      <c r="BB16918" s="191">
        <v>0</v>
      </c>
    </row>
    <row r="16919" spans="48:54" x14ac:dyDescent="0.2">
      <c r="AV16919" s="191" t="str">
        <f t="shared" si="268"/>
        <v>530_RS_21_1_202324</v>
      </c>
      <c r="AW16919" s="191" t="s">
        <v>92</v>
      </c>
      <c r="AX16919" s="18">
        <v>202324</v>
      </c>
      <c r="AY16919" s="191">
        <v>530</v>
      </c>
      <c r="AZ16919" s="191">
        <v>21</v>
      </c>
      <c r="BA16919" s="191">
        <v>1</v>
      </c>
      <c r="BB16919" s="191">
        <v>224.60999999999999</v>
      </c>
    </row>
    <row r="16920" spans="48:54" x14ac:dyDescent="0.2">
      <c r="AV16920" s="191" t="str">
        <f t="shared" si="268"/>
        <v>532_RON_4.3_10_202324</v>
      </c>
      <c r="AW16920" s="191" t="s">
        <v>228</v>
      </c>
      <c r="AX16920" s="18">
        <v>202324</v>
      </c>
      <c r="AY16920" s="191">
        <v>532</v>
      </c>
      <c r="AZ16920" s="191">
        <v>4.3</v>
      </c>
      <c r="BA16920" s="191">
        <v>10</v>
      </c>
      <c r="BB16920" s="191">
        <v>0</v>
      </c>
    </row>
    <row r="16921" spans="48:54" x14ac:dyDescent="0.2">
      <c r="AV16921" s="191" t="str">
        <f t="shared" si="268"/>
        <v>532_RS_21_1_202324</v>
      </c>
      <c r="AW16921" s="191" t="s">
        <v>92</v>
      </c>
      <c r="AX16921" s="18">
        <v>202324</v>
      </c>
      <c r="AY16921" s="191">
        <v>532</v>
      </c>
      <c r="AZ16921" s="191">
        <v>21</v>
      </c>
      <c r="BA16921" s="191">
        <v>1</v>
      </c>
      <c r="BB16921" s="191">
        <v>0</v>
      </c>
    </row>
    <row r="16922" spans="48:54" x14ac:dyDescent="0.2">
      <c r="AV16922" s="191" t="str">
        <f t="shared" si="268"/>
        <v>534_RON_4.3_10_202324</v>
      </c>
      <c r="AW16922" s="191" t="s">
        <v>228</v>
      </c>
      <c r="AX16922" s="18">
        <v>202324</v>
      </c>
      <c r="AY16922" s="191">
        <v>534</v>
      </c>
      <c r="AZ16922" s="191">
        <v>4.3</v>
      </c>
      <c r="BA16922" s="191">
        <v>10</v>
      </c>
      <c r="BB16922" s="191">
        <v>0</v>
      </c>
    </row>
    <row r="16923" spans="48:54" x14ac:dyDescent="0.2">
      <c r="AV16923" s="191" t="str">
        <f t="shared" si="268"/>
        <v>534_RS_21_1_202324</v>
      </c>
      <c r="AW16923" s="191" t="s">
        <v>92</v>
      </c>
      <c r="AX16923" s="18">
        <v>202324</v>
      </c>
      <c r="AY16923" s="191">
        <v>534</v>
      </c>
      <c r="AZ16923" s="191">
        <v>21</v>
      </c>
      <c r="BA16923" s="191">
        <v>1</v>
      </c>
      <c r="BB16923" s="191">
        <v>0</v>
      </c>
    </row>
    <row r="16924" spans="48:54" x14ac:dyDescent="0.2">
      <c r="AV16924" s="191" t="str">
        <f t="shared" si="268"/>
        <v>536_RON_4.3_10_202324</v>
      </c>
      <c r="AW16924" s="191" t="s">
        <v>228</v>
      </c>
      <c r="AX16924" s="18">
        <v>202324</v>
      </c>
      <c r="AY16924" s="191">
        <v>536</v>
      </c>
      <c r="AZ16924" s="191">
        <v>4.3</v>
      </c>
      <c r="BA16924" s="191">
        <v>10</v>
      </c>
      <c r="BB16924" s="191">
        <v>0</v>
      </c>
    </row>
    <row r="16925" spans="48:54" x14ac:dyDescent="0.2">
      <c r="AV16925" s="191" t="str">
        <f t="shared" si="268"/>
        <v>536_RS_21_1_202324</v>
      </c>
      <c r="AW16925" s="191" t="s">
        <v>92</v>
      </c>
      <c r="AX16925" s="18">
        <v>202324</v>
      </c>
      <c r="AY16925" s="191">
        <v>536</v>
      </c>
      <c r="AZ16925" s="191">
        <v>21</v>
      </c>
      <c r="BA16925" s="191">
        <v>1</v>
      </c>
      <c r="BB16925" s="191">
        <v>0</v>
      </c>
    </row>
    <row r="16926" spans="48:54" x14ac:dyDescent="0.2">
      <c r="AV16926" s="191" t="str">
        <f t="shared" si="268"/>
        <v>538_RON_4.3_10_202324</v>
      </c>
      <c r="AW16926" s="191" t="s">
        <v>228</v>
      </c>
      <c r="AX16926" s="18">
        <v>202324</v>
      </c>
      <c r="AY16926" s="191">
        <v>538</v>
      </c>
      <c r="AZ16926" s="191">
        <v>4.3</v>
      </c>
      <c r="BA16926" s="191">
        <v>10</v>
      </c>
      <c r="BB16926" s="191">
        <v>0</v>
      </c>
    </row>
    <row r="16927" spans="48:54" x14ac:dyDescent="0.2">
      <c r="AV16927" s="191" t="str">
        <f t="shared" si="268"/>
        <v>538_RS_21_1_202324</v>
      </c>
      <c r="AW16927" s="191" t="s">
        <v>92</v>
      </c>
      <c r="AX16927" s="18">
        <v>202324</v>
      </c>
      <c r="AY16927" s="191">
        <v>538</v>
      </c>
      <c r="AZ16927" s="191">
        <v>21</v>
      </c>
      <c r="BA16927" s="191">
        <v>1</v>
      </c>
      <c r="BB16927" s="191">
        <v>23.81</v>
      </c>
    </row>
    <row r="16928" spans="48:54" x14ac:dyDescent="0.2">
      <c r="AV16928" s="191" t="str">
        <f t="shared" si="268"/>
        <v>540_RON_4.3_10_202324</v>
      </c>
      <c r="AW16928" s="191" t="s">
        <v>228</v>
      </c>
      <c r="AX16928" s="18">
        <v>202324</v>
      </c>
      <c r="AY16928" s="191">
        <v>540</v>
      </c>
      <c r="AZ16928" s="191">
        <v>4.3</v>
      </c>
      <c r="BA16928" s="191">
        <v>10</v>
      </c>
      <c r="BB16928" s="191">
        <v>0</v>
      </c>
    </row>
    <row r="16929" spans="48:54" x14ac:dyDescent="0.2">
      <c r="AV16929" s="191" t="str">
        <f t="shared" si="268"/>
        <v>540_RS_21_1_202324</v>
      </c>
      <c r="AW16929" s="191" t="s">
        <v>92</v>
      </c>
      <c r="AX16929" s="18">
        <v>202324</v>
      </c>
      <c r="AY16929" s="191">
        <v>540</v>
      </c>
      <c r="AZ16929" s="191">
        <v>21</v>
      </c>
      <c r="BA16929" s="191">
        <v>1</v>
      </c>
      <c r="BB16929" s="191">
        <v>0</v>
      </c>
    </row>
    <row r="16930" spans="48:54" x14ac:dyDescent="0.2">
      <c r="AV16930" s="191" t="str">
        <f t="shared" si="268"/>
        <v>542_RON_4.3_10_202324</v>
      </c>
      <c r="AW16930" s="191" t="s">
        <v>228</v>
      </c>
      <c r="AX16930" s="18">
        <v>202324</v>
      </c>
      <c r="AY16930" s="191">
        <v>542</v>
      </c>
      <c r="AZ16930" s="191">
        <v>4.3</v>
      </c>
      <c r="BA16930" s="191">
        <v>10</v>
      </c>
      <c r="BB16930" s="191">
        <v>0</v>
      </c>
    </row>
    <row r="16931" spans="48:54" x14ac:dyDescent="0.2">
      <c r="AV16931" s="191" t="str">
        <f t="shared" si="268"/>
        <v>542_RS_21_1_202324</v>
      </c>
      <c r="AW16931" s="191" t="s">
        <v>92</v>
      </c>
      <c r="AX16931" s="18">
        <v>202324</v>
      </c>
      <c r="AY16931" s="191">
        <v>542</v>
      </c>
      <c r="AZ16931" s="191">
        <v>21</v>
      </c>
      <c r="BA16931" s="191">
        <v>1</v>
      </c>
      <c r="BB16931" s="191">
        <v>0</v>
      </c>
    </row>
    <row r="16932" spans="48:54" x14ac:dyDescent="0.2">
      <c r="AV16932" s="191" t="str">
        <f t="shared" si="268"/>
        <v>544_RON_4.3_10_202324</v>
      </c>
      <c r="AW16932" s="191" t="s">
        <v>228</v>
      </c>
      <c r="AX16932" s="18">
        <v>202324</v>
      </c>
      <c r="AY16932" s="191">
        <v>544</v>
      </c>
      <c r="AZ16932" s="191">
        <v>4.3</v>
      </c>
      <c r="BA16932" s="191">
        <v>10</v>
      </c>
      <c r="BB16932" s="191">
        <v>0</v>
      </c>
    </row>
    <row r="16933" spans="48:54" x14ac:dyDescent="0.2">
      <c r="AV16933" s="191" t="str">
        <f t="shared" si="268"/>
        <v>544_RS_21_1_202324</v>
      </c>
      <c r="AW16933" s="191" t="s">
        <v>92</v>
      </c>
      <c r="AX16933" s="18">
        <v>202324</v>
      </c>
      <c r="AY16933" s="191">
        <v>544</v>
      </c>
      <c r="AZ16933" s="191">
        <v>21</v>
      </c>
      <c r="BA16933" s="191">
        <v>1</v>
      </c>
      <c r="BB16933" s="191">
        <v>0</v>
      </c>
    </row>
    <row r="16934" spans="48:54" x14ac:dyDescent="0.2">
      <c r="AV16934" s="191" t="str">
        <f t="shared" si="268"/>
        <v>545_RON_4.3_10_202324</v>
      </c>
      <c r="AW16934" s="191" t="s">
        <v>228</v>
      </c>
      <c r="AX16934" s="18">
        <v>202324</v>
      </c>
      <c r="AY16934" s="191">
        <v>545</v>
      </c>
      <c r="AZ16934" s="191">
        <v>4.3</v>
      </c>
      <c r="BA16934" s="191">
        <v>10</v>
      </c>
      <c r="BB16934" s="191">
        <v>0</v>
      </c>
    </row>
    <row r="16935" spans="48:54" x14ac:dyDescent="0.2">
      <c r="AV16935" s="191" t="str">
        <f t="shared" si="268"/>
        <v>545_RS_21_1_202324</v>
      </c>
      <c r="AW16935" s="191" t="s">
        <v>92</v>
      </c>
      <c r="AX16935" s="18">
        <v>202324</v>
      </c>
      <c r="AY16935" s="191">
        <v>545</v>
      </c>
      <c r="AZ16935" s="191">
        <v>21</v>
      </c>
      <c r="BA16935" s="191">
        <v>1</v>
      </c>
      <c r="BB16935" s="191">
        <v>0</v>
      </c>
    </row>
    <row r="16936" spans="48:54" x14ac:dyDescent="0.2">
      <c r="AV16936" s="191" t="str">
        <f t="shared" si="268"/>
        <v>546_RON_4.3_10_202324</v>
      </c>
      <c r="AW16936" s="191" t="s">
        <v>228</v>
      </c>
      <c r="AX16936" s="18">
        <v>202324</v>
      </c>
      <c r="AY16936" s="191">
        <v>546</v>
      </c>
      <c r="AZ16936" s="191">
        <v>4.3</v>
      </c>
      <c r="BA16936" s="191">
        <v>10</v>
      </c>
      <c r="BB16936" s="191">
        <v>0</v>
      </c>
    </row>
    <row r="16937" spans="48:54" x14ac:dyDescent="0.2">
      <c r="AV16937" s="191" t="str">
        <f t="shared" si="268"/>
        <v>546_RS_21_1_202324</v>
      </c>
      <c r="AW16937" s="191" t="s">
        <v>92</v>
      </c>
      <c r="AX16937" s="18">
        <v>202324</v>
      </c>
      <c r="AY16937" s="191">
        <v>546</v>
      </c>
      <c r="AZ16937" s="191">
        <v>21</v>
      </c>
      <c r="BA16937" s="191">
        <v>1</v>
      </c>
      <c r="BB16937" s="191">
        <v>0</v>
      </c>
    </row>
    <row r="16938" spans="48:54" x14ac:dyDescent="0.2">
      <c r="AV16938" s="191" t="str">
        <f t="shared" si="268"/>
        <v>548_RON_4.3_10_202324</v>
      </c>
      <c r="AW16938" s="191" t="s">
        <v>228</v>
      </c>
      <c r="AX16938" s="18">
        <v>202324</v>
      </c>
      <c r="AY16938" s="191">
        <v>548</v>
      </c>
      <c r="AZ16938" s="191">
        <v>4.3</v>
      </c>
      <c r="BA16938" s="191">
        <v>10</v>
      </c>
      <c r="BB16938" s="191">
        <v>0</v>
      </c>
    </row>
    <row r="16939" spans="48:54" x14ac:dyDescent="0.2">
      <c r="AV16939" s="191" t="str">
        <f t="shared" si="268"/>
        <v>548_RS_21_1_202324</v>
      </c>
      <c r="AW16939" s="191" t="s">
        <v>92</v>
      </c>
      <c r="AX16939" s="18">
        <v>202324</v>
      </c>
      <c r="AY16939" s="191">
        <v>548</v>
      </c>
      <c r="AZ16939" s="191">
        <v>21</v>
      </c>
      <c r="BA16939" s="191">
        <v>1</v>
      </c>
      <c r="BB16939" s="191">
        <v>70.281000000000006</v>
      </c>
    </row>
    <row r="16940" spans="48:54" x14ac:dyDescent="0.2">
      <c r="AV16940" s="191" t="str">
        <f t="shared" si="268"/>
        <v>550_RON_4.3_10_202324</v>
      </c>
      <c r="AW16940" s="191" t="s">
        <v>228</v>
      </c>
      <c r="AX16940" s="18">
        <v>202324</v>
      </c>
      <c r="AY16940" s="191">
        <v>550</v>
      </c>
      <c r="AZ16940" s="191">
        <v>4.3</v>
      </c>
      <c r="BA16940" s="191">
        <v>10</v>
      </c>
      <c r="BB16940" s="191">
        <v>0</v>
      </c>
    </row>
    <row r="16941" spans="48:54" x14ac:dyDescent="0.2">
      <c r="AV16941" s="191" t="str">
        <f t="shared" si="268"/>
        <v>550_RS_21_1_202324</v>
      </c>
      <c r="AW16941" s="191" t="s">
        <v>92</v>
      </c>
      <c r="AX16941" s="18">
        <v>202324</v>
      </c>
      <c r="AY16941" s="191">
        <v>550</v>
      </c>
      <c r="AZ16941" s="191">
        <v>21</v>
      </c>
      <c r="BA16941" s="191">
        <v>1</v>
      </c>
      <c r="BB16941" s="191">
        <v>7.02</v>
      </c>
    </row>
    <row r="16942" spans="48:54" x14ac:dyDescent="0.2">
      <c r="AV16942" s="191" t="str">
        <f t="shared" si="268"/>
        <v>552_RON_4.3_10_202324</v>
      </c>
      <c r="AW16942" s="191" t="s">
        <v>228</v>
      </c>
      <c r="AX16942" s="18">
        <v>202324</v>
      </c>
      <c r="AY16942" s="191">
        <v>552</v>
      </c>
      <c r="AZ16942" s="191">
        <v>4.3</v>
      </c>
      <c r="BA16942" s="191">
        <v>10</v>
      </c>
      <c r="BB16942" s="191">
        <v>0</v>
      </c>
    </row>
    <row r="16943" spans="48:54" x14ac:dyDescent="0.2">
      <c r="AV16943" s="191" t="str">
        <f t="shared" si="268"/>
        <v>552_RS_21_1_202324</v>
      </c>
      <c r="AW16943" s="191" t="s">
        <v>92</v>
      </c>
      <c r="AX16943" s="18">
        <v>202324</v>
      </c>
      <c r="AY16943" s="191">
        <v>552</v>
      </c>
      <c r="AZ16943" s="191">
        <v>21</v>
      </c>
      <c r="BA16943" s="191">
        <v>1</v>
      </c>
      <c r="BB16943" s="191">
        <v>0</v>
      </c>
    </row>
    <row r="16944" spans="48:54" x14ac:dyDescent="0.2">
      <c r="AV16944" s="191" t="str">
        <f t="shared" si="268"/>
        <v>562_RON_4.3_10_202324</v>
      </c>
      <c r="AW16944" s="191" t="s">
        <v>228</v>
      </c>
      <c r="AX16944" s="18">
        <v>202324</v>
      </c>
      <c r="AY16944" s="191">
        <v>562</v>
      </c>
      <c r="AZ16944" s="191">
        <v>4.3</v>
      </c>
      <c r="BA16944" s="191">
        <v>10</v>
      </c>
      <c r="BB16944" s="191">
        <v>0</v>
      </c>
    </row>
    <row r="16945" spans="48:54" x14ac:dyDescent="0.2">
      <c r="AV16945" s="191" t="str">
        <f t="shared" si="268"/>
        <v>562_RS_21_1_202324</v>
      </c>
      <c r="AW16945" s="191" t="s">
        <v>92</v>
      </c>
      <c r="AX16945" s="18">
        <v>202324</v>
      </c>
      <c r="AY16945" s="191">
        <v>562</v>
      </c>
      <c r="AZ16945" s="191">
        <v>21</v>
      </c>
      <c r="BA16945" s="191">
        <v>1</v>
      </c>
      <c r="BB16945" s="191">
        <v>0</v>
      </c>
    </row>
    <row r="16946" spans="48:54" x14ac:dyDescent="0.2">
      <c r="AV16946" s="191" t="str">
        <f t="shared" si="268"/>
        <v>564_RON_4.3_10_202324</v>
      </c>
      <c r="AW16946" s="191" t="s">
        <v>228</v>
      </c>
      <c r="AX16946" s="18">
        <v>202324</v>
      </c>
      <c r="AY16946" s="191">
        <v>564</v>
      </c>
      <c r="AZ16946" s="191">
        <v>4.3</v>
      </c>
      <c r="BA16946" s="191">
        <v>10</v>
      </c>
      <c r="BB16946" s="191">
        <v>0</v>
      </c>
    </row>
    <row r="16947" spans="48:54" x14ac:dyDescent="0.2">
      <c r="AV16947" s="191" t="str">
        <f t="shared" si="268"/>
        <v>564_RS_21_1_202324</v>
      </c>
      <c r="AW16947" s="191" t="s">
        <v>92</v>
      </c>
      <c r="AX16947" s="18">
        <v>202324</v>
      </c>
      <c r="AY16947" s="191">
        <v>564</v>
      </c>
      <c r="AZ16947" s="191">
        <v>21</v>
      </c>
      <c r="BA16947" s="191">
        <v>1</v>
      </c>
      <c r="BB16947" s="191">
        <v>0</v>
      </c>
    </row>
    <row r="16948" spans="48:54" x14ac:dyDescent="0.2">
      <c r="AV16948" s="191" t="str">
        <f t="shared" si="268"/>
        <v>566_RON_4.3_10_202324</v>
      </c>
      <c r="AW16948" s="191" t="s">
        <v>228</v>
      </c>
      <c r="AX16948" s="18">
        <v>202324</v>
      </c>
      <c r="AY16948" s="191">
        <v>566</v>
      </c>
      <c r="AZ16948" s="191">
        <v>4.3</v>
      </c>
      <c r="BA16948" s="191">
        <v>10</v>
      </c>
      <c r="BB16948" s="191">
        <v>0</v>
      </c>
    </row>
    <row r="16949" spans="48:54" x14ac:dyDescent="0.2">
      <c r="AV16949" s="191" t="str">
        <f t="shared" si="268"/>
        <v>566_RS_21_1_202324</v>
      </c>
      <c r="AW16949" s="191" t="s">
        <v>92</v>
      </c>
      <c r="AX16949" s="18">
        <v>202324</v>
      </c>
      <c r="AY16949" s="191">
        <v>566</v>
      </c>
      <c r="AZ16949" s="191">
        <v>21</v>
      </c>
      <c r="BA16949" s="191">
        <v>1</v>
      </c>
      <c r="BB16949" s="191">
        <v>0</v>
      </c>
    </row>
    <row r="16950" spans="48:54" x14ac:dyDescent="0.2">
      <c r="AV16950" s="191" t="str">
        <f t="shared" si="268"/>
        <v>568_RON_4.3_10_202324</v>
      </c>
      <c r="AW16950" s="191" t="s">
        <v>228</v>
      </c>
      <c r="AX16950" s="18">
        <v>202324</v>
      </c>
      <c r="AY16950" s="191">
        <v>568</v>
      </c>
      <c r="AZ16950" s="191">
        <v>4.3</v>
      </c>
      <c r="BA16950" s="191">
        <v>10</v>
      </c>
      <c r="BB16950" s="191">
        <v>0</v>
      </c>
    </row>
    <row r="16951" spans="48:54" x14ac:dyDescent="0.2">
      <c r="AV16951" s="191" t="str">
        <f t="shared" si="268"/>
        <v>568_RS_21_1_202324</v>
      </c>
      <c r="AW16951" s="191" t="s">
        <v>92</v>
      </c>
      <c r="AX16951" s="18">
        <v>202324</v>
      </c>
      <c r="AY16951" s="191">
        <v>568</v>
      </c>
      <c r="AZ16951" s="191">
        <v>21</v>
      </c>
      <c r="BA16951" s="191">
        <v>1</v>
      </c>
      <c r="BB16951" s="191">
        <v>0</v>
      </c>
    </row>
    <row r="16952" spans="48:54" x14ac:dyDescent="0.2">
      <c r="AV16952" s="191" t="str">
        <f t="shared" si="268"/>
        <v>572_RON_4.3_10_202324</v>
      </c>
      <c r="AW16952" s="191" t="s">
        <v>228</v>
      </c>
      <c r="AX16952" s="18">
        <v>202324</v>
      </c>
      <c r="AY16952" s="191">
        <v>572</v>
      </c>
      <c r="AZ16952" s="191">
        <v>4.3</v>
      </c>
      <c r="BA16952" s="191">
        <v>10</v>
      </c>
      <c r="BB16952" s="191">
        <v>0</v>
      </c>
    </row>
    <row r="16953" spans="48:54" x14ac:dyDescent="0.2">
      <c r="AV16953" s="191" t="str">
        <f t="shared" si="268"/>
        <v>572_RS_21_1_202324</v>
      </c>
      <c r="AW16953" s="191" t="s">
        <v>92</v>
      </c>
      <c r="AX16953" s="18">
        <v>202324</v>
      </c>
      <c r="AY16953" s="191">
        <v>572</v>
      </c>
      <c r="AZ16953" s="191">
        <v>21</v>
      </c>
      <c r="BA16953" s="191">
        <v>1</v>
      </c>
      <c r="BB16953" s="191">
        <v>0</v>
      </c>
    </row>
    <row r="16954" spans="48:54" x14ac:dyDescent="0.2">
      <c r="AV16954" s="191" t="str">
        <f t="shared" si="268"/>
        <v>574_RON_4.3_10_202324</v>
      </c>
      <c r="AW16954" s="191" t="s">
        <v>228</v>
      </c>
      <c r="AX16954" s="18">
        <v>202324</v>
      </c>
      <c r="AY16954" s="191">
        <v>574</v>
      </c>
      <c r="AZ16954" s="191">
        <v>4.3</v>
      </c>
      <c r="BA16954" s="191">
        <v>10</v>
      </c>
      <c r="BB16954" s="191">
        <v>0</v>
      </c>
    </row>
    <row r="16955" spans="48:54" x14ac:dyDescent="0.2">
      <c r="AV16955" s="191" t="str">
        <f t="shared" si="268"/>
        <v>574_RS_21_1_202324</v>
      </c>
      <c r="AW16955" s="191" t="s">
        <v>92</v>
      </c>
      <c r="AX16955" s="18">
        <v>202324</v>
      </c>
      <c r="AY16955" s="191">
        <v>574</v>
      </c>
      <c r="AZ16955" s="191">
        <v>21</v>
      </c>
      <c r="BA16955" s="191">
        <v>1</v>
      </c>
      <c r="BB16955" s="191">
        <v>0</v>
      </c>
    </row>
    <row r="16956" spans="48:54" x14ac:dyDescent="0.2">
      <c r="AV16956" s="191" t="str">
        <f t="shared" si="268"/>
        <v>576_RON_4.3_10_202324</v>
      </c>
      <c r="AW16956" s="191" t="s">
        <v>228</v>
      </c>
      <c r="AX16956" s="18">
        <v>202324</v>
      </c>
      <c r="AY16956" s="191">
        <v>576</v>
      </c>
      <c r="AZ16956" s="191">
        <v>4.3</v>
      </c>
      <c r="BA16956" s="191">
        <v>10</v>
      </c>
      <c r="BB16956" s="191">
        <v>0</v>
      </c>
    </row>
    <row r="16957" spans="48:54" x14ac:dyDescent="0.2">
      <c r="AV16957" s="191" t="str">
        <f t="shared" si="268"/>
        <v>576_RS_21_1_202324</v>
      </c>
      <c r="AW16957" s="191" t="s">
        <v>92</v>
      </c>
      <c r="AX16957" s="18">
        <v>202324</v>
      </c>
      <c r="AY16957" s="191">
        <v>576</v>
      </c>
      <c r="AZ16957" s="191">
        <v>21</v>
      </c>
      <c r="BA16957" s="191">
        <v>1</v>
      </c>
      <c r="BB16957" s="191">
        <v>0</v>
      </c>
    </row>
    <row r="16958" spans="48:54" x14ac:dyDescent="0.2">
      <c r="AV16958" s="191" t="str">
        <f t="shared" si="268"/>
        <v>582_RON_4.3_10_202324</v>
      </c>
      <c r="AW16958" s="191" t="s">
        <v>228</v>
      </c>
      <c r="AX16958" s="18">
        <v>202324</v>
      </c>
      <c r="AY16958" s="191">
        <v>582</v>
      </c>
      <c r="AZ16958" s="191">
        <v>4.3</v>
      </c>
      <c r="BA16958" s="191">
        <v>10</v>
      </c>
      <c r="BB16958" s="191">
        <v>1101</v>
      </c>
    </row>
    <row r="16959" spans="48:54" x14ac:dyDescent="0.2">
      <c r="AV16959" s="191" t="str">
        <f t="shared" si="268"/>
        <v>582_RS_21_1_202324</v>
      </c>
      <c r="AW16959" s="191" t="s">
        <v>92</v>
      </c>
      <c r="AX16959" s="18">
        <v>202324</v>
      </c>
      <c r="AY16959" s="191">
        <v>582</v>
      </c>
      <c r="AZ16959" s="191">
        <v>21</v>
      </c>
      <c r="BA16959" s="191">
        <v>1</v>
      </c>
      <c r="BB16959" s="191">
        <v>0</v>
      </c>
    </row>
    <row r="16960" spans="48:54" x14ac:dyDescent="0.2">
      <c r="AV16960" s="191" t="str">
        <f t="shared" si="268"/>
        <v>584_RON_4.3_10_202324</v>
      </c>
      <c r="AW16960" s="191" t="s">
        <v>228</v>
      </c>
      <c r="AX16960" s="18">
        <v>202324</v>
      </c>
      <c r="AY16960" s="191">
        <v>584</v>
      </c>
      <c r="AZ16960" s="191">
        <v>4.3</v>
      </c>
      <c r="BA16960" s="191">
        <v>10</v>
      </c>
      <c r="BB16960" s="191">
        <v>468</v>
      </c>
    </row>
    <row r="16961" spans="48:54" x14ac:dyDescent="0.2">
      <c r="AV16961" s="191" t="str">
        <f t="shared" si="268"/>
        <v>584_RS_21_1_202324</v>
      </c>
      <c r="AW16961" s="191" t="s">
        <v>92</v>
      </c>
      <c r="AX16961" s="18">
        <v>202324</v>
      </c>
      <c r="AY16961" s="191">
        <v>584</v>
      </c>
      <c r="AZ16961" s="191">
        <v>21</v>
      </c>
      <c r="BA16961" s="191">
        <v>1</v>
      </c>
      <c r="BB16961" s="191">
        <v>0</v>
      </c>
    </row>
    <row r="16962" spans="48:54" x14ac:dyDescent="0.2">
      <c r="AV16962" s="191" t="str">
        <f t="shared" si="268"/>
        <v>586_RON_4.3_10_202324</v>
      </c>
      <c r="AW16962" s="191" t="s">
        <v>228</v>
      </c>
      <c r="AX16962" s="18">
        <v>202324</v>
      </c>
      <c r="AY16962" s="191">
        <v>586</v>
      </c>
      <c r="AZ16962" s="191">
        <v>4.3</v>
      </c>
      <c r="BA16962" s="191">
        <v>10</v>
      </c>
      <c r="BB16962" s="191">
        <v>721.43100000000004</v>
      </c>
    </row>
    <row r="16963" spans="48:54" x14ac:dyDescent="0.2">
      <c r="AV16963" s="191" t="str">
        <f t="shared" si="268"/>
        <v>586_RS_21_1_202324</v>
      </c>
      <c r="AW16963" s="191" t="s">
        <v>92</v>
      </c>
      <c r="AX16963" s="18">
        <v>202324</v>
      </c>
      <c r="AY16963" s="191">
        <v>586</v>
      </c>
      <c r="AZ16963" s="191">
        <v>21</v>
      </c>
      <c r="BA16963" s="191">
        <v>1</v>
      </c>
      <c r="BB16963" s="191">
        <v>0</v>
      </c>
    </row>
    <row r="16964" spans="48:54" x14ac:dyDescent="0.2">
      <c r="AV16964" s="191" t="str">
        <f t="shared" ref="AV16964:AV17027" si="269">AY16964&amp;"_"&amp;AW16964&amp;"_"&amp;AZ16964&amp;"_"&amp;BA16964&amp;"_"&amp;AX16964</f>
        <v>512_RON_4.4_10_202324</v>
      </c>
      <c r="AW16964" s="191" t="s">
        <v>228</v>
      </c>
      <c r="AX16964" s="18">
        <v>202324</v>
      </c>
      <c r="AY16964" s="191">
        <v>512</v>
      </c>
      <c r="AZ16964" s="191">
        <v>4.4000000000000004</v>
      </c>
      <c r="BA16964" s="191">
        <v>10</v>
      </c>
      <c r="BB16964" s="191">
        <v>0</v>
      </c>
    </row>
    <row r="16965" spans="48:54" x14ac:dyDescent="0.2">
      <c r="AV16965" s="191" t="str">
        <f t="shared" si="269"/>
        <v>512_RS_21_2_202324</v>
      </c>
      <c r="AW16965" s="191" t="s">
        <v>92</v>
      </c>
      <c r="AX16965" s="18">
        <v>202324</v>
      </c>
      <c r="AY16965" s="191">
        <v>512</v>
      </c>
      <c r="AZ16965" s="191">
        <v>21</v>
      </c>
      <c r="BA16965" s="191">
        <v>2</v>
      </c>
      <c r="BB16965" s="191">
        <v>-655.44500000000005</v>
      </c>
    </row>
    <row r="16966" spans="48:54" x14ac:dyDescent="0.2">
      <c r="AV16966" s="191" t="str">
        <f t="shared" si="269"/>
        <v>514_RON_4.4_10_202324</v>
      </c>
      <c r="AW16966" s="191" t="s">
        <v>228</v>
      </c>
      <c r="AX16966" s="18">
        <v>202324</v>
      </c>
      <c r="AY16966" s="191">
        <v>514</v>
      </c>
      <c r="AZ16966" s="191">
        <v>4.4000000000000004</v>
      </c>
      <c r="BA16966" s="191">
        <v>10</v>
      </c>
      <c r="BB16966" s="191">
        <v>0</v>
      </c>
    </row>
    <row r="16967" spans="48:54" x14ac:dyDescent="0.2">
      <c r="AV16967" s="191" t="str">
        <f t="shared" si="269"/>
        <v>514_RS_21_2_202324</v>
      </c>
      <c r="AW16967" s="191" t="s">
        <v>92</v>
      </c>
      <c r="AX16967" s="18">
        <v>202324</v>
      </c>
      <c r="AY16967" s="191">
        <v>514</v>
      </c>
      <c r="AZ16967" s="191">
        <v>21</v>
      </c>
      <c r="BA16967" s="191">
        <v>2</v>
      </c>
      <c r="BB16967" s="191">
        <v>-245</v>
      </c>
    </row>
    <row r="16968" spans="48:54" x14ac:dyDescent="0.2">
      <c r="AV16968" s="191" t="str">
        <f t="shared" si="269"/>
        <v>516_RON_4.4_10_202324</v>
      </c>
      <c r="AW16968" s="191" t="s">
        <v>228</v>
      </c>
      <c r="AX16968" s="18">
        <v>202324</v>
      </c>
      <c r="AY16968" s="191">
        <v>516</v>
      </c>
      <c r="AZ16968" s="191">
        <v>4.4000000000000004</v>
      </c>
      <c r="BA16968" s="191">
        <v>10</v>
      </c>
      <c r="BB16968" s="191">
        <v>0</v>
      </c>
    </row>
    <row r="16969" spans="48:54" x14ac:dyDescent="0.2">
      <c r="AV16969" s="191" t="str">
        <f t="shared" si="269"/>
        <v>516_RS_21_2_202324</v>
      </c>
      <c r="AW16969" s="191" t="s">
        <v>92</v>
      </c>
      <c r="AX16969" s="18">
        <v>202324</v>
      </c>
      <c r="AY16969" s="191">
        <v>516</v>
      </c>
      <c r="AZ16969" s="191">
        <v>21</v>
      </c>
      <c r="BA16969" s="191">
        <v>2</v>
      </c>
      <c r="BB16969" s="191">
        <v>-64.622</v>
      </c>
    </row>
    <row r="16970" spans="48:54" x14ac:dyDescent="0.2">
      <c r="AV16970" s="191" t="str">
        <f t="shared" si="269"/>
        <v>518_RON_4.4_10_202324</v>
      </c>
      <c r="AW16970" s="191" t="s">
        <v>228</v>
      </c>
      <c r="AX16970" s="18">
        <v>202324</v>
      </c>
      <c r="AY16970" s="191">
        <v>518</v>
      </c>
      <c r="AZ16970" s="191">
        <v>4.4000000000000004</v>
      </c>
      <c r="BA16970" s="191">
        <v>10</v>
      </c>
      <c r="BB16970" s="191">
        <v>0</v>
      </c>
    </row>
    <row r="16971" spans="48:54" x14ac:dyDescent="0.2">
      <c r="AV16971" s="191" t="str">
        <f t="shared" si="269"/>
        <v>518_RS_21_2_202324</v>
      </c>
      <c r="AW16971" s="191" t="s">
        <v>92</v>
      </c>
      <c r="AX16971" s="18">
        <v>202324</v>
      </c>
      <c r="AY16971" s="191">
        <v>518</v>
      </c>
      <c r="AZ16971" s="191">
        <v>21</v>
      </c>
      <c r="BA16971" s="191">
        <v>2</v>
      </c>
      <c r="BB16971" s="191">
        <v>-192.34898999999999</v>
      </c>
    </row>
    <row r="16972" spans="48:54" x14ac:dyDescent="0.2">
      <c r="AV16972" s="191" t="str">
        <f t="shared" si="269"/>
        <v>520_RON_4.4_10_202324</v>
      </c>
      <c r="AW16972" s="191" t="s">
        <v>228</v>
      </c>
      <c r="AX16972" s="18">
        <v>202324</v>
      </c>
      <c r="AY16972" s="191">
        <v>520</v>
      </c>
      <c r="AZ16972" s="191">
        <v>4.4000000000000004</v>
      </c>
      <c r="BA16972" s="191">
        <v>10</v>
      </c>
      <c r="BB16972" s="191">
        <v>0</v>
      </c>
    </row>
    <row r="16973" spans="48:54" x14ac:dyDescent="0.2">
      <c r="AV16973" s="191" t="str">
        <f t="shared" si="269"/>
        <v>520_RS_21_2_202324</v>
      </c>
      <c r="AW16973" s="191" t="s">
        <v>92</v>
      </c>
      <c r="AX16973" s="18">
        <v>202324</v>
      </c>
      <c r="AY16973" s="191">
        <v>520</v>
      </c>
      <c r="AZ16973" s="191">
        <v>21</v>
      </c>
      <c r="BA16973" s="191">
        <v>2</v>
      </c>
      <c r="BB16973" s="191">
        <v>-175.53</v>
      </c>
    </row>
    <row r="16974" spans="48:54" x14ac:dyDescent="0.2">
      <c r="AV16974" s="191" t="str">
        <f t="shared" si="269"/>
        <v>522_RON_4.4_10_202324</v>
      </c>
      <c r="AW16974" s="191" t="s">
        <v>228</v>
      </c>
      <c r="AX16974" s="18">
        <v>202324</v>
      </c>
      <c r="AY16974" s="191">
        <v>522</v>
      </c>
      <c r="AZ16974" s="191">
        <v>4.4000000000000004</v>
      </c>
      <c r="BA16974" s="191">
        <v>10</v>
      </c>
      <c r="BB16974" s="191">
        <v>0</v>
      </c>
    </row>
    <row r="16975" spans="48:54" x14ac:dyDescent="0.2">
      <c r="AV16975" s="191" t="str">
        <f t="shared" si="269"/>
        <v>522_RS_21_2_202324</v>
      </c>
      <c r="AW16975" s="191" t="s">
        <v>92</v>
      </c>
      <c r="AX16975" s="18">
        <v>202324</v>
      </c>
      <c r="AY16975" s="191">
        <v>522</v>
      </c>
      <c r="AZ16975" s="191">
        <v>21</v>
      </c>
      <c r="BA16975" s="191">
        <v>2</v>
      </c>
      <c r="BB16975" s="191">
        <v>-281.38</v>
      </c>
    </row>
    <row r="16976" spans="48:54" x14ac:dyDescent="0.2">
      <c r="AV16976" s="191" t="str">
        <f t="shared" si="269"/>
        <v>524_RON_4.4_10_202324</v>
      </c>
      <c r="AW16976" s="191" t="s">
        <v>228</v>
      </c>
      <c r="AX16976" s="18">
        <v>202324</v>
      </c>
      <c r="AY16976" s="191">
        <v>524</v>
      </c>
      <c r="AZ16976" s="191">
        <v>4.4000000000000004</v>
      </c>
      <c r="BA16976" s="191">
        <v>10</v>
      </c>
      <c r="BB16976" s="191">
        <v>0</v>
      </c>
    </row>
    <row r="16977" spans="48:54" x14ac:dyDescent="0.2">
      <c r="AV16977" s="191" t="str">
        <f t="shared" si="269"/>
        <v>524_RS_21_2_202324</v>
      </c>
      <c r="AW16977" s="191" t="s">
        <v>92</v>
      </c>
      <c r="AX16977" s="18">
        <v>202324</v>
      </c>
      <c r="AY16977" s="191">
        <v>524</v>
      </c>
      <c r="AZ16977" s="191">
        <v>21</v>
      </c>
      <c r="BA16977" s="191">
        <v>2</v>
      </c>
      <c r="BB16977" s="191">
        <v>-1264.38878</v>
      </c>
    </row>
    <row r="16978" spans="48:54" x14ac:dyDescent="0.2">
      <c r="AV16978" s="191" t="str">
        <f t="shared" si="269"/>
        <v>526_RON_4.4_10_202324</v>
      </c>
      <c r="AW16978" s="191" t="s">
        <v>228</v>
      </c>
      <c r="AX16978" s="18">
        <v>202324</v>
      </c>
      <c r="AY16978" s="191">
        <v>526</v>
      </c>
      <c r="AZ16978" s="191">
        <v>4.4000000000000004</v>
      </c>
      <c r="BA16978" s="191">
        <v>10</v>
      </c>
      <c r="BB16978" s="191">
        <v>0</v>
      </c>
    </row>
    <row r="16979" spans="48:54" x14ac:dyDescent="0.2">
      <c r="AV16979" s="191" t="str">
        <f t="shared" si="269"/>
        <v>526_RS_21_2_202324</v>
      </c>
      <c r="AW16979" s="191" t="s">
        <v>92</v>
      </c>
      <c r="AX16979" s="18">
        <v>202324</v>
      </c>
      <c r="AY16979" s="191">
        <v>526</v>
      </c>
      <c r="AZ16979" s="191">
        <v>21</v>
      </c>
      <c r="BA16979" s="191">
        <v>2</v>
      </c>
      <c r="BB16979" s="191">
        <v>1.3482949736402889</v>
      </c>
    </row>
    <row r="16980" spans="48:54" x14ac:dyDescent="0.2">
      <c r="AV16980" s="191" t="str">
        <f t="shared" si="269"/>
        <v>528_RON_4.4_10_202324</v>
      </c>
      <c r="AW16980" s="191" t="s">
        <v>228</v>
      </c>
      <c r="AX16980" s="18">
        <v>202324</v>
      </c>
      <c r="AY16980" s="191">
        <v>528</v>
      </c>
      <c r="AZ16980" s="191">
        <v>4.4000000000000004</v>
      </c>
      <c r="BA16980" s="191">
        <v>10</v>
      </c>
      <c r="BB16980" s="191">
        <v>0</v>
      </c>
    </row>
    <row r="16981" spans="48:54" x14ac:dyDescent="0.2">
      <c r="AV16981" s="191" t="str">
        <f t="shared" si="269"/>
        <v>528_RS_21_2_202324</v>
      </c>
      <c r="AW16981" s="191" t="s">
        <v>92</v>
      </c>
      <c r="AX16981" s="18">
        <v>202324</v>
      </c>
      <c r="AY16981" s="191">
        <v>528</v>
      </c>
      <c r="AZ16981" s="191">
        <v>21</v>
      </c>
      <c r="BA16981" s="191">
        <v>2</v>
      </c>
      <c r="BB16981" s="191">
        <v>-516</v>
      </c>
    </row>
    <row r="16982" spans="48:54" x14ac:dyDescent="0.2">
      <c r="AV16982" s="191" t="str">
        <f t="shared" si="269"/>
        <v>530_RON_4.4_10_202324</v>
      </c>
      <c r="AW16982" s="191" t="s">
        <v>228</v>
      </c>
      <c r="AX16982" s="18">
        <v>202324</v>
      </c>
      <c r="AY16982" s="191">
        <v>530</v>
      </c>
      <c r="AZ16982" s="191">
        <v>4.4000000000000004</v>
      </c>
      <c r="BA16982" s="191">
        <v>10</v>
      </c>
      <c r="BB16982" s="191">
        <v>0</v>
      </c>
    </row>
    <row r="16983" spans="48:54" x14ac:dyDescent="0.2">
      <c r="AV16983" s="191" t="str">
        <f t="shared" si="269"/>
        <v>530_RS_21_2_202324</v>
      </c>
      <c r="AW16983" s="191" t="s">
        <v>92</v>
      </c>
      <c r="AX16983" s="18">
        <v>202324</v>
      </c>
      <c r="AY16983" s="191">
        <v>530</v>
      </c>
      <c r="AZ16983" s="191">
        <v>21</v>
      </c>
      <c r="BA16983" s="191">
        <v>2</v>
      </c>
      <c r="BB16983" s="191">
        <v>-375.00599999999997</v>
      </c>
    </row>
    <row r="16984" spans="48:54" x14ac:dyDescent="0.2">
      <c r="AV16984" s="191" t="str">
        <f t="shared" si="269"/>
        <v>532_RON_4.4_10_202324</v>
      </c>
      <c r="AW16984" s="191" t="s">
        <v>228</v>
      </c>
      <c r="AX16984" s="18">
        <v>202324</v>
      </c>
      <c r="AY16984" s="191">
        <v>532</v>
      </c>
      <c r="AZ16984" s="191">
        <v>4.4000000000000004</v>
      </c>
      <c r="BA16984" s="191">
        <v>10</v>
      </c>
      <c r="BB16984" s="191">
        <v>0</v>
      </c>
    </row>
    <row r="16985" spans="48:54" x14ac:dyDescent="0.2">
      <c r="AV16985" s="191" t="str">
        <f t="shared" si="269"/>
        <v>532_RS_21_2_202324</v>
      </c>
      <c r="AW16985" s="191" t="s">
        <v>92</v>
      </c>
      <c r="AX16985" s="18">
        <v>202324</v>
      </c>
      <c r="AY16985" s="191">
        <v>532</v>
      </c>
      <c r="AZ16985" s="191">
        <v>21</v>
      </c>
      <c r="BA16985" s="191">
        <v>2</v>
      </c>
      <c r="BB16985" s="191">
        <v>0</v>
      </c>
    </row>
    <row r="16986" spans="48:54" x14ac:dyDescent="0.2">
      <c r="AV16986" s="191" t="str">
        <f t="shared" si="269"/>
        <v>534_RON_4.4_10_202324</v>
      </c>
      <c r="AW16986" s="191" t="s">
        <v>228</v>
      </c>
      <c r="AX16986" s="18">
        <v>202324</v>
      </c>
      <c r="AY16986" s="191">
        <v>534</v>
      </c>
      <c r="AZ16986" s="191">
        <v>4.4000000000000004</v>
      </c>
      <c r="BA16986" s="191">
        <v>10</v>
      </c>
      <c r="BB16986" s="191">
        <v>0</v>
      </c>
    </row>
    <row r="16987" spans="48:54" x14ac:dyDescent="0.2">
      <c r="AV16987" s="191" t="str">
        <f t="shared" si="269"/>
        <v>534_RS_21_2_202324</v>
      </c>
      <c r="AW16987" s="191" t="s">
        <v>92</v>
      </c>
      <c r="AX16987" s="18">
        <v>202324</v>
      </c>
      <c r="AY16987" s="191">
        <v>534</v>
      </c>
      <c r="AZ16987" s="191">
        <v>21</v>
      </c>
      <c r="BA16987" s="191">
        <v>2</v>
      </c>
      <c r="BB16987" s="191">
        <v>0</v>
      </c>
    </row>
    <row r="16988" spans="48:54" x14ac:dyDescent="0.2">
      <c r="AV16988" s="191" t="str">
        <f t="shared" si="269"/>
        <v>536_RON_4.4_10_202324</v>
      </c>
      <c r="AW16988" s="191" t="s">
        <v>228</v>
      </c>
      <c r="AX16988" s="18">
        <v>202324</v>
      </c>
      <c r="AY16988" s="191">
        <v>536</v>
      </c>
      <c r="AZ16988" s="191">
        <v>4.4000000000000004</v>
      </c>
      <c r="BA16988" s="191">
        <v>10</v>
      </c>
      <c r="BB16988" s="191">
        <v>0</v>
      </c>
    </row>
    <row r="16989" spans="48:54" x14ac:dyDescent="0.2">
      <c r="AV16989" s="191" t="str">
        <f t="shared" si="269"/>
        <v>536_RS_21_2_202324</v>
      </c>
      <c r="AW16989" s="191" t="s">
        <v>92</v>
      </c>
      <c r="AX16989" s="18">
        <v>202324</v>
      </c>
      <c r="AY16989" s="191">
        <v>536</v>
      </c>
      <c r="AZ16989" s="191">
        <v>21</v>
      </c>
      <c r="BA16989" s="191">
        <v>2</v>
      </c>
      <c r="BB16989" s="191">
        <v>0</v>
      </c>
    </row>
    <row r="16990" spans="48:54" x14ac:dyDescent="0.2">
      <c r="AV16990" s="191" t="str">
        <f t="shared" si="269"/>
        <v>538_RON_4.4_10_202324</v>
      </c>
      <c r="AW16990" s="191" t="s">
        <v>228</v>
      </c>
      <c r="AX16990" s="18">
        <v>202324</v>
      </c>
      <c r="AY16990" s="191">
        <v>538</v>
      </c>
      <c r="AZ16990" s="191">
        <v>4.4000000000000004</v>
      </c>
      <c r="BA16990" s="191">
        <v>10</v>
      </c>
      <c r="BB16990" s="191">
        <v>0</v>
      </c>
    </row>
    <row r="16991" spans="48:54" x14ac:dyDescent="0.2">
      <c r="AV16991" s="191" t="str">
        <f t="shared" si="269"/>
        <v>538_RS_21_2_202324</v>
      </c>
      <c r="AW16991" s="191" t="s">
        <v>92</v>
      </c>
      <c r="AX16991" s="18">
        <v>202324</v>
      </c>
      <c r="AY16991" s="191">
        <v>538</v>
      </c>
      <c r="AZ16991" s="191">
        <v>21</v>
      </c>
      <c r="BA16991" s="191">
        <v>2</v>
      </c>
      <c r="BB16991" s="191">
        <v>-44</v>
      </c>
    </row>
    <row r="16992" spans="48:54" x14ac:dyDescent="0.2">
      <c r="AV16992" s="191" t="str">
        <f t="shared" si="269"/>
        <v>540_RON_4.4_10_202324</v>
      </c>
      <c r="AW16992" s="191" t="s">
        <v>228</v>
      </c>
      <c r="AX16992" s="18">
        <v>202324</v>
      </c>
      <c r="AY16992" s="191">
        <v>540</v>
      </c>
      <c r="AZ16992" s="191">
        <v>4.4000000000000004</v>
      </c>
      <c r="BA16992" s="191">
        <v>10</v>
      </c>
      <c r="BB16992" s="191">
        <v>0</v>
      </c>
    </row>
    <row r="16993" spans="48:54" x14ac:dyDescent="0.2">
      <c r="AV16993" s="191" t="str">
        <f t="shared" si="269"/>
        <v>540_RS_21_2_202324</v>
      </c>
      <c r="AW16993" s="191" t="s">
        <v>92</v>
      </c>
      <c r="AX16993" s="18">
        <v>202324</v>
      </c>
      <c r="AY16993" s="191">
        <v>540</v>
      </c>
      <c r="AZ16993" s="191">
        <v>21</v>
      </c>
      <c r="BA16993" s="191">
        <v>2</v>
      </c>
      <c r="BB16993" s="191">
        <v>0</v>
      </c>
    </row>
    <row r="16994" spans="48:54" x14ac:dyDescent="0.2">
      <c r="AV16994" s="191" t="str">
        <f t="shared" si="269"/>
        <v>542_RON_4.4_10_202324</v>
      </c>
      <c r="AW16994" s="191" t="s">
        <v>228</v>
      </c>
      <c r="AX16994" s="18">
        <v>202324</v>
      </c>
      <c r="AY16994" s="191">
        <v>542</v>
      </c>
      <c r="AZ16994" s="191">
        <v>4.4000000000000004</v>
      </c>
      <c r="BA16994" s="191">
        <v>10</v>
      </c>
      <c r="BB16994" s="191">
        <v>0</v>
      </c>
    </row>
    <row r="16995" spans="48:54" x14ac:dyDescent="0.2">
      <c r="AV16995" s="191" t="str">
        <f t="shared" si="269"/>
        <v>542_RS_21_2_202324</v>
      </c>
      <c r="AW16995" s="191" t="s">
        <v>92</v>
      </c>
      <c r="AX16995" s="18">
        <v>202324</v>
      </c>
      <c r="AY16995" s="191">
        <v>542</v>
      </c>
      <c r="AZ16995" s="191">
        <v>21</v>
      </c>
      <c r="BA16995" s="191">
        <v>2</v>
      </c>
      <c r="BB16995" s="191">
        <v>0</v>
      </c>
    </row>
    <row r="16996" spans="48:54" x14ac:dyDescent="0.2">
      <c r="AV16996" s="191" t="str">
        <f t="shared" si="269"/>
        <v>544_RON_4.4_10_202324</v>
      </c>
      <c r="AW16996" s="191" t="s">
        <v>228</v>
      </c>
      <c r="AX16996" s="18">
        <v>202324</v>
      </c>
      <c r="AY16996" s="191">
        <v>544</v>
      </c>
      <c r="AZ16996" s="191">
        <v>4.4000000000000004</v>
      </c>
      <c r="BA16996" s="191">
        <v>10</v>
      </c>
      <c r="BB16996" s="191">
        <v>0</v>
      </c>
    </row>
    <row r="16997" spans="48:54" x14ac:dyDescent="0.2">
      <c r="AV16997" s="191" t="str">
        <f t="shared" si="269"/>
        <v>544_RS_21_2_202324</v>
      </c>
      <c r="AW16997" s="191" t="s">
        <v>92</v>
      </c>
      <c r="AX16997" s="18">
        <v>202324</v>
      </c>
      <c r="AY16997" s="191">
        <v>544</v>
      </c>
      <c r="AZ16997" s="191">
        <v>21</v>
      </c>
      <c r="BA16997" s="191">
        <v>2</v>
      </c>
      <c r="BB16997" s="191">
        <v>0</v>
      </c>
    </row>
    <row r="16998" spans="48:54" x14ac:dyDescent="0.2">
      <c r="AV16998" s="191" t="str">
        <f t="shared" si="269"/>
        <v>545_RON_4.4_10_202324</v>
      </c>
      <c r="AW16998" s="191" t="s">
        <v>228</v>
      </c>
      <c r="AX16998" s="18">
        <v>202324</v>
      </c>
      <c r="AY16998" s="191">
        <v>545</v>
      </c>
      <c r="AZ16998" s="191">
        <v>4.4000000000000004</v>
      </c>
      <c r="BA16998" s="191">
        <v>10</v>
      </c>
      <c r="BB16998" s="191">
        <v>0</v>
      </c>
    </row>
    <row r="16999" spans="48:54" x14ac:dyDescent="0.2">
      <c r="AV16999" s="191" t="str">
        <f t="shared" si="269"/>
        <v>545_RS_21_2_202324</v>
      </c>
      <c r="AW16999" s="191" t="s">
        <v>92</v>
      </c>
      <c r="AX16999" s="18">
        <v>202324</v>
      </c>
      <c r="AY16999" s="191">
        <v>545</v>
      </c>
      <c r="AZ16999" s="191">
        <v>21</v>
      </c>
      <c r="BA16999" s="191">
        <v>2</v>
      </c>
      <c r="BB16999" s="191">
        <v>0</v>
      </c>
    </row>
    <row r="17000" spans="48:54" x14ac:dyDescent="0.2">
      <c r="AV17000" s="191" t="str">
        <f t="shared" si="269"/>
        <v>546_RON_4.4_10_202324</v>
      </c>
      <c r="AW17000" s="191" t="s">
        <v>228</v>
      </c>
      <c r="AX17000" s="18">
        <v>202324</v>
      </c>
      <c r="AY17000" s="191">
        <v>546</v>
      </c>
      <c r="AZ17000" s="191">
        <v>4.4000000000000004</v>
      </c>
      <c r="BA17000" s="191">
        <v>10</v>
      </c>
      <c r="BB17000" s="191">
        <v>0</v>
      </c>
    </row>
    <row r="17001" spans="48:54" x14ac:dyDescent="0.2">
      <c r="AV17001" s="191" t="str">
        <f t="shared" si="269"/>
        <v>546_RS_21_2_202324</v>
      </c>
      <c r="AW17001" s="191" t="s">
        <v>92</v>
      </c>
      <c r="AX17001" s="18">
        <v>202324</v>
      </c>
      <c r="AY17001" s="191">
        <v>546</v>
      </c>
      <c r="AZ17001" s="191">
        <v>21</v>
      </c>
      <c r="BA17001" s="191">
        <v>2</v>
      </c>
      <c r="BB17001" s="191">
        <v>-8.9190000000000005</v>
      </c>
    </row>
    <row r="17002" spans="48:54" x14ac:dyDescent="0.2">
      <c r="AV17002" s="191" t="str">
        <f t="shared" si="269"/>
        <v>548_RON_4.4_10_202324</v>
      </c>
      <c r="AW17002" s="191" t="s">
        <v>228</v>
      </c>
      <c r="AX17002" s="18">
        <v>202324</v>
      </c>
      <c r="AY17002" s="191">
        <v>548</v>
      </c>
      <c r="AZ17002" s="191">
        <v>4.4000000000000004</v>
      </c>
      <c r="BA17002" s="191">
        <v>10</v>
      </c>
      <c r="BB17002" s="191">
        <v>0</v>
      </c>
    </row>
    <row r="17003" spans="48:54" x14ac:dyDescent="0.2">
      <c r="AV17003" s="191" t="str">
        <f t="shared" si="269"/>
        <v>548_RS_21_2_202324</v>
      </c>
      <c r="AW17003" s="191" t="s">
        <v>92</v>
      </c>
      <c r="AX17003" s="18">
        <v>202324</v>
      </c>
      <c r="AY17003" s="191">
        <v>548</v>
      </c>
      <c r="AZ17003" s="191">
        <v>21</v>
      </c>
      <c r="BA17003" s="191">
        <v>2</v>
      </c>
      <c r="BB17003" s="191">
        <v>-283.09100000000001</v>
      </c>
    </row>
    <row r="17004" spans="48:54" x14ac:dyDescent="0.2">
      <c r="AV17004" s="191" t="str">
        <f t="shared" si="269"/>
        <v>550_RON_4.4_10_202324</v>
      </c>
      <c r="AW17004" s="191" t="s">
        <v>228</v>
      </c>
      <c r="AX17004" s="18">
        <v>202324</v>
      </c>
      <c r="AY17004" s="191">
        <v>550</v>
      </c>
      <c r="AZ17004" s="191">
        <v>4.4000000000000004</v>
      </c>
      <c r="BA17004" s="191">
        <v>10</v>
      </c>
      <c r="BB17004" s="191">
        <v>0</v>
      </c>
    </row>
    <row r="17005" spans="48:54" x14ac:dyDescent="0.2">
      <c r="AV17005" s="191" t="str">
        <f t="shared" si="269"/>
        <v>550_RS_21_2_202324</v>
      </c>
      <c r="AW17005" s="191" t="s">
        <v>92</v>
      </c>
      <c r="AX17005" s="18">
        <v>202324</v>
      </c>
      <c r="AY17005" s="191">
        <v>550</v>
      </c>
      <c r="AZ17005" s="191">
        <v>21</v>
      </c>
      <c r="BA17005" s="191">
        <v>2</v>
      </c>
      <c r="BB17005" s="191">
        <v>-47.354999999999997</v>
      </c>
    </row>
    <row r="17006" spans="48:54" x14ac:dyDescent="0.2">
      <c r="AV17006" s="191" t="str">
        <f t="shared" si="269"/>
        <v>552_RON_4.4_10_202324</v>
      </c>
      <c r="AW17006" s="191" t="s">
        <v>228</v>
      </c>
      <c r="AX17006" s="18">
        <v>202324</v>
      </c>
      <c r="AY17006" s="191">
        <v>552</v>
      </c>
      <c r="AZ17006" s="191">
        <v>4.4000000000000004</v>
      </c>
      <c r="BA17006" s="191">
        <v>10</v>
      </c>
      <c r="BB17006" s="191">
        <v>0</v>
      </c>
    </row>
    <row r="17007" spans="48:54" x14ac:dyDescent="0.2">
      <c r="AV17007" s="191" t="str">
        <f t="shared" si="269"/>
        <v>552_RS_21_2_202324</v>
      </c>
      <c r="AW17007" s="191" t="s">
        <v>92</v>
      </c>
      <c r="AX17007" s="18">
        <v>202324</v>
      </c>
      <c r="AY17007" s="191">
        <v>552</v>
      </c>
      <c r="AZ17007" s="191">
        <v>21</v>
      </c>
      <c r="BA17007" s="191">
        <v>2</v>
      </c>
      <c r="BB17007" s="191">
        <v>0</v>
      </c>
    </row>
    <row r="17008" spans="48:54" x14ac:dyDescent="0.2">
      <c r="AV17008" s="191" t="str">
        <f t="shared" si="269"/>
        <v>562_RON_4.4_10_202324</v>
      </c>
      <c r="AW17008" s="191" t="s">
        <v>228</v>
      </c>
      <c r="AX17008" s="18">
        <v>202324</v>
      </c>
      <c r="AY17008" s="191">
        <v>562</v>
      </c>
      <c r="AZ17008" s="191">
        <v>4.4000000000000004</v>
      </c>
      <c r="BA17008" s="191">
        <v>10</v>
      </c>
      <c r="BB17008" s="191">
        <v>0</v>
      </c>
    </row>
    <row r="17009" spans="48:54" x14ac:dyDescent="0.2">
      <c r="AV17009" s="191" t="str">
        <f t="shared" si="269"/>
        <v>562_RS_21_2_202324</v>
      </c>
      <c r="AW17009" s="191" t="s">
        <v>92</v>
      </c>
      <c r="AX17009" s="18">
        <v>202324</v>
      </c>
      <c r="AY17009" s="191">
        <v>562</v>
      </c>
      <c r="AZ17009" s="191">
        <v>21</v>
      </c>
      <c r="BA17009" s="191">
        <v>2</v>
      </c>
      <c r="BB17009" s="191">
        <v>0</v>
      </c>
    </row>
    <row r="17010" spans="48:54" x14ac:dyDescent="0.2">
      <c r="AV17010" s="191" t="str">
        <f t="shared" si="269"/>
        <v>564_RON_4.4_10_202324</v>
      </c>
      <c r="AW17010" s="191" t="s">
        <v>228</v>
      </c>
      <c r="AX17010" s="18">
        <v>202324</v>
      </c>
      <c r="AY17010" s="191">
        <v>564</v>
      </c>
      <c r="AZ17010" s="191">
        <v>4.4000000000000004</v>
      </c>
      <c r="BA17010" s="191">
        <v>10</v>
      </c>
      <c r="BB17010" s="191">
        <v>0</v>
      </c>
    </row>
    <row r="17011" spans="48:54" x14ac:dyDescent="0.2">
      <c r="AV17011" s="191" t="str">
        <f t="shared" si="269"/>
        <v>564_RS_21_2_202324</v>
      </c>
      <c r="AW17011" s="191" t="s">
        <v>92</v>
      </c>
      <c r="AX17011" s="18">
        <v>202324</v>
      </c>
      <c r="AY17011" s="191">
        <v>564</v>
      </c>
      <c r="AZ17011" s="191">
        <v>21</v>
      </c>
      <c r="BA17011" s="191">
        <v>2</v>
      </c>
      <c r="BB17011" s="191">
        <v>0</v>
      </c>
    </row>
    <row r="17012" spans="48:54" x14ac:dyDescent="0.2">
      <c r="AV17012" s="191" t="str">
        <f t="shared" si="269"/>
        <v>566_RON_4.4_10_202324</v>
      </c>
      <c r="AW17012" s="191" t="s">
        <v>228</v>
      </c>
      <c r="AX17012" s="18">
        <v>202324</v>
      </c>
      <c r="AY17012" s="191">
        <v>566</v>
      </c>
      <c r="AZ17012" s="191">
        <v>4.4000000000000004</v>
      </c>
      <c r="BA17012" s="191">
        <v>10</v>
      </c>
      <c r="BB17012" s="191">
        <v>0</v>
      </c>
    </row>
    <row r="17013" spans="48:54" x14ac:dyDescent="0.2">
      <c r="AV17013" s="191" t="str">
        <f t="shared" si="269"/>
        <v>566_RS_21_2_202324</v>
      </c>
      <c r="AW17013" s="191" t="s">
        <v>92</v>
      </c>
      <c r="AX17013" s="18">
        <v>202324</v>
      </c>
      <c r="AY17013" s="191">
        <v>566</v>
      </c>
      <c r="AZ17013" s="191">
        <v>21</v>
      </c>
      <c r="BA17013" s="191">
        <v>2</v>
      </c>
      <c r="BB17013" s="191">
        <v>0</v>
      </c>
    </row>
    <row r="17014" spans="48:54" x14ac:dyDescent="0.2">
      <c r="AV17014" s="191" t="str">
        <f t="shared" si="269"/>
        <v>568_RON_4.4_10_202324</v>
      </c>
      <c r="AW17014" s="191" t="s">
        <v>228</v>
      </c>
      <c r="AX17014" s="18">
        <v>202324</v>
      </c>
      <c r="AY17014" s="191">
        <v>568</v>
      </c>
      <c r="AZ17014" s="191">
        <v>4.4000000000000004</v>
      </c>
      <c r="BA17014" s="191">
        <v>10</v>
      </c>
      <c r="BB17014" s="191">
        <v>0</v>
      </c>
    </row>
    <row r="17015" spans="48:54" x14ac:dyDescent="0.2">
      <c r="AV17015" s="191" t="str">
        <f t="shared" si="269"/>
        <v>568_RS_21_2_202324</v>
      </c>
      <c r="AW17015" s="191" t="s">
        <v>92</v>
      </c>
      <c r="AX17015" s="18">
        <v>202324</v>
      </c>
      <c r="AY17015" s="191">
        <v>568</v>
      </c>
      <c r="AZ17015" s="191">
        <v>21</v>
      </c>
      <c r="BA17015" s="191">
        <v>2</v>
      </c>
      <c r="BB17015" s="191">
        <v>0</v>
      </c>
    </row>
    <row r="17016" spans="48:54" x14ac:dyDescent="0.2">
      <c r="AV17016" s="191" t="str">
        <f t="shared" si="269"/>
        <v>572_RON_4.4_10_202324</v>
      </c>
      <c r="AW17016" s="191" t="s">
        <v>228</v>
      </c>
      <c r="AX17016" s="18">
        <v>202324</v>
      </c>
      <c r="AY17016" s="191">
        <v>572</v>
      </c>
      <c r="AZ17016" s="191">
        <v>4.4000000000000004</v>
      </c>
      <c r="BA17016" s="191">
        <v>10</v>
      </c>
      <c r="BB17016" s="191">
        <v>0</v>
      </c>
    </row>
    <row r="17017" spans="48:54" x14ac:dyDescent="0.2">
      <c r="AV17017" s="191" t="str">
        <f t="shared" si="269"/>
        <v>572_RS_21_2_202324</v>
      </c>
      <c r="AW17017" s="191" t="s">
        <v>92</v>
      </c>
      <c r="AX17017" s="18">
        <v>202324</v>
      </c>
      <c r="AY17017" s="191">
        <v>572</v>
      </c>
      <c r="AZ17017" s="191">
        <v>21</v>
      </c>
      <c r="BA17017" s="191">
        <v>2</v>
      </c>
      <c r="BB17017" s="191">
        <v>0</v>
      </c>
    </row>
    <row r="17018" spans="48:54" x14ac:dyDescent="0.2">
      <c r="AV17018" s="191" t="str">
        <f t="shared" si="269"/>
        <v>574_RON_4.4_10_202324</v>
      </c>
      <c r="AW17018" s="191" t="s">
        <v>228</v>
      </c>
      <c r="AX17018" s="18">
        <v>202324</v>
      </c>
      <c r="AY17018" s="191">
        <v>574</v>
      </c>
      <c r="AZ17018" s="191">
        <v>4.4000000000000004</v>
      </c>
      <c r="BA17018" s="191">
        <v>10</v>
      </c>
      <c r="BB17018" s="191">
        <v>0</v>
      </c>
    </row>
    <row r="17019" spans="48:54" x14ac:dyDescent="0.2">
      <c r="AV17019" s="191" t="str">
        <f t="shared" si="269"/>
        <v>574_RS_21_2_202324</v>
      </c>
      <c r="AW17019" s="191" t="s">
        <v>92</v>
      </c>
      <c r="AX17019" s="18">
        <v>202324</v>
      </c>
      <c r="AY17019" s="191">
        <v>574</v>
      </c>
      <c r="AZ17019" s="191">
        <v>21</v>
      </c>
      <c r="BA17019" s="191">
        <v>2</v>
      </c>
      <c r="BB17019" s="191">
        <v>0</v>
      </c>
    </row>
    <row r="17020" spans="48:54" x14ac:dyDescent="0.2">
      <c r="AV17020" s="191" t="str">
        <f t="shared" si="269"/>
        <v>576_RON_4.4_10_202324</v>
      </c>
      <c r="AW17020" s="191" t="s">
        <v>228</v>
      </c>
      <c r="AX17020" s="18">
        <v>202324</v>
      </c>
      <c r="AY17020" s="191">
        <v>576</v>
      </c>
      <c r="AZ17020" s="191">
        <v>4.4000000000000004</v>
      </c>
      <c r="BA17020" s="191">
        <v>10</v>
      </c>
      <c r="BB17020" s="191">
        <v>0</v>
      </c>
    </row>
    <row r="17021" spans="48:54" x14ac:dyDescent="0.2">
      <c r="AV17021" s="191" t="str">
        <f t="shared" si="269"/>
        <v>576_RS_21_2_202324</v>
      </c>
      <c r="AW17021" s="191" t="s">
        <v>92</v>
      </c>
      <c r="AX17021" s="18">
        <v>202324</v>
      </c>
      <c r="AY17021" s="191">
        <v>576</v>
      </c>
      <c r="AZ17021" s="191">
        <v>21</v>
      </c>
      <c r="BA17021" s="191">
        <v>2</v>
      </c>
      <c r="BB17021" s="191">
        <v>0</v>
      </c>
    </row>
    <row r="17022" spans="48:54" x14ac:dyDescent="0.2">
      <c r="AV17022" s="191" t="str">
        <f t="shared" si="269"/>
        <v>582_RON_4.4_10_202324</v>
      </c>
      <c r="AW17022" s="191" t="s">
        <v>228</v>
      </c>
      <c r="AX17022" s="18">
        <v>202324</v>
      </c>
      <c r="AY17022" s="191">
        <v>582</v>
      </c>
      <c r="AZ17022" s="191">
        <v>4.4000000000000004</v>
      </c>
      <c r="BA17022" s="191">
        <v>10</v>
      </c>
      <c r="BB17022" s="191">
        <v>112</v>
      </c>
    </row>
    <row r="17023" spans="48:54" x14ac:dyDescent="0.2">
      <c r="AV17023" s="191" t="str">
        <f t="shared" si="269"/>
        <v>582_RS_21_2_202324</v>
      </c>
      <c r="AW17023" s="191" t="s">
        <v>92</v>
      </c>
      <c r="AX17023" s="18">
        <v>202324</v>
      </c>
      <c r="AY17023" s="191">
        <v>582</v>
      </c>
      <c r="AZ17023" s="191">
        <v>21</v>
      </c>
      <c r="BA17023" s="191">
        <v>2</v>
      </c>
      <c r="BB17023" s="191">
        <v>0</v>
      </c>
    </row>
    <row r="17024" spans="48:54" x14ac:dyDescent="0.2">
      <c r="AV17024" s="191" t="str">
        <f t="shared" si="269"/>
        <v>584_RON_4.4_10_202324</v>
      </c>
      <c r="AW17024" s="191" t="s">
        <v>228</v>
      </c>
      <c r="AX17024" s="18">
        <v>202324</v>
      </c>
      <c r="AY17024" s="191">
        <v>584</v>
      </c>
      <c r="AZ17024" s="191">
        <v>4.4000000000000004</v>
      </c>
      <c r="BA17024" s="191">
        <v>10</v>
      </c>
      <c r="BB17024" s="191">
        <v>395</v>
      </c>
    </row>
    <row r="17025" spans="48:54" x14ac:dyDescent="0.2">
      <c r="AV17025" s="191" t="str">
        <f t="shared" si="269"/>
        <v>584_RS_21_2_202324</v>
      </c>
      <c r="AW17025" s="191" t="s">
        <v>92</v>
      </c>
      <c r="AX17025" s="18">
        <v>202324</v>
      </c>
      <c r="AY17025" s="191">
        <v>584</v>
      </c>
      <c r="AZ17025" s="191">
        <v>21</v>
      </c>
      <c r="BA17025" s="191">
        <v>2</v>
      </c>
      <c r="BB17025" s="191">
        <v>0</v>
      </c>
    </row>
    <row r="17026" spans="48:54" x14ac:dyDescent="0.2">
      <c r="AV17026" s="191" t="str">
        <f t="shared" si="269"/>
        <v>586_RON_4.4_10_202324</v>
      </c>
      <c r="AW17026" s="191" t="s">
        <v>228</v>
      </c>
      <c r="AX17026" s="18">
        <v>202324</v>
      </c>
      <c r="AY17026" s="191">
        <v>586</v>
      </c>
      <c r="AZ17026" s="191">
        <v>4.4000000000000004</v>
      </c>
      <c r="BA17026" s="191">
        <v>10</v>
      </c>
      <c r="BB17026" s="191">
        <v>528.99800000000005</v>
      </c>
    </row>
    <row r="17027" spans="48:54" x14ac:dyDescent="0.2">
      <c r="AV17027" s="191" t="str">
        <f t="shared" si="269"/>
        <v>586_RS_21_2_202324</v>
      </c>
      <c r="AW17027" s="191" t="s">
        <v>92</v>
      </c>
      <c r="AX17027" s="18">
        <v>202324</v>
      </c>
      <c r="AY17027" s="191">
        <v>586</v>
      </c>
      <c r="AZ17027" s="191">
        <v>21</v>
      </c>
      <c r="BA17027" s="191">
        <v>2</v>
      </c>
      <c r="BB17027" s="191">
        <v>0</v>
      </c>
    </row>
    <row r="17028" spans="48:54" x14ac:dyDescent="0.2">
      <c r="AV17028" s="191" t="str">
        <f t="shared" ref="AV17028:AV17091" si="270">AY17028&amp;"_"&amp;AW17028&amp;"_"&amp;AZ17028&amp;"_"&amp;BA17028&amp;"_"&amp;AX17028</f>
        <v>512_RON_4.5_10_202324</v>
      </c>
      <c r="AW17028" s="191" t="s">
        <v>228</v>
      </c>
      <c r="AX17028" s="18">
        <v>202324</v>
      </c>
      <c r="AY17028" s="191">
        <v>512</v>
      </c>
      <c r="AZ17028" s="191">
        <v>4.5</v>
      </c>
      <c r="BA17028" s="191">
        <v>10</v>
      </c>
      <c r="BB17028" s="191">
        <v>0</v>
      </c>
    </row>
    <row r="17029" spans="48:54" x14ac:dyDescent="0.2">
      <c r="AV17029" s="191" t="str">
        <f t="shared" si="270"/>
        <v>512_RS_21_4_202324</v>
      </c>
      <c r="AW17029" s="191" t="s">
        <v>92</v>
      </c>
      <c r="AX17029" s="18">
        <v>202324</v>
      </c>
      <c r="AY17029" s="191">
        <v>512</v>
      </c>
      <c r="AZ17029" s="191">
        <v>21</v>
      </c>
      <c r="BA17029" s="191">
        <v>4</v>
      </c>
      <c r="BB17029" s="191">
        <v>-98.318000000000097</v>
      </c>
    </row>
    <row r="17030" spans="48:54" x14ac:dyDescent="0.2">
      <c r="AV17030" s="191" t="str">
        <f t="shared" si="270"/>
        <v>514_RON_4.5_10_202324</v>
      </c>
      <c r="AW17030" s="191" t="s">
        <v>228</v>
      </c>
      <c r="AX17030" s="18">
        <v>202324</v>
      </c>
      <c r="AY17030" s="191">
        <v>514</v>
      </c>
      <c r="AZ17030" s="191">
        <v>4.5</v>
      </c>
      <c r="BA17030" s="191">
        <v>10</v>
      </c>
      <c r="BB17030" s="191">
        <v>0</v>
      </c>
    </row>
    <row r="17031" spans="48:54" x14ac:dyDescent="0.2">
      <c r="AV17031" s="191" t="str">
        <f t="shared" si="270"/>
        <v>514_RS_21_4_202324</v>
      </c>
      <c r="AW17031" s="191" t="s">
        <v>92</v>
      </c>
      <c r="AX17031" s="18">
        <v>202324</v>
      </c>
      <c r="AY17031" s="191">
        <v>514</v>
      </c>
      <c r="AZ17031" s="191">
        <v>21</v>
      </c>
      <c r="BA17031" s="191">
        <v>4</v>
      </c>
      <c r="BB17031" s="191">
        <v>-32</v>
      </c>
    </row>
    <row r="17032" spans="48:54" x14ac:dyDescent="0.2">
      <c r="AV17032" s="191" t="str">
        <f t="shared" si="270"/>
        <v>516_RON_4.5_10_202324</v>
      </c>
      <c r="AW17032" s="191" t="s">
        <v>228</v>
      </c>
      <c r="AX17032" s="18">
        <v>202324</v>
      </c>
      <c r="AY17032" s="191">
        <v>516</v>
      </c>
      <c r="AZ17032" s="191">
        <v>4.5</v>
      </c>
      <c r="BA17032" s="191">
        <v>10</v>
      </c>
      <c r="BB17032" s="191">
        <v>0</v>
      </c>
    </row>
    <row r="17033" spans="48:54" x14ac:dyDescent="0.2">
      <c r="AV17033" s="191" t="str">
        <f t="shared" si="270"/>
        <v>516_RS_21_4_202324</v>
      </c>
      <c r="AW17033" s="191" t="s">
        <v>92</v>
      </c>
      <c r="AX17033" s="18">
        <v>202324</v>
      </c>
      <c r="AY17033" s="191">
        <v>516</v>
      </c>
      <c r="AZ17033" s="191">
        <v>21</v>
      </c>
      <c r="BA17033" s="191">
        <v>4</v>
      </c>
      <c r="BB17033" s="191">
        <v>-53.039000000000001</v>
      </c>
    </row>
    <row r="17034" spans="48:54" x14ac:dyDescent="0.2">
      <c r="AV17034" s="191" t="str">
        <f t="shared" si="270"/>
        <v>518_RON_4.5_10_202324</v>
      </c>
      <c r="AW17034" s="191" t="s">
        <v>228</v>
      </c>
      <c r="AX17034" s="18">
        <v>202324</v>
      </c>
      <c r="AY17034" s="191">
        <v>518</v>
      </c>
      <c r="AZ17034" s="191">
        <v>4.5</v>
      </c>
      <c r="BA17034" s="191">
        <v>10</v>
      </c>
      <c r="BB17034" s="191">
        <v>0</v>
      </c>
    </row>
    <row r="17035" spans="48:54" x14ac:dyDescent="0.2">
      <c r="AV17035" s="191" t="str">
        <f t="shared" si="270"/>
        <v>518_RS_21_4_202324</v>
      </c>
      <c r="AW17035" s="191" t="s">
        <v>92</v>
      </c>
      <c r="AX17035" s="18">
        <v>202324</v>
      </c>
      <c r="AY17035" s="191">
        <v>518</v>
      </c>
      <c r="AZ17035" s="191">
        <v>21</v>
      </c>
      <c r="BA17035" s="191">
        <v>4</v>
      </c>
      <c r="BB17035" s="191">
        <v>-64.501289999999997</v>
      </c>
    </row>
    <row r="17036" spans="48:54" x14ac:dyDescent="0.2">
      <c r="AV17036" s="191" t="str">
        <f t="shared" si="270"/>
        <v>520_RON_4.5_10_202324</v>
      </c>
      <c r="AW17036" s="191" t="s">
        <v>228</v>
      </c>
      <c r="AX17036" s="18">
        <v>202324</v>
      </c>
      <c r="AY17036" s="191">
        <v>520</v>
      </c>
      <c r="AZ17036" s="191">
        <v>4.5</v>
      </c>
      <c r="BA17036" s="191">
        <v>10</v>
      </c>
      <c r="BB17036" s="191">
        <v>0</v>
      </c>
    </row>
    <row r="17037" spans="48:54" x14ac:dyDescent="0.2">
      <c r="AV17037" s="191" t="str">
        <f t="shared" si="270"/>
        <v>520_RS_21_4_202324</v>
      </c>
      <c r="AW17037" s="191" t="s">
        <v>92</v>
      </c>
      <c r="AX17037" s="18">
        <v>202324</v>
      </c>
      <c r="AY17037" s="191">
        <v>520</v>
      </c>
      <c r="AZ17037" s="191">
        <v>21</v>
      </c>
      <c r="BA17037" s="191">
        <v>4</v>
      </c>
      <c r="BB17037" s="191">
        <v>-153.22200000000001</v>
      </c>
    </row>
    <row r="17038" spans="48:54" x14ac:dyDescent="0.2">
      <c r="AV17038" s="191" t="str">
        <f t="shared" si="270"/>
        <v>522_RON_4.5_10_202324</v>
      </c>
      <c r="AW17038" s="191" t="s">
        <v>228</v>
      </c>
      <c r="AX17038" s="18">
        <v>202324</v>
      </c>
      <c r="AY17038" s="191">
        <v>522</v>
      </c>
      <c r="AZ17038" s="191">
        <v>4.5</v>
      </c>
      <c r="BA17038" s="191">
        <v>10</v>
      </c>
      <c r="BB17038" s="191">
        <v>0</v>
      </c>
    </row>
    <row r="17039" spans="48:54" x14ac:dyDescent="0.2">
      <c r="AV17039" s="191" t="str">
        <f t="shared" si="270"/>
        <v>522_RS_21_4_202324</v>
      </c>
      <c r="AW17039" s="191" t="s">
        <v>92</v>
      </c>
      <c r="AX17039" s="18">
        <v>202324</v>
      </c>
      <c r="AY17039" s="191">
        <v>522</v>
      </c>
      <c r="AZ17039" s="191">
        <v>21</v>
      </c>
      <c r="BA17039" s="191">
        <v>4</v>
      </c>
      <c r="BB17039" s="191">
        <v>-227.971</v>
      </c>
    </row>
    <row r="17040" spans="48:54" x14ac:dyDescent="0.2">
      <c r="AV17040" s="191" t="str">
        <f t="shared" si="270"/>
        <v>524_RON_4.5_10_202324</v>
      </c>
      <c r="AW17040" s="191" t="s">
        <v>228</v>
      </c>
      <c r="AX17040" s="18">
        <v>202324</v>
      </c>
      <c r="AY17040" s="191">
        <v>524</v>
      </c>
      <c r="AZ17040" s="191">
        <v>4.5</v>
      </c>
      <c r="BA17040" s="191">
        <v>10</v>
      </c>
      <c r="BB17040" s="191">
        <v>0</v>
      </c>
    </row>
    <row r="17041" spans="48:54" x14ac:dyDescent="0.2">
      <c r="AV17041" s="191" t="str">
        <f t="shared" si="270"/>
        <v>524_RS_21_4_202324</v>
      </c>
      <c r="AW17041" s="191" t="s">
        <v>92</v>
      </c>
      <c r="AX17041" s="18">
        <v>202324</v>
      </c>
      <c r="AY17041" s="191">
        <v>524</v>
      </c>
      <c r="AZ17041" s="191">
        <v>21</v>
      </c>
      <c r="BA17041" s="191">
        <v>4</v>
      </c>
      <c r="BB17041" s="191">
        <v>-637.0311200000001</v>
      </c>
    </row>
    <row r="17042" spans="48:54" x14ac:dyDescent="0.2">
      <c r="AV17042" s="191" t="str">
        <f t="shared" si="270"/>
        <v>526_RON_4.5_10_202324</v>
      </c>
      <c r="AW17042" s="191" t="s">
        <v>228</v>
      </c>
      <c r="AX17042" s="18">
        <v>202324</v>
      </c>
      <c r="AY17042" s="191">
        <v>526</v>
      </c>
      <c r="AZ17042" s="191">
        <v>4.5</v>
      </c>
      <c r="BA17042" s="191">
        <v>10</v>
      </c>
      <c r="BB17042" s="191">
        <v>0</v>
      </c>
    </row>
    <row r="17043" spans="48:54" x14ac:dyDescent="0.2">
      <c r="AV17043" s="191" t="str">
        <f t="shared" si="270"/>
        <v>526_RS_21_4_202324</v>
      </c>
      <c r="AW17043" s="191" t="s">
        <v>92</v>
      </c>
      <c r="AX17043" s="18">
        <v>202324</v>
      </c>
      <c r="AY17043" s="191">
        <v>526</v>
      </c>
      <c r="AZ17043" s="191">
        <v>21</v>
      </c>
      <c r="BA17043" s="191">
        <v>4</v>
      </c>
      <c r="BB17043" s="191">
        <v>96.250369731005009</v>
      </c>
    </row>
    <row r="17044" spans="48:54" x14ac:dyDescent="0.2">
      <c r="AV17044" s="191" t="str">
        <f t="shared" si="270"/>
        <v>528_RON_4.5_10_202324</v>
      </c>
      <c r="AW17044" s="191" t="s">
        <v>228</v>
      </c>
      <c r="AX17044" s="18">
        <v>202324</v>
      </c>
      <c r="AY17044" s="191">
        <v>528</v>
      </c>
      <c r="AZ17044" s="191">
        <v>4.5</v>
      </c>
      <c r="BA17044" s="191">
        <v>10</v>
      </c>
      <c r="BB17044" s="191">
        <v>0</v>
      </c>
    </row>
    <row r="17045" spans="48:54" x14ac:dyDescent="0.2">
      <c r="AV17045" s="191" t="str">
        <f t="shared" si="270"/>
        <v>528_RS_21_4_202324</v>
      </c>
      <c r="AW17045" s="191" t="s">
        <v>92</v>
      </c>
      <c r="AX17045" s="18">
        <v>202324</v>
      </c>
      <c r="AY17045" s="191">
        <v>528</v>
      </c>
      <c r="AZ17045" s="191">
        <v>21</v>
      </c>
      <c r="BA17045" s="191">
        <v>4</v>
      </c>
      <c r="BB17045" s="191">
        <v>-370</v>
      </c>
    </row>
    <row r="17046" spans="48:54" x14ac:dyDescent="0.2">
      <c r="AV17046" s="191" t="str">
        <f t="shared" si="270"/>
        <v>530_RON_4.5_10_202324</v>
      </c>
      <c r="AW17046" s="191" t="s">
        <v>228</v>
      </c>
      <c r="AX17046" s="18">
        <v>202324</v>
      </c>
      <c r="AY17046" s="191">
        <v>530</v>
      </c>
      <c r="AZ17046" s="191">
        <v>4.5</v>
      </c>
      <c r="BA17046" s="191">
        <v>10</v>
      </c>
      <c r="BB17046" s="191">
        <v>0</v>
      </c>
    </row>
    <row r="17047" spans="48:54" x14ac:dyDescent="0.2">
      <c r="AV17047" s="191" t="str">
        <f t="shared" si="270"/>
        <v>530_RS_21_4_202324</v>
      </c>
      <c r="AW17047" s="191" t="s">
        <v>92</v>
      </c>
      <c r="AX17047" s="18">
        <v>202324</v>
      </c>
      <c r="AY17047" s="191">
        <v>530</v>
      </c>
      <c r="AZ17047" s="191">
        <v>21</v>
      </c>
      <c r="BA17047" s="191">
        <v>4</v>
      </c>
      <c r="BB17047" s="191">
        <v>-150.39599999999999</v>
      </c>
    </row>
    <row r="17048" spans="48:54" x14ac:dyDescent="0.2">
      <c r="AV17048" s="191" t="str">
        <f t="shared" si="270"/>
        <v>532_RON_4.5_10_202324</v>
      </c>
      <c r="AW17048" s="191" t="s">
        <v>228</v>
      </c>
      <c r="AX17048" s="18">
        <v>202324</v>
      </c>
      <c r="AY17048" s="191">
        <v>532</v>
      </c>
      <c r="AZ17048" s="191">
        <v>4.5</v>
      </c>
      <c r="BA17048" s="191">
        <v>10</v>
      </c>
      <c r="BB17048" s="191">
        <v>0</v>
      </c>
    </row>
    <row r="17049" spans="48:54" x14ac:dyDescent="0.2">
      <c r="AV17049" s="191" t="str">
        <f t="shared" si="270"/>
        <v>532_RS_21_4_202324</v>
      </c>
      <c r="AW17049" s="191" t="s">
        <v>92</v>
      </c>
      <c r="AX17049" s="18">
        <v>202324</v>
      </c>
      <c r="AY17049" s="191">
        <v>532</v>
      </c>
      <c r="AZ17049" s="191">
        <v>21</v>
      </c>
      <c r="BA17049" s="191">
        <v>4</v>
      </c>
      <c r="BB17049" s="191">
        <v>0</v>
      </c>
    </row>
    <row r="17050" spans="48:54" x14ac:dyDescent="0.2">
      <c r="AV17050" s="191" t="str">
        <f t="shared" si="270"/>
        <v>534_RON_4.5_10_202324</v>
      </c>
      <c r="AW17050" s="191" t="s">
        <v>228</v>
      </c>
      <c r="AX17050" s="18">
        <v>202324</v>
      </c>
      <c r="AY17050" s="191">
        <v>534</v>
      </c>
      <c r="AZ17050" s="191">
        <v>4.5</v>
      </c>
      <c r="BA17050" s="191">
        <v>10</v>
      </c>
      <c r="BB17050" s="191">
        <v>0</v>
      </c>
    </row>
    <row r="17051" spans="48:54" x14ac:dyDescent="0.2">
      <c r="AV17051" s="191" t="str">
        <f t="shared" si="270"/>
        <v>534_RS_21_4_202324</v>
      </c>
      <c r="AW17051" s="191" t="s">
        <v>92</v>
      </c>
      <c r="AX17051" s="18">
        <v>202324</v>
      </c>
      <c r="AY17051" s="191">
        <v>534</v>
      </c>
      <c r="AZ17051" s="191">
        <v>21</v>
      </c>
      <c r="BA17051" s="191">
        <v>4</v>
      </c>
      <c r="BB17051" s="191">
        <v>0</v>
      </c>
    </row>
    <row r="17052" spans="48:54" x14ac:dyDescent="0.2">
      <c r="AV17052" s="191" t="str">
        <f t="shared" si="270"/>
        <v>536_RON_4.5_10_202324</v>
      </c>
      <c r="AW17052" s="191" t="s">
        <v>228</v>
      </c>
      <c r="AX17052" s="18">
        <v>202324</v>
      </c>
      <c r="AY17052" s="191">
        <v>536</v>
      </c>
      <c r="AZ17052" s="191">
        <v>4.5</v>
      </c>
      <c r="BA17052" s="191">
        <v>10</v>
      </c>
      <c r="BB17052" s="191">
        <v>0</v>
      </c>
    </row>
    <row r="17053" spans="48:54" x14ac:dyDescent="0.2">
      <c r="AV17053" s="191" t="str">
        <f t="shared" si="270"/>
        <v>536_RS_21_4_202324</v>
      </c>
      <c r="AW17053" s="191" t="s">
        <v>92</v>
      </c>
      <c r="AX17053" s="18">
        <v>202324</v>
      </c>
      <c r="AY17053" s="191">
        <v>536</v>
      </c>
      <c r="AZ17053" s="191">
        <v>21</v>
      </c>
      <c r="BA17053" s="191">
        <v>4</v>
      </c>
      <c r="BB17053" s="191">
        <v>0</v>
      </c>
    </row>
    <row r="17054" spans="48:54" x14ac:dyDescent="0.2">
      <c r="AV17054" s="191" t="str">
        <f t="shared" si="270"/>
        <v>538_RON_4.5_10_202324</v>
      </c>
      <c r="AW17054" s="191" t="s">
        <v>228</v>
      </c>
      <c r="AX17054" s="18">
        <v>202324</v>
      </c>
      <c r="AY17054" s="191">
        <v>538</v>
      </c>
      <c r="AZ17054" s="191">
        <v>4.5</v>
      </c>
      <c r="BA17054" s="191">
        <v>10</v>
      </c>
      <c r="BB17054" s="191">
        <v>0</v>
      </c>
    </row>
    <row r="17055" spans="48:54" x14ac:dyDescent="0.2">
      <c r="AV17055" s="191" t="str">
        <f t="shared" si="270"/>
        <v>538_RS_21_4_202324</v>
      </c>
      <c r="AW17055" s="191" t="s">
        <v>92</v>
      </c>
      <c r="AX17055" s="18">
        <v>202324</v>
      </c>
      <c r="AY17055" s="191">
        <v>538</v>
      </c>
      <c r="AZ17055" s="191">
        <v>21</v>
      </c>
      <c r="BA17055" s="191">
        <v>4</v>
      </c>
      <c r="BB17055" s="191">
        <v>-20.190000000000001</v>
      </c>
    </row>
    <row r="17056" spans="48:54" x14ac:dyDescent="0.2">
      <c r="AV17056" s="191" t="str">
        <f t="shared" si="270"/>
        <v>540_RON_4.5_10_202324</v>
      </c>
      <c r="AW17056" s="191" t="s">
        <v>228</v>
      </c>
      <c r="AX17056" s="18">
        <v>202324</v>
      </c>
      <c r="AY17056" s="191">
        <v>540</v>
      </c>
      <c r="AZ17056" s="191">
        <v>4.5</v>
      </c>
      <c r="BA17056" s="191">
        <v>10</v>
      </c>
      <c r="BB17056" s="191">
        <v>0</v>
      </c>
    </row>
    <row r="17057" spans="48:54" x14ac:dyDescent="0.2">
      <c r="AV17057" s="191" t="str">
        <f t="shared" si="270"/>
        <v>540_RS_21_4_202324</v>
      </c>
      <c r="AW17057" s="191" t="s">
        <v>92</v>
      </c>
      <c r="AX17057" s="18">
        <v>202324</v>
      </c>
      <c r="AY17057" s="191">
        <v>540</v>
      </c>
      <c r="AZ17057" s="191">
        <v>21</v>
      </c>
      <c r="BA17057" s="191">
        <v>4</v>
      </c>
      <c r="BB17057" s="191">
        <v>0</v>
      </c>
    </row>
    <row r="17058" spans="48:54" x14ac:dyDescent="0.2">
      <c r="AV17058" s="191" t="str">
        <f t="shared" si="270"/>
        <v>542_RON_4.5_10_202324</v>
      </c>
      <c r="AW17058" s="191" t="s">
        <v>228</v>
      </c>
      <c r="AX17058" s="18">
        <v>202324</v>
      </c>
      <c r="AY17058" s="191">
        <v>542</v>
      </c>
      <c r="AZ17058" s="191">
        <v>4.5</v>
      </c>
      <c r="BA17058" s="191">
        <v>10</v>
      </c>
      <c r="BB17058" s="191">
        <v>0</v>
      </c>
    </row>
    <row r="17059" spans="48:54" x14ac:dyDescent="0.2">
      <c r="AV17059" s="191" t="str">
        <f t="shared" si="270"/>
        <v>542_RS_21_4_202324</v>
      </c>
      <c r="AW17059" s="191" t="s">
        <v>92</v>
      </c>
      <c r="AX17059" s="18">
        <v>202324</v>
      </c>
      <c r="AY17059" s="191">
        <v>542</v>
      </c>
      <c r="AZ17059" s="191">
        <v>21</v>
      </c>
      <c r="BA17059" s="191">
        <v>4</v>
      </c>
      <c r="BB17059" s="191">
        <v>0</v>
      </c>
    </row>
    <row r="17060" spans="48:54" x14ac:dyDescent="0.2">
      <c r="AV17060" s="191" t="str">
        <f t="shared" si="270"/>
        <v>544_RON_4.5_10_202324</v>
      </c>
      <c r="AW17060" s="191" t="s">
        <v>228</v>
      </c>
      <c r="AX17060" s="18">
        <v>202324</v>
      </c>
      <c r="AY17060" s="191">
        <v>544</v>
      </c>
      <c r="AZ17060" s="191">
        <v>4.5</v>
      </c>
      <c r="BA17060" s="191">
        <v>10</v>
      </c>
      <c r="BB17060" s="191">
        <v>0</v>
      </c>
    </row>
    <row r="17061" spans="48:54" x14ac:dyDescent="0.2">
      <c r="AV17061" s="191" t="str">
        <f t="shared" si="270"/>
        <v>544_RS_21_4_202324</v>
      </c>
      <c r="AW17061" s="191" t="s">
        <v>92</v>
      </c>
      <c r="AX17061" s="18">
        <v>202324</v>
      </c>
      <c r="AY17061" s="191">
        <v>544</v>
      </c>
      <c r="AZ17061" s="191">
        <v>21</v>
      </c>
      <c r="BA17061" s="191">
        <v>4</v>
      </c>
      <c r="BB17061" s="191">
        <v>0</v>
      </c>
    </row>
    <row r="17062" spans="48:54" x14ac:dyDescent="0.2">
      <c r="AV17062" s="191" t="str">
        <f t="shared" si="270"/>
        <v>545_RON_4.5_10_202324</v>
      </c>
      <c r="AW17062" s="191" t="s">
        <v>228</v>
      </c>
      <c r="AX17062" s="18">
        <v>202324</v>
      </c>
      <c r="AY17062" s="191">
        <v>545</v>
      </c>
      <c r="AZ17062" s="191">
        <v>4.5</v>
      </c>
      <c r="BA17062" s="191">
        <v>10</v>
      </c>
      <c r="BB17062" s="191">
        <v>0</v>
      </c>
    </row>
    <row r="17063" spans="48:54" x14ac:dyDescent="0.2">
      <c r="AV17063" s="191" t="str">
        <f t="shared" si="270"/>
        <v>545_RS_21_4_202324</v>
      </c>
      <c r="AW17063" s="191" t="s">
        <v>92</v>
      </c>
      <c r="AX17063" s="18">
        <v>202324</v>
      </c>
      <c r="AY17063" s="191">
        <v>545</v>
      </c>
      <c r="AZ17063" s="191">
        <v>21</v>
      </c>
      <c r="BA17063" s="191">
        <v>4</v>
      </c>
      <c r="BB17063" s="191">
        <v>0</v>
      </c>
    </row>
    <row r="17064" spans="48:54" x14ac:dyDescent="0.2">
      <c r="AV17064" s="191" t="str">
        <f t="shared" si="270"/>
        <v>546_RON_4.5_10_202324</v>
      </c>
      <c r="AW17064" s="191" t="s">
        <v>228</v>
      </c>
      <c r="AX17064" s="18">
        <v>202324</v>
      </c>
      <c r="AY17064" s="191">
        <v>546</v>
      </c>
      <c r="AZ17064" s="191">
        <v>4.5</v>
      </c>
      <c r="BA17064" s="191">
        <v>10</v>
      </c>
      <c r="BB17064" s="191">
        <v>0</v>
      </c>
    </row>
    <row r="17065" spans="48:54" x14ac:dyDescent="0.2">
      <c r="AV17065" s="191" t="str">
        <f t="shared" si="270"/>
        <v>546_RS_21_4_202324</v>
      </c>
      <c r="AW17065" s="191" t="s">
        <v>92</v>
      </c>
      <c r="AX17065" s="18">
        <v>202324</v>
      </c>
      <c r="AY17065" s="191">
        <v>546</v>
      </c>
      <c r="AZ17065" s="191">
        <v>21</v>
      </c>
      <c r="BA17065" s="191">
        <v>4</v>
      </c>
      <c r="BB17065" s="191">
        <v>-8.9190000000000005</v>
      </c>
    </row>
    <row r="17066" spans="48:54" x14ac:dyDescent="0.2">
      <c r="AV17066" s="191" t="str">
        <f t="shared" si="270"/>
        <v>548_RON_4.5_10_202324</v>
      </c>
      <c r="AW17066" s="191" t="s">
        <v>228</v>
      </c>
      <c r="AX17066" s="18">
        <v>202324</v>
      </c>
      <c r="AY17066" s="191">
        <v>548</v>
      </c>
      <c r="AZ17066" s="191">
        <v>4.5</v>
      </c>
      <c r="BA17066" s="191">
        <v>10</v>
      </c>
      <c r="BB17066" s="191">
        <v>0</v>
      </c>
    </row>
    <row r="17067" spans="48:54" x14ac:dyDescent="0.2">
      <c r="AV17067" s="191" t="str">
        <f t="shared" si="270"/>
        <v>548_RS_21_4_202324</v>
      </c>
      <c r="AW17067" s="191" t="s">
        <v>92</v>
      </c>
      <c r="AX17067" s="18">
        <v>202324</v>
      </c>
      <c r="AY17067" s="191">
        <v>548</v>
      </c>
      <c r="AZ17067" s="191">
        <v>21</v>
      </c>
      <c r="BA17067" s="191">
        <v>4</v>
      </c>
      <c r="BB17067" s="191">
        <v>-212.81</v>
      </c>
    </row>
    <row r="17068" spans="48:54" x14ac:dyDescent="0.2">
      <c r="AV17068" s="191" t="str">
        <f t="shared" si="270"/>
        <v>550_RON_4.5_10_202324</v>
      </c>
      <c r="AW17068" s="191" t="s">
        <v>228</v>
      </c>
      <c r="AX17068" s="18">
        <v>202324</v>
      </c>
      <c r="AY17068" s="191">
        <v>550</v>
      </c>
      <c r="AZ17068" s="191">
        <v>4.5</v>
      </c>
      <c r="BA17068" s="191">
        <v>10</v>
      </c>
      <c r="BB17068" s="191">
        <v>0</v>
      </c>
    </row>
    <row r="17069" spans="48:54" x14ac:dyDescent="0.2">
      <c r="AV17069" s="191" t="str">
        <f t="shared" si="270"/>
        <v>550_RS_21_4_202324</v>
      </c>
      <c r="AW17069" s="191" t="s">
        <v>92</v>
      </c>
      <c r="AX17069" s="18">
        <v>202324</v>
      </c>
      <c r="AY17069" s="191">
        <v>550</v>
      </c>
      <c r="AZ17069" s="191">
        <v>21</v>
      </c>
      <c r="BA17069" s="191">
        <v>4</v>
      </c>
      <c r="BB17069" s="191">
        <v>-40.334999999999994</v>
      </c>
    </row>
    <row r="17070" spans="48:54" x14ac:dyDescent="0.2">
      <c r="AV17070" s="191" t="str">
        <f t="shared" si="270"/>
        <v>552_RON_4.5_10_202324</v>
      </c>
      <c r="AW17070" s="191" t="s">
        <v>228</v>
      </c>
      <c r="AX17070" s="18">
        <v>202324</v>
      </c>
      <c r="AY17070" s="191">
        <v>552</v>
      </c>
      <c r="AZ17070" s="191">
        <v>4.5</v>
      </c>
      <c r="BA17070" s="191">
        <v>10</v>
      </c>
      <c r="BB17070" s="191">
        <v>0</v>
      </c>
    </row>
    <row r="17071" spans="48:54" x14ac:dyDescent="0.2">
      <c r="AV17071" s="191" t="str">
        <f t="shared" si="270"/>
        <v>552_RS_21_4_202324</v>
      </c>
      <c r="AW17071" s="191" t="s">
        <v>92</v>
      </c>
      <c r="AX17071" s="18">
        <v>202324</v>
      </c>
      <c r="AY17071" s="191">
        <v>552</v>
      </c>
      <c r="AZ17071" s="191">
        <v>21</v>
      </c>
      <c r="BA17071" s="191">
        <v>4</v>
      </c>
      <c r="BB17071" s="191">
        <v>0</v>
      </c>
    </row>
    <row r="17072" spans="48:54" x14ac:dyDescent="0.2">
      <c r="AV17072" s="191" t="str">
        <f t="shared" si="270"/>
        <v>562_RON_4.5_10_202324</v>
      </c>
      <c r="AW17072" s="191" t="s">
        <v>228</v>
      </c>
      <c r="AX17072" s="18">
        <v>202324</v>
      </c>
      <c r="AY17072" s="191">
        <v>562</v>
      </c>
      <c r="AZ17072" s="191">
        <v>4.5</v>
      </c>
      <c r="BA17072" s="191">
        <v>10</v>
      </c>
      <c r="BB17072" s="191">
        <v>0</v>
      </c>
    </row>
    <row r="17073" spans="48:54" x14ac:dyDescent="0.2">
      <c r="AV17073" s="191" t="str">
        <f t="shared" si="270"/>
        <v>562_RS_21_4_202324</v>
      </c>
      <c r="AW17073" s="191" t="s">
        <v>92</v>
      </c>
      <c r="AX17073" s="18">
        <v>202324</v>
      </c>
      <c r="AY17073" s="191">
        <v>562</v>
      </c>
      <c r="AZ17073" s="191">
        <v>21</v>
      </c>
      <c r="BA17073" s="191">
        <v>4</v>
      </c>
      <c r="BB17073" s="191">
        <v>0</v>
      </c>
    </row>
    <row r="17074" spans="48:54" x14ac:dyDescent="0.2">
      <c r="AV17074" s="191" t="str">
        <f t="shared" si="270"/>
        <v>564_RON_4.5_10_202324</v>
      </c>
      <c r="AW17074" s="191" t="s">
        <v>228</v>
      </c>
      <c r="AX17074" s="18">
        <v>202324</v>
      </c>
      <c r="AY17074" s="191">
        <v>564</v>
      </c>
      <c r="AZ17074" s="191">
        <v>4.5</v>
      </c>
      <c r="BA17074" s="191">
        <v>10</v>
      </c>
      <c r="BB17074" s="191">
        <v>0</v>
      </c>
    </row>
    <row r="17075" spans="48:54" x14ac:dyDescent="0.2">
      <c r="AV17075" s="191" t="str">
        <f t="shared" si="270"/>
        <v>564_RS_21_4_202324</v>
      </c>
      <c r="AW17075" s="191" t="s">
        <v>92</v>
      </c>
      <c r="AX17075" s="18">
        <v>202324</v>
      </c>
      <c r="AY17075" s="191">
        <v>564</v>
      </c>
      <c r="AZ17075" s="191">
        <v>21</v>
      </c>
      <c r="BA17075" s="191">
        <v>4</v>
      </c>
      <c r="BB17075" s="191">
        <v>0</v>
      </c>
    </row>
    <row r="17076" spans="48:54" x14ac:dyDescent="0.2">
      <c r="AV17076" s="191" t="str">
        <f t="shared" si="270"/>
        <v>566_RON_4.5_10_202324</v>
      </c>
      <c r="AW17076" s="191" t="s">
        <v>228</v>
      </c>
      <c r="AX17076" s="18">
        <v>202324</v>
      </c>
      <c r="AY17076" s="191">
        <v>566</v>
      </c>
      <c r="AZ17076" s="191">
        <v>4.5</v>
      </c>
      <c r="BA17076" s="191">
        <v>10</v>
      </c>
      <c r="BB17076" s="191">
        <v>0</v>
      </c>
    </row>
    <row r="17077" spans="48:54" x14ac:dyDescent="0.2">
      <c r="AV17077" s="191" t="str">
        <f t="shared" si="270"/>
        <v>566_RS_21_4_202324</v>
      </c>
      <c r="AW17077" s="191" t="s">
        <v>92</v>
      </c>
      <c r="AX17077" s="18">
        <v>202324</v>
      </c>
      <c r="AY17077" s="191">
        <v>566</v>
      </c>
      <c r="AZ17077" s="191">
        <v>21</v>
      </c>
      <c r="BA17077" s="191">
        <v>4</v>
      </c>
      <c r="BB17077" s="191">
        <v>0</v>
      </c>
    </row>
    <row r="17078" spans="48:54" x14ac:dyDescent="0.2">
      <c r="AV17078" s="191" t="str">
        <f t="shared" si="270"/>
        <v>568_RON_4.5_10_202324</v>
      </c>
      <c r="AW17078" s="191" t="s">
        <v>228</v>
      </c>
      <c r="AX17078" s="18">
        <v>202324</v>
      </c>
      <c r="AY17078" s="191">
        <v>568</v>
      </c>
      <c r="AZ17078" s="191">
        <v>4.5</v>
      </c>
      <c r="BA17078" s="191">
        <v>10</v>
      </c>
      <c r="BB17078" s="191">
        <v>0</v>
      </c>
    </row>
    <row r="17079" spans="48:54" x14ac:dyDescent="0.2">
      <c r="AV17079" s="191" t="str">
        <f t="shared" si="270"/>
        <v>568_RS_21_4_202324</v>
      </c>
      <c r="AW17079" s="191" t="s">
        <v>92</v>
      </c>
      <c r="AX17079" s="18">
        <v>202324</v>
      </c>
      <c r="AY17079" s="191">
        <v>568</v>
      </c>
      <c r="AZ17079" s="191">
        <v>21</v>
      </c>
      <c r="BA17079" s="191">
        <v>4</v>
      </c>
      <c r="BB17079" s="191">
        <v>0</v>
      </c>
    </row>
    <row r="17080" spans="48:54" x14ac:dyDescent="0.2">
      <c r="AV17080" s="191" t="str">
        <f t="shared" si="270"/>
        <v>572_RON_4.5_10_202324</v>
      </c>
      <c r="AW17080" s="191" t="s">
        <v>228</v>
      </c>
      <c r="AX17080" s="18">
        <v>202324</v>
      </c>
      <c r="AY17080" s="191">
        <v>572</v>
      </c>
      <c r="AZ17080" s="191">
        <v>4.5</v>
      </c>
      <c r="BA17080" s="191">
        <v>10</v>
      </c>
      <c r="BB17080" s="191">
        <v>0</v>
      </c>
    </row>
    <row r="17081" spans="48:54" x14ac:dyDescent="0.2">
      <c r="AV17081" s="191" t="str">
        <f t="shared" si="270"/>
        <v>572_RS_21_4_202324</v>
      </c>
      <c r="AW17081" s="191" t="s">
        <v>92</v>
      </c>
      <c r="AX17081" s="18">
        <v>202324</v>
      </c>
      <c r="AY17081" s="191">
        <v>572</v>
      </c>
      <c r="AZ17081" s="191">
        <v>21</v>
      </c>
      <c r="BA17081" s="191">
        <v>4</v>
      </c>
      <c r="BB17081" s="191">
        <v>0</v>
      </c>
    </row>
    <row r="17082" spans="48:54" x14ac:dyDescent="0.2">
      <c r="AV17082" s="191" t="str">
        <f t="shared" si="270"/>
        <v>574_RON_4.5_10_202324</v>
      </c>
      <c r="AW17082" s="191" t="s">
        <v>228</v>
      </c>
      <c r="AX17082" s="18">
        <v>202324</v>
      </c>
      <c r="AY17082" s="191">
        <v>574</v>
      </c>
      <c r="AZ17082" s="191">
        <v>4.5</v>
      </c>
      <c r="BA17082" s="191">
        <v>10</v>
      </c>
      <c r="BB17082" s="191">
        <v>0</v>
      </c>
    </row>
    <row r="17083" spans="48:54" x14ac:dyDescent="0.2">
      <c r="AV17083" s="191" t="str">
        <f t="shared" si="270"/>
        <v>574_RS_21_4_202324</v>
      </c>
      <c r="AW17083" s="191" t="s">
        <v>92</v>
      </c>
      <c r="AX17083" s="18">
        <v>202324</v>
      </c>
      <c r="AY17083" s="191">
        <v>574</v>
      </c>
      <c r="AZ17083" s="191">
        <v>21</v>
      </c>
      <c r="BA17083" s="191">
        <v>4</v>
      </c>
      <c r="BB17083" s="191">
        <v>0</v>
      </c>
    </row>
    <row r="17084" spans="48:54" x14ac:dyDescent="0.2">
      <c r="AV17084" s="191" t="str">
        <f t="shared" si="270"/>
        <v>576_RON_4.5_10_202324</v>
      </c>
      <c r="AW17084" s="191" t="s">
        <v>228</v>
      </c>
      <c r="AX17084" s="18">
        <v>202324</v>
      </c>
      <c r="AY17084" s="191">
        <v>576</v>
      </c>
      <c r="AZ17084" s="191">
        <v>4.5</v>
      </c>
      <c r="BA17084" s="191">
        <v>10</v>
      </c>
      <c r="BB17084" s="191">
        <v>0</v>
      </c>
    </row>
    <row r="17085" spans="48:54" x14ac:dyDescent="0.2">
      <c r="AV17085" s="191" t="str">
        <f t="shared" si="270"/>
        <v>576_RS_21_4_202324</v>
      </c>
      <c r="AW17085" s="191" t="s">
        <v>92</v>
      </c>
      <c r="AX17085" s="18">
        <v>202324</v>
      </c>
      <c r="AY17085" s="191">
        <v>576</v>
      </c>
      <c r="AZ17085" s="191">
        <v>21</v>
      </c>
      <c r="BA17085" s="191">
        <v>4</v>
      </c>
      <c r="BB17085" s="191">
        <v>0</v>
      </c>
    </row>
    <row r="17086" spans="48:54" x14ac:dyDescent="0.2">
      <c r="AV17086" s="191" t="str">
        <f t="shared" si="270"/>
        <v>582_RON_4.5_10_202324</v>
      </c>
      <c r="AW17086" s="191" t="s">
        <v>228</v>
      </c>
      <c r="AX17086" s="18">
        <v>202324</v>
      </c>
      <c r="AY17086" s="191">
        <v>582</v>
      </c>
      <c r="AZ17086" s="191">
        <v>4.5</v>
      </c>
      <c r="BA17086" s="191">
        <v>10</v>
      </c>
      <c r="BB17086" s="191">
        <v>0</v>
      </c>
    </row>
    <row r="17087" spans="48:54" x14ac:dyDescent="0.2">
      <c r="AV17087" s="191" t="str">
        <f t="shared" si="270"/>
        <v>582_RS_21_4_202324</v>
      </c>
      <c r="AW17087" s="191" t="s">
        <v>92</v>
      </c>
      <c r="AX17087" s="18">
        <v>202324</v>
      </c>
      <c r="AY17087" s="191">
        <v>582</v>
      </c>
      <c r="AZ17087" s="191">
        <v>21</v>
      </c>
      <c r="BA17087" s="191">
        <v>4</v>
      </c>
      <c r="BB17087" s="191">
        <v>0</v>
      </c>
    </row>
    <row r="17088" spans="48:54" x14ac:dyDescent="0.2">
      <c r="AV17088" s="191" t="str">
        <f t="shared" si="270"/>
        <v>584_RON_4.5_10_202324</v>
      </c>
      <c r="AW17088" s="191" t="s">
        <v>228</v>
      </c>
      <c r="AX17088" s="18">
        <v>202324</v>
      </c>
      <c r="AY17088" s="191">
        <v>584</v>
      </c>
      <c r="AZ17088" s="191">
        <v>4.5</v>
      </c>
      <c r="BA17088" s="191">
        <v>10</v>
      </c>
      <c r="BB17088" s="191">
        <v>0</v>
      </c>
    </row>
    <row r="17089" spans="48:54" x14ac:dyDescent="0.2">
      <c r="AV17089" s="191" t="str">
        <f t="shared" si="270"/>
        <v>584_RS_21_4_202324</v>
      </c>
      <c r="AW17089" s="191" t="s">
        <v>92</v>
      </c>
      <c r="AX17089" s="18">
        <v>202324</v>
      </c>
      <c r="AY17089" s="191">
        <v>584</v>
      </c>
      <c r="AZ17089" s="191">
        <v>21</v>
      </c>
      <c r="BA17089" s="191">
        <v>4</v>
      </c>
      <c r="BB17089" s="191">
        <v>0</v>
      </c>
    </row>
    <row r="17090" spans="48:54" x14ac:dyDescent="0.2">
      <c r="AV17090" s="191" t="str">
        <f t="shared" si="270"/>
        <v>586_RON_4.5_10_202324</v>
      </c>
      <c r="AW17090" s="191" t="s">
        <v>228</v>
      </c>
      <c r="AX17090" s="18">
        <v>202324</v>
      </c>
      <c r="AY17090" s="191">
        <v>586</v>
      </c>
      <c r="AZ17090" s="191">
        <v>4.5</v>
      </c>
      <c r="BA17090" s="191">
        <v>10</v>
      </c>
      <c r="BB17090" s="191">
        <v>0</v>
      </c>
    </row>
    <row r="17091" spans="48:54" x14ac:dyDescent="0.2">
      <c r="AV17091" s="191" t="str">
        <f t="shared" si="270"/>
        <v>586_RS_21_4_202324</v>
      </c>
      <c r="AW17091" s="191" t="s">
        <v>92</v>
      </c>
      <c r="AX17091" s="18">
        <v>202324</v>
      </c>
      <c r="AY17091" s="191">
        <v>586</v>
      </c>
      <c r="AZ17091" s="191">
        <v>21</v>
      </c>
      <c r="BA17091" s="191">
        <v>4</v>
      </c>
      <c r="BB17091" s="191">
        <v>0</v>
      </c>
    </row>
    <row r="17092" spans="48:54" x14ac:dyDescent="0.2">
      <c r="AV17092" s="191" t="str">
        <f t="shared" ref="AV17092:AV17155" si="271">AY17092&amp;"_"&amp;AW17092&amp;"_"&amp;AZ17092&amp;"_"&amp;BA17092&amp;"_"&amp;AX17092</f>
        <v>512_RON_13_10_202324</v>
      </c>
      <c r="AW17092" s="191" t="s">
        <v>228</v>
      </c>
      <c r="AX17092" s="18">
        <v>202324</v>
      </c>
      <c r="AY17092" s="191">
        <v>512</v>
      </c>
      <c r="AZ17092" s="191">
        <v>13</v>
      </c>
      <c r="BA17092" s="191">
        <v>10</v>
      </c>
      <c r="BB17092" s="191">
        <v>0</v>
      </c>
    </row>
    <row r="17093" spans="48:54" x14ac:dyDescent="0.2">
      <c r="AV17093" s="191" t="str">
        <f t="shared" si="271"/>
        <v>512_RS_21_5_202324</v>
      </c>
      <c r="AW17093" s="191" t="s">
        <v>92</v>
      </c>
      <c r="AX17093" s="18">
        <v>202324</v>
      </c>
      <c r="AY17093" s="191">
        <v>512</v>
      </c>
      <c r="AZ17093" s="191">
        <v>21</v>
      </c>
      <c r="BA17093" s="191">
        <v>5</v>
      </c>
      <c r="BB17093" s="191">
        <v>0</v>
      </c>
    </row>
    <row r="17094" spans="48:54" x14ac:dyDescent="0.2">
      <c r="AV17094" s="191" t="str">
        <f t="shared" si="271"/>
        <v>514_RON_13_10_202324</v>
      </c>
      <c r="AW17094" s="191" t="s">
        <v>228</v>
      </c>
      <c r="AX17094" s="18">
        <v>202324</v>
      </c>
      <c r="AY17094" s="191">
        <v>514</v>
      </c>
      <c r="AZ17094" s="191">
        <v>13</v>
      </c>
      <c r="BA17094" s="191">
        <v>10</v>
      </c>
      <c r="BB17094" s="191">
        <v>0</v>
      </c>
    </row>
    <row r="17095" spans="48:54" x14ac:dyDescent="0.2">
      <c r="AV17095" s="191" t="str">
        <f t="shared" si="271"/>
        <v>514_RS_21_5_202324</v>
      </c>
      <c r="AW17095" s="191" t="s">
        <v>92</v>
      </c>
      <c r="AX17095" s="18">
        <v>202324</v>
      </c>
      <c r="AY17095" s="191">
        <v>514</v>
      </c>
      <c r="AZ17095" s="191">
        <v>21</v>
      </c>
      <c r="BA17095" s="191">
        <v>5</v>
      </c>
      <c r="BB17095" s="191">
        <v>0</v>
      </c>
    </row>
    <row r="17096" spans="48:54" x14ac:dyDescent="0.2">
      <c r="AV17096" s="191" t="str">
        <f t="shared" si="271"/>
        <v>516_RON_13_10_202324</v>
      </c>
      <c r="AW17096" s="191" t="s">
        <v>228</v>
      </c>
      <c r="AX17096" s="18">
        <v>202324</v>
      </c>
      <c r="AY17096" s="191">
        <v>516</v>
      </c>
      <c r="AZ17096" s="191">
        <v>13</v>
      </c>
      <c r="BA17096" s="191">
        <v>10</v>
      </c>
      <c r="BB17096" s="191">
        <v>0</v>
      </c>
    </row>
    <row r="17097" spans="48:54" x14ac:dyDescent="0.2">
      <c r="AV17097" s="191" t="str">
        <f t="shared" si="271"/>
        <v>516_RS_21_5_202324</v>
      </c>
      <c r="AW17097" s="191" t="s">
        <v>92</v>
      </c>
      <c r="AX17097" s="18">
        <v>202324</v>
      </c>
      <c r="AY17097" s="191">
        <v>516</v>
      </c>
      <c r="AZ17097" s="191">
        <v>21</v>
      </c>
      <c r="BA17097" s="191">
        <v>5</v>
      </c>
      <c r="BB17097" s="191">
        <v>0</v>
      </c>
    </row>
    <row r="17098" spans="48:54" x14ac:dyDescent="0.2">
      <c r="AV17098" s="191" t="str">
        <f t="shared" si="271"/>
        <v>518_RON_13_10_202324</v>
      </c>
      <c r="AW17098" s="191" t="s">
        <v>228</v>
      </c>
      <c r="AX17098" s="18">
        <v>202324</v>
      </c>
      <c r="AY17098" s="191">
        <v>518</v>
      </c>
      <c r="AZ17098" s="191">
        <v>13</v>
      </c>
      <c r="BA17098" s="191">
        <v>10</v>
      </c>
      <c r="BB17098" s="191">
        <v>0</v>
      </c>
    </row>
    <row r="17099" spans="48:54" x14ac:dyDescent="0.2">
      <c r="AV17099" s="191" t="str">
        <f t="shared" si="271"/>
        <v>518_RS_21_5_202324</v>
      </c>
      <c r="AW17099" s="191" t="s">
        <v>92</v>
      </c>
      <c r="AX17099" s="18">
        <v>202324</v>
      </c>
      <c r="AY17099" s="191">
        <v>518</v>
      </c>
      <c r="AZ17099" s="191">
        <v>21</v>
      </c>
      <c r="BA17099" s="191">
        <v>5</v>
      </c>
      <c r="BB17099" s="191">
        <v>0</v>
      </c>
    </row>
    <row r="17100" spans="48:54" x14ac:dyDescent="0.2">
      <c r="AV17100" s="191" t="str">
        <f t="shared" si="271"/>
        <v>520_RON_13_10_202324</v>
      </c>
      <c r="AW17100" s="191" t="s">
        <v>228</v>
      </c>
      <c r="AX17100" s="18">
        <v>202324</v>
      </c>
      <c r="AY17100" s="191">
        <v>520</v>
      </c>
      <c r="AZ17100" s="191">
        <v>13</v>
      </c>
      <c r="BA17100" s="191">
        <v>10</v>
      </c>
      <c r="BB17100" s="191">
        <v>0</v>
      </c>
    </row>
    <row r="17101" spans="48:54" x14ac:dyDescent="0.2">
      <c r="AV17101" s="191" t="str">
        <f t="shared" si="271"/>
        <v>520_RS_21_5_202324</v>
      </c>
      <c r="AW17101" s="191" t="s">
        <v>92</v>
      </c>
      <c r="AX17101" s="18">
        <v>202324</v>
      </c>
      <c r="AY17101" s="191">
        <v>520</v>
      </c>
      <c r="AZ17101" s="191">
        <v>21</v>
      </c>
      <c r="BA17101" s="191">
        <v>5</v>
      </c>
      <c r="BB17101" s="191">
        <v>0</v>
      </c>
    </row>
    <row r="17102" spans="48:54" x14ac:dyDescent="0.2">
      <c r="AV17102" s="191" t="str">
        <f t="shared" si="271"/>
        <v>522_RON_13_10_202324</v>
      </c>
      <c r="AW17102" s="191" t="s">
        <v>228</v>
      </c>
      <c r="AX17102" s="18">
        <v>202324</v>
      </c>
      <c r="AY17102" s="191">
        <v>522</v>
      </c>
      <c r="AZ17102" s="191">
        <v>13</v>
      </c>
      <c r="BA17102" s="191">
        <v>10</v>
      </c>
      <c r="BB17102" s="191">
        <v>0</v>
      </c>
    </row>
    <row r="17103" spans="48:54" x14ac:dyDescent="0.2">
      <c r="AV17103" s="191" t="str">
        <f t="shared" si="271"/>
        <v>522_RS_21_5_202324</v>
      </c>
      <c r="AW17103" s="191" t="s">
        <v>92</v>
      </c>
      <c r="AX17103" s="18">
        <v>202324</v>
      </c>
      <c r="AY17103" s="191">
        <v>522</v>
      </c>
      <c r="AZ17103" s="191">
        <v>21</v>
      </c>
      <c r="BA17103" s="191">
        <v>5</v>
      </c>
      <c r="BB17103" s="191">
        <v>0</v>
      </c>
    </row>
    <row r="17104" spans="48:54" x14ac:dyDescent="0.2">
      <c r="AV17104" s="191" t="str">
        <f t="shared" si="271"/>
        <v>524_RON_13_10_202324</v>
      </c>
      <c r="AW17104" s="191" t="s">
        <v>228</v>
      </c>
      <c r="AX17104" s="18">
        <v>202324</v>
      </c>
      <c r="AY17104" s="191">
        <v>524</v>
      </c>
      <c r="AZ17104" s="191">
        <v>13</v>
      </c>
      <c r="BA17104" s="191">
        <v>10</v>
      </c>
      <c r="BB17104" s="191">
        <v>0</v>
      </c>
    </row>
    <row r="17105" spans="48:54" x14ac:dyDescent="0.2">
      <c r="AV17105" s="191" t="str">
        <f t="shared" si="271"/>
        <v>524_RS_21_5_202324</v>
      </c>
      <c r="AW17105" s="191" t="s">
        <v>92</v>
      </c>
      <c r="AX17105" s="18">
        <v>202324</v>
      </c>
      <c r="AY17105" s="191">
        <v>524</v>
      </c>
      <c r="AZ17105" s="191">
        <v>21</v>
      </c>
      <c r="BA17105" s="191">
        <v>5</v>
      </c>
      <c r="BB17105" s="191">
        <v>-12.5754</v>
      </c>
    </row>
    <row r="17106" spans="48:54" x14ac:dyDescent="0.2">
      <c r="AV17106" s="191" t="str">
        <f t="shared" si="271"/>
        <v>526_RON_13_10_202324</v>
      </c>
      <c r="AW17106" s="191" t="s">
        <v>228</v>
      </c>
      <c r="AX17106" s="18">
        <v>202324</v>
      </c>
      <c r="AY17106" s="191">
        <v>526</v>
      </c>
      <c r="AZ17106" s="191">
        <v>13</v>
      </c>
      <c r="BA17106" s="191">
        <v>10</v>
      </c>
      <c r="BB17106" s="191">
        <v>0</v>
      </c>
    </row>
    <row r="17107" spans="48:54" x14ac:dyDescent="0.2">
      <c r="AV17107" s="191" t="str">
        <f t="shared" si="271"/>
        <v>526_RS_21_5_202324</v>
      </c>
      <c r="AW17107" s="191" t="s">
        <v>92</v>
      </c>
      <c r="AX17107" s="18">
        <v>202324</v>
      </c>
      <c r="AY17107" s="191">
        <v>526</v>
      </c>
      <c r="AZ17107" s="191">
        <v>21</v>
      </c>
      <c r="BA17107" s="191">
        <v>5</v>
      </c>
      <c r="BB17107" s="191">
        <v>0</v>
      </c>
    </row>
    <row r="17108" spans="48:54" x14ac:dyDescent="0.2">
      <c r="AV17108" s="191" t="str">
        <f t="shared" si="271"/>
        <v>528_RON_13_10_202324</v>
      </c>
      <c r="AW17108" s="191" t="s">
        <v>228</v>
      </c>
      <c r="AX17108" s="18">
        <v>202324</v>
      </c>
      <c r="AY17108" s="191">
        <v>528</v>
      </c>
      <c r="AZ17108" s="191">
        <v>13</v>
      </c>
      <c r="BA17108" s="191">
        <v>10</v>
      </c>
      <c r="BB17108" s="191">
        <v>0</v>
      </c>
    </row>
    <row r="17109" spans="48:54" x14ac:dyDescent="0.2">
      <c r="AV17109" s="191" t="str">
        <f t="shared" si="271"/>
        <v>528_RS_21_5_202324</v>
      </c>
      <c r="AW17109" s="191" t="s">
        <v>92</v>
      </c>
      <c r="AX17109" s="18">
        <v>202324</v>
      </c>
      <c r="AY17109" s="191">
        <v>528</v>
      </c>
      <c r="AZ17109" s="191">
        <v>21</v>
      </c>
      <c r="BA17109" s="191">
        <v>5</v>
      </c>
      <c r="BB17109" s="191">
        <v>0</v>
      </c>
    </row>
    <row r="17110" spans="48:54" x14ac:dyDescent="0.2">
      <c r="AV17110" s="191" t="str">
        <f t="shared" si="271"/>
        <v>530_RON_13_10_202324</v>
      </c>
      <c r="AW17110" s="191" t="s">
        <v>228</v>
      </c>
      <c r="AX17110" s="18">
        <v>202324</v>
      </c>
      <c r="AY17110" s="191">
        <v>530</v>
      </c>
      <c r="AZ17110" s="191">
        <v>13</v>
      </c>
      <c r="BA17110" s="191">
        <v>10</v>
      </c>
      <c r="BB17110" s="191">
        <v>0</v>
      </c>
    </row>
    <row r="17111" spans="48:54" x14ac:dyDescent="0.2">
      <c r="AV17111" s="191" t="str">
        <f t="shared" si="271"/>
        <v>530_RS_21_5_202324</v>
      </c>
      <c r="AW17111" s="191" t="s">
        <v>92</v>
      </c>
      <c r="AX17111" s="18">
        <v>202324</v>
      </c>
      <c r="AY17111" s="191">
        <v>530</v>
      </c>
      <c r="AZ17111" s="191">
        <v>21</v>
      </c>
      <c r="BA17111" s="191">
        <v>5</v>
      </c>
      <c r="BB17111" s="191">
        <v>0</v>
      </c>
    </row>
    <row r="17112" spans="48:54" x14ac:dyDescent="0.2">
      <c r="AV17112" s="191" t="str">
        <f t="shared" si="271"/>
        <v>532_RON_13_10_202324</v>
      </c>
      <c r="AW17112" s="191" t="s">
        <v>228</v>
      </c>
      <c r="AX17112" s="18">
        <v>202324</v>
      </c>
      <c r="AY17112" s="191">
        <v>532</v>
      </c>
      <c r="AZ17112" s="191">
        <v>13</v>
      </c>
      <c r="BA17112" s="191">
        <v>10</v>
      </c>
      <c r="BB17112" s="191">
        <v>0</v>
      </c>
    </row>
    <row r="17113" spans="48:54" x14ac:dyDescent="0.2">
      <c r="AV17113" s="191" t="str">
        <f t="shared" si="271"/>
        <v>532_RS_21_5_202324</v>
      </c>
      <c r="AW17113" s="191" t="s">
        <v>92</v>
      </c>
      <c r="AX17113" s="18">
        <v>202324</v>
      </c>
      <c r="AY17113" s="191">
        <v>532</v>
      </c>
      <c r="AZ17113" s="191">
        <v>21</v>
      </c>
      <c r="BA17113" s="191">
        <v>5</v>
      </c>
      <c r="BB17113" s="191">
        <v>0</v>
      </c>
    </row>
    <row r="17114" spans="48:54" x14ac:dyDescent="0.2">
      <c r="AV17114" s="191" t="str">
        <f t="shared" si="271"/>
        <v>534_RON_13_10_202324</v>
      </c>
      <c r="AW17114" s="191" t="s">
        <v>228</v>
      </c>
      <c r="AX17114" s="18">
        <v>202324</v>
      </c>
      <c r="AY17114" s="191">
        <v>534</v>
      </c>
      <c r="AZ17114" s="191">
        <v>13</v>
      </c>
      <c r="BA17114" s="191">
        <v>10</v>
      </c>
      <c r="BB17114" s="191">
        <v>0</v>
      </c>
    </row>
    <row r="17115" spans="48:54" x14ac:dyDescent="0.2">
      <c r="AV17115" s="191" t="str">
        <f t="shared" si="271"/>
        <v>534_RS_21_5_202324</v>
      </c>
      <c r="AW17115" s="191" t="s">
        <v>92</v>
      </c>
      <c r="AX17115" s="18">
        <v>202324</v>
      </c>
      <c r="AY17115" s="191">
        <v>534</v>
      </c>
      <c r="AZ17115" s="191">
        <v>21</v>
      </c>
      <c r="BA17115" s="191">
        <v>5</v>
      </c>
      <c r="BB17115" s="191">
        <v>0</v>
      </c>
    </row>
    <row r="17116" spans="48:54" x14ac:dyDescent="0.2">
      <c r="AV17116" s="191" t="str">
        <f t="shared" si="271"/>
        <v>536_RON_13_10_202324</v>
      </c>
      <c r="AW17116" s="191" t="s">
        <v>228</v>
      </c>
      <c r="AX17116" s="18">
        <v>202324</v>
      </c>
      <c r="AY17116" s="191">
        <v>536</v>
      </c>
      <c r="AZ17116" s="191">
        <v>13</v>
      </c>
      <c r="BA17116" s="191">
        <v>10</v>
      </c>
      <c r="BB17116" s="191">
        <v>0</v>
      </c>
    </row>
    <row r="17117" spans="48:54" x14ac:dyDescent="0.2">
      <c r="AV17117" s="191" t="str">
        <f t="shared" si="271"/>
        <v>536_RS_21_5_202324</v>
      </c>
      <c r="AW17117" s="191" t="s">
        <v>92</v>
      </c>
      <c r="AX17117" s="18">
        <v>202324</v>
      </c>
      <c r="AY17117" s="191">
        <v>536</v>
      </c>
      <c r="AZ17117" s="191">
        <v>21</v>
      </c>
      <c r="BA17117" s="191">
        <v>5</v>
      </c>
      <c r="BB17117" s="191">
        <v>0</v>
      </c>
    </row>
    <row r="17118" spans="48:54" x14ac:dyDescent="0.2">
      <c r="AV17118" s="191" t="str">
        <f t="shared" si="271"/>
        <v>538_RON_13_10_202324</v>
      </c>
      <c r="AW17118" s="191" t="s">
        <v>228</v>
      </c>
      <c r="AX17118" s="18">
        <v>202324</v>
      </c>
      <c r="AY17118" s="191">
        <v>538</v>
      </c>
      <c r="AZ17118" s="191">
        <v>13</v>
      </c>
      <c r="BA17118" s="191">
        <v>10</v>
      </c>
      <c r="BB17118" s="191">
        <v>0</v>
      </c>
    </row>
    <row r="17119" spans="48:54" x14ac:dyDescent="0.2">
      <c r="AV17119" s="191" t="str">
        <f t="shared" si="271"/>
        <v>538_RS_21_5_202324</v>
      </c>
      <c r="AW17119" s="191" t="s">
        <v>92</v>
      </c>
      <c r="AX17119" s="18">
        <v>202324</v>
      </c>
      <c r="AY17119" s="191">
        <v>538</v>
      </c>
      <c r="AZ17119" s="191">
        <v>21</v>
      </c>
      <c r="BA17119" s="191">
        <v>5</v>
      </c>
      <c r="BB17119" s="191">
        <v>0</v>
      </c>
    </row>
    <row r="17120" spans="48:54" x14ac:dyDescent="0.2">
      <c r="AV17120" s="191" t="str">
        <f t="shared" si="271"/>
        <v>540_RON_13_10_202324</v>
      </c>
      <c r="AW17120" s="191" t="s">
        <v>228</v>
      </c>
      <c r="AX17120" s="18">
        <v>202324</v>
      </c>
      <c r="AY17120" s="191">
        <v>540</v>
      </c>
      <c r="AZ17120" s="191">
        <v>13</v>
      </c>
      <c r="BA17120" s="191">
        <v>10</v>
      </c>
      <c r="BB17120" s="191">
        <v>0</v>
      </c>
    </row>
    <row r="17121" spans="48:54" x14ac:dyDescent="0.2">
      <c r="AV17121" s="191" t="str">
        <f t="shared" si="271"/>
        <v>540_RS_21_5_202324</v>
      </c>
      <c r="AW17121" s="191" t="s">
        <v>92</v>
      </c>
      <c r="AX17121" s="18">
        <v>202324</v>
      </c>
      <c r="AY17121" s="191">
        <v>540</v>
      </c>
      <c r="AZ17121" s="191">
        <v>21</v>
      </c>
      <c r="BA17121" s="191">
        <v>5</v>
      </c>
      <c r="BB17121" s="191">
        <v>0</v>
      </c>
    </row>
    <row r="17122" spans="48:54" x14ac:dyDescent="0.2">
      <c r="AV17122" s="191" t="str">
        <f t="shared" si="271"/>
        <v>542_RON_13_10_202324</v>
      </c>
      <c r="AW17122" s="191" t="s">
        <v>228</v>
      </c>
      <c r="AX17122" s="18">
        <v>202324</v>
      </c>
      <c r="AY17122" s="191">
        <v>542</v>
      </c>
      <c r="AZ17122" s="191">
        <v>13</v>
      </c>
      <c r="BA17122" s="191">
        <v>10</v>
      </c>
      <c r="BB17122" s="191">
        <v>0</v>
      </c>
    </row>
    <row r="17123" spans="48:54" x14ac:dyDescent="0.2">
      <c r="AV17123" s="191" t="str">
        <f t="shared" si="271"/>
        <v>542_RS_21_5_202324</v>
      </c>
      <c r="AW17123" s="191" t="s">
        <v>92</v>
      </c>
      <c r="AX17123" s="18">
        <v>202324</v>
      </c>
      <c r="AY17123" s="191">
        <v>542</v>
      </c>
      <c r="AZ17123" s="191">
        <v>21</v>
      </c>
      <c r="BA17123" s="191">
        <v>5</v>
      </c>
      <c r="BB17123" s="191">
        <v>0</v>
      </c>
    </row>
    <row r="17124" spans="48:54" x14ac:dyDescent="0.2">
      <c r="AV17124" s="191" t="str">
        <f t="shared" si="271"/>
        <v>544_RON_13_10_202324</v>
      </c>
      <c r="AW17124" s="191" t="s">
        <v>228</v>
      </c>
      <c r="AX17124" s="18">
        <v>202324</v>
      </c>
      <c r="AY17124" s="191">
        <v>544</v>
      </c>
      <c r="AZ17124" s="191">
        <v>13</v>
      </c>
      <c r="BA17124" s="191">
        <v>10</v>
      </c>
      <c r="BB17124" s="191">
        <v>0</v>
      </c>
    </row>
    <row r="17125" spans="48:54" x14ac:dyDescent="0.2">
      <c r="AV17125" s="191" t="str">
        <f t="shared" si="271"/>
        <v>544_RS_21_5_202324</v>
      </c>
      <c r="AW17125" s="191" t="s">
        <v>92</v>
      </c>
      <c r="AX17125" s="18">
        <v>202324</v>
      </c>
      <c r="AY17125" s="191">
        <v>544</v>
      </c>
      <c r="AZ17125" s="191">
        <v>21</v>
      </c>
      <c r="BA17125" s="191">
        <v>5</v>
      </c>
      <c r="BB17125" s="191">
        <v>0</v>
      </c>
    </row>
    <row r="17126" spans="48:54" x14ac:dyDescent="0.2">
      <c r="AV17126" s="191" t="str">
        <f t="shared" si="271"/>
        <v>545_RON_13_10_202324</v>
      </c>
      <c r="AW17126" s="191" t="s">
        <v>228</v>
      </c>
      <c r="AX17126" s="18">
        <v>202324</v>
      </c>
      <c r="AY17126" s="191">
        <v>545</v>
      </c>
      <c r="AZ17126" s="191">
        <v>13</v>
      </c>
      <c r="BA17126" s="191">
        <v>10</v>
      </c>
      <c r="BB17126" s="191">
        <v>0</v>
      </c>
    </row>
    <row r="17127" spans="48:54" x14ac:dyDescent="0.2">
      <c r="AV17127" s="191" t="str">
        <f t="shared" si="271"/>
        <v>545_RS_21_5_202324</v>
      </c>
      <c r="AW17127" s="191" t="s">
        <v>92</v>
      </c>
      <c r="AX17127" s="18">
        <v>202324</v>
      </c>
      <c r="AY17127" s="191">
        <v>545</v>
      </c>
      <c r="AZ17127" s="191">
        <v>21</v>
      </c>
      <c r="BA17127" s="191">
        <v>5</v>
      </c>
      <c r="BB17127" s="191">
        <v>0</v>
      </c>
    </row>
    <row r="17128" spans="48:54" x14ac:dyDescent="0.2">
      <c r="AV17128" s="191" t="str">
        <f t="shared" si="271"/>
        <v>546_RON_13_10_202324</v>
      </c>
      <c r="AW17128" s="191" t="s">
        <v>228</v>
      </c>
      <c r="AX17128" s="18">
        <v>202324</v>
      </c>
      <c r="AY17128" s="191">
        <v>546</v>
      </c>
      <c r="AZ17128" s="191">
        <v>13</v>
      </c>
      <c r="BA17128" s="191">
        <v>10</v>
      </c>
      <c r="BB17128" s="191">
        <v>0</v>
      </c>
    </row>
    <row r="17129" spans="48:54" x14ac:dyDescent="0.2">
      <c r="AV17129" s="191" t="str">
        <f t="shared" si="271"/>
        <v>546_RS_21_5_202324</v>
      </c>
      <c r="AW17129" s="191" t="s">
        <v>92</v>
      </c>
      <c r="AX17129" s="18">
        <v>202324</v>
      </c>
      <c r="AY17129" s="191">
        <v>546</v>
      </c>
      <c r="AZ17129" s="191">
        <v>21</v>
      </c>
      <c r="BA17129" s="191">
        <v>5</v>
      </c>
      <c r="BB17129" s="191">
        <v>0</v>
      </c>
    </row>
    <row r="17130" spans="48:54" x14ac:dyDescent="0.2">
      <c r="AV17130" s="191" t="str">
        <f t="shared" si="271"/>
        <v>548_RON_13_10_202324</v>
      </c>
      <c r="AW17130" s="191" t="s">
        <v>228</v>
      </c>
      <c r="AX17130" s="18">
        <v>202324</v>
      </c>
      <c r="AY17130" s="191">
        <v>548</v>
      </c>
      <c r="AZ17130" s="191">
        <v>13</v>
      </c>
      <c r="BA17130" s="191">
        <v>10</v>
      </c>
      <c r="BB17130" s="191">
        <v>0</v>
      </c>
    </row>
    <row r="17131" spans="48:54" x14ac:dyDescent="0.2">
      <c r="AV17131" s="191" t="str">
        <f t="shared" si="271"/>
        <v>548_RS_21_5_202324</v>
      </c>
      <c r="AW17131" s="191" t="s">
        <v>92</v>
      </c>
      <c r="AX17131" s="18">
        <v>202324</v>
      </c>
      <c r="AY17131" s="191">
        <v>548</v>
      </c>
      <c r="AZ17131" s="191">
        <v>21</v>
      </c>
      <c r="BA17131" s="191">
        <v>5</v>
      </c>
      <c r="BB17131" s="191">
        <v>0</v>
      </c>
    </row>
    <row r="17132" spans="48:54" x14ac:dyDescent="0.2">
      <c r="AV17132" s="191" t="str">
        <f t="shared" si="271"/>
        <v>550_RON_13_10_202324</v>
      </c>
      <c r="AW17132" s="191" t="s">
        <v>228</v>
      </c>
      <c r="AX17132" s="18">
        <v>202324</v>
      </c>
      <c r="AY17132" s="191">
        <v>550</v>
      </c>
      <c r="AZ17132" s="191">
        <v>13</v>
      </c>
      <c r="BA17132" s="191">
        <v>10</v>
      </c>
      <c r="BB17132" s="191">
        <v>0</v>
      </c>
    </row>
    <row r="17133" spans="48:54" x14ac:dyDescent="0.2">
      <c r="AV17133" s="191" t="str">
        <f t="shared" si="271"/>
        <v>550_RS_21_5_202324</v>
      </c>
      <c r="AW17133" s="191" t="s">
        <v>92</v>
      </c>
      <c r="AX17133" s="18">
        <v>202324</v>
      </c>
      <c r="AY17133" s="191">
        <v>550</v>
      </c>
      <c r="AZ17133" s="191">
        <v>21</v>
      </c>
      <c r="BA17133" s="191">
        <v>5</v>
      </c>
      <c r="BB17133" s="191">
        <v>0</v>
      </c>
    </row>
    <row r="17134" spans="48:54" x14ac:dyDescent="0.2">
      <c r="AV17134" s="191" t="str">
        <f t="shared" si="271"/>
        <v>552_RON_13_10_202324</v>
      </c>
      <c r="AW17134" s="191" t="s">
        <v>228</v>
      </c>
      <c r="AX17134" s="18">
        <v>202324</v>
      </c>
      <c r="AY17134" s="191">
        <v>552</v>
      </c>
      <c r="AZ17134" s="191">
        <v>13</v>
      </c>
      <c r="BA17134" s="191">
        <v>10</v>
      </c>
      <c r="BB17134" s="191">
        <v>0</v>
      </c>
    </row>
    <row r="17135" spans="48:54" x14ac:dyDescent="0.2">
      <c r="AV17135" s="191" t="str">
        <f t="shared" si="271"/>
        <v>552_RS_21_5_202324</v>
      </c>
      <c r="AW17135" s="191" t="s">
        <v>92</v>
      </c>
      <c r="AX17135" s="18">
        <v>202324</v>
      </c>
      <c r="AY17135" s="191">
        <v>552</v>
      </c>
      <c r="AZ17135" s="191">
        <v>21</v>
      </c>
      <c r="BA17135" s="191">
        <v>5</v>
      </c>
      <c r="BB17135" s="191">
        <v>0</v>
      </c>
    </row>
    <row r="17136" spans="48:54" x14ac:dyDescent="0.2">
      <c r="AV17136" s="191" t="str">
        <f t="shared" si="271"/>
        <v>562_RON_13_10_202324</v>
      </c>
      <c r="AW17136" s="191" t="s">
        <v>228</v>
      </c>
      <c r="AX17136" s="18">
        <v>202324</v>
      </c>
      <c r="AY17136" s="191">
        <v>562</v>
      </c>
      <c r="AZ17136" s="191">
        <v>13</v>
      </c>
      <c r="BA17136" s="191">
        <v>10</v>
      </c>
      <c r="BB17136" s="191">
        <v>0</v>
      </c>
    </row>
    <row r="17137" spans="48:54" x14ac:dyDescent="0.2">
      <c r="AV17137" s="191" t="str">
        <f t="shared" si="271"/>
        <v>562_RS_21_5_202324</v>
      </c>
      <c r="AW17137" s="191" t="s">
        <v>92</v>
      </c>
      <c r="AX17137" s="18">
        <v>202324</v>
      </c>
      <c r="AY17137" s="191">
        <v>562</v>
      </c>
      <c r="AZ17137" s="191">
        <v>21</v>
      </c>
      <c r="BA17137" s="191">
        <v>5</v>
      </c>
      <c r="BB17137" s="191">
        <v>0</v>
      </c>
    </row>
    <row r="17138" spans="48:54" x14ac:dyDescent="0.2">
      <c r="AV17138" s="191" t="str">
        <f t="shared" si="271"/>
        <v>564_RON_13_10_202324</v>
      </c>
      <c r="AW17138" s="191" t="s">
        <v>228</v>
      </c>
      <c r="AX17138" s="18">
        <v>202324</v>
      </c>
      <c r="AY17138" s="191">
        <v>564</v>
      </c>
      <c r="AZ17138" s="191">
        <v>13</v>
      </c>
      <c r="BA17138" s="191">
        <v>10</v>
      </c>
      <c r="BB17138" s="191">
        <v>0</v>
      </c>
    </row>
    <row r="17139" spans="48:54" x14ac:dyDescent="0.2">
      <c r="AV17139" s="191" t="str">
        <f t="shared" si="271"/>
        <v>564_RS_21_5_202324</v>
      </c>
      <c r="AW17139" s="191" t="s">
        <v>92</v>
      </c>
      <c r="AX17139" s="18">
        <v>202324</v>
      </c>
      <c r="AY17139" s="191">
        <v>564</v>
      </c>
      <c r="AZ17139" s="191">
        <v>21</v>
      </c>
      <c r="BA17139" s="191">
        <v>5</v>
      </c>
      <c r="BB17139" s="191">
        <v>0</v>
      </c>
    </row>
    <row r="17140" spans="48:54" x14ac:dyDescent="0.2">
      <c r="AV17140" s="191" t="str">
        <f t="shared" si="271"/>
        <v>566_RON_13_10_202324</v>
      </c>
      <c r="AW17140" s="191" t="s">
        <v>228</v>
      </c>
      <c r="AX17140" s="18">
        <v>202324</v>
      </c>
      <c r="AY17140" s="191">
        <v>566</v>
      </c>
      <c r="AZ17140" s="191">
        <v>13</v>
      </c>
      <c r="BA17140" s="191">
        <v>10</v>
      </c>
      <c r="BB17140" s="191">
        <v>0</v>
      </c>
    </row>
    <row r="17141" spans="48:54" x14ac:dyDescent="0.2">
      <c r="AV17141" s="191" t="str">
        <f t="shared" si="271"/>
        <v>566_RS_21_5_202324</v>
      </c>
      <c r="AW17141" s="191" t="s">
        <v>92</v>
      </c>
      <c r="AX17141" s="18">
        <v>202324</v>
      </c>
      <c r="AY17141" s="191">
        <v>566</v>
      </c>
      <c r="AZ17141" s="191">
        <v>21</v>
      </c>
      <c r="BA17141" s="191">
        <v>5</v>
      </c>
      <c r="BB17141" s="191">
        <v>0</v>
      </c>
    </row>
    <row r="17142" spans="48:54" x14ac:dyDescent="0.2">
      <c r="AV17142" s="191" t="str">
        <f t="shared" si="271"/>
        <v>568_RON_13_10_202324</v>
      </c>
      <c r="AW17142" s="191" t="s">
        <v>228</v>
      </c>
      <c r="AX17142" s="18">
        <v>202324</v>
      </c>
      <c r="AY17142" s="191">
        <v>568</v>
      </c>
      <c r="AZ17142" s="191">
        <v>13</v>
      </c>
      <c r="BA17142" s="191">
        <v>10</v>
      </c>
      <c r="BB17142" s="191">
        <v>0</v>
      </c>
    </row>
    <row r="17143" spans="48:54" x14ac:dyDescent="0.2">
      <c r="AV17143" s="191" t="str">
        <f t="shared" si="271"/>
        <v>568_RS_21_5_202324</v>
      </c>
      <c r="AW17143" s="191" t="s">
        <v>92</v>
      </c>
      <c r="AX17143" s="18">
        <v>202324</v>
      </c>
      <c r="AY17143" s="191">
        <v>568</v>
      </c>
      <c r="AZ17143" s="191">
        <v>21</v>
      </c>
      <c r="BA17143" s="191">
        <v>5</v>
      </c>
      <c r="BB17143" s="191">
        <v>0</v>
      </c>
    </row>
    <row r="17144" spans="48:54" x14ac:dyDescent="0.2">
      <c r="AV17144" s="191" t="str">
        <f t="shared" si="271"/>
        <v>572_RON_13_10_202324</v>
      </c>
      <c r="AW17144" s="191" t="s">
        <v>228</v>
      </c>
      <c r="AX17144" s="18">
        <v>202324</v>
      </c>
      <c r="AY17144" s="191">
        <v>572</v>
      </c>
      <c r="AZ17144" s="191">
        <v>13</v>
      </c>
      <c r="BA17144" s="191">
        <v>10</v>
      </c>
      <c r="BB17144" s="191">
        <v>0</v>
      </c>
    </row>
    <row r="17145" spans="48:54" x14ac:dyDescent="0.2">
      <c r="AV17145" s="191" t="str">
        <f t="shared" si="271"/>
        <v>572_RS_21_5_202324</v>
      </c>
      <c r="AW17145" s="191" t="s">
        <v>92</v>
      </c>
      <c r="AX17145" s="18">
        <v>202324</v>
      </c>
      <c r="AY17145" s="191">
        <v>572</v>
      </c>
      <c r="AZ17145" s="191">
        <v>21</v>
      </c>
      <c r="BA17145" s="191">
        <v>5</v>
      </c>
      <c r="BB17145" s="191">
        <v>0</v>
      </c>
    </row>
    <row r="17146" spans="48:54" x14ac:dyDescent="0.2">
      <c r="AV17146" s="191" t="str">
        <f t="shared" si="271"/>
        <v>574_RON_13_10_202324</v>
      </c>
      <c r="AW17146" s="191" t="s">
        <v>228</v>
      </c>
      <c r="AX17146" s="18">
        <v>202324</v>
      </c>
      <c r="AY17146" s="191">
        <v>574</v>
      </c>
      <c r="AZ17146" s="191">
        <v>13</v>
      </c>
      <c r="BA17146" s="191">
        <v>10</v>
      </c>
      <c r="BB17146" s="191">
        <v>0</v>
      </c>
    </row>
    <row r="17147" spans="48:54" x14ac:dyDescent="0.2">
      <c r="AV17147" s="191" t="str">
        <f t="shared" si="271"/>
        <v>574_RS_21_5_202324</v>
      </c>
      <c r="AW17147" s="191" t="s">
        <v>92</v>
      </c>
      <c r="AX17147" s="18">
        <v>202324</v>
      </c>
      <c r="AY17147" s="191">
        <v>574</v>
      </c>
      <c r="AZ17147" s="191">
        <v>21</v>
      </c>
      <c r="BA17147" s="191">
        <v>5</v>
      </c>
      <c r="BB17147" s="191">
        <v>0</v>
      </c>
    </row>
    <row r="17148" spans="48:54" x14ac:dyDescent="0.2">
      <c r="AV17148" s="191" t="str">
        <f t="shared" si="271"/>
        <v>576_RON_13_10_202324</v>
      </c>
      <c r="AW17148" s="191" t="s">
        <v>228</v>
      </c>
      <c r="AX17148" s="18">
        <v>202324</v>
      </c>
      <c r="AY17148" s="191">
        <v>576</v>
      </c>
      <c r="AZ17148" s="191">
        <v>13</v>
      </c>
      <c r="BA17148" s="191">
        <v>10</v>
      </c>
      <c r="BB17148" s="191">
        <v>0</v>
      </c>
    </row>
    <row r="17149" spans="48:54" x14ac:dyDescent="0.2">
      <c r="AV17149" s="191" t="str">
        <f t="shared" si="271"/>
        <v>576_RS_21_5_202324</v>
      </c>
      <c r="AW17149" s="191" t="s">
        <v>92</v>
      </c>
      <c r="AX17149" s="18">
        <v>202324</v>
      </c>
      <c r="AY17149" s="191">
        <v>576</v>
      </c>
      <c r="AZ17149" s="191">
        <v>21</v>
      </c>
      <c r="BA17149" s="191">
        <v>5</v>
      </c>
      <c r="BB17149" s="191">
        <v>0</v>
      </c>
    </row>
    <row r="17150" spans="48:54" x14ac:dyDescent="0.2">
      <c r="AV17150" s="191" t="str">
        <f t="shared" si="271"/>
        <v>582_RON_13_10_202324</v>
      </c>
      <c r="AW17150" s="191" t="s">
        <v>228</v>
      </c>
      <c r="AX17150" s="18">
        <v>202324</v>
      </c>
      <c r="AY17150" s="191">
        <v>582</v>
      </c>
      <c r="AZ17150" s="191">
        <v>13</v>
      </c>
      <c r="BA17150" s="191">
        <v>10</v>
      </c>
      <c r="BB17150" s="191">
        <v>735</v>
      </c>
    </row>
    <row r="17151" spans="48:54" x14ac:dyDescent="0.2">
      <c r="AV17151" s="191" t="str">
        <f t="shared" si="271"/>
        <v>582_RS_21_5_202324</v>
      </c>
      <c r="AW17151" s="191" t="s">
        <v>92</v>
      </c>
      <c r="AX17151" s="18">
        <v>202324</v>
      </c>
      <c r="AY17151" s="191">
        <v>582</v>
      </c>
      <c r="AZ17151" s="191">
        <v>21</v>
      </c>
      <c r="BA17151" s="191">
        <v>5</v>
      </c>
      <c r="BB17151" s="191">
        <v>0</v>
      </c>
    </row>
    <row r="17152" spans="48:54" x14ac:dyDescent="0.2">
      <c r="AV17152" s="191" t="str">
        <f t="shared" si="271"/>
        <v>584_RON_13_10_202324</v>
      </c>
      <c r="AW17152" s="191" t="s">
        <v>228</v>
      </c>
      <c r="AX17152" s="18">
        <v>202324</v>
      </c>
      <c r="AY17152" s="191">
        <v>584</v>
      </c>
      <c r="AZ17152" s="191">
        <v>13</v>
      </c>
      <c r="BA17152" s="191">
        <v>10</v>
      </c>
      <c r="BB17152" s="191">
        <v>1423</v>
      </c>
    </row>
    <row r="17153" spans="48:54" x14ac:dyDescent="0.2">
      <c r="AV17153" s="191" t="str">
        <f t="shared" si="271"/>
        <v>584_RS_21_5_202324</v>
      </c>
      <c r="AW17153" s="191" t="s">
        <v>92</v>
      </c>
      <c r="AX17153" s="18">
        <v>202324</v>
      </c>
      <c r="AY17153" s="191">
        <v>584</v>
      </c>
      <c r="AZ17153" s="191">
        <v>21</v>
      </c>
      <c r="BA17153" s="191">
        <v>5</v>
      </c>
      <c r="BB17153" s="191">
        <v>0</v>
      </c>
    </row>
    <row r="17154" spans="48:54" x14ac:dyDescent="0.2">
      <c r="AV17154" s="191" t="str">
        <f t="shared" si="271"/>
        <v>586_RON_13_10_202324</v>
      </c>
      <c r="AW17154" s="191" t="s">
        <v>228</v>
      </c>
      <c r="AX17154" s="18">
        <v>202324</v>
      </c>
      <c r="AY17154" s="191">
        <v>586</v>
      </c>
      <c r="AZ17154" s="191">
        <v>13</v>
      </c>
      <c r="BA17154" s="191">
        <v>10</v>
      </c>
      <c r="BB17154" s="191">
        <v>1315.5619999999999</v>
      </c>
    </row>
    <row r="17155" spans="48:54" x14ac:dyDescent="0.2">
      <c r="AV17155" s="191" t="str">
        <f t="shared" si="271"/>
        <v>586_RS_21_5_202324</v>
      </c>
      <c r="AW17155" s="191" t="s">
        <v>92</v>
      </c>
      <c r="AX17155" s="18">
        <v>202324</v>
      </c>
      <c r="AY17155" s="191">
        <v>586</v>
      </c>
      <c r="AZ17155" s="191">
        <v>21</v>
      </c>
      <c r="BA17155" s="191">
        <v>5</v>
      </c>
      <c r="BB17155" s="191">
        <v>0</v>
      </c>
    </row>
    <row r="17156" spans="48:54" x14ac:dyDescent="0.2">
      <c r="AV17156" s="191" t="str">
        <f t="shared" ref="AV17156:AV17219" si="272">AY17156&amp;"_"&amp;AW17156&amp;"_"&amp;AZ17156&amp;"_"&amp;BA17156&amp;"_"&amp;AX17156</f>
        <v>512_RON_14_10_202324</v>
      </c>
      <c r="AW17156" s="191" t="s">
        <v>228</v>
      </c>
      <c r="AX17156" s="18">
        <v>202324</v>
      </c>
      <c r="AY17156" s="191">
        <v>512</v>
      </c>
      <c r="AZ17156" s="191">
        <v>14</v>
      </c>
      <c r="BA17156" s="191">
        <v>10</v>
      </c>
      <c r="BB17156" s="191">
        <v>0</v>
      </c>
    </row>
    <row r="17157" spans="48:54" x14ac:dyDescent="0.2">
      <c r="AV17157" s="191" t="str">
        <f t="shared" si="272"/>
        <v>512_RS_22_1_202324</v>
      </c>
      <c r="AW17157" s="191" t="s">
        <v>92</v>
      </c>
      <c r="AX17157" s="18">
        <v>202324</v>
      </c>
      <c r="AY17157" s="191">
        <v>512</v>
      </c>
      <c r="AZ17157" s="191">
        <v>22</v>
      </c>
      <c r="BA17157" s="191">
        <v>1</v>
      </c>
      <c r="BB17157" s="191">
        <v>712.52399999999989</v>
      </c>
    </row>
    <row r="17158" spans="48:54" x14ac:dyDescent="0.2">
      <c r="AV17158" s="191" t="str">
        <f t="shared" si="272"/>
        <v>514_RON_14_10_202324</v>
      </c>
      <c r="AW17158" s="191" t="s">
        <v>228</v>
      </c>
      <c r="AX17158" s="18">
        <v>202324</v>
      </c>
      <c r="AY17158" s="191">
        <v>514</v>
      </c>
      <c r="AZ17158" s="191">
        <v>14</v>
      </c>
      <c r="BA17158" s="191">
        <v>10</v>
      </c>
      <c r="BB17158" s="191">
        <v>0</v>
      </c>
    </row>
    <row r="17159" spans="48:54" x14ac:dyDescent="0.2">
      <c r="AV17159" s="191" t="str">
        <f t="shared" si="272"/>
        <v>514_RS_22_1_202324</v>
      </c>
      <c r="AW17159" s="191" t="s">
        <v>92</v>
      </c>
      <c r="AX17159" s="18">
        <v>202324</v>
      </c>
      <c r="AY17159" s="191">
        <v>514</v>
      </c>
      <c r="AZ17159" s="191">
        <v>22</v>
      </c>
      <c r="BA17159" s="191">
        <v>1</v>
      </c>
      <c r="BB17159" s="191">
        <v>661</v>
      </c>
    </row>
    <row r="17160" spans="48:54" x14ac:dyDescent="0.2">
      <c r="AV17160" s="191" t="str">
        <f t="shared" si="272"/>
        <v>516_RON_14_10_202324</v>
      </c>
      <c r="AW17160" s="191" t="s">
        <v>228</v>
      </c>
      <c r="AX17160" s="18">
        <v>202324</v>
      </c>
      <c r="AY17160" s="191">
        <v>516</v>
      </c>
      <c r="AZ17160" s="191">
        <v>14</v>
      </c>
      <c r="BA17160" s="191">
        <v>10</v>
      </c>
      <c r="BB17160" s="191">
        <v>0</v>
      </c>
    </row>
    <row r="17161" spans="48:54" x14ac:dyDescent="0.2">
      <c r="AV17161" s="191" t="str">
        <f t="shared" si="272"/>
        <v>516_RS_22_1_202324</v>
      </c>
      <c r="AW17161" s="191" t="s">
        <v>92</v>
      </c>
      <c r="AX17161" s="18">
        <v>202324</v>
      </c>
      <c r="AY17161" s="191">
        <v>516</v>
      </c>
      <c r="AZ17161" s="191">
        <v>22</v>
      </c>
      <c r="BA17161" s="191">
        <v>1</v>
      </c>
      <c r="BB17161" s="191">
        <v>291.93700000000001</v>
      </c>
    </row>
    <row r="17162" spans="48:54" x14ac:dyDescent="0.2">
      <c r="AV17162" s="191" t="str">
        <f t="shared" si="272"/>
        <v>518_RON_14_10_202324</v>
      </c>
      <c r="AW17162" s="191" t="s">
        <v>228</v>
      </c>
      <c r="AX17162" s="18">
        <v>202324</v>
      </c>
      <c r="AY17162" s="191">
        <v>518</v>
      </c>
      <c r="AZ17162" s="191">
        <v>14</v>
      </c>
      <c r="BA17162" s="191">
        <v>10</v>
      </c>
      <c r="BB17162" s="191">
        <v>0</v>
      </c>
    </row>
    <row r="17163" spans="48:54" x14ac:dyDescent="0.2">
      <c r="AV17163" s="191" t="str">
        <f t="shared" si="272"/>
        <v>518_RS_22_1_202324</v>
      </c>
      <c r="AW17163" s="191" t="s">
        <v>92</v>
      </c>
      <c r="AX17163" s="18">
        <v>202324</v>
      </c>
      <c r="AY17163" s="191">
        <v>518</v>
      </c>
      <c r="AZ17163" s="191">
        <v>22</v>
      </c>
      <c r="BA17163" s="191">
        <v>1</v>
      </c>
      <c r="BB17163" s="191">
        <v>361.33569999999997</v>
      </c>
    </row>
    <row r="17164" spans="48:54" x14ac:dyDescent="0.2">
      <c r="AV17164" s="191" t="str">
        <f t="shared" si="272"/>
        <v>520_RON_14_10_202324</v>
      </c>
      <c r="AW17164" s="191" t="s">
        <v>228</v>
      </c>
      <c r="AX17164" s="18">
        <v>202324</v>
      </c>
      <c r="AY17164" s="191">
        <v>520</v>
      </c>
      <c r="AZ17164" s="191">
        <v>14</v>
      </c>
      <c r="BA17164" s="191">
        <v>10</v>
      </c>
      <c r="BB17164" s="191">
        <v>0</v>
      </c>
    </row>
    <row r="17165" spans="48:54" x14ac:dyDescent="0.2">
      <c r="AV17165" s="191" t="str">
        <f t="shared" si="272"/>
        <v>520_RS_22_1_202324</v>
      </c>
      <c r="AW17165" s="191" t="s">
        <v>92</v>
      </c>
      <c r="AX17165" s="18">
        <v>202324</v>
      </c>
      <c r="AY17165" s="191">
        <v>520</v>
      </c>
      <c r="AZ17165" s="191">
        <v>22</v>
      </c>
      <c r="BA17165" s="191">
        <v>1</v>
      </c>
      <c r="BB17165" s="191">
        <v>2342.5260000000003</v>
      </c>
    </row>
    <row r="17166" spans="48:54" x14ac:dyDescent="0.2">
      <c r="AV17166" s="191" t="str">
        <f t="shared" si="272"/>
        <v>522_RON_14_10_202324</v>
      </c>
      <c r="AW17166" s="191" t="s">
        <v>228</v>
      </c>
      <c r="AX17166" s="18">
        <v>202324</v>
      </c>
      <c r="AY17166" s="191">
        <v>522</v>
      </c>
      <c r="AZ17166" s="191">
        <v>14</v>
      </c>
      <c r="BA17166" s="191">
        <v>10</v>
      </c>
      <c r="BB17166" s="191">
        <v>0</v>
      </c>
    </row>
    <row r="17167" spans="48:54" x14ac:dyDescent="0.2">
      <c r="AV17167" s="191" t="str">
        <f t="shared" si="272"/>
        <v>522_RS_22_1_202324</v>
      </c>
      <c r="AW17167" s="191" t="s">
        <v>92</v>
      </c>
      <c r="AX17167" s="18">
        <v>202324</v>
      </c>
      <c r="AY17167" s="191">
        <v>522</v>
      </c>
      <c r="AZ17167" s="191">
        <v>22</v>
      </c>
      <c r="BA17167" s="191">
        <v>1</v>
      </c>
      <c r="BB17167" s="191">
        <v>441.58361000000002</v>
      </c>
    </row>
    <row r="17168" spans="48:54" x14ac:dyDescent="0.2">
      <c r="AV17168" s="191" t="str">
        <f t="shared" si="272"/>
        <v>524_RON_14_10_202324</v>
      </c>
      <c r="AW17168" s="191" t="s">
        <v>228</v>
      </c>
      <c r="AX17168" s="18">
        <v>202324</v>
      </c>
      <c r="AY17168" s="191">
        <v>524</v>
      </c>
      <c r="AZ17168" s="191">
        <v>14</v>
      </c>
      <c r="BA17168" s="191">
        <v>10</v>
      </c>
      <c r="BB17168" s="191">
        <v>0</v>
      </c>
    </row>
    <row r="17169" spans="48:54" x14ac:dyDescent="0.2">
      <c r="AV17169" s="191" t="str">
        <f t="shared" si="272"/>
        <v>524_RS_22_1_202324</v>
      </c>
      <c r="AW17169" s="191" t="s">
        <v>92</v>
      </c>
      <c r="AX17169" s="18">
        <v>202324</v>
      </c>
      <c r="AY17169" s="191">
        <v>524</v>
      </c>
      <c r="AZ17169" s="191">
        <v>22</v>
      </c>
      <c r="BA17169" s="191">
        <v>1</v>
      </c>
      <c r="BB17169" s="191">
        <v>837.62536</v>
      </c>
    </row>
    <row r="17170" spans="48:54" x14ac:dyDescent="0.2">
      <c r="AV17170" s="191" t="str">
        <f t="shared" si="272"/>
        <v>526_RON_14_10_202324</v>
      </c>
      <c r="AW17170" s="191" t="s">
        <v>228</v>
      </c>
      <c r="AX17170" s="18">
        <v>202324</v>
      </c>
      <c r="AY17170" s="191">
        <v>526</v>
      </c>
      <c r="AZ17170" s="191">
        <v>14</v>
      </c>
      <c r="BA17170" s="191">
        <v>10</v>
      </c>
      <c r="BB17170" s="191">
        <v>0</v>
      </c>
    </row>
    <row r="17171" spans="48:54" x14ac:dyDescent="0.2">
      <c r="AV17171" s="191" t="str">
        <f t="shared" si="272"/>
        <v>526_RS_22_1_202324</v>
      </c>
      <c r="AW17171" s="191" t="s">
        <v>92</v>
      </c>
      <c r="AX17171" s="18">
        <v>202324</v>
      </c>
      <c r="AY17171" s="191">
        <v>526</v>
      </c>
      <c r="AZ17171" s="191">
        <v>22</v>
      </c>
      <c r="BA17171" s="191">
        <v>1</v>
      </c>
      <c r="BB17171" s="191">
        <v>296.66742678702855</v>
      </c>
    </row>
    <row r="17172" spans="48:54" x14ac:dyDescent="0.2">
      <c r="AV17172" s="191" t="str">
        <f t="shared" si="272"/>
        <v>528_RON_14_10_202324</v>
      </c>
      <c r="AW17172" s="191" t="s">
        <v>228</v>
      </c>
      <c r="AX17172" s="18">
        <v>202324</v>
      </c>
      <c r="AY17172" s="191">
        <v>528</v>
      </c>
      <c r="AZ17172" s="191">
        <v>14</v>
      </c>
      <c r="BA17172" s="191">
        <v>10</v>
      </c>
      <c r="BB17172" s="191">
        <v>0</v>
      </c>
    </row>
    <row r="17173" spans="48:54" x14ac:dyDescent="0.2">
      <c r="AV17173" s="191" t="str">
        <f t="shared" si="272"/>
        <v>528_RS_22_1_202324</v>
      </c>
      <c r="AW17173" s="191" t="s">
        <v>92</v>
      </c>
      <c r="AX17173" s="18">
        <v>202324</v>
      </c>
      <c r="AY17173" s="191">
        <v>528</v>
      </c>
      <c r="AZ17173" s="191">
        <v>22</v>
      </c>
      <c r="BA17173" s="191">
        <v>1</v>
      </c>
      <c r="BB17173" s="191">
        <v>560</v>
      </c>
    </row>
    <row r="17174" spans="48:54" x14ac:dyDescent="0.2">
      <c r="AV17174" s="191" t="str">
        <f t="shared" si="272"/>
        <v>530_RON_14_10_202324</v>
      </c>
      <c r="AW17174" s="191" t="s">
        <v>228</v>
      </c>
      <c r="AX17174" s="18">
        <v>202324</v>
      </c>
      <c r="AY17174" s="191">
        <v>530</v>
      </c>
      <c r="AZ17174" s="191">
        <v>14</v>
      </c>
      <c r="BA17174" s="191">
        <v>10</v>
      </c>
      <c r="BB17174" s="191">
        <v>0</v>
      </c>
    </row>
    <row r="17175" spans="48:54" x14ac:dyDescent="0.2">
      <c r="AV17175" s="191" t="str">
        <f t="shared" si="272"/>
        <v>530_RS_22_1_202324</v>
      </c>
      <c r="AW17175" s="191" t="s">
        <v>92</v>
      </c>
      <c r="AX17175" s="18">
        <v>202324</v>
      </c>
      <c r="AY17175" s="191">
        <v>530</v>
      </c>
      <c r="AZ17175" s="191">
        <v>22</v>
      </c>
      <c r="BA17175" s="191">
        <v>1</v>
      </c>
      <c r="BB17175" s="191">
        <v>1284.412</v>
      </c>
    </row>
    <row r="17176" spans="48:54" x14ac:dyDescent="0.2">
      <c r="AV17176" s="191" t="str">
        <f t="shared" si="272"/>
        <v>532_RON_14_10_202324</v>
      </c>
      <c r="AW17176" s="191" t="s">
        <v>228</v>
      </c>
      <c r="AX17176" s="18">
        <v>202324</v>
      </c>
      <c r="AY17176" s="191">
        <v>532</v>
      </c>
      <c r="AZ17176" s="191">
        <v>14</v>
      </c>
      <c r="BA17176" s="191">
        <v>10</v>
      </c>
      <c r="BB17176" s="191">
        <v>0</v>
      </c>
    </row>
    <row r="17177" spans="48:54" x14ac:dyDescent="0.2">
      <c r="AV17177" s="191" t="str">
        <f t="shared" si="272"/>
        <v>532_RS_22_1_202324</v>
      </c>
      <c r="AW17177" s="191" t="s">
        <v>92</v>
      </c>
      <c r="AX17177" s="18">
        <v>202324</v>
      </c>
      <c r="AY17177" s="191">
        <v>532</v>
      </c>
      <c r="AZ17177" s="191">
        <v>22</v>
      </c>
      <c r="BA17177" s="191">
        <v>1</v>
      </c>
      <c r="BB17177" s="191">
        <v>940.74199999999996</v>
      </c>
    </row>
    <row r="17178" spans="48:54" x14ac:dyDescent="0.2">
      <c r="AV17178" s="191" t="str">
        <f t="shared" si="272"/>
        <v>534_RON_14_10_202324</v>
      </c>
      <c r="AW17178" s="191" t="s">
        <v>228</v>
      </c>
      <c r="AX17178" s="18">
        <v>202324</v>
      </c>
      <c r="AY17178" s="191">
        <v>534</v>
      </c>
      <c r="AZ17178" s="191">
        <v>14</v>
      </c>
      <c r="BA17178" s="191">
        <v>10</v>
      </c>
      <c r="BB17178" s="191">
        <v>0</v>
      </c>
    </row>
    <row r="17179" spans="48:54" x14ac:dyDescent="0.2">
      <c r="AV17179" s="191" t="str">
        <f t="shared" si="272"/>
        <v>534_RS_22_1_202324</v>
      </c>
      <c r="AW17179" s="191" t="s">
        <v>92</v>
      </c>
      <c r="AX17179" s="18">
        <v>202324</v>
      </c>
      <c r="AY17179" s="191">
        <v>534</v>
      </c>
      <c r="AZ17179" s="191">
        <v>22</v>
      </c>
      <c r="BA17179" s="191">
        <v>1</v>
      </c>
      <c r="BB17179" s="191">
        <v>910.17145000000005</v>
      </c>
    </row>
    <row r="17180" spans="48:54" x14ac:dyDescent="0.2">
      <c r="AV17180" s="191" t="str">
        <f t="shared" si="272"/>
        <v>536_RON_14_10_202324</v>
      </c>
      <c r="AW17180" s="191" t="s">
        <v>228</v>
      </c>
      <c r="AX17180" s="18">
        <v>202324</v>
      </c>
      <c r="AY17180" s="191">
        <v>536</v>
      </c>
      <c r="AZ17180" s="191">
        <v>14</v>
      </c>
      <c r="BA17180" s="191">
        <v>10</v>
      </c>
      <c r="BB17180" s="191">
        <v>0</v>
      </c>
    </row>
    <row r="17181" spans="48:54" x14ac:dyDescent="0.2">
      <c r="AV17181" s="191" t="str">
        <f t="shared" si="272"/>
        <v>536_RS_22_1_202324</v>
      </c>
      <c r="AW17181" s="191" t="s">
        <v>92</v>
      </c>
      <c r="AX17181" s="18">
        <v>202324</v>
      </c>
      <c r="AY17181" s="191">
        <v>536</v>
      </c>
      <c r="AZ17181" s="191">
        <v>22</v>
      </c>
      <c r="BA17181" s="191">
        <v>1</v>
      </c>
      <c r="BB17181" s="191">
        <v>393.51600000000002</v>
      </c>
    </row>
    <row r="17182" spans="48:54" x14ac:dyDescent="0.2">
      <c r="AV17182" s="191" t="str">
        <f t="shared" si="272"/>
        <v>538_RON_14_10_202324</v>
      </c>
      <c r="AW17182" s="191" t="s">
        <v>228</v>
      </c>
      <c r="AX17182" s="18">
        <v>202324</v>
      </c>
      <c r="AY17182" s="191">
        <v>538</v>
      </c>
      <c r="AZ17182" s="191">
        <v>14</v>
      </c>
      <c r="BA17182" s="191">
        <v>10</v>
      </c>
      <c r="BB17182" s="191">
        <v>0</v>
      </c>
    </row>
    <row r="17183" spans="48:54" x14ac:dyDescent="0.2">
      <c r="AV17183" s="191" t="str">
        <f t="shared" si="272"/>
        <v>538_RS_22_1_202324</v>
      </c>
      <c r="AW17183" s="191" t="s">
        <v>92</v>
      </c>
      <c r="AX17183" s="18">
        <v>202324</v>
      </c>
      <c r="AY17183" s="191">
        <v>538</v>
      </c>
      <c r="AZ17183" s="191">
        <v>22</v>
      </c>
      <c r="BA17183" s="191">
        <v>1</v>
      </c>
      <c r="BB17183" s="191">
        <v>327.88129351104101</v>
      </c>
    </row>
    <row r="17184" spans="48:54" x14ac:dyDescent="0.2">
      <c r="AV17184" s="191" t="str">
        <f t="shared" si="272"/>
        <v>540_RON_14_10_202324</v>
      </c>
      <c r="AW17184" s="191" t="s">
        <v>228</v>
      </c>
      <c r="AX17184" s="18">
        <v>202324</v>
      </c>
      <c r="AY17184" s="191">
        <v>540</v>
      </c>
      <c r="AZ17184" s="191">
        <v>14</v>
      </c>
      <c r="BA17184" s="191">
        <v>10</v>
      </c>
      <c r="BB17184" s="191">
        <v>0</v>
      </c>
    </row>
    <row r="17185" spans="48:54" x14ac:dyDescent="0.2">
      <c r="AV17185" s="191" t="str">
        <f t="shared" si="272"/>
        <v>540_RS_22_1_202324</v>
      </c>
      <c r="AW17185" s="191" t="s">
        <v>92</v>
      </c>
      <c r="AX17185" s="18">
        <v>202324</v>
      </c>
      <c r="AY17185" s="191">
        <v>540</v>
      </c>
      <c r="AZ17185" s="191">
        <v>22</v>
      </c>
      <c r="BA17185" s="191">
        <v>1</v>
      </c>
      <c r="BB17185" s="191">
        <v>1212.95</v>
      </c>
    </row>
    <row r="17186" spans="48:54" x14ac:dyDescent="0.2">
      <c r="AV17186" s="191" t="str">
        <f t="shared" si="272"/>
        <v>542_RON_14_10_202324</v>
      </c>
      <c r="AW17186" s="191" t="s">
        <v>228</v>
      </c>
      <c r="AX17186" s="18">
        <v>202324</v>
      </c>
      <c r="AY17186" s="191">
        <v>542</v>
      </c>
      <c r="AZ17186" s="191">
        <v>14</v>
      </c>
      <c r="BA17186" s="191">
        <v>10</v>
      </c>
      <c r="BB17186" s="191">
        <v>0</v>
      </c>
    </row>
    <row r="17187" spans="48:54" x14ac:dyDescent="0.2">
      <c r="AV17187" s="191" t="str">
        <f t="shared" si="272"/>
        <v>542_RS_22_1_202324</v>
      </c>
      <c r="AW17187" s="191" t="s">
        <v>92</v>
      </c>
      <c r="AX17187" s="18">
        <v>202324</v>
      </c>
      <c r="AY17187" s="191">
        <v>542</v>
      </c>
      <c r="AZ17187" s="191">
        <v>22</v>
      </c>
      <c r="BA17187" s="191">
        <v>1</v>
      </c>
      <c r="BB17187" s="191">
        <v>310.12599999999998</v>
      </c>
    </row>
    <row r="17188" spans="48:54" x14ac:dyDescent="0.2">
      <c r="AV17188" s="191" t="str">
        <f t="shared" si="272"/>
        <v>544_RON_14_10_202324</v>
      </c>
      <c r="AW17188" s="191" t="s">
        <v>228</v>
      </c>
      <c r="AX17188" s="18">
        <v>202324</v>
      </c>
      <c r="AY17188" s="191">
        <v>544</v>
      </c>
      <c r="AZ17188" s="191">
        <v>14</v>
      </c>
      <c r="BA17188" s="191">
        <v>10</v>
      </c>
      <c r="BB17188" s="191">
        <v>0</v>
      </c>
    </row>
    <row r="17189" spans="48:54" x14ac:dyDescent="0.2">
      <c r="AV17189" s="191" t="str">
        <f t="shared" si="272"/>
        <v>544_RS_22_1_202324</v>
      </c>
      <c r="AW17189" s="191" t="s">
        <v>92</v>
      </c>
      <c r="AX17189" s="18">
        <v>202324</v>
      </c>
      <c r="AY17189" s="191">
        <v>544</v>
      </c>
      <c r="AZ17189" s="191">
        <v>22</v>
      </c>
      <c r="BA17189" s="191">
        <v>1</v>
      </c>
      <c r="BB17189" s="191">
        <v>1262.8809999999999</v>
      </c>
    </row>
    <row r="17190" spans="48:54" x14ac:dyDescent="0.2">
      <c r="AV17190" s="191" t="str">
        <f t="shared" si="272"/>
        <v>545_RON_14_10_202324</v>
      </c>
      <c r="AW17190" s="191" t="s">
        <v>228</v>
      </c>
      <c r="AX17190" s="18">
        <v>202324</v>
      </c>
      <c r="AY17190" s="191">
        <v>545</v>
      </c>
      <c r="AZ17190" s="191">
        <v>14</v>
      </c>
      <c r="BA17190" s="191">
        <v>10</v>
      </c>
      <c r="BB17190" s="191">
        <v>0</v>
      </c>
    </row>
    <row r="17191" spans="48:54" x14ac:dyDescent="0.2">
      <c r="AV17191" s="191" t="str">
        <f t="shared" si="272"/>
        <v>545_RS_22_1_202324</v>
      </c>
      <c r="AW17191" s="191" t="s">
        <v>92</v>
      </c>
      <c r="AX17191" s="18">
        <v>202324</v>
      </c>
      <c r="AY17191" s="191">
        <v>545</v>
      </c>
      <c r="AZ17191" s="191">
        <v>22</v>
      </c>
      <c r="BA17191" s="191">
        <v>1</v>
      </c>
      <c r="BB17191" s="191">
        <v>496.87540999999999</v>
      </c>
    </row>
    <row r="17192" spans="48:54" x14ac:dyDescent="0.2">
      <c r="AV17192" s="191" t="str">
        <f t="shared" si="272"/>
        <v>546_RON_14_10_202324</v>
      </c>
      <c r="AW17192" s="191" t="s">
        <v>228</v>
      </c>
      <c r="AX17192" s="18">
        <v>202324</v>
      </c>
      <c r="AY17192" s="191">
        <v>546</v>
      </c>
      <c r="AZ17192" s="191">
        <v>14</v>
      </c>
      <c r="BA17192" s="191">
        <v>10</v>
      </c>
      <c r="BB17192" s="191">
        <v>0</v>
      </c>
    </row>
    <row r="17193" spans="48:54" x14ac:dyDescent="0.2">
      <c r="AV17193" s="191" t="str">
        <f t="shared" si="272"/>
        <v>546_RS_22_1_202324</v>
      </c>
      <c r="AW17193" s="191" t="s">
        <v>92</v>
      </c>
      <c r="AX17193" s="18">
        <v>202324</v>
      </c>
      <c r="AY17193" s="191">
        <v>546</v>
      </c>
      <c r="AZ17193" s="191">
        <v>22</v>
      </c>
      <c r="BA17193" s="191">
        <v>1</v>
      </c>
      <c r="BB17193" s="191">
        <v>388.96800000000002</v>
      </c>
    </row>
    <row r="17194" spans="48:54" x14ac:dyDescent="0.2">
      <c r="AV17194" s="191" t="str">
        <f t="shared" si="272"/>
        <v>548_RON_14_10_202324</v>
      </c>
      <c r="AW17194" s="191" t="s">
        <v>228</v>
      </c>
      <c r="AX17194" s="18">
        <v>202324</v>
      </c>
      <c r="AY17194" s="191">
        <v>548</v>
      </c>
      <c r="AZ17194" s="191">
        <v>14</v>
      </c>
      <c r="BA17194" s="191">
        <v>10</v>
      </c>
      <c r="BB17194" s="191">
        <v>0</v>
      </c>
    </row>
    <row r="17195" spans="48:54" x14ac:dyDescent="0.2">
      <c r="AV17195" s="191" t="str">
        <f t="shared" si="272"/>
        <v>548_RS_22_1_202324</v>
      </c>
      <c r="AW17195" s="191" t="s">
        <v>92</v>
      </c>
      <c r="AX17195" s="18">
        <v>202324</v>
      </c>
      <c r="AY17195" s="191">
        <v>548</v>
      </c>
      <c r="AZ17195" s="191">
        <v>22</v>
      </c>
      <c r="BA17195" s="191">
        <v>1</v>
      </c>
      <c r="BB17195" s="191">
        <v>2115.4090000000001</v>
      </c>
    </row>
    <row r="17196" spans="48:54" x14ac:dyDescent="0.2">
      <c r="AV17196" s="191" t="str">
        <f t="shared" si="272"/>
        <v>550_RON_14_10_202324</v>
      </c>
      <c r="AW17196" s="191" t="s">
        <v>228</v>
      </c>
      <c r="AX17196" s="18">
        <v>202324</v>
      </c>
      <c r="AY17196" s="191">
        <v>550</v>
      </c>
      <c r="AZ17196" s="191">
        <v>14</v>
      </c>
      <c r="BA17196" s="191">
        <v>10</v>
      </c>
      <c r="BB17196" s="191">
        <v>0</v>
      </c>
    </row>
    <row r="17197" spans="48:54" x14ac:dyDescent="0.2">
      <c r="AV17197" s="191" t="str">
        <f t="shared" si="272"/>
        <v>550_RS_22_1_202324</v>
      </c>
      <c r="AW17197" s="191" t="s">
        <v>92</v>
      </c>
      <c r="AX17197" s="18">
        <v>202324</v>
      </c>
      <c r="AY17197" s="191">
        <v>550</v>
      </c>
      <c r="AZ17197" s="191">
        <v>22</v>
      </c>
      <c r="BA17197" s="191">
        <v>1</v>
      </c>
      <c r="BB17197" s="191">
        <v>1777.4359999999999</v>
      </c>
    </row>
    <row r="17198" spans="48:54" x14ac:dyDescent="0.2">
      <c r="AV17198" s="191" t="str">
        <f t="shared" si="272"/>
        <v>552_RON_14_10_202324</v>
      </c>
      <c r="AW17198" s="191" t="s">
        <v>228</v>
      </c>
      <c r="AX17198" s="18">
        <v>202324</v>
      </c>
      <c r="AY17198" s="191">
        <v>552</v>
      </c>
      <c r="AZ17198" s="191">
        <v>14</v>
      </c>
      <c r="BA17198" s="191">
        <v>10</v>
      </c>
      <c r="BB17198" s="191">
        <v>0</v>
      </c>
    </row>
    <row r="17199" spans="48:54" x14ac:dyDescent="0.2">
      <c r="AV17199" s="191" t="str">
        <f t="shared" si="272"/>
        <v>552_RS_22_1_202324</v>
      </c>
      <c r="AW17199" s="191" t="s">
        <v>92</v>
      </c>
      <c r="AX17199" s="18">
        <v>202324</v>
      </c>
      <c r="AY17199" s="191">
        <v>552</v>
      </c>
      <c r="AZ17199" s="191">
        <v>22</v>
      </c>
      <c r="BA17199" s="191">
        <v>1</v>
      </c>
      <c r="BB17199" s="191">
        <v>5.4250299999999996</v>
      </c>
    </row>
    <row r="17200" spans="48:54" x14ac:dyDescent="0.2">
      <c r="AV17200" s="191" t="str">
        <f t="shared" si="272"/>
        <v>562_RON_14_10_202324</v>
      </c>
      <c r="AW17200" s="191" t="s">
        <v>228</v>
      </c>
      <c r="AX17200" s="18">
        <v>202324</v>
      </c>
      <c r="AY17200" s="191">
        <v>562</v>
      </c>
      <c r="AZ17200" s="191">
        <v>14</v>
      </c>
      <c r="BA17200" s="191">
        <v>10</v>
      </c>
      <c r="BB17200" s="191">
        <v>0</v>
      </c>
    </row>
    <row r="17201" spans="48:54" x14ac:dyDescent="0.2">
      <c r="AV17201" s="191" t="str">
        <f t="shared" si="272"/>
        <v>562_RS_22_1_202324</v>
      </c>
      <c r="AW17201" s="191" t="s">
        <v>92</v>
      </c>
      <c r="AX17201" s="18">
        <v>202324</v>
      </c>
      <c r="AY17201" s="191">
        <v>562</v>
      </c>
      <c r="AZ17201" s="191">
        <v>22</v>
      </c>
      <c r="BA17201" s="191">
        <v>1</v>
      </c>
      <c r="BB17201" s="191">
        <v>0</v>
      </c>
    </row>
    <row r="17202" spans="48:54" x14ac:dyDescent="0.2">
      <c r="AV17202" s="191" t="str">
        <f t="shared" si="272"/>
        <v>564_RON_14_10_202324</v>
      </c>
      <c r="AW17202" s="191" t="s">
        <v>228</v>
      </c>
      <c r="AX17202" s="18">
        <v>202324</v>
      </c>
      <c r="AY17202" s="191">
        <v>564</v>
      </c>
      <c r="AZ17202" s="191">
        <v>14</v>
      </c>
      <c r="BA17202" s="191">
        <v>10</v>
      </c>
      <c r="BB17202" s="191">
        <v>0</v>
      </c>
    </row>
    <row r="17203" spans="48:54" x14ac:dyDescent="0.2">
      <c r="AV17203" s="191" t="str">
        <f t="shared" si="272"/>
        <v>564_RS_22_1_202324</v>
      </c>
      <c r="AW17203" s="191" t="s">
        <v>92</v>
      </c>
      <c r="AX17203" s="18">
        <v>202324</v>
      </c>
      <c r="AY17203" s="191">
        <v>564</v>
      </c>
      <c r="AZ17203" s="191">
        <v>22</v>
      </c>
      <c r="BA17203" s="191">
        <v>1</v>
      </c>
      <c r="BB17203" s="191">
        <v>0</v>
      </c>
    </row>
    <row r="17204" spans="48:54" x14ac:dyDescent="0.2">
      <c r="AV17204" s="191" t="str">
        <f t="shared" si="272"/>
        <v>566_RON_14_10_202324</v>
      </c>
      <c r="AW17204" s="191" t="s">
        <v>228</v>
      </c>
      <c r="AX17204" s="18">
        <v>202324</v>
      </c>
      <c r="AY17204" s="191">
        <v>566</v>
      </c>
      <c r="AZ17204" s="191">
        <v>14</v>
      </c>
      <c r="BA17204" s="191">
        <v>10</v>
      </c>
      <c r="BB17204" s="191">
        <v>0</v>
      </c>
    </row>
    <row r="17205" spans="48:54" x14ac:dyDescent="0.2">
      <c r="AV17205" s="191" t="str">
        <f t="shared" si="272"/>
        <v>566_RS_22_1_202324</v>
      </c>
      <c r="AW17205" s="191" t="s">
        <v>92</v>
      </c>
      <c r="AX17205" s="18">
        <v>202324</v>
      </c>
      <c r="AY17205" s="191">
        <v>566</v>
      </c>
      <c r="AZ17205" s="191">
        <v>22</v>
      </c>
      <c r="BA17205" s="191">
        <v>1</v>
      </c>
      <c r="BB17205" s="191">
        <v>0</v>
      </c>
    </row>
    <row r="17206" spans="48:54" x14ac:dyDescent="0.2">
      <c r="AV17206" s="191" t="str">
        <f t="shared" si="272"/>
        <v>568_RON_14_10_202324</v>
      </c>
      <c r="AW17206" s="191" t="s">
        <v>228</v>
      </c>
      <c r="AX17206" s="18">
        <v>202324</v>
      </c>
      <c r="AY17206" s="191">
        <v>568</v>
      </c>
      <c r="AZ17206" s="191">
        <v>14</v>
      </c>
      <c r="BA17206" s="191">
        <v>10</v>
      </c>
      <c r="BB17206" s="191">
        <v>0</v>
      </c>
    </row>
    <row r="17207" spans="48:54" x14ac:dyDescent="0.2">
      <c r="AV17207" s="191" t="str">
        <f t="shared" si="272"/>
        <v>568_RS_22_1_202324</v>
      </c>
      <c r="AW17207" s="191" t="s">
        <v>92</v>
      </c>
      <c r="AX17207" s="18">
        <v>202324</v>
      </c>
      <c r="AY17207" s="191">
        <v>568</v>
      </c>
      <c r="AZ17207" s="191">
        <v>22</v>
      </c>
      <c r="BA17207" s="191">
        <v>1</v>
      </c>
      <c r="BB17207" s="191">
        <v>0</v>
      </c>
    </row>
    <row r="17208" spans="48:54" x14ac:dyDescent="0.2">
      <c r="AV17208" s="191" t="str">
        <f t="shared" si="272"/>
        <v>572_RON_14_10_202324</v>
      </c>
      <c r="AW17208" s="191" t="s">
        <v>228</v>
      </c>
      <c r="AX17208" s="18">
        <v>202324</v>
      </c>
      <c r="AY17208" s="191">
        <v>572</v>
      </c>
      <c r="AZ17208" s="191">
        <v>14</v>
      </c>
      <c r="BA17208" s="191">
        <v>10</v>
      </c>
      <c r="BB17208" s="191">
        <v>0</v>
      </c>
    </row>
    <row r="17209" spans="48:54" x14ac:dyDescent="0.2">
      <c r="AV17209" s="191" t="str">
        <f t="shared" si="272"/>
        <v>572_RS_22_1_202324</v>
      </c>
      <c r="AW17209" s="191" t="s">
        <v>92</v>
      </c>
      <c r="AX17209" s="18">
        <v>202324</v>
      </c>
      <c r="AY17209" s="191">
        <v>572</v>
      </c>
      <c r="AZ17209" s="191">
        <v>22</v>
      </c>
      <c r="BA17209" s="191">
        <v>1</v>
      </c>
      <c r="BB17209" s="191">
        <v>0</v>
      </c>
    </row>
    <row r="17210" spans="48:54" x14ac:dyDescent="0.2">
      <c r="AV17210" s="191" t="str">
        <f t="shared" si="272"/>
        <v>574_RON_14_10_202324</v>
      </c>
      <c r="AW17210" s="191" t="s">
        <v>228</v>
      </c>
      <c r="AX17210" s="18">
        <v>202324</v>
      </c>
      <c r="AY17210" s="191">
        <v>574</v>
      </c>
      <c r="AZ17210" s="191">
        <v>14</v>
      </c>
      <c r="BA17210" s="191">
        <v>10</v>
      </c>
      <c r="BB17210" s="191">
        <v>0</v>
      </c>
    </row>
    <row r="17211" spans="48:54" x14ac:dyDescent="0.2">
      <c r="AV17211" s="191" t="str">
        <f t="shared" si="272"/>
        <v>574_RS_22_1_202324</v>
      </c>
      <c r="AW17211" s="191" t="s">
        <v>92</v>
      </c>
      <c r="AX17211" s="18">
        <v>202324</v>
      </c>
      <c r="AY17211" s="191">
        <v>574</v>
      </c>
      <c r="AZ17211" s="191">
        <v>22</v>
      </c>
      <c r="BA17211" s="191">
        <v>1</v>
      </c>
      <c r="BB17211" s="191">
        <v>0</v>
      </c>
    </row>
    <row r="17212" spans="48:54" x14ac:dyDescent="0.2">
      <c r="AV17212" s="191" t="str">
        <f t="shared" si="272"/>
        <v>576_RON_14_10_202324</v>
      </c>
      <c r="AW17212" s="191" t="s">
        <v>228</v>
      </c>
      <c r="AX17212" s="18">
        <v>202324</v>
      </c>
      <c r="AY17212" s="191">
        <v>576</v>
      </c>
      <c r="AZ17212" s="191">
        <v>14</v>
      </c>
      <c r="BA17212" s="191">
        <v>10</v>
      </c>
      <c r="BB17212" s="191">
        <v>0</v>
      </c>
    </row>
    <row r="17213" spans="48:54" x14ac:dyDescent="0.2">
      <c r="AV17213" s="191" t="str">
        <f t="shared" si="272"/>
        <v>576_RS_22_1_202324</v>
      </c>
      <c r="AW17213" s="191" t="s">
        <v>92</v>
      </c>
      <c r="AX17213" s="18">
        <v>202324</v>
      </c>
      <c r="AY17213" s="191">
        <v>576</v>
      </c>
      <c r="AZ17213" s="191">
        <v>22</v>
      </c>
      <c r="BA17213" s="191">
        <v>1</v>
      </c>
      <c r="BB17213" s="191">
        <v>0</v>
      </c>
    </row>
    <row r="17214" spans="48:54" x14ac:dyDescent="0.2">
      <c r="AV17214" s="191" t="str">
        <f t="shared" si="272"/>
        <v>582_RON_14_10_202324</v>
      </c>
      <c r="AW17214" s="191" t="s">
        <v>228</v>
      </c>
      <c r="AX17214" s="18">
        <v>202324</v>
      </c>
      <c r="AY17214" s="191">
        <v>582</v>
      </c>
      <c r="AZ17214" s="191">
        <v>14</v>
      </c>
      <c r="BA17214" s="191">
        <v>10</v>
      </c>
      <c r="BB17214" s="191">
        <v>4634</v>
      </c>
    </row>
    <row r="17215" spans="48:54" x14ac:dyDescent="0.2">
      <c r="AV17215" s="191" t="str">
        <f t="shared" si="272"/>
        <v>582_RS_22_1_202324</v>
      </c>
      <c r="AW17215" s="191" t="s">
        <v>92</v>
      </c>
      <c r="AX17215" s="18">
        <v>202324</v>
      </c>
      <c r="AY17215" s="191">
        <v>582</v>
      </c>
      <c r="AZ17215" s="191">
        <v>22</v>
      </c>
      <c r="BA17215" s="191">
        <v>1</v>
      </c>
      <c r="BB17215" s="191">
        <v>0</v>
      </c>
    </row>
    <row r="17216" spans="48:54" x14ac:dyDescent="0.2">
      <c r="AV17216" s="191" t="str">
        <f t="shared" si="272"/>
        <v>584_RON_14_10_202324</v>
      </c>
      <c r="AW17216" s="191" t="s">
        <v>228</v>
      </c>
      <c r="AX17216" s="18">
        <v>202324</v>
      </c>
      <c r="AY17216" s="191">
        <v>584</v>
      </c>
      <c r="AZ17216" s="191">
        <v>14</v>
      </c>
      <c r="BA17216" s="191">
        <v>10</v>
      </c>
      <c r="BB17216" s="191">
        <v>4815</v>
      </c>
    </row>
    <row r="17217" spans="48:54" x14ac:dyDescent="0.2">
      <c r="AV17217" s="191" t="str">
        <f t="shared" si="272"/>
        <v>584_RS_22_1_202324</v>
      </c>
      <c r="AW17217" s="191" t="s">
        <v>92</v>
      </c>
      <c r="AX17217" s="18">
        <v>202324</v>
      </c>
      <c r="AY17217" s="191">
        <v>584</v>
      </c>
      <c r="AZ17217" s="191">
        <v>22</v>
      </c>
      <c r="BA17217" s="191">
        <v>1</v>
      </c>
      <c r="BB17217" s="191">
        <v>0</v>
      </c>
    </row>
    <row r="17218" spans="48:54" x14ac:dyDescent="0.2">
      <c r="AV17218" s="191" t="str">
        <f t="shared" si="272"/>
        <v>586_RON_14_10_202324</v>
      </c>
      <c r="AW17218" s="191" t="s">
        <v>228</v>
      </c>
      <c r="AX17218" s="18">
        <v>202324</v>
      </c>
      <c r="AY17218" s="191">
        <v>586</v>
      </c>
      <c r="AZ17218" s="191">
        <v>14</v>
      </c>
      <c r="BA17218" s="191">
        <v>10</v>
      </c>
      <c r="BB17218" s="191">
        <v>6425.9040000000005</v>
      </c>
    </row>
    <row r="17219" spans="48:54" x14ac:dyDescent="0.2">
      <c r="AV17219" s="191" t="str">
        <f t="shared" si="272"/>
        <v>586_RS_22_1_202324</v>
      </c>
      <c r="AW17219" s="191" t="s">
        <v>92</v>
      </c>
      <c r="AX17219" s="18">
        <v>202324</v>
      </c>
      <c r="AY17219" s="191">
        <v>586</v>
      </c>
      <c r="AZ17219" s="191">
        <v>22</v>
      </c>
      <c r="BA17219" s="191">
        <v>1</v>
      </c>
      <c r="BB17219" s="191">
        <v>0</v>
      </c>
    </row>
    <row r="17220" spans="48:54" x14ac:dyDescent="0.2">
      <c r="AV17220" s="191" t="str">
        <f t="shared" ref="AV17220:AV17283" si="273">AY17220&amp;"_"&amp;AW17220&amp;"_"&amp;AZ17220&amp;"_"&amp;BA17220&amp;"_"&amp;AX17220</f>
        <v>512_RON_15_10_202324</v>
      </c>
      <c r="AW17220" s="191" t="s">
        <v>228</v>
      </c>
      <c r="AX17220" s="18">
        <v>202324</v>
      </c>
      <c r="AY17220" s="191">
        <v>512</v>
      </c>
      <c r="AZ17220" s="191">
        <v>15</v>
      </c>
      <c r="BA17220" s="191">
        <v>10</v>
      </c>
      <c r="BB17220" s="191">
        <v>0</v>
      </c>
    </row>
    <row r="17221" spans="48:54" x14ac:dyDescent="0.2">
      <c r="AV17221" s="191" t="str">
        <f t="shared" si="273"/>
        <v>512_RS_22_2_202324</v>
      </c>
      <c r="AW17221" s="191" t="s">
        <v>92</v>
      </c>
      <c r="AX17221" s="18">
        <v>202324</v>
      </c>
      <c r="AY17221" s="191">
        <v>512</v>
      </c>
      <c r="AZ17221" s="191">
        <v>22</v>
      </c>
      <c r="BA17221" s="191">
        <v>2</v>
      </c>
      <c r="BB17221" s="191">
        <v>-81.472000000000008</v>
      </c>
    </row>
    <row r="17222" spans="48:54" x14ac:dyDescent="0.2">
      <c r="AV17222" s="191" t="str">
        <f t="shared" si="273"/>
        <v>514_RON_15_10_202324</v>
      </c>
      <c r="AW17222" s="191" t="s">
        <v>228</v>
      </c>
      <c r="AX17222" s="18">
        <v>202324</v>
      </c>
      <c r="AY17222" s="191">
        <v>514</v>
      </c>
      <c r="AZ17222" s="191">
        <v>15</v>
      </c>
      <c r="BA17222" s="191">
        <v>10</v>
      </c>
      <c r="BB17222" s="191">
        <v>0</v>
      </c>
    </row>
    <row r="17223" spans="48:54" x14ac:dyDescent="0.2">
      <c r="AV17223" s="191" t="str">
        <f t="shared" si="273"/>
        <v>514_RS_22_2_202324</v>
      </c>
      <c r="AW17223" s="191" t="s">
        <v>92</v>
      </c>
      <c r="AX17223" s="18">
        <v>202324</v>
      </c>
      <c r="AY17223" s="191">
        <v>514</v>
      </c>
      <c r="AZ17223" s="191">
        <v>22</v>
      </c>
      <c r="BA17223" s="191">
        <v>2</v>
      </c>
      <c r="BB17223" s="191">
        <v>-76</v>
      </c>
    </row>
    <row r="17224" spans="48:54" x14ac:dyDescent="0.2">
      <c r="AV17224" s="191" t="str">
        <f t="shared" si="273"/>
        <v>516_RON_15_10_202324</v>
      </c>
      <c r="AW17224" s="191" t="s">
        <v>228</v>
      </c>
      <c r="AX17224" s="18">
        <v>202324</v>
      </c>
      <c r="AY17224" s="191">
        <v>516</v>
      </c>
      <c r="AZ17224" s="191">
        <v>15</v>
      </c>
      <c r="BA17224" s="191">
        <v>10</v>
      </c>
      <c r="BB17224" s="191">
        <v>0</v>
      </c>
    </row>
    <row r="17225" spans="48:54" x14ac:dyDescent="0.2">
      <c r="AV17225" s="191" t="str">
        <f t="shared" si="273"/>
        <v>516_RS_22_2_202324</v>
      </c>
      <c r="AW17225" s="191" t="s">
        <v>92</v>
      </c>
      <c r="AX17225" s="18">
        <v>202324</v>
      </c>
      <c r="AY17225" s="191">
        <v>516</v>
      </c>
      <c r="AZ17225" s="191">
        <v>22</v>
      </c>
      <c r="BA17225" s="191">
        <v>2</v>
      </c>
      <c r="BB17225" s="191">
        <v>-8.1940000000000008</v>
      </c>
    </row>
    <row r="17226" spans="48:54" x14ac:dyDescent="0.2">
      <c r="AV17226" s="191" t="str">
        <f t="shared" si="273"/>
        <v>518_RON_15_10_202324</v>
      </c>
      <c r="AW17226" s="191" t="s">
        <v>228</v>
      </c>
      <c r="AX17226" s="18">
        <v>202324</v>
      </c>
      <c r="AY17226" s="191">
        <v>518</v>
      </c>
      <c r="AZ17226" s="191">
        <v>15</v>
      </c>
      <c r="BA17226" s="191">
        <v>10</v>
      </c>
      <c r="BB17226" s="191">
        <v>0</v>
      </c>
    </row>
    <row r="17227" spans="48:54" x14ac:dyDescent="0.2">
      <c r="AV17227" s="191" t="str">
        <f t="shared" si="273"/>
        <v>518_RS_22_2_202324</v>
      </c>
      <c r="AW17227" s="191" t="s">
        <v>92</v>
      </c>
      <c r="AX17227" s="18">
        <v>202324</v>
      </c>
      <c r="AY17227" s="191">
        <v>518</v>
      </c>
      <c r="AZ17227" s="191">
        <v>22</v>
      </c>
      <c r="BA17227" s="191">
        <v>2</v>
      </c>
      <c r="BB17227" s="191">
        <v>-26.3581</v>
      </c>
    </row>
    <row r="17228" spans="48:54" x14ac:dyDescent="0.2">
      <c r="AV17228" s="191" t="str">
        <f t="shared" si="273"/>
        <v>520_RON_15_10_202324</v>
      </c>
      <c r="AW17228" s="191" t="s">
        <v>228</v>
      </c>
      <c r="AX17228" s="18">
        <v>202324</v>
      </c>
      <c r="AY17228" s="191">
        <v>520</v>
      </c>
      <c r="AZ17228" s="191">
        <v>15</v>
      </c>
      <c r="BA17228" s="191">
        <v>10</v>
      </c>
      <c r="BB17228" s="191">
        <v>0</v>
      </c>
    </row>
    <row r="17229" spans="48:54" x14ac:dyDescent="0.2">
      <c r="AV17229" s="191" t="str">
        <f t="shared" si="273"/>
        <v>520_RS_22_2_202324</v>
      </c>
      <c r="AW17229" s="191" t="s">
        <v>92</v>
      </c>
      <c r="AX17229" s="18">
        <v>202324</v>
      </c>
      <c r="AY17229" s="191">
        <v>520</v>
      </c>
      <c r="AZ17229" s="191">
        <v>22</v>
      </c>
      <c r="BA17229" s="191">
        <v>2</v>
      </c>
      <c r="BB17229" s="191">
        <v>-292.54200000000003</v>
      </c>
    </row>
    <row r="17230" spans="48:54" x14ac:dyDescent="0.2">
      <c r="AV17230" s="191" t="str">
        <f t="shared" si="273"/>
        <v>522_RON_15_10_202324</v>
      </c>
      <c r="AW17230" s="191" t="s">
        <v>228</v>
      </c>
      <c r="AX17230" s="18">
        <v>202324</v>
      </c>
      <c r="AY17230" s="191">
        <v>522</v>
      </c>
      <c r="AZ17230" s="191">
        <v>15</v>
      </c>
      <c r="BA17230" s="191">
        <v>10</v>
      </c>
      <c r="BB17230" s="191">
        <v>0</v>
      </c>
    </row>
    <row r="17231" spans="48:54" x14ac:dyDescent="0.2">
      <c r="AV17231" s="191" t="str">
        <f t="shared" si="273"/>
        <v>522_RS_22_2_202324</v>
      </c>
      <c r="AW17231" s="191" t="s">
        <v>92</v>
      </c>
      <c r="AX17231" s="18">
        <v>202324</v>
      </c>
      <c r="AY17231" s="191">
        <v>522</v>
      </c>
      <c r="AZ17231" s="191">
        <v>22</v>
      </c>
      <c r="BA17231" s="191">
        <v>2</v>
      </c>
      <c r="BB17231" s="191">
        <v>-17.76286</v>
      </c>
    </row>
    <row r="17232" spans="48:54" x14ac:dyDescent="0.2">
      <c r="AV17232" s="191" t="str">
        <f t="shared" si="273"/>
        <v>524_RON_15_10_202324</v>
      </c>
      <c r="AW17232" s="191" t="s">
        <v>228</v>
      </c>
      <c r="AX17232" s="18">
        <v>202324</v>
      </c>
      <c r="AY17232" s="191">
        <v>524</v>
      </c>
      <c r="AZ17232" s="191">
        <v>15</v>
      </c>
      <c r="BA17232" s="191">
        <v>10</v>
      </c>
      <c r="BB17232" s="191">
        <v>0</v>
      </c>
    </row>
    <row r="17233" spans="48:54" x14ac:dyDescent="0.2">
      <c r="AV17233" s="191" t="str">
        <f t="shared" si="273"/>
        <v>524_RS_22_2_202324</v>
      </c>
      <c r="AW17233" s="191" t="s">
        <v>92</v>
      </c>
      <c r="AX17233" s="18">
        <v>202324</v>
      </c>
      <c r="AY17233" s="191">
        <v>524</v>
      </c>
      <c r="AZ17233" s="191">
        <v>22</v>
      </c>
      <c r="BA17233" s="191">
        <v>2</v>
      </c>
      <c r="BB17233" s="191">
        <v>-25.383290000000002</v>
      </c>
    </row>
    <row r="17234" spans="48:54" x14ac:dyDescent="0.2">
      <c r="AV17234" s="191" t="str">
        <f t="shared" si="273"/>
        <v>526_RON_15_10_202324</v>
      </c>
      <c r="AW17234" s="191" t="s">
        <v>228</v>
      </c>
      <c r="AX17234" s="18">
        <v>202324</v>
      </c>
      <c r="AY17234" s="191">
        <v>526</v>
      </c>
      <c r="AZ17234" s="191">
        <v>15</v>
      </c>
      <c r="BA17234" s="191">
        <v>10</v>
      </c>
      <c r="BB17234" s="191">
        <v>0</v>
      </c>
    </row>
    <row r="17235" spans="48:54" x14ac:dyDescent="0.2">
      <c r="AV17235" s="191" t="str">
        <f t="shared" si="273"/>
        <v>526_RS_22_2_202324</v>
      </c>
      <c r="AW17235" s="191" t="s">
        <v>92</v>
      </c>
      <c r="AX17235" s="18">
        <v>202324</v>
      </c>
      <c r="AY17235" s="191">
        <v>526</v>
      </c>
      <c r="AZ17235" s="191">
        <v>22</v>
      </c>
      <c r="BA17235" s="191">
        <v>2</v>
      </c>
      <c r="BB17235" s="191">
        <v>-0.11821542389451149</v>
      </c>
    </row>
    <row r="17236" spans="48:54" x14ac:dyDescent="0.2">
      <c r="AV17236" s="191" t="str">
        <f t="shared" si="273"/>
        <v>528_RON_15_10_202324</v>
      </c>
      <c r="AW17236" s="191" t="s">
        <v>228</v>
      </c>
      <c r="AX17236" s="18">
        <v>202324</v>
      </c>
      <c r="AY17236" s="191">
        <v>528</v>
      </c>
      <c r="AZ17236" s="191">
        <v>15</v>
      </c>
      <c r="BA17236" s="191">
        <v>10</v>
      </c>
      <c r="BB17236" s="191">
        <v>0</v>
      </c>
    </row>
    <row r="17237" spans="48:54" x14ac:dyDescent="0.2">
      <c r="AV17237" s="191" t="str">
        <f t="shared" si="273"/>
        <v>528_RS_22_2_202324</v>
      </c>
      <c r="AW17237" s="191" t="s">
        <v>92</v>
      </c>
      <c r="AX17237" s="18">
        <v>202324</v>
      </c>
      <c r="AY17237" s="191">
        <v>528</v>
      </c>
      <c r="AZ17237" s="191">
        <v>22</v>
      </c>
      <c r="BA17237" s="191">
        <v>2</v>
      </c>
      <c r="BB17237" s="191">
        <v>-10</v>
      </c>
    </row>
    <row r="17238" spans="48:54" x14ac:dyDescent="0.2">
      <c r="AV17238" s="191" t="str">
        <f t="shared" si="273"/>
        <v>530_RON_15_10_202324</v>
      </c>
      <c r="AW17238" s="191" t="s">
        <v>228</v>
      </c>
      <c r="AX17238" s="18">
        <v>202324</v>
      </c>
      <c r="AY17238" s="191">
        <v>530</v>
      </c>
      <c r="AZ17238" s="191">
        <v>15</v>
      </c>
      <c r="BA17238" s="191">
        <v>10</v>
      </c>
      <c r="BB17238" s="191">
        <v>0</v>
      </c>
    </row>
    <row r="17239" spans="48:54" x14ac:dyDescent="0.2">
      <c r="AV17239" s="191" t="str">
        <f t="shared" si="273"/>
        <v>530_RS_22_2_202324</v>
      </c>
      <c r="AW17239" s="191" t="s">
        <v>92</v>
      </c>
      <c r="AX17239" s="18">
        <v>202324</v>
      </c>
      <c r="AY17239" s="191">
        <v>530</v>
      </c>
      <c r="AZ17239" s="191">
        <v>22</v>
      </c>
      <c r="BA17239" s="191">
        <v>2</v>
      </c>
      <c r="BB17239" s="191">
        <v>-536.47799999999995</v>
      </c>
    </row>
    <row r="17240" spans="48:54" x14ac:dyDescent="0.2">
      <c r="AV17240" s="191" t="str">
        <f t="shared" si="273"/>
        <v>532_RON_15_10_202324</v>
      </c>
      <c r="AW17240" s="191" t="s">
        <v>228</v>
      </c>
      <c r="AX17240" s="18">
        <v>202324</v>
      </c>
      <c r="AY17240" s="191">
        <v>532</v>
      </c>
      <c r="AZ17240" s="191">
        <v>15</v>
      </c>
      <c r="BA17240" s="191">
        <v>10</v>
      </c>
      <c r="BB17240" s="191">
        <v>0</v>
      </c>
    </row>
    <row r="17241" spans="48:54" x14ac:dyDescent="0.2">
      <c r="AV17241" s="191" t="str">
        <f t="shared" si="273"/>
        <v>532_RS_22_2_202324</v>
      </c>
      <c r="AW17241" s="191" t="s">
        <v>92</v>
      </c>
      <c r="AX17241" s="18">
        <v>202324</v>
      </c>
      <c r="AY17241" s="191">
        <v>532</v>
      </c>
      <c r="AZ17241" s="191">
        <v>22</v>
      </c>
      <c r="BA17241" s="191">
        <v>2</v>
      </c>
      <c r="BB17241" s="191">
        <v>-101</v>
      </c>
    </row>
    <row r="17242" spans="48:54" x14ac:dyDescent="0.2">
      <c r="AV17242" s="191" t="str">
        <f t="shared" si="273"/>
        <v>534_RON_15_10_202324</v>
      </c>
      <c r="AW17242" s="191" t="s">
        <v>228</v>
      </c>
      <c r="AX17242" s="18">
        <v>202324</v>
      </c>
      <c r="AY17242" s="191">
        <v>534</v>
      </c>
      <c r="AZ17242" s="191">
        <v>15</v>
      </c>
      <c r="BA17242" s="191">
        <v>10</v>
      </c>
      <c r="BB17242" s="191">
        <v>0</v>
      </c>
    </row>
    <row r="17243" spans="48:54" x14ac:dyDescent="0.2">
      <c r="AV17243" s="191" t="str">
        <f t="shared" si="273"/>
        <v>534_RS_22_2_202324</v>
      </c>
      <c r="AW17243" s="191" t="s">
        <v>92</v>
      </c>
      <c r="AX17243" s="18">
        <v>202324</v>
      </c>
      <c r="AY17243" s="191">
        <v>534</v>
      </c>
      <c r="AZ17243" s="191">
        <v>22</v>
      </c>
      <c r="BA17243" s="191">
        <v>2</v>
      </c>
      <c r="BB17243" s="191">
        <v>-28.922059999999998</v>
      </c>
    </row>
    <row r="17244" spans="48:54" x14ac:dyDescent="0.2">
      <c r="AV17244" s="191" t="str">
        <f t="shared" si="273"/>
        <v>536_RON_15_10_202324</v>
      </c>
      <c r="AW17244" s="191" t="s">
        <v>228</v>
      </c>
      <c r="AX17244" s="18">
        <v>202324</v>
      </c>
      <c r="AY17244" s="191">
        <v>536</v>
      </c>
      <c r="AZ17244" s="191">
        <v>15</v>
      </c>
      <c r="BA17244" s="191">
        <v>10</v>
      </c>
      <c r="BB17244" s="191">
        <v>0</v>
      </c>
    </row>
    <row r="17245" spans="48:54" x14ac:dyDescent="0.2">
      <c r="AV17245" s="191" t="str">
        <f t="shared" si="273"/>
        <v>536_RS_22_2_202324</v>
      </c>
      <c r="AW17245" s="191" t="s">
        <v>92</v>
      </c>
      <c r="AX17245" s="18">
        <v>202324</v>
      </c>
      <c r="AY17245" s="191">
        <v>536</v>
      </c>
      <c r="AZ17245" s="191">
        <v>22</v>
      </c>
      <c r="BA17245" s="191">
        <v>2</v>
      </c>
      <c r="BB17245" s="191">
        <v>0</v>
      </c>
    </row>
    <row r="17246" spans="48:54" x14ac:dyDescent="0.2">
      <c r="AV17246" s="191" t="str">
        <f t="shared" si="273"/>
        <v>538_RON_15_10_202324</v>
      </c>
      <c r="AW17246" s="191" t="s">
        <v>228</v>
      </c>
      <c r="AX17246" s="18">
        <v>202324</v>
      </c>
      <c r="AY17246" s="191">
        <v>538</v>
      </c>
      <c r="AZ17246" s="191">
        <v>15</v>
      </c>
      <c r="BA17246" s="191">
        <v>10</v>
      </c>
      <c r="BB17246" s="191">
        <v>0</v>
      </c>
    </row>
    <row r="17247" spans="48:54" x14ac:dyDescent="0.2">
      <c r="AV17247" s="191" t="str">
        <f t="shared" si="273"/>
        <v>538_RS_22_2_202324</v>
      </c>
      <c r="AW17247" s="191" t="s">
        <v>92</v>
      </c>
      <c r="AX17247" s="18">
        <v>202324</v>
      </c>
      <c r="AY17247" s="191">
        <v>538</v>
      </c>
      <c r="AZ17247" s="191">
        <v>22</v>
      </c>
      <c r="BA17247" s="191">
        <v>2</v>
      </c>
      <c r="BB17247" s="191">
        <v>0</v>
      </c>
    </row>
    <row r="17248" spans="48:54" x14ac:dyDescent="0.2">
      <c r="AV17248" s="191" t="str">
        <f t="shared" si="273"/>
        <v>540_RON_15_10_202324</v>
      </c>
      <c r="AW17248" s="191" t="s">
        <v>228</v>
      </c>
      <c r="AX17248" s="18">
        <v>202324</v>
      </c>
      <c r="AY17248" s="191">
        <v>540</v>
      </c>
      <c r="AZ17248" s="191">
        <v>15</v>
      </c>
      <c r="BA17248" s="191">
        <v>10</v>
      </c>
      <c r="BB17248" s="191">
        <v>0</v>
      </c>
    </row>
    <row r="17249" spans="48:54" x14ac:dyDescent="0.2">
      <c r="AV17249" s="191" t="str">
        <f t="shared" si="273"/>
        <v>540_RS_22_2_202324</v>
      </c>
      <c r="AW17249" s="191" t="s">
        <v>92</v>
      </c>
      <c r="AX17249" s="18">
        <v>202324</v>
      </c>
      <c r="AY17249" s="191">
        <v>540</v>
      </c>
      <c r="AZ17249" s="191">
        <v>22</v>
      </c>
      <c r="BA17249" s="191">
        <v>2</v>
      </c>
      <c r="BB17249" s="191">
        <v>-25.292999999999999</v>
      </c>
    </row>
    <row r="17250" spans="48:54" x14ac:dyDescent="0.2">
      <c r="AV17250" s="191" t="str">
        <f t="shared" si="273"/>
        <v>542_RON_15_10_202324</v>
      </c>
      <c r="AW17250" s="191" t="s">
        <v>228</v>
      </c>
      <c r="AX17250" s="18">
        <v>202324</v>
      </c>
      <c r="AY17250" s="191">
        <v>542</v>
      </c>
      <c r="AZ17250" s="191">
        <v>15</v>
      </c>
      <c r="BA17250" s="191">
        <v>10</v>
      </c>
      <c r="BB17250" s="191">
        <v>0</v>
      </c>
    </row>
    <row r="17251" spans="48:54" x14ac:dyDescent="0.2">
      <c r="AV17251" s="191" t="str">
        <f t="shared" si="273"/>
        <v>542_RS_22_2_202324</v>
      </c>
      <c r="AW17251" s="191" t="s">
        <v>92</v>
      </c>
      <c r="AX17251" s="18">
        <v>202324</v>
      </c>
      <c r="AY17251" s="191">
        <v>542</v>
      </c>
      <c r="AZ17251" s="191">
        <v>22</v>
      </c>
      <c r="BA17251" s="191">
        <v>2</v>
      </c>
      <c r="BB17251" s="191">
        <v>-8.9760000000000009</v>
      </c>
    </row>
    <row r="17252" spans="48:54" x14ac:dyDescent="0.2">
      <c r="AV17252" s="191" t="str">
        <f t="shared" si="273"/>
        <v>544_RON_15_10_202324</v>
      </c>
      <c r="AW17252" s="191" t="s">
        <v>228</v>
      </c>
      <c r="AX17252" s="18">
        <v>202324</v>
      </c>
      <c r="AY17252" s="191">
        <v>544</v>
      </c>
      <c r="AZ17252" s="191">
        <v>15</v>
      </c>
      <c r="BA17252" s="191">
        <v>10</v>
      </c>
      <c r="BB17252" s="191">
        <v>0</v>
      </c>
    </row>
    <row r="17253" spans="48:54" x14ac:dyDescent="0.2">
      <c r="AV17253" s="191" t="str">
        <f t="shared" si="273"/>
        <v>544_RS_22_2_202324</v>
      </c>
      <c r="AW17253" s="191" t="s">
        <v>92</v>
      </c>
      <c r="AX17253" s="18">
        <v>202324</v>
      </c>
      <c r="AY17253" s="191">
        <v>544</v>
      </c>
      <c r="AZ17253" s="191">
        <v>22</v>
      </c>
      <c r="BA17253" s="191">
        <v>2</v>
      </c>
      <c r="BB17253" s="191">
        <v>-41.786000000000001</v>
      </c>
    </row>
    <row r="17254" spans="48:54" x14ac:dyDescent="0.2">
      <c r="AV17254" s="191" t="str">
        <f t="shared" si="273"/>
        <v>545_RON_15_10_202324</v>
      </c>
      <c r="AW17254" s="191" t="s">
        <v>228</v>
      </c>
      <c r="AX17254" s="18">
        <v>202324</v>
      </c>
      <c r="AY17254" s="191">
        <v>545</v>
      </c>
      <c r="AZ17254" s="191">
        <v>15</v>
      </c>
      <c r="BA17254" s="191">
        <v>10</v>
      </c>
      <c r="BB17254" s="191">
        <v>0</v>
      </c>
    </row>
    <row r="17255" spans="48:54" x14ac:dyDescent="0.2">
      <c r="AV17255" s="191" t="str">
        <f t="shared" si="273"/>
        <v>545_RS_22_2_202324</v>
      </c>
      <c r="AW17255" s="191" t="s">
        <v>92</v>
      </c>
      <c r="AX17255" s="18">
        <v>202324</v>
      </c>
      <c r="AY17255" s="191">
        <v>545</v>
      </c>
      <c r="AZ17255" s="191">
        <v>22</v>
      </c>
      <c r="BA17255" s="191">
        <v>2</v>
      </c>
      <c r="BB17255" s="191">
        <v>0</v>
      </c>
    </row>
    <row r="17256" spans="48:54" x14ac:dyDescent="0.2">
      <c r="AV17256" s="191" t="str">
        <f t="shared" si="273"/>
        <v>546_RON_15_10_202324</v>
      </c>
      <c r="AW17256" s="191" t="s">
        <v>228</v>
      </c>
      <c r="AX17256" s="18">
        <v>202324</v>
      </c>
      <c r="AY17256" s="191">
        <v>546</v>
      </c>
      <c r="AZ17256" s="191">
        <v>15</v>
      </c>
      <c r="BA17256" s="191">
        <v>10</v>
      </c>
      <c r="BB17256" s="191">
        <v>0</v>
      </c>
    </row>
    <row r="17257" spans="48:54" x14ac:dyDescent="0.2">
      <c r="AV17257" s="191" t="str">
        <f t="shared" si="273"/>
        <v>546_RS_22_2_202324</v>
      </c>
      <c r="AW17257" s="191" t="s">
        <v>92</v>
      </c>
      <c r="AX17257" s="18">
        <v>202324</v>
      </c>
      <c r="AY17257" s="191">
        <v>546</v>
      </c>
      <c r="AZ17257" s="191">
        <v>22</v>
      </c>
      <c r="BA17257" s="191">
        <v>2</v>
      </c>
      <c r="BB17257" s="191">
        <v>-17.600999999999999</v>
      </c>
    </row>
    <row r="17258" spans="48:54" x14ac:dyDescent="0.2">
      <c r="AV17258" s="191" t="str">
        <f t="shared" si="273"/>
        <v>548_RON_15_10_202324</v>
      </c>
      <c r="AW17258" s="191" t="s">
        <v>228</v>
      </c>
      <c r="AX17258" s="18">
        <v>202324</v>
      </c>
      <c r="AY17258" s="191">
        <v>548</v>
      </c>
      <c r="AZ17258" s="191">
        <v>15</v>
      </c>
      <c r="BA17258" s="191">
        <v>10</v>
      </c>
      <c r="BB17258" s="191">
        <v>0</v>
      </c>
    </row>
    <row r="17259" spans="48:54" x14ac:dyDescent="0.2">
      <c r="AV17259" s="191" t="str">
        <f t="shared" si="273"/>
        <v>548_RS_22_2_202324</v>
      </c>
      <c r="AW17259" s="191" t="s">
        <v>92</v>
      </c>
      <c r="AX17259" s="18">
        <v>202324</v>
      </c>
      <c r="AY17259" s="191">
        <v>548</v>
      </c>
      <c r="AZ17259" s="191">
        <v>22</v>
      </c>
      <c r="BA17259" s="191">
        <v>2</v>
      </c>
      <c r="BB17259" s="191">
        <v>-255.75</v>
      </c>
    </row>
    <row r="17260" spans="48:54" x14ac:dyDescent="0.2">
      <c r="AV17260" s="191" t="str">
        <f t="shared" si="273"/>
        <v>550_RON_15_10_202324</v>
      </c>
      <c r="AW17260" s="191" t="s">
        <v>228</v>
      </c>
      <c r="AX17260" s="18">
        <v>202324</v>
      </c>
      <c r="AY17260" s="191">
        <v>550</v>
      </c>
      <c r="AZ17260" s="191">
        <v>15</v>
      </c>
      <c r="BA17260" s="191">
        <v>10</v>
      </c>
      <c r="BB17260" s="191">
        <v>0</v>
      </c>
    </row>
    <row r="17261" spans="48:54" x14ac:dyDescent="0.2">
      <c r="AV17261" s="191" t="str">
        <f t="shared" si="273"/>
        <v>550_RS_22_2_202324</v>
      </c>
      <c r="AW17261" s="191" t="s">
        <v>92</v>
      </c>
      <c r="AX17261" s="18">
        <v>202324</v>
      </c>
      <c r="AY17261" s="191">
        <v>550</v>
      </c>
      <c r="AZ17261" s="191">
        <v>22</v>
      </c>
      <c r="BA17261" s="191">
        <v>2</v>
      </c>
      <c r="BB17261" s="191">
        <v>-157.88400000000001</v>
      </c>
    </row>
    <row r="17262" spans="48:54" x14ac:dyDescent="0.2">
      <c r="AV17262" s="191" t="str">
        <f t="shared" si="273"/>
        <v>552_RON_15_10_202324</v>
      </c>
      <c r="AW17262" s="191" t="s">
        <v>228</v>
      </c>
      <c r="AX17262" s="18">
        <v>202324</v>
      </c>
      <c r="AY17262" s="191">
        <v>552</v>
      </c>
      <c r="AZ17262" s="191">
        <v>15</v>
      </c>
      <c r="BA17262" s="191">
        <v>10</v>
      </c>
      <c r="BB17262" s="191">
        <v>0</v>
      </c>
    </row>
    <row r="17263" spans="48:54" x14ac:dyDescent="0.2">
      <c r="AV17263" s="191" t="str">
        <f t="shared" si="273"/>
        <v>552_RS_22_2_202324</v>
      </c>
      <c r="AW17263" s="191" t="s">
        <v>92</v>
      </c>
      <c r="AX17263" s="18">
        <v>202324</v>
      </c>
      <c r="AY17263" s="191">
        <v>552</v>
      </c>
      <c r="AZ17263" s="191">
        <v>22</v>
      </c>
      <c r="BA17263" s="191">
        <v>2</v>
      </c>
      <c r="BB17263" s="191">
        <v>-14.782999999999999</v>
      </c>
    </row>
    <row r="17264" spans="48:54" x14ac:dyDescent="0.2">
      <c r="AV17264" s="191" t="str">
        <f t="shared" si="273"/>
        <v>562_RON_15_10_202324</v>
      </c>
      <c r="AW17264" s="191" t="s">
        <v>228</v>
      </c>
      <c r="AX17264" s="18">
        <v>202324</v>
      </c>
      <c r="AY17264" s="191">
        <v>562</v>
      </c>
      <c r="AZ17264" s="191">
        <v>15</v>
      </c>
      <c r="BA17264" s="191">
        <v>10</v>
      </c>
      <c r="BB17264" s="191">
        <v>0</v>
      </c>
    </row>
    <row r="17265" spans="48:54" x14ac:dyDescent="0.2">
      <c r="AV17265" s="191" t="str">
        <f t="shared" si="273"/>
        <v>562_RS_22_2_202324</v>
      </c>
      <c r="AW17265" s="191" t="s">
        <v>92</v>
      </c>
      <c r="AX17265" s="18">
        <v>202324</v>
      </c>
      <c r="AY17265" s="191">
        <v>562</v>
      </c>
      <c r="AZ17265" s="191">
        <v>22</v>
      </c>
      <c r="BA17265" s="191">
        <v>2</v>
      </c>
      <c r="BB17265" s="191">
        <v>0</v>
      </c>
    </row>
    <row r="17266" spans="48:54" x14ac:dyDescent="0.2">
      <c r="AV17266" s="191" t="str">
        <f t="shared" si="273"/>
        <v>564_RON_15_10_202324</v>
      </c>
      <c r="AW17266" s="191" t="s">
        <v>228</v>
      </c>
      <c r="AX17266" s="18">
        <v>202324</v>
      </c>
      <c r="AY17266" s="191">
        <v>564</v>
      </c>
      <c r="AZ17266" s="191">
        <v>15</v>
      </c>
      <c r="BA17266" s="191">
        <v>10</v>
      </c>
      <c r="BB17266" s="191">
        <v>0</v>
      </c>
    </row>
    <row r="17267" spans="48:54" x14ac:dyDescent="0.2">
      <c r="AV17267" s="191" t="str">
        <f t="shared" si="273"/>
        <v>564_RS_22_2_202324</v>
      </c>
      <c r="AW17267" s="191" t="s">
        <v>92</v>
      </c>
      <c r="AX17267" s="18">
        <v>202324</v>
      </c>
      <c r="AY17267" s="191">
        <v>564</v>
      </c>
      <c r="AZ17267" s="191">
        <v>22</v>
      </c>
      <c r="BA17267" s="191">
        <v>2</v>
      </c>
      <c r="BB17267" s="191">
        <v>0</v>
      </c>
    </row>
    <row r="17268" spans="48:54" x14ac:dyDescent="0.2">
      <c r="AV17268" s="191" t="str">
        <f t="shared" si="273"/>
        <v>566_RON_15_10_202324</v>
      </c>
      <c r="AW17268" s="191" t="s">
        <v>228</v>
      </c>
      <c r="AX17268" s="18">
        <v>202324</v>
      </c>
      <c r="AY17268" s="191">
        <v>566</v>
      </c>
      <c r="AZ17268" s="191">
        <v>15</v>
      </c>
      <c r="BA17268" s="191">
        <v>10</v>
      </c>
      <c r="BB17268" s="191">
        <v>0</v>
      </c>
    </row>
    <row r="17269" spans="48:54" x14ac:dyDescent="0.2">
      <c r="AV17269" s="191" t="str">
        <f t="shared" si="273"/>
        <v>566_RS_22_2_202324</v>
      </c>
      <c r="AW17269" s="191" t="s">
        <v>92</v>
      </c>
      <c r="AX17269" s="18">
        <v>202324</v>
      </c>
      <c r="AY17269" s="191">
        <v>566</v>
      </c>
      <c r="AZ17269" s="191">
        <v>22</v>
      </c>
      <c r="BA17269" s="191">
        <v>2</v>
      </c>
      <c r="BB17269" s="191">
        <v>0</v>
      </c>
    </row>
    <row r="17270" spans="48:54" x14ac:dyDescent="0.2">
      <c r="AV17270" s="191" t="str">
        <f t="shared" si="273"/>
        <v>568_RON_15_10_202324</v>
      </c>
      <c r="AW17270" s="191" t="s">
        <v>228</v>
      </c>
      <c r="AX17270" s="18">
        <v>202324</v>
      </c>
      <c r="AY17270" s="191">
        <v>568</v>
      </c>
      <c r="AZ17270" s="191">
        <v>15</v>
      </c>
      <c r="BA17270" s="191">
        <v>10</v>
      </c>
      <c r="BB17270" s="191">
        <v>0</v>
      </c>
    </row>
    <row r="17271" spans="48:54" x14ac:dyDescent="0.2">
      <c r="AV17271" s="191" t="str">
        <f t="shared" si="273"/>
        <v>568_RS_22_2_202324</v>
      </c>
      <c r="AW17271" s="191" t="s">
        <v>92</v>
      </c>
      <c r="AX17271" s="18">
        <v>202324</v>
      </c>
      <c r="AY17271" s="191">
        <v>568</v>
      </c>
      <c r="AZ17271" s="191">
        <v>22</v>
      </c>
      <c r="BA17271" s="191">
        <v>2</v>
      </c>
      <c r="BB17271" s="191">
        <v>0</v>
      </c>
    </row>
    <row r="17272" spans="48:54" x14ac:dyDescent="0.2">
      <c r="AV17272" s="191" t="str">
        <f t="shared" si="273"/>
        <v>572_RON_15_10_202324</v>
      </c>
      <c r="AW17272" s="191" t="s">
        <v>228</v>
      </c>
      <c r="AX17272" s="18">
        <v>202324</v>
      </c>
      <c r="AY17272" s="191">
        <v>572</v>
      </c>
      <c r="AZ17272" s="191">
        <v>15</v>
      </c>
      <c r="BA17272" s="191">
        <v>10</v>
      </c>
      <c r="BB17272" s="191">
        <v>0</v>
      </c>
    </row>
    <row r="17273" spans="48:54" x14ac:dyDescent="0.2">
      <c r="AV17273" s="191" t="str">
        <f t="shared" si="273"/>
        <v>572_RS_22_2_202324</v>
      </c>
      <c r="AW17273" s="191" t="s">
        <v>92</v>
      </c>
      <c r="AX17273" s="18">
        <v>202324</v>
      </c>
      <c r="AY17273" s="191">
        <v>572</v>
      </c>
      <c r="AZ17273" s="191">
        <v>22</v>
      </c>
      <c r="BA17273" s="191">
        <v>2</v>
      </c>
      <c r="BB17273" s="191">
        <v>0</v>
      </c>
    </row>
    <row r="17274" spans="48:54" x14ac:dyDescent="0.2">
      <c r="AV17274" s="191" t="str">
        <f t="shared" si="273"/>
        <v>574_RON_15_10_202324</v>
      </c>
      <c r="AW17274" s="191" t="s">
        <v>228</v>
      </c>
      <c r="AX17274" s="18">
        <v>202324</v>
      </c>
      <c r="AY17274" s="191">
        <v>574</v>
      </c>
      <c r="AZ17274" s="191">
        <v>15</v>
      </c>
      <c r="BA17274" s="191">
        <v>10</v>
      </c>
      <c r="BB17274" s="191">
        <v>0</v>
      </c>
    </row>
    <row r="17275" spans="48:54" x14ac:dyDescent="0.2">
      <c r="AV17275" s="191" t="str">
        <f t="shared" si="273"/>
        <v>574_RS_22_2_202324</v>
      </c>
      <c r="AW17275" s="191" t="s">
        <v>92</v>
      </c>
      <c r="AX17275" s="18">
        <v>202324</v>
      </c>
      <c r="AY17275" s="191">
        <v>574</v>
      </c>
      <c r="AZ17275" s="191">
        <v>22</v>
      </c>
      <c r="BA17275" s="191">
        <v>2</v>
      </c>
      <c r="BB17275" s="191">
        <v>0</v>
      </c>
    </row>
    <row r="17276" spans="48:54" x14ac:dyDescent="0.2">
      <c r="AV17276" s="191" t="str">
        <f t="shared" si="273"/>
        <v>576_RON_15_10_202324</v>
      </c>
      <c r="AW17276" s="191" t="s">
        <v>228</v>
      </c>
      <c r="AX17276" s="18">
        <v>202324</v>
      </c>
      <c r="AY17276" s="191">
        <v>576</v>
      </c>
      <c r="AZ17276" s="191">
        <v>15</v>
      </c>
      <c r="BA17276" s="191">
        <v>10</v>
      </c>
      <c r="BB17276" s="191">
        <v>0</v>
      </c>
    </row>
    <row r="17277" spans="48:54" x14ac:dyDescent="0.2">
      <c r="AV17277" s="191" t="str">
        <f t="shared" si="273"/>
        <v>576_RS_22_2_202324</v>
      </c>
      <c r="AW17277" s="191" t="s">
        <v>92</v>
      </c>
      <c r="AX17277" s="18">
        <v>202324</v>
      </c>
      <c r="AY17277" s="191">
        <v>576</v>
      </c>
      <c r="AZ17277" s="191">
        <v>22</v>
      </c>
      <c r="BA17277" s="191">
        <v>2</v>
      </c>
      <c r="BB17277" s="191">
        <v>0</v>
      </c>
    </row>
    <row r="17278" spans="48:54" x14ac:dyDescent="0.2">
      <c r="AV17278" s="191" t="str">
        <f t="shared" si="273"/>
        <v>582_RON_15_10_202324</v>
      </c>
      <c r="AW17278" s="191" t="s">
        <v>228</v>
      </c>
      <c r="AX17278" s="18">
        <v>202324</v>
      </c>
      <c r="AY17278" s="191">
        <v>582</v>
      </c>
      <c r="AZ17278" s="191">
        <v>15</v>
      </c>
      <c r="BA17278" s="191">
        <v>10</v>
      </c>
      <c r="BB17278" s="191">
        <v>424</v>
      </c>
    </row>
    <row r="17279" spans="48:54" x14ac:dyDescent="0.2">
      <c r="AV17279" s="191" t="str">
        <f t="shared" si="273"/>
        <v>582_RS_22_2_202324</v>
      </c>
      <c r="AW17279" s="191" t="s">
        <v>92</v>
      </c>
      <c r="AX17279" s="18">
        <v>202324</v>
      </c>
      <c r="AY17279" s="191">
        <v>582</v>
      </c>
      <c r="AZ17279" s="191">
        <v>22</v>
      </c>
      <c r="BA17279" s="191">
        <v>2</v>
      </c>
      <c r="BB17279" s="191">
        <v>0</v>
      </c>
    </row>
    <row r="17280" spans="48:54" x14ac:dyDescent="0.2">
      <c r="AV17280" s="191" t="str">
        <f t="shared" si="273"/>
        <v>584_RON_15_10_202324</v>
      </c>
      <c r="AW17280" s="191" t="s">
        <v>228</v>
      </c>
      <c r="AX17280" s="18">
        <v>202324</v>
      </c>
      <c r="AY17280" s="191">
        <v>584</v>
      </c>
      <c r="AZ17280" s="191">
        <v>15</v>
      </c>
      <c r="BA17280" s="191">
        <v>10</v>
      </c>
      <c r="BB17280" s="191">
        <v>123</v>
      </c>
    </row>
    <row r="17281" spans="48:54" x14ac:dyDescent="0.2">
      <c r="AV17281" s="191" t="str">
        <f t="shared" si="273"/>
        <v>584_RS_22_2_202324</v>
      </c>
      <c r="AW17281" s="191" t="s">
        <v>92</v>
      </c>
      <c r="AX17281" s="18">
        <v>202324</v>
      </c>
      <c r="AY17281" s="191">
        <v>584</v>
      </c>
      <c r="AZ17281" s="191">
        <v>22</v>
      </c>
      <c r="BA17281" s="191">
        <v>2</v>
      </c>
      <c r="BB17281" s="191">
        <v>0</v>
      </c>
    </row>
    <row r="17282" spans="48:54" x14ac:dyDescent="0.2">
      <c r="AV17282" s="191" t="str">
        <f t="shared" si="273"/>
        <v>586_RON_15_10_202324</v>
      </c>
      <c r="AW17282" s="191" t="s">
        <v>228</v>
      </c>
      <c r="AX17282" s="18">
        <v>202324</v>
      </c>
      <c r="AY17282" s="191">
        <v>586</v>
      </c>
      <c r="AZ17282" s="191">
        <v>15</v>
      </c>
      <c r="BA17282" s="191">
        <v>10</v>
      </c>
      <c r="BB17282" s="191">
        <v>529.81799999999987</v>
      </c>
    </row>
    <row r="17283" spans="48:54" x14ac:dyDescent="0.2">
      <c r="AV17283" s="191" t="str">
        <f t="shared" si="273"/>
        <v>586_RS_22_2_202324</v>
      </c>
      <c r="AW17283" s="191" t="s">
        <v>92</v>
      </c>
      <c r="AX17283" s="18">
        <v>202324</v>
      </c>
      <c r="AY17283" s="191">
        <v>586</v>
      </c>
      <c r="AZ17283" s="191">
        <v>22</v>
      </c>
      <c r="BA17283" s="191">
        <v>2</v>
      </c>
      <c r="BB17283" s="191">
        <v>0</v>
      </c>
    </row>
    <row r="17284" spans="48:54" x14ac:dyDescent="0.2">
      <c r="AV17284" s="191" t="str">
        <f t="shared" ref="AV17284:AV17347" si="274">AY17284&amp;"_"&amp;AW17284&amp;"_"&amp;AZ17284&amp;"_"&amp;BA17284&amp;"_"&amp;AX17284</f>
        <v>512_RON_16_10_202324</v>
      </c>
      <c r="AW17284" s="191" t="s">
        <v>228</v>
      </c>
      <c r="AX17284" s="18">
        <v>202324</v>
      </c>
      <c r="AY17284" s="191">
        <v>512</v>
      </c>
      <c r="AZ17284" s="191">
        <v>16</v>
      </c>
      <c r="BA17284" s="191">
        <v>10</v>
      </c>
      <c r="BB17284" s="191">
        <v>0</v>
      </c>
    </row>
    <row r="17285" spans="48:54" x14ac:dyDescent="0.2">
      <c r="AV17285" s="191" t="str">
        <f t="shared" si="274"/>
        <v>512_RS_22_4_202324</v>
      </c>
      <c r="AW17285" s="191" t="s">
        <v>92</v>
      </c>
      <c r="AX17285" s="18">
        <v>202324</v>
      </c>
      <c r="AY17285" s="191">
        <v>512</v>
      </c>
      <c r="AZ17285" s="191">
        <v>22</v>
      </c>
      <c r="BA17285" s="191">
        <v>4</v>
      </c>
      <c r="BB17285" s="191">
        <v>631.05199999999991</v>
      </c>
    </row>
    <row r="17286" spans="48:54" x14ac:dyDescent="0.2">
      <c r="AV17286" s="191" t="str">
        <f t="shared" si="274"/>
        <v>514_RON_16_10_202324</v>
      </c>
      <c r="AW17286" s="191" t="s">
        <v>228</v>
      </c>
      <c r="AX17286" s="18">
        <v>202324</v>
      </c>
      <c r="AY17286" s="191">
        <v>514</v>
      </c>
      <c r="AZ17286" s="191">
        <v>16</v>
      </c>
      <c r="BA17286" s="191">
        <v>10</v>
      </c>
      <c r="BB17286" s="191">
        <v>0</v>
      </c>
    </row>
    <row r="17287" spans="48:54" x14ac:dyDescent="0.2">
      <c r="AV17287" s="191" t="str">
        <f t="shared" si="274"/>
        <v>514_RS_22_4_202324</v>
      </c>
      <c r="AW17287" s="191" t="s">
        <v>92</v>
      </c>
      <c r="AX17287" s="18">
        <v>202324</v>
      </c>
      <c r="AY17287" s="191">
        <v>514</v>
      </c>
      <c r="AZ17287" s="191">
        <v>22</v>
      </c>
      <c r="BA17287" s="191">
        <v>4</v>
      </c>
      <c r="BB17287" s="191">
        <v>585</v>
      </c>
    </row>
    <row r="17288" spans="48:54" x14ac:dyDescent="0.2">
      <c r="AV17288" s="191" t="str">
        <f t="shared" si="274"/>
        <v>516_RON_16_10_202324</v>
      </c>
      <c r="AW17288" s="191" t="s">
        <v>228</v>
      </c>
      <c r="AX17288" s="18">
        <v>202324</v>
      </c>
      <c r="AY17288" s="191">
        <v>516</v>
      </c>
      <c r="AZ17288" s="191">
        <v>16</v>
      </c>
      <c r="BA17288" s="191">
        <v>10</v>
      </c>
      <c r="BB17288" s="191">
        <v>0</v>
      </c>
    </row>
    <row r="17289" spans="48:54" x14ac:dyDescent="0.2">
      <c r="AV17289" s="191" t="str">
        <f t="shared" si="274"/>
        <v>516_RS_22_4_202324</v>
      </c>
      <c r="AW17289" s="191" t="s">
        <v>92</v>
      </c>
      <c r="AX17289" s="18">
        <v>202324</v>
      </c>
      <c r="AY17289" s="191">
        <v>516</v>
      </c>
      <c r="AZ17289" s="191">
        <v>22</v>
      </c>
      <c r="BA17289" s="191">
        <v>4</v>
      </c>
      <c r="BB17289" s="191">
        <v>283.74299999999999</v>
      </c>
    </row>
    <row r="17290" spans="48:54" x14ac:dyDescent="0.2">
      <c r="AV17290" s="191" t="str">
        <f t="shared" si="274"/>
        <v>518_RON_16_10_202324</v>
      </c>
      <c r="AW17290" s="191" t="s">
        <v>228</v>
      </c>
      <c r="AX17290" s="18">
        <v>202324</v>
      </c>
      <c r="AY17290" s="191">
        <v>518</v>
      </c>
      <c r="AZ17290" s="191">
        <v>16</v>
      </c>
      <c r="BA17290" s="191">
        <v>10</v>
      </c>
      <c r="BB17290" s="191">
        <v>0</v>
      </c>
    </row>
    <row r="17291" spans="48:54" x14ac:dyDescent="0.2">
      <c r="AV17291" s="191" t="str">
        <f t="shared" si="274"/>
        <v>518_RS_22_4_202324</v>
      </c>
      <c r="AW17291" s="191" t="s">
        <v>92</v>
      </c>
      <c r="AX17291" s="18">
        <v>202324</v>
      </c>
      <c r="AY17291" s="191">
        <v>518</v>
      </c>
      <c r="AZ17291" s="191">
        <v>22</v>
      </c>
      <c r="BA17291" s="191">
        <v>4</v>
      </c>
      <c r="BB17291" s="191">
        <v>334.9776</v>
      </c>
    </row>
    <row r="17292" spans="48:54" x14ac:dyDescent="0.2">
      <c r="AV17292" s="191" t="str">
        <f t="shared" si="274"/>
        <v>520_RON_16_10_202324</v>
      </c>
      <c r="AW17292" s="191" t="s">
        <v>228</v>
      </c>
      <c r="AX17292" s="18">
        <v>202324</v>
      </c>
      <c r="AY17292" s="191">
        <v>520</v>
      </c>
      <c r="AZ17292" s="191">
        <v>16</v>
      </c>
      <c r="BA17292" s="191">
        <v>10</v>
      </c>
      <c r="BB17292" s="191">
        <v>0</v>
      </c>
    </row>
    <row r="17293" spans="48:54" x14ac:dyDescent="0.2">
      <c r="AV17293" s="191" t="str">
        <f t="shared" si="274"/>
        <v>520_RS_22_4_202324</v>
      </c>
      <c r="AW17293" s="191" t="s">
        <v>92</v>
      </c>
      <c r="AX17293" s="18">
        <v>202324</v>
      </c>
      <c r="AY17293" s="191">
        <v>520</v>
      </c>
      <c r="AZ17293" s="191">
        <v>22</v>
      </c>
      <c r="BA17293" s="191">
        <v>4</v>
      </c>
      <c r="BB17293" s="191">
        <v>2049.9840000000004</v>
      </c>
    </row>
    <row r="17294" spans="48:54" x14ac:dyDescent="0.2">
      <c r="AV17294" s="191" t="str">
        <f t="shared" si="274"/>
        <v>522_RON_16_10_202324</v>
      </c>
      <c r="AW17294" s="191" t="s">
        <v>228</v>
      </c>
      <c r="AX17294" s="18">
        <v>202324</v>
      </c>
      <c r="AY17294" s="191">
        <v>522</v>
      </c>
      <c r="AZ17294" s="191">
        <v>16</v>
      </c>
      <c r="BA17294" s="191">
        <v>10</v>
      </c>
      <c r="BB17294" s="191">
        <v>0</v>
      </c>
    </row>
    <row r="17295" spans="48:54" x14ac:dyDescent="0.2">
      <c r="AV17295" s="191" t="str">
        <f t="shared" si="274"/>
        <v>522_RS_22_4_202324</v>
      </c>
      <c r="AW17295" s="191" t="s">
        <v>92</v>
      </c>
      <c r="AX17295" s="18">
        <v>202324</v>
      </c>
      <c r="AY17295" s="191">
        <v>522</v>
      </c>
      <c r="AZ17295" s="191">
        <v>22</v>
      </c>
      <c r="BA17295" s="191">
        <v>4</v>
      </c>
      <c r="BB17295" s="191">
        <v>423.82075000000003</v>
      </c>
    </row>
    <row r="17296" spans="48:54" x14ac:dyDescent="0.2">
      <c r="AV17296" s="191" t="str">
        <f t="shared" si="274"/>
        <v>524_RON_16_10_202324</v>
      </c>
      <c r="AW17296" s="191" t="s">
        <v>228</v>
      </c>
      <c r="AX17296" s="18">
        <v>202324</v>
      </c>
      <c r="AY17296" s="191">
        <v>524</v>
      </c>
      <c r="AZ17296" s="191">
        <v>16</v>
      </c>
      <c r="BA17296" s="191">
        <v>10</v>
      </c>
      <c r="BB17296" s="191">
        <v>0</v>
      </c>
    </row>
    <row r="17297" spans="48:54" x14ac:dyDescent="0.2">
      <c r="AV17297" s="191" t="str">
        <f t="shared" si="274"/>
        <v>524_RS_22_4_202324</v>
      </c>
      <c r="AW17297" s="191" t="s">
        <v>92</v>
      </c>
      <c r="AX17297" s="18">
        <v>202324</v>
      </c>
      <c r="AY17297" s="191">
        <v>524</v>
      </c>
      <c r="AZ17297" s="191">
        <v>22</v>
      </c>
      <c r="BA17297" s="191">
        <v>4</v>
      </c>
      <c r="BB17297" s="191">
        <v>812.24207000000001</v>
      </c>
    </row>
    <row r="17298" spans="48:54" x14ac:dyDescent="0.2">
      <c r="AV17298" s="191" t="str">
        <f t="shared" si="274"/>
        <v>526_RON_16_10_202324</v>
      </c>
      <c r="AW17298" s="191" t="s">
        <v>228</v>
      </c>
      <c r="AX17298" s="18">
        <v>202324</v>
      </c>
      <c r="AY17298" s="191">
        <v>526</v>
      </c>
      <c r="AZ17298" s="191">
        <v>16</v>
      </c>
      <c r="BA17298" s="191">
        <v>10</v>
      </c>
      <c r="BB17298" s="191">
        <v>0</v>
      </c>
    </row>
    <row r="17299" spans="48:54" x14ac:dyDescent="0.2">
      <c r="AV17299" s="191" t="str">
        <f t="shared" si="274"/>
        <v>526_RS_22_4_202324</v>
      </c>
      <c r="AW17299" s="191" t="s">
        <v>92</v>
      </c>
      <c r="AX17299" s="18">
        <v>202324</v>
      </c>
      <c r="AY17299" s="191">
        <v>526</v>
      </c>
      <c r="AZ17299" s="191">
        <v>22</v>
      </c>
      <c r="BA17299" s="191">
        <v>4</v>
      </c>
      <c r="BB17299" s="191">
        <v>296.54921136313402</v>
      </c>
    </row>
    <row r="17300" spans="48:54" x14ac:dyDescent="0.2">
      <c r="AV17300" s="191" t="str">
        <f t="shared" si="274"/>
        <v>528_RON_16_10_202324</v>
      </c>
      <c r="AW17300" s="191" t="s">
        <v>228</v>
      </c>
      <c r="AX17300" s="18">
        <v>202324</v>
      </c>
      <c r="AY17300" s="191">
        <v>528</v>
      </c>
      <c r="AZ17300" s="191">
        <v>16</v>
      </c>
      <c r="BA17300" s="191">
        <v>10</v>
      </c>
      <c r="BB17300" s="191">
        <v>0</v>
      </c>
    </row>
    <row r="17301" spans="48:54" x14ac:dyDescent="0.2">
      <c r="AV17301" s="191" t="str">
        <f t="shared" si="274"/>
        <v>528_RS_22_4_202324</v>
      </c>
      <c r="AW17301" s="191" t="s">
        <v>92</v>
      </c>
      <c r="AX17301" s="18">
        <v>202324</v>
      </c>
      <c r="AY17301" s="191">
        <v>528</v>
      </c>
      <c r="AZ17301" s="191">
        <v>22</v>
      </c>
      <c r="BA17301" s="191">
        <v>4</v>
      </c>
      <c r="BB17301" s="191">
        <v>550</v>
      </c>
    </row>
    <row r="17302" spans="48:54" x14ac:dyDescent="0.2">
      <c r="AV17302" s="191" t="str">
        <f t="shared" si="274"/>
        <v>530_RON_16_10_202324</v>
      </c>
      <c r="AW17302" s="191" t="s">
        <v>228</v>
      </c>
      <c r="AX17302" s="18">
        <v>202324</v>
      </c>
      <c r="AY17302" s="191">
        <v>530</v>
      </c>
      <c r="AZ17302" s="191">
        <v>16</v>
      </c>
      <c r="BA17302" s="191">
        <v>10</v>
      </c>
      <c r="BB17302" s="191">
        <v>0</v>
      </c>
    </row>
    <row r="17303" spans="48:54" x14ac:dyDescent="0.2">
      <c r="AV17303" s="191" t="str">
        <f t="shared" si="274"/>
        <v>530_RS_22_4_202324</v>
      </c>
      <c r="AW17303" s="191" t="s">
        <v>92</v>
      </c>
      <c r="AX17303" s="18">
        <v>202324</v>
      </c>
      <c r="AY17303" s="191">
        <v>530</v>
      </c>
      <c r="AZ17303" s="191">
        <v>22</v>
      </c>
      <c r="BA17303" s="191">
        <v>4</v>
      </c>
      <c r="BB17303" s="191">
        <v>747.93400000000008</v>
      </c>
    </row>
    <row r="17304" spans="48:54" x14ac:dyDescent="0.2">
      <c r="AV17304" s="191" t="str">
        <f t="shared" si="274"/>
        <v>532_RON_16_10_202324</v>
      </c>
      <c r="AW17304" s="191" t="s">
        <v>228</v>
      </c>
      <c r="AX17304" s="18">
        <v>202324</v>
      </c>
      <c r="AY17304" s="191">
        <v>532</v>
      </c>
      <c r="AZ17304" s="191">
        <v>16</v>
      </c>
      <c r="BA17304" s="191">
        <v>10</v>
      </c>
      <c r="BB17304" s="191">
        <v>0</v>
      </c>
    </row>
    <row r="17305" spans="48:54" x14ac:dyDescent="0.2">
      <c r="AV17305" s="191" t="str">
        <f t="shared" si="274"/>
        <v>532_RS_22_4_202324</v>
      </c>
      <c r="AW17305" s="191" t="s">
        <v>92</v>
      </c>
      <c r="AX17305" s="18">
        <v>202324</v>
      </c>
      <c r="AY17305" s="191">
        <v>532</v>
      </c>
      <c r="AZ17305" s="191">
        <v>22</v>
      </c>
      <c r="BA17305" s="191">
        <v>4</v>
      </c>
      <c r="BB17305" s="191">
        <v>839.74199999999996</v>
      </c>
    </row>
    <row r="17306" spans="48:54" x14ac:dyDescent="0.2">
      <c r="AV17306" s="191" t="str">
        <f t="shared" si="274"/>
        <v>534_RON_16_10_202324</v>
      </c>
      <c r="AW17306" s="191" t="s">
        <v>228</v>
      </c>
      <c r="AX17306" s="18">
        <v>202324</v>
      </c>
      <c r="AY17306" s="191">
        <v>534</v>
      </c>
      <c r="AZ17306" s="191">
        <v>16</v>
      </c>
      <c r="BA17306" s="191">
        <v>10</v>
      </c>
      <c r="BB17306" s="191">
        <v>0</v>
      </c>
    </row>
    <row r="17307" spans="48:54" x14ac:dyDescent="0.2">
      <c r="AV17307" s="191" t="str">
        <f t="shared" si="274"/>
        <v>534_RS_22_4_202324</v>
      </c>
      <c r="AW17307" s="191" t="s">
        <v>92</v>
      </c>
      <c r="AX17307" s="18">
        <v>202324</v>
      </c>
      <c r="AY17307" s="191">
        <v>534</v>
      </c>
      <c r="AZ17307" s="191">
        <v>22</v>
      </c>
      <c r="BA17307" s="191">
        <v>4</v>
      </c>
      <c r="BB17307" s="191">
        <v>881.24939000000006</v>
      </c>
    </row>
    <row r="17308" spans="48:54" x14ac:dyDescent="0.2">
      <c r="AV17308" s="191" t="str">
        <f t="shared" si="274"/>
        <v>536_RON_16_10_202324</v>
      </c>
      <c r="AW17308" s="191" t="s">
        <v>228</v>
      </c>
      <c r="AX17308" s="18">
        <v>202324</v>
      </c>
      <c r="AY17308" s="191">
        <v>536</v>
      </c>
      <c r="AZ17308" s="191">
        <v>16</v>
      </c>
      <c r="BA17308" s="191">
        <v>10</v>
      </c>
      <c r="BB17308" s="191">
        <v>0</v>
      </c>
    </row>
    <row r="17309" spans="48:54" x14ac:dyDescent="0.2">
      <c r="AV17309" s="191" t="str">
        <f t="shared" si="274"/>
        <v>536_RS_22_4_202324</v>
      </c>
      <c r="AW17309" s="191" t="s">
        <v>92</v>
      </c>
      <c r="AX17309" s="18">
        <v>202324</v>
      </c>
      <c r="AY17309" s="191">
        <v>536</v>
      </c>
      <c r="AZ17309" s="191">
        <v>22</v>
      </c>
      <c r="BA17309" s="191">
        <v>4</v>
      </c>
      <c r="BB17309" s="191">
        <v>393.51600000000002</v>
      </c>
    </row>
    <row r="17310" spans="48:54" x14ac:dyDescent="0.2">
      <c r="AV17310" s="191" t="str">
        <f t="shared" si="274"/>
        <v>538_RON_16_10_202324</v>
      </c>
      <c r="AW17310" s="191" t="s">
        <v>228</v>
      </c>
      <c r="AX17310" s="18">
        <v>202324</v>
      </c>
      <c r="AY17310" s="191">
        <v>538</v>
      </c>
      <c r="AZ17310" s="191">
        <v>16</v>
      </c>
      <c r="BA17310" s="191">
        <v>10</v>
      </c>
      <c r="BB17310" s="191">
        <v>0</v>
      </c>
    </row>
    <row r="17311" spans="48:54" x14ac:dyDescent="0.2">
      <c r="AV17311" s="191" t="str">
        <f t="shared" si="274"/>
        <v>538_RS_22_4_202324</v>
      </c>
      <c r="AW17311" s="191" t="s">
        <v>92</v>
      </c>
      <c r="AX17311" s="18">
        <v>202324</v>
      </c>
      <c r="AY17311" s="191">
        <v>538</v>
      </c>
      <c r="AZ17311" s="191">
        <v>22</v>
      </c>
      <c r="BA17311" s="191">
        <v>4</v>
      </c>
      <c r="BB17311" s="191">
        <v>327.88129351104101</v>
      </c>
    </row>
    <row r="17312" spans="48:54" x14ac:dyDescent="0.2">
      <c r="AV17312" s="191" t="str">
        <f t="shared" si="274"/>
        <v>540_RON_16_10_202324</v>
      </c>
      <c r="AW17312" s="191" t="s">
        <v>228</v>
      </c>
      <c r="AX17312" s="18">
        <v>202324</v>
      </c>
      <c r="AY17312" s="191">
        <v>540</v>
      </c>
      <c r="AZ17312" s="191">
        <v>16</v>
      </c>
      <c r="BA17312" s="191">
        <v>10</v>
      </c>
      <c r="BB17312" s="191">
        <v>0</v>
      </c>
    </row>
    <row r="17313" spans="48:54" x14ac:dyDescent="0.2">
      <c r="AV17313" s="191" t="str">
        <f t="shared" si="274"/>
        <v>540_RS_22_4_202324</v>
      </c>
      <c r="AW17313" s="191" t="s">
        <v>92</v>
      </c>
      <c r="AX17313" s="18">
        <v>202324</v>
      </c>
      <c r="AY17313" s="191">
        <v>540</v>
      </c>
      <c r="AZ17313" s="191">
        <v>22</v>
      </c>
      <c r="BA17313" s="191">
        <v>4</v>
      </c>
      <c r="BB17313" s="191">
        <v>1187.6570000000002</v>
      </c>
    </row>
    <row r="17314" spans="48:54" x14ac:dyDescent="0.2">
      <c r="AV17314" s="191" t="str">
        <f t="shared" si="274"/>
        <v>542_RON_16_10_202324</v>
      </c>
      <c r="AW17314" s="191" t="s">
        <v>228</v>
      </c>
      <c r="AX17314" s="18">
        <v>202324</v>
      </c>
      <c r="AY17314" s="191">
        <v>542</v>
      </c>
      <c r="AZ17314" s="191">
        <v>16</v>
      </c>
      <c r="BA17314" s="191">
        <v>10</v>
      </c>
      <c r="BB17314" s="191">
        <v>0</v>
      </c>
    </row>
    <row r="17315" spans="48:54" x14ac:dyDescent="0.2">
      <c r="AV17315" s="191" t="str">
        <f t="shared" si="274"/>
        <v>542_RS_22_4_202324</v>
      </c>
      <c r="AW17315" s="191" t="s">
        <v>92</v>
      </c>
      <c r="AX17315" s="18">
        <v>202324</v>
      </c>
      <c r="AY17315" s="191">
        <v>542</v>
      </c>
      <c r="AZ17315" s="191">
        <v>22</v>
      </c>
      <c r="BA17315" s="191">
        <v>4</v>
      </c>
      <c r="BB17315" s="191">
        <v>301.14999999999998</v>
      </c>
    </row>
    <row r="17316" spans="48:54" x14ac:dyDescent="0.2">
      <c r="AV17316" s="191" t="str">
        <f t="shared" si="274"/>
        <v>544_RON_16_10_202324</v>
      </c>
      <c r="AW17316" s="191" t="s">
        <v>228</v>
      </c>
      <c r="AX17316" s="18">
        <v>202324</v>
      </c>
      <c r="AY17316" s="191">
        <v>544</v>
      </c>
      <c r="AZ17316" s="191">
        <v>16</v>
      </c>
      <c r="BA17316" s="191">
        <v>10</v>
      </c>
      <c r="BB17316" s="191">
        <v>0</v>
      </c>
    </row>
    <row r="17317" spans="48:54" x14ac:dyDescent="0.2">
      <c r="AV17317" s="191" t="str">
        <f t="shared" si="274"/>
        <v>544_RS_22_4_202324</v>
      </c>
      <c r="AW17317" s="191" t="s">
        <v>92</v>
      </c>
      <c r="AX17317" s="18">
        <v>202324</v>
      </c>
      <c r="AY17317" s="191">
        <v>544</v>
      </c>
      <c r="AZ17317" s="191">
        <v>22</v>
      </c>
      <c r="BA17317" s="191">
        <v>4</v>
      </c>
      <c r="BB17317" s="191">
        <v>1221.0949999999998</v>
      </c>
    </row>
    <row r="17318" spans="48:54" x14ac:dyDescent="0.2">
      <c r="AV17318" s="191" t="str">
        <f t="shared" si="274"/>
        <v>545_RON_16_10_202324</v>
      </c>
      <c r="AW17318" s="191" t="s">
        <v>228</v>
      </c>
      <c r="AX17318" s="18">
        <v>202324</v>
      </c>
      <c r="AY17318" s="191">
        <v>545</v>
      </c>
      <c r="AZ17318" s="191">
        <v>16</v>
      </c>
      <c r="BA17318" s="191">
        <v>10</v>
      </c>
      <c r="BB17318" s="191">
        <v>0</v>
      </c>
    </row>
    <row r="17319" spans="48:54" x14ac:dyDescent="0.2">
      <c r="AV17319" s="191" t="str">
        <f t="shared" si="274"/>
        <v>545_RS_22_4_202324</v>
      </c>
      <c r="AW17319" s="191" t="s">
        <v>92</v>
      </c>
      <c r="AX17319" s="18">
        <v>202324</v>
      </c>
      <c r="AY17319" s="191">
        <v>545</v>
      </c>
      <c r="AZ17319" s="191">
        <v>22</v>
      </c>
      <c r="BA17319" s="191">
        <v>4</v>
      </c>
      <c r="BB17319" s="191">
        <v>496.87540999999999</v>
      </c>
    </row>
    <row r="17320" spans="48:54" x14ac:dyDescent="0.2">
      <c r="AV17320" s="191" t="str">
        <f t="shared" si="274"/>
        <v>546_RON_16_10_202324</v>
      </c>
      <c r="AW17320" s="191" t="s">
        <v>228</v>
      </c>
      <c r="AX17320" s="18">
        <v>202324</v>
      </c>
      <c r="AY17320" s="191">
        <v>546</v>
      </c>
      <c r="AZ17320" s="191">
        <v>16</v>
      </c>
      <c r="BA17320" s="191">
        <v>10</v>
      </c>
      <c r="BB17320" s="191">
        <v>0</v>
      </c>
    </row>
    <row r="17321" spans="48:54" x14ac:dyDescent="0.2">
      <c r="AV17321" s="191" t="str">
        <f t="shared" si="274"/>
        <v>546_RS_22_4_202324</v>
      </c>
      <c r="AW17321" s="191" t="s">
        <v>92</v>
      </c>
      <c r="AX17321" s="18">
        <v>202324</v>
      </c>
      <c r="AY17321" s="191">
        <v>546</v>
      </c>
      <c r="AZ17321" s="191">
        <v>22</v>
      </c>
      <c r="BA17321" s="191">
        <v>4</v>
      </c>
      <c r="BB17321" s="191">
        <v>371.36700000000002</v>
      </c>
    </row>
    <row r="17322" spans="48:54" x14ac:dyDescent="0.2">
      <c r="AV17322" s="191" t="str">
        <f t="shared" si="274"/>
        <v>548_RON_16_10_202324</v>
      </c>
      <c r="AW17322" s="191" t="s">
        <v>228</v>
      </c>
      <c r="AX17322" s="18">
        <v>202324</v>
      </c>
      <c r="AY17322" s="191">
        <v>548</v>
      </c>
      <c r="AZ17322" s="191">
        <v>16</v>
      </c>
      <c r="BA17322" s="191">
        <v>10</v>
      </c>
      <c r="BB17322" s="191">
        <v>0</v>
      </c>
    </row>
    <row r="17323" spans="48:54" x14ac:dyDescent="0.2">
      <c r="AV17323" s="191" t="str">
        <f t="shared" si="274"/>
        <v>548_RS_22_4_202324</v>
      </c>
      <c r="AW17323" s="191" t="s">
        <v>92</v>
      </c>
      <c r="AX17323" s="18">
        <v>202324</v>
      </c>
      <c r="AY17323" s="191">
        <v>548</v>
      </c>
      <c r="AZ17323" s="191">
        <v>22</v>
      </c>
      <c r="BA17323" s="191">
        <v>4</v>
      </c>
      <c r="BB17323" s="191">
        <v>1859.6590000000001</v>
      </c>
    </row>
    <row r="17324" spans="48:54" x14ac:dyDescent="0.2">
      <c r="AV17324" s="191" t="str">
        <f t="shared" si="274"/>
        <v>550_RON_16_10_202324</v>
      </c>
      <c r="AW17324" s="191" t="s">
        <v>228</v>
      </c>
      <c r="AX17324" s="18">
        <v>202324</v>
      </c>
      <c r="AY17324" s="191">
        <v>550</v>
      </c>
      <c r="AZ17324" s="191">
        <v>16</v>
      </c>
      <c r="BA17324" s="191">
        <v>10</v>
      </c>
      <c r="BB17324" s="191">
        <v>0</v>
      </c>
    </row>
    <row r="17325" spans="48:54" x14ac:dyDescent="0.2">
      <c r="AV17325" s="191" t="str">
        <f t="shared" si="274"/>
        <v>550_RS_22_4_202324</v>
      </c>
      <c r="AW17325" s="191" t="s">
        <v>92</v>
      </c>
      <c r="AX17325" s="18">
        <v>202324</v>
      </c>
      <c r="AY17325" s="191">
        <v>550</v>
      </c>
      <c r="AZ17325" s="191">
        <v>22</v>
      </c>
      <c r="BA17325" s="191">
        <v>4</v>
      </c>
      <c r="BB17325" s="191">
        <v>1619.5519999999999</v>
      </c>
    </row>
    <row r="17326" spans="48:54" x14ac:dyDescent="0.2">
      <c r="AV17326" s="191" t="str">
        <f t="shared" si="274"/>
        <v>552_RON_16_10_202324</v>
      </c>
      <c r="AW17326" s="191" t="s">
        <v>228</v>
      </c>
      <c r="AX17326" s="18">
        <v>202324</v>
      </c>
      <c r="AY17326" s="191">
        <v>552</v>
      </c>
      <c r="AZ17326" s="191">
        <v>16</v>
      </c>
      <c r="BA17326" s="191">
        <v>10</v>
      </c>
      <c r="BB17326" s="191">
        <v>0</v>
      </c>
    </row>
    <row r="17327" spans="48:54" x14ac:dyDescent="0.2">
      <c r="AV17327" s="191" t="str">
        <f t="shared" si="274"/>
        <v>552_RS_22_4_202324</v>
      </c>
      <c r="AW17327" s="191" t="s">
        <v>92</v>
      </c>
      <c r="AX17327" s="18">
        <v>202324</v>
      </c>
      <c r="AY17327" s="191">
        <v>552</v>
      </c>
      <c r="AZ17327" s="191">
        <v>22</v>
      </c>
      <c r="BA17327" s="191">
        <v>4</v>
      </c>
      <c r="BB17327" s="191">
        <v>-9.3579699999999999</v>
      </c>
    </row>
    <row r="17328" spans="48:54" x14ac:dyDescent="0.2">
      <c r="AV17328" s="191" t="str">
        <f t="shared" si="274"/>
        <v>562_RON_16_10_202324</v>
      </c>
      <c r="AW17328" s="191" t="s">
        <v>228</v>
      </c>
      <c r="AX17328" s="18">
        <v>202324</v>
      </c>
      <c r="AY17328" s="191">
        <v>562</v>
      </c>
      <c r="AZ17328" s="191">
        <v>16</v>
      </c>
      <c r="BA17328" s="191">
        <v>10</v>
      </c>
      <c r="BB17328" s="191">
        <v>0</v>
      </c>
    </row>
    <row r="17329" spans="48:54" x14ac:dyDescent="0.2">
      <c r="AV17329" s="191" t="str">
        <f t="shared" si="274"/>
        <v>562_RS_22_4_202324</v>
      </c>
      <c r="AW17329" s="191" t="s">
        <v>92</v>
      </c>
      <c r="AX17329" s="18">
        <v>202324</v>
      </c>
      <c r="AY17329" s="191">
        <v>562</v>
      </c>
      <c r="AZ17329" s="191">
        <v>22</v>
      </c>
      <c r="BA17329" s="191">
        <v>4</v>
      </c>
      <c r="BB17329" s="191">
        <v>0</v>
      </c>
    </row>
    <row r="17330" spans="48:54" x14ac:dyDescent="0.2">
      <c r="AV17330" s="191" t="str">
        <f t="shared" si="274"/>
        <v>564_RON_16_10_202324</v>
      </c>
      <c r="AW17330" s="191" t="s">
        <v>228</v>
      </c>
      <c r="AX17330" s="18">
        <v>202324</v>
      </c>
      <c r="AY17330" s="191">
        <v>564</v>
      </c>
      <c r="AZ17330" s="191">
        <v>16</v>
      </c>
      <c r="BA17330" s="191">
        <v>10</v>
      </c>
      <c r="BB17330" s="191">
        <v>0</v>
      </c>
    </row>
    <row r="17331" spans="48:54" x14ac:dyDescent="0.2">
      <c r="AV17331" s="191" t="str">
        <f t="shared" si="274"/>
        <v>564_RS_22_4_202324</v>
      </c>
      <c r="AW17331" s="191" t="s">
        <v>92</v>
      </c>
      <c r="AX17331" s="18">
        <v>202324</v>
      </c>
      <c r="AY17331" s="191">
        <v>564</v>
      </c>
      <c r="AZ17331" s="191">
        <v>22</v>
      </c>
      <c r="BA17331" s="191">
        <v>4</v>
      </c>
      <c r="BB17331" s="191">
        <v>0</v>
      </c>
    </row>
    <row r="17332" spans="48:54" x14ac:dyDescent="0.2">
      <c r="AV17332" s="191" t="str">
        <f t="shared" si="274"/>
        <v>566_RON_16_10_202324</v>
      </c>
      <c r="AW17332" s="191" t="s">
        <v>228</v>
      </c>
      <c r="AX17332" s="18">
        <v>202324</v>
      </c>
      <c r="AY17332" s="191">
        <v>566</v>
      </c>
      <c r="AZ17332" s="191">
        <v>16</v>
      </c>
      <c r="BA17332" s="191">
        <v>10</v>
      </c>
      <c r="BB17332" s="191">
        <v>0</v>
      </c>
    </row>
    <row r="17333" spans="48:54" x14ac:dyDescent="0.2">
      <c r="AV17333" s="191" t="str">
        <f t="shared" si="274"/>
        <v>566_RS_22_4_202324</v>
      </c>
      <c r="AW17333" s="191" t="s">
        <v>92</v>
      </c>
      <c r="AX17333" s="18">
        <v>202324</v>
      </c>
      <c r="AY17333" s="191">
        <v>566</v>
      </c>
      <c r="AZ17333" s="191">
        <v>22</v>
      </c>
      <c r="BA17333" s="191">
        <v>4</v>
      </c>
      <c r="BB17333" s="191">
        <v>0</v>
      </c>
    </row>
    <row r="17334" spans="48:54" x14ac:dyDescent="0.2">
      <c r="AV17334" s="191" t="str">
        <f t="shared" si="274"/>
        <v>568_RON_16_10_202324</v>
      </c>
      <c r="AW17334" s="191" t="s">
        <v>228</v>
      </c>
      <c r="AX17334" s="18">
        <v>202324</v>
      </c>
      <c r="AY17334" s="191">
        <v>568</v>
      </c>
      <c r="AZ17334" s="191">
        <v>16</v>
      </c>
      <c r="BA17334" s="191">
        <v>10</v>
      </c>
      <c r="BB17334" s="191">
        <v>0</v>
      </c>
    </row>
    <row r="17335" spans="48:54" x14ac:dyDescent="0.2">
      <c r="AV17335" s="191" t="str">
        <f t="shared" si="274"/>
        <v>568_RS_22_4_202324</v>
      </c>
      <c r="AW17335" s="191" t="s">
        <v>92</v>
      </c>
      <c r="AX17335" s="18">
        <v>202324</v>
      </c>
      <c r="AY17335" s="191">
        <v>568</v>
      </c>
      <c r="AZ17335" s="191">
        <v>22</v>
      </c>
      <c r="BA17335" s="191">
        <v>4</v>
      </c>
      <c r="BB17335" s="191">
        <v>0</v>
      </c>
    </row>
    <row r="17336" spans="48:54" x14ac:dyDescent="0.2">
      <c r="AV17336" s="191" t="str">
        <f t="shared" si="274"/>
        <v>572_RON_16_10_202324</v>
      </c>
      <c r="AW17336" s="191" t="s">
        <v>228</v>
      </c>
      <c r="AX17336" s="18">
        <v>202324</v>
      </c>
      <c r="AY17336" s="191">
        <v>572</v>
      </c>
      <c r="AZ17336" s="191">
        <v>16</v>
      </c>
      <c r="BA17336" s="191">
        <v>10</v>
      </c>
      <c r="BB17336" s="191">
        <v>0</v>
      </c>
    </row>
    <row r="17337" spans="48:54" x14ac:dyDescent="0.2">
      <c r="AV17337" s="191" t="str">
        <f t="shared" si="274"/>
        <v>572_RS_22_4_202324</v>
      </c>
      <c r="AW17337" s="191" t="s">
        <v>92</v>
      </c>
      <c r="AX17337" s="18">
        <v>202324</v>
      </c>
      <c r="AY17337" s="191">
        <v>572</v>
      </c>
      <c r="AZ17337" s="191">
        <v>22</v>
      </c>
      <c r="BA17337" s="191">
        <v>4</v>
      </c>
      <c r="BB17337" s="191">
        <v>0</v>
      </c>
    </row>
    <row r="17338" spans="48:54" x14ac:dyDescent="0.2">
      <c r="AV17338" s="191" t="str">
        <f t="shared" si="274"/>
        <v>574_RON_16_10_202324</v>
      </c>
      <c r="AW17338" s="191" t="s">
        <v>228</v>
      </c>
      <c r="AX17338" s="18">
        <v>202324</v>
      </c>
      <c r="AY17338" s="191">
        <v>574</v>
      </c>
      <c r="AZ17338" s="191">
        <v>16</v>
      </c>
      <c r="BA17338" s="191">
        <v>10</v>
      </c>
      <c r="BB17338" s="191">
        <v>0</v>
      </c>
    </row>
    <row r="17339" spans="48:54" x14ac:dyDescent="0.2">
      <c r="AV17339" s="191" t="str">
        <f t="shared" si="274"/>
        <v>574_RS_22_4_202324</v>
      </c>
      <c r="AW17339" s="191" t="s">
        <v>92</v>
      </c>
      <c r="AX17339" s="18">
        <v>202324</v>
      </c>
      <c r="AY17339" s="191">
        <v>574</v>
      </c>
      <c r="AZ17339" s="191">
        <v>22</v>
      </c>
      <c r="BA17339" s="191">
        <v>4</v>
      </c>
      <c r="BB17339" s="191">
        <v>0</v>
      </c>
    </row>
    <row r="17340" spans="48:54" x14ac:dyDescent="0.2">
      <c r="AV17340" s="191" t="str">
        <f t="shared" si="274"/>
        <v>576_RON_16_10_202324</v>
      </c>
      <c r="AW17340" s="191" t="s">
        <v>228</v>
      </c>
      <c r="AX17340" s="18">
        <v>202324</v>
      </c>
      <c r="AY17340" s="191">
        <v>576</v>
      </c>
      <c r="AZ17340" s="191">
        <v>16</v>
      </c>
      <c r="BA17340" s="191">
        <v>10</v>
      </c>
      <c r="BB17340" s="191">
        <v>0</v>
      </c>
    </row>
    <row r="17341" spans="48:54" x14ac:dyDescent="0.2">
      <c r="AV17341" s="191" t="str">
        <f t="shared" si="274"/>
        <v>576_RS_22_4_202324</v>
      </c>
      <c r="AW17341" s="191" t="s">
        <v>92</v>
      </c>
      <c r="AX17341" s="18">
        <v>202324</v>
      </c>
      <c r="AY17341" s="191">
        <v>576</v>
      </c>
      <c r="AZ17341" s="191">
        <v>22</v>
      </c>
      <c r="BA17341" s="191">
        <v>4</v>
      </c>
      <c r="BB17341" s="191">
        <v>0</v>
      </c>
    </row>
    <row r="17342" spans="48:54" x14ac:dyDescent="0.2">
      <c r="AV17342" s="191" t="str">
        <f t="shared" si="274"/>
        <v>582_RON_16_10_202324</v>
      </c>
      <c r="AW17342" s="191" t="s">
        <v>228</v>
      </c>
      <c r="AX17342" s="18">
        <v>202324</v>
      </c>
      <c r="AY17342" s="191">
        <v>582</v>
      </c>
      <c r="AZ17342" s="191">
        <v>16</v>
      </c>
      <c r="BA17342" s="191">
        <v>10</v>
      </c>
      <c r="BB17342" s="191">
        <v>564</v>
      </c>
    </row>
    <row r="17343" spans="48:54" x14ac:dyDescent="0.2">
      <c r="AV17343" s="191" t="str">
        <f t="shared" si="274"/>
        <v>582_RS_22_4_202324</v>
      </c>
      <c r="AW17343" s="191" t="s">
        <v>92</v>
      </c>
      <c r="AX17343" s="18">
        <v>202324</v>
      </c>
      <c r="AY17343" s="191">
        <v>582</v>
      </c>
      <c r="AZ17343" s="191">
        <v>22</v>
      </c>
      <c r="BA17343" s="191">
        <v>4</v>
      </c>
      <c r="BB17343" s="191">
        <v>0</v>
      </c>
    </row>
    <row r="17344" spans="48:54" x14ac:dyDescent="0.2">
      <c r="AV17344" s="191" t="str">
        <f t="shared" si="274"/>
        <v>584_RON_16_10_202324</v>
      </c>
      <c r="AW17344" s="191" t="s">
        <v>228</v>
      </c>
      <c r="AX17344" s="18">
        <v>202324</v>
      </c>
      <c r="AY17344" s="191">
        <v>584</v>
      </c>
      <c r="AZ17344" s="191">
        <v>16</v>
      </c>
      <c r="BA17344" s="191">
        <v>10</v>
      </c>
      <c r="BB17344" s="191">
        <v>458</v>
      </c>
    </row>
    <row r="17345" spans="48:54" x14ac:dyDescent="0.2">
      <c r="AV17345" s="191" t="str">
        <f t="shared" si="274"/>
        <v>584_RS_22_4_202324</v>
      </c>
      <c r="AW17345" s="191" t="s">
        <v>92</v>
      </c>
      <c r="AX17345" s="18">
        <v>202324</v>
      </c>
      <c r="AY17345" s="191">
        <v>584</v>
      </c>
      <c r="AZ17345" s="191">
        <v>22</v>
      </c>
      <c r="BA17345" s="191">
        <v>4</v>
      </c>
      <c r="BB17345" s="191">
        <v>0</v>
      </c>
    </row>
    <row r="17346" spans="48:54" x14ac:dyDescent="0.2">
      <c r="AV17346" s="191" t="str">
        <f t="shared" si="274"/>
        <v>586_RON_16_10_202324</v>
      </c>
      <c r="AW17346" s="191" t="s">
        <v>228</v>
      </c>
      <c r="AX17346" s="18">
        <v>202324</v>
      </c>
      <c r="AY17346" s="191">
        <v>586</v>
      </c>
      <c r="AZ17346" s="191">
        <v>16</v>
      </c>
      <c r="BA17346" s="191">
        <v>10</v>
      </c>
      <c r="BB17346" s="191">
        <v>230.01500000000001</v>
      </c>
    </row>
    <row r="17347" spans="48:54" x14ac:dyDescent="0.2">
      <c r="AV17347" s="191" t="str">
        <f t="shared" si="274"/>
        <v>586_RS_22_4_202324</v>
      </c>
      <c r="AW17347" s="191" t="s">
        <v>92</v>
      </c>
      <c r="AX17347" s="18">
        <v>202324</v>
      </c>
      <c r="AY17347" s="191">
        <v>586</v>
      </c>
      <c r="AZ17347" s="191">
        <v>22</v>
      </c>
      <c r="BA17347" s="191">
        <v>4</v>
      </c>
      <c r="BB17347" s="191">
        <v>0</v>
      </c>
    </row>
    <row r="17348" spans="48:54" x14ac:dyDescent="0.2">
      <c r="AV17348" s="191" t="str">
        <f t="shared" ref="AV17348:AV17411" si="275">AY17348&amp;"_"&amp;AW17348&amp;"_"&amp;AZ17348&amp;"_"&amp;BA17348&amp;"_"&amp;AX17348</f>
        <v>512_RS_22_5_202324</v>
      </c>
      <c r="AW17348" s="191" t="s">
        <v>92</v>
      </c>
      <c r="AX17348" s="18">
        <v>202324</v>
      </c>
      <c r="AY17348" s="191">
        <v>512</v>
      </c>
      <c r="AZ17348" s="191">
        <v>22</v>
      </c>
      <c r="BA17348" s="191">
        <v>5</v>
      </c>
      <c r="BB17348" s="191">
        <v>-70.126000000000005</v>
      </c>
    </row>
    <row r="17349" spans="48:54" x14ac:dyDescent="0.2">
      <c r="AV17349" s="191" t="str">
        <f t="shared" si="275"/>
        <v>514_RS_22_5_202324</v>
      </c>
      <c r="AW17349" s="191" t="s">
        <v>92</v>
      </c>
      <c r="AX17349" s="18">
        <v>202324</v>
      </c>
      <c r="AY17349" s="191">
        <v>514</v>
      </c>
      <c r="AZ17349" s="191">
        <v>22</v>
      </c>
      <c r="BA17349" s="191">
        <v>5</v>
      </c>
      <c r="BB17349" s="191">
        <v>-10</v>
      </c>
    </row>
    <row r="17350" spans="48:54" x14ac:dyDescent="0.2">
      <c r="AV17350" s="191" t="str">
        <f t="shared" si="275"/>
        <v>516_RS_22_5_202324</v>
      </c>
      <c r="AW17350" s="191" t="s">
        <v>92</v>
      </c>
      <c r="AX17350" s="18">
        <v>202324</v>
      </c>
      <c r="AY17350" s="191">
        <v>516</v>
      </c>
      <c r="AZ17350" s="191">
        <v>22</v>
      </c>
      <c r="BA17350" s="191">
        <v>5</v>
      </c>
      <c r="BB17350" s="191">
        <v>-10.404</v>
      </c>
    </row>
    <row r="17351" spans="48:54" x14ac:dyDescent="0.2">
      <c r="AV17351" s="191" t="str">
        <f t="shared" si="275"/>
        <v>518_RS_22_5_202324</v>
      </c>
      <c r="AW17351" s="191" t="s">
        <v>92</v>
      </c>
      <c r="AX17351" s="18">
        <v>202324</v>
      </c>
      <c r="AY17351" s="191">
        <v>518</v>
      </c>
      <c r="AZ17351" s="191">
        <v>22</v>
      </c>
      <c r="BA17351" s="191">
        <v>5</v>
      </c>
      <c r="BB17351" s="191">
        <v>-2.9478999999999998E-2</v>
      </c>
    </row>
    <row r="17352" spans="48:54" x14ac:dyDescent="0.2">
      <c r="AV17352" s="191" t="str">
        <f t="shared" si="275"/>
        <v>520_RS_22_5_202324</v>
      </c>
      <c r="AW17352" s="191" t="s">
        <v>92</v>
      </c>
      <c r="AX17352" s="18">
        <v>202324</v>
      </c>
      <c r="AY17352" s="191">
        <v>520</v>
      </c>
      <c r="AZ17352" s="191">
        <v>22</v>
      </c>
      <c r="BA17352" s="191">
        <v>5</v>
      </c>
      <c r="BB17352" s="191">
        <v>0</v>
      </c>
    </row>
    <row r="17353" spans="48:54" x14ac:dyDescent="0.2">
      <c r="AV17353" s="191" t="str">
        <f t="shared" si="275"/>
        <v>522_RS_22_5_202324</v>
      </c>
      <c r="AW17353" s="191" t="s">
        <v>92</v>
      </c>
      <c r="AX17353" s="18">
        <v>202324</v>
      </c>
      <c r="AY17353" s="191">
        <v>522</v>
      </c>
      <c r="AZ17353" s="191">
        <v>22</v>
      </c>
      <c r="BA17353" s="191">
        <v>5</v>
      </c>
      <c r="BB17353" s="191">
        <v>0</v>
      </c>
    </row>
    <row r="17354" spans="48:54" x14ac:dyDescent="0.2">
      <c r="AV17354" s="191" t="str">
        <f t="shared" si="275"/>
        <v>524_RS_22_5_202324</v>
      </c>
      <c r="AW17354" s="191" t="s">
        <v>92</v>
      </c>
      <c r="AX17354" s="18">
        <v>202324</v>
      </c>
      <c r="AY17354" s="191">
        <v>524</v>
      </c>
      <c r="AZ17354" s="191">
        <v>22</v>
      </c>
      <c r="BA17354" s="191">
        <v>5</v>
      </c>
      <c r="BB17354" s="191">
        <v>-266.17753999999996</v>
      </c>
    </row>
    <row r="17355" spans="48:54" x14ac:dyDescent="0.2">
      <c r="AV17355" s="191" t="str">
        <f t="shared" si="275"/>
        <v>526_RS_22_5_202324</v>
      </c>
      <c r="AW17355" s="191" t="s">
        <v>92</v>
      </c>
      <c r="AX17355" s="18">
        <v>202324</v>
      </c>
      <c r="AY17355" s="191">
        <v>526</v>
      </c>
      <c r="AZ17355" s="191">
        <v>22</v>
      </c>
      <c r="BA17355" s="191">
        <v>5</v>
      </c>
      <c r="BB17355" s="191">
        <v>-29.478999999999999</v>
      </c>
    </row>
    <row r="17356" spans="48:54" x14ac:dyDescent="0.2">
      <c r="AV17356" s="191" t="str">
        <f t="shared" si="275"/>
        <v>528_RS_22_5_202324</v>
      </c>
      <c r="AW17356" s="191" t="s">
        <v>92</v>
      </c>
      <c r="AX17356" s="18">
        <v>202324</v>
      </c>
      <c r="AY17356" s="191">
        <v>528</v>
      </c>
      <c r="AZ17356" s="191">
        <v>22</v>
      </c>
      <c r="BA17356" s="191">
        <v>5</v>
      </c>
      <c r="BB17356" s="191">
        <v>0</v>
      </c>
    </row>
    <row r="17357" spans="48:54" x14ac:dyDescent="0.2">
      <c r="AV17357" s="191" t="str">
        <f t="shared" si="275"/>
        <v>530_RS_22_5_202324</v>
      </c>
      <c r="AW17357" s="191" t="s">
        <v>92</v>
      </c>
      <c r="AX17357" s="18">
        <v>202324</v>
      </c>
      <c r="AY17357" s="191">
        <v>530</v>
      </c>
      <c r="AZ17357" s="191">
        <v>22</v>
      </c>
      <c r="BA17357" s="191">
        <v>5</v>
      </c>
      <c r="BB17357" s="191">
        <v>-10.404</v>
      </c>
    </row>
    <row r="17358" spans="48:54" x14ac:dyDescent="0.2">
      <c r="AV17358" s="191" t="str">
        <f t="shared" si="275"/>
        <v>532_RS_22_5_202324</v>
      </c>
      <c r="AW17358" s="191" t="s">
        <v>92</v>
      </c>
      <c r="AX17358" s="18">
        <v>202324</v>
      </c>
      <c r="AY17358" s="191">
        <v>532</v>
      </c>
      <c r="AZ17358" s="191">
        <v>22</v>
      </c>
      <c r="BA17358" s="191">
        <v>5</v>
      </c>
      <c r="BB17358" s="191">
        <v>0</v>
      </c>
    </row>
    <row r="17359" spans="48:54" x14ac:dyDescent="0.2">
      <c r="AV17359" s="191" t="str">
        <f t="shared" si="275"/>
        <v>534_RS_22_5_202324</v>
      </c>
      <c r="AW17359" s="191" t="s">
        <v>92</v>
      </c>
      <c r="AX17359" s="18">
        <v>202324</v>
      </c>
      <c r="AY17359" s="191">
        <v>534</v>
      </c>
      <c r="AZ17359" s="191">
        <v>22</v>
      </c>
      <c r="BA17359" s="191">
        <v>5</v>
      </c>
      <c r="BB17359" s="191">
        <v>-10.404</v>
      </c>
    </row>
    <row r="17360" spans="48:54" x14ac:dyDescent="0.2">
      <c r="AV17360" s="191" t="str">
        <f t="shared" si="275"/>
        <v>536_RS_22_5_202324</v>
      </c>
      <c r="AW17360" s="191" t="s">
        <v>92</v>
      </c>
      <c r="AX17360" s="18">
        <v>202324</v>
      </c>
      <c r="AY17360" s="191">
        <v>536</v>
      </c>
      <c r="AZ17360" s="191">
        <v>22</v>
      </c>
      <c r="BA17360" s="191">
        <v>5</v>
      </c>
      <c r="BB17360" s="191">
        <v>-19.074999999999999</v>
      </c>
    </row>
    <row r="17361" spans="48:54" x14ac:dyDescent="0.2">
      <c r="AV17361" s="191" t="str">
        <f t="shared" si="275"/>
        <v>538_RS_22_5_202324</v>
      </c>
      <c r="AW17361" s="191" t="s">
        <v>92</v>
      </c>
      <c r="AX17361" s="18">
        <v>202324</v>
      </c>
      <c r="AY17361" s="191">
        <v>538</v>
      </c>
      <c r="AZ17361" s="191">
        <v>22</v>
      </c>
      <c r="BA17361" s="191">
        <v>5</v>
      </c>
      <c r="BB17361" s="191">
        <v>0</v>
      </c>
    </row>
    <row r="17362" spans="48:54" x14ac:dyDescent="0.2">
      <c r="AV17362" s="191" t="str">
        <f t="shared" si="275"/>
        <v>540_RS_22_5_202324</v>
      </c>
      <c r="AW17362" s="191" t="s">
        <v>92</v>
      </c>
      <c r="AX17362" s="18">
        <v>202324</v>
      </c>
      <c r="AY17362" s="191">
        <v>540</v>
      </c>
      <c r="AZ17362" s="191">
        <v>22</v>
      </c>
      <c r="BA17362" s="191">
        <v>5</v>
      </c>
      <c r="BB17362" s="191">
        <v>-10.404</v>
      </c>
    </row>
    <row r="17363" spans="48:54" x14ac:dyDescent="0.2">
      <c r="AV17363" s="191" t="str">
        <f t="shared" si="275"/>
        <v>542_RS_22_5_202324</v>
      </c>
      <c r="AW17363" s="191" t="s">
        <v>92</v>
      </c>
      <c r="AX17363" s="18">
        <v>202324</v>
      </c>
      <c r="AY17363" s="191">
        <v>542</v>
      </c>
      <c r="AZ17363" s="191">
        <v>22</v>
      </c>
      <c r="BA17363" s="191">
        <v>5</v>
      </c>
      <c r="BB17363" s="191">
        <v>-10.404</v>
      </c>
    </row>
    <row r="17364" spans="48:54" x14ac:dyDescent="0.2">
      <c r="AV17364" s="191" t="str">
        <f t="shared" si="275"/>
        <v>544_RS_22_5_202324</v>
      </c>
      <c r="AW17364" s="191" t="s">
        <v>92</v>
      </c>
      <c r="AX17364" s="18">
        <v>202324</v>
      </c>
      <c r="AY17364" s="191">
        <v>544</v>
      </c>
      <c r="AZ17364" s="191">
        <v>22</v>
      </c>
      <c r="BA17364" s="191">
        <v>5</v>
      </c>
      <c r="BB17364" s="191">
        <v>0</v>
      </c>
    </row>
    <row r="17365" spans="48:54" x14ac:dyDescent="0.2">
      <c r="AV17365" s="191" t="str">
        <f t="shared" si="275"/>
        <v>545_RS_22_5_202324</v>
      </c>
      <c r="AW17365" s="191" t="s">
        <v>92</v>
      </c>
      <c r="AX17365" s="18">
        <v>202324</v>
      </c>
      <c r="AY17365" s="191">
        <v>545</v>
      </c>
      <c r="AZ17365" s="191">
        <v>22</v>
      </c>
      <c r="BA17365" s="191">
        <v>5</v>
      </c>
      <c r="BB17365" s="191">
        <v>0</v>
      </c>
    </row>
    <row r="17366" spans="48:54" x14ac:dyDescent="0.2">
      <c r="AV17366" s="191" t="str">
        <f t="shared" si="275"/>
        <v>546_RS_22_5_202324</v>
      </c>
      <c r="AW17366" s="191" t="s">
        <v>92</v>
      </c>
      <c r="AX17366" s="18">
        <v>202324</v>
      </c>
      <c r="AY17366" s="191">
        <v>546</v>
      </c>
      <c r="AZ17366" s="191">
        <v>22</v>
      </c>
      <c r="BA17366" s="191">
        <v>5</v>
      </c>
      <c r="BB17366" s="191">
        <v>0</v>
      </c>
    </row>
    <row r="17367" spans="48:54" x14ac:dyDescent="0.2">
      <c r="AV17367" s="191" t="str">
        <f t="shared" si="275"/>
        <v>548_RS_22_5_202324</v>
      </c>
      <c r="AW17367" s="191" t="s">
        <v>92</v>
      </c>
      <c r="AX17367" s="18">
        <v>202324</v>
      </c>
      <c r="AY17367" s="191">
        <v>548</v>
      </c>
      <c r="AZ17367" s="191">
        <v>22</v>
      </c>
      <c r="BA17367" s="191">
        <v>5</v>
      </c>
      <c r="BB17367" s="191">
        <v>-1204.5139999999999</v>
      </c>
    </row>
    <row r="17368" spans="48:54" x14ac:dyDescent="0.2">
      <c r="AV17368" s="191" t="str">
        <f t="shared" si="275"/>
        <v>550_RS_22_5_202324</v>
      </c>
      <c r="AW17368" s="191" t="s">
        <v>92</v>
      </c>
      <c r="AX17368" s="18">
        <v>202324</v>
      </c>
      <c r="AY17368" s="191">
        <v>550</v>
      </c>
      <c r="AZ17368" s="191">
        <v>22</v>
      </c>
      <c r="BA17368" s="191">
        <v>5</v>
      </c>
      <c r="BB17368" s="191">
        <v>-771.45600000000002</v>
      </c>
    </row>
    <row r="17369" spans="48:54" x14ac:dyDescent="0.2">
      <c r="AV17369" s="191" t="str">
        <f t="shared" si="275"/>
        <v>552_RS_22_5_202324</v>
      </c>
      <c r="AW17369" s="191" t="s">
        <v>92</v>
      </c>
      <c r="AX17369" s="18">
        <v>202324</v>
      </c>
      <c r="AY17369" s="191">
        <v>552</v>
      </c>
      <c r="AZ17369" s="191">
        <v>22</v>
      </c>
      <c r="BA17369" s="191">
        <v>5</v>
      </c>
      <c r="BB17369" s="191">
        <v>0</v>
      </c>
    </row>
    <row r="17370" spans="48:54" x14ac:dyDescent="0.2">
      <c r="AV17370" s="191" t="str">
        <f t="shared" si="275"/>
        <v>562_RS_22_5_202324</v>
      </c>
      <c r="AW17370" s="191" t="s">
        <v>92</v>
      </c>
      <c r="AX17370" s="18">
        <v>202324</v>
      </c>
      <c r="AY17370" s="191">
        <v>562</v>
      </c>
      <c r="AZ17370" s="191">
        <v>22</v>
      </c>
      <c r="BA17370" s="191">
        <v>5</v>
      </c>
      <c r="BB17370" s="191">
        <v>0</v>
      </c>
    </row>
    <row r="17371" spans="48:54" x14ac:dyDescent="0.2">
      <c r="AV17371" s="191" t="str">
        <f t="shared" si="275"/>
        <v>564_RS_22_5_202324</v>
      </c>
      <c r="AW17371" s="191" t="s">
        <v>92</v>
      </c>
      <c r="AX17371" s="18">
        <v>202324</v>
      </c>
      <c r="AY17371" s="191">
        <v>564</v>
      </c>
      <c r="AZ17371" s="191">
        <v>22</v>
      </c>
      <c r="BA17371" s="191">
        <v>5</v>
      </c>
      <c r="BB17371" s="191">
        <v>0</v>
      </c>
    </row>
    <row r="17372" spans="48:54" x14ac:dyDescent="0.2">
      <c r="AV17372" s="191" t="str">
        <f t="shared" si="275"/>
        <v>566_RS_22_5_202324</v>
      </c>
      <c r="AW17372" s="191" t="s">
        <v>92</v>
      </c>
      <c r="AX17372" s="18">
        <v>202324</v>
      </c>
      <c r="AY17372" s="191">
        <v>566</v>
      </c>
      <c r="AZ17372" s="191">
        <v>22</v>
      </c>
      <c r="BA17372" s="191">
        <v>5</v>
      </c>
      <c r="BB17372" s="191">
        <v>0</v>
      </c>
    </row>
    <row r="17373" spans="48:54" x14ac:dyDescent="0.2">
      <c r="AV17373" s="191" t="str">
        <f t="shared" si="275"/>
        <v>568_RS_22_5_202324</v>
      </c>
      <c r="AW17373" s="191" t="s">
        <v>92</v>
      </c>
      <c r="AX17373" s="18">
        <v>202324</v>
      </c>
      <c r="AY17373" s="191">
        <v>568</v>
      </c>
      <c r="AZ17373" s="191">
        <v>22</v>
      </c>
      <c r="BA17373" s="191">
        <v>5</v>
      </c>
      <c r="BB17373" s="191">
        <v>0</v>
      </c>
    </row>
    <row r="17374" spans="48:54" x14ac:dyDescent="0.2">
      <c r="AV17374" s="191" t="str">
        <f t="shared" si="275"/>
        <v>572_RS_22_5_202324</v>
      </c>
      <c r="AW17374" s="191" t="s">
        <v>92</v>
      </c>
      <c r="AX17374" s="18">
        <v>202324</v>
      </c>
      <c r="AY17374" s="191">
        <v>572</v>
      </c>
      <c r="AZ17374" s="191">
        <v>22</v>
      </c>
      <c r="BA17374" s="191">
        <v>5</v>
      </c>
      <c r="BB17374" s="191">
        <v>0</v>
      </c>
    </row>
    <row r="17375" spans="48:54" x14ac:dyDescent="0.2">
      <c r="AV17375" s="191" t="str">
        <f t="shared" si="275"/>
        <v>574_RS_22_5_202324</v>
      </c>
      <c r="AW17375" s="191" t="s">
        <v>92</v>
      </c>
      <c r="AX17375" s="18">
        <v>202324</v>
      </c>
      <c r="AY17375" s="191">
        <v>574</v>
      </c>
      <c r="AZ17375" s="191">
        <v>22</v>
      </c>
      <c r="BA17375" s="191">
        <v>5</v>
      </c>
      <c r="BB17375" s="191">
        <v>0</v>
      </c>
    </row>
    <row r="17376" spans="48:54" x14ac:dyDescent="0.2">
      <c r="AV17376" s="191" t="str">
        <f t="shared" si="275"/>
        <v>576_RS_22_5_202324</v>
      </c>
      <c r="AW17376" s="191" t="s">
        <v>92</v>
      </c>
      <c r="AX17376" s="18">
        <v>202324</v>
      </c>
      <c r="AY17376" s="191">
        <v>576</v>
      </c>
      <c r="AZ17376" s="191">
        <v>22</v>
      </c>
      <c r="BA17376" s="191">
        <v>5</v>
      </c>
      <c r="BB17376" s="191">
        <v>0</v>
      </c>
    </row>
    <row r="17377" spans="48:54" x14ac:dyDescent="0.2">
      <c r="AV17377" s="191" t="str">
        <f t="shared" si="275"/>
        <v>582_RS_22_5_202324</v>
      </c>
      <c r="AW17377" s="191" t="s">
        <v>92</v>
      </c>
      <c r="AX17377" s="18">
        <v>202324</v>
      </c>
      <c r="AY17377" s="191">
        <v>582</v>
      </c>
      <c r="AZ17377" s="191">
        <v>22</v>
      </c>
      <c r="BA17377" s="191">
        <v>5</v>
      </c>
      <c r="BB17377" s="191">
        <v>0</v>
      </c>
    </row>
    <row r="17378" spans="48:54" x14ac:dyDescent="0.2">
      <c r="AV17378" s="191" t="str">
        <f t="shared" si="275"/>
        <v>584_RS_22_5_202324</v>
      </c>
      <c r="AW17378" s="191" t="s">
        <v>92</v>
      </c>
      <c r="AX17378" s="18">
        <v>202324</v>
      </c>
      <c r="AY17378" s="191">
        <v>584</v>
      </c>
      <c r="AZ17378" s="191">
        <v>22</v>
      </c>
      <c r="BA17378" s="191">
        <v>5</v>
      </c>
      <c r="BB17378" s="191">
        <v>0</v>
      </c>
    </row>
    <row r="17379" spans="48:54" x14ac:dyDescent="0.2">
      <c r="AV17379" s="191" t="str">
        <f t="shared" si="275"/>
        <v>586_RS_22_5_202324</v>
      </c>
      <c r="AW17379" s="191" t="s">
        <v>92</v>
      </c>
      <c r="AX17379" s="18">
        <v>202324</v>
      </c>
      <c r="AY17379" s="191">
        <v>586</v>
      </c>
      <c r="AZ17379" s="191">
        <v>22</v>
      </c>
      <c r="BA17379" s="191">
        <v>5</v>
      </c>
      <c r="BB17379" s="191">
        <v>0</v>
      </c>
    </row>
    <row r="17380" spans="48:54" x14ac:dyDescent="0.2">
      <c r="AV17380" s="191" t="str">
        <f t="shared" si="275"/>
        <v>512_RS_23.1_1_202324</v>
      </c>
      <c r="AW17380" s="191" t="s">
        <v>92</v>
      </c>
      <c r="AX17380" s="18">
        <v>202324</v>
      </c>
      <c r="AY17380" s="191">
        <v>512</v>
      </c>
      <c r="AZ17380" s="191">
        <v>23.1</v>
      </c>
      <c r="BA17380" s="191">
        <v>1</v>
      </c>
      <c r="BB17380" s="191">
        <v>10989</v>
      </c>
    </row>
    <row r="17381" spans="48:54" x14ac:dyDescent="0.2">
      <c r="AV17381" s="191" t="str">
        <f t="shared" si="275"/>
        <v>514_RS_23.1_1_202324</v>
      </c>
      <c r="AW17381" s="191" t="s">
        <v>92</v>
      </c>
      <c r="AX17381" s="18">
        <v>202324</v>
      </c>
      <c r="AY17381" s="191">
        <v>514</v>
      </c>
      <c r="AZ17381" s="191">
        <v>23.1</v>
      </c>
      <c r="BA17381" s="191">
        <v>1</v>
      </c>
      <c r="BB17381" s="191">
        <v>22223</v>
      </c>
    </row>
    <row r="17382" spans="48:54" x14ac:dyDescent="0.2">
      <c r="AV17382" s="191" t="str">
        <f t="shared" si="275"/>
        <v>516_RS_23.1_1_202324</v>
      </c>
      <c r="AW17382" s="191" t="s">
        <v>92</v>
      </c>
      <c r="AX17382" s="18">
        <v>202324</v>
      </c>
      <c r="AY17382" s="191">
        <v>516</v>
      </c>
      <c r="AZ17382" s="191">
        <v>23.1</v>
      </c>
      <c r="BA17382" s="191">
        <v>1</v>
      </c>
      <c r="BB17382" s="191">
        <v>13423.018999999998</v>
      </c>
    </row>
    <row r="17383" spans="48:54" x14ac:dyDescent="0.2">
      <c r="AV17383" s="191" t="str">
        <f t="shared" si="275"/>
        <v>518_RS_23.1_1_202324</v>
      </c>
      <c r="AW17383" s="191" t="s">
        <v>92</v>
      </c>
      <c r="AX17383" s="18">
        <v>202324</v>
      </c>
      <c r="AY17383" s="191">
        <v>518</v>
      </c>
      <c r="AZ17383" s="191">
        <v>23.1</v>
      </c>
      <c r="BA17383" s="191">
        <v>1</v>
      </c>
      <c r="BB17383" s="191">
        <v>13637.268390000001</v>
      </c>
    </row>
    <row r="17384" spans="48:54" x14ac:dyDescent="0.2">
      <c r="AV17384" s="191" t="str">
        <f t="shared" si="275"/>
        <v>520_RS_23.1_1_202324</v>
      </c>
      <c r="AW17384" s="191" t="s">
        <v>92</v>
      </c>
      <c r="AX17384" s="18">
        <v>202324</v>
      </c>
      <c r="AY17384" s="191">
        <v>520</v>
      </c>
      <c r="AZ17384" s="191">
        <v>23.1</v>
      </c>
      <c r="BA17384" s="191">
        <v>1</v>
      </c>
      <c r="BB17384" s="191">
        <v>22356.107999999997</v>
      </c>
    </row>
    <row r="17385" spans="48:54" x14ac:dyDescent="0.2">
      <c r="AV17385" s="191" t="str">
        <f t="shared" si="275"/>
        <v>522_RS_23.1_1_202324</v>
      </c>
      <c r="AW17385" s="191" t="s">
        <v>92</v>
      </c>
      <c r="AX17385" s="18">
        <v>202324</v>
      </c>
      <c r="AY17385" s="191">
        <v>522</v>
      </c>
      <c r="AZ17385" s="191">
        <v>23.1</v>
      </c>
      <c r="BA17385" s="191">
        <v>1</v>
      </c>
      <c r="BB17385" s="191">
        <v>25083.92238</v>
      </c>
    </row>
    <row r="17386" spans="48:54" x14ac:dyDescent="0.2">
      <c r="AV17386" s="191" t="str">
        <f t="shared" si="275"/>
        <v>524_RS_23.1_1_202324</v>
      </c>
      <c r="AW17386" s="191" t="s">
        <v>92</v>
      </c>
      <c r="AX17386" s="18">
        <v>202324</v>
      </c>
      <c r="AY17386" s="191">
        <v>524</v>
      </c>
      <c r="AZ17386" s="191">
        <v>23.1</v>
      </c>
      <c r="BA17386" s="191">
        <v>1</v>
      </c>
      <c r="BB17386" s="191">
        <v>18999.44499</v>
      </c>
    </row>
    <row r="17387" spans="48:54" x14ac:dyDescent="0.2">
      <c r="AV17387" s="191" t="str">
        <f t="shared" si="275"/>
        <v>526_RS_23.1_1_202324</v>
      </c>
      <c r="AW17387" s="191" t="s">
        <v>92</v>
      </c>
      <c r="AX17387" s="18">
        <v>202324</v>
      </c>
      <c r="AY17387" s="191">
        <v>526</v>
      </c>
      <c r="AZ17387" s="191">
        <v>23.1</v>
      </c>
      <c r="BA17387" s="191">
        <v>1</v>
      </c>
      <c r="BB17387" s="191">
        <v>7090.9863495821028</v>
      </c>
    </row>
    <row r="17388" spans="48:54" x14ac:dyDescent="0.2">
      <c r="AV17388" s="191" t="str">
        <f t="shared" si="275"/>
        <v>528_RS_23.1_1_202324</v>
      </c>
      <c r="AW17388" s="191" t="s">
        <v>92</v>
      </c>
      <c r="AX17388" s="18">
        <v>202324</v>
      </c>
      <c r="AY17388" s="191">
        <v>528</v>
      </c>
      <c r="AZ17388" s="191">
        <v>23.1</v>
      </c>
      <c r="BA17388" s="191">
        <v>1</v>
      </c>
      <c r="BB17388" s="191">
        <v>14949</v>
      </c>
    </row>
    <row r="17389" spans="48:54" x14ac:dyDescent="0.2">
      <c r="AV17389" s="191" t="str">
        <f t="shared" si="275"/>
        <v>530_RS_23.1_1_202324</v>
      </c>
      <c r="AW17389" s="191" t="s">
        <v>92</v>
      </c>
      <c r="AX17389" s="18">
        <v>202324</v>
      </c>
      <c r="AY17389" s="191">
        <v>530</v>
      </c>
      <c r="AZ17389" s="191">
        <v>23.1</v>
      </c>
      <c r="BA17389" s="191">
        <v>1</v>
      </c>
      <c r="BB17389" s="191">
        <v>26465.748233948118</v>
      </c>
    </row>
    <row r="17390" spans="48:54" x14ac:dyDescent="0.2">
      <c r="AV17390" s="191" t="str">
        <f t="shared" si="275"/>
        <v>532_RS_23.1_1_202324</v>
      </c>
      <c r="AW17390" s="191" t="s">
        <v>92</v>
      </c>
      <c r="AX17390" s="18">
        <v>202324</v>
      </c>
      <c r="AY17390" s="191">
        <v>532</v>
      </c>
      <c r="AZ17390" s="191">
        <v>23.1</v>
      </c>
      <c r="BA17390" s="191">
        <v>1</v>
      </c>
      <c r="BB17390" s="191">
        <v>25203.182000000001</v>
      </c>
    </row>
    <row r="17391" spans="48:54" x14ac:dyDescent="0.2">
      <c r="AV17391" s="191" t="str">
        <f t="shared" si="275"/>
        <v>534_RS_23.1_1_202324</v>
      </c>
      <c r="AW17391" s="191" t="s">
        <v>92</v>
      </c>
      <c r="AX17391" s="18">
        <v>202324</v>
      </c>
      <c r="AY17391" s="191">
        <v>534</v>
      </c>
      <c r="AZ17391" s="191">
        <v>23.1</v>
      </c>
      <c r="BA17391" s="191">
        <v>1</v>
      </c>
      <c r="BB17391" s="191">
        <v>22486.286459999996</v>
      </c>
    </row>
    <row r="17392" spans="48:54" x14ac:dyDescent="0.2">
      <c r="AV17392" s="191" t="str">
        <f t="shared" si="275"/>
        <v>536_RS_23.1_1_202324</v>
      </c>
      <c r="AW17392" s="191" t="s">
        <v>92</v>
      </c>
      <c r="AX17392" s="18">
        <v>202324</v>
      </c>
      <c r="AY17392" s="191">
        <v>536</v>
      </c>
      <c r="AZ17392" s="191">
        <v>23.1</v>
      </c>
      <c r="BA17392" s="191">
        <v>1</v>
      </c>
      <c r="BB17392" s="191">
        <v>12169.579</v>
      </c>
    </row>
    <row r="17393" spans="48:54" x14ac:dyDescent="0.2">
      <c r="AV17393" s="191" t="str">
        <f t="shared" si="275"/>
        <v>538_RS_23.1_1_202324</v>
      </c>
      <c r="AW17393" s="191" t="s">
        <v>92</v>
      </c>
      <c r="AX17393" s="18">
        <v>202324</v>
      </c>
      <c r="AY17393" s="191">
        <v>538</v>
      </c>
      <c r="AZ17393" s="191">
        <v>23.1</v>
      </c>
      <c r="BA17393" s="191">
        <v>1</v>
      </c>
      <c r="BB17393" s="191">
        <v>12658.54391485315</v>
      </c>
    </row>
    <row r="17394" spans="48:54" x14ac:dyDescent="0.2">
      <c r="AV17394" s="191" t="str">
        <f t="shared" si="275"/>
        <v>540_RS_23.1_1_202324</v>
      </c>
      <c r="AW17394" s="191" t="s">
        <v>92</v>
      </c>
      <c r="AX17394" s="18">
        <v>202324</v>
      </c>
      <c r="AY17394" s="191">
        <v>540</v>
      </c>
      <c r="AZ17394" s="191">
        <v>23.1</v>
      </c>
      <c r="BA17394" s="191">
        <v>1</v>
      </c>
      <c r="BB17394" s="191">
        <v>35856.494570000003</v>
      </c>
    </row>
    <row r="17395" spans="48:54" x14ac:dyDescent="0.2">
      <c r="AV17395" s="191" t="str">
        <f t="shared" si="275"/>
        <v>542_RS_23.1_1_202324</v>
      </c>
      <c r="AW17395" s="191" t="s">
        <v>92</v>
      </c>
      <c r="AX17395" s="18">
        <v>202324</v>
      </c>
      <c r="AY17395" s="191">
        <v>542</v>
      </c>
      <c r="AZ17395" s="191">
        <v>23.1</v>
      </c>
      <c r="BA17395" s="191">
        <v>1</v>
      </c>
      <c r="BB17395" s="191">
        <v>7312.0960000000005</v>
      </c>
    </row>
    <row r="17396" spans="48:54" x14ac:dyDescent="0.2">
      <c r="AV17396" s="191" t="str">
        <f t="shared" si="275"/>
        <v>544_RS_23.1_1_202324</v>
      </c>
      <c r="AW17396" s="191" t="s">
        <v>92</v>
      </c>
      <c r="AX17396" s="18">
        <v>202324</v>
      </c>
      <c r="AY17396" s="191">
        <v>544</v>
      </c>
      <c r="AZ17396" s="191">
        <v>23.1</v>
      </c>
      <c r="BA17396" s="191">
        <v>1</v>
      </c>
      <c r="BB17396" s="191">
        <v>18125.203000000001</v>
      </c>
    </row>
    <row r="17397" spans="48:54" x14ac:dyDescent="0.2">
      <c r="AV17397" s="191" t="str">
        <f t="shared" si="275"/>
        <v>545_RS_23.1_1_202324</v>
      </c>
      <c r="AW17397" s="191" t="s">
        <v>92</v>
      </c>
      <c r="AX17397" s="18">
        <v>202324</v>
      </c>
      <c r="AY17397" s="191">
        <v>545</v>
      </c>
      <c r="AZ17397" s="191">
        <v>23.1</v>
      </c>
      <c r="BA17397" s="191">
        <v>1</v>
      </c>
      <c r="BB17397" s="191">
        <v>11422.8256</v>
      </c>
    </row>
    <row r="17398" spans="48:54" x14ac:dyDescent="0.2">
      <c r="AV17398" s="191" t="str">
        <f t="shared" si="275"/>
        <v>546_RS_23.1_1_202324</v>
      </c>
      <c r="AW17398" s="191" t="s">
        <v>92</v>
      </c>
      <c r="AX17398" s="18">
        <v>202324</v>
      </c>
      <c r="AY17398" s="191">
        <v>546</v>
      </c>
      <c r="AZ17398" s="191">
        <v>23.1</v>
      </c>
      <c r="BA17398" s="191">
        <v>1</v>
      </c>
      <c r="BB17398" s="191">
        <v>14392.395</v>
      </c>
    </row>
    <row r="17399" spans="48:54" x14ac:dyDescent="0.2">
      <c r="AV17399" s="191" t="str">
        <f t="shared" si="275"/>
        <v>548_RS_23.1_1_202324</v>
      </c>
      <c r="AW17399" s="191" t="s">
        <v>92</v>
      </c>
      <c r="AX17399" s="18">
        <v>202324</v>
      </c>
      <c r="AY17399" s="191">
        <v>548</v>
      </c>
      <c r="AZ17399" s="191">
        <v>23.1</v>
      </c>
      <c r="BA17399" s="191">
        <v>1</v>
      </c>
      <c r="BB17399" s="191">
        <v>12825.865</v>
      </c>
    </row>
    <row r="17400" spans="48:54" x14ac:dyDescent="0.2">
      <c r="AV17400" s="191" t="str">
        <f t="shared" si="275"/>
        <v>550_RS_23.1_1_202324</v>
      </c>
      <c r="AW17400" s="191" t="s">
        <v>92</v>
      </c>
      <c r="AX17400" s="18">
        <v>202324</v>
      </c>
      <c r="AY17400" s="191">
        <v>550</v>
      </c>
      <c r="AZ17400" s="191">
        <v>23.1</v>
      </c>
      <c r="BA17400" s="191">
        <v>1</v>
      </c>
      <c r="BB17400" s="191">
        <v>13615.425920000001</v>
      </c>
    </row>
    <row r="17401" spans="48:54" x14ac:dyDescent="0.2">
      <c r="AV17401" s="191" t="str">
        <f t="shared" si="275"/>
        <v>552_RS_23.1_1_202324</v>
      </c>
      <c r="AW17401" s="191" t="s">
        <v>92</v>
      </c>
      <c r="AX17401" s="18">
        <v>202324</v>
      </c>
      <c r="AY17401" s="191">
        <v>552</v>
      </c>
      <c r="AZ17401" s="191">
        <v>23.1</v>
      </c>
      <c r="BA17401" s="191">
        <v>1</v>
      </c>
      <c r="BB17401" s="191">
        <v>41767.21503999993</v>
      </c>
    </row>
    <row r="17402" spans="48:54" x14ac:dyDescent="0.2">
      <c r="AV17402" s="191" t="str">
        <f t="shared" si="275"/>
        <v>562_RS_23.1_1_202324</v>
      </c>
      <c r="AW17402" s="191" t="s">
        <v>92</v>
      </c>
      <c r="AX17402" s="18">
        <v>202324</v>
      </c>
      <c r="AY17402" s="191">
        <v>562</v>
      </c>
      <c r="AZ17402" s="191">
        <v>23.1</v>
      </c>
      <c r="BA17402" s="191">
        <v>1</v>
      </c>
      <c r="BB17402" s="191">
        <v>0</v>
      </c>
    </row>
    <row r="17403" spans="48:54" x14ac:dyDescent="0.2">
      <c r="AV17403" s="191" t="str">
        <f t="shared" si="275"/>
        <v>564_RS_23.1_1_202324</v>
      </c>
      <c r="AW17403" s="191" t="s">
        <v>92</v>
      </c>
      <c r="AX17403" s="18">
        <v>202324</v>
      </c>
      <c r="AY17403" s="191">
        <v>564</v>
      </c>
      <c r="AZ17403" s="191">
        <v>23.1</v>
      </c>
      <c r="BA17403" s="191">
        <v>1</v>
      </c>
      <c r="BB17403" s="191">
        <v>0</v>
      </c>
    </row>
    <row r="17404" spans="48:54" x14ac:dyDescent="0.2">
      <c r="AV17404" s="191" t="str">
        <f t="shared" si="275"/>
        <v>566_RS_23.1_1_202324</v>
      </c>
      <c r="AW17404" s="191" t="s">
        <v>92</v>
      </c>
      <c r="AX17404" s="18">
        <v>202324</v>
      </c>
      <c r="AY17404" s="191">
        <v>566</v>
      </c>
      <c r="AZ17404" s="191">
        <v>23.1</v>
      </c>
      <c r="BA17404" s="191">
        <v>1</v>
      </c>
      <c r="BB17404" s="191">
        <v>0</v>
      </c>
    </row>
    <row r="17405" spans="48:54" x14ac:dyDescent="0.2">
      <c r="AV17405" s="191" t="str">
        <f t="shared" si="275"/>
        <v>568_RS_23.1_1_202324</v>
      </c>
      <c r="AW17405" s="191" t="s">
        <v>92</v>
      </c>
      <c r="AX17405" s="18">
        <v>202324</v>
      </c>
      <c r="AY17405" s="191">
        <v>568</v>
      </c>
      <c r="AZ17405" s="191">
        <v>23.1</v>
      </c>
      <c r="BA17405" s="191">
        <v>1</v>
      </c>
      <c r="BB17405" s="191">
        <v>0</v>
      </c>
    </row>
    <row r="17406" spans="48:54" x14ac:dyDescent="0.2">
      <c r="AV17406" s="191" t="str">
        <f t="shared" si="275"/>
        <v>572_RS_23.1_1_202324</v>
      </c>
      <c r="AW17406" s="191" t="s">
        <v>92</v>
      </c>
      <c r="AX17406" s="18">
        <v>202324</v>
      </c>
      <c r="AY17406" s="191">
        <v>572</v>
      </c>
      <c r="AZ17406" s="191">
        <v>23.1</v>
      </c>
      <c r="BA17406" s="191">
        <v>1</v>
      </c>
      <c r="BB17406" s="191">
        <v>0</v>
      </c>
    </row>
    <row r="17407" spans="48:54" x14ac:dyDescent="0.2">
      <c r="AV17407" s="191" t="str">
        <f t="shared" si="275"/>
        <v>574_RS_23.1_1_202324</v>
      </c>
      <c r="AW17407" s="191" t="s">
        <v>92</v>
      </c>
      <c r="AX17407" s="18">
        <v>202324</v>
      </c>
      <c r="AY17407" s="191">
        <v>574</v>
      </c>
      <c r="AZ17407" s="191">
        <v>23.1</v>
      </c>
      <c r="BA17407" s="191">
        <v>1</v>
      </c>
      <c r="BB17407" s="191">
        <v>0</v>
      </c>
    </row>
    <row r="17408" spans="48:54" x14ac:dyDescent="0.2">
      <c r="AV17408" s="191" t="str">
        <f t="shared" si="275"/>
        <v>576_RS_23.1_1_202324</v>
      </c>
      <c r="AW17408" s="191" t="s">
        <v>92</v>
      </c>
      <c r="AX17408" s="18">
        <v>202324</v>
      </c>
      <c r="AY17408" s="191">
        <v>576</v>
      </c>
      <c r="AZ17408" s="191">
        <v>23.1</v>
      </c>
      <c r="BA17408" s="191">
        <v>1</v>
      </c>
      <c r="BB17408" s="191">
        <v>0</v>
      </c>
    </row>
    <row r="17409" spans="48:54" x14ac:dyDescent="0.2">
      <c r="AV17409" s="191" t="str">
        <f t="shared" si="275"/>
        <v>582_RS_23.1_1_202324</v>
      </c>
      <c r="AW17409" s="191" t="s">
        <v>92</v>
      </c>
      <c r="AX17409" s="18">
        <v>202324</v>
      </c>
      <c r="AY17409" s="191">
        <v>582</v>
      </c>
      <c r="AZ17409" s="191">
        <v>23.1</v>
      </c>
      <c r="BA17409" s="191">
        <v>1</v>
      </c>
      <c r="BB17409" s="191">
        <v>0</v>
      </c>
    </row>
    <row r="17410" spans="48:54" x14ac:dyDescent="0.2">
      <c r="AV17410" s="191" t="str">
        <f t="shared" si="275"/>
        <v>584_RS_23.1_1_202324</v>
      </c>
      <c r="AW17410" s="191" t="s">
        <v>92</v>
      </c>
      <c r="AX17410" s="18">
        <v>202324</v>
      </c>
      <c r="AY17410" s="191">
        <v>584</v>
      </c>
      <c r="AZ17410" s="191">
        <v>23.1</v>
      </c>
      <c r="BA17410" s="191">
        <v>1</v>
      </c>
      <c r="BB17410" s="191">
        <v>0</v>
      </c>
    </row>
    <row r="17411" spans="48:54" x14ac:dyDescent="0.2">
      <c r="AV17411" s="191" t="str">
        <f t="shared" si="275"/>
        <v>586_RS_23.1_1_202324</v>
      </c>
      <c r="AW17411" s="191" t="s">
        <v>92</v>
      </c>
      <c r="AX17411" s="18">
        <v>202324</v>
      </c>
      <c r="AY17411" s="191">
        <v>586</v>
      </c>
      <c r="AZ17411" s="191">
        <v>23.1</v>
      </c>
      <c r="BA17411" s="191">
        <v>1</v>
      </c>
      <c r="BB17411" s="191">
        <v>0</v>
      </c>
    </row>
    <row r="17412" spans="48:54" x14ac:dyDescent="0.2">
      <c r="AV17412" s="191" t="str">
        <f t="shared" ref="AV17412:AV17475" si="276">AY17412&amp;"_"&amp;AW17412&amp;"_"&amp;AZ17412&amp;"_"&amp;BA17412&amp;"_"&amp;AX17412</f>
        <v>512_RS_23.1_2_202324</v>
      </c>
      <c r="AW17412" s="191" t="s">
        <v>92</v>
      </c>
      <c r="AX17412" s="18">
        <v>202324</v>
      </c>
      <c r="AY17412" s="191">
        <v>512</v>
      </c>
      <c r="AZ17412" s="191">
        <v>23.1</v>
      </c>
      <c r="BA17412" s="191">
        <v>2</v>
      </c>
      <c r="BB17412" s="191">
        <v>-1887</v>
      </c>
    </row>
    <row r="17413" spans="48:54" x14ac:dyDescent="0.2">
      <c r="AV17413" s="191" t="str">
        <f t="shared" si="276"/>
        <v>514_RS_23.1_2_202324</v>
      </c>
      <c r="AW17413" s="191" t="s">
        <v>92</v>
      </c>
      <c r="AX17413" s="18">
        <v>202324</v>
      </c>
      <c r="AY17413" s="191">
        <v>514</v>
      </c>
      <c r="AZ17413" s="191">
        <v>23.1</v>
      </c>
      <c r="BA17413" s="191">
        <v>2</v>
      </c>
      <c r="BB17413" s="191">
        <v>-4766</v>
      </c>
    </row>
    <row r="17414" spans="48:54" x14ac:dyDescent="0.2">
      <c r="AV17414" s="191" t="str">
        <f t="shared" si="276"/>
        <v>516_RS_23.1_2_202324</v>
      </c>
      <c r="AW17414" s="191" t="s">
        <v>92</v>
      </c>
      <c r="AX17414" s="18">
        <v>202324</v>
      </c>
      <c r="AY17414" s="191">
        <v>516</v>
      </c>
      <c r="AZ17414" s="191">
        <v>23.1</v>
      </c>
      <c r="BA17414" s="191">
        <v>2</v>
      </c>
      <c r="BB17414" s="191">
        <v>-2699.1499999999996</v>
      </c>
    </row>
    <row r="17415" spans="48:54" x14ac:dyDescent="0.2">
      <c r="AV17415" s="191" t="str">
        <f t="shared" si="276"/>
        <v>518_RS_23.1_2_202324</v>
      </c>
      <c r="AW17415" s="191" t="s">
        <v>92</v>
      </c>
      <c r="AX17415" s="18">
        <v>202324</v>
      </c>
      <c r="AY17415" s="191">
        <v>518</v>
      </c>
      <c r="AZ17415" s="191">
        <v>23.1</v>
      </c>
      <c r="BA17415" s="191">
        <v>2</v>
      </c>
      <c r="BB17415" s="191">
        <v>-2196.8178699999999</v>
      </c>
    </row>
    <row r="17416" spans="48:54" x14ac:dyDescent="0.2">
      <c r="AV17416" s="191" t="str">
        <f t="shared" si="276"/>
        <v>520_RS_23.1_2_202324</v>
      </c>
      <c r="AW17416" s="191" t="s">
        <v>92</v>
      </c>
      <c r="AX17416" s="18">
        <v>202324</v>
      </c>
      <c r="AY17416" s="191">
        <v>520</v>
      </c>
      <c r="AZ17416" s="191">
        <v>23.1</v>
      </c>
      <c r="BA17416" s="191">
        <v>2</v>
      </c>
      <c r="BB17416" s="191">
        <v>-2420.1880000000001</v>
      </c>
    </row>
    <row r="17417" spans="48:54" x14ac:dyDescent="0.2">
      <c r="AV17417" s="191" t="str">
        <f t="shared" si="276"/>
        <v>522_RS_23.1_2_202324</v>
      </c>
      <c r="AW17417" s="191" t="s">
        <v>92</v>
      </c>
      <c r="AX17417" s="18">
        <v>202324</v>
      </c>
      <c r="AY17417" s="191">
        <v>522</v>
      </c>
      <c r="AZ17417" s="191">
        <v>23.1</v>
      </c>
      <c r="BA17417" s="191">
        <v>2</v>
      </c>
      <c r="BB17417" s="191">
        <v>-2529.92301</v>
      </c>
    </row>
    <row r="17418" spans="48:54" x14ac:dyDescent="0.2">
      <c r="AV17418" s="191" t="str">
        <f t="shared" si="276"/>
        <v>524_RS_23.1_2_202324</v>
      </c>
      <c r="AW17418" s="191" t="s">
        <v>92</v>
      </c>
      <c r="AX17418" s="18">
        <v>202324</v>
      </c>
      <c r="AY17418" s="191">
        <v>524</v>
      </c>
      <c r="AZ17418" s="191">
        <v>23.1</v>
      </c>
      <c r="BA17418" s="191">
        <v>2</v>
      </c>
      <c r="BB17418" s="191">
        <v>-3642.3703399999995</v>
      </c>
    </row>
    <row r="17419" spans="48:54" x14ac:dyDescent="0.2">
      <c r="AV17419" s="191" t="str">
        <f t="shared" si="276"/>
        <v>526_RS_23.1_2_202324</v>
      </c>
      <c r="AW17419" s="191" t="s">
        <v>92</v>
      </c>
      <c r="AX17419" s="18">
        <v>202324</v>
      </c>
      <c r="AY17419" s="191">
        <v>526</v>
      </c>
      <c r="AZ17419" s="191">
        <v>23.1</v>
      </c>
      <c r="BA17419" s="191">
        <v>2</v>
      </c>
      <c r="BB17419" s="191">
        <v>-386.68551760209459</v>
      </c>
    </row>
    <row r="17420" spans="48:54" x14ac:dyDescent="0.2">
      <c r="AV17420" s="191" t="str">
        <f t="shared" si="276"/>
        <v>528_RS_23.1_2_202324</v>
      </c>
      <c r="AW17420" s="191" t="s">
        <v>92</v>
      </c>
      <c r="AX17420" s="18">
        <v>202324</v>
      </c>
      <c r="AY17420" s="191">
        <v>528</v>
      </c>
      <c r="AZ17420" s="191">
        <v>23.1</v>
      </c>
      <c r="BA17420" s="191">
        <v>2</v>
      </c>
      <c r="BB17420" s="191">
        <v>-2273</v>
      </c>
    </row>
    <row r="17421" spans="48:54" x14ac:dyDescent="0.2">
      <c r="AV17421" s="191" t="str">
        <f t="shared" si="276"/>
        <v>530_RS_23.1_2_202324</v>
      </c>
      <c r="AW17421" s="191" t="s">
        <v>92</v>
      </c>
      <c r="AX17421" s="18">
        <v>202324</v>
      </c>
      <c r="AY17421" s="191">
        <v>530</v>
      </c>
      <c r="AZ17421" s="191">
        <v>23.1</v>
      </c>
      <c r="BA17421" s="191">
        <v>2</v>
      </c>
      <c r="BB17421" s="191">
        <v>-1505.9603300000001</v>
      </c>
    </row>
    <row r="17422" spans="48:54" x14ac:dyDescent="0.2">
      <c r="AV17422" s="191" t="str">
        <f t="shared" si="276"/>
        <v>532_RS_23.1_2_202324</v>
      </c>
      <c r="AW17422" s="191" t="s">
        <v>92</v>
      </c>
      <c r="AX17422" s="18">
        <v>202324</v>
      </c>
      <c r="AY17422" s="191">
        <v>532</v>
      </c>
      <c r="AZ17422" s="191">
        <v>23.1</v>
      </c>
      <c r="BA17422" s="191">
        <v>2</v>
      </c>
      <c r="BB17422" s="191">
        <v>-7417.982</v>
      </c>
    </row>
    <row r="17423" spans="48:54" x14ac:dyDescent="0.2">
      <c r="AV17423" s="191" t="str">
        <f t="shared" si="276"/>
        <v>534_RS_23.1_2_202324</v>
      </c>
      <c r="AW17423" s="191" t="s">
        <v>92</v>
      </c>
      <c r="AX17423" s="18">
        <v>202324</v>
      </c>
      <c r="AY17423" s="191">
        <v>534</v>
      </c>
      <c r="AZ17423" s="191">
        <v>23.1</v>
      </c>
      <c r="BA17423" s="191">
        <v>2</v>
      </c>
      <c r="BB17423" s="191">
        <v>-7337.0924799999993</v>
      </c>
    </row>
    <row r="17424" spans="48:54" x14ac:dyDescent="0.2">
      <c r="AV17424" s="191" t="str">
        <f t="shared" si="276"/>
        <v>536_RS_23.1_2_202324</v>
      </c>
      <c r="AW17424" s="191" t="s">
        <v>92</v>
      </c>
      <c r="AX17424" s="18">
        <v>202324</v>
      </c>
      <c r="AY17424" s="191">
        <v>536</v>
      </c>
      <c r="AZ17424" s="191">
        <v>23.1</v>
      </c>
      <c r="BA17424" s="191">
        <v>2</v>
      </c>
      <c r="BB17424" s="191">
        <v>-883.51199999999994</v>
      </c>
    </row>
    <row r="17425" spans="48:54" x14ac:dyDescent="0.2">
      <c r="AV17425" s="191" t="str">
        <f t="shared" si="276"/>
        <v>538_RS_23.1_2_202324</v>
      </c>
      <c r="AW17425" s="191" t="s">
        <v>92</v>
      </c>
      <c r="AX17425" s="18">
        <v>202324</v>
      </c>
      <c r="AY17425" s="191">
        <v>538</v>
      </c>
      <c r="AZ17425" s="191">
        <v>23.1</v>
      </c>
      <c r="BA17425" s="191">
        <v>2</v>
      </c>
      <c r="BB17425" s="191">
        <v>-2041.7585227902996</v>
      </c>
    </row>
    <row r="17426" spans="48:54" x14ac:dyDescent="0.2">
      <c r="AV17426" s="191" t="str">
        <f t="shared" si="276"/>
        <v>540_RS_23.1_2_202324</v>
      </c>
      <c r="AW17426" s="191" t="s">
        <v>92</v>
      </c>
      <c r="AX17426" s="18">
        <v>202324</v>
      </c>
      <c r="AY17426" s="191">
        <v>540</v>
      </c>
      <c r="AZ17426" s="191">
        <v>23.1</v>
      </c>
      <c r="BA17426" s="191">
        <v>2</v>
      </c>
      <c r="BB17426" s="191">
        <v>-1999.38905</v>
      </c>
    </row>
    <row r="17427" spans="48:54" x14ac:dyDescent="0.2">
      <c r="AV17427" s="191" t="str">
        <f t="shared" si="276"/>
        <v>542_RS_23.1_2_202324</v>
      </c>
      <c r="AW17427" s="191" t="s">
        <v>92</v>
      </c>
      <c r="AX17427" s="18">
        <v>202324</v>
      </c>
      <c r="AY17427" s="191">
        <v>542</v>
      </c>
      <c r="AZ17427" s="191">
        <v>23.1</v>
      </c>
      <c r="BA17427" s="191">
        <v>2</v>
      </c>
      <c r="BB17427" s="191">
        <v>-962.56299999999987</v>
      </c>
    </row>
    <row r="17428" spans="48:54" x14ac:dyDescent="0.2">
      <c r="AV17428" s="191" t="str">
        <f t="shared" si="276"/>
        <v>544_RS_23.1_2_202324</v>
      </c>
      <c r="AW17428" s="191" t="s">
        <v>92</v>
      </c>
      <c r="AX17428" s="18">
        <v>202324</v>
      </c>
      <c r="AY17428" s="191">
        <v>544</v>
      </c>
      <c r="AZ17428" s="191">
        <v>23.1</v>
      </c>
      <c r="BA17428" s="191">
        <v>2</v>
      </c>
      <c r="BB17428" s="191">
        <v>-2095.011</v>
      </c>
    </row>
    <row r="17429" spans="48:54" x14ac:dyDescent="0.2">
      <c r="AV17429" s="191" t="str">
        <f t="shared" si="276"/>
        <v>545_RS_23.1_2_202324</v>
      </c>
      <c r="AW17429" s="191" t="s">
        <v>92</v>
      </c>
      <c r="AX17429" s="18">
        <v>202324</v>
      </c>
      <c r="AY17429" s="191">
        <v>545</v>
      </c>
      <c r="AZ17429" s="191">
        <v>23.1</v>
      </c>
      <c r="BA17429" s="191">
        <v>2</v>
      </c>
      <c r="BB17429" s="191">
        <v>-1877.0478799999999</v>
      </c>
    </row>
    <row r="17430" spans="48:54" x14ac:dyDescent="0.2">
      <c r="AV17430" s="191" t="str">
        <f t="shared" si="276"/>
        <v>546_RS_23.1_2_202324</v>
      </c>
      <c r="AW17430" s="191" t="s">
        <v>92</v>
      </c>
      <c r="AX17430" s="18">
        <v>202324</v>
      </c>
      <c r="AY17430" s="191">
        <v>546</v>
      </c>
      <c r="AZ17430" s="191">
        <v>23.1</v>
      </c>
      <c r="BA17430" s="191">
        <v>2</v>
      </c>
      <c r="BB17430" s="191">
        <v>-2439.9479999999999</v>
      </c>
    </row>
    <row r="17431" spans="48:54" x14ac:dyDescent="0.2">
      <c r="AV17431" s="191" t="str">
        <f t="shared" si="276"/>
        <v>548_RS_23.1_2_202324</v>
      </c>
      <c r="AW17431" s="191" t="s">
        <v>92</v>
      </c>
      <c r="AX17431" s="18">
        <v>202324</v>
      </c>
      <c r="AY17431" s="191">
        <v>548</v>
      </c>
      <c r="AZ17431" s="191">
        <v>23.1</v>
      </c>
      <c r="BA17431" s="191">
        <v>2</v>
      </c>
      <c r="BB17431" s="191">
        <v>-2150.8450000000003</v>
      </c>
    </row>
    <row r="17432" spans="48:54" x14ac:dyDescent="0.2">
      <c r="AV17432" s="191" t="str">
        <f t="shared" si="276"/>
        <v>550_RS_23.1_2_202324</v>
      </c>
      <c r="AW17432" s="191" t="s">
        <v>92</v>
      </c>
      <c r="AX17432" s="18">
        <v>202324</v>
      </c>
      <c r="AY17432" s="191">
        <v>550</v>
      </c>
      <c r="AZ17432" s="191">
        <v>23.1</v>
      </c>
      <c r="BA17432" s="191">
        <v>2</v>
      </c>
      <c r="BB17432" s="191">
        <v>-1764.6989999999998</v>
      </c>
    </row>
    <row r="17433" spans="48:54" x14ac:dyDescent="0.2">
      <c r="AV17433" s="191" t="str">
        <f t="shared" si="276"/>
        <v>552_RS_23.1_2_202324</v>
      </c>
      <c r="AW17433" s="191" t="s">
        <v>92</v>
      </c>
      <c r="AX17433" s="18">
        <v>202324</v>
      </c>
      <c r="AY17433" s="191">
        <v>552</v>
      </c>
      <c r="AZ17433" s="191">
        <v>23.1</v>
      </c>
      <c r="BA17433" s="191">
        <v>2</v>
      </c>
      <c r="BB17433" s="191">
        <v>-7480.1531399999858</v>
      </c>
    </row>
    <row r="17434" spans="48:54" x14ac:dyDescent="0.2">
      <c r="AV17434" s="191" t="str">
        <f t="shared" si="276"/>
        <v>562_RS_23.1_2_202324</v>
      </c>
      <c r="AW17434" s="191" t="s">
        <v>92</v>
      </c>
      <c r="AX17434" s="18">
        <v>202324</v>
      </c>
      <c r="AY17434" s="191">
        <v>562</v>
      </c>
      <c r="AZ17434" s="191">
        <v>23.1</v>
      </c>
      <c r="BA17434" s="191">
        <v>2</v>
      </c>
      <c r="BB17434" s="191">
        <v>0</v>
      </c>
    </row>
    <row r="17435" spans="48:54" x14ac:dyDescent="0.2">
      <c r="AV17435" s="191" t="str">
        <f t="shared" si="276"/>
        <v>564_RS_23.1_2_202324</v>
      </c>
      <c r="AW17435" s="191" t="s">
        <v>92</v>
      </c>
      <c r="AX17435" s="18">
        <v>202324</v>
      </c>
      <c r="AY17435" s="191">
        <v>564</v>
      </c>
      <c r="AZ17435" s="191">
        <v>23.1</v>
      </c>
      <c r="BA17435" s="191">
        <v>2</v>
      </c>
      <c r="BB17435" s="191">
        <v>0</v>
      </c>
    </row>
    <row r="17436" spans="48:54" x14ac:dyDescent="0.2">
      <c r="AV17436" s="191" t="str">
        <f t="shared" si="276"/>
        <v>566_RS_23.1_2_202324</v>
      </c>
      <c r="AW17436" s="191" t="s">
        <v>92</v>
      </c>
      <c r="AX17436" s="18">
        <v>202324</v>
      </c>
      <c r="AY17436" s="191">
        <v>566</v>
      </c>
      <c r="AZ17436" s="191">
        <v>23.1</v>
      </c>
      <c r="BA17436" s="191">
        <v>2</v>
      </c>
      <c r="BB17436" s="191">
        <v>0</v>
      </c>
    </row>
    <row r="17437" spans="48:54" x14ac:dyDescent="0.2">
      <c r="AV17437" s="191" t="str">
        <f t="shared" si="276"/>
        <v>568_RS_23.1_2_202324</v>
      </c>
      <c r="AW17437" s="191" t="s">
        <v>92</v>
      </c>
      <c r="AX17437" s="18">
        <v>202324</v>
      </c>
      <c r="AY17437" s="191">
        <v>568</v>
      </c>
      <c r="AZ17437" s="191">
        <v>23.1</v>
      </c>
      <c r="BA17437" s="191">
        <v>2</v>
      </c>
      <c r="BB17437" s="191">
        <v>0</v>
      </c>
    </row>
    <row r="17438" spans="48:54" x14ac:dyDescent="0.2">
      <c r="AV17438" s="191" t="str">
        <f t="shared" si="276"/>
        <v>572_RS_23.1_2_202324</v>
      </c>
      <c r="AW17438" s="191" t="s">
        <v>92</v>
      </c>
      <c r="AX17438" s="18">
        <v>202324</v>
      </c>
      <c r="AY17438" s="191">
        <v>572</v>
      </c>
      <c r="AZ17438" s="191">
        <v>23.1</v>
      </c>
      <c r="BA17438" s="191">
        <v>2</v>
      </c>
      <c r="BB17438" s="191">
        <v>0</v>
      </c>
    </row>
    <row r="17439" spans="48:54" x14ac:dyDescent="0.2">
      <c r="AV17439" s="191" t="str">
        <f t="shared" si="276"/>
        <v>574_RS_23.1_2_202324</v>
      </c>
      <c r="AW17439" s="191" t="s">
        <v>92</v>
      </c>
      <c r="AX17439" s="18">
        <v>202324</v>
      </c>
      <c r="AY17439" s="191">
        <v>574</v>
      </c>
      <c r="AZ17439" s="191">
        <v>23.1</v>
      </c>
      <c r="BA17439" s="191">
        <v>2</v>
      </c>
      <c r="BB17439" s="191">
        <v>0</v>
      </c>
    </row>
    <row r="17440" spans="48:54" x14ac:dyDescent="0.2">
      <c r="AV17440" s="191" t="str">
        <f t="shared" si="276"/>
        <v>576_RS_23.1_2_202324</v>
      </c>
      <c r="AW17440" s="191" t="s">
        <v>92</v>
      </c>
      <c r="AX17440" s="18">
        <v>202324</v>
      </c>
      <c r="AY17440" s="191">
        <v>576</v>
      </c>
      <c r="AZ17440" s="191">
        <v>23.1</v>
      </c>
      <c r="BA17440" s="191">
        <v>2</v>
      </c>
      <c r="BB17440" s="191">
        <v>0</v>
      </c>
    </row>
    <row r="17441" spans="48:54" x14ac:dyDescent="0.2">
      <c r="AV17441" s="191" t="str">
        <f t="shared" si="276"/>
        <v>582_RS_23.1_2_202324</v>
      </c>
      <c r="AW17441" s="191" t="s">
        <v>92</v>
      </c>
      <c r="AX17441" s="18">
        <v>202324</v>
      </c>
      <c r="AY17441" s="191">
        <v>582</v>
      </c>
      <c r="AZ17441" s="191">
        <v>23.1</v>
      </c>
      <c r="BA17441" s="191">
        <v>2</v>
      </c>
      <c r="BB17441" s="191">
        <v>0</v>
      </c>
    </row>
    <row r="17442" spans="48:54" x14ac:dyDescent="0.2">
      <c r="AV17442" s="191" t="str">
        <f t="shared" si="276"/>
        <v>584_RS_23.1_2_202324</v>
      </c>
      <c r="AW17442" s="191" t="s">
        <v>92</v>
      </c>
      <c r="AX17442" s="18">
        <v>202324</v>
      </c>
      <c r="AY17442" s="191">
        <v>584</v>
      </c>
      <c r="AZ17442" s="191">
        <v>23.1</v>
      </c>
      <c r="BA17442" s="191">
        <v>2</v>
      </c>
      <c r="BB17442" s="191">
        <v>0</v>
      </c>
    </row>
    <row r="17443" spans="48:54" x14ac:dyDescent="0.2">
      <c r="AV17443" s="191" t="str">
        <f t="shared" si="276"/>
        <v>586_RS_23.1_2_202324</v>
      </c>
      <c r="AW17443" s="191" t="s">
        <v>92</v>
      </c>
      <c r="AX17443" s="18">
        <v>202324</v>
      </c>
      <c r="AY17443" s="191">
        <v>586</v>
      </c>
      <c r="AZ17443" s="191">
        <v>23.1</v>
      </c>
      <c r="BA17443" s="191">
        <v>2</v>
      </c>
      <c r="BB17443" s="191">
        <v>0</v>
      </c>
    </row>
    <row r="17444" spans="48:54" x14ac:dyDescent="0.2">
      <c r="AV17444" s="191" t="str">
        <f t="shared" si="276"/>
        <v>512_RS_23.1_4_202324</v>
      </c>
      <c r="AW17444" s="191" t="s">
        <v>92</v>
      </c>
      <c r="AX17444" s="18">
        <v>202324</v>
      </c>
      <c r="AY17444" s="191">
        <v>512</v>
      </c>
      <c r="AZ17444" s="191">
        <v>23.1</v>
      </c>
      <c r="BA17444" s="191">
        <v>4</v>
      </c>
      <c r="BB17444" s="191">
        <v>9102</v>
      </c>
    </row>
    <row r="17445" spans="48:54" x14ac:dyDescent="0.2">
      <c r="AV17445" s="191" t="str">
        <f t="shared" si="276"/>
        <v>514_RS_23.1_4_202324</v>
      </c>
      <c r="AW17445" s="191" t="s">
        <v>92</v>
      </c>
      <c r="AX17445" s="18">
        <v>202324</v>
      </c>
      <c r="AY17445" s="191">
        <v>514</v>
      </c>
      <c r="AZ17445" s="191">
        <v>23.1</v>
      </c>
      <c r="BA17445" s="191">
        <v>4</v>
      </c>
      <c r="BB17445" s="191">
        <v>17457</v>
      </c>
    </row>
    <row r="17446" spans="48:54" x14ac:dyDescent="0.2">
      <c r="AV17446" s="191" t="str">
        <f t="shared" si="276"/>
        <v>516_RS_23.1_4_202324</v>
      </c>
      <c r="AW17446" s="191" t="s">
        <v>92</v>
      </c>
      <c r="AX17446" s="18">
        <v>202324</v>
      </c>
      <c r="AY17446" s="191">
        <v>516</v>
      </c>
      <c r="AZ17446" s="191">
        <v>23.1</v>
      </c>
      <c r="BA17446" s="191">
        <v>4</v>
      </c>
      <c r="BB17446" s="191">
        <v>10723.869000000001</v>
      </c>
    </row>
    <row r="17447" spans="48:54" x14ac:dyDescent="0.2">
      <c r="AV17447" s="191" t="str">
        <f t="shared" si="276"/>
        <v>518_RS_23.1_4_202324</v>
      </c>
      <c r="AW17447" s="191" t="s">
        <v>92</v>
      </c>
      <c r="AX17447" s="18">
        <v>202324</v>
      </c>
      <c r="AY17447" s="191">
        <v>518</v>
      </c>
      <c r="AZ17447" s="191">
        <v>23.1</v>
      </c>
      <c r="BA17447" s="191">
        <v>4</v>
      </c>
      <c r="BB17447" s="191">
        <v>11440.45052</v>
      </c>
    </row>
    <row r="17448" spans="48:54" x14ac:dyDescent="0.2">
      <c r="AV17448" s="191" t="str">
        <f t="shared" si="276"/>
        <v>520_RS_23.1_4_202324</v>
      </c>
      <c r="AW17448" s="191" t="s">
        <v>92</v>
      </c>
      <c r="AX17448" s="18">
        <v>202324</v>
      </c>
      <c r="AY17448" s="191">
        <v>520</v>
      </c>
      <c r="AZ17448" s="191">
        <v>23.1</v>
      </c>
      <c r="BA17448" s="191">
        <v>4</v>
      </c>
      <c r="BB17448" s="191">
        <v>19935.919999999995</v>
      </c>
    </row>
    <row r="17449" spans="48:54" x14ac:dyDescent="0.2">
      <c r="AV17449" s="191" t="str">
        <f t="shared" si="276"/>
        <v>522_RS_23.1_4_202324</v>
      </c>
      <c r="AW17449" s="191" t="s">
        <v>92</v>
      </c>
      <c r="AX17449" s="18">
        <v>202324</v>
      </c>
      <c r="AY17449" s="191">
        <v>522</v>
      </c>
      <c r="AZ17449" s="191">
        <v>23.1</v>
      </c>
      <c r="BA17449" s="191">
        <v>4</v>
      </c>
      <c r="BB17449" s="191">
        <v>22553.999369999998</v>
      </c>
    </row>
    <row r="17450" spans="48:54" x14ac:dyDescent="0.2">
      <c r="AV17450" s="191" t="str">
        <f t="shared" si="276"/>
        <v>524_RS_23.1_4_202324</v>
      </c>
      <c r="AW17450" s="191" t="s">
        <v>92</v>
      </c>
      <c r="AX17450" s="18">
        <v>202324</v>
      </c>
      <c r="AY17450" s="191">
        <v>524</v>
      </c>
      <c r="AZ17450" s="191">
        <v>23.1</v>
      </c>
      <c r="BA17450" s="191">
        <v>4</v>
      </c>
      <c r="BB17450" s="191">
        <v>15357.074649999999</v>
      </c>
    </row>
    <row r="17451" spans="48:54" x14ac:dyDescent="0.2">
      <c r="AV17451" s="191" t="str">
        <f t="shared" si="276"/>
        <v>526_RS_23.1_4_202324</v>
      </c>
      <c r="AW17451" s="191" t="s">
        <v>92</v>
      </c>
      <c r="AX17451" s="18">
        <v>202324</v>
      </c>
      <c r="AY17451" s="191">
        <v>526</v>
      </c>
      <c r="AZ17451" s="191">
        <v>23.1</v>
      </c>
      <c r="BA17451" s="191">
        <v>4</v>
      </c>
      <c r="BB17451" s="191">
        <v>6704.3008319800083</v>
      </c>
    </row>
    <row r="17452" spans="48:54" x14ac:dyDescent="0.2">
      <c r="AV17452" s="191" t="str">
        <f t="shared" si="276"/>
        <v>528_RS_23.1_4_202324</v>
      </c>
      <c r="AW17452" s="191" t="s">
        <v>92</v>
      </c>
      <c r="AX17452" s="18">
        <v>202324</v>
      </c>
      <c r="AY17452" s="191">
        <v>528</v>
      </c>
      <c r="AZ17452" s="191">
        <v>23.1</v>
      </c>
      <c r="BA17452" s="191">
        <v>4</v>
      </c>
      <c r="BB17452" s="191">
        <v>12676</v>
      </c>
    </row>
    <row r="17453" spans="48:54" x14ac:dyDescent="0.2">
      <c r="AV17453" s="191" t="str">
        <f t="shared" si="276"/>
        <v>530_RS_23.1_4_202324</v>
      </c>
      <c r="AW17453" s="191" t="s">
        <v>92</v>
      </c>
      <c r="AX17453" s="18">
        <v>202324</v>
      </c>
      <c r="AY17453" s="191">
        <v>530</v>
      </c>
      <c r="AZ17453" s="191">
        <v>23.1</v>
      </c>
      <c r="BA17453" s="191">
        <v>4</v>
      </c>
      <c r="BB17453" s="191">
        <v>24959.787903948119</v>
      </c>
    </row>
    <row r="17454" spans="48:54" x14ac:dyDescent="0.2">
      <c r="AV17454" s="191" t="str">
        <f t="shared" si="276"/>
        <v>532_RS_23.1_4_202324</v>
      </c>
      <c r="AW17454" s="191" t="s">
        <v>92</v>
      </c>
      <c r="AX17454" s="18">
        <v>202324</v>
      </c>
      <c r="AY17454" s="191">
        <v>532</v>
      </c>
      <c r="AZ17454" s="191">
        <v>23.1</v>
      </c>
      <c r="BA17454" s="191">
        <v>4</v>
      </c>
      <c r="BB17454" s="191">
        <v>17785.200000000004</v>
      </c>
    </row>
    <row r="17455" spans="48:54" x14ac:dyDescent="0.2">
      <c r="AV17455" s="191" t="str">
        <f t="shared" si="276"/>
        <v>534_RS_23.1_4_202324</v>
      </c>
      <c r="AW17455" s="191" t="s">
        <v>92</v>
      </c>
      <c r="AX17455" s="18">
        <v>202324</v>
      </c>
      <c r="AY17455" s="191">
        <v>534</v>
      </c>
      <c r="AZ17455" s="191">
        <v>23.1</v>
      </c>
      <c r="BA17455" s="191">
        <v>4</v>
      </c>
      <c r="BB17455" s="191">
        <v>15149.193979999998</v>
      </c>
    </row>
    <row r="17456" spans="48:54" x14ac:dyDescent="0.2">
      <c r="AV17456" s="191" t="str">
        <f t="shared" si="276"/>
        <v>536_RS_23.1_4_202324</v>
      </c>
      <c r="AW17456" s="191" t="s">
        <v>92</v>
      </c>
      <c r="AX17456" s="18">
        <v>202324</v>
      </c>
      <c r="AY17456" s="191">
        <v>536</v>
      </c>
      <c r="AZ17456" s="191">
        <v>23.1</v>
      </c>
      <c r="BA17456" s="191">
        <v>4</v>
      </c>
      <c r="BB17456" s="191">
        <v>11286.066999999999</v>
      </c>
    </row>
    <row r="17457" spans="48:54" x14ac:dyDescent="0.2">
      <c r="AV17457" s="191" t="str">
        <f t="shared" si="276"/>
        <v>538_RS_23.1_4_202324</v>
      </c>
      <c r="AW17457" s="191" t="s">
        <v>92</v>
      </c>
      <c r="AX17457" s="18">
        <v>202324</v>
      </c>
      <c r="AY17457" s="191">
        <v>538</v>
      </c>
      <c r="AZ17457" s="191">
        <v>23.1</v>
      </c>
      <c r="BA17457" s="191">
        <v>4</v>
      </c>
      <c r="BB17457" s="191">
        <v>10616.785392062849</v>
      </c>
    </row>
    <row r="17458" spans="48:54" x14ac:dyDescent="0.2">
      <c r="AV17458" s="191" t="str">
        <f t="shared" si="276"/>
        <v>540_RS_23.1_4_202324</v>
      </c>
      <c r="AW17458" s="191" t="s">
        <v>92</v>
      </c>
      <c r="AX17458" s="18">
        <v>202324</v>
      </c>
      <c r="AY17458" s="191">
        <v>540</v>
      </c>
      <c r="AZ17458" s="191">
        <v>23.1</v>
      </c>
      <c r="BA17458" s="191">
        <v>4</v>
      </c>
      <c r="BB17458" s="191">
        <v>33857.105519999997</v>
      </c>
    </row>
    <row r="17459" spans="48:54" x14ac:dyDescent="0.2">
      <c r="AV17459" s="191" t="str">
        <f t="shared" si="276"/>
        <v>542_RS_23.1_4_202324</v>
      </c>
      <c r="AW17459" s="191" t="s">
        <v>92</v>
      </c>
      <c r="AX17459" s="18">
        <v>202324</v>
      </c>
      <c r="AY17459" s="191">
        <v>542</v>
      </c>
      <c r="AZ17459" s="191">
        <v>23.1</v>
      </c>
      <c r="BA17459" s="191">
        <v>4</v>
      </c>
      <c r="BB17459" s="191">
        <v>6349.5330000000004</v>
      </c>
    </row>
    <row r="17460" spans="48:54" x14ac:dyDescent="0.2">
      <c r="AV17460" s="191" t="str">
        <f t="shared" si="276"/>
        <v>544_RS_23.1_4_202324</v>
      </c>
      <c r="AW17460" s="191" t="s">
        <v>92</v>
      </c>
      <c r="AX17460" s="18">
        <v>202324</v>
      </c>
      <c r="AY17460" s="191">
        <v>544</v>
      </c>
      <c r="AZ17460" s="191">
        <v>23.1</v>
      </c>
      <c r="BA17460" s="191">
        <v>4</v>
      </c>
      <c r="BB17460" s="191">
        <v>16030.191999999999</v>
      </c>
    </row>
    <row r="17461" spans="48:54" x14ac:dyDescent="0.2">
      <c r="AV17461" s="191" t="str">
        <f t="shared" si="276"/>
        <v>545_RS_23.1_4_202324</v>
      </c>
      <c r="AW17461" s="191" t="s">
        <v>92</v>
      </c>
      <c r="AX17461" s="18">
        <v>202324</v>
      </c>
      <c r="AY17461" s="191">
        <v>545</v>
      </c>
      <c r="AZ17461" s="191">
        <v>23.1</v>
      </c>
      <c r="BA17461" s="191">
        <v>4</v>
      </c>
      <c r="BB17461" s="191">
        <v>9545.77772</v>
      </c>
    </row>
    <row r="17462" spans="48:54" x14ac:dyDescent="0.2">
      <c r="AV17462" s="191" t="str">
        <f t="shared" si="276"/>
        <v>546_RS_23.1_4_202324</v>
      </c>
      <c r="AW17462" s="191" t="s">
        <v>92</v>
      </c>
      <c r="AX17462" s="18">
        <v>202324</v>
      </c>
      <c r="AY17462" s="191">
        <v>546</v>
      </c>
      <c r="AZ17462" s="191">
        <v>23.1</v>
      </c>
      <c r="BA17462" s="191">
        <v>4</v>
      </c>
      <c r="BB17462" s="191">
        <v>11952.447</v>
      </c>
    </row>
    <row r="17463" spans="48:54" x14ac:dyDescent="0.2">
      <c r="AV17463" s="191" t="str">
        <f t="shared" si="276"/>
        <v>548_RS_23.1_4_202324</v>
      </c>
      <c r="AW17463" s="191" t="s">
        <v>92</v>
      </c>
      <c r="AX17463" s="18">
        <v>202324</v>
      </c>
      <c r="AY17463" s="191">
        <v>548</v>
      </c>
      <c r="AZ17463" s="191">
        <v>23.1</v>
      </c>
      <c r="BA17463" s="191">
        <v>4</v>
      </c>
      <c r="BB17463" s="191">
        <v>10675.02</v>
      </c>
    </row>
    <row r="17464" spans="48:54" x14ac:dyDescent="0.2">
      <c r="AV17464" s="191" t="str">
        <f t="shared" si="276"/>
        <v>550_RS_23.1_4_202324</v>
      </c>
      <c r="AW17464" s="191" t="s">
        <v>92</v>
      </c>
      <c r="AX17464" s="18">
        <v>202324</v>
      </c>
      <c r="AY17464" s="191">
        <v>550</v>
      </c>
      <c r="AZ17464" s="191">
        <v>23.1</v>
      </c>
      <c r="BA17464" s="191">
        <v>4</v>
      </c>
      <c r="BB17464" s="191">
        <v>11850.726920000001</v>
      </c>
    </row>
    <row r="17465" spans="48:54" x14ac:dyDescent="0.2">
      <c r="AV17465" s="191" t="str">
        <f t="shared" si="276"/>
        <v>552_RS_23.1_4_202324</v>
      </c>
      <c r="AW17465" s="191" t="s">
        <v>92</v>
      </c>
      <c r="AX17465" s="18">
        <v>202324</v>
      </c>
      <c r="AY17465" s="191">
        <v>552</v>
      </c>
      <c r="AZ17465" s="191">
        <v>23.1</v>
      </c>
      <c r="BA17465" s="191">
        <v>4</v>
      </c>
      <c r="BB17465" s="191">
        <v>34287.061899999942</v>
      </c>
    </row>
    <row r="17466" spans="48:54" x14ac:dyDescent="0.2">
      <c r="AV17466" s="191" t="str">
        <f t="shared" si="276"/>
        <v>562_RS_23.1_4_202324</v>
      </c>
      <c r="AW17466" s="191" t="s">
        <v>92</v>
      </c>
      <c r="AX17466" s="18">
        <v>202324</v>
      </c>
      <c r="AY17466" s="191">
        <v>562</v>
      </c>
      <c r="AZ17466" s="191">
        <v>23.1</v>
      </c>
      <c r="BA17466" s="191">
        <v>4</v>
      </c>
      <c r="BB17466" s="191">
        <v>0</v>
      </c>
    </row>
    <row r="17467" spans="48:54" x14ac:dyDescent="0.2">
      <c r="AV17467" s="191" t="str">
        <f t="shared" si="276"/>
        <v>564_RS_23.1_4_202324</v>
      </c>
      <c r="AW17467" s="191" t="s">
        <v>92</v>
      </c>
      <c r="AX17467" s="18">
        <v>202324</v>
      </c>
      <c r="AY17467" s="191">
        <v>564</v>
      </c>
      <c r="AZ17467" s="191">
        <v>23.1</v>
      </c>
      <c r="BA17467" s="191">
        <v>4</v>
      </c>
      <c r="BB17467" s="191">
        <v>0</v>
      </c>
    </row>
    <row r="17468" spans="48:54" x14ac:dyDescent="0.2">
      <c r="AV17468" s="191" t="str">
        <f t="shared" si="276"/>
        <v>566_RS_23.1_4_202324</v>
      </c>
      <c r="AW17468" s="191" t="s">
        <v>92</v>
      </c>
      <c r="AX17468" s="18">
        <v>202324</v>
      </c>
      <c r="AY17468" s="191">
        <v>566</v>
      </c>
      <c r="AZ17468" s="191">
        <v>23.1</v>
      </c>
      <c r="BA17468" s="191">
        <v>4</v>
      </c>
      <c r="BB17468" s="191">
        <v>0</v>
      </c>
    </row>
    <row r="17469" spans="48:54" x14ac:dyDescent="0.2">
      <c r="AV17469" s="191" t="str">
        <f t="shared" si="276"/>
        <v>568_RS_23.1_4_202324</v>
      </c>
      <c r="AW17469" s="191" t="s">
        <v>92</v>
      </c>
      <c r="AX17469" s="18">
        <v>202324</v>
      </c>
      <c r="AY17469" s="191">
        <v>568</v>
      </c>
      <c r="AZ17469" s="191">
        <v>23.1</v>
      </c>
      <c r="BA17469" s="191">
        <v>4</v>
      </c>
      <c r="BB17469" s="191">
        <v>0</v>
      </c>
    </row>
    <row r="17470" spans="48:54" x14ac:dyDescent="0.2">
      <c r="AV17470" s="191" t="str">
        <f t="shared" si="276"/>
        <v>572_RS_23.1_4_202324</v>
      </c>
      <c r="AW17470" s="191" t="s">
        <v>92</v>
      </c>
      <c r="AX17470" s="18">
        <v>202324</v>
      </c>
      <c r="AY17470" s="191">
        <v>572</v>
      </c>
      <c r="AZ17470" s="191">
        <v>23.1</v>
      </c>
      <c r="BA17470" s="191">
        <v>4</v>
      </c>
      <c r="BB17470" s="191">
        <v>0</v>
      </c>
    </row>
    <row r="17471" spans="48:54" x14ac:dyDescent="0.2">
      <c r="AV17471" s="191" t="str">
        <f t="shared" si="276"/>
        <v>574_RS_23.1_4_202324</v>
      </c>
      <c r="AW17471" s="191" t="s">
        <v>92</v>
      </c>
      <c r="AX17471" s="18">
        <v>202324</v>
      </c>
      <c r="AY17471" s="191">
        <v>574</v>
      </c>
      <c r="AZ17471" s="191">
        <v>23.1</v>
      </c>
      <c r="BA17471" s="191">
        <v>4</v>
      </c>
      <c r="BB17471" s="191">
        <v>0</v>
      </c>
    </row>
    <row r="17472" spans="48:54" x14ac:dyDescent="0.2">
      <c r="AV17472" s="191" t="str">
        <f t="shared" si="276"/>
        <v>576_RS_23.1_4_202324</v>
      </c>
      <c r="AW17472" s="191" t="s">
        <v>92</v>
      </c>
      <c r="AX17472" s="18">
        <v>202324</v>
      </c>
      <c r="AY17472" s="191">
        <v>576</v>
      </c>
      <c r="AZ17472" s="191">
        <v>23.1</v>
      </c>
      <c r="BA17472" s="191">
        <v>4</v>
      </c>
      <c r="BB17472" s="191">
        <v>0</v>
      </c>
    </row>
    <row r="17473" spans="48:54" x14ac:dyDescent="0.2">
      <c r="AV17473" s="191" t="str">
        <f t="shared" si="276"/>
        <v>582_RS_23.1_4_202324</v>
      </c>
      <c r="AW17473" s="191" t="s">
        <v>92</v>
      </c>
      <c r="AX17473" s="18">
        <v>202324</v>
      </c>
      <c r="AY17473" s="191">
        <v>582</v>
      </c>
      <c r="AZ17473" s="191">
        <v>23.1</v>
      </c>
      <c r="BA17473" s="191">
        <v>4</v>
      </c>
      <c r="BB17473" s="191">
        <v>0</v>
      </c>
    </row>
    <row r="17474" spans="48:54" x14ac:dyDescent="0.2">
      <c r="AV17474" s="191" t="str">
        <f t="shared" si="276"/>
        <v>584_RS_23.1_4_202324</v>
      </c>
      <c r="AW17474" s="191" t="s">
        <v>92</v>
      </c>
      <c r="AX17474" s="18">
        <v>202324</v>
      </c>
      <c r="AY17474" s="191">
        <v>584</v>
      </c>
      <c r="AZ17474" s="191">
        <v>23.1</v>
      </c>
      <c r="BA17474" s="191">
        <v>4</v>
      </c>
      <c r="BB17474" s="191">
        <v>0</v>
      </c>
    </row>
    <row r="17475" spans="48:54" x14ac:dyDescent="0.2">
      <c r="AV17475" s="191" t="str">
        <f t="shared" si="276"/>
        <v>586_RS_23.1_4_202324</v>
      </c>
      <c r="AW17475" s="191" t="s">
        <v>92</v>
      </c>
      <c r="AX17475" s="18">
        <v>202324</v>
      </c>
      <c r="AY17475" s="191">
        <v>586</v>
      </c>
      <c r="AZ17475" s="191">
        <v>23.1</v>
      </c>
      <c r="BA17475" s="191">
        <v>4</v>
      </c>
      <c r="BB17475" s="191">
        <v>0</v>
      </c>
    </row>
    <row r="17476" spans="48:54" x14ac:dyDescent="0.2">
      <c r="AV17476" s="191" t="str">
        <f t="shared" ref="AV17476:AV17539" si="277">AY17476&amp;"_"&amp;AW17476&amp;"_"&amp;AZ17476&amp;"_"&amp;BA17476&amp;"_"&amp;AX17476</f>
        <v>512_RS_23.1_5_202324</v>
      </c>
      <c r="AW17476" s="191" t="s">
        <v>92</v>
      </c>
      <c r="AX17476" s="18">
        <v>202324</v>
      </c>
      <c r="AY17476" s="191">
        <v>512</v>
      </c>
      <c r="AZ17476" s="191">
        <v>23.1</v>
      </c>
      <c r="BA17476" s="191">
        <v>5</v>
      </c>
      <c r="BB17476" s="191">
        <v>-1342</v>
      </c>
    </row>
    <row r="17477" spans="48:54" x14ac:dyDescent="0.2">
      <c r="AV17477" s="191" t="str">
        <f t="shared" si="277"/>
        <v>514_RS_23.1_5_202324</v>
      </c>
      <c r="AW17477" s="191" t="s">
        <v>92</v>
      </c>
      <c r="AX17477" s="18">
        <v>202324</v>
      </c>
      <c r="AY17477" s="191">
        <v>514</v>
      </c>
      <c r="AZ17477" s="191">
        <v>23.1</v>
      </c>
      <c r="BA17477" s="191">
        <v>5</v>
      </c>
      <c r="BB17477" s="191">
        <v>-2319</v>
      </c>
    </row>
    <row r="17478" spans="48:54" x14ac:dyDescent="0.2">
      <c r="AV17478" s="191" t="str">
        <f t="shared" si="277"/>
        <v>516_RS_23.1_5_202324</v>
      </c>
      <c r="AW17478" s="191" t="s">
        <v>92</v>
      </c>
      <c r="AX17478" s="18">
        <v>202324</v>
      </c>
      <c r="AY17478" s="191">
        <v>516</v>
      </c>
      <c r="AZ17478" s="191">
        <v>23.1</v>
      </c>
      <c r="BA17478" s="191">
        <v>5</v>
      </c>
      <c r="BB17478" s="191">
        <v>-560.30400000000009</v>
      </c>
    </row>
    <row r="17479" spans="48:54" x14ac:dyDescent="0.2">
      <c r="AV17479" s="191" t="str">
        <f t="shared" si="277"/>
        <v>518_RS_23.1_5_202324</v>
      </c>
      <c r="AW17479" s="191" t="s">
        <v>92</v>
      </c>
      <c r="AX17479" s="18">
        <v>202324</v>
      </c>
      <c r="AY17479" s="191">
        <v>518</v>
      </c>
      <c r="AZ17479" s="191">
        <v>23.1</v>
      </c>
      <c r="BA17479" s="191">
        <v>5</v>
      </c>
      <c r="BB17479" s="191">
        <v>-1440.48405</v>
      </c>
    </row>
    <row r="17480" spans="48:54" x14ac:dyDescent="0.2">
      <c r="AV17480" s="191" t="str">
        <f t="shared" si="277"/>
        <v>520_RS_23.1_5_202324</v>
      </c>
      <c r="AW17480" s="191" t="s">
        <v>92</v>
      </c>
      <c r="AX17480" s="18">
        <v>202324</v>
      </c>
      <c r="AY17480" s="191">
        <v>520</v>
      </c>
      <c r="AZ17480" s="191">
        <v>23.1</v>
      </c>
      <c r="BA17480" s="191">
        <v>5</v>
      </c>
      <c r="BB17480" s="191">
        <v>-956.45600000000002</v>
      </c>
    </row>
    <row r="17481" spans="48:54" x14ac:dyDescent="0.2">
      <c r="AV17481" s="191" t="str">
        <f t="shared" si="277"/>
        <v>522_RS_23.1_5_202324</v>
      </c>
      <c r="AW17481" s="191" t="s">
        <v>92</v>
      </c>
      <c r="AX17481" s="18">
        <v>202324</v>
      </c>
      <c r="AY17481" s="191">
        <v>522</v>
      </c>
      <c r="AZ17481" s="191">
        <v>23.1</v>
      </c>
      <c r="BA17481" s="191">
        <v>5</v>
      </c>
      <c r="BB17481" s="191">
        <v>-800.91392999999994</v>
      </c>
    </row>
    <row r="17482" spans="48:54" x14ac:dyDescent="0.2">
      <c r="AV17482" s="191" t="str">
        <f t="shared" si="277"/>
        <v>524_RS_23.1_5_202324</v>
      </c>
      <c r="AW17482" s="191" t="s">
        <v>92</v>
      </c>
      <c r="AX17482" s="18">
        <v>202324</v>
      </c>
      <c r="AY17482" s="191">
        <v>524</v>
      </c>
      <c r="AZ17482" s="191">
        <v>23.1</v>
      </c>
      <c r="BA17482" s="191">
        <v>5</v>
      </c>
      <c r="BB17482" s="191">
        <v>-1324.7893199999999</v>
      </c>
    </row>
    <row r="17483" spans="48:54" x14ac:dyDescent="0.2">
      <c r="AV17483" s="191" t="str">
        <f t="shared" si="277"/>
        <v>526_RS_23.1_5_202324</v>
      </c>
      <c r="AW17483" s="191" t="s">
        <v>92</v>
      </c>
      <c r="AX17483" s="18">
        <v>202324</v>
      </c>
      <c r="AY17483" s="191">
        <v>526</v>
      </c>
      <c r="AZ17483" s="191">
        <v>23.1</v>
      </c>
      <c r="BA17483" s="191">
        <v>5</v>
      </c>
      <c r="BB17483" s="191">
        <v>-524.72500000000002</v>
      </c>
    </row>
    <row r="17484" spans="48:54" x14ac:dyDescent="0.2">
      <c r="AV17484" s="191" t="str">
        <f t="shared" si="277"/>
        <v>528_RS_23.1_5_202324</v>
      </c>
      <c r="AW17484" s="191" t="s">
        <v>92</v>
      </c>
      <c r="AX17484" s="18">
        <v>202324</v>
      </c>
      <c r="AY17484" s="191">
        <v>528</v>
      </c>
      <c r="AZ17484" s="191">
        <v>23.1</v>
      </c>
      <c r="BA17484" s="191">
        <v>5</v>
      </c>
      <c r="BB17484" s="191">
        <v>-704</v>
      </c>
    </row>
    <row r="17485" spans="48:54" x14ac:dyDescent="0.2">
      <c r="AV17485" s="191" t="str">
        <f t="shared" si="277"/>
        <v>530_RS_23.1_5_202324</v>
      </c>
      <c r="AW17485" s="191" t="s">
        <v>92</v>
      </c>
      <c r="AX17485" s="18">
        <v>202324</v>
      </c>
      <c r="AY17485" s="191">
        <v>530</v>
      </c>
      <c r="AZ17485" s="191">
        <v>23.1</v>
      </c>
      <c r="BA17485" s="191">
        <v>5</v>
      </c>
      <c r="BB17485" s="191">
        <v>-1080.0307782094417</v>
      </c>
    </row>
    <row r="17486" spans="48:54" x14ac:dyDescent="0.2">
      <c r="AV17486" s="191" t="str">
        <f t="shared" si="277"/>
        <v>532_RS_23.1_5_202324</v>
      </c>
      <c r="AW17486" s="191" t="s">
        <v>92</v>
      </c>
      <c r="AX17486" s="18">
        <v>202324</v>
      </c>
      <c r="AY17486" s="191">
        <v>532</v>
      </c>
      <c r="AZ17486" s="191">
        <v>23.1</v>
      </c>
      <c r="BA17486" s="191">
        <v>5</v>
      </c>
      <c r="BB17486" s="191">
        <v>-1121.9739999999999</v>
      </c>
    </row>
    <row r="17487" spans="48:54" x14ac:dyDescent="0.2">
      <c r="AV17487" s="191" t="str">
        <f t="shared" si="277"/>
        <v>534_RS_23.1_5_202324</v>
      </c>
      <c r="AW17487" s="191" t="s">
        <v>92</v>
      </c>
      <c r="AX17487" s="18">
        <v>202324</v>
      </c>
      <c r="AY17487" s="191">
        <v>534</v>
      </c>
      <c r="AZ17487" s="191">
        <v>23.1</v>
      </c>
      <c r="BA17487" s="191">
        <v>5</v>
      </c>
      <c r="BB17487" s="191">
        <v>-729.02599999999995</v>
      </c>
    </row>
    <row r="17488" spans="48:54" x14ac:dyDescent="0.2">
      <c r="AV17488" s="191" t="str">
        <f t="shared" si="277"/>
        <v>536_RS_23.1_5_202324</v>
      </c>
      <c r="AW17488" s="191" t="s">
        <v>92</v>
      </c>
      <c r="AX17488" s="18">
        <v>202324</v>
      </c>
      <c r="AY17488" s="191">
        <v>536</v>
      </c>
      <c r="AZ17488" s="191">
        <v>23.1</v>
      </c>
      <c r="BA17488" s="191">
        <v>5</v>
      </c>
      <c r="BB17488" s="191">
        <v>-698.86800000000005</v>
      </c>
    </row>
    <row r="17489" spans="48:54" x14ac:dyDescent="0.2">
      <c r="AV17489" s="191" t="str">
        <f t="shared" si="277"/>
        <v>538_RS_23.1_5_202324</v>
      </c>
      <c r="AW17489" s="191" t="s">
        <v>92</v>
      </c>
      <c r="AX17489" s="18">
        <v>202324</v>
      </c>
      <c r="AY17489" s="191">
        <v>538</v>
      </c>
      <c r="AZ17489" s="191">
        <v>23.1</v>
      </c>
      <c r="BA17489" s="191">
        <v>5</v>
      </c>
      <c r="BB17489" s="191">
        <v>-1288.5483199999999</v>
      </c>
    </row>
    <row r="17490" spans="48:54" x14ac:dyDescent="0.2">
      <c r="AV17490" s="191" t="str">
        <f t="shared" si="277"/>
        <v>540_RS_23.1_5_202324</v>
      </c>
      <c r="AW17490" s="191" t="s">
        <v>92</v>
      </c>
      <c r="AX17490" s="18">
        <v>202324</v>
      </c>
      <c r="AY17490" s="191">
        <v>540</v>
      </c>
      <c r="AZ17490" s="191">
        <v>23.1</v>
      </c>
      <c r="BA17490" s="191">
        <v>5</v>
      </c>
      <c r="BB17490" s="191">
        <v>-1117.4406000000001</v>
      </c>
    </row>
    <row r="17491" spans="48:54" x14ac:dyDescent="0.2">
      <c r="AV17491" s="191" t="str">
        <f t="shared" si="277"/>
        <v>542_RS_23.1_5_202324</v>
      </c>
      <c r="AW17491" s="191" t="s">
        <v>92</v>
      </c>
      <c r="AX17491" s="18">
        <v>202324</v>
      </c>
      <c r="AY17491" s="191">
        <v>542</v>
      </c>
      <c r="AZ17491" s="191">
        <v>23.1</v>
      </c>
      <c r="BA17491" s="191">
        <v>5</v>
      </c>
      <c r="BB17491" s="191">
        <v>-621.99599999999998</v>
      </c>
    </row>
    <row r="17492" spans="48:54" x14ac:dyDescent="0.2">
      <c r="AV17492" s="191" t="str">
        <f t="shared" si="277"/>
        <v>544_RS_23.1_5_202324</v>
      </c>
      <c r="AW17492" s="191" t="s">
        <v>92</v>
      </c>
      <c r="AX17492" s="18">
        <v>202324</v>
      </c>
      <c r="AY17492" s="191">
        <v>544</v>
      </c>
      <c r="AZ17492" s="191">
        <v>23.1</v>
      </c>
      <c r="BA17492" s="191">
        <v>5</v>
      </c>
      <c r="BB17492" s="191">
        <v>-1610.2089999999998</v>
      </c>
    </row>
    <row r="17493" spans="48:54" x14ac:dyDescent="0.2">
      <c r="AV17493" s="191" t="str">
        <f t="shared" si="277"/>
        <v>545_RS_23.1_5_202324</v>
      </c>
      <c r="AW17493" s="191" t="s">
        <v>92</v>
      </c>
      <c r="AX17493" s="18">
        <v>202324</v>
      </c>
      <c r="AY17493" s="191">
        <v>545</v>
      </c>
      <c r="AZ17493" s="191">
        <v>23.1</v>
      </c>
      <c r="BA17493" s="191">
        <v>5</v>
      </c>
      <c r="BB17493" s="191">
        <v>-660.79654000000005</v>
      </c>
    </row>
    <row r="17494" spans="48:54" x14ac:dyDescent="0.2">
      <c r="AV17494" s="191" t="str">
        <f t="shared" si="277"/>
        <v>546_RS_23.1_5_202324</v>
      </c>
      <c r="AW17494" s="191" t="s">
        <v>92</v>
      </c>
      <c r="AX17494" s="18">
        <v>202324</v>
      </c>
      <c r="AY17494" s="191">
        <v>546</v>
      </c>
      <c r="AZ17494" s="191">
        <v>23.1</v>
      </c>
      <c r="BA17494" s="191">
        <v>5</v>
      </c>
      <c r="BB17494" s="191">
        <v>-515.27800000000002</v>
      </c>
    </row>
    <row r="17495" spans="48:54" x14ac:dyDescent="0.2">
      <c r="AV17495" s="191" t="str">
        <f t="shared" si="277"/>
        <v>548_RS_23.1_5_202324</v>
      </c>
      <c r="AW17495" s="191" t="s">
        <v>92</v>
      </c>
      <c r="AX17495" s="18">
        <v>202324</v>
      </c>
      <c r="AY17495" s="191">
        <v>548</v>
      </c>
      <c r="AZ17495" s="191">
        <v>23.1</v>
      </c>
      <c r="BA17495" s="191">
        <v>5</v>
      </c>
      <c r="BB17495" s="191">
        <v>-623.50099999999998</v>
      </c>
    </row>
    <row r="17496" spans="48:54" x14ac:dyDescent="0.2">
      <c r="AV17496" s="191" t="str">
        <f t="shared" si="277"/>
        <v>550_RS_23.1_5_202324</v>
      </c>
      <c r="AW17496" s="191" t="s">
        <v>92</v>
      </c>
      <c r="AX17496" s="18">
        <v>202324</v>
      </c>
      <c r="AY17496" s="191">
        <v>550</v>
      </c>
      <c r="AZ17496" s="191">
        <v>23.1</v>
      </c>
      <c r="BA17496" s="191">
        <v>5</v>
      </c>
      <c r="BB17496" s="191">
        <v>-1681.8719999999998</v>
      </c>
    </row>
    <row r="17497" spans="48:54" x14ac:dyDescent="0.2">
      <c r="AV17497" s="191" t="str">
        <f t="shared" si="277"/>
        <v>552_RS_23.1_5_202324</v>
      </c>
      <c r="AW17497" s="191" t="s">
        <v>92</v>
      </c>
      <c r="AX17497" s="18">
        <v>202324</v>
      </c>
      <c r="AY17497" s="191">
        <v>552</v>
      </c>
      <c r="AZ17497" s="191">
        <v>23.1</v>
      </c>
      <c r="BA17497" s="191">
        <v>5</v>
      </c>
      <c r="BB17497" s="191">
        <v>-1760.7080000000001</v>
      </c>
    </row>
    <row r="17498" spans="48:54" x14ac:dyDescent="0.2">
      <c r="AV17498" s="191" t="str">
        <f t="shared" si="277"/>
        <v>562_RS_23.1_5_202324</v>
      </c>
      <c r="AW17498" s="191" t="s">
        <v>92</v>
      </c>
      <c r="AX17498" s="18">
        <v>202324</v>
      </c>
      <c r="AY17498" s="191">
        <v>562</v>
      </c>
      <c r="AZ17498" s="191">
        <v>23.1</v>
      </c>
      <c r="BA17498" s="191">
        <v>5</v>
      </c>
      <c r="BB17498" s="191">
        <v>0</v>
      </c>
    </row>
    <row r="17499" spans="48:54" x14ac:dyDescent="0.2">
      <c r="AV17499" s="191" t="str">
        <f t="shared" si="277"/>
        <v>564_RS_23.1_5_202324</v>
      </c>
      <c r="AW17499" s="191" t="s">
        <v>92</v>
      </c>
      <c r="AX17499" s="18">
        <v>202324</v>
      </c>
      <c r="AY17499" s="191">
        <v>564</v>
      </c>
      <c r="AZ17499" s="191">
        <v>23.1</v>
      </c>
      <c r="BA17499" s="191">
        <v>5</v>
      </c>
      <c r="BB17499" s="191">
        <v>0</v>
      </c>
    </row>
    <row r="17500" spans="48:54" x14ac:dyDescent="0.2">
      <c r="AV17500" s="191" t="str">
        <f t="shared" si="277"/>
        <v>566_RS_23.1_5_202324</v>
      </c>
      <c r="AW17500" s="191" t="s">
        <v>92</v>
      </c>
      <c r="AX17500" s="18">
        <v>202324</v>
      </c>
      <c r="AY17500" s="191">
        <v>566</v>
      </c>
      <c r="AZ17500" s="191">
        <v>23.1</v>
      </c>
      <c r="BA17500" s="191">
        <v>5</v>
      </c>
      <c r="BB17500" s="191">
        <v>0</v>
      </c>
    </row>
    <row r="17501" spans="48:54" x14ac:dyDescent="0.2">
      <c r="AV17501" s="191" t="str">
        <f t="shared" si="277"/>
        <v>568_RS_23.1_5_202324</v>
      </c>
      <c r="AW17501" s="191" t="s">
        <v>92</v>
      </c>
      <c r="AX17501" s="18">
        <v>202324</v>
      </c>
      <c r="AY17501" s="191">
        <v>568</v>
      </c>
      <c r="AZ17501" s="191">
        <v>23.1</v>
      </c>
      <c r="BA17501" s="191">
        <v>5</v>
      </c>
      <c r="BB17501" s="191">
        <v>0</v>
      </c>
    </row>
    <row r="17502" spans="48:54" x14ac:dyDescent="0.2">
      <c r="AV17502" s="191" t="str">
        <f t="shared" si="277"/>
        <v>572_RS_23.1_5_202324</v>
      </c>
      <c r="AW17502" s="191" t="s">
        <v>92</v>
      </c>
      <c r="AX17502" s="18">
        <v>202324</v>
      </c>
      <c r="AY17502" s="191">
        <v>572</v>
      </c>
      <c r="AZ17502" s="191">
        <v>23.1</v>
      </c>
      <c r="BA17502" s="191">
        <v>5</v>
      </c>
      <c r="BB17502" s="191">
        <v>0</v>
      </c>
    </row>
    <row r="17503" spans="48:54" x14ac:dyDescent="0.2">
      <c r="AV17503" s="191" t="str">
        <f t="shared" si="277"/>
        <v>574_RS_23.1_5_202324</v>
      </c>
      <c r="AW17503" s="191" t="s">
        <v>92</v>
      </c>
      <c r="AX17503" s="18">
        <v>202324</v>
      </c>
      <c r="AY17503" s="191">
        <v>574</v>
      </c>
      <c r="AZ17503" s="191">
        <v>23.1</v>
      </c>
      <c r="BA17503" s="191">
        <v>5</v>
      </c>
      <c r="BB17503" s="191">
        <v>0</v>
      </c>
    </row>
    <row r="17504" spans="48:54" x14ac:dyDescent="0.2">
      <c r="AV17504" s="191" t="str">
        <f t="shared" si="277"/>
        <v>576_RS_23.1_5_202324</v>
      </c>
      <c r="AW17504" s="191" t="s">
        <v>92</v>
      </c>
      <c r="AX17504" s="18">
        <v>202324</v>
      </c>
      <c r="AY17504" s="191">
        <v>576</v>
      </c>
      <c r="AZ17504" s="191">
        <v>23.1</v>
      </c>
      <c r="BA17504" s="191">
        <v>5</v>
      </c>
      <c r="BB17504" s="191">
        <v>0</v>
      </c>
    </row>
    <row r="17505" spans="48:54" x14ac:dyDescent="0.2">
      <c r="AV17505" s="191" t="str">
        <f t="shared" si="277"/>
        <v>582_RS_23.1_5_202324</v>
      </c>
      <c r="AW17505" s="191" t="s">
        <v>92</v>
      </c>
      <c r="AX17505" s="18">
        <v>202324</v>
      </c>
      <c r="AY17505" s="191">
        <v>582</v>
      </c>
      <c r="AZ17505" s="191">
        <v>23.1</v>
      </c>
      <c r="BA17505" s="191">
        <v>5</v>
      </c>
      <c r="BB17505" s="191">
        <v>0</v>
      </c>
    </row>
    <row r="17506" spans="48:54" x14ac:dyDescent="0.2">
      <c r="AV17506" s="191" t="str">
        <f t="shared" si="277"/>
        <v>584_RS_23.1_5_202324</v>
      </c>
      <c r="AW17506" s="191" t="s">
        <v>92</v>
      </c>
      <c r="AX17506" s="18">
        <v>202324</v>
      </c>
      <c r="AY17506" s="191">
        <v>584</v>
      </c>
      <c r="AZ17506" s="191">
        <v>23.1</v>
      </c>
      <c r="BA17506" s="191">
        <v>5</v>
      </c>
      <c r="BB17506" s="191">
        <v>0</v>
      </c>
    </row>
    <row r="17507" spans="48:54" x14ac:dyDescent="0.2">
      <c r="AV17507" s="191" t="str">
        <f t="shared" si="277"/>
        <v>586_RS_23.1_5_202324</v>
      </c>
      <c r="AW17507" s="191" t="s">
        <v>92</v>
      </c>
      <c r="AX17507" s="18">
        <v>202324</v>
      </c>
      <c r="AY17507" s="191">
        <v>586</v>
      </c>
      <c r="AZ17507" s="191">
        <v>23.1</v>
      </c>
      <c r="BA17507" s="191">
        <v>5</v>
      </c>
      <c r="BB17507" s="191">
        <v>0</v>
      </c>
    </row>
    <row r="17508" spans="48:54" x14ac:dyDescent="0.2">
      <c r="AV17508" s="191" t="str">
        <f t="shared" si="277"/>
        <v>512_RS_25_1_202324</v>
      </c>
      <c r="AW17508" s="191" t="s">
        <v>92</v>
      </c>
      <c r="AX17508" s="18">
        <v>202324</v>
      </c>
      <c r="AY17508" s="191">
        <v>512</v>
      </c>
      <c r="AZ17508" s="191">
        <v>25</v>
      </c>
      <c r="BA17508" s="191">
        <v>1</v>
      </c>
      <c r="BB17508" s="191">
        <v>525.92099999999994</v>
      </c>
    </row>
    <row r="17509" spans="48:54" x14ac:dyDescent="0.2">
      <c r="AV17509" s="191" t="str">
        <f t="shared" si="277"/>
        <v>514_RS_25_1_202324</v>
      </c>
      <c r="AW17509" s="191" t="s">
        <v>92</v>
      </c>
      <c r="AX17509" s="18">
        <v>202324</v>
      </c>
      <c r="AY17509" s="191">
        <v>514</v>
      </c>
      <c r="AZ17509" s="191">
        <v>25</v>
      </c>
      <c r="BA17509" s="191">
        <v>1</v>
      </c>
      <c r="BB17509" s="191">
        <v>658</v>
      </c>
    </row>
    <row r="17510" spans="48:54" x14ac:dyDescent="0.2">
      <c r="AV17510" s="191" t="str">
        <f t="shared" si="277"/>
        <v>516_RS_25_1_202324</v>
      </c>
      <c r="AW17510" s="191" t="s">
        <v>92</v>
      </c>
      <c r="AX17510" s="18">
        <v>202324</v>
      </c>
      <c r="AY17510" s="191">
        <v>516</v>
      </c>
      <c r="AZ17510" s="191">
        <v>25</v>
      </c>
      <c r="BA17510" s="191">
        <v>1</v>
      </c>
      <c r="BB17510" s="191">
        <v>379.54399999999998</v>
      </c>
    </row>
    <row r="17511" spans="48:54" x14ac:dyDescent="0.2">
      <c r="AV17511" s="191" t="str">
        <f t="shared" si="277"/>
        <v>518_RS_25_1_202324</v>
      </c>
      <c r="AW17511" s="191" t="s">
        <v>92</v>
      </c>
      <c r="AX17511" s="18">
        <v>202324</v>
      </c>
      <c r="AY17511" s="191">
        <v>518</v>
      </c>
      <c r="AZ17511" s="191">
        <v>25</v>
      </c>
      <c r="BA17511" s="191">
        <v>1</v>
      </c>
      <c r="BB17511" s="191">
        <v>331.71029000000004</v>
      </c>
    </row>
    <row r="17512" spans="48:54" x14ac:dyDescent="0.2">
      <c r="AV17512" s="191" t="str">
        <f t="shared" si="277"/>
        <v>520_RS_25_1_202324</v>
      </c>
      <c r="AW17512" s="191" t="s">
        <v>92</v>
      </c>
      <c r="AX17512" s="18">
        <v>202324</v>
      </c>
      <c r="AY17512" s="191">
        <v>520</v>
      </c>
      <c r="AZ17512" s="191">
        <v>25</v>
      </c>
      <c r="BA17512" s="191">
        <v>1</v>
      </c>
      <c r="BB17512" s="191">
        <v>820.327</v>
      </c>
    </row>
    <row r="17513" spans="48:54" x14ac:dyDescent="0.2">
      <c r="AV17513" s="191" t="str">
        <f t="shared" si="277"/>
        <v>522_RS_25_1_202324</v>
      </c>
      <c r="AW17513" s="191" t="s">
        <v>92</v>
      </c>
      <c r="AX17513" s="18">
        <v>202324</v>
      </c>
      <c r="AY17513" s="191">
        <v>522</v>
      </c>
      <c r="AZ17513" s="191">
        <v>25</v>
      </c>
      <c r="BA17513" s="191">
        <v>1</v>
      </c>
      <c r="BB17513" s="191">
        <v>344.37230999999997</v>
      </c>
    </row>
    <row r="17514" spans="48:54" x14ac:dyDescent="0.2">
      <c r="AV17514" s="191" t="str">
        <f t="shared" si="277"/>
        <v>524_RS_25_1_202324</v>
      </c>
      <c r="AW17514" s="191" t="s">
        <v>92</v>
      </c>
      <c r="AX17514" s="18">
        <v>202324</v>
      </c>
      <c r="AY17514" s="191">
        <v>524</v>
      </c>
      <c r="AZ17514" s="191">
        <v>25</v>
      </c>
      <c r="BA17514" s="191">
        <v>1</v>
      </c>
      <c r="BB17514" s="191">
        <v>879.57028999999989</v>
      </c>
    </row>
    <row r="17515" spans="48:54" x14ac:dyDescent="0.2">
      <c r="AV17515" s="191" t="str">
        <f t="shared" si="277"/>
        <v>526_RS_25_1_202324</v>
      </c>
      <c r="AW17515" s="191" t="s">
        <v>92</v>
      </c>
      <c r="AX17515" s="18">
        <v>202324</v>
      </c>
      <c r="AY17515" s="191">
        <v>526</v>
      </c>
      <c r="AZ17515" s="191">
        <v>25</v>
      </c>
      <c r="BA17515" s="191">
        <v>1</v>
      </c>
      <c r="BB17515" s="191">
        <v>361.72528190972974</v>
      </c>
    </row>
    <row r="17516" spans="48:54" x14ac:dyDescent="0.2">
      <c r="AV17516" s="191" t="str">
        <f t="shared" si="277"/>
        <v>528_RS_25_1_202324</v>
      </c>
      <c r="AW17516" s="191" t="s">
        <v>92</v>
      </c>
      <c r="AX17516" s="18">
        <v>202324</v>
      </c>
      <c r="AY17516" s="191">
        <v>528</v>
      </c>
      <c r="AZ17516" s="191">
        <v>25</v>
      </c>
      <c r="BA17516" s="191">
        <v>1</v>
      </c>
      <c r="BB17516" s="191">
        <v>238</v>
      </c>
    </row>
    <row r="17517" spans="48:54" x14ac:dyDescent="0.2">
      <c r="AV17517" s="191" t="str">
        <f t="shared" si="277"/>
        <v>530_RS_25_1_202324</v>
      </c>
      <c r="AW17517" s="191" t="s">
        <v>92</v>
      </c>
      <c r="AX17517" s="18">
        <v>202324</v>
      </c>
      <c r="AY17517" s="191">
        <v>530</v>
      </c>
      <c r="AZ17517" s="191">
        <v>25</v>
      </c>
      <c r="BA17517" s="191">
        <v>1</v>
      </c>
      <c r="BB17517" s="191">
        <v>879.02</v>
      </c>
    </row>
    <row r="17518" spans="48:54" x14ac:dyDescent="0.2">
      <c r="AV17518" s="191" t="str">
        <f t="shared" si="277"/>
        <v>532_RS_25_1_202324</v>
      </c>
      <c r="AW17518" s="191" t="s">
        <v>92</v>
      </c>
      <c r="AX17518" s="18">
        <v>202324</v>
      </c>
      <c r="AY17518" s="191">
        <v>532</v>
      </c>
      <c r="AZ17518" s="191">
        <v>25</v>
      </c>
      <c r="BA17518" s="191">
        <v>1</v>
      </c>
      <c r="BB17518" s="191">
        <v>638.80899999999997</v>
      </c>
    </row>
    <row r="17519" spans="48:54" x14ac:dyDescent="0.2">
      <c r="AV17519" s="191" t="str">
        <f t="shared" si="277"/>
        <v>534_RS_25_1_202324</v>
      </c>
      <c r="AW17519" s="191" t="s">
        <v>92</v>
      </c>
      <c r="AX17519" s="18">
        <v>202324</v>
      </c>
      <c r="AY17519" s="191">
        <v>534</v>
      </c>
      <c r="AZ17519" s="191">
        <v>25</v>
      </c>
      <c r="BA17519" s="191">
        <v>1</v>
      </c>
      <c r="BB17519" s="191">
        <v>509.11631</v>
      </c>
    </row>
    <row r="17520" spans="48:54" x14ac:dyDescent="0.2">
      <c r="AV17520" s="191" t="str">
        <f t="shared" si="277"/>
        <v>536_RS_25_1_202324</v>
      </c>
      <c r="AW17520" s="191" t="s">
        <v>92</v>
      </c>
      <c r="AX17520" s="18">
        <v>202324</v>
      </c>
      <c r="AY17520" s="191">
        <v>536</v>
      </c>
      <c r="AZ17520" s="191">
        <v>25</v>
      </c>
      <c r="BA17520" s="191">
        <v>1</v>
      </c>
      <c r="BB17520" s="191">
        <v>452.529</v>
      </c>
    </row>
    <row r="17521" spans="48:54" x14ac:dyDescent="0.2">
      <c r="AV17521" s="191" t="str">
        <f t="shared" si="277"/>
        <v>538_RS_25_1_202324</v>
      </c>
      <c r="AW17521" s="191" t="s">
        <v>92</v>
      </c>
      <c r="AX17521" s="18">
        <v>202324</v>
      </c>
      <c r="AY17521" s="191">
        <v>538</v>
      </c>
      <c r="AZ17521" s="191">
        <v>25</v>
      </c>
      <c r="BA17521" s="191">
        <v>1</v>
      </c>
      <c r="BB17521" s="191">
        <v>879.08699999999999</v>
      </c>
    </row>
    <row r="17522" spans="48:54" x14ac:dyDescent="0.2">
      <c r="AV17522" s="191" t="str">
        <f t="shared" si="277"/>
        <v>540_RS_25_1_202324</v>
      </c>
      <c r="AW17522" s="191" t="s">
        <v>92</v>
      </c>
      <c r="AX17522" s="18">
        <v>202324</v>
      </c>
      <c r="AY17522" s="191">
        <v>540</v>
      </c>
      <c r="AZ17522" s="191">
        <v>25</v>
      </c>
      <c r="BA17522" s="191">
        <v>1</v>
      </c>
      <c r="BB17522" s="191">
        <v>672.1579999999999</v>
      </c>
    </row>
    <row r="17523" spans="48:54" x14ac:dyDescent="0.2">
      <c r="AV17523" s="191" t="str">
        <f t="shared" si="277"/>
        <v>542_RS_25_1_202324</v>
      </c>
      <c r="AW17523" s="191" t="s">
        <v>92</v>
      </c>
      <c r="AX17523" s="18">
        <v>202324</v>
      </c>
      <c r="AY17523" s="191">
        <v>542</v>
      </c>
      <c r="AZ17523" s="191">
        <v>25</v>
      </c>
      <c r="BA17523" s="191">
        <v>1</v>
      </c>
      <c r="BB17523" s="191">
        <v>225.364</v>
      </c>
    </row>
    <row r="17524" spans="48:54" x14ac:dyDescent="0.2">
      <c r="AV17524" s="191" t="str">
        <f t="shared" si="277"/>
        <v>544_RS_25_1_202324</v>
      </c>
      <c r="AW17524" s="191" t="s">
        <v>92</v>
      </c>
      <c r="AX17524" s="18">
        <v>202324</v>
      </c>
      <c r="AY17524" s="191">
        <v>544</v>
      </c>
      <c r="AZ17524" s="191">
        <v>25</v>
      </c>
      <c r="BA17524" s="191">
        <v>1</v>
      </c>
      <c r="BB17524" s="191">
        <v>550.51400000000001</v>
      </c>
    </row>
    <row r="17525" spans="48:54" x14ac:dyDescent="0.2">
      <c r="AV17525" s="191" t="str">
        <f t="shared" si="277"/>
        <v>545_RS_25_1_202324</v>
      </c>
      <c r="AW17525" s="191" t="s">
        <v>92</v>
      </c>
      <c r="AX17525" s="18">
        <v>202324</v>
      </c>
      <c r="AY17525" s="191">
        <v>545</v>
      </c>
      <c r="AZ17525" s="191">
        <v>25</v>
      </c>
      <c r="BA17525" s="191">
        <v>1</v>
      </c>
      <c r="BB17525" s="191">
        <v>531.40959999999995</v>
      </c>
    </row>
    <row r="17526" spans="48:54" x14ac:dyDescent="0.2">
      <c r="AV17526" s="191" t="str">
        <f t="shared" si="277"/>
        <v>546_RS_25_1_202324</v>
      </c>
      <c r="AW17526" s="191" t="s">
        <v>92</v>
      </c>
      <c r="AX17526" s="18">
        <v>202324</v>
      </c>
      <c r="AY17526" s="191">
        <v>546</v>
      </c>
      <c r="AZ17526" s="191">
        <v>25</v>
      </c>
      <c r="BA17526" s="191">
        <v>1</v>
      </c>
      <c r="BB17526" s="191">
        <v>306.70099999999996</v>
      </c>
    </row>
    <row r="17527" spans="48:54" x14ac:dyDescent="0.2">
      <c r="AV17527" s="191" t="str">
        <f t="shared" si="277"/>
        <v>548_RS_25_1_202324</v>
      </c>
      <c r="AW17527" s="191" t="s">
        <v>92</v>
      </c>
      <c r="AX17527" s="18">
        <v>202324</v>
      </c>
      <c r="AY17527" s="191">
        <v>548</v>
      </c>
      <c r="AZ17527" s="191">
        <v>25</v>
      </c>
      <c r="BA17527" s="191">
        <v>1</v>
      </c>
      <c r="BB17527" s="191">
        <v>634.74800000000005</v>
      </c>
    </row>
    <row r="17528" spans="48:54" x14ac:dyDescent="0.2">
      <c r="AV17528" s="191" t="str">
        <f t="shared" si="277"/>
        <v>550_RS_25_1_202324</v>
      </c>
      <c r="AW17528" s="191" t="s">
        <v>92</v>
      </c>
      <c r="AX17528" s="18">
        <v>202324</v>
      </c>
      <c r="AY17528" s="191">
        <v>550</v>
      </c>
      <c r="AZ17528" s="191">
        <v>25</v>
      </c>
      <c r="BA17528" s="191">
        <v>1</v>
      </c>
      <c r="BB17528" s="191">
        <v>272.84299999999996</v>
      </c>
    </row>
    <row r="17529" spans="48:54" x14ac:dyDescent="0.2">
      <c r="AV17529" s="191" t="str">
        <f t="shared" si="277"/>
        <v>552_RS_25_1_202324</v>
      </c>
      <c r="AW17529" s="191" t="s">
        <v>92</v>
      </c>
      <c r="AX17529" s="18">
        <v>202324</v>
      </c>
      <c r="AY17529" s="191">
        <v>552</v>
      </c>
      <c r="AZ17529" s="191">
        <v>25</v>
      </c>
      <c r="BA17529" s="191">
        <v>1</v>
      </c>
      <c r="BB17529" s="191">
        <v>975.86457999999857</v>
      </c>
    </row>
    <row r="17530" spans="48:54" x14ac:dyDescent="0.2">
      <c r="AV17530" s="191" t="str">
        <f t="shared" si="277"/>
        <v>562_RS_25_1_202324</v>
      </c>
      <c r="AW17530" s="191" t="s">
        <v>92</v>
      </c>
      <c r="AX17530" s="18">
        <v>202324</v>
      </c>
      <c r="AY17530" s="191">
        <v>562</v>
      </c>
      <c r="AZ17530" s="191">
        <v>25</v>
      </c>
      <c r="BA17530" s="191">
        <v>1</v>
      </c>
      <c r="BB17530" s="191">
        <v>0</v>
      </c>
    </row>
    <row r="17531" spans="48:54" x14ac:dyDescent="0.2">
      <c r="AV17531" s="191" t="str">
        <f t="shared" si="277"/>
        <v>564_RS_25_1_202324</v>
      </c>
      <c r="AW17531" s="191" t="s">
        <v>92</v>
      </c>
      <c r="AX17531" s="18">
        <v>202324</v>
      </c>
      <c r="AY17531" s="191">
        <v>564</v>
      </c>
      <c r="AZ17531" s="191">
        <v>25</v>
      </c>
      <c r="BA17531" s="191">
        <v>1</v>
      </c>
      <c r="BB17531" s="191">
        <v>0</v>
      </c>
    </row>
    <row r="17532" spans="48:54" x14ac:dyDescent="0.2">
      <c r="AV17532" s="191" t="str">
        <f t="shared" si="277"/>
        <v>566_RS_25_1_202324</v>
      </c>
      <c r="AW17532" s="191" t="s">
        <v>92</v>
      </c>
      <c r="AX17532" s="18">
        <v>202324</v>
      </c>
      <c r="AY17532" s="191">
        <v>566</v>
      </c>
      <c r="AZ17532" s="191">
        <v>25</v>
      </c>
      <c r="BA17532" s="191">
        <v>1</v>
      </c>
      <c r="BB17532" s="191">
        <v>0</v>
      </c>
    </row>
    <row r="17533" spans="48:54" x14ac:dyDescent="0.2">
      <c r="AV17533" s="191" t="str">
        <f t="shared" si="277"/>
        <v>568_RS_25_1_202324</v>
      </c>
      <c r="AW17533" s="191" t="s">
        <v>92</v>
      </c>
      <c r="AX17533" s="18">
        <v>202324</v>
      </c>
      <c r="AY17533" s="191">
        <v>568</v>
      </c>
      <c r="AZ17533" s="191">
        <v>25</v>
      </c>
      <c r="BA17533" s="191">
        <v>1</v>
      </c>
      <c r="BB17533" s="191">
        <v>0</v>
      </c>
    </row>
    <row r="17534" spans="48:54" x14ac:dyDescent="0.2">
      <c r="AV17534" s="191" t="str">
        <f t="shared" si="277"/>
        <v>572_RS_25_1_202324</v>
      </c>
      <c r="AW17534" s="191" t="s">
        <v>92</v>
      </c>
      <c r="AX17534" s="18">
        <v>202324</v>
      </c>
      <c r="AY17534" s="191">
        <v>572</v>
      </c>
      <c r="AZ17534" s="191">
        <v>25</v>
      </c>
      <c r="BA17534" s="191">
        <v>1</v>
      </c>
      <c r="BB17534" s="191">
        <v>0</v>
      </c>
    </row>
    <row r="17535" spans="48:54" x14ac:dyDescent="0.2">
      <c r="AV17535" s="191" t="str">
        <f t="shared" si="277"/>
        <v>574_RS_25_1_202324</v>
      </c>
      <c r="AW17535" s="191" t="s">
        <v>92</v>
      </c>
      <c r="AX17535" s="18">
        <v>202324</v>
      </c>
      <c r="AY17535" s="191">
        <v>574</v>
      </c>
      <c r="AZ17535" s="191">
        <v>25</v>
      </c>
      <c r="BA17535" s="191">
        <v>1</v>
      </c>
      <c r="BB17535" s="191">
        <v>0</v>
      </c>
    </row>
    <row r="17536" spans="48:54" x14ac:dyDescent="0.2">
      <c r="AV17536" s="191" t="str">
        <f t="shared" si="277"/>
        <v>576_RS_25_1_202324</v>
      </c>
      <c r="AW17536" s="191" t="s">
        <v>92</v>
      </c>
      <c r="AX17536" s="18">
        <v>202324</v>
      </c>
      <c r="AY17536" s="191">
        <v>576</v>
      </c>
      <c r="AZ17536" s="191">
        <v>25</v>
      </c>
      <c r="BA17536" s="191">
        <v>1</v>
      </c>
      <c r="BB17536" s="191">
        <v>0</v>
      </c>
    </row>
    <row r="17537" spans="48:54" x14ac:dyDescent="0.2">
      <c r="AV17537" s="191" t="str">
        <f t="shared" si="277"/>
        <v>582_RS_25_1_202324</v>
      </c>
      <c r="AW17537" s="191" t="s">
        <v>92</v>
      </c>
      <c r="AX17537" s="18">
        <v>202324</v>
      </c>
      <c r="AY17537" s="191">
        <v>582</v>
      </c>
      <c r="AZ17537" s="191">
        <v>25</v>
      </c>
      <c r="BA17537" s="191">
        <v>1</v>
      </c>
      <c r="BB17537" s="191">
        <v>0</v>
      </c>
    </row>
    <row r="17538" spans="48:54" x14ac:dyDescent="0.2">
      <c r="AV17538" s="191" t="str">
        <f t="shared" si="277"/>
        <v>584_RS_25_1_202324</v>
      </c>
      <c r="AW17538" s="191" t="s">
        <v>92</v>
      </c>
      <c r="AX17538" s="18">
        <v>202324</v>
      </c>
      <c r="AY17538" s="191">
        <v>584</v>
      </c>
      <c r="AZ17538" s="191">
        <v>25</v>
      </c>
      <c r="BA17538" s="191">
        <v>1</v>
      </c>
      <c r="BB17538" s="191">
        <v>0</v>
      </c>
    </row>
    <row r="17539" spans="48:54" x14ac:dyDescent="0.2">
      <c r="AV17539" s="191" t="str">
        <f t="shared" si="277"/>
        <v>586_RS_25_1_202324</v>
      </c>
      <c r="AW17539" s="191" t="s">
        <v>92</v>
      </c>
      <c r="AX17539" s="18">
        <v>202324</v>
      </c>
      <c r="AY17539" s="191">
        <v>586</v>
      </c>
      <c r="AZ17539" s="191">
        <v>25</v>
      </c>
      <c r="BA17539" s="191">
        <v>1</v>
      </c>
      <c r="BB17539" s="191">
        <v>0</v>
      </c>
    </row>
    <row r="17540" spans="48:54" x14ac:dyDescent="0.2">
      <c r="AV17540" s="191" t="str">
        <f t="shared" ref="AV17540:AV17603" si="278">AY17540&amp;"_"&amp;AW17540&amp;"_"&amp;AZ17540&amp;"_"&amp;BA17540&amp;"_"&amp;AX17540</f>
        <v>512_RS_25_2_202324</v>
      </c>
      <c r="AW17540" s="191" t="s">
        <v>92</v>
      </c>
      <c r="AX17540" s="18">
        <v>202324</v>
      </c>
      <c r="AY17540" s="191">
        <v>512</v>
      </c>
      <c r="AZ17540" s="191">
        <v>25</v>
      </c>
      <c r="BA17540" s="191">
        <v>2</v>
      </c>
      <c r="BB17540" s="191">
        <v>-464.90800000000002</v>
      </c>
    </row>
    <row r="17541" spans="48:54" x14ac:dyDescent="0.2">
      <c r="AV17541" s="191" t="str">
        <f t="shared" si="278"/>
        <v>514_RS_25_2_202324</v>
      </c>
      <c r="AW17541" s="191" t="s">
        <v>92</v>
      </c>
      <c r="AX17541" s="18">
        <v>202324</v>
      </c>
      <c r="AY17541" s="191">
        <v>514</v>
      </c>
      <c r="AZ17541" s="191">
        <v>25</v>
      </c>
      <c r="BA17541" s="191">
        <v>2</v>
      </c>
      <c r="BB17541" s="191">
        <v>-368</v>
      </c>
    </row>
    <row r="17542" spans="48:54" x14ac:dyDescent="0.2">
      <c r="AV17542" s="191" t="str">
        <f t="shared" si="278"/>
        <v>516_RS_25_2_202324</v>
      </c>
      <c r="AW17542" s="191" t="s">
        <v>92</v>
      </c>
      <c r="AX17542" s="18">
        <v>202324</v>
      </c>
      <c r="AY17542" s="191">
        <v>516</v>
      </c>
      <c r="AZ17542" s="191">
        <v>25</v>
      </c>
      <c r="BA17542" s="191">
        <v>2</v>
      </c>
      <c r="BB17542" s="191">
        <v>-209.58500000000001</v>
      </c>
    </row>
    <row r="17543" spans="48:54" x14ac:dyDescent="0.2">
      <c r="AV17543" s="191" t="str">
        <f t="shared" si="278"/>
        <v>518_RS_25_2_202324</v>
      </c>
      <c r="AW17543" s="191" t="s">
        <v>92</v>
      </c>
      <c r="AX17543" s="18">
        <v>202324</v>
      </c>
      <c r="AY17543" s="191">
        <v>518</v>
      </c>
      <c r="AZ17543" s="191">
        <v>25</v>
      </c>
      <c r="BA17543" s="191">
        <v>2</v>
      </c>
      <c r="BB17543" s="191">
        <v>-139.53569999999999</v>
      </c>
    </row>
    <row r="17544" spans="48:54" x14ac:dyDescent="0.2">
      <c r="AV17544" s="191" t="str">
        <f t="shared" si="278"/>
        <v>520_RS_25_2_202324</v>
      </c>
      <c r="AW17544" s="191" t="s">
        <v>92</v>
      </c>
      <c r="AX17544" s="18">
        <v>202324</v>
      </c>
      <c r="AY17544" s="191">
        <v>520</v>
      </c>
      <c r="AZ17544" s="191">
        <v>25</v>
      </c>
      <c r="BA17544" s="191">
        <v>2</v>
      </c>
      <c r="BB17544" s="191">
        <v>-206.96299999999999</v>
      </c>
    </row>
    <row r="17545" spans="48:54" x14ac:dyDescent="0.2">
      <c r="AV17545" s="191" t="str">
        <f t="shared" si="278"/>
        <v>522_RS_25_2_202324</v>
      </c>
      <c r="AW17545" s="191" t="s">
        <v>92</v>
      </c>
      <c r="AX17545" s="18">
        <v>202324</v>
      </c>
      <c r="AY17545" s="191">
        <v>522</v>
      </c>
      <c r="AZ17545" s="191">
        <v>25</v>
      </c>
      <c r="BA17545" s="191">
        <v>2</v>
      </c>
      <c r="BB17545" s="191">
        <v>-289.48534000000001</v>
      </c>
    </row>
    <row r="17546" spans="48:54" x14ac:dyDescent="0.2">
      <c r="AV17546" s="191" t="str">
        <f t="shared" si="278"/>
        <v>524_RS_25_2_202324</v>
      </c>
      <c r="AW17546" s="191" t="s">
        <v>92</v>
      </c>
      <c r="AX17546" s="18">
        <v>202324</v>
      </c>
      <c r="AY17546" s="191">
        <v>524</v>
      </c>
      <c r="AZ17546" s="191">
        <v>25</v>
      </c>
      <c r="BA17546" s="191">
        <v>2</v>
      </c>
      <c r="BB17546" s="191">
        <v>-701.27493000000004</v>
      </c>
    </row>
    <row r="17547" spans="48:54" x14ac:dyDescent="0.2">
      <c r="AV17547" s="191" t="str">
        <f t="shared" si="278"/>
        <v>526_RS_25_2_202324</v>
      </c>
      <c r="AW17547" s="191" t="s">
        <v>92</v>
      </c>
      <c r="AX17547" s="18">
        <v>202324</v>
      </c>
      <c r="AY17547" s="191">
        <v>526</v>
      </c>
      <c r="AZ17547" s="191">
        <v>25</v>
      </c>
      <c r="BA17547" s="191">
        <v>2</v>
      </c>
      <c r="BB17547" s="191">
        <v>-260.78892401466749</v>
      </c>
    </row>
    <row r="17548" spans="48:54" x14ac:dyDescent="0.2">
      <c r="AV17548" s="191" t="str">
        <f t="shared" si="278"/>
        <v>528_RS_25_2_202324</v>
      </c>
      <c r="AW17548" s="191" t="s">
        <v>92</v>
      </c>
      <c r="AX17548" s="18">
        <v>202324</v>
      </c>
      <c r="AY17548" s="191">
        <v>528</v>
      </c>
      <c r="AZ17548" s="191">
        <v>25</v>
      </c>
      <c r="BA17548" s="191">
        <v>2</v>
      </c>
      <c r="BB17548" s="191">
        <v>-2</v>
      </c>
    </row>
    <row r="17549" spans="48:54" x14ac:dyDescent="0.2">
      <c r="AV17549" s="191" t="str">
        <f t="shared" si="278"/>
        <v>530_RS_25_2_202324</v>
      </c>
      <c r="AW17549" s="191" t="s">
        <v>92</v>
      </c>
      <c r="AX17549" s="18">
        <v>202324</v>
      </c>
      <c r="AY17549" s="191">
        <v>530</v>
      </c>
      <c r="AZ17549" s="191">
        <v>25</v>
      </c>
      <c r="BA17549" s="191">
        <v>2</v>
      </c>
      <c r="BB17549" s="191">
        <v>-400.09899999999999</v>
      </c>
    </row>
    <row r="17550" spans="48:54" x14ac:dyDescent="0.2">
      <c r="AV17550" s="191" t="str">
        <f t="shared" si="278"/>
        <v>532_RS_25_2_202324</v>
      </c>
      <c r="AW17550" s="191" t="s">
        <v>92</v>
      </c>
      <c r="AX17550" s="18">
        <v>202324</v>
      </c>
      <c r="AY17550" s="191">
        <v>532</v>
      </c>
      <c r="AZ17550" s="191">
        <v>25</v>
      </c>
      <c r="BA17550" s="191">
        <v>2</v>
      </c>
      <c r="BB17550" s="191">
        <v>-384</v>
      </c>
    </row>
    <row r="17551" spans="48:54" x14ac:dyDescent="0.2">
      <c r="AV17551" s="191" t="str">
        <f t="shared" si="278"/>
        <v>534_RS_25_2_202324</v>
      </c>
      <c r="AW17551" s="191" t="s">
        <v>92</v>
      </c>
      <c r="AX17551" s="18">
        <v>202324</v>
      </c>
      <c r="AY17551" s="191">
        <v>534</v>
      </c>
      <c r="AZ17551" s="191">
        <v>25</v>
      </c>
      <c r="BA17551" s="191">
        <v>2</v>
      </c>
      <c r="BB17551" s="191">
        <v>-291.90647999999999</v>
      </c>
    </row>
    <row r="17552" spans="48:54" x14ac:dyDescent="0.2">
      <c r="AV17552" s="191" t="str">
        <f t="shared" si="278"/>
        <v>536_RS_25_2_202324</v>
      </c>
      <c r="AW17552" s="191" t="s">
        <v>92</v>
      </c>
      <c r="AX17552" s="18">
        <v>202324</v>
      </c>
      <c r="AY17552" s="191">
        <v>536</v>
      </c>
      <c r="AZ17552" s="191">
        <v>25</v>
      </c>
      <c r="BA17552" s="191">
        <v>2</v>
      </c>
      <c r="BB17552" s="191">
        <v>-209.386</v>
      </c>
    </row>
    <row r="17553" spans="48:54" x14ac:dyDescent="0.2">
      <c r="AV17553" s="191" t="str">
        <f t="shared" si="278"/>
        <v>538_RS_25_2_202324</v>
      </c>
      <c r="AW17553" s="191" t="s">
        <v>92</v>
      </c>
      <c r="AX17553" s="18">
        <v>202324</v>
      </c>
      <c r="AY17553" s="191">
        <v>538</v>
      </c>
      <c r="AZ17553" s="191">
        <v>25</v>
      </c>
      <c r="BA17553" s="191">
        <v>2</v>
      </c>
      <c r="BB17553" s="191">
        <v>-336.34100000000001</v>
      </c>
    </row>
    <row r="17554" spans="48:54" x14ac:dyDescent="0.2">
      <c r="AV17554" s="191" t="str">
        <f t="shared" si="278"/>
        <v>540_RS_25_2_202324</v>
      </c>
      <c r="AW17554" s="191" t="s">
        <v>92</v>
      </c>
      <c r="AX17554" s="18">
        <v>202324</v>
      </c>
      <c r="AY17554" s="191">
        <v>540</v>
      </c>
      <c r="AZ17554" s="191">
        <v>25</v>
      </c>
      <c r="BA17554" s="191">
        <v>2</v>
      </c>
      <c r="BB17554" s="191">
        <v>-245.52100000000002</v>
      </c>
    </row>
    <row r="17555" spans="48:54" x14ac:dyDescent="0.2">
      <c r="AV17555" s="191" t="str">
        <f t="shared" si="278"/>
        <v>542_RS_25_2_202324</v>
      </c>
      <c r="AW17555" s="191" t="s">
        <v>92</v>
      </c>
      <c r="AX17555" s="18">
        <v>202324</v>
      </c>
      <c r="AY17555" s="191">
        <v>542</v>
      </c>
      <c r="AZ17555" s="191">
        <v>25</v>
      </c>
      <c r="BA17555" s="191">
        <v>2</v>
      </c>
      <c r="BB17555" s="191">
        <v>-128.041</v>
      </c>
    </row>
    <row r="17556" spans="48:54" x14ac:dyDescent="0.2">
      <c r="AV17556" s="191" t="str">
        <f t="shared" si="278"/>
        <v>544_RS_25_2_202324</v>
      </c>
      <c r="AW17556" s="191" t="s">
        <v>92</v>
      </c>
      <c r="AX17556" s="18">
        <v>202324</v>
      </c>
      <c r="AY17556" s="191">
        <v>544</v>
      </c>
      <c r="AZ17556" s="191">
        <v>25</v>
      </c>
      <c r="BA17556" s="191">
        <v>2</v>
      </c>
      <c r="BB17556" s="191">
        <v>-173.24279999999999</v>
      </c>
    </row>
    <row r="17557" spans="48:54" x14ac:dyDescent="0.2">
      <c r="AV17557" s="191" t="str">
        <f t="shared" si="278"/>
        <v>545_RS_25_2_202324</v>
      </c>
      <c r="AW17557" s="191" t="s">
        <v>92</v>
      </c>
      <c r="AX17557" s="18">
        <v>202324</v>
      </c>
      <c r="AY17557" s="191">
        <v>545</v>
      </c>
      <c r="AZ17557" s="191">
        <v>25</v>
      </c>
      <c r="BA17557" s="191">
        <v>2</v>
      </c>
      <c r="BB17557" s="191">
        <v>-185.52</v>
      </c>
    </row>
    <row r="17558" spans="48:54" x14ac:dyDescent="0.2">
      <c r="AV17558" s="191" t="str">
        <f t="shared" si="278"/>
        <v>546_RS_25_2_202324</v>
      </c>
      <c r="AW17558" s="191" t="s">
        <v>92</v>
      </c>
      <c r="AX17558" s="18">
        <v>202324</v>
      </c>
      <c r="AY17558" s="191">
        <v>546</v>
      </c>
      <c r="AZ17558" s="191">
        <v>25</v>
      </c>
      <c r="BA17558" s="191">
        <v>2</v>
      </c>
      <c r="BB17558" s="191">
        <v>-150.88300000000001</v>
      </c>
    </row>
    <row r="17559" spans="48:54" x14ac:dyDescent="0.2">
      <c r="AV17559" s="191" t="str">
        <f t="shared" si="278"/>
        <v>548_RS_25_2_202324</v>
      </c>
      <c r="AW17559" s="191" t="s">
        <v>92</v>
      </c>
      <c r="AX17559" s="18">
        <v>202324</v>
      </c>
      <c r="AY17559" s="191">
        <v>548</v>
      </c>
      <c r="AZ17559" s="191">
        <v>25</v>
      </c>
      <c r="BA17559" s="191">
        <v>2</v>
      </c>
      <c r="BB17559" s="191">
        <v>-344.86200000000002</v>
      </c>
    </row>
    <row r="17560" spans="48:54" x14ac:dyDescent="0.2">
      <c r="AV17560" s="191" t="str">
        <f t="shared" si="278"/>
        <v>550_RS_25_2_202324</v>
      </c>
      <c r="AW17560" s="191" t="s">
        <v>92</v>
      </c>
      <c r="AX17560" s="18">
        <v>202324</v>
      </c>
      <c r="AY17560" s="191">
        <v>550</v>
      </c>
      <c r="AZ17560" s="191">
        <v>25</v>
      </c>
      <c r="BA17560" s="191">
        <v>2</v>
      </c>
      <c r="BB17560" s="191">
        <v>-243.197</v>
      </c>
    </row>
    <row r="17561" spans="48:54" x14ac:dyDescent="0.2">
      <c r="AV17561" s="191" t="str">
        <f t="shared" si="278"/>
        <v>552_RS_25_2_202324</v>
      </c>
      <c r="AW17561" s="191" t="s">
        <v>92</v>
      </c>
      <c r="AX17561" s="18">
        <v>202324</v>
      </c>
      <c r="AY17561" s="191">
        <v>552</v>
      </c>
      <c r="AZ17561" s="191">
        <v>25</v>
      </c>
      <c r="BA17561" s="191">
        <v>2</v>
      </c>
      <c r="BB17561" s="191">
        <v>-916.57933999999909</v>
      </c>
    </row>
    <row r="17562" spans="48:54" x14ac:dyDescent="0.2">
      <c r="AV17562" s="191" t="str">
        <f t="shared" si="278"/>
        <v>562_RS_25_2_202324</v>
      </c>
      <c r="AW17562" s="191" t="s">
        <v>92</v>
      </c>
      <c r="AX17562" s="18">
        <v>202324</v>
      </c>
      <c r="AY17562" s="191">
        <v>562</v>
      </c>
      <c r="AZ17562" s="191">
        <v>25</v>
      </c>
      <c r="BA17562" s="191">
        <v>2</v>
      </c>
      <c r="BB17562" s="191">
        <v>0</v>
      </c>
    </row>
    <row r="17563" spans="48:54" x14ac:dyDescent="0.2">
      <c r="AV17563" s="191" t="str">
        <f t="shared" si="278"/>
        <v>564_RS_25_2_202324</v>
      </c>
      <c r="AW17563" s="191" t="s">
        <v>92</v>
      </c>
      <c r="AX17563" s="18">
        <v>202324</v>
      </c>
      <c r="AY17563" s="191">
        <v>564</v>
      </c>
      <c r="AZ17563" s="191">
        <v>25</v>
      </c>
      <c r="BA17563" s="191">
        <v>2</v>
      </c>
      <c r="BB17563" s="191">
        <v>0</v>
      </c>
    </row>
    <row r="17564" spans="48:54" x14ac:dyDescent="0.2">
      <c r="AV17564" s="191" t="str">
        <f t="shared" si="278"/>
        <v>566_RS_25_2_202324</v>
      </c>
      <c r="AW17564" s="191" t="s">
        <v>92</v>
      </c>
      <c r="AX17564" s="18">
        <v>202324</v>
      </c>
      <c r="AY17564" s="191">
        <v>566</v>
      </c>
      <c r="AZ17564" s="191">
        <v>25</v>
      </c>
      <c r="BA17564" s="191">
        <v>2</v>
      </c>
      <c r="BB17564" s="191">
        <v>0</v>
      </c>
    </row>
    <row r="17565" spans="48:54" x14ac:dyDescent="0.2">
      <c r="AV17565" s="191" t="str">
        <f t="shared" si="278"/>
        <v>568_RS_25_2_202324</v>
      </c>
      <c r="AW17565" s="191" t="s">
        <v>92</v>
      </c>
      <c r="AX17565" s="18">
        <v>202324</v>
      </c>
      <c r="AY17565" s="191">
        <v>568</v>
      </c>
      <c r="AZ17565" s="191">
        <v>25</v>
      </c>
      <c r="BA17565" s="191">
        <v>2</v>
      </c>
      <c r="BB17565" s="191">
        <v>0</v>
      </c>
    </row>
    <row r="17566" spans="48:54" x14ac:dyDescent="0.2">
      <c r="AV17566" s="191" t="str">
        <f t="shared" si="278"/>
        <v>572_RS_25_2_202324</v>
      </c>
      <c r="AW17566" s="191" t="s">
        <v>92</v>
      </c>
      <c r="AX17566" s="18">
        <v>202324</v>
      </c>
      <c r="AY17566" s="191">
        <v>572</v>
      </c>
      <c r="AZ17566" s="191">
        <v>25</v>
      </c>
      <c r="BA17566" s="191">
        <v>2</v>
      </c>
      <c r="BB17566" s="191">
        <v>0</v>
      </c>
    </row>
    <row r="17567" spans="48:54" x14ac:dyDescent="0.2">
      <c r="AV17567" s="191" t="str">
        <f t="shared" si="278"/>
        <v>574_RS_25_2_202324</v>
      </c>
      <c r="AW17567" s="191" t="s">
        <v>92</v>
      </c>
      <c r="AX17567" s="18">
        <v>202324</v>
      </c>
      <c r="AY17567" s="191">
        <v>574</v>
      </c>
      <c r="AZ17567" s="191">
        <v>25</v>
      </c>
      <c r="BA17567" s="191">
        <v>2</v>
      </c>
      <c r="BB17567" s="191">
        <v>0</v>
      </c>
    </row>
    <row r="17568" spans="48:54" x14ac:dyDescent="0.2">
      <c r="AV17568" s="191" t="str">
        <f t="shared" si="278"/>
        <v>576_RS_25_2_202324</v>
      </c>
      <c r="AW17568" s="191" t="s">
        <v>92</v>
      </c>
      <c r="AX17568" s="18">
        <v>202324</v>
      </c>
      <c r="AY17568" s="191">
        <v>576</v>
      </c>
      <c r="AZ17568" s="191">
        <v>25</v>
      </c>
      <c r="BA17568" s="191">
        <v>2</v>
      </c>
      <c r="BB17568" s="191">
        <v>0</v>
      </c>
    </row>
    <row r="17569" spans="48:54" x14ac:dyDescent="0.2">
      <c r="AV17569" s="191" t="str">
        <f t="shared" si="278"/>
        <v>582_RS_25_2_202324</v>
      </c>
      <c r="AW17569" s="191" t="s">
        <v>92</v>
      </c>
      <c r="AX17569" s="18">
        <v>202324</v>
      </c>
      <c r="AY17569" s="191">
        <v>582</v>
      </c>
      <c r="AZ17569" s="191">
        <v>25</v>
      </c>
      <c r="BA17569" s="191">
        <v>2</v>
      </c>
      <c r="BB17569" s="191">
        <v>0</v>
      </c>
    </row>
    <row r="17570" spans="48:54" x14ac:dyDescent="0.2">
      <c r="AV17570" s="191" t="str">
        <f t="shared" si="278"/>
        <v>584_RS_25_2_202324</v>
      </c>
      <c r="AW17570" s="191" t="s">
        <v>92</v>
      </c>
      <c r="AX17570" s="18">
        <v>202324</v>
      </c>
      <c r="AY17570" s="191">
        <v>584</v>
      </c>
      <c r="AZ17570" s="191">
        <v>25</v>
      </c>
      <c r="BA17570" s="191">
        <v>2</v>
      </c>
      <c r="BB17570" s="191">
        <v>0</v>
      </c>
    </row>
    <row r="17571" spans="48:54" x14ac:dyDescent="0.2">
      <c r="AV17571" s="191" t="str">
        <f t="shared" si="278"/>
        <v>586_RS_25_2_202324</v>
      </c>
      <c r="AW17571" s="191" t="s">
        <v>92</v>
      </c>
      <c r="AX17571" s="18">
        <v>202324</v>
      </c>
      <c r="AY17571" s="191">
        <v>586</v>
      </c>
      <c r="AZ17571" s="191">
        <v>25</v>
      </c>
      <c r="BA17571" s="191">
        <v>2</v>
      </c>
      <c r="BB17571" s="191">
        <v>0</v>
      </c>
    </row>
    <row r="17572" spans="48:54" x14ac:dyDescent="0.2">
      <c r="AV17572" s="191" t="str">
        <f t="shared" si="278"/>
        <v>512_RS_25_4_202324</v>
      </c>
      <c r="AW17572" s="191" t="s">
        <v>92</v>
      </c>
      <c r="AX17572" s="18">
        <v>202324</v>
      </c>
      <c r="AY17572" s="191">
        <v>512</v>
      </c>
      <c r="AZ17572" s="191">
        <v>25</v>
      </c>
      <c r="BA17572" s="191">
        <v>4</v>
      </c>
      <c r="BB17572" s="191">
        <v>61.01299999999992</v>
      </c>
    </row>
    <row r="17573" spans="48:54" x14ac:dyDescent="0.2">
      <c r="AV17573" s="191" t="str">
        <f t="shared" si="278"/>
        <v>514_RS_25_4_202324</v>
      </c>
      <c r="AW17573" s="191" t="s">
        <v>92</v>
      </c>
      <c r="AX17573" s="18">
        <v>202324</v>
      </c>
      <c r="AY17573" s="191">
        <v>514</v>
      </c>
      <c r="AZ17573" s="191">
        <v>25</v>
      </c>
      <c r="BA17573" s="191">
        <v>4</v>
      </c>
      <c r="BB17573" s="191">
        <v>290</v>
      </c>
    </row>
    <row r="17574" spans="48:54" x14ac:dyDescent="0.2">
      <c r="AV17574" s="191" t="str">
        <f t="shared" si="278"/>
        <v>516_RS_25_4_202324</v>
      </c>
      <c r="AW17574" s="191" t="s">
        <v>92</v>
      </c>
      <c r="AX17574" s="18">
        <v>202324</v>
      </c>
      <c r="AY17574" s="191">
        <v>516</v>
      </c>
      <c r="AZ17574" s="191">
        <v>25</v>
      </c>
      <c r="BA17574" s="191">
        <v>4</v>
      </c>
      <c r="BB17574" s="191">
        <v>169.95899999999997</v>
      </c>
    </row>
    <row r="17575" spans="48:54" x14ac:dyDescent="0.2">
      <c r="AV17575" s="191" t="str">
        <f t="shared" si="278"/>
        <v>518_RS_25_4_202324</v>
      </c>
      <c r="AW17575" s="191" t="s">
        <v>92</v>
      </c>
      <c r="AX17575" s="18">
        <v>202324</v>
      </c>
      <c r="AY17575" s="191">
        <v>518</v>
      </c>
      <c r="AZ17575" s="191">
        <v>25</v>
      </c>
      <c r="BA17575" s="191">
        <v>4</v>
      </c>
      <c r="BB17575" s="191">
        <v>192.17459000000005</v>
      </c>
    </row>
    <row r="17576" spans="48:54" x14ac:dyDescent="0.2">
      <c r="AV17576" s="191" t="str">
        <f t="shared" si="278"/>
        <v>520_RS_25_4_202324</v>
      </c>
      <c r="AW17576" s="191" t="s">
        <v>92</v>
      </c>
      <c r="AX17576" s="18">
        <v>202324</v>
      </c>
      <c r="AY17576" s="191">
        <v>520</v>
      </c>
      <c r="AZ17576" s="191">
        <v>25</v>
      </c>
      <c r="BA17576" s="191">
        <v>4</v>
      </c>
      <c r="BB17576" s="191">
        <v>613.36400000000003</v>
      </c>
    </row>
    <row r="17577" spans="48:54" x14ac:dyDescent="0.2">
      <c r="AV17577" s="191" t="str">
        <f t="shared" si="278"/>
        <v>522_RS_25_4_202324</v>
      </c>
      <c r="AW17577" s="191" t="s">
        <v>92</v>
      </c>
      <c r="AX17577" s="18">
        <v>202324</v>
      </c>
      <c r="AY17577" s="191">
        <v>522</v>
      </c>
      <c r="AZ17577" s="191">
        <v>25</v>
      </c>
      <c r="BA17577" s="191">
        <v>4</v>
      </c>
      <c r="BB17577" s="191">
        <v>54.886969999999963</v>
      </c>
    </row>
    <row r="17578" spans="48:54" x14ac:dyDescent="0.2">
      <c r="AV17578" s="191" t="str">
        <f t="shared" si="278"/>
        <v>524_RS_25_4_202324</v>
      </c>
      <c r="AW17578" s="191" t="s">
        <v>92</v>
      </c>
      <c r="AX17578" s="18">
        <v>202324</v>
      </c>
      <c r="AY17578" s="191">
        <v>524</v>
      </c>
      <c r="AZ17578" s="191">
        <v>25</v>
      </c>
      <c r="BA17578" s="191">
        <v>4</v>
      </c>
      <c r="BB17578" s="191">
        <v>178.29535999999985</v>
      </c>
    </row>
    <row r="17579" spans="48:54" x14ac:dyDescent="0.2">
      <c r="AV17579" s="191" t="str">
        <f t="shared" si="278"/>
        <v>526_RS_25_4_202324</v>
      </c>
      <c r="AW17579" s="191" t="s">
        <v>92</v>
      </c>
      <c r="AX17579" s="18">
        <v>202324</v>
      </c>
      <c r="AY17579" s="191">
        <v>526</v>
      </c>
      <c r="AZ17579" s="191">
        <v>25</v>
      </c>
      <c r="BA17579" s="191">
        <v>4</v>
      </c>
      <c r="BB17579" s="191">
        <v>100.93635789506226</v>
      </c>
    </row>
    <row r="17580" spans="48:54" x14ac:dyDescent="0.2">
      <c r="AV17580" s="191" t="str">
        <f t="shared" si="278"/>
        <v>528_RS_25_4_202324</v>
      </c>
      <c r="AW17580" s="191" t="s">
        <v>92</v>
      </c>
      <c r="AX17580" s="18">
        <v>202324</v>
      </c>
      <c r="AY17580" s="191">
        <v>528</v>
      </c>
      <c r="AZ17580" s="191">
        <v>25</v>
      </c>
      <c r="BA17580" s="191">
        <v>4</v>
      </c>
      <c r="BB17580" s="191">
        <v>236</v>
      </c>
    </row>
    <row r="17581" spans="48:54" x14ac:dyDescent="0.2">
      <c r="AV17581" s="191" t="str">
        <f t="shared" si="278"/>
        <v>530_RS_25_4_202324</v>
      </c>
      <c r="AW17581" s="191" t="s">
        <v>92</v>
      </c>
      <c r="AX17581" s="18">
        <v>202324</v>
      </c>
      <c r="AY17581" s="191">
        <v>530</v>
      </c>
      <c r="AZ17581" s="191">
        <v>25</v>
      </c>
      <c r="BA17581" s="191">
        <v>4</v>
      </c>
      <c r="BB17581" s="191">
        <v>478.92099999999999</v>
      </c>
    </row>
    <row r="17582" spans="48:54" x14ac:dyDescent="0.2">
      <c r="AV17582" s="191" t="str">
        <f t="shared" si="278"/>
        <v>532_RS_25_4_202324</v>
      </c>
      <c r="AW17582" s="191" t="s">
        <v>92</v>
      </c>
      <c r="AX17582" s="18">
        <v>202324</v>
      </c>
      <c r="AY17582" s="191">
        <v>532</v>
      </c>
      <c r="AZ17582" s="191">
        <v>25</v>
      </c>
      <c r="BA17582" s="191">
        <v>4</v>
      </c>
      <c r="BB17582" s="191">
        <v>254.80899999999997</v>
      </c>
    </row>
    <row r="17583" spans="48:54" x14ac:dyDescent="0.2">
      <c r="AV17583" s="191" t="str">
        <f t="shared" si="278"/>
        <v>534_RS_25_4_202324</v>
      </c>
      <c r="AW17583" s="191" t="s">
        <v>92</v>
      </c>
      <c r="AX17583" s="18">
        <v>202324</v>
      </c>
      <c r="AY17583" s="191">
        <v>534</v>
      </c>
      <c r="AZ17583" s="191">
        <v>25</v>
      </c>
      <c r="BA17583" s="191">
        <v>4</v>
      </c>
      <c r="BB17583" s="191">
        <v>217.20983000000001</v>
      </c>
    </row>
    <row r="17584" spans="48:54" x14ac:dyDescent="0.2">
      <c r="AV17584" s="191" t="str">
        <f t="shared" si="278"/>
        <v>536_RS_25_4_202324</v>
      </c>
      <c r="AW17584" s="191" t="s">
        <v>92</v>
      </c>
      <c r="AX17584" s="18">
        <v>202324</v>
      </c>
      <c r="AY17584" s="191">
        <v>536</v>
      </c>
      <c r="AZ17584" s="191">
        <v>25</v>
      </c>
      <c r="BA17584" s="191">
        <v>4</v>
      </c>
      <c r="BB17584" s="191">
        <v>243.143</v>
      </c>
    </row>
    <row r="17585" spans="48:54" x14ac:dyDescent="0.2">
      <c r="AV17585" s="191" t="str">
        <f t="shared" si="278"/>
        <v>538_RS_25_4_202324</v>
      </c>
      <c r="AW17585" s="191" t="s">
        <v>92</v>
      </c>
      <c r="AX17585" s="18">
        <v>202324</v>
      </c>
      <c r="AY17585" s="191">
        <v>538</v>
      </c>
      <c r="AZ17585" s="191">
        <v>25</v>
      </c>
      <c r="BA17585" s="191">
        <v>4</v>
      </c>
      <c r="BB17585" s="191">
        <v>542.74599999999998</v>
      </c>
    </row>
    <row r="17586" spans="48:54" x14ac:dyDescent="0.2">
      <c r="AV17586" s="191" t="str">
        <f t="shared" si="278"/>
        <v>540_RS_25_4_202324</v>
      </c>
      <c r="AW17586" s="191" t="s">
        <v>92</v>
      </c>
      <c r="AX17586" s="18">
        <v>202324</v>
      </c>
      <c r="AY17586" s="191">
        <v>540</v>
      </c>
      <c r="AZ17586" s="191">
        <v>25</v>
      </c>
      <c r="BA17586" s="191">
        <v>4</v>
      </c>
      <c r="BB17586" s="191">
        <v>426.63699999999989</v>
      </c>
    </row>
    <row r="17587" spans="48:54" x14ac:dyDescent="0.2">
      <c r="AV17587" s="191" t="str">
        <f t="shared" si="278"/>
        <v>542_RS_25_4_202324</v>
      </c>
      <c r="AW17587" s="191" t="s">
        <v>92</v>
      </c>
      <c r="AX17587" s="18">
        <v>202324</v>
      </c>
      <c r="AY17587" s="191">
        <v>542</v>
      </c>
      <c r="AZ17587" s="191">
        <v>25</v>
      </c>
      <c r="BA17587" s="191">
        <v>4</v>
      </c>
      <c r="BB17587" s="191">
        <v>97.323000000000008</v>
      </c>
    </row>
    <row r="17588" spans="48:54" x14ac:dyDescent="0.2">
      <c r="AV17588" s="191" t="str">
        <f t="shared" si="278"/>
        <v>544_RS_25_4_202324</v>
      </c>
      <c r="AW17588" s="191" t="s">
        <v>92</v>
      </c>
      <c r="AX17588" s="18">
        <v>202324</v>
      </c>
      <c r="AY17588" s="191">
        <v>544</v>
      </c>
      <c r="AZ17588" s="191">
        <v>25</v>
      </c>
      <c r="BA17588" s="191">
        <v>4</v>
      </c>
      <c r="BB17588" s="191">
        <v>377.27120000000002</v>
      </c>
    </row>
    <row r="17589" spans="48:54" x14ac:dyDescent="0.2">
      <c r="AV17589" s="191" t="str">
        <f t="shared" si="278"/>
        <v>545_RS_25_4_202324</v>
      </c>
      <c r="AW17589" s="191" t="s">
        <v>92</v>
      </c>
      <c r="AX17589" s="18">
        <v>202324</v>
      </c>
      <c r="AY17589" s="191">
        <v>545</v>
      </c>
      <c r="AZ17589" s="191">
        <v>25</v>
      </c>
      <c r="BA17589" s="191">
        <v>4</v>
      </c>
      <c r="BB17589" s="191">
        <v>345.88959999999997</v>
      </c>
    </row>
    <row r="17590" spans="48:54" x14ac:dyDescent="0.2">
      <c r="AV17590" s="191" t="str">
        <f t="shared" si="278"/>
        <v>546_RS_25_4_202324</v>
      </c>
      <c r="AW17590" s="191" t="s">
        <v>92</v>
      </c>
      <c r="AX17590" s="18">
        <v>202324</v>
      </c>
      <c r="AY17590" s="191">
        <v>546</v>
      </c>
      <c r="AZ17590" s="191">
        <v>25</v>
      </c>
      <c r="BA17590" s="191">
        <v>4</v>
      </c>
      <c r="BB17590" s="191">
        <v>155.81799999999996</v>
      </c>
    </row>
    <row r="17591" spans="48:54" x14ac:dyDescent="0.2">
      <c r="AV17591" s="191" t="str">
        <f t="shared" si="278"/>
        <v>548_RS_25_4_202324</v>
      </c>
      <c r="AW17591" s="191" t="s">
        <v>92</v>
      </c>
      <c r="AX17591" s="18">
        <v>202324</v>
      </c>
      <c r="AY17591" s="191">
        <v>548</v>
      </c>
      <c r="AZ17591" s="191">
        <v>25</v>
      </c>
      <c r="BA17591" s="191">
        <v>4</v>
      </c>
      <c r="BB17591" s="191">
        <v>289.88600000000002</v>
      </c>
    </row>
    <row r="17592" spans="48:54" x14ac:dyDescent="0.2">
      <c r="AV17592" s="191" t="str">
        <f t="shared" si="278"/>
        <v>550_RS_25_4_202324</v>
      </c>
      <c r="AW17592" s="191" t="s">
        <v>92</v>
      </c>
      <c r="AX17592" s="18">
        <v>202324</v>
      </c>
      <c r="AY17592" s="191">
        <v>550</v>
      </c>
      <c r="AZ17592" s="191">
        <v>25</v>
      </c>
      <c r="BA17592" s="191">
        <v>4</v>
      </c>
      <c r="BB17592" s="191">
        <v>29.645999999999958</v>
      </c>
    </row>
    <row r="17593" spans="48:54" x14ac:dyDescent="0.2">
      <c r="AV17593" s="191" t="str">
        <f t="shared" si="278"/>
        <v>552_RS_25_4_202324</v>
      </c>
      <c r="AW17593" s="191" t="s">
        <v>92</v>
      </c>
      <c r="AX17593" s="18">
        <v>202324</v>
      </c>
      <c r="AY17593" s="191">
        <v>552</v>
      </c>
      <c r="AZ17593" s="191">
        <v>25</v>
      </c>
      <c r="BA17593" s="191">
        <v>4</v>
      </c>
      <c r="BB17593" s="191">
        <v>59.285239999999476</v>
      </c>
    </row>
    <row r="17594" spans="48:54" x14ac:dyDescent="0.2">
      <c r="AV17594" s="191" t="str">
        <f t="shared" si="278"/>
        <v>562_RS_25_4_202324</v>
      </c>
      <c r="AW17594" s="191" t="s">
        <v>92</v>
      </c>
      <c r="AX17594" s="18">
        <v>202324</v>
      </c>
      <c r="AY17594" s="191">
        <v>562</v>
      </c>
      <c r="AZ17594" s="191">
        <v>25</v>
      </c>
      <c r="BA17594" s="191">
        <v>4</v>
      </c>
      <c r="BB17594" s="191">
        <v>0</v>
      </c>
    </row>
    <row r="17595" spans="48:54" x14ac:dyDescent="0.2">
      <c r="AV17595" s="191" t="str">
        <f t="shared" si="278"/>
        <v>564_RS_25_4_202324</v>
      </c>
      <c r="AW17595" s="191" t="s">
        <v>92</v>
      </c>
      <c r="AX17595" s="18">
        <v>202324</v>
      </c>
      <c r="AY17595" s="191">
        <v>564</v>
      </c>
      <c r="AZ17595" s="191">
        <v>25</v>
      </c>
      <c r="BA17595" s="191">
        <v>4</v>
      </c>
      <c r="BB17595" s="191">
        <v>0</v>
      </c>
    </row>
    <row r="17596" spans="48:54" x14ac:dyDescent="0.2">
      <c r="AV17596" s="191" t="str">
        <f t="shared" si="278"/>
        <v>566_RS_25_4_202324</v>
      </c>
      <c r="AW17596" s="191" t="s">
        <v>92</v>
      </c>
      <c r="AX17596" s="18">
        <v>202324</v>
      </c>
      <c r="AY17596" s="191">
        <v>566</v>
      </c>
      <c r="AZ17596" s="191">
        <v>25</v>
      </c>
      <c r="BA17596" s="191">
        <v>4</v>
      </c>
      <c r="BB17596" s="191">
        <v>0</v>
      </c>
    </row>
    <row r="17597" spans="48:54" x14ac:dyDescent="0.2">
      <c r="AV17597" s="191" t="str">
        <f t="shared" si="278"/>
        <v>568_RS_25_4_202324</v>
      </c>
      <c r="AW17597" s="191" t="s">
        <v>92</v>
      </c>
      <c r="AX17597" s="18">
        <v>202324</v>
      </c>
      <c r="AY17597" s="191">
        <v>568</v>
      </c>
      <c r="AZ17597" s="191">
        <v>25</v>
      </c>
      <c r="BA17597" s="191">
        <v>4</v>
      </c>
      <c r="BB17597" s="191">
        <v>0</v>
      </c>
    </row>
    <row r="17598" spans="48:54" x14ac:dyDescent="0.2">
      <c r="AV17598" s="191" t="str">
        <f t="shared" si="278"/>
        <v>572_RS_25_4_202324</v>
      </c>
      <c r="AW17598" s="191" t="s">
        <v>92</v>
      </c>
      <c r="AX17598" s="18">
        <v>202324</v>
      </c>
      <c r="AY17598" s="191">
        <v>572</v>
      </c>
      <c r="AZ17598" s="191">
        <v>25</v>
      </c>
      <c r="BA17598" s="191">
        <v>4</v>
      </c>
      <c r="BB17598" s="191">
        <v>0</v>
      </c>
    </row>
    <row r="17599" spans="48:54" x14ac:dyDescent="0.2">
      <c r="AV17599" s="191" t="str">
        <f t="shared" si="278"/>
        <v>574_RS_25_4_202324</v>
      </c>
      <c r="AW17599" s="191" t="s">
        <v>92</v>
      </c>
      <c r="AX17599" s="18">
        <v>202324</v>
      </c>
      <c r="AY17599" s="191">
        <v>574</v>
      </c>
      <c r="AZ17599" s="191">
        <v>25</v>
      </c>
      <c r="BA17599" s="191">
        <v>4</v>
      </c>
      <c r="BB17599" s="191">
        <v>0</v>
      </c>
    </row>
    <row r="17600" spans="48:54" x14ac:dyDescent="0.2">
      <c r="AV17600" s="191" t="str">
        <f t="shared" si="278"/>
        <v>576_RS_25_4_202324</v>
      </c>
      <c r="AW17600" s="191" t="s">
        <v>92</v>
      </c>
      <c r="AX17600" s="18">
        <v>202324</v>
      </c>
      <c r="AY17600" s="191">
        <v>576</v>
      </c>
      <c r="AZ17600" s="191">
        <v>25</v>
      </c>
      <c r="BA17600" s="191">
        <v>4</v>
      </c>
      <c r="BB17600" s="191">
        <v>0</v>
      </c>
    </row>
    <row r="17601" spans="48:54" x14ac:dyDescent="0.2">
      <c r="AV17601" s="191" t="str">
        <f t="shared" si="278"/>
        <v>582_RS_25_4_202324</v>
      </c>
      <c r="AW17601" s="191" t="s">
        <v>92</v>
      </c>
      <c r="AX17601" s="18">
        <v>202324</v>
      </c>
      <c r="AY17601" s="191">
        <v>582</v>
      </c>
      <c r="AZ17601" s="191">
        <v>25</v>
      </c>
      <c r="BA17601" s="191">
        <v>4</v>
      </c>
      <c r="BB17601" s="191">
        <v>0</v>
      </c>
    </row>
    <row r="17602" spans="48:54" x14ac:dyDescent="0.2">
      <c r="AV17602" s="191" t="str">
        <f t="shared" si="278"/>
        <v>584_RS_25_4_202324</v>
      </c>
      <c r="AW17602" s="191" t="s">
        <v>92</v>
      </c>
      <c r="AX17602" s="18">
        <v>202324</v>
      </c>
      <c r="AY17602" s="191">
        <v>584</v>
      </c>
      <c r="AZ17602" s="191">
        <v>25</v>
      </c>
      <c r="BA17602" s="191">
        <v>4</v>
      </c>
      <c r="BB17602" s="191">
        <v>0</v>
      </c>
    </row>
    <row r="17603" spans="48:54" x14ac:dyDescent="0.2">
      <c r="AV17603" s="191" t="str">
        <f t="shared" si="278"/>
        <v>586_RS_25_4_202324</v>
      </c>
      <c r="AW17603" s="191" t="s">
        <v>92</v>
      </c>
      <c r="AX17603" s="18">
        <v>202324</v>
      </c>
      <c r="AY17603" s="191">
        <v>586</v>
      </c>
      <c r="AZ17603" s="191">
        <v>25</v>
      </c>
      <c r="BA17603" s="191">
        <v>4</v>
      </c>
      <c r="BB17603" s="191">
        <v>0</v>
      </c>
    </row>
    <row r="17604" spans="48:54" x14ac:dyDescent="0.2">
      <c r="AV17604" s="191" t="str">
        <f t="shared" ref="AV17604:AV17667" si="279">AY17604&amp;"_"&amp;AW17604&amp;"_"&amp;AZ17604&amp;"_"&amp;BA17604&amp;"_"&amp;AX17604</f>
        <v>512_RS_25_5_202324</v>
      </c>
      <c r="AW17604" s="191" t="s">
        <v>92</v>
      </c>
      <c r="AX17604" s="18">
        <v>202324</v>
      </c>
      <c r="AY17604" s="191">
        <v>512</v>
      </c>
      <c r="AZ17604" s="191">
        <v>25</v>
      </c>
      <c r="BA17604" s="191">
        <v>5</v>
      </c>
      <c r="BB17604" s="191">
        <v>0</v>
      </c>
    </row>
    <row r="17605" spans="48:54" x14ac:dyDescent="0.2">
      <c r="AV17605" s="191" t="str">
        <f t="shared" si="279"/>
        <v>514_RS_25_5_202324</v>
      </c>
      <c r="AW17605" s="191" t="s">
        <v>92</v>
      </c>
      <c r="AX17605" s="18">
        <v>202324</v>
      </c>
      <c r="AY17605" s="191">
        <v>514</v>
      </c>
      <c r="AZ17605" s="191">
        <v>25</v>
      </c>
      <c r="BA17605" s="191">
        <v>5</v>
      </c>
      <c r="BB17605" s="191">
        <v>0</v>
      </c>
    </row>
    <row r="17606" spans="48:54" x14ac:dyDescent="0.2">
      <c r="AV17606" s="191" t="str">
        <f t="shared" si="279"/>
        <v>516_RS_25_5_202324</v>
      </c>
      <c r="AW17606" s="191" t="s">
        <v>92</v>
      </c>
      <c r="AX17606" s="18">
        <v>202324</v>
      </c>
      <c r="AY17606" s="191">
        <v>516</v>
      </c>
      <c r="AZ17606" s="191">
        <v>25</v>
      </c>
      <c r="BA17606" s="191">
        <v>5</v>
      </c>
      <c r="BB17606" s="191">
        <v>0</v>
      </c>
    </row>
    <row r="17607" spans="48:54" x14ac:dyDescent="0.2">
      <c r="AV17607" s="191" t="str">
        <f t="shared" si="279"/>
        <v>518_RS_25_5_202324</v>
      </c>
      <c r="AW17607" s="191" t="s">
        <v>92</v>
      </c>
      <c r="AX17607" s="18">
        <v>202324</v>
      </c>
      <c r="AY17607" s="191">
        <v>518</v>
      </c>
      <c r="AZ17607" s="191">
        <v>25</v>
      </c>
      <c r="BA17607" s="191">
        <v>5</v>
      </c>
      <c r="BB17607" s="191">
        <v>0</v>
      </c>
    </row>
    <row r="17608" spans="48:54" x14ac:dyDescent="0.2">
      <c r="AV17608" s="191" t="str">
        <f t="shared" si="279"/>
        <v>520_RS_25_5_202324</v>
      </c>
      <c r="AW17608" s="191" t="s">
        <v>92</v>
      </c>
      <c r="AX17608" s="18">
        <v>202324</v>
      </c>
      <c r="AY17608" s="191">
        <v>520</v>
      </c>
      <c r="AZ17608" s="191">
        <v>25</v>
      </c>
      <c r="BA17608" s="191">
        <v>5</v>
      </c>
      <c r="BB17608" s="191">
        <v>0</v>
      </c>
    </row>
    <row r="17609" spans="48:54" x14ac:dyDescent="0.2">
      <c r="AV17609" s="191" t="str">
        <f t="shared" si="279"/>
        <v>522_RS_25_5_202324</v>
      </c>
      <c r="AW17609" s="191" t="s">
        <v>92</v>
      </c>
      <c r="AX17609" s="18">
        <v>202324</v>
      </c>
      <c r="AY17609" s="191">
        <v>522</v>
      </c>
      <c r="AZ17609" s="191">
        <v>25</v>
      </c>
      <c r="BA17609" s="191">
        <v>5</v>
      </c>
      <c r="BB17609" s="191">
        <v>0</v>
      </c>
    </row>
    <row r="17610" spans="48:54" x14ac:dyDescent="0.2">
      <c r="AV17610" s="191" t="str">
        <f t="shared" si="279"/>
        <v>524_RS_25_5_202324</v>
      </c>
      <c r="AW17610" s="191" t="s">
        <v>92</v>
      </c>
      <c r="AX17610" s="18">
        <v>202324</v>
      </c>
      <c r="AY17610" s="191">
        <v>524</v>
      </c>
      <c r="AZ17610" s="191">
        <v>25</v>
      </c>
      <c r="BA17610" s="191">
        <v>5</v>
      </c>
      <c r="BB17610" s="191">
        <v>0</v>
      </c>
    </row>
    <row r="17611" spans="48:54" x14ac:dyDescent="0.2">
      <c r="AV17611" s="191" t="str">
        <f t="shared" si="279"/>
        <v>526_RS_25_5_202324</v>
      </c>
      <c r="AW17611" s="191" t="s">
        <v>92</v>
      </c>
      <c r="AX17611" s="18">
        <v>202324</v>
      </c>
      <c r="AY17611" s="191">
        <v>526</v>
      </c>
      <c r="AZ17611" s="191">
        <v>25</v>
      </c>
      <c r="BA17611" s="191">
        <v>5</v>
      </c>
      <c r="BB17611" s="191">
        <v>0</v>
      </c>
    </row>
    <row r="17612" spans="48:54" x14ac:dyDescent="0.2">
      <c r="AV17612" s="191" t="str">
        <f t="shared" si="279"/>
        <v>528_RS_25_5_202324</v>
      </c>
      <c r="AW17612" s="191" t="s">
        <v>92</v>
      </c>
      <c r="AX17612" s="18">
        <v>202324</v>
      </c>
      <c r="AY17612" s="191">
        <v>528</v>
      </c>
      <c r="AZ17612" s="191">
        <v>25</v>
      </c>
      <c r="BA17612" s="191">
        <v>5</v>
      </c>
      <c r="BB17612" s="191">
        <v>0</v>
      </c>
    </row>
    <row r="17613" spans="48:54" x14ac:dyDescent="0.2">
      <c r="AV17613" s="191" t="str">
        <f t="shared" si="279"/>
        <v>530_RS_25_5_202324</v>
      </c>
      <c r="AW17613" s="191" t="s">
        <v>92</v>
      </c>
      <c r="AX17613" s="18">
        <v>202324</v>
      </c>
      <c r="AY17613" s="191">
        <v>530</v>
      </c>
      <c r="AZ17613" s="191">
        <v>25</v>
      </c>
      <c r="BA17613" s="191">
        <v>5</v>
      </c>
      <c r="BB17613" s="191">
        <v>0</v>
      </c>
    </row>
    <row r="17614" spans="48:54" x14ac:dyDescent="0.2">
      <c r="AV17614" s="191" t="str">
        <f t="shared" si="279"/>
        <v>532_RS_25_5_202324</v>
      </c>
      <c r="AW17614" s="191" t="s">
        <v>92</v>
      </c>
      <c r="AX17614" s="18">
        <v>202324</v>
      </c>
      <c r="AY17614" s="191">
        <v>532</v>
      </c>
      <c r="AZ17614" s="191">
        <v>25</v>
      </c>
      <c r="BA17614" s="191">
        <v>5</v>
      </c>
      <c r="BB17614" s="191">
        <v>0</v>
      </c>
    </row>
    <row r="17615" spans="48:54" x14ac:dyDescent="0.2">
      <c r="AV17615" s="191" t="str">
        <f t="shared" si="279"/>
        <v>534_RS_25_5_202324</v>
      </c>
      <c r="AW17615" s="191" t="s">
        <v>92</v>
      </c>
      <c r="AX17615" s="18">
        <v>202324</v>
      </c>
      <c r="AY17615" s="191">
        <v>534</v>
      </c>
      <c r="AZ17615" s="191">
        <v>25</v>
      </c>
      <c r="BA17615" s="191">
        <v>5</v>
      </c>
      <c r="BB17615" s="191">
        <v>0</v>
      </c>
    </row>
    <row r="17616" spans="48:54" x14ac:dyDescent="0.2">
      <c r="AV17616" s="191" t="str">
        <f t="shared" si="279"/>
        <v>536_RS_25_5_202324</v>
      </c>
      <c r="AW17616" s="191" t="s">
        <v>92</v>
      </c>
      <c r="AX17616" s="18">
        <v>202324</v>
      </c>
      <c r="AY17616" s="191">
        <v>536</v>
      </c>
      <c r="AZ17616" s="191">
        <v>25</v>
      </c>
      <c r="BA17616" s="191">
        <v>5</v>
      </c>
      <c r="BB17616" s="191">
        <v>0</v>
      </c>
    </row>
    <row r="17617" spans="48:54" x14ac:dyDescent="0.2">
      <c r="AV17617" s="191" t="str">
        <f t="shared" si="279"/>
        <v>538_RS_25_5_202324</v>
      </c>
      <c r="AW17617" s="191" t="s">
        <v>92</v>
      </c>
      <c r="AX17617" s="18">
        <v>202324</v>
      </c>
      <c r="AY17617" s="191">
        <v>538</v>
      </c>
      <c r="AZ17617" s="191">
        <v>25</v>
      </c>
      <c r="BA17617" s="191">
        <v>5</v>
      </c>
      <c r="BB17617" s="191">
        <v>0</v>
      </c>
    </row>
    <row r="17618" spans="48:54" x14ac:dyDescent="0.2">
      <c r="AV17618" s="191" t="str">
        <f t="shared" si="279"/>
        <v>540_RS_25_5_202324</v>
      </c>
      <c r="AW17618" s="191" t="s">
        <v>92</v>
      </c>
      <c r="AX17618" s="18">
        <v>202324</v>
      </c>
      <c r="AY17618" s="191">
        <v>540</v>
      </c>
      <c r="AZ17618" s="191">
        <v>25</v>
      </c>
      <c r="BA17618" s="191">
        <v>5</v>
      </c>
      <c r="BB17618" s="191">
        <v>-25.547000000000001</v>
      </c>
    </row>
    <row r="17619" spans="48:54" x14ac:dyDescent="0.2">
      <c r="AV17619" s="191" t="str">
        <f t="shared" si="279"/>
        <v>542_RS_25_5_202324</v>
      </c>
      <c r="AW17619" s="191" t="s">
        <v>92</v>
      </c>
      <c r="AX17619" s="18">
        <v>202324</v>
      </c>
      <c r="AY17619" s="191">
        <v>542</v>
      </c>
      <c r="AZ17619" s="191">
        <v>25</v>
      </c>
      <c r="BA17619" s="191">
        <v>5</v>
      </c>
      <c r="BB17619" s="191">
        <v>0</v>
      </c>
    </row>
    <row r="17620" spans="48:54" x14ac:dyDescent="0.2">
      <c r="AV17620" s="191" t="str">
        <f t="shared" si="279"/>
        <v>544_RS_25_5_202324</v>
      </c>
      <c r="AW17620" s="191" t="s">
        <v>92</v>
      </c>
      <c r="AX17620" s="18">
        <v>202324</v>
      </c>
      <c r="AY17620" s="191">
        <v>544</v>
      </c>
      <c r="AZ17620" s="191">
        <v>25</v>
      </c>
      <c r="BA17620" s="191">
        <v>5</v>
      </c>
      <c r="BB17620" s="191">
        <v>0</v>
      </c>
    </row>
    <row r="17621" spans="48:54" x14ac:dyDescent="0.2">
      <c r="AV17621" s="191" t="str">
        <f t="shared" si="279"/>
        <v>545_RS_25_5_202324</v>
      </c>
      <c r="AW17621" s="191" t="s">
        <v>92</v>
      </c>
      <c r="AX17621" s="18">
        <v>202324</v>
      </c>
      <c r="AY17621" s="191">
        <v>545</v>
      </c>
      <c r="AZ17621" s="191">
        <v>25</v>
      </c>
      <c r="BA17621" s="191">
        <v>5</v>
      </c>
      <c r="BB17621" s="191">
        <v>0</v>
      </c>
    </row>
    <row r="17622" spans="48:54" x14ac:dyDescent="0.2">
      <c r="AV17622" s="191" t="str">
        <f t="shared" si="279"/>
        <v>546_RS_25_5_202324</v>
      </c>
      <c r="AW17622" s="191" t="s">
        <v>92</v>
      </c>
      <c r="AX17622" s="18">
        <v>202324</v>
      </c>
      <c r="AY17622" s="191">
        <v>546</v>
      </c>
      <c r="AZ17622" s="191">
        <v>25</v>
      </c>
      <c r="BA17622" s="191">
        <v>5</v>
      </c>
      <c r="BB17622" s="191">
        <v>0</v>
      </c>
    </row>
    <row r="17623" spans="48:54" x14ac:dyDescent="0.2">
      <c r="AV17623" s="191" t="str">
        <f t="shared" si="279"/>
        <v>548_RS_25_5_202324</v>
      </c>
      <c r="AW17623" s="191" t="s">
        <v>92</v>
      </c>
      <c r="AX17623" s="18">
        <v>202324</v>
      </c>
      <c r="AY17623" s="191">
        <v>548</v>
      </c>
      <c r="AZ17623" s="191">
        <v>25</v>
      </c>
      <c r="BA17623" s="191">
        <v>5</v>
      </c>
      <c r="BB17623" s="191">
        <v>0</v>
      </c>
    </row>
    <row r="17624" spans="48:54" x14ac:dyDescent="0.2">
      <c r="AV17624" s="191" t="str">
        <f t="shared" si="279"/>
        <v>550_RS_25_5_202324</v>
      </c>
      <c r="AW17624" s="191" t="s">
        <v>92</v>
      </c>
      <c r="AX17624" s="18">
        <v>202324</v>
      </c>
      <c r="AY17624" s="191">
        <v>550</v>
      </c>
      <c r="AZ17624" s="191">
        <v>25</v>
      </c>
      <c r="BA17624" s="191">
        <v>5</v>
      </c>
      <c r="BB17624" s="191">
        <v>0</v>
      </c>
    </row>
    <row r="17625" spans="48:54" x14ac:dyDescent="0.2">
      <c r="AV17625" s="191" t="str">
        <f t="shared" si="279"/>
        <v>552_RS_25_5_202324</v>
      </c>
      <c r="AW17625" s="191" t="s">
        <v>92</v>
      </c>
      <c r="AX17625" s="18">
        <v>202324</v>
      </c>
      <c r="AY17625" s="191">
        <v>552</v>
      </c>
      <c r="AZ17625" s="191">
        <v>25</v>
      </c>
      <c r="BA17625" s="191">
        <v>5</v>
      </c>
      <c r="BB17625" s="191">
        <v>0</v>
      </c>
    </row>
    <row r="17626" spans="48:54" x14ac:dyDescent="0.2">
      <c r="AV17626" s="191" t="str">
        <f t="shared" si="279"/>
        <v>562_RS_25_5_202324</v>
      </c>
      <c r="AW17626" s="191" t="s">
        <v>92</v>
      </c>
      <c r="AX17626" s="18">
        <v>202324</v>
      </c>
      <c r="AY17626" s="191">
        <v>562</v>
      </c>
      <c r="AZ17626" s="191">
        <v>25</v>
      </c>
      <c r="BA17626" s="191">
        <v>5</v>
      </c>
      <c r="BB17626" s="191">
        <v>0</v>
      </c>
    </row>
    <row r="17627" spans="48:54" x14ac:dyDescent="0.2">
      <c r="AV17627" s="191" t="str">
        <f t="shared" si="279"/>
        <v>564_RS_25_5_202324</v>
      </c>
      <c r="AW17627" s="191" t="s">
        <v>92</v>
      </c>
      <c r="AX17627" s="18">
        <v>202324</v>
      </c>
      <c r="AY17627" s="191">
        <v>564</v>
      </c>
      <c r="AZ17627" s="191">
        <v>25</v>
      </c>
      <c r="BA17627" s="191">
        <v>5</v>
      </c>
      <c r="BB17627" s="191">
        <v>0</v>
      </c>
    </row>
    <row r="17628" spans="48:54" x14ac:dyDescent="0.2">
      <c r="AV17628" s="191" t="str">
        <f t="shared" si="279"/>
        <v>566_RS_25_5_202324</v>
      </c>
      <c r="AW17628" s="191" t="s">
        <v>92</v>
      </c>
      <c r="AX17628" s="18">
        <v>202324</v>
      </c>
      <c r="AY17628" s="191">
        <v>566</v>
      </c>
      <c r="AZ17628" s="191">
        <v>25</v>
      </c>
      <c r="BA17628" s="191">
        <v>5</v>
      </c>
      <c r="BB17628" s="191">
        <v>0</v>
      </c>
    </row>
    <row r="17629" spans="48:54" x14ac:dyDescent="0.2">
      <c r="AV17629" s="191" t="str">
        <f t="shared" si="279"/>
        <v>568_RS_25_5_202324</v>
      </c>
      <c r="AW17629" s="191" t="s">
        <v>92</v>
      </c>
      <c r="AX17629" s="18">
        <v>202324</v>
      </c>
      <c r="AY17629" s="191">
        <v>568</v>
      </c>
      <c r="AZ17629" s="191">
        <v>25</v>
      </c>
      <c r="BA17629" s="191">
        <v>5</v>
      </c>
      <c r="BB17629" s="191">
        <v>0</v>
      </c>
    </row>
    <row r="17630" spans="48:54" x14ac:dyDescent="0.2">
      <c r="AV17630" s="191" t="str">
        <f t="shared" si="279"/>
        <v>572_RS_25_5_202324</v>
      </c>
      <c r="AW17630" s="191" t="s">
        <v>92</v>
      </c>
      <c r="AX17630" s="18">
        <v>202324</v>
      </c>
      <c r="AY17630" s="191">
        <v>572</v>
      </c>
      <c r="AZ17630" s="191">
        <v>25</v>
      </c>
      <c r="BA17630" s="191">
        <v>5</v>
      </c>
      <c r="BB17630" s="191">
        <v>0</v>
      </c>
    </row>
    <row r="17631" spans="48:54" x14ac:dyDescent="0.2">
      <c r="AV17631" s="191" t="str">
        <f t="shared" si="279"/>
        <v>574_RS_25_5_202324</v>
      </c>
      <c r="AW17631" s="191" t="s">
        <v>92</v>
      </c>
      <c r="AX17631" s="18">
        <v>202324</v>
      </c>
      <c r="AY17631" s="191">
        <v>574</v>
      </c>
      <c r="AZ17631" s="191">
        <v>25</v>
      </c>
      <c r="BA17631" s="191">
        <v>5</v>
      </c>
      <c r="BB17631" s="191">
        <v>0</v>
      </c>
    </row>
    <row r="17632" spans="48:54" x14ac:dyDescent="0.2">
      <c r="AV17632" s="191" t="str">
        <f t="shared" si="279"/>
        <v>576_RS_25_5_202324</v>
      </c>
      <c r="AW17632" s="191" t="s">
        <v>92</v>
      </c>
      <c r="AX17632" s="18">
        <v>202324</v>
      </c>
      <c r="AY17632" s="191">
        <v>576</v>
      </c>
      <c r="AZ17632" s="191">
        <v>25</v>
      </c>
      <c r="BA17632" s="191">
        <v>5</v>
      </c>
      <c r="BB17632" s="191">
        <v>0</v>
      </c>
    </row>
    <row r="17633" spans="48:54" x14ac:dyDescent="0.2">
      <c r="AV17633" s="191" t="str">
        <f t="shared" si="279"/>
        <v>582_RS_25_5_202324</v>
      </c>
      <c r="AW17633" s="191" t="s">
        <v>92</v>
      </c>
      <c r="AX17633" s="18">
        <v>202324</v>
      </c>
      <c r="AY17633" s="191">
        <v>582</v>
      </c>
      <c r="AZ17633" s="191">
        <v>25</v>
      </c>
      <c r="BA17633" s="191">
        <v>5</v>
      </c>
      <c r="BB17633" s="191">
        <v>0</v>
      </c>
    </row>
    <row r="17634" spans="48:54" x14ac:dyDescent="0.2">
      <c r="AV17634" s="191" t="str">
        <f t="shared" si="279"/>
        <v>584_RS_25_5_202324</v>
      </c>
      <c r="AW17634" s="191" t="s">
        <v>92</v>
      </c>
      <c r="AX17634" s="18">
        <v>202324</v>
      </c>
      <c r="AY17634" s="191">
        <v>584</v>
      </c>
      <c r="AZ17634" s="191">
        <v>25</v>
      </c>
      <c r="BA17634" s="191">
        <v>5</v>
      </c>
      <c r="BB17634" s="191">
        <v>0</v>
      </c>
    </row>
    <row r="17635" spans="48:54" x14ac:dyDescent="0.2">
      <c r="AV17635" s="191" t="str">
        <f t="shared" si="279"/>
        <v>586_RS_25_5_202324</v>
      </c>
      <c r="AW17635" s="191" t="s">
        <v>92</v>
      </c>
      <c r="AX17635" s="18">
        <v>202324</v>
      </c>
      <c r="AY17635" s="191">
        <v>586</v>
      </c>
      <c r="AZ17635" s="191">
        <v>25</v>
      </c>
      <c r="BA17635" s="191">
        <v>5</v>
      </c>
      <c r="BB17635" s="191">
        <v>0</v>
      </c>
    </row>
    <row r="17636" spans="48:54" x14ac:dyDescent="0.2">
      <c r="AV17636" s="191" t="str">
        <f t="shared" si="279"/>
        <v>512_RS_26_1_202324</v>
      </c>
      <c r="AW17636" s="191" t="s">
        <v>92</v>
      </c>
      <c r="AX17636" s="18">
        <v>202324</v>
      </c>
      <c r="AY17636" s="191">
        <v>512</v>
      </c>
      <c r="AZ17636" s="191">
        <v>26</v>
      </c>
      <c r="BA17636" s="191">
        <v>1</v>
      </c>
      <c r="BB17636" s="191">
        <v>989.66000000000008</v>
      </c>
    </row>
    <row r="17637" spans="48:54" x14ac:dyDescent="0.2">
      <c r="AV17637" s="191" t="str">
        <f t="shared" si="279"/>
        <v>514_RS_26_1_202324</v>
      </c>
      <c r="AW17637" s="191" t="s">
        <v>92</v>
      </c>
      <c r="AX17637" s="18">
        <v>202324</v>
      </c>
      <c r="AY17637" s="191">
        <v>514</v>
      </c>
      <c r="AZ17637" s="191">
        <v>26</v>
      </c>
      <c r="BA17637" s="191">
        <v>1</v>
      </c>
      <c r="BB17637" s="191">
        <v>1191</v>
      </c>
    </row>
    <row r="17638" spans="48:54" x14ac:dyDescent="0.2">
      <c r="AV17638" s="191" t="str">
        <f t="shared" si="279"/>
        <v>516_RS_26_1_202324</v>
      </c>
      <c r="AW17638" s="191" t="s">
        <v>92</v>
      </c>
      <c r="AX17638" s="18">
        <v>202324</v>
      </c>
      <c r="AY17638" s="191">
        <v>516</v>
      </c>
      <c r="AZ17638" s="191">
        <v>26</v>
      </c>
      <c r="BA17638" s="191">
        <v>1</v>
      </c>
      <c r="BB17638" s="191">
        <v>931.84399999999994</v>
      </c>
    </row>
    <row r="17639" spans="48:54" x14ac:dyDescent="0.2">
      <c r="AV17639" s="191" t="str">
        <f t="shared" si="279"/>
        <v>518_RS_26_1_202324</v>
      </c>
      <c r="AW17639" s="191" t="s">
        <v>92</v>
      </c>
      <c r="AX17639" s="18">
        <v>202324</v>
      </c>
      <c r="AY17639" s="191">
        <v>518</v>
      </c>
      <c r="AZ17639" s="191">
        <v>26</v>
      </c>
      <c r="BA17639" s="191">
        <v>1</v>
      </c>
      <c r="BB17639" s="191">
        <v>868.70014000000003</v>
      </c>
    </row>
    <row r="17640" spans="48:54" x14ac:dyDescent="0.2">
      <c r="AV17640" s="191" t="str">
        <f t="shared" si="279"/>
        <v>520_RS_26_1_202324</v>
      </c>
      <c r="AW17640" s="191" t="s">
        <v>92</v>
      </c>
      <c r="AX17640" s="18">
        <v>202324</v>
      </c>
      <c r="AY17640" s="191">
        <v>520</v>
      </c>
      <c r="AZ17640" s="191">
        <v>26</v>
      </c>
      <c r="BA17640" s="191">
        <v>1</v>
      </c>
      <c r="BB17640" s="191">
        <v>1414.203</v>
      </c>
    </row>
    <row r="17641" spans="48:54" x14ac:dyDescent="0.2">
      <c r="AV17641" s="191" t="str">
        <f t="shared" si="279"/>
        <v>522_RS_26_1_202324</v>
      </c>
      <c r="AW17641" s="191" t="s">
        <v>92</v>
      </c>
      <c r="AX17641" s="18">
        <v>202324</v>
      </c>
      <c r="AY17641" s="191">
        <v>522</v>
      </c>
      <c r="AZ17641" s="191">
        <v>26</v>
      </c>
      <c r="BA17641" s="191">
        <v>1</v>
      </c>
      <c r="BB17641" s="191">
        <v>967.9074700000001</v>
      </c>
    </row>
    <row r="17642" spans="48:54" x14ac:dyDescent="0.2">
      <c r="AV17642" s="191" t="str">
        <f t="shared" si="279"/>
        <v>524_RS_26_1_202324</v>
      </c>
      <c r="AW17642" s="191" t="s">
        <v>92</v>
      </c>
      <c r="AX17642" s="18">
        <v>202324</v>
      </c>
      <c r="AY17642" s="191">
        <v>524</v>
      </c>
      <c r="AZ17642" s="191">
        <v>26</v>
      </c>
      <c r="BA17642" s="191">
        <v>1</v>
      </c>
      <c r="BB17642" s="191">
        <v>1447.6798399999996</v>
      </c>
    </row>
    <row r="17643" spans="48:54" x14ac:dyDescent="0.2">
      <c r="AV17643" s="191" t="str">
        <f t="shared" si="279"/>
        <v>526_RS_26_1_202324</v>
      </c>
      <c r="AW17643" s="191" t="s">
        <v>92</v>
      </c>
      <c r="AX17643" s="18">
        <v>202324</v>
      </c>
      <c r="AY17643" s="191">
        <v>526</v>
      </c>
      <c r="AZ17643" s="191">
        <v>26</v>
      </c>
      <c r="BA17643" s="191">
        <v>1</v>
      </c>
      <c r="BB17643" s="191">
        <v>794.10397816659417</v>
      </c>
    </row>
    <row r="17644" spans="48:54" x14ac:dyDescent="0.2">
      <c r="AV17644" s="191" t="str">
        <f t="shared" si="279"/>
        <v>528_RS_26_1_202324</v>
      </c>
      <c r="AW17644" s="191" t="s">
        <v>92</v>
      </c>
      <c r="AX17644" s="18">
        <v>202324</v>
      </c>
      <c r="AY17644" s="191">
        <v>528</v>
      </c>
      <c r="AZ17644" s="191">
        <v>26</v>
      </c>
      <c r="BA17644" s="191">
        <v>1</v>
      </c>
      <c r="BB17644" s="191">
        <v>1383</v>
      </c>
    </row>
    <row r="17645" spans="48:54" x14ac:dyDescent="0.2">
      <c r="AV17645" s="191" t="str">
        <f t="shared" si="279"/>
        <v>530_RS_26_1_202324</v>
      </c>
      <c r="AW17645" s="191" t="s">
        <v>92</v>
      </c>
      <c r="AX17645" s="18">
        <v>202324</v>
      </c>
      <c r="AY17645" s="191">
        <v>530</v>
      </c>
      <c r="AZ17645" s="191">
        <v>26</v>
      </c>
      <c r="BA17645" s="191">
        <v>1</v>
      </c>
      <c r="BB17645" s="191">
        <v>2352.1280000000002</v>
      </c>
    </row>
    <row r="17646" spans="48:54" x14ac:dyDescent="0.2">
      <c r="AV17646" s="191" t="str">
        <f t="shared" si="279"/>
        <v>532_RS_26_1_202324</v>
      </c>
      <c r="AW17646" s="191" t="s">
        <v>92</v>
      </c>
      <c r="AX17646" s="18">
        <v>202324</v>
      </c>
      <c r="AY17646" s="191">
        <v>532</v>
      </c>
      <c r="AZ17646" s="191">
        <v>26</v>
      </c>
      <c r="BA17646" s="191">
        <v>1</v>
      </c>
      <c r="BB17646" s="191">
        <v>2800.4870000000001</v>
      </c>
    </row>
    <row r="17647" spans="48:54" x14ac:dyDescent="0.2">
      <c r="AV17647" s="191" t="str">
        <f t="shared" si="279"/>
        <v>534_RS_26_1_202324</v>
      </c>
      <c r="AW17647" s="191" t="s">
        <v>92</v>
      </c>
      <c r="AX17647" s="18">
        <v>202324</v>
      </c>
      <c r="AY17647" s="191">
        <v>534</v>
      </c>
      <c r="AZ17647" s="191">
        <v>26</v>
      </c>
      <c r="BA17647" s="191">
        <v>1</v>
      </c>
      <c r="BB17647" s="191">
        <v>1434.18442</v>
      </c>
    </row>
    <row r="17648" spans="48:54" x14ac:dyDescent="0.2">
      <c r="AV17648" s="191" t="str">
        <f t="shared" si="279"/>
        <v>536_RS_26_1_202324</v>
      </c>
      <c r="AW17648" s="191" t="s">
        <v>92</v>
      </c>
      <c r="AX17648" s="18">
        <v>202324</v>
      </c>
      <c r="AY17648" s="191">
        <v>536</v>
      </c>
      <c r="AZ17648" s="191">
        <v>26</v>
      </c>
      <c r="BA17648" s="191">
        <v>1</v>
      </c>
      <c r="BB17648" s="191">
        <v>762.12700000000007</v>
      </c>
    </row>
    <row r="17649" spans="48:54" x14ac:dyDescent="0.2">
      <c r="AV17649" s="191" t="str">
        <f t="shared" si="279"/>
        <v>538_RS_26_1_202324</v>
      </c>
      <c r="AW17649" s="191" t="s">
        <v>92</v>
      </c>
      <c r="AX17649" s="18">
        <v>202324</v>
      </c>
      <c r="AY17649" s="191">
        <v>538</v>
      </c>
      <c r="AZ17649" s="191">
        <v>26</v>
      </c>
      <c r="BA17649" s="191">
        <v>1</v>
      </c>
      <c r="BB17649" s="191">
        <v>1329.0059999999999</v>
      </c>
    </row>
    <row r="17650" spans="48:54" x14ac:dyDescent="0.2">
      <c r="AV17650" s="191" t="str">
        <f t="shared" si="279"/>
        <v>540_RS_26_1_202324</v>
      </c>
      <c r="AW17650" s="191" t="s">
        <v>92</v>
      </c>
      <c r="AX17650" s="18">
        <v>202324</v>
      </c>
      <c r="AY17650" s="191">
        <v>540</v>
      </c>
      <c r="AZ17650" s="191">
        <v>26</v>
      </c>
      <c r="BA17650" s="191">
        <v>1</v>
      </c>
      <c r="BB17650" s="191">
        <v>2894.3283000000001</v>
      </c>
    </row>
    <row r="17651" spans="48:54" x14ac:dyDescent="0.2">
      <c r="AV17651" s="191" t="str">
        <f t="shared" si="279"/>
        <v>542_RS_26_1_202324</v>
      </c>
      <c r="AW17651" s="191" t="s">
        <v>92</v>
      </c>
      <c r="AX17651" s="18">
        <v>202324</v>
      </c>
      <c r="AY17651" s="191">
        <v>542</v>
      </c>
      <c r="AZ17651" s="191">
        <v>26</v>
      </c>
      <c r="BA17651" s="191">
        <v>1</v>
      </c>
      <c r="BB17651" s="191">
        <v>413.28500000000003</v>
      </c>
    </row>
    <row r="17652" spans="48:54" x14ac:dyDescent="0.2">
      <c r="AV17652" s="191" t="str">
        <f t="shared" si="279"/>
        <v>544_RS_26_1_202324</v>
      </c>
      <c r="AW17652" s="191" t="s">
        <v>92</v>
      </c>
      <c r="AX17652" s="18">
        <v>202324</v>
      </c>
      <c r="AY17652" s="191">
        <v>544</v>
      </c>
      <c r="AZ17652" s="191">
        <v>26</v>
      </c>
      <c r="BA17652" s="191">
        <v>1</v>
      </c>
      <c r="BB17652" s="191">
        <v>1394.5511999999999</v>
      </c>
    </row>
    <row r="17653" spans="48:54" x14ac:dyDescent="0.2">
      <c r="AV17653" s="191" t="str">
        <f t="shared" si="279"/>
        <v>545_RS_26_1_202324</v>
      </c>
      <c r="AW17653" s="191" t="s">
        <v>92</v>
      </c>
      <c r="AX17653" s="18">
        <v>202324</v>
      </c>
      <c r="AY17653" s="191">
        <v>545</v>
      </c>
      <c r="AZ17653" s="191">
        <v>26</v>
      </c>
      <c r="BA17653" s="191">
        <v>1</v>
      </c>
      <c r="BB17653" s="191">
        <v>892.96947999999998</v>
      </c>
    </row>
    <row r="17654" spans="48:54" x14ac:dyDescent="0.2">
      <c r="AV17654" s="191" t="str">
        <f t="shared" si="279"/>
        <v>546_RS_26_1_202324</v>
      </c>
      <c r="AW17654" s="191" t="s">
        <v>92</v>
      </c>
      <c r="AX17654" s="18">
        <v>202324</v>
      </c>
      <c r="AY17654" s="191">
        <v>546</v>
      </c>
      <c r="AZ17654" s="191">
        <v>26</v>
      </c>
      <c r="BA17654" s="191">
        <v>1</v>
      </c>
      <c r="BB17654" s="191">
        <v>844.26700000000005</v>
      </c>
    </row>
    <row r="17655" spans="48:54" x14ac:dyDescent="0.2">
      <c r="AV17655" s="191" t="str">
        <f t="shared" si="279"/>
        <v>548_RS_26_1_202324</v>
      </c>
      <c r="AW17655" s="191" t="s">
        <v>92</v>
      </c>
      <c r="AX17655" s="18">
        <v>202324</v>
      </c>
      <c r="AY17655" s="191">
        <v>548</v>
      </c>
      <c r="AZ17655" s="191">
        <v>26</v>
      </c>
      <c r="BA17655" s="191">
        <v>1</v>
      </c>
      <c r="BB17655" s="191">
        <v>1571.1480000000001</v>
      </c>
    </row>
    <row r="17656" spans="48:54" x14ac:dyDescent="0.2">
      <c r="AV17656" s="191" t="str">
        <f t="shared" si="279"/>
        <v>550_RS_26_1_202324</v>
      </c>
      <c r="AW17656" s="191" t="s">
        <v>92</v>
      </c>
      <c r="AX17656" s="18">
        <v>202324</v>
      </c>
      <c r="AY17656" s="191">
        <v>550</v>
      </c>
      <c r="AZ17656" s="191">
        <v>26</v>
      </c>
      <c r="BA17656" s="191">
        <v>1</v>
      </c>
      <c r="BB17656" s="191">
        <v>1150.0600000000002</v>
      </c>
    </row>
    <row r="17657" spans="48:54" x14ac:dyDescent="0.2">
      <c r="AV17657" s="191" t="str">
        <f t="shared" si="279"/>
        <v>552_RS_26_1_202324</v>
      </c>
      <c r="AW17657" s="191" t="s">
        <v>92</v>
      </c>
      <c r="AX17657" s="18">
        <v>202324</v>
      </c>
      <c r="AY17657" s="191">
        <v>552</v>
      </c>
      <c r="AZ17657" s="191">
        <v>26</v>
      </c>
      <c r="BA17657" s="191">
        <v>1</v>
      </c>
      <c r="BB17657" s="191">
        <v>1393.5109399999978</v>
      </c>
    </row>
    <row r="17658" spans="48:54" x14ac:dyDescent="0.2">
      <c r="AV17658" s="191" t="str">
        <f t="shared" si="279"/>
        <v>562_RS_26_1_202324</v>
      </c>
      <c r="AW17658" s="191" t="s">
        <v>92</v>
      </c>
      <c r="AX17658" s="18">
        <v>202324</v>
      </c>
      <c r="AY17658" s="191">
        <v>562</v>
      </c>
      <c r="AZ17658" s="191">
        <v>26</v>
      </c>
      <c r="BA17658" s="191">
        <v>1</v>
      </c>
      <c r="BB17658" s="191">
        <v>0</v>
      </c>
    </row>
    <row r="17659" spans="48:54" x14ac:dyDescent="0.2">
      <c r="AV17659" s="191" t="str">
        <f t="shared" si="279"/>
        <v>564_RS_26_1_202324</v>
      </c>
      <c r="AW17659" s="191" t="s">
        <v>92</v>
      </c>
      <c r="AX17659" s="18">
        <v>202324</v>
      </c>
      <c r="AY17659" s="191">
        <v>564</v>
      </c>
      <c r="AZ17659" s="191">
        <v>26</v>
      </c>
      <c r="BA17659" s="191">
        <v>1</v>
      </c>
      <c r="BB17659" s="191">
        <v>0</v>
      </c>
    </row>
    <row r="17660" spans="48:54" x14ac:dyDescent="0.2">
      <c r="AV17660" s="191" t="str">
        <f t="shared" si="279"/>
        <v>566_RS_26_1_202324</v>
      </c>
      <c r="AW17660" s="191" t="s">
        <v>92</v>
      </c>
      <c r="AX17660" s="18">
        <v>202324</v>
      </c>
      <c r="AY17660" s="191">
        <v>566</v>
      </c>
      <c r="AZ17660" s="191">
        <v>26</v>
      </c>
      <c r="BA17660" s="191">
        <v>1</v>
      </c>
      <c r="BB17660" s="191">
        <v>0</v>
      </c>
    </row>
    <row r="17661" spans="48:54" x14ac:dyDescent="0.2">
      <c r="AV17661" s="191" t="str">
        <f t="shared" si="279"/>
        <v>568_RS_26_1_202324</v>
      </c>
      <c r="AW17661" s="191" t="s">
        <v>92</v>
      </c>
      <c r="AX17661" s="18">
        <v>202324</v>
      </c>
      <c r="AY17661" s="191">
        <v>568</v>
      </c>
      <c r="AZ17661" s="191">
        <v>26</v>
      </c>
      <c r="BA17661" s="191">
        <v>1</v>
      </c>
      <c r="BB17661" s="191">
        <v>0</v>
      </c>
    </row>
    <row r="17662" spans="48:54" x14ac:dyDescent="0.2">
      <c r="AV17662" s="191" t="str">
        <f t="shared" si="279"/>
        <v>572_RS_26_1_202324</v>
      </c>
      <c r="AW17662" s="191" t="s">
        <v>92</v>
      </c>
      <c r="AX17662" s="18">
        <v>202324</v>
      </c>
      <c r="AY17662" s="191">
        <v>572</v>
      </c>
      <c r="AZ17662" s="191">
        <v>26</v>
      </c>
      <c r="BA17662" s="191">
        <v>1</v>
      </c>
      <c r="BB17662" s="191">
        <v>0</v>
      </c>
    </row>
    <row r="17663" spans="48:54" x14ac:dyDescent="0.2">
      <c r="AV17663" s="191" t="str">
        <f t="shared" si="279"/>
        <v>574_RS_26_1_202324</v>
      </c>
      <c r="AW17663" s="191" t="s">
        <v>92</v>
      </c>
      <c r="AX17663" s="18">
        <v>202324</v>
      </c>
      <c r="AY17663" s="191">
        <v>574</v>
      </c>
      <c r="AZ17663" s="191">
        <v>26</v>
      </c>
      <c r="BA17663" s="191">
        <v>1</v>
      </c>
      <c r="BB17663" s="191">
        <v>0</v>
      </c>
    </row>
    <row r="17664" spans="48:54" x14ac:dyDescent="0.2">
      <c r="AV17664" s="191" t="str">
        <f t="shared" si="279"/>
        <v>576_RS_26_1_202324</v>
      </c>
      <c r="AW17664" s="191" t="s">
        <v>92</v>
      </c>
      <c r="AX17664" s="18">
        <v>202324</v>
      </c>
      <c r="AY17664" s="191">
        <v>576</v>
      </c>
      <c r="AZ17664" s="191">
        <v>26</v>
      </c>
      <c r="BA17664" s="191">
        <v>1</v>
      </c>
      <c r="BB17664" s="191">
        <v>0</v>
      </c>
    </row>
    <row r="17665" spans="48:54" x14ac:dyDescent="0.2">
      <c r="AV17665" s="191" t="str">
        <f t="shared" si="279"/>
        <v>582_RS_26_1_202324</v>
      </c>
      <c r="AW17665" s="191" t="s">
        <v>92</v>
      </c>
      <c r="AX17665" s="18">
        <v>202324</v>
      </c>
      <c r="AY17665" s="191">
        <v>582</v>
      </c>
      <c r="AZ17665" s="191">
        <v>26</v>
      </c>
      <c r="BA17665" s="191">
        <v>1</v>
      </c>
      <c r="BB17665" s="191">
        <v>0</v>
      </c>
    </row>
    <row r="17666" spans="48:54" x14ac:dyDescent="0.2">
      <c r="AV17666" s="191" t="str">
        <f t="shared" si="279"/>
        <v>584_RS_26_1_202324</v>
      </c>
      <c r="AW17666" s="191" t="s">
        <v>92</v>
      </c>
      <c r="AX17666" s="18">
        <v>202324</v>
      </c>
      <c r="AY17666" s="191">
        <v>584</v>
      </c>
      <c r="AZ17666" s="191">
        <v>26</v>
      </c>
      <c r="BA17666" s="191">
        <v>1</v>
      </c>
      <c r="BB17666" s="191">
        <v>0</v>
      </c>
    </row>
    <row r="17667" spans="48:54" x14ac:dyDescent="0.2">
      <c r="AV17667" s="191" t="str">
        <f t="shared" si="279"/>
        <v>586_RS_26_1_202324</v>
      </c>
      <c r="AW17667" s="191" t="s">
        <v>92</v>
      </c>
      <c r="AX17667" s="18">
        <v>202324</v>
      </c>
      <c r="AY17667" s="191">
        <v>586</v>
      </c>
      <c r="AZ17667" s="191">
        <v>26</v>
      </c>
      <c r="BA17667" s="191">
        <v>1</v>
      </c>
      <c r="BB17667" s="191">
        <v>0</v>
      </c>
    </row>
    <row r="17668" spans="48:54" x14ac:dyDescent="0.2">
      <c r="AV17668" s="191" t="str">
        <f t="shared" ref="AV17668:AV17731" si="280">AY17668&amp;"_"&amp;AW17668&amp;"_"&amp;AZ17668&amp;"_"&amp;BA17668&amp;"_"&amp;AX17668</f>
        <v>512_RS_26_2_202324</v>
      </c>
      <c r="AW17668" s="191" t="s">
        <v>92</v>
      </c>
      <c r="AX17668" s="18">
        <v>202324</v>
      </c>
      <c r="AY17668" s="191">
        <v>512</v>
      </c>
      <c r="AZ17668" s="191">
        <v>26</v>
      </c>
      <c r="BA17668" s="191">
        <v>2</v>
      </c>
      <c r="BB17668" s="191">
        <v>-507.67500000000001</v>
      </c>
    </row>
    <row r="17669" spans="48:54" x14ac:dyDescent="0.2">
      <c r="AV17669" s="191" t="str">
        <f t="shared" si="280"/>
        <v>514_RS_26_2_202324</v>
      </c>
      <c r="AW17669" s="191" t="s">
        <v>92</v>
      </c>
      <c r="AX17669" s="18">
        <v>202324</v>
      </c>
      <c r="AY17669" s="191">
        <v>514</v>
      </c>
      <c r="AZ17669" s="191">
        <v>26</v>
      </c>
      <c r="BA17669" s="191">
        <v>2</v>
      </c>
      <c r="BB17669" s="191">
        <v>-526</v>
      </c>
    </row>
    <row r="17670" spans="48:54" x14ac:dyDescent="0.2">
      <c r="AV17670" s="191" t="str">
        <f t="shared" si="280"/>
        <v>516_RS_26_2_202324</v>
      </c>
      <c r="AW17670" s="191" t="s">
        <v>92</v>
      </c>
      <c r="AX17670" s="18">
        <v>202324</v>
      </c>
      <c r="AY17670" s="191">
        <v>516</v>
      </c>
      <c r="AZ17670" s="191">
        <v>26</v>
      </c>
      <c r="BA17670" s="191">
        <v>2</v>
      </c>
      <c r="BB17670" s="191">
        <v>-504.584</v>
      </c>
    </row>
    <row r="17671" spans="48:54" x14ac:dyDescent="0.2">
      <c r="AV17671" s="191" t="str">
        <f t="shared" si="280"/>
        <v>518_RS_26_2_202324</v>
      </c>
      <c r="AW17671" s="191" t="s">
        <v>92</v>
      </c>
      <c r="AX17671" s="18">
        <v>202324</v>
      </c>
      <c r="AY17671" s="191">
        <v>518</v>
      </c>
      <c r="AZ17671" s="191">
        <v>26</v>
      </c>
      <c r="BA17671" s="191">
        <v>2</v>
      </c>
      <c r="BB17671" s="191">
        <v>-502.54453999999998</v>
      </c>
    </row>
    <row r="17672" spans="48:54" x14ac:dyDescent="0.2">
      <c r="AV17672" s="191" t="str">
        <f t="shared" si="280"/>
        <v>520_RS_26_2_202324</v>
      </c>
      <c r="AW17672" s="191" t="s">
        <v>92</v>
      </c>
      <c r="AX17672" s="18">
        <v>202324</v>
      </c>
      <c r="AY17672" s="191">
        <v>520</v>
      </c>
      <c r="AZ17672" s="191">
        <v>26</v>
      </c>
      <c r="BA17672" s="191">
        <v>2</v>
      </c>
      <c r="BB17672" s="191">
        <v>-1258.5139999999999</v>
      </c>
    </row>
    <row r="17673" spans="48:54" x14ac:dyDescent="0.2">
      <c r="AV17673" s="191" t="str">
        <f t="shared" si="280"/>
        <v>522_RS_26_2_202324</v>
      </c>
      <c r="AW17673" s="191" t="s">
        <v>92</v>
      </c>
      <c r="AX17673" s="18">
        <v>202324</v>
      </c>
      <c r="AY17673" s="191">
        <v>522</v>
      </c>
      <c r="AZ17673" s="191">
        <v>26</v>
      </c>
      <c r="BA17673" s="191">
        <v>2</v>
      </c>
      <c r="BB17673" s="191">
        <v>-1216.4218999999998</v>
      </c>
    </row>
    <row r="17674" spans="48:54" x14ac:dyDescent="0.2">
      <c r="AV17674" s="191" t="str">
        <f t="shared" si="280"/>
        <v>524_RS_26_2_202324</v>
      </c>
      <c r="AW17674" s="191" t="s">
        <v>92</v>
      </c>
      <c r="AX17674" s="18">
        <v>202324</v>
      </c>
      <c r="AY17674" s="191">
        <v>524</v>
      </c>
      <c r="AZ17674" s="191">
        <v>26</v>
      </c>
      <c r="BA17674" s="191">
        <v>2</v>
      </c>
      <c r="BB17674" s="191">
        <v>-723.89948000000004</v>
      </c>
    </row>
    <row r="17675" spans="48:54" x14ac:dyDescent="0.2">
      <c r="AV17675" s="191" t="str">
        <f t="shared" si="280"/>
        <v>526_RS_26_2_202324</v>
      </c>
      <c r="AW17675" s="191" t="s">
        <v>92</v>
      </c>
      <c r="AX17675" s="18">
        <v>202324</v>
      </c>
      <c r="AY17675" s="191">
        <v>526</v>
      </c>
      <c r="AZ17675" s="191">
        <v>26</v>
      </c>
      <c r="BA17675" s="191">
        <v>2</v>
      </c>
      <c r="BB17675" s="191">
        <v>-347.24918009926199</v>
      </c>
    </row>
    <row r="17676" spans="48:54" x14ac:dyDescent="0.2">
      <c r="AV17676" s="191" t="str">
        <f t="shared" si="280"/>
        <v>528_RS_26_2_202324</v>
      </c>
      <c r="AW17676" s="191" t="s">
        <v>92</v>
      </c>
      <c r="AX17676" s="18">
        <v>202324</v>
      </c>
      <c r="AY17676" s="191">
        <v>528</v>
      </c>
      <c r="AZ17676" s="191">
        <v>26</v>
      </c>
      <c r="BA17676" s="191">
        <v>2</v>
      </c>
      <c r="BB17676" s="191">
        <v>-725</v>
      </c>
    </row>
    <row r="17677" spans="48:54" x14ac:dyDescent="0.2">
      <c r="AV17677" s="191" t="str">
        <f t="shared" si="280"/>
        <v>530_RS_26_2_202324</v>
      </c>
      <c r="AW17677" s="191" t="s">
        <v>92</v>
      </c>
      <c r="AX17677" s="18">
        <v>202324</v>
      </c>
      <c r="AY17677" s="191">
        <v>530</v>
      </c>
      <c r="AZ17677" s="191">
        <v>26</v>
      </c>
      <c r="BA17677" s="191">
        <v>2</v>
      </c>
      <c r="BB17677" s="191">
        <v>-1202.597</v>
      </c>
    </row>
    <row r="17678" spans="48:54" x14ac:dyDescent="0.2">
      <c r="AV17678" s="191" t="str">
        <f t="shared" si="280"/>
        <v>532_RS_26_2_202324</v>
      </c>
      <c r="AW17678" s="191" t="s">
        <v>92</v>
      </c>
      <c r="AX17678" s="18">
        <v>202324</v>
      </c>
      <c r="AY17678" s="191">
        <v>532</v>
      </c>
      <c r="AZ17678" s="191">
        <v>26</v>
      </c>
      <c r="BA17678" s="191">
        <v>2</v>
      </c>
      <c r="BB17678" s="191">
        <v>-1130</v>
      </c>
    </row>
    <row r="17679" spans="48:54" x14ac:dyDescent="0.2">
      <c r="AV17679" s="191" t="str">
        <f t="shared" si="280"/>
        <v>534_RS_26_2_202324</v>
      </c>
      <c r="AW17679" s="191" t="s">
        <v>92</v>
      </c>
      <c r="AX17679" s="18">
        <v>202324</v>
      </c>
      <c r="AY17679" s="191">
        <v>534</v>
      </c>
      <c r="AZ17679" s="191">
        <v>26</v>
      </c>
      <c r="BA17679" s="191">
        <v>2</v>
      </c>
      <c r="BB17679" s="191">
        <v>-733.29142000000002</v>
      </c>
    </row>
    <row r="17680" spans="48:54" x14ac:dyDescent="0.2">
      <c r="AV17680" s="191" t="str">
        <f t="shared" si="280"/>
        <v>536_RS_26_2_202324</v>
      </c>
      <c r="AW17680" s="191" t="s">
        <v>92</v>
      </c>
      <c r="AX17680" s="18">
        <v>202324</v>
      </c>
      <c r="AY17680" s="191">
        <v>536</v>
      </c>
      <c r="AZ17680" s="191">
        <v>26</v>
      </c>
      <c r="BA17680" s="191">
        <v>2</v>
      </c>
      <c r="BB17680" s="191">
        <v>-461.86799999999999</v>
      </c>
    </row>
    <row r="17681" spans="48:54" x14ac:dyDescent="0.2">
      <c r="AV17681" s="191" t="str">
        <f t="shared" si="280"/>
        <v>538_RS_26_2_202324</v>
      </c>
      <c r="AW17681" s="191" t="s">
        <v>92</v>
      </c>
      <c r="AX17681" s="18">
        <v>202324</v>
      </c>
      <c r="AY17681" s="191">
        <v>538</v>
      </c>
      <c r="AZ17681" s="191">
        <v>26</v>
      </c>
      <c r="BA17681" s="191">
        <v>2</v>
      </c>
      <c r="BB17681" s="191">
        <v>-977.48299999999995</v>
      </c>
    </row>
    <row r="17682" spans="48:54" x14ac:dyDescent="0.2">
      <c r="AV17682" s="191" t="str">
        <f t="shared" si="280"/>
        <v>540_RS_26_2_202324</v>
      </c>
      <c r="AW17682" s="191" t="s">
        <v>92</v>
      </c>
      <c r="AX17682" s="18">
        <v>202324</v>
      </c>
      <c r="AY17682" s="191">
        <v>540</v>
      </c>
      <c r="AZ17682" s="191">
        <v>26</v>
      </c>
      <c r="BA17682" s="191">
        <v>2</v>
      </c>
      <c r="BB17682" s="191">
        <v>-1131.7714299999998</v>
      </c>
    </row>
    <row r="17683" spans="48:54" x14ac:dyDescent="0.2">
      <c r="AV17683" s="191" t="str">
        <f t="shared" si="280"/>
        <v>542_RS_26_2_202324</v>
      </c>
      <c r="AW17683" s="191" t="s">
        <v>92</v>
      </c>
      <c r="AX17683" s="18">
        <v>202324</v>
      </c>
      <c r="AY17683" s="191">
        <v>542</v>
      </c>
      <c r="AZ17683" s="191">
        <v>26</v>
      </c>
      <c r="BA17683" s="191">
        <v>2</v>
      </c>
      <c r="BB17683" s="191">
        <v>-144.33600000000001</v>
      </c>
    </row>
    <row r="17684" spans="48:54" x14ac:dyDescent="0.2">
      <c r="AV17684" s="191" t="str">
        <f t="shared" si="280"/>
        <v>544_RS_26_2_202324</v>
      </c>
      <c r="AW17684" s="191" t="s">
        <v>92</v>
      </c>
      <c r="AX17684" s="18">
        <v>202324</v>
      </c>
      <c r="AY17684" s="191">
        <v>544</v>
      </c>
      <c r="AZ17684" s="191">
        <v>26</v>
      </c>
      <c r="BA17684" s="191">
        <v>2</v>
      </c>
      <c r="BB17684" s="191">
        <v>-580.16759999999999</v>
      </c>
    </row>
    <row r="17685" spans="48:54" x14ac:dyDescent="0.2">
      <c r="AV17685" s="191" t="str">
        <f t="shared" si="280"/>
        <v>545_RS_26_2_202324</v>
      </c>
      <c r="AW17685" s="191" t="s">
        <v>92</v>
      </c>
      <c r="AX17685" s="18">
        <v>202324</v>
      </c>
      <c r="AY17685" s="191">
        <v>545</v>
      </c>
      <c r="AZ17685" s="191">
        <v>26</v>
      </c>
      <c r="BA17685" s="191">
        <v>2</v>
      </c>
      <c r="BB17685" s="191">
        <v>-528.69000000000005</v>
      </c>
    </row>
    <row r="17686" spans="48:54" x14ac:dyDescent="0.2">
      <c r="AV17686" s="191" t="str">
        <f t="shared" si="280"/>
        <v>546_RS_26_2_202324</v>
      </c>
      <c r="AW17686" s="191" t="s">
        <v>92</v>
      </c>
      <c r="AX17686" s="18">
        <v>202324</v>
      </c>
      <c r="AY17686" s="191">
        <v>546</v>
      </c>
      <c r="AZ17686" s="191">
        <v>26</v>
      </c>
      <c r="BA17686" s="191">
        <v>2</v>
      </c>
      <c r="BB17686" s="191">
        <v>-362.50400000000002</v>
      </c>
    </row>
    <row r="17687" spans="48:54" x14ac:dyDescent="0.2">
      <c r="AV17687" s="191" t="str">
        <f t="shared" si="280"/>
        <v>548_RS_26_2_202324</v>
      </c>
      <c r="AW17687" s="191" t="s">
        <v>92</v>
      </c>
      <c r="AX17687" s="18">
        <v>202324</v>
      </c>
      <c r="AY17687" s="191">
        <v>548</v>
      </c>
      <c r="AZ17687" s="191">
        <v>26</v>
      </c>
      <c r="BA17687" s="191">
        <v>2</v>
      </c>
      <c r="BB17687" s="191">
        <v>-484.39299999999997</v>
      </c>
    </row>
    <row r="17688" spans="48:54" x14ac:dyDescent="0.2">
      <c r="AV17688" s="191" t="str">
        <f t="shared" si="280"/>
        <v>550_RS_26_2_202324</v>
      </c>
      <c r="AW17688" s="191" t="s">
        <v>92</v>
      </c>
      <c r="AX17688" s="18">
        <v>202324</v>
      </c>
      <c r="AY17688" s="191">
        <v>550</v>
      </c>
      <c r="AZ17688" s="191">
        <v>26</v>
      </c>
      <c r="BA17688" s="191">
        <v>2</v>
      </c>
      <c r="BB17688" s="191">
        <v>-761.16</v>
      </c>
    </row>
    <row r="17689" spans="48:54" x14ac:dyDescent="0.2">
      <c r="AV17689" s="191" t="str">
        <f t="shared" si="280"/>
        <v>552_RS_26_2_202324</v>
      </c>
      <c r="AW17689" s="191" t="s">
        <v>92</v>
      </c>
      <c r="AX17689" s="18">
        <v>202324</v>
      </c>
      <c r="AY17689" s="191">
        <v>552</v>
      </c>
      <c r="AZ17689" s="191">
        <v>26</v>
      </c>
      <c r="BA17689" s="191">
        <v>2</v>
      </c>
      <c r="BB17689" s="191">
        <v>-1648.3868300000001</v>
      </c>
    </row>
    <row r="17690" spans="48:54" x14ac:dyDescent="0.2">
      <c r="AV17690" s="191" t="str">
        <f t="shared" si="280"/>
        <v>562_RS_26_2_202324</v>
      </c>
      <c r="AW17690" s="191" t="s">
        <v>92</v>
      </c>
      <c r="AX17690" s="18">
        <v>202324</v>
      </c>
      <c r="AY17690" s="191">
        <v>562</v>
      </c>
      <c r="AZ17690" s="191">
        <v>26</v>
      </c>
      <c r="BA17690" s="191">
        <v>2</v>
      </c>
      <c r="BB17690" s="191">
        <v>0</v>
      </c>
    </row>
    <row r="17691" spans="48:54" x14ac:dyDescent="0.2">
      <c r="AV17691" s="191" t="str">
        <f t="shared" si="280"/>
        <v>564_RS_26_2_202324</v>
      </c>
      <c r="AW17691" s="191" t="s">
        <v>92</v>
      </c>
      <c r="AX17691" s="18">
        <v>202324</v>
      </c>
      <c r="AY17691" s="191">
        <v>564</v>
      </c>
      <c r="AZ17691" s="191">
        <v>26</v>
      </c>
      <c r="BA17691" s="191">
        <v>2</v>
      </c>
      <c r="BB17691" s="191">
        <v>0</v>
      </c>
    </row>
    <row r="17692" spans="48:54" x14ac:dyDescent="0.2">
      <c r="AV17692" s="191" t="str">
        <f t="shared" si="280"/>
        <v>566_RS_26_2_202324</v>
      </c>
      <c r="AW17692" s="191" t="s">
        <v>92</v>
      </c>
      <c r="AX17692" s="18">
        <v>202324</v>
      </c>
      <c r="AY17692" s="191">
        <v>566</v>
      </c>
      <c r="AZ17692" s="191">
        <v>26</v>
      </c>
      <c r="BA17692" s="191">
        <v>2</v>
      </c>
      <c r="BB17692" s="191">
        <v>0</v>
      </c>
    </row>
    <row r="17693" spans="48:54" x14ac:dyDescent="0.2">
      <c r="AV17693" s="191" t="str">
        <f t="shared" si="280"/>
        <v>568_RS_26_2_202324</v>
      </c>
      <c r="AW17693" s="191" t="s">
        <v>92</v>
      </c>
      <c r="AX17693" s="18">
        <v>202324</v>
      </c>
      <c r="AY17693" s="191">
        <v>568</v>
      </c>
      <c r="AZ17693" s="191">
        <v>26</v>
      </c>
      <c r="BA17693" s="191">
        <v>2</v>
      </c>
      <c r="BB17693" s="191">
        <v>0</v>
      </c>
    </row>
    <row r="17694" spans="48:54" x14ac:dyDescent="0.2">
      <c r="AV17694" s="191" t="str">
        <f t="shared" si="280"/>
        <v>572_RS_26_2_202324</v>
      </c>
      <c r="AW17694" s="191" t="s">
        <v>92</v>
      </c>
      <c r="AX17694" s="18">
        <v>202324</v>
      </c>
      <c r="AY17694" s="191">
        <v>572</v>
      </c>
      <c r="AZ17694" s="191">
        <v>26</v>
      </c>
      <c r="BA17694" s="191">
        <v>2</v>
      </c>
      <c r="BB17694" s="191">
        <v>0</v>
      </c>
    </row>
    <row r="17695" spans="48:54" x14ac:dyDescent="0.2">
      <c r="AV17695" s="191" t="str">
        <f t="shared" si="280"/>
        <v>574_RS_26_2_202324</v>
      </c>
      <c r="AW17695" s="191" t="s">
        <v>92</v>
      </c>
      <c r="AX17695" s="18">
        <v>202324</v>
      </c>
      <c r="AY17695" s="191">
        <v>574</v>
      </c>
      <c r="AZ17695" s="191">
        <v>26</v>
      </c>
      <c r="BA17695" s="191">
        <v>2</v>
      </c>
      <c r="BB17695" s="191">
        <v>0</v>
      </c>
    </row>
    <row r="17696" spans="48:54" x14ac:dyDescent="0.2">
      <c r="AV17696" s="191" t="str">
        <f t="shared" si="280"/>
        <v>576_RS_26_2_202324</v>
      </c>
      <c r="AW17696" s="191" t="s">
        <v>92</v>
      </c>
      <c r="AX17696" s="18">
        <v>202324</v>
      </c>
      <c r="AY17696" s="191">
        <v>576</v>
      </c>
      <c r="AZ17696" s="191">
        <v>26</v>
      </c>
      <c r="BA17696" s="191">
        <v>2</v>
      </c>
      <c r="BB17696" s="191">
        <v>0</v>
      </c>
    </row>
    <row r="17697" spans="48:54" x14ac:dyDescent="0.2">
      <c r="AV17697" s="191" t="str">
        <f t="shared" si="280"/>
        <v>582_RS_26_2_202324</v>
      </c>
      <c r="AW17697" s="191" t="s">
        <v>92</v>
      </c>
      <c r="AX17697" s="18">
        <v>202324</v>
      </c>
      <c r="AY17697" s="191">
        <v>582</v>
      </c>
      <c r="AZ17697" s="191">
        <v>26</v>
      </c>
      <c r="BA17697" s="191">
        <v>2</v>
      </c>
      <c r="BB17697" s="191">
        <v>0</v>
      </c>
    </row>
    <row r="17698" spans="48:54" x14ac:dyDescent="0.2">
      <c r="AV17698" s="191" t="str">
        <f t="shared" si="280"/>
        <v>584_RS_26_2_202324</v>
      </c>
      <c r="AW17698" s="191" t="s">
        <v>92</v>
      </c>
      <c r="AX17698" s="18">
        <v>202324</v>
      </c>
      <c r="AY17698" s="191">
        <v>584</v>
      </c>
      <c r="AZ17698" s="191">
        <v>26</v>
      </c>
      <c r="BA17698" s="191">
        <v>2</v>
      </c>
      <c r="BB17698" s="191">
        <v>0</v>
      </c>
    </row>
    <row r="17699" spans="48:54" x14ac:dyDescent="0.2">
      <c r="AV17699" s="191" t="str">
        <f t="shared" si="280"/>
        <v>586_RS_26_2_202324</v>
      </c>
      <c r="AW17699" s="191" t="s">
        <v>92</v>
      </c>
      <c r="AX17699" s="18">
        <v>202324</v>
      </c>
      <c r="AY17699" s="191">
        <v>586</v>
      </c>
      <c r="AZ17699" s="191">
        <v>26</v>
      </c>
      <c r="BA17699" s="191">
        <v>2</v>
      </c>
      <c r="BB17699" s="191">
        <v>0</v>
      </c>
    </row>
    <row r="17700" spans="48:54" x14ac:dyDescent="0.2">
      <c r="AV17700" s="191" t="str">
        <f t="shared" si="280"/>
        <v>512_RS_26_4_202324</v>
      </c>
      <c r="AW17700" s="191" t="s">
        <v>92</v>
      </c>
      <c r="AX17700" s="18">
        <v>202324</v>
      </c>
      <c r="AY17700" s="191">
        <v>512</v>
      </c>
      <c r="AZ17700" s="191">
        <v>26</v>
      </c>
      <c r="BA17700" s="191">
        <v>4</v>
      </c>
      <c r="BB17700" s="191">
        <v>481.98500000000007</v>
      </c>
    </row>
    <row r="17701" spans="48:54" x14ac:dyDescent="0.2">
      <c r="AV17701" s="191" t="str">
        <f t="shared" si="280"/>
        <v>514_RS_26_4_202324</v>
      </c>
      <c r="AW17701" s="191" t="s">
        <v>92</v>
      </c>
      <c r="AX17701" s="18">
        <v>202324</v>
      </c>
      <c r="AY17701" s="191">
        <v>514</v>
      </c>
      <c r="AZ17701" s="191">
        <v>26</v>
      </c>
      <c r="BA17701" s="191">
        <v>4</v>
      </c>
      <c r="BB17701" s="191">
        <v>665</v>
      </c>
    </row>
    <row r="17702" spans="48:54" x14ac:dyDescent="0.2">
      <c r="AV17702" s="191" t="str">
        <f t="shared" si="280"/>
        <v>516_RS_26_4_202324</v>
      </c>
      <c r="AW17702" s="191" t="s">
        <v>92</v>
      </c>
      <c r="AX17702" s="18">
        <v>202324</v>
      </c>
      <c r="AY17702" s="191">
        <v>516</v>
      </c>
      <c r="AZ17702" s="191">
        <v>26</v>
      </c>
      <c r="BA17702" s="191">
        <v>4</v>
      </c>
      <c r="BB17702" s="191">
        <v>427.25999999999993</v>
      </c>
    </row>
    <row r="17703" spans="48:54" x14ac:dyDescent="0.2">
      <c r="AV17703" s="191" t="str">
        <f t="shared" si="280"/>
        <v>518_RS_26_4_202324</v>
      </c>
      <c r="AW17703" s="191" t="s">
        <v>92</v>
      </c>
      <c r="AX17703" s="18">
        <v>202324</v>
      </c>
      <c r="AY17703" s="191">
        <v>518</v>
      </c>
      <c r="AZ17703" s="191">
        <v>26</v>
      </c>
      <c r="BA17703" s="191">
        <v>4</v>
      </c>
      <c r="BB17703" s="191">
        <v>366.15560000000005</v>
      </c>
    </row>
    <row r="17704" spans="48:54" x14ac:dyDescent="0.2">
      <c r="AV17704" s="191" t="str">
        <f t="shared" si="280"/>
        <v>520_RS_26_4_202324</v>
      </c>
      <c r="AW17704" s="191" t="s">
        <v>92</v>
      </c>
      <c r="AX17704" s="18">
        <v>202324</v>
      </c>
      <c r="AY17704" s="191">
        <v>520</v>
      </c>
      <c r="AZ17704" s="191">
        <v>26</v>
      </c>
      <c r="BA17704" s="191">
        <v>4</v>
      </c>
      <c r="BB17704" s="191">
        <v>155.68900000000008</v>
      </c>
    </row>
    <row r="17705" spans="48:54" x14ac:dyDescent="0.2">
      <c r="AV17705" s="191" t="str">
        <f t="shared" si="280"/>
        <v>522_RS_26_4_202324</v>
      </c>
      <c r="AW17705" s="191" t="s">
        <v>92</v>
      </c>
      <c r="AX17705" s="18">
        <v>202324</v>
      </c>
      <c r="AY17705" s="191">
        <v>522</v>
      </c>
      <c r="AZ17705" s="191">
        <v>26</v>
      </c>
      <c r="BA17705" s="191">
        <v>4</v>
      </c>
      <c r="BB17705" s="191">
        <v>-248.51442999999972</v>
      </c>
    </row>
    <row r="17706" spans="48:54" x14ac:dyDescent="0.2">
      <c r="AV17706" s="191" t="str">
        <f t="shared" si="280"/>
        <v>524_RS_26_4_202324</v>
      </c>
      <c r="AW17706" s="191" t="s">
        <v>92</v>
      </c>
      <c r="AX17706" s="18">
        <v>202324</v>
      </c>
      <c r="AY17706" s="191">
        <v>524</v>
      </c>
      <c r="AZ17706" s="191">
        <v>26</v>
      </c>
      <c r="BA17706" s="191">
        <v>4</v>
      </c>
      <c r="BB17706" s="191">
        <v>723.78035999999952</v>
      </c>
    </row>
    <row r="17707" spans="48:54" x14ac:dyDescent="0.2">
      <c r="AV17707" s="191" t="str">
        <f t="shared" si="280"/>
        <v>526_RS_26_4_202324</v>
      </c>
      <c r="AW17707" s="191" t="s">
        <v>92</v>
      </c>
      <c r="AX17707" s="18">
        <v>202324</v>
      </c>
      <c r="AY17707" s="191">
        <v>526</v>
      </c>
      <c r="AZ17707" s="191">
        <v>26</v>
      </c>
      <c r="BA17707" s="191">
        <v>4</v>
      </c>
      <c r="BB17707" s="191">
        <v>446.85479806733218</v>
      </c>
    </row>
    <row r="17708" spans="48:54" x14ac:dyDescent="0.2">
      <c r="AV17708" s="191" t="str">
        <f t="shared" si="280"/>
        <v>528_RS_26_4_202324</v>
      </c>
      <c r="AW17708" s="191" t="s">
        <v>92</v>
      </c>
      <c r="AX17708" s="18">
        <v>202324</v>
      </c>
      <c r="AY17708" s="191">
        <v>528</v>
      </c>
      <c r="AZ17708" s="191">
        <v>26</v>
      </c>
      <c r="BA17708" s="191">
        <v>4</v>
      </c>
      <c r="BB17708" s="191">
        <v>658</v>
      </c>
    </row>
    <row r="17709" spans="48:54" x14ac:dyDescent="0.2">
      <c r="AV17709" s="191" t="str">
        <f t="shared" si="280"/>
        <v>530_RS_26_4_202324</v>
      </c>
      <c r="AW17709" s="191" t="s">
        <v>92</v>
      </c>
      <c r="AX17709" s="18">
        <v>202324</v>
      </c>
      <c r="AY17709" s="191">
        <v>530</v>
      </c>
      <c r="AZ17709" s="191">
        <v>26</v>
      </c>
      <c r="BA17709" s="191">
        <v>4</v>
      </c>
      <c r="BB17709" s="191">
        <v>1149.5310000000002</v>
      </c>
    </row>
    <row r="17710" spans="48:54" x14ac:dyDescent="0.2">
      <c r="AV17710" s="191" t="str">
        <f t="shared" si="280"/>
        <v>532_RS_26_4_202324</v>
      </c>
      <c r="AW17710" s="191" t="s">
        <v>92</v>
      </c>
      <c r="AX17710" s="18">
        <v>202324</v>
      </c>
      <c r="AY17710" s="191">
        <v>532</v>
      </c>
      <c r="AZ17710" s="191">
        <v>26</v>
      </c>
      <c r="BA17710" s="191">
        <v>4</v>
      </c>
      <c r="BB17710" s="191">
        <v>1670.4870000000001</v>
      </c>
    </row>
    <row r="17711" spans="48:54" x14ac:dyDescent="0.2">
      <c r="AV17711" s="191" t="str">
        <f t="shared" si="280"/>
        <v>534_RS_26_4_202324</v>
      </c>
      <c r="AW17711" s="191" t="s">
        <v>92</v>
      </c>
      <c r="AX17711" s="18">
        <v>202324</v>
      </c>
      <c r="AY17711" s="191">
        <v>534</v>
      </c>
      <c r="AZ17711" s="191">
        <v>26</v>
      </c>
      <c r="BA17711" s="191">
        <v>4</v>
      </c>
      <c r="BB17711" s="191">
        <v>700.89300000000003</v>
      </c>
    </row>
    <row r="17712" spans="48:54" x14ac:dyDescent="0.2">
      <c r="AV17712" s="191" t="str">
        <f t="shared" si="280"/>
        <v>536_RS_26_4_202324</v>
      </c>
      <c r="AW17712" s="191" t="s">
        <v>92</v>
      </c>
      <c r="AX17712" s="18">
        <v>202324</v>
      </c>
      <c r="AY17712" s="191">
        <v>536</v>
      </c>
      <c r="AZ17712" s="191">
        <v>26</v>
      </c>
      <c r="BA17712" s="191">
        <v>4</v>
      </c>
      <c r="BB17712" s="191">
        <v>300.25900000000007</v>
      </c>
    </row>
    <row r="17713" spans="48:54" x14ac:dyDescent="0.2">
      <c r="AV17713" s="191" t="str">
        <f t="shared" si="280"/>
        <v>538_RS_26_4_202324</v>
      </c>
      <c r="AW17713" s="191" t="s">
        <v>92</v>
      </c>
      <c r="AX17713" s="18">
        <v>202324</v>
      </c>
      <c r="AY17713" s="191">
        <v>538</v>
      </c>
      <c r="AZ17713" s="191">
        <v>26</v>
      </c>
      <c r="BA17713" s="191">
        <v>4</v>
      </c>
      <c r="BB17713" s="191">
        <v>351.52299999999991</v>
      </c>
    </row>
    <row r="17714" spans="48:54" x14ac:dyDescent="0.2">
      <c r="AV17714" s="191" t="str">
        <f t="shared" si="280"/>
        <v>540_RS_26_4_202324</v>
      </c>
      <c r="AW17714" s="191" t="s">
        <v>92</v>
      </c>
      <c r="AX17714" s="18">
        <v>202324</v>
      </c>
      <c r="AY17714" s="191">
        <v>540</v>
      </c>
      <c r="AZ17714" s="191">
        <v>26</v>
      </c>
      <c r="BA17714" s="191">
        <v>4</v>
      </c>
      <c r="BB17714" s="191">
        <v>1762.5568700000003</v>
      </c>
    </row>
    <row r="17715" spans="48:54" x14ac:dyDescent="0.2">
      <c r="AV17715" s="191" t="str">
        <f t="shared" si="280"/>
        <v>542_RS_26_4_202324</v>
      </c>
      <c r="AW17715" s="191" t="s">
        <v>92</v>
      </c>
      <c r="AX17715" s="18">
        <v>202324</v>
      </c>
      <c r="AY17715" s="191">
        <v>542</v>
      </c>
      <c r="AZ17715" s="191">
        <v>26</v>
      </c>
      <c r="BA17715" s="191">
        <v>4</v>
      </c>
      <c r="BB17715" s="191">
        <v>268.94900000000001</v>
      </c>
    </row>
    <row r="17716" spans="48:54" x14ac:dyDescent="0.2">
      <c r="AV17716" s="191" t="str">
        <f t="shared" si="280"/>
        <v>544_RS_26_4_202324</v>
      </c>
      <c r="AW17716" s="191" t="s">
        <v>92</v>
      </c>
      <c r="AX17716" s="18">
        <v>202324</v>
      </c>
      <c r="AY17716" s="191">
        <v>544</v>
      </c>
      <c r="AZ17716" s="191">
        <v>26</v>
      </c>
      <c r="BA17716" s="191">
        <v>4</v>
      </c>
      <c r="BB17716" s="191">
        <v>814.38359999999989</v>
      </c>
    </row>
    <row r="17717" spans="48:54" x14ac:dyDescent="0.2">
      <c r="AV17717" s="191" t="str">
        <f t="shared" si="280"/>
        <v>545_RS_26_4_202324</v>
      </c>
      <c r="AW17717" s="191" t="s">
        <v>92</v>
      </c>
      <c r="AX17717" s="18">
        <v>202324</v>
      </c>
      <c r="AY17717" s="191">
        <v>545</v>
      </c>
      <c r="AZ17717" s="191">
        <v>26</v>
      </c>
      <c r="BA17717" s="191">
        <v>4</v>
      </c>
      <c r="BB17717" s="191">
        <v>364.27947999999992</v>
      </c>
    </row>
    <row r="17718" spans="48:54" x14ac:dyDescent="0.2">
      <c r="AV17718" s="191" t="str">
        <f t="shared" si="280"/>
        <v>546_RS_26_4_202324</v>
      </c>
      <c r="AW17718" s="191" t="s">
        <v>92</v>
      </c>
      <c r="AX17718" s="18">
        <v>202324</v>
      </c>
      <c r="AY17718" s="191">
        <v>546</v>
      </c>
      <c r="AZ17718" s="191">
        <v>26</v>
      </c>
      <c r="BA17718" s="191">
        <v>4</v>
      </c>
      <c r="BB17718" s="191">
        <v>481.76300000000003</v>
      </c>
    </row>
    <row r="17719" spans="48:54" x14ac:dyDescent="0.2">
      <c r="AV17719" s="191" t="str">
        <f t="shared" si="280"/>
        <v>548_RS_26_4_202324</v>
      </c>
      <c r="AW17719" s="191" t="s">
        <v>92</v>
      </c>
      <c r="AX17719" s="18">
        <v>202324</v>
      </c>
      <c r="AY17719" s="191">
        <v>548</v>
      </c>
      <c r="AZ17719" s="191">
        <v>26</v>
      </c>
      <c r="BA17719" s="191">
        <v>4</v>
      </c>
      <c r="BB17719" s="191">
        <v>1086.7550000000001</v>
      </c>
    </row>
    <row r="17720" spans="48:54" x14ac:dyDescent="0.2">
      <c r="AV17720" s="191" t="str">
        <f t="shared" si="280"/>
        <v>550_RS_26_4_202324</v>
      </c>
      <c r="AW17720" s="191" t="s">
        <v>92</v>
      </c>
      <c r="AX17720" s="18">
        <v>202324</v>
      </c>
      <c r="AY17720" s="191">
        <v>550</v>
      </c>
      <c r="AZ17720" s="191">
        <v>26</v>
      </c>
      <c r="BA17720" s="191">
        <v>4</v>
      </c>
      <c r="BB17720" s="191">
        <v>388.9000000000002</v>
      </c>
    </row>
    <row r="17721" spans="48:54" x14ac:dyDescent="0.2">
      <c r="AV17721" s="191" t="str">
        <f t="shared" si="280"/>
        <v>552_RS_26_4_202324</v>
      </c>
      <c r="AW17721" s="191" t="s">
        <v>92</v>
      </c>
      <c r="AX17721" s="18">
        <v>202324</v>
      </c>
      <c r="AY17721" s="191">
        <v>552</v>
      </c>
      <c r="AZ17721" s="191">
        <v>26</v>
      </c>
      <c r="BA17721" s="191">
        <v>4</v>
      </c>
      <c r="BB17721" s="191">
        <v>-254.8758900000023</v>
      </c>
    </row>
    <row r="17722" spans="48:54" x14ac:dyDescent="0.2">
      <c r="AV17722" s="191" t="str">
        <f t="shared" si="280"/>
        <v>562_RS_26_4_202324</v>
      </c>
      <c r="AW17722" s="191" t="s">
        <v>92</v>
      </c>
      <c r="AX17722" s="18">
        <v>202324</v>
      </c>
      <c r="AY17722" s="191">
        <v>562</v>
      </c>
      <c r="AZ17722" s="191">
        <v>26</v>
      </c>
      <c r="BA17722" s="191">
        <v>4</v>
      </c>
      <c r="BB17722" s="191">
        <v>0</v>
      </c>
    </row>
    <row r="17723" spans="48:54" x14ac:dyDescent="0.2">
      <c r="AV17723" s="191" t="str">
        <f t="shared" si="280"/>
        <v>564_RS_26_4_202324</v>
      </c>
      <c r="AW17723" s="191" t="s">
        <v>92</v>
      </c>
      <c r="AX17723" s="18">
        <v>202324</v>
      </c>
      <c r="AY17723" s="191">
        <v>564</v>
      </c>
      <c r="AZ17723" s="191">
        <v>26</v>
      </c>
      <c r="BA17723" s="191">
        <v>4</v>
      </c>
      <c r="BB17723" s="191">
        <v>0</v>
      </c>
    </row>
    <row r="17724" spans="48:54" x14ac:dyDescent="0.2">
      <c r="AV17724" s="191" t="str">
        <f t="shared" si="280"/>
        <v>566_RS_26_4_202324</v>
      </c>
      <c r="AW17724" s="191" t="s">
        <v>92</v>
      </c>
      <c r="AX17724" s="18">
        <v>202324</v>
      </c>
      <c r="AY17724" s="191">
        <v>566</v>
      </c>
      <c r="AZ17724" s="191">
        <v>26</v>
      </c>
      <c r="BA17724" s="191">
        <v>4</v>
      </c>
      <c r="BB17724" s="191">
        <v>0</v>
      </c>
    </row>
    <row r="17725" spans="48:54" x14ac:dyDescent="0.2">
      <c r="AV17725" s="191" t="str">
        <f t="shared" si="280"/>
        <v>568_RS_26_4_202324</v>
      </c>
      <c r="AW17725" s="191" t="s">
        <v>92</v>
      </c>
      <c r="AX17725" s="18">
        <v>202324</v>
      </c>
      <c r="AY17725" s="191">
        <v>568</v>
      </c>
      <c r="AZ17725" s="191">
        <v>26</v>
      </c>
      <c r="BA17725" s="191">
        <v>4</v>
      </c>
      <c r="BB17725" s="191">
        <v>0</v>
      </c>
    </row>
    <row r="17726" spans="48:54" x14ac:dyDescent="0.2">
      <c r="AV17726" s="191" t="str">
        <f t="shared" si="280"/>
        <v>572_RS_26_4_202324</v>
      </c>
      <c r="AW17726" s="191" t="s">
        <v>92</v>
      </c>
      <c r="AX17726" s="18">
        <v>202324</v>
      </c>
      <c r="AY17726" s="191">
        <v>572</v>
      </c>
      <c r="AZ17726" s="191">
        <v>26</v>
      </c>
      <c r="BA17726" s="191">
        <v>4</v>
      </c>
      <c r="BB17726" s="191">
        <v>0</v>
      </c>
    </row>
    <row r="17727" spans="48:54" x14ac:dyDescent="0.2">
      <c r="AV17727" s="191" t="str">
        <f t="shared" si="280"/>
        <v>574_RS_26_4_202324</v>
      </c>
      <c r="AW17727" s="191" t="s">
        <v>92</v>
      </c>
      <c r="AX17727" s="18">
        <v>202324</v>
      </c>
      <c r="AY17727" s="191">
        <v>574</v>
      </c>
      <c r="AZ17727" s="191">
        <v>26</v>
      </c>
      <c r="BA17727" s="191">
        <v>4</v>
      </c>
      <c r="BB17727" s="191">
        <v>0</v>
      </c>
    </row>
    <row r="17728" spans="48:54" x14ac:dyDescent="0.2">
      <c r="AV17728" s="191" t="str">
        <f t="shared" si="280"/>
        <v>576_RS_26_4_202324</v>
      </c>
      <c r="AW17728" s="191" t="s">
        <v>92</v>
      </c>
      <c r="AX17728" s="18">
        <v>202324</v>
      </c>
      <c r="AY17728" s="191">
        <v>576</v>
      </c>
      <c r="AZ17728" s="191">
        <v>26</v>
      </c>
      <c r="BA17728" s="191">
        <v>4</v>
      </c>
      <c r="BB17728" s="191">
        <v>0</v>
      </c>
    </row>
    <row r="17729" spans="48:54" x14ac:dyDescent="0.2">
      <c r="AV17729" s="191" t="str">
        <f t="shared" si="280"/>
        <v>582_RS_26_4_202324</v>
      </c>
      <c r="AW17729" s="191" t="s">
        <v>92</v>
      </c>
      <c r="AX17729" s="18">
        <v>202324</v>
      </c>
      <c r="AY17729" s="191">
        <v>582</v>
      </c>
      <c r="AZ17729" s="191">
        <v>26</v>
      </c>
      <c r="BA17729" s="191">
        <v>4</v>
      </c>
      <c r="BB17729" s="191">
        <v>0</v>
      </c>
    </row>
    <row r="17730" spans="48:54" x14ac:dyDescent="0.2">
      <c r="AV17730" s="191" t="str">
        <f t="shared" si="280"/>
        <v>584_RS_26_4_202324</v>
      </c>
      <c r="AW17730" s="191" t="s">
        <v>92</v>
      </c>
      <c r="AX17730" s="18">
        <v>202324</v>
      </c>
      <c r="AY17730" s="191">
        <v>584</v>
      </c>
      <c r="AZ17730" s="191">
        <v>26</v>
      </c>
      <c r="BA17730" s="191">
        <v>4</v>
      </c>
      <c r="BB17730" s="191">
        <v>0</v>
      </c>
    </row>
    <row r="17731" spans="48:54" x14ac:dyDescent="0.2">
      <c r="AV17731" s="191" t="str">
        <f t="shared" si="280"/>
        <v>586_RS_26_4_202324</v>
      </c>
      <c r="AW17731" s="191" t="s">
        <v>92</v>
      </c>
      <c r="AX17731" s="18">
        <v>202324</v>
      </c>
      <c r="AY17731" s="191">
        <v>586</v>
      </c>
      <c r="AZ17731" s="191">
        <v>26</v>
      </c>
      <c r="BA17731" s="191">
        <v>4</v>
      </c>
      <c r="BB17731" s="191">
        <v>0</v>
      </c>
    </row>
    <row r="17732" spans="48:54" x14ac:dyDescent="0.2">
      <c r="AV17732" s="191" t="str">
        <f t="shared" ref="AV17732:AV17795" si="281">AY17732&amp;"_"&amp;AW17732&amp;"_"&amp;AZ17732&amp;"_"&amp;BA17732&amp;"_"&amp;AX17732</f>
        <v>512_RS_26_5_202324</v>
      </c>
      <c r="AW17732" s="191" t="s">
        <v>92</v>
      </c>
      <c r="AX17732" s="18">
        <v>202324</v>
      </c>
      <c r="AY17732" s="191">
        <v>512</v>
      </c>
      <c r="AZ17732" s="191">
        <v>26</v>
      </c>
      <c r="BA17732" s="191">
        <v>5</v>
      </c>
      <c r="BB17732" s="191">
        <v>0</v>
      </c>
    </row>
    <row r="17733" spans="48:54" x14ac:dyDescent="0.2">
      <c r="AV17733" s="191" t="str">
        <f t="shared" si="281"/>
        <v>514_RS_26_5_202324</v>
      </c>
      <c r="AW17733" s="191" t="s">
        <v>92</v>
      </c>
      <c r="AX17733" s="18">
        <v>202324</v>
      </c>
      <c r="AY17733" s="191">
        <v>514</v>
      </c>
      <c r="AZ17733" s="191">
        <v>26</v>
      </c>
      <c r="BA17733" s="191">
        <v>5</v>
      </c>
      <c r="BB17733" s="191">
        <v>-130</v>
      </c>
    </row>
    <row r="17734" spans="48:54" x14ac:dyDescent="0.2">
      <c r="AV17734" s="191" t="str">
        <f t="shared" si="281"/>
        <v>516_RS_26_5_202324</v>
      </c>
      <c r="AW17734" s="191" t="s">
        <v>92</v>
      </c>
      <c r="AX17734" s="18">
        <v>202324</v>
      </c>
      <c r="AY17734" s="191">
        <v>516</v>
      </c>
      <c r="AZ17734" s="191">
        <v>26</v>
      </c>
      <c r="BA17734" s="191">
        <v>5</v>
      </c>
      <c r="BB17734" s="191">
        <v>0</v>
      </c>
    </row>
    <row r="17735" spans="48:54" x14ac:dyDescent="0.2">
      <c r="AV17735" s="191" t="str">
        <f t="shared" si="281"/>
        <v>518_RS_26_5_202324</v>
      </c>
      <c r="AW17735" s="191" t="s">
        <v>92</v>
      </c>
      <c r="AX17735" s="18">
        <v>202324</v>
      </c>
      <c r="AY17735" s="191">
        <v>518</v>
      </c>
      <c r="AZ17735" s="191">
        <v>26</v>
      </c>
      <c r="BA17735" s="191">
        <v>5</v>
      </c>
      <c r="BB17735" s="191">
        <v>0</v>
      </c>
    </row>
    <row r="17736" spans="48:54" x14ac:dyDescent="0.2">
      <c r="AV17736" s="191" t="str">
        <f t="shared" si="281"/>
        <v>520_RS_26_5_202324</v>
      </c>
      <c r="AW17736" s="191" t="s">
        <v>92</v>
      </c>
      <c r="AX17736" s="18">
        <v>202324</v>
      </c>
      <c r="AY17736" s="191">
        <v>520</v>
      </c>
      <c r="AZ17736" s="191">
        <v>26</v>
      </c>
      <c r="BA17736" s="191">
        <v>5</v>
      </c>
      <c r="BB17736" s="191">
        <v>0</v>
      </c>
    </row>
    <row r="17737" spans="48:54" x14ac:dyDescent="0.2">
      <c r="AV17737" s="191" t="str">
        <f t="shared" si="281"/>
        <v>522_RS_26_5_202324</v>
      </c>
      <c r="AW17737" s="191" t="s">
        <v>92</v>
      </c>
      <c r="AX17737" s="18">
        <v>202324</v>
      </c>
      <c r="AY17737" s="191">
        <v>522</v>
      </c>
      <c r="AZ17737" s="191">
        <v>26</v>
      </c>
      <c r="BA17737" s="191">
        <v>5</v>
      </c>
      <c r="BB17737" s="191">
        <v>0</v>
      </c>
    </row>
    <row r="17738" spans="48:54" x14ac:dyDescent="0.2">
      <c r="AV17738" s="191" t="str">
        <f t="shared" si="281"/>
        <v>524_RS_26_5_202324</v>
      </c>
      <c r="AW17738" s="191" t="s">
        <v>92</v>
      </c>
      <c r="AX17738" s="18">
        <v>202324</v>
      </c>
      <c r="AY17738" s="191">
        <v>524</v>
      </c>
      <c r="AZ17738" s="191">
        <v>26</v>
      </c>
      <c r="BA17738" s="191">
        <v>5</v>
      </c>
      <c r="BB17738" s="191">
        <v>-50</v>
      </c>
    </row>
    <row r="17739" spans="48:54" x14ac:dyDescent="0.2">
      <c r="AV17739" s="191" t="str">
        <f t="shared" si="281"/>
        <v>526_RS_26_5_202324</v>
      </c>
      <c r="AW17739" s="191" t="s">
        <v>92</v>
      </c>
      <c r="AX17739" s="18">
        <v>202324</v>
      </c>
      <c r="AY17739" s="191">
        <v>526</v>
      </c>
      <c r="AZ17739" s="191">
        <v>26</v>
      </c>
      <c r="BA17739" s="191">
        <v>5</v>
      </c>
      <c r="BB17739" s="191">
        <v>-15.380510000000001</v>
      </c>
    </row>
    <row r="17740" spans="48:54" x14ac:dyDescent="0.2">
      <c r="AV17740" s="191" t="str">
        <f t="shared" si="281"/>
        <v>528_RS_26_5_202324</v>
      </c>
      <c r="AW17740" s="191" t="s">
        <v>92</v>
      </c>
      <c r="AX17740" s="18">
        <v>202324</v>
      </c>
      <c r="AY17740" s="191">
        <v>528</v>
      </c>
      <c r="AZ17740" s="191">
        <v>26</v>
      </c>
      <c r="BA17740" s="191">
        <v>5</v>
      </c>
      <c r="BB17740" s="191">
        <v>-8</v>
      </c>
    </row>
    <row r="17741" spans="48:54" x14ac:dyDescent="0.2">
      <c r="AV17741" s="191" t="str">
        <f t="shared" si="281"/>
        <v>530_RS_26_5_202324</v>
      </c>
      <c r="AW17741" s="191" t="s">
        <v>92</v>
      </c>
      <c r="AX17741" s="18">
        <v>202324</v>
      </c>
      <c r="AY17741" s="191">
        <v>530</v>
      </c>
      <c r="AZ17741" s="191">
        <v>26</v>
      </c>
      <c r="BA17741" s="191">
        <v>5</v>
      </c>
      <c r="BB17741" s="191">
        <v>-69.882000000000005</v>
      </c>
    </row>
    <row r="17742" spans="48:54" x14ac:dyDescent="0.2">
      <c r="AV17742" s="191" t="str">
        <f t="shared" si="281"/>
        <v>532_RS_26_5_202324</v>
      </c>
      <c r="AW17742" s="191" t="s">
        <v>92</v>
      </c>
      <c r="AX17742" s="18">
        <v>202324</v>
      </c>
      <c r="AY17742" s="191">
        <v>532</v>
      </c>
      <c r="AZ17742" s="191">
        <v>26</v>
      </c>
      <c r="BA17742" s="191">
        <v>5</v>
      </c>
      <c r="BB17742" s="191">
        <v>-528</v>
      </c>
    </row>
    <row r="17743" spans="48:54" x14ac:dyDescent="0.2">
      <c r="AV17743" s="191" t="str">
        <f t="shared" si="281"/>
        <v>534_RS_26_5_202324</v>
      </c>
      <c r="AW17743" s="191" t="s">
        <v>92</v>
      </c>
      <c r="AX17743" s="18">
        <v>202324</v>
      </c>
      <c r="AY17743" s="191">
        <v>534</v>
      </c>
      <c r="AZ17743" s="191">
        <v>26</v>
      </c>
      <c r="BA17743" s="191">
        <v>5</v>
      </c>
      <c r="BB17743" s="191">
        <v>-7.75</v>
      </c>
    </row>
    <row r="17744" spans="48:54" x14ac:dyDescent="0.2">
      <c r="AV17744" s="191" t="str">
        <f t="shared" si="281"/>
        <v>536_RS_26_5_202324</v>
      </c>
      <c r="AW17744" s="191" t="s">
        <v>92</v>
      </c>
      <c r="AX17744" s="18">
        <v>202324</v>
      </c>
      <c r="AY17744" s="191">
        <v>536</v>
      </c>
      <c r="AZ17744" s="191">
        <v>26</v>
      </c>
      <c r="BA17744" s="191">
        <v>5</v>
      </c>
      <c r="BB17744" s="191">
        <v>0</v>
      </c>
    </row>
    <row r="17745" spans="48:54" x14ac:dyDescent="0.2">
      <c r="AV17745" s="191" t="str">
        <f t="shared" si="281"/>
        <v>538_RS_26_5_202324</v>
      </c>
      <c r="AW17745" s="191" t="s">
        <v>92</v>
      </c>
      <c r="AX17745" s="18">
        <v>202324</v>
      </c>
      <c r="AY17745" s="191">
        <v>538</v>
      </c>
      <c r="AZ17745" s="191">
        <v>26</v>
      </c>
      <c r="BA17745" s="191">
        <v>5</v>
      </c>
      <c r="BB17745" s="191">
        <v>0</v>
      </c>
    </row>
    <row r="17746" spans="48:54" x14ac:dyDescent="0.2">
      <c r="AV17746" s="191" t="str">
        <f t="shared" si="281"/>
        <v>540_RS_26_5_202324</v>
      </c>
      <c r="AW17746" s="191" t="s">
        <v>92</v>
      </c>
      <c r="AX17746" s="18">
        <v>202324</v>
      </c>
      <c r="AY17746" s="191">
        <v>540</v>
      </c>
      <c r="AZ17746" s="191">
        <v>26</v>
      </c>
      <c r="BA17746" s="191">
        <v>5</v>
      </c>
      <c r="BB17746" s="191">
        <v>-33.993000000000002</v>
      </c>
    </row>
    <row r="17747" spans="48:54" x14ac:dyDescent="0.2">
      <c r="AV17747" s="191" t="str">
        <f t="shared" si="281"/>
        <v>542_RS_26_5_202324</v>
      </c>
      <c r="AW17747" s="191" t="s">
        <v>92</v>
      </c>
      <c r="AX17747" s="18">
        <v>202324</v>
      </c>
      <c r="AY17747" s="191">
        <v>542</v>
      </c>
      <c r="AZ17747" s="191">
        <v>26</v>
      </c>
      <c r="BA17747" s="191">
        <v>5</v>
      </c>
      <c r="BB17747" s="191">
        <v>0</v>
      </c>
    </row>
    <row r="17748" spans="48:54" x14ac:dyDescent="0.2">
      <c r="AV17748" s="191" t="str">
        <f t="shared" si="281"/>
        <v>544_RS_26_5_202324</v>
      </c>
      <c r="AW17748" s="191" t="s">
        <v>92</v>
      </c>
      <c r="AX17748" s="18">
        <v>202324</v>
      </c>
      <c r="AY17748" s="191">
        <v>544</v>
      </c>
      <c r="AZ17748" s="191">
        <v>26</v>
      </c>
      <c r="BA17748" s="191">
        <v>5</v>
      </c>
      <c r="BB17748" s="191">
        <v>0</v>
      </c>
    </row>
    <row r="17749" spans="48:54" x14ac:dyDescent="0.2">
      <c r="AV17749" s="191" t="str">
        <f t="shared" si="281"/>
        <v>545_RS_26_5_202324</v>
      </c>
      <c r="AW17749" s="191" t="s">
        <v>92</v>
      </c>
      <c r="AX17749" s="18">
        <v>202324</v>
      </c>
      <c r="AY17749" s="191">
        <v>545</v>
      </c>
      <c r="AZ17749" s="191">
        <v>26</v>
      </c>
      <c r="BA17749" s="191">
        <v>5</v>
      </c>
      <c r="BB17749" s="191">
        <v>-15.5</v>
      </c>
    </row>
    <row r="17750" spans="48:54" x14ac:dyDescent="0.2">
      <c r="AV17750" s="191" t="str">
        <f t="shared" si="281"/>
        <v>546_RS_26_5_202324</v>
      </c>
      <c r="AW17750" s="191" t="s">
        <v>92</v>
      </c>
      <c r="AX17750" s="18">
        <v>202324</v>
      </c>
      <c r="AY17750" s="191">
        <v>546</v>
      </c>
      <c r="AZ17750" s="191">
        <v>26</v>
      </c>
      <c r="BA17750" s="191">
        <v>5</v>
      </c>
      <c r="BB17750" s="191">
        <v>0</v>
      </c>
    </row>
    <row r="17751" spans="48:54" x14ac:dyDescent="0.2">
      <c r="AV17751" s="191" t="str">
        <f t="shared" si="281"/>
        <v>548_RS_26_5_202324</v>
      </c>
      <c r="AW17751" s="191" t="s">
        <v>92</v>
      </c>
      <c r="AX17751" s="18">
        <v>202324</v>
      </c>
      <c r="AY17751" s="191">
        <v>548</v>
      </c>
      <c r="AZ17751" s="191">
        <v>26</v>
      </c>
      <c r="BA17751" s="191">
        <v>5</v>
      </c>
      <c r="BB17751" s="191">
        <v>0</v>
      </c>
    </row>
    <row r="17752" spans="48:54" x14ac:dyDescent="0.2">
      <c r="AV17752" s="191" t="str">
        <f t="shared" si="281"/>
        <v>550_RS_26_5_202324</v>
      </c>
      <c r="AW17752" s="191" t="s">
        <v>92</v>
      </c>
      <c r="AX17752" s="18">
        <v>202324</v>
      </c>
      <c r="AY17752" s="191">
        <v>550</v>
      </c>
      <c r="AZ17752" s="191">
        <v>26</v>
      </c>
      <c r="BA17752" s="191">
        <v>5</v>
      </c>
      <c r="BB17752" s="191">
        <v>0</v>
      </c>
    </row>
    <row r="17753" spans="48:54" x14ac:dyDescent="0.2">
      <c r="AV17753" s="191" t="str">
        <f t="shared" si="281"/>
        <v>552_RS_26_5_202324</v>
      </c>
      <c r="AW17753" s="191" t="s">
        <v>92</v>
      </c>
      <c r="AX17753" s="18">
        <v>202324</v>
      </c>
      <c r="AY17753" s="191">
        <v>552</v>
      </c>
      <c r="AZ17753" s="191">
        <v>26</v>
      </c>
      <c r="BA17753" s="191">
        <v>5</v>
      </c>
      <c r="BB17753" s="191">
        <v>0</v>
      </c>
    </row>
    <row r="17754" spans="48:54" x14ac:dyDescent="0.2">
      <c r="AV17754" s="191" t="str">
        <f t="shared" si="281"/>
        <v>562_RS_26_5_202324</v>
      </c>
      <c r="AW17754" s="191" t="s">
        <v>92</v>
      </c>
      <c r="AX17754" s="18">
        <v>202324</v>
      </c>
      <c r="AY17754" s="191">
        <v>562</v>
      </c>
      <c r="AZ17754" s="191">
        <v>26</v>
      </c>
      <c r="BA17754" s="191">
        <v>5</v>
      </c>
      <c r="BB17754" s="191">
        <v>0</v>
      </c>
    </row>
    <row r="17755" spans="48:54" x14ac:dyDescent="0.2">
      <c r="AV17755" s="191" t="str">
        <f t="shared" si="281"/>
        <v>564_RS_26_5_202324</v>
      </c>
      <c r="AW17755" s="191" t="s">
        <v>92</v>
      </c>
      <c r="AX17755" s="18">
        <v>202324</v>
      </c>
      <c r="AY17755" s="191">
        <v>564</v>
      </c>
      <c r="AZ17755" s="191">
        <v>26</v>
      </c>
      <c r="BA17755" s="191">
        <v>5</v>
      </c>
      <c r="BB17755" s="191">
        <v>0</v>
      </c>
    </row>
    <row r="17756" spans="48:54" x14ac:dyDescent="0.2">
      <c r="AV17756" s="191" t="str">
        <f t="shared" si="281"/>
        <v>566_RS_26_5_202324</v>
      </c>
      <c r="AW17756" s="191" t="s">
        <v>92</v>
      </c>
      <c r="AX17756" s="18">
        <v>202324</v>
      </c>
      <c r="AY17756" s="191">
        <v>566</v>
      </c>
      <c r="AZ17756" s="191">
        <v>26</v>
      </c>
      <c r="BA17756" s="191">
        <v>5</v>
      </c>
      <c r="BB17756" s="191">
        <v>0</v>
      </c>
    </row>
    <row r="17757" spans="48:54" x14ac:dyDescent="0.2">
      <c r="AV17757" s="191" t="str">
        <f t="shared" si="281"/>
        <v>568_RS_26_5_202324</v>
      </c>
      <c r="AW17757" s="191" t="s">
        <v>92</v>
      </c>
      <c r="AX17757" s="18">
        <v>202324</v>
      </c>
      <c r="AY17757" s="191">
        <v>568</v>
      </c>
      <c r="AZ17757" s="191">
        <v>26</v>
      </c>
      <c r="BA17757" s="191">
        <v>5</v>
      </c>
      <c r="BB17757" s="191">
        <v>0</v>
      </c>
    </row>
    <row r="17758" spans="48:54" x14ac:dyDescent="0.2">
      <c r="AV17758" s="191" t="str">
        <f t="shared" si="281"/>
        <v>572_RS_26_5_202324</v>
      </c>
      <c r="AW17758" s="191" t="s">
        <v>92</v>
      </c>
      <c r="AX17758" s="18">
        <v>202324</v>
      </c>
      <c r="AY17758" s="191">
        <v>572</v>
      </c>
      <c r="AZ17758" s="191">
        <v>26</v>
      </c>
      <c r="BA17758" s="191">
        <v>5</v>
      </c>
      <c r="BB17758" s="191">
        <v>0</v>
      </c>
    </row>
    <row r="17759" spans="48:54" x14ac:dyDescent="0.2">
      <c r="AV17759" s="191" t="str">
        <f t="shared" si="281"/>
        <v>574_RS_26_5_202324</v>
      </c>
      <c r="AW17759" s="191" t="s">
        <v>92</v>
      </c>
      <c r="AX17759" s="18">
        <v>202324</v>
      </c>
      <c r="AY17759" s="191">
        <v>574</v>
      </c>
      <c r="AZ17759" s="191">
        <v>26</v>
      </c>
      <c r="BA17759" s="191">
        <v>5</v>
      </c>
      <c r="BB17759" s="191">
        <v>0</v>
      </c>
    </row>
    <row r="17760" spans="48:54" x14ac:dyDescent="0.2">
      <c r="AV17760" s="191" t="str">
        <f t="shared" si="281"/>
        <v>576_RS_26_5_202324</v>
      </c>
      <c r="AW17760" s="191" t="s">
        <v>92</v>
      </c>
      <c r="AX17760" s="18">
        <v>202324</v>
      </c>
      <c r="AY17760" s="191">
        <v>576</v>
      </c>
      <c r="AZ17760" s="191">
        <v>26</v>
      </c>
      <c r="BA17760" s="191">
        <v>5</v>
      </c>
      <c r="BB17760" s="191">
        <v>0</v>
      </c>
    </row>
    <row r="17761" spans="48:54" x14ac:dyDescent="0.2">
      <c r="AV17761" s="191" t="str">
        <f t="shared" si="281"/>
        <v>582_RS_26_5_202324</v>
      </c>
      <c r="AW17761" s="191" t="s">
        <v>92</v>
      </c>
      <c r="AX17761" s="18">
        <v>202324</v>
      </c>
      <c r="AY17761" s="191">
        <v>582</v>
      </c>
      <c r="AZ17761" s="191">
        <v>26</v>
      </c>
      <c r="BA17761" s="191">
        <v>5</v>
      </c>
      <c r="BB17761" s="191">
        <v>0</v>
      </c>
    </row>
    <row r="17762" spans="48:54" x14ac:dyDescent="0.2">
      <c r="AV17762" s="191" t="str">
        <f t="shared" si="281"/>
        <v>584_RS_26_5_202324</v>
      </c>
      <c r="AW17762" s="191" t="s">
        <v>92</v>
      </c>
      <c r="AX17762" s="18">
        <v>202324</v>
      </c>
      <c r="AY17762" s="191">
        <v>584</v>
      </c>
      <c r="AZ17762" s="191">
        <v>26</v>
      </c>
      <c r="BA17762" s="191">
        <v>5</v>
      </c>
      <c r="BB17762" s="191">
        <v>0</v>
      </c>
    </row>
    <row r="17763" spans="48:54" x14ac:dyDescent="0.2">
      <c r="AV17763" s="191" t="str">
        <f t="shared" si="281"/>
        <v>586_RS_26_5_202324</v>
      </c>
      <c r="AW17763" s="191" t="s">
        <v>92</v>
      </c>
      <c r="AX17763" s="18">
        <v>202324</v>
      </c>
      <c r="AY17763" s="191">
        <v>586</v>
      </c>
      <c r="AZ17763" s="191">
        <v>26</v>
      </c>
      <c r="BA17763" s="191">
        <v>5</v>
      </c>
      <c r="BB17763" s="191">
        <v>0</v>
      </c>
    </row>
    <row r="17764" spans="48:54" x14ac:dyDescent="0.2">
      <c r="AV17764" s="191" t="str">
        <f t="shared" si="281"/>
        <v>512_RS_27_1_202324</v>
      </c>
      <c r="AW17764" s="191" t="s">
        <v>92</v>
      </c>
      <c r="AX17764" s="18">
        <v>202324</v>
      </c>
      <c r="AY17764" s="191">
        <v>512</v>
      </c>
      <c r="AZ17764" s="191">
        <v>27</v>
      </c>
      <c r="BA17764" s="191">
        <v>1</v>
      </c>
      <c r="BB17764" s="191">
        <v>383.41399999999999</v>
      </c>
    </row>
    <row r="17765" spans="48:54" x14ac:dyDescent="0.2">
      <c r="AV17765" s="191" t="str">
        <f t="shared" si="281"/>
        <v>514_RS_27_1_202324</v>
      </c>
      <c r="AW17765" s="191" t="s">
        <v>92</v>
      </c>
      <c r="AX17765" s="18">
        <v>202324</v>
      </c>
      <c r="AY17765" s="191">
        <v>514</v>
      </c>
      <c r="AZ17765" s="191">
        <v>27</v>
      </c>
      <c r="BA17765" s="191">
        <v>1</v>
      </c>
      <c r="BB17765" s="191">
        <v>700</v>
      </c>
    </row>
    <row r="17766" spans="48:54" x14ac:dyDescent="0.2">
      <c r="AV17766" s="191" t="str">
        <f t="shared" si="281"/>
        <v>516_RS_27_1_202324</v>
      </c>
      <c r="AW17766" s="191" t="s">
        <v>92</v>
      </c>
      <c r="AX17766" s="18">
        <v>202324</v>
      </c>
      <c r="AY17766" s="191">
        <v>516</v>
      </c>
      <c r="AZ17766" s="191">
        <v>27</v>
      </c>
      <c r="BA17766" s="191">
        <v>1</v>
      </c>
      <c r="BB17766" s="191">
        <v>796.71100000000001</v>
      </c>
    </row>
    <row r="17767" spans="48:54" x14ac:dyDescent="0.2">
      <c r="AV17767" s="191" t="str">
        <f t="shared" si="281"/>
        <v>518_RS_27_1_202324</v>
      </c>
      <c r="AW17767" s="191" t="s">
        <v>92</v>
      </c>
      <c r="AX17767" s="18">
        <v>202324</v>
      </c>
      <c r="AY17767" s="191">
        <v>518</v>
      </c>
      <c r="AZ17767" s="191">
        <v>27</v>
      </c>
      <c r="BA17767" s="191">
        <v>1</v>
      </c>
      <c r="BB17767" s="191">
        <v>434.81989000000004</v>
      </c>
    </row>
    <row r="17768" spans="48:54" x14ac:dyDescent="0.2">
      <c r="AV17768" s="191" t="str">
        <f t="shared" si="281"/>
        <v>520_RS_27_1_202324</v>
      </c>
      <c r="AW17768" s="191" t="s">
        <v>92</v>
      </c>
      <c r="AX17768" s="18">
        <v>202324</v>
      </c>
      <c r="AY17768" s="191">
        <v>520</v>
      </c>
      <c r="AZ17768" s="191">
        <v>27</v>
      </c>
      <c r="BA17768" s="191">
        <v>1</v>
      </c>
      <c r="BB17768" s="191">
        <v>964.48400000000015</v>
      </c>
    </row>
    <row r="17769" spans="48:54" x14ac:dyDescent="0.2">
      <c r="AV17769" s="191" t="str">
        <f t="shared" si="281"/>
        <v>522_RS_27_1_202324</v>
      </c>
      <c r="AW17769" s="191" t="s">
        <v>92</v>
      </c>
      <c r="AX17769" s="18">
        <v>202324</v>
      </c>
      <c r="AY17769" s="191">
        <v>522</v>
      </c>
      <c r="AZ17769" s="191">
        <v>27</v>
      </c>
      <c r="BA17769" s="191">
        <v>1</v>
      </c>
      <c r="BB17769" s="191">
        <v>622.09712999999999</v>
      </c>
    </row>
    <row r="17770" spans="48:54" x14ac:dyDescent="0.2">
      <c r="AV17770" s="191" t="str">
        <f t="shared" si="281"/>
        <v>524_RS_27_1_202324</v>
      </c>
      <c r="AW17770" s="191" t="s">
        <v>92</v>
      </c>
      <c r="AX17770" s="18">
        <v>202324</v>
      </c>
      <c r="AY17770" s="191">
        <v>524</v>
      </c>
      <c r="AZ17770" s="191">
        <v>27</v>
      </c>
      <c r="BA17770" s="191">
        <v>1</v>
      </c>
      <c r="BB17770" s="191">
        <v>644.31742999999994</v>
      </c>
    </row>
    <row r="17771" spans="48:54" x14ac:dyDescent="0.2">
      <c r="AV17771" s="191" t="str">
        <f t="shared" si="281"/>
        <v>526_RS_27_1_202324</v>
      </c>
      <c r="AW17771" s="191" t="s">
        <v>92</v>
      </c>
      <c r="AX17771" s="18">
        <v>202324</v>
      </c>
      <c r="AY17771" s="191">
        <v>526</v>
      </c>
      <c r="AZ17771" s="191">
        <v>27</v>
      </c>
      <c r="BA17771" s="191">
        <v>1</v>
      </c>
      <c r="BB17771" s="191">
        <v>330.91688479110587</v>
      </c>
    </row>
    <row r="17772" spans="48:54" x14ac:dyDescent="0.2">
      <c r="AV17772" s="191" t="str">
        <f t="shared" si="281"/>
        <v>528_RS_27_1_202324</v>
      </c>
      <c r="AW17772" s="191" t="s">
        <v>92</v>
      </c>
      <c r="AX17772" s="18">
        <v>202324</v>
      </c>
      <c r="AY17772" s="191">
        <v>528</v>
      </c>
      <c r="AZ17772" s="191">
        <v>27</v>
      </c>
      <c r="BA17772" s="191">
        <v>1</v>
      </c>
      <c r="BB17772" s="191">
        <v>557</v>
      </c>
    </row>
    <row r="17773" spans="48:54" x14ac:dyDescent="0.2">
      <c r="AV17773" s="191" t="str">
        <f t="shared" si="281"/>
        <v>530_RS_27_1_202324</v>
      </c>
      <c r="AW17773" s="191" t="s">
        <v>92</v>
      </c>
      <c r="AX17773" s="18">
        <v>202324</v>
      </c>
      <c r="AY17773" s="191">
        <v>530</v>
      </c>
      <c r="AZ17773" s="191">
        <v>27</v>
      </c>
      <c r="BA17773" s="191">
        <v>1</v>
      </c>
      <c r="BB17773" s="191">
        <v>1148.595</v>
      </c>
    </row>
    <row r="17774" spans="48:54" x14ac:dyDescent="0.2">
      <c r="AV17774" s="191" t="str">
        <f t="shared" si="281"/>
        <v>532_RS_27_1_202324</v>
      </c>
      <c r="AW17774" s="191" t="s">
        <v>92</v>
      </c>
      <c r="AX17774" s="18">
        <v>202324</v>
      </c>
      <c r="AY17774" s="191">
        <v>532</v>
      </c>
      <c r="AZ17774" s="191">
        <v>27</v>
      </c>
      <c r="BA17774" s="191">
        <v>1</v>
      </c>
      <c r="BB17774" s="191">
        <v>685.99590000000001</v>
      </c>
    </row>
    <row r="17775" spans="48:54" x14ac:dyDescent="0.2">
      <c r="AV17775" s="191" t="str">
        <f t="shared" si="281"/>
        <v>534_RS_27_1_202324</v>
      </c>
      <c r="AW17775" s="191" t="s">
        <v>92</v>
      </c>
      <c r="AX17775" s="18">
        <v>202324</v>
      </c>
      <c r="AY17775" s="191">
        <v>534</v>
      </c>
      <c r="AZ17775" s="191">
        <v>27</v>
      </c>
      <c r="BA17775" s="191">
        <v>1</v>
      </c>
      <c r="BB17775" s="191">
        <v>547.89413999999999</v>
      </c>
    </row>
    <row r="17776" spans="48:54" x14ac:dyDescent="0.2">
      <c r="AV17776" s="191" t="str">
        <f t="shared" si="281"/>
        <v>536_RS_27_1_202324</v>
      </c>
      <c r="AW17776" s="191" t="s">
        <v>92</v>
      </c>
      <c r="AX17776" s="18">
        <v>202324</v>
      </c>
      <c r="AY17776" s="191">
        <v>536</v>
      </c>
      <c r="AZ17776" s="191">
        <v>27</v>
      </c>
      <c r="BA17776" s="191">
        <v>1</v>
      </c>
      <c r="BB17776" s="191">
        <v>646.09299999999996</v>
      </c>
    </row>
    <row r="17777" spans="48:54" x14ac:dyDescent="0.2">
      <c r="AV17777" s="191" t="str">
        <f t="shared" si="281"/>
        <v>538_RS_27_1_202324</v>
      </c>
      <c r="AW17777" s="191" t="s">
        <v>92</v>
      </c>
      <c r="AX17777" s="18">
        <v>202324</v>
      </c>
      <c r="AY17777" s="191">
        <v>538</v>
      </c>
      <c r="AZ17777" s="191">
        <v>27</v>
      </c>
      <c r="BA17777" s="191">
        <v>1</v>
      </c>
      <c r="BB17777" s="191">
        <v>818.38431931250011</v>
      </c>
    </row>
    <row r="17778" spans="48:54" x14ac:dyDescent="0.2">
      <c r="AV17778" s="191" t="str">
        <f t="shared" si="281"/>
        <v>540_RS_27_1_202324</v>
      </c>
      <c r="AW17778" s="191" t="s">
        <v>92</v>
      </c>
      <c r="AX17778" s="18">
        <v>202324</v>
      </c>
      <c r="AY17778" s="191">
        <v>540</v>
      </c>
      <c r="AZ17778" s="191">
        <v>27</v>
      </c>
      <c r="BA17778" s="191">
        <v>1</v>
      </c>
      <c r="BB17778" s="191">
        <v>601.69200000000001</v>
      </c>
    </row>
    <row r="17779" spans="48:54" x14ac:dyDescent="0.2">
      <c r="AV17779" s="191" t="str">
        <f t="shared" si="281"/>
        <v>542_RS_27_1_202324</v>
      </c>
      <c r="AW17779" s="191" t="s">
        <v>92</v>
      </c>
      <c r="AX17779" s="18">
        <v>202324</v>
      </c>
      <c r="AY17779" s="191">
        <v>542</v>
      </c>
      <c r="AZ17779" s="191">
        <v>27</v>
      </c>
      <c r="BA17779" s="191">
        <v>1</v>
      </c>
      <c r="BB17779" s="191">
        <v>239.56300000000002</v>
      </c>
    </row>
    <row r="17780" spans="48:54" x14ac:dyDescent="0.2">
      <c r="AV17780" s="191" t="str">
        <f t="shared" si="281"/>
        <v>544_RS_27_1_202324</v>
      </c>
      <c r="AW17780" s="191" t="s">
        <v>92</v>
      </c>
      <c r="AX17780" s="18">
        <v>202324</v>
      </c>
      <c r="AY17780" s="191">
        <v>544</v>
      </c>
      <c r="AZ17780" s="191">
        <v>27</v>
      </c>
      <c r="BA17780" s="191">
        <v>1</v>
      </c>
      <c r="BB17780" s="191">
        <v>705.72479999999996</v>
      </c>
    </row>
    <row r="17781" spans="48:54" x14ac:dyDescent="0.2">
      <c r="AV17781" s="191" t="str">
        <f t="shared" si="281"/>
        <v>545_RS_27_1_202324</v>
      </c>
      <c r="AW17781" s="191" t="s">
        <v>92</v>
      </c>
      <c r="AX17781" s="18">
        <v>202324</v>
      </c>
      <c r="AY17781" s="191">
        <v>545</v>
      </c>
      <c r="AZ17781" s="191">
        <v>27</v>
      </c>
      <c r="BA17781" s="191">
        <v>1</v>
      </c>
      <c r="BB17781" s="191">
        <v>324.42941000000002</v>
      </c>
    </row>
    <row r="17782" spans="48:54" x14ac:dyDescent="0.2">
      <c r="AV17782" s="191" t="str">
        <f t="shared" si="281"/>
        <v>546_RS_27_1_202324</v>
      </c>
      <c r="AW17782" s="191" t="s">
        <v>92</v>
      </c>
      <c r="AX17782" s="18">
        <v>202324</v>
      </c>
      <c r="AY17782" s="191">
        <v>546</v>
      </c>
      <c r="AZ17782" s="191">
        <v>27</v>
      </c>
      <c r="BA17782" s="191">
        <v>1</v>
      </c>
      <c r="BB17782" s="191">
        <v>476.05</v>
      </c>
    </row>
    <row r="17783" spans="48:54" x14ac:dyDescent="0.2">
      <c r="AV17783" s="191" t="str">
        <f t="shared" si="281"/>
        <v>548_RS_27_1_202324</v>
      </c>
      <c r="AW17783" s="191" t="s">
        <v>92</v>
      </c>
      <c r="AX17783" s="18">
        <v>202324</v>
      </c>
      <c r="AY17783" s="191">
        <v>548</v>
      </c>
      <c r="AZ17783" s="191">
        <v>27</v>
      </c>
      <c r="BA17783" s="191">
        <v>1</v>
      </c>
      <c r="BB17783" s="191">
        <v>663.67099999999994</v>
      </c>
    </row>
    <row r="17784" spans="48:54" x14ac:dyDescent="0.2">
      <c r="AV17784" s="191" t="str">
        <f t="shared" si="281"/>
        <v>550_RS_27_1_202324</v>
      </c>
      <c r="AW17784" s="191" t="s">
        <v>92</v>
      </c>
      <c r="AX17784" s="18">
        <v>202324</v>
      </c>
      <c r="AY17784" s="191">
        <v>550</v>
      </c>
      <c r="AZ17784" s="191">
        <v>27</v>
      </c>
      <c r="BA17784" s="191">
        <v>1</v>
      </c>
      <c r="BB17784" s="191">
        <v>947.16919000000007</v>
      </c>
    </row>
    <row r="17785" spans="48:54" x14ac:dyDescent="0.2">
      <c r="AV17785" s="191" t="str">
        <f t="shared" si="281"/>
        <v>552_RS_27_1_202324</v>
      </c>
      <c r="AW17785" s="191" t="s">
        <v>92</v>
      </c>
      <c r="AX17785" s="18">
        <v>202324</v>
      </c>
      <c r="AY17785" s="191">
        <v>552</v>
      </c>
      <c r="AZ17785" s="191">
        <v>27</v>
      </c>
      <c r="BA17785" s="191">
        <v>1</v>
      </c>
      <c r="BB17785" s="191">
        <v>2571.4128399999991</v>
      </c>
    </row>
    <row r="17786" spans="48:54" x14ac:dyDescent="0.2">
      <c r="AV17786" s="191" t="str">
        <f t="shared" si="281"/>
        <v>562_RS_27_1_202324</v>
      </c>
      <c r="AW17786" s="191" t="s">
        <v>92</v>
      </c>
      <c r="AX17786" s="18">
        <v>202324</v>
      </c>
      <c r="AY17786" s="191">
        <v>562</v>
      </c>
      <c r="AZ17786" s="191">
        <v>27</v>
      </c>
      <c r="BA17786" s="191">
        <v>1</v>
      </c>
      <c r="BB17786" s="191">
        <v>0</v>
      </c>
    </row>
    <row r="17787" spans="48:54" x14ac:dyDescent="0.2">
      <c r="AV17787" s="191" t="str">
        <f t="shared" si="281"/>
        <v>564_RS_27_1_202324</v>
      </c>
      <c r="AW17787" s="191" t="s">
        <v>92</v>
      </c>
      <c r="AX17787" s="18">
        <v>202324</v>
      </c>
      <c r="AY17787" s="191">
        <v>564</v>
      </c>
      <c r="AZ17787" s="191">
        <v>27</v>
      </c>
      <c r="BA17787" s="191">
        <v>1</v>
      </c>
      <c r="BB17787" s="191">
        <v>0</v>
      </c>
    </row>
    <row r="17788" spans="48:54" x14ac:dyDescent="0.2">
      <c r="AV17788" s="191" t="str">
        <f t="shared" si="281"/>
        <v>566_RS_27_1_202324</v>
      </c>
      <c r="AW17788" s="191" t="s">
        <v>92</v>
      </c>
      <c r="AX17788" s="18">
        <v>202324</v>
      </c>
      <c r="AY17788" s="191">
        <v>566</v>
      </c>
      <c r="AZ17788" s="191">
        <v>27</v>
      </c>
      <c r="BA17788" s="191">
        <v>1</v>
      </c>
      <c r="BB17788" s="191">
        <v>0</v>
      </c>
    </row>
    <row r="17789" spans="48:54" x14ac:dyDescent="0.2">
      <c r="AV17789" s="191" t="str">
        <f t="shared" si="281"/>
        <v>568_RS_27_1_202324</v>
      </c>
      <c r="AW17789" s="191" t="s">
        <v>92</v>
      </c>
      <c r="AX17789" s="18">
        <v>202324</v>
      </c>
      <c r="AY17789" s="191">
        <v>568</v>
      </c>
      <c r="AZ17789" s="191">
        <v>27</v>
      </c>
      <c r="BA17789" s="191">
        <v>1</v>
      </c>
      <c r="BB17789" s="191">
        <v>0</v>
      </c>
    </row>
    <row r="17790" spans="48:54" x14ac:dyDescent="0.2">
      <c r="AV17790" s="191" t="str">
        <f t="shared" si="281"/>
        <v>572_RS_27_1_202324</v>
      </c>
      <c r="AW17790" s="191" t="s">
        <v>92</v>
      </c>
      <c r="AX17790" s="18">
        <v>202324</v>
      </c>
      <c r="AY17790" s="191">
        <v>572</v>
      </c>
      <c r="AZ17790" s="191">
        <v>27</v>
      </c>
      <c r="BA17790" s="191">
        <v>1</v>
      </c>
      <c r="BB17790" s="191">
        <v>0</v>
      </c>
    </row>
    <row r="17791" spans="48:54" x14ac:dyDescent="0.2">
      <c r="AV17791" s="191" t="str">
        <f t="shared" si="281"/>
        <v>574_RS_27_1_202324</v>
      </c>
      <c r="AW17791" s="191" t="s">
        <v>92</v>
      </c>
      <c r="AX17791" s="18">
        <v>202324</v>
      </c>
      <c r="AY17791" s="191">
        <v>574</v>
      </c>
      <c r="AZ17791" s="191">
        <v>27</v>
      </c>
      <c r="BA17791" s="191">
        <v>1</v>
      </c>
      <c r="BB17791" s="191">
        <v>0</v>
      </c>
    </row>
    <row r="17792" spans="48:54" x14ac:dyDescent="0.2">
      <c r="AV17792" s="191" t="str">
        <f t="shared" si="281"/>
        <v>576_RS_27_1_202324</v>
      </c>
      <c r="AW17792" s="191" t="s">
        <v>92</v>
      </c>
      <c r="AX17792" s="18">
        <v>202324</v>
      </c>
      <c r="AY17792" s="191">
        <v>576</v>
      </c>
      <c r="AZ17792" s="191">
        <v>27</v>
      </c>
      <c r="BA17792" s="191">
        <v>1</v>
      </c>
      <c r="BB17792" s="191">
        <v>0</v>
      </c>
    </row>
    <row r="17793" spans="48:54" x14ac:dyDescent="0.2">
      <c r="AV17793" s="191" t="str">
        <f t="shared" si="281"/>
        <v>582_RS_27_1_202324</v>
      </c>
      <c r="AW17793" s="191" t="s">
        <v>92</v>
      </c>
      <c r="AX17793" s="18">
        <v>202324</v>
      </c>
      <c r="AY17793" s="191">
        <v>582</v>
      </c>
      <c r="AZ17793" s="191">
        <v>27</v>
      </c>
      <c r="BA17793" s="191">
        <v>1</v>
      </c>
      <c r="BB17793" s="191">
        <v>0</v>
      </c>
    </row>
    <row r="17794" spans="48:54" x14ac:dyDescent="0.2">
      <c r="AV17794" s="191" t="str">
        <f t="shared" si="281"/>
        <v>584_RS_27_1_202324</v>
      </c>
      <c r="AW17794" s="191" t="s">
        <v>92</v>
      </c>
      <c r="AX17794" s="18">
        <v>202324</v>
      </c>
      <c r="AY17794" s="191">
        <v>584</v>
      </c>
      <c r="AZ17794" s="191">
        <v>27</v>
      </c>
      <c r="BA17794" s="191">
        <v>1</v>
      </c>
      <c r="BB17794" s="191">
        <v>0</v>
      </c>
    </row>
    <row r="17795" spans="48:54" x14ac:dyDescent="0.2">
      <c r="AV17795" s="191" t="str">
        <f t="shared" si="281"/>
        <v>586_RS_27_1_202324</v>
      </c>
      <c r="AW17795" s="191" t="s">
        <v>92</v>
      </c>
      <c r="AX17795" s="18">
        <v>202324</v>
      </c>
      <c r="AY17795" s="191">
        <v>586</v>
      </c>
      <c r="AZ17795" s="191">
        <v>27</v>
      </c>
      <c r="BA17795" s="191">
        <v>1</v>
      </c>
      <c r="BB17795" s="191">
        <v>0</v>
      </c>
    </row>
    <row r="17796" spans="48:54" x14ac:dyDescent="0.2">
      <c r="AV17796" s="191" t="str">
        <f t="shared" ref="AV17796:AV17859" si="282">AY17796&amp;"_"&amp;AW17796&amp;"_"&amp;AZ17796&amp;"_"&amp;BA17796&amp;"_"&amp;AX17796</f>
        <v>512_RS_27_2_202324</v>
      </c>
      <c r="AW17796" s="191" t="s">
        <v>92</v>
      </c>
      <c r="AX17796" s="18">
        <v>202324</v>
      </c>
      <c r="AY17796" s="191">
        <v>512</v>
      </c>
      <c r="AZ17796" s="191">
        <v>27</v>
      </c>
      <c r="BA17796" s="191">
        <v>2</v>
      </c>
      <c r="BB17796" s="191">
        <v>-205.893</v>
      </c>
    </row>
    <row r="17797" spans="48:54" x14ac:dyDescent="0.2">
      <c r="AV17797" s="191" t="str">
        <f t="shared" si="282"/>
        <v>514_RS_27_2_202324</v>
      </c>
      <c r="AW17797" s="191" t="s">
        <v>92</v>
      </c>
      <c r="AX17797" s="18">
        <v>202324</v>
      </c>
      <c r="AY17797" s="191">
        <v>514</v>
      </c>
      <c r="AZ17797" s="191">
        <v>27</v>
      </c>
      <c r="BA17797" s="191">
        <v>2</v>
      </c>
      <c r="BB17797" s="191">
        <v>-11</v>
      </c>
    </row>
    <row r="17798" spans="48:54" x14ac:dyDescent="0.2">
      <c r="AV17798" s="191" t="str">
        <f t="shared" si="282"/>
        <v>516_RS_27_2_202324</v>
      </c>
      <c r="AW17798" s="191" t="s">
        <v>92</v>
      </c>
      <c r="AX17798" s="18">
        <v>202324</v>
      </c>
      <c r="AY17798" s="191">
        <v>516</v>
      </c>
      <c r="AZ17798" s="191">
        <v>27</v>
      </c>
      <c r="BA17798" s="191">
        <v>2</v>
      </c>
      <c r="BB17798" s="191">
        <v>-56.267000000000003</v>
      </c>
    </row>
    <row r="17799" spans="48:54" x14ac:dyDescent="0.2">
      <c r="AV17799" s="191" t="str">
        <f t="shared" si="282"/>
        <v>518_RS_27_2_202324</v>
      </c>
      <c r="AW17799" s="191" t="s">
        <v>92</v>
      </c>
      <c r="AX17799" s="18">
        <v>202324</v>
      </c>
      <c r="AY17799" s="191">
        <v>518</v>
      </c>
      <c r="AZ17799" s="191">
        <v>27</v>
      </c>
      <c r="BA17799" s="191">
        <v>2</v>
      </c>
      <c r="BB17799" s="191">
        <v>-146.215</v>
      </c>
    </row>
    <row r="17800" spans="48:54" x14ac:dyDescent="0.2">
      <c r="AV17800" s="191" t="str">
        <f t="shared" si="282"/>
        <v>520_RS_27_2_202324</v>
      </c>
      <c r="AW17800" s="191" t="s">
        <v>92</v>
      </c>
      <c r="AX17800" s="18">
        <v>202324</v>
      </c>
      <c r="AY17800" s="191">
        <v>520</v>
      </c>
      <c r="AZ17800" s="191">
        <v>27</v>
      </c>
      <c r="BA17800" s="191">
        <v>2</v>
      </c>
      <c r="BB17800" s="191">
        <v>0</v>
      </c>
    </row>
    <row r="17801" spans="48:54" x14ac:dyDescent="0.2">
      <c r="AV17801" s="191" t="str">
        <f t="shared" si="282"/>
        <v>522_RS_27_2_202324</v>
      </c>
      <c r="AW17801" s="191" t="s">
        <v>92</v>
      </c>
      <c r="AX17801" s="18">
        <v>202324</v>
      </c>
      <c r="AY17801" s="191">
        <v>522</v>
      </c>
      <c r="AZ17801" s="191">
        <v>27</v>
      </c>
      <c r="BA17801" s="191">
        <v>2</v>
      </c>
      <c r="BB17801" s="191">
        <v>0</v>
      </c>
    </row>
    <row r="17802" spans="48:54" x14ac:dyDescent="0.2">
      <c r="AV17802" s="191" t="str">
        <f t="shared" si="282"/>
        <v>524_RS_27_2_202324</v>
      </c>
      <c r="AW17802" s="191" t="s">
        <v>92</v>
      </c>
      <c r="AX17802" s="18">
        <v>202324</v>
      </c>
      <c r="AY17802" s="191">
        <v>524</v>
      </c>
      <c r="AZ17802" s="191">
        <v>27</v>
      </c>
      <c r="BA17802" s="191">
        <v>2</v>
      </c>
      <c r="BB17802" s="191">
        <v>0</v>
      </c>
    </row>
    <row r="17803" spans="48:54" x14ac:dyDescent="0.2">
      <c r="AV17803" s="191" t="str">
        <f t="shared" si="282"/>
        <v>526_RS_27_2_202324</v>
      </c>
      <c r="AW17803" s="191" t="s">
        <v>92</v>
      </c>
      <c r="AX17803" s="18">
        <v>202324</v>
      </c>
      <c r="AY17803" s="191">
        <v>526</v>
      </c>
      <c r="AZ17803" s="191">
        <v>27</v>
      </c>
      <c r="BA17803" s="191">
        <v>2</v>
      </c>
      <c r="BB17803" s="191">
        <v>-43.409895301996428</v>
      </c>
    </row>
    <row r="17804" spans="48:54" x14ac:dyDescent="0.2">
      <c r="AV17804" s="191" t="str">
        <f t="shared" si="282"/>
        <v>528_RS_27_2_202324</v>
      </c>
      <c r="AW17804" s="191" t="s">
        <v>92</v>
      </c>
      <c r="AX17804" s="18">
        <v>202324</v>
      </c>
      <c r="AY17804" s="191">
        <v>528</v>
      </c>
      <c r="AZ17804" s="191">
        <v>27</v>
      </c>
      <c r="BA17804" s="191">
        <v>2</v>
      </c>
      <c r="BB17804" s="191">
        <v>-25</v>
      </c>
    </row>
    <row r="17805" spans="48:54" x14ac:dyDescent="0.2">
      <c r="AV17805" s="191" t="str">
        <f t="shared" si="282"/>
        <v>530_RS_27_2_202324</v>
      </c>
      <c r="AW17805" s="191" t="s">
        <v>92</v>
      </c>
      <c r="AX17805" s="18">
        <v>202324</v>
      </c>
      <c r="AY17805" s="191">
        <v>530</v>
      </c>
      <c r="AZ17805" s="191">
        <v>27</v>
      </c>
      <c r="BA17805" s="191">
        <v>2</v>
      </c>
      <c r="BB17805" s="191">
        <v>-14.593</v>
      </c>
    </row>
    <row r="17806" spans="48:54" x14ac:dyDescent="0.2">
      <c r="AV17806" s="191" t="str">
        <f t="shared" si="282"/>
        <v>532_RS_27_2_202324</v>
      </c>
      <c r="AW17806" s="191" t="s">
        <v>92</v>
      </c>
      <c r="AX17806" s="18">
        <v>202324</v>
      </c>
      <c r="AY17806" s="191">
        <v>532</v>
      </c>
      <c r="AZ17806" s="191">
        <v>27</v>
      </c>
      <c r="BA17806" s="191">
        <v>2</v>
      </c>
      <c r="BB17806" s="191">
        <v>-30</v>
      </c>
    </row>
    <row r="17807" spans="48:54" x14ac:dyDescent="0.2">
      <c r="AV17807" s="191" t="str">
        <f t="shared" si="282"/>
        <v>534_RS_27_2_202324</v>
      </c>
      <c r="AW17807" s="191" t="s">
        <v>92</v>
      </c>
      <c r="AX17807" s="18">
        <v>202324</v>
      </c>
      <c r="AY17807" s="191">
        <v>534</v>
      </c>
      <c r="AZ17807" s="191">
        <v>27</v>
      </c>
      <c r="BA17807" s="191">
        <v>2</v>
      </c>
      <c r="BB17807" s="191">
        <v>-39.113190000000003</v>
      </c>
    </row>
    <row r="17808" spans="48:54" x14ac:dyDescent="0.2">
      <c r="AV17808" s="191" t="str">
        <f t="shared" si="282"/>
        <v>536_RS_27_2_202324</v>
      </c>
      <c r="AW17808" s="191" t="s">
        <v>92</v>
      </c>
      <c r="AX17808" s="18">
        <v>202324</v>
      </c>
      <c r="AY17808" s="191">
        <v>536</v>
      </c>
      <c r="AZ17808" s="191">
        <v>27</v>
      </c>
      <c r="BA17808" s="191">
        <v>2</v>
      </c>
      <c r="BB17808" s="191">
        <v>-6.2279999999999998</v>
      </c>
    </row>
    <row r="17809" spans="48:54" x14ac:dyDescent="0.2">
      <c r="AV17809" s="191" t="str">
        <f t="shared" si="282"/>
        <v>538_RS_27_2_202324</v>
      </c>
      <c r="AW17809" s="191" t="s">
        <v>92</v>
      </c>
      <c r="AX17809" s="18">
        <v>202324</v>
      </c>
      <c r="AY17809" s="191">
        <v>538</v>
      </c>
      <c r="AZ17809" s="191">
        <v>27</v>
      </c>
      <c r="BA17809" s="191">
        <v>2</v>
      </c>
      <c r="BB17809" s="191">
        <v>-1.0296687499999999</v>
      </c>
    </row>
    <row r="17810" spans="48:54" x14ac:dyDescent="0.2">
      <c r="AV17810" s="191" t="str">
        <f t="shared" si="282"/>
        <v>540_RS_27_2_202324</v>
      </c>
      <c r="AW17810" s="191" t="s">
        <v>92</v>
      </c>
      <c r="AX17810" s="18">
        <v>202324</v>
      </c>
      <c r="AY17810" s="191">
        <v>540</v>
      </c>
      <c r="AZ17810" s="191">
        <v>27</v>
      </c>
      <c r="BA17810" s="191">
        <v>2</v>
      </c>
      <c r="BB17810" s="191">
        <v>0</v>
      </c>
    </row>
    <row r="17811" spans="48:54" x14ac:dyDescent="0.2">
      <c r="AV17811" s="191" t="str">
        <f t="shared" si="282"/>
        <v>542_RS_27_2_202324</v>
      </c>
      <c r="AW17811" s="191" t="s">
        <v>92</v>
      </c>
      <c r="AX17811" s="18">
        <v>202324</v>
      </c>
      <c r="AY17811" s="191">
        <v>542</v>
      </c>
      <c r="AZ17811" s="191">
        <v>27</v>
      </c>
      <c r="BA17811" s="191">
        <v>2</v>
      </c>
      <c r="BB17811" s="191">
        <v>0</v>
      </c>
    </row>
    <row r="17812" spans="48:54" x14ac:dyDescent="0.2">
      <c r="AV17812" s="191" t="str">
        <f t="shared" si="282"/>
        <v>544_RS_27_2_202324</v>
      </c>
      <c r="AW17812" s="191" t="s">
        <v>92</v>
      </c>
      <c r="AX17812" s="18">
        <v>202324</v>
      </c>
      <c r="AY17812" s="191">
        <v>544</v>
      </c>
      <c r="AZ17812" s="191">
        <v>27</v>
      </c>
      <c r="BA17812" s="191">
        <v>2</v>
      </c>
      <c r="BB17812" s="191">
        <v>-156.10730000000001</v>
      </c>
    </row>
    <row r="17813" spans="48:54" x14ac:dyDescent="0.2">
      <c r="AV17813" s="191" t="str">
        <f t="shared" si="282"/>
        <v>545_RS_27_2_202324</v>
      </c>
      <c r="AW17813" s="191" t="s">
        <v>92</v>
      </c>
      <c r="AX17813" s="18">
        <v>202324</v>
      </c>
      <c r="AY17813" s="191">
        <v>545</v>
      </c>
      <c r="AZ17813" s="191">
        <v>27</v>
      </c>
      <c r="BA17813" s="191">
        <v>2</v>
      </c>
      <c r="BB17813" s="191">
        <v>0</v>
      </c>
    </row>
    <row r="17814" spans="48:54" x14ac:dyDescent="0.2">
      <c r="AV17814" s="191" t="str">
        <f t="shared" si="282"/>
        <v>546_RS_27_2_202324</v>
      </c>
      <c r="AW17814" s="191" t="s">
        <v>92</v>
      </c>
      <c r="AX17814" s="18">
        <v>202324</v>
      </c>
      <c r="AY17814" s="191">
        <v>546</v>
      </c>
      <c r="AZ17814" s="191">
        <v>27</v>
      </c>
      <c r="BA17814" s="191">
        <v>2</v>
      </c>
      <c r="BB17814" s="191">
        <v>-10.606</v>
      </c>
    </row>
    <row r="17815" spans="48:54" x14ac:dyDescent="0.2">
      <c r="AV17815" s="191" t="str">
        <f t="shared" si="282"/>
        <v>548_RS_27_2_202324</v>
      </c>
      <c r="AW17815" s="191" t="s">
        <v>92</v>
      </c>
      <c r="AX17815" s="18">
        <v>202324</v>
      </c>
      <c r="AY17815" s="191">
        <v>548</v>
      </c>
      <c r="AZ17815" s="191">
        <v>27</v>
      </c>
      <c r="BA17815" s="191">
        <v>2</v>
      </c>
      <c r="BB17815" s="191">
        <v>-123.063</v>
      </c>
    </row>
    <row r="17816" spans="48:54" x14ac:dyDescent="0.2">
      <c r="AV17816" s="191" t="str">
        <f t="shared" si="282"/>
        <v>550_RS_27_2_202324</v>
      </c>
      <c r="AW17816" s="191" t="s">
        <v>92</v>
      </c>
      <c r="AX17816" s="18">
        <v>202324</v>
      </c>
      <c r="AY17816" s="191">
        <v>550</v>
      </c>
      <c r="AZ17816" s="191">
        <v>27</v>
      </c>
      <c r="BA17816" s="191">
        <v>2</v>
      </c>
      <c r="BB17816" s="191">
        <v>-16.547999999999998</v>
      </c>
    </row>
    <row r="17817" spans="48:54" x14ac:dyDescent="0.2">
      <c r="AV17817" s="191" t="str">
        <f t="shared" si="282"/>
        <v>552_RS_27_2_202324</v>
      </c>
      <c r="AW17817" s="191" t="s">
        <v>92</v>
      </c>
      <c r="AX17817" s="18">
        <v>202324</v>
      </c>
      <c r="AY17817" s="191">
        <v>552</v>
      </c>
      <c r="AZ17817" s="191">
        <v>27</v>
      </c>
      <c r="BA17817" s="191">
        <v>2</v>
      </c>
      <c r="BB17817" s="191">
        <v>-79.060780000000008</v>
      </c>
    </row>
    <row r="17818" spans="48:54" x14ac:dyDescent="0.2">
      <c r="AV17818" s="191" t="str">
        <f t="shared" si="282"/>
        <v>562_RS_27_2_202324</v>
      </c>
      <c r="AW17818" s="191" t="s">
        <v>92</v>
      </c>
      <c r="AX17818" s="18">
        <v>202324</v>
      </c>
      <c r="AY17818" s="191">
        <v>562</v>
      </c>
      <c r="AZ17818" s="191">
        <v>27</v>
      </c>
      <c r="BA17818" s="191">
        <v>2</v>
      </c>
      <c r="BB17818" s="191">
        <v>0</v>
      </c>
    </row>
    <row r="17819" spans="48:54" x14ac:dyDescent="0.2">
      <c r="AV17819" s="191" t="str">
        <f t="shared" si="282"/>
        <v>564_RS_27_2_202324</v>
      </c>
      <c r="AW17819" s="191" t="s">
        <v>92</v>
      </c>
      <c r="AX17819" s="18">
        <v>202324</v>
      </c>
      <c r="AY17819" s="191">
        <v>564</v>
      </c>
      <c r="AZ17819" s="191">
        <v>27</v>
      </c>
      <c r="BA17819" s="191">
        <v>2</v>
      </c>
      <c r="BB17819" s="191">
        <v>0</v>
      </c>
    </row>
    <row r="17820" spans="48:54" x14ac:dyDescent="0.2">
      <c r="AV17820" s="191" t="str">
        <f t="shared" si="282"/>
        <v>566_RS_27_2_202324</v>
      </c>
      <c r="AW17820" s="191" t="s">
        <v>92</v>
      </c>
      <c r="AX17820" s="18">
        <v>202324</v>
      </c>
      <c r="AY17820" s="191">
        <v>566</v>
      </c>
      <c r="AZ17820" s="191">
        <v>27</v>
      </c>
      <c r="BA17820" s="191">
        <v>2</v>
      </c>
      <c r="BB17820" s="191">
        <v>0</v>
      </c>
    </row>
    <row r="17821" spans="48:54" x14ac:dyDescent="0.2">
      <c r="AV17821" s="191" t="str">
        <f t="shared" si="282"/>
        <v>568_RS_27_2_202324</v>
      </c>
      <c r="AW17821" s="191" t="s">
        <v>92</v>
      </c>
      <c r="AX17821" s="18">
        <v>202324</v>
      </c>
      <c r="AY17821" s="191">
        <v>568</v>
      </c>
      <c r="AZ17821" s="191">
        <v>27</v>
      </c>
      <c r="BA17821" s="191">
        <v>2</v>
      </c>
      <c r="BB17821" s="191">
        <v>0</v>
      </c>
    </row>
    <row r="17822" spans="48:54" x14ac:dyDescent="0.2">
      <c r="AV17822" s="191" t="str">
        <f t="shared" si="282"/>
        <v>572_RS_27_2_202324</v>
      </c>
      <c r="AW17822" s="191" t="s">
        <v>92</v>
      </c>
      <c r="AX17822" s="18">
        <v>202324</v>
      </c>
      <c r="AY17822" s="191">
        <v>572</v>
      </c>
      <c r="AZ17822" s="191">
        <v>27</v>
      </c>
      <c r="BA17822" s="191">
        <v>2</v>
      </c>
      <c r="BB17822" s="191">
        <v>0</v>
      </c>
    </row>
    <row r="17823" spans="48:54" x14ac:dyDescent="0.2">
      <c r="AV17823" s="191" t="str">
        <f t="shared" si="282"/>
        <v>574_RS_27_2_202324</v>
      </c>
      <c r="AW17823" s="191" t="s">
        <v>92</v>
      </c>
      <c r="AX17823" s="18">
        <v>202324</v>
      </c>
      <c r="AY17823" s="191">
        <v>574</v>
      </c>
      <c r="AZ17823" s="191">
        <v>27</v>
      </c>
      <c r="BA17823" s="191">
        <v>2</v>
      </c>
      <c r="BB17823" s="191">
        <v>0</v>
      </c>
    </row>
    <row r="17824" spans="48:54" x14ac:dyDescent="0.2">
      <c r="AV17824" s="191" t="str">
        <f t="shared" si="282"/>
        <v>576_RS_27_2_202324</v>
      </c>
      <c r="AW17824" s="191" t="s">
        <v>92</v>
      </c>
      <c r="AX17824" s="18">
        <v>202324</v>
      </c>
      <c r="AY17824" s="191">
        <v>576</v>
      </c>
      <c r="AZ17824" s="191">
        <v>27</v>
      </c>
      <c r="BA17824" s="191">
        <v>2</v>
      </c>
      <c r="BB17824" s="191">
        <v>0</v>
      </c>
    </row>
    <row r="17825" spans="48:54" x14ac:dyDescent="0.2">
      <c r="AV17825" s="191" t="str">
        <f t="shared" si="282"/>
        <v>582_RS_27_2_202324</v>
      </c>
      <c r="AW17825" s="191" t="s">
        <v>92</v>
      </c>
      <c r="AX17825" s="18">
        <v>202324</v>
      </c>
      <c r="AY17825" s="191">
        <v>582</v>
      </c>
      <c r="AZ17825" s="191">
        <v>27</v>
      </c>
      <c r="BA17825" s="191">
        <v>2</v>
      </c>
      <c r="BB17825" s="191">
        <v>0</v>
      </c>
    </row>
    <row r="17826" spans="48:54" x14ac:dyDescent="0.2">
      <c r="AV17826" s="191" t="str">
        <f t="shared" si="282"/>
        <v>584_RS_27_2_202324</v>
      </c>
      <c r="AW17826" s="191" t="s">
        <v>92</v>
      </c>
      <c r="AX17826" s="18">
        <v>202324</v>
      </c>
      <c r="AY17826" s="191">
        <v>584</v>
      </c>
      <c r="AZ17826" s="191">
        <v>27</v>
      </c>
      <c r="BA17826" s="191">
        <v>2</v>
      </c>
      <c r="BB17826" s="191">
        <v>0</v>
      </c>
    </row>
    <row r="17827" spans="48:54" x14ac:dyDescent="0.2">
      <c r="AV17827" s="191" t="str">
        <f t="shared" si="282"/>
        <v>586_RS_27_2_202324</v>
      </c>
      <c r="AW17827" s="191" t="s">
        <v>92</v>
      </c>
      <c r="AX17827" s="18">
        <v>202324</v>
      </c>
      <c r="AY17827" s="191">
        <v>586</v>
      </c>
      <c r="AZ17827" s="191">
        <v>27</v>
      </c>
      <c r="BA17827" s="191">
        <v>2</v>
      </c>
      <c r="BB17827" s="191">
        <v>0</v>
      </c>
    </row>
    <row r="17828" spans="48:54" x14ac:dyDescent="0.2">
      <c r="AV17828" s="191" t="str">
        <f t="shared" si="282"/>
        <v>512_RS_27_4_202324</v>
      </c>
      <c r="AW17828" s="191" t="s">
        <v>92</v>
      </c>
      <c r="AX17828" s="18">
        <v>202324</v>
      </c>
      <c r="AY17828" s="191">
        <v>512</v>
      </c>
      <c r="AZ17828" s="191">
        <v>27</v>
      </c>
      <c r="BA17828" s="191">
        <v>4</v>
      </c>
      <c r="BB17828" s="191">
        <v>177.52099999999999</v>
      </c>
    </row>
    <row r="17829" spans="48:54" x14ac:dyDescent="0.2">
      <c r="AV17829" s="191" t="str">
        <f t="shared" si="282"/>
        <v>514_RS_27_4_202324</v>
      </c>
      <c r="AW17829" s="191" t="s">
        <v>92</v>
      </c>
      <c r="AX17829" s="18">
        <v>202324</v>
      </c>
      <c r="AY17829" s="191">
        <v>514</v>
      </c>
      <c r="AZ17829" s="191">
        <v>27</v>
      </c>
      <c r="BA17829" s="191">
        <v>4</v>
      </c>
      <c r="BB17829" s="191">
        <v>689</v>
      </c>
    </row>
    <row r="17830" spans="48:54" x14ac:dyDescent="0.2">
      <c r="AV17830" s="191" t="str">
        <f t="shared" si="282"/>
        <v>516_RS_27_4_202324</v>
      </c>
      <c r="AW17830" s="191" t="s">
        <v>92</v>
      </c>
      <c r="AX17830" s="18">
        <v>202324</v>
      </c>
      <c r="AY17830" s="191">
        <v>516</v>
      </c>
      <c r="AZ17830" s="191">
        <v>27</v>
      </c>
      <c r="BA17830" s="191">
        <v>4</v>
      </c>
      <c r="BB17830" s="191">
        <v>740.44399999999996</v>
      </c>
    </row>
    <row r="17831" spans="48:54" x14ac:dyDescent="0.2">
      <c r="AV17831" s="191" t="str">
        <f t="shared" si="282"/>
        <v>518_RS_27_4_202324</v>
      </c>
      <c r="AW17831" s="191" t="s">
        <v>92</v>
      </c>
      <c r="AX17831" s="18">
        <v>202324</v>
      </c>
      <c r="AY17831" s="191">
        <v>518</v>
      </c>
      <c r="AZ17831" s="191">
        <v>27</v>
      </c>
      <c r="BA17831" s="191">
        <v>4</v>
      </c>
      <c r="BB17831" s="191">
        <v>288.60489000000007</v>
      </c>
    </row>
    <row r="17832" spans="48:54" x14ac:dyDescent="0.2">
      <c r="AV17832" s="191" t="str">
        <f t="shared" si="282"/>
        <v>520_RS_27_4_202324</v>
      </c>
      <c r="AW17832" s="191" t="s">
        <v>92</v>
      </c>
      <c r="AX17832" s="18">
        <v>202324</v>
      </c>
      <c r="AY17832" s="191">
        <v>520</v>
      </c>
      <c r="AZ17832" s="191">
        <v>27</v>
      </c>
      <c r="BA17832" s="191">
        <v>4</v>
      </c>
      <c r="BB17832" s="191">
        <v>964.48400000000015</v>
      </c>
    </row>
    <row r="17833" spans="48:54" x14ac:dyDescent="0.2">
      <c r="AV17833" s="191" t="str">
        <f t="shared" si="282"/>
        <v>522_RS_27_4_202324</v>
      </c>
      <c r="AW17833" s="191" t="s">
        <v>92</v>
      </c>
      <c r="AX17833" s="18">
        <v>202324</v>
      </c>
      <c r="AY17833" s="191">
        <v>522</v>
      </c>
      <c r="AZ17833" s="191">
        <v>27</v>
      </c>
      <c r="BA17833" s="191">
        <v>4</v>
      </c>
      <c r="BB17833" s="191">
        <v>622.09712999999999</v>
      </c>
    </row>
    <row r="17834" spans="48:54" x14ac:dyDescent="0.2">
      <c r="AV17834" s="191" t="str">
        <f t="shared" si="282"/>
        <v>524_RS_27_4_202324</v>
      </c>
      <c r="AW17834" s="191" t="s">
        <v>92</v>
      </c>
      <c r="AX17834" s="18">
        <v>202324</v>
      </c>
      <c r="AY17834" s="191">
        <v>524</v>
      </c>
      <c r="AZ17834" s="191">
        <v>27</v>
      </c>
      <c r="BA17834" s="191">
        <v>4</v>
      </c>
      <c r="BB17834" s="191">
        <v>644.31742999999994</v>
      </c>
    </row>
    <row r="17835" spans="48:54" x14ac:dyDescent="0.2">
      <c r="AV17835" s="191" t="str">
        <f t="shared" si="282"/>
        <v>526_RS_27_4_202324</v>
      </c>
      <c r="AW17835" s="191" t="s">
        <v>92</v>
      </c>
      <c r="AX17835" s="18">
        <v>202324</v>
      </c>
      <c r="AY17835" s="191">
        <v>526</v>
      </c>
      <c r="AZ17835" s="191">
        <v>27</v>
      </c>
      <c r="BA17835" s="191">
        <v>4</v>
      </c>
      <c r="BB17835" s="191">
        <v>287.50698948910946</v>
      </c>
    </row>
    <row r="17836" spans="48:54" x14ac:dyDescent="0.2">
      <c r="AV17836" s="191" t="str">
        <f t="shared" si="282"/>
        <v>528_RS_27_4_202324</v>
      </c>
      <c r="AW17836" s="191" t="s">
        <v>92</v>
      </c>
      <c r="AX17836" s="18">
        <v>202324</v>
      </c>
      <c r="AY17836" s="191">
        <v>528</v>
      </c>
      <c r="AZ17836" s="191">
        <v>27</v>
      </c>
      <c r="BA17836" s="191">
        <v>4</v>
      </c>
      <c r="BB17836" s="191">
        <v>532</v>
      </c>
    </row>
    <row r="17837" spans="48:54" x14ac:dyDescent="0.2">
      <c r="AV17837" s="191" t="str">
        <f t="shared" si="282"/>
        <v>530_RS_27_4_202324</v>
      </c>
      <c r="AW17837" s="191" t="s">
        <v>92</v>
      </c>
      <c r="AX17837" s="18">
        <v>202324</v>
      </c>
      <c r="AY17837" s="191">
        <v>530</v>
      </c>
      <c r="AZ17837" s="191">
        <v>27</v>
      </c>
      <c r="BA17837" s="191">
        <v>4</v>
      </c>
      <c r="BB17837" s="191">
        <v>1134.002</v>
      </c>
    </row>
    <row r="17838" spans="48:54" x14ac:dyDescent="0.2">
      <c r="AV17838" s="191" t="str">
        <f t="shared" si="282"/>
        <v>532_RS_27_4_202324</v>
      </c>
      <c r="AW17838" s="191" t="s">
        <v>92</v>
      </c>
      <c r="AX17838" s="18">
        <v>202324</v>
      </c>
      <c r="AY17838" s="191">
        <v>532</v>
      </c>
      <c r="AZ17838" s="191">
        <v>27</v>
      </c>
      <c r="BA17838" s="191">
        <v>4</v>
      </c>
      <c r="BB17838" s="191">
        <v>655.99590000000001</v>
      </c>
    </row>
    <row r="17839" spans="48:54" x14ac:dyDescent="0.2">
      <c r="AV17839" s="191" t="str">
        <f t="shared" si="282"/>
        <v>534_RS_27_4_202324</v>
      </c>
      <c r="AW17839" s="191" t="s">
        <v>92</v>
      </c>
      <c r="AX17839" s="18">
        <v>202324</v>
      </c>
      <c r="AY17839" s="191">
        <v>534</v>
      </c>
      <c r="AZ17839" s="191">
        <v>27</v>
      </c>
      <c r="BA17839" s="191">
        <v>4</v>
      </c>
      <c r="BB17839" s="191">
        <v>508.78094999999996</v>
      </c>
    </row>
    <row r="17840" spans="48:54" x14ac:dyDescent="0.2">
      <c r="AV17840" s="191" t="str">
        <f t="shared" si="282"/>
        <v>536_RS_27_4_202324</v>
      </c>
      <c r="AW17840" s="191" t="s">
        <v>92</v>
      </c>
      <c r="AX17840" s="18">
        <v>202324</v>
      </c>
      <c r="AY17840" s="191">
        <v>536</v>
      </c>
      <c r="AZ17840" s="191">
        <v>27</v>
      </c>
      <c r="BA17840" s="191">
        <v>4</v>
      </c>
      <c r="BB17840" s="191">
        <v>639.86500000000001</v>
      </c>
    </row>
    <row r="17841" spans="48:54" x14ac:dyDescent="0.2">
      <c r="AV17841" s="191" t="str">
        <f t="shared" si="282"/>
        <v>538_RS_27_4_202324</v>
      </c>
      <c r="AW17841" s="191" t="s">
        <v>92</v>
      </c>
      <c r="AX17841" s="18">
        <v>202324</v>
      </c>
      <c r="AY17841" s="191">
        <v>538</v>
      </c>
      <c r="AZ17841" s="191">
        <v>27</v>
      </c>
      <c r="BA17841" s="191">
        <v>4</v>
      </c>
      <c r="BB17841" s="191">
        <v>817.35465056250007</v>
      </c>
    </row>
    <row r="17842" spans="48:54" x14ac:dyDescent="0.2">
      <c r="AV17842" s="191" t="str">
        <f t="shared" si="282"/>
        <v>540_RS_27_4_202324</v>
      </c>
      <c r="AW17842" s="191" t="s">
        <v>92</v>
      </c>
      <c r="AX17842" s="18">
        <v>202324</v>
      </c>
      <c r="AY17842" s="191">
        <v>540</v>
      </c>
      <c r="AZ17842" s="191">
        <v>27</v>
      </c>
      <c r="BA17842" s="191">
        <v>4</v>
      </c>
      <c r="BB17842" s="191">
        <v>601.69200000000001</v>
      </c>
    </row>
    <row r="17843" spans="48:54" x14ac:dyDescent="0.2">
      <c r="AV17843" s="191" t="str">
        <f t="shared" si="282"/>
        <v>542_RS_27_4_202324</v>
      </c>
      <c r="AW17843" s="191" t="s">
        <v>92</v>
      </c>
      <c r="AX17843" s="18">
        <v>202324</v>
      </c>
      <c r="AY17843" s="191">
        <v>542</v>
      </c>
      <c r="AZ17843" s="191">
        <v>27</v>
      </c>
      <c r="BA17843" s="191">
        <v>4</v>
      </c>
      <c r="BB17843" s="191">
        <v>239.56300000000002</v>
      </c>
    </row>
    <row r="17844" spans="48:54" x14ac:dyDescent="0.2">
      <c r="AV17844" s="191" t="str">
        <f t="shared" si="282"/>
        <v>544_RS_27_4_202324</v>
      </c>
      <c r="AW17844" s="191" t="s">
        <v>92</v>
      </c>
      <c r="AX17844" s="18">
        <v>202324</v>
      </c>
      <c r="AY17844" s="191">
        <v>544</v>
      </c>
      <c r="AZ17844" s="191">
        <v>27</v>
      </c>
      <c r="BA17844" s="191">
        <v>4</v>
      </c>
      <c r="BB17844" s="191">
        <v>549.61749999999995</v>
      </c>
    </row>
    <row r="17845" spans="48:54" x14ac:dyDescent="0.2">
      <c r="AV17845" s="191" t="str">
        <f t="shared" si="282"/>
        <v>545_RS_27_4_202324</v>
      </c>
      <c r="AW17845" s="191" t="s">
        <v>92</v>
      </c>
      <c r="AX17845" s="18">
        <v>202324</v>
      </c>
      <c r="AY17845" s="191">
        <v>545</v>
      </c>
      <c r="AZ17845" s="191">
        <v>27</v>
      </c>
      <c r="BA17845" s="191">
        <v>4</v>
      </c>
      <c r="BB17845" s="191">
        <v>324.42941000000002</v>
      </c>
    </row>
    <row r="17846" spans="48:54" x14ac:dyDescent="0.2">
      <c r="AV17846" s="191" t="str">
        <f t="shared" si="282"/>
        <v>546_RS_27_4_202324</v>
      </c>
      <c r="AW17846" s="191" t="s">
        <v>92</v>
      </c>
      <c r="AX17846" s="18">
        <v>202324</v>
      </c>
      <c r="AY17846" s="191">
        <v>546</v>
      </c>
      <c r="AZ17846" s="191">
        <v>27</v>
      </c>
      <c r="BA17846" s="191">
        <v>4</v>
      </c>
      <c r="BB17846" s="191">
        <v>465.44400000000002</v>
      </c>
    </row>
    <row r="17847" spans="48:54" x14ac:dyDescent="0.2">
      <c r="AV17847" s="191" t="str">
        <f t="shared" si="282"/>
        <v>548_RS_27_4_202324</v>
      </c>
      <c r="AW17847" s="191" t="s">
        <v>92</v>
      </c>
      <c r="AX17847" s="18">
        <v>202324</v>
      </c>
      <c r="AY17847" s="191">
        <v>548</v>
      </c>
      <c r="AZ17847" s="191">
        <v>27</v>
      </c>
      <c r="BA17847" s="191">
        <v>4</v>
      </c>
      <c r="BB17847" s="191">
        <v>540.60799999999995</v>
      </c>
    </row>
    <row r="17848" spans="48:54" x14ac:dyDescent="0.2">
      <c r="AV17848" s="191" t="str">
        <f t="shared" si="282"/>
        <v>550_RS_27_4_202324</v>
      </c>
      <c r="AW17848" s="191" t="s">
        <v>92</v>
      </c>
      <c r="AX17848" s="18">
        <v>202324</v>
      </c>
      <c r="AY17848" s="191">
        <v>550</v>
      </c>
      <c r="AZ17848" s="191">
        <v>27</v>
      </c>
      <c r="BA17848" s="191">
        <v>4</v>
      </c>
      <c r="BB17848" s="191">
        <v>930.62119000000007</v>
      </c>
    </row>
    <row r="17849" spans="48:54" x14ac:dyDescent="0.2">
      <c r="AV17849" s="191" t="str">
        <f t="shared" si="282"/>
        <v>552_RS_27_4_202324</v>
      </c>
      <c r="AW17849" s="191" t="s">
        <v>92</v>
      </c>
      <c r="AX17849" s="18">
        <v>202324</v>
      </c>
      <c r="AY17849" s="191">
        <v>552</v>
      </c>
      <c r="AZ17849" s="191">
        <v>27</v>
      </c>
      <c r="BA17849" s="191">
        <v>4</v>
      </c>
      <c r="BB17849" s="191">
        <v>2492.3520599999993</v>
      </c>
    </row>
    <row r="17850" spans="48:54" x14ac:dyDescent="0.2">
      <c r="AV17850" s="191" t="str">
        <f t="shared" si="282"/>
        <v>562_RS_27_4_202324</v>
      </c>
      <c r="AW17850" s="191" t="s">
        <v>92</v>
      </c>
      <c r="AX17850" s="18">
        <v>202324</v>
      </c>
      <c r="AY17850" s="191">
        <v>562</v>
      </c>
      <c r="AZ17850" s="191">
        <v>27</v>
      </c>
      <c r="BA17850" s="191">
        <v>4</v>
      </c>
      <c r="BB17850" s="191">
        <v>0</v>
      </c>
    </row>
    <row r="17851" spans="48:54" x14ac:dyDescent="0.2">
      <c r="AV17851" s="191" t="str">
        <f t="shared" si="282"/>
        <v>564_RS_27_4_202324</v>
      </c>
      <c r="AW17851" s="191" t="s">
        <v>92</v>
      </c>
      <c r="AX17851" s="18">
        <v>202324</v>
      </c>
      <c r="AY17851" s="191">
        <v>564</v>
      </c>
      <c r="AZ17851" s="191">
        <v>27</v>
      </c>
      <c r="BA17851" s="191">
        <v>4</v>
      </c>
      <c r="BB17851" s="191">
        <v>0</v>
      </c>
    </row>
    <row r="17852" spans="48:54" x14ac:dyDescent="0.2">
      <c r="AV17852" s="191" t="str">
        <f t="shared" si="282"/>
        <v>566_RS_27_4_202324</v>
      </c>
      <c r="AW17852" s="191" t="s">
        <v>92</v>
      </c>
      <c r="AX17852" s="18">
        <v>202324</v>
      </c>
      <c r="AY17852" s="191">
        <v>566</v>
      </c>
      <c r="AZ17852" s="191">
        <v>27</v>
      </c>
      <c r="BA17852" s="191">
        <v>4</v>
      </c>
      <c r="BB17852" s="191">
        <v>0</v>
      </c>
    </row>
    <row r="17853" spans="48:54" x14ac:dyDescent="0.2">
      <c r="AV17853" s="191" t="str">
        <f t="shared" si="282"/>
        <v>568_RS_27_4_202324</v>
      </c>
      <c r="AW17853" s="191" t="s">
        <v>92</v>
      </c>
      <c r="AX17853" s="18">
        <v>202324</v>
      </c>
      <c r="AY17853" s="191">
        <v>568</v>
      </c>
      <c r="AZ17853" s="191">
        <v>27</v>
      </c>
      <c r="BA17853" s="191">
        <v>4</v>
      </c>
      <c r="BB17853" s="191">
        <v>0</v>
      </c>
    </row>
    <row r="17854" spans="48:54" x14ac:dyDescent="0.2">
      <c r="AV17854" s="191" t="str">
        <f t="shared" si="282"/>
        <v>572_RS_27_4_202324</v>
      </c>
      <c r="AW17854" s="191" t="s">
        <v>92</v>
      </c>
      <c r="AX17854" s="18">
        <v>202324</v>
      </c>
      <c r="AY17854" s="191">
        <v>572</v>
      </c>
      <c r="AZ17854" s="191">
        <v>27</v>
      </c>
      <c r="BA17854" s="191">
        <v>4</v>
      </c>
      <c r="BB17854" s="191">
        <v>0</v>
      </c>
    </row>
    <row r="17855" spans="48:54" x14ac:dyDescent="0.2">
      <c r="AV17855" s="191" t="str">
        <f t="shared" si="282"/>
        <v>574_RS_27_4_202324</v>
      </c>
      <c r="AW17855" s="191" t="s">
        <v>92</v>
      </c>
      <c r="AX17855" s="18">
        <v>202324</v>
      </c>
      <c r="AY17855" s="191">
        <v>574</v>
      </c>
      <c r="AZ17855" s="191">
        <v>27</v>
      </c>
      <c r="BA17855" s="191">
        <v>4</v>
      </c>
      <c r="BB17855" s="191">
        <v>0</v>
      </c>
    </row>
    <row r="17856" spans="48:54" x14ac:dyDescent="0.2">
      <c r="AV17856" s="191" t="str">
        <f t="shared" si="282"/>
        <v>576_RS_27_4_202324</v>
      </c>
      <c r="AW17856" s="191" t="s">
        <v>92</v>
      </c>
      <c r="AX17856" s="18">
        <v>202324</v>
      </c>
      <c r="AY17856" s="191">
        <v>576</v>
      </c>
      <c r="AZ17856" s="191">
        <v>27</v>
      </c>
      <c r="BA17856" s="191">
        <v>4</v>
      </c>
      <c r="BB17856" s="191">
        <v>0</v>
      </c>
    </row>
    <row r="17857" spans="48:54" x14ac:dyDescent="0.2">
      <c r="AV17857" s="191" t="str">
        <f t="shared" si="282"/>
        <v>582_RS_27_4_202324</v>
      </c>
      <c r="AW17857" s="191" t="s">
        <v>92</v>
      </c>
      <c r="AX17857" s="18">
        <v>202324</v>
      </c>
      <c r="AY17857" s="191">
        <v>582</v>
      </c>
      <c r="AZ17857" s="191">
        <v>27</v>
      </c>
      <c r="BA17857" s="191">
        <v>4</v>
      </c>
      <c r="BB17857" s="191">
        <v>0</v>
      </c>
    </row>
    <row r="17858" spans="48:54" x14ac:dyDescent="0.2">
      <c r="AV17858" s="191" t="str">
        <f t="shared" si="282"/>
        <v>584_RS_27_4_202324</v>
      </c>
      <c r="AW17858" s="191" t="s">
        <v>92</v>
      </c>
      <c r="AX17858" s="18">
        <v>202324</v>
      </c>
      <c r="AY17858" s="191">
        <v>584</v>
      </c>
      <c r="AZ17858" s="191">
        <v>27</v>
      </c>
      <c r="BA17858" s="191">
        <v>4</v>
      </c>
      <c r="BB17858" s="191">
        <v>0</v>
      </c>
    </row>
    <row r="17859" spans="48:54" x14ac:dyDescent="0.2">
      <c r="AV17859" s="191" t="str">
        <f t="shared" si="282"/>
        <v>586_RS_27_4_202324</v>
      </c>
      <c r="AW17859" s="191" t="s">
        <v>92</v>
      </c>
      <c r="AX17859" s="18">
        <v>202324</v>
      </c>
      <c r="AY17859" s="191">
        <v>586</v>
      </c>
      <c r="AZ17859" s="191">
        <v>27</v>
      </c>
      <c r="BA17859" s="191">
        <v>4</v>
      </c>
      <c r="BB17859" s="191">
        <v>0</v>
      </c>
    </row>
    <row r="17860" spans="48:54" x14ac:dyDescent="0.2">
      <c r="AV17860" s="191" t="str">
        <f t="shared" ref="AV17860:AV17923" si="283">AY17860&amp;"_"&amp;AW17860&amp;"_"&amp;AZ17860&amp;"_"&amp;BA17860&amp;"_"&amp;AX17860</f>
        <v>512_RS_27_5_202324</v>
      </c>
      <c r="AW17860" s="191" t="s">
        <v>92</v>
      </c>
      <c r="AX17860" s="18">
        <v>202324</v>
      </c>
      <c r="AY17860" s="191">
        <v>512</v>
      </c>
      <c r="AZ17860" s="191">
        <v>27</v>
      </c>
      <c r="BA17860" s="191">
        <v>5</v>
      </c>
      <c r="BB17860" s="191">
        <v>0</v>
      </c>
    </row>
    <row r="17861" spans="48:54" x14ac:dyDescent="0.2">
      <c r="AV17861" s="191" t="str">
        <f t="shared" si="283"/>
        <v>514_RS_27_5_202324</v>
      </c>
      <c r="AW17861" s="191" t="s">
        <v>92</v>
      </c>
      <c r="AX17861" s="18">
        <v>202324</v>
      </c>
      <c r="AY17861" s="191">
        <v>514</v>
      </c>
      <c r="AZ17861" s="191">
        <v>27</v>
      </c>
      <c r="BA17861" s="191">
        <v>5</v>
      </c>
      <c r="BB17861" s="191">
        <v>0</v>
      </c>
    </row>
    <row r="17862" spans="48:54" x14ac:dyDescent="0.2">
      <c r="AV17862" s="191" t="str">
        <f t="shared" si="283"/>
        <v>516_RS_27_5_202324</v>
      </c>
      <c r="AW17862" s="191" t="s">
        <v>92</v>
      </c>
      <c r="AX17862" s="18">
        <v>202324</v>
      </c>
      <c r="AY17862" s="191">
        <v>516</v>
      </c>
      <c r="AZ17862" s="191">
        <v>27</v>
      </c>
      <c r="BA17862" s="191">
        <v>5</v>
      </c>
      <c r="BB17862" s="191">
        <v>-96.49</v>
      </c>
    </row>
    <row r="17863" spans="48:54" x14ac:dyDescent="0.2">
      <c r="AV17863" s="191" t="str">
        <f t="shared" si="283"/>
        <v>518_RS_27_5_202324</v>
      </c>
      <c r="AW17863" s="191" t="s">
        <v>92</v>
      </c>
      <c r="AX17863" s="18">
        <v>202324</v>
      </c>
      <c r="AY17863" s="191">
        <v>518</v>
      </c>
      <c r="AZ17863" s="191">
        <v>27</v>
      </c>
      <c r="BA17863" s="191">
        <v>5</v>
      </c>
      <c r="BB17863" s="191">
        <v>0</v>
      </c>
    </row>
    <row r="17864" spans="48:54" x14ac:dyDescent="0.2">
      <c r="AV17864" s="191" t="str">
        <f t="shared" si="283"/>
        <v>520_RS_27_5_202324</v>
      </c>
      <c r="AW17864" s="191" t="s">
        <v>92</v>
      </c>
      <c r="AX17864" s="18">
        <v>202324</v>
      </c>
      <c r="AY17864" s="191">
        <v>520</v>
      </c>
      <c r="AZ17864" s="191">
        <v>27</v>
      </c>
      <c r="BA17864" s="191">
        <v>5</v>
      </c>
      <c r="BB17864" s="191">
        <v>0</v>
      </c>
    </row>
    <row r="17865" spans="48:54" x14ac:dyDescent="0.2">
      <c r="AV17865" s="191" t="str">
        <f t="shared" si="283"/>
        <v>522_RS_27_5_202324</v>
      </c>
      <c r="AW17865" s="191" t="s">
        <v>92</v>
      </c>
      <c r="AX17865" s="18">
        <v>202324</v>
      </c>
      <c r="AY17865" s="191">
        <v>522</v>
      </c>
      <c r="AZ17865" s="191">
        <v>27</v>
      </c>
      <c r="BA17865" s="191">
        <v>5</v>
      </c>
      <c r="BB17865" s="191">
        <v>-130</v>
      </c>
    </row>
    <row r="17866" spans="48:54" x14ac:dyDescent="0.2">
      <c r="AV17866" s="191" t="str">
        <f t="shared" si="283"/>
        <v>524_RS_27_5_202324</v>
      </c>
      <c r="AW17866" s="191" t="s">
        <v>92</v>
      </c>
      <c r="AX17866" s="18">
        <v>202324</v>
      </c>
      <c r="AY17866" s="191">
        <v>524</v>
      </c>
      <c r="AZ17866" s="191">
        <v>27</v>
      </c>
      <c r="BA17866" s="191">
        <v>5</v>
      </c>
      <c r="BB17866" s="191">
        <v>0</v>
      </c>
    </row>
    <row r="17867" spans="48:54" x14ac:dyDescent="0.2">
      <c r="AV17867" s="191" t="str">
        <f t="shared" si="283"/>
        <v>526_RS_27_5_202324</v>
      </c>
      <c r="AW17867" s="191" t="s">
        <v>92</v>
      </c>
      <c r="AX17867" s="18">
        <v>202324</v>
      </c>
      <c r="AY17867" s="191">
        <v>526</v>
      </c>
      <c r="AZ17867" s="191">
        <v>27</v>
      </c>
      <c r="BA17867" s="191">
        <v>5</v>
      </c>
      <c r="BB17867" s="191">
        <v>-5.5041799999999999</v>
      </c>
    </row>
    <row r="17868" spans="48:54" x14ac:dyDescent="0.2">
      <c r="AV17868" s="191" t="str">
        <f t="shared" si="283"/>
        <v>528_RS_27_5_202324</v>
      </c>
      <c r="AW17868" s="191" t="s">
        <v>92</v>
      </c>
      <c r="AX17868" s="18">
        <v>202324</v>
      </c>
      <c r="AY17868" s="191">
        <v>528</v>
      </c>
      <c r="AZ17868" s="191">
        <v>27</v>
      </c>
      <c r="BA17868" s="191">
        <v>5</v>
      </c>
      <c r="BB17868" s="191">
        <v>0</v>
      </c>
    </row>
    <row r="17869" spans="48:54" x14ac:dyDescent="0.2">
      <c r="AV17869" s="191" t="str">
        <f t="shared" si="283"/>
        <v>530_RS_27_5_202324</v>
      </c>
      <c r="AW17869" s="191" t="s">
        <v>92</v>
      </c>
      <c r="AX17869" s="18">
        <v>202324</v>
      </c>
      <c r="AY17869" s="191">
        <v>530</v>
      </c>
      <c r="AZ17869" s="191">
        <v>27</v>
      </c>
      <c r="BA17869" s="191">
        <v>5</v>
      </c>
      <c r="BB17869" s="191">
        <v>-352.79</v>
      </c>
    </row>
    <row r="17870" spans="48:54" x14ac:dyDescent="0.2">
      <c r="AV17870" s="191" t="str">
        <f t="shared" si="283"/>
        <v>532_RS_27_5_202324</v>
      </c>
      <c r="AW17870" s="191" t="s">
        <v>92</v>
      </c>
      <c r="AX17870" s="18">
        <v>202324</v>
      </c>
      <c r="AY17870" s="191">
        <v>532</v>
      </c>
      <c r="AZ17870" s="191">
        <v>27</v>
      </c>
      <c r="BA17870" s="191">
        <v>5</v>
      </c>
      <c r="BB17870" s="191">
        <v>-36.6</v>
      </c>
    </row>
    <row r="17871" spans="48:54" x14ac:dyDescent="0.2">
      <c r="AV17871" s="191" t="str">
        <f t="shared" si="283"/>
        <v>534_RS_27_5_202324</v>
      </c>
      <c r="AW17871" s="191" t="s">
        <v>92</v>
      </c>
      <c r="AX17871" s="18">
        <v>202324</v>
      </c>
      <c r="AY17871" s="191">
        <v>534</v>
      </c>
      <c r="AZ17871" s="191">
        <v>27</v>
      </c>
      <c r="BA17871" s="191">
        <v>5</v>
      </c>
      <c r="BB17871" s="191">
        <v>0</v>
      </c>
    </row>
    <row r="17872" spans="48:54" x14ac:dyDescent="0.2">
      <c r="AV17872" s="191" t="str">
        <f t="shared" si="283"/>
        <v>536_RS_27_5_202324</v>
      </c>
      <c r="AW17872" s="191" t="s">
        <v>92</v>
      </c>
      <c r="AX17872" s="18">
        <v>202324</v>
      </c>
      <c r="AY17872" s="191">
        <v>536</v>
      </c>
      <c r="AZ17872" s="191">
        <v>27</v>
      </c>
      <c r="BA17872" s="191">
        <v>5</v>
      </c>
      <c r="BB17872" s="191">
        <v>0</v>
      </c>
    </row>
    <row r="17873" spans="48:54" x14ac:dyDescent="0.2">
      <c r="AV17873" s="191" t="str">
        <f t="shared" si="283"/>
        <v>538_RS_27_5_202324</v>
      </c>
      <c r="AW17873" s="191" t="s">
        <v>92</v>
      </c>
      <c r="AX17873" s="18">
        <v>202324</v>
      </c>
      <c r="AY17873" s="191">
        <v>538</v>
      </c>
      <c r="AZ17873" s="191">
        <v>27</v>
      </c>
      <c r="BA17873" s="191">
        <v>5</v>
      </c>
      <c r="BB17873" s="191">
        <v>0</v>
      </c>
    </row>
    <row r="17874" spans="48:54" x14ac:dyDescent="0.2">
      <c r="AV17874" s="191" t="str">
        <f t="shared" si="283"/>
        <v>540_RS_27_5_202324</v>
      </c>
      <c r="AW17874" s="191" t="s">
        <v>92</v>
      </c>
      <c r="AX17874" s="18">
        <v>202324</v>
      </c>
      <c r="AY17874" s="191">
        <v>540</v>
      </c>
      <c r="AZ17874" s="191">
        <v>27</v>
      </c>
      <c r="BA17874" s="191">
        <v>5</v>
      </c>
      <c r="BB17874" s="191">
        <v>0</v>
      </c>
    </row>
    <row r="17875" spans="48:54" x14ac:dyDescent="0.2">
      <c r="AV17875" s="191" t="str">
        <f t="shared" si="283"/>
        <v>542_RS_27_5_202324</v>
      </c>
      <c r="AW17875" s="191" t="s">
        <v>92</v>
      </c>
      <c r="AX17875" s="18">
        <v>202324</v>
      </c>
      <c r="AY17875" s="191">
        <v>542</v>
      </c>
      <c r="AZ17875" s="191">
        <v>27</v>
      </c>
      <c r="BA17875" s="191">
        <v>5</v>
      </c>
      <c r="BB17875" s="191">
        <v>0</v>
      </c>
    </row>
    <row r="17876" spans="48:54" x14ac:dyDescent="0.2">
      <c r="AV17876" s="191" t="str">
        <f t="shared" si="283"/>
        <v>544_RS_27_5_202324</v>
      </c>
      <c r="AW17876" s="191" t="s">
        <v>92</v>
      </c>
      <c r="AX17876" s="18">
        <v>202324</v>
      </c>
      <c r="AY17876" s="191">
        <v>544</v>
      </c>
      <c r="AZ17876" s="191">
        <v>27</v>
      </c>
      <c r="BA17876" s="191">
        <v>5</v>
      </c>
      <c r="BB17876" s="191">
        <v>0</v>
      </c>
    </row>
    <row r="17877" spans="48:54" x14ac:dyDescent="0.2">
      <c r="AV17877" s="191" t="str">
        <f t="shared" si="283"/>
        <v>545_RS_27_5_202324</v>
      </c>
      <c r="AW17877" s="191" t="s">
        <v>92</v>
      </c>
      <c r="AX17877" s="18">
        <v>202324</v>
      </c>
      <c r="AY17877" s="191">
        <v>545</v>
      </c>
      <c r="AZ17877" s="191">
        <v>27</v>
      </c>
      <c r="BA17877" s="191">
        <v>5</v>
      </c>
      <c r="BB17877" s="191">
        <v>-35.134</v>
      </c>
    </row>
    <row r="17878" spans="48:54" x14ac:dyDescent="0.2">
      <c r="AV17878" s="191" t="str">
        <f t="shared" si="283"/>
        <v>546_RS_27_5_202324</v>
      </c>
      <c r="AW17878" s="191" t="s">
        <v>92</v>
      </c>
      <c r="AX17878" s="18">
        <v>202324</v>
      </c>
      <c r="AY17878" s="191">
        <v>546</v>
      </c>
      <c r="AZ17878" s="191">
        <v>27</v>
      </c>
      <c r="BA17878" s="191">
        <v>5</v>
      </c>
      <c r="BB17878" s="191">
        <v>-10</v>
      </c>
    </row>
    <row r="17879" spans="48:54" x14ac:dyDescent="0.2">
      <c r="AV17879" s="191" t="str">
        <f t="shared" si="283"/>
        <v>548_RS_27_5_202324</v>
      </c>
      <c r="AW17879" s="191" t="s">
        <v>92</v>
      </c>
      <c r="AX17879" s="18">
        <v>202324</v>
      </c>
      <c r="AY17879" s="191">
        <v>548</v>
      </c>
      <c r="AZ17879" s="191">
        <v>27</v>
      </c>
      <c r="BA17879" s="191">
        <v>5</v>
      </c>
      <c r="BB17879" s="191">
        <v>0</v>
      </c>
    </row>
    <row r="17880" spans="48:54" x14ac:dyDescent="0.2">
      <c r="AV17880" s="191" t="str">
        <f t="shared" si="283"/>
        <v>550_RS_27_5_202324</v>
      </c>
      <c r="AW17880" s="191" t="s">
        <v>92</v>
      </c>
      <c r="AX17880" s="18">
        <v>202324</v>
      </c>
      <c r="AY17880" s="191">
        <v>550</v>
      </c>
      <c r="AZ17880" s="191">
        <v>27</v>
      </c>
      <c r="BA17880" s="191">
        <v>5</v>
      </c>
      <c r="BB17880" s="191">
        <v>-1.52</v>
      </c>
    </row>
    <row r="17881" spans="48:54" x14ac:dyDescent="0.2">
      <c r="AV17881" s="191" t="str">
        <f t="shared" si="283"/>
        <v>552_RS_27_5_202324</v>
      </c>
      <c r="AW17881" s="191" t="s">
        <v>92</v>
      </c>
      <c r="AX17881" s="18">
        <v>202324</v>
      </c>
      <c r="AY17881" s="191">
        <v>552</v>
      </c>
      <c r="AZ17881" s="191">
        <v>27</v>
      </c>
      <c r="BA17881" s="191">
        <v>5</v>
      </c>
      <c r="BB17881" s="191">
        <v>-163.459</v>
      </c>
    </row>
    <row r="17882" spans="48:54" x14ac:dyDescent="0.2">
      <c r="AV17882" s="191" t="str">
        <f t="shared" si="283"/>
        <v>562_RS_27_5_202324</v>
      </c>
      <c r="AW17882" s="191" t="s">
        <v>92</v>
      </c>
      <c r="AX17882" s="18">
        <v>202324</v>
      </c>
      <c r="AY17882" s="191">
        <v>562</v>
      </c>
      <c r="AZ17882" s="191">
        <v>27</v>
      </c>
      <c r="BA17882" s="191">
        <v>5</v>
      </c>
      <c r="BB17882" s="191">
        <v>0</v>
      </c>
    </row>
    <row r="17883" spans="48:54" x14ac:dyDescent="0.2">
      <c r="AV17883" s="191" t="str">
        <f t="shared" si="283"/>
        <v>564_RS_27_5_202324</v>
      </c>
      <c r="AW17883" s="191" t="s">
        <v>92</v>
      </c>
      <c r="AX17883" s="18">
        <v>202324</v>
      </c>
      <c r="AY17883" s="191">
        <v>564</v>
      </c>
      <c r="AZ17883" s="191">
        <v>27</v>
      </c>
      <c r="BA17883" s="191">
        <v>5</v>
      </c>
      <c r="BB17883" s="191">
        <v>0</v>
      </c>
    </row>
    <row r="17884" spans="48:54" x14ac:dyDescent="0.2">
      <c r="AV17884" s="191" t="str">
        <f t="shared" si="283"/>
        <v>566_RS_27_5_202324</v>
      </c>
      <c r="AW17884" s="191" t="s">
        <v>92</v>
      </c>
      <c r="AX17884" s="18">
        <v>202324</v>
      </c>
      <c r="AY17884" s="191">
        <v>566</v>
      </c>
      <c r="AZ17884" s="191">
        <v>27</v>
      </c>
      <c r="BA17884" s="191">
        <v>5</v>
      </c>
      <c r="BB17884" s="191">
        <v>0</v>
      </c>
    </row>
    <row r="17885" spans="48:54" x14ac:dyDescent="0.2">
      <c r="AV17885" s="191" t="str">
        <f t="shared" si="283"/>
        <v>568_RS_27_5_202324</v>
      </c>
      <c r="AW17885" s="191" t="s">
        <v>92</v>
      </c>
      <c r="AX17885" s="18">
        <v>202324</v>
      </c>
      <c r="AY17885" s="191">
        <v>568</v>
      </c>
      <c r="AZ17885" s="191">
        <v>27</v>
      </c>
      <c r="BA17885" s="191">
        <v>5</v>
      </c>
      <c r="BB17885" s="191">
        <v>0</v>
      </c>
    </row>
    <row r="17886" spans="48:54" x14ac:dyDescent="0.2">
      <c r="AV17886" s="191" t="str">
        <f t="shared" si="283"/>
        <v>572_RS_27_5_202324</v>
      </c>
      <c r="AW17886" s="191" t="s">
        <v>92</v>
      </c>
      <c r="AX17886" s="18">
        <v>202324</v>
      </c>
      <c r="AY17886" s="191">
        <v>572</v>
      </c>
      <c r="AZ17886" s="191">
        <v>27</v>
      </c>
      <c r="BA17886" s="191">
        <v>5</v>
      </c>
      <c r="BB17886" s="191">
        <v>0</v>
      </c>
    </row>
    <row r="17887" spans="48:54" x14ac:dyDescent="0.2">
      <c r="AV17887" s="191" t="str">
        <f t="shared" si="283"/>
        <v>574_RS_27_5_202324</v>
      </c>
      <c r="AW17887" s="191" t="s">
        <v>92</v>
      </c>
      <c r="AX17887" s="18">
        <v>202324</v>
      </c>
      <c r="AY17887" s="191">
        <v>574</v>
      </c>
      <c r="AZ17887" s="191">
        <v>27</v>
      </c>
      <c r="BA17887" s="191">
        <v>5</v>
      </c>
      <c r="BB17887" s="191">
        <v>0</v>
      </c>
    </row>
    <row r="17888" spans="48:54" x14ac:dyDescent="0.2">
      <c r="AV17888" s="191" t="str">
        <f t="shared" si="283"/>
        <v>576_RS_27_5_202324</v>
      </c>
      <c r="AW17888" s="191" t="s">
        <v>92</v>
      </c>
      <c r="AX17888" s="18">
        <v>202324</v>
      </c>
      <c r="AY17888" s="191">
        <v>576</v>
      </c>
      <c r="AZ17888" s="191">
        <v>27</v>
      </c>
      <c r="BA17888" s="191">
        <v>5</v>
      </c>
      <c r="BB17888" s="191">
        <v>0</v>
      </c>
    </row>
    <row r="17889" spans="48:54" x14ac:dyDescent="0.2">
      <c r="AV17889" s="191" t="str">
        <f t="shared" si="283"/>
        <v>582_RS_27_5_202324</v>
      </c>
      <c r="AW17889" s="191" t="s">
        <v>92</v>
      </c>
      <c r="AX17889" s="18">
        <v>202324</v>
      </c>
      <c r="AY17889" s="191">
        <v>582</v>
      </c>
      <c r="AZ17889" s="191">
        <v>27</v>
      </c>
      <c r="BA17889" s="191">
        <v>5</v>
      </c>
      <c r="BB17889" s="191">
        <v>0</v>
      </c>
    </row>
    <row r="17890" spans="48:54" x14ac:dyDescent="0.2">
      <c r="AV17890" s="191" t="str">
        <f t="shared" si="283"/>
        <v>584_RS_27_5_202324</v>
      </c>
      <c r="AW17890" s="191" t="s">
        <v>92</v>
      </c>
      <c r="AX17890" s="18">
        <v>202324</v>
      </c>
      <c r="AY17890" s="191">
        <v>584</v>
      </c>
      <c r="AZ17890" s="191">
        <v>27</v>
      </c>
      <c r="BA17890" s="191">
        <v>5</v>
      </c>
      <c r="BB17890" s="191">
        <v>0</v>
      </c>
    </row>
    <row r="17891" spans="48:54" x14ac:dyDescent="0.2">
      <c r="AV17891" s="191" t="str">
        <f t="shared" si="283"/>
        <v>586_RS_27_5_202324</v>
      </c>
      <c r="AW17891" s="191" t="s">
        <v>92</v>
      </c>
      <c r="AX17891" s="18">
        <v>202324</v>
      </c>
      <c r="AY17891" s="191">
        <v>586</v>
      </c>
      <c r="AZ17891" s="191">
        <v>27</v>
      </c>
      <c r="BA17891" s="191">
        <v>5</v>
      </c>
      <c r="BB17891" s="191">
        <v>0</v>
      </c>
    </row>
    <row r="17892" spans="48:54" x14ac:dyDescent="0.2">
      <c r="AV17892" s="191" t="str">
        <f t="shared" si="283"/>
        <v>512_RS_28_1_202324</v>
      </c>
      <c r="AW17892" s="191" t="s">
        <v>92</v>
      </c>
      <c r="AX17892" s="18">
        <v>202324</v>
      </c>
      <c r="AY17892" s="191">
        <v>512</v>
      </c>
      <c r="AZ17892" s="191">
        <v>28</v>
      </c>
      <c r="BA17892" s="191">
        <v>1</v>
      </c>
      <c r="BB17892" s="191">
        <v>1157.01</v>
      </c>
    </row>
    <row r="17893" spans="48:54" x14ac:dyDescent="0.2">
      <c r="AV17893" s="191" t="str">
        <f t="shared" si="283"/>
        <v>514_RS_28_1_202324</v>
      </c>
      <c r="AW17893" s="191" t="s">
        <v>92</v>
      </c>
      <c r="AX17893" s="18">
        <v>202324</v>
      </c>
      <c r="AY17893" s="191">
        <v>514</v>
      </c>
      <c r="AZ17893" s="191">
        <v>28</v>
      </c>
      <c r="BA17893" s="191">
        <v>1</v>
      </c>
      <c r="BB17893" s="191">
        <v>993</v>
      </c>
    </row>
    <row r="17894" spans="48:54" x14ac:dyDescent="0.2">
      <c r="AV17894" s="191" t="str">
        <f t="shared" si="283"/>
        <v>516_RS_28_1_202324</v>
      </c>
      <c r="AW17894" s="191" t="s">
        <v>92</v>
      </c>
      <c r="AX17894" s="18">
        <v>202324</v>
      </c>
      <c r="AY17894" s="191">
        <v>516</v>
      </c>
      <c r="AZ17894" s="191">
        <v>28</v>
      </c>
      <c r="BA17894" s="191">
        <v>1</v>
      </c>
      <c r="BB17894" s="191">
        <v>61.386000000000003</v>
      </c>
    </row>
    <row r="17895" spans="48:54" x14ac:dyDescent="0.2">
      <c r="AV17895" s="191" t="str">
        <f t="shared" si="283"/>
        <v>518_RS_28_1_202324</v>
      </c>
      <c r="AW17895" s="191" t="s">
        <v>92</v>
      </c>
      <c r="AX17895" s="18">
        <v>202324</v>
      </c>
      <c r="AY17895" s="191">
        <v>518</v>
      </c>
      <c r="AZ17895" s="191">
        <v>28</v>
      </c>
      <c r="BA17895" s="191">
        <v>1</v>
      </c>
      <c r="BB17895" s="191">
        <v>251.13018</v>
      </c>
    </row>
    <row r="17896" spans="48:54" x14ac:dyDescent="0.2">
      <c r="AV17896" s="191" t="str">
        <f t="shared" si="283"/>
        <v>520_RS_28_1_202324</v>
      </c>
      <c r="AW17896" s="191" t="s">
        <v>92</v>
      </c>
      <c r="AX17896" s="18">
        <v>202324</v>
      </c>
      <c r="AY17896" s="191">
        <v>520</v>
      </c>
      <c r="AZ17896" s="191">
        <v>28</v>
      </c>
      <c r="BA17896" s="191">
        <v>1</v>
      </c>
      <c r="BB17896" s="191">
        <v>1443</v>
      </c>
    </row>
    <row r="17897" spans="48:54" x14ac:dyDescent="0.2">
      <c r="AV17897" s="191" t="str">
        <f t="shared" si="283"/>
        <v>522_RS_28_1_202324</v>
      </c>
      <c r="AW17897" s="191" t="s">
        <v>92</v>
      </c>
      <c r="AX17897" s="18">
        <v>202324</v>
      </c>
      <c r="AY17897" s="191">
        <v>522</v>
      </c>
      <c r="AZ17897" s="191">
        <v>28</v>
      </c>
      <c r="BA17897" s="191">
        <v>1</v>
      </c>
      <c r="BB17897" s="191">
        <v>149.33888999999999</v>
      </c>
    </row>
    <row r="17898" spans="48:54" x14ac:dyDescent="0.2">
      <c r="AV17898" s="191" t="str">
        <f t="shared" si="283"/>
        <v>524_RS_28_1_202324</v>
      </c>
      <c r="AW17898" s="191" t="s">
        <v>92</v>
      </c>
      <c r="AX17898" s="18">
        <v>202324</v>
      </c>
      <c r="AY17898" s="191">
        <v>524</v>
      </c>
      <c r="AZ17898" s="191">
        <v>28</v>
      </c>
      <c r="BA17898" s="191">
        <v>1</v>
      </c>
      <c r="BB17898" s="191">
        <v>120.13212000000001</v>
      </c>
    </row>
    <row r="17899" spans="48:54" x14ac:dyDescent="0.2">
      <c r="AV17899" s="191" t="str">
        <f t="shared" si="283"/>
        <v>526_RS_28_1_202324</v>
      </c>
      <c r="AW17899" s="191" t="s">
        <v>92</v>
      </c>
      <c r="AX17899" s="18">
        <v>202324</v>
      </c>
      <c r="AY17899" s="191">
        <v>526</v>
      </c>
      <c r="AZ17899" s="191">
        <v>28</v>
      </c>
      <c r="BA17899" s="191">
        <v>1</v>
      </c>
      <c r="BB17899" s="191">
        <v>364.86046660806295</v>
      </c>
    </row>
    <row r="17900" spans="48:54" x14ac:dyDescent="0.2">
      <c r="AV17900" s="191" t="str">
        <f t="shared" si="283"/>
        <v>528_RS_28_1_202324</v>
      </c>
      <c r="AW17900" s="191" t="s">
        <v>92</v>
      </c>
      <c r="AX17900" s="18">
        <v>202324</v>
      </c>
      <c r="AY17900" s="191">
        <v>528</v>
      </c>
      <c r="AZ17900" s="191">
        <v>28</v>
      </c>
      <c r="BA17900" s="191">
        <v>1</v>
      </c>
      <c r="BB17900" s="191">
        <v>487</v>
      </c>
    </row>
    <row r="17901" spans="48:54" x14ac:dyDescent="0.2">
      <c r="AV17901" s="191" t="str">
        <f t="shared" si="283"/>
        <v>530_RS_28_1_202324</v>
      </c>
      <c r="AW17901" s="191" t="s">
        <v>92</v>
      </c>
      <c r="AX17901" s="18">
        <v>202324</v>
      </c>
      <c r="AY17901" s="191">
        <v>530</v>
      </c>
      <c r="AZ17901" s="191">
        <v>28</v>
      </c>
      <c r="BA17901" s="191">
        <v>1</v>
      </c>
      <c r="BB17901" s="191">
        <v>1899.6770000000001</v>
      </c>
    </row>
    <row r="17902" spans="48:54" x14ac:dyDescent="0.2">
      <c r="AV17902" s="191" t="str">
        <f t="shared" si="283"/>
        <v>532_RS_28_1_202324</v>
      </c>
      <c r="AW17902" s="191" t="s">
        <v>92</v>
      </c>
      <c r="AX17902" s="18">
        <v>202324</v>
      </c>
      <c r="AY17902" s="191">
        <v>532</v>
      </c>
      <c r="AZ17902" s="191">
        <v>28</v>
      </c>
      <c r="BA17902" s="191">
        <v>1</v>
      </c>
      <c r="BB17902" s="191">
        <v>126.73100000000001</v>
      </c>
    </row>
    <row r="17903" spans="48:54" x14ac:dyDescent="0.2">
      <c r="AV17903" s="191" t="str">
        <f t="shared" si="283"/>
        <v>534_RS_28_1_202324</v>
      </c>
      <c r="AW17903" s="191" t="s">
        <v>92</v>
      </c>
      <c r="AX17903" s="18">
        <v>202324</v>
      </c>
      <c r="AY17903" s="191">
        <v>534</v>
      </c>
      <c r="AZ17903" s="191">
        <v>28</v>
      </c>
      <c r="BA17903" s="191">
        <v>1</v>
      </c>
      <c r="BB17903" s="191">
        <v>2585.3826900000004</v>
      </c>
    </row>
    <row r="17904" spans="48:54" x14ac:dyDescent="0.2">
      <c r="AV17904" s="191" t="str">
        <f t="shared" si="283"/>
        <v>536_RS_28_1_202324</v>
      </c>
      <c r="AW17904" s="191" t="s">
        <v>92</v>
      </c>
      <c r="AX17904" s="18">
        <v>202324</v>
      </c>
      <c r="AY17904" s="191">
        <v>536</v>
      </c>
      <c r="AZ17904" s="191">
        <v>28</v>
      </c>
      <c r="BA17904" s="191">
        <v>1</v>
      </c>
      <c r="BB17904" s="191">
        <v>778.18099999999993</v>
      </c>
    </row>
    <row r="17905" spans="48:54" x14ac:dyDescent="0.2">
      <c r="AV17905" s="191" t="str">
        <f t="shared" si="283"/>
        <v>538_RS_28_1_202324</v>
      </c>
      <c r="AW17905" s="191" t="s">
        <v>92</v>
      </c>
      <c r="AX17905" s="18">
        <v>202324</v>
      </c>
      <c r="AY17905" s="191">
        <v>538</v>
      </c>
      <c r="AZ17905" s="191">
        <v>28</v>
      </c>
      <c r="BA17905" s="191">
        <v>1</v>
      </c>
      <c r="BB17905" s="191">
        <v>197.20400000000001</v>
      </c>
    </row>
    <row r="17906" spans="48:54" x14ac:dyDescent="0.2">
      <c r="AV17906" s="191" t="str">
        <f t="shared" si="283"/>
        <v>540_RS_28_1_202324</v>
      </c>
      <c r="AW17906" s="191" t="s">
        <v>92</v>
      </c>
      <c r="AX17906" s="18">
        <v>202324</v>
      </c>
      <c r="AY17906" s="191">
        <v>540</v>
      </c>
      <c r="AZ17906" s="191">
        <v>28</v>
      </c>
      <c r="BA17906" s="191">
        <v>1</v>
      </c>
      <c r="BB17906" s="191">
        <v>1642.4419800000001</v>
      </c>
    </row>
    <row r="17907" spans="48:54" x14ac:dyDescent="0.2">
      <c r="AV17907" s="191" t="str">
        <f t="shared" si="283"/>
        <v>542_RS_28_1_202324</v>
      </c>
      <c r="AW17907" s="191" t="s">
        <v>92</v>
      </c>
      <c r="AX17907" s="18">
        <v>202324</v>
      </c>
      <c r="AY17907" s="191">
        <v>542</v>
      </c>
      <c r="AZ17907" s="191">
        <v>28</v>
      </c>
      <c r="BA17907" s="191">
        <v>1</v>
      </c>
      <c r="BB17907" s="191">
        <v>25.661999999999999</v>
      </c>
    </row>
    <row r="17908" spans="48:54" x14ac:dyDescent="0.2">
      <c r="AV17908" s="191" t="str">
        <f t="shared" si="283"/>
        <v>544_RS_28_1_202324</v>
      </c>
      <c r="AW17908" s="191" t="s">
        <v>92</v>
      </c>
      <c r="AX17908" s="18">
        <v>202324</v>
      </c>
      <c r="AY17908" s="191">
        <v>544</v>
      </c>
      <c r="AZ17908" s="191">
        <v>28</v>
      </c>
      <c r="BA17908" s="191">
        <v>1</v>
      </c>
      <c r="BB17908" s="191">
        <v>0</v>
      </c>
    </row>
    <row r="17909" spans="48:54" x14ac:dyDescent="0.2">
      <c r="AV17909" s="191" t="str">
        <f t="shared" si="283"/>
        <v>545_RS_28_1_202324</v>
      </c>
      <c r="AW17909" s="191" t="s">
        <v>92</v>
      </c>
      <c r="AX17909" s="18">
        <v>202324</v>
      </c>
      <c r="AY17909" s="191">
        <v>545</v>
      </c>
      <c r="AZ17909" s="191">
        <v>28</v>
      </c>
      <c r="BA17909" s="191">
        <v>1</v>
      </c>
      <c r="BB17909" s="191">
        <v>503.99476000000004</v>
      </c>
    </row>
    <row r="17910" spans="48:54" x14ac:dyDescent="0.2">
      <c r="AV17910" s="191" t="str">
        <f t="shared" si="283"/>
        <v>546_RS_28_1_202324</v>
      </c>
      <c r="AW17910" s="191" t="s">
        <v>92</v>
      </c>
      <c r="AX17910" s="18">
        <v>202324</v>
      </c>
      <c r="AY17910" s="191">
        <v>546</v>
      </c>
      <c r="AZ17910" s="191">
        <v>28</v>
      </c>
      <c r="BA17910" s="191">
        <v>1</v>
      </c>
      <c r="BB17910" s="191">
        <v>669.37099999999998</v>
      </c>
    </row>
    <row r="17911" spans="48:54" x14ac:dyDescent="0.2">
      <c r="AV17911" s="191" t="str">
        <f t="shared" si="283"/>
        <v>548_RS_28_1_202324</v>
      </c>
      <c r="AW17911" s="191" t="s">
        <v>92</v>
      </c>
      <c r="AX17911" s="18">
        <v>202324</v>
      </c>
      <c r="AY17911" s="191">
        <v>548</v>
      </c>
      <c r="AZ17911" s="191">
        <v>28</v>
      </c>
      <c r="BA17911" s="191">
        <v>1</v>
      </c>
      <c r="BB17911" s="191">
        <v>352.69499999999999</v>
      </c>
    </row>
    <row r="17912" spans="48:54" x14ac:dyDescent="0.2">
      <c r="AV17912" s="191" t="str">
        <f t="shared" si="283"/>
        <v>550_RS_28_1_202324</v>
      </c>
      <c r="AW17912" s="191" t="s">
        <v>92</v>
      </c>
      <c r="AX17912" s="18">
        <v>202324</v>
      </c>
      <c r="AY17912" s="191">
        <v>550</v>
      </c>
      <c r="AZ17912" s="191">
        <v>28</v>
      </c>
      <c r="BA17912" s="191">
        <v>1</v>
      </c>
      <c r="BB17912" s="191">
        <v>611.54899999999998</v>
      </c>
    </row>
    <row r="17913" spans="48:54" x14ac:dyDescent="0.2">
      <c r="AV17913" s="191" t="str">
        <f t="shared" si="283"/>
        <v>552_RS_28_1_202324</v>
      </c>
      <c r="AW17913" s="191" t="s">
        <v>92</v>
      </c>
      <c r="AX17913" s="18">
        <v>202324</v>
      </c>
      <c r="AY17913" s="191">
        <v>552</v>
      </c>
      <c r="AZ17913" s="191">
        <v>28</v>
      </c>
      <c r="BA17913" s="191">
        <v>1</v>
      </c>
      <c r="BB17913" s="191">
        <v>0</v>
      </c>
    </row>
    <row r="17914" spans="48:54" x14ac:dyDescent="0.2">
      <c r="AV17914" s="191" t="str">
        <f t="shared" si="283"/>
        <v>562_RS_28_1_202324</v>
      </c>
      <c r="AW17914" s="191" t="s">
        <v>92</v>
      </c>
      <c r="AX17914" s="18">
        <v>202324</v>
      </c>
      <c r="AY17914" s="191">
        <v>562</v>
      </c>
      <c r="AZ17914" s="191">
        <v>28</v>
      </c>
      <c r="BA17914" s="191">
        <v>1</v>
      </c>
      <c r="BB17914" s="191">
        <v>0</v>
      </c>
    </row>
    <row r="17915" spans="48:54" x14ac:dyDescent="0.2">
      <c r="AV17915" s="191" t="str">
        <f t="shared" si="283"/>
        <v>564_RS_28_1_202324</v>
      </c>
      <c r="AW17915" s="191" t="s">
        <v>92</v>
      </c>
      <c r="AX17915" s="18">
        <v>202324</v>
      </c>
      <c r="AY17915" s="191">
        <v>564</v>
      </c>
      <c r="AZ17915" s="191">
        <v>28</v>
      </c>
      <c r="BA17915" s="191">
        <v>1</v>
      </c>
      <c r="BB17915" s="191">
        <v>0</v>
      </c>
    </row>
    <row r="17916" spans="48:54" x14ac:dyDescent="0.2">
      <c r="AV17916" s="191" t="str">
        <f t="shared" si="283"/>
        <v>566_RS_28_1_202324</v>
      </c>
      <c r="AW17916" s="191" t="s">
        <v>92</v>
      </c>
      <c r="AX17916" s="18">
        <v>202324</v>
      </c>
      <c r="AY17916" s="191">
        <v>566</v>
      </c>
      <c r="AZ17916" s="191">
        <v>28</v>
      </c>
      <c r="BA17916" s="191">
        <v>1</v>
      </c>
      <c r="BB17916" s="191">
        <v>0</v>
      </c>
    </row>
    <row r="17917" spans="48:54" x14ac:dyDescent="0.2">
      <c r="AV17917" s="191" t="str">
        <f t="shared" si="283"/>
        <v>568_RS_28_1_202324</v>
      </c>
      <c r="AW17917" s="191" t="s">
        <v>92</v>
      </c>
      <c r="AX17917" s="18">
        <v>202324</v>
      </c>
      <c r="AY17917" s="191">
        <v>568</v>
      </c>
      <c r="AZ17917" s="191">
        <v>28</v>
      </c>
      <c r="BA17917" s="191">
        <v>1</v>
      </c>
      <c r="BB17917" s="191">
        <v>0</v>
      </c>
    </row>
    <row r="17918" spans="48:54" x14ac:dyDescent="0.2">
      <c r="AV17918" s="191" t="str">
        <f t="shared" si="283"/>
        <v>572_RS_28_1_202324</v>
      </c>
      <c r="AW17918" s="191" t="s">
        <v>92</v>
      </c>
      <c r="AX17918" s="18">
        <v>202324</v>
      </c>
      <c r="AY17918" s="191">
        <v>572</v>
      </c>
      <c r="AZ17918" s="191">
        <v>28</v>
      </c>
      <c r="BA17918" s="191">
        <v>1</v>
      </c>
      <c r="BB17918" s="191">
        <v>0</v>
      </c>
    </row>
    <row r="17919" spans="48:54" x14ac:dyDescent="0.2">
      <c r="AV17919" s="191" t="str">
        <f t="shared" si="283"/>
        <v>574_RS_28_1_202324</v>
      </c>
      <c r="AW17919" s="191" t="s">
        <v>92</v>
      </c>
      <c r="AX17919" s="18">
        <v>202324</v>
      </c>
      <c r="AY17919" s="191">
        <v>574</v>
      </c>
      <c r="AZ17919" s="191">
        <v>28</v>
      </c>
      <c r="BA17919" s="191">
        <v>1</v>
      </c>
      <c r="BB17919" s="191">
        <v>0</v>
      </c>
    </row>
    <row r="17920" spans="48:54" x14ac:dyDescent="0.2">
      <c r="AV17920" s="191" t="str">
        <f t="shared" si="283"/>
        <v>576_RS_28_1_202324</v>
      </c>
      <c r="AW17920" s="191" t="s">
        <v>92</v>
      </c>
      <c r="AX17920" s="18">
        <v>202324</v>
      </c>
      <c r="AY17920" s="191">
        <v>576</v>
      </c>
      <c r="AZ17920" s="191">
        <v>28</v>
      </c>
      <c r="BA17920" s="191">
        <v>1</v>
      </c>
      <c r="BB17920" s="191">
        <v>0</v>
      </c>
    </row>
    <row r="17921" spans="48:54" x14ac:dyDescent="0.2">
      <c r="AV17921" s="191" t="str">
        <f t="shared" si="283"/>
        <v>582_RS_28_1_202324</v>
      </c>
      <c r="AW17921" s="191" t="s">
        <v>92</v>
      </c>
      <c r="AX17921" s="18">
        <v>202324</v>
      </c>
      <c r="AY17921" s="191">
        <v>582</v>
      </c>
      <c r="AZ17921" s="191">
        <v>28</v>
      </c>
      <c r="BA17921" s="191">
        <v>1</v>
      </c>
      <c r="BB17921" s="191">
        <v>0</v>
      </c>
    </row>
    <row r="17922" spans="48:54" x14ac:dyDescent="0.2">
      <c r="AV17922" s="191" t="str">
        <f t="shared" si="283"/>
        <v>584_RS_28_1_202324</v>
      </c>
      <c r="AW17922" s="191" t="s">
        <v>92</v>
      </c>
      <c r="AX17922" s="18">
        <v>202324</v>
      </c>
      <c r="AY17922" s="191">
        <v>584</v>
      </c>
      <c r="AZ17922" s="191">
        <v>28</v>
      </c>
      <c r="BA17922" s="191">
        <v>1</v>
      </c>
      <c r="BB17922" s="191">
        <v>0</v>
      </c>
    </row>
    <row r="17923" spans="48:54" x14ac:dyDescent="0.2">
      <c r="AV17923" s="191" t="str">
        <f t="shared" si="283"/>
        <v>586_RS_28_1_202324</v>
      </c>
      <c r="AW17923" s="191" t="s">
        <v>92</v>
      </c>
      <c r="AX17923" s="18">
        <v>202324</v>
      </c>
      <c r="AY17923" s="191">
        <v>586</v>
      </c>
      <c r="AZ17923" s="191">
        <v>28</v>
      </c>
      <c r="BA17923" s="191">
        <v>1</v>
      </c>
      <c r="BB17923" s="191">
        <v>0</v>
      </c>
    </row>
    <row r="17924" spans="48:54" x14ac:dyDescent="0.2">
      <c r="AV17924" s="191" t="str">
        <f t="shared" ref="AV17924:AV17987" si="284">AY17924&amp;"_"&amp;AW17924&amp;"_"&amp;AZ17924&amp;"_"&amp;BA17924&amp;"_"&amp;AX17924</f>
        <v>512_RS_28_2_202324</v>
      </c>
      <c r="AW17924" s="191" t="s">
        <v>92</v>
      </c>
      <c r="AX17924" s="18">
        <v>202324</v>
      </c>
      <c r="AY17924" s="191">
        <v>512</v>
      </c>
      <c r="AZ17924" s="191">
        <v>28</v>
      </c>
      <c r="BA17924" s="191">
        <v>2</v>
      </c>
      <c r="BB17924" s="191">
        <v>-23.404</v>
      </c>
    </row>
    <row r="17925" spans="48:54" x14ac:dyDescent="0.2">
      <c r="AV17925" s="191" t="str">
        <f t="shared" si="284"/>
        <v>514_RS_28_2_202324</v>
      </c>
      <c r="AW17925" s="191" t="s">
        <v>92</v>
      </c>
      <c r="AX17925" s="18">
        <v>202324</v>
      </c>
      <c r="AY17925" s="191">
        <v>514</v>
      </c>
      <c r="AZ17925" s="191">
        <v>28</v>
      </c>
      <c r="BA17925" s="191">
        <v>2</v>
      </c>
      <c r="BB17925" s="191">
        <v>-11</v>
      </c>
    </row>
    <row r="17926" spans="48:54" x14ac:dyDescent="0.2">
      <c r="AV17926" s="191" t="str">
        <f t="shared" si="284"/>
        <v>516_RS_28_2_202324</v>
      </c>
      <c r="AW17926" s="191" t="s">
        <v>92</v>
      </c>
      <c r="AX17926" s="18">
        <v>202324</v>
      </c>
      <c r="AY17926" s="191">
        <v>516</v>
      </c>
      <c r="AZ17926" s="191">
        <v>28</v>
      </c>
      <c r="BA17926" s="191">
        <v>2</v>
      </c>
      <c r="BB17926" s="191">
        <v>-3.2000000000000001E-2</v>
      </c>
    </row>
    <row r="17927" spans="48:54" x14ac:dyDescent="0.2">
      <c r="AV17927" s="191" t="str">
        <f t="shared" si="284"/>
        <v>518_RS_28_2_202324</v>
      </c>
      <c r="AW17927" s="191" t="s">
        <v>92</v>
      </c>
      <c r="AX17927" s="18">
        <v>202324</v>
      </c>
      <c r="AY17927" s="191">
        <v>518</v>
      </c>
      <c r="AZ17927" s="191">
        <v>28</v>
      </c>
      <c r="BA17927" s="191">
        <v>2</v>
      </c>
      <c r="BB17927" s="191">
        <v>0</v>
      </c>
    </row>
    <row r="17928" spans="48:54" x14ac:dyDescent="0.2">
      <c r="AV17928" s="191" t="str">
        <f t="shared" si="284"/>
        <v>520_RS_28_2_202324</v>
      </c>
      <c r="AW17928" s="191" t="s">
        <v>92</v>
      </c>
      <c r="AX17928" s="18">
        <v>202324</v>
      </c>
      <c r="AY17928" s="191">
        <v>520</v>
      </c>
      <c r="AZ17928" s="191">
        <v>28</v>
      </c>
      <c r="BA17928" s="191">
        <v>2</v>
      </c>
      <c r="BB17928" s="191">
        <v>-271.279</v>
      </c>
    </row>
    <row r="17929" spans="48:54" x14ac:dyDescent="0.2">
      <c r="AV17929" s="191" t="str">
        <f t="shared" si="284"/>
        <v>522_RS_28_2_202324</v>
      </c>
      <c r="AW17929" s="191" t="s">
        <v>92</v>
      </c>
      <c r="AX17929" s="18">
        <v>202324</v>
      </c>
      <c r="AY17929" s="191">
        <v>522</v>
      </c>
      <c r="AZ17929" s="191">
        <v>28</v>
      </c>
      <c r="BA17929" s="191">
        <v>2</v>
      </c>
      <c r="BB17929" s="191">
        <v>-0.05</v>
      </c>
    </row>
    <row r="17930" spans="48:54" x14ac:dyDescent="0.2">
      <c r="AV17930" s="191" t="str">
        <f t="shared" si="284"/>
        <v>524_RS_28_2_202324</v>
      </c>
      <c r="AW17930" s="191" t="s">
        <v>92</v>
      </c>
      <c r="AX17930" s="18">
        <v>202324</v>
      </c>
      <c r="AY17930" s="191">
        <v>524</v>
      </c>
      <c r="AZ17930" s="191">
        <v>28</v>
      </c>
      <c r="BA17930" s="191">
        <v>2</v>
      </c>
      <c r="BB17930" s="191">
        <v>0</v>
      </c>
    </row>
    <row r="17931" spans="48:54" x14ac:dyDescent="0.2">
      <c r="AV17931" s="191" t="str">
        <f t="shared" si="284"/>
        <v>526_RS_28_2_202324</v>
      </c>
      <c r="AW17931" s="191" t="s">
        <v>92</v>
      </c>
      <c r="AX17931" s="18">
        <v>202324</v>
      </c>
      <c r="AY17931" s="191">
        <v>526</v>
      </c>
      <c r="AZ17931" s="191">
        <v>28</v>
      </c>
      <c r="BA17931" s="191">
        <v>2</v>
      </c>
      <c r="BB17931" s="191">
        <v>-91.235506151183557</v>
      </c>
    </row>
    <row r="17932" spans="48:54" x14ac:dyDescent="0.2">
      <c r="AV17932" s="191" t="str">
        <f t="shared" si="284"/>
        <v>528_RS_28_2_202324</v>
      </c>
      <c r="AW17932" s="191" t="s">
        <v>92</v>
      </c>
      <c r="AX17932" s="18">
        <v>202324</v>
      </c>
      <c r="AY17932" s="191">
        <v>528</v>
      </c>
      <c r="AZ17932" s="191">
        <v>28</v>
      </c>
      <c r="BA17932" s="191">
        <v>2</v>
      </c>
      <c r="BB17932" s="191">
        <v>-49</v>
      </c>
    </row>
    <row r="17933" spans="48:54" x14ac:dyDescent="0.2">
      <c r="AV17933" s="191" t="str">
        <f t="shared" si="284"/>
        <v>530_RS_28_2_202324</v>
      </c>
      <c r="AW17933" s="191" t="s">
        <v>92</v>
      </c>
      <c r="AX17933" s="18">
        <v>202324</v>
      </c>
      <c r="AY17933" s="191">
        <v>530</v>
      </c>
      <c r="AZ17933" s="191">
        <v>28</v>
      </c>
      <c r="BA17933" s="191">
        <v>2</v>
      </c>
      <c r="BB17933" s="191">
        <v>-334.10700000000003</v>
      </c>
    </row>
    <row r="17934" spans="48:54" x14ac:dyDescent="0.2">
      <c r="AV17934" s="191" t="str">
        <f t="shared" si="284"/>
        <v>532_RS_28_2_202324</v>
      </c>
      <c r="AW17934" s="191" t="s">
        <v>92</v>
      </c>
      <c r="AX17934" s="18">
        <v>202324</v>
      </c>
      <c r="AY17934" s="191">
        <v>532</v>
      </c>
      <c r="AZ17934" s="191">
        <v>28</v>
      </c>
      <c r="BA17934" s="191">
        <v>2</v>
      </c>
      <c r="BB17934" s="191">
        <v>0</v>
      </c>
    </row>
    <row r="17935" spans="48:54" x14ac:dyDescent="0.2">
      <c r="AV17935" s="191" t="str">
        <f t="shared" si="284"/>
        <v>534_RS_28_2_202324</v>
      </c>
      <c r="AW17935" s="191" t="s">
        <v>92</v>
      </c>
      <c r="AX17935" s="18">
        <v>202324</v>
      </c>
      <c r="AY17935" s="191">
        <v>534</v>
      </c>
      <c r="AZ17935" s="191">
        <v>28</v>
      </c>
      <c r="BA17935" s="191">
        <v>2</v>
      </c>
      <c r="BB17935" s="191">
        <v>-16.6844</v>
      </c>
    </row>
    <row r="17936" spans="48:54" x14ac:dyDescent="0.2">
      <c r="AV17936" s="191" t="str">
        <f t="shared" si="284"/>
        <v>536_RS_28_2_202324</v>
      </c>
      <c r="AW17936" s="191" t="s">
        <v>92</v>
      </c>
      <c r="AX17936" s="18">
        <v>202324</v>
      </c>
      <c r="AY17936" s="191">
        <v>536</v>
      </c>
      <c r="AZ17936" s="191">
        <v>28</v>
      </c>
      <c r="BA17936" s="191">
        <v>2</v>
      </c>
      <c r="BB17936" s="191">
        <v>-16.239999999999998</v>
      </c>
    </row>
    <row r="17937" spans="48:54" x14ac:dyDescent="0.2">
      <c r="AV17937" s="191" t="str">
        <f t="shared" si="284"/>
        <v>538_RS_28_2_202324</v>
      </c>
      <c r="AW17937" s="191" t="s">
        <v>92</v>
      </c>
      <c r="AX17937" s="18">
        <v>202324</v>
      </c>
      <c r="AY17937" s="191">
        <v>538</v>
      </c>
      <c r="AZ17937" s="191">
        <v>28</v>
      </c>
      <c r="BA17937" s="191">
        <v>2</v>
      </c>
      <c r="BB17937" s="191">
        <v>0</v>
      </c>
    </row>
    <row r="17938" spans="48:54" x14ac:dyDescent="0.2">
      <c r="AV17938" s="191" t="str">
        <f t="shared" si="284"/>
        <v>540_RS_28_2_202324</v>
      </c>
      <c r="AW17938" s="191" t="s">
        <v>92</v>
      </c>
      <c r="AX17938" s="18">
        <v>202324</v>
      </c>
      <c r="AY17938" s="191">
        <v>540</v>
      </c>
      <c r="AZ17938" s="191">
        <v>28</v>
      </c>
      <c r="BA17938" s="191">
        <v>2</v>
      </c>
      <c r="BB17938" s="191">
        <v>-11.3</v>
      </c>
    </row>
    <row r="17939" spans="48:54" x14ac:dyDescent="0.2">
      <c r="AV17939" s="191" t="str">
        <f t="shared" si="284"/>
        <v>542_RS_28_2_202324</v>
      </c>
      <c r="AW17939" s="191" t="s">
        <v>92</v>
      </c>
      <c r="AX17939" s="18">
        <v>202324</v>
      </c>
      <c r="AY17939" s="191">
        <v>542</v>
      </c>
      <c r="AZ17939" s="191">
        <v>28</v>
      </c>
      <c r="BA17939" s="191">
        <v>2</v>
      </c>
      <c r="BB17939" s="191">
        <v>-0.23899999999999999</v>
      </c>
    </row>
    <row r="17940" spans="48:54" x14ac:dyDescent="0.2">
      <c r="AV17940" s="191" t="str">
        <f t="shared" si="284"/>
        <v>544_RS_28_2_202324</v>
      </c>
      <c r="AW17940" s="191" t="s">
        <v>92</v>
      </c>
      <c r="AX17940" s="18">
        <v>202324</v>
      </c>
      <c r="AY17940" s="191">
        <v>544</v>
      </c>
      <c r="AZ17940" s="191">
        <v>28</v>
      </c>
      <c r="BA17940" s="191">
        <v>2</v>
      </c>
      <c r="BB17940" s="191">
        <v>0</v>
      </c>
    </row>
    <row r="17941" spans="48:54" x14ac:dyDescent="0.2">
      <c r="AV17941" s="191" t="str">
        <f t="shared" si="284"/>
        <v>545_RS_28_2_202324</v>
      </c>
      <c r="AW17941" s="191" t="s">
        <v>92</v>
      </c>
      <c r="AX17941" s="18">
        <v>202324</v>
      </c>
      <c r="AY17941" s="191">
        <v>545</v>
      </c>
      <c r="AZ17941" s="191">
        <v>28</v>
      </c>
      <c r="BA17941" s="191">
        <v>2</v>
      </c>
      <c r="BB17941" s="191">
        <v>-36.676639999999992</v>
      </c>
    </row>
    <row r="17942" spans="48:54" x14ac:dyDescent="0.2">
      <c r="AV17942" s="191" t="str">
        <f t="shared" si="284"/>
        <v>546_RS_28_2_202324</v>
      </c>
      <c r="AW17942" s="191" t="s">
        <v>92</v>
      </c>
      <c r="AX17942" s="18">
        <v>202324</v>
      </c>
      <c r="AY17942" s="191">
        <v>546</v>
      </c>
      <c r="AZ17942" s="191">
        <v>28</v>
      </c>
      <c r="BA17942" s="191">
        <v>2</v>
      </c>
      <c r="BB17942" s="191">
        <v>-191.70499999999998</v>
      </c>
    </row>
    <row r="17943" spans="48:54" x14ac:dyDescent="0.2">
      <c r="AV17943" s="191" t="str">
        <f t="shared" si="284"/>
        <v>548_RS_28_2_202324</v>
      </c>
      <c r="AW17943" s="191" t="s">
        <v>92</v>
      </c>
      <c r="AX17943" s="18">
        <v>202324</v>
      </c>
      <c r="AY17943" s="191">
        <v>548</v>
      </c>
      <c r="AZ17943" s="191">
        <v>28</v>
      </c>
      <c r="BA17943" s="191">
        <v>2</v>
      </c>
      <c r="BB17943" s="191">
        <v>-1599.52</v>
      </c>
    </row>
    <row r="17944" spans="48:54" x14ac:dyDescent="0.2">
      <c r="AV17944" s="191" t="str">
        <f t="shared" si="284"/>
        <v>550_RS_28_2_202324</v>
      </c>
      <c r="AW17944" s="191" t="s">
        <v>92</v>
      </c>
      <c r="AX17944" s="18">
        <v>202324</v>
      </c>
      <c r="AY17944" s="191">
        <v>550</v>
      </c>
      <c r="AZ17944" s="191">
        <v>28</v>
      </c>
      <c r="BA17944" s="191">
        <v>2</v>
      </c>
      <c r="BB17944" s="191">
        <v>-21.506</v>
      </c>
    </row>
    <row r="17945" spans="48:54" x14ac:dyDescent="0.2">
      <c r="AV17945" s="191" t="str">
        <f t="shared" si="284"/>
        <v>552_RS_28_2_202324</v>
      </c>
      <c r="AW17945" s="191" t="s">
        <v>92</v>
      </c>
      <c r="AX17945" s="18">
        <v>202324</v>
      </c>
      <c r="AY17945" s="191">
        <v>552</v>
      </c>
      <c r="AZ17945" s="191">
        <v>28</v>
      </c>
      <c r="BA17945" s="191">
        <v>2</v>
      </c>
      <c r="BB17945" s="191">
        <v>0</v>
      </c>
    </row>
    <row r="17946" spans="48:54" x14ac:dyDescent="0.2">
      <c r="AV17946" s="191" t="str">
        <f t="shared" si="284"/>
        <v>562_RS_28_2_202324</v>
      </c>
      <c r="AW17946" s="191" t="s">
        <v>92</v>
      </c>
      <c r="AX17946" s="18">
        <v>202324</v>
      </c>
      <c r="AY17946" s="191">
        <v>562</v>
      </c>
      <c r="AZ17946" s="191">
        <v>28</v>
      </c>
      <c r="BA17946" s="191">
        <v>2</v>
      </c>
      <c r="BB17946" s="191">
        <v>0</v>
      </c>
    </row>
    <row r="17947" spans="48:54" x14ac:dyDescent="0.2">
      <c r="AV17947" s="191" t="str">
        <f t="shared" si="284"/>
        <v>564_RS_28_2_202324</v>
      </c>
      <c r="AW17947" s="191" t="s">
        <v>92</v>
      </c>
      <c r="AX17947" s="18">
        <v>202324</v>
      </c>
      <c r="AY17947" s="191">
        <v>564</v>
      </c>
      <c r="AZ17947" s="191">
        <v>28</v>
      </c>
      <c r="BA17947" s="191">
        <v>2</v>
      </c>
      <c r="BB17947" s="191">
        <v>0</v>
      </c>
    </row>
    <row r="17948" spans="48:54" x14ac:dyDescent="0.2">
      <c r="AV17948" s="191" t="str">
        <f t="shared" si="284"/>
        <v>566_RS_28_2_202324</v>
      </c>
      <c r="AW17948" s="191" t="s">
        <v>92</v>
      </c>
      <c r="AX17948" s="18">
        <v>202324</v>
      </c>
      <c r="AY17948" s="191">
        <v>566</v>
      </c>
      <c r="AZ17948" s="191">
        <v>28</v>
      </c>
      <c r="BA17948" s="191">
        <v>2</v>
      </c>
      <c r="BB17948" s="191">
        <v>0</v>
      </c>
    </row>
    <row r="17949" spans="48:54" x14ac:dyDescent="0.2">
      <c r="AV17949" s="191" t="str">
        <f t="shared" si="284"/>
        <v>568_RS_28_2_202324</v>
      </c>
      <c r="AW17949" s="191" t="s">
        <v>92</v>
      </c>
      <c r="AX17949" s="18">
        <v>202324</v>
      </c>
      <c r="AY17949" s="191">
        <v>568</v>
      </c>
      <c r="AZ17949" s="191">
        <v>28</v>
      </c>
      <c r="BA17949" s="191">
        <v>2</v>
      </c>
      <c r="BB17949" s="191">
        <v>0</v>
      </c>
    </row>
    <row r="17950" spans="48:54" x14ac:dyDescent="0.2">
      <c r="AV17950" s="191" t="str">
        <f t="shared" si="284"/>
        <v>572_RS_28_2_202324</v>
      </c>
      <c r="AW17950" s="191" t="s">
        <v>92</v>
      </c>
      <c r="AX17950" s="18">
        <v>202324</v>
      </c>
      <c r="AY17950" s="191">
        <v>572</v>
      </c>
      <c r="AZ17950" s="191">
        <v>28</v>
      </c>
      <c r="BA17950" s="191">
        <v>2</v>
      </c>
      <c r="BB17950" s="191">
        <v>0</v>
      </c>
    </row>
    <row r="17951" spans="48:54" x14ac:dyDescent="0.2">
      <c r="AV17951" s="191" t="str">
        <f t="shared" si="284"/>
        <v>574_RS_28_2_202324</v>
      </c>
      <c r="AW17951" s="191" t="s">
        <v>92</v>
      </c>
      <c r="AX17951" s="18">
        <v>202324</v>
      </c>
      <c r="AY17951" s="191">
        <v>574</v>
      </c>
      <c r="AZ17951" s="191">
        <v>28</v>
      </c>
      <c r="BA17951" s="191">
        <v>2</v>
      </c>
      <c r="BB17951" s="191">
        <v>0</v>
      </c>
    </row>
    <row r="17952" spans="48:54" x14ac:dyDescent="0.2">
      <c r="AV17952" s="191" t="str">
        <f t="shared" si="284"/>
        <v>576_RS_28_2_202324</v>
      </c>
      <c r="AW17952" s="191" t="s">
        <v>92</v>
      </c>
      <c r="AX17952" s="18">
        <v>202324</v>
      </c>
      <c r="AY17952" s="191">
        <v>576</v>
      </c>
      <c r="AZ17952" s="191">
        <v>28</v>
      </c>
      <c r="BA17952" s="191">
        <v>2</v>
      </c>
      <c r="BB17952" s="191">
        <v>0</v>
      </c>
    </row>
    <row r="17953" spans="48:54" x14ac:dyDescent="0.2">
      <c r="AV17953" s="191" t="str">
        <f t="shared" si="284"/>
        <v>582_RS_28_2_202324</v>
      </c>
      <c r="AW17953" s="191" t="s">
        <v>92</v>
      </c>
      <c r="AX17953" s="18">
        <v>202324</v>
      </c>
      <c r="AY17953" s="191">
        <v>582</v>
      </c>
      <c r="AZ17953" s="191">
        <v>28</v>
      </c>
      <c r="BA17953" s="191">
        <v>2</v>
      </c>
      <c r="BB17953" s="191">
        <v>0</v>
      </c>
    </row>
    <row r="17954" spans="48:54" x14ac:dyDescent="0.2">
      <c r="AV17954" s="191" t="str">
        <f t="shared" si="284"/>
        <v>584_RS_28_2_202324</v>
      </c>
      <c r="AW17954" s="191" t="s">
        <v>92</v>
      </c>
      <c r="AX17954" s="18">
        <v>202324</v>
      </c>
      <c r="AY17954" s="191">
        <v>584</v>
      </c>
      <c r="AZ17954" s="191">
        <v>28</v>
      </c>
      <c r="BA17954" s="191">
        <v>2</v>
      </c>
      <c r="BB17954" s="191">
        <v>0</v>
      </c>
    </row>
    <row r="17955" spans="48:54" x14ac:dyDescent="0.2">
      <c r="AV17955" s="191" t="str">
        <f t="shared" si="284"/>
        <v>586_RS_28_2_202324</v>
      </c>
      <c r="AW17955" s="191" t="s">
        <v>92</v>
      </c>
      <c r="AX17955" s="18">
        <v>202324</v>
      </c>
      <c r="AY17955" s="191">
        <v>586</v>
      </c>
      <c r="AZ17955" s="191">
        <v>28</v>
      </c>
      <c r="BA17955" s="191">
        <v>2</v>
      </c>
      <c r="BB17955" s="191">
        <v>0</v>
      </c>
    </row>
    <row r="17956" spans="48:54" x14ac:dyDescent="0.2">
      <c r="AV17956" s="191" t="str">
        <f t="shared" si="284"/>
        <v>512_RS_28_4_202324</v>
      </c>
      <c r="AW17956" s="191" t="s">
        <v>92</v>
      </c>
      <c r="AX17956" s="18">
        <v>202324</v>
      </c>
      <c r="AY17956" s="191">
        <v>512</v>
      </c>
      <c r="AZ17956" s="191">
        <v>28</v>
      </c>
      <c r="BA17956" s="191">
        <v>4</v>
      </c>
      <c r="BB17956" s="191">
        <v>1133.606</v>
      </c>
    </row>
    <row r="17957" spans="48:54" x14ac:dyDescent="0.2">
      <c r="AV17957" s="191" t="str">
        <f t="shared" si="284"/>
        <v>514_RS_28_4_202324</v>
      </c>
      <c r="AW17957" s="191" t="s">
        <v>92</v>
      </c>
      <c r="AX17957" s="18">
        <v>202324</v>
      </c>
      <c r="AY17957" s="191">
        <v>514</v>
      </c>
      <c r="AZ17957" s="191">
        <v>28</v>
      </c>
      <c r="BA17957" s="191">
        <v>4</v>
      </c>
      <c r="BB17957" s="191">
        <v>982</v>
      </c>
    </row>
    <row r="17958" spans="48:54" x14ac:dyDescent="0.2">
      <c r="AV17958" s="191" t="str">
        <f t="shared" si="284"/>
        <v>516_RS_28_4_202324</v>
      </c>
      <c r="AW17958" s="191" t="s">
        <v>92</v>
      </c>
      <c r="AX17958" s="18">
        <v>202324</v>
      </c>
      <c r="AY17958" s="191">
        <v>516</v>
      </c>
      <c r="AZ17958" s="191">
        <v>28</v>
      </c>
      <c r="BA17958" s="191">
        <v>4</v>
      </c>
      <c r="BB17958" s="191">
        <v>61.354000000000006</v>
      </c>
    </row>
    <row r="17959" spans="48:54" x14ac:dyDescent="0.2">
      <c r="AV17959" s="191" t="str">
        <f t="shared" si="284"/>
        <v>518_RS_28_4_202324</v>
      </c>
      <c r="AW17959" s="191" t="s">
        <v>92</v>
      </c>
      <c r="AX17959" s="18">
        <v>202324</v>
      </c>
      <c r="AY17959" s="191">
        <v>518</v>
      </c>
      <c r="AZ17959" s="191">
        <v>28</v>
      </c>
      <c r="BA17959" s="191">
        <v>4</v>
      </c>
      <c r="BB17959" s="191">
        <v>251.13018</v>
      </c>
    </row>
    <row r="17960" spans="48:54" x14ac:dyDescent="0.2">
      <c r="AV17960" s="191" t="str">
        <f t="shared" si="284"/>
        <v>520_RS_28_4_202324</v>
      </c>
      <c r="AW17960" s="191" t="s">
        <v>92</v>
      </c>
      <c r="AX17960" s="18">
        <v>202324</v>
      </c>
      <c r="AY17960" s="191">
        <v>520</v>
      </c>
      <c r="AZ17960" s="191">
        <v>28</v>
      </c>
      <c r="BA17960" s="191">
        <v>4</v>
      </c>
      <c r="BB17960" s="191">
        <v>1171.721</v>
      </c>
    </row>
    <row r="17961" spans="48:54" x14ac:dyDescent="0.2">
      <c r="AV17961" s="191" t="str">
        <f t="shared" si="284"/>
        <v>522_RS_28_4_202324</v>
      </c>
      <c r="AW17961" s="191" t="s">
        <v>92</v>
      </c>
      <c r="AX17961" s="18">
        <v>202324</v>
      </c>
      <c r="AY17961" s="191">
        <v>522</v>
      </c>
      <c r="AZ17961" s="191">
        <v>28</v>
      </c>
      <c r="BA17961" s="191">
        <v>4</v>
      </c>
      <c r="BB17961" s="191">
        <v>149.28888999999998</v>
      </c>
    </row>
    <row r="17962" spans="48:54" x14ac:dyDescent="0.2">
      <c r="AV17962" s="191" t="str">
        <f t="shared" si="284"/>
        <v>524_RS_28_4_202324</v>
      </c>
      <c r="AW17962" s="191" t="s">
        <v>92</v>
      </c>
      <c r="AX17962" s="18">
        <v>202324</v>
      </c>
      <c r="AY17962" s="191">
        <v>524</v>
      </c>
      <c r="AZ17962" s="191">
        <v>28</v>
      </c>
      <c r="BA17962" s="191">
        <v>4</v>
      </c>
      <c r="BB17962" s="191">
        <v>120.13212000000001</v>
      </c>
    </row>
    <row r="17963" spans="48:54" x14ac:dyDescent="0.2">
      <c r="AV17963" s="191" t="str">
        <f t="shared" si="284"/>
        <v>526_RS_28_4_202324</v>
      </c>
      <c r="AW17963" s="191" t="s">
        <v>92</v>
      </c>
      <c r="AX17963" s="18">
        <v>202324</v>
      </c>
      <c r="AY17963" s="191">
        <v>526</v>
      </c>
      <c r="AZ17963" s="191">
        <v>28</v>
      </c>
      <c r="BA17963" s="191">
        <v>4</v>
      </c>
      <c r="BB17963" s="191">
        <v>273.62496045687942</v>
      </c>
    </row>
    <row r="17964" spans="48:54" x14ac:dyDescent="0.2">
      <c r="AV17964" s="191" t="str">
        <f t="shared" si="284"/>
        <v>528_RS_28_4_202324</v>
      </c>
      <c r="AW17964" s="191" t="s">
        <v>92</v>
      </c>
      <c r="AX17964" s="18">
        <v>202324</v>
      </c>
      <c r="AY17964" s="191">
        <v>528</v>
      </c>
      <c r="AZ17964" s="191">
        <v>28</v>
      </c>
      <c r="BA17964" s="191">
        <v>4</v>
      </c>
      <c r="BB17964" s="191">
        <v>438</v>
      </c>
    </row>
    <row r="17965" spans="48:54" x14ac:dyDescent="0.2">
      <c r="AV17965" s="191" t="str">
        <f t="shared" si="284"/>
        <v>530_RS_28_4_202324</v>
      </c>
      <c r="AW17965" s="191" t="s">
        <v>92</v>
      </c>
      <c r="AX17965" s="18">
        <v>202324</v>
      </c>
      <c r="AY17965" s="191">
        <v>530</v>
      </c>
      <c r="AZ17965" s="191">
        <v>28</v>
      </c>
      <c r="BA17965" s="191">
        <v>4</v>
      </c>
      <c r="BB17965" s="191">
        <v>1565.5700000000002</v>
      </c>
    </row>
    <row r="17966" spans="48:54" x14ac:dyDescent="0.2">
      <c r="AV17966" s="191" t="str">
        <f t="shared" si="284"/>
        <v>532_RS_28_4_202324</v>
      </c>
      <c r="AW17966" s="191" t="s">
        <v>92</v>
      </c>
      <c r="AX17966" s="18">
        <v>202324</v>
      </c>
      <c r="AY17966" s="191">
        <v>532</v>
      </c>
      <c r="AZ17966" s="191">
        <v>28</v>
      </c>
      <c r="BA17966" s="191">
        <v>4</v>
      </c>
      <c r="BB17966" s="191">
        <v>126.73100000000001</v>
      </c>
    </row>
    <row r="17967" spans="48:54" x14ac:dyDescent="0.2">
      <c r="AV17967" s="191" t="str">
        <f t="shared" si="284"/>
        <v>534_RS_28_4_202324</v>
      </c>
      <c r="AW17967" s="191" t="s">
        <v>92</v>
      </c>
      <c r="AX17967" s="18">
        <v>202324</v>
      </c>
      <c r="AY17967" s="191">
        <v>534</v>
      </c>
      <c r="AZ17967" s="191">
        <v>28</v>
      </c>
      <c r="BA17967" s="191">
        <v>4</v>
      </c>
      <c r="BB17967" s="191">
        <v>2568.6982900000003</v>
      </c>
    </row>
    <row r="17968" spans="48:54" x14ac:dyDescent="0.2">
      <c r="AV17968" s="191" t="str">
        <f t="shared" si="284"/>
        <v>536_RS_28_4_202324</v>
      </c>
      <c r="AW17968" s="191" t="s">
        <v>92</v>
      </c>
      <c r="AX17968" s="18">
        <v>202324</v>
      </c>
      <c r="AY17968" s="191">
        <v>536</v>
      </c>
      <c r="AZ17968" s="191">
        <v>28</v>
      </c>
      <c r="BA17968" s="191">
        <v>4</v>
      </c>
      <c r="BB17968" s="191">
        <v>761.94099999999992</v>
      </c>
    </row>
    <row r="17969" spans="48:54" x14ac:dyDescent="0.2">
      <c r="AV17969" s="191" t="str">
        <f t="shared" si="284"/>
        <v>538_RS_28_4_202324</v>
      </c>
      <c r="AW17969" s="191" t="s">
        <v>92</v>
      </c>
      <c r="AX17969" s="18">
        <v>202324</v>
      </c>
      <c r="AY17969" s="191">
        <v>538</v>
      </c>
      <c r="AZ17969" s="191">
        <v>28</v>
      </c>
      <c r="BA17969" s="191">
        <v>4</v>
      </c>
      <c r="BB17969" s="191">
        <v>197.20400000000001</v>
      </c>
    </row>
    <row r="17970" spans="48:54" x14ac:dyDescent="0.2">
      <c r="AV17970" s="191" t="str">
        <f t="shared" si="284"/>
        <v>540_RS_28_4_202324</v>
      </c>
      <c r="AW17970" s="191" t="s">
        <v>92</v>
      </c>
      <c r="AX17970" s="18">
        <v>202324</v>
      </c>
      <c r="AY17970" s="191">
        <v>540</v>
      </c>
      <c r="AZ17970" s="191">
        <v>28</v>
      </c>
      <c r="BA17970" s="191">
        <v>4</v>
      </c>
      <c r="BB17970" s="191">
        <v>1631.1419800000001</v>
      </c>
    </row>
    <row r="17971" spans="48:54" x14ac:dyDescent="0.2">
      <c r="AV17971" s="191" t="str">
        <f t="shared" si="284"/>
        <v>542_RS_28_4_202324</v>
      </c>
      <c r="AW17971" s="191" t="s">
        <v>92</v>
      </c>
      <c r="AX17971" s="18">
        <v>202324</v>
      </c>
      <c r="AY17971" s="191">
        <v>542</v>
      </c>
      <c r="AZ17971" s="191">
        <v>28</v>
      </c>
      <c r="BA17971" s="191">
        <v>4</v>
      </c>
      <c r="BB17971" s="191">
        <v>25.422999999999998</v>
      </c>
    </row>
    <row r="17972" spans="48:54" x14ac:dyDescent="0.2">
      <c r="AV17972" s="191" t="str">
        <f t="shared" si="284"/>
        <v>544_RS_28_4_202324</v>
      </c>
      <c r="AW17972" s="191" t="s">
        <v>92</v>
      </c>
      <c r="AX17972" s="18">
        <v>202324</v>
      </c>
      <c r="AY17972" s="191">
        <v>544</v>
      </c>
      <c r="AZ17972" s="191">
        <v>28</v>
      </c>
      <c r="BA17972" s="191">
        <v>4</v>
      </c>
      <c r="BB17972" s="191">
        <v>0</v>
      </c>
    </row>
    <row r="17973" spans="48:54" x14ac:dyDescent="0.2">
      <c r="AV17973" s="191" t="str">
        <f t="shared" si="284"/>
        <v>545_RS_28_4_202324</v>
      </c>
      <c r="AW17973" s="191" t="s">
        <v>92</v>
      </c>
      <c r="AX17973" s="18">
        <v>202324</v>
      </c>
      <c r="AY17973" s="191">
        <v>545</v>
      </c>
      <c r="AZ17973" s="191">
        <v>28</v>
      </c>
      <c r="BA17973" s="191">
        <v>4</v>
      </c>
      <c r="BB17973" s="191">
        <v>467.31812000000002</v>
      </c>
    </row>
    <row r="17974" spans="48:54" x14ac:dyDescent="0.2">
      <c r="AV17974" s="191" t="str">
        <f t="shared" si="284"/>
        <v>546_RS_28_4_202324</v>
      </c>
      <c r="AW17974" s="191" t="s">
        <v>92</v>
      </c>
      <c r="AX17974" s="18">
        <v>202324</v>
      </c>
      <c r="AY17974" s="191">
        <v>546</v>
      </c>
      <c r="AZ17974" s="191">
        <v>28</v>
      </c>
      <c r="BA17974" s="191">
        <v>4</v>
      </c>
      <c r="BB17974" s="191">
        <v>477.666</v>
      </c>
    </row>
    <row r="17975" spans="48:54" x14ac:dyDescent="0.2">
      <c r="AV17975" s="191" t="str">
        <f t="shared" si="284"/>
        <v>548_RS_28_4_202324</v>
      </c>
      <c r="AW17975" s="191" t="s">
        <v>92</v>
      </c>
      <c r="AX17975" s="18">
        <v>202324</v>
      </c>
      <c r="AY17975" s="191">
        <v>548</v>
      </c>
      <c r="AZ17975" s="191">
        <v>28</v>
      </c>
      <c r="BA17975" s="191">
        <v>4</v>
      </c>
      <c r="BB17975" s="191">
        <v>-1246.825</v>
      </c>
    </row>
    <row r="17976" spans="48:54" x14ac:dyDescent="0.2">
      <c r="AV17976" s="191" t="str">
        <f t="shared" si="284"/>
        <v>550_RS_28_4_202324</v>
      </c>
      <c r="AW17976" s="191" t="s">
        <v>92</v>
      </c>
      <c r="AX17976" s="18">
        <v>202324</v>
      </c>
      <c r="AY17976" s="191">
        <v>550</v>
      </c>
      <c r="AZ17976" s="191">
        <v>28</v>
      </c>
      <c r="BA17976" s="191">
        <v>4</v>
      </c>
      <c r="BB17976" s="191">
        <v>590.04300000000001</v>
      </c>
    </row>
    <row r="17977" spans="48:54" x14ac:dyDescent="0.2">
      <c r="AV17977" s="191" t="str">
        <f t="shared" si="284"/>
        <v>552_RS_28_4_202324</v>
      </c>
      <c r="AW17977" s="191" t="s">
        <v>92</v>
      </c>
      <c r="AX17977" s="18">
        <v>202324</v>
      </c>
      <c r="AY17977" s="191">
        <v>552</v>
      </c>
      <c r="AZ17977" s="191">
        <v>28</v>
      </c>
      <c r="BA17977" s="191">
        <v>4</v>
      </c>
      <c r="BB17977" s="191">
        <v>0</v>
      </c>
    </row>
    <row r="17978" spans="48:54" x14ac:dyDescent="0.2">
      <c r="AV17978" s="191" t="str">
        <f t="shared" si="284"/>
        <v>562_RS_28_4_202324</v>
      </c>
      <c r="AW17978" s="191" t="s">
        <v>92</v>
      </c>
      <c r="AX17978" s="18">
        <v>202324</v>
      </c>
      <c r="AY17978" s="191">
        <v>562</v>
      </c>
      <c r="AZ17978" s="191">
        <v>28</v>
      </c>
      <c r="BA17978" s="191">
        <v>4</v>
      </c>
      <c r="BB17978" s="191">
        <v>0</v>
      </c>
    </row>
    <row r="17979" spans="48:54" x14ac:dyDescent="0.2">
      <c r="AV17979" s="191" t="str">
        <f t="shared" si="284"/>
        <v>564_RS_28_4_202324</v>
      </c>
      <c r="AW17979" s="191" t="s">
        <v>92</v>
      </c>
      <c r="AX17979" s="18">
        <v>202324</v>
      </c>
      <c r="AY17979" s="191">
        <v>564</v>
      </c>
      <c r="AZ17979" s="191">
        <v>28</v>
      </c>
      <c r="BA17979" s="191">
        <v>4</v>
      </c>
      <c r="BB17979" s="191">
        <v>0</v>
      </c>
    </row>
    <row r="17980" spans="48:54" x14ac:dyDescent="0.2">
      <c r="AV17980" s="191" t="str">
        <f t="shared" si="284"/>
        <v>566_RS_28_4_202324</v>
      </c>
      <c r="AW17980" s="191" t="s">
        <v>92</v>
      </c>
      <c r="AX17980" s="18">
        <v>202324</v>
      </c>
      <c r="AY17980" s="191">
        <v>566</v>
      </c>
      <c r="AZ17980" s="191">
        <v>28</v>
      </c>
      <c r="BA17980" s="191">
        <v>4</v>
      </c>
      <c r="BB17980" s="191">
        <v>0</v>
      </c>
    </row>
    <row r="17981" spans="48:54" x14ac:dyDescent="0.2">
      <c r="AV17981" s="191" t="str">
        <f t="shared" si="284"/>
        <v>568_RS_28_4_202324</v>
      </c>
      <c r="AW17981" s="191" t="s">
        <v>92</v>
      </c>
      <c r="AX17981" s="18">
        <v>202324</v>
      </c>
      <c r="AY17981" s="191">
        <v>568</v>
      </c>
      <c r="AZ17981" s="191">
        <v>28</v>
      </c>
      <c r="BA17981" s="191">
        <v>4</v>
      </c>
      <c r="BB17981" s="191">
        <v>0</v>
      </c>
    </row>
    <row r="17982" spans="48:54" x14ac:dyDescent="0.2">
      <c r="AV17982" s="191" t="str">
        <f t="shared" si="284"/>
        <v>572_RS_28_4_202324</v>
      </c>
      <c r="AW17982" s="191" t="s">
        <v>92</v>
      </c>
      <c r="AX17982" s="18">
        <v>202324</v>
      </c>
      <c r="AY17982" s="191">
        <v>572</v>
      </c>
      <c r="AZ17982" s="191">
        <v>28</v>
      </c>
      <c r="BA17982" s="191">
        <v>4</v>
      </c>
      <c r="BB17982" s="191">
        <v>0</v>
      </c>
    </row>
    <row r="17983" spans="48:54" x14ac:dyDescent="0.2">
      <c r="AV17983" s="191" t="str">
        <f t="shared" si="284"/>
        <v>574_RS_28_4_202324</v>
      </c>
      <c r="AW17983" s="191" t="s">
        <v>92</v>
      </c>
      <c r="AX17983" s="18">
        <v>202324</v>
      </c>
      <c r="AY17983" s="191">
        <v>574</v>
      </c>
      <c r="AZ17983" s="191">
        <v>28</v>
      </c>
      <c r="BA17983" s="191">
        <v>4</v>
      </c>
      <c r="BB17983" s="191">
        <v>0</v>
      </c>
    </row>
    <row r="17984" spans="48:54" x14ac:dyDescent="0.2">
      <c r="AV17984" s="191" t="str">
        <f t="shared" si="284"/>
        <v>576_RS_28_4_202324</v>
      </c>
      <c r="AW17984" s="191" t="s">
        <v>92</v>
      </c>
      <c r="AX17984" s="18">
        <v>202324</v>
      </c>
      <c r="AY17984" s="191">
        <v>576</v>
      </c>
      <c r="AZ17984" s="191">
        <v>28</v>
      </c>
      <c r="BA17984" s="191">
        <v>4</v>
      </c>
      <c r="BB17984" s="191">
        <v>0</v>
      </c>
    </row>
    <row r="17985" spans="48:54" x14ac:dyDescent="0.2">
      <c r="AV17985" s="191" t="str">
        <f t="shared" si="284"/>
        <v>582_RS_28_4_202324</v>
      </c>
      <c r="AW17985" s="191" t="s">
        <v>92</v>
      </c>
      <c r="AX17985" s="18">
        <v>202324</v>
      </c>
      <c r="AY17985" s="191">
        <v>582</v>
      </c>
      <c r="AZ17985" s="191">
        <v>28</v>
      </c>
      <c r="BA17985" s="191">
        <v>4</v>
      </c>
      <c r="BB17985" s="191">
        <v>0</v>
      </c>
    </row>
    <row r="17986" spans="48:54" x14ac:dyDescent="0.2">
      <c r="AV17986" s="191" t="str">
        <f t="shared" si="284"/>
        <v>584_RS_28_4_202324</v>
      </c>
      <c r="AW17986" s="191" t="s">
        <v>92</v>
      </c>
      <c r="AX17986" s="18">
        <v>202324</v>
      </c>
      <c r="AY17986" s="191">
        <v>584</v>
      </c>
      <c r="AZ17986" s="191">
        <v>28</v>
      </c>
      <c r="BA17986" s="191">
        <v>4</v>
      </c>
      <c r="BB17986" s="191">
        <v>0</v>
      </c>
    </row>
    <row r="17987" spans="48:54" x14ac:dyDescent="0.2">
      <c r="AV17987" s="191" t="str">
        <f t="shared" si="284"/>
        <v>586_RS_28_4_202324</v>
      </c>
      <c r="AW17987" s="191" t="s">
        <v>92</v>
      </c>
      <c r="AX17987" s="18">
        <v>202324</v>
      </c>
      <c r="AY17987" s="191">
        <v>586</v>
      </c>
      <c r="AZ17987" s="191">
        <v>28</v>
      </c>
      <c r="BA17987" s="191">
        <v>4</v>
      </c>
      <c r="BB17987" s="191">
        <v>0</v>
      </c>
    </row>
    <row r="17988" spans="48:54" x14ac:dyDescent="0.2">
      <c r="AV17988" s="191" t="str">
        <f t="shared" ref="AV17988:AV18051" si="285">AY17988&amp;"_"&amp;AW17988&amp;"_"&amp;AZ17988&amp;"_"&amp;BA17988&amp;"_"&amp;AX17988</f>
        <v>512_RS_28_5_202324</v>
      </c>
      <c r="AW17988" s="191" t="s">
        <v>92</v>
      </c>
      <c r="AX17988" s="18">
        <v>202324</v>
      </c>
      <c r="AY17988" s="191">
        <v>512</v>
      </c>
      <c r="AZ17988" s="191">
        <v>28</v>
      </c>
      <c r="BA17988" s="191">
        <v>5</v>
      </c>
      <c r="BB17988" s="191">
        <v>-967.82899999999995</v>
      </c>
    </row>
    <row r="17989" spans="48:54" x14ac:dyDescent="0.2">
      <c r="AV17989" s="191" t="str">
        <f t="shared" si="285"/>
        <v>514_RS_28_5_202324</v>
      </c>
      <c r="AW17989" s="191" t="s">
        <v>92</v>
      </c>
      <c r="AX17989" s="18">
        <v>202324</v>
      </c>
      <c r="AY17989" s="191">
        <v>514</v>
      </c>
      <c r="AZ17989" s="191">
        <v>28</v>
      </c>
      <c r="BA17989" s="191">
        <v>5</v>
      </c>
      <c r="BB17989" s="191">
        <v>-732</v>
      </c>
    </row>
    <row r="17990" spans="48:54" x14ac:dyDescent="0.2">
      <c r="AV17990" s="191" t="str">
        <f t="shared" si="285"/>
        <v>516_RS_28_5_202324</v>
      </c>
      <c r="AW17990" s="191" t="s">
        <v>92</v>
      </c>
      <c r="AX17990" s="18">
        <v>202324</v>
      </c>
      <c r="AY17990" s="191">
        <v>516</v>
      </c>
      <c r="AZ17990" s="191">
        <v>28</v>
      </c>
      <c r="BA17990" s="191">
        <v>5</v>
      </c>
      <c r="BB17990" s="191">
        <v>0</v>
      </c>
    </row>
    <row r="17991" spans="48:54" x14ac:dyDescent="0.2">
      <c r="AV17991" s="191" t="str">
        <f t="shared" si="285"/>
        <v>518_RS_28_5_202324</v>
      </c>
      <c r="AW17991" s="191" t="s">
        <v>92</v>
      </c>
      <c r="AX17991" s="18">
        <v>202324</v>
      </c>
      <c r="AY17991" s="191">
        <v>518</v>
      </c>
      <c r="AZ17991" s="191">
        <v>28</v>
      </c>
      <c r="BA17991" s="191">
        <v>5</v>
      </c>
      <c r="BB17991" s="191">
        <v>-182.61731</v>
      </c>
    </row>
    <row r="17992" spans="48:54" x14ac:dyDescent="0.2">
      <c r="AV17992" s="191" t="str">
        <f t="shared" si="285"/>
        <v>520_RS_28_5_202324</v>
      </c>
      <c r="AW17992" s="191" t="s">
        <v>92</v>
      </c>
      <c r="AX17992" s="18">
        <v>202324</v>
      </c>
      <c r="AY17992" s="191">
        <v>520</v>
      </c>
      <c r="AZ17992" s="191">
        <v>28</v>
      </c>
      <c r="BA17992" s="191">
        <v>5</v>
      </c>
      <c r="BB17992" s="191">
        <v>-374.86099999999999</v>
      </c>
    </row>
    <row r="17993" spans="48:54" x14ac:dyDescent="0.2">
      <c r="AV17993" s="191" t="str">
        <f t="shared" si="285"/>
        <v>522_RS_28_5_202324</v>
      </c>
      <c r="AW17993" s="191" t="s">
        <v>92</v>
      </c>
      <c r="AX17993" s="18">
        <v>202324</v>
      </c>
      <c r="AY17993" s="191">
        <v>522</v>
      </c>
      <c r="AZ17993" s="191">
        <v>28</v>
      </c>
      <c r="BA17993" s="191">
        <v>5</v>
      </c>
      <c r="BB17993" s="191">
        <v>0</v>
      </c>
    </row>
    <row r="17994" spans="48:54" x14ac:dyDescent="0.2">
      <c r="AV17994" s="191" t="str">
        <f t="shared" si="285"/>
        <v>524_RS_28_5_202324</v>
      </c>
      <c r="AW17994" s="191" t="s">
        <v>92</v>
      </c>
      <c r="AX17994" s="18">
        <v>202324</v>
      </c>
      <c r="AY17994" s="191">
        <v>524</v>
      </c>
      <c r="AZ17994" s="191">
        <v>28</v>
      </c>
      <c r="BA17994" s="191">
        <v>5</v>
      </c>
      <c r="BB17994" s="191">
        <v>-141.0848</v>
      </c>
    </row>
    <row r="17995" spans="48:54" x14ac:dyDescent="0.2">
      <c r="AV17995" s="191" t="str">
        <f t="shared" si="285"/>
        <v>526_RS_28_5_202324</v>
      </c>
      <c r="AW17995" s="191" t="s">
        <v>92</v>
      </c>
      <c r="AX17995" s="18">
        <v>202324</v>
      </c>
      <c r="AY17995" s="191">
        <v>526</v>
      </c>
      <c r="AZ17995" s="191">
        <v>28</v>
      </c>
      <c r="BA17995" s="191">
        <v>5</v>
      </c>
      <c r="BB17995" s="191">
        <v>-51.11506</v>
      </c>
    </row>
    <row r="17996" spans="48:54" x14ac:dyDescent="0.2">
      <c r="AV17996" s="191" t="str">
        <f t="shared" si="285"/>
        <v>528_RS_28_5_202324</v>
      </c>
      <c r="AW17996" s="191" t="s">
        <v>92</v>
      </c>
      <c r="AX17996" s="18">
        <v>202324</v>
      </c>
      <c r="AY17996" s="191">
        <v>528</v>
      </c>
      <c r="AZ17996" s="191">
        <v>28</v>
      </c>
      <c r="BA17996" s="191">
        <v>5</v>
      </c>
      <c r="BB17996" s="191">
        <v>-357</v>
      </c>
    </row>
    <row r="17997" spans="48:54" x14ac:dyDescent="0.2">
      <c r="AV17997" s="191" t="str">
        <f t="shared" si="285"/>
        <v>530_RS_28_5_202324</v>
      </c>
      <c r="AW17997" s="191" t="s">
        <v>92</v>
      </c>
      <c r="AX17997" s="18">
        <v>202324</v>
      </c>
      <c r="AY17997" s="191">
        <v>530</v>
      </c>
      <c r="AZ17997" s="191">
        <v>28</v>
      </c>
      <c r="BA17997" s="191">
        <v>5</v>
      </c>
      <c r="BB17997" s="191">
        <v>-410.42</v>
      </c>
    </row>
    <row r="17998" spans="48:54" x14ac:dyDescent="0.2">
      <c r="AV17998" s="191" t="str">
        <f t="shared" si="285"/>
        <v>532_RS_28_5_202324</v>
      </c>
      <c r="AW17998" s="191" t="s">
        <v>92</v>
      </c>
      <c r="AX17998" s="18">
        <v>202324</v>
      </c>
      <c r="AY17998" s="191">
        <v>532</v>
      </c>
      <c r="AZ17998" s="191">
        <v>28</v>
      </c>
      <c r="BA17998" s="191">
        <v>5</v>
      </c>
      <c r="BB17998" s="191">
        <v>-91.5</v>
      </c>
    </row>
    <row r="17999" spans="48:54" x14ac:dyDescent="0.2">
      <c r="AV17999" s="191" t="str">
        <f t="shared" si="285"/>
        <v>534_RS_28_5_202324</v>
      </c>
      <c r="AW17999" s="191" t="s">
        <v>92</v>
      </c>
      <c r="AX17999" s="18">
        <v>202324</v>
      </c>
      <c r="AY17999" s="191">
        <v>534</v>
      </c>
      <c r="AZ17999" s="191">
        <v>28</v>
      </c>
      <c r="BA17999" s="191">
        <v>5</v>
      </c>
      <c r="BB17999" s="191">
        <v>-2326.68968</v>
      </c>
    </row>
    <row r="18000" spans="48:54" x14ac:dyDescent="0.2">
      <c r="AV18000" s="191" t="str">
        <f t="shared" si="285"/>
        <v>536_RS_28_5_202324</v>
      </c>
      <c r="AW18000" s="191" t="s">
        <v>92</v>
      </c>
      <c r="AX18000" s="18">
        <v>202324</v>
      </c>
      <c r="AY18000" s="191">
        <v>536</v>
      </c>
      <c r="AZ18000" s="191">
        <v>28</v>
      </c>
      <c r="BA18000" s="191">
        <v>5</v>
      </c>
      <c r="BB18000" s="191">
        <v>-390.73099999999999</v>
      </c>
    </row>
    <row r="18001" spans="48:54" x14ac:dyDescent="0.2">
      <c r="AV18001" s="191" t="str">
        <f t="shared" si="285"/>
        <v>538_RS_28_5_202324</v>
      </c>
      <c r="AW18001" s="191" t="s">
        <v>92</v>
      </c>
      <c r="AX18001" s="18">
        <v>202324</v>
      </c>
      <c r="AY18001" s="191">
        <v>538</v>
      </c>
      <c r="AZ18001" s="191">
        <v>28</v>
      </c>
      <c r="BA18001" s="191">
        <v>5</v>
      </c>
      <c r="BB18001" s="191">
        <v>0</v>
      </c>
    </row>
    <row r="18002" spans="48:54" x14ac:dyDescent="0.2">
      <c r="AV18002" s="191" t="str">
        <f t="shared" si="285"/>
        <v>540_RS_28_5_202324</v>
      </c>
      <c r="AW18002" s="191" t="s">
        <v>92</v>
      </c>
      <c r="AX18002" s="18">
        <v>202324</v>
      </c>
      <c r="AY18002" s="191">
        <v>540</v>
      </c>
      <c r="AZ18002" s="191">
        <v>28</v>
      </c>
      <c r="BA18002" s="191">
        <v>5</v>
      </c>
      <c r="BB18002" s="191">
        <v>-43.64358</v>
      </c>
    </row>
    <row r="18003" spans="48:54" x14ac:dyDescent="0.2">
      <c r="AV18003" s="191" t="str">
        <f t="shared" si="285"/>
        <v>542_RS_28_5_202324</v>
      </c>
      <c r="AW18003" s="191" t="s">
        <v>92</v>
      </c>
      <c r="AX18003" s="18">
        <v>202324</v>
      </c>
      <c r="AY18003" s="191">
        <v>542</v>
      </c>
      <c r="AZ18003" s="191">
        <v>28</v>
      </c>
      <c r="BA18003" s="191">
        <v>5</v>
      </c>
      <c r="BB18003" s="191">
        <v>0</v>
      </c>
    </row>
    <row r="18004" spans="48:54" x14ac:dyDescent="0.2">
      <c r="AV18004" s="191" t="str">
        <f t="shared" si="285"/>
        <v>544_RS_28_5_202324</v>
      </c>
      <c r="AW18004" s="191" t="s">
        <v>92</v>
      </c>
      <c r="AX18004" s="18">
        <v>202324</v>
      </c>
      <c r="AY18004" s="191">
        <v>544</v>
      </c>
      <c r="AZ18004" s="191">
        <v>28</v>
      </c>
      <c r="BA18004" s="191">
        <v>5</v>
      </c>
      <c r="BB18004" s="191">
        <v>0</v>
      </c>
    </row>
    <row r="18005" spans="48:54" x14ac:dyDescent="0.2">
      <c r="AV18005" s="191" t="str">
        <f t="shared" si="285"/>
        <v>545_RS_28_5_202324</v>
      </c>
      <c r="AW18005" s="191" t="s">
        <v>92</v>
      </c>
      <c r="AX18005" s="18">
        <v>202324</v>
      </c>
      <c r="AY18005" s="191">
        <v>545</v>
      </c>
      <c r="AZ18005" s="191">
        <v>28</v>
      </c>
      <c r="BA18005" s="191">
        <v>5</v>
      </c>
      <c r="BB18005" s="191">
        <v>-384.69447999999994</v>
      </c>
    </row>
    <row r="18006" spans="48:54" x14ac:dyDescent="0.2">
      <c r="AV18006" s="191" t="str">
        <f t="shared" si="285"/>
        <v>546_RS_28_5_202324</v>
      </c>
      <c r="AW18006" s="191" t="s">
        <v>92</v>
      </c>
      <c r="AX18006" s="18">
        <v>202324</v>
      </c>
      <c r="AY18006" s="191">
        <v>546</v>
      </c>
      <c r="AZ18006" s="191">
        <v>28</v>
      </c>
      <c r="BA18006" s="191">
        <v>5</v>
      </c>
      <c r="BB18006" s="191">
        <v>-385.76900000000001</v>
      </c>
    </row>
    <row r="18007" spans="48:54" x14ac:dyDescent="0.2">
      <c r="AV18007" s="191" t="str">
        <f t="shared" si="285"/>
        <v>548_RS_28_5_202324</v>
      </c>
      <c r="AW18007" s="191" t="s">
        <v>92</v>
      </c>
      <c r="AX18007" s="18">
        <v>202324</v>
      </c>
      <c r="AY18007" s="191">
        <v>548</v>
      </c>
      <c r="AZ18007" s="191">
        <v>28</v>
      </c>
      <c r="BA18007" s="191">
        <v>5</v>
      </c>
      <c r="BB18007" s="191">
        <v>-16</v>
      </c>
    </row>
    <row r="18008" spans="48:54" x14ac:dyDescent="0.2">
      <c r="AV18008" s="191" t="str">
        <f t="shared" si="285"/>
        <v>550_RS_28_5_202324</v>
      </c>
      <c r="AW18008" s="191" t="s">
        <v>92</v>
      </c>
      <c r="AX18008" s="18">
        <v>202324</v>
      </c>
      <c r="AY18008" s="191">
        <v>550</v>
      </c>
      <c r="AZ18008" s="191">
        <v>28</v>
      </c>
      <c r="BA18008" s="191">
        <v>5</v>
      </c>
      <c r="BB18008" s="191">
        <v>-238.75200000000001</v>
      </c>
    </row>
    <row r="18009" spans="48:54" x14ac:dyDescent="0.2">
      <c r="AV18009" s="191" t="str">
        <f t="shared" si="285"/>
        <v>552_RS_28_5_202324</v>
      </c>
      <c r="AW18009" s="191" t="s">
        <v>92</v>
      </c>
      <c r="AX18009" s="18">
        <v>202324</v>
      </c>
      <c r="AY18009" s="191">
        <v>552</v>
      </c>
      <c r="AZ18009" s="191">
        <v>28</v>
      </c>
      <c r="BA18009" s="191">
        <v>5</v>
      </c>
      <c r="BB18009" s="191">
        <v>0</v>
      </c>
    </row>
    <row r="18010" spans="48:54" x14ac:dyDescent="0.2">
      <c r="AV18010" s="191" t="str">
        <f t="shared" si="285"/>
        <v>562_RS_28_5_202324</v>
      </c>
      <c r="AW18010" s="191" t="s">
        <v>92</v>
      </c>
      <c r="AX18010" s="18">
        <v>202324</v>
      </c>
      <c r="AY18010" s="191">
        <v>562</v>
      </c>
      <c r="AZ18010" s="191">
        <v>28</v>
      </c>
      <c r="BA18010" s="191">
        <v>5</v>
      </c>
      <c r="BB18010" s="191">
        <v>0</v>
      </c>
    </row>
    <row r="18011" spans="48:54" x14ac:dyDescent="0.2">
      <c r="AV18011" s="191" t="str">
        <f t="shared" si="285"/>
        <v>564_RS_28_5_202324</v>
      </c>
      <c r="AW18011" s="191" t="s">
        <v>92</v>
      </c>
      <c r="AX18011" s="18">
        <v>202324</v>
      </c>
      <c r="AY18011" s="191">
        <v>564</v>
      </c>
      <c r="AZ18011" s="191">
        <v>28</v>
      </c>
      <c r="BA18011" s="191">
        <v>5</v>
      </c>
      <c r="BB18011" s="191">
        <v>0</v>
      </c>
    </row>
    <row r="18012" spans="48:54" x14ac:dyDescent="0.2">
      <c r="AV18012" s="191" t="str">
        <f t="shared" si="285"/>
        <v>566_RS_28_5_202324</v>
      </c>
      <c r="AW18012" s="191" t="s">
        <v>92</v>
      </c>
      <c r="AX18012" s="18">
        <v>202324</v>
      </c>
      <c r="AY18012" s="191">
        <v>566</v>
      </c>
      <c r="AZ18012" s="191">
        <v>28</v>
      </c>
      <c r="BA18012" s="191">
        <v>5</v>
      </c>
      <c r="BB18012" s="191">
        <v>0</v>
      </c>
    </row>
    <row r="18013" spans="48:54" x14ac:dyDescent="0.2">
      <c r="AV18013" s="191" t="str">
        <f t="shared" si="285"/>
        <v>568_RS_28_5_202324</v>
      </c>
      <c r="AW18013" s="191" t="s">
        <v>92</v>
      </c>
      <c r="AX18013" s="18">
        <v>202324</v>
      </c>
      <c r="AY18013" s="191">
        <v>568</v>
      </c>
      <c r="AZ18013" s="191">
        <v>28</v>
      </c>
      <c r="BA18013" s="191">
        <v>5</v>
      </c>
      <c r="BB18013" s="191">
        <v>0</v>
      </c>
    </row>
    <row r="18014" spans="48:54" x14ac:dyDescent="0.2">
      <c r="AV18014" s="191" t="str">
        <f t="shared" si="285"/>
        <v>572_RS_28_5_202324</v>
      </c>
      <c r="AW18014" s="191" t="s">
        <v>92</v>
      </c>
      <c r="AX18014" s="18">
        <v>202324</v>
      </c>
      <c r="AY18014" s="191">
        <v>572</v>
      </c>
      <c r="AZ18014" s="191">
        <v>28</v>
      </c>
      <c r="BA18014" s="191">
        <v>5</v>
      </c>
      <c r="BB18014" s="191">
        <v>0</v>
      </c>
    </row>
    <row r="18015" spans="48:54" x14ac:dyDescent="0.2">
      <c r="AV18015" s="191" t="str">
        <f t="shared" si="285"/>
        <v>574_RS_28_5_202324</v>
      </c>
      <c r="AW18015" s="191" t="s">
        <v>92</v>
      </c>
      <c r="AX18015" s="18">
        <v>202324</v>
      </c>
      <c r="AY18015" s="191">
        <v>574</v>
      </c>
      <c r="AZ18015" s="191">
        <v>28</v>
      </c>
      <c r="BA18015" s="191">
        <v>5</v>
      </c>
      <c r="BB18015" s="191">
        <v>0</v>
      </c>
    </row>
    <row r="18016" spans="48:54" x14ac:dyDescent="0.2">
      <c r="AV18016" s="191" t="str">
        <f t="shared" si="285"/>
        <v>576_RS_28_5_202324</v>
      </c>
      <c r="AW18016" s="191" t="s">
        <v>92</v>
      </c>
      <c r="AX18016" s="18">
        <v>202324</v>
      </c>
      <c r="AY18016" s="191">
        <v>576</v>
      </c>
      <c r="AZ18016" s="191">
        <v>28</v>
      </c>
      <c r="BA18016" s="191">
        <v>5</v>
      </c>
      <c r="BB18016" s="191">
        <v>0</v>
      </c>
    </row>
    <row r="18017" spans="48:54" x14ac:dyDescent="0.2">
      <c r="AV18017" s="191" t="str">
        <f t="shared" si="285"/>
        <v>582_RS_28_5_202324</v>
      </c>
      <c r="AW18017" s="191" t="s">
        <v>92</v>
      </c>
      <c r="AX18017" s="18">
        <v>202324</v>
      </c>
      <c r="AY18017" s="191">
        <v>582</v>
      </c>
      <c r="AZ18017" s="191">
        <v>28</v>
      </c>
      <c r="BA18017" s="191">
        <v>5</v>
      </c>
      <c r="BB18017" s="191">
        <v>0</v>
      </c>
    </row>
    <row r="18018" spans="48:54" x14ac:dyDescent="0.2">
      <c r="AV18018" s="191" t="str">
        <f t="shared" si="285"/>
        <v>584_RS_28_5_202324</v>
      </c>
      <c r="AW18018" s="191" t="s">
        <v>92</v>
      </c>
      <c r="AX18018" s="18">
        <v>202324</v>
      </c>
      <c r="AY18018" s="191">
        <v>584</v>
      </c>
      <c r="AZ18018" s="191">
        <v>28</v>
      </c>
      <c r="BA18018" s="191">
        <v>5</v>
      </c>
      <c r="BB18018" s="191">
        <v>0</v>
      </c>
    </row>
    <row r="18019" spans="48:54" x14ac:dyDescent="0.2">
      <c r="AV18019" s="191" t="str">
        <f t="shared" si="285"/>
        <v>586_RS_28_5_202324</v>
      </c>
      <c r="AW18019" s="191" t="s">
        <v>92</v>
      </c>
      <c r="AX18019" s="18">
        <v>202324</v>
      </c>
      <c r="AY18019" s="191">
        <v>586</v>
      </c>
      <c r="AZ18019" s="191">
        <v>28</v>
      </c>
      <c r="BA18019" s="191">
        <v>5</v>
      </c>
      <c r="BB18019" s="191">
        <v>0</v>
      </c>
    </row>
    <row r="18020" spans="48:54" x14ac:dyDescent="0.2">
      <c r="AV18020" s="191" t="str">
        <f t="shared" si="285"/>
        <v>512_RS_28.2_1_202324</v>
      </c>
      <c r="AW18020" s="191" t="s">
        <v>92</v>
      </c>
      <c r="AX18020" s="18">
        <v>202324</v>
      </c>
      <c r="AY18020" s="191">
        <v>512</v>
      </c>
      <c r="AZ18020" s="191">
        <v>28.2</v>
      </c>
      <c r="BA18020" s="191">
        <v>1</v>
      </c>
      <c r="BB18020" s="191">
        <v>38.594000000000001</v>
      </c>
    </row>
    <row r="18021" spans="48:54" x14ac:dyDescent="0.2">
      <c r="AV18021" s="191" t="str">
        <f t="shared" si="285"/>
        <v>514_RS_28.2_1_202324</v>
      </c>
      <c r="AW18021" s="191" t="s">
        <v>92</v>
      </c>
      <c r="AX18021" s="18">
        <v>202324</v>
      </c>
      <c r="AY18021" s="191">
        <v>514</v>
      </c>
      <c r="AZ18021" s="191">
        <v>28.2</v>
      </c>
      <c r="BA18021" s="191">
        <v>1</v>
      </c>
      <c r="BB18021" s="191">
        <v>883.44999999999993</v>
      </c>
    </row>
    <row r="18022" spans="48:54" x14ac:dyDescent="0.2">
      <c r="AV18022" s="191" t="str">
        <f t="shared" si="285"/>
        <v>516_RS_28.2_1_202324</v>
      </c>
      <c r="AW18022" s="191" t="s">
        <v>92</v>
      </c>
      <c r="AX18022" s="18">
        <v>202324</v>
      </c>
      <c r="AY18022" s="191">
        <v>516</v>
      </c>
      <c r="AZ18022" s="191">
        <v>28.2</v>
      </c>
      <c r="BA18022" s="191">
        <v>1</v>
      </c>
      <c r="BB18022" s="191">
        <v>0</v>
      </c>
    </row>
    <row r="18023" spans="48:54" x14ac:dyDescent="0.2">
      <c r="AV18023" s="191" t="str">
        <f t="shared" si="285"/>
        <v>518_RS_28.2_1_202324</v>
      </c>
      <c r="AW18023" s="191" t="s">
        <v>92</v>
      </c>
      <c r="AX18023" s="18">
        <v>202324</v>
      </c>
      <c r="AY18023" s="191">
        <v>518</v>
      </c>
      <c r="AZ18023" s="191">
        <v>28.2</v>
      </c>
      <c r="BA18023" s="191">
        <v>1</v>
      </c>
      <c r="BB18023" s="191">
        <v>0</v>
      </c>
    </row>
    <row r="18024" spans="48:54" x14ac:dyDescent="0.2">
      <c r="AV18024" s="191" t="str">
        <f t="shared" si="285"/>
        <v>520_RS_28.2_1_202324</v>
      </c>
      <c r="AW18024" s="191" t="s">
        <v>92</v>
      </c>
      <c r="AX18024" s="18">
        <v>202324</v>
      </c>
      <c r="AY18024" s="191">
        <v>520</v>
      </c>
      <c r="AZ18024" s="191">
        <v>28.2</v>
      </c>
      <c r="BA18024" s="191">
        <v>1</v>
      </c>
      <c r="BB18024" s="191">
        <v>30.091999999999999</v>
      </c>
    </row>
    <row r="18025" spans="48:54" x14ac:dyDescent="0.2">
      <c r="AV18025" s="191" t="str">
        <f t="shared" si="285"/>
        <v>522_RS_28.2_1_202324</v>
      </c>
      <c r="AW18025" s="191" t="s">
        <v>92</v>
      </c>
      <c r="AX18025" s="18">
        <v>202324</v>
      </c>
      <c r="AY18025" s="191">
        <v>522</v>
      </c>
      <c r="AZ18025" s="191">
        <v>28.2</v>
      </c>
      <c r="BA18025" s="191">
        <v>1</v>
      </c>
      <c r="BB18025" s="191">
        <v>361.488</v>
      </c>
    </row>
    <row r="18026" spans="48:54" x14ac:dyDescent="0.2">
      <c r="AV18026" s="191" t="str">
        <f t="shared" si="285"/>
        <v>524_RS_28.2_1_202324</v>
      </c>
      <c r="AW18026" s="191" t="s">
        <v>92</v>
      </c>
      <c r="AX18026" s="18">
        <v>202324</v>
      </c>
      <c r="AY18026" s="191">
        <v>524</v>
      </c>
      <c r="AZ18026" s="191">
        <v>28.2</v>
      </c>
      <c r="BA18026" s="191">
        <v>1</v>
      </c>
      <c r="BB18026" s="191">
        <v>0</v>
      </c>
    </row>
    <row r="18027" spans="48:54" x14ac:dyDescent="0.2">
      <c r="AV18027" s="191" t="str">
        <f t="shared" si="285"/>
        <v>526_RS_28.2_1_202324</v>
      </c>
      <c r="AW18027" s="191" t="s">
        <v>92</v>
      </c>
      <c r="AX18027" s="18">
        <v>202324</v>
      </c>
      <c r="AY18027" s="191">
        <v>526</v>
      </c>
      <c r="AZ18027" s="191">
        <v>28.2</v>
      </c>
      <c r="BA18027" s="191">
        <v>1</v>
      </c>
      <c r="BB18027" s="191">
        <v>813.36886237183944</v>
      </c>
    </row>
    <row r="18028" spans="48:54" x14ac:dyDescent="0.2">
      <c r="AV18028" s="191" t="str">
        <f t="shared" si="285"/>
        <v>528_RS_28.2_1_202324</v>
      </c>
      <c r="AW18028" s="191" t="s">
        <v>92</v>
      </c>
      <c r="AX18028" s="18">
        <v>202324</v>
      </c>
      <c r="AY18028" s="191">
        <v>528</v>
      </c>
      <c r="AZ18028" s="191">
        <v>28.2</v>
      </c>
      <c r="BA18028" s="191">
        <v>1</v>
      </c>
      <c r="BB18028" s="191">
        <v>2347</v>
      </c>
    </row>
    <row r="18029" spans="48:54" x14ac:dyDescent="0.2">
      <c r="AV18029" s="191" t="str">
        <f t="shared" si="285"/>
        <v>530_RS_28.2_1_202324</v>
      </c>
      <c r="AW18029" s="191" t="s">
        <v>92</v>
      </c>
      <c r="AX18029" s="18">
        <v>202324</v>
      </c>
      <c r="AY18029" s="191">
        <v>530</v>
      </c>
      <c r="AZ18029" s="191">
        <v>28.2</v>
      </c>
      <c r="BA18029" s="191">
        <v>1</v>
      </c>
      <c r="BB18029" s="191">
        <v>211.351</v>
      </c>
    </row>
    <row r="18030" spans="48:54" x14ac:dyDescent="0.2">
      <c r="AV18030" s="191" t="str">
        <f t="shared" si="285"/>
        <v>532_RS_28.2_1_202324</v>
      </c>
      <c r="AW18030" s="191" t="s">
        <v>92</v>
      </c>
      <c r="AX18030" s="18">
        <v>202324</v>
      </c>
      <c r="AY18030" s="191">
        <v>532</v>
      </c>
      <c r="AZ18030" s="191">
        <v>28.2</v>
      </c>
      <c r="BA18030" s="191">
        <v>1</v>
      </c>
      <c r="BB18030" s="191">
        <v>9789.6141100000004</v>
      </c>
    </row>
    <row r="18031" spans="48:54" x14ac:dyDescent="0.2">
      <c r="AV18031" s="191" t="str">
        <f t="shared" si="285"/>
        <v>534_RS_28.2_1_202324</v>
      </c>
      <c r="AW18031" s="191" t="s">
        <v>92</v>
      </c>
      <c r="AX18031" s="18">
        <v>202324</v>
      </c>
      <c r="AY18031" s="191">
        <v>534</v>
      </c>
      <c r="AZ18031" s="191">
        <v>28.2</v>
      </c>
      <c r="BA18031" s="191">
        <v>1</v>
      </c>
      <c r="BB18031" s="191">
        <v>35.891249999999999</v>
      </c>
    </row>
    <row r="18032" spans="48:54" x14ac:dyDescent="0.2">
      <c r="AV18032" s="191" t="str">
        <f t="shared" si="285"/>
        <v>536_RS_28.2_1_202324</v>
      </c>
      <c r="AW18032" s="191" t="s">
        <v>92</v>
      </c>
      <c r="AX18032" s="18">
        <v>202324</v>
      </c>
      <c r="AY18032" s="191">
        <v>536</v>
      </c>
      <c r="AZ18032" s="191">
        <v>28.2</v>
      </c>
      <c r="BA18032" s="191">
        <v>1</v>
      </c>
      <c r="BB18032" s="191">
        <v>86.293999999999997</v>
      </c>
    </row>
    <row r="18033" spans="48:54" x14ac:dyDescent="0.2">
      <c r="AV18033" s="191" t="str">
        <f t="shared" si="285"/>
        <v>538_RS_28.2_1_202324</v>
      </c>
      <c r="AW18033" s="191" t="s">
        <v>92</v>
      </c>
      <c r="AX18033" s="18">
        <v>202324</v>
      </c>
      <c r="AY18033" s="191">
        <v>538</v>
      </c>
      <c r="AZ18033" s="191">
        <v>28.2</v>
      </c>
      <c r="BA18033" s="191">
        <v>1</v>
      </c>
      <c r="BB18033" s="191">
        <v>1902.2745399999999</v>
      </c>
    </row>
    <row r="18034" spans="48:54" x14ac:dyDescent="0.2">
      <c r="AV18034" s="191" t="str">
        <f t="shared" si="285"/>
        <v>540_RS_28.2_1_202324</v>
      </c>
      <c r="AW18034" s="191" t="s">
        <v>92</v>
      </c>
      <c r="AX18034" s="18">
        <v>202324</v>
      </c>
      <c r="AY18034" s="191">
        <v>540</v>
      </c>
      <c r="AZ18034" s="191">
        <v>28.2</v>
      </c>
      <c r="BA18034" s="191">
        <v>1</v>
      </c>
      <c r="BB18034" s="191">
        <v>55.954000000000001</v>
      </c>
    </row>
    <row r="18035" spans="48:54" x14ac:dyDescent="0.2">
      <c r="AV18035" s="191" t="str">
        <f t="shared" si="285"/>
        <v>542_RS_28.2_1_202324</v>
      </c>
      <c r="AW18035" s="191" t="s">
        <v>92</v>
      </c>
      <c r="AX18035" s="18">
        <v>202324</v>
      </c>
      <c r="AY18035" s="191">
        <v>542</v>
      </c>
      <c r="AZ18035" s="191">
        <v>28.2</v>
      </c>
      <c r="BA18035" s="191">
        <v>1</v>
      </c>
      <c r="BB18035" s="191">
        <v>0</v>
      </c>
    </row>
    <row r="18036" spans="48:54" x14ac:dyDescent="0.2">
      <c r="AV18036" s="191" t="str">
        <f t="shared" si="285"/>
        <v>544_RS_28.2_1_202324</v>
      </c>
      <c r="AW18036" s="191" t="s">
        <v>92</v>
      </c>
      <c r="AX18036" s="18">
        <v>202324</v>
      </c>
      <c r="AY18036" s="191">
        <v>544</v>
      </c>
      <c r="AZ18036" s="191">
        <v>28.2</v>
      </c>
      <c r="BA18036" s="191">
        <v>1</v>
      </c>
      <c r="BB18036" s="191">
        <v>0</v>
      </c>
    </row>
    <row r="18037" spans="48:54" x14ac:dyDescent="0.2">
      <c r="AV18037" s="191" t="str">
        <f t="shared" si="285"/>
        <v>545_RS_28.2_1_202324</v>
      </c>
      <c r="AW18037" s="191" t="s">
        <v>92</v>
      </c>
      <c r="AX18037" s="18">
        <v>202324</v>
      </c>
      <c r="AY18037" s="191">
        <v>545</v>
      </c>
      <c r="AZ18037" s="191">
        <v>28.2</v>
      </c>
      <c r="BA18037" s="191">
        <v>1</v>
      </c>
      <c r="BB18037" s="191">
        <v>0</v>
      </c>
    </row>
    <row r="18038" spans="48:54" x14ac:dyDescent="0.2">
      <c r="AV18038" s="191" t="str">
        <f t="shared" si="285"/>
        <v>546_RS_28.2_1_202324</v>
      </c>
      <c r="AW18038" s="191" t="s">
        <v>92</v>
      </c>
      <c r="AX18038" s="18">
        <v>202324</v>
      </c>
      <c r="AY18038" s="191">
        <v>546</v>
      </c>
      <c r="AZ18038" s="191">
        <v>28.2</v>
      </c>
      <c r="BA18038" s="191">
        <v>1</v>
      </c>
      <c r="BB18038" s="191">
        <v>1252.327</v>
      </c>
    </row>
    <row r="18039" spans="48:54" x14ac:dyDescent="0.2">
      <c r="AV18039" s="191" t="str">
        <f t="shared" si="285"/>
        <v>548_RS_28.2_1_202324</v>
      </c>
      <c r="AW18039" s="191" t="s">
        <v>92</v>
      </c>
      <c r="AX18039" s="18">
        <v>202324</v>
      </c>
      <c r="AY18039" s="191">
        <v>548</v>
      </c>
      <c r="AZ18039" s="191">
        <v>28.2</v>
      </c>
      <c r="BA18039" s="191">
        <v>1</v>
      </c>
      <c r="BB18039" s="191">
        <v>0</v>
      </c>
    </row>
    <row r="18040" spans="48:54" x14ac:dyDescent="0.2">
      <c r="AV18040" s="191" t="str">
        <f t="shared" si="285"/>
        <v>550_RS_28.2_1_202324</v>
      </c>
      <c r="AW18040" s="191" t="s">
        <v>92</v>
      </c>
      <c r="AX18040" s="18">
        <v>202324</v>
      </c>
      <c r="AY18040" s="191">
        <v>550</v>
      </c>
      <c r="AZ18040" s="191">
        <v>28.2</v>
      </c>
      <c r="BA18040" s="191">
        <v>1</v>
      </c>
      <c r="BB18040" s="191">
        <v>296.291</v>
      </c>
    </row>
    <row r="18041" spans="48:54" x14ac:dyDescent="0.2">
      <c r="AV18041" s="191" t="str">
        <f t="shared" si="285"/>
        <v>552_RS_28.2_1_202324</v>
      </c>
      <c r="AW18041" s="191" t="s">
        <v>92</v>
      </c>
      <c r="AX18041" s="18">
        <v>202324</v>
      </c>
      <c r="AY18041" s="191">
        <v>552</v>
      </c>
      <c r="AZ18041" s="191">
        <v>28.2</v>
      </c>
      <c r="BA18041" s="191">
        <v>1</v>
      </c>
      <c r="BB18041" s="191">
        <v>19.171200000000002</v>
      </c>
    </row>
    <row r="18042" spans="48:54" x14ac:dyDescent="0.2">
      <c r="AV18042" s="191" t="str">
        <f t="shared" si="285"/>
        <v>562_RS_28.2_1_202324</v>
      </c>
      <c r="AW18042" s="191" t="s">
        <v>92</v>
      </c>
      <c r="AX18042" s="18">
        <v>202324</v>
      </c>
      <c r="AY18042" s="191">
        <v>562</v>
      </c>
      <c r="AZ18042" s="191">
        <v>28.2</v>
      </c>
      <c r="BA18042" s="191">
        <v>1</v>
      </c>
      <c r="BB18042" s="191">
        <v>0</v>
      </c>
    </row>
    <row r="18043" spans="48:54" x14ac:dyDescent="0.2">
      <c r="AV18043" s="191" t="str">
        <f t="shared" si="285"/>
        <v>564_RS_28.2_1_202324</v>
      </c>
      <c r="AW18043" s="191" t="s">
        <v>92</v>
      </c>
      <c r="AX18043" s="18">
        <v>202324</v>
      </c>
      <c r="AY18043" s="191">
        <v>564</v>
      </c>
      <c r="AZ18043" s="191">
        <v>28.2</v>
      </c>
      <c r="BA18043" s="191">
        <v>1</v>
      </c>
      <c r="BB18043" s="191">
        <v>0</v>
      </c>
    </row>
    <row r="18044" spans="48:54" x14ac:dyDescent="0.2">
      <c r="AV18044" s="191" t="str">
        <f t="shared" si="285"/>
        <v>566_RS_28.2_1_202324</v>
      </c>
      <c r="AW18044" s="191" t="s">
        <v>92</v>
      </c>
      <c r="AX18044" s="18">
        <v>202324</v>
      </c>
      <c r="AY18044" s="191">
        <v>566</v>
      </c>
      <c r="AZ18044" s="191">
        <v>28.2</v>
      </c>
      <c r="BA18044" s="191">
        <v>1</v>
      </c>
      <c r="BB18044" s="191">
        <v>0</v>
      </c>
    </row>
    <row r="18045" spans="48:54" x14ac:dyDescent="0.2">
      <c r="AV18045" s="191" t="str">
        <f t="shared" si="285"/>
        <v>568_RS_28.2_1_202324</v>
      </c>
      <c r="AW18045" s="191" t="s">
        <v>92</v>
      </c>
      <c r="AX18045" s="18">
        <v>202324</v>
      </c>
      <c r="AY18045" s="191">
        <v>568</v>
      </c>
      <c r="AZ18045" s="191">
        <v>28.2</v>
      </c>
      <c r="BA18045" s="191">
        <v>1</v>
      </c>
      <c r="BB18045" s="191">
        <v>0</v>
      </c>
    </row>
    <row r="18046" spans="48:54" x14ac:dyDescent="0.2">
      <c r="AV18046" s="191" t="str">
        <f t="shared" si="285"/>
        <v>572_RS_28.2_1_202324</v>
      </c>
      <c r="AW18046" s="191" t="s">
        <v>92</v>
      </c>
      <c r="AX18046" s="18">
        <v>202324</v>
      </c>
      <c r="AY18046" s="191">
        <v>572</v>
      </c>
      <c r="AZ18046" s="191">
        <v>28.2</v>
      </c>
      <c r="BA18046" s="191">
        <v>1</v>
      </c>
      <c r="BB18046" s="191">
        <v>0</v>
      </c>
    </row>
    <row r="18047" spans="48:54" x14ac:dyDescent="0.2">
      <c r="AV18047" s="191" t="str">
        <f t="shared" si="285"/>
        <v>574_RS_28.2_1_202324</v>
      </c>
      <c r="AW18047" s="191" t="s">
        <v>92</v>
      </c>
      <c r="AX18047" s="18">
        <v>202324</v>
      </c>
      <c r="AY18047" s="191">
        <v>574</v>
      </c>
      <c r="AZ18047" s="191">
        <v>28.2</v>
      </c>
      <c r="BA18047" s="191">
        <v>1</v>
      </c>
      <c r="BB18047" s="191">
        <v>0</v>
      </c>
    </row>
    <row r="18048" spans="48:54" x14ac:dyDescent="0.2">
      <c r="AV18048" s="191" t="str">
        <f t="shared" si="285"/>
        <v>576_RS_28.2_1_202324</v>
      </c>
      <c r="AW18048" s="191" t="s">
        <v>92</v>
      </c>
      <c r="AX18048" s="18">
        <v>202324</v>
      </c>
      <c r="AY18048" s="191">
        <v>576</v>
      </c>
      <c r="AZ18048" s="191">
        <v>28.2</v>
      </c>
      <c r="BA18048" s="191">
        <v>1</v>
      </c>
      <c r="BB18048" s="191">
        <v>0</v>
      </c>
    </row>
    <row r="18049" spans="48:54" x14ac:dyDescent="0.2">
      <c r="AV18049" s="191" t="str">
        <f t="shared" si="285"/>
        <v>582_RS_28.2_1_202324</v>
      </c>
      <c r="AW18049" s="191" t="s">
        <v>92</v>
      </c>
      <c r="AX18049" s="18">
        <v>202324</v>
      </c>
      <c r="AY18049" s="191">
        <v>582</v>
      </c>
      <c r="AZ18049" s="191">
        <v>28.2</v>
      </c>
      <c r="BA18049" s="191">
        <v>1</v>
      </c>
      <c r="BB18049" s="191">
        <v>0</v>
      </c>
    </row>
    <row r="18050" spans="48:54" x14ac:dyDescent="0.2">
      <c r="AV18050" s="191" t="str">
        <f t="shared" si="285"/>
        <v>584_RS_28.2_1_202324</v>
      </c>
      <c r="AW18050" s="191" t="s">
        <v>92</v>
      </c>
      <c r="AX18050" s="18">
        <v>202324</v>
      </c>
      <c r="AY18050" s="191">
        <v>584</v>
      </c>
      <c r="AZ18050" s="191">
        <v>28.2</v>
      </c>
      <c r="BA18050" s="191">
        <v>1</v>
      </c>
      <c r="BB18050" s="191">
        <v>0</v>
      </c>
    </row>
    <row r="18051" spans="48:54" x14ac:dyDescent="0.2">
      <c r="AV18051" s="191" t="str">
        <f t="shared" si="285"/>
        <v>586_RS_28.2_1_202324</v>
      </c>
      <c r="AW18051" s="191" t="s">
        <v>92</v>
      </c>
      <c r="AX18051" s="18">
        <v>202324</v>
      </c>
      <c r="AY18051" s="191">
        <v>586</v>
      </c>
      <c r="AZ18051" s="191">
        <v>28.2</v>
      </c>
      <c r="BA18051" s="191">
        <v>1</v>
      </c>
      <c r="BB18051" s="191">
        <v>0</v>
      </c>
    </row>
    <row r="18052" spans="48:54" x14ac:dyDescent="0.2">
      <c r="AV18052" s="191" t="str">
        <f t="shared" ref="AV18052:AV18115" si="286">AY18052&amp;"_"&amp;AW18052&amp;"_"&amp;AZ18052&amp;"_"&amp;BA18052&amp;"_"&amp;AX18052</f>
        <v>512_RS_28.2_2_202324</v>
      </c>
      <c r="AW18052" s="191" t="s">
        <v>92</v>
      </c>
      <c r="AX18052" s="18">
        <v>202324</v>
      </c>
      <c r="AY18052" s="191">
        <v>512</v>
      </c>
      <c r="AZ18052" s="191">
        <v>28.2</v>
      </c>
      <c r="BA18052" s="191">
        <v>2</v>
      </c>
      <c r="BB18052" s="191">
        <v>-1.6320000000000001</v>
      </c>
    </row>
    <row r="18053" spans="48:54" x14ac:dyDescent="0.2">
      <c r="AV18053" s="191" t="str">
        <f t="shared" si="286"/>
        <v>514_RS_28.2_2_202324</v>
      </c>
      <c r="AW18053" s="191" t="s">
        <v>92</v>
      </c>
      <c r="AX18053" s="18">
        <v>202324</v>
      </c>
      <c r="AY18053" s="191">
        <v>514</v>
      </c>
      <c r="AZ18053" s="191">
        <v>28.2</v>
      </c>
      <c r="BA18053" s="191">
        <v>2</v>
      </c>
      <c r="BB18053" s="191">
        <v>-555.48</v>
      </c>
    </row>
    <row r="18054" spans="48:54" x14ac:dyDescent="0.2">
      <c r="AV18054" s="191" t="str">
        <f t="shared" si="286"/>
        <v>516_RS_28.2_2_202324</v>
      </c>
      <c r="AW18054" s="191" t="s">
        <v>92</v>
      </c>
      <c r="AX18054" s="18">
        <v>202324</v>
      </c>
      <c r="AY18054" s="191">
        <v>516</v>
      </c>
      <c r="AZ18054" s="191">
        <v>28.2</v>
      </c>
      <c r="BA18054" s="191">
        <v>2</v>
      </c>
      <c r="BB18054" s="191">
        <v>0</v>
      </c>
    </row>
    <row r="18055" spans="48:54" x14ac:dyDescent="0.2">
      <c r="AV18055" s="191" t="str">
        <f t="shared" si="286"/>
        <v>518_RS_28.2_2_202324</v>
      </c>
      <c r="AW18055" s="191" t="s">
        <v>92</v>
      </c>
      <c r="AX18055" s="18">
        <v>202324</v>
      </c>
      <c r="AY18055" s="191">
        <v>518</v>
      </c>
      <c r="AZ18055" s="191">
        <v>28.2</v>
      </c>
      <c r="BA18055" s="191">
        <v>2</v>
      </c>
      <c r="BB18055" s="191">
        <v>0</v>
      </c>
    </row>
    <row r="18056" spans="48:54" x14ac:dyDescent="0.2">
      <c r="AV18056" s="191" t="str">
        <f t="shared" si="286"/>
        <v>520_RS_28.2_2_202324</v>
      </c>
      <c r="AW18056" s="191" t="s">
        <v>92</v>
      </c>
      <c r="AX18056" s="18">
        <v>202324</v>
      </c>
      <c r="AY18056" s="191">
        <v>520</v>
      </c>
      <c r="AZ18056" s="191">
        <v>28.2</v>
      </c>
      <c r="BA18056" s="191">
        <v>2</v>
      </c>
      <c r="BB18056" s="191">
        <v>0</v>
      </c>
    </row>
    <row r="18057" spans="48:54" x14ac:dyDescent="0.2">
      <c r="AV18057" s="191" t="str">
        <f t="shared" si="286"/>
        <v>522_RS_28.2_2_202324</v>
      </c>
      <c r="AW18057" s="191" t="s">
        <v>92</v>
      </c>
      <c r="AX18057" s="18">
        <v>202324</v>
      </c>
      <c r="AY18057" s="191">
        <v>522</v>
      </c>
      <c r="AZ18057" s="191">
        <v>28.2</v>
      </c>
      <c r="BA18057" s="191">
        <v>2</v>
      </c>
      <c r="BB18057" s="191">
        <v>-9.0589999999999993</v>
      </c>
    </row>
    <row r="18058" spans="48:54" x14ac:dyDescent="0.2">
      <c r="AV18058" s="191" t="str">
        <f t="shared" si="286"/>
        <v>524_RS_28.2_2_202324</v>
      </c>
      <c r="AW18058" s="191" t="s">
        <v>92</v>
      </c>
      <c r="AX18058" s="18">
        <v>202324</v>
      </c>
      <c r="AY18058" s="191">
        <v>524</v>
      </c>
      <c r="AZ18058" s="191">
        <v>28.2</v>
      </c>
      <c r="BA18058" s="191">
        <v>2</v>
      </c>
      <c r="BB18058" s="191">
        <v>0</v>
      </c>
    </row>
    <row r="18059" spans="48:54" x14ac:dyDescent="0.2">
      <c r="AV18059" s="191" t="str">
        <f t="shared" si="286"/>
        <v>526_RS_28.2_2_202324</v>
      </c>
      <c r="AW18059" s="191" t="s">
        <v>92</v>
      </c>
      <c r="AX18059" s="18">
        <v>202324</v>
      </c>
      <c r="AY18059" s="191">
        <v>526</v>
      </c>
      <c r="AZ18059" s="191">
        <v>28.2</v>
      </c>
      <c r="BA18059" s="191">
        <v>2</v>
      </c>
      <c r="BB18059" s="191">
        <v>-90.095910668959775</v>
      </c>
    </row>
    <row r="18060" spans="48:54" x14ac:dyDescent="0.2">
      <c r="AV18060" s="191" t="str">
        <f t="shared" si="286"/>
        <v>528_RS_28.2_2_202324</v>
      </c>
      <c r="AW18060" s="191" t="s">
        <v>92</v>
      </c>
      <c r="AX18060" s="18">
        <v>202324</v>
      </c>
      <c r="AY18060" s="191">
        <v>528</v>
      </c>
      <c r="AZ18060" s="191">
        <v>28.2</v>
      </c>
      <c r="BA18060" s="191">
        <v>2</v>
      </c>
      <c r="BB18060" s="191">
        <v>-90</v>
      </c>
    </row>
    <row r="18061" spans="48:54" x14ac:dyDescent="0.2">
      <c r="AV18061" s="191" t="str">
        <f t="shared" si="286"/>
        <v>530_RS_28.2_2_202324</v>
      </c>
      <c r="AW18061" s="191" t="s">
        <v>92</v>
      </c>
      <c r="AX18061" s="18">
        <v>202324</v>
      </c>
      <c r="AY18061" s="191">
        <v>530</v>
      </c>
      <c r="AZ18061" s="191">
        <v>28.2</v>
      </c>
      <c r="BA18061" s="191">
        <v>2</v>
      </c>
      <c r="BB18061" s="191">
        <v>-5.6040000000000001</v>
      </c>
    </row>
    <row r="18062" spans="48:54" x14ac:dyDescent="0.2">
      <c r="AV18062" s="191" t="str">
        <f t="shared" si="286"/>
        <v>532_RS_28.2_2_202324</v>
      </c>
      <c r="AW18062" s="191" t="s">
        <v>92</v>
      </c>
      <c r="AX18062" s="18">
        <v>202324</v>
      </c>
      <c r="AY18062" s="191">
        <v>532</v>
      </c>
      <c r="AZ18062" s="191">
        <v>28.2</v>
      </c>
      <c r="BA18062" s="191">
        <v>2</v>
      </c>
      <c r="BB18062" s="191">
        <v>-51</v>
      </c>
    </row>
    <row r="18063" spans="48:54" x14ac:dyDescent="0.2">
      <c r="AV18063" s="191" t="str">
        <f t="shared" si="286"/>
        <v>534_RS_28.2_2_202324</v>
      </c>
      <c r="AW18063" s="191" t="s">
        <v>92</v>
      </c>
      <c r="AX18063" s="18">
        <v>202324</v>
      </c>
      <c r="AY18063" s="191">
        <v>534</v>
      </c>
      <c r="AZ18063" s="191">
        <v>28.2</v>
      </c>
      <c r="BA18063" s="191">
        <v>2</v>
      </c>
      <c r="BB18063" s="191">
        <v>0</v>
      </c>
    </row>
    <row r="18064" spans="48:54" x14ac:dyDescent="0.2">
      <c r="AV18064" s="191" t="str">
        <f t="shared" si="286"/>
        <v>536_RS_28.2_2_202324</v>
      </c>
      <c r="AW18064" s="191" t="s">
        <v>92</v>
      </c>
      <c r="AX18064" s="18">
        <v>202324</v>
      </c>
      <c r="AY18064" s="191">
        <v>536</v>
      </c>
      <c r="AZ18064" s="191">
        <v>28.2</v>
      </c>
      <c r="BA18064" s="191">
        <v>2</v>
      </c>
      <c r="BB18064" s="191">
        <v>0</v>
      </c>
    </row>
    <row r="18065" spans="48:54" x14ac:dyDescent="0.2">
      <c r="AV18065" s="191" t="str">
        <f t="shared" si="286"/>
        <v>538_RS_28.2_2_202324</v>
      </c>
      <c r="AW18065" s="191" t="s">
        <v>92</v>
      </c>
      <c r="AX18065" s="18">
        <v>202324</v>
      </c>
      <c r="AY18065" s="191">
        <v>538</v>
      </c>
      <c r="AZ18065" s="191">
        <v>28.2</v>
      </c>
      <c r="BA18065" s="191">
        <v>2</v>
      </c>
      <c r="BB18065" s="191">
        <v>-293.14100000000002</v>
      </c>
    </row>
    <row r="18066" spans="48:54" x14ac:dyDescent="0.2">
      <c r="AV18066" s="191" t="str">
        <f t="shared" si="286"/>
        <v>540_RS_28.2_2_202324</v>
      </c>
      <c r="AW18066" s="191" t="s">
        <v>92</v>
      </c>
      <c r="AX18066" s="18">
        <v>202324</v>
      </c>
      <c r="AY18066" s="191">
        <v>540</v>
      </c>
      <c r="AZ18066" s="191">
        <v>28.2</v>
      </c>
      <c r="BA18066" s="191">
        <v>2</v>
      </c>
      <c r="BB18066" s="191">
        <v>0</v>
      </c>
    </row>
    <row r="18067" spans="48:54" x14ac:dyDescent="0.2">
      <c r="AV18067" s="191" t="str">
        <f t="shared" si="286"/>
        <v>542_RS_28.2_2_202324</v>
      </c>
      <c r="AW18067" s="191" t="s">
        <v>92</v>
      </c>
      <c r="AX18067" s="18">
        <v>202324</v>
      </c>
      <c r="AY18067" s="191">
        <v>542</v>
      </c>
      <c r="AZ18067" s="191">
        <v>28.2</v>
      </c>
      <c r="BA18067" s="191">
        <v>2</v>
      </c>
      <c r="BB18067" s="191">
        <v>0</v>
      </c>
    </row>
    <row r="18068" spans="48:54" x14ac:dyDescent="0.2">
      <c r="AV18068" s="191" t="str">
        <f t="shared" si="286"/>
        <v>544_RS_28.2_2_202324</v>
      </c>
      <c r="AW18068" s="191" t="s">
        <v>92</v>
      </c>
      <c r="AX18068" s="18">
        <v>202324</v>
      </c>
      <c r="AY18068" s="191">
        <v>544</v>
      </c>
      <c r="AZ18068" s="191">
        <v>28.2</v>
      </c>
      <c r="BA18068" s="191">
        <v>2</v>
      </c>
      <c r="BB18068" s="191">
        <v>0</v>
      </c>
    </row>
    <row r="18069" spans="48:54" x14ac:dyDescent="0.2">
      <c r="AV18069" s="191" t="str">
        <f t="shared" si="286"/>
        <v>545_RS_28.2_2_202324</v>
      </c>
      <c r="AW18069" s="191" t="s">
        <v>92</v>
      </c>
      <c r="AX18069" s="18">
        <v>202324</v>
      </c>
      <c r="AY18069" s="191">
        <v>545</v>
      </c>
      <c r="AZ18069" s="191">
        <v>28.2</v>
      </c>
      <c r="BA18069" s="191">
        <v>2</v>
      </c>
      <c r="BB18069" s="191">
        <v>0</v>
      </c>
    </row>
    <row r="18070" spans="48:54" x14ac:dyDescent="0.2">
      <c r="AV18070" s="191" t="str">
        <f t="shared" si="286"/>
        <v>546_RS_28.2_2_202324</v>
      </c>
      <c r="AW18070" s="191" t="s">
        <v>92</v>
      </c>
      <c r="AX18070" s="18">
        <v>202324</v>
      </c>
      <c r="AY18070" s="191">
        <v>546</v>
      </c>
      <c r="AZ18070" s="191">
        <v>28.2</v>
      </c>
      <c r="BA18070" s="191">
        <v>2</v>
      </c>
      <c r="BB18070" s="191">
        <v>-184.28200000000001</v>
      </c>
    </row>
    <row r="18071" spans="48:54" x14ac:dyDescent="0.2">
      <c r="AV18071" s="191" t="str">
        <f t="shared" si="286"/>
        <v>548_RS_28.2_2_202324</v>
      </c>
      <c r="AW18071" s="191" t="s">
        <v>92</v>
      </c>
      <c r="AX18071" s="18">
        <v>202324</v>
      </c>
      <c r="AY18071" s="191">
        <v>548</v>
      </c>
      <c r="AZ18071" s="191">
        <v>28.2</v>
      </c>
      <c r="BA18071" s="191">
        <v>2</v>
      </c>
      <c r="BB18071" s="191">
        <v>0</v>
      </c>
    </row>
    <row r="18072" spans="48:54" x14ac:dyDescent="0.2">
      <c r="AV18072" s="191" t="str">
        <f t="shared" si="286"/>
        <v>550_RS_28.2_2_202324</v>
      </c>
      <c r="AW18072" s="191" t="s">
        <v>92</v>
      </c>
      <c r="AX18072" s="18">
        <v>202324</v>
      </c>
      <c r="AY18072" s="191">
        <v>550</v>
      </c>
      <c r="AZ18072" s="191">
        <v>28.2</v>
      </c>
      <c r="BA18072" s="191">
        <v>2</v>
      </c>
      <c r="BB18072" s="191">
        <v>-17.135999999999999</v>
      </c>
    </row>
    <row r="18073" spans="48:54" x14ac:dyDescent="0.2">
      <c r="AV18073" s="191" t="str">
        <f t="shared" si="286"/>
        <v>552_RS_28.2_2_202324</v>
      </c>
      <c r="AW18073" s="191" t="s">
        <v>92</v>
      </c>
      <c r="AX18073" s="18">
        <v>202324</v>
      </c>
      <c r="AY18073" s="191">
        <v>552</v>
      </c>
      <c r="AZ18073" s="191">
        <v>28.2</v>
      </c>
      <c r="BA18073" s="191">
        <v>2</v>
      </c>
      <c r="BB18073" s="191">
        <v>0</v>
      </c>
    </row>
    <row r="18074" spans="48:54" x14ac:dyDescent="0.2">
      <c r="AV18074" s="191" t="str">
        <f t="shared" si="286"/>
        <v>562_RS_28.2_2_202324</v>
      </c>
      <c r="AW18074" s="191" t="s">
        <v>92</v>
      </c>
      <c r="AX18074" s="18">
        <v>202324</v>
      </c>
      <c r="AY18074" s="191">
        <v>562</v>
      </c>
      <c r="AZ18074" s="191">
        <v>28.2</v>
      </c>
      <c r="BA18074" s="191">
        <v>2</v>
      </c>
      <c r="BB18074" s="191">
        <v>0</v>
      </c>
    </row>
    <row r="18075" spans="48:54" x14ac:dyDescent="0.2">
      <c r="AV18075" s="191" t="str">
        <f t="shared" si="286"/>
        <v>564_RS_28.2_2_202324</v>
      </c>
      <c r="AW18075" s="191" t="s">
        <v>92</v>
      </c>
      <c r="AX18075" s="18">
        <v>202324</v>
      </c>
      <c r="AY18075" s="191">
        <v>564</v>
      </c>
      <c r="AZ18075" s="191">
        <v>28.2</v>
      </c>
      <c r="BA18075" s="191">
        <v>2</v>
      </c>
      <c r="BB18075" s="191">
        <v>0</v>
      </c>
    </row>
    <row r="18076" spans="48:54" x14ac:dyDescent="0.2">
      <c r="AV18076" s="191" t="str">
        <f t="shared" si="286"/>
        <v>566_RS_28.2_2_202324</v>
      </c>
      <c r="AW18076" s="191" t="s">
        <v>92</v>
      </c>
      <c r="AX18076" s="18">
        <v>202324</v>
      </c>
      <c r="AY18076" s="191">
        <v>566</v>
      </c>
      <c r="AZ18076" s="191">
        <v>28.2</v>
      </c>
      <c r="BA18076" s="191">
        <v>2</v>
      </c>
      <c r="BB18076" s="191">
        <v>0</v>
      </c>
    </row>
    <row r="18077" spans="48:54" x14ac:dyDescent="0.2">
      <c r="AV18077" s="191" t="str">
        <f t="shared" si="286"/>
        <v>568_RS_28.2_2_202324</v>
      </c>
      <c r="AW18077" s="191" t="s">
        <v>92</v>
      </c>
      <c r="AX18077" s="18">
        <v>202324</v>
      </c>
      <c r="AY18077" s="191">
        <v>568</v>
      </c>
      <c r="AZ18077" s="191">
        <v>28.2</v>
      </c>
      <c r="BA18077" s="191">
        <v>2</v>
      </c>
      <c r="BB18077" s="191">
        <v>0</v>
      </c>
    </row>
    <row r="18078" spans="48:54" x14ac:dyDescent="0.2">
      <c r="AV18078" s="191" t="str">
        <f t="shared" si="286"/>
        <v>572_RS_28.2_2_202324</v>
      </c>
      <c r="AW18078" s="191" t="s">
        <v>92</v>
      </c>
      <c r="AX18078" s="18">
        <v>202324</v>
      </c>
      <c r="AY18078" s="191">
        <v>572</v>
      </c>
      <c r="AZ18078" s="191">
        <v>28.2</v>
      </c>
      <c r="BA18078" s="191">
        <v>2</v>
      </c>
      <c r="BB18078" s="191">
        <v>0</v>
      </c>
    </row>
    <row r="18079" spans="48:54" x14ac:dyDescent="0.2">
      <c r="AV18079" s="191" t="str">
        <f t="shared" si="286"/>
        <v>574_RS_28.2_2_202324</v>
      </c>
      <c r="AW18079" s="191" t="s">
        <v>92</v>
      </c>
      <c r="AX18079" s="18">
        <v>202324</v>
      </c>
      <c r="AY18079" s="191">
        <v>574</v>
      </c>
      <c r="AZ18079" s="191">
        <v>28.2</v>
      </c>
      <c r="BA18079" s="191">
        <v>2</v>
      </c>
      <c r="BB18079" s="191">
        <v>0</v>
      </c>
    </row>
    <row r="18080" spans="48:54" x14ac:dyDescent="0.2">
      <c r="AV18080" s="191" t="str">
        <f t="shared" si="286"/>
        <v>576_RS_28.2_2_202324</v>
      </c>
      <c r="AW18080" s="191" t="s">
        <v>92</v>
      </c>
      <c r="AX18080" s="18">
        <v>202324</v>
      </c>
      <c r="AY18080" s="191">
        <v>576</v>
      </c>
      <c r="AZ18080" s="191">
        <v>28.2</v>
      </c>
      <c r="BA18080" s="191">
        <v>2</v>
      </c>
      <c r="BB18080" s="191">
        <v>0</v>
      </c>
    </row>
    <row r="18081" spans="48:54" x14ac:dyDescent="0.2">
      <c r="AV18081" s="191" t="str">
        <f t="shared" si="286"/>
        <v>582_RS_28.2_2_202324</v>
      </c>
      <c r="AW18081" s="191" t="s">
        <v>92</v>
      </c>
      <c r="AX18081" s="18">
        <v>202324</v>
      </c>
      <c r="AY18081" s="191">
        <v>582</v>
      </c>
      <c r="AZ18081" s="191">
        <v>28.2</v>
      </c>
      <c r="BA18081" s="191">
        <v>2</v>
      </c>
      <c r="BB18081" s="191">
        <v>0</v>
      </c>
    </row>
    <row r="18082" spans="48:54" x14ac:dyDescent="0.2">
      <c r="AV18082" s="191" t="str">
        <f t="shared" si="286"/>
        <v>584_RS_28.2_2_202324</v>
      </c>
      <c r="AW18082" s="191" t="s">
        <v>92</v>
      </c>
      <c r="AX18082" s="18">
        <v>202324</v>
      </c>
      <c r="AY18082" s="191">
        <v>584</v>
      </c>
      <c r="AZ18082" s="191">
        <v>28.2</v>
      </c>
      <c r="BA18082" s="191">
        <v>2</v>
      </c>
      <c r="BB18082" s="191">
        <v>0</v>
      </c>
    </row>
    <row r="18083" spans="48:54" x14ac:dyDescent="0.2">
      <c r="AV18083" s="191" t="str">
        <f t="shared" si="286"/>
        <v>586_RS_28.2_2_202324</v>
      </c>
      <c r="AW18083" s="191" t="s">
        <v>92</v>
      </c>
      <c r="AX18083" s="18">
        <v>202324</v>
      </c>
      <c r="AY18083" s="191">
        <v>586</v>
      </c>
      <c r="AZ18083" s="191">
        <v>28.2</v>
      </c>
      <c r="BA18083" s="191">
        <v>2</v>
      </c>
      <c r="BB18083" s="191">
        <v>0</v>
      </c>
    </row>
    <row r="18084" spans="48:54" x14ac:dyDescent="0.2">
      <c r="AV18084" s="191" t="str">
        <f t="shared" si="286"/>
        <v>512_RS_28.2_4_202324</v>
      </c>
      <c r="AW18084" s="191" t="s">
        <v>92</v>
      </c>
      <c r="AX18084" s="18">
        <v>202324</v>
      </c>
      <c r="AY18084" s="191">
        <v>512</v>
      </c>
      <c r="AZ18084" s="191">
        <v>28.2</v>
      </c>
      <c r="BA18084" s="191">
        <v>4</v>
      </c>
      <c r="BB18084" s="191">
        <v>36.962000000000003</v>
      </c>
    </row>
    <row r="18085" spans="48:54" x14ac:dyDescent="0.2">
      <c r="AV18085" s="191" t="str">
        <f t="shared" si="286"/>
        <v>514_RS_28.2_4_202324</v>
      </c>
      <c r="AW18085" s="191" t="s">
        <v>92</v>
      </c>
      <c r="AX18085" s="18">
        <v>202324</v>
      </c>
      <c r="AY18085" s="191">
        <v>514</v>
      </c>
      <c r="AZ18085" s="191">
        <v>28.2</v>
      </c>
      <c r="BA18085" s="191">
        <v>4</v>
      </c>
      <c r="BB18085" s="191">
        <v>327.96999999999991</v>
      </c>
    </row>
    <row r="18086" spans="48:54" x14ac:dyDescent="0.2">
      <c r="AV18086" s="191" t="str">
        <f t="shared" si="286"/>
        <v>516_RS_28.2_4_202324</v>
      </c>
      <c r="AW18086" s="191" t="s">
        <v>92</v>
      </c>
      <c r="AX18086" s="18">
        <v>202324</v>
      </c>
      <c r="AY18086" s="191">
        <v>516</v>
      </c>
      <c r="AZ18086" s="191">
        <v>28.2</v>
      </c>
      <c r="BA18086" s="191">
        <v>4</v>
      </c>
      <c r="BB18086" s="191">
        <v>0</v>
      </c>
    </row>
    <row r="18087" spans="48:54" x14ac:dyDescent="0.2">
      <c r="AV18087" s="191" t="str">
        <f t="shared" si="286"/>
        <v>518_RS_28.2_4_202324</v>
      </c>
      <c r="AW18087" s="191" t="s">
        <v>92</v>
      </c>
      <c r="AX18087" s="18">
        <v>202324</v>
      </c>
      <c r="AY18087" s="191">
        <v>518</v>
      </c>
      <c r="AZ18087" s="191">
        <v>28.2</v>
      </c>
      <c r="BA18087" s="191">
        <v>4</v>
      </c>
      <c r="BB18087" s="191">
        <v>0</v>
      </c>
    </row>
    <row r="18088" spans="48:54" x14ac:dyDescent="0.2">
      <c r="AV18088" s="191" t="str">
        <f t="shared" si="286"/>
        <v>520_RS_28.2_4_202324</v>
      </c>
      <c r="AW18088" s="191" t="s">
        <v>92</v>
      </c>
      <c r="AX18088" s="18">
        <v>202324</v>
      </c>
      <c r="AY18088" s="191">
        <v>520</v>
      </c>
      <c r="AZ18088" s="191">
        <v>28.2</v>
      </c>
      <c r="BA18088" s="191">
        <v>4</v>
      </c>
      <c r="BB18088" s="191">
        <v>30.091999999999999</v>
      </c>
    </row>
    <row r="18089" spans="48:54" x14ac:dyDescent="0.2">
      <c r="AV18089" s="191" t="str">
        <f t="shared" si="286"/>
        <v>522_RS_28.2_4_202324</v>
      </c>
      <c r="AW18089" s="191" t="s">
        <v>92</v>
      </c>
      <c r="AX18089" s="18">
        <v>202324</v>
      </c>
      <c r="AY18089" s="191">
        <v>522</v>
      </c>
      <c r="AZ18089" s="191">
        <v>28.2</v>
      </c>
      <c r="BA18089" s="191">
        <v>4</v>
      </c>
      <c r="BB18089" s="191">
        <v>352.42899999999997</v>
      </c>
    </row>
    <row r="18090" spans="48:54" x14ac:dyDescent="0.2">
      <c r="AV18090" s="191" t="str">
        <f t="shared" si="286"/>
        <v>524_RS_28.2_4_202324</v>
      </c>
      <c r="AW18090" s="191" t="s">
        <v>92</v>
      </c>
      <c r="AX18090" s="18">
        <v>202324</v>
      </c>
      <c r="AY18090" s="191">
        <v>524</v>
      </c>
      <c r="AZ18090" s="191">
        <v>28.2</v>
      </c>
      <c r="BA18090" s="191">
        <v>4</v>
      </c>
      <c r="BB18090" s="191">
        <v>0</v>
      </c>
    </row>
    <row r="18091" spans="48:54" x14ac:dyDescent="0.2">
      <c r="AV18091" s="191" t="str">
        <f t="shared" si="286"/>
        <v>526_RS_28.2_4_202324</v>
      </c>
      <c r="AW18091" s="191" t="s">
        <v>92</v>
      </c>
      <c r="AX18091" s="18">
        <v>202324</v>
      </c>
      <c r="AY18091" s="191">
        <v>526</v>
      </c>
      <c r="AZ18091" s="191">
        <v>28.2</v>
      </c>
      <c r="BA18091" s="191">
        <v>4</v>
      </c>
      <c r="BB18091" s="191">
        <v>723.27295170287971</v>
      </c>
    </row>
    <row r="18092" spans="48:54" x14ac:dyDescent="0.2">
      <c r="AV18092" s="191" t="str">
        <f t="shared" si="286"/>
        <v>528_RS_28.2_4_202324</v>
      </c>
      <c r="AW18092" s="191" t="s">
        <v>92</v>
      </c>
      <c r="AX18092" s="18">
        <v>202324</v>
      </c>
      <c r="AY18092" s="191">
        <v>528</v>
      </c>
      <c r="AZ18092" s="191">
        <v>28.2</v>
      </c>
      <c r="BA18092" s="191">
        <v>4</v>
      </c>
      <c r="BB18092" s="191">
        <v>2257</v>
      </c>
    </row>
    <row r="18093" spans="48:54" x14ac:dyDescent="0.2">
      <c r="AV18093" s="191" t="str">
        <f t="shared" si="286"/>
        <v>530_RS_28.2_4_202324</v>
      </c>
      <c r="AW18093" s="191" t="s">
        <v>92</v>
      </c>
      <c r="AX18093" s="18">
        <v>202324</v>
      </c>
      <c r="AY18093" s="191">
        <v>530</v>
      </c>
      <c r="AZ18093" s="191">
        <v>28.2</v>
      </c>
      <c r="BA18093" s="191">
        <v>4</v>
      </c>
      <c r="BB18093" s="191">
        <v>205.74699999999999</v>
      </c>
    </row>
    <row r="18094" spans="48:54" x14ac:dyDescent="0.2">
      <c r="AV18094" s="191" t="str">
        <f t="shared" si="286"/>
        <v>532_RS_28.2_4_202324</v>
      </c>
      <c r="AW18094" s="191" t="s">
        <v>92</v>
      </c>
      <c r="AX18094" s="18">
        <v>202324</v>
      </c>
      <c r="AY18094" s="191">
        <v>532</v>
      </c>
      <c r="AZ18094" s="191">
        <v>28.2</v>
      </c>
      <c r="BA18094" s="191">
        <v>4</v>
      </c>
      <c r="BB18094" s="191">
        <v>9738.6141100000004</v>
      </c>
    </row>
    <row r="18095" spans="48:54" x14ac:dyDescent="0.2">
      <c r="AV18095" s="191" t="str">
        <f t="shared" si="286"/>
        <v>534_RS_28.2_4_202324</v>
      </c>
      <c r="AW18095" s="191" t="s">
        <v>92</v>
      </c>
      <c r="AX18095" s="18">
        <v>202324</v>
      </c>
      <c r="AY18095" s="191">
        <v>534</v>
      </c>
      <c r="AZ18095" s="191">
        <v>28.2</v>
      </c>
      <c r="BA18095" s="191">
        <v>4</v>
      </c>
      <c r="BB18095" s="191">
        <v>35.891249999999999</v>
      </c>
    </row>
    <row r="18096" spans="48:54" x14ac:dyDescent="0.2">
      <c r="AV18096" s="191" t="str">
        <f t="shared" si="286"/>
        <v>536_RS_28.2_4_202324</v>
      </c>
      <c r="AW18096" s="191" t="s">
        <v>92</v>
      </c>
      <c r="AX18096" s="18">
        <v>202324</v>
      </c>
      <c r="AY18096" s="191">
        <v>536</v>
      </c>
      <c r="AZ18096" s="191">
        <v>28.2</v>
      </c>
      <c r="BA18096" s="191">
        <v>4</v>
      </c>
      <c r="BB18096" s="191">
        <v>86.293999999999997</v>
      </c>
    </row>
    <row r="18097" spans="48:54" x14ac:dyDescent="0.2">
      <c r="AV18097" s="191" t="str">
        <f t="shared" si="286"/>
        <v>538_RS_28.2_4_202324</v>
      </c>
      <c r="AW18097" s="191" t="s">
        <v>92</v>
      </c>
      <c r="AX18097" s="18">
        <v>202324</v>
      </c>
      <c r="AY18097" s="191">
        <v>538</v>
      </c>
      <c r="AZ18097" s="191">
        <v>28.2</v>
      </c>
      <c r="BA18097" s="191">
        <v>4</v>
      </c>
      <c r="BB18097" s="191">
        <v>1609.1335399999998</v>
      </c>
    </row>
    <row r="18098" spans="48:54" x14ac:dyDescent="0.2">
      <c r="AV18098" s="191" t="str">
        <f t="shared" si="286"/>
        <v>540_RS_28.2_4_202324</v>
      </c>
      <c r="AW18098" s="191" t="s">
        <v>92</v>
      </c>
      <c r="AX18098" s="18">
        <v>202324</v>
      </c>
      <c r="AY18098" s="191">
        <v>540</v>
      </c>
      <c r="AZ18098" s="191">
        <v>28.2</v>
      </c>
      <c r="BA18098" s="191">
        <v>4</v>
      </c>
      <c r="BB18098" s="191">
        <v>55.954000000000001</v>
      </c>
    </row>
    <row r="18099" spans="48:54" x14ac:dyDescent="0.2">
      <c r="AV18099" s="191" t="str">
        <f t="shared" si="286"/>
        <v>542_RS_28.2_4_202324</v>
      </c>
      <c r="AW18099" s="191" t="s">
        <v>92</v>
      </c>
      <c r="AX18099" s="18">
        <v>202324</v>
      </c>
      <c r="AY18099" s="191">
        <v>542</v>
      </c>
      <c r="AZ18099" s="191">
        <v>28.2</v>
      </c>
      <c r="BA18099" s="191">
        <v>4</v>
      </c>
      <c r="BB18099" s="191">
        <v>0</v>
      </c>
    </row>
    <row r="18100" spans="48:54" x14ac:dyDescent="0.2">
      <c r="AV18100" s="191" t="str">
        <f t="shared" si="286"/>
        <v>544_RS_28.2_4_202324</v>
      </c>
      <c r="AW18100" s="191" t="s">
        <v>92</v>
      </c>
      <c r="AX18100" s="18">
        <v>202324</v>
      </c>
      <c r="AY18100" s="191">
        <v>544</v>
      </c>
      <c r="AZ18100" s="191">
        <v>28.2</v>
      </c>
      <c r="BA18100" s="191">
        <v>4</v>
      </c>
      <c r="BB18100" s="191">
        <v>0</v>
      </c>
    </row>
    <row r="18101" spans="48:54" x14ac:dyDescent="0.2">
      <c r="AV18101" s="191" t="str">
        <f t="shared" si="286"/>
        <v>545_RS_28.2_4_202324</v>
      </c>
      <c r="AW18101" s="191" t="s">
        <v>92</v>
      </c>
      <c r="AX18101" s="18">
        <v>202324</v>
      </c>
      <c r="AY18101" s="191">
        <v>545</v>
      </c>
      <c r="AZ18101" s="191">
        <v>28.2</v>
      </c>
      <c r="BA18101" s="191">
        <v>4</v>
      </c>
      <c r="BB18101" s="191">
        <v>0</v>
      </c>
    </row>
    <row r="18102" spans="48:54" x14ac:dyDescent="0.2">
      <c r="AV18102" s="191" t="str">
        <f t="shared" si="286"/>
        <v>546_RS_28.2_4_202324</v>
      </c>
      <c r="AW18102" s="191" t="s">
        <v>92</v>
      </c>
      <c r="AX18102" s="18">
        <v>202324</v>
      </c>
      <c r="AY18102" s="191">
        <v>546</v>
      </c>
      <c r="AZ18102" s="191">
        <v>28.2</v>
      </c>
      <c r="BA18102" s="191">
        <v>4</v>
      </c>
      <c r="BB18102" s="191">
        <v>1068.0450000000001</v>
      </c>
    </row>
    <row r="18103" spans="48:54" x14ac:dyDescent="0.2">
      <c r="AV18103" s="191" t="str">
        <f t="shared" si="286"/>
        <v>548_RS_28.2_4_202324</v>
      </c>
      <c r="AW18103" s="191" t="s">
        <v>92</v>
      </c>
      <c r="AX18103" s="18">
        <v>202324</v>
      </c>
      <c r="AY18103" s="191">
        <v>548</v>
      </c>
      <c r="AZ18103" s="191">
        <v>28.2</v>
      </c>
      <c r="BA18103" s="191">
        <v>4</v>
      </c>
      <c r="BB18103" s="191">
        <v>0</v>
      </c>
    </row>
    <row r="18104" spans="48:54" x14ac:dyDescent="0.2">
      <c r="AV18104" s="191" t="str">
        <f t="shared" si="286"/>
        <v>550_RS_28.2_4_202324</v>
      </c>
      <c r="AW18104" s="191" t="s">
        <v>92</v>
      </c>
      <c r="AX18104" s="18">
        <v>202324</v>
      </c>
      <c r="AY18104" s="191">
        <v>550</v>
      </c>
      <c r="AZ18104" s="191">
        <v>28.2</v>
      </c>
      <c r="BA18104" s="191">
        <v>4</v>
      </c>
      <c r="BB18104" s="191">
        <v>279.15499999999997</v>
      </c>
    </row>
    <row r="18105" spans="48:54" x14ac:dyDescent="0.2">
      <c r="AV18105" s="191" t="str">
        <f t="shared" si="286"/>
        <v>552_RS_28.2_4_202324</v>
      </c>
      <c r="AW18105" s="191" t="s">
        <v>92</v>
      </c>
      <c r="AX18105" s="18">
        <v>202324</v>
      </c>
      <c r="AY18105" s="191">
        <v>552</v>
      </c>
      <c r="AZ18105" s="191">
        <v>28.2</v>
      </c>
      <c r="BA18105" s="191">
        <v>4</v>
      </c>
      <c r="BB18105" s="191">
        <v>19.171200000000002</v>
      </c>
    </row>
    <row r="18106" spans="48:54" x14ac:dyDescent="0.2">
      <c r="AV18106" s="191" t="str">
        <f t="shared" si="286"/>
        <v>562_RS_28.2_4_202324</v>
      </c>
      <c r="AW18106" s="191" t="s">
        <v>92</v>
      </c>
      <c r="AX18106" s="18">
        <v>202324</v>
      </c>
      <c r="AY18106" s="191">
        <v>562</v>
      </c>
      <c r="AZ18106" s="191">
        <v>28.2</v>
      </c>
      <c r="BA18106" s="191">
        <v>4</v>
      </c>
      <c r="BB18106" s="191">
        <v>0</v>
      </c>
    </row>
    <row r="18107" spans="48:54" x14ac:dyDescent="0.2">
      <c r="AV18107" s="191" t="str">
        <f t="shared" si="286"/>
        <v>564_RS_28.2_4_202324</v>
      </c>
      <c r="AW18107" s="191" t="s">
        <v>92</v>
      </c>
      <c r="AX18107" s="18">
        <v>202324</v>
      </c>
      <c r="AY18107" s="191">
        <v>564</v>
      </c>
      <c r="AZ18107" s="191">
        <v>28.2</v>
      </c>
      <c r="BA18107" s="191">
        <v>4</v>
      </c>
      <c r="BB18107" s="191">
        <v>0</v>
      </c>
    </row>
    <row r="18108" spans="48:54" x14ac:dyDescent="0.2">
      <c r="AV18108" s="191" t="str">
        <f t="shared" si="286"/>
        <v>566_RS_28.2_4_202324</v>
      </c>
      <c r="AW18108" s="191" t="s">
        <v>92</v>
      </c>
      <c r="AX18108" s="18">
        <v>202324</v>
      </c>
      <c r="AY18108" s="191">
        <v>566</v>
      </c>
      <c r="AZ18108" s="191">
        <v>28.2</v>
      </c>
      <c r="BA18108" s="191">
        <v>4</v>
      </c>
      <c r="BB18108" s="191">
        <v>0</v>
      </c>
    </row>
    <row r="18109" spans="48:54" x14ac:dyDescent="0.2">
      <c r="AV18109" s="191" t="str">
        <f t="shared" si="286"/>
        <v>568_RS_28.2_4_202324</v>
      </c>
      <c r="AW18109" s="191" t="s">
        <v>92</v>
      </c>
      <c r="AX18109" s="18">
        <v>202324</v>
      </c>
      <c r="AY18109" s="191">
        <v>568</v>
      </c>
      <c r="AZ18109" s="191">
        <v>28.2</v>
      </c>
      <c r="BA18109" s="191">
        <v>4</v>
      </c>
      <c r="BB18109" s="191">
        <v>0</v>
      </c>
    </row>
    <row r="18110" spans="48:54" x14ac:dyDescent="0.2">
      <c r="AV18110" s="191" t="str">
        <f t="shared" si="286"/>
        <v>572_RS_28.2_4_202324</v>
      </c>
      <c r="AW18110" s="191" t="s">
        <v>92</v>
      </c>
      <c r="AX18110" s="18">
        <v>202324</v>
      </c>
      <c r="AY18110" s="191">
        <v>572</v>
      </c>
      <c r="AZ18110" s="191">
        <v>28.2</v>
      </c>
      <c r="BA18110" s="191">
        <v>4</v>
      </c>
      <c r="BB18110" s="191">
        <v>0</v>
      </c>
    </row>
    <row r="18111" spans="48:54" x14ac:dyDescent="0.2">
      <c r="AV18111" s="191" t="str">
        <f t="shared" si="286"/>
        <v>574_RS_28.2_4_202324</v>
      </c>
      <c r="AW18111" s="191" t="s">
        <v>92</v>
      </c>
      <c r="AX18111" s="18">
        <v>202324</v>
      </c>
      <c r="AY18111" s="191">
        <v>574</v>
      </c>
      <c r="AZ18111" s="191">
        <v>28.2</v>
      </c>
      <c r="BA18111" s="191">
        <v>4</v>
      </c>
      <c r="BB18111" s="191">
        <v>0</v>
      </c>
    </row>
    <row r="18112" spans="48:54" x14ac:dyDescent="0.2">
      <c r="AV18112" s="191" t="str">
        <f t="shared" si="286"/>
        <v>576_RS_28.2_4_202324</v>
      </c>
      <c r="AW18112" s="191" t="s">
        <v>92</v>
      </c>
      <c r="AX18112" s="18">
        <v>202324</v>
      </c>
      <c r="AY18112" s="191">
        <v>576</v>
      </c>
      <c r="AZ18112" s="191">
        <v>28.2</v>
      </c>
      <c r="BA18112" s="191">
        <v>4</v>
      </c>
      <c r="BB18112" s="191">
        <v>0</v>
      </c>
    </row>
    <row r="18113" spans="48:54" x14ac:dyDescent="0.2">
      <c r="AV18113" s="191" t="str">
        <f t="shared" si="286"/>
        <v>582_RS_28.2_4_202324</v>
      </c>
      <c r="AW18113" s="191" t="s">
        <v>92</v>
      </c>
      <c r="AX18113" s="18">
        <v>202324</v>
      </c>
      <c r="AY18113" s="191">
        <v>582</v>
      </c>
      <c r="AZ18113" s="191">
        <v>28.2</v>
      </c>
      <c r="BA18113" s="191">
        <v>4</v>
      </c>
      <c r="BB18113" s="191">
        <v>0</v>
      </c>
    </row>
    <row r="18114" spans="48:54" x14ac:dyDescent="0.2">
      <c r="AV18114" s="191" t="str">
        <f t="shared" si="286"/>
        <v>584_RS_28.2_4_202324</v>
      </c>
      <c r="AW18114" s="191" t="s">
        <v>92</v>
      </c>
      <c r="AX18114" s="18">
        <v>202324</v>
      </c>
      <c r="AY18114" s="191">
        <v>584</v>
      </c>
      <c r="AZ18114" s="191">
        <v>28.2</v>
      </c>
      <c r="BA18114" s="191">
        <v>4</v>
      </c>
      <c r="BB18114" s="191">
        <v>0</v>
      </c>
    </row>
    <row r="18115" spans="48:54" x14ac:dyDescent="0.2">
      <c r="AV18115" s="191" t="str">
        <f t="shared" si="286"/>
        <v>586_RS_28.2_4_202324</v>
      </c>
      <c r="AW18115" s="191" t="s">
        <v>92</v>
      </c>
      <c r="AX18115" s="18">
        <v>202324</v>
      </c>
      <c r="AY18115" s="191">
        <v>586</v>
      </c>
      <c r="AZ18115" s="191">
        <v>28.2</v>
      </c>
      <c r="BA18115" s="191">
        <v>4</v>
      </c>
      <c r="BB18115" s="191">
        <v>0</v>
      </c>
    </row>
    <row r="18116" spans="48:54" x14ac:dyDescent="0.2">
      <c r="AV18116" s="191" t="str">
        <f t="shared" ref="AV18116:AV18179" si="287">AY18116&amp;"_"&amp;AW18116&amp;"_"&amp;AZ18116&amp;"_"&amp;BA18116&amp;"_"&amp;AX18116</f>
        <v>512_RS_28.2_5_202324</v>
      </c>
      <c r="AW18116" s="191" t="s">
        <v>92</v>
      </c>
      <c r="AX18116" s="18">
        <v>202324</v>
      </c>
      <c r="AY18116" s="191">
        <v>512</v>
      </c>
      <c r="AZ18116" s="191">
        <v>28.2</v>
      </c>
      <c r="BA18116" s="191">
        <v>5</v>
      </c>
      <c r="BB18116" s="191">
        <v>0</v>
      </c>
    </row>
    <row r="18117" spans="48:54" x14ac:dyDescent="0.2">
      <c r="AV18117" s="191" t="str">
        <f t="shared" si="287"/>
        <v>514_RS_28.2_5_202324</v>
      </c>
      <c r="AW18117" s="191" t="s">
        <v>92</v>
      </c>
      <c r="AX18117" s="18">
        <v>202324</v>
      </c>
      <c r="AY18117" s="191">
        <v>514</v>
      </c>
      <c r="AZ18117" s="191">
        <v>28.2</v>
      </c>
      <c r="BA18117" s="191">
        <v>5</v>
      </c>
      <c r="BB18117" s="191">
        <v>0</v>
      </c>
    </row>
    <row r="18118" spans="48:54" x14ac:dyDescent="0.2">
      <c r="AV18118" s="191" t="str">
        <f t="shared" si="287"/>
        <v>516_RS_28.2_5_202324</v>
      </c>
      <c r="AW18118" s="191" t="s">
        <v>92</v>
      </c>
      <c r="AX18118" s="18">
        <v>202324</v>
      </c>
      <c r="AY18118" s="191">
        <v>516</v>
      </c>
      <c r="AZ18118" s="191">
        <v>28.2</v>
      </c>
      <c r="BA18118" s="191">
        <v>5</v>
      </c>
      <c r="BB18118" s="191">
        <v>0</v>
      </c>
    </row>
    <row r="18119" spans="48:54" x14ac:dyDescent="0.2">
      <c r="AV18119" s="191" t="str">
        <f t="shared" si="287"/>
        <v>518_RS_28.2_5_202324</v>
      </c>
      <c r="AW18119" s="191" t="s">
        <v>92</v>
      </c>
      <c r="AX18119" s="18">
        <v>202324</v>
      </c>
      <c r="AY18119" s="191">
        <v>518</v>
      </c>
      <c r="AZ18119" s="191">
        <v>28.2</v>
      </c>
      <c r="BA18119" s="191">
        <v>5</v>
      </c>
      <c r="BB18119" s="191">
        <v>0</v>
      </c>
    </row>
    <row r="18120" spans="48:54" x14ac:dyDescent="0.2">
      <c r="AV18120" s="191" t="str">
        <f t="shared" si="287"/>
        <v>520_RS_28.2_5_202324</v>
      </c>
      <c r="AW18120" s="191" t="s">
        <v>92</v>
      </c>
      <c r="AX18120" s="18">
        <v>202324</v>
      </c>
      <c r="AY18120" s="191">
        <v>520</v>
      </c>
      <c r="AZ18120" s="191">
        <v>28.2</v>
      </c>
      <c r="BA18120" s="191">
        <v>5</v>
      </c>
      <c r="BB18120" s="191">
        <v>0</v>
      </c>
    </row>
    <row r="18121" spans="48:54" x14ac:dyDescent="0.2">
      <c r="AV18121" s="191" t="str">
        <f t="shared" si="287"/>
        <v>522_RS_28.2_5_202324</v>
      </c>
      <c r="AW18121" s="191" t="s">
        <v>92</v>
      </c>
      <c r="AX18121" s="18">
        <v>202324</v>
      </c>
      <c r="AY18121" s="191">
        <v>522</v>
      </c>
      <c r="AZ18121" s="191">
        <v>28.2</v>
      </c>
      <c r="BA18121" s="191">
        <v>5</v>
      </c>
      <c r="BB18121" s="191">
        <v>-9.5540000000000003</v>
      </c>
    </row>
    <row r="18122" spans="48:54" x14ac:dyDescent="0.2">
      <c r="AV18122" s="191" t="str">
        <f t="shared" si="287"/>
        <v>524_RS_28.2_5_202324</v>
      </c>
      <c r="AW18122" s="191" t="s">
        <v>92</v>
      </c>
      <c r="AX18122" s="18">
        <v>202324</v>
      </c>
      <c r="AY18122" s="191">
        <v>524</v>
      </c>
      <c r="AZ18122" s="191">
        <v>28.2</v>
      </c>
      <c r="BA18122" s="191">
        <v>5</v>
      </c>
      <c r="BB18122" s="191">
        <v>0</v>
      </c>
    </row>
    <row r="18123" spans="48:54" x14ac:dyDescent="0.2">
      <c r="AV18123" s="191" t="str">
        <f t="shared" si="287"/>
        <v>526_RS_28.2_5_202324</v>
      </c>
      <c r="AW18123" s="191" t="s">
        <v>92</v>
      </c>
      <c r="AX18123" s="18">
        <v>202324</v>
      </c>
      <c r="AY18123" s="191">
        <v>526</v>
      </c>
      <c r="AZ18123" s="191">
        <v>28.2</v>
      </c>
      <c r="BA18123" s="191">
        <v>5</v>
      </c>
      <c r="BB18123" s="191">
        <v>-1713.9531999999999</v>
      </c>
    </row>
    <row r="18124" spans="48:54" x14ac:dyDescent="0.2">
      <c r="AV18124" s="191" t="str">
        <f t="shared" si="287"/>
        <v>528_RS_28.2_5_202324</v>
      </c>
      <c r="AW18124" s="191" t="s">
        <v>92</v>
      </c>
      <c r="AX18124" s="18">
        <v>202324</v>
      </c>
      <c r="AY18124" s="191">
        <v>528</v>
      </c>
      <c r="AZ18124" s="191">
        <v>28.2</v>
      </c>
      <c r="BA18124" s="191">
        <v>5</v>
      </c>
      <c r="BB18124" s="191">
        <v>-1273</v>
      </c>
    </row>
    <row r="18125" spans="48:54" x14ac:dyDescent="0.2">
      <c r="AV18125" s="191" t="str">
        <f t="shared" si="287"/>
        <v>530_RS_28.2_5_202324</v>
      </c>
      <c r="AW18125" s="191" t="s">
        <v>92</v>
      </c>
      <c r="AX18125" s="18">
        <v>202324</v>
      </c>
      <c r="AY18125" s="191">
        <v>530</v>
      </c>
      <c r="AZ18125" s="191">
        <v>28.2</v>
      </c>
      <c r="BA18125" s="191">
        <v>5</v>
      </c>
      <c r="BB18125" s="191">
        <v>-7.2619999999999996</v>
      </c>
    </row>
    <row r="18126" spans="48:54" x14ac:dyDescent="0.2">
      <c r="AV18126" s="191" t="str">
        <f t="shared" si="287"/>
        <v>532_RS_28.2_5_202324</v>
      </c>
      <c r="AW18126" s="191" t="s">
        <v>92</v>
      </c>
      <c r="AX18126" s="18">
        <v>202324</v>
      </c>
      <c r="AY18126" s="191">
        <v>532</v>
      </c>
      <c r="AZ18126" s="191">
        <v>28.2</v>
      </c>
      <c r="BA18126" s="191">
        <v>5</v>
      </c>
      <c r="BB18126" s="191">
        <v>-7787</v>
      </c>
    </row>
    <row r="18127" spans="48:54" x14ac:dyDescent="0.2">
      <c r="AV18127" s="191" t="str">
        <f t="shared" si="287"/>
        <v>534_RS_28.2_5_202324</v>
      </c>
      <c r="AW18127" s="191" t="s">
        <v>92</v>
      </c>
      <c r="AX18127" s="18">
        <v>202324</v>
      </c>
      <c r="AY18127" s="191">
        <v>534</v>
      </c>
      <c r="AZ18127" s="191">
        <v>28.2</v>
      </c>
      <c r="BA18127" s="191">
        <v>5</v>
      </c>
      <c r="BB18127" s="191">
        <v>0</v>
      </c>
    </row>
    <row r="18128" spans="48:54" x14ac:dyDescent="0.2">
      <c r="AV18128" s="191" t="str">
        <f t="shared" si="287"/>
        <v>536_RS_28.2_5_202324</v>
      </c>
      <c r="AW18128" s="191" t="s">
        <v>92</v>
      </c>
      <c r="AX18128" s="18">
        <v>202324</v>
      </c>
      <c r="AY18128" s="191">
        <v>536</v>
      </c>
      <c r="AZ18128" s="191">
        <v>28.2</v>
      </c>
      <c r="BA18128" s="191">
        <v>5</v>
      </c>
      <c r="BB18128" s="191">
        <v>-79.058999999999997</v>
      </c>
    </row>
    <row r="18129" spans="48:54" x14ac:dyDescent="0.2">
      <c r="AV18129" s="191" t="str">
        <f t="shared" si="287"/>
        <v>538_RS_28.2_5_202324</v>
      </c>
      <c r="AW18129" s="191" t="s">
        <v>92</v>
      </c>
      <c r="AX18129" s="18">
        <v>202324</v>
      </c>
      <c r="AY18129" s="191">
        <v>538</v>
      </c>
      <c r="AZ18129" s="191">
        <v>28.2</v>
      </c>
      <c r="BA18129" s="191">
        <v>5</v>
      </c>
      <c r="BB18129" s="191">
        <v>-35.774999999999999</v>
      </c>
    </row>
    <row r="18130" spans="48:54" x14ac:dyDescent="0.2">
      <c r="AV18130" s="191" t="str">
        <f t="shared" si="287"/>
        <v>540_RS_28.2_5_202324</v>
      </c>
      <c r="AW18130" s="191" t="s">
        <v>92</v>
      </c>
      <c r="AX18130" s="18">
        <v>202324</v>
      </c>
      <c r="AY18130" s="191">
        <v>540</v>
      </c>
      <c r="AZ18130" s="191">
        <v>28.2</v>
      </c>
      <c r="BA18130" s="191">
        <v>5</v>
      </c>
      <c r="BB18130" s="191">
        <v>0</v>
      </c>
    </row>
    <row r="18131" spans="48:54" x14ac:dyDescent="0.2">
      <c r="AV18131" s="191" t="str">
        <f t="shared" si="287"/>
        <v>542_RS_28.2_5_202324</v>
      </c>
      <c r="AW18131" s="191" t="s">
        <v>92</v>
      </c>
      <c r="AX18131" s="18">
        <v>202324</v>
      </c>
      <c r="AY18131" s="191">
        <v>542</v>
      </c>
      <c r="AZ18131" s="191">
        <v>28.2</v>
      </c>
      <c r="BA18131" s="191">
        <v>5</v>
      </c>
      <c r="BB18131" s="191">
        <v>0</v>
      </c>
    </row>
    <row r="18132" spans="48:54" x14ac:dyDescent="0.2">
      <c r="AV18132" s="191" t="str">
        <f t="shared" si="287"/>
        <v>544_RS_28.2_5_202324</v>
      </c>
      <c r="AW18132" s="191" t="s">
        <v>92</v>
      </c>
      <c r="AX18132" s="18">
        <v>202324</v>
      </c>
      <c r="AY18132" s="191">
        <v>544</v>
      </c>
      <c r="AZ18132" s="191">
        <v>28.2</v>
      </c>
      <c r="BA18132" s="191">
        <v>5</v>
      </c>
      <c r="BB18132" s="191">
        <v>0</v>
      </c>
    </row>
    <row r="18133" spans="48:54" x14ac:dyDescent="0.2">
      <c r="AV18133" s="191" t="str">
        <f t="shared" si="287"/>
        <v>545_RS_28.2_5_202324</v>
      </c>
      <c r="AW18133" s="191" t="s">
        <v>92</v>
      </c>
      <c r="AX18133" s="18">
        <v>202324</v>
      </c>
      <c r="AY18133" s="191">
        <v>545</v>
      </c>
      <c r="AZ18133" s="191">
        <v>28.2</v>
      </c>
      <c r="BA18133" s="191">
        <v>5</v>
      </c>
      <c r="BB18133" s="191">
        <v>0</v>
      </c>
    </row>
    <row r="18134" spans="48:54" x14ac:dyDescent="0.2">
      <c r="AV18134" s="191" t="str">
        <f t="shared" si="287"/>
        <v>546_RS_28.2_5_202324</v>
      </c>
      <c r="AW18134" s="191" t="s">
        <v>92</v>
      </c>
      <c r="AX18134" s="18">
        <v>202324</v>
      </c>
      <c r="AY18134" s="191">
        <v>546</v>
      </c>
      <c r="AZ18134" s="191">
        <v>28.2</v>
      </c>
      <c r="BA18134" s="191">
        <v>5</v>
      </c>
      <c r="BB18134" s="191">
        <v>-472.88099999999997</v>
      </c>
    </row>
    <row r="18135" spans="48:54" x14ac:dyDescent="0.2">
      <c r="AV18135" s="191" t="str">
        <f t="shared" si="287"/>
        <v>548_RS_28.2_5_202324</v>
      </c>
      <c r="AW18135" s="191" t="s">
        <v>92</v>
      </c>
      <c r="AX18135" s="18">
        <v>202324</v>
      </c>
      <c r="AY18135" s="191">
        <v>548</v>
      </c>
      <c r="AZ18135" s="191">
        <v>28.2</v>
      </c>
      <c r="BA18135" s="191">
        <v>5</v>
      </c>
      <c r="BB18135" s="191">
        <v>0</v>
      </c>
    </row>
    <row r="18136" spans="48:54" x14ac:dyDescent="0.2">
      <c r="AV18136" s="191" t="str">
        <f t="shared" si="287"/>
        <v>550_RS_28.2_5_202324</v>
      </c>
      <c r="AW18136" s="191" t="s">
        <v>92</v>
      </c>
      <c r="AX18136" s="18">
        <v>202324</v>
      </c>
      <c r="AY18136" s="191">
        <v>550</v>
      </c>
      <c r="AZ18136" s="191">
        <v>28.2</v>
      </c>
      <c r="BA18136" s="191">
        <v>5</v>
      </c>
      <c r="BB18136" s="191">
        <v>0</v>
      </c>
    </row>
    <row r="18137" spans="48:54" x14ac:dyDescent="0.2">
      <c r="AV18137" s="191" t="str">
        <f t="shared" si="287"/>
        <v>552_RS_28.2_5_202324</v>
      </c>
      <c r="AW18137" s="191" t="s">
        <v>92</v>
      </c>
      <c r="AX18137" s="18">
        <v>202324</v>
      </c>
      <c r="AY18137" s="191">
        <v>552</v>
      </c>
      <c r="AZ18137" s="191">
        <v>28.2</v>
      </c>
      <c r="BA18137" s="191">
        <v>5</v>
      </c>
      <c r="BB18137" s="191">
        <v>0</v>
      </c>
    </row>
    <row r="18138" spans="48:54" x14ac:dyDescent="0.2">
      <c r="AV18138" s="191" t="str">
        <f t="shared" si="287"/>
        <v>562_RS_28.2_5_202324</v>
      </c>
      <c r="AW18138" s="191" t="s">
        <v>92</v>
      </c>
      <c r="AX18138" s="18">
        <v>202324</v>
      </c>
      <c r="AY18138" s="191">
        <v>562</v>
      </c>
      <c r="AZ18138" s="191">
        <v>28.2</v>
      </c>
      <c r="BA18138" s="191">
        <v>5</v>
      </c>
      <c r="BB18138" s="191">
        <v>0</v>
      </c>
    </row>
    <row r="18139" spans="48:54" x14ac:dyDescent="0.2">
      <c r="AV18139" s="191" t="str">
        <f t="shared" si="287"/>
        <v>564_RS_28.2_5_202324</v>
      </c>
      <c r="AW18139" s="191" t="s">
        <v>92</v>
      </c>
      <c r="AX18139" s="18">
        <v>202324</v>
      </c>
      <c r="AY18139" s="191">
        <v>564</v>
      </c>
      <c r="AZ18139" s="191">
        <v>28.2</v>
      </c>
      <c r="BA18139" s="191">
        <v>5</v>
      </c>
      <c r="BB18139" s="191">
        <v>0</v>
      </c>
    </row>
    <row r="18140" spans="48:54" x14ac:dyDescent="0.2">
      <c r="AV18140" s="191" t="str">
        <f t="shared" si="287"/>
        <v>566_RS_28.2_5_202324</v>
      </c>
      <c r="AW18140" s="191" t="s">
        <v>92</v>
      </c>
      <c r="AX18140" s="18">
        <v>202324</v>
      </c>
      <c r="AY18140" s="191">
        <v>566</v>
      </c>
      <c r="AZ18140" s="191">
        <v>28.2</v>
      </c>
      <c r="BA18140" s="191">
        <v>5</v>
      </c>
      <c r="BB18140" s="191">
        <v>0</v>
      </c>
    </row>
    <row r="18141" spans="48:54" x14ac:dyDescent="0.2">
      <c r="AV18141" s="191" t="str">
        <f t="shared" si="287"/>
        <v>568_RS_28.2_5_202324</v>
      </c>
      <c r="AW18141" s="191" t="s">
        <v>92</v>
      </c>
      <c r="AX18141" s="18">
        <v>202324</v>
      </c>
      <c r="AY18141" s="191">
        <v>568</v>
      </c>
      <c r="AZ18141" s="191">
        <v>28.2</v>
      </c>
      <c r="BA18141" s="191">
        <v>5</v>
      </c>
      <c r="BB18141" s="191">
        <v>0</v>
      </c>
    </row>
    <row r="18142" spans="48:54" x14ac:dyDescent="0.2">
      <c r="AV18142" s="191" t="str">
        <f t="shared" si="287"/>
        <v>572_RS_28.2_5_202324</v>
      </c>
      <c r="AW18142" s="191" t="s">
        <v>92</v>
      </c>
      <c r="AX18142" s="18">
        <v>202324</v>
      </c>
      <c r="AY18142" s="191">
        <v>572</v>
      </c>
      <c r="AZ18142" s="191">
        <v>28.2</v>
      </c>
      <c r="BA18142" s="191">
        <v>5</v>
      </c>
      <c r="BB18142" s="191">
        <v>0</v>
      </c>
    </row>
    <row r="18143" spans="48:54" x14ac:dyDescent="0.2">
      <c r="AV18143" s="191" t="str">
        <f t="shared" si="287"/>
        <v>574_RS_28.2_5_202324</v>
      </c>
      <c r="AW18143" s="191" t="s">
        <v>92</v>
      </c>
      <c r="AX18143" s="18">
        <v>202324</v>
      </c>
      <c r="AY18143" s="191">
        <v>574</v>
      </c>
      <c r="AZ18143" s="191">
        <v>28.2</v>
      </c>
      <c r="BA18143" s="191">
        <v>5</v>
      </c>
      <c r="BB18143" s="191">
        <v>0</v>
      </c>
    </row>
    <row r="18144" spans="48:54" x14ac:dyDescent="0.2">
      <c r="AV18144" s="191" t="str">
        <f t="shared" si="287"/>
        <v>576_RS_28.2_5_202324</v>
      </c>
      <c r="AW18144" s="191" t="s">
        <v>92</v>
      </c>
      <c r="AX18144" s="18">
        <v>202324</v>
      </c>
      <c r="AY18144" s="191">
        <v>576</v>
      </c>
      <c r="AZ18144" s="191">
        <v>28.2</v>
      </c>
      <c r="BA18144" s="191">
        <v>5</v>
      </c>
      <c r="BB18144" s="191">
        <v>0</v>
      </c>
    </row>
    <row r="18145" spans="48:54" x14ac:dyDescent="0.2">
      <c r="AV18145" s="191" t="str">
        <f t="shared" si="287"/>
        <v>582_RS_28.2_5_202324</v>
      </c>
      <c r="AW18145" s="191" t="s">
        <v>92</v>
      </c>
      <c r="AX18145" s="18">
        <v>202324</v>
      </c>
      <c r="AY18145" s="191">
        <v>582</v>
      </c>
      <c r="AZ18145" s="191">
        <v>28.2</v>
      </c>
      <c r="BA18145" s="191">
        <v>5</v>
      </c>
      <c r="BB18145" s="191">
        <v>0</v>
      </c>
    </row>
    <row r="18146" spans="48:54" x14ac:dyDescent="0.2">
      <c r="AV18146" s="191" t="str">
        <f t="shared" si="287"/>
        <v>584_RS_28.2_5_202324</v>
      </c>
      <c r="AW18146" s="191" t="s">
        <v>92</v>
      </c>
      <c r="AX18146" s="18">
        <v>202324</v>
      </c>
      <c r="AY18146" s="191">
        <v>584</v>
      </c>
      <c r="AZ18146" s="191">
        <v>28.2</v>
      </c>
      <c r="BA18146" s="191">
        <v>5</v>
      </c>
      <c r="BB18146" s="191">
        <v>0</v>
      </c>
    </row>
    <row r="18147" spans="48:54" x14ac:dyDescent="0.2">
      <c r="AV18147" s="191" t="str">
        <f t="shared" si="287"/>
        <v>586_RS_28.2_5_202324</v>
      </c>
      <c r="AW18147" s="191" t="s">
        <v>92</v>
      </c>
      <c r="AX18147" s="18">
        <v>202324</v>
      </c>
      <c r="AY18147" s="191">
        <v>586</v>
      </c>
      <c r="AZ18147" s="191">
        <v>28.2</v>
      </c>
      <c r="BA18147" s="191">
        <v>5</v>
      </c>
      <c r="BB18147" s="191">
        <v>0</v>
      </c>
    </row>
    <row r="18148" spans="48:54" x14ac:dyDescent="0.2">
      <c r="AV18148" s="191" t="str">
        <f t="shared" si="287"/>
        <v>512_RS_28.4_1_202324</v>
      </c>
      <c r="AW18148" s="191" t="s">
        <v>92</v>
      </c>
      <c r="AX18148" s="18">
        <v>202324</v>
      </c>
      <c r="AY18148" s="191">
        <v>512</v>
      </c>
      <c r="AZ18148" s="191">
        <v>28.4</v>
      </c>
      <c r="BA18148" s="191">
        <v>1</v>
      </c>
      <c r="BB18148" s="191">
        <v>36.594000000000001</v>
      </c>
    </row>
    <row r="18149" spans="48:54" x14ac:dyDescent="0.2">
      <c r="AV18149" s="191" t="str">
        <f t="shared" si="287"/>
        <v>514_RS_28.4_1_202324</v>
      </c>
      <c r="AW18149" s="191" t="s">
        <v>92</v>
      </c>
      <c r="AX18149" s="18">
        <v>202324</v>
      </c>
      <c r="AY18149" s="191">
        <v>514</v>
      </c>
      <c r="AZ18149" s="191">
        <v>28.4</v>
      </c>
      <c r="BA18149" s="191">
        <v>1</v>
      </c>
      <c r="BB18149" s="191">
        <v>0</v>
      </c>
    </row>
    <row r="18150" spans="48:54" x14ac:dyDescent="0.2">
      <c r="AV18150" s="191" t="str">
        <f t="shared" si="287"/>
        <v>516_RS_28.4_1_202324</v>
      </c>
      <c r="AW18150" s="191" t="s">
        <v>92</v>
      </c>
      <c r="AX18150" s="18">
        <v>202324</v>
      </c>
      <c r="AY18150" s="191">
        <v>516</v>
      </c>
      <c r="AZ18150" s="191">
        <v>28.4</v>
      </c>
      <c r="BA18150" s="191">
        <v>1</v>
      </c>
      <c r="BB18150" s="191">
        <v>0</v>
      </c>
    </row>
    <row r="18151" spans="48:54" x14ac:dyDescent="0.2">
      <c r="AV18151" s="191" t="str">
        <f t="shared" si="287"/>
        <v>518_RS_28.4_1_202324</v>
      </c>
      <c r="AW18151" s="191" t="s">
        <v>92</v>
      </c>
      <c r="AX18151" s="18">
        <v>202324</v>
      </c>
      <c r="AY18151" s="191">
        <v>518</v>
      </c>
      <c r="AZ18151" s="191">
        <v>28.4</v>
      </c>
      <c r="BA18151" s="191">
        <v>1</v>
      </c>
      <c r="BB18151" s="191">
        <v>0</v>
      </c>
    </row>
    <row r="18152" spans="48:54" x14ac:dyDescent="0.2">
      <c r="AV18152" s="191" t="str">
        <f t="shared" si="287"/>
        <v>520_RS_28.4_1_202324</v>
      </c>
      <c r="AW18152" s="191" t="s">
        <v>92</v>
      </c>
      <c r="AX18152" s="18">
        <v>202324</v>
      </c>
      <c r="AY18152" s="191">
        <v>520</v>
      </c>
      <c r="AZ18152" s="191">
        <v>28.4</v>
      </c>
      <c r="BA18152" s="191">
        <v>1</v>
      </c>
      <c r="BB18152" s="191">
        <v>0</v>
      </c>
    </row>
    <row r="18153" spans="48:54" x14ac:dyDescent="0.2">
      <c r="AV18153" s="191" t="str">
        <f t="shared" si="287"/>
        <v>522_RS_28.4_1_202324</v>
      </c>
      <c r="AW18153" s="191" t="s">
        <v>92</v>
      </c>
      <c r="AX18153" s="18">
        <v>202324</v>
      </c>
      <c r="AY18153" s="191">
        <v>522</v>
      </c>
      <c r="AZ18153" s="191">
        <v>28.4</v>
      </c>
      <c r="BA18153" s="191">
        <v>1</v>
      </c>
      <c r="BB18153" s="191">
        <v>0</v>
      </c>
    </row>
    <row r="18154" spans="48:54" x14ac:dyDescent="0.2">
      <c r="AV18154" s="191" t="str">
        <f t="shared" si="287"/>
        <v>524_RS_28.4_1_202324</v>
      </c>
      <c r="AW18154" s="191" t="s">
        <v>92</v>
      </c>
      <c r="AX18154" s="18">
        <v>202324</v>
      </c>
      <c r="AY18154" s="191">
        <v>524</v>
      </c>
      <c r="AZ18154" s="191">
        <v>28.4</v>
      </c>
      <c r="BA18154" s="191">
        <v>1</v>
      </c>
      <c r="BB18154" s="191">
        <v>0</v>
      </c>
    </row>
    <row r="18155" spans="48:54" x14ac:dyDescent="0.2">
      <c r="AV18155" s="191" t="str">
        <f t="shared" si="287"/>
        <v>526_RS_28.4_1_202324</v>
      </c>
      <c r="AW18155" s="191" t="s">
        <v>92</v>
      </c>
      <c r="AX18155" s="18">
        <v>202324</v>
      </c>
      <c r="AY18155" s="191">
        <v>526</v>
      </c>
      <c r="AZ18155" s="191">
        <v>28.4</v>
      </c>
      <c r="BA18155" s="191">
        <v>1</v>
      </c>
      <c r="BB18155" s="191">
        <v>0</v>
      </c>
    </row>
    <row r="18156" spans="48:54" x14ac:dyDescent="0.2">
      <c r="AV18156" s="191" t="str">
        <f t="shared" si="287"/>
        <v>528_RS_28.4_1_202324</v>
      </c>
      <c r="AW18156" s="191" t="s">
        <v>92</v>
      </c>
      <c r="AX18156" s="18">
        <v>202324</v>
      </c>
      <c r="AY18156" s="191">
        <v>528</v>
      </c>
      <c r="AZ18156" s="191">
        <v>28.4</v>
      </c>
      <c r="BA18156" s="191">
        <v>1</v>
      </c>
      <c r="BB18156" s="191">
        <v>0</v>
      </c>
    </row>
    <row r="18157" spans="48:54" x14ac:dyDescent="0.2">
      <c r="AV18157" s="191" t="str">
        <f t="shared" si="287"/>
        <v>530_RS_28.4_1_202324</v>
      </c>
      <c r="AW18157" s="191" t="s">
        <v>92</v>
      </c>
      <c r="AX18157" s="18">
        <v>202324</v>
      </c>
      <c r="AY18157" s="191">
        <v>530</v>
      </c>
      <c r="AZ18157" s="191">
        <v>28.4</v>
      </c>
      <c r="BA18157" s="191">
        <v>1</v>
      </c>
      <c r="BB18157" s="191">
        <v>0</v>
      </c>
    </row>
    <row r="18158" spans="48:54" x14ac:dyDescent="0.2">
      <c r="AV18158" s="191" t="str">
        <f t="shared" si="287"/>
        <v>532_RS_28.4_1_202324</v>
      </c>
      <c r="AW18158" s="191" t="s">
        <v>92</v>
      </c>
      <c r="AX18158" s="18">
        <v>202324</v>
      </c>
      <c r="AY18158" s="191">
        <v>532</v>
      </c>
      <c r="AZ18158" s="191">
        <v>28.4</v>
      </c>
      <c r="BA18158" s="191">
        <v>1</v>
      </c>
      <c r="BB18158" s="191">
        <v>0</v>
      </c>
    </row>
    <row r="18159" spans="48:54" x14ac:dyDescent="0.2">
      <c r="AV18159" s="191" t="str">
        <f t="shared" si="287"/>
        <v>534_RS_28.4_1_202324</v>
      </c>
      <c r="AW18159" s="191" t="s">
        <v>92</v>
      </c>
      <c r="AX18159" s="18">
        <v>202324</v>
      </c>
      <c r="AY18159" s="191">
        <v>534</v>
      </c>
      <c r="AZ18159" s="191">
        <v>28.4</v>
      </c>
      <c r="BA18159" s="191">
        <v>1</v>
      </c>
      <c r="BB18159" s="191">
        <v>0</v>
      </c>
    </row>
    <row r="18160" spans="48:54" x14ac:dyDescent="0.2">
      <c r="AV18160" s="191" t="str">
        <f t="shared" si="287"/>
        <v>536_RS_28.4_1_202324</v>
      </c>
      <c r="AW18160" s="191" t="s">
        <v>92</v>
      </c>
      <c r="AX18160" s="18">
        <v>202324</v>
      </c>
      <c r="AY18160" s="191">
        <v>536</v>
      </c>
      <c r="AZ18160" s="191">
        <v>28.4</v>
      </c>
      <c r="BA18160" s="191">
        <v>1</v>
      </c>
      <c r="BB18160" s="191">
        <v>0</v>
      </c>
    </row>
    <row r="18161" spans="48:54" x14ac:dyDescent="0.2">
      <c r="AV18161" s="191" t="str">
        <f t="shared" si="287"/>
        <v>538_RS_28.4_1_202324</v>
      </c>
      <c r="AW18161" s="191" t="s">
        <v>92</v>
      </c>
      <c r="AX18161" s="18">
        <v>202324</v>
      </c>
      <c r="AY18161" s="191">
        <v>538</v>
      </c>
      <c r="AZ18161" s="191">
        <v>28.4</v>
      </c>
      <c r="BA18161" s="191">
        <v>1</v>
      </c>
      <c r="BB18161" s="191">
        <v>20.917000000000002</v>
      </c>
    </row>
    <row r="18162" spans="48:54" x14ac:dyDescent="0.2">
      <c r="AV18162" s="191" t="str">
        <f t="shared" si="287"/>
        <v>540_RS_28.4_1_202324</v>
      </c>
      <c r="AW18162" s="191" t="s">
        <v>92</v>
      </c>
      <c r="AX18162" s="18">
        <v>202324</v>
      </c>
      <c r="AY18162" s="191">
        <v>540</v>
      </c>
      <c r="AZ18162" s="191">
        <v>28.4</v>
      </c>
      <c r="BA18162" s="191">
        <v>1</v>
      </c>
      <c r="BB18162" s="191">
        <v>0</v>
      </c>
    </row>
    <row r="18163" spans="48:54" x14ac:dyDescent="0.2">
      <c r="AV18163" s="191" t="str">
        <f t="shared" si="287"/>
        <v>542_RS_28.4_1_202324</v>
      </c>
      <c r="AW18163" s="191" t="s">
        <v>92</v>
      </c>
      <c r="AX18163" s="18">
        <v>202324</v>
      </c>
      <c r="AY18163" s="191">
        <v>542</v>
      </c>
      <c r="AZ18163" s="191">
        <v>28.4</v>
      </c>
      <c r="BA18163" s="191">
        <v>1</v>
      </c>
      <c r="BB18163" s="191">
        <v>0</v>
      </c>
    </row>
    <row r="18164" spans="48:54" x14ac:dyDescent="0.2">
      <c r="AV18164" s="191" t="str">
        <f t="shared" si="287"/>
        <v>544_RS_28.4_1_202324</v>
      </c>
      <c r="AW18164" s="191" t="s">
        <v>92</v>
      </c>
      <c r="AX18164" s="18">
        <v>202324</v>
      </c>
      <c r="AY18164" s="191">
        <v>544</v>
      </c>
      <c r="AZ18164" s="191">
        <v>28.4</v>
      </c>
      <c r="BA18164" s="191">
        <v>1</v>
      </c>
      <c r="BB18164" s="191">
        <v>0</v>
      </c>
    </row>
    <row r="18165" spans="48:54" x14ac:dyDescent="0.2">
      <c r="AV18165" s="191" t="str">
        <f t="shared" si="287"/>
        <v>545_RS_28.4_1_202324</v>
      </c>
      <c r="AW18165" s="191" t="s">
        <v>92</v>
      </c>
      <c r="AX18165" s="18">
        <v>202324</v>
      </c>
      <c r="AY18165" s="191">
        <v>545</v>
      </c>
      <c r="AZ18165" s="191">
        <v>28.4</v>
      </c>
      <c r="BA18165" s="191">
        <v>1</v>
      </c>
      <c r="BB18165" s="191">
        <v>11.57349</v>
      </c>
    </row>
    <row r="18166" spans="48:54" x14ac:dyDescent="0.2">
      <c r="AV18166" s="191" t="str">
        <f t="shared" si="287"/>
        <v>546_RS_28.4_1_202324</v>
      </c>
      <c r="AW18166" s="191" t="s">
        <v>92</v>
      </c>
      <c r="AX18166" s="18">
        <v>202324</v>
      </c>
      <c r="AY18166" s="191">
        <v>546</v>
      </c>
      <c r="AZ18166" s="191">
        <v>28.4</v>
      </c>
      <c r="BA18166" s="191">
        <v>1</v>
      </c>
      <c r="BB18166" s="191">
        <v>0</v>
      </c>
    </row>
    <row r="18167" spans="48:54" x14ac:dyDescent="0.2">
      <c r="AV18167" s="191" t="str">
        <f t="shared" si="287"/>
        <v>548_RS_28.4_1_202324</v>
      </c>
      <c r="AW18167" s="191" t="s">
        <v>92</v>
      </c>
      <c r="AX18167" s="18">
        <v>202324</v>
      </c>
      <c r="AY18167" s="191">
        <v>548</v>
      </c>
      <c r="AZ18167" s="191">
        <v>28.4</v>
      </c>
      <c r="BA18167" s="191">
        <v>1</v>
      </c>
      <c r="BB18167" s="191">
        <v>0</v>
      </c>
    </row>
    <row r="18168" spans="48:54" x14ac:dyDescent="0.2">
      <c r="AV18168" s="191" t="str">
        <f t="shared" si="287"/>
        <v>550_RS_28.4_1_202324</v>
      </c>
      <c r="AW18168" s="191" t="s">
        <v>92</v>
      </c>
      <c r="AX18168" s="18">
        <v>202324</v>
      </c>
      <c r="AY18168" s="191">
        <v>550</v>
      </c>
      <c r="AZ18168" s="191">
        <v>28.4</v>
      </c>
      <c r="BA18168" s="191">
        <v>1</v>
      </c>
      <c r="BB18168" s="191">
        <v>0</v>
      </c>
    </row>
    <row r="18169" spans="48:54" x14ac:dyDescent="0.2">
      <c r="AV18169" s="191" t="str">
        <f t="shared" si="287"/>
        <v>552_RS_28.4_1_202324</v>
      </c>
      <c r="AW18169" s="191" t="s">
        <v>92</v>
      </c>
      <c r="AX18169" s="18">
        <v>202324</v>
      </c>
      <c r="AY18169" s="191">
        <v>552</v>
      </c>
      <c r="AZ18169" s="191">
        <v>28.4</v>
      </c>
      <c r="BA18169" s="191">
        <v>1</v>
      </c>
      <c r="BB18169" s="191">
        <v>0</v>
      </c>
    </row>
    <row r="18170" spans="48:54" x14ac:dyDescent="0.2">
      <c r="AV18170" s="191" t="str">
        <f t="shared" si="287"/>
        <v>562_RS_28.4_1_202324</v>
      </c>
      <c r="AW18170" s="191" t="s">
        <v>92</v>
      </c>
      <c r="AX18170" s="18">
        <v>202324</v>
      </c>
      <c r="AY18170" s="191">
        <v>562</v>
      </c>
      <c r="AZ18170" s="191">
        <v>28.4</v>
      </c>
      <c r="BA18170" s="191">
        <v>1</v>
      </c>
      <c r="BB18170" s="191">
        <v>0</v>
      </c>
    </row>
    <row r="18171" spans="48:54" x14ac:dyDescent="0.2">
      <c r="AV18171" s="191" t="str">
        <f t="shared" si="287"/>
        <v>564_RS_28.4_1_202324</v>
      </c>
      <c r="AW18171" s="191" t="s">
        <v>92</v>
      </c>
      <c r="AX18171" s="18">
        <v>202324</v>
      </c>
      <c r="AY18171" s="191">
        <v>564</v>
      </c>
      <c r="AZ18171" s="191">
        <v>28.4</v>
      </c>
      <c r="BA18171" s="191">
        <v>1</v>
      </c>
      <c r="BB18171" s="191">
        <v>0</v>
      </c>
    </row>
    <row r="18172" spans="48:54" x14ac:dyDescent="0.2">
      <c r="AV18172" s="191" t="str">
        <f t="shared" si="287"/>
        <v>566_RS_28.4_1_202324</v>
      </c>
      <c r="AW18172" s="191" t="s">
        <v>92</v>
      </c>
      <c r="AX18172" s="18">
        <v>202324</v>
      </c>
      <c r="AY18172" s="191">
        <v>566</v>
      </c>
      <c r="AZ18172" s="191">
        <v>28.4</v>
      </c>
      <c r="BA18172" s="191">
        <v>1</v>
      </c>
      <c r="BB18172" s="191">
        <v>0</v>
      </c>
    </row>
    <row r="18173" spans="48:54" x14ac:dyDescent="0.2">
      <c r="AV18173" s="191" t="str">
        <f t="shared" si="287"/>
        <v>568_RS_28.4_1_202324</v>
      </c>
      <c r="AW18173" s="191" t="s">
        <v>92</v>
      </c>
      <c r="AX18173" s="18">
        <v>202324</v>
      </c>
      <c r="AY18173" s="191">
        <v>568</v>
      </c>
      <c r="AZ18173" s="191">
        <v>28.4</v>
      </c>
      <c r="BA18173" s="191">
        <v>1</v>
      </c>
      <c r="BB18173" s="191">
        <v>0</v>
      </c>
    </row>
    <row r="18174" spans="48:54" x14ac:dyDescent="0.2">
      <c r="AV18174" s="191" t="str">
        <f t="shared" si="287"/>
        <v>572_RS_28.4_1_202324</v>
      </c>
      <c r="AW18174" s="191" t="s">
        <v>92</v>
      </c>
      <c r="AX18174" s="18">
        <v>202324</v>
      </c>
      <c r="AY18174" s="191">
        <v>572</v>
      </c>
      <c r="AZ18174" s="191">
        <v>28.4</v>
      </c>
      <c r="BA18174" s="191">
        <v>1</v>
      </c>
      <c r="BB18174" s="191">
        <v>0</v>
      </c>
    </row>
    <row r="18175" spans="48:54" x14ac:dyDescent="0.2">
      <c r="AV18175" s="191" t="str">
        <f t="shared" si="287"/>
        <v>574_RS_28.4_1_202324</v>
      </c>
      <c r="AW18175" s="191" t="s">
        <v>92</v>
      </c>
      <c r="AX18175" s="18">
        <v>202324</v>
      </c>
      <c r="AY18175" s="191">
        <v>574</v>
      </c>
      <c r="AZ18175" s="191">
        <v>28.4</v>
      </c>
      <c r="BA18175" s="191">
        <v>1</v>
      </c>
      <c r="BB18175" s="191">
        <v>0</v>
      </c>
    </row>
    <row r="18176" spans="48:54" x14ac:dyDescent="0.2">
      <c r="AV18176" s="191" t="str">
        <f t="shared" si="287"/>
        <v>576_RS_28.4_1_202324</v>
      </c>
      <c r="AW18176" s="191" t="s">
        <v>92</v>
      </c>
      <c r="AX18176" s="18">
        <v>202324</v>
      </c>
      <c r="AY18176" s="191">
        <v>576</v>
      </c>
      <c r="AZ18176" s="191">
        <v>28.4</v>
      </c>
      <c r="BA18176" s="191">
        <v>1</v>
      </c>
      <c r="BB18176" s="191">
        <v>0</v>
      </c>
    </row>
    <row r="18177" spans="48:54" x14ac:dyDescent="0.2">
      <c r="AV18177" s="191" t="str">
        <f t="shared" si="287"/>
        <v>582_RS_28.4_1_202324</v>
      </c>
      <c r="AW18177" s="191" t="s">
        <v>92</v>
      </c>
      <c r="AX18177" s="18">
        <v>202324</v>
      </c>
      <c r="AY18177" s="191">
        <v>582</v>
      </c>
      <c r="AZ18177" s="191">
        <v>28.4</v>
      </c>
      <c r="BA18177" s="191">
        <v>1</v>
      </c>
      <c r="BB18177" s="191">
        <v>0</v>
      </c>
    </row>
    <row r="18178" spans="48:54" x14ac:dyDescent="0.2">
      <c r="AV18178" s="191" t="str">
        <f t="shared" si="287"/>
        <v>584_RS_28.4_1_202324</v>
      </c>
      <c r="AW18178" s="191" t="s">
        <v>92</v>
      </c>
      <c r="AX18178" s="18">
        <v>202324</v>
      </c>
      <c r="AY18178" s="191">
        <v>584</v>
      </c>
      <c r="AZ18178" s="191">
        <v>28.4</v>
      </c>
      <c r="BA18178" s="191">
        <v>1</v>
      </c>
      <c r="BB18178" s="191">
        <v>0</v>
      </c>
    </row>
    <row r="18179" spans="48:54" x14ac:dyDescent="0.2">
      <c r="AV18179" s="191" t="str">
        <f t="shared" si="287"/>
        <v>586_RS_28.4_1_202324</v>
      </c>
      <c r="AW18179" s="191" t="s">
        <v>92</v>
      </c>
      <c r="AX18179" s="18">
        <v>202324</v>
      </c>
      <c r="AY18179" s="191">
        <v>586</v>
      </c>
      <c r="AZ18179" s="191">
        <v>28.4</v>
      </c>
      <c r="BA18179" s="191">
        <v>1</v>
      </c>
      <c r="BB18179" s="191">
        <v>0</v>
      </c>
    </row>
    <row r="18180" spans="48:54" x14ac:dyDescent="0.2">
      <c r="AV18180" s="191" t="str">
        <f t="shared" ref="AV18180:AV18243" si="288">AY18180&amp;"_"&amp;AW18180&amp;"_"&amp;AZ18180&amp;"_"&amp;BA18180&amp;"_"&amp;AX18180</f>
        <v>512_RS_28.4_2_202324</v>
      </c>
      <c r="AW18180" s="191" t="s">
        <v>92</v>
      </c>
      <c r="AX18180" s="18">
        <v>202324</v>
      </c>
      <c r="AY18180" s="191">
        <v>512</v>
      </c>
      <c r="AZ18180" s="191">
        <v>28.4</v>
      </c>
      <c r="BA18180" s="191">
        <v>2</v>
      </c>
      <c r="BB18180" s="191">
        <v>-4.6920000000000002</v>
      </c>
    </row>
    <row r="18181" spans="48:54" x14ac:dyDescent="0.2">
      <c r="AV18181" s="191" t="str">
        <f t="shared" si="288"/>
        <v>514_RS_28.4_2_202324</v>
      </c>
      <c r="AW18181" s="191" t="s">
        <v>92</v>
      </c>
      <c r="AX18181" s="18">
        <v>202324</v>
      </c>
      <c r="AY18181" s="191">
        <v>514</v>
      </c>
      <c r="AZ18181" s="191">
        <v>28.4</v>
      </c>
      <c r="BA18181" s="191">
        <v>2</v>
      </c>
      <c r="BB18181" s="191">
        <v>0</v>
      </c>
    </row>
    <row r="18182" spans="48:54" x14ac:dyDescent="0.2">
      <c r="AV18182" s="191" t="str">
        <f t="shared" si="288"/>
        <v>516_RS_28.4_2_202324</v>
      </c>
      <c r="AW18182" s="191" t="s">
        <v>92</v>
      </c>
      <c r="AX18182" s="18">
        <v>202324</v>
      </c>
      <c r="AY18182" s="191">
        <v>516</v>
      </c>
      <c r="AZ18182" s="191">
        <v>28.4</v>
      </c>
      <c r="BA18182" s="191">
        <v>2</v>
      </c>
      <c r="BB18182" s="191">
        <v>0</v>
      </c>
    </row>
    <row r="18183" spans="48:54" x14ac:dyDescent="0.2">
      <c r="AV18183" s="191" t="str">
        <f t="shared" si="288"/>
        <v>518_RS_28.4_2_202324</v>
      </c>
      <c r="AW18183" s="191" t="s">
        <v>92</v>
      </c>
      <c r="AX18183" s="18">
        <v>202324</v>
      </c>
      <c r="AY18183" s="191">
        <v>518</v>
      </c>
      <c r="AZ18183" s="191">
        <v>28.4</v>
      </c>
      <c r="BA18183" s="191">
        <v>2</v>
      </c>
      <c r="BB18183" s="191">
        <v>0</v>
      </c>
    </row>
    <row r="18184" spans="48:54" x14ac:dyDescent="0.2">
      <c r="AV18184" s="191" t="str">
        <f t="shared" si="288"/>
        <v>520_RS_28.4_2_202324</v>
      </c>
      <c r="AW18184" s="191" t="s">
        <v>92</v>
      </c>
      <c r="AX18184" s="18">
        <v>202324</v>
      </c>
      <c r="AY18184" s="191">
        <v>520</v>
      </c>
      <c r="AZ18184" s="191">
        <v>28.4</v>
      </c>
      <c r="BA18184" s="191">
        <v>2</v>
      </c>
      <c r="BB18184" s="191">
        <v>0</v>
      </c>
    </row>
    <row r="18185" spans="48:54" x14ac:dyDescent="0.2">
      <c r="AV18185" s="191" t="str">
        <f t="shared" si="288"/>
        <v>522_RS_28.4_2_202324</v>
      </c>
      <c r="AW18185" s="191" t="s">
        <v>92</v>
      </c>
      <c r="AX18185" s="18">
        <v>202324</v>
      </c>
      <c r="AY18185" s="191">
        <v>522</v>
      </c>
      <c r="AZ18185" s="191">
        <v>28.4</v>
      </c>
      <c r="BA18185" s="191">
        <v>2</v>
      </c>
      <c r="BB18185" s="191">
        <v>0</v>
      </c>
    </row>
    <row r="18186" spans="48:54" x14ac:dyDescent="0.2">
      <c r="AV18186" s="191" t="str">
        <f t="shared" si="288"/>
        <v>524_RS_28.4_2_202324</v>
      </c>
      <c r="AW18186" s="191" t="s">
        <v>92</v>
      </c>
      <c r="AX18186" s="18">
        <v>202324</v>
      </c>
      <c r="AY18186" s="191">
        <v>524</v>
      </c>
      <c r="AZ18186" s="191">
        <v>28.4</v>
      </c>
      <c r="BA18186" s="191">
        <v>2</v>
      </c>
      <c r="BB18186" s="191">
        <v>0</v>
      </c>
    </row>
    <row r="18187" spans="48:54" x14ac:dyDescent="0.2">
      <c r="AV18187" s="191" t="str">
        <f t="shared" si="288"/>
        <v>526_RS_28.4_2_202324</v>
      </c>
      <c r="AW18187" s="191" t="s">
        <v>92</v>
      </c>
      <c r="AX18187" s="18">
        <v>202324</v>
      </c>
      <c r="AY18187" s="191">
        <v>526</v>
      </c>
      <c r="AZ18187" s="191">
        <v>28.4</v>
      </c>
      <c r="BA18187" s="191">
        <v>2</v>
      </c>
      <c r="BB18187" s="191">
        <v>0</v>
      </c>
    </row>
    <row r="18188" spans="48:54" x14ac:dyDescent="0.2">
      <c r="AV18188" s="191" t="str">
        <f t="shared" si="288"/>
        <v>528_RS_28.4_2_202324</v>
      </c>
      <c r="AW18188" s="191" t="s">
        <v>92</v>
      </c>
      <c r="AX18188" s="18">
        <v>202324</v>
      </c>
      <c r="AY18188" s="191">
        <v>528</v>
      </c>
      <c r="AZ18188" s="191">
        <v>28.4</v>
      </c>
      <c r="BA18188" s="191">
        <v>2</v>
      </c>
      <c r="BB18188" s="191">
        <v>0</v>
      </c>
    </row>
    <row r="18189" spans="48:54" x14ac:dyDescent="0.2">
      <c r="AV18189" s="191" t="str">
        <f t="shared" si="288"/>
        <v>530_RS_28.4_2_202324</v>
      </c>
      <c r="AW18189" s="191" t="s">
        <v>92</v>
      </c>
      <c r="AX18189" s="18">
        <v>202324</v>
      </c>
      <c r="AY18189" s="191">
        <v>530</v>
      </c>
      <c r="AZ18189" s="191">
        <v>28.4</v>
      </c>
      <c r="BA18189" s="191">
        <v>2</v>
      </c>
      <c r="BB18189" s="191">
        <v>0</v>
      </c>
    </row>
    <row r="18190" spans="48:54" x14ac:dyDescent="0.2">
      <c r="AV18190" s="191" t="str">
        <f t="shared" si="288"/>
        <v>532_RS_28.4_2_202324</v>
      </c>
      <c r="AW18190" s="191" t="s">
        <v>92</v>
      </c>
      <c r="AX18190" s="18">
        <v>202324</v>
      </c>
      <c r="AY18190" s="191">
        <v>532</v>
      </c>
      <c r="AZ18190" s="191">
        <v>28.4</v>
      </c>
      <c r="BA18190" s="191">
        <v>2</v>
      </c>
      <c r="BB18190" s="191">
        <v>0</v>
      </c>
    </row>
    <row r="18191" spans="48:54" x14ac:dyDescent="0.2">
      <c r="AV18191" s="191" t="str">
        <f t="shared" si="288"/>
        <v>534_RS_28.4_2_202324</v>
      </c>
      <c r="AW18191" s="191" t="s">
        <v>92</v>
      </c>
      <c r="AX18191" s="18">
        <v>202324</v>
      </c>
      <c r="AY18191" s="191">
        <v>534</v>
      </c>
      <c r="AZ18191" s="191">
        <v>28.4</v>
      </c>
      <c r="BA18191" s="191">
        <v>2</v>
      </c>
      <c r="BB18191" s="191">
        <v>0</v>
      </c>
    </row>
    <row r="18192" spans="48:54" x14ac:dyDescent="0.2">
      <c r="AV18192" s="191" t="str">
        <f t="shared" si="288"/>
        <v>536_RS_28.4_2_202324</v>
      </c>
      <c r="AW18192" s="191" t="s">
        <v>92</v>
      </c>
      <c r="AX18192" s="18">
        <v>202324</v>
      </c>
      <c r="AY18192" s="191">
        <v>536</v>
      </c>
      <c r="AZ18192" s="191">
        <v>28.4</v>
      </c>
      <c r="BA18192" s="191">
        <v>2</v>
      </c>
      <c r="BB18192" s="191">
        <v>0</v>
      </c>
    </row>
    <row r="18193" spans="48:54" x14ac:dyDescent="0.2">
      <c r="AV18193" s="191" t="str">
        <f t="shared" si="288"/>
        <v>538_RS_28.4_2_202324</v>
      </c>
      <c r="AW18193" s="191" t="s">
        <v>92</v>
      </c>
      <c r="AX18193" s="18">
        <v>202324</v>
      </c>
      <c r="AY18193" s="191">
        <v>538</v>
      </c>
      <c r="AZ18193" s="191">
        <v>28.4</v>
      </c>
      <c r="BA18193" s="191">
        <v>2</v>
      </c>
      <c r="BB18193" s="191">
        <v>0</v>
      </c>
    </row>
    <row r="18194" spans="48:54" x14ac:dyDescent="0.2">
      <c r="AV18194" s="191" t="str">
        <f t="shared" si="288"/>
        <v>540_RS_28.4_2_202324</v>
      </c>
      <c r="AW18194" s="191" t="s">
        <v>92</v>
      </c>
      <c r="AX18194" s="18">
        <v>202324</v>
      </c>
      <c r="AY18194" s="191">
        <v>540</v>
      </c>
      <c r="AZ18194" s="191">
        <v>28.4</v>
      </c>
      <c r="BA18194" s="191">
        <v>2</v>
      </c>
      <c r="BB18194" s="191">
        <v>0</v>
      </c>
    </row>
    <row r="18195" spans="48:54" x14ac:dyDescent="0.2">
      <c r="AV18195" s="191" t="str">
        <f t="shared" si="288"/>
        <v>542_RS_28.4_2_202324</v>
      </c>
      <c r="AW18195" s="191" t="s">
        <v>92</v>
      </c>
      <c r="AX18195" s="18">
        <v>202324</v>
      </c>
      <c r="AY18195" s="191">
        <v>542</v>
      </c>
      <c r="AZ18195" s="191">
        <v>28.4</v>
      </c>
      <c r="BA18195" s="191">
        <v>2</v>
      </c>
      <c r="BB18195" s="191">
        <v>0</v>
      </c>
    </row>
    <row r="18196" spans="48:54" x14ac:dyDescent="0.2">
      <c r="AV18196" s="191" t="str">
        <f t="shared" si="288"/>
        <v>544_RS_28.4_2_202324</v>
      </c>
      <c r="AW18196" s="191" t="s">
        <v>92</v>
      </c>
      <c r="AX18196" s="18">
        <v>202324</v>
      </c>
      <c r="AY18196" s="191">
        <v>544</v>
      </c>
      <c r="AZ18196" s="191">
        <v>28.4</v>
      </c>
      <c r="BA18196" s="191">
        <v>2</v>
      </c>
      <c r="BB18196" s="191">
        <v>0</v>
      </c>
    </row>
    <row r="18197" spans="48:54" x14ac:dyDescent="0.2">
      <c r="AV18197" s="191" t="str">
        <f t="shared" si="288"/>
        <v>545_RS_28.4_2_202324</v>
      </c>
      <c r="AW18197" s="191" t="s">
        <v>92</v>
      </c>
      <c r="AX18197" s="18">
        <v>202324</v>
      </c>
      <c r="AY18197" s="191">
        <v>545</v>
      </c>
      <c r="AZ18197" s="191">
        <v>28.4</v>
      </c>
      <c r="BA18197" s="191">
        <v>2</v>
      </c>
      <c r="BB18197" s="191">
        <v>0</v>
      </c>
    </row>
    <row r="18198" spans="48:54" x14ac:dyDescent="0.2">
      <c r="AV18198" s="191" t="str">
        <f t="shared" si="288"/>
        <v>546_RS_28.4_2_202324</v>
      </c>
      <c r="AW18198" s="191" t="s">
        <v>92</v>
      </c>
      <c r="AX18198" s="18">
        <v>202324</v>
      </c>
      <c r="AY18198" s="191">
        <v>546</v>
      </c>
      <c r="AZ18198" s="191">
        <v>28.4</v>
      </c>
      <c r="BA18198" s="191">
        <v>2</v>
      </c>
      <c r="BB18198" s="191">
        <v>0</v>
      </c>
    </row>
    <row r="18199" spans="48:54" x14ac:dyDescent="0.2">
      <c r="AV18199" s="191" t="str">
        <f t="shared" si="288"/>
        <v>548_RS_28.4_2_202324</v>
      </c>
      <c r="AW18199" s="191" t="s">
        <v>92</v>
      </c>
      <c r="AX18199" s="18">
        <v>202324</v>
      </c>
      <c r="AY18199" s="191">
        <v>548</v>
      </c>
      <c r="AZ18199" s="191">
        <v>28.4</v>
      </c>
      <c r="BA18199" s="191">
        <v>2</v>
      </c>
      <c r="BB18199" s="191">
        <v>0</v>
      </c>
    </row>
    <row r="18200" spans="48:54" x14ac:dyDescent="0.2">
      <c r="AV18200" s="191" t="str">
        <f t="shared" si="288"/>
        <v>550_RS_28.4_2_202324</v>
      </c>
      <c r="AW18200" s="191" t="s">
        <v>92</v>
      </c>
      <c r="AX18200" s="18">
        <v>202324</v>
      </c>
      <c r="AY18200" s="191">
        <v>550</v>
      </c>
      <c r="AZ18200" s="191">
        <v>28.4</v>
      </c>
      <c r="BA18200" s="191">
        <v>2</v>
      </c>
      <c r="BB18200" s="191">
        <v>0</v>
      </c>
    </row>
    <row r="18201" spans="48:54" x14ac:dyDescent="0.2">
      <c r="AV18201" s="191" t="str">
        <f t="shared" si="288"/>
        <v>552_RS_28.4_2_202324</v>
      </c>
      <c r="AW18201" s="191" t="s">
        <v>92</v>
      </c>
      <c r="AX18201" s="18">
        <v>202324</v>
      </c>
      <c r="AY18201" s="191">
        <v>552</v>
      </c>
      <c r="AZ18201" s="191">
        <v>28.4</v>
      </c>
      <c r="BA18201" s="191">
        <v>2</v>
      </c>
      <c r="BB18201" s="191">
        <v>0</v>
      </c>
    </row>
    <row r="18202" spans="48:54" x14ac:dyDescent="0.2">
      <c r="AV18202" s="191" t="str">
        <f t="shared" si="288"/>
        <v>562_RS_28.4_2_202324</v>
      </c>
      <c r="AW18202" s="191" t="s">
        <v>92</v>
      </c>
      <c r="AX18202" s="18">
        <v>202324</v>
      </c>
      <c r="AY18202" s="191">
        <v>562</v>
      </c>
      <c r="AZ18202" s="191">
        <v>28.4</v>
      </c>
      <c r="BA18202" s="191">
        <v>2</v>
      </c>
      <c r="BB18202" s="191">
        <v>0</v>
      </c>
    </row>
    <row r="18203" spans="48:54" x14ac:dyDescent="0.2">
      <c r="AV18203" s="191" t="str">
        <f t="shared" si="288"/>
        <v>564_RS_28.4_2_202324</v>
      </c>
      <c r="AW18203" s="191" t="s">
        <v>92</v>
      </c>
      <c r="AX18203" s="18">
        <v>202324</v>
      </c>
      <c r="AY18203" s="191">
        <v>564</v>
      </c>
      <c r="AZ18203" s="191">
        <v>28.4</v>
      </c>
      <c r="BA18203" s="191">
        <v>2</v>
      </c>
      <c r="BB18203" s="191">
        <v>0</v>
      </c>
    </row>
    <row r="18204" spans="48:54" x14ac:dyDescent="0.2">
      <c r="AV18204" s="191" t="str">
        <f t="shared" si="288"/>
        <v>566_RS_28.4_2_202324</v>
      </c>
      <c r="AW18204" s="191" t="s">
        <v>92</v>
      </c>
      <c r="AX18204" s="18">
        <v>202324</v>
      </c>
      <c r="AY18204" s="191">
        <v>566</v>
      </c>
      <c r="AZ18204" s="191">
        <v>28.4</v>
      </c>
      <c r="BA18204" s="191">
        <v>2</v>
      </c>
      <c r="BB18204" s="191">
        <v>0</v>
      </c>
    </row>
    <row r="18205" spans="48:54" x14ac:dyDescent="0.2">
      <c r="AV18205" s="191" t="str">
        <f t="shared" si="288"/>
        <v>568_RS_28.4_2_202324</v>
      </c>
      <c r="AW18205" s="191" t="s">
        <v>92</v>
      </c>
      <c r="AX18205" s="18">
        <v>202324</v>
      </c>
      <c r="AY18205" s="191">
        <v>568</v>
      </c>
      <c r="AZ18205" s="191">
        <v>28.4</v>
      </c>
      <c r="BA18205" s="191">
        <v>2</v>
      </c>
      <c r="BB18205" s="191">
        <v>0</v>
      </c>
    </row>
    <row r="18206" spans="48:54" x14ac:dyDescent="0.2">
      <c r="AV18206" s="191" t="str">
        <f t="shared" si="288"/>
        <v>572_RS_28.4_2_202324</v>
      </c>
      <c r="AW18206" s="191" t="s">
        <v>92</v>
      </c>
      <c r="AX18206" s="18">
        <v>202324</v>
      </c>
      <c r="AY18206" s="191">
        <v>572</v>
      </c>
      <c r="AZ18206" s="191">
        <v>28.4</v>
      </c>
      <c r="BA18206" s="191">
        <v>2</v>
      </c>
      <c r="BB18206" s="191">
        <v>0</v>
      </c>
    </row>
    <row r="18207" spans="48:54" x14ac:dyDescent="0.2">
      <c r="AV18207" s="191" t="str">
        <f t="shared" si="288"/>
        <v>574_RS_28.4_2_202324</v>
      </c>
      <c r="AW18207" s="191" t="s">
        <v>92</v>
      </c>
      <c r="AX18207" s="18">
        <v>202324</v>
      </c>
      <c r="AY18207" s="191">
        <v>574</v>
      </c>
      <c r="AZ18207" s="191">
        <v>28.4</v>
      </c>
      <c r="BA18207" s="191">
        <v>2</v>
      </c>
      <c r="BB18207" s="191">
        <v>0</v>
      </c>
    </row>
    <row r="18208" spans="48:54" x14ac:dyDescent="0.2">
      <c r="AV18208" s="191" t="str">
        <f t="shared" si="288"/>
        <v>576_RS_28.4_2_202324</v>
      </c>
      <c r="AW18208" s="191" t="s">
        <v>92</v>
      </c>
      <c r="AX18208" s="18">
        <v>202324</v>
      </c>
      <c r="AY18208" s="191">
        <v>576</v>
      </c>
      <c r="AZ18208" s="191">
        <v>28.4</v>
      </c>
      <c r="BA18208" s="191">
        <v>2</v>
      </c>
      <c r="BB18208" s="191">
        <v>0</v>
      </c>
    </row>
    <row r="18209" spans="48:54" x14ac:dyDescent="0.2">
      <c r="AV18209" s="191" t="str">
        <f t="shared" si="288"/>
        <v>582_RS_28.4_2_202324</v>
      </c>
      <c r="AW18209" s="191" t="s">
        <v>92</v>
      </c>
      <c r="AX18209" s="18">
        <v>202324</v>
      </c>
      <c r="AY18209" s="191">
        <v>582</v>
      </c>
      <c r="AZ18209" s="191">
        <v>28.4</v>
      </c>
      <c r="BA18209" s="191">
        <v>2</v>
      </c>
      <c r="BB18209" s="191">
        <v>0</v>
      </c>
    </row>
    <row r="18210" spans="48:54" x14ac:dyDescent="0.2">
      <c r="AV18210" s="191" t="str">
        <f t="shared" si="288"/>
        <v>584_RS_28.4_2_202324</v>
      </c>
      <c r="AW18210" s="191" t="s">
        <v>92</v>
      </c>
      <c r="AX18210" s="18">
        <v>202324</v>
      </c>
      <c r="AY18210" s="191">
        <v>584</v>
      </c>
      <c r="AZ18210" s="191">
        <v>28.4</v>
      </c>
      <c r="BA18210" s="191">
        <v>2</v>
      </c>
      <c r="BB18210" s="191">
        <v>0</v>
      </c>
    </row>
    <row r="18211" spans="48:54" x14ac:dyDescent="0.2">
      <c r="AV18211" s="191" t="str">
        <f t="shared" si="288"/>
        <v>586_RS_28.4_2_202324</v>
      </c>
      <c r="AW18211" s="191" t="s">
        <v>92</v>
      </c>
      <c r="AX18211" s="18">
        <v>202324</v>
      </c>
      <c r="AY18211" s="191">
        <v>586</v>
      </c>
      <c r="AZ18211" s="191">
        <v>28.4</v>
      </c>
      <c r="BA18211" s="191">
        <v>2</v>
      </c>
      <c r="BB18211" s="191">
        <v>0</v>
      </c>
    </row>
    <row r="18212" spans="48:54" x14ac:dyDescent="0.2">
      <c r="AV18212" s="191" t="str">
        <f t="shared" si="288"/>
        <v>512_RS_28.4_4_202324</v>
      </c>
      <c r="AW18212" s="191" t="s">
        <v>92</v>
      </c>
      <c r="AX18212" s="18">
        <v>202324</v>
      </c>
      <c r="AY18212" s="191">
        <v>512</v>
      </c>
      <c r="AZ18212" s="191">
        <v>28.4</v>
      </c>
      <c r="BA18212" s="191">
        <v>4</v>
      </c>
      <c r="BB18212" s="191">
        <v>31.902000000000001</v>
      </c>
    </row>
    <row r="18213" spans="48:54" x14ac:dyDescent="0.2">
      <c r="AV18213" s="191" t="str">
        <f t="shared" si="288"/>
        <v>514_RS_28.4_4_202324</v>
      </c>
      <c r="AW18213" s="191" t="s">
        <v>92</v>
      </c>
      <c r="AX18213" s="18">
        <v>202324</v>
      </c>
      <c r="AY18213" s="191">
        <v>514</v>
      </c>
      <c r="AZ18213" s="191">
        <v>28.4</v>
      </c>
      <c r="BA18213" s="191">
        <v>4</v>
      </c>
      <c r="BB18213" s="191">
        <v>0</v>
      </c>
    </row>
    <row r="18214" spans="48:54" x14ac:dyDescent="0.2">
      <c r="AV18214" s="191" t="str">
        <f t="shared" si="288"/>
        <v>516_RS_28.4_4_202324</v>
      </c>
      <c r="AW18214" s="191" t="s">
        <v>92</v>
      </c>
      <c r="AX18214" s="18">
        <v>202324</v>
      </c>
      <c r="AY18214" s="191">
        <v>516</v>
      </c>
      <c r="AZ18214" s="191">
        <v>28.4</v>
      </c>
      <c r="BA18214" s="191">
        <v>4</v>
      </c>
      <c r="BB18214" s="191">
        <v>0</v>
      </c>
    </row>
    <row r="18215" spans="48:54" x14ac:dyDescent="0.2">
      <c r="AV18215" s="191" t="str">
        <f t="shared" si="288"/>
        <v>518_RS_28.4_4_202324</v>
      </c>
      <c r="AW18215" s="191" t="s">
        <v>92</v>
      </c>
      <c r="AX18215" s="18">
        <v>202324</v>
      </c>
      <c r="AY18215" s="191">
        <v>518</v>
      </c>
      <c r="AZ18215" s="191">
        <v>28.4</v>
      </c>
      <c r="BA18215" s="191">
        <v>4</v>
      </c>
      <c r="BB18215" s="191">
        <v>0</v>
      </c>
    </row>
    <row r="18216" spans="48:54" x14ac:dyDescent="0.2">
      <c r="AV18216" s="191" t="str">
        <f t="shared" si="288"/>
        <v>520_RS_28.4_4_202324</v>
      </c>
      <c r="AW18216" s="191" t="s">
        <v>92</v>
      </c>
      <c r="AX18216" s="18">
        <v>202324</v>
      </c>
      <c r="AY18216" s="191">
        <v>520</v>
      </c>
      <c r="AZ18216" s="191">
        <v>28.4</v>
      </c>
      <c r="BA18216" s="191">
        <v>4</v>
      </c>
      <c r="BB18216" s="191">
        <v>0</v>
      </c>
    </row>
    <row r="18217" spans="48:54" x14ac:dyDescent="0.2">
      <c r="AV18217" s="191" t="str">
        <f t="shared" si="288"/>
        <v>522_RS_28.4_4_202324</v>
      </c>
      <c r="AW18217" s="191" t="s">
        <v>92</v>
      </c>
      <c r="AX18217" s="18">
        <v>202324</v>
      </c>
      <c r="AY18217" s="191">
        <v>522</v>
      </c>
      <c r="AZ18217" s="191">
        <v>28.4</v>
      </c>
      <c r="BA18217" s="191">
        <v>4</v>
      </c>
      <c r="BB18217" s="191">
        <v>0</v>
      </c>
    </row>
    <row r="18218" spans="48:54" x14ac:dyDescent="0.2">
      <c r="AV18218" s="191" t="str">
        <f t="shared" si="288"/>
        <v>524_RS_28.4_4_202324</v>
      </c>
      <c r="AW18218" s="191" t="s">
        <v>92</v>
      </c>
      <c r="AX18218" s="18">
        <v>202324</v>
      </c>
      <c r="AY18218" s="191">
        <v>524</v>
      </c>
      <c r="AZ18218" s="191">
        <v>28.4</v>
      </c>
      <c r="BA18218" s="191">
        <v>4</v>
      </c>
      <c r="BB18218" s="191">
        <v>0</v>
      </c>
    </row>
    <row r="18219" spans="48:54" x14ac:dyDescent="0.2">
      <c r="AV18219" s="191" t="str">
        <f t="shared" si="288"/>
        <v>526_RS_28.4_4_202324</v>
      </c>
      <c r="AW18219" s="191" t="s">
        <v>92</v>
      </c>
      <c r="AX18219" s="18">
        <v>202324</v>
      </c>
      <c r="AY18219" s="191">
        <v>526</v>
      </c>
      <c r="AZ18219" s="191">
        <v>28.4</v>
      </c>
      <c r="BA18219" s="191">
        <v>4</v>
      </c>
      <c r="BB18219" s="191">
        <v>0</v>
      </c>
    </row>
    <row r="18220" spans="48:54" x14ac:dyDescent="0.2">
      <c r="AV18220" s="191" t="str">
        <f t="shared" si="288"/>
        <v>528_RS_28.4_4_202324</v>
      </c>
      <c r="AW18220" s="191" t="s">
        <v>92</v>
      </c>
      <c r="AX18220" s="18">
        <v>202324</v>
      </c>
      <c r="AY18220" s="191">
        <v>528</v>
      </c>
      <c r="AZ18220" s="191">
        <v>28.4</v>
      </c>
      <c r="BA18220" s="191">
        <v>4</v>
      </c>
      <c r="BB18220" s="191">
        <v>0</v>
      </c>
    </row>
    <row r="18221" spans="48:54" x14ac:dyDescent="0.2">
      <c r="AV18221" s="191" t="str">
        <f t="shared" si="288"/>
        <v>530_RS_28.4_4_202324</v>
      </c>
      <c r="AW18221" s="191" t="s">
        <v>92</v>
      </c>
      <c r="AX18221" s="18">
        <v>202324</v>
      </c>
      <c r="AY18221" s="191">
        <v>530</v>
      </c>
      <c r="AZ18221" s="191">
        <v>28.4</v>
      </c>
      <c r="BA18221" s="191">
        <v>4</v>
      </c>
      <c r="BB18221" s="191">
        <v>0</v>
      </c>
    </row>
    <row r="18222" spans="48:54" x14ac:dyDescent="0.2">
      <c r="AV18222" s="191" t="str">
        <f t="shared" si="288"/>
        <v>532_RS_28.4_4_202324</v>
      </c>
      <c r="AW18222" s="191" t="s">
        <v>92</v>
      </c>
      <c r="AX18222" s="18">
        <v>202324</v>
      </c>
      <c r="AY18222" s="191">
        <v>532</v>
      </c>
      <c r="AZ18222" s="191">
        <v>28.4</v>
      </c>
      <c r="BA18222" s="191">
        <v>4</v>
      </c>
      <c r="BB18222" s="191">
        <v>0</v>
      </c>
    </row>
    <row r="18223" spans="48:54" x14ac:dyDescent="0.2">
      <c r="AV18223" s="191" t="str">
        <f t="shared" si="288"/>
        <v>534_RS_28.4_4_202324</v>
      </c>
      <c r="AW18223" s="191" t="s">
        <v>92</v>
      </c>
      <c r="AX18223" s="18">
        <v>202324</v>
      </c>
      <c r="AY18223" s="191">
        <v>534</v>
      </c>
      <c r="AZ18223" s="191">
        <v>28.4</v>
      </c>
      <c r="BA18223" s="191">
        <v>4</v>
      </c>
      <c r="BB18223" s="191">
        <v>0</v>
      </c>
    </row>
    <row r="18224" spans="48:54" x14ac:dyDescent="0.2">
      <c r="AV18224" s="191" t="str">
        <f t="shared" si="288"/>
        <v>536_RS_28.4_4_202324</v>
      </c>
      <c r="AW18224" s="191" t="s">
        <v>92</v>
      </c>
      <c r="AX18224" s="18">
        <v>202324</v>
      </c>
      <c r="AY18224" s="191">
        <v>536</v>
      </c>
      <c r="AZ18224" s="191">
        <v>28.4</v>
      </c>
      <c r="BA18224" s="191">
        <v>4</v>
      </c>
      <c r="BB18224" s="191">
        <v>0</v>
      </c>
    </row>
    <row r="18225" spans="48:54" x14ac:dyDescent="0.2">
      <c r="AV18225" s="191" t="str">
        <f t="shared" si="288"/>
        <v>538_RS_28.4_4_202324</v>
      </c>
      <c r="AW18225" s="191" t="s">
        <v>92</v>
      </c>
      <c r="AX18225" s="18">
        <v>202324</v>
      </c>
      <c r="AY18225" s="191">
        <v>538</v>
      </c>
      <c r="AZ18225" s="191">
        <v>28.4</v>
      </c>
      <c r="BA18225" s="191">
        <v>4</v>
      </c>
      <c r="BB18225" s="191">
        <v>20.917000000000002</v>
      </c>
    </row>
    <row r="18226" spans="48:54" x14ac:dyDescent="0.2">
      <c r="AV18226" s="191" t="str">
        <f t="shared" si="288"/>
        <v>540_RS_28.4_4_202324</v>
      </c>
      <c r="AW18226" s="191" t="s">
        <v>92</v>
      </c>
      <c r="AX18226" s="18">
        <v>202324</v>
      </c>
      <c r="AY18226" s="191">
        <v>540</v>
      </c>
      <c r="AZ18226" s="191">
        <v>28.4</v>
      </c>
      <c r="BA18226" s="191">
        <v>4</v>
      </c>
      <c r="BB18226" s="191">
        <v>0</v>
      </c>
    </row>
    <row r="18227" spans="48:54" x14ac:dyDescent="0.2">
      <c r="AV18227" s="191" t="str">
        <f t="shared" si="288"/>
        <v>542_RS_28.4_4_202324</v>
      </c>
      <c r="AW18227" s="191" t="s">
        <v>92</v>
      </c>
      <c r="AX18227" s="18">
        <v>202324</v>
      </c>
      <c r="AY18227" s="191">
        <v>542</v>
      </c>
      <c r="AZ18227" s="191">
        <v>28.4</v>
      </c>
      <c r="BA18227" s="191">
        <v>4</v>
      </c>
      <c r="BB18227" s="191">
        <v>0</v>
      </c>
    </row>
    <row r="18228" spans="48:54" x14ac:dyDescent="0.2">
      <c r="AV18228" s="191" t="str">
        <f t="shared" si="288"/>
        <v>544_RS_28.4_4_202324</v>
      </c>
      <c r="AW18228" s="191" t="s">
        <v>92</v>
      </c>
      <c r="AX18228" s="18">
        <v>202324</v>
      </c>
      <c r="AY18228" s="191">
        <v>544</v>
      </c>
      <c r="AZ18228" s="191">
        <v>28.4</v>
      </c>
      <c r="BA18228" s="191">
        <v>4</v>
      </c>
      <c r="BB18228" s="191">
        <v>0</v>
      </c>
    </row>
    <row r="18229" spans="48:54" x14ac:dyDescent="0.2">
      <c r="AV18229" s="191" t="str">
        <f t="shared" si="288"/>
        <v>545_RS_28.4_4_202324</v>
      </c>
      <c r="AW18229" s="191" t="s">
        <v>92</v>
      </c>
      <c r="AX18229" s="18">
        <v>202324</v>
      </c>
      <c r="AY18229" s="191">
        <v>545</v>
      </c>
      <c r="AZ18229" s="191">
        <v>28.4</v>
      </c>
      <c r="BA18229" s="191">
        <v>4</v>
      </c>
      <c r="BB18229" s="191">
        <v>11.57349</v>
      </c>
    </row>
    <row r="18230" spans="48:54" x14ac:dyDescent="0.2">
      <c r="AV18230" s="191" t="str">
        <f t="shared" si="288"/>
        <v>546_RS_28.4_4_202324</v>
      </c>
      <c r="AW18230" s="191" t="s">
        <v>92</v>
      </c>
      <c r="AX18230" s="18">
        <v>202324</v>
      </c>
      <c r="AY18230" s="191">
        <v>546</v>
      </c>
      <c r="AZ18230" s="191">
        <v>28.4</v>
      </c>
      <c r="BA18230" s="191">
        <v>4</v>
      </c>
      <c r="BB18230" s="191">
        <v>0</v>
      </c>
    </row>
    <row r="18231" spans="48:54" x14ac:dyDescent="0.2">
      <c r="AV18231" s="191" t="str">
        <f t="shared" si="288"/>
        <v>548_RS_28.4_4_202324</v>
      </c>
      <c r="AW18231" s="191" t="s">
        <v>92</v>
      </c>
      <c r="AX18231" s="18">
        <v>202324</v>
      </c>
      <c r="AY18231" s="191">
        <v>548</v>
      </c>
      <c r="AZ18231" s="191">
        <v>28.4</v>
      </c>
      <c r="BA18231" s="191">
        <v>4</v>
      </c>
      <c r="BB18231" s="191">
        <v>0</v>
      </c>
    </row>
    <row r="18232" spans="48:54" x14ac:dyDescent="0.2">
      <c r="AV18232" s="191" t="str">
        <f t="shared" si="288"/>
        <v>550_RS_28.4_4_202324</v>
      </c>
      <c r="AW18232" s="191" t="s">
        <v>92</v>
      </c>
      <c r="AX18232" s="18">
        <v>202324</v>
      </c>
      <c r="AY18232" s="191">
        <v>550</v>
      </c>
      <c r="AZ18232" s="191">
        <v>28.4</v>
      </c>
      <c r="BA18232" s="191">
        <v>4</v>
      </c>
      <c r="BB18232" s="191">
        <v>0</v>
      </c>
    </row>
    <row r="18233" spans="48:54" x14ac:dyDescent="0.2">
      <c r="AV18233" s="191" t="str">
        <f t="shared" si="288"/>
        <v>552_RS_28.4_4_202324</v>
      </c>
      <c r="AW18233" s="191" t="s">
        <v>92</v>
      </c>
      <c r="AX18233" s="18">
        <v>202324</v>
      </c>
      <c r="AY18233" s="191">
        <v>552</v>
      </c>
      <c r="AZ18233" s="191">
        <v>28.4</v>
      </c>
      <c r="BA18233" s="191">
        <v>4</v>
      </c>
      <c r="BB18233" s="191">
        <v>0</v>
      </c>
    </row>
    <row r="18234" spans="48:54" x14ac:dyDescent="0.2">
      <c r="AV18234" s="191" t="str">
        <f t="shared" si="288"/>
        <v>562_RS_28.4_4_202324</v>
      </c>
      <c r="AW18234" s="191" t="s">
        <v>92</v>
      </c>
      <c r="AX18234" s="18">
        <v>202324</v>
      </c>
      <c r="AY18234" s="191">
        <v>562</v>
      </c>
      <c r="AZ18234" s="191">
        <v>28.4</v>
      </c>
      <c r="BA18234" s="191">
        <v>4</v>
      </c>
      <c r="BB18234" s="191">
        <v>0</v>
      </c>
    </row>
    <row r="18235" spans="48:54" x14ac:dyDescent="0.2">
      <c r="AV18235" s="191" t="str">
        <f t="shared" si="288"/>
        <v>564_RS_28.4_4_202324</v>
      </c>
      <c r="AW18235" s="191" t="s">
        <v>92</v>
      </c>
      <c r="AX18235" s="18">
        <v>202324</v>
      </c>
      <c r="AY18235" s="191">
        <v>564</v>
      </c>
      <c r="AZ18235" s="191">
        <v>28.4</v>
      </c>
      <c r="BA18235" s="191">
        <v>4</v>
      </c>
      <c r="BB18235" s="191">
        <v>0</v>
      </c>
    </row>
    <row r="18236" spans="48:54" x14ac:dyDescent="0.2">
      <c r="AV18236" s="191" t="str">
        <f t="shared" si="288"/>
        <v>566_RS_28.4_4_202324</v>
      </c>
      <c r="AW18236" s="191" t="s">
        <v>92</v>
      </c>
      <c r="AX18236" s="18">
        <v>202324</v>
      </c>
      <c r="AY18236" s="191">
        <v>566</v>
      </c>
      <c r="AZ18236" s="191">
        <v>28.4</v>
      </c>
      <c r="BA18236" s="191">
        <v>4</v>
      </c>
      <c r="BB18236" s="191">
        <v>0</v>
      </c>
    </row>
    <row r="18237" spans="48:54" x14ac:dyDescent="0.2">
      <c r="AV18237" s="191" t="str">
        <f t="shared" si="288"/>
        <v>568_RS_28.4_4_202324</v>
      </c>
      <c r="AW18237" s="191" t="s">
        <v>92</v>
      </c>
      <c r="AX18237" s="18">
        <v>202324</v>
      </c>
      <c r="AY18237" s="191">
        <v>568</v>
      </c>
      <c r="AZ18237" s="191">
        <v>28.4</v>
      </c>
      <c r="BA18237" s="191">
        <v>4</v>
      </c>
      <c r="BB18237" s="191">
        <v>0</v>
      </c>
    </row>
    <row r="18238" spans="48:54" x14ac:dyDescent="0.2">
      <c r="AV18238" s="191" t="str">
        <f t="shared" si="288"/>
        <v>572_RS_28.4_4_202324</v>
      </c>
      <c r="AW18238" s="191" t="s">
        <v>92</v>
      </c>
      <c r="AX18238" s="18">
        <v>202324</v>
      </c>
      <c r="AY18238" s="191">
        <v>572</v>
      </c>
      <c r="AZ18238" s="191">
        <v>28.4</v>
      </c>
      <c r="BA18238" s="191">
        <v>4</v>
      </c>
      <c r="BB18238" s="191">
        <v>0</v>
      </c>
    </row>
    <row r="18239" spans="48:54" x14ac:dyDescent="0.2">
      <c r="AV18239" s="191" t="str">
        <f t="shared" si="288"/>
        <v>574_RS_28.4_4_202324</v>
      </c>
      <c r="AW18239" s="191" t="s">
        <v>92</v>
      </c>
      <c r="AX18239" s="18">
        <v>202324</v>
      </c>
      <c r="AY18239" s="191">
        <v>574</v>
      </c>
      <c r="AZ18239" s="191">
        <v>28.4</v>
      </c>
      <c r="BA18239" s="191">
        <v>4</v>
      </c>
      <c r="BB18239" s="191">
        <v>0</v>
      </c>
    </row>
    <row r="18240" spans="48:54" x14ac:dyDescent="0.2">
      <c r="AV18240" s="191" t="str">
        <f t="shared" si="288"/>
        <v>576_RS_28.4_4_202324</v>
      </c>
      <c r="AW18240" s="191" t="s">
        <v>92</v>
      </c>
      <c r="AX18240" s="18">
        <v>202324</v>
      </c>
      <c r="AY18240" s="191">
        <v>576</v>
      </c>
      <c r="AZ18240" s="191">
        <v>28.4</v>
      </c>
      <c r="BA18240" s="191">
        <v>4</v>
      </c>
      <c r="BB18240" s="191">
        <v>0</v>
      </c>
    </row>
    <row r="18241" spans="48:54" x14ac:dyDescent="0.2">
      <c r="AV18241" s="191" t="str">
        <f t="shared" si="288"/>
        <v>582_RS_28.4_4_202324</v>
      </c>
      <c r="AW18241" s="191" t="s">
        <v>92</v>
      </c>
      <c r="AX18241" s="18">
        <v>202324</v>
      </c>
      <c r="AY18241" s="191">
        <v>582</v>
      </c>
      <c r="AZ18241" s="191">
        <v>28.4</v>
      </c>
      <c r="BA18241" s="191">
        <v>4</v>
      </c>
      <c r="BB18241" s="191">
        <v>0</v>
      </c>
    </row>
    <row r="18242" spans="48:54" x14ac:dyDescent="0.2">
      <c r="AV18242" s="191" t="str">
        <f t="shared" si="288"/>
        <v>584_RS_28.4_4_202324</v>
      </c>
      <c r="AW18242" s="191" t="s">
        <v>92</v>
      </c>
      <c r="AX18242" s="18">
        <v>202324</v>
      </c>
      <c r="AY18242" s="191">
        <v>584</v>
      </c>
      <c r="AZ18242" s="191">
        <v>28.4</v>
      </c>
      <c r="BA18242" s="191">
        <v>4</v>
      </c>
      <c r="BB18242" s="191">
        <v>0</v>
      </c>
    </row>
    <row r="18243" spans="48:54" x14ac:dyDescent="0.2">
      <c r="AV18243" s="191" t="str">
        <f t="shared" si="288"/>
        <v>586_RS_28.4_4_202324</v>
      </c>
      <c r="AW18243" s="191" t="s">
        <v>92</v>
      </c>
      <c r="AX18243" s="18">
        <v>202324</v>
      </c>
      <c r="AY18243" s="191">
        <v>586</v>
      </c>
      <c r="AZ18243" s="191">
        <v>28.4</v>
      </c>
      <c r="BA18243" s="191">
        <v>4</v>
      </c>
      <c r="BB18243" s="191">
        <v>0</v>
      </c>
    </row>
    <row r="18244" spans="48:54" x14ac:dyDescent="0.2">
      <c r="AV18244" s="191" t="str">
        <f t="shared" ref="AV18244:AV18307" si="289">AY18244&amp;"_"&amp;AW18244&amp;"_"&amp;AZ18244&amp;"_"&amp;BA18244&amp;"_"&amp;AX18244</f>
        <v>512_RS_28.4_5_202324</v>
      </c>
      <c r="AW18244" s="191" t="s">
        <v>92</v>
      </c>
      <c r="AX18244" s="18">
        <v>202324</v>
      </c>
      <c r="AY18244" s="191">
        <v>512</v>
      </c>
      <c r="AZ18244" s="191">
        <v>28.4</v>
      </c>
      <c r="BA18244" s="191">
        <v>5</v>
      </c>
      <c r="BB18244" s="191">
        <v>0</v>
      </c>
    </row>
    <row r="18245" spans="48:54" x14ac:dyDescent="0.2">
      <c r="AV18245" s="191" t="str">
        <f t="shared" si="289"/>
        <v>514_RS_28.4_5_202324</v>
      </c>
      <c r="AW18245" s="191" t="s">
        <v>92</v>
      </c>
      <c r="AX18245" s="18">
        <v>202324</v>
      </c>
      <c r="AY18245" s="191">
        <v>514</v>
      </c>
      <c r="AZ18245" s="191">
        <v>28.4</v>
      </c>
      <c r="BA18245" s="191">
        <v>5</v>
      </c>
      <c r="BB18245" s="191">
        <v>0</v>
      </c>
    </row>
    <row r="18246" spans="48:54" x14ac:dyDescent="0.2">
      <c r="AV18246" s="191" t="str">
        <f t="shared" si="289"/>
        <v>516_RS_28.4_5_202324</v>
      </c>
      <c r="AW18246" s="191" t="s">
        <v>92</v>
      </c>
      <c r="AX18246" s="18">
        <v>202324</v>
      </c>
      <c r="AY18246" s="191">
        <v>516</v>
      </c>
      <c r="AZ18246" s="191">
        <v>28.4</v>
      </c>
      <c r="BA18246" s="191">
        <v>5</v>
      </c>
      <c r="BB18246" s="191">
        <v>0</v>
      </c>
    </row>
    <row r="18247" spans="48:54" x14ac:dyDescent="0.2">
      <c r="AV18247" s="191" t="str">
        <f t="shared" si="289"/>
        <v>518_RS_28.4_5_202324</v>
      </c>
      <c r="AW18247" s="191" t="s">
        <v>92</v>
      </c>
      <c r="AX18247" s="18">
        <v>202324</v>
      </c>
      <c r="AY18247" s="191">
        <v>518</v>
      </c>
      <c r="AZ18247" s="191">
        <v>28.4</v>
      </c>
      <c r="BA18247" s="191">
        <v>5</v>
      </c>
      <c r="BB18247" s="191">
        <v>0</v>
      </c>
    </row>
    <row r="18248" spans="48:54" x14ac:dyDescent="0.2">
      <c r="AV18248" s="191" t="str">
        <f t="shared" si="289"/>
        <v>520_RS_28.4_5_202324</v>
      </c>
      <c r="AW18248" s="191" t="s">
        <v>92</v>
      </c>
      <c r="AX18248" s="18">
        <v>202324</v>
      </c>
      <c r="AY18248" s="191">
        <v>520</v>
      </c>
      <c r="AZ18248" s="191">
        <v>28.4</v>
      </c>
      <c r="BA18248" s="191">
        <v>5</v>
      </c>
      <c r="BB18248" s="191">
        <v>0</v>
      </c>
    </row>
    <row r="18249" spans="48:54" x14ac:dyDescent="0.2">
      <c r="AV18249" s="191" t="str">
        <f t="shared" si="289"/>
        <v>522_RS_28.4_5_202324</v>
      </c>
      <c r="AW18249" s="191" t="s">
        <v>92</v>
      </c>
      <c r="AX18249" s="18">
        <v>202324</v>
      </c>
      <c r="AY18249" s="191">
        <v>522</v>
      </c>
      <c r="AZ18249" s="191">
        <v>28.4</v>
      </c>
      <c r="BA18249" s="191">
        <v>5</v>
      </c>
      <c r="BB18249" s="191">
        <v>0</v>
      </c>
    </row>
    <row r="18250" spans="48:54" x14ac:dyDescent="0.2">
      <c r="AV18250" s="191" t="str">
        <f t="shared" si="289"/>
        <v>524_RS_28.4_5_202324</v>
      </c>
      <c r="AW18250" s="191" t="s">
        <v>92</v>
      </c>
      <c r="AX18250" s="18">
        <v>202324</v>
      </c>
      <c r="AY18250" s="191">
        <v>524</v>
      </c>
      <c r="AZ18250" s="191">
        <v>28.4</v>
      </c>
      <c r="BA18250" s="191">
        <v>5</v>
      </c>
      <c r="BB18250" s="191">
        <v>0</v>
      </c>
    </row>
    <row r="18251" spans="48:54" x14ac:dyDescent="0.2">
      <c r="AV18251" s="191" t="str">
        <f t="shared" si="289"/>
        <v>526_RS_28.4_5_202324</v>
      </c>
      <c r="AW18251" s="191" t="s">
        <v>92</v>
      </c>
      <c r="AX18251" s="18">
        <v>202324</v>
      </c>
      <c r="AY18251" s="191">
        <v>526</v>
      </c>
      <c r="AZ18251" s="191">
        <v>28.4</v>
      </c>
      <c r="BA18251" s="191">
        <v>5</v>
      </c>
      <c r="BB18251" s="191">
        <v>0</v>
      </c>
    </row>
    <row r="18252" spans="48:54" x14ac:dyDescent="0.2">
      <c r="AV18252" s="191" t="str">
        <f t="shared" si="289"/>
        <v>528_RS_28.4_5_202324</v>
      </c>
      <c r="AW18252" s="191" t="s">
        <v>92</v>
      </c>
      <c r="AX18252" s="18">
        <v>202324</v>
      </c>
      <c r="AY18252" s="191">
        <v>528</v>
      </c>
      <c r="AZ18252" s="191">
        <v>28.4</v>
      </c>
      <c r="BA18252" s="191">
        <v>5</v>
      </c>
      <c r="BB18252" s="191">
        <v>0</v>
      </c>
    </row>
    <row r="18253" spans="48:54" x14ac:dyDescent="0.2">
      <c r="AV18253" s="191" t="str">
        <f t="shared" si="289"/>
        <v>530_RS_28.4_5_202324</v>
      </c>
      <c r="AW18253" s="191" t="s">
        <v>92</v>
      </c>
      <c r="AX18253" s="18">
        <v>202324</v>
      </c>
      <c r="AY18253" s="191">
        <v>530</v>
      </c>
      <c r="AZ18253" s="191">
        <v>28.4</v>
      </c>
      <c r="BA18253" s="191">
        <v>5</v>
      </c>
      <c r="BB18253" s="191">
        <v>0</v>
      </c>
    </row>
    <row r="18254" spans="48:54" x14ac:dyDescent="0.2">
      <c r="AV18254" s="191" t="str">
        <f t="shared" si="289"/>
        <v>532_RS_28.4_5_202324</v>
      </c>
      <c r="AW18254" s="191" t="s">
        <v>92</v>
      </c>
      <c r="AX18254" s="18">
        <v>202324</v>
      </c>
      <c r="AY18254" s="191">
        <v>532</v>
      </c>
      <c r="AZ18254" s="191">
        <v>28.4</v>
      </c>
      <c r="BA18254" s="191">
        <v>5</v>
      </c>
      <c r="BB18254" s="191">
        <v>0</v>
      </c>
    </row>
    <row r="18255" spans="48:54" x14ac:dyDescent="0.2">
      <c r="AV18255" s="191" t="str">
        <f t="shared" si="289"/>
        <v>534_RS_28.4_5_202324</v>
      </c>
      <c r="AW18255" s="191" t="s">
        <v>92</v>
      </c>
      <c r="AX18255" s="18">
        <v>202324</v>
      </c>
      <c r="AY18255" s="191">
        <v>534</v>
      </c>
      <c r="AZ18255" s="191">
        <v>28.4</v>
      </c>
      <c r="BA18255" s="191">
        <v>5</v>
      </c>
      <c r="BB18255" s="191">
        <v>0</v>
      </c>
    </row>
    <row r="18256" spans="48:54" x14ac:dyDescent="0.2">
      <c r="AV18256" s="191" t="str">
        <f t="shared" si="289"/>
        <v>536_RS_28.4_5_202324</v>
      </c>
      <c r="AW18256" s="191" t="s">
        <v>92</v>
      </c>
      <c r="AX18256" s="18">
        <v>202324</v>
      </c>
      <c r="AY18256" s="191">
        <v>536</v>
      </c>
      <c r="AZ18256" s="191">
        <v>28.4</v>
      </c>
      <c r="BA18256" s="191">
        <v>5</v>
      </c>
      <c r="BB18256" s="191">
        <v>0</v>
      </c>
    </row>
    <row r="18257" spans="48:54" x14ac:dyDescent="0.2">
      <c r="AV18257" s="191" t="str">
        <f t="shared" si="289"/>
        <v>538_RS_28.4_5_202324</v>
      </c>
      <c r="AW18257" s="191" t="s">
        <v>92</v>
      </c>
      <c r="AX18257" s="18">
        <v>202324</v>
      </c>
      <c r="AY18257" s="191">
        <v>538</v>
      </c>
      <c r="AZ18257" s="191">
        <v>28.4</v>
      </c>
      <c r="BA18257" s="191">
        <v>5</v>
      </c>
      <c r="BB18257" s="191">
        <v>0</v>
      </c>
    </row>
    <row r="18258" spans="48:54" x14ac:dyDescent="0.2">
      <c r="AV18258" s="191" t="str">
        <f t="shared" si="289"/>
        <v>540_RS_28.4_5_202324</v>
      </c>
      <c r="AW18258" s="191" t="s">
        <v>92</v>
      </c>
      <c r="AX18258" s="18">
        <v>202324</v>
      </c>
      <c r="AY18258" s="191">
        <v>540</v>
      </c>
      <c r="AZ18258" s="191">
        <v>28.4</v>
      </c>
      <c r="BA18258" s="191">
        <v>5</v>
      </c>
      <c r="BB18258" s="191">
        <v>0</v>
      </c>
    </row>
    <row r="18259" spans="48:54" x14ac:dyDescent="0.2">
      <c r="AV18259" s="191" t="str">
        <f t="shared" si="289"/>
        <v>542_RS_28.4_5_202324</v>
      </c>
      <c r="AW18259" s="191" t="s">
        <v>92</v>
      </c>
      <c r="AX18259" s="18">
        <v>202324</v>
      </c>
      <c r="AY18259" s="191">
        <v>542</v>
      </c>
      <c r="AZ18259" s="191">
        <v>28.4</v>
      </c>
      <c r="BA18259" s="191">
        <v>5</v>
      </c>
      <c r="BB18259" s="191">
        <v>0</v>
      </c>
    </row>
    <row r="18260" spans="48:54" x14ac:dyDescent="0.2">
      <c r="AV18260" s="191" t="str">
        <f t="shared" si="289"/>
        <v>544_RS_28.4_5_202324</v>
      </c>
      <c r="AW18260" s="191" t="s">
        <v>92</v>
      </c>
      <c r="AX18260" s="18">
        <v>202324</v>
      </c>
      <c r="AY18260" s="191">
        <v>544</v>
      </c>
      <c r="AZ18260" s="191">
        <v>28.4</v>
      </c>
      <c r="BA18260" s="191">
        <v>5</v>
      </c>
      <c r="BB18260" s="191">
        <v>0</v>
      </c>
    </row>
    <row r="18261" spans="48:54" x14ac:dyDescent="0.2">
      <c r="AV18261" s="191" t="str">
        <f t="shared" si="289"/>
        <v>545_RS_28.4_5_202324</v>
      </c>
      <c r="AW18261" s="191" t="s">
        <v>92</v>
      </c>
      <c r="AX18261" s="18">
        <v>202324</v>
      </c>
      <c r="AY18261" s="191">
        <v>545</v>
      </c>
      <c r="AZ18261" s="191">
        <v>28.4</v>
      </c>
      <c r="BA18261" s="191">
        <v>5</v>
      </c>
      <c r="BB18261" s="191">
        <v>-73.17</v>
      </c>
    </row>
    <row r="18262" spans="48:54" x14ac:dyDescent="0.2">
      <c r="AV18262" s="191" t="str">
        <f t="shared" si="289"/>
        <v>546_RS_28.4_5_202324</v>
      </c>
      <c r="AW18262" s="191" t="s">
        <v>92</v>
      </c>
      <c r="AX18262" s="18">
        <v>202324</v>
      </c>
      <c r="AY18262" s="191">
        <v>546</v>
      </c>
      <c r="AZ18262" s="191">
        <v>28.4</v>
      </c>
      <c r="BA18262" s="191">
        <v>5</v>
      </c>
      <c r="BB18262" s="191">
        <v>0</v>
      </c>
    </row>
    <row r="18263" spans="48:54" x14ac:dyDescent="0.2">
      <c r="AV18263" s="191" t="str">
        <f t="shared" si="289"/>
        <v>548_RS_28.4_5_202324</v>
      </c>
      <c r="AW18263" s="191" t="s">
        <v>92</v>
      </c>
      <c r="AX18263" s="18">
        <v>202324</v>
      </c>
      <c r="AY18263" s="191">
        <v>548</v>
      </c>
      <c r="AZ18263" s="191">
        <v>28.4</v>
      </c>
      <c r="BA18263" s="191">
        <v>5</v>
      </c>
      <c r="BB18263" s="191">
        <v>0</v>
      </c>
    </row>
    <row r="18264" spans="48:54" x14ac:dyDescent="0.2">
      <c r="AV18264" s="191" t="str">
        <f t="shared" si="289"/>
        <v>550_RS_28.4_5_202324</v>
      </c>
      <c r="AW18264" s="191" t="s">
        <v>92</v>
      </c>
      <c r="AX18264" s="18">
        <v>202324</v>
      </c>
      <c r="AY18264" s="191">
        <v>550</v>
      </c>
      <c r="AZ18264" s="191">
        <v>28.4</v>
      </c>
      <c r="BA18264" s="191">
        <v>5</v>
      </c>
      <c r="BB18264" s="191">
        <v>0</v>
      </c>
    </row>
    <row r="18265" spans="48:54" x14ac:dyDescent="0.2">
      <c r="AV18265" s="191" t="str">
        <f t="shared" si="289"/>
        <v>552_RS_28.4_5_202324</v>
      </c>
      <c r="AW18265" s="191" t="s">
        <v>92</v>
      </c>
      <c r="AX18265" s="18">
        <v>202324</v>
      </c>
      <c r="AY18265" s="191">
        <v>552</v>
      </c>
      <c r="AZ18265" s="191">
        <v>28.4</v>
      </c>
      <c r="BA18265" s="191">
        <v>5</v>
      </c>
      <c r="BB18265" s="191">
        <v>0</v>
      </c>
    </row>
    <row r="18266" spans="48:54" x14ac:dyDescent="0.2">
      <c r="AV18266" s="191" t="str">
        <f t="shared" si="289"/>
        <v>562_RS_28.4_5_202324</v>
      </c>
      <c r="AW18266" s="191" t="s">
        <v>92</v>
      </c>
      <c r="AX18266" s="18">
        <v>202324</v>
      </c>
      <c r="AY18266" s="191">
        <v>562</v>
      </c>
      <c r="AZ18266" s="191">
        <v>28.4</v>
      </c>
      <c r="BA18266" s="191">
        <v>5</v>
      </c>
      <c r="BB18266" s="191">
        <v>0</v>
      </c>
    </row>
    <row r="18267" spans="48:54" x14ac:dyDescent="0.2">
      <c r="AV18267" s="191" t="str">
        <f t="shared" si="289"/>
        <v>564_RS_28.4_5_202324</v>
      </c>
      <c r="AW18267" s="191" t="s">
        <v>92</v>
      </c>
      <c r="AX18267" s="18">
        <v>202324</v>
      </c>
      <c r="AY18267" s="191">
        <v>564</v>
      </c>
      <c r="AZ18267" s="191">
        <v>28.4</v>
      </c>
      <c r="BA18267" s="191">
        <v>5</v>
      </c>
      <c r="BB18267" s="191">
        <v>0</v>
      </c>
    </row>
    <row r="18268" spans="48:54" x14ac:dyDescent="0.2">
      <c r="AV18268" s="191" t="str">
        <f t="shared" si="289"/>
        <v>566_RS_28.4_5_202324</v>
      </c>
      <c r="AW18268" s="191" t="s">
        <v>92</v>
      </c>
      <c r="AX18268" s="18">
        <v>202324</v>
      </c>
      <c r="AY18268" s="191">
        <v>566</v>
      </c>
      <c r="AZ18268" s="191">
        <v>28.4</v>
      </c>
      <c r="BA18268" s="191">
        <v>5</v>
      </c>
      <c r="BB18268" s="191">
        <v>0</v>
      </c>
    </row>
    <row r="18269" spans="48:54" x14ac:dyDescent="0.2">
      <c r="AV18269" s="191" t="str">
        <f t="shared" si="289"/>
        <v>568_RS_28.4_5_202324</v>
      </c>
      <c r="AW18269" s="191" t="s">
        <v>92</v>
      </c>
      <c r="AX18269" s="18">
        <v>202324</v>
      </c>
      <c r="AY18269" s="191">
        <v>568</v>
      </c>
      <c r="AZ18269" s="191">
        <v>28.4</v>
      </c>
      <c r="BA18269" s="191">
        <v>5</v>
      </c>
      <c r="BB18269" s="191">
        <v>0</v>
      </c>
    </row>
    <row r="18270" spans="48:54" x14ac:dyDescent="0.2">
      <c r="AV18270" s="191" t="str">
        <f t="shared" si="289"/>
        <v>572_RS_28.4_5_202324</v>
      </c>
      <c r="AW18270" s="191" t="s">
        <v>92</v>
      </c>
      <c r="AX18270" s="18">
        <v>202324</v>
      </c>
      <c r="AY18270" s="191">
        <v>572</v>
      </c>
      <c r="AZ18270" s="191">
        <v>28.4</v>
      </c>
      <c r="BA18270" s="191">
        <v>5</v>
      </c>
      <c r="BB18270" s="191">
        <v>0</v>
      </c>
    </row>
    <row r="18271" spans="48:54" x14ac:dyDescent="0.2">
      <c r="AV18271" s="191" t="str">
        <f t="shared" si="289"/>
        <v>574_RS_28.4_5_202324</v>
      </c>
      <c r="AW18271" s="191" t="s">
        <v>92</v>
      </c>
      <c r="AX18271" s="18">
        <v>202324</v>
      </c>
      <c r="AY18271" s="191">
        <v>574</v>
      </c>
      <c r="AZ18271" s="191">
        <v>28.4</v>
      </c>
      <c r="BA18271" s="191">
        <v>5</v>
      </c>
      <c r="BB18271" s="191">
        <v>0</v>
      </c>
    </row>
    <row r="18272" spans="48:54" x14ac:dyDescent="0.2">
      <c r="AV18272" s="191" t="str">
        <f t="shared" si="289"/>
        <v>576_RS_28.4_5_202324</v>
      </c>
      <c r="AW18272" s="191" t="s">
        <v>92</v>
      </c>
      <c r="AX18272" s="18">
        <v>202324</v>
      </c>
      <c r="AY18272" s="191">
        <v>576</v>
      </c>
      <c r="AZ18272" s="191">
        <v>28.4</v>
      </c>
      <c r="BA18272" s="191">
        <v>5</v>
      </c>
      <c r="BB18272" s="191">
        <v>0</v>
      </c>
    </row>
    <row r="18273" spans="48:54" x14ac:dyDescent="0.2">
      <c r="AV18273" s="191" t="str">
        <f t="shared" si="289"/>
        <v>582_RS_28.4_5_202324</v>
      </c>
      <c r="AW18273" s="191" t="s">
        <v>92</v>
      </c>
      <c r="AX18273" s="18">
        <v>202324</v>
      </c>
      <c r="AY18273" s="191">
        <v>582</v>
      </c>
      <c r="AZ18273" s="191">
        <v>28.4</v>
      </c>
      <c r="BA18273" s="191">
        <v>5</v>
      </c>
      <c r="BB18273" s="191">
        <v>0</v>
      </c>
    </row>
    <row r="18274" spans="48:54" x14ac:dyDescent="0.2">
      <c r="AV18274" s="191" t="str">
        <f t="shared" si="289"/>
        <v>584_RS_28.4_5_202324</v>
      </c>
      <c r="AW18274" s="191" t="s">
        <v>92</v>
      </c>
      <c r="AX18274" s="18">
        <v>202324</v>
      </c>
      <c r="AY18274" s="191">
        <v>584</v>
      </c>
      <c r="AZ18274" s="191">
        <v>28.4</v>
      </c>
      <c r="BA18274" s="191">
        <v>5</v>
      </c>
      <c r="BB18274" s="191">
        <v>0</v>
      </c>
    </row>
    <row r="18275" spans="48:54" x14ac:dyDescent="0.2">
      <c r="AV18275" s="191" t="str">
        <f t="shared" si="289"/>
        <v>586_RS_28.4_5_202324</v>
      </c>
      <c r="AW18275" s="191" t="s">
        <v>92</v>
      </c>
      <c r="AX18275" s="18">
        <v>202324</v>
      </c>
      <c r="AY18275" s="191">
        <v>586</v>
      </c>
      <c r="AZ18275" s="191">
        <v>28.4</v>
      </c>
      <c r="BA18275" s="191">
        <v>5</v>
      </c>
      <c r="BB18275" s="191">
        <v>0</v>
      </c>
    </row>
    <row r="18276" spans="48:54" x14ac:dyDescent="0.2">
      <c r="AV18276" s="191" t="str">
        <f t="shared" si="289"/>
        <v>512_RS_29_1_202324</v>
      </c>
      <c r="AW18276" s="191" t="s">
        <v>92</v>
      </c>
      <c r="AX18276" s="18">
        <v>202324</v>
      </c>
      <c r="AY18276" s="191">
        <v>512</v>
      </c>
      <c r="AZ18276" s="191">
        <v>29</v>
      </c>
      <c r="BA18276" s="191">
        <v>1</v>
      </c>
      <c r="BB18276" s="191">
        <v>4022.3489999999997</v>
      </c>
    </row>
    <row r="18277" spans="48:54" x14ac:dyDescent="0.2">
      <c r="AV18277" s="191" t="str">
        <f t="shared" si="289"/>
        <v>514_RS_29_1_202324</v>
      </c>
      <c r="AW18277" s="191" t="s">
        <v>92</v>
      </c>
      <c r="AX18277" s="18">
        <v>202324</v>
      </c>
      <c r="AY18277" s="191">
        <v>514</v>
      </c>
      <c r="AZ18277" s="191">
        <v>29</v>
      </c>
      <c r="BA18277" s="191">
        <v>1</v>
      </c>
      <c r="BB18277" s="191">
        <v>32338.347999999998</v>
      </c>
    </row>
    <row r="18278" spans="48:54" x14ac:dyDescent="0.2">
      <c r="AV18278" s="191" t="str">
        <f t="shared" si="289"/>
        <v>516_RS_29_1_202324</v>
      </c>
      <c r="AW18278" s="191" t="s">
        <v>92</v>
      </c>
      <c r="AX18278" s="18">
        <v>202324</v>
      </c>
      <c r="AY18278" s="191">
        <v>516</v>
      </c>
      <c r="AZ18278" s="191">
        <v>29</v>
      </c>
      <c r="BA18278" s="191">
        <v>1</v>
      </c>
      <c r="BB18278" s="191">
        <v>1701.77</v>
      </c>
    </row>
    <row r="18279" spans="48:54" x14ac:dyDescent="0.2">
      <c r="AV18279" s="191" t="str">
        <f t="shared" si="289"/>
        <v>518_RS_29_1_202324</v>
      </c>
      <c r="AW18279" s="191" t="s">
        <v>92</v>
      </c>
      <c r="AX18279" s="18">
        <v>202324</v>
      </c>
      <c r="AY18279" s="191">
        <v>518</v>
      </c>
      <c r="AZ18279" s="191">
        <v>29</v>
      </c>
      <c r="BA18279" s="191">
        <v>1</v>
      </c>
      <c r="BB18279" s="191">
        <v>2266.5848299999998</v>
      </c>
    </row>
    <row r="18280" spans="48:54" x14ac:dyDescent="0.2">
      <c r="AV18280" s="191" t="str">
        <f t="shared" si="289"/>
        <v>520_RS_29_1_202324</v>
      </c>
      <c r="AW18280" s="191" t="s">
        <v>92</v>
      </c>
      <c r="AX18280" s="18">
        <v>202324</v>
      </c>
      <c r="AY18280" s="191">
        <v>520</v>
      </c>
      <c r="AZ18280" s="191">
        <v>29</v>
      </c>
      <c r="BA18280" s="191">
        <v>1</v>
      </c>
      <c r="BB18280" s="191">
        <v>3091.0039999999999</v>
      </c>
    </row>
    <row r="18281" spans="48:54" x14ac:dyDescent="0.2">
      <c r="AV18281" s="191" t="str">
        <f t="shared" si="289"/>
        <v>522_RS_29_1_202324</v>
      </c>
      <c r="AW18281" s="191" t="s">
        <v>92</v>
      </c>
      <c r="AX18281" s="18">
        <v>202324</v>
      </c>
      <c r="AY18281" s="191">
        <v>522</v>
      </c>
      <c r="AZ18281" s="191">
        <v>29</v>
      </c>
      <c r="BA18281" s="191">
        <v>1</v>
      </c>
      <c r="BB18281" s="191">
        <v>4691.2964900000006</v>
      </c>
    </row>
    <row r="18282" spans="48:54" x14ac:dyDescent="0.2">
      <c r="AV18282" s="191" t="str">
        <f t="shared" si="289"/>
        <v>524_RS_29_1_202324</v>
      </c>
      <c r="AW18282" s="191" t="s">
        <v>92</v>
      </c>
      <c r="AX18282" s="18">
        <v>202324</v>
      </c>
      <c r="AY18282" s="191">
        <v>524</v>
      </c>
      <c r="AZ18282" s="191">
        <v>29</v>
      </c>
      <c r="BA18282" s="191">
        <v>1</v>
      </c>
      <c r="BB18282" s="191">
        <v>3175.0344800000003</v>
      </c>
    </row>
    <row r="18283" spans="48:54" x14ac:dyDescent="0.2">
      <c r="AV18283" s="191" t="str">
        <f t="shared" si="289"/>
        <v>526_RS_29_1_202324</v>
      </c>
      <c r="AW18283" s="191" t="s">
        <v>92</v>
      </c>
      <c r="AX18283" s="18">
        <v>202324</v>
      </c>
      <c r="AY18283" s="191">
        <v>526</v>
      </c>
      <c r="AZ18283" s="191">
        <v>29</v>
      </c>
      <c r="BA18283" s="191">
        <v>1</v>
      </c>
      <c r="BB18283" s="191">
        <v>3995.0397871369196</v>
      </c>
    </row>
    <row r="18284" spans="48:54" x14ac:dyDescent="0.2">
      <c r="AV18284" s="191" t="str">
        <f t="shared" si="289"/>
        <v>528_RS_29_1_202324</v>
      </c>
      <c r="AW18284" s="191" t="s">
        <v>92</v>
      </c>
      <c r="AX18284" s="18">
        <v>202324</v>
      </c>
      <c r="AY18284" s="191">
        <v>528</v>
      </c>
      <c r="AZ18284" s="191">
        <v>29</v>
      </c>
      <c r="BA18284" s="191">
        <v>1</v>
      </c>
      <c r="BB18284" s="191">
        <v>1113</v>
      </c>
    </row>
    <row r="18285" spans="48:54" x14ac:dyDescent="0.2">
      <c r="AV18285" s="191" t="str">
        <f t="shared" si="289"/>
        <v>530_RS_29_1_202324</v>
      </c>
      <c r="AW18285" s="191" t="s">
        <v>92</v>
      </c>
      <c r="AX18285" s="18">
        <v>202324</v>
      </c>
      <c r="AY18285" s="191">
        <v>530</v>
      </c>
      <c r="AZ18285" s="191">
        <v>29</v>
      </c>
      <c r="BA18285" s="191">
        <v>1</v>
      </c>
      <c r="BB18285" s="191">
        <v>15633.1</v>
      </c>
    </row>
    <row r="18286" spans="48:54" x14ac:dyDescent="0.2">
      <c r="AV18286" s="191" t="str">
        <f t="shared" si="289"/>
        <v>532_RS_29_1_202324</v>
      </c>
      <c r="AW18286" s="191" t="s">
        <v>92</v>
      </c>
      <c r="AX18286" s="18">
        <v>202324</v>
      </c>
      <c r="AY18286" s="191">
        <v>532</v>
      </c>
      <c r="AZ18286" s="191">
        <v>29</v>
      </c>
      <c r="BA18286" s="191">
        <v>1</v>
      </c>
      <c r="BB18286" s="191">
        <v>6599.7600700000003</v>
      </c>
    </row>
    <row r="18287" spans="48:54" x14ac:dyDescent="0.2">
      <c r="AV18287" s="191" t="str">
        <f t="shared" si="289"/>
        <v>534_RS_29_1_202324</v>
      </c>
      <c r="AW18287" s="191" t="s">
        <v>92</v>
      </c>
      <c r="AX18287" s="18">
        <v>202324</v>
      </c>
      <c r="AY18287" s="191">
        <v>534</v>
      </c>
      <c r="AZ18287" s="191">
        <v>29</v>
      </c>
      <c r="BA18287" s="191">
        <v>1</v>
      </c>
      <c r="BB18287" s="191">
        <v>1818.1535200000008</v>
      </c>
    </row>
    <row r="18288" spans="48:54" x14ac:dyDescent="0.2">
      <c r="AV18288" s="191" t="str">
        <f t="shared" si="289"/>
        <v>536_RS_29_1_202324</v>
      </c>
      <c r="AW18288" s="191" t="s">
        <v>92</v>
      </c>
      <c r="AX18288" s="18">
        <v>202324</v>
      </c>
      <c r="AY18288" s="191">
        <v>536</v>
      </c>
      <c r="AZ18288" s="191">
        <v>29</v>
      </c>
      <c r="BA18288" s="191">
        <v>1</v>
      </c>
      <c r="BB18288" s="191">
        <v>7861.01</v>
      </c>
    </row>
    <row r="18289" spans="48:54" x14ac:dyDescent="0.2">
      <c r="AV18289" s="191" t="str">
        <f t="shared" si="289"/>
        <v>538_RS_29_1_202324</v>
      </c>
      <c r="AW18289" s="191" t="s">
        <v>92</v>
      </c>
      <c r="AX18289" s="18">
        <v>202324</v>
      </c>
      <c r="AY18289" s="191">
        <v>538</v>
      </c>
      <c r="AZ18289" s="191">
        <v>29</v>
      </c>
      <c r="BA18289" s="191">
        <v>1</v>
      </c>
      <c r="BB18289" s="191">
        <v>1621.7629999999999</v>
      </c>
    </row>
    <row r="18290" spans="48:54" x14ac:dyDescent="0.2">
      <c r="AV18290" s="191" t="str">
        <f t="shared" si="289"/>
        <v>540_RS_29_1_202324</v>
      </c>
      <c r="AW18290" s="191" t="s">
        <v>92</v>
      </c>
      <c r="AX18290" s="18">
        <v>202324</v>
      </c>
      <c r="AY18290" s="191">
        <v>540</v>
      </c>
      <c r="AZ18290" s="191">
        <v>29</v>
      </c>
      <c r="BA18290" s="191">
        <v>1</v>
      </c>
      <c r="BB18290" s="191">
        <v>1731.778</v>
      </c>
    </row>
    <row r="18291" spans="48:54" x14ac:dyDescent="0.2">
      <c r="AV18291" s="191" t="str">
        <f t="shared" si="289"/>
        <v>542_RS_29_1_202324</v>
      </c>
      <c r="AW18291" s="191" t="s">
        <v>92</v>
      </c>
      <c r="AX18291" s="18">
        <v>202324</v>
      </c>
      <c r="AY18291" s="191">
        <v>542</v>
      </c>
      <c r="AZ18291" s="191">
        <v>29</v>
      </c>
      <c r="BA18291" s="191">
        <v>1</v>
      </c>
      <c r="BB18291" s="191">
        <v>7449.3779999999997</v>
      </c>
    </row>
    <row r="18292" spans="48:54" x14ac:dyDescent="0.2">
      <c r="AV18292" s="191" t="str">
        <f t="shared" si="289"/>
        <v>544_RS_29_1_202324</v>
      </c>
      <c r="AW18292" s="191" t="s">
        <v>92</v>
      </c>
      <c r="AX18292" s="18">
        <v>202324</v>
      </c>
      <c r="AY18292" s="191">
        <v>544</v>
      </c>
      <c r="AZ18292" s="191">
        <v>29</v>
      </c>
      <c r="BA18292" s="191">
        <v>1</v>
      </c>
      <c r="BB18292" s="191">
        <v>4627.4759000000004</v>
      </c>
    </row>
    <row r="18293" spans="48:54" x14ac:dyDescent="0.2">
      <c r="AV18293" s="191" t="str">
        <f t="shared" si="289"/>
        <v>545_RS_29_1_202324</v>
      </c>
      <c r="AW18293" s="191" t="s">
        <v>92</v>
      </c>
      <c r="AX18293" s="18">
        <v>202324</v>
      </c>
      <c r="AY18293" s="191">
        <v>545</v>
      </c>
      <c r="AZ18293" s="191">
        <v>29</v>
      </c>
      <c r="BA18293" s="191">
        <v>1</v>
      </c>
      <c r="BB18293" s="191">
        <v>10654.289039999998</v>
      </c>
    </row>
    <row r="18294" spans="48:54" x14ac:dyDescent="0.2">
      <c r="AV18294" s="191" t="str">
        <f t="shared" si="289"/>
        <v>546_RS_29_1_202324</v>
      </c>
      <c r="AW18294" s="191" t="s">
        <v>92</v>
      </c>
      <c r="AX18294" s="18">
        <v>202324</v>
      </c>
      <c r="AY18294" s="191">
        <v>546</v>
      </c>
      <c r="AZ18294" s="191">
        <v>29</v>
      </c>
      <c r="BA18294" s="191">
        <v>1</v>
      </c>
      <c r="BB18294" s="191">
        <v>1957.2570000000001</v>
      </c>
    </row>
    <row r="18295" spans="48:54" x14ac:dyDescent="0.2">
      <c r="AV18295" s="191" t="str">
        <f t="shared" si="289"/>
        <v>548_RS_29_1_202324</v>
      </c>
      <c r="AW18295" s="191" t="s">
        <v>92</v>
      </c>
      <c r="AX18295" s="18">
        <v>202324</v>
      </c>
      <c r="AY18295" s="191">
        <v>548</v>
      </c>
      <c r="AZ18295" s="191">
        <v>29</v>
      </c>
      <c r="BA18295" s="191">
        <v>1</v>
      </c>
      <c r="BB18295" s="191">
        <v>4302.0940000000001</v>
      </c>
    </row>
    <row r="18296" spans="48:54" x14ac:dyDescent="0.2">
      <c r="AV18296" s="191" t="str">
        <f t="shared" si="289"/>
        <v>550_RS_29_1_202324</v>
      </c>
      <c r="AW18296" s="191" t="s">
        <v>92</v>
      </c>
      <c r="AX18296" s="18">
        <v>202324</v>
      </c>
      <c r="AY18296" s="191">
        <v>550</v>
      </c>
      <c r="AZ18296" s="191">
        <v>29</v>
      </c>
      <c r="BA18296" s="191">
        <v>1</v>
      </c>
      <c r="BB18296" s="191">
        <v>1492.6579999999999</v>
      </c>
    </row>
    <row r="18297" spans="48:54" x14ac:dyDescent="0.2">
      <c r="AV18297" s="191" t="str">
        <f t="shared" si="289"/>
        <v>552_RS_29_1_202324</v>
      </c>
      <c r="AW18297" s="191" t="s">
        <v>92</v>
      </c>
      <c r="AX18297" s="18">
        <v>202324</v>
      </c>
      <c r="AY18297" s="191">
        <v>552</v>
      </c>
      <c r="AZ18297" s="191">
        <v>29</v>
      </c>
      <c r="BA18297" s="191">
        <v>1</v>
      </c>
      <c r="BB18297" s="191">
        <v>8161.5755299999964</v>
      </c>
    </row>
    <row r="18298" spans="48:54" x14ac:dyDescent="0.2">
      <c r="AV18298" s="191" t="str">
        <f t="shared" si="289"/>
        <v>562_RS_29_1_202324</v>
      </c>
      <c r="AW18298" s="191" t="s">
        <v>92</v>
      </c>
      <c r="AX18298" s="18">
        <v>202324</v>
      </c>
      <c r="AY18298" s="191">
        <v>562</v>
      </c>
      <c r="AZ18298" s="191">
        <v>29</v>
      </c>
      <c r="BA18298" s="191">
        <v>1</v>
      </c>
      <c r="BB18298" s="191">
        <v>0</v>
      </c>
    </row>
    <row r="18299" spans="48:54" x14ac:dyDescent="0.2">
      <c r="AV18299" s="191" t="str">
        <f t="shared" si="289"/>
        <v>564_RS_29_1_202324</v>
      </c>
      <c r="AW18299" s="191" t="s">
        <v>92</v>
      </c>
      <c r="AX18299" s="18">
        <v>202324</v>
      </c>
      <c r="AY18299" s="191">
        <v>564</v>
      </c>
      <c r="AZ18299" s="191">
        <v>29</v>
      </c>
      <c r="BA18299" s="191">
        <v>1</v>
      </c>
      <c r="BB18299" s="191">
        <v>0</v>
      </c>
    </row>
    <row r="18300" spans="48:54" x14ac:dyDescent="0.2">
      <c r="AV18300" s="191" t="str">
        <f t="shared" si="289"/>
        <v>566_RS_29_1_202324</v>
      </c>
      <c r="AW18300" s="191" t="s">
        <v>92</v>
      </c>
      <c r="AX18300" s="18">
        <v>202324</v>
      </c>
      <c r="AY18300" s="191">
        <v>566</v>
      </c>
      <c r="AZ18300" s="191">
        <v>29</v>
      </c>
      <c r="BA18300" s="191">
        <v>1</v>
      </c>
      <c r="BB18300" s="191">
        <v>0</v>
      </c>
    </row>
    <row r="18301" spans="48:54" x14ac:dyDescent="0.2">
      <c r="AV18301" s="191" t="str">
        <f t="shared" si="289"/>
        <v>568_RS_29_1_202324</v>
      </c>
      <c r="AW18301" s="191" t="s">
        <v>92</v>
      </c>
      <c r="AX18301" s="18">
        <v>202324</v>
      </c>
      <c r="AY18301" s="191">
        <v>568</v>
      </c>
      <c r="AZ18301" s="191">
        <v>29</v>
      </c>
      <c r="BA18301" s="191">
        <v>1</v>
      </c>
      <c r="BB18301" s="191">
        <v>0</v>
      </c>
    </row>
    <row r="18302" spans="48:54" x14ac:dyDescent="0.2">
      <c r="AV18302" s="191" t="str">
        <f t="shared" si="289"/>
        <v>572_RS_29_1_202324</v>
      </c>
      <c r="AW18302" s="191" t="s">
        <v>92</v>
      </c>
      <c r="AX18302" s="18">
        <v>202324</v>
      </c>
      <c r="AY18302" s="191">
        <v>572</v>
      </c>
      <c r="AZ18302" s="191">
        <v>29</v>
      </c>
      <c r="BA18302" s="191">
        <v>1</v>
      </c>
      <c r="BB18302" s="191">
        <v>0</v>
      </c>
    </row>
    <row r="18303" spans="48:54" x14ac:dyDescent="0.2">
      <c r="AV18303" s="191" t="str">
        <f t="shared" si="289"/>
        <v>574_RS_29_1_202324</v>
      </c>
      <c r="AW18303" s="191" t="s">
        <v>92</v>
      </c>
      <c r="AX18303" s="18">
        <v>202324</v>
      </c>
      <c r="AY18303" s="191">
        <v>574</v>
      </c>
      <c r="AZ18303" s="191">
        <v>29</v>
      </c>
      <c r="BA18303" s="191">
        <v>1</v>
      </c>
      <c r="BB18303" s="191">
        <v>0</v>
      </c>
    </row>
    <row r="18304" spans="48:54" x14ac:dyDescent="0.2">
      <c r="AV18304" s="191" t="str">
        <f t="shared" si="289"/>
        <v>576_RS_29_1_202324</v>
      </c>
      <c r="AW18304" s="191" t="s">
        <v>92</v>
      </c>
      <c r="AX18304" s="18">
        <v>202324</v>
      </c>
      <c r="AY18304" s="191">
        <v>576</v>
      </c>
      <c r="AZ18304" s="191">
        <v>29</v>
      </c>
      <c r="BA18304" s="191">
        <v>1</v>
      </c>
      <c r="BB18304" s="191">
        <v>0</v>
      </c>
    </row>
    <row r="18305" spans="48:54" x14ac:dyDescent="0.2">
      <c r="AV18305" s="191" t="str">
        <f t="shared" si="289"/>
        <v>582_RS_29_1_202324</v>
      </c>
      <c r="AW18305" s="191" t="s">
        <v>92</v>
      </c>
      <c r="AX18305" s="18">
        <v>202324</v>
      </c>
      <c r="AY18305" s="191">
        <v>582</v>
      </c>
      <c r="AZ18305" s="191">
        <v>29</v>
      </c>
      <c r="BA18305" s="191">
        <v>1</v>
      </c>
      <c r="BB18305" s="191">
        <v>0</v>
      </c>
    </row>
    <row r="18306" spans="48:54" x14ac:dyDescent="0.2">
      <c r="AV18306" s="191" t="str">
        <f t="shared" si="289"/>
        <v>584_RS_29_1_202324</v>
      </c>
      <c r="AW18306" s="191" t="s">
        <v>92</v>
      </c>
      <c r="AX18306" s="18">
        <v>202324</v>
      </c>
      <c r="AY18306" s="191">
        <v>584</v>
      </c>
      <c r="AZ18306" s="191">
        <v>29</v>
      </c>
      <c r="BA18306" s="191">
        <v>1</v>
      </c>
      <c r="BB18306" s="191">
        <v>0</v>
      </c>
    </row>
    <row r="18307" spans="48:54" x14ac:dyDescent="0.2">
      <c r="AV18307" s="191" t="str">
        <f t="shared" si="289"/>
        <v>586_RS_29_1_202324</v>
      </c>
      <c r="AW18307" s="191" t="s">
        <v>92</v>
      </c>
      <c r="AX18307" s="18">
        <v>202324</v>
      </c>
      <c r="AY18307" s="191">
        <v>586</v>
      </c>
      <c r="AZ18307" s="191">
        <v>29</v>
      </c>
      <c r="BA18307" s="191">
        <v>1</v>
      </c>
      <c r="BB18307" s="191">
        <v>0</v>
      </c>
    </row>
    <row r="18308" spans="48:54" x14ac:dyDescent="0.2">
      <c r="AV18308" s="191" t="str">
        <f t="shared" ref="AV18308:AV18371" si="290">AY18308&amp;"_"&amp;AW18308&amp;"_"&amp;AZ18308&amp;"_"&amp;BA18308&amp;"_"&amp;AX18308</f>
        <v>512_RS_29_2_202324</v>
      </c>
      <c r="AW18308" s="191" t="s">
        <v>92</v>
      </c>
      <c r="AX18308" s="18">
        <v>202324</v>
      </c>
      <c r="AY18308" s="191">
        <v>512</v>
      </c>
      <c r="AZ18308" s="191">
        <v>29</v>
      </c>
      <c r="BA18308" s="191">
        <v>2</v>
      </c>
      <c r="BB18308" s="191">
        <v>-1131.567</v>
      </c>
    </row>
    <row r="18309" spans="48:54" x14ac:dyDescent="0.2">
      <c r="AV18309" s="191" t="str">
        <f t="shared" si="290"/>
        <v>514_RS_29_2_202324</v>
      </c>
      <c r="AW18309" s="191" t="s">
        <v>92</v>
      </c>
      <c r="AX18309" s="18">
        <v>202324</v>
      </c>
      <c r="AY18309" s="191">
        <v>514</v>
      </c>
      <c r="AZ18309" s="191">
        <v>29</v>
      </c>
      <c r="BA18309" s="191">
        <v>2</v>
      </c>
      <c r="BB18309" s="191">
        <v>-2385.3240000000001</v>
      </c>
    </row>
    <row r="18310" spans="48:54" x14ac:dyDescent="0.2">
      <c r="AV18310" s="191" t="str">
        <f t="shared" si="290"/>
        <v>516_RS_29_2_202324</v>
      </c>
      <c r="AW18310" s="191" t="s">
        <v>92</v>
      </c>
      <c r="AX18310" s="18">
        <v>202324</v>
      </c>
      <c r="AY18310" s="191">
        <v>516</v>
      </c>
      <c r="AZ18310" s="191">
        <v>29</v>
      </c>
      <c r="BA18310" s="191">
        <v>2</v>
      </c>
      <c r="BB18310" s="191">
        <v>-1792.95</v>
      </c>
    </row>
    <row r="18311" spans="48:54" x14ac:dyDescent="0.2">
      <c r="AV18311" s="191" t="str">
        <f t="shared" si="290"/>
        <v>518_RS_29_2_202324</v>
      </c>
      <c r="AW18311" s="191" t="s">
        <v>92</v>
      </c>
      <c r="AX18311" s="18">
        <v>202324</v>
      </c>
      <c r="AY18311" s="191">
        <v>518</v>
      </c>
      <c r="AZ18311" s="191">
        <v>29</v>
      </c>
      <c r="BA18311" s="191">
        <v>2</v>
      </c>
      <c r="BB18311" s="191">
        <v>-1621.3214399999999</v>
      </c>
    </row>
    <row r="18312" spans="48:54" x14ac:dyDescent="0.2">
      <c r="AV18312" s="191" t="str">
        <f t="shared" si="290"/>
        <v>520_RS_29_2_202324</v>
      </c>
      <c r="AW18312" s="191" t="s">
        <v>92</v>
      </c>
      <c r="AX18312" s="18">
        <v>202324</v>
      </c>
      <c r="AY18312" s="191">
        <v>520</v>
      </c>
      <c r="AZ18312" s="191">
        <v>29</v>
      </c>
      <c r="BA18312" s="191">
        <v>2</v>
      </c>
      <c r="BB18312" s="191">
        <v>-2995.308</v>
      </c>
    </row>
    <row r="18313" spans="48:54" x14ac:dyDescent="0.2">
      <c r="AV18313" s="191" t="str">
        <f t="shared" si="290"/>
        <v>522_RS_29_2_202324</v>
      </c>
      <c r="AW18313" s="191" t="s">
        <v>92</v>
      </c>
      <c r="AX18313" s="18">
        <v>202324</v>
      </c>
      <c r="AY18313" s="191">
        <v>522</v>
      </c>
      <c r="AZ18313" s="191">
        <v>29</v>
      </c>
      <c r="BA18313" s="191">
        <v>2</v>
      </c>
      <c r="BB18313" s="191">
        <v>-2596.2166199999997</v>
      </c>
    </row>
    <row r="18314" spans="48:54" x14ac:dyDescent="0.2">
      <c r="AV18314" s="191" t="str">
        <f t="shared" si="290"/>
        <v>524_RS_29_2_202324</v>
      </c>
      <c r="AW18314" s="191" t="s">
        <v>92</v>
      </c>
      <c r="AX18314" s="18">
        <v>202324</v>
      </c>
      <c r="AY18314" s="191">
        <v>524</v>
      </c>
      <c r="AZ18314" s="191">
        <v>29</v>
      </c>
      <c r="BA18314" s="191">
        <v>2</v>
      </c>
      <c r="BB18314" s="191">
        <v>-1653.7203800000004</v>
      </c>
    </row>
    <row r="18315" spans="48:54" x14ac:dyDescent="0.2">
      <c r="AV18315" s="191" t="str">
        <f t="shared" si="290"/>
        <v>526_RS_29_2_202324</v>
      </c>
      <c r="AW18315" s="191" t="s">
        <v>92</v>
      </c>
      <c r="AX18315" s="18">
        <v>202324</v>
      </c>
      <c r="AY18315" s="191">
        <v>526</v>
      </c>
      <c r="AZ18315" s="191">
        <v>29</v>
      </c>
      <c r="BA18315" s="191">
        <v>2</v>
      </c>
      <c r="BB18315" s="191">
        <v>-1071.8445585052596</v>
      </c>
    </row>
    <row r="18316" spans="48:54" x14ac:dyDescent="0.2">
      <c r="AV18316" s="191" t="str">
        <f t="shared" si="290"/>
        <v>528_RS_29_2_202324</v>
      </c>
      <c r="AW18316" s="191" t="s">
        <v>92</v>
      </c>
      <c r="AX18316" s="18">
        <v>202324</v>
      </c>
      <c r="AY18316" s="191">
        <v>528</v>
      </c>
      <c r="AZ18316" s="191">
        <v>29</v>
      </c>
      <c r="BA18316" s="191">
        <v>2</v>
      </c>
      <c r="BB18316" s="191">
        <v>-518</v>
      </c>
    </row>
    <row r="18317" spans="48:54" x14ac:dyDescent="0.2">
      <c r="AV18317" s="191" t="str">
        <f t="shared" si="290"/>
        <v>530_RS_29_2_202324</v>
      </c>
      <c r="AW18317" s="191" t="s">
        <v>92</v>
      </c>
      <c r="AX18317" s="18">
        <v>202324</v>
      </c>
      <c r="AY18317" s="191">
        <v>530</v>
      </c>
      <c r="AZ18317" s="191">
        <v>29</v>
      </c>
      <c r="BA18317" s="191">
        <v>2</v>
      </c>
      <c r="BB18317" s="191">
        <v>-3889.9300000000003</v>
      </c>
    </row>
    <row r="18318" spans="48:54" x14ac:dyDescent="0.2">
      <c r="AV18318" s="191" t="str">
        <f t="shared" si="290"/>
        <v>532_RS_29_2_202324</v>
      </c>
      <c r="AW18318" s="191" t="s">
        <v>92</v>
      </c>
      <c r="AX18318" s="18">
        <v>202324</v>
      </c>
      <c r="AY18318" s="191">
        <v>532</v>
      </c>
      <c r="AZ18318" s="191">
        <v>29</v>
      </c>
      <c r="BA18318" s="191">
        <v>2</v>
      </c>
      <c r="BB18318" s="191">
        <v>-9902.8870000000006</v>
      </c>
    </row>
    <row r="18319" spans="48:54" x14ac:dyDescent="0.2">
      <c r="AV18319" s="191" t="str">
        <f t="shared" si="290"/>
        <v>534_RS_29_2_202324</v>
      </c>
      <c r="AW18319" s="191" t="s">
        <v>92</v>
      </c>
      <c r="AX18319" s="18">
        <v>202324</v>
      </c>
      <c r="AY18319" s="191">
        <v>534</v>
      </c>
      <c r="AZ18319" s="191">
        <v>29</v>
      </c>
      <c r="BA18319" s="191">
        <v>2</v>
      </c>
      <c r="BB18319" s="191">
        <v>-880.76805999999999</v>
      </c>
    </row>
    <row r="18320" spans="48:54" x14ac:dyDescent="0.2">
      <c r="AV18320" s="191" t="str">
        <f t="shared" si="290"/>
        <v>536_RS_29_2_202324</v>
      </c>
      <c r="AW18320" s="191" t="s">
        <v>92</v>
      </c>
      <c r="AX18320" s="18">
        <v>202324</v>
      </c>
      <c r="AY18320" s="191">
        <v>536</v>
      </c>
      <c r="AZ18320" s="191">
        <v>29</v>
      </c>
      <c r="BA18320" s="191">
        <v>2</v>
      </c>
      <c r="BB18320" s="191">
        <v>-2226.7709999999997</v>
      </c>
    </row>
    <row r="18321" spans="48:54" x14ac:dyDescent="0.2">
      <c r="AV18321" s="191" t="str">
        <f t="shared" si="290"/>
        <v>538_RS_29_2_202324</v>
      </c>
      <c r="AW18321" s="191" t="s">
        <v>92</v>
      </c>
      <c r="AX18321" s="18">
        <v>202324</v>
      </c>
      <c r="AY18321" s="191">
        <v>538</v>
      </c>
      <c r="AZ18321" s="191">
        <v>29</v>
      </c>
      <c r="BA18321" s="191">
        <v>2</v>
      </c>
      <c r="BB18321" s="191">
        <v>-262.27999999999997</v>
      </c>
    </row>
    <row r="18322" spans="48:54" x14ac:dyDescent="0.2">
      <c r="AV18322" s="191" t="str">
        <f t="shared" si="290"/>
        <v>540_RS_29_2_202324</v>
      </c>
      <c r="AW18322" s="191" t="s">
        <v>92</v>
      </c>
      <c r="AX18322" s="18">
        <v>202324</v>
      </c>
      <c r="AY18322" s="191">
        <v>540</v>
      </c>
      <c r="AZ18322" s="191">
        <v>29</v>
      </c>
      <c r="BA18322" s="191">
        <v>2</v>
      </c>
      <c r="BB18322" s="191">
        <v>-312.815</v>
      </c>
    </row>
    <row r="18323" spans="48:54" x14ac:dyDescent="0.2">
      <c r="AV18323" s="191" t="str">
        <f t="shared" si="290"/>
        <v>542_RS_29_2_202324</v>
      </c>
      <c r="AW18323" s="191" t="s">
        <v>92</v>
      </c>
      <c r="AX18323" s="18">
        <v>202324</v>
      </c>
      <c r="AY18323" s="191">
        <v>542</v>
      </c>
      <c r="AZ18323" s="191">
        <v>29</v>
      </c>
      <c r="BA18323" s="191">
        <v>2</v>
      </c>
      <c r="BB18323" s="191">
        <v>-2344.3890000000001</v>
      </c>
    </row>
    <row r="18324" spans="48:54" x14ac:dyDescent="0.2">
      <c r="AV18324" s="191" t="str">
        <f t="shared" si="290"/>
        <v>544_RS_29_2_202324</v>
      </c>
      <c r="AW18324" s="191" t="s">
        <v>92</v>
      </c>
      <c r="AX18324" s="18">
        <v>202324</v>
      </c>
      <c r="AY18324" s="191">
        <v>544</v>
      </c>
      <c r="AZ18324" s="191">
        <v>29</v>
      </c>
      <c r="BA18324" s="191">
        <v>2</v>
      </c>
      <c r="BB18324" s="191">
        <v>-2770.9515999999999</v>
      </c>
    </row>
    <row r="18325" spans="48:54" x14ac:dyDescent="0.2">
      <c r="AV18325" s="191" t="str">
        <f t="shared" si="290"/>
        <v>545_RS_29_2_202324</v>
      </c>
      <c r="AW18325" s="191" t="s">
        <v>92</v>
      </c>
      <c r="AX18325" s="18">
        <v>202324</v>
      </c>
      <c r="AY18325" s="191">
        <v>545</v>
      </c>
      <c r="AZ18325" s="191">
        <v>29</v>
      </c>
      <c r="BA18325" s="191">
        <v>2</v>
      </c>
      <c r="BB18325" s="191">
        <v>-1798.45118</v>
      </c>
    </row>
    <row r="18326" spans="48:54" x14ac:dyDescent="0.2">
      <c r="AV18326" s="191" t="str">
        <f t="shared" si="290"/>
        <v>546_RS_29_2_202324</v>
      </c>
      <c r="AW18326" s="191" t="s">
        <v>92</v>
      </c>
      <c r="AX18326" s="18">
        <v>202324</v>
      </c>
      <c r="AY18326" s="191">
        <v>546</v>
      </c>
      <c r="AZ18326" s="191">
        <v>29</v>
      </c>
      <c r="BA18326" s="191">
        <v>2</v>
      </c>
      <c r="BB18326" s="191">
        <v>-239.75199999999998</v>
      </c>
    </row>
    <row r="18327" spans="48:54" x14ac:dyDescent="0.2">
      <c r="AV18327" s="191" t="str">
        <f t="shared" si="290"/>
        <v>548_RS_29_2_202324</v>
      </c>
      <c r="AW18327" s="191" t="s">
        <v>92</v>
      </c>
      <c r="AX18327" s="18">
        <v>202324</v>
      </c>
      <c r="AY18327" s="191">
        <v>548</v>
      </c>
      <c r="AZ18327" s="191">
        <v>29</v>
      </c>
      <c r="BA18327" s="191">
        <v>2</v>
      </c>
      <c r="BB18327" s="191">
        <v>-1207.9850000000001</v>
      </c>
    </row>
    <row r="18328" spans="48:54" x14ac:dyDescent="0.2">
      <c r="AV18328" s="191" t="str">
        <f t="shared" si="290"/>
        <v>550_RS_29_2_202324</v>
      </c>
      <c r="AW18328" s="191" t="s">
        <v>92</v>
      </c>
      <c r="AX18328" s="18">
        <v>202324</v>
      </c>
      <c r="AY18328" s="191">
        <v>550</v>
      </c>
      <c r="AZ18328" s="191">
        <v>29</v>
      </c>
      <c r="BA18328" s="191">
        <v>2</v>
      </c>
      <c r="BB18328" s="191">
        <v>-1944.4089999999999</v>
      </c>
    </row>
    <row r="18329" spans="48:54" x14ac:dyDescent="0.2">
      <c r="AV18329" s="191" t="str">
        <f t="shared" si="290"/>
        <v>552_RS_29_2_202324</v>
      </c>
      <c r="AW18329" s="191" t="s">
        <v>92</v>
      </c>
      <c r="AX18329" s="18">
        <v>202324</v>
      </c>
      <c r="AY18329" s="191">
        <v>552</v>
      </c>
      <c r="AZ18329" s="191">
        <v>29</v>
      </c>
      <c r="BA18329" s="191">
        <v>2</v>
      </c>
      <c r="BB18329" s="191">
        <v>-7831.2937099999936</v>
      </c>
    </row>
    <row r="18330" spans="48:54" x14ac:dyDescent="0.2">
      <c r="AV18330" s="191" t="str">
        <f t="shared" si="290"/>
        <v>562_RS_29_2_202324</v>
      </c>
      <c r="AW18330" s="191" t="s">
        <v>92</v>
      </c>
      <c r="AX18330" s="18">
        <v>202324</v>
      </c>
      <c r="AY18330" s="191">
        <v>562</v>
      </c>
      <c r="AZ18330" s="191">
        <v>29</v>
      </c>
      <c r="BA18330" s="191">
        <v>2</v>
      </c>
      <c r="BB18330" s="191">
        <v>0</v>
      </c>
    </row>
    <row r="18331" spans="48:54" x14ac:dyDescent="0.2">
      <c r="AV18331" s="191" t="str">
        <f t="shared" si="290"/>
        <v>564_RS_29_2_202324</v>
      </c>
      <c r="AW18331" s="191" t="s">
        <v>92</v>
      </c>
      <c r="AX18331" s="18">
        <v>202324</v>
      </c>
      <c r="AY18331" s="191">
        <v>564</v>
      </c>
      <c r="AZ18331" s="191">
        <v>29</v>
      </c>
      <c r="BA18331" s="191">
        <v>2</v>
      </c>
      <c r="BB18331" s="191">
        <v>0</v>
      </c>
    </row>
    <row r="18332" spans="48:54" x14ac:dyDescent="0.2">
      <c r="AV18332" s="191" t="str">
        <f t="shared" si="290"/>
        <v>566_RS_29_2_202324</v>
      </c>
      <c r="AW18332" s="191" t="s">
        <v>92</v>
      </c>
      <c r="AX18332" s="18">
        <v>202324</v>
      </c>
      <c r="AY18332" s="191">
        <v>566</v>
      </c>
      <c r="AZ18332" s="191">
        <v>29</v>
      </c>
      <c r="BA18332" s="191">
        <v>2</v>
      </c>
      <c r="BB18332" s="191">
        <v>0</v>
      </c>
    </row>
    <row r="18333" spans="48:54" x14ac:dyDescent="0.2">
      <c r="AV18333" s="191" t="str">
        <f t="shared" si="290"/>
        <v>568_RS_29_2_202324</v>
      </c>
      <c r="AW18333" s="191" t="s">
        <v>92</v>
      </c>
      <c r="AX18333" s="18">
        <v>202324</v>
      </c>
      <c r="AY18333" s="191">
        <v>568</v>
      </c>
      <c r="AZ18333" s="191">
        <v>29</v>
      </c>
      <c r="BA18333" s="191">
        <v>2</v>
      </c>
      <c r="BB18333" s="191">
        <v>0</v>
      </c>
    </row>
    <row r="18334" spans="48:54" x14ac:dyDescent="0.2">
      <c r="AV18334" s="191" t="str">
        <f t="shared" si="290"/>
        <v>572_RS_29_2_202324</v>
      </c>
      <c r="AW18334" s="191" t="s">
        <v>92</v>
      </c>
      <c r="AX18334" s="18">
        <v>202324</v>
      </c>
      <c r="AY18334" s="191">
        <v>572</v>
      </c>
      <c r="AZ18334" s="191">
        <v>29</v>
      </c>
      <c r="BA18334" s="191">
        <v>2</v>
      </c>
      <c r="BB18334" s="191">
        <v>0</v>
      </c>
    </row>
    <row r="18335" spans="48:54" x14ac:dyDescent="0.2">
      <c r="AV18335" s="191" t="str">
        <f t="shared" si="290"/>
        <v>574_RS_29_2_202324</v>
      </c>
      <c r="AW18335" s="191" t="s">
        <v>92</v>
      </c>
      <c r="AX18335" s="18">
        <v>202324</v>
      </c>
      <c r="AY18335" s="191">
        <v>574</v>
      </c>
      <c r="AZ18335" s="191">
        <v>29</v>
      </c>
      <c r="BA18335" s="191">
        <v>2</v>
      </c>
      <c r="BB18335" s="191">
        <v>0</v>
      </c>
    </row>
    <row r="18336" spans="48:54" x14ac:dyDescent="0.2">
      <c r="AV18336" s="191" t="str">
        <f t="shared" si="290"/>
        <v>576_RS_29_2_202324</v>
      </c>
      <c r="AW18336" s="191" t="s">
        <v>92</v>
      </c>
      <c r="AX18336" s="18">
        <v>202324</v>
      </c>
      <c r="AY18336" s="191">
        <v>576</v>
      </c>
      <c r="AZ18336" s="191">
        <v>29</v>
      </c>
      <c r="BA18336" s="191">
        <v>2</v>
      </c>
      <c r="BB18336" s="191">
        <v>0</v>
      </c>
    </row>
    <row r="18337" spans="48:54" x14ac:dyDescent="0.2">
      <c r="AV18337" s="191" t="str">
        <f t="shared" si="290"/>
        <v>582_RS_29_2_202324</v>
      </c>
      <c r="AW18337" s="191" t="s">
        <v>92</v>
      </c>
      <c r="AX18337" s="18">
        <v>202324</v>
      </c>
      <c r="AY18337" s="191">
        <v>582</v>
      </c>
      <c r="AZ18337" s="191">
        <v>29</v>
      </c>
      <c r="BA18337" s="191">
        <v>2</v>
      </c>
      <c r="BB18337" s="191">
        <v>0</v>
      </c>
    </row>
    <row r="18338" spans="48:54" x14ac:dyDescent="0.2">
      <c r="AV18338" s="191" t="str">
        <f t="shared" si="290"/>
        <v>584_RS_29_2_202324</v>
      </c>
      <c r="AW18338" s="191" t="s">
        <v>92</v>
      </c>
      <c r="AX18338" s="18">
        <v>202324</v>
      </c>
      <c r="AY18338" s="191">
        <v>584</v>
      </c>
      <c r="AZ18338" s="191">
        <v>29</v>
      </c>
      <c r="BA18338" s="191">
        <v>2</v>
      </c>
      <c r="BB18338" s="191">
        <v>0</v>
      </c>
    </row>
    <row r="18339" spans="48:54" x14ac:dyDescent="0.2">
      <c r="AV18339" s="191" t="str">
        <f t="shared" si="290"/>
        <v>586_RS_29_2_202324</v>
      </c>
      <c r="AW18339" s="191" t="s">
        <v>92</v>
      </c>
      <c r="AX18339" s="18">
        <v>202324</v>
      </c>
      <c r="AY18339" s="191">
        <v>586</v>
      </c>
      <c r="AZ18339" s="191">
        <v>29</v>
      </c>
      <c r="BA18339" s="191">
        <v>2</v>
      </c>
      <c r="BB18339" s="191">
        <v>0</v>
      </c>
    </row>
    <row r="18340" spans="48:54" x14ac:dyDescent="0.2">
      <c r="AV18340" s="191" t="str">
        <f t="shared" si="290"/>
        <v>512_RS_29_4_202324</v>
      </c>
      <c r="AW18340" s="191" t="s">
        <v>92</v>
      </c>
      <c r="AX18340" s="18">
        <v>202324</v>
      </c>
      <c r="AY18340" s="191">
        <v>512</v>
      </c>
      <c r="AZ18340" s="191">
        <v>29</v>
      </c>
      <c r="BA18340" s="191">
        <v>4</v>
      </c>
      <c r="BB18340" s="191">
        <v>2890.7819999999997</v>
      </c>
    </row>
    <row r="18341" spans="48:54" x14ac:dyDescent="0.2">
      <c r="AV18341" s="191" t="str">
        <f t="shared" si="290"/>
        <v>514_RS_29_4_202324</v>
      </c>
      <c r="AW18341" s="191" t="s">
        <v>92</v>
      </c>
      <c r="AX18341" s="18">
        <v>202324</v>
      </c>
      <c r="AY18341" s="191">
        <v>514</v>
      </c>
      <c r="AZ18341" s="191">
        <v>29</v>
      </c>
      <c r="BA18341" s="191">
        <v>4</v>
      </c>
      <c r="BB18341" s="191">
        <v>29953.023999999998</v>
      </c>
    </row>
    <row r="18342" spans="48:54" x14ac:dyDescent="0.2">
      <c r="AV18342" s="191" t="str">
        <f t="shared" si="290"/>
        <v>516_RS_29_4_202324</v>
      </c>
      <c r="AW18342" s="191" t="s">
        <v>92</v>
      </c>
      <c r="AX18342" s="18">
        <v>202324</v>
      </c>
      <c r="AY18342" s="191">
        <v>516</v>
      </c>
      <c r="AZ18342" s="191">
        <v>29</v>
      </c>
      <c r="BA18342" s="191">
        <v>4</v>
      </c>
      <c r="BB18342" s="191">
        <v>-91.180000000000064</v>
      </c>
    </row>
    <row r="18343" spans="48:54" x14ac:dyDescent="0.2">
      <c r="AV18343" s="191" t="str">
        <f t="shared" si="290"/>
        <v>518_RS_29_4_202324</v>
      </c>
      <c r="AW18343" s="191" t="s">
        <v>92</v>
      </c>
      <c r="AX18343" s="18">
        <v>202324</v>
      </c>
      <c r="AY18343" s="191">
        <v>518</v>
      </c>
      <c r="AZ18343" s="191">
        <v>29</v>
      </c>
      <c r="BA18343" s="191">
        <v>4</v>
      </c>
      <c r="BB18343" s="191">
        <v>645.26338999999984</v>
      </c>
    </row>
    <row r="18344" spans="48:54" x14ac:dyDescent="0.2">
      <c r="AV18344" s="191" t="str">
        <f t="shared" si="290"/>
        <v>520_RS_29_4_202324</v>
      </c>
      <c r="AW18344" s="191" t="s">
        <v>92</v>
      </c>
      <c r="AX18344" s="18">
        <v>202324</v>
      </c>
      <c r="AY18344" s="191">
        <v>520</v>
      </c>
      <c r="AZ18344" s="191">
        <v>29</v>
      </c>
      <c r="BA18344" s="191">
        <v>4</v>
      </c>
      <c r="BB18344" s="191">
        <v>95.695999999999913</v>
      </c>
    </row>
    <row r="18345" spans="48:54" x14ac:dyDescent="0.2">
      <c r="AV18345" s="191" t="str">
        <f t="shared" si="290"/>
        <v>522_RS_29_4_202324</v>
      </c>
      <c r="AW18345" s="191" t="s">
        <v>92</v>
      </c>
      <c r="AX18345" s="18">
        <v>202324</v>
      </c>
      <c r="AY18345" s="191">
        <v>522</v>
      </c>
      <c r="AZ18345" s="191">
        <v>29</v>
      </c>
      <c r="BA18345" s="191">
        <v>4</v>
      </c>
      <c r="BB18345" s="191">
        <v>2095.0798700000009</v>
      </c>
    </row>
    <row r="18346" spans="48:54" x14ac:dyDescent="0.2">
      <c r="AV18346" s="191" t="str">
        <f t="shared" si="290"/>
        <v>524_RS_29_4_202324</v>
      </c>
      <c r="AW18346" s="191" t="s">
        <v>92</v>
      </c>
      <c r="AX18346" s="18">
        <v>202324</v>
      </c>
      <c r="AY18346" s="191">
        <v>524</v>
      </c>
      <c r="AZ18346" s="191">
        <v>29</v>
      </c>
      <c r="BA18346" s="191">
        <v>4</v>
      </c>
      <c r="BB18346" s="191">
        <v>1521.3140999999998</v>
      </c>
    </row>
    <row r="18347" spans="48:54" x14ac:dyDescent="0.2">
      <c r="AV18347" s="191" t="str">
        <f t="shared" si="290"/>
        <v>526_RS_29_4_202324</v>
      </c>
      <c r="AW18347" s="191" t="s">
        <v>92</v>
      </c>
      <c r="AX18347" s="18">
        <v>202324</v>
      </c>
      <c r="AY18347" s="191">
        <v>526</v>
      </c>
      <c r="AZ18347" s="191">
        <v>29</v>
      </c>
      <c r="BA18347" s="191">
        <v>4</v>
      </c>
      <c r="BB18347" s="191">
        <v>2923.19522863166</v>
      </c>
    </row>
    <row r="18348" spans="48:54" x14ac:dyDescent="0.2">
      <c r="AV18348" s="191" t="str">
        <f t="shared" si="290"/>
        <v>528_RS_29_4_202324</v>
      </c>
      <c r="AW18348" s="191" t="s">
        <v>92</v>
      </c>
      <c r="AX18348" s="18">
        <v>202324</v>
      </c>
      <c r="AY18348" s="191">
        <v>528</v>
      </c>
      <c r="AZ18348" s="191">
        <v>29</v>
      </c>
      <c r="BA18348" s="191">
        <v>4</v>
      </c>
      <c r="BB18348" s="191">
        <v>595</v>
      </c>
    </row>
    <row r="18349" spans="48:54" x14ac:dyDescent="0.2">
      <c r="AV18349" s="191" t="str">
        <f t="shared" si="290"/>
        <v>530_RS_29_4_202324</v>
      </c>
      <c r="AW18349" s="191" t="s">
        <v>92</v>
      </c>
      <c r="AX18349" s="18">
        <v>202324</v>
      </c>
      <c r="AY18349" s="191">
        <v>530</v>
      </c>
      <c r="AZ18349" s="191">
        <v>29</v>
      </c>
      <c r="BA18349" s="191">
        <v>4</v>
      </c>
      <c r="BB18349" s="191">
        <v>11743.17</v>
      </c>
    </row>
    <row r="18350" spans="48:54" x14ac:dyDescent="0.2">
      <c r="AV18350" s="191" t="str">
        <f t="shared" si="290"/>
        <v>532_RS_29_4_202324</v>
      </c>
      <c r="AW18350" s="191" t="s">
        <v>92</v>
      </c>
      <c r="AX18350" s="18">
        <v>202324</v>
      </c>
      <c r="AY18350" s="191">
        <v>532</v>
      </c>
      <c r="AZ18350" s="191">
        <v>29</v>
      </c>
      <c r="BA18350" s="191">
        <v>4</v>
      </c>
      <c r="BB18350" s="191">
        <v>-3303.1269300000004</v>
      </c>
    </row>
    <row r="18351" spans="48:54" x14ac:dyDescent="0.2">
      <c r="AV18351" s="191" t="str">
        <f t="shared" si="290"/>
        <v>534_RS_29_4_202324</v>
      </c>
      <c r="AW18351" s="191" t="s">
        <v>92</v>
      </c>
      <c r="AX18351" s="18">
        <v>202324</v>
      </c>
      <c r="AY18351" s="191">
        <v>534</v>
      </c>
      <c r="AZ18351" s="191">
        <v>29</v>
      </c>
      <c r="BA18351" s="191">
        <v>4</v>
      </c>
      <c r="BB18351" s="191">
        <v>937.38546000000076</v>
      </c>
    </row>
    <row r="18352" spans="48:54" x14ac:dyDescent="0.2">
      <c r="AV18352" s="191" t="str">
        <f t="shared" si="290"/>
        <v>536_RS_29_4_202324</v>
      </c>
      <c r="AW18352" s="191" t="s">
        <v>92</v>
      </c>
      <c r="AX18352" s="18">
        <v>202324</v>
      </c>
      <c r="AY18352" s="191">
        <v>536</v>
      </c>
      <c r="AZ18352" s="191">
        <v>29</v>
      </c>
      <c r="BA18352" s="191">
        <v>4</v>
      </c>
      <c r="BB18352" s="191">
        <v>5634.2390000000005</v>
      </c>
    </row>
    <row r="18353" spans="48:54" x14ac:dyDescent="0.2">
      <c r="AV18353" s="191" t="str">
        <f t="shared" si="290"/>
        <v>538_RS_29_4_202324</v>
      </c>
      <c r="AW18353" s="191" t="s">
        <v>92</v>
      </c>
      <c r="AX18353" s="18">
        <v>202324</v>
      </c>
      <c r="AY18353" s="191">
        <v>538</v>
      </c>
      <c r="AZ18353" s="191">
        <v>29</v>
      </c>
      <c r="BA18353" s="191">
        <v>4</v>
      </c>
      <c r="BB18353" s="191">
        <v>1359.4829999999999</v>
      </c>
    </row>
    <row r="18354" spans="48:54" x14ac:dyDescent="0.2">
      <c r="AV18354" s="191" t="str">
        <f t="shared" si="290"/>
        <v>540_RS_29_4_202324</v>
      </c>
      <c r="AW18354" s="191" t="s">
        <v>92</v>
      </c>
      <c r="AX18354" s="18">
        <v>202324</v>
      </c>
      <c r="AY18354" s="191">
        <v>540</v>
      </c>
      <c r="AZ18354" s="191">
        <v>29</v>
      </c>
      <c r="BA18354" s="191">
        <v>4</v>
      </c>
      <c r="BB18354" s="191">
        <v>1418.963</v>
      </c>
    </row>
    <row r="18355" spans="48:54" x14ac:dyDescent="0.2">
      <c r="AV18355" s="191" t="str">
        <f t="shared" si="290"/>
        <v>542_RS_29_4_202324</v>
      </c>
      <c r="AW18355" s="191" t="s">
        <v>92</v>
      </c>
      <c r="AX18355" s="18">
        <v>202324</v>
      </c>
      <c r="AY18355" s="191">
        <v>542</v>
      </c>
      <c r="AZ18355" s="191">
        <v>29</v>
      </c>
      <c r="BA18355" s="191">
        <v>4</v>
      </c>
      <c r="BB18355" s="191">
        <v>5104.9889999999996</v>
      </c>
    </row>
    <row r="18356" spans="48:54" x14ac:dyDescent="0.2">
      <c r="AV18356" s="191" t="str">
        <f t="shared" si="290"/>
        <v>544_RS_29_4_202324</v>
      </c>
      <c r="AW18356" s="191" t="s">
        <v>92</v>
      </c>
      <c r="AX18356" s="18">
        <v>202324</v>
      </c>
      <c r="AY18356" s="191">
        <v>544</v>
      </c>
      <c r="AZ18356" s="191">
        <v>29</v>
      </c>
      <c r="BA18356" s="191">
        <v>4</v>
      </c>
      <c r="BB18356" s="191">
        <v>1856.5243000000005</v>
      </c>
    </row>
    <row r="18357" spans="48:54" x14ac:dyDescent="0.2">
      <c r="AV18357" s="191" t="str">
        <f t="shared" si="290"/>
        <v>545_RS_29_4_202324</v>
      </c>
      <c r="AW18357" s="191" t="s">
        <v>92</v>
      </c>
      <c r="AX18357" s="18">
        <v>202324</v>
      </c>
      <c r="AY18357" s="191">
        <v>545</v>
      </c>
      <c r="AZ18357" s="191">
        <v>29</v>
      </c>
      <c r="BA18357" s="191">
        <v>4</v>
      </c>
      <c r="BB18357" s="191">
        <v>8855.8378599999978</v>
      </c>
    </row>
    <row r="18358" spans="48:54" x14ac:dyDescent="0.2">
      <c r="AV18358" s="191" t="str">
        <f t="shared" si="290"/>
        <v>546_RS_29_4_202324</v>
      </c>
      <c r="AW18358" s="191" t="s">
        <v>92</v>
      </c>
      <c r="AX18358" s="18">
        <v>202324</v>
      </c>
      <c r="AY18358" s="191">
        <v>546</v>
      </c>
      <c r="AZ18358" s="191">
        <v>29</v>
      </c>
      <c r="BA18358" s="191">
        <v>4</v>
      </c>
      <c r="BB18358" s="191">
        <v>1717.5050000000001</v>
      </c>
    </row>
    <row r="18359" spans="48:54" x14ac:dyDescent="0.2">
      <c r="AV18359" s="191" t="str">
        <f t="shared" si="290"/>
        <v>548_RS_29_4_202324</v>
      </c>
      <c r="AW18359" s="191" t="s">
        <v>92</v>
      </c>
      <c r="AX18359" s="18">
        <v>202324</v>
      </c>
      <c r="AY18359" s="191">
        <v>548</v>
      </c>
      <c r="AZ18359" s="191">
        <v>29</v>
      </c>
      <c r="BA18359" s="191">
        <v>4</v>
      </c>
      <c r="BB18359" s="191">
        <v>3094.1089999999999</v>
      </c>
    </row>
    <row r="18360" spans="48:54" x14ac:dyDescent="0.2">
      <c r="AV18360" s="191" t="str">
        <f t="shared" si="290"/>
        <v>550_RS_29_4_202324</v>
      </c>
      <c r="AW18360" s="191" t="s">
        <v>92</v>
      </c>
      <c r="AX18360" s="18">
        <v>202324</v>
      </c>
      <c r="AY18360" s="191">
        <v>550</v>
      </c>
      <c r="AZ18360" s="191">
        <v>29</v>
      </c>
      <c r="BA18360" s="191">
        <v>4</v>
      </c>
      <c r="BB18360" s="191">
        <v>-451.75099999999998</v>
      </c>
    </row>
    <row r="18361" spans="48:54" x14ac:dyDescent="0.2">
      <c r="AV18361" s="191" t="str">
        <f t="shared" si="290"/>
        <v>552_RS_29_4_202324</v>
      </c>
      <c r="AW18361" s="191" t="s">
        <v>92</v>
      </c>
      <c r="AX18361" s="18">
        <v>202324</v>
      </c>
      <c r="AY18361" s="191">
        <v>552</v>
      </c>
      <c r="AZ18361" s="191">
        <v>29</v>
      </c>
      <c r="BA18361" s="191">
        <v>4</v>
      </c>
      <c r="BB18361" s="191">
        <v>330.28182000000288</v>
      </c>
    </row>
    <row r="18362" spans="48:54" x14ac:dyDescent="0.2">
      <c r="AV18362" s="191" t="str">
        <f t="shared" si="290"/>
        <v>562_RS_29_4_202324</v>
      </c>
      <c r="AW18362" s="191" t="s">
        <v>92</v>
      </c>
      <c r="AX18362" s="18">
        <v>202324</v>
      </c>
      <c r="AY18362" s="191">
        <v>562</v>
      </c>
      <c r="AZ18362" s="191">
        <v>29</v>
      </c>
      <c r="BA18362" s="191">
        <v>4</v>
      </c>
      <c r="BB18362" s="191">
        <v>0</v>
      </c>
    </row>
    <row r="18363" spans="48:54" x14ac:dyDescent="0.2">
      <c r="AV18363" s="191" t="str">
        <f t="shared" si="290"/>
        <v>564_RS_29_4_202324</v>
      </c>
      <c r="AW18363" s="191" t="s">
        <v>92</v>
      </c>
      <c r="AX18363" s="18">
        <v>202324</v>
      </c>
      <c r="AY18363" s="191">
        <v>564</v>
      </c>
      <c r="AZ18363" s="191">
        <v>29</v>
      </c>
      <c r="BA18363" s="191">
        <v>4</v>
      </c>
      <c r="BB18363" s="191">
        <v>0</v>
      </c>
    </row>
    <row r="18364" spans="48:54" x14ac:dyDescent="0.2">
      <c r="AV18364" s="191" t="str">
        <f t="shared" si="290"/>
        <v>566_RS_29_4_202324</v>
      </c>
      <c r="AW18364" s="191" t="s">
        <v>92</v>
      </c>
      <c r="AX18364" s="18">
        <v>202324</v>
      </c>
      <c r="AY18364" s="191">
        <v>566</v>
      </c>
      <c r="AZ18364" s="191">
        <v>29</v>
      </c>
      <c r="BA18364" s="191">
        <v>4</v>
      </c>
      <c r="BB18364" s="191">
        <v>0</v>
      </c>
    </row>
    <row r="18365" spans="48:54" x14ac:dyDescent="0.2">
      <c r="AV18365" s="191" t="str">
        <f t="shared" si="290"/>
        <v>568_RS_29_4_202324</v>
      </c>
      <c r="AW18365" s="191" t="s">
        <v>92</v>
      </c>
      <c r="AX18365" s="18">
        <v>202324</v>
      </c>
      <c r="AY18365" s="191">
        <v>568</v>
      </c>
      <c r="AZ18365" s="191">
        <v>29</v>
      </c>
      <c r="BA18365" s="191">
        <v>4</v>
      </c>
      <c r="BB18365" s="191">
        <v>0</v>
      </c>
    </row>
    <row r="18366" spans="48:54" x14ac:dyDescent="0.2">
      <c r="AV18366" s="191" t="str">
        <f t="shared" si="290"/>
        <v>572_RS_29_4_202324</v>
      </c>
      <c r="AW18366" s="191" t="s">
        <v>92</v>
      </c>
      <c r="AX18366" s="18">
        <v>202324</v>
      </c>
      <c r="AY18366" s="191">
        <v>572</v>
      </c>
      <c r="AZ18366" s="191">
        <v>29</v>
      </c>
      <c r="BA18366" s="191">
        <v>4</v>
      </c>
      <c r="BB18366" s="191">
        <v>0</v>
      </c>
    </row>
    <row r="18367" spans="48:54" x14ac:dyDescent="0.2">
      <c r="AV18367" s="191" t="str">
        <f t="shared" si="290"/>
        <v>574_RS_29_4_202324</v>
      </c>
      <c r="AW18367" s="191" t="s">
        <v>92</v>
      </c>
      <c r="AX18367" s="18">
        <v>202324</v>
      </c>
      <c r="AY18367" s="191">
        <v>574</v>
      </c>
      <c r="AZ18367" s="191">
        <v>29</v>
      </c>
      <c r="BA18367" s="191">
        <v>4</v>
      </c>
      <c r="BB18367" s="191">
        <v>0</v>
      </c>
    </row>
    <row r="18368" spans="48:54" x14ac:dyDescent="0.2">
      <c r="AV18368" s="191" t="str">
        <f t="shared" si="290"/>
        <v>576_RS_29_4_202324</v>
      </c>
      <c r="AW18368" s="191" t="s">
        <v>92</v>
      </c>
      <c r="AX18368" s="18">
        <v>202324</v>
      </c>
      <c r="AY18368" s="191">
        <v>576</v>
      </c>
      <c r="AZ18368" s="191">
        <v>29</v>
      </c>
      <c r="BA18368" s="191">
        <v>4</v>
      </c>
      <c r="BB18368" s="191">
        <v>0</v>
      </c>
    </row>
    <row r="18369" spans="48:54" x14ac:dyDescent="0.2">
      <c r="AV18369" s="191" t="str">
        <f t="shared" si="290"/>
        <v>582_RS_29_4_202324</v>
      </c>
      <c r="AW18369" s="191" t="s">
        <v>92</v>
      </c>
      <c r="AX18369" s="18">
        <v>202324</v>
      </c>
      <c r="AY18369" s="191">
        <v>582</v>
      </c>
      <c r="AZ18369" s="191">
        <v>29</v>
      </c>
      <c r="BA18369" s="191">
        <v>4</v>
      </c>
      <c r="BB18369" s="191">
        <v>0</v>
      </c>
    </row>
    <row r="18370" spans="48:54" x14ac:dyDescent="0.2">
      <c r="AV18370" s="191" t="str">
        <f t="shared" si="290"/>
        <v>584_RS_29_4_202324</v>
      </c>
      <c r="AW18370" s="191" t="s">
        <v>92</v>
      </c>
      <c r="AX18370" s="18">
        <v>202324</v>
      </c>
      <c r="AY18370" s="191">
        <v>584</v>
      </c>
      <c r="AZ18370" s="191">
        <v>29</v>
      </c>
      <c r="BA18370" s="191">
        <v>4</v>
      </c>
      <c r="BB18370" s="191">
        <v>0</v>
      </c>
    </row>
    <row r="18371" spans="48:54" x14ac:dyDescent="0.2">
      <c r="AV18371" s="191" t="str">
        <f t="shared" si="290"/>
        <v>586_RS_29_4_202324</v>
      </c>
      <c r="AW18371" s="191" t="s">
        <v>92</v>
      </c>
      <c r="AX18371" s="18">
        <v>202324</v>
      </c>
      <c r="AY18371" s="191">
        <v>586</v>
      </c>
      <c r="AZ18371" s="191">
        <v>29</v>
      </c>
      <c r="BA18371" s="191">
        <v>4</v>
      </c>
      <c r="BB18371" s="191">
        <v>0</v>
      </c>
    </row>
    <row r="18372" spans="48:54" x14ac:dyDescent="0.2">
      <c r="AV18372" s="191" t="str">
        <f t="shared" ref="AV18372:AV18435" si="291">AY18372&amp;"_"&amp;AW18372&amp;"_"&amp;AZ18372&amp;"_"&amp;BA18372&amp;"_"&amp;AX18372</f>
        <v>512_RS_29_5_202324</v>
      </c>
      <c r="AW18372" s="191" t="s">
        <v>92</v>
      </c>
      <c r="AX18372" s="18">
        <v>202324</v>
      </c>
      <c r="AY18372" s="191">
        <v>512</v>
      </c>
      <c r="AZ18372" s="191">
        <v>29</v>
      </c>
      <c r="BA18372" s="191">
        <v>5</v>
      </c>
      <c r="BB18372" s="191">
        <v>-1826.499</v>
      </c>
    </row>
    <row r="18373" spans="48:54" x14ac:dyDescent="0.2">
      <c r="AV18373" s="191" t="str">
        <f t="shared" si="291"/>
        <v>514_RS_29_5_202324</v>
      </c>
      <c r="AW18373" s="191" t="s">
        <v>92</v>
      </c>
      <c r="AX18373" s="18">
        <v>202324</v>
      </c>
      <c r="AY18373" s="191">
        <v>514</v>
      </c>
      <c r="AZ18373" s="191">
        <v>29</v>
      </c>
      <c r="BA18373" s="191">
        <v>5</v>
      </c>
      <c r="BB18373" s="191">
        <v>-29910.86</v>
      </c>
    </row>
    <row r="18374" spans="48:54" x14ac:dyDescent="0.2">
      <c r="AV18374" s="191" t="str">
        <f t="shared" si="291"/>
        <v>516_RS_29_5_202324</v>
      </c>
      <c r="AW18374" s="191" t="s">
        <v>92</v>
      </c>
      <c r="AX18374" s="18">
        <v>202324</v>
      </c>
      <c r="AY18374" s="191">
        <v>516</v>
      </c>
      <c r="AZ18374" s="191">
        <v>29</v>
      </c>
      <c r="BA18374" s="191">
        <v>5</v>
      </c>
      <c r="BB18374" s="191">
        <v>-307.13099999999997</v>
      </c>
    </row>
    <row r="18375" spans="48:54" x14ac:dyDescent="0.2">
      <c r="AV18375" s="191" t="str">
        <f t="shared" si="291"/>
        <v>518_RS_29_5_202324</v>
      </c>
      <c r="AW18375" s="191" t="s">
        <v>92</v>
      </c>
      <c r="AX18375" s="18">
        <v>202324</v>
      </c>
      <c r="AY18375" s="191">
        <v>518</v>
      </c>
      <c r="AZ18375" s="191">
        <v>29</v>
      </c>
      <c r="BA18375" s="191">
        <v>5</v>
      </c>
      <c r="BB18375" s="191">
        <v>-218.44049999999999</v>
      </c>
    </row>
    <row r="18376" spans="48:54" x14ac:dyDescent="0.2">
      <c r="AV18376" s="191" t="str">
        <f t="shared" si="291"/>
        <v>520_RS_29_5_202324</v>
      </c>
      <c r="AW18376" s="191" t="s">
        <v>92</v>
      </c>
      <c r="AX18376" s="18">
        <v>202324</v>
      </c>
      <c r="AY18376" s="191">
        <v>520</v>
      </c>
      <c r="AZ18376" s="191">
        <v>29</v>
      </c>
      <c r="BA18376" s="191">
        <v>5</v>
      </c>
      <c r="BB18376" s="191">
        <v>-314.608</v>
      </c>
    </row>
    <row r="18377" spans="48:54" x14ac:dyDescent="0.2">
      <c r="AV18377" s="191" t="str">
        <f t="shared" si="291"/>
        <v>522_RS_29_5_202324</v>
      </c>
      <c r="AW18377" s="191" t="s">
        <v>92</v>
      </c>
      <c r="AX18377" s="18">
        <v>202324</v>
      </c>
      <c r="AY18377" s="191">
        <v>522</v>
      </c>
      <c r="AZ18377" s="191">
        <v>29</v>
      </c>
      <c r="BA18377" s="191">
        <v>5</v>
      </c>
      <c r="BB18377" s="191">
        <v>-1093.432</v>
      </c>
    </row>
    <row r="18378" spans="48:54" x14ac:dyDescent="0.2">
      <c r="AV18378" s="191" t="str">
        <f t="shared" si="291"/>
        <v>524_RS_29_5_202324</v>
      </c>
      <c r="AW18378" s="191" t="s">
        <v>92</v>
      </c>
      <c r="AX18378" s="18">
        <v>202324</v>
      </c>
      <c r="AY18378" s="191">
        <v>524</v>
      </c>
      <c r="AZ18378" s="191">
        <v>29</v>
      </c>
      <c r="BA18378" s="191">
        <v>5</v>
      </c>
      <c r="BB18378" s="191">
        <v>-3862.7350000000001</v>
      </c>
    </row>
    <row r="18379" spans="48:54" x14ac:dyDescent="0.2">
      <c r="AV18379" s="191" t="str">
        <f t="shared" si="291"/>
        <v>526_RS_29_5_202324</v>
      </c>
      <c r="AW18379" s="191" t="s">
        <v>92</v>
      </c>
      <c r="AX18379" s="18">
        <v>202324</v>
      </c>
      <c r="AY18379" s="191">
        <v>526</v>
      </c>
      <c r="AZ18379" s="191">
        <v>29</v>
      </c>
      <c r="BA18379" s="191">
        <v>5</v>
      </c>
      <c r="BB18379" s="191">
        <v>-2352.6299000000004</v>
      </c>
    </row>
    <row r="18380" spans="48:54" x14ac:dyDescent="0.2">
      <c r="AV18380" s="191" t="str">
        <f t="shared" si="291"/>
        <v>528_RS_29_5_202324</v>
      </c>
      <c r="AW18380" s="191" t="s">
        <v>92</v>
      </c>
      <c r="AX18380" s="18">
        <v>202324</v>
      </c>
      <c r="AY18380" s="191">
        <v>528</v>
      </c>
      <c r="AZ18380" s="191">
        <v>29</v>
      </c>
      <c r="BA18380" s="191">
        <v>5</v>
      </c>
      <c r="BB18380" s="191">
        <v>0</v>
      </c>
    </row>
    <row r="18381" spans="48:54" x14ac:dyDescent="0.2">
      <c r="AV18381" s="191" t="str">
        <f t="shared" si="291"/>
        <v>530_RS_29_5_202324</v>
      </c>
      <c r="AW18381" s="191" t="s">
        <v>92</v>
      </c>
      <c r="AX18381" s="18">
        <v>202324</v>
      </c>
      <c r="AY18381" s="191">
        <v>530</v>
      </c>
      <c r="AZ18381" s="191">
        <v>29</v>
      </c>
      <c r="BA18381" s="191">
        <v>5</v>
      </c>
      <c r="BB18381" s="191">
        <v>-8030.1220000000003</v>
      </c>
    </row>
    <row r="18382" spans="48:54" x14ac:dyDescent="0.2">
      <c r="AV18382" s="191" t="str">
        <f t="shared" si="291"/>
        <v>532_RS_29_5_202324</v>
      </c>
      <c r="AW18382" s="191" t="s">
        <v>92</v>
      </c>
      <c r="AX18382" s="18">
        <v>202324</v>
      </c>
      <c r="AY18382" s="191">
        <v>532</v>
      </c>
      <c r="AZ18382" s="191">
        <v>29</v>
      </c>
      <c r="BA18382" s="191">
        <v>5</v>
      </c>
      <c r="BB18382" s="191">
        <v>-1926.4690000000001</v>
      </c>
    </row>
    <row r="18383" spans="48:54" x14ac:dyDescent="0.2">
      <c r="AV18383" s="191" t="str">
        <f t="shared" si="291"/>
        <v>534_RS_29_5_202324</v>
      </c>
      <c r="AW18383" s="191" t="s">
        <v>92</v>
      </c>
      <c r="AX18383" s="18">
        <v>202324</v>
      </c>
      <c r="AY18383" s="191">
        <v>534</v>
      </c>
      <c r="AZ18383" s="191">
        <v>29</v>
      </c>
      <c r="BA18383" s="191">
        <v>5</v>
      </c>
      <c r="BB18383" s="191">
        <v>-484.39305000000002</v>
      </c>
    </row>
    <row r="18384" spans="48:54" x14ac:dyDescent="0.2">
      <c r="AV18384" s="191" t="str">
        <f t="shared" si="291"/>
        <v>536_RS_29_5_202324</v>
      </c>
      <c r="AW18384" s="191" t="s">
        <v>92</v>
      </c>
      <c r="AX18384" s="18">
        <v>202324</v>
      </c>
      <c r="AY18384" s="191">
        <v>536</v>
      </c>
      <c r="AZ18384" s="191">
        <v>29</v>
      </c>
      <c r="BA18384" s="191">
        <v>5</v>
      </c>
      <c r="BB18384" s="191">
        <v>-3765.1889999999999</v>
      </c>
    </row>
    <row r="18385" spans="48:54" x14ac:dyDescent="0.2">
      <c r="AV18385" s="191" t="str">
        <f t="shared" si="291"/>
        <v>538_RS_29_5_202324</v>
      </c>
      <c r="AW18385" s="191" t="s">
        <v>92</v>
      </c>
      <c r="AX18385" s="18">
        <v>202324</v>
      </c>
      <c r="AY18385" s="191">
        <v>538</v>
      </c>
      <c r="AZ18385" s="191">
        <v>29</v>
      </c>
      <c r="BA18385" s="191">
        <v>5</v>
      </c>
      <c r="BB18385" s="191">
        <v>-406.56299999999999</v>
      </c>
    </row>
    <row r="18386" spans="48:54" x14ac:dyDescent="0.2">
      <c r="AV18386" s="191" t="str">
        <f t="shared" si="291"/>
        <v>540_RS_29_5_202324</v>
      </c>
      <c r="AW18386" s="191" t="s">
        <v>92</v>
      </c>
      <c r="AX18386" s="18">
        <v>202324</v>
      </c>
      <c r="AY18386" s="191">
        <v>540</v>
      </c>
      <c r="AZ18386" s="191">
        <v>29</v>
      </c>
      <c r="BA18386" s="191">
        <v>5</v>
      </c>
      <c r="BB18386" s="191">
        <v>-557.40800000000002</v>
      </c>
    </row>
    <row r="18387" spans="48:54" x14ac:dyDescent="0.2">
      <c r="AV18387" s="191" t="str">
        <f t="shared" si="291"/>
        <v>542_RS_29_5_202324</v>
      </c>
      <c r="AW18387" s="191" t="s">
        <v>92</v>
      </c>
      <c r="AX18387" s="18">
        <v>202324</v>
      </c>
      <c r="AY18387" s="191">
        <v>542</v>
      </c>
      <c r="AZ18387" s="191">
        <v>29</v>
      </c>
      <c r="BA18387" s="191">
        <v>5</v>
      </c>
      <c r="BB18387" s="191">
        <v>-4198.2569999999996</v>
      </c>
    </row>
    <row r="18388" spans="48:54" x14ac:dyDescent="0.2">
      <c r="AV18388" s="191" t="str">
        <f t="shared" si="291"/>
        <v>544_RS_29_5_202324</v>
      </c>
      <c r="AW18388" s="191" t="s">
        <v>92</v>
      </c>
      <c r="AX18388" s="18">
        <v>202324</v>
      </c>
      <c r="AY18388" s="191">
        <v>544</v>
      </c>
      <c r="AZ18388" s="191">
        <v>29</v>
      </c>
      <c r="BA18388" s="191">
        <v>5</v>
      </c>
      <c r="BB18388" s="191">
        <v>-645.90589999999997</v>
      </c>
    </row>
    <row r="18389" spans="48:54" x14ac:dyDescent="0.2">
      <c r="AV18389" s="191" t="str">
        <f t="shared" si="291"/>
        <v>545_RS_29_5_202324</v>
      </c>
      <c r="AW18389" s="191" t="s">
        <v>92</v>
      </c>
      <c r="AX18389" s="18">
        <v>202324</v>
      </c>
      <c r="AY18389" s="191">
        <v>545</v>
      </c>
      <c r="AZ18389" s="191">
        <v>29</v>
      </c>
      <c r="BA18389" s="191">
        <v>5</v>
      </c>
      <c r="BB18389" s="191">
        <v>-7774.2968299999975</v>
      </c>
    </row>
    <row r="18390" spans="48:54" x14ac:dyDescent="0.2">
      <c r="AV18390" s="191" t="str">
        <f t="shared" si="291"/>
        <v>546_RS_29_5_202324</v>
      </c>
      <c r="AW18390" s="191" t="s">
        <v>92</v>
      </c>
      <c r="AX18390" s="18">
        <v>202324</v>
      </c>
      <c r="AY18390" s="191">
        <v>546</v>
      </c>
      <c r="AZ18390" s="191">
        <v>29</v>
      </c>
      <c r="BA18390" s="191">
        <v>5</v>
      </c>
      <c r="BB18390" s="191">
        <v>-792.22700000000009</v>
      </c>
    </row>
    <row r="18391" spans="48:54" x14ac:dyDescent="0.2">
      <c r="AV18391" s="191" t="str">
        <f t="shared" si="291"/>
        <v>548_RS_29_5_202324</v>
      </c>
      <c r="AW18391" s="191" t="s">
        <v>92</v>
      </c>
      <c r="AX18391" s="18">
        <v>202324</v>
      </c>
      <c r="AY18391" s="191">
        <v>548</v>
      </c>
      <c r="AZ18391" s="191">
        <v>29</v>
      </c>
      <c r="BA18391" s="191">
        <v>5</v>
      </c>
      <c r="BB18391" s="191">
        <v>-2670.88</v>
      </c>
    </row>
    <row r="18392" spans="48:54" x14ac:dyDescent="0.2">
      <c r="AV18392" s="191" t="str">
        <f t="shared" si="291"/>
        <v>550_RS_29_5_202324</v>
      </c>
      <c r="AW18392" s="191" t="s">
        <v>92</v>
      </c>
      <c r="AX18392" s="18">
        <v>202324</v>
      </c>
      <c r="AY18392" s="191">
        <v>550</v>
      </c>
      <c r="AZ18392" s="191">
        <v>29</v>
      </c>
      <c r="BA18392" s="191">
        <v>5</v>
      </c>
      <c r="BB18392" s="191">
        <v>-50</v>
      </c>
    </row>
    <row r="18393" spans="48:54" x14ac:dyDescent="0.2">
      <c r="AV18393" s="191" t="str">
        <f t="shared" si="291"/>
        <v>552_RS_29_5_202324</v>
      </c>
      <c r="AW18393" s="191" t="s">
        <v>92</v>
      </c>
      <c r="AX18393" s="18">
        <v>202324</v>
      </c>
      <c r="AY18393" s="191">
        <v>552</v>
      </c>
      <c r="AZ18393" s="191">
        <v>29</v>
      </c>
      <c r="BA18393" s="191">
        <v>5</v>
      </c>
      <c r="BB18393" s="191">
        <v>-3426.5944399999998</v>
      </c>
    </row>
    <row r="18394" spans="48:54" x14ac:dyDescent="0.2">
      <c r="AV18394" s="191" t="str">
        <f t="shared" si="291"/>
        <v>562_RS_29_5_202324</v>
      </c>
      <c r="AW18394" s="191" t="s">
        <v>92</v>
      </c>
      <c r="AX18394" s="18">
        <v>202324</v>
      </c>
      <c r="AY18394" s="191">
        <v>562</v>
      </c>
      <c r="AZ18394" s="191">
        <v>29</v>
      </c>
      <c r="BA18394" s="191">
        <v>5</v>
      </c>
      <c r="BB18394" s="191">
        <v>0</v>
      </c>
    </row>
    <row r="18395" spans="48:54" x14ac:dyDescent="0.2">
      <c r="AV18395" s="191" t="str">
        <f t="shared" si="291"/>
        <v>564_RS_29_5_202324</v>
      </c>
      <c r="AW18395" s="191" t="s">
        <v>92</v>
      </c>
      <c r="AX18395" s="18">
        <v>202324</v>
      </c>
      <c r="AY18395" s="191">
        <v>564</v>
      </c>
      <c r="AZ18395" s="191">
        <v>29</v>
      </c>
      <c r="BA18395" s="191">
        <v>5</v>
      </c>
      <c r="BB18395" s="191">
        <v>0</v>
      </c>
    </row>
    <row r="18396" spans="48:54" x14ac:dyDescent="0.2">
      <c r="AV18396" s="191" t="str">
        <f t="shared" si="291"/>
        <v>566_RS_29_5_202324</v>
      </c>
      <c r="AW18396" s="191" t="s">
        <v>92</v>
      </c>
      <c r="AX18396" s="18">
        <v>202324</v>
      </c>
      <c r="AY18396" s="191">
        <v>566</v>
      </c>
      <c r="AZ18396" s="191">
        <v>29</v>
      </c>
      <c r="BA18396" s="191">
        <v>5</v>
      </c>
      <c r="BB18396" s="191">
        <v>0</v>
      </c>
    </row>
    <row r="18397" spans="48:54" x14ac:dyDescent="0.2">
      <c r="AV18397" s="191" t="str">
        <f t="shared" si="291"/>
        <v>568_RS_29_5_202324</v>
      </c>
      <c r="AW18397" s="191" t="s">
        <v>92</v>
      </c>
      <c r="AX18397" s="18">
        <v>202324</v>
      </c>
      <c r="AY18397" s="191">
        <v>568</v>
      </c>
      <c r="AZ18397" s="191">
        <v>29</v>
      </c>
      <c r="BA18397" s="191">
        <v>5</v>
      </c>
      <c r="BB18397" s="191">
        <v>0</v>
      </c>
    </row>
    <row r="18398" spans="48:54" x14ac:dyDescent="0.2">
      <c r="AV18398" s="191" t="str">
        <f t="shared" si="291"/>
        <v>572_RS_29_5_202324</v>
      </c>
      <c r="AW18398" s="191" t="s">
        <v>92</v>
      </c>
      <c r="AX18398" s="18">
        <v>202324</v>
      </c>
      <c r="AY18398" s="191">
        <v>572</v>
      </c>
      <c r="AZ18398" s="191">
        <v>29</v>
      </c>
      <c r="BA18398" s="191">
        <v>5</v>
      </c>
      <c r="BB18398" s="191">
        <v>0</v>
      </c>
    </row>
    <row r="18399" spans="48:54" x14ac:dyDescent="0.2">
      <c r="AV18399" s="191" t="str">
        <f t="shared" si="291"/>
        <v>574_RS_29_5_202324</v>
      </c>
      <c r="AW18399" s="191" t="s">
        <v>92</v>
      </c>
      <c r="AX18399" s="18">
        <v>202324</v>
      </c>
      <c r="AY18399" s="191">
        <v>574</v>
      </c>
      <c r="AZ18399" s="191">
        <v>29</v>
      </c>
      <c r="BA18399" s="191">
        <v>5</v>
      </c>
      <c r="BB18399" s="191">
        <v>0</v>
      </c>
    </row>
    <row r="18400" spans="48:54" x14ac:dyDescent="0.2">
      <c r="AV18400" s="191" t="str">
        <f t="shared" si="291"/>
        <v>576_RS_29_5_202324</v>
      </c>
      <c r="AW18400" s="191" t="s">
        <v>92</v>
      </c>
      <c r="AX18400" s="18">
        <v>202324</v>
      </c>
      <c r="AY18400" s="191">
        <v>576</v>
      </c>
      <c r="AZ18400" s="191">
        <v>29</v>
      </c>
      <c r="BA18400" s="191">
        <v>5</v>
      </c>
      <c r="BB18400" s="191">
        <v>0</v>
      </c>
    </row>
    <row r="18401" spans="48:54" x14ac:dyDescent="0.2">
      <c r="AV18401" s="191" t="str">
        <f t="shared" si="291"/>
        <v>582_RS_29_5_202324</v>
      </c>
      <c r="AW18401" s="191" t="s">
        <v>92</v>
      </c>
      <c r="AX18401" s="18">
        <v>202324</v>
      </c>
      <c r="AY18401" s="191">
        <v>582</v>
      </c>
      <c r="AZ18401" s="191">
        <v>29</v>
      </c>
      <c r="BA18401" s="191">
        <v>5</v>
      </c>
      <c r="BB18401" s="191">
        <v>0</v>
      </c>
    </row>
    <row r="18402" spans="48:54" x14ac:dyDescent="0.2">
      <c r="AV18402" s="191" t="str">
        <f t="shared" si="291"/>
        <v>584_RS_29_5_202324</v>
      </c>
      <c r="AW18402" s="191" t="s">
        <v>92</v>
      </c>
      <c r="AX18402" s="18">
        <v>202324</v>
      </c>
      <c r="AY18402" s="191">
        <v>584</v>
      </c>
      <c r="AZ18402" s="191">
        <v>29</v>
      </c>
      <c r="BA18402" s="191">
        <v>5</v>
      </c>
      <c r="BB18402" s="191">
        <v>0</v>
      </c>
    </row>
    <row r="18403" spans="48:54" x14ac:dyDescent="0.2">
      <c r="AV18403" s="191" t="str">
        <f t="shared" si="291"/>
        <v>586_RS_29_5_202324</v>
      </c>
      <c r="AW18403" s="191" t="s">
        <v>92</v>
      </c>
      <c r="AX18403" s="18">
        <v>202324</v>
      </c>
      <c r="AY18403" s="191">
        <v>586</v>
      </c>
      <c r="AZ18403" s="191">
        <v>29</v>
      </c>
      <c r="BA18403" s="191">
        <v>5</v>
      </c>
      <c r="BB18403" s="191">
        <v>0</v>
      </c>
    </row>
    <row r="18404" spans="48:54" x14ac:dyDescent="0.2">
      <c r="AV18404" s="191" t="str">
        <f t="shared" si="291"/>
        <v>512_RS_30_1_202324</v>
      </c>
      <c r="AW18404" s="191" t="s">
        <v>92</v>
      </c>
      <c r="AX18404" s="18">
        <v>202324</v>
      </c>
      <c r="AY18404" s="191">
        <v>512</v>
      </c>
      <c r="AZ18404" s="191">
        <v>30</v>
      </c>
      <c r="BA18404" s="191">
        <v>1</v>
      </c>
      <c r="BB18404" s="191">
        <v>48.4</v>
      </c>
    </row>
    <row r="18405" spans="48:54" x14ac:dyDescent="0.2">
      <c r="AV18405" s="191" t="str">
        <f t="shared" si="291"/>
        <v>514_RS_30_1_202324</v>
      </c>
      <c r="AW18405" s="191" t="s">
        <v>92</v>
      </c>
      <c r="AX18405" s="18">
        <v>202324</v>
      </c>
      <c r="AY18405" s="191">
        <v>514</v>
      </c>
      <c r="AZ18405" s="191">
        <v>30</v>
      </c>
      <c r="BA18405" s="191">
        <v>1</v>
      </c>
      <c r="BB18405" s="191">
        <v>1119.9299999999998</v>
      </c>
    </row>
    <row r="18406" spans="48:54" x14ac:dyDescent="0.2">
      <c r="AV18406" s="191" t="str">
        <f t="shared" si="291"/>
        <v>516_RS_30_1_202324</v>
      </c>
      <c r="AW18406" s="191" t="s">
        <v>92</v>
      </c>
      <c r="AX18406" s="18">
        <v>202324</v>
      </c>
      <c r="AY18406" s="191">
        <v>516</v>
      </c>
      <c r="AZ18406" s="191">
        <v>30</v>
      </c>
      <c r="BA18406" s="191">
        <v>1</v>
      </c>
      <c r="BB18406" s="191">
        <v>359.42099999999999</v>
      </c>
    </row>
    <row r="18407" spans="48:54" x14ac:dyDescent="0.2">
      <c r="AV18407" s="191" t="str">
        <f t="shared" si="291"/>
        <v>518_RS_30_1_202324</v>
      </c>
      <c r="AW18407" s="191" t="s">
        <v>92</v>
      </c>
      <c r="AX18407" s="18">
        <v>202324</v>
      </c>
      <c r="AY18407" s="191">
        <v>518</v>
      </c>
      <c r="AZ18407" s="191">
        <v>30</v>
      </c>
      <c r="BA18407" s="191">
        <v>1</v>
      </c>
      <c r="BB18407" s="191">
        <v>0</v>
      </c>
    </row>
    <row r="18408" spans="48:54" x14ac:dyDescent="0.2">
      <c r="AV18408" s="191" t="str">
        <f t="shared" si="291"/>
        <v>520_RS_30_1_202324</v>
      </c>
      <c r="AW18408" s="191" t="s">
        <v>92</v>
      </c>
      <c r="AX18408" s="18">
        <v>202324</v>
      </c>
      <c r="AY18408" s="191">
        <v>520</v>
      </c>
      <c r="AZ18408" s="191">
        <v>30</v>
      </c>
      <c r="BA18408" s="191">
        <v>1</v>
      </c>
      <c r="BB18408" s="191">
        <v>865.60299999999995</v>
      </c>
    </row>
    <row r="18409" spans="48:54" x14ac:dyDescent="0.2">
      <c r="AV18409" s="191" t="str">
        <f t="shared" si="291"/>
        <v>522_RS_30_1_202324</v>
      </c>
      <c r="AW18409" s="191" t="s">
        <v>92</v>
      </c>
      <c r="AX18409" s="18">
        <v>202324</v>
      </c>
      <c r="AY18409" s="191">
        <v>522</v>
      </c>
      <c r="AZ18409" s="191">
        <v>30</v>
      </c>
      <c r="BA18409" s="191">
        <v>1</v>
      </c>
      <c r="BB18409" s="191">
        <v>1401.2394999999999</v>
      </c>
    </row>
    <row r="18410" spans="48:54" x14ac:dyDescent="0.2">
      <c r="AV18410" s="191" t="str">
        <f t="shared" si="291"/>
        <v>524_RS_30_1_202324</v>
      </c>
      <c r="AW18410" s="191" t="s">
        <v>92</v>
      </c>
      <c r="AX18410" s="18">
        <v>202324</v>
      </c>
      <c r="AY18410" s="191">
        <v>524</v>
      </c>
      <c r="AZ18410" s="191">
        <v>30</v>
      </c>
      <c r="BA18410" s="191">
        <v>1</v>
      </c>
      <c r="BB18410" s="191">
        <v>642.28899999999999</v>
      </c>
    </row>
    <row r="18411" spans="48:54" x14ac:dyDescent="0.2">
      <c r="AV18411" s="191" t="str">
        <f t="shared" si="291"/>
        <v>526_RS_30_1_202324</v>
      </c>
      <c r="AW18411" s="191" t="s">
        <v>92</v>
      </c>
      <c r="AX18411" s="18">
        <v>202324</v>
      </c>
      <c r="AY18411" s="191">
        <v>526</v>
      </c>
      <c r="AZ18411" s="191">
        <v>30</v>
      </c>
      <c r="BA18411" s="191">
        <v>1</v>
      </c>
      <c r="BB18411" s="191">
        <v>650.1636727280345</v>
      </c>
    </row>
    <row r="18412" spans="48:54" x14ac:dyDescent="0.2">
      <c r="AV18412" s="191" t="str">
        <f t="shared" si="291"/>
        <v>528_RS_30_1_202324</v>
      </c>
      <c r="AW18412" s="191" t="s">
        <v>92</v>
      </c>
      <c r="AX18412" s="18">
        <v>202324</v>
      </c>
      <c r="AY18412" s="191">
        <v>528</v>
      </c>
      <c r="AZ18412" s="191">
        <v>30</v>
      </c>
      <c r="BA18412" s="191">
        <v>1</v>
      </c>
      <c r="BB18412" s="191">
        <v>3243</v>
      </c>
    </row>
    <row r="18413" spans="48:54" x14ac:dyDescent="0.2">
      <c r="AV18413" s="191" t="str">
        <f t="shared" si="291"/>
        <v>530_RS_30_1_202324</v>
      </c>
      <c r="AW18413" s="191" t="s">
        <v>92</v>
      </c>
      <c r="AX18413" s="18">
        <v>202324</v>
      </c>
      <c r="AY18413" s="191">
        <v>530</v>
      </c>
      <c r="AZ18413" s="191">
        <v>30</v>
      </c>
      <c r="BA18413" s="191">
        <v>1</v>
      </c>
      <c r="BB18413" s="191">
        <v>1030.527</v>
      </c>
    </row>
    <row r="18414" spans="48:54" x14ac:dyDescent="0.2">
      <c r="AV18414" s="191" t="str">
        <f t="shared" si="291"/>
        <v>532_RS_30_1_202324</v>
      </c>
      <c r="AW18414" s="191" t="s">
        <v>92</v>
      </c>
      <c r="AX18414" s="18">
        <v>202324</v>
      </c>
      <c r="AY18414" s="191">
        <v>532</v>
      </c>
      <c r="AZ18414" s="191">
        <v>30</v>
      </c>
      <c r="BA18414" s="191">
        <v>1</v>
      </c>
      <c r="BB18414" s="191">
        <v>5328.9079999999994</v>
      </c>
    </row>
    <row r="18415" spans="48:54" x14ac:dyDescent="0.2">
      <c r="AV18415" s="191" t="str">
        <f t="shared" si="291"/>
        <v>534_RS_30_1_202324</v>
      </c>
      <c r="AW18415" s="191" t="s">
        <v>92</v>
      </c>
      <c r="AX18415" s="18">
        <v>202324</v>
      </c>
      <c r="AY18415" s="191">
        <v>534</v>
      </c>
      <c r="AZ18415" s="191">
        <v>30</v>
      </c>
      <c r="BA18415" s="191">
        <v>1</v>
      </c>
      <c r="BB18415" s="191">
        <v>5074.9393100000007</v>
      </c>
    </row>
    <row r="18416" spans="48:54" x14ac:dyDescent="0.2">
      <c r="AV18416" s="191" t="str">
        <f t="shared" si="291"/>
        <v>536_RS_30_1_202324</v>
      </c>
      <c r="AW18416" s="191" t="s">
        <v>92</v>
      </c>
      <c r="AX18416" s="18">
        <v>202324</v>
      </c>
      <c r="AY18416" s="191">
        <v>536</v>
      </c>
      <c r="AZ18416" s="191">
        <v>30</v>
      </c>
      <c r="BA18416" s="191">
        <v>1</v>
      </c>
      <c r="BB18416" s="191">
        <v>418.959</v>
      </c>
    </row>
    <row r="18417" spans="48:54" x14ac:dyDescent="0.2">
      <c r="AV18417" s="191" t="str">
        <f t="shared" si="291"/>
        <v>538_RS_30_1_202324</v>
      </c>
      <c r="AW18417" s="191" t="s">
        <v>92</v>
      </c>
      <c r="AX18417" s="18">
        <v>202324</v>
      </c>
      <c r="AY18417" s="191">
        <v>538</v>
      </c>
      <c r="AZ18417" s="191">
        <v>30</v>
      </c>
      <c r="BA18417" s="191">
        <v>1</v>
      </c>
      <c r="BB18417" s="191">
        <v>108</v>
      </c>
    </row>
    <row r="18418" spans="48:54" x14ac:dyDescent="0.2">
      <c r="AV18418" s="191" t="str">
        <f t="shared" si="291"/>
        <v>540_RS_30_1_202324</v>
      </c>
      <c r="AW18418" s="191" t="s">
        <v>92</v>
      </c>
      <c r="AX18418" s="18">
        <v>202324</v>
      </c>
      <c r="AY18418" s="191">
        <v>540</v>
      </c>
      <c r="AZ18418" s="191">
        <v>30</v>
      </c>
      <c r="BA18418" s="191">
        <v>1</v>
      </c>
      <c r="BB18418" s="191">
        <v>7921.1639999999998</v>
      </c>
    </row>
    <row r="18419" spans="48:54" x14ac:dyDescent="0.2">
      <c r="AV18419" s="191" t="str">
        <f t="shared" si="291"/>
        <v>542_RS_30_1_202324</v>
      </c>
      <c r="AW18419" s="191" t="s">
        <v>92</v>
      </c>
      <c r="AX18419" s="18">
        <v>202324</v>
      </c>
      <c r="AY18419" s="191">
        <v>542</v>
      </c>
      <c r="AZ18419" s="191">
        <v>30</v>
      </c>
      <c r="BA18419" s="191">
        <v>1</v>
      </c>
      <c r="BB18419" s="191">
        <v>1041.8790000000001</v>
      </c>
    </row>
    <row r="18420" spans="48:54" x14ac:dyDescent="0.2">
      <c r="AV18420" s="191" t="str">
        <f t="shared" si="291"/>
        <v>544_RS_30_1_202324</v>
      </c>
      <c r="AW18420" s="191" t="s">
        <v>92</v>
      </c>
      <c r="AX18420" s="18">
        <v>202324</v>
      </c>
      <c r="AY18420" s="191">
        <v>544</v>
      </c>
      <c r="AZ18420" s="191">
        <v>30</v>
      </c>
      <c r="BA18420" s="191">
        <v>1</v>
      </c>
      <c r="BB18420" s="191">
        <v>1526.1959999999999</v>
      </c>
    </row>
    <row r="18421" spans="48:54" x14ac:dyDescent="0.2">
      <c r="AV18421" s="191" t="str">
        <f t="shared" si="291"/>
        <v>545_RS_30_1_202324</v>
      </c>
      <c r="AW18421" s="191" t="s">
        <v>92</v>
      </c>
      <c r="AX18421" s="18">
        <v>202324</v>
      </c>
      <c r="AY18421" s="191">
        <v>545</v>
      </c>
      <c r="AZ18421" s="191">
        <v>30</v>
      </c>
      <c r="BA18421" s="191">
        <v>1</v>
      </c>
      <c r="BB18421" s="191">
        <v>69.572370000000006</v>
      </c>
    </row>
    <row r="18422" spans="48:54" x14ac:dyDescent="0.2">
      <c r="AV18422" s="191" t="str">
        <f t="shared" si="291"/>
        <v>546_RS_30_1_202324</v>
      </c>
      <c r="AW18422" s="191" t="s">
        <v>92</v>
      </c>
      <c r="AX18422" s="18">
        <v>202324</v>
      </c>
      <c r="AY18422" s="191">
        <v>546</v>
      </c>
      <c r="AZ18422" s="191">
        <v>30</v>
      </c>
      <c r="BA18422" s="191">
        <v>1</v>
      </c>
      <c r="BB18422" s="191">
        <v>3109.2259999999997</v>
      </c>
    </row>
    <row r="18423" spans="48:54" x14ac:dyDescent="0.2">
      <c r="AV18423" s="191" t="str">
        <f t="shared" si="291"/>
        <v>548_RS_30_1_202324</v>
      </c>
      <c r="AW18423" s="191" t="s">
        <v>92</v>
      </c>
      <c r="AX18423" s="18">
        <v>202324</v>
      </c>
      <c r="AY18423" s="191">
        <v>548</v>
      </c>
      <c r="AZ18423" s="191">
        <v>30</v>
      </c>
      <c r="BA18423" s="191">
        <v>1</v>
      </c>
      <c r="BB18423" s="191">
        <v>861.32500000000005</v>
      </c>
    </row>
    <row r="18424" spans="48:54" x14ac:dyDescent="0.2">
      <c r="AV18424" s="191" t="str">
        <f t="shared" si="291"/>
        <v>550_RS_30_1_202324</v>
      </c>
      <c r="AW18424" s="191" t="s">
        <v>92</v>
      </c>
      <c r="AX18424" s="18">
        <v>202324</v>
      </c>
      <c r="AY18424" s="191">
        <v>550</v>
      </c>
      <c r="AZ18424" s="191">
        <v>30</v>
      </c>
      <c r="BA18424" s="191">
        <v>1</v>
      </c>
      <c r="BB18424" s="191">
        <v>5584.1229999999996</v>
      </c>
    </row>
    <row r="18425" spans="48:54" x14ac:dyDescent="0.2">
      <c r="AV18425" s="191" t="str">
        <f t="shared" si="291"/>
        <v>552_RS_30_1_202324</v>
      </c>
      <c r="AW18425" s="191" t="s">
        <v>92</v>
      </c>
      <c r="AX18425" s="18">
        <v>202324</v>
      </c>
      <c r="AY18425" s="191">
        <v>552</v>
      </c>
      <c r="AZ18425" s="191">
        <v>30</v>
      </c>
      <c r="BA18425" s="191">
        <v>1</v>
      </c>
      <c r="BB18425" s="191">
        <v>4049.5688299999993</v>
      </c>
    </row>
    <row r="18426" spans="48:54" x14ac:dyDescent="0.2">
      <c r="AV18426" s="191" t="str">
        <f t="shared" si="291"/>
        <v>562_RS_30_1_202324</v>
      </c>
      <c r="AW18426" s="191" t="s">
        <v>92</v>
      </c>
      <c r="AX18426" s="18">
        <v>202324</v>
      </c>
      <c r="AY18426" s="191">
        <v>562</v>
      </c>
      <c r="AZ18426" s="191">
        <v>30</v>
      </c>
      <c r="BA18426" s="191">
        <v>1</v>
      </c>
      <c r="BB18426" s="191">
        <v>0</v>
      </c>
    </row>
    <row r="18427" spans="48:54" x14ac:dyDescent="0.2">
      <c r="AV18427" s="191" t="str">
        <f t="shared" si="291"/>
        <v>564_RS_30_1_202324</v>
      </c>
      <c r="AW18427" s="191" t="s">
        <v>92</v>
      </c>
      <c r="AX18427" s="18">
        <v>202324</v>
      </c>
      <c r="AY18427" s="191">
        <v>564</v>
      </c>
      <c r="AZ18427" s="191">
        <v>30</v>
      </c>
      <c r="BA18427" s="191">
        <v>1</v>
      </c>
      <c r="BB18427" s="191">
        <v>0</v>
      </c>
    </row>
    <row r="18428" spans="48:54" x14ac:dyDescent="0.2">
      <c r="AV18428" s="191" t="str">
        <f t="shared" si="291"/>
        <v>566_RS_30_1_202324</v>
      </c>
      <c r="AW18428" s="191" t="s">
        <v>92</v>
      </c>
      <c r="AX18428" s="18">
        <v>202324</v>
      </c>
      <c r="AY18428" s="191">
        <v>566</v>
      </c>
      <c r="AZ18428" s="191">
        <v>30</v>
      </c>
      <c r="BA18428" s="191">
        <v>1</v>
      </c>
      <c r="BB18428" s="191">
        <v>0</v>
      </c>
    </row>
    <row r="18429" spans="48:54" x14ac:dyDescent="0.2">
      <c r="AV18429" s="191" t="str">
        <f t="shared" si="291"/>
        <v>568_RS_30_1_202324</v>
      </c>
      <c r="AW18429" s="191" t="s">
        <v>92</v>
      </c>
      <c r="AX18429" s="18">
        <v>202324</v>
      </c>
      <c r="AY18429" s="191">
        <v>568</v>
      </c>
      <c r="AZ18429" s="191">
        <v>30</v>
      </c>
      <c r="BA18429" s="191">
        <v>1</v>
      </c>
      <c r="BB18429" s="191">
        <v>0</v>
      </c>
    </row>
    <row r="18430" spans="48:54" x14ac:dyDescent="0.2">
      <c r="AV18430" s="191" t="str">
        <f t="shared" si="291"/>
        <v>572_RS_30_1_202324</v>
      </c>
      <c r="AW18430" s="191" t="s">
        <v>92</v>
      </c>
      <c r="AX18430" s="18">
        <v>202324</v>
      </c>
      <c r="AY18430" s="191">
        <v>572</v>
      </c>
      <c r="AZ18430" s="191">
        <v>30</v>
      </c>
      <c r="BA18430" s="191">
        <v>1</v>
      </c>
      <c r="BB18430" s="191">
        <v>0</v>
      </c>
    </row>
    <row r="18431" spans="48:54" x14ac:dyDescent="0.2">
      <c r="AV18431" s="191" t="str">
        <f t="shared" si="291"/>
        <v>574_RS_30_1_202324</v>
      </c>
      <c r="AW18431" s="191" t="s">
        <v>92</v>
      </c>
      <c r="AX18431" s="18">
        <v>202324</v>
      </c>
      <c r="AY18431" s="191">
        <v>574</v>
      </c>
      <c r="AZ18431" s="191">
        <v>30</v>
      </c>
      <c r="BA18431" s="191">
        <v>1</v>
      </c>
      <c r="BB18431" s="191">
        <v>0</v>
      </c>
    </row>
    <row r="18432" spans="48:54" x14ac:dyDescent="0.2">
      <c r="AV18432" s="191" t="str">
        <f t="shared" si="291"/>
        <v>576_RS_30_1_202324</v>
      </c>
      <c r="AW18432" s="191" t="s">
        <v>92</v>
      </c>
      <c r="AX18432" s="18">
        <v>202324</v>
      </c>
      <c r="AY18432" s="191">
        <v>576</v>
      </c>
      <c r="AZ18432" s="191">
        <v>30</v>
      </c>
      <c r="BA18432" s="191">
        <v>1</v>
      </c>
      <c r="BB18432" s="191">
        <v>0</v>
      </c>
    </row>
    <row r="18433" spans="48:54" x14ac:dyDescent="0.2">
      <c r="AV18433" s="191" t="str">
        <f t="shared" si="291"/>
        <v>582_RS_30_1_202324</v>
      </c>
      <c r="AW18433" s="191" t="s">
        <v>92</v>
      </c>
      <c r="AX18433" s="18">
        <v>202324</v>
      </c>
      <c r="AY18433" s="191">
        <v>582</v>
      </c>
      <c r="AZ18433" s="191">
        <v>30</v>
      </c>
      <c r="BA18433" s="191">
        <v>1</v>
      </c>
      <c r="BB18433" s="191">
        <v>0</v>
      </c>
    </row>
    <row r="18434" spans="48:54" x14ac:dyDescent="0.2">
      <c r="AV18434" s="191" t="str">
        <f t="shared" si="291"/>
        <v>584_RS_30_1_202324</v>
      </c>
      <c r="AW18434" s="191" t="s">
        <v>92</v>
      </c>
      <c r="AX18434" s="18">
        <v>202324</v>
      </c>
      <c r="AY18434" s="191">
        <v>584</v>
      </c>
      <c r="AZ18434" s="191">
        <v>30</v>
      </c>
      <c r="BA18434" s="191">
        <v>1</v>
      </c>
      <c r="BB18434" s="191">
        <v>0</v>
      </c>
    </row>
    <row r="18435" spans="48:54" x14ac:dyDescent="0.2">
      <c r="AV18435" s="191" t="str">
        <f t="shared" si="291"/>
        <v>586_RS_30_1_202324</v>
      </c>
      <c r="AW18435" s="191" t="s">
        <v>92</v>
      </c>
      <c r="AX18435" s="18">
        <v>202324</v>
      </c>
      <c r="AY18435" s="191">
        <v>586</v>
      </c>
      <c r="AZ18435" s="191">
        <v>30</v>
      </c>
      <c r="BA18435" s="191">
        <v>1</v>
      </c>
      <c r="BB18435" s="191">
        <v>0</v>
      </c>
    </row>
    <row r="18436" spans="48:54" x14ac:dyDescent="0.2">
      <c r="AV18436" s="191" t="str">
        <f t="shared" ref="AV18436:AV18499" si="292">AY18436&amp;"_"&amp;AW18436&amp;"_"&amp;AZ18436&amp;"_"&amp;BA18436&amp;"_"&amp;AX18436</f>
        <v>512_RS_30_2_202324</v>
      </c>
      <c r="AW18436" s="191" t="s">
        <v>92</v>
      </c>
      <c r="AX18436" s="18">
        <v>202324</v>
      </c>
      <c r="AY18436" s="191">
        <v>512</v>
      </c>
      <c r="AZ18436" s="191">
        <v>30</v>
      </c>
      <c r="BA18436" s="191">
        <v>2</v>
      </c>
      <c r="BB18436" s="191">
        <v>-8.4990000000000006</v>
      </c>
    </row>
    <row r="18437" spans="48:54" x14ac:dyDescent="0.2">
      <c r="AV18437" s="191" t="str">
        <f t="shared" si="292"/>
        <v>514_RS_30_2_202324</v>
      </c>
      <c r="AW18437" s="191" t="s">
        <v>92</v>
      </c>
      <c r="AX18437" s="18">
        <v>202324</v>
      </c>
      <c r="AY18437" s="191">
        <v>514</v>
      </c>
      <c r="AZ18437" s="191">
        <v>30</v>
      </c>
      <c r="BA18437" s="191">
        <v>2</v>
      </c>
      <c r="BB18437" s="191">
        <v>-34.840000000000003</v>
      </c>
    </row>
    <row r="18438" spans="48:54" x14ac:dyDescent="0.2">
      <c r="AV18438" s="191" t="str">
        <f t="shared" si="292"/>
        <v>516_RS_30_2_202324</v>
      </c>
      <c r="AW18438" s="191" t="s">
        <v>92</v>
      </c>
      <c r="AX18438" s="18">
        <v>202324</v>
      </c>
      <c r="AY18438" s="191">
        <v>516</v>
      </c>
      <c r="AZ18438" s="191">
        <v>30</v>
      </c>
      <c r="BA18438" s="191">
        <v>2</v>
      </c>
      <c r="BB18438" s="191">
        <v>-40.1</v>
      </c>
    </row>
    <row r="18439" spans="48:54" x14ac:dyDescent="0.2">
      <c r="AV18439" s="191" t="str">
        <f t="shared" si="292"/>
        <v>518_RS_30_2_202324</v>
      </c>
      <c r="AW18439" s="191" t="s">
        <v>92</v>
      </c>
      <c r="AX18439" s="18">
        <v>202324</v>
      </c>
      <c r="AY18439" s="191">
        <v>518</v>
      </c>
      <c r="AZ18439" s="191">
        <v>30</v>
      </c>
      <c r="BA18439" s="191">
        <v>2</v>
      </c>
      <c r="BB18439" s="191">
        <v>0</v>
      </c>
    </row>
    <row r="18440" spans="48:54" x14ac:dyDescent="0.2">
      <c r="AV18440" s="191" t="str">
        <f t="shared" si="292"/>
        <v>520_RS_30_2_202324</v>
      </c>
      <c r="AW18440" s="191" t="s">
        <v>92</v>
      </c>
      <c r="AX18440" s="18">
        <v>202324</v>
      </c>
      <c r="AY18440" s="191">
        <v>520</v>
      </c>
      <c r="AZ18440" s="191">
        <v>30</v>
      </c>
      <c r="BA18440" s="191">
        <v>2</v>
      </c>
      <c r="BB18440" s="191">
        <v>-8</v>
      </c>
    </row>
    <row r="18441" spans="48:54" x14ac:dyDescent="0.2">
      <c r="AV18441" s="191" t="str">
        <f t="shared" si="292"/>
        <v>522_RS_30_2_202324</v>
      </c>
      <c r="AW18441" s="191" t="s">
        <v>92</v>
      </c>
      <c r="AX18441" s="18">
        <v>202324</v>
      </c>
      <c r="AY18441" s="191">
        <v>522</v>
      </c>
      <c r="AZ18441" s="191">
        <v>30</v>
      </c>
      <c r="BA18441" s="191">
        <v>2</v>
      </c>
      <c r="BB18441" s="191">
        <v>-114.10222</v>
      </c>
    </row>
    <row r="18442" spans="48:54" x14ac:dyDescent="0.2">
      <c r="AV18442" s="191" t="str">
        <f t="shared" si="292"/>
        <v>524_RS_30_2_202324</v>
      </c>
      <c r="AW18442" s="191" t="s">
        <v>92</v>
      </c>
      <c r="AX18442" s="18">
        <v>202324</v>
      </c>
      <c r="AY18442" s="191">
        <v>524</v>
      </c>
      <c r="AZ18442" s="191">
        <v>30</v>
      </c>
      <c r="BA18442" s="191">
        <v>2</v>
      </c>
      <c r="BB18442" s="191">
        <v>-51.351999999999997</v>
      </c>
    </row>
    <row r="18443" spans="48:54" x14ac:dyDescent="0.2">
      <c r="AV18443" s="191" t="str">
        <f t="shared" si="292"/>
        <v>526_RS_30_2_202324</v>
      </c>
      <c r="AW18443" s="191" t="s">
        <v>92</v>
      </c>
      <c r="AX18443" s="18">
        <v>202324</v>
      </c>
      <c r="AY18443" s="191">
        <v>526</v>
      </c>
      <c r="AZ18443" s="191">
        <v>30</v>
      </c>
      <c r="BA18443" s="191">
        <v>2</v>
      </c>
      <c r="BB18443" s="191">
        <v>4.4472698385975491</v>
      </c>
    </row>
    <row r="18444" spans="48:54" x14ac:dyDescent="0.2">
      <c r="AV18444" s="191" t="str">
        <f t="shared" si="292"/>
        <v>528_RS_30_2_202324</v>
      </c>
      <c r="AW18444" s="191" t="s">
        <v>92</v>
      </c>
      <c r="AX18444" s="18">
        <v>202324</v>
      </c>
      <c r="AY18444" s="191">
        <v>528</v>
      </c>
      <c r="AZ18444" s="191">
        <v>30</v>
      </c>
      <c r="BA18444" s="191">
        <v>2</v>
      </c>
      <c r="BB18444" s="191">
        <v>-2715</v>
      </c>
    </row>
    <row r="18445" spans="48:54" x14ac:dyDescent="0.2">
      <c r="AV18445" s="191" t="str">
        <f t="shared" si="292"/>
        <v>530_RS_30_2_202324</v>
      </c>
      <c r="AW18445" s="191" t="s">
        <v>92</v>
      </c>
      <c r="AX18445" s="18">
        <v>202324</v>
      </c>
      <c r="AY18445" s="191">
        <v>530</v>
      </c>
      <c r="AZ18445" s="191">
        <v>30</v>
      </c>
      <c r="BA18445" s="191">
        <v>2</v>
      </c>
      <c r="BB18445" s="191">
        <v>-103.089</v>
      </c>
    </row>
    <row r="18446" spans="48:54" x14ac:dyDescent="0.2">
      <c r="AV18446" s="191" t="str">
        <f t="shared" si="292"/>
        <v>532_RS_30_2_202324</v>
      </c>
      <c r="AW18446" s="191" t="s">
        <v>92</v>
      </c>
      <c r="AX18446" s="18">
        <v>202324</v>
      </c>
      <c r="AY18446" s="191">
        <v>532</v>
      </c>
      <c r="AZ18446" s="191">
        <v>30</v>
      </c>
      <c r="BA18446" s="191">
        <v>2</v>
      </c>
      <c r="BB18446" s="191">
        <v>-138.88300000000001</v>
      </c>
    </row>
    <row r="18447" spans="48:54" x14ac:dyDescent="0.2">
      <c r="AV18447" s="191" t="str">
        <f t="shared" si="292"/>
        <v>534_RS_30_2_202324</v>
      </c>
      <c r="AW18447" s="191" t="s">
        <v>92</v>
      </c>
      <c r="AX18447" s="18">
        <v>202324</v>
      </c>
      <c r="AY18447" s="191">
        <v>534</v>
      </c>
      <c r="AZ18447" s="191">
        <v>30</v>
      </c>
      <c r="BA18447" s="191">
        <v>2</v>
      </c>
      <c r="BB18447" s="191">
        <v>-1856.36788</v>
      </c>
    </row>
    <row r="18448" spans="48:54" x14ac:dyDescent="0.2">
      <c r="AV18448" s="191" t="str">
        <f t="shared" si="292"/>
        <v>536_RS_30_2_202324</v>
      </c>
      <c r="AW18448" s="191" t="s">
        <v>92</v>
      </c>
      <c r="AX18448" s="18">
        <v>202324</v>
      </c>
      <c r="AY18448" s="191">
        <v>536</v>
      </c>
      <c r="AZ18448" s="191">
        <v>30</v>
      </c>
      <c r="BA18448" s="191">
        <v>2</v>
      </c>
      <c r="BB18448" s="191">
        <v>0</v>
      </c>
    </row>
    <row r="18449" spans="48:54" x14ac:dyDescent="0.2">
      <c r="AV18449" s="191" t="str">
        <f t="shared" si="292"/>
        <v>538_RS_30_2_202324</v>
      </c>
      <c r="AW18449" s="191" t="s">
        <v>92</v>
      </c>
      <c r="AX18449" s="18">
        <v>202324</v>
      </c>
      <c r="AY18449" s="191">
        <v>538</v>
      </c>
      <c r="AZ18449" s="191">
        <v>30</v>
      </c>
      <c r="BA18449" s="191">
        <v>2</v>
      </c>
      <c r="BB18449" s="191">
        <v>0</v>
      </c>
    </row>
    <row r="18450" spans="48:54" x14ac:dyDescent="0.2">
      <c r="AV18450" s="191" t="str">
        <f t="shared" si="292"/>
        <v>540_RS_30_2_202324</v>
      </c>
      <c r="AW18450" s="191" t="s">
        <v>92</v>
      </c>
      <c r="AX18450" s="18">
        <v>202324</v>
      </c>
      <c r="AY18450" s="191">
        <v>540</v>
      </c>
      <c r="AZ18450" s="191">
        <v>30</v>
      </c>
      <c r="BA18450" s="191">
        <v>2</v>
      </c>
      <c r="BB18450" s="191">
        <v>-396.79199999999997</v>
      </c>
    </row>
    <row r="18451" spans="48:54" x14ac:dyDescent="0.2">
      <c r="AV18451" s="191" t="str">
        <f t="shared" si="292"/>
        <v>542_RS_30_2_202324</v>
      </c>
      <c r="AW18451" s="191" t="s">
        <v>92</v>
      </c>
      <c r="AX18451" s="18">
        <v>202324</v>
      </c>
      <c r="AY18451" s="191">
        <v>542</v>
      </c>
      <c r="AZ18451" s="191">
        <v>30</v>
      </c>
      <c r="BA18451" s="191">
        <v>2</v>
      </c>
      <c r="BB18451" s="191">
        <v>-22.984999999999999</v>
      </c>
    </row>
    <row r="18452" spans="48:54" x14ac:dyDescent="0.2">
      <c r="AV18452" s="191" t="str">
        <f t="shared" si="292"/>
        <v>544_RS_30_2_202324</v>
      </c>
      <c r="AW18452" s="191" t="s">
        <v>92</v>
      </c>
      <c r="AX18452" s="18">
        <v>202324</v>
      </c>
      <c r="AY18452" s="191">
        <v>544</v>
      </c>
      <c r="AZ18452" s="191">
        <v>30</v>
      </c>
      <c r="BA18452" s="191">
        <v>2</v>
      </c>
      <c r="BB18452" s="191">
        <v>-4.6900000000000004</v>
      </c>
    </row>
    <row r="18453" spans="48:54" x14ac:dyDescent="0.2">
      <c r="AV18453" s="191" t="str">
        <f t="shared" si="292"/>
        <v>545_RS_30_2_202324</v>
      </c>
      <c r="AW18453" s="191" t="s">
        <v>92</v>
      </c>
      <c r="AX18453" s="18">
        <v>202324</v>
      </c>
      <c r="AY18453" s="191">
        <v>545</v>
      </c>
      <c r="AZ18453" s="191">
        <v>30</v>
      </c>
      <c r="BA18453" s="191">
        <v>2</v>
      </c>
      <c r="BB18453" s="191">
        <v>0</v>
      </c>
    </row>
    <row r="18454" spans="48:54" x14ac:dyDescent="0.2">
      <c r="AV18454" s="191" t="str">
        <f t="shared" si="292"/>
        <v>546_RS_30_2_202324</v>
      </c>
      <c r="AW18454" s="191" t="s">
        <v>92</v>
      </c>
      <c r="AX18454" s="18">
        <v>202324</v>
      </c>
      <c r="AY18454" s="191">
        <v>546</v>
      </c>
      <c r="AZ18454" s="191">
        <v>30</v>
      </c>
      <c r="BA18454" s="191">
        <v>2</v>
      </c>
      <c r="BB18454" s="191">
        <v>-64.195000000000007</v>
      </c>
    </row>
    <row r="18455" spans="48:54" x14ac:dyDescent="0.2">
      <c r="AV18455" s="191" t="str">
        <f t="shared" si="292"/>
        <v>548_RS_30_2_202324</v>
      </c>
      <c r="AW18455" s="191" t="s">
        <v>92</v>
      </c>
      <c r="AX18455" s="18">
        <v>202324</v>
      </c>
      <c r="AY18455" s="191">
        <v>548</v>
      </c>
      <c r="AZ18455" s="191">
        <v>30</v>
      </c>
      <c r="BA18455" s="191">
        <v>2</v>
      </c>
      <c r="BB18455" s="191">
        <v>-376.43399999999997</v>
      </c>
    </row>
    <row r="18456" spans="48:54" x14ac:dyDescent="0.2">
      <c r="AV18456" s="191" t="str">
        <f t="shared" si="292"/>
        <v>550_RS_30_2_202324</v>
      </c>
      <c r="AW18456" s="191" t="s">
        <v>92</v>
      </c>
      <c r="AX18456" s="18">
        <v>202324</v>
      </c>
      <c r="AY18456" s="191">
        <v>550</v>
      </c>
      <c r="AZ18456" s="191">
        <v>30</v>
      </c>
      <c r="BA18456" s="191">
        <v>2</v>
      </c>
      <c r="BB18456" s="191">
        <v>-1058.0819999999999</v>
      </c>
    </row>
    <row r="18457" spans="48:54" x14ac:dyDescent="0.2">
      <c r="AV18457" s="191" t="str">
        <f t="shared" si="292"/>
        <v>552_RS_30_2_202324</v>
      </c>
      <c r="AW18457" s="191" t="s">
        <v>92</v>
      </c>
      <c r="AX18457" s="18">
        <v>202324</v>
      </c>
      <c r="AY18457" s="191">
        <v>552</v>
      </c>
      <c r="AZ18457" s="191">
        <v>30</v>
      </c>
      <c r="BA18457" s="191">
        <v>2</v>
      </c>
      <c r="BB18457" s="191">
        <v>-25</v>
      </c>
    </row>
    <row r="18458" spans="48:54" x14ac:dyDescent="0.2">
      <c r="AV18458" s="191" t="str">
        <f t="shared" si="292"/>
        <v>562_RS_30_2_202324</v>
      </c>
      <c r="AW18458" s="191" t="s">
        <v>92</v>
      </c>
      <c r="AX18458" s="18">
        <v>202324</v>
      </c>
      <c r="AY18458" s="191">
        <v>562</v>
      </c>
      <c r="AZ18458" s="191">
        <v>30</v>
      </c>
      <c r="BA18458" s="191">
        <v>2</v>
      </c>
      <c r="BB18458" s="191">
        <v>0</v>
      </c>
    </row>
    <row r="18459" spans="48:54" x14ac:dyDescent="0.2">
      <c r="AV18459" s="191" t="str">
        <f t="shared" si="292"/>
        <v>564_RS_30_2_202324</v>
      </c>
      <c r="AW18459" s="191" t="s">
        <v>92</v>
      </c>
      <c r="AX18459" s="18">
        <v>202324</v>
      </c>
      <c r="AY18459" s="191">
        <v>564</v>
      </c>
      <c r="AZ18459" s="191">
        <v>30</v>
      </c>
      <c r="BA18459" s="191">
        <v>2</v>
      </c>
      <c r="BB18459" s="191">
        <v>0</v>
      </c>
    </row>
    <row r="18460" spans="48:54" x14ac:dyDescent="0.2">
      <c r="AV18460" s="191" t="str">
        <f t="shared" si="292"/>
        <v>566_RS_30_2_202324</v>
      </c>
      <c r="AW18460" s="191" t="s">
        <v>92</v>
      </c>
      <c r="AX18460" s="18">
        <v>202324</v>
      </c>
      <c r="AY18460" s="191">
        <v>566</v>
      </c>
      <c r="AZ18460" s="191">
        <v>30</v>
      </c>
      <c r="BA18460" s="191">
        <v>2</v>
      </c>
      <c r="BB18460" s="191">
        <v>0</v>
      </c>
    </row>
    <row r="18461" spans="48:54" x14ac:dyDescent="0.2">
      <c r="AV18461" s="191" t="str">
        <f t="shared" si="292"/>
        <v>568_RS_30_2_202324</v>
      </c>
      <c r="AW18461" s="191" t="s">
        <v>92</v>
      </c>
      <c r="AX18461" s="18">
        <v>202324</v>
      </c>
      <c r="AY18461" s="191">
        <v>568</v>
      </c>
      <c r="AZ18461" s="191">
        <v>30</v>
      </c>
      <c r="BA18461" s="191">
        <v>2</v>
      </c>
      <c r="BB18461" s="191">
        <v>0</v>
      </c>
    </row>
    <row r="18462" spans="48:54" x14ac:dyDescent="0.2">
      <c r="AV18462" s="191" t="str">
        <f t="shared" si="292"/>
        <v>572_RS_30_2_202324</v>
      </c>
      <c r="AW18462" s="191" t="s">
        <v>92</v>
      </c>
      <c r="AX18462" s="18">
        <v>202324</v>
      </c>
      <c r="AY18462" s="191">
        <v>572</v>
      </c>
      <c r="AZ18462" s="191">
        <v>30</v>
      </c>
      <c r="BA18462" s="191">
        <v>2</v>
      </c>
      <c r="BB18462" s="191">
        <v>0</v>
      </c>
    </row>
    <row r="18463" spans="48:54" x14ac:dyDescent="0.2">
      <c r="AV18463" s="191" t="str">
        <f t="shared" si="292"/>
        <v>574_RS_30_2_202324</v>
      </c>
      <c r="AW18463" s="191" t="s">
        <v>92</v>
      </c>
      <c r="AX18463" s="18">
        <v>202324</v>
      </c>
      <c r="AY18463" s="191">
        <v>574</v>
      </c>
      <c r="AZ18463" s="191">
        <v>30</v>
      </c>
      <c r="BA18463" s="191">
        <v>2</v>
      </c>
      <c r="BB18463" s="191">
        <v>0</v>
      </c>
    </row>
    <row r="18464" spans="48:54" x14ac:dyDescent="0.2">
      <c r="AV18464" s="191" t="str">
        <f t="shared" si="292"/>
        <v>576_RS_30_2_202324</v>
      </c>
      <c r="AW18464" s="191" t="s">
        <v>92</v>
      </c>
      <c r="AX18464" s="18">
        <v>202324</v>
      </c>
      <c r="AY18464" s="191">
        <v>576</v>
      </c>
      <c r="AZ18464" s="191">
        <v>30</v>
      </c>
      <c r="BA18464" s="191">
        <v>2</v>
      </c>
      <c r="BB18464" s="191">
        <v>0</v>
      </c>
    </row>
    <row r="18465" spans="48:54" x14ac:dyDescent="0.2">
      <c r="AV18465" s="191" t="str">
        <f t="shared" si="292"/>
        <v>582_RS_30_2_202324</v>
      </c>
      <c r="AW18465" s="191" t="s">
        <v>92</v>
      </c>
      <c r="AX18465" s="18">
        <v>202324</v>
      </c>
      <c r="AY18465" s="191">
        <v>582</v>
      </c>
      <c r="AZ18465" s="191">
        <v>30</v>
      </c>
      <c r="BA18465" s="191">
        <v>2</v>
      </c>
      <c r="BB18465" s="191">
        <v>0</v>
      </c>
    </row>
    <row r="18466" spans="48:54" x14ac:dyDescent="0.2">
      <c r="AV18466" s="191" t="str">
        <f t="shared" si="292"/>
        <v>584_RS_30_2_202324</v>
      </c>
      <c r="AW18466" s="191" t="s">
        <v>92</v>
      </c>
      <c r="AX18466" s="18">
        <v>202324</v>
      </c>
      <c r="AY18466" s="191">
        <v>584</v>
      </c>
      <c r="AZ18466" s="191">
        <v>30</v>
      </c>
      <c r="BA18466" s="191">
        <v>2</v>
      </c>
      <c r="BB18466" s="191">
        <v>0</v>
      </c>
    </row>
    <row r="18467" spans="48:54" x14ac:dyDescent="0.2">
      <c r="AV18467" s="191" t="str">
        <f t="shared" si="292"/>
        <v>586_RS_30_2_202324</v>
      </c>
      <c r="AW18467" s="191" t="s">
        <v>92</v>
      </c>
      <c r="AX18467" s="18">
        <v>202324</v>
      </c>
      <c r="AY18467" s="191">
        <v>586</v>
      </c>
      <c r="AZ18467" s="191">
        <v>30</v>
      </c>
      <c r="BA18467" s="191">
        <v>2</v>
      </c>
      <c r="BB18467" s="191">
        <v>0</v>
      </c>
    </row>
    <row r="18468" spans="48:54" x14ac:dyDescent="0.2">
      <c r="AV18468" s="191" t="str">
        <f t="shared" si="292"/>
        <v>512_RS_30_4_202324</v>
      </c>
      <c r="AW18468" s="191" t="s">
        <v>92</v>
      </c>
      <c r="AX18468" s="18">
        <v>202324</v>
      </c>
      <c r="AY18468" s="191">
        <v>512</v>
      </c>
      <c r="AZ18468" s="191">
        <v>30</v>
      </c>
      <c r="BA18468" s="191">
        <v>4</v>
      </c>
      <c r="BB18468" s="191">
        <v>39.900999999999996</v>
      </c>
    </row>
    <row r="18469" spans="48:54" x14ac:dyDescent="0.2">
      <c r="AV18469" s="191" t="str">
        <f t="shared" si="292"/>
        <v>514_RS_30_4_202324</v>
      </c>
      <c r="AW18469" s="191" t="s">
        <v>92</v>
      </c>
      <c r="AX18469" s="18">
        <v>202324</v>
      </c>
      <c r="AY18469" s="191">
        <v>514</v>
      </c>
      <c r="AZ18469" s="191">
        <v>30</v>
      </c>
      <c r="BA18469" s="191">
        <v>4</v>
      </c>
      <c r="BB18469" s="191">
        <v>1085.0899999999999</v>
      </c>
    </row>
    <row r="18470" spans="48:54" x14ac:dyDescent="0.2">
      <c r="AV18470" s="191" t="str">
        <f t="shared" si="292"/>
        <v>516_RS_30_4_202324</v>
      </c>
      <c r="AW18470" s="191" t="s">
        <v>92</v>
      </c>
      <c r="AX18470" s="18">
        <v>202324</v>
      </c>
      <c r="AY18470" s="191">
        <v>516</v>
      </c>
      <c r="AZ18470" s="191">
        <v>30</v>
      </c>
      <c r="BA18470" s="191">
        <v>4</v>
      </c>
      <c r="BB18470" s="191">
        <v>319.32099999999997</v>
      </c>
    </row>
    <row r="18471" spans="48:54" x14ac:dyDescent="0.2">
      <c r="AV18471" s="191" t="str">
        <f t="shared" si="292"/>
        <v>518_RS_30_4_202324</v>
      </c>
      <c r="AW18471" s="191" t="s">
        <v>92</v>
      </c>
      <c r="AX18471" s="18">
        <v>202324</v>
      </c>
      <c r="AY18471" s="191">
        <v>518</v>
      </c>
      <c r="AZ18471" s="191">
        <v>30</v>
      </c>
      <c r="BA18471" s="191">
        <v>4</v>
      </c>
      <c r="BB18471" s="191">
        <v>0</v>
      </c>
    </row>
    <row r="18472" spans="48:54" x14ac:dyDescent="0.2">
      <c r="AV18472" s="191" t="str">
        <f t="shared" si="292"/>
        <v>520_RS_30_4_202324</v>
      </c>
      <c r="AW18472" s="191" t="s">
        <v>92</v>
      </c>
      <c r="AX18472" s="18">
        <v>202324</v>
      </c>
      <c r="AY18472" s="191">
        <v>520</v>
      </c>
      <c r="AZ18472" s="191">
        <v>30</v>
      </c>
      <c r="BA18472" s="191">
        <v>4</v>
      </c>
      <c r="BB18472" s="191">
        <v>857.60299999999995</v>
      </c>
    </row>
    <row r="18473" spans="48:54" x14ac:dyDescent="0.2">
      <c r="AV18473" s="191" t="str">
        <f t="shared" si="292"/>
        <v>522_RS_30_4_202324</v>
      </c>
      <c r="AW18473" s="191" t="s">
        <v>92</v>
      </c>
      <c r="AX18473" s="18">
        <v>202324</v>
      </c>
      <c r="AY18473" s="191">
        <v>522</v>
      </c>
      <c r="AZ18473" s="191">
        <v>30</v>
      </c>
      <c r="BA18473" s="191">
        <v>4</v>
      </c>
      <c r="BB18473" s="191">
        <v>1287.1372799999999</v>
      </c>
    </row>
    <row r="18474" spans="48:54" x14ac:dyDescent="0.2">
      <c r="AV18474" s="191" t="str">
        <f t="shared" si="292"/>
        <v>524_RS_30_4_202324</v>
      </c>
      <c r="AW18474" s="191" t="s">
        <v>92</v>
      </c>
      <c r="AX18474" s="18">
        <v>202324</v>
      </c>
      <c r="AY18474" s="191">
        <v>524</v>
      </c>
      <c r="AZ18474" s="191">
        <v>30</v>
      </c>
      <c r="BA18474" s="191">
        <v>4</v>
      </c>
      <c r="BB18474" s="191">
        <v>590.93700000000001</v>
      </c>
    </row>
    <row r="18475" spans="48:54" x14ac:dyDescent="0.2">
      <c r="AV18475" s="191" t="str">
        <f t="shared" si="292"/>
        <v>526_RS_30_4_202324</v>
      </c>
      <c r="AW18475" s="191" t="s">
        <v>92</v>
      </c>
      <c r="AX18475" s="18">
        <v>202324</v>
      </c>
      <c r="AY18475" s="191">
        <v>526</v>
      </c>
      <c r="AZ18475" s="191">
        <v>30</v>
      </c>
      <c r="BA18475" s="191">
        <v>4</v>
      </c>
      <c r="BB18475" s="191">
        <v>654.61094256663205</v>
      </c>
    </row>
    <row r="18476" spans="48:54" x14ac:dyDescent="0.2">
      <c r="AV18476" s="191" t="str">
        <f t="shared" si="292"/>
        <v>528_RS_30_4_202324</v>
      </c>
      <c r="AW18476" s="191" t="s">
        <v>92</v>
      </c>
      <c r="AX18476" s="18">
        <v>202324</v>
      </c>
      <c r="AY18476" s="191">
        <v>528</v>
      </c>
      <c r="AZ18476" s="191">
        <v>30</v>
      </c>
      <c r="BA18476" s="191">
        <v>4</v>
      </c>
      <c r="BB18476" s="191">
        <v>528</v>
      </c>
    </row>
    <row r="18477" spans="48:54" x14ac:dyDescent="0.2">
      <c r="AV18477" s="191" t="str">
        <f t="shared" si="292"/>
        <v>530_RS_30_4_202324</v>
      </c>
      <c r="AW18477" s="191" t="s">
        <v>92</v>
      </c>
      <c r="AX18477" s="18">
        <v>202324</v>
      </c>
      <c r="AY18477" s="191">
        <v>530</v>
      </c>
      <c r="AZ18477" s="191">
        <v>30</v>
      </c>
      <c r="BA18477" s="191">
        <v>4</v>
      </c>
      <c r="BB18477" s="191">
        <v>927.4380000000001</v>
      </c>
    </row>
    <row r="18478" spans="48:54" x14ac:dyDescent="0.2">
      <c r="AV18478" s="191" t="str">
        <f t="shared" si="292"/>
        <v>532_RS_30_4_202324</v>
      </c>
      <c r="AW18478" s="191" t="s">
        <v>92</v>
      </c>
      <c r="AX18478" s="18">
        <v>202324</v>
      </c>
      <c r="AY18478" s="191">
        <v>532</v>
      </c>
      <c r="AZ18478" s="191">
        <v>30</v>
      </c>
      <c r="BA18478" s="191">
        <v>4</v>
      </c>
      <c r="BB18478" s="191">
        <v>5190.0249999999996</v>
      </c>
    </row>
    <row r="18479" spans="48:54" x14ac:dyDescent="0.2">
      <c r="AV18479" s="191" t="str">
        <f t="shared" si="292"/>
        <v>534_RS_30_4_202324</v>
      </c>
      <c r="AW18479" s="191" t="s">
        <v>92</v>
      </c>
      <c r="AX18479" s="18">
        <v>202324</v>
      </c>
      <c r="AY18479" s="191">
        <v>534</v>
      </c>
      <c r="AZ18479" s="191">
        <v>30</v>
      </c>
      <c r="BA18479" s="191">
        <v>4</v>
      </c>
      <c r="BB18479" s="191">
        <v>3218.5714300000009</v>
      </c>
    </row>
    <row r="18480" spans="48:54" x14ac:dyDescent="0.2">
      <c r="AV18480" s="191" t="str">
        <f t="shared" si="292"/>
        <v>536_RS_30_4_202324</v>
      </c>
      <c r="AW18480" s="191" t="s">
        <v>92</v>
      </c>
      <c r="AX18480" s="18">
        <v>202324</v>
      </c>
      <c r="AY18480" s="191">
        <v>536</v>
      </c>
      <c r="AZ18480" s="191">
        <v>30</v>
      </c>
      <c r="BA18480" s="191">
        <v>4</v>
      </c>
      <c r="BB18480" s="191">
        <v>418.959</v>
      </c>
    </row>
    <row r="18481" spans="48:54" x14ac:dyDescent="0.2">
      <c r="AV18481" s="191" t="str">
        <f t="shared" si="292"/>
        <v>538_RS_30_4_202324</v>
      </c>
      <c r="AW18481" s="191" t="s">
        <v>92</v>
      </c>
      <c r="AX18481" s="18">
        <v>202324</v>
      </c>
      <c r="AY18481" s="191">
        <v>538</v>
      </c>
      <c r="AZ18481" s="191">
        <v>30</v>
      </c>
      <c r="BA18481" s="191">
        <v>4</v>
      </c>
      <c r="BB18481" s="191">
        <v>108</v>
      </c>
    </row>
    <row r="18482" spans="48:54" x14ac:dyDescent="0.2">
      <c r="AV18482" s="191" t="str">
        <f t="shared" si="292"/>
        <v>540_RS_30_4_202324</v>
      </c>
      <c r="AW18482" s="191" t="s">
        <v>92</v>
      </c>
      <c r="AX18482" s="18">
        <v>202324</v>
      </c>
      <c r="AY18482" s="191">
        <v>540</v>
      </c>
      <c r="AZ18482" s="191">
        <v>30</v>
      </c>
      <c r="BA18482" s="191">
        <v>4</v>
      </c>
      <c r="BB18482" s="191">
        <v>7524.3719999999994</v>
      </c>
    </row>
    <row r="18483" spans="48:54" x14ac:dyDescent="0.2">
      <c r="AV18483" s="191" t="str">
        <f t="shared" si="292"/>
        <v>542_RS_30_4_202324</v>
      </c>
      <c r="AW18483" s="191" t="s">
        <v>92</v>
      </c>
      <c r="AX18483" s="18">
        <v>202324</v>
      </c>
      <c r="AY18483" s="191">
        <v>542</v>
      </c>
      <c r="AZ18483" s="191">
        <v>30</v>
      </c>
      <c r="BA18483" s="191">
        <v>4</v>
      </c>
      <c r="BB18483" s="191">
        <v>1018.8940000000001</v>
      </c>
    </row>
    <row r="18484" spans="48:54" x14ac:dyDescent="0.2">
      <c r="AV18484" s="191" t="str">
        <f t="shared" si="292"/>
        <v>544_RS_30_4_202324</v>
      </c>
      <c r="AW18484" s="191" t="s">
        <v>92</v>
      </c>
      <c r="AX18484" s="18">
        <v>202324</v>
      </c>
      <c r="AY18484" s="191">
        <v>544</v>
      </c>
      <c r="AZ18484" s="191">
        <v>30</v>
      </c>
      <c r="BA18484" s="191">
        <v>4</v>
      </c>
      <c r="BB18484" s="191">
        <v>1521.5059999999999</v>
      </c>
    </row>
    <row r="18485" spans="48:54" x14ac:dyDescent="0.2">
      <c r="AV18485" s="191" t="str">
        <f t="shared" si="292"/>
        <v>545_RS_30_4_202324</v>
      </c>
      <c r="AW18485" s="191" t="s">
        <v>92</v>
      </c>
      <c r="AX18485" s="18">
        <v>202324</v>
      </c>
      <c r="AY18485" s="191">
        <v>545</v>
      </c>
      <c r="AZ18485" s="191">
        <v>30</v>
      </c>
      <c r="BA18485" s="191">
        <v>4</v>
      </c>
      <c r="BB18485" s="191">
        <v>69.572370000000006</v>
      </c>
    </row>
    <row r="18486" spans="48:54" x14ac:dyDescent="0.2">
      <c r="AV18486" s="191" t="str">
        <f t="shared" si="292"/>
        <v>546_RS_30_4_202324</v>
      </c>
      <c r="AW18486" s="191" t="s">
        <v>92</v>
      </c>
      <c r="AX18486" s="18">
        <v>202324</v>
      </c>
      <c r="AY18486" s="191">
        <v>546</v>
      </c>
      <c r="AZ18486" s="191">
        <v>30</v>
      </c>
      <c r="BA18486" s="191">
        <v>4</v>
      </c>
      <c r="BB18486" s="191">
        <v>3045.0309999999995</v>
      </c>
    </row>
    <row r="18487" spans="48:54" x14ac:dyDescent="0.2">
      <c r="AV18487" s="191" t="str">
        <f t="shared" si="292"/>
        <v>548_RS_30_4_202324</v>
      </c>
      <c r="AW18487" s="191" t="s">
        <v>92</v>
      </c>
      <c r="AX18487" s="18">
        <v>202324</v>
      </c>
      <c r="AY18487" s="191">
        <v>548</v>
      </c>
      <c r="AZ18487" s="191">
        <v>30</v>
      </c>
      <c r="BA18487" s="191">
        <v>4</v>
      </c>
      <c r="BB18487" s="191">
        <v>484.89100000000008</v>
      </c>
    </row>
    <row r="18488" spans="48:54" x14ac:dyDescent="0.2">
      <c r="AV18488" s="191" t="str">
        <f t="shared" si="292"/>
        <v>550_RS_30_4_202324</v>
      </c>
      <c r="AW18488" s="191" t="s">
        <v>92</v>
      </c>
      <c r="AX18488" s="18">
        <v>202324</v>
      </c>
      <c r="AY18488" s="191">
        <v>550</v>
      </c>
      <c r="AZ18488" s="191">
        <v>30</v>
      </c>
      <c r="BA18488" s="191">
        <v>4</v>
      </c>
      <c r="BB18488" s="191">
        <v>4526.0409999999993</v>
      </c>
    </row>
    <row r="18489" spans="48:54" x14ac:dyDescent="0.2">
      <c r="AV18489" s="191" t="str">
        <f t="shared" si="292"/>
        <v>552_RS_30_4_202324</v>
      </c>
      <c r="AW18489" s="191" t="s">
        <v>92</v>
      </c>
      <c r="AX18489" s="18">
        <v>202324</v>
      </c>
      <c r="AY18489" s="191">
        <v>552</v>
      </c>
      <c r="AZ18489" s="191">
        <v>30</v>
      </c>
      <c r="BA18489" s="191">
        <v>4</v>
      </c>
      <c r="BB18489" s="191">
        <v>4024.5688299999993</v>
      </c>
    </row>
    <row r="18490" spans="48:54" x14ac:dyDescent="0.2">
      <c r="AV18490" s="191" t="str">
        <f t="shared" si="292"/>
        <v>562_RS_30_4_202324</v>
      </c>
      <c r="AW18490" s="191" t="s">
        <v>92</v>
      </c>
      <c r="AX18490" s="18">
        <v>202324</v>
      </c>
      <c r="AY18490" s="191">
        <v>562</v>
      </c>
      <c r="AZ18490" s="191">
        <v>30</v>
      </c>
      <c r="BA18490" s="191">
        <v>4</v>
      </c>
      <c r="BB18490" s="191">
        <v>0</v>
      </c>
    </row>
    <row r="18491" spans="48:54" x14ac:dyDescent="0.2">
      <c r="AV18491" s="191" t="str">
        <f t="shared" si="292"/>
        <v>564_RS_30_4_202324</v>
      </c>
      <c r="AW18491" s="191" t="s">
        <v>92</v>
      </c>
      <c r="AX18491" s="18">
        <v>202324</v>
      </c>
      <c r="AY18491" s="191">
        <v>564</v>
      </c>
      <c r="AZ18491" s="191">
        <v>30</v>
      </c>
      <c r="BA18491" s="191">
        <v>4</v>
      </c>
      <c r="BB18491" s="191">
        <v>0</v>
      </c>
    </row>
    <row r="18492" spans="48:54" x14ac:dyDescent="0.2">
      <c r="AV18492" s="191" t="str">
        <f t="shared" si="292"/>
        <v>566_RS_30_4_202324</v>
      </c>
      <c r="AW18492" s="191" t="s">
        <v>92</v>
      </c>
      <c r="AX18492" s="18">
        <v>202324</v>
      </c>
      <c r="AY18492" s="191">
        <v>566</v>
      </c>
      <c r="AZ18492" s="191">
        <v>30</v>
      </c>
      <c r="BA18492" s="191">
        <v>4</v>
      </c>
      <c r="BB18492" s="191">
        <v>0</v>
      </c>
    </row>
    <row r="18493" spans="48:54" x14ac:dyDescent="0.2">
      <c r="AV18493" s="191" t="str">
        <f t="shared" si="292"/>
        <v>568_RS_30_4_202324</v>
      </c>
      <c r="AW18493" s="191" t="s">
        <v>92</v>
      </c>
      <c r="AX18493" s="18">
        <v>202324</v>
      </c>
      <c r="AY18493" s="191">
        <v>568</v>
      </c>
      <c r="AZ18493" s="191">
        <v>30</v>
      </c>
      <c r="BA18493" s="191">
        <v>4</v>
      </c>
      <c r="BB18493" s="191">
        <v>0</v>
      </c>
    </row>
    <row r="18494" spans="48:54" x14ac:dyDescent="0.2">
      <c r="AV18494" s="191" t="str">
        <f t="shared" si="292"/>
        <v>572_RS_30_4_202324</v>
      </c>
      <c r="AW18494" s="191" t="s">
        <v>92</v>
      </c>
      <c r="AX18494" s="18">
        <v>202324</v>
      </c>
      <c r="AY18494" s="191">
        <v>572</v>
      </c>
      <c r="AZ18494" s="191">
        <v>30</v>
      </c>
      <c r="BA18494" s="191">
        <v>4</v>
      </c>
      <c r="BB18494" s="191">
        <v>0</v>
      </c>
    </row>
    <row r="18495" spans="48:54" x14ac:dyDescent="0.2">
      <c r="AV18495" s="191" t="str">
        <f t="shared" si="292"/>
        <v>574_RS_30_4_202324</v>
      </c>
      <c r="AW18495" s="191" t="s">
        <v>92</v>
      </c>
      <c r="AX18495" s="18">
        <v>202324</v>
      </c>
      <c r="AY18495" s="191">
        <v>574</v>
      </c>
      <c r="AZ18495" s="191">
        <v>30</v>
      </c>
      <c r="BA18495" s="191">
        <v>4</v>
      </c>
      <c r="BB18495" s="191">
        <v>0</v>
      </c>
    </row>
    <row r="18496" spans="48:54" x14ac:dyDescent="0.2">
      <c r="AV18496" s="191" t="str">
        <f t="shared" si="292"/>
        <v>576_RS_30_4_202324</v>
      </c>
      <c r="AW18496" s="191" t="s">
        <v>92</v>
      </c>
      <c r="AX18496" s="18">
        <v>202324</v>
      </c>
      <c r="AY18496" s="191">
        <v>576</v>
      </c>
      <c r="AZ18496" s="191">
        <v>30</v>
      </c>
      <c r="BA18496" s="191">
        <v>4</v>
      </c>
      <c r="BB18496" s="191">
        <v>0</v>
      </c>
    </row>
    <row r="18497" spans="48:54" x14ac:dyDescent="0.2">
      <c r="AV18497" s="191" t="str">
        <f t="shared" si="292"/>
        <v>582_RS_30_4_202324</v>
      </c>
      <c r="AW18497" s="191" t="s">
        <v>92</v>
      </c>
      <c r="AX18497" s="18">
        <v>202324</v>
      </c>
      <c r="AY18497" s="191">
        <v>582</v>
      </c>
      <c r="AZ18497" s="191">
        <v>30</v>
      </c>
      <c r="BA18497" s="191">
        <v>4</v>
      </c>
      <c r="BB18497" s="191">
        <v>0</v>
      </c>
    </row>
    <row r="18498" spans="48:54" x14ac:dyDescent="0.2">
      <c r="AV18498" s="191" t="str">
        <f t="shared" si="292"/>
        <v>584_RS_30_4_202324</v>
      </c>
      <c r="AW18498" s="191" t="s">
        <v>92</v>
      </c>
      <c r="AX18498" s="18">
        <v>202324</v>
      </c>
      <c r="AY18498" s="191">
        <v>584</v>
      </c>
      <c r="AZ18498" s="191">
        <v>30</v>
      </c>
      <c r="BA18498" s="191">
        <v>4</v>
      </c>
      <c r="BB18498" s="191">
        <v>0</v>
      </c>
    </row>
    <row r="18499" spans="48:54" x14ac:dyDescent="0.2">
      <c r="AV18499" s="191" t="str">
        <f t="shared" si="292"/>
        <v>586_RS_30_4_202324</v>
      </c>
      <c r="AW18499" s="191" t="s">
        <v>92</v>
      </c>
      <c r="AX18499" s="18">
        <v>202324</v>
      </c>
      <c r="AY18499" s="191">
        <v>586</v>
      </c>
      <c r="AZ18499" s="191">
        <v>30</v>
      </c>
      <c r="BA18499" s="191">
        <v>4</v>
      </c>
      <c r="BB18499" s="191">
        <v>0</v>
      </c>
    </row>
    <row r="18500" spans="48:54" x14ac:dyDescent="0.2">
      <c r="AV18500" s="191" t="str">
        <f t="shared" ref="AV18500:AV18563" si="293">AY18500&amp;"_"&amp;AW18500&amp;"_"&amp;AZ18500&amp;"_"&amp;BA18500&amp;"_"&amp;AX18500</f>
        <v>512_RS_30_5_202324</v>
      </c>
      <c r="AW18500" s="191" t="s">
        <v>92</v>
      </c>
      <c r="AX18500" s="18">
        <v>202324</v>
      </c>
      <c r="AY18500" s="191">
        <v>512</v>
      </c>
      <c r="AZ18500" s="191">
        <v>30</v>
      </c>
      <c r="BA18500" s="191">
        <v>5</v>
      </c>
      <c r="BB18500" s="191">
        <v>0</v>
      </c>
    </row>
    <row r="18501" spans="48:54" x14ac:dyDescent="0.2">
      <c r="AV18501" s="191" t="str">
        <f t="shared" si="293"/>
        <v>514_RS_30_5_202324</v>
      </c>
      <c r="AW18501" s="191" t="s">
        <v>92</v>
      </c>
      <c r="AX18501" s="18">
        <v>202324</v>
      </c>
      <c r="AY18501" s="191">
        <v>514</v>
      </c>
      <c r="AZ18501" s="191">
        <v>30</v>
      </c>
      <c r="BA18501" s="191">
        <v>5</v>
      </c>
      <c r="BB18501" s="191">
        <v>-653.95000000000005</v>
      </c>
    </row>
    <row r="18502" spans="48:54" x14ac:dyDescent="0.2">
      <c r="AV18502" s="191" t="str">
        <f t="shared" si="293"/>
        <v>516_RS_30_5_202324</v>
      </c>
      <c r="AW18502" s="191" t="s">
        <v>92</v>
      </c>
      <c r="AX18502" s="18">
        <v>202324</v>
      </c>
      <c r="AY18502" s="191">
        <v>516</v>
      </c>
      <c r="AZ18502" s="191">
        <v>30</v>
      </c>
      <c r="BA18502" s="191">
        <v>5</v>
      </c>
      <c r="BB18502" s="191">
        <v>-150.958</v>
      </c>
    </row>
    <row r="18503" spans="48:54" x14ac:dyDescent="0.2">
      <c r="AV18503" s="191" t="str">
        <f t="shared" si="293"/>
        <v>518_RS_30_5_202324</v>
      </c>
      <c r="AW18503" s="191" t="s">
        <v>92</v>
      </c>
      <c r="AX18503" s="18">
        <v>202324</v>
      </c>
      <c r="AY18503" s="191">
        <v>518</v>
      </c>
      <c r="AZ18503" s="191">
        <v>30</v>
      </c>
      <c r="BA18503" s="191">
        <v>5</v>
      </c>
      <c r="BB18503" s="191">
        <v>0</v>
      </c>
    </row>
    <row r="18504" spans="48:54" x14ac:dyDescent="0.2">
      <c r="AV18504" s="191" t="str">
        <f t="shared" si="293"/>
        <v>520_RS_30_5_202324</v>
      </c>
      <c r="AW18504" s="191" t="s">
        <v>92</v>
      </c>
      <c r="AX18504" s="18">
        <v>202324</v>
      </c>
      <c r="AY18504" s="191">
        <v>520</v>
      </c>
      <c r="AZ18504" s="191">
        <v>30</v>
      </c>
      <c r="BA18504" s="191">
        <v>5</v>
      </c>
      <c r="BB18504" s="191">
        <v>-743.71100000000001</v>
      </c>
    </row>
    <row r="18505" spans="48:54" x14ac:dyDescent="0.2">
      <c r="AV18505" s="191" t="str">
        <f t="shared" si="293"/>
        <v>522_RS_30_5_202324</v>
      </c>
      <c r="AW18505" s="191" t="s">
        <v>92</v>
      </c>
      <c r="AX18505" s="18">
        <v>202324</v>
      </c>
      <c r="AY18505" s="191">
        <v>522</v>
      </c>
      <c r="AZ18505" s="191">
        <v>30</v>
      </c>
      <c r="BA18505" s="191">
        <v>5</v>
      </c>
      <c r="BB18505" s="191">
        <v>-1277.4283700000001</v>
      </c>
    </row>
    <row r="18506" spans="48:54" x14ac:dyDescent="0.2">
      <c r="AV18506" s="191" t="str">
        <f t="shared" si="293"/>
        <v>524_RS_30_5_202324</v>
      </c>
      <c r="AW18506" s="191" t="s">
        <v>92</v>
      </c>
      <c r="AX18506" s="18">
        <v>202324</v>
      </c>
      <c r="AY18506" s="191">
        <v>524</v>
      </c>
      <c r="AZ18506" s="191">
        <v>30</v>
      </c>
      <c r="BA18506" s="191">
        <v>5</v>
      </c>
      <c r="BB18506" s="191">
        <v>-577.36500000000001</v>
      </c>
    </row>
    <row r="18507" spans="48:54" x14ac:dyDescent="0.2">
      <c r="AV18507" s="191" t="str">
        <f t="shared" si="293"/>
        <v>526_RS_30_5_202324</v>
      </c>
      <c r="AW18507" s="191" t="s">
        <v>92</v>
      </c>
      <c r="AX18507" s="18">
        <v>202324</v>
      </c>
      <c r="AY18507" s="191">
        <v>526</v>
      </c>
      <c r="AZ18507" s="191">
        <v>30</v>
      </c>
      <c r="BA18507" s="191">
        <v>5</v>
      </c>
      <c r="BB18507" s="191">
        <v>-482.28782999999999</v>
      </c>
    </row>
    <row r="18508" spans="48:54" x14ac:dyDescent="0.2">
      <c r="AV18508" s="191" t="str">
        <f t="shared" si="293"/>
        <v>528_RS_30_5_202324</v>
      </c>
      <c r="AW18508" s="191" t="s">
        <v>92</v>
      </c>
      <c r="AX18508" s="18">
        <v>202324</v>
      </c>
      <c r="AY18508" s="191">
        <v>528</v>
      </c>
      <c r="AZ18508" s="191">
        <v>30</v>
      </c>
      <c r="BA18508" s="191">
        <v>5</v>
      </c>
      <c r="BB18508" s="191">
        <v>-1175</v>
      </c>
    </row>
    <row r="18509" spans="48:54" x14ac:dyDescent="0.2">
      <c r="AV18509" s="191" t="str">
        <f t="shared" si="293"/>
        <v>530_RS_30_5_202324</v>
      </c>
      <c r="AW18509" s="191" t="s">
        <v>92</v>
      </c>
      <c r="AX18509" s="18">
        <v>202324</v>
      </c>
      <c r="AY18509" s="191">
        <v>530</v>
      </c>
      <c r="AZ18509" s="191">
        <v>30</v>
      </c>
      <c r="BA18509" s="191">
        <v>5</v>
      </c>
      <c r="BB18509" s="191">
        <v>-237.10599999999999</v>
      </c>
    </row>
    <row r="18510" spans="48:54" x14ac:dyDescent="0.2">
      <c r="AV18510" s="191" t="str">
        <f t="shared" si="293"/>
        <v>532_RS_30_5_202324</v>
      </c>
      <c r="AW18510" s="191" t="s">
        <v>92</v>
      </c>
      <c r="AX18510" s="18">
        <v>202324</v>
      </c>
      <c r="AY18510" s="191">
        <v>532</v>
      </c>
      <c r="AZ18510" s="191">
        <v>30</v>
      </c>
      <c r="BA18510" s="191">
        <v>5</v>
      </c>
      <c r="BB18510" s="191">
        <v>-4835.8109999999997</v>
      </c>
    </row>
    <row r="18511" spans="48:54" x14ac:dyDescent="0.2">
      <c r="AV18511" s="191" t="str">
        <f t="shared" si="293"/>
        <v>534_RS_30_5_202324</v>
      </c>
      <c r="AW18511" s="191" t="s">
        <v>92</v>
      </c>
      <c r="AX18511" s="18">
        <v>202324</v>
      </c>
      <c r="AY18511" s="191">
        <v>534</v>
      </c>
      <c r="AZ18511" s="191">
        <v>30</v>
      </c>
      <c r="BA18511" s="191">
        <v>5</v>
      </c>
      <c r="BB18511" s="191">
        <v>-2939.68138</v>
      </c>
    </row>
    <row r="18512" spans="48:54" x14ac:dyDescent="0.2">
      <c r="AV18512" s="191" t="str">
        <f t="shared" si="293"/>
        <v>536_RS_30_5_202324</v>
      </c>
      <c r="AW18512" s="191" t="s">
        <v>92</v>
      </c>
      <c r="AX18512" s="18">
        <v>202324</v>
      </c>
      <c r="AY18512" s="191">
        <v>536</v>
      </c>
      <c r="AZ18512" s="191">
        <v>30</v>
      </c>
      <c r="BA18512" s="191">
        <v>5</v>
      </c>
      <c r="BB18512" s="191">
        <v>-438.286</v>
      </c>
    </row>
    <row r="18513" spans="48:54" x14ac:dyDescent="0.2">
      <c r="AV18513" s="191" t="str">
        <f t="shared" si="293"/>
        <v>538_RS_30_5_202324</v>
      </c>
      <c r="AW18513" s="191" t="s">
        <v>92</v>
      </c>
      <c r="AX18513" s="18">
        <v>202324</v>
      </c>
      <c r="AY18513" s="191">
        <v>538</v>
      </c>
      <c r="AZ18513" s="191">
        <v>30</v>
      </c>
      <c r="BA18513" s="191">
        <v>5</v>
      </c>
      <c r="BB18513" s="191">
        <v>0</v>
      </c>
    </row>
    <row r="18514" spans="48:54" x14ac:dyDescent="0.2">
      <c r="AV18514" s="191" t="str">
        <f t="shared" si="293"/>
        <v>540_RS_30_5_202324</v>
      </c>
      <c r="AW18514" s="191" t="s">
        <v>92</v>
      </c>
      <c r="AX18514" s="18">
        <v>202324</v>
      </c>
      <c r="AY18514" s="191">
        <v>540</v>
      </c>
      <c r="AZ18514" s="191">
        <v>30</v>
      </c>
      <c r="BA18514" s="191">
        <v>5</v>
      </c>
      <c r="BB18514" s="191">
        <v>-7058.9530000000004</v>
      </c>
    </row>
    <row r="18515" spans="48:54" x14ac:dyDescent="0.2">
      <c r="AV18515" s="191" t="str">
        <f t="shared" si="293"/>
        <v>542_RS_30_5_202324</v>
      </c>
      <c r="AW18515" s="191" t="s">
        <v>92</v>
      </c>
      <c r="AX18515" s="18">
        <v>202324</v>
      </c>
      <c r="AY18515" s="191">
        <v>542</v>
      </c>
      <c r="AZ18515" s="191">
        <v>30</v>
      </c>
      <c r="BA18515" s="191">
        <v>5</v>
      </c>
      <c r="BB18515" s="191">
        <v>-976.846</v>
      </c>
    </row>
    <row r="18516" spans="48:54" x14ac:dyDescent="0.2">
      <c r="AV18516" s="191" t="str">
        <f t="shared" si="293"/>
        <v>544_RS_30_5_202324</v>
      </c>
      <c r="AW18516" s="191" t="s">
        <v>92</v>
      </c>
      <c r="AX18516" s="18">
        <v>202324</v>
      </c>
      <c r="AY18516" s="191">
        <v>544</v>
      </c>
      <c r="AZ18516" s="191">
        <v>30</v>
      </c>
      <c r="BA18516" s="191">
        <v>5</v>
      </c>
      <c r="BB18516" s="191">
        <v>-1450.0486000000001</v>
      </c>
    </row>
    <row r="18517" spans="48:54" x14ac:dyDescent="0.2">
      <c r="AV18517" s="191" t="str">
        <f t="shared" si="293"/>
        <v>545_RS_30_5_202324</v>
      </c>
      <c r="AW18517" s="191" t="s">
        <v>92</v>
      </c>
      <c r="AX18517" s="18">
        <v>202324</v>
      </c>
      <c r="AY18517" s="191">
        <v>545</v>
      </c>
      <c r="AZ18517" s="191">
        <v>30</v>
      </c>
      <c r="BA18517" s="191">
        <v>5</v>
      </c>
      <c r="BB18517" s="191">
        <v>0</v>
      </c>
    </row>
    <row r="18518" spans="48:54" x14ac:dyDescent="0.2">
      <c r="AV18518" s="191" t="str">
        <f t="shared" si="293"/>
        <v>546_RS_30_5_202324</v>
      </c>
      <c r="AW18518" s="191" t="s">
        <v>92</v>
      </c>
      <c r="AX18518" s="18">
        <v>202324</v>
      </c>
      <c r="AY18518" s="191">
        <v>546</v>
      </c>
      <c r="AZ18518" s="191">
        <v>30</v>
      </c>
      <c r="BA18518" s="191">
        <v>5</v>
      </c>
      <c r="BB18518" s="191">
        <v>-2352.4989999999998</v>
      </c>
    </row>
    <row r="18519" spans="48:54" x14ac:dyDescent="0.2">
      <c r="AV18519" s="191" t="str">
        <f t="shared" si="293"/>
        <v>548_RS_30_5_202324</v>
      </c>
      <c r="AW18519" s="191" t="s">
        <v>92</v>
      </c>
      <c r="AX18519" s="18">
        <v>202324</v>
      </c>
      <c r="AY18519" s="191">
        <v>548</v>
      </c>
      <c r="AZ18519" s="191">
        <v>30</v>
      </c>
      <c r="BA18519" s="191">
        <v>5</v>
      </c>
      <c r="BB18519" s="191">
        <v>-272.10199999999998</v>
      </c>
    </row>
    <row r="18520" spans="48:54" x14ac:dyDescent="0.2">
      <c r="AV18520" s="191" t="str">
        <f t="shared" si="293"/>
        <v>550_RS_30_5_202324</v>
      </c>
      <c r="AW18520" s="191" t="s">
        <v>92</v>
      </c>
      <c r="AX18520" s="18">
        <v>202324</v>
      </c>
      <c r="AY18520" s="191">
        <v>550</v>
      </c>
      <c r="AZ18520" s="191">
        <v>30</v>
      </c>
      <c r="BA18520" s="191">
        <v>5</v>
      </c>
      <c r="BB18520" s="191">
        <v>-3633.08</v>
      </c>
    </row>
    <row r="18521" spans="48:54" x14ac:dyDescent="0.2">
      <c r="AV18521" s="191" t="str">
        <f t="shared" si="293"/>
        <v>552_RS_30_5_202324</v>
      </c>
      <c r="AW18521" s="191" t="s">
        <v>92</v>
      </c>
      <c r="AX18521" s="18">
        <v>202324</v>
      </c>
      <c r="AY18521" s="191">
        <v>552</v>
      </c>
      <c r="AZ18521" s="191">
        <v>30</v>
      </c>
      <c r="BA18521" s="191">
        <v>5</v>
      </c>
      <c r="BB18521" s="191">
        <v>-3909.0517499999996</v>
      </c>
    </row>
    <row r="18522" spans="48:54" x14ac:dyDescent="0.2">
      <c r="AV18522" s="191" t="str">
        <f t="shared" si="293"/>
        <v>562_RS_30_5_202324</v>
      </c>
      <c r="AW18522" s="191" t="s">
        <v>92</v>
      </c>
      <c r="AX18522" s="18">
        <v>202324</v>
      </c>
      <c r="AY18522" s="191">
        <v>562</v>
      </c>
      <c r="AZ18522" s="191">
        <v>30</v>
      </c>
      <c r="BA18522" s="191">
        <v>5</v>
      </c>
      <c r="BB18522" s="191">
        <v>0</v>
      </c>
    </row>
    <row r="18523" spans="48:54" x14ac:dyDescent="0.2">
      <c r="AV18523" s="191" t="str">
        <f t="shared" si="293"/>
        <v>564_RS_30_5_202324</v>
      </c>
      <c r="AW18523" s="191" t="s">
        <v>92</v>
      </c>
      <c r="AX18523" s="18">
        <v>202324</v>
      </c>
      <c r="AY18523" s="191">
        <v>564</v>
      </c>
      <c r="AZ18523" s="191">
        <v>30</v>
      </c>
      <c r="BA18523" s="191">
        <v>5</v>
      </c>
      <c r="BB18523" s="191">
        <v>0</v>
      </c>
    </row>
    <row r="18524" spans="48:54" x14ac:dyDescent="0.2">
      <c r="AV18524" s="191" t="str">
        <f t="shared" si="293"/>
        <v>566_RS_30_5_202324</v>
      </c>
      <c r="AW18524" s="191" t="s">
        <v>92</v>
      </c>
      <c r="AX18524" s="18">
        <v>202324</v>
      </c>
      <c r="AY18524" s="191">
        <v>566</v>
      </c>
      <c r="AZ18524" s="191">
        <v>30</v>
      </c>
      <c r="BA18524" s="191">
        <v>5</v>
      </c>
      <c r="BB18524" s="191">
        <v>0</v>
      </c>
    </row>
    <row r="18525" spans="48:54" x14ac:dyDescent="0.2">
      <c r="AV18525" s="191" t="str">
        <f t="shared" si="293"/>
        <v>568_RS_30_5_202324</v>
      </c>
      <c r="AW18525" s="191" t="s">
        <v>92</v>
      </c>
      <c r="AX18525" s="18">
        <v>202324</v>
      </c>
      <c r="AY18525" s="191">
        <v>568</v>
      </c>
      <c r="AZ18525" s="191">
        <v>30</v>
      </c>
      <c r="BA18525" s="191">
        <v>5</v>
      </c>
      <c r="BB18525" s="191">
        <v>0</v>
      </c>
    </row>
    <row r="18526" spans="48:54" x14ac:dyDescent="0.2">
      <c r="AV18526" s="191" t="str">
        <f t="shared" si="293"/>
        <v>572_RS_30_5_202324</v>
      </c>
      <c r="AW18526" s="191" t="s">
        <v>92</v>
      </c>
      <c r="AX18526" s="18">
        <v>202324</v>
      </c>
      <c r="AY18526" s="191">
        <v>572</v>
      </c>
      <c r="AZ18526" s="191">
        <v>30</v>
      </c>
      <c r="BA18526" s="191">
        <v>5</v>
      </c>
      <c r="BB18526" s="191">
        <v>0</v>
      </c>
    </row>
    <row r="18527" spans="48:54" x14ac:dyDescent="0.2">
      <c r="AV18527" s="191" t="str">
        <f t="shared" si="293"/>
        <v>574_RS_30_5_202324</v>
      </c>
      <c r="AW18527" s="191" t="s">
        <v>92</v>
      </c>
      <c r="AX18527" s="18">
        <v>202324</v>
      </c>
      <c r="AY18527" s="191">
        <v>574</v>
      </c>
      <c r="AZ18527" s="191">
        <v>30</v>
      </c>
      <c r="BA18527" s="191">
        <v>5</v>
      </c>
      <c r="BB18527" s="191">
        <v>0</v>
      </c>
    </row>
    <row r="18528" spans="48:54" x14ac:dyDescent="0.2">
      <c r="AV18528" s="191" t="str">
        <f t="shared" si="293"/>
        <v>576_RS_30_5_202324</v>
      </c>
      <c r="AW18528" s="191" t="s">
        <v>92</v>
      </c>
      <c r="AX18528" s="18">
        <v>202324</v>
      </c>
      <c r="AY18528" s="191">
        <v>576</v>
      </c>
      <c r="AZ18528" s="191">
        <v>30</v>
      </c>
      <c r="BA18528" s="191">
        <v>5</v>
      </c>
      <c r="BB18528" s="191">
        <v>0</v>
      </c>
    </row>
    <row r="18529" spans="48:54" x14ac:dyDescent="0.2">
      <c r="AV18529" s="191" t="str">
        <f t="shared" si="293"/>
        <v>582_RS_30_5_202324</v>
      </c>
      <c r="AW18529" s="191" t="s">
        <v>92</v>
      </c>
      <c r="AX18529" s="18">
        <v>202324</v>
      </c>
      <c r="AY18529" s="191">
        <v>582</v>
      </c>
      <c r="AZ18529" s="191">
        <v>30</v>
      </c>
      <c r="BA18529" s="191">
        <v>5</v>
      </c>
      <c r="BB18529" s="191">
        <v>0</v>
      </c>
    </row>
    <row r="18530" spans="48:54" x14ac:dyDescent="0.2">
      <c r="AV18530" s="191" t="str">
        <f t="shared" si="293"/>
        <v>584_RS_30_5_202324</v>
      </c>
      <c r="AW18530" s="191" t="s">
        <v>92</v>
      </c>
      <c r="AX18530" s="18">
        <v>202324</v>
      </c>
      <c r="AY18530" s="191">
        <v>584</v>
      </c>
      <c r="AZ18530" s="191">
        <v>30</v>
      </c>
      <c r="BA18530" s="191">
        <v>5</v>
      </c>
      <c r="BB18530" s="191">
        <v>0</v>
      </c>
    </row>
    <row r="18531" spans="48:54" x14ac:dyDescent="0.2">
      <c r="AV18531" s="191" t="str">
        <f t="shared" si="293"/>
        <v>586_RS_30_5_202324</v>
      </c>
      <c r="AW18531" s="191" t="s">
        <v>92</v>
      </c>
      <c r="AX18531" s="18">
        <v>202324</v>
      </c>
      <c r="AY18531" s="191">
        <v>586</v>
      </c>
      <c r="AZ18531" s="191">
        <v>30</v>
      </c>
      <c r="BA18531" s="191">
        <v>5</v>
      </c>
      <c r="BB18531" s="191">
        <v>0</v>
      </c>
    </row>
    <row r="18532" spans="48:54" x14ac:dyDescent="0.2">
      <c r="AV18532" s="191" t="str">
        <f t="shared" si="293"/>
        <v>512_RS_32_1_202324</v>
      </c>
      <c r="AW18532" s="191" t="s">
        <v>92</v>
      </c>
      <c r="AX18532" s="18">
        <v>202324</v>
      </c>
      <c r="AY18532" s="191">
        <v>512</v>
      </c>
      <c r="AZ18532" s="191">
        <v>32</v>
      </c>
      <c r="BA18532" s="191">
        <v>1</v>
      </c>
      <c r="BB18532" s="191">
        <v>253.20860999999999</v>
      </c>
    </row>
    <row r="18533" spans="48:54" x14ac:dyDescent="0.2">
      <c r="AV18533" s="191" t="str">
        <f t="shared" si="293"/>
        <v>514_RS_32_1_202324</v>
      </c>
      <c r="AW18533" s="191" t="s">
        <v>92</v>
      </c>
      <c r="AX18533" s="18">
        <v>202324</v>
      </c>
      <c r="AY18533" s="191">
        <v>514</v>
      </c>
      <c r="AZ18533" s="191">
        <v>32</v>
      </c>
      <c r="BA18533" s="191">
        <v>1</v>
      </c>
      <c r="BB18533" s="191">
        <v>431.55299999999994</v>
      </c>
    </row>
    <row r="18534" spans="48:54" x14ac:dyDescent="0.2">
      <c r="AV18534" s="191" t="str">
        <f t="shared" si="293"/>
        <v>516_RS_32_1_202324</v>
      </c>
      <c r="AW18534" s="191" t="s">
        <v>92</v>
      </c>
      <c r="AX18534" s="18">
        <v>202324</v>
      </c>
      <c r="AY18534" s="191">
        <v>516</v>
      </c>
      <c r="AZ18534" s="191">
        <v>32</v>
      </c>
      <c r="BA18534" s="191">
        <v>1</v>
      </c>
      <c r="BB18534" s="191">
        <v>361.74299999999999</v>
      </c>
    </row>
    <row r="18535" spans="48:54" x14ac:dyDescent="0.2">
      <c r="AV18535" s="191" t="str">
        <f t="shared" si="293"/>
        <v>518_RS_32_1_202324</v>
      </c>
      <c r="AW18535" s="191" t="s">
        <v>92</v>
      </c>
      <c r="AX18535" s="18">
        <v>202324</v>
      </c>
      <c r="AY18535" s="191">
        <v>518</v>
      </c>
      <c r="AZ18535" s="191">
        <v>32</v>
      </c>
      <c r="BA18535" s="191">
        <v>1</v>
      </c>
      <c r="BB18535" s="191">
        <v>1572.9740000000002</v>
      </c>
    </row>
    <row r="18536" spans="48:54" x14ac:dyDescent="0.2">
      <c r="AV18536" s="191" t="str">
        <f t="shared" si="293"/>
        <v>520_RS_32_1_202324</v>
      </c>
      <c r="AW18536" s="191" t="s">
        <v>92</v>
      </c>
      <c r="AX18536" s="18">
        <v>202324</v>
      </c>
      <c r="AY18536" s="191">
        <v>520</v>
      </c>
      <c r="AZ18536" s="191">
        <v>32</v>
      </c>
      <c r="BA18536" s="191">
        <v>1</v>
      </c>
      <c r="BB18536" s="191">
        <v>487.56700000000001</v>
      </c>
    </row>
    <row r="18537" spans="48:54" x14ac:dyDescent="0.2">
      <c r="AV18537" s="191" t="str">
        <f t="shared" si="293"/>
        <v>522_RS_32_1_202324</v>
      </c>
      <c r="AW18537" s="191" t="s">
        <v>92</v>
      </c>
      <c r="AX18537" s="18">
        <v>202324</v>
      </c>
      <c r="AY18537" s="191">
        <v>522</v>
      </c>
      <c r="AZ18537" s="191">
        <v>32</v>
      </c>
      <c r="BA18537" s="191">
        <v>1</v>
      </c>
      <c r="BB18537" s="191">
        <v>424.67946999999998</v>
      </c>
    </row>
    <row r="18538" spans="48:54" x14ac:dyDescent="0.2">
      <c r="AV18538" s="191" t="str">
        <f t="shared" si="293"/>
        <v>524_RS_32_1_202324</v>
      </c>
      <c r="AW18538" s="191" t="s">
        <v>92</v>
      </c>
      <c r="AX18538" s="18">
        <v>202324</v>
      </c>
      <c r="AY18538" s="191">
        <v>524</v>
      </c>
      <c r="AZ18538" s="191">
        <v>32</v>
      </c>
      <c r="BA18538" s="191">
        <v>1</v>
      </c>
      <c r="BB18538" s="191">
        <v>448.60700000000003</v>
      </c>
    </row>
    <row r="18539" spans="48:54" x14ac:dyDescent="0.2">
      <c r="AV18539" s="191" t="str">
        <f t="shared" si="293"/>
        <v>526_RS_32_1_202324</v>
      </c>
      <c r="AW18539" s="191" t="s">
        <v>92</v>
      </c>
      <c r="AX18539" s="18">
        <v>202324</v>
      </c>
      <c r="AY18539" s="191">
        <v>526</v>
      </c>
      <c r="AZ18539" s="191">
        <v>32</v>
      </c>
      <c r="BA18539" s="191">
        <v>1</v>
      </c>
      <c r="BB18539" s="191">
        <v>196.67665289756729</v>
      </c>
    </row>
    <row r="18540" spans="48:54" x14ac:dyDescent="0.2">
      <c r="AV18540" s="191" t="str">
        <f t="shared" si="293"/>
        <v>528_RS_32_1_202324</v>
      </c>
      <c r="AW18540" s="191" t="s">
        <v>92</v>
      </c>
      <c r="AX18540" s="18">
        <v>202324</v>
      </c>
      <c r="AY18540" s="191">
        <v>528</v>
      </c>
      <c r="AZ18540" s="191">
        <v>32</v>
      </c>
      <c r="BA18540" s="191">
        <v>1</v>
      </c>
      <c r="BB18540" s="191">
        <v>352</v>
      </c>
    </row>
    <row r="18541" spans="48:54" x14ac:dyDescent="0.2">
      <c r="AV18541" s="191" t="str">
        <f t="shared" si="293"/>
        <v>530_RS_32_1_202324</v>
      </c>
      <c r="AW18541" s="191" t="s">
        <v>92</v>
      </c>
      <c r="AX18541" s="18">
        <v>202324</v>
      </c>
      <c r="AY18541" s="191">
        <v>530</v>
      </c>
      <c r="AZ18541" s="191">
        <v>32</v>
      </c>
      <c r="BA18541" s="191">
        <v>1</v>
      </c>
      <c r="BB18541" s="191">
        <v>409.34</v>
      </c>
    </row>
    <row r="18542" spans="48:54" x14ac:dyDescent="0.2">
      <c r="AV18542" s="191" t="str">
        <f t="shared" si="293"/>
        <v>532_RS_32_1_202324</v>
      </c>
      <c r="AW18542" s="191" t="s">
        <v>92</v>
      </c>
      <c r="AX18542" s="18">
        <v>202324</v>
      </c>
      <c r="AY18542" s="191">
        <v>532</v>
      </c>
      <c r="AZ18542" s="191">
        <v>32</v>
      </c>
      <c r="BA18542" s="191">
        <v>1</v>
      </c>
      <c r="BB18542" s="191">
        <v>954.94876000000022</v>
      </c>
    </row>
    <row r="18543" spans="48:54" x14ac:dyDescent="0.2">
      <c r="AV18543" s="191" t="str">
        <f t="shared" si="293"/>
        <v>534_RS_32_1_202324</v>
      </c>
      <c r="AW18543" s="191" t="s">
        <v>92</v>
      </c>
      <c r="AX18543" s="18">
        <v>202324</v>
      </c>
      <c r="AY18543" s="191">
        <v>534</v>
      </c>
      <c r="AZ18543" s="191">
        <v>32</v>
      </c>
      <c r="BA18543" s="191">
        <v>1</v>
      </c>
      <c r="BB18543" s="191">
        <v>265.53851000000003</v>
      </c>
    </row>
    <row r="18544" spans="48:54" x14ac:dyDescent="0.2">
      <c r="AV18544" s="191" t="str">
        <f t="shared" si="293"/>
        <v>536_RS_32_1_202324</v>
      </c>
      <c r="AW18544" s="191" t="s">
        <v>92</v>
      </c>
      <c r="AX18544" s="18">
        <v>202324</v>
      </c>
      <c r="AY18544" s="191">
        <v>536</v>
      </c>
      <c r="AZ18544" s="191">
        <v>32</v>
      </c>
      <c r="BA18544" s="191">
        <v>1</v>
      </c>
      <c r="BB18544" s="191">
        <v>512.93299999999999</v>
      </c>
    </row>
    <row r="18545" spans="48:54" x14ac:dyDescent="0.2">
      <c r="AV18545" s="191" t="str">
        <f t="shared" si="293"/>
        <v>538_RS_32_1_202324</v>
      </c>
      <c r="AW18545" s="191" t="s">
        <v>92</v>
      </c>
      <c r="AX18545" s="18">
        <v>202324</v>
      </c>
      <c r="AY18545" s="191">
        <v>538</v>
      </c>
      <c r="AZ18545" s="191">
        <v>32</v>
      </c>
      <c r="BA18545" s="191">
        <v>1</v>
      </c>
      <c r="BB18545" s="191">
        <v>384</v>
      </c>
    </row>
    <row r="18546" spans="48:54" x14ac:dyDescent="0.2">
      <c r="AV18546" s="191" t="str">
        <f t="shared" si="293"/>
        <v>540_RS_32_1_202324</v>
      </c>
      <c r="AW18546" s="191" t="s">
        <v>92</v>
      </c>
      <c r="AX18546" s="18">
        <v>202324</v>
      </c>
      <c r="AY18546" s="191">
        <v>540</v>
      </c>
      <c r="AZ18546" s="191">
        <v>32</v>
      </c>
      <c r="BA18546" s="191">
        <v>1</v>
      </c>
      <c r="BB18546" s="191">
        <v>1267.1329999999998</v>
      </c>
    </row>
    <row r="18547" spans="48:54" x14ac:dyDescent="0.2">
      <c r="AV18547" s="191" t="str">
        <f t="shared" si="293"/>
        <v>542_RS_32_1_202324</v>
      </c>
      <c r="AW18547" s="191" t="s">
        <v>92</v>
      </c>
      <c r="AX18547" s="18">
        <v>202324</v>
      </c>
      <c r="AY18547" s="191">
        <v>542</v>
      </c>
      <c r="AZ18547" s="191">
        <v>32</v>
      </c>
      <c r="BA18547" s="191">
        <v>1</v>
      </c>
      <c r="BB18547" s="191">
        <v>177.71199999999999</v>
      </c>
    </row>
    <row r="18548" spans="48:54" x14ac:dyDescent="0.2">
      <c r="AV18548" s="191" t="str">
        <f t="shared" si="293"/>
        <v>544_RS_32_1_202324</v>
      </c>
      <c r="AW18548" s="191" t="s">
        <v>92</v>
      </c>
      <c r="AX18548" s="18">
        <v>202324</v>
      </c>
      <c r="AY18548" s="191">
        <v>544</v>
      </c>
      <c r="AZ18548" s="191">
        <v>32</v>
      </c>
      <c r="BA18548" s="191">
        <v>1</v>
      </c>
      <c r="BB18548" s="191">
        <v>469.92592999999999</v>
      </c>
    </row>
    <row r="18549" spans="48:54" x14ac:dyDescent="0.2">
      <c r="AV18549" s="191" t="str">
        <f t="shared" si="293"/>
        <v>545_RS_32_1_202324</v>
      </c>
      <c r="AW18549" s="191" t="s">
        <v>92</v>
      </c>
      <c r="AX18549" s="18">
        <v>202324</v>
      </c>
      <c r="AY18549" s="191">
        <v>545</v>
      </c>
      <c r="AZ18549" s="191">
        <v>32</v>
      </c>
      <c r="BA18549" s="191">
        <v>1</v>
      </c>
      <c r="BB18549" s="191">
        <v>179.226</v>
      </c>
    </row>
    <row r="18550" spans="48:54" x14ac:dyDescent="0.2">
      <c r="AV18550" s="191" t="str">
        <f t="shared" si="293"/>
        <v>546_RS_32_1_202324</v>
      </c>
      <c r="AW18550" s="191" t="s">
        <v>92</v>
      </c>
      <c r="AX18550" s="18">
        <v>202324</v>
      </c>
      <c r="AY18550" s="191">
        <v>546</v>
      </c>
      <c r="AZ18550" s="191">
        <v>32</v>
      </c>
      <c r="BA18550" s="191">
        <v>1</v>
      </c>
      <c r="BB18550" s="191">
        <v>255.81399999999999</v>
      </c>
    </row>
    <row r="18551" spans="48:54" x14ac:dyDescent="0.2">
      <c r="AV18551" s="191" t="str">
        <f t="shared" si="293"/>
        <v>548_RS_32_1_202324</v>
      </c>
      <c r="AW18551" s="191" t="s">
        <v>92</v>
      </c>
      <c r="AX18551" s="18">
        <v>202324</v>
      </c>
      <c r="AY18551" s="191">
        <v>548</v>
      </c>
      <c r="AZ18551" s="191">
        <v>32</v>
      </c>
      <c r="BA18551" s="191">
        <v>1</v>
      </c>
      <c r="BB18551" s="191">
        <v>274.90499999999997</v>
      </c>
    </row>
    <row r="18552" spans="48:54" x14ac:dyDescent="0.2">
      <c r="AV18552" s="191" t="str">
        <f t="shared" si="293"/>
        <v>550_RS_32_1_202324</v>
      </c>
      <c r="AW18552" s="191" t="s">
        <v>92</v>
      </c>
      <c r="AX18552" s="18">
        <v>202324</v>
      </c>
      <c r="AY18552" s="191">
        <v>550</v>
      </c>
      <c r="AZ18552" s="191">
        <v>32</v>
      </c>
      <c r="BA18552" s="191">
        <v>1</v>
      </c>
      <c r="BB18552" s="191">
        <v>410.85500000000002</v>
      </c>
    </row>
    <row r="18553" spans="48:54" x14ac:dyDescent="0.2">
      <c r="AV18553" s="191" t="str">
        <f t="shared" si="293"/>
        <v>552_RS_32_1_202324</v>
      </c>
      <c r="AW18553" s="191" t="s">
        <v>92</v>
      </c>
      <c r="AX18553" s="18">
        <v>202324</v>
      </c>
      <c r="AY18553" s="191">
        <v>552</v>
      </c>
      <c r="AZ18553" s="191">
        <v>32</v>
      </c>
      <c r="BA18553" s="191">
        <v>1</v>
      </c>
      <c r="BB18553" s="191">
        <v>1052.4228799999901</v>
      </c>
    </row>
    <row r="18554" spans="48:54" x14ac:dyDescent="0.2">
      <c r="AV18554" s="191" t="str">
        <f t="shared" si="293"/>
        <v>562_RS_32_1_202324</v>
      </c>
      <c r="AW18554" s="191" t="s">
        <v>92</v>
      </c>
      <c r="AX18554" s="18">
        <v>202324</v>
      </c>
      <c r="AY18554" s="191">
        <v>562</v>
      </c>
      <c r="AZ18554" s="191">
        <v>32</v>
      </c>
      <c r="BA18554" s="191">
        <v>1</v>
      </c>
      <c r="BB18554" s="191">
        <v>0</v>
      </c>
    </row>
    <row r="18555" spans="48:54" x14ac:dyDescent="0.2">
      <c r="AV18555" s="191" t="str">
        <f t="shared" si="293"/>
        <v>564_RS_32_1_202324</v>
      </c>
      <c r="AW18555" s="191" t="s">
        <v>92</v>
      </c>
      <c r="AX18555" s="18">
        <v>202324</v>
      </c>
      <c r="AY18555" s="191">
        <v>564</v>
      </c>
      <c r="AZ18555" s="191">
        <v>32</v>
      </c>
      <c r="BA18555" s="191">
        <v>1</v>
      </c>
      <c r="BB18555" s="191">
        <v>0</v>
      </c>
    </row>
    <row r="18556" spans="48:54" x14ac:dyDescent="0.2">
      <c r="AV18556" s="191" t="str">
        <f t="shared" si="293"/>
        <v>566_RS_32_1_202324</v>
      </c>
      <c r="AW18556" s="191" t="s">
        <v>92</v>
      </c>
      <c r="AX18556" s="18">
        <v>202324</v>
      </c>
      <c r="AY18556" s="191">
        <v>566</v>
      </c>
      <c r="AZ18556" s="191">
        <v>32</v>
      </c>
      <c r="BA18556" s="191">
        <v>1</v>
      </c>
      <c r="BB18556" s="191">
        <v>0</v>
      </c>
    </row>
    <row r="18557" spans="48:54" x14ac:dyDescent="0.2">
      <c r="AV18557" s="191" t="str">
        <f t="shared" si="293"/>
        <v>568_RS_32_1_202324</v>
      </c>
      <c r="AW18557" s="191" t="s">
        <v>92</v>
      </c>
      <c r="AX18557" s="18">
        <v>202324</v>
      </c>
      <c r="AY18557" s="191">
        <v>568</v>
      </c>
      <c r="AZ18557" s="191">
        <v>32</v>
      </c>
      <c r="BA18557" s="191">
        <v>1</v>
      </c>
      <c r="BB18557" s="191">
        <v>0</v>
      </c>
    </row>
    <row r="18558" spans="48:54" x14ac:dyDescent="0.2">
      <c r="AV18558" s="191" t="str">
        <f t="shared" si="293"/>
        <v>572_RS_32_1_202324</v>
      </c>
      <c r="AW18558" s="191" t="s">
        <v>92</v>
      </c>
      <c r="AX18558" s="18">
        <v>202324</v>
      </c>
      <c r="AY18558" s="191">
        <v>572</v>
      </c>
      <c r="AZ18558" s="191">
        <v>32</v>
      </c>
      <c r="BA18558" s="191">
        <v>1</v>
      </c>
      <c r="BB18558" s="191">
        <v>0</v>
      </c>
    </row>
    <row r="18559" spans="48:54" x14ac:dyDescent="0.2">
      <c r="AV18559" s="191" t="str">
        <f t="shared" si="293"/>
        <v>574_RS_32_1_202324</v>
      </c>
      <c r="AW18559" s="191" t="s">
        <v>92</v>
      </c>
      <c r="AX18559" s="18">
        <v>202324</v>
      </c>
      <c r="AY18559" s="191">
        <v>574</v>
      </c>
      <c r="AZ18559" s="191">
        <v>32</v>
      </c>
      <c r="BA18559" s="191">
        <v>1</v>
      </c>
      <c r="BB18559" s="191">
        <v>0</v>
      </c>
    </row>
    <row r="18560" spans="48:54" x14ac:dyDescent="0.2">
      <c r="AV18560" s="191" t="str">
        <f t="shared" si="293"/>
        <v>576_RS_32_1_202324</v>
      </c>
      <c r="AW18560" s="191" t="s">
        <v>92</v>
      </c>
      <c r="AX18560" s="18">
        <v>202324</v>
      </c>
      <c r="AY18560" s="191">
        <v>576</v>
      </c>
      <c r="AZ18560" s="191">
        <v>32</v>
      </c>
      <c r="BA18560" s="191">
        <v>1</v>
      </c>
      <c r="BB18560" s="191">
        <v>0</v>
      </c>
    </row>
    <row r="18561" spans="48:54" x14ac:dyDescent="0.2">
      <c r="AV18561" s="191" t="str">
        <f t="shared" si="293"/>
        <v>582_RS_32_1_202324</v>
      </c>
      <c r="AW18561" s="191" t="s">
        <v>92</v>
      </c>
      <c r="AX18561" s="18">
        <v>202324</v>
      </c>
      <c r="AY18561" s="191">
        <v>582</v>
      </c>
      <c r="AZ18561" s="191">
        <v>32</v>
      </c>
      <c r="BA18561" s="191">
        <v>1</v>
      </c>
      <c r="BB18561" s="191">
        <v>0</v>
      </c>
    </row>
    <row r="18562" spans="48:54" x14ac:dyDescent="0.2">
      <c r="AV18562" s="191" t="str">
        <f t="shared" si="293"/>
        <v>584_RS_32_1_202324</v>
      </c>
      <c r="AW18562" s="191" t="s">
        <v>92</v>
      </c>
      <c r="AX18562" s="18">
        <v>202324</v>
      </c>
      <c r="AY18562" s="191">
        <v>584</v>
      </c>
      <c r="AZ18562" s="191">
        <v>32</v>
      </c>
      <c r="BA18562" s="191">
        <v>1</v>
      </c>
      <c r="BB18562" s="191">
        <v>0</v>
      </c>
    </row>
    <row r="18563" spans="48:54" x14ac:dyDescent="0.2">
      <c r="AV18563" s="191" t="str">
        <f t="shared" si="293"/>
        <v>586_RS_32_1_202324</v>
      </c>
      <c r="AW18563" s="191" t="s">
        <v>92</v>
      </c>
      <c r="AX18563" s="18">
        <v>202324</v>
      </c>
      <c r="AY18563" s="191">
        <v>586</v>
      </c>
      <c r="AZ18563" s="191">
        <v>32</v>
      </c>
      <c r="BA18563" s="191">
        <v>1</v>
      </c>
      <c r="BB18563" s="191">
        <v>0</v>
      </c>
    </row>
    <row r="18564" spans="48:54" x14ac:dyDescent="0.2">
      <c r="AV18564" s="191" t="str">
        <f t="shared" ref="AV18564:AV18627" si="294">AY18564&amp;"_"&amp;AW18564&amp;"_"&amp;AZ18564&amp;"_"&amp;BA18564&amp;"_"&amp;AX18564</f>
        <v>512_RS_32_2_202324</v>
      </c>
      <c r="AW18564" s="191" t="s">
        <v>92</v>
      </c>
      <c r="AX18564" s="18">
        <v>202324</v>
      </c>
      <c r="AY18564" s="191">
        <v>512</v>
      </c>
      <c r="AZ18564" s="191">
        <v>32</v>
      </c>
      <c r="BA18564" s="191">
        <v>2</v>
      </c>
      <c r="BB18564" s="191">
        <v>0</v>
      </c>
    </row>
    <row r="18565" spans="48:54" x14ac:dyDescent="0.2">
      <c r="AV18565" s="191" t="str">
        <f t="shared" si="294"/>
        <v>514_RS_32_2_202324</v>
      </c>
      <c r="AW18565" s="191" t="s">
        <v>92</v>
      </c>
      <c r="AX18565" s="18">
        <v>202324</v>
      </c>
      <c r="AY18565" s="191">
        <v>514</v>
      </c>
      <c r="AZ18565" s="191">
        <v>32</v>
      </c>
      <c r="BA18565" s="191">
        <v>2</v>
      </c>
      <c r="BB18565" s="191">
        <v>0</v>
      </c>
    </row>
    <row r="18566" spans="48:54" x14ac:dyDescent="0.2">
      <c r="AV18566" s="191" t="str">
        <f t="shared" si="294"/>
        <v>516_RS_32_2_202324</v>
      </c>
      <c r="AW18566" s="191" t="s">
        <v>92</v>
      </c>
      <c r="AX18566" s="18">
        <v>202324</v>
      </c>
      <c r="AY18566" s="191">
        <v>516</v>
      </c>
      <c r="AZ18566" s="191">
        <v>32</v>
      </c>
      <c r="BA18566" s="191">
        <v>2</v>
      </c>
      <c r="BB18566" s="191">
        <v>0</v>
      </c>
    </row>
    <row r="18567" spans="48:54" x14ac:dyDescent="0.2">
      <c r="AV18567" s="191" t="str">
        <f t="shared" si="294"/>
        <v>518_RS_32_2_202324</v>
      </c>
      <c r="AW18567" s="191" t="s">
        <v>92</v>
      </c>
      <c r="AX18567" s="18">
        <v>202324</v>
      </c>
      <c r="AY18567" s="191">
        <v>518</v>
      </c>
      <c r="AZ18567" s="191">
        <v>32</v>
      </c>
      <c r="BA18567" s="191">
        <v>2</v>
      </c>
      <c r="BB18567" s="191">
        <v>-1374.0650000000001</v>
      </c>
    </row>
    <row r="18568" spans="48:54" x14ac:dyDescent="0.2">
      <c r="AV18568" s="191" t="str">
        <f t="shared" si="294"/>
        <v>520_RS_32_2_202324</v>
      </c>
      <c r="AW18568" s="191" t="s">
        <v>92</v>
      </c>
      <c r="AX18568" s="18">
        <v>202324</v>
      </c>
      <c r="AY18568" s="191">
        <v>520</v>
      </c>
      <c r="AZ18568" s="191">
        <v>32</v>
      </c>
      <c r="BA18568" s="191">
        <v>2</v>
      </c>
      <c r="BB18568" s="191">
        <v>0</v>
      </c>
    </row>
    <row r="18569" spans="48:54" x14ac:dyDescent="0.2">
      <c r="AV18569" s="191" t="str">
        <f t="shared" si="294"/>
        <v>522_RS_32_2_202324</v>
      </c>
      <c r="AW18569" s="191" t="s">
        <v>92</v>
      </c>
      <c r="AX18569" s="18">
        <v>202324</v>
      </c>
      <c r="AY18569" s="191">
        <v>522</v>
      </c>
      <c r="AZ18569" s="191">
        <v>32</v>
      </c>
      <c r="BA18569" s="191">
        <v>2</v>
      </c>
      <c r="BB18569" s="191">
        <v>0</v>
      </c>
    </row>
    <row r="18570" spans="48:54" x14ac:dyDescent="0.2">
      <c r="AV18570" s="191" t="str">
        <f t="shared" si="294"/>
        <v>524_RS_32_2_202324</v>
      </c>
      <c r="AW18570" s="191" t="s">
        <v>92</v>
      </c>
      <c r="AX18570" s="18">
        <v>202324</v>
      </c>
      <c r="AY18570" s="191">
        <v>524</v>
      </c>
      <c r="AZ18570" s="191">
        <v>32</v>
      </c>
      <c r="BA18570" s="191">
        <v>2</v>
      </c>
      <c r="BB18570" s="191">
        <v>0</v>
      </c>
    </row>
    <row r="18571" spans="48:54" x14ac:dyDescent="0.2">
      <c r="AV18571" s="191" t="str">
        <f t="shared" si="294"/>
        <v>526_RS_32_2_202324</v>
      </c>
      <c r="AW18571" s="191" t="s">
        <v>92</v>
      </c>
      <c r="AX18571" s="18">
        <v>202324</v>
      </c>
      <c r="AY18571" s="191">
        <v>526</v>
      </c>
      <c r="AZ18571" s="191">
        <v>32</v>
      </c>
      <c r="BA18571" s="191">
        <v>2</v>
      </c>
      <c r="BB18571" s="191">
        <v>-17.135514571970404</v>
      </c>
    </row>
    <row r="18572" spans="48:54" x14ac:dyDescent="0.2">
      <c r="AV18572" s="191" t="str">
        <f t="shared" si="294"/>
        <v>528_RS_32_2_202324</v>
      </c>
      <c r="AW18572" s="191" t="s">
        <v>92</v>
      </c>
      <c r="AX18572" s="18">
        <v>202324</v>
      </c>
      <c r="AY18572" s="191">
        <v>528</v>
      </c>
      <c r="AZ18572" s="191">
        <v>32</v>
      </c>
      <c r="BA18572" s="191">
        <v>2</v>
      </c>
      <c r="BB18572" s="191">
        <v>0</v>
      </c>
    </row>
    <row r="18573" spans="48:54" x14ac:dyDescent="0.2">
      <c r="AV18573" s="191" t="str">
        <f t="shared" si="294"/>
        <v>530_RS_32_2_202324</v>
      </c>
      <c r="AW18573" s="191" t="s">
        <v>92</v>
      </c>
      <c r="AX18573" s="18">
        <v>202324</v>
      </c>
      <c r="AY18573" s="191">
        <v>530</v>
      </c>
      <c r="AZ18573" s="191">
        <v>32</v>
      </c>
      <c r="BA18573" s="191">
        <v>2</v>
      </c>
      <c r="BB18573" s="191">
        <v>0</v>
      </c>
    </row>
    <row r="18574" spans="48:54" x14ac:dyDescent="0.2">
      <c r="AV18574" s="191" t="str">
        <f t="shared" si="294"/>
        <v>532_RS_32_2_202324</v>
      </c>
      <c r="AW18574" s="191" t="s">
        <v>92</v>
      </c>
      <c r="AX18574" s="18">
        <v>202324</v>
      </c>
      <c r="AY18574" s="191">
        <v>532</v>
      </c>
      <c r="AZ18574" s="191">
        <v>32</v>
      </c>
      <c r="BA18574" s="191">
        <v>2</v>
      </c>
      <c r="BB18574" s="191">
        <v>-10.89531</v>
      </c>
    </row>
    <row r="18575" spans="48:54" x14ac:dyDescent="0.2">
      <c r="AV18575" s="191" t="str">
        <f t="shared" si="294"/>
        <v>534_RS_32_2_202324</v>
      </c>
      <c r="AW18575" s="191" t="s">
        <v>92</v>
      </c>
      <c r="AX18575" s="18">
        <v>202324</v>
      </c>
      <c r="AY18575" s="191">
        <v>534</v>
      </c>
      <c r="AZ18575" s="191">
        <v>32</v>
      </c>
      <c r="BA18575" s="191">
        <v>2</v>
      </c>
      <c r="BB18575" s="191">
        <v>0</v>
      </c>
    </row>
    <row r="18576" spans="48:54" x14ac:dyDescent="0.2">
      <c r="AV18576" s="191" t="str">
        <f t="shared" si="294"/>
        <v>536_RS_32_2_202324</v>
      </c>
      <c r="AW18576" s="191" t="s">
        <v>92</v>
      </c>
      <c r="AX18576" s="18">
        <v>202324</v>
      </c>
      <c r="AY18576" s="191">
        <v>536</v>
      </c>
      <c r="AZ18576" s="191">
        <v>32</v>
      </c>
      <c r="BA18576" s="191">
        <v>2</v>
      </c>
      <c r="BB18576" s="191">
        <v>0</v>
      </c>
    </row>
    <row r="18577" spans="48:54" x14ac:dyDescent="0.2">
      <c r="AV18577" s="191" t="str">
        <f t="shared" si="294"/>
        <v>538_RS_32_2_202324</v>
      </c>
      <c r="AW18577" s="191" t="s">
        <v>92</v>
      </c>
      <c r="AX18577" s="18">
        <v>202324</v>
      </c>
      <c r="AY18577" s="191">
        <v>538</v>
      </c>
      <c r="AZ18577" s="191">
        <v>32</v>
      </c>
      <c r="BA18577" s="191">
        <v>2</v>
      </c>
      <c r="BB18577" s="191">
        <v>0</v>
      </c>
    </row>
    <row r="18578" spans="48:54" x14ac:dyDescent="0.2">
      <c r="AV18578" s="191" t="str">
        <f t="shared" si="294"/>
        <v>540_RS_32_2_202324</v>
      </c>
      <c r="AW18578" s="191" t="s">
        <v>92</v>
      </c>
      <c r="AX18578" s="18">
        <v>202324</v>
      </c>
      <c r="AY18578" s="191">
        <v>540</v>
      </c>
      <c r="AZ18578" s="191">
        <v>32</v>
      </c>
      <c r="BA18578" s="191">
        <v>2</v>
      </c>
      <c r="BB18578" s="191">
        <v>-554.38599999999997</v>
      </c>
    </row>
    <row r="18579" spans="48:54" x14ac:dyDescent="0.2">
      <c r="AV18579" s="191" t="str">
        <f t="shared" si="294"/>
        <v>542_RS_32_2_202324</v>
      </c>
      <c r="AW18579" s="191" t="s">
        <v>92</v>
      </c>
      <c r="AX18579" s="18">
        <v>202324</v>
      </c>
      <c r="AY18579" s="191">
        <v>542</v>
      </c>
      <c r="AZ18579" s="191">
        <v>32</v>
      </c>
      <c r="BA18579" s="191">
        <v>2</v>
      </c>
      <c r="BB18579" s="191">
        <v>0</v>
      </c>
    </row>
    <row r="18580" spans="48:54" x14ac:dyDescent="0.2">
      <c r="AV18580" s="191" t="str">
        <f t="shared" si="294"/>
        <v>544_RS_32_2_202324</v>
      </c>
      <c r="AW18580" s="191" t="s">
        <v>92</v>
      </c>
      <c r="AX18580" s="18">
        <v>202324</v>
      </c>
      <c r="AY18580" s="191">
        <v>544</v>
      </c>
      <c r="AZ18580" s="191">
        <v>32</v>
      </c>
      <c r="BA18580" s="191">
        <v>2</v>
      </c>
      <c r="BB18580" s="191">
        <v>0</v>
      </c>
    </row>
    <row r="18581" spans="48:54" x14ac:dyDescent="0.2">
      <c r="AV18581" s="191" t="str">
        <f t="shared" si="294"/>
        <v>545_RS_32_2_202324</v>
      </c>
      <c r="AW18581" s="191" t="s">
        <v>92</v>
      </c>
      <c r="AX18581" s="18">
        <v>202324</v>
      </c>
      <c r="AY18581" s="191">
        <v>545</v>
      </c>
      <c r="AZ18581" s="191">
        <v>32</v>
      </c>
      <c r="BA18581" s="191">
        <v>2</v>
      </c>
      <c r="BB18581" s="191">
        <v>0</v>
      </c>
    </row>
    <row r="18582" spans="48:54" x14ac:dyDescent="0.2">
      <c r="AV18582" s="191" t="str">
        <f t="shared" si="294"/>
        <v>546_RS_32_2_202324</v>
      </c>
      <c r="AW18582" s="191" t="s">
        <v>92</v>
      </c>
      <c r="AX18582" s="18">
        <v>202324</v>
      </c>
      <c r="AY18582" s="191">
        <v>546</v>
      </c>
      <c r="AZ18582" s="191">
        <v>32</v>
      </c>
      <c r="BA18582" s="191">
        <v>2</v>
      </c>
      <c r="BB18582" s="191">
        <v>0</v>
      </c>
    </row>
    <row r="18583" spans="48:54" x14ac:dyDescent="0.2">
      <c r="AV18583" s="191" t="str">
        <f t="shared" si="294"/>
        <v>548_RS_32_2_202324</v>
      </c>
      <c r="AW18583" s="191" t="s">
        <v>92</v>
      </c>
      <c r="AX18583" s="18">
        <v>202324</v>
      </c>
      <c r="AY18583" s="191">
        <v>548</v>
      </c>
      <c r="AZ18583" s="191">
        <v>32</v>
      </c>
      <c r="BA18583" s="191">
        <v>2</v>
      </c>
      <c r="BB18583" s="191">
        <v>0</v>
      </c>
    </row>
    <row r="18584" spans="48:54" x14ac:dyDescent="0.2">
      <c r="AV18584" s="191" t="str">
        <f t="shared" si="294"/>
        <v>550_RS_32_2_202324</v>
      </c>
      <c r="AW18584" s="191" t="s">
        <v>92</v>
      </c>
      <c r="AX18584" s="18">
        <v>202324</v>
      </c>
      <c r="AY18584" s="191">
        <v>550</v>
      </c>
      <c r="AZ18584" s="191">
        <v>32</v>
      </c>
      <c r="BA18584" s="191">
        <v>2</v>
      </c>
      <c r="BB18584" s="191">
        <v>0</v>
      </c>
    </row>
    <row r="18585" spans="48:54" x14ac:dyDescent="0.2">
      <c r="AV18585" s="191" t="str">
        <f t="shared" si="294"/>
        <v>552_RS_32_2_202324</v>
      </c>
      <c r="AW18585" s="191" t="s">
        <v>92</v>
      </c>
      <c r="AX18585" s="18">
        <v>202324</v>
      </c>
      <c r="AY18585" s="191">
        <v>552</v>
      </c>
      <c r="AZ18585" s="191">
        <v>32</v>
      </c>
      <c r="BA18585" s="191">
        <v>2</v>
      </c>
      <c r="BB18585" s="191">
        <v>0</v>
      </c>
    </row>
    <row r="18586" spans="48:54" x14ac:dyDescent="0.2">
      <c r="AV18586" s="191" t="str">
        <f t="shared" si="294"/>
        <v>562_RS_32_2_202324</v>
      </c>
      <c r="AW18586" s="191" t="s">
        <v>92</v>
      </c>
      <c r="AX18586" s="18">
        <v>202324</v>
      </c>
      <c r="AY18586" s="191">
        <v>562</v>
      </c>
      <c r="AZ18586" s="191">
        <v>32</v>
      </c>
      <c r="BA18586" s="191">
        <v>2</v>
      </c>
      <c r="BB18586" s="191">
        <v>0</v>
      </c>
    </row>
    <row r="18587" spans="48:54" x14ac:dyDescent="0.2">
      <c r="AV18587" s="191" t="str">
        <f t="shared" si="294"/>
        <v>564_RS_32_2_202324</v>
      </c>
      <c r="AW18587" s="191" t="s">
        <v>92</v>
      </c>
      <c r="AX18587" s="18">
        <v>202324</v>
      </c>
      <c r="AY18587" s="191">
        <v>564</v>
      </c>
      <c r="AZ18587" s="191">
        <v>32</v>
      </c>
      <c r="BA18587" s="191">
        <v>2</v>
      </c>
      <c r="BB18587" s="191">
        <v>0</v>
      </c>
    </row>
    <row r="18588" spans="48:54" x14ac:dyDescent="0.2">
      <c r="AV18588" s="191" t="str">
        <f t="shared" si="294"/>
        <v>566_RS_32_2_202324</v>
      </c>
      <c r="AW18588" s="191" t="s">
        <v>92</v>
      </c>
      <c r="AX18588" s="18">
        <v>202324</v>
      </c>
      <c r="AY18588" s="191">
        <v>566</v>
      </c>
      <c r="AZ18588" s="191">
        <v>32</v>
      </c>
      <c r="BA18588" s="191">
        <v>2</v>
      </c>
      <c r="BB18588" s="191">
        <v>0</v>
      </c>
    </row>
    <row r="18589" spans="48:54" x14ac:dyDescent="0.2">
      <c r="AV18589" s="191" t="str">
        <f t="shared" si="294"/>
        <v>568_RS_32_2_202324</v>
      </c>
      <c r="AW18589" s="191" t="s">
        <v>92</v>
      </c>
      <c r="AX18589" s="18">
        <v>202324</v>
      </c>
      <c r="AY18589" s="191">
        <v>568</v>
      </c>
      <c r="AZ18589" s="191">
        <v>32</v>
      </c>
      <c r="BA18589" s="191">
        <v>2</v>
      </c>
      <c r="BB18589" s="191">
        <v>0</v>
      </c>
    </row>
    <row r="18590" spans="48:54" x14ac:dyDescent="0.2">
      <c r="AV18590" s="191" t="str">
        <f t="shared" si="294"/>
        <v>572_RS_32_2_202324</v>
      </c>
      <c r="AW18590" s="191" t="s">
        <v>92</v>
      </c>
      <c r="AX18590" s="18">
        <v>202324</v>
      </c>
      <c r="AY18590" s="191">
        <v>572</v>
      </c>
      <c r="AZ18590" s="191">
        <v>32</v>
      </c>
      <c r="BA18590" s="191">
        <v>2</v>
      </c>
      <c r="BB18590" s="191">
        <v>0</v>
      </c>
    </row>
    <row r="18591" spans="48:54" x14ac:dyDescent="0.2">
      <c r="AV18591" s="191" t="str">
        <f t="shared" si="294"/>
        <v>574_RS_32_2_202324</v>
      </c>
      <c r="AW18591" s="191" t="s">
        <v>92</v>
      </c>
      <c r="AX18591" s="18">
        <v>202324</v>
      </c>
      <c r="AY18591" s="191">
        <v>574</v>
      </c>
      <c r="AZ18591" s="191">
        <v>32</v>
      </c>
      <c r="BA18591" s="191">
        <v>2</v>
      </c>
      <c r="BB18591" s="191">
        <v>0</v>
      </c>
    </row>
    <row r="18592" spans="48:54" x14ac:dyDescent="0.2">
      <c r="AV18592" s="191" t="str">
        <f t="shared" si="294"/>
        <v>576_RS_32_2_202324</v>
      </c>
      <c r="AW18592" s="191" t="s">
        <v>92</v>
      </c>
      <c r="AX18592" s="18">
        <v>202324</v>
      </c>
      <c r="AY18592" s="191">
        <v>576</v>
      </c>
      <c r="AZ18592" s="191">
        <v>32</v>
      </c>
      <c r="BA18592" s="191">
        <v>2</v>
      </c>
      <c r="BB18592" s="191">
        <v>0</v>
      </c>
    </row>
    <row r="18593" spans="48:54" x14ac:dyDescent="0.2">
      <c r="AV18593" s="191" t="str">
        <f t="shared" si="294"/>
        <v>582_RS_32_2_202324</v>
      </c>
      <c r="AW18593" s="191" t="s">
        <v>92</v>
      </c>
      <c r="AX18593" s="18">
        <v>202324</v>
      </c>
      <c r="AY18593" s="191">
        <v>582</v>
      </c>
      <c r="AZ18593" s="191">
        <v>32</v>
      </c>
      <c r="BA18593" s="191">
        <v>2</v>
      </c>
      <c r="BB18593" s="191">
        <v>0</v>
      </c>
    </row>
    <row r="18594" spans="48:54" x14ac:dyDescent="0.2">
      <c r="AV18594" s="191" t="str">
        <f t="shared" si="294"/>
        <v>584_RS_32_2_202324</v>
      </c>
      <c r="AW18594" s="191" t="s">
        <v>92</v>
      </c>
      <c r="AX18594" s="18">
        <v>202324</v>
      </c>
      <c r="AY18594" s="191">
        <v>584</v>
      </c>
      <c r="AZ18594" s="191">
        <v>32</v>
      </c>
      <c r="BA18594" s="191">
        <v>2</v>
      </c>
      <c r="BB18594" s="191">
        <v>0</v>
      </c>
    </row>
    <row r="18595" spans="48:54" x14ac:dyDescent="0.2">
      <c r="AV18595" s="191" t="str">
        <f t="shared" si="294"/>
        <v>586_RS_32_2_202324</v>
      </c>
      <c r="AW18595" s="191" t="s">
        <v>92</v>
      </c>
      <c r="AX18595" s="18">
        <v>202324</v>
      </c>
      <c r="AY18595" s="191">
        <v>586</v>
      </c>
      <c r="AZ18595" s="191">
        <v>32</v>
      </c>
      <c r="BA18595" s="191">
        <v>2</v>
      </c>
      <c r="BB18595" s="191">
        <v>0</v>
      </c>
    </row>
    <row r="18596" spans="48:54" x14ac:dyDescent="0.2">
      <c r="AV18596" s="191" t="str">
        <f t="shared" si="294"/>
        <v>512_RS_32_4_202324</v>
      </c>
      <c r="AW18596" s="191" t="s">
        <v>92</v>
      </c>
      <c r="AX18596" s="18">
        <v>202324</v>
      </c>
      <c r="AY18596" s="191">
        <v>512</v>
      </c>
      <c r="AZ18596" s="191">
        <v>32</v>
      </c>
      <c r="BA18596" s="191">
        <v>4</v>
      </c>
      <c r="BB18596" s="191">
        <v>253.20860999999999</v>
      </c>
    </row>
    <row r="18597" spans="48:54" x14ac:dyDescent="0.2">
      <c r="AV18597" s="191" t="str">
        <f t="shared" si="294"/>
        <v>514_RS_32_4_202324</v>
      </c>
      <c r="AW18597" s="191" t="s">
        <v>92</v>
      </c>
      <c r="AX18597" s="18">
        <v>202324</v>
      </c>
      <c r="AY18597" s="191">
        <v>514</v>
      </c>
      <c r="AZ18597" s="191">
        <v>32</v>
      </c>
      <c r="BA18597" s="191">
        <v>4</v>
      </c>
      <c r="BB18597" s="191">
        <v>431.55299999999994</v>
      </c>
    </row>
    <row r="18598" spans="48:54" x14ac:dyDescent="0.2">
      <c r="AV18598" s="191" t="str">
        <f t="shared" si="294"/>
        <v>516_RS_32_4_202324</v>
      </c>
      <c r="AW18598" s="191" t="s">
        <v>92</v>
      </c>
      <c r="AX18598" s="18">
        <v>202324</v>
      </c>
      <c r="AY18598" s="191">
        <v>516</v>
      </c>
      <c r="AZ18598" s="191">
        <v>32</v>
      </c>
      <c r="BA18598" s="191">
        <v>4</v>
      </c>
      <c r="BB18598" s="191">
        <v>361.74299999999999</v>
      </c>
    </row>
    <row r="18599" spans="48:54" x14ac:dyDescent="0.2">
      <c r="AV18599" s="191" t="str">
        <f t="shared" si="294"/>
        <v>518_RS_32_4_202324</v>
      </c>
      <c r="AW18599" s="191" t="s">
        <v>92</v>
      </c>
      <c r="AX18599" s="18">
        <v>202324</v>
      </c>
      <c r="AY18599" s="191">
        <v>518</v>
      </c>
      <c r="AZ18599" s="191">
        <v>32</v>
      </c>
      <c r="BA18599" s="191">
        <v>4</v>
      </c>
      <c r="BB18599" s="191">
        <v>198.90900000000011</v>
      </c>
    </row>
    <row r="18600" spans="48:54" x14ac:dyDescent="0.2">
      <c r="AV18600" s="191" t="str">
        <f t="shared" si="294"/>
        <v>520_RS_32_4_202324</v>
      </c>
      <c r="AW18600" s="191" t="s">
        <v>92</v>
      </c>
      <c r="AX18600" s="18">
        <v>202324</v>
      </c>
      <c r="AY18600" s="191">
        <v>520</v>
      </c>
      <c r="AZ18600" s="191">
        <v>32</v>
      </c>
      <c r="BA18600" s="191">
        <v>4</v>
      </c>
      <c r="BB18600" s="191">
        <v>487.56700000000001</v>
      </c>
    </row>
    <row r="18601" spans="48:54" x14ac:dyDescent="0.2">
      <c r="AV18601" s="191" t="str">
        <f t="shared" si="294"/>
        <v>522_RS_32_4_202324</v>
      </c>
      <c r="AW18601" s="191" t="s">
        <v>92</v>
      </c>
      <c r="AX18601" s="18">
        <v>202324</v>
      </c>
      <c r="AY18601" s="191">
        <v>522</v>
      </c>
      <c r="AZ18601" s="191">
        <v>32</v>
      </c>
      <c r="BA18601" s="191">
        <v>4</v>
      </c>
      <c r="BB18601" s="191">
        <v>424.67946999999998</v>
      </c>
    </row>
    <row r="18602" spans="48:54" x14ac:dyDescent="0.2">
      <c r="AV18602" s="191" t="str">
        <f t="shared" si="294"/>
        <v>524_RS_32_4_202324</v>
      </c>
      <c r="AW18602" s="191" t="s">
        <v>92</v>
      </c>
      <c r="AX18602" s="18">
        <v>202324</v>
      </c>
      <c r="AY18602" s="191">
        <v>524</v>
      </c>
      <c r="AZ18602" s="191">
        <v>32</v>
      </c>
      <c r="BA18602" s="191">
        <v>4</v>
      </c>
      <c r="BB18602" s="191">
        <v>448.60700000000003</v>
      </c>
    </row>
    <row r="18603" spans="48:54" x14ac:dyDescent="0.2">
      <c r="AV18603" s="191" t="str">
        <f t="shared" si="294"/>
        <v>526_RS_32_4_202324</v>
      </c>
      <c r="AW18603" s="191" t="s">
        <v>92</v>
      </c>
      <c r="AX18603" s="18">
        <v>202324</v>
      </c>
      <c r="AY18603" s="191">
        <v>526</v>
      </c>
      <c r="AZ18603" s="191">
        <v>32</v>
      </c>
      <c r="BA18603" s="191">
        <v>4</v>
      </c>
      <c r="BB18603" s="191">
        <v>179.54113832559688</v>
      </c>
    </row>
    <row r="18604" spans="48:54" x14ac:dyDescent="0.2">
      <c r="AV18604" s="191" t="str">
        <f t="shared" si="294"/>
        <v>528_RS_32_4_202324</v>
      </c>
      <c r="AW18604" s="191" t="s">
        <v>92</v>
      </c>
      <c r="AX18604" s="18">
        <v>202324</v>
      </c>
      <c r="AY18604" s="191">
        <v>528</v>
      </c>
      <c r="AZ18604" s="191">
        <v>32</v>
      </c>
      <c r="BA18604" s="191">
        <v>4</v>
      </c>
      <c r="BB18604" s="191">
        <v>352</v>
      </c>
    </row>
    <row r="18605" spans="48:54" x14ac:dyDescent="0.2">
      <c r="AV18605" s="191" t="str">
        <f t="shared" si="294"/>
        <v>530_RS_32_4_202324</v>
      </c>
      <c r="AW18605" s="191" t="s">
        <v>92</v>
      </c>
      <c r="AX18605" s="18">
        <v>202324</v>
      </c>
      <c r="AY18605" s="191">
        <v>530</v>
      </c>
      <c r="AZ18605" s="191">
        <v>32</v>
      </c>
      <c r="BA18605" s="191">
        <v>4</v>
      </c>
      <c r="BB18605" s="191">
        <v>409.34</v>
      </c>
    </row>
    <row r="18606" spans="48:54" x14ac:dyDescent="0.2">
      <c r="AV18606" s="191" t="str">
        <f t="shared" si="294"/>
        <v>532_RS_32_4_202324</v>
      </c>
      <c r="AW18606" s="191" t="s">
        <v>92</v>
      </c>
      <c r="AX18606" s="18">
        <v>202324</v>
      </c>
      <c r="AY18606" s="191">
        <v>532</v>
      </c>
      <c r="AZ18606" s="191">
        <v>32</v>
      </c>
      <c r="BA18606" s="191">
        <v>4</v>
      </c>
      <c r="BB18606" s="191">
        <v>944.05345000000023</v>
      </c>
    </row>
    <row r="18607" spans="48:54" x14ac:dyDescent="0.2">
      <c r="AV18607" s="191" t="str">
        <f t="shared" si="294"/>
        <v>534_RS_32_4_202324</v>
      </c>
      <c r="AW18607" s="191" t="s">
        <v>92</v>
      </c>
      <c r="AX18607" s="18">
        <v>202324</v>
      </c>
      <c r="AY18607" s="191">
        <v>534</v>
      </c>
      <c r="AZ18607" s="191">
        <v>32</v>
      </c>
      <c r="BA18607" s="191">
        <v>4</v>
      </c>
      <c r="BB18607" s="191">
        <v>265.53851000000003</v>
      </c>
    </row>
    <row r="18608" spans="48:54" x14ac:dyDescent="0.2">
      <c r="AV18608" s="191" t="str">
        <f t="shared" si="294"/>
        <v>536_RS_32_4_202324</v>
      </c>
      <c r="AW18608" s="191" t="s">
        <v>92</v>
      </c>
      <c r="AX18608" s="18">
        <v>202324</v>
      </c>
      <c r="AY18608" s="191">
        <v>536</v>
      </c>
      <c r="AZ18608" s="191">
        <v>32</v>
      </c>
      <c r="BA18608" s="191">
        <v>4</v>
      </c>
      <c r="BB18608" s="191">
        <v>512.93299999999999</v>
      </c>
    </row>
    <row r="18609" spans="48:54" x14ac:dyDescent="0.2">
      <c r="AV18609" s="191" t="str">
        <f t="shared" si="294"/>
        <v>538_RS_32_4_202324</v>
      </c>
      <c r="AW18609" s="191" t="s">
        <v>92</v>
      </c>
      <c r="AX18609" s="18">
        <v>202324</v>
      </c>
      <c r="AY18609" s="191">
        <v>538</v>
      </c>
      <c r="AZ18609" s="191">
        <v>32</v>
      </c>
      <c r="BA18609" s="191">
        <v>4</v>
      </c>
      <c r="BB18609" s="191">
        <v>384</v>
      </c>
    </row>
    <row r="18610" spans="48:54" x14ac:dyDescent="0.2">
      <c r="AV18610" s="191" t="str">
        <f t="shared" si="294"/>
        <v>540_RS_32_4_202324</v>
      </c>
      <c r="AW18610" s="191" t="s">
        <v>92</v>
      </c>
      <c r="AX18610" s="18">
        <v>202324</v>
      </c>
      <c r="AY18610" s="191">
        <v>540</v>
      </c>
      <c r="AZ18610" s="191">
        <v>32</v>
      </c>
      <c r="BA18610" s="191">
        <v>4</v>
      </c>
      <c r="BB18610" s="191">
        <v>712.74699999999984</v>
      </c>
    </row>
    <row r="18611" spans="48:54" x14ac:dyDescent="0.2">
      <c r="AV18611" s="191" t="str">
        <f t="shared" si="294"/>
        <v>542_RS_32_4_202324</v>
      </c>
      <c r="AW18611" s="191" t="s">
        <v>92</v>
      </c>
      <c r="AX18611" s="18">
        <v>202324</v>
      </c>
      <c r="AY18611" s="191">
        <v>542</v>
      </c>
      <c r="AZ18611" s="191">
        <v>32</v>
      </c>
      <c r="BA18611" s="191">
        <v>4</v>
      </c>
      <c r="BB18611" s="191">
        <v>177.71199999999999</v>
      </c>
    </row>
    <row r="18612" spans="48:54" x14ac:dyDescent="0.2">
      <c r="AV18612" s="191" t="str">
        <f t="shared" si="294"/>
        <v>544_RS_32_4_202324</v>
      </c>
      <c r="AW18612" s="191" t="s">
        <v>92</v>
      </c>
      <c r="AX18612" s="18">
        <v>202324</v>
      </c>
      <c r="AY18612" s="191">
        <v>544</v>
      </c>
      <c r="AZ18612" s="191">
        <v>32</v>
      </c>
      <c r="BA18612" s="191">
        <v>4</v>
      </c>
      <c r="BB18612" s="191">
        <v>469.92592999999999</v>
      </c>
    </row>
    <row r="18613" spans="48:54" x14ac:dyDescent="0.2">
      <c r="AV18613" s="191" t="str">
        <f t="shared" si="294"/>
        <v>545_RS_32_4_202324</v>
      </c>
      <c r="AW18613" s="191" t="s">
        <v>92</v>
      </c>
      <c r="AX18613" s="18">
        <v>202324</v>
      </c>
      <c r="AY18613" s="191">
        <v>545</v>
      </c>
      <c r="AZ18613" s="191">
        <v>32</v>
      </c>
      <c r="BA18613" s="191">
        <v>4</v>
      </c>
      <c r="BB18613" s="191">
        <v>179.226</v>
      </c>
    </row>
    <row r="18614" spans="48:54" x14ac:dyDescent="0.2">
      <c r="AV18614" s="191" t="str">
        <f t="shared" si="294"/>
        <v>546_RS_32_4_202324</v>
      </c>
      <c r="AW18614" s="191" t="s">
        <v>92</v>
      </c>
      <c r="AX18614" s="18">
        <v>202324</v>
      </c>
      <c r="AY18614" s="191">
        <v>546</v>
      </c>
      <c r="AZ18614" s="191">
        <v>32</v>
      </c>
      <c r="BA18614" s="191">
        <v>4</v>
      </c>
      <c r="BB18614" s="191">
        <v>255.81399999999999</v>
      </c>
    </row>
    <row r="18615" spans="48:54" x14ac:dyDescent="0.2">
      <c r="AV18615" s="191" t="str">
        <f t="shared" si="294"/>
        <v>548_RS_32_4_202324</v>
      </c>
      <c r="AW18615" s="191" t="s">
        <v>92</v>
      </c>
      <c r="AX18615" s="18">
        <v>202324</v>
      </c>
      <c r="AY18615" s="191">
        <v>548</v>
      </c>
      <c r="AZ18615" s="191">
        <v>32</v>
      </c>
      <c r="BA18615" s="191">
        <v>4</v>
      </c>
      <c r="BB18615" s="191">
        <v>274.90499999999997</v>
      </c>
    </row>
    <row r="18616" spans="48:54" x14ac:dyDescent="0.2">
      <c r="AV18616" s="191" t="str">
        <f t="shared" si="294"/>
        <v>550_RS_32_4_202324</v>
      </c>
      <c r="AW18616" s="191" t="s">
        <v>92</v>
      </c>
      <c r="AX18616" s="18">
        <v>202324</v>
      </c>
      <c r="AY18616" s="191">
        <v>550</v>
      </c>
      <c r="AZ18616" s="191">
        <v>32</v>
      </c>
      <c r="BA18616" s="191">
        <v>4</v>
      </c>
      <c r="BB18616" s="191">
        <v>410.85500000000002</v>
      </c>
    </row>
    <row r="18617" spans="48:54" x14ac:dyDescent="0.2">
      <c r="AV18617" s="191" t="str">
        <f t="shared" si="294"/>
        <v>552_RS_32_4_202324</v>
      </c>
      <c r="AW18617" s="191" t="s">
        <v>92</v>
      </c>
      <c r="AX18617" s="18">
        <v>202324</v>
      </c>
      <c r="AY18617" s="191">
        <v>552</v>
      </c>
      <c r="AZ18617" s="191">
        <v>32</v>
      </c>
      <c r="BA18617" s="191">
        <v>4</v>
      </c>
      <c r="BB18617" s="191">
        <v>1052.4228799999901</v>
      </c>
    </row>
    <row r="18618" spans="48:54" x14ac:dyDescent="0.2">
      <c r="AV18618" s="191" t="str">
        <f t="shared" si="294"/>
        <v>562_RS_32_4_202324</v>
      </c>
      <c r="AW18618" s="191" t="s">
        <v>92</v>
      </c>
      <c r="AX18618" s="18">
        <v>202324</v>
      </c>
      <c r="AY18618" s="191">
        <v>562</v>
      </c>
      <c r="AZ18618" s="191">
        <v>32</v>
      </c>
      <c r="BA18618" s="191">
        <v>4</v>
      </c>
      <c r="BB18618" s="191">
        <v>0</v>
      </c>
    </row>
    <row r="18619" spans="48:54" x14ac:dyDescent="0.2">
      <c r="AV18619" s="191" t="str">
        <f t="shared" si="294"/>
        <v>564_RS_32_4_202324</v>
      </c>
      <c r="AW18619" s="191" t="s">
        <v>92</v>
      </c>
      <c r="AX18619" s="18">
        <v>202324</v>
      </c>
      <c r="AY18619" s="191">
        <v>564</v>
      </c>
      <c r="AZ18619" s="191">
        <v>32</v>
      </c>
      <c r="BA18619" s="191">
        <v>4</v>
      </c>
      <c r="BB18619" s="191">
        <v>0</v>
      </c>
    </row>
    <row r="18620" spans="48:54" x14ac:dyDescent="0.2">
      <c r="AV18620" s="191" t="str">
        <f t="shared" si="294"/>
        <v>566_RS_32_4_202324</v>
      </c>
      <c r="AW18620" s="191" t="s">
        <v>92</v>
      </c>
      <c r="AX18620" s="18">
        <v>202324</v>
      </c>
      <c r="AY18620" s="191">
        <v>566</v>
      </c>
      <c r="AZ18620" s="191">
        <v>32</v>
      </c>
      <c r="BA18620" s="191">
        <v>4</v>
      </c>
      <c r="BB18620" s="191">
        <v>0</v>
      </c>
    </row>
    <row r="18621" spans="48:54" x14ac:dyDescent="0.2">
      <c r="AV18621" s="191" t="str">
        <f t="shared" si="294"/>
        <v>568_RS_32_4_202324</v>
      </c>
      <c r="AW18621" s="191" t="s">
        <v>92</v>
      </c>
      <c r="AX18621" s="18">
        <v>202324</v>
      </c>
      <c r="AY18621" s="191">
        <v>568</v>
      </c>
      <c r="AZ18621" s="191">
        <v>32</v>
      </c>
      <c r="BA18621" s="191">
        <v>4</v>
      </c>
      <c r="BB18621" s="191">
        <v>0</v>
      </c>
    </row>
    <row r="18622" spans="48:54" x14ac:dyDescent="0.2">
      <c r="AV18622" s="191" t="str">
        <f t="shared" si="294"/>
        <v>572_RS_32_4_202324</v>
      </c>
      <c r="AW18622" s="191" t="s">
        <v>92</v>
      </c>
      <c r="AX18622" s="18">
        <v>202324</v>
      </c>
      <c r="AY18622" s="191">
        <v>572</v>
      </c>
      <c r="AZ18622" s="191">
        <v>32</v>
      </c>
      <c r="BA18622" s="191">
        <v>4</v>
      </c>
      <c r="BB18622" s="191">
        <v>0</v>
      </c>
    </row>
    <row r="18623" spans="48:54" x14ac:dyDescent="0.2">
      <c r="AV18623" s="191" t="str">
        <f t="shared" si="294"/>
        <v>574_RS_32_4_202324</v>
      </c>
      <c r="AW18623" s="191" t="s">
        <v>92</v>
      </c>
      <c r="AX18623" s="18">
        <v>202324</v>
      </c>
      <c r="AY18623" s="191">
        <v>574</v>
      </c>
      <c r="AZ18623" s="191">
        <v>32</v>
      </c>
      <c r="BA18623" s="191">
        <v>4</v>
      </c>
      <c r="BB18623" s="191">
        <v>0</v>
      </c>
    </row>
    <row r="18624" spans="48:54" x14ac:dyDescent="0.2">
      <c r="AV18624" s="191" t="str">
        <f t="shared" si="294"/>
        <v>576_RS_32_4_202324</v>
      </c>
      <c r="AW18624" s="191" t="s">
        <v>92</v>
      </c>
      <c r="AX18624" s="18">
        <v>202324</v>
      </c>
      <c r="AY18624" s="191">
        <v>576</v>
      </c>
      <c r="AZ18624" s="191">
        <v>32</v>
      </c>
      <c r="BA18624" s="191">
        <v>4</v>
      </c>
      <c r="BB18624" s="191">
        <v>0</v>
      </c>
    </row>
    <row r="18625" spans="48:54" x14ac:dyDescent="0.2">
      <c r="AV18625" s="191" t="str">
        <f t="shared" si="294"/>
        <v>582_RS_32_4_202324</v>
      </c>
      <c r="AW18625" s="191" t="s">
        <v>92</v>
      </c>
      <c r="AX18625" s="18">
        <v>202324</v>
      </c>
      <c r="AY18625" s="191">
        <v>582</v>
      </c>
      <c r="AZ18625" s="191">
        <v>32</v>
      </c>
      <c r="BA18625" s="191">
        <v>4</v>
      </c>
      <c r="BB18625" s="191">
        <v>0</v>
      </c>
    </row>
    <row r="18626" spans="48:54" x14ac:dyDescent="0.2">
      <c r="AV18626" s="191" t="str">
        <f t="shared" si="294"/>
        <v>584_RS_32_4_202324</v>
      </c>
      <c r="AW18626" s="191" t="s">
        <v>92</v>
      </c>
      <c r="AX18626" s="18">
        <v>202324</v>
      </c>
      <c r="AY18626" s="191">
        <v>584</v>
      </c>
      <c r="AZ18626" s="191">
        <v>32</v>
      </c>
      <c r="BA18626" s="191">
        <v>4</v>
      </c>
      <c r="BB18626" s="191">
        <v>0</v>
      </c>
    </row>
    <row r="18627" spans="48:54" x14ac:dyDescent="0.2">
      <c r="AV18627" s="191" t="str">
        <f t="shared" si="294"/>
        <v>586_RS_32_4_202324</v>
      </c>
      <c r="AW18627" s="191" t="s">
        <v>92</v>
      </c>
      <c r="AX18627" s="18">
        <v>202324</v>
      </c>
      <c r="AY18627" s="191">
        <v>586</v>
      </c>
      <c r="AZ18627" s="191">
        <v>32</v>
      </c>
      <c r="BA18627" s="191">
        <v>4</v>
      </c>
      <c r="BB18627" s="191">
        <v>0</v>
      </c>
    </row>
    <row r="18628" spans="48:54" x14ac:dyDescent="0.2">
      <c r="AV18628" s="191" t="str">
        <f t="shared" ref="AV18628:AV18691" si="295">AY18628&amp;"_"&amp;AW18628&amp;"_"&amp;AZ18628&amp;"_"&amp;BA18628&amp;"_"&amp;AX18628</f>
        <v>512_RS_32_5_202324</v>
      </c>
      <c r="AW18628" s="191" t="s">
        <v>92</v>
      </c>
      <c r="AX18628" s="18">
        <v>202324</v>
      </c>
      <c r="AY18628" s="191">
        <v>512</v>
      </c>
      <c r="AZ18628" s="191">
        <v>32</v>
      </c>
      <c r="BA18628" s="191">
        <v>5</v>
      </c>
      <c r="BB18628" s="191">
        <v>0</v>
      </c>
    </row>
    <row r="18629" spans="48:54" x14ac:dyDescent="0.2">
      <c r="AV18629" s="191" t="str">
        <f t="shared" si="295"/>
        <v>514_RS_32_5_202324</v>
      </c>
      <c r="AW18629" s="191" t="s">
        <v>92</v>
      </c>
      <c r="AX18629" s="18">
        <v>202324</v>
      </c>
      <c r="AY18629" s="191">
        <v>514</v>
      </c>
      <c r="AZ18629" s="191">
        <v>32</v>
      </c>
      <c r="BA18629" s="191">
        <v>5</v>
      </c>
      <c r="BB18629" s="191">
        <v>0</v>
      </c>
    </row>
    <row r="18630" spans="48:54" x14ac:dyDescent="0.2">
      <c r="AV18630" s="191" t="str">
        <f t="shared" si="295"/>
        <v>516_RS_32_5_202324</v>
      </c>
      <c r="AW18630" s="191" t="s">
        <v>92</v>
      </c>
      <c r="AX18630" s="18">
        <v>202324</v>
      </c>
      <c r="AY18630" s="191">
        <v>516</v>
      </c>
      <c r="AZ18630" s="191">
        <v>32</v>
      </c>
      <c r="BA18630" s="191">
        <v>5</v>
      </c>
      <c r="BB18630" s="191">
        <v>0</v>
      </c>
    </row>
    <row r="18631" spans="48:54" x14ac:dyDescent="0.2">
      <c r="AV18631" s="191" t="str">
        <f t="shared" si="295"/>
        <v>518_RS_32_5_202324</v>
      </c>
      <c r="AW18631" s="191" t="s">
        <v>92</v>
      </c>
      <c r="AX18631" s="18">
        <v>202324</v>
      </c>
      <c r="AY18631" s="191">
        <v>518</v>
      </c>
      <c r="AZ18631" s="191">
        <v>32</v>
      </c>
      <c r="BA18631" s="191">
        <v>5</v>
      </c>
      <c r="BB18631" s="191">
        <v>0</v>
      </c>
    </row>
    <row r="18632" spans="48:54" x14ac:dyDescent="0.2">
      <c r="AV18632" s="191" t="str">
        <f t="shared" si="295"/>
        <v>520_RS_32_5_202324</v>
      </c>
      <c r="AW18632" s="191" t="s">
        <v>92</v>
      </c>
      <c r="AX18632" s="18">
        <v>202324</v>
      </c>
      <c r="AY18632" s="191">
        <v>520</v>
      </c>
      <c r="AZ18632" s="191">
        <v>32</v>
      </c>
      <c r="BA18632" s="191">
        <v>5</v>
      </c>
      <c r="BB18632" s="191">
        <v>0</v>
      </c>
    </row>
    <row r="18633" spans="48:54" x14ac:dyDescent="0.2">
      <c r="AV18633" s="191" t="str">
        <f t="shared" si="295"/>
        <v>522_RS_32_5_202324</v>
      </c>
      <c r="AW18633" s="191" t="s">
        <v>92</v>
      </c>
      <c r="AX18633" s="18">
        <v>202324</v>
      </c>
      <c r="AY18633" s="191">
        <v>522</v>
      </c>
      <c r="AZ18633" s="191">
        <v>32</v>
      </c>
      <c r="BA18633" s="191">
        <v>5</v>
      </c>
      <c r="BB18633" s="191">
        <v>0</v>
      </c>
    </row>
    <row r="18634" spans="48:54" x14ac:dyDescent="0.2">
      <c r="AV18634" s="191" t="str">
        <f t="shared" si="295"/>
        <v>524_RS_32_5_202324</v>
      </c>
      <c r="AW18634" s="191" t="s">
        <v>92</v>
      </c>
      <c r="AX18634" s="18">
        <v>202324</v>
      </c>
      <c r="AY18634" s="191">
        <v>524</v>
      </c>
      <c r="AZ18634" s="191">
        <v>32</v>
      </c>
      <c r="BA18634" s="191">
        <v>5</v>
      </c>
      <c r="BB18634" s="191">
        <v>0</v>
      </c>
    </row>
    <row r="18635" spans="48:54" x14ac:dyDescent="0.2">
      <c r="AV18635" s="191" t="str">
        <f t="shared" si="295"/>
        <v>526_RS_32_5_202324</v>
      </c>
      <c r="AW18635" s="191" t="s">
        <v>92</v>
      </c>
      <c r="AX18635" s="18">
        <v>202324</v>
      </c>
      <c r="AY18635" s="191">
        <v>526</v>
      </c>
      <c r="AZ18635" s="191">
        <v>32</v>
      </c>
      <c r="BA18635" s="191">
        <v>5</v>
      </c>
      <c r="BB18635" s="191">
        <v>0</v>
      </c>
    </row>
    <row r="18636" spans="48:54" x14ac:dyDescent="0.2">
      <c r="AV18636" s="191" t="str">
        <f t="shared" si="295"/>
        <v>528_RS_32_5_202324</v>
      </c>
      <c r="AW18636" s="191" t="s">
        <v>92</v>
      </c>
      <c r="AX18636" s="18">
        <v>202324</v>
      </c>
      <c r="AY18636" s="191">
        <v>528</v>
      </c>
      <c r="AZ18636" s="191">
        <v>32</v>
      </c>
      <c r="BA18636" s="191">
        <v>5</v>
      </c>
      <c r="BB18636" s="191">
        <v>0</v>
      </c>
    </row>
    <row r="18637" spans="48:54" x14ac:dyDescent="0.2">
      <c r="AV18637" s="191" t="str">
        <f t="shared" si="295"/>
        <v>530_RS_32_5_202324</v>
      </c>
      <c r="AW18637" s="191" t="s">
        <v>92</v>
      </c>
      <c r="AX18637" s="18">
        <v>202324</v>
      </c>
      <c r="AY18637" s="191">
        <v>530</v>
      </c>
      <c r="AZ18637" s="191">
        <v>32</v>
      </c>
      <c r="BA18637" s="191">
        <v>5</v>
      </c>
      <c r="BB18637" s="191">
        <v>0</v>
      </c>
    </row>
    <row r="18638" spans="48:54" x14ac:dyDescent="0.2">
      <c r="AV18638" s="191" t="str">
        <f t="shared" si="295"/>
        <v>532_RS_32_5_202324</v>
      </c>
      <c r="AW18638" s="191" t="s">
        <v>92</v>
      </c>
      <c r="AX18638" s="18">
        <v>202324</v>
      </c>
      <c r="AY18638" s="191">
        <v>532</v>
      </c>
      <c r="AZ18638" s="191">
        <v>32</v>
      </c>
      <c r="BA18638" s="191">
        <v>5</v>
      </c>
      <c r="BB18638" s="191">
        <v>0</v>
      </c>
    </row>
    <row r="18639" spans="48:54" x14ac:dyDescent="0.2">
      <c r="AV18639" s="191" t="str">
        <f t="shared" si="295"/>
        <v>534_RS_32_5_202324</v>
      </c>
      <c r="AW18639" s="191" t="s">
        <v>92</v>
      </c>
      <c r="AX18639" s="18">
        <v>202324</v>
      </c>
      <c r="AY18639" s="191">
        <v>534</v>
      </c>
      <c r="AZ18639" s="191">
        <v>32</v>
      </c>
      <c r="BA18639" s="191">
        <v>5</v>
      </c>
      <c r="BB18639" s="191">
        <v>0</v>
      </c>
    </row>
    <row r="18640" spans="48:54" x14ac:dyDescent="0.2">
      <c r="AV18640" s="191" t="str">
        <f t="shared" si="295"/>
        <v>536_RS_32_5_202324</v>
      </c>
      <c r="AW18640" s="191" t="s">
        <v>92</v>
      </c>
      <c r="AX18640" s="18">
        <v>202324</v>
      </c>
      <c r="AY18640" s="191">
        <v>536</v>
      </c>
      <c r="AZ18640" s="191">
        <v>32</v>
      </c>
      <c r="BA18640" s="191">
        <v>5</v>
      </c>
      <c r="BB18640" s="191">
        <v>0</v>
      </c>
    </row>
    <row r="18641" spans="48:54" x14ac:dyDescent="0.2">
      <c r="AV18641" s="191" t="str">
        <f t="shared" si="295"/>
        <v>538_RS_32_5_202324</v>
      </c>
      <c r="AW18641" s="191" t="s">
        <v>92</v>
      </c>
      <c r="AX18641" s="18">
        <v>202324</v>
      </c>
      <c r="AY18641" s="191">
        <v>538</v>
      </c>
      <c r="AZ18641" s="191">
        <v>32</v>
      </c>
      <c r="BA18641" s="191">
        <v>5</v>
      </c>
      <c r="BB18641" s="191">
        <v>0</v>
      </c>
    </row>
    <row r="18642" spans="48:54" x14ac:dyDescent="0.2">
      <c r="AV18642" s="191" t="str">
        <f t="shared" si="295"/>
        <v>540_RS_32_5_202324</v>
      </c>
      <c r="AW18642" s="191" t="s">
        <v>92</v>
      </c>
      <c r="AX18642" s="18">
        <v>202324</v>
      </c>
      <c r="AY18642" s="191">
        <v>540</v>
      </c>
      <c r="AZ18642" s="191">
        <v>32</v>
      </c>
      <c r="BA18642" s="191">
        <v>5</v>
      </c>
      <c r="BB18642" s="191">
        <v>0</v>
      </c>
    </row>
    <row r="18643" spans="48:54" x14ac:dyDescent="0.2">
      <c r="AV18643" s="191" t="str">
        <f t="shared" si="295"/>
        <v>542_RS_32_5_202324</v>
      </c>
      <c r="AW18643" s="191" t="s">
        <v>92</v>
      </c>
      <c r="AX18643" s="18">
        <v>202324</v>
      </c>
      <c r="AY18643" s="191">
        <v>542</v>
      </c>
      <c r="AZ18643" s="191">
        <v>32</v>
      </c>
      <c r="BA18643" s="191">
        <v>5</v>
      </c>
      <c r="BB18643" s="191">
        <v>0</v>
      </c>
    </row>
    <row r="18644" spans="48:54" x14ac:dyDescent="0.2">
      <c r="AV18644" s="191" t="str">
        <f t="shared" si="295"/>
        <v>544_RS_32_5_202324</v>
      </c>
      <c r="AW18644" s="191" t="s">
        <v>92</v>
      </c>
      <c r="AX18644" s="18">
        <v>202324</v>
      </c>
      <c r="AY18644" s="191">
        <v>544</v>
      </c>
      <c r="AZ18644" s="191">
        <v>32</v>
      </c>
      <c r="BA18644" s="191">
        <v>5</v>
      </c>
      <c r="BB18644" s="191">
        <v>0</v>
      </c>
    </row>
    <row r="18645" spans="48:54" x14ac:dyDescent="0.2">
      <c r="AV18645" s="191" t="str">
        <f t="shared" si="295"/>
        <v>545_RS_32_5_202324</v>
      </c>
      <c r="AW18645" s="191" t="s">
        <v>92</v>
      </c>
      <c r="AX18645" s="18">
        <v>202324</v>
      </c>
      <c r="AY18645" s="191">
        <v>545</v>
      </c>
      <c r="AZ18645" s="191">
        <v>32</v>
      </c>
      <c r="BA18645" s="191">
        <v>5</v>
      </c>
      <c r="BB18645" s="191">
        <v>0</v>
      </c>
    </row>
    <row r="18646" spans="48:54" x14ac:dyDescent="0.2">
      <c r="AV18646" s="191" t="str">
        <f t="shared" si="295"/>
        <v>546_RS_32_5_202324</v>
      </c>
      <c r="AW18646" s="191" t="s">
        <v>92</v>
      </c>
      <c r="AX18646" s="18">
        <v>202324</v>
      </c>
      <c r="AY18646" s="191">
        <v>546</v>
      </c>
      <c r="AZ18646" s="191">
        <v>32</v>
      </c>
      <c r="BA18646" s="191">
        <v>5</v>
      </c>
      <c r="BB18646" s="191">
        <v>0</v>
      </c>
    </row>
    <row r="18647" spans="48:54" x14ac:dyDescent="0.2">
      <c r="AV18647" s="191" t="str">
        <f t="shared" si="295"/>
        <v>548_RS_32_5_202324</v>
      </c>
      <c r="AW18647" s="191" t="s">
        <v>92</v>
      </c>
      <c r="AX18647" s="18">
        <v>202324</v>
      </c>
      <c r="AY18647" s="191">
        <v>548</v>
      </c>
      <c r="AZ18647" s="191">
        <v>32</v>
      </c>
      <c r="BA18647" s="191">
        <v>5</v>
      </c>
      <c r="BB18647" s="191">
        <v>0</v>
      </c>
    </row>
    <row r="18648" spans="48:54" x14ac:dyDescent="0.2">
      <c r="AV18648" s="191" t="str">
        <f t="shared" si="295"/>
        <v>550_RS_32_5_202324</v>
      </c>
      <c r="AW18648" s="191" t="s">
        <v>92</v>
      </c>
      <c r="AX18648" s="18">
        <v>202324</v>
      </c>
      <c r="AY18648" s="191">
        <v>550</v>
      </c>
      <c r="AZ18648" s="191">
        <v>32</v>
      </c>
      <c r="BA18648" s="191">
        <v>5</v>
      </c>
      <c r="BB18648" s="191">
        <v>0</v>
      </c>
    </row>
    <row r="18649" spans="48:54" x14ac:dyDescent="0.2">
      <c r="AV18649" s="191" t="str">
        <f t="shared" si="295"/>
        <v>552_RS_32_5_202324</v>
      </c>
      <c r="AW18649" s="191" t="s">
        <v>92</v>
      </c>
      <c r="AX18649" s="18">
        <v>202324</v>
      </c>
      <c r="AY18649" s="191">
        <v>552</v>
      </c>
      <c r="AZ18649" s="191">
        <v>32</v>
      </c>
      <c r="BA18649" s="191">
        <v>5</v>
      </c>
      <c r="BB18649" s="191">
        <v>0</v>
      </c>
    </row>
    <row r="18650" spans="48:54" x14ac:dyDescent="0.2">
      <c r="AV18650" s="191" t="str">
        <f t="shared" si="295"/>
        <v>562_RS_32_5_202324</v>
      </c>
      <c r="AW18650" s="191" t="s">
        <v>92</v>
      </c>
      <c r="AX18650" s="18">
        <v>202324</v>
      </c>
      <c r="AY18650" s="191">
        <v>562</v>
      </c>
      <c r="AZ18650" s="191">
        <v>32</v>
      </c>
      <c r="BA18650" s="191">
        <v>5</v>
      </c>
      <c r="BB18650" s="191">
        <v>0</v>
      </c>
    </row>
    <row r="18651" spans="48:54" x14ac:dyDescent="0.2">
      <c r="AV18651" s="191" t="str">
        <f t="shared" si="295"/>
        <v>564_RS_32_5_202324</v>
      </c>
      <c r="AW18651" s="191" t="s">
        <v>92</v>
      </c>
      <c r="AX18651" s="18">
        <v>202324</v>
      </c>
      <c r="AY18651" s="191">
        <v>564</v>
      </c>
      <c r="AZ18651" s="191">
        <v>32</v>
      </c>
      <c r="BA18651" s="191">
        <v>5</v>
      </c>
      <c r="BB18651" s="191">
        <v>0</v>
      </c>
    </row>
    <row r="18652" spans="48:54" x14ac:dyDescent="0.2">
      <c r="AV18652" s="191" t="str">
        <f t="shared" si="295"/>
        <v>566_RS_32_5_202324</v>
      </c>
      <c r="AW18652" s="191" t="s">
        <v>92</v>
      </c>
      <c r="AX18652" s="18">
        <v>202324</v>
      </c>
      <c r="AY18652" s="191">
        <v>566</v>
      </c>
      <c r="AZ18652" s="191">
        <v>32</v>
      </c>
      <c r="BA18652" s="191">
        <v>5</v>
      </c>
      <c r="BB18652" s="191">
        <v>0</v>
      </c>
    </row>
    <row r="18653" spans="48:54" x14ac:dyDescent="0.2">
      <c r="AV18653" s="191" t="str">
        <f t="shared" si="295"/>
        <v>568_RS_32_5_202324</v>
      </c>
      <c r="AW18653" s="191" t="s">
        <v>92</v>
      </c>
      <c r="AX18653" s="18">
        <v>202324</v>
      </c>
      <c r="AY18653" s="191">
        <v>568</v>
      </c>
      <c r="AZ18653" s="191">
        <v>32</v>
      </c>
      <c r="BA18653" s="191">
        <v>5</v>
      </c>
      <c r="BB18653" s="191">
        <v>0</v>
      </c>
    </row>
    <row r="18654" spans="48:54" x14ac:dyDescent="0.2">
      <c r="AV18654" s="191" t="str">
        <f t="shared" si="295"/>
        <v>572_RS_32_5_202324</v>
      </c>
      <c r="AW18654" s="191" t="s">
        <v>92</v>
      </c>
      <c r="AX18654" s="18">
        <v>202324</v>
      </c>
      <c r="AY18654" s="191">
        <v>572</v>
      </c>
      <c r="AZ18654" s="191">
        <v>32</v>
      </c>
      <c r="BA18654" s="191">
        <v>5</v>
      </c>
      <c r="BB18654" s="191">
        <v>0</v>
      </c>
    </row>
    <row r="18655" spans="48:54" x14ac:dyDescent="0.2">
      <c r="AV18655" s="191" t="str">
        <f t="shared" si="295"/>
        <v>574_RS_32_5_202324</v>
      </c>
      <c r="AW18655" s="191" t="s">
        <v>92</v>
      </c>
      <c r="AX18655" s="18">
        <v>202324</v>
      </c>
      <c r="AY18655" s="191">
        <v>574</v>
      </c>
      <c r="AZ18655" s="191">
        <v>32</v>
      </c>
      <c r="BA18655" s="191">
        <v>5</v>
      </c>
      <c r="BB18655" s="191">
        <v>0</v>
      </c>
    </row>
    <row r="18656" spans="48:54" x14ac:dyDescent="0.2">
      <c r="AV18656" s="191" t="str">
        <f t="shared" si="295"/>
        <v>576_RS_32_5_202324</v>
      </c>
      <c r="AW18656" s="191" t="s">
        <v>92</v>
      </c>
      <c r="AX18656" s="18">
        <v>202324</v>
      </c>
      <c r="AY18656" s="191">
        <v>576</v>
      </c>
      <c r="AZ18656" s="191">
        <v>32</v>
      </c>
      <c r="BA18656" s="191">
        <v>5</v>
      </c>
      <c r="BB18656" s="191">
        <v>0</v>
      </c>
    </row>
    <row r="18657" spans="48:54" x14ac:dyDescent="0.2">
      <c r="AV18657" s="191" t="str">
        <f t="shared" si="295"/>
        <v>582_RS_32_5_202324</v>
      </c>
      <c r="AW18657" s="191" t="s">
        <v>92</v>
      </c>
      <c r="AX18657" s="18">
        <v>202324</v>
      </c>
      <c r="AY18657" s="191">
        <v>582</v>
      </c>
      <c r="AZ18657" s="191">
        <v>32</v>
      </c>
      <c r="BA18657" s="191">
        <v>5</v>
      </c>
      <c r="BB18657" s="191">
        <v>0</v>
      </c>
    </row>
    <row r="18658" spans="48:54" x14ac:dyDescent="0.2">
      <c r="AV18658" s="191" t="str">
        <f t="shared" si="295"/>
        <v>584_RS_32_5_202324</v>
      </c>
      <c r="AW18658" s="191" t="s">
        <v>92</v>
      </c>
      <c r="AX18658" s="18">
        <v>202324</v>
      </c>
      <c r="AY18658" s="191">
        <v>584</v>
      </c>
      <c r="AZ18658" s="191">
        <v>32</v>
      </c>
      <c r="BA18658" s="191">
        <v>5</v>
      </c>
      <c r="BB18658" s="191">
        <v>0</v>
      </c>
    </row>
    <row r="18659" spans="48:54" x14ac:dyDescent="0.2">
      <c r="AV18659" s="191" t="str">
        <f t="shared" si="295"/>
        <v>586_RS_32_5_202324</v>
      </c>
      <c r="AW18659" s="191" t="s">
        <v>92</v>
      </c>
      <c r="AX18659" s="18">
        <v>202324</v>
      </c>
      <c r="AY18659" s="191">
        <v>586</v>
      </c>
      <c r="AZ18659" s="191">
        <v>32</v>
      </c>
      <c r="BA18659" s="191">
        <v>5</v>
      </c>
      <c r="BB18659" s="191">
        <v>0</v>
      </c>
    </row>
    <row r="18660" spans="48:54" x14ac:dyDescent="0.2">
      <c r="AV18660" s="191" t="str">
        <f t="shared" si="295"/>
        <v>512_RS_39.5_1_202324</v>
      </c>
      <c r="AW18660" s="191" t="s">
        <v>92</v>
      </c>
      <c r="AX18660" s="18">
        <v>202324</v>
      </c>
      <c r="AY18660" s="191">
        <v>512</v>
      </c>
      <c r="AZ18660" s="191">
        <v>39.5</v>
      </c>
      <c r="BA18660" s="191">
        <v>1</v>
      </c>
      <c r="BB18660" s="191">
        <v>19666</v>
      </c>
    </row>
    <row r="18661" spans="48:54" x14ac:dyDescent="0.2">
      <c r="AV18661" s="191" t="str">
        <f t="shared" si="295"/>
        <v>514_RS_39.5_1_202324</v>
      </c>
      <c r="AW18661" s="191" t="s">
        <v>92</v>
      </c>
      <c r="AX18661" s="18">
        <v>202324</v>
      </c>
      <c r="AY18661" s="191">
        <v>514</v>
      </c>
      <c r="AZ18661" s="191">
        <v>39.5</v>
      </c>
      <c r="BA18661" s="191">
        <v>1</v>
      </c>
      <c r="BB18661" s="191">
        <v>33736.883999999998</v>
      </c>
    </row>
    <row r="18662" spans="48:54" x14ac:dyDescent="0.2">
      <c r="AV18662" s="191" t="str">
        <f t="shared" si="295"/>
        <v>516_RS_39.5_1_202324</v>
      </c>
      <c r="AW18662" s="191" t="s">
        <v>92</v>
      </c>
      <c r="AX18662" s="18">
        <v>202324</v>
      </c>
      <c r="AY18662" s="191">
        <v>516</v>
      </c>
      <c r="AZ18662" s="191">
        <v>39.5</v>
      </c>
      <c r="BA18662" s="191">
        <v>1</v>
      </c>
      <c r="BB18662" s="191">
        <v>37203.740000000005</v>
      </c>
    </row>
    <row r="18663" spans="48:54" x14ac:dyDescent="0.2">
      <c r="AV18663" s="191" t="str">
        <f t="shared" si="295"/>
        <v>518_RS_39.5_1_202324</v>
      </c>
      <c r="AW18663" s="191" t="s">
        <v>92</v>
      </c>
      <c r="AX18663" s="18">
        <v>202324</v>
      </c>
      <c r="AY18663" s="191">
        <v>518</v>
      </c>
      <c r="AZ18663" s="191">
        <v>39.5</v>
      </c>
      <c r="BA18663" s="191">
        <v>1</v>
      </c>
      <c r="BB18663" s="191">
        <v>33870.54797</v>
      </c>
    </row>
    <row r="18664" spans="48:54" x14ac:dyDescent="0.2">
      <c r="AV18664" s="191" t="str">
        <f t="shared" si="295"/>
        <v>520_RS_39.5_1_202324</v>
      </c>
      <c r="AW18664" s="191" t="s">
        <v>92</v>
      </c>
      <c r="AX18664" s="18">
        <v>202324</v>
      </c>
      <c r="AY18664" s="191">
        <v>520</v>
      </c>
      <c r="AZ18664" s="191">
        <v>39.5</v>
      </c>
      <c r="BA18664" s="191">
        <v>1</v>
      </c>
      <c r="BB18664" s="191">
        <v>39379.082000000002</v>
      </c>
    </row>
    <row r="18665" spans="48:54" x14ac:dyDescent="0.2">
      <c r="AV18665" s="191" t="str">
        <f t="shared" si="295"/>
        <v>522_RS_39.5_1_202324</v>
      </c>
      <c r="AW18665" s="191" t="s">
        <v>92</v>
      </c>
      <c r="AX18665" s="18">
        <v>202324</v>
      </c>
      <c r="AY18665" s="191">
        <v>522</v>
      </c>
      <c r="AZ18665" s="191">
        <v>39.5</v>
      </c>
      <c r="BA18665" s="191">
        <v>1</v>
      </c>
      <c r="BB18665" s="191">
        <v>34891.704310000001</v>
      </c>
    </row>
    <row r="18666" spans="48:54" x14ac:dyDescent="0.2">
      <c r="AV18666" s="191" t="str">
        <f t="shared" si="295"/>
        <v>524_RS_39.5_1_202324</v>
      </c>
      <c r="AW18666" s="191" t="s">
        <v>92</v>
      </c>
      <c r="AX18666" s="18">
        <v>202324</v>
      </c>
      <c r="AY18666" s="191">
        <v>524</v>
      </c>
      <c r="AZ18666" s="191">
        <v>39.5</v>
      </c>
      <c r="BA18666" s="191">
        <v>1</v>
      </c>
      <c r="BB18666" s="191">
        <v>27050.560719999998</v>
      </c>
    </row>
    <row r="18667" spans="48:54" x14ac:dyDescent="0.2">
      <c r="AV18667" s="191" t="str">
        <f t="shared" si="295"/>
        <v>526_RS_39.5_1_202324</v>
      </c>
      <c r="AW18667" s="191" t="s">
        <v>92</v>
      </c>
      <c r="AX18667" s="18">
        <v>202324</v>
      </c>
      <c r="AY18667" s="191">
        <v>526</v>
      </c>
      <c r="AZ18667" s="191">
        <v>39.5</v>
      </c>
      <c r="BA18667" s="191">
        <v>1</v>
      </c>
      <c r="BB18667" s="191">
        <v>17056.648446776733</v>
      </c>
    </row>
    <row r="18668" spans="48:54" x14ac:dyDescent="0.2">
      <c r="AV18668" s="191" t="str">
        <f t="shared" si="295"/>
        <v>528_RS_39.5_1_202324</v>
      </c>
      <c r="AW18668" s="191" t="s">
        <v>92</v>
      </c>
      <c r="AX18668" s="18">
        <v>202324</v>
      </c>
      <c r="AY18668" s="191">
        <v>528</v>
      </c>
      <c r="AZ18668" s="191">
        <v>39.5</v>
      </c>
      <c r="BA18668" s="191">
        <v>1</v>
      </c>
      <c r="BB18668" s="191">
        <v>27176</v>
      </c>
    </row>
    <row r="18669" spans="48:54" x14ac:dyDescent="0.2">
      <c r="AV18669" s="191" t="str">
        <f t="shared" si="295"/>
        <v>530_RS_39.5_1_202324</v>
      </c>
      <c r="AW18669" s="191" t="s">
        <v>92</v>
      </c>
      <c r="AX18669" s="18">
        <v>202324</v>
      </c>
      <c r="AY18669" s="191">
        <v>530</v>
      </c>
      <c r="AZ18669" s="191">
        <v>39.5</v>
      </c>
      <c r="BA18669" s="191">
        <v>1</v>
      </c>
      <c r="BB18669" s="191">
        <v>39762.306000000004</v>
      </c>
    </row>
    <row r="18670" spans="48:54" x14ac:dyDescent="0.2">
      <c r="AV18670" s="191" t="str">
        <f t="shared" si="295"/>
        <v>532_RS_39.5_1_202324</v>
      </c>
      <c r="AW18670" s="191" t="s">
        <v>92</v>
      </c>
      <c r="AX18670" s="18">
        <v>202324</v>
      </c>
      <c r="AY18670" s="191">
        <v>532</v>
      </c>
      <c r="AZ18670" s="191">
        <v>39.5</v>
      </c>
      <c r="BA18670" s="191">
        <v>1</v>
      </c>
      <c r="BB18670" s="191">
        <v>72678.337980000011</v>
      </c>
    </row>
    <row r="18671" spans="48:54" x14ac:dyDescent="0.2">
      <c r="AV18671" s="191" t="str">
        <f t="shared" si="295"/>
        <v>534_RS_39.5_1_202324</v>
      </c>
      <c r="AW18671" s="191" t="s">
        <v>92</v>
      </c>
      <c r="AX18671" s="18">
        <v>202324</v>
      </c>
      <c r="AY18671" s="191">
        <v>534</v>
      </c>
      <c r="AZ18671" s="191">
        <v>39.5</v>
      </c>
      <c r="BA18671" s="191">
        <v>1</v>
      </c>
      <c r="BB18671" s="191">
        <v>49843.957000000002</v>
      </c>
    </row>
    <row r="18672" spans="48:54" x14ac:dyDescent="0.2">
      <c r="AV18672" s="191" t="str">
        <f t="shared" si="295"/>
        <v>536_RS_39.5_1_202324</v>
      </c>
      <c r="AW18672" s="191" t="s">
        <v>92</v>
      </c>
      <c r="AX18672" s="18">
        <v>202324</v>
      </c>
      <c r="AY18672" s="191">
        <v>536</v>
      </c>
      <c r="AZ18672" s="191">
        <v>39.5</v>
      </c>
      <c r="BA18672" s="191">
        <v>1</v>
      </c>
      <c r="BB18672" s="191">
        <v>42145.489000000001</v>
      </c>
    </row>
    <row r="18673" spans="48:54" x14ac:dyDescent="0.2">
      <c r="AV18673" s="191" t="str">
        <f t="shared" si="295"/>
        <v>538_RS_39.5_1_202324</v>
      </c>
      <c r="AW18673" s="191" t="s">
        <v>92</v>
      </c>
      <c r="AX18673" s="18">
        <v>202324</v>
      </c>
      <c r="AY18673" s="191">
        <v>538</v>
      </c>
      <c r="AZ18673" s="191">
        <v>39.5</v>
      </c>
      <c r="BA18673" s="191">
        <v>1</v>
      </c>
      <c r="BB18673" s="191">
        <v>32142.077000000001</v>
      </c>
    </row>
    <row r="18674" spans="48:54" x14ac:dyDescent="0.2">
      <c r="AV18674" s="191" t="str">
        <f t="shared" si="295"/>
        <v>540_RS_39.5_1_202324</v>
      </c>
      <c r="AW18674" s="191" t="s">
        <v>92</v>
      </c>
      <c r="AX18674" s="18">
        <v>202324</v>
      </c>
      <c r="AY18674" s="191">
        <v>540</v>
      </c>
      <c r="AZ18674" s="191">
        <v>39.5</v>
      </c>
      <c r="BA18674" s="191">
        <v>1</v>
      </c>
      <c r="BB18674" s="191">
        <v>58716.682000000008</v>
      </c>
    </row>
    <row r="18675" spans="48:54" x14ac:dyDescent="0.2">
      <c r="AV18675" s="191" t="str">
        <f t="shared" si="295"/>
        <v>542_RS_39.5_1_202324</v>
      </c>
      <c r="AW18675" s="191" t="s">
        <v>92</v>
      </c>
      <c r="AX18675" s="18">
        <v>202324</v>
      </c>
      <c r="AY18675" s="191">
        <v>542</v>
      </c>
      <c r="AZ18675" s="191">
        <v>39.5</v>
      </c>
      <c r="BA18675" s="191">
        <v>1</v>
      </c>
      <c r="BB18675" s="191">
        <v>19459.440000000002</v>
      </c>
    </row>
    <row r="18676" spans="48:54" x14ac:dyDescent="0.2">
      <c r="AV18676" s="191" t="str">
        <f t="shared" si="295"/>
        <v>544_RS_39.5_1_202324</v>
      </c>
      <c r="AW18676" s="191" t="s">
        <v>92</v>
      </c>
      <c r="AX18676" s="18">
        <v>202324</v>
      </c>
      <c r="AY18676" s="191">
        <v>544</v>
      </c>
      <c r="AZ18676" s="191">
        <v>39.5</v>
      </c>
      <c r="BA18676" s="191">
        <v>1</v>
      </c>
      <c r="BB18676" s="191">
        <v>59448.48492000001</v>
      </c>
    </row>
    <row r="18677" spans="48:54" x14ac:dyDescent="0.2">
      <c r="AV18677" s="191" t="str">
        <f t="shared" si="295"/>
        <v>545_RS_39.5_1_202324</v>
      </c>
      <c r="AW18677" s="191" t="s">
        <v>92</v>
      </c>
      <c r="AX18677" s="18">
        <v>202324</v>
      </c>
      <c r="AY18677" s="191">
        <v>545</v>
      </c>
      <c r="AZ18677" s="191">
        <v>39.5</v>
      </c>
      <c r="BA18677" s="191">
        <v>1</v>
      </c>
      <c r="BB18677" s="191">
        <v>22906.773389999998</v>
      </c>
    </row>
    <row r="18678" spans="48:54" x14ac:dyDescent="0.2">
      <c r="AV18678" s="191" t="str">
        <f t="shared" si="295"/>
        <v>546_RS_39.5_1_202324</v>
      </c>
      <c r="AW18678" s="191" t="s">
        <v>92</v>
      </c>
      <c r="AX18678" s="18">
        <v>202324</v>
      </c>
      <c r="AY18678" s="191">
        <v>546</v>
      </c>
      <c r="AZ18678" s="191">
        <v>39.5</v>
      </c>
      <c r="BA18678" s="191">
        <v>1</v>
      </c>
      <c r="BB18678" s="191">
        <v>27887.645</v>
      </c>
    </row>
    <row r="18679" spans="48:54" x14ac:dyDescent="0.2">
      <c r="AV18679" s="191" t="str">
        <f t="shared" si="295"/>
        <v>548_RS_39.5_1_202324</v>
      </c>
      <c r="AW18679" s="191" t="s">
        <v>92</v>
      </c>
      <c r="AX18679" s="18">
        <v>202324</v>
      </c>
      <c r="AY18679" s="191">
        <v>548</v>
      </c>
      <c r="AZ18679" s="191">
        <v>39.5</v>
      </c>
      <c r="BA18679" s="191">
        <v>1</v>
      </c>
      <c r="BB18679" s="191">
        <v>24546.999999999996</v>
      </c>
    </row>
    <row r="18680" spans="48:54" x14ac:dyDescent="0.2">
      <c r="AV18680" s="191" t="str">
        <f t="shared" si="295"/>
        <v>550_RS_39.5_1_202324</v>
      </c>
      <c r="AW18680" s="191" t="s">
        <v>92</v>
      </c>
      <c r="AX18680" s="18">
        <v>202324</v>
      </c>
      <c r="AY18680" s="191">
        <v>550</v>
      </c>
      <c r="AZ18680" s="191">
        <v>39.5</v>
      </c>
      <c r="BA18680" s="191">
        <v>1</v>
      </c>
      <c r="BB18680" s="191">
        <v>59095.080240000003</v>
      </c>
    </row>
    <row r="18681" spans="48:54" x14ac:dyDescent="0.2">
      <c r="AV18681" s="191" t="str">
        <f t="shared" si="295"/>
        <v>552_RS_39.5_1_202324</v>
      </c>
      <c r="AW18681" s="191" t="s">
        <v>92</v>
      </c>
      <c r="AX18681" s="18">
        <v>202324</v>
      </c>
      <c r="AY18681" s="191">
        <v>552</v>
      </c>
      <c r="AZ18681" s="191">
        <v>39.5</v>
      </c>
      <c r="BA18681" s="191">
        <v>1</v>
      </c>
      <c r="BB18681" s="191">
        <v>131118.74656159992</v>
      </c>
    </row>
    <row r="18682" spans="48:54" x14ac:dyDescent="0.2">
      <c r="AV18682" s="191" t="str">
        <f t="shared" si="295"/>
        <v>562_RS_39.5_1_202324</v>
      </c>
      <c r="AW18682" s="191" t="s">
        <v>92</v>
      </c>
      <c r="AX18682" s="18">
        <v>202324</v>
      </c>
      <c r="AY18682" s="191">
        <v>562</v>
      </c>
      <c r="AZ18682" s="191">
        <v>39.5</v>
      </c>
      <c r="BA18682" s="191">
        <v>1</v>
      </c>
      <c r="BB18682" s="191">
        <v>0</v>
      </c>
    </row>
    <row r="18683" spans="48:54" x14ac:dyDescent="0.2">
      <c r="AV18683" s="191" t="str">
        <f t="shared" si="295"/>
        <v>564_RS_39.5_1_202324</v>
      </c>
      <c r="AW18683" s="191" t="s">
        <v>92</v>
      </c>
      <c r="AX18683" s="18">
        <v>202324</v>
      </c>
      <c r="AY18683" s="191">
        <v>564</v>
      </c>
      <c r="AZ18683" s="191">
        <v>39.5</v>
      </c>
      <c r="BA18683" s="191">
        <v>1</v>
      </c>
      <c r="BB18683" s="191">
        <v>0</v>
      </c>
    </row>
    <row r="18684" spans="48:54" x14ac:dyDescent="0.2">
      <c r="AV18684" s="191" t="str">
        <f t="shared" si="295"/>
        <v>566_RS_39.5_1_202324</v>
      </c>
      <c r="AW18684" s="191" t="s">
        <v>92</v>
      </c>
      <c r="AX18684" s="18">
        <v>202324</v>
      </c>
      <c r="AY18684" s="191">
        <v>566</v>
      </c>
      <c r="AZ18684" s="191">
        <v>39.5</v>
      </c>
      <c r="BA18684" s="191">
        <v>1</v>
      </c>
      <c r="BB18684" s="191">
        <v>0</v>
      </c>
    </row>
    <row r="18685" spans="48:54" x14ac:dyDescent="0.2">
      <c r="AV18685" s="191" t="str">
        <f t="shared" si="295"/>
        <v>568_RS_39.5_1_202324</v>
      </c>
      <c r="AW18685" s="191" t="s">
        <v>92</v>
      </c>
      <c r="AX18685" s="18">
        <v>202324</v>
      </c>
      <c r="AY18685" s="191">
        <v>568</v>
      </c>
      <c r="AZ18685" s="191">
        <v>39.5</v>
      </c>
      <c r="BA18685" s="191">
        <v>1</v>
      </c>
      <c r="BB18685" s="191">
        <v>0</v>
      </c>
    </row>
    <row r="18686" spans="48:54" x14ac:dyDescent="0.2">
      <c r="AV18686" s="191" t="str">
        <f t="shared" si="295"/>
        <v>572_RS_39.5_1_202324</v>
      </c>
      <c r="AW18686" s="191" t="s">
        <v>92</v>
      </c>
      <c r="AX18686" s="18">
        <v>202324</v>
      </c>
      <c r="AY18686" s="191">
        <v>572</v>
      </c>
      <c r="AZ18686" s="191">
        <v>39.5</v>
      </c>
      <c r="BA18686" s="191">
        <v>1</v>
      </c>
      <c r="BB18686" s="191">
        <v>0</v>
      </c>
    </row>
    <row r="18687" spans="48:54" x14ac:dyDescent="0.2">
      <c r="AV18687" s="191" t="str">
        <f t="shared" si="295"/>
        <v>574_RS_39.5_1_202324</v>
      </c>
      <c r="AW18687" s="191" t="s">
        <v>92</v>
      </c>
      <c r="AX18687" s="18">
        <v>202324</v>
      </c>
      <c r="AY18687" s="191">
        <v>574</v>
      </c>
      <c r="AZ18687" s="191">
        <v>39.5</v>
      </c>
      <c r="BA18687" s="191">
        <v>1</v>
      </c>
      <c r="BB18687" s="191">
        <v>0</v>
      </c>
    </row>
    <row r="18688" spans="48:54" x14ac:dyDescent="0.2">
      <c r="AV18688" s="191" t="str">
        <f t="shared" si="295"/>
        <v>576_RS_39.5_1_202324</v>
      </c>
      <c r="AW18688" s="191" t="s">
        <v>92</v>
      </c>
      <c r="AX18688" s="18">
        <v>202324</v>
      </c>
      <c r="AY18688" s="191">
        <v>576</v>
      </c>
      <c r="AZ18688" s="191">
        <v>39.5</v>
      </c>
      <c r="BA18688" s="191">
        <v>1</v>
      </c>
      <c r="BB18688" s="191">
        <v>0</v>
      </c>
    </row>
    <row r="18689" spans="48:54" x14ac:dyDescent="0.2">
      <c r="AV18689" s="191" t="str">
        <f t="shared" si="295"/>
        <v>582_RS_39.5_1_202324</v>
      </c>
      <c r="AW18689" s="191" t="s">
        <v>92</v>
      </c>
      <c r="AX18689" s="18">
        <v>202324</v>
      </c>
      <c r="AY18689" s="191">
        <v>582</v>
      </c>
      <c r="AZ18689" s="191">
        <v>39.5</v>
      </c>
      <c r="BA18689" s="191">
        <v>1</v>
      </c>
      <c r="BB18689" s="191">
        <v>0</v>
      </c>
    </row>
    <row r="18690" spans="48:54" x14ac:dyDescent="0.2">
      <c r="AV18690" s="191" t="str">
        <f t="shared" si="295"/>
        <v>584_RS_39.5_1_202324</v>
      </c>
      <c r="AW18690" s="191" t="s">
        <v>92</v>
      </c>
      <c r="AX18690" s="18">
        <v>202324</v>
      </c>
      <c r="AY18690" s="191">
        <v>584</v>
      </c>
      <c r="AZ18690" s="191">
        <v>39.5</v>
      </c>
      <c r="BA18690" s="191">
        <v>1</v>
      </c>
      <c r="BB18690" s="191">
        <v>0</v>
      </c>
    </row>
    <row r="18691" spans="48:54" x14ac:dyDescent="0.2">
      <c r="AV18691" s="191" t="str">
        <f t="shared" si="295"/>
        <v>586_RS_39.5_1_202324</v>
      </c>
      <c r="AW18691" s="191" t="s">
        <v>92</v>
      </c>
      <c r="AX18691" s="18">
        <v>202324</v>
      </c>
      <c r="AY18691" s="191">
        <v>586</v>
      </c>
      <c r="AZ18691" s="191">
        <v>39.5</v>
      </c>
      <c r="BA18691" s="191">
        <v>1</v>
      </c>
      <c r="BB18691" s="191">
        <v>0</v>
      </c>
    </row>
    <row r="18692" spans="48:54" x14ac:dyDescent="0.2">
      <c r="AV18692" s="191" t="str">
        <f t="shared" ref="AV18692:AV18755" si="296">AY18692&amp;"_"&amp;AW18692&amp;"_"&amp;AZ18692&amp;"_"&amp;BA18692&amp;"_"&amp;AX18692</f>
        <v>512_RS_39.5_2_202324</v>
      </c>
      <c r="AW18692" s="191" t="s">
        <v>92</v>
      </c>
      <c r="AX18692" s="18">
        <v>202324</v>
      </c>
      <c r="AY18692" s="191">
        <v>512</v>
      </c>
      <c r="AZ18692" s="191">
        <v>39.5</v>
      </c>
      <c r="BA18692" s="191">
        <v>2</v>
      </c>
      <c r="BB18692" s="191">
        <v>-675</v>
      </c>
    </row>
    <row r="18693" spans="48:54" x14ac:dyDescent="0.2">
      <c r="AV18693" s="191" t="str">
        <f t="shared" si="296"/>
        <v>514_RS_39.5_2_202324</v>
      </c>
      <c r="AW18693" s="191" t="s">
        <v>92</v>
      </c>
      <c r="AX18693" s="18">
        <v>202324</v>
      </c>
      <c r="AY18693" s="191">
        <v>514</v>
      </c>
      <c r="AZ18693" s="191">
        <v>39.5</v>
      </c>
      <c r="BA18693" s="191">
        <v>2</v>
      </c>
      <c r="BB18693" s="191">
        <v>-1452.47</v>
      </c>
    </row>
    <row r="18694" spans="48:54" x14ac:dyDescent="0.2">
      <c r="AV18694" s="191" t="str">
        <f t="shared" si="296"/>
        <v>516_RS_39.5_2_202324</v>
      </c>
      <c r="AW18694" s="191" t="s">
        <v>92</v>
      </c>
      <c r="AX18694" s="18">
        <v>202324</v>
      </c>
      <c r="AY18694" s="191">
        <v>516</v>
      </c>
      <c r="AZ18694" s="191">
        <v>39.5</v>
      </c>
      <c r="BA18694" s="191">
        <v>2</v>
      </c>
      <c r="BB18694" s="191">
        <v>-1997.8710000000001</v>
      </c>
    </row>
    <row r="18695" spans="48:54" x14ac:dyDescent="0.2">
      <c r="AV18695" s="191" t="str">
        <f t="shared" si="296"/>
        <v>518_RS_39.5_2_202324</v>
      </c>
      <c r="AW18695" s="191" t="s">
        <v>92</v>
      </c>
      <c r="AX18695" s="18">
        <v>202324</v>
      </c>
      <c r="AY18695" s="191">
        <v>518</v>
      </c>
      <c r="AZ18695" s="191">
        <v>39.5</v>
      </c>
      <c r="BA18695" s="191">
        <v>2</v>
      </c>
      <c r="BB18695" s="191">
        <v>-1649.7702999999999</v>
      </c>
    </row>
    <row r="18696" spans="48:54" x14ac:dyDescent="0.2">
      <c r="AV18696" s="191" t="str">
        <f t="shared" si="296"/>
        <v>520_RS_39.5_2_202324</v>
      </c>
      <c r="AW18696" s="191" t="s">
        <v>92</v>
      </c>
      <c r="AX18696" s="18">
        <v>202324</v>
      </c>
      <c r="AY18696" s="191">
        <v>520</v>
      </c>
      <c r="AZ18696" s="191">
        <v>39.5</v>
      </c>
      <c r="BA18696" s="191">
        <v>2</v>
      </c>
      <c r="BB18696" s="191">
        <v>-2081.4870000000001</v>
      </c>
    </row>
    <row r="18697" spans="48:54" x14ac:dyDescent="0.2">
      <c r="AV18697" s="191" t="str">
        <f t="shared" si="296"/>
        <v>522_RS_39.5_2_202324</v>
      </c>
      <c r="AW18697" s="191" t="s">
        <v>92</v>
      </c>
      <c r="AX18697" s="18">
        <v>202324</v>
      </c>
      <c r="AY18697" s="191">
        <v>522</v>
      </c>
      <c r="AZ18697" s="191">
        <v>39.5</v>
      </c>
      <c r="BA18697" s="191">
        <v>2</v>
      </c>
      <c r="BB18697" s="191">
        <v>-1114.7449999999999</v>
      </c>
    </row>
    <row r="18698" spans="48:54" x14ac:dyDescent="0.2">
      <c r="AV18698" s="191" t="str">
        <f t="shared" si="296"/>
        <v>524_RS_39.5_2_202324</v>
      </c>
      <c r="AW18698" s="191" t="s">
        <v>92</v>
      </c>
      <c r="AX18698" s="18">
        <v>202324</v>
      </c>
      <c r="AY18698" s="191">
        <v>524</v>
      </c>
      <c r="AZ18698" s="191">
        <v>39.5</v>
      </c>
      <c r="BA18698" s="191">
        <v>2</v>
      </c>
      <c r="BB18698" s="191">
        <v>-2062.3976899999998</v>
      </c>
    </row>
    <row r="18699" spans="48:54" x14ac:dyDescent="0.2">
      <c r="AV18699" s="191" t="str">
        <f t="shared" si="296"/>
        <v>526_RS_39.5_2_202324</v>
      </c>
      <c r="AW18699" s="191" t="s">
        <v>92</v>
      </c>
      <c r="AX18699" s="18">
        <v>202324</v>
      </c>
      <c r="AY18699" s="191">
        <v>526</v>
      </c>
      <c r="AZ18699" s="191">
        <v>39.5</v>
      </c>
      <c r="BA18699" s="191">
        <v>2</v>
      </c>
      <c r="BB18699" s="191">
        <v>-934.14261739021299</v>
      </c>
    </row>
    <row r="18700" spans="48:54" x14ac:dyDescent="0.2">
      <c r="AV18700" s="191" t="str">
        <f t="shared" si="296"/>
        <v>528_RS_39.5_2_202324</v>
      </c>
      <c r="AW18700" s="191" t="s">
        <v>92</v>
      </c>
      <c r="AX18700" s="18">
        <v>202324</v>
      </c>
      <c r="AY18700" s="191">
        <v>528</v>
      </c>
      <c r="AZ18700" s="191">
        <v>39.5</v>
      </c>
      <c r="BA18700" s="191">
        <v>2</v>
      </c>
      <c r="BB18700" s="191">
        <v>-1035</v>
      </c>
    </row>
    <row r="18701" spans="48:54" x14ac:dyDescent="0.2">
      <c r="AV18701" s="191" t="str">
        <f t="shared" si="296"/>
        <v>530_RS_39.5_2_202324</v>
      </c>
      <c r="AW18701" s="191" t="s">
        <v>92</v>
      </c>
      <c r="AX18701" s="18">
        <v>202324</v>
      </c>
      <c r="AY18701" s="191">
        <v>530</v>
      </c>
      <c r="AZ18701" s="191">
        <v>39.5</v>
      </c>
      <c r="BA18701" s="191">
        <v>2</v>
      </c>
      <c r="BB18701" s="191">
        <v>-1208.3810000000001</v>
      </c>
    </row>
    <row r="18702" spans="48:54" x14ac:dyDescent="0.2">
      <c r="AV18702" s="191" t="str">
        <f t="shared" si="296"/>
        <v>532_RS_39.5_2_202324</v>
      </c>
      <c r="AW18702" s="191" t="s">
        <v>92</v>
      </c>
      <c r="AX18702" s="18">
        <v>202324</v>
      </c>
      <c r="AY18702" s="191">
        <v>532</v>
      </c>
      <c r="AZ18702" s="191">
        <v>39.5</v>
      </c>
      <c r="BA18702" s="191">
        <v>2</v>
      </c>
      <c r="BB18702" s="191">
        <v>-1679.6538399999999</v>
      </c>
    </row>
    <row r="18703" spans="48:54" x14ac:dyDescent="0.2">
      <c r="AV18703" s="191" t="str">
        <f t="shared" si="296"/>
        <v>534_RS_39.5_2_202324</v>
      </c>
      <c r="AW18703" s="191" t="s">
        <v>92</v>
      </c>
      <c r="AX18703" s="18">
        <v>202324</v>
      </c>
      <c r="AY18703" s="191">
        <v>534</v>
      </c>
      <c r="AZ18703" s="191">
        <v>39.5</v>
      </c>
      <c r="BA18703" s="191">
        <v>2</v>
      </c>
      <c r="BB18703" s="191">
        <v>-5047.612000000001</v>
      </c>
    </row>
    <row r="18704" spans="48:54" x14ac:dyDescent="0.2">
      <c r="AV18704" s="191" t="str">
        <f t="shared" si="296"/>
        <v>536_RS_39.5_2_202324</v>
      </c>
      <c r="AW18704" s="191" t="s">
        <v>92</v>
      </c>
      <c r="AX18704" s="18">
        <v>202324</v>
      </c>
      <c r="AY18704" s="191">
        <v>536</v>
      </c>
      <c r="AZ18704" s="191">
        <v>39.5</v>
      </c>
      <c r="BA18704" s="191">
        <v>2</v>
      </c>
      <c r="BB18704" s="191">
        <v>-1289.722</v>
      </c>
    </row>
    <row r="18705" spans="48:54" x14ac:dyDescent="0.2">
      <c r="AV18705" s="191" t="str">
        <f t="shared" si="296"/>
        <v>538_RS_39.5_2_202324</v>
      </c>
      <c r="AW18705" s="191" t="s">
        <v>92</v>
      </c>
      <c r="AX18705" s="18">
        <v>202324</v>
      </c>
      <c r="AY18705" s="191">
        <v>538</v>
      </c>
      <c r="AZ18705" s="191">
        <v>39.5</v>
      </c>
      <c r="BA18705" s="191">
        <v>2</v>
      </c>
      <c r="BB18705" s="191">
        <v>-743.56400000000008</v>
      </c>
    </row>
    <row r="18706" spans="48:54" x14ac:dyDescent="0.2">
      <c r="AV18706" s="191" t="str">
        <f t="shared" si="296"/>
        <v>540_RS_39.5_2_202324</v>
      </c>
      <c r="AW18706" s="191" t="s">
        <v>92</v>
      </c>
      <c r="AX18706" s="18">
        <v>202324</v>
      </c>
      <c r="AY18706" s="191">
        <v>540</v>
      </c>
      <c r="AZ18706" s="191">
        <v>39.5</v>
      </c>
      <c r="BA18706" s="191">
        <v>2</v>
      </c>
      <c r="BB18706" s="191">
        <v>-3516.6600000000003</v>
      </c>
    </row>
    <row r="18707" spans="48:54" x14ac:dyDescent="0.2">
      <c r="AV18707" s="191" t="str">
        <f t="shared" si="296"/>
        <v>542_RS_39.5_2_202324</v>
      </c>
      <c r="AW18707" s="191" t="s">
        <v>92</v>
      </c>
      <c r="AX18707" s="18">
        <v>202324</v>
      </c>
      <c r="AY18707" s="191">
        <v>542</v>
      </c>
      <c r="AZ18707" s="191">
        <v>39.5</v>
      </c>
      <c r="BA18707" s="191">
        <v>2</v>
      </c>
      <c r="BB18707" s="191">
        <v>-332.00799999999998</v>
      </c>
    </row>
    <row r="18708" spans="48:54" x14ac:dyDescent="0.2">
      <c r="AV18708" s="191" t="str">
        <f t="shared" si="296"/>
        <v>544_RS_39.5_2_202324</v>
      </c>
      <c r="AW18708" s="191" t="s">
        <v>92</v>
      </c>
      <c r="AX18708" s="18">
        <v>202324</v>
      </c>
      <c r="AY18708" s="191">
        <v>544</v>
      </c>
      <c r="AZ18708" s="191">
        <v>39.5</v>
      </c>
      <c r="BA18708" s="191">
        <v>2</v>
      </c>
      <c r="BB18708" s="191">
        <v>-8782.7750599999927</v>
      </c>
    </row>
    <row r="18709" spans="48:54" x14ac:dyDescent="0.2">
      <c r="AV18709" s="191" t="str">
        <f t="shared" si="296"/>
        <v>545_RS_39.5_2_202324</v>
      </c>
      <c r="AW18709" s="191" t="s">
        <v>92</v>
      </c>
      <c r="AX18709" s="18">
        <v>202324</v>
      </c>
      <c r="AY18709" s="191">
        <v>545</v>
      </c>
      <c r="AZ18709" s="191">
        <v>39.5</v>
      </c>
      <c r="BA18709" s="191">
        <v>2</v>
      </c>
      <c r="BB18709" s="191">
        <v>-1456.27145</v>
      </c>
    </row>
    <row r="18710" spans="48:54" x14ac:dyDescent="0.2">
      <c r="AV18710" s="191" t="str">
        <f t="shared" si="296"/>
        <v>546_RS_39.5_2_202324</v>
      </c>
      <c r="AW18710" s="191" t="s">
        <v>92</v>
      </c>
      <c r="AX18710" s="18">
        <v>202324</v>
      </c>
      <c r="AY18710" s="191">
        <v>546</v>
      </c>
      <c r="AZ18710" s="191">
        <v>39.5</v>
      </c>
      <c r="BA18710" s="191">
        <v>2</v>
      </c>
      <c r="BB18710" s="191">
        <v>-1578.6859999999999</v>
      </c>
    </row>
    <row r="18711" spans="48:54" x14ac:dyDescent="0.2">
      <c r="AV18711" s="191" t="str">
        <f t="shared" si="296"/>
        <v>548_RS_39.5_2_202324</v>
      </c>
      <c r="AW18711" s="191" t="s">
        <v>92</v>
      </c>
      <c r="AX18711" s="18">
        <v>202324</v>
      </c>
      <c r="AY18711" s="191">
        <v>548</v>
      </c>
      <c r="AZ18711" s="191">
        <v>39.5</v>
      </c>
      <c r="BA18711" s="191">
        <v>2</v>
      </c>
      <c r="BB18711" s="191">
        <v>-3976.9870000000001</v>
      </c>
    </row>
    <row r="18712" spans="48:54" x14ac:dyDescent="0.2">
      <c r="AV18712" s="191" t="str">
        <f t="shared" si="296"/>
        <v>550_RS_39.5_2_202324</v>
      </c>
      <c r="AW18712" s="191" t="s">
        <v>92</v>
      </c>
      <c r="AX18712" s="18">
        <v>202324</v>
      </c>
      <c r="AY18712" s="191">
        <v>550</v>
      </c>
      <c r="AZ18712" s="191">
        <v>39.5</v>
      </c>
      <c r="BA18712" s="191">
        <v>2</v>
      </c>
      <c r="BB18712" s="191">
        <v>-6914.8039999999992</v>
      </c>
    </row>
    <row r="18713" spans="48:54" x14ac:dyDescent="0.2">
      <c r="AV18713" s="191" t="str">
        <f t="shared" si="296"/>
        <v>552_RS_39.5_2_202324</v>
      </c>
      <c r="AW18713" s="191" t="s">
        <v>92</v>
      </c>
      <c r="AX18713" s="18">
        <v>202324</v>
      </c>
      <c r="AY18713" s="191">
        <v>552</v>
      </c>
      <c r="AZ18713" s="191">
        <v>39.5</v>
      </c>
      <c r="BA18713" s="191">
        <v>2</v>
      </c>
      <c r="BB18713" s="191">
        <v>-11064.353312299982</v>
      </c>
    </row>
    <row r="18714" spans="48:54" x14ac:dyDescent="0.2">
      <c r="AV18714" s="191" t="str">
        <f t="shared" si="296"/>
        <v>562_RS_39.5_2_202324</v>
      </c>
      <c r="AW18714" s="191" t="s">
        <v>92</v>
      </c>
      <c r="AX18714" s="18">
        <v>202324</v>
      </c>
      <c r="AY18714" s="191">
        <v>562</v>
      </c>
      <c r="AZ18714" s="191">
        <v>39.5</v>
      </c>
      <c r="BA18714" s="191">
        <v>2</v>
      </c>
      <c r="BB18714" s="191">
        <v>0</v>
      </c>
    </row>
    <row r="18715" spans="48:54" x14ac:dyDescent="0.2">
      <c r="AV18715" s="191" t="str">
        <f t="shared" si="296"/>
        <v>564_RS_39.5_2_202324</v>
      </c>
      <c r="AW18715" s="191" t="s">
        <v>92</v>
      </c>
      <c r="AX18715" s="18">
        <v>202324</v>
      </c>
      <c r="AY18715" s="191">
        <v>564</v>
      </c>
      <c r="AZ18715" s="191">
        <v>39.5</v>
      </c>
      <c r="BA18715" s="191">
        <v>2</v>
      </c>
      <c r="BB18715" s="191">
        <v>0</v>
      </c>
    </row>
    <row r="18716" spans="48:54" x14ac:dyDescent="0.2">
      <c r="AV18716" s="191" t="str">
        <f t="shared" si="296"/>
        <v>566_RS_39.5_2_202324</v>
      </c>
      <c r="AW18716" s="191" t="s">
        <v>92</v>
      </c>
      <c r="AX18716" s="18">
        <v>202324</v>
      </c>
      <c r="AY18716" s="191">
        <v>566</v>
      </c>
      <c r="AZ18716" s="191">
        <v>39.5</v>
      </c>
      <c r="BA18716" s="191">
        <v>2</v>
      </c>
      <c r="BB18716" s="191">
        <v>0</v>
      </c>
    </row>
    <row r="18717" spans="48:54" x14ac:dyDescent="0.2">
      <c r="AV18717" s="191" t="str">
        <f t="shared" si="296"/>
        <v>568_RS_39.5_2_202324</v>
      </c>
      <c r="AW18717" s="191" t="s">
        <v>92</v>
      </c>
      <c r="AX18717" s="18">
        <v>202324</v>
      </c>
      <c r="AY18717" s="191">
        <v>568</v>
      </c>
      <c r="AZ18717" s="191">
        <v>39.5</v>
      </c>
      <c r="BA18717" s="191">
        <v>2</v>
      </c>
      <c r="BB18717" s="191">
        <v>0</v>
      </c>
    </row>
    <row r="18718" spans="48:54" x14ac:dyDescent="0.2">
      <c r="AV18718" s="191" t="str">
        <f t="shared" si="296"/>
        <v>572_RS_39.5_2_202324</v>
      </c>
      <c r="AW18718" s="191" t="s">
        <v>92</v>
      </c>
      <c r="AX18718" s="18">
        <v>202324</v>
      </c>
      <c r="AY18718" s="191">
        <v>572</v>
      </c>
      <c r="AZ18718" s="191">
        <v>39.5</v>
      </c>
      <c r="BA18718" s="191">
        <v>2</v>
      </c>
      <c r="BB18718" s="191">
        <v>0</v>
      </c>
    </row>
    <row r="18719" spans="48:54" x14ac:dyDescent="0.2">
      <c r="AV18719" s="191" t="str">
        <f t="shared" si="296"/>
        <v>574_RS_39.5_2_202324</v>
      </c>
      <c r="AW18719" s="191" t="s">
        <v>92</v>
      </c>
      <c r="AX18719" s="18">
        <v>202324</v>
      </c>
      <c r="AY18719" s="191">
        <v>574</v>
      </c>
      <c r="AZ18719" s="191">
        <v>39.5</v>
      </c>
      <c r="BA18719" s="191">
        <v>2</v>
      </c>
      <c r="BB18719" s="191">
        <v>0</v>
      </c>
    </row>
    <row r="18720" spans="48:54" x14ac:dyDescent="0.2">
      <c r="AV18720" s="191" t="str">
        <f t="shared" si="296"/>
        <v>576_RS_39.5_2_202324</v>
      </c>
      <c r="AW18720" s="191" t="s">
        <v>92</v>
      </c>
      <c r="AX18720" s="18">
        <v>202324</v>
      </c>
      <c r="AY18720" s="191">
        <v>576</v>
      </c>
      <c r="AZ18720" s="191">
        <v>39.5</v>
      </c>
      <c r="BA18720" s="191">
        <v>2</v>
      </c>
      <c r="BB18720" s="191">
        <v>0</v>
      </c>
    </row>
    <row r="18721" spans="48:54" x14ac:dyDescent="0.2">
      <c r="AV18721" s="191" t="str">
        <f t="shared" si="296"/>
        <v>582_RS_39.5_2_202324</v>
      </c>
      <c r="AW18721" s="191" t="s">
        <v>92</v>
      </c>
      <c r="AX18721" s="18">
        <v>202324</v>
      </c>
      <c r="AY18721" s="191">
        <v>582</v>
      </c>
      <c r="AZ18721" s="191">
        <v>39.5</v>
      </c>
      <c r="BA18721" s="191">
        <v>2</v>
      </c>
      <c r="BB18721" s="191">
        <v>0</v>
      </c>
    </row>
    <row r="18722" spans="48:54" x14ac:dyDescent="0.2">
      <c r="AV18722" s="191" t="str">
        <f t="shared" si="296"/>
        <v>584_RS_39.5_2_202324</v>
      </c>
      <c r="AW18722" s="191" t="s">
        <v>92</v>
      </c>
      <c r="AX18722" s="18">
        <v>202324</v>
      </c>
      <c r="AY18722" s="191">
        <v>584</v>
      </c>
      <c r="AZ18722" s="191">
        <v>39.5</v>
      </c>
      <c r="BA18722" s="191">
        <v>2</v>
      </c>
      <c r="BB18722" s="191">
        <v>0</v>
      </c>
    </row>
    <row r="18723" spans="48:54" x14ac:dyDescent="0.2">
      <c r="AV18723" s="191" t="str">
        <f t="shared" si="296"/>
        <v>586_RS_39.5_2_202324</v>
      </c>
      <c r="AW18723" s="191" t="s">
        <v>92</v>
      </c>
      <c r="AX18723" s="18">
        <v>202324</v>
      </c>
      <c r="AY18723" s="191">
        <v>586</v>
      </c>
      <c r="AZ18723" s="191">
        <v>39.5</v>
      </c>
      <c r="BA18723" s="191">
        <v>2</v>
      </c>
      <c r="BB18723" s="191">
        <v>0</v>
      </c>
    </row>
    <row r="18724" spans="48:54" x14ac:dyDescent="0.2">
      <c r="AV18724" s="191" t="str">
        <f t="shared" si="296"/>
        <v>512_RS_39.5_4_202324</v>
      </c>
      <c r="AW18724" s="191" t="s">
        <v>92</v>
      </c>
      <c r="AX18724" s="18">
        <v>202324</v>
      </c>
      <c r="AY18724" s="191">
        <v>512</v>
      </c>
      <c r="AZ18724" s="191">
        <v>39.5</v>
      </c>
      <c r="BA18724" s="191">
        <v>4</v>
      </c>
      <c r="BB18724" s="191">
        <v>18991</v>
      </c>
    </row>
    <row r="18725" spans="48:54" x14ac:dyDescent="0.2">
      <c r="AV18725" s="191" t="str">
        <f t="shared" si="296"/>
        <v>514_RS_39.5_4_202324</v>
      </c>
      <c r="AW18725" s="191" t="s">
        <v>92</v>
      </c>
      <c r="AX18725" s="18">
        <v>202324</v>
      </c>
      <c r="AY18725" s="191">
        <v>514</v>
      </c>
      <c r="AZ18725" s="191">
        <v>39.5</v>
      </c>
      <c r="BA18725" s="191">
        <v>4</v>
      </c>
      <c r="BB18725" s="191">
        <v>32284.414000000001</v>
      </c>
    </row>
    <row r="18726" spans="48:54" x14ac:dyDescent="0.2">
      <c r="AV18726" s="191" t="str">
        <f t="shared" si="296"/>
        <v>516_RS_39.5_4_202324</v>
      </c>
      <c r="AW18726" s="191" t="s">
        <v>92</v>
      </c>
      <c r="AX18726" s="18">
        <v>202324</v>
      </c>
      <c r="AY18726" s="191">
        <v>516</v>
      </c>
      <c r="AZ18726" s="191">
        <v>39.5</v>
      </c>
      <c r="BA18726" s="191">
        <v>4</v>
      </c>
      <c r="BB18726" s="191">
        <v>35205.868999999999</v>
      </c>
    </row>
    <row r="18727" spans="48:54" x14ac:dyDescent="0.2">
      <c r="AV18727" s="191" t="str">
        <f t="shared" si="296"/>
        <v>518_RS_39.5_4_202324</v>
      </c>
      <c r="AW18727" s="191" t="s">
        <v>92</v>
      </c>
      <c r="AX18727" s="18">
        <v>202324</v>
      </c>
      <c r="AY18727" s="191">
        <v>518</v>
      </c>
      <c r="AZ18727" s="191">
        <v>39.5</v>
      </c>
      <c r="BA18727" s="191">
        <v>4</v>
      </c>
      <c r="BB18727" s="191">
        <v>32220.777670000003</v>
      </c>
    </row>
    <row r="18728" spans="48:54" x14ac:dyDescent="0.2">
      <c r="AV18728" s="191" t="str">
        <f t="shared" si="296"/>
        <v>520_RS_39.5_4_202324</v>
      </c>
      <c r="AW18728" s="191" t="s">
        <v>92</v>
      </c>
      <c r="AX18728" s="18">
        <v>202324</v>
      </c>
      <c r="AY18728" s="191">
        <v>520</v>
      </c>
      <c r="AZ18728" s="191">
        <v>39.5</v>
      </c>
      <c r="BA18728" s="191">
        <v>4</v>
      </c>
      <c r="BB18728" s="191">
        <v>37297.595000000001</v>
      </c>
    </row>
    <row r="18729" spans="48:54" x14ac:dyDescent="0.2">
      <c r="AV18729" s="191" t="str">
        <f t="shared" si="296"/>
        <v>522_RS_39.5_4_202324</v>
      </c>
      <c r="AW18729" s="191" t="s">
        <v>92</v>
      </c>
      <c r="AX18729" s="18">
        <v>202324</v>
      </c>
      <c r="AY18729" s="191">
        <v>522</v>
      </c>
      <c r="AZ18729" s="191">
        <v>39.5</v>
      </c>
      <c r="BA18729" s="191">
        <v>4</v>
      </c>
      <c r="BB18729" s="191">
        <v>33776.959309999998</v>
      </c>
    </row>
    <row r="18730" spans="48:54" x14ac:dyDescent="0.2">
      <c r="AV18730" s="191" t="str">
        <f t="shared" si="296"/>
        <v>524_RS_39.5_4_202324</v>
      </c>
      <c r="AW18730" s="191" t="s">
        <v>92</v>
      </c>
      <c r="AX18730" s="18">
        <v>202324</v>
      </c>
      <c r="AY18730" s="191">
        <v>524</v>
      </c>
      <c r="AZ18730" s="191">
        <v>39.5</v>
      </c>
      <c r="BA18730" s="191">
        <v>4</v>
      </c>
      <c r="BB18730" s="191">
        <v>24988.16303</v>
      </c>
    </row>
    <row r="18731" spans="48:54" x14ac:dyDescent="0.2">
      <c r="AV18731" s="191" t="str">
        <f t="shared" si="296"/>
        <v>526_RS_39.5_4_202324</v>
      </c>
      <c r="AW18731" s="191" t="s">
        <v>92</v>
      </c>
      <c r="AX18731" s="18">
        <v>202324</v>
      </c>
      <c r="AY18731" s="191">
        <v>526</v>
      </c>
      <c r="AZ18731" s="191">
        <v>39.5</v>
      </c>
      <c r="BA18731" s="191">
        <v>4</v>
      </c>
      <c r="BB18731" s="191">
        <v>16122.505829386519</v>
      </c>
    </row>
    <row r="18732" spans="48:54" x14ac:dyDescent="0.2">
      <c r="AV18732" s="191" t="str">
        <f t="shared" si="296"/>
        <v>528_RS_39.5_4_202324</v>
      </c>
      <c r="AW18732" s="191" t="s">
        <v>92</v>
      </c>
      <c r="AX18732" s="18">
        <v>202324</v>
      </c>
      <c r="AY18732" s="191">
        <v>528</v>
      </c>
      <c r="AZ18732" s="191">
        <v>39.5</v>
      </c>
      <c r="BA18732" s="191">
        <v>4</v>
      </c>
      <c r="BB18732" s="191">
        <v>26141</v>
      </c>
    </row>
    <row r="18733" spans="48:54" x14ac:dyDescent="0.2">
      <c r="AV18733" s="191" t="str">
        <f t="shared" si="296"/>
        <v>530_RS_39.5_4_202324</v>
      </c>
      <c r="AW18733" s="191" t="s">
        <v>92</v>
      </c>
      <c r="AX18733" s="18">
        <v>202324</v>
      </c>
      <c r="AY18733" s="191">
        <v>530</v>
      </c>
      <c r="AZ18733" s="191">
        <v>39.5</v>
      </c>
      <c r="BA18733" s="191">
        <v>4</v>
      </c>
      <c r="BB18733" s="191">
        <v>38553.925000000003</v>
      </c>
    </row>
    <row r="18734" spans="48:54" x14ac:dyDescent="0.2">
      <c r="AV18734" s="191" t="str">
        <f t="shared" si="296"/>
        <v>532_RS_39.5_4_202324</v>
      </c>
      <c r="AW18734" s="191" t="s">
        <v>92</v>
      </c>
      <c r="AX18734" s="18">
        <v>202324</v>
      </c>
      <c r="AY18734" s="191">
        <v>532</v>
      </c>
      <c r="AZ18734" s="191">
        <v>39.5</v>
      </c>
      <c r="BA18734" s="191">
        <v>4</v>
      </c>
      <c r="BB18734" s="191">
        <v>70998.684140000012</v>
      </c>
    </row>
    <row r="18735" spans="48:54" x14ac:dyDescent="0.2">
      <c r="AV18735" s="191" t="str">
        <f t="shared" si="296"/>
        <v>534_RS_39.5_4_202324</v>
      </c>
      <c r="AW18735" s="191" t="s">
        <v>92</v>
      </c>
      <c r="AX18735" s="18">
        <v>202324</v>
      </c>
      <c r="AY18735" s="191">
        <v>534</v>
      </c>
      <c r="AZ18735" s="191">
        <v>39.5</v>
      </c>
      <c r="BA18735" s="191">
        <v>4</v>
      </c>
      <c r="BB18735" s="191">
        <v>44796.344999999994</v>
      </c>
    </row>
    <row r="18736" spans="48:54" x14ac:dyDescent="0.2">
      <c r="AV18736" s="191" t="str">
        <f t="shared" si="296"/>
        <v>536_RS_39.5_4_202324</v>
      </c>
      <c r="AW18736" s="191" t="s">
        <v>92</v>
      </c>
      <c r="AX18736" s="18">
        <v>202324</v>
      </c>
      <c r="AY18736" s="191">
        <v>536</v>
      </c>
      <c r="AZ18736" s="191">
        <v>39.5</v>
      </c>
      <c r="BA18736" s="191">
        <v>4</v>
      </c>
      <c r="BB18736" s="191">
        <v>40855.766999999993</v>
      </c>
    </row>
    <row r="18737" spans="48:54" x14ac:dyDescent="0.2">
      <c r="AV18737" s="191" t="str">
        <f t="shared" si="296"/>
        <v>538_RS_39.5_4_202324</v>
      </c>
      <c r="AW18737" s="191" t="s">
        <v>92</v>
      </c>
      <c r="AX18737" s="18">
        <v>202324</v>
      </c>
      <c r="AY18737" s="191">
        <v>538</v>
      </c>
      <c r="AZ18737" s="191">
        <v>39.5</v>
      </c>
      <c r="BA18737" s="191">
        <v>4</v>
      </c>
      <c r="BB18737" s="191">
        <v>31398.512999999999</v>
      </c>
    </row>
    <row r="18738" spans="48:54" x14ac:dyDescent="0.2">
      <c r="AV18738" s="191" t="str">
        <f t="shared" si="296"/>
        <v>540_RS_39.5_4_202324</v>
      </c>
      <c r="AW18738" s="191" t="s">
        <v>92</v>
      </c>
      <c r="AX18738" s="18">
        <v>202324</v>
      </c>
      <c r="AY18738" s="191">
        <v>540</v>
      </c>
      <c r="AZ18738" s="191">
        <v>39.5</v>
      </c>
      <c r="BA18738" s="191">
        <v>4</v>
      </c>
      <c r="BB18738" s="191">
        <v>55200.022000000004</v>
      </c>
    </row>
    <row r="18739" spans="48:54" x14ac:dyDescent="0.2">
      <c r="AV18739" s="191" t="str">
        <f t="shared" si="296"/>
        <v>542_RS_39.5_4_202324</v>
      </c>
      <c r="AW18739" s="191" t="s">
        <v>92</v>
      </c>
      <c r="AX18739" s="18">
        <v>202324</v>
      </c>
      <c r="AY18739" s="191">
        <v>542</v>
      </c>
      <c r="AZ18739" s="191">
        <v>39.5</v>
      </c>
      <c r="BA18739" s="191">
        <v>4</v>
      </c>
      <c r="BB18739" s="191">
        <v>19127.432000000001</v>
      </c>
    </row>
    <row r="18740" spans="48:54" x14ac:dyDescent="0.2">
      <c r="AV18740" s="191" t="str">
        <f t="shared" si="296"/>
        <v>544_RS_39.5_4_202324</v>
      </c>
      <c r="AW18740" s="191" t="s">
        <v>92</v>
      </c>
      <c r="AX18740" s="18">
        <v>202324</v>
      </c>
      <c r="AY18740" s="191">
        <v>544</v>
      </c>
      <c r="AZ18740" s="191">
        <v>39.5</v>
      </c>
      <c r="BA18740" s="191">
        <v>4</v>
      </c>
      <c r="BB18740" s="191">
        <v>50665.70986000001</v>
      </c>
    </row>
    <row r="18741" spans="48:54" x14ac:dyDescent="0.2">
      <c r="AV18741" s="191" t="str">
        <f t="shared" si="296"/>
        <v>545_RS_39.5_4_202324</v>
      </c>
      <c r="AW18741" s="191" t="s">
        <v>92</v>
      </c>
      <c r="AX18741" s="18">
        <v>202324</v>
      </c>
      <c r="AY18741" s="191">
        <v>545</v>
      </c>
      <c r="AZ18741" s="191">
        <v>39.5</v>
      </c>
      <c r="BA18741" s="191">
        <v>4</v>
      </c>
      <c r="BB18741" s="191">
        <v>21450.501939999995</v>
      </c>
    </row>
    <row r="18742" spans="48:54" x14ac:dyDescent="0.2">
      <c r="AV18742" s="191" t="str">
        <f t="shared" si="296"/>
        <v>546_RS_39.5_4_202324</v>
      </c>
      <c r="AW18742" s="191" t="s">
        <v>92</v>
      </c>
      <c r="AX18742" s="18">
        <v>202324</v>
      </c>
      <c r="AY18742" s="191">
        <v>546</v>
      </c>
      <c r="AZ18742" s="191">
        <v>39.5</v>
      </c>
      <c r="BA18742" s="191">
        <v>4</v>
      </c>
      <c r="BB18742" s="191">
        <v>26308.958999999999</v>
      </c>
    </row>
    <row r="18743" spans="48:54" x14ac:dyDescent="0.2">
      <c r="AV18743" s="191" t="str">
        <f t="shared" si="296"/>
        <v>548_RS_39.5_4_202324</v>
      </c>
      <c r="AW18743" s="191" t="s">
        <v>92</v>
      </c>
      <c r="AX18743" s="18">
        <v>202324</v>
      </c>
      <c r="AY18743" s="191">
        <v>548</v>
      </c>
      <c r="AZ18743" s="191">
        <v>39.5</v>
      </c>
      <c r="BA18743" s="191">
        <v>4</v>
      </c>
      <c r="BB18743" s="191">
        <v>20570.012999999995</v>
      </c>
    </row>
    <row r="18744" spans="48:54" x14ac:dyDescent="0.2">
      <c r="AV18744" s="191" t="str">
        <f t="shared" si="296"/>
        <v>550_RS_39.5_4_202324</v>
      </c>
      <c r="AW18744" s="191" t="s">
        <v>92</v>
      </c>
      <c r="AX18744" s="18">
        <v>202324</v>
      </c>
      <c r="AY18744" s="191">
        <v>550</v>
      </c>
      <c r="AZ18744" s="191">
        <v>39.5</v>
      </c>
      <c r="BA18744" s="191">
        <v>4</v>
      </c>
      <c r="BB18744" s="191">
        <v>52180.276239999999</v>
      </c>
    </row>
    <row r="18745" spans="48:54" x14ac:dyDescent="0.2">
      <c r="AV18745" s="191" t="str">
        <f t="shared" si="296"/>
        <v>552_RS_39.5_4_202324</v>
      </c>
      <c r="AW18745" s="191" t="s">
        <v>92</v>
      </c>
      <c r="AX18745" s="18">
        <v>202324</v>
      </c>
      <c r="AY18745" s="191">
        <v>552</v>
      </c>
      <c r="AZ18745" s="191">
        <v>39.5</v>
      </c>
      <c r="BA18745" s="191">
        <v>4</v>
      </c>
      <c r="BB18745" s="191">
        <v>120054.39324929994</v>
      </c>
    </row>
    <row r="18746" spans="48:54" x14ac:dyDescent="0.2">
      <c r="AV18746" s="191" t="str">
        <f t="shared" si="296"/>
        <v>562_RS_39.5_4_202324</v>
      </c>
      <c r="AW18746" s="191" t="s">
        <v>92</v>
      </c>
      <c r="AX18746" s="18">
        <v>202324</v>
      </c>
      <c r="AY18746" s="191">
        <v>562</v>
      </c>
      <c r="AZ18746" s="191">
        <v>39.5</v>
      </c>
      <c r="BA18746" s="191">
        <v>4</v>
      </c>
      <c r="BB18746" s="191">
        <v>0</v>
      </c>
    </row>
    <row r="18747" spans="48:54" x14ac:dyDescent="0.2">
      <c r="AV18747" s="191" t="str">
        <f t="shared" si="296"/>
        <v>564_RS_39.5_4_202324</v>
      </c>
      <c r="AW18747" s="191" t="s">
        <v>92</v>
      </c>
      <c r="AX18747" s="18">
        <v>202324</v>
      </c>
      <c r="AY18747" s="191">
        <v>564</v>
      </c>
      <c r="AZ18747" s="191">
        <v>39.5</v>
      </c>
      <c r="BA18747" s="191">
        <v>4</v>
      </c>
      <c r="BB18747" s="191">
        <v>0</v>
      </c>
    </row>
    <row r="18748" spans="48:54" x14ac:dyDescent="0.2">
      <c r="AV18748" s="191" t="str">
        <f t="shared" si="296"/>
        <v>566_RS_39.5_4_202324</v>
      </c>
      <c r="AW18748" s="191" t="s">
        <v>92</v>
      </c>
      <c r="AX18748" s="18">
        <v>202324</v>
      </c>
      <c r="AY18748" s="191">
        <v>566</v>
      </c>
      <c r="AZ18748" s="191">
        <v>39.5</v>
      </c>
      <c r="BA18748" s="191">
        <v>4</v>
      </c>
      <c r="BB18748" s="191">
        <v>0</v>
      </c>
    </row>
    <row r="18749" spans="48:54" x14ac:dyDescent="0.2">
      <c r="AV18749" s="191" t="str">
        <f t="shared" si="296"/>
        <v>568_RS_39.5_4_202324</v>
      </c>
      <c r="AW18749" s="191" t="s">
        <v>92</v>
      </c>
      <c r="AX18749" s="18">
        <v>202324</v>
      </c>
      <c r="AY18749" s="191">
        <v>568</v>
      </c>
      <c r="AZ18749" s="191">
        <v>39.5</v>
      </c>
      <c r="BA18749" s="191">
        <v>4</v>
      </c>
      <c r="BB18749" s="191">
        <v>0</v>
      </c>
    </row>
    <row r="18750" spans="48:54" x14ac:dyDescent="0.2">
      <c r="AV18750" s="191" t="str">
        <f t="shared" si="296"/>
        <v>572_RS_39.5_4_202324</v>
      </c>
      <c r="AW18750" s="191" t="s">
        <v>92</v>
      </c>
      <c r="AX18750" s="18">
        <v>202324</v>
      </c>
      <c r="AY18750" s="191">
        <v>572</v>
      </c>
      <c r="AZ18750" s="191">
        <v>39.5</v>
      </c>
      <c r="BA18750" s="191">
        <v>4</v>
      </c>
      <c r="BB18750" s="191">
        <v>0</v>
      </c>
    </row>
    <row r="18751" spans="48:54" x14ac:dyDescent="0.2">
      <c r="AV18751" s="191" t="str">
        <f t="shared" si="296"/>
        <v>574_RS_39.5_4_202324</v>
      </c>
      <c r="AW18751" s="191" t="s">
        <v>92</v>
      </c>
      <c r="AX18751" s="18">
        <v>202324</v>
      </c>
      <c r="AY18751" s="191">
        <v>574</v>
      </c>
      <c r="AZ18751" s="191">
        <v>39.5</v>
      </c>
      <c r="BA18751" s="191">
        <v>4</v>
      </c>
      <c r="BB18751" s="191">
        <v>0</v>
      </c>
    </row>
    <row r="18752" spans="48:54" x14ac:dyDescent="0.2">
      <c r="AV18752" s="191" t="str">
        <f t="shared" si="296"/>
        <v>576_RS_39.5_4_202324</v>
      </c>
      <c r="AW18752" s="191" t="s">
        <v>92</v>
      </c>
      <c r="AX18752" s="18">
        <v>202324</v>
      </c>
      <c r="AY18752" s="191">
        <v>576</v>
      </c>
      <c r="AZ18752" s="191">
        <v>39.5</v>
      </c>
      <c r="BA18752" s="191">
        <v>4</v>
      </c>
      <c r="BB18752" s="191">
        <v>0</v>
      </c>
    </row>
    <row r="18753" spans="48:54" x14ac:dyDescent="0.2">
      <c r="AV18753" s="191" t="str">
        <f t="shared" si="296"/>
        <v>582_RS_39.5_4_202324</v>
      </c>
      <c r="AW18753" s="191" t="s">
        <v>92</v>
      </c>
      <c r="AX18753" s="18">
        <v>202324</v>
      </c>
      <c r="AY18753" s="191">
        <v>582</v>
      </c>
      <c r="AZ18753" s="191">
        <v>39.5</v>
      </c>
      <c r="BA18753" s="191">
        <v>4</v>
      </c>
      <c r="BB18753" s="191">
        <v>0</v>
      </c>
    </row>
    <row r="18754" spans="48:54" x14ac:dyDescent="0.2">
      <c r="AV18754" s="191" t="str">
        <f t="shared" si="296"/>
        <v>584_RS_39.5_4_202324</v>
      </c>
      <c r="AW18754" s="191" t="s">
        <v>92</v>
      </c>
      <c r="AX18754" s="18">
        <v>202324</v>
      </c>
      <c r="AY18754" s="191">
        <v>584</v>
      </c>
      <c r="AZ18754" s="191">
        <v>39.5</v>
      </c>
      <c r="BA18754" s="191">
        <v>4</v>
      </c>
      <c r="BB18754" s="191">
        <v>0</v>
      </c>
    </row>
    <row r="18755" spans="48:54" x14ac:dyDescent="0.2">
      <c r="AV18755" s="191" t="str">
        <f t="shared" si="296"/>
        <v>586_RS_39.5_4_202324</v>
      </c>
      <c r="AW18755" s="191" t="s">
        <v>92</v>
      </c>
      <c r="AX18755" s="18">
        <v>202324</v>
      </c>
      <c r="AY18755" s="191">
        <v>586</v>
      </c>
      <c r="AZ18755" s="191">
        <v>39.5</v>
      </c>
      <c r="BA18755" s="191">
        <v>4</v>
      </c>
      <c r="BB18755" s="191">
        <v>0</v>
      </c>
    </row>
    <row r="18756" spans="48:54" x14ac:dyDescent="0.2">
      <c r="AV18756" s="191" t="str">
        <f t="shared" ref="AV18756:AV18819" si="297">AY18756&amp;"_"&amp;AW18756&amp;"_"&amp;AZ18756&amp;"_"&amp;BA18756&amp;"_"&amp;AX18756</f>
        <v>512_RS_39.5_5_202324</v>
      </c>
      <c r="AW18756" s="191" t="s">
        <v>92</v>
      </c>
      <c r="AX18756" s="18">
        <v>202324</v>
      </c>
      <c r="AY18756" s="191">
        <v>512</v>
      </c>
      <c r="AZ18756" s="191">
        <v>39.5</v>
      </c>
      <c r="BA18756" s="191">
        <v>5</v>
      </c>
      <c r="BB18756" s="191">
        <v>-16048</v>
      </c>
    </row>
    <row r="18757" spans="48:54" x14ac:dyDescent="0.2">
      <c r="AV18757" s="191" t="str">
        <f t="shared" si="297"/>
        <v>514_RS_39.5_5_202324</v>
      </c>
      <c r="AW18757" s="191" t="s">
        <v>92</v>
      </c>
      <c r="AX18757" s="18">
        <v>202324</v>
      </c>
      <c r="AY18757" s="191">
        <v>514</v>
      </c>
      <c r="AZ18757" s="191">
        <v>39.5</v>
      </c>
      <c r="BA18757" s="191">
        <v>5</v>
      </c>
      <c r="BB18757" s="191">
        <v>-23744.207000000002</v>
      </c>
    </row>
    <row r="18758" spans="48:54" x14ac:dyDescent="0.2">
      <c r="AV18758" s="191" t="str">
        <f t="shared" si="297"/>
        <v>516_RS_39.5_5_202324</v>
      </c>
      <c r="AW18758" s="191" t="s">
        <v>92</v>
      </c>
      <c r="AX18758" s="18">
        <v>202324</v>
      </c>
      <c r="AY18758" s="191">
        <v>516</v>
      </c>
      <c r="AZ18758" s="191">
        <v>39.5</v>
      </c>
      <c r="BA18758" s="191">
        <v>5</v>
      </c>
      <c r="BB18758" s="191">
        <v>-28234.011000000002</v>
      </c>
    </row>
    <row r="18759" spans="48:54" x14ac:dyDescent="0.2">
      <c r="AV18759" s="191" t="str">
        <f t="shared" si="297"/>
        <v>518_RS_39.5_5_202324</v>
      </c>
      <c r="AW18759" s="191" t="s">
        <v>92</v>
      </c>
      <c r="AX18759" s="18">
        <v>202324</v>
      </c>
      <c r="AY18759" s="191">
        <v>518</v>
      </c>
      <c r="AZ18759" s="191">
        <v>39.5</v>
      </c>
      <c r="BA18759" s="191">
        <v>5</v>
      </c>
      <c r="BB18759" s="191">
        <v>-26298.13</v>
      </c>
    </row>
    <row r="18760" spans="48:54" x14ac:dyDescent="0.2">
      <c r="AV18760" s="191" t="str">
        <f t="shared" si="297"/>
        <v>520_RS_39.5_5_202324</v>
      </c>
      <c r="AW18760" s="191" t="s">
        <v>92</v>
      </c>
      <c r="AX18760" s="18">
        <v>202324</v>
      </c>
      <c r="AY18760" s="191">
        <v>520</v>
      </c>
      <c r="AZ18760" s="191">
        <v>39.5</v>
      </c>
      <c r="BA18760" s="191">
        <v>5</v>
      </c>
      <c r="BB18760" s="191">
        <v>-28542.777000000006</v>
      </c>
    </row>
    <row r="18761" spans="48:54" x14ac:dyDescent="0.2">
      <c r="AV18761" s="191" t="str">
        <f t="shared" si="297"/>
        <v>522_RS_39.5_5_202324</v>
      </c>
      <c r="AW18761" s="191" t="s">
        <v>92</v>
      </c>
      <c r="AX18761" s="18">
        <v>202324</v>
      </c>
      <c r="AY18761" s="191">
        <v>522</v>
      </c>
      <c r="AZ18761" s="191">
        <v>39.5</v>
      </c>
      <c r="BA18761" s="191">
        <v>5</v>
      </c>
      <c r="BB18761" s="191">
        <v>-29930.461599999999</v>
      </c>
    </row>
    <row r="18762" spans="48:54" x14ac:dyDescent="0.2">
      <c r="AV18762" s="191" t="str">
        <f t="shared" si="297"/>
        <v>524_RS_39.5_5_202324</v>
      </c>
      <c r="AW18762" s="191" t="s">
        <v>92</v>
      </c>
      <c r="AX18762" s="18">
        <v>202324</v>
      </c>
      <c r="AY18762" s="191">
        <v>524</v>
      </c>
      <c r="AZ18762" s="191">
        <v>39.5</v>
      </c>
      <c r="BA18762" s="191">
        <v>5</v>
      </c>
      <c r="BB18762" s="191">
        <v>-22935.748770000002</v>
      </c>
    </row>
    <row r="18763" spans="48:54" x14ac:dyDescent="0.2">
      <c r="AV18763" s="191" t="str">
        <f t="shared" si="297"/>
        <v>526_RS_39.5_5_202324</v>
      </c>
      <c r="AW18763" s="191" t="s">
        <v>92</v>
      </c>
      <c r="AX18763" s="18">
        <v>202324</v>
      </c>
      <c r="AY18763" s="191">
        <v>526</v>
      </c>
      <c r="AZ18763" s="191">
        <v>39.5</v>
      </c>
      <c r="BA18763" s="191">
        <v>5</v>
      </c>
      <c r="BB18763" s="191">
        <v>-14480.20342</v>
      </c>
    </row>
    <row r="18764" spans="48:54" x14ac:dyDescent="0.2">
      <c r="AV18764" s="191" t="str">
        <f t="shared" si="297"/>
        <v>528_RS_39.5_5_202324</v>
      </c>
      <c r="AW18764" s="191" t="s">
        <v>92</v>
      </c>
      <c r="AX18764" s="18">
        <v>202324</v>
      </c>
      <c r="AY18764" s="191">
        <v>528</v>
      </c>
      <c r="AZ18764" s="191">
        <v>39.5</v>
      </c>
      <c r="BA18764" s="191">
        <v>5</v>
      </c>
      <c r="BB18764" s="191">
        <v>-23416</v>
      </c>
    </row>
    <row r="18765" spans="48:54" x14ac:dyDescent="0.2">
      <c r="AV18765" s="191" t="str">
        <f t="shared" si="297"/>
        <v>530_RS_39.5_5_202324</v>
      </c>
      <c r="AW18765" s="191" t="s">
        <v>92</v>
      </c>
      <c r="AX18765" s="18">
        <v>202324</v>
      </c>
      <c r="AY18765" s="191">
        <v>530</v>
      </c>
      <c r="AZ18765" s="191">
        <v>39.5</v>
      </c>
      <c r="BA18765" s="191">
        <v>5</v>
      </c>
      <c r="BB18765" s="191">
        <v>-36374.835999999996</v>
      </c>
    </row>
    <row r="18766" spans="48:54" x14ac:dyDescent="0.2">
      <c r="AV18766" s="191" t="str">
        <f t="shared" si="297"/>
        <v>532_RS_39.5_5_202324</v>
      </c>
      <c r="AW18766" s="191" t="s">
        <v>92</v>
      </c>
      <c r="AX18766" s="18">
        <v>202324</v>
      </c>
      <c r="AY18766" s="191">
        <v>532</v>
      </c>
      <c r="AZ18766" s="191">
        <v>39.5</v>
      </c>
      <c r="BA18766" s="191">
        <v>5</v>
      </c>
      <c r="BB18766" s="191">
        <v>-65222.53428</v>
      </c>
    </row>
    <row r="18767" spans="48:54" x14ac:dyDescent="0.2">
      <c r="AV18767" s="191" t="str">
        <f t="shared" si="297"/>
        <v>534_RS_39.5_5_202324</v>
      </c>
      <c r="AW18767" s="191" t="s">
        <v>92</v>
      </c>
      <c r="AX18767" s="18">
        <v>202324</v>
      </c>
      <c r="AY18767" s="191">
        <v>534</v>
      </c>
      <c r="AZ18767" s="191">
        <v>39.5</v>
      </c>
      <c r="BA18767" s="191">
        <v>5</v>
      </c>
      <c r="BB18767" s="191">
        <v>-41444.901400000002</v>
      </c>
    </row>
    <row r="18768" spans="48:54" x14ac:dyDescent="0.2">
      <c r="AV18768" s="191" t="str">
        <f t="shared" si="297"/>
        <v>536_RS_39.5_5_202324</v>
      </c>
      <c r="AW18768" s="191" t="s">
        <v>92</v>
      </c>
      <c r="AX18768" s="18">
        <v>202324</v>
      </c>
      <c r="AY18768" s="191">
        <v>536</v>
      </c>
      <c r="AZ18768" s="191">
        <v>39.5</v>
      </c>
      <c r="BA18768" s="191">
        <v>5</v>
      </c>
      <c r="BB18768" s="191">
        <v>-35540.978000000003</v>
      </c>
    </row>
    <row r="18769" spans="48:54" x14ac:dyDescent="0.2">
      <c r="AV18769" s="191" t="str">
        <f t="shared" si="297"/>
        <v>538_RS_39.5_5_202324</v>
      </c>
      <c r="AW18769" s="191" t="s">
        <v>92</v>
      </c>
      <c r="AX18769" s="18">
        <v>202324</v>
      </c>
      <c r="AY18769" s="191">
        <v>538</v>
      </c>
      <c r="AZ18769" s="191">
        <v>39.5</v>
      </c>
      <c r="BA18769" s="191">
        <v>5</v>
      </c>
      <c r="BB18769" s="191">
        <v>-27811.338</v>
      </c>
    </row>
    <row r="18770" spans="48:54" x14ac:dyDescent="0.2">
      <c r="AV18770" s="191" t="str">
        <f t="shared" si="297"/>
        <v>540_RS_39.5_5_202324</v>
      </c>
      <c r="AW18770" s="191" t="s">
        <v>92</v>
      </c>
      <c r="AX18770" s="18">
        <v>202324</v>
      </c>
      <c r="AY18770" s="191">
        <v>540</v>
      </c>
      <c r="AZ18770" s="191">
        <v>39.5</v>
      </c>
      <c r="BA18770" s="191">
        <v>5</v>
      </c>
      <c r="BB18770" s="191">
        <v>-53709.123</v>
      </c>
    </row>
    <row r="18771" spans="48:54" x14ac:dyDescent="0.2">
      <c r="AV18771" s="191" t="str">
        <f t="shared" si="297"/>
        <v>542_RS_39.5_5_202324</v>
      </c>
      <c r="AW18771" s="191" t="s">
        <v>92</v>
      </c>
      <c r="AX18771" s="18">
        <v>202324</v>
      </c>
      <c r="AY18771" s="191">
        <v>542</v>
      </c>
      <c r="AZ18771" s="191">
        <v>39.5</v>
      </c>
      <c r="BA18771" s="191">
        <v>5</v>
      </c>
      <c r="BB18771" s="191">
        <v>-15793.766000000001</v>
      </c>
    </row>
    <row r="18772" spans="48:54" x14ac:dyDescent="0.2">
      <c r="AV18772" s="191" t="str">
        <f t="shared" si="297"/>
        <v>544_RS_39.5_5_202324</v>
      </c>
      <c r="AW18772" s="191" t="s">
        <v>92</v>
      </c>
      <c r="AX18772" s="18">
        <v>202324</v>
      </c>
      <c r="AY18772" s="191">
        <v>544</v>
      </c>
      <c r="AZ18772" s="191">
        <v>39.5</v>
      </c>
      <c r="BA18772" s="191">
        <v>5</v>
      </c>
      <c r="BB18772" s="191">
        <v>-44560.580500000004</v>
      </c>
    </row>
    <row r="18773" spans="48:54" x14ac:dyDescent="0.2">
      <c r="AV18773" s="191" t="str">
        <f t="shared" si="297"/>
        <v>545_RS_39.5_5_202324</v>
      </c>
      <c r="AW18773" s="191" t="s">
        <v>92</v>
      </c>
      <c r="AX18773" s="18">
        <v>202324</v>
      </c>
      <c r="AY18773" s="191">
        <v>545</v>
      </c>
      <c r="AZ18773" s="191">
        <v>39.5</v>
      </c>
      <c r="BA18773" s="191">
        <v>5</v>
      </c>
      <c r="BB18773" s="191">
        <v>-20113.29579</v>
      </c>
    </row>
    <row r="18774" spans="48:54" x14ac:dyDescent="0.2">
      <c r="AV18774" s="191" t="str">
        <f t="shared" si="297"/>
        <v>546_RS_39.5_5_202324</v>
      </c>
      <c r="AW18774" s="191" t="s">
        <v>92</v>
      </c>
      <c r="AX18774" s="18">
        <v>202324</v>
      </c>
      <c r="AY18774" s="191">
        <v>546</v>
      </c>
      <c r="AZ18774" s="191">
        <v>39.5</v>
      </c>
      <c r="BA18774" s="191">
        <v>5</v>
      </c>
      <c r="BB18774" s="191">
        <v>-24390.522000000001</v>
      </c>
    </row>
    <row r="18775" spans="48:54" x14ac:dyDescent="0.2">
      <c r="AV18775" s="191" t="str">
        <f t="shared" si="297"/>
        <v>548_RS_39.5_5_202324</v>
      </c>
      <c r="AW18775" s="191" t="s">
        <v>92</v>
      </c>
      <c r="AX18775" s="18">
        <v>202324</v>
      </c>
      <c r="AY18775" s="191">
        <v>548</v>
      </c>
      <c r="AZ18775" s="191">
        <v>39.5</v>
      </c>
      <c r="BA18775" s="191">
        <v>5</v>
      </c>
      <c r="BB18775" s="191">
        <v>-17080.314999999999</v>
      </c>
    </row>
    <row r="18776" spans="48:54" x14ac:dyDescent="0.2">
      <c r="AV18776" s="191" t="str">
        <f t="shared" si="297"/>
        <v>550_RS_39.5_5_202324</v>
      </c>
      <c r="AW18776" s="191" t="s">
        <v>92</v>
      </c>
      <c r="AX18776" s="18">
        <v>202324</v>
      </c>
      <c r="AY18776" s="191">
        <v>550</v>
      </c>
      <c r="AZ18776" s="191">
        <v>39.5</v>
      </c>
      <c r="BA18776" s="191">
        <v>5</v>
      </c>
      <c r="BB18776" s="191">
        <v>-42565.194000000003</v>
      </c>
    </row>
    <row r="18777" spans="48:54" x14ac:dyDescent="0.2">
      <c r="AV18777" s="191" t="str">
        <f t="shared" si="297"/>
        <v>552_RS_39.5_5_202324</v>
      </c>
      <c r="AW18777" s="191" t="s">
        <v>92</v>
      </c>
      <c r="AX18777" s="18">
        <v>202324</v>
      </c>
      <c r="AY18777" s="191">
        <v>552</v>
      </c>
      <c r="AZ18777" s="191">
        <v>39.5</v>
      </c>
      <c r="BA18777" s="191">
        <v>5</v>
      </c>
      <c r="BB18777" s="191">
        <v>-115420.54918999999</v>
      </c>
    </row>
    <row r="18778" spans="48:54" x14ac:dyDescent="0.2">
      <c r="AV18778" s="191" t="str">
        <f t="shared" si="297"/>
        <v>562_RS_39.5_5_202324</v>
      </c>
      <c r="AW18778" s="191" t="s">
        <v>92</v>
      </c>
      <c r="AX18778" s="18">
        <v>202324</v>
      </c>
      <c r="AY18778" s="191">
        <v>562</v>
      </c>
      <c r="AZ18778" s="191">
        <v>39.5</v>
      </c>
      <c r="BA18778" s="191">
        <v>5</v>
      </c>
      <c r="BB18778" s="191">
        <v>0</v>
      </c>
    </row>
    <row r="18779" spans="48:54" x14ac:dyDescent="0.2">
      <c r="AV18779" s="191" t="str">
        <f t="shared" si="297"/>
        <v>564_RS_39.5_5_202324</v>
      </c>
      <c r="AW18779" s="191" t="s">
        <v>92</v>
      </c>
      <c r="AX18779" s="18">
        <v>202324</v>
      </c>
      <c r="AY18779" s="191">
        <v>564</v>
      </c>
      <c r="AZ18779" s="191">
        <v>39.5</v>
      </c>
      <c r="BA18779" s="191">
        <v>5</v>
      </c>
      <c r="BB18779" s="191">
        <v>0</v>
      </c>
    </row>
    <row r="18780" spans="48:54" x14ac:dyDescent="0.2">
      <c r="AV18780" s="191" t="str">
        <f t="shared" si="297"/>
        <v>566_RS_39.5_5_202324</v>
      </c>
      <c r="AW18780" s="191" t="s">
        <v>92</v>
      </c>
      <c r="AX18780" s="18">
        <v>202324</v>
      </c>
      <c r="AY18780" s="191">
        <v>566</v>
      </c>
      <c r="AZ18780" s="191">
        <v>39.5</v>
      </c>
      <c r="BA18780" s="191">
        <v>5</v>
      </c>
      <c r="BB18780" s="191">
        <v>0</v>
      </c>
    </row>
    <row r="18781" spans="48:54" x14ac:dyDescent="0.2">
      <c r="AV18781" s="191" t="str">
        <f t="shared" si="297"/>
        <v>568_RS_39.5_5_202324</v>
      </c>
      <c r="AW18781" s="191" t="s">
        <v>92</v>
      </c>
      <c r="AX18781" s="18">
        <v>202324</v>
      </c>
      <c r="AY18781" s="191">
        <v>568</v>
      </c>
      <c r="AZ18781" s="191">
        <v>39.5</v>
      </c>
      <c r="BA18781" s="191">
        <v>5</v>
      </c>
      <c r="BB18781" s="191">
        <v>0</v>
      </c>
    </row>
    <row r="18782" spans="48:54" x14ac:dyDescent="0.2">
      <c r="AV18782" s="191" t="str">
        <f t="shared" si="297"/>
        <v>572_RS_39.5_5_202324</v>
      </c>
      <c r="AW18782" s="191" t="s">
        <v>92</v>
      </c>
      <c r="AX18782" s="18">
        <v>202324</v>
      </c>
      <c r="AY18782" s="191">
        <v>572</v>
      </c>
      <c r="AZ18782" s="191">
        <v>39.5</v>
      </c>
      <c r="BA18782" s="191">
        <v>5</v>
      </c>
      <c r="BB18782" s="191">
        <v>0</v>
      </c>
    </row>
    <row r="18783" spans="48:54" x14ac:dyDescent="0.2">
      <c r="AV18783" s="191" t="str">
        <f t="shared" si="297"/>
        <v>574_RS_39.5_5_202324</v>
      </c>
      <c r="AW18783" s="191" t="s">
        <v>92</v>
      </c>
      <c r="AX18783" s="18">
        <v>202324</v>
      </c>
      <c r="AY18783" s="191">
        <v>574</v>
      </c>
      <c r="AZ18783" s="191">
        <v>39.5</v>
      </c>
      <c r="BA18783" s="191">
        <v>5</v>
      </c>
      <c r="BB18783" s="191">
        <v>0</v>
      </c>
    </row>
    <row r="18784" spans="48:54" x14ac:dyDescent="0.2">
      <c r="AV18784" s="191" t="str">
        <f t="shared" si="297"/>
        <v>576_RS_39.5_5_202324</v>
      </c>
      <c r="AW18784" s="191" t="s">
        <v>92</v>
      </c>
      <c r="AX18784" s="18">
        <v>202324</v>
      </c>
      <c r="AY18784" s="191">
        <v>576</v>
      </c>
      <c r="AZ18784" s="191">
        <v>39.5</v>
      </c>
      <c r="BA18784" s="191">
        <v>5</v>
      </c>
      <c r="BB18784" s="191">
        <v>0</v>
      </c>
    </row>
    <row r="18785" spans="48:54" x14ac:dyDescent="0.2">
      <c r="AV18785" s="191" t="str">
        <f t="shared" si="297"/>
        <v>582_RS_39.5_5_202324</v>
      </c>
      <c r="AW18785" s="191" t="s">
        <v>92</v>
      </c>
      <c r="AX18785" s="18">
        <v>202324</v>
      </c>
      <c r="AY18785" s="191">
        <v>582</v>
      </c>
      <c r="AZ18785" s="191">
        <v>39.5</v>
      </c>
      <c r="BA18785" s="191">
        <v>5</v>
      </c>
      <c r="BB18785" s="191">
        <v>0</v>
      </c>
    </row>
    <row r="18786" spans="48:54" x14ac:dyDescent="0.2">
      <c r="AV18786" s="191" t="str">
        <f t="shared" si="297"/>
        <v>584_RS_39.5_5_202324</v>
      </c>
      <c r="AW18786" s="191" t="s">
        <v>92</v>
      </c>
      <c r="AX18786" s="18">
        <v>202324</v>
      </c>
      <c r="AY18786" s="191">
        <v>584</v>
      </c>
      <c r="AZ18786" s="191">
        <v>39.5</v>
      </c>
      <c r="BA18786" s="191">
        <v>5</v>
      </c>
      <c r="BB18786" s="191">
        <v>0</v>
      </c>
    </row>
    <row r="18787" spans="48:54" x14ac:dyDescent="0.2">
      <c r="AV18787" s="191" t="str">
        <f t="shared" si="297"/>
        <v>586_RS_39.5_5_202324</v>
      </c>
      <c r="AW18787" s="191" t="s">
        <v>92</v>
      </c>
      <c r="AX18787" s="18">
        <v>202324</v>
      </c>
      <c r="AY18787" s="191">
        <v>586</v>
      </c>
      <c r="AZ18787" s="191">
        <v>39.5</v>
      </c>
      <c r="BA18787" s="191">
        <v>5</v>
      </c>
      <c r="BB18787" s="191">
        <v>0</v>
      </c>
    </row>
    <row r="18788" spans="48:54" x14ac:dyDescent="0.2">
      <c r="AV18788" s="191" t="str">
        <f t="shared" si="297"/>
        <v>512_RS_41_1_202324</v>
      </c>
      <c r="AW18788" s="191" t="s">
        <v>92</v>
      </c>
      <c r="AX18788" s="18">
        <v>202324</v>
      </c>
      <c r="AY18788" s="191">
        <v>512</v>
      </c>
      <c r="AZ18788" s="191">
        <v>41</v>
      </c>
      <c r="BA18788" s="191">
        <v>1</v>
      </c>
      <c r="BB18788" s="191">
        <v>4223</v>
      </c>
    </row>
    <row r="18789" spans="48:54" x14ac:dyDescent="0.2">
      <c r="AV18789" s="191" t="str">
        <f t="shared" si="297"/>
        <v>514_RS_41_1_202324</v>
      </c>
      <c r="AW18789" s="191" t="s">
        <v>92</v>
      </c>
      <c r="AX18789" s="18">
        <v>202324</v>
      </c>
      <c r="AY18789" s="191">
        <v>514</v>
      </c>
      <c r="AZ18789" s="191">
        <v>41</v>
      </c>
      <c r="BA18789" s="191">
        <v>1</v>
      </c>
      <c r="BB18789" s="191">
        <v>10408.819</v>
      </c>
    </row>
    <row r="18790" spans="48:54" x14ac:dyDescent="0.2">
      <c r="AV18790" s="191" t="str">
        <f t="shared" si="297"/>
        <v>516_RS_41_1_202324</v>
      </c>
      <c r="AW18790" s="191" t="s">
        <v>92</v>
      </c>
      <c r="AX18790" s="18">
        <v>202324</v>
      </c>
      <c r="AY18790" s="191">
        <v>516</v>
      </c>
      <c r="AZ18790" s="191">
        <v>41</v>
      </c>
      <c r="BA18790" s="191">
        <v>1</v>
      </c>
      <c r="BB18790" s="191">
        <v>5232.5170000000007</v>
      </c>
    </row>
    <row r="18791" spans="48:54" x14ac:dyDescent="0.2">
      <c r="AV18791" s="191" t="str">
        <f t="shared" si="297"/>
        <v>518_RS_41_1_202324</v>
      </c>
      <c r="AW18791" s="191" t="s">
        <v>92</v>
      </c>
      <c r="AX18791" s="18">
        <v>202324</v>
      </c>
      <c r="AY18791" s="191">
        <v>518</v>
      </c>
      <c r="AZ18791" s="191">
        <v>41</v>
      </c>
      <c r="BA18791" s="191">
        <v>1</v>
      </c>
      <c r="BB18791" s="191">
        <v>631.01199999999994</v>
      </c>
    </row>
    <row r="18792" spans="48:54" x14ac:dyDescent="0.2">
      <c r="AV18792" s="191" t="str">
        <f t="shared" si="297"/>
        <v>520_RS_41_1_202324</v>
      </c>
      <c r="AW18792" s="191" t="s">
        <v>92</v>
      </c>
      <c r="AX18792" s="18">
        <v>202324</v>
      </c>
      <c r="AY18792" s="191">
        <v>520</v>
      </c>
      <c r="AZ18792" s="191">
        <v>41</v>
      </c>
      <c r="BA18792" s="191">
        <v>1</v>
      </c>
      <c r="BB18792" s="191">
        <v>6363.0429999999988</v>
      </c>
    </row>
    <row r="18793" spans="48:54" x14ac:dyDescent="0.2">
      <c r="AV18793" s="191" t="str">
        <f t="shared" si="297"/>
        <v>522_RS_41_1_202324</v>
      </c>
      <c r="AW18793" s="191" t="s">
        <v>92</v>
      </c>
      <c r="AX18793" s="18">
        <v>202324</v>
      </c>
      <c r="AY18793" s="191">
        <v>522</v>
      </c>
      <c r="AZ18793" s="191">
        <v>41</v>
      </c>
      <c r="BA18793" s="191">
        <v>1</v>
      </c>
      <c r="BB18793" s="191">
        <v>3794.105</v>
      </c>
    </row>
    <row r="18794" spans="48:54" x14ac:dyDescent="0.2">
      <c r="AV18794" s="191" t="str">
        <f t="shared" si="297"/>
        <v>524_RS_41_1_202324</v>
      </c>
      <c r="AW18794" s="191" t="s">
        <v>92</v>
      </c>
      <c r="AX18794" s="18">
        <v>202324</v>
      </c>
      <c r="AY18794" s="191">
        <v>524</v>
      </c>
      <c r="AZ18794" s="191">
        <v>41</v>
      </c>
      <c r="BA18794" s="191">
        <v>1</v>
      </c>
      <c r="BB18794" s="191">
        <v>6366.6251700000003</v>
      </c>
    </row>
    <row r="18795" spans="48:54" x14ac:dyDescent="0.2">
      <c r="AV18795" s="191" t="str">
        <f t="shared" si="297"/>
        <v>526_RS_41_1_202324</v>
      </c>
      <c r="AW18795" s="191" t="s">
        <v>92</v>
      </c>
      <c r="AX18795" s="18">
        <v>202324</v>
      </c>
      <c r="AY18795" s="191">
        <v>526</v>
      </c>
      <c r="AZ18795" s="191">
        <v>41</v>
      </c>
      <c r="BA18795" s="191">
        <v>1</v>
      </c>
      <c r="BB18795" s="191">
        <v>970.98595661651461</v>
      </c>
    </row>
    <row r="18796" spans="48:54" x14ac:dyDescent="0.2">
      <c r="AV18796" s="191" t="str">
        <f t="shared" si="297"/>
        <v>528_RS_41_1_202324</v>
      </c>
      <c r="AW18796" s="191" t="s">
        <v>92</v>
      </c>
      <c r="AX18796" s="18">
        <v>202324</v>
      </c>
      <c r="AY18796" s="191">
        <v>528</v>
      </c>
      <c r="AZ18796" s="191">
        <v>41</v>
      </c>
      <c r="BA18796" s="191">
        <v>1</v>
      </c>
      <c r="BB18796" s="191">
        <v>2620</v>
      </c>
    </row>
    <row r="18797" spans="48:54" x14ac:dyDescent="0.2">
      <c r="AV18797" s="191" t="str">
        <f t="shared" si="297"/>
        <v>530_RS_41_1_202324</v>
      </c>
      <c r="AW18797" s="191" t="s">
        <v>92</v>
      </c>
      <c r="AX18797" s="18">
        <v>202324</v>
      </c>
      <c r="AY18797" s="191">
        <v>530</v>
      </c>
      <c r="AZ18797" s="191">
        <v>41</v>
      </c>
      <c r="BA18797" s="191">
        <v>1</v>
      </c>
      <c r="BB18797" s="191">
        <v>9180.3180000000011</v>
      </c>
    </row>
    <row r="18798" spans="48:54" x14ac:dyDescent="0.2">
      <c r="AV18798" s="191" t="str">
        <f t="shared" si="297"/>
        <v>532_RS_41_1_202324</v>
      </c>
      <c r="AW18798" s="191" t="s">
        <v>92</v>
      </c>
      <c r="AX18798" s="18">
        <v>202324</v>
      </c>
      <c r="AY18798" s="191">
        <v>532</v>
      </c>
      <c r="AZ18798" s="191">
        <v>41</v>
      </c>
      <c r="BA18798" s="191">
        <v>1</v>
      </c>
      <c r="BB18798" s="191">
        <v>15948.792750000002</v>
      </c>
    </row>
    <row r="18799" spans="48:54" x14ac:dyDescent="0.2">
      <c r="AV18799" s="191" t="str">
        <f t="shared" si="297"/>
        <v>534_RS_41_1_202324</v>
      </c>
      <c r="AW18799" s="191" t="s">
        <v>92</v>
      </c>
      <c r="AX18799" s="18">
        <v>202324</v>
      </c>
      <c r="AY18799" s="191">
        <v>534</v>
      </c>
      <c r="AZ18799" s="191">
        <v>41</v>
      </c>
      <c r="BA18799" s="191">
        <v>1</v>
      </c>
      <c r="BB18799" s="191">
        <v>7349.2316200000005</v>
      </c>
    </row>
    <row r="18800" spans="48:54" x14ac:dyDescent="0.2">
      <c r="AV18800" s="191" t="str">
        <f t="shared" si="297"/>
        <v>536_RS_41_1_202324</v>
      </c>
      <c r="AW18800" s="191" t="s">
        <v>92</v>
      </c>
      <c r="AX18800" s="18">
        <v>202324</v>
      </c>
      <c r="AY18800" s="191">
        <v>536</v>
      </c>
      <c r="AZ18800" s="191">
        <v>41</v>
      </c>
      <c r="BA18800" s="191">
        <v>1</v>
      </c>
      <c r="BB18800" s="191">
        <v>5563.2039999999997</v>
      </c>
    </row>
    <row r="18801" spans="48:54" x14ac:dyDescent="0.2">
      <c r="AV18801" s="191" t="str">
        <f t="shared" si="297"/>
        <v>538_RS_41_1_202324</v>
      </c>
      <c r="AW18801" s="191" t="s">
        <v>92</v>
      </c>
      <c r="AX18801" s="18">
        <v>202324</v>
      </c>
      <c r="AY18801" s="191">
        <v>538</v>
      </c>
      <c r="AZ18801" s="191">
        <v>41</v>
      </c>
      <c r="BA18801" s="191">
        <v>1</v>
      </c>
      <c r="BB18801" s="191">
        <v>5879.3590000000004</v>
      </c>
    </row>
    <row r="18802" spans="48:54" x14ac:dyDescent="0.2">
      <c r="AV18802" s="191" t="str">
        <f t="shared" si="297"/>
        <v>540_RS_41_1_202324</v>
      </c>
      <c r="AW18802" s="191" t="s">
        <v>92</v>
      </c>
      <c r="AX18802" s="18">
        <v>202324</v>
      </c>
      <c r="AY18802" s="191">
        <v>540</v>
      </c>
      <c r="AZ18802" s="191">
        <v>41</v>
      </c>
      <c r="BA18802" s="191">
        <v>1</v>
      </c>
      <c r="BB18802" s="191">
        <v>6802.9359999999997</v>
      </c>
    </row>
    <row r="18803" spans="48:54" x14ac:dyDescent="0.2">
      <c r="AV18803" s="191" t="str">
        <f t="shared" si="297"/>
        <v>542_RS_41_1_202324</v>
      </c>
      <c r="AW18803" s="191" t="s">
        <v>92</v>
      </c>
      <c r="AX18803" s="18">
        <v>202324</v>
      </c>
      <c r="AY18803" s="191">
        <v>542</v>
      </c>
      <c r="AZ18803" s="191">
        <v>41</v>
      </c>
      <c r="BA18803" s="191">
        <v>1</v>
      </c>
      <c r="BB18803" s="191">
        <v>3877.192</v>
      </c>
    </row>
    <row r="18804" spans="48:54" x14ac:dyDescent="0.2">
      <c r="AV18804" s="191" t="str">
        <f t="shared" si="297"/>
        <v>544_RS_41_1_202324</v>
      </c>
      <c r="AW18804" s="191" t="s">
        <v>92</v>
      </c>
      <c r="AX18804" s="18">
        <v>202324</v>
      </c>
      <c r="AY18804" s="191">
        <v>544</v>
      </c>
      <c r="AZ18804" s="191">
        <v>41</v>
      </c>
      <c r="BA18804" s="191">
        <v>1</v>
      </c>
      <c r="BB18804" s="191">
        <v>1606.6439999999998</v>
      </c>
    </row>
    <row r="18805" spans="48:54" x14ac:dyDescent="0.2">
      <c r="AV18805" s="191" t="str">
        <f t="shared" si="297"/>
        <v>545_RS_41_1_202324</v>
      </c>
      <c r="AW18805" s="191" t="s">
        <v>92</v>
      </c>
      <c r="AX18805" s="18">
        <v>202324</v>
      </c>
      <c r="AY18805" s="191">
        <v>545</v>
      </c>
      <c r="AZ18805" s="191">
        <v>41</v>
      </c>
      <c r="BA18805" s="191">
        <v>1</v>
      </c>
      <c r="BB18805" s="191">
        <v>165.67035999999999</v>
      </c>
    </row>
    <row r="18806" spans="48:54" x14ac:dyDescent="0.2">
      <c r="AV18806" s="191" t="str">
        <f t="shared" si="297"/>
        <v>546_RS_41_1_202324</v>
      </c>
      <c r="AW18806" s="191" t="s">
        <v>92</v>
      </c>
      <c r="AX18806" s="18">
        <v>202324</v>
      </c>
      <c r="AY18806" s="191">
        <v>546</v>
      </c>
      <c r="AZ18806" s="191">
        <v>41</v>
      </c>
      <c r="BA18806" s="191">
        <v>1</v>
      </c>
      <c r="BB18806" s="191">
        <v>6197.4890000000005</v>
      </c>
    </row>
    <row r="18807" spans="48:54" x14ac:dyDescent="0.2">
      <c r="AV18807" s="191" t="str">
        <f t="shared" si="297"/>
        <v>548_RS_41_1_202324</v>
      </c>
      <c r="AW18807" s="191" t="s">
        <v>92</v>
      </c>
      <c r="AX18807" s="18">
        <v>202324</v>
      </c>
      <c r="AY18807" s="191">
        <v>548</v>
      </c>
      <c r="AZ18807" s="191">
        <v>41</v>
      </c>
      <c r="BA18807" s="191">
        <v>1</v>
      </c>
      <c r="BB18807" s="191">
        <v>3321.846</v>
      </c>
    </row>
    <row r="18808" spans="48:54" x14ac:dyDescent="0.2">
      <c r="AV18808" s="191" t="str">
        <f t="shared" si="297"/>
        <v>550_RS_41_1_202324</v>
      </c>
      <c r="AW18808" s="191" t="s">
        <v>92</v>
      </c>
      <c r="AX18808" s="18">
        <v>202324</v>
      </c>
      <c r="AY18808" s="191">
        <v>550</v>
      </c>
      <c r="AZ18808" s="191">
        <v>41</v>
      </c>
      <c r="BA18808" s="191">
        <v>1</v>
      </c>
      <c r="BB18808" s="191">
        <v>8825.8469999999998</v>
      </c>
    </row>
    <row r="18809" spans="48:54" x14ac:dyDescent="0.2">
      <c r="AV18809" s="191" t="str">
        <f t="shared" si="297"/>
        <v>552_RS_41_1_202324</v>
      </c>
      <c r="AW18809" s="191" t="s">
        <v>92</v>
      </c>
      <c r="AX18809" s="18">
        <v>202324</v>
      </c>
      <c r="AY18809" s="191">
        <v>552</v>
      </c>
      <c r="AZ18809" s="191">
        <v>41</v>
      </c>
      <c r="BA18809" s="191">
        <v>1</v>
      </c>
      <c r="BB18809" s="191">
        <v>31697.570049999995</v>
      </c>
    </row>
    <row r="18810" spans="48:54" x14ac:dyDescent="0.2">
      <c r="AV18810" s="191" t="str">
        <f t="shared" si="297"/>
        <v>562_RS_41_1_202324</v>
      </c>
      <c r="AW18810" s="191" t="s">
        <v>92</v>
      </c>
      <c r="AX18810" s="18">
        <v>202324</v>
      </c>
      <c r="AY18810" s="191">
        <v>562</v>
      </c>
      <c r="AZ18810" s="191">
        <v>41</v>
      </c>
      <c r="BA18810" s="191">
        <v>1</v>
      </c>
      <c r="BB18810" s="191">
        <v>0</v>
      </c>
    </row>
    <row r="18811" spans="48:54" x14ac:dyDescent="0.2">
      <c r="AV18811" s="191" t="str">
        <f t="shared" si="297"/>
        <v>564_RS_41_1_202324</v>
      </c>
      <c r="AW18811" s="191" t="s">
        <v>92</v>
      </c>
      <c r="AX18811" s="18">
        <v>202324</v>
      </c>
      <c r="AY18811" s="191">
        <v>564</v>
      </c>
      <c r="AZ18811" s="191">
        <v>41</v>
      </c>
      <c r="BA18811" s="191">
        <v>1</v>
      </c>
      <c r="BB18811" s="191">
        <v>0</v>
      </c>
    </row>
    <row r="18812" spans="48:54" x14ac:dyDescent="0.2">
      <c r="AV18812" s="191" t="str">
        <f t="shared" si="297"/>
        <v>566_RS_41_1_202324</v>
      </c>
      <c r="AW18812" s="191" t="s">
        <v>92</v>
      </c>
      <c r="AX18812" s="18">
        <v>202324</v>
      </c>
      <c r="AY18812" s="191">
        <v>566</v>
      </c>
      <c r="AZ18812" s="191">
        <v>41</v>
      </c>
      <c r="BA18812" s="191">
        <v>1</v>
      </c>
      <c r="BB18812" s="191">
        <v>0</v>
      </c>
    </row>
    <row r="18813" spans="48:54" x14ac:dyDescent="0.2">
      <c r="AV18813" s="191" t="str">
        <f t="shared" si="297"/>
        <v>568_RS_41_1_202324</v>
      </c>
      <c r="AW18813" s="191" t="s">
        <v>92</v>
      </c>
      <c r="AX18813" s="18">
        <v>202324</v>
      </c>
      <c r="AY18813" s="191">
        <v>568</v>
      </c>
      <c r="AZ18813" s="191">
        <v>41</v>
      </c>
      <c r="BA18813" s="191">
        <v>1</v>
      </c>
      <c r="BB18813" s="191">
        <v>0</v>
      </c>
    </row>
    <row r="18814" spans="48:54" x14ac:dyDescent="0.2">
      <c r="AV18814" s="191" t="str">
        <f t="shared" si="297"/>
        <v>572_RS_41_1_202324</v>
      </c>
      <c r="AW18814" s="191" t="s">
        <v>92</v>
      </c>
      <c r="AX18814" s="18">
        <v>202324</v>
      </c>
      <c r="AY18814" s="191">
        <v>572</v>
      </c>
      <c r="AZ18814" s="191">
        <v>41</v>
      </c>
      <c r="BA18814" s="191">
        <v>1</v>
      </c>
      <c r="BB18814" s="191">
        <v>0</v>
      </c>
    </row>
    <row r="18815" spans="48:54" x14ac:dyDescent="0.2">
      <c r="AV18815" s="191" t="str">
        <f t="shared" si="297"/>
        <v>574_RS_41_1_202324</v>
      </c>
      <c r="AW18815" s="191" t="s">
        <v>92</v>
      </c>
      <c r="AX18815" s="18">
        <v>202324</v>
      </c>
      <c r="AY18815" s="191">
        <v>574</v>
      </c>
      <c r="AZ18815" s="191">
        <v>41</v>
      </c>
      <c r="BA18815" s="191">
        <v>1</v>
      </c>
      <c r="BB18815" s="191">
        <v>0</v>
      </c>
    </row>
    <row r="18816" spans="48:54" x14ac:dyDescent="0.2">
      <c r="AV18816" s="191" t="str">
        <f t="shared" si="297"/>
        <v>576_RS_41_1_202324</v>
      </c>
      <c r="AW18816" s="191" t="s">
        <v>92</v>
      </c>
      <c r="AX18816" s="18">
        <v>202324</v>
      </c>
      <c r="AY18816" s="191">
        <v>576</v>
      </c>
      <c r="AZ18816" s="191">
        <v>41</v>
      </c>
      <c r="BA18816" s="191">
        <v>1</v>
      </c>
      <c r="BB18816" s="191">
        <v>0</v>
      </c>
    </row>
    <row r="18817" spans="48:54" x14ac:dyDescent="0.2">
      <c r="AV18817" s="191" t="str">
        <f t="shared" si="297"/>
        <v>582_RS_41_1_202324</v>
      </c>
      <c r="AW18817" s="191" t="s">
        <v>92</v>
      </c>
      <c r="AX18817" s="18">
        <v>202324</v>
      </c>
      <c r="AY18817" s="191">
        <v>582</v>
      </c>
      <c r="AZ18817" s="191">
        <v>41</v>
      </c>
      <c r="BA18817" s="191">
        <v>1</v>
      </c>
      <c r="BB18817" s="191">
        <v>0</v>
      </c>
    </row>
    <row r="18818" spans="48:54" x14ac:dyDescent="0.2">
      <c r="AV18818" s="191" t="str">
        <f t="shared" si="297"/>
        <v>584_RS_41_1_202324</v>
      </c>
      <c r="AW18818" s="191" t="s">
        <v>92</v>
      </c>
      <c r="AX18818" s="18">
        <v>202324</v>
      </c>
      <c r="AY18818" s="191">
        <v>584</v>
      </c>
      <c r="AZ18818" s="191">
        <v>41</v>
      </c>
      <c r="BA18818" s="191">
        <v>1</v>
      </c>
      <c r="BB18818" s="191">
        <v>0</v>
      </c>
    </row>
    <row r="18819" spans="48:54" x14ac:dyDescent="0.2">
      <c r="AV18819" s="191" t="str">
        <f t="shared" si="297"/>
        <v>586_RS_41_1_202324</v>
      </c>
      <c r="AW18819" s="191" t="s">
        <v>92</v>
      </c>
      <c r="AX18819" s="18">
        <v>202324</v>
      </c>
      <c r="AY18819" s="191">
        <v>586</v>
      </c>
      <c r="AZ18819" s="191">
        <v>41</v>
      </c>
      <c r="BA18819" s="191">
        <v>1</v>
      </c>
      <c r="BB18819" s="191">
        <v>0</v>
      </c>
    </row>
    <row r="18820" spans="48:54" x14ac:dyDescent="0.2">
      <c r="AV18820" s="191" t="str">
        <f t="shared" ref="AV18820:AV18883" si="298">AY18820&amp;"_"&amp;AW18820&amp;"_"&amp;AZ18820&amp;"_"&amp;BA18820&amp;"_"&amp;AX18820</f>
        <v>512_RS_41_2_202324</v>
      </c>
      <c r="AW18820" s="191" t="s">
        <v>92</v>
      </c>
      <c r="AX18820" s="18">
        <v>202324</v>
      </c>
      <c r="AY18820" s="191">
        <v>512</v>
      </c>
      <c r="AZ18820" s="191">
        <v>41</v>
      </c>
      <c r="BA18820" s="191">
        <v>2</v>
      </c>
      <c r="BB18820" s="191">
        <v>0</v>
      </c>
    </row>
    <row r="18821" spans="48:54" x14ac:dyDescent="0.2">
      <c r="AV18821" s="191" t="str">
        <f t="shared" si="298"/>
        <v>514_RS_41_2_202324</v>
      </c>
      <c r="AW18821" s="191" t="s">
        <v>92</v>
      </c>
      <c r="AX18821" s="18">
        <v>202324</v>
      </c>
      <c r="AY18821" s="191">
        <v>514</v>
      </c>
      <c r="AZ18821" s="191">
        <v>41</v>
      </c>
      <c r="BA18821" s="191">
        <v>2</v>
      </c>
      <c r="BB18821" s="191">
        <v>-177.8</v>
      </c>
    </row>
    <row r="18822" spans="48:54" x14ac:dyDescent="0.2">
      <c r="AV18822" s="191" t="str">
        <f t="shared" si="298"/>
        <v>516_RS_41_2_202324</v>
      </c>
      <c r="AW18822" s="191" t="s">
        <v>92</v>
      </c>
      <c r="AX18822" s="18">
        <v>202324</v>
      </c>
      <c r="AY18822" s="191">
        <v>516</v>
      </c>
      <c r="AZ18822" s="191">
        <v>41</v>
      </c>
      <c r="BA18822" s="191">
        <v>2</v>
      </c>
      <c r="BB18822" s="191">
        <v>-80.092999999999989</v>
      </c>
    </row>
    <row r="18823" spans="48:54" x14ac:dyDescent="0.2">
      <c r="AV18823" s="191" t="str">
        <f t="shared" si="298"/>
        <v>518_RS_41_2_202324</v>
      </c>
      <c r="AW18823" s="191" t="s">
        <v>92</v>
      </c>
      <c r="AX18823" s="18">
        <v>202324</v>
      </c>
      <c r="AY18823" s="191">
        <v>518</v>
      </c>
      <c r="AZ18823" s="191">
        <v>41</v>
      </c>
      <c r="BA18823" s="191">
        <v>2</v>
      </c>
      <c r="BB18823" s="191">
        <v>-2.9239999999999999</v>
      </c>
    </row>
    <row r="18824" spans="48:54" x14ac:dyDescent="0.2">
      <c r="AV18824" s="191" t="str">
        <f t="shared" si="298"/>
        <v>520_RS_41_2_202324</v>
      </c>
      <c r="AW18824" s="191" t="s">
        <v>92</v>
      </c>
      <c r="AX18824" s="18">
        <v>202324</v>
      </c>
      <c r="AY18824" s="191">
        <v>520</v>
      </c>
      <c r="AZ18824" s="191">
        <v>41</v>
      </c>
      <c r="BA18824" s="191">
        <v>2</v>
      </c>
      <c r="BB18824" s="191">
        <v>-598.18899999999996</v>
      </c>
    </row>
    <row r="18825" spans="48:54" x14ac:dyDescent="0.2">
      <c r="AV18825" s="191" t="str">
        <f t="shared" si="298"/>
        <v>522_RS_41_2_202324</v>
      </c>
      <c r="AW18825" s="191" t="s">
        <v>92</v>
      </c>
      <c r="AX18825" s="18">
        <v>202324</v>
      </c>
      <c r="AY18825" s="191">
        <v>522</v>
      </c>
      <c r="AZ18825" s="191">
        <v>41</v>
      </c>
      <c r="BA18825" s="191">
        <v>2</v>
      </c>
      <c r="BB18825" s="191">
        <v>-64.826999999999998</v>
      </c>
    </row>
    <row r="18826" spans="48:54" x14ac:dyDescent="0.2">
      <c r="AV18826" s="191" t="str">
        <f t="shared" si="298"/>
        <v>524_RS_41_2_202324</v>
      </c>
      <c r="AW18826" s="191" t="s">
        <v>92</v>
      </c>
      <c r="AX18826" s="18">
        <v>202324</v>
      </c>
      <c r="AY18826" s="191">
        <v>524</v>
      </c>
      <c r="AZ18826" s="191">
        <v>41</v>
      </c>
      <c r="BA18826" s="191">
        <v>2</v>
      </c>
      <c r="BB18826" s="191">
        <v>-175.16068000000001</v>
      </c>
    </row>
    <row r="18827" spans="48:54" x14ac:dyDescent="0.2">
      <c r="AV18827" s="191" t="str">
        <f t="shared" si="298"/>
        <v>526_RS_41_2_202324</v>
      </c>
      <c r="AW18827" s="191" t="s">
        <v>92</v>
      </c>
      <c r="AX18827" s="18">
        <v>202324</v>
      </c>
      <c r="AY18827" s="191">
        <v>526</v>
      </c>
      <c r="AZ18827" s="191">
        <v>41</v>
      </c>
      <c r="BA18827" s="191">
        <v>2</v>
      </c>
      <c r="BB18827" s="191">
        <v>-221.03053132116429</v>
      </c>
    </row>
    <row r="18828" spans="48:54" x14ac:dyDescent="0.2">
      <c r="AV18828" s="191" t="str">
        <f t="shared" si="298"/>
        <v>528_RS_41_2_202324</v>
      </c>
      <c r="AW18828" s="191" t="s">
        <v>92</v>
      </c>
      <c r="AX18828" s="18">
        <v>202324</v>
      </c>
      <c r="AY18828" s="191">
        <v>528</v>
      </c>
      <c r="AZ18828" s="191">
        <v>41</v>
      </c>
      <c r="BA18828" s="191">
        <v>2</v>
      </c>
      <c r="BB18828" s="191">
        <v>-256</v>
      </c>
    </row>
    <row r="18829" spans="48:54" x14ac:dyDescent="0.2">
      <c r="AV18829" s="191" t="str">
        <f t="shared" si="298"/>
        <v>530_RS_41_2_202324</v>
      </c>
      <c r="AW18829" s="191" t="s">
        <v>92</v>
      </c>
      <c r="AX18829" s="18">
        <v>202324</v>
      </c>
      <c r="AY18829" s="191">
        <v>530</v>
      </c>
      <c r="AZ18829" s="191">
        <v>41</v>
      </c>
      <c r="BA18829" s="191">
        <v>2</v>
      </c>
      <c r="BB18829" s="191">
        <v>-149.245</v>
      </c>
    </row>
    <row r="18830" spans="48:54" x14ac:dyDescent="0.2">
      <c r="AV18830" s="191" t="str">
        <f t="shared" si="298"/>
        <v>532_RS_41_2_202324</v>
      </c>
      <c r="AW18830" s="191" t="s">
        <v>92</v>
      </c>
      <c r="AX18830" s="18">
        <v>202324</v>
      </c>
      <c r="AY18830" s="191">
        <v>532</v>
      </c>
      <c r="AZ18830" s="191">
        <v>41</v>
      </c>
      <c r="BA18830" s="191">
        <v>2</v>
      </c>
      <c r="BB18830" s="191">
        <v>-1281.633</v>
      </c>
    </row>
    <row r="18831" spans="48:54" x14ac:dyDescent="0.2">
      <c r="AV18831" s="191" t="str">
        <f t="shared" si="298"/>
        <v>534_RS_41_2_202324</v>
      </c>
      <c r="AW18831" s="191" t="s">
        <v>92</v>
      </c>
      <c r="AX18831" s="18">
        <v>202324</v>
      </c>
      <c r="AY18831" s="191">
        <v>534</v>
      </c>
      <c r="AZ18831" s="191">
        <v>41</v>
      </c>
      <c r="BA18831" s="191">
        <v>2</v>
      </c>
      <c r="BB18831" s="191">
        <v>-335.74128999999999</v>
      </c>
    </row>
    <row r="18832" spans="48:54" x14ac:dyDescent="0.2">
      <c r="AV18832" s="191" t="str">
        <f t="shared" si="298"/>
        <v>536_RS_41_2_202324</v>
      </c>
      <c r="AW18832" s="191" t="s">
        <v>92</v>
      </c>
      <c r="AX18832" s="18">
        <v>202324</v>
      </c>
      <c r="AY18832" s="191">
        <v>536</v>
      </c>
      <c r="AZ18832" s="191">
        <v>41</v>
      </c>
      <c r="BA18832" s="191">
        <v>2</v>
      </c>
      <c r="BB18832" s="191">
        <v>-159.31099999999998</v>
      </c>
    </row>
    <row r="18833" spans="48:54" x14ac:dyDescent="0.2">
      <c r="AV18833" s="191" t="str">
        <f t="shared" si="298"/>
        <v>538_RS_41_2_202324</v>
      </c>
      <c r="AW18833" s="191" t="s">
        <v>92</v>
      </c>
      <c r="AX18833" s="18">
        <v>202324</v>
      </c>
      <c r="AY18833" s="191">
        <v>538</v>
      </c>
      <c r="AZ18833" s="191">
        <v>41</v>
      </c>
      <c r="BA18833" s="191">
        <v>2</v>
      </c>
      <c r="BB18833" s="191">
        <v>-78.299000000000007</v>
      </c>
    </row>
    <row r="18834" spans="48:54" x14ac:dyDescent="0.2">
      <c r="AV18834" s="191" t="str">
        <f t="shared" si="298"/>
        <v>540_RS_41_2_202324</v>
      </c>
      <c r="AW18834" s="191" t="s">
        <v>92</v>
      </c>
      <c r="AX18834" s="18">
        <v>202324</v>
      </c>
      <c r="AY18834" s="191">
        <v>540</v>
      </c>
      <c r="AZ18834" s="191">
        <v>41</v>
      </c>
      <c r="BA18834" s="191">
        <v>2</v>
      </c>
      <c r="BB18834" s="191">
        <v>-496.995</v>
      </c>
    </row>
    <row r="18835" spans="48:54" x14ac:dyDescent="0.2">
      <c r="AV18835" s="191" t="str">
        <f t="shared" si="298"/>
        <v>542_RS_41_2_202324</v>
      </c>
      <c r="AW18835" s="191" t="s">
        <v>92</v>
      </c>
      <c r="AX18835" s="18">
        <v>202324</v>
      </c>
      <c r="AY18835" s="191">
        <v>542</v>
      </c>
      <c r="AZ18835" s="191">
        <v>41</v>
      </c>
      <c r="BA18835" s="191">
        <v>2</v>
      </c>
      <c r="BB18835" s="191">
        <v>-466.99199999999996</v>
      </c>
    </row>
    <row r="18836" spans="48:54" x14ac:dyDescent="0.2">
      <c r="AV18836" s="191" t="str">
        <f t="shared" si="298"/>
        <v>544_RS_41_2_202324</v>
      </c>
      <c r="AW18836" s="191" t="s">
        <v>92</v>
      </c>
      <c r="AX18836" s="18">
        <v>202324</v>
      </c>
      <c r="AY18836" s="191">
        <v>544</v>
      </c>
      <c r="AZ18836" s="191">
        <v>41</v>
      </c>
      <c r="BA18836" s="191">
        <v>2</v>
      </c>
      <c r="BB18836" s="191">
        <v>0</v>
      </c>
    </row>
    <row r="18837" spans="48:54" x14ac:dyDescent="0.2">
      <c r="AV18837" s="191" t="str">
        <f t="shared" si="298"/>
        <v>545_RS_41_2_202324</v>
      </c>
      <c r="AW18837" s="191" t="s">
        <v>92</v>
      </c>
      <c r="AX18837" s="18">
        <v>202324</v>
      </c>
      <c r="AY18837" s="191">
        <v>545</v>
      </c>
      <c r="AZ18837" s="191">
        <v>41</v>
      </c>
      <c r="BA18837" s="191">
        <v>2</v>
      </c>
      <c r="BB18837" s="191">
        <v>-135.71573000000001</v>
      </c>
    </row>
    <row r="18838" spans="48:54" x14ac:dyDescent="0.2">
      <c r="AV18838" s="191" t="str">
        <f t="shared" si="298"/>
        <v>546_RS_41_2_202324</v>
      </c>
      <c r="AW18838" s="191" t="s">
        <v>92</v>
      </c>
      <c r="AX18838" s="18">
        <v>202324</v>
      </c>
      <c r="AY18838" s="191">
        <v>546</v>
      </c>
      <c r="AZ18838" s="191">
        <v>41</v>
      </c>
      <c r="BA18838" s="191">
        <v>2</v>
      </c>
      <c r="BB18838" s="191">
        <v>-384.25799999999998</v>
      </c>
    </row>
    <row r="18839" spans="48:54" x14ac:dyDescent="0.2">
      <c r="AV18839" s="191" t="str">
        <f t="shared" si="298"/>
        <v>548_RS_41_2_202324</v>
      </c>
      <c r="AW18839" s="191" t="s">
        <v>92</v>
      </c>
      <c r="AX18839" s="18">
        <v>202324</v>
      </c>
      <c r="AY18839" s="191">
        <v>548</v>
      </c>
      <c r="AZ18839" s="191">
        <v>41</v>
      </c>
      <c r="BA18839" s="191">
        <v>2</v>
      </c>
      <c r="BB18839" s="191">
        <v>-319.22599999999994</v>
      </c>
    </row>
    <row r="18840" spans="48:54" x14ac:dyDescent="0.2">
      <c r="AV18840" s="191" t="str">
        <f t="shared" si="298"/>
        <v>550_RS_41_2_202324</v>
      </c>
      <c r="AW18840" s="191" t="s">
        <v>92</v>
      </c>
      <c r="AX18840" s="18">
        <v>202324</v>
      </c>
      <c r="AY18840" s="191">
        <v>550</v>
      </c>
      <c r="AZ18840" s="191">
        <v>41</v>
      </c>
      <c r="BA18840" s="191">
        <v>2</v>
      </c>
      <c r="BB18840" s="191">
        <v>-2.1629999999999998</v>
      </c>
    </row>
    <row r="18841" spans="48:54" x14ac:dyDescent="0.2">
      <c r="AV18841" s="191" t="str">
        <f t="shared" si="298"/>
        <v>552_RS_41_2_202324</v>
      </c>
      <c r="AW18841" s="191" t="s">
        <v>92</v>
      </c>
      <c r="AX18841" s="18">
        <v>202324</v>
      </c>
      <c r="AY18841" s="191">
        <v>552</v>
      </c>
      <c r="AZ18841" s="191">
        <v>41</v>
      </c>
      <c r="BA18841" s="191">
        <v>2</v>
      </c>
      <c r="BB18841" s="191">
        <v>-3210.8975699999987</v>
      </c>
    </row>
    <row r="18842" spans="48:54" x14ac:dyDescent="0.2">
      <c r="AV18842" s="191" t="str">
        <f t="shared" si="298"/>
        <v>562_RS_41_2_202324</v>
      </c>
      <c r="AW18842" s="191" t="s">
        <v>92</v>
      </c>
      <c r="AX18842" s="18">
        <v>202324</v>
      </c>
      <c r="AY18842" s="191">
        <v>562</v>
      </c>
      <c r="AZ18842" s="191">
        <v>41</v>
      </c>
      <c r="BA18842" s="191">
        <v>2</v>
      </c>
      <c r="BB18842" s="191">
        <v>0</v>
      </c>
    </row>
    <row r="18843" spans="48:54" x14ac:dyDescent="0.2">
      <c r="AV18843" s="191" t="str">
        <f t="shared" si="298"/>
        <v>564_RS_41_2_202324</v>
      </c>
      <c r="AW18843" s="191" t="s">
        <v>92</v>
      </c>
      <c r="AX18843" s="18">
        <v>202324</v>
      </c>
      <c r="AY18843" s="191">
        <v>564</v>
      </c>
      <c r="AZ18843" s="191">
        <v>41</v>
      </c>
      <c r="BA18843" s="191">
        <v>2</v>
      </c>
      <c r="BB18843" s="191">
        <v>0</v>
      </c>
    </row>
    <row r="18844" spans="48:54" x14ac:dyDescent="0.2">
      <c r="AV18844" s="191" t="str">
        <f t="shared" si="298"/>
        <v>566_RS_41_2_202324</v>
      </c>
      <c r="AW18844" s="191" t="s">
        <v>92</v>
      </c>
      <c r="AX18844" s="18">
        <v>202324</v>
      </c>
      <c r="AY18844" s="191">
        <v>566</v>
      </c>
      <c r="AZ18844" s="191">
        <v>41</v>
      </c>
      <c r="BA18844" s="191">
        <v>2</v>
      </c>
      <c r="BB18844" s="191">
        <v>0</v>
      </c>
    </row>
    <row r="18845" spans="48:54" x14ac:dyDescent="0.2">
      <c r="AV18845" s="191" t="str">
        <f t="shared" si="298"/>
        <v>568_RS_41_2_202324</v>
      </c>
      <c r="AW18845" s="191" t="s">
        <v>92</v>
      </c>
      <c r="AX18845" s="18">
        <v>202324</v>
      </c>
      <c r="AY18845" s="191">
        <v>568</v>
      </c>
      <c r="AZ18845" s="191">
        <v>41</v>
      </c>
      <c r="BA18845" s="191">
        <v>2</v>
      </c>
      <c r="BB18845" s="191">
        <v>0</v>
      </c>
    </row>
    <row r="18846" spans="48:54" x14ac:dyDescent="0.2">
      <c r="AV18846" s="191" t="str">
        <f t="shared" si="298"/>
        <v>572_RS_41_2_202324</v>
      </c>
      <c r="AW18846" s="191" t="s">
        <v>92</v>
      </c>
      <c r="AX18846" s="18">
        <v>202324</v>
      </c>
      <c r="AY18846" s="191">
        <v>572</v>
      </c>
      <c r="AZ18846" s="191">
        <v>41</v>
      </c>
      <c r="BA18846" s="191">
        <v>2</v>
      </c>
      <c r="BB18846" s="191">
        <v>0</v>
      </c>
    </row>
    <row r="18847" spans="48:54" x14ac:dyDescent="0.2">
      <c r="AV18847" s="191" t="str">
        <f t="shared" si="298"/>
        <v>574_RS_41_2_202324</v>
      </c>
      <c r="AW18847" s="191" t="s">
        <v>92</v>
      </c>
      <c r="AX18847" s="18">
        <v>202324</v>
      </c>
      <c r="AY18847" s="191">
        <v>574</v>
      </c>
      <c r="AZ18847" s="191">
        <v>41</v>
      </c>
      <c r="BA18847" s="191">
        <v>2</v>
      </c>
      <c r="BB18847" s="191">
        <v>0</v>
      </c>
    </row>
    <row r="18848" spans="48:54" x14ac:dyDescent="0.2">
      <c r="AV18848" s="191" t="str">
        <f t="shared" si="298"/>
        <v>576_RS_41_2_202324</v>
      </c>
      <c r="AW18848" s="191" t="s">
        <v>92</v>
      </c>
      <c r="AX18848" s="18">
        <v>202324</v>
      </c>
      <c r="AY18848" s="191">
        <v>576</v>
      </c>
      <c r="AZ18848" s="191">
        <v>41</v>
      </c>
      <c r="BA18848" s="191">
        <v>2</v>
      </c>
      <c r="BB18848" s="191">
        <v>0</v>
      </c>
    </row>
    <row r="18849" spans="48:54" x14ac:dyDescent="0.2">
      <c r="AV18849" s="191" t="str">
        <f t="shared" si="298"/>
        <v>582_RS_41_2_202324</v>
      </c>
      <c r="AW18849" s="191" t="s">
        <v>92</v>
      </c>
      <c r="AX18849" s="18">
        <v>202324</v>
      </c>
      <c r="AY18849" s="191">
        <v>582</v>
      </c>
      <c r="AZ18849" s="191">
        <v>41</v>
      </c>
      <c r="BA18849" s="191">
        <v>2</v>
      </c>
      <c r="BB18849" s="191">
        <v>0</v>
      </c>
    </row>
    <row r="18850" spans="48:54" x14ac:dyDescent="0.2">
      <c r="AV18850" s="191" t="str">
        <f t="shared" si="298"/>
        <v>584_RS_41_2_202324</v>
      </c>
      <c r="AW18850" s="191" t="s">
        <v>92</v>
      </c>
      <c r="AX18850" s="18">
        <v>202324</v>
      </c>
      <c r="AY18850" s="191">
        <v>584</v>
      </c>
      <c r="AZ18850" s="191">
        <v>41</v>
      </c>
      <c r="BA18850" s="191">
        <v>2</v>
      </c>
      <c r="BB18850" s="191">
        <v>0</v>
      </c>
    </row>
    <row r="18851" spans="48:54" x14ac:dyDescent="0.2">
      <c r="AV18851" s="191" t="str">
        <f t="shared" si="298"/>
        <v>586_RS_41_2_202324</v>
      </c>
      <c r="AW18851" s="191" t="s">
        <v>92</v>
      </c>
      <c r="AX18851" s="18">
        <v>202324</v>
      </c>
      <c r="AY18851" s="191">
        <v>586</v>
      </c>
      <c r="AZ18851" s="191">
        <v>41</v>
      </c>
      <c r="BA18851" s="191">
        <v>2</v>
      </c>
      <c r="BB18851" s="191">
        <v>0</v>
      </c>
    </row>
    <row r="18852" spans="48:54" x14ac:dyDescent="0.2">
      <c r="AV18852" s="191" t="str">
        <f t="shared" si="298"/>
        <v>512_RS_41_4_202324</v>
      </c>
      <c r="AW18852" s="191" t="s">
        <v>92</v>
      </c>
      <c r="AX18852" s="18">
        <v>202324</v>
      </c>
      <c r="AY18852" s="191">
        <v>512</v>
      </c>
      <c r="AZ18852" s="191">
        <v>41</v>
      </c>
      <c r="BA18852" s="191">
        <v>4</v>
      </c>
      <c r="BB18852" s="191">
        <v>4223</v>
      </c>
    </row>
    <row r="18853" spans="48:54" x14ac:dyDescent="0.2">
      <c r="AV18853" s="191" t="str">
        <f t="shared" si="298"/>
        <v>514_RS_41_4_202324</v>
      </c>
      <c r="AW18853" s="191" t="s">
        <v>92</v>
      </c>
      <c r="AX18853" s="18">
        <v>202324</v>
      </c>
      <c r="AY18853" s="191">
        <v>514</v>
      </c>
      <c r="AZ18853" s="191">
        <v>41</v>
      </c>
      <c r="BA18853" s="191">
        <v>4</v>
      </c>
      <c r="BB18853" s="191">
        <v>10231.019</v>
      </c>
    </row>
    <row r="18854" spans="48:54" x14ac:dyDescent="0.2">
      <c r="AV18854" s="191" t="str">
        <f t="shared" si="298"/>
        <v>516_RS_41_4_202324</v>
      </c>
      <c r="AW18854" s="191" t="s">
        <v>92</v>
      </c>
      <c r="AX18854" s="18">
        <v>202324</v>
      </c>
      <c r="AY18854" s="191">
        <v>516</v>
      </c>
      <c r="AZ18854" s="191">
        <v>41</v>
      </c>
      <c r="BA18854" s="191">
        <v>4</v>
      </c>
      <c r="BB18854" s="191">
        <v>5152.4240000000009</v>
      </c>
    </row>
    <row r="18855" spans="48:54" x14ac:dyDescent="0.2">
      <c r="AV18855" s="191" t="str">
        <f t="shared" si="298"/>
        <v>518_RS_41_4_202324</v>
      </c>
      <c r="AW18855" s="191" t="s">
        <v>92</v>
      </c>
      <c r="AX18855" s="18">
        <v>202324</v>
      </c>
      <c r="AY18855" s="191">
        <v>518</v>
      </c>
      <c r="AZ18855" s="191">
        <v>41</v>
      </c>
      <c r="BA18855" s="191">
        <v>4</v>
      </c>
      <c r="BB18855" s="191">
        <v>628.08799999999997</v>
      </c>
    </row>
    <row r="18856" spans="48:54" x14ac:dyDescent="0.2">
      <c r="AV18856" s="191" t="str">
        <f t="shared" si="298"/>
        <v>520_RS_41_4_202324</v>
      </c>
      <c r="AW18856" s="191" t="s">
        <v>92</v>
      </c>
      <c r="AX18856" s="18">
        <v>202324</v>
      </c>
      <c r="AY18856" s="191">
        <v>520</v>
      </c>
      <c r="AZ18856" s="191">
        <v>41</v>
      </c>
      <c r="BA18856" s="191">
        <v>4</v>
      </c>
      <c r="BB18856" s="191">
        <v>5764.8539999999985</v>
      </c>
    </row>
    <row r="18857" spans="48:54" x14ac:dyDescent="0.2">
      <c r="AV18857" s="191" t="str">
        <f t="shared" si="298"/>
        <v>522_RS_41_4_202324</v>
      </c>
      <c r="AW18857" s="191" t="s">
        <v>92</v>
      </c>
      <c r="AX18857" s="18">
        <v>202324</v>
      </c>
      <c r="AY18857" s="191">
        <v>522</v>
      </c>
      <c r="AZ18857" s="191">
        <v>41</v>
      </c>
      <c r="BA18857" s="191">
        <v>4</v>
      </c>
      <c r="BB18857" s="191">
        <v>3729.2779999999998</v>
      </c>
    </row>
    <row r="18858" spans="48:54" x14ac:dyDescent="0.2">
      <c r="AV18858" s="191" t="str">
        <f t="shared" si="298"/>
        <v>524_RS_41_4_202324</v>
      </c>
      <c r="AW18858" s="191" t="s">
        <v>92</v>
      </c>
      <c r="AX18858" s="18">
        <v>202324</v>
      </c>
      <c r="AY18858" s="191">
        <v>524</v>
      </c>
      <c r="AZ18858" s="191">
        <v>41</v>
      </c>
      <c r="BA18858" s="191">
        <v>4</v>
      </c>
      <c r="BB18858" s="191">
        <v>6191.4644900000003</v>
      </c>
    </row>
    <row r="18859" spans="48:54" x14ac:dyDescent="0.2">
      <c r="AV18859" s="191" t="str">
        <f t="shared" si="298"/>
        <v>526_RS_41_4_202324</v>
      </c>
      <c r="AW18859" s="191" t="s">
        <v>92</v>
      </c>
      <c r="AX18859" s="18">
        <v>202324</v>
      </c>
      <c r="AY18859" s="191">
        <v>526</v>
      </c>
      <c r="AZ18859" s="191">
        <v>41</v>
      </c>
      <c r="BA18859" s="191">
        <v>4</v>
      </c>
      <c r="BB18859" s="191">
        <v>749.95542529535032</v>
      </c>
    </row>
    <row r="18860" spans="48:54" x14ac:dyDescent="0.2">
      <c r="AV18860" s="191" t="str">
        <f t="shared" si="298"/>
        <v>528_RS_41_4_202324</v>
      </c>
      <c r="AW18860" s="191" t="s">
        <v>92</v>
      </c>
      <c r="AX18860" s="18">
        <v>202324</v>
      </c>
      <c r="AY18860" s="191">
        <v>528</v>
      </c>
      <c r="AZ18860" s="191">
        <v>41</v>
      </c>
      <c r="BA18860" s="191">
        <v>4</v>
      </c>
      <c r="BB18860" s="191">
        <v>2364</v>
      </c>
    </row>
    <row r="18861" spans="48:54" x14ac:dyDescent="0.2">
      <c r="AV18861" s="191" t="str">
        <f t="shared" si="298"/>
        <v>530_RS_41_4_202324</v>
      </c>
      <c r="AW18861" s="191" t="s">
        <v>92</v>
      </c>
      <c r="AX18861" s="18">
        <v>202324</v>
      </c>
      <c r="AY18861" s="191">
        <v>530</v>
      </c>
      <c r="AZ18861" s="191">
        <v>41</v>
      </c>
      <c r="BA18861" s="191">
        <v>4</v>
      </c>
      <c r="BB18861" s="191">
        <v>9031.0730000000003</v>
      </c>
    </row>
    <row r="18862" spans="48:54" x14ac:dyDescent="0.2">
      <c r="AV18862" s="191" t="str">
        <f t="shared" si="298"/>
        <v>532_RS_41_4_202324</v>
      </c>
      <c r="AW18862" s="191" t="s">
        <v>92</v>
      </c>
      <c r="AX18862" s="18">
        <v>202324</v>
      </c>
      <c r="AY18862" s="191">
        <v>532</v>
      </c>
      <c r="AZ18862" s="191">
        <v>41</v>
      </c>
      <c r="BA18862" s="191">
        <v>4</v>
      </c>
      <c r="BB18862" s="191">
        <v>14667.159750000003</v>
      </c>
    </row>
    <row r="18863" spans="48:54" x14ac:dyDescent="0.2">
      <c r="AV18863" s="191" t="str">
        <f t="shared" si="298"/>
        <v>534_RS_41_4_202324</v>
      </c>
      <c r="AW18863" s="191" t="s">
        <v>92</v>
      </c>
      <c r="AX18863" s="18">
        <v>202324</v>
      </c>
      <c r="AY18863" s="191">
        <v>534</v>
      </c>
      <c r="AZ18863" s="191">
        <v>41</v>
      </c>
      <c r="BA18863" s="191">
        <v>4</v>
      </c>
      <c r="BB18863" s="191">
        <v>7013.4903300000005</v>
      </c>
    </row>
    <row r="18864" spans="48:54" x14ac:dyDescent="0.2">
      <c r="AV18864" s="191" t="str">
        <f t="shared" si="298"/>
        <v>536_RS_41_4_202324</v>
      </c>
      <c r="AW18864" s="191" t="s">
        <v>92</v>
      </c>
      <c r="AX18864" s="18">
        <v>202324</v>
      </c>
      <c r="AY18864" s="191">
        <v>536</v>
      </c>
      <c r="AZ18864" s="191">
        <v>41</v>
      </c>
      <c r="BA18864" s="191">
        <v>4</v>
      </c>
      <c r="BB18864" s="191">
        <v>5403.893</v>
      </c>
    </row>
    <row r="18865" spans="48:54" x14ac:dyDescent="0.2">
      <c r="AV18865" s="191" t="str">
        <f t="shared" si="298"/>
        <v>538_RS_41_4_202324</v>
      </c>
      <c r="AW18865" s="191" t="s">
        <v>92</v>
      </c>
      <c r="AX18865" s="18">
        <v>202324</v>
      </c>
      <c r="AY18865" s="191">
        <v>538</v>
      </c>
      <c r="AZ18865" s="191">
        <v>41</v>
      </c>
      <c r="BA18865" s="191">
        <v>4</v>
      </c>
      <c r="BB18865" s="191">
        <v>5801.0599999999995</v>
      </c>
    </row>
    <row r="18866" spans="48:54" x14ac:dyDescent="0.2">
      <c r="AV18866" s="191" t="str">
        <f t="shared" si="298"/>
        <v>540_RS_41_4_202324</v>
      </c>
      <c r="AW18866" s="191" t="s">
        <v>92</v>
      </c>
      <c r="AX18866" s="18">
        <v>202324</v>
      </c>
      <c r="AY18866" s="191">
        <v>540</v>
      </c>
      <c r="AZ18866" s="191">
        <v>41</v>
      </c>
      <c r="BA18866" s="191">
        <v>4</v>
      </c>
      <c r="BB18866" s="191">
        <v>6305.9409999999998</v>
      </c>
    </row>
    <row r="18867" spans="48:54" x14ac:dyDescent="0.2">
      <c r="AV18867" s="191" t="str">
        <f t="shared" si="298"/>
        <v>542_RS_41_4_202324</v>
      </c>
      <c r="AW18867" s="191" t="s">
        <v>92</v>
      </c>
      <c r="AX18867" s="18">
        <v>202324</v>
      </c>
      <c r="AY18867" s="191">
        <v>542</v>
      </c>
      <c r="AZ18867" s="191">
        <v>41</v>
      </c>
      <c r="BA18867" s="191">
        <v>4</v>
      </c>
      <c r="BB18867" s="191">
        <v>3410.2</v>
      </c>
    </row>
    <row r="18868" spans="48:54" x14ac:dyDescent="0.2">
      <c r="AV18868" s="191" t="str">
        <f t="shared" si="298"/>
        <v>544_RS_41_4_202324</v>
      </c>
      <c r="AW18868" s="191" t="s">
        <v>92</v>
      </c>
      <c r="AX18868" s="18">
        <v>202324</v>
      </c>
      <c r="AY18868" s="191">
        <v>544</v>
      </c>
      <c r="AZ18868" s="191">
        <v>41</v>
      </c>
      <c r="BA18868" s="191">
        <v>4</v>
      </c>
      <c r="BB18868" s="191">
        <v>1606.6439999999998</v>
      </c>
    </row>
    <row r="18869" spans="48:54" x14ac:dyDescent="0.2">
      <c r="AV18869" s="191" t="str">
        <f t="shared" si="298"/>
        <v>545_RS_41_4_202324</v>
      </c>
      <c r="AW18869" s="191" t="s">
        <v>92</v>
      </c>
      <c r="AX18869" s="18">
        <v>202324</v>
      </c>
      <c r="AY18869" s="191">
        <v>545</v>
      </c>
      <c r="AZ18869" s="191">
        <v>41</v>
      </c>
      <c r="BA18869" s="191">
        <v>4</v>
      </c>
      <c r="BB18869" s="191">
        <v>29.95462999999998</v>
      </c>
    </row>
    <row r="18870" spans="48:54" x14ac:dyDescent="0.2">
      <c r="AV18870" s="191" t="str">
        <f t="shared" si="298"/>
        <v>546_RS_41_4_202324</v>
      </c>
      <c r="AW18870" s="191" t="s">
        <v>92</v>
      </c>
      <c r="AX18870" s="18">
        <v>202324</v>
      </c>
      <c r="AY18870" s="191">
        <v>546</v>
      </c>
      <c r="AZ18870" s="191">
        <v>41</v>
      </c>
      <c r="BA18870" s="191">
        <v>4</v>
      </c>
      <c r="BB18870" s="191">
        <v>5813.2310000000007</v>
      </c>
    </row>
    <row r="18871" spans="48:54" x14ac:dyDescent="0.2">
      <c r="AV18871" s="191" t="str">
        <f t="shared" si="298"/>
        <v>548_RS_41_4_202324</v>
      </c>
      <c r="AW18871" s="191" t="s">
        <v>92</v>
      </c>
      <c r="AX18871" s="18">
        <v>202324</v>
      </c>
      <c r="AY18871" s="191">
        <v>548</v>
      </c>
      <c r="AZ18871" s="191">
        <v>41</v>
      </c>
      <c r="BA18871" s="191">
        <v>4</v>
      </c>
      <c r="BB18871" s="191">
        <v>3002.62</v>
      </c>
    </row>
    <row r="18872" spans="48:54" x14ac:dyDescent="0.2">
      <c r="AV18872" s="191" t="str">
        <f t="shared" si="298"/>
        <v>550_RS_41_4_202324</v>
      </c>
      <c r="AW18872" s="191" t="s">
        <v>92</v>
      </c>
      <c r="AX18872" s="18">
        <v>202324</v>
      </c>
      <c r="AY18872" s="191">
        <v>550</v>
      </c>
      <c r="AZ18872" s="191">
        <v>41</v>
      </c>
      <c r="BA18872" s="191">
        <v>4</v>
      </c>
      <c r="BB18872" s="191">
        <v>8823.6839999999993</v>
      </c>
    </row>
    <row r="18873" spans="48:54" x14ac:dyDescent="0.2">
      <c r="AV18873" s="191" t="str">
        <f t="shared" si="298"/>
        <v>552_RS_41_4_202324</v>
      </c>
      <c r="AW18873" s="191" t="s">
        <v>92</v>
      </c>
      <c r="AX18873" s="18">
        <v>202324</v>
      </c>
      <c r="AY18873" s="191">
        <v>552</v>
      </c>
      <c r="AZ18873" s="191">
        <v>41</v>
      </c>
      <c r="BA18873" s="191">
        <v>4</v>
      </c>
      <c r="BB18873" s="191">
        <v>28486.672479999997</v>
      </c>
    </row>
    <row r="18874" spans="48:54" x14ac:dyDescent="0.2">
      <c r="AV18874" s="191" t="str">
        <f t="shared" si="298"/>
        <v>562_RS_41_4_202324</v>
      </c>
      <c r="AW18874" s="191" t="s">
        <v>92</v>
      </c>
      <c r="AX18874" s="18">
        <v>202324</v>
      </c>
      <c r="AY18874" s="191">
        <v>562</v>
      </c>
      <c r="AZ18874" s="191">
        <v>41</v>
      </c>
      <c r="BA18874" s="191">
        <v>4</v>
      </c>
      <c r="BB18874" s="191">
        <v>0</v>
      </c>
    </row>
    <row r="18875" spans="48:54" x14ac:dyDescent="0.2">
      <c r="AV18875" s="191" t="str">
        <f t="shared" si="298"/>
        <v>564_RS_41_4_202324</v>
      </c>
      <c r="AW18875" s="191" t="s">
        <v>92</v>
      </c>
      <c r="AX18875" s="18">
        <v>202324</v>
      </c>
      <c r="AY18875" s="191">
        <v>564</v>
      </c>
      <c r="AZ18875" s="191">
        <v>41</v>
      </c>
      <c r="BA18875" s="191">
        <v>4</v>
      </c>
      <c r="BB18875" s="191">
        <v>0</v>
      </c>
    </row>
    <row r="18876" spans="48:54" x14ac:dyDescent="0.2">
      <c r="AV18876" s="191" t="str">
        <f t="shared" si="298"/>
        <v>566_RS_41_4_202324</v>
      </c>
      <c r="AW18876" s="191" t="s">
        <v>92</v>
      </c>
      <c r="AX18876" s="18">
        <v>202324</v>
      </c>
      <c r="AY18876" s="191">
        <v>566</v>
      </c>
      <c r="AZ18876" s="191">
        <v>41</v>
      </c>
      <c r="BA18876" s="191">
        <v>4</v>
      </c>
      <c r="BB18876" s="191">
        <v>0</v>
      </c>
    </row>
    <row r="18877" spans="48:54" x14ac:dyDescent="0.2">
      <c r="AV18877" s="191" t="str">
        <f t="shared" si="298"/>
        <v>568_RS_41_4_202324</v>
      </c>
      <c r="AW18877" s="191" t="s">
        <v>92</v>
      </c>
      <c r="AX18877" s="18">
        <v>202324</v>
      </c>
      <c r="AY18877" s="191">
        <v>568</v>
      </c>
      <c r="AZ18877" s="191">
        <v>41</v>
      </c>
      <c r="BA18877" s="191">
        <v>4</v>
      </c>
      <c r="BB18877" s="191">
        <v>0</v>
      </c>
    </row>
    <row r="18878" spans="48:54" x14ac:dyDescent="0.2">
      <c r="AV18878" s="191" t="str">
        <f t="shared" si="298"/>
        <v>572_RS_41_4_202324</v>
      </c>
      <c r="AW18878" s="191" t="s">
        <v>92</v>
      </c>
      <c r="AX18878" s="18">
        <v>202324</v>
      </c>
      <c r="AY18878" s="191">
        <v>572</v>
      </c>
      <c r="AZ18878" s="191">
        <v>41</v>
      </c>
      <c r="BA18878" s="191">
        <v>4</v>
      </c>
      <c r="BB18878" s="191">
        <v>0</v>
      </c>
    </row>
    <row r="18879" spans="48:54" x14ac:dyDescent="0.2">
      <c r="AV18879" s="191" t="str">
        <f t="shared" si="298"/>
        <v>574_RS_41_4_202324</v>
      </c>
      <c r="AW18879" s="191" t="s">
        <v>92</v>
      </c>
      <c r="AX18879" s="18">
        <v>202324</v>
      </c>
      <c r="AY18879" s="191">
        <v>574</v>
      </c>
      <c r="AZ18879" s="191">
        <v>41</v>
      </c>
      <c r="BA18879" s="191">
        <v>4</v>
      </c>
      <c r="BB18879" s="191">
        <v>0</v>
      </c>
    </row>
    <row r="18880" spans="48:54" x14ac:dyDescent="0.2">
      <c r="AV18880" s="191" t="str">
        <f t="shared" si="298"/>
        <v>576_RS_41_4_202324</v>
      </c>
      <c r="AW18880" s="191" t="s">
        <v>92</v>
      </c>
      <c r="AX18880" s="18">
        <v>202324</v>
      </c>
      <c r="AY18880" s="191">
        <v>576</v>
      </c>
      <c r="AZ18880" s="191">
        <v>41</v>
      </c>
      <c r="BA18880" s="191">
        <v>4</v>
      </c>
      <c r="BB18880" s="191">
        <v>0</v>
      </c>
    </row>
    <row r="18881" spans="48:54" x14ac:dyDescent="0.2">
      <c r="AV18881" s="191" t="str">
        <f t="shared" si="298"/>
        <v>582_RS_41_4_202324</v>
      </c>
      <c r="AW18881" s="191" t="s">
        <v>92</v>
      </c>
      <c r="AX18881" s="18">
        <v>202324</v>
      </c>
      <c r="AY18881" s="191">
        <v>582</v>
      </c>
      <c r="AZ18881" s="191">
        <v>41</v>
      </c>
      <c r="BA18881" s="191">
        <v>4</v>
      </c>
      <c r="BB18881" s="191">
        <v>0</v>
      </c>
    </row>
    <row r="18882" spans="48:54" x14ac:dyDescent="0.2">
      <c r="AV18882" s="191" t="str">
        <f t="shared" si="298"/>
        <v>584_RS_41_4_202324</v>
      </c>
      <c r="AW18882" s="191" t="s">
        <v>92</v>
      </c>
      <c r="AX18882" s="18">
        <v>202324</v>
      </c>
      <c r="AY18882" s="191">
        <v>584</v>
      </c>
      <c r="AZ18882" s="191">
        <v>41</v>
      </c>
      <c r="BA18882" s="191">
        <v>4</v>
      </c>
      <c r="BB18882" s="191">
        <v>0</v>
      </c>
    </row>
    <row r="18883" spans="48:54" x14ac:dyDescent="0.2">
      <c r="AV18883" s="191" t="str">
        <f t="shared" si="298"/>
        <v>586_RS_41_4_202324</v>
      </c>
      <c r="AW18883" s="191" t="s">
        <v>92</v>
      </c>
      <c r="AX18883" s="18">
        <v>202324</v>
      </c>
      <c r="AY18883" s="191">
        <v>586</v>
      </c>
      <c r="AZ18883" s="191">
        <v>41</v>
      </c>
      <c r="BA18883" s="191">
        <v>4</v>
      </c>
      <c r="BB18883" s="191">
        <v>0</v>
      </c>
    </row>
    <row r="18884" spans="48:54" x14ac:dyDescent="0.2">
      <c r="AV18884" s="191" t="str">
        <f t="shared" ref="AV18884:AV18947" si="299">AY18884&amp;"_"&amp;AW18884&amp;"_"&amp;AZ18884&amp;"_"&amp;BA18884&amp;"_"&amp;AX18884</f>
        <v>512_RS_41_5_202324</v>
      </c>
      <c r="AW18884" s="191" t="s">
        <v>92</v>
      </c>
      <c r="AX18884" s="18">
        <v>202324</v>
      </c>
      <c r="AY18884" s="191">
        <v>512</v>
      </c>
      <c r="AZ18884" s="191">
        <v>41</v>
      </c>
      <c r="BA18884" s="191">
        <v>5</v>
      </c>
      <c r="BB18884" s="191">
        <v>-3865</v>
      </c>
    </row>
    <row r="18885" spans="48:54" x14ac:dyDescent="0.2">
      <c r="AV18885" s="191" t="str">
        <f t="shared" si="299"/>
        <v>514_RS_41_5_202324</v>
      </c>
      <c r="AW18885" s="191" t="s">
        <v>92</v>
      </c>
      <c r="AX18885" s="18">
        <v>202324</v>
      </c>
      <c r="AY18885" s="191">
        <v>514</v>
      </c>
      <c r="AZ18885" s="191">
        <v>41</v>
      </c>
      <c r="BA18885" s="191">
        <v>5</v>
      </c>
      <c r="BB18885" s="191">
        <v>-9112.0190000000002</v>
      </c>
    </row>
    <row r="18886" spans="48:54" x14ac:dyDescent="0.2">
      <c r="AV18886" s="191" t="str">
        <f t="shared" si="299"/>
        <v>516_RS_41_5_202324</v>
      </c>
      <c r="AW18886" s="191" t="s">
        <v>92</v>
      </c>
      <c r="AX18886" s="18">
        <v>202324</v>
      </c>
      <c r="AY18886" s="191">
        <v>516</v>
      </c>
      <c r="AZ18886" s="191">
        <v>41</v>
      </c>
      <c r="BA18886" s="191">
        <v>5</v>
      </c>
      <c r="BB18886" s="191">
        <v>-4530.8490000000002</v>
      </c>
    </row>
    <row r="18887" spans="48:54" x14ac:dyDescent="0.2">
      <c r="AV18887" s="191" t="str">
        <f t="shared" si="299"/>
        <v>518_RS_41_5_202324</v>
      </c>
      <c r="AW18887" s="191" t="s">
        <v>92</v>
      </c>
      <c r="AX18887" s="18">
        <v>202324</v>
      </c>
      <c r="AY18887" s="191">
        <v>518</v>
      </c>
      <c r="AZ18887" s="191">
        <v>41</v>
      </c>
      <c r="BA18887" s="191">
        <v>5</v>
      </c>
      <c r="BB18887" s="191">
        <v>-1209.124</v>
      </c>
    </row>
    <row r="18888" spans="48:54" x14ac:dyDescent="0.2">
      <c r="AV18888" s="191" t="str">
        <f t="shared" si="299"/>
        <v>520_RS_41_5_202324</v>
      </c>
      <c r="AW18888" s="191" t="s">
        <v>92</v>
      </c>
      <c r="AX18888" s="18">
        <v>202324</v>
      </c>
      <c r="AY18888" s="191">
        <v>520</v>
      </c>
      <c r="AZ18888" s="191">
        <v>41</v>
      </c>
      <c r="BA18888" s="191">
        <v>5</v>
      </c>
      <c r="BB18888" s="191">
        <v>-5709.4809999999998</v>
      </c>
    </row>
    <row r="18889" spans="48:54" x14ac:dyDescent="0.2">
      <c r="AV18889" s="191" t="str">
        <f t="shared" si="299"/>
        <v>522_RS_41_5_202324</v>
      </c>
      <c r="AW18889" s="191" t="s">
        <v>92</v>
      </c>
      <c r="AX18889" s="18">
        <v>202324</v>
      </c>
      <c r="AY18889" s="191">
        <v>522</v>
      </c>
      <c r="AZ18889" s="191">
        <v>41</v>
      </c>
      <c r="BA18889" s="191">
        <v>5</v>
      </c>
      <c r="BB18889" s="191">
        <v>-3660.7733999999996</v>
      </c>
    </row>
    <row r="18890" spans="48:54" x14ac:dyDescent="0.2">
      <c r="AV18890" s="191" t="str">
        <f t="shared" si="299"/>
        <v>524_RS_41_5_202324</v>
      </c>
      <c r="AW18890" s="191" t="s">
        <v>92</v>
      </c>
      <c r="AX18890" s="18">
        <v>202324</v>
      </c>
      <c r="AY18890" s="191">
        <v>524</v>
      </c>
      <c r="AZ18890" s="191">
        <v>41</v>
      </c>
      <c r="BA18890" s="191">
        <v>5</v>
      </c>
      <c r="BB18890" s="191">
        <v>-6113.31891</v>
      </c>
    </row>
    <row r="18891" spans="48:54" x14ac:dyDescent="0.2">
      <c r="AV18891" s="191" t="str">
        <f t="shared" si="299"/>
        <v>526_RS_41_5_202324</v>
      </c>
      <c r="AW18891" s="191" t="s">
        <v>92</v>
      </c>
      <c r="AX18891" s="18">
        <v>202324</v>
      </c>
      <c r="AY18891" s="191">
        <v>526</v>
      </c>
      <c r="AZ18891" s="191">
        <v>41</v>
      </c>
      <c r="BA18891" s="191">
        <v>5</v>
      </c>
      <c r="BB18891" s="191">
        <v>-749.86248402056538</v>
      </c>
    </row>
    <row r="18892" spans="48:54" x14ac:dyDescent="0.2">
      <c r="AV18892" s="191" t="str">
        <f t="shared" si="299"/>
        <v>528_RS_41_5_202324</v>
      </c>
      <c r="AW18892" s="191" t="s">
        <v>92</v>
      </c>
      <c r="AX18892" s="18">
        <v>202324</v>
      </c>
      <c r="AY18892" s="191">
        <v>528</v>
      </c>
      <c r="AZ18892" s="191">
        <v>41</v>
      </c>
      <c r="BA18892" s="191">
        <v>5</v>
      </c>
      <c r="BB18892" s="191">
        <v>-2163</v>
      </c>
    </row>
    <row r="18893" spans="48:54" x14ac:dyDescent="0.2">
      <c r="AV18893" s="191" t="str">
        <f t="shared" si="299"/>
        <v>530_RS_41_5_202324</v>
      </c>
      <c r="AW18893" s="191" t="s">
        <v>92</v>
      </c>
      <c r="AX18893" s="18">
        <v>202324</v>
      </c>
      <c r="AY18893" s="191">
        <v>530</v>
      </c>
      <c r="AZ18893" s="191">
        <v>41</v>
      </c>
      <c r="BA18893" s="191">
        <v>5</v>
      </c>
      <c r="BB18893" s="191">
        <v>-8831.2729999999992</v>
      </c>
    </row>
    <row r="18894" spans="48:54" x14ac:dyDescent="0.2">
      <c r="AV18894" s="191" t="str">
        <f t="shared" si="299"/>
        <v>532_RS_41_5_202324</v>
      </c>
      <c r="AW18894" s="191" t="s">
        <v>92</v>
      </c>
      <c r="AX18894" s="18">
        <v>202324</v>
      </c>
      <c r="AY18894" s="191">
        <v>532</v>
      </c>
      <c r="AZ18894" s="191">
        <v>41</v>
      </c>
      <c r="BA18894" s="191">
        <v>5</v>
      </c>
      <c r="BB18894" s="191">
        <v>-12593.460999999999</v>
      </c>
    </row>
    <row r="18895" spans="48:54" x14ac:dyDescent="0.2">
      <c r="AV18895" s="191" t="str">
        <f t="shared" si="299"/>
        <v>534_RS_41_5_202324</v>
      </c>
      <c r="AW18895" s="191" t="s">
        <v>92</v>
      </c>
      <c r="AX18895" s="18">
        <v>202324</v>
      </c>
      <c r="AY18895" s="191">
        <v>534</v>
      </c>
      <c r="AZ18895" s="191">
        <v>41</v>
      </c>
      <c r="BA18895" s="191">
        <v>5</v>
      </c>
      <c r="BB18895" s="191">
        <v>-6496.1859999999997</v>
      </c>
    </row>
    <row r="18896" spans="48:54" x14ac:dyDescent="0.2">
      <c r="AV18896" s="191" t="str">
        <f t="shared" si="299"/>
        <v>536_RS_41_5_202324</v>
      </c>
      <c r="AW18896" s="191" t="s">
        <v>92</v>
      </c>
      <c r="AX18896" s="18">
        <v>202324</v>
      </c>
      <c r="AY18896" s="191">
        <v>536</v>
      </c>
      <c r="AZ18896" s="191">
        <v>41</v>
      </c>
      <c r="BA18896" s="191">
        <v>5</v>
      </c>
      <c r="BB18896" s="191">
        <v>-4938.2569999999996</v>
      </c>
    </row>
    <row r="18897" spans="48:54" x14ac:dyDescent="0.2">
      <c r="AV18897" s="191" t="str">
        <f t="shared" si="299"/>
        <v>538_RS_41_5_202324</v>
      </c>
      <c r="AW18897" s="191" t="s">
        <v>92</v>
      </c>
      <c r="AX18897" s="18">
        <v>202324</v>
      </c>
      <c r="AY18897" s="191">
        <v>538</v>
      </c>
      <c r="AZ18897" s="191">
        <v>41</v>
      </c>
      <c r="BA18897" s="191">
        <v>5</v>
      </c>
      <c r="BB18897" s="191">
        <v>-6811.7080000000005</v>
      </c>
    </row>
    <row r="18898" spans="48:54" x14ac:dyDescent="0.2">
      <c r="AV18898" s="191" t="str">
        <f t="shared" si="299"/>
        <v>540_RS_41_5_202324</v>
      </c>
      <c r="AW18898" s="191" t="s">
        <v>92</v>
      </c>
      <c r="AX18898" s="18">
        <v>202324</v>
      </c>
      <c r="AY18898" s="191">
        <v>540</v>
      </c>
      <c r="AZ18898" s="191">
        <v>41</v>
      </c>
      <c r="BA18898" s="191">
        <v>5</v>
      </c>
      <c r="BB18898" s="191">
        <v>-6247.0250000000005</v>
      </c>
    </row>
    <row r="18899" spans="48:54" x14ac:dyDescent="0.2">
      <c r="AV18899" s="191" t="str">
        <f t="shared" si="299"/>
        <v>542_RS_41_5_202324</v>
      </c>
      <c r="AW18899" s="191" t="s">
        <v>92</v>
      </c>
      <c r="AX18899" s="18">
        <v>202324</v>
      </c>
      <c r="AY18899" s="191">
        <v>542</v>
      </c>
      <c r="AZ18899" s="191">
        <v>41</v>
      </c>
      <c r="BA18899" s="191">
        <v>5</v>
      </c>
      <c r="BB18899" s="191">
        <v>-2992.596</v>
      </c>
    </row>
    <row r="18900" spans="48:54" x14ac:dyDescent="0.2">
      <c r="AV18900" s="191" t="str">
        <f t="shared" si="299"/>
        <v>544_RS_41_5_202324</v>
      </c>
      <c r="AW18900" s="191" t="s">
        <v>92</v>
      </c>
      <c r="AX18900" s="18">
        <v>202324</v>
      </c>
      <c r="AY18900" s="191">
        <v>544</v>
      </c>
      <c r="AZ18900" s="191">
        <v>41</v>
      </c>
      <c r="BA18900" s="191">
        <v>5</v>
      </c>
      <c r="BB18900" s="191">
        <v>-1127.9929999999999</v>
      </c>
    </row>
    <row r="18901" spans="48:54" x14ac:dyDescent="0.2">
      <c r="AV18901" s="191" t="str">
        <f t="shared" si="299"/>
        <v>545_RS_41_5_202324</v>
      </c>
      <c r="AW18901" s="191" t="s">
        <v>92</v>
      </c>
      <c r="AX18901" s="18">
        <v>202324</v>
      </c>
      <c r="AY18901" s="191">
        <v>545</v>
      </c>
      <c r="AZ18901" s="191">
        <v>41</v>
      </c>
      <c r="BA18901" s="191">
        <v>5</v>
      </c>
      <c r="BB18901" s="191">
        <v>0</v>
      </c>
    </row>
    <row r="18902" spans="48:54" x14ac:dyDescent="0.2">
      <c r="AV18902" s="191" t="str">
        <f t="shared" si="299"/>
        <v>546_RS_41_5_202324</v>
      </c>
      <c r="AW18902" s="191" t="s">
        <v>92</v>
      </c>
      <c r="AX18902" s="18">
        <v>202324</v>
      </c>
      <c r="AY18902" s="191">
        <v>546</v>
      </c>
      <c r="AZ18902" s="191">
        <v>41</v>
      </c>
      <c r="BA18902" s="191">
        <v>5</v>
      </c>
      <c r="BB18902" s="191">
        <v>-4703.8590000000004</v>
      </c>
    </row>
    <row r="18903" spans="48:54" x14ac:dyDescent="0.2">
      <c r="AV18903" s="191" t="str">
        <f t="shared" si="299"/>
        <v>548_RS_41_5_202324</v>
      </c>
      <c r="AW18903" s="191" t="s">
        <v>92</v>
      </c>
      <c r="AX18903" s="18">
        <v>202324</v>
      </c>
      <c r="AY18903" s="191">
        <v>548</v>
      </c>
      <c r="AZ18903" s="191">
        <v>41</v>
      </c>
      <c r="BA18903" s="191">
        <v>5</v>
      </c>
      <c r="BB18903" s="191">
        <v>-2813.5939999999996</v>
      </c>
    </row>
    <row r="18904" spans="48:54" x14ac:dyDescent="0.2">
      <c r="AV18904" s="191" t="str">
        <f t="shared" si="299"/>
        <v>550_RS_41_5_202324</v>
      </c>
      <c r="AW18904" s="191" t="s">
        <v>92</v>
      </c>
      <c r="AX18904" s="18">
        <v>202324</v>
      </c>
      <c r="AY18904" s="191">
        <v>550</v>
      </c>
      <c r="AZ18904" s="191">
        <v>41</v>
      </c>
      <c r="BA18904" s="191">
        <v>5</v>
      </c>
      <c r="BB18904" s="191">
        <v>-8320.2839999999997</v>
      </c>
    </row>
    <row r="18905" spans="48:54" x14ac:dyDescent="0.2">
      <c r="AV18905" s="191" t="str">
        <f t="shared" si="299"/>
        <v>552_RS_41_5_202324</v>
      </c>
      <c r="AW18905" s="191" t="s">
        <v>92</v>
      </c>
      <c r="AX18905" s="18">
        <v>202324</v>
      </c>
      <c r="AY18905" s="191">
        <v>552</v>
      </c>
      <c r="AZ18905" s="191">
        <v>41</v>
      </c>
      <c r="BA18905" s="191">
        <v>5</v>
      </c>
      <c r="BB18905" s="191">
        <v>-23953.772179999978</v>
      </c>
    </row>
    <row r="18906" spans="48:54" x14ac:dyDescent="0.2">
      <c r="AV18906" s="191" t="str">
        <f t="shared" si="299"/>
        <v>562_RS_41_5_202324</v>
      </c>
      <c r="AW18906" s="191" t="s">
        <v>92</v>
      </c>
      <c r="AX18906" s="18">
        <v>202324</v>
      </c>
      <c r="AY18906" s="191">
        <v>562</v>
      </c>
      <c r="AZ18906" s="191">
        <v>41</v>
      </c>
      <c r="BA18906" s="191">
        <v>5</v>
      </c>
      <c r="BB18906" s="191">
        <v>0</v>
      </c>
    </row>
    <row r="18907" spans="48:54" x14ac:dyDescent="0.2">
      <c r="AV18907" s="191" t="str">
        <f t="shared" si="299"/>
        <v>564_RS_41_5_202324</v>
      </c>
      <c r="AW18907" s="191" t="s">
        <v>92</v>
      </c>
      <c r="AX18907" s="18">
        <v>202324</v>
      </c>
      <c r="AY18907" s="191">
        <v>564</v>
      </c>
      <c r="AZ18907" s="191">
        <v>41</v>
      </c>
      <c r="BA18907" s="191">
        <v>5</v>
      </c>
      <c r="BB18907" s="191">
        <v>0</v>
      </c>
    </row>
    <row r="18908" spans="48:54" x14ac:dyDescent="0.2">
      <c r="AV18908" s="191" t="str">
        <f t="shared" si="299"/>
        <v>566_RS_41_5_202324</v>
      </c>
      <c r="AW18908" s="191" t="s">
        <v>92</v>
      </c>
      <c r="AX18908" s="18">
        <v>202324</v>
      </c>
      <c r="AY18908" s="191">
        <v>566</v>
      </c>
      <c r="AZ18908" s="191">
        <v>41</v>
      </c>
      <c r="BA18908" s="191">
        <v>5</v>
      </c>
      <c r="BB18908" s="191">
        <v>0</v>
      </c>
    </row>
    <row r="18909" spans="48:54" x14ac:dyDescent="0.2">
      <c r="AV18909" s="191" t="str">
        <f t="shared" si="299"/>
        <v>568_RS_41_5_202324</v>
      </c>
      <c r="AW18909" s="191" t="s">
        <v>92</v>
      </c>
      <c r="AX18909" s="18">
        <v>202324</v>
      </c>
      <c r="AY18909" s="191">
        <v>568</v>
      </c>
      <c r="AZ18909" s="191">
        <v>41</v>
      </c>
      <c r="BA18909" s="191">
        <v>5</v>
      </c>
      <c r="BB18909" s="191">
        <v>0</v>
      </c>
    </row>
    <row r="18910" spans="48:54" x14ac:dyDescent="0.2">
      <c r="AV18910" s="191" t="str">
        <f t="shared" si="299"/>
        <v>572_RS_41_5_202324</v>
      </c>
      <c r="AW18910" s="191" t="s">
        <v>92</v>
      </c>
      <c r="AX18910" s="18">
        <v>202324</v>
      </c>
      <c r="AY18910" s="191">
        <v>572</v>
      </c>
      <c r="AZ18910" s="191">
        <v>41</v>
      </c>
      <c r="BA18910" s="191">
        <v>5</v>
      </c>
      <c r="BB18910" s="191">
        <v>0</v>
      </c>
    </row>
    <row r="18911" spans="48:54" x14ac:dyDescent="0.2">
      <c r="AV18911" s="191" t="str">
        <f t="shared" si="299"/>
        <v>574_RS_41_5_202324</v>
      </c>
      <c r="AW18911" s="191" t="s">
        <v>92</v>
      </c>
      <c r="AX18911" s="18">
        <v>202324</v>
      </c>
      <c r="AY18911" s="191">
        <v>574</v>
      </c>
      <c r="AZ18911" s="191">
        <v>41</v>
      </c>
      <c r="BA18911" s="191">
        <v>5</v>
      </c>
      <c r="BB18911" s="191">
        <v>0</v>
      </c>
    </row>
    <row r="18912" spans="48:54" x14ac:dyDescent="0.2">
      <c r="AV18912" s="191" t="str">
        <f t="shared" si="299"/>
        <v>576_RS_41_5_202324</v>
      </c>
      <c r="AW18912" s="191" t="s">
        <v>92</v>
      </c>
      <c r="AX18912" s="18">
        <v>202324</v>
      </c>
      <c r="AY18912" s="191">
        <v>576</v>
      </c>
      <c r="AZ18912" s="191">
        <v>41</v>
      </c>
      <c r="BA18912" s="191">
        <v>5</v>
      </c>
      <c r="BB18912" s="191">
        <v>0</v>
      </c>
    </row>
    <row r="18913" spans="48:54" x14ac:dyDescent="0.2">
      <c r="AV18913" s="191" t="str">
        <f t="shared" si="299"/>
        <v>582_RS_41_5_202324</v>
      </c>
      <c r="AW18913" s="191" t="s">
        <v>92</v>
      </c>
      <c r="AX18913" s="18">
        <v>202324</v>
      </c>
      <c r="AY18913" s="191">
        <v>582</v>
      </c>
      <c r="AZ18913" s="191">
        <v>41</v>
      </c>
      <c r="BA18913" s="191">
        <v>5</v>
      </c>
      <c r="BB18913" s="191">
        <v>0</v>
      </c>
    </row>
    <row r="18914" spans="48:54" x14ac:dyDescent="0.2">
      <c r="AV18914" s="191" t="str">
        <f t="shared" si="299"/>
        <v>584_RS_41_5_202324</v>
      </c>
      <c r="AW18914" s="191" t="s">
        <v>92</v>
      </c>
      <c r="AX18914" s="18">
        <v>202324</v>
      </c>
      <c r="AY18914" s="191">
        <v>584</v>
      </c>
      <c r="AZ18914" s="191">
        <v>41</v>
      </c>
      <c r="BA18914" s="191">
        <v>5</v>
      </c>
      <c r="BB18914" s="191">
        <v>0</v>
      </c>
    </row>
    <row r="18915" spans="48:54" x14ac:dyDescent="0.2">
      <c r="AV18915" s="191" t="str">
        <f t="shared" si="299"/>
        <v>586_RS_41_5_202324</v>
      </c>
      <c r="AW18915" s="191" t="s">
        <v>92</v>
      </c>
      <c r="AX18915" s="18">
        <v>202324</v>
      </c>
      <c r="AY18915" s="191">
        <v>586</v>
      </c>
      <c r="AZ18915" s="191">
        <v>41</v>
      </c>
      <c r="BA18915" s="191">
        <v>5</v>
      </c>
      <c r="BB18915" s="191">
        <v>0</v>
      </c>
    </row>
    <row r="18916" spans="48:54" x14ac:dyDescent="0.2">
      <c r="AV18916" s="191" t="str">
        <f t="shared" si="299"/>
        <v>512_RS_43_1_202324</v>
      </c>
      <c r="AW18916" s="191" t="s">
        <v>92</v>
      </c>
      <c r="AX18916" s="18">
        <v>202324</v>
      </c>
      <c r="AY18916" s="191">
        <v>512</v>
      </c>
      <c r="AZ18916" s="191">
        <v>43</v>
      </c>
      <c r="BA18916" s="191">
        <v>1</v>
      </c>
      <c r="BB18916" s="191">
        <v>1626</v>
      </c>
    </row>
    <row r="18917" spans="48:54" x14ac:dyDescent="0.2">
      <c r="AV18917" s="191" t="str">
        <f t="shared" si="299"/>
        <v>514_RS_43_1_202324</v>
      </c>
      <c r="AW18917" s="191" t="s">
        <v>92</v>
      </c>
      <c r="AX18917" s="18">
        <v>202324</v>
      </c>
      <c r="AY18917" s="191">
        <v>514</v>
      </c>
      <c r="AZ18917" s="191">
        <v>43</v>
      </c>
      <c r="BA18917" s="191">
        <v>1</v>
      </c>
      <c r="BB18917" s="191">
        <v>1757.9250000000002</v>
      </c>
    </row>
    <row r="18918" spans="48:54" x14ac:dyDescent="0.2">
      <c r="AV18918" s="191" t="str">
        <f t="shared" si="299"/>
        <v>516_RS_43_1_202324</v>
      </c>
      <c r="AW18918" s="191" t="s">
        <v>92</v>
      </c>
      <c r="AX18918" s="18">
        <v>202324</v>
      </c>
      <c r="AY18918" s="191">
        <v>516</v>
      </c>
      <c r="AZ18918" s="191">
        <v>43</v>
      </c>
      <c r="BA18918" s="191">
        <v>1</v>
      </c>
      <c r="BB18918" s="191">
        <v>3985.0770000000002</v>
      </c>
    </row>
    <row r="18919" spans="48:54" x14ac:dyDescent="0.2">
      <c r="AV18919" s="191" t="str">
        <f t="shared" si="299"/>
        <v>518_RS_43_1_202324</v>
      </c>
      <c r="AW18919" s="191" t="s">
        <v>92</v>
      </c>
      <c r="AX18919" s="18">
        <v>202324</v>
      </c>
      <c r="AY18919" s="191">
        <v>518</v>
      </c>
      <c r="AZ18919" s="191">
        <v>43</v>
      </c>
      <c r="BA18919" s="191">
        <v>1</v>
      </c>
      <c r="BB18919" s="191">
        <v>1798.49</v>
      </c>
    </row>
    <row r="18920" spans="48:54" x14ac:dyDescent="0.2">
      <c r="AV18920" s="191" t="str">
        <f t="shared" si="299"/>
        <v>520_RS_43_1_202324</v>
      </c>
      <c r="AW18920" s="191" t="s">
        <v>92</v>
      </c>
      <c r="AX18920" s="18">
        <v>202324</v>
      </c>
      <c r="AY18920" s="191">
        <v>520</v>
      </c>
      <c r="AZ18920" s="191">
        <v>43</v>
      </c>
      <c r="BA18920" s="191">
        <v>1</v>
      </c>
      <c r="BB18920" s="191">
        <v>1352.5630000000001</v>
      </c>
    </row>
    <row r="18921" spans="48:54" x14ac:dyDescent="0.2">
      <c r="AV18921" s="191" t="str">
        <f t="shared" si="299"/>
        <v>522_RS_43_1_202324</v>
      </c>
      <c r="AW18921" s="191" t="s">
        <v>92</v>
      </c>
      <c r="AX18921" s="18">
        <v>202324</v>
      </c>
      <c r="AY18921" s="191">
        <v>522</v>
      </c>
      <c r="AZ18921" s="191">
        <v>43</v>
      </c>
      <c r="BA18921" s="191">
        <v>1</v>
      </c>
      <c r="BB18921" s="191">
        <v>1263.24152</v>
      </c>
    </row>
    <row r="18922" spans="48:54" x14ac:dyDescent="0.2">
      <c r="AV18922" s="191" t="str">
        <f t="shared" si="299"/>
        <v>524_RS_43_1_202324</v>
      </c>
      <c r="AW18922" s="191" t="s">
        <v>92</v>
      </c>
      <c r="AX18922" s="18">
        <v>202324</v>
      </c>
      <c r="AY18922" s="191">
        <v>524</v>
      </c>
      <c r="AZ18922" s="191">
        <v>43</v>
      </c>
      <c r="BA18922" s="191">
        <v>1</v>
      </c>
      <c r="BB18922" s="191">
        <v>3694.0250900000001</v>
      </c>
    </row>
    <row r="18923" spans="48:54" x14ac:dyDescent="0.2">
      <c r="AV18923" s="191" t="str">
        <f t="shared" si="299"/>
        <v>526_RS_43_1_202324</v>
      </c>
      <c r="AW18923" s="191" t="s">
        <v>92</v>
      </c>
      <c r="AX18923" s="18">
        <v>202324</v>
      </c>
      <c r="AY18923" s="191">
        <v>526</v>
      </c>
      <c r="AZ18923" s="191">
        <v>43</v>
      </c>
      <c r="BA18923" s="191">
        <v>1</v>
      </c>
      <c r="BB18923" s="191">
        <v>1811.6706992358959</v>
      </c>
    </row>
    <row r="18924" spans="48:54" x14ac:dyDescent="0.2">
      <c r="AV18924" s="191" t="str">
        <f t="shared" si="299"/>
        <v>528_RS_43_1_202324</v>
      </c>
      <c r="AW18924" s="191" t="s">
        <v>92</v>
      </c>
      <c r="AX18924" s="18">
        <v>202324</v>
      </c>
      <c r="AY18924" s="191">
        <v>528</v>
      </c>
      <c r="AZ18924" s="191">
        <v>43</v>
      </c>
      <c r="BA18924" s="191">
        <v>1</v>
      </c>
      <c r="BB18924" s="191">
        <v>3529</v>
      </c>
    </row>
    <row r="18925" spans="48:54" x14ac:dyDescent="0.2">
      <c r="AV18925" s="191" t="str">
        <f t="shared" si="299"/>
        <v>530_RS_43_1_202324</v>
      </c>
      <c r="AW18925" s="191" t="s">
        <v>92</v>
      </c>
      <c r="AX18925" s="18">
        <v>202324</v>
      </c>
      <c r="AY18925" s="191">
        <v>530</v>
      </c>
      <c r="AZ18925" s="191">
        <v>43</v>
      </c>
      <c r="BA18925" s="191">
        <v>1</v>
      </c>
      <c r="BB18925" s="191">
        <v>6333.1499999999978</v>
      </c>
    </row>
    <row r="18926" spans="48:54" x14ac:dyDescent="0.2">
      <c r="AV18926" s="191" t="str">
        <f t="shared" si="299"/>
        <v>532_RS_43_1_202324</v>
      </c>
      <c r="AW18926" s="191" t="s">
        <v>92</v>
      </c>
      <c r="AX18926" s="18">
        <v>202324</v>
      </c>
      <c r="AY18926" s="191">
        <v>532</v>
      </c>
      <c r="AZ18926" s="191">
        <v>43</v>
      </c>
      <c r="BA18926" s="191">
        <v>1</v>
      </c>
      <c r="BB18926" s="191">
        <v>2848.41284</v>
      </c>
    </row>
    <row r="18927" spans="48:54" x14ac:dyDescent="0.2">
      <c r="AV18927" s="191" t="str">
        <f t="shared" si="299"/>
        <v>534_RS_43_1_202324</v>
      </c>
      <c r="AW18927" s="191" t="s">
        <v>92</v>
      </c>
      <c r="AX18927" s="18">
        <v>202324</v>
      </c>
      <c r="AY18927" s="191">
        <v>534</v>
      </c>
      <c r="AZ18927" s="191">
        <v>43</v>
      </c>
      <c r="BA18927" s="191">
        <v>1</v>
      </c>
      <c r="BB18927" s="191">
        <v>5475.0989399999999</v>
      </c>
    </row>
    <row r="18928" spans="48:54" x14ac:dyDescent="0.2">
      <c r="AV18928" s="191" t="str">
        <f t="shared" si="299"/>
        <v>536_RS_43_1_202324</v>
      </c>
      <c r="AW18928" s="191" t="s">
        <v>92</v>
      </c>
      <c r="AX18928" s="18">
        <v>202324</v>
      </c>
      <c r="AY18928" s="191">
        <v>536</v>
      </c>
      <c r="AZ18928" s="191">
        <v>43</v>
      </c>
      <c r="BA18928" s="191">
        <v>1</v>
      </c>
      <c r="BB18928" s="191">
        <v>1894.377</v>
      </c>
    </row>
    <row r="18929" spans="48:54" x14ac:dyDescent="0.2">
      <c r="AV18929" s="191" t="str">
        <f t="shared" si="299"/>
        <v>538_RS_43_1_202324</v>
      </c>
      <c r="AW18929" s="191" t="s">
        <v>92</v>
      </c>
      <c r="AX18929" s="18">
        <v>202324</v>
      </c>
      <c r="AY18929" s="191">
        <v>538</v>
      </c>
      <c r="AZ18929" s="191">
        <v>43</v>
      </c>
      <c r="BA18929" s="191">
        <v>1</v>
      </c>
      <c r="BB18929" s="191">
        <v>936.48</v>
      </c>
    </row>
    <row r="18930" spans="48:54" x14ac:dyDescent="0.2">
      <c r="AV18930" s="191" t="str">
        <f t="shared" si="299"/>
        <v>540_RS_43_1_202324</v>
      </c>
      <c r="AW18930" s="191" t="s">
        <v>92</v>
      </c>
      <c r="AX18930" s="18">
        <v>202324</v>
      </c>
      <c r="AY18930" s="191">
        <v>540</v>
      </c>
      <c r="AZ18930" s="191">
        <v>43</v>
      </c>
      <c r="BA18930" s="191">
        <v>1</v>
      </c>
      <c r="BB18930" s="191">
        <v>3194.75</v>
      </c>
    </row>
    <row r="18931" spans="48:54" x14ac:dyDescent="0.2">
      <c r="AV18931" s="191" t="str">
        <f t="shared" si="299"/>
        <v>542_RS_43_1_202324</v>
      </c>
      <c r="AW18931" s="191" t="s">
        <v>92</v>
      </c>
      <c r="AX18931" s="18">
        <v>202324</v>
      </c>
      <c r="AY18931" s="191">
        <v>542</v>
      </c>
      <c r="AZ18931" s="191">
        <v>43</v>
      </c>
      <c r="BA18931" s="191">
        <v>1</v>
      </c>
      <c r="BB18931" s="191">
        <v>2098.8719999999998</v>
      </c>
    </row>
    <row r="18932" spans="48:54" x14ac:dyDescent="0.2">
      <c r="AV18932" s="191" t="str">
        <f t="shared" si="299"/>
        <v>544_RS_43_1_202324</v>
      </c>
      <c r="AW18932" s="191" t="s">
        <v>92</v>
      </c>
      <c r="AX18932" s="18">
        <v>202324</v>
      </c>
      <c r="AY18932" s="191">
        <v>544</v>
      </c>
      <c r="AZ18932" s="191">
        <v>43</v>
      </c>
      <c r="BA18932" s="191">
        <v>1</v>
      </c>
      <c r="BB18932" s="191">
        <v>2323.619241737932</v>
      </c>
    </row>
    <row r="18933" spans="48:54" x14ac:dyDescent="0.2">
      <c r="AV18933" s="191" t="str">
        <f t="shared" si="299"/>
        <v>545_RS_43_1_202324</v>
      </c>
      <c r="AW18933" s="191" t="s">
        <v>92</v>
      </c>
      <c r="AX18933" s="18">
        <v>202324</v>
      </c>
      <c r="AY18933" s="191">
        <v>545</v>
      </c>
      <c r="AZ18933" s="191">
        <v>43</v>
      </c>
      <c r="BA18933" s="191">
        <v>1</v>
      </c>
      <c r="BB18933" s="191">
        <v>1857.3884800000001</v>
      </c>
    </row>
    <row r="18934" spans="48:54" x14ac:dyDescent="0.2">
      <c r="AV18934" s="191" t="str">
        <f t="shared" si="299"/>
        <v>546_RS_43_1_202324</v>
      </c>
      <c r="AW18934" s="191" t="s">
        <v>92</v>
      </c>
      <c r="AX18934" s="18">
        <v>202324</v>
      </c>
      <c r="AY18934" s="191">
        <v>546</v>
      </c>
      <c r="AZ18934" s="191">
        <v>43</v>
      </c>
      <c r="BA18934" s="191">
        <v>1</v>
      </c>
      <c r="BB18934" s="191">
        <v>1187.079</v>
      </c>
    </row>
    <row r="18935" spans="48:54" x14ac:dyDescent="0.2">
      <c r="AV18935" s="191" t="str">
        <f t="shared" si="299"/>
        <v>548_RS_43_1_202324</v>
      </c>
      <c r="AW18935" s="191" t="s">
        <v>92</v>
      </c>
      <c r="AX18935" s="18">
        <v>202324</v>
      </c>
      <c r="AY18935" s="191">
        <v>548</v>
      </c>
      <c r="AZ18935" s="191">
        <v>43</v>
      </c>
      <c r="BA18935" s="191">
        <v>1</v>
      </c>
      <c r="BB18935" s="191">
        <v>1377.2786000000001</v>
      </c>
    </row>
    <row r="18936" spans="48:54" x14ac:dyDescent="0.2">
      <c r="AV18936" s="191" t="str">
        <f t="shared" si="299"/>
        <v>550_RS_43_1_202324</v>
      </c>
      <c r="AW18936" s="191" t="s">
        <v>92</v>
      </c>
      <c r="AX18936" s="18">
        <v>202324</v>
      </c>
      <c r="AY18936" s="191">
        <v>550</v>
      </c>
      <c r="AZ18936" s="191">
        <v>43</v>
      </c>
      <c r="BA18936" s="191">
        <v>1</v>
      </c>
      <c r="BB18936" s="191">
        <v>1844.0229999999997</v>
      </c>
    </row>
    <row r="18937" spans="48:54" x14ac:dyDescent="0.2">
      <c r="AV18937" s="191" t="str">
        <f t="shared" si="299"/>
        <v>552_RS_43_1_202324</v>
      </c>
      <c r="AW18937" s="191" t="s">
        <v>92</v>
      </c>
      <c r="AX18937" s="18">
        <v>202324</v>
      </c>
      <c r="AY18937" s="191">
        <v>552</v>
      </c>
      <c r="AZ18937" s="191">
        <v>43</v>
      </c>
      <c r="BA18937" s="191">
        <v>1</v>
      </c>
      <c r="BB18937" s="191">
        <v>14325.933328399997</v>
      </c>
    </row>
    <row r="18938" spans="48:54" x14ac:dyDescent="0.2">
      <c r="AV18938" s="191" t="str">
        <f t="shared" si="299"/>
        <v>562_RS_43_1_202324</v>
      </c>
      <c r="AW18938" s="191" t="s">
        <v>92</v>
      </c>
      <c r="AX18938" s="18">
        <v>202324</v>
      </c>
      <c r="AY18938" s="191">
        <v>562</v>
      </c>
      <c r="AZ18938" s="191">
        <v>43</v>
      </c>
      <c r="BA18938" s="191">
        <v>1</v>
      </c>
      <c r="BB18938" s="191">
        <v>0</v>
      </c>
    </row>
    <row r="18939" spans="48:54" x14ac:dyDescent="0.2">
      <c r="AV18939" s="191" t="str">
        <f t="shared" si="299"/>
        <v>564_RS_43_1_202324</v>
      </c>
      <c r="AW18939" s="191" t="s">
        <v>92</v>
      </c>
      <c r="AX18939" s="18">
        <v>202324</v>
      </c>
      <c r="AY18939" s="191">
        <v>564</v>
      </c>
      <c r="AZ18939" s="191">
        <v>43</v>
      </c>
      <c r="BA18939" s="191">
        <v>1</v>
      </c>
      <c r="BB18939" s="191">
        <v>0</v>
      </c>
    </row>
    <row r="18940" spans="48:54" x14ac:dyDescent="0.2">
      <c r="AV18940" s="191" t="str">
        <f t="shared" si="299"/>
        <v>566_RS_43_1_202324</v>
      </c>
      <c r="AW18940" s="191" t="s">
        <v>92</v>
      </c>
      <c r="AX18940" s="18">
        <v>202324</v>
      </c>
      <c r="AY18940" s="191">
        <v>566</v>
      </c>
      <c r="AZ18940" s="191">
        <v>43</v>
      </c>
      <c r="BA18940" s="191">
        <v>1</v>
      </c>
      <c r="BB18940" s="191">
        <v>0</v>
      </c>
    </row>
    <row r="18941" spans="48:54" x14ac:dyDescent="0.2">
      <c r="AV18941" s="191" t="str">
        <f t="shared" si="299"/>
        <v>568_RS_43_1_202324</v>
      </c>
      <c r="AW18941" s="191" t="s">
        <v>92</v>
      </c>
      <c r="AX18941" s="18">
        <v>202324</v>
      </c>
      <c r="AY18941" s="191">
        <v>568</v>
      </c>
      <c r="AZ18941" s="191">
        <v>43</v>
      </c>
      <c r="BA18941" s="191">
        <v>1</v>
      </c>
      <c r="BB18941" s="191">
        <v>0</v>
      </c>
    </row>
    <row r="18942" spans="48:54" x14ac:dyDescent="0.2">
      <c r="AV18942" s="191" t="str">
        <f t="shared" si="299"/>
        <v>572_RS_43_1_202324</v>
      </c>
      <c r="AW18942" s="191" t="s">
        <v>92</v>
      </c>
      <c r="AX18942" s="18">
        <v>202324</v>
      </c>
      <c r="AY18942" s="191">
        <v>572</v>
      </c>
      <c r="AZ18942" s="191">
        <v>43</v>
      </c>
      <c r="BA18942" s="191">
        <v>1</v>
      </c>
      <c r="BB18942" s="191">
        <v>0</v>
      </c>
    </row>
    <row r="18943" spans="48:54" x14ac:dyDescent="0.2">
      <c r="AV18943" s="191" t="str">
        <f t="shared" si="299"/>
        <v>574_RS_43_1_202324</v>
      </c>
      <c r="AW18943" s="191" t="s">
        <v>92</v>
      </c>
      <c r="AX18943" s="18">
        <v>202324</v>
      </c>
      <c r="AY18943" s="191">
        <v>574</v>
      </c>
      <c r="AZ18943" s="191">
        <v>43</v>
      </c>
      <c r="BA18943" s="191">
        <v>1</v>
      </c>
      <c r="BB18943" s="191">
        <v>0</v>
      </c>
    </row>
    <row r="18944" spans="48:54" x14ac:dyDescent="0.2">
      <c r="AV18944" s="191" t="str">
        <f t="shared" si="299"/>
        <v>576_RS_43_1_202324</v>
      </c>
      <c r="AW18944" s="191" t="s">
        <v>92</v>
      </c>
      <c r="AX18944" s="18">
        <v>202324</v>
      </c>
      <c r="AY18944" s="191">
        <v>576</v>
      </c>
      <c r="AZ18944" s="191">
        <v>43</v>
      </c>
      <c r="BA18944" s="191">
        <v>1</v>
      </c>
      <c r="BB18944" s="191">
        <v>0</v>
      </c>
    </row>
    <row r="18945" spans="48:54" x14ac:dyDescent="0.2">
      <c r="AV18945" s="191" t="str">
        <f t="shared" si="299"/>
        <v>582_RS_43_1_202324</v>
      </c>
      <c r="AW18945" s="191" t="s">
        <v>92</v>
      </c>
      <c r="AX18945" s="18">
        <v>202324</v>
      </c>
      <c r="AY18945" s="191">
        <v>582</v>
      </c>
      <c r="AZ18945" s="191">
        <v>43</v>
      </c>
      <c r="BA18945" s="191">
        <v>1</v>
      </c>
      <c r="BB18945" s="191">
        <v>0</v>
      </c>
    </row>
    <row r="18946" spans="48:54" x14ac:dyDescent="0.2">
      <c r="AV18946" s="191" t="str">
        <f t="shared" si="299"/>
        <v>584_RS_43_1_202324</v>
      </c>
      <c r="AW18946" s="191" t="s">
        <v>92</v>
      </c>
      <c r="AX18946" s="18">
        <v>202324</v>
      </c>
      <c r="AY18946" s="191">
        <v>584</v>
      </c>
      <c r="AZ18946" s="191">
        <v>43</v>
      </c>
      <c r="BA18946" s="191">
        <v>1</v>
      </c>
      <c r="BB18946" s="191">
        <v>0</v>
      </c>
    </row>
    <row r="18947" spans="48:54" x14ac:dyDescent="0.2">
      <c r="AV18947" s="191" t="str">
        <f t="shared" si="299"/>
        <v>586_RS_43_1_202324</v>
      </c>
      <c r="AW18947" s="191" t="s">
        <v>92</v>
      </c>
      <c r="AX18947" s="18">
        <v>202324</v>
      </c>
      <c r="AY18947" s="191">
        <v>586</v>
      </c>
      <c r="AZ18947" s="191">
        <v>43</v>
      </c>
      <c r="BA18947" s="191">
        <v>1</v>
      </c>
      <c r="BB18947" s="191">
        <v>0</v>
      </c>
    </row>
    <row r="18948" spans="48:54" x14ac:dyDescent="0.2">
      <c r="AV18948" s="191" t="str">
        <f t="shared" ref="AV18948:AV19011" si="300">AY18948&amp;"_"&amp;AW18948&amp;"_"&amp;AZ18948&amp;"_"&amp;BA18948&amp;"_"&amp;AX18948</f>
        <v>512_RS_43_2_202324</v>
      </c>
      <c r="AW18948" s="191" t="s">
        <v>92</v>
      </c>
      <c r="AX18948" s="18">
        <v>202324</v>
      </c>
      <c r="AY18948" s="191">
        <v>512</v>
      </c>
      <c r="AZ18948" s="191">
        <v>43</v>
      </c>
      <c r="BA18948" s="191">
        <v>2</v>
      </c>
      <c r="BB18948" s="191">
        <v>-353</v>
      </c>
    </row>
    <row r="18949" spans="48:54" x14ac:dyDescent="0.2">
      <c r="AV18949" s="191" t="str">
        <f t="shared" si="300"/>
        <v>514_RS_43_2_202324</v>
      </c>
      <c r="AW18949" s="191" t="s">
        <v>92</v>
      </c>
      <c r="AX18949" s="18">
        <v>202324</v>
      </c>
      <c r="AY18949" s="191">
        <v>514</v>
      </c>
      <c r="AZ18949" s="191">
        <v>43</v>
      </c>
      <c r="BA18949" s="191">
        <v>2</v>
      </c>
      <c r="BB18949" s="191">
        <v>-814.85599999999999</v>
      </c>
    </row>
    <row r="18950" spans="48:54" x14ac:dyDescent="0.2">
      <c r="AV18950" s="191" t="str">
        <f t="shared" si="300"/>
        <v>516_RS_43_2_202324</v>
      </c>
      <c r="AW18950" s="191" t="s">
        <v>92</v>
      </c>
      <c r="AX18950" s="18">
        <v>202324</v>
      </c>
      <c r="AY18950" s="191">
        <v>516</v>
      </c>
      <c r="AZ18950" s="191">
        <v>43</v>
      </c>
      <c r="BA18950" s="191">
        <v>2</v>
      </c>
      <c r="BB18950" s="191">
        <v>-655.90300000000002</v>
      </c>
    </row>
    <row r="18951" spans="48:54" x14ac:dyDescent="0.2">
      <c r="AV18951" s="191" t="str">
        <f t="shared" si="300"/>
        <v>518_RS_43_2_202324</v>
      </c>
      <c r="AW18951" s="191" t="s">
        <v>92</v>
      </c>
      <c r="AX18951" s="18">
        <v>202324</v>
      </c>
      <c r="AY18951" s="191">
        <v>518</v>
      </c>
      <c r="AZ18951" s="191">
        <v>43</v>
      </c>
      <c r="BA18951" s="191">
        <v>2</v>
      </c>
      <c r="BB18951" s="191">
        <v>-524.25700000000006</v>
      </c>
    </row>
    <row r="18952" spans="48:54" x14ac:dyDescent="0.2">
      <c r="AV18952" s="191" t="str">
        <f t="shared" si="300"/>
        <v>520_RS_43_2_202324</v>
      </c>
      <c r="AW18952" s="191" t="s">
        <v>92</v>
      </c>
      <c r="AX18952" s="18">
        <v>202324</v>
      </c>
      <c r="AY18952" s="191">
        <v>520</v>
      </c>
      <c r="AZ18952" s="191">
        <v>43</v>
      </c>
      <c r="BA18952" s="191">
        <v>2</v>
      </c>
      <c r="BB18952" s="191">
        <v>-524.34299999999996</v>
      </c>
    </row>
    <row r="18953" spans="48:54" x14ac:dyDescent="0.2">
      <c r="AV18953" s="191" t="str">
        <f t="shared" si="300"/>
        <v>522_RS_43_2_202324</v>
      </c>
      <c r="AW18953" s="191" t="s">
        <v>92</v>
      </c>
      <c r="AX18953" s="18">
        <v>202324</v>
      </c>
      <c r="AY18953" s="191">
        <v>522</v>
      </c>
      <c r="AZ18953" s="191">
        <v>43</v>
      </c>
      <c r="BA18953" s="191">
        <v>2</v>
      </c>
      <c r="BB18953" s="191">
        <v>-765.52096000000006</v>
      </c>
    </row>
    <row r="18954" spans="48:54" x14ac:dyDescent="0.2">
      <c r="AV18954" s="191" t="str">
        <f t="shared" si="300"/>
        <v>524_RS_43_2_202324</v>
      </c>
      <c r="AW18954" s="191" t="s">
        <v>92</v>
      </c>
      <c r="AX18954" s="18">
        <v>202324</v>
      </c>
      <c r="AY18954" s="191">
        <v>524</v>
      </c>
      <c r="AZ18954" s="191">
        <v>43</v>
      </c>
      <c r="BA18954" s="191">
        <v>2</v>
      </c>
      <c r="BB18954" s="191">
        <v>-236.23</v>
      </c>
    </row>
    <row r="18955" spans="48:54" x14ac:dyDescent="0.2">
      <c r="AV18955" s="191" t="str">
        <f t="shared" si="300"/>
        <v>526_RS_43_2_202324</v>
      </c>
      <c r="AW18955" s="191" t="s">
        <v>92</v>
      </c>
      <c r="AX18955" s="18">
        <v>202324</v>
      </c>
      <c r="AY18955" s="191">
        <v>526</v>
      </c>
      <c r="AZ18955" s="191">
        <v>43</v>
      </c>
      <c r="BA18955" s="191">
        <v>2</v>
      </c>
      <c r="BB18955" s="191">
        <v>-314.549234052977</v>
      </c>
    </row>
    <row r="18956" spans="48:54" x14ac:dyDescent="0.2">
      <c r="AV18956" s="191" t="str">
        <f t="shared" si="300"/>
        <v>528_RS_43_2_202324</v>
      </c>
      <c r="AW18956" s="191" t="s">
        <v>92</v>
      </c>
      <c r="AX18956" s="18">
        <v>202324</v>
      </c>
      <c r="AY18956" s="191">
        <v>528</v>
      </c>
      <c r="AZ18956" s="191">
        <v>43</v>
      </c>
      <c r="BA18956" s="191">
        <v>2</v>
      </c>
      <c r="BB18956" s="191">
        <v>-740</v>
      </c>
    </row>
    <row r="18957" spans="48:54" x14ac:dyDescent="0.2">
      <c r="AV18957" s="191" t="str">
        <f t="shared" si="300"/>
        <v>530_RS_43_2_202324</v>
      </c>
      <c r="AW18957" s="191" t="s">
        <v>92</v>
      </c>
      <c r="AX18957" s="18">
        <v>202324</v>
      </c>
      <c r="AY18957" s="191">
        <v>530</v>
      </c>
      <c r="AZ18957" s="191">
        <v>43</v>
      </c>
      <c r="BA18957" s="191">
        <v>2</v>
      </c>
      <c r="BB18957" s="191">
        <v>-810.66399999999999</v>
      </c>
    </row>
    <row r="18958" spans="48:54" x14ac:dyDescent="0.2">
      <c r="AV18958" s="191" t="str">
        <f t="shared" si="300"/>
        <v>532_RS_43_2_202324</v>
      </c>
      <c r="AW18958" s="191" t="s">
        <v>92</v>
      </c>
      <c r="AX18958" s="18">
        <v>202324</v>
      </c>
      <c r="AY18958" s="191">
        <v>532</v>
      </c>
      <c r="AZ18958" s="191">
        <v>43</v>
      </c>
      <c r="BA18958" s="191">
        <v>2</v>
      </c>
      <c r="BB18958" s="191">
        <v>-822.59786000000008</v>
      </c>
    </row>
    <row r="18959" spans="48:54" x14ac:dyDescent="0.2">
      <c r="AV18959" s="191" t="str">
        <f t="shared" si="300"/>
        <v>534_RS_43_2_202324</v>
      </c>
      <c r="AW18959" s="191" t="s">
        <v>92</v>
      </c>
      <c r="AX18959" s="18">
        <v>202324</v>
      </c>
      <c r="AY18959" s="191">
        <v>534</v>
      </c>
      <c r="AZ18959" s="191">
        <v>43</v>
      </c>
      <c r="BA18959" s="191">
        <v>2</v>
      </c>
      <c r="BB18959" s="191">
        <v>-539.80186000000003</v>
      </c>
    </row>
    <row r="18960" spans="48:54" x14ac:dyDescent="0.2">
      <c r="AV18960" s="191" t="str">
        <f t="shared" si="300"/>
        <v>536_RS_43_2_202324</v>
      </c>
      <c r="AW18960" s="191" t="s">
        <v>92</v>
      </c>
      <c r="AX18960" s="18">
        <v>202324</v>
      </c>
      <c r="AY18960" s="191">
        <v>536</v>
      </c>
      <c r="AZ18960" s="191">
        <v>43</v>
      </c>
      <c r="BA18960" s="191">
        <v>2</v>
      </c>
      <c r="BB18960" s="191">
        <v>-373.553</v>
      </c>
    </row>
    <row r="18961" spans="48:54" x14ac:dyDescent="0.2">
      <c r="AV18961" s="191" t="str">
        <f t="shared" si="300"/>
        <v>538_RS_43_2_202324</v>
      </c>
      <c r="AW18961" s="191" t="s">
        <v>92</v>
      </c>
      <c r="AX18961" s="18">
        <v>202324</v>
      </c>
      <c r="AY18961" s="191">
        <v>538</v>
      </c>
      <c r="AZ18961" s="191">
        <v>43</v>
      </c>
      <c r="BA18961" s="191">
        <v>2</v>
      </c>
      <c r="BB18961" s="191">
        <v>-227</v>
      </c>
    </row>
    <row r="18962" spans="48:54" x14ac:dyDescent="0.2">
      <c r="AV18962" s="191" t="str">
        <f t="shared" si="300"/>
        <v>540_RS_43_2_202324</v>
      </c>
      <c r="AW18962" s="191" t="s">
        <v>92</v>
      </c>
      <c r="AX18962" s="18">
        <v>202324</v>
      </c>
      <c r="AY18962" s="191">
        <v>540</v>
      </c>
      <c r="AZ18962" s="191">
        <v>43</v>
      </c>
      <c r="BA18962" s="191">
        <v>2</v>
      </c>
      <c r="BB18962" s="191">
        <v>-1000.442</v>
      </c>
    </row>
    <row r="18963" spans="48:54" x14ac:dyDescent="0.2">
      <c r="AV18963" s="191" t="str">
        <f t="shared" si="300"/>
        <v>542_RS_43_2_202324</v>
      </c>
      <c r="AW18963" s="191" t="s">
        <v>92</v>
      </c>
      <c r="AX18963" s="18">
        <v>202324</v>
      </c>
      <c r="AY18963" s="191">
        <v>542</v>
      </c>
      <c r="AZ18963" s="191">
        <v>43</v>
      </c>
      <c r="BA18963" s="191">
        <v>2</v>
      </c>
      <c r="BB18963" s="191">
        <v>-394.47199999999998</v>
      </c>
    </row>
    <row r="18964" spans="48:54" x14ac:dyDescent="0.2">
      <c r="AV18964" s="191" t="str">
        <f t="shared" si="300"/>
        <v>544_RS_43_2_202324</v>
      </c>
      <c r="AW18964" s="191" t="s">
        <v>92</v>
      </c>
      <c r="AX18964" s="18">
        <v>202324</v>
      </c>
      <c r="AY18964" s="191">
        <v>544</v>
      </c>
      <c r="AZ18964" s="191">
        <v>43</v>
      </c>
      <c r="BA18964" s="191">
        <v>2</v>
      </c>
      <c r="BB18964" s="191">
        <v>-824.24537999999995</v>
      </c>
    </row>
    <row r="18965" spans="48:54" x14ac:dyDescent="0.2">
      <c r="AV18965" s="191" t="str">
        <f t="shared" si="300"/>
        <v>545_RS_43_2_202324</v>
      </c>
      <c r="AW18965" s="191" t="s">
        <v>92</v>
      </c>
      <c r="AX18965" s="18">
        <v>202324</v>
      </c>
      <c r="AY18965" s="191">
        <v>545</v>
      </c>
      <c r="AZ18965" s="191">
        <v>43</v>
      </c>
      <c r="BA18965" s="191">
        <v>2</v>
      </c>
      <c r="BB18965" s="191">
        <v>-384.62164000000001</v>
      </c>
    </row>
    <row r="18966" spans="48:54" x14ac:dyDescent="0.2">
      <c r="AV18966" s="191" t="str">
        <f t="shared" si="300"/>
        <v>546_RS_43_2_202324</v>
      </c>
      <c r="AW18966" s="191" t="s">
        <v>92</v>
      </c>
      <c r="AX18966" s="18">
        <v>202324</v>
      </c>
      <c r="AY18966" s="191">
        <v>546</v>
      </c>
      <c r="AZ18966" s="191">
        <v>43</v>
      </c>
      <c r="BA18966" s="191">
        <v>2</v>
      </c>
      <c r="BB18966" s="191">
        <v>-133</v>
      </c>
    </row>
    <row r="18967" spans="48:54" x14ac:dyDescent="0.2">
      <c r="AV18967" s="191" t="str">
        <f t="shared" si="300"/>
        <v>548_RS_43_2_202324</v>
      </c>
      <c r="AW18967" s="191" t="s">
        <v>92</v>
      </c>
      <c r="AX18967" s="18">
        <v>202324</v>
      </c>
      <c r="AY18967" s="191">
        <v>548</v>
      </c>
      <c r="AZ18967" s="191">
        <v>43</v>
      </c>
      <c r="BA18967" s="191">
        <v>2</v>
      </c>
      <c r="BB18967" s="191">
        <v>-481.57499999999993</v>
      </c>
    </row>
    <row r="18968" spans="48:54" x14ac:dyDescent="0.2">
      <c r="AV18968" s="191" t="str">
        <f t="shared" si="300"/>
        <v>550_RS_43_2_202324</v>
      </c>
      <c r="AW18968" s="191" t="s">
        <v>92</v>
      </c>
      <c r="AX18968" s="18">
        <v>202324</v>
      </c>
      <c r="AY18968" s="191">
        <v>550</v>
      </c>
      <c r="AZ18968" s="191">
        <v>43</v>
      </c>
      <c r="BA18968" s="191">
        <v>2</v>
      </c>
      <c r="BB18968" s="191">
        <v>-645.37900000000002</v>
      </c>
    </row>
    <row r="18969" spans="48:54" x14ac:dyDescent="0.2">
      <c r="AV18969" s="191" t="str">
        <f t="shared" si="300"/>
        <v>552_RS_43_2_202324</v>
      </c>
      <c r="AW18969" s="191" t="s">
        <v>92</v>
      </c>
      <c r="AX18969" s="18">
        <v>202324</v>
      </c>
      <c r="AY18969" s="191">
        <v>552</v>
      </c>
      <c r="AZ18969" s="191">
        <v>43</v>
      </c>
      <c r="BA18969" s="191">
        <v>2</v>
      </c>
      <c r="BB18969" s="191">
        <v>-2828.4367136999999</v>
      </c>
    </row>
    <row r="18970" spans="48:54" x14ac:dyDescent="0.2">
      <c r="AV18970" s="191" t="str">
        <f t="shared" si="300"/>
        <v>562_RS_43_2_202324</v>
      </c>
      <c r="AW18970" s="191" t="s">
        <v>92</v>
      </c>
      <c r="AX18970" s="18">
        <v>202324</v>
      </c>
      <c r="AY18970" s="191">
        <v>562</v>
      </c>
      <c r="AZ18970" s="191">
        <v>43</v>
      </c>
      <c r="BA18970" s="191">
        <v>2</v>
      </c>
      <c r="BB18970" s="191">
        <v>0</v>
      </c>
    </row>
    <row r="18971" spans="48:54" x14ac:dyDescent="0.2">
      <c r="AV18971" s="191" t="str">
        <f t="shared" si="300"/>
        <v>564_RS_43_2_202324</v>
      </c>
      <c r="AW18971" s="191" t="s">
        <v>92</v>
      </c>
      <c r="AX18971" s="18">
        <v>202324</v>
      </c>
      <c r="AY18971" s="191">
        <v>564</v>
      </c>
      <c r="AZ18971" s="191">
        <v>43</v>
      </c>
      <c r="BA18971" s="191">
        <v>2</v>
      </c>
      <c r="BB18971" s="191">
        <v>0</v>
      </c>
    </row>
    <row r="18972" spans="48:54" x14ac:dyDescent="0.2">
      <c r="AV18972" s="191" t="str">
        <f t="shared" si="300"/>
        <v>566_RS_43_2_202324</v>
      </c>
      <c r="AW18972" s="191" t="s">
        <v>92</v>
      </c>
      <c r="AX18972" s="18">
        <v>202324</v>
      </c>
      <c r="AY18972" s="191">
        <v>566</v>
      </c>
      <c r="AZ18972" s="191">
        <v>43</v>
      </c>
      <c r="BA18972" s="191">
        <v>2</v>
      </c>
      <c r="BB18972" s="191">
        <v>0</v>
      </c>
    </row>
    <row r="18973" spans="48:54" x14ac:dyDescent="0.2">
      <c r="AV18973" s="191" t="str">
        <f t="shared" si="300"/>
        <v>568_RS_43_2_202324</v>
      </c>
      <c r="AW18973" s="191" t="s">
        <v>92</v>
      </c>
      <c r="AX18973" s="18">
        <v>202324</v>
      </c>
      <c r="AY18973" s="191">
        <v>568</v>
      </c>
      <c r="AZ18973" s="191">
        <v>43</v>
      </c>
      <c r="BA18973" s="191">
        <v>2</v>
      </c>
      <c r="BB18973" s="191">
        <v>0</v>
      </c>
    </row>
    <row r="18974" spans="48:54" x14ac:dyDescent="0.2">
      <c r="AV18974" s="191" t="str">
        <f t="shared" si="300"/>
        <v>572_RS_43_2_202324</v>
      </c>
      <c r="AW18974" s="191" t="s">
        <v>92</v>
      </c>
      <c r="AX18974" s="18">
        <v>202324</v>
      </c>
      <c r="AY18974" s="191">
        <v>572</v>
      </c>
      <c r="AZ18974" s="191">
        <v>43</v>
      </c>
      <c r="BA18974" s="191">
        <v>2</v>
      </c>
      <c r="BB18974" s="191">
        <v>0</v>
      </c>
    </row>
    <row r="18975" spans="48:54" x14ac:dyDescent="0.2">
      <c r="AV18975" s="191" t="str">
        <f t="shared" si="300"/>
        <v>574_RS_43_2_202324</v>
      </c>
      <c r="AW18975" s="191" t="s">
        <v>92</v>
      </c>
      <c r="AX18975" s="18">
        <v>202324</v>
      </c>
      <c r="AY18975" s="191">
        <v>574</v>
      </c>
      <c r="AZ18975" s="191">
        <v>43</v>
      </c>
      <c r="BA18975" s="191">
        <v>2</v>
      </c>
      <c r="BB18975" s="191">
        <v>0</v>
      </c>
    </row>
    <row r="18976" spans="48:54" x14ac:dyDescent="0.2">
      <c r="AV18976" s="191" t="str">
        <f t="shared" si="300"/>
        <v>576_RS_43_2_202324</v>
      </c>
      <c r="AW18976" s="191" t="s">
        <v>92</v>
      </c>
      <c r="AX18976" s="18">
        <v>202324</v>
      </c>
      <c r="AY18976" s="191">
        <v>576</v>
      </c>
      <c r="AZ18976" s="191">
        <v>43</v>
      </c>
      <c r="BA18976" s="191">
        <v>2</v>
      </c>
      <c r="BB18976" s="191">
        <v>0</v>
      </c>
    </row>
    <row r="18977" spans="48:54" x14ac:dyDescent="0.2">
      <c r="AV18977" s="191" t="str">
        <f t="shared" si="300"/>
        <v>582_RS_43_2_202324</v>
      </c>
      <c r="AW18977" s="191" t="s">
        <v>92</v>
      </c>
      <c r="AX18977" s="18">
        <v>202324</v>
      </c>
      <c r="AY18977" s="191">
        <v>582</v>
      </c>
      <c r="AZ18977" s="191">
        <v>43</v>
      </c>
      <c r="BA18977" s="191">
        <v>2</v>
      </c>
      <c r="BB18977" s="191">
        <v>0</v>
      </c>
    </row>
    <row r="18978" spans="48:54" x14ac:dyDescent="0.2">
      <c r="AV18978" s="191" t="str">
        <f t="shared" si="300"/>
        <v>584_RS_43_2_202324</v>
      </c>
      <c r="AW18978" s="191" t="s">
        <v>92</v>
      </c>
      <c r="AX18978" s="18">
        <v>202324</v>
      </c>
      <c r="AY18978" s="191">
        <v>584</v>
      </c>
      <c r="AZ18978" s="191">
        <v>43</v>
      </c>
      <c r="BA18978" s="191">
        <v>2</v>
      </c>
      <c r="BB18978" s="191">
        <v>0</v>
      </c>
    </row>
    <row r="18979" spans="48:54" x14ac:dyDescent="0.2">
      <c r="AV18979" s="191" t="str">
        <f t="shared" si="300"/>
        <v>586_RS_43_2_202324</v>
      </c>
      <c r="AW18979" s="191" t="s">
        <v>92</v>
      </c>
      <c r="AX18979" s="18">
        <v>202324</v>
      </c>
      <c r="AY18979" s="191">
        <v>586</v>
      </c>
      <c r="AZ18979" s="191">
        <v>43</v>
      </c>
      <c r="BA18979" s="191">
        <v>2</v>
      </c>
      <c r="BB18979" s="191">
        <v>0</v>
      </c>
    </row>
    <row r="18980" spans="48:54" x14ac:dyDescent="0.2">
      <c r="AV18980" s="191" t="str">
        <f t="shared" si="300"/>
        <v>512_RS_43_4_202324</v>
      </c>
      <c r="AW18980" s="191" t="s">
        <v>92</v>
      </c>
      <c r="AX18980" s="18">
        <v>202324</v>
      </c>
      <c r="AY18980" s="191">
        <v>512</v>
      </c>
      <c r="AZ18980" s="191">
        <v>43</v>
      </c>
      <c r="BA18980" s="191">
        <v>4</v>
      </c>
      <c r="BB18980" s="191">
        <v>1273</v>
      </c>
    </row>
    <row r="18981" spans="48:54" x14ac:dyDescent="0.2">
      <c r="AV18981" s="191" t="str">
        <f t="shared" si="300"/>
        <v>514_RS_43_4_202324</v>
      </c>
      <c r="AW18981" s="191" t="s">
        <v>92</v>
      </c>
      <c r="AX18981" s="18">
        <v>202324</v>
      </c>
      <c r="AY18981" s="191">
        <v>514</v>
      </c>
      <c r="AZ18981" s="191">
        <v>43</v>
      </c>
      <c r="BA18981" s="191">
        <v>4</v>
      </c>
      <c r="BB18981" s="191">
        <v>943.06899999999996</v>
      </c>
    </row>
    <row r="18982" spans="48:54" x14ac:dyDescent="0.2">
      <c r="AV18982" s="191" t="str">
        <f t="shared" si="300"/>
        <v>516_RS_43_4_202324</v>
      </c>
      <c r="AW18982" s="191" t="s">
        <v>92</v>
      </c>
      <c r="AX18982" s="18">
        <v>202324</v>
      </c>
      <c r="AY18982" s="191">
        <v>516</v>
      </c>
      <c r="AZ18982" s="191">
        <v>43</v>
      </c>
      <c r="BA18982" s="191">
        <v>4</v>
      </c>
      <c r="BB18982" s="191">
        <v>3329.174</v>
      </c>
    </row>
    <row r="18983" spans="48:54" x14ac:dyDescent="0.2">
      <c r="AV18983" s="191" t="str">
        <f t="shared" si="300"/>
        <v>518_RS_43_4_202324</v>
      </c>
      <c r="AW18983" s="191" t="s">
        <v>92</v>
      </c>
      <c r="AX18983" s="18">
        <v>202324</v>
      </c>
      <c r="AY18983" s="191">
        <v>518</v>
      </c>
      <c r="AZ18983" s="191">
        <v>43</v>
      </c>
      <c r="BA18983" s="191">
        <v>4</v>
      </c>
      <c r="BB18983" s="191">
        <v>1274.2329999999999</v>
      </c>
    </row>
    <row r="18984" spans="48:54" x14ac:dyDescent="0.2">
      <c r="AV18984" s="191" t="str">
        <f t="shared" si="300"/>
        <v>520_RS_43_4_202324</v>
      </c>
      <c r="AW18984" s="191" t="s">
        <v>92</v>
      </c>
      <c r="AX18984" s="18">
        <v>202324</v>
      </c>
      <c r="AY18984" s="191">
        <v>520</v>
      </c>
      <c r="AZ18984" s="191">
        <v>43</v>
      </c>
      <c r="BA18984" s="191">
        <v>4</v>
      </c>
      <c r="BB18984" s="191">
        <v>828.22</v>
      </c>
    </row>
    <row r="18985" spans="48:54" x14ac:dyDescent="0.2">
      <c r="AV18985" s="191" t="str">
        <f t="shared" si="300"/>
        <v>522_RS_43_4_202324</v>
      </c>
      <c r="AW18985" s="191" t="s">
        <v>92</v>
      </c>
      <c r="AX18985" s="18">
        <v>202324</v>
      </c>
      <c r="AY18985" s="191">
        <v>522</v>
      </c>
      <c r="AZ18985" s="191">
        <v>43</v>
      </c>
      <c r="BA18985" s="191">
        <v>4</v>
      </c>
      <c r="BB18985" s="191">
        <v>497.72055999999998</v>
      </c>
    </row>
    <row r="18986" spans="48:54" x14ac:dyDescent="0.2">
      <c r="AV18986" s="191" t="str">
        <f t="shared" si="300"/>
        <v>524_RS_43_4_202324</v>
      </c>
      <c r="AW18986" s="191" t="s">
        <v>92</v>
      </c>
      <c r="AX18986" s="18">
        <v>202324</v>
      </c>
      <c r="AY18986" s="191">
        <v>524</v>
      </c>
      <c r="AZ18986" s="191">
        <v>43</v>
      </c>
      <c r="BA18986" s="191">
        <v>4</v>
      </c>
      <c r="BB18986" s="191">
        <v>3457.7950899999996</v>
      </c>
    </row>
    <row r="18987" spans="48:54" x14ac:dyDescent="0.2">
      <c r="AV18987" s="191" t="str">
        <f t="shared" si="300"/>
        <v>526_RS_43_4_202324</v>
      </c>
      <c r="AW18987" s="191" t="s">
        <v>92</v>
      </c>
      <c r="AX18987" s="18">
        <v>202324</v>
      </c>
      <c r="AY18987" s="191">
        <v>526</v>
      </c>
      <c r="AZ18987" s="191">
        <v>43</v>
      </c>
      <c r="BA18987" s="191">
        <v>4</v>
      </c>
      <c r="BB18987" s="191">
        <v>1497.1214651829187</v>
      </c>
    </row>
    <row r="18988" spans="48:54" x14ac:dyDescent="0.2">
      <c r="AV18988" s="191" t="str">
        <f t="shared" si="300"/>
        <v>528_RS_43_4_202324</v>
      </c>
      <c r="AW18988" s="191" t="s">
        <v>92</v>
      </c>
      <c r="AX18988" s="18">
        <v>202324</v>
      </c>
      <c r="AY18988" s="191">
        <v>528</v>
      </c>
      <c r="AZ18988" s="191">
        <v>43</v>
      </c>
      <c r="BA18988" s="191">
        <v>4</v>
      </c>
      <c r="BB18988" s="191">
        <v>2789</v>
      </c>
    </row>
    <row r="18989" spans="48:54" x14ac:dyDescent="0.2">
      <c r="AV18989" s="191" t="str">
        <f t="shared" si="300"/>
        <v>530_RS_43_4_202324</v>
      </c>
      <c r="AW18989" s="191" t="s">
        <v>92</v>
      </c>
      <c r="AX18989" s="18">
        <v>202324</v>
      </c>
      <c r="AY18989" s="191">
        <v>530</v>
      </c>
      <c r="AZ18989" s="191">
        <v>43</v>
      </c>
      <c r="BA18989" s="191">
        <v>4</v>
      </c>
      <c r="BB18989" s="191">
        <v>5522.4859999999971</v>
      </c>
    </row>
    <row r="18990" spans="48:54" x14ac:dyDescent="0.2">
      <c r="AV18990" s="191" t="str">
        <f t="shared" si="300"/>
        <v>532_RS_43_4_202324</v>
      </c>
      <c r="AW18990" s="191" t="s">
        <v>92</v>
      </c>
      <c r="AX18990" s="18">
        <v>202324</v>
      </c>
      <c r="AY18990" s="191">
        <v>532</v>
      </c>
      <c r="AZ18990" s="191">
        <v>43</v>
      </c>
      <c r="BA18990" s="191">
        <v>4</v>
      </c>
      <c r="BB18990" s="191">
        <v>2025.8149800000001</v>
      </c>
    </row>
    <row r="18991" spans="48:54" x14ac:dyDescent="0.2">
      <c r="AV18991" s="191" t="str">
        <f t="shared" si="300"/>
        <v>534_RS_43_4_202324</v>
      </c>
      <c r="AW18991" s="191" t="s">
        <v>92</v>
      </c>
      <c r="AX18991" s="18">
        <v>202324</v>
      </c>
      <c r="AY18991" s="191">
        <v>534</v>
      </c>
      <c r="AZ18991" s="191">
        <v>43</v>
      </c>
      <c r="BA18991" s="191">
        <v>4</v>
      </c>
      <c r="BB18991" s="191">
        <v>4935.2970800000003</v>
      </c>
    </row>
    <row r="18992" spans="48:54" x14ac:dyDescent="0.2">
      <c r="AV18992" s="191" t="str">
        <f t="shared" si="300"/>
        <v>536_RS_43_4_202324</v>
      </c>
      <c r="AW18992" s="191" t="s">
        <v>92</v>
      </c>
      <c r="AX18992" s="18">
        <v>202324</v>
      </c>
      <c r="AY18992" s="191">
        <v>536</v>
      </c>
      <c r="AZ18992" s="191">
        <v>43</v>
      </c>
      <c r="BA18992" s="191">
        <v>4</v>
      </c>
      <c r="BB18992" s="191">
        <v>1520.8239999999998</v>
      </c>
    </row>
    <row r="18993" spans="48:54" x14ac:dyDescent="0.2">
      <c r="AV18993" s="191" t="str">
        <f t="shared" si="300"/>
        <v>538_RS_43_4_202324</v>
      </c>
      <c r="AW18993" s="191" t="s">
        <v>92</v>
      </c>
      <c r="AX18993" s="18">
        <v>202324</v>
      </c>
      <c r="AY18993" s="191">
        <v>538</v>
      </c>
      <c r="AZ18993" s="191">
        <v>43</v>
      </c>
      <c r="BA18993" s="191">
        <v>4</v>
      </c>
      <c r="BB18993" s="191">
        <v>709.48</v>
      </c>
    </row>
    <row r="18994" spans="48:54" x14ac:dyDescent="0.2">
      <c r="AV18994" s="191" t="str">
        <f t="shared" si="300"/>
        <v>540_RS_43_4_202324</v>
      </c>
      <c r="AW18994" s="191" t="s">
        <v>92</v>
      </c>
      <c r="AX18994" s="18">
        <v>202324</v>
      </c>
      <c r="AY18994" s="191">
        <v>540</v>
      </c>
      <c r="AZ18994" s="191">
        <v>43</v>
      </c>
      <c r="BA18994" s="191">
        <v>4</v>
      </c>
      <c r="BB18994" s="191">
        <v>2194.308</v>
      </c>
    </row>
    <row r="18995" spans="48:54" x14ac:dyDescent="0.2">
      <c r="AV18995" s="191" t="str">
        <f t="shared" si="300"/>
        <v>542_RS_43_4_202324</v>
      </c>
      <c r="AW18995" s="191" t="s">
        <v>92</v>
      </c>
      <c r="AX18995" s="18">
        <v>202324</v>
      </c>
      <c r="AY18995" s="191">
        <v>542</v>
      </c>
      <c r="AZ18995" s="191">
        <v>43</v>
      </c>
      <c r="BA18995" s="191">
        <v>4</v>
      </c>
      <c r="BB18995" s="191">
        <v>1704.3999999999996</v>
      </c>
    </row>
    <row r="18996" spans="48:54" x14ac:dyDescent="0.2">
      <c r="AV18996" s="191" t="str">
        <f t="shared" si="300"/>
        <v>544_RS_43_4_202324</v>
      </c>
      <c r="AW18996" s="191" t="s">
        <v>92</v>
      </c>
      <c r="AX18996" s="18">
        <v>202324</v>
      </c>
      <c r="AY18996" s="191">
        <v>544</v>
      </c>
      <c r="AZ18996" s="191">
        <v>43</v>
      </c>
      <c r="BA18996" s="191">
        <v>4</v>
      </c>
      <c r="BB18996" s="191">
        <v>1499.3738617379324</v>
      </c>
    </row>
    <row r="18997" spans="48:54" x14ac:dyDescent="0.2">
      <c r="AV18997" s="191" t="str">
        <f t="shared" si="300"/>
        <v>545_RS_43_4_202324</v>
      </c>
      <c r="AW18997" s="191" t="s">
        <v>92</v>
      </c>
      <c r="AX18997" s="18">
        <v>202324</v>
      </c>
      <c r="AY18997" s="191">
        <v>545</v>
      </c>
      <c r="AZ18997" s="191">
        <v>43</v>
      </c>
      <c r="BA18997" s="191">
        <v>4</v>
      </c>
      <c r="BB18997" s="191">
        <v>1472.7668399999998</v>
      </c>
    </row>
    <row r="18998" spans="48:54" x14ac:dyDescent="0.2">
      <c r="AV18998" s="191" t="str">
        <f t="shared" si="300"/>
        <v>546_RS_43_4_202324</v>
      </c>
      <c r="AW18998" s="191" t="s">
        <v>92</v>
      </c>
      <c r="AX18998" s="18">
        <v>202324</v>
      </c>
      <c r="AY18998" s="191">
        <v>546</v>
      </c>
      <c r="AZ18998" s="191">
        <v>43</v>
      </c>
      <c r="BA18998" s="191">
        <v>4</v>
      </c>
      <c r="BB18998" s="191">
        <v>1054.079</v>
      </c>
    </row>
    <row r="18999" spans="48:54" x14ac:dyDescent="0.2">
      <c r="AV18999" s="191" t="str">
        <f t="shared" si="300"/>
        <v>548_RS_43_4_202324</v>
      </c>
      <c r="AW18999" s="191" t="s">
        <v>92</v>
      </c>
      <c r="AX18999" s="18">
        <v>202324</v>
      </c>
      <c r="AY18999" s="191">
        <v>548</v>
      </c>
      <c r="AZ18999" s="191">
        <v>43</v>
      </c>
      <c r="BA18999" s="191">
        <v>4</v>
      </c>
      <c r="BB18999" s="191">
        <v>895.70360000000005</v>
      </c>
    </row>
    <row r="19000" spans="48:54" x14ac:dyDescent="0.2">
      <c r="AV19000" s="191" t="str">
        <f t="shared" si="300"/>
        <v>550_RS_43_4_202324</v>
      </c>
      <c r="AW19000" s="191" t="s">
        <v>92</v>
      </c>
      <c r="AX19000" s="18">
        <v>202324</v>
      </c>
      <c r="AY19000" s="191">
        <v>550</v>
      </c>
      <c r="AZ19000" s="191">
        <v>43</v>
      </c>
      <c r="BA19000" s="191">
        <v>4</v>
      </c>
      <c r="BB19000" s="191">
        <v>1198.6439999999998</v>
      </c>
    </row>
    <row r="19001" spans="48:54" x14ac:dyDescent="0.2">
      <c r="AV19001" s="191" t="str">
        <f t="shared" si="300"/>
        <v>552_RS_43_4_202324</v>
      </c>
      <c r="AW19001" s="191" t="s">
        <v>92</v>
      </c>
      <c r="AX19001" s="18">
        <v>202324</v>
      </c>
      <c r="AY19001" s="191">
        <v>552</v>
      </c>
      <c r="AZ19001" s="191">
        <v>43</v>
      </c>
      <c r="BA19001" s="191">
        <v>4</v>
      </c>
      <c r="BB19001" s="191">
        <v>11497.496614699996</v>
      </c>
    </row>
    <row r="19002" spans="48:54" x14ac:dyDescent="0.2">
      <c r="AV19002" s="191" t="str">
        <f t="shared" si="300"/>
        <v>562_RS_43_4_202324</v>
      </c>
      <c r="AW19002" s="191" t="s">
        <v>92</v>
      </c>
      <c r="AX19002" s="18">
        <v>202324</v>
      </c>
      <c r="AY19002" s="191">
        <v>562</v>
      </c>
      <c r="AZ19002" s="191">
        <v>43</v>
      </c>
      <c r="BA19002" s="191">
        <v>4</v>
      </c>
      <c r="BB19002" s="191">
        <v>0</v>
      </c>
    </row>
    <row r="19003" spans="48:54" x14ac:dyDescent="0.2">
      <c r="AV19003" s="191" t="str">
        <f t="shared" si="300"/>
        <v>564_RS_43_4_202324</v>
      </c>
      <c r="AW19003" s="191" t="s">
        <v>92</v>
      </c>
      <c r="AX19003" s="18">
        <v>202324</v>
      </c>
      <c r="AY19003" s="191">
        <v>564</v>
      </c>
      <c r="AZ19003" s="191">
        <v>43</v>
      </c>
      <c r="BA19003" s="191">
        <v>4</v>
      </c>
      <c r="BB19003" s="191">
        <v>0</v>
      </c>
    </row>
    <row r="19004" spans="48:54" x14ac:dyDescent="0.2">
      <c r="AV19004" s="191" t="str">
        <f t="shared" si="300"/>
        <v>566_RS_43_4_202324</v>
      </c>
      <c r="AW19004" s="191" t="s">
        <v>92</v>
      </c>
      <c r="AX19004" s="18">
        <v>202324</v>
      </c>
      <c r="AY19004" s="191">
        <v>566</v>
      </c>
      <c r="AZ19004" s="191">
        <v>43</v>
      </c>
      <c r="BA19004" s="191">
        <v>4</v>
      </c>
      <c r="BB19004" s="191">
        <v>0</v>
      </c>
    </row>
    <row r="19005" spans="48:54" x14ac:dyDescent="0.2">
      <c r="AV19005" s="191" t="str">
        <f t="shared" si="300"/>
        <v>568_RS_43_4_202324</v>
      </c>
      <c r="AW19005" s="191" t="s">
        <v>92</v>
      </c>
      <c r="AX19005" s="18">
        <v>202324</v>
      </c>
      <c r="AY19005" s="191">
        <v>568</v>
      </c>
      <c r="AZ19005" s="191">
        <v>43</v>
      </c>
      <c r="BA19005" s="191">
        <v>4</v>
      </c>
      <c r="BB19005" s="191">
        <v>0</v>
      </c>
    </row>
    <row r="19006" spans="48:54" x14ac:dyDescent="0.2">
      <c r="AV19006" s="191" t="str">
        <f t="shared" si="300"/>
        <v>572_RS_43_4_202324</v>
      </c>
      <c r="AW19006" s="191" t="s">
        <v>92</v>
      </c>
      <c r="AX19006" s="18">
        <v>202324</v>
      </c>
      <c r="AY19006" s="191">
        <v>572</v>
      </c>
      <c r="AZ19006" s="191">
        <v>43</v>
      </c>
      <c r="BA19006" s="191">
        <v>4</v>
      </c>
      <c r="BB19006" s="191">
        <v>0</v>
      </c>
    </row>
    <row r="19007" spans="48:54" x14ac:dyDescent="0.2">
      <c r="AV19007" s="191" t="str">
        <f t="shared" si="300"/>
        <v>574_RS_43_4_202324</v>
      </c>
      <c r="AW19007" s="191" t="s">
        <v>92</v>
      </c>
      <c r="AX19007" s="18">
        <v>202324</v>
      </c>
      <c r="AY19007" s="191">
        <v>574</v>
      </c>
      <c r="AZ19007" s="191">
        <v>43</v>
      </c>
      <c r="BA19007" s="191">
        <v>4</v>
      </c>
      <c r="BB19007" s="191">
        <v>0</v>
      </c>
    </row>
    <row r="19008" spans="48:54" x14ac:dyDescent="0.2">
      <c r="AV19008" s="191" t="str">
        <f t="shared" si="300"/>
        <v>576_RS_43_4_202324</v>
      </c>
      <c r="AW19008" s="191" t="s">
        <v>92</v>
      </c>
      <c r="AX19008" s="18">
        <v>202324</v>
      </c>
      <c r="AY19008" s="191">
        <v>576</v>
      </c>
      <c r="AZ19008" s="191">
        <v>43</v>
      </c>
      <c r="BA19008" s="191">
        <v>4</v>
      </c>
      <c r="BB19008" s="191">
        <v>0</v>
      </c>
    </row>
    <row r="19009" spans="48:54" x14ac:dyDescent="0.2">
      <c r="AV19009" s="191" t="str">
        <f t="shared" si="300"/>
        <v>582_RS_43_4_202324</v>
      </c>
      <c r="AW19009" s="191" t="s">
        <v>92</v>
      </c>
      <c r="AX19009" s="18">
        <v>202324</v>
      </c>
      <c r="AY19009" s="191">
        <v>582</v>
      </c>
      <c r="AZ19009" s="191">
        <v>43</v>
      </c>
      <c r="BA19009" s="191">
        <v>4</v>
      </c>
      <c r="BB19009" s="191">
        <v>0</v>
      </c>
    </row>
    <row r="19010" spans="48:54" x14ac:dyDescent="0.2">
      <c r="AV19010" s="191" t="str">
        <f t="shared" si="300"/>
        <v>584_RS_43_4_202324</v>
      </c>
      <c r="AW19010" s="191" t="s">
        <v>92</v>
      </c>
      <c r="AX19010" s="18">
        <v>202324</v>
      </c>
      <c r="AY19010" s="191">
        <v>584</v>
      </c>
      <c r="AZ19010" s="191">
        <v>43</v>
      </c>
      <c r="BA19010" s="191">
        <v>4</v>
      </c>
      <c r="BB19010" s="191">
        <v>0</v>
      </c>
    </row>
    <row r="19011" spans="48:54" x14ac:dyDescent="0.2">
      <c r="AV19011" s="191" t="str">
        <f t="shared" si="300"/>
        <v>586_RS_43_4_202324</v>
      </c>
      <c r="AW19011" s="191" t="s">
        <v>92</v>
      </c>
      <c r="AX19011" s="18">
        <v>202324</v>
      </c>
      <c r="AY19011" s="191">
        <v>586</v>
      </c>
      <c r="AZ19011" s="191">
        <v>43</v>
      </c>
      <c r="BA19011" s="191">
        <v>4</v>
      </c>
      <c r="BB19011" s="191">
        <v>0</v>
      </c>
    </row>
    <row r="19012" spans="48:54" x14ac:dyDescent="0.2">
      <c r="AV19012" s="191" t="str">
        <f t="shared" ref="AV19012:AV19075" si="301">AY19012&amp;"_"&amp;AW19012&amp;"_"&amp;AZ19012&amp;"_"&amp;BA19012&amp;"_"&amp;AX19012</f>
        <v>512_RS_43_5_202324</v>
      </c>
      <c r="AW19012" s="191" t="s">
        <v>92</v>
      </c>
      <c r="AX19012" s="18">
        <v>202324</v>
      </c>
      <c r="AY19012" s="191">
        <v>512</v>
      </c>
      <c r="AZ19012" s="191">
        <v>43</v>
      </c>
      <c r="BA19012" s="191">
        <v>5</v>
      </c>
      <c r="BB19012" s="191">
        <v>0</v>
      </c>
    </row>
    <row r="19013" spans="48:54" x14ac:dyDescent="0.2">
      <c r="AV19013" s="191" t="str">
        <f t="shared" si="301"/>
        <v>514_RS_43_5_202324</v>
      </c>
      <c r="AW19013" s="191" t="s">
        <v>92</v>
      </c>
      <c r="AX19013" s="18">
        <v>202324</v>
      </c>
      <c r="AY19013" s="191">
        <v>514</v>
      </c>
      <c r="AZ19013" s="191">
        <v>43</v>
      </c>
      <c r="BA19013" s="191">
        <v>5</v>
      </c>
      <c r="BB19013" s="191">
        <v>-42.942</v>
      </c>
    </row>
    <row r="19014" spans="48:54" x14ac:dyDescent="0.2">
      <c r="AV19014" s="191" t="str">
        <f t="shared" si="301"/>
        <v>516_RS_43_5_202324</v>
      </c>
      <c r="AW19014" s="191" t="s">
        <v>92</v>
      </c>
      <c r="AX19014" s="18">
        <v>202324</v>
      </c>
      <c r="AY19014" s="191">
        <v>516</v>
      </c>
      <c r="AZ19014" s="191">
        <v>43</v>
      </c>
      <c r="BA19014" s="191">
        <v>5</v>
      </c>
      <c r="BB19014" s="191">
        <v>0</v>
      </c>
    </row>
    <row r="19015" spans="48:54" x14ac:dyDescent="0.2">
      <c r="AV19015" s="191" t="str">
        <f t="shared" si="301"/>
        <v>518_RS_43_5_202324</v>
      </c>
      <c r="AW19015" s="191" t="s">
        <v>92</v>
      </c>
      <c r="AX19015" s="18">
        <v>202324</v>
      </c>
      <c r="AY19015" s="191">
        <v>518</v>
      </c>
      <c r="AZ19015" s="191">
        <v>43</v>
      </c>
      <c r="BA19015" s="191">
        <v>5</v>
      </c>
      <c r="BB19015" s="191">
        <v>0</v>
      </c>
    </row>
    <row r="19016" spans="48:54" x14ac:dyDescent="0.2">
      <c r="AV19016" s="191" t="str">
        <f t="shared" si="301"/>
        <v>520_RS_43_5_202324</v>
      </c>
      <c r="AW19016" s="191" t="s">
        <v>92</v>
      </c>
      <c r="AX19016" s="18">
        <v>202324</v>
      </c>
      <c r="AY19016" s="191">
        <v>520</v>
      </c>
      <c r="AZ19016" s="191">
        <v>43</v>
      </c>
      <c r="BA19016" s="191">
        <v>5</v>
      </c>
      <c r="BB19016" s="191">
        <v>-28.26400000000001</v>
      </c>
    </row>
    <row r="19017" spans="48:54" x14ac:dyDescent="0.2">
      <c r="AV19017" s="191" t="str">
        <f t="shared" si="301"/>
        <v>522_RS_43_5_202324</v>
      </c>
      <c r="AW19017" s="191" t="s">
        <v>92</v>
      </c>
      <c r="AX19017" s="18">
        <v>202324</v>
      </c>
      <c r="AY19017" s="191">
        <v>522</v>
      </c>
      <c r="AZ19017" s="191">
        <v>43</v>
      </c>
      <c r="BA19017" s="191">
        <v>5</v>
      </c>
      <c r="BB19017" s="191">
        <v>0</v>
      </c>
    </row>
    <row r="19018" spans="48:54" x14ac:dyDescent="0.2">
      <c r="AV19018" s="191" t="str">
        <f t="shared" si="301"/>
        <v>524_RS_43_5_202324</v>
      </c>
      <c r="AW19018" s="191" t="s">
        <v>92</v>
      </c>
      <c r="AX19018" s="18">
        <v>202324</v>
      </c>
      <c r="AY19018" s="191">
        <v>524</v>
      </c>
      <c r="AZ19018" s="191">
        <v>43</v>
      </c>
      <c r="BA19018" s="191">
        <v>5</v>
      </c>
      <c r="BB19018" s="191">
        <v>-384.10500000000002</v>
      </c>
    </row>
    <row r="19019" spans="48:54" x14ac:dyDescent="0.2">
      <c r="AV19019" s="191" t="str">
        <f t="shared" si="301"/>
        <v>526_RS_43_5_202324</v>
      </c>
      <c r="AW19019" s="191" t="s">
        <v>92</v>
      </c>
      <c r="AX19019" s="18">
        <v>202324</v>
      </c>
      <c r="AY19019" s="191">
        <v>526</v>
      </c>
      <c r="AZ19019" s="191">
        <v>43</v>
      </c>
      <c r="BA19019" s="191">
        <v>5</v>
      </c>
      <c r="BB19019" s="191">
        <v>-26.635000000000002</v>
      </c>
    </row>
    <row r="19020" spans="48:54" x14ac:dyDescent="0.2">
      <c r="AV19020" s="191" t="str">
        <f t="shared" si="301"/>
        <v>528_RS_43_5_202324</v>
      </c>
      <c r="AW19020" s="191" t="s">
        <v>92</v>
      </c>
      <c r="AX19020" s="18">
        <v>202324</v>
      </c>
      <c r="AY19020" s="191">
        <v>528</v>
      </c>
      <c r="AZ19020" s="191">
        <v>43</v>
      </c>
      <c r="BA19020" s="191">
        <v>5</v>
      </c>
      <c r="BB19020" s="191">
        <v>-43</v>
      </c>
    </row>
    <row r="19021" spans="48:54" x14ac:dyDescent="0.2">
      <c r="AV19021" s="191" t="str">
        <f t="shared" si="301"/>
        <v>530_RS_43_5_202324</v>
      </c>
      <c r="AW19021" s="191" t="s">
        <v>92</v>
      </c>
      <c r="AX19021" s="18">
        <v>202324</v>
      </c>
      <c r="AY19021" s="191">
        <v>530</v>
      </c>
      <c r="AZ19021" s="191">
        <v>43</v>
      </c>
      <c r="BA19021" s="191">
        <v>5</v>
      </c>
      <c r="BB19021" s="191">
        <v>0</v>
      </c>
    </row>
    <row r="19022" spans="48:54" x14ac:dyDescent="0.2">
      <c r="AV19022" s="191" t="str">
        <f t="shared" si="301"/>
        <v>532_RS_43_5_202324</v>
      </c>
      <c r="AW19022" s="191" t="s">
        <v>92</v>
      </c>
      <c r="AX19022" s="18">
        <v>202324</v>
      </c>
      <c r="AY19022" s="191">
        <v>532</v>
      </c>
      <c r="AZ19022" s="191">
        <v>43</v>
      </c>
      <c r="BA19022" s="191">
        <v>5</v>
      </c>
      <c r="BB19022" s="191">
        <v>-88.503</v>
      </c>
    </row>
    <row r="19023" spans="48:54" x14ac:dyDescent="0.2">
      <c r="AV19023" s="191" t="str">
        <f t="shared" si="301"/>
        <v>534_RS_43_5_202324</v>
      </c>
      <c r="AW19023" s="191" t="s">
        <v>92</v>
      </c>
      <c r="AX19023" s="18">
        <v>202324</v>
      </c>
      <c r="AY19023" s="191">
        <v>534</v>
      </c>
      <c r="AZ19023" s="191">
        <v>43</v>
      </c>
      <c r="BA19023" s="191">
        <v>5</v>
      </c>
      <c r="BB19023" s="191">
        <v>-23.503</v>
      </c>
    </row>
    <row r="19024" spans="48:54" x14ac:dyDescent="0.2">
      <c r="AV19024" s="191" t="str">
        <f t="shared" si="301"/>
        <v>536_RS_43_5_202324</v>
      </c>
      <c r="AW19024" s="191" t="s">
        <v>92</v>
      </c>
      <c r="AX19024" s="18">
        <v>202324</v>
      </c>
      <c r="AY19024" s="191">
        <v>536</v>
      </c>
      <c r="AZ19024" s="191">
        <v>43</v>
      </c>
      <c r="BA19024" s="191">
        <v>5</v>
      </c>
      <c r="BB19024" s="191">
        <v>-354.92599999999999</v>
      </c>
    </row>
    <row r="19025" spans="48:54" x14ac:dyDescent="0.2">
      <c r="AV19025" s="191" t="str">
        <f t="shared" si="301"/>
        <v>538_RS_43_5_202324</v>
      </c>
      <c r="AW19025" s="191" t="s">
        <v>92</v>
      </c>
      <c r="AX19025" s="18">
        <v>202324</v>
      </c>
      <c r="AY19025" s="191">
        <v>538</v>
      </c>
      <c r="AZ19025" s="191">
        <v>43</v>
      </c>
      <c r="BA19025" s="191">
        <v>5</v>
      </c>
      <c r="BB19025" s="191">
        <v>0</v>
      </c>
    </row>
    <row r="19026" spans="48:54" x14ac:dyDescent="0.2">
      <c r="AV19026" s="191" t="str">
        <f t="shared" si="301"/>
        <v>540_RS_43_5_202324</v>
      </c>
      <c r="AW19026" s="191" t="s">
        <v>92</v>
      </c>
      <c r="AX19026" s="18">
        <v>202324</v>
      </c>
      <c r="AY19026" s="191">
        <v>540</v>
      </c>
      <c r="AZ19026" s="191">
        <v>43</v>
      </c>
      <c r="BA19026" s="191">
        <v>5</v>
      </c>
      <c r="BB19026" s="191">
        <v>-336.76000000000005</v>
      </c>
    </row>
    <row r="19027" spans="48:54" x14ac:dyDescent="0.2">
      <c r="AV19027" s="191" t="str">
        <f t="shared" si="301"/>
        <v>542_RS_43_5_202324</v>
      </c>
      <c r="AW19027" s="191" t="s">
        <v>92</v>
      </c>
      <c r="AX19027" s="18">
        <v>202324</v>
      </c>
      <c r="AY19027" s="191">
        <v>542</v>
      </c>
      <c r="AZ19027" s="191">
        <v>43</v>
      </c>
      <c r="BA19027" s="191">
        <v>5</v>
      </c>
      <c r="BB19027" s="191">
        <v>-125.05800000000001</v>
      </c>
    </row>
    <row r="19028" spans="48:54" x14ac:dyDescent="0.2">
      <c r="AV19028" s="191" t="str">
        <f t="shared" si="301"/>
        <v>544_RS_43_5_202324</v>
      </c>
      <c r="AW19028" s="191" t="s">
        <v>92</v>
      </c>
      <c r="AX19028" s="18">
        <v>202324</v>
      </c>
      <c r="AY19028" s="191">
        <v>544</v>
      </c>
      <c r="AZ19028" s="191">
        <v>43</v>
      </c>
      <c r="BA19028" s="191">
        <v>5</v>
      </c>
      <c r="BB19028" s="191">
        <v>-224.58836000000002</v>
      </c>
    </row>
    <row r="19029" spans="48:54" x14ac:dyDescent="0.2">
      <c r="AV19029" s="191" t="str">
        <f t="shared" si="301"/>
        <v>545_RS_43_5_202324</v>
      </c>
      <c r="AW19029" s="191" t="s">
        <v>92</v>
      </c>
      <c r="AX19029" s="18">
        <v>202324</v>
      </c>
      <c r="AY19029" s="191">
        <v>545</v>
      </c>
      <c r="AZ19029" s="191">
        <v>43</v>
      </c>
      <c r="BA19029" s="191">
        <v>5</v>
      </c>
      <c r="BB19029" s="191">
        <v>0</v>
      </c>
    </row>
    <row r="19030" spans="48:54" x14ac:dyDescent="0.2">
      <c r="AV19030" s="191" t="str">
        <f t="shared" si="301"/>
        <v>546_RS_43_5_202324</v>
      </c>
      <c r="AW19030" s="191" t="s">
        <v>92</v>
      </c>
      <c r="AX19030" s="18">
        <v>202324</v>
      </c>
      <c r="AY19030" s="191">
        <v>546</v>
      </c>
      <c r="AZ19030" s="191">
        <v>43</v>
      </c>
      <c r="BA19030" s="191">
        <v>5</v>
      </c>
      <c r="BB19030" s="191">
        <v>-7.9980000000000002</v>
      </c>
    </row>
    <row r="19031" spans="48:54" x14ac:dyDescent="0.2">
      <c r="AV19031" s="191" t="str">
        <f t="shared" si="301"/>
        <v>548_RS_43_5_202324</v>
      </c>
      <c r="AW19031" s="191" t="s">
        <v>92</v>
      </c>
      <c r="AX19031" s="18">
        <v>202324</v>
      </c>
      <c r="AY19031" s="191">
        <v>548</v>
      </c>
      <c r="AZ19031" s="191">
        <v>43</v>
      </c>
      <c r="BA19031" s="191">
        <v>5</v>
      </c>
      <c r="BB19031" s="191">
        <v>0</v>
      </c>
    </row>
    <row r="19032" spans="48:54" x14ac:dyDescent="0.2">
      <c r="AV19032" s="191" t="str">
        <f t="shared" si="301"/>
        <v>550_RS_43_5_202324</v>
      </c>
      <c r="AW19032" s="191" t="s">
        <v>92</v>
      </c>
      <c r="AX19032" s="18">
        <v>202324</v>
      </c>
      <c r="AY19032" s="191">
        <v>550</v>
      </c>
      <c r="AZ19032" s="191">
        <v>43</v>
      </c>
      <c r="BA19032" s="191">
        <v>5</v>
      </c>
      <c r="BB19032" s="191">
        <v>-44.89</v>
      </c>
    </row>
    <row r="19033" spans="48:54" x14ac:dyDescent="0.2">
      <c r="AV19033" s="191" t="str">
        <f t="shared" si="301"/>
        <v>552_RS_43_5_202324</v>
      </c>
      <c r="AW19033" s="191" t="s">
        <v>92</v>
      </c>
      <c r="AX19033" s="18">
        <v>202324</v>
      </c>
      <c r="AY19033" s="191">
        <v>552</v>
      </c>
      <c r="AZ19033" s="191">
        <v>43</v>
      </c>
      <c r="BA19033" s="191">
        <v>5</v>
      </c>
      <c r="BB19033" s="191">
        <v>-49.01</v>
      </c>
    </row>
    <row r="19034" spans="48:54" x14ac:dyDescent="0.2">
      <c r="AV19034" s="191" t="str">
        <f t="shared" si="301"/>
        <v>562_RS_43_5_202324</v>
      </c>
      <c r="AW19034" s="191" t="s">
        <v>92</v>
      </c>
      <c r="AX19034" s="18">
        <v>202324</v>
      </c>
      <c r="AY19034" s="191">
        <v>562</v>
      </c>
      <c r="AZ19034" s="191">
        <v>43</v>
      </c>
      <c r="BA19034" s="191">
        <v>5</v>
      </c>
      <c r="BB19034" s="191">
        <v>0</v>
      </c>
    </row>
    <row r="19035" spans="48:54" x14ac:dyDescent="0.2">
      <c r="AV19035" s="191" t="str">
        <f t="shared" si="301"/>
        <v>564_RS_43_5_202324</v>
      </c>
      <c r="AW19035" s="191" t="s">
        <v>92</v>
      </c>
      <c r="AX19035" s="18">
        <v>202324</v>
      </c>
      <c r="AY19035" s="191">
        <v>564</v>
      </c>
      <c r="AZ19035" s="191">
        <v>43</v>
      </c>
      <c r="BA19035" s="191">
        <v>5</v>
      </c>
      <c r="BB19035" s="191">
        <v>0</v>
      </c>
    </row>
    <row r="19036" spans="48:54" x14ac:dyDescent="0.2">
      <c r="AV19036" s="191" t="str">
        <f t="shared" si="301"/>
        <v>566_RS_43_5_202324</v>
      </c>
      <c r="AW19036" s="191" t="s">
        <v>92</v>
      </c>
      <c r="AX19036" s="18">
        <v>202324</v>
      </c>
      <c r="AY19036" s="191">
        <v>566</v>
      </c>
      <c r="AZ19036" s="191">
        <v>43</v>
      </c>
      <c r="BA19036" s="191">
        <v>5</v>
      </c>
      <c r="BB19036" s="191">
        <v>0</v>
      </c>
    </row>
    <row r="19037" spans="48:54" x14ac:dyDescent="0.2">
      <c r="AV19037" s="191" t="str">
        <f t="shared" si="301"/>
        <v>568_RS_43_5_202324</v>
      </c>
      <c r="AW19037" s="191" t="s">
        <v>92</v>
      </c>
      <c r="AX19037" s="18">
        <v>202324</v>
      </c>
      <c r="AY19037" s="191">
        <v>568</v>
      </c>
      <c r="AZ19037" s="191">
        <v>43</v>
      </c>
      <c r="BA19037" s="191">
        <v>5</v>
      </c>
      <c r="BB19037" s="191">
        <v>0</v>
      </c>
    </row>
    <row r="19038" spans="48:54" x14ac:dyDescent="0.2">
      <c r="AV19038" s="191" t="str">
        <f t="shared" si="301"/>
        <v>572_RS_43_5_202324</v>
      </c>
      <c r="AW19038" s="191" t="s">
        <v>92</v>
      </c>
      <c r="AX19038" s="18">
        <v>202324</v>
      </c>
      <c r="AY19038" s="191">
        <v>572</v>
      </c>
      <c r="AZ19038" s="191">
        <v>43</v>
      </c>
      <c r="BA19038" s="191">
        <v>5</v>
      </c>
      <c r="BB19038" s="191">
        <v>0</v>
      </c>
    </row>
    <row r="19039" spans="48:54" x14ac:dyDescent="0.2">
      <c r="AV19039" s="191" t="str">
        <f t="shared" si="301"/>
        <v>574_RS_43_5_202324</v>
      </c>
      <c r="AW19039" s="191" t="s">
        <v>92</v>
      </c>
      <c r="AX19039" s="18">
        <v>202324</v>
      </c>
      <c r="AY19039" s="191">
        <v>574</v>
      </c>
      <c r="AZ19039" s="191">
        <v>43</v>
      </c>
      <c r="BA19039" s="191">
        <v>5</v>
      </c>
      <c r="BB19039" s="191">
        <v>0</v>
      </c>
    </row>
    <row r="19040" spans="48:54" x14ac:dyDescent="0.2">
      <c r="AV19040" s="191" t="str">
        <f t="shared" si="301"/>
        <v>576_RS_43_5_202324</v>
      </c>
      <c r="AW19040" s="191" t="s">
        <v>92</v>
      </c>
      <c r="AX19040" s="18">
        <v>202324</v>
      </c>
      <c r="AY19040" s="191">
        <v>576</v>
      </c>
      <c r="AZ19040" s="191">
        <v>43</v>
      </c>
      <c r="BA19040" s="191">
        <v>5</v>
      </c>
      <c r="BB19040" s="191">
        <v>0</v>
      </c>
    </row>
    <row r="19041" spans="48:54" x14ac:dyDescent="0.2">
      <c r="AV19041" s="191" t="str">
        <f t="shared" si="301"/>
        <v>582_RS_43_5_202324</v>
      </c>
      <c r="AW19041" s="191" t="s">
        <v>92</v>
      </c>
      <c r="AX19041" s="18">
        <v>202324</v>
      </c>
      <c r="AY19041" s="191">
        <v>582</v>
      </c>
      <c r="AZ19041" s="191">
        <v>43</v>
      </c>
      <c r="BA19041" s="191">
        <v>5</v>
      </c>
      <c r="BB19041" s="191">
        <v>0</v>
      </c>
    </row>
    <row r="19042" spans="48:54" x14ac:dyDescent="0.2">
      <c r="AV19042" s="191" t="str">
        <f t="shared" si="301"/>
        <v>584_RS_43_5_202324</v>
      </c>
      <c r="AW19042" s="191" t="s">
        <v>92</v>
      </c>
      <c r="AX19042" s="18">
        <v>202324</v>
      </c>
      <c r="AY19042" s="191">
        <v>584</v>
      </c>
      <c r="AZ19042" s="191">
        <v>43</v>
      </c>
      <c r="BA19042" s="191">
        <v>5</v>
      </c>
      <c r="BB19042" s="191">
        <v>0</v>
      </c>
    </row>
    <row r="19043" spans="48:54" x14ac:dyDescent="0.2">
      <c r="AV19043" s="191" t="str">
        <f t="shared" si="301"/>
        <v>586_RS_43_5_202324</v>
      </c>
      <c r="AW19043" s="191" t="s">
        <v>92</v>
      </c>
      <c r="AX19043" s="18">
        <v>202324</v>
      </c>
      <c r="AY19043" s="191">
        <v>586</v>
      </c>
      <c r="AZ19043" s="191">
        <v>43</v>
      </c>
      <c r="BA19043" s="191">
        <v>5</v>
      </c>
      <c r="BB19043" s="191">
        <v>0</v>
      </c>
    </row>
    <row r="19044" spans="48:54" x14ac:dyDescent="0.2">
      <c r="AV19044" s="191" t="str">
        <f t="shared" si="301"/>
        <v>512_RS_46_1_202324</v>
      </c>
      <c r="AW19044" s="191" t="s">
        <v>92</v>
      </c>
      <c r="AX19044" s="18">
        <v>202324</v>
      </c>
      <c r="AY19044" s="191">
        <v>512</v>
      </c>
      <c r="AZ19044" s="191">
        <v>46</v>
      </c>
      <c r="BA19044" s="191">
        <v>1</v>
      </c>
      <c r="BB19044" s="191">
        <v>510.673</v>
      </c>
    </row>
    <row r="19045" spans="48:54" x14ac:dyDescent="0.2">
      <c r="AV19045" s="191" t="str">
        <f t="shared" si="301"/>
        <v>514_RS_46_1_202324</v>
      </c>
      <c r="AW19045" s="191" t="s">
        <v>92</v>
      </c>
      <c r="AX19045" s="18">
        <v>202324</v>
      </c>
      <c r="AY19045" s="191">
        <v>514</v>
      </c>
      <c r="AZ19045" s="191">
        <v>46</v>
      </c>
      <c r="BA19045" s="191">
        <v>1</v>
      </c>
      <c r="BB19045" s="191">
        <v>993.51400000000001</v>
      </c>
    </row>
    <row r="19046" spans="48:54" x14ac:dyDescent="0.2">
      <c r="AV19046" s="191" t="str">
        <f t="shared" si="301"/>
        <v>516_RS_46_1_202324</v>
      </c>
      <c r="AW19046" s="191" t="s">
        <v>92</v>
      </c>
      <c r="AX19046" s="18">
        <v>202324</v>
      </c>
      <c r="AY19046" s="191">
        <v>516</v>
      </c>
      <c r="AZ19046" s="191">
        <v>46</v>
      </c>
      <c r="BA19046" s="191">
        <v>1</v>
      </c>
      <c r="BB19046" s="191">
        <v>646.71800000000007</v>
      </c>
    </row>
    <row r="19047" spans="48:54" x14ac:dyDescent="0.2">
      <c r="AV19047" s="191" t="str">
        <f t="shared" si="301"/>
        <v>518_RS_46_1_202324</v>
      </c>
      <c r="AW19047" s="191" t="s">
        <v>92</v>
      </c>
      <c r="AX19047" s="18">
        <v>202324</v>
      </c>
      <c r="AY19047" s="191">
        <v>518</v>
      </c>
      <c r="AZ19047" s="191">
        <v>46</v>
      </c>
      <c r="BA19047" s="191">
        <v>1</v>
      </c>
      <c r="BB19047" s="191">
        <v>808.30410999999992</v>
      </c>
    </row>
    <row r="19048" spans="48:54" x14ac:dyDescent="0.2">
      <c r="AV19048" s="191" t="str">
        <f t="shared" si="301"/>
        <v>520_RS_46_1_202324</v>
      </c>
      <c r="AW19048" s="191" t="s">
        <v>92</v>
      </c>
      <c r="AX19048" s="18">
        <v>202324</v>
      </c>
      <c r="AY19048" s="191">
        <v>520</v>
      </c>
      <c r="AZ19048" s="191">
        <v>46</v>
      </c>
      <c r="BA19048" s="191">
        <v>1</v>
      </c>
      <c r="BB19048" s="191">
        <v>1550.1759999999999</v>
      </c>
    </row>
    <row r="19049" spans="48:54" x14ac:dyDescent="0.2">
      <c r="AV19049" s="191" t="str">
        <f t="shared" si="301"/>
        <v>522_RS_46_1_202324</v>
      </c>
      <c r="AW19049" s="191" t="s">
        <v>92</v>
      </c>
      <c r="AX19049" s="18">
        <v>202324</v>
      </c>
      <c r="AY19049" s="191">
        <v>522</v>
      </c>
      <c r="AZ19049" s="191">
        <v>46</v>
      </c>
      <c r="BA19049" s="191">
        <v>1</v>
      </c>
      <c r="BB19049" s="191">
        <v>895.65088999999989</v>
      </c>
    </row>
    <row r="19050" spans="48:54" x14ac:dyDescent="0.2">
      <c r="AV19050" s="191" t="str">
        <f t="shared" si="301"/>
        <v>524_RS_46_1_202324</v>
      </c>
      <c r="AW19050" s="191" t="s">
        <v>92</v>
      </c>
      <c r="AX19050" s="18">
        <v>202324</v>
      </c>
      <c r="AY19050" s="191">
        <v>524</v>
      </c>
      <c r="AZ19050" s="191">
        <v>46</v>
      </c>
      <c r="BA19050" s="191">
        <v>1</v>
      </c>
      <c r="BB19050" s="191">
        <v>964.84707999999989</v>
      </c>
    </row>
    <row r="19051" spans="48:54" x14ac:dyDescent="0.2">
      <c r="AV19051" s="191" t="str">
        <f t="shared" si="301"/>
        <v>526_RS_46_1_202324</v>
      </c>
      <c r="AW19051" s="191" t="s">
        <v>92</v>
      </c>
      <c r="AX19051" s="18">
        <v>202324</v>
      </c>
      <c r="AY19051" s="191">
        <v>526</v>
      </c>
      <c r="AZ19051" s="191">
        <v>46</v>
      </c>
      <c r="BA19051" s="191">
        <v>1</v>
      </c>
      <c r="BB19051" s="191">
        <v>1159.2202147652456</v>
      </c>
    </row>
    <row r="19052" spans="48:54" x14ac:dyDescent="0.2">
      <c r="AV19052" s="191" t="str">
        <f t="shared" si="301"/>
        <v>528_RS_46_1_202324</v>
      </c>
      <c r="AW19052" s="191" t="s">
        <v>92</v>
      </c>
      <c r="AX19052" s="18">
        <v>202324</v>
      </c>
      <c r="AY19052" s="191">
        <v>528</v>
      </c>
      <c r="AZ19052" s="191">
        <v>46</v>
      </c>
      <c r="BA19052" s="191">
        <v>1</v>
      </c>
      <c r="BB19052" s="191">
        <v>1433</v>
      </c>
    </row>
    <row r="19053" spans="48:54" x14ac:dyDescent="0.2">
      <c r="AV19053" s="191" t="str">
        <f t="shared" si="301"/>
        <v>530_RS_46_1_202324</v>
      </c>
      <c r="AW19053" s="191" t="s">
        <v>92</v>
      </c>
      <c r="AX19053" s="18">
        <v>202324</v>
      </c>
      <c r="AY19053" s="191">
        <v>530</v>
      </c>
      <c r="AZ19053" s="191">
        <v>46</v>
      </c>
      <c r="BA19053" s="191">
        <v>1</v>
      </c>
      <c r="BB19053" s="191">
        <v>2029.7987000000001</v>
      </c>
    </row>
    <row r="19054" spans="48:54" x14ac:dyDescent="0.2">
      <c r="AV19054" s="191" t="str">
        <f t="shared" si="301"/>
        <v>532_RS_46_1_202324</v>
      </c>
      <c r="AW19054" s="191" t="s">
        <v>92</v>
      </c>
      <c r="AX19054" s="18">
        <v>202324</v>
      </c>
      <c r="AY19054" s="191">
        <v>532</v>
      </c>
      <c r="AZ19054" s="191">
        <v>46</v>
      </c>
      <c r="BA19054" s="191">
        <v>1</v>
      </c>
      <c r="BB19054" s="191">
        <v>1662.0790199999999</v>
      </c>
    </row>
    <row r="19055" spans="48:54" x14ac:dyDescent="0.2">
      <c r="AV19055" s="191" t="str">
        <f t="shared" si="301"/>
        <v>534_RS_46_1_202324</v>
      </c>
      <c r="AW19055" s="191" t="s">
        <v>92</v>
      </c>
      <c r="AX19055" s="18">
        <v>202324</v>
      </c>
      <c r="AY19055" s="191">
        <v>534</v>
      </c>
      <c r="AZ19055" s="191">
        <v>46</v>
      </c>
      <c r="BA19055" s="191">
        <v>1</v>
      </c>
      <c r="BB19055" s="191">
        <v>1728.44676</v>
      </c>
    </row>
    <row r="19056" spans="48:54" x14ac:dyDescent="0.2">
      <c r="AV19056" s="191" t="str">
        <f t="shared" si="301"/>
        <v>536_RS_46_1_202324</v>
      </c>
      <c r="AW19056" s="191" t="s">
        <v>92</v>
      </c>
      <c r="AX19056" s="18">
        <v>202324</v>
      </c>
      <c r="AY19056" s="191">
        <v>536</v>
      </c>
      <c r="AZ19056" s="191">
        <v>46</v>
      </c>
      <c r="BA19056" s="191">
        <v>1</v>
      </c>
      <c r="BB19056" s="191">
        <v>942.11900000000003</v>
      </c>
    </row>
    <row r="19057" spans="48:54" x14ac:dyDescent="0.2">
      <c r="AV19057" s="191" t="str">
        <f t="shared" si="301"/>
        <v>538_RS_46_1_202324</v>
      </c>
      <c r="AW19057" s="191" t="s">
        <v>92</v>
      </c>
      <c r="AX19057" s="18">
        <v>202324</v>
      </c>
      <c r="AY19057" s="191">
        <v>538</v>
      </c>
      <c r="AZ19057" s="191">
        <v>46</v>
      </c>
      <c r="BA19057" s="191">
        <v>1</v>
      </c>
      <c r="BB19057" s="191">
        <v>2466.9963200000002</v>
      </c>
    </row>
    <row r="19058" spans="48:54" x14ac:dyDescent="0.2">
      <c r="AV19058" s="191" t="str">
        <f t="shared" si="301"/>
        <v>540_RS_46_1_202324</v>
      </c>
      <c r="AW19058" s="191" t="s">
        <v>92</v>
      </c>
      <c r="AX19058" s="18">
        <v>202324</v>
      </c>
      <c r="AY19058" s="191">
        <v>540</v>
      </c>
      <c r="AZ19058" s="191">
        <v>46</v>
      </c>
      <c r="BA19058" s="191">
        <v>1</v>
      </c>
      <c r="BB19058" s="191">
        <v>1227.4025900000001</v>
      </c>
    </row>
    <row r="19059" spans="48:54" x14ac:dyDescent="0.2">
      <c r="AV19059" s="191" t="str">
        <f t="shared" si="301"/>
        <v>542_RS_46_1_202324</v>
      </c>
      <c r="AW19059" s="191" t="s">
        <v>92</v>
      </c>
      <c r="AX19059" s="18">
        <v>202324</v>
      </c>
      <c r="AY19059" s="191">
        <v>542</v>
      </c>
      <c r="AZ19059" s="191">
        <v>46</v>
      </c>
      <c r="BA19059" s="191">
        <v>1</v>
      </c>
      <c r="BB19059" s="191">
        <v>762.12000000000012</v>
      </c>
    </row>
    <row r="19060" spans="48:54" x14ac:dyDescent="0.2">
      <c r="AV19060" s="191" t="str">
        <f t="shared" si="301"/>
        <v>544_RS_46_1_202324</v>
      </c>
      <c r="AW19060" s="191" t="s">
        <v>92</v>
      </c>
      <c r="AX19060" s="18">
        <v>202324</v>
      </c>
      <c r="AY19060" s="191">
        <v>544</v>
      </c>
      <c r="AZ19060" s="191">
        <v>46</v>
      </c>
      <c r="BA19060" s="191">
        <v>1</v>
      </c>
      <c r="BB19060" s="191">
        <v>3454.0714379576571</v>
      </c>
    </row>
    <row r="19061" spans="48:54" x14ac:dyDescent="0.2">
      <c r="AV19061" s="191" t="str">
        <f t="shared" si="301"/>
        <v>545_RS_46_1_202324</v>
      </c>
      <c r="AW19061" s="191" t="s">
        <v>92</v>
      </c>
      <c r="AX19061" s="18">
        <v>202324</v>
      </c>
      <c r="AY19061" s="191">
        <v>545</v>
      </c>
      <c r="AZ19061" s="191">
        <v>46</v>
      </c>
      <c r="BA19061" s="191">
        <v>1</v>
      </c>
      <c r="BB19061" s="191">
        <v>972.43447000000003</v>
      </c>
    </row>
    <row r="19062" spans="48:54" x14ac:dyDescent="0.2">
      <c r="AV19062" s="191" t="str">
        <f t="shared" si="301"/>
        <v>546_RS_46_1_202324</v>
      </c>
      <c r="AW19062" s="191" t="s">
        <v>92</v>
      </c>
      <c r="AX19062" s="18">
        <v>202324</v>
      </c>
      <c r="AY19062" s="191">
        <v>546</v>
      </c>
      <c r="AZ19062" s="191">
        <v>46</v>
      </c>
      <c r="BA19062" s="191">
        <v>1</v>
      </c>
      <c r="BB19062" s="191">
        <v>686.40300000000002</v>
      </c>
    </row>
    <row r="19063" spans="48:54" x14ac:dyDescent="0.2">
      <c r="AV19063" s="191" t="str">
        <f t="shared" si="301"/>
        <v>548_RS_46_1_202324</v>
      </c>
      <c r="AW19063" s="191" t="s">
        <v>92</v>
      </c>
      <c r="AX19063" s="18">
        <v>202324</v>
      </c>
      <c r="AY19063" s="191">
        <v>548</v>
      </c>
      <c r="AZ19063" s="191">
        <v>46</v>
      </c>
      <c r="BA19063" s="191">
        <v>1</v>
      </c>
      <c r="BB19063" s="191">
        <v>1357.7549300000001</v>
      </c>
    </row>
    <row r="19064" spans="48:54" x14ac:dyDescent="0.2">
      <c r="AV19064" s="191" t="str">
        <f t="shared" si="301"/>
        <v>550_RS_46_1_202324</v>
      </c>
      <c r="AW19064" s="191" t="s">
        <v>92</v>
      </c>
      <c r="AX19064" s="18">
        <v>202324</v>
      </c>
      <c r="AY19064" s="191">
        <v>550</v>
      </c>
      <c r="AZ19064" s="191">
        <v>46</v>
      </c>
      <c r="BA19064" s="191">
        <v>1</v>
      </c>
      <c r="BB19064" s="191">
        <v>1370.0130000000001</v>
      </c>
    </row>
    <row r="19065" spans="48:54" x14ac:dyDescent="0.2">
      <c r="AV19065" s="191" t="str">
        <f t="shared" si="301"/>
        <v>552_RS_46_1_202324</v>
      </c>
      <c r="AW19065" s="191" t="s">
        <v>92</v>
      </c>
      <c r="AX19065" s="18">
        <v>202324</v>
      </c>
      <c r="AY19065" s="191">
        <v>552</v>
      </c>
      <c r="AZ19065" s="191">
        <v>46</v>
      </c>
      <c r="BA19065" s="191">
        <v>1</v>
      </c>
      <c r="BB19065" s="191">
        <v>3950.4762599999985</v>
      </c>
    </row>
    <row r="19066" spans="48:54" x14ac:dyDescent="0.2">
      <c r="AV19066" s="191" t="str">
        <f t="shared" si="301"/>
        <v>562_RS_46_1_202324</v>
      </c>
      <c r="AW19066" s="191" t="s">
        <v>92</v>
      </c>
      <c r="AX19066" s="18">
        <v>202324</v>
      </c>
      <c r="AY19066" s="191">
        <v>562</v>
      </c>
      <c r="AZ19066" s="191">
        <v>46</v>
      </c>
      <c r="BA19066" s="191">
        <v>1</v>
      </c>
      <c r="BB19066" s="191">
        <v>0</v>
      </c>
    </row>
    <row r="19067" spans="48:54" x14ac:dyDescent="0.2">
      <c r="AV19067" s="191" t="str">
        <f t="shared" si="301"/>
        <v>564_RS_46_1_202324</v>
      </c>
      <c r="AW19067" s="191" t="s">
        <v>92</v>
      </c>
      <c r="AX19067" s="18">
        <v>202324</v>
      </c>
      <c r="AY19067" s="191">
        <v>564</v>
      </c>
      <c r="AZ19067" s="191">
        <v>46</v>
      </c>
      <c r="BA19067" s="191">
        <v>1</v>
      </c>
      <c r="BB19067" s="191">
        <v>0</v>
      </c>
    </row>
    <row r="19068" spans="48:54" x14ac:dyDescent="0.2">
      <c r="AV19068" s="191" t="str">
        <f t="shared" si="301"/>
        <v>566_RS_46_1_202324</v>
      </c>
      <c r="AW19068" s="191" t="s">
        <v>92</v>
      </c>
      <c r="AX19068" s="18">
        <v>202324</v>
      </c>
      <c r="AY19068" s="191">
        <v>566</v>
      </c>
      <c r="AZ19068" s="191">
        <v>46</v>
      </c>
      <c r="BA19068" s="191">
        <v>1</v>
      </c>
      <c r="BB19068" s="191">
        <v>0</v>
      </c>
    </row>
    <row r="19069" spans="48:54" x14ac:dyDescent="0.2">
      <c r="AV19069" s="191" t="str">
        <f t="shared" si="301"/>
        <v>568_RS_46_1_202324</v>
      </c>
      <c r="AW19069" s="191" t="s">
        <v>92</v>
      </c>
      <c r="AX19069" s="18">
        <v>202324</v>
      </c>
      <c r="AY19069" s="191">
        <v>568</v>
      </c>
      <c r="AZ19069" s="191">
        <v>46</v>
      </c>
      <c r="BA19069" s="191">
        <v>1</v>
      </c>
      <c r="BB19069" s="191">
        <v>0</v>
      </c>
    </row>
    <row r="19070" spans="48:54" x14ac:dyDescent="0.2">
      <c r="AV19070" s="191" t="str">
        <f t="shared" si="301"/>
        <v>572_RS_46_1_202324</v>
      </c>
      <c r="AW19070" s="191" t="s">
        <v>92</v>
      </c>
      <c r="AX19070" s="18">
        <v>202324</v>
      </c>
      <c r="AY19070" s="191">
        <v>572</v>
      </c>
      <c r="AZ19070" s="191">
        <v>46</v>
      </c>
      <c r="BA19070" s="191">
        <v>1</v>
      </c>
      <c r="BB19070" s="191">
        <v>0</v>
      </c>
    </row>
    <row r="19071" spans="48:54" x14ac:dyDescent="0.2">
      <c r="AV19071" s="191" t="str">
        <f t="shared" si="301"/>
        <v>574_RS_46_1_202324</v>
      </c>
      <c r="AW19071" s="191" t="s">
        <v>92</v>
      </c>
      <c r="AX19071" s="18">
        <v>202324</v>
      </c>
      <c r="AY19071" s="191">
        <v>574</v>
      </c>
      <c r="AZ19071" s="191">
        <v>46</v>
      </c>
      <c r="BA19071" s="191">
        <v>1</v>
      </c>
      <c r="BB19071" s="191">
        <v>0</v>
      </c>
    </row>
    <row r="19072" spans="48:54" x14ac:dyDescent="0.2">
      <c r="AV19072" s="191" t="str">
        <f t="shared" si="301"/>
        <v>576_RS_46_1_202324</v>
      </c>
      <c r="AW19072" s="191" t="s">
        <v>92</v>
      </c>
      <c r="AX19072" s="18">
        <v>202324</v>
      </c>
      <c r="AY19072" s="191">
        <v>576</v>
      </c>
      <c r="AZ19072" s="191">
        <v>46</v>
      </c>
      <c r="BA19072" s="191">
        <v>1</v>
      </c>
      <c r="BB19072" s="191">
        <v>0</v>
      </c>
    </row>
    <row r="19073" spans="48:54" x14ac:dyDescent="0.2">
      <c r="AV19073" s="191" t="str">
        <f t="shared" si="301"/>
        <v>582_RS_46_1_202324</v>
      </c>
      <c r="AW19073" s="191" t="s">
        <v>92</v>
      </c>
      <c r="AX19073" s="18">
        <v>202324</v>
      </c>
      <c r="AY19073" s="191">
        <v>582</v>
      </c>
      <c r="AZ19073" s="191">
        <v>46</v>
      </c>
      <c r="BA19073" s="191">
        <v>1</v>
      </c>
      <c r="BB19073" s="191">
        <v>0</v>
      </c>
    </row>
    <row r="19074" spans="48:54" x14ac:dyDescent="0.2">
      <c r="AV19074" s="191" t="str">
        <f t="shared" si="301"/>
        <v>584_RS_46_1_202324</v>
      </c>
      <c r="AW19074" s="191" t="s">
        <v>92</v>
      </c>
      <c r="AX19074" s="18">
        <v>202324</v>
      </c>
      <c r="AY19074" s="191">
        <v>584</v>
      </c>
      <c r="AZ19074" s="191">
        <v>46</v>
      </c>
      <c r="BA19074" s="191">
        <v>1</v>
      </c>
      <c r="BB19074" s="191">
        <v>0</v>
      </c>
    </row>
    <row r="19075" spans="48:54" x14ac:dyDescent="0.2">
      <c r="AV19075" s="191" t="str">
        <f t="shared" si="301"/>
        <v>586_RS_46_1_202324</v>
      </c>
      <c r="AW19075" s="191" t="s">
        <v>92</v>
      </c>
      <c r="AX19075" s="18">
        <v>202324</v>
      </c>
      <c r="AY19075" s="191">
        <v>586</v>
      </c>
      <c r="AZ19075" s="191">
        <v>46</v>
      </c>
      <c r="BA19075" s="191">
        <v>1</v>
      </c>
      <c r="BB19075" s="191">
        <v>0</v>
      </c>
    </row>
    <row r="19076" spans="48:54" x14ac:dyDescent="0.2">
      <c r="AV19076" s="191" t="str">
        <f t="shared" ref="AV19076:AV19139" si="302">AY19076&amp;"_"&amp;AW19076&amp;"_"&amp;AZ19076&amp;"_"&amp;BA19076&amp;"_"&amp;AX19076</f>
        <v>512_RS_46_2_202324</v>
      </c>
      <c r="AW19076" s="191" t="s">
        <v>92</v>
      </c>
      <c r="AX19076" s="18">
        <v>202324</v>
      </c>
      <c r="AY19076" s="191">
        <v>512</v>
      </c>
      <c r="AZ19076" s="191">
        <v>46</v>
      </c>
      <c r="BA19076" s="191">
        <v>2</v>
      </c>
      <c r="BB19076" s="191">
        <v>-271.49099999999999</v>
      </c>
    </row>
    <row r="19077" spans="48:54" x14ac:dyDescent="0.2">
      <c r="AV19077" s="191" t="str">
        <f t="shared" si="302"/>
        <v>514_RS_46_2_202324</v>
      </c>
      <c r="AW19077" s="191" t="s">
        <v>92</v>
      </c>
      <c r="AX19077" s="18">
        <v>202324</v>
      </c>
      <c r="AY19077" s="191">
        <v>514</v>
      </c>
      <c r="AZ19077" s="191">
        <v>46</v>
      </c>
      <c r="BA19077" s="191">
        <v>2</v>
      </c>
      <c r="BB19077" s="191">
        <v>-494.85300000000001</v>
      </c>
    </row>
    <row r="19078" spans="48:54" x14ac:dyDescent="0.2">
      <c r="AV19078" s="191" t="str">
        <f t="shared" si="302"/>
        <v>516_RS_46_2_202324</v>
      </c>
      <c r="AW19078" s="191" t="s">
        <v>92</v>
      </c>
      <c r="AX19078" s="18">
        <v>202324</v>
      </c>
      <c r="AY19078" s="191">
        <v>516</v>
      </c>
      <c r="AZ19078" s="191">
        <v>46</v>
      </c>
      <c r="BA19078" s="191">
        <v>2</v>
      </c>
      <c r="BB19078" s="191">
        <v>-406.52800000000002</v>
      </c>
    </row>
    <row r="19079" spans="48:54" x14ac:dyDescent="0.2">
      <c r="AV19079" s="191" t="str">
        <f t="shared" si="302"/>
        <v>518_RS_46_2_202324</v>
      </c>
      <c r="AW19079" s="191" t="s">
        <v>92</v>
      </c>
      <c r="AX19079" s="18">
        <v>202324</v>
      </c>
      <c r="AY19079" s="191">
        <v>518</v>
      </c>
      <c r="AZ19079" s="191">
        <v>46</v>
      </c>
      <c r="BA19079" s="191">
        <v>2</v>
      </c>
      <c r="BB19079" s="191">
        <v>-801.30390999999997</v>
      </c>
    </row>
    <row r="19080" spans="48:54" x14ac:dyDescent="0.2">
      <c r="AV19080" s="191" t="str">
        <f t="shared" si="302"/>
        <v>520_RS_46_2_202324</v>
      </c>
      <c r="AW19080" s="191" t="s">
        <v>92</v>
      </c>
      <c r="AX19080" s="18">
        <v>202324</v>
      </c>
      <c r="AY19080" s="191">
        <v>520</v>
      </c>
      <c r="AZ19080" s="191">
        <v>46</v>
      </c>
      <c r="BA19080" s="191">
        <v>2</v>
      </c>
      <c r="BB19080" s="191">
        <v>-762.61500000000001</v>
      </c>
    </row>
    <row r="19081" spans="48:54" x14ac:dyDescent="0.2">
      <c r="AV19081" s="191" t="str">
        <f t="shared" si="302"/>
        <v>522_RS_46_2_202324</v>
      </c>
      <c r="AW19081" s="191" t="s">
        <v>92</v>
      </c>
      <c r="AX19081" s="18">
        <v>202324</v>
      </c>
      <c r="AY19081" s="191">
        <v>522</v>
      </c>
      <c r="AZ19081" s="191">
        <v>46</v>
      </c>
      <c r="BA19081" s="191">
        <v>2</v>
      </c>
      <c r="BB19081" s="191">
        <v>-442.19056</v>
      </c>
    </row>
    <row r="19082" spans="48:54" x14ac:dyDescent="0.2">
      <c r="AV19082" s="191" t="str">
        <f t="shared" si="302"/>
        <v>524_RS_46_2_202324</v>
      </c>
      <c r="AW19082" s="191" t="s">
        <v>92</v>
      </c>
      <c r="AX19082" s="18">
        <v>202324</v>
      </c>
      <c r="AY19082" s="191">
        <v>524</v>
      </c>
      <c r="AZ19082" s="191">
        <v>46</v>
      </c>
      <c r="BA19082" s="191">
        <v>2</v>
      </c>
      <c r="BB19082" s="191">
        <v>-889.73297000000014</v>
      </c>
    </row>
    <row r="19083" spans="48:54" x14ac:dyDescent="0.2">
      <c r="AV19083" s="191" t="str">
        <f t="shared" si="302"/>
        <v>526_RS_46_2_202324</v>
      </c>
      <c r="AW19083" s="191" t="s">
        <v>92</v>
      </c>
      <c r="AX19083" s="18">
        <v>202324</v>
      </c>
      <c r="AY19083" s="191">
        <v>526</v>
      </c>
      <c r="AZ19083" s="191">
        <v>46</v>
      </c>
      <c r="BA19083" s="191">
        <v>2</v>
      </c>
      <c r="BB19083" s="191">
        <v>-333.0524324345223</v>
      </c>
    </row>
    <row r="19084" spans="48:54" x14ac:dyDescent="0.2">
      <c r="AV19084" s="191" t="str">
        <f t="shared" si="302"/>
        <v>528_RS_46_2_202324</v>
      </c>
      <c r="AW19084" s="191" t="s">
        <v>92</v>
      </c>
      <c r="AX19084" s="18">
        <v>202324</v>
      </c>
      <c r="AY19084" s="191">
        <v>528</v>
      </c>
      <c r="AZ19084" s="191">
        <v>46</v>
      </c>
      <c r="BA19084" s="191">
        <v>2</v>
      </c>
      <c r="BB19084" s="191">
        <v>-611</v>
      </c>
    </row>
    <row r="19085" spans="48:54" x14ac:dyDescent="0.2">
      <c r="AV19085" s="191" t="str">
        <f t="shared" si="302"/>
        <v>530_RS_46_2_202324</v>
      </c>
      <c r="AW19085" s="191" t="s">
        <v>92</v>
      </c>
      <c r="AX19085" s="18">
        <v>202324</v>
      </c>
      <c r="AY19085" s="191">
        <v>530</v>
      </c>
      <c r="AZ19085" s="191">
        <v>46</v>
      </c>
      <c r="BA19085" s="191">
        <v>2</v>
      </c>
      <c r="BB19085" s="191">
        <v>-901.84778000000006</v>
      </c>
    </row>
    <row r="19086" spans="48:54" x14ac:dyDescent="0.2">
      <c r="AV19086" s="191" t="str">
        <f t="shared" si="302"/>
        <v>532_RS_46_2_202324</v>
      </c>
      <c r="AW19086" s="191" t="s">
        <v>92</v>
      </c>
      <c r="AX19086" s="18">
        <v>202324</v>
      </c>
      <c r="AY19086" s="191">
        <v>532</v>
      </c>
      <c r="AZ19086" s="191">
        <v>46</v>
      </c>
      <c r="BA19086" s="191">
        <v>2</v>
      </c>
      <c r="BB19086" s="191">
        <v>-942.51441999999997</v>
      </c>
    </row>
    <row r="19087" spans="48:54" x14ac:dyDescent="0.2">
      <c r="AV19087" s="191" t="str">
        <f t="shared" si="302"/>
        <v>534_RS_46_2_202324</v>
      </c>
      <c r="AW19087" s="191" t="s">
        <v>92</v>
      </c>
      <c r="AX19087" s="18">
        <v>202324</v>
      </c>
      <c r="AY19087" s="191">
        <v>534</v>
      </c>
      <c r="AZ19087" s="191">
        <v>46</v>
      </c>
      <c r="BA19087" s="191">
        <v>2</v>
      </c>
      <c r="BB19087" s="191">
        <v>-379.62420000000003</v>
      </c>
    </row>
    <row r="19088" spans="48:54" x14ac:dyDescent="0.2">
      <c r="AV19088" s="191" t="str">
        <f t="shared" si="302"/>
        <v>536_RS_46_2_202324</v>
      </c>
      <c r="AW19088" s="191" t="s">
        <v>92</v>
      </c>
      <c r="AX19088" s="18">
        <v>202324</v>
      </c>
      <c r="AY19088" s="191">
        <v>536</v>
      </c>
      <c r="AZ19088" s="191">
        <v>46</v>
      </c>
      <c r="BA19088" s="191">
        <v>2</v>
      </c>
      <c r="BB19088" s="191">
        <v>-400.21799999999996</v>
      </c>
    </row>
    <row r="19089" spans="48:54" x14ac:dyDescent="0.2">
      <c r="AV19089" s="191" t="str">
        <f t="shared" si="302"/>
        <v>538_RS_46_2_202324</v>
      </c>
      <c r="AW19089" s="191" t="s">
        <v>92</v>
      </c>
      <c r="AX19089" s="18">
        <v>202324</v>
      </c>
      <c r="AY19089" s="191">
        <v>538</v>
      </c>
      <c r="AZ19089" s="191">
        <v>46</v>
      </c>
      <c r="BA19089" s="191">
        <v>2</v>
      </c>
      <c r="BB19089" s="191">
        <v>-454</v>
      </c>
    </row>
    <row r="19090" spans="48:54" x14ac:dyDescent="0.2">
      <c r="AV19090" s="191" t="str">
        <f t="shared" si="302"/>
        <v>540_RS_46_2_202324</v>
      </c>
      <c r="AW19090" s="191" t="s">
        <v>92</v>
      </c>
      <c r="AX19090" s="18">
        <v>202324</v>
      </c>
      <c r="AY19090" s="191">
        <v>540</v>
      </c>
      <c r="AZ19090" s="191">
        <v>46</v>
      </c>
      <c r="BA19090" s="191">
        <v>2</v>
      </c>
      <c r="BB19090" s="191">
        <v>-604.81644000000006</v>
      </c>
    </row>
    <row r="19091" spans="48:54" x14ac:dyDescent="0.2">
      <c r="AV19091" s="191" t="str">
        <f t="shared" si="302"/>
        <v>542_RS_46_2_202324</v>
      </c>
      <c r="AW19091" s="191" t="s">
        <v>92</v>
      </c>
      <c r="AX19091" s="18">
        <v>202324</v>
      </c>
      <c r="AY19091" s="191">
        <v>542</v>
      </c>
      <c r="AZ19091" s="191">
        <v>46</v>
      </c>
      <c r="BA19091" s="191">
        <v>2</v>
      </c>
      <c r="BB19091" s="191">
        <v>-162.04599999999999</v>
      </c>
    </row>
    <row r="19092" spans="48:54" x14ac:dyDescent="0.2">
      <c r="AV19092" s="191" t="str">
        <f t="shared" si="302"/>
        <v>544_RS_46_2_202324</v>
      </c>
      <c r="AW19092" s="191" t="s">
        <v>92</v>
      </c>
      <c r="AX19092" s="18">
        <v>202324</v>
      </c>
      <c r="AY19092" s="191">
        <v>544</v>
      </c>
      <c r="AZ19092" s="191">
        <v>46</v>
      </c>
      <c r="BA19092" s="191">
        <v>2</v>
      </c>
      <c r="BB19092" s="191">
        <v>-819.49454000000003</v>
      </c>
    </row>
    <row r="19093" spans="48:54" x14ac:dyDescent="0.2">
      <c r="AV19093" s="191" t="str">
        <f t="shared" si="302"/>
        <v>545_RS_46_2_202324</v>
      </c>
      <c r="AW19093" s="191" t="s">
        <v>92</v>
      </c>
      <c r="AX19093" s="18">
        <v>202324</v>
      </c>
      <c r="AY19093" s="191">
        <v>545</v>
      </c>
      <c r="AZ19093" s="191">
        <v>46</v>
      </c>
      <c r="BA19093" s="191">
        <v>2</v>
      </c>
      <c r="BB19093" s="191">
        <v>-120.38801000000001</v>
      </c>
    </row>
    <row r="19094" spans="48:54" x14ac:dyDescent="0.2">
      <c r="AV19094" s="191" t="str">
        <f t="shared" si="302"/>
        <v>546_RS_46_2_202324</v>
      </c>
      <c r="AW19094" s="191" t="s">
        <v>92</v>
      </c>
      <c r="AX19094" s="18">
        <v>202324</v>
      </c>
      <c r="AY19094" s="191">
        <v>546</v>
      </c>
      <c r="AZ19094" s="191">
        <v>46</v>
      </c>
      <c r="BA19094" s="191">
        <v>2</v>
      </c>
      <c r="BB19094" s="191">
        <v>-254.55799999999999</v>
      </c>
    </row>
    <row r="19095" spans="48:54" x14ac:dyDescent="0.2">
      <c r="AV19095" s="191" t="str">
        <f t="shared" si="302"/>
        <v>548_RS_46_2_202324</v>
      </c>
      <c r="AW19095" s="191" t="s">
        <v>92</v>
      </c>
      <c r="AX19095" s="18">
        <v>202324</v>
      </c>
      <c r="AY19095" s="191">
        <v>548</v>
      </c>
      <c r="AZ19095" s="191">
        <v>46</v>
      </c>
      <c r="BA19095" s="191">
        <v>2</v>
      </c>
      <c r="BB19095" s="191">
        <v>-508.55700000000002</v>
      </c>
    </row>
    <row r="19096" spans="48:54" x14ac:dyDescent="0.2">
      <c r="AV19096" s="191" t="str">
        <f t="shared" si="302"/>
        <v>550_RS_46_2_202324</v>
      </c>
      <c r="AW19096" s="191" t="s">
        <v>92</v>
      </c>
      <c r="AX19096" s="18">
        <v>202324</v>
      </c>
      <c r="AY19096" s="191">
        <v>550</v>
      </c>
      <c r="AZ19096" s="191">
        <v>46</v>
      </c>
      <c r="BA19096" s="191">
        <v>2</v>
      </c>
      <c r="BB19096" s="191">
        <v>-564.01400000000001</v>
      </c>
    </row>
    <row r="19097" spans="48:54" x14ac:dyDescent="0.2">
      <c r="AV19097" s="191" t="str">
        <f t="shared" si="302"/>
        <v>552_RS_46_2_202324</v>
      </c>
      <c r="AW19097" s="191" t="s">
        <v>92</v>
      </c>
      <c r="AX19097" s="18">
        <v>202324</v>
      </c>
      <c r="AY19097" s="191">
        <v>552</v>
      </c>
      <c r="AZ19097" s="191">
        <v>46</v>
      </c>
      <c r="BA19097" s="191">
        <v>2</v>
      </c>
      <c r="BB19097" s="191">
        <v>-2532.8629999999976</v>
      </c>
    </row>
    <row r="19098" spans="48:54" x14ac:dyDescent="0.2">
      <c r="AV19098" s="191" t="str">
        <f t="shared" si="302"/>
        <v>562_RS_46_2_202324</v>
      </c>
      <c r="AW19098" s="191" t="s">
        <v>92</v>
      </c>
      <c r="AX19098" s="18">
        <v>202324</v>
      </c>
      <c r="AY19098" s="191">
        <v>562</v>
      </c>
      <c r="AZ19098" s="191">
        <v>46</v>
      </c>
      <c r="BA19098" s="191">
        <v>2</v>
      </c>
      <c r="BB19098" s="191">
        <v>0</v>
      </c>
    </row>
    <row r="19099" spans="48:54" x14ac:dyDescent="0.2">
      <c r="AV19099" s="191" t="str">
        <f t="shared" si="302"/>
        <v>564_RS_46_2_202324</v>
      </c>
      <c r="AW19099" s="191" t="s">
        <v>92</v>
      </c>
      <c r="AX19099" s="18">
        <v>202324</v>
      </c>
      <c r="AY19099" s="191">
        <v>564</v>
      </c>
      <c r="AZ19099" s="191">
        <v>46</v>
      </c>
      <c r="BA19099" s="191">
        <v>2</v>
      </c>
      <c r="BB19099" s="191">
        <v>0</v>
      </c>
    </row>
    <row r="19100" spans="48:54" x14ac:dyDescent="0.2">
      <c r="AV19100" s="191" t="str">
        <f t="shared" si="302"/>
        <v>566_RS_46_2_202324</v>
      </c>
      <c r="AW19100" s="191" t="s">
        <v>92</v>
      </c>
      <c r="AX19100" s="18">
        <v>202324</v>
      </c>
      <c r="AY19100" s="191">
        <v>566</v>
      </c>
      <c r="AZ19100" s="191">
        <v>46</v>
      </c>
      <c r="BA19100" s="191">
        <v>2</v>
      </c>
      <c r="BB19100" s="191">
        <v>0</v>
      </c>
    </row>
    <row r="19101" spans="48:54" x14ac:dyDescent="0.2">
      <c r="AV19101" s="191" t="str">
        <f t="shared" si="302"/>
        <v>568_RS_46_2_202324</v>
      </c>
      <c r="AW19101" s="191" t="s">
        <v>92</v>
      </c>
      <c r="AX19101" s="18">
        <v>202324</v>
      </c>
      <c r="AY19101" s="191">
        <v>568</v>
      </c>
      <c r="AZ19101" s="191">
        <v>46</v>
      </c>
      <c r="BA19101" s="191">
        <v>2</v>
      </c>
      <c r="BB19101" s="191">
        <v>0</v>
      </c>
    </row>
    <row r="19102" spans="48:54" x14ac:dyDescent="0.2">
      <c r="AV19102" s="191" t="str">
        <f t="shared" si="302"/>
        <v>572_RS_46_2_202324</v>
      </c>
      <c r="AW19102" s="191" t="s">
        <v>92</v>
      </c>
      <c r="AX19102" s="18">
        <v>202324</v>
      </c>
      <c r="AY19102" s="191">
        <v>572</v>
      </c>
      <c r="AZ19102" s="191">
        <v>46</v>
      </c>
      <c r="BA19102" s="191">
        <v>2</v>
      </c>
      <c r="BB19102" s="191">
        <v>0</v>
      </c>
    </row>
    <row r="19103" spans="48:54" x14ac:dyDescent="0.2">
      <c r="AV19103" s="191" t="str">
        <f t="shared" si="302"/>
        <v>574_RS_46_2_202324</v>
      </c>
      <c r="AW19103" s="191" t="s">
        <v>92</v>
      </c>
      <c r="AX19103" s="18">
        <v>202324</v>
      </c>
      <c r="AY19103" s="191">
        <v>574</v>
      </c>
      <c r="AZ19103" s="191">
        <v>46</v>
      </c>
      <c r="BA19103" s="191">
        <v>2</v>
      </c>
      <c r="BB19103" s="191">
        <v>0</v>
      </c>
    </row>
    <row r="19104" spans="48:54" x14ac:dyDescent="0.2">
      <c r="AV19104" s="191" t="str">
        <f t="shared" si="302"/>
        <v>576_RS_46_2_202324</v>
      </c>
      <c r="AW19104" s="191" t="s">
        <v>92</v>
      </c>
      <c r="AX19104" s="18">
        <v>202324</v>
      </c>
      <c r="AY19104" s="191">
        <v>576</v>
      </c>
      <c r="AZ19104" s="191">
        <v>46</v>
      </c>
      <c r="BA19104" s="191">
        <v>2</v>
      </c>
      <c r="BB19104" s="191">
        <v>0</v>
      </c>
    </row>
    <row r="19105" spans="48:54" x14ac:dyDescent="0.2">
      <c r="AV19105" s="191" t="str">
        <f t="shared" si="302"/>
        <v>582_RS_46_2_202324</v>
      </c>
      <c r="AW19105" s="191" t="s">
        <v>92</v>
      </c>
      <c r="AX19105" s="18">
        <v>202324</v>
      </c>
      <c r="AY19105" s="191">
        <v>582</v>
      </c>
      <c r="AZ19105" s="191">
        <v>46</v>
      </c>
      <c r="BA19105" s="191">
        <v>2</v>
      </c>
      <c r="BB19105" s="191">
        <v>0</v>
      </c>
    </row>
    <row r="19106" spans="48:54" x14ac:dyDescent="0.2">
      <c r="AV19106" s="191" t="str">
        <f t="shared" si="302"/>
        <v>584_RS_46_2_202324</v>
      </c>
      <c r="AW19106" s="191" t="s">
        <v>92</v>
      </c>
      <c r="AX19106" s="18">
        <v>202324</v>
      </c>
      <c r="AY19106" s="191">
        <v>584</v>
      </c>
      <c r="AZ19106" s="191">
        <v>46</v>
      </c>
      <c r="BA19106" s="191">
        <v>2</v>
      </c>
      <c r="BB19106" s="191">
        <v>0</v>
      </c>
    </row>
    <row r="19107" spans="48:54" x14ac:dyDescent="0.2">
      <c r="AV19107" s="191" t="str">
        <f t="shared" si="302"/>
        <v>586_RS_46_2_202324</v>
      </c>
      <c r="AW19107" s="191" t="s">
        <v>92</v>
      </c>
      <c r="AX19107" s="18">
        <v>202324</v>
      </c>
      <c r="AY19107" s="191">
        <v>586</v>
      </c>
      <c r="AZ19107" s="191">
        <v>46</v>
      </c>
      <c r="BA19107" s="191">
        <v>2</v>
      </c>
      <c r="BB19107" s="191">
        <v>0</v>
      </c>
    </row>
    <row r="19108" spans="48:54" x14ac:dyDescent="0.2">
      <c r="AV19108" s="191" t="str">
        <f t="shared" si="302"/>
        <v>512_RS_46_4_202324</v>
      </c>
      <c r="AW19108" s="191" t="s">
        <v>92</v>
      </c>
      <c r="AX19108" s="18">
        <v>202324</v>
      </c>
      <c r="AY19108" s="191">
        <v>512</v>
      </c>
      <c r="AZ19108" s="191">
        <v>46</v>
      </c>
      <c r="BA19108" s="191">
        <v>4</v>
      </c>
      <c r="BB19108" s="191">
        <v>239.18199999999999</v>
      </c>
    </row>
    <row r="19109" spans="48:54" x14ac:dyDescent="0.2">
      <c r="AV19109" s="191" t="str">
        <f t="shared" si="302"/>
        <v>514_RS_46_4_202324</v>
      </c>
      <c r="AW19109" s="191" t="s">
        <v>92</v>
      </c>
      <c r="AX19109" s="18">
        <v>202324</v>
      </c>
      <c r="AY19109" s="191">
        <v>514</v>
      </c>
      <c r="AZ19109" s="191">
        <v>46</v>
      </c>
      <c r="BA19109" s="191">
        <v>4</v>
      </c>
      <c r="BB19109" s="191">
        <v>498.661</v>
      </c>
    </row>
    <row r="19110" spans="48:54" x14ac:dyDescent="0.2">
      <c r="AV19110" s="191" t="str">
        <f t="shared" si="302"/>
        <v>516_RS_46_4_202324</v>
      </c>
      <c r="AW19110" s="191" t="s">
        <v>92</v>
      </c>
      <c r="AX19110" s="18">
        <v>202324</v>
      </c>
      <c r="AY19110" s="191">
        <v>516</v>
      </c>
      <c r="AZ19110" s="191">
        <v>46</v>
      </c>
      <c r="BA19110" s="191">
        <v>4</v>
      </c>
      <c r="BB19110" s="191">
        <v>240.19</v>
      </c>
    </row>
    <row r="19111" spans="48:54" x14ac:dyDescent="0.2">
      <c r="AV19111" s="191" t="str">
        <f t="shared" si="302"/>
        <v>518_RS_46_4_202324</v>
      </c>
      <c r="AW19111" s="191" t="s">
        <v>92</v>
      </c>
      <c r="AX19111" s="18">
        <v>202324</v>
      </c>
      <c r="AY19111" s="191">
        <v>518</v>
      </c>
      <c r="AZ19111" s="191">
        <v>46</v>
      </c>
      <c r="BA19111" s="191">
        <v>4</v>
      </c>
      <c r="BB19111" s="191">
        <v>7.0001999999999924</v>
      </c>
    </row>
    <row r="19112" spans="48:54" x14ac:dyDescent="0.2">
      <c r="AV19112" s="191" t="str">
        <f t="shared" si="302"/>
        <v>520_RS_46_4_202324</v>
      </c>
      <c r="AW19112" s="191" t="s">
        <v>92</v>
      </c>
      <c r="AX19112" s="18">
        <v>202324</v>
      </c>
      <c r="AY19112" s="191">
        <v>520</v>
      </c>
      <c r="AZ19112" s="191">
        <v>46</v>
      </c>
      <c r="BA19112" s="191">
        <v>4</v>
      </c>
      <c r="BB19112" s="191">
        <v>787.56099999999992</v>
      </c>
    </row>
    <row r="19113" spans="48:54" x14ac:dyDescent="0.2">
      <c r="AV19113" s="191" t="str">
        <f t="shared" si="302"/>
        <v>522_RS_46_4_202324</v>
      </c>
      <c r="AW19113" s="191" t="s">
        <v>92</v>
      </c>
      <c r="AX19113" s="18">
        <v>202324</v>
      </c>
      <c r="AY19113" s="191">
        <v>522</v>
      </c>
      <c r="AZ19113" s="191">
        <v>46</v>
      </c>
      <c r="BA19113" s="191">
        <v>4</v>
      </c>
      <c r="BB19113" s="191">
        <v>453.46033</v>
      </c>
    </row>
    <row r="19114" spans="48:54" x14ac:dyDescent="0.2">
      <c r="AV19114" s="191" t="str">
        <f t="shared" si="302"/>
        <v>524_RS_46_4_202324</v>
      </c>
      <c r="AW19114" s="191" t="s">
        <v>92</v>
      </c>
      <c r="AX19114" s="18">
        <v>202324</v>
      </c>
      <c r="AY19114" s="191">
        <v>524</v>
      </c>
      <c r="AZ19114" s="191">
        <v>46</v>
      </c>
      <c r="BA19114" s="191">
        <v>4</v>
      </c>
      <c r="BB19114" s="191">
        <v>75.114109999999783</v>
      </c>
    </row>
    <row r="19115" spans="48:54" x14ac:dyDescent="0.2">
      <c r="AV19115" s="191" t="str">
        <f t="shared" si="302"/>
        <v>526_RS_46_4_202324</v>
      </c>
      <c r="AW19115" s="191" t="s">
        <v>92</v>
      </c>
      <c r="AX19115" s="18">
        <v>202324</v>
      </c>
      <c r="AY19115" s="191">
        <v>526</v>
      </c>
      <c r="AZ19115" s="191">
        <v>46</v>
      </c>
      <c r="BA19115" s="191">
        <v>4</v>
      </c>
      <c r="BB19115" s="191">
        <v>826.1677823307233</v>
      </c>
    </row>
    <row r="19116" spans="48:54" x14ac:dyDescent="0.2">
      <c r="AV19116" s="191" t="str">
        <f t="shared" si="302"/>
        <v>528_RS_46_4_202324</v>
      </c>
      <c r="AW19116" s="191" t="s">
        <v>92</v>
      </c>
      <c r="AX19116" s="18">
        <v>202324</v>
      </c>
      <c r="AY19116" s="191">
        <v>528</v>
      </c>
      <c r="AZ19116" s="191">
        <v>46</v>
      </c>
      <c r="BA19116" s="191">
        <v>4</v>
      </c>
      <c r="BB19116" s="191">
        <v>822</v>
      </c>
    </row>
    <row r="19117" spans="48:54" x14ac:dyDescent="0.2">
      <c r="AV19117" s="191" t="str">
        <f t="shared" si="302"/>
        <v>530_RS_46_4_202324</v>
      </c>
      <c r="AW19117" s="191" t="s">
        <v>92</v>
      </c>
      <c r="AX19117" s="18">
        <v>202324</v>
      </c>
      <c r="AY19117" s="191">
        <v>530</v>
      </c>
      <c r="AZ19117" s="191">
        <v>46</v>
      </c>
      <c r="BA19117" s="191">
        <v>4</v>
      </c>
      <c r="BB19117" s="191">
        <v>1127.95092</v>
      </c>
    </row>
    <row r="19118" spans="48:54" x14ac:dyDescent="0.2">
      <c r="AV19118" s="191" t="str">
        <f t="shared" si="302"/>
        <v>532_RS_46_4_202324</v>
      </c>
      <c r="AW19118" s="191" t="s">
        <v>92</v>
      </c>
      <c r="AX19118" s="18">
        <v>202324</v>
      </c>
      <c r="AY19118" s="191">
        <v>532</v>
      </c>
      <c r="AZ19118" s="191">
        <v>46</v>
      </c>
      <c r="BA19118" s="191">
        <v>4</v>
      </c>
      <c r="BB19118" s="191">
        <v>719.56459999999993</v>
      </c>
    </row>
    <row r="19119" spans="48:54" x14ac:dyDescent="0.2">
      <c r="AV19119" s="191" t="str">
        <f t="shared" si="302"/>
        <v>534_RS_46_4_202324</v>
      </c>
      <c r="AW19119" s="191" t="s">
        <v>92</v>
      </c>
      <c r="AX19119" s="18">
        <v>202324</v>
      </c>
      <c r="AY19119" s="191">
        <v>534</v>
      </c>
      <c r="AZ19119" s="191">
        <v>46</v>
      </c>
      <c r="BA19119" s="191">
        <v>4</v>
      </c>
      <c r="BB19119" s="191">
        <v>1348.8225600000001</v>
      </c>
    </row>
    <row r="19120" spans="48:54" x14ac:dyDescent="0.2">
      <c r="AV19120" s="191" t="str">
        <f t="shared" si="302"/>
        <v>536_RS_46_4_202324</v>
      </c>
      <c r="AW19120" s="191" t="s">
        <v>92</v>
      </c>
      <c r="AX19120" s="18">
        <v>202324</v>
      </c>
      <c r="AY19120" s="191">
        <v>536</v>
      </c>
      <c r="AZ19120" s="191">
        <v>46</v>
      </c>
      <c r="BA19120" s="191">
        <v>4</v>
      </c>
      <c r="BB19120" s="191">
        <v>541.90100000000007</v>
      </c>
    </row>
    <row r="19121" spans="48:54" x14ac:dyDescent="0.2">
      <c r="AV19121" s="191" t="str">
        <f t="shared" si="302"/>
        <v>538_RS_46_4_202324</v>
      </c>
      <c r="AW19121" s="191" t="s">
        <v>92</v>
      </c>
      <c r="AX19121" s="18">
        <v>202324</v>
      </c>
      <c r="AY19121" s="191">
        <v>538</v>
      </c>
      <c r="AZ19121" s="191">
        <v>46</v>
      </c>
      <c r="BA19121" s="191">
        <v>4</v>
      </c>
      <c r="BB19121" s="191">
        <v>2012.9963199999997</v>
      </c>
    </row>
    <row r="19122" spans="48:54" x14ac:dyDescent="0.2">
      <c r="AV19122" s="191" t="str">
        <f t="shared" si="302"/>
        <v>540_RS_46_4_202324</v>
      </c>
      <c r="AW19122" s="191" t="s">
        <v>92</v>
      </c>
      <c r="AX19122" s="18">
        <v>202324</v>
      </c>
      <c r="AY19122" s="191">
        <v>540</v>
      </c>
      <c r="AZ19122" s="191">
        <v>46</v>
      </c>
      <c r="BA19122" s="191">
        <v>4</v>
      </c>
      <c r="BB19122" s="191">
        <v>622.58615000000009</v>
      </c>
    </row>
    <row r="19123" spans="48:54" x14ac:dyDescent="0.2">
      <c r="AV19123" s="191" t="str">
        <f t="shared" si="302"/>
        <v>542_RS_46_4_202324</v>
      </c>
      <c r="AW19123" s="191" t="s">
        <v>92</v>
      </c>
      <c r="AX19123" s="18">
        <v>202324</v>
      </c>
      <c r="AY19123" s="191">
        <v>542</v>
      </c>
      <c r="AZ19123" s="191">
        <v>46</v>
      </c>
      <c r="BA19123" s="191">
        <v>4</v>
      </c>
      <c r="BB19123" s="191">
        <v>600.07400000000007</v>
      </c>
    </row>
    <row r="19124" spans="48:54" x14ac:dyDescent="0.2">
      <c r="AV19124" s="191" t="str">
        <f t="shared" si="302"/>
        <v>544_RS_46_4_202324</v>
      </c>
      <c r="AW19124" s="191" t="s">
        <v>92</v>
      </c>
      <c r="AX19124" s="18">
        <v>202324</v>
      </c>
      <c r="AY19124" s="191">
        <v>544</v>
      </c>
      <c r="AZ19124" s="191">
        <v>46</v>
      </c>
      <c r="BA19124" s="191">
        <v>4</v>
      </c>
      <c r="BB19124" s="191">
        <v>2634.5768979576569</v>
      </c>
    </row>
    <row r="19125" spans="48:54" x14ac:dyDescent="0.2">
      <c r="AV19125" s="191" t="str">
        <f t="shared" si="302"/>
        <v>545_RS_46_4_202324</v>
      </c>
      <c r="AW19125" s="191" t="s">
        <v>92</v>
      </c>
      <c r="AX19125" s="18">
        <v>202324</v>
      </c>
      <c r="AY19125" s="191">
        <v>545</v>
      </c>
      <c r="AZ19125" s="191">
        <v>46</v>
      </c>
      <c r="BA19125" s="191">
        <v>4</v>
      </c>
      <c r="BB19125" s="191">
        <v>852.04645999999991</v>
      </c>
    </row>
    <row r="19126" spans="48:54" x14ac:dyDescent="0.2">
      <c r="AV19126" s="191" t="str">
        <f t="shared" si="302"/>
        <v>546_RS_46_4_202324</v>
      </c>
      <c r="AW19126" s="191" t="s">
        <v>92</v>
      </c>
      <c r="AX19126" s="18">
        <v>202324</v>
      </c>
      <c r="AY19126" s="191">
        <v>546</v>
      </c>
      <c r="AZ19126" s="191">
        <v>46</v>
      </c>
      <c r="BA19126" s="191">
        <v>4</v>
      </c>
      <c r="BB19126" s="191">
        <v>431.84500000000003</v>
      </c>
    </row>
    <row r="19127" spans="48:54" x14ac:dyDescent="0.2">
      <c r="AV19127" s="191" t="str">
        <f t="shared" si="302"/>
        <v>548_RS_46_4_202324</v>
      </c>
      <c r="AW19127" s="191" t="s">
        <v>92</v>
      </c>
      <c r="AX19127" s="18">
        <v>202324</v>
      </c>
      <c r="AY19127" s="191">
        <v>548</v>
      </c>
      <c r="AZ19127" s="191">
        <v>46</v>
      </c>
      <c r="BA19127" s="191">
        <v>4</v>
      </c>
      <c r="BB19127" s="191">
        <v>849.19793000000016</v>
      </c>
    </row>
    <row r="19128" spans="48:54" x14ac:dyDescent="0.2">
      <c r="AV19128" s="191" t="str">
        <f t="shared" si="302"/>
        <v>550_RS_46_4_202324</v>
      </c>
      <c r="AW19128" s="191" t="s">
        <v>92</v>
      </c>
      <c r="AX19128" s="18">
        <v>202324</v>
      </c>
      <c r="AY19128" s="191">
        <v>550</v>
      </c>
      <c r="AZ19128" s="191">
        <v>46</v>
      </c>
      <c r="BA19128" s="191">
        <v>4</v>
      </c>
      <c r="BB19128" s="191">
        <v>805.99900000000002</v>
      </c>
    </row>
    <row r="19129" spans="48:54" x14ac:dyDescent="0.2">
      <c r="AV19129" s="191" t="str">
        <f t="shared" si="302"/>
        <v>552_RS_46_4_202324</v>
      </c>
      <c r="AW19129" s="191" t="s">
        <v>92</v>
      </c>
      <c r="AX19129" s="18">
        <v>202324</v>
      </c>
      <c r="AY19129" s="191">
        <v>552</v>
      </c>
      <c r="AZ19129" s="191">
        <v>46</v>
      </c>
      <c r="BA19129" s="191">
        <v>4</v>
      </c>
      <c r="BB19129" s="191">
        <v>1417.6132600000012</v>
      </c>
    </row>
    <row r="19130" spans="48:54" x14ac:dyDescent="0.2">
      <c r="AV19130" s="191" t="str">
        <f t="shared" si="302"/>
        <v>562_RS_46_4_202324</v>
      </c>
      <c r="AW19130" s="191" t="s">
        <v>92</v>
      </c>
      <c r="AX19130" s="18">
        <v>202324</v>
      </c>
      <c r="AY19130" s="191">
        <v>562</v>
      </c>
      <c r="AZ19130" s="191">
        <v>46</v>
      </c>
      <c r="BA19130" s="191">
        <v>4</v>
      </c>
      <c r="BB19130" s="191">
        <v>0</v>
      </c>
    </row>
    <row r="19131" spans="48:54" x14ac:dyDescent="0.2">
      <c r="AV19131" s="191" t="str">
        <f t="shared" si="302"/>
        <v>564_RS_46_4_202324</v>
      </c>
      <c r="AW19131" s="191" t="s">
        <v>92</v>
      </c>
      <c r="AX19131" s="18">
        <v>202324</v>
      </c>
      <c r="AY19131" s="191">
        <v>564</v>
      </c>
      <c r="AZ19131" s="191">
        <v>46</v>
      </c>
      <c r="BA19131" s="191">
        <v>4</v>
      </c>
      <c r="BB19131" s="191">
        <v>0</v>
      </c>
    </row>
    <row r="19132" spans="48:54" x14ac:dyDescent="0.2">
      <c r="AV19132" s="191" t="str">
        <f t="shared" si="302"/>
        <v>566_RS_46_4_202324</v>
      </c>
      <c r="AW19132" s="191" t="s">
        <v>92</v>
      </c>
      <c r="AX19132" s="18">
        <v>202324</v>
      </c>
      <c r="AY19132" s="191">
        <v>566</v>
      </c>
      <c r="AZ19132" s="191">
        <v>46</v>
      </c>
      <c r="BA19132" s="191">
        <v>4</v>
      </c>
      <c r="BB19132" s="191">
        <v>0</v>
      </c>
    </row>
    <row r="19133" spans="48:54" x14ac:dyDescent="0.2">
      <c r="AV19133" s="191" t="str">
        <f t="shared" si="302"/>
        <v>568_RS_46_4_202324</v>
      </c>
      <c r="AW19133" s="191" t="s">
        <v>92</v>
      </c>
      <c r="AX19133" s="18">
        <v>202324</v>
      </c>
      <c r="AY19133" s="191">
        <v>568</v>
      </c>
      <c r="AZ19133" s="191">
        <v>46</v>
      </c>
      <c r="BA19133" s="191">
        <v>4</v>
      </c>
      <c r="BB19133" s="191">
        <v>0</v>
      </c>
    </row>
    <row r="19134" spans="48:54" x14ac:dyDescent="0.2">
      <c r="AV19134" s="191" t="str">
        <f t="shared" si="302"/>
        <v>572_RS_46_4_202324</v>
      </c>
      <c r="AW19134" s="191" t="s">
        <v>92</v>
      </c>
      <c r="AX19134" s="18">
        <v>202324</v>
      </c>
      <c r="AY19134" s="191">
        <v>572</v>
      </c>
      <c r="AZ19134" s="191">
        <v>46</v>
      </c>
      <c r="BA19134" s="191">
        <v>4</v>
      </c>
      <c r="BB19134" s="191">
        <v>0</v>
      </c>
    </row>
    <row r="19135" spans="48:54" x14ac:dyDescent="0.2">
      <c r="AV19135" s="191" t="str">
        <f t="shared" si="302"/>
        <v>574_RS_46_4_202324</v>
      </c>
      <c r="AW19135" s="191" t="s">
        <v>92</v>
      </c>
      <c r="AX19135" s="18">
        <v>202324</v>
      </c>
      <c r="AY19135" s="191">
        <v>574</v>
      </c>
      <c r="AZ19135" s="191">
        <v>46</v>
      </c>
      <c r="BA19135" s="191">
        <v>4</v>
      </c>
      <c r="BB19135" s="191">
        <v>0</v>
      </c>
    </row>
    <row r="19136" spans="48:54" x14ac:dyDescent="0.2">
      <c r="AV19136" s="191" t="str">
        <f t="shared" si="302"/>
        <v>576_RS_46_4_202324</v>
      </c>
      <c r="AW19136" s="191" t="s">
        <v>92</v>
      </c>
      <c r="AX19136" s="18">
        <v>202324</v>
      </c>
      <c r="AY19136" s="191">
        <v>576</v>
      </c>
      <c r="AZ19136" s="191">
        <v>46</v>
      </c>
      <c r="BA19136" s="191">
        <v>4</v>
      </c>
      <c r="BB19136" s="191">
        <v>0</v>
      </c>
    </row>
    <row r="19137" spans="48:54" x14ac:dyDescent="0.2">
      <c r="AV19137" s="191" t="str">
        <f t="shared" si="302"/>
        <v>582_RS_46_4_202324</v>
      </c>
      <c r="AW19137" s="191" t="s">
        <v>92</v>
      </c>
      <c r="AX19137" s="18">
        <v>202324</v>
      </c>
      <c r="AY19137" s="191">
        <v>582</v>
      </c>
      <c r="AZ19137" s="191">
        <v>46</v>
      </c>
      <c r="BA19137" s="191">
        <v>4</v>
      </c>
      <c r="BB19137" s="191">
        <v>0</v>
      </c>
    </row>
    <row r="19138" spans="48:54" x14ac:dyDescent="0.2">
      <c r="AV19138" s="191" t="str">
        <f t="shared" si="302"/>
        <v>584_RS_46_4_202324</v>
      </c>
      <c r="AW19138" s="191" t="s">
        <v>92</v>
      </c>
      <c r="AX19138" s="18">
        <v>202324</v>
      </c>
      <c r="AY19138" s="191">
        <v>584</v>
      </c>
      <c r="AZ19138" s="191">
        <v>46</v>
      </c>
      <c r="BA19138" s="191">
        <v>4</v>
      </c>
      <c r="BB19138" s="191">
        <v>0</v>
      </c>
    </row>
    <row r="19139" spans="48:54" x14ac:dyDescent="0.2">
      <c r="AV19139" s="191" t="str">
        <f t="shared" si="302"/>
        <v>586_RS_46_4_202324</v>
      </c>
      <c r="AW19139" s="191" t="s">
        <v>92</v>
      </c>
      <c r="AX19139" s="18">
        <v>202324</v>
      </c>
      <c r="AY19139" s="191">
        <v>586</v>
      </c>
      <c r="AZ19139" s="191">
        <v>46</v>
      </c>
      <c r="BA19139" s="191">
        <v>4</v>
      </c>
      <c r="BB19139" s="191">
        <v>0</v>
      </c>
    </row>
    <row r="19140" spans="48:54" x14ac:dyDescent="0.2">
      <c r="AV19140" s="191" t="str">
        <f t="shared" ref="AV19140:AV19203" si="303">AY19140&amp;"_"&amp;AW19140&amp;"_"&amp;AZ19140&amp;"_"&amp;BA19140&amp;"_"&amp;AX19140</f>
        <v>512_RS_46_5_202324</v>
      </c>
      <c r="AW19140" s="191" t="s">
        <v>92</v>
      </c>
      <c r="AX19140" s="18">
        <v>202324</v>
      </c>
      <c r="AY19140" s="191">
        <v>512</v>
      </c>
      <c r="AZ19140" s="191">
        <v>46</v>
      </c>
      <c r="BA19140" s="191">
        <v>5</v>
      </c>
      <c r="BB19140" s="191">
        <v>-14</v>
      </c>
    </row>
    <row r="19141" spans="48:54" x14ac:dyDescent="0.2">
      <c r="AV19141" s="191" t="str">
        <f t="shared" si="303"/>
        <v>514_RS_46_5_202324</v>
      </c>
      <c r="AW19141" s="191" t="s">
        <v>92</v>
      </c>
      <c r="AX19141" s="18">
        <v>202324</v>
      </c>
      <c r="AY19141" s="191">
        <v>514</v>
      </c>
      <c r="AZ19141" s="191">
        <v>46</v>
      </c>
      <c r="BA19141" s="191">
        <v>5</v>
      </c>
      <c r="BB19141" s="191">
        <v>-32.995999999999995</v>
      </c>
    </row>
    <row r="19142" spans="48:54" x14ac:dyDescent="0.2">
      <c r="AV19142" s="191" t="str">
        <f t="shared" si="303"/>
        <v>516_RS_46_5_202324</v>
      </c>
      <c r="AW19142" s="191" t="s">
        <v>92</v>
      </c>
      <c r="AX19142" s="18">
        <v>202324</v>
      </c>
      <c r="AY19142" s="191">
        <v>516</v>
      </c>
      <c r="AZ19142" s="191">
        <v>46</v>
      </c>
      <c r="BA19142" s="191">
        <v>5</v>
      </c>
      <c r="BB19142" s="191">
        <v>-140.24800000000002</v>
      </c>
    </row>
    <row r="19143" spans="48:54" x14ac:dyDescent="0.2">
      <c r="AV19143" s="191" t="str">
        <f t="shared" si="303"/>
        <v>518_RS_46_5_202324</v>
      </c>
      <c r="AW19143" s="191" t="s">
        <v>92</v>
      </c>
      <c r="AX19143" s="18">
        <v>202324</v>
      </c>
      <c r="AY19143" s="191">
        <v>518</v>
      </c>
      <c r="AZ19143" s="191">
        <v>46</v>
      </c>
      <c r="BA19143" s="191">
        <v>5</v>
      </c>
      <c r="BB19143" s="191">
        <v>-33.845999999999997</v>
      </c>
    </row>
    <row r="19144" spans="48:54" x14ac:dyDescent="0.2">
      <c r="AV19144" s="191" t="str">
        <f t="shared" si="303"/>
        <v>520_RS_46_5_202324</v>
      </c>
      <c r="AW19144" s="191" t="s">
        <v>92</v>
      </c>
      <c r="AX19144" s="18">
        <v>202324</v>
      </c>
      <c r="AY19144" s="191">
        <v>520</v>
      </c>
      <c r="AZ19144" s="191">
        <v>46</v>
      </c>
      <c r="BA19144" s="191">
        <v>5</v>
      </c>
      <c r="BB19144" s="191">
        <v>0</v>
      </c>
    </row>
    <row r="19145" spans="48:54" x14ac:dyDescent="0.2">
      <c r="AV19145" s="191" t="str">
        <f t="shared" si="303"/>
        <v>522_RS_46_5_202324</v>
      </c>
      <c r="AW19145" s="191" t="s">
        <v>92</v>
      </c>
      <c r="AX19145" s="18">
        <v>202324</v>
      </c>
      <c r="AY19145" s="191">
        <v>522</v>
      </c>
      <c r="AZ19145" s="191">
        <v>46</v>
      </c>
      <c r="BA19145" s="191">
        <v>5</v>
      </c>
      <c r="BB19145" s="191">
        <v>-24.852</v>
      </c>
    </row>
    <row r="19146" spans="48:54" x14ac:dyDescent="0.2">
      <c r="AV19146" s="191" t="str">
        <f t="shared" si="303"/>
        <v>524_RS_46_5_202324</v>
      </c>
      <c r="AW19146" s="191" t="s">
        <v>92</v>
      </c>
      <c r="AX19146" s="18">
        <v>202324</v>
      </c>
      <c r="AY19146" s="191">
        <v>524</v>
      </c>
      <c r="AZ19146" s="191">
        <v>46</v>
      </c>
      <c r="BA19146" s="191">
        <v>5</v>
      </c>
      <c r="BB19146" s="191">
        <v>-23.126999999999999</v>
      </c>
    </row>
    <row r="19147" spans="48:54" x14ac:dyDescent="0.2">
      <c r="AV19147" s="191" t="str">
        <f t="shared" si="303"/>
        <v>526_RS_46_5_202324</v>
      </c>
      <c r="AW19147" s="191" t="s">
        <v>92</v>
      </c>
      <c r="AX19147" s="18">
        <v>202324</v>
      </c>
      <c r="AY19147" s="191">
        <v>526</v>
      </c>
      <c r="AZ19147" s="191">
        <v>46</v>
      </c>
      <c r="BA19147" s="191">
        <v>5</v>
      </c>
      <c r="BB19147" s="191">
        <v>-445.14867000000004</v>
      </c>
    </row>
    <row r="19148" spans="48:54" x14ac:dyDescent="0.2">
      <c r="AV19148" s="191" t="str">
        <f t="shared" si="303"/>
        <v>528_RS_46_5_202324</v>
      </c>
      <c r="AW19148" s="191" t="s">
        <v>92</v>
      </c>
      <c r="AX19148" s="18">
        <v>202324</v>
      </c>
      <c r="AY19148" s="191">
        <v>528</v>
      </c>
      <c r="AZ19148" s="191">
        <v>46</v>
      </c>
      <c r="BA19148" s="191">
        <v>5</v>
      </c>
      <c r="BB19148" s="191">
        <v>-143</v>
      </c>
    </row>
    <row r="19149" spans="48:54" x14ac:dyDescent="0.2">
      <c r="AV19149" s="191" t="str">
        <f t="shared" si="303"/>
        <v>530_RS_46_5_202324</v>
      </c>
      <c r="AW19149" s="191" t="s">
        <v>92</v>
      </c>
      <c r="AX19149" s="18">
        <v>202324</v>
      </c>
      <c r="AY19149" s="191">
        <v>530</v>
      </c>
      <c r="AZ19149" s="191">
        <v>46</v>
      </c>
      <c r="BA19149" s="191">
        <v>5</v>
      </c>
      <c r="BB19149" s="191">
        <v>-41.623999999999995</v>
      </c>
    </row>
    <row r="19150" spans="48:54" x14ac:dyDescent="0.2">
      <c r="AV19150" s="191" t="str">
        <f t="shared" si="303"/>
        <v>532_RS_46_5_202324</v>
      </c>
      <c r="AW19150" s="191" t="s">
        <v>92</v>
      </c>
      <c r="AX19150" s="18">
        <v>202324</v>
      </c>
      <c r="AY19150" s="191">
        <v>532</v>
      </c>
      <c r="AZ19150" s="191">
        <v>46</v>
      </c>
      <c r="BA19150" s="191">
        <v>5</v>
      </c>
      <c r="BB19150" s="191">
        <v>-67.481999999999999</v>
      </c>
    </row>
    <row r="19151" spans="48:54" x14ac:dyDescent="0.2">
      <c r="AV19151" s="191" t="str">
        <f t="shared" si="303"/>
        <v>534_RS_46_5_202324</v>
      </c>
      <c r="AW19151" s="191" t="s">
        <v>92</v>
      </c>
      <c r="AX19151" s="18">
        <v>202324</v>
      </c>
      <c r="AY19151" s="191">
        <v>534</v>
      </c>
      <c r="AZ19151" s="191">
        <v>46</v>
      </c>
      <c r="BA19151" s="191">
        <v>5</v>
      </c>
      <c r="BB19151" s="191">
        <v>0</v>
      </c>
    </row>
    <row r="19152" spans="48:54" x14ac:dyDescent="0.2">
      <c r="AV19152" s="191" t="str">
        <f t="shared" si="303"/>
        <v>536_RS_46_5_202324</v>
      </c>
      <c r="AW19152" s="191" t="s">
        <v>92</v>
      </c>
      <c r="AX19152" s="18">
        <v>202324</v>
      </c>
      <c r="AY19152" s="191">
        <v>536</v>
      </c>
      <c r="AZ19152" s="191">
        <v>46</v>
      </c>
      <c r="BA19152" s="191">
        <v>5</v>
      </c>
      <c r="BB19152" s="191">
        <v>-39.959000000000003</v>
      </c>
    </row>
    <row r="19153" spans="48:54" x14ac:dyDescent="0.2">
      <c r="AV19153" s="191" t="str">
        <f t="shared" si="303"/>
        <v>538_RS_46_5_202324</v>
      </c>
      <c r="AW19153" s="191" t="s">
        <v>92</v>
      </c>
      <c r="AX19153" s="18">
        <v>202324</v>
      </c>
      <c r="AY19153" s="191">
        <v>538</v>
      </c>
      <c r="AZ19153" s="191">
        <v>46</v>
      </c>
      <c r="BA19153" s="191">
        <v>5</v>
      </c>
      <c r="BB19153" s="191">
        <v>-514.32966999999996</v>
      </c>
    </row>
    <row r="19154" spans="48:54" x14ac:dyDescent="0.2">
      <c r="AV19154" s="191" t="str">
        <f t="shared" si="303"/>
        <v>540_RS_46_5_202324</v>
      </c>
      <c r="AW19154" s="191" t="s">
        <v>92</v>
      </c>
      <c r="AX19154" s="18">
        <v>202324</v>
      </c>
      <c r="AY19154" s="191">
        <v>540</v>
      </c>
      <c r="AZ19154" s="191">
        <v>46</v>
      </c>
      <c r="BA19154" s="191">
        <v>5</v>
      </c>
      <c r="BB19154" s="191">
        <v>-55.866999999999997</v>
      </c>
    </row>
    <row r="19155" spans="48:54" x14ac:dyDescent="0.2">
      <c r="AV19155" s="191" t="str">
        <f t="shared" si="303"/>
        <v>542_RS_46_5_202324</v>
      </c>
      <c r="AW19155" s="191" t="s">
        <v>92</v>
      </c>
      <c r="AX19155" s="18">
        <v>202324</v>
      </c>
      <c r="AY19155" s="191">
        <v>542</v>
      </c>
      <c r="AZ19155" s="191">
        <v>46</v>
      </c>
      <c r="BA19155" s="191">
        <v>5</v>
      </c>
      <c r="BB19155" s="191">
        <v>-114.51900000000001</v>
      </c>
    </row>
    <row r="19156" spans="48:54" x14ac:dyDescent="0.2">
      <c r="AV19156" s="191" t="str">
        <f t="shared" si="303"/>
        <v>544_RS_46_5_202324</v>
      </c>
      <c r="AW19156" s="191" t="s">
        <v>92</v>
      </c>
      <c r="AX19156" s="18">
        <v>202324</v>
      </c>
      <c r="AY19156" s="191">
        <v>544</v>
      </c>
      <c r="AZ19156" s="191">
        <v>46</v>
      </c>
      <c r="BA19156" s="191">
        <v>5</v>
      </c>
      <c r="BB19156" s="191">
        <v>-745.65934000000016</v>
      </c>
    </row>
    <row r="19157" spans="48:54" x14ac:dyDescent="0.2">
      <c r="AV19157" s="191" t="str">
        <f t="shared" si="303"/>
        <v>545_RS_46_5_202324</v>
      </c>
      <c r="AW19157" s="191" t="s">
        <v>92</v>
      </c>
      <c r="AX19157" s="18">
        <v>202324</v>
      </c>
      <c r="AY19157" s="191">
        <v>545</v>
      </c>
      <c r="AZ19157" s="191">
        <v>46</v>
      </c>
      <c r="BA19157" s="191">
        <v>5</v>
      </c>
      <c r="BB19157" s="191">
        <v>-16.512</v>
      </c>
    </row>
    <row r="19158" spans="48:54" x14ac:dyDescent="0.2">
      <c r="AV19158" s="191" t="str">
        <f t="shared" si="303"/>
        <v>546_RS_46_5_202324</v>
      </c>
      <c r="AW19158" s="191" t="s">
        <v>92</v>
      </c>
      <c r="AX19158" s="18">
        <v>202324</v>
      </c>
      <c r="AY19158" s="191">
        <v>546</v>
      </c>
      <c r="AZ19158" s="191">
        <v>46</v>
      </c>
      <c r="BA19158" s="191">
        <v>5</v>
      </c>
      <c r="BB19158" s="191">
        <v>-42.366</v>
      </c>
    </row>
    <row r="19159" spans="48:54" x14ac:dyDescent="0.2">
      <c r="AV19159" s="191" t="str">
        <f t="shared" si="303"/>
        <v>548_RS_46_5_202324</v>
      </c>
      <c r="AW19159" s="191" t="s">
        <v>92</v>
      </c>
      <c r="AX19159" s="18">
        <v>202324</v>
      </c>
      <c r="AY19159" s="191">
        <v>548</v>
      </c>
      <c r="AZ19159" s="191">
        <v>46</v>
      </c>
      <c r="BA19159" s="191">
        <v>5</v>
      </c>
      <c r="BB19159" s="191">
        <v>-70.944999999999993</v>
      </c>
    </row>
    <row r="19160" spans="48:54" x14ac:dyDescent="0.2">
      <c r="AV19160" s="191" t="str">
        <f t="shared" si="303"/>
        <v>550_RS_46_5_202324</v>
      </c>
      <c r="AW19160" s="191" t="s">
        <v>92</v>
      </c>
      <c r="AX19160" s="18">
        <v>202324</v>
      </c>
      <c r="AY19160" s="191">
        <v>550</v>
      </c>
      <c r="AZ19160" s="191">
        <v>46</v>
      </c>
      <c r="BA19160" s="191">
        <v>5</v>
      </c>
      <c r="BB19160" s="191">
        <v>-28.187999999999999</v>
      </c>
    </row>
    <row r="19161" spans="48:54" x14ac:dyDescent="0.2">
      <c r="AV19161" s="191" t="str">
        <f t="shared" si="303"/>
        <v>552_RS_46_5_202324</v>
      </c>
      <c r="AW19161" s="191" t="s">
        <v>92</v>
      </c>
      <c r="AX19161" s="18">
        <v>202324</v>
      </c>
      <c r="AY19161" s="191">
        <v>552</v>
      </c>
      <c r="AZ19161" s="191">
        <v>46</v>
      </c>
      <c r="BA19161" s="191">
        <v>5</v>
      </c>
      <c r="BB19161" s="191">
        <v>-1513.0500899999997</v>
      </c>
    </row>
    <row r="19162" spans="48:54" x14ac:dyDescent="0.2">
      <c r="AV19162" s="191" t="str">
        <f t="shared" si="303"/>
        <v>562_RS_46_5_202324</v>
      </c>
      <c r="AW19162" s="191" t="s">
        <v>92</v>
      </c>
      <c r="AX19162" s="18">
        <v>202324</v>
      </c>
      <c r="AY19162" s="191">
        <v>562</v>
      </c>
      <c r="AZ19162" s="191">
        <v>46</v>
      </c>
      <c r="BA19162" s="191">
        <v>5</v>
      </c>
      <c r="BB19162" s="191">
        <v>0</v>
      </c>
    </row>
    <row r="19163" spans="48:54" x14ac:dyDescent="0.2">
      <c r="AV19163" s="191" t="str">
        <f t="shared" si="303"/>
        <v>564_RS_46_5_202324</v>
      </c>
      <c r="AW19163" s="191" t="s">
        <v>92</v>
      </c>
      <c r="AX19163" s="18">
        <v>202324</v>
      </c>
      <c r="AY19163" s="191">
        <v>564</v>
      </c>
      <c r="AZ19163" s="191">
        <v>46</v>
      </c>
      <c r="BA19163" s="191">
        <v>5</v>
      </c>
      <c r="BB19163" s="191">
        <v>0</v>
      </c>
    </row>
    <row r="19164" spans="48:54" x14ac:dyDescent="0.2">
      <c r="AV19164" s="191" t="str">
        <f t="shared" si="303"/>
        <v>566_RS_46_5_202324</v>
      </c>
      <c r="AW19164" s="191" t="s">
        <v>92</v>
      </c>
      <c r="AX19164" s="18">
        <v>202324</v>
      </c>
      <c r="AY19164" s="191">
        <v>566</v>
      </c>
      <c r="AZ19164" s="191">
        <v>46</v>
      </c>
      <c r="BA19164" s="191">
        <v>5</v>
      </c>
      <c r="BB19164" s="191">
        <v>0</v>
      </c>
    </row>
    <row r="19165" spans="48:54" x14ac:dyDescent="0.2">
      <c r="AV19165" s="191" t="str">
        <f t="shared" si="303"/>
        <v>568_RS_46_5_202324</v>
      </c>
      <c r="AW19165" s="191" t="s">
        <v>92</v>
      </c>
      <c r="AX19165" s="18">
        <v>202324</v>
      </c>
      <c r="AY19165" s="191">
        <v>568</v>
      </c>
      <c r="AZ19165" s="191">
        <v>46</v>
      </c>
      <c r="BA19165" s="191">
        <v>5</v>
      </c>
      <c r="BB19165" s="191">
        <v>0</v>
      </c>
    </row>
    <row r="19166" spans="48:54" x14ac:dyDescent="0.2">
      <c r="AV19166" s="191" t="str">
        <f t="shared" si="303"/>
        <v>572_RS_46_5_202324</v>
      </c>
      <c r="AW19166" s="191" t="s">
        <v>92</v>
      </c>
      <c r="AX19166" s="18">
        <v>202324</v>
      </c>
      <c r="AY19166" s="191">
        <v>572</v>
      </c>
      <c r="AZ19166" s="191">
        <v>46</v>
      </c>
      <c r="BA19166" s="191">
        <v>5</v>
      </c>
      <c r="BB19166" s="191">
        <v>0</v>
      </c>
    </row>
    <row r="19167" spans="48:54" x14ac:dyDescent="0.2">
      <c r="AV19167" s="191" t="str">
        <f t="shared" si="303"/>
        <v>574_RS_46_5_202324</v>
      </c>
      <c r="AW19167" s="191" t="s">
        <v>92</v>
      </c>
      <c r="AX19167" s="18">
        <v>202324</v>
      </c>
      <c r="AY19167" s="191">
        <v>574</v>
      </c>
      <c r="AZ19167" s="191">
        <v>46</v>
      </c>
      <c r="BA19167" s="191">
        <v>5</v>
      </c>
      <c r="BB19167" s="191">
        <v>0</v>
      </c>
    </row>
    <row r="19168" spans="48:54" x14ac:dyDescent="0.2">
      <c r="AV19168" s="191" t="str">
        <f t="shared" si="303"/>
        <v>576_RS_46_5_202324</v>
      </c>
      <c r="AW19168" s="191" t="s">
        <v>92</v>
      </c>
      <c r="AX19168" s="18">
        <v>202324</v>
      </c>
      <c r="AY19168" s="191">
        <v>576</v>
      </c>
      <c r="AZ19168" s="191">
        <v>46</v>
      </c>
      <c r="BA19168" s="191">
        <v>5</v>
      </c>
      <c r="BB19168" s="191">
        <v>0</v>
      </c>
    </row>
    <row r="19169" spans="48:54" x14ac:dyDescent="0.2">
      <c r="AV19169" s="191" t="str">
        <f t="shared" si="303"/>
        <v>582_RS_46_5_202324</v>
      </c>
      <c r="AW19169" s="191" t="s">
        <v>92</v>
      </c>
      <c r="AX19169" s="18">
        <v>202324</v>
      </c>
      <c r="AY19169" s="191">
        <v>582</v>
      </c>
      <c r="AZ19169" s="191">
        <v>46</v>
      </c>
      <c r="BA19169" s="191">
        <v>5</v>
      </c>
      <c r="BB19169" s="191">
        <v>0</v>
      </c>
    </row>
    <row r="19170" spans="48:54" x14ac:dyDescent="0.2">
      <c r="AV19170" s="191" t="str">
        <f t="shared" si="303"/>
        <v>584_RS_46_5_202324</v>
      </c>
      <c r="AW19170" s="191" t="s">
        <v>92</v>
      </c>
      <c r="AX19170" s="18">
        <v>202324</v>
      </c>
      <c r="AY19170" s="191">
        <v>584</v>
      </c>
      <c r="AZ19170" s="191">
        <v>46</v>
      </c>
      <c r="BA19170" s="191">
        <v>5</v>
      </c>
      <c r="BB19170" s="191">
        <v>0</v>
      </c>
    </row>
    <row r="19171" spans="48:54" x14ac:dyDescent="0.2">
      <c r="AV19171" s="191" t="str">
        <f t="shared" si="303"/>
        <v>586_RS_46_5_202324</v>
      </c>
      <c r="AW19171" s="191" t="s">
        <v>92</v>
      </c>
      <c r="AX19171" s="18">
        <v>202324</v>
      </c>
      <c r="AY19171" s="191">
        <v>586</v>
      </c>
      <c r="AZ19171" s="191">
        <v>46</v>
      </c>
      <c r="BA19171" s="191">
        <v>5</v>
      </c>
      <c r="BB19171" s="191">
        <v>0</v>
      </c>
    </row>
    <row r="19172" spans="48:54" x14ac:dyDescent="0.2">
      <c r="AV19172" s="191" t="str">
        <f t="shared" si="303"/>
        <v>512_RS_47_1_202324</v>
      </c>
      <c r="AW19172" s="191" t="s">
        <v>92</v>
      </c>
      <c r="AX19172" s="18">
        <v>202324</v>
      </c>
      <c r="AY19172" s="191">
        <v>512</v>
      </c>
      <c r="AZ19172" s="191">
        <v>47</v>
      </c>
      <c r="BA19172" s="191">
        <v>1</v>
      </c>
      <c r="BB19172" s="191">
        <v>0</v>
      </c>
    </row>
    <row r="19173" spans="48:54" x14ac:dyDescent="0.2">
      <c r="AV19173" s="191" t="str">
        <f t="shared" si="303"/>
        <v>514_RS_47_1_202324</v>
      </c>
      <c r="AW19173" s="191" t="s">
        <v>92</v>
      </c>
      <c r="AX19173" s="18">
        <v>202324</v>
      </c>
      <c r="AY19173" s="191">
        <v>514</v>
      </c>
      <c r="AZ19173" s="191">
        <v>47</v>
      </c>
      <c r="BA19173" s="191">
        <v>1</v>
      </c>
      <c r="BB19173" s="191">
        <v>0</v>
      </c>
    </row>
    <row r="19174" spans="48:54" x14ac:dyDescent="0.2">
      <c r="AV19174" s="191" t="str">
        <f t="shared" si="303"/>
        <v>516_RS_47_1_202324</v>
      </c>
      <c r="AW19174" s="191" t="s">
        <v>92</v>
      </c>
      <c r="AX19174" s="18">
        <v>202324</v>
      </c>
      <c r="AY19174" s="191">
        <v>516</v>
      </c>
      <c r="AZ19174" s="191">
        <v>47</v>
      </c>
      <c r="BA19174" s="191">
        <v>1</v>
      </c>
      <c r="BB19174" s="191">
        <v>0</v>
      </c>
    </row>
    <row r="19175" spans="48:54" x14ac:dyDescent="0.2">
      <c r="AV19175" s="191" t="str">
        <f t="shared" si="303"/>
        <v>518_RS_47_1_202324</v>
      </c>
      <c r="AW19175" s="191" t="s">
        <v>92</v>
      </c>
      <c r="AX19175" s="18">
        <v>202324</v>
      </c>
      <c r="AY19175" s="191">
        <v>518</v>
      </c>
      <c r="AZ19175" s="191">
        <v>47</v>
      </c>
      <c r="BA19175" s="191">
        <v>1</v>
      </c>
      <c r="BB19175" s="191">
        <v>0</v>
      </c>
    </row>
    <row r="19176" spans="48:54" x14ac:dyDescent="0.2">
      <c r="AV19176" s="191" t="str">
        <f t="shared" si="303"/>
        <v>520_RS_47_1_202324</v>
      </c>
      <c r="AW19176" s="191" t="s">
        <v>92</v>
      </c>
      <c r="AX19176" s="18">
        <v>202324</v>
      </c>
      <c r="AY19176" s="191">
        <v>520</v>
      </c>
      <c r="AZ19176" s="191">
        <v>47</v>
      </c>
      <c r="BA19176" s="191">
        <v>1</v>
      </c>
      <c r="BB19176" s="191">
        <v>0</v>
      </c>
    </row>
    <row r="19177" spans="48:54" x14ac:dyDescent="0.2">
      <c r="AV19177" s="191" t="str">
        <f t="shared" si="303"/>
        <v>522_RS_47_1_202324</v>
      </c>
      <c r="AW19177" s="191" t="s">
        <v>92</v>
      </c>
      <c r="AX19177" s="18">
        <v>202324</v>
      </c>
      <c r="AY19177" s="191">
        <v>522</v>
      </c>
      <c r="AZ19177" s="191">
        <v>47</v>
      </c>
      <c r="BA19177" s="191">
        <v>1</v>
      </c>
      <c r="BB19177" s="191">
        <v>0</v>
      </c>
    </row>
    <row r="19178" spans="48:54" x14ac:dyDescent="0.2">
      <c r="AV19178" s="191" t="str">
        <f t="shared" si="303"/>
        <v>524_RS_47_1_202324</v>
      </c>
      <c r="AW19178" s="191" t="s">
        <v>92</v>
      </c>
      <c r="AX19178" s="18">
        <v>202324</v>
      </c>
      <c r="AY19178" s="191">
        <v>524</v>
      </c>
      <c r="AZ19178" s="191">
        <v>47</v>
      </c>
      <c r="BA19178" s="191">
        <v>1</v>
      </c>
      <c r="BB19178" s="191">
        <v>0</v>
      </c>
    </row>
    <row r="19179" spans="48:54" x14ac:dyDescent="0.2">
      <c r="AV19179" s="191" t="str">
        <f t="shared" si="303"/>
        <v>526_RS_47_1_202324</v>
      </c>
      <c r="AW19179" s="191" t="s">
        <v>92</v>
      </c>
      <c r="AX19179" s="18">
        <v>202324</v>
      </c>
      <c r="AY19179" s="191">
        <v>526</v>
      </c>
      <c r="AZ19179" s="191">
        <v>47</v>
      </c>
      <c r="BA19179" s="191">
        <v>1</v>
      </c>
      <c r="BB19179" s="191">
        <v>0</v>
      </c>
    </row>
    <row r="19180" spans="48:54" x14ac:dyDescent="0.2">
      <c r="AV19180" s="191" t="str">
        <f t="shared" si="303"/>
        <v>528_RS_47_1_202324</v>
      </c>
      <c r="AW19180" s="191" t="s">
        <v>92</v>
      </c>
      <c r="AX19180" s="18">
        <v>202324</v>
      </c>
      <c r="AY19180" s="191">
        <v>528</v>
      </c>
      <c r="AZ19180" s="191">
        <v>47</v>
      </c>
      <c r="BA19180" s="191">
        <v>1</v>
      </c>
      <c r="BB19180" s="191">
        <v>0</v>
      </c>
    </row>
    <row r="19181" spans="48:54" x14ac:dyDescent="0.2">
      <c r="AV19181" s="191" t="str">
        <f t="shared" si="303"/>
        <v>530_RS_47_1_202324</v>
      </c>
      <c r="AW19181" s="191" t="s">
        <v>92</v>
      </c>
      <c r="AX19181" s="18">
        <v>202324</v>
      </c>
      <c r="AY19181" s="191">
        <v>530</v>
      </c>
      <c r="AZ19181" s="191">
        <v>47</v>
      </c>
      <c r="BA19181" s="191">
        <v>1</v>
      </c>
      <c r="BB19181" s="191">
        <v>0</v>
      </c>
    </row>
    <row r="19182" spans="48:54" x14ac:dyDescent="0.2">
      <c r="AV19182" s="191" t="str">
        <f t="shared" si="303"/>
        <v>532_RS_47_1_202324</v>
      </c>
      <c r="AW19182" s="191" t="s">
        <v>92</v>
      </c>
      <c r="AX19182" s="18">
        <v>202324</v>
      </c>
      <c r="AY19182" s="191">
        <v>532</v>
      </c>
      <c r="AZ19182" s="191">
        <v>47</v>
      </c>
      <c r="BA19182" s="191">
        <v>1</v>
      </c>
      <c r="BB19182" s="191">
        <v>0</v>
      </c>
    </row>
    <row r="19183" spans="48:54" x14ac:dyDescent="0.2">
      <c r="AV19183" s="191" t="str">
        <f t="shared" si="303"/>
        <v>534_RS_47_1_202324</v>
      </c>
      <c r="AW19183" s="191" t="s">
        <v>92</v>
      </c>
      <c r="AX19183" s="18">
        <v>202324</v>
      </c>
      <c r="AY19183" s="191">
        <v>534</v>
      </c>
      <c r="AZ19183" s="191">
        <v>47</v>
      </c>
      <c r="BA19183" s="191">
        <v>1</v>
      </c>
      <c r="BB19183" s="191">
        <v>0</v>
      </c>
    </row>
    <row r="19184" spans="48:54" x14ac:dyDescent="0.2">
      <c r="AV19184" s="191" t="str">
        <f t="shared" si="303"/>
        <v>536_RS_47_1_202324</v>
      </c>
      <c r="AW19184" s="191" t="s">
        <v>92</v>
      </c>
      <c r="AX19184" s="18">
        <v>202324</v>
      </c>
      <c r="AY19184" s="191">
        <v>536</v>
      </c>
      <c r="AZ19184" s="191">
        <v>47</v>
      </c>
      <c r="BA19184" s="191">
        <v>1</v>
      </c>
      <c r="BB19184" s="191">
        <v>0</v>
      </c>
    </row>
    <row r="19185" spans="48:54" x14ac:dyDescent="0.2">
      <c r="AV19185" s="191" t="str">
        <f t="shared" si="303"/>
        <v>538_RS_47_1_202324</v>
      </c>
      <c r="AW19185" s="191" t="s">
        <v>92</v>
      </c>
      <c r="AX19185" s="18">
        <v>202324</v>
      </c>
      <c r="AY19185" s="191">
        <v>538</v>
      </c>
      <c r="AZ19185" s="191">
        <v>47</v>
      </c>
      <c r="BA19185" s="191">
        <v>1</v>
      </c>
      <c r="BB19185" s="191">
        <v>0</v>
      </c>
    </row>
    <row r="19186" spans="48:54" x14ac:dyDescent="0.2">
      <c r="AV19186" s="191" t="str">
        <f t="shared" si="303"/>
        <v>540_RS_47_1_202324</v>
      </c>
      <c r="AW19186" s="191" t="s">
        <v>92</v>
      </c>
      <c r="AX19186" s="18">
        <v>202324</v>
      </c>
      <c r="AY19186" s="191">
        <v>540</v>
      </c>
      <c r="AZ19186" s="191">
        <v>47</v>
      </c>
      <c r="BA19186" s="191">
        <v>1</v>
      </c>
      <c r="BB19186" s="191">
        <v>0</v>
      </c>
    </row>
    <row r="19187" spans="48:54" x14ac:dyDescent="0.2">
      <c r="AV19187" s="191" t="str">
        <f t="shared" si="303"/>
        <v>542_RS_47_1_202324</v>
      </c>
      <c r="AW19187" s="191" t="s">
        <v>92</v>
      </c>
      <c r="AX19187" s="18">
        <v>202324</v>
      </c>
      <c r="AY19187" s="191">
        <v>542</v>
      </c>
      <c r="AZ19187" s="191">
        <v>47</v>
      </c>
      <c r="BA19187" s="191">
        <v>1</v>
      </c>
      <c r="BB19187" s="191">
        <v>0</v>
      </c>
    </row>
    <row r="19188" spans="48:54" x14ac:dyDescent="0.2">
      <c r="AV19188" s="191" t="str">
        <f t="shared" si="303"/>
        <v>544_RS_47_1_202324</v>
      </c>
      <c r="AW19188" s="191" t="s">
        <v>92</v>
      </c>
      <c r="AX19188" s="18">
        <v>202324</v>
      </c>
      <c r="AY19188" s="191">
        <v>544</v>
      </c>
      <c r="AZ19188" s="191">
        <v>47</v>
      </c>
      <c r="BA19188" s="191">
        <v>1</v>
      </c>
      <c r="BB19188" s="191">
        <v>0</v>
      </c>
    </row>
    <row r="19189" spans="48:54" x14ac:dyDescent="0.2">
      <c r="AV19189" s="191" t="str">
        <f t="shared" si="303"/>
        <v>545_RS_47_1_202324</v>
      </c>
      <c r="AW19189" s="191" t="s">
        <v>92</v>
      </c>
      <c r="AX19189" s="18">
        <v>202324</v>
      </c>
      <c r="AY19189" s="191">
        <v>545</v>
      </c>
      <c r="AZ19189" s="191">
        <v>47</v>
      </c>
      <c r="BA19189" s="191">
        <v>1</v>
      </c>
      <c r="BB19189" s="191">
        <v>0</v>
      </c>
    </row>
    <row r="19190" spans="48:54" x14ac:dyDescent="0.2">
      <c r="AV19190" s="191" t="str">
        <f t="shared" si="303"/>
        <v>546_RS_47_1_202324</v>
      </c>
      <c r="AW19190" s="191" t="s">
        <v>92</v>
      </c>
      <c r="AX19190" s="18">
        <v>202324</v>
      </c>
      <c r="AY19190" s="191">
        <v>546</v>
      </c>
      <c r="AZ19190" s="191">
        <v>47</v>
      </c>
      <c r="BA19190" s="191">
        <v>1</v>
      </c>
      <c r="BB19190" s="191">
        <v>0</v>
      </c>
    </row>
    <row r="19191" spans="48:54" x14ac:dyDescent="0.2">
      <c r="AV19191" s="191" t="str">
        <f t="shared" si="303"/>
        <v>548_RS_47_1_202324</v>
      </c>
      <c r="AW19191" s="191" t="s">
        <v>92</v>
      </c>
      <c r="AX19191" s="18">
        <v>202324</v>
      </c>
      <c r="AY19191" s="191">
        <v>548</v>
      </c>
      <c r="AZ19191" s="191">
        <v>47</v>
      </c>
      <c r="BA19191" s="191">
        <v>1</v>
      </c>
      <c r="BB19191" s="191">
        <v>0</v>
      </c>
    </row>
    <row r="19192" spans="48:54" x14ac:dyDescent="0.2">
      <c r="AV19192" s="191" t="str">
        <f t="shared" si="303"/>
        <v>550_RS_47_1_202324</v>
      </c>
      <c r="AW19192" s="191" t="s">
        <v>92</v>
      </c>
      <c r="AX19192" s="18">
        <v>202324</v>
      </c>
      <c r="AY19192" s="191">
        <v>550</v>
      </c>
      <c r="AZ19192" s="191">
        <v>47</v>
      </c>
      <c r="BA19192" s="191">
        <v>1</v>
      </c>
      <c r="BB19192" s="191">
        <v>0</v>
      </c>
    </row>
    <row r="19193" spans="48:54" x14ac:dyDescent="0.2">
      <c r="AV19193" s="191" t="str">
        <f t="shared" si="303"/>
        <v>552_RS_47_1_202324</v>
      </c>
      <c r="AW19193" s="191" t="s">
        <v>92</v>
      </c>
      <c r="AX19193" s="18">
        <v>202324</v>
      </c>
      <c r="AY19193" s="191">
        <v>552</v>
      </c>
      <c r="AZ19193" s="191">
        <v>47</v>
      </c>
      <c r="BA19193" s="191">
        <v>1</v>
      </c>
      <c r="BB19193" s="191">
        <v>0</v>
      </c>
    </row>
    <row r="19194" spans="48:54" x14ac:dyDescent="0.2">
      <c r="AV19194" s="191" t="str">
        <f t="shared" si="303"/>
        <v>562_RS_47_1_202324</v>
      </c>
      <c r="AW19194" s="191" t="s">
        <v>92</v>
      </c>
      <c r="AX19194" s="18">
        <v>202324</v>
      </c>
      <c r="AY19194" s="191">
        <v>562</v>
      </c>
      <c r="AZ19194" s="191">
        <v>47</v>
      </c>
      <c r="BA19194" s="191">
        <v>1</v>
      </c>
      <c r="BB19194" s="191">
        <v>119085.61199999999</v>
      </c>
    </row>
    <row r="19195" spans="48:54" x14ac:dyDescent="0.2">
      <c r="AV19195" s="191" t="str">
        <f t="shared" si="303"/>
        <v>564_RS_47_1_202324</v>
      </c>
      <c r="AW19195" s="191" t="s">
        <v>92</v>
      </c>
      <c r="AX19195" s="18">
        <v>202324</v>
      </c>
      <c r="AY19195" s="191">
        <v>564</v>
      </c>
      <c r="AZ19195" s="191">
        <v>47</v>
      </c>
      <c r="BA19195" s="191">
        <v>1</v>
      </c>
      <c r="BB19195" s="191">
        <v>177765.851</v>
      </c>
    </row>
    <row r="19196" spans="48:54" x14ac:dyDescent="0.2">
      <c r="AV19196" s="191" t="str">
        <f t="shared" si="303"/>
        <v>566_RS_47_1_202324</v>
      </c>
      <c r="AW19196" s="191" t="s">
        <v>92</v>
      </c>
      <c r="AX19196" s="18">
        <v>202324</v>
      </c>
      <c r="AY19196" s="191">
        <v>566</v>
      </c>
      <c r="AZ19196" s="191">
        <v>47</v>
      </c>
      <c r="BA19196" s="191">
        <v>1</v>
      </c>
      <c r="BB19196" s="191">
        <v>219784</v>
      </c>
    </row>
    <row r="19197" spans="48:54" x14ac:dyDescent="0.2">
      <c r="AV19197" s="191" t="str">
        <f t="shared" si="303"/>
        <v>568_RS_47_1_202324</v>
      </c>
      <c r="AW19197" s="191" t="s">
        <v>92</v>
      </c>
      <c r="AX19197" s="18">
        <v>202324</v>
      </c>
      <c r="AY19197" s="191">
        <v>568</v>
      </c>
      <c r="AZ19197" s="191">
        <v>47</v>
      </c>
      <c r="BA19197" s="191">
        <v>1</v>
      </c>
      <c r="BB19197" s="191">
        <v>419294.80964999995</v>
      </c>
    </row>
    <row r="19198" spans="48:54" x14ac:dyDescent="0.2">
      <c r="AV19198" s="191" t="str">
        <f t="shared" si="303"/>
        <v>572_RS_47_1_202324</v>
      </c>
      <c r="AW19198" s="191" t="s">
        <v>92</v>
      </c>
      <c r="AX19198" s="18">
        <v>202324</v>
      </c>
      <c r="AY19198" s="191">
        <v>572</v>
      </c>
      <c r="AZ19198" s="191">
        <v>47</v>
      </c>
      <c r="BA19198" s="191">
        <v>1</v>
      </c>
      <c r="BB19198" s="191">
        <v>0</v>
      </c>
    </row>
    <row r="19199" spans="48:54" x14ac:dyDescent="0.2">
      <c r="AV19199" s="191" t="str">
        <f t="shared" si="303"/>
        <v>574_RS_47_1_202324</v>
      </c>
      <c r="AW19199" s="191" t="s">
        <v>92</v>
      </c>
      <c r="AX19199" s="18">
        <v>202324</v>
      </c>
      <c r="AY19199" s="191">
        <v>574</v>
      </c>
      <c r="AZ19199" s="191">
        <v>47</v>
      </c>
      <c r="BA19199" s="191">
        <v>1</v>
      </c>
      <c r="BB19199" s="191">
        <v>0</v>
      </c>
    </row>
    <row r="19200" spans="48:54" x14ac:dyDescent="0.2">
      <c r="AV19200" s="191" t="str">
        <f t="shared" si="303"/>
        <v>576_RS_47_1_202324</v>
      </c>
      <c r="AW19200" s="191" t="s">
        <v>92</v>
      </c>
      <c r="AX19200" s="18">
        <v>202324</v>
      </c>
      <c r="AY19200" s="191">
        <v>576</v>
      </c>
      <c r="AZ19200" s="191">
        <v>47</v>
      </c>
      <c r="BA19200" s="191">
        <v>1</v>
      </c>
      <c r="BB19200" s="191">
        <v>0</v>
      </c>
    </row>
    <row r="19201" spans="48:54" x14ac:dyDescent="0.2">
      <c r="AV19201" s="191" t="str">
        <f t="shared" si="303"/>
        <v>582_RS_47_1_202324</v>
      </c>
      <c r="AW19201" s="191" t="s">
        <v>92</v>
      </c>
      <c r="AX19201" s="18">
        <v>202324</v>
      </c>
      <c r="AY19201" s="191">
        <v>582</v>
      </c>
      <c r="AZ19201" s="191">
        <v>47</v>
      </c>
      <c r="BA19201" s="191">
        <v>1</v>
      </c>
      <c r="BB19201" s="191">
        <v>0</v>
      </c>
    </row>
    <row r="19202" spans="48:54" x14ac:dyDescent="0.2">
      <c r="AV19202" s="191" t="str">
        <f t="shared" si="303"/>
        <v>584_RS_47_1_202324</v>
      </c>
      <c r="AW19202" s="191" t="s">
        <v>92</v>
      </c>
      <c r="AX19202" s="18">
        <v>202324</v>
      </c>
      <c r="AY19202" s="191">
        <v>584</v>
      </c>
      <c r="AZ19202" s="191">
        <v>47</v>
      </c>
      <c r="BA19202" s="191">
        <v>1</v>
      </c>
      <c r="BB19202" s="191">
        <v>0</v>
      </c>
    </row>
    <row r="19203" spans="48:54" x14ac:dyDescent="0.2">
      <c r="AV19203" s="191" t="str">
        <f t="shared" si="303"/>
        <v>586_RS_47_1_202324</v>
      </c>
      <c r="AW19203" s="191" t="s">
        <v>92</v>
      </c>
      <c r="AX19203" s="18">
        <v>202324</v>
      </c>
      <c r="AY19203" s="191">
        <v>586</v>
      </c>
      <c r="AZ19203" s="191">
        <v>47</v>
      </c>
      <c r="BA19203" s="191">
        <v>1</v>
      </c>
      <c r="BB19203" s="191">
        <v>0</v>
      </c>
    </row>
    <row r="19204" spans="48:54" x14ac:dyDescent="0.2">
      <c r="AV19204" s="191" t="str">
        <f t="shared" ref="AV19204:AV19267" si="304">AY19204&amp;"_"&amp;AW19204&amp;"_"&amp;AZ19204&amp;"_"&amp;BA19204&amp;"_"&amp;AX19204</f>
        <v>512_RS_47_2_202324</v>
      </c>
      <c r="AW19204" s="191" t="s">
        <v>92</v>
      </c>
      <c r="AX19204" s="18">
        <v>202324</v>
      </c>
      <c r="AY19204" s="191">
        <v>512</v>
      </c>
      <c r="AZ19204" s="191">
        <v>47</v>
      </c>
      <c r="BA19204" s="191">
        <v>2</v>
      </c>
      <c r="BB19204" s="191">
        <v>0</v>
      </c>
    </row>
    <row r="19205" spans="48:54" x14ac:dyDescent="0.2">
      <c r="AV19205" s="191" t="str">
        <f t="shared" si="304"/>
        <v>514_RS_47_2_202324</v>
      </c>
      <c r="AW19205" s="191" t="s">
        <v>92</v>
      </c>
      <c r="AX19205" s="18">
        <v>202324</v>
      </c>
      <c r="AY19205" s="191">
        <v>514</v>
      </c>
      <c r="AZ19205" s="191">
        <v>47</v>
      </c>
      <c r="BA19205" s="191">
        <v>2</v>
      </c>
      <c r="BB19205" s="191">
        <v>0</v>
      </c>
    </row>
    <row r="19206" spans="48:54" x14ac:dyDescent="0.2">
      <c r="AV19206" s="191" t="str">
        <f t="shared" si="304"/>
        <v>516_RS_47_2_202324</v>
      </c>
      <c r="AW19206" s="191" t="s">
        <v>92</v>
      </c>
      <c r="AX19206" s="18">
        <v>202324</v>
      </c>
      <c r="AY19206" s="191">
        <v>516</v>
      </c>
      <c r="AZ19206" s="191">
        <v>47</v>
      </c>
      <c r="BA19206" s="191">
        <v>2</v>
      </c>
      <c r="BB19206" s="191">
        <v>0</v>
      </c>
    </row>
    <row r="19207" spans="48:54" x14ac:dyDescent="0.2">
      <c r="AV19207" s="191" t="str">
        <f t="shared" si="304"/>
        <v>518_RS_47_2_202324</v>
      </c>
      <c r="AW19207" s="191" t="s">
        <v>92</v>
      </c>
      <c r="AX19207" s="18">
        <v>202324</v>
      </c>
      <c r="AY19207" s="191">
        <v>518</v>
      </c>
      <c r="AZ19207" s="191">
        <v>47</v>
      </c>
      <c r="BA19207" s="191">
        <v>2</v>
      </c>
      <c r="BB19207" s="191">
        <v>0</v>
      </c>
    </row>
    <row r="19208" spans="48:54" x14ac:dyDescent="0.2">
      <c r="AV19208" s="191" t="str">
        <f t="shared" si="304"/>
        <v>520_RS_47_2_202324</v>
      </c>
      <c r="AW19208" s="191" t="s">
        <v>92</v>
      </c>
      <c r="AX19208" s="18">
        <v>202324</v>
      </c>
      <c r="AY19208" s="191">
        <v>520</v>
      </c>
      <c r="AZ19208" s="191">
        <v>47</v>
      </c>
      <c r="BA19208" s="191">
        <v>2</v>
      </c>
      <c r="BB19208" s="191">
        <v>0</v>
      </c>
    </row>
    <row r="19209" spans="48:54" x14ac:dyDescent="0.2">
      <c r="AV19209" s="191" t="str">
        <f t="shared" si="304"/>
        <v>522_RS_47_2_202324</v>
      </c>
      <c r="AW19209" s="191" t="s">
        <v>92</v>
      </c>
      <c r="AX19209" s="18">
        <v>202324</v>
      </c>
      <c r="AY19209" s="191">
        <v>522</v>
      </c>
      <c r="AZ19209" s="191">
        <v>47</v>
      </c>
      <c r="BA19209" s="191">
        <v>2</v>
      </c>
      <c r="BB19209" s="191">
        <v>0</v>
      </c>
    </row>
    <row r="19210" spans="48:54" x14ac:dyDescent="0.2">
      <c r="AV19210" s="191" t="str">
        <f t="shared" si="304"/>
        <v>524_RS_47_2_202324</v>
      </c>
      <c r="AW19210" s="191" t="s">
        <v>92</v>
      </c>
      <c r="AX19210" s="18">
        <v>202324</v>
      </c>
      <c r="AY19210" s="191">
        <v>524</v>
      </c>
      <c r="AZ19210" s="191">
        <v>47</v>
      </c>
      <c r="BA19210" s="191">
        <v>2</v>
      </c>
      <c r="BB19210" s="191">
        <v>0</v>
      </c>
    </row>
    <row r="19211" spans="48:54" x14ac:dyDescent="0.2">
      <c r="AV19211" s="191" t="str">
        <f t="shared" si="304"/>
        <v>526_RS_47_2_202324</v>
      </c>
      <c r="AW19211" s="191" t="s">
        <v>92</v>
      </c>
      <c r="AX19211" s="18">
        <v>202324</v>
      </c>
      <c r="AY19211" s="191">
        <v>526</v>
      </c>
      <c r="AZ19211" s="191">
        <v>47</v>
      </c>
      <c r="BA19211" s="191">
        <v>2</v>
      </c>
      <c r="BB19211" s="191">
        <v>0</v>
      </c>
    </row>
    <row r="19212" spans="48:54" x14ac:dyDescent="0.2">
      <c r="AV19212" s="191" t="str">
        <f t="shared" si="304"/>
        <v>528_RS_47_2_202324</v>
      </c>
      <c r="AW19212" s="191" t="s">
        <v>92</v>
      </c>
      <c r="AX19212" s="18">
        <v>202324</v>
      </c>
      <c r="AY19212" s="191">
        <v>528</v>
      </c>
      <c r="AZ19212" s="191">
        <v>47</v>
      </c>
      <c r="BA19212" s="191">
        <v>2</v>
      </c>
      <c r="BB19212" s="191">
        <v>0</v>
      </c>
    </row>
    <row r="19213" spans="48:54" x14ac:dyDescent="0.2">
      <c r="AV19213" s="191" t="str">
        <f t="shared" si="304"/>
        <v>530_RS_47_2_202324</v>
      </c>
      <c r="AW19213" s="191" t="s">
        <v>92</v>
      </c>
      <c r="AX19213" s="18">
        <v>202324</v>
      </c>
      <c r="AY19213" s="191">
        <v>530</v>
      </c>
      <c r="AZ19213" s="191">
        <v>47</v>
      </c>
      <c r="BA19213" s="191">
        <v>2</v>
      </c>
      <c r="BB19213" s="191">
        <v>0</v>
      </c>
    </row>
    <row r="19214" spans="48:54" x14ac:dyDescent="0.2">
      <c r="AV19214" s="191" t="str">
        <f t="shared" si="304"/>
        <v>532_RS_47_2_202324</v>
      </c>
      <c r="AW19214" s="191" t="s">
        <v>92</v>
      </c>
      <c r="AX19214" s="18">
        <v>202324</v>
      </c>
      <c r="AY19214" s="191">
        <v>532</v>
      </c>
      <c r="AZ19214" s="191">
        <v>47</v>
      </c>
      <c r="BA19214" s="191">
        <v>2</v>
      </c>
      <c r="BB19214" s="191">
        <v>0</v>
      </c>
    </row>
    <row r="19215" spans="48:54" x14ac:dyDescent="0.2">
      <c r="AV19215" s="191" t="str">
        <f t="shared" si="304"/>
        <v>534_RS_47_2_202324</v>
      </c>
      <c r="AW19215" s="191" t="s">
        <v>92</v>
      </c>
      <c r="AX19215" s="18">
        <v>202324</v>
      </c>
      <c r="AY19215" s="191">
        <v>534</v>
      </c>
      <c r="AZ19215" s="191">
        <v>47</v>
      </c>
      <c r="BA19215" s="191">
        <v>2</v>
      </c>
      <c r="BB19215" s="191">
        <v>0</v>
      </c>
    </row>
    <row r="19216" spans="48:54" x14ac:dyDescent="0.2">
      <c r="AV19216" s="191" t="str">
        <f t="shared" si="304"/>
        <v>536_RS_47_2_202324</v>
      </c>
      <c r="AW19216" s="191" t="s">
        <v>92</v>
      </c>
      <c r="AX19216" s="18">
        <v>202324</v>
      </c>
      <c r="AY19216" s="191">
        <v>536</v>
      </c>
      <c r="AZ19216" s="191">
        <v>47</v>
      </c>
      <c r="BA19216" s="191">
        <v>2</v>
      </c>
      <c r="BB19216" s="191">
        <v>0</v>
      </c>
    </row>
    <row r="19217" spans="48:54" x14ac:dyDescent="0.2">
      <c r="AV19217" s="191" t="str">
        <f t="shared" si="304"/>
        <v>538_RS_47_2_202324</v>
      </c>
      <c r="AW19217" s="191" t="s">
        <v>92</v>
      </c>
      <c r="AX19217" s="18">
        <v>202324</v>
      </c>
      <c r="AY19217" s="191">
        <v>538</v>
      </c>
      <c r="AZ19217" s="191">
        <v>47</v>
      </c>
      <c r="BA19217" s="191">
        <v>2</v>
      </c>
      <c r="BB19217" s="191">
        <v>0</v>
      </c>
    </row>
    <row r="19218" spans="48:54" x14ac:dyDescent="0.2">
      <c r="AV19218" s="191" t="str">
        <f t="shared" si="304"/>
        <v>540_RS_47_2_202324</v>
      </c>
      <c r="AW19218" s="191" t="s">
        <v>92</v>
      </c>
      <c r="AX19218" s="18">
        <v>202324</v>
      </c>
      <c r="AY19218" s="191">
        <v>540</v>
      </c>
      <c r="AZ19218" s="191">
        <v>47</v>
      </c>
      <c r="BA19218" s="191">
        <v>2</v>
      </c>
      <c r="BB19218" s="191">
        <v>0</v>
      </c>
    </row>
    <row r="19219" spans="48:54" x14ac:dyDescent="0.2">
      <c r="AV19219" s="191" t="str">
        <f t="shared" si="304"/>
        <v>542_RS_47_2_202324</v>
      </c>
      <c r="AW19219" s="191" t="s">
        <v>92</v>
      </c>
      <c r="AX19219" s="18">
        <v>202324</v>
      </c>
      <c r="AY19219" s="191">
        <v>542</v>
      </c>
      <c r="AZ19219" s="191">
        <v>47</v>
      </c>
      <c r="BA19219" s="191">
        <v>2</v>
      </c>
      <c r="BB19219" s="191">
        <v>0</v>
      </c>
    </row>
    <row r="19220" spans="48:54" x14ac:dyDescent="0.2">
      <c r="AV19220" s="191" t="str">
        <f t="shared" si="304"/>
        <v>544_RS_47_2_202324</v>
      </c>
      <c r="AW19220" s="191" t="s">
        <v>92</v>
      </c>
      <c r="AX19220" s="18">
        <v>202324</v>
      </c>
      <c r="AY19220" s="191">
        <v>544</v>
      </c>
      <c r="AZ19220" s="191">
        <v>47</v>
      </c>
      <c r="BA19220" s="191">
        <v>2</v>
      </c>
      <c r="BB19220" s="191">
        <v>0</v>
      </c>
    </row>
    <row r="19221" spans="48:54" x14ac:dyDescent="0.2">
      <c r="AV19221" s="191" t="str">
        <f t="shared" si="304"/>
        <v>545_RS_47_2_202324</v>
      </c>
      <c r="AW19221" s="191" t="s">
        <v>92</v>
      </c>
      <c r="AX19221" s="18">
        <v>202324</v>
      </c>
      <c r="AY19221" s="191">
        <v>545</v>
      </c>
      <c r="AZ19221" s="191">
        <v>47</v>
      </c>
      <c r="BA19221" s="191">
        <v>2</v>
      </c>
      <c r="BB19221" s="191">
        <v>0</v>
      </c>
    </row>
    <row r="19222" spans="48:54" x14ac:dyDescent="0.2">
      <c r="AV19222" s="191" t="str">
        <f t="shared" si="304"/>
        <v>546_RS_47_2_202324</v>
      </c>
      <c r="AW19222" s="191" t="s">
        <v>92</v>
      </c>
      <c r="AX19222" s="18">
        <v>202324</v>
      </c>
      <c r="AY19222" s="191">
        <v>546</v>
      </c>
      <c r="AZ19222" s="191">
        <v>47</v>
      </c>
      <c r="BA19222" s="191">
        <v>2</v>
      </c>
      <c r="BB19222" s="191">
        <v>0</v>
      </c>
    </row>
    <row r="19223" spans="48:54" x14ac:dyDescent="0.2">
      <c r="AV19223" s="191" t="str">
        <f t="shared" si="304"/>
        <v>548_RS_47_2_202324</v>
      </c>
      <c r="AW19223" s="191" t="s">
        <v>92</v>
      </c>
      <c r="AX19223" s="18">
        <v>202324</v>
      </c>
      <c r="AY19223" s="191">
        <v>548</v>
      </c>
      <c r="AZ19223" s="191">
        <v>47</v>
      </c>
      <c r="BA19223" s="191">
        <v>2</v>
      </c>
      <c r="BB19223" s="191">
        <v>0</v>
      </c>
    </row>
    <row r="19224" spans="48:54" x14ac:dyDescent="0.2">
      <c r="AV19224" s="191" t="str">
        <f t="shared" si="304"/>
        <v>550_RS_47_2_202324</v>
      </c>
      <c r="AW19224" s="191" t="s">
        <v>92</v>
      </c>
      <c r="AX19224" s="18">
        <v>202324</v>
      </c>
      <c r="AY19224" s="191">
        <v>550</v>
      </c>
      <c r="AZ19224" s="191">
        <v>47</v>
      </c>
      <c r="BA19224" s="191">
        <v>2</v>
      </c>
      <c r="BB19224" s="191">
        <v>0</v>
      </c>
    </row>
    <row r="19225" spans="48:54" x14ac:dyDescent="0.2">
      <c r="AV19225" s="191" t="str">
        <f t="shared" si="304"/>
        <v>552_RS_47_2_202324</v>
      </c>
      <c r="AW19225" s="191" t="s">
        <v>92</v>
      </c>
      <c r="AX19225" s="18">
        <v>202324</v>
      </c>
      <c r="AY19225" s="191">
        <v>552</v>
      </c>
      <c r="AZ19225" s="191">
        <v>47</v>
      </c>
      <c r="BA19225" s="191">
        <v>2</v>
      </c>
      <c r="BB19225" s="191">
        <v>0</v>
      </c>
    </row>
    <row r="19226" spans="48:54" x14ac:dyDescent="0.2">
      <c r="AV19226" s="191" t="str">
        <f t="shared" si="304"/>
        <v>562_RS_47_2_202324</v>
      </c>
      <c r="AW19226" s="191" t="s">
        <v>92</v>
      </c>
      <c r="AX19226" s="18">
        <v>202324</v>
      </c>
      <c r="AY19226" s="191">
        <v>562</v>
      </c>
      <c r="AZ19226" s="191">
        <v>47</v>
      </c>
      <c r="BA19226" s="191">
        <v>2</v>
      </c>
      <c r="BB19226" s="191">
        <v>-9143</v>
      </c>
    </row>
    <row r="19227" spans="48:54" x14ac:dyDescent="0.2">
      <c r="AV19227" s="191" t="str">
        <f t="shared" si="304"/>
        <v>564_RS_47_2_202324</v>
      </c>
      <c r="AW19227" s="191" t="s">
        <v>92</v>
      </c>
      <c r="AX19227" s="18">
        <v>202324</v>
      </c>
      <c r="AY19227" s="191">
        <v>564</v>
      </c>
      <c r="AZ19227" s="191">
        <v>47</v>
      </c>
      <c r="BA19227" s="191">
        <v>2</v>
      </c>
      <c r="BB19227" s="191">
        <v>-7504.0859999999993</v>
      </c>
    </row>
    <row r="19228" spans="48:54" x14ac:dyDescent="0.2">
      <c r="AV19228" s="191" t="str">
        <f t="shared" si="304"/>
        <v>566_RS_47_2_202324</v>
      </c>
      <c r="AW19228" s="191" t="s">
        <v>92</v>
      </c>
      <c r="AX19228" s="18">
        <v>202324</v>
      </c>
      <c r="AY19228" s="191">
        <v>566</v>
      </c>
      <c r="AZ19228" s="191">
        <v>47</v>
      </c>
      <c r="BA19228" s="191">
        <v>2</v>
      </c>
      <c r="BB19228" s="191">
        <v>-16268</v>
      </c>
    </row>
    <row r="19229" spans="48:54" x14ac:dyDescent="0.2">
      <c r="AV19229" s="191" t="str">
        <f t="shared" si="304"/>
        <v>568_RS_47_2_202324</v>
      </c>
      <c r="AW19229" s="191" t="s">
        <v>92</v>
      </c>
      <c r="AX19229" s="18">
        <v>202324</v>
      </c>
      <c r="AY19229" s="191">
        <v>568</v>
      </c>
      <c r="AZ19229" s="191">
        <v>47</v>
      </c>
      <c r="BA19229" s="191">
        <v>2</v>
      </c>
      <c r="BB19229" s="191">
        <v>-13984.952439999999</v>
      </c>
    </row>
    <row r="19230" spans="48:54" x14ac:dyDescent="0.2">
      <c r="AV19230" s="191" t="str">
        <f t="shared" si="304"/>
        <v>572_RS_47_2_202324</v>
      </c>
      <c r="AW19230" s="191" t="s">
        <v>92</v>
      </c>
      <c r="AX19230" s="18">
        <v>202324</v>
      </c>
      <c r="AY19230" s="191">
        <v>572</v>
      </c>
      <c r="AZ19230" s="191">
        <v>47</v>
      </c>
      <c r="BA19230" s="191">
        <v>2</v>
      </c>
      <c r="BB19230" s="191">
        <v>0</v>
      </c>
    </row>
    <row r="19231" spans="48:54" x14ac:dyDescent="0.2">
      <c r="AV19231" s="191" t="str">
        <f t="shared" si="304"/>
        <v>574_RS_47_2_202324</v>
      </c>
      <c r="AW19231" s="191" t="s">
        <v>92</v>
      </c>
      <c r="AX19231" s="18">
        <v>202324</v>
      </c>
      <c r="AY19231" s="191">
        <v>574</v>
      </c>
      <c r="AZ19231" s="191">
        <v>47</v>
      </c>
      <c r="BA19231" s="191">
        <v>2</v>
      </c>
      <c r="BB19231" s="191">
        <v>0</v>
      </c>
    </row>
    <row r="19232" spans="48:54" x14ac:dyDescent="0.2">
      <c r="AV19232" s="191" t="str">
        <f t="shared" si="304"/>
        <v>576_RS_47_2_202324</v>
      </c>
      <c r="AW19232" s="191" t="s">
        <v>92</v>
      </c>
      <c r="AX19232" s="18">
        <v>202324</v>
      </c>
      <c r="AY19232" s="191">
        <v>576</v>
      </c>
      <c r="AZ19232" s="191">
        <v>47</v>
      </c>
      <c r="BA19232" s="191">
        <v>2</v>
      </c>
      <c r="BB19232" s="191">
        <v>0</v>
      </c>
    </row>
    <row r="19233" spans="48:54" x14ac:dyDescent="0.2">
      <c r="AV19233" s="191" t="str">
        <f t="shared" si="304"/>
        <v>582_RS_47_2_202324</v>
      </c>
      <c r="AW19233" s="191" t="s">
        <v>92</v>
      </c>
      <c r="AX19233" s="18">
        <v>202324</v>
      </c>
      <c r="AY19233" s="191">
        <v>582</v>
      </c>
      <c r="AZ19233" s="191">
        <v>47</v>
      </c>
      <c r="BA19233" s="191">
        <v>2</v>
      </c>
      <c r="BB19233" s="191">
        <v>0</v>
      </c>
    </row>
    <row r="19234" spans="48:54" x14ac:dyDescent="0.2">
      <c r="AV19234" s="191" t="str">
        <f t="shared" si="304"/>
        <v>584_RS_47_2_202324</v>
      </c>
      <c r="AW19234" s="191" t="s">
        <v>92</v>
      </c>
      <c r="AX19234" s="18">
        <v>202324</v>
      </c>
      <c r="AY19234" s="191">
        <v>584</v>
      </c>
      <c r="AZ19234" s="191">
        <v>47</v>
      </c>
      <c r="BA19234" s="191">
        <v>2</v>
      </c>
      <c r="BB19234" s="191">
        <v>0</v>
      </c>
    </row>
    <row r="19235" spans="48:54" x14ac:dyDescent="0.2">
      <c r="AV19235" s="191" t="str">
        <f t="shared" si="304"/>
        <v>586_RS_47_2_202324</v>
      </c>
      <c r="AW19235" s="191" t="s">
        <v>92</v>
      </c>
      <c r="AX19235" s="18">
        <v>202324</v>
      </c>
      <c r="AY19235" s="191">
        <v>586</v>
      </c>
      <c r="AZ19235" s="191">
        <v>47</v>
      </c>
      <c r="BA19235" s="191">
        <v>2</v>
      </c>
      <c r="BB19235" s="191">
        <v>0</v>
      </c>
    </row>
    <row r="19236" spans="48:54" x14ac:dyDescent="0.2">
      <c r="AV19236" s="191" t="str">
        <f t="shared" si="304"/>
        <v>512_RS_47_4_202324</v>
      </c>
      <c r="AW19236" s="191" t="s">
        <v>92</v>
      </c>
      <c r="AX19236" s="18">
        <v>202324</v>
      </c>
      <c r="AY19236" s="191">
        <v>512</v>
      </c>
      <c r="AZ19236" s="191">
        <v>47</v>
      </c>
      <c r="BA19236" s="191">
        <v>4</v>
      </c>
      <c r="BB19236" s="191">
        <v>0</v>
      </c>
    </row>
    <row r="19237" spans="48:54" x14ac:dyDescent="0.2">
      <c r="AV19237" s="191" t="str">
        <f t="shared" si="304"/>
        <v>514_RS_47_4_202324</v>
      </c>
      <c r="AW19237" s="191" t="s">
        <v>92</v>
      </c>
      <c r="AX19237" s="18">
        <v>202324</v>
      </c>
      <c r="AY19237" s="191">
        <v>514</v>
      </c>
      <c r="AZ19237" s="191">
        <v>47</v>
      </c>
      <c r="BA19237" s="191">
        <v>4</v>
      </c>
      <c r="BB19237" s="191">
        <v>0</v>
      </c>
    </row>
    <row r="19238" spans="48:54" x14ac:dyDescent="0.2">
      <c r="AV19238" s="191" t="str">
        <f t="shared" si="304"/>
        <v>516_RS_47_4_202324</v>
      </c>
      <c r="AW19238" s="191" t="s">
        <v>92</v>
      </c>
      <c r="AX19238" s="18">
        <v>202324</v>
      </c>
      <c r="AY19238" s="191">
        <v>516</v>
      </c>
      <c r="AZ19238" s="191">
        <v>47</v>
      </c>
      <c r="BA19238" s="191">
        <v>4</v>
      </c>
      <c r="BB19238" s="191">
        <v>0</v>
      </c>
    </row>
    <row r="19239" spans="48:54" x14ac:dyDescent="0.2">
      <c r="AV19239" s="191" t="str">
        <f t="shared" si="304"/>
        <v>518_RS_47_4_202324</v>
      </c>
      <c r="AW19239" s="191" t="s">
        <v>92</v>
      </c>
      <c r="AX19239" s="18">
        <v>202324</v>
      </c>
      <c r="AY19239" s="191">
        <v>518</v>
      </c>
      <c r="AZ19239" s="191">
        <v>47</v>
      </c>
      <c r="BA19239" s="191">
        <v>4</v>
      </c>
      <c r="BB19239" s="191">
        <v>0</v>
      </c>
    </row>
    <row r="19240" spans="48:54" x14ac:dyDescent="0.2">
      <c r="AV19240" s="191" t="str">
        <f t="shared" si="304"/>
        <v>520_RS_47_4_202324</v>
      </c>
      <c r="AW19240" s="191" t="s">
        <v>92</v>
      </c>
      <c r="AX19240" s="18">
        <v>202324</v>
      </c>
      <c r="AY19240" s="191">
        <v>520</v>
      </c>
      <c r="AZ19240" s="191">
        <v>47</v>
      </c>
      <c r="BA19240" s="191">
        <v>4</v>
      </c>
      <c r="BB19240" s="191">
        <v>0</v>
      </c>
    </row>
    <row r="19241" spans="48:54" x14ac:dyDescent="0.2">
      <c r="AV19241" s="191" t="str">
        <f t="shared" si="304"/>
        <v>522_RS_47_4_202324</v>
      </c>
      <c r="AW19241" s="191" t="s">
        <v>92</v>
      </c>
      <c r="AX19241" s="18">
        <v>202324</v>
      </c>
      <c r="AY19241" s="191">
        <v>522</v>
      </c>
      <c r="AZ19241" s="191">
        <v>47</v>
      </c>
      <c r="BA19241" s="191">
        <v>4</v>
      </c>
      <c r="BB19241" s="191">
        <v>0</v>
      </c>
    </row>
    <row r="19242" spans="48:54" x14ac:dyDescent="0.2">
      <c r="AV19242" s="191" t="str">
        <f t="shared" si="304"/>
        <v>524_RS_47_4_202324</v>
      </c>
      <c r="AW19242" s="191" t="s">
        <v>92</v>
      </c>
      <c r="AX19242" s="18">
        <v>202324</v>
      </c>
      <c r="AY19242" s="191">
        <v>524</v>
      </c>
      <c r="AZ19242" s="191">
        <v>47</v>
      </c>
      <c r="BA19242" s="191">
        <v>4</v>
      </c>
      <c r="BB19242" s="191">
        <v>0</v>
      </c>
    </row>
    <row r="19243" spans="48:54" x14ac:dyDescent="0.2">
      <c r="AV19243" s="191" t="str">
        <f t="shared" si="304"/>
        <v>526_RS_47_4_202324</v>
      </c>
      <c r="AW19243" s="191" t="s">
        <v>92</v>
      </c>
      <c r="AX19243" s="18">
        <v>202324</v>
      </c>
      <c r="AY19243" s="191">
        <v>526</v>
      </c>
      <c r="AZ19243" s="191">
        <v>47</v>
      </c>
      <c r="BA19243" s="191">
        <v>4</v>
      </c>
      <c r="BB19243" s="191">
        <v>0</v>
      </c>
    </row>
    <row r="19244" spans="48:54" x14ac:dyDescent="0.2">
      <c r="AV19244" s="191" t="str">
        <f t="shared" si="304"/>
        <v>528_RS_47_4_202324</v>
      </c>
      <c r="AW19244" s="191" t="s">
        <v>92</v>
      </c>
      <c r="AX19244" s="18">
        <v>202324</v>
      </c>
      <c r="AY19244" s="191">
        <v>528</v>
      </c>
      <c r="AZ19244" s="191">
        <v>47</v>
      </c>
      <c r="BA19244" s="191">
        <v>4</v>
      </c>
      <c r="BB19244" s="191">
        <v>0</v>
      </c>
    </row>
    <row r="19245" spans="48:54" x14ac:dyDescent="0.2">
      <c r="AV19245" s="191" t="str">
        <f t="shared" si="304"/>
        <v>530_RS_47_4_202324</v>
      </c>
      <c r="AW19245" s="191" t="s">
        <v>92</v>
      </c>
      <c r="AX19245" s="18">
        <v>202324</v>
      </c>
      <c r="AY19245" s="191">
        <v>530</v>
      </c>
      <c r="AZ19245" s="191">
        <v>47</v>
      </c>
      <c r="BA19245" s="191">
        <v>4</v>
      </c>
      <c r="BB19245" s="191">
        <v>0</v>
      </c>
    </row>
    <row r="19246" spans="48:54" x14ac:dyDescent="0.2">
      <c r="AV19246" s="191" t="str">
        <f t="shared" si="304"/>
        <v>532_RS_47_4_202324</v>
      </c>
      <c r="AW19246" s="191" t="s">
        <v>92</v>
      </c>
      <c r="AX19246" s="18">
        <v>202324</v>
      </c>
      <c r="AY19246" s="191">
        <v>532</v>
      </c>
      <c r="AZ19246" s="191">
        <v>47</v>
      </c>
      <c r="BA19246" s="191">
        <v>4</v>
      </c>
      <c r="BB19246" s="191">
        <v>0</v>
      </c>
    </row>
    <row r="19247" spans="48:54" x14ac:dyDescent="0.2">
      <c r="AV19247" s="191" t="str">
        <f t="shared" si="304"/>
        <v>534_RS_47_4_202324</v>
      </c>
      <c r="AW19247" s="191" t="s">
        <v>92</v>
      </c>
      <c r="AX19247" s="18">
        <v>202324</v>
      </c>
      <c r="AY19247" s="191">
        <v>534</v>
      </c>
      <c r="AZ19247" s="191">
        <v>47</v>
      </c>
      <c r="BA19247" s="191">
        <v>4</v>
      </c>
      <c r="BB19247" s="191">
        <v>0</v>
      </c>
    </row>
    <row r="19248" spans="48:54" x14ac:dyDescent="0.2">
      <c r="AV19248" s="191" t="str">
        <f t="shared" si="304"/>
        <v>536_RS_47_4_202324</v>
      </c>
      <c r="AW19248" s="191" t="s">
        <v>92</v>
      </c>
      <c r="AX19248" s="18">
        <v>202324</v>
      </c>
      <c r="AY19248" s="191">
        <v>536</v>
      </c>
      <c r="AZ19248" s="191">
        <v>47</v>
      </c>
      <c r="BA19248" s="191">
        <v>4</v>
      </c>
      <c r="BB19248" s="191">
        <v>0</v>
      </c>
    </row>
    <row r="19249" spans="48:54" x14ac:dyDescent="0.2">
      <c r="AV19249" s="191" t="str">
        <f t="shared" si="304"/>
        <v>538_RS_47_4_202324</v>
      </c>
      <c r="AW19249" s="191" t="s">
        <v>92</v>
      </c>
      <c r="AX19249" s="18">
        <v>202324</v>
      </c>
      <c r="AY19249" s="191">
        <v>538</v>
      </c>
      <c r="AZ19249" s="191">
        <v>47</v>
      </c>
      <c r="BA19249" s="191">
        <v>4</v>
      </c>
      <c r="BB19249" s="191">
        <v>0</v>
      </c>
    </row>
    <row r="19250" spans="48:54" x14ac:dyDescent="0.2">
      <c r="AV19250" s="191" t="str">
        <f t="shared" si="304"/>
        <v>540_RS_47_4_202324</v>
      </c>
      <c r="AW19250" s="191" t="s">
        <v>92</v>
      </c>
      <c r="AX19250" s="18">
        <v>202324</v>
      </c>
      <c r="AY19250" s="191">
        <v>540</v>
      </c>
      <c r="AZ19250" s="191">
        <v>47</v>
      </c>
      <c r="BA19250" s="191">
        <v>4</v>
      </c>
      <c r="BB19250" s="191">
        <v>0</v>
      </c>
    </row>
    <row r="19251" spans="48:54" x14ac:dyDescent="0.2">
      <c r="AV19251" s="191" t="str">
        <f t="shared" si="304"/>
        <v>542_RS_47_4_202324</v>
      </c>
      <c r="AW19251" s="191" t="s">
        <v>92</v>
      </c>
      <c r="AX19251" s="18">
        <v>202324</v>
      </c>
      <c r="AY19251" s="191">
        <v>542</v>
      </c>
      <c r="AZ19251" s="191">
        <v>47</v>
      </c>
      <c r="BA19251" s="191">
        <v>4</v>
      </c>
      <c r="BB19251" s="191">
        <v>0</v>
      </c>
    </row>
    <row r="19252" spans="48:54" x14ac:dyDescent="0.2">
      <c r="AV19252" s="191" t="str">
        <f t="shared" si="304"/>
        <v>544_RS_47_4_202324</v>
      </c>
      <c r="AW19252" s="191" t="s">
        <v>92</v>
      </c>
      <c r="AX19252" s="18">
        <v>202324</v>
      </c>
      <c r="AY19252" s="191">
        <v>544</v>
      </c>
      <c r="AZ19252" s="191">
        <v>47</v>
      </c>
      <c r="BA19252" s="191">
        <v>4</v>
      </c>
      <c r="BB19252" s="191">
        <v>0</v>
      </c>
    </row>
    <row r="19253" spans="48:54" x14ac:dyDescent="0.2">
      <c r="AV19253" s="191" t="str">
        <f t="shared" si="304"/>
        <v>545_RS_47_4_202324</v>
      </c>
      <c r="AW19253" s="191" t="s">
        <v>92</v>
      </c>
      <c r="AX19253" s="18">
        <v>202324</v>
      </c>
      <c r="AY19253" s="191">
        <v>545</v>
      </c>
      <c r="AZ19253" s="191">
        <v>47</v>
      </c>
      <c r="BA19253" s="191">
        <v>4</v>
      </c>
      <c r="BB19253" s="191">
        <v>0</v>
      </c>
    </row>
    <row r="19254" spans="48:54" x14ac:dyDescent="0.2">
      <c r="AV19254" s="191" t="str">
        <f t="shared" si="304"/>
        <v>546_RS_47_4_202324</v>
      </c>
      <c r="AW19254" s="191" t="s">
        <v>92</v>
      </c>
      <c r="AX19254" s="18">
        <v>202324</v>
      </c>
      <c r="AY19254" s="191">
        <v>546</v>
      </c>
      <c r="AZ19254" s="191">
        <v>47</v>
      </c>
      <c r="BA19254" s="191">
        <v>4</v>
      </c>
      <c r="BB19254" s="191">
        <v>0</v>
      </c>
    </row>
    <row r="19255" spans="48:54" x14ac:dyDescent="0.2">
      <c r="AV19255" s="191" t="str">
        <f t="shared" si="304"/>
        <v>548_RS_47_4_202324</v>
      </c>
      <c r="AW19255" s="191" t="s">
        <v>92</v>
      </c>
      <c r="AX19255" s="18">
        <v>202324</v>
      </c>
      <c r="AY19255" s="191">
        <v>548</v>
      </c>
      <c r="AZ19255" s="191">
        <v>47</v>
      </c>
      <c r="BA19255" s="191">
        <v>4</v>
      </c>
      <c r="BB19255" s="191">
        <v>0</v>
      </c>
    </row>
    <row r="19256" spans="48:54" x14ac:dyDescent="0.2">
      <c r="AV19256" s="191" t="str">
        <f t="shared" si="304"/>
        <v>550_RS_47_4_202324</v>
      </c>
      <c r="AW19256" s="191" t="s">
        <v>92</v>
      </c>
      <c r="AX19256" s="18">
        <v>202324</v>
      </c>
      <c r="AY19256" s="191">
        <v>550</v>
      </c>
      <c r="AZ19256" s="191">
        <v>47</v>
      </c>
      <c r="BA19256" s="191">
        <v>4</v>
      </c>
      <c r="BB19256" s="191">
        <v>0</v>
      </c>
    </row>
    <row r="19257" spans="48:54" x14ac:dyDescent="0.2">
      <c r="AV19257" s="191" t="str">
        <f t="shared" si="304"/>
        <v>552_RS_47_4_202324</v>
      </c>
      <c r="AW19257" s="191" t="s">
        <v>92</v>
      </c>
      <c r="AX19257" s="18">
        <v>202324</v>
      </c>
      <c r="AY19257" s="191">
        <v>552</v>
      </c>
      <c r="AZ19257" s="191">
        <v>47</v>
      </c>
      <c r="BA19257" s="191">
        <v>4</v>
      </c>
      <c r="BB19257" s="191">
        <v>0</v>
      </c>
    </row>
    <row r="19258" spans="48:54" x14ac:dyDescent="0.2">
      <c r="AV19258" s="191" t="str">
        <f t="shared" si="304"/>
        <v>562_RS_47_4_202324</v>
      </c>
      <c r="AW19258" s="191" t="s">
        <v>92</v>
      </c>
      <c r="AX19258" s="18">
        <v>202324</v>
      </c>
      <c r="AY19258" s="191">
        <v>562</v>
      </c>
      <c r="AZ19258" s="191">
        <v>47</v>
      </c>
      <c r="BA19258" s="191">
        <v>4</v>
      </c>
      <c r="BB19258" s="191">
        <v>109942.61199999999</v>
      </c>
    </row>
    <row r="19259" spans="48:54" x14ac:dyDescent="0.2">
      <c r="AV19259" s="191" t="str">
        <f t="shared" si="304"/>
        <v>564_RS_47_4_202324</v>
      </c>
      <c r="AW19259" s="191" t="s">
        <v>92</v>
      </c>
      <c r="AX19259" s="18">
        <v>202324</v>
      </c>
      <c r="AY19259" s="191">
        <v>564</v>
      </c>
      <c r="AZ19259" s="191">
        <v>47</v>
      </c>
      <c r="BA19259" s="191">
        <v>4</v>
      </c>
      <c r="BB19259" s="191">
        <v>170261.76499999998</v>
      </c>
    </row>
    <row r="19260" spans="48:54" x14ac:dyDescent="0.2">
      <c r="AV19260" s="191" t="str">
        <f t="shared" si="304"/>
        <v>566_RS_47_4_202324</v>
      </c>
      <c r="AW19260" s="191" t="s">
        <v>92</v>
      </c>
      <c r="AX19260" s="18">
        <v>202324</v>
      </c>
      <c r="AY19260" s="191">
        <v>566</v>
      </c>
      <c r="AZ19260" s="191">
        <v>47</v>
      </c>
      <c r="BA19260" s="191">
        <v>4</v>
      </c>
      <c r="BB19260" s="191">
        <v>203516</v>
      </c>
    </row>
    <row r="19261" spans="48:54" x14ac:dyDescent="0.2">
      <c r="AV19261" s="191" t="str">
        <f t="shared" si="304"/>
        <v>568_RS_47_4_202324</v>
      </c>
      <c r="AW19261" s="191" t="s">
        <v>92</v>
      </c>
      <c r="AX19261" s="18">
        <v>202324</v>
      </c>
      <c r="AY19261" s="191">
        <v>568</v>
      </c>
      <c r="AZ19261" s="191">
        <v>47</v>
      </c>
      <c r="BA19261" s="191">
        <v>4</v>
      </c>
      <c r="BB19261" s="191">
        <v>405309.85720999993</v>
      </c>
    </row>
    <row r="19262" spans="48:54" x14ac:dyDescent="0.2">
      <c r="AV19262" s="191" t="str">
        <f t="shared" si="304"/>
        <v>572_RS_47_4_202324</v>
      </c>
      <c r="AW19262" s="191" t="s">
        <v>92</v>
      </c>
      <c r="AX19262" s="18">
        <v>202324</v>
      </c>
      <c r="AY19262" s="191">
        <v>572</v>
      </c>
      <c r="AZ19262" s="191">
        <v>47</v>
      </c>
      <c r="BA19262" s="191">
        <v>4</v>
      </c>
      <c r="BB19262" s="191">
        <v>0</v>
      </c>
    </row>
    <row r="19263" spans="48:54" x14ac:dyDescent="0.2">
      <c r="AV19263" s="191" t="str">
        <f t="shared" si="304"/>
        <v>574_RS_47_4_202324</v>
      </c>
      <c r="AW19263" s="191" t="s">
        <v>92</v>
      </c>
      <c r="AX19263" s="18">
        <v>202324</v>
      </c>
      <c r="AY19263" s="191">
        <v>574</v>
      </c>
      <c r="AZ19263" s="191">
        <v>47</v>
      </c>
      <c r="BA19263" s="191">
        <v>4</v>
      </c>
      <c r="BB19263" s="191">
        <v>0</v>
      </c>
    </row>
    <row r="19264" spans="48:54" x14ac:dyDescent="0.2">
      <c r="AV19264" s="191" t="str">
        <f t="shared" si="304"/>
        <v>576_RS_47_4_202324</v>
      </c>
      <c r="AW19264" s="191" t="s">
        <v>92</v>
      </c>
      <c r="AX19264" s="18">
        <v>202324</v>
      </c>
      <c r="AY19264" s="191">
        <v>576</v>
      </c>
      <c r="AZ19264" s="191">
        <v>47</v>
      </c>
      <c r="BA19264" s="191">
        <v>4</v>
      </c>
      <c r="BB19264" s="191">
        <v>0</v>
      </c>
    </row>
    <row r="19265" spans="48:54" x14ac:dyDescent="0.2">
      <c r="AV19265" s="191" t="str">
        <f t="shared" si="304"/>
        <v>582_RS_47_4_202324</v>
      </c>
      <c r="AW19265" s="191" t="s">
        <v>92</v>
      </c>
      <c r="AX19265" s="18">
        <v>202324</v>
      </c>
      <c r="AY19265" s="191">
        <v>582</v>
      </c>
      <c r="AZ19265" s="191">
        <v>47</v>
      </c>
      <c r="BA19265" s="191">
        <v>4</v>
      </c>
      <c r="BB19265" s="191">
        <v>0</v>
      </c>
    </row>
    <row r="19266" spans="48:54" x14ac:dyDescent="0.2">
      <c r="AV19266" s="191" t="str">
        <f t="shared" si="304"/>
        <v>584_RS_47_4_202324</v>
      </c>
      <c r="AW19266" s="191" t="s">
        <v>92</v>
      </c>
      <c r="AX19266" s="18">
        <v>202324</v>
      </c>
      <c r="AY19266" s="191">
        <v>584</v>
      </c>
      <c r="AZ19266" s="191">
        <v>47</v>
      </c>
      <c r="BA19266" s="191">
        <v>4</v>
      </c>
      <c r="BB19266" s="191">
        <v>0</v>
      </c>
    </row>
    <row r="19267" spans="48:54" x14ac:dyDescent="0.2">
      <c r="AV19267" s="191" t="str">
        <f t="shared" si="304"/>
        <v>586_RS_47_4_202324</v>
      </c>
      <c r="AW19267" s="191" t="s">
        <v>92</v>
      </c>
      <c r="AX19267" s="18">
        <v>202324</v>
      </c>
      <c r="AY19267" s="191">
        <v>586</v>
      </c>
      <c r="AZ19267" s="191">
        <v>47</v>
      </c>
      <c r="BA19267" s="191">
        <v>4</v>
      </c>
      <c r="BB19267" s="191">
        <v>0</v>
      </c>
    </row>
    <row r="19268" spans="48:54" x14ac:dyDescent="0.2">
      <c r="AV19268" s="191" t="str">
        <f t="shared" ref="AV19268:AV19331" si="305">AY19268&amp;"_"&amp;AW19268&amp;"_"&amp;AZ19268&amp;"_"&amp;BA19268&amp;"_"&amp;AX19268</f>
        <v>512_RS_47_5_202324</v>
      </c>
      <c r="AW19268" s="191" t="s">
        <v>92</v>
      </c>
      <c r="AX19268" s="18">
        <v>202324</v>
      </c>
      <c r="AY19268" s="191">
        <v>512</v>
      </c>
      <c r="AZ19268" s="191">
        <v>47</v>
      </c>
      <c r="BA19268" s="191">
        <v>5</v>
      </c>
      <c r="BB19268" s="191">
        <v>0</v>
      </c>
    </row>
    <row r="19269" spans="48:54" x14ac:dyDescent="0.2">
      <c r="AV19269" s="191" t="str">
        <f t="shared" si="305"/>
        <v>514_RS_47_5_202324</v>
      </c>
      <c r="AW19269" s="191" t="s">
        <v>92</v>
      </c>
      <c r="AX19269" s="18">
        <v>202324</v>
      </c>
      <c r="AY19269" s="191">
        <v>514</v>
      </c>
      <c r="AZ19269" s="191">
        <v>47</v>
      </c>
      <c r="BA19269" s="191">
        <v>5</v>
      </c>
      <c r="BB19269" s="191">
        <v>0</v>
      </c>
    </row>
    <row r="19270" spans="48:54" x14ac:dyDescent="0.2">
      <c r="AV19270" s="191" t="str">
        <f t="shared" si="305"/>
        <v>516_RS_47_5_202324</v>
      </c>
      <c r="AW19270" s="191" t="s">
        <v>92</v>
      </c>
      <c r="AX19270" s="18">
        <v>202324</v>
      </c>
      <c r="AY19270" s="191">
        <v>516</v>
      </c>
      <c r="AZ19270" s="191">
        <v>47</v>
      </c>
      <c r="BA19270" s="191">
        <v>5</v>
      </c>
      <c r="BB19270" s="191">
        <v>0</v>
      </c>
    </row>
    <row r="19271" spans="48:54" x14ac:dyDescent="0.2">
      <c r="AV19271" s="191" t="str">
        <f t="shared" si="305"/>
        <v>518_RS_47_5_202324</v>
      </c>
      <c r="AW19271" s="191" t="s">
        <v>92</v>
      </c>
      <c r="AX19271" s="18">
        <v>202324</v>
      </c>
      <c r="AY19271" s="191">
        <v>518</v>
      </c>
      <c r="AZ19271" s="191">
        <v>47</v>
      </c>
      <c r="BA19271" s="191">
        <v>5</v>
      </c>
      <c r="BB19271" s="191">
        <v>0</v>
      </c>
    </row>
    <row r="19272" spans="48:54" x14ac:dyDescent="0.2">
      <c r="AV19272" s="191" t="str">
        <f t="shared" si="305"/>
        <v>520_RS_47_5_202324</v>
      </c>
      <c r="AW19272" s="191" t="s">
        <v>92</v>
      </c>
      <c r="AX19272" s="18">
        <v>202324</v>
      </c>
      <c r="AY19272" s="191">
        <v>520</v>
      </c>
      <c r="AZ19272" s="191">
        <v>47</v>
      </c>
      <c r="BA19272" s="191">
        <v>5</v>
      </c>
      <c r="BB19272" s="191">
        <v>0</v>
      </c>
    </row>
    <row r="19273" spans="48:54" x14ac:dyDescent="0.2">
      <c r="AV19273" s="191" t="str">
        <f t="shared" si="305"/>
        <v>522_RS_47_5_202324</v>
      </c>
      <c r="AW19273" s="191" t="s">
        <v>92</v>
      </c>
      <c r="AX19273" s="18">
        <v>202324</v>
      </c>
      <c r="AY19273" s="191">
        <v>522</v>
      </c>
      <c r="AZ19273" s="191">
        <v>47</v>
      </c>
      <c r="BA19273" s="191">
        <v>5</v>
      </c>
      <c r="BB19273" s="191">
        <v>0</v>
      </c>
    </row>
    <row r="19274" spans="48:54" x14ac:dyDescent="0.2">
      <c r="AV19274" s="191" t="str">
        <f t="shared" si="305"/>
        <v>524_RS_47_5_202324</v>
      </c>
      <c r="AW19274" s="191" t="s">
        <v>92</v>
      </c>
      <c r="AX19274" s="18">
        <v>202324</v>
      </c>
      <c r="AY19274" s="191">
        <v>524</v>
      </c>
      <c r="AZ19274" s="191">
        <v>47</v>
      </c>
      <c r="BA19274" s="191">
        <v>5</v>
      </c>
      <c r="BB19274" s="191">
        <v>0</v>
      </c>
    </row>
    <row r="19275" spans="48:54" x14ac:dyDescent="0.2">
      <c r="AV19275" s="191" t="str">
        <f t="shared" si="305"/>
        <v>526_RS_47_5_202324</v>
      </c>
      <c r="AW19275" s="191" t="s">
        <v>92</v>
      </c>
      <c r="AX19275" s="18">
        <v>202324</v>
      </c>
      <c r="AY19275" s="191">
        <v>526</v>
      </c>
      <c r="AZ19275" s="191">
        <v>47</v>
      </c>
      <c r="BA19275" s="191">
        <v>5</v>
      </c>
      <c r="BB19275" s="191">
        <v>0</v>
      </c>
    </row>
    <row r="19276" spans="48:54" x14ac:dyDescent="0.2">
      <c r="AV19276" s="191" t="str">
        <f t="shared" si="305"/>
        <v>528_RS_47_5_202324</v>
      </c>
      <c r="AW19276" s="191" t="s">
        <v>92</v>
      </c>
      <c r="AX19276" s="18">
        <v>202324</v>
      </c>
      <c r="AY19276" s="191">
        <v>528</v>
      </c>
      <c r="AZ19276" s="191">
        <v>47</v>
      </c>
      <c r="BA19276" s="191">
        <v>5</v>
      </c>
      <c r="BB19276" s="191">
        <v>0</v>
      </c>
    </row>
    <row r="19277" spans="48:54" x14ac:dyDescent="0.2">
      <c r="AV19277" s="191" t="str">
        <f t="shared" si="305"/>
        <v>530_RS_47_5_202324</v>
      </c>
      <c r="AW19277" s="191" t="s">
        <v>92</v>
      </c>
      <c r="AX19277" s="18">
        <v>202324</v>
      </c>
      <c r="AY19277" s="191">
        <v>530</v>
      </c>
      <c r="AZ19277" s="191">
        <v>47</v>
      </c>
      <c r="BA19277" s="191">
        <v>5</v>
      </c>
      <c r="BB19277" s="191">
        <v>0</v>
      </c>
    </row>
    <row r="19278" spans="48:54" x14ac:dyDescent="0.2">
      <c r="AV19278" s="191" t="str">
        <f t="shared" si="305"/>
        <v>532_RS_47_5_202324</v>
      </c>
      <c r="AW19278" s="191" t="s">
        <v>92</v>
      </c>
      <c r="AX19278" s="18">
        <v>202324</v>
      </c>
      <c r="AY19278" s="191">
        <v>532</v>
      </c>
      <c r="AZ19278" s="191">
        <v>47</v>
      </c>
      <c r="BA19278" s="191">
        <v>5</v>
      </c>
      <c r="BB19278" s="191">
        <v>0</v>
      </c>
    </row>
    <row r="19279" spans="48:54" x14ac:dyDescent="0.2">
      <c r="AV19279" s="191" t="str">
        <f t="shared" si="305"/>
        <v>534_RS_47_5_202324</v>
      </c>
      <c r="AW19279" s="191" t="s">
        <v>92</v>
      </c>
      <c r="AX19279" s="18">
        <v>202324</v>
      </c>
      <c r="AY19279" s="191">
        <v>534</v>
      </c>
      <c r="AZ19279" s="191">
        <v>47</v>
      </c>
      <c r="BA19279" s="191">
        <v>5</v>
      </c>
      <c r="BB19279" s="191">
        <v>0</v>
      </c>
    </row>
    <row r="19280" spans="48:54" x14ac:dyDescent="0.2">
      <c r="AV19280" s="191" t="str">
        <f t="shared" si="305"/>
        <v>536_RS_47_5_202324</v>
      </c>
      <c r="AW19280" s="191" t="s">
        <v>92</v>
      </c>
      <c r="AX19280" s="18">
        <v>202324</v>
      </c>
      <c r="AY19280" s="191">
        <v>536</v>
      </c>
      <c r="AZ19280" s="191">
        <v>47</v>
      </c>
      <c r="BA19280" s="191">
        <v>5</v>
      </c>
      <c r="BB19280" s="191">
        <v>0</v>
      </c>
    </row>
    <row r="19281" spans="48:54" x14ac:dyDescent="0.2">
      <c r="AV19281" s="191" t="str">
        <f t="shared" si="305"/>
        <v>538_RS_47_5_202324</v>
      </c>
      <c r="AW19281" s="191" t="s">
        <v>92</v>
      </c>
      <c r="AX19281" s="18">
        <v>202324</v>
      </c>
      <c r="AY19281" s="191">
        <v>538</v>
      </c>
      <c r="AZ19281" s="191">
        <v>47</v>
      </c>
      <c r="BA19281" s="191">
        <v>5</v>
      </c>
      <c r="BB19281" s="191">
        <v>0</v>
      </c>
    </row>
    <row r="19282" spans="48:54" x14ac:dyDescent="0.2">
      <c r="AV19282" s="191" t="str">
        <f t="shared" si="305"/>
        <v>540_RS_47_5_202324</v>
      </c>
      <c r="AW19282" s="191" t="s">
        <v>92</v>
      </c>
      <c r="AX19282" s="18">
        <v>202324</v>
      </c>
      <c r="AY19282" s="191">
        <v>540</v>
      </c>
      <c r="AZ19282" s="191">
        <v>47</v>
      </c>
      <c r="BA19282" s="191">
        <v>5</v>
      </c>
      <c r="BB19282" s="191">
        <v>0</v>
      </c>
    </row>
    <row r="19283" spans="48:54" x14ac:dyDescent="0.2">
      <c r="AV19283" s="191" t="str">
        <f t="shared" si="305"/>
        <v>542_RS_47_5_202324</v>
      </c>
      <c r="AW19283" s="191" t="s">
        <v>92</v>
      </c>
      <c r="AX19283" s="18">
        <v>202324</v>
      </c>
      <c r="AY19283" s="191">
        <v>542</v>
      </c>
      <c r="AZ19283" s="191">
        <v>47</v>
      </c>
      <c r="BA19283" s="191">
        <v>5</v>
      </c>
      <c r="BB19283" s="191">
        <v>0</v>
      </c>
    </row>
    <row r="19284" spans="48:54" x14ac:dyDescent="0.2">
      <c r="AV19284" s="191" t="str">
        <f t="shared" si="305"/>
        <v>544_RS_47_5_202324</v>
      </c>
      <c r="AW19284" s="191" t="s">
        <v>92</v>
      </c>
      <c r="AX19284" s="18">
        <v>202324</v>
      </c>
      <c r="AY19284" s="191">
        <v>544</v>
      </c>
      <c r="AZ19284" s="191">
        <v>47</v>
      </c>
      <c r="BA19284" s="191">
        <v>5</v>
      </c>
      <c r="BB19284" s="191">
        <v>0</v>
      </c>
    </row>
    <row r="19285" spans="48:54" x14ac:dyDescent="0.2">
      <c r="AV19285" s="191" t="str">
        <f t="shared" si="305"/>
        <v>545_RS_47_5_202324</v>
      </c>
      <c r="AW19285" s="191" t="s">
        <v>92</v>
      </c>
      <c r="AX19285" s="18">
        <v>202324</v>
      </c>
      <c r="AY19285" s="191">
        <v>545</v>
      </c>
      <c r="AZ19285" s="191">
        <v>47</v>
      </c>
      <c r="BA19285" s="191">
        <v>5</v>
      </c>
      <c r="BB19285" s="191">
        <v>0</v>
      </c>
    </row>
    <row r="19286" spans="48:54" x14ac:dyDescent="0.2">
      <c r="AV19286" s="191" t="str">
        <f t="shared" si="305"/>
        <v>546_RS_47_5_202324</v>
      </c>
      <c r="AW19286" s="191" t="s">
        <v>92</v>
      </c>
      <c r="AX19286" s="18">
        <v>202324</v>
      </c>
      <c r="AY19286" s="191">
        <v>546</v>
      </c>
      <c r="AZ19286" s="191">
        <v>47</v>
      </c>
      <c r="BA19286" s="191">
        <v>5</v>
      </c>
      <c r="BB19286" s="191">
        <v>0</v>
      </c>
    </row>
    <row r="19287" spans="48:54" x14ac:dyDescent="0.2">
      <c r="AV19287" s="191" t="str">
        <f t="shared" si="305"/>
        <v>548_RS_47_5_202324</v>
      </c>
      <c r="AW19287" s="191" t="s">
        <v>92</v>
      </c>
      <c r="AX19287" s="18">
        <v>202324</v>
      </c>
      <c r="AY19287" s="191">
        <v>548</v>
      </c>
      <c r="AZ19287" s="191">
        <v>47</v>
      </c>
      <c r="BA19287" s="191">
        <v>5</v>
      </c>
      <c r="BB19287" s="191">
        <v>0</v>
      </c>
    </row>
    <row r="19288" spans="48:54" x14ac:dyDescent="0.2">
      <c r="AV19288" s="191" t="str">
        <f t="shared" si="305"/>
        <v>550_RS_47_5_202324</v>
      </c>
      <c r="AW19288" s="191" t="s">
        <v>92</v>
      </c>
      <c r="AX19288" s="18">
        <v>202324</v>
      </c>
      <c r="AY19288" s="191">
        <v>550</v>
      </c>
      <c r="AZ19288" s="191">
        <v>47</v>
      </c>
      <c r="BA19288" s="191">
        <v>5</v>
      </c>
      <c r="BB19288" s="191">
        <v>0</v>
      </c>
    </row>
    <row r="19289" spans="48:54" x14ac:dyDescent="0.2">
      <c r="AV19289" s="191" t="str">
        <f t="shared" si="305"/>
        <v>552_RS_47_5_202324</v>
      </c>
      <c r="AW19289" s="191" t="s">
        <v>92</v>
      </c>
      <c r="AX19289" s="18">
        <v>202324</v>
      </c>
      <c r="AY19289" s="191">
        <v>552</v>
      </c>
      <c r="AZ19289" s="191">
        <v>47</v>
      </c>
      <c r="BA19289" s="191">
        <v>5</v>
      </c>
      <c r="BB19289" s="191">
        <v>0</v>
      </c>
    </row>
    <row r="19290" spans="48:54" x14ac:dyDescent="0.2">
      <c r="AV19290" s="191" t="str">
        <f t="shared" si="305"/>
        <v>562_RS_47_5_202324</v>
      </c>
      <c r="AW19290" s="191" t="s">
        <v>92</v>
      </c>
      <c r="AX19290" s="18">
        <v>202324</v>
      </c>
      <c r="AY19290" s="191">
        <v>562</v>
      </c>
      <c r="AZ19290" s="191">
        <v>47</v>
      </c>
      <c r="BA19290" s="191">
        <v>5</v>
      </c>
      <c r="BB19290" s="191">
        <v>-7778</v>
      </c>
    </row>
    <row r="19291" spans="48:54" x14ac:dyDescent="0.2">
      <c r="AV19291" s="191" t="str">
        <f t="shared" si="305"/>
        <v>564_RS_47_5_202324</v>
      </c>
      <c r="AW19291" s="191" t="s">
        <v>92</v>
      </c>
      <c r="AX19291" s="18">
        <v>202324</v>
      </c>
      <c r="AY19291" s="191">
        <v>564</v>
      </c>
      <c r="AZ19291" s="191">
        <v>47</v>
      </c>
      <c r="BA19291" s="191">
        <v>5</v>
      </c>
      <c r="BB19291" s="191">
        <v>-13713.302</v>
      </c>
    </row>
    <row r="19292" spans="48:54" x14ac:dyDescent="0.2">
      <c r="AV19292" s="191" t="str">
        <f t="shared" si="305"/>
        <v>566_RS_47_5_202324</v>
      </c>
      <c r="AW19292" s="191" t="s">
        <v>92</v>
      </c>
      <c r="AX19292" s="18">
        <v>202324</v>
      </c>
      <c r="AY19292" s="191">
        <v>566</v>
      </c>
      <c r="AZ19292" s="191">
        <v>47</v>
      </c>
      <c r="BA19292" s="191">
        <v>5</v>
      </c>
      <c r="BB19292" s="191">
        <v>-24058</v>
      </c>
    </row>
    <row r="19293" spans="48:54" x14ac:dyDescent="0.2">
      <c r="AV19293" s="191" t="str">
        <f t="shared" si="305"/>
        <v>568_RS_47_5_202324</v>
      </c>
      <c r="AW19293" s="191" t="s">
        <v>92</v>
      </c>
      <c r="AX19293" s="18">
        <v>202324</v>
      </c>
      <c r="AY19293" s="191">
        <v>568</v>
      </c>
      <c r="AZ19293" s="191">
        <v>47</v>
      </c>
      <c r="BA19293" s="191">
        <v>5</v>
      </c>
      <c r="BB19293" s="191">
        <v>-86813.32710000001</v>
      </c>
    </row>
    <row r="19294" spans="48:54" x14ac:dyDescent="0.2">
      <c r="AV19294" s="191" t="str">
        <f t="shared" si="305"/>
        <v>572_RS_47_5_202324</v>
      </c>
      <c r="AW19294" s="191" t="s">
        <v>92</v>
      </c>
      <c r="AX19294" s="18">
        <v>202324</v>
      </c>
      <c r="AY19294" s="191">
        <v>572</v>
      </c>
      <c r="AZ19294" s="191">
        <v>47</v>
      </c>
      <c r="BA19294" s="191">
        <v>5</v>
      </c>
      <c r="BB19294" s="191">
        <v>0</v>
      </c>
    </row>
    <row r="19295" spans="48:54" x14ac:dyDescent="0.2">
      <c r="AV19295" s="191" t="str">
        <f t="shared" si="305"/>
        <v>574_RS_47_5_202324</v>
      </c>
      <c r="AW19295" s="191" t="s">
        <v>92</v>
      </c>
      <c r="AX19295" s="18">
        <v>202324</v>
      </c>
      <c r="AY19295" s="191">
        <v>574</v>
      </c>
      <c r="AZ19295" s="191">
        <v>47</v>
      </c>
      <c r="BA19295" s="191">
        <v>5</v>
      </c>
      <c r="BB19295" s="191">
        <v>0</v>
      </c>
    </row>
    <row r="19296" spans="48:54" x14ac:dyDescent="0.2">
      <c r="AV19296" s="191" t="str">
        <f t="shared" si="305"/>
        <v>576_RS_47_5_202324</v>
      </c>
      <c r="AW19296" s="191" t="s">
        <v>92</v>
      </c>
      <c r="AX19296" s="18">
        <v>202324</v>
      </c>
      <c r="AY19296" s="191">
        <v>576</v>
      </c>
      <c r="AZ19296" s="191">
        <v>47</v>
      </c>
      <c r="BA19296" s="191">
        <v>5</v>
      </c>
      <c r="BB19296" s="191">
        <v>0</v>
      </c>
    </row>
    <row r="19297" spans="48:54" x14ac:dyDescent="0.2">
      <c r="AV19297" s="191" t="str">
        <f t="shared" si="305"/>
        <v>582_RS_47_5_202324</v>
      </c>
      <c r="AW19297" s="191" t="s">
        <v>92</v>
      </c>
      <c r="AX19297" s="18">
        <v>202324</v>
      </c>
      <c r="AY19297" s="191">
        <v>582</v>
      </c>
      <c r="AZ19297" s="191">
        <v>47</v>
      </c>
      <c r="BA19297" s="191">
        <v>5</v>
      </c>
      <c r="BB19297" s="191">
        <v>0</v>
      </c>
    </row>
    <row r="19298" spans="48:54" x14ac:dyDescent="0.2">
      <c r="AV19298" s="191" t="str">
        <f t="shared" si="305"/>
        <v>584_RS_47_5_202324</v>
      </c>
      <c r="AW19298" s="191" t="s">
        <v>92</v>
      </c>
      <c r="AX19298" s="18">
        <v>202324</v>
      </c>
      <c r="AY19298" s="191">
        <v>584</v>
      </c>
      <c r="AZ19298" s="191">
        <v>47</v>
      </c>
      <c r="BA19298" s="191">
        <v>5</v>
      </c>
      <c r="BB19298" s="191">
        <v>0</v>
      </c>
    </row>
    <row r="19299" spans="48:54" x14ac:dyDescent="0.2">
      <c r="AV19299" s="191" t="str">
        <f t="shared" si="305"/>
        <v>586_RS_47_5_202324</v>
      </c>
      <c r="AW19299" s="191" t="s">
        <v>92</v>
      </c>
      <c r="AX19299" s="18">
        <v>202324</v>
      </c>
      <c r="AY19299" s="191">
        <v>586</v>
      </c>
      <c r="AZ19299" s="191">
        <v>47</v>
      </c>
      <c r="BA19299" s="191">
        <v>5</v>
      </c>
      <c r="BB19299" s="191">
        <v>0</v>
      </c>
    </row>
    <row r="19300" spans="48:54" x14ac:dyDescent="0.2">
      <c r="AV19300" s="191" t="str">
        <f t="shared" si="305"/>
        <v>512_RS_47.8_1_202324</v>
      </c>
      <c r="AW19300" s="191" t="s">
        <v>92</v>
      </c>
      <c r="AX19300" s="18">
        <v>202324</v>
      </c>
      <c r="AY19300" s="191">
        <v>512</v>
      </c>
      <c r="AZ19300" s="191">
        <v>47.8</v>
      </c>
      <c r="BA19300" s="191">
        <v>1</v>
      </c>
      <c r="BB19300" s="191">
        <v>0</v>
      </c>
    </row>
    <row r="19301" spans="48:54" x14ac:dyDescent="0.2">
      <c r="AV19301" s="191" t="str">
        <f t="shared" si="305"/>
        <v>514_RS_47.8_1_202324</v>
      </c>
      <c r="AW19301" s="191" t="s">
        <v>92</v>
      </c>
      <c r="AX19301" s="18">
        <v>202324</v>
      </c>
      <c r="AY19301" s="191">
        <v>514</v>
      </c>
      <c r="AZ19301" s="191">
        <v>47.8</v>
      </c>
      <c r="BA19301" s="191">
        <v>1</v>
      </c>
      <c r="BB19301" s="191">
        <v>0</v>
      </c>
    </row>
    <row r="19302" spans="48:54" x14ac:dyDescent="0.2">
      <c r="AV19302" s="191" t="str">
        <f t="shared" si="305"/>
        <v>516_RS_47.8_1_202324</v>
      </c>
      <c r="AW19302" s="191" t="s">
        <v>92</v>
      </c>
      <c r="AX19302" s="18">
        <v>202324</v>
      </c>
      <c r="AY19302" s="191">
        <v>516</v>
      </c>
      <c r="AZ19302" s="191">
        <v>47.8</v>
      </c>
      <c r="BA19302" s="191">
        <v>1</v>
      </c>
      <c r="BB19302" s="191">
        <v>0</v>
      </c>
    </row>
    <row r="19303" spans="48:54" x14ac:dyDescent="0.2">
      <c r="AV19303" s="191" t="str">
        <f t="shared" si="305"/>
        <v>518_RS_47.8_1_202324</v>
      </c>
      <c r="AW19303" s="191" t="s">
        <v>92</v>
      </c>
      <c r="AX19303" s="18">
        <v>202324</v>
      </c>
      <c r="AY19303" s="191">
        <v>518</v>
      </c>
      <c r="AZ19303" s="191">
        <v>47.8</v>
      </c>
      <c r="BA19303" s="191">
        <v>1</v>
      </c>
      <c r="BB19303" s="191">
        <v>0</v>
      </c>
    </row>
    <row r="19304" spans="48:54" x14ac:dyDescent="0.2">
      <c r="AV19304" s="191" t="str">
        <f t="shared" si="305"/>
        <v>520_RS_47.8_1_202324</v>
      </c>
      <c r="AW19304" s="191" t="s">
        <v>92</v>
      </c>
      <c r="AX19304" s="18">
        <v>202324</v>
      </c>
      <c r="AY19304" s="191">
        <v>520</v>
      </c>
      <c r="AZ19304" s="191">
        <v>47.8</v>
      </c>
      <c r="BA19304" s="191">
        <v>1</v>
      </c>
      <c r="BB19304" s="191">
        <v>0</v>
      </c>
    </row>
    <row r="19305" spans="48:54" x14ac:dyDescent="0.2">
      <c r="AV19305" s="191" t="str">
        <f t="shared" si="305"/>
        <v>522_RS_47.8_1_202324</v>
      </c>
      <c r="AW19305" s="191" t="s">
        <v>92</v>
      </c>
      <c r="AX19305" s="18">
        <v>202324</v>
      </c>
      <c r="AY19305" s="191">
        <v>522</v>
      </c>
      <c r="AZ19305" s="191">
        <v>47.8</v>
      </c>
      <c r="BA19305" s="191">
        <v>1</v>
      </c>
      <c r="BB19305" s="191">
        <v>0</v>
      </c>
    </row>
    <row r="19306" spans="48:54" x14ac:dyDescent="0.2">
      <c r="AV19306" s="191" t="str">
        <f t="shared" si="305"/>
        <v>524_RS_47.8_1_202324</v>
      </c>
      <c r="AW19306" s="191" t="s">
        <v>92</v>
      </c>
      <c r="AX19306" s="18">
        <v>202324</v>
      </c>
      <c r="AY19306" s="191">
        <v>524</v>
      </c>
      <c r="AZ19306" s="191">
        <v>47.8</v>
      </c>
      <c r="BA19306" s="191">
        <v>1</v>
      </c>
      <c r="BB19306" s="191">
        <v>0</v>
      </c>
    </row>
    <row r="19307" spans="48:54" x14ac:dyDescent="0.2">
      <c r="AV19307" s="191" t="str">
        <f t="shared" si="305"/>
        <v>526_RS_47.8_1_202324</v>
      </c>
      <c r="AW19307" s="191" t="s">
        <v>92</v>
      </c>
      <c r="AX19307" s="18">
        <v>202324</v>
      </c>
      <c r="AY19307" s="191">
        <v>526</v>
      </c>
      <c r="AZ19307" s="191">
        <v>47.8</v>
      </c>
      <c r="BA19307" s="191">
        <v>1</v>
      </c>
      <c r="BB19307" s="191">
        <v>0</v>
      </c>
    </row>
    <row r="19308" spans="48:54" x14ac:dyDescent="0.2">
      <c r="AV19308" s="191" t="str">
        <f t="shared" si="305"/>
        <v>528_RS_47.8_1_202324</v>
      </c>
      <c r="AW19308" s="191" t="s">
        <v>92</v>
      </c>
      <c r="AX19308" s="18">
        <v>202324</v>
      </c>
      <c r="AY19308" s="191">
        <v>528</v>
      </c>
      <c r="AZ19308" s="191">
        <v>47.8</v>
      </c>
      <c r="BA19308" s="191">
        <v>1</v>
      </c>
      <c r="BB19308" s="191">
        <v>0</v>
      </c>
    </row>
    <row r="19309" spans="48:54" x14ac:dyDescent="0.2">
      <c r="AV19309" s="191" t="str">
        <f t="shared" si="305"/>
        <v>530_RS_47.8_1_202324</v>
      </c>
      <c r="AW19309" s="191" t="s">
        <v>92</v>
      </c>
      <c r="AX19309" s="18">
        <v>202324</v>
      </c>
      <c r="AY19309" s="191">
        <v>530</v>
      </c>
      <c r="AZ19309" s="191">
        <v>47.8</v>
      </c>
      <c r="BA19309" s="191">
        <v>1</v>
      </c>
      <c r="BB19309" s="191">
        <v>0</v>
      </c>
    </row>
    <row r="19310" spans="48:54" x14ac:dyDescent="0.2">
      <c r="AV19310" s="191" t="str">
        <f t="shared" si="305"/>
        <v>532_RS_47.8_1_202324</v>
      </c>
      <c r="AW19310" s="191" t="s">
        <v>92</v>
      </c>
      <c r="AX19310" s="18">
        <v>202324</v>
      </c>
      <c r="AY19310" s="191">
        <v>532</v>
      </c>
      <c r="AZ19310" s="191">
        <v>47.8</v>
      </c>
      <c r="BA19310" s="191">
        <v>1</v>
      </c>
      <c r="BB19310" s="191">
        <v>0</v>
      </c>
    </row>
    <row r="19311" spans="48:54" x14ac:dyDescent="0.2">
      <c r="AV19311" s="191" t="str">
        <f t="shared" si="305"/>
        <v>534_RS_47.8_1_202324</v>
      </c>
      <c r="AW19311" s="191" t="s">
        <v>92</v>
      </c>
      <c r="AX19311" s="18">
        <v>202324</v>
      </c>
      <c r="AY19311" s="191">
        <v>534</v>
      </c>
      <c r="AZ19311" s="191">
        <v>47.8</v>
      </c>
      <c r="BA19311" s="191">
        <v>1</v>
      </c>
      <c r="BB19311" s="191">
        <v>0</v>
      </c>
    </row>
    <row r="19312" spans="48:54" x14ac:dyDescent="0.2">
      <c r="AV19312" s="191" t="str">
        <f t="shared" si="305"/>
        <v>536_RS_47.8_1_202324</v>
      </c>
      <c r="AW19312" s="191" t="s">
        <v>92</v>
      </c>
      <c r="AX19312" s="18">
        <v>202324</v>
      </c>
      <c r="AY19312" s="191">
        <v>536</v>
      </c>
      <c r="AZ19312" s="191">
        <v>47.8</v>
      </c>
      <c r="BA19312" s="191">
        <v>1</v>
      </c>
      <c r="BB19312" s="191">
        <v>0</v>
      </c>
    </row>
    <row r="19313" spans="48:54" x14ac:dyDescent="0.2">
      <c r="AV19313" s="191" t="str">
        <f t="shared" si="305"/>
        <v>538_RS_47.8_1_202324</v>
      </c>
      <c r="AW19313" s="191" t="s">
        <v>92</v>
      </c>
      <c r="AX19313" s="18">
        <v>202324</v>
      </c>
      <c r="AY19313" s="191">
        <v>538</v>
      </c>
      <c r="AZ19313" s="191">
        <v>47.8</v>
      </c>
      <c r="BA19313" s="191">
        <v>1</v>
      </c>
      <c r="BB19313" s="191">
        <v>0</v>
      </c>
    </row>
    <row r="19314" spans="48:54" x14ac:dyDescent="0.2">
      <c r="AV19314" s="191" t="str">
        <f t="shared" si="305"/>
        <v>540_RS_47.8_1_202324</v>
      </c>
      <c r="AW19314" s="191" t="s">
        <v>92</v>
      </c>
      <c r="AX19314" s="18">
        <v>202324</v>
      </c>
      <c r="AY19314" s="191">
        <v>540</v>
      </c>
      <c r="AZ19314" s="191">
        <v>47.8</v>
      </c>
      <c r="BA19314" s="191">
        <v>1</v>
      </c>
      <c r="BB19314" s="191">
        <v>0</v>
      </c>
    </row>
    <row r="19315" spans="48:54" x14ac:dyDescent="0.2">
      <c r="AV19315" s="191" t="str">
        <f t="shared" si="305"/>
        <v>542_RS_47.8_1_202324</v>
      </c>
      <c r="AW19315" s="191" t="s">
        <v>92</v>
      </c>
      <c r="AX19315" s="18">
        <v>202324</v>
      </c>
      <c r="AY19315" s="191">
        <v>542</v>
      </c>
      <c r="AZ19315" s="191">
        <v>47.8</v>
      </c>
      <c r="BA19315" s="191">
        <v>1</v>
      </c>
      <c r="BB19315" s="191">
        <v>0</v>
      </c>
    </row>
    <row r="19316" spans="48:54" x14ac:dyDescent="0.2">
      <c r="AV19316" s="191" t="str">
        <f t="shared" si="305"/>
        <v>544_RS_47.8_1_202324</v>
      </c>
      <c r="AW19316" s="191" t="s">
        <v>92</v>
      </c>
      <c r="AX19316" s="18">
        <v>202324</v>
      </c>
      <c r="AY19316" s="191">
        <v>544</v>
      </c>
      <c r="AZ19316" s="191">
        <v>47.8</v>
      </c>
      <c r="BA19316" s="191">
        <v>1</v>
      </c>
      <c r="BB19316" s="191">
        <v>0</v>
      </c>
    </row>
    <row r="19317" spans="48:54" x14ac:dyDescent="0.2">
      <c r="AV19317" s="191" t="str">
        <f t="shared" si="305"/>
        <v>545_RS_47.8_1_202324</v>
      </c>
      <c r="AW19317" s="191" t="s">
        <v>92</v>
      </c>
      <c r="AX19317" s="18">
        <v>202324</v>
      </c>
      <c r="AY19317" s="191">
        <v>545</v>
      </c>
      <c r="AZ19317" s="191">
        <v>47.8</v>
      </c>
      <c r="BA19317" s="191">
        <v>1</v>
      </c>
      <c r="BB19317" s="191">
        <v>0</v>
      </c>
    </row>
    <row r="19318" spans="48:54" x14ac:dyDescent="0.2">
      <c r="AV19318" s="191" t="str">
        <f t="shared" si="305"/>
        <v>546_RS_47.8_1_202324</v>
      </c>
      <c r="AW19318" s="191" t="s">
        <v>92</v>
      </c>
      <c r="AX19318" s="18">
        <v>202324</v>
      </c>
      <c r="AY19318" s="191">
        <v>546</v>
      </c>
      <c r="AZ19318" s="191">
        <v>47.8</v>
      </c>
      <c r="BA19318" s="191">
        <v>1</v>
      </c>
      <c r="BB19318" s="191">
        <v>0</v>
      </c>
    </row>
    <row r="19319" spans="48:54" x14ac:dyDescent="0.2">
      <c r="AV19319" s="191" t="str">
        <f t="shared" si="305"/>
        <v>548_RS_47.8_1_202324</v>
      </c>
      <c r="AW19319" s="191" t="s">
        <v>92</v>
      </c>
      <c r="AX19319" s="18">
        <v>202324</v>
      </c>
      <c r="AY19319" s="191">
        <v>548</v>
      </c>
      <c r="AZ19319" s="191">
        <v>47.8</v>
      </c>
      <c r="BA19319" s="191">
        <v>1</v>
      </c>
      <c r="BB19319" s="191">
        <v>0</v>
      </c>
    </row>
    <row r="19320" spans="48:54" x14ac:dyDescent="0.2">
      <c r="AV19320" s="191" t="str">
        <f t="shared" si="305"/>
        <v>550_RS_47.8_1_202324</v>
      </c>
      <c r="AW19320" s="191" t="s">
        <v>92</v>
      </c>
      <c r="AX19320" s="18">
        <v>202324</v>
      </c>
      <c r="AY19320" s="191">
        <v>550</v>
      </c>
      <c r="AZ19320" s="191">
        <v>47.8</v>
      </c>
      <c r="BA19320" s="191">
        <v>1</v>
      </c>
      <c r="BB19320" s="191">
        <v>0</v>
      </c>
    </row>
    <row r="19321" spans="48:54" x14ac:dyDescent="0.2">
      <c r="AV19321" s="191" t="str">
        <f t="shared" si="305"/>
        <v>552_RS_47.8_1_202324</v>
      </c>
      <c r="AW19321" s="191" t="s">
        <v>92</v>
      </c>
      <c r="AX19321" s="18">
        <v>202324</v>
      </c>
      <c r="AY19321" s="191">
        <v>552</v>
      </c>
      <c r="AZ19321" s="191">
        <v>47.8</v>
      </c>
      <c r="BA19321" s="191">
        <v>1</v>
      </c>
      <c r="BB19321" s="191">
        <v>0</v>
      </c>
    </row>
    <row r="19322" spans="48:54" x14ac:dyDescent="0.2">
      <c r="AV19322" s="191" t="str">
        <f t="shared" si="305"/>
        <v>562_RS_47.8_1_202324</v>
      </c>
      <c r="AW19322" s="191" t="s">
        <v>92</v>
      </c>
      <c r="AX19322" s="18">
        <v>202324</v>
      </c>
      <c r="AY19322" s="191">
        <v>562</v>
      </c>
      <c r="AZ19322" s="191">
        <v>47.8</v>
      </c>
      <c r="BA19322" s="191">
        <v>1</v>
      </c>
      <c r="BB19322" s="191">
        <v>0</v>
      </c>
    </row>
    <row r="19323" spans="48:54" x14ac:dyDescent="0.2">
      <c r="AV19323" s="191" t="str">
        <f t="shared" si="305"/>
        <v>564_RS_47.8_1_202324</v>
      </c>
      <c r="AW19323" s="191" t="s">
        <v>92</v>
      </c>
      <c r="AX19323" s="18">
        <v>202324</v>
      </c>
      <c r="AY19323" s="191">
        <v>564</v>
      </c>
      <c r="AZ19323" s="191">
        <v>47.8</v>
      </c>
      <c r="BA19323" s="191">
        <v>1</v>
      </c>
      <c r="BB19323" s="191">
        <v>0</v>
      </c>
    </row>
    <row r="19324" spans="48:54" x14ac:dyDescent="0.2">
      <c r="AV19324" s="191" t="str">
        <f t="shared" si="305"/>
        <v>566_RS_47.8_1_202324</v>
      </c>
      <c r="AW19324" s="191" t="s">
        <v>92</v>
      </c>
      <c r="AX19324" s="18">
        <v>202324</v>
      </c>
      <c r="AY19324" s="191">
        <v>566</v>
      </c>
      <c r="AZ19324" s="191">
        <v>47.8</v>
      </c>
      <c r="BA19324" s="191">
        <v>1</v>
      </c>
      <c r="BB19324" s="191">
        <v>0</v>
      </c>
    </row>
    <row r="19325" spans="48:54" x14ac:dyDescent="0.2">
      <c r="AV19325" s="191" t="str">
        <f t="shared" si="305"/>
        <v>568_RS_47.8_1_202324</v>
      </c>
      <c r="AW19325" s="191" t="s">
        <v>92</v>
      </c>
      <c r="AX19325" s="18">
        <v>202324</v>
      </c>
      <c r="AY19325" s="191">
        <v>568</v>
      </c>
      <c r="AZ19325" s="191">
        <v>47.8</v>
      </c>
      <c r="BA19325" s="191">
        <v>1</v>
      </c>
      <c r="BB19325" s="191">
        <v>0</v>
      </c>
    </row>
    <row r="19326" spans="48:54" x14ac:dyDescent="0.2">
      <c r="AV19326" s="191" t="str">
        <f t="shared" si="305"/>
        <v>572_RS_47.8_1_202324</v>
      </c>
      <c r="AW19326" s="191" t="s">
        <v>92</v>
      </c>
      <c r="AX19326" s="18">
        <v>202324</v>
      </c>
      <c r="AY19326" s="191">
        <v>572</v>
      </c>
      <c r="AZ19326" s="191">
        <v>47.8</v>
      </c>
      <c r="BA19326" s="191">
        <v>1</v>
      </c>
      <c r="BB19326" s="191">
        <v>59404</v>
      </c>
    </row>
    <row r="19327" spans="48:54" x14ac:dyDescent="0.2">
      <c r="AV19327" s="191" t="str">
        <f t="shared" si="305"/>
        <v>574_RS_47.8_1_202324</v>
      </c>
      <c r="AW19327" s="191" t="s">
        <v>92</v>
      </c>
      <c r="AX19327" s="18">
        <v>202324</v>
      </c>
      <c r="AY19327" s="191">
        <v>574</v>
      </c>
      <c r="AZ19327" s="191">
        <v>47.8</v>
      </c>
      <c r="BA19327" s="191">
        <v>1</v>
      </c>
      <c r="BB19327" s="191">
        <v>41767.355000000003</v>
      </c>
    </row>
    <row r="19328" spans="48:54" x14ac:dyDescent="0.2">
      <c r="AV19328" s="191" t="str">
        <f t="shared" si="305"/>
        <v>576_RS_47.8_1_202324</v>
      </c>
      <c r="AW19328" s="191" t="s">
        <v>92</v>
      </c>
      <c r="AX19328" s="18">
        <v>202324</v>
      </c>
      <c r="AY19328" s="191">
        <v>576</v>
      </c>
      <c r="AZ19328" s="191">
        <v>47.8</v>
      </c>
      <c r="BA19328" s="191">
        <v>1</v>
      </c>
      <c r="BB19328" s="191">
        <v>88854.850658866082</v>
      </c>
    </row>
    <row r="19329" spans="48:54" x14ac:dyDescent="0.2">
      <c r="AV19329" s="191" t="str">
        <f t="shared" si="305"/>
        <v>582_RS_47.8_1_202324</v>
      </c>
      <c r="AW19329" s="191" t="s">
        <v>92</v>
      </c>
      <c r="AX19329" s="18">
        <v>202324</v>
      </c>
      <c r="AY19329" s="191">
        <v>582</v>
      </c>
      <c r="AZ19329" s="191">
        <v>47.8</v>
      </c>
      <c r="BA19329" s="191">
        <v>1</v>
      </c>
      <c r="BB19329" s="191">
        <v>0</v>
      </c>
    </row>
    <row r="19330" spans="48:54" x14ac:dyDescent="0.2">
      <c r="AV19330" s="191" t="str">
        <f t="shared" si="305"/>
        <v>584_RS_47.8_1_202324</v>
      </c>
      <c r="AW19330" s="191" t="s">
        <v>92</v>
      </c>
      <c r="AX19330" s="18">
        <v>202324</v>
      </c>
      <c r="AY19330" s="191">
        <v>584</v>
      </c>
      <c r="AZ19330" s="191">
        <v>47.8</v>
      </c>
      <c r="BA19330" s="191">
        <v>1</v>
      </c>
      <c r="BB19330" s="191">
        <v>0</v>
      </c>
    </row>
    <row r="19331" spans="48:54" x14ac:dyDescent="0.2">
      <c r="AV19331" s="191" t="str">
        <f t="shared" si="305"/>
        <v>586_RS_47.8_1_202324</v>
      </c>
      <c r="AW19331" s="191" t="s">
        <v>92</v>
      </c>
      <c r="AX19331" s="18">
        <v>202324</v>
      </c>
      <c r="AY19331" s="191">
        <v>586</v>
      </c>
      <c r="AZ19331" s="191">
        <v>47.8</v>
      </c>
      <c r="BA19331" s="191">
        <v>1</v>
      </c>
      <c r="BB19331" s="191">
        <v>0</v>
      </c>
    </row>
    <row r="19332" spans="48:54" x14ac:dyDescent="0.2">
      <c r="AV19332" s="191" t="str">
        <f t="shared" ref="AV19332:AV19395" si="306">AY19332&amp;"_"&amp;AW19332&amp;"_"&amp;AZ19332&amp;"_"&amp;BA19332&amp;"_"&amp;AX19332</f>
        <v>512_RS_47.8_2_202324</v>
      </c>
      <c r="AW19332" s="191" t="s">
        <v>92</v>
      </c>
      <c r="AX19332" s="18">
        <v>202324</v>
      </c>
      <c r="AY19332" s="191">
        <v>512</v>
      </c>
      <c r="AZ19332" s="191">
        <v>47.8</v>
      </c>
      <c r="BA19332" s="191">
        <v>2</v>
      </c>
      <c r="BB19332" s="191">
        <v>0</v>
      </c>
    </row>
    <row r="19333" spans="48:54" x14ac:dyDescent="0.2">
      <c r="AV19333" s="191" t="str">
        <f t="shared" si="306"/>
        <v>514_RS_47.8_2_202324</v>
      </c>
      <c r="AW19333" s="191" t="s">
        <v>92</v>
      </c>
      <c r="AX19333" s="18">
        <v>202324</v>
      </c>
      <c r="AY19333" s="191">
        <v>514</v>
      </c>
      <c r="AZ19333" s="191">
        <v>47.8</v>
      </c>
      <c r="BA19333" s="191">
        <v>2</v>
      </c>
      <c r="BB19333" s="191">
        <v>0</v>
      </c>
    </row>
    <row r="19334" spans="48:54" x14ac:dyDescent="0.2">
      <c r="AV19334" s="191" t="str">
        <f t="shared" si="306"/>
        <v>516_RS_47.8_2_202324</v>
      </c>
      <c r="AW19334" s="191" t="s">
        <v>92</v>
      </c>
      <c r="AX19334" s="18">
        <v>202324</v>
      </c>
      <c r="AY19334" s="191">
        <v>516</v>
      </c>
      <c r="AZ19334" s="191">
        <v>47.8</v>
      </c>
      <c r="BA19334" s="191">
        <v>2</v>
      </c>
      <c r="BB19334" s="191">
        <v>0</v>
      </c>
    </row>
    <row r="19335" spans="48:54" x14ac:dyDescent="0.2">
      <c r="AV19335" s="191" t="str">
        <f t="shared" si="306"/>
        <v>518_RS_47.8_2_202324</v>
      </c>
      <c r="AW19335" s="191" t="s">
        <v>92</v>
      </c>
      <c r="AX19335" s="18">
        <v>202324</v>
      </c>
      <c r="AY19335" s="191">
        <v>518</v>
      </c>
      <c r="AZ19335" s="191">
        <v>47.8</v>
      </c>
      <c r="BA19335" s="191">
        <v>2</v>
      </c>
      <c r="BB19335" s="191">
        <v>0</v>
      </c>
    </row>
    <row r="19336" spans="48:54" x14ac:dyDescent="0.2">
      <c r="AV19336" s="191" t="str">
        <f t="shared" si="306"/>
        <v>520_RS_47.8_2_202324</v>
      </c>
      <c r="AW19336" s="191" t="s">
        <v>92</v>
      </c>
      <c r="AX19336" s="18">
        <v>202324</v>
      </c>
      <c r="AY19336" s="191">
        <v>520</v>
      </c>
      <c r="AZ19336" s="191">
        <v>47.8</v>
      </c>
      <c r="BA19336" s="191">
        <v>2</v>
      </c>
      <c r="BB19336" s="191">
        <v>0</v>
      </c>
    </row>
    <row r="19337" spans="48:54" x14ac:dyDescent="0.2">
      <c r="AV19337" s="191" t="str">
        <f t="shared" si="306"/>
        <v>522_RS_47.8_2_202324</v>
      </c>
      <c r="AW19337" s="191" t="s">
        <v>92</v>
      </c>
      <c r="AX19337" s="18">
        <v>202324</v>
      </c>
      <c r="AY19337" s="191">
        <v>522</v>
      </c>
      <c r="AZ19337" s="191">
        <v>47.8</v>
      </c>
      <c r="BA19337" s="191">
        <v>2</v>
      </c>
      <c r="BB19337" s="191">
        <v>0</v>
      </c>
    </row>
    <row r="19338" spans="48:54" x14ac:dyDescent="0.2">
      <c r="AV19338" s="191" t="str">
        <f t="shared" si="306"/>
        <v>524_RS_47.8_2_202324</v>
      </c>
      <c r="AW19338" s="191" t="s">
        <v>92</v>
      </c>
      <c r="AX19338" s="18">
        <v>202324</v>
      </c>
      <c r="AY19338" s="191">
        <v>524</v>
      </c>
      <c r="AZ19338" s="191">
        <v>47.8</v>
      </c>
      <c r="BA19338" s="191">
        <v>2</v>
      </c>
      <c r="BB19338" s="191">
        <v>0</v>
      </c>
    </row>
    <row r="19339" spans="48:54" x14ac:dyDescent="0.2">
      <c r="AV19339" s="191" t="str">
        <f t="shared" si="306"/>
        <v>526_RS_47.8_2_202324</v>
      </c>
      <c r="AW19339" s="191" t="s">
        <v>92</v>
      </c>
      <c r="AX19339" s="18">
        <v>202324</v>
      </c>
      <c r="AY19339" s="191">
        <v>526</v>
      </c>
      <c r="AZ19339" s="191">
        <v>47.8</v>
      </c>
      <c r="BA19339" s="191">
        <v>2</v>
      </c>
      <c r="BB19339" s="191">
        <v>0</v>
      </c>
    </row>
    <row r="19340" spans="48:54" x14ac:dyDescent="0.2">
      <c r="AV19340" s="191" t="str">
        <f t="shared" si="306"/>
        <v>528_RS_47.8_2_202324</v>
      </c>
      <c r="AW19340" s="191" t="s">
        <v>92</v>
      </c>
      <c r="AX19340" s="18">
        <v>202324</v>
      </c>
      <c r="AY19340" s="191">
        <v>528</v>
      </c>
      <c r="AZ19340" s="191">
        <v>47.8</v>
      </c>
      <c r="BA19340" s="191">
        <v>2</v>
      </c>
      <c r="BB19340" s="191">
        <v>0</v>
      </c>
    </row>
    <row r="19341" spans="48:54" x14ac:dyDescent="0.2">
      <c r="AV19341" s="191" t="str">
        <f t="shared" si="306"/>
        <v>530_RS_47.8_2_202324</v>
      </c>
      <c r="AW19341" s="191" t="s">
        <v>92</v>
      </c>
      <c r="AX19341" s="18">
        <v>202324</v>
      </c>
      <c r="AY19341" s="191">
        <v>530</v>
      </c>
      <c r="AZ19341" s="191">
        <v>47.8</v>
      </c>
      <c r="BA19341" s="191">
        <v>2</v>
      </c>
      <c r="BB19341" s="191">
        <v>0</v>
      </c>
    </row>
    <row r="19342" spans="48:54" x14ac:dyDescent="0.2">
      <c r="AV19342" s="191" t="str">
        <f t="shared" si="306"/>
        <v>532_RS_47.8_2_202324</v>
      </c>
      <c r="AW19342" s="191" t="s">
        <v>92</v>
      </c>
      <c r="AX19342" s="18">
        <v>202324</v>
      </c>
      <c r="AY19342" s="191">
        <v>532</v>
      </c>
      <c r="AZ19342" s="191">
        <v>47.8</v>
      </c>
      <c r="BA19342" s="191">
        <v>2</v>
      </c>
      <c r="BB19342" s="191">
        <v>0</v>
      </c>
    </row>
    <row r="19343" spans="48:54" x14ac:dyDescent="0.2">
      <c r="AV19343" s="191" t="str">
        <f t="shared" si="306"/>
        <v>534_RS_47.8_2_202324</v>
      </c>
      <c r="AW19343" s="191" t="s">
        <v>92</v>
      </c>
      <c r="AX19343" s="18">
        <v>202324</v>
      </c>
      <c r="AY19343" s="191">
        <v>534</v>
      </c>
      <c r="AZ19343" s="191">
        <v>47.8</v>
      </c>
      <c r="BA19343" s="191">
        <v>2</v>
      </c>
      <c r="BB19343" s="191">
        <v>0</v>
      </c>
    </row>
    <row r="19344" spans="48:54" x14ac:dyDescent="0.2">
      <c r="AV19344" s="191" t="str">
        <f t="shared" si="306"/>
        <v>536_RS_47.8_2_202324</v>
      </c>
      <c r="AW19344" s="191" t="s">
        <v>92</v>
      </c>
      <c r="AX19344" s="18">
        <v>202324</v>
      </c>
      <c r="AY19344" s="191">
        <v>536</v>
      </c>
      <c r="AZ19344" s="191">
        <v>47.8</v>
      </c>
      <c r="BA19344" s="191">
        <v>2</v>
      </c>
      <c r="BB19344" s="191">
        <v>0</v>
      </c>
    </row>
    <row r="19345" spans="48:54" x14ac:dyDescent="0.2">
      <c r="AV19345" s="191" t="str">
        <f t="shared" si="306"/>
        <v>538_RS_47.8_2_202324</v>
      </c>
      <c r="AW19345" s="191" t="s">
        <v>92</v>
      </c>
      <c r="AX19345" s="18">
        <v>202324</v>
      </c>
      <c r="AY19345" s="191">
        <v>538</v>
      </c>
      <c r="AZ19345" s="191">
        <v>47.8</v>
      </c>
      <c r="BA19345" s="191">
        <v>2</v>
      </c>
      <c r="BB19345" s="191">
        <v>0</v>
      </c>
    </row>
    <row r="19346" spans="48:54" x14ac:dyDescent="0.2">
      <c r="AV19346" s="191" t="str">
        <f t="shared" si="306"/>
        <v>540_RS_47.8_2_202324</v>
      </c>
      <c r="AW19346" s="191" t="s">
        <v>92</v>
      </c>
      <c r="AX19346" s="18">
        <v>202324</v>
      </c>
      <c r="AY19346" s="191">
        <v>540</v>
      </c>
      <c r="AZ19346" s="191">
        <v>47.8</v>
      </c>
      <c r="BA19346" s="191">
        <v>2</v>
      </c>
      <c r="BB19346" s="191">
        <v>0</v>
      </c>
    </row>
    <row r="19347" spans="48:54" x14ac:dyDescent="0.2">
      <c r="AV19347" s="191" t="str">
        <f t="shared" si="306"/>
        <v>542_RS_47.8_2_202324</v>
      </c>
      <c r="AW19347" s="191" t="s">
        <v>92</v>
      </c>
      <c r="AX19347" s="18">
        <v>202324</v>
      </c>
      <c r="AY19347" s="191">
        <v>542</v>
      </c>
      <c r="AZ19347" s="191">
        <v>47.8</v>
      </c>
      <c r="BA19347" s="191">
        <v>2</v>
      </c>
      <c r="BB19347" s="191">
        <v>0</v>
      </c>
    </row>
    <row r="19348" spans="48:54" x14ac:dyDescent="0.2">
      <c r="AV19348" s="191" t="str">
        <f t="shared" si="306"/>
        <v>544_RS_47.8_2_202324</v>
      </c>
      <c r="AW19348" s="191" t="s">
        <v>92</v>
      </c>
      <c r="AX19348" s="18">
        <v>202324</v>
      </c>
      <c r="AY19348" s="191">
        <v>544</v>
      </c>
      <c r="AZ19348" s="191">
        <v>47.8</v>
      </c>
      <c r="BA19348" s="191">
        <v>2</v>
      </c>
      <c r="BB19348" s="191">
        <v>0</v>
      </c>
    </row>
    <row r="19349" spans="48:54" x14ac:dyDescent="0.2">
      <c r="AV19349" s="191" t="str">
        <f t="shared" si="306"/>
        <v>545_RS_47.8_2_202324</v>
      </c>
      <c r="AW19349" s="191" t="s">
        <v>92</v>
      </c>
      <c r="AX19349" s="18">
        <v>202324</v>
      </c>
      <c r="AY19349" s="191">
        <v>545</v>
      </c>
      <c r="AZ19349" s="191">
        <v>47.8</v>
      </c>
      <c r="BA19349" s="191">
        <v>2</v>
      </c>
      <c r="BB19349" s="191">
        <v>0</v>
      </c>
    </row>
    <row r="19350" spans="48:54" x14ac:dyDescent="0.2">
      <c r="AV19350" s="191" t="str">
        <f t="shared" si="306"/>
        <v>546_RS_47.8_2_202324</v>
      </c>
      <c r="AW19350" s="191" t="s">
        <v>92</v>
      </c>
      <c r="AX19350" s="18">
        <v>202324</v>
      </c>
      <c r="AY19350" s="191">
        <v>546</v>
      </c>
      <c r="AZ19350" s="191">
        <v>47.8</v>
      </c>
      <c r="BA19350" s="191">
        <v>2</v>
      </c>
      <c r="BB19350" s="191">
        <v>0</v>
      </c>
    </row>
    <row r="19351" spans="48:54" x14ac:dyDescent="0.2">
      <c r="AV19351" s="191" t="str">
        <f t="shared" si="306"/>
        <v>548_RS_47.8_2_202324</v>
      </c>
      <c r="AW19351" s="191" t="s">
        <v>92</v>
      </c>
      <c r="AX19351" s="18">
        <v>202324</v>
      </c>
      <c r="AY19351" s="191">
        <v>548</v>
      </c>
      <c r="AZ19351" s="191">
        <v>47.8</v>
      </c>
      <c r="BA19351" s="191">
        <v>2</v>
      </c>
      <c r="BB19351" s="191">
        <v>0</v>
      </c>
    </row>
    <row r="19352" spans="48:54" x14ac:dyDescent="0.2">
      <c r="AV19352" s="191" t="str">
        <f t="shared" si="306"/>
        <v>550_RS_47.8_2_202324</v>
      </c>
      <c r="AW19352" s="191" t="s">
        <v>92</v>
      </c>
      <c r="AX19352" s="18">
        <v>202324</v>
      </c>
      <c r="AY19352" s="191">
        <v>550</v>
      </c>
      <c r="AZ19352" s="191">
        <v>47.8</v>
      </c>
      <c r="BA19352" s="191">
        <v>2</v>
      </c>
      <c r="BB19352" s="191">
        <v>0</v>
      </c>
    </row>
    <row r="19353" spans="48:54" x14ac:dyDescent="0.2">
      <c r="AV19353" s="191" t="str">
        <f t="shared" si="306"/>
        <v>552_RS_47.8_2_202324</v>
      </c>
      <c r="AW19353" s="191" t="s">
        <v>92</v>
      </c>
      <c r="AX19353" s="18">
        <v>202324</v>
      </c>
      <c r="AY19353" s="191">
        <v>552</v>
      </c>
      <c r="AZ19353" s="191">
        <v>47.8</v>
      </c>
      <c r="BA19353" s="191">
        <v>2</v>
      </c>
      <c r="BB19353" s="191">
        <v>0</v>
      </c>
    </row>
    <row r="19354" spans="48:54" x14ac:dyDescent="0.2">
      <c r="AV19354" s="191" t="str">
        <f t="shared" si="306"/>
        <v>562_RS_47.8_2_202324</v>
      </c>
      <c r="AW19354" s="191" t="s">
        <v>92</v>
      </c>
      <c r="AX19354" s="18">
        <v>202324</v>
      </c>
      <c r="AY19354" s="191">
        <v>562</v>
      </c>
      <c r="AZ19354" s="191">
        <v>47.8</v>
      </c>
      <c r="BA19354" s="191">
        <v>2</v>
      </c>
      <c r="BB19354" s="191">
        <v>0</v>
      </c>
    </row>
    <row r="19355" spans="48:54" x14ac:dyDescent="0.2">
      <c r="AV19355" s="191" t="str">
        <f t="shared" si="306"/>
        <v>564_RS_47.8_2_202324</v>
      </c>
      <c r="AW19355" s="191" t="s">
        <v>92</v>
      </c>
      <c r="AX19355" s="18">
        <v>202324</v>
      </c>
      <c r="AY19355" s="191">
        <v>564</v>
      </c>
      <c r="AZ19355" s="191">
        <v>47.8</v>
      </c>
      <c r="BA19355" s="191">
        <v>2</v>
      </c>
      <c r="BB19355" s="191">
        <v>0</v>
      </c>
    </row>
    <row r="19356" spans="48:54" x14ac:dyDescent="0.2">
      <c r="AV19356" s="191" t="str">
        <f t="shared" si="306"/>
        <v>566_RS_47.8_2_202324</v>
      </c>
      <c r="AW19356" s="191" t="s">
        <v>92</v>
      </c>
      <c r="AX19356" s="18">
        <v>202324</v>
      </c>
      <c r="AY19356" s="191">
        <v>566</v>
      </c>
      <c r="AZ19356" s="191">
        <v>47.8</v>
      </c>
      <c r="BA19356" s="191">
        <v>2</v>
      </c>
      <c r="BB19356" s="191">
        <v>0</v>
      </c>
    </row>
    <row r="19357" spans="48:54" x14ac:dyDescent="0.2">
      <c r="AV19357" s="191" t="str">
        <f t="shared" si="306"/>
        <v>568_RS_47.8_2_202324</v>
      </c>
      <c r="AW19357" s="191" t="s">
        <v>92</v>
      </c>
      <c r="AX19357" s="18">
        <v>202324</v>
      </c>
      <c r="AY19357" s="191">
        <v>568</v>
      </c>
      <c r="AZ19357" s="191">
        <v>47.8</v>
      </c>
      <c r="BA19357" s="191">
        <v>2</v>
      </c>
      <c r="BB19357" s="191">
        <v>0</v>
      </c>
    </row>
    <row r="19358" spans="48:54" x14ac:dyDescent="0.2">
      <c r="AV19358" s="191" t="str">
        <f t="shared" si="306"/>
        <v>572_RS_47.8_2_202324</v>
      </c>
      <c r="AW19358" s="191" t="s">
        <v>92</v>
      </c>
      <c r="AX19358" s="18">
        <v>202324</v>
      </c>
      <c r="AY19358" s="191">
        <v>572</v>
      </c>
      <c r="AZ19358" s="191">
        <v>47.8</v>
      </c>
      <c r="BA19358" s="191">
        <v>2</v>
      </c>
      <c r="BB19358" s="191">
        <v>-1224</v>
      </c>
    </row>
    <row r="19359" spans="48:54" x14ac:dyDescent="0.2">
      <c r="AV19359" s="191" t="str">
        <f t="shared" si="306"/>
        <v>574_RS_47.8_2_202324</v>
      </c>
      <c r="AW19359" s="191" t="s">
        <v>92</v>
      </c>
      <c r="AX19359" s="18">
        <v>202324</v>
      </c>
      <c r="AY19359" s="191">
        <v>574</v>
      </c>
      <c r="AZ19359" s="191">
        <v>47.8</v>
      </c>
      <c r="BA19359" s="191">
        <v>2</v>
      </c>
      <c r="BB19359" s="191">
        <v>-545.88900000000001</v>
      </c>
    </row>
    <row r="19360" spans="48:54" x14ac:dyDescent="0.2">
      <c r="AV19360" s="191" t="str">
        <f t="shared" si="306"/>
        <v>576_RS_47.8_2_202324</v>
      </c>
      <c r="AW19360" s="191" t="s">
        <v>92</v>
      </c>
      <c r="AX19360" s="18">
        <v>202324</v>
      </c>
      <c r="AY19360" s="191">
        <v>576</v>
      </c>
      <c r="AZ19360" s="191">
        <v>47.8</v>
      </c>
      <c r="BA19360" s="191">
        <v>2</v>
      </c>
      <c r="BB19360" s="191">
        <v>-3531.0923399999992</v>
      </c>
    </row>
    <row r="19361" spans="48:54" x14ac:dyDescent="0.2">
      <c r="AV19361" s="191" t="str">
        <f t="shared" si="306"/>
        <v>582_RS_47.8_2_202324</v>
      </c>
      <c r="AW19361" s="191" t="s">
        <v>92</v>
      </c>
      <c r="AX19361" s="18">
        <v>202324</v>
      </c>
      <c r="AY19361" s="191">
        <v>582</v>
      </c>
      <c r="AZ19361" s="191">
        <v>47.8</v>
      </c>
      <c r="BA19361" s="191">
        <v>2</v>
      </c>
      <c r="BB19361" s="191">
        <v>0</v>
      </c>
    </row>
    <row r="19362" spans="48:54" x14ac:dyDescent="0.2">
      <c r="AV19362" s="191" t="str">
        <f t="shared" si="306"/>
        <v>584_RS_47.8_2_202324</v>
      </c>
      <c r="AW19362" s="191" t="s">
        <v>92</v>
      </c>
      <c r="AX19362" s="18">
        <v>202324</v>
      </c>
      <c r="AY19362" s="191">
        <v>584</v>
      </c>
      <c r="AZ19362" s="191">
        <v>47.8</v>
      </c>
      <c r="BA19362" s="191">
        <v>2</v>
      </c>
      <c r="BB19362" s="191">
        <v>0</v>
      </c>
    </row>
    <row r="19363" spans="48:54" x14ac:dyDescent="0.2">
      <c r="AV19363" s="191" t="str">
        <f t="shared" si="306"/>
        <v>586_RS_47.8_2_202324</v>
      </c>
      <c r="AW19363" s="191" t="s">
        <v>92</v>
      </c>
      <c r="AX19363" s="18">
        <v>202324</v>
      </c>
      <c r="AY19363" s="191">
        <v>586</v>
      </c>
      <c r="AZ19363" s="191">
        <v>47.8</v>
      </c>
      <c r="BA19363" s="191">
        <v>2</v>
      </c>
      <c r="BB19363" s="191">
        <v>0</v>
      </c>
    </row>
    <row r="19364" spans="48:54" x14ac:dyDescent="0.2">
      <c r="AV19364" s="191" t="str">
        <f t="shared" si="306"/>
        <v>512_RS_47.8_4_202324</v>
      </c>
      <c r="AW19364" s="191" t="s">
        <v>92</v>
      </c>
      <c r="AX19364" s="18">
        <v>202324</v>
      </c>
      <c r="AY19364" s="191">
        <v>512</v>
      </c>
      <c r="AZ19364" s="191">
        <v>47.8</v>
      </c>
      <c r="BA19364" s="191">
        <v>4</v>
      </c>
      <c r="BB19364" s="191">
        <v>0</v>
      </c>
    </row>
    <row r="19365" spans="48:54" x14ac:dyDescent="0.2">
      <c r="AV19365" s="191" t="str">
        <f t="shared" si="306"/>
        <v>514_RS_47.8_4_202324</v>
      </c>
      <c r="AW19365" s="191" t="s">
        <v>92</v>
      </c>
      <c r="AX19365" s="18">
        <v>202324</v>
      </c>
      <c r="AY19365" s="191">
        <v>514</v>
      </c>
      <c r="AZ19365" s="191">
        <v>47.8</v>
      </c>
      <c r="BA19365" s="191">
        <v>4</v>
      </c>
      <c r="BB19365" s="191">
        <v>0</v>
      </c>
    </row>
    <row r="19366" spans="48:54" x14ac:dyDescent="0.2">
      <c r="AV19366" s="191" t="str">
        <f t="shared" si="306"/>
        <v>516_RS_47.8_4_202324</v>
      </c>
      <c r="AW19366" s="191" t="s">
        <v>92</v>
      </c>
      <c r="AX19366" s="18">
        <v>202324</v>
      </c>
      <c r="AY19366" s="191">
        <v>516</v>
      </c>
      <c r="AZ19366" s="191">
        <v>47.8</v>
      </c>
      <c r="BA19366" s="191">
        <v>4</v>
      </c>
      <c r="BB19366" s="191">
        <v>0</v>
      </c>
    </row>
    <row r="19367" spans="48:54" x14ac:dyDescent="0.2">
      <c r="AV19367" s="191" t="str">
        <f t="shared" si="306"/>
        <v>518_RS_47.8_4_202324</v>
      </c>
      <c r="AW19367" s="191" t="s">
        <v>92</v>
      </c>
      <c r="AX19367" s="18">
        <v>202324</v>
      </c>
      <c r="AY19367" s="191">
        <v>518</v>
      </c>
      <c r="AZ19367" s="191">
        <v>47.8</v>
      </c>
      <c r="BA19367" s="191">
        <v>4</v>
      </c>
      <c r="BB19367" s="191">
        <v>0</v>
      </c>
    </row>
    <row r="19368" spans="48:54" x14ac:dyDescent="0.2">
      <c r="AV19368" s="191" t="str">
        <f t="shared" si="306"/>
        <v>520_RS_47.8_4_202324</v>
      </c>
      <c r="AW19368" s="191" t="s">
        <v>92</v>
      </c>
      <c r="AX19368" s="18">
        <v>202324</v>
      </c>
      <c r="AY19368" s="191">
        <v>520</v>
      </c>
      <c r="AZ19368" s="191">
        <v>47.8</v>
      </c>
      <c r="BA19368" s="191">
        <v>4</v>
      </c>
      <c r="BB19368" s="191">
        <v>0</v>
      </c>
    </row>
    <row r="19369" spans="48:54" x14ac:dyDescent="0.2">
      <c r="AV19369" s="191" t="str">
        <f t="shared" si="306"/>
        <v>522_RS_47.8_4_202324</v>
      </c>
      <c r="AW19369" s="191" t="s">
        <v>92</v>
      </c>
      <c r="AX19369" s="18">
        <v>202324</v>
      </c>
      <c r="AY19369" s="191">
        <v>522</v>
      </c>
      <c r="AZ19369" s="191">
        <v>47.8</v>
      </c>
      <c r="BA19369" s="191">
        <v>4</v>
      </c>
      <c r="BB19369" s="191">
        <v>0</v>
      </c>
    </row>
    <row r="19370" spans="48:54" x14ac:dyDescent="0.2">
      <c r="AV19370" s="191" t="str">
        <f t="shared" si="306"/>
        <v>524_RS_47.8_4_202324</v>
      </c>
      <c r="AW19370" s="191" t="s">
        <v>92</v>
      </c>
      <c r="AX19370" s="18">
        <v>202324</v>
      </c>
      <c r="AY19370" s="191">
        <v>524</v>
      </c>
      <c r="AZ19370" s="191">
        <v>47.8</v>
      </c>
      <c r="BA19370" s="191">
        <v>4</v>
      </c>
      <c r="BB19370" s="191">
        <v>0</v>
      </c>
    </row>
    <row r="19371" spans="48:54" x14ac:dyDescent="0.2">
      <c r="AV19371" s="191" t="str">
        <f t="shared" si="306"/>
        <v>526_RS_47.8_4_202324</v>
      </c>
      <c r="AW19371" s="191" t="s">
        <v>92</v>
      </c>
      <c r="AX19371" s="18">
        <v>202324</v>
      </c>
      <c r="AY19371" s="191">
        <v>526</v>
      </c>
      <c r="AZ19371" s="191">
        <v>47.8</v>
      </c>
      <c r="BA19371" s="191">
        <v>4</v>
      </c>
      <c r="BB19371" s="191">
        <v>0</v>
      </c>
    </row>
    <row r="19372" spans="48:54" x14ac:dyDescent="0.2">
      <c r="AV19372" s="191" t="str">
        <f t="shared" si="306"/>
        <v>528_RS_47.8_4_202324</v>
      </c>
      <c r="AW19372" s="191" t="s">
        <v>92</v>
      </c>
      <c r="AX19372" s="18">
        <v>202324</v>
      </c>
      <c r="AY19372" s="191">
        <v>528</v>
      </c>
      <c r="AZ19372" s="191">
        <v>47.8</v>
      </c>
      <c r="BA19372" s="191">
        <v>4</v>
      </c>
      <c r="BB19372" s="191">
        <v>0</v>
      </c>
    </row>
    <row r="19373" spans="48:54" x14ac:dyDescent="0.2">
      <c r="AV19373" s="191" t="str">
        <f t="shared" si="306"/>
        <v>530_RS_47.8_4_202324</v>
      </c>
      <c r="AW19373" s="191" t="s">
        <v>92</v>
      </c>
      <c r="AX19373" s="18">
        <v>202324</v>
      </c>
      <c r="AY19373" s="191">
        <v>530</v>
      </c>
      <c r="AZ19373" s="191">
        <v>47.8</v>
      </c>
      <c r="BA19373" s="191">
        <v>4</v>
      </c>
      <c r="BB19373" s="191">
        <v>0</v>
      </c>
    </row>
    <row r="19374" spans="48:54" x14ac:dyDescent="0.2">
      <c r="AV19374" s="191" t="str">
        <f t="shared" si="306"/>
        <v>532_RS_47.8_4_202324</v>
      </c>
      <c r="AW19374" s="191" t="s">
        <v>92</v>
      </c>
      <c r="AX19374" s="18">
        <v>202324</v>
      </c>
      <c r="AY19374" s="191">
        <v>532</v>
      </c>
      <c r="AZ19374" s="191">
        <v>47.8</v>
      </c>
      <c r="BA19374" s="191">
        <v>4</v>
      </c>
      <c r="BB19374" s="191">
        <v>0</v>
      </c>
    </row>
    <row r="19375" spans="48:54" x14ac:dyDescent="0.2">
      <c r="AV19375" s="191" t="str">
        <f t="shared" si="306"/>
        <v>534_RS_47.8_4_202324</v>
      </c>
      <c r="AW19375" s="191" t="s">
        <v>92</v>
      </c>
      <c r="AX19375" s="18">
        <v>202324</v>
      </c>
      <c r="AY19375" s="191">
        <v>534</v>
      </c>
      <c r="AZ19375" s="191">
        <v>47.8</v>
      </c>
      <c r="BA19375" s="191">
        <v>4</v>
      </c>
      <c r="BB19375" s="191">
        <v>0</v>
      </c>
    </row>
    <row r="19376" spans="48:54" x14ac:dyDescent="0.2">
      <c r="AV19376" s="191" t="str">
        <f t="shared" si="306"/>
        <v>536_RS_47.8_4_202324</v>
      </c>
      <c r="AW19376" s="191" t="s">
        <v>92</v>
      </c>
      <c r="AX19376" s="18">
        <v>202324</v>
      </c>
      <c r="AY19376" s="191">
        <v>536</v>
      </c>
      <c r="AZ19376" s="191">
        <v>47.8</v>
      </c>
      <c r="BA19376" s="191">
        <v>4</v>
      </c>
      <c r="BB19376" s="191">
        <v>0</v>
      </c>
    </row>
    <row r="19377" spans="48:54" x14ac:dyDescent="0.2">
      <c r="AV19377" s="191" t="str">
        <f t="shared" si="306"/>
        <v>538_RS_47.8_4_202324</v>
      </c>
      <c r="AW19377" s="191" t="s">
        <v>92</v>
      </c>
      <c r="AX19377" s="18">
        <v>202324</v>
      </c>
      <c r="AY19377" s="191">
        <v>538</v>
      </c>
      <c r="AZ19377" s="191">
        <v>47.8</v>
      </c>
      <c r="BA19377" s="191">
        <v>4</v>
      </c>
      <c r="BB19377" s="191">
        <v>0</v>
      </c>
    </row>
    <row r="19378" spans="48:54" x14ac:dyDescent="0.2">
      <c r="AV19378" s="191" t="str">
        <f t="shared" si="306"/>
        <v>540_RS_47.8_4_202324</v>
      </c>
      <c r="AW19378" s="191" t="s">
        <v>92</v>
      </c>
      <c r="AX19378" s="18">
        <v>202324</v>
      </c>
      <c r="AY19378" s="191">
        <v>540</v>
      </c>
      <c r="AZ19378" s="191">
        <v>47.8</v>
      </c>
      <c r="BA19378" s="191">
        <v>4</v>
      </c>
      <c r="BB19378" s="191">
        <v>0</v>
      </c>
    </row>
    <row r="19379" spans="48:54" x14ac:dyDescent="0.2">
      <c r="AV19379" s="191" t="str">
        <f t="shared" si="306"/>
        <v>542_RS_47.8_4_202324</v>
      </c>
      <c r="AW19379" s="191" t="s">
        <v>92</v>
      </c>
      <c r="AX19379" s="18">
        <v>202324</v>
      </c>
      <c r="AY19379" s="191">
        <v>542</v>
      </c>
      <c r="AZ19379" s="191">
        <v>47.8</v>
      </c>
      <c r="BA19379" s="191">
        <v>4</v>
      </c>
      <c r="BB19379" s="191">
        <v>0</v>
      </c>
    </row>
    <row r="19380" spans="48:54" x14ac:dyDescent="0.2">
      <c r="AV19380" s="191" t="str">
        <f t="shared" si="306"/>
        <v>544_RS_47.8_4_202324</v>
      </c>
      <c r="AW19380" s="191" t="s">
        <v>92</v>
      </c>
      <c r="AX19380" s="18">
        <v>202324</v>
      </c>
      <c r="AY19380" s="191">
        <v>544</v>
      </c>
      <c r="AZ19380" s="191">
        <v>47.8</v>
      </c>
      <c r="BA19380" s="191">
        <v>4</v>
      </c>
      <c r="BB19380" s="191">
        <v>0</v>
      </c>
    </row>
    <row r="19381" spans="48:54" x14ac:dyDescent="0.2">
      <c r="AV19381" s="191" t="str">
        <f t="shared" si="306"/>
        <v>545_RS_47.8_4_202324</v>
      </c>
      <c r="AW19381" s="191" t="s">
        <v>92</v>
      </c>
      <c r="AX19381" s="18">
        <v>202324</v>
      </c>
      <c r="AY19381" s="191">
        <v>545</v>
      </c>
      <c r="AZ19381" s="191">
        <v>47.8</v>
      </c>
      <c r="BA19381" s="191">
        <v>4</v>
      </c>
      <c r="BB19381" s="191">
        <v>0</v>
      </c>
    </row>
    <row r="19382" spans="48:54" x14ac:dyDescent="0.2">
      <c r="AV19382" s="191" t="str">
        <f t="shared" si="306"/>
        <v>546_RS_47.8_4_202324</v>
      </c>
      <c r="AW19382" s="191" t="s">
        <v>92</v>
      </c>
      <c r="AX19382" s="18">
        <v>202324</v>
      </c>
      <c r="AY19382" s="191">
        <v>546</v>
      </c>
      <c r="AZ19382" s="191">
        <v>47.8</v>
      </c>
      <c r="BA19382" s="191">
        <v>4</v>
      </c>
      <c r="BB19382" s="191">
        <v>0</v>
      </c>
    </row>
    <row r="19383" spans="48:54" x14ac:dyDescent="0.2">
      <c r="AV19383" s="191" t="str">
        <f t="shared" si="306"/>
        <v>548_RS_47.8_4_202324</v>
      </c>
      <c r="AW19383" s="191" t="s">
        <v>92</v>
      </c>
      <c r="AX19383" s="18">
        <v>202324</v>
      </c>
      <c r="AY19383" s="191">
        <v>548</v>
      </c>
      <c r="AZ19383" s="191">
        <v>47.8</v>
      </c>
      <c r="BA19383" s="191">
        <v>4</v>
      </c>
      <c r="BB19383" s="191">
        <v>0</v>
      </c>
    </row>
    <row r="19384" spans="48:54" x14ac:dyDescent="0.2">
      <c r="AV19384" s="191" t="str">
        <f t="shared" si="306"/>
        <v>550_RS_47.8_4_202324</v>
      </c>
      <c r="AW19384" s="191" t="s">
        <v>92</v>
      </c>
      <c r="AX19384" s="18">
        <v>202324</v>
      </c>
      <c r="AY19384" s="191">
        <v>550</v>
      </c>
      <c r="AZ19384" s="191">
        <v>47.8</v>
      </c>
      <c r="BA19384" s="191">
        <v>4</v>
      </c>
      <c r="BB19384" s="191">
        <v>0</v>
      </c>
    </row>
    <row r="19385" spans="48:54" x14ac:dyDescent="0.2">
      <c r="AV19385" s="191" t="str">
        <f t="shared" si="306"/>
        <v>552_RS_47.8_4_202324</v>
      </c>
      <c r="AW19385" s="191" t="s">
        <v>92</v>
      </c>
      <c r="AX19385" s="18">
        <v>202324</v>
      </c>
      <c r="AY19385" s="191">
        <v>552</v>
      </c>
      <c r="AZ19385" s="191">
        <v>47.8</v>
      </c>
      <c r="BA19385" s="191">
        <v>4</v>
      </c>
      <c r="BB19385" s="191">
        <v>0</v>
      </c>
    </row>
    <row r="19386" spans="48:54" x14ac:dyDescent="0.2">
      <c r="AV19386" s="191" t="str">
        <f t="shared" si="306"/>
        <v>562_RS_47.8_4_202324</v>
      </c>
      <c r="AW19386" s="191" t="s">
        <v>92</v>
      </c>
      <c r="AX19386" s="18">
        <v>202324</v>
      </c>
      <c r="AY19386" s="191">
        <v>562</v>
      </c>
      <c r="AZ19386" s="191">
        <v>47.8</v>
      </c>
      <c r="BA19386" s="191">
        <v>4</v>
      </c>
      <c r="BB19386" s="191">
        <v>0</v>
      </c>
    </row>
    <row r="19387" spans="48:54" x14ac:dyDescent="0.2">
      <c r="AV19387" s="191" t="str">
        <f t="shared" si="306"/>
        <v>564_RS_47.8_4_202324</v>
      </c>
      <c r="AW19387" s="191" t="s">
        <v>92</v>
      </c>
      <c r="AX19387" s="18">
        <v>202324</v>
      </c>
      <c r="AY19387" s="191">
        <v>564</v>
      </c>
      <c r="AZ19387" s="191">
        <v>47.8</v>
      </c>
      <c r="BA19387" s="191">
        <v>4</v>
      </c>
      <c r="BB19387" s="191">
        <v>0</v>
      </c>
    </row>
    <row r="19388" spans="48:54" x14ac:dyDescent="0.2">
      <c r="AV19388" s="191" t="str">
        <f t="shared" si="306"/>
        <v>566_RS_47.8_4_202324</v>
      </c>
      <c r="AW19388" s="191" t="s">
        <v>92</v>
      </c>
      <c r="AX19388" s="18">
        <v>202324</v>
      </c>
      <c r="AY19388" s="191">
        <v>566</v>
      </c>
      <c r="AZ19388" s="191">
        <v>47.8</v>
      </c>
      <c r="BA19388" s="191">
        <v>4</v>
      </c>
      <c r="BB19388" s="191">
        <v>0</v>
      </c>
    </row>
    <row r="19389" spans="48:54" x14ac:dyDescent="0.2">
      <c r="AV19389" s="191" t="str">
        <f t="shared" si="306"/>
        <v>568_RS_47.8_4_202324</v>
      </c>
      <c r="AW19389" s="191" t="s">
        <v>92</v>
      </c>
      <c r="AX19389" s="18">
        <v>202324</v>
      </c>
      <c r="AY19389" s="191">
        <v>568</v>
      </c>
      <c r="AZ19389" s="191">
        <v>47.8</v>
      </c>
      <c r="BA19389" s="191">
        <v>4</v>
      </c>
      <c r="BB19389" s="191">
        <v>0</v>
      </c>
    </row>
    <row r="19390" spans="48:54" x14ac:dyDescent="0.2">
      <c r="AV19390" s="191" t="str">
        <f t="shared" si="306"/>
        <v>572_RS_47.8_4_202324</v>
      </c>
      <c r="AW19390" s="191" t="s">
        <v>92</v>
      </c>
      <c r="AX19390" s="18">
        <v>202324</v>
      </c>
      <c r="AY19390" s="191">
        <v>572</v>
      </c>
      <c r="AZ19390" s="191">
        <v>47.8</v>
      </c>
      <c r="BA19390" s="191">
        <v>4</v>
      </c>
      <c r="BB19390" s="191">
        <v>58180</v>
      </c>
    </row>
    <row r="19391" spans="48:54" x14ac:dyDescent="0.2">
      <c r="AV19391" s="191" t="str">
        <f t="shared" si="306"/>
        <v>574_RS_47.8_4_202324</v>
      </c>
      <c r="AW19391" s="191" t="s">
        <v>92</v>
      </c>
      <c r="AX19391" s="18">
        <v>202324</v>
      </c>
      <c r="AY19391" s="191">
        <v>574</v>
      </c>
      <c r="AZ19391" s="191">
        <v>47.8</v>
      </c>
      <c r="BA19391" s="191">
        <v>4</v>
      </c>
      <c r="BB19391" s="191">
        <v>41221.466</v>
      </c>
    </row>
    <row r="19392" spans="48:54" x14ac:dyDescent="0.2">
      <c r="AV19392" s="191" t="str">
        <f t="shared" si="306"/>
        <v>576_RS_47.8_4_202324</v>
      </c>
      <c r="AW19392" s="191" t="s">
        <v>92</v>
      </c>
      <c r="AX19392" s="18">
        <v>202324</v>
      </c>
      <c r="AY19392" s="191">
        <v>576</v>
      </c>
      <c r="AZ19392" s="191">
        <v>47.8</v>
      </c>
      <c r="BA19392" s="191">
        <v>4</v>
      </c>
      <c r="BB19392" s="191">
        <v>85323.758318866079</v>
      </c>
    </row>
    <row r="19393" spans="48:54" x14ac:dyDescent="0.2">
      <c r="AV19393" s="191" t="str">
        <f t="shared" si="306"/>
        <v>582_RS_47.8_4_202324</v>
      </c>
      <c r="AW19393" s="191" t="s">
        <v>92</v>
      </c>
      <c r="AX19393" s="18">
        <v>202324</v>
      </c>
      <c r="AY19393" s="191">
        <v>582</v>
      </c>
      <c r="AZ19393" s="191">
        <v>47.8</v>
      </c>
      <c r="BA19393" s="191">
        <v>4</v>
      </c>
      <c r="BB19393" s="191">
        <v>0</v>
      </c>
    </row>
    <row r="19394" spans="48:54" x14ac:dyDescent="0.2">
      <c r="AV19394" s="191" t="str">
        <f t="shared" si="306"/>
        <v>584_RS_47.8_4_202324</v>
      </c>
      <c r="AW19394" s="191" t="s">
        <v>92</v>
      </c>
      <c r="AX19394" s="18">
        <v>202324</v>
      </c>
      <c r="AY19394" s="191">
        <v>584</v>
      </c>
      <c r="AZ19394" s="191">
        <v>47.8</v>
      </c>
      <c r="BA19394" s="191">
        <v>4</v>
      </c>
      <c r="BB19394" s="191">
        <v>0</v>
      </c>
    </row>
    <row r="19395" spans="48:54" x14ac:dyDescent="0.2">
      <c r="AV19395" s="191" t="str">
        <f t="shared" si="306"/>
        <v>586_RS_47.8_4_202324</v>
      </c>
      <c r="AW19395" s="191" t="s">
        <v>92</v>
      </c>
      <c r="AX19395" s="18">
        <v>202324</v>
      </c>
      <c r="AY19395" s="191">
        <v>586</v>
      </c>
      <c r="AZ19395" s="191">
        <v>47.8</v>
      </c>
      <c r="BA19395" s="191">
        <v>4</v>
      </c>
      <c r="BB19395" s="191">
        <v>0</v>
      </c>
    </row>
    <row r="19396" spans="48:54" x14ac:dyDescent="0.2">
      <c r="AV19396" s="191" t="str">
        <f t="shared" ref="AV19396:AV19459" si="307">AY19396&amp;"_"&amp;AW19396&amp;"_"&amp;AZ19396&amp;"_"&amp;BA19396&amp;"_"&amp;AX19396</f>
        <v>512_RS_47.8_5_202324</v>
      </c>
      <c r="AW19396" s="191" t="s">
        <v>92</v>
      </c>
      <c r="AX19396" s="18">
        <v>202324</v>
      </c>
      <c r="AY19396" s="191">
        <v>512</v>
      </c>
      <c r="AZ19396" s="191">
        <v>47.8</v>
      </c>
      <c r="BA19396" s="191">
        <v>5</v>
      </c>
      <c r="BB19396" s="191">
        <v>0</v>
      </c>
    </row>
    <row r="19397" spans="48:54" x14ac:dyDescent="0.2">
      <c r="AV19397" s="191" t="str">
        <f t="shared" si="307"/>
        <v>514_RS_47.8_5_202324</v>
      </c>
      <c r="AW19397" s="191" t="s">
        <v>92</v>
      </c>
      <c r="AX19397" s="18">
        <v>202324</v>
      </c>
      <c r="AY19397" s="191">
        <v>514</v>
      </c>
      <c r="AZ19397" s="191">
        <v>47.8</v>
      </c>
      <c r="BA19397" s="191">
        <v>5</v>
      </c>
      <c r="BB19397" s="191">
        <v>0</v>
      </c>
    </row>
    <row r="19398" spans="48:54" x14ac:dyDescent="0.2">
      <c r="AV19398" s="191" t="str">
        <f t="shared" si="307"/>
        <v>516_RS_47.8_5_202324</v>
      </c>
      <c r="AW19398" s="191" t="s">
        <v>92</v>
      </c>
      <c r="AX19398" s="18">
        <v>202324</v>
      </c>
      <c r="AY19398" s="191">
        <v>516</v>
      </c>
      <c r="AZ19398" s="191">
        <v>47.8</v>
      </c>
      <c r="BA19398" s="191">
        <v>5</v>
      </c>
      <c r="BB19398" s="191">
        <v>0</v>
      </c>
    </row>
    <row r="19399" spans="48:54" x14ac:dyDescent="0.2">
      <c r="AV19399" s="191" t="str">
        <f t="shared" si="307"/>
        <v>518_RS_47.8_5_202324</v>
      </c>
      <c r="AW19399" s="191" t="s">
        <v>92</v>
      </c>
      <c r="AX19399" s="18">
        <v>202324</v>
      </c>
      <c r="AY19399" s="191">
        <v>518</v>
      </c>
      <c r="AZ19399" s="191">
        <v>47.8</v>
      </c>
      <c r="BA19399" s="191">
        <v>5</v>
      </c>
      <c r="BB19399" s="191">
        <v>0</v>
      </c>
    </row>
    <row r="19400" spans="48:54" x14ac:dyDescent="0.2">
      <c r="AV19400" s="191" t="str">
        <f t="shared" si="307"/>
        <v>520_RS_47.8_5_202324</v>
      </c>
      <c r="AW19400" s="191" t="s">
        <v>92</v>
      </c>
      <c r="AX19400" s="18">
        <v>202324</v>
      </c>
      <c r="AY19400" s="191">
        <v>520</v>
      </c>
      <c r="AZ19400" s="191">
        <v>47.8</v>
      </c>
      <c r="BA19400" s="191">
        <v>5</v>
      </c>
      <c r="BB19400" s="191">
        <v>0</v>
      </c>
    </row>
    <row r="19401" spans="48:54" x14ac:dyDescent="0.2">
      <c r="AV19401" s="191" t="str">
        <f t="shared" si="307"/>
        <v>522_RS_47.8_5_202324</v>
      </c>
      <c r="AW19401" s="191" t="s">
        <v>92</v>
      </c>
      <c r="AX19401" s="18">
        <v>202324</v>
      </c>
      <c r="AY19401" s="191">
        <v>522</v>
      </c>
      <c r="AZ19401" s="191">
        <v>47.8</v>
      </c>
      <c r="BA19401" s="191">
        <v>5</v>
      </c>
      <c r="BB19401" s="191">
        <v>0</v>
      </c>
    </row>
    <row r="19402" spans="48:54" x14ac:dyDescent="0.2">
      <c r="AV19402" s="191" t="str">
        <f t="shared" si="307"/>
        <v>524_RS_47.8_5_202324</v>
      </c>
      <c r="AW19402" s="191" t="s">
        <v>92</v>
      </c>
      <c r="AX19402" s="18">
        <v>202324</v>
      </c>
      <c r="AY19402" s="191">
        <v>524</v>
      </c>
      <c r="AZ19402" s="191">
        <v>47.8</v>
      </c>
      <c r="BA19402" s="191">
        <v>5</v>
      </c>
      <c r="BB19402" s="191">
        <v>0</v>
      </c>
    </row>
    <row r="19403" spans="48:54" x14ac:dyDescent="0.2">
      <c r="AV19403" s="191" t="str">
        <f t="shared" si="307"/>
        <v>526_RS_47.8_5_202324</v>
      </c>
      <c r="AW19403" s="191" t="s">
        <v>92</v>
      </c>
      <c r="AX19403" s="18">
        <v>202324</v>
      </c>
      <c r="AY19403" s="191">
        <v>526</v>
      </c>
      <c r="AZ19403" s="191">
        <v>47.8</v>
      </c>
      <c r="BA19403" s="191">
        <v>5</v>
      </c>
      <c r="BB19403" s="191">
        <v>0</v>
      </c>
    </row>
    <row r="19404" spans="48:54" x14ac:dyDescent="0.2">
      <c r="AV19404" s="191" t="str">
        <f t="shared" si="307"/>
        <v>528_RS_47.8_5_202324</v>
      </c>
      <c r="AW19404" s="191" t="s">
        <v>92</v>
      </c>
      <c r="AX19404" s="18">
        <v>202324</v>
      </c>
      <c r="AY19404" s="191">
        <v>528</v>
      </c>
      <c r="AZ19404" s="191">
        <v>47.8</v>
      </c>
      <c r="BA19404" s="191">
        <v>5</v>
      </c>
      <c r="BB19404" s="191">
        <v>0</v>
      </c>
    </row>
    <row r="19405" spans="48:54" x14ac:dyDescent="0.2">
      <c r="AV19405" s="191" t="str">
        <f t="shared" si="307"/>
        <v>530_RS_47.8_5_202324</v>
      </c>
      <c r="AW19405" s="191" t="s">
        <v>92</v>
      </c>
      <c r="AX19405" s="18">
        <v>202324</v>
      </c>
      <c r="AY19405" s="191">
        <v>530</v>
      </c>
      <c r="AZ19405" s="191">
        <v>47.8</v>
      </c>
      <c r="BA19405" s="191">
        <v>5</v>
      </c>
      <c r="BB19405" s="191">
        <v>0</v>
      </c>
    </row>
    <row r="19406" spans="48:54" x14ac:dyDescent="0.2">
      <c r="AV19406" s="191" t="str">
        <f t="shared" si="307"/>
        <v>532_RS_47.8_5_202324</v>
      </c>
      <c r="AW19406" s="191" t="s">
        <v>92</v>
      </c>
      <c r="AX19406" s="18">
        <v>202324</v>
      </c>
      <c r="AY19406" s="191">
        <v>532</v>
      </c>
      <c r="AZ19406" s="191">
        <v>47.8</v>
      </c>
      <c r="BA19406" s="191">
        <v>5</v>
      </c>
      <c r="BB19406" s="191">
        <v>0</v>
      </c>
    </row>
    <row r="19407" spans="48:54" x14ac:dyDescent="0.2">
      <c r="AV19407" s="191" t="str">
        <f t="shared" si="307"/>
        <v>534_RS_47.8_5_202324</v>
      </c>
      <c r="AW19407" s="191" t="s">
        <v>92</v>
      </c>
      <c r="AX19407" s="18">
        <v>202324</v>
      </c>
      <c r="AY19407" s="191">
        <v>534</v>
      </c>
      <c r="AZ19407" s="191">
        <v>47.8</v>
      </c>
      <c r="BA19407" s="191">
        <v>5</v>
      </c>
      <c r="BB19407" s="191">
        <v>0</v>
      </c>
    </row>
    <row r="19408" spans="48:54" x14ac:dyDescent="0.2">
      <c r="AV19408" s="191" t="str">
        <f t="shared" si="307"/>
        <v>536_RS_47.8_5_202324</v>
      </c>
      <c r="AW19408" s="191" t="s">
        <v>92</v>
      </c>
      <c r="AX19408" s="18">
        <v>202324</v>
      </c>
      <c r="AY19408" s="191">
        <v>536</v>
      </c>
      <c r="AZ19408" s="191">
        <v>47.8</v>
      </c>
      <c r="BA19408" s="191">
        <v>5</v>
      </c>
      <c r="BB19408" s="191">
        <v>0</v>
      </c>
    </row>
    <row r="19409" spans="48:54" x14ac:dyDescent="0.2">
      <c r="AV19409" s="191" t="str">
        <f t="shared" si="307"/>
        <v>538_RS_47.8_5_202324</v>
      </c>
      <c r="AW19409" s="191" t="s">
        <v>92</v>
      </c>
      <c r="AX19409" s="18">
        <v>202324</v>
      </c>
      <c r="AY19409" s="191">
        <v>538</v>
      </c>
      <c r="AZ19409" s="191">
        <v>47.8</v>
      </c>
      <c r="BA19409" s="191">
        <v>5</v>
      </c>
      <c r="BB19409" s="191">
        <v>0</v>
      </c>
    </row>
    <row r="19410" spans="48:54" x14ac:dyDescent="0.2">
      <c r="AV19410" s="191" t="str">
        <f t="shared" si="307"/>
        <v>540_RS_47.8_5_202324</v>
      </c>
      <c r="AW19410" s="191" t="s">
        <v>92</v>
      </c>
      <c r="AX19410" s="18">
        <v>202324</v>
      </c>
      <c r="AY19410" s="191">
        <v>540</v>
      </c>
      <c r="AZ19410" s="191">
        <v>47.8</v>
      </c>
      <c r="BA19410" s="191">
        <v>5</v>
      </c>
      <c r="BB19410" s="191">
        <v>0</v>
      </c>
    </row>
    <row r="19411" spans="48:54" x14ac:dyDescent="0.2">
      <c r="AV19411" s="191" t="str">
        <f t="shared" si="307"/>
        <v>542_RS_47.8_5_202324</v>
      </c>
      <c r="AW19411" s="191" t="s">
        <v>92</v>
      </c>
      <c r="AX19411" s="18">
        <v>202324</v>
      </c>
      <c r="AY19411" s="191">
        <v>542</v>
      </c>
      <c r="AZ19411" s="191">
        <v>47.8</v>
      </c>
      <c r="BA19411" s="191">
        <v>5</v>
      </c>
      <c r="BB19411" s="191">
        <v>0</v>
      </c>
    </row>
    <row r="19412" spans="48:54" x14ac:dyDescent="0.2">
      <c r="AV19412" s="191" t="str">
        <f t="shared" si="307"/>
        <v>544_RS_47.8_5_202324</v>
      </c>
      <c r="AW19412" s="191" t="s">
        <v>92</v>
      </c>
      <c r="AX19412" s="18">
        <v>202324</v>
      </c>
      <c r="AY19412" s="191">
        <v>544</v>
      </c>
      <c r="AZ19412" s="191">
        <v>47.8</v>
      </c>
      <c r="BA19412" s="191">
        <v>5</v>
      </c>
      <c r="BB19412" s="191">
        <v>0</v>
      </c>
    </row>
    <row r="19413" spans="48:54" x14ac:dyDescent="0.2">
      <c r="AV19413" s="191" t="str">
        <f t="shared" si="307"/>
        <v>545_RS_47.8_5_202324</v>
      </c>
      <c r="AW19413" s="191" t="s">
        <v>92</v>
      </c>
      <c r="AX19413" s="18">
        <v>202324</v>
      </c>
      <c r="AY19413" s="191">
        <v>545</v>
      </c>
      <c r="AZ19413" s="191">
        <v>47.8</v>
      </c>
      <c r="BA19413" s="191">
        <v>5</v>
      </c>
      <c r="BB19413" s="191">
        <v>0</v>
      </c>
    </row>
    <row r="19414" spans="48:54" x14ac:dyDescent="0.2">
      <c r="AV19414" s="191" t="str">
        <f t="shared" si="307"/>
        <v>546_RS_47.8_5_202324</v>
      </c>
      <c r="AW19414" s="191" t="s">
        <v>92</v>
      </c>
      <c r="AX19414" s="18">
        <v>202324</v>
      </c>
      <c r="AY19414" s="191">
        <v>546</v>
      </c>
      <c r="AZ19414" s="191">
        <v>47.8</v>
      </c>
      <c r="BA19414" s="191">
        <v>5</v>
      </c>
      <c r="BB19414" s="191">
        <v>0</v>
      </c>
    </row>
    <row r="19415" spans="48:54" x14ac:dyDescent="0.2">
      <c r="AV19415" s="191" t="str">
        <f t="shared" si="307"/>
        <v>548_RS_47.8_5_202324</v>
      </c>
      <c r="AW19415" s="191" t="s">
        <v>92</v>
      </c>
      <c r="AX19415" s="18">
        <v>202324</v>
      </c>
      <c r="AY19415" s="191">
        <v>548</v>
      </c>
      <c r="AZ19415" s="191">
        <v>47.8</v>
      </c>
      <c r="BA19415" s="191">
        <v>5</v>
      </c>
      <c r="BB19415" s="191">
        <v>0</v>
      </c>
    </row>
    <row r="19416" spans="48:54" x14ac:dyDescent="0.2">
      <c r="AV19416" s="191" t="str">
        <f t="shared" si="307"/>
        <v>550_RS_47.8_5_202324</v>
      </c>
      <c r="AW19416" s="191" t="s">
        <v>92</v>
      </c>
      <c r="AX19416" s="18">
        <v>202324</v>
      </c>
      <c r="AY19416" s="191">
        <v>550</v>
      </c>
      <c r="AZ19416" s="191">
        <v>47.8</v>
      </c>
      <c r="BA19416" s="191">
        <v>5</v>
      </c>
      <c r="BB19416" s="191">
        <v>0</v>
      </c>
    </row>
    <row r="19417" spans="48:54" x14ac:dyDescent="0.2">
      <c r="AV19417" s="191" t="str">
        <f t="shared" si="307"/>
        <v>552_RS_47.8_5_202324</v>
      </c>
      <c r="AW19417" s="191" t="s">
        <v>92</v>
      </c>
      <c r="AX19417" s="18">
        <v>202324</v>
      </c>
      <c r="AY19417" s="191">
        <v>552</v>
      </c>
      <c r="AZ19417" s="191">
        <v>47.8</v>
      </c>
      <c r="BA19417" s="191">
        <v>5</v>
      </c>
      <c r="BB19417" s="191">
        <v>0</v>
      </c>
    </row>
    <row r="19418" spans="48:54" x14ac:dyDescent="0.2">
      <c r="AV19418" s="191" t="str">
        <f t="shared" si="307"/>
        <v>562_RS_47.8_5_202324</v>
      </c>
      <c r="AW19418" s="191" t="s">
        <v>92</v>
      </c>
      <c r="AX19418" s="18">
        <v>202324</v>
      </c>
      <c r="AY19418" s="191">
        <v>562</v>
      </c>
      <c r="AZ19418" s="191">
        <v>47.8</v>
      </c>
      <c r="BA19418" s="191">
        <v>5</v>
      </c>
      <c r="BB19418" s="191">
        <v>0</v>
      </c>
    </row>
    <row r="19419" spans="48:54" x14ac:dyDescent="0.2">
      <c r="AV19419" s="191" t="str">
        <f t="shared" si="307"/>
        <v>564_RS_47.8_5_202324</v>
      </c>
      <c r="AW19419" s="191" t="s">
        <v>92</v>
      </c>
      <c r="AX19419" s="18">
        <v>202324</v>
      </c>
      <c r="AY19419" s="191">
        <v>564</v>
      </c>
      <c r="AZ19419" s="191">
        <v>47.8</v>
      </c>
      <c r="BA19419" s="191">
        <v>5</v>
      </c>
      <c r="BB19419" s="191">
        <v>0</v>
      </c>
    </row>
    <row r="19420" spans="48:54" x14ac:dyDescent="0.2">
      <c r="AV19420" s="191" t="str">
        <f t="shared" si="307"/>
        <v>566_RS_47.8_5_202324</v>
      </c>
      <c r="AW19420" s="191" t="s">
        <v>92</v>
      </c>
      <c r="AX19420" s="18">
        <v>202324</v>
      </c>
      <c r="AY19420" s="191">
        <v>566</v>
      </c>
      <c r="AZ19420" s="191">
        <v>47.8</v>
      </c>
      <c r="BA19420" s="191">
        <v>5</v>
      </c>
      <c r="BB19420" s="191">
        <v>0</v>
      </c>
    </row>
    <row r="19421" spans="48:54" x14ac:dyDescent="0.2">
      <c r="AV19421" s="191" t="str">
        <f t="shared" si="307"/>
        <v>568_RS_47.8_5_202324</v>
      </c>
      <c r="AW19421" s="191" t="s">
        <v>92</v>
      </c>
      <c r="AX19421" s="18">
        <v>202324</v>
      </c>
      <c r="AY19421" s="191">
        <v>568</v>
      </c>
      <c r="AZ19421" s="191">
        <v>47.8</v>
      </c>
      <c r="BA19421" s="191">
        <v>5</v>
      </c>
      <c r="BB19421" s="191">
        <v>0</v>
      </c>
    </row>
    <row r="19422" spans="48:54" x14ac:dyDescent="0.2">
      <c r="AV19422" s="191" t="str">
        <f t="shared" si="307"/>
        <v>572_RS_47.8_5_202324</v>
      </c>
      <c r="AW19422" s="191" t="s">
        <v>92</v>
      </c>
      <c r="AX19422" s="18">
        <v>202324</v>
      </c>
      <c r="AY19422" s="191">
        <v>572</v>
      </c>
      <c r="AZ19422" s="191">
        <v>47.8</v>
      </c>
      <c r="BA19422" s="191">
        <v>5</v>
      </c>
      <c r="BB19422" s="191">
        <v>-1686</v>
      </c>
    </row>
    <row r="19423" spans="48:54" x14ac:dyDescent="0.2">
      <c r="AV19423" s="191" t="str">
        <f t="shared" si="307"/>
        <v>574_RS_47.8_5_202324</v>
      </c>
      <c r="AW19423" s="191" t="s">
        <v>92</v>
      </c>
      <c r="AX19423" s="18">
        <v>202324</v>
      </c>
      <c r="AY19423" s="191">
        <v>574</v>
      </c>
      <c r="AZ19423" s="191">
        <v>47.8</v>
      </c>
      <c r="BA19423" s="191">
        <v>5</v>
      </c>
      <c r="BB19423" s="191">
        <v>-890.84299999999996</v>
      </c>
    </row>
    <row r="19424" spans="48:54" x14ac:dyDescent="0.2">
      <c r="AV19424" s="191" t="str">
        <f t="shared" si="307"/>
        <v>576_RS_47.8_5_202324</v>
      </c>
      <c r="AW19424" s="191" t="s">
        <v>92</v>
      </c>
      <c r="AX19424" s="18">
        <v>202324</v>
      </c>
      <c r="AY19424" s="191">
        <v>576</v>
      </c>
      <c r="AZ19424" s="191">
        <v>47.8</v>
      </c>
      <c r="BA19424" s="191">
        <v>5</v>
      </c>
      <c r="BB19424" s="191">
        <v>0</v>
      </c>
    </row>
    <row r="19425" spans="48:54" x14ac:dyDescent="0.2">
      <c r="AV19425" s="191" t="str">
        <f t="shared" si="307"/>
        <v>582_RS_47.8_5_202324</v>
      </c>
      <c r="AW19425" s="191" t="s">
        <v>92</v>
      </c>
      <c r="AX19425" s="18">
        <v>202324</v>
      </c>
      <c r="AY19425" s="191">
        <v>582</v>
      </c>
      <c r="AZ19425" s="191">
        <v>47.8</v>
      </c>
      <c r="BA19425" s="191">
        <v>5</v>
      </c>
      <c r="BB19425" s="191">
        <v>0</v>
      </c>
    </row>
    <row r="19426" spans="48:54" x14ac:dyDescent="0.2">
      <c r="AV19426" s="191" t="str">
        <f t="shared" si="307"/>
        <v>584_RS_47.8_5_202324</v>
      </c>
      <c r="AW19426" s="191" t="s">
        <v>92</v>
      </c>
      <c r="AX19426" s="18">
        <v>202324</v>
      </c>
      <c r="AY19426" s="191">
        <v>584</v>
      </c>
      <c r="AZ19426" s="191">
        <v>47.8</v>
      </c>
      <c r="BA19426" s="191">
        <v>5</v>
      </c>
      <c r="BB19426" s="191">
        <v>0</v>
      </c>
    </row>
    <row r="19427" spans="48:54" x14ac:dyDescent="0.2">
      <c r="AV19427" s="191" t="str">
        <f t="shared" si="307"/>
        <v>586_RS_47.8_5_202324</v>
      </c>
      <c r="AW19427" s="191" t="s">
        <v>92</v>
      </c>
      <c r="AX19427" s="18">
        <v>202324</v>
      </c>
      <c r="AY19427" s="191">
        <v>586</v>
      </c>
      <c r="AZ19427" s="191">
        <v>47.8</v>
      </c>
      <c r="BA19427" s="191">
        <v>5</v>
      </c>
      <c r="BB19427" s="191">
        <v>0</v>
      </c>
    </row>
    <row r="19428" spans="48:54" x14ac:dyDescent="0.2">
      <c r="AV19428" s="191" t="str">
        <f t="shared" si="307"/>
        <v>512_RS_50.1_1_202324</v>
      </c>
      <c r="AW19428" s="191" t="s">
        <v>92</v>
      </c>
      <c r="AX19428" s="18">
        <v>202324</v>
      </c>
      <c r="AY19428" s="191">
        <v>512</v>
      </c>
      <c r="AZ19428" s="191">
        <v>50.1</v>
      </c>
      <c r="BA19428" s="191">
        <v>1</v>
      </c>
      <c r="BB19428" s="191">
        <v>0</v>
      </c>
    </row>
    <row r="19429" spans="48:54" x14ac:dyDescent="0.2">
      <c r="AV19429" s="191" t="str">
        <f t="shared" si="307"/>
        <v>514_RS_50.1_1_202324</v>
      </c>
      <c r="AW19429" s="191" t="s">
        <v>92</v>
      </c>
      <c r="AX19429" s="18">
        <v>202324</v>
      </c>
      <c r="AY19429" s="191">
        <v>514</v>
      </c>
      <c r="AZ19429" s="191">
        <v>50.1</v>
      </c>
      <c r="BA19429" s="191">
        <v>1</v>
      </c>
      <c r="BB19429" s="191">
        <v>0</v>
      </c>
    </row>
    <row r="19430" spans="48:54" x14ac:dyDescent="0.2">
      <c r="AV19430" s="191" t="str">
        <f t="shared" si="307"/>
        <v>516_RS_50.1_1_202324</v>
      </c>
      <c r="AW19430" s="191" t="s">
        <v>92</v>
      </c>
      <c r="AX19430" s="18">
        <v>202324</v>
      </c>
      <c r="AY19430" s="191">
        <v>516</v>
      </c>
      <c r="AZ19430" s="191">
        <v>50.1</v>
      </c>
      <c r="BA19430" s="191">
        <v>1</v>
      </c>
      <c r="BB19430" s="191">
        <v>0</v>
      </c>
    </row>
    <row r="19431" spans="48:54" x14ac:dyDescent="0.2">
      <c r="AV19431" s="191" t="str">
        <f t="shared" si="307"/>
        <v>518_RS_50.1_1_202324</v>
      </c>
      <c r="AW19431" s="191" t="s">
        <v>92</v>
      </c>
      <c r="AX19431" s="18">
        <v>202324</v>
      </c>
      <c r="AY19431" s="191">
        <v>518</v>
      </c>
      <c r="AZ19431" s="191">
        <v>50.1</v>
      </c>
      <c r="BA19431" s="191">
        <v>1</v>
      </c>
      <c r="BB19431" s="191">
        <v>0</v>
      </c>
    </row>
    <row r="19432" spans="48:54" x14ac:dyDescent="0.2">
      <c r="AV19432" s="191" t="str">
        <f t="shared" si="307"/>
        <v>520_RS_50.1_1_202324</v>
      </c>
      <c r="AW19432" s="191" t="s">
        <v>92</v>
      </c>
      <c r="AX19432" s="18">
        <v>202324</v>
      </c>
      <c r="AY19432" s="191">
        <v>520</v>
      </c>
      <c r="AZ19432" s="191">
        <v>50.1</v>
      </c>
      <c r="BA19432" s="191">
        <v>1</v>
      </c>
      <c r="BB19432" s="191">
        <v>0</v>
      </c>
    </row>
    <row r="19433" spans="48:54" x14ac:dyDescent="0.2">
      <c r="AV19433" s="191" t="str">
        <f t="shared" si="307"/>
        <v>522_RS_50.1_1_202324</v>
      </c>
      <c r="AW19433" s="191" t="s">
        <v>92</v>
      </c>
      <c r="AX19433" s="18">
        <v>202324</v>
      </c>
      <c r="AY19433" s="191">
        <v>522</v>
      </c>
      <c r="AZ19433" s="191">
        <v>50.1</v>
      </c>
      <c r="BA19433" s="191">
        <v>1</v>
      </c>
      <c r="BB19433" s="191">
        <v>0</v>
      </c>
    </row>
    <row r="19434" spans="48:54" x14ac:dyDescent="0.2">
      <c r="AV19434" s="191" t="str">
        <f t="shared" si="307"/>
        <v>524_RS_50.1_1_202324</v>
      </c>
      <c r="AW19434" s="191" t="s">
        <v>92</v>
      </c>
      <c r="AX19434" s="18">
        <v>202324</v>
      </c>
      <c r="AY19434" s="191">
        <v>524</v>
      </c>
      <c r="AZ19434" s="191">
        <v>50.1</v>
      </c>
      <c r="BA19434" s="191">
        <v>1</v>
      </c>
      <c r="BB19434" s="191">
        <v>0</v>
      </c>
    </row>
    <row r="19435" spans="48:54" x14ac:dyDescent="0.2">
      <c r="AV19435" s="191" t="str">
        <f t="shared" si="307"/>
        <v>526_RS_50.1_1_202324</v>
      </c>
      <c r="AW19435" s="191" t="s">
        <v>92</v>
      </c>
      <c r="AX19435" s="18">
        <v>202324</v>
      </c>
      <c r="AY19435" s="191">
        <v>526</v>
      </c>
      <c r="AZ19435" s="191">
        <v>50.1</v>
      </c>
      <c r="BA19435" s="191">
        <v>1</v>
      </c>
      <c r="BB19435" s="191">
        <v>0</v>
      </c>
    </row>
    <row r="19436" spans="48:54" x14ac:dyDescent="0.2">
      <c r="AV19436" s="191" t="str">
        <f t="shared" si="307"/>
        <v>528_RS_50.1_1_202324</v>
      </c>
      <c r="AW19436" s="191" t="s">
        <v>92</v>
      </c>
      <c r="AX19436" s="18">
        <v>202324</v>
      </c>
      <c r="AY19436" s="191">
        <v>528</v>
      </c>
      <c r="AZ19436" s="191">
        <v>50.1</v>
      </c>
      <c r="BA19436" s="191">
        <v>1</v>
      </c>
      <c r="BB19436" s="191">
        <v>0</v>
      </c>
    </row>
    <row r="19437" spans="48:54" x14ac:dyDescent="0.2">
      <c r="AV19437" s="191" t="str">
        <f t="shared" si="307"/>
        <v>530_RS_50.1_1_202324</v>
      </c>
      <c r="AW19437" s="191" t="s">
        <v>92</v>
      </c>
      <c r="AX19437" s="18">
        <v>202324</v>
      </c>
      <c r="AY19437" s="191">
        <v>530</v>
      </c>
      <c r="AZ19437" s="191">
        <v>50.1</v>
      </c>
      <c r="BA19437" s="191">
        <v>1</v>
      </c>
      <c r="BB19437" s="191">
        <v>0</v>
      </c>
    </row>
    <row r="19438" spans="48:54" x14ac:dyDescent="0.2">
      <c r="AV19438" s="191" t="str">
        <f t="shared" si="307"/>
        <v>532_RS_50.1_1_202324</v>
      </c>
      <c r="AW19438" s="191" t="s">
        <v>92</v>
      </c>
      <c r="AX19438" s="18">
        <v>202324</v>
      </c>
      <c r="AY19438" s="191">
        <v>532</v>
      </c>
      <c r="AZ19438" s="191">
        <v>50.1</v>
      </c>
      <c r="BA19438" s="191">
        <v>1</v>
      </c>
      <c r="BB19438" s="191">
        <v>0</v>
      </c>
    </row>
    <row r="19439" spans="48:54" x14ac:dyDescent="0.2">
      <c r="AV19439" s="191" t="str">
        <f t="shared" si="307"/>
        <v>534_RS_50.1_1_202324</v>
      </c>
      <c r="AW19439" s="191" t="s">
        <v>92</v>
      </c>
      <c r="AX19439" s="18">
        <v>202324</v>
      </c>
      <c r="AY19439" s="191">
        <v>534</v>
      </c>
      <c r="AZ19439" s="191">
        <v>50.1</v>
      </c>
      <c r="BA19439" s="191">
        <v>1</v>
      </c>
      <c r="BB19439" s="191">
        <v>0</v>
      </c>
    </row>
    <row r="19440" spans="48:54" x14ac:dyDescent="0.2">
      <c r="AV19440" s="191" t="str">
        <f t="shared" si="307"/>
        <v>536_RS_50.1_1_202324</v>
      </c>
      <c r="AW19440" s="191" t="s">
        <v>92</v>
      </c>
      <c r="AX19440" s="18">
        <v>202324</v>
      </c>
      <c r="AY19440" s="191">
        <v>536</v>
      </c>
      <c r="AZ19440" s="191">
        <v>50.1</v>
      </c>
      <c r="BA19440" s="191">
        <v>1</v>
      </c>
      <c r="BB19440" s="191">
        <v>0</v>
      </c>
    </row>
    <row r="19441" spans="48:54" x14ac:dyDescent="0.2">
      <c r="AV19441" s="191" t="str">
        <f t="shared" si="307"/>
        <v>538_RS_50.1_1_202324</v>
      </c>
      <c r="AW19441" s="191" t="s">
        <v>92</v>
      </c>
      <c r="AX19441" s="18">
        <v>202324</v>
      </c>
      <c r="AY19441" s="191">
        <v>538</v>
      </c>
      <c r="AZ19441" s="191">
        <v>50.1</v>
      </c>
      <c r="BA19441" s="191">
        <v>1</v>
      </c>
      <c r="BB19441" s="191">
        <v>0</v>
      </c>
    </row>
    <row r="19442" spans="48:54" x14ac:dyDescent="0.2">
      <c r="AV19442" s="191" t="str">
        <f t="shared" si="307"/>
        <v>540_RS_50.1_1_202324</v>
      </c>
      <c r="AW19442" s="191" t="s">
        <v>92</v>
      </c>
      <c r="AX19442" s="18">
        <v>202324</v>
      </c>
      <c r="AY19442" s="191">
        <v>540</v>
      </c>
      <c r="AZ19442" s="191">
        <v>50.1</v>
      </c>
      <c r="BA19442" s="191">
        <v>1</v>
      </c>
      <c r="BB19442" s="191">
        <v>0</v>
      </c>
    </row>
    <row r="19443" spans="48:54" x14ac:dyDescent="0.2">
      <c r="AV19443" s="191" t="str">
        <f t="shared" si="307"/>
        <v>542_RS_50.1_1_202324</v>
      </c>
      <c r="AW19443" s="191" t="s">
        <v>92</v>
      </c>
      <c r="AX19443" s="18">
        <v>202324</v>
      </c>
      <c r="AY19443" s="191">
        <v>542</v>
      </c>
      <c r="AZ19443" s="191">
        <v>50.1</v>
      </c>
      <c r="BA19443" s="191">
        <v>1</v>
      </c>
      <c r="BB19443" s="191">
        <v>0</v>
      </c>
    </row>
    <row r="19444" spans="48:54" x14ac:dyDescent="0.2">
      <c r="AV19444" s="191" t="str">
        <f t="shared" si="307"/>
        <v>544_RS_50.1_1_202324</v>
      </c>
      <c r="AW19444" s="191" t="s">
        <v>92</v>
      </c>
      <c r="AX19444" s="18">
        <v>202324</v>
      </c>
      <c r="AY19444" s="191">
        <v>544</v>
      </c>
      <c r="AZ19444" s="191">
        <v>50.1</v>
      </c>
      <c r="BA19444" s="191">
        <v>1</v>
      </c>
      <c r="BB19444" s="191">
        <v>0</v>
      </c>
    </row>
    <row r="19445" spans="48:54" x14ac:dyDescent="0.2">
      <c r="AV19445" s="191" t="str">
        <f t="shared" si="307"/>
        <v>545_RS_50.1_1_202324</v>
      </c>
      <c r="AW19445" s="191" t="s">
        <v>92</v>
      </c>
      <c r="AX19445" s="18">
        <v>202324</v>
      </c>
      <c r="AY19445" s="191">
        <v>545</v>
      </c>
      <c r="AZ19445" s="191">
        <v>50.1</v>
      </c>
      <c r="BA19445" s="191">
        <v>1</v>
      </c>
      <c r="BB19445" s="191">
        <v>0</v>
      </c>
    </row>
    <row r="19446" spans="48:54" x14ac:dyDescent="0.2">
      <c r="AV19446" s="191" t="str">
        <f t="shared" si="307"/>
        <v>546_RS_50.1_1_202324</v>
      </c>
      <c r="AW19446" s="191" t="s">
        <v>92</v>
      </c>
      <c r="AX19446" s="18">
        <v>202324</v>
      </c>
      <c r="AY19446" s="191">
        <v>546</v>
      </c>
      <c r="AZ19446" s="191">
        <v>50.1</v>
      </c>
      <c r="BA19446" s="191">
        <v>1</v>
      </c>
      <c r="BB19446" s="191">
        <v>0</v>
      </c>
    </row>
    <row r="19447" spans="48:54" x14ac:dyDescent="0.2">
      <c r="AV19447" s="191" t="str">
        <f t="shared" si="307"/>
        <v>548_RS_50.1_1_202324</v>
      </c>
      <c r="AW19447" s="191" t="s">
        <v>92</v>
      </c>
      <c r="AX19447" s="18">
        <v>202324</v>
      </c>
      <c r="AY19447" s="191">
        <v>548</v>
      </c>
      <c r="AZ19447" s="191">
        <v>50.1</v>
      </c>
      <c r="BA19447" s="191">
        <v>1</v>
      </c>
      <c r="BB19447" s="191">
        <v>0</v>
      </c>
    </row>
    <row r="19448" spans="48:54" x14ac:dyDescent="0.2">
      <c r="AV19448" s="191" t="str">
        <f t="shared" si="307"/>
        <v>550_RS_50.1_1_202324</v>
      </c>
      <c r="AW19448" s="191" t="s">
        <v>92</v>
      </c>
      <c r="AX19448" s="18">
        <v>202324</v>
      </c>
      <c r="AY19448" s="191">
        <v>550</v>
      </c>
      <c r="AZ19448" s="191">
        <v>50.1</v>
      </c>
      <c r="BA19448" s="191">
        <v>1</v>
      </c>
      <c r="BB19448" s="191">
        <v>0</v>
      </c>
    </row>
    <row r="19449" spans="48:54" x14ac:dyDescent="0.2">
      <c r="AV19449" s="191" t="str">
        <f t="shared" si="307"/>
        <v>552_RS_50.1_1_202324</v>
      </c>
      <c r="AW19449" s="191" t="s">
        <v>92</v>
      </c>
      <c r="AX19449" s="18">
        <v>202324</v>
      </c>
      <c r="AY19449" s="191">
        <v>552</v>
      </c>
      <c r="AZ19449" s="191">
        <v>50.1</v>
      </c>
      <c r="BA19449" s="191">
        <v>1</v>
      </c>
      <c r="BB19449" s="191">
        <v>0</v>
      </c>
    </row>
    <row r="19450" spans="48:54" x14ac:dyDescent="0.2">
      <c r="AV19450" s="191" t="str">
        <f t="shared" si="307"/>
        <v>562_RS_50.1_1_202324</v>
      </c>
      <c r="AW19450" s="191" t="s">
        <v>92</v>
      </c>
      <c r="AX19450" s="18">
        <v>202324</v>
      </c>
      <c r="AY19450" s="191">
        <v>562</v>
      </c>
      <c r="AZ19450" s="191">
        <v>50.1</v>
      </c>
      <c r="BA19450" s="191">
        <v>1</v>
      </c>
      <c r="BB19450" s="191">
        <v>0</v>
      </c>
    </row>
    <row r="19451" spans="48:54" x14ac:dyDescent="0.2">
      <c r="AV19451" s="191" t="str">
        <f t="shared" si="307"/>
        <v>564_RS_50.1_1_202324</v>
      </c>
      <c r="AW19451" s="191" t="s">
        <v>92</v>
      </c>
      <c r="AX19451" s="18">
        <v>202324</v>
      </c>
      <c r="AY19451" s="191">
        <v>564</v>
      </c>
      <c r="AZ19451" s="191">
        <v>50.1</v>
      </c>
      <c r="BA19451" s="191">
        <v>1</v>
      </c>
      <c r="BB19451" s="191">
        <v>0</v>
      </c>
    </row>
    <row r="19452" spans="48:54" x14ac:dyDescent="0.2">
      <c r="AV19452" s="191" t="str">
        <f t="shared" si="307"/>
        <v>566_RS_50.1_1_202324</v>
      </c>
      <c r="AW19452" s="191" t="s">
        <v>92</v>
      </c>
      <c r="AX19452" s="18">
        <v>202324</v>
      </c>
      <c r="AY19452" s="191">
        <v>566</v>
      </c>
      <c r="AZ19452" s="191">
        <v>50.1</v>
      </c>
      <c r="BA19452" s="191">
        <v>1</v>
      </c>
      <c r="BB19452" s="191">
        <v>0</v>
      </c>
    </row>
    <row r="19453" spans="48:54" x14ac:dyDescent="0.2">
      <c r="AV19453" s="191" t="str">
        <f t="shared" si="307"/>
        <v>568_RS_50.1_1_202324</v>
      </c>
      <c r="AW19453" s="191" t="s">
        <v>92</v>
      </c>
      <c r="AX19453" s="18">
        <v>202324</v>
      </c>
      <c r="AY19453" s="191">
        <v>568</v>
      </c>
      <c r="AZ19453" s="191">
        <v>50.1</v>
      </c>
      <c r="BA19453" s="191">
        <v>1</v>
      </c>
      <c r="BB19453" s="191">
        <v>0</v>
      </c>
    </row>
    <row r="19454" spans="48:54" x14ac:dyDescent="0.2">
      <c r="AV19454" s="191" t="str">
        <f t="shared" si="307"/>
        <v>572_RS_50.1_1_202324</v>
      </c>
      <c r="AW19454" s="191" t="s">
        <v>92</v>
      </c>
      <c r="AX19454" s="18">
        <v>202324</v>
      </c>
      <c r="AY19454" s="191">
        <v>572</v>
      </c>
      <c r="AZ19454" s="191">
        <v>50.1</v>
      </c>
      <c r="BA19454" s="191">
        <v>1</v>
      </c>
      <c r="BB19454" s="191">
        <v>0</v>
      </c>
    </row>
    <row r="19455" spans="48:54" x14ac:dyDescent="0.2">
      <c r="AV19455" s="191" t="str">
        <f t="shared" si="307"/>
        <v>574_RS_50.1_1_202324</v>
      </c>
      <c r="AW19455" s="191" t="s">
        <v>92</v>
      </c>
      <c r="AX19455" s="18">
        <v>202324</v>
      </c>
      <c r="AY19455" s="191">
        <v>574</v>
      </c>
      <c r="AZ19455" s="191">
        <v>50.1</v>
      </c>
      <c r="BA19455" s="191">
        <v>1</v>
      </c>
      <c r="BB19455" s="191">
        <v>0</v>
      </c>
    </row>
    <row r="19456" spans="48:54" x14ac:dyDescent="0.2">
      <c r="AV19456" s="191" t="str">
        <f t="shared" si="307"/>
        <v>576_RS_50.1_1_202324</v>
      </c>
      <c r="AW19456" s="191" t="s">
        <v>92</v>
      </c>
      <c r="AX19456" s="18">
        <v>202324</v>
      </c>
      <c r="AY19456" s="191">
        <v>576</v>
      </c>
      <c r="AZ19456" s="191">
        <v>50.1</v>
      </c>
      <c r="BA19456" s="191">
        <v>1</v>
      </c>
      <c r="BB19456" s="191">
        <v>0</v>
      </c>
    </row>
    <row r="19457" spans="48:54" x14ac:dyDescent="0.2">
      <c r="AV19457" s="191" t="str">
        <f t="shared" si="307"/>
        <v>582_RS_50.1_1_202324</v>
      </c>
      <c r="AW19457" s="191" t="s">
        <v>92</v>
      </c>
      <c r="AX19457" s="18">
        <v>202324</v>
      </c>
      <c r="AY19457" s="191">
        <v>582</v>
      </c>
      <c r="AZ19457" s="191">
        <v>50.1</v>
      </c>
      <c r="BA19457" s="191">
        <v>1</v>
      </c>
      <c r="BB19457" s="191">
        <v>5818</v>
      </c>
    </row>
    <row r="19458" spans="48:54" x14ac:dyDescent="0.2">
      <c r="AV19458" s="191" t="str">
        <f t="shared" si="307"/>
        <v>584_RS_50.1_1_202324</v>
      </c>
      <c r="AW19458" s="191" t="s">
        <v>92</v>
      </c>
      <c r="AX19458" s="18">
        <v>202324</v>
      </c>
      <c r="AY19458" s="191">
        <v>584</v>
      </c>
      <c r="AZ19458" s="191">
        <v>50.1</v>
      </c>
      <c r="BA19458" s="191">
        <v>1</v>
      </c>
      <c r="BB19458" s="191">
        <v>8517</v>
      </c>
    </row>
    <row r="19459" spans="48:54" x14ac:dyDescent="0.2">
      <c r="AV19459" s="191" t="str">
        <f t="shared" si="307"/>
        <v>586_RS_50.1_1_202324</v>
      </c>
      <c r="AW19459" s="191" t="s">
        <v>92</v>
      </c>
      <c r="AX19459" s="18">
        <v>202324</v>
      </c>
      <c r="AY19459" s="191">
        <v>586</v>
      </c>
      <c r="AZ19459" s="191">
        <v>50.1</v>
      </c>
      <c r="BA19459" s="191">
        <v>1</v>
      </c>
      <c r="BB19459" s="191">
        <v>9326.2530000000006</v>
      </c>
    </row>
    <row r="19460" spans="48:54" x14ac:dyDescent="0.2">
      <c r="AV19460" s="191" t="str">
        <f t="shared" ref="AV19460:AV19523" si="308">AY19460&amp;"_"&amp;AW19460&amp;"_"&amp;AZ19460&amp;"_"&amp;BA19460&amp;"_"&amp;AX19460</f>
        <v>512_RS_50.1_2_202324</v>
      </c>
      <c r="AW19460" s="191" t="s">
        <v>92</v>
      </c>
      <c r="AX19460" s="18">
        <v>202324</v>
      </c>
      <c r="AY19460" s="191">
        <v>512</v>
      </c>
      <c r="AZ19460" s="191">
        <v>50.1</v>
      </c>
      <c r="BA19460" s="191">
        <v>2</v>
      </c>
      <c r="BB19460" s="191">
        <v>0</v>
      </c>
    </row>
    <row r="19461" spans="48:54" x14ac:dyDescent="0.2">
      <c r="AV19461" s="191" t="str">
        <f t="shared" si="308"/>
        <v>514_RS_50.1_2_202324</v>
      </c>
      <c r="AW19461" s="191" t="s">
        <v>92</v>
      </c>
      <c r="AX19461" s="18">
        <v>202324</v>
      </c>
      <c r="AY19461" s="191">
        <v>514</v>
      </c>
      <c r="AZ19461" s="191">
        <v>50.1</v>
      </c>
      <c r="BA19461" s="191">
        <v>2</v>
      </c>
      <c r="BB19461" s="191">
        <v>0</v>
      </c>
    </row>
    <row r="19462" spans="48:54" x14ac:dyDescent="0.2">
      <c r="AV19462" s="191" t="str">
        <f t="shared" si="308"/>
        <v>516_RS_50.1_2_202324</v>
      </c>
      <c r="AW19462" s="191" t="s">
        <v>92</v>
      </c>
      <c r="AX19462" s="18">
        <v>202324</v>
      </c>
      <c r="AY19462" s="191">
        <v>516</v>
      </c>
      <c r="AZ19462" s="191">
        <v>50.1</v>
      </c>
      <c r="BA19462" s="191">
        <v>2</v>
      </c>
      <c r="BB19462" s="191">
        <v>0</v>
      </c>
    </row>
    <row r="19463" spans="48:54" x14ac:dyDescent="0.2">
      <c r="AV19463" s="191" t="str">
        <f t="shared" si="308"/>
        <v>518_RS_50.1_2_202324</v>
      </c>
      <c r="AW19463" s="191" t="s">
        <v>92</v>
      </c>
      <c r="AX19463" s="18">
        <v>202324</v>
      </c>
      <c r="AY19463" s="191">
        <v>518</v>
      </c>
      <c r="AZ19463" s="191">
        <v>50.1</v>
      </c>
      <c r="BA19463" s="191">
        <v>2</v>
      </c>
      <c r="BB19463" s="191">
        <v>0</v>
      </c>
    </row>
    <row r="19464" spans="48:54" x14ac:dyDescent="0.2">
      <c r="AV19464" s="191" t="str">
        <f t="shared" si="308"/>
        <v>520_RS_50.1_2_202324</v>
      </c>
      <c r="AW19464" s="191" t="s">
        <v>92</v>
      </c>
      <c r="AX19464" s="18">
        <v>202324</v>
      </c>
      <c r="AY19464" s="191">
        <v>520</v>
      </c>
      <c r="AZ19464" s="191">
        <v>50.1</v>
      </c>
      <c r="BA19464" s="191">
        <v>2</v>
      </c>
      <c r="BB19464" s="191">
        <v>0</v>
      </c>
    </row>
    <row r="19465" spans="48:54" x14ac:dyDescent="0.2">
      <c r="AV19465" s="191" t="str">
        <f t="shared" si="308"/>
        <v>522_RS_50.1_2_202324</v>
      </c>
      <c r="AW19465" s="191" t="s">
        <v>92</v>
      </c>
      <c r="AX19465" s="18">
        <v>202324</v>
      </c>
      <c r="AY19465" s="191">
        <v>522</v>
      </c>
      <c r="AZ19465" s="191">
        <v>50.1</v>
      </c>
      <c r="BA19465" s="191">
        <v>2</v>
      </c>
      <c r="BB19465" s="191">
        <v>0</v>
      </c>
    </row>
    <row r="19466" spans="48:54" x14ac:dyDescent="0.2">
      <c r="AV19466" s="191" t="str">
        <f t="shared" si="308"/>
        <v>524_RS_50.1_2_202324</v>
      </c>
      <c r="AW19466" s="191" t="s">
        <v>92</v>
      </c>
      <c r="AX19466" s="18">
        <v>202324</v>
      </c>
      <c r="AY19466" s="191">
        <v>524</v>
      </c>
      <c r="AZ19466" s="191">
        <v>50.1</v>
      </c>
      <c r="BA19466" s="191">
        <v>2</v>
      </c>
      <c r="BB19466" s="191">
        <v>0</v>
      </c>
    </row>
    <row r="19467" spans="48:54" x14ac:dyDescent="0.2">
      <c r="AV19467" s="191" t="str">
        <f t="shared" si="308"/>
        <v>526_RS_50.1_2_202324</v>
      </c>
      <c r="AW19467" s="191" t="s">
        <v>92</v>
      </c>
      <c r="AX19467" s="18">
        <v>202324</v>
      </c>
      <c r="AY19467" s="191">
        <v>526</v>
      </c>
      <c r="AZ19467" s="191">
        <v>50.1</v>
      </c>
      <c r="BA19467" s="191">
        <v>2</v>
      </c>
      <c r="BB19467" s="191">
        <v>0</v>
      </c>
    </row>
    <row r="19468" spans="48:54" x14ac:dyDescent="0.2">
      <c r="AV19468" s="191" t="str">
        <f t="shared" si="308"/>
        <v>528_RS_50.1_2_202324</v>
      </c>
      <c r="AW19468" s="191" t="s">
        <v>92</v>
      </c>
      <c r="AX19468" s="18">
        <v>202324</v>
      </c>
      <c r="AY19468" s="191">
        <v>528</v>
      </c>
      <c r="AZ19468" s="191">
        <v>50.1</v>
      </c>
      <c r="BA19468" s="191">
        <v>2</v>
      </c>
      <c r="BB19468" s="191">
        <v>0</v>
      </c>
    </row>
    <row r="19469" spans="48:54" x14ac:dyDescent="0.2">
      <c r="AV19469" s="191" t="str">
        <f t="shared" si="308"/>
        <v>530_RS_50.1_2_202324</v>
      </c>
      <c r="AW19469" s="191" t="s">
        <v>92</v>
      </c>
      <c r="AX19469" s="18">
        <v>202324</v>
      </c>
      <c r="AY19469" s="191">
        <v>530</v>
      </c>
      <c r="AZ19469" s="191">
        <v>50.1</v>
      </c>
      <c r="BA19469" s="191">
        <v>2</v>
      </c>
      <c r="BB19469" s="191">
        <v>0</v>
      </c>
    </row>
    <row r="19470" spans="48:54" x14ac:dyDescent="0.2">
      <c r="AV19470" s="191" t="str">
        <f t="shared" si="308"/>
        <v>532_RS_50.1_2_202324</v>
      </c>
      <c r="AW19470" s="191" t="s">
        <v>92</v>
      </c>
      <c r="AX19470" s="18">
        <v>202324</v>
      </c>
      <c r="AY19470" s="191">
        <v>532</v>
      </c>
      <c r="AZ19470" s="191">
        <v>50.1</v>
      </c>
      <c r="BA19470" s="191">
        <v>2</v>
      </c>
      <c r="BB19470" s="191">
        <v>0</v>
      </c>
    </row>
    <row r="19471" spans="48:54" x14ac:dyDescent="0.2">
      <c r="AV19471" s="191" t="str">
        <f t="shared" si="308"/>
        <v>534_RS_50.1_2_202324</v>
      </c>
      <c r="AW19471" s="191" t="s">
        <v>92</v>
      </c>
      <c r="AX19471" s="18">
        <v>202324</v>
      </c>
      <c r="AY19471" s="191">
        <v>534</v>
      </c>
      <c r="AZ19471" s="191">
        <v>50.1</v>
      </c>
      <c r="BA19471" s="191">
        <v>2</v>
      </c>
      <c r="BB19471" s="191">
        <v>0</v>
      </c>
    </row>
    <row r="19472" spans="48:54" x14ac:dyDescent="0.2">
      <c r="AV19472" s="191" t="str">
        <f t="shared" si="308"/>
        <v>536_RS_50.1_2_202324</v>
      </c>
      <c r="AW19472" s="191" t="s">
        <v>92</v>
      </c>
      <c r="AX19472" s="18">
        <v>202324</v>
      </c>
      <c r="AY19472" s="191">
        <v>536</v>
      </c>
      <c r="AZ19472" s="191">
        <v>50.1</v>
      </c>
      <c r="BA19472" s="191">
        <v>2</v>
      </c>
      <c r="BB19472" s="191">
        <v>0</v>
      </c>
    </row>
    <row r="19473" spans="48:54" x14ac:dyDescent="0.2">
      <c r="AV19473" s="191" t="str">
        <f t="shared" si="308"/>
        <v>538_RS_50.1_2_202324</v>
      </c>
      <c r="AW19473" s="191" t="s">
        <v>92</v>
      </c>
      <c r="AX19473" s="18">
        <v>202324</v>
      </c>
      <c r="AY19473" s="191">
        <v>538</v>
      </c>
      <c r="AZ19473" s="191">
        <v>50.1</v>
      </c>
      <c r="BA19473" s="191">
        <v>2</v>
      </c>
      <c r="BB19473" s="191">
        <v>0</v>
      </c>
    </row>
    <row r="19474" spans="48:54" x14ac:dyDescent="0.2">
      <c r="AV19474" s="191" t="str">
        <f t="shared" si="308"/>
        <v>540_RS_50.1_2_202324</v>
      </c>
      <c r="AW19474" s="191" t="s">
        <v>92</v>
      </c>
      <c r="AX19474" s="18">
        <v>202324</v>
      </c>
      <c r="AY19474" s="191">
        <v>540</v>
      </c>
      <c r="AZ19474" s="191">
        <v>50.1</v>
      </c>
      <c r="BA19474" s="191">
        <v>2</v>
      </c>
      <c r="BB19474" s="191">
        <v>0</v>
      </c>
    </row>
    <row r="19475" spans="48:54" x14ac:dyDescent="0.2">
      <c r="AV19475" s="191" t="str">
        <f t="shared" si="308"/>
        <v>542_RS_50.1_2_202324</v>
      </c>
      <c r="AW19475" s="191" t="s">
        <v>92</v>
      </c>
      <c r="AX19475" s="18">
        <v>202324</v>
      </c>
      <c r="AY19475" s="191">
        <v>542</v>
      </c>
      <c r="AZ19475" s="191">
        <v>50.1</v>
      </c>
      <c r="BA19475" s="191">
        <v>2</v>
      </c>
      <c r="BB19475" s="191">
        <v>0</v>
      </c>
    </row>
    <row r="19476" spans="48:54" x14ac:dyDescent="0.2">
      <c r="AV19476" s="191" t="str">
        <f t="shared" si="308"/>
        <v>544_RS_50.1_2_202324</v>
      </c>
      <c r="AW19476" s="191" t="s">
        <v>92</v>
      </c>
      <c r="AX19476" s="18">
        <v>202324</v>
      </c>
      <c r="AY19476" s="191">
        <v>544</v>
      </c>
      <c r="AZ19476" s="191">
        <v>50.1</v>
      </c>
      <c r="BA19476" s="191">
        <v>2</v>
      </c>
      <c r="BB19476" s="191">
        <v>0</v>
      </c>
    </row>
    <row r="19477" spans="48:54" x14ac:dyDescent="0.2">
      <c r="AV19477" s="191" t="str">
        <f t="shared" si="308"/>
        <v>545_RS_50.1_2_202324</v>
      </c>
      <c r="AW19477" s="191" t="s">
        <v>92</v>
      </c>
      <c r="AX19477" s="18">
        <v>202324</v>
      </c>
      <c r="AY19477" s="191">
        <v>545</v>
      </c>
      <c r="AZ19477" s="191">
        <v>50.1</v>
      </c>
      <c r="BA19477" s="191">
        <v>2</v>
      </c>
      <c r="BB19477" s="191">
        <v>0</v>
      </c>
    </row>
    <row r="19478" spans="48:54" x14ac:dyDescent="0.2">
      <c r="AV19478" s="191" t="str">
        <f t="shared" si="308"/>
        <v>546_RS_50.1_2_202324</v>
      </c>
      <c r="AW19478" s="191" t="s">
        <v>92</v>
      </c>
      <c r="AX19478" s="18">
        <v>202324</v>
      </c>
      <c r="AY19478" s="191">
        <v>546</v>
      </c>
      <c r="AZ19478" s="191">
        <v>50.1</v>
      </c>
      <c r="BA19478" s="191">
        <v>2</v>
      </c>
      <c r="BB19478" s="191">
        <v>0</v>
      </c>
    </row>
    <row r="19479" spans="48:54" x14ac:dyDescent="0.2">
      <c r="AV19479" s="191" t="str">
        <f t="shared" si="308"/>
        <v>548_RS_50.1_2_202324</v>
      </c>
      <c r="AW19479" s="191" t="s">
        <v>92</v>
      </c>
      <c r="AX19479" s="18">
        <v>202324</v>
      </c>
      <c r="AY19479" s="191">
        <v>548</v>
      </c>
      <c r="AZ19479" s="191">
        <v>50.1</v>
      </c>
      <c r="BA19479" s="191">
        <v>2</v>
      </c>
      <c r="BB19479" s="191">
        <v>0</v>
      </c>
    </row>
    <row r="19480" spans="48:54" x14ac:dyDescent="0.2">
      <c r="AV19480" s="191" t="str">
        <f t="shared" si="308"/>
        <v>550_RS_50.1_2_202324</v>
      </c>
      <c r="AW19480" s="191" t="s">
        <v>92</v>
      </c>
      <c r="AX19480" s="18">
        <v>202324</v>
      </c>
      <c r="AY19480" s="191">
        <v>550</v>
      </c>
      <c r="AZ19480" s="191">
        <v>50.1</v>
      </c>
      <c r="BA19480" s="191">
        <v>2</v>
      </c>
      <c r="BB19480" s="191">
        <v>0</v>
      </c>
    </row>
    <row r="19481" spans="48:54" x14ac:dyDescent="0.2">
      <c r="AV19481" s="191" t="str">
        <f t="shared" si="308"/>
        <v>552_RS_50.1_2_202324</v>
      </c>
      <c r="AW19481" s="191" t="s">
        <v>92</v>
      </c>
      <c r="AX19481" s="18">
        <v>202324</v>
      </c>
      <c r="AY19481" s="191">
        <v>552</v>
      </c>
      <c r="AZ19481" s="191">
        <v>50.1</v>
      </c>
      <c r="BA19481" s="191">
        <v>2</v>
      </c>
      <c r="BB19481" s="191">
        <v>0</v>
      </c>
    </row>
    <row r="19482" spans="48:54" x14ac:dyDescent="0.2">
      <c r="AV19482" s="191" t="str">
        <f t="shared" si="308"/>
        <v>562_RS_50.1_2_202324</v>
      </c>
      <c r="AW19482" s="191" t="s">
        <v>92</v>
      </c>
      <c r="AX19482" s="18">
        <v>202324</v>
      </c>
      <c r="AY19482" s="191">
        <v>562</v>
      </c>
      <c r="AZ19482" s="191">
        <v>50.1</v>
      </c>
      <c r="BA19482" s="191">
        <v>2</v>
      </c>
      <c r="BB19482" s="191">
        <v>0</v>
      </c>
    </row>
    <row r="19483" spans="48:54" x14ac:dyDescent="0.2">
      <c r="AV19483" s="191" t="str">
        <f t="shared" si="308"/>
        <v>564_RS_50.1_2_202324</v>
      </c>
      <c r="AW19483" s="191" t="s">
        <v>92</v>
      </c>
      <c r="AX19483" s="18">
        <v>202324</v>
      </c>
      <c r="AY19483" s="191">
        <v>564</v>
      </c>
      <c r="AZ19483" s="191">
        <v>50.1</v>
      </c>
      <c r="BA19483" s="191">
        <v>2</v>
      </c>
      <c r="BB19483" s="191">
        <v>0</v>
      </c>
    </row>
    <row r="19484" spans="48:54" x14ac:dyDescent="0.2">
      <c r="AV19484" s="191" t="str">
        <f t="shared" si="308"/>
        <v>566_RS_50.1_2_202324</v>
      </c>
      <c r="AW19484" s="191" t="s">
        <v>92</v>
      </c>
      <c r="AX19484" s="18">
        <v>202324</v>
      </c>
      <c r="AY19484" s="191">
        <v>566</v>
      </c>
      <c r="AZ19484" s="191">
        <v>50.1</v>
      </c>
      <c r="BA19484" s="191">
        <v>2</v>
      </c>
      <c r="BB19484" s="191">
        <v>0</v>
      </c>
    </row>
    <row r="19485" spans="48:54" x14ac:dyDescent="0.2">
      <c r="AV19485" s="191" t="str">
        <f t="shared" si="308"/>
        <v>568_RS_50.1_2_202324</v>
      </c>
      <c r="AW19485" s="191" t="s">
        <v>92</v>
      </c>
      <c r="AX19485" s="18">
        <v>202324</v>
      </c>
      <c r="AY19485" s="191">
        <v>568</v>
      </c>
      <c r="AZ19485" s="191">
        <v>50.1</v>
      </c>
      <c r="BA19485" s="191">
        <v>2</v>
      </c>
      <c r="BB19485" s="191">
        <v>0</v>
      </c>
    </row>
    <row r="19486" spans="48:54" x14ac:dyDescent="0.2">
      <c r="AV19486" s="191" t="str">
        <f t="shared" si="308"/>
        <v>572_RS_50.1_2_202324</v>
      </c>
      <c r="AW19486" s="191" t="s">
        <v>92</v>
      </c>
      <c r="AX19486" s="18">
        <v>202324</v>
      </c>
      <c r="AY19486" s="191">
        <v>572</v>
      </c>
      <c r="AZ19486" s="191">
        <v>50.1</v>
      </c>
      <c r="BA19486" s="191">
        <v>2</v>
      </c>
      <c r="BB19486" s="191">
        <v>0</v>
      </c>
    </row>
    <row r="19487" spans="48:54" x14ac:dyDescent="0.2">
      <c r="AV19487" s="191" t="str">
        <f t="shared" si="308"/>
        <v>574_RS_50.1_2_202324</v>
      </c>
      <c r="AW19487" s="191" t="s">
        <v>92</v>
      </c>
      <c r="AX19487" s="18">
        <v>202324</v>
      </c>
      <c r="AY19487" s="191">
        <v>574</v>
      </c>
      <c r="AZ19487" s="191">
        <v>50.1</v>
      </c>
      <c r="BA19487" s="191">
        <v>2</v>
      </c>
      <c r="BB19487" s="191">
        <v>0</v>
      </c>
    </row>
    <row r="19488" spans="48:54" x14ac:dyDescent="0.2">
      <c r="AV19488" s="191" t="str">
        <f t="shared" si="308"/>
        <v>576_RS_50.1_2_202324</v>
      </c>
      <c r="AW19488" s="191" t="s">
        <v>92</v>
      </c>
      <c r="AX19488" s="18">
        <v>202324</v>
      </c>
      <c r="AY19488" s="191">
        <v>576</v>
      </c>
      <c r="AZ19488" s="191">
        <v>50.1</v>
      </c>
      <c r="BA19488" s="191">
        <v>2</v>
      </c>
      <c r="BB19488" s="191">
        <v>0</v>
      </c>
    </row>
    <row r="19489" spans="48:54" x14ac:dyDescent="0.2">
      <c r="AV19489" s="191" t="str">
        <f t="shared" si="308"/>
        <v>582_RS_50.1_2_202324</v>
      </c>
      <c r="AW19489" s="191" t="s">
        <v>92</v>
      </c>
      <c r="AX19489" s="18">
        <v>202324</v>
      </c>
      <c r="AY19489" s="191">
        <v>582</v>
      </c>
      <c r="AZ19489" s="191">
        <v>50.1</v>
      </c>
      <c r="BA19489" s="191">
        <v>2</v>
      </c>
      <c r="BB19489" s="191">
        <v>-1184</v>
      </c>
    </row>
    <row r="19490" spans="48:54" x14ac:dyDescent="0.2">
      <c r="AV19490" s="191" t="str">
        <f t="shared" si="308"/>
        <v>584_RS_50.1_2_202324</v>
      </c>
      <c r="AW19490" s="191" t="s">
        <v>92</v>
      </c>
      <c r="AX19490" s="18">
        <v>202324</v>
      </c>
      <c r="AY19490" s="191">
        <v>584</v>
      </c>
      <c r="AZ19490" s="191">
        <v>50.1</v>
      </c>
      <c r="BA19490" s="191">
        <v>2</v>
      </c>
      <c r="BB19490" s="191">
        <v>-3702</v>
      </c>
    </row>
    <row r="19491" spans="48:54" x14ac:dyDescent="0.2">
      <c r="AV19491" s="191" t="str">
        <f t="shared" si="308"/>
        <v>586_RS_50.1_2_202324</v>
      </c>
      <c r="AW19491" s="191" t="s">
        <v>92</v>
      </c>
      <c r="AX19491" s="18">
        <v>202324</v>
      </c>
      <c r="AY19491" s="191">
        <v>586</v>
      </c>
      <c r="AZ19491" s="191">
        <v>50.1</v>
      </c>
      <c r="BA19491" s="191">
        <v>2</v>
      </c>
      <c r="BB19491" s="191">
        <v>-2900.3490000000002</v>
      </c>
    </row>
    <row r="19492" spans="48:54" x14ac:dyDescent="0.2">
      <c r="AV19492" s="191" t="str">
        <f t="shared" si="308"/>
        <v>512_RS_50.1_4_202324</v>
      </c>
      <c r="AW19492" s="191" t="s">
        <v>92</v>
      </c>
      <c r="AX19492" s="18">
        <v>202324</v>
      </c>
      <c r="AY19492" s="191">
        <v>512</v>
      </c>
      <c r="AZ19492" s="191">
        <v>50.1</v>
      </c>
      <c r="BA19492" s="191">
        <v>4</v>
      </c>
      <c r="BB19492" s="191">
        <v>0</v>
      </c>
    </row>
    <row r="19493" spans="48:54" x14ac:dyDescent="0.2">
      <c r="AV19493" s="191" t="str">
        <f t="shared" si="308"/>
        <v>514_RS_50.1_4_202324</v>
      </c>
      <c r="AW19493" s="191" t="s">
        <v>92</v>
      </c>
      <c r="AX19493" s="18">
        <v>202324</v>
      </c>
      <c r="AY19493" s="191">
        <v>514</v>
      </c>
      <c r="AZ19493" s="191">
        <v>50.1</v>
      </c>
      <c r="BA19493" s="191">
        <v>4</v>
      </c>
      <c r="BB19493" s="191">
        <v>0</v>
      </c>
    </row>
    <row r="19494" spans="48:54" x14ac:dyDescent="0.2">
      <c r="AV19494" s="191" t="str">
        <f t="shared" si="308"/>
        <v>516_RS_50.1_4_202324</v>
      </c>
      <c r="AW19494" s="191" t="s">
        <v>92</v>
      </c>
      <c r="AX19494" s="18">
        <v>202324</v>
      </c>
      <c r="AY19494" s="191">
        <v>516</v>
      </c>
      <c r="AZ19494" s="191">
        <v>50.1</v>
      </c>
      <c r="BA19494" s="191">
        <v>4</v>
      </c>
      <c r="BB19494" s="191">
        <v>0</v>
      </c>
    </row>
    <row r="19495" spans="48:54" x14ac:dyDescent="0.2">
      <c r="AV19495" s="191" t="str">
        <f t="shared" si="308"/>
        <v>518_RS_50.1_4_202324</v>
      </c>
      <c r="AW19495" s="191" t="s">
        <v>92</v>
      </c>
      <c r="AX19495" s="18">
        <v>202324</v>
      </c>
      <c r="AY19495" s="191">
        <v>518</v>
      </c>
      <c r="AZ19495" s="191">
        <v>50.1</v>
      </c>
      <c r="BA19495" s="191">
        <v>4</v>
      </c>
      <c r="BB19495" s="191">
        <v>0</v>
      </c>
    </row>
    <row r="19496" spans="48:54" x14ac:dyDescent="0.2">
      <c r="AV19496" s="191" t="str">
        <f t="shared" si="308"/>
        <v>520_RS_50.1_4_202324</v>
      </c>
      <c r="AW19496" s="191" t="s">
        <v>92</v>
      </c>
      <c r="AX19496" s="18">
        <v>202324</v>
      </c>
      <c r="AY19496" s="191">
        <v>520</v>
      </c>
      <c r="AZ19496" s="191">
        <v>50.1</v>
      </c>
      <c r="BA19496" s="191">
        <v>4</v>
      </c>
      <c r="BB19496" s="191">
        <v>0</v>
      </c>
    </row>
    <row r="19497" spans="48:54" x14ac:dyDescent="0.2">
      <c r="AV19497" s="191" t="str">
        <f t="shared" si="308"/>
        <v>522_RS_50.1_4_202324</v>
      </c>
      <c r="AW19497" s="191" t="s">
        <v>92</v>
      </c>
      <c r="AX19497" s="18">
        <v>202324</v>
      </c>
      <c r="AY19497" s="191">
        <v>522</v>
      </c>
      <c r="AZ19497" s="191">
        <v>50.1</v>
      </c>
      <c r="BA19497" s="191">
        <v>4</v>
      </c>
      <c r="BB19497" s="191">
        <v>0</v>
      </c>
    </row>
    <row r="19498" spans="48:54" x14ac:dyDescent="0.2">
      <c r="AV19498" s="191" t="str">
        <f t="shared" si="308"/>
        <v>524_RS_50.1_4_202324</v>
      </c>
      <c r="AW19498" s="191" t="s">
        <v>92</v>
      </c>
      <c r="AX19498" s="18">
        <v>202324</v>
      </c>
      <c r="AY19498" s="191">
        <v>524</v>
      </c>
      <c r="AZ19498" s="191">
        <v>50.1</v>
      </c>
      <c r="BA19498" s="191">
        <v>4</v>
      </c>
      <c r="BB19498" s="191">
        <v>0</v>
      </c>
    </row>
    <row r="19499" spans="48:54" x14ac:dyDescent="0.2">
      <c r="AV19499" s="191" t="str">
        <f t="shared" si="308"/>
        <v>526_RS_50.1_4_202324</v>
      </c>
      <c r="AW19499" s="191" t="s">
        <v>92</v>
      </c>
      <c r="AX19499" s="18">
        <v>202324</v>
      </c>
      <c r="AY19499" s="191">
        <v>526</v>
      </c>
      <c r="AZ19499" s="191">
        <v>50.1</v>
      </c>
      <c r="BA19499" s="191">
        <v>4</v>
      </c>
      <c r="BB19499" s="191">
        <v>0</v>
      </c>
    </row>
    <row r="19500" spans="48:54" x14ac:dyDescent="0.2">
      <c r="AV19500" s="191" t="str">
        <f t="shared" si="308"/>
        <v>528_RS_50.1_4_202324</v>
      </c>
      <c r="AW19500" s="191" t="s">
        <v>92</v>
      </c>
      <c r="AX19500" s="18">
        <v>202324</v>
      </c>
      <c r="AY19500" s="191">
        <v>528</v>
      </c>
      <c r="AZ19500" s="191">
        <v>50.1</v>
      </c>
      <c r="BA19500" s="191">
        <v>4</v>
      </c>
      <c r="BB19500" s="191">
        <v>0</v>
      </c>
    </row>
    <row r="19501" spans="48:54" x14ac:dyDescent="0.2">
      <c r="AV19501" s="191" t="str">
        <f t="shared" si="308"/>
        <v>530_RS_50.1_4_202324</v>
      </c>
      <c r="AW19501" s="191" t="s">
        <v>92</v>
      </c>
      <c r="AX19501" s="18">
        <v>202324</v>
      </c>
      <c r="AY19501" s="191">
        <v>530</v>
      </c>
      <c r="AZ19501" s="191">
        <v>50.1</v>
      </c>
      <c r="BA19501" s="191">
        <v>4</v>
      </c>
      <c r="BB19501" s="191">
        <v>0</v>
      </c>
    </row>
    <row r="19502" spans="48:54" x14ac:dyDescent="0.2">
      <c r="AV19502" s="191" t="str">
        <f t="shared" si="308"/>
        <v>532_RS_50.1_4_202324</v>
      </c>
      <c r="AW19502" s="191" t="s">
        <v>92</v>
      </c>
      <c r="AX19502" s="18">
        <v>202324</v>
      </c>
      <c r="AY19502" s="191">
        <v>532</v>
      </c>
      <c r="AZ19502" s="191">
        <v>50.1</v>
      </c>
      <c r="BA19502" s="191">
        <v>4</v>
      </c>
      <c r="BB19502" s="191">
        <v>0</v>
      </c>
    </row>
    <row r="19503" spans="48:54" x14ac:dyDescent="0.2">
      <c r="AV19503" s="191" t="str">
        <f t="shared" si="308"/>
        <v>534_RS_50.1_4_202324</v>
      </c>
      <c r="AW19503" s="191" t="s">
        <v>92</v>
      </c>
      <c r="AX19503" s="18">
        <v>202324</v>
      </c>
      <c r="AY19503" s="191">
        <v>534</v>
      </c>
      <c r="AZ19503" s="191">
        <v>50.1</v>
      </c>
      <c r="BA19503" s="191">
        <v>4</v>
      </c>
      <c r="BB19503" s="191">
        <v>0</v>
      </c>
    </row>
    <row r="19504" spans="48:54" x14ac:dyDescent="0.2">
      <c r="AV19504" s="191" t="str">
        <f t="shared" si="308"/>
        <v>536_RS_50.1_4_202324</v>
      </c>
      <c r="AW19504" s="191" t="s">
        <v>92</v>
      </c>
      <c r="AX19504" s="18">
        <v>202324</v>
      </c>
      <c r="AY19504" s="191">
        <v>536</v>
      </c>
      <c r="AZ19504" s="191">
        <v>50.1</v>
      </c>
      <c r="BA19504" s="191">
        <v>4</v>
      </c>
      <c r="BB19504" s="191">
        <v>0</v>
      </c>
    </row>
    <row r="19505" spans="48:54" x14ac:dyDescent="0.2">
      <c r="AV19505" s="191" t="str">
        <f t="shared" si="308"/>
        <v>538_RS_50.1_4_202324</v>
      </c>
      <c r="AW19505" s="191" t="s">
        <v>92</v>
      </c>
      <c r="AX19505" s="18">
        <v>202324</v>
      </c>
      <c r="AY19505" s="191">
        <v>538</v>
      </c>
      <c r="AZ19505" s="191">
        <v>50.1</v>
      </c>
      <c r="BA19505" s="191">
        <v>4</v>
      </c>
      <c r="BB19505" s="191">
        <v>0</v>
      </c>
    </row>
    <row r="19506" spans="48:54" x14ac:dyDescent="0.2">
      <c r="AV19506" s="191" t="str">
        <f t="shared" si="308"/>
        <v>540_RS_50.1_4_202324</v>
      </c>
      <c r="AW19506" s="191" t="s">
        <v>92</v>
      </c>
      <c r="AX19506" s="18">
        <v>202324</v>
      </c>
      <c r="AY19506" s="191">
        <v>540</v>
      </c>
      <c r="AZ19506" s="191">
        <v>50.1</v>
      </c>
      <c r="BA19506" s="191">
        <v>4</v>
      </c>
      <c r="BB19506" s="191">
        <v>0</v>
      </c>
    </row>
    <row r="19507" spans="48:54" x14ac:dyDescent="0.2">
      <c r="AV19507" s="191" t="str">
        <f t="shared" si="308"/>
        <v>542_RS_50.1_4_202324</v>
      </c>
      <c r="AW19507" s="191" t="s">
        <v>92</v>
      </c>
      <c r="AX19507" s="18">
        <v>202324</v>
      </c>
      <c r="AY19507" s="191">
        <v>542</v>
      </c>
      <c r="AZ19507" s="191">
        <v>50.1</v>
      </c>
      <c r="BA19507" s="191">
        <v>4</v>
      </c>
      <c r="BB19507" s="191">
        <v>0</v>
      </c>
    </row>
    <row r="19508" spans="48:54" x14ac:dyDescent="0.2">
      <c r="AV19508" s="191" t="str">
        <f t="shared" si="308"/>
        <v>544_RS_50.1_4_202324</v>
      </c>
      <c r="AW19508" s="191" t="s">
        <v>92</v>
      </c>
      <c r="AX19508" s="18">
        <v>202324</v>
      </c>
      <c r="AY19508" s="191">
        <v>544</v>
      </c>
      <c r="AZ19508" s="191">
        <v>50.1</v>
      </c>
      <c r="BA19508" s="191">
        <v>4</v>
      </c>
      <c r="BB19508" s="191">
        <v>0</v>
      </c>
    </row>
    <row r="19509" spans="48:54" x14ac:dyDescent="0.2">
      <c r="AV19509" s="191" t="str">
        <f t="shared" si="308"/>
        <v>545_RS_50.1_4_202324</v>
      </c>
      <c r="AW19509" s="191" t="s">
        <v>92</v>
      </c>
      <c r="AX19509" s="18">
        <v>202324</v>
      </c>
      <c r="AY19509" s="191">
        <v>545</v>
      </c>
      <c r="AZ19509" s="191">
        <v>50.1</v>
      </c>
      <c r="BA19509" s="191">
        <v>4</v>
      </c>
      <c r="BB19509" s="191">
        <v>0</v>
      </c>
    </row>
    <row r="19510" spans="48:54" x14ac:dyDescent="0.2">
      <c r="AV19510" s="191" t="str">
        <f t="shared" si="308"/>
        <v>546_RS_50.1_4_202324</v>
      </c>
      <c r="AW19510" s="191" t="s">
        <v>92</v>
      </c>
      <c r="AX19510" s="18">
        <v>202324</v>
      </c>
      <c r="AY19510" s="191">
        <v>546</v>
      </c>
      <c r="AZ19510" s="191">
        <v>50.1</v>
      </c>
      <c r="BA19510" s="191">
        <v>4</v>
      </c>
      <c r="BB19510" s="191">
        <v>0</v>
      </c>
    </row>
    <row r="19511" spans="48:54" x14ac:dyDescent="0.2">
      <c r="AV19511" s="191" t="str">
        <f t="shared" si="308"/>
        <v>548_RS_50.1_4_202324</v>
      </c>
      <c r="AW19511" s="191" t="s">
        <v>92</v>
      </c>
      <c r="AX19511" s="18">
        <v>202324</v>
      </c>
      <c r="AY19511" s="191">
        <v>548</v>
      </c>
      <c r="AZ19511" s="191">
        <v>50.1</v>
      </c>
      <c r="BA19511" s="191">
        <v>4</v>
      </c>
      <c r="BB19511" s="191">
        <v>0</v>
      </c>
    </row>
    <row r="19512" spans="48:54" x14ac:dyDescent="0.2">
      <c r="AV19512" s="191" t="str">
        <f t="shared" si="308"/>
        <v>550_RS_50.1_4_202324</v>
      </c>
      <c r="AW19512" s="191" t="s">
        <v>92</v>
      </c>
      <c r="AX19512" s="18">
        <v>202324</v>
      </c>
      <c r="AY19512" s="191">
        <v>550</v>
      </c>
      <c r="AZ19512" s="191">
        <v>50.1</v>
      </c>
      <c r="BA19512" s="191">
        <v>4</v>
      </c>
      <c r="BB19512" s="191">
        <v>0</v>
      </c>
    </row>
    <row r="19513" spans="48:54" x14ac:dyDescent="0.2">
      <c r="AV19513" s="191" t="str">
        <f t="shared" si="308"/>
        <v>552_RS_50.1_4_202324</v>
      </c>
      <c r="AW19513" s="191" t="s">
        <v>92</v>
      </c>
      <c r="AX19513" s="18">
        <v>202324</v>
      </c>
      <c r="AY19513" s="191">
        <v>552</v>
      </c>
      <c r="AZ19513" s="191">
        <v>50.1</v>
      </c>
      <c r="BA19513" s="191">
        <v>4</v>
      </c>
      <c r="BB19513" s="191">
        <v>0</v>
      </c>
    </row>
    <row r="19514" spans="48:54" x14ac:dyDescent="0.2">
      <c r="AV19514" s="191" t="str">
        <f t="shared" si="308"/>
        <v>562_RS_50.1_4_202324</v>
      </c>
      <c r="AW19514" s="191" t="s">
        <v>92</v>
      </c>
      <c r="AX19514" s="18">
        <v>202324</v>
      </c>
      <c r="AY19514" s="191">
        <v>562</v>
      </c>
      <c r="AZ19514" s="191">
        <v>50.1</v>
      </c>
      <c r="BA19514" s="191">
        <v>4</v>
      </c>
      <c r="BB19514" s="191">
        <v>0</v>
      </c>
    </row>
    <row r="19515" spans="48:54" x14ac:dyDescent="0.2">
      <c r="AV19515" s="191" t="str">
        <f t="shared" si="308"/>
        <v>564_RS_50.1_4_202324</v>
      </c>
      <c r="AW19515" s="191" t="s">
        <v>92</v>
      </c>
      <c r="AX19515" s="18">
        <v>202324</v>
      </c>
      <c r="AY19515" s="191">
        <v>564</v>
      </c>
      <c r="AZ19515" s="191">
        <v>50.1</v>
      </c>
      <c r="BA19515" s="191">
        <v>4</v>
      </c>
      <c r="BB19515" s="191">
        <v>0</v>
      </c>
    </row>
    <row r="19516" spans="48:54" x14ac:dyDescent="0.2">
      <c r="AV19516" s="191" t="str">
        <f t="shared" si="308"/>
        <v>566_RS_50.1_4_202324</v>
      </c>
      <c r="AW19516" s="191" t="s">
        <v>92</v>
      </c>
      <c r="AX19516" s="18">
        <v>202324</v>
      </c>
      <c r="AY19516" s="191">
        <v>566</v>
      </c>
      <c r="AZ19516" s="191">
        <v>50.1</v>
      </c>
      <c r="BA19516" s="191">
        <v>4</v>
      </c>
      <c r="BB19516" s="191">
        <v>0</v>
      </c>
    </row>
    <row r="19517" spans="48:54" x14ac:dyDescent="0.2">
      <c r="AV19517" s="191" t="str">
        <f t="shared" si="308"/>
        <v>568_RS_50.1_4_202324</v>
      </c>
      <c r="AW19517" s="191" t="s">
        <v>92</v>
      </c>
      <c r="AX19517" s="18">
        <v>202324</v>
      </c>
      <c r="AY19517" s="191">
        <v>568</v>
      </c>
      <c r="AZ19517" s="191">
        <v>50.1</v>
      </c>
      <c r="BA19517" s="191">
        <v>4</v>
      </c>
      <c r="BB19517" s="191">
        <v>0</v>
      </c>
    </row>
    <row r="19518" spans="48:54" x14ac:dyDescent="0.2">
      <c r="AV19518" s="191" t="str">
        <f t="shared" si="308"/>
        <v>572_RS_50.1_4_202324</v>
      </c>
      <c r="AW19518" s="191" t="s">
        <v>92</v>
      </c>
      <c r="AX19518" s="18">
        <v>202324</v>
      </c>
      <c r="AY19518" s="191">
        <v>572</v>
      </c>
      <c r="AZ19518" s="191">
        <v>50.1</v>
      </c>
      <c r="BA19518" s="191">
        <v>4</v>
      </c>
      <c r="BB19518" s="191">
        <v>0</v>
      </c>
    </row>
    <row r="19519" spans="48:54" x14ac:dyDescent="0.2">
      <c r="AV19519" s="191" t="str">
        <f t="shared" si="308"/>
        <v>574_RS_50.1_4_202324</v>
      </c>
      <c r="AW19519" s="191" t="s">
        <v>92</v>
      </c>
      <c r="AX19519" s="18">
        <v>202324</v>
      </c>
      <c r="AY19519" s="191">
        <v>574</v>
      </c>
      <c r="AZ19519" s="191">
        <v>50.1</v>
      </c>
      <c r="BA19519" s="191">
        <v>4</v>
      </c>
      <c r="BB19519" s="191">
        <v>0</v>
      </c>
    </row>
    <row r="19520" spans="48:54" x14ac:dyDescent="0.2">
      <c r="AV19520" s="191" t="str">
        <f t="shared" si="308"/>
        <v>576_RS_50.1_4_202324</v>
      </c>
      <c r="AW19520" s="191" t="s">
        <v>92</v>
      </c>
      <c r="AX19520" s="18">
        <v>202324</v>
      </c>
      <c r="AY19520" s="191">
        <v>576</v>
      </c>
      <c r="AZ19520" s="191">
        <v>50.1</v>
      </c>
      <c r="BA19520" s="191">
        <v>4</v>
      </c>
      <c r="BB19520" s="191">
        <v>0</v>
      </c>
    </row>
    <row r="19521" spans="48:54" x14ac:dyDescent="0.2">
      <c r="AV19521" s="191" t="str">
        <f t="shared" si="308"/>
        <v>582_RS_50.1_4_202324</v>
      </c>
      <c r="AW19521" s="191" t="s">
        <v>92</v>
      </c>
      <c r="AX19521" s="18">
        <v>202324</v>
      </c>
      <c r="AY19521" s="191">
        <v>582</v>
      </c>
      <c r="AZ19521" s="191">
        <v>50.1</v>
      </c>
      <c r="BA19521" s="191">
        <v>4</v>
      </c>
      <c r="BB19521" s="191">
        <v>4634</v>
      </c>
    </row>
    <row r="19522" spans="48:54" x14ac:dyDescent="0.2">
      <c r="AV19522" s="191" t="str">
        <f t="shared" si="308"/>
        <v>584_RS_50.1_4_202324</v>
      </c>
      <c r="AW19522" s="191" t="s">
        <v>92</v>
      </c>
      <c r="AX19522" s="18">
        <v>202324</v>
      </c>
      <c r="AY19522" s="191">
        <v>584</v>
      </c>
      <c r="AZ19522" s="191">
        <v>50.1</v>
      </c>
      <c r="BA19522" s="191">
        <v>4</v>
      </c>
      <c r="BB19522" s="191">
        <v>4815</v>
      </c>
    </row>
    <row r="19523" spans="48:54" x14ac:dyDescent="0.2">
      <c r="AV19523" s="191" t="str">
        <f t="shared" si="308"/>
        <v>586_RS_50.1_4_202324</v>
      </c>
      <c r="AW19523" s="191" t="s">
        <v>92</v>
      </c>
      <c r="AX19523" s="18">
        <v>202324</v>
      </c>
      <c r="AY19523" s="191">
        <v>586</v>
      </c>
      <c r="AZ19523" s="191">
        <v>50.1</v>
      </c>
      <c r="BA19523" s="191">
        <v>4</v>
      </c>
      <c r="BB19523" s="191">
        <v>6425.9040000000005</v>
      </c>
    </row>
    <row r="19524" spans="48:54" x14ac:dyDescent="0.2">
      <c r="AV19524" s="191" t="str">
        <f t="shared" ref="AV19524:AV19587" si="309">AY19524&amp;"_"&amp;AW19524&amp;"_"&amp;AZ19524&amp;"_"&amp;BA19524&amp;"_"&amp;AX19524</f>
        <v>512_RS_50.1_5_202324</v>
      </c>
      <c r="AW19524" s="191" t="s">
        <v>92</v>
      </c>
      <c r="AX19524" s="18">
        <v>202324</v>
      </c>
      <c r="AY19524" s="191">
        <v>512</v>
      </c>
      <c r="AZ19524" s="191">
        <v>50.1</v>
      </c>
      <c r="BA19524" s="191">
        <v>5</v>
      </c>
      <c r="BB19524" s="191">
        <v>0</v>
      </c>
    </row>
    <row r="19525" spans="48:54" x14ac:dyDescent="0.2">
      <c r="AV19525" s="191" t="str">
        <f t="shared" si="309"/>
        <v>514_RS_50.1_5_202324</v>
      </c>
      <c r="AW19525" s="191" t="s">
        <v>92</v>
      </c>
      <c r="AX19525" s="18">
        <v>202324</v>
      </c>
      <c r="AY19525" s="191">
        <v>514</v>
      </c>
      <c r="AZ19525" s="191">
        <v>50.1</v>
      </c>
      <c r="BA19525" s="191">
        <v>5</v>
      </c>
      <c r="BB19525" s="191">
        <v>0</v>
      </c>
    </row>
    <row r="19526" spans="48:54" x14ac:dyDescent="0.2">
      <c r="AV19526" s="191" t="str">
        <f t="shared" si="309"/>
        <v>516_RS_50.1_5_202324</v>
      </c>
      <c r="AW19526" s="191" t="s">
        <v>92</v>
      </c>
      <c r="AX19526" s="18">
        <v>202324</v>
      </c>
      <c r="AY19526" s="191">
        <v>516</v>
      </c>
      <c r="AZ19526" s="191">
        <v>50.1</v>
      </c>
      <c r="BA19526" s="191">
        <v>5</v>
      </c>
      <c r="BB19526" s="191">
        <v>0</v>
      </c>
    </row>
    <row r="19527" spans="48:54" x14ac:dyDescent="0.2">
      <c r="AV19527" s="191" t="str">
        <f t="shared" si="309"/>
        <v>518_RS_50.1_5_202324</v>
      </c>
      <c r="AW19527" s="191" t="s">
        <v>92</v>
      </c>
      <c r="AX19527" s="18">
        <v>202324</v>
      </c>
      <c r="AY19527" s="191">
        <v>518</v>
      </c>
      <c r="AZ19527" s="191">
        <v>50.1</v>
      </c>
      <c r="BA19527" s="191">
        <v>5</v>
      </c>
      <c r="BB19527" s="191">
        <v>0</v>
      </c>
    </row>
    <row r="19528" spans="48:54" x14ac:dyDescent="0.2">
      <c r="AV19528" s="191" t="str">
        <f t="shared" si="309"/>
        <v>520_RS_50.1_5_202324</v>
      </c>
      <c r="AW19528" s="191" t="s">
        <v>92</v>
      </c>
      <c r="AX19528" s="18">
        <v>202324</v>
      </c>
      <c r="AY19528" s="191">
        <v>520</v>
      </c>
      <c r="AZ19528" s="191">
        <v>50.1</v>
      </c>
      <c r="BA19528" s="191">
        <v>5</v>
      </c>
      <c r="BB19528" s="191">
        <v>0</v>
      </c>
    </row>
    <row r="19529" spans="48:54" x14ac:dyDescent="0.2">
      <c r="AV19529" s="191" t="str">
        <f t="shared" si="309"/>
        <v>522_RS_50.1_5_202324</v>
      </c>
      <c r="AW19529" s="191" t="s">
        <v>92</v>
      </c>
      <c r="AX19529" s="18">
        <v>202324</v>
      </c>
      <c r="AY19529" s="191">
        <v>522</v>
      </c>
      <c r="AZ19529" s="191">
        <v>50.1</v>
      </c>
      <c r="BA19529" s="191">
        <v>5</v>
      </c>
      <c r="BB19529" s="191">
        <v>0</v>
      </c>
    </row>
    <row r="19530" spans="48:54" x14ac:dyDescent="0.2">
      <c r="AV19530" s="191" t="str">
        <f t="shared" si="309"/>
        <v>524_RS_50.1_5_202324</v>
      </c>
      <c r="AW19530" s="191" t="s">
        <v>92</v>
      </c>
      <c r="AX19530" s="18">
        <v>202324</v>
      </c>
      <c r="AY19530" s="191">
        <v>524</v>
      </c>
      <c r="AZ19530" s="191">
        <v>50.1</v>
      </c>
      <c r="BA19530" s="191">
        <v>5</v>
      </c>
      <c r="BB19530" s="191">
        <v>0</v>
      </c>
    </row>
    <row r="19531" spans="48:54" x14ac:dyDescent="0.2">
      <c r="AV19531" s="191" t="str">
        <f t="shared" si="309"/>
        <v>526_RS_50.1_5_202324</v>
      </c>
      <c r="AW19531" s="191" t="s">
        <v>92</v>
      </c>
      <c r="AX19531" s="18">
        <v>202324</v>
      </c>
      <c r="AY19531" s="191">
        <v>526</v>
      </c>
      <c r="AZ19531" s="191">
        <v>50.1</v>
      </c>
      <c r="BA19531" s="191">
        <v>5</v>
      </c>
      <c r="BB19531" s="191">
        <v>0</v>
      </c>
    </row>
    <row r="19532" spans="48:54" x14ac:dyDescent="0.2">
      <c r="AV19532" s="191" t="str">
        <f t="shared" si="309"/>
        <v>528_RS_50.1_5_202324</v>
      </c>
      <c r="AW19532" s="191" t="s">
        <v>92</v>
      </c>
      <c r="AX19532" s="18">
        <v>202324</v>
      </c>
      <c r="AY19532" s="191">
        <v>528</v>
      </c>
      <c r="AZ19532" s="191">
        <v>50.1</v>
      </c>
      <c r="BA19532" s="191">
        <v>5</v>
      </c>
      <c r="BB19532" s="191">
        <v>0</v>
      </c>
    </row>
    <row r="19533" spans="48:54" x14ac:dyDescent="0.2">
      <c r="AV19533" s="191" t="str">
        <f t="shared" si="309"/>
        <v>530_RS_50.1_5_202324</v>
      </c>
      <c r="AW19533" s="191" t="s">
        <v>92</v>
      </c>
      <c r="AX19533" s="18">
        <v>202324</v>
      </c>
      <c r="AY19533" s="191">
        <v>530</v>
      </c>
      <c r="AZ19533" s="191">
        <v>50.1</v>
      </c>
      <c r="BA19533" s="191">
        <v>5</v>
      </c>
      <c r="BB19533" s="191">
        <v>0</v>
      </c>
    </row>
    <row r="19534" spans="48:54" x14ac:dyDescent="0.2">
      <c r="AV19534" s="191" t="str">
        <f t="shared" si="309"/>
        <v>532_RS_50.1_5_202324</v>
      </c>
      <c r="AW19534" s="191" t="s">
        <v>92</v>
      </c>
      <c r="AX19534" s="18">
        <v>202324</v>
      </c>
      <c r="AY19534" s="191">
        <v>532</v>
      </c>
      <c r="AZ19534" s="191">
        <v>50.1</v>
      </c>
      <c r="BA19534" s="191">
        <v>5</v>
      </c>
      <c r="BB19534" s="191">
        <v>0</v>
      </c>
    </row>
    <row r="19535" spans="48:54" x14ac:dyDescent="0.2">
      <c r="AV19535" s="191" t="str">
        <f t="shared" si="309"/>
        <v>534_RS_50.1_5_202324</v>
      </c>
      <c r="AW19535" s="191" t="s">
        <v>92</v>
      </c>
      <c r="AX19535" s="18">
        <v>202324</v>
      </c>
      <c r="AY19535" s="191">
        <v>534</v>
      </c>
      <c r="AZ19535" s="191">
        <v>50.1</v>
      </c>
      <c r="BA19535" s="191">
        <v>5</v>
      </c>
      <c r="BB19535" s="191">
        <v>0</v>
      </c>
    </row>
    <row r="19536" spans="48:54" x14ac:dyDescent="0.2">
      <c r="AV19536" s="191" t="str">
        <f t="shared" si="309"/>
        <v>536_RS_50.1_5_202324</v>
      </c>
      <c r="AW19536" s="191" t="s">
        <v>92</v>
      </c>
      <c r="AX19536" s="18">
        <v>202324</v>
      </c>
      <c r="AY19536" s="191">
        <v>536</v>
      </c>
      <c r="AZ19536" s="191">
        <v>50.1</v>
      </c>
      <c r="BA19536" s="191">
        <v>5</v>
      </c>
      <c r="BB19536" s="191">
        <v>0</v>
      </c>
    </row>
    <row r="19537" spans="48:54" x14ac:dyDescent="0.2">
      <c r="AV19537" s="191" t="str">
        <f t="shared" si="309"/>
        <v>538_RS_50.1_5_202324</v>
      </c>
      <c r="AW19537" s="191" t="s">
        <v>92</v>
      </c>
      <c r="AX19537" s="18">
        <v>202324</v>
      </c>
      <c r="AY19537" s="191">
        <v>538</v>
      </c>
      <c r="AZ19537" s="191">
        <v>50.1</v>
      </c>
      <c r="BA19537" s="191">
        <v>5</v>
      </c>
      <c r="BB19537" s="191">
        <v>0</v>
      </c>
    </row>
    <row r="19538" spans="48:54" x14ac:dyDescent="0.2">
      <c r="AV19538" s="191" t="str">
        <f t="shared" si="309"/>
        <v>540_RS_50.1_5_202324</v>
      </c>
      <c r="AW19538" s="191" t="s">
        <v>92</v>
      </c>
      <c r="AX19538" s="18">
        <v>202324</v>
      </c>
      <c r="AY19538" s="191">
        <v>540</v>
      </c>
      <c r="AZ19538" s="191">
        <v>50.1</v>
      </c>
      <c r="BA19538" s="191">
        <v>5</v>
      </c>
      <c r="BB19538" s="191">
        <v>0</v>
      </c>
    </row>
    <row r="19539" spans="48:54" x14ac:dyDescent="0.2">
      <c r="AV19539" s="191" t="str">
        <f t="shared" si="309"/>
        <v>542_RS_50.1_5_202324</v>
      </c>
      <c r="AW19539" s="191" t="s">
        <v>92</v>
      </c>
      <c r="AX19539" s="18">
        <v>202324</v>
      </c>
      <c r="AY19539" s="191">
        <v>542</v>
      </c>
      <c r="AZ19539" s="191">
        <v>50.1</v>
      </c>
      <c r="BA19539" s="191">
        <v>5</v>
      </c>
      <c r="BB19539" s="191">
        <v>0</v>
      </c>
    </row>
    <row r="19540" spans="48:54" x14ac:dyDescent="0.2">
      <c r="AV19540" s="191" t="str">
        <f t="shared" si="309"/>
        <v>544_RS_50.1_5_202324</v>
      </c>
      <c r="AW19540" s="191" t="s">
        <v>92</v>
      </c>
      <c r="AX19540" s="18">
        <v>202324</v>
      </c>
      <c r="AY19540" s="191">
        <v>544</v>
      </c>
      <c r="AZ19540" s="191">
        <v>50.1</v>
      </c>
      <c r="BA19540" s="191">
        <v>5</v>
      </c>
      <c r="BB19540" s="191">
        <v>0</v>
      </c>
    </row>
    <row r="19541" spans="48:54" x14ac:dyDescent="0.2">
      <c r="AV19541" s="191" t="str">
        <f t="shared" si="309"/>
        <v>545_RS_50.1_5_202324</v>
      </c>
      <c r="AW19541" s="191" t="s">
        <v>92</v>
      </c>
      <c r="AX19541" s="18">
        <v>202324</v>
      </c>
      <c r="AY19541" s="191">
        <v>545</v>
      </c>
      <c r="AZ19541" s="191">
        <v>50.1</v>
      </c>
      <c r="BA19541" s="191">
        <v>5</v>
      </c>
      <c r="BB19541" s="191">
        <v>0</v>
      </c>
    </row>
    <row r="19542" spans="48:54" x14ac:dyDescent="0.2">
      <c r="AV19542" s="191" t="str">
        <f t="shared" si="309"/>
        <v>546_RS_50.1_5_202324</v>
      </c>
      <c r="AW19542" s="191" t="s">
        <v>92</v>
      </c>
      <c r="AX19542" s="18">
        <v>202324</v>
      </c>
      <c r="AY19542" s="191">
        <v>546</v>
      </c>
      <c r="AZ19542" s="191">
        <v>50.1</v>
      </c>
      <c r="BA19542" s="191">
        <v>5</v>
      </c>
      <c r="BB19542" s="191">
        <v>0</v>
      </c>
    </row>
    <row r="19543" spans="48:54" x14ac:dyDescent="0.2">
      <c r="AV19543" s="191" t="str">
        <f t="shared" si="309"/>
        <v>548_RS_50.1_5_202324</v>
      </c>
      <c r="AW19543" s="191" t="s">
        <v>92</v>
      </c>
      <c r="AX19543" s="18">
        <v>202324</v>
      </c>
      <c r="AY19543" s="191">
        <v>548</v>
      </c>
      <c r="AZ19543" s="191">
        <v>50.1</v>
      </c>
      <c r="BA19543" s="191">
        <v>5</v>
      </c>
      <c r="BB19543" s="191">
        <v>0</v>
      </c>
    </row>
    <row r="19544" spans="48:54" x14ac:dyDescent="0.2">
      <c r="AV19544" s="191" t="str">
        <f t="shared" si="309"/>
        <v>550_RS_50.1_5_202324</v>
      </c>
      <c r="AW19544" s="191" t="s">
        <v>92</v>
      </c>
      <c r="AX19544" s="18">
        <v>202324</v>
      </c>
      <c r="AY19544" s="191">
        <v>550</v>
      </c>
      <c r="AZ19544" s="191">
        <v>50.1</v>
      </c>
      <c r="BA19544" s="191">
        <v>5</v>
      </c>
      <c r="BB19544" s="191">
        <v>0</v>
      </c>
    </row>
    <row r="19545" spans="48:54" x14ac:dyDescent="0.2">
      <c r="AV19545" s="191" t="str">
        <f t="shared" si="309"/>
        <v>552_RS_50.1_5_202324</v>
      </c>
      <c r="AW19545" s="191" t="s">
        <v>92</v>
      </c>
      <c r="AX19545" s="18">
        <v>202324</v>
      </c>
      <c r="AY19545" s="191">
        <v>552</v>
      </c>
      <c r="AZ19545" s="191">
        <v>50.1</v>
      </c>
      <c r="BA19545" s="191">
        <v>5</v>
      </c>
      <c r="BB19545" s="191">
        <v>0</v>
      </c>
    </row>
    <row r="19546" spans="48:54" x14ac:dyDescent="0.2">
      <c r="AV19546" s="191" t="str">
        <f t="shared" si="309"/>
        <v>562_RS_50.1_5_202324</v>
      </c>
      <c r="AW19546" s="191" t="s">
        <v>92</v>
      </c>
      <c r="AX19546" s="18">
        <v>202324</v>
      </c>
      <c r="AY19546" s="191">
        <v>562</v>
      </c>
      <c r="AZ19546" s="191">
        <v>50.1</v>
      </c>
      <c r="BA19546" s="191">
        <v>5</v>
      </c>
      <c r="BB19546" s="191">
        <v>0</v>
      </c>
    </row>
    <row r="19547" spans="48:54" x14ac:dyDescent="0.2">
      <c r="AV19547" s="191" t="str">
        <f t="shared" si="309"/>
        <v>564_RS_50.1_5_202324</v>
      </c>
      <c r="AW19547" s="191" t="s">
        <v>92</v>
      </c>
      <c r="AX19547" s="18">
        <v>202324</v>
      </c>
      <c r="AY19547" s="191">
        <v>564</v>
      </c>
      <c r="AZ19547" s="191">
        <v>50.1</v>
      </c>
      <c r="BA19547" s="191">
        <v>5</v>
      </c>
      <c r="BB19547" s="191">
        <v>0</v>
      </c>
    </row>
    <row r="19548" spans="48:54" x14ac:dyDescent="0.2">
      <c r="AV19548" s="191" t="str">
        <f t="shared" si="309"/>
        <v>566_RS_50.1_5_202324</v>
      </c>
      <c r="AW19548" s="191" t="s">
        <v>92</v>
      </c>
      <c r="AX19548" s="18">
        <v>202324</v>
      </c>
      <c r="AY19548" s="191">
        <v>566</v>
      </c>
      <c r="AZ19548" s="191">
        <v>50.1</v>
      </c>
      <c r="BA19548" s="191">
        <v>5</v>
      </c>
      <c r="BB19548" s="191">
        <v>0</v>
      </c>
    </row>
    <row r="19549" spans="48:54" x14ac:dyDescent="0.2">
      <c r="AV19549" s="191" t="str">
        <f t="shared" si="309"/>
        <v>568_RS_50.1_5_202324</v>
      </c>
      <c r="AW19549" s="191" t="s">
        <v>92</v>
      </c>
      <c r="AX19549" s="18">
        <v>202324</v>
      </c>
      <c r="AY19549" s="191">
        <v>568</v>
      </c>
      <c r="AZ19549" s="191">
        <v>50.1</v>
      </c>
      <c r="BA19549" s="191">
        <v>5</v>
      </c>
      <c r="BB19549" s="191">
        <v>0</v>
      </c>
    </row>
    <row r="19550" spans="48:54" x14ac:dyDescent="0.2">
      <c r="AV19550" s="191" t="str">
        <f t="shared" si="309"/>
        <v>572_RS_50.1_5_202324</v>
      </c>
      <c r="AW19550" s="191" t="s">
        <v>92</v>
      </c>
      <c r="AX19550" s="18">
        <v>202324</v>
      </c>
      <c r="AY19550" s="191">
        <v>572</v>
      </c>
      <c r="AZ19550" s="191">
        <v>50.1</v>
      </c>
      <c r="BA19550" s="191">
        <v>5</v>
      </c>
      <c r="BB19550" s="191">
        <v>0</v>
      </c>
    </row>
    <row r="19551" spans="48:54" x14ac:dyDescent="0.2">
      <c r="AV19551" s="191" t="str">
        <f t="shared" si="309"/>
        <v>574_RS_50.1_5_202324</v>
      </c>
      <c r="AW19551" s="191" t="s">
        <v>92</v>
      </c>
      <c r="AX19551" s="18">
        <v>202324</v>
      </c>
      <c r="AY19551" s="191">
        <v>574</v>
      </c>
      <c r="AZ19551" s="191">
        <v>50.1</v>
      </c>
      <c r="BA19551" s="191">
        <v>5</v>
      </c>
      <c r="BB19551" s="191">
        <v>0</v>
      </c>
    </row>
    <row r="19552" spans="48:54" x14ac:dyDescent="0.2">
      <c r="AV19552" s="191" t="str">
        <f t="shared" si="309"/>
        <v>576_RS_50.1_5_202324</v>
      </c>
      <c r="AW19552" s="191" t="s">
        <v>92</v>
      </c>
      <c r="AX19552" s="18">
        <v>202324</v>
      </c>
      <c r="AY19552" s="191">
        <v>576</v>
      </c>
      <c r="AZ19552" s="191">
        <v>50.1</v>
      </c>
      <c r="BA19552" s="191">
        <v>5</v>
      </c>
      <c r="BB19552" s="191">
        <v>0</v>
      </c>
    </row>
    <row r="19553" spans="48:54" x14ac:dyDescent="0.2">
      <c r="AV19553" s="191" t="str">
        <f t="shared" si="309"/>
        <v>582_RS_50.1_5_202324</v>
      </c>
      <c r="AW19553" s="191" t="s">
        <v>92</v>
      </c>
      <c r="AX19553" s="18">
        <v>202324</v>
      </c>
      <c r="AY19553" s="191">
        <v>582</v>
      </c>
      <c r="AZ19553" s="191">
        <v>50.1</v>
      </c>
      <c r="BA19553" s="191">
        <v>5</v>
      </c>
      <c r="BB19553" s="191">
        <v>-1418</v>
      </c>
    </row>
    <row r="19554" spans="48:54" x14ac:dyDescent="0.2">
      <c r="AV19554" s="191" t="str">
        <f t="shared" si="309"/>
        <v>584_RS_50.1_5_202324</v>
      </c>
      <c r="AW19554" s="191" t="s">
        <v>92</v>
      </c>
      <c r="AX19554" s="18">
        <v>202324</v>
      </c>
      <c r="AY19554" s="191">
        <v>584</v>
      </c>
      <c r="AZ19554" s="191">
        <v>50.1</v>
      </c>
      <c r="BA19554" s="191">
        <v>5</v>
      </c>
      <c r="BB19554" s="191">
        <v>0</v>
      </c>
    </row>
    <row r="19555" spans="48:54" x14ac:dyDescent="0.2">
      <c r="AV19555" s="191" t="str">
        <f t="shared" si="309"/>
        <v>586_RS_50.1_5_202324</v>
      </c>
      <c r="AW19555" s="191" t="s">
        <v>92</v>
      </c>
      <c r="AX19555" s="18">
        <v>202324</v>
      </c>
      <c r="AY19555" s="191">
        <v>586</v>
      </c>
      <c r="AZ19555" s="191">
        <v>50.1</v>
      </c>
      <c r="BA19555" s="191">
        <v>5</v>
      </c>
      <c r="BB19555" s="191">
        <v>-1611.66</v>
      </c>
    </row>
    <row r="19556" spans="48:54" x14ac:dyDescent="0.2">
      <c r="AV19556" s="191" t="str">
        <f t="shared" si="309"/>
        <v>512_RS_57_1_202324</v>
      </c>
      <c r="AW19556" s="191" t="s">
        <v>92</v>
      </c>
      <c r="AX19556" s="18">
        <v>202324</v>
      </c>
      <c r="AY19556" s="191">
        <v>512</v>
      </c>
      <c r="AZ19556" s="191">
        <v>57</v>
      </c>
      <c r="BA19556" s="191">
        <v>1</v>
      </c>
      <c r="BB19556" s="191">
        <v>3871.1404899999998</v>
      </c>
    </row>
    <row r="19557" spans="48:54" x14ac:dyDescent="0.2">
      <c r="AV19557" s="191" t="str">
        <f t="shared" si="309"/>
        <v>514_RS_57_1_202324</v>
      </c>
      <c r="AW19557" s="191" t="s">
        <v>92</v>
      </c>
      <c r="AX19557" s="18">
        <v>202324</v>
      </c>
      <c r="AY19557" s="191">
        <v>514</v>
      </c>
      <c r="AZ19557" s="191">
        <v>57</v>
      </c>
      <c r="BA19557" s="191">
        <v>1</v>
      </c>
      <c r="BB19557" s="191">
        <v>9229.9840000000004</v>
      </c>
    </row>
    <row r="19558" spans="48:54" x14ac:dyDescent="0.2">
      <c r="AV19558" s="191" t="str">
        <f t="shared" si="309"/>
        <v>516_RS_57_1_202324</v>
      </c>
      <c r="AW19558" s="191" t="s">
        <v>92</v>
      </c>
      <c r="AX19558" s="18">
        <v>202324</v>
      </c>
      <c r="AY19558" s="191">
        <v>516</v>
      </c>
      <c r="AZ19558" s="191">
        <v>57</v>
      </c>
      <c r="BA19558" s="191">
        <v>1</v>
      </c>
      <c r="BB19558" s="191">
        <v>7800.9810000000007</v>
      </c>
    </row>
    <row r="19559" spans="48:54" x14ac:dyDescent="0.2">
      <c r="AV19559" s="191" t="str">
        <f t="shared" si="309"/>
        <v>518_RS_57_1_202324</v>
      </c>
      <c r="AW19559" s="191" t="s">
        <v>92</v>
      </c>
      <c r="AX19559" s="18">
        <v>202324</v>
      </c>
      <c r="AY19559" s="191">
        <v>518</v>
      </c>
      <c r="AZ19559" s="191">
        <v>57</v>
      </c>
      <c r="BA19559" s="191">
        <v>1</v>
      </c>
      <c r="BB19559" s="191">
        <v>8080.09843</v>
      </c>
    </row>
    <row r="19560" spans="48:54" x14ac:dyDescent="0.2">
      <c r="AV19560" s="191" t="str">
        <f t="shared" si="309"/>
        <v>520_RS_57_1_202324</v>
      </c>
      <c r="AW19560" s="191" t="s">
        <v>92</v>
      </c>
      <c r="AX19560" s="18">
        <v>202324</v>
      </c>
      <c r="AY19560" s="191">
        <v>520</v>
      </c>
      <c r="AZ19560" s="191">
        <v>57</v>
      </c>
      <c r="BA19560" s="191">
        <v>1</v>
      </c>
      <c r="BB19560" s="191">
        <v>6890.9590000000007</v>
      </c>
    </row>
    <row r="19561" spans="48:54" x14ac:dyDescent="0.2">
      <c r="AV19561" s="191" t="str">
        <f t="shared" si="309"/>
        <v>522_RS_57_1_202324</v>
      </c>
      <c r="AW19561" s="191" t="s">
        <v>92</v>
      </c>
      <c r="AX19561" s="18">
        <v>202324</v>
      </c>
      <c r="AY19561" s="191">
        <v>522</v>
      </c>
      <c r="AZ19561" s="191">
        <v>57</v>
      </c>
      <c r="BA19561" s="191">
        <v>1</v>
      </c>
      <c r="BB19561" s="191">
        <v>4422.5120799999995</v>
      </c>
    </row>
    <row r="19562" spans="48:54" x14ac:dyDescent="0.2">
      <c r="AV19562" s="191" t="str">
        <f t="shared" si="309"/>
        <v>524_RS_57_1_202324</v>
      </c>
      <c r="AW19562" s="191" t="s">
        <v>92</v>
      </c>
      <c r="AX19562" s="18">
        <v>202324</v>
      </c>
      <c r="AY19562" s="191">
        <v>524</v>
      </c>
      <c r="AZ19562" s="191">
        <v>57</v>
      </c>
      <c r="BA19562" s="191">
        <v>1</v>
      </c>
      <c r="BB19562" s="191">
        <v>3989.45694</v>
      </c>
    </row>
    <row r="19563" spans="48:54" x14ac:dyDescent="0.2">
      <c r="AV19563" s="191" t="str">
        <f t="shared" si="309"/>
        <v>526_RS_57_1_202324</v>
      </c>
      <c r="AW19563" s="191" t="s">
        <v>92</v>
      </c>
      <c r="AX19563" s="18">
        <v>202324</v>
      </c>
      <c r="AY19563" s="191">
        <v>526</v>
      </c>
      <c r="AZ19563" s="191">
        <v>57</v>
      </c>
      <c r="BA19563" s="191">
        <v>1</v>
      </c>
      <c r="BB19563" s="191">
        <v>2755.4612315834565</v>
      </c>
    </row>
    <row r="19564" spans="48:54" x14ac:dyDescent="0.2">
      <c r="AV19564" s="191" t="str">
        <f t="shared" si="309"/>
        <v>528_RS_57_1_202324</v>
      </c>
      <c r="AW19564" s="191" t="s">
        <v>92</v>
      </c>
      <c r="AX19564" s="18">
        <v>202324</v>
      </c>
      <c r="AY19564" s="191">
        <v>528</v>
      </c>
      <c r="AZ19564" s="191">
        <v>57</v>
      </c>
      <c r="BA19564" s="191">
        <v>1</v>
      </c>
      <c r="BB19564" s="191">
        <v>9625</v>
      </c>
    </row>
    <row r="19565" spans="48:54" x14ac:dyDescent="0.2">
      <c r="AV19565" s="191" t="str">
        <f t="shared" si="309"/>
        <v>530_RS_57_1_202324</v>
      </c>
      <c r="AW19565" s="191" t="s">
        <v>92</v>
      </c>
      <c r="AX19565" s="18">
        <v>202324</v>
      </c>
      <c r="AY19565" s="191">
        <v>530</v>
      </c>
      <c r="AZ19565" s="191">
        <v>57</v>
      </c>
      <c r="BA19565" s="191">
        <v>1</v>
      </c>
      <c r="BB19565" s="191">
        <v>7656.7909999999993</v>
      </c>
    </row>
    <row r="19566" spans="48:54" x14ac:dyDescent="0.2">
      <c r="AV19566" s="191" t="str">
        <f t="shared" si="309"/>
        <v>532_RS_57_1_202324</v>
      </c>
      <c r="AW19566" s="191" t="s">
        <v>92</v>
      </c>
      <c r="AX19566" s="18">
        <v>202324</v>
      </c>
      <c r="AY19566" s="191">
        <v>532</v>
      </c>
      <c r="AZ19566" s="191">
        <v>57</v>
      </c>
      <c r="BA19566" s="191">
        <v>1</v>
      </c>
      <c r="BB19566" s="191">
        <v>8038.1767600000003</v>
      </c>
    </row>
    <row r="19567" spans="48:54" x14ac:dyDescent="0.2">
      <c r="AV19567" s="191" t="str">
        <f t="shared" si="309"/>
        <v>534_RS_57_1_202324</v>
      </c>
      <c r="AW19567" s="191" t="s">
        <v>92</v>
      </c>
      <c r="AX19567" s="18">
        <v>202324</v>
      </c>
      <c r="AY19567" s="191">
        <v>534</v>
      </c>
      <c r="AZ19567" s="191">
        <v>57</v>
      </c>
      <c r="BA19567" s="191">
        <v>1</v>
      </c>
      <c r="BB19567" s="191">
        <v>7417.7957000000006</v>
      </c>
    </row>
    <row r="19568" spans="48:54" x14ac:dyDescent="0.2">
      <c r="AV19568" s="191" t="str">
        <f t="shared" si="309"/>
        <v>536_RS_57_1_202324</v>
      </c>
      <c r="AW19568" s="191" t="s">
        <v>92</v>
      </c>
      <c r="AX19568" s="18">
        <v>202324</v>
      </c>
      <c r="AY19568" s="191">
        <v>536</v>
      </c>
      <c r="AZ19568" s="191">
        <v>57</v>
      </c>
      <c r="BA19568" s="191">
        <v>1</v>
      </c>
      <c r="BB19568" s="191">
        <v>4458.4969999999994</v>
      </c>
    </row>
    <row r="19569" spans="48:54" x14ac:dyDescent="0.2">
      <c r="AV19569" s="191" t="str">
        <f t="shared" si="309"/>
        <v>538_RS_57_1_202324</v>
      </c>
      <c r="AW19569" s="191" t="s">
        <v>92</v>
      </c>
      <c r="AX19569" s="18">
        <v>202324</v>
      </c>
      <c r="AY19569" s="191">
        <v>538</v>
      </c>
      <c r="AZ19569" s="191">
        <v>57</v>
      </c>
      <c r="BA19569" s="191">
        <v>1</v>
      </c>
      <c r="BB19569" s="191">
        <v>2068.16</v>
      </c>
    </row>
    <row r="19570" spans="48:54" x14ac:dyDescent="0.2">
      <c r="AV19570" s="191" t="str">
        <f t="shared" si="309"/>
        <v>540_RS_57_1_202324</v>
      </c>
      <c r="AW19570" s="191" t="s">
        <v>92</v>
      </c>
      <c r="AX19570" s="18">
        <v>202324</v>
      </c>
      <c r="AY19570" s="191">
        <v>540</v>
      </c>
      <c r="AZ19570" s="191">
        <v>57</v>
      </c>
      <c r="BA19570" s="191">
        <v>1</v>
      </c>
      <c r="BB19570" s="191">
        <v>5630.9380000000001</v>
      </c>
    </row>
    <row r="19571" spans="48:54" x14ac:dyDescent="0.2">
      <c r="AV19571" s="191" t="str">
        <f t="shared" si="309"/>
        <v>542_RS_57_1_202324</v>
      </c>
      <c r="AW19571" s="191" t="s">
        <v>92</v>
      </c>
      <c r="AX19571" s="18">
        <v>202324</v>
      </c>
      <c r="AY19571" s="191">
        <v>542</v>
      </c>
      <c r="AZ19571" s="191">
        <v>57</v>
      </c>
      <c r="BA19571" s="191">
        <v>1</v>
      </c>
      <c r="BB19571" s="191">
        <v>5451.9065999999984</v>
      </c>
    </row>
    <row r="19572" spans="48:54" x14ac:dyDescent="0.2">
      <c r="AV19572" s="191" t="str">
        <f t="shared" si="309"/>
        <v>544_RS_57_1_202324</v>
      </c>
      <c r="AW19572" s="191" t="s">
        <v>92</v>
      </c>
      <c r="AX19572" s="18">
        <v>202324</v>
      </c>
      <c r="AY19572" s="191">
        <v>544</v>
      </c>
      <c r="AZ19572" s="191">
        <v>57</v>
      </c>
      <c r="BA19572" s="191">
        <v>1</v>
      </c>
      <c r="BB19572" s="191">
        <v>6162.9321064283131</v>
      </c>
    </row>
    <row r="19573" spans="48:54" x14ac:dyDescent="0.2">
      <c r="AV19573" s="191" t="str">
        <f t="shared" si="309"/>
        <v>545_RS_57_1_202324</v>
      </c>
      <c r="AW19573" s="191" t="s">
        <v>92</v>
      </c>
      <c r="AX19573" s="18">
        <v>202324</v>
      </c>
      <c r="AY19573" s="191">
        <v>545</v>
      </c>
      <c r="AZ19573" s="191">
        <v>57</v>
      </c>
      <c r="BA19573" s="191">
        <v>1</v>
      </c>
      <c r="BB19573" s="191">
        <v>4254.6979200000005</v>
      </c>
    </row>
    <row r="19574" spans="48:54" x14ac:dyDescent="0.2">
      <c r="AV19574" s="191" t="str">
        <f t="shared" si="309"/>
        <v>546_RS_57_1_202324</v>
      </c>
      <c r="AW19574" s="191" t="s">
        <v>92</v>
      </c>
      <c r="AX19574" s="18">
        <v>202324</v>
      </c>
      <c r="AY19574" s="191">
        <v>546</v>
      </c>
      <c r="AZ19574" s="191">
        <v>57</v>
      </c>
      <c r="BA19574" s="191">
        <v>1</v>
      </c>
      <c r="BB19574" s="191">
        <v>2490.9549999999999</v>
      </c>
    </row>
    <row r="19575" spans="48:54" x14ac:dyDescent="0.2">
      <c r="AV19575" s="191" t="str">
        <f t="shared" si="309"/>
        <v>548_RS_57_1_202324</v>
      </c>
      <c r="AW19575" s="191" t="s">
        <v>92</v>
      </c>
      <c r="AX19575" s="18">
        <v>202324</v>
      </c>
      <c r="AY19575" s="191">
        <v>548</v>
      </c>
      <c r="AZ19575" s="191">
        <v>57</v>
      </c>
      <c r="BA19575" s="191">
        <v>1</v>
      </c>
      <c r="BB19575" s="191">
        <v>1976.2659999999998</v>
      </c>
    </row>
    <row r="19576" spans="48:54" x14ac:dyDescent="0.2">
      <c r="AV19576" s="191" t="str">
        <f t="shared" si="309"/>
        <v>550_RS_57_1_202324</v>
      </c>
      <c r="AW19576" s="191" t="s">
        <v>92</v>
      </c>
      <c r="AX19576" s="18">
        <v>202324</v>
      </c>
      <c r="AY19576" s="191">
        <v>550</v>
      </c>
      <c r="AZ19576" s="191">
        <v>57</v>
      </c>
      <c r="BA19576" s="191">
        <v>1</v>
      </c>
      <c r="BB19576" s="191">
        <v>4002.6104400000004</v>
      </c>
    </row>
    <row r="19577" spans="48:54" x14ac:dyDescent="0.2">
      <c r="AV19577" s="191" t="str">
        <f t="shared" si="309"/>
        <v>552_RS_57_1_202324</v>
      </c>
      <c r="AW19577" s="191" t="s">
        <v>92</v>
      </c>
      <c r="AX19577" s="18">
        <v>202324</v>
      </c>
      <c r="AY19577" s="191">
        <v>552</v>
      </c>
      <c r="AZ19577" s="191">
        <v>57</v>
      </c>
      <c r="BA19577" s="191">
        <v>1</v>
      </c>
      <c r="BB19577" s="191">
        <v>10432.818190000002</v>
      </c>
    </row>
    <row r="19578" spans="48:54" x14ac:dyDescent="0.2">
      <c r="AV19578" s="191" t="str">
        <f t="shared" si="309"/>
        <v>562_RS_57_1_202324</v>
      </c>
      <c r="AW19578" s="191" t="s">
        <v>92</v>
      </c>
      <c r="AX19578" s="18">
        <v>202324</v>
      </c>
      <c r="AY19578" s="191">
        <v>562</v>
      </c>
      <c r="AZ19578" s="191">
        <v>57</v>
      </c>
      <c r="BA19578" s="191">
        <v>1</v>
      </c>
      <c r="BB19578" s="191">
        <v>4621</v>
      </c>
    </row>
    <row r="19579" spans="48:54" x14ac:dyDescent="0.2">
      <c r="AV19579" s="191" t="str">
        <f t="shared" si="309"/>
        <v>564_RS_57_1_202324</v>
      </c>
      <c r="AW19579" s="191" t="s">
        <v>92</v>
      </c>
      <c r="AX19579" s="18">
        <v>202324</v>
      </c>
      <c r="AY19579" s="191">
        <v>564</v>
      </c>
      <c r="AZ19579" s="191">
        <v>57</v>
      </c>
      <c r="BA19579" s="191">
        <v>1</v>
      </c>
      <c r="BB19579" s="191">
        <v>6960.5789999999997</v>
      </c>
    </row>
    <row r="19580" spans="48:54" x14ac:dyDescent="0.2">
      <c r="AV19580" s="191" t="str">
        <f t="shared" si="309"/>
        <v>566_RS_57_1_202324</v>
      </c>
      <c r="AW19580" s="191" t="s">
        <v>92</v>
      </c>
      <c r="AX19580" s="18">
        <v>202324</v>
      </c>
      <c r="AY19580" s="191">
        <v>566</v>
      </c>
      <c r="AZ19580" s="191">
        <v>57</v>
      </c>
      <c r="BA19580" s="191">
        <v>1</v>
      </c>
      <c r="BB19580" s="191">
        <v>1771</v>
      </c>
    </row>
    <row r="19581" spans="48:54" x14ac:dyDescent="0.2">
      <c r="AV19581" s="191" t="str">
        <f t="shared" si="309"/>
        <v>568_RS_57_1_202324</v>
      </c>
      <c r="AW19581" s="191" t="s">
        <v>92</v>
      </c>
      <c r="AX19581" s="18">
        <v>202324</v>
      </c>
      <c r="AY19581" s="191">
        <v>568</v>
      </c>
      <c r="AZ19581" s="191">
        <v>57</v>
      </c>
      <c r="BA19581" s="191">
        <v>1</v>
      </c>
      <c r="BB19581" s="191">
        <v>2849.6764600000006</v>
      </c>
    </row>
    <row r="19582" spans="48:54" x14ac:dyDescent="0.2">
      <c r="AV19582" s="191" t="str">
        <f t="shared" si="309"/>
        <v>572_RS_57_1_202324</v>
      </c>
      <c r="AW19582" s="191" t="s">
        <v>92</v>
      </c>
      <c r="AX19582" s="18">
        <v>202324</v>
      </c>
      <c r="AY19582" s="191">
        <v>572</v>
      </c>
      <c r="AZ19582" s="191">
        <v>57</v>
      </c>
      <c r="BA19582" s="191">
        <v>1</v>
      </c>
      <c r="BB19582" s="191">
        <v>1545</v>
      </c>
    </row>
    <row r="19583" spans="48:54" x14ac:dyDescent="0.2">
      <c r="AV19583" s="191" t="str">
        <f t="shared" si="309"/>
        <v>574_RS_57_1_202324</v>
      </c>
      <c r="AW19583" s="191" t="s">
        <v>92</v>
      </c>
      <c r="AX19583" s="18">
        <v>202324</v>
      </c>
      <c r="AY19583" s="191">
        <v>574</v>
      </c>
      <c r="AZ19583" s="191">
        <v>57</v>
      </c>
      <c r="BA19583" s="191">
        <v>1</v>
      </c>
      <c r="BB19583" s="191">
        <v>0</v>
      </c>
    </row>
    <row r="19584" spans="48:54" x14ac:dyDescent="0.2">
      <c r="AV19584" s="191" t="str">
        <f t="shared" si="309"/>
        <v>576_RS_57_1_202324</v>
      </c>
      <c r="AW19584" s="191" t="s">
        <v>92</v>
      </c>
      <c r="AX19584" s="18">
        <v>202324</v>
      </c>
      <c r="AY19584" s="191">
        <v>576</v>
      </c>
      <c r="AZ19584" s="191">
        <v>57</v>
      </c>
      <c r="BA19584" s="191">
        <v>1</v>
      </c>
      <c r="BB19584" s="191">
        <v>0</v>
      </c>
    </row>
    <row r="19585" spans="48:54" x14ac:dyDescent="0.2">
      <c r="AV19585" s="191" t="str">
        <f t="shared" si="309"/>
        <v>582_RS_57_1_202324</v>
      </c>
      <c r="AW19585" s="191" t="s">
        <v>92</v>
      </c>
      <c r="AX19585" s="18">
        <v>202324</v>
      </c>
      <c r="AY19585" s="191">
        <v>582</v>
      </c>
      <c r="AZ19585" s="191">
        <v>57</v>
      </c>
      <c r="BA19585" s="191">
        <v>1</v>
      </c>
      <c r="BB19585" s="191">
        <v>996</v>
      </c>
    </row>
    <row r="19586" spans="48:54" x14ac:dyDescent="0.2">
      <c r="AV19586" s="191" t="str">
        <f t="shared" si="309"/>
        <v>584_RS_57_1_202324</v>
      </c>
      <c r="AW19586" s="191" t="s">
        <v>92</v>
      </c>
      <c r="AX19586" s="18">
        <v>202324</v>
      </c>
      <c r="AY19586" s="191">
        <v>584</v>
      </c>
      <c r="AZ19586" s="191">
        <v>57</v>
      </c>
      <c r="BA19586" s="191">
        <v>1</v>
      </c>
      <c r="BB19586" s="191">
        <v>721</v>
      </c>
    </row>
    <row r="19587" spans="48:54" x14ac:dyDescent="0.2">
      <c r="AV19587" s="191" t="str">
        <f t="shared" si="309"/>
        <v>586_RS_57_1_202324</v>
      </c>
      <c r="AW19587" s="191" t="s">
        <v>92</v>
      </c>
      <c r="AX19587" s="18">
        <v>202324</v>
      </c>
      <c r="AY19587" s="191">
        <v>586</v>
      </c>
      <c r="AZ19587" s="191">
        <v>57</v>
      </c>
      <c r="BA19587" s="191">
        <v>1</v>
      </c>
      <c r="BB19587" s="191">
        <v>762.59699999999998</v>
      </c>
    </row>
    <row r="19588" spans="48:54" x14ac:dyDescent="0.2">
      <c r="AV19588" s="191" t="str">
        <f t="shared" ref="AV19588:AV19651" si="310">AY19588&amp;"_"&amp;AW19588&amp;"_"&amp;AZ19588&amp;"_"&amp;BA19588&amp;"_"&amp;AX19588</f>
        <v>512_RS_57_2_202324</v>
      </c>
      <c r="AW19588" s="191" t="s">
        <v>92</v>
      </c>
      <c r="AX19588" s="18">
        <v>202324</v>
      </c>
      <c r="AY19588" s="191">
        <v>512</v>
      </c>
      <c r="AZ19588" s="191">
        <v>57</v>
      </c>
      <c r="BA19588" s="191">
        <v>2</v>
      </c>
      <c r="BB19588" s="191">
        <v>-22.841999999999999</v>
      </c>
    </row>
    <row r="19589" spans="48:54" x14ac:dyDescent="0.2">
      <c r="AV19589" s="191" t="str">
        <f t="shared" si="310"/>
        <v>514_RS_57_2_202324</v>
      </c>
      <c r="AW19589" s="191" t="s">
        <v>92</v>
      </c>
      <c r="AX19589" s="18">
        <v>202324</v>
      </c>
      <c r="AY19589" s="191">
        <v>514</v>
      </c>
      <c r="AZ19589" s="191">
        <v>57</v>
      </c>
      <c r="BA19589" s="191">
        <v>2</v>
      </c>
      <c r="BB19589" s="191">
        <v>-3928.8529999999996</v>
      </c>
    </row>
    <row r="19590" spans="48:54" x14ac:dyDescent="0.2">
      <c r="AV19590" s="191" t="str">
        <f t="shared" si="310"/>
        <v>516_RS_57_2_202324</v>
      </c>
      <c r="AW19590" s="191" t="s">
        <v>92</v>
      </c>
      <c r="AX19590" s="18">
        <v>202324</v>
      </c>
      <c r="AY19590" s="191">
        <v>516</v>
      </c>
      <c r="AZ19590" s="191">
        <v>57</v>
      </c>
      <c r="BA19590" s="191">
        <v>2</v>
      </c>
      <c r="BB19590" s="191">
        <v>-577.75900000000001</v>
      </c>
    </row>
    <row r="19591" spans="48:54" x14ac:dyDescent="0.2">
      <c r="AV19591" s="191" t="str">
        <f t="shared" si="310"/>
        <v>518_RS_57_2_202324</v>
      </c>
      <c r="AW19591" s="191" t="s">
        <v>92</v>
      </c>
      <c r="AX19591" s="18">
        <v>202324</v>
      </c>
      <c r="AY19591" s="191">
        <v>518</v>
      </c>
      <c r="AZ19591" s="191">
        <v>57</v>
      </c>
      <c r="BA19591" s="191">
        <v>2</v>
      </c>
      <c r="BB19591" s="191">
        <v>-2677.5013000000004</v>
      </c>
    </row>
    <row r="19592" spans="48:54" x14ac:dyDescent="0.2">
      <c r="AV19592" s="191" t="str">
        <f t="shared" si="310"/>
        <v>520_RS_57_2_202324</v>
      </c>
      <c r="AW19592" s="191" t="s">
        <v>92</v>
      </c>
      <c r="AX19592" s="18">
        <v>202324</v>
      </c>
      <c r="AY19592" s="191">
        <v>520</v>
      </c>
      <c r="AZ19592" s="191">
        <v>57</v>
      </c>
      <c r="BA19592" s="191">
        <v>2</v>
      </c>
      <c r="BB19592" s="191">
        <v>0</v>
      </c>
    </row>
    <row r="19593" spans="48:54" x14ac:dyDescent="0.2">
      <c r="AV19593" s="191" t="str">
        <f t="shared" si="310"/>
        <v>522_RS_57_2_202324</v>
      </c>
      <c r="AW19593" s="191" t="s">
        <v>92</v>
      </c>
      <c r="AX19593" s="18">
        <v>202324</v>
      </c>
      <c r="AY19593" s="191">
        <v>522</v>
      </c>
      <c r="AZ19593" s="191">
        <v>57</v>
      </c>
      <c r="BA19593" s="191">
        <v>2</v>
      </c>
      <c r="BB19593" s="191">
        <v>-0.18030000000000002</v>
      </c>
    </row>
    <row r="19594" spans="48:54" x14ac:dyDescent="0.2">
      <c r="AV19594" s="191" t="str">
        <f t="shared" si="310"/>
        <v>524_RS_57_2_202324</v>
      </c>
      <c r="AW19594" s="191" t="s">
        <v>92</v>
      </c>
      <c r="AX19594" s="18">
        <v>202324</v>
      </c>
      <c r="AY19594" s="191">
        <v>524</v>
      </c>
      <c r="AZ19594" s="191">
        <v>57</v>
      </c>
      <c r="BA19594" s="191">
        <v>2</v>
      </c>
      <c r="BB19594" s="191">
        <v>-440.20756999999998</v>
      </c>
    </row>
    <row r="19595" spans="48:54" x14ac:dyDescent="0.2">
      <c r="AV19595" s="191" t="str">
        <f t="shared" si="310"/>
        <v>526_RS_57_2_202324</v>
      </c>
      <c r="AW19595" s="191" t="s">
        <v>92</v>
      </c>
      <c r="AX19595" s="18">
        <v>202324</v>
      </c>
      <c r="AY19595" s="191">
        <v>526</v>
      </c>
      <c r="AZ19595" s="191">
        <v>57</v>
      </c>
      <c r="BA19595" s="191">
        <v>2</v>
      </c>
      <c r="BB19595" s="191">
        <v>30.209323186984093</v>
      </c>
    </row>
    <row r="19596" spans="48:54" x14ac:dyDescent="0.2">
      <c r="AV19596" s="191" t="str">
        <f t="shared" si="310"/>
        <v>528_RS_57_2_202324</v>
      </c>
      <c r="AW19596" s="191" t="s">
        <v>92</v>
      </c>
      <c r="AX19596" s="18">
        <v>202324</v>
      </c>
      <c r="AY19596" s="191">
        <v>528</v>
      </c>
      <c r="AZ19596" s="191">
        <v>57</v>
      </c>
      <c r="BA19596" s="191">
        <v>2</v>
      </c>
      <c r="BB19596" s="191">
        <v>-9</v>
      </c>
    </row>
    <row r="19597" spans="48:54" x14ac:dyDescent="0.2">
      <c r="AV19597" s="191" t="str">
        <f t="shared" si="310"/>
        <v>530_RS_57_2_202324</v>
      </c>
      <c r="AW19597" s="191" t="s">
        <v>92</v>
      </c>
      <c r="AX19597" s="18">
        <v>202324</v>
      </c>
      <c r="AY19597" s="191">
        <v>530</v>
      </c>
      <c r="AZ19597" s="191">
        <v>57</v>
      </c>
      <c r="BA19597" s="191">
        <v>2</v>
      </c>
      <c r="BB19597" s="191">
        <v>-516.78600000000006</v>
      </c>
    </row>
    <row r="19598" spans="48:54" x14ac:dyDescent="0.2">
      <c r="AV19598" s="191" t="str">
        <f t="shared" si="310"/>
        <v>532_RS_57_2_202324</v>
      </c>
      <c r="AW19598" s="191" t="s">
        <v>92</v>
      </c>
      <c r="AX19598" s="18">
        <v>202324</v>
      </c>
      <c r="AY19598" s="191">
        <v>532</v>
      </c>
      <c r="AZ19598" s="191">
        <v>57</v>
      </c>
      <c r="BA19598" s="191">
        <v>2</v>
      </c>
      <c r="BB19598" s="191">
        <v>-1486.7431999999999</v>
      </c>
    </row>
    <row r="19599" spans="48:54" x14ac:dyDescent="0.2">
      <c r="AV19599" s="191" t="str">
        <f t="shared" si="310"/>
        <v>534_RS_57_2_202324</v>
      </c>
      <c r="AW19599" s="191" t="s">
        <v>92</v>
      </c>
      <c r="AX19599" s="18">
        <v>202324</v>
      </c>
      <c r="AY19599" s="191">
        <v>534</v>
      </c>
      <c r="AZ19599" s="191">
        <v>57</v>
      </c>
      <c r="BA19599" s="191">
        <v>2</v>
      </c>
      <c r="BB19599" s="191">
        <v>0</v>
      </c>
    </row>
    <row r="19600" spans="48:54" x14ac:dyDescent="0.2">
      <c r="AV19600" s="191" t="str">
        <f t="shared" si="310"/>
        <v>536_RS_57_2_202324</v>
      </c>
      <c r="AW19600" s="191" t="s">
        <v>92</v>
      </c>
      <c r="AX19600" s="18">
        <v>202324</v>
      </c>
      <c r="AY19600" s="191">
        <v>536</v>
      </c>
      <c r="AZ19600" s="191">
        <v>57</v>
      </c>
      <c r="BA19600" s="191">
        <v>2</v>
      </c>
      <c r="BB19600" s="191">
        <v>-59.43</v>
      </c>
    </row>
    <row r="19601" spans="48:54" x14ac:dyDescent="0.2">
      <c r="AV19601" s="191" t="str">
        <f t="shared" si="310"/>
        <v>538_RS_57_2_202324</v>
      </c>
      <c r="AW19601" s="191" t="s">
        <v>92</v>
      </c>
      <c r="AX19601" s="18">
        <v>202324</v>
      </c>
      <c r="AY19601" s="191">
        <v>538</v>
      </c>
      <c r="AZ19601" s="191">
        <v>57</v>
      </c>
      <c r="BA19601" s="191">
        <v>2</v>
      </c>
      <c r="BB19601" s="191">
        <v>-155</v>
      </c>
    </row>
    <row r="19602" spans="48:54" x14ac:dyDescent="0.2">
      <c r="AV19602" s="191" t="str">
        <f t="shared" si="310"/>
        <v>540_RS_57_2_202324</v>
      </c>
      <c r="AW19602" s="191" t="s">
        <v>92</v>
      </c>
      <c r="AX19602" s="18">
        <v>202324</v>
      </c>
      <c r="AY19602" s="191">
        <v>540</v>
      </c>
      <c r="AZ19602" s="191">
        <v>57</v>
      </c>
      <c r="BA19602" s="191">
        <v>2</v>
      </c>
      <c r="BB19602" s="191">
        <v>-760.16699999999992</v>
      </c>
    </row>
    <row r="19603" spans="48:54" x14ac:dyDescent="0.2">
      <c r="AV19603" s="191" t="str">
        <f t="shared" si="310"/>
        <v>542_RS_57_2_202324</v>
      </c>
      <c r="AW19603" s="191" t="s">
        <v>92</v>
      </c>
      <c r="AX19603" s="18">
        <v>202324</v>
      </c>
      <c r="AY19603" s="191">
        <v>542</v>
      </c>
      <c r="AZ19603" s="191">
        <v>57</v>
      </c>
      <c r="BA19603" s="191">
        <v>2</v>
      </c>
      <c r="BB19603" s="191">
        <v>-285.63099999999997</v>
      </c>
    </row>
    <row r="19604" spans="48:54" x14ac:dyDescent="0.2">
      <c r="AV19604" s="191" t="str">
        <f t="shared" si="310"/>
        <v>544_RS_57_2_202324</v>
      </c>
      <c r="AW19604" s="191" t="s">
        <v>92</v>
      </c>
      <c r="AX19604" s="18">
        <v>202324</v>
      </c>
      <c r="AY19604" s="191">
        <v>544</v>
      </c>
      <c r="AZ19604" s="191">
        <v>57</v>
      </c>
      <c r="BA19604" s="191">
        <v>2</v>
      </c>
      <c r="BB19604" s="191">
        <v>-1030.9735600000001</v>
      </c>
    </row>
    <row r="19605" spans="48:54" x14ac:dyDescent="0.2">
      <c r="AV19605" s="191" t="str">
        <f t="shared" si="310"/>
        <v>545_RS_57_2_202324</v>
      </c>
      <c r="AW19605" s="191" t="s">
        <v>92</v>
      </c>
      <c r="AX19605" s="18">
        <v>202324</v>
      </c>
      <c r="AY19605" s="191">
        <v>545</v>
      </c>
      <c r="AZ19605" s="191">
        <v>57</v>
      </c>
      <c r="BA19605" s="191">
        <v>2</v>
      </c>
      <c r="BB19605" s="191">
        <v>-19.68244</v>
      </c>
    </row>
    <row r="19606" spans="48:54" x14ac:dyDescent="0.2">
      <c r="AV19606" s="191" t="str">
        <f t="shared" si="310"/>
        <v>546_RS_57_2_202324</v>
      </c>
      <c r="AW19606" s="191" t="s">
        <v>92</v>
      </c>
      <c r="AX19606" s="18">
        <v>202324</v>
      </c>
      <c r="AY19606" s="191">
        <v>546</v>
      </c>
      <c r="AZ19606" s="191">
        <v>57</v>
      </c>
      <c r="BA19606" s="191">
        <v>2</v>
      </c>
      <c r="BB19606" s="191">
        <v>0</v>
      </c>
    </row>
    <row r="19607" spans="48:54" x14ac:dyDescent="0.2">
      <c r="AV19607" s="191" t="str">
        <f t="shared" si="310"/>
        <v>548_RS_57_2_202324</v>
      </c>
      <c r="AW19607" s="191" t="s">
        <v>92</v>
      </c>
      <c r="AX19607" s="18">
        <v>202324</v>
      </c>
      <c r="AY19607" s="191">
        <v>548</v>
      </c>
      <c r="AZ19607" s="191">
        <v>57</v>
      </c>
      <c r="BA19607" s="191">
        <v>2</v>
      </c>
      <c r="BB19607" s="191">
        <v>-0.59199999999999997</v>
      </c>
    </row>
    <row r="19608" spans="48:54" x14ac:dyDescent="0.2">
      <c r="AV19608" s="191" t="str">
        <f t="shared" si="310"/>
        <v>550_RS_57_2_202324</v>
      </c>
      <c r="AW19608" s="191" t="s">
        <v>92</v>
      </c>
      <c r="AX19608" s="18">
        <v>202324</v>
      </c>
      <c r="AY19608" s="191">
        <v>550</v>
      </c>
      <c r="AZ19608" s="191">
        <v>57</v>
      </c>
      <c r="BA19608" s="191">
        <v>2</v>
      </c>
      <c r="BB19608" s="191">
        <v>39.409000000000006</v>
      </c>
    </row>
    <row r="19609" spans="48:54" x14ac:dyDescent="0.2">
      <c r="AV19609" s="191" t="str">
        <f t="shared" si="310"/>
        <v>552_RS_57_2_202324</v>
      </c>
      <c r="AW19609" s="191" t="s">
        <v>92</v>
      </c>
      <c r="AX19609" s="18">
        <v>202324</v>
      </c>
      <c r="AY19609" s="191">
        <v>552</v>
      </c>
      <c r="AZ19609" s="191">
        <v>57</v>
      </c>
      <c r="BA19609" s="191">
        <v>2</v>
      </c>
      <c r="BB19609" s="191">
        <v>-3603.6430099999798</v>
      </c>
    </row>
    <row r="19610" spans="48:54" x14ac:dyDescent="0.2">
      <c r="AV19610" s="191" t="str">
        <f t="shared" si="310"/>
        <v>562_RS_57_2_202324</v>
      </c>
      <c r="AW19610" s="191" t="s">
        <v>92</v>
      </c>
      <c r="AX19610" s="18">
        <v>202324</v>
      </c>
      <c r="AY19610" s="191">
        <v>562</v>
      </c>
      <c r="AZ19610" s="191">
        <v>57</v>
      </c>
      <c r="BA19610" s="191">
        <v>2</v>
      </c>
      <c r="BB19610" s="191">
        <v>-66</v>
      </c>
    </row>
    <row r="19611" spans="48:54" x14ac:dyDescent="0.2">
      <c r="AV19611" s="191" t="str">
        <f t="shared" si="310"/>
        <v>564_RS_57_2_202324</v>
      </c>
      <c r="AW19611" s="191" t="s">
        <v>92</v>
      </c>
      <c r="AX19611" s="18">
        <v>202324</v>
      </c>
      <c r="AY19611" s="191">
        <v>564</v>
      </c>
      <c r="AZ19611" s="191">
        <v>57</v>
      </c>
      <c r="BA19611" s="191">
        <v>2</v>
      </c>
      <c r="BB19611" s="191">
        <v>-571.38699999999994</v>
      </c>
    </row>
    <row r="19612" spans="48:54" x14ac:dyDescent="0.2">
      <c r="AV19612" s="191" t="str">
        <f t="shared" si="310"/>
        <v>566_RS_57_2_202324</v>
      </c>
      <c r="AW19612" s="191" t="s">
        <v>92</v>
      </c>
      <c r="AX19612" s="18">
        <v>202324</v>
      </c>
      <c r="AY19612" s="191">
        <v>566</v>
      </c>
      <c r="AZ19612" s="191">
        <v>57</v>
      </c>
      <c r="BA19612" s="191">
        <v>2</v>
      </c>
      <c r="BB19612" s="191">
        <v>0</v>
      </c>
    </row>
    <row r="19613" spans="48:54" x14ac:dyDescent="0.2">
      <c r="AV19613" s="191" t="str">
        <f t="shared" si="310"/>
        <v>568_RS_57_2_202324</v>
      </c>
      <c r="AW19613" s="191" t="s">
        <v>92</v>
      </c>
      <c r="AX19613" s="18">
        <v>202324</v>
      </c>
      <c r="AY19613" s="191">
        <v>568</v>
      </c>
      <c r="AZ19613" s="191">
        <v>57</v>
      </c>
      <c r="BA19613" s="191">
        <v>2</v>
      </c>
      <c r="BB19613" s="191">
        <v>-177.32148000000001</v>
      </c>
    </row>
    <row r="19614" spans="48:54" x14ac:dyDescent="0.2">
      <c r="AV19614" s="191" t="str">
        <f t="shared" si="310"/>
        <v>572_RS_57_2_202324</v>
      </c>
      <c r="AW19614" s="191" t="s">
        <v>92</v>
      </c>
      <c r="AX19614" s="18">
        <v>202324</v>
      </c>
      <c r="AY19614" s="191">
        <v>572</v>
      </c>
      <c r="AZ19614" s="191">
        <v>57</v>
      </c>
      <c r="BA19614" s="191">
        <v>2</v>
      </c>
      <c r="BB19614" s="191">
        <v>0</v>
      </c>
    </row>
    <row r="19615" spans="48:54" x14ac:dyDescent="0.2">
      <c r="AV19615" s="191" t="str">
        <f t="shared" si="310"/>
        <v>574_RS_57_2_202324</v>
      </c>
      <c r="AW19615" s="191" t="s">
        <v>92</v>
      </c>
      <c r="AX19615" s="18">
        <v>202324</v>
      </c>
      <c r="AY19615" s="191">
        <v>574</v>
      </c>
      <c r="AZ19615" s="191">
        <v>57</v>
      </c>
      <c r="BA19615" s="191">
        <v>2</v>
      </c>
      <c r="BB19615" s="191">
        <v>0</v>
      </c>
    </row>
    <row r="19616" spans="48:54" x14ac:dyDescent="0.2">
      <c r="AV19616" s="191" t="str">
        <f t="shared" si="310"/>
        <v>576_RS_57_2_202324</v>
      </c>
      <c r="AW19616" s="191" t="s">
        <v>92</v>
      </c>
      <c r="AX19616" s="18">
        <v>202324</v>
      </c>
      <c r="AY19616" s="191">
        <v>576</v>
      </c>
      <c r="AZ19616" s="191">
        <v>57</v>
      </c>
      <c r="BA19616" s="191">
        <v>2</v>
      </c>
      <c r="BB19616" s="191">
        <v>0</v>
      </c>
    </row>
    <row r="19617" spans="48:54" x14ac:dyDescent="0.2">
      <c r="AV19617" s="191" t="str">
        <f t="shared" si="310"/>
        <v>582_RS_57_2_202324</v>
      </c>
      <c r="AW19617" s="191" t="s">
        <v>92</v>
      </c>
      <c r="AX19617" s="18">
        <v>202324</v>
      </c>
      <c r="AY19617" s="191">
        <v>582</v>
      </c>
      <c r="AZ19617" s="191">
        <v>57</v>
      </c>
      <c r="BA19617" s="191">
        <v>2</v>
      </c>
      <c r="BB19617" s="191">
        <v>-8</v>
      </c>
    </row>
    <row r="19618" spans="48:54" x14ac:dyDescent="0.2">
      <c r="AV19618" s="191" t="str">
        <f t="shared" si="310"/>
        <v>584_RS_57_2_202324</v>
      </c>
      <c r="AW19618" s="191" t="s">
        <v>92</v>
      </c>
      <c r="AX19618" s="18">
        <v>202324</v>
      </c>
      <c r="AY19618" s="191">
        <v>584</v>
      </c>
      <c r="AZ19618" s="191">
        <v>57</v>
      </c>
      <c r="BA19618" s="191">
        <v>2</v>
      </c>
      <c r="BB19618" s="191">
        <v>-140</v>
      </c>
    </row>
    <row r="19619" spans="48:54" x14ac:dyDescent="0.2">
      <c r="AV19619" s="191" t="str">
        <f t="shared" si="310"/>
        <v>586_RS_57_2_202324</v>
      </c>
      <c r="AW19619" s="191" t="s">
        <v>92</v>
      </c>
      <c r="AX19619" s="18">
        <v>202324</v>
      </c>
      <c r="AY19619" s="191">
        <v>586</v>
      </c>
      <c r="AZ19619" s="191">
        <v>57</v>
      </c>
      <c r="BA19619" s="191">
        <v>2</v>
      </c>
      <c r="BB19619" s="191">
        <v>-2.7639999999999998</v>
      </c>
    </row>
    <row r="19620" spans="48:54" x14ac:dyDescent="0.2">
      <c r="AV19620" s="191" t="str">
        <f t="shared" si="310"/>
        <v>512_RS_57_4_202324</v>
      </c>
      <c r="AW19620" s="191" t="s">
        <v>92</v>
      </c>
      <c r="AX19620" s="18">
        <v>202324</v>
      </c>
      <c r="AY19620" s="191">
        <v>512</v>
      </c>
      <c r="AZ19620" s="191">
        <v>57</v>
      </c>
      <c r="BA19620" s="191">
        <v>4</v>
      </c>
      <c r="BB19620" s="191">
        <v>3848.2984900000001</v>
      </c>
    </row>
    <row r="19621" spans="48:54" x14ac:dyDescent="0.2">
      <c r="AV19621" s="191" t="str">
        <f t="shared" si="310"/>
        <v>514_RS_57_4_202324</v>
      </c>
      <c r="AW19621" s="191" t="s">
        <v>92</v>
      </c>
      <c r="AX19621" s="18">
        <v>202324</v>
      </c>
      <c r="AY19621" s="191">
        <v>514</v>
      </c>
      <c r="AZ19621" s="191">
        <v>57</v>
      </c>
      <c r="BA19621" s="191">
        <v>4</v>
      </c>
      <c r="BB19621" s="191">
        <v>5301.1310000000003</v>
      </c>
    </row>
    <row r="19622" spans="48:54" x14ac:dyDescent="0.2">
      <c r="AV19622" s="191" t="str">
        <f t="shared" si="310"/>
        <v>516_RS_57_4_202324</v>
      </c>
      <c r="AW19622" s="191" t="s">
        <v>92</v>
      </c>
      <c r="AX19622" s="18">
        <v>202324</v>
      </c>
      <c r="AY19622" s="191">
        <v>516</v>
      </c>
      <c r="AZ19622" s="191">
        <v>57</v>
      </c>
      <c r="BA19622" s="191">
        <v>4</v>
      </c>
      <c r="BB19622" s="191">
        <v>7223.2219999999998</v>
      </c>
    </row>
    <row r="19623" spans="48:54" x14ac:dyDescent="0.2">
      <c r="AV19623" s="191" t="str">
        <f t="shared" si="310"/>
        <v>518_RS_57_4_202324</v>
      </c>
      <c r="AW19623" s="191" t="s">
        <v>92</v>
      </c>
      <c r="AX19623" s="18">
        <v>202324</v>
      </c>
      <c r="AY19623" s="191">
        <v>518</v>
      </c>
      <c r="AZ19623" s="191">
        <v>57</v>
      </c>
      <c r="BA19623" s="191">
        <v>4</v>
      </c>
      <c r="BB19623" s="191">
        <v>5402.5971300000001</v>
      </c>
    </row>
    <row r="19624" spans="48:54" x14ac:dyDescent="0.2">
      <c r="AV19624" s="191" t="str">
        <f t="shared" si="310"/>
        <v>520_RS_57_4_202324</v>
      </c>
      <c r="AW19624" s="191" t="s">
        <v>92</v>
      </c>
      <c r="AX19624" s="18">
        <v>202324</v>
      </c>
      <c r="AY19624" s="191">
        <v>520</v>
      </c>
      <c r="AZ19624" s="191">
        <v>57</v>
      </c>
      <c r="BA19624" s="191">
        <v>4</v>
      </c>
      <c r="BB19624" s="191">
        <v>6890.9590000000007</v>
      </c>
    </row>
    <row r="19625" spans="48:54" x14ac:dyDescent="0.2">
      <c r="AV19625" s="191" t="str">
        <f t="shared" si="310"/>
        <v>522_RS_57_4_202324</v>
      </c>
      <c r="AW19625" s="191" t="s">
        <v>92</v>
      </c>
      <c r="AX19625" s="18">
        <v>202324</v>
      </c>
      <c r="AY19625" s="191">
        <v>522</v>
      </c>
      <c r="AZ19625" s="191">
        <v>57</v>
      </c>
      <c r="BA19625" s="191">
        <v>4</v>
      </c>
      <c r="BB19625" s="191">
        <v>4422.3317799999995</v>
      </c>
    </row>
    <row r="19626" spans="48:54" x14ac:dyDescent="0.2">
      <c r="AV19626" s="191" t="str">
        <f t="shared" si="310"/>
        <v>524_RS_57_4_202324</v>
      </c>
      <c r="AW19626" s="191" t="s">
        <v>92</v>
      </c>
      <c r="AX19626" s="18">
        <v>202324</v>
      </c>
      <c r="AY19626" s="191">
        <v>524</v>
      </c>
      <c r="AZ19626" s="191">
        <v>57</v>
      </c>
      <c r="BA19626" s="191">
        <v>4</v>
      </c>
      <c r="BB19626" s="191">
        <v>3549.24937</v>
      </c>
    </row>
    <row r="19627" spans="48:54" x14ac:dyDescent="0.2">
      <c r="AV19627" s="191" t="str">
        <f t="shared" si="310"/>
        <v>526_RS_57_4_202324</v>
      </c>
      <c r="AW19627" s="191" t="s">
        <v>92</v>
      </c>
      <c r="AX19627" s="18">
        <v>202324</v>
      </c>
      <c r="AY19627" s="191">
        <v>526</v>
      </c>
      <c r="AZ19627" s="191">
        <v>57</v>
      </c>
      <c r="BA19627" s="191">
        <v>4</v>
      </c>
      <c r="BB19627" s="191">
        <v>2785.6705547704405</v>
      </c>
    </row>
    <row r="19628" spans="48:54" x14ac:dyDescent="0.2">
      <c r="AV19628" s="191" t="str">
        <f t="shared" si="310"/>
        <v>528_RS_57_4_202324</v>
      </c>
      <c r="AW19628" s="191" t="s">
        <v>92</v>
      </c>
      <c r="AX19628" s="18">
        <v>202324</v>
      </c>
      <c r="AY19628" s="191">
        <v>528</v>
      </c>
      <c r="AZ19628" s="191">
        <v>57</v>
      </c>
      <c r="BA19628" s="191">
        <v>4</v>
      </c>
      <c r="BB19628" s="191">
        <v>9616</v>
      </c>
    </row>
    <row r="19629" spans="48:54" x14ac:dyDescent="0.2">
      <c r="AV19629" s="191" t="str">
        <f t="shared" si="310"/>
        <v>530_RS_57_4_202324</v>
      </c>
      <c r="AW19629" s="191" t="s">
        <v>92</v>
      </c>
      <c r="AX19629" s="18">
        <v>202324</v>
      </c>
      <c r="AY19629" s="191">
        <v>530</v>
      </c>
      <c r="AZ19629" s="191">
        <v>57</v>
      </c>
      <c r="BA19629" s="191">
        <v>4</v>
      </c>
      <c r="BB19629" s="191">
        <v>7140.0050000000001</v>
      </c>
    </row>
    <row r="19630" spans="48:54" x14ac:dyDescent="0.2">
      <c r="AV19630" s="191" t="str">
        <f t="shared" si="310"/>
        <v>532_RS_57_4_202324</v>
      </c>
      <c r="AW19630" s="191" t="s">
        <v>92</v>
      </c>
      <c r="AX19630" s="18">
        <v>202324</v>
      </c>
      <c r="AY19630" s="191">
        <v>532</v>
      </c>
      <c r="AZ19630" s="191">
        <v>57</v>
      </c>
      <c r="BA19630" s="191">
        <v>4</v>
      </c>
      <c r="BB19630" s="191">
        <v>6551.4335600000004</v>
      </c>
    </row>
    <row r="19631" spans="48:54" x14ac:dyDescent="0.2">
      <c r="AV19631" s="191" t="str">
        <f t="shared" si="310"/>
        <v>534_RS_57_4_202324</v>
      </c>
      <c r="AW19631" s="191" t="s">
        <v>92</v>
      </c>
      <c r="AX19631" s="18">
        <v>202324</v>
      </c>
      <c r="AY19631" s="191">
        <v>534</v>
      </c>
      <c r="AZ19631" s="191">
        <v>57</v>
      </c>
      <c r="BA19631" s="191">
        <v>4</v>
      </c>
      <c r="BB19631" s="191">
        <v>7417.7957000000006</v>
      </c>
    </row>
    <row r="19632" spans="48:54" x14ac:dyDescent="0.2">
      <c r="AV19632" s="191" t="str">
        <f t="shared" si="310"/>
        <v>536_RS_57_4_202324</v>
      </c>
      <c r="AW19632" s="191" t="s">
        <v>92</v>
      </c>
      <c r="AX19632" s="18">
        <v>202324</v>
      </c>
      <c r="AY19632" s="191">
        <v>536</v>
      </c>
      <c r="AZ19632" s="191">
        <v>57</v>
      </c>
      <c r="BA19632" s="191">
        <v>4</v>
      </c>
      <c r="BB19632" s="191">
        <v>4399.0669999999991</v>
      </c>
    </row>
    <row r="19633" spans="48:54" x14ac:dyDescent="0.2">
      <c r="AV19633" s="191" t="str">
        <f t="shared" si="310"/>
        <v>538_RS_57_4_202324</v>
      </c>
      <c r="AW19633" s="191" t="s">
        <v>92</v>
      </c>
      <c r="AX19633" s="18">
        <v>202324</v>
      </c>
      <c r="AY19633" s="191">
        <v>538</v>
      </c>
      <c r="AZ19633" s="191">
        <v>57</v>
      </c>
      <c r="BA19633" s="191">
        <v>4</v>
      </c>
      <c r="BB19633" s="191">
        <v>1913.16</v>
      </c>
    </row>
    <row r="19634" spans="48:54" x14ac:dyDescent="0.2">
      <c r="AV19634" s="191" t="str">
        <f t="shared" si="310"/>
        <v>540_RS_57_4_202324</v>
      </c>
      <c r="AW19634" s="191" t="s">
        <v>92</v>
      </c>
      <c r="AX19634" s="18">
        <v>202324</v>
      </c>
      <c r="AY19634" s="191">
        <v>540</v>
      </c>
      <c r="AZ19634" s="191">
        <v>57</v>
      </c>
      <c r="BA19634" s="191">
        <v>4</v>
      </c>
      <c r="BB19634" s="191">
        <v>4870.7710000000006</v>
      </c>
    </row>
    <row r="19635" spans="48:54" x14ac:dyDescent="0.2">
      <c r="AV19635" s="191" t="str">
        <f t="shared" si="310"/>
        <v>542_RS_57_4_202324</v>
      </c>
      <c r="AW19635" s="191" t="s">
        <v>92</v>
      </c>
      <c r="AX19635" s="18">
        <v>202324</v>
      </c>
      <c r="AY19635" s="191">
        <v>542</v>
      </c>
      <c r="AZ19635" s="191">
        <v>57</v>
      </c>
      <c r="BA19635" s="191">
        <v>4</v>
      </c>
      <c r="BB19635" s="191">
        <v>5166.275599999999</v>
      </c>
    </row>
    <row r="19636" spans="48:54" x14ac:dyDescent="0.2">
      <c r="AV19636" s="191" t="str">
        <f t="shared" si="310"/>
        <v>544_RS_57_4_202324</v>
      </c>
      <c r="AW19636" s="191" t="s">
        <v>92</v>
      </c>
      <c r="AX19636" s="18">
        <v>202324</v>
      </c>
      <c r="AY19636" s="191">
        <v>544</v>
      </c>
      <c r="AZ19636" s="191">
        <v>57</v>
      </c>
      <c r="BA19636" s="191">
        <v>4</v>
      </c>
      <c r="BB19636" s="191">
        <v>5131.9585464283127</v>
      </c>
    </row>
    <row r="19637" spans="48:54" x14ac:dyDescent="0.2">
      <c r="AV19637" s="191" t="str">
        <f t="shared" si="310"/>
        <v>545_RS_57_4_202324</v>
      </c>
      <c r="AW19637" s="191" t="s">
        <v>92</v>
      </c>
      <c r="AX19637" s="18">
        <v>202324</v>
      </c>
      <c r="AY19637" s="191">
        <v>545</v>
      </c>
      <c r="AZ19637" s="191">
        <v>57</v>
      </c>
      <c r="BA19637" s="191">
        <v>4</v>
      </c>
      <c r="BB19637" s="191">
        <v>4235.01548</v>
      </c>
    </row>
    <row r="19638" spans="48:54" x14ac:dyDescent="0.2">
      <c r="AV19638" s="191" t="str">
        <f t="shared" si="310"/>
        <v>546_RS_57_4_202324</v>
      </c>
      <c r="AW19638" s="191" t="s">
        <v>92</v>
      </c>
      <c r="AX19638" s="18">
        <v>202324</v>
      </c>
      <c r="AY19638" s="191">
        <v>546</v>
      </c>
      <c r="AZ19638" s="191">
        <v>57</v>
      </c>
      <c r="BA19638" s="191">
        <v>4</v>
      </c>
      <c r="BB19638" s="191">
        <v>2490.9549999999999</v>
      </c>
    </row>
    <row r="19639" spans="48:54" x14ac:dyDescent="0.2">
      <c r="AV19639" s="191" t="str">
        <f t="shared" si="310"/>
        <v>548_RS_57_4_202324</v>
      </c>
      <c r="AW19639" s="191" t="s">
        <v>92</v>
      </c>
      <c r="AX19639" s="18">
        <v>202324</v>
      </c>
      <c r="AY19639" s="191">
        <v>548</v>
      </c>
      <c r="AZ19639" s="191">
        <v>57</v>
      </c>
      <c r="BA19639" s="191">
        <v>4</v>
      </c>
      <c r="BB19639" s="191">
        <v>1975.6739999999998</v>
      </c>
    </row>
    <row r="19640" spans="48:54" x14ac:dyDescent="0.2">
      <c r="AV19640" s="191" t="str">
        <f t="shared" si="310"/>
        <v>550_RS_57_4_202324</v>
      </c>
      <c r="AW19640" s="191" t="s">
        <v>92</v>
      </c>
      <c r="AX19640" s="18">
        <v>202324</v>
      </c>
      <c r="AY19640" s="191">
        <v>550</v>
      </c>
      <c r="AZ19640" s="191">
        <v>57</v>
      </c>
      <c r="BA19640" s="191">
        <v>4</v>
      </c>
      <c r="BB19640" s="191">
        <v>4042.0194400000005</v>
      </c>
    </row>
    <row r="19641" spans="48:54" x14ac:dyDescent="0.2">
      <c r="AV19641" s="191" t="str">
        <f t="shared" si="310"/>
        <v>552_RS_57_4_202324</v>
      </c>
      <c r="AW19641" s="191" t="s">
        <v>92</v>
      </c>
      <c r="AX19641" s="18">
        <v>202324</v>
      </c>
      <c r="AY19641" s="191">
        <v>552</v>
      </c>
      <c r="AZ19641" s="191">
        <v>57</v>
      </c>
      <c r="BA19641" s="191">
        <v>4</v>
      </c>
      <c r="BB19641" s="191">
        <v>6829.175180000022</v>
      </c>
    </row>
    <row r="19642" spans="48:54" x14ac:dyDescent="0.2">
      <c r="AV19642" s="191" t="str">
        <f t="shared" si="310"/>
        <v>562_RS_57_4_202324</v>
      </c>
      <c r="AW19642" s="191" t="s">
        <v>92</v>
      </c>
      <c r="AX19642" s="18">
        <v>202324</v>
      </c>
      <c r="AY19642" s="191">
        <v>562</v>
      </c>
      <c r="AZ19642" s="191">
        <v>57</v>
      </c>
      <c r="BA19642" s="191">
        <v>4</v>
      </c>
      <c r="BB19642" s="191">
        <v>4555</v>
      </c>
    </row>
    <row r="19643" spans="48:54" x14ac:dyDescent="0.2">
      <c r="AV19643" s="191" t="str">
        <f t="shared" si="310"/>
        <v>564_RS_57_4_202324</v>
      </c>
      <c r="AW19643" s="191" t="s">
        <v>92</v>
      </c>
      <c r="AX19643" s="18">
        <v>202324</v>
      </c>
      <c r="AY19643" s="191">
        <v>564</v>
      </c>
      <c r="AZ19643" s="191">
        <v>57</v>
      </c>
      <c r="BA19643" s="191">
        <v>4</v>
      </c>
      <c r="BB19643" s="191">
        <v>6389.192</v>
      </c>
    </row>
    <row r="19644" spans="48:54" x14ac:dyDescent="0.2">
      <c r="AV19644" s="191" t="str">
        <f t="shared" si="310"/>
        <v>566_RS_57_4_202324</v>
      </c>
      <c r="AW19644" s="191" t="s">
        <v>92</v>
      </c>
      <c r="AX19644" s="18">
        <v>202324</v>
      </c>
      <c r="AY19644" s="191">
        <v>566</v>
      </c>
      <c r="AZ19644" s="191">
        <v>57</v>
      </c>
      <c r="BA19644" s="191">
        <v>4</v>
      </c>
      <c r="BB19644" s="191">
        <v>1771</v>
      </c>
    </row>
    <row r="19645" spans="48:54" x14ac:dyDescent="0.2">
      <c r="AV19645" s="191" t="str">
        <f t="shared" si="310"/>
        <v>568_RS_57_4_202324</v>
      </c>
      <c r="AW19645" s="191" t="s">
        <v>92</v>
      </c>
      <c r="AX19645" s="18">
        <v>202324</v>
      </c>
      <c r="AY19645" s="191">
        <v>568</v>
      </c>
      <c r="AZ19645" s="191">
        <v>57</v>
      </c>
      <c r="BA19645" s="191">
        <v>4</v>
      </c>
      <c r="BB19645" s="191">
        <v>2672.3549800000005</v>
      </c>
    </row>
    <row r="19646" spans="48:54" x14ac:dyDescent="0.2">
      <c r="AV19646" s="191" t="str">
        <f t="shared" si="310"/>
        <v>572_RS_57_4_202324</v>
      </c>
      <c r="AW19646" s="191" t="s">
        <v>92</v>
      </c>
      <c r="AX19646" s="18">
        <v>202324</v>
      </c>
      <c r="AY19646" s="191">
        <v>572</v>
      </c>
      <c r="AZ19646" s="191">
        <v>57</v>
      </c>
      <c r="BA19646" s="191">
        <v>4</v>
      </c>
      <c r="BB19646" s="191">
        <v>1545</v>
      </c>
    </row>
    <row r="19647" spans="48:54" x14ac:dyDescent="0.2">
      <c r="AV19647" s="191" t="str">
        <f t="shared" si="310"/>
        <v>574_RS_57_4_202324</v>
      </c>
      <c r="AW19647" s="191" t="s">
        <v>92</v>
      </c>
      <c r="AX19647" s="18">
        <v>202324</v>
      </c>
      <c r="AY19647" s="191">
        <v>574</v>
      </c>
      <c r="AZ19647" s="191">
        <v>57</v>
      </c>
      <c r="BA19647" s="191">
        <v>4</v>
      </c>
      <c r="BB19647" s="191">
        <v>0</v>
      </c>
    </row>
    <row r="19648" spans="48:54" x14ac:dyDescent="0.2">
      <c r="AV19648" s="191" t="str">
        <f t="shared" si="310"/>
        <v>576_RS_57_4_202324</v>
      </c>
      <c r="AW19648" s="191" t="s">
        <v>92</v>
      </c>
      <c r="AX19648" s="18">
        <v>202324</v>
      </c>
      <c r="AY19648" s="191">
        <v>576</v>
      </c>
      <c r="AZ19648" s="191">
        <v>57</v>
      </c>
      <c r="BA19648" s="191">
        <v>4</v>
      </c>
      <c r="BB19648" s="191">
        <v>0</v>
      </c>
    </row>
    <row r="19649" spans="48:54" x14ac:dyDescent="0.2">
      <c r="AV19649" s="191" t="str">
        <f t="shared" si="310"/>
        <v>582_RS_57_4_202324</v>
      </c>
      <c r="AW19649" s="191" t="s">
        <v>92</v>
      </c>
      <c r="AX19649" s="18">
        <v>202324</v>
      </c>
      <c r="AY19649" s="191">
        <v>582</v>
      </c>
      <c r="AZ19649" s="191">
        <v>57</v>
      </c>
      <c r="BA19649" s="191">
        <v>4</v>
      </c>
      <c r="BB19649" s="191">
        <v>988</v>
      </c>
    </row>
    <row r="19650" spans="48:54" x14ac:dyDescent="0.2">
      <c r="AV19650" s="191" t="str">
        <f t="shared" si="310"/>
        <v>584_RS_57_4_202324</v>
      </c>
      <c r="AW19650" s="191" t="s">
        <v>92</v>
      </c>
      <c r="AX19650" s="18">
        <v>202324</v>
      </c>
      <c r="AY19650" s="191">
        <v>584</v>
      </c>
      <c r="AZ19650" s="191">
        <v>57</v>
      </c>
      <c r="BA19650" s="191">
        <v>4</v>
      </c>
      <c r="BB19650" s="191">
        <v>581</v>
      </c>
    </row>
    <row r="19651" spans="48:54" x14ac:dyDescent="0.2">
      <c r="AV19651" s="191" t="str">
        <f t="shared" si="310"/>
        <v>586_RS_57_4_202324</v>
      </c>
      <c r="AW19651" s="191" t="s">
        <v>92</v>
      </c>
      <c r="AX19651" s="18">
        <v>202324</v>
      </c>
      <c r="AY19651" s="191">
        <v>586</v>
      </c>
      <c r="AZ19651" s="191">
        <v>57</v>
      </c>
      <c r="BA19651" s="191">
        <v>4</v>
      </c>
      <c r="BB19651" s="191">
        <v>759.83299999999986</v>
      </c>
    </row>
    <row r="19652" spans="48:54" x14ac:dyDescent="0.2">
      <c r="AV19652" s="191" t="str">
        <f t="shared" ref="AV19652:AV19715" si="311">AY19652&amp;"_"&amp;AW19652&amp;"_"&amp;AZ19652&amp;"_"&amp;BA19652&amp;"_"&amp;AX19652</f>
        <v>512_RS_57_5_202324</v>
      </c>
      <c r="AW19652" s="191" t="s">
        <v>92</v>
      </c>
      <c r="AX19652" s="18">
        <v>202324</v>
      </c>
      <c r="AY19652" s="191">
        <v>512</v>
      </c>
      <c r="AZ19652" s="191">
        <v>57</v>
      </c>
      <c r="BA19652" s="191">
        <v>5</v>
      </c>
      <c r="BB19652" s="191">
        <v>0</v>
      </c>
    </row>
    <row r="19653" spans="48:54" x14ac:dyDescent="0.2">
      <c r="AV19653" s="191" t="str">
        <f t="shared" si="311"/>
        <v>514_RS_57_5_202324</v>
      </c>
      <c r="AW19653" s="191" t="s">
        <v>92</v>
      </c>
      <c r="AX19653" s="18">
        <v>202324</v>
      </c>
      <c r="AY19653" s="191">
        <v>514</v>
      </c>
      <c r="AZ19653" s="191">
        <v>57</v>
      </c>
      <c r="BA19653" s="191">
        <v>5</v>
      </c>
      <c r="BB19653" s="191">
        <v>0</v>
      </c>
    </row>
    <row r="19654" spans="48:54" x14ac:dyDescent="0.2">
      <c r="AV19654" s="191" t="str">
        <f t="shared" si="311"/>
        <v>516_RS_57_5_202324</v>
      </c>
      <c r="AW19654" s="191" t="s">
        <v>92</v>
      </c>
      <c r="AX19654" s="18">
        <v>202324</v>
      </c>
      <c r="AY19654" s="191">
        <v>516</v>
      </c>
      <c r="AZ19654" s="191">
        <v>57</v>
      </c>
      <c r="BA19654" s="191">
        <v>5</v>
      </c>
      <c r="BB19654" s="191">
        <v>-52.816000000000003</v>
      </c>
    </row>
    <row r="19655" spans="48:54" x14ac:dyDescent="0.2">
      <c r="AV19655" s="191" t="str">
        <f t="shared" si="311"/>
        <v>518_RS_57_5_202324</v>
      </c>
      <c r="AW19655" s="191" t="s">
        <v>92</v>
      </c>
      <c r="AX19655" s="18">
        <v>202324</v>
      </c>
      <c r="AY19655" s="191">
        <v>518</v>
      </c>
      <c r="AZ19655" s="191">
        <v>57</v>
      </c>
      <c r="BA19655" s="191">
        <v>5</v>
      </c>
      <c r="BB19655" s="191">
        <v>-2572.5084300000003</v>
      </c>
    </row>
    <row r="19656" spans="48:54" x14ac:dyDescent="0.2">
      <c r="AV19656" s="191" t="str">
        <f t="shared" si="311"/>
        <v>520_RS_57_5_202324</v>
      </c>
      <c r="AW19656" s="191" t="s">
        <v>92</v>
      </c>
      <c r="AX19656" s="18">
        <v>202324</v>
      </c>
      <c r="AY19656" s="191">
        <v>520</v>
      </c>
      <c r="AZ19656" s="191">
        <v>57</v>
      </c>
      <c r="BA19656" s="191">
        <v>5</v>
      </c>
      <c r="BB19656" s="191">
        <v>0</v>
      </c>
    </row>
    <row r="19657" spans="48:54" x14ac:dyDescent="0.2">
      <c r="AV19657" s="191" t="str">
        <f t="shared" si="311"/>
        <v>522_RS_57_5_202324</v>
      </c>
      <c r="AW19657" s="191" t="s">
        <v>92</v>
      </c>
      <c r="AX19657" s="18">
        <v>202324</v>
      </c>
      <c r="AY19657" s="191">
        <v>522</v>
      </c>
      <c r="AZ19657" s="191">
        <v>57</v>
      </c>
      <c r="BA19657" s="191">
        <v>5</v>
      </c>
      <c r="BB19657" s="191">
        <v>0</v>
      </c>
    </row>
    <row r="19658" spans="48:54" x14ac:dyDescent="0.2">
      <c r="AV19658" s="191" t="str">
        <f t="shared" si="311"/>
        <v>524_RS_57_5_202324</v>
      </c>
      <c r="AW19658" s="191" t="s">
        <v>92</v>
      </c>
      <c r="AX19658" s="18">
        <v>202324</v>
      </c>
      <c r="AY19658" s="191">
        <v>524</v>
      </c>
      <c r="AZ19658" s="191">
        <v>57</v>
      </c>
      <c r="BA19658" s="191">
        <v>5</v>
      </c>
      <c r="BB19658" s="191">
        <v>-5.665</v>
      </c>
    </row>
    <row r="19659" spans="48:54" x14ac:dyDescent="0.2">
      <c r="AV19659" s="191" t="str">
        <f t="shared" si="311"/>
        <v>526_RS_57_5_202324</v>
      </c>
      <c r="AW19659" s="191" t="s">
        <v>92</v>
      </c>
      <c r="AX19659" s="18">
        <v>202324</v>
      </c>
      <c r="AY19659" s="191">
        <v>526</v>
      </c>
      <c r="AZ19659" s="191">
        <v>57</v>
      </c>
      <c r="BA19659" s="191">
        <v>5</v>
      </c>
      <c r="BB19659" s="191">
        <v>-253.1</v>
      </c>
    </row>
    <row r="19660" spans="48:54" x14ac:dyDescent="0.2">
      <c r="AV19660" s="191" t="str">
        <f t="shared" si="311"/>
        <v>528_RS_57_5_202324</v>
      </c>
      <c r="AW19660" s="191" t="s">
        <v>92</v>
      </c>
      <c r="AX19660" s="18">
        <v>202324</v>
      </c>
      <c r="AY19660" s="191">
        <v>528</v>
      </c>
      <c r="AZ19660" s="191">
        <v>57</v>
      </c>
      <c r="BA19660" s="191">
        <v>5</v>
      </c>
      <c r="BB19660" s="191">
        <v>0</v>
      </c>
    </row>
    <row r="19661" spans="48:54" x14ac:dyDescent="0.2">
      <c r="AV19661" s="191" t="str">
        <f t="shared" si="311"/>
        <v>530_RS_57_5_202324</v>
      </c>
      <c r="AW19661" s="191" t="s">
        <v>92</v>
      </c>
      <c r="AX19661" s="18">
        <v>202324</v>
      </c>
      <c r="AY19661" s="191">
        <v>530</v>
      </c>
      <c r="AZ19661" s="191">
        <v>57</v>
      </c>
      <c r="BA19661" s="191">
        <v>5</v>
      </c>
      <c r="BB19661" s="191">
        <v>0</v>
      </c>
    </row>
    <row r="19662" spans="48:54" x14ac:dyDescent="0.2">
      <c r="AV19662" s="191" t="str">
        <f t="shared" si="311"/>
        <v>532_RS_57_5_202324</v>
      </c>
      <c r="AW19662" s="191" t="s">
        <v>92</v>
      </c>
      <c r="AX19662" s="18">
        <v>202324</v>
      </c>
      <c r="AY19662" s="191">
        <v>532</v>
      </c>
      <c r="AZ19662" s="191">
        <v>57</v>
      </c>
      <c r="BA19662" s="191">
        <v>5</v>
      </c>
      <c r="BB19662" s="191">
        <v>-538.34956999999997</v>
      </c>
    </row>
    <row r="19663" spans="48:54" x14ac:dyDescent="0.2">
      <c r="AV19663" s="191" t="str">
        <f t="shared" si="311"/>
        <v>534_RS_57_5_202324</v>
      </c>
      <c r="AW19663" s="191" t="s">
        <v>92</v>
      </c>
      <c r="AX19663" s="18">
        <v>202324</v>
      </c>
      <c r="AY19663" s="191">
        <v>534</v>
      </c>
      <c r="AZ19663" s="191">
        <v>57</v>
      </c>
      <c r="BA19663" s="191">
        <v>5</v>
      </c>
      <c r="BB19663" s="191">
        <v>0</v>
      </c>
    </row>
    <row r="19664" spans="48:54" x14ac:dyDescent="0.2">
      <c r="AV19664" s="191" t="str">
        <f t="shared" si="311"/>
        <v>536_RS_57_5_202324</v>
      </c>
      <c r="AW19664" s="191" t="s">
        <v>92</v>
      </c>
      <c r="AX19664" s="18">
        <v>202324</v>
      </c>
      <c r="AY19664" s="191">
        <v>536</v>
      </c>
      <c r="AZ19664" s="191">
        <v>57</v>
      </c>
      <c r="BA19664" s="191">
        <v>5</v>
      </c>
      <c r="BB19664" s="191">
        <v>-511.07799999999997</v>
      </c>
    </row>
    <row r="19665" spans="48:54" x14ac:dyDescent="0.2">
      <c r="AV19665" s="191" t="str">
        <f t="shared" si="311"/>
        <v>538_RS_57_5_202324</v>
      </c>
      <c r="AW19665" s="191" t="s">
        <v>92</v>
      </c>
      <c r="AX19665" s="18">
        <v>202324</v>
      </c>
      <c r="AY19665" s="191">
        <v>538</v>
      </c>
      <c r="AZ19665" s="191">
        <v>57</v>
      </c>
      <c r="BA19665" s="191">
        <v>5</v>
      </c>
      <c r="BB19665" s="191">
        <v>0</v>
      </c>
    </row>
    <row r="19666" spans="48:54" x14ac:dyDescent="0.2">
      <c r="AV19666" s="191" t="str">
        <f t="shared" si="311"/>
        <v>540_RS_57_5_202324</v>
      </c>
      <c r="AW19666" s="191" t="s">
        <v>92</v>
      </c>
      <c r="AX19666" s="18">
        <v>202324</v>
      </c>
      <c r="AY19666" s="191">
        <v>540</v>
      </c>
      <c r="AZ19666" s="191">
        <v>57</v>
      </c>
      <c r="BA19666" s="191">
        <v>5</v>
      </c>
      <c r="BB19666" s="191">
        <v>-214.00400000000002</v>
      </c>
    </row>
    <row r="19667" spans="48:54" x14ac:dyDescent="0.2">
      <c r="AV19667" s="191" t="str">
        <f t="shared" si="311"/>
        <v>542_RS_57_5_202324</v>
      </c>
      <c r="AW19667" s="191" t="s">
        <v>92</v>
      </c>
      <c r="AX19667" s="18">
        <v>202324</v>
      </c>
      <c r="AY19667" s="191">
        <v>542</v>
      </c>
      <c r="AZ19667" s="191">
        <v>57</v>
      </c>
      <c r="BA19667" s="191">
        <v>5</v>
      </c>
      <c r="BB19667" s="191">
        <v>-0.80200000000000005</v>
      </c>
    </row>
    <row r="19668" spans="48:54" x14ac:dyDescent="0.2">
      <c r="AV19668" s="191" t="str">
        <f t="shared" si="311"/>
        <v>544_RS_57_5_202324</v>
      </c>
      <c r="AW19668" s="191" t="s">
        <v>92</v>
      </c>
      <c r="AX19668" s="18">
        <v>202324</v>
      </c>
      <c r="AY19668" s="191">
        <v>544</v>
      </c>
      <c r="AZ19668" s="191">
        <v>57</v>
      </c>
      <c r="BA19668" s="191">
        <v>5</v>
      </c>
      <c r="BB19668" s="191">
        <v>-71.89</v>
      </c>
    </row>
    <row r="19669" spans="48:54" x14ac:dyDescent="0.2">
      <c r="AV19669" s="191" t="str">
        <f t="shared" si="311"/>
        <v>545_RS_57_5_202324</v>
      </c>
      <c r="AW19669" s="191" t="s">
        <v>92</v>
      </c>
      <c r="AX19669" s="18">
        <v>202324</v>
      </c>
      <c r="AY19669" s="191">
        <v>545</v>
      </c>
      <c r="AZ19669" s="191">
        <v>57</v>
      </c>
      <c r="BA19669" s="191">
        <v>5</v>
      </c>
      <c r="BB19669" s="191">
        <v>0</v>
      </c>
    </row>
    <row r="19670" spans="48:54" x14ac:dyDescent="0.2">
      <c r="AV19670" s="191" t="str">
        <f t="shared" si="311"/>
        <v>546_RS_57_5_202324</v>
      </c>
      <c r="AW19670" s="191" t="s">
        <v>92</v>
      </c>
      <c r="AX19670" s="18">
        <v>202324</v>
      </c>
      <c r="AY19670" s="191">
        <v>546</v>
      </c>
      <c r="AZ19670" s="191">
        <v>57</v>
      </c>
      <c r="BA19670" s="191">
        <v>5</v>
      </c>
      <c r="BB19670" s="191">
        <v>0</v>
      </c>
    </row>
    <row r="19671" spans="48:54" x14ac:dyDescent="0.2">
      <c r="AV19671" s="191" t="str">
        <f t="shared" si="311"/>
        <v>548_RS_57_5_202324</v>
      </c>
      <c r="AW19671" s="191" t="s">
        <v>92</v>
      </c>
      <c r="AX19671" s="18">
        <v>202324</v>
      </c>
      <c r="AY19671" s="191">
        <v>548</v>
      </c>
      <c r="AZ19671" s="191">
        <v>57</v>
      </c>
      <c r="BA19671" s="191">
        <v>5</v>
      </c>
      <c r="BB19671" s="191">
        <v>0</v>
      </c>
    </row>
    <row r="19672" spans="48:54" x14ac:dyDescent="0.2">
      <c r="AV19672" s="191" t="str">
        <f t="shared" si="311"/>
        <v>550_RS_57_5_202324</v>
      </c>
      <c r="AW19672" s="191" t="s">
        <v>92</v>
      </c>
      <c r="AX19672" s="18">
        <v>202324</v>
      </c>
      <c r="AY19672" s="191">
        <v>550</v>
      </c>
      <c r="AZ19672" s="191">
        <v>57</v>
      </c>
      <c r="BA19672" s="191">
        <v>5</v>
      </c>
      <c r="BB19672" s="191">
        <v>-237.24344000000002</v>
      </c>
    </row>
    <row r="19673" spans="48:54" x14ac:dyDescent="0.2">
      <c r="AV19673" s="191" t="str">
        <f t="shared" si="311"/>
        <v>552_RS_57_5_202324</v>
      </c>
      <c r="AW19673" s="191" t="s">
        <v>92</v>
      </c>
      <c r="AX19673" s="18">
        <v>202324</v>
      </c>
      <c r="AY19673" s="191">
        <v>552</v>
      </c>
      <c r="AZ19673" s="191">
        <v>57</v>
      </c>
      <c r="BA19673" s="191">
        <v>5</v>
      </c>
      <c r="BB19673" s="191">
        <v>-124.57728</v>
      </c>
    </row>
    <row r="19674" spans="48:54" x14ac:dyDescent="0.2">
      <c r="AV19674" s="191" t="str">
        <f t="shared" si="311"/>
        <v>562_RS_57_5_202324</v>
      </c>
      <c r="AW19674" s="191" t="s">
        <v>92</v>
      </c>
      <c r="AX19674" s="18">
        <v>202324</v>
      </c>
      <c r="AY19674" s="191">
        <v>562</v>
      </c>
      <c r="AZ19674" s="191">
        <v>57</v>
      </c>
      <c r="BA19674" s="191">
        <v>5</v>
      </c>
      <c r="BB19674" s="191">
        <v>-2053</v>
      </c>
    </row>
    <row r="19675" spans="48:54" x14ac:dyDescent="0.2">
      <c r="AV19675" s="191" t="str">
        <f t="shared" si="311"/>
        <v>564_RS_57_5_202324</v>
      </c>
      <c r="AW19675" s="191" t="s">
        <v>92</v>
      </c>
      <c r="AX19675" s="18">
        <v>202324</v>
      </c>
      <c r="AY19675" s="191">
        <v>564</v>
      </c>
      <c r="AZ19675" s="191">
        <v>57</v>
      </c>
      <c r="BA19675" s="191">
        <v>5</v>
      </c>
      <c r="BB19675" s="191">
        <v>-734.048</v>
      </c>
    </row>
    <row r="19676" spans="48:54" x14ac:dyDescent="0.2">
      <c r="AV19676" s="191" t="str">
        <f t="shared" si="311"/>
        <v>566_RS_57_5_202324</v>
      </c>
      <c r="AW19676" s="191" t="s">
        <v>92</v>
      </c>
      <c r="AX19676" s="18">
        <v>202324</v>
      </c>
      <c r="AY19676" s="191">
        <v>566</v>
      </c>
      <c r="AZ19676" s="191">
        <v>57</v>
      </c>
      <c r="BA19676" s="191">
        <v>5</v>
      </c>
      <c r="BB19676" s="191">
        <v>0</v>
      </c>
    </row>
    <row r="19677" spans="48:54" x14ac:dyDescent="0.2">
      <c r="AV19677" s="191" t="str">
        <f t="shared" si="311"/>
        <v>568_RS_57_5_202324</v>
      </c>
      <c r="AW19677" s="191" t="s">
        <v>92</v>
      </c>
      <c r="AX19677" s="18">
        <v>202324</v>
      </c>
      <c r="AY19677" s="191">
        <v>568</v>
      </c>
      <c r="AZ19677" s="191">
        <v>57</v>
      </c>
      <c r="BA19677" s="191">
        <v>5</v>
      </c>
      <c r="BB19677" s="191">
        <v>0</v>
      </c>
    </row>
    <row r="19678" spans="48:54" x14ac:dyDescent="0.2">
      <c r="AV19678" s="191" t="str">
        <f t="shared" si="311"/>
        <v>572_RS_57_5_202324</v>
      </c>
      <c r="AW19678" s="191" t="s">
        <v>92</v>
      </c>
      <c r="AX19678" s="18">
        <v>202324</v>
      </c>
      <c r="AY19678" s="191">
        <v>572</v>
      </c>
      <c r="AZ19678" s="191">
        <v>57</v>
      </c>
      <c r="BA19678" s="191">
        <v>5</v>
      </c>
      <c r="BB19678" s="191">
        <v>0</v>
      </c>
    </row>
    <row r="19679" spans="48:54" x14ac:dyDescent="0.2">
      <c r="AV19679" s="191" t="str">
        <f t="shared" si="311"/>
        <v>574_RS_57_5_202324</v>
      </c>
      <c r="AW19679" s="191" t="s">
        <v>92</v>
      </c>
      <c r="AX19679" s="18">
        <v>202324</v>
      </c>
      <c r="AY19679" s="191">
        <v>574</v>
      </c>
      <c r="AZ19679" s="191">
        <v>57</v>
      </c>
      <c r="BA19679" s="191">
        <v>5</v>
      </c>
      <c r="BB19679" s="191">
        <v>0</v>
      </c>
    </row>
    <row r="19680" spans="48:54" x14ac:dyDescent="0.2">
      <c r="AV19680" s="191" t="str">
        <f t="shared" si="311"/>
        <v>576_RS_57_5_202324</v>
      </c>
      <c r="AW19680" s="191" t="s">
        <v>92</v>
      </c>
      <c r="AX19680" s="18">
        <v>202324</v>
      </c>
      <c r="AY19680" s="191">
        <v>576</v>
      </c>
      <c r="AZ19680" s="191">
        <v>57</v>
      </c>
      <c r="BA19680" s="191">
        <v>5</v>
      </c>
      <c r="BB19680" s="191">
        <v>0</v>
      </c>
    </row>
    <row r="19681" spans="48:54" x14ac:dyDescent="0.2">
      <c r="AV19681" s="191" t="str">
        <f t="shared" si="311"/>
        <v>582_RS_57_5_202324</v>
      </c>
      <c r="AW19681" s="191" t="s">
        <v>92</v>
      </c>
      <c r="AX19681" s="18">
        <v>202324</v>
      </c>
      <c r="AY19681" s="191">
        <v>582</v>
      </c>
      <c r="AZ19681" s="191">
        <v>57</v>
      </c>
      <c r="BA19681" s="191">
        <v>5</v>
      </c>
      <c r="BB19681" s="191">
        <v>-76</v>
      </c>
    </row>
    <row r="19682" spans="48:54" x14ac:dyDescent="0.2">
      <c r="AV19682" s="191" t="str">
        <f t="shared" si="311"/>
        <v>584_RS_57_5_202324</v>
      </c>
      <c r="AW19682" s="191" t="s">
        <v>92</v>
      </c>
      <c r="AX19682" s="18">
        <v>202324</v>
      </c>
      <c r="AY19682" s="191">
        <v>584</v>
      </c>
      <c r="AZ19682" s="191">
        <v>57</v>
      </c>
      <c r="BA19682" s="191">
        <v>5</v>
      </c>
      <c r="BB19682" s="191">
        <v>0</v>
      </c>
    </row>
    <row r="19683" spans="48:54" x14ac:dyDescent="0.2">
      <c r="AV19683" s="191" t="str">
        <f t="shared" si="311"/>
        <v>586_RS_57_5_202324</v>
      </c>
      <c r="AW19683" s="191" t="s">
        <v>92</v>
      </c>
      <c r="AX19683" s="18">
        <v>202324</v>
      </c>
      <c r="AY19683" s="191">
        <v>586</v>
      </c>
      <c r="AZ19683" s="191">
        <v>57</v>
      </c>
      <c r="BA19683" s="191">
        <v>5</v>
      </c>
      <c r="BB19683" s="191">
        <v>-1018.0450000000001</v>
      </c>
    </row>
    <row r="19684" spans="48:54" x14ac:dyDescent="0.2">
      <c r="AV19684" s="191" t="str">
        <f t="shared" si="311"/>
        <v>512_RS_58_1_202324</v>
      </c>
      <c r="AW19684" s="191" t="s">
        <v>92</v>
      </c>
      <c r="AX19684" s="18">
        <v>202324</v>
      </c>
      <c r="AY19684" s="191">
        <v>512</v>
      </c>
      <c r="AZ19684" s="191">
        <v>58</v>
      </c>
      <c r="BA19684" s="191">
        <v>1</v>
      </c>
      <c r="BB19684" s="191">
        <v>312.87218000000001</v>
      </c>
    </row>
    <row r="19685" spans="48:54" x14ac:dyDescent="0.2">
      <c r="AV19685" s="191" t="str">
        <f t="shared" si="311"/>
        <v>514_RS_58_1_202324</v>
      </c>
      <c r="AW19685" s="191" t="s">
        <v>92</v>
      </c>
      <c r="AX19685" s="18">
        <v>202324</v>
      </c>
      <c r="AY19685" s="191">
        <v>514</v>
      </c>
      <c r="AZ19685" s="191">
        <v>58</v>
      </c>
      <c r="BA19685" s="191">
        <v>1</v>
      </c>
      <c r="BB19685" s="191">
        <v>0</v>
      </c>
    </row>
    <row r="19686" spans="48:54" x14ac:dyDescent="0.2">
      <c r="AV19686" s="191" t="str">
        <f t="shared" si="311"/>
        <v>516_RS_58_1_202324</v>
      </c>
      <c r="AW19686" s="191" t="s">
        <v>92</v>
      </c>
      <c r="AX19686" s="18">
        <v>202324</v>
      </c>
      <c r="AY19686" s="191">
        <v>516</v>
      </c>
      <c r="AZ19686" s="191">
        <v>58</v>
      </c>
      <c r="BA19686" s="191">
        <v>1</v>
      </c>
      <c r="BB19686" s="191">
        <v>588.697</v>
      </c>
    </row>
    <row r="19687" spans="48:54" x14ac:dyDescent="0.2">
      <c r="AV19687" s="191" t="str">
        <f t="shared" si="311"/>
        <v>518_RS_58_1_202324</v>
      </c>
      <c r="AW19687" s="191" t="s">
        <v>92</v>
      </c>
      <c r="AX19687" s="18">
        <v>202324</v>
      </c>
      <c r="AY19687" s="191">
        <v>518</v>
      </c>
      <c r="AZ19687" s="191">
        <v>58</v>
      </c>
      <c r="BA19687" s="191">
        <v>1</v>
      </c>
      <c r="BB19687" s="191">
        <v>301.35244</v>
      </c>
    </row>
    <row r="19688" spans="48:54" x14ac:dyDescent="0.2">
      <c r="AV19688" s="191" t="str">
        <f t="shared" si="311"/>
        <v>520_RS_58_1_202324</v>
      </c>
      <c r="AW19688" s="191" t="s">
        <v>92</v>
      </c>
      <c r="AX19688" s="18">
        <v>202324</v>
      </c>
      <c r="AY19688" s="191">
        <v>520</v>
      </c>
      <c r="AZ19688" s="191">
        <v>58</v>
      </c>
      <c r="BA19688" s="191">
        <v>1</v>
      </c>
      <c r="BB19688" s="191">
        <v>1679.2729999999999</v>
      </c>
    </row>
    <row r="19689" spans="48:54" x14ac:dyDescent="0.2">
      <c r="AV19689" s="191" t="str">
        <f t="shared" si="311"/>
        <v>522_RS_58_1_202324</v>
      </c>
      <c r="AW19689" s="191" t="s">
        <v>92</v>
      </c>
      <c r="AX19689" s="18">
        <v>202324</v>
      </c>
      <c r="AY19689" s="191">
        <v>522</v>
      </c>
      <c r="AZ19689" s="191">
        <v>58</v>
      </c>
      <c r="BA19689" s="191">
        <v>1</v>
      </c>
      <c r="BB19689" s="191">
        <v>1196.8438599999997</v>
      </c>
    </row>
    <row r="19690" spans="48:54" x14ac:dyDescent="0.2">
      <c r="AV19690" s="191" t="str">
        <f t="shared" si="311"/>
        <v>524_RS_58_1_202324</v>
      </c>
      <c r="AW19690" s="191" t="s">
        <v>92</v>
      </c>
      <c r="AX19690" s="18">
        <v>202324</v>
      </c>
      <c r="AY19690" s="191">
        <v>524</v>
      </c>
      <c r="AZ19690" s="191">
        <v>58</v>
      </c>
      <c r="BA19690" s="191">
        <v>1</v>
      </c>
      <c r="BB19690" s="191">
        <v>0</v>
      </c>
    </row>
    <row r="19691" spans="48:54" x14ac:dyDescent="0.2">
      <c r="AV19691" s="191" t="str">
        <f t="shared" si="311"/>
        <v>526_RS_58_1_202324</v>
      </c>
      <c r="AW19691" s="191" t="s">
        <v>92</v>
      </c>
      <c r="AX19691" s="18">
        <v>202324</v>
      </c>
      <c r="AY19691" s="191">
        <v>526</v>
      </c>
      <c r="AZ19691" s="191">
        <v>58</v>
      </c>
      <c r="BA19691" s="191">
        <v>1</v>
      </c>
      <c r="BB19691" s="191">
        <v>617.08953631872293</v>
      </c>
    </row>
    <row r="19692" spans="48:54" x14ac:dyDescent="0.2">
      <c r="AV19692" s="191" t="str">
        <f t="shared" si="311"/>
        <v>528_RS_58_1_202324</v>
      </c>
      <c r="AW19692" s="191" t="s">
        <v>92</v>
      </c>
      <c r="AX19692" s="18">
        <v>202324</v>
      </c>
      <c r="AY19692" s="191">
        <v>528</v>
      </c>
      <c r="AZ19692" s="191">
        <v>58</v>
      </c>
      <c r="BA19692" s="191">
        <v>1</v>
      </c>
      <c r="BB19692" s="191">
        <v>1144</v>
      </c>
    </row>
    <row r="19693" spans="48:54" x14ac:dyDescent="0.2">
      <c r="AV19693" s="191" t="str">
        <f t="shared" si="311"/>
        <v>530_RS_58_1_202324</v>
      </c>
      <c r="AW19693" s="191" t="s">
        <v>92</v>
      </c>
      <c r="AX19693" s="18">
        <v>202324</v>
      </c>
      <c r="AY19693" s="191">
        <v>530</v>
      </c>
      <c r="AZ19693" s="191">
        <v>58</v>
      </c>
      <c r="BA19693" s="191">
        <v>1</v>
      </c>
      <c r="BB19693" s="191">
        <v>3424.9770799999997</v>
      </c>
    </row>
    <row r="19694" spans="48:54" x14ac:dyDescent="0.2">
      <c r="AV19694" s="191" t="str">
        <f t="shared" si="311"/>
        <v>532_RS_58_1_202324</v>
      </c>
      <c r="AW19694" s="191" t="s">
        <v>92</v>
      </c>
      <c r="AX19694" s="18">
        <v>202324</v>
      </c>
      <c r="AY19694" s="191">
        <v>532</v>
      </c>
      <c r="AZ19694" s="191">
        <v>58</v>
      </c>
      <c r="BA19694" s="191">
        <v>1</v>
      </c>
      <c r="BB19694" s="191">
        <v>18586.513049999998</v>
      </c>
    </row>
    <row r="19695" spans="48:54" x14ac:dyDescent="0.2">
      <c r="AV19695" s="191" t="str">
        <f t="shared" si="311"/>
        <v>534_RS_58_1_202324</v>
      </c>
      <c r="AW19695" s="191" t="s">
        <v>92</v>
      </c>
      <c r="AX19695" s="18">
        <v>202324</v>
      </c>
      <c r="AY19695" s="191">
        <v>534</v>
      </c>
      <c r="AZ19695" s="191">
        <v>58</v>
      </c>
      <c r="BA19695" s="191">
        <v>1</v>
      </c>
      <c r="BB19695" s="191">
        <v>1270.8378</v>
      </c>
    </row>
    <row r="19696" spans="48:54" x14ac:dyDescent="0.2">
      <c r="AV19696" s="191" t="str">
        <f t="shared" si="311"/>
        <v>536_RS_58_1_202324</v>
      </c>
      <c r="AW19696" s="191" t="s">
        <v>92</v>
      </c>
      <c r="AX19696" s="18">
        <v>202324</v>
      </c>
      <c r="AY19696" s="191">
        <v>536</v>
      </c>
      <c r="AZ19696" s="191">
        <v>58</v>
      </c>
      <c r="BA19696" s="191">
        <v>1</v>
      </c>
      <c r="BB19696" s="191">
        <v>99.359999999999957</v>
      </c>
    </row>
    <row r="19697" spans="48:54" x14ac:dyDescent="0.2">
      <c r="AV19697" s="191" t="str">
        <f t="shared" si="311"/>
        <v>538_RS_58_1_202324</v>
      </c>
      <c r="AW19697" s="191" t="s">
        <v>92</v>
      </c>
      <c r="AX19697" s="18">
        <v>202324</v>
      </c>
      <c r="AY19697" s="191">
        <v>538</v>
      </c>
      <c r="AZ19697" s="191">
        <v>58</v>
      </c>
      <c r="BA19697" s="191">
        <v>1</v>
      </c>
      <c r="BB19697" s="191">
        <v>372</v>
      </c>
    </row>
    <row r="19698" spans="48:54" x14ac:dyDescent="0.2">
      <c r="AV19698" s="191" t="str">
        <f t="shared" si="311"/>
        <v>540_RS_58_1_202324</v>
      </c>
      <c r="AW19698" s="191" t="s">
        <v>92</v>
      </c>
      <c r="AX19698" s="18">
        <v>202324</v>
      </c>
      <c r="AY19698" s="191">
        <v>540</v>
      </c>
      <c r="AZ19698" s="191">
        <v>58</v>
      </c>
      <c r="BA19698" s="191">
        <v>1</v>
      </c>
      <c r="BB19698" s="191">
        <v>-545.6759999999997</v>
      </c>
    </row>
    <row r="19699" spans="48:54" x14ac:dyDescent="0.2">
      <c r="AV19699" s="191" t="str">
        <f t="shared" si="311"/>
        <v>542_RS_58_1_202324</v>
      </c>
      <c r="AW19699" s="191" t="s">
        <v>92</v>
      </c>
      <c r="AX19699" s="18">
        <v>202324</v>
      </c>
      <c r="AY19699" s="191">
        <v>542</v>
      </c>
      <c r="AZ19699" s="191">
        <v>58</v>
      </c>
      <c r="BA19699" s="191">
        <v>1</v>
      </c>
      <c r="BB19699" s="191">
        <v>1731.682</v>
      </c>
    </row>
    <row r="19700" spans="48:54" x14ac:dyDescent="0.2">
      <c r="AV19700" s="191" t="str">
        <f t="shared" si="311"/>
        <v>544_RS_58_1_202324</v>
      </c>
      <c r="AW19700" s="191" t="s">
        <v>92</v>
      </c>
      <c r="AX19700" s="18">
        <v>202324</v>
      </c>
      <c r="AY19700" s="191">
        <v>544</v>
      </c>
      <c r="AZ19700" s="191">
        <v>58</v>
      </c>
      <c r="BA19700" s="191">
        <v>1</v>
      </c>
      <c r="BB19700" s="191">
        <v>3678.14075</v>
      </c>
    </row>
    <row r="19701" spans="48:54" x14ac:dyDescent="0.2">
      <c r="AV19701" s="191" t="str">
        <f t="shared" si="311"/>
        <v>545_RS_58_1_202324</v>
      </c>
      <c r="AW19701" s="191" t="s">
        <v>92</v>
      </c>
      <c r="AX19701" s="18">
        <v>202324</v>
      </c>
      <c r="AY19701" s="191">
        <v>545</v>
      </c>
      <c r="AZ19701" s="191">
        <v>58</v>
      </c>
      <c r="BA19701" s="191">
        <v>1</v>
      </c>
      <c r="BB19701" s="191">
        <v>250.67150999999996</v>
      </c>
    </row>
    <row r="19702" spans="48:54" x14ac:dyDescent="0.2">
      <c r="AV19702" s="191" t="str">
        <f t="shared" si="311"/>
        <v>546_RS_58_1_202324</v>
      </c>
      <c r="AW19702" s="191" t="s">
        <v>92</v>
      </c>
      <c r="AX19702" s="18">
        <v>202324</v>
      </c>
      <c r="AY19702" s="191">
        <v>546</v>
      </c>
      <c r="AZ19702" s="191">
        <v>58</v>
      </c>
      <c r="BA19702" s="191">
        <v>1</v>
      </c>
      <c r="BB19702" s="191">
        <v>62.784999999999997</v>
      </c>
    </row>
    <row r="19703" spans="48:54" x14ac:dyDescent="0.2">
      <c r="AV19703" s="191" t="str">
        <f t="shared" si="311"/>
        <v>548_RS_58_1_202324</v>
      </c>
      <c r="AW19703" s="191" t="s">
        <v>92</v>
      </c>
      <c r="AX19703" s="18">
        <v>202324</v>
      </c>
      <c r="AY19703" s="191">
        <v>548</v>
      </c>
      <c r="AZ19703" s="191">
        <v>58</v>
      </c>
      <c r="BA19703" s="191">
        <v>1</v>
      </c>
      <c r="BB19703" s="191">
        <v>338.01600000000002</v>
      </c>
    </row>
    <row r="19704" spans="48:54" x14ac:dyDescent="0.2">
      <c r="AV19704" s="191" t="str">
        <f t="shared" si="311"/>
        <v>550_RS_58_1_202324</v>
      </c>
      <c r="AW19704" s="191" t="s">
        <v>92</v>
      </c>
      <c r="AX19704" s="18">
        <v>202324</v>
      </c>
      <c r="AY19704" s="191">
        <v>550</v>
      </c>
      <c r="AZ19704" s="191">
        <v>58</v>
      </c>
      <c r="BA19704" s="191">
        <v>1</v>
      </c>
      <c r="BB19704" s="191">
        <v>10274.167089999999</v>
      </c>
    </row>
    <row r="19705" spans="48:54" x14ac:dyDescent="0.2">
      <c r="AV19705" s="191" t="str">
        <f t="shared" si="311"/>
        <v>552_RS_58_1_202324</v>
      </c>
      <c r="AW19705" s="191" t="s">
        <v>92</v>
      </c>
      <c r="AX19705" s="18">
        <v>202324</v>
      </c>
      <c r="AY19705" s="191">
        <v>552</v>
      </c>
      <c r="AZ19705" s="191">
        <v>58</v>
      </c>
      <c r="BA19705" s="191">
        <v>1</v>
      </c>
      <c r="BB19705" s="191">
        <v>1761.4549199999992</v>
      </c>
    </row>
    <row r="19706" spans="48:54" x14ac:dyDescent="0.2">
      <c r="AV19706" s="191" t="str">
        <f t="shared" si="311"/>
        <v>562_RS_58_1_202324</v>
      </c>
      <c r="AW19706" s="191" t="s">
        <v>92</v>
      </c>
      <c r="AX19706" s="18">
        <v>202324</v>
      </c>
      <c r="AY19706" s="191">
        <v>562</v>
      </c>
      <c r="AZ19706" s="191">
        <v>58</v>
      </c>
      <c r="BA19706" s="191">
        <v>1</v>
      </c>
      <c r="BB19706" s="191">
        <v>0</v>
      </c>
    </row>
    <row r="19707" spans="48:54" x14ac:dyDescent="0.2">
      <c r="AV19707" s="191" t="str">
        <f t="shared" si="311"/>
        <v>564_RS_58_1_202324</v>
      </c>
      <c r="AW19707" s="191" t="s">
        <v>92</v>
      </c>
      <c r="AX19707" s="18">
        <v>202324</v>
      </c>
      <c r="AY19707" s="191">
        <v>564</v>
      </c>
      <c r="AZ19707" s="191">
        <v>58</v>
      </c>
      <c r="BA19707" s="191">
        <v>1</v>
      </c>
      <c r="BB19707" s="191">
        <v>0</v>
      </c>
    </row>
    <row r="19708" spans="48:54" x14ac:dyDescent="0.2">
      <c r="AV19708" s="191" t="str">
        <f t="shared" si="311"/>
        <v>566_RS_58_1_202324</v>
      </c>
      <c r="AW19708" s="191" t="s">
        <v>92</v>
      </c>
      <c r="AX19708" s="18">
        <v>202324</v>
      </c>
      <c r="AY19708" s="191">
        <v>566</v>
      </c>
      <c r="AZ19708" s="191">
        <v>58</v>
      </c>
      <c r="BA19708" s="191">
        <v>1</v>
      </c>
      <c r="BB19708" s="191">
        <v>0</v>
      </c>
    </row>
    <row r="19709" spans="48:54" x14ac:dyDescent="0.2">
      <c r="AV19709" s="191" t="str">
        <f t="shared" si="311"/>
        <v>568_RS_58_1_202324</v>
      </c>
      <c r="AW19709" s="191" t="s">
        <v>92</v>
      </c>
      <c r="AX19709" s="18">
        <v>202324</v>
      </c>
      <c r="AY19709" s="191">
        <v>568</v>
      </c>
      <c r="AZ19709" s="191">
        <v>58</v>
      </c>
      <c r="BA19709" s="191">
        <v>1</v>
      </c>
      <c r="BB19709" s="191">
        <v>-30</v>
      </c>
    </row>
    <row r="19710" spans="48:54" x14ac:dyDescent="0.2">
      <c r="AV19710" s="191" t="str">
        <f t="shared" si="311"/>
        <v>572_RS_58_1_202324</v>
      </c>
      <c r="AW19710" s="191" t="s">
        <v>92</v>
      </c>
      <c r="AX19710" s="18">
        <v>202324</v>
      </c>
      <c r="AY19710" s="191">
        <v>572</v>
      </c>
      <c r="AZ19710" s="191">
        <v>58</v>
      </c>
      <c r="BA19710" s="191">
        <v>1</v>
      </c>
      <c r="BB19710" s="191">
        <v>0</v>
      </c>
    </row>
    <row r="19711" spans="48:54" x14ac:dyDescent="0.2">
      <c r="AV19711" s="191" t="str">
        <f t="shared" si="311"/>
        <v>574_RS_58_1_202324</v>
      </c>
      <c r="AW19711" s="191" t="s">
        <v>92</v>
      </c>
      <c r="AX19711" s="18">
        <v>202324</v>
      </c>
      <c r="AY19711" s="191">
        <v>574</v>
      </c>
      <c r="AZ19711" s="191">
        <v>58</v>
      </c>
      <c r="BA19711" s="191">
        <v>1</v>
      </c>
      <c r="BB19711" s="191">
        <v>0</v>
      </c>
    </row>
    <row r="19712" spans="48:54" x14ac:dyDescent="0.2">
      <c r="AV19712" s="191" t="str">
        <f t="shared" si="311"/>
        <v>576_RS_58_1_202324</v>
      </c>
      <c r="AW19712" s="191" t="s">
        <v>92</v>
      </c>
      <c r="AX19712" s="18">
        <v>202324</v>
      </c>
      <c r="AY19712" s="191">
        <v>576</v>
      </c>
      <c r="AZ19712" s="191">
        <v>58</v>
      </c>
      <c r="BA19712" s="191">
        <v>1</v>
      </c>
      <c r="BB19712" s="191">
        <v>0</v>
      </c>
    </row>
    <row r="19713" spans="48:54" x14ac:dyDescent="0.2">
      <c r="AV19713" s="191" t="str">
        <f t="shared" si="311"/>
        <v>582_RS_58_1_202324</v>
      </c>
      <c r="AW19713" s="191" t="s">
        <v>92</v>
      </c>
      <c r="AX19713" s="18">
        <v>202324</v>
      </c>
      <c r="AY19713" s="191">
        <v>582</v>
      </c>
      <c r="AZ19713" s="191">
        <v>58</v>
      </c>
      <c r="BA19713" s="191">
        <v>1</v>
      </c>
      <c r="BB19713" s="191">
        <v>0</v>
      </c>
    </row>
    <row r="19714" spans="48:54" x14ac:dyDescent="0.2">
      <c r="AV19714" s="191" t="str">
        <f t="shared" si="311"/>
        <v>584_RS_58_1_202324</v>
      </c>
      <c r="AW19714" s="191" t="s">
        <v>92</v>
      </c>
      <c r="AX19714" s="18">
        <v>202324</v>
      </c>
      <c r="AY19714" s="191">
        <v>584</v>
      </c>
      <c r="AZ19714" s="191">
        <v>58</v>
      </c>
      <c r="BA19714" s="191">
        <v>1</v>
      </c>
      <c r="BB19714" s="191">
        <v>2110</v>
      </c>
    </row>
    <row r="19715" spans="48:54" x14ac:dyDescent="0.2">
      <c r="AV19715" s="191" t="str">
        <f t="shared" si="311"/>
        <v>586_RS_58_1_202324</v>
      </c>
      <c r="AW19715" s="191" t="s">
        <v>92</v>
      </c>
      <c r="AX19715" s="18">
        <v>202324</v>
      </c>
      <c r="AY19715" s="191">
        <v>586</v>
      </c>
      <c r="AZ19715" s="191">
        <v>58</v>
      </c>
      <c r="BA19715" s="191">
        <v>1</v>
      </c>
      <c r="BB19715" s="191">
        <v>0</v>
      </c>
    </row>
    <row r="19716" spans="48:54" x14ac:dyDescent="0.2">
      <c r="AV19716" s="191" t="str">
        <f t="shared" ref="AV19716:AV19779" si="312">AY19716&amp;"_"&amp;AW19716&amp;"_"&amp;AZ19716&amp;"_"&amp;BA19716&amp;"_"&amp;AX19716</f>
        <v>512_RS_58_2_202324</v>
      </c>
      <c r="AW19716" s="191" t="s">
        <v>92</v>
      </c>
      <c r="AX19716" s="18">
        <v>202324</v>
      </c>
      <c r="AY19716" s="191">
        <v>512</v>
      </c>
      <c r="AZ19716" s="191">
        <v>58</v>
      </c>
      <c r="BA19716" s="191">
        <v>2</v>
      </c>
      <c r="BB19716" s="191">
        <v>0</v>
      </c>
    </row>
    <row r="19717" spans="48:54" x14ac:dyDescent="0.2">
      <c r="AV19717" s="191" t="str">
        <f t="shared" si="312"/>
        <v>514_RS_58_2_202324</v>
      </c>
      <c r="AW19717" s="191" t="s">
        <v>92</v>
      </c>
      <c r="AX19717" s="18">
        <v>202324</v>
      </c>
      <c r="AY19717" s="191">
        <v>514</v>
      </c>
      <c r="AZ19717" s="191">
        <v>58</v>
      </c>
      <c r="BA19717" s="191">
        <v>2</v>
      </c>
      <c r="BB19717" s="191">
        <v>0</v>
      </c>
    </row>
    <row r="19718" spans="48:54" x14ac:dyDescent="0.2">
      <c r="AV19718" s="191" t="str">
        <f t="shared" si="312"/>
        <v>516_RS_58_2_202324</v>
      </c>
      <c r="AW19718" s="191" t="s">
        <v>92</v>
      </c>
      <c r="AX19718" s="18">
        <v>202324</v>
      </c>
      <c r="AY19718" s="191">
        <v>516</v>
      </c>
      <c r="AZ19718" s="191">
        <v>58</v>
      </c>
      <c r="BA19718" s="191">
        <v>2</v>
      </c>
      <c r="BB19718" s="191">
        <v>0</v>
      </c>
    </row>
    <row r="19719" spans="48:54" x14ac:dyDescent="0.2">
      <c r="AV19719" s="191" t="str">
        <f t="shared" si="312"/>
        <v>518_RS_58_2_202324</v>
      </c>
      <c r="AW19719" s="191" t="s">
        <v>92</v>
      </c>
      <c r="AX19719" s="18">
        <v>202324</v>
      </c>
      <c r="AY19719" s="191">
        <v>518</v>
      </c>
      <c r="AZ19719" s="191">
        <v>58</v>
      </c>
      <c r="BA19719" s="191">
        <v>2</v>
      </c>
      <c r="BB19719" s="191">
        <v>-3.57</v>
      </c>
    </row>
    <row r="19720" spans="48:54" x14ac:dyDescent="0.2">
      <c r="AV19720" s="191" t="str">
        <f t="shared" si="312"/>
        <v>520_RS_58_2_202324</v>
      </c>
      <c r="AW19720" s="191" t="s">
        <v>92</v>
      </c>
      <c r="AX19720" s="18">
        <v>202324</v>
      </c>
      <c r="AY19720" s="191">
        <v>520</v>
      </c>
      <c r="AZ19720" s="191">
        <v>58</v>
      </c>
      <c r="BA19720" s="191">
        <v>2</v>
      </c>
      <c r="BB19720" s="191">
        <v>0</v>
      </c>
    </row>
    <row r="19721" spans="48:54" x14ac:dyDescent="0.2">
      <c r="AV19721" s="191" t="str">
        <f t="shared" si="312"/>
        <v>522_RS_58_2_202324</v>
      </c>
      <c r="AW19721" s="191" t="s">
        <v>92</v>
      </c>
      <c r="AX19721" s="18">
        <v>202324</v>
      </c>
      <c r="AY19721" s="191">
        <v>522</v>
      </c>
      <c r="AZ19721" s="191">
        <v>58</v>
      </c>
      <c r="BA19721" s="191">
        <v>2</v>
      </c>
      <c r="BB19721" s="191">
        <v>-15.752199999999903</v>
      </c>
    </row>
    <row r="19722" spans="48:54" x14ac:dyDescent="0.2">
      <c r="AV19722" s="191" t="str">
        <f t="shared" si="312"/>
        <v>524_RS_58_2_202324</v>
      </c>
      <c r="AW19722" s="191" t="s">
        <v>92</v>
      </c>
      <c r="AX19722" s="18">
        <v>202324</v>
      </c>
      <c r="AY19722" s="191">
        <v>524</v>
      </c>
      <c r="AZ19722" s="191">
        <v>58</v>
      </c>
      <c r="BA19722" s="191">
        <v>2</v>
      </c>
      <c r="BB19722" s="191">
        <v>0</v>
      </c>
    </row>
    <row r="19723" spans="48:54" x14ac:dyDescent="0.2">
      <c r="AV19723" s="191" t="str">
        <f t="shared" si="312"/>
        <v>526_RS_58_2_202324</v>
      </c>
      <c r="AW19723" s="191" t="s">
        <v>92</v>
      </c>
      <c r="AX19723" s="18">
        <v>202324</v>
      </c>
      <c r="AY19723" s="191">
        <v>526</v>
      </c>
      <c r="AZ19723" s="191">
        <v>58</v>
      </c>
      <c r="BA19723" s="191">
        <v>2</v>
      </c>
      <c r="BB19723" s="191">
        <v>3.4257322849192868</v>
      </c>
    </row>
    <row r="19724" spans="48:54" x14ac:dyDescent="0.2">
      <c r="AV19724" s="191" t="str">
        <f t="shared" si="312"/>
        <v>528_RS_58_2_202324</v>
      </c>
      <c r="AW19724" s="191" t="s">
        <v>92</v>
      </c>
      <c r="AX19724" s="18">
        <v>202324</v>
      </c>
      <c r="AY19724" s="191">
        <v>528</v>
      </c>
      <c r="AZ19724" s="191">
        <v>58</v>
      </c>
      <c r="BA19724" s="191">
        <v>2</v>
      </c>
      <c r="BB19724" s="191">
        <v>-667</v>
      </c>
    </row>
    <row r="19725" spans="48:54" x14ac:dyDescent="0.2">
      <c r="AV19725" s="191" t="str">
        <f t="shared" si="312"/>
        <v>530_RS_58_2_202324</v>
      </c>
      <c r="AW19725" s="191" t="s">
        <v>92</v>
      </c>
      <c r="AX19725" s="18">
        <v>202324</v>
      </c>
      <c r="AY19725" s="191">
        <v>530</v>
      </c>
      <c r="AZ19725" s="191">
        <v>58</v>
      </c>
      <c r="BA19725" s="191">
        <v>2</v>
      </c>
      <c r="BB19725" s="191">
        <v>-1961.0420799999999</v>
      </c>
    </row>
    <row r="19726" spans="48:54" x14ac:dyDescent="0.2">
      <c r="AV19726" s="191" t="str">
        <f t="shared" si="312"/>
        <v>532_RS_58_2_202324</v>
      </c>
      <c r="AW19726" s="191" t="s">
        <v>92</v>
      </c>
      <c r="AX19726" s="18">
        <v>202324</v>
      </c>
      <c r="AY19726" s="191">
        <v>532</v>
      </c>
      <c r="AZ19726" s="191">
        <v>58</v>
      </c>
      <c r="BA19726" s="191">
        <v>2</v>
      </c>
      <c r="BB19726" s="191">
        <v>-44.393749999999997</v>
      </c>
    </row>
    <row r="19727" spans="48:54" x14ac:dyDescent="0.2">
      <c r="AV19727" s="191" t="str">
        <f t="shared" si="312"/>
        <v>534_RS_58_2_202324</v>
      </c>
      <c r="AW19727" s="191" t="s">
        <v>92</v>
      </c>
      <c r="AX19727" s="18">
        <v>202324</v>
      </c>
      <c r="AY19727" s="191">
        <v>534</v>
      </c>
      <c r="AZ19727" s="191">
        <v>58</v>
      </c>
      <c r="BA19727" s="191">
        <v>2</v>
      </c>
      <c r="BB19727" s="191">
        <v>0</v>
      </c>
    </row>
    <row r="19728" spans="48:54" x14ac:dyDescent="0.2">
      <c r="AV19728" s="191" t="str">
        <f t="shared" si="312"/>
        <v>536_RS_58_2_202324</v>
      </c>
      <c r="AW19728" s="191" t="s">
        <v>92</v>
      </c>
      <c r="AX19728" s="18">
        <v>202324</v>
      </c>
      <c r="AY19728" s="191">
        <v>536</v>
      </c>
      <c r="AZ19728" s="191">
        <v>58</v>
      </c>
      <c r="BA19728" s="191">
        <v>2</v>
      </c>
      <c r="BB19728" s="191">
        <v>-127.503</v>
      </c>
    </row>
    <row r="19729" spans="48:54" x14ac:dyDescent="0.2">
      <c r="AV19729" s="191" t="str">
        <f t="shared" si="312"/>
        <v>538_RS_58_2_202324</v>
      </c>
      <c r="AW19729" s="191" t="s">
        <v>92</v>
      </c>
      <c r="AX19729" s="18">
        <v>202324</v>
      </c>
      <c r="AY19729" s="191">
        <v>538</v>
      </c>
      <c r="AZ19729" s="191">
        <v>58</v>
      </c>
      <c r="BA19729" s="191">
        <v>2</v>
      </c>
      <c r="BB19729" s="191">
        <v>-246</v>
      </c>
    </row>
    <row r="19730" spans="48:54" x14ac:dyDescent="0.2">
      <c r="AV19730" s="191" t="str">
        <f t="shared" si="312"/>
        <v>540_RS_58_2_202324</v>
      </c>
      <c r="AW19730" s="191" t="s">
        <v>92</v>
      </c>
      <c r="AX19730" s="18">
        <v>202324</v>
      </c>
      <c r="AY19730" s="191">
        <v>540</v>
      </c>
      <c r="AZ19730" s="191">
        <v>58</v>
      </c>
      <c r="BA19730" s="191">
        <v>2</v>
      </c>
      <c r="BB19730" s="191">
        <v>-714.03200000000004</v>
      </c>
    </row>
    <row r="19731" spans="48:54" x14ac:dyDescent="0.2">
      <c r="AV19731" s="191" t="str">
        <f t="shared" si="312"/>
        <v>542_RS_58_2_202324</v>
      </c>
      <c r="AW19731" s="191" t="s">
        <v>92</v>
      </c>
      <c r="AX19731" s="18">
        <v>202324</v>
      </c>
      <c r="AY19731" s="191">
        <v>542</v>
      </c>
      <c r="AZ19731" s="191">
        <v>58</v>
      </c>
      <c r="BA19731" s="191">
        <v>2</v>
      </c>
      <c r="BB19731" s="191">
        <v>-372.65899999999999</v>
      </c>
    </row>
    <row r="19732" spans="48:54" x14ac:dyDescent="0.2">
      <c r="AV19732" s="191" t="str">
        <f t="shared" si="312"/>
        <v>544_RS_58_2_202324</v>
      </c>
      <c r="AW19732" s="191" t="s">
        <v>92</v>
      </c>
      <c r="AX19732" s="18">
        <v>202324</v>
      </c>
      <c r="AY19732" s="191">
        <v>544</v>
      </c>
      <c r="AZ19732" s="191">
        <v>58</v>
      </c>
      <c r="BA19732" s="191">
        <v>2</v>
      </c>
      <c r="BB19732" s="191">
        <v>-95.642430000000004</v>
      </c>
    </row>
    <row r="19733" spans="48:54" x14ac:dyDescent="0.2">
      <c r="AV19733" s="191" t="str">
        <f t="shared" si="312"/>
        <v>545_RS_58_2_202324</v>
      </c>
      <c r="AW19733" s="191" t="s">
        <v>92</v>
      </c>
      <c r="AX19733" s="18">
        <v>202324</v>
      </c>
      <c r="AY19733" s="191">
        <v>545</v>
      </c>
      <c r="AZ19733" s="191">
        <v>58</v>
      </c>
      <c r="BA19733" s="191">
        <v>2</v>
      </c>
      <c r="BB19733" s="191">
        <v>0</v>
      </c>
    </row>
    <row r="19734" spans="48:54" x14ac:dyDescent="0.2">
      <c r="AV19734" s="191" t="str">
        <f t="shared" si="312"/>
        <v>546_RS_58_2_202324</v>
      </c>
      <c r="AW19734" s="191" t="s">
        <v>92</v>
      </c>
      <c r="AX19734" s="18">
        <v>202324</v>
      </c>
      <c r="AY19734" s="191">
        <v>546</v>
      </c>
      <c r="AZ19734" s="191">
        <v>58</v>
      </c>
      <c r="BA19734" s="191">
        <v>2</v>
      </c>
      <c r="BB19734" s="191">
        <v>0</v>
      </c>
    </row>
    <row r="19735" spans="48:54" x14ac:dyDescent="0.2">
      <c r="AV19735" s="191" t="str">
        <f t="shared" si="312"/>
        <v>548_RS_58_2_202324</v>
      </c>
      <c r="AW19735" s="191" t="s">
        <v>92</v>
      </c>
      <c r="AX19735" s="18">
        <v>202324</v>
      </c>
      <c r="AY19735" s="191">
        <v>548</v>
      </c>
      <c r="AZ19735" s="191">
        <v>58</v>
      </c>
      <c r="BA19735" s="191">
        <v>2</v>
      </c>
      <c r="BB19735" s="191">
        <v>0</v>
      </c>
    </row>
    <row r="19736" spans="48:54" x14ac:dyDescent="0.2">
      <c r="AV19736" s="191" t="str">
        <f t="shared" si="312"/>
        <v>550_RS_58_2_202324</v>
      </c>
      <c r="AW19736" s="191" t="s">
        <v>92</v>
      </c>
      <c r="AX19736" s="18">
        <v>202324</v>
      </c>
      <c r="AY19736" s="191">
        <v>550</v>
      </c>
      <c r="AZ19736" s="191">
        <v>58</v>
      </c>
      <c r="BA19736" s="191">
        <v>2</v>
      </c>
      <c r="BB19736" s="191">
        <v>-172.89600000000002</v>
      </c>
    </row>
    <row r="19737" spans="48:54" x14ac:dyDescent="0.2">
      <c r="AV19737" s="191" t="str">
        <f t="shared" si="312"/>
        <v>552_RS_58_2_202324</v>
      </c>
      <c r="AW19737" s="191" t="s">
        <v>92</v>
      </c>
      <c r="AX19737" s="18">
        <v>202324</v>
      </c>
      <c r="AY19737" s="191">
        <v>552</v>
      </c>
      <c r="AZ19737" s="191">
        <v>58</v>
      </c>
      <c r="BA19737" s="191">
        <v>2</v>
      </c>
      <c r="BB19737" s="191">
        <v>-726.94608999999809</v>
      </c>
    </row>
    <row r="19738" spans="48:54" x14ac:dyDescent="0.2">
      <c r="AV19738" s="191" t="str">
        <f t="shared" si="312"/>
        <v>562_RS_58_2_202324</v>
      </c>
      <c r="AW19738" s="191" t="s">
        <v>92</v>
      </c>
      <c r="AX19738" s="18">
        <v>202324</v>
      </c>
      <c r="AY19738" s="191">
        <v>562</v>
      </c>
      <c r="AZ19738" s="191">
        <v>58</v>
      </c>
      <c r="BA19738" s="191">
        <v>2</v>
      </c>
      <c r="BB19738" s="191">
        <v>0</v>
      </c>
    </row>
    <row r="19739" spans="48:54" x14ac:dyDescent="0.2">
      <c r="AV19739" s="191" t="str">
        <f t="shared" si="312"/>
        <v>564_RS_58_2_202324</v>
      </c>
      <c r="AW19739" s="191" t="s">
        <v>92</v>
      </c>
      <c r="AX19739" s="18">
        <v>202324</v>
      </c>
      <c r="AY19739" s="191">
        <v>564</v>
      </c>
      <c r="AZ19739" s="191">
        <v>58</v>
      </c>
      <c r="BA19739" s="191">
        <v>2</v>
      </c>
      <c r="BB19739" s="191">
        <v>0</v>
      </c>
    </row>
    <row r="19740" spans="48:54" x14ac:dyDescent="0.2">
      <c r="AV19740" s="191" t="str">
        <f t="shared" si="312"/>
        <v>566_RS_58_2_202324</v>
      </c>
      <c r="AW19740" s="191" t="s">
        <v>92</v>
      </c>
      <c r="AX19740" s="18">
        <v>202324</v>
      </c>
      <c r="AY19740" s="191">
        <v>566</v>
      </c>
      <c r="AZ19740" s="191">
        <v>58</v>
      </c>
      <c r="BA19740" s="191">
        <v>2</v>
      </c>
      <c r="BB19740" s="191">
        <v>0</v>
      </c>
    </row>
    <row r="19741" spans="48:54" x14ac:dyDescent="0.2">
      <c r="AV19741" s="191" t="str">
        <f t="shared" si="312"/>
        <v>568_RS_58_2_202324</v>
      </c>
      <c r="AW19741" s="191" t="s">
        <v>92</v>
      </c>
      <c r="AX19741" s="18">
        <v>202324</v>
      </c>
      <c r="AY19741" s="191">
        <v>568</v>
      </c>
      <c r="AZ19741" s="191">
        <v>58</v>
      </c>
      <c r="BA19741" s="191">
        <v>2</v>
      </c>
      <c r="BB19741" s="191">
        <v>0</v>
      </c>
    </row>
    <row r="19742" spans="48:54" x14ac:dyDescent="0.2">
      <c r="AV19742" s="191" t="str">
        <f t="shared" si="312"/>
        <v>572_RS_58_2_202324</v>
      </c>
      <c r="AW19742" s="191" t="s">
        <v>92</v>
      </c>
      <c r="AX19742" s="18">
        <v>202324</v>
      </c>
      <c r="AY19742" s="191">
        <v>572</v>
      </c>
      <c r="AZ19742" s="191">
        <v>58</v>
      </c>
      <c r="BA19742" s="191">
        <v>2</v>
      </c>
      <c r="BB19742" s="191">
        <v>0</v>
      </c>
    </row>
    <row r="19743" spans="48:54" x14ac:dyDescent="0.2">
      <c r="AV19743" s="191" t="str">
        <f t="shared" si="312"/>
        <v>574_RS_58_2_202324</v>
      </c>
      <c r="AW19743" s="191" t="s">
        <v>92</v>
      </c>
      <c r="AX19743" s="18">
        <v>202324</v>
      </c>
      <c r="AY19743" s="191">
        <v>574</v>
      </c>
      <c r="AZ19743" s="191">
        <v>58</v>
      </c>
      <c r="BA19743" s="191">
        <v>2</v>
      </c>
      <c r="BB19743" s="191">
        <v>0</v>
      </c>
    </row>
    <row r="19744" spans="48:54" x14ac:dyDescent="0.2">
      <c r="AV19744" s="191" t="str">
        <f t="shared" si="312"/>
        <v>576_RS_58_2_202324</v>
      </c>
      <c r="AW19744" s="191" t="s">
        <v>92</v>
      </c>
      <c r="AX19744" s="18">
        <v>202324</v>
      </c>
      <c r="AY19744" s="191">
        <v>576</v>
      </c>
      <c r="AZ19744" s="191">
        <v>58</v>
      </c>
      <c r="BA19744" s="191">
        <v>2</v>
      </c>
      <c r="BB19744" s="191">
        <v>0</v>
      </c>
    </row>
    <row r="19745" spans="48:54" x14ac:dyDescent="0.2">
      <c r="AV19745" s="191" t="str">
        <f t="shared" si="312"/>
        <v>582_RS_58_2_202324</v>
      </c>
      <c r="AW19745" s="191" t="s">
        <v>92</v>
      </c>
      <c r="AX19745" s="18">
        <v>202324</v>
      </c>
      <c r="AY19745" s="191">
        <v>582</v>
      </c>
      <c r="AZ19745" s="191">
        <v>58</v>
      </c>
      <c r="BA19745" s="191">
        <v>2</v>
      </c>
      <c r="BB19745" s="191">
        <v>0</v>
      </c>
    </row>
    <row r="19746" spans="48:54" x14ac:dyDescent="0.2">
      <c r="AV19746" s="191" t="str">
        <f t="shared" si="312"/>
        <v>584_RS_58_2_202324</v>
      </c>
      <c r="AW19746" s="191" t="s">
        <v>92</v>
      </c>
      <c r="AX19746" s="18">
        <v>202324</v>
      </c>
      <c r="AY19746" s="191">
        <v>584</v>
      </c>
      <c r="AZ19746" s="191">
        <v>58</v>
      </c>
      <c r="BA19746" s="191">
        <v>2</v>
      </c>
      <c r="BB19746" s="191">
        <v>-49</v>
      </c>
    </row>
    <row r="19747" spans="48:54" x14ac:dyDescent="0.2">
      <c r="AV19747" s="191" t="str">
        <f t="shared" si="312"/>
        <v>586_RS_58_2_202324</v>
      </c>
      <c r="AW19747" s="191" t="s">
        <v>92</v>
      </c>
      <c r="AX19747" s="18">
        <v>202324</v>
      </c>
      <c r="AY19747" s="191">
        <v>586</v>
      </c>
      <c r="AZ19747" s="191">
        <v>58</v>
      </c>
      <c r="BA19747" s="191">
        <v>2</v>
      </c>
      <c r="BB19747" s="191">
        <v>0</v>
      </c>
    </row>
    <row r="19748" spans="48:54" x14ac:dyDescent="0.2">
      <c r="AV19748" s="191" t="str">
        <f t="shared" si="312"/>
        <v>512_RS_58_4_202324</v>
      </c>
      <c r="AW19748" s="191" t="s">
        <v>92</v>
      </c>
      <c r="AX19748" s="18">
        <v>202324</v>
      </c>
      <c r="AY19748" s="191">
        <v>512</v>
      </c>
      <c r="AZ19748" s="191">
        <v>58</v>
      </c>
      <c r="BA19748" s="191">
        <v>4</v>
      </c>
      <c r="BB19748" s="191">
        <v>312.87218000000001</v>
      </c>
    </row>
    <row r="19749" spans="48:54" x14ac:dyDescent="0.2">
      <c r="AV19749" s="191" t="str">
        <f t="shared" si="312"/>
        <v>514_RS_58_4_202324</v>
      </c>
      <c r="AW19749" s="191" t="s">
        <v>92</v>
      </c>
      <c r="AX19749" s="18">
        <v>202324</v>
      </c>
      <c r="AY19749" s="191">
        <v>514</v>
      </c>
      <c r="AZ19749" s="191">
        <v>58</v>
      </c>
      <c r="BA19749" s="191">
        <v>4</v>
      </c>
      <c r="BB19749" s="191">
        <v>0</v>
      </c>
    </row>
    <row r="19750" spans="48:54" x14ac:dyDescent="0.2">
      <c r="AV19750" s="191" t="str">
        <f t="shared" si="312"/>
        <v>516_RS_58_4_202324</v>
      </c>
      <c r="AW19750" s="191" t="s">
        <v>92</v>
      </c>
      <c r="AX19750" s="18">
        <v>202324</v>
      </c>
      <c r="AY19750" s="191">
        <v>516</v>
      </c>
      <c r="AZ19750" s="191">
        <v>58</v>
      </c>
      <c r="BA19750" s="191">
        <v>4</v>
      </c>
      <c r="BB19750" s="191">
        <v>588.697</v>
      </c>
    </row>
    <row r="19751" spans="48:54" x14ac:dyDescent="0.2">
      <c r="AV19751" s="191" t="str">
        <f t="shared" si="312"/>
        <v>518_RS_58_4_202324</v>
      </c>
      <c r="AW19751" s="191" t="s">
        <v>92</v>
      </c>
      <c r="AX19751" s="18">
        <v>202324</v>
      </c>
      <c r="AY19751" s="191">
        <v>518</v>
      </c>
      <c r="AZ19751" s="191">
        <v>58</v>
      </c>
      <c r="BA19751" s="191">
        <v>4</v>
      </c>
      <c r="BB19751" s="191">
        <v>297.78244000000001</v>
      </c>
    </row>
    <row r="19752" spans="48:54" x14ac:dyDescent="0.2">
      <c r="AV19752" s="191" t="str">
        <f t="shared" si="312"/>
        <v>520_RS_58_4_202324</v>
      </c>
      <c r="AW19752" s="191" t="s">
        <v>92</v>
      </c>
      <c r="AX19752" s="18">
        <v>202324</v>
      </c>
      <c r="AY19752" s="191">
        <v>520</v>
      </c>
      <c r="AZ19752" s="191">
        <v>58</v>
      </c>
      <c r="BA19752" s="191">
        <v>4</v>
      </c>
      <c r="BB19752" s="191">
        <v>1679.2729999999999</v>
      </c>
    </row>
    <row r="19753" spans="48:54" x14ac:dyDescent="0.2">
      <c r="AV19753" s="191" t="str">
        <f t="shared" si="312"/>
        <v>522_RS_58_4_202324</v>
      </c>
      <c r="AW19753" s="191" t="s">
        <v>92</v>
      </c>
      <c r="AX19753" s="18">
        <v>202324</v>
      </c>
      <c r="AY19753" s="191">
        <v>522</v>
      </c>
      <c r="AZ19753" s="191">
        <v>58</v>
      </c>
      <c r="BA19753" s="191">
        <v>4</v>
      </c>
      <c r="BB19753" s="191">
        <v>1181.0916599999998</v>
      </c>
    </row>
    <row r="19754" spans="48:54" x14ac:dyDescent="0.2">
      <c r="AV19754" s="191" t="str">
        <f t="shared" si="312"/>
        <v>524_RS_58_4_202324</v>
      </c>
      <c r="AW19754" s="191" t="s">
        <v>92</v>
      </c>
      <c r="AX19754" s="18">
        <v>202324</v>
      </c>
      <c r="AY19754" s="191">
        <v>524</v>
      </c>
      <c r="AZ19754" s="191">
        <v>58</v>
      </c>
      <c r="BA19754" s="191">
        <v>4</v>
      </c>
      <c r="BB19754" s="191">
        <v>0</v>
      </c>
    </row>
    <row r="19755" spans="48:54" x14ac:dyDescent="0.2">
      <c r="AV19755" s="191" t="str">
        <f t="shared" si="312"/>
        <v>526_RS_58_4_202324</v>
      </c>
      <c r="AW19755" s="191" t="s">
        <v>92</v>
      </c>
      <c r="AX19755" s="18">
        <v>202324</v>
      </c>
      <c r="AY19755" s="191">
        <v>526</v>
      </c>
      <c r="AZ19755" s="191">
        <v>58</v>
      </c>
      <c r="BA19755" s="191">
        <v>4</v>
      </c>
      <c r="BB19755" s="191">
        <v>620.5152686036422</v>
      </c>
    </row>
    <row r="19756" spans="48:54" x14ac:dyDescent="0.2">
      <c r="AV19756" s="191" t="str">
        <f t="shared" si="312"/>
        <v>528_RS_58_4_202324</v>
      </c>
      <c r="AW19756" s="191" t="s">
        <v>92</v>
      </c>
      <c r="AX19756" s="18">
        <v>202324</v>
      </c>
      <c r="AY19756" s="191">
        <v>528</v>
      </c>
      <c r="AZ19756" s="191">
        <v>58</v>
      </c>
      <c r="BA19756" s="191">
        <v>4</v>
      </c>
      <c r="BB19756" s="191">
        <v>477</v>
      </c>
    </row>
    <row r="19757" spans="48:54" x14ac:dyDescent="0.2">
      <c r="AV19757" s="191" t="str">
        <f t="shared" si="312"/>
        <v>530_RS_58_4_202324</v>
      </c>
      <c r="AW19757" s="191" t="s">
        <v>92</v>
      </c>
      <c r="AX19757" s="18">
        <v>202324</v>
      </c>
      <c r="AY19757" s="191">
        <v>530</v>
      </c>
      <c r="AZ19757" s="191">
        <v>58</v>
      </c>
      <c r="BA19757" s="191">
        <v>4</v>
      </c>
      <c r="BB19757" s="191">
        <v>1463.9349999999999</v>
      </c>
    </row>
    <row r="19758" spans="48:54" x14ac:dyDescent="0.2">
      <c r="AV19758" s="191" t="str">
        <f t="shared" si="312"/>
        <v>532_RS_58_4_202324</v>
      </c>
      <c r="AW19758" s="191" t="s">
        <v>92</v>
      </c>
      <c r="AX19758" s="18">
        <v>202324</v>
      </c>
      <c r="AY19758" s="191">
        <v>532</v>
      </c>
      <c r="AZ19758" s="191">
        <v>58</v>
      </c>
      <c r="BA19758" s="191">
        <v>4</v>
      </c>
      <c r="BB19758" s="191">
        <v>18542.119299999998</v>
      </c>
    </row>
    <row r="19759" spans="48:54" x14ac:dyDescent="0.2">
      <c r="AV19759" s="191" t="str">
        <f t="shared" si="312"/>
        <v>534_RS_58_4_202324</v>
      </c>
      <c r="AW19759" s="191" t="s">
        <v>92</v>
      </c>
      <c r="AX19759" s="18">
        <v>202324</v>
      </c>
      <c r="AY19759" s="191">
        <v>534</v>
      </c>
      <c r="AZ19759" s="191">
        <v>58</v>
      </c>
      <c r="BA19759" s="191">
        <v>4</v>
      </c>
      <c r="BB19759" s="191">
        <v>1270.8378</v>
      </c>
    </row>
    <row r="19760" spans="48:54" x14ac:dyDescent="0.2">
      <c r="AV19760" s="191" t="str">
        <f t="shared" si="312"/>
        <v>536_RS_58_4_202324</v>
      </c>
      <c r="AW19760" s="191" t="s">
        <v>92</v>
      </c>
      <c r="AX19760" s="18">
        <v>202324</v>
      </c>
      <c r="AY19760" s="191">
        <v>536</v>
      </c>
      <c r="AZ19760" s="191">
        <v>58</v>
      </c>
      <c r="BA19760" s="191">
        <v>4</v>
      </c>
      <c r="BB19760" s="191">
        <v>-28.143000000000086</v>
      </c>
    </row>
    <row r="19761" spans="48:54" x14ac:dyDescent="0.2">
      <c r="AV19761" s="191" t="str">
        <f t="shared" si="312"/>
        <v>538_RS_58_4_202324</v>
      </c>
      <c r="AW19761" s="191" t="s">
        <v>92</v>
      </c>
      <c r="AX19761" s="18">
        <v>202324</v>
      </c>
      <c r="AY19761" s="191">
        <v>538</v>
      </c>
      <c r="AZ19761" s="191">
        <v>58</v>
      </c>
      <c r="BA19761" s="191">
        <v>4</v>
      </c>
      <c r="BB19761" s="191">
        <v>126</v>
      </c>
    </row>
    <row r="19762" spans="48:54" x14ac:dyDescent="0.2">
      <c r="AV19762" s="191" t="str">
        <f t="shared" si="312"/>
        <v>540_RS_58_4_202324</v>
      </c>
      <c r="AW19762" s="191" t="s">
        <v>92</v>
      </c>
      <c r="AX19762" s="18">
        <v>202324</v>
      </c>
      <c r="AY19762" s="191">
        <v>540</v>
      </c>
      <c r="AZ19762" s="191">
        <v>58</v>
      </c>
      <c r="BA19762" s="191">
        <v>4</v>
      </c>
      <c r="BB19762" s="191">
        <v>-1259.7079999999996</v>
      </c>
    </row>
    <row r="19763" spans="48:54" x14ac:dyDescent="0.2">
      <c r="AV19763" s="191" t="str">
        <f t="shared" si="312"/>
        <v>542_RS_58_4_202324</v>
      </c>
      <c r="AW19763" s="191" t="s">
        <v>92</v>
      </c>
      <c r="AX19763" s="18">
        <v>202324</v>
      </c>
      <c r="AY19763" s="191">
        <v>542</v>
      </c>
      <c r="AZ19763" s="191">
        <v>58</v>
      </c>
      <c r="BA19763" s="191">
        <v>4</v>
      </c>
      <c r="BB19763" s="191">
        <v>1359.0230000000001</v>
      </c>
    </row>
    <row r="19764" spans="48:54" x14ac:dyDescent="0.2">
      <c r="AV19764" s="191" t="str">
        <f t="shared" si="312"/>
        <v>544_RS_58_4_202324</v>
      </c>
      <c r="AW19764" s="191" t="s">
        <v>92</v>
      </c>
      <c r="AX19764" s="18">
        <v>202324</v>
      </c>
      <c r="AY19764" s="191">
        <v>544</v>
      </c>
      <c r="AZ19764" s="191">
        <v>58</v>
      </c>
      <c r="BA19764" s="191">
        <v>4</v>
      </c>
      <c r="BB19764" s="191">
        <v>3582.4983199999997</v>
      </c>
    </row>
    <row r="19765" spans="48:54" x14ac:dyDescent="0.2">
      <c r="AV19765" s="191" t="str">
        <f t="shared" si="312"/>
        <v>545_RS_58_4_202324</v>
      </c>
      <c r="AW19765" s="191" t="s">
        <v>92</v>
      </c>
      <c r="AX19765" s="18">
        <v>202324</v>
      </c>
      <c r="AY19765" s="191">
        <v>545</v>
      </c>
      <c r="AZ19765" s="191">
        <v>58</v>
      </c>
      <c r="BA19765" s="191">
        <v>4</v>
      </c>
      <c r="BB19765" s="191">
        <v>250.67150999999996</v>
      </c>
    </row>
    <row r="19766" spans="48:54" x14ac:dyDescent="0.2">
      <c r="AV19766" s="191" t="str">
        <f t="shared" si="312"/>
        <v>546_RS_58_4_202324</v>
      </c>
      <c r="AW19766" s="191" t="s">
        <v>92</v>
      </c>
      <c r="AX19766" s="18">
        <v>202324</v>
      </c>
      <c r="AY19766" s="191">
        <v>546</v>
      </c>
      <c r="AZ19766" s="191">
        <v>58</v>
      </c>
      <c r="BA19766" s="191">
        <v>4</v>
      </c>
      <c r="BB19766" s="191">
        <v>62.784999999999997</v>
      </c>
    </row>
    <row r="19767" spans="48:54" x14ac:dyDescent="0.2">
      <c r="AV19767" s="191" t="str">
        <f t="shared" si="312"/>
        <v>548_RS_58_4_202324</v>
      </c>
      <c r="AW19767" s="191" t="s">
        <v>92</v>
      </c>
      <c r="AX19767" s="18">
        <v>202324</v>
      </c>
      <c r="AY19767" s="191">
        <v>548</v>
      </c>
      <c r="AZ19767" s="191">
        <v>58</v>
      </c>
      <c r="BA19767" s="191">
        <v>4</v>
      </c>
      <c r="BB19767" s="191">
        <v>338.01600000000002</v>
      </c>
    </row>
    <row r="19768" spans="48:54" x14ac:dyDescent="0.2">
      <c r="AV19768" s="191" t="str">
        <f t="shared" si="312"/>
        <v>550_RS_58_4_202324</v>
      </c>
      <c r="AW19768" s="191" t="s">
        <v>92</v>
      </c>
      <c r="AX19768" s="18">
        <v>202324</v>
      </c>
      <c r="AY19768" s="191">
        <v>550</v>
      </c>
      <c r="AZ19768" s="191">
        <v>58</v>
      </c>
      <c r="BA19768" s="191">
        <v>4</v>
      </c>
      <c r="BB19768" s="191">
        <v>10101.271089999998</v>
      </c>
    </row>
    <row r="19769" spans="48:54" x14ac:dyDescent="0.2">
      <c r="AV19769" s="191" t="str">
        <f t="shared" si="312"/>
        <v>552_RS_58_4_202324</v>
      </c>
      <c r="AW19769" s="191" t="s">
        <v>92</v>
      </c>
      <c r="AX19769" s="18">
        <v>202324</v>
      </c>
      <c r="AY19769" s="191">
        <v>552</v>
      </c>
      <c r="AZ19769" s="191">
        <v>58</v>
      </c>
      <c r="BA19769" s="191">
        <v>4</v>
      </c>
      <c r="BB19769" s="191">
        <v>1034.5088300000011</v>
      </c>
    </row>
    <row r="19770" spans="48:54" x14ac:dyDescent="0.2">
      <c r="AV19770" s="191" t="str">
        <f t="shared" si="312"/>
        <v>562_RS_58_4_202324</v>
      </c>
      <c r="AW19770" s="191" t="s">
        <v>92</v>
      </c>
      <c r="AX19770" s="18">
        <v>202324</v>
      </c>
      <c r="AY19770" s="191">
        <v>562</v>
      </c>
      <c r="AZ19770" s="191">
        <v>58</v>
      </c>
      <c r="BA19770" s="191">
        <v>4</v>
      </c>
      <c r="BB19770" s="191">
        <v>0</v>
      </c>
    </row>
    <row r="19771" spans="48:54" x14ac:dyDescent="0.2">
      <c r="AV19771" s="191" t="str">
        <f t="shared" si="312"/>
        <v>564_RS_58_4_202324</v>
      </c>
      <c r="AW19771" s="191" t="s">
        <v>92</v>
      </c>
      <c r="AX19771" s="18">
        <v>202324</v>
      </c>
      <c r="AY19771" s="191">
        <v>564</v>
      </c>
      <c r="AZ19771" s="191">
        <v>58</v>
      </c>
      <c r="BA19771" s="191">
        <v>4</v>
      </c>
      <c r="BB19771" s="191">
        <v>0</v>
      </c>
    </row>
    <row r="19772" spans="48:54" x14ac:dyDescent="0.2">
      <c r="AV19772" s="191" t="str">
        <f t="shared" si="312"/>
        <v>566_RS_58_4_202324</v>
      </c>
      <c r="AW19772" s="191" t="s">
        <v>92</v>
      </c>
      <c r="AX19772" s="18">
        <v>202324</v>
      </c>
      <c r="AY19772" s="191">
        <v>566</v>
      </c>
      <c r="AZ19772" s="191">
        <v>58</v>
      </c>
      <c r="BA19772" s="191">
        <v>4</v>
      </c>
      <c r="BB19772" s="191">
        <v>0</v>
      </c>
    </row>
    <row r="19773" spans="48:54" x14ac:dyDescent="0.2">
      <c r="AV19773" s="191" t="str">
        <f t="shared" si="312"/>
        <v>568_RS_58_4_202324</v>
      </c>
      <c r="AW19773" s="191" t="s">
        <v>92</v>
      </c>
      <c r="AX19773" s="18">
        <v>202324</v>
      </c>
      <c r="AY19773" s="191">
        <v>568</v>
      </c>
      <c r="AZ19773" s="191">
        <v>58</v>
      </c>
      <c r="BA19773" s="191">
        <v>4</v>
      </c>
      <c r="BB19773" s="191">
        <v>-30</v>
      </c>
    </row>
    <row r="19774" spans="48:54" x14ac:dyDescent="0.2">
      <c r="AV19774" s="191" t="str">
        <f t="shared" si="312"/>
        <v>572_RS_58_4_202324</v>
      </c>
      <c r="AW19774" s="191" t="s">
        <v>92</v>
      </c>
      <c r="AX19774" s="18">
        <v>202324</v>
      </c>
      <c r="AY19774" s="191">
        <v>572</v>
      </c>
      <c r="AZ19774" s="191">
        <v>58</v>
      </c>
      <c r="BA19774" s="191">
        <v>4</v>
      </c>
      <c r="BB19774" s="191">
        <v>0</v>
      </c>
    </row>
    <row r="19775" spans="48:54" x14ac:dyDescent="0.2">
      <c r="AV19775" s="191" t="str">
        <f t="shared" si="312"/>
        <v>574_RS_58_4_202324</v>
      </c>
      <c r="AW19775" s="191" t="s">
        <v>92</v>
      </c>
      <c r="AX19775" s="18">
        <v>202324</v>
      </c>
      <c r="AY19775" s="191">
        <v>574</v>
      </c>
      <c r="AZ19775" s="191">
        <v>58</v>
      </c>
      <c r="BA19775" s="191">
        <v>4</v>
      </c>
      <c r="BB19775" s="191">
        <v>0</v>
      </c>
    </row>
    <row r="19776" spans="48:54" x14ac:dyDescent="0.2">
      <c r="AV19776" s="191" t="str">
        <f t="shared" si="312"/>
        <v>576_RS_58_4_202324</v>
      </c>
      <c r="AW19776" s="191" t="s">
        <v>92</v>
      </c>
      <c r="AX19776" s="18">
        <v>202324</v>
      </c>
      <c r="AY19776" s="191">
        <v>576</v>
      </c>
      <c r="AZ19776" s="191">
        <v>58</v>
      </c>
      <c r="BA19776" s="191">
        <v>4</v>
      </c>
      <c r="BB19776" s="191">
        <v>0</v>
      </c>
    </row>
    <row r="19777" spans="48:54" x14ac:dyDescent="0.2">
      <c r="AV19777" s="191" t="str">
        <f t="shared" si="312"/>
        <v>582_RS_58_4_202324</v>
      </c>
      <c r="AW19777" s="191" t="s">
        <v>92</v>
      </c>
      <c r="AX19777" s="18">
        <v>202324</v>
      </c>
      <c r="AY19777" s="191">
        <v>582</v>
      </c>
      <c r="AZ19777" s="191">
        <v>58</v>
      </c>
      <c r="BA19777" s="191">
        <v>4</v>
      </c>
      <c r="BB19777" s="191">
        <v>0</v>
      </c>
    </row>
    <row r="19778" spans="48:54" x14ac:dyDescent="0.2">
      <c r="AV19778" s="191" t="str">
        <f t="shared" si="312"/>
        <v>584_RS_58_4_202324</v>
      </c>
      <c r="AW19778" s="191" t="s">
        <v>92</v>
      </c>
      <c r="AX19778" s="18">
        <v>202324</v>
      </c>
      <c r="AY19778" s="191">
        <v>584</v>
      </c>
      <c r="AZ19778" s="191">
        <v>58</v>
      </c>
      <c r="BA19778" s="191">
        <v>4</v>
      </c>
      <c r="BB19778" s="191">
        <v>2061</v>
      </c>
    </row>
    <row r="19779" spans="48:54" x14ac:dyDescent="0.2">
      <c r="AV19779" s="191" t="str">
        <f t="shared" si="312"/>
        <v>586_RS_58_4_202324</v>
      </c>
      <c r="AW19779" s="191" t="s">
        <v>92</v>
      </c>
      <c r="AX19779" s="18">
        <v>202324</v>
      </c>
      <c r="AY19779" s="191">
        <v>586</v>
      </c>
      <c r="AZ19779" s="191">
        <v>58</v>
      </c>
      <c r="BA19779" s="191">
        <v>4</v>
      </c>
      <c r="BB19779" s="191">
        <v>0</v>
      </c>
    </row>
    <row r="19780" spans="48:54" x14ac:dyDescent="0.2">
      <c r="AV19780" s="191" t="str">
        <f t="shared" ref="AV19780:AV19843" si="313">AY19780&amp;"_"&amp;AW19780&amp;"_"&amp;AZ19780&amp;"_"&amp;BA19780&amp;"_"&amp;AX19780</f>
        <v>512_RS_58_5_202324</v>
      </c>
      <c r="AW19780" s="191" t="s">
        <v>92</v>
      </c>
      <c r="AX19780" s="18">
        <v>202324</v>
      </c>
      <c r="AY19780" s="191">
        <v>512</v>
      </c>
      <c r="AZ19780" s="191">
        <v>58</v>
      </c>
      <c r="BA19780" s="191">
        <v>5</v>
      </c>
      <c r="BB19780" s="191">
        <v>0</v>
      </c>
    </row>
    <row r="19781" spans="48:54" x14ac:dyDescent="0.2">
      <c r="AV19781" s="191" t="str">
        <f t="shared" si="313"/>
        <v>514_RS_58_5_202324</v>
      </c>
      <c r="AW19781" s="191" t="s">
        <v>92</v>
      </c>
      <c r="AX19781" s="18">
        <v>202324</v>
      </c>
      <c r="AY19781" s="191">
        <v>514</v>
      </c>
      <c r="AZ19781" s="191">
        <v>58</v>
      </c>
      <c r="BA19781" s="191">
        <v>5</v>
      </c>
      <c r="BB19781" s="191">
        <v>0</v>
      </c>
    </row>
    <row r="19782" spans="48:54" x14ac:dyDescent="0.2">
      <c r="AV19782" s="191" t="str">
        <f t="shared" si="313"/>
        <v>516_RS_58_5_202324</v>
      </c>
      <c r="AW19782" s="191" t="s">
        <v>92</v>
      </c>
      <c r="AX19782" s="18">
        <v>202324</v>
      </c>
      <c r="AY19782" s="191">
        <v>516</v>
      </c>
      <c r="AZ19782" s="191">
        <v>58</v>
      </c>
      <c r="BA19782" s="191">
        <v>5</v>
      </c>
      <c r="BB19782" s="191">
        <v>0</v>
      </c>
    </row>
    <row r="19783" spans="48:54" x14ac:dyDescent="0.2">
      <c r="AV19783" s="191" t="str">
        <f t="shared" si="313"/>
        <v>518_RS_58_5_202324</v>
      </c>
      <c r="AW19783" s="191" t="s">
        <v>92</v>
      </c>
      <c r="AX19783" s="18">
        <v>202324</v>
      </c>
      <c r="AY19783" s="191">
        <v>518</v>
      </c>
      <c r="AZ19783" s="191">
        <v>58</v>
      </c>
      <c r="BA19783" s="191">
        <v>5</v>
      </c>
      <c r="BB19783" s="191">
        <v>-119.65867999999999</v>
      </c>
    </row>
    <row r="19784" spans="48:54" x14ac:dyDescent="0.2">
      <c r="AV19784" s="191" t="str">
        <f t="shared" si="313"/>
        <v>520_RS_58_5_202324</v>
      </c>
      <c r="AW19784" s="191" t="s">
        <v>92</v>
      </c>
      <c r="AX19784" s="18">
        <v>202324</v>
      </c>
      <c r="AY19784" s="191">
        <v>520</v>
      </c>
      <c r="AZ19784" s="191">
        <v>58</v>
      </c>
      <c r="BA19784" s="191">
        <v>5</v>
      </c>
      <c r="BB19784" s="191">
        <v>0</v>
      </c>
    </row>
    <row r="19785" spans="48:54" x14ac:dyDescent="0.2">
      <c r="AV19785" s="191" t="str">
        <f t="shared" si="313"/>
        <v>522_RS_58_5_202324</v>
      </c>
      <c r="AW19785" s="191" t="s">
        <v>92</v>
      </c>
      <c r="AX19785" s="18">
        <v>202324</v>
      </c>
      <c r="AY19785" s="191">
        <v>522</v>
      </c>
      <c r="AZ19785" s="191">
        <v>58</v>
      </c>
      <c r="BA19785" s="191">
        <v>5</v>
      </c>
      <c r="BB19785" s="191">
        <v>0</v>
      </c>
    </row>
    <row r="19786" spans="48:54" x14ac:dyDescent="0.2">
      <c r="AV19786" s="191" t="str">
        <f t="shared" si="313"/>
        <v>524_RS_58_5_202324</v>
      </c>
      <c r="AW19786" s="191" t="s">
        <v>92</v>
      </c>
      <c r="AX19786" s="18">
        <v>202324</v>
      </c>
      <c r="AY19786" s="191">
        <v>524</v>
      </c>
      <c r="AZ19786" s="191">
        <v>58</v>
      </c>
      <c r="BA19786" s="191">
        <v>5</v>
      </c>
      <c r="BB19786" s="191">
        <v>0</v>
      </c>
    </row>
    <row r="19787" spans="48:54" x14ac:dyDescent="0.2">
      <c r="AV19787" s="191" t="str">
        <f t="shared" si="313"/>
        <v>526_RS_58_5_202324</v>
      </c>
      <c r="AW19787" s="191" t="s">
        <v>92</v>
      </c>
      <c r="AX19787" s="18">
        <v>202324</v>
      </c>
      <c r="AY19787" s="191">
        <v>526</v>
      </c>
      <c r="AZ19787" s="191">
        <v>58</v>
      </c>
      <c r="BA19787" s="191">
        <v>5</v>
      </c>
      <c r="BB19787" s="191">
        <v>0</v>
      </c>
    </row>
    <row r="19788" spans="48:54" x14ac:dyDescent="0.2">
      <c r="AV19788" s="191" t="str">
        <f t="shared" si="313"/>
        <v>528_RS_58_5_202324</v>
      </c>
      <c r="AW19788" s="191" t="s">
        <v>92</v>
      </c>
      <c r="AX19788" s="18">
        <v>202324</v>
      </c>
      <c r="AY19788" s="191">
        <v>528</v>
      </c>
      <c r="AZ19788" s="191">
        <v>58</v>
      </c>
      <c r="BA19788" s="191">
        <v>5</v>
      </c>
      <c r="BB19788" s="191">
        <v>0</v>
      </c>
    </row>
    <row r="19789" spans="48:54" x14ac:dyDescent="0.2">
      <c r="AV19789" s="191" t="str">
        <f t="shared" si="313"/>
        <v>530_RS_58_5_202324</v>
      </c>
      <c r="AW19789" s="191" t="s">
        <v>92</v>
      </c>
      <c r="AX19789" s="18">
        <v>202324</v>
      </c>
      <c r="AY19789" s="191">
        <v>530</v>
      </c>
      <c r="AZ19789" s="191">
        <v>58</v>
      </c>
      <c r="BA19789" s="191">
        <v>5</v>
      </c>
      <c r="BB19789" s="191">
        <v>0</v>
      </c>
    </row>
    <row r="19790" spans="48:54" x14ac:dyDescent="0.2">
      <c r="AV19790" s="191" t="str">
        <f t="shared" si="313"/>
        <v>532_RS_58_5_202324</v>
      </c>
      <c r="AW19790" s="191" t="s">
        <v>92</v>
      </c>
      <c r="AX19790" s="18">
        <v>202324</v>
      </c>
      <c r="AY19790" s="191">
        <v>532</v>
      </c>
      <c r="AZ19790" s="191">
        <v>58</v>
      </c>
      <c r="BA19790" s="191">
        <v>5</v>
      </c>
      <c r="BB19790" s="191">
        <v>0</v>
      </c>
    </row>
    <row r="19791" spans="48:54" x14ac:dyDescent="0.2">
      <c r="AV19791" s="191" t="str">
        <f t="shared" si="313"/>
        <v>534_RS_58_5_202324</v>
      </c>
      <c r="AW19791" s="191" t="s">
        <v>92</v>
      </c>
      <c r="AX19791" s="18">
        <v>202324</v>
      </c>
      <c r="AY19791" s="191">
        <v>534</v>
      </c>
      <c r="AZ19791" s="191">
        <v>58</v>
      </c>
      <c r="BA19791" s="191">
        <v>5</v>
      </c>
      <c r="BB19791" s="191">
        <v>0</v>
      </c>
    </row>
    <row r="19792" spans="48:54" x14ac:dyDescent="0.2">
      <c r="AV19792" s="191" t="str">
        <f t="shared" si="313"/>
        <v>536_RS_58_5_202324</v>
      </c>
      <c r="AW19792" s="191" t="s">
        <v>92</v>
      </c>
      <c r="AX19792" s="18">
        <v>202324</v>
      </c>
      <c r="AY19792" s="191">
        <v>536</v>
      </c>
      <c r="AZ19792" s="191">
        <v>58</v>
      </c>
      <c r="BA19792" s="191">
        <v>5</v>
      </c>
      <c r="BB19792" s="191">
        <v>0</v>
      </c>
    </row>
    <row r="19793" spans="48:54" x14ac:dyDescent="0.2">
      <c r="AV19793" s="191" t="str">
        <f t="shared" si="313"/>
        <v>538_RS_58_5_202324</v>
      </c>
      <c r="AW19793" s="191" t="s">
        <v>92</v>
      </c>
      <c r="AX19793" s="18">
        <v>202324</v>
      </c>
      <c r="AY19793" s="191">
        <v>538</v>
      </c>
      <c r="AZ19793" s="191">
        <v>58</v>
      </c>
      <c r="BA19793" s="191">
        <v>5</v>
      </c>
      <c r="BB19793" s="191">
        <v>0</v>
      </c>
    </row>
    <row r="19794" spans="48:54" x14ac:dyDescent="0.2">
      <c r="AV19794" s="191" t="str">
        <f t="shared" si="313"/>
        <v>540_RS_58_5_202324</v>
      </c>
      <c r="AW19794" s="191" t="s">
        <v>92</v>
      </c>
      <c r="AX19794" s="18">
        <v>202324</v>
      </c>
      <c r="AY19794" s="191">
        <v>540</v>
      </c>
      <c r="AZ19794" s="191">
        <v>58</v>
      </c>
      <c r="BA19794" s="191">
        <v>5</v>
      </c>
      <c r="BB19794" s="191">
        <v>-54.036000000000001</v>
      </c>
    </row>
    <row r="19795" spans="48:54" x14ac:dyDescent="0.2">
      <c r="AV19795" s="191" t="str">
        <f t="shared" si="313"/>
        <v>542_RS_58_5_202324</v>
      </c>
      <c r="AW19795" s="191" t="s">
        <v>92</v>
      </c>
      <c r="AX19795" s="18">
        <v>202324</v>
      </c>
      <c r="AY19795" s="191">
        <v>542</v>
      </c>
      <c r="AZ19795" s="191">
        <v>58</v>
      </c>
      <c r="BA19795" s="191">
        <v>5</v>
      </c>
      <c r="BB19795" s="191">
        <v>0</v>
      </c>
    </row>
    <row r="19796" spans="48:54" x14ac:dyDescent="0.2">
      <c r="AV19796" s="191" t="str">
        <f t="shared" si="313"/>
        <v>544_RS_58_5_202324</v>
      </c>
      <c r="AW19796" s="191" t="s">
        <v>92</v>
      </c>
      <c r="AX19796" s="18">
        <v>202324</v>
      </c>
      <c r="AY19796" s="191">
        <v>544</v>
      </c>
      <c r="AZ19796" s="191">
        <v>58</v>
      </c>
      <c r="BA19796" s="191">
        <v>5</v>
      </c>
      <c r="BB19796" s="191">
        <v>0</v>
      </c>
    </row>
    <row r="19797" spans="48:54" x14ac:dyDescent="0.2">
      <c r="AV19797" s="191" t="str">
        <f t="shared" si="313"/>
        <v>545_RS_58_5_202324</v>
      </c>
      <c r="AW19797" s="191" t="s">
        <v>92</v>
      </c>
      <c r="AX19797" s="18">
        <v>202324</v>
      </c>
      <c r="AY19797" s="191">
        <v>545</v>
      </c>
      <c r="AZ19797" s="191">
        <v>58</v>
      </c>
      <c r="BA19797" s="191">
        <v>5</v>
      </c>
      <c r="BB19797" s="191">
        <v>0</v>
      </c>
    </row>
    <row r="19798" spans="48:54" x14ac:dyDescent="0.2">
      <c r="AV19798" s="191" t="str">
        <f t="shared" si="313"/>
        <v>546_RS_58_5_202324</v>
      </c>
      <c r="AW19798" s="191" t="s">
        <v>92</v>
      </c>
      <c r="AX19798" s="18">
        <v>202324</v>
      </c>
      <c r="AY19798" s="191">
        <v>546</v>
      </c>
      <c r="AZ19798" s="191">
        <v>58</v>
      </c>
      <c r="BA19798" s="191">
        <v>5</v>
      </c>
      <c r="BB19798" s="191">
        <v>0</v>
      </c>
    </row>
    <row r="19799" spans="48:54" x14ac:dyDescent="0.2">
      <c r="AV19799" s="191" t="str">
        <f t="shared" si="313"/>
        <v>548_RS_58_5_202324</v>
      </c>
      <c r="AW19799" s="191" t="s">
        <v>92</v>
      </c>
      <c r="AX19799" s="18">
        <v>202324</v>
      </c>
      <c r="AY19799" s="191">
        <v>548</v>
      </c>
      <c r="AZ19799" s="191">
        <v>58</v>
      </c>
      <c r="BA19799" s="191">
        <v>5</v>
      </c>
      <c r="BB19799" s="191">
        <v>0</v>
      </c>
    </row>
    <row r="19800" spans="48:54" x14ac:dyDescent="0.2">
      <c r="AV19800" s="191" t="str">
        <f t="shared" si="313"/>
        <v>550_RS_58_5_202324</v>
      </c>
      <c r="AW19800" s="191" t="s">
        <v>92</v>
      </c>
      <c r="AX19800" s="18">
        <v>202324</v>
      </c>
      <c r="AY19800" s="191">
        <v>550</v>
      </c>
      <c r="AZ19800" s="191">
        <v>58</v>
      </c>
      <c r="BA19800" s="191">
        <v>5</v>
      </c>
      <c r="BB19800" s="191">
        <v>0</v>
      </c>
    </row>
    <row r="19801" spans="48:54" x14ac:dyDescent="0.2">
      <c r="AV19801" s="191" t="str">
        <f t="shared" si="313"/>
        <v>552_RS_58_5_202324</v>
      </c>
      <c r="AW19801" s="191" t="s">
        <v>92</v>
      </c>
      <c r="AX19801" s="18">
        <v>202324</v>
      </c>
      <c r="AY19801" s="191">
        <v>552</v>
      </c>
      <c r="AZ19801" s="191">
        <v>58</v>
      </c>
      <c r="BA19801" s="191">
        <v>5</v>
      </c>
      <c r="BB19801" s="191">
        <v>-47.192799999999899</v>
      </c>
    </row>
    <row r="19802" spans="48:54" x14ac:dyDescent="0.2">
      <c r="AV19802" s="191" t="str">
        <f t="shared" si="313"/>
        <v>562_RS_58_5_202324</v>
      </c>
      <c r="AW19802" s="191" t="s">
        <v>92</v>
      </c>
      <c r="AX19802" s="18">
        <v>202324</v>
      </c>
      <c r="AY19802" s="191">
        <v>562</v>
      </c>
      <c r="AZ19802" s="191">
        <v>58</v>
      </c>
      <c r="BA19802" s="191">
        <v>5</v>
      </c>
      <c r="BB19802" s="191">
        <v>0</v>
      </c>
    </row>
    <row r="19803" spans="48:54" x14ac:dyDescent="0.2">
      <c r="AV19803" s="191" t="str">
        <f t="shared" si="313"/>
        <v>564_RS_58_5_202324</v>
      </c>
      <c r="AW19803" s="191" t="s">
        <v>92</v>
      </c>
      <c r="AX19803" s="18">
        <v>202324</v>
      </c>
      <c r="AY19803" s="191">
        <v>564</v>
      </c>
      <c r="AZ19803" s="191">
        <v>58</v>
      </c>
      <c r="BA19803" s="191">
        <v>5</v>
      </c>
      <c r="BB19803" s="191">
        <v>0</v>
      </c>
    </row>
    <row r="19804" spans="48:54" x14ac:dyDescent="0.2">
      <c r="AV19804" s="191" t="str">
        <f t="shared" si="313"/>
        <v>566_RS_58_5_202324</v>
      </c>
      <c r="AW19804" s="191" t="s">
        <v>92</v>
      </c>
      <c r="AX19804" s="18">
        <v>202324</v>
      </c>
      <c r="AY19804" s="191">
        <v>566</v>
      </c>
      <c r="AZ19804" s="191">
        <v>58</v>
      </c>
      <c r="BA19804" s="191">
        <v>5</v>
      </c>
      <c r="BB19804" s="191">
        <v>0</v>
      </c>
    </row>
    <row r="19805" spans="48:54" x14ac:dyDescent="0.2">
      <c r="AV19805" s="191" t="str">
        <f t="shared" si="313"/>
        <v>568_RS_58_5_202324</v>
      </c>
      <c r="AW19805" s="191" t="s">
        <v>92</v>
      </c>
      <c r="AX19805" s="18">
        <v>202324</v>
      </c>
      <c r="AY19805" s="191">
        <v>568</v>
      </c>
      <c r="AZ19805" s="191">
        <v>58</v>
      </c>
      <c r="BA19805" s="191">
        <v>5</v>
      </c>
      <c r="BB19805" s="191">
        <v>0</v>
      </c>
    </row>
    <row r="19806" spans="48:54" x14ac:dyDescent="0.2">
      <c r="AV19806" s="191" t="str">
        <f t="shared" si="313"/>
        <v>572_RS_58_5_202324</v>
      </c>
      <c r="AW19806" s="191" t="s">
        <v>92</v>
      </c>
      <c r="AX19806" s="18">
        <v>202324</v>
      </c>
      <c r="AY19806" s="191">
        <v>572</v>
      </c>
      <c r="AZ19806" s="191">
        <v>58</v>
      </c>
      <c r="BA19806" s="191">
        <v>5</v>
      </c>
      <c r="BB19806" s="191">
        <v>0</v>
      </c>
    </row>
    <row r="19807" spans="48:54" x14ac:dyDescent="0.2">
      <c r="AV19807" s="191" t="str">
        <f t="shared" si="313"/>
        <v>574_RS_58_5_202324</v>
      </c>
      <c r="AW19807" s="191" t="s">
        <v>92</v>
      </c>
      <c r="AX19807" s="18">
        <v>202324</v>
      </c>
      <c r="AY19807" s="191">
        <v>574</v>
      </c>
      <c r="AZ19807" s="191">
        <v>58</v>
      </c>
      <c r="BA19807" s="191">
        <v>5</v>
      </c>
      <c r="BB19807" s="191">
        <v>0</v>
      </c>
    </row>
    <row r="19808" spans="48:54" x14ac:dyDescent="0.2">
      <c r="AV19808" s="191" t="str">
        <f t="shared" si="313"/>
        <v>576_RS_58_5_202324</v>
      </c>
      <c r="AW19808" s="191" t="s">
        <v>92</v>
      </c>
      <c r="AX19808" s="18">
        <v>202324</v>
      </c>
      <c r="AY19808" s="191">
        <v>576</v>
      </c>
      <c r="AZ19808" s="191">
        <v>58</v>
      </c>
      <c r="BA19808" s="191">
        <v>5</v>
      </c>
      <c r="BB19808" s="191">
        <v>0</v>
      </c>
    </row>
    <row r="19809" spans="48:54" x14ac:dyDescent="0.2">
      <c r="AV19809" s="191" t="str">
        <f t="shared" si="313"/>
        <v>582_RS_58_5_202324</v>
      </c>
      <c r="AW19809" s="191" t="s">
        <v>92</v>
      </c>
      <c r="AX19809" s="18">
        <v>202324</v>
      </c>
      <c r="AY19809" s="191">
        <v>582</v>
      </c>
      <c r="AZ19809" s="191">
        <v>58</v>
      </c>
      <c r="BA19809" s="191">
        <v>5</v>
      </c>
      <c r="BB19809" s="191">
        <v>0</v>
      </c>
    </row>
    <row r="19810" spans="48:54" x14ac:dyDescent="0.2">
      <c r="AV19810" s="191" t="str">
        <f t="shared" si="313"/>
        <v>584_RS_58_5_202324</v>
      </c>
      <c r="AW19810" s="191" t="s">
        <v>92</v>
      </c>
      <c r="AX19810" s="18">
        <v>202324</v>
      </c>
      <c r="AY19810" s="191">
        <v>584</v>
      </c>
      <c r="AZ19810" s="191">
        <v>58</v>
      </c>
      <c r="BA19810" s="191">
        <v>5</v>
      </c>
      <c r="BB19810" s="191">
        <v>0</v>
      </c>
    </row>
    <row r="19811" spans="48:54" x14ac:dyDescent="0.2">
      <c r="AV19811" s="191" t="str">
        <f t="shared" si="313"/>
        <v>586_RS_58_5_202324</v>
      </c>
      <c r="AW19811" s="191" t="s">
        <v>92</v>
      </c>
      <c r="AX19811" s="18">
        <v>202324</v>
      </c>
      <c r="AY19811" s="191">
        <v>586</v>
      </c>
      <c r="AZ19811" s="191">
        <v>58</v>
      </c>
      <c r="BA19811" s="191">
        <v>5</v>
      </c>
      <c r="BB19811" s="191">
        <v>0</v>
      </c>
    </row>
    <row r="19812" spans="48:54" x14ac:dyDescent="0.2">
      <c r="AV19812" s="191" t="str">
        <f t="shared" si="313"/>
        <v>512_RS_59_1_202324</v>
      </c>
      <c r="AW19812" s="191" t="s">
        <v>92</v>
      </c>
      <c r="AX19812" s="18">
        <v>202324</v>
      </c>
      <c r="AY19812" s="191">
        <v>512</v>
      </c>
      <c r="AZ19812" s="191">
        <v>59</v>
      </c>
      <c r="BA19812" s="191">
        <v>1</v>
      </c>
      <c r="BB19812" s="191">
        <v>3286.761</v>
      </c>
    </row>
    <row r="19813" spans="48:54" x14ac:dyDescent="0.2">
      <c r="AV19813" s="191" t="str">
        <f t="shared" si="313"/>
        <v>514_RS_59_1_202324</v>
      </c>
      <c r="AW19813" s="191" t="s">
        <v>92</v>
      </c>
      <c r="AX19813" s="18">
        <v>202324</v>
      </c>
      <c r="AY19813" s="191">
        <v>514</v>
      </c>
      <c r="AZ19813" s="191">
        <v>59</v>
      </c>
      <c r="BA19813" s="191">
        <v>1</v>
      </c>
      <c r="BB19813" s="191">
        <v>26957.134550000002</v>
      </c>
    </row>
    <row r="19814" spans="48:54" x14ac:dyDescent="0.2">
      <c r="AV19814" s="191" t="str">
        <f t="shared" si="313"/>
        <v>516_RS_59_1_202324</v>
      </c>
      <c r="AW19814" s="191" t="s">
        <v>92</v>
      </c>
      <c r="AX19814" s="18">
        <v>202324</v>
      </c>
      <c r="AY19814" s="191">
        <v>516</v>
      </c>
      <c r="AZ19814" s="191">
        <v>59</v>
      </c>
      <c r="BA19814" s="191">
        <v>1</v>
      </c>
      <c r="BB19814" s="191">
        <v>10035.274999999998</v>
      </c>
    </row>
    <row r="19815" spans="48:54" x14ac:dyDescent="0.2">
      <c r="AV19815" s="191" t="str">
        <f t="shared" si="313"/>
        <v>518_RS_59_1_202324</v>
      </c>
      <c r="AW19815" s="191" t="s">
        <v>92</v>
      </c>
      <c r="AX19815" s="18">
        <v>202324</v>
      </c>
      <c r="AY19815" s="191">
        <v>518</v>
      </c>
      <c r="AZ19815" s="191">
        <v>59</v>
      </c>
      <c r="BA19815" s="191">
        <v>1</v>
      </c>
      <c r="BB19815" s="191">
        <v>4403.2597800000003</v>
      </c>
    </row>
    <row r="19816" spans="48:54" x14ac:dyDescent="0.2">
      <c r="AV19816" s="191" t="str">
        <f t="shared" si="313"/>
        <v>520_RS_59_1_202324</v>
      </c>
      <c r="AW19816" s="191" t="s">
        <v>92</v>
      </c>
      <c r="AX19816" s="18">
        <v>202324</v>
      </c>
      <c r="AY19816" s="191">
        <v>520</v>
      </c>
      <c r="AZ19816" s="191">
        <v>59</v>
      </c>
      <c r="BA19816" s="191">
        <v>1</v>
      </c>
      <c r="BB19816" s="191">
        <v>12.113</v>
      </c>
    </row>
    <row r="19817" spans="48:54" x14ac:dyDescent="0.2">
      <c r="AV19817" s="191" t="str">
        <f t="shared" si="313"/>
        <v>522_RS_59_1_202324</v>
      </c>
      <c r="AW19817" s="191" t="s">
        <v>92</v>
      </c>
      <c r="AX19817" s="18">
        <v>202324</v>
      </c>
      <c r="AY19817" s="191">
        <v>522</v>
      </c>
      <c r="AZ19817" s="191">
        <v>59</v>
      </c>
      <c r="BA19817" s="191">
        <v>1</v>
      </c>
      <c r="BB19817" s="191">
        <v>3076.9454999999998</v>
      </c>
    </row>
    <row r="19818" spans="48:54" x14ac:dyDescent="0.2">
      <c r="AV19818" s="191" t="str">
        <f t="shared" si="313"/>
        <v>524_RS_59_1_202324</v>
      </c>
      <c r="AW19818" s="191" t="s">
        <v>92</v>
      </c>
      <c r="AX19818" s="18">
        <v>202324</v>
      </c>
      <c r="AY19818" s="191">
        <v>524</v>
      </c>
      <c r="AZ19818" s="191">
        <v>59</v>
      </c>
      <c r="BA19818" s="191">
        <v>1</v>
      </c>
      <c r="BB19818" s="191">
        <v>33809.120190000001</v>
      </c>
    </row>
    <row r="19819" spans="48:54" x14ac:dyDescent="0.2">
      <c r="AV19819" s="191" t="str">
        <f t="shared" si="313"/>
        <v>526_RS_59_1_202324</v>
      </c>
      <c r="AW19819" s="191" t="s">
        <v>92</v>
      </c>
      <c r="AX19819" s="18">
        <v>202324</v>
      </c>
      <c r="AY19819" s="191">
        <v>526</v>
      </c>
      <c r="AZ19819" s="191">
        <v>59</v>
      </c>
      <c r="BA19819" s="191">
        <v>1</v>
      </c>
      <c r="BB19819" s="191">
        <v>26594.491667092992</v>
      </c>
    </row>
    <row r="19820" spans="48:54" x14ac:dyDescent="0.2">
      <c r="AV19820" s="191" t="str">
        <f t="shared" si="313"/>
        <v>528_RS_59_1_202324</v>
      </c>
      <c r="AW19820" s="191" t="s">
        <v>92</v>
      </c>
      <c r="AX19820" s="18">
        <v>202324</v>
      </c>
      <c r="AY19820" s="191">
        <v>528</v>
      </c>
      <c r="AZ19820" s="191">
        <v>59</v>
      </c>
      <c r="BA19820" s="191">
        <v>1</v>
      </c>
      <c r="BB19820" s="191">
        <v>-733</v>
      </c>
    </row>
    <row r="19821" spans="48:54" x14ac:dyDescent="0.2">
      <c r="AV19821" s="191" t="str">
        <f t="shared" si="313"/>
        <v>530_RS_59_1_202324</v>
      </c>
      <c r="AW19821" s="191" t="s">
        <v>92</v>
      </c>
      <c r="AX19821" s="18">
        <v>202324</v>
      </c>
      <c r="AY19821" s="191">
        <v>530</v>
      </c>
      <c r="AZ19821" s="191">
        <v>59</v>
      </c>
      <c r="BA19821" s="191">
        <v>1</v>
      </c>
      <c r="BB19821" s="191">
        <v>42082.373</v>
      </c>
    </row>
    <row r="19822" spans="48:54" x14ac:dyDescent="0.2">
      <c r="AV19822" s="191" t="str">
        <f t="shared" si="313"/>
        <v>532_RS_59_1_202324</v>
      </c>
      <c r="AW19822" s="191" t="s">
        <v>92</v>
      </c>
      <c r="AX19822" s="18">
        <v>202324</v>
      </c>
      <c r="AY19822" s="191">
        <v>532</v>
      </c>
      <c r="AZ19822" s="191">
        <v>59</v>
      </c>
      <c r="BA19822" s="191">
        <v>1</v>
      </c>
      <c r="BB19822" s="191">
        <v>4417.9144799999995</v>
      </c>
    </row>
    <row r="19823" spans="48:54" x14ac:dyDescent="0.2">
      <c r="AV19823" s="191" t="str">
        <f t="shared" si="313"/>
        <v>534_RS_59_1_202324</v>
      </c>
      <c r="AW19823" s="191" t="s">
        <v>92</v>
      </c>
      <c r="AX19823" s="18">
        <v>202324</v>
      </c>
      <c r="AY19823" s="191">
        <v>534</v>
      </c>
      <c r="AZ19823" s="191">
        <v>59</v>
      </c>
      <c r="BA19823" s="191">
        <v>1</v>
      </c>
      <c r="BB19823" s="191">
        <v>10854.11757</v>
      </c>
    </row>
    <row r="19824" spans="48:54" x14ac:dyDescent="0.2">
      <c r="AV19824" s="191" t="str">
        <f t="shared" si="313"/>
        <v>536_RS_59_1_202324</v>
      </c>
      <c r="AW19824" s="191" t="s">
        <v>92</v>
      </c>
      <c r="AX19824" s="18">
        <v>202324</v>
      </c>
      <c r="AY19824" s="191">
        <v>536</v>
      </c>
      <c r="AZ19824" s="191">
        <v>59</v>
      </c>
      <c r="BA19824" s="191">
        <v>1</v>
      </c>
      <c r="BB19824" s="191">
        <v>13068.304999999998</v>
      </c>
    </row>
    <row r="19825" spans="48:54" x14ac:dyDescent="0.2">
      <c r="AV19825" s="191" t="str">
        <f t="shared" si="313"/>
        <v>538_RS_59_1_202324</v>
      </c>
      <c r="AW19825" s="191" t="s">
        <v>92</v>
      </c>
      <c r="AX19825" s="18">
        <v>202324</v>
      </c>
      <c r="AY19825" s="191">
        <v>538</v>
      </c>
      <c r="AZ19825" s="191">
        <v>59</v>
      </c>
      <c r="BA19825" s="191">
        <v>1</v>
      </c>
      <c r="BB19825" s="191">
        <v>879.39337</v>
      </c>
    </row>
    <row r="19826" spans="48:54" x14ac:dyDescent="0.2">
      <c r="AV19826" s="191" t="str">
        <f t="shared" si="313"/>
        <v>540_RS_59_1_202324</v>
      </c>
      <c r="AW19826" s="191" t="s">
        <v>92</v>
      </c>
      <c r="AX19826" s="18">
        <v>202324</v>
      </c>
      <c r="AY19826" s="191">
        <v>540</v>
      </c>
      <c r="AZ19826" s="191">
        <v>59</v>
      </c>
      <c r="BA19826" s="191">
        <v>1</v>
      </c>
      <c r="BB19826" s="191">
        <v>65.434999999999945</v>
      </c>
    </row>
    <row r="19827" spans="48:54" x14ac:dyDescent="0.2">
      <c r="AV19827" s="191" t="str">
        <f t="shared" si="313"/>
        <v>542_RS_59_1_202324</v>
      </c>
      <c r="AW19827" s="191" t="s">
        <v>92</v>
      </c>
      <c r="AX19827" s="18">
        <v>202324</v>
      </c>
      <c r="AY19827" s="191">
        <v>542</v>
      </c>
      <c r="AZ19827" s="191">
        <v>59</v>
      </c>
      <c r="BA19827" s="191">
        <v>1</v>
      </c>
      <c r="BB19827" s="191">
        <v>1571.393</v>
      </c>
    </row>
    <row r="19828" spans="48:54" x14ac:dyDescent="0.2">
      <c r="AV19828" s="191" t="str">
        <f t="shared" si="313"/>
        <v>544_RS_59_1_202324</v>
      </c>
      <c r="AW19828" s="191" t="s">
        <v>92</v>
      </c>
      <c r="AX19828" s="18">
        <v>202324</v>
      </c>
      <c r="AY19828" s="191">
        <v>544</v>
      </c>
      <c r="AZ19828" s="191">
        <v>59</v>
      </c>
      <c r="BA19828" s="191">
        <v>1</v>
      </c>
      <c r="BB19828" s="191">
        <v>13361.634690000001</v>
      </c>
    </row>
    <row r="19829" spans="48:54" x14ac:dyDescent="0.2">
      <c r="AV19829" s="191" t="str">
        <f t="shared" si="313"/>
        <v>545_RS_59_1_202324</v>
      </c>
      <c r="AW19829" s="191" t="s">
        <v>92</v>
      </c>
      <c r="AX19829" s="18">
        <v>202324</v>
      </c>
      <c r="AY19829" s="191">
        <v>545</v>
      </c>
      <c r="AZ19829" s="191">
        <v>59</v>
      </c>
      <c r="BA19829" s="191">
        <v>1</v>
      </c>
      <c r="BB19829" s="191">
        <v>4381.3857400000015</v>
      </c>
    </row>
    <row r="19830" spans="48:54" x14ac:dyDescent="0.2">
      <c r="AV19830" s="191" t="str">
        <f t="shared" si="313"/>
        <v>546_RS_59_1_202324</v>
      </c>
      <c r="AW19830" s="191" t="s">
        <v>92</v>
      </c>
      <c r="AX19830" s="18">
        <v>202324</v>
      </c>
      <c r="AY19830" s="191">
        <v>546</v>
      </c>
      <c r="AZ19830" s="191">
        <v>59</v>
      </c>
      <c r="BA19830" s="191">
        <v>1</v>
      </c>
      <c r="BB19830" s="191">
        <v>2818.2730000000001</v>
      </c>
    </row>
    <row r="19831" spans="48:54" x14ac:dyDescent="0.2">
      <c r="AV19831" s="191" t="str">
        <f t="shared" si="313"/>
        <v>548_RS_59_1_202324</v>
      </c>
      <c r="AW19831" s="191" t="s">
        <v>92</v>
      </c>
      <c r="AX19831" s="18">
        <v>202324</v>
      </c>
      <c r="AY19831" s="191">
        <v>548</v>
      </c>
      <c r="AZ19831" s="191">
        <v>59</v>
      </c>
      <c r="BA19831" s="191">
        <v>1</v>
      </c>
      <c r="BB19831" s="191">
        <v>40724.858</v>
      </c>
    </row>
    <row r="19832" spans="48:54" x14ac:dyDescent="0.2">
      <c r="AV19832" s="191" t="str">
        <f t="shared" si="313"/>
        <v>550_RS_59_1_202324</v>
      </c>
      <c r="AW19832" s="191" t="s">
        <v>92</v>
      </c>
      <c r="AX19832" s="18">
        <v>202324</v>
      </c>
      <c r="AY19832" s="191">
        <v>550</v>
      </c>
      <c r="AZ19832" s="191">
        <v>59</v>
      </c>
      <c r="BA19832" s="191">
        <v>1</v>
      </c>
      <c r="BB19832" s="191">
        <v>4730.0249999999996</v>
      </c>
    </row>
    <row r="19833" spans="48:54" x14ac:dyDescent="0.2">
      <c r="AV19833" s="191" t="str">
        <f t="shared" si="313"/>
        <v>552_RS_59_1_202324</v>
      </c>
      <c r="AW19833" s="191" t="s">
        <v>92</v>
      </c>
      <c r="AX19833" s="18">
        <v>202324</v>
      </c>
      <c r="AY19833" s="191">
        <v>552</v>
      </c>
      <c r="AZ19833" s="191">
        <v>59</v>
      </c>
      <c r="BA19833" s="191">
        <v>1</v>
      </c>
      <c r="BB19833" s="191">
        <v>2059.6559999999999</v>
      </c>
    </row>
    <row r="19834" spans="48:54" x14ac:dyDescent="0.2">
      <c r="AV19834" s="191" t="str">
        <f t="shared" si="313"/>
        <v>562_RS_59_1_202324</v>
      </c>
      <c r="AW19834" s="191" t="s">
        <v>92</v>
      </c>
      <c r="AX19834" s="18">
        <v>202324</v>
      </c>
      <c r="AY19834" s="191">
        <v>562</v>
      </c>
      <c r="AZ19834" s="191">
        <v>59</v>
      </c>
      <c r="BA19834" s="191">
        <v>1</v>
      </c>
      <c r="BB19834" s="191">
        <v>31442</v>
      </c>
    </row>
    <row r="19835" spans="48:54" x14ac:dyDescent="0.2">
      <c r="AV19835" s="191" t="str">
        <f t="shared" si="313"/>
        <v>564_RS_59_1_202324</v>
      </c>
      <c r="AW19835" s="191" t="s">
        <v>92</v>
      </c>
      <c r="AX19835" s="18">
        <v>202324</v>
      </c>
      <c r="AY19835" s="191">
        <v>564</v>
      </c>
      <c r="AZ19835" s="191">
        <v>59</v>
      </c>
      <c r="BA19835" s="191">
        <v>1</v>
      </c>
      <c r="BB19835" s="191">
        <v>0</v>
      </c>
    </row>
    <row r="19836" spans="48:54" x14ac:dyDescent="0.2">
      <c r="AV19836" s="191" t="str">
        <f t="shared" si="313"/>
        <v>566_RS_59_1_202324</v>
      </c>
      <c r="AW19836" s="191" t="s">
        <v>92</v>
      </c>
      <c r="AX19836" s="18">
        <v>202324</v>
      </c>
      <c r="AY19836" s="191">
        <v>566</v>
      </c>
      <c r="AZ19836" s="191">
        <v>59</v>
      </c>
      <c r="BA19836" s="191">
        <v>1</v>
      </c>
      <c r="BB19836" s="191">
        <v>0</v>
      </c>
    </row>
    <row r="19837" spans="48:54" x14ac:dyDescent="0.2">
      <c r="AV19837" s="191" t="str">
        <f t="shared" si="313"/>
        <v>568_RS_59_1_202324</v>
      </c>
      <c r="AW19837" s="191" t="s">
        <v>92</v>
      </c>
      <c r="AX19837" s="18">
        <v>202324</v>
      </c>
      <c r="AY19837" s="191">
        <v>568</v>
      </c>
      <c r="AZ19837" s="191">
        <v>59</v>
      </c>
      <c r="BA19837" s="191">
        <v>1</v>
      </c>
      <c r="BB19837" s="191">
        <v>17266.180359999998</v>
      </c>
    </row>
    <row r="19838" spans="48:54" x14ac:dyDescent="0.2">
      <c r="AV19838" s="191" t="str">
        <f t="shared" si="313"/>
        <v>572_RS_59_1_202324</v>
      </c>
      <c r="AW19838" s="191" t="s">
        <v>92</v>
      </c>
      <c r="AX19838" s="18">
        <v>202324</v>
      </c>
      <c r="AY19838" s="191">
        <v>572</v>
      </c>
      <c r="AZ19838" s="191">
        <v>59</v>
      </c>
      <c r="BA19838" s="191">
        <v>1</v>
      </c>
      <c r="BB19838" s="191">
        <v>0</v>
      </c>
    </row>
    <row r="19839" spans="48:54" x14ac:dyDescent="0.2">
      <c r="AV19839" s="191" t="str">
        <f t="shared" si="313"/>
        <v>574_RS_59_1_202324</v>
      </c>
      <c r="AW19839" s="191" t="s">
        <v>92</v>
      </c>
      <c r="AX19839" s="18">
        <v>202324</v>
      </c>
      <c r="AY19839" s="191">
        <v>574</v>
      </c>
      <c r="AZ19839" s="191">
        <v>59</v>
      </c>
      <c r="BA19839" s="191">
        <v>1</v>
      </c>
      <c r="BB19839" s="191">
        <v>0</v>
      </c>
    </row>
    <row r="19840" spans="48:54" x14ac:dyDescent="0.2">
      <c r="AV19840" s="191" t="str">
        <f t="shared" si="313"/>
        <v>576_RS_59_1_202324</v>
      </c>
      <c r="AW19840" s="191" t="s">
        <v>92</v>
      </c>
      <c r="AX19840" s="18">
        <v>202324</v>
      </c>
      <c r="AY19840" s="191">
        <v>576</v>
      </c>
      <c r="AZ19840" s="191">
        <v>59</v>
      </c>
      <c r="BA19840" s="191">
        <v>1</v>
      </c>
      <c r="BB19840" s="191">
        <v>0</v>
      </c>
    </row>
    <row r="19841" spans="48:54" x14ac:dyDescent="0.2">
      <c r="AV19841" s="191" t="str">
        <f t="shared" si="313"/>
        <v>582_RS_59_1_202324</v>
      </c>
      <c r="AW19841" s="191" t="s">
        <v>92</v>
      </c>
      <c r="AX19841" s="18">
        <v>202324</v>
      </c>
      <c r="AY19841" s="191">
        <v>582</v>
      </c>
      <c r="AZ19841" s="191">
        <v>59</v>
      </c>
      <c r="BA19841" s="191">
        <v>1</v>
      </c>
      <c r="BB19841" s="191">
        <v>0</v>
      </c>
    </row>
    <row r="19842" spans="48:54" x14ac:dyDescent="0.2">
      <c r="AV19842" s="191" t="str">
        <f t="shared" si="313"/>
        <v>584_RS_59_1_202324</v>
      </c>
      <c r="AW19842" s="191" t="s">
        <v>92</v>
      </c>
      <c r="AX19842" s="18">
        <v>202324</v>
      </c>
      <c r="AY19842" s="191">
        <v>584</v>
      </c>
      <c r="AZ19842" s="191">
        <v>59</v>
      </c>
      <c r="BA19842" s="191">
        <v>1</v>
      </c>
      <c r="BB19842" s="191">
        <v>0</v>
      </c>
    </row>
    <row r="19843" spans="48:54" x14ac:dyDescent="0.2">
      <c r="AV19843" s="191" t="str">
        <f t="shared" si="313"/>
        <v>586_RS_59_1_202324</v>
      </c>
      <c r="AW19843" s="191" t="s">
        <v>92</v>
      </c>
      <c r="AX19843" s="18">
        <v>202324</v>
      </c>
      <c r="AY19843" s="191">
        <v>586</v>
      </c>
      <c r="AZ19843" s="191">
        <v>59</v>
      </c>
      <c r="BA19843" s="191">
        <v>1</v>
      </c>
      <c r="BB19843" s="191">
        <v>0</v>
      </c>
    </row>
    <row r="19844" spans="48:54" x14ac:dyDescent="0.2">
      <c r="AV19844" s="191" t="str">
        <f t="shared" ref="AV19844:AV19907" si="314">AY19844&amp;"_"&amp;AW19844&amp;"_"&amp;AZ19844&amp;"_"&amp;BA19844&amp;"_"&amp;AX19844</f>
        <v>512_RS_59_2_202324</v>
      </c>
      <c r="AW19844" s="191" t="s">
        <v>92</v>
      </c>
      <c r="AX19844" s="18">
        <v>202324</v>
      </c>
      <c r="AY19844" s="191">
        <v>512</v>
      </c>
      <c r="AZ19844" s="191">
        <v>59</v>
      </c>
      <c r="BA19844" s="191">
        <v>2</v>
      </c>
      <c r="BB19844" s="191">
        <v>-3528.1959999999999</v>
      </c>
    </row>
    <row r="19845" spans="48:54" x14ac:dyDescent="0.2">
      <c r="AV19845" s="191" t="str">
        <f t="shared" si="314"/>
        <v>514_RS_59_2_202324</v>
      </c>
      <c r="AW19845" s="191" t="s">
        <v>92</v>
      </c>
      <c r="AX19845" s="18">
        <v>202324</v>
      </c>
      <c r="AY19845" s="191">
        <v>514</v>
      </c>
      <c r="AZ19845" s="191">
        <v>59</v>
      </c>
      <c r="BA19845" s="191">
        <v>2</v>
      </c>
      <c r="BB19845" s="191">
        <v>-20910.535000000003</v>
      </c>
    </row>
    <row r="19846" spans="48:54" x14ac:dyDescent="0.2">
      <c r="AV19846" s="191" t="str">
        <f t="shared" si="314"/>
        <v>516_RS_59_2_202324</v>
      </c>
      <c r="AW19846" s="191" t="s">
        <v>92</v>
      </c>
      <c r="AX19846" s="18">
        <v>202324</v>
      </c>
      <c r="AY19846" s="191">
        <v>516</v>
      </c>
      <c r="AZ19846" s="191">
        <v>59</v>
      </c>
      <c r="BA19846" s="191">
        <v>2</v>
      </c>
      <c r="BB19846" s="191">
        <v>-1839.7189999999998</v>
      </c>
    </row>
    <row r="19847" spans="48:54" x14ac:dyDescent="0.2">
      <c r="AV19847" s="191" t="str">
        <f t="shared" si="314"/>
        <v>518_RS_59_2_202324</v>
      </c>
      <c r="AW19847" s="191" t="s">
        <v>92</v>
      </c>
      <c r="AX19847" s="18">
        <v>202324</v>
      </c>
      <c r="AY19847" s="191">
        <v>518</v>
      </c>
      <c r="AZ19847" s="191">
        <v>59</v>
      </c>
      <c r="BA19847" s="191">
        <v>2</v>
      </c>
      <c r="BB19847" s="191">
        <v>-3984.91689</v>
      </c>
    </row>
    <row r="19848" spans="48:54" x14ac:dyDescent="0.2">
      <c r="AV19848" s="191" t="str">
        <f t="shared" si="314"/>
        <v>520_RS_59_2_202324</v>
      </c>
      <c r="AW19848" s="191" t="s">
        <v>92</v>
      </c>
      <c r="AX19848" s="18">
        <v>202324</v>
      </c>
      <c r="AY19848" s="191">
        <v>520</v>
      </c>
      <c r="AZ19848" s="191">
        <v>59</v>
      </c>
      <c r="BA19848" s="191">
        <v>2</v>
      </c>
      <c r="BB19848" s="191">
        <v>-64.841999999999999</v>
      </c>
    </row>
    <row r="19849" spans="48:54" x14ac:dyDescent="0.2">
      <c r="AV19849" s="191" t="str">
        <f t="shared" si="314"/>
        <v>522_RS_59_2_202324</v>
      </c>
      <c r="AW19849" s="191" t="s">
        <v>92</v>
      </c>
      <c r="AX19849" s="18">
        <v>202324</v>
      </c>
      <c r="AY19849" s="191">
        <v>522</v>
      </c>
      <c r="AZ19849" s="191">
        <v>59</v>
      </c>
      <c r="BA19849" s="191">
        <v>2</v>
      </c>
      <c r="BB19849" s="191">
        <v>-413.95294999999987</v>
      </c>
    </row>
    <row r="19850" spans="48:54" x14ac:dyDescent="0.2">
      <c r="AV19850" s="191" t="str">
        <f t="shared" si="314"/>
        <v>524_RS_59_2_202324</v>
      </c>
      <c r="AW19850" s="191" t="s">
        <v>92</v>
      </c>
      <c r="AX19850" s="18">
        <v>202324</v>
      </c>
      <c r="AY19850" s="191">
        <v>524</v>
      </c>
      <c r="AZ19850" s="191">
        <v>59</v>
      </c>
      <c r="BA19850" s="191">
        <v>2</v>
      </c>
      <c r="BB19850" s="191">
        <v>-29273.357220000005</v>
      </c>
    </row>
    <row r="19851" spans="48:54" x14ac:dyDescent="0.2">
      <c r="AV19851" s="191" t="str">
        <f t="shared" si="314"/>
        <v>526_RS_59_2_202324</v>
      </c>
      <c r="AW19851" s="191" t="s">
        <v>92</v>
      </c>
      <c r="AX19851" s="18">
        <v>202324</v>
      </c>
      <c r="AY19851" s="191">
        <v>526</v>
      </c>
      <c r="AZ19851" s="191">
        <v>59</v>
      </c>
      <c r="BA19851" s="191">
        <v>2</v>
      </c>
      <c r="BB19851" s="191">
        <v>-26560.906974861875</v>
      </c>
    </row>
    <row r="19852" spans="48:54" x14ac:dyDescent="0.2">
      <c r="AV19852" s="191" t="str">
        <f t="shared" si="314"/>
        <v>528_RS_59_2_202324</v>
      </c>
      <c r="AW19852" s="191" t="s">
        <v>92</v>
      </c>
      <c r="AX19852" s="18">
        <v>202324</v>
      </c>
      <c r="AY19852" s="191">
        <v>528</v>
      </c>
      <c r="AZ19852" s="191">
        <v>59</v>
      </c>
      <c r="BA19852" s="191">
        <v>2</v>
      </c>
      <c r="BB19852" s="191">
        <v>0</v>
      </c>
    </row>
    <row r="19853" spans="48:54" x14ac:dyDescent="0.2">
      <c r="AV19853" s="191" t="str">
        <f t="shared" si="314"/>
        <v>530_RS_59_2_202324</v>
      </c>
      <c r="AW19853" s="191" t="s">
        <v>92</v>
      </c>
      <c r="AX19853" s="18">
        <v>202324</v>
      </c>
      <c r="AY19853" s="191">
        <v>530</v>
      </c>
      <c r="AZ19853" s="191">
        <v>59</v>
      </c>
      <c r="BA19853" s="191">
        <v>2</v>
      </c>
      <c r="BB19853" s="191">
        <v>-39891.116000000002</v>
      </c>
    </row>
    <row r="19854" spans="48:54" x14ac:dyDescent="0.2">
      <c r="AV19854" s="191" t="str">
        <f t="shared" si="314"/>
        <v>532_RS_59_2_202324</v>
      </c>
      <c r="AW19854" s="191" t="s">
        <v>92</v>
      </c>
      <c r="AX19854" s="18">
        <v>202324</v>
      </c>
      <c r="AY19854" s="191">
        <v>532</v>
      </c>
      <c r="AZ19854" s="191">
        <v>59</v>
      </c>
      <c r="BA19854" s="191">
        <v>2</v>
      </c>
      <c r="BB19854" s="191">
        <v>-1401.83267</v>
      </c>
    </row>
    <row r="19855" spans="48:54" x14ac:dyDescent="0.2">
      <c r="AV19855" s="191" t="str">
        <f t="shared" si="314"/>
        <v>534_RS_59_2_202324</v>
      </c>
      <c r="AW19855" s="191" t="s">
        <v>92</v>
      </c>
      <c r="AX19855" s="18">
        <v>202324</v>
      </c>
      <c r="AY19855" s="191">
        <v>534</v>
      </c>
      <c r="AZ19855" s="191">
        <v>59</v>
      </c>
      <c r="BA19855" s="191">
        <v>2</v>
      </c>
      <c r="BB19855" s="191">
        <v>-5143.2542500000009</v>
      </c>
    </row>
    <row r="19856" spans="48:54" x14ac:dyDescent="0.2">
      <c r="AV19856" s="191" t="str">
        <f t="shared" si="314"/>
        <v>536_RS_59_2_202324</v>
      </c>
      <c r="AW19856" s="191" t="s">
        <v>92</v>
      </c>
      <c r="AX19856" s="18">
        <v>202324</v>
      </c>
      <c r="AY19856" s="191">
        <v>536</v>
      </c>
      <c r="AZ19856" s="191">
        <v>59</v>
      </c>
      <c r="BA19856" s="191">
        <v>2</v>
      </c>
      <c r="BB19856" s="191">
        <v>-6176.5920000000006</v>
      </c>
    </row>
    <row r="19857" spans="48:54" x14ac:dyDescent="0.2">
      <c r="AV19857" s="191" t="str">
        <f t="shared" si="314"/>
        <v>538_RS_59_2_202324</v>
      </c>
      <c r="AW19857" s="191" t="s">
        <v>92</v>
      </c>
      <c r="AX19857" s="18">
        <v>202324</v>
      </c>
      <c r="AY19857" s="191">
        <v>538</v>
      </c>
      <c r="AZ19857" s="191">
        <v>59</v>
      </c>
      <c r="BA19857" s="191">
        <v>2</v>
      </c>
      <c r="BB19857" s="191">
        <v>-488</v>
      </c>
    </row>
    <row r="19858" spans="48:54" x14ac:dyDescent="0.2">
      <c r="AV19858" s="191" t="str">
        <f t="shared" si="314"/>
        <v>540_RS_59_2_202324</v>
      </c>
      <c r="AW19858" s="191" t="s">
        <v>92</v>
      </c>
      <c r="AX19858" s="18">
        <v>202324</v>
      </c>
      <c r="AY19858" s="191">
        <v>540</v>
      </c>
      <c r="AZ19858" s="191">
        <v>59</v>
      </c>
      <c r="BA19858" s="191">
        <v>2</v>
      </c>
      <c r="BB19858" s="191">
        <v>-1218.364</v>
      </c>
    </row>
    <row r="19859" spans="48:54" x14ac:dyDescent="0.2">
      <c r="AV19859" s="191" t="str">
        <f t="shared" si="314"/>
        <v>542_RS_59_2_202324</v>
      </c>
      <c r="AW19859" s="191" t="s">
        <v>92</v>
      </c>
      <c r="AX19859" s="18">
        <v>202324</v>
      </c>
      <c r="AY19859" s="191">
        <v>542</v>
      </c>
      <c r="AZ19859" s="191">
        <v>59</v>
      </c>
      <c r="BA19859" s="191">
        <v>2</v>
      </c>
      <c r="BB19859" s="191">
        <v>-22.952000000000002</v>
      </c>
    </row>
    <row r="19860" spans="48:54" x14ac:dyDescent="0.2">
      <c r="AV19860" s="191" t="str">
        <f t="shared" si="314"/>
        <v>544_RS_59_2_202324</v>
      </c>
      <c r="AW19860" s="191" t="s">
        <v>92</v>
      </c>
      <c r="AX19860" s="18">
        <v>202324</v>
      </c>
      <c r="AY19860" s="191">
        <v>544</v>
      </c>
      <c r="AZ19860" s="191">
        <v>59</v>
      </c>
      <c r="BA19860" s="191">
        <v>2</v>
      </c>
      <c r="BB19860" s="191">
        <v>-8981.5030000000006</v>
      </c>
    </row>
    <row r="19861" spans="48:54" x14ac:dyDescent="0.2">
      <c r="AV19861" s="191" t="str">
        <f t="shared" si="314"/>
        <v>545_RS_59_2_202324</v>
      </c>
      <c r="AW19861" s="191" t="s">
        <v>92</v>
      </c>
      <c r="AX19861" s="18">
        <v>202324</v>
      </c>
      <c r="AY19861" s="191">
        <v>545</v>
      </c>
      <c r="AZ19861" s="191">
        <v>59</v>
      </c>
      <c r="BA19861" s="191">
        <v>2</v>
      </c>
      <c r="BB19861" s="191">
        <v>-2724.7902500000005</v>
      </c>
    </row>
    <row r="19862" spans="48:54" x14ac:dyDescent="0.2">
      <c r="AV19862" s="191" t="str">
        <f t="shared" si="314"/>
        <v>546_RS_59_2_202324</v>
      </c>
      <c r="AW19862" s="191" t="s">
        <v>92</v>
      </c>
      <c r="AX19862" s="18">
        <v>202324</v>
      </c>
      <c r="AY19862" s="191">
        <v>546</v>
      </c>
      <c r="AZ19862" s="191">
        <v>59</v>
      </c>
      <c r="BA19862" s="191">
        <v>2</v>
      </c>
      <c r="BB19862" s="191">
        <v>-520.41000000000008</v>
      </c>
    </row>
    <row r="19863" spans="48:54" x14ac:dyDescent="0.2">
      <c r="AV19863" s="191" t="str">
        <f t="shared" si="314"/>
        <v>548_RS_59_2_202324</v>
      </c>
      <c r="AW19863" s="191" t="s">
        <v>92</v>
      </c>
      <c r="AX19863" s="18">
        <v>202324</v>
      </c>
      <c r="AY19863" s="191">
        <v>548</v>
      </c>
      <c r="AZ19863" s="191">
        <v>59</v>
      </c>
      <c r="BA19863" s="191">
        <v>2</v>
      </c>
      <c r="BB19863" s="191">
        <v>-39752.615999999995</v>
      </c>
    </row>
    <row r="19864" spans="48:54" x14ac:dyDescent="0.2">
      <c r="AV19864" s="191" t="str">
        <f t="shared" si="314"/>
        <v>550_RS_59_2_202324</v>
      </c>
      <c r="AW19864" s="191" t="s">
        <v>92</v>
      </c>
      <c r="AX19864" s="18">
        <v>202324</v>
      </c>
      <c r="AY19864" s="191">
        <v>550</v>
      </c>
      <c r="AZ19864" s="191">
        <v>59</v>
      </c>
      <c r="BA19864" s="191">
        <v>2</v>
      </c>
      <c r="BB19864" s="191">
        <v>-94.37</v>
      </c>
    </row>
    <row r="19865" spans="48:54" x14ac:dyDescent="0.2">
      <c r="AV19865" s="191" t="str">
        <f t="shared" si="314"/>
        <v>552_RS_59_2_202324</v>
      </c>
      <c r="AW19865" s="191" t="s">
        <v>92</v>
      </c>
      <c r="AX19865" s="18">
        <v>202324</v>
      </c>
      <c r="AY19865" s="191">
        <v>552</v>
      </c>
      <c r="AZ19865" s="191">
        <v>59</v>
      </c>
      <c r="BA19865" s="191">
        <v>2</v>
      </c>
      <c r="BB19865" s="191">
        <v>15.698</v>
      </c>
    </row>
    <row r="19866" spans="48:54" x14ac:dyDescent="0.2">
      <c r="AV19866" s="191" t="str">
        <f t="shared" si="314"/>
        <v>562_RS_59_2_202324</v>
      </c>
      <c r="AW19866" s="191" t="s">
        <v>92</v>
      </c>
      <c r="AX19866" s="18">
        <v>202324</v>
      </c>
      <c r="AY19866" s="191">
        <v>562</v>
      </c>
      <c r="AZ19866" s="191">
        <v>59</v>
      </c>
      <c r="BA19866" s="191">
        <v>2</v>
      </c>
      <c r="BB19866" s="191">
        <v>-1965</v>
      </c>
    </row>
    <row r="19867" spans="48:54" x14ac:dyDescent="0.2">
      <c r="AV19867" s="191" t="str">
        <f t="shared" si="314"/>
        <v>564_RS_59_2_202324</v>
      </c>
      <c r="AW19867" s="191" t="s">
        <v>92</v>
      </c>
      <c r="AX19867" s="18">
        <v>202324</v>
      </c>
      <c r="AY19867" s="191">
        <v>564</v>
      </c>
      <c r="AZ19867" s="191">
        <v>59</v>
      </c>
      <c r="BA19867" s="191">
        <v>2</v>
      </c>
      <c r="BB19867" s="191">
        <v>0</v>
      </c>
    </row>
    <row r="19868" spans="48:54" x14ac:dyDescent="0.2">
      <c r="AV19868" s="191" t="str">
        <f t="shared" si="314"/>
        <v>566_RS_59_2_202324</v>
      </c>
      <c r="AW19868" s="191" t="s">
        <v>92</v>
      </c>
      <c r="AX19868" s="18">
        <v>202324</v>
      </c>
      <c r="AY19868" s="191">
        <v>566</v>
      </c>
      <c r="AZ19868" s="191">
        <v>59</v>
      </c>
      <c r="BA19868" s="191">
        <v>2</v>
      </c>
      <c r="BB19868" s="191">
        <v>0</v>
      </c>
    </row>
    <row r="19869" spans="48:54" x14ac:dyDescent="0.2">
      <c r="AV19869" s="191" t="str">
        <f t="shared" si="314"/>
        <v>568_RS_59_2_202324</v>
      </c>
      <c r="AW19869" s="191" t="s">
        <v>92</v>
      </c>
      <c r="AX19869" s="18">
        <v>202324</v>
      </c>
      <c r="AY19869" s="191">
        <v>568</v>
      </c>
      <c r="AZ19869" s="191">
        <v>59</v>
      </c>
      <c r="BA19869" s="191">
        <v>2</v>
      </c>
      <c r="BB19869" s="191">
        <v>-90.692899999999995</v>
      </c>
    </row>
    <row r="19870" spans="48:54" x14ac:dyDescent="0.2">
      <c r="AV19870" s="191" t="str">
        <f t="shared" si="314"/>
        <v>572_RS_59_2_202324</v>
      </c>
      <c r="AW19870" s="191" t="s">
        <v>92</v>
      </c>
      <c r="AX19870" s="18">
        <v>202324</v>
      </c>
      <c r="AY19870" s="191">
        <v>572</v>
      </c>
      <c r="AZ19870" s="191">
        <v>59</v>
      </c>
      <c r="BA19870" s="191">
        <v>2</v>
      </c>
      <c r="BB19870" s="191">
        <v>0</v>
      </c>
    </row>
    <row r="19871" spans="48:54" x14ac:dyDescent="0.2">
      <c r="AV19871" s="191" t="str">
        <f t="shared" si="314"/>
        <v>574_RS_59_2_202324</v>
      </c>
      <c r="AW19871" s="191" t="s">
        <v>92</v>
      </c>
      <c r="AX19871" s="18">
        <v>202324</v>
      </c>
      <c r="AY19871" s="191">
        <v>574</v>
      </c>
      <c r="AZ19871" s="191">
        <v>59</v>
      </c>
      <c r="BA19871" s="191">
        <v>2</v>
      </c>
      <c r="BB19871" s="191">
        <v>0</v>
      </c>
    </row>
    <row r="19872" spans="48:54" x14ac:dyDescent="0.2">
      <c r="AV19872" s="191" t="str">
        <f t="shared" si="314"/>
        <v>576_RS_59_2_202324</v>
      </c>
      <c r="AW19872" s="191" t="s">
        <v>92</v>
      </c>
      <c r="AX19872" s="18">
        <v>202324</v>
      </c>
      <c r="AY19872" s="191">
        <v>576</v>
      </c>
      <c r="AZ19872" s="191">
        <v>59</v>
      </c>
      <c r="BA19872" s="191">
        <v>2</v>
      </c>
      <c r="BB19872" s="191">
        <v>0</v>
      </c>
    </row>
    <row r="19873" spans="48:54" x14ac:dyDescent="0.2">
      <c r="AV19873" s="191" t="str">
        <f t="shared" si="314"/>
        <v>582_RS_59_2_202324</v>
      </c>
      <c r="AW19873" s="191" t="s">
        <v>92</v>
      </c>
      <c r="AX19873" s="18">
        <v>202324</v>
      </c>
      <c r="AY19873" s="191">
        <v>582</v>
      </c>
      <c r="AZ19873" s="191">
        <v>59</v>
      </c>
      <c r="BA19873" s="191">
        <v>2</v>
      </c>
      <c r="BB19873" s="191">
        <v>0</v>
      </c>
    </row>
    <row r="19874" spans="48:54" x14ac:dyDescent="0.2">
      <c r="AV19874" s="191" t="str">
        <f t="shared" si="314"/>
        <v>584_RS_59_2_202324</v>
      </c>
      <c r="AW19874" s="191" t="s">
        <v>92</v>
      </c>
      <c r="AX19874" s="18">
        <v>202324</v>
      </c>
      <c r="AY19874" s="191">
        <v>584</v>
      </c>
      <c r="AZ19874" s="191">
        <v>59</v>
      </c>
      <c r="BA19874" s="191">
        <v>2</v>
      </c>
      <c r="BB19874" s="191">
        <v>0</v>
      </c>
    </row>
    <row r="19875" spans="48:54" x14ac:dyDescent="0.2">
      <c r="AV19875" s="191" t="str">
        <f t="shared" si="314"/>
        <v>586_RS_59_2_202324</v>
      </c>
      <c r="AW19875" s="191" t="s">
        <v>92</v>
      </c>
      <c r="AX19875" s="18">
        <v>202324</v>
      </c>
      <c r="AY19875" s="191">
        <v>586</v>
      </c>
      <c r="AZ19875" s="191">
        <v>59</v>
      </c>
      <c r="BA19875" s="191">
        <v>2</v>
      </c>
      <c r="BB19875" s="191">
        <v>0</v>
      </c>
    </row>
    <row r="19876" spans="48:54" x14ac:dyDescent="0.2">
      <c r="AV19876" s="191" t="str">
        <f t="shared" si="314"/>
        <v>512_RS_59_4_202324</v>
      </c>
      <c r="AW19876" s="191" t="s">
        <v>92</v>
      </c>
      <c r="AX19876" s="18">
        <v>202324</v>
      </c>
      <c r="AY19876" s="191">
        <v>512</v>
      </c>
      <c r="AZ19876" s="191">
        <v>59</v>
      </c>
      <c r="BA19876" s="191">
        <v>4</v>
      </c>
      <c r="BB19876" s="191">
        <v>-241.43499999999995</v>
      </c>
    </row>
    <row r="19877" spans="48:54" x14ac:dyDescent="0.2">
      <c r="AV19877" s="191" t="str">
        <f t="shared" si="314"/>
        <v>514_RS_59_4_202324</v>
      </c>
      <c r="AW19877" s="191" t="s">
        <v>92</v>
      </c>
      <c r="AX19877" s="18">
        <v>202324</v>
      </c>
      <c r="AY19877" s="191">
        <v>514</v>
      </c>
      <c r="AZ19877" s="191">
        <v>59</v>
      </c>
      <c r="BA19877" s="191">
        <v>4</v>
      </c>
      <c r="BB19877" s="191">
        <v>6046.599549999999</v>
      </c>
    </row>
    <row r="19878" spans="48:54" x14ac:dyDescent="0.2">
      <c r="AV19878" s="191" t="str">
        <f t="shared" si="314"/>
        <v>516_RS_59_4_202324</v>
      </c>
      <c r="AW19878" s="191" t="s">
        <v>92</v>
      </c>
      <c r="AX19878" s="18">
        <v>202324</v>
      </c>
      <c r="AY19878" s="191">
        <v>516</v>
      </c>
      <c r="AZ19878" s="191">
        <v>59</v>
      </c>
      <c r="BA19878" s="191">
        <v>4</v>
      </c>
      <c r="BB19878" s="191">
        <v>8195.5559999999987</v>
      </c>
    </row>
    <row r="19879" spans="48:54" x14ac:dyDescent="0.2">
      <c r="AV19879" s="191" t="str">
        <f t="shared" si="314"/>
        <v>518_RS_59_4_202324</v>
      </c>
      <c r="AW19879" s="191" t="s">
        <v>92</v>
      </c>
      <c r="AX19879" s="18">
        <v>202324</v>
      </c>
      <c r="AY19879" s="191">
        <v>518</v>
      </c>
      <c r="AZ19879" s="191">
        <v>59</v>
      </c>
      <c r="BA19879" s="191">
        <v>4</v>
      </c>
      <c r="BB19879" s="191">
        <v>418.34289000000035</v>
      </c>
    </row>
    <row r="19880" spans="48:54" x14ac:dyDescent="0.2">
      <c r="AV19880" s="191" t="str">
        <f t="shared" si="314"/>
        <v>520_RS_59_4_202324</v>
      </c>
      <c r="AW19880" s="191" t="s">
        <v>92</v>
      </c>
      <c r="AX19880" s="18">
        <v>202324</v>
      </c>
      <c r="AY19880" s="191">
        <v>520</v>
      </c>
      <c r="AZ19880" s="191">
        <v>59</v>
      </c>
      <c r="BA19880" s="191">
        <v>4</v>
      </c>
      <c r="BB19880" s="191">
        <v>-52.728999999999999</v>
      </c>
    </row>
    <row r="19881" spans="48:54" x14ac:dyDescent="0.2">
      <c r="AV19881" s="191" t="str">
        <f t="shared" si="314"/>
        <v>522_RS_59_4_202324</v>
      </c>
      <c r="AW19881" s="191" t="s">
        <v>92</v>
      </c>
      <c r="AX19881" s="18">
        <v>202324</v>
      </c>
      <c r="AY19881" s="191">
        <v>522</v>
      </c>
      <c r="AZ19881" s="191">
        <v>59</v>
      </c>
      <c r="BA19881" s="191">
        <v>4</v>
      </c>
      <c r="BB19881" s="191">
        <v>2662.9925499999999</v>
      </c>
    </row>
    <row r="19882" spans="48:54" x14ac:dyDescent="0.2">
      <c r="AV19882" s="191" t="str">
        <f t="shared" si="314"/>
        <v>524_RS_59_4_202324</v>
      </c>
      <c r="AW19882" s="191" t="s">
        <v>92</v>
      </c>
      <c r="AX19882" s="18">
        <v>202324</v>
      </c>
      <c r="AY19882" s="191">
        <v>524</v>
      </c>
      <c r="AZ19882" s="191">
        <v>59</v>
      </c>
      <c r="BA19882" s="191">
        <v>4</v>
      </c>
      <c r="BB19882" s="191">
        <v>4535.7629699999961</v>
      </c>
    </row>
    <row r="19883" spans="48:54" x14ac:dyDescent="0.2">
      <c r="AV19883" s="191" t="str">
        <f t="shared" si="314"/>
        <v>526_RS_59_4_202324</v>
      </c>
      <c r="AW19883" s="191" t="s">
        <v>92</v>
      </c>
      <c r="AX19883" s="18">
        <v>202324</v>
      </c>
      <c r="AY19883" s="191">
        <v>526</v>
      </c>
      <c r="AZ19883" s="191">
        <v>59</v>
      </c>
      <c r="BA19883" s="191">
        <v>4</v>
      </c>
      <c r="BB19883" s="191">
        <v>33.584692231117515</v>
      </c>
    </row>
    <row r="19884" spans="48:54" x14ac:dyDescent="0.2">
      <c r="AV19884" s="191" t="str">
        <f t="shared" si="314"/>
        <v>528_RS_59_4_202324</v>
      </c>
      <c r="AW19884" s="191" t="s">
        <v>92</v>
      </c>
      <c r="AX19884" s="18">
        <v>202324</v>
      </c>
      <c r="AY19884" s="191">
        <v>528</v>
      </c>
      <c r="AZ19884" s="191">
        <v>59</v>
      </c>
      <c r="BA19884" s="191">
        <v>4</v>
      </c>
      <c r="BB19884" s="191">
        <v>-733</v>
      </c>
    </row>
    <row r="19885" spans="48:54" x14ac:dyDescent="0.2">
      <c r="AV19885" s="191" t="str">
        <f t="shared" si="314"/>
        <v>530_RS_59_4_202324</v>
      </c>
      <c r="AW19885" s="191" t="s">
        <v>92</v>
      </c>
      <c r="AX19885" s="18">
        <v>202324</v>
      </c>
      <c r="AY19885" s="191">
        <v>530</v>
      </c>
      <c r="AZ19885" s="191">
        <v>59</v>
      </c>
      <c r="BA19885" s="191">
        <v>4</v>
      </c>
      <c r="BB19885" s="191">
        <v>2191.2569999999978</v>
      </c>
    </row>
    <row r="19886" spans="48:54" x14ac:dyDescent="0.2">
      <c r="AV19886" s="191" t="str">
        <f t="shared" si="314"/>
        <v>532_RS_59_4_202324</v>
      </c>
      <c r="AW19886" s="191" t="s">
        <v>92</v>
      </c>
      <c r="AX19886" s="18">
        <v>202324</v>
      </c>
      <c r="AY19886" s="191">
        <v>532</v>
      </c>
      <c r="AZ19886" s="191">
        <v>59</v>
      </c>
      <c r="BA19886" s="191">
        <v>4</v>
      </c>
      <c r="BB19886" s="191">
        <v>3016.0818099999997</v>
      </c>
    </row>
    <row r="19887" spans="48:54" x14ac:dyDescent="0.2">
      <c r="AV19887" s="191" t="str">
        <f t="shared" si="314"/>
        <v>534_RS_59_4_202324</v>
      </c>
      <c r="AW19887" s="191" t="s">
        <v>92</v>
      </c>
      <c r="AX19887" s="18">
        <v>202324</v>
      </c>
      <c r="AY19887" s="191">
        <v>534</v>
      </c>
      <c r="AZ19887" s="191">
        <v>59</v>
      </c>
      <c r="BA19887" s="191">
        <v>4</v>
      </c>
      <c r="BB19887" s="191">
        <v>5710.8633199999995</v>
      </c>
    </row>
    <row r="19888" spans="48:54" x14ac:dyDescent="0.2">
      <c r="AV19888" s="191" t="str">
        <f t="shared" si="314"/>
        <v>536_RS_59_4_202324</v>
      </c>
      <c r="AW19888" s="191" t="s">
        <v>92</v>
      </c>
      <c r="AX19888" s="18">
        <v>202324</v>
      </c>
      <c r="AY19888" s="191">
        <v>536</v>
      </c>
      <c r="AZ19888" s="191">
        <v>59</v>
      </c>
      <c r="BA19888" s="191">
        <v>4</v>
      </c>
      <c r="BB19888" s="191">
        <v>6891.7129999999979</v>
      </c>
    </row>
    <row r="19889" spans="48:54" x14ac:dyDescent="0.2">
      <c r="AV19889" s="191" t="str">
        <f t="shared" si="314"/>
        <v>538_RS_59_4_202324</v>
      </c>
      <c r="AW19889" s="191" t="s">
        <v>92</v>
      </c>
      <c r="AX19889" s="18">
        <v>202324</v>
      </c>
      <c r="AY19889" s="191">
        <v>538</v>
      </c>
      <c r="AZ19889" s="191">
        <v>59</v>
      </c>
      <c r="BA19889" s="191">
        <v>4</v>
      </c>
      <c r="BB19889" s="191">
        <v>391.39337</v>
      </c>
    </row>
    <row r="19890" spans="48:54" x14ac:dyDescent="0.2">
      <c r="AV19890" s="191" t="str">
        <f t="shared" si="314"/>
        <v>540_RS_59_4_202324</v>
      </c>
      <c r="AW19890" s="191" t="s">
        <v>92</v>
      </c>
      <c r="AX19890" s="18">
        <v>202324</v>
      </c>
      <c r="AY19890" s="191">
        <v>540</v>
      </c>
      <c r="AZ19890" s="191">
        <v>59</v>
      </c>
      <c r="BA19890" s="191">
        <v>4</v>
      </c>
      <c r="BB19890" s="191">
        <v>-1152.9290000000001</v>
      </c>
    </row>
    <row r="19891" spans="48:54" x14ac:dyDescent="0.2">
      <c r="AV19891" s="191" t="str">
        <f t="shared" si="314"/>
        <v>542_RS_59_4_202324</v>
      </c>
      <c r="AW19891" s="191" t="s">
        <v>92</v>
      </c>
      <c r="AX19891" s="18">
        <v>202324</v>
      </c>
      <c r="AY19891" s="191">
        <v>542</v>
      </c>
      <c r="AZ19891" s="191">
        <v>59</v>
      </c>
      <c r="BA19891" s="191">
        <v>4</v>
      </c>
      <c r="BB19891" s="191">
        <v>1548.441</v>
      </c>
    </row>
    <row r="19892" spans="48:54" x14ac:dyDescent="0.2">
      <c r="AV19892" s="191" t="str">
        <f t="shared" si="314"/>
        <v>544_RS_59_4_202324</v>
      </c>
      <c r="AW19892" s="191" t="s">
        <v>92</v>
      </c>
      <c r="AX19892" s="18">
        <v>202324</v>
      </c>
      <c r="AY19892" s="191">
        <v>544</v>
      </c>
      <c r="AZ19892" s="191">
        <v>59</v>
      </c>
      <c r="BA19892" s="191">
        <v>4</v>
      </c>
      <c r="BB19892" s="191">
        <v>4380.1316900000002</v>
      </c>
    </row>
    <row r="19893" spans="48:54" x14ac:dyDescent="0.2">
      <c r="AV19893" s="191" t="str">
        <f t="shared" si="314"/>
        <v>545_RS_59_4_202324</v>
      </c>
      <c r="AW19893" s="191" t="s">
        <v>92</v>
      </c>
      <c r="AX19893" s="18">
        <v>202324</v>
      </c>
      <c r="AY19893" s="191">
        <v>545</v>
      </c>
      <c r="AZ19893" s="191">
        <v>59</v>
      </c>
      <c r="BA19893" s="191">
        <v>4</v>
      </c>
      <c r="BB19893" s="191">
        <v>1656.5954900000011</v>
      </c>
    </row>
    <row r="19894" spans="48:54" x14ac:dyDescent="0.2">
      <c r="AV19894" s="191" t="str">
        <f t="shared" si="314"/>
        <v>546_RS_59_4_202324</v>
      </c>
      <c r="AW19894" s="191" t="s">
        <v>92</v>
      </c>
      <c r="AX19894" s="18">
        <v>202324</v>
      </c>
      <c r="AY19894" s="191">
        <v>546</v>
      </c>
      <c r="AZ19894" s="191">
        <v>59</v>
      </c>
      <c r="BA19894" s="191">
        <v>4</v>
      </c>
      <c r="BB19894" s="191">
        <v>2297.8630000000003</v>
      </c>
    </row>
    <row r="19895" spans="48:54" x14ac:dyDescent="0.2">
      <c r="AV19895" s="191" t="str">
        <f t="shared" si="314"/>
        <v>548_RS_59_4_202324</v>
      </c>
      <c r="AW19895" s="191" t="s">
        <v>92</v>
      </c>
      <c r="AX19895" s="18">
        <v>202324</v>
      </c>
      <c r="AY19895" s="191">
        <v>548</v>
      </c>
      <c r="AZ19895" s="191">
        <v>59</v>
      </c>
      <c r="BA19895" s="191">
        <v>4</v>
      </c>
      <c r="BB19895" s="191">
        <v>972.24200000000565</v>
      </c>
    </row>
    <row r="19896" spans="48:54" x14ac:dyDescent="0.2">
      <c r="AV19896" s="191" t="str">
        <f t="shared" si="314"/>
        <v>550_RS_59_4_202324</v>
      </c>
      <c r="AW19896" s="191" t="s">
        <v>92</v>
      </c>
      <c r="AX19896" s="18">
        <v>202324</v>
      </c>
      <c r="AY19896" s="191">
        <v>550</v>
      </c>
      <c r="AZ19896" s="191">
        <v>59</v>
      </c>
      <c r="BA19896" s="191">
        <v>4</v>
      </c>
      <c r="BB19896" s="191">
        <v>4635.6549999999997</v>
      </c>
    </row>
    <row r="19897" spans="48:54" x14ac:dyDescent="0.2">
      <c r="AV19897" s="191" t="str">
        <f t="shared" si="314"/>
        <v>552_RS_59_4_202324</v>
      </c>
      <c r="AW19897" s="191" t="s">
        <v>92</v>
      </c>
      <c r="AX19897" s="18">
        <v>202324</v>
      </c>
      <c r="AY19897" s="191">
        <v>552</v>
      </c>
      <c r="AZ19897" s="191">
        <v>59</v>
      </c>
      <c r="BA19897" s="191">
        <v>4</v>
      </c>
      <c r="BB19897" s="191">
        <v>2075.3539999999998</v>
      </c>
    </row>
    <row r="19898" spans="48:54" x14ac:dyDescent="0.2">
      <c r="AV19898" s="191" t="str">
        <f t="shared" si="314"/>
        <v>562_RS_59_4_202324</v>
      </c>
      <c r="AW19898" s="191" t="s">
        <v>92</v>
      </c>
      <c r="AX19898" s="18">
        <v>202324</v>
      </c>
      <c r="AY19898" s="191">
        <v>562</v>
      </c>
      <c r="AZ19898" s="191">
        <v>59</v>
      </c>
      <c r="BA19898" s="191">
        <v>4</v>
      </c>
      <c r="BB19898" s="191">
        <v>29477</v>
      </c>
    </row>
    <row r="19899" spans="48:54" x14ac:dyDescent="0.2">
      <c r="AV19899" s="191" t="str">
        <f t="shared" si="314"/>
        <v>564_RS_59_4_202324</v>
      </c>
      <c r="AW19899" s="191" t="s">
        <v>92</v>
      </c>
      <c r="AX19899" s="18">
        <v>202324</v>
      </c>
      <c r="AY19899" s="191">
        <v>564</v>
      </c>
      <c r="AZ19899" s="191">
        <v>59</v>
      </c>
      <c r="BA19899" s="191">
        <v>4</v>
      </c>
      <c r="BB19899" s="191">
        <v>0</v>
      </c>
    </row>
    <row r="19900" spans="48:54" x14ac:dyDescent="0.2">
      <c r="AV19900" s="191" t="str">
        <f t="shared" si="314"/>
        <v>566_RS_59_4_202324</v>
      </c>
      <c r="AW19900" s="191" t="s">
        <v>92</v>
      </c>
      <c r="AX19900" s="18">
        <v>202324</v>
      </c>
      <c r="AY19900" s="191">
        <v>566</v>
      </c>
      <c r="AZ19900" s="191">
        <v>59</v>
      </c>
      <c r="BA19900" s="191">
        <v>4</v>
      </c>
      <c r="BB19900" s="191">
        <v>0</v>
      </c>
    </row>
    <row r="19901" spans="48:54" x14ac:dyDescent="0.2">
      <c r="AV19901" s="191" t="str">
        <f t="shared" si="314"/>
        <v>568_RS_59_4_202324</v>
      </c>
      <c r="AW19901" s="191" t="s">
        <v>92</v>
      </c>
      <c r="AX19901" s="18">
        <v>202324</v>
      </c>
      <c r="AY19901" s="191">
        <v>568</v>
      </c>
      <c r="AZ19901" s="191">
        <v>59</v>
      </c>
      <c r="BA19901" s="191">
        <v>4</v>
      </c>
      <c r="BB19901" s="191">
        <v>17175.48746</v>
      </c>
    </row>
    <row r="19902" spans="48:54" x14ac:dyDescent="0.2">
      <c r="AV19902" s="191" t="str">
        <f t="shared" si="314"/>
        <v>572_RS_59_4_202324</v>
      </c>
      <c r="AW19902" s="191" t="s">
        <v>92</v>
      </c>
      <c r="AX19902" s="18">
        <v>202324</v>
      </c>
      <c r="AY19902" s="191">
        <v>572</v>
      </c>
      <c r="AZ19902" s="191">
        <v>59</v>
      </c>
      <c r="BA19902" s="191">
        <v>4</v>
      </c>
      <c r="BB19902" s="191">
        <v>0</v>
      </c>
    </row>
    <row r="19903" spans="48:54" x14ac:dyDescent="0.2">
      <c r="AV19903" s="191" t="str">
        <f t="shared" si="314"/>
        <v>574_RS_59_4_202324</v>
      </c>
      <c r="AW19903" s="191" t="s">
        <v>92</v>
      </c>
      <c r="AX19903" s="18">
        <v>202324</v>
      </c>
      <c r="AY19903" s="191">
        <v>574</v>
      </c>
      <c r="AZ19903" s="191">
        <v>59</v>
      </c>
      <c r="BA19903" s="191">
        <v>4</v>
      </c>
      <c r="BB19903" s="191">
        <v>0</v>
      </c>
    </row>
    <row r="19904" spans="48:54" x14ac:dyDescent="0.2">
      <c r="AV19904" s="191" t="str">
        <f t="shared" si="314"/>
        <v>576_RS_59_4_202324</v>
      </c>
      <c r="AW19904" s="191" t="s">
        <v>92</v>
      </c>
      <c r="AX19904" s="18">
        <v>202324</v>
      </c>
      <c r="AY19904" s="191">
        <v>576</v>
      </c>
      <c r="AZ19904" s="191">
        <v>59</v>
      </c>
      <c r="BA19904" s="191">
        <v>4</v>
      </c>
      <c r="BB19904" s="191">
        <v>0</v>
      </c>
    </row>
    <row r="19905" spans="48:54" x14ac:dyDescent="0.2">
      <c r="AV19905" s="191" t="str">
        <f t="shared" si="314"/>
        <v>582_RS_59_4_202324</v>
      </c>
      <c r="AW19905" s="191" t="s">
        <v>92</v>
      </c>
      <c r="AX19905" s="18">
        <v>202324</v>
      </c>
      <c r="AY19905" s="191">
        <v>582</v>
      </c>
      <c r="AZ19905" s="191">
        <v>59</v>
      </c>
      <c r="BA19905" s="191">
        <v>4</v>
      </c>
      <c r="BB19905" s="191">
        <v>0</v>
      </c>
    </row>
    <row r="19906" spans="48:54" x14ac:dyDescent="0.2">
      <c r="AV19906" s="191" t="str">
        <f t="shared" si="314"/>
        <v>584_RS_59_4_202324</v>
      </c>
      <c r="AW19906" s="191" t="s">
        <v>92</v>
      </c>
      <c r="AX19906" s="18">
        <v>202324</v>
      </c>
      <c r="AY19906" s="191">
        <v>584</v>
      </c>
      <c r="AZ19906" s="191">
        <v>59</v>
      </c>
      <c r="BA19906" s="191">
        <v>4</v>
      </c>
      <c r="BB19906" s="191">
        <v>0</v>
      </c>
    </row>
    <row r="19907" spans="48:54" x14ac:dyDescent="0.2">
      <c r="AV19907" s="191" t="str">
        <f t="shared" si="314"/>
        <v>586_RS_59_4_202324</v>
      </c>
      <c r="AW19907" s="191" t="s">
        <v>92</v>
      </c>
      <c r="AX19907" s="18">
        <v>202324</v>
      </c>
      <c r="AY19907" s="191">
        <v>586</v>
      </c>
      <c r="AZ19907" s="191">
        <v>59</v>
      </c>
      <c r="BA19907" s="191">
        <v>4</v>
      </c>
      <c r="BB19907" s="191">
        <v>0</v>
      </c>
    </row>
    <row r="19908" spans="48:54" x14ac:dyDescent="0.2">
      <c r="AV19908" s="191" t="str">
        <f t="shared" ref="AV19908:AV19971" si="315">AY19908&amp;"_"&amp;AW19908&amp;"_"&amp;AZ19908&amp;"_"&amp;BA19908&amp;"_"&amp;AX19908</f>
        <v>512_RS_59_5_202324</v>
      </c>
      <c r="AW19908" s="191" t="s">
        <v>92</v>
      </c>
      <c r="AX19908" s="18">
        <v>202324</v>
      </c>
      <c r="AY19908" s="191">
        <v>512</v>
      </c>
      <c r="AZ19908" s="191">
        <v>59</v>
      </c>
      <c r="BA19908" s="191">
        <v>5</v>
      </c>
      <c r="BB19908" s="191">
        <v>-311.2</v>
      </c>
    </row>
    <row r="19909" spans="48:54" x14ac:dyDescent="0.2">
      <c r="AV19909" s="191" t="str">
        <f t="shared" si="315"/>
        <v>514_RS_59_5_202324</v>
      </c>
      <c r="AW19909" s="191" t="s">
        <v>92</v>
      </c>
      <c r="AX19909" s="18">
        <v>202324</v>
      </c>
      <c r="AY19909" s="191">
        <v>514</v>
      </c>
      <c r="AZ19909" s="191">
        <v>59</v>
      </c>
      <c r="BA19909" s="191">
        <v>5</v>
      </c>
      <c r="BB19909" s="191">
        <v>-504.52600000000001</v>
      </c>
    </row>
    <row r="19910" spans="48:54" x14ac:dyDescent="0.2">
      <c r="AV19910" s="191" t="str">
        <f t="shared" si="315"/>
        <v>516_RS_59_5_202324</v>
      </c>
      <c r="AW19910" s="191" t="s">
        <v>92</v>
      </c>
      <c r="AX19910" s="18">
        <v>202324</v>
      </c>
      <c r="AY19910" s="191">
        <v>516</v>
      </c>
      <c r="AZ19910" s="191">
        <v>59</v>
      </c>
      <c r="BA19910" s="191">
        <v>5</v>
      </c>
      <c r="BB19910" s="191">
        <v>-1378.683</v>
      </c>
    </row>
    <row r="19911" spans="48:54" x14ac:dyDescent="0.2">
      <c r="AV19911" s="191" t="str">
        <f t="shared" si="315"/>
        <v>518_RS_59_5_202324</v>
      </c>
      <c r="AW19911" s="191" t="s">
        <v>92</v>
      </c>
      <c r="AX19911" s="18">
        <v>202324</v>
      </c>
      <c r="AY19911" s="191">
        <v>518</v>
      </c>
      <c r="AZ19911" s="191">
        <v>59</v>
      </c>
      <c r="BA19911" s="191">
        <v>5</v>
      </c>
      <c r="BB19911" s="191">
        <v>0</v>
      </c>
    </row>
    <row r="19912" spans="48:54" x14ac:dyDescent="0.2">
      <c r="AV19912" s="191" t="str">
        <f t="shared" si="315"/>
        <v>520_RS_59_5_202324</v>
      </c>
      <c r="AW19912" s="191" t="s">
        <v>92</v>
      </c>
      <c r="AX19912" s="18">
        <v>202324</v>
      </c>
      <c r="AY19912" s="191">
        <v>520</v>
      </c>
      <c r="AZ19912" s="191">
        <v>59</v>
      </c>
      <c r="BA19912" s="191">
        <v>5</v>
      </c>
      <c r="BB19912" s="191">
        <v>0</v>
      </c>
    </row>
    <row r="19913" spans="48:54" x14ac:dyDescent="0.2">
      <c r="AV19913" s="191" t="str">
        <f t="shared" si="315"/>
        <v>522_RS_59_5_202324</v>
      </c>
      <c r="AW19913" s="191" t="s">
        <v>92</v>
      </c>
      <c r="AX19913" s="18">
        <v>202324</v>
      </c>
      <c r="AY19913" s="191">
        <v>522</v>
      </c>
      <c r="AZ19913" s="191">
        <v>59</v>
      </c>
      <c r="BA19913" s="191">
        <v>5</v>
      </c>
      <c r="BB19913" s="191">
        <v>-702.31038000000001</v>
      </c>
    </row>
    <row r="19914" spans="48:54" x14ac:dyDescent="0.2">
      <c r="AV19914" s="191" t="str">
        <f t="shared" si="315"/>
        <v>524_RS_59_5_202324</v>
      </c>
      <c r="AW19914" s="191" t="s">
        <v>92</v>
      </c>
      <c r="AX19914" s="18">
        <v>202324</v>
      </c>
      <c r="AY19914" s="191">
        <v>524</v>
      </c>
      <c r="AZ19914" s="191">
        <v>59</v>
      </c>
      <c r="BA19914" s="191">
        <v>5</v>
      </c>
      <c r="BB19914" s="191">
        <v>-1322.76722</v>
      </c>
    </row>
    <row r="19915" spans="48:54" x14ac:dyDescent="0.2">
      <c r="AV19915" s="191" t="str">
        <f t="shared" si="315"/>
        <v>526_RS_59_5_202324</v>
      </c>
      <c r="AW19915" s="191" t="s">
        <v>92</v>
      </c>
      <c r="AX19915" s="18">
        <v>202324</v>
      </c>
      <c r="AY19915" s="191">
        <v>526</v>
      </c>
      <c r="AZ19915" s="191">
        <v>59</v>
      </c>
      <c r="BA19915" s="191">
        <v>5</v>
      </c>
      <c r="BB19915" s="191">
        <v>0</v>
      </c>
    </row>
    <row r="19916" spans="48:54" x14ac:dyDescent="0.2">
      <c r="AV19916" s="191" t="str">
        <f t="shared" si="315"/>
        <v>528_RS_59_5_202324</v>
      </c>
      <c r="AW19916" s="191" t="s">
        <v>92</v>
      </c>
      <c r="AX19916" s="18">
        <v>202324</v>
      </c>
      <c r="AY19916" s="191">
        <v>528</v>
      </c>
      <c r="AZ19916" s="191">
        <v>59</v>
      </c>
      <c r="BA19916" s="191">
        <v>5</v>
      </c>
      <c r="BB19916" s="191">
        <v>0</v>
      </c>
    </row>
    <row r="19917" spans="48:54" x14ac:dyDescent="0.2">
      <c r="AV19917" s="191" t="str">
        <f t="shared" si="315"/>
        <v>530_RS_59_5_202324</v>
      </c>
      <c r="AW19917" s="191" t="s">
        <v>92</v>
      </c>
      <c r="AX19917" s="18">
        <v>202324</v>
      </c>
      <c r="AY19917" s="191">
        <v>530</v>
      </c>
      <c r="AZ19917" s="191">
        <v>59</v>
      </c>
      <c r="BA19917" s="191">
        <v>5</v>
      </c>
      <c r="BB19917" s="191">
        <v>-280.35599999999999</v>
      </c>
    </row>
    <row r="19918" spans="48:54" x14ac:dyDescent="0.2">
      <c r="AV19918" s="191" t="str">
        <f t="shared" si="315"/>
        <v>532_RS_59_5_202324</v>
      </c>
      <c r="AW19918" s="191" t="s">
        <v>92</v>
      </c>
      <c r="AX19918" s="18">
        <v>202324</v>
      </c>
      <c r="AY19918" s="191">
        <v>532</v>
      </c>
      <c r="AZ19918" s="191">
        <v>59</v>
      </c>
      <c r="BA19918" s="191">
        <v>5</v>
      </c>
      <c r="BB19918" s="191">
        <v>-110.35048</v>
      </c>
    </row>
    <row r="19919" spans="48:54" x14ac:dyDescent="0.2">
      <c r="AV19919" s="191" t="str">
        <f t="shared" si="315"/>
        <v>534_RS_59_5_202324</v>
      </c>
      <c r="AW19919" s="191" t="s">
        <v>92</v>
      </c>
      <c r="AX19919" s="18">
        <v>202324</v>
      </c>
      <c r="AY19919" s="191">
        <v>534</v>
      </c>
      <c r="AZ19919" s="191">
        <v>59</v>
      </c>
      <c r="BA19919" s="191">
        <v>5</v>
      </c>
      <c r="BB19919" s="191">
        <v>-274.90121999999997</v>
      </c>
    </row>
    <row r="19920" spans="48:54" x14ac:dyDescent="0.2">
      <c r="AV19920" s="191" t="str">
        <f t="shared" si="315"/>
        <v>536_RS_59_5_202324</v>
      </c>
      <c r="AW19920" s="191" t="s">
        <v>92</v>
      </c>
      <c r="AX19920" s="18">
        <v>202324</v>
      </c>
      <c r="AY19920" s="191">
        <v>536</v>
      </c>
      <c r="AZ19920" s="191">
        <v>59</v>
      </c>
      <c r="BA19920" s="191">
        <v>5</v>
      </c>
      <c r="BB19920" s="191">
        <v>-1050.289</v>
      </c>
    </row>
    <row r="19921" spans="48:54" x14ac:dyDescent="0.2">
      <c r="AV19921" s="191" t="str">
        <f t="shared" si="315"/>
        <v>538_RS_59_5_202324</v>
      </c>
      <c r="AW19921" s="191" t="s">
        <v>92</v>
      </c>
      <c r="AX19921" s="18">
        <v>202324</v>
      </c>
      <c r="AY19921" s="191">
        <v>538</v>
      </c>
      <c r="AZ19921" s="191">
        <v>59</v>
      </c>
      <c r="BA19921" s="191">
        <v>5</v>
      </c>
      <c r="BB19921" s="191">
        <v>-223</v>
      </c>
    </row>
    <row r="19922" spans="48:54" x14ac:dyDescent="0.2">
      <c r="AV19922" s="191" t="str">
        <f t="shared" si="315"/>
        <v>540_RS_59_5_202324</v>
      </c>
      <c r="AW19922" s="191" t="s">
        <v>92</v>
      </c>
      <c r="AX19922" s="18">
        <v>202324</v>
      </c>
      <c r="AY19922" s="191">
        <v>540</v>
      </c>
      <c r="AZ19922" s="191">
        <v>59</v>
      </c>
      <c r="BA19922" s="191">
        <v>5</v>
      </c>
      <c r="BB19922" s="191">
        <v>-1253.6759999999999</v>
      </c>
    </row>
    <row r="19923" spans="48:54" x14ac:dyDescent="0.2">
      <c r="AV19923" s="191" t="str">
        <f t="shared" si="315"/>
        <v>542_RS_59_5_202324</v>
      </c>
      <c r="AW19923" s="191" t="s">
        <v>92</v>
      </c>
      <c r="AX19923" s="18">
        <v>202324</v>
      </c>
      <c r="AY19923" s="191">
        <v>542</v>
      </c>
      <c r="AZ19923" s="191">
        <v>59</v>
      </c>
      <c r="BA19923" s="191">
        <v>5</v>
      </c>
      <c r="BB19923" s="191">
        <v>-150.18799999999999</v>
      </c>
    </row>
    <row r="19924" spans="48:54" x14ac:dyDescent="0.2">
      <c r="AV19924" s="191" t="str">
        <f t="shared" si="315"/>
        <v>544_RS_59_5_202324</v>
      </c>
      <c r="AW19924" s="191" t="s">
        <v>92</v>
      </c>
      <c r="AX19924" s="18">
        <v>202324</v>
      </c>
      <c r="AY19924" s="191">
        <v>544</v>
      </c>
      <c r="AZ19924" s="191">
        <v>59</v>
      </c>
      <c r="BA19924" s="191">
        <v>5</v>
      </c>
      <c r="BB19924" s="191">
        <v>-459.33600000000001</v>
      </c>
    </row>
    <row r="19925" spans="48:54" x14ac:dyDescent="0.2">
      <c r="AV19925" s="191" t="str">
        <f t="shared" si="315"/>
        <v>545_RS_59_5_202324</v>
      </c>
      <c r="AW19925" s="191" t="s">
        <v>92</v>
      </c>
      <c r="AX19925" s="18">
        <v>202324</v>
      </c>
      <c r="AY19925" s="191">
        <v>545</v>
      </c>
      <c r="AZ19925" s="191">
        <v>59</v>
      </c>
      <c r="BA19925" s="191">
        <v>5</v>
      </c>
      <c r="BB19925" s="191">
        <v>-1384.6351999999997</v>
      </c>
    </row>
    <row r="19926" spans="48:54" x14ac:dyDescent="0.2">
      <c r="AV19926" s="191" t="str">
        <f t="shared" si="315"/>
        <v>546_RS_59_5_202324</v>
      </c>
      <c r="AW19926" s="191" t="s">
        <v>92</v>
      </c>
      <c r="AX19926" s="18">
        <v>202324</v>
      </c>
      <c r="AY19926" s="191">
        <v>546</v>
      </c>
      <c r="AZ19926" s="191">
        <v>59</v>
      </c>
      <c r="BA19926" s="191">
        <v>5</v>
      </c>
      <c r="BB19926" s="191">
        <v>-175.32</v>
      </c>
    </row>
    <row r="19927" spans="48:54" x14ac:dyDescent="0.2">
      <c r="AV19927" s="191" t="str">
        <f t="shared" si="315"/>
        <v>548_RS_59_5_202324</v>
      </c>
      <c r="AW19927" s="191" t="s">
        <v>92</v>
      </c>
      <c r="AX19927" s="18">
        <v>202324</v>
      </c>
      <c r="AY19927" s="191">
        <v>548</v>
      </c>
      <c r="AZ19927" s="191">
        <v>59</v>
      </c>
      <c r="BA19927" s="191">
        <v>5</v>
      </c>
      <c r="BB19927" s="191">
        <v>-2622.1530000000002</v>
      </c>
    </row>
    <row r="19928" spans="48:54" x14ac:dyDescent="0.2">
      <c r="AV19928" s="191" t="str">
        <f t="shared" si="315"/>
        <v>550_RS_59_5_202324</v>
      </c>
      <c r="AW19928" s="191" t="s">
        <v>92</v>
      </c>
      <c r="AX19928" s="18">
        <v>202324</v>
      </c>
      <c r="AY19928" s="191">
        <v>550</v>
      </c>
      <c r="AZ19928" s="191">
        <v>59</v>
      </c>
      <c r="BA19928" s="191">
        <v>5</v>
      </c>
      <c r="BB19928" s="191">
        <v>-619.12099999999998</v>
      </c>
    </row>
    <row r="19929" spans="48:54" x14ac:dyDescent="0.2">
      <c r="AV19929" s="191" t="str">
        <f t="shared" si="315"/>
        <v>552_RS_59_5_202324</v>
      </c>
      <c r="AW19929" s="191" t="s">
        <v>92</v>
      </c>
      <c r="AX19929" s="18">
        <v>202324</v>
      </c>
      <c r="AY19929" s="191">
        <v>552</v>
      </c>
      <c r="AZ19929" s="191">
        <v>59</v>
      </c>
      <c r="BA19929" s="191">
        <v>5</v>
      </c>
      <c r="BB19929" s="191">
        <v>-2317.1619999999998</v>
      </c>
    </row>
    <row r="19930" spans="48:54" x14ac:dyDescent="0.2">
      <c r="AV19930" s="191" t="str">
        <f t="shared" si="315"/>
        <v>562_RS_59_5_202324</v>
      </c>
      <c r="AW19930" s="191" t="s">
        <v>92</v>
      </c>
      <c r="AX19930" s="18">
        <v>202324</v>
      </c>
      <c r="AY19930" s="191">
        <v>562</v>
      </c>
      <c r="AZ19930" s="191">
        <v>59</v>
      </c>
      <c r="BA19930" s="191">
        <v>5</v>
      </c>
      <c r="BB19930" s="191">
        <v>-7105</v>
      </c>
    </row>
    <row r="19931" spans="48:54" x14ac:dyDescent="0.2">
      <c r="AV19931" s="191" t="str">
        <f t="shared" si="315"/>
        <v>564_RS_59_5_202324</v>
      </c>
      <c r="AW19931" s="191" t="s">
        <v>92</v>
      </c>
      <c r="AX19931" s="18">
        <v>202324</v>
      </c>
      <c r="AY19931" s="191">
        <v>564</v>
      </c>
      <c r="AZ19931" s="191">
        <v>59</v>
      </c>
      <c r="BA19931" s="191">
        <v>5</v>
      </c>
      <c r="BB19931" s="191">
        <v>0</v>
      </c>
    </row>
    <row r="19932" spans="48:54" x14ac:dyDescent="0.2">
      <c r="AV19932" s="191" t="str">
        <f t="shared" si="315"/>
        <v>566_RS_59_5_202324</v>
      </c>
      <c r="AW19932" s="191" t="s">
        <v>92</v>
      </c>
      <c r="AX19932" s="18">
        <v>202324</v>
      </c>
      <c r="AY19932" s="191">
        <v>566</v>
      </c>
      <c r="AZ19932" s="191">
        <v>59</v>
      </c>
      <c r="BA19932" s="191">
        <v>5</v>
      </c>
      <c r="BB19932" s="191">
        <v>0</v>
      </c>
    </row>
    <row r="19933" spans="48:54" x14ac:dyDescent="0.2">
      <c r="AV19933" s="191" t="str">
        <f t="shared" si="315"/>
        <v>568_RS_59_5_202324</v>
      </c>
      <c r="AW19933" s="191" t="s">
        <v>92</v>
      </c>
      <c r="AX19933" s="18">
        <v>202324</v>
      </c>
      <c r="AY19933" s="191">
        <v>568</v>
      </c>
      <c r="AZ19933" s="191">
        <v>59</v>
      </c>
      <c r="BA19933" s="191">
        <v>5</v>
      </c>
      <c r="BB19933" s="191">
        <v>0</v>
      </c>
    </row>
    <row r="19934" spans="48:54" x14ac:dyDescent="0.2">
      <c r="AV19934" s="191" t="str">
        <f t="shared" si="315"/>
        <v>572_RS_59_5_202324</v>
      </c>
      <c r="AW19934" s="191" t="s">
        <v>92</v>
      </c>
      <c r="AX19934" s="18">
        <v>202324</v>
      </c>
      <c r="AY19934" s="191">
        <v>572</v>
      </c>
      <c r="AZ19934" s="191">
        <v>59</v>
      </c>
      <c r="BA19934" s="191">
        <v>5</v>
      </c>
      <c r="BB19934" s="191">
        <v>0</v>
      </c>
    </row>
    <row r="19935" spans="48:54" x14ac:dyDescent="0.2">
      <c r="AV19935" s="191" t="str">
        <f t="shared" si="315"/>
        <v>574_RS_59_5_202324</v>
      </c>
      <c r="AW19935" s="191" t="s">
        <v>92</v>
      </c>
      <c r="AX19935" s="18">
        <v>202324</v>
      </c>
      <c r="AY19935" s="191">
        <v>574</v>
      </c>
      <c r="AZ19935" s="191">
        <v>59</v>
      </c>
      <c r="BA19935" s="191">
        <v>5</v>
      </c>
      <c r="BB19935" s="191">
        <v>0</v>
      </c>
    </row>
    <row r="19936" spans="48:54" x14ac:dyDescent="0.2">
      <c r="AV19936" s="191" t="str">
        <f t="shared" si="315"/>
        <v>576_RS_59_5_202324</v>
      </c>
      <c r="AW19936" s="191" t="s">
        <v>92</v>
      </c>
      <c r="AX19936" s="18">
        <v>202324</v>
      </c>
      <c r="AY19936" s="191">
        <v>576</v>
      </c>
      <c r="AZ19936" s="191">
        <v>59</v>
      </c>
      <c r="BA19936" s="191">
        <v>5</v>
      </c>
      <c r="BB19936" s="191">
        <v>0</v>
      </c>
    </row>
    <row r="19937" spans="48:54" x14ac:dyDescent="0.2">
      <c r="AV19937" s="191" t="str">
        <f t="shared" si="315"/>
        <v>582_RS_59_5_202324</v>
      </c>
      <c r="AW19937" s="191" t="s">
        <v>92</v>
      </c>
      <c r="AX19937" s="18">
        <v>202324</v>
      </c>
      <c r="AY19937" s="191">
        <v>582</v>
      </c>
      <c r="AZ19937" s="191">
        <v>59</v>
      </c>
      <c r="BA19937" s="191">
        <v>5</v>
      </c>
      <c r="BB19937" s="191">
        <v>0</v>
      </c>
    </row>
    <row r="19938" spans="48:54" x14ac:dyDescent="0.2">
      <c r="AV19938" s="191" t="str">
        <f t="shared" si="315"/>
        <v>584_RS_59_5_202324</v>
      </c>
      <c r="AW19938" s="191" t="s">
        <v>92</v>
      </c>
      <c r="AX19938" s="18">
        <v>202324</v>
      </c>
      <c r="AY19938" s="191">
        <v>584</v>
      </c>
      <c r="AZ19938" s="191">
        <v>59</v>
      </c>
      <c r="BA19938" s="191">
        <v>5</v>
      </c>
      <c r="BB19938" s="191">
        <v>0</v>
      </c>
    </row>
    <row r="19939" spans="48:54" x14ac:dyDescent="0.2">
      <c r="AV19939" s="191" t="str">
        <f t="shared" si="315"/>
        <v>586_RS_59_5_202324</v>
      </c>
      <c r="AW19939" s="191" t="s">
        <v>92</v>
      </c>
      <c r="AX19939" s="18">
        <v>202324</v>
      </c>
      <c r="AY19939" s="191">
        <v>586</v>
      </c>
      <c r="AZ19939" s="191">
        <v>59</v>
      </c>
      <c r="BA19939" s="191">
        <v>5</v>
      </c>
      <c r="BB19939" s="191">
        <v>-165.24299999999999</v>
      </c>
    </row>
    <row r="19940" spans="48:54" x14ac:dyDescent="0.2">
      <c r="AV19940" s="191" t="str">
        <f t="shared" si="315"/>
        <v>512_RS_60_1_202324</v>
      </c>
      <c r="AW19940" s="191" t="s">
        <v>92</v>
      </c>
      <c r="AX19940" s="18">
        <v>202324</v>
      </c>
      <c r="AY19940" s="191">
        <v>512</v>
      </c>
      <c r="AZ19940" s="191">
        <v>60</v>
      </c>
      <c r="BA19940" s="191">
        <v>1</v>
      </c>
      <c r="BB19940" s="191">
        <v>248746.65328000006</v>
      </c>
    </row>
    <row r="19941" spans="48:54" x14ac:dyDescent="0.2">
      <c r="AV19941" s="191" t="str">
        <f t="shared" si="315"/>
        <v>514_RS_60_1_202324</v>
      </c>
      <c r="AW19941" s="191" t="s">
        <v>92</v>
      </c>
      <c r="AX19941" s="18">
        <v>202324</v>
      </c>
      <c r="AY19941" s="191">
        <v>514</v>
      </c>
      <c r="AZ19941" s="191">
        <v>60</v>
      </c>
      <c r="BA19941" s="191">
        <v>1</v>
      </c>
      <c r="BB19941" s="191">
        <v>494898.08714516717</v>
      </c>
    </row>
    <row r="19942" spans="48:54" x14ac:dyDescent="0.2">
      <c r="AV19942" s="191" t="str">
        <f t="shared" si="315"/>
        <v>516_RS_60_1_202324</v>
      </c>
      <c r="AW19942" s="191" t="s">
        <v>92</v>
      </c>
      <c r="AX19942" s="18">
        <v>202324</v>
      </c>
      <c r="AY19942" s="191">
        <v>516</v>
      </c>
      <c r="AZ19942" s="191">
        <v>60</v>
      </c>
      <c r="BA19942" s="191">
        <v>1</v>
      </c>
      <c r="BB19942" s="191">
        <v>396469.24051494501</v>
      </c>
    </row>
    <row r="19943" spans="48:54" x14ac:dyDescent="0.2">
      <c r="AV19943" s="191" t="str">
        <f t="shared" si="315"/>
        <v>518_RS_60_1_202324</v>
      </c>
      <c r="AW19943" s="191" t="s">
        <v>92</v>
      </c>
      <c r="AX19943" s="18">
        <v>202324</v>
      </c>
      <c r="AY19943" s="191">
        <v>518</v>
      </c>
      <c r="AZ19943" s="191">
        <v>60</v>
      </c>
      <c r="BA19943" s="191">
        <v>1</v>
      </c>
      <c r="BB19943" s="191">
        <v>331088.48564000003</v>
      </c>
    </row>
    <row r="19944" spans="48:54" x14ac:dyDescent="0.2">
      <c r="AV19944" s="191" t="str">
        <f t="shared" si="315"/>
        <v>520_RS_60_1_202324</v>
      </c>
      <c r="AW19944" s="191" t="s">
        <v>92</v>
      </c>
      <c r="AX19944" s="18">
        <v>202324</v>
      </c>
      <c r="AY19944" s="191">
        <v>520</v>
      </c>
      <c r="AZ19944" s="191">
        <v>60</v>
      </c>
      <c r="BA19944" s="191">
        <v>1</v>
      </c>
      <c r="BB19944" s="191">
        <v>455610.07409999991</v>
      </c>
    </row>
    <row r="19945" spans="48:54" x14ac:dyDescent="0.2">
      <c r="AV19945" s="191" t="str">
        <f t="shared" si="315"/>
        <v>522_RS_60_1_202324</v>
      </c>
      <c r="AW19945" s="191" t="s">
        <v>92</v>
      </c>
      <c r="AX19945" s="18">
        <v>202324</v>
      </c>
      <c r="AY19945" s="191">
        <v>522</v>
      </c>
      <c r="AZ19945" s="191">
        <v>60</v>
      </c>
      <c r="BA19945" s="191">
        <v>1</v>
      </c>
      <c r="BB19945" s="191">
        <v>420918.61486803979</v>
      </c>
    </row>
    <row r="19946" spans="48:54" x14ac:dyDescent="0.2">
      <c r="AV19946" s="191" t="str">
        <f t="shared" si="315"/>
        <v>524_RS_60_1_202324</v>
      </c>
      <c r="AW19946" s="191" t="s">
        <v>92</v>
      </c>
      <c r="AX19946" s="18">
        <v>202324</v>
      </c>
      <c r="AY19946" s="191">
        <v>524</v>
      </c>
      <c r="AZ19946" s="191">
        <v>60</v>
      </c>
      <c r="BA19946" s="191">
        <v>1</v>
      </c>
      <c r="BB19946" s="191">
        <v>475462.85867357004</v>
      </c>
    </row>
    <row r="19947" spans="48:54" x14ac:dyDescent="0.2">
      <c r="AV19947" s="191" t="str">
        <f t="shared" si="315"/>
        <v>526_RS_60_1_202324</v>
      </c>
      <c r="AW19947" s="191" t="s">
        <v>92</v>
      </c>
      <c r="AX19947" s="18">
        <v>202324</v>
      </c>
      <c r="AY19947" s="191">
        <v>526</v>
      </c>
      <c r="AZ19947" s="191">
        <v>60</v>
      </c>
      <c r="BA19947" s="191">
        <v>1</v>
      </c>
      <c r="BB19947" s="191">
        <v>288506.94296029629</v>
      </c>
    </row>
    <row r="19948" spans="48:54" x14ac:dyDescent="0.2">
      <c r="AV19948" s="191" t="str">
        <f t="shared" si="315"/>
        <v>528_RS_60_1_202324</v>
      </c>
      <c r="AW19948" s="191" t="s">
        <v>92</v>
      </c>
      <c r="AX19948" s="18">
        <v>202324</v>
      </c>
      <c r="AY19948" s="191">
        <v>528</v>
      </c>
      <c r="AZ19948" s="191">
        <v>60</v>
      </c>
      <c r="BA19948" s="191">
        <v>1</v>
      </c>
      <c r="BB19948" s="191">
        <v>395924</v>
      </c>
    </row>
    <row r="19949" spans="48:54" x14ac:dyDescent="0.2">
      <c r="AV19949" s="191" t="str">
        <f t="shared" si="315"/>
        <v>530_RS_60_1_202324</v>
      </c>
      <c r="AW19949" s="191" t="s">
        <v>92</v>
      </c>
      <c r="AX19949" s="18">
        <v>202324</v>
      </c>
      <c r="AY19949" s="191">
        <v>530</v>
      </c>
      <c r="AZ19949" s="191">
        <v>60</v>
      </c>
      <c r="BA19949" s="191">
        <v>1</v>
      </c>
      <c r="BB19949" s="191">
        <v>670063.35945094156</v>
      </c>
    </row>
    <row r="19950" spans="48:54" x14ac:dyDescent="0.2">
      <c r="AV19950" s="191" t="str">
        <f t="shared" si="315"/>
        <v>532_RS_60_1_202324</v>
      </c>
      <c r="AW19950" s="191" t="s">
        <v>92</v>
      </c>
      <c r="AX19950" s="18">
        <v>202324</v>
      </c>
      <c r="AY19950" s="191">
        <v>532</v>
      </c>
      <c r="AZ19950" s="191">
        <v>60</v>
      </c>
      <c r="BA19950" s="191">
        <v>1</v>
      </c>
      <c r="BB19950" s="191">
        <v>806976.69668000028</v>
      </c>
    </row>
    <row r="19951" spans="48:54" x14ac:dyDescent="0.2">
      <c r="AV19951" s="191" t="str">
        <f t="shared" si="315"/>
        <v>534_RS_60_1_202324</v>
      </c>
      <c r="AW19951" s="191" t="s">
        <v>92</v>
      </c>
      <c r="AX19951" s="18">
        <v>202324</v>
      </c>
      <c r="AY19951" s="191">
        <v>534</v>
      </c>
      <c r="AZ19951" s="191">
        <v>60</v>
      </c>
      <c r="BA19951" s="191">
        <v>1</v>
      </c>
      <c r="BB19951" s="191">
        <v>502317.94601999992</v>
      </c>
    </row>
    <row r="19952" spans="48:54" x14ac:dyDescent="0.2">
      <c r="AV19952" s="191" t="str">
        <f t="shared" si="315"/>
        <v>536_RS_60_1_202324</v>
      </c>
      <c r="AW19952" s="191" t="s">
        <v>92</v>
      </c>
      <c r="AX19952" s="18">
        <v>202324</v>
      </c>
      <c r="AY19952" s="191">
        <v>536</v>
      </c>
      <c r="AZ19952" s="191">
        <v>60</v>
      </c>
      <c r="BA19952" s="191">
        <v>1</v>
      </c>
      <c r="BB19952" s="191">
        <v>491921.73399999994</v>
      </c>
    </row>
    <row r="19953" spans="48:54" x14ac:dyDescent="0.2">
      <c r="AV19953" s="191" t="str">
        <f t="shared" si="315"/>
        <v>538_RS_60_1_202324</v>
      </c>
      <c r="AW19953" s="191" t="s">
        <v>92</v>
      </c>
      <c r="AX19953" s="18">
        <v>202324</v>
      </c>
      <c r="AY19953" s="191">
        <v>538</v>
      </c>
      <c r="AZ19953" s="191">
        <v>60</v>
      </c>
      <c r="BA19953" s="191">
        <v>1</v>
      </c>
      <c r="BB19953" s="191">
        <v>406005.57897162822</v>
      </c>
    </row>
    <row r="19954" spans="48:54" x14ac:dyDescent="0.2">
      <c r="AV19954" s="191" t="str">
        <f t="shared" si="315"/>
        <v>540_RS_60_1_202324</v>
      </c>
      <c r="AW19954" s="191" t="s">
        <v>92</v>
      </c>
      <c r="AX19954" s="18">
        <v>202324</v>
      </c>
      <c r="AY19954" s="191">
        <v>540</v>
      </c>
      <c r="AZ19954" s="191">
        <v>60</v>
      </c>
      <c r="BA19954" s="191">
        <v>1</v>
      </c>
      <c r="BB19954" s="191">
        <v>800074.66352000029</v>
      </c>
    </row>
    <row r="19955" spans="48:54" x14ac:dyDescent="0.2">
      <c r="AV19955" s="191" t="str">
        <f t="shared" si="315"/>
        <v>542_RS_60_1_202324</v>
      </c>
      <c r="AW19955" s="191" t="s">
        <v>92</v>
      </c>
      <c r="AX19955" s="18">
        <v>202324</v>
      </c>
      <c r="AY19955" s="191">
        <v>542</v>
      </c>
      <c r="AZ19955" s="191">
        <v>60</v>
      </c>
      <c r="BA19955" s="191">
        <v>1</v>
      </c>
      <c r="BB19955" s="191">
        <v>211908.19136725229</v>
      </c>
    </row>
    <row r="19956" spans="48:54" x14ac:dyDescent="0.2">
      <c r="AV19956" s="191" t="str">
        <f t="shared" si="315"/>
        <v>544_RS_60_1_202324</v>
      </c>
      <c r="AW19956" s="191" t="s">
        <v>92</v>
      </c>
      <c r="AX19956" s="18">
        <v>202324</v>
      </c>
      <c r="AY19956" s="191">
        <v>544</v>
      </c>
      <c r="AZ19956" s="191">
        <v>60</v>
      </c>
      <c r="BA19956" s="191">
        <v>1</v>
      </c>
      <c r="BB19956" s="191">
        <v>606581.23626812384</v>
      </c>
    </row>
    <row r="19957" spans="48:54" x14ac:dyDescent="0.2">
      <c r="AV19957" s="191" t="str">
        <f t="shared" si="315"/>
        <v>545_RS_60_1_202324</v>
      </c>
      <c r="AW19957" s="191" t="s">
        <v>92</v>
      </c>
      <c r="AX19957" s="18">
        <v>202324</v>
      </c>
      <c r="AY19957" s="191">
        <v>545</v>
      </c>
      <c r="AZ19957" s="191">
        <v>60</v>
      </c>
      <c r="BA19957" s="191">
        <v>1</v>
      </c>
      <c r="BB19957" s="191">
        <v>252478.96525000001</v>
      </c>
    </row>
    <row r="19958" spans="48:54" x14ac:dyDescent="0.2">
      <c r="AV19958" s="191" t="str">
        <f t="shared" si="315"/>
        <v>546_RS_60_1_202324</v>
      </c>
      <c r="AW19958" s="191" t="s">
        <v>92</v>
      </c>
      <c r="AX19958" s="18">
        <v>202324</v>
      </c>
      <c r="AY19958" s="191">
        <v>546</v>
      </c>
      <c r="AZ19958" s="191">
        <v>60</v>
      </c>
      <c r="BA19958" s="191">
        <v>1</v>
      </c>
      <c r="BB19958" s="191">
        <v>309323.10500000004</v>
      </c>
    </row>
    <row r="19959" spans="48:54" x14ac:dyDescent="0.2">
      <c r="AV19959" s="191" t="str">
        <f t="shared" si="315"/>
        <v>548_RS_60_1_202324</v>
      </c>
      <c r="AW19959" s="191" t="s">
        <v>92</v>
      </c>
      <c r="AX19959" s="18">
        <v>202324</v>
      </c>
      <c r="AY19959" s="191">
        <v>548</v>
      </c>
      <c r="AZ19959" s="191">
        <v>60</v>
      </c>
      <c r="BA19959" s="191">
        <v>1</v>
      </c>
      <c r="BB19959" s="191">
        <v>345448.59197000007</v>
      </c>
    </row>
    <row r="19960" spans="48:54" x14ac:dyDescent="0.2">
      <c r="AV19960" s="191" t="str">
        <f t="shared" si="315"/>
        <v>550_RS_60_1_202324</v>
      </c>
      <c r="AW19960" s="191" t="s">
        <v>92</v>
      </c>
      <c r="AX19960" s="18">
        <v>202324</v>
      </c>
      <c r="AY19960" s="191">
        <v>550</v>
      </c>
      <c r="AZ19960" s="191">
        <v>60</v>
      </c>
      <c r="BA19960" s="191">
        <v>1</v>
      </c>
      <c r="BB19960" s="191">
        <v>530850.20430630213</v>
      </c>
    </row>
    <row r="19961" spans="48:54" x14ac:dyDescent="0.2">
      <c r="AV19961" s="191" t="str">
        <f t="shared" si="315"/>
        <v>552_RS_60_1_202324</v>
      </c>
      <c r="AW19961" s="191" t="s">
        <v>92</v>
      </c>
      <c r="AX19961" s="18">
        <v>202324</v>
      </c>
      <c r="AY19961" s="191">
        <v>552</v>
      </c>
      <c r="AZ19961" s="191">
        <v>60</v>
      </c>
      <c r="BA19961" s="191">
        <v>1</v>
      </c>
      <c r="BB19961" s="191">
        <v>1186706.1324743873</v>
      </c>
    </row>
    <row r="19962" spans="48:54" x14ac:dyDescent="0.2">
      <c r="AV19962" s="191" t="str">
        <f t="shared" si="315"/>
        <v>562_RS_60_1_202324</v>
      </c>
      <c r="AW19962" s="191" t="s">
        <v>92</v>
      </c>
      <c r="AX19962" s="18">
        <v>202324</v>
      </c>
      <c r="AY19962" s="191">
        <v>562</v>
      </c>
      <c r="AZ19962" s="191">
        <v>60</v>
      </c>
      <c r="BA19962" s="191">
        <v>1</v>
      </c>
      <c r="BB19962" s="191">
        <v>155148.61199999999</v>
      </c>
    </row>
    <row r="19963" spans="48:54" x14ac:dyDescent="0.2">
      <c r="AV19963" s="191" t="str">
        <f t="shared" si="315"/>
        <v>564_RS_60_1_202324</v>
      </c>
      <c r="AW19963" s="191" t="s">
        <v>92</v>
      </c>
      <c r="AX19963" s="18">
        <v>202324</v>
      </c>
      <c r="AY19963" s="191">
        <v>564</v>
      </c>
      <c r="AZ19963" s="191">
        <v>60</v>
      </c>
      <c r="BA19963" s="191">
        <v>1</v>
      </c>
      <c r="BB19963" s="191">
        <v>184726.43</v>
      </c>
    </row>
    <row r="19964" spans="48:54" x14ac:dyDescent="0.2">
      <c r="AV19964" s="191" t="str">
        <f t="shared" si="315"/>
        <v>566_RS_60_1_202324</v>
      </c>
      <c r="AW19964" s="191" t="s">
        <v>92</v>
      </c>
      <c r="AX19964" s="18">
        <v>202324</v>
      </c>
      <c r="AY19964" s="191">
        <v>566</v>
      </c>
      <c r="AZ19964" s="191">
        <v>60</v>
      </c>
      <c r="BA19964" s="191">
        <v>1</v>
      </c>
      <c r="BB19964" s="191">
        <v>221555</v>
      </c>
    </row>
    <row r="19965" spans="48:54" x14ac:dyDescent="0.2">
      <c r="AV19965" s="191" t="str">
        <f t="shared" si="315"/>
        <v>568_RS_60_1_202324</v>
      </c>
      <c r="AW19965" s="191" t="s">
        <v>92</v>
      </c>
      <c r="AX19965" s="18">
        <v>202324</v>
      </c>
      <c r="AY19965" s="191">
        <v>568</v>
      </c>
      <c r="AZ19965" s="191">
        <v>60</v>
      </c>
      <c r="BA19965" s="191">
        <v>1</v>
      </c>
      <c r="BB19965" s="191">
        <v>439380.66646999994</v>
      </c>
    </row>
    <row r="19966" spans="48:54" x14ac:dyDescent="0.2">
      <c r="AV19966" s="191" t="str">
        <f t="shared" si="315"/>
        <v>572_RS_60_1_202324</v>
      </c>
      <c r="AW19966" s="191" t="s">
        <v>92</v>
      </c>
      <c r="AX19966" s="18">
        <v>202324</v>
      </c>
      <c r="AY19966" s="191">
        <v>572</v>
      </c>
      <c r="AZ19966" s="191">
        <v>60</v>
      </c>
      <c r="BA19966" s="191">
        <v>1</v>
      </c>
      <c r="BB19966" s="191">
        <v>60949</v>
      </c>
    </row>
    <row r="19967" spans="48:54" x14ac:dyDescent="0.2">
      <c r="AV19967" s="191" t="str">
        <f t="shared" si="315"/>
        <v>574_RS_60_1_202324</v>
      </c>
      <c r="AW19967" s="191" t="s">
        <v>92</v>
      </c>
      <c r="AX19967" s="18">
        <v>202324</v>
      </c>
      <c r="AY19967" s="191">
        <v>574</v>
      </c>
      <c r="AZ19967" s="191">
        <v>60</v>
      </c>
      <c r="BA19967" s="191">
        <v>1</v>
      </c>
      <c r="BB19967" s="191">
        <v>41767.355000000003</v>
      </c>
    </row>
    <row r="19968" spans="48:54" x14ac:dyDescent="0.2">
      <c r="AV19968" s="191" t="str">
        <f t="shared" si="315"/>
        <v>576_RS_60_1_202324</v>
      </c>
      <c r="AW19968" s="191" t="s">
        <v>92</v>
      </c>
      <c r="AX19968" s="18">
        <v>202324</v>
      </c>
      <c r="AY19968" s="191">
        <v>576</v>
      </c>
      <c r="AZ19968" s="191">
        <v>60</v>
      </c>
      <c r="BA19968" s="191">
        <v>1</v>
      </c>
      <c r="BB19968" s="191">
        <v>88854.850658866082</v>
      </c>
    </row>
    <row r="19969" spans="48:54" x14ac:dyDescent="0.2">
      <c r="AV19969" s="191" t="str">
        <f t="shared" si="315"/>
        <v>582_RS_60_1_202324</v>
      </c>
      <c r="AW19969" s="191" t="s">
        <v>92</v>
      </c>
      <c r="AX19969" s="18">
        <v>202324</v>
      </c>
      <c r="AY19969" s="191">
        <v>582</v>
      </c>
      <c r="AZ19969" s="191">
        <v>60</v>
      </c>
      <c r="BA19969" s="191">
        <v>1</v>
      </c>
      <c r="BB19969" s="191">
        <v>6814</v>
      </c>
    </row>
    <row r="19970" spans="48:54" x14ac:dyDescent="0.2">
      <c r="AV19970" s="191" t="str">
        <f t="shared" si="315"/>
        <v>584_RS_60_1_202324</v>
      </c>
      <c r="AW19970" s="191" t="s">
        <v>92</v>
      </c>
      <c r="AX19970" s="18">
        <v>202324</v>
      </c>
      <c r="AY19970" s="191">
        <v>584</v>
      </c>
      <c r="AZ19970" s="191">
        <v>60</v>
      </c>
      <c r="BA19970" s="191">
        <v>1</v>
      </c>
      <c r="BB19970" s="191">
        <v>11348</v>
      </c>
    </row>
    <row r="19971" spans="48:54" x14ac:dyDescent="0.2">
      <c r="AV19971" s="191" t="str">
        <f t="shared" si="315"/>
        <v>586_RS_60_1_202324</v>
      </c>
      <c r="AW19971" s="191" t="s">
        <v>92</v>
      </c>
      <c r="AX19971" s="18">
        <v>202324</v>
      </c>
      <c r="AY19971" s="191">
        <v>586</v>
      </c>
      <c r="AZ19971" s="191">
        <v>60</v>
      </c>
      <c r="BA19971" s="191">
        <v>1</v>
      </c>
      <c r="BB19971" s="191">
        <v>10088.85</v>
      </c>
    </row>
    <row r="19972" spans="48:54" x14ac:dyDescent="0.2">
      <c r="AV19972" s="191" t="str">
        <f t="shared" ref="AV19972:AV20035" si="316">AY19972&amp;"_"&amp;AW19972&amp;"_"&amp;AZ19972&amp;"_"&amp;BA19972&amp;"_"&amp;AX19972</f>
        <v>512_RS_60_2_202324</v>
      </c>
      <c r="AW19972" s="191" t="s">
        <v>92</v>
      </c>
      <c r="AX19972" s="18">
        <v>202324</v>
      </c>
      <c r="AY19972" s="191">
        <v>512</v>
      </c>
      <c r="AZ19972" s="191">
        <v>60</v>
      </c>
      <c r="BA19972" s="191">
        <v>2</v>
      </c>
      <c r="BB19972" s="191">
        <v>-43424.579000000012</v>
      </c>
    </row>
    <row r="19973" spans="48:54" x14ac:dyDescent="0.2">
      <c r="AV19973" s="191" t="str">
        <f t="shared" si="316"/>
        <v>514_RS_60_2_202324</v>
      </c>
      <c r="AW19973" s="191" t="s">
        <v>92</v>
      </c>
      <c r="AX19973" s="18">
        <v>202324</v>
      </c>
      <c r="AY19973" s="191">
        <v>514</v>
      </c>
      <c r="AZ19973" s="191">
        <v>60</v>
      </c>
      <c r="BA19973" s="191">
        <v>2</v>
      </c>
      <c r="BB19973" s="191">
        <v>-97595.202352873195</v>
      </c>
    </row>
    <row r="19974" spans="48:54" x14ac:dyDescent="0.2">
      <c r="AV19974" s="191" t="str">
        <f t="shared" si="316"/>
        <v>516_RS_60_2_202324</v>
      </c>
      <c r="AW19974" s="191" t="s">
        <v>92</v>
      </c>
      <c r="AX19974" s="18">
        <v>202324</v>
      </c>
      <c r="AY19974" s="191">
        <v>516</v>
      </c>
      <c r="AZ19974" s="191">
        <v>60</v>
      </c>
      <c r="BA19974" s="191">
        <v>2</v>
      </c>
      <c r="BB19974" s="191">
        <v>-65406.898322159454</v>
      </c>
    </row>
    <row r="19975" spans="48:54" x14ac:dyDescent="0.2">
      <c r="AV19975" s="191" t="str">
        <f t="shared" si="316"/>
        <v>518_RS_60_2_202324</v>
      </c>
      <c r="AW19975" s="191" t="s">
        <v>92</v>
      </c>
      <c r="AX19975" s="18">
        <v>202324</v>
      </c>
      <c r="AY19975" s="191">
        <v>518</v>
      </c>
      <c r="AZ19975" s="191">
        <v>60</v>
      </c>
      <c r="BA19975" s="191">
        <v>2</v>
      </c>
      <c r="BB19975" s="191">
        <v>-48056.495820000004</v>
      </c>
    </row>
    <row r="19976" spans="48:54" x14ac:dyDescent="0.2">
      <c r="AV19976" s="191" t="str">
        <f t="shared" si="316"/>
        <v>520_RS_60_2_202324</v>
      </c>
      <c r="AW19976" s="191" t="s">
        <v>92</v>
      </c>
      <c r="AX19976" s="18">
        <v>202324</v>
      </c>
      <c r="AY19976" s="191">
        <v>520</v>
      </c>
      <c r="AZ19976" s="191">
        <v>60</v>
      </c>
      <c r="BA19976" s="191">
        <v>2</v>
      </c>
      <c r="BB19976" s="191">
        <v>-42872.366000000009</v>
      </c>
    </row>
    <row r="19977" spans="48:54" x14ac:dyDescent="0.2">
      <c r="AV19977" s="191" t="str">
        <f t="shared" si="316"/>
        <v>522_RS_60_2_202324</v>
      </c>
      <c r="AW19977" s="191" t="s">
        <v>92</v>
      </c>
      <c r="AX19977" s="18">
        <v>202324</v>
      </c>
      <c r="AY19977" s="191">
        <v>522</v>
      </c>
      <c r="AZ19977" s="191">
        <v>60</v>
      </c>
      <c r="BA19977" s="191">
        <v>2</v>
      </c>
      <c r="BB19977" s="191">
        <v>-53523.681759999999</v>
      </c>
    </row>
    <row r="19978" spans="48:54" x14ac:dyDescent="0.2">
      <c r="AV19978" s="191" t="str">
        <f t="shared" si="316"/>
        <v>524_RS_60_2_202324</v>
      </c>
      <c r="AW19978" s="191" t="s">
        <v>92</v>
      </c>
      <c r="AX19978" s="18">
        <v>202324</v>
      </c>
      <c r="AY19978" s="191">
        <v>524</v>
      </c>
      <c r="AZ19978" s="191">
        <v>60</v>
      </c>
      <c r="BA19978" s="191">
        <v>2</v>
      </c>
      <c r="BB19978" s="191">
        <v>-101794.70119999997</v>
      </c>
    </row>
    <row r="19979" spans="48:54" x14ac:dyDescent="0.2">
      <c r="AV19979" s="191" t="str">
        <f t="shared" si="316"/>
        <v>526_RS_60_2_202324</v>
      </c>
      <c r="AW19979" s="191" t="s">
        <v>92</v>
      </c>
      <c r="AX19979" s="18">
        <v>202324</v>
      </c>
      <c r="AY19979" s="191">
        <v>526</v>
      </c>
      <c r="AZ19979" s="191">
        <v>60</v>
      </c>
      <c r="BA19979" s="191">
        <v>2</v>
      </c>
      <c r="BB19979" s="191">
        <v>-62213.970498120238</v>
      </c>
    </row>
    <row r="19980" spans="48:54" x14ac:dyDescent="0.2">
      <c r="AV19980" s="191" t="str">
        <f t="shared" si="316"/>
        <v>528_RS_60_2_202324</v>
      </c>
      <c r="AW19980" s="191" t="s">
        <v>92</v>
      </c>
      <c r="AX19980" s="18">
        <v>202324</v>
      </c>
      <c r="AY19980" s="191">
        <v>528</v>
      </c>
      <c r="AZ19980" s="191">
        <v>60</v>
      </c>
      <c r="BA19980" s="191">
        <v>2</v>
      </c>
      <c r="BB19980" s="191">
        <v>-56204</v>
      </c>
    </row>
    <row r="19981" spans="48:54" x14ac:dyDescent="0.2">
      <c r="AV19981" s="191" t="str">
        <f t="shared" si="316"/>
        <v>530_RS_60_2_202324</v>
      </c>
      <c r="AW19981" s="191" t="s">
        <v>92</v>
      </c>
      <c r="AX19981" s="18">
        <v>202324</v>
      </c>
      <c r="AY19981" s="191">
        <v>530</v>
      </c>
      <c r="AZ19981" s="191">
        <v>60</v>
      </c>
      <c r="BA19981" s="191">
        <v>2</v>
      </c>
      <c r="BB19981" s="191">
        <v>-146174.33882519999</v>
      </c>
    </row>
    <row r="19982" spans="48:54" x14ac:dyDescent="0.2">
      <c r="AV19982" s="191" t="str">
        <f t="shared" si="316"/>
        <v>532_RS_60_2_202324</v>
      </c>
      <c r="AW19982" s="191" t="s">
        <v>92</v>
      </c>
      <c r="AX19982" s="18">
        <v>202324</v>
      </c>
      <c r="AY19982" s="191">
        <v>532</v>
      </c>
      <c r="AZ19982" s="191">
        <v>60</v>
      </c>
      <c r="BA19982" s="191">
        <v>2</v>
      </c>
      <c r="BB19982" s="191">
        <v>-131376.36945000003</v>
      </c>
    </row>
    <row r="19983" spans="48:54" x14ac:dyDescent="0.2">
      <c r="AV19983" s="191" t="str">
        <f t="shared" si="316"/>
        <v>534_RS_60_2_202324</v>
      </c>
      <c r="AW19983" s="191" t="s">
        <v>92</v>
      </c>
      <c r="AX19983" s="18">
        <v>202324</v>
      </c>
      <c r="AY19983" s="191">
        <v>534</v>
      </c>
      <c r="AZ19983" s="191">
        <v>60</v>
      </c>
      <c r="BA19983" s="191">
        <v>2</v>
      </c>
      <c r="BB19983" s="191">
        <v>-69883.00751999997</v>
      </c>
    </row>
    <row r="19984" spans="48:54" x14ac:dyDescent="0.2">
      <c r="AV19984" s="191" t="str">
        <f t="shared" si="316"/>
        <v>536_RS_60_2_202324</v>
      </c>
      <c r="AW19984" s="191" t="s">
        <v>92</v>
      </c>
      <c r="AX19984" s="18">
        <v>202324</v>
      </c>
      <c r="AY19984" s="191">
        <v>536</v>
      </c>
      <c r="AZ19984" s="191">
        <v>60</v>
      </c>
      <c r="BA19984" s="191">
        <v>2</v>
      </c>
      <c r="BB19984" s="191">
        <v>-58158.736000000004</v>
      </c>
    </row>
    <row r="19985" spans="48:54" x14ac:dyDescent="0.2">
      <c r="AV19985" s="191" t="str">
        <f t="shared" si="316"/>
        <v>538_RS_60_2_202324</v>
      </c>
      <c r="AW19985" s="191" t="s">
        <v>92</v>
      </c>
      <c r="AX19985" s="18">
        <v>202324</v>
      </c>
      <c r="AY19985" s="191">
        <v>538</v>
      </c>
      <c r="AZ19985" s="191">
        <v>60</v>
      </c>
      <c r="BA19985" s="191">
        <v>2</v>
      </c>
      <c r="BB19985" s="191">
        <v>-44347.360802459792</v>
      </c>
    </row>
    <row r="19986" spans="48:54" x14ac:dyDescent="0.2">
      <c r="AV19986" s="191" t="str">
        <f t="shared" si="316"/>
        <v>540_RS_60_2_202324</v>
      </c>
      <c r="AW19986" s="191" t="s">
        <v>92</v>
      </c>
      <c r="AX19986" s="18">
        <v>202324</v>
      </c>
      <c r="AY19986" s="191">
        <v>540</v>
      </c>
      <c r="AZ19986" s="191">
        <v>60</v>
      </c>
      <c r="BA19986" s="191">
        <v>2</v>
      </c>
      <c r="BB19986" s="191">
        <v>-107976.60611000002</v>
      </c>
    </row>
    <row r="19987" spans="48:54" x14ac:dyDescent="0.2">
      <c r="AV19987" s="191" t="str">
        <f t="shared" si="316"/>
        <v>542_RS_60_2_202324</v>
      </c>
      <c r="AW19987" s="191" t="s">
        <v>92</v>
      </c>
      <c r="AX19987" s="18">
        <v>202324</v>
      </c>
      <c r="AY19987" s="191">
        <v>542</v>
      </c>
      <c r="AZ19987" s="191">
        <v>60</v>
      </c>
      <c r="BA19987" s="191">
        <v>2</v>
      </c>
      <c r="BB19987" s="191">
        <v>-21282.536200000002</v>
      </c>
    </row>
    <row r="19988" spans="48:54" x14ac:dyDescent="0.2">
      <c r="AV19988" s="191" t="str">
        <f t="shared" si="316"/>
        <v>544_RS_60_2_202324</v>
      </c>
      <c r="AW19988" s="191" t="s">
        <v>92</v>
      </c>
      <c r="AX19988" s="18">
        <v>202324</v>
      </c>
      <c r="AY19988" s="191">
        <v>544</v>
      </c>
      <c r="AZ19988" s="191">
        <v>60</v>
      </c>
      <c r="BA19988" s="191">
        <v>2</v>
      </c>
      <c r="BB19988" s="191">
        <v>-89282.600059999982</v>
      </c>
    </row>
    <row r="19989" spans="48:54" x14ac:dyDescent="0.2">
      <c r="AV19989" s="191" t="str">
        <f t="shared" si="316"/>
        <v>545_RS_60_2_202324</v>
      </c>
      <c r="AW19989" s="191" t="s">
        <v>92</v>
      </c>
      <c r="AX19989" s="18">
        <v>202324</v>
      </c>
      <c r="AY19989" s="191">
        <v>545</v>
      </c>
      <c r="AZ19989" s="191">
        <v>60</v>
      </c>
      <c r="BA19989" s="191">
        <v>2</v>
      </c>
      <c r="BB19989" s="191">
        <v>-33191.663788000005</v>
      </c>
    </row>
    <row r="19990" spans="48:54" x14ac:dyDescent="0.2">
      <c r="AV19990" s="191" t="str">
        <f t="shared" si="316"/>
        <v>546_RS_60_2_202324</v>
      </c>
      <c r="AW19990" s="191" t="s">
        <v>92</v>
      </c>
      <c r="AX19990" s="18">
        <v>202324</v>
      </c>
      <c r="AY19990" s="191">
        <v>546</v>
      </c>
      <c r="AZ19990" s="191">
        <v>60</v>
      </c>
      <c r="BA19990" s="191">
        <v>2</v>
      </c>
      <c r="BB19990" s="191">
        <v>-43528.964800000009</v>
      </c>
    </row>
    <row r="19991" spans="48:54" x14ac:dyDescent="0.2">
      <c r="AV19991" s="191" t="str">
        <f t="shared" si="316"/>
        <v>548_RS_60_2_202324</v>
      </c>
      <c r="AW19991" s="191" t="s">
        <v>92</v>
      </c>
      <c r="AX19991" s="18">
        <v>202324</v>
      </c>
      <c r="AY19991" s="191">
        <v>548</v>
      </c>
      <c r="AZ19991" s="191">
        <v>60</v>
      </c>
      <c r="BA19991" s="191">
        <v>2</v>
      </c>
      <c r="BB19991" s="191">
        <v>-115257.29767999996</v>
      </c>
    </row>
    <row r="19992" spans="48:54" x14ac:dyDescent="0.2">
      <c r="AV19992" s="191" t="str">
        <f t="shared" si="316"/>
        <v>550_RS_60_2_202324</v>
      </c>
      <c r="AW19992" s="191" t="s">
        <v>92</v>
      </c>
      <c r="AX19992" s="18">
        <v>202324</v>
      </c>
      <c r="AY19992" s="191">
        <v>550</v>
      </c>
      <c r="AZ19992" s="191">
        <v>60</v>
      </c>
      <c r="BA19992" s="191">
        <v>2</v>
      </c>
      <c r="BB19992" s="191">
        <v>-67200.083379999996</v>
      </c>
    </row>
    <row r="19993" spans="48:54" x14ac:dyDescent="0.2">
      <c r="AV19993" s="191" t="str">
        <f t="shared" si="316"/>
        <v>552_RS_60_2_202324</v>
      </c>
      <c r="AW19993" s="191" t="s">
        <v>92</v>
      </c>
      <c r="AX19993" s="18">
        <v>202324</v>
      </c>
      <c r="AY19993" s="191">
        <v>552</v>
      </c>
      <c r="AZ19993" s="191">
        <v>60</v>
      </c>
      <c r="BA19993" s="191">
        <v>2</v>
      </c>
      <c r="BB19993" s="191">
        <v>-167141.44059999994</v>
      </c>
    </row>
    <row r="19994" spans="48:54" x14ac:dyDescent="0.2">
      <c r="AV19994" s="191" t="str">
        <f t="shared" si="316"/>
        <v>562_RS_60_2_202324</v>
      </c>
      <c r="AW19994" s="191" t="s">
        <v>92</v>
      </c>
      <c r="AX19994" s="18">
        <v>202324</v>
      </c>
      <c r="AY19994" s="191">
        <v>562</v>
      </c>
      <c r="AZ19994" s="191">
        <v>60</v>
      </c>
      <c r="BA19994" s="191">
        <v>2</v>
      </c>
      <c r="BB19994" s="191">
        <v>-11174</v>
      </c>
    </row>
    <row r="19995" spans="48:54" x14ac:dyDescent="0.2">
      <c r="AV19995" s="191" t="str">
        <f t="shared" si="316"/>
        <v>564_RS_60_2_202324</v>
      </c>
      <c r="AW19995" s="191" t="s">
        <v>92</v>
      </c>
      <c r="AX19995" s="18">
        <v>202324</v>
      </c>
      <c r="AY19995" s="191">
        <v>564</v>
      </c>
      <c r="AZ19995" s="191">
        <v>60</v>
      </c>
      <c r="BA19995" s="191">
        <v>2</v>
      </c>
      <c r="BB19995" s="191">
        <v>-8075.472999999999</v>
      </c>
    </row>
    <row r="19996" spans="48:54" x14ac:dyDescent="0.2">
      <c r="AV19996" s="191" t="str">
        <f t="shared" si="316"/>
        <v>566_RS_60_2_202324</v>
      </c>
      <c r="AW19996" s="191" t="s">
        <v>92</v>
      </c>
      <c r="AX19996" s="18">
        <v>202324</v>
      </c>
      <c r="AY19996" s="191">
        <v>566</v>
      </c>
      <c r="AZ19996" s="191">
        <v>60</v>
      </c>
      <c r="BA19996" s="191">
        <v>2</v>
      </c>
      <c r="BB19996" s="191">
        <v>-16268</v>
      </c>
    </row>
    <row r="19997" spans="48:54" x14ac:dyDescent="0.2">
      <c r="AV19997" s="191" t="str">
        <f t="shared" si="316"/>
        <v>568_RS_60_2_202324</v>
      </c>
      <c r="AW19997" s="191" t="s">
        <v>92</v>
      </c>
      <c r="AX19997" s="18">
        <v>202324</v>
      </c>
      <c r="AY19997" s="191">
        <v>568</v>
      </c>
      <c r="AZ19997" s="191">
        <v>60</v>
      </c>
      <c r="BA19997" s="191">
        <v>2</v>
      </c>
      <c r="BB19997" s="191">
        <v>-14252.96682</v>
      </c>
    </row>
    <row r="19998" spans="48:54" x14ac:dyDescent="0.2">
      <c r="AV19998" s="191" t="str">
        <f t="shared" si="316"/>
        <v>572_RS_60_2_202324</v>
      </c>
      <c r="AW19998" s="191" t="s">
        <v>92</v>
      </c>
      <c r="AX19998" s="18">
        <v>202324</v>
      </c>
      <c r="AY19998" s="191">
        <v>572</v>
      </c>
      <c r="AZ19998" s="191">
        <v>60</v>
      </c>
      <c r="BA19998" s="191">
        <v>2</v>
      </c>
      <c r="BB19998" s="191">
        <v>-1224</v>
      </c>
    </row>
    <row r="19999" spans="48:54" x14ac:dyDescent="0.2">
      <c r="AV19999" s="191" t="str">
        <f t="shared" si="316"/>
        <v>574_RS_60_2_202324</v>
      </c>
      <c r="AW19999" s="191" t="s">
        <v>92</v>
      </c>
      <c r="AX19999" s="18">
        <v>202324</v>
      </c>
      <c r="AY19999" s="191">
        <v>574</v>
      </c>
      <c r="AZ19999" s="191">
        <v>60</v>
      </c>
      <c r="BA19999" s="191">
        <v>2</v>
      </c>
      <c r="BB19999" s="191">
        <v>-545.88900000000001</v>
      </c>
    </row>
    <row r="20000" spans="48:54" x14ac:dyDescent="0.2">
      <c r="AV20000" s="191" t="str">
        <f t="shared" si="316"/>
        <v>576_RS_60_2_202324</v>
      </c>
      <c r="AW20000" s="191" t="s">
        <v>92</v>
      </c>
      <c r="AX20000" s="18">
        <v>202324</v>
      </c>
      <c r="AY20000" s="191">
        <v>576</v>
      </c>
      <c r="AZ20000" s="191">
        <v>60</v>
      </c>
      <c r="BA20000" s="191">
        <v>2</v>
      </c>
      <c r="BB20000" s="191">
        <v>-3531.0923399999992</v>
      </c>
    </row>
    <row r="20001" spans="48:54" x14ac:dyDescent="0.2">
      <c r="AV20001" s="191" t="str">
        <f t="shared" si="316"/>
        <v>582_RS_60_2_202324</v>
      </c>
      <c r="AW20001" s="191" t="s">
        <v>92</v>
      </c>
      <c r="AX20001" s="18">
        <v>202324</v>
      </c>
      <c r="AY20001" s="191">
        <v>582</v>
      </c>
      <c r="AZ20001" s="191">
        <v>60</v>
      </c>
      <c r="BA20001" s="191">
        <v>2</v>
      </c>
      <c r="BB20001" s="191">
        <v>-1192</v>
      </c>
    </row>
    <row r="20002" spans="48:54" x14ac:dyDescent="0.2">
      <c r="AV20002" s="191" t="str">
        <f t="shared" si="316"/>
        <v>584_RS_60_2_202324</v>
      </c>
      <c r="AW20002" s="191" t="s">
        <v>92</v>
      </c>
      <c r="AX20002" s="18">
        <v>202324</v>
      </c>
      <c r="AY20002" s="191">
        <v>584</v>
      </c>
      <c r="AZ20002" s="191">
        <v>60</v>
      </c>
      <c r="BA20002" s="191">
        <v>2</v>
      </c>
      <c r="BB20002" s="191">
        <v>-3891</v>
      </c>
    </row>
    <row r="20003" spans="48:54" x14ac:dyDescent="0.2">
      <c r="AV20003" s="191" t="str">
        <f t="shared" si="316"/>
        <v>586_RS_60_2_202324</v>
      </c>
      <c r="AW20003" s="191" t="s">
        <v>92</v>
      </c>
      <c r="AX20003" s="18">
        <v>202324</v>
      </c>
      <c r="AY20003" s="191">
        <v>586</v>
      </c>
      <c r="AZ20003" s="191">
        <v>60</v>
      </c>
      <c r="BA20003" s="191">
        <v>2</v>
      </c>
      <c r="BB20003" s="191">
        <v>-2903.1130000000003</v>
      </c>
    </row>
    <row r="20004" spans="48:54" x14ac:dyDescent="0.2">
      <c r="AV20004" s="191" t="str">
        <f t="shared" si="316"/>
        <v>512_RS_60_4_202324</v>
      </c>
      <c r="AW20004" s="191" t="s">
        <v>92</v>
      </c>
      <c r="AX20004" s="18">
        <v>202324</v>
      </c>
      <c r="AY20004" s="191">
        <v>512</v>
      </c>
      <c r="AZ20004" s="191">
        <v>60</v>
      </c>
      <c r="BA20004" s="191">
        <v>4</v>
      </c>
      <c r="BB20004" s="191">
        <v>205322.07428</v>
      </c>
    </row>
    <row r="20005" spans="48:54" x14ac:dyDescent="0.2">
      <c r="AV20005" s="191" t="str">
        <f t="shared" si="316"/>
        <v>514_RS_60_4_202324</v>
      </c>
      <c r="AW20005" s="191" t="s">
        <v>92</v>
      </c>
      <c r="AX20005" s="18">
        <v>202324</v>
      </c>
      <c r="AY20005" s="191">
        <v>514</v>
      </c>
      <c r="AZ20005" s="191">
        <v>60</v>
      </c>
      <c r="BA20005" s="191">
        <v>4</v>
      </c>
      <c r="BB20005" s="191">
        <v>397302.88479229383</v>
      </c>
    </row>
    <row r="20006" spans="48:54" x14ac:dyDescent="0.2">
      <c r="AV20006" s="191" t="str">
        <f t="shared" si="316"/>
        <v>516_RS_60_4_202324</v>
      </c>
      <c r="AW20006" s="191" t="s">
        <v>92</v>
      </c>
      <c r="AX20006" s="18">
        <v>202324</v>
      </c>
      <c r="AY20006" s="191">
        <v>516</v>
      </c>
      <c r="AZ20006" s="191">
        <v>60</v>
      </c>
      <c r="BA20006" s="191">
        <v>4</v>
      </c>
      <c r="BB20006" s="191">
        <v>331062.34219278558</v>
      </c>
    </row>
    <row r="20007" spans="48:54" x14ac:dyDescent="0.2">
      <c r="AV20007" s="191" t="str">
        <f t="shared" si="316"/>
        <v>518_RS_60_4_202324</v>
      </c>
      <c r="AW20007" s="191" t="s">
        <v>92</v>
      </c>
      <c r="AX20007" s="18">
        <v>202324</v>
      </c>
      <c r="AY20007" s="191">
        <v>518</v>
      </c>
      <c r="AZ20007" s="191">
        <v>60</v>
      </c>
      <c r="BA20007" s="191">
        <v>4</v>
      </c>
      <c r="BB20007" s="191">
        <v>283031.98982000013</v>
      </c>
    </row>
    <row r="20008" spans="48:54" x14ac:dyDescent="0.2">
      <c r="AV20008" s="191" t="str">
        <f t="shared" si="316"/>
        <v>520_RS_60_4_202324</v>
      </c>
      <c r="AW20008" s="191" t="s">
        <v>92</v>
      </c>
      <c r="AX20008" s="18">
        <v>202324</v>
      </c>
      <c r="AY20008" s="191">
        <v>520</v>
      </c>
      <c r="AZ20008" s="191">
        <v>60</v>
      </c>
      <c r="BA20008" s="191">
        <v>4</v>
      </c>
      <c r="BB20008" s="191">
        <v>412737.70809999981</v>
      </c>
    </row>
    <row r="20009" spans="48:54" x14ac:dyDescent="0.2">
      <c r="AV20009" s="191" t="str">
        <f t="shared" si="316"/>
        <v>522_RS_60_4_202324</v>
      </c>
      <c r="AW20009" s="191" t="s">
        <v>92</v>
      </c>
      <c r="AX20009" s="18">
        <v>202324</v>
      </c>
      <c r="AY20009" s="191">
        <v>522</v>
      </c>
      <c r="AZ20009" s="191">
        <v>60</v>
      </c>
      <c r="BA20009" s="191">
        <v>4</v>
      </c>
      <c r="BB20009" s="191">
        <v>367394.93310803996</v>
      </c>
    </row>
    <row r="20010" spans="48:54" x14ac:dyDescent="0.2">
      <c r="AV20010" s="191" t="str">
        <f t="shared" si="316"/>
        <v>524_RS_60_4_202324</v>
      </c>
      <c r="AW20010" s="191" t="s">
        <v>92</v>
      </c>
      <c r="AX20010" s="18">
        <v>202324</v>
      </c>
      <c r="AY20010" s="191">
        <v>524</v>
      </c>
      <c r="AZ20010" s="191">
        <v>60</v>
      </c>
      <c r="BA20010" s="191">
        <v>4</v>
      </c>
      <c r="BB20010" s="191">
        <v>373668.15747356985</v>
      </c>
    </row>
    <row r="20011" spans="48:54" x14ac:dyDescent="0.2">
      <c r="AV20011" s="191" t="str">
        <f t="shared" si="316"/>
        <v>526_RS_60_4_202324</v>
      </c>
      <c r="AW20011" s="191" t="s">
        <v>92</v>
      </c>
      <c r="AX20011" s="18">
        <v>202324</v>
      </c>
      <c r="AY20011" s="191">
        <v>526</v>
      </c>
      <c r="AZ20011" s="191">
        <v>60</v>
      </c>
      <c r="BA20011" s="191">
        <v>4</v>
      </c>
      <c r="BB20011" s="191">
        <v>226292.97246217597</v>
      </c>
    </row>
    <row r="20012" spans="48:54" x14ac:dyDescent="0.2">
      <c r="AV20012" s="191" t="str">
        <f t="shared" si="316"/>
        <v>528_RS_60_4_202324</v>
      </c>
      <c r="AW20012" s="191" t="s">
        <v>92</v>
      </c>
      <c r="AX20012" s="18">
        <v>202324</v>
      </c>
      <c r="AY20012" s="191">
        <v>528</v>
      </c>
      <c r="AZ20012" s="191">
        <v>60</v>
      </c>
      <c r="BA20012" s="191">
        <v>4</v>
      </c>
      <c r="BB20012" s="191">
        <v>339720</v>
      </c>
    </row>
    <row r="20013" spans="48:54" x14ac:dyDescent="0.2">
      <c r="AV20013" s="191" t="str">
        <f t="shared" si="316"/>
        <v>530_RS_60_4_202324</v>
      </c>
      <c r="AW20013" s="191" t="s">
        <v>92</v>
      </c>
      <c r="AX20013" s="18">
        <v>202324</v>
      </c>
      <c r="AY20013" s="191">
        <v>530</v>
      </c>
      <c r="AZ20013" s="191">
        <v>60</v>
      </c>
      <c r="BA20013" s="191">
        <v>4</v>
      </c>
      <c r="BB20013" s="191">
        <v>523889.0206257414</v>
      </c>
    </row>
    <row r="20014" spans="48:54" x14ac:dyDescent="0.2">
      <c r="AV20014" s="191" t="str">
        <f t="shared" si="316"/>
        <v>532_RS_60_4_202324</v>
      </c>
      <c r="AW20014" s="191" t="s">
        <v>92</v>
      </c>
      <c r="AX20014" s="18">
        <v>202324</v>
      </c>
      <c r="AY20014" s="191">
        <v>532</v>
      </c>
      <c r="AZ20014" s="191">
        <v>60</v>
      </c>
      <c r="BA20014" s="191">
        <v>4</v>
      </c>
      <c r="BB20014" s="191">
        <v>675600.32723000005</v>
      </c>
    </row>
    <row r="20015" spans="48:54" x14ac:dyDescent="0.2">
      <c r="AV20015" s="191" t="str">
        <f t="shared" si="316"/>
        <v>534_RS_60_4_202324</v>
      </c>
      <c r="AW20015" s="191" t="s">
        <v>92</v>
      </c>
      <c r="AX20015" s="18">
        <v>202324</v>
      </c>
      <c r="AY20015" s="191">
        <v>534</v>
      </c>
      <c r="AZ20015" s="191">
        <v>60</v>
      </c>
      <c r="BA20015" s="191">
        <v>4</v>
      </c>
      <c r="BB20015" s="191">
        <v>432434.93849999993</v>
      </c>
    </row>
    <row r="20016" spans="48:54" x14ac:dyDescent="0.2">
      <c r="AV20016" s="191" t="str">
        <f t="shared" si="316"/>
        <v>536_RS_60_4_202324</v>
      </c>
      <c r="AW20016" s="191" t="s">
        <v>92</v>
      </c>
      <c r="AX20016" s="18">
        <v>202324</v>
      </c>
      <c r="AY20016" s="191">
        <v>536</v>
      </c>
      <c r="AZ20016" s="191">
        <v>60</v>
      </c>
      <c r="BA20016" s="191">
        <v>4</v>
      </c>
      <c r="BB20016" s="191">
        <v>433762.99799999991</v>
      </c>
    </row>
    <row r="20017" spans="48:54" x14ac:dyDescent="0.2">
      <c r="AV20017" s="191" t="str">
        <f t="shared" si="316"/>
        <v>538_RS_60_4_202324</v>
      </c>
      <c r="AW20017" s="191" t="s">
        <v>92</v>
      </c>
      <c r="AX20017" s="18">
        <v>202324</v>
      </c>
      <c r="AY20017" s="191">
        <v>538</v>
      </c>
      <c r="AZ20017" s="191">
        <v>60</v>
      </c>
      <c r="BA20017" s="191">
        <v>4</v>
      </c>
      <c r="BB20017" s="191">
        <v>361658.21816916851</v>
      </c>
    </row>
    <row r="20018" spans="48:54" x14ac:dyDescent="0.2">
      <c r="AV20018" s="191" t="str">
        <f t="shared" si="316"/>
        <v>540_RS_60_4_202324</v>
      </c>
      <c r="AW20018" s="191" t="s">
        <v>92</v>
      </c>
      <c r="AX20018" s="18">
        <v>202324</v>
      </c>
      <c r="AY20018" s="191">
        <v>540</v>
      </c>
      <c r="AZ20018" s="191">
        <v>60</v>
      </c>
      <c r="BA20018" s="191">
        <v>4</v>
      </c>
      <c r="BB20018" s="191">
        <v>692098.05740999978</v>
      </c>
    </row>
    <row r="20019" spans="48:54" x14ac:dyDescent="0.2">
      <c r="AV20019" s="191" t="str">
        <f t="shared" si="316"/>
        <v>542_RS_60_4_202324</v>
      </c>
      <c r="AW20019" s="191" t="s">
        <v>92</v>
      </c>
      <c r="AX20019" s="18">
        <v>202324</v>
      </c>
      <c r="AY20019" s="191">
        <v>542</v>
      </c>
      <c r="AZ20019" s="191">
        <v>60</v>
      </c>
      <c r="BA20019" s="191">
        <v>4</v>
      </c>
      <c r="BB20019" s="191">
        <v>190625.65516725226</v>
      </c>
    </row>
    <row r="20020" spans="48:54" x14ac:dyDescent="0.2">
      <c r="AV20020" s="191" t="str">
        <f t="shared" si="316"/>
        <v>544_RS_60_4_202324</v>
      </c>
      <c r="AW20020" s="191" t="s">
        <v>92</v>
      </c>
      <c r="AX20020" s="18">
        <v>202324</v>
      </c>
      <c r="AY20020" s="191">
        <v>544</v>
      </c>
      <c r="AZ20020" s="191">
        <v>60</v>
      </c>
      <c r="BA20020" s="191">
        <v>4</v>
      </c>
      <c r="BB20020" s="191">
        <v>517298.63620812388</v>
      </c>
    </row>
    <row r="20021" spans="48:54" x14ac:dyDescent="0.2">
      <c r="AV20021" s="191" t="str">
        <f t="shared" si="316"/>
        <v>545_RS_60_4_202324</v>
      </c>
      <c r="AW20021" s="191" t="s">
        <v>92</v>
      </c>
      <c r="AX20021" s="18">
        <v>202324</v>
      </c>
      <c r="AY20021" s="191">
        <v>545</v>
      </c>
      <c r="AZ20021" s="191">
        <v>60</v>
      </c>
      <c r="BA20021" s="191">
        <v>4</v>
      </c>
      <c r="BB20021" s="191">
        <v>219287.301462</v>
      </c>
    </row>
    <row r="20022" spans="48:54" x14ac:dyDescent="0.2">
      <c r="AV20022" s="191" t="str">
        <f t="shared" si="316"/>
        <v>546_RS_60_4_202324</v>
      </c>
      <c r="AW20022" s="191" t="s">
        <v>92</v>
      </c>
      <c r="AX20022" s="18">
        <v>202324</v>
      </c>
      <c r="AY20022" s="191">
        <v>546</v>
      </c>
      <c r="AZ20022" s="191">
        <v>60</v>
      </c>
      <c r="BA20022" s="191">
        <v>4</v>
      </c>
      <c r="BB20022" s="191">
        <v>265794.14020000008</v>
      </c>
    </row>
    <row r="20023" spans="48:54" x14ac:dyDescent="0.2">
      <c r="AV20023" s="191" t="str">
        <f t="shared" si="316"/>
        <v>548_RS_60_4_202324</v>
      </c>
      <c r="AW20023" s="191" t="s">
        <v>92</v>
      </c>
      <c r="AX20023" s="18">
        <v>202324</v>
      </c>
      <c r="AY20023" s="191">
        <v>548</v>
      </c>
      <c r="AZ20023" s="191">
        <v>60</v>
      </c>
      <c r="BA20023" s="191">
        <v>4</v>
      </c>
      <c r="BB20023" s="191">
        <v>230191.29428999996</v>
      </c>
    </row>
    <row r="20024" spans="48:54" x14ac:dyDescent="0.2">
      <c r="AV20024" s="191" t="str">
        <f t="shared" si="316"/>
        <v>550_RS_60_4_202324</v>
      </c>
      <c r="AW20024" s="191" t="s">
        <v>92</v>
      </c>
      <c r="AX20024" s="18">
        <v>202324</v>
      </c>
      <c r="AY20024" s="191">
        <v>550</v>
      </c>
      <c r="AZ20024" s="191">
        <v>60</v>
      </c>
      <c r="BA20024" s="191">
        <v>4</v>
      </c>
      <c r="BB20024" s="191">
        <v>463650.12092630233</v>
      </c>
    </row>
    <row r="20025" spans="48:54" x14ac:dyDescent="0.2">
      <c r="AV20025" s="191" t="str">
        <f t="shared" si="316"/>
        <v>552_RS_60_4_202324</v>
      </c>
      <c r="AW20025" s="191" t="s">
        <v>92</v>
      </c>
      <c r="AX20025" s="18">
        <v>202324</v>
      </c>
      <c r="AY20025" s="191">
        <v>552</v>
      </c>
      <c r="AZ20025" s="191">
        <v>60</v>
      </c>
      <c r="BA20025" s="191">
        <v>4</v>
      </c>
      <c r="BB20025" s="191">
        <v>1019564.6918743872</v>
      </c>
    </row>
    <row r="20026" spans="48:54" x14ac:dyDescent="0.2">
      <c r="AV20026" s="191" t="str">
        <f t="shared" si="316"/>
        <v>562_RS_60_4_202324</v>
      </c>
      <c r="AW20026" s="191" t="s">
        <v>92</v>
      </c>
      <c r="AX20026" s="18">
        <v>202324</v>
      </c>
      <c r="AY20026" s="191">
        <v>562</v>
      </c>
      <c r="AZ20026" s="191">
        <v>60</v>
      </c>
      <c r="BA20026" s="191">
        <v>4</v>
      </c>
      <c r="BB20026" s="191">
        <v>143974.61199999999</v>
      </c>
    </row>
    <row r="20027" spans="48:54" x14ac:dyDescent="0.2">
      <c r="AV20027" s="191" t="str">
        <f t="shared" si="316"/>
        <v>564_RS_60_4_202324</v>
      </c>
      <c r="AW20027" s="191" t="s">
        <v>92</v>
      </c>
      <c r="AX20027" s="18">
        <v>202324</v>
      </c>
      <c r="AY20027" s="191">
        <v>564</v>
      </c>
      <c r="AZ20027" s="191">
        <v>60</v>
      </c>
      <c r="BA20027" s="191">
        <v>4</v>
      </c>
      <c r="BB20027" s="191">
        <v>176650.95699999999</v>
      </c>
    </row>
    <row r="20028" spans="48:54" x14ac:dyDescent="0.2">
      <c r="AV20028" s="191" t="str">
        <f t="shared" si="316"/>
        <v>566_RS_60_4_202324</v>
      </c>
      <c r="AW20028" s="191" t="s">
        <v>92</v>
      </c>
      <c r="AX20028" s="18">
        <v>202324</v>
      </c>
      <c r="AY20028" s="191">
        <v>566</v>
      </c>
      <c r="AZ20028" s="191">
        <v>60</v>
      </c>
      <c r="BA20028" s="191">
        <v>4</v>
      </c>
      <c r="BB20028" s="191">
        <v>205287</v>
      </c>
    </row>
    <row r="20029" spans="48:54" x14ac:dyDescent="0.2">
      <c r="AV20029" s="191" t="str">
        <f t="shared" si="316"/>
        <v>568_RS_60_4_202324</v>
      </c>
      <c r="AW20029" s="191" t="s">
        <v>92</v>
      </c>
      <c r="AX20029" s="18">
        <v>202324</v>
      </c>
      <c r="AY20029" s="191">
        <v>568</v>
      </c>
      <c r="AZ20029" s="191">
        <v>60</v>
      </c>
      <c r="BA20029" s="191">
        <v>4</v>
      </c>
      <c r="BB20029" s="191">
        <v>425127.69964999991</v>
      </c>
    </row>
    <row r="20030" spans="48:54" x14ac:dyDescent="0.2">
      <c r="AV20030" s="191" t="str">
        <f t="shared" si="316"/>
        <v>572_RS_60_4_202324</v>
      </c>
      <c r="AW20030" s="191" t="s">
        <v>92</v>
      </c>
      <c r="AX20030" s="18">
        <v>202324</v>
      </c>
      <c r="AY20030" s="191">
        <v>572</v>
      </c>
      <c r="AZ20030" s="191">
        <v>60</v>
      </c>
      <c r="BA20030" s="191">
        <v>4</v>
      </c>
      <c r="BB20030" s="191">
        <v>59725</v>
      </c>
    </row>
    <row r="20031" spans="48:54" x14ac:dyDescent="0.2">
      <c r="AV20031" s="191" t="str">
        <f t="shared" si="316"/>
        <v>574_RS_60_4_202324</v>
      </c>
      <c r="AW20031" s="191" t="s">
        <v>92</v>
      </c>
      <c r="AX20031" s="18">
        <v>202324</v>
      </c>
      <c r="AY20031" s="191">
        <v>574</v>
      </c>
      <c r="AZ20031" s="191">
        <v>60</v>
      </c>
      <c r="BA20031" s="191">
        <v>4</v>
      </c>
      <c r="BB20031" s="191">
        <v>41221.466</v>
      </c>
    </row>
    <row r="20032" spans="48:54" x14ac:dyDescent="0.2">
      <c r="AV20032" s="191" t="str">
        <f t="shared" si="316"/>
        <v>576_RS_60_4_202324</v>
      </c>
      <c r="AW20032" s="191" t="s">
        <v>92</v>
      </c>
      <c r="AX20032" s="18">
        <v>202324</v>
      </c>
      <c r="AY20032" s="191">
        <v>576</v>
      </c>
      <c r="AZ20032" s="191">
        <v>60</v>
      </c>
      <c r="BA20032" s="191">
        <v>4</v>
      </c>
      <c r="BB20032" s="191">
        <v>85323.758318866079</v>
      </c>
    </row>
    <row r="20033" spans="48:54" x14ac:dyDescent="0.2">
      <c r="AV20033" s="191" t="str">
        <f t="shared" si="316"/>
        <v>582_RS_60_4_202324</v>
      </c>
      <c r="AW20033" s="191" t="s">
        <v>92</v>
      </c>
      <c r="AX20033" s="18">
        <v>202324</v>
      </c>
      <c r="AY20033" s="191">
        <v>582</v>
      </c>
      <c r="AZ20033" s="191">
        <v>60</v>
      </c>
      <c r="BA20033" s="191">
        <v>4</v>
      </c>
      <c r="BB20033" s="191">
        <v>5622</v>
      </c>
    </row>
    <row r="20034" spans="48:54" x14ac:dyDescent="0.2">
      <c r="AV20034" s="191" t="str">
        <f t="shared" si="316"/>
        <v>584_RS_60_4_202324</v>
      </c>
      <c r="AW20034" s="191" t="s">
        <v>92</v>
      </c>
      <c r="AX20034" s="18">
        <v>202324</v>
      </c>
      <c r="AY20034" s="191">
        <v>584</v>
      </c>
      <c r="AZ20034" s="191">
        <v>60</v>
      </c>
      <c r="BA20034" s="191">
        <v>4</v>
      </c>
      <c r="BB20034" s="191">
        <v>7457</v>
      </c>
    </row>
    <row r="20035" spans="48:54" x14ac:dyDescent="0.2">
      <c r="AV20035" s="191" t="str">
        <f t="shared" si="316"/>
        <v>586_RS_60_4_202324</v>
      </c>
      <c r="AW20035" s="191" t="s">
        <v>92</v>
      </c>
      <c r="AX20035" s="18">
        <v>202324</v>
      </c>
      <c r="AY20035" s="191">
        <v>586</v>
      </c>
      <c r="AZ20035" s="191">
        <v>60</v>
      </c>
      <c r="BA20035" s="191">
        <v>4</v>
      </c>
      <c r="BB20035" s="191">
        <v>7185.7370000000001</v>
      </c>
    </row>
    <row r="20036" spans="48:54" x14ac:dyDescent="0.2">
      <c r="AV20036" s="191" t="str">
        <f t="shared" ref="AV20036:AV20099" si="317">AY20036&amp;"_"&amp;AW20036&amp;"_"&amp;AZ20036&amp;"_"&amp;BA20036&amp;"_"&amp;AX20036</f>
        <v>512_RS_60_5_202324</v>
      </c>
      <c r="AW20036" s="191" t="s">
        <v>92</v>
      </c>
      <c r="AX20036" s="18">
        <v>202324</v>
      </c>
      <c r="AY20036" s="191">
        <v>512</v>
      </c>
      <c r="AZ20036" s="191">
        <v>60</v>
      </c>
      <c r="BA20036" s="191">
        <v>5</v>
      </c>
      <c r="BB20036" s="191">
        <v>-51373.993000000002</v>
      </c>
    </row>
    <row r="20037" spans="48:54" x14ac:dyDescent="0.2">
      <c r="AV20037" s="191" t="str">
        <f t="shared" si="317"/>
        <v>514_RS_60_5_202324</v>
      </c>
      <c r="AW20037" s="191" t="s">
        <v>92</v>
      </c>
      <c r="AX20037" s="18">
        <v>202324</v>
      </c>
      <c r="AY20037" s="191">
        <v>514</v>
      </c>
      <c r="AZ20037" s="191">
        <v>60</v>
      </c>
      <c r="BA20037" s="191">
        <v>5</v>
      </c>
      <c r="BB20037" s="191">
        <v>-107357.60878999998</v>
      </c>
    </row>
    <row r="20038" spans="48:54" x14ac:dyDescent="0.2">
      <c r="AV20038" s="191" t="str">
        <f t="shared" si="317"/>
        <v>516_RS_60_5_202324</v>
      </c>
      <c r="AW20038" s="191" t="s">
        <v>92</v>
      </c>
      <c r="AX20038" s="18">
        <v>202324</v>
      </c>
      <c r="AY20038" s="191">
        <v>516</v>
      </c>
      <c r="AZ20038" s="191">
        <v>60</v>
      </c>
      <c r="BA20038" s="191">
        <v>5</v>
      </c>
      <c r="BB20038" s="191">
        <v>-83460.630430000019</v>
      </c>
    </row>
    <row r="20039" spans="48:54" x14ac:dyDescent="0.2">
      <c r="AV20039" s="191" t="str">
        <f t="shared" si="317"/>
        <v>518_RS_60_5_202324</v>
      </c>
      <c r="AW20039" s="191" t="s">
        <v>92</v>
      </c>
      <c r="AX20039" s="18">
        <v>202324</v>
      </c>
      <c r="AY20039" s="191">
        <v>518</v>
      </c>
      <c r="AZ20039" s="191">
        <v>60</v>
      </c>
      <c r="BA20039" s="191">
        <v>5</v>
      </c>
      <c r="BB20039" s="191">
        <v>-68196.13156899999</v>
      </c>
    </row>
    <row r="20040" spans="48:54" x14ac:dyDescent="0.2">
      <c r="AV20040" s="191" t="str">
        <f t="shared" si="317"/>
        <v>520_RS_60_5_202324</v>
      </c>
      <c r="AW20040" s="191" t="s">
        <v>92</v>
      </c>
      <c r="AX20040" s="18">
        <v>202324</v>
      </c>
      <c r="AY20040" s="191">
        <v>520</v>
      </c>
      <c r="AZ20040" s="191">
        <v>60</v>
      </c>
      <c r="BA20040" s="191">
        <v>5</v>
      </c>
      <c r="BB20040" s="191">
        <v>-87683.668999999994</v>
      </c>
    </row>
    <row r="20041" spans="48:54" x14ac:dyDescent="0.2">
      <c r="AV20041" s="191" t="str">
        <f t="shared" si="317"/>
        <v>522_RS_60_5_202324</v>
      </c>
      <c r="AW20041" s="191" t="s">
        <v>92</v>
      </c>
      <c r="AX20041" s="18">
        <v>202324</v>
      </c>
      <c r="AY20041" s="191">
        <v>522</v>
      </c>
      <c r="AZ20041" s="191">
        <v>60</v>
      </c>
      <c r="BA20041" s="191">
        <v>5</v>
      </c>
      <c r="BB20041" s="191">
        <v>-88114.597389999981</v>
      </c>
    </row>
    <row r="20042" spans="48:54" x14ac:dyDescent="0.2">
      <c r="AV20042" s="191" t="str">
        <f t="shared" si="317"/>
        <v>524_RS_60_5_202324</v>
      </c>
      <c r="AW20042" s="191" t="s">
        <v>92</v>
      </c>
      <c r="AX20042" s="18">
        <v>202324</v>
      </c>
      <c r="AY20042" s="191">
        <v>524</v>
      </c>
      <c r="AZ20042" s="191">
        <v>60</v>
      </c>
      <c r="BA20042" s="191">
        <v>5</v>
      </c>
      <c r="BB20042" s="191">
        <v>-90246.833816447921</v>
      </c>
    </row>
    <row r="20043" spans="48:54" x14ac:dyDescent="0.2">
      <c r="AV20043" s="191" t="str">
        <f t="shared" si="317"/>
        <v>526_RS_60_5_202324</v>
      </c>
      <c r="AW20043" s="191" t="s">
        <v>92</v>
      </c>
      <c r="AX20043" s="18">
        <v>202324</v>
      </c>
      <c r="AY20043" s="191">
        <v>526</v>
      </c>
      <c r="AZ20043" s="191">
        <v>60</v>
      </c>
      <c r="BA20043" s="191">
        <v>5</v>
      </c>
      <c r="BB20043" s="191">
        <v>-58559.753870000008</v>
      </c>
    </row>
    <row r="20044" spans="48:54" x14ac:dyDescent="0.2">
      <c r="AV20044" s="191" t="str">
        <f t="shared" si="317"/>
        <v>528_RS_60_5_202324</v>
      </c>
      <c r="AW20044" s="191" t="s">
        <v>92</v>
      </c>
      <c r="AX20044" s="18">
        <v>202324</v>
      </c>
      <c r="AY20044" s="191">
        <v>528</v>
      </c>
      <c r="AZ20044" s="191">
        <v>60</v>
      </c>
      <c r="BA20044" s="191">
        <v>5</v>
      </c>
      <c r="BB20044" s="191">
        <v>-72676</v>
      </c>
    </row>
    <row r="20045" spans="48:54" x14ac:dyDescent="0.2">
      <c r="AV20045" s="191" t="str">
        <f t="shared" si="317"/>
        <v>530_RS_60_5_202324</v>
      </c>
      <c r="AW20045" s="191" t="s">
        <v>92</v>
      </c>
      <c r="AX20045" s="18">
        <v>202324</v>
      </c>
      <c r="AY20045" s="191">
        <v>530</v>
      </c>
      <c r="AZ20045" s="191">
        <v>60</v>
      </c>
      <c r="BA20045" s="191">
        <v>5</v>
      </c>
      <c r="BB20045" s="191">
        <v>-122289.27873000001</v>
      </c>
    </row>
    <row r="20046" spans="48:54" x14ac:dyDescent="0.2">
      <c r="AV20046" s="191" t="str">
        <f t="shared" si="317"/>
        <v>532_RS_60_5_202324</v>
      </c>
      <c r="AW20046" s="191" t="s">
        <v>92</v>
      </c>
      <c r="AX20046" s="18">
        <v>202324</v>
      </c>
      <c r="AY20046" s="191">
        <v>532</v>
      </c>
      <c r="AZ20046" s="191">
        <v>60</v>
      </c>
      <c r="BA20046" s="191">
        <v>5</v>
      </c>
      <c r="BB20046" s="191">
        <v>-187516.77732999998</v>
      </c>
    </row>
    <row r="20047" spans="48:54" x14ac:dyDescent="0.2">
      <c r="AV20047" s="191" t="str">
        <f t="shared" si="317"/>
        <v>534_RS_60_5_202324</v>
      </c>
      <c r="AW20047" s="191" t="s">
        <v>92</v>
      </c>
      <c r="AX20047" s="18">
        <v>202324</v>
      </c>
      <c r="AY20047" s="191">
        <v>534</v>
      </c>
      <c r="AZ20047" s="191">
        <v>60</v>
      </c>
      <c r="BA20047" s="191">
        <v>5</v>
      </c>
      <c r="BB20047" s="191">
        <v>-108335.43551</v>
      </c>
    </row>
    <row r="20048" spans="48:54" x14ac:dyDescent="0.2">
      <c r="AV20048" s="191" t="str">
        <f t="shared" si="317"/>
        <v>536_RS_60_5_202324</v>
      </c>
      <c r="AW20048" s="191" t="s">
        <v>92</v>
      </c>
      <c r="AX20048" s="18">
        <v>202324</v>
      </c>
      <c r="AY20048" s="191">
        <v>536</v>
      </c>
      <c r="AZ20048" s="191">
        <v>60</v>
      </c>
      <c r="BA20048" s="191">
        <v>5</v>
      </c>
      <c r="BB20048" s="191">
        <v>-104308.43000000001</v>
      </c>
    </row>
    <row r="20049" spans="48:54" x14ac:dyDescent="0.2">
      <c r="AV20049" s="191" t="str">
        <f t="shared" si="317"/>
        <v>538_RS_60_5_202324</v>
      </c>
      <c r="AW20049" s="191" t="s">
        <v>92</v>
      </c>
      <c r="AX20049" s="18">
        <v>202324</v>
      </c>
      <c r="AY20049" s="191">
        <v>538</v>
      </c>
      <c r="AZ20049" s="191">
        <v>60</v>
      </c>
      <c r="BA20049" s="191">
        <v>5</v>
      </c>
      <c r="BB20049" s="191">
        <v>-81314.30373</v>
      </c>
    </row>
    <row r="20050" spans="48:54" x14ac:dyDescent="0.2">
      <c r="AV20050" s="191" t="str">
        <f t="shared" si="317"/>
        <v>540_RS_60_5_202324</v>
      </c>
      <c r="AW20050" s="191" t="s">
        <v>92</v>
      </c>
      <c r="AX20050" s="18">
        <v>202324</v>
      </c>
      <c r="AY20050" s="191">
        <v>540</v>
      </c>
      <c r="AZ20050" s="191">
        <v>60</v>
      </c>
      <c r="BA20050" s="191">
        <v>5</v>
      </c>
      <c r="BB20050" s="191">
        <v>-183557.89871000001</v>
      </c>
    </row>
    <row r="20051" spans="48:54" x14ac:dyDescent="0.2">
      <c r="AV20051" s="191" t="str">
        <f t="shared" si="317"/>
        <v>542_RS_60_5_202324</v>
      </c>
      <c r="AW20051" s="191" t="s">
        <v>92</v>
      </c>
      <c r="AX20051" s="18">
        <v>202324</v>
      </c>
      <c r="AY20051" s="191">
        <v>542</v>
      </c>
      <c r="AZ20051" s="191">
        <v>60</v>
      </c>
      <c r="BA20051" s="191">
        <v>5</v>
      </c>
      <c r="BB20051" s="191">
        <v>-49157.205620000001</v>
      </c>
    </row>
    <row r="20052" spans="48:54" x14ac:dyDescent="0.2">
      <c r="AV20052" s="191" t="str">
        <f t="shared" si="317"/>
        <v>544_RS_60_5_202324</v>
      </c>
      <c r="AW20052" s="191" t="s">
        <v>92</v>
      </c>
      <c r="AX20052" s="18">
        <v>202324</v>
      </c>
      <c r="AY20052" s="191">
        <v>544</v>
      </c>
      <c r="AZ20052" s="191">
        <v>60</v>
      </c>
      <c r="BA20052" s="191">
        <v>5</v>
      </c>
      <c r="BB20052" s="191">
        <v>-112303.55645</v>
      </c>
    </row>
    <row r="20053" spans="48:54" x14ac:dyDescent="0.2">
      <c r="AV20053" s="191" t="str">
        <f t="shared" si="317"/>
        <v>545_RS_60_5_202324</v>
      </c>
      <c r="AW20053" s="191" t="s">
        <v>92</v>
      </c>
      <c r="AX20053" s="18">
        <v>202324</v>
      </c>
      <c r="AY20053" s="191">
        <v>545</v>
      </c>
      <c r="AZ20053" s="191">
        <v>60</v>
      </c>
      <c r="BA20053" s="191">
        <v>5</v>
      </c>
      <c r="BB20053" s="191">
        <v>-64765.286379999983</v>
      </c>
    </row>
    <row r="20054" spans="48:54" x14ac:dyDescent="0.2">
      <c r="AV20054" s="191" t="str">
        <f t="shared" si="317"/>
        <v>546_RS_60_5_202324</v>
      </c>
      <c r="AW20054" s="191" t="s">
        <v>92</v>
      </c>
      <c r="AX20054" s="18">
        <v>202324</v>
      </c>
      <c r="AY20054" s="191">
        <v>546</v>
      </c>
      <c r="AZ20054" s="191">
        <v>60</v>
      </c>
      <c r="BA20054" s="191">
        <v>5</v>
      </c>
      <c r="BB20054" s="191">
        <v>-68430.210999999996</v>
      </c>
    </row>
    <row r="20055" spans="48:54" x14ac:dyDescent="0.2">
      <c r="AV20055" s="191" t="str">
        <f t="shared" si="317"/>
        <v>548_RS_60_5_202324</v>
      </c>
      <c r="AW20055" s="191" t="s">
        <v>92</v>
      </c>
      <c r="AX20055" s="18">
        <v>202324</v>
      </c>
      <c r="AY20055" s="191">
        <v>548</v>
      </c>
      <c r="AZ20055" s="191">
        <v>60</v>
      </c>
      <c r="BA20055" s="191">
        <v>5</v>
      </c>
      <c r="BB20055" s="191">
        <v>-54968.641249999986</v>
      </c>
    </row>
    <row r="20056" spans="48:54" x14ac:dyDescent="0.2">
      <c r="AV20056" s="191" t="str">
        <f t="shared" si="317"/>
        <v>550_RS_60_5_202324</v>
      </c>
      <c r="AW20056" s="191" t="s">
        <v>92</v>
      </c>
      <c r="AX20056" s="18">
        <v>202324</v>
      </c>
      <c r="AY20056" s="191">
        <v>550</v>
      </c>
      <c r="AZ20056" s="191">
        <v>60</v>
      </c>
      <c r="BA20056" s="191">
        <v>5</v>
      </c>
      <c r="BB20056" s="191">
        <v>-134772.25928</v>
      </c>
    </row>
    <row r="20057" spans="48:54" x14ac:dyDescent="0.2">
      <c r="AV20057" s="191" t="str">
        <f t="shared" si="317"/>
        <v>552_RS_60_5_202324</v>
      </c>
      <c r="AW20057" s="191" t="s">
        <v>92</v>
      </c>
      <c r="AX20057" s="18">
        <v>202324</v>
      </c>
      <c r="AY20057" s="191">
        <v>552</v>
      </c>
      <c r="AZ20057" s="191">
        <v>60</v>
      </c>
      <c r="BA20057" s="191">
        <v>5</v>
      </c>
      <c r="BB20057" s="191">
        <v>-317210.98032999987</v>
      </c>
    </row>
    <row r="20058" spans="48:54" x14ac:dyDescent="0.2">
      <c r="AV20058" s="191" t="str">
        <f t="shared" si="317"/>
        <v>562_RS_60_5_202324</v>
      </c>
      <c r="AW20058" s="191" t="s">
        <v>92</v>
      </c>
      <c r="AX20058" s="18">
        <v>202324</v>
      </c>
      <c r="AY20058" s="191">
        <v>562</v>
      </c>
      <c r="AZ20058" s="191">
        <v>60</v>
      </c>
      <c r="BA20058" s="191">
        <v>5</v>
      </c>
      <c r="BB20058" s="191">
        <v>-16936</v>
      </c>
    </row>
    <row r="20059" spans="48:54" x14ac:dyDescent="0.2">
      <c r="AV20059" s="191" t="str">
        <f t="shared" si="317"/>
        <v>564_RS_60_5_202324</v>
      </c>
      <c r="AW20059" s="191" t="s">
        <v>92</v>
      </c>
      <c r="AX20059" s="18">
        <v>202324</v>
      </c>
      <c r="AY20059" s="191">
        <v>564</v>
      </c>
      <c r="AZ20059" s="191">
        <v>60</v>
      </c>
      <c r="BA20059" s="191">
        <v>5</v>
      </c>
      <c r="BB20059" s="191">
        <v>-14447.35</v>
      </c>
    </row>
    <row r="20060" spans="48:54" x14ac:dyDescent="0.2">
      <c r="AV20060" s="191" t="str">
        <f t="shared" si="317"/>
        <v>566_RS_60_5_202324</v>
      </c>
      <c r="AW20060" s="191" t="s">
        <v>92</v>
      </c>
      <c r="AX20060" s="18">
        <v>202324</v>
      </c>
      <c r="AY20060" s="191">
        <v>566</v>
      </c>
      <c r="AZ20060" s="191">
        <v>60</v>
      </c>
      <c r="BA20060" s="191">
        <v>5</v>
      </c>
      <c r="BB20060" s="191">
        <v>-24058</v>
      </c>
    </row>
    <row r="20061" spans="48:54" x14ac:dyDescent="0.2">
      <c r="AV20061" s="191" t="str">
        <f t="shared" si="317"/>
        <v>568_RS_60_5_202324</v>
      </c>
      <c r="AW20061" s="191" t="s">
        <v>92</v>
      </c>
      <c r="AX20061" s="18">
        <v>202324</v>
      </c>
      <c r="AY20061" s="191">
        <v>568</v>
      </c>
      <c r="AZ20061" s="191">
        <v>60</v>
      </c>
      <c r="BA20061" s="191">
        <v>5</v>
      </c>
      <c r="BB20061" s="191">
        <v>-86813.32710000001</v>
      </c>
    </row>
    <row r="20062" spans="48:54" x14ac:dyDescent="0.2">
      <c r="AV20062" s="191" t="str">
        <f t="shared" si="317"/>
        <v>572_RS_60_5_202324</v>
      </c>
      <c r="AW20062" s="191" t="s">
        <v>92</v>
      </c>
      <c r="AX20062" s="18">
        <v>202324</v>
      </c>
      <c r="AY20062" s="191">
        <v>572</v>
      </c>
      <c r="AZ20062" s="191">
        <v>60</v>
      </c>
      <c r="BA20062" s="191">
        <v>5</v>
      </c>
      <c r="BB20062" s="191">
        <v>-1686</v>
      </c>
    </row>
    <row r="20063" spans="48:54" x14ac:dyDescent="0.2">
      <c r="AV20063" s="191" t="str">
        <f t="shared" si="317"/>
        <v>574_RS_60_5_202324</v>
      </c>
      <c r="AW20063" s="191" t="s">
        <v>92</v>
      </c>
      <c r="AX20063" s="18">
        <v>202324</v>
      </c>
      <c r="AY20063" s="191">
        <v>574</v>
      </c>
      <c r="AZ20063" s="191">
        <v>60</v>
      </c>
      <c r="BA20063" s="191">
        <v>5</v>
      </c>
      <c r="BB20063" s="191">
        <v>-890.84299999999996</v>
      </c>
    </row>
    <row r="20064" spans="48:54" x14ac:dyDescent="0.2">
      <c r="AV20064" s="191" t="str">
        <f t="shared" si="317"/>
        <v>576_RS_60_5_202324</v>
      </c>
      <c r="AW20064" s="191" t="s">
        <v>92</v>
      </c>
      <c r="AX20064" s="18">
        <v>202324</v>
      </c>
      <c r="AY20064" s="191">
        <v>576</v>
      </c>
      <c r="AZ20064" s="191">
        <v>60</v>
      </c>
      <c r="BA20064" s="191">
        <v>5</v>
      </c>
      <c r="BB20064" s="191">
        <v>0</v>
      </c>
    </row>
    <row r="20065" spans="48:54" x14ac:dyDescent="0.2">
      <c r="AV20065" s="191" t="str">
        <f t="shared" si="317"/>
        <v>582_RS_60_5_202324</v>
      </c>
      <c r="AW20065" s="191" t="s">
        <v>92</v>
      </c>
      <c r="AX20065" s="18">
        <v>202324</v>
      </c>
      <c r="AY20065" s="191">
        <v>582</v>
      </c>
      <c r="AZ20065" s="191">
        <v>60</v>
      </c>
      <c r="BA20065" s="191">
        <v>5</v>
      </c>
      <c r="BB20065" s="191">
        <v>-1494</v>
      </c>
    </row>
    <row r="20066" spans="48:54" x14ac:dyDescent="0.2">
      <c r="AV20066" s="191" t="str">
        <f t="shared" si="317"/>
        <v>584_RS_60_5_202324</v>
      </c>
      <c r="AW20066" s="191" t="s">
        <v>92</v>
      </c>
      <c r="AX20066" s="18">
        <v>202324</v>
      </c>
      <c r="AY20066" s="191">
        <v>584</v>
      </c>
      <c r="AZ20066" s="191">
        <v>60</v>
      </c>
      <c r="BA20066" s="191">
        <v>5</v>
      </c>
      <c r="BB20066" s="191">
        <v>0</v>
      </c>
    </row>
    <row r="20067" spans="48:54" x14ac:dyDescent="0.2">
      <c r="AV20067" s="191" t="str">
        <f t="shared" si="317"/>
        <v>586_RS_60_5_202324</v>
      </c>
      <c r="AW20067" s="191" t="s">
        <v>92</v>
      </c>
      <c r="AX20067" s="18">
        <v>202324</v>
      </c>
      <c r="AY20067" s="191">
        <v>586</v>
      </c>
      <c r="AZ20067" s="191">
        <v>60</v>
      </c>
      <c r="BA20067" s="191">
        <v>5</v>
      </c>
      <c r="BB20067" s="191">
        <v>-2794.9479999999999</v>
      </c>
    </row>
    <row r="20068" spans="48:54" x14ac:dyDescent="0.2">
      <c r="AV20068" s="191" t="str">
        <f t="shared" si="317"/>
        <v>512_RS_61_4_202324</v>
      </c>
      <c r="AW20068" s="191" t="s">
        <v>92</v>
      </c>
      <c r="AX20068" s="18">
        <v>202324</v>
      </c>
      <c r="AY20068" s="191">
        <v>512</v>
      </c>
      <c r="AZ20068" s="191">
        <v>61</v>
      </c>
      <c r="BA20068" s="191">
        <v>4</v>
      </c>
      <c r="BB20068" s="191">
        <v>1849.4559999999999</v>
      </c>
    </row>
    <row r="20069" spans="48:54" x14ac:dyDescent="0.2">
      <c r="AV20069" s="191" t="str">
        <f t="shared" si="317"/>
        <v>514_RS_61_4_202324</v>
      </c>
      <c r="AW20069" s="191" t="s">
        <v>92</v>
      </c>
      <c r="AX20069" s="18">
        <v>202324</v>
      </c>
      <c r="AY20069" s="191">
        <v>514</v>
      </c>
      <c r="AZ20069" s="191">
        <v>61</v>
      </c>
      <c r="BA20069" s="191">
        <v>4</v>
      </c>
      <c r="BB20069" s="191">
        <v>2895.24</v>
      </c>
    </row>
    <row r="20070" spans="48:54" x14ac:dyDescent="0.2">
      <c r="AV20070" s="191" t="str">
        <f t="shared" si="317"/>
        <v>516_RS_61_4_202324</v>
      </c>
      <c r="AW20070" s="191" t="s">
        <v>92</v>
      </c>
      <c r="AX20070" s="18">
        <v>202324</v>
      </c>
      <c r="AY20070" s="191">
        <v>516</v>
      </c>
      <c r="AZ20070" s="191">
        <v>61</v>
      </c>
      <c r="BA20070" s="191">
        <v>4</v>
      </c>
      <c r="BB20070" s="191">
        <v>2579.0740000000001</v>
      </c>
    </row>
    <row r="20071" spans="48:54" x14ac:dyDescent="0.2">
      <c r="AV20071" s="191" t="str">
        <f t="shared" si="317"/>
        <v>518_RS_61_4_202324</v>
      </c>
      <c r="AW20071" s="191" t="s">
        <v>92</v>
      </c>
      <c r="AX20071" s="18">
        <v>202324</v>
      </c>
      <c r="AY20071" s="191">
        <v>518</v>
      </c>
      <c r="AZ20071" s="191">
        <v>61</v>
      </c>
      <c r="BA20071" s="191">
        <v>4</v>
      </c>
      <c r="BB20071" s="191">
        <v>2430.6759999999999</v>
      </c>
    </row>
    <row r="20072" spans="48:54" x14ac:dyDescent="0.2">
      <c r="AV20072" s="191" t="str">
        <f t="shared" si="317"/>
        <v>520_RS_61_4_202324</v>
      </c>
      <c r="AW20072" s="191" t="s">
        <v>92</v>
      </c>
      <c r="AX20072" s="18">
        <v>202324</v>
      </c>
      <c r="AY20072" s="191">
        <v>520</v>
      </c>
      <c r="AZ20072" s="191">
        <v>61</v>
      </c>
      <c r="BA20072" s="191">
        <v>4</v>
      </c>
      <c r="BB20072" s="191">
        <v>3421.107</v>
      </c>
    </row>
    <row r="20073" spans="48:54" x14ac:dyDescent="0.2">
      <c r="AV20073" s="191" t="str">
        <f t="shared" si="317"/>
        <v>522_RS_61_4_202324</v>
      </c>
      <c r="AW20073" s="191" t="s">
        <v>92</v>
      </c>
      <c r="AX20073" s="18">
        <v>202324</v>
      </c>
      <c r="AY20073" s="191">
        <v>522</v>
      </c>
      <c r="AZ20073" s="191">
        <v>61</v>
      </c>
      <c r="BA20073" s="191">
        <v>4</v>
      </c>
      <c r="BB20073" s="191">
        <v>3012.0149999999999</v>
      </c>
    </row>
    <row r="20074" spans="48:54" x14ac:dyDescent="0.2">
      <c r="AV20074" s="191" t="str">
        <f t="shared" si="317"/>
        <v>524_RS_61_4_202324</v>
      </c>
      <c r="AW20074" s="191" t="s">
        <v>92</v>
      </c>
      <c r="AX20074" s="18">
        <v>202324</v>
      </c>
      <c r="AY20074" s="191">
        <v>524</v>
      </c>
      <c r="AZ20074" s="191">
        <v>61</v>
      </c>
      <c r="BA20074" s="191">
        <v>4</v>
      </c>
      <c r="BB20074" s="191">
        <v>4902.0649999999996</v>
      </c>
    </row>
    <row r="20075" spans="48:54" x14ac:dyDescent="0.2">
      <c r="AV20075" s="191" t="str">
        <f t="shared" si="317"/>
        <v>526_RS_61_4_202324</v>
      </c>
      <c r="AW20075" s="191" t="s">
        <v>92</v>
      </c>
      <c r="AX20075" s="18">
        <v>202324</v>
      </c>
      <c r="AY20075" s="191">
        <v>526</v>
      </c>
      <c r="AZ20075" s="191">
        <v>61</v>
      </c>
      <c r="BA20075" s="191">
        <v>4</v>
      </c>
      <c r="BB20075" s="191">
        <v>1375.663</v>
      </c>
    </row>
    <row r="20076" spans="48:54" x14ac:dyDescent="0.2">
      <c r="AV20076" s="191" t="str">
        <f t="shared" si="317"/>
        <v>528_RS_61_4_202324</v>
      </c>
      <c r="AW20076" s="191" t="s">
        <v>92</v>
      </c>
      <c r="AX20076" s="18">
        <v>202324</v>
      </c>
      <c r="AY20076" s="191">
        <v>528</v>
      </c>
      <c r="AZ20076" s="191">
        <v>61</v>
      </c>
      <c r="BA20076" s="191">
        <v>4</v>
      </c>
      <c r="BB20076" s="191">
        <v>2427.5500000000002</v>
      </c>
    </row>
    <row r="20077" spans="48:54" x14ac:dyDescent="0.2">
      <c r="AV20077" s="191" t="str">
        <f t="shared" si="317"/>
        <v>530_RS_61_4_202324</v>
      </c>
      <c r="AW20077" s="191" t="s">
        <v>92</v>
      </c>
      <c r="AX20077" s="18">
        <v>202324</v>
      </c>
      <c r="AY20077" s="191">
        <v>530</v>
      </c>
      <c r="AZ20077" s="191">
        <v>61</v>
      </c>
      <c r="BA20077" s="191">
        <v>4</v>
      </c>
      <c r="BB20077" s="191">
        <v>7885.7389999999996</v>
      </c>
    </row>
    <row r="20078" spans="48:54" x14ac:dyDescent="0.2">
      <c r="AV20078" s="191" t="str">
        <f t="shared" si="317"/>
        <v>532_RS_61_4_202324</v>
      </c>
      <c r="AW20078" s="191" t="s">
        <v>92</v>
      </c>
      <c r="AX20078" s="18">
        <v>202324</v>
      </c>
      <c r="AY20078" s="191">
        <v>532</v>
      </c>
      <c r="AZ20078" s="191">
        <v>61</v>
      </c>
      <c r="BA20078" s="191">
        <v>4</v>
      </c>
      <c r="BB20078" s="191">
        <v>1829.076</v>
      </c>
    </row>
    <row r="20079" spans="48:54" x14ac:dyDescent="0.2">
      <c r="AV20079" s="191" t="str">
        <f t="shared" si="317"/>
        <v>534_RS_61_4_202324</v>
      </c>
      <c r="AW20079" s="191" t="s">
        <v>92</v>
      </c>
      <c r="AX20079" s="18">
        <v>202324</v>
      </c>
      <c r="AY20079" s="191">
        <v>534</v>
      </c>
      <c r="AZ20079" s="191">
        <v>61</v>
      </c>
      <c r="BA20079" s="191">
        <v>4</v>
      </c>
      <c r="BB20079" s="191">
        <v>2578.9183400000002</v>
      </c>
    </row>
    <row r="20080" spans="48:54" x14ac:dyDescent="0.2">
      <c r="AV20080" s="191" t="str">
        <f t="shared" si="317"/>
        <v>536_RS_61_4_202324</v>
      </c>
      <c r="AW20080" s="191" t="s">
        <v>92</v>
      </c>
      <c r="AX20080" s="18">
        <v>202324</v>
      </c>
      <c r="AY20080" s="191">
        <v>536</v>
      </c>
      <c r="AZ20080" s="191">
        <v>61</v>
      </c>
      <c r="BA20080" s="191">
        <v>4</v>
      </c>
      <c r="BB20080" s="191">
        <v>2897.431</v>
      </c>
    </row>
    <row r="20081" spans="48:54" x14ac:dyDescent="0.2">
      <c r="AV20081" s="191" t="str">
        <f t="shared" si="317"/>
        <v>538_RS_61_4_202324</v>
      </c>
      <c r="AW20081" s="191" t="s">
        <v>92</v>
      </c>
      <c r="AX20081" s="18">
        <v>202324</v>
      </c>
      <c r="AY20081" s="191">
        <v>538</v>
      </c>
      <c r="AZ20081" s="191">
        <v>61</v>
      </c>
      <c r="BA20081" s="191">
        <v>4</v>
      </c>
      <c r="BB20081" s="191">
        <v>3406.51</v>
      </c>
    </row>
    <row r="20082" spans="48:54" x14ac:dyDescent="0.2">
      <c r="AV20082" s="191" t="str">
        <f t="shared" si="317"/>
        <v>540_RS_61_4_202324</v>
      </c>
      <c r="AW20082" s="191" t="s">
        <v>92</v>
      </c>
      <c r="AX20082" s="18">
        <v>202324</v>
      </c>
      <c r="AY20082" s="191">
        <v>540</v>
      </c>
      <c r="AZ20082" s="191">
        <v>61</v>
      </c>
      <c r="BA20082" s="191">
        <v>4</v>
      </c>
      <c r="BB20082" s="191">
        <v>2607.75</v>
      </c>
    </row>
    <row r="20083" spans="48:54" x14ac:dyDescent="0.2">
      <c r="AV20083" s="191" t="str">
        <f t="shared" si="317"/>
        <v>542_RS_61_4_202324</v>
      </c>
      <c r="AW20083" s="191" t="s">
        <v>92</v>
      </c>
      <c r="AX20083" s="18">
        <v>202324</v>
      </c>
      <c r="AY20083" s="191">
        <v>542</v>
      </c>
      <c r="AZ20083" s="191">
        <v>61</v>
      </c>
      <c r="BA20083" s="191">
        <v>4</v>
      </c>
      <c r="BB20083" s="191">
        <v>38.984999999999999</v>
      </c>
    </row>
    <row r="20084" spans="48:54" x14ac:dyDescent="0.2">
      <c r="AV20084" s="191" t="str">
        <f t="shared" si="317"/>
        <v>544_RS_61_4_202324</v>
      </c>
      <c r="AW20084" s="191" t="s">
        <v>92</v>
      </c>
      <c r="AX20084" s="18">
        <v>202324</v>
      </c>
      <c r="AY20084" s="191">
        <v>544</v>
      </c>
      <c r="AZ20084" s="191">
        <v>61</v>
      </c>
      <c r="BA20084" s="191">
        <v>4</v>
      </c>
      <c r="BB20084" s="191">
        <v>964.80100000000004</v>
      </c>
    </row>
    <row r="20085" spans="48:54" x14ac:dyDescent="0.2">
      <c r="AV20085" s="191" t="str">
        <f t="shared" si="317"/>
        <v>545_RS_61_4_202324</v>
      </c>
      <c r="AW20085" s="191" t="s">
        <v>92</v>
      </c>
      <c r="AX20085" s="18">
        <v>202324</v>
      </c>
      <c r="AY20085" s="191">
        <v>545</v>
      </c>
      <c r="AZ20085" s="191">
        <v>61</v>
      </c>
      <c r="BA20085" s="191">
        <v>4</v>
      </c>
      <c r="BB20085" s="191">
        <v>582.33100000000002</v>
      </c>
    </row>
    <row r="20086" spans="48:54" x14ac:dyDescent="0.2">
      <c r="AV20086" s="191" t="str">
        <f t="shared" si="317"/>
        <v>546_RS_61_4_202324</v>
      </c>
      <c r="AW20086" s="191" t="s">
        <v>92</v>
      </c>
      <c r="AX20086" s="18">
        <v>202324</v>
      </c>
      <c r="AY20086" s="191">
        <v>546</v>
      </c>
      <c r="AZ20086" s="191">
        <v>61</v>
      </c>
      <c r="BA20086" s="191">
        <v>4</v>
      </c>
      <c r="BB20086" s="191">
        <v>1698.5119999999999</v>
      </c>
    </row>
    <row r="20087" spans="48:54" x14ac:dyDescent="0.2">
      <c r="AV20087" s="191" t="str">
        <f t="shared" si="317"/>
        <v>548_RS_61_4_202324</v>
      </c>
      <c r="AW20087" s="191" t="s">
        <v>92</v>
      </c>
      <c r="AX20087" s="18">
        <v>202324</v>
      </c>
      <c r="AY20087" s="191">
        <v>548</v>
      </c>
      <c r="AZ20087" s="191">
        <v>61</v>
      </c>
      <c r="BA20087" s="191">
        <v>4</v>
      </c>
      <c r="BB20087" s="191">
        <v>3380.8809999999999</v>
      </c>
    </row>
    <row r="20088" spans="48:54" x14ac:dyDescent="0.2">
      <c r="AV20088" s="191" t="str">
        <f t="shared" si="317"/>
        <v>550_RS_61_4_202324</v>
      </c>
      <c r="AW20088" s="191" t="s">
        <v>92</v>
      </c>
      <c r="AX20088" s="18">
        <v>202324</v>
      </c>
      <c r="AY20088" s="191">
        <v>550</v>
      </c>
      <c r="AZ20088" s="191">
        <v>61</v>
      </c>
      <c r="BA20088" s="191">
        <v>4</v>
      </c>
      <c r="BB20088" s="191">
        <v>502.733</v>
      </c>
    </row>
    <row r="20089" spans="48:54" x14ac:dyDescent="0.2">
      <c r="AV20089" s="191" t="str">
        <f t="shared" si="317"/>
        <v>552_RS_61_4_202324</v>
      </c>
      <c r="AW20089" s="191" t="s">
        <v>92</v>
      </c>
      <c r="AX20089" s="18">
        <v>202324</v>
      </c>
      <c r="AY20089" s="191">
        <v>552</v>
      </c>
      <c r="AZ20089" s="191">
        <v>61</v>
      </c>
      <c r="BA20089" s="191">
        <v>4</v>
      </c>
      <c r="BB20089" s="191">
        <v>541.70899999999995</v>
      </c>
    </row>
    <row r="20090" spans="48:54" x14ac:dyDescent="0.2">
      <c r="AV20090" s="191" t="str">
        <f t="shared" si="317"/>
        <v>562_RS_61_4_202324</v>
      </c>
      <c r="AW20090" s="191" t="s">
        <v>92</v>
      </c>
      <c r="AX20090" s="18">
        <v>202324</v>
      </c>
      <c r="AY20090" s="191">
        <v>562</v>
      </c>
      <c r="AZ20090" s="191">
        <v>61</v>
      </c>
      <c r="BA20090" s="191">
        <v>4</v>
      </c>
      <c r="BB20090" s="191">
        <v>0</v>
      </c>
    </row>
    <row r="20091" spans="48:54" x14ac:dyDescent="0.2">
      <c r="AV20091" s="191" t="str">
        <f t="shared" si="317"/>
        <v>564_RS_61_4_202324</v>
      </c>
      <c r="AW20091" s="191" t="s">
        <v>92</v>
      </c>
      <c r="AX20091" s="18">
        <v>202324</v>
      </c>
      <c r="AY20091" s="191">
        <v>564</v>
      </c>
      <c r="AZ20091" s="191">
        <v>61</v>
      </c>
      <c r="BA20091" s="191">
        <v>4</v>
      </c>
      <c r="BB20091" s="191">
        <v>0</v>
      </c>
    </row>
    <row r="20092" spans="48:54" x14ac:dyDescent="0.2">
      <c r="AV20092" s="191" t="str">
        <f t="shared" si="317"/>
        <v>566_RS_61_4_202324</v>
      </c>
      <c r="AW20092" s="191" t="s">
        <v>92</v>
      </c>
      <c r="AX20092" s="18">
        <v>202324</v>
      </c>
      <c r="AY20092" s="191">
        <v>566</v>
      </c>
      <c r="AZ20092" s="191">
        <v>61</v>
      </c>
      <c r="BA20092" s="191">
        <v>4</v>
      </c>
      <c r="BB20092" s="191">
        <v>0</v>
      </c>
    </row>
    <row r="20093" spans="48:54" x14ac:dyDescent="0.2">
      <c r="AV20093" s="191" t="str">
        <f t="shared" si="317"/>
        <v>568_RS_61_4_202324</v>
      </c>
      <c r="AW20093" s="191" t="s">
        <v>92</v>
      </c>
      <c r="AX20093" s="18">
        <v>202324</v>
      </c>
      <c r="AY20093" s="191">
        <v>568</v>
      </c>
      <c r="AZ20093" s="191">
        <v>61</v>
      </c>
      <c r="BA20093" s="191">
        <v>4</v>
      </c>
      <c r="BB20093" s="191">
        <v>0</v>
      </c>
    </row>
    <row r="20094" spans="48:54" x14ac:dyDescent="0.2">
      <c r="AV20094" s="191" t="str">
        <f t="shared" si="317"/>
        <v>572_RS_61_4_202324</v>
      </c>
      <c r="AW20094" s="191" t="s">
        <v>92</v>
      </c>
      <c r="AX20094" s="18">
        <v>202324</v>
      </c>
      <c r="AY20094" s="191">
        <v>572</v>
      </c>
      <c r="AZ20094" s="191">
        <v>61</v>
      </c>
      <c r="BA20094" s="191">
        <v>4</v>
      </c>
      <c r="BB20094" s="191">
        <v>0</v>
      </c>
    </row>
    <row r="20095" spans="48:54" x14ac:dyDescent="0.2">
      <c r="AV20095" s="191" t="str">
        <f t="shared" si="317"/>
        <v>574_RS_61_4_202324</v>
      </c>
      <c r="AW20095" s="191" t="s">
        <v>92</v>
      </c>
      <c r="AX20095" s="18">
        <v>202324</v>
      </c>
      <c r="AY20095" s="191">
        <v>574</v>
      </c>
      <c r="AZ20095" s="191">
        <v>61</v>
      </c>
      <c r="BA20095" s="191">
        <v>4</v>
      </c>
      <c r="BB20095" s="191">
        <v>0</v>
      </c>
    </row>
    <row r="20096" spans="48:54" x14ac:dyDescent="0.2">
      <c r="AV20096" s="191" t="str">
        <f t="shared" si="317"/>
        <v>576_RS_61_4_202324</v>
      </c>
      <c r="AW20096" s="191" t="s">
        <v>92</v>
      </c>
      <c r="AX20096" s="18">
        <v>202324</v>
      </c>
      <c r="AY20096" s="191">
        <v>576</v>
      </c>
      <c r="AZ20096" s="191">
        <v>61</v>
      </c>
      <c r="BA20096" s="191">
        <v>4</v>
      </c>
      <c r="BB20096" s="191">
        <v>0</v>
      </c>
    </row>
    <row r="20097" spans="48:54" x14ac:dyDescent="0.2">
      <c r="AV20097" s="191" t="str">
        <f t="shared" si="317"/>
        <v>582_RS_61_4_202324</v>
      </c>
      <c r="AW20097" s="191" t="s">
        <v>92</v>
      </c>
      <c r="AX20097" s="18">
        <v>202324</v>
      </c>
      <c r="AY20097" s="191">
        <v>582</v>
      </c>
      <c r="AZ20097" s="191">
        <v>61</v>
      </c>
      <c r="BA20097" s="191">
        <v>4</v>
      </c>
      <c r="BB20097" s="191">
        <v>0</v>
      </c>
    </row>
    <row r="20098" spans="48:54" x14ac:dyDescent="0.2">
      <c r="AV20098" s="191" t="str">
        <f t="shared" si="317"/>
        <v>584_RS_61_4_202324</v>
      </c>
      <c r="AW20098" s="191" t="s">
        <v>92</v>
      </c>
      <c r="AX20098" s="18">
        <v>202324</v>
      </c>
      <c r="AY20098" s="191">
        <v>584</v>
      </c>
      <c r="AZ20098" s="191">
        <v>61</v>
      </c>
      <c r="BA20098" s="191">
        <v>4</v>
      </c>
      <c r="BB20098" s="191">
        <v>0</v>
      </c>
    </row>
    <row r="20099" spans="48:54" x14ac:dyDescent="0.2">
      <c r="AV20099" s="191" t="str">
        <f t="shared" si="317"/>
        <v>586_RS_61_4_202324</v>
      </c>
      <c r="AW20099" s="191" t="s">
        <v>92</v>
      </c>
      <c r="AX20099" s="18">
        <v>202324</v>
      </c>
      <c r="AY20099" s="191">
        <v>586</v>
      </c>
      <c r="AZ20099" s="191">
        <v>61</v>
      </c>
      <c r="BA20099" s="191">
        <v>4</v>
      </c>
      <c r="BB20099" s="191">
        <v>0</v>
      </c>
    </row>
    <row r="20100" spans="48:54" x14ac:dyDescent="0.2">
      <c r="AV20100" s="191" t="str">
        <f t="shared" ref="AV20100:AV20163" si="318">AY20100&amp;"_"&amp;AW20100&amp;"_"&amp;AZ20100&amp;"_"&amp;BA20100&amp;"_"&amp;AX20100</f>
        <v>512_RS_62_4_202324</v>
      </c>
      <c r="AW20100" s="191" t="s">
        <v>92</v>
      </c>
      <c r="AX20100" s="18">
        <v>202324</v>
      </c>
      <c r="AY20100" s="191">
        <v>512</v>
      </c>
      <c r="AZ20100" s="191">
        <v>62</v>
      </c>
      <c r="BA20100" s="191">
        <v>4</v>
      </c>
      <c r="BB20100" s="191">
        <v>4402.6710000000003</v>
      </c>
    </row>
    <row r="20101" spans="48:54" x14ac:dyDescent="0.2">
      <c r="AV20101" s="191" t="str">
        <f t="shared" si="318"/>
        <v>514_RS_62_4_202324</v>
      </c>
      <c r="AW20101" s="191" t="s">
        <v>92</v>
      </c>
      <c r="AX20101" s="18">
        <v>202324</v>
      </c>
      <c r="AY20101" s="191">
        <v>514</v>
      </c>
      <c r="AZ20101" s="191">
        <v>62</v>
      </c>
      <c r="BA20101" s="191">
        <v>4</v>
      </c>
      <c r="BB20101" s="191">
        <v>7913.6760000000004</v>
      </c>
    </row>
    <row r="20102" spans="48:54" x14ac:dyDescent="0.2">
      <c r="AV20102" s="191" t="str">
        <f t="shared" si="318"/>
        <v>516_RS_62_4_202324</v>
      </c>
      <c r="AW20102" s="191" t="s">
        <v>92</v>
      </c>
      <c r="AX20102" s="18">
        <v>202324</v>
      </c>
      <c r="AY20102" s="191">
        <v>516</v>
      </c>
      <c r="AZ20102" s="191">
        <v>62</v>
      </c>
      <c r="BA20102" s="191">
        <v>4</v>
      </c>
      <c r="BB20102" s="191">
        <v>7477.835</v>
      </c>
    </row>
    <row r="20103" spans="48:54" x14ac:dyDescent="0.2">
      <c r="AV20103" s="191" t="str">
        <f t="shared" si="318"/>
        <v>518_RS_62_4_202324</v>
      </c>
      <c r="AW20103" s="191" t="s">
        <v>92</v>
      </c>
      <c r="AX20103" s="18">
        <v>202324</v>
      </c>
      <c r="AY20103" s="191">
        <v>518</v>
      </c>
      <c r="AZ20103" s="191">
        <v>62</v>
      </c>
      <c r="BA20103" s="191">
        <v>4</v>
      </c>
      <c r="BB20103" s="191">
        <v>6064.09</v>
      </c>
    </row>
    <row r="20104" spans="48:54" x14ac:dyDescent="0.2">
      <c r="AV20104" s="191" t="str">
        <f t="shared" si="318"/>
        <v>520_RS_62_4_202324</v>
      </c>
      <c r="AW20104" s="191" t="s">
        <v>92</v>
      </c>
      <c r="AX20104" s="18">
        <v>202324</v>
      </c>
      <c r="AY20104" s="191">
        <v>520</v>
      </c>
      <c r="AZ20104" s="191">
        <v>62</v>
      </c>
      <c r="BA20104" s="191">
        <v>4</v>
      </c>
      <c r="BB20104" s="191">
        <v>9936.3629999999994</v>
      </c>
    </row>
    <row r="20105" spans="48:54" x14ac:dyDescent="0.2">
      <c r="AV20105" s="191" t="str">
        <f t="shared" si="318"/>
        <v>522_RS_62_4_202324</v>
      </c>
      <c r="AW20105" s="191" t="s">
        <v>92</v>
      </c>
      <c r="AX20105" s="18">
        <v>202324</v>
      </c>
      <c r="AY20105" s="191">
        <v>522</v>
      </c>
      <c r="AZ20105" s="191">
        <v>62</v>
      </c>
      <c r="BA20105" s="191">
        <v>4</v>
      </c>
      <c r="BB20105" s="191">
        <v>8599.5259999999998</v>
      </c>
    </row>
    <row r="20106" spans="48:54" x14ac:dyDescent="0.2">
      <c r="AV20106" s="191" t="str">
        <f t="shared" si="318"/>
        <v>524_RS_62_4_202324</v>
      </c>
      <c r="AW20106" s="191" t="s">
        <v>92</v>
      </c>
      <c r="AX20106" s="18">
        <v>202324</v>
      </c>
      <c r="AY20106" s="191">
        <v>524</v>
      </c>
      <c r="AZ20106" s="191">
        <v>62</v>
      </c>
      <c r="BA20106" s="191">
        <v>4</v>
      </c>
      <c r="BB20106" s="191">
        <v>9081.01</v>
      </c>
    </row>
    <row r="20107" spans="48:54" x14ac:dyDescent="0.2">
      <c r="AV20107" s="191" t="str">
        <f t="shared" si="318"/>
        <v>526_RS_62_4_202324</v>
      </c>
      <c r="AW20107" s="191" t="s">
        <v>92</v>
      </c>
      <c r="AX20107" s="18">
        <v>202324</v>
      </c>
      <c r="AY20107" s="191">
        <v>526</v>
      </c>
      <c r="AZ20107" s="191">
        <v>62</v>
      </c>
      <c r="BA20107" s="191">
        <v>4</v>
      </c>
      <c r="BB20107" s="191">
        <v>4856.259</v>
      </c>
    </row>
    <row r="20108" spans="48:54" x14ac:dyDescent="0.2">
      <c r="AV20108" s="191" t="str">
        <f t="shared" si="318"/>
        <v>528_RS_62_4_202324</v>
      </c>
      <c r="AW20108" s="191" t="s">
        <v>92</v>
      </c>
      <c r="AX20108" s="18">
        <v>202324</v>
      </c>
      <c r="AY20108" s="191">
        <v>528</v>
      </c>
      <c r="AZ20108" s="191">
        <v>62</v>
      </c>
      <c r="BA20108" s="191">
        <v>4</v>
      </c>
      <c r="BB20108" s="191">
        <v>8668.9320000000007</v>
      </c>
    </row>
    <row r="20109" spans="48:54" x14ac:dyDescent="0.2">
      <c r="AV20109" s="191" t="str">
        <f t="shared" si="318"/>
        <v>530_RS_62_4_202324</v>
      </c>
      <c r="AW20109" s="191" t="s">
        <v>92</v>
      </c>
      <c r="AX20109" s="18">
        <v>202324</v>
      </c>
      <c r="AY20109" s="191">
        <v>530</v>
      </c>
      <c r="AZ20109" s="191">
        <v>62</v>
      </c>
      <c r="BA20109" s="191">
        <v>4</v>
      </c>
      <c r="BB20109" s="191">
        <v>13013.807000000001</v>
      </c>
    </row>
    <row r="20110" spans="48:54" x14ac:dyDescent="0.2">
      <c r="AV20110" s="191" t="str">
        <f t="shared" si="318"/>
        <v>532_RS_62_4_202324</v>
      </c>
      <c r="AW20110" s="191" t="s">
        <v>92</v>
      </c>
      <c r="AX20110" s="18">
        <v>202324</v>
      </c>
      <c r="AY20110" s="191">
        <v>532</v>
      </c>
      <c r="AZ20110" s="191">
        <v>62</v>
      </c>
      <c r="BA20110" s="191">
        <v>4</v>
      </c>
      <c r="BB20110" s="191">
        <v>17121.721000000001</v>
      </c>
    </row>
    <row r="20111" spans="48:54" x14ac:dyDescent="0.2">
      <c r="AV20111" s="191" t="str">
        <f t="shared" si="318"/>
        <v>534_RS_62_4_202324</v>
      </c>
      <c r="AW20111" s="191" t="s">
        <v>92</v>
      </c>
      <c r="AX20111" s="18">
        <v>202324</v>
      </c>
      <c r="AY20111" s="191">
        <v>534</v>
      </c>
      <c r="AZ20111" s="191">
        <v>62</v>
      </c>
      <c r="BA20111" s="191">
        <v>4</v>
      </c>
      <c r="BB20111" s="191">
        <v>9923</v>
      </c>
    </row>
    <row r="20112" spans="48:54" x14ac:dyDescent="0.2">
      <c r="AV20112" s="191" t="str">
        <f t="shared" si="318"/>
        <v>536_RS_62_4_202324</v>
      </c>
      <c r="AW20112" s="191" t="s">
        <v>92</v>
      </c>
      <c r="AX20112" s="18">
        <v>202324</v>
      </c>
      <c r="AY20112" s="191">
        <v>536</v>
      </c>
      <c r="AZ20112" s="191">
        <v>62</v>
      </c>
      <c r="BA20112" s="191">
        <v>4</v>
      </c>
      <c r="BB20112" s="191">
        <v>8522.69</v>
      </c>
    </row>
    <row r="20113" spans="48:54" x14ac:dyDescent="0.2">
      <c r="AV20113" s="191" t="str">
        <f t="shared" si="318"/>
        <v>538_RS_62_4_202324</v>
      </c>
      <c r="AW20113" s="191" t="s">
        <v>92</v>
      </c>
      <c r="AX20113" s="18">
        <v>202324</v>
      </c>
      <c r="AY20113" s="191">
        <v>538</v>
      </c>
      <c r="AZ20113" s="191">
        <v>62</v>
      </c>
      <c r="BA20113" s="191">
        <v>4</v>
      </c>
      <c r="BB20113" s="191">
        <v>7778.4549999999999</v>
      </c>
    </row>
    <row r="20114" spans="48:54" x14ac:dyDescent="0.2">
      <c r="AV20114" s="191" t="str">
        <f t="shared" si="318"/>
        <v>540_RS_62_4_202324</v>
      </c>
      <c r="AW20114" s="191" t="s">
        <v>92</v>
      </c>
      <c r="AX20114" s="18">
        <v>202324</v>
      </c>
      <c r="AY20114" s="191">
        <v>540</v>
      </c>
      <c r="AZ20114" s="191">
        <v>62</v>
      </c>
      <c r="BA20114" s="191">
        <v>4</v>
      </c>
      <c r="BB20114" s="191">
        <v>13942.307000000001</v>
      </c>
    </row>
    <row r="20115" spans="48:54" x14ac:dyDescent="0.2">
      <c r="AV20115" s="191" t="str">
        <f t="shared" si="318"/>
        <v>542_RS_62_4_202324</v>
      </c>
      <c r="AW20115" s="191" t="s">
        <v>92</v>
      </c>
      <c r="AX20115" s="18">
        <v>202324</v>
      </c>
      <c r="AY20115" s="191">
        <v>542</v>
      </c>
      <c r="AZ20115" s="191">
        <v>62</v>
      </c>
      <c r="BA20115" s="191">
        <v>4</v>
      </c>
      <c r="BB20115" s="191">
        <v>3475.7950000000001</v>
      </c>
    </row>
    <row r="20116" spans="48:54" x14ac:dyDescent="0.2">
      <c r="AV20116" s="191" t="str">
        <f t="shared" si="318"/>
        <v>544_RS_62_4_202324</v>
      </c>
      <c r="AW20116" s="191" t="s">
        <v>92</v>
      </c>
      <c r="AX20116" s="18">
        <v>202324</v>
      </c>
      <c r="AY20116" s="191">
        <v>544</v>
      </c>
      <c r="AZ20116" s="191">
        <v>62</v>
      </c>
      <c r="BA20116" s="191">
        <v>4</v>
      </c>
      <c r="BB20116" s="191">
        <v>10381.343000000001</v>
      </c>
    </row>
    <row r="20117" spans="48:54" x14ac:dyDescent="0.2">
      <c r="AV20117" s="191" t="str">
        <f t="shared" si="318"/>
        <v>545_RS_62_4_202324</v>
      </c>
      <c r="AW20117" s="191" t="s">
        <v>92</v>
      </c>
      <c r="AX20117" s="18">
        <v>202324</v>
      </c>
      <c r="AY20117" s="191">
        <v>545</v>
      </c>
      <c r="AZ20117" s="191">
        <v>62</v>
      </c>
      <c r="BA20117" s="191">
        <v>4</v>
      </c>
      <c r="BB20117" s="191">
        <v>3953.4690000000001</v>
      </c>
    </row>
    <row r="20118" spans="48:54" x14ac:dyDescent="0.2">
      <c r="AV20118" s="191" t="str">
        <f t="shared" si="318"/>
        <v>546_RS_62_4_202324</v>
      </c>
      <c r="AW20118" s="191" t="s">
        <v>92</v>
      </c>
      <c r="AX20118" s="18">
        <v>202324</v>
      </c>
      <c r="AY20118" s="191">
        <v>546</v>
      </c>
      <c r="AZ20118" s="191">
        <v>62</v>
      </c>
      <c r="BA20118" s="191">
        <v>4</v>
      </c>
      <c r="BB20118" s="191">
        <v>5408.9709999999995</v>
      </c>
    </row>
    <row r="20119" spans="48:54" x14ac:dyDescent="0.2">
      <c r="AV20119" s="191" t="str">
        <f t="shared" si="318"/>
        <v>548_RS_62_4_202324</v>
      </c>
      <c r="AW20119" s="191" t="s">
        <v>92</v>
      </c>
      <c r="AX20119" s="18">
        <v>202324</v>
      </c>
      <c r="AY20119" s="191">
        <v>548</v>
      </c>
      <c r="AZ20119" s="191">
        <v>62</v>
      </c>
      <c r="BA20119" s="191">
        <v>4</v>
      </c>
      <c r="BB20119" s="191">
        <v>5471.5439999999999</v>
      </c>
    </row>
    <row r="20120" spans="48:54" x14ac:dyDescent="0.2">
      <c r="AV20120" s="191" t="str">
        <f t="shared" si="318"/>
        <v>550_RS_62_4_202324</v>
      </c>
      <c r="AW20120" s="191" t="s">
        <v>92</v>
      </c>
      <c r="AX20120" s="18">
        <v>202324</v>
      </c>
      <c r="AY20120" s="191">
        <v>550</v>
      </c>
      <c r="AZ20120" s="191">
        <v>62</v>
      </c>
      <c r="BA20120" s="191">
        <v>4</v>
      </c>
      <c r="BB20120" s="191">
        <v>9242.3289999999997</v>
      </c>
    </row>
    <row r="20121" spans="48:54" x14ac:dyDescent="0.2">
      <c r="AV20121" s="191" t="str">
        <f t="shared" si="318"/>
        <v>552_RS_62_4_202324</v>
      </c>
      <c r="AW20121" s="191" t="s">
        <v>92</v>
      </c>
      <c r="AX20121" s="18">
        <v>202324</v>
      </c>
      <c r="AY20121" s="191">
        <v>552</v>
      </c>
      <c r="AZ20121" s="191">
        <v>62</v>
      </c>
      <c r="BA20121" s="191">
        <v>4</v>
      </c>
      <c r="BB20121" s="191">
        <v>21198.36</v>
      </c>
    </row>
    <row r="20122" spans="48:54" x14ac:dyDescent="0.2">
      <c r="AV20122" s="191" t="str">
        <f t="shared" si="318"/>
        <v>562_RS_62_4_202324</v>
      </c>
      <c r="AW20122" s="191" t="s">
        <v>92</v>
      </c>
      <c r="AX20122" s="18">
        <v>202324</v>
      </c>
      <c r="AY20122" s="191">
        <v>562</v>
      </c>
      <c r="AZ20122" s="191">
        <v>62</v>
      </c>
      <c r="BA20122" s="191">
        <v>4</v>
      </c>
      <c r="BB20122" s="191">
        <v>0</v>
      </c>
    </row>
    <row r="20123" spans="48:54" x14ac:dyDescent="0.2">
      <c r="AV20123" s="191" t="str">
        <f t="shared" si="318"/>
        <v>564_RS_62_4_202324</v>
      </c>
      <c r="AW20123" s="191" t="s">
        <v>92</v>
      </c>
      <c r="AX20123" s="18">
        <v>202324</v>
      </c>
      <c r="AY20123" s="191">
        <v>564</v>
      </c>
      <c r="AZ20123" s="191">
        <v>62</v>
      </c>
      <c r="BA20123" s="191">
        <v>4</v>
      </c>
      <c r="BB20123" s="191">
        <v>0</v>
      </c>
    </row>
    <row r="20124" spans="48:54" x14ac:dyDescent="0.2">
      <c r="AV20124" s="191" t="str">
        <f t="shared" si="318"/>
        <v>566_RS_62_4_202324</v>
      </c>
      <c r="AW20124" s="191" t="s">
        <v>92</v>
      </c>
      <c r="AX20124" s="18">
        <v>202324</v>
      </c>
      <c r="AY20124" s="191">
        <v>566</v>
      </c>
      <c r="AZ20124" s="191">
        <v>62</v>
      </c>
      <c r="BA20124" s="191">
        <v>4</v>
      </c>
      <c r="BB20124" s="191">
        <v>0</v>
      </c>
    </row>
    <row r="20125" spans="48:54" x14ac:dyDescent="0.2">
      <c r="AV20125" s="191" t="str">
        <f t="shared" si="318"/>
        <v>568_RS_62_4_202324</v>
      </c>
      <c r="AW20125" s="191" t="s">
        <v>92</v>
      </c>
      <c r="AX20125" s="18">
        <v>202324</v>
      </c>
      <c r="AY20125" s="191">
        <v>568</v>
      </c>
      <c r="AZ20125" s="191">
        <v>62</v>
      </c>
      <c r="BA20125" s="191">
        <v>4</v>
      </c>
      <c r="BB20125" s="191">
        <v>0</v>
      </c>
    </row>
    <row r="20126" spans="48:54" x14ac:dyDescent="0.2">
      <c r="AV20126" s="191" t="str">
        <f t="shared" si="318"/>
        <v>572_RS_62_4_202324</v>
      </c>
      <c r="AW20126" s="191" t="s">
        <v>92</v>
      </c>
      <c r="AX20126" s="18">
        <v>202324</v>
      </c>
      <c r="AY20126" s="191">
        <v>572</v>
      </c>
      <c r="AZ20126" s="191">
        <v>62</v>
      </c>
      <c r="BA20126" s="191">
        <v>4</v>
      </c>
      <c r="BB20126" s="191">
        <v>-62664.91</v>
      </c>
    </row>
    <row r="20127" spans="48:54" x14ac:dyDescent="0.2">
      <c r="AV20127" s="191" t="str">
        <f t="shared" si="318"/>
        <v>574_RS_62_4_202324</v>
      </c>
      <c r="AW20127" s="191" t="s">
        <v>92</v>
      </c>
      <c r="AX20127" s="18">
        <v>202324</v>
      </c>
      <c r="AY20127" s="191">
        <v>574</v>
      </c>
      <c r="AZ20127" s="191">
        <v>62</v>
      </c>
      <c r="BA20127" s="191">
        <v>4</v>
      </c>
      <c r="BB20127" s="191">
        <v>-44394.161</v>
      </c>
    </row>
    <row r="20128" spans="48:54" x14ac:dyDescent="0.2">
      <c r="AV20128" s="191" t="str">
        <f t="shared" si="318"/>
        <v>576_RS_62_4_202324</v>
      </c>
      <c r="AW20128" s="191" t="s">
        <v>92</v>
      </c>
      <c r="AX20128" s="18">
        <v>202324</v>
      </c>
      <c r="AY20128" s="191">
        <v>576</v>
      </c>
      <c r="AZ20128" s="191">
        <v>62</v>
      </c>
      <c r="BA20128" s="191">
        <v>4</v>
      </c>
      <c r="BB20128" s="191">
        <v>-89375.478000000003</v>
      </c>
    </row>
    <row r="20129" spans="48:54" x14ac:dyDescent="0.2">
      <c r="AV20129" s="191" t="str">
        <f t="shared" si="318"/>
        <v>582_RS_62_4_202324</v>
      </c>
      <c r="AW20129" s="191" t="s">
        <v>92</v>
      </c>
      <c r="AX20129" s="18">
        <v>202324</v>
      </c>
      <c r="AY20129" s="191">
        <v>582</v>
      </c>
      <c r="AZ20129" s="191">
        <v>62</v>
      </c>
      <c r="BA20129" s="191">
        <v>4</v>
      </c>
      <c r="BB20129" s="191">
        <v>0</v>
      </c>
    </row>
    <row r="20130" spans="48:54" x14ac:dyDescent="0.2">
      <c r="AV20130" s="191" t="str">
        <f t="shared" si="318"/>
        <v>584_RS_62_4_202324</v>
      </c>
      <c r="AW20130" s="191" t="s">
        <v>92</v>
      </c>
      <c r="AX20130" s="18">
        <v>202324</v>
      </c>
      <c r="AY20130" s="191">
        <v>584</v>
      </c>
      <c r="AZ20130" s="191">
        <v>62</v>
      </c>
      <c r="BA20130" s="191">
        <v>4</v>
      </c>
      <c r="BB20130" s="191">
        <v>0</v>
      </c>
    </row>
    <row r="20131" spans="48:54" x14ac:dyDescent="0.2">
      <c r="AV20131" s="191" t="str">
        <f t="shared" si="318"/>
        <v>586_RS_62_4_202324</v>
      </c>
      <c r="AW20131" s="191" t="s">
        <v>92</v>
      </c>
      <c r="AX20131" s="18">
        <v>202324</v>
      </c>
      <c r="AY20131" s="191">
        <v>586</v>
      </c>
      <c r="AZ20131" s="191">
        <v>62</v>
      </c>
      <c r="BA20131" s="191">
        <v>4</v>
      </c>
      <c r="BB20131" s="191">
        <v>0</v>
      </c>
    </row>
    <row r="20132" spans="48:54" x14ac:dyDescent="0.2">
      <c r="AV20132" s="191" t="str">
        <f t="shared" si="318"/>
        <v>512_RS_63_4_202324</v>
      </c>
      <c r="AW20132" s="191" t="s">
        <v>92</v>
      </c>
      <c r="AX20132" s="18">
        <v>202324</v>
      </c>
      <c r="AY20132" s="191">
        <v>512</v>
      </c>
      <c r="AZ20132" s="191">
        <v>63</v>
      </c>
      <c r="BA20132" s="191">
        <v>4</v>
      </c>
      <c r="BB20132" s="191">
        <v>0</v>
      </c>
    </row>
    <row r="20133" spans="48:54" x14ac:dyDescent="0.2">
      <c r="AV20133" s="191" t="str">
        <f t="shared" si="318"/>
        <v>514_RS_63_4_202324</v>
      </c>
      <c r="AW20133" s="191" t="s">
        <v>92</v>
      </c>
      <c r="AX20133" s="18">
        <v>202324</v>
      </c>
      <c r="AY20133" s="191">
        <v>514</v>
      </c>
      <c r="AZ20133" s="191">
        <v>63</v>
      </c>
      <c r="BA20133" s="191">
        <v>4</v>
      </c>
      <c r="BB20133" s="191">
        <v>1058.7850000000001</v>
      </c>
    </row>
    <row r="20134" spans="48:54" x14ac:dyDescent="0.2">
      <c r="AV20134" s="191" t="str">
        <f t="shared" si="318"/>
        <v>516_RS_63_4_202324</v>
      </c>
      <c r="AW20134" s="191" t="s">
        <v>92</v>
      </c>
      <c r="AX20134" s="18">
        <v>202324</v>
      </c>
      <c r="AY20134" s="191">
        <v>516</v>
      </c>
      <c r="AZ20134" s="191">
        <v>63</v>
      </c>
      <c r="BA20134" s="191">
        <v>4</v>
      </c>
      <c r="BB20134" s="191">
        <v>314.59999999999997</v>
      </c>
    </row>
    <row r="20135" spans="48:54" x14ac:dyDescent="0.2">
      <c r="AV20135" s="191" t="str">
        <f t="shared" si="318"/>
        <v>518_RS_63_4_202324</v>
      </c>
      <c r="AW20135" s="191" t="s">
        <v>92</v>
      </c>
      <c r="AX20135" s="18">
        <v>202324</v>
      </c>
      <c r="AY20135" s="191">
        <v>518</v>
      </c>
      <c r="AZ20135" s="191">
        <v>63</v>
      </c>
      <c r="BA20135" s="191">
        <v>4</v>
      </c>
      <c r="BB20135" s="191">
        <v>0</v>
      </c>
    </row>
    <row r="20136" spans="48:54" x14ac:dyDescent="0.2">
      <c r="AV20136" s="191" t="str">
        <f t="shared" si="318"/>
        <v>520_RS_63_4_202324</v>
      </c>
      <c r="AW20136" s="191" t="s">
        <v>92</v>
      </c>
      <c r="AX20136" s="18">
        <v>202324</v>
      </c>
      <c r="AY20136" s="191">
        <v>520</v>
      </c>
      <c r="AZ20136" s="191">
        <v>63</v>
      </c>
      <c r="BA20136" s="191">
        <v>4</v>
      </c>
      <c r="BB20136" s="191">
        <v>0</v>
      </c>
    </row>
    <row r="20137" spans="48:54" x14ac:dyDescent="0.2">
      <c r="AV20137" s="191" t="str">
        <f t="shared" si="318"/>
        <v>522_RS_63_4_202324</v>
      </c>
      <c r="AW20137" s="191" t="s">
        <v>92</v>
      </c>
      <c r="AX20137" s="18">
        <v>202324</v>
      </c>
      <c r="AY20137" s="191">
        <v>522</v>
      </c>
      <c r="AZ20137" s="191">
        <v>63</v>
      </c>
      <c r="BA20137" s="191">
        <v>4</v>
      </c>
      <c r="BB20137" s="191">
        <v>0</v>
      </c>
    </row>
    <row r="20138" spans="48:54" x14ac:dyDescent="0.2">
      <c r="AV20138" s="191" t="str">
        <f t="shared" si="318"/>
        <v>524_RS_63_4_202324</v>
      </c>
      <c r="AW20138" s="191" t="s">
        <v>92</v>
      </c>
      <c r="AX20138" s="18">
        <v>202324</v>
      </c>
      <c r="AY20138" s="191">
        <v>524</v>
      </c>
      <c r="AZ20138" s="191">
        <v>63</v>
      </c>
      <c r="BA20138" s="191">
        <v>4</v>
      </c>
      <c r="BB20138" s="191">
        <v>609.43999999999994</v>
      </c>
    </row>
    <row r="20139" spans="48:54" x14ac:dyDescent="0.2">
      <c r="AV20139" s="191" t="str">
        <f t="shared" si="318"/>
        <v>526_RS_63_4_202324</v>
      </c>
      <c r="AW20139" s="191" t="s">
        <v>92</v>
      </c>
      <c r="AX20139" s="18">
        <v>202324</v>
      </c>
      <c r="AY20139" s="191">
        <v>526</v>
      </c>
      <c r="AZ20139" s="191">
        <v>63</v>
      </c>
      <c r="BA20139" s="191">
        <v>4</v>
      </c>
      <c r="BB20139" s="191">
        <v>0</v>
      </c>
    </row>
    <row r="20140" spans="48:54" x14ac:dyDescent="0.2">
      <c r="AV20140" s="191" t="str">
        <f t="shared" si="318"/>
        <v>528_RS_63_4_202324</v>
      </c>
      <c r="AW20140" s="191" t="s">
        <v>92</v>
      </c>
      <c r="AX20140" s="18">
        <v>202324</v>
      </c>
      <c r="AY20140" s="191">
        <v>528</v>
      </c>
      <c r="AZ20140" s="191">
        <v>63</v>
      </c>
      <c r="BA20140" s="191">
        <v>4</v>
      </c>
      <c r="BB20140" s="191">
        <v>1083.329</v>
      </c>
    </row>
    <row r="20141" spans="48:54" x14ac:dyDescent="0.2">
      <c r="AV20141" s="191" t="str">
        <f t="shared" si="318"/>
        <v>530_RS_63_4_202324</v>
      </c>
      <c r="AW20141" s="191" t="s">
        <v>92</v>
      </c>
      <c r="AX20141" s="18">
        <v>202324</v>
      </c>
      <c r="AY20141" s="191">
        <v>530</v>
      </c>
      <c r="AZ20141" s="191">
        <v>63</v>
      </c>
      <c r="BA20141" s="191">
        <v>4</v>
      </c>
      <c r="BB20141" s="191">
        <v>152.36000000000001</v>
      </c>
    </row>
    <row r="20142" spans="48:54" x14ac:dyDescent="0.2">
      <c r="AV20142" s="191" t="str">
        <f t="shared" si="318"/>
        <v>532_RS_63_4_202324</v>
      </c>
      <c r="AW20142" s="191" t="s">
        <v>92</v>
      </c>
      <c r="AX20142" s="18">
        <v>202324</v>
      </c>
      <c r="AY20142" s="191">
        <v>532</v>
      </c>
      <c r="AZ20142" s="191">
        <v>63</v>
      </c>
      <c r="BA20142" s="191">
        <v>4</v>
      </c>
      <c r="BB20142" s="191">
        <v>0</v>
      </c>
    </row>
    <row r="20143" spans="48:54" x14ac:dyDescent="0.2">
      <c r="AV20143" s="191" t="str">
        <f t="shared" si="318"/>
        <v>534_RS_63_4_202324</v>
      </c>
      <c r="AW20143" s="191" t="s">
        <v>92</v>
      </c>
      <c r="AX20143" s="18">
        <v>202324</v>
      </c>
      <c r="AY20143" s="191">
        <v>534</v>
      </c>
      <c r="AZ20143" s="191">
        <v>63</v>
      </c>
      <c r="BA20143" s="191">
        <v>4</v>
      </c>
      <c r="BB20143" s="191">
        <v>0</v>
      </c>
    </row>
    <row r="20144" spans="48:54" x14ac:dyDescent="0.2">
      <c r="AV20144" s="191" t="str">
        <f t="shared" si="318"/>
        <v>536_RS_63_4_202324</v>
      </c>
      <c r="AW20144" s="191" t="s">
        <v>92</v>
      </c>
      <c r="AX20144" s="18">
        <v>202324</v>
      </c>
      <c r="AY20144" s="191">
        <v>536</v>
      </c>
      <c r="AZ20144" s="191">
        <v>63</v>
      </c>
      <c r="BA20144" s="191">
        <v>4</v>
      </c>
      <c r="BB20144" s="191">
        <v>0</v>
      </c>
    </row>
    <row r="20145" spans="48:54" x14ac:dyDescent="0.2">
      <c r="AV20145" s="191" t="str">
        <f t="shared" si="318"/>
        <v>538_RS_63_4_202324</v>
      </c>
      <c r="AW20145" s="191" t="s">
        <v>92</v>
      </c>
      <c r="AX20145" s="18">
        <v>202324</v>
      </c>
      <c r="AY20145" s="191">
        <v>538</v>
      </c>
      <c r="AZ20145" s="191">
        <v>63</v>
      </c>
      <c r="BA20145" s="191">
        <v>4</v>
      </c>
      <c r="BB20145" s="191">
        <v>0</v>
      </c>
    </row>
    <row r="20146" spans="48:54" x14ac:dyDescent="0.2">
      <c r="AV20146" s="191" t="str">
        <f t="shared" si="318"/>
        <v>540_RS_63_4_202324</v>
      </c>
      <c r="AW20146" s="191" t="s">
        <v>92</v>
      </c>
      <c r="AX20146" s="18">
        <v>202324</v>
      </c>
      <c r="AY20146" s="191">
        <v>540</v>
      </c>
      <c r="AZ20146" s="191">
        <v>63</v>
      </c>
      <c r="BA20146" s="191">
        <v>4</v>
      </c>
      <c r="BB20146" s="191">
        <v>52.859000000000002</v>
      </c>
    </row>
    <row r="20147" spans="48:54" x14ac:dyDescent="0.2">
      <c r="AV20147" s="191" t="str">
        <f t="shared" si="318"/>
        <v>542_RS_63_4_202324</v>
      </c>
      <c r="AW20147" s="191" t="s">
        <v>92</v>
      </c>
      <c r="AX20147" s="18">
        <v>202324</v>
      </c>
      <c r="AY20147" s="191">
        <v>542</v>
      </c>
      <c r="AZ20147" s="191">
        <v>63</v>
      </c>
      <c r="BA20147" s="191">
        <v>4</v>
      </c>
      <c r="BB20147" s="191">
        <v>41.457999999999998</v>
      </c>
    </row>
    <row r="20148" spans="48:54" x14ac:dyDescent="0.2">
      <c r="AV20148" s="191" t="str">
        <f t="shared" si="318"/>
        <v>544_RS_63_4_202324</v>
      </c>
      <c r="AW20148" s="191" t="s">
        <v>92</v>
      </c>
      <c r="AX20148" s="18">
        <v>202324</v>
      </c>
      <c r="AY20148" s="191">
        <v>544</v>
      </c>
      <c r="AZ20148" s="191">
        <v>63</v>
      </c>
      <c r="BA20148" s="191">
        <v>4</v>
      </c>
      <c r="BB20148" s="191">
        <v>0</v>
      </c>
    </row>
    <row r="20149" spans="48:54" x14ac:dyDescent="0.2">
      <c r="AV20149" s="191" t="str">
        <f t="shared" si="318"/>
        <v>545_RS_63_4_202324</v>
      </c>
      <c r="AW20149" s="191" t="s">
        <v>92</v>
      </c>
      <c r="AX20149" s="18">
        <v>202324</v>
      </c>
      <c r="AY20149" s="191">
        <v>545</v>
      </c>
      <c r="AZ20149" s="191">
        <v>63</v>
      </c>
      <c r="BA20149" s="191">
        <v>4</v>
      </c>
      <c r="BB20149" s="191">
        <v>32.130000000000003</v>
      </c>
    </row>
    <row r="20150" spans="48:54" x14ac:dyDescent="0.2">
      <c r="AV20150" s="191" t="str">
        <f t="shared" si="318"/>
        <v>546_RS_63_4_202324</v>
      </c>
      <c r="AW20150" s="191" t="s">
        <v>92</v>
      </c>
      <c r="AX20150" s="18">
        <v>202324</v>
      </c>
      <c r="AY20150" s="191">
        <v>546</v>
      </c>
      <c r="AZ20150" s="191">
        <v>63</v>
      </c>
      <c r="BA20150" s="191">
        <v>4</v>
      </c>
      <c r="BB20150" s="191">
        <v>32.130000000000003</v>
      </c>
    </row>
    <row r="20151" spans="48:54" x14ac:dyDescent="0.2">
      <c r="AV20151" s="191" t="str">
        <f t="shared" si="318"/>
        <v>548_RS_63_4_202324</v>
      </c>
      <c r="AW20151" s="191" t="s">
        <v>92</v>
      </c>
      <c r="AX20151" s="18">
        <v>202324</v>
      </c>
      <c r="AY20151" s="191">
        <v>548</v>
      </c>
      <c r="AZ20151" s="191">
        <v>63</v>
      </c>
      <c r="BA20151" s="191">
        <v>4</v>
      </c>
      <c r="BB20151" s="191">
        <v>116.083</v>
      </c>
    </row>
    <row r="20152" spans="48:54" x14ac:dyDescent="0.2">
      <c r="AV20152" s="191" t="str">
        <f t="shared" si="318"/>
        <v>550_RS_63_4_202324</v>
      </c>
      <c r="AW20152" s="191" t="s">
        <v>92</v>
      </c>
      <c r="AX20152" s="18">
        <v>202324</v>
      </c>
      <c r="AY20152" s="191">
        <v>550</v>
      </c>
      <c r="AZ20152" s="191">
        <v>63</v>
      </c>
      <c r="BA20152" s="191">
        <v>4</v>
      </c>
      <c r="BB20152" s="191">
        <v>0</v>
      </c>
    </row>
    <row r="20153" spans="48:54" x14ac:dyDescent="0.2">
      <c r="AV20153" s="191" t="str">
        <f t="shared" si="318"/>
        <v>552_RS_63_4_202324</v>
      </c>
      <c r="AW20153" s="191" t="s">
        <v>92</v>
      </c>
      <c r="AX20153" s="18">
        <v>202324</v>
      </c>
      <c r="AY20153" s="191">
        <v>552</v>
      </c>
      <c r="AZ20153" s="191">
        <v>63</v>
      </c>
      <c r="BA20153" s="191">
        <v>4</v>
      </c>
      <c r="BB20153" s="191">
        <v>0</v>
      </c>
    </row>
    <row r="20154" spans="48:54" x14ac:dyDescent="0.2">
      <c r="AV20154" s="191" t="str">
        <f t="shared" si="318"/>
        <v>562_RS_63_4_202324</v>
      </c>
      <c r="AW20154" s="191" t="s">
        <v>92</v>
      </c>
      <c r="AX20154" s="18">
        <v>202324</v>
      </c>
      <c r="AY20154" s="191">
        <v>562</v>
      </c>
      <c r="AZ20154" s="191">
        <v>63</v>
      </c>
      <c r="BA20154" s="191">
        <v>4</v>
      </c>
      <c r="BB20154" s="191">
        <v>0</v>
      </c>
    </row>
    <row r="20155" spans="48:54" x14ac:dyDescent="0.2">
      <c r="AV20155" s="191" t="str">
        <f t="shared" si="318"/>
        <v>564_RS_63_4_202324</v>
      </c>
      <c r="AW20155" s="191" t="s">
        <v>92</v>
      </c>
      <c r="AX20155" s="18">
        <v>202324</v>
      </c>
      <c r="AY20155" s="191">
        <v>564</v>
      </c>
      <c r="AZ20155" s="191">
        <v>63</v>
      </c>
      <c r="BA20155" s="191">
        <v>4</v>
      </c>
      <c r="BB20155" s="191">
        <v>0</v>
      </c>
    </row>
    <row r="20156" spans="48:54" x14ac:dyDescent="0.2">
      <c r="AV20156" s="191" t="str">
        <f t="shared" si="318"/>
        <v>566_RS_63_4_202324</v>
      </c>
      <c r="AW20156" s="191" t="s">
        <v>92</v>
      </c>
      <c r="AX20156" s="18">
        <v>202324</v>
      </c>
      <c r="AY20156" s="191">
        <v>566</v>
      </c>
      <c r="AZ20156" s="191">
        <v>63</v>
      </c>
      <c r="BA20156" s="191">
        <v>4</v>
      </c>
      <c r="BB20156" s="191">
        <v>0</v>
      </c>
    </row>
    <row r="20157" spans="48:54" x14ac:dyDescent="0.2">
      <c r="AV20157" s="191" t="str">
        <f t="shared" si="318"/>
        <v>568_RS_63_4_202324</v>
      </c>
      <c r="AW20157" s="191" t="s">
        <v>92</v>
      </c>
      <c r="AX20157" s="18">
        <v>202324</v>
      </c>
      <c r="AY20157" s="191">
        <v>568</v>
      </c>
      <c r="AZ20157" s="191">
        <v>63</v>
      </c>
      <c r="BA20157" s="191">
        <v>4</v>
      </c>
      <c r="BB20157" s="191">
        <v>0</v>
      </c>
    </row>
    <row r="20158" spans="48:54" x14ac:dyDescent="0.2">
      <c r="AV20158" s="191" t="str">
        <f t="shared" si="318"/>
        <v>572_RS_63_4_202324</v>
      </c>
      <c r="AW20158" s="191" t="s">
        <v>92</v>
      </c>
      <c r="AX20158" s="18">
        <v>202324</v>
      </c>
      <c r="AY20158" s="191">
        <v>572</v>
      </c>
      <c r="AZ20158" s="191">
        <v>63</v>
      </c>
      <c r="BA20158" s="191">
        <v>4</v>
      </c>
      <c r="BB20158" s="191">
        <v>0</v>
      </c>
    </row>
    <row r="20159" spans="48:54" x14ac:dyDescent="0.2">
      <c r="AV20159" s="191" t="str">
        <f t="shared" si="318"/>
        <v>574_RS_63_4_202324</v>
      </c>
      <c r="AW20159" s="191" t="s">
        <v>92</v>
      </c>
      <c r="AX20159" s="18">
        <v>202324</v>
      </c>
      <c r="AY20159" s="191">
        <v>574</v>
      </c>
      <c r="AZ20159" s="191">
        <v>63</v>
      </c>
      <c r="BA20159" s="191">
        <v>4</v>
      </c>
      <c r="BB20159" s="191">
        <v>0</v>
      </c>
    </row>
    <row r="20160" spans="48:54" x14ac:dyDescent="0.2">
      <c r="AV20160" s="191" t="str">
        <f t="shared" si="318"/>
        <v>576_RS_63_4_202324</v>
      </c>
      <c r="AW20160" s="191" t="s">
        <v>92</v>
      </c>
      <c r="AX20160" s="18">
        <v>202324</v>
      </c>
      <c r="AY20160" s="191">
        <v>576</v>
      </c>
      <c r="AZ20160" s="191">
        <v>63</v>
      </c>
      <c r="BA20160" s="191">
        <v>4</v>
      </c>
      <c r="BB20160" s="191">
        <v>0</v>
      </c>
    </row>
    <row r="20161" spans="48:54" x14ac:dyDescent="0.2">
      <c r="AV20161" s="191" t="str">
        <f t="shared" si="318"/>
        <v>582_RS_63_4_202324</v>
      </c>
      <c r="AW20161" s="191" t="s">
        <v>92</v>
      </c>
      <c r="AX20161" s="18">
        <v>202324</v>
      </c>
      <c r="AY20161" s="191">
        <v>582</v>
      </c>
      <c r="AZ20161" s="191">
        <v>63</v>
      </c>
      <c r="BA20161" s="191">
        <v>4</v>
      </c>
      <c r="BB20161" s="191">
        <v>-1036</v>
      </c>
    </row>
    <row r="20162" spans="48:54" x14ac:dyDescent="0.2">
      <c r="AV20162" s="191" t="str">
        <f t="shared" si="318"/>
        <v>584_RS_63_4_202324</v>
      </c>
      <c r="AW20162" s="191" t="s">
        <v>92</v>
      </c>
      <c r="AX20162" s="18">
        <v>202324</v>
      </c>
      <c r="AY20162" s="191">
        <v>584</v>
      </c>
      <c r="AZ20162" s="191">
        <v>63</v>
      </c>
      <c r="BA20162" s="191">
        <v>4</v>
      </c>
      <c r="BB20162" s="191">
        <v>-1083.329</v>
      </c>
    </row>
    <row r="20163" spans="48:54" x14ac:dyDescent="0.2">
      <c r="AV20163" s="191" t="str">
        <f t="shared" si="318"/>
        <v>586_RS_63_4_202324</v>
      </c>
      <c r="AW20163" s="191" t="s">
        <v>92</v>
      </c>
      <c r="AX20163" s="18">
        <v>202324</v>
      </c>
      <c r="AY20163" s="191">
        <v>586</v>
      </c>
      <c r="AZ20163" s="191">
        <v>63</v>
      </c>
      <c r="BA20163" s="191">
        <v>4</v>
      </c>
      <c r="BB20163" s="191">
        <v>-1373.2619999999999</v>
      </c>
    </row>
    <row r="20164" spans="48:54" x14ac:dyDescent="0.2">
      <c r="AV20164" s="191" t="str">
        <f t="shared" ref="AV20164:AV20227" si="319">AY20164&amp;"_"&amp;AW20164&amp;"_"&amp;AZ20164&amp;"_"&amp;BA20164&amp;"_"&amp;AX20164</f>
        <v>512_RS_64_4_202324</v>
      </c>
      <c r="AW20164" s="191" t="s">
        <v>92</v>
      </c>
      <c r="AX20164" s="18">
        <v>202324</v>
      </c>
      <c r="AY20164" s="191">
        <v>512</v>
      </c>
      <c r="AZ20164" s="191">
        <v>64</v>
      </c>
      <c r="BA20164" s="191">
        <v>4</v>
      </c>
      <c r="BB20164" s="191">
        <v>0</v>
      </c>
    </row>
    <row r="20165" spans="48:54" x14ac:dyDescent="0.2">
      <c r="AV20165" s="191" t="str">
        <f t="shared" si="319"/>
        <v>514_RS_64_4_202324</v>
      </c>
      <c r="AW20165" s="191" t="s">
        <v>92</v>
      </c>
      <c r="AX20165" s="18">
        <v>202324</v>
      </c>
      <c r="AY20165" s="191">
        <v>514</v>
      </c>
      <c r="AZ20165" s="191">
        <v>64</v>
      </c>
      <c r="BA20165" s="191">
        <v>4</v>
      </c>
      <c r="BB20165" s="191">
        <v>0</v>
      </c>
    </row>
    <row r="20166" spans="48:54" x14ac:dyDescent="0.2">
      <c r="AV20166" s="191" t="str">
        <f t="shared" si="319"/>
        <v>516_RS_64_4_202324</v>
      </c>
      <c r="AW20166" s="191" t="s">
        <v>92</v>
      </c>
      <c r="AX20166" s="18">
        <v>202324</v>
      </c>
      <c r="AY20166" s="191">
        <v>516</v>
      </c>
      <c r="AZ20166" s="191">
        <v>64</v>
      </c>
      <c r="BA20166" s="191">
        <v>4</v>
      </c>
      <c r="BB20166" s="191">
        <v>0</v>
      </c>
    </row>
    <row r="20167" spans="48:54" x14ac:dyDescent="0.2">
      <c r="AV20167" s="191" t="str">
        <f t="shared" si="319"/>
        <v>518_RS_64_4_202324</v>
      </c>
      <c r="AW20167" s="191" t="s">
        <v>92</v>
      </c>
      <c r="AX20167" s="18">
        <v>202324</v>
      </c>
      <c r="AY20167" s="191">
        <v>518</v>
      </c>
      <c r="AZ20167" s="191">
        <v>64</v>
      </c>
      <c r="BA20167" s="191">
        <v>4</v>
      </c>
      <c r="BB20167" s="191">
        <v>0</v>
      </c>
    </row>
    <row r="20168" spans="48:54" x14ac:dyDescent="0.2">
      <c r="AV20168" s="191" t="str">
        <f t="shared" si="319"/>
        <v>520_RS_64_4_202324</v>
      </c>
      <c r="AW20168" s="191" t="s">
        <v>92</v>
      </c>
      <c r="AX20168" s="18">
        <v>202324</v>
      </c>
      <c r="AY20168" s="191">
        <v>520</v>
      </c>
      <c r="AZ20168" s="191">
        <v>64</v>
      </c>
      <c r="BA20168" s="191">
        <v>4</v>
      </c>
      <c r="BB20168" s="191">
        <v>0</v>
      </c>
    </row>
    <row r="20169" spans="48:54" x14ac:dyDescent="0.2">
      <c r="AV20169" s="191" t="str">
        <f t="shared" si="319"/>
        <v>522_RS_64_4_202324</v>
      </c>
      <c r="AW20169" s="191" t="s">
        <v>92</v>
      </c>
      <c r="AX20169" s="18">
        <v>202324</v>
      </c>
      <c r="AY20169" s="191">
        <v>522</v>
      </c>
      <c r="AZ20169" s="191">
        <v>64</v>
      </c>
      <c r="BA20169" s="191">
        <v>4</v>
      </c>
      <c r="BB20169" s="191">
        <v>0</v>
      </c>
    </row>
    <row r="20170" spans="48:54" x14ac:dyDescent="0.2">
      <c r="AV20170" s="191" t="str">
        <f t="shared" si="319"/>
        <v>524_RS_64_4_202324</v>
      </c>
      <c r="AW20170" s="191" t="s">
        <v>92</v>
      </c>
      <c r="AX20170" s="18">
        <v>202324</v>
      </c>
      <c r="AY20170" s="191">
        <v>524</v>
      </c>
      <c r="AZ20170" s="191">
        <v>64</v>
      </c>
      <c r="BA20170" s="191">
        <v>4</v>
      </c>
      <c r="BB20170" s="191">
        <v>46.204000000000001</v>
      </c>
    </row>
    <row r="20171" spans="48:54" x14ac:dyDescent="0.2">
      <c r="AV20171" s="191" t="str">
        <f t="shared" si="319"/>
        <v>526_RS_64_4_202324</v>
      </c>
      <c r="AW20171" s="191" t="s">
        <v>92</v>
      </c>
      <c r="AX20171" s="18">
        <v>202324</v>
      </c>
      <c r="AY20171" s="191">
        <v>526</v>
      </c>
      <c r="AZ20171" s="191">
        <v>64</v>
      </c>
      <c r="BA20171" s="191">
        <v>4</v>
      </c>
      <c r="BB20171" s="191">
        <v>0</v>
      </c>
    </row>
    <row r="20172" spans="48:54" x14ac:dyDescent="0.2">
      <c r="AV20172" s="191" t="str">
        <f t="shared" si="319"/>
        <v>528_RS_64_4_202324</v>
      </c>
      <c r="AW20172" s="191" t="s">
        <v>92</v>
      </c>
      <c r="AX20172" s="18">
        <v>202324</v>
      </c>
      <c r="AY20172" s="191">
        <v>528</v>
      </c>
      <c r="AZ20172" s="191">
        <v>64</v>
      </c>
      <c r="BA20172" s="191">
        <v>4</v>
      </c>
      <c r="BB20172" s="191">
        <v>0</v>
      </c>
    </row>
    <row r="20173" spans="48:54" x14ac:dyDescent="0.2">
      <c r="AV20173" s="191" t="str">
        <f t="shared" si="319"/>
        <v>530_RS_64_4_202324</v>
      </c>
      <c r="AW20173" s="191" t="s">
        <v>92</v>
      </c>
      <c r="AX20173" s="18">
        <v>202324</v>
      </c>
      <c r="AY20173" s="191">
        <v>530</v>
      </c>
      <c r="AZ20173" s="191">
        <v>64</v>
      </c>
      <c r="BA20173" s="191">
        <v>4</v>
      </c>
      <c r="BB20173" s="191">
        <v>0</v>
      </c>
    </row>
    <row r="20174" spans="48:54" x14ac:dyDescent="0.2">
      <c r="AV20174" s="191" t="str">
        <f t="shared" si="319"/>
        <v>532_RS_64_4_202324</v>
      </c>
      <c r="AW20174" s="191" t="s">
        <v>92</v>
      </c>
      <c r="AX20174" s="18">
        <v>202324</v>
      </c>
      <c r="AY20174" s="191">
        <v>532</v>
      </c>
      <c r="AZ20174" s="191">
        <v>64</v>
      </c>
      <c r="BA20174" s="191">
        <v>4</v>
      </c>
      <c r="BB20174" s="191">
        <v>0</v>
      </c>
    </row>
    <row r="20175" spans="48:54" x14ac:dyDescent="0.2">
      <c r="AV20175" s="191" t="str">
        <f t="shared" si="319"/>
        <v>534_RS_64_4_202324</v>
      </c>
      <c r="AW20175" s="191" t="s">
        <v>92</v>
      </c>
      <c r="AX20175" s="18">
        <v>202324</v>
      </c>
      <c r="AY20175" s="191">
        <v>534</v>
      </c>
      <c r="AZ20175" s="191">
        <v>64</v>
      </c>
      <c r="BA20175" s="191">
        <v>4</v>
      </c>
      <c r="BB20175" s="191">
        <v>0</v>
      </c>
    </row>
    <row r="20176" spans="48:54" x14ac:dyDescent="0.2">
      <c r="AV20176" s="191" t="str">
        <f t="shared" si="319"/>
        <v>536_RS_64_4_202324</v>
      </c>
      <c r="AW20176" s="191" t="s">
        <v>92</v>
      </c>
      <c r="AX20176" s="18">
        <v>202324</v>
      </c>
      <c r="AY20176" s="191">
        <v>536</v>
      </c>
      <c r="AZ20176" s="191">
        <v>64</v>
      </c>
      <c r="BA20176" s="191">
        <v>4</v>
      </c>
      <c r="BB20176" s="191">
        <v>0</v>
      </c>
    </row>
    <row r="20177" spans="48:54" x14ac:dyDescent="0.2">
      <c r="AV20177" s="191" t="str">
        <f t="shared" si="319"/>
        <v>538_RS_64_4_202324</v>
      </c>
      <c r="AW20177" s="191" t="s">
        <v>92</v>
      </c>
      <c r="AX20177" s="18">
        <v>202324</v>
      </c>
      <c r="AY20177" s="191">
        <v>538</v>
      </c>
      <c r="AZ20177" s="191">
        <v>64</v>
      </c>
      <c r="BA20177" s="191">
        <v>4</v>
      </c>
      <c r="BB20177" s="191">
        <v>0</v>
      </c>
    </row>
    <row r="20178" spans="48:54" x14ac:dyDescent="0.2">
      <c r="AV20178" s="191" t="str">
        <f t="shared" si="319"/>
        <v>540_RS_64_4_202324</v>
      </c>
      <c r="AW20178" s="191" t="s">
        <v>92</v>
      </c>
      <c r="AX20178" s="18">
        <v>202324</v>
      </c>
      <c r="AY20178" s="191">
        <v>540</v>
      </c>
      <c r="AZ20178" s="191">
        <v>64</v>
      </c>
      <c r="BA20178" s="191">
        <v>4</v>
      </c>
      <c r="BB20178" s="191">
        <v>0</v>
      </c>
    </row>
    <row r="20179" spans="48:54" x14ac:dyDescent="0.2">
      <c r="AV20179" s="191" t="str">
        <f t="shared" si="319"/>
        <v>542_RS_64_4_202324</v>
      </c>
      <c r="AW20179" s="191" t="s">
        <v>92</v>
      </c>
      <c r="AX20179" s="18">
        <v>202324</v>
      </c>
      <c r="AY20179" s="191">
        <v>542</v>
      </c>
      <c r="AZ20179" s="191">
        <v>64</v>
      </c>
      <c r="BA20179" s="191">
        <v>4</v>
      </c>
      <c r="BB20179" s="191">
        <v>0</v>
      </c>
    </row>
    <row r="20180" spans="48:54" x14ac:dyDescent="0.2">
      <c r="AV20180" s="191" t="str">
        <f t="shared" si="319"/>
        <v>544_RS_64_4_202324</v>
      </c>
      <c r="AW20180" s="191" t="s">
        <v>92</v>
      </c>
      <c r="AX20180" s="18">
        <v>202324</v>
      </c>
      <c r="AY20180" s="191">
        <v>544</v>
      </c>
      <c r="AZ20180" s="191">
        <v>64</v>
      </c>
      <c r="BA20180" s="191">
        <v>4</v>
      </c>
      <c r="BB20180" s="191">
        <v>0</v>
      </c>
    </row>
    <row r="20181" spans="48:54" x14ac:dyDescent="0.2">
      <c r="AV20181" s="191" t="str">
        <f t="shared" si="319"/>
        <v>545_RS_64_4_202324</v>
      </c>
      <c r="AW20181" s="191" t="s">
        <v>92</v>
      </c>
      <c r="AX20181" s="18">
        <v>202324</v>
      </c>
      <c r="AY20181" s="191">
        <v>545</v>
      </c>
      <c r="AZ20181" s="191">
        <v>64</v>
      </c>
      <c r="BA20181" s="191">
        <v>4</v>
      </c>
      <c r="BB20181" s="191">
        <v>0</v>
      </c>
    </row>
    <row r="20182" spans="48:54" x14ac:dyDescent="0.2">
      <c r="AV20182" s="191" t="str">
        <f t="shared" si="319"/>
        <v>546_RS_64_4_202324</v>
      </c>
      <c r="AW20182" s="191" t="s">
        <v>92</v>
      </c>
      <c r="AX20182" s="18">
        <v>202324</v>
      </c>
      <c r="AY20182" s="191">
        <v>546</v>
      </c>
      <c r="AZ20182" s="191">
        <v>64</v>
      </c>
      <c r="BA20182" s="191">
        <v>4</v>
      </c>
      <c r="BB20182" s="191">
        <v>0</v>
      </c>
    </row>
    <row r="20183" spans="48:54" x14ac:dyDescent="0.2">
      <c r="AV20183" s="191" t="str">
        <f t="shared" si="319"/>
        <v>548_RS_64_4_202324</v>
      </c>
      <c r="AW20183" s="191" t="s">
        <v>92</v>
      </c>
      <c r="AX20183" s="18">
        <v>202324</v>
      </c>
      <c r="AY20183" s="191">
        <v>548</v>
      </c>
      <c r="AZ20183" s="191">
        <v>64</v>
      </c>
      <c r="BA20183" s="191">
        <v>4</v>
      </c>
      <c r="BB20183" s="191">
        <v>0</v>
      </c>
    </row>
    <row r="20184" spans="48:54" x14ac:dyDescent="0.2">
      <c r="AV20184" s="191" t="str">
        <f t="shared" si="319"/>
        <v>550_RS_64_4_202324</v>
      </c>
      <c r="AW20184" s="191" t="s">
        <v>92</v>
      </c>
      <c r="AX20184" s="18">
        <v>202324</v>
      </c>
      <c r="AY20184" s="191">
        <v>550</v>
      </c>
      <c r="AZ20184" s="191">
        <v>64</v>
      </c>
      <c r="BA20184" s="191">
        <v>4</v>
      </c>
      <c r="BB20184" s="191">
        <v>0</v>
      </c>
    </row>
    <row r="20185" spans="48:54" x14ac:dyDescent="0.2">
      <c r="AV20185" s="191" t="str">
        <f t="shared" si="319"/>
        <v>552_RS_64_4_202324</v>
      </c>
      <c r="AW20185" s="191" t="s">
        <v>92</v>
      </c>
      <c r="AX20185" s="18">
        <v>202324</v>
      </c>
      <c r="AY20185" s="191">
        <v>552</v>
      </c>
      <c r="AZ20185" s="191">
        <v>64</v>
      </c>
      <c r="BA20185" s="191">
        <v>4</v>
      </c>
      <c r="BB20185" s="191">
        <v>0</v>
      </c>
    </row>
    <row r="20186" spans="48:54" x14ac:dyDescent="0.2">
      <c r="AV20186" s="191" t="str">
        <f t="shared" si="319"/>
        <v>562_RS_64_4_202324</v>
      </c>
      <c r="AW20186" s="191" t="s">
        <v>92</v>
      </c>
      <c r="AX20186" s="18">
        <v>202324</v>
      </c>
      <c r="AY20186" s="191">
        <v>562</v>
      </c>
      <c r="AZ20186" s="191">
        <v>64</v>
      </c>
      <c r="BA20186" s="191">
        <v>4</v>
      </c>
      <c r="BB20186" s="191">
        <v>0</v>
      </c>
    </row>
    <row r="20187" spans="48:54" x14ac:dyDescent="0.2">
      <c r="AV20187" s="191" t="str">
        <f t="shared" si="319"/>
        <v>564_RS_64_4_202324</v>
      </c>
      <c r="AW20187" s="191" t="s">
        <v>92</v>
      </c>
      <c r="AX20187" s="18">
        <v>202324</v>
      </c>
      <c r="AY20187" s="191">
        <v>564</v>
      </c>
      <c r="AZ20187" s="191">
        <v>64</v>
      </c>
      <c r="BA20187" s="191">
        <v>4</v>
      </c>
      <c r="BB20187" s="191">
        <v>0</v>
      </c>
    </row>
    <row r="20188" spans="48:54" x14ac:dyDescent="0.2">
      <c r="AV20188" s="191" t="str">
        <f t="shared" si="319"/>
        <v>566_RS_64_4_202324</v>
      </c>
      <c r="AW20188" s="191" t="s">
        <v>92</v>
      </c>
      <c r="AX20188" s="18">
        <v>202324</v>
      </c>
      <c r="AY20188" s="191">
        <v>566</v>
      </c>
      <c r="AZ20188" s="191">
        <v>64</v>
      </c>
      <c r="BA20188" s="191">
        <v>4</v>
      </c>
      <c r="BB20188" s="191">
        <v>0</v>
      </c>
    </row>
    <row r="20189" spans="48:54" x14ac:dyDescent="0.2">
      <c r="AV20189" s="191" t="str">
        <f t="shared" si="319"/>
        <v>568_RS_64_4_202324</v>
      </c>
      <c r="AW20189" s="191" t="s">
        <v>92</v>
      </c>
      <c r="AX20189" s="18">
        <v>202324</v>
      </c>
      <c r="AY20189" s="191">
        <v>568</v>
      </c>
      <c r="AZ20189" s="191">
        <v>64</v>
      </c>
      <c r="BA20189" s="191">
        <v>4</v>
      </c>
      <c r="BB20189" s="191">
        <v>0</v>
      </c>
    </row>
    <row r="20190" spans="48:54" x14ac:dyDescent="0.2">
      <c r="AV20190" s="191" t="str">
        <f t="shared" si="319"/>
        <v>572_RS_64_4_202324</v>
      </c>
      <c r="AW20190" s="191" t="s">
        <v>92</v>
      </c>
      <c r="AX20190" s="18">
        <v>202324</v>
      </c>
      <c r="AY20190" s="191">
        <v>572</v>
      </c>
      <c r="AZ20190" s="191">
        <v>64</v>
      </c>
      <c r="BA20190" s="191">
        <v>4</v>
      </c>
      <c r="BB20190" s="191">
        <v>0</v>
      </c>
    </row>
    <row r="20191" spans="48:54" x14ac:dyDescent="0.2">
      <c r="AV20191" s="191" t="str">
        <f t="shared" si="319"/>
        <v>574_RS_64_4_202324</v>
      </c>
      <c r="AW20191" s="191" t="s">
        <v>92</v>
      </c>
      <c r="AX20191" s="18">
        <v>202324</v>
      </c>
      <c r="AY20191" s="191">
        <v>574</v>
      </c>
      <c r="AZ20191" s="191">
        <v>64</v>
      </c>
      <c r="BA20191" s="191">
        <v>4</v>
      </c>
      <c r="BB20191" s="191">
        <v>0</v>
      </c>
    </row>
    <row r="20192" spans="48:54" x14ac:dyDescent="0.2">
      <c r="AV20192" s="191" t="str">
        <f t="shared" si="319"/>
        <v>576_RS_64_4_202324</v>
      </c>
      <c r="AW20192" s="191" t="s">
        <v>92</v>
      </c>
      <c r="AX20192" s="18">
        <v>202324</v>
      </c>
      <c r="AY20192" s="191">
        <v>576</v>
      </c>
      <c r="AZ20192" s="191">
        <v>64</v>
      </c>
      <c r="BA20192" s="191">
        <v>4</v>
      </c>
      <c r="BB20192" s="191">
        <v>0</v>
      </c>
    </row>
    <row r="20193" spans="48:54" x14ac:dyDescent="0.2">
      <c r="AV20193" s="191" t="str">
        <f t="shared" si="319"/>
        <v>582_RS_64_4_202324</v>
      </c>
      <c r="AW20193" s="191" t="s">
        <v>92</v>
      </c>
      <c r="AX20193" s="18">
        <v>202324</v>
      </c>
      <c r="AY20193" s="191">
        <v>582</v>
      </c>
      <c r="AZ20193" s="191">
        <v>64</v>
      </c>
      <c r="BA20193" s="191">
        <v>4</v>
      </c>
      <c r="BB20193" s="191">
        <v>0</v>
      </c>
    </row>
    <row r="20194" spans="48:54" x14ac:dyDescent="0.2">
      <c r="AV20194" s="191" t="str">
        <f t="shared" si="319"/>
        <v>584_RS_64_4_202324</v>
      </c>
      <c r="AW20194" s="191" t="s">
        <v>92</v>
      </c>
      <c r="AX20194" s="18">
        <v>202324</v>
      </c>
      <c r="AY20194" s="191">
        <v>584</v>
      </c>
      <c r="AZ20194" s="191">
        <v>64</v>
      </c>
      <c r="BA20194" s="191">
        <v>4</v>
      </c>
      <c r="BB20194" s="191">
        <v>0</v>
      </c>
    </row>
    <row r="20195" spans="48:54" x14ac:dyDescent="0.2">
      <c r="AV20195" s="191" t="str">
        <f t="shared" si="319"/>
        <v>586_RS_64_4_202324</v>
      </c>
      <c r="AW20195" s="191" t="s">
        <v>92</v>
      </c>
      <c r="AX20195" s="18">
        <v>202324</v>
      </c>
      <c r="AY20195" s="191">
        <v>586</v>
      </c>
      <c r="AZ20195" s="191">
        <v>64</v>
      </c>
      <c r="BA20195" s="191">
        <v>4</v>
      </c>
      <c r="BB20195" s="191">
        <v>0</v>
      </c>
    </row>
    <row r="20196" spans="48:54" x14ac:dyDescent="0.2">
      <c r="AV20196" s="191" t="str">
        <f t="shared" si="319"/>
        <v>512_RS_65_4_202324</v>
      </c>
      <c r="AW20196" s="191" t="s">
        <v>92</v>
      </c>
      <c r="AX20196" s="18">
        <v>202324</v>
      </c>
      <c r="AY20196" s="191">
        <v>512</v>
      </c>
      <c r="AZ20196" s="191">
        <v>65</v>
      </c>
      <c r="BA20196" s="191">
        <v>4</v>
      </c>
      <c r="BB20196" s="191">
        <v>0</v>
      </c>
    </row>
    <row r="20197" spans="48:54" x14ac:dyDescent="0.2">
      <c r="AV20197" s="191" t="str">
        <f t="shared" si="319"/>
        <v>514_RS_65_4_202324</v>
      </c>
      <c r="AW20197" s="191" t="s">
        <v>92</v>
      </c>
      <c r="AX20197" s="18">
        <v>202324</v>
      </c>
      <c r="AY20197" s="191">
        <v>514</v>
      </c>
      <c r="AZ20197" s="191">
        <v>65</v>
      </c>
      <c r="BA20197" s="191">
        <v>4</v>
      </c>
      <c r="BB20197" s="191">
        <v>0</v>
      </c>
    </row>
    <row r="20198" spans="48:54" x14ac:dyDescent="0.2">
      <c r="AV20198" s="191" t="str">
        <f t="shared" si="319"/>
        <v>516_RS_65_4_202324</v>
      </c>
      <c r="AW20198" s="191" t="s">
        <v>92</v>
      </c>
      <c r="AX20198" s="18">
        <v>202324</v>
      </c>
      <c r="AY20198" s="191">
        <v>516</v>
      </c>
      <c r="AZ20198" s="191">
        <v>65</v>
      </c>
      <c r="BA20198" s="191">
        <v>4</v>
      </c>
      <c r="BB20198" s="191">
        <v>42.031999999999996</v>
      </c>
    </row>
    <row r="20199" spans="48:54" x14ac:dyDescent="0.2">
      <c r="AV20199" s="191" t="str">
        <f t="shared" si="319"/>
        <v>518_RS_65_4_202324</v>
      </c>
      <c r="AW20199" s="191" t="s">
        <v>92</v>
      </c>
      <c r="AX20199" s="18">
        <v>202324</v>
      </c>
      <c r="AY20199" s="191">
        <v>518</v>
      </c>
      <c r="AZ20199" s="191">
        <v>65</v>
      </c>
      <c r="BA20199" s="191">
        <v>4</v>
      </c>
      <c r="BB20199" s="191">
        <v>0</v>
      </c>
    </row>
    <row r="20200" spans="48:54" x14ac:dyDescent="0.2">
      <c r="AV20200" s="191" t="str">
        <f t="shared" si="319"/>
        <v>520_RS_65_4_202324</v>
      </c>
      <c r="AW20200" s="191" t="s">
        <v>92</v>
      </c>
      <c r="AX20200" s="18">
        <v>202324</v>
      </c>
      <c r="AY20200" s="191">
        <v>520</v>
      </c>
      <c r="AZ20200" s="191">
        <v>65</v>
      </c>
      <c r="BA20200" s="191">
        <v>4</v>
      </c>
      <c r="BB20200" s="191">
        <v>0</v>
      </c>
    </row>
    <row r="20201" spans="48:54" x14ac:dyDescent="0.2">
      <c r="AV20201" s="191" t="str">
        <f t="shared" si="319"/>
        <v>522_RS_65_4_202324</v>
      </c>
      <c r="AW20201" s="191" t="s">
        <v>92</v>
      </c>
      <c r="AX20201" s="18">
        <v>202324</v>
      </c>
      <c r="AY20201" s="191">
        <v>522</v>
      </c>
      <c r="AZ20201" s="191">
        <v>65</v>
      </c>
      <c r="BA20201" s="191">
        <v>4</v>
      </c>
      <c r="BB20201" s="191">
        <v>0</v>
      </c>
    </row>
    <row r="20202" spans="48:54" x14ac:dyDescent="0.2">
      <c r="AV20202" s="191" t="str">
        <f t="shared" si="319"/>
        <v>524_RS_65_4_202324</v>
      </c>
      <c r="AW20202" s="191" t="s">
        <v>92</v>
      </c>
      <c r="AX20202" s="18">
        <v>202324</v>
      </c>
      <c r="AY20202" s="191">
        <v>524</v>
      </c>
      <c r="AZ20202" s="191">
        <v>65</v>
      </c>
      <c r="BA20202" s="191">
        <v>4</v>
      </c>
      <c r="BB20202" s="191">
        <v>0</v>
      </c>
    </row>
    <row r="20203" spans="48:54" x14ac:dyDescent="0.2">
      <c r="AV20203" s="191" t="str">
        <f t="shared" si="319"/>
        <v>526_RS_65_4_202324</v>
      </c>
      <c r="AW20203" s="191" t="s">
        <v>92</v>
      </c>
      <c r="AX20203" s="18">
        <v>202324</v>
      </c>
      <c r="AY20203" s="191">
        <v>526</v>
      </c>
      <c r="AZ20203" s="191">
        <v>65</v>
      </c>
      <c r="BA20203" s="191">
        <v>4</v>
      </c>
      <c r="BB20203" s="191">
        <v>0</v>
      </c>
    </row>
    <row r="20204" spans="48:54" x14ac:dyDescent="0.2">
      <c r="AV20204" s="191" t="str">
        <f t="shared" si="319"/>
        <v>528_RS_65_4_202324</v>
      </c>
      <c r="AW20204" s="191" t="s">
        <v>92</v>
      </c>
      <c r="AX20204" s="18">
        <v>202324</v>
      </c>
      <c r="AY20204" s="191">
        <v>528</v>
      </c>
      <c r="AZ20204" s="191">
        <v>65</v>
      </c>
      <c r="BA20204" s="191">
        <v>4</v>
      </c>
      <c r="BB20204" s="191">
        <v>0</v>
      </c>
    </row>
    <row r="20205" spans="48:54" x14ac:dyDescent="0.2">
      <c r="AV20205" s="191" t="str">
        <f t="shared" si="319"/>
        <v>530_RS_65_4_202324</v>
      </c>
      <c r="AW20205" s="191" t="s">
        <v>92</v>
      </c>
      <c r="AX20205" s="18">
        <v>202324</v>
      </c>
      <c r="AY20205" s="191">
        <v>530</v>
      </c>
      <c r="AZ20205" s="191">
        <v>65</v>
      </c>
      <c r="BA20205" s="191">
        <v>4</v>
      </c>
      <c r="BB20205" s="191">
        <v>0</v>
      </c>
    </row>
    <row r="20206" spans="48:54" x14ac:dyDescent="0.2">
      <c r="AV20206" s="191" t="str">
        <f t="shared" si="319"/>
        <v>532_RS_65_4_202324</v>
      </c>
      <c r="AW20206" s="191" t="s">
        <v>92</v>
      </c>
      <c r="AX20206" s="18">
        <v>202324</v>
      </c>
      <c r="AY20206" s="191">
        <v>532</v>
      </c>
      <c r="AZ20206" s="191">
        <v>65</v>
      </c>
      <c r="BA20206" s="191">
        <v>4</v>
      </c>
      <c r="BB20206" s="191">
        <v>0</v>
      </c>
    </row>
    <row r="20207" spans="48:54" x14ac:dyDescent="0.2">
      <c r="AV20207" s="191" t="str">
        <f t="shared" si="319"/>
        <v>534_RS_65_4_202324</v>
      </c>
      <c r="AW20207" s="191" t="s">
        <v>92</v>
      </c>
      <c r="AX20207" s="18">
        <v>202324</v>
      </c>
      <c r="AY20207" s="191">
        <v>534</v>
      </c>
      <c r="AZ20207" s="191">
        <v>65</v>
      </c>
      <c r="BA20207" s="191">
        <v>4</v>
      </c>
      <c r="BB20207" s="191">
        <v>0</v>
      </c>
    </row>
    <row r="20208" spans="48:54" x14ac:dyDescent="0.2">
      <c r="AV20208" s="191" t="str">
        <f t="shared" si="319"/>
        <v>536_RS_65_4_202324</v>
      </c>
      <c r="AW20208" s="191" t="s">
        <v>92</v>
      </c>
      <c r="AX20208" s="18">
        <v>202324</v>
      </c>
      <c r="AY20208" s="191">
        <v>536</v>
      </c>
      <c r="AZ20208" s="191">
        <v>65</v>
      </c>
      <c r="BA20208" s="191">
        <v>4</v>
      </c>
      <c r="BB20208" s="191">
        <v>0</v>
      </c>
    </row>
    <row r="20209" spans="48:54" x14ac:dyDescent="0.2">
      <c r="AV20209" s="191" t="str">
        <f t="shared" si="319"/>
        <v>538_RS_65_4_202324</v>
      </c>
      <c r="AW20209" s="191" t="s">
        <v>92</v>
      </c>
      <c r="AX20209" s="18">
        <v>202324</v>
      </c>
      <c r="AY20209" s="191">
        <v>538</v>
      </c>
      <c r="AZ20209" s="191">
        <v>65</v>
      </c>
      <c r="BA20209" s="191">
        <v>4</v>
      </c>
      <c r="BB20209" s="191">
        <v>0</v>
      </c>
    </row>
    <row r="20210" spans="48:54" x14ac:dyDescent="0.2">
      <c r="AV20210" s="191" t="str">
        <f t="shared" si="319"/>
        <v>540_RS_65_4_202324</v>
      </c>
      <c r="AW20210" s="191" t="s">
        <v>92</v>
      </c>
      <c r="AX20210" s="18">
        <v>202324</v>
      </c>
      <c r="AY20210" s="191">
        <v>540</v>
      </c>
      <c r="AZ20210" s="191">
        <v>65</v>
      </c>
      <c r="BA20210" s="191">
        <v>4</v>
      </c>
      <c r="BB20210" s="191">
        <v>0</v>
      </c>
    </row>
    <row r="20211" spans="48:54" x14ac:dyDescent="0.2">
      <c r="AV20211" s="191" t="str">
        <f t="shared" si="319"/>
        <v>542_RS_65_4_202324</v>
      </c>
      <c r="AW20211" s="191" t="s">
        <v>92</v>
      </c>
      <c r="AX20211" s="18">
        <v>202324</v>
      </c>
      <c r="AY20211" s="191">
        <v>542</v>
      </c>
      <c r="AZ20211" s="191">
        <v>65</v>
      </c>
      <c r="BA20211" s="191">
        <v>4</v>
      </c>
      <c r="BB20211" s="191">
        <v>0</v>
      </c>
    </row>
    <row r="20212" spans="48:54" x14ac:dyDescent="0.2">
      <c r="AV20212" s="191" t="str">
        <f t="shared" si="319"/>
        <v>544_RS_65_4_202324</v>
      </c>
      <c r="AW20212" s="191" t="s">
        <v>92</v>
      </c>
      <c r="AX20212" s="18">
        <v>202324</v>
      </c>
      <c r="AY20212" s="191">
        <v>544</v>
      </c>
      <c r="AZ20212" s="191">
        <v>65</v>
      </c>
      <c r="BA20212" s="191">
        <v>4</v>
      </c>
      <c r="BB20212" s="191">
        <v>0</v>
      </c>
    </row>
    <row r="20213" spans="48:54" x14ac:dyDescent="0.2">
      <c r="AV20213" s="191" t="str">
        <f t="shared" si="319"/>
        <v>545_RS_65_4_202324</v>
      </c>
      <c r="AW20213" s="191" t="s">
        <v>92</v>
      </c>
      <c r="AX20213" s="18">
        <v>202324</v>
      </c>
      <c r="AY20213" s="191">
        <v>545</v>
      </c>
      <c r="AZ20213" s="191">
        <v>65</v>
      </c>
      <c r="BA20213" s="191">
        <v>4</v>
      </c>
      <c r="BB20213" s="191">
        <v>0</v>
      </c>
    </row>
    <row r="20214" spans="48:54" x14ac:dyDescent="0.2">
      <c r="AV20214" s="191" t="str">
        <f t="shared" si="319"/>
        <v>546_RS_65_4_202324</v>
      </c>
      <c r="AW20214" s="191" t="s">
        <v>92</v>
      </c>
      <c r="AX20214" s="18">
        <v>202324</v>
      </c>
      <c r="AY20214" s="191">
        <v>546</v>
      </c>
      <c r="AZ20214" s="191">
        <v>65</v>
      </c>
      <c r="BA20214" s="191">
        <v>4</v>
      </c>
      <c r="BB20214" s="191">
        <v>0</v>
      </c>
    </row>
    <row r="20215" spans="48:54" x14ac:dyDescent="0.2">
      <c r="AV20215" s="191" t="str">
        <f t="shared" si="319"/>
        <v>548_RS_65_4_202324</v>
      </c>
      <c r="AW20215" s="191" t="s">
        <v>92</v>
      </c>
      <c r="AX20215" s="18">
        <v>202324</v>
      </c>
      <c r="AY20215" s="191">
        <v>548</v>
      </c>
      <c r="AZ20215" s="191">
        <v>65</v>
      </c>
      <c r="BA20215" s="191">
        <v>4</v>
      </c>
      <c r="BB20215" s="191">
        <v>0</v>
      </c>
    </row>
    <row r="20216" spans="48:54" x14ac:dyDescent="0.2">
      <c r="AV20216" s="191" t="str">
        <f t="shared" si="319"/>
        <v>550_RS_65_4_202324</v>
      </c>
      <c r="AW20216" s="191" t="s">
        <v>92</v>
      </c>
      <c r="AX20216" s="18">
        <v>202324</v>
      </c>
      <c r="AY20216" s="191">
        <v>550</v>
      </c>
      <c r="AZ20216" s="191">
        <v>65</v>
      </c>
      <c r="BA20216" s="191">
        <v>4</v>
      </c>
      <c r="BB20216" s="191">
        <v>868.37099999999998</v>
      </c>
    </row>
    <row r="20217" spans="48:54" x14ac:dyDescent="0.2">
      <c r="AV20217" s="191" t="str">
        <f t="shared" si="319"/>
        <v>552_RS_65_4_202324</v>
      </c>
      <c r="AW20217" s="191" t="s">
        <v>92</v>
      </c>
      <c r="AX20217" s="18">
        <v>202324</v>
      </c>
      <c r="AY20217" s="191">
        <v>552</v>
      </c>
      <c r="AZ20217" s="191">
        <v>65</v>
      </c>
      <c r="BA20217" s="191">
        <v>4</v>
      </c>
      <c r="BB20217" s="191">
        <v>160.32900000000001</v>
      </c>
    </row>
    <row r="20218" spans="48:54" x14ac:dyDescent="0.2">
      <c r="AV20218" s="191" t="str">
        <f t="shared" si="319"/>
        <v>562_RS_65_4_202324</v>
      </c>
      <c r="AW20218" s="191" t="s">
        <v>92</v>
      </c>
      <c r="AX20218" s="18">
        <v>202324</v>
      </c>
      <c r="AY20218" s="191">
        <v>562</v>
      </c>
      <c r="AZ20218" s="191">
        <v>65</v>
      </c>
      <c r="BA20218" s="191">
        <v>4</v>
      </c>
      <c r="BB20218" s="191">
        <v>0</v>
      </c>
    </row>
    <row r="20219" spans="48:54" x14ac:dyDescent="0.2">
      <c r="AV20219" s="191" t="str">
        <f t="shared" si="319"/>
        <v>564_RS_65_4_202324</v>
      </c>
      <c r="AW20219" s="191" t="s">
        <v>92</v>
      </c>
      <c r="AX20219" s="18">
        <v>202324</v>
      </c>
      <c r="AY20219" s="191">
        <v>564</v>
      </c>
      <c r="AZ20219" s="191">
        <v>65</v>
      </c>
      <c r="BA20219" s="191">
        <v>4</v>
      </c>
      <c r="BB20219" s="191">
        <v>0</v>
      </c>
    </row>
    <row r="20220" spans="48:54" x14ac:dyDescent="0.2">
      <c r="AV20220" s="191" t="str">
        <f t="shared" si="319"/>
        <v>566_RS_65_4_202324</v>
      </c>
      <c r="AW20220" s="191" t="s">
        <v>92</v>
      </c>
      <c r="AX20220" s="18">
        <v>202324</v>
      </c>
      <c r="AY20220" s="191">
        <v>566</v>
      </c>
      <c r="AZ20220" s="191">
        <v>65</v>
      </c>
      <c r="BA20220" s="191">
        <v>4</v>
      </c>
      <c r="BB20220" s="191">
        <v>0</v>
      </c>
    </row>
    <row r="20221" spans="48:54" x14ac:dyDescent="0.2">
      <c r="AV20221" s="191" t="str">
        <f t="shared" si="319"/>
        <v>568_RS_65_4_202324</v>
      </c>
      <c r="AW20221" s="191" t="s">
        <v>92</v>
      </c>
      <c r="AX20221" s="18">
        <v>202324</v>
      </c>
      <c r="AY20221" s="191">
        <v>568</v>
      </c>
      <c r="AZ20221" s="191">
        <v>65</v>
      </c>
      <c r="BA20221" s="191">
        <v>4</v>
      </c>
      <c r="BB20221" s="191">
        <v>0</v>
      </c>
    </row>
    <row r="20222" spans="48:54" x14ac:dyDescent="0.2">
      <c r="AV20222" s="191" t="str">
        <f t="shared" si="319"/>
        <v>572_RS_65_4_202324</v>
      </c>
      <c r="AW20222" s="191" t="s">
        <v>92</v>
      </c>
      <c r="AX20222" s="18">
        <v>202324</v>
      </c>
      <c r="AY20222" s="191">
        <v>572</v>
      </c>
      <c r="AZ20222" s="191">
        <v>65</v>
      </c>
      <c r="BA20222" s="191">
        <v>4</v>
      </c>
      <c r="BB20222" s="191">
        <v>0</v>
      </c>
    </row>
    <row r="20223" spans="48:54" x14ac:dyDescent="0.2">
      <c r="AV20223" s="191" t="str">
        <f t="shared" si="319"/>
        <v>574_RS_65_4_202324</v>
      </c>
      <c r="AW20223" s="191" t="s">
        <v>92</v>
      </c>
      <c r="AX20223" s="18">
        <v>202324</v>
      </c>
      <c r="AY20223" s="191">
        <v>574</v>
      </c>
      <c r="AZ20223" s="191">
        <v>65</v>
      </c>
      <c r="BA20223" s="191">
        <v>4</v>
      </c>
      <c r="BB20223" s="191">
        <v>0</v>
      </c>
    </row>
    <row r="20224" spans="48:54" x14ac:dyDescent="0.2">
      <c r="AV20224" s="191" t="str">
        <f t="shared" si="319"/>
        <v>576_RS_65_4_202324</v>
      </c>
      <c r="AW20224" s="191" t="s">
        <v>92</v>
      </c>
      <c r="AX20224" s="18">
        <v>202324</v>
      </c>
      <c r="AY20224" s="191">
        <v>576</v>
      </c>
      <c r="AZ20224" s="191">
        <v>65</v>
      </c>
      <c r="BA20224" s="191">
        <v>4</v>
      </c>
      <c r="BB20224" s="191">
        <v>0</v>
      </c>
    </row>
    <row r="20225" spans="48:54" x14ac:dyDescent="0.2">
      <c r="AV20225" s="191" t="str">
        <f t="shared" si="319"/>
        <v>582_RS_65_4_202324</v>
      </c>
      <c r="AW20225" s="191" t="s">
        <v>92</v>
      </c>
      <c r="AX20225" s="18">
        <v>202324</v>
      </c>
      <c r="AY20225" s="191">
        <v>582</v>
      </c>
      <c r="AZ20225" s="191">
        <v>65</v>
      </c>
      <c r="BA20225" s="191">
        <v>4</v>
      </c>
      <c r="BB20225" s="191">
        <v>0</v>
      </c>
    </row>
    <row r="20226" spans="48:54" x14ac:dyDescent="0.2">
      <c r="AV20226" s="191" t="str">
        <f t="shared" si="319"/>
        <v>584_RS_65_4_202324</v>
      </c>
      <c r="AW20226" s="191" t="s">
        <v>92</v>
      </c>
      <c r="AX20226" s="18">
        <v>202324</v>
      </c>
      <c r="AY20226" s="191">
        <v>584</v>
      </c>
      <c r="AZ20226" s="191">
        <v>65</v>
      </c>
      <c r="BA20226" s="191">
        <v>4</v>
      </c>
      <c r="BB20226" s="191">
        <v>0</v>
      </c>
    </row>
    <row r="20227" spans="48:54" x14ac:dyDescent="0.2">
      <c r="AV20227" s="191" t="str">
        <f t="shared" si="319"/>
        <v>586_RS_65_4_202324</v>
      </c>
      <c r="AW20227" s="191" t="s">
        <v>92</v>
      </c>
      <c r="AX20227" s="18">
        <v>202324</v>
      </c>
      <c r="AY20227" s="191">
        <v>586</v>
      </c>
      <c r="AZ20227" s="191">
        <v>65</v>
      </c>
      <c r="BA20227" s="191">
        <v>4</v>
      </c>
      <c r="BB20227" s="191">
        <v>0</v>
      </c>
    </row>
    <row r="20228" spans="48:54" x14ac:dyDescent="0.2">
      <c r="AV20228" s="191" t="str">
        <f t="shared" ref="AV20228:AV20291" si="320">AY20228&amp;"_"&amp;AW20228&amp;"_"&amp;AZ20228&amp;"_"&amp;BA20228&amp;"_"&amp;AX20228</f>
        <v>512_RS_66_4_202324</v>
      </c>
      <c r="AW20228" s="191" t="s">
        <v>92</v>
      </c>
      <c r="AX20228" s="18">
        <v>202324</v>
      </c>
      <c r="AY20228" s="191">
        <v>512</v>
      </c>
      <c r="AZ20228" s="191">
        <v>66</v>
      </c>
      <c r="BA20228" s="191">
        <v>4</v>
      </c>
      <c r="BB20228" s="191">
        <v>5</v>
      </c>
    </row>
    <row r="20229" spans="48:54" x14ac:dyDescent="0.2">
      <c r="AV20229" s="191" t="str">
        <f t="shared" si="320"/>
        <v>514_RS_66_4_202324</v>
      </c>
      <c r="AW20229" s="191" t="s">
        <v>92</v>
      </c>
      <c r="AX20229" s="18">
        <v>202324</v>
      </c>
      <c r="AY20229" s="191">
        <v>514</v>
      </c>
      <c r="AZ20229" s="191">
        <v>66</v>
      </c>
      <c r="BA20229" s="191">
        <v>4</v>
      </c>
      <c r="BB20229" s="191">
        <v>122.511</v>
      </c>
    </row>
    <row r="20230" spans="48:54" x14ac:dyDescent="0.2">
      <c r="AV20230" s="191" t="str">
        <f t="shared" si="320"/>
        <v>516_RS_66_4_202324</v>
      </c>
      <c r="AW20230" s="191" t="s">
        <v>92</v>
      </c>
      <c r="AX20230" s="18">
        <v>202324</v>
      </c>
      <c r="AY20230" s="191">
        <v>516</v>
      </c>
      <c r="AZ20230" s="191">
        <v>66</v>
      </c>
      <c r="BA20230" s="191">
        <v>4</v>
      </c>
      <c r="BB20230" s="191">
        <v>0</v>
      </c>
    </row>
    <row r="20231" spans="48:54" x14ac:dyDescent="0.2">
      <c r="AV20231" s="191" t="str">
        <f t="shared" si="320"/>
        <v>518_RS_66_4_202324</v>
      </c>
      <c r="AW20231" s="191" t="s">
        <v>92</v>
      </c>
      <c r="AX20231" s="18">
        <v>202324</v>
      </c>
      <c r="AY20231" s="191">
        <v>518</v>
      </c>
      <c r="AZ20231" s="191">
        <v>66</v>
      </c>
      <c r="BA20231" s="191">
        <v>4</v>
      </c>
      <c r="BB20231" s="191">
        <v>0</v>
      </c>
    </row>
    <row r="20232" spans="48:54" x14ac:dyDescent="0.2">
      <c r="AV20232" s="191" t="str">
        <f t="shared" si="320"/>
        <v>520_RS_66_4_202324</v>
      </c>
      <c r="AW20232" s="191" t="s">
        <v>92</v>
      </c>
      <c r="AX20232" s="18">
        <v>202324</v>
      </c>
      <c r="AY20232" s="191">
        <v>520</v>
      </c>
      <c r="AZ20232" s="191">
        <v>66</v>
      </c>
      <c r="BA20232" s="191">
        <v>4</v>
      </c>
      <c r="BB20232" s="191">
        <v>0</v>
      </c>
    </row>
    <row r="20233" spans="48:54" x14ac:dyDescent="0.2">
      <c r="AV20233" s="191" t="str">
        <f t="shared" si="320"/>
        <v>522_RS_66_4_202324</v>
      </c>
      <c r="AW20233" s="191" t="s">
        <v>92</v>
      </c>
      <c r="AX20233" s="18">
        <v>202324</v>
      </c>
      <c r="AY20233" s="191">
        <v>522</v>
      </c>
      <c r="AZ20233" s="191">
        <v>66</v>
      </c>
      <c r="BA20233" s="191">
        <v>4</v>
      </c>
      <c r="BB20233" s="191">
        <v>0</v>
      </c>
    </row>
    <row r="20234" spans="48:54" x14ac:dyDescent="0.2">
      <c r="AV20234" s="191" t="str">
        <f t="shared" si="320"/>
        <v>524_RS_66_4_202324</v>
      </c>
      <c r="AW20234" s="191" t="s">
        <v>92</v>
      </c>
      <c r="AX20234" s="18">
        <v>202324</v>
      </c>
      <c r="AY20234" s="191">
        <v>524</v>
      </c>
      <c r="AZ20234" s="191">
        <v>66</v>
      </c>
      <c r="BA20234" s="191">
        <v>4</v>
      </c>
      <c r="BB20234" s="191">
        <v>0</v>
      </c>
    </row>
    <row r="20235" spans="48:54" x14ac:dyDescent="0.2">
      <c r="AV20235" s="191" t="str">
        <f t="shared" si="320"/>
        <v>526_RS_66_4_202324</v>
      </c>
      <c r="AW20235" s="191" t="s">
        <v>92</v>
      </c>
      <c r="AX20235" s="18">
        <v>202324</v>
      </c>
      <c r="AY20235" s="191">
        <v>526</v>
      </c>
      <c r="AZ20235" s="191">
        <v>66</v>
      </c>
      <c r="BA20235" s="191">
        <v>4</v>
      </c>
      <c r="BB20235" s="191">
        <v>10.943</v>
      </c>
    </row>
    <row r="20236" spans="48:54" x14ac:dyDescent="0.2">
      <c r="AV20236" s="191" t="str">
        <f t="shared" si="320"/>
        <v>528_RS_66_4_202324</v>
      </c>
      <c r="AW20236" s="191" t="s">
        <v>92</v>
      </c>
      <c r="AX20236" s="18">
        <v>202324</v>
      </c>
      <c r="AY20236" s="191">
        <v>528</v>
      </c>
      <c r="AZ20236" s="191">
        <v>66</v>
      </c>
      <c r="BA20236" s="191">
        <v>4</v>
      </c>
      <c r="BB20236" s="191">
        <v>0</v>
      </c>
    </row>
    <row r="20237" spans="48:54" x14ac:dyDescent="0.2">
      <c r="AV20237" s="191" t="str">
        <f t="shared" si="320"/>
        <v>530_RS_66_4_202324</v>
      </c>
      <c r="AW20237" s="191" t="s">
        <v>92</v>
      </c>
      <c r="AX20237" s="18">
        <v>202324</v>
      </c>
      <c r="AY20237" s="191">
        <v>530</v>
      </c>
      <c r="AZ20237" s="191">
        <v>66</v>
      </c>
      <c r="BA20237" s="191">
        <v>4</v>
      </c>
      <c r="BB20237" s="191">
        <v>0</v>
      </c>
    </row>
    <row r="20238" spans="48:54" x14ac:dyDescent="0.2">
      <c r="AV20238" s="191" t="str">
        <f t="shared" si="320"/>
        <v>532_RS_66_4_202324</v>
      </c>
      <c r="AW20238" s="191" t="s">
        <v>92</v>
      </c>
      <c r="AX20238" s="18">
        <v>202324</v>
      </c>
      <c r="AY20238" s="191">
        <v>532</v>
      </c>
      <c r="AZ20238" s="191">
        <v>66</v>
      </c>
      <c r="BA20238" s="191">
        <v>4</v>
      </c>
      <c r="BB20238" s="191">
        <v>0</v>
      </c>
    </row>
    <row r="20239" spans="48:54" x14ac:dyDescent="0.2">
      <c r="AV20239" s="191" t="str">
        <f t="shared" si="320"/>
        <v>534_RS_66_4_202324</v>
      </c>
      <c r="AW20239" s="191" t="s">
        <v>92</v>
      </c>
      <c r="AX20239" s="18">
        <v>202324</v>
      </c>
      <c r="AY20239" s="191">
        <v>534</v>
      </c>
      <c r="AZ20239" s="191">
        <v>66</v>
      </c>
      <c r="BA20239" s="191">
        <v>4</v>
      </c>
      <c r="BB20239" s="191">
        <v>0</v>
      </c>
    </row>
    <row r="20240" spans="48:54" x14ac:dyDescent="0.2">
      <c r="AV20240" s="191" t="str">
        <f t="shared" si="320"/>
        <v>536_RS_66_4_202324</v>
      </c>
      <c r="AW20240" s="191" t="s">
        <v>92</v>
      </c>
      <c r="AX20240" s="18">
        <v>202324</v>
      </c>
      <c r="AY20240" s="191">
        <v>536</v>
      </c>
      <c r="AZ20240" s="191">
        <v>66</v>
      </c>
      <c r="BA20240" s="191">
        <v>4</v>
      </c>
      <c r="BB20240" s="191">
        <v>0</v>
      </c>
    </row>
    <row r="20241" spans="48:54" x14ac:dyDescent="0.2">
      <c r="AV20241" s="191" t="str">
        <f t="shared" si="320"/>
        <v>538_RS_66_4_202324</v>
      </c>
      <c r="AW20241" s="191" t="s">
        <v>92</v>
      </c>
      <c r="AX20241" s="18">
        <v>202324</v>
      </c>
      <c r="AY20241" s="191">
        <v>538</v>
      </c>
      <c r="AZ20241" s="191">
        <v>66</v>
      </c>
      <c r="BA20241" s="191">
        <v>4</v>
      </c>
      <c r="BB20241" s="191">
        <v>0</v>
      </c>
    </row>
    <row r="20242" spans="48:54" x14ac:dyDescent="0.2">
      <c r="AV20242" s="191" t="str">
        <f t="shared" si="320"/>
        <v>540_RS_66_4_202324</v>
      </c>
      <c r="AW20242" s="191" t="s">
        <v>92</v>
      </c>
      <c r="AX20242" s="18">
        <v>202324</v>
      </c>
      <c r="AY20242" s="191">
        <v>540</v>
      </c>
      <c r="AZ20242" s="191">
        <v>66</v>
      </c>
      <c r="BA20242" s="191">
        <v>4</v>
      </c>
      <c r="BB20242" s="191">
        <v>0</v>
      </c>
    </row>
    <row r="20243" spans="48:54" x14ac:dyDescent="0.2">
      <c r="AV20243" s="191" t="str">
        <f t="shared" si="320"/>
        <v>542_RS_66_4_202324</v>
      </c>
      <c r="AW20243" s="191" t="s">
        <v>92</v>
      </c>
      <c r="AX20243" s="18">
        <v>202324</v>
      </c>
      <c r="AY20243" s="191">
        <v>542</v>
      </c>
      <c r="AZ20243" s="191">
        <v>66</v>
      </c>
      <c r="BA20243" s="191">
        <v>4</v>
      </c>
      <c r="BB20243" s="191">
        <v>0</v>
      </c>
    </row>
    <row r="20244" spans="48:54" x14ac:dyDescent="0.2">
      <c r="AV20244" s="191" t="str">
        <f t="shared" si="320"/>
        <v>544_RS_66_4_202324</v>
      </c>
      <c r="AW20244" s="191" t="s">
        <v>92</v>
      </c>
      <c r="AX20244" s="18">
        <v>202324</v>
      </c>
      <c r="AY20244" s="191">
        <v>544</v>
      </c>
      <c r="AZ20244" s="191">
        <v>66</v>
      </c>
      <c r="BA20244" s="191">
        <v>4</v>
      </c>
      <c r="BB20244" s="191">
        <v>0</v>
      </c>
    </row>
    <row r="20245" spans="48:54" x14ac:dyDescent="0.2">
      <c r="AV20245" s="191" t="str">
        <f t="shared" si="320"/>
        <v>545_RS_66_4_202324</v>
      </c>
      <c r="AW20245" s="191" t="s">
        <v>92</v>
      </c>
      <c r="AX20245" s="18">
        <v>202324</v>
      </c>
      <c r="AY20245" s="191">
        <v>545</v>
      </c>
      <c r="AZ20245" s="191">
        <v>66</v>
      </c>
      <c r="BA20245" s="191">
        <v>4</v>
      </c>
      <c r="BB20245" s="191">
        <v>0</v>
      </c>
    </row>
    <row r="20246" spans="48:54" x14ac:dyDescent="0.2">
      <c r="AV20246" s="191" t="str">
        <f t="shared" si="320"/>
        <v>546_RS_66_4_202324</v>
      </c>
      <c r="AW20246" s="191" t="s">
        <v>92</v>
      </c>
      <c r="AX20246" s="18">
        <v>202324</v>
      </c>
      <c r="AY20246" s="191">
        <v>546</v>
      </c>
      <c r="AZ20246" s="191">
        <v>66</v>
      </c>
      <c r="BA20246" s="191">
        <v>4</v>
      </c>
      <c r="BB20246" s="191">
        <v>0</v>
      </c>
    </row>
    <row r="20247" spans="48:54" x14ac:dyDescent="0.2">
      <c r="AV20247" s="191" t="str">
        <f t="shared" si="320"/>
        <v>548_RS_66_4_202324</v>
      </c>
      <c r="AW20247" s="191" t="s">
        <v>92</v>
      </c>
      <c r="AX20247" s="18">
        <v>202324</v>
      </c>
      <c r="AY20247" s="191">
        <v>548</v>
      </c>
      <c r="AZ20247" s="191">
        <v>66</v>
      </c>
      <c r="BA20247" s="191">
        <v>4</v>
      </c>
      <c r="BB20247" s="191">
        <v>105.041</v>
      </c>
    </row>
    <row r="20248" spans="48:54" x14ac:dyDescent="0.2">
      <c r="AV20248" s="191" t="str">
        <f t="shared" si="320"/>
        <v>550_RS_66_4_202324</v>
      </c>
      <c r="AW20248" s="191" t="s">
        <v>92</v>
      </c>
      <c r="AX20248" s="18">
        <v>202324</v>
      </c>
      <c r="AY20248" s="191">
        <v>550</v>
      </c>
      <c r="AZ20248" s="191">
        <v>66</v>
      </c>
      <c r="BA20248" s="191">
        <v>4</v>
      </c>
      <c r="BB20248" s="191">
        <v>0</v>
      </c>
    </row>
    <row r="20249" spans="48:54" x14ac:dyDescent="0.2">
      <c r="AV20249" s="191" t="str">
        <f t="shared" si="320"/>
        <v>552_RS_66_4_202324</v>
      </c>
      <c r="AW20249" s="191" t="s">
        <v>92</v>
      </c>
      <c r="AX20249" s="18">
        <v>202324</v>
      </c>
      <c r="AY20249" s="191">
        <v>552</v>
      </c>
      <c r="AZ20249" s="191">
        <v>66</v>
      </c>
      <c r="BA20249" s="191">
        <v>4</v>
      </c>
      <c r="BB20249" s="191">
        <v>0</v>
      </c>
    </row>
    <row r="20250" spans="48:54" x14ac:dyDescent="0.2">
      <c r="AV20250" s="191" t="str">
        <f t="shared" si="320"/>
        <v>562_RS_66_4_202324</v>
      </c>
      <c r="AW20250" s="191" t="s">
        <v>92</v>
      </c>
      <c r="AX20250" s="18">
        <v>202324</v>
      </c>
      <c r="AY20250" s="191">
        <v>562</v>
      </c>
      <c r="AZ20250" s="191">
        <v>66</v>
      </c>
      <c r="BA20250" s="191">
        <v>4</v>
      </c>
      <c r="BB20250" s="191">
        <v>0</v>
      </c>
    </row>
    <row r="20251" spans="48:54" x14ac:dyDescent="0.2">
      <c r="AV20251" s="191" t="str">
        <f t="shared" si="320"/>
        <v>564_RS_66_4_202324</v>
      </c>
      <c r="AW20251" s="191" t="s">
        <v>92</v>
      </c>
      <c r="AX20251" s="18">
        <v>202324</v>
      </c>
      <c r="AY20251" s="191">
        <v>564</v>
      </c>
      <c r="AZ20251" s="191">
        <v>66</v>
      </c>
      <c r="BA20251" s="191">
        <v>4</v>
      </c>
      <c r="BB20251" s="191">
        <v>0</v>
      </c>
    </row>
    <row r="20252" spans="48:54" x14ac:dyDescent="0.2">
      <c r="AV20252" s="191" t="str">
        <f t="shared" si="320"/>
        <v>566_RS_66_4_202324</v>
      </c>
      <c r="AW20252" s="191" t="s">
        <v>92</v>
      </c>
      <c r="AX20252" s="18">
        <v>202324</v>
      </c>
      <c r="AY20252" s="191">
        <v>566</v>
      </c>
      <c r="AZ20252" s="191">
        <v>66</v>
      </c>
      <c r="BA20252" s="191">
        <v>4</v>
      </c>
      <c r="BB20252" s="191">
        <v>0</v>
      </c>
    </row>
    <row r="20253" spans="48:54" x14ac:dyDescent="0.2">
      <c r="AV20253" s="191" t="str">
        <f t="shared" si="320"/>
        <v>568_RS_66_4_202324</v>
      </c>
      <c r="AW20253" s="191" t="s">
        <v>92</v>
      </c>
      <c r="AX20253" s="18">
        <v>202324</v>
      </c>
      <c r="AY20253" s="191">
        <v>568</v>
      </c>
      <c r="AZ20253" s="191">
        <v>66</v>
      </c>
      <c r="BA20253" s="191">
        <v>4</v>
      </c>
      <c r="BB20253" s="191">
        <v>0</v>
      </c>
    </row>
    <row r="20254" spans="48:54" x14ac:dyDescent="0.2">
      <c r="AV20254" s="191" t="str">
        <f t="shared" si="320"/>
        <v>572_RS_66_4_202324</v>
      </c>
      <c r="AW20254" s="191" t="s">
        <v>92</v>
      </c>
      <c r="AX20254" s="18">
        <v>202324</v>
      </c>
      <c r="AY20254" s="191">
        <v>572</v>
      </c>
      <c r="AZ20254" s="191">
        <v>66</v>
      </c>
      <c r="BA20254" s="191">
        <v>4</v>
      </c>
      <c r="BB20254" s="191">
        <v>0</v>
      </c>
    </row>
    <row r="20255" spans="48:54" x14ac:dyDescent="0.2">
      <c r="AV20255" s="191" t="str">
        <f t="shared" si="320"/>
        <v>574_RS_66_4_202324</v>
      </c>
      <c r="AW20255" s="191" t="s">
        <v>92</v>
      </c>
      <c r="AX20255" s="18">
        <v>202324</v>
      </c>
      <c r="AY20255" s="191">
        <v>574</v>
      </c>
      <c r="AZ20255" s="191">
        <v>66</v>
      </c>
      <c r="BA20255" s="191">
        <v>4</v>
      </c>
      <c r="BB20255" s="191">
        <v>0</v>
      </c>
    </row>
    <row r="20256" spans="48:54" x14ac:dyDescent="0.2">
      <c r="AV20256" s="191" t="str">
        <f t="shared" si="320"/>
        <v>576_RS_66_4_202324</v>
      </c>
      <c r="AW20256" s="191" t="s">
        <v>92</v>
      </c>
      <c r="AX20256" s="18">
        <v>202324</v>
      </c>
      <c r="AY20256" s="191">
        <v>576</v>
      </c>
      <c r="AZ20256" s="191">
        <v>66</v>
      </c>
      <c r="BA20256" s="191">
        <v>4</v>
      </c>
      <c r="BB20256" s="191">
        <v>0</v>
      </c>
    </row>
    <row r="20257" spans="48:54" x14ac:dyDescent="0.2">
      <c r="AV20257" s="191" t="str">
        <f t="shared" si="320"/>
        <v>582_RS_66_4_202324</v>
      </c>
      <c r="AW20257" s="191" t="s">
        <v>92</v>
      </c>
      <c r="AX20257" s="18">
        <v>202324</v>
      </c>
      <c r="AY20257" s="191">
        <v>582</v>
      </c>
      <c r="AZ20257" s="191">
        <v>66</v>
      </c>
      <c r="BA20257" s="191">
        <v>4</v>
      </c>
      <c r="BB20257" s="191">
        <v>0</v>
      </c>
    </row>
    <row r="20258" spans="48:54" x14ac:dyDescent="0.2">
      <c r="AV20258" s="191" t="str">
        <f t="shared" si="320"/>
        <v>584_RS_66_4_202324</v>
      </c>
      <c r="AW20258" s="191" t="s">
        <v>92</v>
      </c>
      <c r="AX20258" s="18">
        <v>202324</v>
      </c>
      <c r="AY20258" s="191">
        <v>584</v>
      </c>
      <c r="AZ20258" s="191">
        <v>66</v>
      </c>
      <c r="BA20258" s="191">
        <v>4</v>
      </c>
      <c r="BB20258" s="191">
        <v>0</v>
      </c>
    </row>
    <row r="20259" spans="48:54" x14ac:dyDescent="0.2">
      <c r="AV20259" s="191" t="str">
        <f t="shared" si="320"/>
        <v>586_RS_66_4_202324</v>
      </c>
      <c r="AW20259" s="191" t="s">
        <v>92</v>
      </c>
      <c r="AX20259" s="18">
        <v>202324</v>
      </c>
      <c r="AY20259" s="191">
        <v>586</v>
      </c>
      <c r="AZ20259" s="191">
        <v>66</v>
      </c>
      <c r="BA20259" s="191">
        <v>4</v>
      </c>
      <c r="BB20259" s="191">
        <v>0</v>
      </c>
    </row>
    <row r="20260" spans="48:54" x14ac:dyDescent="0.2">
      <c r="AV20260" s="191" t="str">
        <f t="shared" si="320"/>
        <v>512_RS_68_4_202324</v>
      </c>
      <c r="AW20260" s="191" t="s">
        <v>92</v>
      </c>
      <c r="AX20260" s="18">
        <v>202324</v>
      </c>
      <c r="AY20260" s="191">
        <v>512</v>
      </c>
      <c r="AZ20260" s="191">
        <v>68</v>
      </c>
      <c r="BA20260" s="191">
        <v>4</v>
      </c>
      <c r="BB20260" s="191">
        <v>0</v>
      </c>
    </row>
    <row r="20261" spans="48:54" x14ac:dyDescent="0.2">
      <c r="AV20261" s="191" t="str">
        <f t="shared" si="320"/>
        <v>514_RS_68_4_202324</v>
      </c>
      <c r="AW20261" s="191" t="s">
        <v>92</v>
      </c>
      <c r="AX20261" s="18">
        <v>202324</v>
      </c>
      <c r="AY20261" s="191">
        <v>514</v>
      </c>
      <c r="AZ20261" s="191">
        <v>68</v>
      </c>
      <c r="BA20261" s="191">
        <v>4</v>
      </c>
      <c r="BB20261" s="191">
        <v>0</v>
      </c>
    </row>
    <row r="20262" spans="48:54" x14ac:dyDescent="0.2">
      <c r="AV20262" s="191" t="str">
        <f t="shared" si="320"/>
        <v>516_RS_68_4_202324</v>
      </c>
      <c r="AW20262" s="191" t="s">
        <v>92</v>
      </c>
      <c r="AX20262" s="18">
        <v>202324</v>
      </c>
      <c r="AY20262" s="191">
        <v>516</v>
      </c>
      <c r="AZ20262" s="191">
        <v>68</v>
      </c>
      <c r="BA20262" s="191">
        <v>4</v>
      </c>
      <c r="BB20262" s="191">
        <v>0</v>
      </c>
    </row>
    <row r="20263" spans="48:54" x14ac:dyDescent="0.2">
      <c r="AV20263" s="191" t="str">
        <f t="shared" si="320"/>
        <v>518_RS_68_4_202324</v>
      </c>
      <c r="AW20263" s="191" t="s">
        <v>92</v>
      </c>
      <c r="AX20263" s="18">
        <v>202324</v>
      </c>
      <c r="AY20263" s="191">
        <v>518</v>
      </c>
      <c r="AZ20263" s="191">
        <v>68</v>
      </c>
      <c r="BA20263" s="191">
        <v>4</v>
      </c>
      <c r="BB20263" s="191">
        <v>0</v>
      </c>
    </row>
    <row r="20264" spans="48:54" x14ac:dyDescent="0.2">
      <c r="AV20264" s="191" t="str">
        <f t="shared" si="320"/>
        <v>520_RS_68_4_202324</v>
      </c>
      <c r="AW20264" s="191" t="s">
        <v>92</v>
      </c>
      <c r="AX20264" s="18">
        <v>202324</v>
      </c>
      <c r="AY20264" s="191">
        <v>520</v>
      </c>
      <c r="AZ20264" s="191">
        <v>68</v>
      </c>
      <c r="BA20264" s="191">
        <v>4</v>
      </c>
      <c r="BB20264" s="191">
        <v>0</v>
      </c>
    </row>
    <row r="20265" spans="48:54" x14ac:dyDescent="0.2">
      <c r="AV20265" s="191" t="str">
        <f t="shared" si="320"/>
        <v>522_RS_68_4_202324</v>
      </c>
      <c r="AW20265" s="191" t="s">
        <v>92</v>
      </c>
      <c r="AX20265" s="18">
        <v>202324</v>
      </c>
      <c r="AY20265" s="191">
        <v>522</v>
      </c>
      <c r="AZ20265" s="191">
        <v>68</v>
      </c>
      <c r="BA20265" s="191">
        <v>4</v>
      </c>
      <c r="BB20265" s="191">
        <v>0</v>
      </c>
    </row>
    <row r="20266" spans="48:54" x14ac:dyDescent="0.2">
      <c r="AV20266" s="191" t="str">
        <f t="shared" si="320"/>
        <v>524_RS_68_4_202324</v>
      </c>
      <c r="AW20266" s="191" t="s">
        <v>92</v>
      </c>
      <c r="AX20266" s="18">
        <v>202324</v>
      </c>
      <c r="AY20266" s="191">
        <v>524</v>
      </c>
      <c r="AZ20266" s="191">
        <v>68</v>
      </c>
      <c r="BA20266" s="191">
        <v>4</v>
      </c>
      <c r="BB20266" s="191">
        <v>0</v>
      </c>
    </row>
    <row r="20267" spans="48:54" x14ac:dyDescent="0.2">
      <c r="AV20267" s="191" t="str">
        <f t="shared" si="320"/>
        <v>526_RS_68_4_202324</v>
      </c>
      <c r="AW20267" s="191" t="s">
        <v>92</v>
      </c>
      <c r="AX20267" s="18">
        <v>202324</v>
      </c>
      <c r="AY20267" s="191">
        <v>526</v>
      </c>
      <c r="AZ20267" s="191">
        <v>68</v>
      </c>
      <c r="BA20267" s="191">
        <v>4</v>
      </c>
      <c r="BB20267" s="191">
        <v>0</v>
      </c>
    </row>
    <row r="20268" spans="48:54" x14ac:dyDescent="0.2">
      <c r="AV20268" s="191" t="str">
        <f t="shared" si="320"/>
        <v>528_RS_68_4_202324</v>
      </c>
      <c r="AW20268" s="191" t="s">
        <v>92</v>
      </c>
      <c r="AX20268" s="18">
        <v>202324</v>
      </c>
      <c r="AY20268" s="191">
        <v>528</v>
      </c>
      <c r="AZ20268" s="191">
        <v>68</v>
      </c>
      <c r="BA20268" s="191">
        <v>4</v>
      </c>
      <c r="BB20268" s="191">
        <v>0</v>
      </c>
    </row>
    <row r="20269" spans="48:54" x14ac:dyDescent="0.2">
      <c r="AV20269" s="191" t="str">
        <f t="shared" si="320"/>
        <v>530_RS_68_4_202324</v>
      </c>
      <c r="AW20269" s="191" t="s">
        <v>92</v>
      </c>
      <c r="AX20269" s="18">
        <v>202324</v>
      </c>
      <c r="AY20269" s="191">
        <v>530</v>
      </c>
      <c r="AZ20269" s="191">
        <v>68</v>
      </c>
      <c r="BA20269" s="191">
        <v>4</v>
      </c>
      <c r="BB20269" s="191">
        <v>0</v>
      </c>
    </row>
    <row r="20270" spans="48:54" x14ac:dyDescent="0.2">
      <c r="AV20270" s="191" t="str">
        <f t="shared" si="320"/>
        <v>532_RS_68_4_202324</v>
      </c>
      <c r="AW20270" s="191" t="s">
        <v>92</v>
      </c>
      <c r="AX20270" s="18">
        <v>202324</v>
      </c>
      <c r="AY20270" s="191">
        <v>532</v>
      </c>
      <c r="AZ20270" s="191">
        <v>68</v>
      </c>
      <c r="BA20270" s="191">
        <v>4</v>
      </c>
      <c r="BB20270" s="191">
        <v>0</v>
      </c>
    </row>
    <row r="20271" spans="48:54" x14ac:dyDescent="0.2">
      <c r="AV20271" s="191" t="str">
        <f t="shared" si="320"/>
        <v>534_RS_68_4_202324</v>
      </c>
      <c r="AW20271" s="191" t="s">
        <v>92</v>
      </c>
      <c r="AX20271" s="18">
        <v>202324</v>
      </c>
      <c r="AY20271" s="191">
        <v>534</v>
      </c>
      <c r="AZ20271" s="191">
        <v>68</v>
      </c>
      <c r="BA20271" s="191">
        <v>4</v>
      </c>
      <c r="BB20271" s="191">
        <v>0</v>
      </c>
    </row>
    <row r="20272" spans="48:54" x14ac:dyDescent="0.2">
      <c r="AV20272" s="191" t="str">
        <f t="shared" si="320"/>
        <v>536_RS_68_4_202324</v>
      </c>
      <c r="AW20272" s="191" t="s">
        <v>92</v>
      </c>
      <c r="AX20272" s="18">
        <v>202324</v>
      </c>
      <c r="AY20272" s="191">
        <v>536</v>
      </c>
      <c r="AZ20272" s="191">
        <v>68</v>
      </c>
      <c r="BA20272" s="191">
        <v>4</v>
      </c>
      <c r="BB20272" s="191">
        <v>0</v>
      </c>
    </row>
    <row r="20273" spans="48:54" x14ac:dyDescent="0.2">
      <c r="AV20273" s="191" t="str">
        <f t="shared" si="320"/>
        <v>538_RS_68_4_202324</v>
      </c>
      <c r="AW20273" s="191" t="s">
        <v>92</v>
      </c>
      <c r="AX20273" s="18">
        <v>202324</v>
      </c>
      <c r="AY20273" s="191">
        <v>538</v>
      </c>
      <c r="AZ20273" s="191">
        <v>68</v>
      </c>
      <c r="BA20273" s="191">
        <v>4</v>
      </c>
      <c r="BB20273" s="191">
        <v>0</v>
      </c>
    </row>
    <row r="20274" spans="48:54" x14ac:dyDescent="0.2">
      <c r="AV20274" s="191" t="str">
        <f t="shared" si="320"/>
        <v>540_RS_68_4_202324</v>
      </c>
      <c r="AW20274" s="191" t="s">
        <v>92</v>
      </c>
      <c r="AX20274" s="18">
        <v>202324</v>
      </c>
      <c r="AY20274" s="191">
        <v>540</v>
      </c>
      <c r="AZ20274" s="191">
        <v>68</v>
      </c>
      <c r="BA20274" s="191">
        <v>4</v>
      </c>
      <c r="BB20274" s="191">
        <v>0</v>
      </c>
    </row>
    <row r="20275" spans="48:54" x14ac:dyDescent="0.2">
      <c r="AV20275" s="191" t="str">
        <f t="shared" si="320"/>
        <v>542_RS_68_4_202324</v>
      </c>
      <c r="AW20275" s="191" t="s">
        <v>92</v>
      </c>
      <c r="AX20275" s="18">
        <v>202324</v>
      </c>
      <c r="AY20275" s="191">
        <v>542</v>
      </c>
      <c r="AZ20275" s="191">
        <v>68</v>
      </c>
      <c r="BA20275" s="191">
        <v>4</v>
      </c>
      <c r="BB20275" s="191">
        <v>0</v>
      </c>
    </row>
    <row r="20276" spans="48:54" x14ac:dyDescent="0.2">
      <c r="AV20276" s="191" t="str">
        <f t="shared" si="320"/>
        <v>544_RS_68_4_202324</v>
      </c>
      <c r="AW20276" s="191" t="s">
        <v>92</v>
      </c>
      <c r="AX20276" s="18">
        <v>202324</v>
      </c>
      <c r="AY20276" s="191">
        <v>544</v>
      </c>
      <c r="AZ20276" s="191">
        <v>68</v>
      </c>
      <c r="BA20276" s="191">
        <v>4</v>
      </c>
      <c r="BB20276" s="191">
        <v>0</v>
      </c>
    </row>
    <row r="20277" spans="48:54" x14ac:dyDescent="0.2">
      <c r="AV20277" s="191" t="str">
        <f t="shared" si="320"/>
        <v>545_RS_68_4_202324</v>
      </c>
      <c r="AW20277" s="191" t="s">
        <v>92</v>
      </c>
      <c r="AX20277" s="18">
        <v>202324</v>
      </c>
      <c r="AY20277" s="191">
        <v>545</v>
      </c>
      <c r="AZ20277" s="191">
        <v>68</v>
      </c>
      <c r="BA20277" s="191">
        <v>4</v>
      </c>
      <c r="BB20277" s="191">
        <v>0</v>
      </c>
    </row>
    <row r="20278" spans="48:54" x14ac:dyDescent="0.2">
      <c r="AV20278" s="191" t="str">
        <f t="shared" si="320"/>
        <v>546_RS_68_4_202324</v>
      </c>
      <c r="AW20278" s="191" t="s">
        <v>92</v>
      </c>
      <c r="AX20278" s="18">
        <v>202324</v>
      </c>
      <c r="AY20278" s="191">
        <v>546</v>
      </c>
      <c r="AZ20278" s="191">
        <v>68</v>
      </c>
      <c r="BA20278" s="191">
        <v>4</v>
      </c>
      <c r="BB20278" s="191">
        <v>0</v>
      </c>
    </row>
    <row r="20279" spans="48:54" x14ac:dyDescent="0.2">
      <c r="AV20279" s="191" t="str">
        <f t="shared" si="320"/>
        <v>548_RS_68_4_202324</v>
      </c>
      <c r="AW20279" s="191" t="s">
        <v>92</v>
      </c>
      <c r="AX20279" s="18">
        <v>202324</v>
      </c>
      <c r="AY20279" s="191">
        <v>548</v>
      </c>
      <c r="AZ20279" s="191">
        <v>68</v>
      </c>
      <c r="BA20279" s="191">
        <v>4</v>
      </c>
      <c r="BB20279" s="191">
        <v>0</v>
      </c>
    </row>
    <row r="20280" spans="48:54" x14ac:dyDescent="0.2">
      <c r="AV20280" s="191" t="str">
        <f t="shared" si="320"/>
        <v>550_RS_68_4_202324</v>
      </c>
      <c r="AW20280" s="191" t="s">
        <v>92</v>
      </c>
      <c r="AX20280" s="18">
        <v>202324</v>
      </c>
      <c r="AY20280" s="191">
        <v>550</v>
      </c>
      <c r="AZ20280" s="191">
        <v>68</v>
      </c>
      <c r="BA20280" s="191">
        <v>4</v>
      </c>
      <c r="BB20280" s="191">
        <v>0</v>
      </c>
    </row>
    <row r="20281" spans="48:54" x14ac:dyDescent="0.2">
      <c r="AV20281" s="191" t="str">
        <f t="shared" si="320"/>
        <v>552_RS_68_4_202324</v>
      </c>
      <c r="AW20281" s="191" t="s">
        <v>92</v>
      </c>
      <c r="AX20281" s="18">
        <v>202324</v>
      </c>
      <c r="AY20281" s="191">
        <v>552</v>
      </c>
      <c r="AZ20281" s="191">
        <v>68</v>
      </c>
      <c r="BA20281" s="191">
        <v>4</v>
      </c>
      <c r="BB20281" s="191">
        <v>0</v>
      </c>
    </row>
    <row r="20282" spans="48:54" x14ac:dyDescent="0.2">
      <c r="AV20282" s="191" t="str">
        <f t="shared" si="320"/>
        <v>562_RS_68_4_202324</v>
      </c>
      <c r="AW20282" s="191" t="s">
        <v>92</v>
      </c>
      <c r="AX20282" s="18">
        <v>202324</v>
      </c>
      <c r="AY20282" s="191">
        <v>562</v>
      </c>
      <c r="AZ20282" s="191">
        <v>68</v>
      </c>
      <c r="BA20282" s="191">
        <v>4</v>
      </c>
      <c r="BB20282" s="191">
        <v>772</v>
      </c>
    </row>
    <row r="20283" spans="48:54" x14ac:dyDescent="0.2">
      <c r="AV20283" s="191" t="str">
        <f t="shared" si="320"/>
        <v>564_RS_68_4_202324</v>
      </c>
      <c r="AW20283" s="191" t="s">
        <v>92</v>
      </c>
      <c r="AX20283" s="18">
        <v>202324</v>
      </c>
      <c r="AY20283" s="191">
        <v>564</v>
      </c>
      <c r="AZ20283" s="191">
        <v>68</v>
      </c>
      <c r="BA20283" s="191">
        <v>4</v>
      </c>
      <c r="BB20283" s="191">
        <v>0</v>
      </c>
    </row>
    <row r="20284" spans="48:54" x14ac:dyDescent="0.2">
      <c r="AV20284" s="191" t="str">
        <f t="shared" si="320"/>
        <v>566_RS_68_4_202324</v>
      </c>
      <c r="AW20284" s="191" t="s">
        <v>92</v>
      </c>
      <c r="AX20284" s="18">
        <v>202324</v>
      </c>
      <c r="AY20284" s="191">
        <v>566</v>
      </c>
      <c r="AZ20284" s="191">
        <v>68</v>
      </c>
      <c r="BA20284" s="191">
        <v>4</v>
      </c>
      <c r="BB20284" s="191">
        <v>0</v>
      </c>
    </row>
    <row r="20285" spans="48:54" x14ac:dyDescent="0.2">
      <c r="AV20285" s="191" t="str">
        <f t="shared" si="320"/>
        <v>568_RS_68_4_202324</v>
      </c>
      <c r="AW20285" s="191" t="s">
        <v>92</v>
      </c>
      <c r="AX20285" s="18">
        <v>202324</v>
      </c>
      <c r="AY20285" s="191">
        <v>568</v>
      </c>
      <c r="AZ20285" s="191">
        <v>68</v>
      </c>
      <c r="BA20285" s="191">
        <v>4</v>
      </c>
      <c r="BB20285" s="191">
        <v>0</v>
      </c>
    </row>
    <row r="20286" spans="48:54" x14ac:dyDescent="0.2">
      <c r="AV20286" s="191" t="str">
        <f t="shared" si="320"/>
        <v>572_RS_68_4_202324</v>
      </c>
      <c r="AW20286" s="191" t="s">
        <v>92</v>
      </c>
      <c r="AX20286" s="18">
        <v>202324</v>
      </c>
      <c r="AY20286" s="191">
        <v>572</v>
      </c>
      <c r="AZ20286" s="191">
        <v>68</v>
      </c>
      <c r="BA20286" s="191">
        <v>4</v>
      </c>
      <c r="BB20286" s="191">
        <v>0</v>
      </c>
    </row>
    <row r="20287" spans="48:54" x14ac:dyDescent="0.2">
      <c r="AV20287" s="191" t="str">
        <f t="shared" si="320"/>
        <v>574_RS_68_4_202324</v>
      </c>
      <c r="AW20287" s="191" t="s">
        <v>92</v>
      </c>
      <c r="AX20287" s="18">
        <v>202324</v>
      </c>
      <c r="AY20287" s="191">
        <v>574</v>
      </c>
      <c r="AZ20287" s="191">
        <v>68</v>
      </c>
      <c r="BA20287" s="191">
        <v>4</v>
      </c>
      <c r="BB20287" s="191">
        <v>0</v>
      </c>
    </row>
    <row r="20288" spans="48:54" x14ac:dyDescent="0.2">
      <c r="AV20288" s="191" t="str">
        <f t="shared" si="320"/>
        <v>576_RS_68_4_202324</v>
      </c>
      <c r="AW20288" s="191" t="s">
        <v>92</v>
      </c>
      <c r="AX20288" s="18">
        <v>202324</v>
      </c>
      <c r="AY20288" s="191">
        <v>576</v>
      </c>
      <c r="AZ20288" s="191">
        <v>68</v>
      </c>
      <c r="BA20288" s="191">
        <v>4</v>
      </c>
      <c r="BB20288" s="191">
        <v>0</v>
      </c>
    </row>
    <row r="20289" spans="48:54" x14ac:dyDescent="0.2">
      <c r="AV20289" s="191" t="str">
        <f t="shared" si="320"/>
        <v>582_RS_68_4_202324</v>
      </c>
      <c r="AW20289" s="191" t="s">
        <v>92</v>
      </c>
      <c r="AX20289" s="18">
        <v>202324</v>
      </c>
      <c r="AY20289" s="191">
        <v>582</v>
      </c>
      <c r="AZ20289" s="191">
        <v>68</v>
      </c>
      <c r="BA20289" s="191">
        <v>4</v>
      </c>
      <c r="BB20289" s="191">
        <v>0</v>
      </c>
    </row>
    <row r="20290" spans="48:54" x14ac:dyDescent="0.2">
      <c r="AV20290" s="191" t="str">
        <f t="shared" si="320"/>
        <v>584_RS_68_4_202324</v>
      </c>
      <c r="AW20290" s="191" t="s">
        <v>92</v>
      </c>
      <c r="AX20290" s="18">
        <v>202324</v>
      </c>
      <c r="AY20290" s="191">
        <v>584</v>
      </c>
      <c r="AZ20290" s="191">
        <v>68</v>
      </c>
      <c r="BA20290" s="191">
        <v>4</v>
      </c>
      <c r="BB20290" s="191">
        <v>0</v>
      </c>
    </row>
    <row r="20291" spans="48:54" x14ac:dyDescent="0.2">
      <c r="AV20291" s="191" t="str">
        <f t="shared" si="320"/>
        <v>586_RS_68_4_202324</v>
      </c>
      <c r="AW20291" s="191" t="s">
        <v>92</v>
      </c>
      <c r="AX20291" s="18">
        <v>202324</v>
      </c>
      <c r="AY20291" s="191">
        <v>586</v>
      </c>
      <c r="AZ20291" s="191">
        <v>68</v>
      </c>
      <c r="BA20291" s="191">
        <v>4</v>
      </c>
      <c r="BB20291" s="191">
        <v>0</v>
      </c>
    </row>
    <row r="20292" spans="48:54" x14ac:dyDescent="0.2">
      <c r="AV20292" s="191" t="str">
        <f t="shared" ref="AV20292:AV20355" si="321">AY20292&amp;"_"&amp;AW20292&amp;"_"&amp;AZ20292&amp;"_"&amp;BA20292&amp;"_"&amp;AX20292</f>
        <v>512_RS_69_4_202324</v>
      </c>
      <c r="AW20292" s="191" t="s">
        <v>92</v>
      </c>
      <c r="AX20292" s="18">
        <v>202324</v>
      </c>
      <c r="AY20292" s="191">
        <v>512</v>
      </c>
      <c r="AZ20292" s="191">
        <v>69</v>
      </c>
      <c r="BA20292" s="191">
        <v>4</v>
      </c>
      <c r="BB20292" s="191">
        <v>79</v>
      </c>
    </row>
    <row r="20293" spans="48:54" x14ac:dyDescent="0.2">
      <c r="AV20293" s="191" t="str">
        <f t="shared" si="321"/>
        <v>514_RS_69_4_202324</v>
      </c>
      <c r="AW20293" s="191" t="s">
        <v>92</v>
      </c>
      <c r="AX20293" s="18">
        <v>202324</v>
      </c>
      <c r="AY20293" s="191">
        <v>514</v>
      </c>
      <c r="AZ20293" s="191">
        <v>69</v>
      </c>
      <c r="BA20293" s="191">
        <v>4</v>
      </c>
      <c r="BB20293" s="191">
        <v>125.68</v>
      </c>
    </row>
    <row r="20294" spans="48:54" x14ac:dyDescent="0.2">
      <c r="AV20294" s="191" t="str">
        <f t="shared" si="321"/>
        <v>516_RS_69_4_202324</v>
      </c>
      <c r="AW20294" s="191" t="s">
        <v>92</v>
      </c>
      <c r="AX20294" s="18">
        <v>202324</v>
      </c>
      <c r="AY20294" s="191">
        <v>516</v>
      </c>
      <c r="AZ20294" s="191">
        <v>69</v>
      </c>
      <c r="BA20294" s="191">
        <v>4</v>
      </c>
      <c r="BB20294" s="191">
        <v>0</v>
      </c>
    </row>
    <row r="20295" spans="48:54" x14ac:dyDescent="0.2">
      <c r="AV20295" s="191" t="str">
        <f t="shared" si="321"/>
        <v>518_RS_69_4_202324</v>
      </c>
      <c r="AW20295" s="191" t="s">
        <v>92</v>
      </c>
      <c r="AX20295" s="18">
        <v>202324</v>
      </c>
      <c r="AY20295" s="191">
        <v>518</v>
      </c>
      <c r="AZ20295" s="191">
        <v>69</v>
      </c>
      <c r="BA20295" s="191">
        <v>4</v>
      </c>
      <c r="BB20295" s="191">
        <v>0</v>
      </c>
    </row>
    <row r="20296" spans="48:54" x14ac:dyDescent="0.2">
      <c r="AV20296" s="191" t="str">
        <f t="shared" si="321"/>
        <v>520_RS_69_4_202324</v>
      </c>
      <c r="AW20296" s="191" t="s">
        <v>92</v>
      </c>
      <c r="AX20296" s="18">
        <v>202324</v>
      </c>
      <c r="AY20296" s="191">
        <v>520</v>
      </c>
      <c r="AZ20296" s="191">
        <v>69</v>
      </c>
      <c r="BA20296" s="191">
        <v>4</v>
      </c>
      <c r="BB20296" s="191">
        <v>0</v>
      </c>
    </row>
    <row r="20297" spans="48:54" x14ac:dyDescent="0.2">
      <c r="AV20297" s="191" t="str">
        <f t="shared" si="321"/>
        <v>522_RS_69_4_202324</v>
      </c>
      <c r="AW20297" s="191" t="s">
        <v>92</v>
      </c>
      <c r="AX20297" s="18">
        <v>202324</v>
      </c>
      <c r="AY20297" s="191">
        <v>522</v>
      </c>
      <c r="AZ20297" s="191">
        <v>69</v>
      </c>
      <c r="BA20297" s="191">
        <v>4</v>
      </c>
      <c r="BB20297" s="191">
        <v>0</v>
      </c>
    </row>
    <row r="20298" spans="48:54" x14ac:dyDescent="0.2">
      <c r="AV20298" s="191" t="str">
        <f t="shared" si="321"/>
        <v>524_RS_69_4_202324</v>
      </c>
      <c r="AW20298" s="191" t="s">
        <v>92</v>
      </c>
      <c r="AX20298" s="18">
        <v>202324</v>
      </c>
      <c r="AY20298" s="191">
        <v>524</v>
      </c>
      <c r="AZ20298" s="191">
        <v>69</v>
      </c>
      <c r="BA20298" s="191">
        <v>4</v>
      </c>
      <c r="BB20298" s="191">
        <v>0</v>
      </c>
    </row>
    <row r="20299" spans="48:54" x14ac:dyDescent="0.2">
      <c r="AV20299" s="191" t="str">
        <f t="shared" si="321"/>
        <v>526_RS_69_4_202324</v>
      </c>
      <c r="AW20299" s="191" t="s">
        <v>92</v>
      </c>
      <c r="AX20299" s="18">
        <v>202324</v>
      </c>
      <c r="AY20299" s="191">
        <v>526</v>
      </c>
      <c r="AZ20299" s="191">
        <v>69</v>
      </c>
      <c r="BA20299" s="191">
        <v>4</v>
      </c>
      <c r="BB20299" s="191">
        <v>0</v>
      </c>
    </row>
    <row r="20300" spans="48:54" x14ac:dyDescent="0.2">
      <c r="AV20300" s="191" t="str">
        <f t="shared" si="321"/>
        <v>528_RS_69_4_202324</v>
      </c>
      <c r="AW20300" s="191" t="s">
        <v>92</v>
      </c>
      <c r="AX20300" s="18">
        <v>202324</v>
      </c>
      <c r="AY20300" s="191">
        <v>528</v>
      </c>
      <c r="AZ20300" s="191">
        <v>69</v>
      </c>
      <c r="BA20300" s="191">
        <v>4</v>
      </c>
      <c r="BB20300" s="191">
        <v>0</v>
      </c>
    </row>
    <row r="20301" spans="48:54" x14ac:dyDescent="0.2">
      <c r="AV20301" s="191" t="str">
        <f t="shared" si="321"/>
        <v>530_RS_69_4_202324</v>
      </c>
      <c r="AW20301" s="191" t="s">
        <v>92</v>
      </c>
      <c r="AX20301" s="18">
        <v>202324</v>
      </c>
      <c r="AY20301" s="191">
        <v>530</v>
      </c>
      <c r="AZ20301" s="191">
        <v>69</v>
      </c>
      <c r="BA20301" s="191">
        <v>4</v>
      </c>
      <c r="BB20301" s="191">
        <v>168.09100000000001</v>
      </c>
    </row>
    <row r="20302" spans="48:54" x14ac:dyDescent="0.2">
      <c r="AV20302" s="191" t="str">
        <f t="shared" si="321"/>
        <v>532_RS_69_4_202324</v>
      </c>
      <c r="AW20302" s="191" t="s">
        <v>92</v>
      </c>
      <c r="AX20302" s="18">
        <v>202324</v>
      </c>
      <c r="AY20302" s="191">
        <v>532</v>
      </c>
      <c r="AZ20302" s="191">
        <v>69</v>
      </c>
      <c r="BA20302" s="191">
        <v>4</v>
      </c>
      <c r="BB20302" s="191">
        <v>301.14400000000001</v>
      </c>
    </row>
    <row r="20303" spans="48:54" x14ac:dyDescent="0.2">
      <c r="AV20303" s="191" t="str">
        <f t="shared" si="321"/>
        <v>534_RS_69_4_202324</v>
      </c>
      <c r="AW20303" s="191" t="s">
        <v>92</v>
      </c>
      <c r="AX20303" s="18">
        <v>202324</v>
      </c>
      <c r="AY20303" s="191">
        <v>534</v>
      </c>
      <c r="AZ20303" s="191">
        <v>69</v>
      </c>
      <c r="BA20303" s="191">
        <v>4</v>
      </c>
      <c r="BB20303" s="191">
        <v>0</v>
      </c>
    </row>
    <row r="20304" spans="48:54" x14ac:dyDescent="0.2">
      <c r="AV20304" s="191" t="str">
        <f t="shared" si="321"/>
        <v>536_RS_69_4_202324</v>
      </c>
      <c r="AW20304" s="191" t="s">
        <v>92</v>
      </c>
      <c r="AX20304" s="18">
        <v>202324</v>
      </c>
      <c r="AY20304" s="191">
        <v>536</v>
      </c>
      <c r="AZ20304" s="191">
        <v>69</v>
      </c>
      <c r="BA20304" s="191">
        <v>4</v>
      </c>
      <c r="BB20304" s="191">
        <v>144.958</v>
      </c>
    </row>
    <row r="20305" spans="48:54" x14ac:dyDescent="0.2">
      <c r="AV20305" s="191" t="str">
        <f t="shared" si="321"/>
        <v>538_RS_69_4_202324</v>
      </c>
      <c r="AW20305" s="191" t="s">
        <v>92</v>
      </c>
      <c r="AX20305" s="18">
        <v>202324</v>
      </c>
      <c r="AY20305" s="191">
        <v>538</v>
      </c>
      <c r="AZ20305" s="191">
        <v>69</v>
      </c>
      <c r="BA20305" s="191">
        <v>4</v>
      </c>
      <c r="BB20305" s="191">
        <v>20.082000000000001</v>
      </c>
    </row>
    <row r="20306" spans="48:54" x14ac:dyDescent="0.2">
      <c r="AV20306" s="191" t="str">
        <f t="shared" si="321"/>
        <v>540_RS_69_4_202324</v>
      </c>
      <c r="AW20306" s="191" t="s">
        <v>92</v>
      </c>
      <c r="AX20306" s="18">
        <v>202324</v>
      </c>
      <c r="AY20306" s="191">
        <v>540</v>
      </c>
      <c r="AZ20306" s="191">
        <v>69</v>
      </c>
      <c r="BA20306" s="191">
        <v>4</v>
      </c>
      <c r="BB20306" s="191">
        <v>0</v>
      </c>
    </row>
    <row r="20307" spans="48:54" x14ac:dyDescent="0.2">
      <c r="AV20307" s="191" t="str">
        <f t="shared" si="321"/>
        <v>542_RS_69_4_202324</v>
      </c>
      <c r="AW20307" s="191" t="s">
        <v>92</v>
      </c>
      <c r="AX20307" s="18">
        <v>202324</v>
      </c>
      <c r="AY20307" s="191">
        <v>542</v>
      </c>
      <c r="AZ20307" s="191">
        <v>69</v>
      </c>
      <c r="BA20307" s="191">
        <v>4</v>
      </c>
      <c r="BB20307" s="191">
        <v>0</v>
      </c>
    </row>
    <row r="20308" spans="48:54" x14ac:dyDescent="0.2">
      <c r="AV20308" s="191" t="str">
        <f t="shared" si="321"/>
        <v>544_RS_69_4_202324</v>
      </c>
      <c r="AW20308" s="191" t="s">
        <v>92</v>
      </c>
      <c r="AX20308" s="18">
        <v>202324</v>
      </c>
      <c r="AY20308" s="191">
        <v>544</v>
      </c>
      <c r="AZ20308" s="191">
        <v>69</v>
      </c>
      <c r="BA20308" s="191">
        <v>4</v>
      </c>
      <c r="BB20308" s="191">
        <v>253.45500000000001</v>
      </c>
    </row>
    <row r="20309" spans="48:54" x14ac:dyDescent="0.2">
      <c r="AV20309" s="191" t="str">
        <f t="shared" si="321"/>
        <v>545_RS_69_4_202324</v>
      </c>
      <c r="AW20309" s="191" t="s">
        <v>92</v>
      </c>
      <c r="AX20309" s="18">
        <v>202324</v>
      </c>
      <c r="AY20309" s="191">
        <v>545</v>
      </c>
      <c r="AZ20309" s="191">
        <v>69</v>
      </c>
      <c r="BA20309" s="191">
        <v>4</v>
      </c>
      <c r="BB20309" s="191">
        <v>0</v>
      </c>
    </row>
    <row r="20310" spans="48:54" x14ac:dyDescent="0.2">
      <c r="AV20310" s="191" t="str">
        <f t="shared" si="321"/>
        <v>546_RS_69_4_202324</v>
      </c>
      <c r="AW20310" s="191" t="s">
        <v>92</v>
      </c>
      <c r="AX20310" s="18">
        <v>202324</v>
      </c>
      <c r="AY20310" s="191">
        <v>546</v>
      </c>
      <c r="AZ20310" s="191">
        <v>69</v>
      </c>
      <c r="BA20310" s="191">
        <v>4</v>
      </c>
      <c r="BB20310" s="191">
        <v>0</v>
      </c>
    </row>
    <row r="20311" spans="48:54" x14ac:dyDescent="0.2">
      <c r="AV20311" s="191" t="str">
        <f t="shared" si="321"/>
        <v>548_RS_69_4_202324</v>
      </c>
      <c r="AW20311" s="191" t="s">
        <v>92</v>
      </c>
      <c r="AX20311" s="18">
        <v>202324</v>
      </c>
      <c r="AY20311" s="191">
        <v>548</v>
      </c>
      <c r="AZ20311" s="191">
        <v>69</v>
      </c>
      <c r="BA20311" s="191">
        <v>4</v>
      </c>
      <c r="BB20311" s="191">
        <v>0</v>
      </c>
    </row>
    <row r="20312" spans="48:54" x14ac:dyDescent="0.2">
      <c r="AV20312" s="191" t="str">
        <f t="shared" si="321"/>
        <v>550_RS_69_4_202324</v>
      </c>
      <c r="AW20312" s="191" t="s">
        <v>92</v>
      </c>
      <c r="AX20312" s="18">
        <v>202324</v>
      </c>
      <c r="AY20312" s="191">
        <v>550</v>
      </c>
      <c r="AZ20312" s="191">
        <v>69</v>
      </c>
      <c r="BA20312" s="191">
        <v>4</v>
      </c>
      <c r="BB20312" s="191">
        <v>0</v>
      </c>
    </row>
    <row r="20313" spans="48:54" x14ac:dyDescent="0.2">
      <c r="AV20313" s="191" t="str">
        <f t="shared" si="321"/>
        <v>552_RS_69_4_202324</v>
      </c>
      <c r="AW20313" s="191" t="s">
        <v>92</v>
      </c>
      <c r="AX20313" s="18">
        <v>202324</v>
      </c>
      <c r="AY20313" s="191">
        <v>552</v>
      </c>
      <c r="AZ20313" s="191">
        <v>69</v>
      </c>
      <c r="BA20313" s="191">
        <v>4</v>
      </c>
      <c r="BB20313" s="191">
        <v>157.547</v>
      </c>
    </row>
    <row r="20314" spans="48:54" x14ac:dyDescent="0.2">
      <c r="AV20314" s="191" t="str">
        <f t="shared" si="321"/>
        <v>562_RS_69_4_202324</v>
      </c>
      <c r="AW20314" s="191" t="s">
        <v>92</v>
      </c>
      <c r="AX20314" s="18">
        <v>202324</v>
      </c>
      <c r="AY20314" s="191">
        <v>562</v>
      </c>
      <c r="AZ20314" s="191">
        <v>69</v>
      </c>
      <c r="BA20314" s="191">
        <v>4</v>
      </c>
      <c r="BB20314" s="191">
        <v>0</v>
      </c>
    </row>
    <row r="20315" spans="48:54" x14ac:dyDescent="0.2">
      <c r="AV20315" s="191" t="str">
        <f t="shared" si="321"/>
        <v>564_RS_69_4_202324</v>
      </c>
      <c r="AW20315" s="191" t="s">
        <v>92</v>
      </c>
      <c r="AX20315" s="18">
        <v>202324</v>
      </c>
      <c r="AY20315" s="191">
        <v>564</v>
      </c>
      <c r="AZ20315" s="191">
        <v>69</v>
      </c>
      <c r="BA20315" s="191">
        <v>4</v>
      </c>
      <c r="BB20315" s="191">
        <v>0</v>
      </c>
    </row>
    <row r="20316" spans="48:54" x14ac:dyDescent="0.2">
      <c r="AV20316" s="191" t="str">
        <f t="shared" si="321"/>
        <v>566_RS_69_4_202324</v>
      </c>
      <c r="AW20316" s="191" t="s">
        <v>92</v>
      </c>
      <c r="AX20316" s="18">
        <v>202324</v>
      </c>
      <c r="AY20316" s="191">
        <v>566</v>
      </c>
      <c r="AZ20316" s="191">
        <v>69</v>
      </c>
      <c r="BA20316" s="191">
        <v>4</v>
      </c>
      <c r="BB20316" s="191">
        <v>0</v>
      </c>
    </row>
    <row r="20317" spans="48:54" x14ac:dyDescent="0.2">
      <c r="AV20317" s="191" t="str">
        <f t="shared" si="321"/>
        <v>568_RS_69_4_202324</v>
      </c>
      <c r="AW20317" s="191" t="s">
        <v>92</v>
      </c>
      <c r="AX20317" s="18">
        <v>202324</v>
      </c>
      <c r="AY20317" s="191">
        <v>568</v>
      </c>
      <c r="AZ20317" s="191">
        <v>69</v>
      </c>
      <c r="BA20317" s="191">
        <v>4</v>
      </c>
      <c r="BB20317" s="191">
        <v>0</v>
      </c>
    </row>
    <row r="20318" spans="48:54" x14ac:dyDescent="0.2">
      <c r="AV20318" s="191" t="str">
        <f t="shared" si="321"/>
        <v>572_RS_69_4_202324</v>
      </c>
      <c r="AW20318" s="191" t="s">
        <v>92</v>
      </c>
      <c r="AX20318" s="18">
        <v>202324</v>
      </c>
      <c r="AY20318" s="191">
        <v>572</v>
      </c>
      <c r="AZ20318" s="191">
        <v>69</v>
      </c>
      <c r="BA20318" s="191">
        <v>4</v>
      </c>
      <c r="BB20318" s="191">
        <v>0</v>
      </c>
    </row>
    <row r="20319" spans="48:54" x14ac:dyDescent="0.2">
      <c r="AV20319" s="191" t="str">
        <f t="shared" si="321"/>
        <v>574_RS_69_4_202324</v>
      </c>
      <c r="AW20319" s="191" t="s">
        <v>92</v>
      </c>
      <c r="AX20319" s="18">
        <v>202324</v>
      </c>
      <c r="AY20319" s="191">
        <v>574</v>
      </c>
      <c r="AZ20319" s="191">
        <v>69</v>
      </c>
      <c r="BA20319" s="191">
        <v>4</v>
      </c>
      <c r="BB20319" s="191">
        <v>0</v>
      </c>
    </row>
    <row r="20320" spans="48:54" x14ac:dyDescent="0.2">
      <c r="AV20320" s="191" t="str">
        <f t="shared" si="321"/>
        <v>576_RS_69_4_202324</v>
      </c>
      <c r="AW20320" s="191" t="s">
        <v>92</v>
      </c>
      <c r="AX20320" s="18">
        <v>202324</v>
      </c>
      <c r="AY20320" s="191">
        <v>576</v>
      </c>
      <c r="AZ20320" s="191">
        <v>69</v>
      </c>
      <c r="BA20320" s="191">
        <v>4</v>
      </c>
      <c r="BB20320" s="191">
        <v>0</v>
      </c>
    </row>
    <row r="20321" spans="48:54" x14ac:dyDescent="0.2">
      <c r="AV20321" s="191" t="str">
        <f t="shared" si="321"/>
        <v>582_RS_69_4_202324</v>
      </c>
      <c r="AW20321" s="191" t="s">
        <v>92</v>
      </c>
      <c r="AX20321" s="18">
        <v>202324</v>
      </c>
      <c r="AY20321" s="191">
        <v>582</v>
      </c>
      <c r="AZ20321" s="191">
        <v>69</v>
      </c>
      <c r="BA20321" s="191">
        <v>4</v>
      </c>
      <c r="BB20321" s="191">
        <v>0</v>
      </c>
    </row>
    <row r="20322" spans="48:54" x14ac:dyDescent="0.2">
      <c r="AV20322" s="191" t="str">
        <f t="shared" si="321"/>
        <v>584_RS_69_4_202324</v>
      </c>
      <c r="AW20322" s="191" t="s">
        <v>92</v>
      </c>
      <c r="AX20322" s="18">
        <v>202324</v>
      </c>
      <c r="AY20322" s="191">
        <v>584</v>
      </c>
      <c r="AZ20322" s="191">
        <v>69</v>
      </c>
      <c r="BA20322" s="191">
        <v>4</v>
      </c>
      <c r="BB20322" s="191">
        <v>0</v>
      </c>
    </row>
    <row r="20323" spans="48:54" x14ac:dyDescent="0.2">
      <c r="AV20323" s="191" t="str">
        <f t="shared" si="321"/>
        <v>586_RS_69_4_202324</v>
      </c>
      <c r="AW20323" s="191" t="s">
        <v>92</v>
      </c>
      <c r="AX20323" s="18">
        <v>202324</v>
      </c>
      <c r="AY20323" s="191">
        <v>586</v>
      </c>
      <c r="AZ20323" s="191">
        <v>69</v>
      </c>
      <c r="BA20323" s="191">
        <v>4</v>
      </c>
      <c r="BB20323" s="191">
        <v>0</v>
      </c>
    </row>
    <row r="20324" spans="48:54" x14ac:dyDescent="0.2">
      <c r="AV20324" s="191" t="str">
        <f t="shared" si="321"/>
        <v>512_RS_70_4_202324</v>
      </c>
      <c r="AW20324" s="191" t="s">
        <v>92</v>
      </c>
      <c r="AX20324" s="18">
        <v>202324</v>
      </c>
      <c r="AY20324" s="191">
        <v>512</v>
      </c>
      <c r="AZ20324" s="191">
        <v>70</v>
      </c>
      <c r="BA20324" s="191">
        <v>4</v>
      </c>
      <c r="BB20324" s="191">
        <v>0</v>
      </c>
    </row>
    <row r="20325" spans="48:54" x14ac:dyDescent="0.2">
      <c r="AV20325" s="191" t="str">
        <f t="shared" si="321"/>
        <v>514_RS_70_4_202324</v>
      </c>
      <c r="AW20325" s="191" t="s">
        <v>92</v>
      </c>
      <c r="AX20325" s="18">
        <v>202324</v>
      </c>
      <c r="AY20325" s="191">
        <v>514</v>
      </c>
      <c r="AZ20325" s="191">
        <v>70</v>
      </c>
      <c r="BA20325" s="191">
        <v>4</v>
      </c>
      <c r="BB20325" s="191">
        <v>0</v>
      </c>
    </row>
    <row r="20326" spans="48:54" x14ac:dyDescent="0.2">
      <c r="AV20326" s="191" t="str">
        <f t="shared" si="321"/>
        <v>516_RS_70_4_202324</v>
      </c>
      <c r="AW20326" s="191" t="s">
        <v>92</v>
      </c>
      <c r="AX20326" s="18">
        <v>202324</v>
      </c>
      <c r="AY20326" s="191">
        <v>516</v>
      </c>
      <c r="AZ20326" s="191">
        <v>70</v>
      </c>
      <c r="BA20326" s="191">
        <v>4</v>
      </c>
      <c r="BB20326" s="191">
        <v>0</v>
      </c>
    </row>
    <row r="20327" spans="48:54" x14ac:dyDescent="0.2">
      <c r="AV20327" s="191" t="str">
        <f t="shared" si="321"/>
        <v>518_RS_70_4_202324</v>
      </c>
      <c r="AW20327" s="191" t="s">
        <v>92</v>
      </c>
      <c r="AX20327" s="18">
        <v>202324</v>
      </c>
      <c r="AY20327" s="191">
        <v>518</v>
      </c>
      <c r="AZ20327" s="191">
        <v>70</v>
      </c>
      <c r="BA20327" s="191">
        <v>4</v>
      </c>
      <c r="BB20327" s="191">
        <v>0</v>
      </c>
    </row>
    <row r="20328" spans="48:54" x14ac:dyDescent="0.2">
      <c r="AV20328" s="191" t="str">
        <f t="shared" si="321"/>
        <v>520_RS_70_4_202324</v>
      </c>
      <c r="AW20328" s="191" t="s">
        <v>92</v>
      </c>
      <c r="AX20328" s="18">
        <v>202324</v>
      </c>
      <c r="AY20328" s="191">
        <v>520</v>
      </c>
      <c r="AZ20328" s="191">
        <v>70</v>
      </c>
      <c r="BA20328" s="191">
        <v>4</v>
      </c>
      <c r="BB20328" s="191">
        <v>0</v>
      </c>
    </row>
    <row r="20329" spans="48:54" x14ac:dyDescent="0.2">
      <c r="AV20329" s="191" t="str">
        <f t="shared" si="321"/>
        <v>522_RS_70_4_202324</v>
      </c>
      <c r="AW20329" s="191" t="s">
        <v>92</v>
      </c>
      <c r="AX20329" s="18">
        <v>202324</v>
      </c>
      <c r="AY20329" s="191">
        <v>522</v>
      </c>
      <c r="AZ20329" s="191">
        <v>70</v>
      </c>
      <c r="BA20329" s="191">
        <v>4</v>
      </c>
      <c r="BB20329" s="191">
        <v>0</v>
      </c>
    </row>
    <row r="20330" spans="48:54" x14ac:dyDescent="0.2">
      <c r="AV20330" s="191" t="str">
        <f t="shared" si="321"/>
        <v>524_RS_70_4_202324</v>
      </c>
      <c r="AW20330" s="191" t="s">
        <v>92</v>
      </c>
      <c r="AX20330" s="18">
        <v>202324</v>
      </c>
      <c r="AY20330" s="191">
        <v>524</v>
      </c>
      <c r="AZ20330" s="191">
        <v>70</v>
      </c>
      <c r="BA20330" s="191">
        <v>4</v>
      </c>
      <c r="BB20330" s="191">
        <v>1011.3353499999523</v>
      </c>
    </row>
    <row r="20331" spans="48:54" x14ac:dyDescent="0.2">
      <c r="AV20331" s="191" t="str">
        <f t="shared" si="321"/>
        <v>526_RS_70_4_202324</v>
      </c>
      <c r="AW20331" s="191" t="s">
        <v>92</v>
      </c>
      <c r="AX20331" s="18">
        <v>202324</v>
      </c>
      <c r="AY20331" s="191">
        <v>526</v>
      </c>
      <c r="AZ20331" s="191">
        <v>70</v>
      </c>
      <c r="BA20331" s="191">
        <v>4</v>
      </c>
      <c r="BB20331" s="191">
        <v>0.14558000000000001</v>
      </c>
    </row>
    <row r="20332" spans="48:54" x14ac:dyDescent="0.2">
      <c r="AV20332" s="191" t="str">
        <f t="shared" si="321"/>
        <v>528_RS_70_4_202324</v>
      </c>
      <c r="AW20332" s="191" t="s">
        <v>92</v>
      </c>
      <c r="AX20332" s="18">
        <v>202324</v>
      </c>
      <c r="AY20332" s="191">
        <v>528</v>
      </c>
      <c r="AZ20332" s="191">
        <v>70</v>
      </c>
      <c r="BA20332" s="191">
        <v>4</v>
      </c>
      <c r="BB20332" s="191">
        <v>0</v>
      </c>
    </row>
    <row r="20333" spans="48:54" x14ac:dyDescent="0.2">
      <c r="AV20333" s="191" t="str">
        <f t="shared" si="321"/>
        <v>530_RS_70_4_202324</v>
      </c>
      <c r="AW20333" s="191" t="s">
        <v>92</v>
      </c>
      <c r="AX20333" s="18">
        <v>202324</v>
      </c>
      <c r="AY20333" s="191">
        <v>530</v>
      </c>
      <c r="AZ20333" s="191">
        <v>70</v>
      </c>
      <c r="BA20333" s="191">
        <v>4</v>
      </c>
      <c r="BB20333" s="191">
        <v>-2480.0369999999998</v>
      </c>
    </row>
    <row r="20334" spans="48:54" x14ac:dyDescent="0.2">
      <c r="AV20334" s="191" t="str">
        <f t="shared" si="321"/>
        <v>532_RS_70_4_202324</v>
      </c>
      <c r="AW20334" s="191" t="s">
        <v>92</v>
      </c>
      <c r="AX20334" s="18">
        <v>202324</v>
      </c>
      <c r="AY20334" s="191">
        <v>532</v>
      </c>
      <c r="AZ20334" s="191">
        <v>70</v>
      </c>
      <c r="BA20334" s="191">
        <v>4</v>
      </c>
      <c r="BB20334" s="191">
        <v>477.57400000000001</v>
      </c>
    </row>
    <row r="20335" spans="48:54" x14ac:dyDescent="0.2">
      <c r="AV20335" s="191" t="str">
        <f t="shared" si="321"/>
        <v>534_RS_70_4_202324</v>
      </c>
      <c r="AW20335" s="191" t="s">
        <v>92</v>
      </c>
      <c r="AX20335" s="18">
        <v>202324</v>
      </c>
      <c r="AY20335" s="191">
        <v>534</v>
      </c>
      <c r="AZ20335" s="191">
        <v>70</v>
      </c>
      <c r="BA20335" s="191">
        <v>4</v>
      </c>
      <c r="BB20335" s="191">
        <v>0</v>
      </c>
    </row>
    <row r="20336" spans="48:54" x14ac:dyDescent="0.2">
      <c r="AV20336" s="191" t="str">
        <f t="shared" si="321"/>
        <v>536_RS_70_4_202324</v>
      </c>
      <c r="AW20336" s="191" t="s">
        <v>92</v>
      </c>
      <c r="AX20336" s="18">
        <v>202324</v>
      </c>
      <c r="AY20336" s="191">
        <v>536</v>
      </c>
      <c r="AZ20336" s="191">
        <v>70</v>
      </c>
      <c r="BA20336" s="191">
        <v>4</v>
      </c>
      <c r="BB20336" s="191">
        <v>0</v>
      </c>
    </row>
    <row r="20337" spans="48:54" x14ac:dyDescent="0.2">
      <c r="AV20337" s="191" t="str">
        <f t="shared" si="321"/>
        <v>538_RS_70_4_202324</v>
      </c>
      <c r="AW20337" s="191" t="s">
        <v>92</v>
      </c>
      <c r="AX20337" s="18">
        <v>202324</v>
      </c>
      <c r="AY20337" s="191">
        <v>538</v>
      </c>
      <c r="AZ20337" s="191">
        <v>70</v>
      </c>
      <c r="BA20337" s="191">
        <v>4</v>
      </c>
      <c r="BB20337" s="191">
        <v>88.171000000000006</v>
      </c>
    </row>
    <row r="20338" spans="48:54" x14ac:dyDescent="0.2">
      <c r="AV20338" s="191" t="str">
        <f t="shared" si="321"/>
        <v>540_RS_70_4_202324</v>
      </c>
      <c r="AW20338" s="191" t="s">
        <v>92</v>
      </c>
      <c r="AX20338" s="18">
        <v>202324</v>
      </c>
      <c r="AY20338" s="191">
        <v>540</v>
      </c>
      <c r="AZ20338" s="191">
        <v>70</v>
      </c>
      <c r="BA20338" s="191">
        <v>4</v>
      </c>
      <c r="BB20338" s="191">
        <v>0</v>
      </c>
    </row>
    <row r="20339" spans="48:54" x14ac:dyDescent="0.2">
      <c r="AV20339" s="191" t="str">
        <f t="shared" si="321"/>
        <v>542_RS_70_4_202324</v>
      </c>
      <c r="AW20339" s="191" t="s">
        <v>92</v>
      </c>
      <c r="AX20339" s="18">
        <v>202324</v>
      </c>
      <c r="AY20339" s="191">
        <v>542</v>
      </c>
      <c r="AZ20339" s="191">
        <v>70</v>
      </c>
      <c r="BA20339" s="191">
        <v>4</v>
      </c>
      <c r="BB20339" s="191">
        <v>0</v>
      </c>
    </row>
    <row r="20340" spans="48:54" x14ac:dyDescent="0.2">
      <c r="AV20340" s="191" t="str">
        <f t="shared" si="321"/>
        <v>544_RS_70_4_202324</v>
      </c>
      <c r="AW20340" s="191" t="s">
        <v>92</v>
      </c>
      <c r="AX20340" s="18">
        <v>202324</v>
      </c>
      <c r="AY20340" s="191">
        <v>544</v>
      </c>
      <c r="AZ20340" s="191">
        <v>70</v>
      </c>
      <c r="BA20340" s="191">
        <v>4</v>
      </c>
      <c r="BB20340" s="191">
        <v>97.429000000000002</v>
      </c>
    </row>
    <row r="20341" spans="48:54" x14ac:dyDescent="0.2">
      <c r="AV20341" s="191" t="str">
        <f t="shared" si="321"/>
        <v>545_RS_70_4_202324</v>
      </c>
      <c r="AW20341" s="191" t="s">
        <v>92</v>
      </c>
      <c r="AX20341" s="18">
        <v>202324</v>
      </c>
      <c r="AY20341" s="191">
        <v>545</v>
      </c>
      <c r="AZ20341" s="191">
        <v>70</v>
      </c>
      <c r="BA20341" s="191">
        <v>4</v>
      </c>
      <c r="BB20341" s="191">
        <v>0</v>
      </c>
    </row>
    <row r="20342" spans="48:54" x14ac:dyDescent="0.2">
      <c r="AV20342" s="191" t="str">
        <f t="shared" si="321"/>
        <v>546_RS_70_4_202324</v>
      </c>
      <c r="AW20342" s="191" t="s">
        <v>92</v>
      </c>
      <c r="AX20342" s="18">
        <v>202324</v>
      </c>
      <c r="AY20342" s="191">
        <v>546</v>
      </c>
      <c r="AZ20342" s="191">
        <v>70</v>
      </c>
      <c r="BA20342" s="191">
        <v>4</v>
      </c>
      <c r="BB20342" s="191">
        <v>0</v>
      </c>
    </row>
    <row r="20343" spans="48:54" x14ac:dyDescent="0.2">
      <c r="AV20343" s="191" t="str">
        <f t="shared" si="321"/>
        <v>548_RS_70_4_202324</v>
      </c>
      <c r="AW20343" s="191" t="s">
        <v>92</v>
      </c>
      <c r="AX20343" s="18">
        <v>202324</v>
      </c>
      <c r="AY20343" s="191">
        <v>548</v>
      </c>
      <c r="AZ20343" s="191">
        <v>70</v>
      </c>
      <c r="BA20343" s="191">
        <v>4</v>
      </c>
      <c r="BB20343" s="191">
        <v>0</v>
      </c>
    </row>
    <row r="20344" spans="48:54" x14ac:dyDescent="0.2">
      <c r="AV20344" s="191" t="str">
        <f t="shared" si="321"/>
        <v>550_RS_70_4_202324</v>
      </c>
      <c r="AW20344" s="191" t="s">
        <v>92</v>
      </c>
      <c r="AX20344" s="18">
        <v>202324</v>
      </c>
      <c r="AY20344" s="191">
        <v>550</v>
      </c>
      <c r="AZ20344" s="191">
        <v>70</v>
      </c>
      <c r="BA20344" s="191">
        <v>4</v>
      </c>
      <c r="BB20344" s="191">
        <v>0</v>
      </c>
    </row>
    <row r="20345" spans="48:54" x14ac:dyDescent="0.2">
      <c r="AV20345" s="191" t="str">
        <f t="shared" si="321"/>
        <v>552_RS_70_4_202324</v>
      </c>
      <c r="AW20345" s="191" t="s">
        <v>92</v>
      </c>
      <c r="AX20345" s="18">
        <v>202324</v>
      </c>
      <c r="AY20345" s="191">
        <v>552</v>
      </c>
      <c r="AZ20345" s="191">
        <v>70</v>
      </c>
      <c r="BA20345" s="191">
        <v>4</v>
      </c>
      <c r="BB20345" s="191">
        <v>335.87599999999998</v>
      </c>
    </row>
    <row r="20346" spans="48:54" x14ac:dyDescent="0.2">
      <c r="AV20346" s="191" t="str">
        <f t="shared" si="321"/>
        <v>562_RS_70_4_202324</v>
      </c>
      <c r="AW20346" s="191" t="s">
        <v>92</v>
      </c>
      <c r="AX20346" s="18">
        <v>202324</v>
      </c>
      <c r="AY20346" s="191">
        <v>562</v>
      </c>
      <c r="AZ20346" s="191">
        <v>70</v>
      </c>
      <c r="BA20346" s="191">
        <v>4</v>
      </c>
      <c r="BB20346" s="191">
        <v>0</v>
      </c>
    </row>
    <row r="20347" spans="48:54" x14ac:dyDescent="0.2">
      <c r="AV20347" s="191" t="str">
        <f t="shared" si="321"/>
        <v>564_RS_70_4_202324</v>
      </c>
      <c r="AW20347" s="191" t="s">
        <v>92</v>
      </c>
      <c r="AX20347" s="18">
        <v>202324</v>
      </c>
      <c r="AY20347" s="191">
        <v>564</v>
      </c>
      <c r="AZ20347" s="191">
        <v>70</v>
      </c>
      <c r="BA20347" s="191">
        <v>4</v>
      </c>
      <c r="BB20347" s="191">
        <v>0</v>
      </c>
    </row>
    <row r="20348" spans="48:54" x14ac:dyDescent="0.2">
      <c r="AV20348" s="191" t="str">
        <f t="shared" si="321"/>
        <v>566_RS_70_4_202324</v>
      </c>
      <c r="AW20348" s="191" t="s">
        <v>92</v>
      </c>
      <c r="AX20348" s="18">
        <v>202324</v>
      </c>
      <c r="AY20348" s="191">
        <v>566</v>
      </c>
      <c r="AZ20348" s="191">
        <v>70</v>
      </c>
      <c r="BA20348" s="191">
        <v>4</v>
      </c>
      <c r="BB20348" s="191">
        <v>0</v>
      </c>
    </row>
    <row r="20349" spans="48:54" x14ac:dyDescent="0.2">
      <c r="AV20349" s="191" t="str">
        <f t="shared" si="321"/>
        <v>568_RS_70_4_202324</v>
      </c>
      <c r="AW20349" s="191" t="s">
        <v>92</v>
      </c>
      <c r="AX20349" s="18">
        <v>202324</v>
      </c>
      <c r="AY20349" s="191">
        <v>568</v>
      </c>
      <c r="AZ20349" s="191">
        <v>70</v>
      </c>
      <c r="BA20349" s="191">
        <v>4</v>
      </c>
      <c r="BB20349" s="191">
        <v>0</v>
      </c>
    </row>
    <row r="20350" spans="48:54" x14ac:dyDescent="0.2">
      <c r="AV20350" s="191" t="str">
        <f t="shared" si="321"/>
        <v>572_RS_70_4_202324</v>
      </c>
      <c r="AW20350" s="191" t="s">
        <v>92</v>
      </c>
      <c r="AX20350" s="18">
        <v>202324</v>
      </c>
      <c r="AY20350" s="191">
        <v>572</v>
      </c>
      <c r="AZ20350" s="191">
        <v>70</v>
      </c>
      <c r="BA20350" s="191">
        <v>4</v>
      </c>
      <c r="BB20350" s="191">
        <v>0</v>
      </c>
    </row>
    <row r="20351" spans="48:54" x14ac:dyDescent="0.2">
      <c r="AV20351" s="191" t="str">
        <f t="shared" si="321"/>
        <v>574_RS_70_4_202324</v>
      </c>
      <c r="AW20351" s="191" t="s">
        <v>92</v>
      </c>
      <c r="AX20351" s="18">
        <v>202324</v>
      </c>
      <c r="AY20351" s="191">
        <v>574</v>
      </c>
      <c r="AZ20351" s="191">
        <v>70</v>
      </c>
      <c r="BA20351" s="191">
        <v>4</v>
      </c>
      <c r="BB20351" s="191">
        <v>0</v>
      </c>
    </row>
    <row r="20352" spans="48:54" x14ac:dyDescent="0.2">
      <c r="AV20352" s="191" t="str">
        <f t="shared" si="321"/>
        <v>576_RS_70_4_202324</v>
      </c>
      <c r="AW20352" s="191" t="s">
        <v>92</v>
      </c>
      <c r="AX20352" s="18">
        <v>202324</v>
      </c>
      <c r="AY20352" s="191">
        <v>576</v>
      </c>
      <c r="AZ20352" s="191">
        <v>70</v>
      </c>
      <c r="BA20352" s="191">
        <v>4</v>
      </c>
      <c r="BB20352" s="191">
        <v>0</v>
      </c>
    </row>
    <row r="20353" spans="48:54" x14ac:dyDescent="0.2">
      <c r="AV20353" s="191" t="str">
        <f t="shared" si="321"/>
        <v>582_RS_70_4_202324</v>
      </c>
      <c r="AW20353" s="191" t="s">
        <v>92</v>
      </c>
      <c r="AX20353" s="18">
        <v>202324</v>
      </c>
      <c r="AY20353" s="191">
        <v>582</v>
      </c>
      <c r="AZ20353" s="191">
        <v>70</v>
      </c>
      <c r="BA20353" s="191">
        <v>4</v>
      </c>
      <c r="BB20353" s="191">
        <v>0</v>
      </c>
    </row>
    <row r="20354" spans="48:54" x14ac:dyDescent="0.2">
      <c r="AV20354" s="191" t="str">
        <f t="shared" si="321"/>
        <v>584_RS_70_4_202324</v>
      </c>
      <c r="AW20354" s="191" t="s">
        <v>92</v>
      </c>
      <c r="AX20354" s="18">
        <v>202324</v>
      </c>
      <c r="AY20354" s="191">
        <v>584</v>
      </c>
      <c r="AZ20354" s="191">
        <v>70</v>
      </c>
      <c r="BA20354" s="191">
        <v>4</v>
      </c>
      <c r="BB20354" s="191">
        <v>0</v>
      </c>
    </row>
    <row r="20355" spans="48:54" x14ac:dyDescent="0.2">
      <c r="AV20355" s="191" t="str">
        <f t="shared" si="321"/>
        <v>586_RS_70_4_202324</v>
      </c>
      <c r="AW20355" s="191" t="s">
        <v>92</v>
      </c>
      <c r="AX20355" s="18">
        <v>202324</v>
      </c>
      <c r="AY20355" s="191">
        <v>586</v>
      </c>
      <c r="AZ20355" s="191">
        <v>70</v>
      </c>
      <c r="BA20355" s="191">
        <v>4</v>
      </c>
      <c r="BB20355" s="191">
        <v>0</v>
      </c>
    </row>
    <row r="20356" spans="48:54" x14ac:dyDescent="0.2">
      <c r="AV20356" s="191" t="str">
        <f t="shared" ref="AV20356:AV20419" si="322">AY20356&amp;"_"&amp;AW20356&amp;"_"&amp;AZ20356&amp;"_"&amp;BA20356&amp;"_"&amp;AX20356</f>
        <v>512_RS_71_4_202324</v>
      </c>
      <c r="AW20356" s="191" t="s">
        <v>92</v>
      </c>
      <c r="AX20356" s="18">
        <v>202324</v>
      </c>
      <c r="AY20356" s="191">
        <v>512</v>
      </c>
      <c r="AZ20356" s="191">
        <v>71</v>
      </c>
      <c r="BA20356" s="191">
        <v>4</v>
      </c>
      <c r="BB20356" s="191">
        <v>136.87300000000002</v>
      </c>
    </row>
    <row r="20357" spans="48:54" x14ac:dyDescent="0.2">
      <c r="AV20357" s="191" t="str">
        <f t="shared" si="322"/>
        <v>514_RS_71_4_202324</v>
      </c>
      <c r="AW20357" s="191" t="s">
        <v>92</v>
      </c>
      <c r="AX20357" s="18">
        <v>202324</v>
      </c>
      <c r="AY20357" s="191">
        <v>514</v>
      </c>
      <c r="AZ20357" s="191">
        <v>71</v>
      </c>
      <c r="BA20357" s="191">
        <v>4</v>
      </c>
      <c r="BB20357" s="191">
        <v>53.338999999999999</v>
      </c>
    </row>
    <row r="20358" spans="48:54" x14ac:dyDescent="0.2">
      <c r="AV20358" s="191" t="str">
        <f t="shared" si="322"/>
        <v>516_RS_71_4_202324</v>
      </c>
      <c r="AW20358" s="191" t="s">
        <v>92</v>
      </c>
      <c r="AX20358" s="18">
        <v>202324</v>
      </c>
      <c r="AY20358" s="191">
        <v>516</v>
      </c>
      <c r="AZ20358" s="191">
        <v>71</v>
      </c>
      <c r="BA20358" s="191">
        <v>4</v>
      </c>
      <c r="BB20358" s="191">
        <v>-0.123</v>
      </c>
    </row>
    <row r="20359" spans="48:54" x14ac:dyDescent="0.2">
      <c r="AV20359" s="191" t="str">
        <f t="shared" si="322"/>
        <v>518_RS_71_4_202324</v>
      </c>
      <c r="AW20359" s="191" t="s">
        <v>92</v>
      </c>
      <c r="AX20359" s="18">
        <v>202324</v>
      </c>
      <c r="AY20359" s="191">
        <v>518</v>
      </c>
      <c r="AZ20359" s="191">
        <v>71</v>
      </c>
      <c r="BA20359" s="191">
        <v>4</v>
      </c>
      <c r="BB20359" s="191">
        <v>0</v>
      </c>
    </row>
    <row r="20360" spans="48:54" x14ac:dyDescent="0.2">
      <c r="AV20360" s="191" t="str">
        <f t="shared" si="322"/>
        <v>520_RS_71_4_202324</v>
      </c>
      <c r="AW20360" s="191" t="s">
        <v>92</v>
      </c>
      <c r="AX20360" s="18">
        <v>202324</v>
      </c>
      <c r="AY20360" s="191">
        <v>520</v>
      </c>
      <c r="AZ20360" s="191">
        <v>71</v>
      </c>
      <c r="BA20360" s="191">
        <v>4</v>
      </c>
      <c r="BB20360" s="191">
        <v>0</v>
      </c>
    </row>
    <row r="20361" spans="48:54" x14ac:dyDescent="0.2">
      <c r="AV20361" s="191" t="str">
        <f t="shared" si="322"/>
        <v>522_RS_71_4_202324</v>
      </c>
      <c r="AW20361" s="191" t="s">
        <v>92</v>
      </c>
      <c r="AX20361" s="18">
        <v>202324</v>
      </c>
      <c r="AY20361" s="191">
        <v>522</v>
      </c>
      <c r="AZ20361" s="191">
        <v>71</v>
      </c>
      <c r="BA20361" s="191">
        <v>4</v>
      </c>
      <c r="BB20361" s="191">
        <v>-0.1</v>
      </c>
    </row>
    <row r="20362" spans="48:54" x14ac:dyDescent="0.2">
      <c r="AV20362" s="191" t="str">
        <f t="shared" si="322"/>
        <v>524_RS_71_4_202324</v>
      </c>
      <c r="AW20362" s="191" t="s">
        <v>92</v>
      </c>
      <c r="AX20362" s="18">
        <v>202324</v>
      </c>
      <c r="AY20362" s="191">
        <v>524</v>
      </c>
      <c r="AZ20362" s="191">
        <v>71</v>
      </c>
      <c r="BA20362" s="191">
        <v>4</v>
      </c>
      <c r="BB20362" s="191">
        <v>-2E-3</v>
      </c>
    </row>
    <row r="20363" spans="48:54" x14ac:dyDescent="0.2">
      <c r="AV20363" s="191" t="str">
        <f t="shared" si="322"/>
        <v>526_RS_71_4_202324</v>
      </c>
      <c r="AW20363" s="191" t="s">
        <v>92</v>
      </c>
      <c r="AX20363" s="18">
        <v>202324</v>
      </c>
      <c r="AY20363" s="191">
        <v>526</v>
      </c>
      <c r="AZ20363" s="191">
        <v>71</v>
      </c>
      <c r="BA20363" s="191">
        <v>4</v>
      </c>
      <c r="BB20363" s="191">
        <v>0</v>
      </c>
    </row>
    <row r="20364" spans="48:54" x14ac:dyDescent="0.2">
      <c r="AV20364" s="191" t="str">
        <f t="shared" si="322"/>
        <v>528_RS_71_4_202324</v>
      </c>
      <c r="AW20364" s="191" t="s">
        <v>92</v>
      </c>
      <c r="AX20364" s="18">
        <v>202324</v>
      </c>
      <c r="AY20364" s="191">
        <v>528</v>
      </c>
      <c r="AZ20364" s="191">
        <v>71</v>
      </c>
      <c r="BA20364" s="191">
        <v>4</v>
      </c>
      <c r="BB20364" s="191">
        <v>0</v>
      </c>
    </row>
    <row r="20365" spans="48:54" x14ac:dyDescent="0.2">
      <c r="AV20365" s="191" t="str">
        <f t="shared" si="322"/>
        <v>530_RS_71_4_202324</v>
      </c>
      <c r="AW20365" s="191" t="s">
        <v>92</v>
      </c>
      <c r="AX20365" s="18">
        <v>202324</v>
      </c>
      <c r="AY20365" s="191">
        <v>530</v>
      </c>
      <c r="AZ20365" s="191">
        <v>71</v>
      </c>
      <c r="BA20365" s="191">
        <v>4</v>
      </c>
      <c r="BB20365" s="191">
        <v>0</v>
      </c>
    </row>
    <row r="20366" spans="48:54" x14ac:dyDescent="0.2">
      <c r="AV20366" s="191" t="str">
        <f t="shared" si="322"/>
        <v>532_RS_71_4_202324</v>
      </c>
      <c r="AW20366" s="191" t="s">
        <v>92</v>
      </c>
      <c r="AX20366" s="18">
        <v>202324</v>
      </c>
      <c r="AY20366" s="191">
        <v>532</v>
      </c>
      <c r="AZ20366" s="191">
        <v>71</v>
      </c>
      <c r="BA20366" s="191">
        <v>4</v>
      </c>
      <c r="BB20366" s="191">
        <v>0</v>
      </c>
    </row>
    <row r="20367" spans="48:54" x14ac:dyDescent="0.2">
      <c r="AV20367" s="191" t="str">
        <f t="shared" si="322"/>
        <v>534_RS_71_4_202324</v>
      </c>
      <c r="AW20367" s="191" t="s">
        <v>92</v>
      </c>
      <c r="AX20367" s="18">
        <v>202324</v>
      </c>
      <c r="AY20367" s="191">
        <v>534</v>
      </c>
      <c r="AZ20367" s="191">
        <v>71</v>
      </c>
      <c r="BA20367" s="191">
        <v>4</v>
      </c>
      <c r="BB20367" s="191">
        <v>-212.72474</v>
      </c>
    </row>
    <row r="20368" spans="48:54" x14ac:dyDescent="0.2">
      <c r="AV20368" s="191" t="str">
        <f t="shared" si="322"/>
        <v>536_RS_71_4_202324</v>
      </c>
      <c r="AW20368" s="191" t="s">
        <v>92</v>
      </c>
      <c r="AX20368" s="18">
        <v>202324</v>
      </c>
      <c r="AY20368" s="191">
        <v>536</v>
      </c>
      <c r="AZ20368" s="191">
        <v>71</v>
      </c>
      <c r="BA20368" s="191">
        <v>4</v>
      </c>
      <c r="BB20368" s="191">
        <v>0</v>
      </c>
    </row>
    <row r="20369" spans="48:54" x14ac:dyDescent="0.2">
      <c r="AV20369" s="191" t="str">
        <f t="shared" si="322"/>
        <v>538_RS_71_4_202324</v>
      </c>
      <c r="AW20369" s="191" t="s">
        <v>92</v>
      </c>
      <c r="AX20369" s="18">
        <v>202324</v>
      </c>
      <c r="AY20369" s="191">
        <v>538</v>
      </c>
      <c r="AZ20369" s="191">
        <v>71</v>
      </c>
      <c r="BA20369" s="191">
        <v>4</v>
      </c>
      <c r="BB20369" s="191">
        <v>0</v>
      </c>
    </row>
    <row r="20370" spans="48:54" x14ac:dyDescent="0.2">
      <c r="AV20370" s="191" t="str">
        <f t="shared" si="322"/>
        <v>540_RS_71_4_202324</v>
      </c>
      <c r="AW20370" s="191" t="s">
        <v>92</v>
      </c>
      <c r="AX20370" s="18">
        <v>202324</v>
      </c>
      <c r="AY20370" s="191">
        <v>540</v>
      </c>
      <c r="AZ20370" s="191">
        <v>71</v>
      </c>
      <c r="BA20370" s="191">
        <v>4</v>
      </c>
      <c r="BB20370" s="191">
        <v>-327.53900000000004</v>
      </c>
    </row>
    <row r="20371" spans="48:54" x14ac:dyDescent="0.2">
      <c r="AV20371" s="191" t="str">
        <f t="shared" si="322"/>
        <v>542_RS_71_4_202324</v>
      </c>
      <c r="AW20371" s="191" t="s">
        <v>92</v>
      </c>
      <c r="AX20371" s="18">
        <v>202324</v>
      </c>
      <c r="AY20371" s="191">
        <v>542</v>
      </c>
      <c r="AZ20371" s="191">
        <v>71</v>
      </c>
      <c r="BA20371" s="191">
        <v>4</v>
      </c>
      <c r="BB20371" s="191">
        <v>0</v>
      </c>
    </row>
    <row r="20372" spans="48:54" x14ac:dyDescent="0.2">
      <c r="AV20372" s="191" t="str">
        <f t="shared" si="322"/>
        <v>544_RS_71_4_202324</v>
      </c>
      <c r="AW20372" s="191" t="s">
        <v>92</v>
      </c>
      <c r="AX20372" s="18">
        <v>202324</v>
      </c>
      <c r="AY20372" s="191">
        <v>544</v>
      </c>
      <c r="AZ20372" s="191">
        <v>71</v>
      </c>
      <c r="BA20372" s="191">
        <v>4</v>
      </c>
      <c r="BB20372" s="191">
        <v>0</v>
      </c>
    </row>
    <row r="20373" spans="48:54" x14ac:dyDescent="0.2">
      <c r="AV20373" s="191" t="str">
        <f t="shared" si="322"/>
        <v>545_RS_71_4_202324</v>
      </c>
      <c r="AW20373" s="191" t="s">
        <v>92</v>
      </c>
      <c r="AX20373" s="18">
        <v>202324</v>
      </c>
      <c r="AY20373" s="191">
        <v>545</v>
      </c>
      <c r="AZ20373" s="191">
        <v>71</v>
      </c>
      <c r="BA20373" s="191">
        <v>4</v>
      </c>
      <c r="BB20373" s="191">
        <v>1.5</v>
      </c>
    </row>
    <row r="20374" spans="48:54" x14ac:dyDescent="0.2">
      <c r="AV20374" s="191" t="str">
        <f t="shared" si="322"/>
        <v>546_RS_71_4_202324</v>
      </c>
      <c r="AW20374" s="191" t="s">
        <v>92</v>
      </c>
      <c r="AX20374" s="18">
        <v>202324</v>
      </c>
      <c r="AY20374" s="191">
        <v>546</v>
      </c>
      <c r="AZ20374" s="191">
        <v>71</v>
      </c>
      <c r="BA20374" s="191">
        <v>4</v>
      </c>
      <c r="BB20374" s="191">
        <v>0</v>
      </c>
    </row>
    <row r="20375" spans="48:54" x14ac:dyDescent="0.2">
      <c r="AV20375" s="191" t="str">
        <f t="shared" si="322"/>
        <v>548_RS_71_4_202324</v>
      </c>
      <c r="AW20375" s="191" t="s">
        <v>92</v>
      </c>
      <c r="AX20375" s="18">
        <v>202324</v>
      </c>
      <c r="AY20375" s="191">
        <v>548</v>
      </c>
      <c r="AZ20375" s="191">
        <v>71</v>
      </c>
      <c r="BA20375" s="191">
        <v>4</v>
      </c>
      <c r="BB20375" s="191">
        <v>-157.73099999999999</v>
      </c>
    </row>
    <row r="20376" spans="48:54" x14ac:dyDescent="0.2">
      <c r="AV20376" s="191" t="str">
        <f t="shared" si="322"/>
        <v>550_RS_71_4_202324</v>
      </c>
      <c r="AW20376" s="191" t="s">
        <v>92</v>
      </c>
      <c r="AX20376" s="18">
        <v>202324</v>
      </c>
      <c r="AY20376" s="191">
        <v>550</v>
      </c>
      <c r="AZ20376" s="191">
        <v>71</v>
      </c>
      <c r="BA20376" s="191">
        <v>4</v>
      </c>
      <c r="BB20376" s="191">
        <v>0</v>
      </c>
    </row>
    <row r="20377" spans="48:54" x14ac:dyDescent="0.2">
      <c r="AV20377" s="191" t="str">
        <f t="shared" si="322"/>
        <v>552_RS_71_4_202324</v>
      </c>
      <c r="AW20377" s="191" t="s">
        <v>92</v>
      </c>
      <c r="AX20377" s="18">
        <v>202324</v>
      </c>
      <c r="AY20377" s="191">
        <v>552</v>
      </c>
      <c r="AZ20377" s="191">
        <v>71</v>
      </c>
      <c r="BA20377" s="191">
        <v>4</v>
      </c>
      <c r="BB20377" s="191">
        <v>0.215</v>
      </c>
    </row>
    <row r="20378" spans="48:54" x14ac:dyDescent="0.2">
      <c r="AV20378" s="191" t="str">
        <f t="shared" si="322"/>
        <v>562_RS_71_4_202324</v>
      </c>
      <c r="AW20378" s="191" t="s">
        <v>92</v>
      </c>
      <c r="AX20378" s="18">
        <v>202324</v>
      </c>
      <c r="AY20378" s="191">
        <v>562</v>
      </c>
      <c r="AZ20378" s="191">
        <v>71</v>
      </c>
      <c r="BA20378" s="191">
        <v>4</v>
      </c>
      <c r="BB20378" s="191">
        <v>0</v>
      </c>
    </row>
    <row r="20379" spans="48:54" x14ac:dyDescent="0.2">
      <c r="AV20379" s="191" t="str">
        <f t="shared" si="322"/>
        <v>564_RS_71_4_202324</v>
      </c>
      <c r="AW20379" s="191" t="s">
        <v>92</v>
      </c>
      <c r="AX20379" s="18">
        <v>202324</v>
      </c>
      <c r="AY20379" s="191">
        <v>564</v>
      </c>
      <c r="AZ20379" s="191">
        <v>71</v>
      </c>
      <c r="BA20379" s="191">
        <v>4</v>
      </c>
      <c r="BB20379" s="191">
        <v>0</v>
      </c>
    </row>
    <row r="20380" spans="48:54" x14ac:dyDescent="0.2">
      <c r="AV20380" s="191" t="str">
        <f t="shared" si="322"/>
        <v>566_RS_71_4_202324</v>
      </c>
      <c r="AW20380" s="191" t="s">
        <v>92</v>
      </c>
      <c r="AX20380" s="18">
        <v>202324</v>
      </c>
      <c r="AY20380" s="191">
        <v>566</v>
      </c>
      <c r="AZ20380" s="191">
        <v>71</v>
      </c>
      <c r="BA20380" s="191">
        <v>4</v>
      </c>
      <c r="BB20380" s="191">
        <v>0</v>
      </c>
    </row>
    <row r="20381" spans="48:54" x14ac:dyDescent="0.2">
      <c r="AV20381" s="191" t="str">
        <f t="shared" si="322"/>
        <v>568_RS_71_4_202324</v>
      </c>
      <c r="AW20381" s="191" t="s">
        <v>92</v>
      </c>
      <c r="AX20381" s="18">
        <v>202324</v>
      </c>
      <c r="AY20381" s="191">
        <v>568</v>
      </c>
      <c r="AZ20381" s="191">
        <v>71</v>
      </c>
      <c r="BA20381" s="191">
        <v>4</v>
      </c>
      <c r="BB20381" s="191">
        <v>0</v>
      </c>
    </row>
    <row r="20382" spans="48:54" x14ac:dyDescent="0.2">
      <c r="AV20382" s="191" t="str">
        <f t="shared" si="322"/>
        <v>572_RS_71_4_202324</v>
      </c>
      <c r="AW20382" s="191" t="s">
        <v>92</v>
      </c>
      <c r="AX20382" s="18">
        <v>202324</v>
      </c>
      <c r="AY20382" s="191">
        <v>572</v>
      </c>
      <c r="AZ20382" s="191">
        <v>71</v>
      </c>
      <c r="BA20382" s="191">
        <v>4</v>
      </c>
      <c r="BB20382" s="191">
        <v>-0.09</v>
      </c>
    </row>
    <row r="20383" spans="48:54" x14ac:dyDescent="0.2">
      <c r="AV20383" s="191" t="str">
        <f t="shared" si="322"/>
        <v>574_RS_71_4_202324</v>
      </c>
      <c r="AW20383" s="191" t="s">
        <v>92</v>
      </c>
      <c r="AX20383" s="18">
        <v>202324</v>
      </c>
      <c r="AY20383" s="191">
        <v>574</v>
      </c>
      <c r="AZ20383" s="191">
        <v>71</v>
      </c>
      <c r="BA20383" s="191">
        <v>4</v>
      </c>
      <c r="BB20383" s="191">
        <v>0</v>
      </c>
    </row>
    <row r="20384" spans="48:54" x14ac:dyDescent="0.2">
      <c r="AV20384" s="191" t="str">
        <f t="shared" si="322"/>
        <v>576_RS_71_4_202324</v>
      </c>
      <c r="AW20384" s="191" t="s">
        <v>92</v>
      </c>
      <c r="AX20384" s="18">
        <v>202324</v>
      </c>
      <c r="AY20384" s="191">
        <v>576</v>
      </c>
      <c r="AZ20384" s="191">
        <v>71</v>
      </c>
      <c r="BA20384" s="191">
        <v>4</v>
      </c>
      <c r="BB20384" s="191">
        <v>0</v>
      </c>
    </row>
    <row r="20385" spans="48:54" x14ac:dyDescent="0.2">
      <c r="AV20385" s="191" t="str">
        <f t="shared" si="322"/>
        <v>582_RS_71_4_202324</v>
      </c>
      <c r="AW20385" s="191" t="s">
        <v>92</v>
      </c>
      <c r="AX20385" s="18">
        <v>202324</v>
      </c>
      <c r="AY20385" s="191">
        <v>582</v>
      </c>
      <c r="AZ20385" s="191">
        <v>71</v>
      </c>
      <c r="BA20385" s="191">
        <v>4</v>
      </c>
      <c r="BB20385" s="191">
        <v>-0.4</v>
      </c>
    </row>
    <row r="20386" spans="48:54" x14ac:dyDescent="0.2">
      <c r="AV20386" s="191" t="str">
        <f t="shared" si="322"/>
        <v>584_RS_71_4_202324</v>
      </c>
      <c r="AW20386" s="191" t="s">
        <v>92</v>
      </c>
      <c r="AX20386" s="18">
        <v>202324</v>
      </c>
      <c r="AY20386" s="191">
        <v>584</v>
      </c>
      <c r="AZ20386" s="191">
        <v>71</v>
      </c>
      <c r="BA20386" s="191">
        <v>4</v>
      </c>
      <c r="BB20386" s="191">
        <v>0.32900000000000001</v>
      </c>
    </row>
    <row r="20387" spans="48:54" x14ac:dyDescent="0.2">
      <c r="AV20387" s="191" t="str">
        <f t="shared" si="322"/>
        <v>586_RS_71_4_202324</v>
      </c>
      <c r="AW20387" s="191" t="s">
        <v>92</v>
      </c>
      <c r="AX20387" s="18">
        <v>202324</v>
      </c>
      <c r="AY20387" s="191">
        <v>586</v>
      </c>
      <c r="AZ20387" s="191">
        <v>71</v>
      </c>
      <c r="BA20387" s="191">
        <v>4</v>
      </c>
      <c r="BB20387" s="191">
        <v>2E-3</v>
      </c>
    </row>
    <row r="20388" spans="48:54" x14ac:dyDescent="0.2">
      <c r="AV20388" s="191" t="str">
        <f t="shared" si="322"/>
        <v>512_RS_72_4_202324</v>
      </c>
      <c r="AW20388" s="191" t="s">
        <v>92</v>
      </c>
      <c r="AX20388" s="18">
        <v>202324</v>
      </c>
      <c r="AY20388" s="191">
        <v>512</v>
      </c>
      <c r="AZ20388" s="191">
        <v>72</v>
      </c>
      <c r="BA20388" s="191">
        <v>4</v>
      </c>
      <c r="BB20388" s="191">
        <v>211795.07428</v>
      </c>
    </row>
    <row r="20389" spans="48:54" x14ac:dyDescent="0.2">
      <c r="AV20389" s="191" t="str">
        <f t="shared" si="322"/>
        <v>514_RS_72_4_202324</v>
      </c>
      <c r="AW20389" s="191" t="s">
        <v>92</v>
      </c>
      <c r="AX20389" s="18">
        <v>202324</v>
      </c>
      <c r="AY20389" s="191">
        <v>514</v>
      </c>
      <c r="AZ20389" s="191">
        <v>72</v>
      </c>
      <c r="BA20389" s="191">
        <v>4</v>
      </c>
      <c r="BB20389" s="191">
        <v>409472.11579229374</v>
      </c>
    </row>
    <row r="20390" spans="48:54" x14ac:dyDescent="0.2">
      <c r="AV20390" s="191" t="str">
        <f t="shared" si="322"/>
        <v>516_RS_72_4_202324</v>
      </c>
      <c r="AW20390" s="191" t="s">
        <v>92</v>
      </c>
      <c r="AX20390" s="18">
        <v>202324</v>
      </c>
      <c r="AY20390" s="191">
        <v>516</v>
      </c>
      <c r="AZ20390" s="191">
        <v>72</v>
      </c>
      <c r="BA20390" s="191">
        <v>4</v>
      </c>
      <c r="BB20390" s="191">
        <v>341475.76019278559</v>
      </c>
    </row>
    <row r="20391" spans="48:54" x14ac:dyDescent="0.2">
      <c r="AV20391" s="191" t="str">
        <f t="shared" si="322"/>
        <v>518_RS_72_4_202324</v>
      </c>
      <c r="AW20391" s="191" t="s">
        <v>92</v>
      </c>
      <c r="AX20391" s="18">
        <v>202324</v>
      </c>
      <c r="AY20391" s="191">
        <v>518</v>
      </c>
      <c r="AZ20391" s="191">
        <v>72</v>
      </c>
      <c r="BA20391" s="191">
        <v>4</v>
      </c>
      <c r="BB20391" s="191">
        <v>291526.75582000014</v>
      </c>
    </row>
    <row r="20392" spans="48:54" x14ac:dyDescent="0.2">
      <c r="AV20392" s="191" t="str">
        <f t="shared" si="322"/>
        <v>520_RS_72_4_202324</v>
      </c>
      <c r="AW20392" s="191" t="s">
        <v>92</v>
      </c>
      <c r="AX20392" s="18">
        <v>202324</v>
      </c>
      <c r="AY20392" s="191">
        <v>520</v>
      </c>
      <c r="AZ20392" s="191">
        <v>72</v>
      </c>
      <c r="BA20392" s="191">
        <v>4</v>
      </c>
      <c r="BB20392" s="191">
        <v>426095.17809999984</v>
      </c>
    </row>
    <row r="20393" spans="48:54" x14ac:dyDescent="0.2">
      <c r="AV20393" s="191" t="str">
        <f t="shared" si="322"/>
        <v>522_RS_72_4_202324</v>
      </c>
      <c r="AW20393" s="191" t="s">
        <v>92</v>
      </c>
      <c r="AX20393" s="18">
        <v>202324</v>
      </c>
      <c r="AY20393" s="191">
        <v>522</v>
      </c>
      <c r="AZ20393" s="191">
        <v>72</v>
      </c>
      <c r="BA20393" s="191">
        <v>4</v>
      </c>
      <c r="BB20393" s="191">
        <v>379006.37410804001</v>
      </c>
    </row>
    <row r="20394" spans="48:54" x14ac:dyDescent="0.2">
      <c r="AV20394" s="191" t="str">
        <f t="shared" si="322"/>
        <v>524_RS_72_4_202324</v>
      </c>
      <c r="AW20394" s="191" t="s">
        <v>92</v>
      </c>
      <c r="AX20394" s="18">
        <v>202324</v>
      </c>
      <c r="AY20394" s="191">
        <v>524</v>
      </c>
      <c r="AZ20394" s="191">
        <v>72</v>
      </c>
      <c r="BA20394" s="191">
        <v>4</v>
      </c>
      <c r="BB20394" s="191">
        <v>389318.20982356986</v>
      </c>
    </row>
    <row r="20395" spans="48:54" x14ac:dyDescent="0.2">
      <c r="AV20395" s="191" t="str">
        <f t="shared" si="322"/>
        <v>526_RS_72_4_202324</v>
      </c>
      <c r="AW20395" s="191" t="s">
        <v>92</v>
      </c>
      <c r="AX20395" s="18">
        <v>202324</v>
      </c>
      <c r="AY20395" s="191">
        <v>526</v>
      </c>
      <c r="AZ20395" s="191">
        <v>72</v>
      </c>
      <c r="BA20395" s="191">
        <v>4</v>
      </c>
      <c r="BB20395" s="191">
        <v>232535.98304217597</v>
      </c>
    </row>
    <row r="20396" spans="48:54" x14ac:dyDescent="0.2">
      <c r="AV20396" s="191" t="str">
        <f t="shared" si="322"/>
        <v>528_RS_72_4_202324</v>
      </c>
      <c r="AW20396" s="191" t="s">
        <v>92</v>
      </c>
      <c r="AX20396" s="18">
        <v>202324</v>
      </c>
      <c r="AY20396" s="191">
        <v>528</v>
      </c>
      <c r="AZ20396" s="191">
        <v>72</v>
      </c>
      <c r="BA20396" s="191">
        <v>4</v>
      </c>
      <c r="BB20396" s="191">
        <v>351899.81099999999</v>
      </c>
    </row>
    <row r="20397" spans="48:54" x14ac:dyDescent="0.2">
      <c r="AV20397" s="191" t="str">
        <f t="shared" si="322"/>
        <v>530_RS_72_4_202324</v>
      </c>
      <c r="AW20397" s="191" t="s">
        <v>92</v>
      </c>
      <c r="AX20397" s="18">
        <v>202324</v>
      </c>
      <c r="AY20397" s="191">
        <v>530</v>
      </c>
      <c r="AZ20397" s="191">
        <v>72</v>
      </c>
      <c r="BA20397" s="191">
        <v>4</v>
      </c>
      <c r="BB20397" s="191">
        <v>542628.98062574142</v>
      </c>
    </row>
    <row r="20398" spans="48:54" x14ac:dyDescent="0.2">
      <c r="AV20398" s="191" t="str">
        <f t="shared" si="322"/>
        <v>532_RS_72_4_202324</v>
      </c>
      <c r="AW20398" s="191" t="s">
        <v>92</v>
      </c>
      <c r="AX20398" s="18">
        <v>202324</v>
      </c>
      <c r="AY20398" s="191">
        <v>532</v>
      </c>
      <c r="AZ20398" s="191">
        <v>72</v>
      </c>
      <c r="BA20398" s="191">
        <v>4</v>
      </c>
      <c r="BB20398" s="191">
        <v>695329.84223000007</v>
      </c>
    </row>
    <row r="20399" spans="48:54" x14ac:dyDescent="0.2">
      <c r="AV20399" s="191" t="str">
        <f t="shared" si="322"/>
        <v>534_RS_72_4_202324</v>
      </c>
      <c r="AW20399" s="191" t="s">
        <v>92</v>
      </c>
      <c r="AX20399" s="18">
        <v>202324</v>
      </c>
      <c r="AY20399" s="191">
        <v>534</v>
      </c>
      <c r="AZ20399" s="191">
        <v>72</v>
      </c>
      <c r="BA20399" s="191">
        <v>4</v>
      </c>
      <c r="BB20399" s="191">
        <v>444724.13209999993</v>
      </c>
    </row>
    <row r="20400" spans="48:54" x14ac:dyDescent="0.2">
      <c r="AV20400" s="191" t="str">
        <f t="shared" si="322"/>
        <v>536_RS_72_4_202324</v>
      </c>
      <c r="AW20400" s="191" t="s">
        <v>92</v>
      </c>
      <c r="AX20400" s="18">
        <v>202324</v>
      </c>
      <c r="AY20400" s="191">
        <v>536</v>
      </c>
      <c r="AZ20400" s="191">
        <v>72</v>
      </c>
      <c r="BA20400" s="191">
        <v>4</v>
      </c>
      <c r="BB20400" s="191">
        <v>445328.07699999987</v>
      </c>
    </row>
    <row r="20401" spans="48:54" x14ac:dyDescent="0.2">
      <c r="AV20401" s="191" t="str">
        <f t="shared" si="322"/>
        <v>538_RS_72_4_202324</v>
      </c>
      <c r="AW20401" s="191" t="s">
        <v>92</v>
      </c>
      <c r="AX20401" s="18">
        <v>202324</v>
      </c>
      <c r="AY20401" s="191">
        <v>538</v>
      </c>
      <c r="AZ20401" s="191">
        <v>72</v>
      </c>
      <c r="BA20401" s="191">
        <v>4</v>
      </c>
      <c r="BB20401" s="191">
        <v>372951.4361691685</v>
      </c>
    </row>
    <row r="20402" spans="48:54" x14ac:dyDescent="0.2">
      <c r="AV20402" s="191" t="str">
        <f t="shared" si="322"/>
        <v>540_RS_72_4_202324</v>
      </c>
      <c r="AW20402" s="191" t="s">
        <v>92</v>
      </c>
      <c r="AX20402" s="18">
        <v>202324</v>
      </c>
      <c r="AY20402" s="191">
        <v>540</v>
      </c>
      <c r="AZ20402" s="191">
        <v>72</v>
      </c>
      <c r="BA20402" s="191">
        <v>4</v>
      </c>
      <c r="BB20402" s="191">
        <v>708373.43440999987</v>
      </c>
    </row>
    <row r="20403" spans="48:54" x14ac:dyDescent="0.2">
      <c r="AV20403" s="191" t="str">
        <f t="shared" si="322"/>
        <v>542_RS_72_4_202324</v>
      </c>
      <c r="AW20403" s="191" t="s">
        <v>92</v>
      </c>
      <c r="AX20403" s="18">
        <v>202324</v>
      </c>
      <c r="AY20403" s="191">
        <v>542</v>
      </c>
      <c r="AZ20403" s="191">
        <v>72</v>
      </c>
      <c r="BA20403" s="191">
        <v>4</v>
      </c>
      <c r="BB20403" s="191">
        <v>194181.89316725227</v>
      </c>
    </row>
    <row r="20404" spans="48:54" x14ac:dyDescent="0.2">
      <c r="AV20404" s="191" t="str">
        <f t="shared" si="322"/>
        <v>544_RS_72_4_202324</v>
      </c>
      <c r="AW20404" s="191" t="s">
        <v>92</v>
      </c>
      <c r="AX20404" s="18">
        <v>202324</v>
      </c>
      <c r="AY20404" s="191">
        <v>544</v>
      </c>
      <c r="AZ20404" s="191">
        <v>72</v>
      </c>
      <c r="BA20404" s="191">
        <v>4</v>
      </c>
      <c r="BB20404" s="191">
        <v>528995.66420812381</v>
      </c>
    </row>
    <row r="20405" spans="48:54" x14ac:dyDescent="0.2">
      <c r="AV20405" s="191" t="str">
        <f t="shared" si="322"/>
        <v>545_RS_72_4_202324</v>
      </c>
      <c r="AW20405" s="191" t="s">
        <v>92</v>
      </c>
      <c r="AX20405" s="18">
        <v>202324</v>
      </c>
      <c r="AY20405" s="191">
        <v>545</v>
      </c>
      <c r="AZ20405" s="191">
        <v>72</v>
      </c>
      <c r="BA20405" s="191">
        <v>4</v>
      </c>
      <c r="BB20405" s="191">
        <v>223856.73146200003</v>
      </c>
    </row>
    <row r="20406" spans="48:54" x14ac:dyDescent="0.2">
      <c r="AV20406" s="191" t="str">
        <f t="shared" si="322"/>
        <v>546_RS_72_4_202324</v>
      </c>
      <c r="AW20406" s="191" t="s">
        <v>92</v>
      </c>
      <c r="AX20406" s="18">
        <v>202324</v>
      </c>
      <c r="AY20406" s="191">
        <v>546</v>
      </c>
      <c r="AZ20406" s="191">
        <v>72</v>
      </c>
      <c r="BA20406" s="191">
        <v>4</v>
      </c>
      <c r="BB20406" s="191">
        <v>272933.75320000009</v>
      </c>
    </row>
    <row r="20407" spans="48:54" x14ac:dyDescent="0.2">
      <c r="AV20407" s="191" t="str">
        <f t="shared" si="322"/>
        <v>548_RS_72_4_202324</v>
      </c>
      <c r="AW20407" s="191" t="s">
        <v>92</v>
      </c>
      <c r="AX20407" s="18">
        <v>202324</v>
      </c>
      <c r="AY20407" s="191">
        <v>548</v>
      </c>
      <c r="AZ20407" s="191">
        <v>72</v>
      </c>
      <c r="BA20407" s="191">
        <v>4</v>
      </c>
      <c r="BB20407" s="191">
        <v>239107.11228999996</v>
      </c>
    </row>
    <row r="20408" spans="48:54" x14ac:dyDescent="0.2">
      <c r="AV20408" s="191" t="str">
        <f t="shared" si="322"/>
        <v>550_RS_72_4_202324</v>
      </c>
      <c r="AW20408" s="191" t="s">
        <v>92</v>
      </c>
      <c r="AX20408" s="18">
        <v>202324</v>
      </c>
      <c r="AY20408" s="191">
        <v>550</v>
      </c>
      <c r="AZ20408" s="191">
        <v>72</v>
      </c>
      <c r="BA20408" s="191">
        <v>4</v>
      </c>
      <c r="BB20408" s="191">
        <v>474263.55392630235</v>
      </c>
    </row>
    <row r="20409" spans="48:54" x14ac:dyDescent="0.2">
      <c r="AV20409" s="191" t="str">
        <f t="shared" si="322"/>
        <v>552_RS_72_4_202324</v>
      </c>
      <c r="AW20409" s="191" t="s">
        <v>92</v>
      </c>
      <c r="AX20409" s="18">
        <v>202324</v>
      </c>
      <c r="AY20409" s="191">
        <v>552</v>
      </c>
      <c r="AZ20409" s="191">
        <v>72</v>
      </c>
      <c r="BA20409" s="191">
        <v>4</v>
      </c>
      <c r="BB20409" s="191">
        <v>1041958.7278743873</v>
      </c>
    </row>
    <row r="20410" spans="48:54" x14ac:dyDescent="0.2">
      <c r="AV20410" s="191" t="str">
        <f t="shared" si="322"/>
        <v>562_RS_72_4_202324</v>
      </c>
      <c r="AW20410" s="191" t="s">
        <v>92</v>
      </c>
      <c r="AX20410" s="18">
        <v>202324</v>
      </c>
      <c r="AY20410" s="191">
        <v>562</v>
      </c>
      <c r="AZ20410" s="191">
        <v>72</v>
      </c>
      <c r="BA20410" s="191">
        <v>4</v>
      </c>
      <c r="BB20410" s="191">
        <v>144746.61199999999</v>
      </c>
    </row>
    <row r="20411" spans="48:54" x14ac:dyDescent="0.2">
      <c r="AV20411" s="191" t="str">
        <f t="shared" si="322"/>
        <v>564_RS_72_4_202324</v>
      </c>
      <c r="AW20411" s="191" t="s">
        <v>92</v>
      </c>
      <c r="AX20411" s="18">
        <v>202324</v>
      </c>
      <c r="AY20411" s="191">
        <v>564</v>
      </c>
      <c r="AZ20411" s="191">
        <v>72</v>
      </c>
      <c r="BA20411" s="191">
        <v>4</v>
      </c>
      <c r="BB20411" s="191">
        <v>176650.95699999999</v>
      </c>
    </row>
    <row r="20412" spans="48:54" x14ac:dyDescent="0.2">
      <c r="AV20412" s="191" t="str">
        <f t="shared" si="322"/>
        <v>566_RS_72_4_202324</v>
      </c>
      <c r="AW20412" s="191" t="s">
        <v>92</v>
      </c>
      <c r="AX20412" s="18">
        <v>202324</v>
      </c>
      <c r="AY20412" s="191">
        <v>566</v>
      </c>
      <c r="AZ20412" s="191">
        <v>72</v>
      </c>
      <c r="BA20412" s="191">
        <v>4</v>
      </c>
      <c r="BB20412" s="191">
        <v>205287</v>
      </c>
    </row>
    <row r="20413" spans="48:54" x14ac:dyDescent="0.2">
      <c r="AV20413" s="191" t="str">
        <f t="shared" si="322"/>
        <v>568_RS_72_4_202324</v>
      </c>
      <c r="AW20413" s="191" t="s">
        <v>92</v>
      </c>
      <c r="AX20413" s="18">
        <v>202324</v>
      </c>
      <c r="AY20413" s="191">
        <v>568</v>
      </c>
      <c r="AZ20413" s="191">
        <v>72</v>
      </c>
      <c r="BA20413" s="191">
        <v>4</v>
      </c>
      <c r="BB20413" s="191">
        <v>425127.69964999991</v>
      </c>
    </row>
    <row r="20414" spans="48:54" x14ac:dyDescent="0.2">
      <c r="AV20414" s="191" t="str">
        <f t="shared" si="322"/>
        <v>572_RS_72_4_202324</v>
      </c>
      <c r="AW20414" s="191" t="s">
        <v>92</v>
      </c>
      <c r="AX20414" s="18">
        <v>202324</v>
      </c>
      <c r="AY20414" s="191">
        <v>572</v>
      </c>
      <c r="AZ20414" s="191">
        <v>72</v>
      </c>
      <c r="BA20414" s="191">
        <v>4</v>
      </c>
      <c r="BB20414" s="191">
        <v>-2940.0000000000036</v>
      </c>
    </row>
    <row r="20415" spans="48:54" x14ac:dyDescent="0.2">
      <c r="AV20415" s="191" t="str">
        <f t="shared" si="322"/>
        <v>574_RS_72_4_202324</v>
      </c>
      <c r="AW20415" s="191" t="s">
        <v>92</v>
      </c>
      <c r="AX20415" s="18">
        <v>202324</v>
      </c>
      <c r="AY20415" s="191">
        <v>574</v>
      </c>
      <c r="AZ20415" s="191">
        <v>72</v>
      </c>
      <c r="BA20415" s="191">
        <v>4</v>
      </c>
      <c r="BB20415" s="191">
        <v>-3172.6949999999997</v>
      </c>
    </row>
    <row r="20416" spans="48:54" x14ac:dyDescent="0.2">
      <c r="AV20416" s="191" t="str">
        <f t="shared" si="322"/>
        <v>576_RS_72_4_202324</v>
      </c>
      <c r="AW20416" s="191" t="s">
        <v>92</v>
      </c>
      <c r="AX20416" s="18">
        <v>202324</v>
      </c>
      <c r="AY20416" s="191">
        <v>576</v>
      </c>
      <c r="AZ20416" s="191">
        <v>72</v>
      </c>
      <c r="BA20416" s="191">
        <v>4</v>
      </c>
      <c r="BB20416" s="191">
        <v>-4051.7196811339236</v>
      </c>
    </row>
    <row r="20417" spans="48:54" x14ac:dyDescent="0.2">
      <c r="AV20417" s="191" t="str">
        <f t="shared" si="322"/>
        <v>582_RS_72_4_202324</v>
      </c>
      <c r="AW20417" s="191" t="s">
        <v>92</v>
      </c>
      <c r="AX20417" s="18">
        <v>202324</v>
      </c>
      <c r="AY20417" s="191">
        <v>582</v>
      </c>
      <c r="AZ20417" s="191">
        <v>72</v>
      </c>
      <c r="BA20417" s="191">
        <v>4</v>
      </c>
      <c r="BB20417" s="191">
        <v>4585.6000000000004</v>
      </c>
    </row>
    <row r="20418" spans="48:54" x14ac:dyDescent="0.2">
      <c r="AV20418" s="191" t="str">
        <f t="shared" si="322"/>
        <v>584_RS_72_4_202324</v>
      </c>
      <c r="AW20418" s="191" t="s">
        <v>92</v>
      </c>
      <c r="AX20418" s="18">
        <v>202324</v>
      </c>
      <c r="AY20418" s="191">
        <v>584</v>
      </c>
      <c r="AZ20418" s="191">
        <v>72</v>
      </c>
      <c r="BA20418" s="191">
        <v>4</v>
      </c>
      <c r="BB20418" s="191">
        <v>6374</v>
      </c>
    </row>
    <row r="20419" spans="48:54" x14ac:dyDescent="0.2">
      <c r="AV20419" s="191" t="str">
        <f t="shared" si="322"/>
        <v>586_RS_72_4_202324</v>
      </c>
      <c r="AW20419" s="191" t="s">
        <v>92</v>
      </c>
      <c r="AX20419" s="18">
        <v>202324</v>
      </c>
      <c r="AY20419" s="191">
        <v>586</v>
      </c>
      <c r="AZ20419" s="191">
        <v>72</v>
      </c>
      <c r="BA20419" s="191">
        <v>4</v>
      </c>
      <c r="BB20419" s="191">
        <v>5812.4770000000008</v>
      </c>
    </row>
    <row r="20420" spans="48:54" x14ac:dyDescent="0.2">
      <c r="AV20420" s="191" t="str">
        <f t="shared" ref="AV20420:AV20483" si="323">AY20420&amp;"_"&amp;AW20420&amp;"_"&amp;AZ20420&amp;"_"&amp;BA20420&amp;"_"&amp;AX20420</f>
        <v>512_RS_72_5_202324</v>
      </c>
      <c r="AW20420" s="191" t="s">
        <v>92</v>
      </c>
      <c r="AX20420" s="18">
        <v>202324</v>
      </c>
      <c r="AY20420" s="191">
        <v>512</v>
      </c>
      <c r="AZ20420" s="191">
        <v>72</v>
      </c>
      <c r="BA20420" s="191">
        <v>5</v>
      </c>
      <c r="BB20420" s="191">
        <v>-51373.993000000002</v>
      </c>
    </row>
    <row r="20421" spans="48:54" x14ac:dyDescent="0.2">
      <c r="AV20421" s="191" t="str">
        <f t="shared" si="323"/>
        <v>514_RS_72_5_202324</v>
      </c>
      <c r="AW20421" s="191" t="s">
        <v>92</v>
      </c>
      <c r="AX20421" s="18">
        <v>202324</v>
      </c>
      <c r="AY20421" s="191">
        <v>514</v>
      </c>
      <c r="AZ20421" s="191">
        <v>72</v>
      </c>
      <c r="BA20421" s="191">
        <v>5</v>
      </c>
      <c r="BB20421" s="191">
        <v>-107357.60878999998</v>
      </c>
    </row>
    <row r="20422" spans="48:54" x14ac:dyDescent="0.2">
      <c r="AV20422" s="191" t="str">
        <f t="shared" si="323"/>
        <v>516_RS_72_5_202324</v>
      </c>
      <c r="AW20422" s="191" t="s">
        <v>92</v>
      </c>
      <c r="AX20422" s="18">
        <v>202324</v>
      </c>
      <c r="AY20422" s="191">
        <v>516</v>
      </c>
      <c r="AZ20422" s="191">
        <v>72</v>
      </c>
      <c r="BA20422" s="191">
        <v>5</v>
      </c>
      <c r="BB20422" s="191">
        <v>-83460.630430000019</v>
      </c>
    </row>
    <row r="20423" spans="48:54" x14ac:dyDescent="0.2">
      <c r="AV20423" s="191" t="str">
        <f t="shared" si="323"/>
        <v>518_RS_72_5_202324</v>
      </c>
      <c r="AW20423" s="191" t="s">
        <v>92</v>
      </c>
      <c r="AX20423" s="18">
        <v>202324</v>
      </c>
      <c r="AY20423" s="191">
        <v>518</v>
      </c>
      <c r="AZ20423" s="191">
        <v>72</v>
      </c>
      <c r="BA20423" s="191">
        <v>5</v>
      </c>
      <c r="BB20423" s="191">
        <v>-68196.13156899999</v>
      </c>
    </row>
    <row r="20424" spans="48:54" x14ac:dyDescent="0.2">
      <c r="AV20424" s="191" t="str">
        <f t="shared" si="323"/>
        <v>520_RS_72_5_202324</v>
      </c>
      <c r="AW20424" s="191" t="s">
        <v>92</v>
      </c>
      <c r="AX20424" s="18">
        <v>202324</v>
      </c>
      <c r="AY20424" s="191">
        <v>520</v>
      </c>
      <c r="AZ20424" s="191">
        <v>72</v>
      </c>
      <c r="BA20424" s="191">
        <v>5</v>
      </c>
      <c r="BB20424" s="191">
        <v>-87683.668999999994</v>
      </c>
    </row>
    <row r="20425" spans="48:54" x14ac:dyDescent="0.2">
      <c r="AV20425" s="191" t="str">
        <f t="shared" si="323"/>
        <v>522_RS_72_5_202324</v>
      </c>
      <c r="AW20425" s="191" t="s">
        <v>92</v>
      </c>
      <c r="AX20425" s="18">
        <v>202324</v>
      </c>
      <c r="AY20425" s="191">
        <v>522</v>
      </c>
      <c r="AZ20425" s="191">
        <v>72</v>
      </c>
      <c r="BA20425" s="191">
        <v>5</v>
      </c>
      <c r="BB20425" s="191">
        <v>-88114.597389999981</v>
      </c>
    </row>
    <row r="20426" spans="48:54" x14ac:dyDescent="0.2">
      <c r="AV20426" s="191" t="str">
        <f t="shared" si="323"/>
        <v>524_RS_72_5_202324</v>
      </c>
      <c r="AW20426" s="191" t="s">
        <v>92</v>
      </c>
      <c r="AX20426" s="18">
        <v>202324</v>
      </c>
      <c r="AY20426" s="191">
        <v>524</v>
      </c>
      <c r="AZ20426" s="191">
        <v>72</v>
      </c>
      <c r="BA20426" s="191">
        <v>5</v>
      </c>
      <c r="BB20426" s="191">
        <v>-90246.833816447921</v>
      </c>
    </row>
    <row r="20427" spans="48:54" x14ac:dyDescent="0.2">
      <c r="AV20427" s="191" t="str">
        <f t="shared" si="323"/>
        <v>526_RS_72_5_202324</v>
      </c>
      <c r="AW20427" s="191" t="s">
        <v>92</v>
      </c>
      <c r="AX20427" s="18">
        <v>202324</v>
      </c>
      <c r="AY20427" s="191">
        <v>526</v>
      </c>
      <c r="AZ20427" s="191">
        <v>72</v>
      </c>
      <c r="BA20427" s="191">
        <v>5</v>
      </c>
      <c r="BB20427" s="191">
        <v>-58559.753870000008</v>
      </c>
    </row>
    <row r="20428" spans="48:54" x14ac:dyDescent="0.2">
      <c r="AV20428" s="191" t="str">
        <f t="shared" si="323"/>
        <v>528_RS_72_5_202324</v>
      </c>
      <c r="AW20428" s="191" t="s">
        <v>92</v>
      </c>
      <c r="AX20428" s="18">
        <v>202324</v>
      </c>
      <c r="AY20428" s="191">
        <v>528</v>
      </c>
      <c r="AZ20428" s="191">
        <v>72</v>
      </c>
      <c r="BA20428" s="191">
        <v>5</v>
      </c>
      <c r="BB20428" s="191">
        <v>-72676</v>
      </c>
    </row>
    <row r="20429" spans="48:54" x14ac:dyDescent="0.2">
      <c r="AV20429" s="191" t="str">
        <f t="shared" si="323"/>
        <v>530_RS_72_5_202324</v>
      </c>
      <c r="AW20429" s="191" t="s">
        <v>92</v>
      </c>
      <c r="AX20429" s="18">
        <v>202324</v>
      </c>
      <c r="AY20429" s="191">
        <v>530</v>
      </c>
      <c r="AZ20429" s="191">
        <v>72</v>
      </c>
      <c r="BA20429" s="191">
        <v>5</v>
      </c>
      <c r="BB20429" s="191">
        <v>-122289.27873000001</v>
      </c>
    </row>
    <row r="20430" spans="48:54" x14ac:dyDescent="0.2">
      <c r="AV20430" s="191" t="str">
        <f t="shared" si="323"/>
        <v>532_RS_72_5_202324</v>
      </c>
      <c r="AW20430" s="191" t="s">
        <v>92</v>
      </c>
      <c r="AX20430" s="18">
        <v>202324</v>
      </c>
      <c r="AY20430" s="191">
        <v>532</v>
      </c>
      <c r="AZ20430" s="191">
        <v>72</v>
      </c>
      <c r="BA20430" s="191">
        <v>5</v>
      </c>
      <c r="BB20430" s="191">
        <v>-187516.77732999998</v>
      </c>
    </row>
    <row r="20431" spans="48:54" x14ac:dyDescent="0.2">
      <c r="AV20431" s="191" t="str">
        <f t="shared" si="323"/>
        <v>534_RS_72_5_202324</v>
      </c>
      <c r="AW20431" s="191" t="s">
        <v>92</v>
      </c>
      <c r="AX20431" s="18">
        <v>202324</v>
      </c>
      <c r="AY20431" s="191">
        <v>534</v>
      </c>
      <c r="AZ20431" s="191">
        <v>72</v>
      </c>
      <c r="BA20431" s="191">
        <v>5</v>
      </c>
      <c r="BB20431" s="191">
        <v>-108335.43551</v>
      </c>
    </row>
    <row r="20432" spans="48:54" x14ac:dyDescent="0.2">
      <c r="AV20432" s="191" t="str">
        <f t="shared" si="323"/>
        <v>536_RS_72_5_202324</v>
      </c>
      <c r="AW20432" s="191" t="s">
        <v>92</v>
      </c>
      <c r="AX20432" s="18">
        <v>202324</v>
      </c>
      <c r="AY20432" s="191">
        <v>536</v>
      </c>
      <c r="AZ20432" s="191">
        <v>72</v>
      </c>
      <c r="BA20432" s="191">
        <v>5</v>
      </c>
      <c r="BB20432" s="191">
        <v>-104308.43000000001</v>
      </c>
    </row>
    <row r="20433" spans="48:54" x14ac:dyDescent="0.2">
      <c r="AV20433" s="191" t="str">
        <f t="shared" si="323"/>
        <v>538_RS_72_5_202324</v>
      </c>
      <c r="AW20433" s="191" t="s">
        <v>92</v>
      </c>
      <c r="AX20433" s="18">
        <v>202324</v>
      </c>
      <c r="AY20433" s="191">
        <v>538</v>
      </c>
      <c r="AZ20433" s="191">
        <v>72</v>
      </c>
      <c r="BA20433" s="191">
        <v>5</v>
      </c>
      <c r="BB20433" s="191">
        <v>-81314.30373</v>
      </c>
    </row>
    <row r="20434" spans="48:54" x14ac:dyDescent="0.2">
      <c r="AV20434" s="191" t="str">
        <f t="shared" si="323"/>
        <v>540_RS_72_5_202324</v>
      </c>
      <c r="AW20434" s="191" t="s">
        <v>92</v>
      </c>
      <c r="AX20434" s="18">
        <v>202324</v>
      </c>
      <c r="AY20434" s="191">
        <v>540</v>
      </c>
      <c r="AZ20434" s="191">
        <v>72</v>
      </c>
      <c r="BA20434" s="191">
        <v>5</v>
      </c>
      <c r="BB20434" s="191">
        <v>-183557.89871000001</v>
      </c>
    </row>
    <row r="20435" spans="48:54" x14ac:dyDescent="0.2">
      <c r="AV20435" s="191" t="str">
        <f t="shared" si="323"/>
        <v>542_RS_72_5_202324</v>
      </c>
      <c r="AW20435" s="191" t="s">
        <v>92</v>
      </c>
      <c r="AX20435" s="18">
        <v>202324</v>
      </c>
      <c r="AY20435" s="191">
        <v>542</v>
      </c>
      <c r="AZ20435" s="191">
        <v>72</v>
      </c>
      <c r="BA20435" s="191">
        <v>5</v>
      </c>
      <c r="BB20435" s="191">
        <v>-49157.205620000001</v>
      </c>
    </row>
    <row r="20436" spans="48:54" x14ac:dyDescent="0.2">
      <c r="AV20436" s="191" t="str">
        <f t="shared" si="323"/>
        <v>544_RS_72_5_202324</v>
      </c>
      <c r="AW20436" s="191" t="s">
        <v>92</v>
      </c>
      <c r="AX20436" s="18">
        <v>202324</v>
      </c>
      <c r="AY20436" s="191">
        <v>544</v>
      </c>
      <c r="AZ20436" s="191">
        <v>72</v>
      </c>
      <c r="BA20436" s="191">
        <v>5</v>
      </c>
      <c r="BB20436" s="191">
        <v>-112303.55645</v>
      </c>
    </row>
    <row r="20437" spans="48:54" x14ac:dyDescent="0.2">
      <c r="AV20437" s="191" t="str">
        <f t="shared" si="323"/>
        <v>545_RS_72_5_202324</v>
      </c>
      <c r="AW20437" s="191" t="s">
        <v>92</v>
      </c>
      <c r="AX20437" s="18">
        <v>202324</v>
      </c>
      <c r="AY20437" s="191">
        <v>545</v>
      </c>
      <c r="AZ20437" s="191">
        <v>72</v>
      </c>
      <c r="BA20437" s="191">
        <v>5</v>
      </c>
      <c r="BB20437" s="191">
        <v>-64765.286379999983</v>
      </c>
    </row>
    <row r="20438" spans="48:54" x14ac:dyDescent="0.2">
      <c r="AV20438" s="191" t="str">
        <f t="shared" si="323"/>
        <v>546_RS_72_5_202324</v>
      </c>
      <c r="AW20438" s="191" t="s">
        <v>92</v>
      </c>
      <c r="AX20438" s="18">
        <v>202324</v>
      </c>
      <c r="AY20438" s="191">
        <v>546</v>
      </c>
      <c r="AZ20438" s="191">
        <v>72</v>
      </c>
      <c r="BA20438" s="191">
        <v>5</v>
      </c>
      <c r="BB20438" s="191">
        <v>-68430.210999999996</v>
      </c>
    </row>
    <row r="20439" spans="48:54" x14ac:dyDescent="0.2">
      <c r="AV20439" s="191" t="str">
        <f t="shared" si="323"/>
        <v>548_RS_72_5_202324</v>
      </c>
      <c r="AW20439" s="191" t="s">
        <v>92</v>
      </c>
      <c r="AX20439" s="18">
        <v>202324</v>
      </c>
      <c r="AY20439" s="191">
        <v>548</v>
      </c>
      <c r="AZ20439" s="191">
        <v>72</v>
      </c>
      <c r="BA20439" s="191">
        <v>5</v>
      </c>
      <c r="BB20439" s="191">
        <v>-54968.641249999986</v>
      </c>
    </row>
    <row r="20440" spans="48:54" x14ac:dyDescent="0.2">
      <c r="AV20440" s="191" t="str">
        <f t="shared" si="323"/>
        <v>550_RS_72_5_202324</v>
      </c>
      <c r="AW20440" s="191" t="s">
        <v>92</v>
      </c>
      <c r="AX20440" s="18">
        <v>202324</v>
      </c>
      <c r="AY20440" s="191">
        <v>550</v>
      </c>
      <c r="AZ20440" s="191">
        <v>72</v>
      </c>
      <c r="BA20440" s="191">
        <v>5</v>
      </c>
      <c r="BB20440" s="191">
        <v>-134772.25928</v>
      </c>
    </row>
    <row r="20441" spans="48:54" x14ac:dyDescent="0.2">
      <c r="AV20441" s="191" t="str">
        <f t="shared" si="323"/>
        <v>552_RS_72_5_202324</v>
      </c>
      <c r="AW20441" s="191" t="s">
        <v>92</v>
      </c>
      <c r="AX20441" s="18">
        <v>202324</v>
      </c>
      <c r="AY20441" s="191">
        <v>552</v>
      </c>
      <c r="AZ20441" s="191">
        <v>72</v>
      </c>
      <c r="BA20441" s="191">
        <v>5</v>
      </c>
      <c r="BB20441" s="191">
        <v>-317210.98032999987</v>
      </c>
    </row>
    <row r="20442" spans="48:54" x14ac:dyDescent="0.2">
      <c r="AV20442" s="191" t="str">
        <f t="shared" si="323"/>
        <v>562_RS_72_5_202324</v>
      </c>
      <c r="AW20442" s="191" t="s">
        <v>92</v>
      </c>
      <c r="AX20442" s="18">
        <v>202324</v>
      </c>
      <c r="AY20442" s="191">
        <v>562</v>
      </c>
      <c r="AZ20442" s="191">
        <v>72</v>
      </c>
      <c r="BA20442" s="191">
        <v>5</v>
      </c>
      <c r="BB20442" s="191">
        <v>-16936</v>
      </c>
    </row>
    <row r="20443" spans="48:54" x14ac:dyDescent="0.2">
      <c r="AV20443" s="191" t="str">
        <f t="shared" si="323"/>
        <v>564_RS_72_5_202324</v>
      </c>
      <c r="AW20443" s="191" t="s">
        <v>92</v>
      </c>
      <c r="AX20443" s="18">
        <v>202324</v>
      </c>
      <c r="AY20443" s="191">
        <v>564</v>
      </c>
      <c r="AZ20443" s="191">
        <v>72</v>
      </c>
      <c r="BA20443" s="191">
        <v>5</v>
      </c>
      <c r="BB20443" s="191">
        <v>-14447.35</v>
      </c>
    </row>
    <row r="20444" spans="48:54" x14ac:dyDescent="0.2">
      <c r="AV20444" s="191" t="str">
        <f t="shared" si="323"/>
        <v>566_RS_72_5_202324</v>
      </c>
      <c r="AW20444" s="191" t="s">
        <v>92</v>
      </c>
      <c r="AX20444" s="18">
        <v>202324</v>
      </c>
      <c r="AY20444" s="191">
        <v>566</v>
      </c>
      <c r="AZ20444" s="191">
        <v>72</v>
      </c>
      <c r="BA20444" s="191">
        <v>5</v>
      </c>
      <c r="BB20444" s="191">
        <v>-24058</v>
      </c>
    </row>
    <row r="20445" spans="48:54" x14ac:dyDescent="0.2">
      <c r="AV20445" s="191" t="str">
        <f t="shared" si="323"/>
        <v>568_RS_72_5_202324</v>
      </c>
      <c r="AW20445" s="191" t="s">
        <v>92</v>
      </c>
      <c r="AX20445" s="18">
        <v>202324</v>
      </c>
      <c r="AY20445" s="191">
        <v>568</v>
      </c>
      <c r="AZ20445" s="191">
        <v>72</v>
      </c>
      <c r="BA20445" s="191">
        <v>5</v>
      </c>
      <c r="BB20445" s="191">
        <v>-86813.32710000001</v>
      </c>
    </row>
    <row r="20446" spans="48:54" x14ac:dyDescent="0.2">
      <c r="AV20446" s="191" t="str">
        <f t="shared" si="323"/>
        <v>572_RS_72_5_202324</v>
      </c>
      <c r="AW20446" s="191" t="s">
        <v>92</v>
      </c>
      <c r="AX20446" s="18">
        <v>202324</v>
      </c>
      <c r="AY20446" s="191">
        <v>572</v>
      </c>
      <c r="AZ20446" s="191">
        <v>72</v>
      </c>
      <c r="BA20446" s="191">
        <v>5</v>
      </c>
      <c r="BB20446" s="191">
        <v>-1686</v>
      </c>
    </row>
    <row r="20447" spans="48:54" x14ac:dyDescent="0.2">
      <c r="AV20447" s="191" t="str">
        <f t="shared" si="323"/>
        <v>574_RS_72_5_202324</v>
      </c>
      <c r="AW20447" s="191" t="s">
        <v>92</v>
      </c>
      <c r="AX20447" s="18">
        <v>202324</v>
      </c>
      <c r="AY20447" s="191">
        <v>574</v>
      </c>
      <c r="AZ20447" s="191">
        <v>72</v>
      </c>
      <c r="BA20447" s="191">
        <v>5</v>
      </c>
      <c r="BB20447" s="191">
        <v>-890.84299999999996</v>
      </c>
    </row>
    <row r="20448" spans="48:54" x14ac:dyDescent="0.2">
      <c r="AV20448" s="191" t="str">
        <f t="shared" si="323"/>
        <v>576_RS_72_5_202324</v>
      </c>
      <c r="AW20448" s="191" t="s">
        <v>92</v>
      </c>
      <c r="AX20448" s="18">
        <v>202324</v>
      </c>
      <c r="AY20448" s="191">
        <v>576</v>
      </c>
      <c r="AZ20448" s="191">
        <v>72</v>
      </c>
      <c r="BA20448" s="191">
        <v>5</v>
      </c>
      <c r="BB20448" s="191">
        <v>0</v>
      </c>
    </row>
    <row r="20449" spans="48:54" x14ac:dyDescent="0.2">
      <c r="AV20449" s="191" t="str">
        <f t="shared" si="323"/>
        <v>582_RS_72_5_202324</v>
      </c>
      <c r="AW20449" s="191" t="s">
        <v>92</v>
      </c>
      <c r="AX20449" s="18">
        <v>202324</v>
      </c>
      <c r="AY20449" s="191">
        <v>582</v>
      </c>
      <c r="AZ20449" s="191">
        <v>72</v>
      </c>
      <c r="BA20449" s="191">
        <v>5</v>
      </c>
      <c r="BB20449" s="191">
        <v>-1494</v>
      </c>
    </row>
    <row r="20450" spans="48:54" x14ac:dyDescent="0.2">
      <c r="AV20450" s="191" t="str">
        <f t="shared" si="323"/>
        <v>584_RS_72_5_202324</v>
      </c>
      <c r="AW20450" s="191" t="s">
        <v>92</v>
      </c>
      <c r="AX20450" s="18">
        <v>202324</v>
      </c>
      <c r="AY20450" s="191">
        <v>584</v>
      </c>
      <c r="AZ20450" s="191">
        <v>72</v>
      </c>
      <c r="BA20450" s="191">
        <v>5</v>
      </c>
      <c r="BB20450" s="191">
        <v>0</v>
      </c>
    </row>
    <row r="20451" spans="48:54" x14ac:dyDescent="0.2">
      <c r="AV20451" s="191" t="str">
        <f t="shared" si="323"/>
        <v>586_RS_72_5_202324</v>
      </c>
      <c r="AW20451" s="191" t="s">
        <v>92</v>
      </c>
      <c r="AX20451" s="18">
        <v>202324</v>
      </c>
      <c r="AY20451" s="191">
        <v>586</v>
      </c>
      <c r="AZ20451" s="191">
        <v>72</v>
      </c>
      <c r="BA20451" s="191">
        <v>5</v>
      </c>
      <c r="BB20451" s="191">
        <v>-2794.9479999999999</v>
      </c>
    </row>
    <row r="20452" spans="48:54" x14ac:dyDescent="0.2">
      <c r="AV20452" s="191" t="str">
        <f t="shared" si="323"/>
        <v>512_RS_73_4_202324</v>
      </c>
      <c r="AW20452" s="191" t="s">
        <v>92</v>
      </c>
      <c r="AX20452" s="18">
        <v>202324</v>
      </c>
      <c r="AY20452" s="191">
        <v>512</v>
      </c>
      <c r="AZ20452" s="191">
        <v>73</v>
      </c>
      <c r="BA20452" s="191">
        <v>4</v>
      </c>
      <c r="BB20452" s="191">
        <v>635</v>
      </c>
    </row>
    <row r="20453" spans="48:54" x14ac:dyDescent="0.2">
      <c r="AV20453" s="191" t="str">
        <f t="shared" si="323"/>
        <v>514_RS_73_4_202324</v>
      </c>
      <c r="AW20453" s="191" t="s">
        <v>92</v>
      </c>
      <c r="AX20453" s="18">
        <v>202324</v>
      </c>
      <c r="AY20453" s="191">
        <v>514</v>
      </c>
      <c r="AZ20453" s="191">
        <v>73</v>
      </c>
      <c r="BA20453" s="191">
        <v>4</v>
      </c>
      <c r="BB20453" s="191">
        <v>0</v>
      </c>
    </row>
    <row r="20454" spans="48:54" x14ac:dyDescent="0.2">
      <c r="AV20454" s="191" t="str">
        <f t="shared" si="323"/>
        <v>516_RS_73_4_202324</v>
      </c>
      <c r="AW20454" s="191" t="s">
        <v>92</v>
      </c>
      <c r="AX20454" s="18">
        <v>202324</v>
      </c>
      <c r="AY20454" s="191">
        <v>516</v>
      </c>
      <c r="AZ20454" s="191">
        <v>73</v>
      </c>
      <c r="BA20454" s="191">
        <v>4</v>
      </c>
      <c r="BB20454" s="191">
        <v>18.245999999999999</v>
      </c>
    </row>
    <row r="20455" spans="48:54" x14ac:dyDescent="0.2">
      <c r="AV20455" s="191" t="str">
        <f t="shared" si="323"/>
        <v>518_RS_73_4_202324</v>
      </c>
      <c r="AW20455" s="191" t="s">
        <v>92</v>
      </c>
      <c r="AX20455" s="18">
        <v>202324</v>
      </c>
      <c r="AY20455" s="191">
        <v>518</v>
      </c>
      <c r="AZ20455" s="191">
        <v>73</v>
      </c>
      <c r="BA20455" s="191">
        <v>4</v>
      </c>
      <c r="BB20455" s="191">
        <v>0</v>
      </c>
    </row>
    <row r="20456" spans="48:54" x14ac:dyDescent="0.2">
      <c r="AV20456" s="191" t="str">
        <f t="shared" si="323"/>
        <v>520_RS_73_4_202324</v>
      </c>
      <c r="AW20456" s="191" t="s">
        <v>92</v>
      </c>
      <c r="AX20456" s="18">
        <v>202324</v>
      </c>
      <c r="AY20456" s="191">
        <v>520</v>
      </c>
      <c r="AZ20456" s="191">
        <v>73</v>
      </c>
      <c r="BA20456" s="191">
        <v>4</v>
      </c>
      <c r="BB20456" s="191">
        <v>0</v>
      </c>
    </row>
    <row r="20457" spans="48:54" x14ac:dyDescent="0.2">
      <c r="AV20457" s="191" t="str">
        <f t="shared" si="323"/>
        <v>522_RS_73_4_202324</v>
      </c>
      <c r="AW20457" s="191" t="s">
        <v>92</v>
      </c>
      <c r="AX20457" s="18">
        <v>202324</v>
      </c>
      <c r="AY20457" s="191">
        <v>522</v>
      </c>
      <c r="AZ20457" s="191">
        <v>73</v>
      </c>
      <c r="BA20457" s="191">
        <v>4</v>
      </c>
      <c r="BB20457" s="191">
        <v>-2554.5679100000002</v>
      </c>
    </row>
    <row r="20458" spans="48:54" x14ac:dyDescent="0.2">
      <c r="AV20458" s="191" t="str">
        <f t="shared" si="323"/>
        <v>524_RS_73_4_202324</v>
      </c>
      <c r="AW20458" s="191" t="s">
        <v>92</v>
      </c>
      <c r="AX20458" s="18">
        <v>202324</v>
      </c>
      <c r="AY20458" s="191">
        <v>524</v>
      </c>
      <c r="AZ20458" s="191">
        <v>73</v>
      </c>
      <c r="BA20458" s="191">
        <v>4</v>
      </c>
      <c r="BB20458" s="191">
        <v>0</v>
      </c>
    </row>
    <row r="20459" spans="48:54" x14ac:dyDescent="0.2">
      <c r="AV20459" s="191" t="str">
        <f t="shared" si="323"/>
        <v>526_RS_73_4_202324</v>
      </c>
      <c r="AW20459" s="191" t="s">
        <v>92</v>
      </c>
      <c r="AX20459" s="18">
        <v>202324</v>
      </c>
      <c r="AY20459" s="191">
        <v>526</v>
      </c>
      <c r="AZ20459" s="191">
        <v>73</v>
      </c>
      <c r="BA20459" s="191">
        <v>4</v>
      </c>
      <c r="BB20459" s="191">
        <v>0</v>
      </c>
    </row>
    <row r="20460" spans="48:54" x14ac:dyDescent="0.2">
      <c r="AV20460" s="191" t="str">
        <f t="shared" si="323"/>
        <v>528_RS_73_4_202324</v>
      </c>
      <c r="AW20460" s="191" t="s">
        <v>92</v>
      </c>
      <c r="AX20460" s="18">
        <v>202324</v>
      </c>
      <c r="AY20460" s="191">
        <v>528</v>
      </c>
      <c r="AZ20460" s="191">
        <v>73</v>
      </c>
      <c r="BA20460" s="191">
        <v>4</v>
      </c>
      <c r="BB20460" s="191">
        <v>0</v>
      </c>
    </row>
    <row r="20461" spans="48:54" x14ac:dyDescent="0.2">
      <c r="AV20461" s="191" t="str">
        <f t="shared" si="323"/>
        <v>530_RS_73_4_202324</v>
      </c>
      <c r="AW20461" s="191" t="s">
        <v>92</v>
      </c>
      <c r="AX20461" s="18">
        <v>202324</v>
      </c>
      <c r="AY20461" s="191">
        <v>530</v>
      </c>
      <c r="AZ20461" s="191">
        <v>73</v>
      </c>
      <c r="BA20461" s="191">
        <v>4</v>
      </c>
      <c r="BB20461" s="191">
        <v>0</v>
      </c>
    </row>
    <row r="20462" spans="48:54" x14ac:dyDescent="0.2">
      <c r="AV20462" s="191" t="str">
        <f t="shared" si="323"/>
        <v>532_RS_73_4_202324</v>
      </c>
      <c r="AW20462" s="191" t="s">
        <v>92</v>
      </c>
      <c r="AX20462" s="18">
        <v>202324</v>
      </c>
      <c r="AY20462" s="191">
        <v>532</v>
      </c>
      <c r="AZ20462" s="191">
        <v>73</v>
      </c>
      <c r="BA20462" s="191">
        <v>4</v>
      </c>
      <c r="BB20462" s="191">
        <v>3156.5749999999998</v>
      </c>
    </row>
    <row r="20463" spans="48:54" x14ac:dyDescent="0.2">
      <c r="AV20463" s="191" t="str">
        <f t="shared" si="323"/>
        <v>534_RS_73_4_202324</v>
      </c>
      <c r="AW20463" s="191" t="s">
        <v>92</v>
      </c>
      <c r="AX20463" s="18">
        <v>202324</v>
      </c>
      <c r="AY20463" s="191">
        <v>534</v>
      </c>
      <c r="AZ20463" s="191">
        <v>73</v>
      </c>
      <c r="BA20463" s="191">
        <v>4</v>
      </c>
      <c r="BB20463" s="191">
        <v>-21.72881999999997</v>
      </c>
    </row>
    <row r="20464" spans="48:54" x14ac:dyDescent="0.2">
      <c r="AV20464" s="191" t="str">
        <f t="shared" si="323"/>
        <v>536_RS_73_4_202324</v>
      </c>
      <c r="AW20464" s="191" t="s">
        <v>92</v>
      </c>
      <c r="AX20464" s="18">
        <v>202324</v>
      </c>
      <c r="AY20464" s="191">
        <v>536</v>
      </c>
      <c r="AZ20464" s="191">
        <v>73</v>
      </c>
      <c r="BA20464" s="191">
        <v>4</v>
      </c>
      <c r="BB20464" s="191">
        <v>2057.06</v>
      </c>
    </row>
    <row r="20465" spans="48:54" x14ac:dyDescent="0.2">
      <c r="AV20465" s="191" t="str">
        <f t="shared" si="323"/>
        <v>538_RS_73_4_202324</v>
      </c>
      <c r="AW20465" s="191" t="s">
        <v>92</v>
      </c>
      <c r="AX20465" s="18">
        <v>202324</v>
      </c>
      <c r="AY20465" s="191">
        <v>538</v>
      </c>
      <c r="AZ20465" s="191">
        <v>73</v>
      </c>
      <c r="BA20465" s="191">
        <v>4</v>
      </c>
      <c r="BB20465" s="191">
        <v>0</v>
      </c>
    </row>
    <row r="20466" spans="48:54" x14ac:dyDescent="0.2">
      <c r="AV20466" s="191" t="str">
        <f t="shared" si="323"/>
        <v>540_RS_73_4_202324</v>
      </c>
      <c r="AW20466" s="191" t="s">
        <v>92</v>
      </c>
      <c r="AX20466" s="18">
        <v>202324</v>
      </c>
      <c r="AY20466" s="191">
        <v>540</v>
      </c>
      <c r="AZ20466" s="191">
        <v>73</v>
      </c>
      <c r="BA20466" s="191">
        <v>4</v>
      </c>
      <c r="BB20466" s="191">
        <v>0</v>
      </c>
    </row>
    <row r="20467" spans="48:54" x14ac:dyDescent="0.2">
      <c r="AV20467" s="191" t="str">
        <f t="shared" si="323"/>
        <v>542_RS_73_4_202324</v>
      </c>
      <c r="AW20467" s="191" t="s">
        <v>92</v>
      </c>
      <c r="AX20467" s="18">
        <v>202324</v>
      </c>
      <c r="AY20467" s="191">
        <v>542</v>
      </c>
      <c r="AZ20467" s="191">
        <v>73</v>
      </c>
      <c r="BA20467" s="191">
        <v>4</v>
      </c>
      <c r="BB20467" s="191">
        <v>184.87899999999999</v>
      </c>
    </row>
    <row r="20468" spans="48:54" x14ac:dyDescent="0.2">
      <c r="AV20468" s="191" t="str">
        <f t="shared" si="323"/>
        <v>544_RS_73_4_202324</v>
      </c>
      <c r="AW20468" s="191" t="s">
        <v>92</v>
      </c>
      <c r="AX20468" s="18">
        <v>202324</v>
      </c>
      <c r="AY20468" s="191">
        <v>544</v>
      </c>
      <c r="AZ20468" s="191">
        <v>73</v>
      </c>
      <c r="BA20468" s="191">
        <v>4</v>
      </c>
      <c r="BB20468" s="191">
        <v>-702.91300000000001</v>
      </c>
    </row>
    <row r="20469" spans="48:54" x14ac:dyDescent="0.2">
      <c r="AV20469" s="191" t="str">
        <f t="shared" si="323"/>
        <v>545_RS_73_4_202324</v>
      </c>
      <c r="AW20469" s="191" t="s">
        <v>92</v>
      </c>
      <c r="AX20469" s="18">
        <v>202324</v>
      </c>
      <c r="AY20469" s="191">
        <v>545</v>
      </c>
      <c r="AZ20469" s="191">
        <v>73</v>
      </c>
      <c r="BA20469" s="191">
        <v>4</v>
      </c>
      <c r="BB20469" s="191">
        <v>0</v>
      </c>
    </row>
    <row r="20470" spans="48:54" x14ac:dyDescent="0.2">
      <c r="AV20470" s="191" t="str">
        <f t="shared" si="323"/>
        <v>546_RS_73_4_202324</v>
      </c>
      <c r="AW20470" s="191" t="s">
        <v>92</v>
      </c>
      <c r="AX20470" s="18">
        <v>202324</v>
      </c>
      <c r="AY20470" s="191">
        <v>546</v>
      </c>
      <c r="AZ20470" s="191">
        <v>73</v>
      </c>
      <c r="BA20470" s="191">
        <v>4</v>
      </c>
      <c r="BB20470" s="191">
        <v>200</v>
      </c>
    </row>
    <row r="20471" spans="48:54" x14ac:dyDescent="0.2">
      <c r="AV20471" s="191" t="str">
        <f t="shared" si="323"/>
        <v>548_RS_73_4_202324</v>
      </c>
      <c r="AW20471" s="191" t="s">
        <v>92</v>
      </c>
      <c r="AX20471" s="18">
        <v>202324</v>
      </c>
      <c r="AY20471" s="191">
        <v>548</v>
      </c>
      <c r="AZ20471" s="191">
        <v>73</v>
      </c>
      <c r="BA20471" s="191">
        <v>4</v>
      </c>
      <c r="BB20471" s="191">
        <v>442.08499999999998</v>
      </c>
    </row>
    <row r="20472" spans="48:54" x14ac:dyDescent="0.2">
      <c r="AV20472" s="191" t="str">
        <f t="shared" si="323"/>
        <v>550_RS_73_4_202324</v>
      </c>
      <c r="AW20472" s="191" t="s">
        <v>92</v>
      </c>
      <c r="AX20472" s="18">
        <v>202324</v>
      </c>
      <c r="AY20472" s="191">
        <v>550</v>
      </c>
      <c r="AZ20472" s="191">
        <v>73</v>
      </c>
      <c r="BA20472" s="191">
        <v>4</v>
      </c>
      <c r="BB20472" s="191">
        <v>0</v>
      </c>
    </row>
    <row r="20473" spans="48:54" x14ac:dyDescent="0.2">
      <c r="AV20473" s="191" t="str">
        <f t="shared" si="323"/>
        <v>552_RS_73_4_202324</v>
      </c>
      <c r="AW20473" s="191" t="s">
        <v>92</v>
      </c>
      <c r="AX20473" s="18">
        <v>202324</v>
      </c>
      <c r="AY20473" s="191">
        <v>552</v>
      </c>
      <c r="AZ20473" s="191">
        <v>73</v>
      </c>
      <c r="BA20473" s="191">
        <v>4</v>
      </c>
      <c r="BB20473" s="191">
        <v>0</v>
      </c>
    </row>
    <row r="20474" spans="48:54" x14ac:dyDescent="0.2">
      <c r="AV20474" s="191" t="str">
        <f t="shared" si="323"/>
        <v>562_RS_73_4_202324</v>
      </c>
      <c r="AW20474" s="191" t="s">
        <v>92</v>
      </c>
      <c r="AX20474" s="18">
        <v>202324</v>
      </c>
      <c r="AY20474" s="191">
        <v>562</v>
      </c>
      <c r="AZ20474" s="191">
        <v>73</v>
      </c>
      <c r="BA20474" s="191">
        <v>4</v>
      </c>
      <c r="BB20474" s="191">
        <v>0</v>
      </c>
    </row>
    <row r="20475" spans="48:54" x14ac:dyDescent="0.2">
      <c r="AV20475" s="191" t="str">
        <f t="shared" si="323"/>
        <v>564_RS_73_4_202324</v>
      </c>
      <c r="AW20475" s="191" t="s">
        <v>92</v>
      </c>
      <c r="AX20475" s="18">
        <v>202324</v>
      </c>
      <c r="AY20475" s="191">
        <v>564</v>
      </c>
      <c r="AZ20475" s="191">
        <v>73</v>
      </c>
      <c r="BA20475" s="191">
        <v>4</v>
      </c>
      <c r="BB20475" s="191">
        <v>0</v>
      </c>
    </row>
    <row r="20476" spans="48:54" x14ac:dyDescent="0.2">
      <c r="AV20476" s="191" t="str">
        <f t="shared" si="323"/>
        <v>566_RS_73_4_202324</v>
      </c>
      <c r="AW20476" s="191" t="s">
        <v>92</v>
      </c>
      <c r="AX20476" s="18">
        <v>202324</v>
      </c>
      <c r="AY20476" s="191">
        <v>566</v>
      </c>
      <c r="AZ20476" s="191">
        <v>73</v>
      </c>
      <c r="BA20476" s="191">
        <v>4</v>
      </c>
      <c r="BB20476" s="191">
        <v>0</v>
      </c>
    </row>
    <row r="20477" spans="48:54" x14ac:dyDescent="0.2">
      <c r="AV20477" s="191" t="str">
        <f t="shared" si="323"/>
        <v>568_RS_73_4_202324</v>
      </c>
      <c r="AW20477" s="191" t="s">
        <v>92</v>
      </c>
      <c r="AX20477" s="18">
        <v>202324</v>
      </c>
      <c r="AY20477" s="191">
        <v>568</v>
      </c>
      <c r="AZ20477" s="191">
        <v>73</v>
      </c>
      <c r="BA20477" s="191">
        <v>4</v>
      </c>
      <c r="BB20477" s="191">
        <v>3.5710000000000002</v>
      </c>
    </row>
    <row r="20478" spans="48:54" x14ac:dyDescent="0.2">
      <c r="AV20478" s="191" t="str">
        <f t="shared" si="323"/>
        <v>572_RS_73_4_202324</v>
      </c>
      <c r="AW20478" s="191" t="s">
        <v>92</v>
      </c>
      <c r="AX20478" s="18">
        <v>202324</v>
      </c>
      <c r="AY20478" s="191">
        <v>572</v>
      </c>
      <c r="AZ20478" s="191">
        <v>73</v>
      </c>
      <c r="BA20478" s="191">
        <v>4</v>
      </c>
      <c r="BB20478" s="191">
        <v>2</v>
      </c>
    </row>
    <row r="20479" spans="48:54" x14ac:dyDescent="0.2">
      <c r="AV20479" s="191" t="str">
        <f t="shared" si="323"/>
        <v>574_RS_73_4_202324</v>
      </c>
      <c r="AW20479" s="191" t="s">
        <v>92</v>
      </c>
      <c r="AX20479" s="18">
        <v>202324</v>
      </c>
      <c r="AY20479" s="191">
        <v>574</v>
      </c>
      <c r="AZ20479" s="191">
        <v>73</v>
      </c>
      <c r="BA20479" s="191">
        <v>4</v>
      </c>
      <c r="BB20479" s="191">
        <v>0</v>
      </c>
    </row>
    <row r="20480" spans="48:54" x14ac:dyDescent="0.2">
      <c r="AV20480" s="191" t="str">
        <f t="shared" si="323"/>
        <v>576_RS_73_4_202324</v>
      </c>
      <c r="AW20480" s="191" t="s">
        <v>92</v>
      </c>
      <c r="AX20480" s="18">
        <v>202324</v>
      </c>
      <c r="AY20480" s="191">
        <v>576</v>
      </c>
      <c r="AZ20480" s="191">
        <v>73</v>
      </c>
      <c r="BA20480" s="191">
        <v>4</v>
      </c>
      <c r="BB20480" s="191">
        <v>0</v>
      </c>
    </row>
    <row r="20481" spans="48:54" x14ac:dyDescent="0.2">
      <c r="AV20481" s="191" t="str">
        <f t="shared" si="323"/>
        <v>582_RS_73_4_202324</v>
      </c>
      <c r="AW20481" s="191" t="s">
        <v>92</v>
      </c>
      <c r="AX20481" s="18">
        <v>202324</v>
      </c>
      <c r="AY20481" s="191">
        <v>582</v>
      </c>
      <c r="AZ20481" s="191">
        <v>73</v>
      </c>
      <c r="BA20481" s="191">
        <v>4</v>
      </c>
      <c r="BB20481" s="191">
        <v>0</v>
      </c>
    </row>
    <row r="20482" spans="48:54" x14ac:dyDescent="0.2">
      <c r="AV20482" s="191" t="str">
        <f t="shared" si="323"/>
        <v>584_RS_73_4_202324</v>
      </c>
      <c r="AW20482" s="191" t="s">
        <v>92</v>
      </c>
      <c r="AX20482" s="18">
        <v>202324</v>
      </c>
      <c r="AY20482" s="191">
        <v>584</v>
      </c>
      <c r="AZ20482" s="191">
        <v>73</v>
      </c>
      <c r="BA20482" s="191">
        <v>4</v>
      </c>
      <c r="BB20482" s="191">
        <v>0</v>
      </c>
    </row>
    <row r="20483" spans="48:54" x14ac:dyDescent="0.2">
      <c r="AV20483" s="191" t="str">
        <f t="shared" si="323"/>
        <v>586_RS_73_4_202324</v>
      </c>
      <c r="AW20483" s="191" t="s">
        <v>92</v>
      </c>
      <c r="AX20483" s="18">
        <v>202324</v>
      </c>
      <c r="AY20483" s="191">
        <v>586</v>
      </c>
      <c r="AZ20483" s="191">
        <v>73</v>
      </c>
      <c r="BA20483" s="191">
        <v>4</v>
      </c>
      <c r="BB20483" s="191">
        <v>0</v>
      </c>
    </row>
    <row r="20484" spans="48:54" x14ac:dyDescent="0.2">
      <c r="AV20484" s="191" t="str">
        <f t="shared" ref="AV20484:AV20547" si="324">AY20484&amp;"_"&amp;AW20484&amp;"_"&amp;AZ20484&amp;"_"&amp;BA20484&amp;"_"&amp;AX20484</f>
        <v>512_RS_74_4_202324</v>
      </c>
      <c r="AW20484" s="191" t="s">
        <v>92</v>
      </c>
      <c r="AX20484" s="18">
        <v>202324</v>
      </c>
      <c r="AY20484" s="191">
        <v>512</v>
      </c>
      <c r="AZ20484" s="191">
        <v>74</v>
      </c>
      <c r="BA20484" s="191">
        <v>4</v>
      </c>
      <c r="BB20484" s="191">
        <v>1446</v>
      </c>
    </row>
    <row r="20485" spans="48:54" x14ac:dyDescent="0.2">
      <c r="AV20485" s="191" t="str">
        <f t="shared" si="324"/>
        <v>514_RS_74_4_202324</v>
      </c>
      <c r="AW20485" s="191" t="s">
        <v>92</v>
      </c>
      <c r="AX20485" s="18">
        <v>202324</v>
      </c>
      <c r="AY20485" s="191">
        <v>514</v>
      </c>
      <c r="AZ20485" s="191">
        <v>74</v>
      </c>
      <c r="BA20485" s="191">
        <v>4</v>
      </c>
      <c r="BB20485" s="191">
        <v>5059.8220000000001</v>
      </c>
    </row>
    <row r="20486" spans="48:54" x14ac:dyDescent="0.2">
      <c r="AV20486" s="191" t="str">
        <f t="shared" si="324"/>
        <v>516_RS_74_4_202324</v>
      </c>
      <c r="AW20486" s="191" t="s">
        <v>92</v>
      </c>
      <c r="AX20486" s="18">
        <v>202324</v>
      </c>
      <c r="AY20486" s="191">
        <v>516</v>
      </c>
      <c r="AZ20486" s="191">
        <v>74</v>
      </c>
      <c r="BA20486" s="191">
        <v>4</v>
      </c>
      <c r="BB20486" s="191">
        <v>3342.1260000000002</v>
      </c>
    </row>
    <row r="20487" spans="48:54" x14ac:dyDescent="0.2">
      <c r="AV20487" s="191" t="str">
        <f t="shared" si="324"/>
        <v>518_RS_74_4_202324</v>
      </c>
      <c r="AW20487" s="191" t="s">
        <v>92</v>
      </c>
      <c r="AX20487" s="18">
        <v>202324</v>
      </c>
      <c r="AY20487" s="191">
        <v>518</v>
      </c>
      <c r="AZ20487" s="191">
        <v>74</v>
      </c>
      <c r="BA20487" s="191">
        <v>4</v>
      </c>
      <c r="BB20487" s="191">
        <v>7189.1480000000001</v>
      </c>
    </row>
    <row r="20488" spans="48:54" x14ac:dyDescent="0.2">
      <c r="AV20488" s="191" t="str">
        <f t="shared" si="324"/>
        <v>520_RS_74_4_202324</v>
      </c>
      <c r="AW20488" s="191" t="s">
        <v>92</v>
      </c>
      <c r="AX20488" s="18">
        <v>202324</v>
      </c>
      <c r="AY20488" s="191">
        <v>520</v>
      </c>
      <c r="AZ20488" s="191">
        <v>74</v>
      </c>
      <c r="BA20488" s="191">
        <v>4</v>
      </c>
      <c r="BB20488" s="191">
        <v>4085.1080000000002</v>
      </c>
    </row>
    <row r="20489" spans="48:54" x14ac:dyDescent="0.2">
      <c r="AV20489" s="191" t="str">
        <f t="shared" si="324"/>
        <v>522_RS_74_4_202324</v>
      </c>
      <c r="AW20489" s="191" t="s">
        <v>92</v>
      </c>
      <c r="AX20489" s="18">
        <v>202324</v>
      </c>
      <c r="AY20489" s="191">
        <v>522</v>
      </c>
      <c r="AZ20489" s="191">
        <v>74</v>
      </c>
      <c r="BA20489" s="191">
        <v>4</v>
      </c>
      <c r="BB20489" s="191">
        <v>3469.65598</v>
      </c>
    </row>
    <row r="20490" spans="48:54" x14ac:dyDescent="0.2">
      <c r="AV20490" s="191" t="str">
        <f t="shared" si="324"/>
        <v>524_RS_74_4_202324</v>
      </c>
      <c r="AW20490" s="191" t="s">
        <v>92</v>
      </c>
      <c r="AX20490" s="18">
        <v>202324</v>
      </c>
      <c r="AY20490" s="191">
        <v>524</v>
      </c>
      <c r="AZ20490" s="191">
        <v>74</v>
      </c>
      <c r="BA20490" s="191">
        <v>4</v>
      </c>
      <c r="BB20490" s="191">
        <v>4853.2592199999999</v>
      </c>
    </row>
    <row r="20491" spans="48:54" x14ac:dyDescent="0.2">
      <c r="AV20491" s="191" t="str">
        <f t="shared" si="324"/>
        <v>526_RS_74_4_202324</v>
      </c>
      <c r="AW20491" s="191" t="s">
        <v>92</v>
      </c>
      <c r="AX20491" s="18">
        <v>202324</v>
      </c>
      <c r="AY20491" s="191">
        <v>526</v>
      </c>
      <c r="AZ20491" s="191">
        <v>74</v>
      </c>
      <c r="BA20491" s="191">
        <v>4</v>
      </c>
      <c r="BB20491" s="191">
        <v>1345.67993</v>
      </c>
    </row>
    <row r="20492" spans="48:54" x14ac:dyDescent="0.2">
      <c r="AV20492" s="191" t="str">
        <f t="shared" si="324"/>
        <v>528_RS_74_4_202324</v>
      </c>
      <c r="AW20492" s="191" t="s">
        <v>92</v>
      </c>
      <c r="AX20492" s="18">
        <v>202324</v>
      </c>
      <c r="AY20492" s="191">
        <v>528</v>
      </c>
      <c r="AZ20492" s="191">
        <v>74</v>
      </c>
      <c r="BA20492" s="191">
        <v>4</v>
      </c>
      <c r="BB20492" s="191">
        <v>3307</v>
      </c>
    </row>
    <row r="20493" spans="48:54" x14ac:dyDescent="0.2">
      <c r="AV20493" s="191" t="str">
        <f t="shared" si="324"/>
        <v>530_RS_74_4_202324</v>
      </c>
      <c r="AW20493" s="191" t="s">
        <v>92</v>
      </c>
      <c r="AX20493" s="18">
        <v>202324</v>
      </c>
      <c r="AY20493" s="191">
        <v>530</v>
      </c>
      <c r="AZ20493" s="191">
        <v>74</v>
      </c>
      <c r="BA20493" s="191">
        <v>4</v>
      </c>
      <c r="BB20493" s="191">
        <v>10469.846</v>
      </c>
    </row>
    <row r="20494" spans="48:54" x14ac:dyDescent="0.2">
      <c r="AV20494" s="191" t="str">
        <f t="shared" si="324"/>
        <v>532_RS_74_4_202324</v>
      </c>
      <c r="AW20494" s="191" t="s">
        <v>92</v>
      </c>
      <c r="AX20494" s="18">
        <v>202324</v>
      </c>
      <c r="AY20494" s="191">
        <v>532</v>
      </c>
      <c r="AZ20494" s="191">
        <v>74</v>
      </c>
      <c r="BA20494" s="191">
        <v>4</v>
      </c>
      <c r="BB20494" s="191">
        <v>15456.181</v>
      </c>
    </row>
    <row r="20495" spans="48:54" x14ac:dyDescent="0.2">
      <c r="AV20495" s="191" t="str">
        <f t="shared" si="324"/>
        <v>534_RS_74_4_202324</v>
      </c>
      <c r="AW20495" s="191" t="s">
        <v>92</v>
      </c>
      <c r="AX20495" s="18">
        <v>202324</v>
      </c>
      <c r="AY20495" s="191">
        <v>534</v>
      </c>
      <c r="AZ20495" s="191">
        <v>74</v>
      </c>
      <c r="BA20495" s="191">
        <v>4</v>
      </c>
      <c r="BB20495" s="191">
        <v>11447.49195</v>
      </c>
    </row>
    <row r="20496" spans="48:54" x14ac:dyDescent="0.2">
      <c r="AV20496" s="191" t="str">
        <f t="shared" si="324"/>
        <v>536_RS_74_4_202324</v>
      </c>
      <c r="AW20496" s="191" t="s">
        <v>92</v>
      </c>
      <c r="AX20496" s="18">
        <v>202324</v>
      </c>
      <c r="AY20496" s="191">
        <v>536</v>
      </c>
      <c r="AZ20496" s="191">
        <v>74</v>
      </c>
      <c r="BA20496" s="191">
        <v>4</v>
      </c>
      <c r="BB20496" s="191">
        <v>5570.9319999999998</v>
      </c>
    </row>
    <row r="20497" spans="48:54" x14ac:dyDescent="0.2">
      <c r="AV20497" s="191" t="str">
        <f t="shared" si="324"/>
        <v>538_RS_74_4_202324</v>
      </c>
      <c r="AW20497" s="191" t="s">
        <v>92</v>
      </c>
      <c r="AX20497" s="18">
        <v>202324</v>
      </c>
      <c r="AY20497" s="191">
        <v>538</v>
      </c>
      <c r="AZ20497" s="191">
        <v>74</v>
      </c>
      <c r="BA20497" s="191">
        <v>4</v>
      </c>
      <c r="BB20497" s="191">
        <v>4357.8315999999995</v>
      </c>
    </row>
    <row r="20498" spans="48:54" x14ac:dyDescent="0.2">
      <c r="AV20498" s="191" t="str">
        <f t="shared" si="324"/>
        <v>540_RS_74_4_202324</v>
      </c>
      <c r="AW20498" s="191" t="s">
        <v>92</v>
      </c>
      <c r="AX20498" s="18">
        <v>202324</v>
      </c>
      <c r="AY20498" s="191">
        <v>540</v>
      </c>
      <c r="AZ20498" s="191">
        <v>74</v>
      </c>
      <c r="BA20498" s="191">
        <v>4</v>
      </c>
      <c r="BB20498" s="191">
        <v>15482.873</v>
      </c>
    </row>
    <row r="20499" spans="48:54" x14ac:dyDescent="0.2">
      <c r="AV20499" s="191" t="str">
        <f t="shared" si="324"/>
        <v>542_RS_74_4_202324</v>
      </c>
      <c r="AW20499" s="191" t="s">
        <v>92</v>
      </c>
      <c r="AX20499" s="18">
        <v>202324</v>
      </c>
      <c r="AY20499" s="191">
        <v>542</v>
      </c>
      <c r="AZ20499" s="191">
        <v>74</v>
      </c>
      <c r="BA20499" s="191">
        <v>4</v>
      </c>
      <c r="BB20499" s="191">
        <v>2597.8130000000001</v>
      </c>
    </row>
    <row r="20500" spans="48:54" x14ac:dyDescent="0.2">
      <c r="AV20500" s="191" t="str">
        <f t="shared" si="324"/>
        <v>544_RS_74_4_202324</v>
      </c>
      <c r="AW20500" s="191" t="s">
        <v>92</v>
      </c>
      <c r="AX20500" s="18">
        <v>202324</v>
      </c>
      <c r="AY20500" s="191">
        <v>544</v>
      </c>
      <c r="AZ20500" s="191">
        <v>74</v>
      </c>
      <c r="BA20500" s="191">
        <v>4</v>
      </c>
      <c r="BB20500" s="191">
        <v>2596.1127700000002</v>
      </c>
    </row>
    <row r="20501" spans="48:54" x14ac:dyDescent="0.2">
      <c r="AV20501" s="191" t="str">
        <f t="shared" si="324"/>
        <v>545_RS_74_4_202324</v>
      </c>
      <c r="AW20501" s="191" t="s">
        <v>92</v>
      </c>
      <c r="AX20501" s="18">
        <v>202324</v>
      </c>
      <c r="AY20501" s="191">
        <v>545</v>
      </c>
      <c r="AZ20501" s="191">
        <v>74</v>
      </c>
      <c r="BA20501" s="191">
        <v>4</v>
      </c>
      <c r="BB20501" s="191">
        <v>1837.6289999999999</v>
      </c>
    </row>
    <row r="20502" spans="48:54" x14ac:dyDescent="0.2">
      <c r="AV20502" s="191" t="str">
        <f t="shared" si="324"/>
        <v>546_RS_74_4_202324</v>
      </c>
      <c r="AW20502" s="191" t="s">
        <v>92</v>
      </c>
      <c r="AX20502" s="18">
        <v>202324</v>
      </c>
      <c r="AY20502" s="191">
        <v>546</v>
      </c>
      <c r="AZ20502" s="191">
        <v>74</v>
      </c>
      <c r="BA20502" s="191">
        <v>4</v>
      </c>
      <c r="BB20502" s="191">
        <v>4497.799</v>
      </c>
    </row>
    <row r="20503" spans="48:54" x14ac:dyDescent="0.2">
      <c r="AV20503" s="191" t="str">
        <f t="shared" si="324"/>
        <v>548_RS_74_4_202324</v>
      </c>
      <c r="AW20503" s="191" t="s">
        <v>92</v>
      </c>
      <c r="AX20503" s="18">
        <v>202324</v>
      </c>
      <c r="AY20503" s="191">
        <v>548</v>
      </c>
      <c r="AZ20503" s="191">
        <v>74</v>
      </c>
      <c r="BA20503" s="191">
        <v>4</v>
      </c>
      <c r="BB20503" s="191">
        <v>5984.0159999999996</v>
      </c>
    </row>
    <row r="20504" spans="48:54" x14ac:dyDescent="0.2">
      <c r="AV20504" s="191" t="str">
        <f t="shared" si="324"/>
        <v>550_RS_74_4_202324</v>
      </c>
      <c r="AW20504" s="191" t="s">
        <v>92</v>
      </c>
      <c r="AX20504" s="18">
        <v>202324</v>
      </c>
      <c r="AY20504" s="191">
        <v>550</v>
      </c>
      <c r="AZ20504" s="191">
        <v>74</v>
      </c>
      <c r="BA20504" s="191">
        <v>4</v>
      </c>
      <c r="BB20504" s="191">
        <v>7805.2939999999999</v>
      </c>
    </row>
    <row r="20505" spans="48:54" x14ac:dyDescent="0.2">
      <c r="AV20505" s="191" t="str">
        <f t="shared" si="324"/>
        <v>552_RS_74_4_202324</v>
      </c>
      <c r="AW20505" s="191" t="s">
        <v>92</v>
      </c>
      <c r="AX20505" s="18">
        <v>202324</v>
      </c>
      <c r="AY20505" s="191">
        <v>552</v>
      </c>
      <c r="AZ20505" s="191">
        <v>74</v>
      </c>
      <c r="BA20505" s="191">
        <v>4</v>
      </c>
      <c r="BB20505" s="191">
        <v>31393.741999999998</v>
      </c>
    </row>
    <row r="20506" spans="48:54" x14ac:dyDescent="0.2">
      <c r="AV20506" s="191" t="str">
        <f t="shared" si="324"/>
        <v>562_RS_74_4_202324</v>
      </c>
      <c r="AW20506" s="191" t="s">
        <v>92</v>
      </c>
      <c r="AX20506" s="18">
        <v>202324</v>
      </c>
      <c r="AY20506" s="191">
        <v>562</v>
      </c>
      <c r="AZ20506" s="191">
        <v>74</v>
      </c>
      <c r="BA20506" s="191">
        <v>4</v>
      </c>
      <c r="BB20506" s="191">
        <v>0</v>
      </c>
    </row>
    <row r="20507" spans="48:54" x14ac:dyDescent="0.2">
      <c r="AV20507" s="191" t="str">
        <f t="shared" si="324"/>
        <v>564_RS_74_4_202324</v>
      </c>
      <c r="AW20507" s="191" t="s">
        <v>92</v>
      </c>
      <c r="AX20507" s="18">
        <v>202324</v>
      </c>
      <c r="AY20507" s="191">
        <v>564</v>
      </c>
      <c r="AZ20507" s="191">
        <v>74</v>
      </c>
      <c r="BA20507" s="191">
        <v>4</v>
      </c>
      <c r="BB20507" s="191">
        <v>0</v>
      </c>
    </row>
    <row r="20508" spans="48:54" x14ac:dyDescent="0.2">
      <c r="AV20508" s="191" t="str">
        <f t="shared" si="324"/>
        <v>566_RS_74_4_202324</v>
      </c>
      <c r="AW20508" s="191" t="s">
        <v>92</v>
      </c>
      <c r="AX20508" s="18">
        <v>202324</v>
      </c>
      <c r="AY20508" s="191">
        <v>566</v>
      </c>
      <c r="AZ20508" s="191">
        <v>74</v>
      </c>
      <c r="BA20508" s="191">
        <v>4</v>
      </c>
      <c r="BB20508" s="191">
        <v>1429</v>
      </c>
    </row>
    <row r="20509" spans="48:54" x14ac:dyDescent="0.2">
      <c r="AV20509" s="191" t="str">
        <f t="shared" si="324"/>
        <v>568_RS_74_4_202324</v>
      </c>
      <c r="AW20509" s="191" t="s">
        <v>92</v>
      </c>
      <c r="AX20509" s="18">
        <v>202324</v>
      </c>
      <c r="AY20509" s="191">
        <v>568</v>
      </c>
      <c r="AZ20509" s="191">
        <v>74</v>
      </c>
      <c r="BA20509" s="191">
        <v>4</v>
      </c>
      <c r="BB20509" s="191">
        <v>1937.4</v>
      </c>
    </row>
    <row r="20510" spans="48:54" x14ac:dyDescent="0.2">
      <c r="AV20510" s="191" t="str">
        <f t="shared" si="324"/>
        <v>572_RS_74_4_202324</v>
      </c>
      <c r="AW20510" s="191" t="s">
        <v>92</v>
      </c>
      <c r="AX20510" s="18">
        <v>202324</v>
      </c>
      <c r="AY20510" s="191">
        <v>572</v>
      </c>
      <c r="AZ20510" s="191">
        <v>74</v>
      </c>
      <c r="BA20510" s="191">
        <v>4</v>
      </c>
      <c r="BB20510" s="191">
        <v>2597</v>
      </c>
    </row>
    <row r="20511" spans="48:54" x14ac:dyDescent="0.2">
      <c r="AV20511" s="191" t="str">
        <f t="shared" si="324"/>
        <v>574_RS_74_4_202324</v>
      </c>
      <c r="AW20511" s="191" t="s">
        <v>92</v>
      </c>
      <c r="AX20511" s="18">
        <v>202324</v>
      </c>
      <c r="AY20511" s="191">
        <v>574</v>
      </c>
      <c r="AZ20511" s="191">
        <v>74</v>
      </c>
      <c r="BA20511" s="191">
        <v>4</v>
      </c>
      <c r="BB20511" s="191">
        <v>1902.05</v>
      </c>
    </row>
    <row r="20512" spans="48:54" x14ac:dyDescent="0.2">
      <c r="AV20512" s="191" t="str">
        <f t="shared" si="324"/>
        <v>576_RS_74_4_202324</v>
      </c>
      <c r="AW20512" s="191" t="s">
        <v>92</v>
      </c>
      <c r="AX20512" s="18">
        <v>202324</v>
      </c>
      <c r="AY20512" s="191">
        <v>576</v>
      </c>
      <c r="AZ20512" s="191">
        <v>74</v>
      </c>
      <c r="BA20512" s="191">
        <v>4</v>
      </c>
      <c r="BB20512" s="191">
        <v>3923.2728299999999</v>
      </c>
    </row>
    <row r="20513" spans="48:54" x14ac:dyDescent="0.2">
      <c r="AV20513" s="191" t="str">
        <f t="shared" si="324"/>
        <v>582_RS_74_4_202324</v>
      </c>
      <c r="AW20513" s="191" t="s">
        <v>92</v>
      </c>
      <c r="AX20513" s="18">
        <v>202324</v>
      </c>
      <c r="AY20513" s="191">
        <v>582</v>
      </c>
      <c r="AZ20513" s="191">
        <v>74</v>
      </c>
      <c r="BA20513" s="191">
        <v>4</v>
      </c>
      <c r="BB20513" s="191">
        <v>0</v>
      </c>
    </row>
    <row r="20514" spans="48:54" x14ac:dyDescent="0.2">
      <c r="AV20514" s="191" t="str">
        <f t="shared" si="324"/>
        <v>584_RS_74_4_202324</v>
      </c>
      <c r="AW20514" s="191" t="s">
        <v>92</v>
      </c>
      <c r="AX20514" s="18">
        <v>202324</v>
      </c>
      <c r="AY20514" s="191">
        <v>584</v>
      </c>
      <c r="AZ20514" s="191">
        <v>74</v>
      </c>
      <c r="BA20514" s="191">
        <v>4</v>
      </c>
      <c r="BB20514" s="191">
        <v>0</v>
      </c>
    </row>
    <row r="20515" spans="48:54" x14ac:dyDescent="0.2">
      <c r="AV20515" s="191" t="str">
        <f t="shared" si="324"/>
        <v>586_RS_74_4_202324</v>
      </c>
      <c r="AW20515" s="191" t="s">
        <v>92</v>
      </c>
      <c r="AX20515" s="18">
        <v>202324</v>
      </c>
      <c r="AY20515" s="191">
        <v>586</v>
      </c>
      <c r="AZ20515" s="191">
        <v>74</v>
      </c>
      <c r="BA20515" s="191">
        <v>4</v>
      </c>
      <c r="BB20515" s="191">
        <v>0</v>
      </c>
    </row>
    <row r="20516" spans="48:54" x14ac:dyDescent="0.2">
      <c r="AV20516" s="191" t="str">
        <f t="shared" si="324"/>
        <v>512_RS_75_4_202324</v>
      </c>
      <c r="AW20516" s="191" t="s">
        <v>92</v>
      </c>
      <c r="AX20516" s="18">
        <v>202324</v>
      </c>
      <c r="AY20516" s="191">
        <v>512</v>
      </c>
      <c r="AZ20516" s="191">
        <v>75</v>
      </c>
      <c r="BA20516" s="191">
        <v>4</v>
      </c>
      <c r="BB20516" s="191">
        <v>0</v>
      </c>
    </row>
    <row r="20517" spans="48:54" x14ac:dyDescent="0.2">
      <c r="AV20517" s="191" t="str">
        <f t="shared" si="324"/>
        <v>514_RS_75_4_202324</v>
      </c>
      <c r="AW20517" s="191" t="s">
        <v>92</v>
      </c>
      <c r="AX20517" s="18">
        <v>202324</v>
      </c>
      <c r="AY20517" s="191">
        <v>514</v>
      </c>
      <c r="AZ20517" s="191">
        <v>75</v>
      </c>
      <c r="BA20517" s="191">
        <v>4</v>
      </c>
      <c r="BB20517" s="191">
        <v>0</v>
      </c>
    </row>
    <row r="20518" spans="48:54" x14ac:dyDescent="0.2">
      <c r="AV20518" s="191" t="str">
        <f t="shared" si="324"/>
        <v>516_RS_75_4_202324</v>
      </c>
      <c r="AW20518" s="191" t="s">
        <v>92</v>
      </c>
      <c r="AX20518" s="18">
        <v>202324</v>
      </c>
      <c r="AY20518" s="191">
        <v>516</v>
      </c>
      <c r="AZ20518" s="191">
        <v>75</v>
      </c>
      <c r="BA20518" s="191">
        <v>4</v>
      </c>
      <c r="BB20518" s="191">
        <v>0</v>
      </c>
    </row>
    <row r="20519" spans="48:54" x14ac:dyDescent="0.2">
      <c r="AV20519" s="191" t="str">
        <f t="shared" si="324"/>
        <v>518_RS_75_4_202324</v>
      </c>
      <c r="AW20519" s="191" t="s">
        <v>92</v>
      </c>
      <c r="AX20519" s="18">
        <v>202324</v>
      </c>
      <c r="AY20519" s="191">
        <v>518</v>
      </c>
      <c r="AZ20519" s="191">
        <v>75</v>
      </c>
      <c r="BA20519" s="191">
        <v>4</v>
      </c>
      <c r="BB20519" s="191">
        <v>0</v>
      </c>
    </row>
    <row r="20520" spans="48:54" x14ac:dyDescent="0.2">
      <c r="AV20520" s="191" t="str">
        <f t="shared" si="324"/>
        <v>520_RS_75_4_202324</v>
      </c>
      <c r="AW20520" s="191" t="s">
        <v>92</v>
      </c>
      <c r="AX20520" s="18">
        <v>202324</v>
      </c>
      <c r="AY20520" s="191">
        <v>520</v>
      </c>
      <c r="AZ20520" s="191">
        <v>75</v>
      </c>
      <c r="BA20520" s="191">
        <v>4</v>
      </c>
      <c r="BB20520" s="191">
        <v>0</v>
      </c>
    </row>
    <row r="20521" spans="48:54" x14ac:dyDescent="0.2">
      <c r="AV20521" s="191" t="str">
        <f t="shared" si="324"/>
        <v>522_RS_75_4_202324</v>
      </c>
      <c r="AW20521" s="191" t="s">
        <v>92</v>
      </c>
      <c r="AX20521" s="18">
        <v>202324</v>
      </c>
      <c r="AY20521" s="191">
        <v>522</v>
      </c>
      <c r="AZ20521" s="191">
        <v>75</v>
      </c>
      <c r="BA20521" s="191">
        <v>4</v>
      </c>
      <c r="BB20521" s="191">
        <v>0</v>
      </c>
    </row>
    <row r="20522" spans="48:54" x14ac:dyDescent="0.2">
      <c r="AV20522" s="191" t="str">
        <f t="shared" si="324"/>
        <v>524_RS_75_4_202324</v>
      </c>
      <c r="AW20522" s="191" t="s">
        <v>92</v>
      </c>
      <c r="AX20522" s="18">
        <v>202324</v>
      </c>
      <c r="AY20522" s="191">
        <v>524</v>
      </c>
      <c r="AZ20522" s="191">
        <v>75</v>
      </c>
      <c r="BA20522" s="191">
        <v>4</v>
      </c>
      <c r="BB20522" s="191">
        <v>0</v>
      </c>
    </row>
    <row r="20523" spans="48:54" x14ac:dyDescent="0.2">
      <c r="AV20523" s="191" t="str">
        <f t="shared" si="324"/>
        <v>526_RS_75_4_202324</v>
      </c>
      <c r="AW20523" s="191" t="s">
        <v>92</v>
      </c>
      <c r="AX20523" s="18">
        <v>202324</v>
      </c>
      <c r="AY20523" s="191">
        <v>526</v>
      </c>
      <c r="AZ20523" s="191">
        <v>75</v>
      </c>
      <c r="BA20523" s="191">
        <v>4</v>
      </c>
      <c r="BB20523" s="191">
        <v>0</v>
      </c>
    </row>
    <row r="20524" spans="48:54" x14ac:dyDescent="0.2">
      <c r="AV20524" s="191" t="str">
        <f t="shared" si="324"/>
        <v>528_RS_75_4_202324</v>
      </c>
      <c r="AW20524" s="191" t="s">
        <v>92</v>
      </c>
      <c r="AX20524" s="18">
        <v>202324</v>
      </c>
      <c r="AY20524" s="191">
        <v>528</v>
      </c>
      <c r="AZ20524" s="191">
        <v>75</v>
      </c>
      <c r="BA20524" s="191">
        <v>4</v>
      </c>
      <c r="BB20524" s="191">
        <v>-140</v>
      </c>
    </row>
    <row r="20525" spans="48:54" x14ac:dyDescent="0.2">
      <c r="AV20525" s="191" t="str">
        <f t="shared" si="324"/>
        <v>530_RS_75_4_202324</v>
      </c>
      <c r="AW20525" s="191" t="s">
        <v>92</v>
      </c>
      <c r="AX20525" s="18">
        <v>202324</v>
      </c>
      <c r="AY20525" s="191">
        <v>530</v>
      </c>
      <c r="AZ20525" s="191">
        <v>75</v>
      </c>
      <c r="BA20525" s="191">
        <v>4</v>
      </c>
      <c r="BB20525" s="191">
        <v>0</v>
      </c>
    </row>
    <row r="20526" spans="48:54" x14ac:dyDescent="0.2">
      <c r="AV20526" s="191" t="str">
        <f t="shared" si="324"/>
        <v>532_RS_75_4_202324</v>
      </c>
      <c r="AW20526" s="191" t="s">
        <v>92</v>
      </c>
      <c r="AX20526" s="18">
        <v>202324</v>
      </c>
      <c r="AY20526" s="191">
        <v>532</v>
      </c>
      <c r="AZ20526" s="191">
        <v>75</v>
      </c>
      <c r="BA20526" s="191">
        <v>4</v>
      </c>
      <c r="BB20526" s="191">
        <v>0</v>
      </c>
    </row>
    <row r="20527" spans="48:54" x14ac:dyDescent="0.2">
      <c r="AV20527" s="191" t="str">
        <f t="shared" si="324"/>
        <v>534_RS_75_4_202324</v>
      </c>
      <c r="AW20527" s="191" t="s">
        <v>92</v>
      </c>
      <c r="AX20527" s="18">
        <v>202324</v>
      </c>
      <c r="AY20527" s="191">
        <v>534</v>
      </c>
      <c r="AZ20527" s="191">
        <v>75</v>
      </c>
      <c r="BA20527" s="191">
        <v>4</v>
      </c>
      <c r="BB20527" s="191">
        <v>0</v>
      </c>
    </row>
    <row r="20528" spans="48:54" x14ac:dyDescent="0.2">
      <c r="AV20528" s="191" t="str">
        <f t="shared" si="324"/>
        <v>536_RS_75_4_202324</v>
      </c>
      <c r="AW20528" s="191" t="s">
        <v>92</v>
      </c>
      <c r="AX20528" s="18">
        <v>202324</v>
      </c>
      <c r="AY20528" s="191">
        <v>536</v>
      </c>
      <c r="AZ20528" s="191">
        <v>75</v>
      </c>
      <c r="BA20528" s="191">
        <v>4</v>
      </c>
      <c r="BB20528" s="191">
        <v>0</v>
      </c>
    </row>
    <row r="20529" spans="48:54" x14ac:dyDescent="0.2">
      <c r="AV20529" s="191" t="str">
        <f t="shared" si="324"/>
        <v>538_RS_75_4_202324</v>
      </c>
      <c r="AW20529" s="191" t="s">
        <v>92</v>
      </c>
      <c r="AX20529" s="18">
        <v>202324</v>
      </c>
      <c r="AY20529" s="191">
        <v>538</v>
      </c>
      <c r="AZ20529" s="191">
        <v>75</v>
      </c>
      <c r="BA20529" s="191">
        <v>4</v>
      </c>
      <c r="BB20529" s="191">
        <v>0</v>
      </c>
    </row>
    <row r="20530" spans="48:54" x14ac:dyDescent="0.2">
      <c r="AV20530" s="191" t="str">
        <f t="shared" si="324"/>
        <v>540_RS_75_4_202324</v>
      </c>
      <c r="AW20530" s="191" t="s">
        <v>92</v>
      </c>
      <c r="AX20530" s="18">
        <v>202324</v>
      </c>
      <c r="AY20530" s="191">
        <v>540</v>
      </c>
      <c r="AZ20530" s="191">
        <v>75</v>
      </c>
      <c r="BA20530" s="191">
        <v>4</v>
      </c>
      <c r="BB20530" s="191">
        <v>0</v>
      </c>
    </row>
    <row r="20531" spans="48:54" x14ac:dyDescent="0.2">
      <c r="AV20531" s="191" t="str">
        <f t="shared" si="324"/>
        <v>542_RS_75_4_202324</v>
      </c>
      <c r="AW20531" s="191" t="s">
        <v>92</v>
      </c>
      <c r="AX20531" s="18">
        <v>202324</v>
      </c>
      <c r="AY20531" s="191">
        <v>542</v>
      </c>
      <c r="AZ20531" s="191">
        <v>75</v>
      </c>
      <c r="BA20531" s="191">
        <v>4</v>
      </c>
      <c r="BB20531" s="191">
        <v>0</v>
      </c>
    </row>
    <row r="20532" spans="48:54" x14ac:dyDescent="0.2">
      <c r="AV20532" s="191" t="str">
        <f t="shared" si="324"/>
        <v>544_RS_75_4_202324</v>
      </c>
      <c r="AW20532" s="191" t="s">
        <v>92</v>
      </c>
      <c r="AX20532" s="18">
        <v>202324</v>
      </c>
      <c r="AY20532" s="191">
        <v>544</v>
      </c>
      <c r="AZ20532" s="191">
        <v>75</v>
      </c>
      <c r="BA20532" s="191">
        <v>4</v>
      </c>
      <c r="BB20532" s="191">
        <v>0</v>
      </c>
    </row>
    <row r="20533" spans="48:54" x14ac:dyDescent="0.2">
      <c r="AV20533" s="191" t="str">
        <f t="shared" si="324"/>
        <v>545_RS_75_4_202324</v>
      </c>
      <c r="AW20533" s="191" t="s">
        <v>92</v>
      </c>
      <c r="AX20533" s="18">
        <v>202324</v>
      </c>
      <c r="AY20533" s="191">
        <v>545</v>
      </c>
      <c r="AZ20533" s="191">
        <v>75</v>
      </c>
      <c r="BA20533" s="191">
        <v>4</v>
      </c>
      <c r="BB20533" s="191">
        <v>0</v>
      </c>
    </row>
    <row r="20534" spans="48:54" x14ac:dyDescent="0.2">
      <c r="AV20534" s="191" t="str">
        <f t="shared" si="324"/>
        <v>546_RS_75_4_202324</v>
      </c>
      <c r="AW20534" s="191" t="s">
        <v>92</v>
      </c>
      <c r="AX20534" s="18">
        <v>202324</v>
      </c>
      <c r="AY20534" s="191">
        <v>546</v>
      </c>
      <c r="AZ20534" s="191">
        <v>75</v>
      </c>
      <c r="BA20534" s="191">
        <v>4</v>
      </c>
      <c r="BB20534" s="191">
        <v>0</v>
      </c>
    </row>
    <row r="20535" spans="48:54" x14ac:dyDescent="0.2">
      <c r="AV20535" s="191" t="str">
        <f t="shared" si="324"/>
        <v>548_RS_75_4_202324</v>
      </c>
      <c r="AW20535" s="191" t="s">
        <v>92</v>
      </c>
      <c r="AX20535" s="18">
        <v>202324</v>
      </c>
      <c r="AY20535" s="191">
        <v>548</v>
      </c>
      <c r="AZ20535" s="191">
        <v>75</v>
      </c>
      <c r="BA20535" s="191">
        <v>4</v>
      </c>
      <c r="BB20535" s="191">
        <v>0</v>
      </c>
    </row>
    <row r="20536" spans="48:54" x14ac:dyDescent="0.2">
      <c r="AV20536" s="191" t="str">
        <f t="shared" si="324"/>
        <v>550_RS_75_4_202324</v>
      </c>
      <c r="AW20536" s="191" t="s">
        <v>92</v>
      </c>
      <c r="AX20536" s="18">
        <v>202324</v>
      </c>
      <c r="AY20536" s="191">
        <v>550</v>
      </c>
      <c r="AZ20536" s="191">
        <v>75</v>
      </c>
      <c r="BA20536" s="191">
        <v>4</v>
      </c>
      <c r="BB20536" s="191">
        <v>0</v>
      </c>
    </row>
    <row r="20537" spans="48:54" x14ac:dyDescent="0.2">
      <c r="AV20537" s="191" t="str">
        <f t="shared" si="324"/>
        <v>552_RS_75_4_202324</v>
      </c>
      <c r="AW20537" s="191" t="s">
        <v>92</v>
      </c>
      <c r="AX20537" s="18">
        <v>202324</v>
      </c>
      <c r="AY20537" s="191">
        <v>552</v>
      </c>
      <c r="AZ20537" s="191">
        <v>75</v>
      </c>
      <c r="BA20537" s="191">
        <v>4</v>
      </c>
      <c r="BB20537" s="191">
        <v>0</v>
      </c>
    </row>
    <row r="20538" spans="48:54" x14ac:dyDescent="0.2">
      <c r="AV20538" s="191" t="str">
        <f t="shared" si="324"/>
        <v>562_RS_75_4_202324</v>
      </c>
      <c r="AW20538" s="191" t="s">
        <v>92</v>
      </c>
      <c r="AX20538" s="18">
        <v>202324</v>
      </c>
      <c r="AY20538" s="191">
        <v>562</v>
      </c>
      <c r="AZ20538" s="191">
        <v>75</v>
      </c>
      <c r="BA20538" s="191">
        <v>4</v>
      </c>
      <c r="BB20538" s="191">
        <v>0</v>
      </c>
    </row>
    <row r="20539" spans="48:54" x14ac:dyDescent="0.2">
      <c r="AV20539" s="191" t="str">
        <f t="shared" si="324"/>
        <v>564_RS_75_4_202324</v>
      </c>
      <c r="AW20539" s="191" t="s">
        <v>92</v>
      </c>
      <c r="AX20539" s="18">
        <v>202324</v>
      </c>
      <c r="AY20539" s="191">
        <v>564</v>
      </c>
      <c r="AZ20539" s="191">
        <v>75</v>
      </c>
      <c r="BA20539" s="191">
        <v>4</v>
      </c>
      <c r="BB20539" s="191">
        <v>0</v>
      </c>
    </row>
    <row r="20540" spans="48:54" x14ac:dyDescent="0.2">
      <c r="AV20540" s="191" t="str">
        <f t="shared" si="324"/>
        <v>566_RS_75_4_202324</v>
      </c>
      <c r="AW20540" s="191" t="s">
        <v>92</v>
      </c>
      <c r="AX20540" s="18">
        <v>202324</v>
      </c>
      <c r="AY20540" s="191">
        <v>566</v>
      </c>
      <c r="AZ20540" s="191">
        <v>75</v>
      </c>
      <c r="BA20540" s="191">
        <v>4</v>
      </c>
      <c r="BB20540" s="191">
        <v>0</v>
      </c>
    </row>
    <row r="20541" spans="48:54" x14ac:dyDescent="0.2">
      <c r="AV20541" s="191" t="str">
        <f t="shared" si="324"/>
        <v>568_RS_75_4_202324</v>
      </c>
      <c r="AW20541" s="191" t="s">
        <v>92</v>
      </c>
      <c r="AX20541" s="18">
        <v>202324</v>
      </c>
      <c r="AY20541" s="191">
        <v>568</v>
      </c>
      <c r="AZ20541" s="191">
        <v>75</v>
      </c>
      <c r="BA20541" s="191">
        <v>4</v>
      </c>
      <c r="BB20541" s="191">
        <v>0</v>
      </c>
    </row>
    <row r="20542" spans="48:54" x14ac:dyDescent="0.2">
      <c r="AV20542" s="191" t="str">
        <f t="shared" si="324"/>
        <v>572_RS_75_4_202324</v>
      </c>
      <c r="AW20542" s="191" t="s">
        <v>92</v>
      </c>
      <c r="AX20542" s="18">
        <v>202324</v>
      </c>
      <c r="AY20542" s="191">
        <v>572</v>
      </c>
      <c r="AZ20542" s="191">
        <v>75</v>
      </c>
      <c r="BA20542" s="191">
        <v>4</v>
      </c>
      <c r="BB20542" s="191">
        <v>0</v>
      </c>
    </row>
    <row r="20543" spans="48:54" x14ac:dyDescent="0.2">
      <c r="AV20543" s="191" t="str">
        <f t="shared" si="324"/>
        <v>574_RS_75_4_202324</v>
      </c>
      <c r="AW20543" s="191" t="s">
        <v>92</v>
      </c>
      <c r="AX20543" s="18">
        <v>202324</v>
      </c>
      <c r="AY20543" s="191">
        <v>574</v>
      </c>
      <c r="AZ20543" s="191">
        <v>75</v>
      </c>
      <c r="BA20543" s="191">
        <v>4</v>
      </c>
      <c r="BB20543" s="191">
        <v>0</v>
      </c>
    </row>
    <row r="20544" spans="48:54" x14ac:dyDescent="0.2">
      <c r="AV20544" s="191" t="str">
        <f t="shared" si="324"/>
        <v>576_RS_75_4_202324</v>
      </c>
      <c r="AW20544" s="191" t="s">
        <v>92</v>
      </c>
      <c r="AX20544" s="18">
        <v>202324</v>
      </c>
      <c r="AY20544" s="191">
        <v>576</v>
      </c>
      <c r="AZ20544" s="191">
        <v>75</v>
      </c>
      <c r="BA20544" s="191">
        <v>4</v>
      </c>
      <c r="BB20544" s="191">
        <v>0</v>
      </c>
    </row>
    <row r="20545" spans="48:54" x14ac:dyDescent="0.2">
      <c r="AV20545" s="191" t="str">
        <f t="shared" si="324"/>
        <v>582_RS_75_4_202324</v>
      </c>
      <c r="AW20545" s="191" t="s">
        <v>92</v>
      </c>
      <c r="AX20545" s="18">
        <v>202324</v>
      </c>
      <c r="AY20545" s="191">
        <v>582</v>
      </c>
      <c r="AZ20545" s="191">
        <v>75</v>
      </c>
      <c r="BA20545" s="191">
        <v>4</v>
      </c>
      <c r="BB20545" s="191">
        <v>0</v>
      </c>
    </row>
    <row r="20546" spans="48:54" x14ac:dyDescent="0.2">
      <c r="AV20546" s="191" t="str">
        <f t="shared" si="324"/>
        <v>584_RS_75_4_202324</v>
      </c>
      <c r="AW20546" s="191" t="s">
        <v>92</v>
      </c>
      <c r="AX20546" s="18">
        <v>202324</v>
      </c>
      <c r="AY20546" s="191">
        <v>584</v>
      </c>
      <c r="AZ20546" s="191">
        <v>75</v>
      </c>
      <c r="BA20546" s="191">
        <v>4</v>
      </c>
      <c r="BB20546" s="191">
        <v>0</v>
      </c>
    </row>
    <row r="20547" spans="48:54" x14ac:dyDescent="0.2">
      <c r="AV20547" s="191" t="str">
        <f t="shared" si="324"/>
        <v>586_RS_75_4_202324</v>
      </c>
      <c r="AW20547" s="191" t="s">
        <v>92</v>
      </c>
      <c r="AX20547" s="18">
        <v>202324</v>
      </c>
      <c r="AY20547" s="191">
        <v>586</v>
      </c>
      <c r="AZ20547" s="191">
        <v>75</v>
      </c>
      <c r="BA20547" s="191">
        <v>4</v>
      </c>
      <c r="BB20547" s="191">
        <v>0</v>
      </c>
    </row>
    <row r="20548" spans="48:54" x14ac:dyDescent="0.2">
      <c r="AV20548" s="191" t="str">
        <f t="shared" ref="AV20548:AV20611" si="325">AY20548&amp;"_"&amp;AW20548&amp;"_"&amp;AZ20548&amp;"_"&amp;BA20548&amp;"_"&amp;AX20548</f>
        <v>512_RS_76_4_202324</v>
      </c>
      <c r="AW20548" s="191" t="s">
        <v>92</v>
      </c>
      <c r="AX20548" s="18">
        <v>202324</v>
      </c>
      <c r="AY20548" s="191">
        <v>512</v>
      </c>
      <c r="AZ20548" s="191">
        <v>76</v>
      </c>
      <c r="BA20548" s="191">
        <v>4</v>
      </c>
      <c r="BB20548" s="191">
        <v>5515</v>
      </c>
    </row>
    <row r="20549" spans="48:54" x14ac:dyDescent="0.2">
      <c r="AV20549" s="191" t="str">
        <f t="shared" si="325"/>
        <v>514_RS_76_4_202324</v>
      </c>
      <c r="AW20549" s="191" t="s">
        <v>92</v>
      </c>
      <c r="AX20549" s="18">
        <v>202324</v>
      </c>
      <c r="AY20549" s="191">
        <v>514</v>
      </c>
      <c r="AZ20549" s="191">
        <v>76</v>
      </c>
      <c r="BA20549" s="191">
        <v>4</v>
      </c>
      <c r="BB20549" s="191">
        <v>4467.9719999999998</v>
      </c>
    </row>
    <row r="20550" spans="48:54" x14ac:dyDescent="0.2">
      <c r="AV20550" s="191" t="str">
        <f t="shared" si="325"/>
        <v>516_RS_76_4_202324</v>
      </c>
      <c r="AW20550" s="191" t="s">
        <v>92</v>
      </c>
      <c r="AX20550" s="18">
        <v>202324</v>
      </c>
      <c r="AY20550" s="191">
        <v>516</v>
      </c>
      <c r="AZ20550" s="191">
        <v>76</v>
      </c>
      <c r="BA20550" s="191">
        <v>4</v>
      </c>
      <c r="BB20550" s="191">
        <v>8522.8019999999997</v>
      </c>
    </row>
    <row r="20551" spans="48:54" x14ac:dyDescent="0.2">
      <c r="AV20551" s="191" t="str">
        <f t="shared" si="325"/>
        <v>518_RS_76_4_202324</v>
      </c>
      <c r="AW20551" s="191" t="s">
        <v>92</v>
      </c>
      <c r="AX20551" s="18">
        <v>202324</v>
      </c>
      <c r="AY20551" s="191">
        <v>518</v>
      </c>
      <c r="AZ20551" s="191">
        <v>76</v>
      </c>
      <c r="BA20551" s="191">
        <v>4</v>
      </c>
      <c r="BB20551" s="191">
        <v>11827.16554</v>
      </c>
    </row>
    <row r="20552" spans="48:54" x14ac:dyDescent="0.2">
      <c r="AV20552" s="191" t="str">
        <f t="shared" si="325"/>
        <v>520_RS_76_4_202324</v>
      </c>
      <c r="AW20552" s="191" t="s">
        <v>92</v>
      </c>
      <c r="AX20552" s="18">
        <v>202324</v>
      </c>
      <c r="AY20552" s="191">
        <v>520</v>
      </c>
      <c r="AZ20552" s="191">
        <v>76</v>
      </c>
      <c r="BA20552" s="191">
        <v>4</v>
      </c>
      <c r="BB20552" s="191">
        <v>14258.942999999999</v>
      </c>
    </row>
    <row r="20553" spans="48:54" x14ac:dyDescent="0.2">
      <c r="AV20553" s="191" t="str">
        <f t="shared" si="325"/>
        <v>522_RS_76_4_202324</v>
      </c>
      <c r="AW20553" s="191" t="s">
        <v>92</v>
      </c>
      <c r="AX20553" s="18">
        <v>202324</v>
      </c>
      <c r="AY20553" s="191">
        <v>522</v>
      </c>
      <c r="AZ20553" s="191">
        <v>76</v>
      </c>
      <c r="BA20553" s="191">
        <v>4</v>
      </c>
      <c r="BB20553" s="191">
        <v>21340.077829999998</v>
      </c>
    </row>
    <row r="20554" spans="48:54" x14ac:dyDescent="0.2">
      <c r="AV20554" s="191" t="str">
        <f t="shared" si="325"/>
        <v>524_RS_76_4_202324</v>
      </c>
      <c r="AW20554" s="191" t="s">
        <v>92</v>
      </c>
      <c r="AX20554" s="18">
        <v>202324</v>
      </c>
      <c r="AY20554" s="191">
        <v>524</v>
      </c>
      <c r="AZ20554" s="191">
        <v>76</v>
      </c>
      <c r="BA20554" s="191">
        <v>4</v>
      </c>
      <c r="BB20554" s="191">
        <v>13064.46276</v>
      </c>
    </row>
    <row r="20555" spans="48:54" x14ac:dyDescent="0.2">
      <c r="AV20555" s="191" t="str">
        <f t="shared" si="325"/>
        <v>526_RS_76_4_202324</v>
      </c>
      <c r="AW20555" s="191" t="s">
        <v>92</v>
      </c>
      <c r="AX20555" s="18">
        <v>202324</v>
      </c>
      <c r="AY20555" s="191">
        <v>526</v>
      </c>
      <c r="AZ20555" s="191">
        <v>76</v>
      </c>
      <c r="BA20555" s="191">
        <v>4</v>
      </c>
      <c r="BB20555" s="191">
        <v>4425.5319300000001</v>
      </c>
    </row>
    <row r="20556" spans="48:54" x14ac:dyDescent="0.2">
      <c r="AV20556" s="191" t="str">
        <f t="shared" si="325"/>
        <v>528_RS_76_4_202324</v>
      </c>
      <c r="AW20556" s="191" t="s">
        <v>92</v>
      </c>
      <c r="AX20556" s="18">
        <v>202324</v>
      </c>
      <c r="AY20556" s="191">
        <v>528</v>
      </c>
      <c r="AZ20556" s="191">
        <v>76</v>
      </c>
      <c r="BA20556" s="191">
        <v>4</v>
      </c>
      <c r="BB20556" s="191">
        <v>9038</v>
      </c>
    </row>
    <row r="20557" spans="48:54" x14ac:dyDescent="0.2">
      <c r="AV20557" s="191" t="str">
        <f t="shared" si="325"/>
        <v>530_RS_76_4_202324</v>
      </c>
      <c r="AW20557" s="191" t="s">
        <v>92</v>
      </c>
      <c r="AX20557" s="18">
        <v>202324</v>
      </c>
      <c r="AY20557" s="191">
        <v>530</v>
      </c>
      <c r="AZ20557" s="191">
        <v>76</v>
      </c>
      <c r="BA20557" s="191">
        <v>4</v>
      </c>
      <c r="BB20557" s="191">
        <v>16487.556</v>
      </c>
    </row>
    <row r="20558" spans="48:54" x14ac:dyDescent="0.2">
      <c r="AV20558" s="191" t="str">
        <f t="shared" si="325"/>
        <v>532_RS_76_4_202324</v>
      </c>
      <c r="AW20558" s="191" t="s">
        <v>92</v>
      </c>
      <c r="AX20558" s="18">
        <v>202324</v>
      </c>
      <c r="AY20558" s="191">
        <v>532</v>
      </c>
      <c r="AZ20558" s="191">
        <v>76</v>
      </c>
      <c r="BA20558" s="191">
        <v>4</v>
      </c>
      <c r="BB20558" s="191">
        <v>16085.427</v>
      </c>
    </row>
    <row r="20559" spans="48:54" x14ac:dyDescent="0.2">
      <c r="AV20559" s="191" t="str">
        <f t="shared" si="325"/>
        <v>534_RS_76_4_202324</v>
      </c>
      <c r="AW20559" s="191" t="s">
        <v>92</v>
      </c>
      <c r="AX20559" s="18">
        <v>202324</v>
      </c>
      <c r="AY20559" s="191">
        <v>534</v>
      </c>
      <c r="AZ20559" s="191">
        <v>76</v>
      </c>
      <c r="BA20559" s="191">
        <v>4</v>
      </c>
      <c r="BB20559" s="191">
        <v>9313.8212800000001</v>
      </c>
    </row>
    <row r="20560" spans="48:54" x14ac:dyDescent="0.2">
      <c r="AV20560" s="191" t="str">
        <f t="shared" si="325"/>
        <v>536_RS_76_4_202324</v>
      </c>
      <c r="AW20560" s="191" t="s">
        <v>92</v>
      </c>
      <c r="AX20560" s="18">
        <v>202324</v>
      </c>
      <c r="AY20560" s="191">
        <v>536</v>
      </c>
      <c r="AZ20560" s="191">
        <v>76</v>
      </c>
      <c r="BA20560" s="191">
        <v>4</v>
      </c>
      <c r="BB20560" s="191">
        <v>5880.55</v>
      </c>
    </row>
    <row r="20561" spans="48:54" x14ac:dyDescent="0.2">
      <c r="AV20561" s="191" t="str">
        <f t="shared" si="325"/>
        <v>538_RS_76_4_202324</v>
      </c>
      <c r="AW20561" s="191" t="s">
        <v>92</v>
      </c>
      <c r="AX20561" s="18">
        <v>202324</v>
      </c>
      <c r="AY20561" s="191">
        <v>538</v>
      </c>
      <c r="AZ20561" s="191">
        <v>76</v>
      </c>
      <c r="BA20561" s="191">
        <v>4</v>
      </c>
      <c r="BB20561" s="191">
        <v>2930.5722999999998</v>
      </c>
    </row>
    <row r="20562" spans="48:54" x14ac:dyDescent="0.2">
      <c r="AV20562" s="191" t="str">
        <f t="shared" si="325"/>
        <v>540_RS_76_4_202324</v>
      </c>
      <c r="AW20562" s="191" t="s">
        <v>92</v>
      </c>
      <c r="AX20562" s="18">
        <v>202324</v>
      </c>
      <c r="AY20562" s="191">
        <v>540</v>
      </c>
      <c r="AZ20562" s="191">
        <v>76</v>
      </c>
      <c r="BA20562" s="191">
        <v>4</v>
      </c>
      <c r="BB20562" s="191">
        <v>10763.496999999999</v>
      </c>
    </row>
    <row r="20563" spans="48:54" x14ac:dyDescent="0.2">
      <c r="AV20563" s="191" t="str">
        <f t="shared" si="325"/>
        <v>542_RS_76_4_202324</v>
      </c>
      <c r="AW20563" s="191" t="s">
        <v>92</v>
      </c>
      <c r="AX20563" s="18">
        <v>202324</v>
      </c>
      <c r="AY20563" s="191">
        <v>542</v>
      </c>
      <c r="AZ20563" s="191">
        <v>76</v>
      </c>
      <c r="BA20563" s="191">
        <v>4</v>
      </c>
      <c r="BB20563" s="191">
        <v>4316.6620000000003</v>
      </c>
    </row>
    <row r="20564" spans="48:54" x14ac:dyDescent="0.2">
      <c r="AV20564" s="191" t="str">
        <f t="shared" si="325"/>
        <v>544_RS_76_4_202324</v>
      </c>
      <c r="AW20564" s="191" t="s">
        <v>92</v>
      </c>
      <c r="AX20564" s="18">
        <v>202324</v>
      </c>
      <c r="AY20564" s="191">
        <v>544</v>
      </c>
      <c r="AZ20564" s="191">
        <v>76</v>
      </c>
      <c r="BA20564" s="191">
        <v>4</v>
      </c>
      <c r="BB20564" s="191">
        <v>12913.652289999996</v>
      </c>
    </row>
    <row r="20565" spans="48:54" x14ac:dyDescent="0.2">
      <c r="AV20565" s="191" t="str">
        <f t="shared" si="325"/>
        <v>545_RS_76_4_202324</v>
      </c>
      <c r="AW20565" s="191" t="s">
        <v>92</v>
      </c>
      <c r="AX20565" s="18">
        <v>202324</v>
      </c>
      <c r="AY20565" s="191">
        <v>545</v>
      </c>
      <c r="AZ20565" s="191">
        <v>76</v>
      </c>
      <c r="BA20565" s="191">
        <v>4</v>
      </c>
      <c r="BB20565" s="191">
        <v>4611.1519999999991</v>
      </c>
    </row>
    <row r="20566" spans="48:54" x14ac:dyDescent="0.2">
      <c r="AV20566" s="191" t="str">
        <f t="shared" si="325"/>
        <v>546_RS_76_4_202324</v>
      </c>
      <c r="AW20566" s="191" t="s">
        <v>92</v>
      </c>
      <c r="AX20566" s="18">
        <v>202324</v>
      </c>
      <c r="AY20566" s="191">
        <v>546</v>
      </c>
      <c r="AZ20566" s="191">
        <v>76</v>
      </c>
      <c r="BA20566" s="191">
        <v>4</v>
      </c>
      <c r="BB20566" s="191">
        <v>4873.6779999999999</v>
      </c>
    </row>
    <row r="20567" spans="48:54" x14ac:dyDescent="0.2">
      <c r="AV20567" s="191" t="str">
        <f t="shared" si="325"/>
        <v>548_RS_76_4_202324</v>
      </c>
      <c r="AW20567" s="191" t="s">
        <v>92</v>
      </c>
      <c r="AX20567" s="18">
        <v>202324</v>
      </c>
      <c r="AY20567" s="191">
        <v>548</v>
      </c>
      <c r="AZ20567" s="191">
        <v>76</v>
      </c>
      <c r="BA20567" s="191">
        <v>4</v>
      </c>
      <c r="BB20567" s="191">
        <v>6606.973</v>
      </c>
    </row>
    <row r="20568" spans="48:54" x14ac:dyDescent="0.2">
      <c r="AV20568" s="191" t="str">
        <f t="shared" si="325"/>
        <v>550_RS_76_4_202324</v>
      </c>
      <c r="AW20568" s="191" t="s">
        <v>92</v>
      </c>
      <c r="AX20568" s="18">
        <v>202324</v>
      </c>
      <c r="AY20568" s="191">
        <v>550</v>
      </c>
      <c r="AZ20568" s="191">
        <v>76</v>
      </c>
      <c r="BA20568" s="191">
        <v>4</v>
      </c>
      <c r="BB20568" s="191">
        <v>4912.0069999999996</v>
      </c>
    </row>
    <row r="20569" spans="48:54" x14ac:dyDescent="0.2">
      <c r="AV20569" s="191" t="str">
        <f t="shared" si="325"/>
        <v>552_RS_76_4_202324</v>
      </c>
      <c r="AW20569" s="191" t="s">
        <v>92</v>
      </c>
      <c r="AX20569" s="18">
        <v>202324</v>
      </c>
      <c r="AY20569" s="191">
        <v>552</v>
      </c>
      <c r="AZ20569" s="191">
        <v>76</v>
      </c>
      <c r="BA20569" s="191">
        <v>4</v>
      </c>
      <c r="BB20569" s="191">
        <v>33882.493999999999</v>
      </c>
    </row>
    <row r="20570" spans="48:54" x14ac:dyDescent="0.2">
      <c r="AV20570" s="191" t="str">
        <f t="shared" si="325"/>
        <v>562_RS_76_4_202324</v>
      </c>
      <c r="AW20570" s="191" t="s">
        <v>92</v>
      </c>
      <c r="AX20570" s="18">
        <v>202324</v>
      </c>
      <c r="AY20570" s="191">
        <v>562</v>
      </c>
      <c r="AZ20570" s="191">
        <v>76</v>
      </c>
      <c r="BA20570" s="191">
        <v>4</v>
      </c>
      <c r="BB20570" s="191">
        <v>140</v>
      </c>
    </row>
    <row r="20571" spans="48:54" x14ac:dyDescent="0.2">
      <c r="AV20571" s="191" t="str">
        <f t="shared" si="325"/>
        <v>564_RS_76_4_202324</v>
      </c>
      <c r="AW20571" s="191" t="s">
        <v>92</v>
      </c>
      <c r="AX20571" s="18">
        <v>202324</v>
      </c>
      <c r="AY20571" s="191">
        <v>564</v>
      </c>
      <c r="AZ20571" s="191">
        <v>76</v>
      </c>
      <c r="BA20571" s="191">
        <v>4</v>
      </c>
      <c r="BB20571" s="191">
        <v>0</v>
      </c>
    </row>
    <row r="20572" spans="48:54" x14ac:dyDescent="0.2">
      <c r="AV20572" s="191" t="str">
        <f t="shared" si="325"/>
        <v>566_RS_76_4_202324</v>
      </c>
      <c r="AW20572" s="191" t="s">
        <v>92</v>
      </c>
      <c r="AX20572" s="18">
        <v>202324</v>
      </c>
      <c r="AY20572" s="191">
        <v>566</v>
      </c>
      <c r="AZ20572" s="191">
        <v>76</v>
      </c>
      <c r="BA20572" s="191">
        <v>4</v>
      </c>
      <c r="BB20572" s="191">
        <v>102</v>
      </c>
    </row>
    <row r="20573" spans="48:54" x14ac:dyDescent="0.2">
      <c r="AV20573" s="191" t="str">
        <f t="shared" si="325"/>
        <v>568_RS_76_4_202324</v>
      </c>
      <c r="AW20573" s="191" t="s">
        <v>92</v>
      </c>
      <c r="AX20573" s="18">
        <v>202324</v>
      </c>
      <c r="AY20573" s="191">
        <v>568</v>
      </c>
      <c r="AZ20573" s="191">
        <v>76</v>
      </c>
      <c r="BA20573" s="191">
        <v>4</v>
      </c>
      <c r="BB20573" s="191">
        <v>768.23599999999999</v>
      </c>
    </row>
    <row r="20574" spans="48:54" x14ac:dyDescent="0.2">
      <c r="AV20574" s="191" t="str">
        <f t="shared" si="325"/>
        <v>572_RS_76_4_202324</v>
      </c>
      <c r="AW20574" s="191" t="s">
        <v>92</v>
      </c>
      <c r="AX20574" s="18">
        <v>202324</v>
      </c>
      <c r="AY20574" s="191">
        <v>572</v>
      </c>
      <c r="AZ20574" s="191">
        <v>76</v>
      </c>
      <c r="BA20574" s="191">
        <v>4</v>
      </c>
      <c r="BB20574" s="191">
        <v>1035</v>
      </c>
    </row>
    <row r="20575" spans="48:54" x14ac:dyDescent="0.2">
      <c r="AV20575" s="191" t="str">
        <f t="shared" si="325"/>
        <v>574_RS_76_4_202324</v>
      </c>
      <c r="AW20575" s="191" t="s">
        <v>92</v>
      </c>
      <c r="AX20575" s="18">
        <v>202324</v>
      </c>
      <c r="AY20575" s="191">
        <v>574</v>
      </c>
      <c r="AZ20575" s="191">
        <v>76</v>
      </c>
      <c r="BA20575" s="191">
        <v>4</v>
      </c>
      <c r="BB20575" s="191">
        <v>692.08799999999997</v>
      </c>
    </row>
    <row r="20576" spans="48:54" x14ac:dyDescent="0.2">
      <c r="AV20576" s="191" t="str">
        <f t="shared" si="325"/>
        <v>576_RS_76_4_202324</v>
      </c>
      <c r="AW20576" s="191" t="s">
        <v>92</v>
      </c>
      <c r="AX20576" s="18">
        <v>202324</v>
      </c>
      <c r="AY20576" s="191">
        <v>576</v>
      </c>
      <c r="AZ20576" s="191">
        <v>76</v>
      </c>
      <c r="BA20576" s="191">
        <v>4</v>
      </c>
      <c r="BB20576" s="191">
        <v>992.5696999999999</v>
      </c>
    </row>
    <row r="20577" spans="48:54" x14ac:dyDescent="0.2">
      <c r="AV20577" s="191" t="str">
        <f t="shared" si="325"/>
        <v>582_RS_76_4_202324</v>
      </c>
      <c r="AW20577" s="191" t="s">
        <v>92</v>
      </c>
      <c r="AX20577" s="18">
        <v>202324</v>
      </c>
      <c r="AY20577" s="191">
        <v>582</v>
      </c>
      <c r="AZ20577" s="191">
        <v>76</v>
      </c>
      <c r="BA20577" s="191">
        <v>4</v>
      </c>
      <c r="BB20577" s="191">
        <v>0</v>
      </c>
    </row>
    <row r="20578" spans="48:54" x14ac:dyDescent="0.2">
      <c r="AV20578" s="191" t="str">
        <f t="shared" si="325"/>
        <v>584_RS_76_4_202324</v>
      </c>
      <c r="AW20578" s="191" t="s">
        <v>92</v>
      </c>
      <c r="AX20578" s="18">
        <v>202324</v>
      </c>
      <c r="AY20578" s="191">
        <v>584</v>
      </c>
      <c r="AZ20578" s="191">
        <v>76</v>
      </c>
      <c r="BA20578" s="191">
        <v>4</v>
      </c>
      <c r="BB20578" s="191">
        <v>0</v>
      </c>
    </row>
    <row r="20579" spans="48:54" x14ac:dyDescent="0.2">
      <c r="AV20579" s="191" t="str">
        <f t="shared" si="325"/>
        <v>586_RS_76_4_202324</v>
      </c>
      <c r="AW20579" s="191" t="s">
        <v>92</v>
      </c>
      <c r="AX20579" s="18">
        <v>202324</v>
      </c>
      <c r="AY20579" s="191">
        <v>586</v>
      </c>
      <c r="AZ20579" s="191">
        <v>76</v>
      </c>
      <c r="BA20579" s="191">
        <v>4</v>
      </c>
      <c r="BB20579" s="191">
        <v>0</v>
      </c>
    </row>
    <row r="20580" spans="48:54" x14ac:dyDescent="0.2">
      <c r="AV20580" s="191" t="str">
        <f t="shared" si="325"/>
        <v>512_RS_77_1_202324</v>
      </c>
      <c r="AW20580" s="191" t="s">
        <v>92</v>
      </c>
      <c r="AX20580" s="18">
        <v>202324</v>
      </c>
      <c r="AY20580" s="191">
        <v>512</v>
      </c>
      <c r="AZ20580" s="191">
        <v>77</v>
      </c>
      <c r="BA20580" s="191">
        <v>1</v>
      </c>
      <c r="BB20580" s="191">
        <v>0</v>
      </c>
    </row>
    <row r="20581" spans="48:54" x14ac:dyDescent="0.2">
      <c r="AV20581" s="191" t="str">
        <f t="shared" si="325"/>
        <v>514_RS_77_1_202324</v>
      </c>
      <c r="AW20581" s="191" t="s">
        <v>92</v>
      </c>
      <c r="AX20581" s="18">
        <v>202324</v>
      </c>
      <c r="AY20581" s="191">
        <v>514</v>
      </c>
      <c r="AZ20581" s="191">
        <v>77</v>
      </c>
      <c r="BA20581" s="191">
        <v>1</v>
      </c>
      <c r="BB20581" s="191">
        <v>0</v>
      </c>
    </row>
    <row r="20582" spans="48:54" x14ac:dyDescent="0.2">
      <c r="AV20582" s="191" t="str">
        <f t="shared" si="325"/>
        <v>516_RS_77_1_202324</v>
      </c>
      <c r="AW20582" s="191" t="s">
        <v>92</v>
      </c>
      <c r="AX20582" s="18">
        <v>202324</v>
      </c>
      <c r="AY20582" s="191">
        <v>516</v>
      </c>
      <c r="AZ20582" s="191">
        <v>77</v>
      </c>
      <c r="BA20582" s="191">
        <v>1</v>
      </c>
      <c r="BB20582" s="191">
        <v>4.7619999999999996</v>
      </c>
    </row>
    <row r="20583" spans="48:54" x14ac:dyDescent="0.2">
      <c r="AV20583" s="191" t="str">
        <f t="shared" si="325"/>
        <v>518_RS_77_1_202324</v>
      </c>
      <c r="AW20583" s="191" t="s">
        <v>92</v>
      </c>
      <c r="AX20583" s="18">
        <v>202324</v>
      </c>
      <c r="AY20583" s="191">
        <v>518</v>
      </c>
      <c r="AZ20583" s="191">
        <v>77</v>
      </c>
      <c r="BA20583" s="191">
        <v>1</v>
      </c>
      <c r="BB20583" s="191">
        <v>15.654999999999999</v>
      </c>
    </row>
    <row r="20584" spans="48:54" x14ac:dyDescent="0.2">
      <c r="AV20584" s="191" t="str">
        <f t="shared" si="325"/>
        <v>520_RS_77_1_202324</v>
      </c>
      <c r="AW20584" s="191" t="s">
        <v>92</v>
      </c>
      <c r="AX20584" s="18">
        <v>202324</v>
      </c>
      <c r="AY20584" s="191">
        <v>520</v>
      </c>
      <c r="AZ20584" s="191">
        <v>77</v>
      </c>
      <c r="BA20584" s="191">
        <v>1</v>
      </c>
      <c r="BB20584" s="191">
        <v>359.44900000000001</v>
      </c>
    </row>
    <row r="20585" spans="48:54" x14ac:dyDescent="0.2">
      <c r="AV20585" s="191" t="str">
        <f t="shared" si="325"/>
        <v>522_RS_77_1_202324</v>
      </c>
      <c r="AW20585" s="191" t="s">
        <v>92</v>
      </c>
      <c r="AX20585" s="18">
        <v>202324</v>
      </c>
      <c r="AY20585" s="191">
        <v>522</v>
      </c>
      <c r="AZ20585" s="191">
        <v>77</v>
      </c>
      <c r="BA20585" s="191">
        <v>1</v>
      </c>
      <c r="BB20585" s="191">
        <v>1876.23332</v>
      </c>
    </row>
    <row r="20586" spans="48:54" x14ac:dyDescent="0.2">
      <c r="AV20586" s="191" t="str">
        <f t="shared" si="325"/>
        <v>524_RS_77_1_202324</v>
      </c>
      <c r="AW20586" s="191" t="s">
        <v>92</v>
      </c>
      <c r="AX20586" s="18">
        <v>202324</v>
      </c>
      <c r="AY20586" s="191">
        <v>524</v>
      </c>
      <c r="AZ20586" s="191">
        <v>77</v>
      </c>
      <c r="BA20586" s="191">
        <v>1</v>
      </c>
      <c r="BB20586" s="191">
        <v>71.01397</v>
      </c>
    </row>
    <row r="20587" spans="48:54" x14ac:dyDescent="0.2">
      <c r="AV20587" s="191" t="str">
        <f t="shared" si="325"/>
        <v>526_RS_77_1_202324</v>
      </c>
      <c r="AW20587" s="191" t="s">
        <v>92</v>
      </c>
      <c r="AX20587" s="18">
        <v>202324</v>
      </c>
      <c r="AY20587" s="191">
        <v>526</v>
      </c>
      <c r="AZ20587" s="191">
        <v>77</v>
      </c>
      <c r="BA20587" s="191">
        <v>1</v>
      </c>
      <c r="BB20587" s="191">
        <v>0</v>
      </c>
    </row>
    <row r="20588" spans="48:54" x14ac:dyDescent="0.2">
      <c r="AV20588" s="191" t="str">
        <f t="shared" si="325"/>
        <v>528_RS_77_1_202324</v>
      </c>
      <c r="AW20588" s="191" t="s">
        <v>92</v>
      </c>
      <c r="AX20588" s="18">
        <v>202324</v>
      </c>
      <c r="AY20588" s="191">
        <v>528</v>
      </c>
      <c r="AZ20588" s="191">
        <v>77</v>
      </c>
      <c r="BA20588" s="191">
        <v>1</v>
      </c>
      <c r="BB20588" s="191">
        <v>6</v>
      </c>
    </row>
    <row r="20589" spans="48:54" x14ac:dyDescent="0.2">
      <c r="AV20589" s="191" t="str">
        <f t="shared" si="325"/>
        <v>530_RS_77_1_202324</v>
      </c>
      <c r="AW20589" s="191" t="s">
        <v>92</v>
      </c>
      <c r="AX20589" s="18">
        <v>202324</v>
      </c>
      <c r="AY20589" s="191">
        <v>530</v>
      </c>
      <c r="AZ20589" s="191">
        <v>77</v>
      </c>
      <c r="BA20589" s="191">
        <v>1</v>
      </c>
      <c r="BB20589" s="191">
        <v>0</v>
      </c>
    </row>
    <row r="20590" spans="48:54" x14ac:dyDescent="0.2">
      <c r="AV20590" s="191" t="str">
        <f t="shared" si="325"/>
        <v>532_RS_77_1_202324</v>
      </c>
      <c r="AW20590" s="191" t="s">
        <v>92</v>
      </c>
      <c r="AX20590" s="18">
        <v>202324</v>
      </c>
      <c r="AY20590" s="191">
        <v>532</v>
      </c>
      <c r="AZ20590" s="191">
        <v>77</v>
      </c>
      <c r="BA20590" s="191">
        <v>1</v>
      </c>
      <c r="BB20590" s="191">
        <v>0</v>
      </c>
    </row>
    <row r="20591" spans="48:54" x14ac:dyDescent="0.2">
      <c r="AV20591" s="191" t="str">
        <f t="shared" si="325"/>
        <v>534_RS_77_1_202324</v>
      </c>
      <c r="AW20591" s="191" t="s">
        <v>92</v>
      </c>
      <c r="AX20591" s="18">
        <v>202324</v>
      </c>
      <c r="AY20591" s="191">
        <v>534</v>
      </c>
      <c r="AZ20591" s="191">
        <v>77</v>
      </c>
      <c r="BA20591" s="191">
        <v>1</v>
      </c>
      <c r="BB20591" s="191">
        <v>0</v>
      </c>
    </row>
    <row r="20592" spans="48:54" x14ac:dyDescent="0.2">
      <c r="AV20592" s="191" t="str">
        <f t="shared" si="325"/>
        <v>536_RS_77_1_202324</v>
      </c>
      <c r="AW20592" s="191" t="s">
        <v>92</v>
      </c>
      <c r="AX20592" s="18">
        <v>202324</v>
      </c>
      <c r="AY20592" s="191">
        <v>536</v>
      </c>
      <c r="AZ20592" s="191">
        <v>77</v>
      </c>
      <c r="BA20592" s="191">
        <v>1</v>
      </c>
      <c r="BB20592" s="191">
        <v>0</v>
      </c>
    </row>
    <row r="20593" spans="48:54" x14ac:dyDescent="0.2">
      <c r="AV20593" s="191" t="str">
        <f t="shared" si="325"/>
        <v>538_RS_77_1_202324</v>
      </c>
      <c r="AW20593" s="191" t="s">
        <v>92</v>
      </c>
      <c r="AX20593" s="18">
        <v>202324</v>
      </c>
      <c r="AY20593" s="191">
        <v>538</v>
      </c>
      <c r="AZ20593" s="191">
        <v>77</v>
      </c>
      <c r="BA20593" s="191">
        <v>1</v>
      </c>
      <c r="BB20593" s="191">
        <v>0</v>
      </c>
    </row>
    <row r="20594" spans="48:54" x14ac:dyDescent="0.2">
      <c r="AV20594" s="191" t="str">
        <f t="shared" si="325"/>
        <v>540_RS_77_1_202324</v>
      </c>
      <c r="AW20594" s="191" t="s">
        <v>92</v>
      </c>
      <c r="AX20594" s="18">
        <v>202324</v>
      </c>
      <c r="AY20594" s="191">
        <v>540</v>
      </c>
      <c r="AZ20594" s="191">
        <v>77</v>
      </c>
      <c r="BA20594" s="191">
        <v>1</v>
      </c>
      <c r="BB20594" s="191">
        <v>4156.9870000000001</v>
      </c>
    </row>
    <row r="20595" spans="48:54" x14ac:dyDescent="0.2">
      <c r="AV20595" s="191" t="str">
        <f t="shared" si="325"/>
        <v>542_RS_77_1_202324</v>
      </c>
      <c r="AW20595" s="191" t="s">
        <v>92</v>
      </c>
      <c r="AX20595" s="18">
        <v>202324</v>
      </c>
      <c r="AY20595" s="191">
        <v>542</v>
      </c>
      <c r="AZ20595" s="191">
        <v>77</v>
      </c>
      <c r="BA20595" s="191">
        <v>1</v>
      </c>
      <c r="BB20595" s="191">
        <v>42.027000000000001</v>
      </c>
    </row>
    <row r="20596" spans="48:54" x14ac:dyDescent="0.2">
      <c r="AV20596" s="191" t="str">
        <f t="shared" si="325"/>
        <v>544_RS_77_1_202324</v>
      </c>
      <c r="AW20596" s="191" t="s">
        <v>92</v>
      </c>
      <c r="AX20596" s="18">
        <v>202324</v>
      </c>
      <c r="AY20596" s="191">
        <v>544</v>
      </c>
      <c r="AZ20596" s="191">
        <v>77</v>
      </c>
      <c r="BA20596" s="191">
        <v>1</v>
      </c>
      <c r="BB20596" s="191">
        <v>0</v>
      </c>
    </row>
    <row r="20597" spans="48:54" x14ac:dyDescent="0.2">
      <c r="AV20597" s="191" t="str">
        <f t="shared" si="325"/>
        <v>545_RS_77_1_202324</v>
      </c>
      <c r="AW20597" s="191" t="s">
        <v>92</v>
      </c>
      <c r="AX20597" s="18">
        <v>202324</v>
      </c>
      <c r="AY20597" s="191">
        <v>545</v>
      </c>
      <c r="AZ20597" s="191">
        <v>77</v>
      </c>
      <c r="BA20597" s="191">
        <v>1</v>
      </c>
      <c r="BB20597" s="191">
        <v>0</v>
      </c>
    </row>
    <row r="20598" spans="48:54" x14ac:dyDescent="0.2">
      <c r="AV20598" s="191" t="str">
        <f t="shared" si="325"/>
        <v>546_RS_77_1_202324</v>
      </c>
      <c r="AW20598" s="191" t="s">
        <v>92</v>
      </c>
      <c r="AX20598" s="18">
        <v>202324</v>
      </c>
      <c r="AY20598" s="191">
        <v>546</v>
      </c>
      <c r="AZ20598" s="191">
        <v>77</v>
      </c>
      <c r="BA20598" s="191">
        <v>1</v>
      </c>
      <c r="BB20598" s="191">
        <v>0</v>
      </c>
    </row>
    <row r="20599" spans="48:54" x14ac:dyDescent="0.2">
      <c r="AV20599" s="191" t="str">
        <f t="shared" si="325"/>
        <v>548_RS_77_1_202324</v>
      </c>
      <c r="AW20599" s="191" t="s">
        <v>92</v>
      </c>
      <c r="AX20599" s="18">
        <v>202324</v>
      </c>
      <c r="AY20599" s="191">
        <v>548</v>
      </c>
      <c r="AZ20599" s="191">
        <v>77</v>
      </c>
      <c r="BA20599" s="191">
        <v>1</v>
      </c>
      <c r="BB20599" s="191">
        <v>21.972999999999999</v>
      </c>
    </row>
    <row r="20600" spans="48:54" x14ac:dyDescent="0.2">
      <c r="AV20600" s="191" t="str">
        <f t="shared" si="325"/>
        <v>550_RS_77_1_202324</v>
      </c>
      <c r="AW20600" s="191" t="s">
        <v>92</v>
      </c>
      <c r="AX20600" s="18">
        <v>202324</v>
      </c>
      <c r="AY20600" s="191">
        <v>550</v>
      </c>
      <c r="AZ20600" s="191">
        <v>77</v>
      </c>
      <c r="BA20600" s="191">
        <v>1</v>
      </c>
      <c r="BB20600" s="191">
        <v>0</v>
      </c>
    </row>
    <row r="20601" spans="48:54" x14ac:dyDescent="0.2">
      <c r="AV20601" s="191" t="str">
        <f t="shared" si="325"/>
        <v>552_RS_77_1_202324</v>
      </c>
      <c r="AW20601" s="191" t="s">
        <v>92</v>
      </c>
      <c r="AX20601" s="18">
        <v>202324</v>
      </c>
      <c r="AY20601" s="191">
        <v>552</v>
      </c>
      <c r="AZ20601" s="191">
        <v>77</v>
      </c>
      <c r="BA20601" s="191">
        <v>1</v>
      </c>
      <c r="BB20601" s="191">
        <v>0</v>
      </c>
    </row>
    <row r="20602" spans="48:54" x14ac:dyDescent="0.2">
      <c r="AV20602" s="191" t="str">
        <f t="shared" si="325"/>
        <v>562_RS_77_1_202324</v>
      </c>
      <c r="AW20602" s="191" t="s">
        <v>92</v>
      </c>
      <c r="AX20602" s="18">
        <v>202324</v>
      </c>
      <c r="AY20602" s="191">
        <v>562</v>
      </c>
      <c r="AZ20602" s="191">
        <v>77</v>
      </c>
      <c r="BA20602" s="191">
        <v>1</v>
      </c>
      <c r="BB20602" s="191">
        <v>0</v>
      </c>
    </row>
    <row r="20603" spans="48:54" x14ac:dyDescent="0.2">
      <c r="AV20603" s="191" t="str">
        <f t="shared" si="325"/>
        <v>564_RS_77_1_202324</v>
      </c>
      <c r="AW20603" s="191" t="s">
        <v>92</v>
      </c>
      <c r="AX20603" s="18">
        <v>202324</v>
      </c>
      <c r="AY20603" s="191">
        <v>564</v>
      </c>
      <c r="AZ20603" s="191">
        <v>77</v>
      </c>
      <c r="BA20603" s="191">
        <v>1</v>
      </c>
      <c r="BB20603" s="191">
        <v>0</v>
      </c>
    </row>
    <row r="20604" spans="48:54" x14ac:dyDescent="0.2">
      <c r="AV20604" s="191" t="str">
        <f t="shared" si="325"/>
        <v>566_RS_77_1_202324</v>
      </c>
      <c r="AW20604" s="191" t="s">
        <v>92</v>
      </c>
      <c r="AX20604" s="18">
        <v>202324</v>
      </c>
      <c r="AY20604" s="191">
        <v>566</v>
      </c>
      <c r="AZ20604" s="191">
        <v>77</v>
      </c>
      <c r="BA20604" s="191">
        <v>1</v>
      </c>
      <c r="BB20604" s="191">
        <v>0</v>
      </c>
    </row>
    <row r="20605" spans="48:54" x14ac:dyDescent="0.2">
      <c r="AV20605" s="191" t="str">
        <f t="shared" si="325"/>
        <v>568_RS_77_1_202324</v>
      </c>
      <c r="AW20605" s="191" t="s">
        <v>92</v>
      </c>
      <c r="AX20605" s="18">
        <v>202324</v>
      </c>
      <c r="AY20605" s="191">
        <v>568</v>
      </c>
      <c r="AZ20605" s="191">
        <v>77</v>
      </c>
      <c r="BA20605" s="191">
        <v>1</v>
      </c>
      <c r="BB20605" s="191">
        <v>0</v>
      </c>
    </row>
    <row r="20606" spans="48:54" x14ac:dyDescent="0.2">
      <c r="AV20606" s="191" t="str">
        <f t="shared" si="325"/>
        <v>572_RS_77_1_202324</v>
      </c>
      <c r="AW20606" s="191" t="s">
        <v>92</v>
      </c>
      <c r="AX20606" s="18">
        <v>202324</v>
      </c>
      <c r="AY20606" s="191">
        <v>572</v>
      </c>
      <c r="AZ20606" s="191">
        <v>77</v>
      </c>
      <c r="BA20606" s="191">
        <v>1</v>
      </c>
      <c r="BB20606" s="191">
        <v>0</v>
      </c>
    </row>
    <row r="20607" spans="48:54" x14ac:dyDescent="0.2">
      <c r="AV20607" s="191" t="str">
        <f t="shared" si="325"/>
        <v>574_RS_77_1_202324</v>
      </c>
      <c r="AW20607" s="191" t="s">
        <v>92</v>
      </c>
      <c r="AX20607" s="18">
        <v>202324</v>
      </c>
      <c r="AY20607" s="191">
        <v>574</v>
      </c>
      <c r="AZ20607" s="191">
        <v>77</v>
      </c>
      <c r="BA20607" s="191">
        <v>1</v>
      </c>
      <c r="BB20607" s="191">
        <v>0</v>
      </c>
    </row>
    <row r="20608" spans="48:54" x14ac:dyDescent="0.2">
      <c r="AV20608" s="191" t="str">
        <f t="shared" si="325"/>
        <v>576_RS_77_1_202324</v>
      </c>
      <c r="AW20608" s="191" t="s">
        <v>92</v>
      </c>
      <c r="AX20608" s="18">
        <v>202324</v>
      </c>
      <c r="AY20608" s="191">
        <v>576</v>
      </c>
      <c r="AZ20608" s="191">
        <v>77</v>
      </c>
      <c r="BA20608" s="191">
        <v>1</v>
      </c>
      <c r="BB20608" s="191">
        <v>0</v>
      </c>
    </row>
    <row r="20609" spans="48:54" x14ac:dyDescent="0.2">
      <c r="AV20609" s="191" t="str">
        <f t="shared" si="325"/>
        <v>582_RS_77_1_202324</v>
      </c>
      <c r="AW20609" s="191" t="s">
        <v>92</v>
      </c>
      <c r="AX20609" s="18">
        <v>202324</v>
      </c>
      <c r="AY20609" s="191">
        <v>582</v>
      </c>
      <c r="AZ20609" s="191">
        <v>77</v>
      </c>
      <c r="BA20609" s="191">
        <v>1</v>
      </c>
      <c r="BB20609" s="191">
        <v>0</v>
      </c>
    </row>
    <row r="20610" spans="48:54" x14ac:dyDescent="0.2">
      <c r="AV20610" s="191" t="str">
        <f t="shared" si="325"/>
        <v>584_RS_77_1_202324</v>
      </c>
      <c r="AW20610" s="191" t="s">
        <v>92</v>
      </c>
      <c r="AX20610" s="18">
        <v>202324</v>
      </c>
      <c r="AY20610" s="191">
        <v>584</v>
      </c>
      <c r="AZ20610" s="191">
        <v>77</v>
      </c>
      <c r="BA20610" s="191">
        <v>1</v>
      </c>
      <c r="BB20610" s="191">
        <v>0</v>
      </c>
    </row>
    <row r="20611" spans="48:54" x14ac:dyDescent="0.2">
      <c r="AV20611" s="191" t="str">
        <f t="shared" si="325"/>
        <v>586_RS_77_1_202324</v>
      </c>
      <c r="AW20611" s="191" t="s">
        <v>92</v>
      </c>
      <c r="AX20611" s="18">
        <v>202324</v>
      </c>
      <c r="AY20611" s="191">
        <v>586</v>
      </c>
      <c r="AZ20611" s="191">
        <v>77</v>
      </c>
      <c r="BA20611" s="191">
        <v>1</v>
      </c>
      <c r="BB20611" s="191">
        <v>0</v>
      </c>
    </row>
    <row r="20612" spans="48:54" x14ac:dyDescent="0.2">
      <c r="AV20612" s="191" t="str">
        <f t="shared" ref="AV20612:AV20675" si="326">AY20612&amp;"_"&amp;AW20612&amp;"_"&amp;AZ20612&amp;"_"&amp;BA20612&amp;"_"&amp;AX20612</f>
        <v>512_RS_77_2_202324</v>
      </c>
      <c r="AW20612" s="191" t="s">
        <v>92</v>
      </c>
      <c r="AX20612" s="18">
        <v>202324</v>
      </c>
      <c r="AY20612" s="191">
        <v>512</v>
      </c>
      <c r="AZ20612" s="191">
        <v>77</v>
      </c>
      <c r="BA20612" s="191">
        <v>2</v>
      </c>
      <c r="BB20612" s="191">
        <v>0</v>
      </c>
    </row>
    <row r="20613" spans="48:54" x14ac:dyDescent="0.2">
      <c r="AV20613" s="191" t="str">
        <f t="shared" si="326"/>
        <v>514_RS_77_2_202324</v>
      </c>
      <c r="AW20613" s="191" t="s">
        <v>92</v>
      </c>
      <c r="AX20613" s="18">
        <v>202324</v>
      </c>
      <c r="AY20613" s="191">
        <v>514</v>
      </c>
      <c r="AZ20613" s="191">
        <v>77</v>
      </c>
      <c r="BA20613" s="191">
        <v>2</v>
      </c>
      <c r="BB20613" s="191">
        <v>0</v>
      </c>
    </row>
    <row r="20614" spans="48:54" x14ac:dyDescent="0.2">
      <c r="AV20614" s="191" t="str">
        <f t="shared" si="326"/>
        <v>516_RS_77_2_202324</v>
      </c>
      <c r="AW20614" s="191" t="s">
        <v>92</v>
      </c>
      <c r="AX20614" s="18">
        <v>202324</v>
      </c>
      <c r="AY20614" s="191">
        <v>516</v>
      </c>
      <c r="AZ20614" s="191">
        <v>77</v>
      </c>
      <c r="BA20614" s="191">
        <v>2</v>
      </c>
      <c r="BB20614" s="191">
        <v>0</v>
      </c>
    </row>
    <row r="20615" spans="48:54" x14ac:dyDescent="0.2">
      <c r="AV20615" s="191" t="str">
        <f t="shared" si="326"/>
        <v>518_RS_77_2_202324</v>
      </c>
      <c r="AW20615" s="191" t="s">
        <v>92</v>
      </c>
      <c r="AX20615" s="18">
        <v>202324</v>
      </c>
      <c r="AY20615" s="191">
        <v>518</v>
      </c>
      <c r="AZ20615" s="191">
        <v>77</v>
      </c>
      <c r="BA20615" s="191">
        <v>2</v>
      </c>
      <c r="BB20615" s="191">
        <v>0</v>
      </c>
    </row>
    <row r="20616" spans="48:54" x14ac:dyDescent="0.2">
      <c r="AV20616" s="191" t="str">
        <f t="shared" si="326"/>
        <v>520_RS_77_2_202324</v>
      </c>
      <c r="AW20616" s="191" t="s">
        <v>92</v>
      </c>
      <c r="AX20616" s="18">
        <v>202324</v>
      </c>
      <c r="AY20616" s="191">
        <v>520</v>
      </c>
      <c r="AZ20616" s="191">
        <v>77</v>
      </c>
      <c r="BA20616" s="191">
        <v>2</v>
      </c>
      <c r="BB20616" s="191">
        <v>0</v>
      </c>
    </row>
    <row r="20617" spans="48:54" x14ac:dyDescent="0.2">
      <c r="AV20617" s="191" t="str">
        <f t="shared" si="326"/>
        <v>522_RS_77_2_202324</v>
      </c>
      <c r="AW20617" s="191" t="s">
        <v>92</v>
      </c>
      <c r="AX20617" s="18">
        <v>202324</v>
      </c>
      <c r="AY20617" s="191">
        <v>522</v>
      </c>
      <c r="AZ20617" s="191">
        <v>77</v>
      </c>
      <c r="BA20617" s="191">
        <v>2</v>
      </c>
      <c r="BB20617" s="191">
        <v>0</v>
      </c>
    </row>
    <row r="20618" spans="48:54" x14ac:dyDescent="0.2">
      <c r="AV20618" s="191" t="str">
        <f t="shared" si="326"/>
        <v>524_RS_77_2_202324</v>
      </c>
      <c r="AW20618" s="191" t="s">
        <v>92</v>
      </c>
      <c r="AX20618" s="18">
        <v>202324</v>
      </c>
      <c r="AY20618" s="191">
        <v>524</v>
      </c>
      <c r="AZ20618" s="191">
        <v>77</v>
      </c>
      <c r="BA20618" s="191">
        <v>2</v>
      </c>
      <c r="BB20618" s="191">
        <v>-8.4476700000000005</v>
      </c>
    </row>
    <row r="20619" spans="48:54" x14ac:dyDescent="0.2">
      <c r="AV20619" s="191" t="str">
        <f t="shared" si="326"/>
        <v>526_RS_77_2_202324</v>
      </c>
      <c r="AW20619" s="191" t="s">
        <v>92</v>
      </c>
      <c r="AX20619" s="18">
        <v>202324</v>
      </c>
      <c r="AY20619" s="191">
        <v>526</v>
      </c>
      <c r="AZ20619" s="191">
        <v>77</v>
      </c>
      <c r="BA20619" s="191">
        <v>2</v>
      </c>
      <c r="BB20619" s="191">
        <v>0</v>
      </c>
    </row>
    <row r="20620" spans="48:54" x14ac:dyDescent="0.2">
      <c r="AV20620" s="191" t="str">
        <f t="shared" si="326"/>
        <v>528_RS_77_2_202324</v>
      </c>
      <c r="AW20620" s="191" t="s">
        <v>92</v>
      </c>
      <c r="AX20620" s="18">
        <v>202324</v>
      </c>
      <c r="AY20620" s="191">
        <v>528</v>
      </c>
      <c r="AZ20620" s="191">
        <v>77</v>
      </c>
      <c r="BA20620" s="191">
        <v>2</v>
      </c>
      <c r="BB20620" s="191">
        <v>0</v>
      </c>
    </row>
    <row r="20621" spans="48:54" x14ac:dyDescent="0.2">
      <c r="AV20621" s="191" t="str">
        <f t="shared" si="326"/>
        <v>530_RS_77_2_202324</v>
      </c>
      <c r="AW20621" s="191" t="s">
        <v>92</v>
      </c>
      <c r="AX20621" s="18">
        <v>202324</v>
      </c>
      <c r="AY20621" s="191">
        <v>530</v>
      </c>
      <c r="AZ20621" s="191">
        <v>77</v>
      </c>
      <c r="BA20621" s="191">
        <v>2</v>
      </c>
      <c r="BB20621" s="191">
        <v>0</v>
      </c>
    </row>
    <row r="20622" spans="48:54" x14ac:dyDescent="0.2">
      <c r="AV20622" s="191" t="str">
        <f t="shared" si="326"/>
        <v>532_RS_77_2_202324</v>
      </c>
      <c r="AW20622" s="191" t="s">
        <v>92</v>
      </c>
      <c r="AX20622" s="18">
        <v>202324</v>
      </c>
      <c r="AY20622" s="191">
        <v>532</v>
      </c>
      <c r="AZ20622" s="191">
        <v>77</v>
      </c>
      <c r="BA20622" s="191">
        <v>2</v>
      </c>
      <c r="BB20622" s="191">
        <v>0</v>
      </c>
    </row>
    <row r="20623" spans="48:54" x14ac:dyDescent="0.2">
      <c r="AV20623" s="191" t="str">
        <f t="shared" si="326"/>
        <v>534_RS_77_2_202324</v>
      </c>
      <c r="AW20623" s="191" t="s">
        <v>92</v>
      </c>
      <c r="AX20623" s="18">
        <v>202324</v>
      </c>
      <c r="AY20623" s="191">
        <v>534</v>
      </c>
      <c r="AZ20623" s="191">
        <v>77</v>
      </c>
      <c r="BA20623" s="191">
        <v>2</v>
      </c>
      <c r="BB20623" s="191">
        <v>0</v>
      </c>
    </row>
    <row r="20624" spans="48:54" x14ac:dyDescent="0.2">
      <c r="AV20624" s="191" t="str">
        <f t="shared" si="326"/>
        <v>536_RS_77_2_202324</v>
      </c>
      <c r="AW20624" s="191" t="s">
        <v>92</v>
      </c>
      <c r="AX20624" s="18">
        <v>202324</v>
      </c>
      <c r="AY20624" s="191">
        <v>536</v>
      </c>
      <c r="AZ20624" s="191">
        <v>77</v>
      </c>
      <c r="BA20624" s="191">
        <v>2</v>
      </c>
      <c r="BB20624" s="191">
        <v>0</v>
      </c>
    </row>
    <row r="20625" spans="48:54" x14ac:dyDescent="0.2">
      <c r="AV20625" s="191" t="str">
        <f t="shared" si="326"/>
        <v>538_RS_77_2_202324</v>
      </c>
      <c r="AW20625" s="191" t="s">
        <v>92</v>
      </c>
      <c r="AX20625" s="18">
        <v>202324</v>
      </c>
      <c r="AY20625" s="191">
        <v>538</v>
      </c>
      <c r="AZ20625" s="191">
        <v>77</v>
      </c>
      <c r="BA20625" s="191">
        <v>2</v>
      </c>
      <c r="BB20625" s="191">
        <v>0</v>
      </c>
    </row>
    <row r="20626" spans="48:54" x14ac:dyDescent="0.2">
      <c r="AV20626" s="191" t="str">
        <f t="shared" si="326"/>
        <v>540_RS_77_2_202324</v>
      </c>
      <c r="AW20626" s="191" t="s">
        <v>92</v>
      </c>
      <c r="AX20626" s="18">
        <v>202324</v>
      </c>
      <c r="AY20626" s="191">
        <v>540</v>
      </c>
      <c r="AZ20626" s="191">
        <v>77</v>
      </c>
      <c r="BA20626" s="191">
        <v>2</v>
      </c>
      <c r="BB20626" s="191">
        <v>0</v>
      </c>
    </row>
    <row r="20627" spans="48:54" x14ac:dyDescent="0.2">
      <c r="AV20627" s="191" t="str">
        <f t="shared" si="326"/>
        <v>542_RS_77_2_202324</v>
      </c>
      <c r="AW20627" s="191" t="s">
        <v>92</v>
      </c>
      <c r="AX20627" s="18">
        <v>202324</v>
      </c>
      <c r="AY20627" s="191">
        <v>542</v>
      </c>
      <c r="AZ20627" s="191">
        <v>77</v>
      </c>
      <c r="BA20627" s="191">
        <v>2</v>
      </c>
      <c r="BB20627" s="191">
        <v>0</v>
      </c>
    </row>
    <row r="20628" spans="48:54" x14ac:dyDescent="0.2">
      <c r="AV20628" s="191" t="str">
        <f t="shared" si="326"/>
        <v>544_RS_77_2_202324</v>
      </c>
      <c r="AW20628" s="191" t="s">
        <v>92</v>
      </c>
      <c r="AX20628" s="18">
        <v>202324</v>
      </c>
      <c r="AY20628" s="191">
        <v>544</v>
      </c>
      <c r="AZ20628" s="191">
        <v>77</v>
      </c>
      <c r="BA20628" s="191">
        <v>2</v>
      </c>
      <c r="BB20628" s="191">
        <v>0</v>
      </c>
    </row>
    <row r="20629" spans="48:54" x14ac:dyDescent="0.2">
      <c r="AV20629" s="191" t="str">
        <f t="shared" si="326"/>
        <v>545_RS_77_2_202324</v>
      </c>
      <c r="AW20629" s="191" t="s">
        <v>92</v>
      </c>
      <c r="AX20629" s="18">
        <v>202324</v>
      </c>
      <c r="AY20629" s="191">
        <v>545</v>
      </c>
      <c r="AZ20629" s="191">
        <v>77</v>
      </c>
      <c r="BA20629" s="191">
        <v>2</v>
      </c>
      <c r="BB20629" s="191">
        <v>0</v>
      </c>
    </row>
    <row r="20630" spans="48:54" x14ac:dyDescent="0.2">
      <c r="AV20630" s="191" t="str">
        <f t="shared" si="326"/>
        <v>546_RS_77_2_202324</v>
      </c>
      <c r="AW20630" s="191" t="s">
        <v>92</v>
      </c>
      <c r="AX20630" s="18">
        <v>202324</v>
      </c>
      <c r="AY20630" s="191">
        <v>546</v>
      </c>
      <c r="AZ20630" s="191">
        <v>77</v>
      </c>
      <c r="BA20630" s="191">
        <v>2</v>
      </c>
      <c r="BB20630" s="191">
        <v>0</v>
      </c>
    </row>
    <row r="20631" spans="48:54" x14ac:dyDescent="0.2">
      <c r="AV20631" s="191" t="str">
        <f t="shared" si="326"/>
        <v>548_RS_77_2_202324</v>
      </c>
      <c r="AW20631" s="191" t="s">
        <v>92</v>
      </c>
      <c r="AX20631" s="18">
        <v>202324</v>
      </c>
      <c r="AY20631" s="191">
        <v>548</v>
      </c>
      <c r="AZ20631" s="191">
        <v>77</v>
      </c>
      <c r="BA20631" s="191">
        <v>2</v>
      </c>
      <c r="BB20631" s="191">
        <v>0</v>
      </c>
    </row>
    <row r="20632" spans="48:54" x14ac:dyDescent="0.2">
      <c r="AV20632" s="191" t="str">
        <f t="shared" si="326"/>
        <v>550_RS_77_2_202324</v>
      </c>
      <c r="AW20632" s="191" t="s">
        <v>92</v>
      </c>
      <c r="AX20632" s="18">
        <v>202324</v>
      </c>
      <c r="AY20632" s="191">
        <v>550</v>
      </c>
      <c r="AZ20632" s="191">
        <v>77</v>
      </c>
      <c r="BA20632" s="191">
        <v>2</v>
      </c>
      <c r="BB20632" s="191">
        <v>0</v>
      </c>
    </row>
    <row r="20633" spans="48:54" x14ac:dyDescent="0.2">
      <c r="AV20633" s="191" t="str">
        <f t="shared" si="326"/>
        <v>552_RS_77_2_202324</v>
      </c>
      <c r="AW20633" s="191" t="s">
        <v>92</v>
      </c>
      <c r="AX20633" s="18">
        <v>202324</v>
      </c>
      <c r="AY20633" s="191">
        <v>552</v>
      </c>
      <c r="AZ20633" s="191">
        <v>77</v>
      </c>
      <c r="BA20633" s="191">
        <v>2</v>
      </c>
      <c r="BB20633" s="191">
        <v>0</v>
      </c>
    </row>
    <row r="20634" spans="48:54" x14ac:dyDescent="0.2">
      <c r="AV20634" s="191" t="str">
        <f t="shared" si="326"/>
        <v>562_RS_77_2_202324</v>
      </c>
      <c r="AW20634" s="191" t="s">
        <v>92</v>
      </c>
      <c r="AX20634" s="18">
        <v>202324</v>
      </c>
      <c r="AY20634" s="191">
        <v>562</v>
      </c>
      <c r="AZ20634" s="191">
        <v>77</v>
      </c>
      <c r="BA20634" s="191">
        <v>2</v>
      </c>
      <c r="BB20634" s="191">
        <v>0</v>
      </c>
    </row>
    <row r="20635" spans="48:54" x14ac:dyDescent="0.2">
      <c r="AV20635" s="191" t="str">
        <f t="shared" si="326"/>
        <v>564_RS_77_2_202324</v>
      </c>
      <c r="AW20635" s="191" t="s">
        <v>92</v>
      </c>
      <c r="AX20635" s="18">
        <v>202324</v>
      </c>
      <c r="AY20635" s="191">
        <v>564</v>
      </c>
      <c r="AZ20635" s="191">
        <v>77</v>
      </c>
      <c r="BA20635" s="191">
        <v>2</v>
      </c>
      <c r="BB20635" s="191">
        <v>0</v>
      </c>
    </row>
    <row r="20636" spans="48:54" x14ac:dyDescent="0.2">
      <c r="AV20636" s="191" t="str">
        <f t="shared" si="326"/>
        <v>566_RS_77_2_202324</v>
      </c>
      <c r="AW20636" s="191" t="s">
        <v>92</v>
      </c>
      <c r="AX20636" s="18">
        <v>202324</v>
      </c>
      <c r="AY20636" s="191">
        <v>566</v>
      </c>
      <c r="AZ20636" s="191">
        <v>77</v>
      </c>
      <c r="BA20636" s="191">
        <v>2</v>
      </c>
      <c r="BB20636" s="191">
        <v>0</v>
      </c>
    </row>
    <row r="20637" spans="48:54" x14ac:dyDescent="0.2">
      <c r="AV20637" s="191" t="str">
        <f t="shared" si="326"/>
        <v>568_RS_77_2_202324</v>
      </c>
      <c r="AW20637" s="191" t="s">
        <v>92</v>
      </c>
      <c r="AX20637" s="18">
        <v>202324</v>
      </c>
      <c r="AY20637" s="191">
        <v>568</v>
      </c>
      <c r="AZ20637" s="191">
        <v>77</v>
      </c>
      <c r="BA20637" s="191">
        <v>2</v>
      </c>
      <c r="BB20637" s="191">
        <v>0</v>
      </c>
    </row>
    <row r="20638" spans="48:54" x14ac:dyDescent="0.2">
      <c r="AV20638" s="191" t="str">
        <f t="shared" si="326"/>
        <v>572_RS_77_2_202324</v>
      </c>
      <c r="AW20638" s="191" t="s">
        <v>92</v>
      </c>
      <c r="AX20638" s="18">
        <v>202324</v>
      </c>
      <c r="AY20638" s="191">
        <v>572</v>
      </c>
      <c r="AZ20638" s="191">
        <v>77</v>
      </c>
      <c r="BA20638" s="191">
        <v>2</v>
      </c>
      <c r="BB20638" s="191">
        <v>0</v>
      </c>
    </row>
    <row r="20639" spans="48:54" x14ac:dyDescent="0.2">
      <c r="AV20639" s="191" t="str">
        <f t="shared" si="326"/>
        <v>574_RS_77_2_202324</v>
      </c>
      <c r="AW20639" s="191" t="s">
        <v>92</v>
      </c>
      <c r="AX20639" s="18">
        <v>202324</v>
      </c>
      <c r="AY20639" s="191">
        <v>574</v>
      </c>
      <c r="AZ20639" s="191">
        <v>77</v>
      </c>
      <c r="BA20639" s="191">
        <v>2</v>
      </c>
      <c r="BB20639" s="191">
        <v>0</v>
      </c>
    </row>
    <row r="20640" spans="48:54" x14ac:dyDescent="0.2">
      <c r="AV20640" s="191" t="str">
        <f t="shared" si="326"/>
        <v>576_RS_77_2_202324</v>
      </c>
      <c r="AW20640" s="191" t="s">
        <v>92</v>
      </c>
      <c r="AX20640" s="18">
        <v>202324</v>
      </c>
      <c r="AY20640" s="191">
        <v>576</v>
      </c>
      <c r="AZ20640" s="191">
        <v>77</v>
      </c>
      <c r="BA20640" s="191">
        <v>2</v>
      </c>
      <c r="BB20640" s="191">
        <v>0</v>
      </c>
    </row>
    <row r="20641" spans="48:54" x14ac:dyDescent="0.2">
      <c r="AV20641" s="191" t="str">
        <f t="shared" si="326"/>
        <v>582_RS_77_2_202324</v>
      </c>
      <c r="AW20641" s="191" t="s">
        <v>92</v>
      </c>
      <c r="AX20641" s="18">
        <v>202324</v>
      </c>
      <c r="AY20641" s="191">
        <v>582</v>
      </c>
      <c r="AZ20641" s="191">
        <v>77</v>
      </c>
      <c r="BA20641" s="191">
        <v>2</v>
      </c>
      <c r="BB20641" s="191">
        <v>0</v>
      </c>
    </row>
    <row r="20642" spans="48:54" x14ac:dyDescent="0.2">
      <c r="AV20642" s="191" t="str">
        <f t="shared" si="326"/>
        <v>584_RS_77_2_202324</v>
      </c>
      <c r="AW20642" s="191" t="s">
        <v>92</v>
      </c>
      <c r="AX20642" s="18">
        <v>202324</v>
      </c>
      <c r="AY20642" s="191">
        <v>584</v>
      </c>
      <c r="AZ20642" s="191">
        <v>77</v>
      </c>
      <c r="BA20642" s="191">
        <v>2</v>
      </c>
      <c r="BB20642" s="191">
        <v>0</v>
      </c>
    </row>
    <row r="20643" spans="48:54" x14ac:dyDescent="0.2">
      <c r="AV20643" s="191" t="str">
        <f t="shared" si="326"/>
        <v>586_RS_77_2_202324</v>
      </c>
      <c r="AW20643" s="191" t="s">
        <v>92</v>
      </c>
      <c r="AX20643" s="18">
        <v>202324</v>
      </c>
      <c r="AY20643" s="191">
        <v>586</v>
      </c>
      <c r="AZ20643" s="191">
        <v>77</v>
      </c>
      <c r="BA20643" s="191">
        <v>2</v>
      </c>
      <c r="BB20643" s="191">
        <v>0</v>
      </c>
    </row>
    <row r="20644" spans="48:54" x14ac:dyDescent="0.2">
      <c r="AV20644" s="191" t="str">
        <f t="shared" si="326"/>
        <v>512_RS_77_4_202324</v>
      </c>
      <c r="AW20644" s="191" t="s">
        <v>92</v>
      </c>
      <c r="AX20644" s="18">
        <v>202324</v>
      </c>
      <c r="AY20644" s="191">
        <v>512</v>
      </c>
      <c r="AZ20644" s="191">
        <v>77</v>
      </c>
      <c r="BA20644" s="191">
        <v>4</v>
      </c>
      <c r="BB20644" s="191">
        <v>0</v>
      </c>
    </row>
    <row r="20645" spans="48:54" x14ac:dyDescent="0.2">
      <c r="AV20645" s="191" t="str">
        <f t="shared" si="326"/>
        <v>514_RS_77_4_202324</v>
      </c>
      <c r="AW20645" s="191" t="s">
        <v>92</v>
      </c>
      <c r="AX20645" s="18">
        <v>202324</v>
      </c>
      <c r="AY20645" s="191">
        <v>514</v>
      </c>
      <c r="AZ20645" s="191">
        <v>77</v>
      </c>
      <c r="BA20645" s="191">
        <v>4</v>
      </c>
      <c r="BB20645" s="191">
        <v>0</v>
      </c>
    </row>
    <row r="20646" spans="48:54" x14ac:dyDescent="0.2">
      <c r="AV20646" s="191" t="str">
        <f t="shared" si="326"/>
        <v>516_RS_77_4_202324</v>
      </c>
      <c r="AW20646" s="191" t="s">
        <v>92</v>
      </c>
      <c r="AX20646" s="18">
        <v>202324</v>
      </c>
      <c r="AY20646" s="191">
        <v>516</v>
      </c>
      <c r="AZ20646" s="191">
        <v>77</v>
      </c>
      <c r="BA20646" s="191">
        <v>4</v>
      </c>
      <c r="BB20646" s="191">
        <v>4.7619999999999996</v>
      </c>
    </row>
    <row r="20647" spans="48:54" x14ac:dyDescent="0.2">
      <c r="AV20647" s="191" t="str">
        <f t="shared" si="326"/>
        <v>518_RS_77_4_202324</v>
      </c>
      <c r="AW20647" s="191" t="s">
        <v>92</v>
      </c>
      <c r="AX20647" s="18">
        <v>202324</v>
      </c>
      <c r="AY20647" s="191">
        <v>518</v>
      </c>
      <c r="AZ20647" s="191">
        <v>77</v>
      </c>
      <c r="BA20647" s="191">
        <v>4</v>
      </c>
      <c r="BB20647" s="191">
        <v>15.654999999999999</v>
      </c>
    </row>
    <row r="20648" spans="48:54" x14ac:dyDescent="0.2">
      <c r="AV20648" s="191" t="str">
        <f t="shared" si="326"/>
        <v>520_RS_77_4_202324</v>
      </c>
      <c r="AW20648" s="191" t="s">
        <v>92</v>
      </c>
      <c r="AX20648" s="18">
        <v>202324</v>
      </c>
      <c r="AY20648" s="191">
        <v>520</v>
      </c>
      <c r="AZ20648" s="191">
        <v>77</v>
      </c>
      <c r="BA20648" s="191">
        <v>4</v>
      </c>
      <c r="BB20648" s="191">
        <v>359.44900000000001</v>
      </c>
    </row>
    <row r="20649" spans="48:54" x14ac:dyDescent="0.2">
      <c r="AV20649" s="191" t="str">
        <f t="shared" si="326"/>
        <v>522_RS_77_4_202324</v>
      </c>
      <c r="AW20649" s="191" t="s">
        <v>92</v>
      </c>
      <c r="AX20649" s="18">
        <v>202324</v>
      </c>
      <c r="AY20649" s="191">
        <v>522</v>
      </c>
      <c r="AZ20649" s="191">
        <v>77</v>
      </c>
      <c r="BA20649" s="191">
        <v>4</v>
      </c>
      <c r="BB20649" s="191">
        <v>1876.23332</v>
      </c>
    </row>
    <row r="20650" spans="48:54" x14ac:dyDescent="0.2">
      <c r="AV20650" s="191" t="str">
        <f t="shared" si="326"/>
        <v>524_RS_77_4_202324</v>
      </c>
      <c r="AW20650" s="191" t="s">
        <v>92</v>
      </c>
      <c r="AX20650" s="18">
        <v>202324</v>
      </c>
      <c r="AY20650" s="191">
        <v>524</v>
      </c>
      <c r="AZ20650" s="191">
        <v>77</v>
      </c>
      <c r="BA20650" s="191">
        <v>4</v>
      </c>
      <c r="BB20650" s="191">
        <v>62.566299999999998</v>
      </c>
    </row>
    <row r="20651" spans="48:54" x14ac:dyDescent="0.2">
      <c r="AV20651" s="191" t="str">
        <f t="shared" si="326"/>
        <v>526_RS_77_4_202324</v>
      </c>
      <c r="AW20651" s="191" t="s">
        <v>92</v>
      </c>
      <c r="AX20651" s="18">
        <v>202324</v>
      </c>
      <c r="AY20651" s="191">
        <v>526</v>
      </c>
      <c r="AZ20651" s="191">
        <v>77</v>
      </c>
      <c r="BA20651" s="191">
        <v>4</v>
      </c>
      <c r="BB20651" s="191">
        <v>0</v>
      </c>
    </row>
    <row r="20652" spans="48:54" x14ac:dyDescent="0.2">
      <c r="AV20652" s="191" t="str">
        <f t="shared" si="326"/>
        <v>528_RS_77_4_202324</v>
      </c>
      <c r="AW20652" s="191" t="s">
        <v>92</v>
      </c>
      <c r="AX20652" s="18">
        <v>202324</v>
      </c>
      <c r="AY20652" s="191">
        <v>528</v>
      </c>
      <c r="AZ20652" s="191">
        <v>77</v>
      </c>
      <c r="BA20652" s="191">
        <v>4</v>
      </c>
      <c r="BB20652" s="191">
        <v>6</v>
      </c>
    </row>
    <row r="20653" spans="48:54" x14ac:dyDescent="0.2">
      <c r="AV20653" s="191" t="str">
        <f t="shared" si="326"/>
        <v>530_RS_77_4_202324</v>
      </c>
      <c r="AW20653" s="191" t="s">
        <v>92</v>
      </c>
      <c r="AX20653" s="18">
        <v>202324</v>
      </c>
      <c r="AY20653" s="191">
        <v>530</v>
      </c>
      <c r="AZ20653" s="191">
        <v>77</v>
      </c>
      <c r="BA20653" s="191">
        <v>4</v>
      </c>
      <c r="BB20653" s="191">
        <v>0</v>
      </c>
    </row>
    <row r="20654" spans="48:54" x14ac:dyDescent="0.2">
      <c r="AV20654" s="191" t="str">
        <f t="shared" si="326"/>
        <v>532_RS_77_4_202324</v>
      </c>
      <c r="AW20654" s="191" t="s">
        <v>92</v>
      </c>
      <c r="AX20654" s="18">
        <v>202324</v>
      </c>
      <c r="AY20654" s="191">
        <v>532</v>
      </c>
      <c r="AZ20654" s="191">
        <v>77</v>
      </c>
      <c r="BA20654" s="191">
        <v>4</v>
      </c>
      <c r="BB20654" s="191">
        <v>0</v>
      </c>
    </row>
    <row r="20655" spans="48:54" x14ac:dyDescent="0.2">
      <c r="AV20655" s="191" t="str">
        <f t="shared" si="326"/>
        <v>534_RS_77_4_202324</v>
      </c>
      <c r="AW20655" s="191" t="s">
        <v>92</v>
      </c>
      <c r="AX20655" s="18">
        <v>202324</v>
      </c>
      <c r="AY20655" s="191">
        <v>534</v>
      </c>
      <c r="AZ20655" s="191">
        <v>77</v>
      </c>
      <c r="BA20655" s="191">
        <v>4</v>
      </c>
      <c r="BB20655" s="191">
        <v>0</v>
      </c>
    </row>
    <row r="20656" spans="48:54" x14ac:dyDescent="0.2">
      <c r="AV20656" s="191" t="str">
        <f t="shared" si="326"/>
        <v>536_RS_77_4_202324</v>
      </c>
      <c r="AW20656" s="191" t="s">
        <v>92</v>
      </c>
      <c r="AX20656" s="18">
        <v>202324</v>
      </c>
      <c r="AY20656" s="191">
        <v>536</v>
      </c>
      <c r="AZ20656" s="191">
        <v>77</v>
      </c>
      <c r="BA20656" s="191">
        <v>4</v>
      </c>
      <c r="BB20656" s="191">
        <v>0</v>
      </c>
    </row>
    <row r="20657" spans="48:54" x14ac:dyDescent="0.2">
      <c r="AV20657" s="191" t="str">
        <f t="shared" si="326"/>
        <v>538_RS_77_4_202324</v>
      </c>
      <c r="AW20657" s="191" t="s">
        <v>92</v>
      </c>
      <c r="AX20657" s="18">
        <v>202324</v>
      </c>
      <c r="AY20657" s="191">
        <v>538</v>
      </c>
      <c r="AZ20657" s="191">
        <v>77</v>
      </c>
      <c r="BA20657" s="191">
        <v>4</v>
      </c>
      <c r="BB20657" s="191">
        <v>0</v>
      </c>
    </row>
    <row r="20658" spans="48:54" x14ac:dyDescent="0.2">
      <c r="AV20658" s="191" t="str">
        <f t="shared" si="326"/>
        <v>540_RS_77_4_202324</v>
      </c>
      <c r="AW20658" s="191" t="s">
        <v>92</v>
      </c>
      <c r="AX20658" s="18">
        <v>202324</v>
      </c>
      <c r="AY20658" s="191">
        <v>540</v>
      </c>
      <c r="AZ20658" s="191">
        <v>77</v>
      </c>
      <c r="BA20658" s="191">
        <v>4</v>
      </c>
      <c r="BB20658" s="191">
        <v>4156.9870000000001</v>
      </c>
    </row>
    <row r="20659" spans="48:54" x14ac:dyDescent="0.2">
      <c r="AV20659" s="191" t="str">
        <f t="shared" si="326"/>
        <v>542_RS_77_4_202324</v>
      </c>
      <c r="AW20659" s="191" t="s">
        <v>92</v>
      </c>
      <c r="AX20659" s="18">
        <v>202324</v>
      </c>
      <c r="AY20659" s="191">
        <v>542</v>
      </c>
      <c r="AZ20659" s="191">
        <v>77</v>
      </c>
      <c r="BA20659" s="191">
        <v>4</v>
      </c>
      <c r="BB20659" s="191">
        <v>42.027000000000001</v>
      </c>
    </row>
    <row r="20660" spans="48:54" x14ac:dyDescent="0.2">
      <c r="AV20660" s="191" t="str">
        <f t="shared" si="326"/>
        <v>544_RS_77_4_202324</v>
      </c>
      <c r="AW20660" s="191" t="s">
        <v>92</v>
      </c>
      <c r="AX20660" s="18">
        <v>202324</v>
      </c>
      <c r="AY20660" s="191">
        <v>544</v>
      </c>
      <c r="AZ20660" s="191">
        <v>77</v>
      </c>
      <c r="BA20660" s="191">
        <v>4</v>
      </c>
      <c r="BB20660" s="191">
        <v>0</v>
      </c>
    </row>
    <row r="20661" spans="48:54" x14ac:dyDescent="0.2">
      <c r="AV20661" s="191" t="str">
        <f t="shared" si="326"/>
        <v>545_RS_77_4_202324</v>
      </c>
      <c r="AW20661" s="191" t="s">
        <v>92</v>
      </c>
      <c r="AX20661" s="18">
        <v>202324</v>
      </c>
      <c r="AY20661" s="191">
        <v>545</v>
      </c>
      <c r="AZ20661" s="191">
        <v>77</v>
      </c>
      <c r="BA20661" s="191">
        <v>4</v>
      </c>
      <c r="BB20661" s="191">
        <v>0</v>
      </c>
    </row>
    <row r="20662" spans="48:54" x14ac:dyDescent="0.2">
      <c r="AV20662" s="191" t="str">
        <f t="shared" si="326"/>
        <v>546_RS_77_4_202324</v>
      </c>
      <c r="AW20662" s="191" t="s">
        <v>92</v>
      </c>
      <c r="AX20662" s="18">
        <v>202324</v>
      </c>
      <c r="AY20662" s="191">
        <v>546</v>
      </c>
      <c r="AZ20662" s="191">
        <v>77</v>
      </c>
      <c r="BA20662" s="191">
        <v>4</v>
      </c>
      <c r="BB20662" s="191">
        <v>0</v>
      </c>
    </row>
    <row r="20663" spans="48:54" x14ac:dyDescent="0.2">
      <c r="AV20663" s="191" t="str">
        <f t="shared" si="326"/>
        <v>548_RS_77_4_202324</v>
      </c>
      <c r="AW20663" s="191" t="s">
        <v>92</v>
      </c>
      <c r="AX20663" s="18">
        <v>202324</v>
      </c>
      <c r="AY20663" s="191">
        <v>548</v>
      </c>
      <c r="AZ20663" s="191">
        <v>77</v>
      </c>
      <c r="BA20663" s="191">
        <v>4</v>
      </c>
      <c r="BB20663" s="191">
        <v>21.972999999999999</v>
      </c>
    </row>
    <row r="20664" spans="48:54" x14ac:dyDescent="0.2">
      <c r="AV20664" s="191" t="str">
        <f t="shared" si="326"/>
        <v>550_RS_77_4_202324</v>
      </c>
      <c r="AW20664" s="191" t="s">
        <v>92</v>
      </c>
      <c r="AX20664" s="18">
        <v>202324</v>
      </c>
      <c r="AY20664" s="191">
        <v>550</v>
      </c>
      <c r="AZ20664" s="191">
        <v>77</v>
      </c>
      <c r="BA20664" s="191">
        <v>4</v>
      </c>
      <c r="BB20664" s="191">
        <v>0</v>
      </c>
    </row>
    <row r="20665" spans="48:54" x14ac:dyDescent="0.2">
      <c r="AV20665" s="191" t="str">
        <f t="shared" si="326"/>
        <v>552_RS_77_4_202324</v>
      </c>
      <c r="AW20665" s="191" t="s">
        <v>92</v>
      </c>
      <c r="AX20665" s="18">
        <v>202324</v>
      </c>
      <c r="AY20665" s="191">
        <v>552</v>
      </c>
      <c r="AZ20665" s="191">
        <v>77</v>
      </c>
      <c r="BA20665" s="191">
        <v>4</v>
      </c>
      <c r="BB20665" s="191">
        <v>0</v>
      </c>
    </row>
    <row r="20666" spans="48:54" x14ac:dyDescent="0.2">
      <c r="AV20666" s="191" t="str">
        <f t="shared" si="326"/>
        <v>562_RS_77_4_202324</v>
      </c>
      <c r="AW20666" s="191" t="s">
        <v>92</v>
      </c>
      <c r="AX20666" s="18">
        <v>202324</v>
      </c>
      <c r="AY20666" s="191">
        <v>562</v>
      </c>
      <c r="AZ20666" s="191">
        <v>77</v>
      </c>
      <c r="BA20666" s="191">
        <v>4</v>
      </c>
      <c r="BB20666" s="191">
        <v>0</v>
      </c>
    </row>
    <row r="20667" spans="48:54" x14ac:dyDescent="0.2">
      <c r="AV20667" s="191" t="str">
        <f t="shared" si="326"/>
        <v>564_RS_77_4_202324</v>
      </c>
      <c r="AW20667" s="191" t="s">
        <v>92</v>
      </c>
      <c r="AX20667" s="18">
        <v>202324</v>
      </c>
      <c r="AY20667" s="191">
        <v>564</v>
      </c>
      <c r="AZ20667" s="191">
        <v>77</v>
      </c>
      <c r="BA20667" s="191">
        <v>4</v>
      </c>
      <c r="BB20667" s="191">
        <v>0</v>
      </c>
    </row>
    <row r="20668" spans="48:54" x14ac:dyDescent="0.2">
      <c r="AV20668" s="191" t="str">
        <f t="shared" si="326"/>
        <v>566_RS_77_4_202324</v>
      </c>
      <c r="AW20668" s="191" t="s">
        <v>92</v>
      </c>
      <c r="AX20668" s="18">
        <v>202324</v>
      </c>
      <c r="AY20668" s="191">
        <v>566</v>
      </c>
      <c r="AZ20668" s="191">
        <v>77</v>
      </c>
      <c r="BA20668" s="191">
        <v>4</v>
      </c>
      <c r="BB20668" s="191">
        <v>0</v>
      </c>
    </row>
    <row r="20669" spans="48:54" x14ac:dyDescent="0.2">
      <c r="AV20669" s="191" t="str">
        <f t="shared" si="326"/>
        <v>568_RS_77_4_202324</v>
      </c>
      <c r="AW20669" s="191" t="s">
        <v>92</v>
      </c>
      <c r="AX20669" s="18">
        <v>202324</v>
      </c>
      <c r="AY20669" s="191">
        <v>568</v>
      </c>
      <c r="AZ20669" s="191">
        <v>77</v>
      </c>
      <c r="BA20669" s="191">
        <v>4</v>
      </c>
      <c r="BB20669" s="191">
        <v>0</v>
      </c>
    </row>
    <row r="20670" spans="48:54" x14ac:dyDescent="0.2">
      <c r="AV20670" s="191" t="str">
        <f t="shared" si="326"/>
        <v>572_RS_77_4_202324</v>
      </c>
      <c r="AW20670" s="191" t="s">
        <v>92</v>
      </c>
      <c r="AX20670" s="18">
        <v>202324</v>
      </c>
      <c r="AY20670" s="191">
        <v>572</v>
      </c>
      <c r="AZ20670" s="191">
        <v>77</v>
      </c>
      <c r="BA20670" s="191">
        <v>4</v>
      </c>
      <c r="BB20670" s="191">
        <v>0</v>
      </c>
    </row>
    <row r="20671" spans="48:54" x14ac:dyDescent="0.2">
      <c r="AV20671" s="191" t="str">
        <f t="shared" si="326"/>
        <v>574_RS_77_4_202324</v>
      </c>
      <c r="AW20671" s="191" t="s">
        <v>92</v>
      </c>
      <c r="AX20671" s="18">
        <v>202324</v>
      </c>
      <c r="AY20671" s="191">
        <v>574</v>
      </c>
      <c r="AZ20671" s="191">
        <v>77</v>
      </c>
      <c r="BA20671" s="191">
        <v>4</v>
      </c>
      <c r="BB20671" s="191">
        <v>0</v>
      </c>
    </row>
    <row r="20672" spans="48:54" x14ac:dyDescent="0.2">
      <c r="AV20672" s="191" t="str">
        <f t="shared" si="326"/>
        <v>576_RS_77_4_202324</v>
      </c>
      <c r="AW20672" s="191" t="s">
        <v>92</v>
      </c>
      <c r="AX20672" s="18">
        <v>202324</v>
      </c>
      <c r="AY20672" s="191">
        <v>576</v>
      </c>
      <c r="AZ20672" s="191">
        <v>77</v>
      </c>
      <c r="BA20672" s="191">
        <v>4</v>
      </c>
      <c r="BB20672" s="191">
        <v>0</v>
      </c>
    </row>
    <row r="20673" spans="48:54" x14ac:dyDescent="0.2">
      <c r="AV20673" s="191" t="str">
        <f t="shared" si="326"/>
        <v>582_RS_77_4_202324</v>
      </c>
      <c r="AW20673" s="191" t="s">
        <v>92</v>
      </c>
      <c r="AX20673" s="18">
        <v>202324</v>
      </c>
      <c r="AY20673" s="191">
        <v>582</v>
      </c>
      <c r="AZ20673" s="191">
        <v>77</v>
      </c>
      <c r="BA20673" s="191">
        <v>4</v>
      </c>
      <c r="BB20673" s="191">
        <v>0</v>
      </c>
    </row>
    <row r="20674" spans="48:54" x14ac:dyDescent="0.2">
      <c r="AV20674" s="191" t="str">
        <f t="shared" si="326"/>
        <v>584_RS_77_4_202324</v>
      </c>
      <c r="AW20674" s="191" t="s">
        <v>92</v>
      </c>
      <c r="AX20674" s="18">
        <v>202324</v>
      </c>
      <c r="AY20674" s="191">
        <v>584</v>
      </c>
      <c r="AZ20674" s="191">
        <v>77</v>
      </c>
      <c r="BA20674" s="191">
        <v>4</v>
      </c>
      <c r="BB20674" s="191">
        <v>0</v>
      </c>
    </row>
    <row r="20675" spans="48:54" x14ac:dyDescent="0.2">
      <c r="AV20675" s="191" t="str">
        <f t="shared" si="326"/>
        <v>586_RS_77_4_202324</v>
      </c>
      <c r="AW20675" s="191" t="s">
        <v>92</v>
      </c>
      <c r="AX20675" s="18">
        <v>202324</v>
      </c>
      <c r="AY20675" s="191">
        <v>586</v>
      </c>
      <c r="AZ20675" s="191">
        <v>77</v>
      </c>
      <c r="BA20675" s="191">
        <v>4</v>
      </c>
      <c r="BB20675" s="191">
        <v>0</v>
      </c>
    </row>
    <row r="20676" spans="48:54" x14ac:dyDescent="0.2">
      <c r="AV20676" s="191" t="str">
        <f t="shared" ref="AV20676:AV20739" si="327">AY20676&amp;"_"&amp;AW20676&amp;"_"&amp;AZ20676&amp;"_"&amp;BA20676&amp;"_"&amp;AX20676</f>
        <v>512_RS_78_1_202324</v>
      </c>
      <c r="AW20676" s="191" t="s">
        <v>92</v>
      </c>
      <c r="AX20676" s="18">
        <v>202324</v>
      </c>
      <c r="AY20676" s="191">
        <v>512</v>
      </c>
      <c r="AZ20676" s="191">
        <v>78</v>
      </c>
      <c r="BA20676" s="191">
        <v>1</v>
      </c>
      <c r="BB20676" s="191">
        <v>0</v>
      </c>
    </row>
    <row r="20677" spans="48:54" x14ac:dyDescent="0.2">
      <c r="AV20677" s="191" t="str">
        <f t="shared" si="327"/>
        <v>514_RS_78_1_202324</v>
      </c>
      <c r="AW20677" s="191" t="s">
        <v>92</v>
      </c>
      <c r="AX20677" s="18">
        <v>202324</v>
      </c>
      <c r="AY20677" s="191">
        <v>514</v>
      </c>
      <c r="AZ20677" s="191">
        <v>78</v>
      </c>
      <c r="BA20677" s="191">
        <v>1</v>
      </c>
      <c r="BB20677" s="191">
        <v>0</v>
      </c>
    </row>
    <row r="20678" spans="48:54" x14ac:dyDescent="0.2">
      <c r="AV20678" s="191" t="str">
        <f t="shared" si="327"/>
        <v>516_RS_78_1_202324</v>
      </c>
      <c r="AW20678" s="191" t="s">
        <v>92</v>
      </c>
      <c r="AX20678" s="18">
        <v>202324</v>
      </c>
      <c r="AY20678" s="191">
        <v>516</v>
      </c>
      <c r="AZ20678" s="191">
        <v>78</v>
      </c>
      <c r="BA20678" s="191">
        <v>1</v>
      </c>
      <c r="BB20678" s="191">
        <v>0</v>
      </c>
    </row>
    <row r="20679" spans="48:54" x14ac:dyDescent="0.2">
      <c r="AV20679" s="191" t="str">
        <f t="shared" si="327"/>
        <v>518_RS_78_1_202324</v>
      </c>
      <c r="AW20679" s="191" t="s">
        <v>92</v>
      </c>
      <c r="AX20679" s="18">
        <v>202324</v>
      </c>
      <c r="AY20679" s="191">
        <v>518</v>
      </c>
      <c r="AZ20679" s="191">
        <v>78</v>
      </c>
      <c r="BA20679" s="191">
        <v>1</v>
      </c>
      <c r="BB20679" s="191">
        <v>100.32094000000001</v>
      </c>
    </row>
    <row r="20680" spans="48:54" x14ac:dyDescent="0.2">
      <c r="AV20680" s="191" t="str">
        <f t="shared" si="327"/>
        <v>520_RS_78_1_202324</v>
      </c>
      <c r="AW20680" s="191" t="s">
        <v>92</v>
      </c>
      <c r="AX20680" s="18">
        <v>202324</v>
      </c>
      <c r="AY20680" s="191">
        <v>520</v>
      </c>
      <c r="AZ20680" s="191">
        <v>78</v>
      </c>
      <c r="BA20680" s="191">
        <v>1</v>
      </c>
      <c r="BB20680" s="191">
        <v>0</v>
      </c>
    </row>
    <row r="20681" spans="48:54" x14ac:dyDescent="0.2">
      <c r="AV20681" s="191" t="str">
        <f t="shared" si="327"/>
        <v>522_RS_78_1_202324</v>
      </c>
      <c r="AW20681" s="191" t="s">
        <v>92</v>
      </c>
      <c r="AX20681" s="18">
        <v>202324</v>
      </c>
      <c r="AY20681" s="191">
        <v>522</v>
      </c>
      <c r="AZ20681" s="191">
        <v>78</v>
      </c>
      <c r="BA20681" s="191">
        <v>1</v>
      </c>
      <c r="BB20681" s="191">
        <v>0</v>
      </c>
    </row>
    <row r="20682" spans="48:54" x14ac:dyDescent="0.2">
      <c r="AV20682" s="191" t="str">
        <f t="shared" si="327"/>
        <v>524_RS_78_1_202324</v>
      </c>
      <c r="AW20682" s="191" t="s">
        <v>92</v>
      </c>
      <c r="AX20682" s="18">
        <v>202324</v>
      </c>
      <c r="AY20682" s="191">
        <v>524</v>
      </c>
      <c r="AZ20682" s="191">
        <v>78</v>
      </c>
      <c r="BA20682" s="191">
        <v>1</v>
      </c>
      <c r="BB20682" s="191">
        <v>0</v>
      </c>
    </row>
    <row r="20683" spans="48:54" x14ac:dyDescent="0.2">
      <c r="AV20683" s="191" t="str">
        <f t="shared" si="327"/>
        <v>526_RS_78_1_202324</v>
      </c>
      <c r="AW20683" s="191" t="s">
        <v>92</v>
      </c>
      <c r="AX20683" s="18">
        <v>202324</v>
      </c>
      <c r="AY20683" s="191">
        <v>526</v>
      </c>
      <c r="AZ20683" s="191">
        <v>78</v>
      </c>
      <c r="BA20683" s="191">
        <v>1</v>
      </c>
      <c r="BB20683" s="191">
        <v>0</v>
      </c>
    </row>
    <row r="20684" spans="48:54" x14ac:dyDescent="0.2">
      <c r="AV20684" s="191" t="str">
        <f t="shared" si="327"/>
        <v>528_RS_78_1_202324</v>
      </c>
      <c r="AW20684" s="191" t="s">
        <v>92</v>
      </c>
      <c r="AX20684" s="18">
        <v>202324</v>
      </c>
      <c r="AY20684" s="191">
        <v>528</v>
      </c>
      <c r="AZ20684" s="191">
        <v>78</v>
      </c>
      <c r="BA20684" s="191">
        <v>1</v>
      </c>
      <c r="BB20684" s="191">
        <v>42</v>
      </c>
    </row>
    <row r="20685" spans="48:54" x14ac:dyDescent="0.2">
      <c r="AV20685" s="191" t="str">
        <f t="shared" si="327"/>
        <v>530_RS_78_1_202324</v>
      </c>
      <c r="AW20685" s="191" t="s">
        <v>92</v>
      </c>
      <c r="AX20685" s="18">
        <v>202324</v>
      </c>
      <c r="AY20685" s="191">
        <v>530</v>
      </c>
      <c r="AZ20685" s="191">
        <v>78</v>
      </c>
      <c r="BA20685" s="191">
        <v>1</v>
      </c>
      <c r="BB20685" s="191">
        <v>674.42100000000005</v>
      </c>
    </row>
    <row r="20686" spans="48:54" x14ac:dyDescent="0.2">
      <c r="AV20686" s="191" t="str">
        <f t="shared" si="327"/>
        <v>532_RS_78_1_202324</v>
      </c>
      <c r="AW20686" s="191" t="s">
        <v>92</v>
      </c>
      <c r="AX20686" s="18">
        <v>202324</v>
      </c>
      <c r="AY20686" s="191">
        <v>532</v>
      </c>
      <c r="AZ20686" s="191">
        <v>78</v>
      </c>
      <c r="BA20686" s="191">
        <v>1</v>
      </c>
      <c r="BB20686" s="191">
        <v>0</v>
      </c>
    </row>
    <row r="20687" spans="48:54" x14ac:dyDescent="0.2">
      <c r="AV20687" s="191" t="str">
        <f t="shared" si="327"/>
        <v>534_RS_78_1_202324</v>
      </c>
      <c r="AW20687" s="191" t="s">
        <v>92</v>
      </c>
      <c r="AX20687" s="18">
        <v>202324</v>
      </c>
      <c r="AY20687" s="191">
        <v>534</v>
      </c>
      <c r="AZ20687" s="191">
        <v>78</v>
      </c>
      <c r="BA20687" s="191">
        <v>1</v>
      </c>
      <c r="BB20687" s="191">
        <v>0</v>
      </c>
    </row>
    <row r="20688" spans="48:54" x14ac:dyDescent="0.2">
      <c r="AV20688" s="191" t="str">
        <f t="shared" si="327"/>
        <v>536_RS_78_1_202324</v>
      </c>
      <c r="AW20688" s="191" t="s">
        <v>92</v>
      </c>
      <c r="AX20688" s="18">
        <v>202324</v>
      </c>
      <c r="AY20688" s="191">
        <v>536</v>
      </c>
      <c r="AZ20688" s="191">
        <v>78</v>
      </c>
      <c r="BA20688" s="191">
        <v>1</v>
      </c>
      <c r="BB20688" s="191">
        <v>0</v>
      </c>
    </row>
    <row r="20689" spans="48:54" x14ac:dyDescent="0.2">
      <c r="AV20689" s="191" t="str">
        <f t="shared" si="327"/>
        <v>538_RS_78_1_202324</v>
      </c>
      <c r="AW20689" s="191" t="s">
        <v>92</v>
      </c>
      <c r="AX20689" s="18">
        <v>202324</v>
      </c>
      <c r="AY20689" s="191">
        <v>538</v>
      </c>
      <c r="AZ20689" s="191">
        <v>78</v>
      </c>
      <c r="BA20689" s="191">
        <v>1</v>
      </c>
      <c r="BB20689" s="191">
        <v>0</v>
      </c>
    </row>
    <row r="20690" spans="48:54" x14ac:dyDescent="0.2">
      <c r="AV20690" s="191" t="str">
        <f t="shared" si="327"/>
        <v>540_RS_78_1_202324</v>
      </c>
      <c r="AW20690" s="191" t="s">
        <v>92</v>
      </c>
      <c r="AX20690" s="18">
        <v>202324</v>
      </c>
      <c r="AY20690" s="191">
        <v>540</v>
      </c>
      <c r="AZ20690" s="191">
        <v>78</v>
      </c>
      <c r="BA20690" s="191">
        <v>1</v>
      </c>
      <c r="BB20690" s="191">
        <v>0</v>
      </c>
    </row>
    <row r="20691" spans="48:54" x14ac:dyDescent="0.2">
      <c r="AV20691" s="191" t="str">
        <f t="shared" si="327"/>
        <v>542_RS_78_1_202324</v>
      </c>
      <c r="AW20691" s="191" t="s">
        <v>92</v>
      </c>
      <c r="AX20691" s="18">
        <v>202324</v>
      </c>
      <c r="AY20691" s="191">
        <v>542</v>
      </c>
      <c r="AZ20691" s="191">
        <v>78</v>
      </c>
      <c r="BA20691" s="191">
        <v>1</v>
      </c>
      <c r="BB20691" s="191">
        <v>0</v>
      </c>
    </row>
    <row r="20692" spans="48:54" x14ac:dyDescent="0.2">
      <c r="AV20692" s="191" t="str">
        <f t="shared" si="327"/>
        <v>544_RS_78_1_202324</v>
      </c>
      <c r="AW20692" s="191" t="s">
        <v>92</v>
      </c>
      <c r="AX20692" s="18">
        <v>202324</v>
      </c>
      <c r="AY20692" s="191">
        <v>544</v>
      </c>
      <c r="AZ20692" s="191">
        <v>78</v>
      </c>
      <c r="BA20692" s="191">
        <v>1</v>
      </c>
      <c r="BB20692" s="191">
        <v>0</v>
      </c>
    </row>
    <row r="20693" spans="48:54" x14ac:dyDescent="0.2">
      <c r="AV20693" s="191" t="str">
        <f t="shared" si="327"/>
        <v>545_RS_78_1_202324</v>
      </c>
      <c r="AW20693" s="191" t="s">
        <v>92</v>
      </c>
      <c r="AX20693" s="18">
        <v>202324</v>
      </c>
      <c r="AY20693" s="191">
        <v>545</v>
      </c>
      <c r="AZ20693" s="191">
        <v>78</v>
      </c>
      <c r="BA20693" s="191">
        <v>1</v>
      </c>
      <c r="BB20693" s="191">
        <v>0</v>
      </c>
    </row>
    <row r="20694" spans="48:54" x14ac:dyDescent="0.2">
      <c r="AV20694" s="191" t="str">
        <f t="shared" si="327"/>
        <v>546_RS_78_1_202324</v>
      </c>
      <c r="AW20694" s="191" t="s">
        <v>92</v>
      </c>
      <c r="AX20694" s="18">
        <v>202324</v>
      </c>
      <c r="AY20694" s="191">
        <v>546</v>
      </c>
      <c r="AZ20694" s="191">
        <v>78</v>
      </c>
      <c r="BA20694" s="191">
        <v>1</v>
      </c>
      <c r="BB20694" s="191">
        <v>0</v>
      </c>
    </row>
    <row r="20695" spans="48:54" x14ac:dyDescent="0.2">
      <c r="AV20695" s="191" t="str">
        <f t="shared" si="327"/>
        <v>548_RS_78_1_202324</v>
      </c>
      <c r="AW20695" s="191" t="s">
        <v>92</v>
      </c>
      <c r="AX20695" s="18">
        <v>202324</v>
      </c>
      <c r="AY20695" s="191">
        <v>548</v>
      </c>
      <c r="AZ20695" s="191">
        <v>78</v>
      </c>
      <c r="BA20695" s="191">
        <v>1</v>
      </c>
      <c r="BB20695" s="191">
        <v>0</v>
      </c>
    </row>
    <row r="20696" spans="48:54" x14ac:dyDescent="0.2">
      <c r="AV20696" s="191" t="str">
        <f t="shared" si="327"/>
        <v>550_RS_78_1_202324</v>
      </c>
      <c r="AW20696" s="191" t="s">
        <v>92</v>
      </c>
      <c r="AX20696" s="18">
        <v>202324</v>
      </c>
      <c r="AY20696" s="191">
        <v>550</v>
      </c>
      <c r="AZ20696" s="191">
        <v>78</v>
      </c>
      <c r="BA20696" s="191">
        <v>1</v>
      </c>
      <c r="BB20696" s="191">
        <v>0</v>
      </c>
    </row>
    <row r="20697" spans="48:54" x14ac:dyDescent="0.2">
      <c r="AV20697" s="191" t="str">
        <f t="shared" si="327"/>
        <v>552_RS_78_1_202324</v>
      </c>
      <c r="AW20697" s="191" t="s">
        <v>92</v>
      </c>
      <c r="AX20697" s="18">
        <v>202324</v>
      </c>
      <c r="AY20697" s="191">
        <v>552</v>
      </c>
      <c r="AZ20697" s="191">
        <v>78</v>
      </c>
      <c r="BA20697" s="191">
        <v>1</v>
      </c>
      <c r="BB20697" s="191">
        <v>0</v>
      </c>
    </row>
    <row r="20698" spans="48:54" x14ac:dyDescent="0.2">
      <c r="AV20698" s="191" t="str">
        <f t="shared" si="327"/>
        <v>562_RS_78_1_202324</v>
      </c>
      <c r="AW20698" s="191" t="s">
        <v>92</v>
      </c>
      <c r="AX20698" s="18">
        <v>202324</v>
      </c>
      <c r="AY20698" s="191">
        <v>562</v>
      </c>
      <c r="AZ20698" s="191">
        <v>78</v>
      </c>
      <c r="BA20698" s="191">
        <v>1</v>
      </c>
      <c r="BB20698" s="191">
        <v>0</v>
      </c>
    </row>
    <row r="20699" spans="48:54" x14ac:dyDescent="0.2">
      <c r="AV20699" s="191" t="str">
        <f t="shared" si="327"/>
        <v>564_RS_78_1_202324</v>
      </c>
      <c r="AW20699" s="191" t="s">
        <v>92</v>
      </c>
      <c r="AX20699" s="18">
        <v>202324</v>
      </c>
      <c r="AY20699" s="191">
        <v>564</v>
      </c>
      <c r="AZ20699" s="191">
        <v>78</v>
      </c>
      <c r="BA20699" s="191">
        <v>1</v>
      </c>
      <c r="BB20699" s="191">
        <v>0</v>
      </c>
    </row>
    <row r="20700" spans="48:54" x14ac:dyDescent="0.2">
      <c r="AV20700" s="191" t="str">
        <f t="shared" si="327"/>
        <v>566_RS_78_1_202324</v>
      </c>
      <c r="AW20700" s="191" t="s">
        <v>92</v>
      </c>
      <c r="AX20700" s="18">
        <v>202324</v>
      </c>
      <c r="AY20700" s="191">
        <v>566</v>
      </c>
      <c r="AZ20700" s="191">
        <v>78</v>
      </c>
      <c r="BA20700" s="191">
        <v>1</v>
      </c>
      <c r="BB20700" s="191">
        <v>0</v>
      </c>
    </row>
    <row r="20701" spans="48:54" x14ac:dyDescent="0.2">
      <c r="AV20701" s="191" t="str">
        <f t="shared" si="327"/>
        <v>568_RS_78_1_202324</v>
      </c>
      <c r="AW20701" s="191" t="s">
        <v>92</v>
      </c>
      <c r="AX20701" s="18">
        <v>202324</v>
      </c>
      <c r="AY20701" s="191">
        <v>568</v>
      </c>
      <c r="AZ20701" s="191">
        <v>78</v>
      </c>
      <c r="BA20701" s="191">
        <v>1</v>
      </c>
      <c r="BB20701" s="191">
        <v>0</v>
      </c>
    </row>
    <row r="20702" spans="48:54" x14ac:dyDescent="0.2">
      <c r="AV20702" s="191" t="str">
        <f t="shared" si="327"/>
        <v>572_RS_78_1_202324</v>
      </c>
      <c r="AW20702" s="191" t="s">
        <v>92</v>
      </c>
      <c r="AX20702" s="18">
        <v>202324</v>
      </c>
      <c r="AY20702" s="191">
        <v>572</v>
      </c>
      <c r="AZ20702" s="191">
        <v>78</v>
      </c>
      <c r="BA20702" s="191">
        <v>1</v>
      </c>
      <c r="BB20702" s="191">
        <v>0</v>
      </c>
    </row>
    <row r="20703" spans="48:54" x14ac:dyDescent="0.2">
      <c r="AV20703" s="191" t="str">
        <f t="shared" si="327"/>
        <v>574_RS_78_1_202324</v>
      </c>
      <c r="AW20703" s="191" t="s">
        <v>92</v>
      </c>
      <c r="AX20703" s="18">
        <v>202324</v>
      </c>
      <c r="AY20703" s="191">
        <v>574</v>
      </c>
      <c r="AZ20703" s="191">
        <v>78</v>
      </c>
      <c r="BA20703" s="191">
        <v>1</v>
      </c>
      <c r="BB20703" s="191">
        <v>0</v>
      </c>
    </row>
    <row r="20704" spans="48:54" x14ac:dyDescent="0.2">
      <c r="AV20704" s="191" t="str">
        <f t="shared" si="327"/>
        <v>576_RS_78_1_202324</v>
      </c>
      <c r="AW20704" s="191" t="s">
        <v>92</v>
      </c>
      <c r="AX20704" s="18">
        <v>202324</v>
      </c>
      <c r="AY20704" s="191">
        <v>576</v>
      </c>
      <c r="AZ20704" s="191">
        <v>78</v>
      </c>
      <c r="BA20704" s="191">
        <v>1</v>
      </c>
      <c r="BB20704" s="191">
        <v>0</v>
      </c>
    </row>
    <row r="20705" spans="48:54" x14ac:dyDescent="0.2">
      <c r="AV20705" s="191" t="str">
        <f t="shared" si="327"/>
        <v>582_RS_78_1_202324</v>
      </c>
      <c r="AW20705" s="191" t="s">
        <v>92</v>
      </c>
      <c r="AX20705" s="18">
        <v>202324</v>
      </c>
      <c r="AY20705" s="191">
        <v>582</v>
      </c>
      <c r="AZ20705" s="191">
        <v>78</v>
      </c>
      <c r="BA20705" s="191">
        <v>1</v>
      </c>
      <c r="BB20705" s="191">
        <v>0</v>
      </c>
    </row>
    <row r="20706" spans="48:54" x14ac:dyDescent="0.2">
      <c r="AV20706" s="191" t="str">
        <f t="shared" si="327"/>
        <v>584_RS_78_1_202324</v>
      </c>
      <c r="AW20706" s="191" t="s">
        <v>92</v>
      </c>
      <c r="AX20706" s="18">
        <v>202324</v>
      </c>
      <c r="AY20706" s="191">
        <v>584</v>
      </c>
      <c r="AZ20706" s="191">
        <v>78</v>
      </c>
      <c r="BA20706" s="191">
        <v>1</v>
      </c>
      <c r="BB20706" s="191">
        <v>0</v>
      </c>
    </row>
    <row r="20707" spans="48:54" x14ac:dyDescent="0.2">
      <c r="AV20707" s="191" t="str">
        <f t="shared" si="327"/>
        <v>586_RS_78_1_202324</v>
      </c>
      <c r="AW20707" s="191" t="s">
        <v>92</v>
      </c>
      <c r="AX20707" s="18">
        <v>202324</v>
      </c>
      <c r="AY20707" s="191">
        <v>586</v>
      </c>
      <c r="AZ20707" s="191">
        <v>78</v>
      </c>
      <c r="BA20707" s="191">
        <v>1</v>
      </c>
      <c r="BB20707" s="191">
        <v>0</v>
      </c>
    </row>
    <row r="20708" spans="48:54" x14ac:dyDescent="0.2">
      <c r="AV20708" s="191" t="str">
        <f t="shared" si="327"/>
        <v>512_RS_78_2_202324</v>
      </c>
      <c r="AW20708" s="191" t="s">
        <v>92</v>
      </c>
      <c r="AX20708" s="18">
        <v>202324</v>
      </c>
      <c r="AY20708" s="191">
        <v>512</v>
      </c>
      <c r="AZ20708" s="191">
        <v>78</v>
      </c>
      <c r="BA20708" s="191">
        <v>2</v>
      </c>
      <c r="BB20708" s="191">
        <v>-1436</v>
      </c>
    </row>
    <row r="20709" spans="48:54" x14ac:dyDescent="0.2">
      <c r="AV20709" s="191" t="str">
        <f t="shared" si="327"/>
        <v>514_RS_78_2_202324</v>
      </c>
      <c r="AW20709" s="191" t="s">
        <v>92</v>
      </c>
      <c r="AX20709" s="18">
        <v>202324</v>
      </c>
      <c r="AY20709" s="191">
        <v>514</v>
      </c>
      <c r="AZ20709" s="191">
        <v>78</v>
      </c>
      <c r="BA20709" s="191">
        <v>2</v>
      </c>
      <c r="BB20709" s="191">
        <v>0</v>
      </c>
    </row>
    <row r="20710" spans="48:54" x14ac:dyDescent="0.2">
      <c r="AV20710" s="191" t="str">
        <f t="shared" si="327"/>
        <v>516_RS_78_2_202324</v>
      </c>
      <c r="AW20710" s="191" t="s">
        <v>92</v>
      </c>
      <c r="AX20710" s="18">
        <v>202324</v>
      </c>
      <c r="AY20710" s="191">
        <v>516</v>
      </c>
      <c r="AZ20710" s="191">
        <v>78</v>
      </c>
      <c r="BA20710" s="191">
        <v>2</v>
      </c>
      <c r="BB20710" s="191">
        <v>0</v>
      </c>
    </row>
    <row r="20711" spans="48:54" x14ac:dyDescent="0.2">
      <c r="AV20711" s="191" t="str">
        <f t="shared" si="327"/>
        <v>518_RS_78_2_202324</v>
      </c>
      <c r="AW20711" s="191" t="s">
        <v>92</v>
      </c>
      <c r="AX20711" s="18">
        <v>202324</v>
      </c>
      <c r="AY20711" s="191">
        <v>518</v>
      </c>
      <c r="AZ20711" s="191">
        <v>78</v>
      </c>
      <c r="BA20711" s="191">
        <v>2</v>
      </c>
      <c r="BB20711" s="191">
        <v>-3446.7779999999998</v>
      </c>
    </row>
    <row r="20712" spans="48:54" x14ac:dyDescent="0.2">
      <c r="AV20712" s="191" t="str">
        <f t="shared" si="327"/>
        <v>520_RS_78_2_202324</v>
      </c>
      <c r="AW20712" s="191" t="s">
        <v>92</v>
      </c>
      <c r="AX20712" s="18">
        <v>202324</v>
      </c>
      <c r="AY20712" s="191">
        <v>520</v>
      </c>
      <c r="AZ20712" s="191">
        <v>78</v>
      </c>
      <c r="BA20712" s="191">
        <v>2</v>
      </c>
      <c r="BB20712" s="191">
        <v>-5120.9319999999998</v>
      </c>
    </row>
    <row r="20713" spans="48:54" x14ac:dyDescent="0.2">
      <c r="AV20713" s="191" t="str">
        <f t="shared" si="327"/>
        <v>522_RS_78_2_202324</v>
      </c>
      <c r="AW20713" s="191" t="s">
        <v>92</v>
      </c>
      <c r="AX20713" s="18">
        <v>202324</v>
      </c>
      <c r="AY20713" s="191">
        <v>522</v>
      </c>
      <c r="AZ20713" s="191">
        <v>78</v>
      </c>
      <c r="BA20713" s="191">
        <v>2</v>
      </c>
      <c r="BB20713" s="191">
        <v>-17262.36825</v>
      </c>
    </row>
    <row r="20714" spans="48:54" x14ac:dyDescent="0.2">
      <c r="AV20714" s="191" t="str">
        <f t="shared" si="327"/>
        <v>524_RS_78_2_202324</v>
      </c>
      <c r="AW20714" s="191" t="s">
        <v>92</v>
      </c>
      <c r="AX20714" s="18">
        <v>202324</v>
      </c>
      <c r="AY20714" s="191">
        <v>524</v>
      </c>
      <c r="AZ20714" s="191">
        <v>78</v>
      </c>
      <c r="BA20714" s="191">
        <v>2</v>
      </c>
      <c r="BB20714" s="191">
        <v>-4911.0413500000004</v>
      </c>
    </row>
    <row r="20715" spans="48:54" x14ac:dyDescent="0.2">
      <c r="AV20715" s="191" t="str">
        <f t="shared" si="327"/>
        <v>526_RS_78_2_202324</v>
      </c>
      <c r="AW20715" s="191" t="s">
        <v>92</v>
      </c>
      <c r="AX20715" s="18">
        <v>202324</v>
      </c>
      <c r="AY20715" s="191">
        <v>526</v>
      </c>
      <c r="AZ20715" s="191">
        <v>78</v>
      </c>
      <c r="BA20715" s="191">
        <v>2</v>
      </c>
      <c r="BB20715" s="191">
        <v>0</v>
      </c>
    </row>
    <row r="20716" spans="48:54" x14ac:dyDescent="0.2">
      <c r="AV20716" s="191" t="str">
        <f t="shared" si="327"/>
        <v>528_RS_78_2_202324</v>
      </c>
      <c r="AW20716" s="191" t="s">
        <v>92</v>
      </c>
      <c r="AX20716" s="18">
        <v>202324</v>
      </c>
      <c r="AY20716" s="191">
        <v>528</v>
      </c>
      <c r="AZ20716" s="191">
        <v>78</v>
      </c>
      <c r="BA20716" s="191">
        <v>2</v>
      </c>
      <c r="BB20716" s="191">
        <v>-3234</v>
      </c>
    </row>
    <row r="20717" spans="48:54" x14ac:dyDescent="0.2">
      <c r="AV20717" s="191" t="str">
        <f t="shared" si="327"/>
        <v>530_RS_78_2_202324</v>
      </c>
      <c r="AW20717" s="191" t="s">
        <v>92</v>
      </c>
      <c r="AX20717" s="18">
        <v>202324</v>
      </c>
      <c r="AY20717" s="191">
        <v>530</v>
      </c>
      <c r="AZ20717" s="191">
        <v>78</v>
      </c>
      <c r="BA20717" s="191">
        <v>2</v>
      </c>
      <c r="BB20717" s="191">
        <v>-9894.1139999999996</v>
      </c>
    </row>
    <row r="20718" spans="48:54" x14ac:dyDescent="0.2">
      <c r="AV20718" s="191" t="str">
        <f t="shared" si="327"/>
        <v>532_RS_78_2_202324</v>
      </c>
      <c r="AW20718" s="191" t="s">
        <v>92</v>
      </c>
      <c r="AX20718" s="18">
        <v>202324</v>
      </c>
      <c r="AY20718" s="191">
        <v>532</v>
      </c>
      <c r="AZ20718" s="191">
        <v>78</v>
      </c>
      <c r="BA20718" s="191">
        <v>2</v>
      </c>
      <c r="BB20718" s="191">
        <v>-9377.1820000000007</v>
      </c>
    </row>
    <row r="20719" spans="48:54" x14ac:dyDescent="0.2">
      <c r="AV20719" s="191" t="str">
        <f t="shared" si="327"/>
        <v>534_RS_78_2_202324</v>
      </c>
      <c r="AW20719" s="191" t="s">
        <v>92</v>
      </c>
      <c r="AX20719" s="18">
        <v>202324</v>
      </c>
      <c r="AY20719" s="191">
        <v>534</v>
      </c>
      <c r="AZ20719" s="191">
        <v>78</v>
      </c>
      <c r="BA20719" s="191">
        <v>2</v>
      </c>
      <c r="BB20719" s="191">
        <v>0</v>
      </c>
    </row>
    <row r="20720" spans="48:54" x14ac:dyDescent="0.2">
      <c r="AV20720" s="191" t="str">
        <f t="shared" si="327"/>
        <v>536_RS_78_2_202324</v>
      </c>
      <c r="AW20720" s="191" t="s">
        <v>92</v>
      </c>
      <c r="AX20720" s="18">
        <v>202324</v>
      </c>
      <c r="AY20720" s="191">
        <v>536</v>
      </c>
      <c r="AZ20720" s="191">
        <v>78</v>
      </c>
      <c r="BA20720" s="191">
        <v>2</v>
      </c>
      <c r="BB20720" s="191">
        <v>0</v>
      </c>
    </row>
    <row r="20721" spans="48:54" x14ac:dyDescent="0.2">
      <c r="AV20721" s="191" t="str">
        <f t="shared" si="327"/>
        <v>538_RS_78_2_202324</v>
      </c>
      <c r="AW20721" s="191" t="s">
        <v>92</v>
      </c>
      <c r="AX20721" s="18">
        <v>202324</v>
      </c>
      <c r="AY20721" s="191">
        <v>538</v>
      </c>
      <c r="AZ20721" s="191">
        <v>78</v>
      </c>
      <c r="BA20721" s="191">
        <v>2</v>
      </c>
      <c r="BB20721" s="191">
        <v>0</v>
      </c>
    </row>
    <row r="20722" spans="48:54" x14ac:dyDescent="0.2">
      <c r="AV20722" s="191" t="str">
        <f t="shared" si="327"/>
        <v>540_RS_78_2_202324</v>
      </c>
      <c r="AW20722" s="191" t="s">
        <v>92</v>
      </c>
      <c r="AX20722" s="18">
        <v>202324</v>
      </c>
      <c r="AY20722" s="191">
        <v>540</v>
      </c>
      <c r="AZ20722" s="191">
        <v>78</v>
      </c>
      <c r="BA20722" s="191">
        <v>2</v>
      </c>
      <c r="BB20722" s="191">
        <v>-4059.71</v>
      </c>
    </row>
    <row r="20723" spans="48:54" x14ac:dyDescent="0.2">
      <c r="AV20723" s="191" t="str">
        <f t="shared" si="327"/>
        <v>542_RS_78_2_202324</v>
      </c>
      <c r="AW20723" s="191" t="s">
        <v>92</v>
      </c>
      <c r="AX20723" s="18">
        <v>202324</v>
      </c>
      <c r="AY20723" s="191">
        <v>542</v>
      </c>
      <c r="AZ20723" s="191">
        <v>78</v>
      </c>
      <c r="BA20723" s="191">
        <v>2</v>
      </c>
      <c r="BB20723" s="191">
        <v>0</v>
      </c>
    </row>
    <row r="20724" spans="48:54" x14ac:dyDescent="0.2">
      <c r="AV20724" s="191" t="str">
        <f t="shared" si="327"/>
        <v>544_RS_78_2_202324</v>
      </c>
      <c r="AW20724" s="191" t="s">
        <v>92</v>
      </c>
      <c r="AX20724" s="18">
        <v>202324</v>
      </c>
      <c r="AY20724" s="191">
        <v>544</v>
      </c>
      <c r="AZ20724" s="191">
        <v>78</v>
      </c>
      <c r="BA20724" s="191">
        <v>2</v>
      </c>
      <c r="BB20724" s="191">
        <v>-5690.2552599999999</v>
      </c>
    </row>
    <row r="20725" spans="48:54" x14ac:dyDescent="0.2">
      <c r="AV20725" s="191" t="str">
        <f t="shared" si="327"/>
        <v>545_RS_78_2_202324</v>
      </c>
      <c r="AW20725" s="191" t="s">
        <v>92</v>
      </c>
      <c r="AX20725" s="18">
        <v>202324</v>
      </c>
      <c r="AY20725" s="191">
        <v>545</v>
      </c>
      <c r="AZ20725" s="191">
        <v>78</v>
      </c>
      <c r="BA20725" s="191">
        <v>2</v>
      </c>
      <c r="BB20725" s="191">
        <v>0</v>
      </c>
    </row>
    <row r="20726" spans="48:54" x14ac:dyDescent="0.2">
      <c r="AV20726" s="191" t="str">
        <f t="shared" si="327"/>
        <v>546_RS_78_2_202324</v>
      </c>
      <c r="AW20726" s="191" t="s">
        <v>92</v>
      </c>
      <c r="AX20726" s="18">
        <v>202324</v>
      </c>
      <c r="AY20726" s="191">
        <v>546</v>
      </c>
      <c r="AZ20726" s="191">
        <v>78</v>
      </c>
      <c r="BA20726" s="191">
        <v>2</v>
      </c>
      <c r="BB20726" s="191">
        <v>0</v>
      </c>
    </row>
    <row r="20727" spans="48:54" x14ac:dyDescent="0.2">
      <c r="AV20727" s="191" t="str">
        <f t="shared" si="327"/>
        <v>548_RS_78_2_202324</v>
      </c>
      <c r="AW20727" s="191" t="s">
        <v>92</v>
      </c>
      <c r="AX20727" s="18">
        <v>202324</v>
      </c>
      <c r="AY20727" s="191">
        <v>548</v>
      </c>
      <c r="AZ20727" s="191">
        <v>78</v>
      </c>
      <c r="BA20727" s="191">
        <v>2</v>
      </c>
      <c r="BB20727" s="191">
        <v>0</v>
      </c>
    </row>
    <row r="20728" spans="48:54" x14ac:dyDescent="0.2">
      <c r="AV20728" s="191" t="str">
        <f t="shared" si="327"/>
        <v>550_RS_78_2_202324</v>
      </c>
      <c r="AW20728" s="191" t="s">
        <v>92</v>
      </c>
      <c r="AX20728" s="18">
        <v>202324</v>
      </c>
      <c r="AY20728" s="191">
        <v>550</v>
      </c>
      <c r="AZ20728" s="191">
        <v>78</v>
      </c>
      <c r="BA20728" s="191">
        <v>2</v>
      </c>
      <c r="BB20728" s="191">
        <v>0</v>
      </c>
    </row>
    <row r="20729" spans="48:54" x14ac:dyDescent="0.2">
      <c r="AV20729" s="191" t="str">
        <f t="shared" si="327"/>
        <v>552_RS_78_2_202324</v>
      </c>
      <c r="AW20729" s="191" t="s">
        <v>92</v>
      </c>
      <c r="AX20729" s="18">
        <v>202324</v>
      </c>
      <c r="AY20729" s="191">
        <v>552</v>
      </c>
      <c r="AZ20729" s="191">
        <v>78</v>
      </c>
      <c r="BA20729" s="191">
        <v>2</v>
      </c>
      <c r="BB20729" s="191">
        <v>-14069.208000000001</v>
      </c>
    </row>
    <row r="20730" spans="48:54" x14ac:dyDescent="0.2">
      <c r="AV20730" s="191" t="str">
        <f t="shared" si="327"/>
        <v>562_RS_78_2_202324</v>
      </c>
      <c r="AW20730" s="191" t="s">
        <v>92</v>
      </c>
      <c r="AX20730" s="18">
        <v>202324</v>
      </c>
      <c r="AY20730" s="191">
        <v>562</v>
      </c>
      <c r="AZ20730" s="191">
        <v>78</v>
      </c>
      <c r="BA20730" s="191">
        <v>2</v>
      </c>
      <c r="BB20730" s="191">
        <v>0</v>
      </c>
    </row>
    <row r="20731" spans="48:54" x14ac:dyDescent="0.2">
      <c r="AV20731" s="191" t="str">
        <f t="shared" si="327"/>
        <v>564_RS_78_2_202324</v>
      </c>
      <c r="AW20731" s="191" t="s">
        <v>92</v>
      </c>
      <c r="AX20731" s="18">
        <v>202324</v>
      </c>
      <c r="AY20731" s="191">
        <v>564</v>
      </c>
      <c r="AZ20731" s="191">
        <v>78</v>
      </c>
      <c r="BA20731" s="191">
        <v>2</v>
      </c>
      <c r="BB20731" s="191">
        <v>0</v>
      </c>
    </row>
    <row r="20732" spans="48:54" x14ac:dyDescent="0.2">
      <c r="AV20732" s="191" t="str">
        <f t="shared" si="327"/>
        <v>566_RS_78_2_202324</v>
      </c>
      <c r="AW20732" s="191" t="s">
        <v>92</v>
      </c>
      <c r="AX20732" s="18">
        <v>202324</v>
      </c>
      <c r="AY20732" s="191">
        <v>566</v>
      </c>
      <c r="AZ20732" s="191">
        <v>78</v>
      </c>
      <c r="BA20732" s="191">
        <v>2</v>
      </c>
      <c r="BB20732" s="191">
        <v>0</v>
      </c>
    </row>
    <row r="20733" spans="48:54" x14ac:dyDescent="0.2">
      <c r="AV20733" s="191" t="str">
        <f t="shared" si="327"/>
        <v>568_RS_78_2_202324</v>
      </c>
      <c r="AW20733" s="191" t="s">
        <v>92</v>
      </c>
      <c r="AX20733" s="18">
        <v>202324</v>
      </c>
      <c r="AY20733" s="191">
        <v>568</v>
      </c>
      <c r="AZ20733" s="191">
        <v>78</v>
      </c>
      <c r="BA20733" s="191">
        <v>2</v>
      </c>
      <c r="BB20733" s="191">
        <v>0</v>
      </c>
    </row>
    <row r="20734" spans="48:54" x14ac:dyDescent="0.2">
      <c r="AV20734" s="191" t="str">
        <f t="shared" si="327"/>
        <v>572_RS_78_2_202324</v>
      </c>
      <c r="AW20734" s="191" t="s">
        <v>92</v>
      </c>
      <c r="AX20734" s="18">
        <v>202324</v>
      </c>
      <c r="AY20734" s="191">
        <v>572</v>
      </c>
      <c r="AZ20734" s="191">
        <v>78</v>
      </c>
      <c r="BA20734" s="191">
        <v>2</v>
      </c>
      <c r="BB20734" s="191">
        <v>0</v>
      </c>
    </row>
    <row r="20735" spans="48:54" x14ac:dyDescent="0.2">
      <c r="AV20735" s="191" t="str">
        <f t="shared" si="327"/>
        <v>574_RS_78_2_202324</v>
      </c>
      <c r="AW20735" s="191" t="s">
        <v>92</v>
      </c>
      <c r="AX20735" s="18">
        <v>202324</v>
      </c>
      <c r="AY20735" s="191">
        <v>574</v>
      </c>
      <c r="AZ20735" s="191">
        <v>78</v>
      </c>
      <c r="BA20735" s="191">
        <v>2</v>
      </c>
      <c r="BB20735" s="191">
        <v>0</v>
      </c>
    </row>
    <row r="20736" spans="48:54" x14ac:dyDescent="0.2">
      <c r="AV20736" s="191" t="str">
        <f t="shared" si="327"/>
        <v>576_RS_78_2_202324</v>
      </c>
      <c r="AW20736" s="191" t="s">
        <v>92</v>
      </c>
      <c r="AX20736" s="18">
        <v>202324</v>
      </c>
      <c r="AY20736" s="191">
        <v>576</v>
      </c>
      <c r="AZ20736" s="191">
        <v>78</v>
      </c>
      <c r="BA20736" s="191">
        <v>2</v>
      </c>
      <c r="BB20736" s="191">
        <v>0</v>
      </c>
    </row>
    <row r="20737" spans="48:54" x14ac:dyDescent="0.2">
      <c r="AV20737" s="191" t="str">
        <f t="shared" si="327"/>
        <v>582_RS_78_2_202324</v>
      </c>
      <c r="AW20737" s="191" t="s">
        <v>92</v>
      </c>
      <c r="AX20737" s="18">
        <v>202324</v>
      </c>
      <c r="AY20737" s="191">
        <v>582</v>
      </c>
      <c r="AZ20737" s="191">
        <v>78</v>
      </c>
      <c r="BA20737" s="191">
        <v>2</v>
      </c>
      <c r="BB20737" s="191">
        <v>0</v>
      </c>
    </row>
    <row r="20738" spans="48:54" x14ac:dyDescent="0.2">
      <c r="AV20738" s="191" t="str">
        <f t="shared" si="327"/>
        <v>584_RS_78_2_202324</v>
      </c>
      <c r="AW20738" s="191" t="s">
        <v>92</v>
      </c>
      <c r="AX20738" s="18">
        <v>202324</v>
      </c>
      <c r="AY20738" s="191">
        <v>584</v>
      </c>
      <c r="AZ20738" s="191">
        <v>78</v>
      </c>
      <c r="BA20738" s="191">
        <v>2</v>
      </c>
      <c r="BB20738" s="191">
        <v>0</v>
      </c>
    </row>
    <row r="20739" spans="48:54" x14ac:dyDescent="0.2">
      <c r="AV20739" s="191" t="str">
        <f t="shared" si="327"/>
        <v>586_RS_78_2_202324</v>
      </c>
      <c r="AW20739" s="191" t="s">
        <v>92</v>
      </c>
      <c r="AX20739" s="18">
        <v>202324</v>
      </c>
      <c r="AY20739" s="191">
        <v>586</v>
      </c>
      <c r="AZ20739" s="191">
        <v>78</v>
      </c>
      <c r="BA20739" s="191">
        <v>2</v>
      </c>
      <c r="BB20739" s="191">
        <v>0</v>
      </c>
    </row>
    <row r="20740" spans="48:54" x14ac:dyDescent="0.2">
      <c r="AV20740" s="191" t="str">
        <f t="shared" ref="AV20740:AV20803" si="328">AY20740&amp;"_"&amp;AW20740&amp;"_"&amp;AZ20740&amp;"_"&amp;BA20740&amp;"_"&amp;AX20740</f>
        <v>512_RS_78_4_202324</v>
      </c>
      <c r="AW20740" s="191" t="s">
        <v>92</v>
      </c>
      <c r="AX20740" s="18">
        <v>202324</v>
      </c>
      <c r="AY20740" s="191">
        <v>512</v>
      </c>
      <c r="AZ20740" s="191">
        <v>78</v>
      </c>
      <c r="BA20740" s="191">
        <v>4</v>
      </c>
      <c r="BB20740" s="191">
        <v>-1436</v>
      </c>
    </row>
    <row r="20741" spans="48:54" x14ac:dyDescent="0.2">
      <c r="AV20741" s="191" t="str">
        <f t="shared" si="328"/>
        <v>514_RS_78_4_202324</v>
      </c>
      <c r="AW20741" s="191" t="s">
        <v>92</v>
      </c>
      <c r="AX20741" s="18">
        <v>202324</v>
      </c>
      <c r="AY20741" s="191">
        <v>514</v>
      </c>
      <c r="AZ20741" s="191">
        <v>78</v>
      </c>
      <c r="BA20741" s="191">
        <v>4</v>
      </c>
      <c r="BB20741" s="191">
        <v>0</v>
      </c>
    </row>
    <row r="20742" spans="48:54" x14ac:dyDescent="0.2">
      <c r="AV20742" s="191" t="str">
        <f t="shared" si="328"/>
        <v>516_RS_78_4_202324</v>
      </c>
      <c r="AW20742" s="191" t="s">
        <v>92</v>
      </c>
      <c r="AX20742" s="18">
        <v>202324</v>
      </c>
      <c r="AY20742" s="191">
        <v>516</v>
      </c>
      <c r="AZ20742" s="191">
        <v>78</v>
      </c>
      <c r="BA20742" s="191">
        <v>4</v>
      </c>
      <c r="BB20742" s="191">
        <v>0</v>
      </c>
    </row>
    <row r="20743" spans="48:54" x14ac:dyDescent="0.2">
      <c r="AV20743" s="191" t="str">
        <f t="shared" si="328"/>
        <v>518_RS_78_4_202324</v>
      </c>
      <c r="AW20743" s="191" t="s">
        <v>92</v>
      </c>
      <c r="AX20743" s="18">
        <v>202324</v>
      </c>
      <c r="AY20743" s="191">
        <v>518</v>
      </c>
      <c r="AZ20743" s="191">
        <v>78</v>
      </c>
      <c r="BA20743" s="191">
        <v>4</v>
      </c>
      <c r="BB20743" s="191">
        <v>-3346.4570599999997</v>
      </c>
    </row>
    <row r="20744" spans="48:54" x14ac:dyDescent="0.2">
      <c r="AV20744" s="191" t="str">
        <f t="shared" si="328"/>
        <v>520_RS_78_4_202324</v>
      </c>
      <c r="AW20744" s="191" t="s">
        <v>92</v>
      </c>
      <c r="AX20744" s="18">
        <v>202324</v>
      </c>
      <c r="AY20744" s="191">
        <v>520</v>
      </c>
      <c r="AZ20744" s="191">
        <v>78</v>
      </c>
      <c r="BA20744" s="191">
        <v>4</v>
      </c>
      <c r="BB20744" s="191">
        <v>-5120.9319999999998</v>
      </c>
    </row>
    <row r="20745" spans="48:54" x14ac:dyDescent="0.2">
      <c r="AV20745" s="191" t="str">
        <f t="shared" si="328"/>
        <v>522_RS_78_4_202324</v>
      </c>
      <c r="AW20745" s="191" t="s">
        <v>92</v>
      </c>
      <c r="AX20745" s="18">
        <v>202324</v>
      </c>
      <c r="AY20745" s="191">
        <v>522</v>
      </c>
      <c r="AZ20745" s="191">
        <v>78</v>
      </c>
      <c r="BA20745" s="191">
        <v>4</v>
      </c>
      <c r="BB20745" s="191">
        <v>-17262.36825</v>
      </c>
    </row>
    <row r="20746" spans="48:54" x14ac:dyDescent="0.2">
      <c r="AV20746" s="191" t="str">
        <f t="shared" si="328"/>
        <v>524_RS_78_4_202324</v>
      </c>
      <c r="AW20746" s="191" t="s">
        <v>92</v>
      </c>
      <c r="AX20746" s="18">
        <v>202324</v>
      </c>
      <c r="AY20746" s="191">
        <v>524</v>
      </c>
      <c r="AZ20746" s="191">
        <v>78</v>
      </c>
      <c r="BA20746" s="191">
        <v>4</v>
      </c>
      <c r="BB20746" s="191">
        <v>-4911.0413500000004</v>
      </c>
    </row>
    <row r="20747" spans="48:54" x14ac:dyDescent="0.2">
      <c r="AV20747" s="191" t="str">
        <f t="shared" si="328"/>
        <v>526_RS_78_4_202324</v>
      </c>
      <c r="AW20747" s="191" t="s">
        <v>92</v>
      </c>
      <c r="AX20747" s="18">
        <v>202324</v>
      </c>
      <c r="AY20747" s="191">
        <v>526</v>
      </c>
      <c r="AZ20747" s="191">
        <v>78</v>
      </c>
      <c r="BA20747" s="191">
        <v>4</v>
      </c>
      <c r="BB20747" s="191">
        <v>0</v>
      </c>
    </row>
    <row r="20748" spans="48:54" x14ac:dyDescent="0.2">
      <c r="AV20748" s="191" t="str">
        <f t="shared" si="328"/>
        <v>528_RS_78_4_202324</v>
      </c>
      <c r="AW20748" s="191" t="s">
        <v>92</v>
      </c>
      <c r="AX20748" s="18">
        <v>202324</v>
      </c>
      <c r="AY20748" s="191">
        <v>528</v>
      </c>
      <c r="AZ20748" s="191">
        <v>78</v>
      </c>
      <c r="BA20748" s="191">
        <v>4</v>
      </c>
      <c r="BB20748" s="191">
        <v>-3192</v>
      </c>
    </row>
    <row r="20749" spans="48:54" x14ac:dyDescent="0.2">
      <c r="AV20749" s="191" t="str">
        <f t="shared" si="328"/>
        <v>530_RS_78_4_202324</v>
      </c>
      <c r="AW20749" s="191" t="s">
        <v>92</v>
      </c>
      <c r="AX20749" s="18">
        <v>202324</v>
      </c>
      <c r="AY20749" s="191">
        <v>530</v>
      </c>
      <c r="AZ20749" s="191">
        <v>78</v>
      </c>
      <c r="BA20749" s="191">
        <v>4</v>
      </c>
      <c r="BB20749" s="191">
        <v>-9219.6929999999993</v>
      </c>
    </row>
    <row r="20750" spans="48:54" x14ac:dyDescent="0.2">
      <c r="AV20750" s="191" t="str">
        <f t="shared" si="328"/>
        <v>532_RS_78_4_202324</v>
      </c>
      <c r="AW20750" s="191" t="s">
        <v>92</v>
      </c>
      <c r="AX20750" s="18">
        <v>202324</v>
      </c>
      <c r="AY20750" s="191">
        <v>532</v>
      </c>
      <c r="AZ20750" s="191">
        <v>78</v>
      </c>
      <c r="BA20750" s="191">
        <v>4</v>
      </c>
      <c r="BB20750" s="191">
        <v>-9377.1820000000007</v>
      </c>
    </row>
    <row r="20751" spans="48:54" x14ac:dyDescent="0.2">
      <c r="AV20751" s="191" t="str">
        <f t="shared" si="328"/>
        <v>534_RS_78_4_202324</v>
      </c>
      <c r="AW20751" s="191" t="s">
        <v>92</v>
      </c>
      <c r="AX20751" s="18">
        <v>202324</v>
      </c>
      <c r="AY20751" s="191">
        <v>534</v>
      </c>
      <c r="AZ20751" s="191">
        <v>78</v>
      </c>
      <c r="BA20751" s="191">
        <v>4</v>
      </c>
      <c r="BB20751" s="191">
        <v>0</v>
      </c>
    </row>
    <row r="20752" spans="48:54" x14ac:dyDescent="0.2">
      <c r="AV20752" s="191" t="str">
        <f t="shared" si="328"/>
        <v>536_RS_78_4_202324</v>
      </c>
      <c r="AW20752" s="191" t="s">
        <v>92</v>
      </c>
      <c r="AX20752" s="18">
        <v>202324</v>
      </c>
      <c r="AY20752" s="191">
        <v>536</v>
      </c>
      <c r="AZ20752" s="191">
        <v>78</v>
      </c>
      <c r="BA20752" s="191">
        <v>4</v>
      </c>
      <c r="BB20752" s="191">
        <v>0</v>
      </c>
    </row>
    <row r="20753" spans="48:54" x14ac:dyDescent="0.2">
      <c r="AV20753" s="191" t="str">
        <f t="shared" si="328"/>
        <v>538_RS_78_4_202324</v>
      </c>
      <c r="AW20753" s="191" t="s">
        <v>92</v>
      </c>
      <c r="AX20753" s="18">
        <v>202324</v>
      </c>
      <c r="AY20753" s="191">
        <v>538</v>
      </c>
      <c r="AZ20753" s="191">
        <v>78</v>
      </c>
      <c r="BA20753" s="191">
        <v>4</v>
      </c>
      <c r="BB20753" s="191">
        <v>0</v>
      </c>
    </row>
    <row r="20754" spans="48:54" x14ac:dyDescent="0.2">
      <c r="AV20754" s="191" t="str">
        <f t="shared" si="328"/>
        <v>540_RS_78_4_202324</v>
      </c>
      <c r="AW20754" s="191" t="s">
        <v>92</v>
      </c>
      <c r="AX20754" s="18">
        <v>202324</v>
      </c>
      <c r="AY20754" s="191">
        <v>540</v>
      </c>
      <c r="AZ20754" s="191">
        <v>78</v>
      </c>
      <c r="BA20754" s="191">
        <v>4</v>
      </c>
      <c r="BB20754" s="191">
        <v>-4059.71</v>
      </c>
    </row>
    <row r="20755" spans="48:54" x14ac:dyDescent="0.2">
      <c r="AV20755" s="191" t="str">
        <f t="shared" si="328"/>
        <v>542_RS_78_4_202324</v>
      </c>
      <c r="AW20755" s="191" t="s">
        <v>92</v>
      </c>
      <c r="AX20755" s="18">
        <v>202324</v>
      </c>
      <c r="AY20755" s="191">
        <v>542</v>
      </c>
      <c r="AZ20755" s="191">
        <v>78</v>
      </c>
      <c r="BA20755" s="191">
        <v>4</v>
      </c>
      <c r="BB20755" s="191">
        <v>0</v>
      </c>
    </row>
    <row r="20756" spans="48:54" x14ac:dyDescent="0.2">
      <c r="AV20756" s="191" t="str">
        <f t="shared" si="328"/>
        <v>544_RS_78_4_202324</v>
      </c>
      <c r="AW20756" s="191" t="s">
        <v>92</v>
      </c>
      <c r="AX20756" s="18">
        <v>202324</v>
      </c>
      <c r="AY20756" s="191">
        <v>544</v>
      </c>
      <c r="AZ20756" s="191">
        <v>78</v>
      </c>
      <c r="BA20756" s="191">
        <v>4</v>
      </c>
      <c r="BB20756" s="191">
        <v>-5690.2552599999999</v>
      </c>
    </row>
    <row r="20757" spans="48:54" x14ac:dyDescent="0.2">
      <c r="AV20757" s="191" t="str">
        <f t="shared" si="328"/>
        <v>545_RS_78_4_202324</v>
      </c>
      <c r="AW20757" s="191" t="s">
        <v>92</v>
      </c>
      <c r="AX20757" s="18">
        <v>202324</v>
      </c>
      <c r="AY20757" s="191">
        <v>545</v>
      </c>
      <c r="AZ20757" s="191">
        <v>78</v>
      </c>
      <c r="BA20757" s="191">
        <v>4</v>
      </c>
      <c r="BB20757" s="191">
        <v>0</v>
      </c>
    </row>
    <row r="20758" spans="48:54" x14ac:dyDescent="0.2">
      <c r="AV20758" s="191" t="str">
        <f t="shared" si="328"/>
        <v>546_RS_78_4_202324</v>
      </c>
      <c r="AW20758" s="191" t="s">
        <v>92</v>
      </c>
      <c r="AX20758" s="18">
        <v>202324</v>
      </c>
      <c r="AY20758" s="191">
        <v>546</v>
      </c>
      <c r="AZ20758" s="191">
        <v>78</v>
      </c>
      <c r="BA20758" s="191">
        <v>4</v>
      </c>
      <c r="BB20758" s="191">
        <v>0</v>
      </c>
    </row>
    <row r="20759" spans="48:54" x14ac:dyDescent="0.2">
      <c r="AV20759" s="191" t="str">
        <f t="shared" si="328"/>
        <v>548_RS_78_4_202324</v>
      </c>
      <c r="AW20759" s="191" t="s">
        <v>92</v>
      </c>
      <c r="AX20759" s="18">
        <v>202324</v>
      </c>
      <c r="AY20759" s="191">
        <v>548</v>
      </c>
      <c r="AZ20759" s="191">
        <v>78</v>
      </c>
      <c r="BA20759" s="191">
        <v>4</v>
      </c>
      <c r="BB20759" s="191">
        <v>0</v>
      </c>
    </row>
    <row r="20760" spans="48:54" x14ac:dyDescent="0.2">
      <c r="AV20760" s="191" t="str">
        <f t="shared" si="328"/>
        <v>550_RS_78_4_202324</v>
      </c>
      <c r="AW20760" s="191" t="s">
        <v>92</v>
      </c>
      <c r="AX20760" s="18">
        <v>202324</v>
      </c>
      <c r="AY20760" s="191">
        <v>550</v>
      </c>
      <c r="AZ20760" s="191">
        <v>78</v>
      </c>
      <c r="BA20760" s="191">
        <v>4</v>
      </c>
      <c r="BB20760" s="191">
        <v>0</v>
      </c>
    </row>
    <row r="20761" spans="48:54" x14ac:dyDescent="0.2">
      <c r="AV20761" s="191" t="str">
        <f t="shared" si="328"/>
        <v>552_RS_78_4_202324</v>
      </c>
      <c r="AW20761" s="191" t="s">
        <v>92</v>
      </c>
      <c r="AX20761" s="18">
        <v>202324</v>
      </c>
      <c r="AY20761" s="191">
        <v>552</v>
      </c>
      <c r="AZ20761" s="191">
        <v>78</v>
      </c>
      <c r="BA20761" s="191">
        <v>4</v>
      </c>
      <c r="BB20761" s="191">
        <v>-14069.208000000001</v>
      </c>
    </row>
    <row r="20762" spans="48:54" x14ac:dyDescent="0.2">
      <c r="AV20762" s="191" t="str">
        <f t="shared" si="328"/>
        <v>562_RS_78_4_202324</v>
      </c>
      <c r="AW20762" s="191" t="s">
        <v>92</v>
      </c>
      <c r="AX20762" s="18">
        <v>202324</v>
      </c>
      <c r="AY20762" s="191">
        <v>562</v>
      </c>
      <c r="AZ20762" s="191">
        <v>78</v>
      </c>
      <c r="BA20762" s="191">
        <v>4</v>
      </c>
      <c r="BB20762" s="191">
        <v>0</v>
      </c>
    </row>
    <row r="20763" spans="48:54" x14ac:dyDescent="0.2">
      <c r="AV20763" s="191" t="str">
        <f t="shared" si="328"/>
        <v>564_RS_78_4_202324</v>
      </c>
      <c r="AW20763" s="191" t="s">
        <v>92</v>
      </c>
      <c r="AX20763" s="18">
        <v>202324</v>
      </c>
      <c r="AY20763" s="191">
        <v>564</v>
      </c>
      <c r="AZ20763" s="191">
        <v>78</v>
      </c>
      <c r="BA20763" s="191">
        <v>4</v>
      </c>
      <c r="BB20763" s="191">
        <v>0</v>
      </c>
    </row>
    <row r="20764" spans="48:54" x14ac:dyDescent="0.2">
      <c r="AV20764" s="191" t="str">
        <f t="shared" si="328"/>
        <v>566_RS_78_4_202324</v>
      </c>
      <c r="AW20764" s="191" t="s">
        <v>92</v>
      </c>
      <c r="AX20764" s="18">
        <v>202324</v>
      </c>
      <c r="AY20764" s="191">
        <v>566</v>
      </c>
      <c r="AZ20764" s="191">
        <v>78</v>
      </c>
      <c r="BA20764" s="191">
        <v>4</v>
      </c>
      <c r="BB20764" s="191">
        <v>0</v>
      </c>
    </row>
    <row r="20765" spans="48:54" x14ac:dyDescent="0.2">
      <c r="AV20765" s="191" t="str">
        <f t="shared" si="328"/>
        <v>568_RS_78_4_202324</v>
      </c>
      <c r="AW20765" s="191" t="s">
        <v>92</v>
      </c>
      <c r="AX20765" s="18">
        <v>202324</v>
      </c>
      <c r="AY20765" s="191">
        <v>568</v>
      </c>
      <c r="AZ20765" s="191">
        <v>78</v>
      </c>
      <c r="BA20765" s="191">
        <v>4</v>
      </c>
      <c r="BB20765" s="191">
        <v>0</v>
      </c>
    </row>
    <row r="20766" spans="48:54" x14ac:dyDescent="0.2">
      <c r="AV20766" s="191" t="str">
        <f t="shared" si="328"/>
        <v>572_RS_78_4_202324</v>
      </c>
      <c r="AW20766" s="191" t="s">
        <v>92</v>
      </c>
      <c r="AX20766" s="18">
        <v>202324</v>
      </c>
      <c r="AY20766" s="191">
        <v>572</v>
      </c>
      <c r="AZ20766" s="191">
        <v>78</v>
      </c>
      <c r="BA20766" s="191">
        <v>4</v>
      </c>
      <c r="BB20766" s="191">
        <v>0</v>
      </c>
    </row>
    <row r="20767" spans="48:54" x14ac:dyDescent="0.2">
      <c r="AV20767" s="191" t="str">
        <f t="shared" si="328"/>
        <v>574_RS_78_4_202324</v>
      </c>
      <c r="AW20767" s="191" t="s">
        <v>92</v>
      </c>
      <c r="AX20767" s="18">
        <v>202324</v>
      </c>
      <c r="AY20767" s="191">
        <v>574</v>
      </c>
      <c r="AZ20767" s="191">
        <v>78</v>
      </c>
      <c r="BA20767" s="191">
        <v>4</v>
      </c>
      <c r="BB20767" s="191">
        <v>0</v>
      </c>
    </row>
    <row r="20768" spans="48:54" x14ac:dyDescent="0.2">
      <c r="AV20768" s="191" t="str">
        <f t="shared" si="328"/>
        <v>576_RS_78_4_202324</v>
      </c>
      <c r="AW20768" s="191" t="s">
        <v>92</v>
      </c>
      <c r="AX20768" s="18">
        <v>202324</v>
      </c>
      <c r="AY20768" s="191">
        <v>576</v>
      </c>
      <c r="AZ20768" s="191">
        <v>78</v>
      </c>
      <c r="BA20768" s="191">
        <v>4</v>
      </c>
      <c r="BB20768" s="191">
        <v>0</v>
      </c>
    </row>
    <row r="20769" spans="48:54" x14ac:dyDescent="0.2">
      <c r="AV20769" s="191" t="str">
        <f t="shared" si="328"/>
        <v>582_RS_78_4_202324</v>
      </c>
      <c r="AW20769" s="191" t="s">
        <v>92</v>
      </c>
      <c r="AX20769" s="18">
        <v>202324</v>
      </c>
      <c r="AY20769" s="191">
        <v>582</v>
      </c>
      <c r="AZ20769" s="191">
        <v>78</v>
      </c>
      <c r="BA20769" s="191">
        <v>4</v>
      </c>
      <c r="BB20769" s="191">
        <v>0</v>
      </c>
    </row>
    <row r="20770" spans="48:54" x14ac:dyDescent="0.2">
      <c r="AV20770" s="191" t="str">
        <f t="shared" si="328"/>
        <v>584_RS_78_4_202324</v>
      </c>
      <c r="AW20770" s="191" t="s">
        <v>92</v>
      </c>
      <c r="AX20770" s="18">
        <v>202324</v>
      </c>
      <c r="AY20770" s="191">
        <v>584</v>
      </c>
      <c r="AZ20770" s="191">
        <v>78</v>
      </c>
      <c r="BA20770" s="191">
        <v>4</v>
      </c>
      <c r="BB20770" s="191">
        <v>0</v>
      </c>
    </row>
    <row r="20771" spans="48:54" x14ac:dyDescent="0.2">
      <c r="AV20771" s="191" t="str">
        <f t="shared" si="328"/>
        <v>586_RS_78_4_202324</v>
      </c>
      <c r="AW20771" s="191" t="s">
        <v>92</v>
      </c>
      <c r="AX20771" s="18">
        <v>202324</v>
      </c>
      <c r="AY20771" s="191">
        <v>586</v>
      </c>
      <c r="AZ20771" s="191">
        <v>78</v>
      </c>
      <c r="BA20771" s="191">
        <v>4</v>
      </c>
      <c r="BB20771" s="191">
        <v>0</v>
      </c>
    </row>
    <row r="20772" spans="48:54" x14ac:dyDescent="0.2">
      <c r="AV20772" s="191" t="str">
        <f t="shared" si="328"/>
        <v>512_RS_79_5_202324</v>
      </c>
      <c r="AW20772" s="191" t="s">
        <v>92</v>
      </c>
      <c r="AX20772" s="18">
        <v>202324</v>
      </c>
      <c r="AY20772" s="191">
        <v>512</v>
      </c>
      <c r="AZ20772" s="191">
        <v>79</v>
      </c>
      <c r="BA20772" s="191">
        <v>5</v>
      </c>
      <c r="BB20772" s="191">
        <v>0</v>
      </c>
    </row>
    <row r="20773" spans="48:54" x14ac:dyDescent="0.2">
      <c r="AV20773" s="191" t="str">
        <f t="shared" si="328"/>
        <v>514_RS_79_5_202324</v>
      </c>
      <c r="AW20773" s="191" t="s">
        <v>92</v>
      </c>
      <c r="AX20773" s="18">
        <v>202324</v>
      </c>
      <c r="AY20773" s="191">
        <v>514</v>
      </c>
      <c r="AZ20773" s="191">
        <v>79</v>
      </c>
      <c r="BA20773" s="191">
        <v>5</v>
      </c>
      <c r="BB20773" s="191">
        <v>0</v>
      </c>
    </row>
    <row r="20774" spans="48:54" x14ac:dyDescent="0.2">
      <c r="AV20774" s="191" t="str">
        <f t="shared" si="328"/>
        <v>516_RS_79_5_202324</v>
      </c>
      <c r="AW20774" s="191" t="s">
        <v>92</v>
      </c>
      <c r="AX20774" s="18">
        <v>202324</v>
      </c>
      <c r="AY20774" s="191">
        <v>516</v>
      </c>
      <c r="AZ20774" s="191">
        <v>79</v>
      </c>
      <c r="BA20774" s="191">
        <v>5</v>
      </c>
      <c r="BB20774" s="191">
        <v>0</v>
      </c>
    </row>
    <row r="20775" spans="48:54" x14ac:dyDescent="0.2">
      <c r="AV20775" s="191" t="str">
        <f t="shared" si="328"/>
        <v>518_RS_79_5_202324</v>
      </c>
      <c r="AW20775" s="191" t="s">
        <v>92</v>
      </c>
      <c r="AX20775" s="18">
        <v>202324</v>
      </c>
      <c r="AY20775" s="191">
        <v>518</v>
      </c>
      <c r="AZ20775" s="191">
        <v>79</v>
      </c>
      <c r="BA20775" s="191">
        <v>5</v>
      </c>
      <c r="BB20775" s="191">
        <v>0</v>
      </c>
    </row>
    <row r="20776" spans="48:54" x14ac:dyDescent="0.2">
      <c r="AV20776" s="191" t="str">
        <f t="shared" si="328"/>
        <v>520_RS_79_5_202324</v>
      </c>
      <c r="AW20776" s="191" t="s">
        <v>92</v>
      </c>
      <c r="AX20776" s="18">
        <v>202324</v>
      </c>
      <c r="AY20776" s="191">
        <v>520</v>
      </c>
      <c r="AZ20776" s="191">
        <v>79</v>
      </c>
      <c r="BA20776" s="191">
        <v>5</v>
      </c>
      <c r="BB20776" s="191">
        <v>0</v>
      </c>
    </row>
    <row r="20777" spans="48:54" x14ac:dyDescent="0.2">
      <c r="AV20777" s="191" t="str">
        <f t="shared" si="328"/>
        <v>522_RS_79_5_202324</v>
      </c>
      <c r="AW20777" s="191" t="s">
        <v>92</v>
      </c>
      <c r="AX20777" s="18">
        <v>202324</v>
      </c>
      <c r="AY20777" s="191">
        <v>522</v>
      </c>
      <c r="AZ20777" s="191">
        <v>79</v>
      </c>
      <c r="BA20777" s="191">
        <v>5</v>
      </c>
      <c r="BB20777" s="191">
        <v>0</v>
      </c>
    </row>
    <row r="20778" spans="48:54" x14ac:dyDescent="0.2">
      <c r="AV20778" s="191" t="str">
        <f t="shared" si="328"/>
        <v>524_RS_79_5_202324</v>
      </c>
      <c r="AW20778" s="191" t="s">
        <v>92</v>
      </c>
      <c r="AX20778" s="18">
        <v>202324</v>
      </c>
      <c r="AY20778" s="191">
        <v>524</v>
      </c>
      <c r="AZ20778" s="191">
        <v>79</v>
      </c>
      <c r="BA20778" s="191">
        <v>5</v>
      </c>
      <c r="BB20778" s="191">
        <v>0</v>
      </c>
    </row>
    <row r="20779" spans="48:54" x14ac:dyDescent="0.2">
      <c r="AV20779" s="191" t="str">
        <f t="shared" si="328"/>
        <v>526_RS_79_5_202324</v>
      </c>
      <c r="AW20779" s="191" t="s">
        <v>92</v>
      </c>
      <c r="AX20779" s="18">
        <v>202324</v>
      </c>
      <c r="AY20779" s="191">
        <v>526</v>
      </c>
      <c r="AZ20779" s="191">
        <v>79</v>
      </c>
      <c r="BA20779" s="191">
        <v>5</v>
      </c>
      <c r="BB20779" s="191">
        <v>0</v>
      </c>
    </row>
    <row r="20780" spans="48:54" x14ac:dyDescent="0.2">
      <c r="AV20780" s="191" t="str">
        <f t="shared" si="328"/>
        <v>528_RS_79_5_202324</v>
      </c>
      <c r="AW20780" s="191" t="s">
        <v>92</v>
      </c>
      <c r="AX20780" s="18">
        <v>202324</v>
      </c>
      <c r="AY20780" s="191">
        <v>528</v>
      </c>
      <c r="AZ20780" s="191">
        <v>79</v>
      </c>
      <c r="BA20780" s="191">
        <v>5</v>
      </c>
      <c r="BB20780" s="191">
        <v>0</v>
      </c>
    </row>
    <row r="20781" spans="48:54" x14ac:dyDescent="0.2">
      <c r="AV20781" s="191" t="str">
        <f t="shared" si="328"/>
        <v>530_RS_79_5_202324</v>
      </c>
      <c r="AW20781" s="191" t="s">
        <v>92</v>
      </c>
      <c r="AX20781" s="18">
        <v>202324</v>
      </c>
      <c r="AY20781" s="191">
        <v>530</v>
      </c>
      <c r="AZ20781" s="191">
        <v>79</v>
      </c>
      <c r="BA20781" s="191">
        <v>5</v>
      </c>
      <c r="BB20781" s="191">
        <v>0</v>
      </c>
    </row>
    <row r="20782" spans="48:54" x14ac:dyDescent="0.2">
      <c r="AV20782" s="191" t="str">
        <f t="shared" si="328"/>
        <v>532_RS_79_5_202324</v>
      </c>
      <c r="AW20782" s="191" t="s">
        <v>92</v>
      </c>
      <c r="AX20782" s="18">
        <v>202324</v>
      </c>
      <c r="AY20782" s="191">
        <v>532</v>
      </c>
      <c r="AZ20782" s="191">
        <v>79</v>
      </c>
      <c r="BA20782" s="191">
        <v>5</v>
      </c>
      <c r="BB20782" s="191">
        <v>0</v>
      </c>
    </row>
    <row r="20783" spans="48:54" x14ac:dyDescent="0.2">
      <c r="AV20783" s="191" t="str">
        <f t="shared" si="328"/>
        <v>534_RS_79_5_202324</v>
      </c>
      <c r="AW20783" s="191" t="s">
        <v>92</v>
      </c>
      <c r="AX20783" s="18">
        <v>202324</v>
      </c>
      <c r="AY20783" s="191">
        <v>534</v>
      </c>
      <c r="AZ20783" s="191">
        <v>79</v>
      </c>
      <c r="BA20783" s="191">
        <v>5</v>
      </c>
      <c r="BB20783" s="191">
        <v>0</v>
      </c>
    </row>
    <row r="20784" spans="48:54" x14ac:dyDescent="0.2">
      <c r="AV20784" s="191" t="str">
        <f t="shared" si="328"/>
        <v>536_RS_79_5_202324</v>
      </c>
      <c r="AW20784" s="191" t="s">
        <v>92</v>
      </c>
      <c r="AX20784" s="18">
        <v>202324</v>
      </c>
      <c r="AY20784" s="191">
        <v>536</v>
      </c>
      <c r="AZ20784" s="191">
        <v>79</v>
      </c>
      <c r="BA20784" s="191">
        <v>5</v>
      </c>
      <c r="BB20784" s="191">
        <v>0</v>
      </c>
    </row>
    <row r="20785" spans="48:54" x14ac:dyDescent="0.2">
      <c r="AV20785" s="191" t="str">
        <f t="shared" si="328"/>
        <v>538_RS_79_5_202324</v>
      </c>
      <c r="AW20785" s="191" t="s">
        <v>92</v>
      </c>
      <c r="AX20785" s="18">
        <v>202324</v>
      </c>
      <c r="AY20785" s="191">
        <v>538</v>
      </c>
      <c r="AZ20785" s="191">
        <v>79</v>
      </c>
      <c r="BA20785" s="191">
        <v>5</v>
      </c>
      <c r="BB20785" s="191">
        <v>0</v>
      </c>
    </row>
    <row r="20786" spans="48:54" x14ac:dyDescent="0.2">
      <c r="AV20786" s="191" t="str">
        <f t="shared" si="328"/>
        <v>540_RS_79_5_202324</v>
      </c>
      <c r="AW20786" s="191" t="s">
        <v>92</v>
      </c>
      <c r="AX20786" s="18">
        <v>202324</v>
      </c>
      <c r="AY20786" s="191">
        <v>540</v>
      </c>
      <c r="AZ20786" s="191">
        <v>79</v>
      </c>
      <c r="BA20786" s="191">
        <v>5</v>
      </c>
      <c r="BB20786" s="191">
        <v>0</v>
      </c>
    </row>
    <row r="20787" spans="48:54" x14ac:dyDescent="0.2">
      <c r="AV20787" s="191" t="str">
        <f t="shared" si="328"/>
        <v>542_RS_79_5_202324</v>
      </c>
      <c r="AW20787" s="191" t="s">
        <v>92</v>
      </c>
      <c r="AX20787" s="18">
        <v>202324</v>
      </c>
      <c r="AY20787" s="191">
        <v>542</v>
      </c>
      <c r="AZ20787" s="191">
        <v>79</v>
      </c>
      <c r="BA20787" s="191">
        <v>5</v>
      </c>
      <c r="BB20787" s="191">
        <v>0</v>
      </c>
    </row>
    <row r="20788" spans="48:54" x14ac:dyDescent="0.2">
      <c r="AV20788" s="191" t="str">
        <f t="shared" si="328"/>
        <v>544_RS_79_5_202324</v>
      </c>
      <c r="AW20788" s="191" t="s">
        <v>92</v>
      </c>
      <c r="AX20788" s="18">
        <v>202324</v>
      </c>
      <c r="AY20788" s="191">
        <v>544</v>
      </c>
      <c r="AZ20788" s="191">
        <v>79</v>
      </c>
      <c r="BA20788" s="191">
        <v>5</v>
      </c>
      <c r="BB20788" s="191">
        <v>-3382.2750099999998</v>
      </c>
    </row>
    <row r="20789" spans="48:54" x14ac:dyDescent="0.2">
      <c r="AV20789" s="191" t="str">
        <f t="shared" si="328"/>
        <v>545_RS_79_5_202324</v>
      </c>
      <c r="AW20789" s="191" t="s">
        <v>92</v>
      </c>
      <c r="AX20789" s="18">
        <v>202324</v>
      </c>
      <c r="AY20789" s="191">
        <v>545</v>
      </c>
      <c r="AZ20789" s="191">
        <v>79</v>
      </c>
      <c r="BA20789" s="191">
        <v>5</v>
      </c>
      <c r="BB20789" s="191">
        <v>0</v>
      </c>
    </row>
    <row r="20790" spans="48:54" x14ac:dyDescent="0.2">
      <c r="AV20790" s="191" t="str">
        <f t="shared" si="328"/>
        <v>546_RS_79_5_202324</v>
      </c>
      <c r="AW20790" s="191" t="s">
        <v>92</v>
      </c>
      <c r="AX20790" s="18">
        <v>202324</v>
      </c>
      <c r="AY20790" s="191">
        <v>546</v>
      </c>
      <c r="AZ20790" s="191">
        <v>79</v>
      </c>
      <c r="BA20790" s="191">
        <v>5</v>
      </c>
      <c r="BB20790" s="191">
        <v>0</v>
      </c>
    </row>
    <row r="20791" spans="48:54" x14ac:dyDescent="0.2">
      <c r="AV20791" s="191" t="str">
        <f t="shared" si="328"/>
        <v>548_RS_79_5_202324</v>
      </c>
      <c r="AW20791" s="191" t="s">
        <v>92</v>
      </c>
      <c r="AX20791" s="18">
        <v>202324</v>
      </c>
      <c r="AY20791" s="191">
        <v>548</v>
      </c>
      <c r="AZ20791" s="191">
        <v>79</v>
      </c>
      <c r="BA20791" s="191">
        <v>5</v>
      </c>
      <c r="BB20791" s="191">
        <v>0</v>
      </c>
    </row>
    <row r="20792" spans="48:54" x14ac:dyDescent="0.2">
      <c r="AV20792" s="191" t="str">
        <f t="shared" si="328"/>
        <v>550_RS_79_5_202324</v>
      </c>
      <c r="AW20792" s="191" t="s">
        <v>92</v>
      </c>
      <c r="AX20792" s="18">
        <v>202324</v>
      </c>
      <c r="AY20792" s="191">
        <v>550</v>
      </c>
      <c r="AZ20792" s="191">
        <v>79</v>
      </c>
      <c r="BA20792" s="191">
        <v>5</v>
      </c>
      <c r="BB20792" s="191">
        <v>0</v>
      </c>
    </row>
    <row r="20793" spans="48:54" x14ac:dyDescent="0.2">
      <c r="AV20793" s="191" t="str">
        <f t="shared" si="328"/>
        <v>552_RS_79_5_202324</v>
      </c>
      <c r="AW20793" s="191" t="s">
        <v>92</v>
      </c>
      <c r="AX20793" s="18">
        <v>202324</v>
      </c>
      <c r="AY20793" s="191">
        <v>552</v>
      </c>
      <c r="AZ20793" s="191">
        <v>79</v>
      </c>
      <c r="BA20793" s="191">
        <v>5</v>
      </c>
      <c r="BB20793" s="191">
        <v>0</v>
      </c>
    </row>
    <row r="20794" spans="48:54" x14ac:dyDescent="0.2">
      <c r="AV20794" s="191" t="str">
        <f t="shared" si="328"/>
        <v>562_RS_79_5_202324</v>
      </c>
      <c r="AW20794" s="191" t="s">
        <v>92</v>
      </c>
      <c r="AX20794" s="18">
        <v>202324</v>
      </c>
      <c r="AY20794" s="191">
        <v>562</v>
      </c>
      <c r="AZ20794" s="191">
        <v>79</v>
      </c>
      <c r="BA20794" s="191">
        <v>5</v>
      </c>
      <c r="BB20794" s="191">
        <v>-48.156999999999996</v>
      </c>
    </row>
    <row r="20795" spans="48:54" x14ac:dyDescent="0.2">
      <c r="AV20795" s="191" t="str">
        <f t="shared" si="328"/>
        <v>564_RS_79_5_202324</v>
      </c>
      <c r="AW20795" s="191" t="s">
        <v>92</v>
      </c>
      <c r="AX20795" s="18">
        <v>202324</v>
      </c>
      <c r="AY20795" s="191">
        <v>564</v>
      </c>
      <c r="AZ20795" s="191">
        <v>79</v>
      </c>
      <c r="BA20795" s="191">
        <v>5</v>
      </c>
      <c r="BB20795" s="191">
        <v>0</v>
      </c>
    </row>
    <row r="20796" spans="48:54" x14ac:dyDescent="0.2">
      <c r="AV20796" s="191" t="str">
        <f t="shared" si="328"/>
        <v>566_RS_79_5_202324</v>
      </c>
      <c r="AW20796" s="191" t="s">
        <v>92</v>
      </c>
      <c r="AX20796" s="18">
        <v>202324</v>
      </c>
      <c r="AY20796" s="191">
        <v>566</v>
      </c>
      <c r="AZ20796" s="191">
        <v>79</v>
      </c>
      <c r="BA20796" s="191">
        <v>5</v>
      </c>
      <c r="BB20796" s="191">
        <v>-1087</v>
      </c>
    </row>
    <row r="20797" spans="48:54" x14ac:dyDescent="0.2">
      <c r="AV20797" s="191" t="str">
        <f t="shared" si="328"/>
        <v>568_RS_79_5_202324</v>
      </c>
      <c r="AW20797" s="191" t="s">
        <v>92</v>
      </c>
      <c r="AX20797" s="18">
        <v>202324</v>
      </c>
      <c r="AY20797" s="191">
        <v>568</v>
      </c>
      <c r="AZ20797" s="191">
        <v>79</v>
      </c>
      <c r="BA20797" s="191">
        <v>5</v>
      </c>
      <c r="BB20797" s="191">
        <v>0</v>
      </c>
    </row>
    <row r="20798" spans="48:54" x14ac:dyDescent="0.2">
      <c r="AV20798" s="191" t="str">
        <f t="shared" si="328"/>
        <v>572_RS_79_5_202324</v>
      </c>
      <c r="AW20798" s="191" t="s">
        <v>92</v>
      </c>
      <c r="AX20798" s="18">
        <v>202324</v>
      </c>
      <c r="AY20798" s="191">
        <v>572</v>
      </c>
      <c r="AZ20798" s="191">
        <v>79</v>
      </c>
      <c r="BA20798" s="191">
        <v>5</v>
      </c>
      <c r="BB20798" s="191">
        <v>0</v>
      </c>
    </row>
    <row r="20799" spans="48:54" x14ac:dyDescent="0.2">
      <c r="AV20799" s="191" t="str">
        <f t="shared" si="328"/>
        <v>574_RS_79_5_202324</v>
      </c>
      <c r="AW20799" s="191" t="s">
        <v>92</v>
      </c>
      <c r="AX20799" s="18">
        <v>202324</v>
      </c>
      <c r="AY20799" s="191">
        <v>574</v>
      </c>
      <c r="AZ20799" s="191">
        <v>79</v>
      </c>
      <c r="BA20799" s="191">
        <v>5</v>
      </c>
      <c r="BB20799" s="191">
        <v>0</v>
      </c>
    </row>
    <row r="20800" spans="48:54" x14ac:dyDescent="0.2">
      <c r="AV20800" s="191" t="str">
        <f t="shared" si="328"/>
        <v>576_RS_79_5_202324</v>
      </c>
      <c r="AW20800" s="191" t="s">
        <v>92</v>
      </c>
      <c r="AX20800" s="18">
        <v>202324</v>
      </c>
      <c r="AY20800" s="191">
        <v>576</v>
      </c>
      <c r="AZ20800" s="191">
        <v>79</v>
      </c>
      <c r="BA20800" s="191">
        <v>5</v>
      </c>
      <c r="BB20800" s="191">
        <v>-925.64559999999983</v>
      </c>
    </row>
    <row r="20801" spans="48:54" x14ac:dyDescent="0.2">
      <c r="AV20801" s="191" t="str">
        <f t="shared" si="328"/>
        <v>582_RS_79_5_202324</v>
      </c>
      <c r="AW20801" s="191" t="s">
        <v>92</v>
      </c>
      <c r="AX20801" s="18">
        <v>202324</v>
      </c>
      <c r="AY20801" s="191">
        <v>582</v>
      </c>
      <c r="AZ20801" s="191">
        <v>79</v>
      </c>
      <c r="BA20801" s="191">
        <v>5</v>
      </c>
      <c r="BB20801" s="191">
        <v>0</v>
      </c>
    </row>
    <row r="20802" spans="48:54" x14ac:dyDescent="0.2">
      <c r="AV20802" s="191" t="str">
        <f t="shared" si="328"/>
        <v>584_RS_79_5_202324</v>
      </c>
      <c r="AW20802" s="191" t="s">
        <v>92</v>
      </c>
      <c r="AX20802" s="18">
        <v>202324</v>
      </c>
      <c r="AY20802" s="191">
        <v>584</v>
      </c>
      <c r="AZ20802" s="191">
        <v>79</v>
      </c>
      <c r="BA20802" s="191">
        <v>5</v>
      </c>
      <c r="BB20802" s="191">
        <v>0</v>
      </c>
    </row>
    <row r="20803" spans="48:54" x14ac:dyDescent="0.2">
      <c r="AV20803" s="191" t="str">
        <f t="shared" si="328"/>
        <v>586_RS_79_5_202324</v>
      </c>
      <c r="AW20803" s="191" t="s">
        <v>92</v>
      </c>
      <c r="AX20803" s="18">
        <v>202324</v>
      </c>
      <c r="AY20803" s="191">
        <v>586</v>
      </c>
      <c r="AZ20803" s="191">
        <v>79</v>
      </c>
      <c r="BA20803" s="191">
        <v>5</v>
      </c>
      <c r="BB20803" s="191">
        <v>0</v>
      </c>
    </row>
    <row r="20804" spans="48:54" x14ac:dyDescent="0.2">
      <c r="AV20804" s="191" t="str">
        <f t="shared" ref="AV20804:AV20867" si="329">AY20804&amp;"_"&amp;AW20804&amp;"_"&amp;AZ20804&amp;"_"&amp;BA20804&amp;"_"&amp;AX20804</f>
        <v>512_RS_80_4_202324</v>
      </c>
      <c r="AW20804" s="191" t="s">
        <v>92</v>
      </c>
      <c r="AX20804" s="18">
        <v>202324</v>
      </c>
      <c r="AY20804" s="191">
        <v>512</v>
      </c>
      <c r="AZ20804" s="191">
        <v>80</v>
      </c>
      <c r="BA20804" s="191">
        <v>4</v>
      </c>
      <c r="BB20804" s="191">
        <v>0</v>
      </c>
    </row>
    <row r="20805" spans="48:54" x14ac:dyDescent="0.2">
      <c r="AV20805" s="191" t="str">
        <f t="shared" si="329"/>
        <v>514_RS_80_4_202324</v>
      </c>
      <c r="AW20805" s="191" t="s">
        <v>92</v>
      </c>
      <c r="AX20805" s="18">
        <v>202324</v>
      </c>
      <c r="AY20805" s="191">
        <v>514</v>
      </c>
      <c r="AZ20805" s="191">
        <v>80</v>
      </c>
      <c r="BA20805" s="191">
        <v>4</v>
      </c>
      <c r="BB20805" s="191">
        <v>0</v>
      </c>
    </row>
    <row r="20806" spans="48:54" x14ac:dyDescent="0.2">
      <c r="AV20806" s="191" t="str">
        <f t="shared" si="329"/>
        <v>516_RS_80_4_202324</v>
      </c>
      <c r="AW20806" s="191" t="s">
        <v>92</v>
      </c>
      <c r="AX20806" s="18">
        <v>202324</v>
      </c>
      <c r="AY20806" s="191">
        <v>516</v>
      </c>
      <c r="AZ20806" s="191">
        <v>80</v>
      </c>
      <c r="BA20806" s="191">
        <v>4</v>
      </c>
      <c r="BB20806" s="191">
        <v>0</v>
      </c>
    </row>
    <row r="20807" spans="48:54" x14ac:dyDescent="0.2">
      <c r="AV20807" s="191" t="str">
        <f t="shared" si="329"/>
        <v>518_RS_80_4_202324</v>
      </c>
      <c r="AW20807" s="191" t="s">
        <v>92</v>
      </c>
      <c r="AX20807" s="18">
        <v>202324</v>
      </c>
      <c r="AY20807" s="191">
        <v>518</v>
      </c>
      <c r="AZ20807" s="191">
        <v>80</v>
      </c>
      <c r="BA20807" s="191">
        <v>4</v>
      </c>
      <c r="BB20807" s="191">
        <v>0</v>
      </c>
    </row>
    <row r="20808" spans="48:54" x14ac:dyDescent="0.2">
      <c r="AV20808" s="191" t="str">
        <f t="shared" si="329"/>
        <v>520_RS_80_4_202324</v>
      </c>
      <c r="AW20808" s="191" t="s">
        <v>92</v>
      </c>
      <c r="AX20808" s="18">
        <v>202324</v>
      </c>
      <c r="AY20808" s="191">
        <v>520</v>
      </c>
      <c r="AZ20808" s="191">
        <v>80</v>
      </c>
      <c r="BA20808" s="191">
        <v>4</v>
      </c>
      <c r="BB20808" s="191">
        <v>0</v>
      </c>
    </row>
    <row r="20809" spans="48:54" x14ac:dyDescent="0.2">
      <c r="AV20809" s="191" t="str">
        <f t="shared" si="329"/>
        <v>522_RS_80_4_202324</v>
      </c>
      <c r="AW20809" s="191" t="s">
        <v>92</v>
      </c>
      <c r="AX20809" s="18">
        <v>202324</v>
      </c>
      <c r="AY20809" s="191">
        <v>522</v>
      </c>
      <c r="AZ20809" s="191">
        <v>80</v>
      </c>
      <c r="BA20809" s="191">
        <v>4</v>
      </c>
      <c r="BB20809" s="191">
        <v>3308.5310099999997</v>
      </c>
    </row>
    <row r="20810" spans="48:54" x14ac:dyDescent="0.2">
      <c r="AV20810" s="191" t="str">
        <f t="shared" si="329"/>
        <v>524_RS_80_4_202324</v>
      </c>
      <c r="AW20810" s="191" t="s">
        <v>92</v>
      </c>
      <c r="AX20810" s="18">
        <v>202324</v>
      </c>
      <c r="AY20810" s="191">
        <v>524</v>
      </c>
      <c r="AZ20810" s="191">
        <v>80</v>
      </c>
      <c r="BA20810" s="191">
        <v>4</v>
      </c>
      <c r="BB20810" s="191">
        <v>0</v>
      </c>
    </row>
    <row r="20811" spans="48:54" x14ac:dyDescent="0.2">
      <c r="AV20811" s="191" t="str">
        <f t="shared" si="329"/>
        <v>526_RS_80_4_202324</v>
      </c>
      <c r="AW20811" s="191" t="s">
        <v>92</v>
      </c>
      <c r="AX20811" s="18">
        <v>202324</v>
      </c>
      <c r="AY20811" s="191">
        <v>526</v>
      </c>
      <c r="AZ20811" s="191">
        <v>80</v>
      </c>
      <c r="BA20811" s="191">
        <v>4</v>
      </c>
      <c r="BB20811" s="191">
        <v>1934.7970499999999</v>
      </c>
    </row>
    <row r="20812" spans="48:54" x14ac:dyDescent="0.2">
      <c r="AV20812" s="191" t="str">
        <f t="shared" si="329"/>
        <v>528_RS_80_4_202324</v>
      </c>
      <c r="AW20812" s="191" t="s">
        <v>92</v>
      </c>
      <c r="AX20812" s="18">
        <v>202324</v>
      </c>
      <c r="AY20812" s="191">
        <v>528</v>
      </c>
      <c r="AZ20812" s="191">
        <v>80</v>
      </c>
      <c r="BA20812" s="191">
        <v>4</v>
      </c>
      <c r="BB20812" s="191">
        <v>0</v>
      </c>
    </row>
    <row r="20813" spans="48:54" x14ac:dyDescent="0.2">
      <c r="AV20813" s="191" t="str">
        <f t="shared" si="329"/>
        <v>530_RS_80_4_202324</v>
      </c>
      <c r="AW20813" s="191" t="s">
        <v>92</v>
      </c>
      <c r="AX20813" s="18">
        <v>202324</v>
      </c>
      <c r="AY20813" s="191">
        <v>530</v>
      </c>
      <c r="AZ20813" s="191">
        <v>80</v>
      </c>
      <c r="BA20813" s="191">
        <v>4</v>
      </c>
      <c r="BB20813" s="191">
        <v>0</v>
      </c>
    </row>
    <row r="20814" spans="48:54" x14ac:dyDescent="0.2">
      <c r="AV20814" s="191" t="str">
        <f t="shared" si="329"/>
        <v>532_RS_80_4_202324</v>
      </c>
      <c r="AW20814" s="191" t="s">
        <v>92</v>
      </c>
      <c r="AX20814" s="18">
        <v>202324</v>
      </c>
      <c r="AY20814" s="191">
        <v>532</v>
      </c>
      <c r="AZ20814" s="191">
        <v>80</v>
      </c>
      <c r="BA20814" s="191">
        <v>4</v>
      </c>
      <c r="BB20814" s="191">
        <v>0</v>
      </c>
    </row>
    <row r="20815" spans="48:54" x14ac:dyDescent="0.2">
      <c r="AV20815" s="191" t="str">
        <f t="shared" si="329"/>
        <v>534_RS_80_4_202324</v>
      </c>
      <c r="AW20815" s="191" t="s">
        <v>92</v>
      </c>
      <c r="AX20815" s="18">
        <v>202324</v>
      </c>
      <c r="AY20815" s="191">
        <v>534</v>
      </c>
      <c r="AZ20815" s="191">
        <v>80</v>
      </c>
      <c r="BA20815" s="191">
        <v>4</v>
      </c>
      <c r="BB20815" s="191">
        <v>0</v>
      </c>
    </row>
    <row r="20816" spans="48:54" x14ac:dyDescent="0.2">
      <c r="AV20816" s="191" t="str">
        <f t="shared" si="329"/>
        <v>536_RS_80_4_202324</v>
      </c>
      <c r="AW20816" s="191" t="s">
        <v>92</v>
      </c>
      <c r="AX20816" s="18">
        <v>202324</v>
      </c>
      <c r="AY20816" s="191">
        <v>536</v>
      </c>
      <c r="AZ20816" s="191">
        <v>80</v>
      </c>
      <c r="BA20816" s="191">
        <v>4</v>
      </c>
      <c r="BB20816" s="191">
        <v>929.17700000000002</v>
      </c>
    </row>
    <row r="20817" spans="48:54" x14ac:dyDescent="0.2">
      <c r="AV20817" s="191" t="str">
        <f t="shared" si="329"/>
        <v>538_RS_80_4_202324</v>
      </c>
      <c r="AW20817" s="191" t="s">
        <v>92</v>
      </c>
      <c r="AX20817" s="18">
        <v>202324</v>
      </c>
      <c r="AY20817" s="191">
        <v>538</v>
      </c>
      <c r="AZ20817" s="191">
        <v>80</v>
      </c>
      <c r="BA20817" s="191">
        <v>4</v>
      </c>
      <c r="BB20817" s="191">
        <v>0</v>
      </c>
    </row>
    <row r="20818" spans="48:54" x14ac:dyDescent="0.2">
      <c r="AV20818" s="191" t="str">
        <f t="shared" si="329"/>
        <v>540_RS_80_4_202324</v>
      </c>
      <c r="AW20818" s="191" t="s">
        <v>92</v>
      </c>
      <c r="AX20818" s="18">
        <v>202324</v>
      </c>
      <c r="AY20818" s="191">
        <v>540</v>
      </c>
      <c r="AZ20818" s="191">
        <v>80</v>
      </c>
      <c r="BA20818" s="191">
        <v>4</v>
      </c>
      <c r="BB20818" s="191">
        <v>0</v>
      </c>
    </row>
    <row r="20819" spans="48:54" x14ac:dyDescent="0.2">
      <c r="AV20819" s="191" t="str">
        <f t="shared" si="329"/>
        <v>542_RS_80_4_202324</v>
      </c>
      <c r="AW20819" s="191" t="s">
        <v>92</v>
      </c>
      <c r="AX20819" s="18">
        <v>202324</v>
      </c>
      <c r="AY20819" s="191">
        <v>542</v>
      </c>
      <c r="AZ20819" s="191">
        <v>80</v>
      </c>
      <c r="BA20819" s="191">
        <v>4</v>
      </c>
      <c r="BB20819" s="191">
        <v>0</v>
      </c>
    </row>
    <row r="20820" spans="48:54" x14ac:dyDescent="0.2">
      <c r="AV20820" s="191" t="str">
        <f t="shared" si="329"/>
        <v>544_RS_80_4_202324</v>
      </c>
      <c r="AW20820" s="191" t="s">
        <v>92</v>
      </c>
      <c r="AX20820" s="18">
        <v>202324</v>
      </c>
      <c r="AY20820" s="191">
        <v>544</v>
      </c>
      <c r="AZ20820" s="191">
        <v>80</v>
      </c>
      <c r="BA20820" s="191">
        <v>4</v>
      </c>
      <c r="BB20820" s="191">
        <v>3382.2750099999998</v>
      </c>
    </row>
    <row r="20821" spans="48:54" x14ac:dyDescent="0.2">
      <c r="AV20821" s="191" t="str">
        <f t="shared" si="329"/>
        <v>545_RS_80_4_202324</v>
      </c>
      <c r="AW20821" s="191" t="s">
        <v>92</v>
      </c>
      <c r="AX20821" s="18">
        <v>202324</v>
      </c>
      <c r="AY20821" s="191">
        <v>545</v>
      </c>
      <c r="AZ20821" s="191">
        <v>80</v>
      </c>
      <c r="BA20821" s="191">
        <v>4</v>
      </c>
      <c r="BB20821" s="191">
        <v>0</v>
      </c>
    </row>
    <row r="20822" spans="48:54" x14ac:dyDescent="0.2">
      <c r="AV20822" s="191" t="str">
        <f t="shared" si="329"/>
        <v>546_RS_80_4_202324</v>
      </c>
      <c r="AW20822" s="191" t="s">
        <v>92</v>
      </c>
      <c r="AX20822" s="18">
        <v>202324</v>
      </c>
      <c r="AY20822" s="191">
        <v>546</v>
      </c>
      <c r="AZ20822" s="191">
        <v>80</v>
      </c>
      <c r="BA20822" s="191">
        <v>4</v>
      </c>
      <c r="BB20822" s="191">
        <v>0</v>
      </c>
    </row>
    <row r="20823" spans="48:54" x14ac:dyDescent="0.2">
      <c r="AV20823" s="191" t="str">
        <f t="shared" si="329"/>
        <v>548_RS_80_4_202324</v>
      </c>
      <c r="AW20823" s="191" t="s">
        <v>92</v>
      </c>
      <c r="AX20823" s="18">
        <v>202324</v>
      </c>
      <c r="AY20823" s="191">
        <v>548</v>
      </c>
      <c r="AZ20823" s="191">
        <v>80</v>
      </c>
      <c r="BA20823" s="191">
        <v>4</v>
      </c>
      <c r="BB20823" s="191">
        <v>14.587</v>
      </c>
    </row>
    <row r="20824" spans="48:54" x14ac:dyDescent="0.2">
      <c r="AV20824" s="191" t="str">
        <f t="shared" si="329"/>
        <v>550_RS_80_4_202324</v>
      </c>
      <c r="AW20824" s="191" t="s">
        <v>92</v>
      </c>
      <c r="AX20824" s="18">
        <v>202324</v>
      </c>
      <c r="AY20824" s="191">
        <v>550</v>
      </c>
      <c r="AZ20824" s="191">
        <v>80</v>
      </c>
      <c r="BA20824" s="191">
        <v>4</v>
      </c>
      <c r="BB20824" s="191">
        <v>9987.9040000000005</v>
      </c>
    </row>
    <row r="20825" spans="48:54" x14ac:dyDescent="0.2">
      <c r="AV20825" s="191" t="str">
        <f t="shared" si="329"/>
        <v>552_RS_80_4_202324</v>
      </c>
      <c r="AW20825" s="191" t="s">
        <v>92</v>
      </c>
      <c r="AX20825" s="18">
        <v>202324</v>
      </c>
      <c r="AY20825" s="191">
        <v>552</v>
      </c>
      <c r="AZ20825" s="191">
        <v>80</v>
      </c>
      <c r="BA20825" s="191">
        <v>4</v>
      </c>
      <c r="BB20825" s="191">
        <v>0</v>
      </c>
    </row>
    <row r="20826" spans="48:54" x14ac:dyDescent="0.2">
      <c r="AV20826" s="191" t="str">
        <f t="shared" si="329"/>
        <v>562_RS_80_4_202324</v>
      </c>
      <c r="AW20826" s="191" t="s">
        <v>92</v>
      </c>
      <c r="AX20826" s="18">
        <v>202324</v>
      </c>
      <c r="AY20826" s="191">
        <v>562</v>
      </c>
      <c r="AZ20826" s="191">
        <v>80</v>
      </c>
      <c r="BA20826" s="191">
        <v>4</v>
      </c>
      <c r="BB20826" s="191">
        <v>0</v>
      </c>
    </row>
    <row r="20827" spans="48:54" x14ac:dyDescent="0.2">
      <c r="AV20827" s="191" t="str">
        <f t="shared" si="329"/>
        <v>564_RS_80_4_202324</v>
      </c>
      <c r="AW20827" s="191" t="s">
        <v>92</v>
      </c>
      <c r="AX20827" s="18">
        <v>202324</v>
      </c>
      <c r="AY20827" s="191">
        <v>564</v>
      </c>
      <c r="AZ20827" s="191">
        <v>80</v>
      </c>
      <c r="BA20827" s="191">
        <v>4</v>
      </c>
      <c r="BB20827" s="191">
        <v>0</v>
      </c>
    </row>
    <row r="20828" spans="48:54" x14ac:dyDescent="0.2">
      <c r="AV20828" s="191" t="str">
        <f t="shared" si="329"/>
        <v>566_RS_80_4_202324</v>
      </c>
      <c r="AW20828" s="191" t="s">
        <v>92</v>
      </c>
      <c r="AX20828" s="18">
        <v>202324</v>
      </c>
      <c r="AY20828" s="191">
        <v>566</v>
      </c>
      <c r="AZ20828" s="191">
        <v>80</v>
      </c>
      <c r="BA20828" s="191">
        <v>4</v>
      </c>
      <c r="BB20828" s="191">
        <v>1692</v>
      </c>
    </row>
    <row r="20829" spans="48:54" x14ac:dyDescent="0.2">
      <c r="AV20829" s="191" t="str">
        <f t="shared" si="329"/>
        <v>568_RS_80_4_202324</v>
      </c>
      <c r="AW20829" s="191" t="s">
        <v>92</v>
      </c>
      <c r="AX20829" s="18">
        <v>202324</v>
      </c>
      <c r="AY20829" s="191">
        <v>568</v>
      </c>
      <c r="AZ20829" s="191">
        <v>80</v>
      </c>
      <c r="BA20829" s="191">
        <v>4</v>
      </c>
      <c r="BB20829" s="191">
        <v>0</v>
      </c>
    </row>
    <row r="20830" spans="48:54" x14ac:dyDescent="0.2">
      <c r="AV20830" s="191" t="str">
        <f t="shared" si="329"/>
        <v>572_RS_80_4_202324</v>
      </c>
      <c r="AW20830" s="191" t="s">
        <v>92</v>
      </c>
      <c r="AX20830" s="18">
        <v>202324</v>
      </c>
      <c r="AY20830" s="191">
        <v>572</v>
      </c>
      <c r="AZ20830" s="191">
        <v>80</v>
      </c>
      <c r="BA20830" s="191">
        <v>4</v>
      </c>
      <c r="BB20830" s="191">
        <v>0</v>
      </c>
    </row>
    <row r="20831" spans="48:54" x14ac:dyDescent="0.2">
      <c r="AV20831" s="191" t="str">
        <f t="shared" si="329"/>
        <v>574_RS_80_4_202324</v>
      </c>
      <c r="AW20831" s="191" t="s">
        <v>92</v>
      </c>
      <c r="AX20831" s="18">
        <v>202324</v>
      </c>
      <c r="AY20831" s="191">
        <v>574</v>
      </c>
      <c r="AZ20831" s="191">
        <v>80</v>
      </c>
      <c r="BA20831" s="191">
        <v>4</v>
      </c>
      <c r="BB20831" s="191">
        <v>0</v>
      </c>
    </row>
    <row r="20832" spans="48:54" x14ac:dyDescent="0.2">
      <c r="AV20832" s="191" t="str">
        <f t="shared" si="329"/>
        <v>576_RS_80_4_202324</v>
      </c>
      <c r="AW20832" s="191" t="s">
        <v>92</v>
      </c>
      <c r="AX20832" s="18">
        <v>202324</v>
      </c>
      <c r="AY20832" s="191">
        <v>576</v>
      </c>
      <c r="AZ20832" s="191">
        <v>80</v>
      </c>
      <c r="BA20832" s="191">
        <v>4</v>
      </c>
      <c r="BB20832" s="191">
        <v>450.00000000000011</v>
      </c>
    </row>
    <row r="20833" spans="48:54" x14ac:dyDescent="0.2">
      <c r="AV20833" s="191" t="str">
        <f t="shared" si="329"/>
        <v>582_RS_80_4_202324</v>
      </c>
      <c r="AW20833" s="191" t="s">
        <v>92</v>
      </c>
      <c r="AX20833" s="18">
        <v>202324</v>
      </c>
      <c r="AY20833" s="191">
        <v>582</v>
      </c>
      <c r="AZ20833" s="191">
        <v>80</v>
      </c>
      <c r="BA20833" s="191">
        <v>4</v>
      </c>
      <c r="BB20833" s="191">
        <v>0</v>
      </c>
    </row>
    <row r="20834" spans="48:54" x14ac:dyDescent="0.2">
      <c r="AV20834" s="191" t="str">
        <f t="shared" si="329"/>
        <v>584_RS_80_4_202324</v>
      </c>
      <c r="AW20834" s="191" t="s">
        <v>92</v>
      </c>
      <c r="AX20834" s="18">
        <v>202324</v>
      </c>
      <c r="AY20834" s="191">
        <v>584</v>
      </c>
      <c r="AZ20834" s="191">
        <v>80</v>
      </c>
      <c r="BA20834" s="191">
        <v>4</v>
      </c>
      <c r="BB20834" s="191">
        <v>0</v>
      </c>
    </row>
    <row r="20835" spans="48:54" x14ac:dyDescent="0.2">
      <c r="AV20835" s="191" t="str">
        <f t="shared" si="329"/>
        <v>586_RS_80_4_202324</v>
      </c>
      <c r="AW20835" s="191" t="s">
        <v>92</v>
      </c>
      <c r="AX20835" s="18">
        <v>202324</v>
      </c>
      <c r="AY20835" s="191">
        <v>586</v>
      </c>
      <c r="AZ20835" s="191">
        <v>80</v>
      </c>
      <c r="BA20835" s="191">
        <v>4</v>
      </c>
      <c r="BB20835" s="191">
        <v>0</v>
      </c>
    </row>
    <row r="20836" spans="48:54" x14ac:dyDescent="0.2">
      <c r="AV20836" s="191" t="str">
        <f t="shared" si="329"/>
        <v>512_RS_81_4_202324</v>
      </c>
      <c r="AW20836" s="191" t="s">
        <v>92</v>
      </c>
      <c r="AX20836" s="18">
        <v>202324</v>
      </c>
      <c r="AY20836" s="191">
        <v>512</v>
      </c>
      <c r="AZ20836" s="191">
        <v>81</v>
      </c>
      <c r="BA20836" s="191">
        <v>4</v>
      </c>
      <c r="BB20836" s="191">
        <v>0</v>
      </c>
    </row>
    <row r="20837" spans="48:54" x14ac:dyDescent="0.2">
      <c r="AV20837" s="191" t="str">
        <f t="shared" si="329"/>
        <v>514_RS_81_4_202324</v>
      </c>
      <c r="AW20837" s="191" t="s">
        <v>92</v>
      </c>
      <c r="AX20837" s="18">
        <v>202324</v>
      </c>
      <c r="AY20837" s="191">
        <v>514</v>
      </c>
      <c r="AZ20837" s="191">
        <v>81</v>
      </c>
      <c r="BA20837" s="191">
        <v>4</v>
      </c>
      <c r="BB20837" s="191">
        <v>191.79400000000001</v>
      </c>
    </row>
    <row r="20838" spans="48:54" x14ac:dyDescent="0.2">
      <c r="AV20838" s="191" t="str">
        <f t="shared" si="329"/>
        <v>516_RS_81_4_202324</v>
      </c>
      <c r="AW20838" s="191" t="s">
        <v>92</v>
      </c>
      <c r="AX20838" s="18">
        <v>202324</v>
      </c>
      <c r="AY20838" s="191">
        <v>516</v>
      </c>
      <c r="AZ20838" s="191">
        <v>81</v>
      </c>
      <c r="BA20838" s="191">
        <v>4</v>
      </c>
      <c r="BB20838" s="191">
        <v>346.59399999999999</v>
      </c>
    </row>
    <row r="20839" spans="48:54" x14ac:dyDescent="0.2">
      <c r="AV20839" s="191" t="str">
        <f t="shared" si="329"/>
        <v>518_RS_81_4_202324</v>
      </c>
      <c r="AW20839" s="191" t="s">
        <v>92</v>
      </c>
      <c r="AX20839" s="18">
        <v>202324</v>
      </c>
      <c r="AY20839" s="191">
        <v>518</v>
      </c>
      <c r="AZ20839" s="191">
        <v>81</v>
      </c>
      <c r="BA20839" s="191">
        <v>4</v>
      </c>
      <c r="BB20839" s="191">
        <v>0</v>
      </c>
    </row>
    <row r="20840" spans="48:54" x14ac:dyDescent="0.2">
      <c r="AV20840" s="191" t="str">
        <f t="shared" si="329"/>
        <v>520_RS_81_4_202324</v>
      </c>
      <c r="AW20840" s="191" t="s">
        <v>92</v>
      </c>
      <c r="AX20840" s="18">
        <v>202324</v>
      </c>
      <c r="AY20840" s="191">
        <v>520</v>
      </c>
      <c r="AZ20840" s="191">
        <v>81</v>
      </c>
      <c r="BA20840" s="191">
        <v>4</v>
      </c>
      <c r="BB20840" s="191">
        <v>818.05200000000002</v>
      </c>
    </row>
    <row r="20841" spans="48:54" x14ac:dyDescent="0.2">
      <c r="AV20841" s="191" t="str">
        <f t="shared" si="329"/>
        <v>522_RS_81_4_202324</v>
      </c>
      <c r="AW20841" s="191" t="s">
        <v>92</v>
      </c>
      <c r="AX20841" s="18">
        <v>202324</v>
      </c>
      <c r="AY20841" s="191">
        <v>522</v>
      </c>
      <c r="AZ20841" s="191">
        <v>81</v>
      </c>
      <c r="BA20841" s="191">
        <v>4</v>
      </c>
      <c r="BB20841" s="191">
        <v>4.9211200000000002</v>
      </c>
    </row>
    <row r="20842" spans="48:54" x14ac:dyDescent="0.2">
      <c r="AV20842" s="191" t="str">
        <f t="shared" si="329"/>
        <v>524_RS_81_4_202324</v>
      </c>
      <c r="AW20842" s="191" t="s">
        <v>92</v>
      </c>
      <c r="AX20842" s="18">
        <v>202324</v>
      </c>
      <c r="AY20842" s="191">
        <v>524</v>
      </c>
      <c r="AZ20842" s="191">
        <v>81</v>
      </c>
      <c r="BA20842" s="191">
        <v>4</v>
      </c>
      <c r="BB20842" s="191">
        <v>0</v>
      </c>
    </row>
    <row r="20843" spans="48:54" x14ac:dyDescent="0.2">
      <c r="AV20843" s="191" t="str">
        <f t="shared" si="329"/>
        <v>526_RS_81_4_202324</v>
      </c>
      <c r="AW20843" s="191" t="s">
        <v>92</v>
      </c>
      <c r="AX20843" s="18">
        <v>202324</v>
      </c>
      <c r="AY20843" s="191">
        <v>526</v>
      </c>
      <c r="AZ20843" s="191">
        <v>81</v>
      </c>
      <c r="BA20843" s="191">
        <v>4</v>
      </c>
      <c r="BB20843" s="191">
        <v>0</v>
      </c>
    </row>
    <row r="20844" spans="48:54" x14ac:dyDescent="0.2">
      <c r="AV20844" s="191" t="str">
        <f t="shared" si="329"/>
        <v>528_RS_81_4_202324</v>
      </c>
      <c r="AW20844" s="191" t="s">
        <v>92</v>
      </c>
      <c r="AX20844" s="18">
        <v>202324</v>
      </c>
      <c r="AY20844" s="191">
        <v>528</v>
      </c>
      <c r="AZ20844" s="191">
        <v>81</v>
      </c>
      <c r="BA20844" s="191">
        <v>4</v>
      </c>
      <c r="BB20844" s="191">
        <v>0</v>
      </c>
    </row>
    <row r="20845" spans="48:54" x14ac:dyDescent="0.2">
      <c r="AV20845" s="191" t="str">
        <f t="shared" si="329"/>
        <v>530_RS_81_4_202324</v>
      </c>
      <c r="AW20845" s="191" t="s">
        <v>92</v>
      </c>
      <c r="AX20845" s="18">
        <v>202324</v>
      </c>
      <c r="AY20845" s="191">
        <v>530</v>
      </c>
      <c r="AZ20845" s="191">
        <v>81</v>
      </c>
      <c r="BA20845" s="191">
        <v>4</v>
      </c>
      <c r="BB20845" s="191">
        <v>0</v>
      </c>
    </row>
    <row r="20846" spans="48:54" x14ac:dyDescent="0.2">
      <c r="AV20846" s="191" t="str">
        <f t="shared" si="329"/>
        <v>532_RS_81_4_202324</v>
      </c>
      <c r="AW20846" s="191" t="s">
        <v>92</v>
      </c>
      <c r="AX20846" s="18">
        <v>202324</v>
      </c>
      <c r="AY20846" s="191">
        <v>532</v>
      </c>
      <c r="AZ20846" s="191">
        <v>81</v>
      </c>
      <c r="BA20846" s="191">
        <v>4</v>
      </c>
      <c r="BB20846" s="191">
        <v>0</v>
      </c>
    </row>
    <row r="20847" spans="48:54" x14ac:dyDescent="0.2">
      <c r="AV20847" s="191" t="str">
        <f t="shared" si="329"/>
        <v>534_RS_81_4_202324</v>
      </c>
      <c r="AW20847" s="191" t="s">
        <v>92</v>
      </c>
      <c r="AX20847" s="18">
        <v>202324</v>
      </c>
      <c r="AY20847" s="191">
        <v>534</v>
      </c>
      <c r="AZ20847" s="191">
        <v>81</v>
      </c>
      <c r="BA20847" s="191">
        <v>4</v>
      </c>
      <c r="BB20847" s="191">
        <v>0</v>
      </c>
    </row>
    <row r="20848" spans="48:54" x14ac:dyDescent="0.2">
      <c r="AV20848" s="191" t="str">
        <f t="shared" si="329"/>
        <v>536_RS_81_4_202324</v>
      </c>
      <c r="AW20848" s="191" t="s">
        <v>92</v>
      </c>
      <c r="AX20848" s="18">
        <v>202324</v>
      </c>
      <c r="AY20848" s="191">
        <v>536</v>
      </c>
      <c r="AZ20848" s="191">
        <v>81</v>
      </c>
      <c r="BA20848" s="191">
        <v>4</v>
      </c>
      <c r="BB20848" s="191">
        <v>0</v>
      </c>
    </row>
    <row r="20849" spans="48:54" x14ac:dyDescent="0.2">
      <c r="AV20849" s="191" t="str">
        <f t="shared" si="329"/>
        <v>538_RS_81_4_202324</v>
      </c>
      <c r="AW20849" s="191" t="s">
        <v>92</v>
      </c>
      <c r="AX20849" s="18">
        <v>202324</v>
      </c>
      <c r="AY20849" s="191">
        <v>538</v>
      </c>
      <c r="AZ20849" s="191">
        <v>81</v>
      </c>
      <c r="BA20849" s="191">
        <v>4</v>
      </c>
      <c r="BB20849" s="191">
        <v>0</v>
      </c>
    </row>
    <row r="20850" spans="48:54" x14ac:dyDescent="0.2">
      <c r="AV20850" s="191" t="str">
        <f t="shared" si="329"/>
        <v>540_RS_81_4_202324</v>
      </c>
      <c r="AW20850" s="191" t="s">
        <v>92</v>
      </c>
      <c r="AX20850" s="18">
        <v>202324</v>
      </c>
      <c r="AY20850" s="191">
        <v>540</v>
      </c>
      <c r="AZ20850" s="191">
        <v>81</v>
      </c>
      <c r="BA20850" s="191">
        <v>4</v>
      </c>
      <c r="BB20850" s="191">
        <v>21.747</v>
      </c>
    </row>
    <row r="20851" spans="48:54" x14ac:dyDescent="0.2">
      <c r="AV20851" s="191" t="str">
        <f t="shared" si="329"/>
        <v>542_RS_81_4_202324</v>
      </c>
      <c r="AW20851" s="191" t="s">
        <v>92</v>
      </c>
      <c r="AX20851" s="18">
        <v>202324</v>
      </c>
      <c r="AY20851" s="191">
        <v>542</v>
      </c>
      <c r="AZ20851" s="191">
        <v>81</v>
      </c>
      <c r="BA20851" s="191">
        <v>4</v>
      </c>
      <c r="BB20851" s="191">
        <v>0</v>
      </c>
    </row>
    <row r="20852" spans="48:54" x14ac:dyDescent="0.2">
      <c r="AV20852" s="191" t="str">
        <f t="shared" si="329"/>
        <v>544_RS_81_4_202324</v>
      </c>
      <c r="AW20852" s="191" t="s">
        <v>92</v>
      </c>
      <c r="AX20852" s="18">
        <v>202324</v>
      </c>
      <c r="AY20852" s="191">
        <v>544</v>
      </c>
      <c r="AZ20852" s="191">
        <v>81</v>
      </c>
      <c r="BA20852" s="191">
        <v>4</v>
      </c>
      <c r="BB20852" s="191">
        <v>0</v>
      </c>
    </row>
    <row r="20853" spans="48:54" x14ac:dyDescent="0.2">
      <c r="AV20853" s="191" t="str">
        <f t="shared" si="329"/>
        <v>545_RS_81_4_202324</v>
      </c>
      <c r="AW20853" s="191" t="s">
        <v>92</v>
      </c>
      <c r="AX20853" s="18">
        <v>202324</v>
      </c>
      <c r="AY20853" s="191">
        <v>545</v>
      </c>
      <c r="AZ20853" s="191">
        <v>81</v>
      </c>
      <c r="BA20853" s="191">
        <v>4</v>
      </c>
      <c r="BB20853" s="191">
        <v>25.74</v>
      </c>
    </row>
    <row r="20854" spans="48:54" x14ac:dyDescent="0.2">
      <c r="AV20854" s="191" t="str">
        <f t="shared" si="329"/>
        <v>546_RS_81_4_202324</v>
      </c>
      <c r="AW20854" s="191" t="s">
        <v>92</v>
      </c>
      <c r="AX20854" s="18">
        <v>202324</v>
      </c>
      <c r="AY20854" s="191">
        <v>546</v>
      </c>
      <c r="AZ20854" s="191">
        <v>81</v>
      </c>
      <c r="BA20854" s="191">
        <v>4</v>
      </c>
      <c r="BB20854" s="191">
        <v>1.5129999999999999</v>
      </c>
    </row>
    <row r="20855" spans="48:54" x14ac:dyDescent="0.2">
      <c r="AV20855" s="191" t="str">
        <f t="shared" si="329"/>
        <v>548_RS_81_4_202324</v>
      </c>
      <c r="AW20855" s="191" t="s">
        <v>92</v>
      </c>
      <c r="AX20855" s="18">
        <v>202324</v>
      </c>
      <c r="AY20855" s="191">
        <v>548</v>
      </c>
      <c r="AZ20855" s="191">
        <v>81</v>
      </c>
      <c r="BA20855" s="191">
        <v>4</v>
      </c>
      <c r="BB20855" s="191">
        <v>0</v>
      </c>
    </row>
    <row r="20856" spans="48:54" x14ac:dyDescent="0.2">
      <c r="AV20856" s="191" t="str">
        <f t="shared" si="329"/>
        <v>550_RS_81_4_202324</v>
      </c>
      <c r="AW20856" s="191" t="s">
        <v>92</v>
      </c>
      <c r="AX20856" s="18">
        <v>202324</v>
      </c>
      <c r="AY20856" s="191">
        <v>550</v>
      </c>
      <c r="AZ20856" s="191">
        <v>81</v>
      </c>
      <c r="BA20856" s="191">
        <v>4</v>
      </c>
      <c r="BB20856" s="191">
        <v>0</v>
      </c>
    </row>
    <row r="20857" spans="48:54" x14ac:dyDescent="0.2">
      <c r="AV20857" s="191" t="str">
        <f t="shared" si="329"/>
        <v>552_RS_81_4_202324</v>
      </c>
      <c r="AW20857" s="191" t="s">
        <v>92</v>
      </c>
      <c r="AX20857" s="18">
        <v>202324</v>
      </c>
      <c r="AY20857" s="191">
        <v>552</v>
      </c>
      <c r="AZ20857" s="191">
        <v>81</v>
      </c>
      <c r="BA20857" s="191">
        <v>4</v>
      </c>
      <c r="BB20857" s="191">
        <v>0</v>
      </c>
    </row>
    <row r="20858" spans="48:54" x14ac:dyDescent="0.2">
      <c r="AV20858" s="191" t="str">
        <f t="shared" si="329"/>
        <v>562_RS_81_4_202324</v>
      </c>
      <c r="AW20858" s="191" t="s">
        <v>92</v>
      </c>
      <c r="AX20858" s="18">
        <v>202324</v>
      </c>
      <c r="AY20858" s="191">
        <v>562</v>
      </c>
      <c r="AZ20858" s="191">
        <v>81</v>
      </c>
      <c r="BA20858" s="191">
        <v>4</v>
      </c>
      <c r="BB20858" s="191">
        <v>0</v>
      </c>
    </row>
    <row r="20859" spans="48:54" x14ac:dyDescent="0.2">
      <c r="AV20859" s="191" t="str">
        <f t="shared" si="329"/>
        <v>564_RS_81_4_202324</v>
      </c>
      <c r="AW20859" s="191" t="s">
        <v>92</v>
      </c>
      <c r="AX20859" s="18">
        <v>202324</v>
      </c>
      <c r="AY20859" s="191">
        <v>564</v>
      </c>
      <c r="AZ20859" s="191">
        <v>81</v>
      </c>
      <c r="BA20859" s="191">
        <v>4</v>
      </c>
      <c r="BB20859" s="191">
        <v>0</v>
      </c>
    </row>
    <row r="20860" spans="48:54" x14ac:dyDescent="0.2">
      <c r="AV20860" s="191" t="str">
        <f t="shared" si="329"/>
        <v>566_RS_81_4_202324</v>
      </c>
      <c r="AW20860" s="191" t="s">
        <v>92</v>
      </c>
      <c r="AX20860" s="18">
        <v>202324</v>
      </c>
      <c r="AY20860" s="191">
        <v>566</v>
      </c>
      <c r="AZ20860" s="191">
        <v>81</v>
      </c>
      <c r="BA20860" s="191">
        <v>4</v>
      </c>
      <c r="BB20860" s="191">
        <v>0</v>
      </c>
    </row>
    <row r="20861" spans="48:54" x14ac:dyDescent="0.2">
      <c r="AV20861" s="191" t="str">
        <f t="shared" si="329"/>
        <v>568_RS_81_4_202324</v>
      </c>
      <c r="AW20861" s="191" t="s">
        <v>92</v>
      </c>
      <c r="AX20861" s="18">
        <v>202324</v>
      </c>
      <c r="AY20861" s="191">
        <v>568</v>
      </c>
      <c r="AZ20861" s="191">
        <v>81</v>
      </c>
      <c r="BA20861" s="191">
        <v>4</v>
      </c>
      <c r="BB20861" s="191">
        <v>0</v>
      </c>
    </row>
    <row r="20862" spans="48:54" x14ac:dyDescent="0.2">
      <c r="AV20862" s="191" t="str">
        <f t="shared" si="329"/>
        <v>572_RS_81_4_202324</v>
      </c>
      <c r="AW20862" s="191" t="s">
        <v>92</v>
      </c>
      <c r="AX20862" s="18">
        <v>202324</v>
      </c>
      <c r="AY20862" s="191">
        <v>572</v>
      </c>
      <c r="AZ20862" s="191">
        <v>81</v>
      </c>
      <c r="BA20862" s="191">
        <v>4</v>
      </c>
      <c r="BB20862" s="191">
        <v>0</v>
      </c>
    </row>
    <row r="20863" spans="48:54" x14ac:dyDescent="0.2">
      <c r="AV20863" s="191" t="str">
        <f t="shared" si="329"/>
        <v>574_RS_81_4_202324</v>
      </c>
      <c r="AW20863" s="191" t="s">
        <v>92</v>
      </c>
      <c r="AX20863" s="18">
        <v>202324</v>
      </c>
      <c r="AY20863" s="191">
        <v>574</v>
      </c>
      <c r="AZ20863" s="191">
        <v>81</v>
      </c>
      <c r="BA20863" s="191">
        <v>4</v>
      </c>
      <c r="BB20863" s="191">
        <v>0</v>
      </c>
    </row>
    <row r="20864" spans="48:54" x14ac:dyDescent="0.2">
      <c r="AV20864" s="191" t="str">
        <f t="shared" si="329"/>
        <v>576_RS_81_4_202324</v>
      </c>
      <c r="AW20864" s="191" t="s">
        <v>92</v>
      </c>
      <c r="AX20864" s="18">
        <v>202324</v>
      </c>
      <c r="AY20864" s="191">
        <v>576</v>
      </c>
      <c r="AZ20864" s="191">
        <v>81</v>
      </c>
      <c r="BA20864" s="191">
        <v>4</v>
      </c>
      <c r="BB20864" s="191">
        <v>0</v>
      </c>
    </row>
    <row r="20865" spans="48:54" x14ac:dyDescent="0.2">
      <c r="AV20865" s="191" t="str">
        <f t="shared" si="329"/>
        <v>582_RS_81_4_202324</v>
      </c>
      <c r="AW20865" s="191" t="s">
        <v>92</v>
      </c>
      <c r="AX20865" s="18">
        <v>202324</v>
      </c>
      <c r="AY20865" s="191">
        <v>582</v>
      </c>
      <c r="AZ20865" s="191">
        <v>81</v>
      </c>
      <c r="BA20865" s="191">
        <v>4</v>
      </c>
      <c r="BB20865" s="191">
        <v>0</v>
      </c>
    </row>
    <row r="20866" spans="48:54" x14ac:dyDescent="0.2">
      <c r="AV20866" s="191" t="str">
        <f t="shared" si="329"/>
        <v>584_RS_81_4_202324</v>
      </c>
      <c r="AW20866" s="191" t="s">
        <v>92</v>
      </c>
      <c r="AX20866" s="18">
        <v>202324</v>
      </c>
      <c r="AY20866" s="191">
        <v>584</v>
      </c>
      <c r="AZ20866" s="191">
        <v>81</v>
      </c>
      <c r="BA20866" s="191">
        <v>4</v>
      </c>
      <c r="BB20866" s="191">
        <v>0</v>
      </c>
    </row>
    <row r="20867" spans="48:54" x14ac:dyDescent="0.2">
      <c r="AV20867" s="191" t="str">
        <f t="shared" si="329"/>
        <v>586_RS_81_4_202324</v>
      </c>
      <c r="AW20867" s="191" t="s">
        <v>92</v>
      </c>
      <c r="AX20867" s="18">
        <v>202324</v>
      </c>
      <c r="AY20867" s="191">
        <v>586</v>
      </c>
      <c r="AZ20867" s="191">
        <v>81</v>
      </c>
      <c r="BA20867" s="191">
        <v>4</v>
      </c>
      <c r="BB20867" s="191">
        <v>0</v>
      </c>
    </row>
    <row r="20868" spans="48:54" x14ac:dyDescent="0.2">
      <c r="AV20868" s="191" t="str">
        <f t="shared" ref="AV20868:AV20931" si="330">AY20868&amp;"_"&amp;AW20868&amp;"_"&amp;AZ20868&amp;"_"&amp;BA20868&amp;"_"&amp;AX20868</f>
        <v>512_RS_82_4_202324</v>
      </c>
      <c r="AW20868" s="191" t="s">
        <v>92</v>
      </c>
      <c r="AX20868" s="18">
        <v>202324</v>
      </c>
      <c r="AY20868" s="191">
        <v>512</v>
      </c>
      <c r="AZ20868" s="191">
        <v>82</v>
      </c>
      <c r="BA20868" s="191">
        <v>4</v>
      </c>
      <c r="BB20868" s="191">
        <v>3931</v>
      </c>
    </row>
    <row r="20869" spans="48:54" x14ac:dyDescent="0.2">
      <c r="AV20869" s="191" t="str">
        <f t="shared" si="330"/>
        <v>514_RS_82_4_202324</v>
      </c>
      <c r="AW20869" s="191" t="s">
        <v>92</v>
      </c>
      <c r="AX20869" s="18">
        <v>202324</v>
      </c>
      <c r="AY20869" s="191">
        <v>514</v>
      </c>
      <c r="AZ20869" s="191">
        <v>82</v>
      </c>
      <c r="BA20869" s="191">
        <v>4</v>
      </c>
      <c r="BB20869" s="191">
        <v>11329.269</v>
      </c>
    </row>
    <row r="20870" spans="48:54" x14ac:dyDescent="0.2">
      <c r="AV20870" s="191" t="str">
        <f t="shared" si="330"/>
        <v>516_RS_82_4_202324</v>
      </c>
      <c r="AW20870" s="191" t="s">
        <v>92</v>
      </c>
      <c r="AX20870" s="18">
        <v>202324</v>
      </c>
      <c r="AY20870" s="191">
        <v>516</v>
      </c>
      <c r="AZ20870" s="191">
        <v>82</v>
      </c>
      <c r="BA20870" s="191">
        <v>4</v>
      </c>
      <c r="BB20870" s="191">
        <v>41.128999999999998</v>
      </c>
    </row>
    <row r="20871" spans="48:54" x14ac:dyDescent="0.2">
      <c r="AV20871" s="191" t="str">
        <f t="shared" si="330"/>
        <v>518_RS_82_4_202324</v>
      </c>
      <c r="AW20871" s="191" t="s">
        <v>92</v>
      </c>
      <c r="AX20871" s="18">
        <v>202324</v>
      </c>
      <c r="AY20871" s="191">
        <v>518</v>
      </c>
      <c r="AZ20871" s="191">
        <v>82</v>
      </c>
      <c r="BA20871" s="191">
        <v>4</v>
      </c>
      <c r="BB20871" s="191">
        <v>3611.5460099999996</v>
      </c>
    </row>
    <row r="20872" spans="48:54" x14ac:dyDescent="0.2">
      <c r="AV20872" s="191" t="str">
        <f t="shared" si="330"/>
        <v>520_RS_82_4_202324</v>
      </c>
      <c r="AW20872" s="191" t="s">
        <v>92</v>
      </c>
      <c r="AX20872" s="18">
        <v>202324</v>
      </c>
      <c r="AY20872" s="191">
        <v>520</v>
      </c>
      <c r="AZ20872" s="191">
        <v>82</v>
      </c>
      <c r="BA20872" s="191">
        <v>4</v>
      </c>
      <c r="BB20872" s="191">
        <v>996.50699999999995</v>
      </c>
    </row>
    <row r="20873" spans="48:54" x14ac:dyDescent="0.2">
      <c r="AV20873" s="191" t="str">
        <f t="shared" si="330"/>
        <v>522_RS_82_4_202324</v>
      </c>
      <c r="AW20873" s="191" t="s">
        <v>92</v>
      </c>
      <c r="AX20873" s="18">
        <v>202324</v>
      </c>
      <c r="AY20873" s="191">
        <v>522</v>
      </c>
      <c r="AZ20873" s="191">
        <v>82</v>
      </c>
      <c r="BA20873" s="191">
        <v>4</v>
      </c>
      <c r="BB20873" s="191">
        <v>126.83463999999999</v>
      </c>
    </row>
    <row r="20874" spans="48:54" x14ac:dyDescent="0.2">
      <c r="AV20874" s="191" t="str">
        <f t="shared" si="330"/>
        <v>524_RS_82_4_202324</v>
      </c>
      <c r="AW20874" s="191" t="s">
        <v>92</v>
      </c>
      <c r="AX20874" s="18">
        <v>202324</v>
      </c>
      <c r="AY20874" s="191">
        <v>524</v>
      </c>
      <c r="AZ20874" s="191">
        <v>82</v>
      </c>
      <c r="BA20874" s="191">
        <v>4</v>
      </c>
      <c r="BB20874" s="191">
        <v>4476.9009999999998</v>
      </c>
    </row>
    <row r="20875" spans="48:54" x14ac:dyDescent="0.2">
      <c r="AV20875" s="191" t="str">
        <f t="shared" si="330"/>
        <v>526_RS_82_4_202324</v>
      </c>
      <c r="AW20875" s="191" t="s">
        <v>92</v>
      </c>
      <c r="AX20875" s="18">
        <v>202324</v>
      </c>
      <c r="AY20875" s="191">
        <v>526</v>
      </c>
      <c r="AZ20875" s="191">
        <v>82</v>
      </c>
      <c r="BA20875" s="191">
        <v>4</v>
      </c>
      <c r="BB20875" s="191">
        <v>0</v>
      </c>
    </row>
    <row r="20876" spans="48:54" x14ac:dyDescent="0.2">
      <c r="AV20876" s="191" t="str">
        <f t="shared" si="330"/>
        <v>528_RS_82_4_202324</v>
      </c>
      <c r="AW20876" s="191" t="s">
        <v>92</v>
      </c>
      <c r="AX20876" s="18">
        <v>202324</v>
      </c>
      <c r="AY20876" s="191">
        <v>528</v>
      </c>
      <c r="AZ20876" s="191">
        <v>82</v>
      </c>
      <c r="BA20876" s="191">
        <v>4</v>
      </c>
      <c r="BB20876" s="191">
        <v>6064</v>
      </c>
    </row>
    <row r="20877" spans="48:54" x14ac:dyDescent="0.2">
      <c r="AV20877" s="191" t="str">
        <f t="shared" si="330"/>
        <v>530_RS_82_4_202324</v>
      </c>
      <c r="AW20877" s="191" t="s">
        <v>92</v>
      </c>
      <c r="AX20877" s="18">
        <v>202324</v>
      </c>
      <c r="AY20877" s="191">
        <v>530</v>
      </c>
      <c r="AZ20877" s="191">
        <v>82</v>
      </c>
      <c r="BA20877" s="191">
        <v>4</v>
      </c>
      <c r="BB20877" s="191">
        <v>27425.901000000002</v>
      </c>
    </row>
    <row r="20878" spans="48:54" x14ac:dyDescent="0.2">
      <c r="AV20878" s="191" t="str">
        <f t="shared" si="330"/>
        <v>532_RS_82_4_202324</v>
      </c>
      <c r="AW20878" s="191" t="s">
        <v>92</v>
      </c>
      <c r="AX20878" s="18">
        <v>202324</v>
      </c>
      <c r="AY20878" s="191">
        <v>532</v>
      </c>
      <c r="AZ20878" s="191">
        <v>82</v>
      </c>
      <c r="BA20878" s="191">
        <v>4</v>
      </c>
      <c r="BB20878" s="191">
        <v>11338</v>
      </c>
    </row>
    <row r="20879" spans="48:54" x14ac:dyDescent="0.2">
      <c r="AV20879" s="191" t="str">
        <f t="shared" si="330"/>
        <v>534_RS_82_4_202324</v>
      </c>
      <c r="AW20879" s="191" t="s">
        <v>92</v>
      </c>
      <c r="AX20879" s="18">
        <v>202324</v>
      </c>
      <c r="AY20879" s="191">
        <v>534</v>
      </c>
      <c r="AZ20879" s="191">
        <v>82</v>
      </c>
      <c r="BA20879" s="191">
        <v>4</v>
      </c>
      <c r="BB20879" s="191">
        <v>2106.3328999999999</v>
      </c>
    </row>
    <row r="20880" spans="48:54" x14ac:dyDescent="0.2">
      <c r="AV20880" s="191" t="str">
        <f t="shared" si="330"/>
        <v>536_RS_82_4_202324</v>
      </c>
      <c r="AW20880" s="191" t="s">
        <v>92</v>
      </c>
      <c r="AX20880" s="18">
        <v>202324</v>
      </c>
      <c r="AY20880" s="191">
        <v>536</v>
      </c>
      <c r="AZ20880" s="191">
        <v>82</v>
      </c>
      <c r="BA20880" s="191">
        <v>4</v>
      </c>
      <c r="BB20880" s="191">
        <v>7420.665</v>
      </c>
    </row>
    <row r="20881" spans="48:54" x14ac:dyDescent="0.2">
      <c r="AV20881" s="191" t="str">
        <f t="shared" si="330"/>
        <v>538_RS_82_4_202324</v>
      </c>
      <c r="AW20881" s="191" t="s">
        <v>92</v>
      </c>
      <c r="AX20881" s="18">
        <v>202324</v>
      </c>
      <c r="AY20881" s="191">
        <v>538</v>
      </c>
      <c r="AZ20881" s="191">
        <v>82</v>
      </c>
      <c r="BA20881" s="191">
        <v>4</v>
      </c>
      <c r="BB20881" s="191">
        <v>10035.999589999999</v>
      </c>
    </row>
    <row r="20882" spans="48:54" x14ac:dyDescent="0.2">
      <c r="AV20882" s="191" t="str">
        <f t="shared" si="330"/>
        <v>540_RS_82_4_202324</v>
      </c>
      <c r="AW20882" s="191" t="s">
        <v>92</v>
      </c>
      <c r="AX20882" s="18">
        <v>202324</v>
      </c>
      <c r="AY20882" s="191">
        <v>540</v>
      </c>
      <c r="AZ20882" s="191">
        <v>82</v>
      </c>
      <c r="BA20882" s="191">
        <v>4</v>
      </c>
      <c r="BB20882" s="191">
        <v>28471.439999999999</v>
      </c>
    </row>
    <row r="20883" spans="48:54" x14ac:dyDescent="0.2">
      <c r="AV20883" s="191" t="str">
        <f t="shared" si="330"/>
        <v>542_RS_82_4_202324</v>
      </c>
      <c r="AW20883" s="191" t="s">
        <v>92</v>
      </c>
      <c r="AX20883" s="18">
        <v>202324</v>
      </c>
      <c r="AY20883" s="191">
        <v>542</v>
      </c>
      <c r="AZ20883" s="191">
        <v>82</v>
      </c>
      <c r="BA20883" s="191">
        <v>4</v>
      </c>
      <c r="BB20883" s="191">
        <v>0</v>
      </c>
    </row>
    <row r="20884" spans="48:54" x14ac:dyDescent="0.2">
      <c r="AV20884" s="191" t="str">
        <f t="shared" si="330"/>
        <v>544_RS_82_4_202324</v>
      </c>
      <c r="AW20884" s="191" t="s">
        <v>92</v>
      </c>
      <c r="AX20884" s="18">
        <v>202324</v>
      </c>
      <c r="AY20884" s="191">
        <v>544</v>
      </c>
      <c r="AZ20884" s="191">
        <v>82</v>
      </c>
      <c r="BA20884" s="191">
        <v>4</v>
      </c>
      <c r="BB20884" s="191">
        <v>12816.20386</v>
      </c>
    </row>
    <row r="20885" spans="48:54" x14ac:dyDescent="0.2">
      <c r="AV20885" s="191" t="str">
        <f t="shared" si="330"/>
        <v>545_RS_82_4_202324</v>
      </c>
      <c r="AW20885" s="191" t="s">
        <v>92</v>
      </c>
      <c r="AX20885" s="18">
        <v>202324</v>
      </c>
      <c r="AY20885" s="191">
        <v>545</v>
      </c>
      <c r="AZ20885" s="191">
        <v>82</v>
      </c>
      <c r="BA20885" s="191">
        <v>4</v>
      </c>
      <c r="BB20885" s="191">
        <v>140.518</v>
      </c>
    </row>
    <row r="20886" spans="48:54" x14ac:dyDescent="0.2">
      <c r="AV20886" s="191" t="str">
        <f t="shared" si="330"/>
        <v>546_RS_82_4_202324</v>
      </c>
      <c r="AW20886" s="191" t="s">
        <v>92</v>
      </c>
      <c r="AX20886" s="18">
        <v>202324</v>
      </c>
      <c r="AY20886" s="191">
        <v>546</v>
      </c>
      <c r="AZ20886" s="191">
        <v>82</v>
      </c>
      <c r="BA20886" s="191">
        <v>4</v>
      </c>
      <c r="BB20886" s="191">
        <v>242.39</v>
      </c>
    </row>
    <row r="20887" spans="48:54" x14ac:dyDescent="0.2">
      <c r="AV20887" s="191" t="str">
        <f t="shared" si="330"/>
        <v>548_RS_82_4_202324</v>
      </c>
      <c r="AW20887" s="191" t="s">
        <v>92</v>
      </c>
      <c r="AX20887" s="18">
        <v>202324</v>
      </c>
      <c r="AY20887" s="191">
        <v>548</v>
      </c>
      <c r="AZ20887" s="191">
        <v>82</v>
      </c>
      <c r="BA20887" s="191">
        <v>4</v>
      </c>
      <c r="BB20887" s="191">
        <v>363.22800000000001</v>
      </c>
    </row>
    <row r="20888" spans="48:54" x14ac:dyDescent="0.2">
      <c r="AV20888" s="191" t="str">
        <f t="shared" si="330"/>
        <v>550_RS_82_4_202324</v>
      </c>
      <c r="AW20888" s="191" t="s">
        <v>92</v>
      </c>
      <c r="AX20888" s="18">
        <v>202324</v>
      </c>
      <c r="AY20888" s="191">
        <v>550</v>
      </c>
      <c r="AZ20888" s="191">
        <v>82</v>
      </c>
      <c r="BA20888" s="191">
        <v>4</v>
      </c>
      <c r="BB20888" s="191">
        <v>11106.65</v>
      </c>
    </row>
    <row r="20889" spans="48:54" x14ac:dyDescent="0.2">
      <c r="AV20889" s="191" t="str">
        <f t="shared" si="330"/>
        <v>552_RS_82_4_202324</v>
      </c>
      <c r="AW20889" s="191" t="s">
        <v>92</v>
      </c>
      <c r="AX20889" s="18">
        <v>202324</v>
      </c>
      <c r="AY20889" s="191">
        <v>552</v>
      </c>
      <c r="AZ20889" s="191">
        <v>82</v>
      </c>
      <c r="BA20889" s="191">
        <v>4</v>
      </c>
      <c r="BB20889" s="191">
        <v>3489.12</v>
      </c>
    </row>
    <row r="20890" spans="48:54" x14ac:dyDescent="0.2">
      <c r="AV20890" s="191" t="str">
        <f t="shared" si="330"/>
        <v>562_RS_82_4_202324</v>
      </c>
      <c r="AW20890" s="191" t="s">
        <v>92</v>
      </c>
      <c r="AX20890" s="18">
        <v>202324</v>
      </c>
      <c r="AY20890" s="191">
        <v>562</v>
      </c>
      <c r="AZ20890" s="191">
        <v>82</v>
      </c>
      <c r="BA20890" s="191">
        <v>4</v>
      </c>
      <c r="BB20890" s="191">
        <v>4523</v>
      </c>
    </row>
    <row r="20891" spans="48:54" x14ac:dyDescent="0.2">
      <c r="AV20891" s="191" t="str">
        <f t="shared" si="330"/>
        <v>564_RS_82_4_202324</v>
      </c>
      <c r="AW20891" s="191" t="s">
        <v>92</v>
      </c>
      <c r="AX20891" s="18">
        <v>202324</v>
      </c>
      <c r="AY20891" s="191">
        <v>564</v>
      </c>
      <c r="AZ20891" s="191">
        <v>82</v>
      </c>
      <c r="BA20891" s="191">
        <v>4</v>
      </c>
      <c r="BB20891" s="191">
        <v>5511.0360000000001</v>
      </c>
    </row>
    <row r="20892" spans="48:54" x14ac:dyDescent="0.2">
      <c r="AV20892" s="191" t="str">
        <f t="shared" si="330"/>
        <v>566_RS_82_4_202324</v>
      </c>
      <c r="AW20892" s="191" t="s">
        <v>92</v>
      </c>
      <c r="AX20892" s="18">
        <v>202324</v>
      </c>
      <c r="AY20892" s="191">
        <v>566</v>
      </c>
      <c r="AZ20892" s="191">
        <v>82</v>
      </c>
      <c r="BA20892" s="191">
        <v>4</v>
      </c>
      <c r="BB20892" s="191">
        <v>3614</v>
      </c>
    </row>
    <row r="20893" spans="48:54" x14ac:dyDescent="0.2">
      <c r="AV20893" s="191" t="str">
        <f t="shared" si="330"/>
        <v>568_RS_82_4_202324</v>
      </c>
      <c r="AW20893" s="191" t="s">
        <v>92</v>
      </c>
      <c r="AX20893" s="18">
        <v>202324</v>
      </c>
      <c r="AY20893" s="191">
        <v>568</v>
      </c>
      <c r="AZ20893" s="191">
        <v>82</v>
      </c>
      <c r="BA20893" s="191">
        <v>4</v>
      </c>
      <c r="BB20893" s="191">
        <v>19976.713339999998</v>
      </c>
    </row>
    <row r="20894" spans="48:54" x14ac:dyDescent="0.2">
      <c r="AV20894" s="191" t="str">
        <f t="shared" si="330"/>
        <v>572_RS_82_4_202324</v>
      </c>
      <c r="AW20894" s="191" t="s">
        <v>92</v>
      </c>
      <c r="AX20894" s="18">
        <v>202324</v>
      </c>
      <c r="AY20894" s="191">
        <v>572</v>
      </c>
      <c r="AZ20894" s="191">
        <v>82</v>
      </c>
      <c r="BA20894" s="191">
        <v>4</v>
      </c>
      <c r="BB20894" s="191">
        <v>1697</v>
      </c>
    </row>
    <row r="20895" spans="48:54" x14ac:dyDescent="0.2">
      <c r="AV20895" s="191" t="str">
        <f t="shared" si="330"/>
        <v>574_RS_82_4_202324</v>
      </c>
      <c r="AW20895" s="191" t="s">
        <v>92</v>
      </c>
      <c r="AX20895" s="18">
        <v>202324</v>
      </c>
      <c r="AY20895" s="191">
        <v>574</v>
      </c>
      <c r="AZ20895" s="191">
        <v>82</v>
      </c>
      <c r="BA20895" s="191">
        <v>4</v>
      </c>
      <c r="BB20895" s="191">
        <v>1100.6479999999999</v>
      </c>
    </row>
    <row r="20896" spans="48:54" x14ac:dyDescent="0.2">
      <c r="AV20896" s="191" t="str">
        <f t="shared" si="330"/>
        <v>576_RS_82_4_202324</v>
      </c>
      <c r="AW20896" s="191" t="s">
        <v>92</v>
      </c>
      <c r="AX20896" s="18">
        <v>202324</v>
      </c>
      <c r="AY20896" s="191">
        <v>576</v>
      </c>
      <c r="AZ20896" s="191">
        <v>82</v>
      </c>
      <c r="BA20896" s="191">
        <v>4</v>
      </c>
      <c r="BB20896" s="191">
        <v>386.62088</v>
      </c>
    </row>
    <row r="20897" spans="48:54" x14ac:dyDescent="0.2">
      <c r="AV20897" s="191" t="str">
        <f t="shared" si="330"/>
        <v>582_RS_82_4_202324</v>
      </c>
      <c r="AW20897" s="191" t="s">
        <v>92</v>
      </c>
      <c r="AX20897" s="18">
        <v>202324</v>
      </c>
      <c r="AY20897" s="191">
        <v>582</v>
      </c>
      <c r="AZ20897" s="191">
        <v>82</v>
      </c>
      <c r="BA20897" s="191">
        <v>4</v>
      </c>
      <c r="BB20897" s="191">
        <v>0</v>
      </c>
    </row>
    <row r="20898" spans="48:54" x14ac:dyDescent="0.2">
      <c r="AV20898" s="191" t="str">
        <f t="shared" si="330"/>
        <v>584_RS_82_4_202324</v>
      </c>
      <c r="AW20898" s="191" t="s">
        <v>92</v>
      </c>
      <c r="AX20898" s="18">
        <v>202324</v>
      </c>
      <c r="AY20898" s="191">
        <v>584</v>
      </c>
      <c r="AZ20898" s="191">
        <v>82</v>
      </c>
      <c r="BA20898" s="191">
        <v>4</v>
      </c>
      <c r="BB20898" s="191">
        <v>0</v>
      </c>
    </row>
    <row r="20899" spans="48:54" x14ac:dyDescent="0.2">
      <c r="AV20899" s="191" t="str">
        <f t="shared" si="330"/>
        <v>586_RS_82_4_202324</v>
      </c>
      <c r="AW20899" s="191" t="s">
        <v>92</v>
      </c>
      <c r="AX20899" s="18">
        <v>202324</v>
      </c>
      <c r="AY20899" s="191">
        <v>586</v>
      </c>
      <c r="AZ20899" s="191">
        <v>82</v>
      </c>
      <c r="BA20899" s="191">
        <v>4</v>
      </c>
      <c r="BB20899" s="191">
        <v>1.4630000000000001</v>
      </c>
    </row>
    <row r="20900" spans="48:54" x14ac:dyDescent="0.2">
      <c r="AV20900" s="191" t="str">
        <f t="shared" si="330"/>
        <v>512_RS_83.3_4_202324</v>
      </c>
      <c r="AW20900" s="191" t="s">
        <v>92</v>
      </c>
      <c r="AX20900" s="18">
        <v>202324</v>
      </c>
      <c r="AY20900" s="191">
        <v>512</v>
      </c>
      <c r="AZ20900" s="191">
        <v>83.3</v>
      </c>
      <c r="BA20900" s="191">
        <v>4</v>
      </c>
      <c r="BB20900" s="191">
        <v>0</v>
      </c>
    </row>
    <row r="20901" spans="48:54" x14ac:dyDescent="0.2">
      <c r="AV20901" s="191" t="str">
        <f t="shared" si="330"/>
        <v>514_RS_83.3_4_202324</v>
      </c>
      <c r="AW20901" s="191" t="s">
        <v>92</v>
      </c>
      <c r="AX20901" s="18">
        <v>202324</v>
      </c>
      <c r="AY20901" s="191">
        <v>514</v>
      </c>
      <c r="AZ20901" s="191">
        <v>83.3</v>
      </c>
      <c r="BA20901" s="191">
        <v>4</v>
      </c>
      <c r="BB20901" s="191">
        <v>-78.760999999999996</v>
      </c>
    </row>
    <row r="20902" spans="48:54" x14ac:dyDescent="0.2">
      <c r="AV20902" s="191" t="str">
        <f t="shared" si="330"/>
        <v>516_RS_83.3_4_202324</v>
      </c>
      <c r="AW20902" s="191" t="s">
        <v>92</v>
      </c>
      <c r="AX20902" s="18">
        <v>202324</v>
      </c>
      <c r="AY20902" s="191">
        <v>516</v>
      </c>
      <c r="AZ20902" s="191">
        <v>83.3</v>
      </c>
      <c r="BA20902" s="191">
        <v>4</v>
      </c>
      <c r="BB20902" s="191">
        <v>28.076000000000001</v>
      </c>
    </row>
    <row r="20903" spans="48:54" x14ac:dyDescent="0.2">
      <c r="AV20903" s="191" t="str">
        <f t="shared" si="330"/>
        <v>518_RS_83.3_4_202324</v>
      </c>
      <c r="AW20903" s="191" t="s">
        <v>92</v>
      </c>
      <c r="AX20903" s="18">
        <v>202324</v>
      </c>
      <c r="AY20903" s="191">
        <v>518</v>
      </c>
      <c r="AZ20903" s="191">
        <v>83.3</v>
      </c>
      <c r="BA20903" s="191">
        <v>4</v>
      </c>
      <c r="BB20903" s="191">
        <v>-15.654999999999999</v>
      </c>
    </row>
    <row r="20904" spans="48:54" x14ac:dyDescent="0.2">
      <c r="AV20904" s="191" t="str">
        <f t="shared" si="330"/>
        <v>520_RS_83.3_4_202324</v>
      </c>
      <c r="AW20904" s="191" t="s">
        <v>92</v>
      </c>
      <c r="AX20904" s="18">
        <v>202324</v>
      </c>
      <c r="AY20904" s="191">
        <v>520</v>
      </c>
      <c r="AZ20904" s="191">
        <v>83.3</v>
      </c>
      <c r="BA20904" s="191">
        <v>4</v>
      </c>
      <c r="BB20904" s="191">
        <v>0</v>
      </c>
    </row>
    <row r="20905" spans="48:54" x14ac:dyDescent="0.2">
      <c r="AV20905" s="191" t="str">
        <f t="shared" si="330"/>
        <v>522_RS_83.3_4_202324</v>
      </c>
      <c r="AW20905" s="191" t="s">
        <v>92</v>
      </c>
      <c r="AX20905" s="18">
        <v>202324</v>
      </c>
      <c r="AY20905" s="191">
        <v>522</v>
      </c>
      <c r="AZ20905" s="191">
        <v>83.3</v>
      </c>
      <c r="BA20905" s="191">
        <v>4</v>
      </c>
      <c r="BB20905" s="191">
        <v>0</v>
      </c>
    </row>
    <row r="20906" spans="48:54" x14ac:dyDescent="0.2">
      <c r="AV20906" s="191" t="str">
        <f t="shared" si="330"/>
        <v>524_RS_83.3_4_202324</v>
      </c>
      <c r="AW20906" s="191" t="s">
        <v>92</v>
      </c>
      <c r="AX20906" s="18">
        <v>202324</v>
      </c>
      <c r="AY20906" s="191">
        <v>524</v>
      </c>
      <c r="AZ20906" s="191">
        <v>83.3</v>
      </c>
      <c r="BA20906" s="191">
        <v>4</v>
      </c>
      <c r="BB20906" s="191">
        <v>0</v>
      </c>
    </row>
    <row r="20907" spans="48:54" x14ac:dyDescent="0.2">
      <c r="AV20907" s="191" t="str">
        <f t="shared" si="330"/>
        <v>526_RS_83.3_4_202324</v>
      </c>
      <c r="AW20907" s="191" t="s">
        <v>92</v>
      </c>
      <c r="AX20907" s="18">
        <v>202324</v>
      </c>
      <c r="AY20907" s="191">
        <v>526</v>
      </c>
      <c r="AZ20907" s="191">
        <v>83.3</v>
      </c>
      <c r="BA20907" s="191">
        <v>4</v>
      </c>
      <c r="BB20907" s="191">
        <v>-4.7796000000000003</v>
      </c>
    </row>
    <row r="20908" spans="48:54" x14ac:dyDescent="0.2">
      <c r="AV20908" s="191" t="str">
        <f t="shared" si="330"/>
        <v>528_RS_83.3_4_202324</v>
      </c>
      <c r="AW20908" s="191" t="s">
        <v>92</v>
      </c>
      <c r="AX20908" s="18">
        <v>202324</v>
      </c>
      <c r="AY20908" s="191">
        <v>528</v>
      </c>
      <c r="AZ20908" s="191">
        <v>83.3</v>
      </c>
      <c r="BA20908" s="191">
        <v>4</v>
      </c>
      <c r="BB20908" s="191">
        <v>0</v>
      </c>
    </row>
    <row r="20909" spans="48:54" x14ac:dyDescent="0.2">
      <c r="AV20909" s="191" t="str">
        <f t="shared" si="330"/>
        <v>530_RS_83.3_4_202324</v>
      </c>
      <c r="AW20909" s="191" t="s">
        <v>92</v>
      </c>
      <c r="AX20909" s="18">
        <v>202324</v>
      </c>
      <c r="AY20909" s="191">
        <v>530</v>
      </c>
      <c r="AZ20909" s="191">
        <v>83.3</v>
      </c>
      <c r="BA20909" s="191">
        <v>4</v>
      </c>
      <c r="BB20909" s="191">
        <v>0.98</v>
      </c>
    </row>
    <row r="20910" spans="48:54" x14ac:dyDescent="0.2">
      <c r="AV20910" s="191" t="str">
        <f t="shared" si="330"/>
        <v>532_RS_83.3_4_202324</v>
      </c>
      <c r="AW20910" s="191" t="s">
        <v>92</v>
      </c>
      <c r="AX20910" s="18">
        <v>202324</v>
      </c>
      <c r="AY20910" s="191">
        <v>532</v>
      </c>
      <c r="AZ20910" s="191">
        <v>83.3</v>
      </c>
      <c r="BA20910" s="191">
        <v>4</v>
      </c>
      <c r="BB20910" s="191">
        <v>0</v>
      </c>
    </row>
    <row r="20911" spans="48:54" x14ac:dyDescent="0.2">
      <c r="AV20911" s="191" t="str">
        <f t="shared" si="330"/>
        <v>534_RS_83.3_4_202324</v>
      </c>
      <c r="AW20911" s="191" t="s">
        <v>92</v>
      </c>
      <c r="AX20911" s="18">
        <v>202324</v>
      </c>
      <c r="AY20911" s="191">
        <v>534</v>
      </c>
      <c r="AZ20911" s="191">
        <v>83.3</v>
      </c>
      <c r="BA20911" s="191">
        <v>4</v>
      </c>
      <c r="BB20911" s="191">
        <v>0</v>
      </c>
    </row>
    <row r="20912" spans="48:54" x14ac:dyDescent="0.2">
      <c r="AV20912" s="191" t="str">
        <f t="shared" si="330"/>
        <v>536_RS_83.3_4_202324</v>
      </c>
      <c r="AW20912" s="191" t="s">
        <v>92</v>
      </c>
      <c r="AX20912" s="18">
        <v>202324</v>
      </c>
      <c r="AY20912" s="191">
        <v>536</v>
      </c>
      <c r="AZ20912" s="191">
        <v>83.3</v>
      </c>
      <c r="BA20912" s="191">
        <v>4</v>
      </c>
      <c r="BB20912" s="191">
        <v>10.566000000000001</v>
      </c>
    </row>
    <row r="20913" spans="48:54" x14ac:dyDescent="0.2">
      <c r="AV20913" s="191" t="str">
        <f t="shared" si="330"/>
        <v>538_RS_83.3_4_202324</v>
      </c>
      <c r="AW20913" s="191" t="s">
        <v>92</v>
      </c>
      <c r="AX20913" s="18">
        <v>202324</v>
      </c>
      <c r="AY20913" s="191">
        <v>538</v>
      </c>
      <c r="AZ20913" s="191">
        <v>83.3</v>
      </c>
      <c r="BA20913" s="191">
        <v>4</v>
      </c>
      <c r="BB20913" s="191">
        <v>0</v>
      </c>
    </row>
    <row r="20914" spans="48:54" x14ac:dyDescent="0.2">
      <c r="AV20914" s="191" t="str">
        <f t="shared" si="330"/>
        <v>540_RS_83.3_4_202324</v>
      </c>
      <c r="AW20914" s="191" t="s">
        <v>92</v>
      </c>
      <c r="AX20914" s="18">
        <v>202324</v>
      </c>
      <c r="AY20914" s="191">
        <v>540</v>
      </c>
      <c r="AZ20914" s="191">
        <v>83.3</v>
      </c>
      <c r="BA20914" s="191">
        <v>4</v>
      </c>
      <c r="BB20914" s="191">
        <v>0</v>
      </c>
    </row>
    <row r="20915" spans="48:54" x14ac:dyDescent="0.2">
      <c r="AV20915" s="191" t="str">
        <f t="shared" si="330"/>
        <v>542_RS_83.3_4_202324</v>
      </c>
      <c r="AW20915" s="191" t="s">
        <v>92</v>
      </c>
      <c r="AX20915" s="18">
        <v>202324</v>
      </c>
      <c r="AY20915" s="191">
        <v>542</v>
      </c>
      <c r="AZ20915" s="191">
        <v>83.3</v>
      </c>
      <c r="BA20915" s="191">
        <v>4</v>
      </c>
      <c r="BB20915" s="191">
        <v>0</v>
      </c>
    </row>
    <row r="20916" spans="48:54" x14ac:dyDescent="0.2">
      <c r="AV20916" s="191" t="str">
        <f t="shared" si="330"/>
        <v>544_RS_83.3_4_202324</v>
      </c>
      <c r="AW20916" s="191" t="s">
        <v>92</v>
      </c>
      <c r="AX20916" s="18">
        <v>202324</v>
      </c>
      <c r="AY20916" s="191">
        <v>544</v>
      </c>
      <c r="AZ20916" s="191">
        <v>83.3</v>
      </c>
      <c r="BA20916" s="191">
        <v>4</v>
      </c>
      <c r="BB20916" s="191">
        <v>-111.47490000000001</v>
      </c>
    </row>
    <row r="20917" spans="48:54" x14ac:dyDescent="0.2">
      <c r="AV20917" s="191" t="str">
        <f t="shared" si="330"/>
        <v>545_RS_83.3_4_202324</v>
      </c>
      <c r="AW20917" s="191" t="s">
        <v>92</v>
      </c>
      <c r="AX20917" s="18">
        <v>202324</v>
      </c>
      <c r="AY20917" s="191">
        <v>545</v>
      </c>
      <c r="AZ20917" s="191">
        <v>83.3</v>
      </c>
      <c r="BA20917" s="191">
        <v>4</v>
      </c>
      <c r="BB20917" s="191">
        <v>0</v>
      </c>
    </row>
    <row r="20918" spans="48:54" x14ac:dyDescent="0.2">
      <c r="AV20918" s="191" t="str">
        <f t="shared" si="330"/>
        <v>546_RS_83.3_4_202324</v>
      </c>
      <c r="AW20918" s="191" t="s">
        <v>92</v>
      </c>
      <c r="AX20918" s="18">
        <v>202324</v>
      </c>
      <c r="AY20918" s="191">
        <v>546</v>
      </c>
      <c r="AZ20918" s="191">
        <v>83.3</v>
      </c>
      <c r="BA20918" s="191">
        <v>4</v>
      </c>
      <c r="BB20918" s="191">
        <v>390.76600000000002</v>
      </c>
    </row>
    <row r="20919" spans="48:54" x14ac:dyDescent="0.2">
      <c r="AV20919" s="191" t="str">
        <f t="shared" si="330"/>
        <v>548_RS_83.3_4_202324</v>
      </c>
      <c r="AW20919" s="191" t="s">
        <v>92</v>
      </c>
      <c r="AX20919" s="18">
        <v>202324</v>
      </c>
      <c r="AY20919" s="191">
        <v>548</v>
      </c>
      <c r="AZ20919" s="191">
        <v>83.3</v>
      </c>
      <c r="BA20919" s="191">
        <v>4</v>
      </c>
      <c r="BB20919" s="191">
        <v>0</v>
      </c>
    </row>
    <row r="20920" spans="48:54" x14ac:dyDescent="0.2">
      <c r="AV20920" s="191" t="str">
        <f t="shared" si="330"/>
        <v>550_RS_83.3_4_202324</v>
      </c>
      <c r="AW20920" s="191" t="s">
        <v>92</v>
      </c>
      <c r="AX20920" s="18">
        <v>202324</v>
      </c>
      <c r="AY20920" s="191">
        <v>550</v>
      </c>
      <c r="AZ20920" s="191">
        <v>83.3</v>
      </c>
      <c r="BA20920" s="191">
        <v>4</v>
      </c>
      <c r="BB20920" s="191">
        <v>0</v>
      </c>
    </row>
    <row r="20921" spans="48:54" x14ac:dyDescent="0.2">
      <c r="AV20921" s="191" t="str">
        <f t="shared" si="330"/>
        <v>552_RS_83.3_4_202324</v>
      </c>
      <c r="AW20921" s="191" t="s">
        <v>92</v>
      </c>
      <c r="AX20921" s="18">
        <v>202324</v>
      </c>
      <c r="AY20921" s="191">
        <v>552</v>
      </c>
      <c r="AZ20921" s="191">
        <v>83.3</v>
      </c>
      <c r="BA20921" s="191">
        <v>4</v>
      </c>
      <c r="BB20921" s="191">
        <v>0</v>
      </c>
    </row>
    <row r="20922" spans="48:54" x14ac:dyDescent="0.2">
      <c r="AV20922" s="191" t="str">
        <f t="shared" si="330"/>
        <v>562_RS_83.3_4_202324</v>
      </c>
      <c r="AW20922" s="191" t="s">
        <v>92</v>
      </c>
      <c r="AX20922" s="18">
        <v>202324</v>
      </c>
      <c r="AY20922" s="191">
        <v>562</v>
      </c>
      <c r="AZ20922" s="191">
        <v>83.3</v>
      </c>
      <c r="BA20922" s="191">
        <v>4</v>
      </c>
      <c r="BB20922" s="191">
        <v>0</v>
      </c>
    </row>
    <row r="20923" spans="48:54" x14ac:dyDescent="0.2">
      <c r="AV20923" s="191" t="str">
        <f t="shared" si="330"/>
        <v>564_RS_83.3_4_202324</v>
      </c>
      <c r="AW20923" s="191" t="s">
        <v>92</v>
      </c>
      <c r="AX20923" s="18">
        <v>202324</v>
      </c>
      <c r="AY20923" s="191">
        <v>564</v>
      </c>
      <c r="AZ20923" s="191">
        <v>83.3</v>
      </c>
      <c r="BA20923" s="191">
        <v>4</v>
      </c>
      <c r="BB20923" s="191">
        <v>0</v>
      </c>
    </row>
    <row r="20924" spans="48:54" x14ac:dyDescent="0.2">
      <c r="AV20924" s="191" t="str">
        <f t="shared" si="330"/>
        <v>566_RS_83.3_4_202324</v>
      </c>
      <c r="AW20924" s="191" t="s">
        <v>92</v>
      </c>
      <c r="AX20924" s="18">
        <v>202324</v>
      </c>
      <c r="AY20924" s="191">
        <v>566</v>
      </c>
      <c r="AZ20924" s="191">
        <v>83.3</v>
      </c>
      <c r="BA20924" s="191">
        <v>4</v>
      </c>
      <c r="BB20924" s="191">
        <v>0</v>
      </c>
    </row>
    <row r="20925" spans="48:54" x14ac:dyDescent="0.2">
      <c r="AV20925" s="191" t="str">
        <f t="shared" si="330"/>
        <v>568_RS_83.3_4_202324</v>
      </c>
      <c r="AW20925" s="191" t="s">
        <v>92</v>
      </c>
      <c r="AX20925" s="18">
        <v>202324</v>
      </c>
      <c r="AY20925" s="191">
        <v>568</v>
      </c>
      <c r="AZ20925" s="191">
        <v>83.3</v>
      </c>
      <c r="BA20925" s="191">
        <v>4</v>
      </c>
      <c r="BB20925" s="191">
        <v>0</v>
      </c>
    </row>
    <row r="20926" spans="48:54" x14ac:dyDescent="0.2">
      <c r="AV20926" s="191" t="str">
        <f t="shared" si="330"/>
        <v>572_RS_83.3_4_202324</v>
      </c>
      <c r="AW20926" s="191" t="s">
        <v>92</v>
      </c>
      <c r="AX20926" s="18">
        <v>202324</v>
      </c>
      <c r="AY20926" s="191">
        <v>572</v>
      </c>
      <c r="AZ20926" s="191">
        <v>83.3</v>
      </c>
      <c r="BA20926" s="191">
        <v>4</v>
      </c>
      <c r="BB20926" s="191">
        <v>0</v>
      </c>
    </row>
    <row r="20927" spans="48:54" x14ac:dyDescent="0.2">
      <c r="AV20927" s="191" t="str">
        <f t="shared" si="330"/>
        <v>574_RS_83.3_4_202324</v>
      </c>
      <c r="AW20927" s="191" t="s">
        <v>92</v>
      </c>
      <c r="AX20927" s="18">
        <v>202324</v>
      </c>
      <c r="AY20927" s="191">
        <v>574</v>
      </c>
      <c r="AZ20927" s="191">
        <v>83.3</v>
      </c>
      <c r="BA20927" s="191">
        <v>4</v>
      </c>
      <c r="BB20927" s="191">
        <v>0</v>
      </c>
    </row>
    <row r="20928" spans="48:54" x14ac:dyDescent="0.2">
      <c r="AV20928" s="191" t="str">
        <f t="shared" si="330"/>
        <v>576_RS_83.3_4_202324</v>
      </c>
      <c r="AW20928" s="191" t="s">
        <v>92</v>
      </c>
      <c r="AX20928" s="18">
        <v>202324</v>
      </c>
      <c r="AY20928" s="191">
        <v>576</v>
      </c>
      <c r="AZ20928" s="191">
        <v>83.3</v>
      </c>
      <c r="BA20928" s="191">
        <v>4</v>
      </c>
      <c r="BB20928" s="191">
        <v>0</v>
      </c>
    </row>
    <row r="20929" spans="48:54" x14ac:dyDescent="0.2">
      <c r="AV20929" s="191" t="str">
        <f t="shared" si="330"/>
        <v>582_RS_83.3_4_202324</v>
      </c>
      <c r="AW20929" s="191" t="s">
        <v>92</v>
      </c>
      <c r="AX20929" s="18">
        <v>202324</v>
      </c>
      <c r="AY20929" s="191">
        <v>582</v>
      </c>
      <c r="AZ20929" s="191">
        <v>83.3</v>
      </c>
      <c r="BA20929" s="191">
        <v>4</v>
      </c>
      <c r="BB20929" s="191">
        <v>0</v>
      </c>
    </row>
    <row r="20930" spans="48:54" x14ac:dyDescent="0.2">
      <c r="AV20930" s="191" t="str">
        <f t="shared" si="330"/>
        <v>584_RS_83.3_4_202324</v>
      </c>
      <c r="AW20930" s="191" t="s">
        <v>92</v>
      </c>
      <c r="AX20930" s="18">
        <v>202324</v>
      </c>
      <c r="AY20930" s="191">
        <v>584</v>
      </c>
      <c r="AZ20930" s="191">
        <v>83.3</v>
      </c>
      <c r="BA20930" s="191">
        <v>4</v>
      </c>
      <c r="BB20930" s="191">
        <v>0</v>
      </c>
    </row>
    <row r="20931" spans="48:54" x14ac:dyDescent="0.2">
      <c r="AV20931" s="191" t="str">
        <f t="shared" si="330"/>
        <v>586_RS_83.3_4_202324</v>
      </c>
      <c r="AW20931" s="191" t="s">
        <v>92</v>
      </c>
      <c r="AX20931" s="18">
        <v>202324</v>
      </c>
      <c r="AY20931" s="191">
        <v>586</v>
      </c>
      <c r="AZ20931" s="191">
        <v>83.3</v>
      </c>
      <c r="BA20931" s="191">
        <v>4</v>
      </c>
      <c r="BB20931" s="191">
        <v>0</v>
      </c>
    </row>
    <row r="20932" spans="48:54" x14ac:dyDescent="0.2">
      <c r="AV20932" s="191" t="str">
        <f t="shared" ref="AV20932:AV20995" si="331">AY20932&amp;"_"&amp;AW20932&amp;"_"&amp;AZ20932&amp;"_"&amp;BA20932&amp;"_"&amp;AX20932</f>
        <v>512_RS_83.4_4_202324</v>
      </c>
      <c r="AW20932" s="191" t="s">
        <v>92</v>
      </c>
      <c r="AX20932" s="18">
        <v>202324</v>
      </c>
      <c r="AY20932" s="191">
        <v>512</v>
      </c>
      <c r="AZ20932" s="191">
        <v>83.4</v>
      </c>
      <c r="BA20932" s="191">
        <v>4</v>
      </c>
      <c r="BB20932" s="191">
        <v>0</v>
      </c>
    </row>
    <row r="20933" spans="48:54" x14ac:dyDescent="0.2">
      <c r="AV20933" s="191" t="str">
        <f t="shared" si="331"/>
        <v>514_RS_83.4_4_202324</v>
      </c>
      <c r="AW20933" s="191" t="s">
        <v>92</v>
      </c>
      <c r="AX20933" s="18">
        <v>202324</v>
      </c>
      <c r="AY20933" s="191">
        <v>514</v>
      </c>
      <c r="AZ20933" s="191">
        <v>83.4</v>
      </c>
      <c r="BA20933" s="191">
        <v>4</v>
      </c>
      <c r="BB20933" s="191">
        <v>0</v>
      </c>
    </row>
    <row r="20934" spans="48:54" x14ac:dyDescent="0.2">
      <c r="AV20934" s="191" t="str">
        <f t="shared" si="331"/>
        <v>516_RS_83.4_4_202324</v>
      </c>
      <c r="AW20934" s="191" t="s">
        <v>92</v>
      </c>
      <c r="AX20934" s="18">
        <v>202324</v>
      </c>
      <c r="AY20934" s="191">
        <v>516</v>
      </c>
      <c r="AZ20934" s="191">
        <v>83.4</v>
      </c>
      <c r="BA20934" s="191">
        <v>4</v>
      </c>
      <c r="BB20934" s="191">
        <v>0</v>
      </c>
    </row>
    <row r="20935" spans="48:54" x14ac:dyDescent="0.2">
      <c r="AV20935" s="191" t="str">
        <f t="shared" si="331"/>
        <v>518_RS_83.4_4_202324</v>
      </c>
      <c r="AW20935" s="191" t="s">
        <v>92</v>
      </c>
      <c r="AX20935" s="18">
        <v>202324</v>
      </c>
      <c r="AY20935" s="191">
        <v>518</v>
      </c>
      <c r="AZ20935" s="191">
        <v>83.4</v>
      </c>
      <c r="BA20935" s="191">
        <v>4</v>
      </c>
      <c r="BB20935" s="191">
        <v>0</v>
      </c>
    </row>
    <row r="20936" spans="48:54" x14ac:dyDescent="0.2">
      <c r="AV20936" s="191" t="str">
        <f t="shared" si="331"/>
        <v>520_RS_83.4_4_202324</v>
      </c>
      <c r="AW20936" s="191" t="s">
        <v>92</v>
      </c>
      <c r="AX20936" s="18">
        <v>202324</v>
      </c>
      <c r="AY20936" s="191">
        <v>520</v>
      </c>
      <c r="AZ20936" s="191">
        <v>83.4</v>
      </c>
      <c r="BA20936" s="191">
        <v>4</v>
      </c>
      <c r="BB20936" s="191">
        <v>0</v>
      </c>
    </row>
    <row r="20937" spans="48:54" x14ac:dyDescent="0.2">
      <c r="AV20937" s="191" t="str">
        <f t="shared" si="331"/>
        <v>522_RS_83.4_4_202324</v>
      </c>
      <c r="AW20937" s="191" t="s">
        <v>92</v>
      </c>
      <c r="AX20937" s="18">
        <v>202324</v>
      </c>
      <c r="AY20937" s="191">
        <v>522</v>
      </c>
      <c r="AZ20937" s="191">
        <v>83.4</v>
      </c>
      <c r="BA20937" s="191">
        <v>4</v>
      </c>
      <c r="BB20937" s="191">
        <v>0</v>
      </c>
    </row>
    <row r="20938" spans="48:54" x14ac:dyDescent="0.2">
      <c r="AV20938" s="191" t="str">
        <f t="shared" si="331"/>
        <v>524_RS_83.4_4_202324</v>
      </c>
      <c r="AW20938" s="191" t="s">
        <v>92</v>
      </c>
      <c r="AX20938" s="18">
        <v>202324</v>
      </c>
      <c r="AY20938" s="191">
        <v>524</v>
      </c>
      <c r="AZ20938" s="191">
        <v>83.4</v>
      </c>
      <c r="BA20938" s="191">
        <v>4</v>
      </c>
      <c r="BB20938" s="191">
        <v>0</v>
      </c>
    </row>
    <row r="20939" spans="48:54" x14ac:dyDescent="0.2">
      <c r="AV20939" s="191" t="str">
        <f t="shared" si="331"/>
        <v>526_RS_83.4_4_202324</v>
      </c>
      <c r="AW20939" s="191" t="s">
        <v>92</v>
      </c>
      <c r="AX20939" s="18">
        <v>202324</v>
      </c>
      <c r="AY20939" s="191">
        <v>526</v>
      </c>
      <c r="AZ20939" s="191">
        <v>83.4</v>
      </c>
      <c r="BA20939" s="191">
        <v>4</v>
      </c>
      <c r="BB20939" s="191">
        <v>0</v>
      </c>
    </row>
    <row r="20940" spans="48:54" x14ac:dyDescent="0.2">
      <c r="AV20940" s="191" t="str">
        <f t="shared" si="331"/>
        <v>528_RS_83.4_4_202324</v>
      </c>
      <c r="AW20940" s="191" t="s">
        <v>92</v>
      </c>
      <c r="AX20940" s="18">
        <v>202324</v>
      </c>
      <c r="AY20940" s="191">
        <v>528</v>
      </c>
      <c r="AZ20940" s="191">
        <v>83.4</v>
      </c>
      <c r="BA20940" s="191">
        <v>4</v>
      </c>
      <c r="BB20940" s="191">
        <v>0</v>
      </c>
    </row>
    <row r="20941" spans="48:54" x14ac:dyDescent="0.2">
      <c r="AV20941" s="191" t="str">
        <f t="shared" si="331"/>
        <v>530_RS_83.4_4_202324</v>
      </c>
      <c r="AW20941" s="191" t="s">
        <v>92</v>
      </c>
      <c r="AX20941" s="18">
        <v>202324</v>
      </c>
      <c r="AY20941" s="191">
        <v>530</v>
      </c>
      <c r="AZ20941" s="191">
        <v>83.4</v>
      </c>
      <c r="BA20941" s="191">
        <v>4</v>
      </c>
      <c r="BB20941" s="191">
        <v>0</v>
      </c>
    </row>
    <row r="20942" spans="48:54" x14ac:dyDescent="0.2">
      <c r="AV20942" s="191" t="str">
        <f t="shared" si="331"/>
        <v>532_RS_83.4_4_202324</v>
      </c>
      <c r="AW20942" s="191" t="s">
        <v>92</v>
      </c>
      <c r="AX20942" s="18">
        <v>202324</v>
      </c>
      <c r="AY20942" s="191">
        <v>532</v>
      </c>
      <c r="AZ20942" s="191">
        <v>83.4</v>
      </c>
      <c r="BA20942" s="191">
        <v>4</v>
      </c>
      <c r="BB20942" s="191">
        <v>0</v>
      </c>
    </row>
    <row r="20943" spans="48:54" x14ac:dyDescent="0.2">
      <c r="AV20943" s="191" t="str">
        <f t="shared" si="331"/>
        <v>534_RS_83.4_4_202324</v>
      </c>
      <c r="AW20943" s="191" t="s">
        <v>92</v>
      </c>
      <c r="AX20943" s="18">
        <v>202324</v>
      </c>
      <c r="AY20943" s="191">
        <v>534</v>
      </c>
      <c r="AZ20943" s="191">
        <v>83.4</v>
      </c>
      <c r="BA20943" s="191">
        <v>4</v>
      </c>
      <c r="BB20943" s="191">
        <v>0</v>
      </c>
    </row>
    <row r="20944" spans="48:54" x14ac:dyDescent="0.2">
      <c r="AV20944" s="191" t="str">
        <f t="shared" si="331"/>
        <v>536_RS_83.4_4_202324</v>
      </c>
      <c r="AW20944" s="191" t="s">
        <v>92</v>
      </c>
      <c r="AX20944" s="18">
        <v>202324</v>
      </c>
      <c r="AY20944" s="191">
        <v>536</v>
      </c>
      <c r="AZ20944" s="191">
        <v>83.4</v>
      </c>
      <c r="BA20944" s="191">
        <v>4</v>
      </c>
      <c r="BB20944" s="191">
        <v>0</v>
      </c>
    </row>
    <row r="20945" spans="48:54" x14ac:dyDescent="0.2">
      <c r="AV20945" s="191" t="str">
        <f t="shared" si="331"/>
        <v>538_RS_83.4_4_202324</v>
      </c>
      <c r="AW20945" s="191" t="s">
        <v>92</v>
      </c>
      <c r="AX20945" s="18">
        <v>202324</v>
      </c>
      <c r="AY20945" s="191">
        <v>538</v>
      </c>
      <c r="AZ20945" s="191">
        <v>83.4</v>
      </c>
      <c r="BA20945" s="191">
        <v>4</v>
      </c>
      <c r="BB20945" s="191">
        <v>0</v>
      </c>
    </row>
    <row r="20946" spans="48:54" x14ac:dyDescent="0.2">
      <c r="AV20946" s="191" t="str">
        <f t="shared" si="331"/>
        <v>540_RS_83.4_4_202324</v>
      </c>
      <c r="AW20946" s="191" t="s">
        <v>92</v>
      </c>
      <c r="AX20946" s="18">
        <v>202324</v>
      </c>
      <c r="AY20946" s="191">
        <v>540</v>
      </c>
      <c r="AZ20946" s="191">
        <v>83.4</v>
      </c>
      <c r="BA20946" s="191">
        <v>4</v>
      </c>
      <c r="BB20946" s="191">
        <v>0</v>
      </c>
    </row>
    <row r="20947" spans="48:54" x14ac:dyDescent="0.2">
      <c r="AV20947" s="191" t="str">
        <f t="shared" si="331"/>
        <v>542_RS_83.4_4_202324</v>
      </c>
      <c r="AW20947" s="191" t="s">
        <v>92</v>
      </c>
      <c r="AX20947" s="18">
        <v>202324</v>
      </c>
      <c r="AY20947" s="191">
        <v>542</v>
      </c>
      <c r="AZ20947" s="191">
        <v>83.4</v>
      </c>
      <c r="BA20947" s="191">
        <v>4</v>
      </c>
      <c r="BB20947" s="191">
        <v>0</v>
      </c>
    </row>
    <row r="20948" spans="48:54" x14ac:dyDescent="0.2">
      <c r="AV20948" s="191" t="str">
        <f t="shared" si="331"/>
        <v>544_RS_83.4_4_202324</v>
      </c>
      <c r="AW20948" s="191" t="s">
        <v>92</v>
      </c>
      <c r="AX20948" s="18">
        <v>202324</v>
      </c>
      <c r="AY20948" s="191">
        <v>544</v>
      </c>
      <c r="AZ20948" s="191">
        <v>83.4</v>
      </c>
      <c r="BA20948" s="191">
        <v>4</v>
      </c>
      <c r="BB20948" s="191">
        <v>0</v>
      </c>
    </row>
    <row r="20949" spans="48:54" x14ac:dyDescent="0.2">
      <c r="AV20949" s="191" t="str">
        <f t="shared" si="331"/>
        <v>545_RS_83.4_4_202324</v>
      </c>
      <c r="AW20949" s="191" t="s">
        <v>92</v>
      </c>
      <c r="AX20949" s="18">
        <v>202324</v>
      </c>
      <c r="AY20949" s="191">
        <v>545</v>
      </c>
      <c r="AZ20949" s="191">
        <v>83.4</v>
      </c>
      <c r="BA20949" s="191">
        <v>4</v>
      </c>
      <c r="BB20949" s="191">
        <v>0</v>
      </c>
    </row>
    <row r="20950" spans="48:54" x14ac:dyDescent="0.2">
      <c r="AV20950" s="191" t="str">
        <f t="shared" si="331"/>
        <v>546_RS_83.4_4_202324</v>
      </c>
      <c r="AW20950" s="191" t="s">
        <v>92</v>
      </c>
      <c r="AX20950" s="18">
        <v>202324</v>
      </c>
      <c r="AY20950" s="191">
        <v>546</v>
      </c>
      <c r="AZ20950" s="191">
        <v>83.4</v>
      </c>
      <c r="BA20950" s="191">
        <v>4</v>
      </c>
      <c r="BB20950" s="191">
        <v>0</v>
      </c>
    </row>
    <row r="20951" spans="48:54" x14ac:dyDescent="0.2">
      <c r="AV20951" s="191" t="str">
        <f t="shared" si="331"/>
        <v>548_RS_83.4_4_202324</v>
      </c>
      <c r="AW20951" s="191" t="s">
        <v>92</v>
      </c>
      <c r="AX20951" s="18">
        <v>202324</v>
      </c>
      <c r="AY20951" s="191">
        <v>548</v>
      </c>
      <c r="AZ20951" s="191">
        <v>83.4</v>
      </c>
      <c r="BA20951" s="191">
        <v>4</v>
      </c>
      <c r="BB20951" s="191">
        <v>0</v>
      </c>
    </row>
    <row r="20952" spans="48:54" x14ac:dyDescent="0.2">
      <c r="AV20952" s="191" t="str">
        <f t="shared" si="331"/>
        <v>550_RS_83.4_4_202324</v>
      </c>
      <c r="AW20952" s="191" t="s">
        <v>92</v>
      </c>
      <c r="AX20952" s="18">
        <v>202324</v>
      </c>
      <c r="AY20952" s="191">
        <v>550</v>
      </c>
      <c r="AZ20952" s="191">
        <v>83.4</v>
      </c>
      <c r="BA20952" s="191">
        <v>4</v>
      </c>
      <c r="BB20952" s="191">
        <v>0</v>
      </c>
    </row>
    <row r="20953" spans="48:54" x14ac:dyDescent="0.2">
      <c r="AV20953" s="191" t="str">
        <f t="shared" si="331"/>
        <v>552_RS_83.4_4_202324</v>
      </c>
      <c r="AW20953" s="191" t="s">
        <v>92</v>
      </c>
      <c r="AX20953" s="18">
        <v>202324</v>
      </c>
      <c r="AY20953" s="191">
        <v>552</v>
      </c>
      <c r="AZ20953" s="191">
        <v>83.4</v>
      </c>
      <c r="BA20953" s="191">
        <v>4</v>
      </c>
      <c r="BB20953" s="191">
        <v>0</v>
      </c>
    </row>
    <row r="20954" spans="48:54" x14ac:dyDescent="0.2">
      <c r="AV20954" s="191" t="str">
        <f t="shared" si="331"/>
        <v>562_RS_83.4_4_202324</v>
      </c>
      <c r="AW20954" s="191" t="s">
        <v>92</v>
      </c>
      <c r="AX20954" s="18">
        <v>202324</v>
      </c>
      <c r="AY20954" s="191">
        <v>562</v>
      </c>
      <c r="AZ20954" s="191">
        <v>83.4</v>
      </c>
      <c r="BA20954" s="191">
        <v>4</v>
      </c>
      <c r="BB20954" s="191">
        <v>0</v>
      </c>
    </row>
    <row r="20955" spans="48:54" x14ac:dyDescent="0.2">
      <c r="AV20955" s="191" t="str">
        <f t="shared" si="331"/>
        <v>564_RS_83.4_4_202324</v>
      </c>
      <c r="AW20955" s="191" t="s">
        <v>92</v>
      </c>
      <c r="AX20955" s="18">
        <v>202324</v>
      </c>
      <c r="AY20955" s="191">
        <v>564</v>
      </c>
      <c r="AZ20955" s="191">
        <v>83.4</v>
      </c>
      <c r="BA20955" s="191">
        <v>4</v>
      </c>
      <c r="BB20955" s="191">
        <v>0</v>
      </c>
    </row>
    <row r="20956" spans="48:54" x14ac:dyDescent="0.2">
      <c r="AV20956" s="191" t="str">
        <f t="shared" si="331"/>
        <v>566_RS_83.4_4_202324</v>
      </c>
      <c r="AW20956" s="191" t="s">
        <v>92</v>
      </c>
      <c r="AX20956" s="18">
        <v>202324</v>
      </c>
      <c r="AY20956" s="191">
        <v>566</v>
      </c>
      <c r="AZ20956" s="191">
        <v>83.4</v>
      </c>
      <c r="BA20956" s="191">
        <v>4</v>
      </c>
      <c r="BB20956" s="191">
        <v>0</v>
      </c>
    </row>
    <row r="20957" spans="48:54" x14ac:dyDescent="0.2">
      <c r="AV20957" s="191" t="str">
        <f t="shared" si="331"/>
        <v>568_RS_83.4_4_202324</v>
      </c>
      <c r="AW20957" s="191" t="s">
        <v>92</v>
      </c>
      <c r="AX20957" s="18">
        <v>202324</v>
      </c>
      <c r="AY20957" s="191">
        <v>568</v>
      </c>
      <c r="AZ20957" s="191">
        <v>83.4</v>
      </c>
      <c r="BA20957" s="191">
        <v>4</v>
      </c>
      <c r="BB20957" s="191">
        <v>0</v>
      </c>
    </row>
    <row r="20958" spans="48:54" x14ac:dyDescent="0.2">
      <c r="AV20958" s="191" t="str">
        <f t="shared" si="331"/>
        <v>572_RS_83.4_4_202324</v>
      </c>
      <c r="AW20958" s="191" t="s">
        <v>92</v>
      </c>
      <c r="AX20958" s="18">
        <v>202324</v>
      </c>
      <c r="AY20958" s="191">
        <v>572</v>
      </c>
      <c r="AZ20958" s="191">
        <v>83.4</v>
      </c>
      <c r="BA20958" s="191">
        <v>4</v>
      </c>
      <c r="BB20958" s="191">
        <v>0</v>
      </c>
    </row>
    <row r="20959" spans="48:54" x14ac:dyDescent="0.2">
      <c r="AV20959" s="191" t="str">
        <f t="shared" si="331"/>
        <v>574_RS_83.4_4_202324</v>
      </c>
      <c r="AW20959" s="191" t="s">
        <v>92</v>
      </c>
      <c r="AX20959" s="18">
        <v>202324</v>
      </c>
      <c r="AY20959" s="191">
        <v>574</v>
      </c>
      <c r="AZ20959" s="191">
        <v>83.4</v>
      </c>
      <c r="BA20959" s="191">
        <v>4</v>
      </c>
      <c r="BB20959" s="191">
        <v>0</v>
      </c>
    </row>
    <row r="20960" spans="48:54" x14ac:dyDescent="0.2">
      <c r="AV20960" s="191" t="str">
        <f t="shared" si="331"/>
        <v>576_RS_83.4_4_202324</v>
      </c>
      <c r="AW20960" s="191" t="s">
        <v>92</v>
      </c>
      <c r="AX20960" s="18">
        <v>202324</v>
      </c>
      <c r="AY20960" s="191">
        <v>576</v>
      </c>
      <c r="AZ20960" s="191">
        <v>83.4</v>
      </c>
      <c r="BA20960" s="191">
        <v>4</v>
      </c>
      <c r="BB20960" s="191">
        <v>0</v>
      </c>
    </row>
    <row r="20961" spans="48:54" x14ac:dyDescent="0.2">
      <c r="AV20961" s="191" t="str">
        <f t="shared" si="331"/>
        <v>582_RS_83.4_4_202324</v>
      </c>
      <c r="AW20961" s="191" t="s">
        <v>92</v>
      </c>
      <c r="AX20961" s="18">
        <v>202324</v>
      </c>
      <c r="AY20961" s="191">
        <v>582</v>
      </c>
      <c r="AZ20961" s="191">
        <v>83.4</v>
      </c>
      <c r="BA20961" s="191">
        <v>4</v>
      </c>
      <c r="BB20961" s="191">
        <v>0</v>
      </c>
    </row>
    <row r="20962" spans="48:54" x14ac:dyDescent="0.2">
      <c r="AV20962" s="191" t="str">
        <f t="shared" si="331"/>
        <v>584_RS_83.4_4_202324</v>
      </c>
      <c r="AW20962" s="191" t="s">
        <v>92</v>
      </c>
      <c r="AX20962" s="18">
        <v>202324</v>
      </c>
      <c r="AY20962" s="191">
        <v>584</v>
      </c>
      <c r="AZ20962" s="191">
        <v>83.4</v>
      </c>
      <c r="BA20962" s="191">
        <v>4</v>
      </c>
      <c r="BB20962" s="191">
        <v>0</v>
      </c>
    </row>
    <row r="20963" spans="48:54" x14ac:dyDescent="0.2">
      <c r="AV20963" s="191" t="str">
        <f t="shared" si="331"/>
        <v>586_RS_83.4_4_202324</v>
      </c>
      <c r="AW20963" s="191" t="s">
        <v>92</v>
      </c>
      <c r="AX20963" s="18">
        <v>202324</v>
      </c>
      <c r="AY20963" s="191">
        <v>586</v>
      </c>
      <c r="AZ20963" s="191">
        <v>83.4</v>
      </c>
      <c r="BA20963" s="191">
        <v>4</v>
      </c>
      <c r="BB20963" s="191">
        <v>0</v>
      </c>
    </row>
    <row r="20964" spans="48:54" x14ac:dyDescent="0.2">
      <c r="AV20964" s="191" t="str">
        <f t="shared" si="331"/>
        <v>512_RS_83.5_4_202324</v>
      </c>
      <c r="AW20964" s="191" t="s">
        <v>92</v>
      </c>
      <c r="AX20964" s="18">
        <v>202324</v>
      </c>
      <c r="AY20964" s="191">
        <v>512</v>
      </c>
      <c r="AZ20964" s="191">
        <v>83.5</v>
      </c>
      <c r="BA20964" s="191">
        <v>4</v>
      </c>
      <c r="BB20964" s="191">
        <v>-154</v>
      </c>
    </row>
    <row r="20965" spans="48:54" x14ac:dyDescent="0.2">
      <c r="AV20965" s="191" t="str">
        <f t="shared" si="331"/>
        <v>514_RS_83.5_4_202324</v>
      </c>
      <c r="AW20965" s="191" t="s">
        <v>92</v>
      </c>
      <c r="AX20965" s="18">
        <v>202324</v>
      </c>
      <c r="AY20965" s="191">
        <v>514</v>
      </c>
      <c r="AZ20965" s="191">
        <v>83.5</v>
      </c>
      <c r="BA20965" s="191">
        <v>4</v>
      </c>
      <c r="BB20965" s="191">
        <v>-3514.6990000000001</v>
      </c>
    </row>
    <row r="20966" spans="48:54" x14ac:dyDescent="0.2">
      <c r="AV20966" s="191" t="str">
        <f t="shared" si="331"/>
        <v>516_RS_83.5_4_202324</v>
      </c>
      <c r="AW20966" s="191" t="s">
        <v>92</v>
      </c>
      <c r="AX20966" s="18">
        <v>202324</v>
      </c>
      <c r="AY20966" s="191">
        <v>516</v>
      </c>
      <c r="AZ20966" s="191">
        <v>83.5</v>
      </c>
      <c r="BA20966" s="191">
        <v>4</v>
      </c>
      <c r="BB20966" s="191">
        <v>663.553</v>
      </c>
    </row>
    <row r="20967" spans="48:54" x14ac:dyDescent="0.2">
      <c r="AV20967" s="191" t="str">
        <f t="shared" si="331"/>
        <v>518_RS_83.5_4_202324</v>
      </c>
      <c r="AW20967" s="191" t="s">
        <v>92</v>
      </c>
      <c r="AX20967" s="18">
        <v>202324</v>
      </c>
      <c r="AY20967" s="191">
        <v>518</v>
      </c>
      <c r="AZ20967" s="191">
        <v>83.5</v>
      </c>
      <c r="BA20967" s="191">
        <v>4</v>
      </c>
      <c r="BB20967" s="191">
        <v>-1452.32997</v>
      </c>
    </row>
    <row r="20968" spans="48:54" x14ac:dyDescent="0.2">
      <c r="AV20968" s="191" t="str">
        <f t="shared" si="331"/>
        <v>520_RS_83.5_4_202324</v>
      </c>
      <c r="AW20968" s="191" t="s">
        <v>92</v>
      </c>
      <c r="AX20968" s="18">
        <v>202324</v>
      </c>
      <c r="AY20968" s="191">
        <v>520</v>
      </c>
      <c r="AZ20968" s="191">
        <v>83.5</v>
      </c>
      <c r="BA20968" s="191">
        <v>4</v>
      </c>
      <c r="BB20968" s="191">
        <v>0</v>
      </c>
    </row>
    <row r="20969" spans="48:54" x14ac:dyDescent="0.2">
      <c r="AV20969" s="191" t="str">
        <f t="shared" si="331"/>
        <v>522_RS_83.5_4_202324</v>
      </c>
      <c r="AW20969" s="191" t="s">
        <v>92</v>
      </c>
      <c r="AX20969" s="18">
        <v>202324</v>
      </c>
      <c r="AY20969" s="191">
        <v>522</v>
      </c>
      <c r="AZ20969" s="191">
        <v>83.5</v>
      </c>
      <c r="BA20969" s="191">
        <v>4</v>
      </c>
      <c r="BB20969" s="191">
        <v>1106.0899199999999</v>
      </c>
    </row>
    <row r="20970" spans="48:54" x14ac:dyDescent="0.2">
      <c r="AV20970" s="191" t="str">
        <f t="shared" si="331"/>
        <v>524_RS_83.5_4_202324</v>
      </c>
      <c r="AW20970" s="191" t="s">
        <v>92</v>
      </c>
      <c r="AX20970" s="18">
        <v>202324</v>
      </c>
      <c r="AY20970" s="191">
        <v>524</v>
      </c>
      <c r="AZ20970" s="191">
        <v>83.5</v>
      </c>
      <c r="BA20970" s="191">
        <v>4</v>
      </c>
      <c r="BB20970" s="191">
        <v>0</v>
      </c>
    </row>
    <row r="20971" spans="48:54" x14ac:dyDescent="0.2">
      <c r="AV20971" s="191" t="str">
        <f t="shared" si="331"/>
        <v>526_RS_83.5_4_202324</v>
      </c>
      <c r="AW20971" s="191" t="s">
        <v>92</v>
      </c>
      <c r="AX20971" s="18">
        <v>202324</v>
      </c>
      <c r="AY20971" s="191">
        <v>526</v>
      </c>
      <c r="AZ20971" s="191">
        <v>83.5</v>
      </c>
      <c r="BA20971" s="191">
        <v>4</v>
      </c>
      <c r="BB20971" s="191">
        <v>0</v>
      </c>
    </row>
    <row r="20972" spans="48:54" x14ac:dyDescent="0.2">
      <c r="AV20972" s="191" t="str">
        <f t="shared" si="331"/>
        <v>528_RS_83.5_4_202324</v>
      </c>
      <c r="AW20972" s="191" t="s">
        <v>92</v>
      </c>
      <c r="AX20972" s="18">
        <v>202324</v>
      </c>
      <c r="AY20972" s="191">
        <v>528</v>
      </c>
      <c r="AZ20972" s="191">
        <v>83.5</v>
      </c>
      <c r="BA20972" s="191">
        <v>4</v>
      </c>
      <c r="BB20972" s="191">
        <v>920</v>
      </c>
    </row>
    <row r="20973" spans="48:54" x14ac:dyDescent="0.2">
      <c r="AV20973" s="191" t="str">
        <f t="shared" si="331"/>
        <v>530_RS_83.5_4_202324</v>
      </c>
      <c r="AW20973" s="191" t="s">
        <v>92</v>
      </c>
      <c r="AX20973" s="18">
        <v>202324</v>
      </c>
      <c r="AY20973" s="191">
        <v>530</v>
      </c>
      <c r="AZ20973" s="191">
        <v>83.5</v>
      </c>
      <c r="BA20973" s="191">
        <v>4</v>
      </c>
      <c r="BB20973" s="191">
        <v>505.12799999999999</v>
      </c>
    </row>
    <row r="20974" spans="48:54" x14ac:dyDescent="0.2">
      <c r="AV20974" s="191" t="str">
        <f t="shared" si="331"/>
        <v>532_RS_83.5_4_202324</v>
      </c>
      <c r="AW20974" s="191" t="s">
        <v>92</v>
      </c>
      <c r="AX20974" s="18">
        <v>202324</v>
      </c>
      <c r="AY20974" s="191">
        <v>532</v>
      </c>
      <c r="AZ20974" s="191">
        <v>83.5</v>
      </c>
      <c r="BA20974" s="191">
        <v>4</v>
      </c>
      <c r="BB20974" s="191">
        <v>0</v>
      </c>
    </row>
    <row r="20975" spans="48:54" x14ac:dyDescent="0.2">
      <c r="AV20975" s="191" t="str">
        <f t="shared" si="331"/>
        <v>534_RS_83.5_4_202324</v>
      </c>
      <c r="AW20975" s="191" t="s">
        <v>92</v>
      </c>
      <c r="AX20975" s="18">
        <v>202324</v>
      </c>
      <c r="AY20975" s="191">
        <v>534</v>
      </c>
      <c r="AZ20975" s="191">
        <v>83.5</v>
      </c>
      <c r="BA20975" s="191">
        <v>4</v>
      </c>
      <c r="BB20975" s="191">
        <v>1977.78503</v>
      </c>
    </row>
    <row r="20976" spans="48:54" x14ac:dyDescent="0.2">
      <c r="AV20976" s="191" t="str">
        <f t="shared" si="331"/>
        <v>536_RS_83.5_4_202324</v>
      </c>
      <c r="AW20976" s="191" t="s">
        <v>92</v>
      </c>
      <c r="AX20976" s="18">
        <v>202324</v>
      </c>
      <c r="AY20976" s="191">
        <v>536</v>
      </c>
      <c r="AZ20976" s="191">
        <v>83.5</v>
      </c>
      <c r="BA20976" s="191">
        <v>4</v>
      </c>
      <c r="BB20976" s="191">
        <v>692.80899999999997</v>
      </c>
    </row>
    <row r="20977" spans="48:54" x14ac:dyDescent="0.2">
      <c r="AV20977" s="191" t="str">
        <f t="shared" si="331"/>
        <v>538_RS_83.5_4_202324</v>
      </c>
      <c r="AW20977" s="191" t="s">
        <v>92</v>
      </c>
      <c r="AX20977" s="18">
        <v>202324</v>
      </c>
      <c r="AY20977" s="191">
        <v>538</v>
      </c>
      <c r="AZ20977" s="191">
        <v>83.5</v>
      </c>
      <c r="BA20977" s="191">
        <v>4</v>
      </c>
      <c r="BB20977" s="191">
        <v>0</v>
      </c>
    </row>
    <row r="20978" spans="48:54" x14ac:dyDescent="0.2">
      <c r="AV20978" s="191" t="str">
        <f t="shared" si="331"/>
        <v>540_RS_83.5_4_202324</v>
      </c>
      <c r="AW20978" s="191" t="s">
        <v>92</v>
      </c>
      <c r="AX20978" s="18">
        <v>202324</v>
      </c>
      <c r="AY20978" s="191">
        <v>540</v>
      </c>
      <c r="AZ20978" s="191">
        <v>83.5</v>
      </c>
      <c r="BA20978" s="191">
        <v>4</v>
      </c>
      <c r="BB20978" s="191">
        <v>4024.7910000000002</v>
      </c>
    </row>
    <row r="20979" spans="48:54" x14ac:dyDescent="0.2">
      <c r="AV20979" s="191" t="str">
        <f t="shared" si="331"/>
        <v>542_RS_83.5_4_202324</v>
      </c>
      <c r="AW20979" s="191" t="s">
        <v>92</v>
      </c>
      <c r="AX20979" s="18">
        <v>202324</v>
      </c>
      <c r="AY20979" s="191">
        <v>542</v>
      </c>
      <c r="AZ20979" s="191">
        <v>83.5</v>
      </c>
      <c r="BA20979" s="191">
        <v>4</v>
      </c>
      <c r="BB20979" s="191">
        <v>0</v>
      </c>
    </row>
    <row r="20980" spans="48:54" x14ac:dyDescent="0.2">
      <c r="AV20980" s="191" t="str">
        <f t="shared" si="331"/>
        <v>544_RS_83.5_4_202324</v>
      </c>
      <c r="AW20980" s="191" t="s">
        <v>92</v>
      </c>
      <c r="AX20980" s="18">
        <v>202324</v>
      </c>
      <c r="AY20980" s="191">
        <v>544</v>
      </c>
      <c r="AZ20980" s="191">
        <v>83.5</v>
      </c>
      <c r="BA20980" s="191">
        <v>4</v>
      </c>
      <c r="BB20980" s="191">
        <v>105</v>
      </c>
    </row>
    <row r="20981" spans="48:54" x14ac:dyDescent="0.2">
      <c r="AV20981" s="191" t="str">
        <f t="shared" si="331"/>
        <v>545_RS_83.5_4_202324</v>
      </c>
      <c r="AW20981" s="191" t="s">
        <v>92</v>
      </c>
      <c r="AX20981" s="18">
        <v>202324</v>
      </c>
      <c r="AY20981" s="191">
        <v>545</v>
      </c>
      <c r="AZ20981" s="191">
        <v>83.5</v>
      </c>
      <c r="BA20981" s="191">
        <v>4</v>
      </c>
      <c r="BB20981" s="191">
        <v>-56.089790000000001</v>
      </c>
    </row>
    <row r="20982" spans="48:54" x14ac:dyDescent="0.2">
      <c r="AV20982" s="191" t="str">
        <f t="shared" si="331"/>
        <v>546_RS_83.5_4_202324</v>
      </c>
      <c r="AW20982" s="191" t="s">
        <v>92</v>
      </c>
      <c r="AX20982" s="18">
        <v>202324</v>
      </c>
      <c r="AY20982" s="191">
        <v>546</v>
      </c>
      <c r="AZ20982" s="191">
        <v>83.5</v>
      </c>
      <c r="BA20982" s="191">
        <v>4</v>
      </c>
      <c r="BB20982" s="191">
        <v>1832.806</v>
      </c>
    </row>
    <row r="20983" spans="48:54" x14ac:dyDescent="0.2">
      <c r="AV20983" s="191" t="str">
        <f t="shared" si="331"/>
        <v>548_RS_83.5_4_202324</v>
      </c>
      <c r="AW20983" s="191" t="s">
        <v>92</v>
      </c>
      <c r="AX20983" s="18">
        <v>202324</v>
      </c>
      <c r="AY20983" s="191">
        <v>548</v>
      </c>
      <c r="AZ20983" s="191">
        <v>83.5</v>
      </c>
      <c r="BA20983" s="191">
        <v>4</v>
      </c>
      <c r="BB20983" s="191">
        <v>789.73800000000006</v>
      </c>
    </row>
    <row r="20984" spans="48:54" x14ac:dyDescent="0.2">
      <c r="AV20984" s="191" t="str">
        <f t="shared" si="331"/>
        <v>550_RS_83.5_4_202324</v>
      </c>
      <c r="AW20984" s="191" t="s">
        <v>92</v>
      </c>
      <c r="AX20984" s="18">
        <v>202324</v>
      </c>
      <c r="AY20984" s="191">
        <v>550</v>
      </c>
      <c r="AZ20984" s="191">
        <v>83.5</v>
      </c>
      <c r="BA20984" s="191">
        <v>4</v>
      </c>
      <c r="BB20984" s="191">
        <v>1590.2622600000002</v>
      </c>
    </row>
    <row r="20985" spans="48:54" x14ac:dyDescent="0.2">
      <c r="AV20985" s="191" t="str">
        <f t="shared" si="331"/>
        <v>552_RS_83.5_4_202324</v>
      </c>
      <c r="AW20985" s="191" t="s">
        <v>92</v>
      </c>
      <c r="AX20985" s="18">
        <v>202324</v>
      </c>
      <c r="AY20985" s="191">
        <v>552</v>
      </c>
      <c r="AZ20985" s="191">
        <v>83.5</v>
      </c>
      <c r="BA20985" s="191">
        <v>4</v>
      </c>
      <c r="BB20985" s="191">
        <v>4585.0929999999998</v>
      </c>
    </row>
    <row r="20986" spans="48:54" x14ac:dyDescent="0.2">
      <c r="AV20986" s="191" t="str">
        <f t="shared" si="331"/>
        <v>562_RS_83.5_4_202324</v>
      </c>
      <c r="AW20986" s="191" t="s">
        <v>92</v>
      </c>
      <c r="AX20986" s="18">
        <v>202324</v>
      </c>
      <c r="AY20986" s="191">
        <v>562</v>
      </c>
      <c r="AZ20986" s="191">
        <v>83.5</v>
      </c>
      <c r="BA20986" s="191">
        <v>4</v>
      </c>
      <c r="BB20986" s="191">
        <v>-129</v>
      </c>
    </row>
    <row r="20987" spans="48:54" x14ac:dyDescent="0.2">
      <c r="AV20987" s="191" t="str">
        <f t="shared" si="331"/>
        <v>564_RS_83.5_4_202324</v>
      </c>
      <c r="AW20987" s="191" t="s">
        <v>92</v>
      </c>
      <c r="AX20987" s="18">
        <v>202324</v>
      </c>
      <c r="AY20987" s="191">
        <v>564</v>
      </c>
      <c r="AZ20987" s="191">
        <v>83.5</v>
      </c>
      <c r="BA20987" s="191">
        <v>4</v>
      </c>
      <c r="BB20987" s="191">
        <v>0</v>
      </c>
    </row>
    <row r="20988" spans="48:54" x14ac:dyDescent="0.2">
      <c r="AV20988" s="191" t="str">
        <f t="shared" si="331"/>
        <v>566_RS_83.5_4_202324</v>
      </c>
      <c r="AW20988" s="191" t="s">
        <v>92</v>
      </c>
      <c r="AX20988" s="18">
        <v>202324</v>
      </c>
      <c r="AY20988" s="191">
        <v>566</v>
      </c>
      <c r="AZ20988" s="191">
        <v>83.5</v>
      </c>
      <c r="BA20988" s="191">
        <v>4</v>
      </c>
      <c r="BB20988" s="191">
        <v>0</v>
      </c>
    </row>
    <row r="20989" spans="48:54" x14ac:dyDescent="0.2">
      <c r="AV20989" s="191" t="str">
        <f t="shared" si="331"/>
        <v>568_RS_83.5_4_202324</v>
      </c>
      <c r="AW20989" s="191" t="s">
        <v>92</v>
      </c>
      <c r="AX20989" s="18">
        <v>202324</v>
      </c>
      <c r="AY20989" s="191">
        <v>568</v>
      </c>
      <c r="AZ20989" s="191">
        <v>83.5</v>
      </c>
      <c r="BA20989" s="191">
        <v>4</v>
      </c>
      <c r="BB20989" s="191">
        <v>1047.9386300000001</v>
      </c>
    </row>
    <row r="20990" spans="48:54" x14ac:dyDescent="0.2">
      <c r="AV20990" s="191" t="str">
        <f t="shared" si="331"/>
        <v>572_RS_83.5_4_202324</v>
      </c>
      <c r="AW20990" s="191" t="s">
        <v>92</v>
      </c>
      <c r="AX20990" s="18">
        <v>202324</v>
      </c>
      <c r="AY20990" s="191">
        <v>572</v>
      </c>
      <c r="AZ20990" s="191">
        <v>83.5</v>
      </c>
      <c r="BA20990" s="191">
        <v>4</v>
      </c>
      <c r="BB20990" s="191">
        <v>0</v>
      </c>
    </row>
    <row r="20991" spans="48:54" x14ac:dyDescent="0.2">
      <c r="AV20991" s="191" t="str">
        <f t="shared" si="331"/>
        <v>574_RS_83.5_4_202324</v>
      </c>
      <c r="AW20991" s="191" t="s">
        <v>92</v>
      </c>
      <c r="AX20991" s="18">
        <v>202324</v>
      </c>
      <c r="AY20991" s="191">
        <v>574</v>
      </c>
      <c r="AZ20991" s="191">
        <v>83.5</v>
      </c>
      <c r="BA20991" s="191">
        <v>4</v>
      </c>
      <c r="BB20991" s="191">
        <v>0</v>
      </c>
    </row>
    <row r="20992" spans="48:54" x14ac:dyDescent="0.2">
      <c r="AV20992" s="191" t="str">
        <f t="shared" si="331"/>
        <v>576_RS_83.5_4_202324</v>
      </c>
      <c r="AW20992" s="191" t="s">
        <v>92</v>
      </c>
      <c r="AX20992" s="18">
        <v>202324</v>
      </c>
      <c r="AY20992" s="191">
        <v>576</v>
      </c>
      <c r="AZ20992" s="191">
        <v>83.5</v>
      </c>
      <c r="BA20992" s="191">
        <v>4</v>
      </c>
      <c r="BB20992" s="191">
        <v>220.64731113383792</v>
      </c>
    </row>
    <row r="20993" spans="48:54" x14ac:dyDescent="0.2">
      <c r="AV20993" s="191" t="str">
        <f t="shared" si="331"/>
        <v>582_RS_83.5_4_202324</v>
      </c>
      <c r="AW20993" s="191" t="s">
        <v>92</v>
      </c>
      <c r="AX20993" s="18">
        <v>202324</v>
      </c>
      <c r="AY20993" s="191">
        <v>582</v>
      </c>
      <c r="AZ20993" s="191">
        <v>83.5</v>
      </c>
      <c r="BA20993" s="191">
        <v>4</v>
      </c>
      <c r="BB20993" s="191">
        <v>0</v>
      </c>
    </row>
    <row r="20994" spans="48:54" x14ac:dyDescent="0.2">
      <c r="AV20994" s="191" t="str">
        <f t="shared" si="331"/>
        <v>584_RS_83.5_4_202324</v>
      </c>
      <c r="AW20994" s="191" t="s">
        <v>92</v>
      </c>
      <c r="AX20994" s="18">
        <v>202324</v>
      </c>
      <c r="AY20994" s="191">
        <v>584</v>
      </c>
      <c r="AZ20994" s="191">
        <v>83.5</v>
      </c>
      <c r="BA20994" s="191">
        <v>4</v>
      </c>
      <c r="BB20994" s="191">
        <v>0</v>
      </c>
    </row>
    <row r="20995" spans="48:54" x14ac:dyDescent="0.2">
      <c r="AV20995" s="191" t="str">
        <f t="shared" si="331"/>
        <v>586_RS_83.5_4_202324</v>
      </c>
      <c r="AW20995" s="191" t="s">
        <v>92</v>
      </c>
      <c r="AX20995" s="18">
        <v>202324</v>
      </c>
      <c r="AY20995" s="191">
        <v>586</v>
      </c>
      <c r="AZ20995" s="191">
        <v>83.5</v>
      </c>
      <c r="BA20995" s="191">
        <v>4</v>
      </c>
      <c r="BB20995" s="191">
        <v>0</v>
      </c>
    </row>
    <row r="20996" spans="48:54" x14ac:dyDescent="0.2">
      <c r="AV20996" s="191" t="str">
        <f t="shared" ref="AV20996:AV21059" si="332">AY20996&amp;"_"&amp;AW20996&amp;"_"&amp;AZ20996&amp;"_"&amp;BA20996&amp;"_"&amp;AX20996</f>
        <v>512_RS_84_4_202324</v>
      </c>
      <c r="AW20996" s="191" t="s">
        <v>92</v>
      </c>
      <c r="AX20996" s="18">
        <v>202324</v>
      </c>
      <c r="AY20996" s="191">
        <v>512</v>
      </c>
      <c r="AZ20996" s="191">
        <v>84</v>
      </c>
      <c r="BA20996" s="191">
        <v>4</v>
      </c>
      <c r="BB20996" s="191">
        <v>-1391</v>
      </c>
    </row>
    <row r="20997" spans="48:54" x14ac:dyDescent="0.2">
      <c r="AV20997" s="191" t="str">
        <f t="shared" si="332"/>
        <v>514_RS_84_4_202324</v>
      </c>
      <c r="AW20997" s="191" t="s">
        <v>92</v>
      </c>
      <c r="AX20997" s="18">
        <v>202324</v>
      </c>
      <c r="AY20997" s="191">
        <v>514</v>
      </c>
      <c r="AZ20997" s="191">
        <v>84</v>
      </c>
      <c r="BA20997" s="191">
        <v>4</v>
      </c>
      <c r="BB20997" s="191">
        <v>-3477.2840000000001</v>
      </c>
    </row>
    <row r="20998" spans="48:54" x14ac:dyDescent="0.2">
      <c r="AV20998" s="191" t="str">
        <f t="shared" si="332"/>
        <v>516_RS_84_4_202324</v>
      </c>
      <c r="AW20998" s="191" t="s">
        <v>92</v>
      </c>
      <c r="AX20998" s="18">
        <v>202324</v>
      </c>
      <c r="AY20998" s="191">
        <v>516</v>
      </c>
      <c r="AZ20998" s="191">
        <v>84</v>
      </c>
      <c r="BA20998" s="191">
        <v>4</v>
      </c>
      <c r="BB20998" s="191">
        <v>-1051.375</v>
      </c>
    </row>
    <row r="20999" spans="48:54" x14ac:dyDescent="0.2">
      <c r="AV20999" s="191" t="str">
        <f t="shared" si="332"/>
        <v>518_RS_84_4_202324</v>
      </c>
      <c r="AW20999" s="191" t="s">
        <v>92</v>
      </c>
      <c r="AX20999" s="18">
        <v>202324</v>
      </c>
      <c r="AY20999" s="191">
        <v>518</v>
      </c>
      <c r="AZ20999" s="191">
        <v>84</v>
      </c>
      <c r="BA20999" s="191">
        <v>4</v>
      </c>
      <c r="BB20999" s="191">
        <v>-1173.3139100000001</v>
      </c>
    </row>
    <row r="21000" spans="48:54" x14ac:dyDescent="0.2">
      <c r="AV21000" s="191" t="str">
        <f t="shared" si="332"/>
        <v>520_RS_84_4_202324</v>
      </c>
      <c r="AW21000" s="191" t="s">
        <v>92</v>
      </c>
      <c r="AX21000" s="18">
        <v>202324</v>
      </c>
      <c r="AY21000" s="191">
        <v>520</v>
      </c>
      <c r="AZ21000" s="191">
        <v>84</v>
      </c>
      <c r="BA21000" s="191">
        <v>4</v>
      </c>
      <c r="BB21000" s="191">
        <v>-3002.9229999999998</v>
      </c>
    </row>
    <row r="21001" spans="48:54" x14ac:dyDescent="0.2">
      <c r="AV21001" s="191" t="str">
        <f t="shared" si="332"/>
        <v>522_RS_84_4_202324</v>
      </c>
      <c r="AW21001" s="191" t="s">
        <v>92</v>
      </c>
      <c r="AX21001" s="18">
        <v>202324</v>
      </c>
      <c r="AY21001" s="191">
        <v>522</v>
      </c>
      <c r="AZ21001" s="191">
        <v>84</v>
      </c>
      <c r="BA21001" s="191">
        <v>4</v>
      </c>
      <c r="BB21001" s="191">
        <v>-1148.6939399999999</v>
      </c>
    </row>
    <row r="21002" spans="48:54" x14ac:dyDescent="0.2">
      <c r="AV21002" s="191" t="str">
        <f t="shared" si="332"/>
        <v>524_RS_84_4_202324</v>
      </c>
      <c r="AW21002" s="191" t="s">
        <v>92</v>
      </c>
      <c r="AX21002" s="18">
        <v>202324</v>
      </c>
      <c r="AY21002" s="191">
        <v>524</v>
      </c>
      <c r="AZ21002" s="191">
        <v>84</v>
      </c>
      <c r="BA21002" s="191">
        <v>4</v>
      </c>
      <c r="BB21002" s="191">
        <v>-2561.9664400000001</v>
      </c>
    </row>
    <row r="21003" spans="48:54" x14ac:dyDescent="0.2">
      <c r="AV21003" s="191" t="str">
        <f t="shared" si="332"/>
        <v>526_RS_84_4_202324</v>
      </c>
      <c r="AW21003" s="191" t="s">
        <v>92</v>
      </c>
      <c r="AX21003" s="18">
        <v>202324</v>
      </c>
      <c r="AY21003" s="191">
        <v>526</v>
      </c>
      <c r="AZ21003" s="191">
        <v>84</v>
      </c>
      <c r="BA21003" s="191">
        <v>4</v>
      </c>
      <c r="BB21003" s="191">
        <v>-2685.6560599999998</v>
      </c>
    </row>
    <row r="21004" spans="48:54" x14ac:dyDescent="0.2">
      <c r="AV21004" s="191" t="str">
        <f t="shared" si="332"/>
        <v>528_RS_84_4_202324</v>
      </c>
      <c r="AW21004" s="191" t="s">
        <v>92</v>
      </c>
      <c r="AX21004" s="18">
        <v>202324</v>
      </c>
      <c r="AY21004" s="191">
        <v>528</v>
      </c>
      <c r="AZ21004" s="191">
        <v>84</v>
      </c>
      <c r="BA21004" s="191">
        <v>4</v>
      </c>
      <c r="BB21004" s="191">
        <v>-2823</v>
      </c>
    </row>
    <row r="21005" spans="48:54" x14ac:dyDescent="0.2">
      <c r="AV21005" s="191" t="str">
        <f t="shared" si="332"/>
        <v>530_RS_84_4_202324</v>
      </c>
      <c r="AW21005" s="191" t="s">
        <v>92</v>
      </c>
      <c r="AX21005" s="18">
        <v>202324</v>
      </c>
      <c r="AY21005" s="191">
        <v>530</v>
      </c>
      <c r="AZ21005" s="191">
        <v>84</v>
      </c>
      <c r="BA21005" s="191">
        <v>4</v>
      </c>
      <c r="BB21005" s="191">
        <v>-7374.6729999999998</v>
      </c>
    </row>
    <row r="21006" spans="48:54" x14ac:dyDescent="0.2">
      <c r="AV21006" s="191" t="str">
        <f t="shared" si="332"/>
        <v>532_RS_84_4_202324</v>
      </c>
      <c r="AW21006" s="191" t="s">
        <v>92</v>
      </c>
      <c r="AX21006" s="18">
        <v>202324</v>
      </c>
      <c r="AY21006" s="191">
        <v>532</v>
      </c>
      <c r="AZ21006" s="191">
        <v>84</v>
      </c>
      <c r="BA21006" s="191">
        <v>4</v>
      </c>
      <c r="BB21006" s="191">
        <v>0</v>
      </c>
    </row>
    <row r="21007" spans="48:54" x14ac:dyDescent="0.2">
      <c r="AV21007" s="191" t="str">
        <f t="shared" si="332"/>
        <v>534_RS_84_4_202324</v>
      </c>
      <c r="AW21007" s="191" t="s">
        <v>92</v>
      </c>
      <c r="AX21007" s="18">
        <v>202324</v>
      </c>
      <c r="AY21007" s="191">
        <v>534</v>
      </c>
      <c r="AZ21007" s="191">
        <v>84</v>
      </c>
      <c r="BA21007" s="191">
        <v>4</v>
      </c>
      <c r="BB21007" s="191">
        <v>-2652.3352399999999</v>
      </c>
    </row>
    <row r="21008" spans="48:54" x14ac:dyDescent="0.2">
      <c r="AV21008" s="191" t="str">
        <f t="shared" si="332"/>
        <v>536_RS_84_4_202324</v>
      </c>
      <c r="AW21008" s="191" t="s">
        <v>92</v>
      </c>
      <c r="AX21008" s="18">
        <v>202324</v>
      </c>
      <c r="AY21008" s="191">
        <v>536</v>
      </c>
      <c r="AZ21008" s="191">
        <v>84</v>
      </c>
      <c r="BA21008" s="191">
        <v>4</v>
      </c>
      <c r="BB21008" s="191">
        <v>-5107.7209999999995</v>
      </c>
    </row>
    <row r="21009" spans="48:54" x14ac:dyDescent="0.2">
      <c r="AV21009" s="191" t="str">
        <f t="shared" si="332"/>
        <v>538_RS_84_4_202324</v>
      </c>
      <c r="AW21009" s="191" t="s">
        <v>92</v>
      </c>
      <c r="AX21009" s="18">
        <v>202324</v>
      </c>
      <c r="AY21009" s="191">
        <v>538</v>
      </c>
      <c r="AZ21009" s="191">
        <v>84</v>
      </c>
      <c r="BA21009" s="191">
        <v>4</v>
      </c>
      <c r="BB21009" s="191">
        <v>-3361</v>
      </c>
    </row>
    <row r="21010" spans="48:54" x14ac:dyDescent="0.2">
      <c r="AV21010" s="191" t="str">
        <f t="shared" si="332"/>
        <v>540_RS_84_4_202324</v>
      </c>
      <c r="AW21010" s="191" t="s">
        <v>92</v>
      </c>
      <c r="AX21010" s="18">
        <v>202324</v>
      </c>
      <c r="AY21010" s="191">
        <v>540</v>
      </c>
      <c r="AZ21010" s="191">
        <v>84</v>
      </c>
      <c r="BA21010" s="191">
        <v>4</v>
      </c>
      <c r="BB21010" s="191">
        <v>-1498.5930000000001</v>
      </c>
    </row>
    <row r="21011" spans="48:54" x14ac:dyDescent="0.2">
      <c r="AV21011" s="191" t="str">
        <f t="shared" si="332"/>
        <v>542_RS_84_4_202324</v>
      </c>
      <c r="AW21011" s="191" t="s">
        <v>92</v>
      </c>
      <c r="AX21011" s="18">
        <v>202324</v>
      </c>
      <c r="AY21011" s="191">
        <v>542</v>
      </c>
      <c r="AZ21011" s="191">
        <v>84</v>
      </c>
      <c r="BA21011" s="191">
        <v>4</v>
      </c>
      <c r="BB21011" s="191">
        <v>-235.68</v>
      </c>
    </row>
    <row r="21012" spans="48:54" x14ac:dyDescent="0.2">
      <c r="AV21012" s="191" t="str">
        <f t="shared" si="332"/>
        <v>544_RS_84_4_202324</v>
      </c>
      <c r="AW21012" s="191" t="s">
        <v>92</v>
      </c>
      <c r="AX21012" s="18">
        <v>202324</v>
      </c>
      <c r="AY21012" s="191">
        <v>544</v>
      </c>
      <c r="AZ21012" s="191">
        <v>84</v>
      </c>
      <c r="BA21012" s="191">
        <v>4</v>
      </c>
      <c r="BB21012" s="191">
        <v>-6688.6266000000041</v>
      </c>
    </row>
    <row r="21013" spans="48:54" x14ac:dyDescent="0.2">
      <c r="AV21013" s="191" t="str">
        <f t="shared" si="332"/>
        <v>545_RS_84_4_202324</v>
      </c>
      <c r="AW21013" s="191" t="s">
        <v>92</v>
      </c>
      <c r="AX21013" s="18">
        <v>202324</v>
      </c>
      <c r="AY21013" s="191">
        <v>545</v>
      </c>
      <c r="AZ21013" s="191">
        <v>84</v>
      </c>
      <c r="BA21013" s="191">
        <v>4</v>
      </c>
      <c r="BB21013" s="191">
        <v>-2335.8833999999997</v>
      </c>
    </row>
    <row r="21014" spans="48:54" x14ac:dyDescent="0.2">
      <c r="AV21014" s="191" t="str">
        <f t="shared" si="332"/>
        <v>546_RS_84_4_202324</v>
      </c>
      <c r="AW21014" s="191" t="s">
        <v>92</v>
      </c>
      <c r="AX21014" s="18">
        <v>202324</v>
      </c>
      <c r="AY21014" s="191">
        <v>546</v>
      </c>
      <c r="AZ21014" s="191">
        <v>84</v>
      </c>
      <c r="BA21014" s="191">
        <v>4</v>
      </c>
      <c r="BB21014" s="191">
        <v>-3722.806</v>
      </c>
    </row>
    <row r="21015" spans="48:54" x14ac:dyDescent="0.2">
      <c r="AV21015" s="191" t="str">
        <f t="shared" si="332"/>
        <v>548_RS_84_4_202324</v>
      </c>
      <c r="AW21015" s="191" t="s">
        <v>92</v>
      </c>
      <c r="AX21015" s="18">
        <v>202324</v>
      </c>
      <c r="AY21015" s="191">
        <v>548</v>
      </c>
      <c r="AZ21015" s="191">
        <v>84</v>
      </c>
      <c r="BA21015" s="191">
        <v>4</v>
      </c>
      <c r="BB21015" s="191">
        <v>-1811.923</v>
      </c>
    </row>
    <row r="21016" spans="48:54" x14ac:dyDescent="0.2">
      <c r="AV21016" s="191" t="str">
        <f t="shared" si="332"/>
        <v>550_RS_84_4_202324</v>
      </c>
      <c r="AW21016" s="191" t="s">
        <v>92</v>
      </c>
      <c r="AX21016" s="18">
        <v>202324</v>
      </c>
      <c r="AY21016" s="191">
        <v>550</v>
      </c>
      <c r="AZ21016" s="191">
        <v>84</v>
      </c>
      <c r="BA21016" s="191">
        <v>4</v>
      </c>
      <c r="BB21016" s="191">
        <v>-2483.9740000000002</v>
      </c>
    </row>
    <row r="21017" spans="48:54" x14ac:dyDescent="0.2">
      <c r="AV21017" s="191" t="str">
        <f t="shared" si="332"/>
        <v>552_RS_84_4_202324</v>
      </c>
      <c r="AW21017" s="191" t="s">
        <v>92</v>
      </c>
      <c r="AX21017" s="18">
        <v>202324</v>
      </c>
      <c r="AY21017" s="191">
        <v>552</v>
      </c>
      <c r="AZ21017" s="191">
        <v>84</v>
      </c>
      <c r="BA21017" s="191">
        <v>4</v>
      </c>
      <c r="BB21017" s="191">
        <v>-5960.5609999999997</v>
      </c>
    </row>
    <row r="21018" spans="48:54" x14ac:dyDescent="0.2">
      <c r="AV21018" s="191" t="str">
        <f t="shared" si="332"/>
        <v>562_RS_84_4_202324</v>
      </c>
      <c r="AW21018" s="191" t="s">
        <v>92</v>
      </c>
      <c r="AX21018" s="18">
        <v>202324</v>
      </c>
      <c r="AY21018" s="191">
        <v>562</v>
      </c>
      <c r="AZ21018" s="191">
        <v>84</v>
      </c>
      <c r="BA21018" s="191">
        <v>4</v>
      </c>
      <c r="BB21018" s="191">
        <v>-729</v>
      </c>
    </row>
    <row r="21019" spans="48:54" x14ac:dyDescent="0.2">
      <c r="AV21019" s="191" t="str">
        <f t="shared" si="332"/>
        <v>564_RS_84_4_202324</v>
      </c>
      <c r="AW21019" s="191" t="s">
        <v>92</v>
      </c>
      <c r="AX21019" s="18">
        <v>202324</v>
      </c>
      <c r="AY21019" s="191">
        <v>564</v>
      </c>
      <c r="AZ21019" s="191">
        <v>84</v>
      </c>
      <c r="BA21019" s="191">
        <v>4</v>
      </c>
      <c r="BB21019" s="191">
        <v>-1984.3309999999999</v>
      </c>
    </row>
    <row r="21020" spans="48:54" x14ac:dyDescent="0.2">
      <c r="AV21020" s="191" t="str">
        <f t="shared" si="332"/>
        <v>566_RS_84_4_202324</v>
      </c>
      <c r="AW21020" s="191" t="s">
        <v>92</v>
      </c>
      <c r="AX21020" s="18">
        <v>202324</v>
      </c>
      <c r="AY21020" s="191">
        <v>566</v>
      </c>
      <c r="AZ21020" s="191">
        <v>84</v>
      </c>
      <c r="BA21020" s="191">
        <v>4</v>
      </c>
      <c r="BB21020" s="191">
        <v>-2401</v>
      </c>
    </row>
    <row r="21021" spans="48:54" x14ac:dyDescent="0.2">
      <c r="AV21021" s="191" t="str">
        <f t="shared" si="332"/>
        <v>568_RS_84_4_202324</v>
      </c>
      <c r="AW21021" s="191" t="s">
        <v>92</v>
      </c>
      <c r="AX21021" s="18">
        <v>202324</v>
      </c>
      <c r="AY21021" s="191">
        <v>568</v>
      </c>
      <c r="AZ21021" s="191">
        <v>84</v>
      </c>
      <c r="BA21021" s="191">
        <v>4</v>
      </c>
      <c r="BB21021" s="191">
        <v>-3349.5317399999999</v>
      </c>
    </row>
    <row r="21022" spans="48:54" x14ac:dyDescent="0.2">
      <c r="AV21022" s="191" t="str">
        <f t="shared" si="332"/>
        <v>572_RS_84_4_202324</v>
      </c>
      <c r="AW21022" s="191" t="s">
        <v>92</v>
      </c>
      <c r="AX21022" s="18">
        <v>202324</v>
      </c>
      <c r="AY21022" s="191">
        <v>572</v>
      </c>
      <c r="AZ21022" s="191">
        <v>84</v>
      </c>
      <c r="BA21022" s="191">
        <v>4</v>
      </c>
      <c r="BB21022" s="191">
        <v>0</v>
      </c>
    </row>
    <row r="21023" spans="48:54" x14ac:dyDescent="0.2">
      <c r="AV21023" s="191" t="str">
        <f t="shared" si="332"/>
        <v>574_RS_84_4_202324</v>
      </c>
      <c r="AW21023" s="191" t="s">
        <v>92</v>
      </c>
      <c r="AX21023" s="18">
        <v>202324</v>
      </c>
      <c r="AY21023" s="191">
        <v>574</v>
      </c>
      <c r="AZ21023" s="191">
        <v>84</v>
      </c>
      <c r="BA21023" s="191">
        <v>4</v>
      </c>
      <c r="BB21023" s="191">
        <v>-429.02800000000002</v>
      </c>
    </row>
    <row r="21024" spans="48:54" x14ac:dyDescent="0.2">
      <c r="AV21024" s="191" t="str">
        <f t="shared" si="332"/>
        <v>576_RS_84_4_202324</v>
      </c>
      <c r="AW21024" s="191" t="s">
        <v>92</v>
      </c>
      <c r="AX21024" s="18">
        <v>202324</v>
      </c>
      <c r="AY21024" s="191">
        <v>576</v>
      </c>
      <c r="AZ21024" s="191">
        <v>84</v>
      </c>
      <c r="BA21024" s="191">
        <v>4</v>
      </c>
      <c r="BB21024" s="191">
        <v>-558.16847999999993</v>
      </c>
    </row>
    <row r="21025" spans="48:54" x14ac:dyDescent="0.2">
      <c r="AV21025" s="191" t="str">
        <f t="shared" si="332"/>
        <v>582_RS_84_4_202324</v>
      </c>
      <c r="AW21025" s="191" t="s">
        <v>92</v>
      </c>
      <c r="AX21025" s="18">
        <v>202324</v>
      </c>
      <c r="AY21025" s="191">
        <v>582</v>
      </c>
      <c r="AZ21025" s="191">
        <v>84</v>
      </c>
      <c r="BA21025" s="191">
        <v>4</v>
      </c>
      <c r="BB21025" s="191">
        <v>0</v>
      </c>
    </row>
    <row r="21026" spans="48:54" x14ac:dyDescent="0.2">
      <c r="AV21026" s="191" t="str">
        <f t="shared" si="332"/>
        <v>584_RS_84_4_202324</v>
      </c>
      <c r="AW21026" s="191" t="s">
        <v>92</v>
      </c>
      <c r="AX21026" s="18">
        <v>202324</v>
      </c>
      <c r="AY21026" s="191">
        <v>584</v>
      </c>
      <c r="AZ21026" s="191">
        <v>84</v>
      </c>
      <c r="BA21026" s="191">
        <v>4</v>
      </c>
      <c r="BB21026" s="191">
        <v>0</v>
      </c>
    </row>
    <row r="21027" spans="48:54" x14ac:dyDescent="0.2">
      <c r="AV21027" s="191" t="str">
        <f t="shared" si="332"/>
        <v>586_RS_84_4_202324</v>
      </c>
      <c r="AW21027" s="191" t="s">
        <v>92</v>
      </c>
      <c r="AX21027" s="18">
        <v>202324</v>
      </c>
      <c r="AY21027" s="191">
        <v>586</v>
      </c>
      <c r="AZ21027" s="191">
        <v>84</v>
      </c>
      <c r="BA21027" s="191">
        <v>4</v>
      </c>
      <c r="BB21027" s="191">
        <v>-173.209</v>
      </c>
    </row>
    <row r="21028" spans="48:54" x14ac:dyDescent="0.2">
      <c r="AV21028" s="191" t="str">
        <f t="shared" si="332"/>
        <v>512_RS_85_4_202324</v>
      </c>
      <c r="AW21028" s="191" t="s">
        <v>92</v>
      </c>
      <c r="AX21028" s="18">
        <v>202324</v>
      </c>
      <c r="AY21028" s="191">
        <v>512</v>
      </c>
      <c r="AZ21028" s="191">
        <v>85</v>
      </c>
      <c r="BA21028" s="191">
        <v>4</v>
      </c>
      <c r="BB21028" s="191">
        <v>0</v>
      </c>
    </row>
    <row r="21029" spans="48:54" x14ac:dyDescent="0.2">
      <c r="AV21029" s="191" t="str">
        <f t="shared" si="332"/>
        <v>514_RS_85_4_202324</v>
      </c>
      <c r="AW21029" s="191" t="s">
        <v>92</v>
      </c>
      <c r="AX21029" s="18">
        <v>202324</v>
      </c>
      <c r="AY21029" s="191">
        <v>514</v>
      </c>
      <c r="AZ21029" s="191">
        <v>85</v>
      </c>
      <c r="BA21029" s="191">
        <v>4</v>
      </c>
      <c r="BB21029" s="191">
        <v>0</v>
      </c>
    </row>
    <row r="21030" spans="48:54" x14ac:dyDescent="0.2">
      <c r="AV21030" s="191" t="str">
        <f t="shared" si="332"/>
        <v>516_RS_85_4_202324</v>
      </c>
      <c r="AW21030" s="191" t="s">
        <v>92</v>
      </c>
      <c r="AX21030" s="18">
        <v>202324</v>
      </c>
      <c r="AY21030" s="191">
        <v>516</v>
      </c>
      <c r="AZ21030" s="191">
        <v>85</v>
      </c>
      <c r="BA21030" s="191">
        <v>4</v>
      </c>
      <c r="BB21030" s="191">
        <v>0</v>
      </c>
    </row>
    <row r="21031" spans="48:54" x14ac:dyDescent="0.2">
      <c r="AV21031" s="191" t="str">
        <f t="shared" si="332"/>
        <v>518_RS_85_4_202324</v>
      </c>
      <c r="AW21031" s="191" t="s">
        <v>92</v>
      </c>
      <c r="AX21031" s="18">
        <v>202324</v>
      </c>
      <c r="AY21031" s="191">
        <v>518</v>
      </c>
      <c r="AZ21031" s="191">
        <v>85</v>
      </c>
      <c r="BA21031" s="191">
        <v>4</v>
      </c>
      <c r="BB21031" s="191">
        <v>-100.321</v>
      </c>
    </row>
    <row r="21032" spans="48:54" x14ac:dyDescent="0.2">
      <c r="AV21032" s="191" t="str">
        <f t="shared" si="332"/>
        <v>520_RS_85_4_202324</v>
      </c>
      <c r="AW21032" s="191" t="s">
        <v>92</v>
      </c>
      <c r="AX21032" s="18">
        <v>202324</v>
      </c>
      <c r="AY21032" s="191">
        <v>520</v>
      </c>
      <c r="AZ21032" s="191">
        <v>85</v>
      </c>
      <c r="BA21032" s="191">
        <v>4</v>
      </c>
      <c r="BB21032" s="191">
        <v>0</v>
      </c>
    </row>
    <row r="21033" spans="48:54" x14ac:dyDescent="0.2">
      <c r="AV21033" s="191" t="str">
        <f t="shared" si="332"/>
        <v>522_RS_85_4_202324</v>
      </c>
      <c r="AW21033" s="191" t="s">
        <v>92</v>
      </c>
      <c r="AX21033" s="18">
        <v>202324</v>
      </c>
      <c r="AY21033" s="191">
        <v>522</v>
      </c>
      <c r="AZ21033" s="191">
        <v>85</v>
      </c>
      <c r="BA21033" s="191">
        <v>4</v>
      </c>
      <c r="BB21033" s="191">
        <v>0</v>
      </c>
    </row>
    <row r="21034" spans="48:54" x14ac:dyDescent="0.2">
      <c r="AV21034" s="191" t="str">
        <f t="shared" si="332"/>
        <v>524_RS_85_4_202324</v>
      </c>
      <c r="AW21034" s="191" t="s">
        <v>92</v>
      </c>
      <c r="AX21034" s="18">
        <v>202324</v>
      </c>
      <c r="AY21034" s="191">
        <v>524</v>
      </c>
      <c r="AZ21034" s="191">
        <v>85</v>
      </c>
      <c r="BA21034" s="191">
        <v>4</v>
      </c>
      <c r="BB21034" s="191">
        <v>0</v>
      </c>
    </row>
    <row r="21035" spans="48:54" x14ac:dyDescent="0.2">
      <c r="AV21035" s="191" t="str">
        <f t="shared" si="332"/>
        <v>526_RS_85_4_202324</v>
      </c>
      <c r="AW21035" s="191" t="s">
        <v>92</v>
      </c>
      <c r="AX21035" s="18">
        <v>202324</v>
      </c>
      <c r="AY21035" s="191">
        <v>526</v>
      </c>
      <c r="AZ21035" s="191">
        <v>85</v>
      </c>
      <c r="BA21035" s="191">
        <v>4</v>
      </c>
      <c r="BB21035" s="191">
        <v>0</v>
      </c>
    </row>
    <row r="21036" spans="48:54" x14ac:dyDescent="0.2">
      <c r="AV21036" s="191" t="str">
        <f t="shared" si="332"/>
        <v>528_RS_85_4_202324</v>
      </c>
      <c r="AW21036" s="191" t="s">
        <v>92</v>
      </c>
      <c r="AX21036" s="18">
        <v>202324</v>
      </c>
      <c r="AY21036" s="191">
        <v>528</v>
      </c>
      <c r="AZ21036" s="191">
        <v>85</v>
      </c>
      <c r="BA21036" s="191">
        <v>4</v>
      </c>
      <c r="BB21036" s="191">
        <v>0</v>
      </c>
    </row>
    <row r="21037" spans="48:54" x14ac:dyDescent="0.2">
      <c r="AV21037" s="191" t="str">
        <f t="shared" si="332"/>
        <v>530_RS_85_4_202324</v>
      </c>
      <c r="AW21037" s="191" t="s">
        <v>92</v>
      </c>
      <c r="AX21037" s="18">
        <v>202324</v>
      </c>
      <c r="AY21037" s="191">
        <v>530</v>
      </c>
      <c r="AZ21037" s="191">
        <v>85</v>
      </c>
      <c r="BA21037" s="191">
        <v>4</v>
      </c>
      <c r="BB21037" s="191">
        <v>-674.42100000000005</v>
      </c>
    </row>
    <row r="21038" spans="48:54" x14ac:dyDescent="0.2">
      <c r="AV21038" s="191" t="str">
        <f t="shared" si="332"/>
        <v>532_RS_85_4_202324</v>
      </c>
      <c r="AW21038" s="191" t="s">
        <v>92</v>
      </c>
      <c r="AX21038" s="18">
        <v>202324</v>
      </c>
      <c r="AY21038" s="191">
        <v>532</v>
      </c>
      <c r="AZ21038" s="191">
        <v>85</v>
      </c>
      <c r="BA21038" s="191">
        <v>4</v>
      </c>
      <c r="BB21038" s="191">
        <v>0</v>
      </c>
    </row>
    <row r="21039" spans="48:54" x14ac:dyDescent="0.2">
      <c r="AV21039" s="191" t="str">
        <f t="shared" si="332"/>
        <v>534_RS_85_4_202324</v>
      </c>
      <c r="AW21039" s="191" t="s">
        <v>92</v>
      </c>
      <c r="AX21039" s="18">
        <v>202324</v>
      </c>
      <c r="AY21039" s="191">
        <v>534</v>
      </c>
      <c r="AZ21039" s="191">
        <v>85</v>
      </c>
      <c r="BA21039" s="191">
        <v>4</v>
      </c>
      <c r="BB21039" s="191">
        <v>0</v>
      </c>
    </row>
    <row r="21040" spans="48:54" x14ac:dyDescent="0.2">
      <c r="AV21040" s="191" t="str">
        <f t="shared" si="332"/>
        <v>536_RS_85_4_202324</v>
      </c>
      <c r="AW21040" s="191" t="s">
        <v>92</v>
      </c>
      <c r="AX21040" s="18">
        <v>202324</v>
      </c>
      <c r="AY21040" s="191">
        <v>536</v>
      </c>
      <c r="AZ21040" s="191">
        <v>85</v>
      </c>
      <c r="BA21040" s="191">
        <v>4</v>
      </c>
      <c r="BB21040" s="191">
        <v>0</v>
      </c>
    </row>
    <row r="21041" spans="48:54" x14ac:dyDescent="0.2">
      <c r="AV21041" s="191" t="str">
        <f t="shared" si="332"/>
        <v>538_RS_85_4_202324</v>
      </c>
      <c r="AW21041" s="191" t="s">
        <v>92</v>
      </c>
      <c r="AX21041" s="18">
        <v>202324</v>
      </c>
      <c r="AY21041" s="191">
        <v>538</v>
      </c>
      <c r="AZ21041" s="191">
        <v>85</v>
      </c>
      <c r="BA21041" s="191">
        <v>4</v>
      </c>
      <c r="BB21041" s="191">
        <v>0</v>
      </c>
    </row>
    <row r="21042" spans="48:54" x14ac:dyDescent="0.2">
      <c r="AV21042" s="191" t="str">
        <f t="shared" si="332"/>
        <v>540_RS_85_4_202324</v>
      </c>
      <c r="AW21042" s="191" t="s">
        <v>92</v>
      </c>
      <c r="AX21042" s="18">
        <v>202324</v>
      </c>
      <c r="AY21042" s="191">
        <v>540</v>
      </c>
      <c r="AZ21042" s="191">
        <v>85</v>
      </c>
      <c r="BA21042" s="191">
        <v>4</v>
      </c>
      <c r="BB21042" s="191">
        <v>0</v>
      </c>
    </row>
    <row r="21043" spans="48:54" x14ac:dyDescent="0.2">
      <c r="AV21043" s="191" t="str">
        <f t="shared" si="332"/>
        <v>542_RS_85_4_202324</v>
      </c>
      <c r="AW21043" s="191" t="s">
        <v>92</v>
      </c>
      <c r="AX21043" s="18">
        <v>202324</v>
      </c>
      <c r="AY21043" s="191">
        <v>542</v>
      </c>
      <c r="AZ21043" s="191">
        <v>85</v>
      </c>
      <c r="BA21043" s="191">
        <v>4</v>
      </c>
      <c r="BB21043" s="191">
        <v>0</v>
      </c>
    </row>
    <row r="21044" spans="48:54" x14ac:dyDescent="0.2">
      <c r="AV21044" s="191" t="str">
        <f t="shared" si="332"/>
        <v>544_RS_85_4_202324</v>
      </c>
      <c r="AW21044" s="191" t="s">
        <v>92</v>
      </c>
      <c r="AX21044" s="18">
        <v>202324</v>
      </c>
      <c r="AY21044" s="191">
        <v>544</v>
      </c>
      <c r="AZ21044" s="191">
        <v>85</v>
      </c>
      <c r="BA21044" s="191">
        <v>4</v>
      </c>
      <c r="BB21044" s="191">
        <v>0</v>
      </c>
    </row>
    <row r="21045" spans="48:54" x14ac:dyDescent="0.2">
      <c r="AV21045" s="191" t="str">
        <f t="shared" si="332"/>
        <v>545_RS_85_4_202324</v>
      </c>
      <c r="AW21045" s="191" t="s">
        <v>92</v>
      </c>
      <c r="AX21045" s="18">
        <v>202324</v>
      </c>
      <c r="AY21045" s="191">
        <v>545</v>
      </c>
      <c r="AZ21045" s="191">
        <v>85</v>
      </c>
      <c r="BA21045" s="191">
        <v>4</v>
      </c>
      <c r="BB21045" s="191">
        <v>0</v>
      </c>
    </row>
    <row r="21046" spans="48:54" x14ac:dyDescent="0.2">
      <c r="AV21046" s="191" t="str">
        <f t="shared" si="332"/>
        <v>546_RS_85_4_202324</v>
      </c>
      <c r="AW21046" s="191" t="s">
        <v>92</v>
      </c>
      <c r="AX21046" s="18">
        <v>202324</v>
      </c>
      <c r="AY21046" s="191">
        <v>546</v>
      </c>
      <c r="AZ21046" s="191">
        <v>85</v>
      </c>
      <c r="BA21046" s="191">
        <v>4</v>
      </c>
      <c r="BB21046" s="191">
        <v>0</v>
      </c>
    </row>
    <row r="21047" spans="48:54" x14ac:dyDescent="0.2">
      <c r="AV21047" s="191" t="str">
        <f t="shared" si="332"/>
        <v>548_RS_85_4_202324</v>
      </c>
      <c r="AW21047" s="191" t="s">
        <v>92</v>
      </c>
      <c r="AX21047" s="18">
        <v>202324</v>
      </c>
      <c r="AY21047" s="191">
        <v>548</v>
      </c>
      <c r="AZ21047" s="191">
        <v>85</v>
      </c>
      <c r="BA21047" s="191">
        <v>4</v>
      </c>
      <c r="BB21047" s="191">
        <v>0</v>
      </c>
    </row>
    <row r="21048" spans="48:54" x14ac:dyDescent="0.2">
      <c r="AV21048" s="191" t="str">
        <f t="shared" si="332"/>
        <v>550_RS_85_4_202324</v>
      </c>
      <c r="AW21048" s="191" t="s">
        <v>92</v>
      </c>
      <c r="AX21048" s="18">
        <v>202324</v>
      </c>
      <c r="AY21048" s="191">
        <v>550</v>
      </c>
      <c r="AZ21048" s="191">
        <v>85</v>
      </c>
      <c r="BA21048" s="191">
        <v>4</v>
      </c>
      <c r="BB21048" s="191">
        <v>0</v>
      </c>
    </row>
    <row r="21049" spans="48:54" x14ac:dyDescent="0.2">
      <c r="AV21049" s="191" t="str">
        <f t="shared" si="332"/>
        <v>552_RS_85_4_202324</v>
      </c>
      <c r="AW21049" s="191" t="s">
        <v>92</v>
      </c>
      <c r="AX21049" s="18">
        <v>202324</v>
      </c>
      <c r="AY21049" s="191">
        <v>552</v>
      </c>
      <c r="AZ21049" s="191">
        <v>85</v>
      </c>
      <c r="BA21049" s="191">
        <v>4</v>
      </c>
      <c r="BB21049" s="191">
        <v>0</v>
      </c>
    </row>
    <row r="21050" spans="48:54" x14ac:dyDescent="0.2">
      <c r="AV21050" s="191" t="str">
        <f t="shared" si="332"/>
        <v>562_RS_85_4_202324</v>
      </c>
      <c r="AW21050" s="191" t="s">
        <v>92</v>
      </c>
      <c r="AX21050" s="18">
        <v>202324</v>
      </c>
      <c r="AY21050" s="191">
        <v>562</v>
      </c>
      <c r="AZ21050" s="191">
        <v>85</v>
      </c>
      <c r="BA21050" s="191">
        <v>4</v>
      </c>
      <c r="BB21050" s="191">
        <v>0</v>
      </c>
    </row>
    <row r="21051" spans="48:54" x14ac:dyDescent="0.2">
      <c r="AV21051" s="191" t="str">
        <f t="shared" si="332"/>
        <v>564_RS_85_4_202324</v>
      </c>
      <c r="AW21051" s="191" t="s">
        <v>92</v>
      </c>
      <c r="AX21051" s="18">
        <v>202324</v>
      </c>
      <c r="AY21051" s="191">
        <v>564</v>
      </c>
      <c r="AZ21051" s="191">
        <v>85</v>
      </c>
      <c r="BA21051" s="191">
        <v>4</v>
      </c>
      <c r="BB21051" s="191">
        <v>0</v>
      </c>
    </row>
    <row r="21052" spans="48:54" x14ac:dyDescent="0.2">
      <c r="AV21052" s="191" t="str">
        <f t="shared" si="332"/>
        <v>566_RS_85_4_202324</v>
      </c>
      <c r="AW21052" s="191" t="s">
        <v>92</v>
      </c>
      <c r="AX21052" s="18">
        <v>202324</v>
      </c>
      <c r="AY21052" s="191">
        <v>566</v>
      </c>
      <c r="AZ21052" s="191">
        <v>85</v>
      </c>
      <c r="BA21052" s="191">
        <v>4</v>
      </c>
      <c r="BB21052" s="191">
        <v>0</v>
      </c>
    </row>
    <row r="21053" spans="48:54" x14ac:dyDescent="0.2">
      <c r="AV21053" s="191" t="str">
        <f t="shared" si="332"/>
        <v>568_RS_85_4_202324</v>
      </c>
      <c r="AW21053" s="191" t="s">
        <v>92</v>
      </c>
      <c r="AX21053" s="18">
        <v>202324</v>
      </c>
      <c r="AY21053" s="191">
        <v>568</v>
      </c>
      <c r="AZ21053" s="191">
        <v>85</v>
      </c>
      <c r="BA21053" s="191">
        <v>4</v>
      </c>
      <c r="BB21053" s="191">
        <v>0</v>
      </c>
    </row>
    <row r="21054" spans="48:54" x14ac:dyDescent="0.2">
      <c r="AV21054" s="191" t="str">
        <f t="shared" si="332"/>
        <v>572_RS_85_4_202324</v>
      </c>
      <c r="AW21054" s="191" t="s">
        <v>92</v>
      </c>
      <c r="AX21054" s="18">
        <v>202324</v>
      </c>
      <c r="AY21054" s="191">
        <v>572</v>
      </c>
      <c r="AZ21054" s="191">
        <v>85</v>
      </c>
      <c r="BA21054" s="191">
        <v>4</v>
      </c>
      <c r="BB21054" s="191">
        <v>0</v>
      </c>
    </row>
    <row r="21055" spans="48:54" x14ac:dyDescent="0.2">
      <c r="AV21055" s="191" t="str">
        <f t="shared" si="332"/>
        <v>574_RS_85_4_202324</v>
      </c>
      <c r="AW21055" s="191" t="s">
        <v>92</v>
      </c>
      <c r="AX21055" s="18">
        <v>202324</v>
      </c>
      <c r="AY21055" s="191">
        <v>574</v>
      </c>
      <c r="AZ21055" s="191">
        <v>85</v>
      </c>
      <c r="BA21055" s="191">
        <v>4</v>
      </c>
      <c r="BB21055" s="191">
        <v>0</v>
      </c>
    </row>
    <row r="21056" spans="48:54" x14ac:dyDescent="0.2">
      <c r="AV21056" s="191" t="str">
        <f t="shared" si="332"/>
        <v>576_RS_85_4_202324</v>
      </c>
      <c r="AW21056" s="191" t="s">
        <v>92</v>
      </c>
      <c r="AX21056" s="18">
        <v>202324</v>
      </c>
      <c r="AY21056" s="191">
        <v>576</v>
      </c>
      <c r="AZ21056" s="191">
        <v>85</v>
      </c>
      <c r="BA21056" s="191">
        <v>4</v>
      </c>
      <c r="BB21056" s="191">
        <v>0</v>
      </c>
    </row>
    <row r="21057" spans="48:54" x14ac:dyDescent="0.2">
      <c r="AV21057" s="191" t="str">
        <f t="shared" si="332"/>
        <v>582_RS_85_4_202324</v>
      </c>
      <c r="AW21057" s="191" t="s">
        <v>92</v>
      </c>
      <c r="AX21057" s="18">
        <v>202324</v>
      </c>
      <c r="AY21057" s="191">
        <v>582</v>
      </c>
      <c r="AZ21057" s="191">
        <v>85</v>
      </c>
      <c r="BA21057" s="191">
        <v>4</v>
      </c>
      <c r="BB21057" s="191">
        <v>0</v>
      </c>
    </row>
    <row r="21058" spans="48:54" x14ac:dyDescent="0.2">
      <c r="AV21058" s="191" t="str">
        <f t="shared" si="332"/>
        <v>584_RS_85_4_202324</v>
      </c>
      <c r="AW21058" s="191" t="s">
        <v>92</v>
      </c>
      <c r="AX21058" s="18">
        <v>202324</v>
      </c>
      <c r="AY21058" s="191">
        <v>584</v>
      </c>
      <c r="AZ21058" s="191">
        <v>85</v>
      </c>
      <c r="BA21058" s="191">
        <v>4</v>
      </c>
      <c r="BB21058" s="191">
        <v>0</v>
      </c>
    </row>
    <row r="21059" spans="48:54" x14ac:dyDescent="0.2">
      <c r="AV21059" s="191" t="str">
        <f t="shared" si="332"/>
        <v>586_RS_85_4_202324</v>
      </c>
      <c r="AW21059" s="191" t="s">
        <v>92</v>
      </c>
      <c r="AX21059" s="18">
        <v>202324</v>
      </c>
      <c r="AY21059" s="191">
        <v>586</v>
      </c>
      <c r="AZ21059" s="191">
        <v>85</v>
      </c>
      <c r="BA21059" s="191">
        <v>4</v>
      </c>
      <c r="BB21059" s="191">
        <v>0</v>
      </c>
    </row>
    <row r="21060" spans="48:54" x14ac:dyDescent="0.2">
      <c r="AV21060" s="191" t="str">
        <f t="shared" ref="AV21060:AV21123" si="333">AY21060&amp;"_"&amp;AW21060&amp;"_"&amp;AZ21060&amp;"_"&amp;BA21060&amp;"_"&amp;AX21060</f>
        <v>512_RS_85.5_4_202324</v>
      </c>
      <c r="AW21060" s="191" t="s">
        <v>92</v>
      </c>
      <c r="AX21060" s="18">
        <v>202324</v>
      </c>
      <c r="AY21060" s="191">
        <v>512</v>
      </c>
      <c r="AZ21060" s="191">
        <v>85.5</v>
      </c>
      <c r="BA21060" s="191">
        <v>4</v>
      </c>
      <c r="BB21060" s="191">
        <v>0</v>
      </c>
    </row>
    <row r="21061" spans="48:54" x14ac:dyDescent="0.2">
      <c r="AV21061" s="191" t="str">
        <f t="shared" si="333"/>
        <v>514_RS_85.5_4_202324</v>
      </c>
      <c r="AW21061" s="191" t="s">
        <v>92</v>
      </c>
      <c r="AX21061" s="18">
        <v>202324</v>
      </c>
      <c r="AY21061" s="191">
        <v>514</v>
      </c>
      <c r="AZ21061" s="191">
        <v>85.5</v>
      </c>
      <c r="BA21061" s="191">
        <v>4</v>
      </c>
      <c r="BB21061" s="191">
        <v>0</v>
      </c>
    </row>
    <row r="21062" spans="48:54" x14ac:dyDescent="0.2">
      <c r="AV21062" s="191" t="str">
        <f t="shared" si="333"/>
        <v>516_RS_85.5_4_202324</v>
      </c>
      <c r="AW21062" s="191" t="s">
        <v>92</v>
      </c>
      <c r="AX21062" s="18">
        <v>202324</v>
      </c>
      <c r="AY21062" s="191">
        <v>516</v>
      </c>
      <c r="AZ21062" s="191">
        <v>85.5</v>
      </c>
      <c r="BA21062" s="191">
        <v>4</v>
      </c>
      <c r="BB21062" s="191">
        <v>0</v>
      </c>
    </row>
    <row r="21063" spans="48:54" x14ac:dyDescent="0.2">
      <c r="AV21063" s="191" t="str">
        <f t="shared" si="333"/>
        <v>518_RS_85.5_4_202324</v>
      </c>
      <c r="AW21063" s="191" t="s">
        <v>92</v>
      </c>
      <c r="AX21063" s="18">
        <v>202324</v>
      </c>
      <c r="AY21063" s="191">
        <v>518</v>
      </c>
      <c r="AZ21063" s="191">
        <v>85.5</v>
      </c>
      <c r="BA21063" s="191">
        <v>4</v>
      </c>
      <c r="BB21063" s="191">
        <v>0</v>
      </c>
    </row>
    <row r="21064" spans="48:54" x14ac:dyDescent="0.2">
      <c r="AV21064" s="191" t="str">
        <f t="shared" si="333"/>
        <v>520_RS_85.5_4_202324</v>
      </c>
      <c r="AW21064" s="191" t="s">
        <v>92</v>
      </c>
      <c r="AX21064" s="18">
        <v>202324</v>
      </c>
      <c r="AY21064" s="191">
        <v>520</v>
      </c>
      <c r="AZ21064" s="191">
        <v>85.5</v>
      </c>
      <c r="BA21064" s="191">
        <v>4</v>
      </c>
      <c r="BB21064" s="191">
        <v>0</v>
      </c>
    </row>
    <row r="21065" spans="48:54" x14ac:dyDescent="0.2">
      <c r="AV21065" s="191" t="str">
        <f t="shared" si="333"/>
        <v>522_RS_85.5_4_202324</v>
      </c>
      <c r="AW21065" s="191" t="s">
        <v>92</v>
      </c>
      <c r="AX21065" s="18">
        <v>202324</v>
      </c>
      <c r="AY21065" s="191">
        <v>522</v>
      </c>
      <c r="AZ21065" s="191">
        <v>85.5</v>
      </c>
      <c r="BA21065" s="191">
        <v>4</v>
      </c>
      <c r="BB21065" s="191">
        <v>0</v>
      </c>
    </row>
    <row r="21066" spans="48:54" x14ac:dyDescent="0.2">
      <c r="AV21066" s="191" t="str">
        <f t="shared" si="333"/>
        <v>524_RS_85.5_4_202324</v>
      </c>
      <c r="AW21066" s="191" t="s">
        <v>92</v>
      </c>
      <c r="AX21066" s="18">
        <v>202324</v>
      </c>
      <c r="AY21066" s="191">
        <v>524</v>
      </c>
      <c r="AZ21066" s="191">
        <v>85.5</v>
      </c>
      <c r="BA21066" s="191">
        <v>4</v>
      </c>
      <c r="BB21066" s="191">
        <v>0</v>
      </c>
    </row>
    <row r="21067" spans="48:54" x14ac:dyDescent="0.2">
      <c r="AV21067" s="191" t="str">
        <f t="shared" si="333"/>
        <v>526_RS_85.5_4_202324</v>
      </c>
      <c r="AW21067" s="191" t="s">
        <v>92</v>
      </c>
      <c r="AX21067" s="18">
        <v>202324</v>
      </c>
      <c r="AY21067" s="191">
        <v>526</v>
      </c>
      <c r="AZ21067" s="191">
        <v>85.5</v>
      </c>
      <c r="BA21067" s="191">
        <v>4</v>
      </c>
      <c r="BB21067" s="191">
        <v>0</v>
      </c>
    </row>
    <row r="21068" spans="48:54" x14ac:dyDescent="0.2">
      <c r="AV21068" s="191" t="str">
        <f t="shared" si="333"/>
        <v>528_RS_85.5_4_202324</v>
      </c>
      <c r="AW21068" s="191" t="s">
        <v>92</v>
      </c>
      <c r="AX21068" s="18">
        <v>202324</v>
      </c>
      <c r="AY21068" s="191">
        <v>528</v>
      </c>
      <c r="AZ21068" s="191">
        <v>85.5</v>
      </c>
      <c r="BA21068" s="191">
        <v>4</v>
      </c>
      <c r="BB21068" s="191">
        <v>0</v>
      </c>
    </row>
    <row r="21069" spans="48:54" x14ac:dyDescent="0.2">
      <c r="AV21069" s="191" t="str">
        <f t="shared" si="333"/>
        <v>530_RS_85.5_4_202324</v>
      </c>
      <c r="AW21069" s="191" t="s">
        <v>92</v>
      </c>
      <c r="AX21069" s="18">
        <v>202324</v>
      </c>
      <c r="AY21069" s="191">
        <v>530</v>
      </c>
      <c r="AZ21069" s="191">
        <v>85.5</v>
      </c>
      <c r="BA21069" s="191">
        <v>4</v>
      </c>
      <c r="BB21069" s="191">
        <v>0</v>
      </c>
    </row>
    <row r="21070" spans="48:54" x14ac:dyDescent="0.2">
      <c r="AV21070" s="191" t="str">
        <f t="shared" si="333"/>
        <v>532_RS_85.5_4_202324</v>
      </c>
      <c r="AW21070" s="191" t="s">
        <v>92</v>
      </c>
      <c r="AX21070" s="18">
        <v>202324</v>
      </c>
      <c r="AY21070" s="191">
        <v>532</v>
      </c>
      <c r="AZ21070" s="191">
        <v>85.5</v>
      </c>
      <c r="BA21070" s="191">
        <v>4</v>
      </c>
      <c r="BB21070" s="191">
        <v>0</v>
      </c>
    </row>
    <row r="21071" spans="48:54" x14ac:dyDescent="0.2">
      <c r="AV21071" s="191" t="str">
        <f t="shared" si="333"/>
        <v>534_RS_85.5_4_202324</v>
      </c>
      <c r="AW21071" s="191" t="s">
        <v>92</v>
      </c>
      <c r="AX21071" s="18">
        <v>202324</v>
      </c>
      <c r="AY21071" s="191">
        <v>534</v>
      </c>
      <c r="AZ21071" s="191">
        <v>85.5</v>
      </c>
      <c r="BA21071" s="191">
        <v>4</v>
      </c>
      <c r="BB21071" s="191">
        <v>0</v>
      </c>
    </row>
    <row r="21072" spans="48:54" x14ac:dyDescent="0.2">
      <c r="AV21072" s="191" t="str">
        <f t="shared" si="333"/>
        <v>536_RS_85.5_4_202324</v>
      </c>
      <c r="AW21072" s="191" t="s">
        <v>92</v>
      </c>
      <c r="AX21072" s="18">
        <v>202324</v>
      </c>
      <c r="AY21072" s="191">
        <v>536</v>
      </c>
      <c r="AZ21072" s="191">
        <v>85.5</v>
      </c>
      <c r="BA21072" s="191">
        <v>4</v>
      </c>
      <c r="BB21072" s="191">
        <v>0</v>
      </c>
    </row>
    <row r="21073" spans="48:54" x14ac:dyDescent="0.2">
      <c r="AV21073" s="191" t="str">
        <f t="shared" si="333"/>
        <v>538_RS_85.5_4_202324</v>
      </c>
      <c r="AW21073" s="191" t="s">
        <v>92</v>
      </c>
      <c r="AX21073" s="18">
        <v>202324</v>
      </c>
      <c r="AY21073" s="191">
        <v>538</v>
      </c>
      <c r="AZ21073" s="191">
        <v>85.5</v>
      </c>
      <c r="BA21073" s="191">
        <v>4</v>
      </c>
      <c r="BB21073" s="191">
        <v>0</v>
      </c>
    </row>
    <row r="21074" spans="48:54" x14ac:dyDescent="0.2">
      <c r="AV21074" s="191" t="str">
        <f t="shared" si="333"/>
        <v>540_RS_85.5_4_202324</v>
      </c>
      <c r="AW21074" s="191" t="s">
        <v>92</v>
      </c>
      <c r="AX21074" s="18">
        <v>202324</v>
      </c>
      <c r="AY21074" s="191">
        <v>540</v>
      </c>
      <c r="AZ21074" s="191">
        <v>85.5</v>
      </c>
      <c r="BA21074" s="191">
        <v>4</v>
      </c>
      <c r="BB21074" s="191">
        <v>0</v>
      </c>
    </row>
    <row r="21075" spans="48:54" x14ac:dyDescent="0.2">
      <c r="AV21075" s="191" t="str">
        <f t="shared" si="333"/>
        <v>542_RS_85.5_4_202324</v>
      </c>
      <c r="AW21075" s="191" t="s">
        <v>92</v>
      </c>
      <c r="AX21075" s="18">
        <v>202324</v>
      </c>
      <c r="AY21075" s="191">
        <v>542</v>
      </c>
      <c r="AZ21075" s="191">
        <v>85.5</v>
      </c>
      <c r="BA21075" s="191">
        <v>4</v>
      </c>
      <c r="BB21075" s="191">
        <v>0</v>
      </c>
    </row>
    <row r="21076" spans="48:54" x14ac:dyDescent="0.2">
      <c r="AV21076" s="191" t="str">
        <f t="shared" si="333"/>
        <v>544_RS_85.5_4_202324</v>
      </c>
      <c r="AW21076" s="191" t="s">
        <v>92</v>
      </c>
      <c r="AX21076" s="18">
        <v>202324</v>
      </c>
      <c r="AY21076" s="191">
        <v>544</v>
      </c>
      <c r="AZ21076" s="191">
        <v>85.5</v>
      </c>
      <c r="BA21076" s="191">
        <v>4</v>
      </c>
      <c r="BB21076" s="191">
        <v>0</v>
      </c>
    </row>
    <row r="21077" spans="48:54" x14ac:dyDescent="0.2">
      <c r="AV21077" s="191" t="str">
        <f t="shared" si="333"/>
        <v>545_RS_85.5_4_202324</v>
      </c>
      <c r="AW21077" s="191" t="s">
        <v>92</v>
      </c>
      <c r="AX21077" s="18">
        <v>202324</v>
      </c>
      <c r="AY21077" s="191">
        <v>545</v>
      </c>
      <c r="AZ21077" s="191">
        <v>85.5</v>
      </c>
      <c r="BA21077" s="191">
        <v>4</v>
      </c>
      <c r="BB21077" s="191">
        <v>0</v>
      </c>
    </row>
    <row r="21078" spans="48:54" x14ac:dyDescent="0.2">
      <c r="AV21078" s="191" t="str">
        <f t="shared" si="333"/>
        <v>546_RS_85.5_4_202324</v>
      </c>
      <c r="AW21078" s="191" t="s">
        <v>92</v>
      </c>
      <c r="AX21078" s="18">
        <v>202324</v>
      </c>
      <c r="AY21078" s="191">
        <v>546</v>
      </c>
      <c r="AZ21078" s="191">
        <v>85.5</v>
      </c>
      <c r="BA21078" s="191">
        <v>4</v>
      </c>
      <c r="BB21078" s="191">
        <v>0</v>
      </c>
    </row>
    <row r="21079" spans="48:54" x14ac:dyDescent="0.2">
      <c r="AV21079" s="191" t="str">
        <f t="shared" si="333"/>
        <v>548_RS_85.5_4_202324</v>
      </c>
      <c r="AW21079" s="191" t="s">
        <v>92</v>
      </c>
      <c r="AX21079" s="18">
        <v>202324</v>
      </c>
      <c r="AY21079" s="191">
        <v>548</v>
      </c>
      <c r="AZ21079" s="191">
        <v>85.5</v>
      </c>
      <c r="BA21079" s="191">
        <v>4</v>
      </c>
      <c r="BB21079" s="191">
        <v>0</v>
      </c>
    </row>
    <row r="21080" spans="48:54" x14ac:dyDescent="0.2">
      <c r="AV21080" s="191" t="str">
        <f t="shared" si="333"/>
        <v>550_RS_85.5_4_202324</v>
      </c>
      <c r="AW21080" s="191" t="s">
        <v>92</v>
      </c>
      <c r="AX21080" s="18">
        <v>202324</v>
      </c>
      <c r="AY21080" s="191">
        <v>550</v>
      </c>
      <c r="AZ21080" s="191">
        <v>85.5</v>
      </c>
      <c r="BA21080" s="191">
        <v>4</v>
      </c>
      <c r="BB21080" s="191">
        <v>0</v>
      </c>
    </row>
    <row r="21081" spans="48:54" x14ac:dyDescent="0.2">
      <c r="AV21081" s="191" t="str">
        <f t="shared" si="333"/>
        <v>552_RS_85.5_4_202324</v>
      </c>
      <c r="AW21081" s="191" t="s">
        <v>92</v>
      </c>
      <c r="AX21081" s="18">
        <v>202324</v>
      </c>
      <c r="AY21081" s="191">
        <v>552</v>
      </c>
      <c r="AZ21081" s="191">
        <v>85.5</v>
      </c>
      <c r="BA21081" s="191">
        <v>4</v>
      </c>
      <c r="BB21081" s="191">
        <v>0</v>
      </c>
    </row>
    <row r="21082" spans="48:54" x14ac:dyDescent="0.2">
      <c r="AV21082" s="191" t="str">
        <f t="shared" si="333"/>
        <v>562_RS_85.5_4_202324</v>
      </c>
      <c r="AW21082" s="191" t="s">
        <v>92</v>
      </c>
      <c r="AX21082" s="18">
        <v>202324</v>
      </c>
      <c r="AY21082" s="191">
        <v>562</v>
      </c>
      <c r="AZ21082" s="191">
        <v>85.5</v>
      </c>
      <c r="BA21082" s="191">
        <v>4</v>
      </c>
      <c r="BB21082" s="191">
        <v>0</v>
      </c>
    </row>
    <row r="21083" spans="48:54" x14ac:dyDescent="0.2">
      <c r="AV21083" s="191" t="str">
        <f t="shared" si="333"/>
        <v>564_RS_85.5_4_202324</v>
      </c>
      <c r="AW21083" s="191" t="s">
        <v>92</v>
      </c>
      <c r="AX21083" s="18">
        <v>202324</v>
      </c>
      <c r="AY21083" s="191">
        <v>564</v>
      </c>
      <c r="AZ21083" s="191">
        <v>85.5</v>
      </c>
      <c r="BA21083" s="191">
        <v>4</v>
      </c>
      <c r="BB21083" s="191">
        <v>0</v>
      </c>
    </row>
    <row r="21084" spans="48:54" x14ac:dyDescent="0.2">
      <c r="AV21084" s="191" t="str">
        <f t="shared" si="333"/>
        <v>566_RS_85.5_4_202324</v>
      </c>
      <c r="AW21084" s="191" t="s">
        <v>92</v>
      </c>
      <c r="AX21084" s="18">
        <v>202324</v>
      </c>
      <c r="AY21084" s="191">
        <v>566</v>
      </c>
      <c r="AZ21084" s="191">
        <v>85.5</v>
      </c>
      <c r="BA21084" s="191">
        <v>4</v>
      </c>
      <c r="BB21084" s="191">
        <v>0</v>
      </c>
    </row>
    <row r="21085" spans="48:54" x14ac:dyDescent="0.2">
      <c r="AV21085" s="191" t="str">
        <f t="shared" si="333"/>
        <v>568_RS_85.5_4_202324</v>
      </c>
      <c r="AW21085" s="191" t="s">
        <v>92</v>
      </c>
      <c r="AX21085" s="18">
        <v>202324</v>
      </c>
      <c r="AY21085" s="191">
        <v>568</v>
      </c>
      <c r="AZ21085" s="191">
        <v>85.5</v>
      </c>
      <c r="BA21085" s="191">
        <v>4</v>
      </c>
      <c r="BB21085" s="191">
        <v>0</v>
      </c>
    </row>
    <row r="21086" spans="48:54" x14ac:dyDescent="0.2">
      <c r="AV21086" s="191" t="str">
        <f t="shared" si="333"/>
        <v>572_RS_85.5_4_202324</v>
      </c>
      <c r="AW21086" s="191" t="s">
        <v>92</v>
      </c>
      <c r="AX21086" s="18">
        <v>202324</v>
      </c>
      <c r="AY21086" s="191">
        <v>572</v>
      </c>
      <c r="AZ21086" s="191">
        <v>85.5</v>
      </c>
      <c r="BA21086" s="191">
        <v>4</v>
      </c>
      <c r="BB21086" s="191">
        <v>0</v>
      </c>
    </row>
    <row r="21087" spans="48:54" x14ac:dyDescent="0.2">
      <c r="AV21087" s="191" t="str">
        <f t="shared" si="333"/>
        <v>574_RS_85.5_4_202324</v>
      </c>
      <c r="AW21087" s="191" t="s">
        <v>92</v>
      </c>
      <c r="AX21087" s="18">
        <v>202324</v>
      </c>
      <c r="AY21087" s="191">
        <v>574</v>
      </c>
      <c r="AZ21087" s="191">
        <v>85.5</v>
      </c>
      <c r="BA21087" s="191">
        <v>4</v>
      </c>
      <c r="BB21087" s="191">
        <v>0</v>
      </c>
    </row>
    <row r="21088" spans="48:54" x14ac:dyDescent="0.2">
      <c r="AV21088" s="191" t="str">
        <f t="shared" si="333"/>
        <v>576_RS_85.5_4_202324</v>
      </c>
      <c r="AW21088" s="191" t="s">
        <v>92</v>
      </c>
      <c r="AX21088" s="18">
        <v>202324</v>
      </c>
      <c r="AY21088" s="191">
        <v>576</v>
      </c>
      <c r="AZ21088" s="191">
        <v>85.5</v>
      </c>
      <c r="BA21088" s="191">
        <v>4</v>
      </c>
      <c r="BB21088" s="191">
        <v>0</v>
      </c>
    </row>
    <row r="21089" spans="48:54" x14ac:dyDescent="0.2">
      <c r="AV21089" s="191" t="str">
        <f t="shared" si="333"/>
        <v>582_RS_85.5_4_202324</v>
      </c>
      <c r="AW21089" s="191" t="s">
        <v>92</v>
      </c>
      <c r="AX21089" s="18">
        <v>202324</v>
      </c>
      <c r="AY21089" s="191">
        <v>582</v>
      </c>
      <c r="AZ21089" s="191">
        <v>85.5</v>
      </c>
      <c r="BA21089" s="191">
        <v>4</v>
      </c>
      <c r="BB21089" s="191">
        <v>0</v>
      </c>
    </row>
    <row r="21090" spans="48:54" x14ac:dyDescent="0.2">
      <c r="AV21090" s="191" t="str">
        <f t="shared" si="333"/>
        <v>584_RS_85.5_4_202324</v>
      </c>
      <c r="AW21090" s="191" t="s">
        <v>92</v>
      </c>
      <c r="AX21090" s="18">
        <v>202324</v>
      </c>
      <c r="AY21090" s="191">
        <v>584</v>
      </c>
      <c r="AZ21090" s="191">
        <v>85.5</v>
      </c>
      <c r="BA21090" s="191">
        <v>4</v>
      </c>
      <c r="BB21090" s="191">
        <v>0</v>
      </c>
    </row>
    <row r="21091" spans="48:54" x14ac:dyDescent="0.2">
      <c r="AV21091" s="191" t="str">
        <f t="shared" si="333"/>
        <v>586_RS_85.5_4_202324</v>
      </c>
      <c r="AW21091" s="191" t="s">
        <v>92</v>
      </c>
      <c r="AX21091" s="18">
        <v>202324</v>
      </c>
      <c r="AY21091" s="191">
        <v>586</v>
      </c>
      <c r="AZ21091" s="191">
        <v>85.5</v>
      </c>
      <c r="BA21091" s="191">
        <v>4</v>
      </c>
      <c r="BB21091" s="191">
        <v>0</v>
      </c>
    </row>
    <row r="21092" spans="48:54" x14ac:dyDescent="0.2">
      <c r="AV21092" s="191" t="str">
        <f t="shared" si="333"/>
        <v>512_RS_86_4_202324</v>
      </c>
      <c r="AW21092" s="191" t="s">
        <v>92</v>
      </c>
      <c r="AX21092" s="18">
        <v>202324</v>
      </c>
      <c r="AY21092" s="191">
        <v>512</v>
      </c>
      <c r="AZ21092" s="191">
        <v>86</v>
      </c>
      <c r="BA21092" s="191">
        <v>4</v>
      </c>
      <c r="BB21092" s="191">
        <v>220341.07428</v>
      </c>
    </row>
    <row r="21093" spans="48:54" x14ac:dyDescent="0.2">
      <c r="AV21093" s="191" t="str">
        <f t="shared" si="333"/>
        <v>514_RS_86_4_202324</v>
      </c>
      <c r="AW21093" s="191" t="s">
        <v>92</v>
      </c>
      <c r="AX21093" s="18">
        <v>202324</v>
      </c>
      <c r="AY21093" s="191">
        <v>514</v>
      </c>
      <c r="AZ21093" s="191">
        <v>86</v>
      </c>
      <c r="BA21093" s="191">
        <v>4</v>
      </c>
      <c r="BB21093" s="191">
        <v>423450.22879229375</v>
      </c>
    </row>
    <row r="21094" spans="48:54" x14ac:dyDescent="0.2">
      <c r="AV21094" s="191" t="str">
        <f t="shared" si="333"/>
        <v>516_RS_86_4_202324</v>
      </c>
      <c r="AW21094" s="191" t="s">
        <v>92</v>
      </c>
      <c r="AX21094" s="18">
        <v>202324</v>
      </c>
      <c r="AY21094" s="191">
        <v>516</v>
      </c>
      <c r="AZ21094" s="191">
        <v>86</v>
      </c>
      <c r="BA21094" s="191">
        <v>4</v>
      </c>
      <c r="BB21094" s="191">
        <v>353391.67319278559</v>
      </c>
    </row>
    <row r="21095" spans="48:54" x14ac:dyDescent="0.2">
      <c r="AV21095" s="191" t="str">
        <f t="shared" si="333"/>
        <v>518_RS_86_4_202324</v>
      </c>
      <c r="AW21095" s="191" t="s">
        <v>92</v>
      </c>
      <c r="AX21095" s="18">
        <v>202324</v>
      </c>
      <c r="AY21095" s="191">
        <v>518</v>
      </c>
      <c r="AZ21095" s="191">
        <v>86</v>
      </c>
      <c r="BA21095" s="191">
        <v>4</v>
      </c>
      <c r="BB21095" s="191">
        <v>308082.1934300001</v>
      </c>
    </row>
    <row r="21096" spans="48:54" x14ac:dyDescent="0.2">
      <c r="AV21096" s="191" t="str">
        <f t="shared" si="333"/>
        <v>520_RS_86_4_202324</v>
      </c>
      <c r="AW21096" s="191" t="s">
        <v>92</v>
      </c>
      <c r="AX21096" s="18">
        <v>202324</v>
      </c>
      <c r="AY21096" s="191">
        <v>520</v>
      </c>
      <c r="AZ21096" s="191">
        <v>86</v>
      </c>
      <c r="BA21096" s="191">
        <v>4</v>
      </c>
      <c r="BB21096" s="191">
        <v>438489.38209999993</v>
      </c>
    </row>
    <row r="21097" spans="48:54" x14ac:dyDescent="0.2">
      <c r="AV21097" s="191" t="str">
        <f t="shared" si="333"/>
        <v>522_RS_86_4_202324</v>
      </c>
      <c r="AW21097" s="191" t="s">
        <v>92</v>
      </c>
      <c r="AX21097" s="18">
        <v>202324</v>
      </c>
      <c r="AY21097" s="191">
        <v>522</v>
      </c>
      <c r="AZ21097" s="191">
        <v>86</v>
      </c>
      <c r="BA21097" s="191">
        <v>4</v>
      </c>
      <c r="BB21097" s="191">
        <v>389273.08782804001</v>
      </c>
    </row>
    <row r="21098" spans="48:54" x14ac:dyDescent="0.2">
      <c r="AV21098" s="191" t="str">
        <f t="shared" si="333"/>
        <v>524_RS_86_4_202324</v>
      </c>
      <c r="AW21098" s="191" t="s">
        <v>92</v>
      </c>
      <c r="AX21098" s="18">
        <v>202324</v>
      </c>
      <c r="AY21098" s="191">
        <v>524</v>
      </c>
      <c r="AZ21098" s="191">
        <v>86</v>
      </c>
      <c r="BA21098" s="191">
        <v>4</v>
      </c>
      <c r="BB21098" s="191">
        <v>404302.39131356991</v>
      </c>
    </row>
    <row r="21099" spans="48:54" x14ac:dyDescent="0.2">
      <c r="AV21099" s="191" t="str">
        <f t="shared" si="333"/>
        <v>526_RS_86_4_202324</v>
      </c>
      <c r="AW21099" s="191" t="s">
        <v>92</v>
      </c>
      <c r="AX21099" s="18">
        <v>202324</v>
      </c>
      <c r="AY21099" s="191">
        <v>526</v>
      </c>
      <c r="AZ21099" s="191">
        <v>86</v>
      </c>
      <c r="BA21099" s="191">
        <v>4</v>
      </c>
      <c r="BB21099" s="191">
        <v>237551.55629217596</v>
      </c>
    </row>
    <row r="21100" spans="48:54" x14ac:dyDescent="0.2">
      <c r="AV21100" s="191" t="str">
        <f t="shared" si="333"/>
        <v>528_RS_86_4_202324</v>
      </c>
      <c r="AW21100" s="191" t="s">
        <v>92</v>
      </c>
      <c r="AX21100" s="18">
        <v>202324</v>
      </c>
      <c r="AY21100" s="191">
        <v>528</v>
      </c>
      <c r="AZ21100" s="191">
        <v>86</v>
      </c>
      <c r="BA21100" s="191">
        <v>4</v>
      </c>
      <c r="BB21100" s="191">
        <v>365079.81099999999</v>
      </c>
    </row>
    <row r="21101" spans="48:54" x14ac:dyDescent="0.2">
      <c r="AV21101" s="191" t="str">
        <f t="shared" si="333"/>
        <v>530_RS_86_4_202324</v>
      </c>
      <c r="AW21101" s="191" t="s">
        <v>92</v>
      </c>
      <c r="AX21101" s="18">
        <v>202324</v>
      </c>
      <c r="AY21101" s="191">
        <v>530</v>
      </c>
      <c r="AZ21101" s="191">
        <v>86</v>
      </c>
      <c r="BA21101" s="191">
        <v>4</v>
      </c>
      <c r="BB21101" s="191">
        <v>580249.60462574149</v>
      </c>
    </row>
    <row r="21102" spans="48:54" x14ac:dyDescent="0.2">
      <c r="AV21102" s="191" t="str">
        <f t="shared" si="333"/>
        <v>532_RS_86_4_202324</v>
      </c>
      <c r="AW21102" s="191" t="s">
        <v>92</v>
      </c>
      <c r="AX21102" s="18">
        <v>202324</v>
      </c>
      <c r="AY21102" s="191">
        <v>532</v>
      </c>
      <c r="AZ21102" s="191">
        <v>86</v>
      </c>
      <c r="BA21102" s="191">
        <v>4</v>
      </c>
      <c r="BB21102" s="191">
        <v>731988.84323</v>
      </c>
    </row>
    <row r="21103" spans="48:54" x14ac:dyDescent="0.2">
      <c r="AV21103" s="191" t="str">
        <f t="shared" si="333"/>
        <v>534_RS_86_4_202324</v>
      </c>
      <c r="AW21103" s="191" t="s">
        <v>92</v>
      </c>
      <c r="AX21103" s="18">
        <v>202324</v>
      </c>
      <c r="AY21103" s="191">
        <v>534</v>
      </c>
      <c r="AZ21103" s="191">
        <v>86</v>
      </c>
      <c r="BA21103" s="191">
        <v>4</v>
      </c>
      <c r="BB21103" s="191">
        <v>466895.4991999999</v>
      </c>
    </row>
    <row r="21104" spans="48:54" x14ac:dyDescent="0.2">
      <c r="AV21104" s="191" t="str">
        <f t="shared" si="333"/>
        <v>536_RS_86_4_202324</v>
      </c>
      <c r="AW21104" s="191" t="s">
        <v>92</v>
      </c>
      <c r="AX21104" s="18">
        <v>202324</v>
      </c>
      <c r="AY21104" s="191">
        <v>536</v>
      </c>
      <c r="AZ21104" s="191">
        <v>86</v>
      </c>
      <c r="BA21104" s="191">
        <v>4</v>
      </c>
      <c r="BB21104" s="191">
        <v>462782.11499999982</v>
      </c>
    </row>
    <row r="21105" spans="48:54" x14ac:dyDescent="0.2">
      <c r="AV21105" s="191" t="str">
        <f t="shared" si="333"/>
        <v>538_RS_86_4_202324</v>
      </c>
      <c r="AW21105" s="191" t="s">
        <v>92</v>
      </c>
      <c r="AX21105" s="18">
        <v>202324</v>
      </c>
      <c r="AY21105" s="191">
        <v>538</v>
      </c>
      <c r="AZ21105" s="191">
        <v>86</v>
      </c>
      <c r="BA21105" s="191">
        <v>4</v>
      </c>
      <c r="BB21105" s="191">
        <v>386914.8396591685</v>
      </c>
    </row>
    <row r="21106" spans="48:54" x14ac:dyDescent="0.2">
      <c r="AV21106" s="191" t="str">
        <f t="shared" si="333"/>
        <v>540_RS_86_4_202324</v>
      </c>
      <c r="AW21106" s="191" t="s">
        <v>92</v>
      </c>
      <c r="AX21106" s="18">
        <v>202324</v>
      </c>
      <c r="AY21106" s="191">
        <v>540</v>
      </c>
      <c r="AZ21106" s="191">
        <v>86</v>
      </c>
      <c r="BA21106" s="191">
        <v>4</v>
      </c>
      <c r="BB21106" s="191">
        <v>765736.46640999976</v>
      </c>
    </row>
    <row r="21107" spans="48:54" x14ac:dyDescent="0.2">
      <c r="AV21107" s="191" t="str">
        <f t="shared" si="333"/>
        <v>542_RS_86_4_202324</v>
      </c>
      <c r="AW21107" s="191" t="s">
        <v>92</v>
      </c>
      <c r="AX21107" s="18">
        <v>202324</v>
      </c>
      <c r="AY21107" s="191">
        <v>542</v>
      </c>
      <c r="AZ21107" s="191">
        <v>86</v>
      </c>
      <c r="BA21107" s="191">
        <v>4</v>
      </c>
      <c r="BB21107" s="191">
        <v>201087.59416725227</v>
      </c>
    </row>
    <row r="21108" spans="48:54" x14ac:dyDescent="0.2">
      <c r="AV21108" s="191" t="str">
        <f t="shared" si="333"/>
        <v>544_RS_86_4_202324</v>
      </c>
      <c r="AW21108" s="191" t="s">
        <v>92</v>
      </c>
      <c r="AX21108" s="18">
        <v>202324</v>
      </c>
      <c r="AY21108" s="191">
        <v>544</v>
      </c>
      <c r="AZ21108" s="191">
        <v>86</v>
      </c>
      <c r="BA21108" s="191">
        <v>4</v>
      </c>
      <c r="BB21108" s="191">
        <v>547615.63837812387</v>
      </c>
    </row>
    <row r="21109" spans="48:54" x14ac:dyDescent="0.2">
      <c r="AV21109" s="191" t="str">
        <f t="shared" si="333"/>
        <v>545_RS_86_4_202324</v>
      </c>
      <c r="AW21109" s="191" t="s">
        <v>92</v>
      </c>
      <c r="AX21109" s="18">
        <v>202324</v>
      </c>
      <c r="AY21109" s="191">
        <v>545</v>
      </c>
      <c r="AZ21109" s="191">
        <v>86</v>
      </c>
      <c r="BA21109" s="191">
        <v>4</v>
      </c>
      <c r="BB21109" s="191">
        <v>228079.79727200003</v>
      </c>
    </row>
    <row r="21110" spans="48:54" x14ac:dyDescent="0.2">
      <c r="AV21110" s="191" t="str">
        <f t="shared" si="333"/>
        <v>546_RS_86_4_202324</v>
      </c>
      <c r="AW21110" s="191" t="s">
        <v>92</v>
      </c>
      <c r="AX21110" s="18">
        <v>202324</v>
      </c>
      <c r="AY21110" s="191">
        <v>546</v>
      </c>
      <c r="AZ21110" s="191">
        <v>86</v>
      </c>
      <c r="BA21110" s="191">
        <v>4</v>
      </c>
      <c r="BB21110" s="191">
        <v>281249.8992000001</v>
      </c>
    </row>
    <row r="21111" spans="48:54" x14ac:dyDescent="0.2">
      <c r="AV21111" s="191" t="str">
        <f t="shared" si="333"/>
        <v>548_RS_86_4_202324</v>
      </c>
      <c r="AW21111" s="191" t="s">
        <v>92</v>
      </c>
      <c r="AX21111" s="18">
        <v>202324</v>
      </c>
      <c r="AY21111" s="191">
        <v>548</v>
      </c>
      <c r="AZ21111" s="191">
        <v>86</v>
      </c>
      <c r="BA21111" s="191">
        <v>4</v>
      </c>
      <c r="BB21111" s="191">
        <v>251517.78928999996</v>
      </c>
    </row>
    <row r="21112" spans="48:54" x14ac:dyDescent="0.2">
      <c r="AV21112" s="191" t="str">
        <f t="shared" si="333"/>
        <v>550_RS_86_4_202324</v>
      </c>
      <c r="AW21112" s="191" t="s">
        <v>92</v>
      </c>
      <c r="AX21112" s="18">
        <v>202324</v>
      </c>
      <c r="AY21112" s="191">
        <v>550</v>
      </c>
      <c r="AZ21112" s="191">
        <v>86</v>
      </c>
      <c r="BA21112" s="191">
        <v>4</v>
      </c>
      <c r="BB21112" s="191">
        <v>507181.69718630234</v>
      </c>
    </row>
    <row r="21113" spans="48:54" x14ac:dyDescent="0.2">
      <c r="AV21113" s="191" t="str">
        <f t="shared" si="333"/>
        <v>552_RS_86_4_202324</v>
      </c>
      <c r="AW21113" s="191" t="s">
        <v>92</v>
      </c>
      <c r="AX21113" s="18">
        <v>202324</v>
      </c>
      <c r="AY21113" s="191">
        <v>552</v>
      </c>
      <c r="AZ21113" s="191">
        <v>86</v>
      </c>
      <c r="BA21113" s="191">
        <v>4</v>
      </c>
      <c r="BB21113" s="191">
        <v>1095279.4078743875</v>
      </c>
    </row>
    <row r="21114" spans="48:54" x14ac:dyDescent="0.2">
      <c r="AV21114" s="191" t="str">
        <f t="shared" si="333"/>
        <v>562_RS_86_4_202324</v>
      </c>
      <c r="AW21114" s="191" t="s">
        <v>92</v>
      </c>
      <c r="AX21114" s="18">
        <v>202324</v>
      </c>
      <c r="AY21114" s="191">
        <v>562</v>
      </c>
      <c r="AZ21114" s="191">
        <v>86</v>
      </c>
      <c r="BA21114" s="191">
        <v>4</v>
      </c>
      <c r="BB21114" s="191">
        <v>148551.61199999999</v>
      </c>
    </row>
    <row r="21115" spans="48:54" x14ac:dyDescent="0.2">
      <c r="AV21115" s="191" t="str">
        <f t="shared" si="333"/>
        <v>564_RS_86_4_202324</v>
      </c>
      <c r="AW21115" s="191" t="s">
        <v>92</v>
      </c>
      <c r="AX21115" s="18">
        <v>202324</v>
      </c>
      <c r="AY21115" s="191">
        <v>564</v>
      </c>
      <c r="AZ21115" s="191">
        <v>86</v>
      </c>
      <c r="BA21115" s="191">
        <v>4</v>
      </c>
      <c r="BB21115" s="191">
        <v>180177.66199999998</v>
      </c>
    </row>
    <row r="21116" spans="48:54" x14ac:dyDescent="0.2">
      <c r="AV21116" s="191" t="str">
        <f t="shared" si="333"/>
        <v>566_RS_86_4_202324</v>
      </c>
      <c r="AW21116" s="191" t="s">
        <v>92</v>
      </c>
      <c r="AX21116" s="18">
        <v>202324</v>
      </c>
      <c r="AY21116" s="191">
        <v>566</v>
      </c>
      <c r="AZ21116" s="191">
        <v>86</v>
      </c>
      <c r="BA21116" s="191">
        <v>4</v>
      </c>
      <c r="BB21116" s="191">
        <v>209723</v>
      </c>
    </row>
    <row r="21117" spans="48:54" x14ac:dyDescent="0.2">
      <c r="AV21117" s="191" t="str">
        <f t="shared" si="333"/>
        <v>568_RS_86_4_202324</v>
      </c>
      <c r="AW21117" s="191" t="s">
        <v>92</v>
      </c>
      <c r="AX21117" s="18">
        <v>202324</v>
      </c>
      <c r="AY21117" s="191">
        <v>568</v>
      </c>
      <c r="AZ21117" s="191">
        <v>86</v>
      </c>
      <c r="BA21117" s="191">
        <v>4</v>
      </c>
      <c r="BB21117" s="191">
        <v>445512.0268799999</v>
      </c>
    </row>
    <row r="21118" spans="48:54" x14ac:dyDescent="0.2">
      <c r="AV21118" s="191" t="str">
        <f t="shared" si="333"/>
        <v>572_RS_86_4_202324</v>
      </c>
      <c r="AW21118" s="191" t="s">
        <v>92</v>
      </c>
      <c r="AX21118" s="18">
        <v>202324</v>
      </c>
      <c r="AY21118" s="191">
        <v>572</v>
      </c>
      <c r="AZ21118" s="191">
        <v>86</v>
      </c>
      <c r="BA21118" s="191">
        <v>4</v>
      </c>
      <c r="BB21118" s="191">
        <v>2390.9999999999964</v>
      </c>
    </row>
    <row r="21119" spans="48:54" x14ac:dyDescent="0.2">
      <c r="AV21119" s="191" t="str">
        <f t="shared" si="333"/>
        <v>574_RS_86_4_202324</v>
      </c>
      <c r="AW21119" s="191" t="s">
        <v>92</v>
      </c>
      <c r="AX21119" s="18">
        <v>202324</v>
      </c>
      <c r="AY21119" s="191">
        <v>574</v>
      </c>
      <c r="AZ21119" s="191">
        <v>86</v>
      </c>
      <c r="BA21119" s="191">
        <v>4</v>
      </c>
      <c r="BB21119" s="191">
        <v>93.063000000000102</v>
      </c>
    </row>
    <row r="21120" spans="48:54" x14ac:dyDescent="0.2">
      <c r="AV21120" s="191" t="str">
        <f t="shared" si="333"/>
        <v>576_RS_86_4_202324</v>
      </c>
      <c r="AW21120" s="191" t="s">
        <v>92</v>
      </c>
      <c r="AX21120" s="18">
        <v>202324</v>
      </c>
      <c r="AY21120" s="191">
        <v>576</v>
      </c>
      <c r="AZ21120" s="191">
        <v>86</v>
      </c>
      <c r="BA21120" s="191">
        <v>4</v>
      </c>
      <c r="BB21120" s="191">
        <v>1363.2225599999142</v>
      </c>
    </row>
    <row r="21121" spans="48:54" x14ac:dyDescent="0.2">
      <c r="AV21121" s="191" t="str">
        <f t="shared" si="333"/>
        <v>582_RS_86_4_202324</v>
      </c>
      <c r="AW21121" s="191" t="s">
        <v>92</v>
      </c>
      <c r="AX21121" s="18">
        <v>202324</v>
      </c>
      <c r="AY21121" s="191">
        <v>582</v>
      </c>
      <c r="AZ21121" s="191">
        <v>86</v>
      </c>
      <c r="BA21121" s="191">
        <v>4</v>
      </c>
      <c r="BB21121" s="191">
        <v>4585.6000000000004</v>
      </c>
    </row>
    <row r="21122" spans="48:54" x14ac:dyDescent="0.2">
      <c r="AV21122" s="191" t="str">
        <f t="shared" si="333"/>
        <v>584_RS_86_4_202324</v>
      </c>
      <c r="AW21122" s="191" t="s">
        <v>92</v>
      </c>
      <c r="AX21122" s="18">
        <v>202324</v>
      </c>
      <c r="AY21122" s="191">
        <v>584</v>
      </c>
      <c r="AZ21122" s="191">
        <v>86</v>
      </c>
      <c r="BA21122" s="191">
        <v>4</v>
      </c>
      <c r="BB21122" s="191">
        <v>6374</v>
      </c>
    </row>
    <row r="21123" spans="48:54" x14ac:dyDescent="0.2">
      <c r="AV21123" s="191" t="str">
        <f t="shared" si="333"/>
        <v>586_RS_86_4_202324</v>
      </c>
      <c r="AW21123" s="191" t="s">
        <v>92</v>
      </c>
      <c r="AX21123" s="18">
        <v>202324</v>
      </c>
      <c r="AY21123" s="191">
        <v>586</v>
      </c>
      <c r="AZ21123" s="191">
        <v>86</v>
      </c>
      <c r="BA21123" s="191">
        <v>4</v>
      </c>
      <c r="BB21123" s="191">
        <v>5640.7310000000007</v>
      </c>
    </row>
    <row r="21124" spans="48:54" x14ac:dyDescent="0.2">
      <c r="AV21124" s="191" t="str">
        <f t="shared" ref="AV21124:AV21187" si="334">AY21124&amp;"_"&amp;AW21124&amp;"_"&amp;AZ21124&amp;"_"&amp;BA21124&amp;"_"&amp;AX21124</f>
        <v>512_RS_86_5_202324</v>
      </c>
      <c r="AW21124" s="191" t="s">
        <v>92</v>
      </c>
      <c r="AX21124" s="18">
        <v>202324</v>
      </c>
      <c r="AY21124" s="191">
        <v>512</v>
      </c>
      <c r="AZ21124" s="191">
        <v>86</v>
      </c>
      <c r="BA21124" s="191">
        <v>5</v>
      </c>
      <c r="BB21124" s="191">
        <v>-51373.993000000002</v>
      </c>
    </row>
    <row r="21125" spans="48:54" x14ac:dyDescent="0.2">
      <c r="AV21125" s="191" t="str">
        <f t="shared" si="334"/>
        <v>514_RS_86_5_202324</v>
      </c>
      <c r="AW21125" s="191" t="s">
        <v>92</v>
      </c>
      <c r="AX21125" s="18">
        <v>202324</v>
      </c>
      <c r="AY21125" s="191">
        <v>514</v>
      </c>
      <c r="AZ21125" s="191">
        <v>86</v>
      </c>
      <c r="BA21125" s="191">
        <v>5</v>
      </c>
      <c r="BB21125" s="191">
        <v>-107357.60878999998</v>
      </c>
    </row>
    <row r="21126" spans="48:54" x14ac:dyDescent="0.2">
      <c r="AV21126" s="191" t="str">
        <f t="shared" si="334"/>
        <v>516_RS_86_5_202324</v>
      </c>
      <c r="AW21126" s="191" t="s">
        <v>92</v>
      </c>
      <c r="AX21126" s="18">
        <v>202324</v>
      </c>
      <c r="AY21126" s="191">
        <v>516</v>
      </c>
      <c r="AZ21126" s="191">
        <v>86</v>
      </c>
      <c r="BA21126" s="191">
        <v>5</v>
      </c>
      <c r="BB21126" s="191">
        <v>-83460.630430000019</v>
      </c>
    </row>
    <row r="21127" spans="48:54" x14ac:dyDescent="0.2">
      <c r="AV21127" s="191" t="str">
        <f t="shared" si="334"/>
        <v>518_RS_86_5_202324</v>
      </c>
      <c r="AW21127" s="191" t="s">
        <v>92</v>
      </c>
      <c r="AX21127" s="18">
        <v>202324</v>
      </c>
      <c r="AY21127" s="191">
        <v>518</v>
      </c>
      <c r="AZ21127" s="191">
        <v>86</v>
      </c>
      <c r="BA21127" s="191">
        <v>5</v>
      </c>
      <c r="BB21127" s="191">
        <v>-68196.13156899999</v>
      </c>
    </row>
    <row r="21128" spans="48:54" x14ac:dyDescent="0.2">
      <c r="AV21128" s="191" t="str">
        <f t="shared" si="334"/>
        <v>520_RS_86_5_202324</v>
      </c>
      <c r="AW21128" s="191" t="s">
        <v>92</v>
      </c>
      <c r="AX21128" s="18">
        <v>202324</v>
      </c>
      <c r="AY21128" s="191">
        <v>520</v>
      </c>
      <c r="AZ21128" s="191">
        <v>86</v>
      </c>
      <c r="BA21128" s="191">
        <v>5</v>
      </c>
      <c r="BB21128" s="191">
        <v>-87683.668999999994</v>
      </c>
    </row>
    <row r="21129" spans="48:54" x14ac:dyDescent="0.2">
      <c r="AV21129" s="191" t="str">
        <f t="shared" si="334"/>
        <v>522_RS_86_5_202324</v>
      </c>
      <c r="AW21129" s="191" t="s">
        <v>92</v>
      </c>
      <c r="AX21129" s="18">
        <v>202324</v>
      </c>
      <c r="AY21129" s="191">
        <v>522</v>
      </c>
      <c r="AZ21129" s="191">
        <v>86</v>
      </c>
      <c r="BA21129" s="191">
        <v>5</v>
      </c>
      <c r="BB21129" s="191">
        <v>-88114.597389999981</v>
      </c>
    </row>
    <row r="21130" spans="48:54" x14ac:dyDescent="0.2">
      <c r="AV21130" s="191" t="str">
        <f t="shared" si="334"/>
        <v>524_RS_86_5_202324</v>
      </c>
      <c r="AW21130" s="191" t="s">
        <v>92</v>
      </c>
      <c r="AX21130" s="18">
        <v>202324</v>
      </c>
      <c r="AY21130" s="191">
        <v>524</v>
      </c>
      <c r="AZ21130" s="191">
        <v>86</v>
      </c>
      <c r="BA21130" s="191">
        <v>5</v>
      </c>
      <c r="BB21130" s="191">
        <v>-90246.833816447921</v>
      </c>
    </row>
    <row r="21131" spans="48:54" x14ac:dyDescent="0.2">
      <c r="AV21131" s="191" t="str">
        <f t="shared" si="334"/>
        <v>526_RS_86_5_202324</v>
      </c>
      <c r="AW21131" s="191" t="s">
        <v>92</v>
      </c>
      <c r="AX21131" s="18">
        <v>202324</v>
      </c>
      <c r="AY21131" s="191">
        <v>526</v>
      </c>
      <c r="AZ21131" s="191">
        <v>86</v>
      </c>
      <c r="BA21131" s="191">
        <v>5</v>
      </c>
      <c r="BB21131" s="191">
        <v>-58559.753870000008</v>
      </c>
    </row>
    <row r="21132" spans="48:54" x14ac:dyDescent="0.2">
      <c r="AV21132" s="191" t="str">
        <f t="shared" si="334"/>
        <v>528_RS_86_5_202324</v>
      </c>
      <c r="AW21132" s="191" t="s">
        <v>92</v>
      </c>
      <c r="AX21132" s="18">
        <v>202324</v>
      </c>
      <c r="AY21132" s="191">
        <v>528</v>
      </c>
      <c r="AZ21132" s="191">
        <v>86</v>
      </c>
      <c r="BA21132" s="191">
        <v>5</v>
      </c>
      <c r="BB21132" s="191">
        <v>-72676</v>
      </c>
    </row>
    <row r="21133" spans="48:54" x14ac:dyDescent="0.2">
      <c r="AV21133" s="191" t="str">
        <f t="shared" si="334"/>
        <v>530_RS_86_5_202324</v>
      </c>
      <c r="AW21133" s="191" t="s">
        <v>92</v>
      </c>
      <c r="AX21133" s="18">
        <v>202324</v>
      </c>
      <c r="AY21133" s="191">
        <v>530</v>
      </c>
      <c r="AZ21133" s="191">
        <v>86</v>
      </c>
      <c r="BA21133" s="191">
        <v>5</v>
      </c>
      <c r="BB21133" s="191">
        <v>-122289.27873000001</v>
      </c>
    </row>
    <row r="21134" spans="48:54" x14ac:dyDescent="0.2">
      <c r="AV21134" s="191" t="str">
        <f t="shared" si="334"/>
        <v>532_RS_86_5_202324</v>
      </c>
      <c r="AW21134" s="191" t="s">
        <v>92</v>
      </c>
      <c r="AX21134" s="18">
        <v>202324</v>
      </c>
      <c r="AY21134" s="191">
        <v>532</v>
      </c>
      <c r="AZ21134" s="191">
        <v>86</v>
      </c>
      <c r="BA21134" s="191">
        <v>5</v>
      </c>
      <c r="BB21134" s="191">
        <v>-187516.77732999998</v>
      </c>
    </row>
    <row r="21135" spans="48:54" x14ac:dyDescent="0.2">
      <c r="AV21135" s="191" t="str">
        <f t="shared" si="334"/>
        <v>534_RS_86_5_202324</v>
      </c>
      <c r="AW21135" s="191" t="s">
        <v>92</v>
      </c>
      <c r="AX21135" s="18">
        <v>202324</v>
      </c>
      <c r="AY21135" s="191">
        <v>534</v>
      </c>
      <c r="AZ21135" s="191">
        <v>86</v>
      </c>
      <c r="BA21135" s="191">
        <v>5</v>
      </c>
      <c r="BB21135" s="191">
        <v>-108335.43551</v>
      </c>
    </row>
    <row r="21136" spans="48:54" x14ac:dyDescent="0.2">
      <c r="AV21136" s="191" t="str">
        <f t="shared" si="334"/>
        <v>536_RS_86_5_202324</v>
      </c>
      <c r="AW21136" s="191" t="s">
        <v>92</v>
      </c>
      <c r="AX21136" s="18">
        <v>202324</v>
      </c>
      <c r="AY21136" s="191">
        <v>536</v>
      </c>
      <c r="AZ21136" s="191">
        <v>86</v>
      </c>
      <c r="BA21136" s="191">
        <v>5</v>
      </c>
      <c r="BB21136" s="191">
        <v>-104308.43000000001</v>
      </c>
    </row>
    <row r="21137" spans="48:54" x14ac:dyDescent="0.2">
      <c r="AV21137" s="191" t="str">
        <f t="shared" si="334"/>
        <v>538_RS_86_5_202324</v>
      </c>
      <c r="AW21137" s="191" t="s">
        <v>92</v>
      </c>
      <c r="AX21137" s="18">
        <v>202324</v>
      </c>
      <c r="AY21137" s="191">
        <v>538</v>
      </c>
      <c r="AZ21137" s="191">
        <v>86</v>
      </c>
      <c r="BA21137" s="191">
        <v>5</v>
      </c>
      <c r="BB21137" s="191">
        <v>-81314.303320000006</v>
      </c>
    </row>
    <row r="21138" spans="48:54" x14ac:dyDescent="0.2">
      <c r="AV21138" s="191" t="str">
        <f t="shared" si="334"/>
        <v>540_RS_86_5_202324</v>
      </c>
      <c r="AW21138" s="191" t="s">
        <v>92</v>
      </c>
      <c r="AX21138" s="18">
        <v>202324</v>
      </c>
      <c r="AY21138" s="191">
        <v>540</v>
      </c>
      <c r="AZ21138" s="191">
        <v>86</v>
      </c>
      <c r="BA21138" s="191">
        <v>5</v>
      </c>
      <c r="BB21138" s="191">
        <v>-183557.89871000001</v>
      </c>
    </row>
    <row r="21139" spans="48:54" x14ac:dyDescent="0.2">
      <c r="AV21139" s="191" t="str">
        <f t="shared" si="334"/>
        <v>542_RS_86_5_202324</v>
      </c>
      <c r="AW21139" s="191" t="s">
        <v>92</v>
      </c>
      <c r="AX21139" s="18">
        <v>202324</v>
      </c>
      <c r="AY21139" s="191">
        <v>542</v>
      </c>
      <c r="AZ21139" s="191">
        <v>86</v>
      </c>
      <c r="BA21139" s="191">
        <v>5</v>
      </c>
      <c r="BB21139" s="191">
        <v>-49157.205620000001</v>
      </c>
    </row>
    <row r="21140" spans="48:54" x14ac:dyDescent="0.2">
      <c r="AV21140" s="191" t="str">
        <f t="shared" si="334"/>
        <v>544_RS_86_5_202324</v>
      </c>
      <c r="AW21140" s="191" t="s">
        <v>92</v>
      </c>
      <c r="AX21140" s="18">
        <v>202324</v>
      </c>
      <c r="AY21140" s="191">
        <v>544</v>
      </c>
      <c r="AZ21140" s="191">
        <v>86</v>
      </c>
      <c r="BA21140" s="191">
        <v>5</v>
      </c>
      <c r="BB21140" s="191">
        <v>-115685.83146</v>
      </c>
    </row>
    <row r="21141" spans="48:54" x14ac:dyDescent="0.2">
      <c r="AV21141" s="191" t="str">
        <f t="shared" si="334"/>
        <v>545_RS_86_5_202324</v>
      </c>
      <c r="AW21141" s="191" t="s">
        <v>92</v>
      </c>
      <c r="AX21141" s="18">
        <v>202324</v>
      </c>
      <c r="AY21141" s="191">
        <v>545</v>
      </c>
      <c r="AZ21141" s="191">
        <v>86</v>
      </c>
      <c r="BA21141" s="191">
        <v>5</v>
      </c>
      <c r="BB21141" s="191">
        <v>-64765.286379999983</v>
      </c>
    </row>
    <row r="21142" spans="48:54" x14ac:dyDescent="0.2">
      <c r="AV21142" s="191" t="str">
        <f t="shared" si="334"/>
        <v>546_RS_86_5_202324</v>
      </c>
      <c r="AW21142" s="191" t="s">
        <v>92</v>
      </c>
      <c r="AX21142" s="18">
        <v>202324</v>
      </c>
      <c r="AY21142" s="191">
        <v>546</v>
      </c>
      <c r="AZ21142" s="191">
        <v>86</v>
      </c>
      <c r="BA21142" s="191">
        <v>5</v>
      </c>
      <c r="BB21142" s="191">
        <v>-68430.210999999996</v>
      </c>
    </row>
    <row r="21143" spans="48:54" x14ac:dyDescent="0.2">
      <c r="AV21143" s="191" t="str">
        <f t="shared" si="334"/>
        <v>548_RS_86_5_202324</v>
      </c>
      <c r="AW21143" s="191" t="s">
        <v>92</v>
      </c>
      <c r="AX21143" s="18">
        <v>202324</v>
      </c>
      <c r="AY21143" s="191">
        <v>548</v>
      </c>
      <c r="AZ21143" s="191">
        <v>86</v>
      </c>
      <c r="BA21143" s="191">
        <v>5</v>
      </c>
      <c r="BB21143" s="191">
        <v>-54968.641249999986</v>
      </c>
    </row>
    <row r="21144" spans="48:54" x14ac:dyDescent="0.2">
      <c r="AV21144" s="191" t="str">
        <f t="shared" si="334"/>
        <v>550_RS_86_5_202324</v>
      </c>
      <c r="AW21144" s="191" t="s">
        <v>92</v>
      </c>
      <c r="AX21144" s="18">
        <v>202324</v>
      </c>
      <c r="AY21144" s="191">
        <v>550</v>
      </c>
      <c r="AZ21144" s="191">
        <v>86</v>
      </c>
      <c r="BA21144" s="191">
        <v>5</v>
      </c>
      <c r="BB21144" s="191">
        <v>-134772.25928</v>
      </c>
    </row>
    <row r="21145" spans="48:54" x14ac:dyDescent="0.2">
      <c r="AV21145" s="191" t="str">
        <f t="shared" si="334"/>
        <v>552_RS_86_5_202324</v>
      </c>
      <c r="AW21145" s="191" t="s">
        <v>92</v>
      </c>
      <c r="AX21145" s="18">
        <v>202324</v>
      </c>
      <c r="AY21145" s="191">
        <v>552</v>
      </c>
      <c r="AZ21145" s="191">
        <v>86</v>
      </c>
      <c r="BA21145" s="191">
        <v>5</v>
      </c>
      <c r="BB21145" s="191">
        <v>-317210.98032999987</v>
      </c>
    </row>
    <row r="21146" spans="48:54" x14ac:dyDescent="0.2">
      <c r="AV21146" s="191" t="str">
        <f t="shared" si="334"/>
        <v>562_RS_86_5_202324</v>
      </c>
      <c r="AW21146" s="191" t="s">
        <v>92</v>
      </c>
      <c r="AX21146" s="18">
        <v>202324</v>
      </c>
      <c r="AY21146" s="191">
        <v>562</v>
      </c>
      <c r="AZ21146" s="191">
        <v>86</v>
      </c>
      <c r="BA21146" s="191">
        <v>5</v>
      </c>
      <c r="BB21146" s="191">
        <v>-16984.156999999999</v>
      </c>
    </row>
    <row r="21147" spans="48:54" x14ac:dyDescent="0.2">
      <c r="AV21147" s="191" t="str">
        <f t="shared" si="334"/>
        <v>564_RS_86_5_202324</v>
      </c>
      <c r="AW21147" s="191" t="s">
        <v>92</v>
      </c>
      <c r="AX21147" s="18">
        <v>202324</v>
      </c>
      <c r="AY21147" s="191">
        <v>564</v>
      </c>
      <c r="AZ21147" s="191">
        <v>86</v>
      </c>
      <c r="BA21147" s="191">
        <v>5</v>
      </c>
      <c r="BB21147" s="191">
        <v>-14447.35</v>
      </c>
    </row>
    <row r="21148" spans="48:54" x14ac:dyDescent="0.2">
      <c r="AV21148" s="191" t="str">
        <f t="shared" si="334"/>
        <v>566_RS_86_5_202324</v>
      </c>
      <c r="AW21148" s="191" t="s">
        <v>92</v>
      </c>
      <c r="AX21148" s="18">
        <v>202324</v>
      </c>
      <c r="AY21148" s="191">
        <v>566</v>
      </c>
      <c r="AZ21148" s="191">
        <v>86</v>
      </c>
      <c r="BA21148" s="191">
        <v>5</v>
      </c>
      <c r="BB21148" s="191">
        <v>-25145</v>
      </c>
    </row>
    <row r="21149" spans="48:54" x14ac:dyDescent="0.2">
      <c r="AV21149" s="191" t="str">
        <f t="shared" si="334"/>
        <v>568_RS_86_5_202324</v>
      </c>
      <c r="AW21149" s="191" t="s">
        <v>92</v>
      </c>
      <c r="AX21149" s="18">
        <v>202324</v>
      </c>
      <c r="AY21149" s="191">
        <v>568</v>
      </c>
      <c r="AZ21149" s="191">
        <v>86</v>
      </c>
      <c r="BA21149" s="191">
        <v>5</v>
      </c>
      <c r="BB21149" s="191">
        <v>-86813.32710000001</v>
      </c>
    </row>
    <row r="21150" spans="48:54" x14ac:dyDescent="0.2">
      <c r="AV21150" s="191" t="str">
        <f t="shared" si="334"/>
        <v>572_RS_86_5_202324</v>
      </c>
      <c r="AW21150" s="191" t="s">
        <v>92</v>
      </c>
      <c r="AX21150" s="18">
        <v>202324</v>
      </c>
      <c r="AY21150" s="191">
        <v>572</v>
      </c>
      <c r="AZ21150" s="191">
        <v>86</v>
      </c>
      <c r="BA21150" s="191">
        <v>5</v>
      </c>
      <c r="BB21150" s="191">
        <v>-1686</v>
      </c>
    </row>
    <row r="21151" spans="48:54" x14ac:dyDescent="0.2">
      <c r="AV21151" s="191" t="str">
        <f t="shared" si="334"/>
        <v>574_RS_86_5_202324</v>
      </c>
      <c r="AW21151" s="191" t="s">
        <v>92</v>
      </c>
      <c r="AX21151" s="18">
        <v>202324</v>
      </c>
      <c r="AY21151" s="191">
        <v>574</v>
      </c>
      <c r="AZ21151" s="191">
        <v>86</v>
      </c>
      <c r="BA21151" s="191">
        <v>5</v>
      </c>
      <c r="BB21151" s="191">
        <v>-890.84299999999996</v>
      </c>
    </row>
    <row r="21152" spans="48:54" x14ac:dyDescent="0.2">
      <c r="AV21152" s="191" t="str">
        <f t="shared" si="334"/>
        <v>576_RS_86_5_202324</v>
      </c>
      <c r="AW21152" s="191" t="s">
        <v>92</v>
      </c>
      <c r="AX21152" s="18">
        <v>202324</v>
      </c>
      <c r="AY21152" s="191">
        <v>576</v>
      </c>
      <c r="AZ21152" s="191">
        <v>86</v>
      </c>
      <c r="BA21152" s="191">
        <v>5</v>
      </c>
      <c r="BB21152" s="191">
        <v>-925.64559999999983</v>
      </c>
    </row>
    <row r="21153" spans="48:54" x14ac:dyDescent="0.2">
      <c r="AV21153" s="191" t="str">
        <f t="shared" si="334"/>
        <v>582_RS_86_5_202324</v>
      </c>
      <c r="AW21153" s="191" t="s">
        <v>92</v>
      </c>
      <c r="AX21153" s="18">
        <v>202324</v>
      </c>
      <c r="AY21153" s="191">
        <v>582</v>
      </c>
      <c r="AZ21153" s="191">
        <v>86</v>
      </c>
      <c r="BA21153" s="191">
        <v>5</v>
      </c>
      <c r="BB21153" s="191">
        <v>-1494</v>
      </c>
    </row>
    <row r="21154" spans="48:54" x14ac:dyDescent="0.2">
      <c r="AV21154" s="191" t="str">
        <f t="shared" si="334"/>
        <v>584_RS_86_5_202324</v>
      </c>
      <c r="AW21154" s="191" t="s">
        <v>92</v>
      </c>
      <c r="AX21154" s="18">
        <v>202324</v>
      </c>
      <c r="AY21154" s="191">
        <v>584</v>
      </c>
      <c r="AZ21154" s="191">
        <v>86</v>
      </c>
      <c r="BA21154" s="191">
        <v>5</v>
      </c>
      <c r="BB21154" s="191">
        <v>0</v>
      </c>
    </row>
    <row r="21155" spans="48:54" x14ac:dyDescent="0.2">
      <c r="AV21155" s="191" t="str">
        <f t="shared" si="334"/>
        <v>586_RS_86_5_202324</v>
      </c>
      <c r="AW21155" s="191" t="s">
        <v>92</v>
      </c>
      <c r="AX21155" s="18">
        <v>202324</v>
      </c>
      <c r="AY21155" s="191">
        <v>586</v>
      </c>
      <c r="AZ21155" s="191">
        <v>86</v>
      </c>
      <c r="BA21155" s="191">
        <v>5</v>
      </c>
      <c r="BB21155" s="191">
        <v>-2794.9479999999999</v>
      </c>
    </row>
    <row r="21156" spans="48:54" x14ac:dyDescent="0.2">
      <c r="AV21156" s="191" t="str">
        <f t="shared" si="334"/>
        <v>512_RS_89.5_4_202324</v>
      </c>
      <c r="AW21156" s="191" t="s">
        <v>92</v>
      </c>
      <c r="AX21156" s="18">
        <v>202324</v>
      </c>
      <c r="AY21156" s="191">
        <v>512</v>
      </c>
      <c r="AZ21156" s="191">
        <v>89.5</v>
      </c>
      <c r="BA21156" s="191">
        <v>4</v>
      </c>
      <c r="BB21156" s="191">
        <v>-51369.093000000001</v>
      </c>
    </row>
    <row r="21157" spans="48:54" x14ac:dyDescent="0.2">
      <c r="AV21157" s="191" t="str">
        <f t="shared" si="334"/>
        <v>514_RS_89.5_4_202324</v>
      </c>
      <c r="AW21157" s="191" t="s">
        <v>92</v>
      </c>
      <c r="AX21157" s="18">
        <v>202324</v>
      </c>
      <c r="AY21157" s="191">
        <v>514</v>
      </c>
      <c r="AZ21157" s="191">
        <v>89.5</v>
      </c>
      <c r="BA21157" s="191">
        <v>4</v>
      </c>
      <c r="BB21157" s="191">
        <v>-107357.6088</v>
      </c>
    </row>
    <row r="21158" spans="48:54" x14ac:dyDescent="0.2">
      <c r="AV21158" s="191" t="str">
        <f t="shared" si="334"/>
        <v>516_RS_89.5_4_202324</v>
      </c>
      <c r="AW21158" s="191" t="s">
        <v>92</v>
      </c>
      <c r="AX21158" s="18">
        <v>202324</v>
      </c>
      <c r="AY21158" s="191">
        <v>516</v>
      </c>
      <c r="AZ21158" s="191">
        <v>89.5</v>
      </c>
      <c r="BA21158" s="191">
        <v>4</v>
      </c>
      <c r="BB21158" s="191">
        <v>-83460.63</v>
      </c>
    </row>
    <row r="21159" spans="48:54" x14ac:dyDescent="0.2">
      <c r="AV21159" s="191" t="str">
        <f t="shared" si="334"/>
        <v>518_RS_89.5_4_202324</v>
      </c>
      <c r="AW21159" s="191" t="s">
        <v>92</v>
      </c>
      <c r="AX21159" s="18">
        <v>202324</v>
      </c>
      <c r="AY21159" s="191">
        <v>518</v>
      </c>
      <c r="AZ21159" s="191">
        <v>89.5</v>
      </c>
      <c r="BA21159" s="191">
        <v>4</v>
      </c>
      <c r="BB21159" s="191">
        <v>-68196.131970000002</v>
      </c>
    </row>
    <row r="21160" spans="48:54" x14ac:dyDescent="0.2">
      <c r="AV21160" s="191" t="str">
        <f t="shared" si="334"/>
        <v>520_RS_89.5_4_202324</v>
      </c>
      <c r="AW21160" s="191" t="s">
        <v>92</v>
      </c>
      <c r="AX21160" s="18">
        <v>202324</v>
      </c>
      <c r="AY21160" s="191">
        <v>520</v>
      </c>
      <c r="AZ21160" s="191">
        <v>89.5</v>
      </c>
      <c r="BA21160" s="191">
        <v>4</v>
      </c>
      <c r="BB21160" s="191">
        <v>-87683.669000000009</v>
      </c>
    </row>
    <row r="21161" spans="48:54" x14ac:dyDescent="0.2">
      <c r="AV21161" s="191" t="str">
        <f t="shared" si="334"/>
        <v>522_RS_89.5_4_202324</v>
      </c>
      <c r="AW21161" s="191" t="s">
        <v>92</v>
      </c>
      <c r="AX21161" s="18">
        <v>202324</v>
      </c>
      <c r="AY21161" s="191">
        <v>522</v>
      </c>
      <c r="AZ21161" s="191">
        <v>89.5</v>
      </c>
      <c r="BA21161" s="191">
        <v>4</v>
      </c>
      <c r="BB21161" s="191">
        <v>-88114.597389999995</v>
      </c>
    </row>
    <row r="21162" spans="48:54" x14ac:dyDescent="0.2">
      <c r="AV21162" s="191" t="str">
        <f t="shared" si="334"/>
        <v>524_RS_89.5_4_202324</v>
      </c>
      <c r="AW21162" s="191" t="s">
        <v>92</v>
      </c>
      <c r="AX21162" s="18">
        <v>202324</v>
      </c>
      <c r="AY21162" s="191">
        <v>524</v>
      </c>
      <c r="AZ21162" s="191">
        <v>89.5</v>
      </c>
      <c r="BA21162" s="191">
        <v>4</v>
      </c>
      <c r="BB21162" s="191">
        <v>-90246.834550000014</v>
      </c>
    </row>
    <row r="21163" spans="48:54" x14ac:dyDescent="0.2">
      <c r="AV21163" s="191" t="str">
        <f t="shared" si="334"/>
        <v>526_RS_89.5_4_202324</v>
      </c>
      <c r="AW21163" s="191" t="s">
        <v>92</v>
      </c>
      <c r="AX21163" s="18">
        <v>202324</v>
      </c>
      <c r="AY21163" s="191">
        <v>526</v>
      </c>
      <c r="AZ21163" s="191">
        <v>89.5</v>
      </c>
      <c r="BA21163" s="191">
        <v>4</v>
      </c>
      <c r="BB21163" s="191">
        <v>-58559.75387</v>
      </c>
    </row>
    <row r="21164" spans="48:54" x14ac:dyDescent="0.2">
      <c r="AV21164" s="191" t="str">
        <f t="shared" si="334"/>
        <v>528_RS_89.5_4_202324</v>
      </c>
      <c r="AW21164" s="191" t="s">
        <v>92</v>
      </c>
      <c r="AX21164" s="18">
        <v>202324</v>
      </c>
      <c r="AY21164" s="191">
        <v>528</v>
      </c>
      <c r="AZ21164" s="191">
        <v>89.5</v>
      </c>
      <c r="BA21164" s="191">
        <v>4</v>
      </c>
      <c r="BB21164" s="191">
        <v>-72674</v>
      </c>
    </row>
    <row r="21165" spans="48:54" x14ac:dyDescent="0.2">
      <c r="AV21165" s="191" t="str">
        <f t="shared" si="334"/>
        <v>530_RS_89.5_4_202324</v>
      </c>
      <c r="AW21165" s="191" t="s">
        <v>92</v>
      </c>
      <c r="AX21165" s="18">
        <v>202324</v>
      </c>
      <c r="AY21165" s="191">
        <v>530</v>
      </c>
      <c r="AZ21165" s="191">
        <v>89.5</v>
      </c>
      <c r="BA21165" s="191">
        <v>4</v>
      </c>
      <c r="BB21165" s="191">
        <v>-122289.27903000001</v>
      </c>
    </row>
    <row r="21166" spans="48:54" x14ac:dyDescent="0.2">
      <c r="AV21166" s="191" t="str">
        <f t="shared" si="334"/>
        <v>532_RS_89.5_4_202324</v>
      </c>
      <c r="AW21166" s="191" t="s">
        <v>92</v>
      </c>
      <c r="AX21166" s="18">
        <v>202324</v>
      </c>
      <c r="AY21166" s="191">
        <v>532</v>
      </c>
      <c r="AZ21166" s="191">
        <v>89.5</v>
      </c>
      <c r="BA21166" s="191">
        <v>4</v>
      </c>
      <c r="BB21166" s="191">
        <v>-187516.75332999998</v>
      </c>
    </row>
    <row r="21167" spans="48:54" x14ac:dyDescent="0.2">
      <c r="AV21167" s="191" t="str">
        <f t="shared" si="334"/>
        <v>534_RS_89.5_4_202324</v>
      </c>
      <c r="AW21167" s="191" t="s">
        <v>92</v>
      </c>
      <c r="AX21167" s="18">
        <v>202324</v>
      </c>
      <c r="AY21167" s="191">
        <v>534</v>
      </c>
      <c r="AZ21167" s="191">
        <v>89.5</v>
      </c>
      <c r="BA21167" s="191">
        <v>4</v>
      </c>
      <c r="BB21167" s="191">
        <v>-108335.43520000001</v>
      </c>
    </row>
    <row r="21168" spans="48:54" x14ac:dyDescent="0.2">
      <c r="AV21168" s="191" t="str">
        <f t="shared" si="334"/>
        <v>536_RS_89.5_4_202324</v>
      </c>
      <c r="AW21168" s="191" t="s">
        <v>92</v>
      </c>
      <c r="AX21168" s="18">
        <v>202324</v>
      </c>
      <c r="AY21168" s="191">
        <v>536</v>
      </c>
      <c r="AZ21168" s="191">
        <v>89.5</v>
      </c>
      <c r="BA21168" s="191">
        <v>4</v>
      </c>
      <c r="BB21168" s="191">
        <v>-104307.42789999998</v>
      </c>
    </row>
    <row r="21169" spans="48:54" x14ac:dyDescent="0.2">
      <c r="AV21169" s="191" t="str">
        <f t="shared" si="334"/>
        <v>538_RS_89.5_4_202324</v>
      </c>
      <c r="AW21169" s="191" t="s">
        <v>92</v>
      </c>
      <c r="AX21169" s="18">
        <v>202324</v>
      </c>
      <c r="AY21169" s="191">
        <v>538</v>
      </c>
      <c r="AZ21169" s="191">
        <v>89.5</v>
      </c>
      <c r="BA21169" s="191">
        <v>4</v>
      </c>
      <c r="BB21169" s="191">
        <v>-81314.304199999999</v>
      </c>
    </row>
    <row r="21170" spans="48:54" x14ac:dyDescent="0.2">
      <c r="AV21170" s="191" t="str">
        <f t="shared" si="334"/>
        <v>540_RS_89.5_4_202324</v>
      </c>
      <c r="AW21170" s="191" t="s">
        <v>92</v>
      </c>
      <c r="AX21170" s="18">
        <v>202324</v>
      </c>
      <c r="AY21170" s="191">
        <v>540</v>
      </c>
      <c r="AZ21170" s="191">
        <v>89.5</v>
      </c>
      <c r="BA21170" s="191">
        <v>4</v>
      </c>
      <c r="BB21170" s="191">
        <v>-183557.899</v>
      </c>
    </row>
    <row r="21171" spans="48:54" x14ac:dyDescent="0.2">
      <c r="AV21171" s="191" t="str">
        <f t="shared" si="334"/>
        <v>542_RS_89.5_4_202324</v>
      </c>
      <c r="AW21171" s="191" t="s">
        <v>92</v>
      </c>
      <c r="AX21171" s="18">
        <v>202324</v>
      </c>
      <c r="AY21171" s="191">
        <v>542</v>
      </c>
      <c r="AZ21171" s="191">
        <v>89.5</v>
      </c>
      <c r="BA21171" s="191">
        <v>4</v>
      </c>
      <c r="BB21171" s="191">
        <v>-49157.226000000002</v>
      </c>
    </row>
    <row r="21172" spans="48:54" x14ac:dyDescent="0.2">
      <c r="AV21172" s="191" t="str">
        <f t="shared" si="334"/>
        <v>544_RS_89.5_4_202324</v>
      </c>
      <c r="AW21172" s="191" t="s">
        <v>92</v>
      </c>
      <c r="AX21172" s="18">
        <v>202324</v>
      </c>
      <c r="AY21172" s="191">
        <v>544</v>
      </c>
      <c r="AZ21172" s="191">
        <v>89.5</v>
      </c>
      <c r="BA21172" s="191">
        <v>4</v>
      </c>
      <c r="BB21172" s="191">
        <v>-115685.83157000001</v>
      </c>
    </row>
    <row r="21173" spans="48:54" x14ac:dyDescent="0.2">
      <c r="AV21173" s="191" t="str">
        <f t="shared" si="334"/>
        <v>545_RS_89.5_4_202324</v>
      </c>
      <c r="AW21173" s="191" t="s">
        <v>92</v>
      </c>
      <c r="AX21173" s="18">
        <v>202324</v>
      </c>
      <c r="AY21173" s="191">
        <v>545</v>
      </c>
      <c r="AZ21173" s="191">
        <v>89.5</v>
      </c>
      <c r="BA21173" s="191">
        <v>4</v>
      </c>
      <c r="BB21173" s="191">
        <v>-64765.286159999996</v>
      </c>
    </row>
    <row r="21174" spans="48:54" x14ac:dyDescent="0.2">
      <c r="AV21174" s="191" t="str">
        <f t="shared" si="334"/>
        <v>546_RS_89.5_4_202324</v>
      </c>
      <c r="AW21174" s="191" t="s">
        <v>92</v>
      </c>
      <c r="AX21174" s="18">
        <v>202324</v>
      </c>
      <c r="AY21174" s="191">
        <v>546</v>
      </c>
      <c r="AZ21174" s="191">
        <v>89.5</v>
      </c>
      <c r="BA21174" s="191">
        <v>4</v>
      </c>
      <c r="BB21174" s="191">
        <v>-68430.21100000001</v>
      </c>
    </row>
    <row r="21175" spans="48:54" x14ac:dyDescent="0.2">
      <c r="AV21175" s="191" t="str">
        <f t="shared" si="334"/>
        <v>548_RS_89.5_4_202324</v>
      </c>
      <c r="AW21175" s="191" t="s">
        <v>92</v>
      </c>
      <c r="AX21175" s="18">
        <v>202324</v>
      </c>
      <c r="AY21175" s="191">
        <v>548</v>
      </c>
      <c r="AZ21175" s="191">
        <v>89.5</v>
      </c>
      <c r="BA21175" s="191">
        <v>4</v>
      </c>
      <c r="BB21175" s="191">
        <v>-54968.640950000001</v>
      </c>
    </row>
    <row r="21176" spans="48:54" x14ac:dyDescent="0.2">
      <c r="AV21176" s="191" t="str">
        <f t="shared" si="334"/>
        <v>550_RS_89.5_4_202324</v>
      </c>
      <c r="AW21176" s="191" t="s">
        <v>92</v>
      </c>
      <c r="AX21176" s="18">
        <v>202324</v>
      </c>
      <c r="AY21176" s="191">
        <v>550</v>
      </c>
      <c r="AZ21176" s="191">
        <v>89.5</v>
      </c>
      <c r="BA21176" s="191">
        <v>4</v>
      </c>
      <c r="BB21176" s="191">
        <v>-134772.25906000001</v>
      </c>
    </row>
    <row r="21177" spans="48:54" x14ac:dyDescent="0.2">
      <c r="AV21177" s="191" t="str">
        <f t="shared" si="334"/>
        <v>552_RS_89.5_4_202324</v>
      </c>
      <c r="AW21177" s="191" t="s">
        <v>92</v>
      </c>
      <c r="AX21177" s="18">
        <v>202324</v>
      </c>
      <c r="AY21177" s="191">
        <v>552</v>
      </c>
      <c r="AZ21177" s="191">
        <v>89.5</v>
      </c>
      <c r="BA21177" s="191">
        <v>4</v>
      </c>
      <c r="BB21177" s="191">
        <v>-317210.98000000004</v>
      </c>
    </row>
    <row r="21178" spans="48:54" x14ac:dyDescent="0.2">
      <c r="AV21178" s="191" t="str">
        <f t="shared" si="334"/>
        <v>562_RS_89.5_4_202324</v>
      </c>
      <c r="AW21178" s="191" t="s">
        <v>92</v>
      </c>
      <c r="AX21178" s="18">
        <v>202324</v>
      </c>
      <c r="AY21178" s="191">
        <v>562</v>
      </c>
      <c r="AZ21178" s="191">
        <v>89.5</v>
      </c>
      <c r="BA21178" s="191">
        <v>4</v>
      </c>
      <c r="BB21178" s="191">
        <v>-16984.203000000001</v>
      </c>
    </row>
    <row r="21179" spans="48:54" x14ac:dyDescent="0.2">
      <c r="AV21179" s="191" t="str">
        <f t="shared" si="334"/>
        <v>564_RS_89.5_4_202324</v>
      </c>
      <c r="AW21179" s="191" t="s">
        <v>92</v>
      </c>
      <c r="AX21179" s="18">
        <v>202324</v>
      </c>
      <c r="AY21179" s="191">
        <v>564</v>
      </c>
      <c r="AZ21179" s="191">
        <v>89.5</v>
      </c>
      <c r="BA21179" s="191">
        <v>4</v>
      </c>
      <c r="BB21179" s="191">
        <v>-13713.298000000001</v>
      </c>
    </row>
    <row r="21180" spans="48:54" x14ac:dyDescent="0.2">
      <c r="AV21180" s="191" t="str">
        <f t="shared" si="334"/>
        <v>566_RS_89.5_4_202324</v>
      </c>
      <c r="AW21180" s="191" t="s">
        <v>92</v>
      </c>
      <c r="AX21180" s="18">
        <v>202324</v>
      </c>
      <c r="AY21180" s="191">
        <v>566</v>
      </c>
      <c r="AZ21180" s="191">
        <v>89.5</v>
      </c>
      <c r="BA21180" s="191">
        <v>4</v>
      </c>
      <c r="BB21180" s="191">
        <v>-25145</v>
      </c>
    </row>
    <row r="21181" spans="48:54" x14ac:dyDescent="0.2">
      <c r="AV21181" s="191" t="str">
        <f t="shared" si="334"/>
        <v>568_RS_89.5_4_202324</v>
      </c>
      <c r="AW21181" s="191" t="s">
        <v>92</v>
      </c>
      <c r="AX21181" s="18">
        <v>202324</v>
      </c>
      <c r="AY21181" s="191">
        <v>568</v>
      </c>
      <c r="AZ21181" s="191">
        <v>89.5</v>
      </c>
      <c r="BA21181" s="191">
        <v>4</v>
      </c>
      <c r="BB21181" s="191">
        <v>-86813.32710000001</v>
      </c>
    </row>
    <row r="21182" spans="48:54" x14ac:dyDescent="0.2">
      <c r="AV21182" s="191" t="str">
        <f t="shared" si="334"/>
        <v>572_RS_89.5_4_202324</v>
      </c>
      <c r="AW21182" s="191" t="s">
        <v>92</v>
      </c>
      <c r="AX21182" s="18">
        <v>202324</v>
      </c>
      <c r="AY21182" s="191">
        <v>572</v>
      </c>
      <c r="AZ21182" s="191">
        <v>89.5</v>
      </c>
      <c r="BA21182" s="191">
        <v>4</v>
      </c>
      <c r="BB21182" s="191">
        <v>-1686</v>
      </c>
    </row>
    <row r="21183" spans="48:54" x14ac:dyDescent="0.2">
      <c r="AV21183" s="191" t="str">
        <f t="shared" si="334"/>
        <v>574_RS_89.5_4_202324</v>
      </c>
      <c r="AW21183" s="191" t="s">
        <v>92</v>
      </c>
      <c r="AX21183" s="18">
        <v>202324</v>
      </c>
      <c r="AY21183" s="191">
        <v>574</v>
      </c>
      <c r="AZ21183" s="191">
        <v>89.5</v>
      </c>
      <c r="BA21183" s="191">
        <v>4</v>
      </c>
      <c r="BB21183" s="191">
        <v>-890.84299999999985</v>
      </c>
    </row>
    <row r="21184" spans="48:54" x14ac:dyDescent="0.2">
      <c r="AV21184" s="191" t="str">
        <f t="shared" si="334"/>
        <v>576_RS_89.5_4_202324</v>
      </c>
      <c r="AW21184" s="191" t="s">
        <v>92</v>
      </c>
      <c r="AX21184" s="18">
        <v>202324</v>
      </c>
      <c r="AY21184" s="191">
        <v>576</v>
      </c>
      <c r="AZ21184" s="191">
        <v>89.5</v>
      </c>
      <c r="BA21184" s="191">
        <v>4</v>
      </c>
      <c r="BB21184" s="191">
        <v>-925.64559999999983</v>
      </c>
    </row>
    <row r="21185" spans="48:54" x14ac:dyDescent="0.2">
      <c r="AV21185" s="191" t="str">
        <f t="shared" si="334"/>
        <v>582_RS_89.5_4_202324</v>
      </c>
      <c r="AW21185" s="191" t="s">
        <v>92</v>
      </c>
      <c r="AX21185" s="18">
        <v>202324</v>
      </c>
      <c r="AY21185" s="191">
        <v>582</v>
      </c>
      <c r="AZ21185" s="191">
        <v>89.5</v>
      </c>
      <c r="BA21185" s="191">
        <v>4</v>
      </c>
      <c r="BB21185" s="191">
        <v>-3309</v>
      </c>
    </row>
    <row r="21186" spans="48:54" x14ac:dyDescent="0.2">
      <c r="AV21186" s="191" t="str">
        <f t="shared" si="334"/>
        <v>584_RS_89.5_4_202324</v>
      </c>
      <c r="AW21186" s="191" t="s">
        <v>92</v>
      </c>
      <c r="AX21186" s="18">
        <v>202324</v>
      </c>
      <c r="AY21186" s="191">
        <v>584</v>
      </c>
      <c r="AZ21186" s="191">
        <v>89.5</v>
      </c>
      <c r="BA21186" s="191">
        <v>4</v>
      </c>
      <c r="BB21186" s="191">
        <v>-5655</v>
      </c>
    </row>
    <row r="21187" spans="48:54" x14ac:dyDescent="0.2">
      <c r="AV21187" s="191" t="str">
        <f t="shared" si="334"/>
        <v>586_RS_89.5_4_202324</v>
      </c>
      <c r="AW21187" s="191" t="s">
        <v>92</v>
      </c>
      <c r="AX21187" s="18">
        <v>202324</v>
      </c>
      <c r="AY21187" s="191">
        <v>586</v>
      </c>
      <c r="AZ21187" s="191">
        <v>89.5</v>
      </c>
      <c r="BA21187" s="191">
        <v>4</v>
      </c>
      <c r="BB21187" s="191">
        <v>-6101.8379999999997</v>
      </c>
    </row>
    <row r="21188" spans="48:54" x14ac:dyDescent="0.2">
      <c r="AV21188" s="191" t="str">
        <f t="shared" ref="AV21188:AV21251" si="335">AY21188&amp;"_"&amp;AW21188&amp;"_"&amp;AZ21188&amp;"_"&amp;BA21188&amp;"_"&amp;AX21188</f>
        <v>512_RS_89.5_5_202324</v>
      </c>
      <c r="AW21188" s="191" t="s">
        <v>92</v>
      </c>
      <c r="AX21188" s="18">
        <v>202324</v>
      </c>
      <c r="AY21188" s="191">
        <v>512</v>
      </c>
      <c r="AZ21188" s="191">
        <v>89.5</v>
      </c>
      <c r="BA21188" s="191">
        <v>5</v>
      </c>
      <c r="BB21188" s="191">
        <v>-51369.093000000001</v>
      </c>
    </row>
    <row r="21189" spans="48:54" x14ac:dyDescent="0.2">
      <c r="AV21189" s="191" t="str">
        <f t="shared" si="335"/>
        <v>514_RS_89.5_5_202324</v>
      </c>
      <c r="AW21189" s="191" t="s">
        <v>92</v>
      </c>
      <c r="AX21189" s="18">
        <v>202324</v>
      </c>
      <c r="AY21189" s="191">
        <v>514</v>
      </c>
      <c r="AZ21189" s="191">
        <v>89.5</v>
      </c>
      <c r="BA21189" s="191">
        <v>5</v>
      </c>
      <c r="BB21189" s="191">
        <v>-107357.6088</v>
      </c>
    </row>
    <row r="21190" spans="48:54" x14ac:dyDescent="0.2">
      <c r="AV21190" s="191" t="str">
        <f t="shared" si="335"/>
        <v>516_RS_89.5_5_202324</v>
      </c>
      <c r="AW21190" s="191" t="s">
        <v>92</v>
      </c>
      <c r="AX21190" s="18">
        <v>202324</v>
      </c>
      <c r="AY21190" s="191">
        <v>516</v>
      </c>
      <c r="AZ21190" s="191">
        <v>89.5</v>
      </c>
      <c r="BA21190" s="191">
        <v>5</v>
      </c>
      <c r="BB21190" s="191">
        <v>-83460.63</v>
      </c>
    </row>
    <row r="21191" spans="48:54" x14ac:dyDescent="0.2">
      <c r="AV21191" s="191" t="str">
        <f t="shared" si="335"/>
        <v>518_RS_89.5_5_202324</v>
      </c>
      <c r="AW21191" s="191" t="s">
        <v>92</v>
      </c>
      <c r="AX21191" s="18">
        <v>202324</v>
      </c>
      <c r="AY21191" s="191">
        <v>518</v>
      </c>
      <c r="AZ21191" s="191">
        <v>89.5</v>
      </c>
      <c r="BA21191" s="191">
        <v>5</v>
      </c>
      <c r="BB21191" s="191">
        <v>-68196.131970000002</v>
      </c>
    </row>
    <row r="21192" spans="48:54" x14ac:dyDescent="0.2">
      <c r="AV21192" s="191" t="str">
        <f t="shared" si="335"/>
        <v>520_RS_89.5_5_202324</v>
      </c>
      <c r="AW21192" s="191" t="s">
        <v>92</v>
      </c>
      <c r="AX21192" s="18">
        <v>202324</v>
      </c>
      <c r="AY21192" s="191">
        <v>520</v>
      </c>
      <c r="AZ21192" s="191">
        <v>89.5</v>
      </c>
      <c r="BA21192" s="191">
        <v>5</v>
      </c>
      <c r="BB21192" s="191">
        <v>-87683.669000000009</v>
      </c>
    </row>
    <row r="21193" spans="48:54" x14ac:dyDescent="0.2">
      <c r="AV21193" s="191" t="str">
        <f t="shared" si="335"/>
        <v>522_RS_89.5_5_202324</v>
      </c>
      <c r="AW21193" s="191" t="s">
        <v>92</v>
      </c>
      <c r="AX21193" s="18">
        <v>202324</v>
      </c>
      <c r="AY21193" s="191">
        <v>522</v>
      </c>
      <c r="AZ21193" s="191">
        <v>89.5</v>
      </c>
      <c r="BA21193" s="191">
        <v>5</v>
      </c>
      <c r="BB21193" s="191">
        <v>-88114.597389999995</v>
      </c>
    </row>
    <row r="21194" spans="48:54" x14ac:dyDescent="0.2">
      <c r="AV21194" s="191" t="str">
        <f t="shared" si="335"/>
        <v>524_RS_89.5_5_202324</v>
      </c>
      <c r="AW21194" s="191" t="s">
        <v>92</v>
      </c>
      <c r="AX21194" s="18">
        <v>202324</v>
      </c>
      <c r="AY21194" s="191">
        <v>524</v>
      </c>
      <c r="AZ21194" s="191">
        <v>89.5</v>
      </c>
      <c r="BA21194" s="191">
        <v>5</v>
      </c>
      <c r="BB21194" s="191">
        <v>-90246.834550000014</v>
      </c>
    </row>
    <row r="21195" spans="48:54" x14ac:dyDescent="0.2">
      <c r="AV21195" s="191" t="str">
        <f t="shared" si="335"/>
        <v>526_RS_89.5_5_202324</v>
      </c>
      <c r="AW21195" s="191" t="s">
        <v>92</v>
      </c>
      <c r="AX21195" s="18">
        <v>202324</v>
      </c>
      <c r="AY21195" s="191">
        <v>526</v>
      </c>
      <c r="AZ21195" s="191">
        <v>89.5</v>
      </c>
      <c r="BA21195" s="191">
        <v>5</v>
      </c>
      <c r="BB21195" s="191">
        <v>-58559.75387</v>
      </c>
    </row>
    <row r="21196" spans="48:54" x14ac:dyDescent="0.2">
      <c r="AV21196" s="191" t="str">
        <f t="shared" si="335"/>
        <v>528_RS_89.5_5_202324</v>
      </c>
      <c r="AW21196" s="191" t="s">
        <v>92</v>
      </c>
      <c r="AX21196" s="18">
        <v>202324</v>
      </c>
      <c r="AY21196" s="191">
        <v>528</v>
      </c>
      <c r="AZ21196" s="191">
        <v>89.5</v>
      </c>
      <c r="BA21196" s="191">
        <v>5</v>
      </c>
      <c r="BB21196" s="191">
        <v>-72674</v>
      </c>
    </row>
    <row r="21197" spans="48:54" x14ac:dyDescent="0.2">
      <c r="AV21197" s="191" t="str">
        <f t="shared" si="335"/>
        <v>530_RS_89.5_5_202324</v>
      </c>
      <c r="AW21197" s="191" t="s">
        <v>92</v>
      </c>
      <c r="AX21197" s="18">
        <v>202324</v>
      </c>
      <c r="AY21197" s="191">
        <v>530</v>
      </c>
      <c r="AZ21197" s="191">
        <v>89.5</v>
      </c>
      <c r="BA21197" s="191">
        <v>5</v>
      </c>
      <c r="BB21197" s="191">
        <v>-122289.27903000001</v>
      </c>
    </row>
    <row r="21198" spans="48:54" x14ac:dyDescent="0.2">
      <c r="AV21198" s="191" t="str">
        <f t="shared" si="335"/>
        <v>532_RS_89.5_5_202324</v>
      </c>
      <c r="AW21198" s="191" t="s">
        <v>92</v>
      </c>
      <c r="AX21198" s="18">
        <v>202324</v>
      </c>
      <c r="AY21198" s="191">
        <v>532</v>
      </c>
      <c r="AZ21198" s="191">
        <v>89.5</v>
      </c>
      <c r="BA21198" s="191">
        <v>5</v>
      </c>
      <c r="BB21198" s="191">
        <v>-187516.75332999998</v>
      </c>
    </row>
    <row r="21199" spans="48:54" x14ac:dyDescent="0.2">
      <c r="AV21199" s="191" t="str">
        <f t="shared" si="335"/>
        <v>534_RS_89.5_5_202324</v>
      </c>
      <c r="AW21199" s="191" t="s">
        <v>92</v>
      </c>
      <c r="AX21199" s="18">
        <v>202324</v>
      </c>
      <c r="AY21199" s="191">
        <v>534</v>
      </c>
      <c r="AZ21199" s="191">
        <v>89.5</v>
      </c>
      <c r="BA21199" s="191">
        <v>5</v>
      </c>
      <c r="BB21199" s="191">
        <v>-108335.43520000001</v>
      </c>
    </row>
    <row r="21200" spans="48:54" x14ac:dyDescent="0.2">
      <c r="AV21200" s="191" t="str">
        <f t="shared" si="335"/>
        <v>536_RS_89.5_5_202324</v>
      </c>
      <c r="AW21200" s="191" t="s">
        <v>92</v>
      </c>
      <c r="AX21200" s="18">
        <v>202324</v>
      </c>
      <c r="AY21200" s="191">
        <v>536</v>
      </c>
      <c r="AZ21200" s="191">
        <v>89.5</v>
      </c>
      <c r="BA21200" s="191">
        <v>5</v>
      </c>
      <c r="BB21200" s="191">
        <v>-104307.42789999998</v>
      </c>
    </row>
    <row r="21201" spans="48:54" x14ac:dyDescent="0.2">
      <c r="AV21201" s="191" t="str">
        <f t="shared" si="335"/>
        <v>538_RS_89.5_5_202324</v>
      </c>
      <c r="AW21201" s="191" t="s">
        <v>92</v>
      </c>
      <c r="AX21201" s="18">
        <v>202324</v>
      </c>
      <c r="AY21201" s="191">
        <v>538</v>
      </c>
      <c r="AZ21201" s="191">
        <v>89.5</v>
      </c>
      <c r="BA21201" s="191">
        <v>5</v>
      </c>
      <c r="BB21201" s="191">
        <v>-81314.304199999999</v>
      </c>
    </row>
    <row r="21202" spans="48:54" x14ac:dyDescent="0.2">
      <c r="AV21202" s="191" t="str">
        <f t="shared" si="335"/>
        <v>540_RS_89.5_5_202324</v>
      </c>
      <c r="AW21202" s="191" t="s">
        <v>92</v>
      </c>
      <c r="AX21202" s="18">
        <v>202324</v>
      </c>
      <c r="AY21202" s="191">
        <v>540</v>
      </c>
      <c r="AZ21202" s="191">
        <v>89.5</v>
      </c>
      <c r="BA21202" s="191">
        <v>5</v>
      </c>
      <c r="BB21202" s="191">
        <v>-183557.899</v>
      </c>
    </row>
    <row r="21203" spans="48:54" x14ac:dyDescent="0.2">
      <c r="AV21203" s="191" t="str">
        <f t="shared" si="335"/>
        <v>542_RS_89.5_5_202324</v>
      </c>
      <c r="AW21203" s="191" t="s">
        <v>92</v>
      </c>
      <c r="AX21203" s="18">
        <v>202324</v>
      </c>
      <c r="AY21203" s="191">
        <v>542</v>
      </c>
      <c r="AZ21203" s="191">
        <v>89.5</v>
      </c>
      <c r="BA21203" s="191">
        <v>5</v>
      </c>
      <c r="BB21203" s="191">
        <v>-49157.226000000002</v>
      </c>
    </row>
    <row r="21204" spans="48:54" x14ac:dyDescent="0.2">
      <c r="AV21204" s="191" t="str">
        <f t="shared" si="335"/>
        <v>544_RS_89.5_5_202324</v>
      </c>
      <c r="AW21204" s="191" t="s">
        <v>92</v>
      </c>
      <c r="AX21204" s="18">
        <v>202324</v>
      </c>
      <c r="AY21204" s="191">
        <v>544</v>
      </c>
      <c r="AZ21204" s="191">
        <v>89.5</v>
      </c>
      <c r="BA21204" s="191">
        <v>5</v>
      </c>
      <c r="BB21204" s="191">
        <v>-115685.83157000001</v>
      </c>
    </row>
    <row r="21205" spans="48:54" x14ac:dyDescent="0.2">
      <c r="AV21205" s="191" t="str">
        <f t="shared" si="335"/>
        <v>545_RS_89.5_5_202324</v>
      </c>
      <c r="AW21205" s="191" t="s">
        <v>92</v>
      </c>
      <c r="AX21205" s="18">
        <v>202324</v>
      </c>
      <c r="AY21205" s="191">
        <v>545</v>
      </c>
      <c r="AZ21205" s="191">
        <v>89.5</v>
      </c>
      <c r="BA21205" s="191">
        <v>5</v>
      </c>
      <c r="BB21205" s="191">
        <v>-64765.286159999996</v>
      </c>
    </row>
    <row r="21206" spans="48:54" x14ac:dyDescent="0.2">
      <c r="AV21206" s="191" t="str">
        <f t="shared" si="335"/>
        <v>546_RS_89.5_5_202324</v>
      </c>
      <c r="AW21206" s="191" t="s">
        <v>92</v>
      </c>
      <c r="AX21206" s="18">
        <v>202324</v>
      </c>
      <c r="AY21206" s="191">
        <v>546</v>
      </c>
      <c r="AZ21206" s="191">
        <v>89.5</v>
      </c>
      <c r="BA21206" s="191">
        <v>5</v>
      </c>
      <c r="BB21206" s="191">
        <v>-68430.21100000001</v>
      </c>
    </row>
    <row r="21207" spans="48:54" x14ac:dyDescent="0.2">
      <c r="AV21207" s="191" t="str">
        <f t="shared" si="335"/>
        <v>548_RS_89.5_5_202324</v>
      </c>
      <c r="AW21207" s="191" t="s">
        <v>92</v>
      </c>
      <c r="AX21207" s="18">
        <v>202324</v>
      </c>
      <c r="AY21207" s="191">
        <v>548</v>
      </c>
      <c r="AZ21207" s="191">
        <v>89.5</v>
      </c>
      <c r="BA21207" s="191">
        <v>5</v>
      </c>
      <c r="BB21207" s="191">
        <v>-54968.640950000001</v>
      </c>
    </row>
    <row r="21208" spans="48:54" x14ac:dyDescent="0.2">
      <c r="AV21208" s="191" t="str">
        <f t="shared" si="335"/>
        <v>550_RS_89.5_5_202324</v>
      </c>
      <c r="AW21208" s="191" t="s">
        <v>92</v>
      </c>
      <c r="AX21208" s="18">
        <v>202324</v>
      </c>
      <c r="AY21208" s="191">
        <v>550</v>
      </c>
      <c r="AZ21208" s="191">
        <v>89.5</v>
      </c>
      <c r="BA21208" s="191">
        <v>5</v>
      </c>
      <c r="BB21208" s="191">
        <v>-134772.25906000001</v>
      </c>
    </row>
    <row r="21209" spans="48:54" x14ac:dyDescent="0.2">
      <c r="AV21209" s="191" t="str">
        <f t="shared" si="335"/>
        <v>552_RS_89.5_5_202324</v>
      </c>
      <c r="AW21209" s="191" t="s">
        <v>92</v>
      </c>
      <c r="AX21209" s="18">
        <v>202324</v>
      </c>
      <c r="AY21209" s="191">
        <v>552</v>
      </c>
      <c r="AZ21209" s="191">
        <v>89.5</v>
      </c>
      <c r="BA21209" s="191">
        <v>5</v>
      </c>
      <c r="BB21209" s="191">
        <v>-317210.98000000004</v>
      </c>
    </row>
    <row r="21210" spans="48:54" x14ac:dyDescent="0.2">
      <c r="AV21210" s="191" t="str">
        <f t="shared" si="335"/>
        <v>562_RS_89.5_5_202324</v>
      </c>
      <c r="AW21210" s="191" t="s">
        <v>92</v>
      </c>
      <c r="AX21210" s="18">
        <v>202324</v>
      </c>
      <c r="AY21210" s="191">
        <v>562</v>
      </c>
      <c r="AZ21210" s="191">
        <v>89.5</v>
      </c>
      <c r="BA21210" s="191">
        <v>5</v>
      </c>
      <c r="BB21210" s="191">
        <v>-16984.203000000001</v>
      </c>
    </row>
    <row r="21211" spans="48:54" x14ac:dyDescent="0.2">
      <c r="AV21211" s="191" t="str">
        <f t="shared" si="335"/>
        <v>564_RS_89.5_5_202324</v>
      </c>
      <c r="AW21211" s="191" t="s">
        <v>92</v>
      </c>
      <c r="AX21211" s="18">
        <v>202324</v>
      </c>
      <c r="AY21211" s="191">
        <v>564</v>
      </c>
      <c r="AZ21211" s="191">
        <v>89.5</v>
      </c>
      <c r="BA21211" s="191">
        <v>5</v>
      </c>
      <c r="BB21211" s="191">
        <v>-13713.298000000001</v>
      </c>
    </row>
    <row r="21212" spans="48:54" x14ac:dyDescent="0.2">
      <c r="AV21212" s="191" t="str">
        <f t="shared" si="335"/>
        <v>566_RS_89.5_5_202324</v>
      </c>
      <c r="AW21212" s="191" t="s">
        <v>92</v>
      </c>
      <c r="AX21212" s="18">
        <v>202324</v>
      </c>
      <c r="AY21212" s="191">
        <v>566</v>
      </c>
      <c r="AZ21212" s="191">
        <v>89.5</v>
      </c>
      <c r="BA21212" s="191">
        <v>5</v>
      </c>
      <c r="BB21212" s="191">
        <v>-25145</v>
      </c>
    </row>
    <row r="21213" spans="48:54" x14ac:dyDescent="0.2">
      <c r="AV21213" s="191" t="str">
        <f t="shared" si="335"/>
        <v>568_RS_89.5_5_202324</v>
      </c>
      <c r="AW21213" s="191" t="s">
        <v>92</v>
      </c>
      <c r="AX21213" s="18">
        <v>202324</v>
      </c>
      <c r="AY21213" s="191">
        <v>568</v>
      </c>
      <c r="AZ21213" s="191">
        <v>89.5</v>
      </c>
      <c r="BA21213" s="191">
        <v>5</v>
      </c>
      <c r="BB21213" s="191">
        <v>-86813.32710000001</v>
      </c>
    </row>
    <row r="21214" spans="48:54" x14ac:dyDescent="0.2">
      <c r="AV21214" s="191" t="str">
        <f t="shared" si="335"/>
        <v>572_RS_89.5_5_202324</v>
      </c>
      <c r="AW21214" s="191" t="s">
        <v>92</v>
      </c>
      <c r="AX21214" s="18">
        <v>202324</v>
      </c>
      <c r="AY21214" s="191">
        <v>572</v>
      </c>
      <c r="AZ21214" s="191">
        <v>89.5</v>
      </c>
      <c r="BA21214" s="191">
        <v>5</v>
      </c>
      <c r="BB21214" s="191">
        <v>-1686</v>
      </c>
    </row>
    <row r="21215" spans="48:54" x14ac:dyDescent="0.2">
      <c r="AV21215" s="191" t="str">
        <f t="shared" si="335"/>
        <v>574_RS_89.5_5_202324</v>
      </c>
      <c r="AW21215" s="191" t="s">
        <v>92</v>
      </c>
      <c r="AX21215" s="18">
        <v>202324</v>
      </c>
      <c r="AY21215" s="191">
        <v>574</v>
      </c>
      <c r="AZ21215" s="191">
        <v>89.5</v>
      </c>
      <c r="BA21215" s="191">
        <v>5</v>
      </c>
      <c r="BB21215" s="191">
        <v>-890.84299999999985</v>
      </c>
    </row>
    <row r="21216" spans="48:54" x14ac:dyDescent="0.2">
      <c r="AV21216" s="191" t="str">
        <f t="shared" si="335"/>
        <v>576_RS_89.5_5_202324</v>
      </c>
      <c r="AW21216" s="191" t="s">
        <v>92</v>
      </c>
      <c r="AX21216" s="18">
        <v>202324</v>
      </c>
      <c r="AY21216" s="191">
        <v>576</v>
      </c>
      <c r="AZ21216" s="191">
        <v>89.5</v>
      </c>
      <c r="BA21216" s="191">
        <v>5</v>
      </c>
      <c r="BB21216" s="191">
        <v>-925.64559999999983</v>
      </c>
    </row>
    <row r="21217" spans="48:54" x14ac:dyDescent="0.2">
      <c r="AV21217" s="191" t="str">
        <f t="shared" si="335"/>
        <v>582_RS_89.5_5_202324</v>
      </c>
      <c r="AW21217" s="191" t="s">
        <v>92</v>
      </c>
      <c r="AX21217" s="18">
        <v>202324</v>
      </c>
      <c r="AY21217" s="191">
        <v>582</v>
      </c>
      <c r="AZ21217" s="191">
        <v>89.5</v>
      </c>
      <c r="BA21217" s="191">
        <v>5</v>
      </c>
      <c r="BB21217" s="191">
        <v>-3309</v>
      </c>
    </row>
    <row r="21218" spans="48:54" x14ac:dyDescent="0.2">
      <c r="AV21218" s="191" t="str">
        <f t="shared" si="335"/>
        <v>584_RS_89.5_5_202324</v>
      </c>
      <c r="AW21218" s="191" t="s">
        <v>92</v>
      </c>
      <c r="AX21218" s="18">
        <v>202324</v>
      </c>
      <c r="AY21218" s="191">
        <v>584</v>
      </c>
      <c r="AZ21218" s="191">
        <v>89.5</v>
      </c>
      <c r="BA21218" s="191">
        <v>5</v>
      </c>
      <c r="BB21218" s="191">
        <v>-5655</v>
      </c>
    </row>
    <row r="21219" spans="48:54" x14ac:dyDescent="0.2">
      <c r="AV21219" s="191" t="str">
        <f t="shared" si="335"/>
        <v>586_RS_89.5_5_202324</v>
      </c>
      <c r="AW21219" s="191" t="s">
        <v>92</v>
      </c>
      <c r="AX21219" s="18">
        <v>202324</v>
      </c>
      <c r="AY21219" s="191">
        <v>586</v>
      </c>
      <c r="AZ21219" s="191">
        <v>89.5</v>
      </c>
      <c r="BA21219" s="191">
        <v>5</v>
      </c>
      <c r="BB21219" s="191">
        <v>-6101.8379999999997</v>
      </c>
    </row>
    <row r="21220" spans="48:54" x14ac:dyDescent="0.2">
      <c r="AV21220" s="191" t="str">
        <f t="shared" si="335"/>
        <v>512_RS_90_4_202324</v>
      </c>
      <c r="AW21220" s="191" t="s">
        <v>92</v>
      </c>
      <c r="AX21220" s="18">
        <v>202324</v>
      </c>
      <c r="AY21220" s="191">
        <v>512</v>
      </c>
      <c r="AZ21220" s="191">
        <v>90</v>
      </c>
      <c r="BA21220" s="191">
        <v>4</v>
      </c>
      <c r="BB21220" s="191">
        <v>168971.98128000001</v>
      </c>
    </row>
    <row r="21221" spans="48:54" x14ac:dyDescent="0.2">
      <c r="AV21221" s="191" t="str">
        <f t="shared" si="335"/>
        <v>514_RS_90_4_202324</v>
      </c>
      <c r="AW21221" s="191" t="s">
        <v>92</v>
      </c>
      <c r="AX21221" s="18">
        <v>202324</v>
      </c>
      <c r="AY21221" s="191">
        <v>514</v>
      </c>
      <c r="AZ21221" s="191">
        <v>90</v>
      </c>
      <c r="BA21221" s="191">
        <v>4</v>
      </c>
      <c r="BB21221" s="191">
        <v>316092.61999229377</v>
      </c>
    </row>
    <row r="21222" spans="48:54" x14ac:dyDescent="0.2">
      <c r="AV21222" s="191" t="str">
        <f t="shared" si="335"/>
        <v>516_RS_90_4_202324</v>
      </c>
      <c r="AW21222" s="191" t="s">
        <v>92</v>
      </c>
      <c r="AX21222" s="18">
        <v>202324</v>
      </c>
      <c r="AY21222" s="191">
        <v>516</v>
      </c>
      <c r="AZ21222" s="191">
        <v>90</v>
      </c>
      <c r="BA21222" s="191">
        <v>4</v>
      </c>
      <c r="BB21222" s="191">
        <v>269931.04319278558</v>
      </c>
    </row>
    <row r="21223" spans="48:54" x14ac:dyDescent="0.2">
      <c r="AV21223" s="191" t="str">
        <f t="shared" si="335"/>
        <v>518_RS_90_4_202324</v>
      </c>
      <c r="AW21223" s="191" t="s">
        <v>92</v>
      </c>
      <c r="AX21223" s="18">
        <v>202324</v>
      </c>
      <c r="AY21223" s="191">
        <v>518</v>
      </c>
      <c r="AZ21223" s="191">
        <v>90</v>
      </c>
      <c r="BA21223" s="191">
        <v>4</v>
      </c>
      <c r="BB21223" s="191">
        <v>239886.06146000011</v>
      </c>
    </row>
    <row r="21224" spans="48:54" x14ac:dyDescent="0.2">
      <c r="AV21224" s="191" t="str">
        <f t="shared" si="335"/>
        <v>520_RS_90_4_202324</v>
      </c>
      <c r="AW21224" s="191" t="s">
        <v>92</v>
      </c>
      <c r="AX21224" s="18">
        <v>202324</v>
      </c>
      <c r="AY21224" s="191">
        <v>520</v>
      </c>
      <c r="AZ21224" s="191">
        <v>90</v>
      </c>
      <c r="BA21224" s="191">
        <v>4</v>
      </c>
      <c r="BB21224" s="191">
        <v>350805.71309999994</v>
      </c>
    </row>
    <row r="21225" spans="48:54" x14ac:dyDescent="0.2">
      <c r="AV21225" s="191" t="str">
        <f t="shared" si="335"/>
        <v>522_RS_90_4_202324</v>
      </c>
      <c r="AW21225" s="191" t="s">
        <v>92</v>
      </c>
      <c r="AX21225" s="18">
        <v>202324</v>
      </c>
      <c r="AY21225" s="191">
        <v>522</v>
      </c>
      <c r="AZ21225" s="191">
        <v>90</v>
      </c>
      <c r="BA21225" s="191">
        <v>4</v>
      </c>
      <c r="BB21225" s="191">
        <v>301158.49043804</v>
      </c>
    </row>
    <row r="21226" spans="48:54" x14ac:dyDescent="0.2">
      <c r="AV21226" s="191" t="str">
        <f t="shared" si="335"/>
        <v>524_RS_90_4_202324</v>
      </c>
      <c r="AW21226" s="191" t="s">
        <v>92</v>
      </c>
      <c r="AX21226" s="18">
        <v>202324</v>
      </c>
      <c r="AY21226" s="191">
        <v>524</v>
      </c>
      <c r="AZ21226" s="191">
        <v>90</v>
      </c>
      <c r="BA21226" s="191">
        <v>4</v>
      </c>
      <c r="BB21226" s="191">
        <v>314055.55676356988</v>
      </c>
    </row>
    <row r="21227" spans="48:54" x14ac:dyDescent="0.2">
      <c r="AV21227" s="191" t="str">
        <f t="shared" si="335"/>
        <v>526_RS_90_4_202324</v>
      </c>
      <c r="AW21227" s="191" t="s">
        <v>92</v>
      </c>
      <c r="AX21227" s="18">
        <v>202324</v>
      </c>
      <c r="AY21227" s="191">
        <v>526</v>
      </c>
      <c r="AZ21227" s="191">
        <v>90</v>
      </c>
      <c r="BA21227" s="191">
        <v>4</v>
      </c>
      <c r="BB21227" s="191">
        <v>178991.80242217594</v>
      </c>
    </row>
    <row r="21228" spans="48:54" x14ac:dyDescent="0.2">
      <c r="AV21228" s="191" t="str">
        <f t="shared" si="335"/>
        <v>528_RS_90_4_202324</v>
      </c>
      <c r="AW21228" s="191" t="s">
        <v>92</v>
      </c>
      <c r="AX21228" s="18">
        <v>202324</v>
      </c>
      <c r="AY21228" s="191">
        <v>528</v>
      </c>
      <c r="AZ21228" s="191">
        <v>90</v>
      </c>
      <c r="BA21228" s="191">
        <v>4</v>
      </c>
      <c r="BB21228" s="191">
        <v>292405.81099999999</v>
      </c>
    </row>
    <row r="21229" spans="48:54" x14ac:dyDescent="0.2">
      <c r="AV21229" s="191" t="str">
        <f t="shared" si="335"/>
        <v>530_RS_90_4_202324</v>
      </c>
      <c r="AW21229" s="191" t="s">
        <v>92</v>
      </c>
      <c r="AX21229" s="18">
        <v>202324</v>
      </c>
      <c r="AY21229" s="191">
        <v>530</v>
      </c>
      <c r="AZ21229" s="191">
        <v>90</v>
      </c>
      <c r="BA21229" s="191">
        <v>4</v>
      </c>
      <c r="BB21229" s="191">
        <v>457960.32559574151</v>
      </c>
    </row>
    <row r="21230" spans="48:54" x14ac:dyDescent="0.2">
      <c r="AV21230" s="191" t="str">
        <f t="shared" si="335"/>
        <v>532_RS_90_4_202324</v>
      </c>
      <c r="AW21230" s="191" t="s">
        <v>92</v>
      </c>
      <c r="AX21230" s="18">
        <v>202324</v>
      </c>
      <c r="AY21230" s="191">
        <v>532</v>
      </c>
      <c r="AZ21230" s="191">
        <v>90</v>
      </c>
      <c r="BA21230" s="191">
        <v>4</v>
      </c>
      <c r="BB21230" s="191">
        <v>544472.08990000002</v>
      </c>
    </row>
    <row r="21231" spans="48:54" x14ac:dyDescent="0.2">
      <c r="AV21231" s="191" t="str">
        <f t="shared" si="335"/>
        <v>534_RS_90_4_202324</v>
      </c>
      <c r="AW21231" s="191" t="s">
        <v>92</v>
      </c>
      <c r="AX21231" s="18">
        <v>202324</v>
      </c>
      <c r="AY21231" s="191">
        <v>534</v>
      </c>
      <c r="AZ21231" s="191">
        <v>90</v>
      </c>
      <c r="BA21231" s="191">
        <v>4</v>
      </c>
      <c r="BB21231" s="191">
        <v>358560.0639999999</v>
      </c>
    </row>
    <row r="21232" spans="48:54" x14ac:dyDescent="0.2">
      <c r="AV21232" s="191" t="str">
        <f t="shared" si="335"/>
        <v>536_RS_90_4_202324</v>
      </c>
      <c r="AW21232" s="191" t="s">
        <v>92</v>
      </c>
      <c r="AX21232" s="18">
        <v>202324</v>
      </c>
      <c r="AY21232" s="191">
        <v>536</v>
      </c>
      <c r="AZ21232" s="191">
        <v>90</v>
      </c>
      <c r="BA21232" s="191">
        <v>4</v>
      </c>
      <c r="BB21232" s="191">
        <v>358474.68709999986</v>
      </c>
    </row>
    <row r="21233" spans="48:54" x14ac:dyDescent="0.2">
      <c r="AV21233" s="191" t="str">
        <f t="shared" si="335"/>
        <v>538_RS_90_4_202324</v>
      </c>
      <c r="AW21233" s="191" t="s">
        <v>92</v>
      </c>
      <c r="AX21233" s="18">
        <v>202324</v>
      </c>
      <c r="AY21233" s="191">
        <v>538</v>
      </c>
      <c r="AZ21233" s="191">
        <v>90</v>
      </c>
      <c r="BA21233" s="191">
        <v>4</v>
      </c>
      <c r="BB21233" s="191">
        <v>305600.53545916849</v>
      </c>
    </row>
    <row r="21234" spans="48:54" x14ac:dyDescent="0.2">
      <c r="AV21234" s="191" t="str">
        <f t="shared" si="335"/>
        <v>540_RS_90_4_202324</v>
      </c>
      <c r="AW21234" s="191" t="s">
        <v>92</v>
      </c>
      <c r="AX21234" s="18">
        <v>202324</v>
      </c>
      <c r="AY21234" s="191">
        <v>540</v>
      </c>
      <c r="AZ21234" s="191">
        <v>90</v>
      </c>
      <c r="BA21234" s="191">
        <v>4</v>
      </c>
      <c r="BB21234" s="191">
        <v>582178.56740999979</v>
      </c>
    </row>
    <row r="21235" spans="48:54" x14ac:dyDescent="0.2">
      <c r="AV21235" s="191" t="str">
        <f t="shared" si="335"/>
        <v>542_RS_90_4_202324</v>
      </c>
      <c r="AW21235" s="191" t="s">
        <v>92</v>
      </c>
      <c r="AX21235" s="18">
        <v>202324</v>
      </c>
      <c r="AY21235" s="191">
        <v>542</v>
      </c>
      <c r="AZ21235" s="191">
        <v>90</v>
      </c>
      <c r="BA21235" s="191">
        <v>4</v>
      </c>
      <c r="BB21235" s="191">
        <v>151930.36816725228</v>
      </c>
    </row>
    <row r="21236" spans="48:54" x14ac:dyDescent="0.2">
      <c r="AV21236" s="191" t="str">
        <f t="shared" si="335"/>
        <v>544_RS_90_4_202324</v>
      </c>
      <c r="AW21236" s="191" t="s">
        <v>92</v>
      </c>
      <c r="AX21236" s="18">
        <v>202324</v>
      </c>
      <c r="AY21236" s="191">
        <v>544</v>
      </c>
      <c r="AZ21236" s="191">
        <v>90</v>
      </c>
      <c r="BA21236" s="191">
        <v>4</v>
      </c>
      <c r="BB21236" s="191">
        <v>431929.80680812383</v>
      </c>
    </row>
    <row r="21237" spans="48:54" x14ac:dyDescent="0.2">
      <c r="AV21237" s="191" t="str">
        <f t="shared" si="335"/>
        <v>545_RS_90_4_202324</v>
      </c>
      <c r="AW21237" s="191" t="s">
        <v>92</v>
      </c>
      <c r="AX21237" s="18">
        <v>202324</v>
      </c>
      <c r="AY21237" s="191">
        <v>545</v>
      </c>
      <c r="AZ21237" s="191">
        <v>90</v>
      </c>
      <c r="BA21237" s="191">
        <v>4</v>
      </c>
      <c r="BB21237" s="191">
        <v>163314.51111200004</v>
      </c>
    </row>
    <row r="21238" spans="48:54" x14ac:dyDescent="0.2">
      <c r="AV21238" s="191" t="str">
        <f t="shared" si="335"/>
        <v>546_RS_90_4_202324</v>
      </c>
      <c r="AW21238" s="191" t="s">
        <v>92</v>
      </c>
      <c r="AX21238" s="18">
        <v>202324</v>
      </c>
      <c r="AY21238" s="191">
        <v>546</v>
      </c>
      <c r="AZ21238" s="191">
        <v>90</v>
      </c>
      <c r="BA21238" s="191">
        <v>4</v>
      </c>
      <c r="BB21238" s="191">
        <v>212819.68820000009</v>
      </c>
    </row>
    <row r="21239" spans="48:54" x14ac:dyDescent="0.2">
      <c r="AV21239" s="191" t="str">
        <f t="shared" si="335"/>
        <v>548_RS_90_4_202324</v>
      </c>
      <c r="AW21239" s="191" t="s">
        <v>92</v>
      </c>
      <c r="AX21239" s="18">
        <v>202324</v>
      </c>
      <c r="AY21239" s="191">
        <v>548</v>
      </c>
      <c r="AZ21239" s="191">
        <v>90</v>
      </c>
      <c r="BA21239" s="191">
        <v>4</v>
      </c>
      <c r="BB21239" s="191">
        <v>196549.14833999996</v>
      </c>
    </row>
    <row r="21240" spans="48:54" x14ac:dyDescent="0.2">
      <c r="AV21240" s="191" t="str">
        <f t="shared" si="335"/>
        <v>550_RS_90_4_202324</v>
      </c>
      <c r="AW21240" s="191" t="s">
        <v>92</v>
      </c>
      <c r="AX21240" s="18">
        <v>202324</v>
      </c>
      <c r="AY21240" s="191">
        <v>550</v>
      </c>
      <c r="AZ21240" s="191">
        <v>90</v>
      </c>
      <c r="BA21240" s="191">
        <v>4</v>
      </c>
      <c r="BB21240" s="191">
        <v>372409.43812630232</v>
      </c>
    </row>
    <row r="21241" spans="48:54" x14ac:dyDescent="0.2">
      <c r="AV21241" s="191" t="str">
        <f t="shared" si="335"/>
        <v>552_RS_90_4_202324</v>
      </c>
      <c r="AW21241" s="191" t="s">
        <v>92</v>
      </c>
      <c r="AX21241" s="18">
        <v>202324</v>
      </c>
      <c r="AY21241" s="191">
        <v>552</v>
      </c>
      <c r="AZ21241" s="191">
        <v>90</v>
      </c>
      <c r="BA21241" s="191">
        <v>4</v>
      </c>
      <c r="BB21241" s="191">
        <v>778068.42787438747</v>
      </c>
    </row>
    <row r="21242" spans="48:54" x14ac:dyDescent="0.2">
      <c r="AV21242" s="191" t="str">
        <f t="shared" si="335"/>
        <v>562_RS_90_4_202324</v>
      </c>
      <c r="AW21242" s="191" t="s">
        <v>92</v>
      </c>
      <c r="AX21242" s="18">
        <v>202324</v>
      </c>
      <c r="AY21242" s="191">
        <v>562</v>
      </c>
      <c r="AZ21242" s="191">
        <v>90</v>
      </c>
      <c r="BA21242" s="191">
        <v>4</v>
      </c>
      <c r="BB21242" s="191">
        <v>131567.40899999999</v>
      </c>
    </row>
    <row r="21243" spans="48:54" x14ac:dyDescent="0.2">
      <c r="AV21243" s="191" t="str">
        <f t="shared" si="335"/>
        <v>564_RS_90_4_202324</v>
      </c>
      <c r="AW21243" s="191" t="s">
        <v>92</v>
      </c>
      <c r="AX21243" s="18">
        <v>202324</v>
      </c>
      <c r="AY21243" s="191">
        <v>564</v>
      </c>
      <c r="AZ21243" s="191">
        <v>90</v>
      </c>
      <c r="BA21243" s="191">
        <v>4</v>
      </c>
      <c r="BB21243" s="191">
        <v>166464.36399999997</v>
      </c>
    </row>
    <row r="21244" spans="48:54" x14ac:dyDescent="0.2">
      <c r="AV21244" s="191" t="str">
        <f t="shared" si="335"/>
        <v>566_RS_90_4_202324</v>
      </c>
      <c r="AW21244" s="191" t="s">
        <v>92</v>
      </c>
      <c r="AX21244" s="18">
        <v>202324</v>
      </c>
      <c r="AY21244" s="191">
        <v>566</v>
      </c>
      <c r="AZ21244" s="191">
        <v>90</v>
      </c>
      <c r="BA21244" s="191">
        <v>4</v>
      </c>
      <c r="BB21244" s="191">
        <v>184578</v>
      </c>
    </row>
    <row r="21245" spans="48:54" x14ac:dyDescent="0.2">
      <c r="AV21245" s="191" t="str">
        <f t="shared" si="335"/>
        <v>568_RS_90_4_202324</v>
      </c>
      <c r="AW21245" s="191" t="s">
        <v>92</v>
      </c>
      <c r="AX21245" s="18">
        <v>202324</v>
      </c>
      <c r="AY21245" s="191">
        <v>568</v>
      </c>
      <c r="AZ21245" s="191">
        <v>90</v>
      </c>
      <c r="BA21245" s="191">
        <v>4</v>
      </c>
      <c r="BB21245" s="191">
        <v>358698.69977999991</v>
      </c>
    </row>
    <row r="21246" spans="48:54" x14ac:dyDescent="0.2">
      <c r="AV21246" s="191" t="str">
        <f t="shared" si="335"/>
        <v>572_RS_90_4_202324</v>
      </c>
      <c r="AW21246" s="191" t="s">
        <v>92</v>
      </c>
      <c r="AX21246" s="18">
        <v>202324</v>
      </c>
      <c r="AY21246" s="191">
        <v>572</v>
      </c>
      <c r="AZ21246" s="191">
        <v>90</v>
      </c>
      <c r="BA21246" s="191">
        <v>4</v>
      </c>
      <c r="BB21246" s="191">
        <v>704.99999999999636</v>
      </c>
    </row>
    <row r="21247" spans="48:54" x14ac:dyDescent="0.2">
      <c r="AV21247" s="191" t="str">
        <f t="shared" si="335"/>
        <v>574_RS_90_4_202324</v>
      </c>
      <c r="AW21247" s="191" t="s">
        <v>92</v>
      </c>
      <c r="AX21247" s="18">
        <v>202324</v>
      </c>
      <c r="AY21247" s="191">
        <v>574</v>
      </c>
      <c r="AZ21247" s="191">
        <v>90</v>
      </c>
      <c r="BA21247" s="191">
        <v>4</v>
      </c>
      <c r="BB21247" s="191">
        <v>-797.77999999999975</v>
      </c>
    </row>
    <row r="21248" spans="48:54" x14ac:dyDescent="0.2">
      <c r="AV21248" s="191" t="str">
        <f t="shared" si="335"/>
        <v>576_RS_90_4_202324</v>
      </c>
      <c r="AW21248" s="191" t="s">
        <v>92</v>
      </c>
      <c r="AX21248" s="18">
        <v>202324</v>
      </c>
      <c r="AY21248" s="191">
        <v>576</v>
      </c>
      <c r="AZ21248" s="191">
        <v>90</v>
      </c>
      <c r="BA21248" s="191">
        <v>4</v>
      </c>
      <c r="BB21248" s="191">
        <v>437.57695999991438</v>
      </c>
    </row>
    <row r="21249" spans="48:54" x14ac:dyDescent="0.2">
      <c r="AV21249" s="191" t="str">
        <f t="shared" si="335"/>
        <v>582_RS_90_4_202324</v>
      </c>
      <c r="AW21249" s="191" t="s">
        <v>92</v>
      </c>
      <c r="AX21249" s="18">
        <v>202324</v>
      </c>
      <c r="AY21249" s="191">
        <v>582</v>
      </c>
      <c r="AZ21249" s="191">
        <v>90</v>
      </c>
      <c r="BA21249" s="191">
        <v>4</v>
      </c>
      <c r="BB21249" s="191">
        <v>1276.6000000000004</v>
      </c>
    </row>
    <row r="21250" spans="48:54" x14ac:dyDescent="0.2">
      <c r="AV21250" s="191" t="str">
        <f t="shared" si="335"/>
        <v>584_RS_90_4_202324</v>
      </c>
      <c r="AW21250" s="191" t="s">
        <v>92</v>
      </c>
      <c r="AX21250" s="18">
        <v>202324</v>
      </c>
      <c r="AY21250" s="191">
        <v>584</v>
      </c>
      <c r="AZ21250" s="191">
        <v>90</v>
      </c>
      <c r="BA21250" s="191">
        <v>4</v>
      </c>
      <c r="BB21250" s="191">
        <v>719</v>
      </c>
    </row>
    <row r="21251" spans="48:54" x14ac:dyDescent="0.2">
      <c r="AV21251" s="191" t="str">
        <f t="shared" si="335"/>
        <v>586_RS_90_4_202324</v>
      </c>
      <c r="AW21251" s="191" t="s">
        <v>92</v>
      </c>
      <c r="AX21251" s="18">
        <v>202324</v>
      </c>
      <c r="AY21251" s="191">
        <v>586</v>
      </c>
      <c r="AZ21251" s="191">
        <v>90</v>
      </c>
      <c r="BA21251" s="191">
        <v>4</v>
      </c>
      <c r="BB21251" s="191">
        <v>-461.10699999999906</v>
      </c>
    </row>
    <row r="21252" spans="48:54" x14ac:dyDescent="0.2">
      <c r="AV21252" s="191" t="str">
        <f t="shared" ref="AV21252:AV21315" si="336">AY21252&amp;"_"&amp;AW21252&amp;"_"&amp;AZ21252&amp;"_"&amp;BA21252&amp;"_"&amp;AX21252</f>
        <v>512_RS_90_5_202324</v>
      </c>
      <c r="AW21252" s="191" t="s">
        <v>92</v>
      </c>
      <c r="AX21252" s="18">
        <v>202324</v>
      </c>
      <c r="AY21252" s="191">
        <v>512</v>
      </c>
      <c r="AZ21252" s="191">
        <v>90</v>
      </c>
      <c r="BA21252" s="191">
        <v>5</v>
      </c>
      <c r="BB21252" s="191">
        <v>-4.9000000000014552</v>
      </c>
    </row>
    <row r="21253" spans="48:54" x14ac:dyDescent="0.2">
      <c r="AV21253" s="191" t="str">
        <f t="shared" si="336"/>
        <v>514_RS_90_5_202324</v>
      </c>
      <c r="AW21253" s="191" t="s">
        <v>92</v>
      </c>
      <c r="AX21253" s="18">
        <v>202324</v>
      </c>
      <c r="AY21253" s="191">
        <v>514</v>
      </c>
      <c r="AZ21253" s="191">
        <v>90</v>
      </c>
      <c r="BA21253" s="191">
        <v>5</v>
      </c>
      <c r="BB21253" s="191">
        <v>1.0000017937272787E-5</v>
      </c>
    </row>
    <row r="21254" spans="48:54" x14ac:dyDescent="0.2">
      <c r="AV21254" s="191" t="str">
        <f t="shared" si="336"/>
        <v>516_RS_90_5_202324</v>
      </c>
      <c r="AW21254" s="191" t="s">
        <v>92</v>
      </c>
      <c r="AX21254" s="18">
        <v>202324</v>
      </c>
      <c r="AY21254" s="191">
        <v>516</v>
      </c>
      <c r="AZ21254" s="191">
        <v>90</v>
      </c>
      <c r="BA21254" s="191">
        <v>5</v>
      </c>
      <c r="BB21254" s="191">
        <v>-4.3000001460313797E-4</v>
      </c>
    </row>
    <row r="21255" spans="48:54" x14ac:dyDescent="0.2">
      <c r="AV21255" s="191" t="str">
        <f t="shared" si="336"/>
        <v>518_RS_90_5_202324</v>
      </c>
      <c r="AW21255" s="191" t="s">
        <v>92</v>
      </c>
      <c r="AX21255" s="18">
        <v>202324</v>
      </c>
      <c r="AY21255" s="191">
        <v>518</v>
      </c>
      <c r="AZ21255" s="191">
        <v>90</v>
      </c>
      <c r="BA21255" s="191">
        <v>5</v>
      </c>
      <c r="BB21255" s="191">
        <v>4.0100001206155866E-4</v>
      </c>
    </row>
    <row r="21256" spans="48:54" x14ac:dyDescent="0.2">
      <c r="AV21256" s="191" t="str">
        <f t="shared" si="336"/>
        <v>520_RS_90_5_202324</v>
      </c>
      <c r="AW21256" s="191" t="s">
        <v>92</v>
      </c>
      <c r="AX21256" s="18">
        <v>202324</v>
      </c>
      <c r="AY21256" s="191">
        <v>520</v>
      </c>
      <c r="AZ21256" s="191">
        <v>90</v>
      </c>
      <c r="BA21256" s="191">
        <v>5</v>
      </c>
      <c r="BB21256" s="191">
        <v>1.4551915228366852E-11</v>
      </c>
    </row>
    <row r="21257" spans="48:54" x14ac:dyDescent="0.2">
      <c r="AV21257" s="191" t="str">
        <f t="shared" si="336"/>
        <v>522_RS_90_5_202324</v>
      </c>
      <c r="AW21257" s="191" t="s">
        <v>92</v>
      </c>
      <c r="AX21257" s="18">
        <v>202324</v>
      </c>
      <c r="AY21257" s="191">
        <v>522</v>
      </c>
      <c r="AZ21257" s="191">
        <v>90</v>
      </c>
      <c r="BA21257" s="191">
        <v>5</v>
      </c>
      <c r="BB21257" s="191">
        <v>1.4551915228366852E-11</v>
      </c>
    </row>
    <row r="21258" spans="48:54" x14ac:dyDescent="0.2">
      <c r="AV21258" s="191" t="str">
        <f t="shared" si="336"/>
        <v>524_RS_90_5_202324</v>
      </c>
      <c r="AW21258" s="191" t="s">
        <v>92</v>
      </c>
      <c r="AX21258" s="18">
        <v>202324</v>
      </c>
      <c r="AY21258" s="191">
        <v>524</v>
      </c>
      <c r="AZ21258" s="191">
        <v>90</v>
      </c>
      <c r="BA21258" s="191">
        <v>5</v>
      </c>
      <c r="BB21258" s="191">
        <v>7.335520931519568E-4</v>
      </c>
    </row>
    <row r="21259" spans="48:54" x14ac:dyDescent="0.2">
      <c r="AV21259" s="191" t="str">
        <f t="shared" si="336"/>
        <v>526_RS_90_5_202324</v>
      </c>
      <c r="AW21259" s="191" t="s">
        <v>92</v>
      </c>
      <c r="AX21259" s="18">
        <v>202324</v>
      </c>
      <c r="AY21259" s="191">
        <v>526</v>
      </c>
      <c r="AZ21259" s="191">
        <v>90</v>
      </c>
      <c r="BA21259" s="191">
        <v>5</v>
      </c>
      <c r="BB21259" s="191">
        <v>-7.2759576141834259E-12</v>
      </c>
    </row>
    <row r="21260" spans="48:54" x14ac:dyDescent="0.2">
      <c r="AV21260" s="191" t="str">
        <f t="shared" si="336"/>
        <v>528_RS_90_5_202324</v>
      </c>
      <c r="AW21260" s="191" t="s">
        <v>92</v>
      </c>
      <c r="AX21260" s="18">
        <v>202324</v>
      </c>
      <c r="AY21260" s="191">
        <v>528</v>
      </c>
      <c r="AZ21260" s="191">
        <v>90</v>
      </c>
      <c r="BA21260" s="191">
        <v>5</v>
      </c>
      <c r="BB21260" s="191">
        <v>-2</v>
      </c>
    </row>
    <row r="21261" spans="48:54" x14ac:dyDescent="0.2">
      <c r="AV21261" s="191" t="str">
        <f t="shared" si="336"/>
        <v>530_RS_90_5_202324</v>
      </c>
      <c r="AW21261" s="191" t="s">
        <v>92</v>
      </c>
      <c r="AX21261" s="18">
        <v>202324</v>
      </c>
      <c r="AY21261" s="191">
        <v>530</v>
      </c>
      <c r="AZ21261" s="191">
        <v>90</v>
      </c>
      <c r="BA21261" s="191">
        <v>5</v>
      </c>
      <c r="BB21261" s="191">
        <v>2.9999999969732016E-4</v>
      </c>
    </row>
    <row r="21262" spans="48:54" x14ac:dyDescent="0.2">
      <c r="AV21262" s="191" t="str">
        <f t="shared" si="336"/>
        <v>532_RS_90_5_202324</v>
      </c>
      <c r="AW21262" s="191" t="s">
        <v>92</v>
      </c>
      <c r="AX21262" s="18">
        <v>202324</v>
      </c>
      <c r="AY21262" s="191">
        <v>532</v>
      </c>
      <c r="AZ21262" s="191">
        <v>90</v>
      </c>
      <c r="BA21262" s="191">
        <v>5</v>
      </c>
      <c r="BB21262" s="191">
        <v>-2.4000000004889444E-2</v>
      </c>
    </row>
    <row r="21263" spans="48:54" x14ac:dyDescent="0.2">
      <c r="AV21263" s="191" t="str">
        <f t="shared" si="336"/>
        <v>534_RS_90_5_202324</v>
      </c>
      <c r="AW21263" s="191" t="s">
        <v>92</v>
      </c>
      <c r="AX21263" s="18">
        <v>202324</v>
      </c>
      <c r="AY21263" s="191">
        <v>534</v>
      </c>
      <c r="AZ21263" s="191">
        <v>90</v>
      </c>
      <c r="BA21263" s="191">
        <v>5</v>
      </c>
      <c r="BB21263" s="191">
        <v>-3.0999998853076249E-4</v>
      </c>
    </row>
    <row r="21264" spans="48:54" x14ac:dyDescent="0.2">
      <c r="AV21264" s="191" t="str">
        <f t="shared" si="336"/>
        <v>536_RS_90_5_202324</v>
      </c>
      <c r="AW21264" s="191" t="s">
        <v>92</v>
      </c>
      <c r="AX21264" s="18">
        <v>202324</v>
      </c>
      <c r="AY21264" s="191">
        <v>536</v>
      </c>
      <c r="AZ21264" s="191">
        <v>90</v>
      </c>
      <c r="BA21264" s="191">
        <v>5</v>
      </c>
      <c r="BB21264" s="191">
        <v>-1.0021000000269851</v>
      </c>
    </row>
    <row r="21265" spans="48:54" x14ac:dyDescent="0.2">
      <c r="AV21265" s="191" t="str">
        <f t="shared" si="336"/>
        <v>538_RS_90_5_202324</v>
      </c>
      <c r="AW21265" s="191" t="s">
        <v>92</v>
      </c>
      <c r="AX21265" s="18">
        <v>202324</v>
      </c>
      <c r="AY21265" s="191">
        <v>538</v>
      </c>
      <c r="AZ21265" s="191">
        <v>90</v>
      </c>
      <c r="BA21265" s="191">
        <v>5</v>
      </c>
      <c r="BB21265" s="191">
        <v>8.7999999232124537E-4</v>
      </c>
    </row>
    <row r="21266" spans="48:54" x14ac:dyDescent="0.2">
      <c r="AV21266" s="191" t="str">
        <f t="shared" si="336"/>
        <v>540_RS_90_5_202324</v>
      </c>
      <c r="AW21266" s="191" t="s">
        <v>92</v>
      </c>
      <c r="AX21266" s="18">
        <v>202324</v>
      </c>
      <c r="AY21266" s="191">
        <v>540</v>
      </c>
      <c r="AZ21266" s="191">
        <v>90</v>
      </c>
      <c r="BA21266" s="191">
        <v>5</v>
      </c>
      <c r="BB21266" s="191">
        <v>2.899999963119626E-4</v>
      </c>
    </row>
    <row r="21267" spans="48:54" x14ac:dyDescent="0.2">
      <c r="AV21267" s="191" t="str">
        <f t="shared" si="336"/>
        <v>542_RS_90_5_202324</v>
      </c>
      <c r="AW21267" s="191" t="s">
        <v>92</v>
      </c>
      <c r="AX21267" s="18">
        <v>202324</v>
      </c>
      <c r="AY21267" s="191">
        <v>542</v>
      </c>
      <c r="AZ21267" s="191">
        <v>90</v>
      </c>
      <c r="BA21267" s="191">
        <v>5</v>
      </c>
      <c r="BB21267" s="191">
        <v>2.0380000001750886E-2</v>
      </c>
    </row>
    <row r="21268" spans="48:54" x14ac:dyDescent="0.2">
      <c r="AV21268" s="191" t="str">
        <f t="shared" si="336"/>
        <v>544_RS_90_5_202324</v>
      </c>
      <c r="AW21268" s="191" t="s">
        <v>92</v>
      </c>
      <c r="AX21268" s="18">
        <v>202324</v>
      </c>
      <c r="AY21268" s="191">
        <v>544</v>
      </c>
      <c r="AZ21268" s="191">
        <v>90</v>
      </c>
      <c r="BA21268" s="191">
        <v>5</v>
      </c>
      <c r="BB21268" s="191">
        <v>1.1000000813510269E-4</v>
      </c>
    </row>
    <row r="21269" spans="48:54" x14ac:dyDescent="0.2">
      <c r="AV21269" s="191" t="str">
        <f t="shared" si="336"/>
        <v>545_RS_90_5_202324</v>
      </c>
      <c r="AW21269" s="191" t="s">
        <v>92</v>
      </c>
      <c r="AX21269" s="18">
        <v>202324</v>
      </c>
      <c r="AY21269" s="191">
        <v>545</v>
      </c>
      <c r="AZ21269" s="191">
        <v>90</v>
      </c>
      <c r="BA21269" s="191">
        <v>5</v>
      </c>
      <c r="BB21269" s="191">
        <v>-2.1999998716637492E-4</v>
      </c>
    </row>
    <row r="21270" spans="48:54" x14ac:dyDescent="0.2">
      <c r="AV21270" s="191" t="str">
        <f t="shared" si="336"/>
        <v>546_RS_90_5_202324</v>
      </c>
      <c r="AW21270" s="191" t="s">
        <v>92</v>
      </c>
      <c r="AX21270" s="18">
        <v>202324</v>
      </c>
      <c r="AY21270" s="191">
        <v>546</v>
      </c>
      <c r="AZ21270" s="191">
        <v>90</v>
      </c>
      <c r="BA21270" s="191">
        <v>5</v>
      </c>
      <c r="BB21270" s="191">
        <v>1.4551915228366852E-11</v>
      </c>
    </row>
    <row r="21271" spans="48:54" x14ac:dyDescent="0.2">
      <c r="AV21271" s="191" t="str">
        <f t="shared" si="336"/>
        <v>548_RS_90_5_202324</v>
      </c>
      <c r="AW21271" s="191" t="s">
        <v>92</v>
      </c>
      <c r="AX21271" s="18">
        <v>202324</v>
      </c>
      <c r="AY21271" s="191">
        <v>548</v>
      </c>
      <c r="AZ21271" s="191">
        <v>90</v>
      </c>
      <c r="BA21271" s="191">
        <v>5</v>
      </c>
      <c r="BB21271" s="191">
        <v>-2.9999998514540493E-4</v>
      </c>
    </row>
    <row r="21272" spans="48:54" x14ac:dyDescent="0.2">
      <c r="AV21272" s="191" t="str">
        <f t="shared" si="336"/>
        <v>550_RS_90_5_202324</v>
      </c>
      <c r="AW21272" s="191" t="s">
        <v>92</v>
      </c>
      <c r="AX21272" s="18">
        <v>202324</v>
      </c>
      <c r="AY21272" s="191">
        <v>550</v>
      </c>
      <c r="AZ21272" s="191">
        <v>90</v>
      </c>
      <c r="BA21272" s="191">
        <v>5</v>
      </c>
      <c r="BB21272" s="191">
        <v>-2.1999998716637492E-4</v>
      </c>
    </row>
    <row r="21273" spans="48:54" x14ac:dyDescent="0.2">
      <c r="AV21273" s="191" t="str">
        <f t="shared" si="336"/>
        <v>552_RS_90_5_202324</v>
      </c>
      <c r="AW21273" s="191" t="s">
        <v>92</v>
      </c>
      <c r="AX21273" s="18">
        <v>202324</v>
      </c>
      <c r="AY21273" s="191">
        <v>552</v>
      </c>
      <c r="AZ21273" s="191">
        <v>90</v>
      </c>
      <c r="BA21273" s="191">
        <v>5</v>
      </c>
      <c r="BB21273" s="191">
        <v>-3.299998352304101E-4</v>
      </c>
    </row>
    <row r="21274" spans="48:54" x14ac:dyDescent="0.2">
      <c r="AV21274" s="191" t="str">
        <f t="shared" si="336"/>
        <v>562_RS_90_5_202324</v>
      </c>
      <c r="AW21274" s="191" t="s">
        <v>92</v>
      </c>
      <c r="AX21274" s="18">
        <v>202324</v>
      </c>
      <c r="AY21274" s="191">
        <v>562</v>
      </c>
      <c r="AZ21274" s="191">
        <v>90</v>
      </c>
      <c r="BA21274" s="191">
        <v>5</v>
      </c>
      <c r="BB21274" s="191">
        <v>4.6000000002095476E-2</v>
      </c>
    </row>
    <row r="21275" spans="48:54" x14ac:dyDescent="0.2">
      <c r="AV21275" s="191" t="str">
        <f t="shared" si="336"/>
        <v>564_RS_90_5_202324</v>
      </c>
      <c r="AW21275" s="191" t="s">
        <v>92</v>
      </c>
      <c r="AX21275" s="18">
        <v>202324</v>
      </c>
      <c r="AY21275" s="191">
        <v>564</v>
      </c>
      <c r="AZ21275" s="191">
        <v>90</v>
      </c>
      <c r="BA21275" s="191">
        <v>5</v>
      </c>
      <c r="BB21275" s="191">
        <v>-734.05199999999968</v>
      </c>
    </row>
    <row r="21276" spans="48:54" x14ac:dyDescent="0.2">
      <c r="AV21276" s="191" t="str">
        <f t="shared" si="336"/>
        <v>566_RS_90_5_202324</v>
      </c>
      <c r="AW21276" s="191" t="s">
        <v>92</v>
      </c>
      <c r="AX21276" s="18">
        <v>202324</v>
      </c>
      <c r="AY21276" s="191">
        <v>566</v>
      </c>
      <c r="AZ21276" s="191">
        <v>90</v>
      </c>
      <c r="BA21276" s="191">
        <v>5</v>
      </c>
      <c r="BB21276" s="191">
        <v>0</v>
      </c>
    </row>
    <row r="21277" spans="48:54" x14ac:dyDescent="0.2">
      <c r="AV21277" s="191" t="str">
        <f t="shared" si="336"/>
        <v>568_RS_90_5_202324</v>
      </c>
      <c r="AW21277" s="191" t="s">
        <v>92</v>
      </c>
      <c r="AX21277" s="18">
        <v>202324</v>
      </c>
      <c r="AY21277" s="191">
        <v>568</v>
      </c>
      <c r="AZ21277" s="191">
        <v>90</v>
      </c>
      <c r="BA21277" s="191">
        <v>5</v>
      </c>
      <c r="BB21277" s="191">
        <v>0</v>
      </c>
    </row>
    <row r="21278" spans="48:54" x14ac:dyDescent="0.2">
      <c r="AV21278" s="191" t="str">
        <f t="shared" si="336"/>
        <v>572_RS_90_5_202324</v>
      </c>
      <c r="AW21278" s="191" t="s">
        <v>92</v>
      </c>
      <c r="AX21278" s="18">
        <v>202324</v>
      </c>
      <c r="AY21278" s="191">
        <v>572</v>
      </c>
      <c r="AZ21278" s="191">
        <v>90</v>
      </c>
      <c r="BA21278" s="191">
        <v>5</v>
      </c>
      <c r="BB21278" s="191">
        <v>0</v>
      </c>
    </row>
    <row r="21279" spans="48:54" x14ac:dyDescent="0.2">
      <c r="AV21279" s="191" t="str">
        <f t="shared" si="336"/>
        <v>574_RS_90_5_202324</v>
      </c>
      <c r="AW21279" s="191" t="s">
        <v>92</v>
      </c>
      <c r="AX21279" s="18">
        <v>202324</v>
      </c>
      <c r="AY21279" s="191">
        <v>574</v>
      </c>
      <c r="AZ21279" s="191">
        <v>90</v>
      </c>
      <c r="BA21279" s="191">
        <v>5</v>
      </c>
      <c r="BB21279" s="191">
        <v>-1.1368683772161603E-13</v>
      </c>
    </row>
    <row r="21280" spans="48:54" x14ac:dyDescent="0.2">
      <c r="AV21280" s="191" t="str">
        <f t="shared" si="336"/>
        <v>576_RS_90_5_202324</v>
      </c>
      <c r="AW21280" s="191" t="s">
        <v>92</v>
      </c>
      <c r="AX21280" s="18">
        <v>202324</v>
      </c>
      <c r="AY21280" s="191">
        <v>576</v>
      </c>
      <c r="AZ21280" s="191">
        <v>90</v>
      </c>
      <c r="BA21280" s="191">
        <v>5</v>
      </c>
      <c r="BB21280" s="191">
        <v>0</v>
      </c>
    </row>
    <row r="21281" spans="48:54" x14ac:dyDescent="0.2">
      <c r="AV21281" s="191" t="str">
        <f t="shared" si="336"/>
        <v>582_RS_90_5_202324</v>
      </c>
      <c r="AW21281" s="191" t="s">
        <v>92</v>
      </c>
      <c r="AX21281" s="18">
        <v>202324</v>
      </c>
      <c r="AY21281" s="191">
        <v>582</v>
      </c>
      <c r="AZ21281" s="191">
        <v>90</v>
      </c>
      <c r="BA21281" s="191">
        <v>5</v>
      </c>
      <c r="BB21281" s="191">
        <v>-1494</v>
      </c>
    </row>
    <row r="21282" spans="48:54" x14ac:dyDescent="0.2">
      <c r="AV21282" s="191" t="str">
        <f t="shared" si="336"/>
        <v>584_RS_90_5_202324</v>
      </c>
      <c r="AW21282" s="191" t="s">
        <v>92</v>
      </c>
      <c r="AX21282" s="18">
        <v>202324</v>
      </c>
      <c r="AY21282" s="191">
        <v>584</v>
      </c>
      <c r="AZ21282" s="191">
        <v>90</v>
      </c>
      <c r="BA21282" s="191">
        <v>5</v>
      </c>
      <c r="BB21282" s="191">
        <v>1368</v>
      </c>
    </row>
    <row r="21283" spans="48:54" x14ac:dyDescent="0.2">
      <c r="AV21283" s="191" t="str">
        <f t="shared" si="336"/>
        <v>586_RS_90_5_202324</v>
      </c>
      <c r="AW21283" s="191" t="s">
        <v>92</v>
      </c>
      <c r="AX21283" s="18">
        <v>202324</v>
      </c>
      <c r="AY21283" s="191">
        <v>586</v>
      </c>
      <c r="AZ21283" s="191">
        <v>90</v>
      </c>
      <c r="BA21283" s="191">
        <v>5</v>
      </c>
      <c r="BB21283" s="191">
        <v>-812.90000000000009</v>
      </c>
    </row>
    <row r="21284" spans="48:54" x14ac:dyDescent="0.2">
      <c r="AV21284" s="191" t="str">
        <f t="shared" si="336"/>
        <v>512_RS_90.5_4_202324</v>
      </c>
      <c r="AW21284" s="191" t="s">
        <v>92</v>
      </c>
      <c r="AX21284" s="18">
        <v>202324</v>
      </c>
      <c r="AY21284" s="191">
        <v>512</v>
      </c>
      <c r="AZ21284" s="191">
        <v>90.5</v>
      </c>
      <c r="BA21284" s="191">
        <v>4</v>
      </c>
      <c r="BB21284" s="191">
        <v>371.21897999999703</v>
      </c>
    </row>
    <row r="21285" spans="48:54" x14ac:dyDescent="0.2">
      <c r="AV21285" s="191" t="str">
        <f t="shared" si="336"/>
        <v>514_RS_90.5_4_202324</v>
      </c>
      <c r="AW21285" s="191" t="s">
        <v>92</v>
      </c>
      <c r="AX21285" s="18">
        <v>202324</v>
      </c>
      <c r="AY21285" s="191">
        <v>514</v>
      </c>
      <c r="AZ21285" s="191">
        <v>90.5</v>
      </c>
      <c r="BA21285" s="191">
        <v>4</v>
      </c>
      <c r="BB21285" s="191">
        <v>-501.411</v>
      </c>
    </row>
    <row r="21286" spans="48:54" x14ac:dyDescent="0.2">
      <c r="AV21286" s="191" t="str">
        <f t="shared" si="336"/>
        <v>516_RS_90.5_4_202324</v>
      </c>
      <c r="AW21286" s="191" t="s">
        <v>92</v>
      </c>
      <c r="AX21286" s="18">
        <v>202324</v>
      </c>
      <c r="AY21286" s="191">
        <v>516</v>
      </c>
      <c r="AZ21286" s="191">
        <v>90.5</v>
      </c>
      <c r="BA21286" s="191">
        <v>4</v>
      </c>
      <c r="BB21286" s="191">
        <v>-1128.287</v>
      </c>
    </row>
    <row r="21287" spans="48:54" x14ac:dyDescent="0.2">
      <c r="AV21287" s="191" t="str">
        <f t="shared" si="336"/>
        <v>518_RS_90.5_4_202324</v>
      </c>
      <c r="AW21287" s="191" t="s">
        <v>92</v>
      </c>
      <c r="AX21287" s="18">
        <v>202324</v>
      </c>
      <c r="AY21287" s="191">
        <v>518</v>
      </c>
      <c r="AZ21287" s="191">
        <v>90.5</v>
      </c>
      <c r="BA21287" s="191">
        <v>4</v>
      </c>
      <c r="BB21287" s="191">
        <v>87.405000000000001</v>
      </c>
    </row>
    <row r="21288" spans="48:54" x14ac:dyDescent="0.2">
      <c r="AV21288" s="191" t="str">
        <f t="shared" si="336"/>
        <v>520_RS_90.5_4_202324</v>
      </c>
      <c r="AW21288" s="191" t="s">
        <v>92</v>
      </c>
      <c r="AX21288" s="18">
        <v>202324</v>
      </c>
      <c r="AY21288" s="191">
        <v>520</v>
      </c>
      <c r="AZ21288" s="191">
        <v>90.5</v>
      </c>
      <c r="BA21288" s="191">
        <v>4</v>
      </c>
      <c r="BB21288" s="191">
        <v>0</v>
      </c>
    </row>
    <row r="21289" spans="48:54" x14ac:dyDescent="0.2">
      <c r="AV21289" s="191" t="str">
        <f t="shared" si="336"/>
        <v>522_RS_90.5_4_202324</v>
      </c>
      <c r="AW21289" s="191" t="s">
        <v>92</v>
      </c>
      <c r="AX21289" s="18">
        <v>202324</v>
      </c>
      <c r="AY21289" s="191">
        <v>522</v>
      </c>
      <c r="AZ21289" s="191">
        <v>90.5</v>
      </c>
      <c r="BA21289" s="191">
        <v>4</v>
      </c>
      <c r="BB21289" s="191">
        <v>-808.81790000000001</v>
      </c>
    </row>
    <row r="21290" spans="48:54" x14ac:dyDescent="0.2">
      <c r="AV21290" s="191" t="str">
        <f t="shared" si="336"/>
        <v>524_RS_90.5_4_202324</v>
      </c>
      <c r="AW21290" s="191" t="s">
        <v>92</v>
      </c>
      <c r="AX21290" s="18">
        <v>202324</v>
      </c>
      <c r="AY21290" s="191">
        <v>524</v>
      </c>
      <c r="AZ21290" s="191">
        <v>90.5</v>
      </c>
      <c r="BA21290" s="191">
        <v>4</v>
      </c>
      <c r="BB21290" s="191">
        <v>-288.85023000000001</v>
      </c>
    </row>
    <row r="21291" spans="48:54" x14ac:dyDescent="0.2">
      <c r="AV21291" s="191" t="str">
        <f t="shared" si="336"/>
        <v>526_RS_90.5_4_202324</v>
      </c>
      <c r="AW21291" s="191" t="s">
        <v>92</v>
      </c>
      <c r="AX21291" s="18">
        <v>202324</v>
      </c>
      <c r="AY21291" s="191">
        <v>526</v>
      </c>
      <c r="AZ21291" s="191">
        <v>90.5</v>
      </c>
      <c r="BA21291" s="191">
        <v>4</v>
      </c>
      <c r="BB21291" s="191">
        <v>-39.79715600000322</v>
      </c>
    </row>
    <row r="21292" spans="48:54" x14ac:dyDescent="0.2">
      <c r="AV21292" s="191" t="str">
        <f t="shared" si="336"/>
        <v>528_RS_90.5_4_202324</v>
      </c>
      <c r="AW21292" s="191" t="s">
        <v>92</v>
      </c>
      <c r="AX21292" s="18">
        <v>202324</v>
      </c>
      <c r="AY21292" s="191">
        <v>528</v>
      </c>
      <c r="AZ21292" s="191">
        <v>90.5</v>
      </c>
      <c r="BA21292" s="191">
        <v>4</v>
      </c>
      <c r="BB21292" s="191">
        <v>-879</v>
      </c>
    </row>
    <row r="21293" spans="48:54" x14ac:dyDescent="0.2">
      <c r="AV21293" s="191" t="str">
        <f t="shared" si="336"/>
        <v>530_RS_90.5_4_202324</v>
      </c>
      <c r="AW21293" s="191" t="s">
        <v>92</v>
      </c>
      <c r="AX21293" s="18">
        <v>202324</v>
      </c>
      <c r="AY21293" s="191">
        <v>530</v>
      </c>
      <c r="AZ21293" s="191">
        <v>90.5</v>
      </c>
      <c r="BA21293" s="191">
        <v>4</v>
      </c>
      <c r="BB21293" s="191">
        <v>-249.792</v>
      </c>
    </row>
    <row r="21294" spans="48:54" x14ac:dyDescent="0.2">
      <c r="AV21294" s="191" t="str">
        <f t="shared" si="336"/>
        <v>532_RS_90.5_4_202324</v>
      </c>
      <c r="AW21294" s="191" t="s">
        <v>92</v>
      </c>
      <c r="AX21294" s="18">
        <v>202324</v>
      </c>
      <c r="AY21294" s="191">
        <v>532</v>
      </c>
      <c r="AZ21294" s="191">
        <v>90.5</v>
      </c>
      <c r="BA21294" s="191">
        <v>4</v>
      </c>
      <c r="BB21294" s="191">
        <v>-2463.308</v>
      </c>
    </row>
    <row r="21295" spans="48:54" x14ac:dyDescent="0.2">
      <c r="AV21295" s="191" t="str">
        <f t="shared" si="336"/>
        <v>534_RS_90.5_4_202324</v>
      </c>
      <c r="AW21295" s="191" t="s">
        <v>92</v>
      </c>
      <c r="AX21295" s="18">
        <v>202324</v>
      </c>
      <c r="AY21295" s="191">
        <v>534</v>
      </c>
      <c r="AZ21295" s="191">
        <v>90.5</v>
      </c>
      <c r="BA21295" s="191">
        <v>4</v>
      </c>
      <c r="BB21295" s="191">
        <v>-658.89575000000002</v>
      </c>
    </row>
    <row r="21296" spans="48:54" x14ac:dyDescent="0.2">
      <c r="AV21296" s="191" t="str">
        <f t="shared" si="336"/>
        <v>536_RS_90.5_4_202324</v>
      </c>
      <c r="AW21296" s="191" t="s">
        <v>92</v>
      </c>
      <c r="AX21296" s="18">
        <v>202324</v>
      </c>
      <c r="AY21296" s="191">
        <v>536</v>
      </c>
      <c r="AZ21296" s="191">
        <v>90.5</v>
      </c>
      <c r="BA21296" s="191">
        <v>4</v>
      </c>
      <c r="BB21296" s="191">
        <v>-1506.37</v>
      </c>
    </row>
    <row r="21297" spans="48:54" x14ac:dyDescent="0.2">
      <c r="AV21297" s="191" t="str">
        <f t="shared" si="336"/>
        <v>538_RS_90.5_4_202324</v>
      </c>
      <c r="AW21297" s="191" t="s">
        <v>92</v>
      </c>
      <c r="AX21297" s="18">
        <v>202324</v>
      </c>
      <c r="AY21297" s="191">
        <v>538</v>
      </c>
      <c r="AZ21297" s="191">
        <v>90.5</v>
      </c>
      <c r="BA21297" s="191">
        <v>4</v>
      </c>
      <c r="BB21297" s="191">
        <v>-3905</v>
      </c>
    </row>
    <row r="21298" spans="48:54" x14ac:dyDescent="0.2">
      <c r="AV21298" s="191" t="str">
        <f t="shared" si="336"/>
        <v>540_RS_90.5_4_202324</v>
      </c>
      <c r="AW21298" s="191" t="s">
        <v>92</v>
      </c>
      <c r="AX21298" s="18">
        <v>202324</v>
      </c>
      <c r="AY21298" s="191">
        <v>540</v>
      </c>
      <c r="AZ21298" s="191">
        <v>90.5</v>
      </c>
      <c r="BA21298" s="191">
        <v>4</v>
      </c>
      <c r="BB21298" s="191">
        <v>-3692.7919999999999</v>
      </c>
    </row>
    <row r="21299" spans="48:54" x14ac:dyDescent="0.2">
      <c r="AV21299" s="191" t="str">
        <f t="shared" si="336"/>
        <v>542_RS_90.5_4_202324</v>
      </c>
      <c r="AW21299" s="191" t="s">
        <v>92</v>
      </c>
      <c r="AX21299" s="18">
        <v>202324</v>
      </c>
      <c r="AY21299" s="191">
        <v>542</v>
      </c>
      <c r="AZ21299" s="191">
        <v>90.5</v>
      </c>
      <c r="BA21299" s="191">
        <v>4</v>
      </c>
      <c r="BB21299" s="191">
        <v>-789.41099999999994</v>
      </c>
    </row>
    <row r="21300" spans="48:54" x14ac:dyDescent="0.2">
      <c r="AV21300" s="191" t="str">
        <f t="shared" si="336"/>
        <v>544_RS_90.5_4_202324</v>
      </c>
      <c r="AW21300" s="191" t="s">
        <v>92</v>
      </c>
      <c r="AX21300" s="18">
        <v>202324</v>
      </c>
      <c r="AY21300" s="191">
        <v>544</v>
      </c>
      <c r="AZ21300" s="191">
        <v>90.5</v>
      </c>
      <c r="BA21300" s="191">
        <v>4</v>
      </c>
      <c r="BB21300" s="191">
        <v>-691.41</v>
      </c>
    </row>
    <row r="21301" spans="48:54" x14ac:dyDescent="0.2">
      <c r="AV21301" s="191" t="str">
        <f t="shared" si="336"/>
        <v>545_RS_90.5_4_202324</v>
      </c>
      <c r="AW21301" s="191" t="s">
        <v>92</v>
      </c>
      <c r="AX21301" s="18">
        <v>202324</v>
      </c>
      <c r="AY21301" s="191">
        <v>545</v>
      </c>
      <c r="AZ21301" s="191">
        <v>90.5</v>
      </c>
      <c r="BA21301" s="191">
        <v>4</v>
      </c>
      <c r="BB21301" s="191">
        <v>-1296.7781500000001</v>
      </c>
    </row>
    <row r="21302" spans="48:54" x14ac:dyDescent="0.2">
      <c r="AV21302" s="191" t="str">
        <f t="shared" si="336"/>
        <v>546_RS_90.5_4_202324</v>
      </c>
      <c r="AW21302" s="191" t="s">
        <v>92</v>
      </c>
      <c r="AX21302" s="18">
        <v>202324</v>
      </c>
      <c r="AY21302" s="191">
        <v>546</v>
      </c>
      <c r="AZ21302" s="191">
        <v>90.5</v>
      </c>
      <c r="BA21302" s="191">
        <v>4</v>
      </c>
      <c r="BB21302" s="191">
        <v>0</v>
      </c>
    </row>
    <row r="21303" spans="48:54" x14ac:dyDescent="0.2">
      <c r="AV21303" s="191" t="str">
        <f t="shared" si="336"/>
        <v>548_RS_90.5_4_202324</v>
      </c>
      <c r="AW21303" s="191" t="s">
        <v>92</v>
      </c>
      <c r="AX21303" s="18">
        <v>202324</v>
      </c>
      <c r="AY21303" s="191">
        <v>548</v>
      </c>
      <c r="AZ21303" s="191">
        <v>90.5</v>
      </c>
      <c r="BA21303" s="191">
        <v>4</v>
      </c>
      <c r="BB21303" s="191">
        <v>-240.23500000000001</v>
      </c>
    </row>
    <row r="21304" spans="48:54" x14ac:dyDescent="0.2">
      <c r="AV21304" s="191" t="str">
        <f t="shared" si="336"/>
        <v>550_RS_90.5_4_202324</v>
      </c>
      <c r="AW21304" s="191" t="s">
        <v>92</v>
      </c>
      <c r="AX21304" s="18">
        <v>202324</v>
      </c>
      <c r="AY21304" s="191">
        <v>550</v>
      </c>
      <c r="AZ21304" s="191">
        <v>90.5</v>
      </c>
      <c r="BA21304" s="191">
        <v>4</v>
      </c>
      <c r="BB21304" s="191">
        <v>-1215.8989999999999</v>
      </c>
    </row>
    <row r="21305" spans="48:54" x14ac:dyDescent="0.2">
      <c r="AV21305" s="191" t="str">
        <f t="shared" si="336"/>
        <v>552_RS_90.5_4_202324</v>
      </c>
      <c r="AW21305" s="191" t="s">
        <v>92</v>
      </c>
      <c r="AX21305" s="18">
        <v>202324</v>
      </c>
      <c r="AY21305" s="191">
        <v>552</v>
      </c>
      <c r="AZ21305" s="191">
        <v>90.5</v>
      </c>
      <c r="BA21305" s="191">
        <v>4</v>
      </c>
      <c r="BB21305" s="191">
        <v>-1477.8019999999999</v>
      </c>
    </row>
    <row r="21306" spans="48:54" x14ac:dyDescent="0.2">
      <c r="AV21306" s="191" t="str">
        <f t="shared" si="336"/>
        <v>562_RS_90.5_4_202324</v>
      </c>
      <c r="AW21306" s="191" t="s">
        <v>92</v>
      </c>
      <c r="AX21306" s="18">
        <v>202324</v>
      </c>
      <c r="AY21306" s="191">
        <v>562</v>
      </c>
      <c r="AZ21306" s="191">
        <v>90.5</v>
      </c>
      <c r="BA21306" s="191">
        <v>4</v>
      </c>
      <c r="BB21306" s="191">
        <v>0</v>
      </c>
    </row>
    <row r="21307" spans="48:54" x14ac:dyDescent="0.2">
      <c r="AV21307" s="191" t="str">
        <f t="shared" si="336"/>
        <v>564_RS_90.5_4_202324</v>
      </c>
      <c r="AW21307" s="191" t="s">
        <v>92</v>
      </c>
      <c r="AX21307" s="18">
        <v>202324</v>
      </c>
      <c r="AY21307" s="191">
        <v>564</v>
      </c>
      <c r="AZ21307" s="191">
        <v>90.5</v>
      </c>
      <c r="BA21307" s="191">
        <v>4</v>
      </c>
      <c r="BB21307" s="191">
        <v>0</v>
      </c>
    </row>
    <row r="21308" spans="48:54" x14ac:dyDescent="0.2">
      <c r="AV21308" s="191" t="str">
        <f t="shared" si="336"/>
        <v>566_RS_90.5_4_202324</v>
      </c>
      <c r="AW21308" s="191" t="s">
        <v>92</v>
      </c>
      <c r="AX21308" s="18">
        <v>202324</v>
      </c>
      <c r="AY21308" s="191">
        <v>566</v>
      </c>
      <c r="AZ21308" s="191">
        <v>90.5</v>
      </c>
      <c r="BA21308" s="191">
        <v>4</v>
      </c>
      <c r="BB21308" s="191">
        <v>0</v>
      </c>
    </row>
    <row r="21309" spans="48:54" x14ac:dyDescent="0.2">
      <c r="AV21309" s="191" t="str">
        <f t="shared" si="336"/>
        <v>568_RS_90.5_4_202324</v>
      </c>
      <c r="AW21309" s="191" t="s">
        <v>92</v>
      </c>
      <c r="AX21309" s="18">
        <v>202324</v>
      </c>
      <c r="AY21309" s="191">
        <v>568</v>
      </c>
      <c r="AZ21309" s="191">
        <v>90.5</v>
      </c>
      <c r="BA21309" s="191">
        <v>4</v>
      </c>
      <c r="BB21309" s="191">
        <v>0</v>
      </c>
    </row>
    <row r="21310" spans="48:54" x14ac:dyDescent="0.2">
      <c r="AV21310" s="191" t="str">
        <f t="shared" si="336"/>
        <v>572_RS_90.5_4_202324</v>
      </c>
      <c r="AW21310" s="191" t="s">
        <v>92</v>
      </c>
      <c r="AX21310" s="18">
        <v>202324</v>
      </c>
      <c r="AY21310" s="191">
        <v>572</v>
      </c>
      <c r="AZ21310" s="191">
        <v>90.5</v>
      </c>
      <c r="BA21310" s="191">
        <v>4</v>
      </c>
      <c r="BB21310" s="191">
        <v>0</v>
      </c>
    </row>
    <row r="21311" spans="48:54" x14ac:dyDescent="0.2">
      <c r="AV21311" s="191" t="str">
        <f t="shared" si="336"/>
        <v>574_RS_90.5_4_202324</v>
      </c>
      <c r="AW21311" s="191" t="s">
        <v>92</v>
      </c>
      <c r="AX21311" s="18">
        <v>202324</v>
      </c>
      <c r="AY21311" s="191">
        <v>574</v>
      </c>
      <c r="AZ21311" s="191">
        <v>90.5</v>
      </c>
      <c r="BA21311" s="191">
        <v>4</v>
      </c>
      <c r="BB21311" s="191">
        <v>0</v>
      </c>
    </row>
    <row r="21312" spans="48:54" x14ac:dyDescent="0.2">
      <c r="AV21312" s="191" t="str">
        <f t="shared" si="336"/>
        <v>576_RS_90.5_4_202324</v>
      </c>
      <c r="AW21312" s="191" t="s">
        <v>92</v>
      </c>
      <c r="AX21312" s="18">
        <v>202324</v>
      </c>
      <c r="AY21312" s="191">
        <v>576</v>
      </c>
      <c r="AZ21312" s="191">
        <v>90.5</v>
      </c>
      <c r="BA21312" s="191">
        <v>4</v>
      </c>
      <c r="BB21312" s="191">
        <v>0</v>
      </c>
    </row>
    <row r="21313" spans="48:54" x14ac:dyDescent="0.2">
      <c r="AV21313" s="191" t="str">
        <f t="shared" si="336"/>
        <v>582_RS_90.5_4_202324</v>
      </c>
      <c r="AW21313" s="191" t="s">
        <v>92</v>
      </c>
      <c r="AX21313" s="18">
        <v>202324</v>
      </c>
      <c r="AY21313" s="191">
        <v>582</v>
      </c>
      <c r="AZ21313" s="191">
        <v>90.5</v>
      </c>
      <c r="BA21313" s="191">
        <v>4</v>
      </c>
      <c r="BB21313" s="191">
        <v>0</v>
      </c>
    </row>
    <row r="21314" spans="48:54" x14ac:dyDescent="0.2">
      <c r="AV21314" s="191" t="str">
        <f t="shared" si="336"/>
        <v>584_RS_90.5_4_202324</v>
      </c>
      <c r="AW21314" s="191" t="s">
        <v>92</v>
      </c>
      <c r="AX21314" s="18">
        <v>202324</v>
      </c>
      <c r="AY21314" s="191">
        <v>584</v>
      </c>
      <c r="AZ21314" s="191">
        <v>90.5</v>
      </c>
      <c r="BA21314" s="191">
        <v>4</v>
      </c>
      <c r="BB21314" s="191">
        <v>0</v>
      </c>
    </row>
    <row r="21315" spans="48:54" x14ac:dyDescent="0.2">
      <c r="AV21315" s="191" t="str">
        <f t="shared" si="336"/>
        <v>586_RS_90.5_4_202324</v>
      </c>
      <c r="AW21315" s="191" t="s">
        <v>92</v>
      </c>
      <c r="AX21315" s="18">
        <v>202324</v>
      </c>
      <c r="AY21315" s="191">
        <v>586</v>
      </c>
      <c r="AZ21315" s="191">
        <v>90.5</v>
      </c>
      <c r="BA21315" s="191">
        <v>4</v>
      </c>
      <c r="BB21315" s="191">
        <v>0</v>
      </c>
    </row>
    <row r="21316" spans="48:54" x14ac:dyDescent="0.2">
      <c r="AV21316" s="191" t="str">
        <f t="shared" ref="AV21316:AV21379" si="337">AY21316&amp;"_"&amp;AW21316&amp;"_"&amp;AZ21316&amp;"_"&amp;BA21316&amp;"_"&amp;AX21316</f>
        <v>512_RS_91_4_202324</v>
      </c>
      <c r="AW21316" s="191" t="s">
        <v>92</v>
      </c>
      <c r="AX21316" s="18">
        <v>202324</v>
      </c>
      <c r="AY21316" s="191">
        <v>512</v>
      </c>
      <c r="AZ21316" s="191">
        <v>91</v>
      </c>
      <c r="BA21316" s="191">
        <v>4</v>
      </c>
      <c r="BB21316" s="191">
        <v>-2.8319999999999999</v>
      </c>
    </row>
    <row r="21317" spans="48:54" x14ac:dyDescent="0.2">
      <c r="AV21317" s="191" t="str">
        <f t="shared" si="337"/>
        <v>514_RS_91_4_202324</v>
      </c>
      <c r="AW21317" s="191" t="s">
        <v>92</v>
      </c>
      <c r="AX21317" s="18">
        <v>202324</v>
      </c>
      <c r="AY21317" s="191">
        <v>514</v>
      </c>
      <c r="AZ21317" s="191">
        <v>91</v>
      </c>
      <c r="BA21317" s="191">
        <v>4</v>
      </c>
      <c r="BB21317" s="191">
        <v>0</v>
      </c>
    </row>
    <row r="21318" spans="48:54" x14ac:dyDescent="0.2">
      <c r="AV21318" s="191" t="str">
        <f t="shared" si="337"/>
        <v>516_RS_91_4_202324</v>
      </c>
      <c r="AW21318" s="191" t="s">
        <v>92</v>
      </c>
      <c r="AX21318" s="18">
        <v>202324</v>
      </c>
      <c r="AY21318" s="191">
        <v>516</v>
      </c>
      <c r="AZ21318" s="191">
        <v>91</v>
      </c>
      <c r="BA21318" s="191">
        <v>4</v>
      </c>
      <c r="BB21318" s="191">
        <v>0</v>
      </c>
    </row>
    <row r="21319" spans="48:54" x14ac:dyDescent="0.2">
      <c r="AV21319" s="191" t="str">
        <f t="shared" si="337"/>
        <v>518_RS_91_4_202324</v>
      </c>
      <c r="AW21319" s="191" t="s">
        <v>92</v>
      </c>
      <c r="AX21319" s="18">
        <v>202324</v>
      </c>
      <c r="AY21319" s="191">
        <v>518</v>
      </c>
      <c r="AZ21319" s="191">
        <v>91</v>
      </c>
      <c r="BA21319" s="191">
        <v>4</v>
      </c>
      <c r="BB21319" s="191">
        <v>75.619399999999999</v>
      </c>
    </row>
    <row r="21320" spans="48:54" x14ac:dyDescent="0.2">
      <c r="AV21320" s="191" t="str">
        <f t="shared" si="337"/>
        <v>520_RS_91_4_202324</v>
      </c>
      <c r="AW21320" s="191" t="s">
        <v>92</v>
      </c>
      <c r="AX21320" s="18">
        <v>202324</v>
      </c>
      <c r="AY21320" s="191">
        <v>520</v>
      </c>
      <c r="AZ21320" s="191">
        <v>91</v>
      </c>
      <c r="BA21320" s="191">
        <v>4</v>
      </c>
      <c r="BB21320" s="191">
        <v>0</v>
      </c>
    </row>
    <row r="21321" spans="48:54" x14ac:dyDescent="0.2">
      <c r="AV21321" s="191" t="str">
        <f t="shared" si="337"/>
        <v>522_RS_91_4_202324</v>
      </c>
      <c r="AW21321" s="191" t="s">
        <v>92</v>
      </c>
      <c r="AX21321" s="18">
        <v>202324</v>
      </c>
      <c r="AY21321" s="191">
        <v>522</v>
      </c>
      <c r="AZ21321" s="191">
        <v>91</v>
      </c>
      <c r="BA21321" s="191">
        <v>4</v>
      </c>
      <c r="BB21321" s="191">
        <v>-1.2999999999999999E-2</v>
      </c>
    </row>
    <row r="21322" spans="48:54" x14ac:dyDescent="0.2">
      <c r="AV21322" s="191" t="str">
        <f t="shared" si="337"/>
        <v>524_RS_91_4_202324</v>
      </c>
      <c r="AW21322" s="191" t="s">
        <v>92</v>
      </c>
      <c r="AX21322" s="18">
        <v>202324</v>
      </c>
      <c r="AY21322" s="191">
        <v>524</v>
      </c>
      <c r="AZ21322" s="191">
        <v>91</v>
      </c>
      <c r="BA21322" s="191">
        <v>4</v>
      </c>
      <c r="BB21322" s="191">
        <v>0</v>
      </c>
    </row>
    <row r="21323" spans="48:54" x14ac:dyDescent="0.2">
      <c r="AV21323" s="191" t="str">
        <f t="shared" si="337"/>
        <v>526_RS_91_4_202324</v>
      </c>
      <c r="AW21323" s="191" t="s">
        <v>92</v>
      </c>
      <c r="AX21323" s="18">
        <v>202324</v>
      </c>
      <c r="AY21323" s="191">
        <v>526</v>
      </c>
      <c r="AZ21323" s="191">
        <v>91</v>
      </c>
      <c r="BA21323" s="191">
        <v>4</v>
      </c>
      <c r="BB21323" s="191">
        <v>-5.0999999999999997E-2</v>
      </c>
    </row>
    <row r="21324" spans="48:54" x14ac:dyDescent="0.2">
      <c r="AV21324" s="191" t="str">
        <f t="shared" si="337"/>
        <v>528_RS_91_4_202324</v>
      </c>
      <c r="AW21324" s="191" t="s">
        <v>92</v>
      </c>
      <c r="AX21324" s="18">
        <v>202324</v>
      </c>
      <c r="AY21324" s="191">
        <v>528</v>
      </c>
      <c r="AZ21324" s="191">
        <v>91</v>
      </c>
      <c r="BA21324" s="191">
        <v>4</v>
      </c>
      <c r="BB21324" s="191">
        <v>-2.161</v>
      </c>
    </row>
    <row r="21325" spans="48:54" x14ac:dyDescent="0.2">
      <c r="AV21325" s="191" t="str">
        <f t="shared" si="337"/>
        <v>530_RS_91_4_202324</v>
      </c>
      <c r="AW21325" s="191" t="s">
        <v>92</v>
      </c>
      <c r="AX21325" s="18">
        <v>202324</v>
      </c>
      <c r="AY21325" s="191">
        <v>530</v>
      </c>
      <c r="AZ21325" s="191">
        <v>91</v>
      </c>
      <c r="BA21325" s="191">
        <v>4</v>
      </c>
      <c r="BB21325" s="191">
        <v>0</v>
      </c>
    </row>
    <row r="21326" spans="48:54" x14ac:dyDescent="0.2">
      <c r="AV21326" s="191" t="str">
        <f t="shared" si="337"/>
        <v>532_RS_91_4_202324</v>
      </c>
      <c r="AW21326" s="191" t="s">
        <v>92</v>
      </c>
      <c r="AX21326" s="18">
        <v>202324</v>
      </c>
      <c r="AY21326" s="191">
        <v>532</v>
      </c>
      <c r="AZ21326" s="191">
        <v>91</v>
      </c>
      <c r="BA21326" s="191">
        <v>4</v>
      </c>
      <c r="BB21326" s="191">
        <v>0</v>
      </c>
    </row>
    <row r="21327" spans="48:54" x14ac:dyDescent="0.2">
      <c r="AV21327" s="191" t="str">
        <f t="shared" si="337"/>
        <v>534_RS_91_4_202324</v>
      </c>
      <c r="AW21327" s="191" t="s">
        <v>92</v>
      </c>
      <c r="AX21327" s="18">
        <v>202324</v>
      </c>
      <c r="AY21327" s="191">
        <v>534</v>
      </c>
      <c r="AZ21327" s="191">
        <v>91</v>
      </c>
      <c r="BA21327" s="191">
        <v>4</v>
      </c>
      <c r="BB21327" s="191">
        <v>0</v>
      </c>
    </row>
    <row r="21328" spans="48:54" x14ac:dyDescent="0.2">
      <c r="AV21328" s="191" t="str">
        <f t="shared" si="337"/>
        <v>536_RS_91_4_202324</v>
      </c>
      <c r="AW21328" s="191" t="s">
        <v>92</v>
      </c>
      <c r="AX21328" s="18">
        <v>202324</v>
      </c>
      <c r="AY21328" s="191">
        <v>536</v>
      </c>
      <c r="AZ21328" s="191">
        <v>91</v>
      </c>
      <c r="BA21328" s="191">
        <v>4</v>
      </c>
      <c r="BB21328" s="191">
        <v>0</v>
      </c>
    </row>
    <row r="21329" spans="48:54" x14ac:dyDescent="0.2">
      <c r="AV21329" s="191" t="str">
        <f t="shared" si="337"/>
        <v>538_RS_91_4_202324</v>
      </c>
      <c r="AW21329" s="191" t="s">
        <v>92</v>
      </c>
      <c r="AX21329" s="18">
        <v>202324</v>
      </c>
      <c r="AY21329" s="191">
        <v>538</v>
      </c>
      <c r="AZ21329" s="191">
        <v>91</v>
      </c>
      <c r="BA21329" s="191">
        <v>4</v>
      </c>
      <c r="BB21329" s="191">
        <v>0</v>
      </c>
    </row>
    <row r="21330" spans="48:54" x14ac:dyDescent="0.2">
      <c r="AV21330" s="191" t="str">
        <f t="shared" si="337"/>
        <v>540_RS_91_4_202324</v>
      </c>
      <c r="AW21330" s="191" t="s">
        <v>92</v>
      </c>
      <c r="AX21330" s="18">
        <v>202324</v>
      </c>
      <c r="AY21330" s="191">
        <v>540</v>
      </c>
      <c r="AZ21330" s="191">
        <v>91</v>
      </c>
      <c r="BA21330" s="191">
        <v>4</v>
      </c>
      <c r="BB21330" s="191">
        <v>0</v>
      </c>
    </row>
    <row r="21331" spans="48:54" x14ac:dyDescent="0.2">
      <c r="AV21331" s="191" t="str">
        <f t="shared" si="337"/>
        <v>542_RS_91_4_202324</v>
      </c>
      <c r="AW21331" s="191" t="s">
        <v>92</v>
      </c>
      <c r="AX21331" s="18">
        <v>202324</v>
      </c>
      <c r="AY21331" s="191">
        <v>542</v>
      </c>
      <c r="AZ21331" s="191">
        <v>91</v>
      </c>
      <c r="BA21331" s="191">
        <v>4</v>
      </c>
      <c r="BB21331" s="191">
        <v>-65.233000000000004</v>
      </c>
    </row>
    <row r="21332" spans="48:54" x14ac:dyDescent="0.2">
      <c r="AV21332" s="191" t="str">
        <f t="shared" si="337"/>
        <v>544_RS_91_4_202324</v>
      </c>
      <c r="AW21332" s="191" t="s">
        <v>92</v>
      </c>
      <c r="AX21332" s="18">
        <v>202324</v>
      </c>
      <c r="AY21332" s="191">
        <v>544</v>
      </c>
      <c r="AZ21332" s="191">
        <v>91</v>
      </c>
      <c r="BA21332" s="191">
        <v>4</v>
      </c>
      <c r="BB21332" s="191">
        <v>0</v>
      </c>
    </row>
    <row r="21333" spans="48:54" x14ac:dyDescent="0.2">
      <c r="AV21333" s="191" t="str">
        <f t="shared" si="337"/>
        <v>545_RS_91_4_202324</v>
      </c>
      <c r="AW21333" s="191" t="s">
        <v>92</v>
      </c>
      <c r="AX21333" s="18">
        <v>202324</v>
      </c>
      <c r="AY21333" s="191">
        <v>545</v>
      </c>
      <c r="AZ21333" s="191">
        <v>91</v>
      </c>
      <c r="BA21333" s="191">
        <v>4</v>
      </c>
      <c r="BB21333" s="191">
        <v>0</v>
      </c>
    </row>
    <row r="21334" spans="48:54" x14ac:dyDescent="0.2">
      <c r="AV21334" s="191" t="str">
        <f t="shared" si="337"/>
        <v>546_RS_91_4_202324</v>
      </c>
      <c r="AW21334" s="191" t="s">
        <v>92</v>
      </c>
      <c r="AX21334" s="18">
        <v>202324</v>
      </c>
      <c r="AY21334" s="191">
        <v>546</v>
      </c>
      <c r="AZ21334" s="191">
        <v>91</v>
      </c>
      <c r="BA21334" s="191">
        <v>4</v>
      </c>
      <c r="BB21334" s="191">
        <v>1.288</v>
      </c>
    </row>
    <row r="21335" spans="48:54" x14ac:dyDescent="0.2">
      <c r="AV21335" s="191" t="str">
        <f t="shared" si="337"/>
        <v>548_RS_91_4_202324</v>
      </c>
      <c r="AW21335" s="191" t="s">
        <v>92</v>
      </c>
      <c r="AX21335" s="18">
        <v>202324</v>
      </c>
      <c r="AY21335" s="191">
        <v>548</v>
      </c>
      <c r="AZ21335" s="191">
        <v>91</v>
      </c>
      <c r="BA21335" s="191">
        <v>4</v>
      </c>
      <c r="BB21335" s="191">
        <v>0</v>
      </c>
    </row>
    <row r="21336" spans="48:54" x14ac:dyDescent="0.2">
      <c r="AV21336" s="191" t="str">
        <f t="shared" si="337"/>
        <v>550_RS_91_4_202324</v>
      </c>
      <c r="AW21336" s="191" t="s">
        <v>92</v>
      </c>
      <c r="AX21336" s="18">
        <v>202324</v>
      </c>
      <c r="AY21336" s="191">
        <v>550</v>
      </c>
      <c r="AZ21336" s="191">
        <v>91</v>
      </c>
      <c r="BA21336" s="191">
        <v>4</v>
      </c>
      <c r="BB21336" s="191">
        <v>11.018000000000001</v>
      </c>
    </row>
    <row r="21337" spans="48:54" x14ac:dyDescent="0.2">
      <c r="AV21337" s="191" t="str">
        <f t="shared" si="337"/>
        <v>552_RS_91_4_202324</v>
      </c>
      <c r="AW21337" s="191" t="s">
        <v>92</v>
      </c>
      <c r="AX21337" s="18">
        <v>202324</v>
      </c>
      <c r="AY21337" s="191">
        <v>552</v>
      </c>
      <c r="AZ21337" s="191">
        <v>91</v>
      </c>
      <c r="BA21337" s="191">
        <v>4</v>
      </c>
      <c r="BB21337" s="191">
        <v>-315.11399999999958</v>
      </c>
    </row>
    <row r="21338" spans="48:54" x14ac:dyDescent="0.2">
      <c r="AV21338" s="191" t="str">
        <f t="shared" si="337"/>
        <v>562_RS_91_4_202324</v>
      </c>
      <c r="AW21338" s="191" t="s">
        <v>92</v>
      </c>
      <c r="AX21338" s="18">
        <v>202324</v>
      </c>
      <c r="AY21338" s="191">
        <v>562</v>
      </c>
      <c r="AZ21338" s="191">
        <v>91</v>
      </c>
      <c r="BA21338" s="191">
        <v>4</v>
      </c>
      <c r="BB21338" s="191">
        <v>0</v>
      </c>
    </row>
    <row r="21339" spans="48:54" x14ac:dyDescent="0.2">
      <c r="AV21339" s="191" t="str">
        <f t="shared" si="337"/>
        <v>564_RS_91_4_202324</v>
      </c>
      <c r="AW21339" s="191" t="s">
        <v>92</v>
      </c>
      <c r="AX21339" s="18">
        <v>202324</v>
      </c>
      <c r="AY21339" s="191">
        <v>564</v>
      </c>
      <c r="AZ21339" s="191">
        <v>91</v>
      </c>
      <c r="BA21339" s="191">
        <v>4</v>
      </c>
      <c r="BB21339" s="191">
        <v>0</v>
      </c>
    </row>
    <row r="21340" spans="48:54" x14ac:dyDescent="0.2">
      <c r="AV21340" s="191" t="str">
        <f t="shared" si="337"/>
        <v>566_RS_91_4_202324</v>
      </c>
      <c r="AW21340" s="191" t="s">
        <v>92</v>
      </c>
      <c r="AX21340" s="18">
        <v>202324</v>
      </c>
      <c r="AY21340" s="191">
        <v>566</v>
      </c>
      <c r="AZ21340" s="191">
        <v>91</v>
      </c>
      <c r="BA21340" s="191">
        <v>4</v>
      </c>
      <c r="BB21340" s="191">
        <v>1.206</v>
      </c>
    </row>
    <row r="21341" spans="48:54" x14ac:dyDescent="0.2">
      <c r="AV21341" s="191" t="str">
        <f t="shared" si="337"/>
        <v>568_RS_91_4_202324</v>
      </c>
      <c r="AW21341" s="191" t="s">
        <v>92</v>
      </c>
      <c r="AX21341" s="18">
        <v>202324</v>
      </c>
      <c r="AY21341" s="191">
        <v>568</v>
      </c>
      <c r="AZ21341" s="191">
        <v>91</v>
      </c>
      <c r="BA21341" s="191">
        <v>4</v>
      </c>
      <c r="BB21341" s="191">
        <v>0</v>
      </c>
    </row>
    <row r="21342" spans="48:54" x14ac:dyDescent="0.2">
      <c r="AV21342" s="191" t="str">
        <f t="shared" si="337"/>
        <v>572_RS_91_4_202324</v>
      </c>
      <c r="AW21342" s="191" t="s">
        <v>92</v>
      </c>
      <c r="AX21342" s="18">
        <v>202324</v>
      </c>
      <c r="AY21342" s="191">
        <v>572</v>
      </c>
      <c r="AZ21342" s="191">
        <v>91</v>
      </c>
      <c r="BA21342" s="191">
        <v>4</v>
      </c>
      <c r="BB21342" s="191">
        <v>0</v>
      </c>
    </row>
    <row r="21343" spans="48:54" x14ac:dyDescent="0.2">
      <c r="AV21343" s="191" t="str">
        <f t="shared" si="337"/>
        <v>574_RS_91_4_202324</v>
      </c>
      <c r="AW21343" s="191" t="s">
        <v>92</v>
      </c>
      <c r="AX21343" s="18">
        <v>202324</v>
      </c>
      <c r="AY21343" s="191">
        <v>574</v>
      </c>
      <c r="AZ21343" s="191">
        <v>91</v>
      </c>
      <c r="BA21343" s="191">
        <v>4</v>
      </c>
      <c r="BB21343" s="191">
        <v>0</v>
      </c>
    </row>
    <row r="21344" spans="48:54" x14ac:dyDescent="0.2">
      <c r="AV21344" s="191" t="str">
        <f t="shared" si="337"/>
        <v>576_RS_91_4_202324</v>
      </c>
      <c r="AW21344" s="191" t="s">
        <v>92</v>
      </c>
      <c r="AX21344" s="18">
        <v>202324</v>
      </c>
      <c r="AY21344" s="191">
        <v>576</v>
      </c>
      <c r="AZ21344" s="191">
        <v>91</v>
      </c>
      <c r="BA21344" s="191">
        <v>4</v>
      </c>
      <c r="BB21344" s="191">
        <v>0</v>
      </c>
    </row>
    <row r="21345" spans="48:54" x14ac:dyDescent="0.2">
      <c r="AV21345" s="191" t="str">
        <f t="shared" si="337"/>
        <v>582_RS_91_4_202324</v>
      </c>
      <c r="AW21345" s="191" t="s">
        <v>92</v>
      </c>
      <c r="AX21345" s="18">
        <v>202324</v>
      </c>
      <c r="AY21345" s="191">
        <v>582</v>
      </c>
      <c r="AZ21345" s="191">
        <v>91</v>
      </c>
      <c r="BA21345" s="191">
        <v>4</v>
      </c>
      <c r="BB21345" s="191">
        <v>0</v>
      </c>
    </row>
    <row r="21346" spans="48:54" x14ac:dyDescent="0.2">
      <c r="AV21346" s="191" t="str">
        <f t="shared" si="337"/>
        <v>584_RS_91_4_202324</v>
      </c>
      <c r="AW21346" s="191" t="s">
        <v>92</v>
      </c>
      <c r="AX21346" s="18">
        <v>202324</v>
      </c>
      <c r="AY21346" s="191">
        <v>584</v>
      </c>
      <c r="AZ21346" s="191">
        <v>91</v>
      </c>
      <c r="BA21346" s="191">
        <v>4</v>
      </c>
      <c r="BB21346" s="191">
        <v>0</v>
      </c>
    </row>
    <row r="21347" spans="48:54" x14ac:dyDescent="0.2">
      <c r="AV21347" s="191" t="str">
        <f t="shared" si="337"/>
        <v>586_RS_91_4_202324</v>
      </c>
      <c r="AW21347" s="191" t="s">
        <v>92</v>
      </c>
      <c r="AX21347" s="18">
        <v>202324</v>
      </c>
      <c r="AY21347" s="191">
        <v>586</v>
      </c>
      <c r="AZ21347" s="191">
        <v>91</v>
      </c>
      <c r="BA21347" s="191">
        <v>4</v>
      </c>
      <c r="BB21347" s="191">
        <v>0</v>
      </c>
    </row>
    <row r="21348" spans="48:54" x14ac:dyDescent="0.2">
      <c r="AV21348" s="191" t="str">
        <f t="shared" si="337"/>
        <v>512_RS_92_4_202324</v>
      </c>
      <c r="AW21348" s="191" t="s">
        <v>92</v>
      </c>
      <c r="AX21348" s="18">
        <v>202324</v>
      </c>
      <c r="AY21348" s="191">
        <v>512</v>
      </c>
      <c r="AZ21348" s="191">
        <v>92</v>
      </c>
      <c r="BA21348" s="191">
        <v>4</v>
      </c>
      <c r="BB21348" s="191">
        <v>-3260.2349600000002</v>
      </c>
    </row>
    <row r="21349" spans="48:54" x14ac:dyDescent="0.2">
      <c r="AV21349" s="191" t="str">
        <f t="shared" si="337"/>
        <v>514_RS_92_4_202324</v>
      </c>
      <c r="AW21349" s="191" t="s">
        <v>92</v>
      </c>
      <c r="AX21349" s="18">
        <v>202324</v>
      </c>
      <c r="AY21349" s="191">
        <v>514</v>
      </c>
      <c r="AZ21349" s="191">
        <v>92</v>
      </c>
      <c r="BA21349" s="191">
        <v>4</v>
      </c>
      <c r="BB21349" s="191">
        <v>-4976.2160000000003</v>
      </c>
    </row>
    <row r="21350" spans="48:54" x14ac:dyDescent="0.2">
      <c r="AV21350" s="191" t="str">
        <f t="shared" si="337"/>
        <v>516_RS_92_4_202324</v>
      </c>
      <c r="AW21350" s="191" t="s">
        <v>92</v>
      </c>
      <c r="AX21350" s="18">
        <v>202324</v>
      </c>
      <c r="AY21350" s="191">
        <v>516</v>
      </c>
      <c r="AZ21350" s="191">
        <v>92</v>
      </c>
      <c r="BA21350" s="191">
        <v>4</v>
      </c>
      <c r="BB21350" s="191">
        <v>4146.2330000000002</v>
      </c>
    </row>
    <row r="21351" spans="48:54" x14ac:dyDescent="0.2">
      <c r="AV21351" s="191" t="str">
        <f t="shared" si="337"/>
        <v>518_RS_92_4_202324</v>
      </c>
      <c r="AW21351" s="191" t="s">
        <v>92</v>
      </c>
      <c r="AX21351" s="18">
        <v>202324</v>
      </c>
      <c r="AY21351" s="191">
        <v>518</v>
      </c>
      <c r="AZ21351" s="191">
        <v>92</v>
      </c>
      <c r="BA21351" s="191">
        <v>4</v>
      </c>
      <c r="BB21351" s="191">
        <v>2407</v>
      </c>
    </row>
    <row r="21352" spans="48:54" x14ac:dyDescent="0.2">
      <c r="AV21352" s="191" t="str">
        <f t="shared" si="337"/>
        <v>520_RS_92_4_202324</v>
      </c>
      <c r="AW21352" s="191" t="s">
        <v>92</v>
      </c>
      <c r="AX21352" s="18">
        <v>202324</v>
      </c>
      <c r="AY21352" s="191">
        <v>520</v>
      </c>
      <c r="AZ21352" s="191">
        <v>92</v>
      </c>
      <c r="BA21352" s="191">
        <v>4</v>
      </c>
      <c r="BB21352" s="191">
        <v>-6952.6500000000005</v>
      </c>
    </row>
    <row r="21353" spans="48:54" x14ac:dyDescent="0.2">
      <c r="AV21353" s="191" t="str">
        <f t="shared" si="337"/>
        <v>522_RS_92_4_202324</v>
      </c>
      <c r="AW21353" s="191" t="s">
        <v>92</v>
      </c>
      <c r="AX21353" s="18">
        <v>202324</v>
      </c>
      <c r="AY21353" s="191">
        <v>522</v>
      </c>
      <c r="AZ21353" s="191">
        <v>92</v>
      </c>
      <c r="BA21353" s="191">
        <v>4</v>
      </c>
      <c r="BB21353" s="191">
        <v>-841.13870000000043</v>
      </c>
    </row>
    <row r="21354" spans="48:54" x14ac:dyDescent="0.2">
      <c r="AV21354" s="191" t="str">
        <f t="shared" si="337"/>
        <v>524_RS_92_4_202324</v>
      </c>
      <c r="AW21354" s="191" t="s">
        <v>92</v>
      </c>
      <c r="AX21354" s="18">
        <v>202324</v>
      </c>
      <c r="AY21354" s="191">
        <v>524</v>
      </c>
      <c r="AZ21354" s="191">
        <v>92</v>
      </c>
      <c r="BA21354" s="191">
        <v>4</v>
      </c>
      <c r="BB21354" s="191">
        <v>12422.346</v>
      </c>
    </row>
    <row r="21355" spans="48:54" x14ac:dyDescent="0.2">
      <c r="AV21355" s="191" t="str">
        <f t="shared" si="337"/>
        <v>526_RS_92_4_202324</v>
      </c>
      <c r="AW21355" s="191" t="s">
        <v>92</v>
      </c>
      <c r="AX21355" s="18">
        <v>202324</v>
      </c>
      <c r="AY21355" s="191">
        <v>526</v>
      </c>
      <c r="AZ21355" s="191">
        <v>92</v>
      </c>
      <c r="BA21355" s="191">
        <v>4</v>
      </c>
      <c r="BB21355" s="191">
        <v>-2785.6008500000007</v>
      </c>
    </row>
    <row r="21356" spans="48:54" x14ac:dyDescent="0.2">
      <c r="AV21356" s="191" t="str">
        <f t="shared" si="337"/>
        <v>528_RS_92_4_202324</v>
      </c>
      <c r="AW21356" s="191" t="s">
        <v>92</v>
      </c>
      <c r="AX21356" s="18">
        <v>202324</v>
      </c>
      <c r="AY21356" s="191">
        <v>528</v>
      </c>
      <c r="AZ21356" s="191">
        <v>92</v>
      </c>
      <c r="BA21356" s="191">
        <v>4</v>
      </c>
      <c r="BB21356" s="191">
        <v>-4226</v>
      </c>
    </row>
    <row r="21357" spans="48:54" x14ac:dyDescent="0.2">
      <c r="AV21357" s="191" t="str">
        <f t="shared" si="337"/>
        <v>530_RS_92_4_202324</v>
      </c>
      <c r="AW21357" s="191" t="s">
        <v>92</v>
      </c>
      <c r="AX21357" s="18">
        <v>202324</v>
      </c>
      <c r="AY21357" s="191">
        <v>530</v>
      </c>
      <c r="AZ21357" s="191">
        <v>92</v>
      </c>
      <c r="BA21357" s="191">
        <v>4</v>
      </c>
      <c r="BB21357" s="191">
        <v>-13130.02</v>
      </c>
    </row>
    <row r="21358" spans="48:54" x14ac:dyDescent="0.2">
      <c r="AV21358" s="191" t="str">
        <f t="shared" si="337"/>
        <v>532_RS_92_4_202324</v>
      </c>
      <c r="AW21358" s="191" t="s">
        <v>92</v>
      </c>
      <c r="AX21358" s="18">
        <v>202324</v>
      </c>
      <c r="AY21358" s="191">
        <v>532</v>
      </c>
      <c r="AZ21358" s="191">
        <v>92</v>
      </c>
      <c r="BA21358" s="191">
        <v>4</v>
      </c>
      <c r="BB21358" s="191">
        <v>-6797.7340000000004</v>
      </c>
    </row>
    <row r="21359" spans="48:54" x14ac:dyDescent="0.2">
      <c r="AV21359" s="191" t="str">
        <f t="shared" si="337"/>
        <v>534_RS_92_4_202324</v>
      </c>
      <c r="AW21359" s="191" t="s">
        <v>92</v>
      </c>
      <c r="AX21359" s="18">
        <v>202324</v>
      </c>
      <c r="AY21359" s="191">
        <v>534</v>
      </c>
      <c r="AZ21359" s="191">
        <v>92</v>
      </c>
      <c r="BA21359" s="191">
        <v>4</v>
      </c>
      <c r="BB21359" s="191">
        <v>-10114.173140000001</v>
      </c>
    </row>
    <row r="21360" spans="48:54" x14ac:dyDescent="0.2">
      <c r="AV21360" s="191" t="str">
        <f t="shared" si="337"/>
        <v>536_RS_92_4_202324</v>
      </c>
      <c r="AW21360" s="191" t="s">
        <v>92</v>
      </c>
      <c r="AX21360" s="18">
        <v>202324</v>
      </c>
      <c r="AY21360" s="191">
        <v>536</v>
      </c>
      <c r="AZ21360" s="191">
        <v>92</v>
      </c>
      <c r="BA21360" s="191">
        <v>4</v>
      </c>
      <c r="BB21360" s="191">
        <v>-27505.284</v>
      </c>
    </row>
    <row r="21361" spans="48:54" x14ac:dyDescent="0.2">
      <c r="AV21361" s="191" t="str">
        <f t="shared" si="337"/>
        <v>538_RS_92_4_202324</v>
      </c>
      <c r="AW21361" s="191" t="s">
        <v>92</v>
      </c>
      <c r="AX21361" s="18">
        <v>202324</v>
      </c>
      <c r="AY21361" s="191">
        <v>538</v>
      </c>
      <c r="AZ21361" s="191">
        <v>92</v>
      </c>
      <c r="BA21361" s="191">
        <v>4</v>
      </c>
      <c r="BB21361" s="191">
        <v>-15964.831099999999</v>
      </c>
    </row>
    <row r="21362" spans="48:54" x14ac:dyDescent="0.2">
      <c r="AV21362" s="191" t="str">
        <f t="shared" si="337"/>
        <v>540_RS_92_4_202324</v>
      </c>
      <c r="AW21362" s="191" t="s">
        <v>92</v>
      </c>
      <c r="AX21362" s="18">
        <v>202324</v>
      </c>
      <c r="AY21362" s="191">
        <v>540</v>
      </c>
      <c r="AZ21362" s="191">
        <v>92</v>
      </c>
      <c r="BA21362" s="191">
        <v>4</v>
      </c>
      <c r="BB21362" s="191">
        <v>-4783.8450000000012</v>
      </c>
    </row>
    <row r="21363" spans="48:54" x14ac:dyDescent="0.2">
      <c r="AV21363" s="191" t="str">
        <f t="shared" si="337"/>
        <v>542_RS_92_4_202324</v>
      </c>
      <c r="AW21363" s="191" t="s">
        <v>92</v>
      </c>
      <c r="AX21363" s="18">
        <v>202324</v>
      </c>
      <c r="AY21363" s="191">
        <v>542</v>
      </c>
      <c r="AZ21363" s="191">
        <v>92</v>
      </c>
      <c r="BA21363" s="191">
        <v>4</v>
      </c>
      <c r="BB21363" s="191">
        <v>-4070.80017</v>
      </c>
    </row>
    <row r="21364" spans="48:54" x14ac:dyDescent="0.2">
      <c r="AV21364" s="191" t="str">
        <f t="shared" si="337"/>
        <v>544_RS_92_4_202324</v>
      </c>
      <c r="AW21364" s="191" t="s">
        <v>92</v>
      </c>
      <c r="AX21364" s="18">
        <v>202324</v>
      </c>
      <c r="AY21364" s="191">
        <v>544</v>
      </c>
      <c r="AZ21364" s="191">
        <v>92</v>
      </c>
      <c r="BA21364" s="191">
        <v>4</v>
      </c>
      <c r="BB21364" s="191">
        <v>-23090.895639999999</v>
      </c>
    </row>
    <row r="21365" spans="48:54" x14ac:dyDescent="0.2">
      <c r="AV21365" s="191" t="str">
        <f t="shared" si="337"/>
        <v>545_RS_92_4_202324</v>
      </c>
      <c r="AW21365" s="191" t="s">
        <v>92</v>
      </c>
      <c r="AX21365" s="18">
        <v>202324</v>
      </c>
      <c r="AY21365" s="191">
        <v>545</v>
      </c>
      <c r="AZ21365" s="191">
        <v>92</v>
      </c>
      <c r="BA21365" s="191">
        <v>4</v>
      </c>
      <c r="BB21365" s="191">
        <v>6755.9904679999891</v>
      </c>
    </row>
    <row r="21366" spans="48:54" x14ac:dyDescent="0.2">
      <c r="AV21366" s="191" t="str">
        <f t="shared" si="337"/>
        <v>546_RS_92_4_202324</v>
      </c>
      <c r="AW21366" s="191" t="s">
        <v>92</v>
      </c>
      <c r="AX21366" s="18">
        <v>202324</v>
      </c>
      <c r="AY21366" s="191">
        <v>546</v>
      </c>
      <c r="AZ21366" s="191">
        <v>92</v>
      </c>
      <c r="BA21366" s="191">
        <v>4</v>
      </c>
      <c r="BB21366" s="191">
        <v>1932.0639999999999</v>
      </c>
    </row>
    <row r="21367" spans="48:54" x14ac:dyDescent="0.2">
      <c r="AV21367" s="191" t="str">
        <f t="shared" si="337"/>
        <v>548_RS_92_4_202324</v>
      </c>
      <c r="AW21367" s="191" t="s">
        <v>92</v>
      </c>
      <c r="AX21367" s="18">
        <v>202324</v>
      </c>
      <c r="AY21367" s="191">
        <v>548</v>
      </c>
      <c r="AZ21367" s="191">
        <v>92</v>
      </c>
      <c r="BA21367" s="191">
        <v>4</v>
      </c>
      <c r="BB21367" s="191">
        <v>-2906.3249999999998</v>
      </c>
    </row>
    <row r="21368" spans="48:54" x14ac:dyDescent="0.2">
      <c r="AV21368" s="191" t="str">
        <f t="shared" si="337"/>
        <v>550_RS_92_4_202324</v>
      </c>
      <c r="AW21368" s="191" t="s">
        <v>92</v>
      </c>
      <c r="AX21368" s="18">
        <v>202324</v>
      </c>
      <c r="AY21368" s="191">
        <v>550</v>
      </c>
      <c r="AZ21368" s="191">
        <v>92</v>
      </c>
      <c r="BA21368" s="191">
        <v>4</v>
      </c>
      <c r="BB21368" s="191">
        <v>-10280.402</v>
      </c>
    </row>
    <row r="21369" spans="48:54" x14ac:dyDescent="0.2">
      <c r="AV21369" s="191" t="str">
        <f t="shared" si="337"/>
        <v>552_RS_92_4_202324</v>
      </c>
      <c r="AW21369" s="191" t="s">
        <v>92</v>
      </c>
      <c r="AX21369" s="18">
        <v>202324</v>
      </c>
      <c r="AY21369" s="191">
        <v>552</v>
      </c>
      <c r="AZ21369" s="191">
        <v>92</v>
      </c>
      <c r="BA21369" s="191">
        <v>4</v>
      </c>
      <c r="BB21369" s="191">
        <v>-2065.8029999999999</v>
      </c>
    </row>
    <row r="21370" spans="48:54" x14ac:dyDescent="0.2">
      <c r="AV21370" s="191" t="str">
        <f t="shared" si="337"/>
        <v>562_RS_92_4_202324</v>
      </c>
      <c r="AW21370" s="191" t="s">
        <v>92</v>
      </c>
      <c r="AX21370" s="18">
        <v>202324</v>
      </c>
      <c r="AY21370" s="191">
        <v>562</v>
      </c>
      <c r="AZ21370" s="191">
        <v>92</v>
      </c>
      <c r="BA21370" s="191">
        <v>4</v>
      </c>
      <c r="BB21370" s="191">
        <v>1847</v>
      </c>
    </row>
    <row r="21371" spans="48:54" x14ac:dyDescent="0.2">
      <c r="AV21371" s="191" t="str">
        <f t="shared" si="337"/>
        <v>564_RS_92_4_202324</v>
      </c>
      <c r="AW21371" s="191" t="s">
        <v>92</v>
      </c>
      <c r="AX21371" s="18">
        <v>202324</v>
      </c>
      <c r="AY21371" s="191">
        <v>564</v>
      </c>
      <c r="AZ21371" s="191">
        <v>92</v>
      </c>
      <c r="BA21371" s="191">
        <v>4</v>
      </c>
      <c r="BB21371" s="191">
        <v>-4877.473</v>
      </c>
    </row>
    <row r="21372" spans="48:54" x14ac:dyDescent="0.2">
      <c r="AV21372" s="191" t="str">
        <f t="shared" si="337"/>
        <v>566_RS_92_4_202324</v>
      </c>
      <c r="AW21372" s="191" t="s">
        <v>92</v>
      </c>
      <c r="AX21372" s="18">
        <v>202324</v>
      </c>
      <c r="AY21372" s="191">
        <v>566</v>
      </c>
      <c r="AZ21372" s="191">
        <v>92</v>
      </c>
      <c r="BA21372" s="191">
        <v>4</v>
      </c>
      <c r="BB21372" s="191">
        <v>4380</v>
      </c>
    </row>
    <row r="21373" spans="48:54" x14ac:dyDescent="0.2">
      <c r="AV21373" s="191" t="str">
        <f t="shared" si="337"/>
        <v>568_RS_92_4_202324</v>
      </c>
      <c r="AW21373" s="191" t="s">
        <v>92</v>
      </c>
      <c r="AX21373" s="18">
        <v>202324</v>
      </c>
      <c r="AY21373" s="191">
        <v>568</v>
      </c>
      <c r="AZ21373" s="191">
        <v>92</v>
      </c>
      <c r="BA21373" s="191">
        <v>4</v>
      </c>
      <c r="BB21373" s="191">
        <v>0</v>
      </c>
    </row>
    <row r="21374" spans="48:54" x14ac:dyDescent="0.2">
      <c r="AV21374" s="191" t="str">
        <f t="shared" si="337"/>
        <v>572_RS_92_4_202324</v>
      </c>
      <c r="AW21374" s="191" t="s">
        <v>92</v>
      </c>
      <c r="AX21374" s="18">
        <v>202324</v>
      </c>
      <c r="AY21374" s="191">
        <v>572</v>
      </c>
      <c r="AZ21374" s="191">
        <v>92</v>
      </c>
      <c r="BA21374" s="191">
        <v>4</v>
      </c>
      <c r="BB21374" s="191">
        <v>-705</v>
      </c>
    </row>
    <row r="21375" spans="48:54" x14ac:dyDescent="0.2">
      <c r="AV21375" s="191" t="str">
        <f t="shared" si="337"/>
        <v>574_RS_92_4_202324</v>
      </c>
      <c r="AW21375" s="191" t="s">
        <v>92</v>
      </c>
      <c r="AX21375" s="18">
        <v>202324</v>
      </c>
      <c r="AY21375" s="191">
        <v>574</v>
      </c>
      <c r="AZ21375" s="191">
        <v>92</v>
      </c>
      <c r="BA21375" s="191">
        <v>4</v>
      </c>
      <c r="BB21375" s="191">
        <v>703.63099999999997</v>
      </c>
    </row>
    <row r="21376" spans="48:54" x14ac:dyDescent="0.2">
      <c r="AV21376" s="191" t="str">
        <f t="shared" si="337"/>
        <v>576_RS_92_4_202324</v>
      </c>
      <c r="AW21376" s="191" t="s">
        <v>92</v>
      </c>
      <c r="AX21376" s="18">
        <v>202324</v>
      </c>
      <c r="AY21376" s="191">
        <v>576</v>
      </c>
      <c r="AZ21376" s="191">
        <v>92</v>
      </c>
      <c r="BA21376" s="191">
        <v>4</v>
      </c>
      <c r="BB21376" s="191">
        <v>-250.95607927464926</v>
      </c>
    </row>
    <row r="21377" spans="48:54" x14ac:dyDescent="0.2">
      <c r="AV21377" s="191" t="str">
        <f t="shared" si="337"/>
        <v>582_RS_92_4_202324</v>
      </c>
      <c r="AW21377" s="191" t="s">
        <v>92</v>
      </c>
      <c r="AX21377" s="18">
        <v>202324</v>
      </c>
      <c r="AY21377" s="191">
        <v>582</v>
      </c>
      <c r="AZ21377" s="191">
        <v>92</v>
      </c>
      <c r="BA21377" s="191">
        <v>4</v>
      </c>
      <c r="BB21377" s="191">
        <v>-1276.5999999999999</v>
      </c>
    </row>
    <row r="21378" spans="48:54" x14ac:dyDescent="0.2">
      <c r="AV21378" s="191" t="str">
        <f t="shared" si="337"/>
        <v>584_RS_92_4_202324</v>
      </c>
      <c r="AW21378" s="191" t="s">
        <v>92</v>
      </c>
      <c r="AX21378" s="18">
        <v>202324</v>
      </c>
      <c r="AY21378" s="191">
        <v>584</v>
      </c>
      <c r="AZ21378" s="191">
        <v>92</v>
      </c>
      <c r="BA21378" s="191">
        <v>4</v>
      </c>
      <c r="BB21378" s="191">
        <v>0</v>
      </c>
    </row>
    <row r="21379" spans="48:54" x14ac:dyDescent="0.2">
      <c r="AV21379" s="191" t="str">
        <f t="shared" si="337"/>
        <v>586_RS_92_4_202324</v>
      </c>
      <c r="AW21379" s="191" t="s">
        <v>92</v>
      </c>
      <c r="AX21379" s="18">
        <v>202324</v>
      </c>
      <c r="AY21379" s="191">
        <v>586</v>
      </c>
      <c r="AZ21379" s="191">
        <v>92</v>
      </c>
      <c r="BA21379" s="191">
        <v>4</v>
      </c>
      <c r="BB21379" s="191">
        <v>461.10700000000003</v>
      </c>
    </row>
    <row r="21380" spans="48:54" x14ac:dyDescent="0.2">
      <c r="AV21380" s="191" t="str">
        <f t="shared" ref="AV21380:AV21443" si="338">AY21380&amp;"_"&amp;AW21380&amp;"_"&amp;AZ21380&amp;"_"&amp;BA21380&amp;"_"&amp;AX21380</f>
        <v>512_RS_93_4_202324</v>
      </c>
      <c r="AW21380" s="191" t="s">
        <v>92</v>
      </c>
      <c r="AX21380" s="18">
        <v>202324</v>
      </c>
      <c r="AY21380" s="191">
        <v>512</v>
      </c>
      <c r="AZ21380" s="191">
        <v>93</v>
      </c>
      <c r="BA21380" s="191">
        <v>4</v>
      </c>
      <c r="BB21380" s="191">
        <v>1231.7317400000002</v>
      </c>
    </row>
    <row r="21381" spans="48:54" x14ac:dyDescent="0.2">
      <c r="AV21381" s="191" t="str">
        <f t="shared" si="338"/>
        <v>514_RS_93_4_202324</v>
      </c>
      <c r="AW21381" s="191" t="s">
        <v>92</v>
      </c>
      <c r="AX21381" s="18">
        <v>202324</v>
      </c>
      <c r="AY21381" s="191">
        <v>514</v>
      </c>
      <c r="AZ21381" s="191">
        <v>93</v>
      </c>
      <c r="BA21381" s="191">
        <v>4</v>
      </c>
      <c r="BB21381" s="191">
        <v>0</v>
      </c>
    </row>
    <row r="21382" spans="48:54" x14ac:dyDescent="0.2">
      <c r="AV21382" s="191" t="str">
        <f t="shared" si="338"/>
        <v>516_RS_93_4_202324</v>
      </c>
      <c r="AW21382" s="191" t="s">
        <v>92</v>
      </c>
      <c r="AX21382" s="18">
        <v>202324</v>
      </c>
      <c r="AY21382" s="191">
        <v>516</v>
      </c>
      <c r="AZ21382" s="191">
        <v>93</v>
      </c>
      <c r="BA21382" s="191">
        <v>4</v>
      </c>
      <c r="BB21382" s="191">
        <v>0</v>
      </c>
    </row>
    <row r="21383" spans="48:54" x14ac:dyDescent="0.2">
      <c r="AV21383" s="191" t="str">
        <f t="shared" si="338"/>
        <v>518_RS_93_4_202324</v>
      </c>
      <c r="AW21383" s="191" t="s">
        <v>92</v>
      </c>
      <c r="AX21383" s="18">
        <v>202324</v>
      </c>
      <c r="AY21383" s="191">
        <v>518</v>
      </c>
      <c r="AZ21383" s="191">
        <v>93</v>
      </c>
      <c r="BA21383" s="191">
        <v>4</v>
      </c>
      <c r="BB21383" s="191">
        <v>0</v>
      </c>
    </row>
    <row r="21384" spans="48:54" x14ac:dyDescent="0.2">
      <c r="AV21384" s="191" t="str">
        <f t="shared" si="338"/>
        <v>520_RS_93_4_202324</v>
      </c>
      <c r="AW21384" s="191" t="s">
        <v>92</v>
      </c>
      <c r="AX21384" s="18">
        <v>202324</v>
      </c>
      <c r="AY21384" s="191">
        <v>520</v>
      </c>
      <c r="AZ21384" s="191">
        <v>93</v>
      </c>
      <c r="BA21384" s="191">
        <v>4</v>
      </c>
      <c r="BB21384" s="191">
        <v>0</v>
      </c>
    </row>
    <row r="21385" spans="48:54" x14ac:dyDescent="0.2">
      <c r="AV21385" s="191" t="str">
        <f t="shared" si="338"/>
        <v>522_RS_93_4_202324</v>
      </c>
      <c r="AW21385" s="191" t="s">
        <v>92</v>
      </c>
      <c r="AX21385" s="18">
        <v>202324</v>
      </c>
      <c r="AY21385" s="191">
        <v>522</v>
      </c>
      <c r="AZ21385" s="191">
        <v>93</v>
      </c>
      <c r="BA21385" s="191">
        <v>4</v>
      </c>
      <c r="BB21385" s="191">
        <v>-5899.9949999999999</v>
      </c>
    </row>
    <row r="21386" spans="48:54" x14ac:dyDescent="0.2">
      <c r="AV21386" s="191" t="str">
        <f t="shared" si="338"/>
        <v>524_RS_93_4_202324</v>
      </c>
      <c r="AW21386" s="191" t="s">
        <v>92</v>
      </c>
      <c r="AX21386" s="18">
        <v>202324</v>
      </c>
      <c r="AY21386" s="191">
        <v>524</v>
      </c>
      <c r="AZ21386" s="191">
        <v>93</v>
      </c>
      <c r="BA21386" s="191">
        <v>4</v>
      </c>
      <c r="BB21386" s="191">
        <v>-3631.56</v>
      </c>
    </row>
    <row r="21387" spans="48:54" x14ac:dyDescent="0.2">
      <c r="AV21387" s="191" t="str">
        <f t="shared" si="338"/>
        <v>526_RS_93_4_202324</v>
      </c>
      <c r="AW21387" s="191" t="s">
        <v>92</v>
      </c>
      <c r="AX21387" s="18">
        <v>202324</v>
      </c>
      <c r="AY21387" s="191">
        <v>526</v>
      </c>
      <c r="AZ21387" s="191">
        <v>93</v>
      </c>
      <c r="BA21387" s="191">
        <v>4</v>
      </c>
      <c r="BB21387" s="191">
        <v>-71.875209999999996</v>
      </c>
    </row>
    <row r="21388" spans="48:54" x14ac:dyDescent="0.2">
      <c r="AV21388" s="191" t="str">
        <f t="shared" si="338"/>
        <v>528_RS_93_4_202324</v>
      </c>
      <c r="AW21388" s="191" t="s">
        <v>92</v>
      </c>
      <c r="AX21388" s="18">
        <v>202324</v>
      </c>
      <c r="AY21388" s="191">
        <v>528</v>
      </c>
      <c r="AZ21388" s="191">
        <v>93</v>
      </c>
      <c r="BA21388" s="191">
        <v>4</v>
      </c>
      <c r="BB21388" s="191">
        <v>0</v>
      </c>
    </row>
    <row r="21389" spans="48:54" x14ac:dyDescent="0.2">
      <c r="AV21389" s="191" t="str">
        <f t="shared" si="338"/>
        <v>530_RS_93_4_202324</v>
      </c>
      <c r="AW21389" s="191" t="s">
        <v>92</v>
      </c>
      <c r="AX21389" s="18">
        <v>202324</v>
      </c>
      <c r="AY21389" s="191">
        <v>530</v>
      </c>
      <c r="AZ21389" s="191">
        <v>93</v>
      </c>
      <c r="BA21389" s="191">
        <v>4</v>
      </c>
      <c r="BB21389" s="191">
        <v>-754.94299999999998</v>
      </c>
    </row>
    <row r="21390" spans="48:54" x14ac:dyDescent="0.2">
      <c r="AV21390" s="191" t="str">
        <f t="shared" si="338"/>
        <v>532_RS_93_4_202324</v>
      </c>
      <c r="AW21390" s="191" t="s">
        <v>92</v>
      </c>
      <c r="AX21390" s="18">
        <v>202324</v>
      </c>
      <c r="AY21390" s="191">
        <v>532</v>
      </c>
      <c r="AZ21390" s="191">
        <v>93</v>
      </c>
      <c r="BA21390" s="191">
        <v>4</v>
      </c>
      <c r="BB21390" s="191">
        <v>2000</v>
      </c>
    </row>
    <row r="21391" spans="48:54" x14ac:dyDescent="0.2">
      <c r="AV21391" s="191" t="str">
        <f t="shared" si="338"/>
        <v>534_RS_93_4_202324</v>
      </c>
      <c r="AW21391" s="191" t="s">
        <v>92</v>
      </c>
      <c r="AX21391" s="18">
        <v>202324</v>
      </c>
      <c r="AY21391" s="191">
        <v>534</v>
      </c>
      <c r="AZ21391" s="191">
        <v>93</v>
      </c>
      <c r="BA21391" s="191">
        <v>4</v>
      </c>
      <c r="BB21391" s="191">
        <v>0</v>
      </c>
    </row>
    <row r="21392" spans="48:54" x14ac:dyDescent="0.2">
      <c r="AV21392" s="191" t="str">
        <f t="shared" si="338"/>
        <v>536_RS_93_4_202324</v>
      </c>
      <c r="AW21392" s="191" t="s">
        <v>92</v>
      </c>
      <c r="AX21392" s="18">
        <v>202324</v>
      </c>
      <c r="AY21392" s="191">
        <v>536</v>
      </c>
      <c r="AZ21392" s="191">
        <v>93</v>
      </c>
      <c r="BA21392" s="191">
        <v>4</v>
      </c>
      <c r="BB21392" s="191">
        <v>-101.783</v>
      </c>
    </row>
    <row r="21393" spans="48:54" x14ac:dyDescent="0.2">
      <c r="AV21393" s="191" t="str">
        <f t="shared" si="338"/>
        <v>538_RS_93_4_202324</v>
      </c>
      <c r="AW21393" s="191" t="s">
        <v>92</v>
      </c>
      <c r="AX21393" s="18">
        <v>202324</v>
      </c>
      <c r="AY21393" s="191">
        <v>538</v>
      </c>
      <c r="AZ21393" s="191">
        <v>93</v>
      </c>
      <c r="BA21393" s="191">
        <v>4</v>
      </c>
      <c r="BB21393" s="191">
        <v>0</v>
      </c>
    </row>
    <row r="21394" spans="48:54" x14ac:dyDescent="0.2">
      <c r="AV21394" s="191" t="str">
        <f t="shared" si="338"/>
        <v>540_RS_93_4_202324</v>
      </c>
      <c r="AW21394" s="191" t="s">
        <v>92</v>
      </c>
      <c r="AX21394" s="18">
        <v>202324</v>
      </c>
      <c r="AY21394" s="191">
        <v>540</v>
      </c>
      <c r="AZ21394" s="191">
        <v>93</v>
      </c>
      <c r="BA21394" s="191">
        <v>4</v>
      </c>
      <c r="BB21394" s="191">
        <v>0</v>
      </c>
    </row>
    <row r="21395" spans="48:54" x14ac:dyDescent="0.2">
      <c r="AV21395" s="191" t="str">
        <f t="shared" si="338"/>
        <v>542_RS_93_4_202324</v>
      </c>
      <c r="AW21395" s="191" t="s">
        <v>92</v>
      </c>
      <c r="AX21395" s="18">
        <v>202324</v>
      </c>
      <c r="AY21395" s="191">
        <v>542</v>
      </c>
      <c r="AZ21395" s="191">
        <v>93</v>
      </c>
      <c r="BA21395" s="191">
        <v>4</v>
      </c>
      <c r="BB21395" s="191">
        <v>0</v>
      </c>
    </row>
    <row r="21396" spans="48:54" x14ac:dyDescent="0.2">
      <c r="AV21396" s="191" t="str">
        <f t="shared" si="338"/>
        <v>544_RS_93_4_202324</v>
      </c>
      <c r="AW21396" s="191" t="s">
        <v>92</v>
      </c>
      <c r="AX21396" s="18">
        <v>202324</v>
      </c>
      <c r="AY21396" s="191">
        <v>544</v>
      </c>
      <c r="AZ21396" s="191">
        <v>93</v>
      </c>
      <c r="BA21396" s="191">
        <v>4</v>
      </c>
      <c r="BB21396" s="191">
        <v>-569.77945999999997</v>
      </c>
    </row>
    <row r="21397" spans="48:54" x14ac:dyDescent="0.2">
      <c r="AV21397" s="191" t="str">
        <f t="shared" si="338"/>
        <v>545_RS_93_4_202324</v>
      </c>
      <c r="AW21397" s="191" t="s">
        <v>92</v>
      </c>
      <c r="AX21397" s="18">
        <v>202324</v>
      </c>
      <c r="AY21397" s="191">
        <v>545</v>
      </c>
      <c r="AZ21397" s="191">
        <v>93</v>
      </c>
      <c r="BA21397" s="191">
        <v>4</v>
      </c>
      <c r="BB21397" s="191">
        <v>-310</v>
      </c>
    </row>
    <row r="21398" spans="48:54" x14ac:dyDescent="0.2">
      <c r="AV21398" s="191" t="str">
        <f t="shared" si="338"/>
        <v>546_RS_93_4_202324</v>
      </c>
      <c r="AW21398" s="191" t="s">
        <v>92</v>
      </c>
      <c r="AX21398" s="18">
        <v>202324</v>
      </c>
      <c r="AY21398" s="191">
        <v>546</v>
      </c>
      <c r="AZ21398" s="191">
        <v>93</v>
      </c>
      <c r="BA21398" s="191">
        <v>4</v>
      </c>
      <c r="BB21398" s="191">
        <v>-396.57299999999998</v>
      </c>
    </row>
    <row r="21399" spans="48:54" x14ac:dyDescent="0.2">
      <c r="AV21399" s="191" t="str">
        <f t="shared" si="338"/>
        <v>548_RS_93_4_202324</v>
      </c>
      <c r="AW21399" s="191" t="s">
        <v>92</v>
      </c>
      <c r="AX21399" s="18">
        <v>202324</v>
      </c>
      <c r="AY21399" s="191">
        <v>548</v>
      </c>
      <c r="AZ21399" s="191">
        <v>93</v>
      </c>
      <c r="BA21399" s="191">
        <v>4</v>
      </c>
      <c r="BB21399" s="191">
        <v>0</v>
      </c>
    </row>
    <row r="21400" spans="48:54" x14ac:dyDescent="0.2">
      <c r="AV21400" s="191" t="str">
        <f t="shared" si="338"/>
        <v>550_RS_93_4_202324</v>
      </c>
      <c r="AW21400" s="191" t="s">
        <v>92</v>
      </c>
      <c r="AX21400" s="18">
        <v>202324</v>
      </c>
      <c r="AY21400" s="191">
        <v>550</v>
      </c>
      <c r="AZ21400" s="191">
        <v>93</v>
      </c>
      <c r="BA21400" s="191">
        <v>4</v>
      </c>
      <c r="BB21400" s="191">
        <v>0</v>
      </c>
    </row>
    <row r="21401" spans="48:54" x14ac:dyDescent="0.2">
      <c r="AV21401" s="191" t="str">
        <f t="shared" si="338"/>
        <v>552_RS_93_4_202324</v>
      </c>
      <c r="AW21401" s="191" t="s">
        <v>92</v>
      </c>
      <c r="AX21401" s="18">
        <v>202324</v>
      </c>
      <c r="AY21401" s="191">
        <v>552</v>
      </c>
      <c r="AZ21401" s="191">
        <v>93</v>
      </c>
      <c r="BA21401" s="191">
        <v>4</v>
      </c>
      <c r="BB21401" s="191">
        <v>0</v>
      </c>
    </row>
    <row r="21402" spans="48:54" x14ac:dyDescent="0.2">
      <c r="AV21402" s="191" t="str">
        <f t="shared" si="338"/>
        <v>562_RS_93_4_202324</v>
      </c>
      <c r="AW21402" s="191" t="s">
        <v>92</v>
      </c>
      <c r="AX21402" s="18">
        <v>202324</v>
      </c>
      <c r="AY21402" s="191">
        <v>562</v>
      </c>
      <c r="AZ21402" s="191">
        <v>93</v>
      </c>
      <c r="BA21402" s="191">
        <v>4</v>
      </c>
      <c r="BB21402" s="191">
        <v>0</v>
      </c>
    </row>
    <row r="21403" spans="48:54" x14ac:dyDescent="0.2">
      <c r="AV21403" s="191" t="str">
        <f t="shared" si="338"/>
        <v>564_RS_93_4_202324</v>
      </c>
      <c r="AW21403" s="191" t="s">
        <v>92</v>
      </c>
      <c r="AX21403" s="18">
        <v>202324</v>
      </c>
      <c r="AY21403" s="191">
        <v>564</v>
      </c>
      <c r="AZ21403" s="191">
        <v>93</v>
      </c>
      <c r="BA21403" s="191">
        <v>4</v>
      </c>
      <c r="BB21403" s="191">
        <v>0</v>
      </c>
    </row>
    <row r="21404" spans="48:54" x14ac:dyDescent="0.2">
      <c r="AV21404" s="191" t="str">
        <f t="shared" si="338"/>
        <v>566_RS_93_4_202324</v>
      </c>
      <c r="AW21404" s="191" t="s">
        <v>92</v>
      </c>
      <c r="AX21404" s="18">
        <v>202324</v>
      </c>
      <c r="AY21404" s="191">
        <v>566</v>
      </c>
      <c r="AZ21404" s="191">
        <v>93</v>
      </c>
      <c r="BA21404" s="191">
        <v>4</v>
      </c>
      <c r="BB21404" s="191">
        <v>0</v>
      </c>
    </row>
    <row r="21405" spans="48:54" x14ac:dyDescent="0.2">
      <c r="AV21405" s="191" t="str">
        <f t="shared" si="338"/>
        <v>568_RS_93_4_202324</v>
      </c>
      <c r="AW21405" s="191" t="s">
        <v>92</v>
      </c>
      <c r="AX21405" s="18">
        <v>202324</v>
      </c>
      <c r="AY21405" s="191">
        <v>568</v>
      </c>
      <c r="AZ21405" s="191">
        <v>93</v>
      </c>
      <c r="BA21405" s="191">
        <v>4</v>
      </c>
      <c r="BB21405" s="191">
        <v>0</v>
      </c>
    </row>
    <row r="21406" spans="48:54" x14ac:dyDescent="0.2">
      <c r="AV21406" s="191" t="str">
        <f t="shared" si="338"/>
        <v>572_RS_93_4_202324</v>
      </c>
      <c r="AW21406" s="191" t="s">
        <v>92</v>
      </c>
      <c r="AX21406" s="18">
        <v>202324</v>
      </c>
      <c r="AY21406" s="191">
        <v>572</v>
      </c>
      <c r="AZ21406" s="191">
        <v>93</v>
      </c>
      <c r="BA21406" s="191">
        <v>4</v>
      </c>
      <c r="BB21406" s="191">
        <v>0</v>
      </c>
    </row>
    <row r="21407" spans="48:54" x14ac:dyDescent="0.2">
      <c r="AV21407" s="191" t="str">
        <f t="shared" si="338"/>
        <v>574_RS_93_4_202324</v>
      </c>
      <c r="AW21407" s="191" t="s">
        <v>92</v>
      </c>
      <c r="AX21407" s="18">
        <v>202324</v>
      </c>
      <c r="AY21407" s="191">
        <v>574</v>
      </c>
      <c r="AZ21407" s="191">
        <v>93</v>
      </c>
      <c r="BA21407" s="191">
        <v>4</v>
      </c>
      <c r="BB21407" s="191">
        <v>94.149000000000001</v>
      </c>
    </row>
    <row r="21408" spans="48:54" x14ac:dyDescent="0.2">
      <c r="AV21408" s="191" t="str">
        <f t="shared" si="338"/>
        <v>576_RS_93_4_202324</v>
      </c>
      <c r="AW21408" s="191" t="s">
        <v>92</v>
      </c>
      <c r="AX21408" s="18">
        <v>202324</v>
      </c>
      <c r="AY21408" s="191">
        <v>576</v>
      </c>
      <c r="AZ21408" s="191">
        <v>93</v>
      </c>
      <c r="BA21408" s="191">
        <v>4</v>
      </c>
      <c r="BB21408" s="191">
        <v>-186.62088</v>
      </c>
    </row>
    <row r="21409" spans="48:54" x14ac:dyDescent="0.2">
      <c r="AV21409" s="191" t="str">
        <f t="shared" si="338"/>
        <v>582_RS_93_4_202324</v>
      </c>
      <c r="AW21409" s="191" t="s">
        <v>92</v>
      </c>
      <c r="AX21409" s="18">
        <v>202324</v>
      </c>
      <c r="AY21409" s="191">
        <v>582</v>
      </c>
      <c r="AZ21409" s="191">
        <v>93</v>
      </c>
      <c r="BA21409" s="191">
        <v>4</v>
      </c>
      <c r="BB21409" s="191">
        <v>0</v>
      </c>
    </row>
    <row r="21410" spans="48:54" x14ac:dyDescent="0.2">
      <c r="AV21410" s="191" t="str">
        <f t="shared" si="338"/>
        <v>584_RS_93_4_202324</v>
      </c>
      <c r="AW21410" s="191" t="s">
        <v>92</v>
      </c>
      <c r="AX21410" s="18">
        <v>202324</v>
      </c>
      <c r="AY21410" s="191">
        <v>584</v>
      </c>
      <c r="AZ21410" s="191">
        <v>93</v>
      </c>
      <c r="BA21410" s="191">
        <v>4</v>
      </c>
      <c r="BB21410" s="191">
        <v>-719</v>
      </c>
    </row>
    <row r="21411" spans="48:54" x14ac:dyDescent="0.2">
      <c r="AV21411" s="191" t="str">
        <f t="shared" si="338"/>
        <v>586_RS_93_4_202324</v>
      </c>
      <c r="AW21411" s="191" t="s">
        <v>92</v>
      </c>
      <c r="AX21411" s="18">
        <v>202324</v>
      </c>
      <c r="AY21411" s="191">
        <v>586</v>
      </c>
      <c r="AZ21411" s="191">
        <v>93</v>
      </c>
      <c r="BA21411" s="191">
        <v>4</v>
      </c>
      <c r="BB21411" s="191">
        <v>0</v>
      </c>
    </row>
    <row r="21412" spans="48:54" x14ac:dyDescent="0.2">
      <c r="AV21412" s="191" t="str">
        <f t="shared" si="338"/>
        <v>512_RS_93.5_4_202324</v>
      </c>
      <c r="AW21412" s="191" t="s">
        <v>92</v>
      </c>
      <c r="AX21412" s="18">
        <v>202324</v>
      </c>
      <c r="AY21412" s="191">
        <v>512</v>
      </c>
      <c r="AZ21412" s="191">
        <v>93.5</v>
      </c>
      <c r="BA21412" s="191">
        <v>4</v>
      </c>
      <c r="BB21412" s="191">
        <v>5221.7969999999996</v>
      </c>
    </row>
    <row r="21413" spans="48:54" x14ac:dyDescent="0.2">
      <c r="AV21413" s="191" t="str">
        <f t="shared" si="338"/>
        <v>514_RS_93.5_4_202324</v>
      </c>
      <c r="AW21413" s="191" t="s">
        <v>92</v>
      </c>
      <c r="AX21413" s="18">
        <v>202324</v>
      </c>
      <c r="AY21413" s="191">
        <v>514</v>
      </c>
      <c r="AZ21413" s="191">
        <v>93.5</v>
      </c>
      <c r="BA21413" s="191">
        <v>4</v>
      </c>
      <c r="BB21413" s="191">
        <v>9857.9369999999999</v>
      </c>
    </row>
    <row r="21414" spans="48:54" x14ac:dyDescent="0.2">
      <c r="AV21414" s="191" t="str">
        <f t="shared" si="338"/>
        <v>516_RS_93.5_4_202324</v>
      </c>
      <c r="AW21414" s="191" t="s">
        <v>92</v>
      </c>
      <c r="AX21414" s="18">
        <v>202324</v>
      </c>
      <c r="AY21414" s="191">
        <v>516</v>
      </c>
      <c r="AZ21414" s="191">
        <v>93.5</v>
      </c>
      <c r="BA21414" s="191">
        <v>4</v>
      </c>
      <c r="BB21414" s="191">
        <v>9209.7790000000005</v>
      </c>
    </row>
    <row r="21415" spans="48:54" x14ac:dyDescent="0.2">
      <c r="AV21415" s="191" t="str">
        <f t="shared" si="338"/>
        <v>518_RS_93.5_4_202324</v>
      </c>
      <c r="AW21415" s="191" t="s">
        <v>92</v>
      </c>
      <c r="AX21415" s="18">
        <v>202324</v>
      </c>
      <c r="AY21415" s="191">
        <v>518</v>
      </c>
      <c r="AZ21415" s="191">
        <v>93.5</v>
      </c>
      <c r="BA21415" s="191">
        <v>4</v>
      </c>
      <c r="BB21415" s="191">
        <v>10767.12695</v>
      </c>
    </row>
    <row r="21416" spans="48:54" x14ac:dyDescent="0.2">
      <c r="AV21416" s="191" t="str">
        <f t="shared" si="338"/>
        <v>520_RS_93.5_4_202324</v>
      </c>
      <c r="AW21416" s="191" t="s">
        <v>92</v>
      </c>
      <c r="AX21416" s="18">
        <v>202324</v>
      </c>
      <c r="AY21416" s="191">
        <v>520</v>
      </c>
      <c r="AZ21416" s="191">
        <v>93.5</v>
      </c>
      <c r="BA21416" s="191">
        <v>4</v>
      </c>
      <c r="BB21416" s="191">
        <v>11650.576999999999</v>
      </c>
    </row>
    <row r="21417" spans="48:54" x14ac:dyDescent="0.2">
      <c r="AV21417" s="191" t="str">
        <f t="shared" si="338"/>
        <v>522_RS_93.5_4_202324</v>
      </c>
      <c r="AW21417" s="191" t="s">
        <v>92</v>
      </c>
      <c r="AX21417" s="18">
        <v>202324</v>
      </c>
      <c r="AY21417" s="191">
        <v>522</v>
      </c>
      <c r="AZ21417" s="191">
        <v>93.5</v>
      </c>
      <c r="BA21417" s="191">
        <v>4</v>
      </c>
      <c r="BB21417" s="191">
        <v>12360.69636</v>
      </c>
    </row>
    <row r="21418" spans="48:54" x14ac:dyDescent="0.2">
      <c r="AV21418" s="191" t="str">
        <f t="shared" si="338"/>
        <v>524_RS_93.5_4_202324</v>
      </c>
      <c r="AW21418" s="191" t="s">
        <v>92</v>
      </c>
      <c r="AX21418" s="18">
        <v>202324</v>
      </c>
      <c r="AY21418" s="191">
        <v>524</v>
      </c>
      <c r="AZ21418" s="191">
        <v>93.5</v>
      </c>
      <c r="BA21418" s="191">
        <v>4</v>
      </c>
      <c r="BB21418" s="191">
        <v>8831.1370000000006</v>
      </c>
    </row>
    <row r="21419" spans="48:54" x14ac:dyDescent="0.2">
      <c r="AV21419" s="191" t="str">
        <f t="shared" si="338"/>
        <v>526_RS_93.5_4_202324</v>
      </c>
      <c r="AW21419" s="191" t="s">
        <v>92</v>
      </c>
      <c r="AX21419" s="18">
        <v>202324</v>
      </c>
      <c r="AY21419" s="191">
        <v>526</v>
      </c>
      <c r="AZ21419" s="191">
        <v>93.5</v>
      </c>
      <c r="BA21419" s="191">
        <v>4</v>
      </c>
      <c r="BB21419" s="191">
        <v>5197.1275378239798</v>
      </c>
    </row>
    <row r="21420" spans="48:54" x14ac:dyDescent="0.2">
      <c r="AV21420" s="191" t="str">
        <f t="shared" si="338"/>
        <v>528_RS_93.5_4_202324</v>
      </c>
      <c r="AW21420" s="191" t="s">
        <v>92</v>
      </c>
      <c r="AX21420" s="18">
        <v>202324</v>
      </c>
      <c r="AY21420" s="191">
        <v>528</v>
      </c>
      <c r="AZ21420" s="191">
        <v>93.5</v>
      </c>
      <c r="BA21420" s="191">
        <v>4</v>
      </c>
      <c r="BB21420" s="191">
        <v>7885.442</v>
      </c>
    </row>
    <row r="21421" spans="48:54" x14ac:dyDescent="0.2">
      <c r="AV21421" s="191" t="str">
        <f t="shared" si="338"/>
        <v>530_RS_93.5_4_202324</v>
      </c>
      <c r="AW21421" s="191" t="s">
        <v>92</v>
      </c>
      <c r="AX21421" s="18">
        <v>202324</v>
      </c>
      <c r="AY21421" s="191">
        <v>530</v>
      </c>
      <c r="AZ21421" s="191">
        <v>93.5</v>
      </c>
      <c r="BA21421" s="191">
        <v>4</v>
      </c>
      <c r="BB21421" s="191">
        <v>14149.992</v>
      </c>
    </row>
    <row r="21422" spans="48:54" x14ac:dyDescent="0.2">
      <c r="AV21422" s="191" t="str">
        <f t="shared" si="338"/>
        <v>532_RS_93.5_4_202324</v>
      </c>
      <c r="AW21422" s="191" t="s">
        <v>92</v>
      </c>
      <c r="AX21422" s="18">
        <v>202324</v>
      </c>
      <c r="AY21422" s="191">
        <v>532</v>
      </c>
      <c r="AZ21422" s="191">
        <v>93.5</v>
      </c>
      <c r="BA21422" s="191">
        <v>4</v>
      </c>
      <c r="BB21422" s="191">
        <v>24152.940999999999</v>
      </c>
    </row>
    <row r="21423" spans="48:54" x14ac:dyDescent="0.2">
      <c r="AV21423" s="191" t="str">
        <f t="shared" si="338"/>
        <v>534_RS_93.5_4_202324</v>
      </c>
      <c r="AW21423" s="191" t="s">
        <v>92</v>
      </c>
      <c r="AX21423" s="18">
        <v>202324</v>
      </c>
      <c r="AY21423" s="191">
        <v>534</v>
      </c>
      <c r="AZ21423" s="191">
        <v>93.5</v>
      </c>
      <c r="BA21423" s="191">
        <v>4</v>
      </c>
      <c r="BB21423" s="191">
        <v>15769.423000000001</v>
      </c>
    </row>
    <row r="21424" spans="48:54" x14ac:dyDescent="0.2">
      <c r="AV21424" s="191" t="str">
        <f t="shared" si="338"/>
        <v>536_RS_93.5_4_202324</v>
      </c>
      <c r="AW21424" s="191" t="s">
        <v>92</v>
      </c>
      <c r="AX21424" s="18">
        <v>202324</v>
      </c>
      <c r="AY21424" s="191">
        <v>536</v>
      </c>
      <c r="AZ21424" s="191">
        <v>93.5</v>
      </c>
      <c r="BA21424" s="191">
        <v>4</v>
      </c>
      <c r="BB21424" s="191">
        <v>15566.513999999999</v>
      </c>
    </row>
    <row r="21425" spans="48:54" x14ac:dyDescent="0.2">
      <c r="AV21425" s="191" t="str">
        <f t="shared" si="338"/>
        <v>538_RS_93.5_4_202324</v>
      </c>
      <c r="AW21425" s="191" t="s">
        <v>92</v>
      </c>
      <c r="AX21425" s="18">
        <v>202324</v>
      </c>
      <c r="AY21425" s="191">
        <v>538</v>
      </c>
      <c r="AZ21425" s="191">
        <v>93.5</v>
      </c>
      <c r="BA21425" s="191">
        <v>4</v>
      </c>
      <c r="BB21425" s="191">
        <v>11486.51</v>
      </c>
    </row>
    <row r="21426" spans="48:54" x14ac:dyDescent="0.2">
      <c r="AV21426" s="191" t="str">
        <f t="shared" si="338"/>
        <v>540_RS_93.5_4_202324</v>
      </c>
      <c r="AW21426" s="191" t="s">
        <v>92</v>
      </c>
      <c r="AX21426" s="18">
        <v>202324</v>
      </c>
      <c r="AY21426" s="191">
        <v>540</v>
      </c>
      <c r="AZ21426" s="191">
        <v>93.5</v>
      </c>
      <c r="BA21426" s="191">
        <v>4</v>
      </c>
      <c r="BB21426" s="191">
        <v>25662.920999999998</v>
      </c>
    </row>
    <row r="21427" spans="48:54" x14ac:dyDescent="0.2">
      <c r="AV21427" s="191" t="str">
        <f t="shared" si="338"/>
        <v>542_RS_93.5_4_202324</v>
      </c>
      <c r="AW21427" s="191" t="s">
        <v>92</v>
      </c>
      <c r="AX21427" s="18">
        <v>202324</v>
      </c>
      <c r="AY21427" s="191">
        <v>542</v>
      </c>
      <c r="AZ21427" s="191">
        <v>93.5</v>
      </c>
      <c r="BA21427" s="191">
        <v>4</v>
      </c>
      <c r="BB21427" s="191">
        <v>5593.9070000000002</v>
      </c>
    </row>
    <row r="21428" spans="48:54" x14ac:dyDescent="0.2">
      <c r="AV21428" s="191" t="str">
        <f t="shared" si="338"/>
        <v>544_RS_93.5_4_202324</v>
      </c>
      <c r="AW21428" s="191" t="s">
        <v>92</v>
      </c>
      <c r="AX21428" s="18">
        <v>202324</v>
      </c>
      <c r="AY21428" s="191">
        <v>544</v>
      </c>
      <c r="AZ21428" s="191">
        <v>93.5</v>
      </c>
      <c r="BA21428" s="191">
        <v>4</v>
      </c>
      <c r="BB21428" s="191">
        <v>15867.07309</v>
      </c>
    </row>
    <row r="21429" spans="48:54" x14ac:dyDescent="0.2">
      <c r="AV21429" s="191" t="str">
        <f t="shared" si="338"/>
        <v>545_RS_93.5_4_202324</v>
      </c>
      <c r="AW21429" s="191" t="s">
        <v>92</v>
      </c>
      <c r="AX21429" s="18">
        <v>202324</v>
      </c>
      <c r="AY21429" s="191">
        <v>545</v>
      </c>
      <c r="AZ21429" s="191">
        <v>93.5</v>
      </c>
      <c r="BA21429" s="191">
        <v>4</v>
      </c>
      <c r="BB21429" s="191">
        <v>9703.5523099999991</v>
      </c>
    </row>
    <row r="21430" spans="48:54" x14ac:dyDescent="0.2">
      <c r="AV21430" s="191" t="str">
        <f t="shared" si="338"/>
        <v>546_RS_93.5_4_202324</v>
      </c>
      <c r="AW21430" s="191" t="s">
        <v>92</v>
      </c>
      <c r="AX21430" s="18">
        <v>202324</v>
      </c>
      <c r="AY21430" s="191">
        <v>546</v>
      </c>
      <c r="AZ21430" s="191">
        <v>93.5</v>
      </c>
      <c r="BA21430" s="191">
        <v>4</v>
      </c>
      <c r="BB21430" s="191">
        <v>10256.361000000001</v>
      </c>
    </row>
    <row r="21431" spans="48:54" x14ac:dyDescent="0.2">
      <c r="AV21431" s="191" t="str">
        <f t="shared" si="338"/>
        <v>548_RS_93.5_4_202324</v>
      </c>
      <c r="AW21431" s="191" t="s">
        <v>92</v>
      </c>
      <c r="AX21431" s="18">
        <v>202324</v>
      </c>
      <c r="AY21431" s="191">
        <v>548</v>
      </c>
      <c r="AZ21431" s="191">
        <v>93.5</v>
      </c>
      <c r="BA21431" s="191">
        <v>4</v>
      </c>
      <c r="BB21431" s="191">
        <v>7403.2640000000001</v>
      </c>
    </row>
    <row r="21432" spans="48:54" x14ac:dyDescent="0.2">
      <c r="AV21432" s="191" t="str">
        <f t="shared" si="338"/>
        <v>550_RS_93.5_4_202324</v>
      </c>
      <c r="AW21432" s="191" t="s">
        <v>92</v>
      </c>
      <c r="AX21432" s="18">
        <v>202324</v>
      </c>
      <c r="AY21432" s="191">
        <v>550</v>
      </c>
      <c r="AZ21432" s="191">
        <v>93.5</v>
      </c>
      <c r="BA21432" s="191">
        <v>4</v>
      </c>
      <c r="BB21432" s="191">
        <v>13255.273999999999</v>
      </c>
    </row>
    <row r="21433" spans="48:54" x14ac:dyDescent="0.2">
      <c r="AV21433" s="191" t="str">
        <f t="shared" si="338"/>
        <v>552_RS_93.5_4_202324</v>
      </c>
      <c r="AW21433" s="191" t="s">
        <v>92</v>
      </c>
      <c r="AX21433" s="18">
        <v>202324</v>
      </c>
      <c r="AY21433" s="191">
        <v>552</v>
      </c>
      <c r="AZ21433" s="191">
        <v>93.5</v>
      </c>
      <c r="BA21433" s="191">
        <v>4</v>
      </c>
      <c r="BB21433" s="191">
        <v>28326</v>
      </c>
    </row>
    <row r="21434" spans="48:54" x14ac:dyDescent="0.2">
      <c r="AV21434" s="191" t="str">
        <f t="shared" si="338"/>
        <v>562_RS_93.5_4_202324</v>
      </c>
      <c r="AW21434" s="191" t="s">
        <v>92</v>
      </c>
      <c r="AX21434" s="18">
        <v>202324</v>
      </c>
      <c r="AY21434" s="191">
        <v>562</v>
      </c>
      <c r="AZ21434" s="191">
        <v>93.5</v>
      </c>
      <c r="BA21434" s="191">
        <v>4</v>
      </c>
      <c r="BB21434" s="191">
        <v>0</v>
      </c>
    </row>
    <row r="21435" spans="48:54" x14ac:dyDescent="0.2">
      <c r="AV21435" s="191" t="str">
        <f t="shared" si="338"/>
        <v>564_RS_93.5_4_202324</v>
      </c>
      <c r="AW21435" s="191" t="s">
        <v>92</v>
      </c>
      <c r="AX21435" s="18">
        <v>202324</v>
      </c>
      <c r="AY21435" s="191">
        <v>564</v>
      </c>
      <c r="AZ21435" s="191">
        <v>93.5</v>
      </c>
      <c r="BA21435" s="191">
        <v>4</v>
      </c>
      <c r="BB21435" s="191">
        <v>0</v>
      </c>
    </row>
    <row r="21436" spans="48:54" x14ac:dyDescent="0.2">
      <c r="AV21436" s="191" t="str">
        <f t="shared" si="338"/>
        <v>566_RS_93.5_4_202324</v>
      </c>
      <c r="AW21436" s="191" t="s">
        <v>92</v>
      </c>
      <c r="AX21436" s="18">
        <v>202324</v>
      </c>
      <c r="AY21436" s="191">
        <v>566</v>
      </c>
      <c r="AZ21436" s="191">
        <v>93.5</v>
      </c>
      <c r="BA21436" s="191">
        <v>4</v>
      </c>
      <c r="BB21436" s="191">
        <v>0</v>
      </c>
    </row>
    <row r="21437" spans="48:54" x14ac:dyDescent="0.2">
      <c r="AV21437" s="191" t="str">
        <f t="shared" si="338"/>
        <v>568_RS_93.5_4_202324</v>
      </c>
      <c r="AW21437" s="191" t="s">
        <v>92</v>
      </c>
      <c r="AX21437" s="18">
        <v>202324</v>
      </c>
      <c r="AY21437" s="191">
        <v>568</v>
      </c>
      <c r="AZ21437" s="191">
        <v>93.5</v>
      </c>
      <c r="BA21437" s="191">
        <v>4</v>
      </c>
      <c r="BB21437" s="191">
        <v>0</v>
      </c>
    </row>
    <row r="21438" spans="48:54" x14ac:dyDescent="0.2">
      <c r="AV21438" s="191" t="str">
        <f t="shared" si="338"/>
        <v>572_RS_93.5_4_202324</v>
      </c>
      <c r="AW21438" s="191" t="s">
        <v>92</v>
      </c>
      <c r="AX21438" s="18">
        <v>202324</v>
      </c>
      <c r="AY21438" s="191">
        <v>572</v>
      </c>
      <c r="AZ21438" s="191">
        <v>93.5</v>
      </c>
      <c r="BA21438" s="191">
        <v>4</v>
      </c>
      <c r="BB21438" s="191">
        <v>0</v>
      </c>
    </row>
    <row r="21439" spans="48:54" x14ac:dyDescent="0.2">
      <c r="AV21439" s="191" t="str">
        <f t="shared" si="338"/>
        <v>574_RS_93.5_4_202324</v>
      </c>
      <c r="AW21439" s="191" t="s">
        <v>92</v>
      </c>
      <c r="AX21439" s="18">
        <v>202324</v>
      </c>
      <c r="AY21439" s="191">
        <v>574</v>
      </c>
      <c r="AZ21439" s="191">
        <v>93.5</v>
      </c>
      <c r="BA21439" s="191">
        <v>4</v>
      </c>
      <c r="BB21439" s="191">
        <v>0</v>
      </c>
    </row>
    <row r="21440" spans="48:54" x14ac:dyDescent="0.2">
      <c r="AV21440" s="191" t="str">
        <f t="shared" si="338"/>
        <v>576_RS_93.5_4_202324</v>
      </c>
      <c r="AW21440" s="191" t="s">
        <v>92</v>
      </c>
      <c r="AX21440" s="18">
        <v>202324</v>
      </c>
      <c r="AY21440" s="191">
        <v>576</v>
      </c>
      <c r="AZ21440" s="191">
        <v>93.5</v>
      </c>
      <c r="BA21440" s="191">
        <v>4</v>
      </c>
      <c r="BB21440" s="191">
        <v>0</v>
      </c>
    </row>
    <row r="21441" spans="48:54" x14ac:dyDescent="0.2">
      <c r="AV21441" s="191" t="str">
        <f t="shared" si="338"/>
        <v>582_RS_93.5_4_202324</v>
      </c>
      <c r="AW21441" s="191" t="s">
        <v>92</v>
      </c>
      <c r="AX21441" s="18">
        <v>202324</v>
      </c>
      <c r="AY21441" s="191">
        <v>582</v>
      </c>
      <c r="AZ21441" s="191">
        <v>93.5</v>
      </c>
      <c r="BA21441" s="191">
        <v>4</v>
      </c>
      <c r="BB21441" s="191">
        <v>0</v>
      </c>
    </row>
    <row r="21442" spans="48:54" x14ac:dyDescent="0.2">
      <c r="AV21442" s="191" t="str">
        <f t="shared" si="338"/>
        <v>584_RS_93.5_4_202324</v>
      </c>
      <c r="AW21442" s="191" t="s">
        <v>92</v>
      </c>
      <c r="AX21442" s="18">
        <v>202324</v>
      </c>
      <c r="AY21442" s="191">
        <v>584</v>
      </c>
      <c r="AZ21442" s="191">
        <v>93.5</v>
      </c>
      <c r="BA21442" s="191">
        <v>4</v>
      </c>
      <c r="BB21442" s="191">
        <v>0</v>
      </c>
    </row>
    <row r="21443" spans="48:54" x14ac:dyDescent="0.2">
      <c r="AV21443" s="191" t="str">
        <f t="shared" si="338"/>
        <v>586_RS_93.5_4_202324</v>
      </c>
      <c r="AW21443" s="191" t="s">
        <v>92</v>
      </c>
      <c r="AX21443" s="18">
        <v>202324</v>
      </c>
      <c r="AY21443" s="191">
        <v>586</v>
      </c>
      <c r="AZ21443" s="191">
        <v>93.5</v>
      </c>
      <c r="BA21443" s="191">
        <v>4</v>
      </c>
      <c r="BB21443" s="191">
        <v>0</v>
      </c>
    </row>
    <row r="21444" spans="48:54" x14ac:dyDescent="0.2">
      <c r="AV21444" s="191" t="str">
        <f t="shared" ref="AV21444:AV21507" si="339">AY21444&amp;"_"&amp;AW21444&amp;"_"&amp;AZ21444&amp;"_"&amp;BA21444&amp;"_"&amp;AX21444</f>
        <v>512_RS_94_4_202324</v>
      </c>
      <c r="AW21444" s="191" t="s">
        <v>92</v>
      </c>
      <c r="AX21444" s="18">
        <v>202324</v>
      </c>
      <c r="AY21444" s="191">
        <v>512</v>
      </c>
      <c r="AZ21444" s="191">
        <v>94</v>
      </c>
      <c r="BA21444" s="191">
        <v>4</v>
      </c>
      <c r="BB21444" s="191">
        <v>172533.66204</v>
      </c>
    </row>
    <row r="21445" spans="48:54" x14ac:dyDescent="0.2">
      <c r="AV21445" s="191" t="str">
        <f t="shared" si="339"/>
        <v>514_RS_94_4_202324</v>
      </c>
      <c r="AW21445" s="191" t="s">
        <v>92</v>
      </c>
      <c r="AX21445" s="18">
        <v>202324</v>
      </c>
      <c r="AY21445" s="191">
        <v>514</v>
      </c>
      <c r="AZ21445" s="191">
        <v>94</v>
      </c>
      <c r="BA21445" s="191">
        <v>4</v>
      </c>
      <c r="BB21445" s="191">
        <v>320472.92999229371</v>
      </c>
    </row>
    <row r="21446" spans="48:54" x14ac:dyDescent="0.2">
      <c r="AV21446" s="191" t="str">
        <f t="shared" si="339"/>
        <v>516_RS_94_4_202324</v>
      </c>
      <c r="AW21446" s="191" t="s">
        <v>92</v>
      </c>
      <c r="AX21446" s="18">
        <v>202324</v>
      </c>
      <c r="AY21446" s="191">
        <v>516</v>
      </c>
      <c r="AZ21446" s="191">
        <v>94</v>
      </c>
      <c r="BA21446" s="191">
        <v>4</v>
      </c>
      <c r="BB21446" s="191">
        <v>282158.76819278556</v>
      </c>
    </row>
    <row r="21447" spans="48:54" x14ac:dyDescent="0.2">
      <c r="AV21447" s="191" t="str">
        <f t="shared" si="339"/>
        <v>518_RS_94_4_202324</v>
      </c>
      <c r="AW21447" s="191" t="s">
        <v>92</v>
      </c>
      <c r="AX21447" s="18">
        <v>202324</v>
      </c>
      <c r="AY21447" s="191">
        <v>518</v>
      </c>
      <c r="AZ21447" s="191">
        <v>94</v>
      </c>
      <c r="BA21447" s="191">
        <v>4</v>
      </c>
      <c r="BB21447" s="191">
        <v>253223.21281000011</v>
      </c>
    </row>
    <row r="21448" spans="48:54" x14ac:dyDescent="0.2">
      <c r="AV21448" s="191" t="str">
        <f t="shared" si="339"/>
        <v>520_RS_94_4_202324</v>
      </c>
      <c r="AW21448" s="191" t="s">
        <v>92</v>
      </c>
      <c r="AX21448" s="18">
        <v>202324</v>
      </c>
      <c r="AY21448" s="191">
        <v>520</v>
      </c>
      <c r="AZ21448" s="191">
        <v>94</v>
      </c>
      <c r="BA21448" s="191">
        <v>4</v>
      </c>
      <c r="BB21448" s="191">
        <v>355503.6400999999</v>
      </c>
    </row>
    <row r="21449" spans="48:54" x14ac:dyDescent="0.2">
      <c r="AV21449" s="191" t="str">
        <f t="shared" si="339"/>
        <v>522_RS_94_4_202324</v>
      </c>
      <c r="AW21449" s="191" t="s">
        <v>92</v>
      </c>
      <c r="AX21449" s="18">
        <v>202324</v>
      </c>
      <c r="AY21449" s="191">
        <v>522</v>
      </c>
      <c r="AZ21449" s="191">
        <v>94</v>
      </c>
      <c r="BA21449" s="191">
        <v>4</v>
      </c>
      <c r="BB21449" s="191">
        <v>305969.22219803999</v>
      </c>
    </row>
    <row r="21450" spans="48:54" x14ac:dyDescent="0.2">
      <c r="AV21450" s="191" t="str">
        <f t="shared" si="339"/>
        <v>524_RS_94_4_202324</v>
      </c>
      <c r="AW21450" s="191" t="s">
        <v>92</v>
      </c>
      <c r="AX21450" s="18">
        <v>202324</v>
      </c>
      <c r="AY21450" s="191">
        <v>524</v>
      </c>
      <c r="AZ21450" s="191">
        <v>94</v>
      </c>
      <c r="BA21450" s="191">
        <v>4</v>
      </c>
      <c r="BB21450" s="191">
        <v>331388.62953356991</v>
      </c>
    </row>
    <row r="21451" spans="48:54" x14ac:dyDescent="0.2">
      <c r="AV21451" s="191" t="str">
        <f t="shared" si="339"/>
        <v>526_RS_94_4_202324</v>
      </c>
      <c r="AW21451" s="191" t="s">
        <v>92</v>
      </c>
      <c r="AX21451" s="18">
        <v>202324</v>
      </c>
      <c r="AY21451" s="191">
        <v>526</v>
      </c>
      <c r="AZ21451" s="191">
        <v>94</v>
      </c>
      <c r="BA21451" s="191">
        <v>4</v>
      </c>
      <c r="BB21451" s="191">
        <v>181291.60574399991</v>
      </c>
    </row>
    <row r="21452" spans="48:54" x14ac:dyDescent="0.2">
      <c r="AV21452" s="191" t="str">
        <f t="shared" si="339"/>
        <v>528_RS_94_4_202324</v>
      </c>
      <c r="AW21452" s="191" t="s">
        <v>92</v>
      </c>
      <c r="AX21452" s="18">
        <v>202324</v>
      </c>
      <c r="AY21452" s="191">
        <v>528</v>
      </c>
      <c r="AZ21452" s="191">
        <v>94</v>
      </c>
      <c r="BA21452" s="191">
        <v>4</v>
      </c>
      <c r="BB21452" s="191">
        <v>295184.09199999995</v>
      </c>
    </row>
    <row r="21453" spans="48:54" x14ac:dyDescent="0.2">
      <c r="AV21453" s="191" t="str">
        <f t="shared" si="339"/>
        <v>530_RS_94_4_202324</v>
      </c>
      <c r="AW21453" s="191" t="s">
        <v>92</v>
      </c>
      <c r="AX21453" s="18">
        <v>202324</v>
      </c>
      <c r="AY21453" s="191">
        <v>530</v>
      </c>
      <c r="AZ21453" s="191">
        <v>94</v>
      </c>
      <c r="BA21453" s="191">
        <v>4</v>
      </c>
      <c r="BB21453" s="191">
        <v>457975.56259574147</v>
      </c>
    </row>
    <row r="21454" spans="48:54" x14ac:dyDescent="0.2">
      <c r="AV21454" s="191" t="str">
        <f t="shared" si="339"/>
        <v>532_RS_94_4_202324</v>
      </c>
      <c r="AW21454" s="191" t="s">
        <v>92</v>
      </c>
      <c r="AX21454" s="18">
        <v>202324</v>
      </c>
      <c r="AY21454" s="191">
        <v>532</v>
      </c>
      <c r="AZ21454" s="191">
        <v>94</v>
      </c>
      <c r="BA21454" s="191">
        <v>4</v>
      </c>
      <c r="BB21454" s="191">
        <v>561363.9889</v>
      </c>
    </row>
    <row r="21455" spans="48:54" x14ac:dyDescent="0.2">
      <c r="AV21455" s="191" t="str">
        <f t="shared" si="339"/>
        <v>534_RS_94_4_202324</v>
      </c>
      <c r="AW21455" s="191" t="s">
        <v>92</v>
      </c>
      <c r="AX21455" s="18">
        <v>202324</v>
      </c>
      <c r="AY21455" s="191">
        <v>534</v>
      </c>
      <c r="AZ21455" s="191">
        <v>94</v>
      </c>
      <c r="BA21455" s="191">
        <v>4</v>
      </c>
      <c r="BB21455" s="191">
        <v>363556.41810999985</v>
      </c>
    </row>
    <row r="21456" spans="48:54" x14ac:dyDescent="0.2">
      <c r="AV21456" s="191" t="str">
        <f t="shared" si="339"/>
        <v>536_RS_94_4_202324</v>
      </c>
      <c r="AW21456" s="191" t="s">
        <v>92</v>
      </c>
      <c r="AX21456" s="18">
        <v>202324</v>
      </c>
      <c r="AY21456" s="191">
        <v>536</v>
      </c>
      <c r="AZ21456" s="191">
        <v>94</v>
      </c>
      <c r="BA21456" s="191">
        <v>4</v>
      </c>
      <c r="BB21456" s="191">
        <v>344927.76409999991</v>
      </c>
    </row>
    <row r="21457" spans="48:54" x14ac:dyDescent="0.2">
      <c r="AV21457" s="191" t="str">
        <f t="shared" si="339"/>
        <v>538_RS_94_4_202324</v>
      </c>
      <c r="AW21457" s="191" t="s">
        <v>92</v>
      </c>
      <c r="AX21457" s="18">
        <v>202324</v>
      </c>
      <c r="AY21457" s="191">
        <v>538</v>
      </c>
      <c r="AZ21457" s="191">
        <v>94</v>
      </c>
      <c r="BA21457" s="191">
        <v>4</v>
      </c>
      <c r="BB21457" s="191">
        <v>297217.21435916849</v>
      </c>
    </row>
    <row r="21458" spans="48:54" x14ac:dyDescent="0.2">
      <c r="AV21458" s="191" t="str">
        <f t="shared" si="339"/>
        <v>540_RS_94_4_202324</v>
      </c>
      <c r="AW21458" s="191" t="s">
        <v>92</v>
      </c>
      <c r="AX21458" s="18">
        <v>202324</v>
      </c>
      <c r="AY21458" s="191">
        <v>540</v>
      </c>
      <c r="AZ21458" s="191">
        <v>94</v>
      </c>
      <c r="BA21458" s="191">
        <v>4</v>
      </c>
      <c r="BB21458" s="191">
        <v>599364.85140999977</v>
      </c>
    </row>
    <row r="21459" spans="48:54" x14ac:dyDescent="0.2">
      <c r="AV21459" s="191" t="str">
        <f t="shared" si="339"/>
        <v>542_RS_94_4_202324</v>
      </c>
      <c r="AW21459" s="191" t="s">
        <v>92</v>
      </c>
      <c r="AX21459" s="18">
        <v>202324</v>
      </c>
      <c r="AY21459" s="191">
        <v>542</v>
      </c>
      <c r="AZ21459" s="191">
        <v>94</v>
      </c>
      <c r="BA21459" s="191">
        <v>4</v>
      </c>
      <c r="BB21459" s="191">
        <v>152598.83099725228</v>
      </c>
    </row>
    <row r="21460" spans="48:54" x14ac:dyDescent="0.2">
      <c r="AV21460" s="191" t="str">
        <f t="shared" si="339"/>
        <v>544_RS_94_4_202324</v>
      </c>
      <c r="AW21460" s="191" t="s">
        <v>92</v>
      </c>
      <c r="AX21460" s="18">
        <v>202324</v>
      </c>
      <c r="AY21460" s="191">
        <v>544</v>
      </c>
      <c r="AZ21460" s="191">
        <v>94</v>
      </c>
      <c r="BA21460" s="191">
        <v>4</v>
      </c>
      <c r="BB21460" s="191">
        <v>423444.79479812388</v>
      </c>
    </row>
    <row r="21461" spans="48:54" x14ac:dyDescent="0.2">
      <c r="AV21461" s="191" t="str">
        <f t="shared" si="339"/>
        <v>545_RS_94_4_202324</v>
      </c>
      <c r="AW21461" s="191" t="s">
        <v>92</v>
      </c>
      <c r="AX21461" s="18">
        <v>202324</v>
      </c>
      <c r="AY21461" s="191">
        <v>545</v>
      </c>
      <c r="AZ21461" s="191">
        <v>94</v>
      </c>
      <c r="BA21461" s="191">
        <v>4</v>
      </c>
      <c r="BB21461" s="191">
        <v>178167.27574000001</v>
      </c>
    </row>
    <row r="21462" spans="48:54" x14ac:dyDescent="0.2">
      <c r="AV21462" s="191" t="str">
        <f t="shared" si="339"/>
        <v>546_RS_94_4_202324</v>
      </c>
      <c r="AW21462" s="191" t="s">
        <v>92</v>
      </c>
      <c r="AX21462" s="18">
        <v>202324</v>
      </c>
      <c r="AY21462" s="191">
        <v>546</v>
      </c>
      <c r="AZ21462" s="191">
        <v>94</v>
      </c>
      <c r="BA21462" s="191">
        <v>4</v>
      </c>
      <c r="BB21462" s="191">
        <v>224612.82820000011</v>
      </c>
    </row>
    <row r="21463" spans="48:54" x14ac:dyDescent="0.2">
      <c r="AV21463" s="191" t="str">
        <f t="shared" si="339"/>
        <v>548_RS_94_4_202324</v>
      </c>
      <c r="AW21463" s="191" t="s">
        <v>92</v>
      </c>
      <c r="AX21463" s="18">
        <v>202324</v>
      </c>
      <c r="AY21463" s="191">
        <v>548</v>
      </c>
      <c r="AZ21463" s="191">
        <v>94</v>
      </c>
      <c r="BA21463" s="191">
        <v>4</v>
      </c>
      <c r="BB21463" s="191">
        <v>200805.85233999995</v>
      </c>
    </row>
    <row r="21464" spans="48:54" x14ac:dyDescent="0.2">
      <c r="AV21464" s="191" t="str">
        <f t="shared" si="339"/>
        <v>550_RS_94_4_202324</v>
      </c>
      <c r="AW21464" s="191" t="s">
        <v>92</v>
      </c>
      <c r="AX21464" s="18">
        <v>202324</v>
      </c>
      <c r="AY21464" s="191">
        <v>550</v>
      </c>
      <c r="AZ21464" s="191">
        <v>94</v>
      </c>
      <c r="BA21464" s="191">
        <v>4</v>
      </c>
      <c r="BB21464" s="191">
        <v>374179.4291263023</v>
      </c>
    </row>
    <row r="21465" spans="48:54" x14ac:dyDescent="0.2">
      <c r="AV21465" s="191" t="str">
        <f t="shared" si="339"/>
        <v>552_RS_94_4_202324</v>
      </c>
      <c r="AW21465" s="191" t="s">
        <v>92</v>
      </c>
      <c r="AX21465" s="18">
        <v>202324</v>
      </c>
      <c r="AY21465" s="191">
        <v>552</v>
      </c>
      <c r="AZ21465" s="191">
        <v>94</v>
      </c>
      <c r="BA21465" s="191">
        <v>4</v>
      </c>
      <c r="BB21465" s="191">
        <v>802535.70887438755</v>
      </c>
    </row>
    <row r="21466" spans="48:54" x14ac:dyDescent="0.2">
      <c r="AV21466" s="191" t="str">
        <f t="shared" si="339"/>
        <v>562_RS_94_4_202324</v>
      </c>
      <c r="AW21466" s="191" t="s">
        <v>92</v>
      </c>
      <c r="AX21466" s="18">
        <v>202324</v>
      </c>
      <c r="AY21466" s="191">
        <v>562</v>
      </c>
      <c r="AZ21466" s="191">
        <v>94</v>
      </c>
      <c r="BA21466" s="191">
        <v>4</v>
      </c>
      <c r="BB21466" s="191">
        <v>133414.40899999999</v>
      </c>
    </row>
    <row r="21467" spans="48:54" x14ac:dyDescent="0.2">
      <c r="AV21467" s="191" t="str">
        <f t="shared" si="339"/>
        <v>564_RS_94_4_202324</v>
      </c>
      <c r="AW21467" s="191" t="s">
        <v>92</v>
      </c>
      <c r="AX21467" s="18">
        <v>202324</v>
      </c>
      <c r="AY21467" s="191">
        <v>564</v>
      </c>
      <c r="AZ21467" s="191">
        <v>94</v>
      </c>
      <c r="BA21467" s="191">
        <v>4</v>
      </c>
      <c r="BB21467" s="191">
        <v>161586.89099999997</v>
      </c>
    </row>
    <row r="21468" spans="48:54" x14ac:dyDescent="0.2">
      <c r="AV21468" s="191" t="str">
        <f t="shared" si="339"/>
        <v>566_RS_94_4_202324</v>
      </c>
      <c r="AW21468" s="191" t="s">
        <v>92</v>
      </c>
      <c r="AX21468" s="18">
        <v>202324</v>
      </c>
      <c r="AY21468" s="191">
        <v>566</v>
      </c>
      <c r="AZ21468" s="191">
        <v>94</v>
      </c>
      <c r="BA21468" s="191">
        <v>4</v>
      </c>
      <c r="BB21468" s="191">
        <v>188959.20600000001</v>
      </c>
    </row>
    <row r="21469" spans="48:54" x14ac:dyDescent="0.2">
      <c r="AV21469" s="191" t="str">
        <f t="shared" si="339"/>
        <v>568_RS_94_4_202324</v>
      </c>
      <c r="AW21469" s="191" t="s">
        <v>92</v>
      </c>
      <c r="AX21469" s="18">
        <v>202324</v>
      </c>
      <c r="AY21469" s="191">
        <v>568</v>
      </c>
      <c r="AZ21469" s="191">
        <v>94</v>
      </c>
      <c r="BA21469" s="191">
        <v>4</v>
      </c>
      <c r="BB21469" s="191">
        <v>358698.69977999991</v>
      </c>
    </row>
    <row r="21470" spans="48:54" x14ac:dyDescent="0.2">
      <c r="AV21470" s="191" t="str">
        <f t="shared" si="339"/>
        <v>572_RS_94_4_202324</v>
      </c>
      <c r="AW21470" s="191" t="s">
        <v>92</v>
      </c>
      <c r="AX21470" s="18">
        <v>202324</v>
      </c>
      <c r="AY21470" s="191">
        <v>572</v>
      </c>
      <c r="AZ21470" s="191">
        <v>94</v>
      </c>
      <c r="BA21470" s="191">
        <v>4</v>
      </c>
      <c r="BB21470" s="191">
        <v>-3.637978807091713E-12</v>
      </c>
    </row>
    <row r="21471" spans="48:54" x14ac:dyDescent="0.2">
      <c r="AV21471" s="191" t="str">
        <f t="shared" si="339"/>
        <v>574_RS_94_4_202324</v>
      </c>
      <c r="AW21471" s="191" t="s">
        <v>92</v>
      </c>
      <c r="AX21471" s="18">
        <v>202324</v>
      </c>
      <c r="AY21471" s="191">
        <v>574</v>
      </c>
      <c r="AZ21471" s="191">
        <v>94</v>
      </c>
      <c r="BA21471" s="191">
        <v>4</v>
      </c>
      <c r="BB21471" s="191">
        <v>2.2737367544323206E-13</v>
      </c>
    </row>
    <row r="21472" spans="48:54" x14ac:dyDescent="0.2">
      <c r="AV21472" s="191" t="str">
        <f t="shared" si="339"/>
        <v>576_RS_94_4_202324</v>
      </c>
      <c r="AW21472" s="191" t="s">
        <v>92</v>
      </c>
      <c r="AX21472" s="18">
        <v>202324</v>
      </c>
      <c r="AY21472" s="191">
        <v>576</v>
      </c>
      <c r="AZ21472" s="191">
        <v>94</v>
      </c>
      <c r="BA21472" s="191">
        <v>4</v>
      </c>
      <c r="BB21472" s="191">
        <v>7.252651244016306E-7</v>
      </c>
    </row>
    <row r="21473" spans="48:54" x14ac:dyDescent="0.2">
      <c r="AV21473" s="191" t="str">
        <f t="shared" si="339"/>
        <v>582_RS_94_4_202324</v>
      </c>
      <c r="AW21473" s="191" t="s">
        <v>92</v>
      </c>
      <c r="AX21473" s="18">
        <v>202324</v>
      </c>
      <c r="AY21473" s="191">
        <v>582</v>
      </c>
      <c r="AZ21473" s="191">
        <v>94</v>
      </c>
      <c r="BA21473" s="191">
        <v>4</v>
      </c>
      <c r="BB21473" s="191">
        <v>4.5474735088646412E-13</v>
      </c>
    </row>
    <row r="21474" spans="48:54" x14ac:dyDescent="0.2">
      <c r="AV21474" s="191" t="str">
        <f t="shared" si="339"/>
        <v>584_RS_94_4_202324</v>
      </c>
      <c r="AW21474" s="191" t="s">
        <v>92</v>
      </c>
      <c r="AX21474" s="18">
        <v>202324</v>
      </c>
      <c r="AY21474" s="191">
        <v>584</v>
      </c>
      <c r="AZ21474" s="191">
        <v>94</v>
      </c>
      <c r="BA21474" s="191">
        <v>4</v>
      </c>
      <c r="BB21474" s="191">
        <v>0</v>
      </c>
    </row>
    <row r="21475" spans="48:54" x14ac:dyDescent="0.2">
      <c r="AV21475" s="191" t="str">
        <f t="shared" si="339"/>
        <v>586_RS_94_4_202324</v>
      </c>
      <c r="AW21475" s="191" t="s">
        <v>92</v>
      </c>
      <c r="AX21475" s="18">
        <v>202324</v>
      </c>
      <c r="AY21475" s="191">
        <v>586</v>
      </c>
      <c r="AZ21475" s="191">
        <v>94</v>
      </c>
      <c r="BA21475" s="191">
        <v>4</v>
      </c>
      <c r="BB21475" s="191">
        <v>9.6633812063373625E-13</v>
      </c>
    </row>
    <row r="21476" spans="48:54" x14ac:dyDescent="0.2">
      <c r="AV21476" s="191" t="str">
        <f t="shared" si="339"/>
        <v>512_RS_99_4_202324</v>
      </c>
      <c r="AW21476" s="191" t="s">
        <v>92</v>
      </c>
      <c r="AX21476" s="18">
        <v>202324</v>
      </c>
      <c r="AY21476" s="191">
        <v>512</v>
      </c>
      <c r="AZ21476" s="191">
        <v>99</v>
      </c>
      <c r="BA21476" s="191">
        <v>4</v>
      </c>
      <c r="BB21476" s="191">
        <v>105</v>
      </c>
    </row>
    <row r="21477" spans="48:54" x14ac:dyDescent="0.2">
      <c r="AV21477" s="191" t="str">
        <f t="shared" si="339"/>
        <v>514_RS_99_4_202324</v>
      </c>
      <c r="AW21477" s="191" t="s">
        <v>92</v>
      </c>
      <c r="AX21477" s="18">
        <v>202324</v>
      </c>
      <c r="AY21477" s="191">
        <v>514</v>
      </c>
      <c r="AZ21477" s="191">
        <v>99</v>
      </c>
      <c r="BA21477" s="191">
        <v>4</v>
      </c>
      <c r="BB21477" s="191">
        <v>495.66</v>
      </c>
    </row>
    <row r="21478" spans="48:54" x14ac:dyDescent="0.2">
      <c r="AV21478" s="191" t="str">
        <f t="shared" si="339"/>
        <v>516_RS_99_4_202324</v>
      </c>
      <c r="AW21478" s="191" t="s">
        <v>92</v>
      </c>
      <c r="AX21478" s="18">
        <v>202324</v>
      </c>
      <c r="AY21478" s="191">
        <v>516</v>
      </c>
      <c r="AZ21478" s="191">
        <v>99</v>
      </c>
      <c r="BA21478" s="191">
        <v>4</v>
      </c>
      <c r="BB21478" s="191">
        <v>223</v>
      </c>
    </row>
    <row r="21479" spans="48:54" x14ac:dyDescent="0.2">
      <c r="AV21479" s="191" t="str">
        <f t="shared" si="339"/>
        <v>518_RS_99_4_202324</v>
      </c>
      <c r="AW21479" s="191" t="s">
        <v>92</v>
      </c>
      <c r="AX21479" s="18">
        <v>202324</v>
      </c>
      <c r="AY21479" s="191">
        <v>518</v>
      </c>
      <c r="AZ21479" s="191">
        <v>99</v>
      </c>
      <c r="BA21479" s="191">
        <v>4</v>
      </c>
      <c r="BB21479" s="191">
        <v>59.6</v>
      </c>
    </row>
    <row r="21480" spans="48:54" x14ac:dyDescent="0.2">
      <c r="AV21480" s="191" t="str">
        <f t="shared" si="339"/>
        <v>520_RS_99_4_202324</v>
      </c>
      <c r="AW21480" s="191" t="s">
        <v>92</v>
      </c>
      <c r="AX21480" s="18">
        <v>202324</v>
      </c>
      <c r="AY21480" s="191">
        <v>520</v>
      </c>
      <c r="AZ21480" s="191">
        <v>99</v>
      </c>
      <c r="BA21480" s="191">
        <v>4</v>
      </c>
      <c r="BB21480" s="191">
        <v>38.590000000000003</v>
      </c>
    </row>
    <row r="21481" spans="48:54" x14ac:dyDescent="0.2">
      <c r="AV21481" s="191" t="str">
        <f t="shared" si="339"/>
        <v>522_RS_99_4_202324</v>
      </c>
      <c r="AW21481" s="191" t="s">
        <v>92</v>
      </c>
      <c r="AX21481" s="18">
        <v>202324</v>
      </c>
      <c r="AY21481" s="191">
        <v>522</v>
      </c>
      <c r="AZ21481" s="191">
        <v>99</v>
      </c>
      <c r="BA21481" s="191">
        <v>4</v>
      </c>
      <c r="BB21481" s="191">
        <v>159.65</v>
      </c>
    </row>
    <row r="21482" spans="48:54" x14ac:dyDescent="0.2">
      <c r="AV21482" s="191" t="str">
        <f t="shared" si="339"/>
        <v>524_RS_99_4_202324</v>
      </c>
      <c r="AW21482" s="191" t="s">
        <v>92</v>
      </c>
      <c r="AX21482" s="18">
        <v>202324</v>
      </c>
      <c r="AY21482" s="191">
        <v>524</v>
      </c>
      <c r="AZ21482" s="191">
        <v>99</v>
      </c>
      <c r="BA21482" s="191">
        <v>4</v>
      </c>
      <c r="BB21482" s="191">
        <v>133.82</v>
      </c>
    </row>
    <row r="21483" spans="48:54" x14ac:dyDescent="0.2">
      <c r="AV21483" s="191" t="str">
        <f t="shared" si="339"/>
        <v>526_RS_99_4_202324</v>
      </c>
      <c r="AW21483" s="191" t="s">
        <v>92</v>
      </c>
      <c r="AX21483" s="18">
        <v>202324</v>
      </c>
      <c r="AY21483" s="191">
        <v>526</v>
      </c>
      <c r="AZ21483" s="191">
        <v>99</v>
      </c>
      <c r="BA21483" s="191">
        <v>4</v>
      </c>
      <c r="BB21483" s="191">
        <v>190</v>
      </c>
    </row>
    <row r="21484" spans="48:54" x14ac:dyDescent="0.2">
      <c r="AV21484" s="191" t="str">
        <f t="shared" si="339"/>
        <v>528_RS_99_4_202324</v>
      </c>
      <c r="AW21484" s="191" t="s">
        <v>92</v>
      </c>
      <c r="AX21484" s="18">
        <v>202324</v>
      </c>
      <c r="AY21484" s="191">
        <v>528</v>
      </c>
      <c r="AZ21484" s="191">
        <v>99</v>
      </c>
      <c r="BA21484" s="191">
        <v>4</v>
      </c>
      <c r="BB21484" s="191">
        <v>290.26</v>
      </c>
    </row>
    <row r="21485" spans="48:54" x14ac:dyDescent="0.2">
      <c r="AV21485" s="191" t="str">
        <f t="shared" si="339"/>
        <v>530_RS_99_4_202324</v>
      </c>
      <c r="AW21485" s="191" t="s">
        <v>92</v>
      </c>
      <c r="AX21485" s="18">
        <v>202324</v>
      </c>
      <c r="AY21485" s="191">
        <v>530</v>
      </c>
      <c r="AZ21485" s="191">
        <v>99</v>
      </c>
      <c r="BA21485" s="191">
        <v>4</v>
      </c>
      <c r="BB21485" s="191">
        <v>251.02799999999999</v>
      </c>
    </row>
    <row r="21486" spans="48:54" x14ac:dyDescent="0.2">
      <c r="AV21486" s="191" t="str">
        <f t="shared" si="339"/>
        <v>532_RS_99_4_202324</v>
      </c>
      <c r="AW21486" s="191" t="s">
        <v>92</v>
      </c>
      <c r="AX21486" s="18">
        <v>202324</v>
      </c>
      <c r="AY21486" s="191">
        <v>532</v>
      </c>
      <c r="AZ21486" s="191">
        <v>99</v>
      </c>
      <c r="BA21486" s="191">
        <v>4</v>
      </c>
      <c r="BB21486" s="191">
        <v>418</v>
      </c>
    </row>
    <row r="21487" spans="48:54" x14ac:dyDescent="0.2">
      <c r="AV21487" s="191" t="str">
        <f t="shared" si="339"/>
        <v>534_RS_99_4_202324</v>
      </c>
      <c r="AW21487" s="191" t="s">
        <v>92</v>
      </c>
      <c r="AX21487" s="18">
        <v>202324</v>
      </c>
      <c r="AY21487" s="191">
        <v>534</v>
      </c>
      <c r="AZ21487" s="191">
        <v>99</v>
      </c>
      <c r="BA21487" s="191">
        <v>4</v>
      </c>
      <c r="BB21487" s="191">
        <v>387</v>
      </c>
    </row>
    <row r="21488" spans="48:54" x14ac:dyDescent="0.2">
      <c r="AV21488" s="191" t="str">
        <f t="shared" si="339"/>
        <v>536_RS_99_4_202324</v>
      </c>
      <c r="AW21488" s="191" t="s">
        <v>92</v>
      </c>
      <c r="AX21488" s="18">
        <v>202324</v>
      </c>
      <c r="AY21488" s="191">
        <v>536</v>
      </c>
      <c r="AZ21488" s="191">
        <v>99</v>
      </c>
      <c r="BA21488" s="191">
        <v>4</v>
      </c>
      <c r="BB21488" s="191">
        <v>304</v>
      </c>
    </row>
    <row r="21489" spans="48:54" x14ac:dyDescent="0.2">
      <c r="AV21489" s="191" t="str">
        <f t="shared" si="339"/>
        <v>538_RS_99_4_202324</v>
      </c>
      <c r="AW21489" s="191" t="s">
        <v>92</v>
      </c>
      <c r="AX21489" s="18">
        <v>202324</v>
      </c>
      <c r="AY21489" s="191">
        <v>538</v>
      </c>
      <c r="AZ21489" s="191">
        <v>99</v>
      </c>
      <c r="BA21489" s="191">
        <v>4</v>
      </c>
      <c r="BB21489" s="191">
        <v>290</v>
      </c>
    </row>
    <row r="21490" spans="48:54" x14ac:dyDescent="0.2">
      <c r="AV21490" s="191" t="str">
        <f t="shared" si="339"/>
        <v>540_RS_99_4_202324</v>
      </c>
      <c r="AW21490" s="191" t="s">
        <v>92</v>
      </c>
      <c r="AX21490" s="18">
        <v>202324</v>
      </c>
      <c r="AY21490" s="191">
        <v>540</v>
      </c>
      <c r="AZ21490" s="191">
        <v>99</v>
      </c>
      <c r="BA21490" s="191">
        <v>4</v>
      </c>
      <c r="BB21490" s="191">
        <v>425</v>
      </c>
    </row>
    <row r="21491" spans="48:54" x14ac:dyDescent="0.2">
      <c r="AV21491" s="191" t="str">
        <f t="shared" si="339"/>
        <v>542_RS_99_4_202324</v>
      </c>
      <c r="AW21491" s="191" t="s">
        <v>92</v>
      </c>
      <c r="AX21491" s="18">
        <v>202324</v>
      </c>
      <c r="AY21491" s="191">
        <v>542</v>
      </c>
      <c r="AZ21491" s="191">
        <v>99</v>
      </c>
      <c r="BA21491" s="191">
        <v>4</v>
      </c>
      <c r="BB21491" s="191">
        <v>94</v>
      </c>
    </row>
    <row r="21492" spans="48:54" x14ac:dyDescent="0.2">
      <c r="AV21492" s="191" t="str">
        <f t="shared" si="339"/>
        <v>544_RS_99_4_202324</v>
      </c>
      <c r="AW21492" s="191" t="s">
        <v>92</v>
      </c>
      <c r="AX21492" s="18">
        <v>202324</v>
      </c>
      <c r="AY21492" s="191">
        <v>544</v>
      </c>
      <c r="AZ21492" s="191">
        <v>99</v>
      </c>
      <c r="BA21492" s="191">
        <v>4</v>
      </c>
      <c r="BB21492" s="191">
        <v>196.73500000000001</v>
      </c>
    </row>
    <row r="21493" spans="48:54" x14ac:dyDescent="0.2">
      <c r="AV21493" s="191" t="str">
        <f t="shared" si="339"/>
        <v>545_RS_99_4_202324</v>
      </c>
      <c r="AW21493" s="191" t="s">
        <v>92</v>
      </c>
      <c r="AX21493" s="18">
        <v>202324</v>
      </c>
      <c r="AY21493" s="191">
        <v>545</v>
      </c>
      <c r="AZ21493" s="191">
        <v>99</v>
      </c>
      <c r="BA21493" s="191">
        <v>4</v>
      </c>
      <c r="BB21493" s="191">
        <v>208.00030000000001</v>
      </c>
    </row>
    <row r="21494" spans="48:54" x14ac:dyDescent="0.2">
      <c r="AV21494" s="191" t="str">
        <f t="shared" si="339"/>
        <v>546_RS_99_4_202324</v>
      </c>
      <c r="AW21494" s="191" t="s">
        <v>92</v>
      </c>
      <c r="AX21494" s="18">
        <v>202324</v>
      </c>
      <c r="AY21494" s="191">
        <v>546</v>
      </c>
      <c r="AZ21494" s="191">
        <v>99</v>
      </c>
      <c r="BA21494" s="191">
        <v>4</v>
      </c>
      <c r="BB21494" s="191">
        <v>89</v>
      </c>
    </row>
    <row r="21495" spans="48:54" x14ac:dyDescent="0.2">
      <c r="AV21495" s="191" t="str">
        <f t="shared" si="339"/>
        <v>548_RS_99_4_202324</v>
      </c>
      <c r="AW21495" s="191" t="s">
        <v>92</v>
      </c>
      <c r="AX21495" s="18">
        <v>202324</v>
      </c>
      <c r="AY21495" s="191">
        <v>548</v>
      </c>
      <c r="AZ21495" s="191">
        <v>99</v>
      </c>
      <c r="BA21495" s="191">
        <v>4</v>
      </c>
      <c r="BB21495" s="191">
        <v>6</v>
      </c>
    </row>
    <row r="21496" spans="48:54" x14ac:dyDescent="0.2">
      <c r="AV21496" s="191" t="str">
        <f t="shared" si="339"/>
        <v>550_RS_99_4_202324</v>
      </c>
      <c r="AW21496" s="191" t="s">
        <v>92</v>
      </c>
      <c r="AX21496" s="18">
        <v>202324</v>
      </c>
      <c r="AY21496" s="191">
        <v>550</v>
      </c>
      <c r="AZ21496" s="191">
        <v>99</v>
      </c>
      <c r="BA21496" s="191">
        <v>4</v>
      </c>
      <c r="BB21496" s="191">
        <v>0</v>
      </c>
    </row>
    <row r="21497" spans="48:54" x14ac:dyDescent="0.2">
      <c r="AV21497" s="191" t="str">
        <f t="shared" si="339"/>
        <v>552_RS_99_4_202324</v>
      </c>
      <c r="AW21497" s="191" t="s">
        <v>92</v>
      </c>
      <c r="AX21497" s="18">
        <v>202324</v>
      </c>
      <c r="AY21497" s="191">
        <v>552</v>
      </c>
      <c r="AZ21497" s="191">
        <v>99</v>
      </c>
      <c r="BA21497" s="191">
        <v>4</v>
      </c>
      <c r="BB21497" s="191">
        <v>400</v>
      </c>
    </row>
    <row r="21498" spans="48:54" x14ac:dyDescent="0.2">
      <c r="AV21498" s="191" t="str">
        <f t="shared" si="339"/>
        <v>562_RS_99_4_202324</v>
      </c>
      <c r="AW21498" s="191" t="s">
        <v>92</v>
      </c>
      <c r="AX21498" s="18">
        <v>202324</v>
      </c>
      <c r="AY21498" s="191">
        <v>562</v>
      </c>
      <c r="AZ21498" s="191">
        <v>99</v>
      </c>
      <c r="BA21498" s="191">
        <v>4</v>
      </c>
      <c r="BB21498" s="191">
        <v>0</v>
      </c>
    </row>
    <row r="21499" spans="48:54" x14ac:dyDescent="0.2">
      <c r="AV21499" s="191" t="str">
        <f t="shared" si="339"/>
        <v>564_RS_99_4_202324</v>
      </c>
      <c r="AW21499" s="191" t="s">
        <v>92</v>
      </c>
      <c r="AX21499" s="18">
        <v>202324</v>
      </c>
      <c r="AY21499" s="191">
        <v>564</v>
      </c>
      <c r="AZ21499" s="191">
        <v>99</v>
      </c>
      <c r="BA21499" s="191">
        <v>4</v>
      </c>
      <c r="BB21499" s="191">
        <v>0</v>
      </c>
    </row>
    <row r="21500" spans="48:54" x14ac:dyDescent="0.2">
      <c r="AV21500" s="191" t="str">
        <f t="shared" si="339"/>
        <v>566_RS_99_4_202324</v>
      </c>
      <c r="AW21500" s="191" t="s">
        <v>92</v>
      </c>
      <c r="AX21500" s="18">
        <v>202324</v>
      </c>
      <c r="AY21500" s="191">
        <v>566</v>
      </c>
      <c r="AZ21500" s="191">
        <v>99</v>
      </c>
      <c r="BA21500" s="191">
        <v>4</v>
      </c>
      <c r="BB21500" s="191">
        <v>0</v>
      </c>
    </row>
    <row r="21501" spans="48:54" x14ac:dyDescent="0.2">
      <c r="AV21501" s="191" t="str">
        <f t="shared" si="339"/>
        <v>568_RS_99_4_202324</v>
      </c>
      <c r="AW21501" s="191" t="s">
        <v>92</v>
      </c>
      <c r="AX21501" s="18">
        <v>202324</v>
      </c>
      <c r="AY21501" s="191">
        <v>568</v>
      </c>
      <c r="AZ21501" s="191">
        <v>99</v>
      </c>
      <c r="BA21501" s="191">
        <v>4</v>
      </c>
      <c r="BB21501" s="191">
        <v>0</v>
      </c>
    </row>
    <row r="21502" spans="48:54" x14ac:dyDescent="0.2">
      <c r="AV21502" s="191" t="str">
        <f t="shared" si="339"/>
        <v>572_RS_99_4_202324</v>
      </c>
      <c r="AW21502" s="191" t="s">
        <v>92</v>
      </c>
      <c r="AX21502" s="18">
        <v>202324</v>
      </c>
      <c r="AY21502" s="191">
        <v>572</v>
      </c>
      <c r="AZ21502" s="191">
        <v>99</v>
      </c>
      <c r="BA21502" s="191">
        <v>4</v>
      </c>
      <c r="BB21502" s="191">
        <v>0</v>
      </c>
    </row>
    <row r="21503" spans="48:54" x14ac:dyDescent="0.2">
      <c r="AV21503" s="191" t="str">
        <f t="shared" si="339"/>
        <v>574_RS_99_4_202324</v>
      </c>
      <c r="AW21503" s="191" t="s">
        <v>92</v>
      </c>
      <c r="AX21503" s="18">
        <v>202324</v>
      </c>
      <c r="AY21503" s="191">
        <v>574</v>
      </c>
      <c r="AZ21503" s="191">
        <v>99</v>
      </c>
      <c r="BA21503" s="191">
        <v>4</v>
      </c>
      <c r="BB21503" s="191">
        <v>0</v>
      </c>
    </row>
    <row r="21504" spans="48:54" x14ac:dyDescent="0.2">
      <c r="AV21504" s="191" t="str">
        <f t="shared" si="339"/>
        <v>576_RS_99_4_202324</v>
      </c>
      <c r="AW21504" s="191" t="s">
        <v>92</v>
      </c>
      <c r="AX21504" s="18">
        <v>202324</v>
      </c>
      <c r="AY21504" s="191">
        <v>576</v>
      </c>
      <c r="AZ21504" s="191">
        <v>99</v>
      </c>
      <c r="BA21504" s="191">
        <v>4</v>
      </c>
      <c r="BB21504" s="191">
        <v>0</v>
      </c>
    </row>
    <row r="21505" spans="48:54" x14ac:dyDescent="0.2">
      <c r="AV21505" s="191" t="str">
        <f t="shared" si="339"/>
        <v>582_RS_99_4_202324</v>
      </c>
      <c r="AW21505" s="191" t="s">
        <v>92</v>
      </c>
      <c r="AX21505" s="18">
        <v>202324</v>
      </c>
      <c r="AY21505" s="191">
        <v>582</v>
      </c>
      <c r="AZ21505" s="191">
        <v>99</v>
      </c>
      <c r="BA21505" s="191">
        <v>4</v>
      </c>
      <c r="BB21505" s="191">
        <v>0</v>
      </c>
    </row>
    <row r="21506" spans="48:54" x14ac:dyDescent="0.2">
      <c r="AV21506" s="191" t="str">
        <f t="shared" si="339"/>
        <v>584_RS_99_4_202324</v>
      </c>
      <c r="AW21506" s="191" t="s">
        <v>92</v>
      </c>
      <c r="AX21506" s="18">
        <v>202324</v>
      </c>
      <c r="AY21506" s="191">
        <v>584</v>
      </c>
      <c r="AZ21506" s="191">
        <v>99</v>
      </c>
      <c r="BA21506" s="191">
        <v>4</v>
      </c>
      <c r="BB21506" s="191">
        <v>0</v>
      </c>
    </row>
    <row r="21507" spans="48:54" x14ac:dyDescent="0.2">
      <c r="AV21507" s="191" t="str">
        <f t="shared" si="339"/>
        <v>586_RS_99_4_202324</v>
      </c>
      <c r="AW21507" s="191" t="s">
        <v>92</v>
      </c>
      <c r="AX21507" s="18">
        <v>202324</v>
      </c>
      <c r="AY21507" s="191">
        <v>586</v>
      </c>
      <c r="AZ21507" s="191">
        <v>99</v>
      </c>
      <c r="BA21507" s="191">
        <v>4</v>
      </c>
      <c r="BB21507" s="191">
        <v>0</v>
      </c>
    </row>
    <row r="21508" spans="48:54" x14ac:dyDescent="0.2">
      <c r="AV21508" s="191" t="str">
        <f t="shared" ref="AV21508:AV21571" si="340">AY21508&amp;"_"&amp;AW21508&amp;"_"&amp;AZ21508&amp;"_"&amp;BA21508&amp;"_"&amp;AX21508</f>
        <v>512_RS_100_4_202324</v>
      </c>
      <c r="AW21508" s="191" t="s">
        <v>92</v>
      </c>
      <c r="AX21508" s="18">
        <v>202324</v>
      </c>
      <c r="AY21508" s="191">
        <v>512</v>
      </c>
      <c r="AZ21508" s="191">
        <v>100</v>
      </c>
      <c r="BA21508" s="191">
        <v>4</v>
      </c>
      <c r="BB21508" s="191">
        <v>172638.66204</v>
      </c>
    </row>
    <row r="21509" spans="48:54" x14ac:dyDescent="0.2">
      <c r="AV21509" s="191" t="str">
        <f t="shared" si="340"/>
        <v>514_RS_100_4_202324</v>
      </c>
      <c r="AW21509" s="191" t="s">
        <v>92</v>
      </c>
      <c r="AX21509" s="18">
        <v>202324</v>
      </c>
      <c r="AY21509" s="191">
        <v>514</v>
      </c>
      <c r="AZ21509" s="191">
        <v>100</v>
      </c>
      <c r="BA21509" s="191">
        <v>4</v>
      </c>
      <c r="BB21509" s="191">
        <v>320968.58999229368</v>
      </c>
    </row>
    <row r="21510" spans="48:54" x14ac:dyDescent="0.2">
      <c r="AV21510" s="191" t="str">
        <f t="shared" si="340"/>
        <v>516_RS_100_4_202324</v>
      </c>
      <c r="AW21510" s="191" t="s">
        <v>92</v>
      </c>
      <c r="AX21510" s="18">
        <v>202324</v>
      </c>
      <c r="AY21510" s="191">
        <v>516</v>
      </c>
      <c r="AZ21510" s="191">
        <v>100</v>
      </c>
      <c r="BA21510" s="191">
        <v>4</v>
      </c>
      <c r="BB21510" s="191">
        <v>282381.76819278556</v>
      </c>
    </row>
    <row r="21511" spans="48:54" x14ac:dyDescent="0.2">
      <c r="AV21511" s="191" t="str">
        <f t="shared" si="340"/>
        <v>518_RS_100_4_202324</v>
      </c>
      <c r="AW21511" s="191" t="s">
        <v>92</v>
      </c>
      <c r="AX21511" s="18">
        <v>202324</v>
      </c>
      <c r="AY21511" s="191">
        <v>518</v>
      </c>
      <c r="AZ21511" s="191">
        <v>100</v>
      </c>
      <c r="BA21511" s="191">
        <v>4</v>
      </c>
      <c r="BB21511" s="191">
        <v>253282.81281000012</v>
      </c>
    </row>
    <row r="21512" spans="48:54" x14ac:dyDescent="0.2">
      <c r="AV21512" s="191" t="str">
        <f t="shared" si="340"/>
        <v>520_RS_100_4_202324</v>
      </c>
      <c r="AW21512" s="191" t="s">
        <v>92</v>
      </c>
      <c r="AX21512" s="18">
        <v>202324</v>
      </c>
      <c r="AY21512" s="191">
        <v>520</v>
      </c>
      <c r="AZ21512" s="191">
        <v>100</v>
      </c>
      <c r="BA21512" s="191">
        <v>4</v>
      </c>
      <c r="BB21512" s="191">
        <v>355542.23009999993</v>
      </c>
    </row>
    <row r="21513" spans="48:54" x14ac:dyDescent="0.2">
      <c r="AV21513" s="191" t="str">
        <f t="shared" si="340"/>
        <v>522_RS_100_4_202324</v>
      </c>
      <c r="AW21513" s="191" t="s">
        <v>92</v>
      </c>
      <c r="AX21513" s="18">
        <v>202324</v>
      </c>
      <c r="AY21513" s="191">
        <v>522</v>
      </c>
      <c r="AZ21513" s="191">
        <v>100</v>
      </c>
      <c r="BA21513" s="191">
        <v>4</v>
      </c>
      <c r="BB21513" s="191">
        <v>306128.87219804002</v>
      </c>
    </row>
    <row r="21514" spans="48:54" x14ac:dyDescent="0.2">
      <c r="AV21514" s="191" t="str">
        <f t="shared" si="340"/>
        <v>524_RS_100_4_202324</v>
      </c>
      <c r="AW21514" s="191" t="s">
        <v>92</v>
      </c>
      <c r="AX21514" s="18">
        <v>202324</v>
      </c>
      <c r="AY21514" s="191">
        <v>524</v>
      </c>
      <c r="AZ21514" s="191">
        <v>100</v>
      </c>
      <c r="BA21514" s="191">
        <v>4</v>
      </c>
      <c r="BB21514" s="191">
        <v>331522.44953356992</v>
      </c>
    </row>
    <row r="21515" spans="48:54" x14ac:dyDescent="0.2">
      <c r="AV21515" s="191" t="str">
        <f t="shared" si="340"/>
        <v>526_RS_100_4_202324</v>
      </c>
      <c r="AW21515" s="191" t="s">
        <v>92</v>
      </c>
      <c r="AX21515" s="18">
        <v>202324</v>
      </c>
      <c r="AY21515" s="191">
        <v>526</v>
      </c>
      <c r="AZ21515" s="191">
        <v>100</v>
      </c>
      <c r="BA21515" s="191">
        <v>4</v>
      </c>
      <c r="BB21515" s="191">
        <v>181481.60574399991</v>
      </c>
    </row>
    <row r="21516" spans="48:54" x14ac:dyDescent="0.2">
      <c r="AV21516" s="191" t="str">
        <f t="shared" si="340"/>
        <v>528_RS_100_4_202324</v>
      </c>
      <c r="AW21516" s="191" t="s">
        <v>92</v>
      </c>
      <c r="AX21516" s="18">
        <v>202324</v>
      </c>
      <c r="AY21516" s="191">
        <v>528</v>
      </c>
      <c r="AZ21516" s="191">
        <v>100</v>
      </c>
      <c r="BA21516" s="191">
        <v>4</v>
      </c>
      <c r="BB21516" s="191">
        <v>295474.35199999996</v>
      </c>
    </row>
    <row r="21517" spans="48:54" x14ac:dyDescent="0.2">
      <c r="AV21517" s="191" t="str">
        <f t="shared" si="340"/>
        <v>530_RS_100_4_202324</v>
      </c>
      <c r="AW21517" s="191" t="s">
        <v>92</v>
      </c>
      <c r="AX21517" s="18">
        <v>202324</v>
      </c>
      <c r="AY21517" s="191">
        <v>530</v>
      </c>
      <c r="AZ21517" s="191">
        <v>100</v>
      </c>
      <c r="BA21517" s="191">
        <v>4</v>
      </c>
      <c r="BB21517" s="191">
        <v>458226.59059574147</v>
      </c>
    </row>
    <row r="21518" spans="48:54" x14ac:dyDescent="0.2">
      <c r="AV21518" s="191" t="str">
        <f t="shared" si="340"/>
        <v>532_RS_100_4_202324</v>
      </c>
      <c r="AW21518" s="191" t="s">
        <v>92</v>
      </c>
      <c r="AX21518" s="18">
        <v>202324</v>
      </c>
      <c r="AY21518" s="191">
        <v>532</v>
      </c>
      <c r="AZ21518" s="191">
        <v>100</v>
      </c>
      <c r="BA21518" s="191">
        <v>4</v>
      </c>
      <c r="BB21518" s="191">
        <v>561781.9889</v>
      </c>
    </row>
    <row r="21519" spans="48:54" x14ac:dyDescent="0.2">
      <c r="AV21519" s="191" t="str">
        <f t="shared" si="340"/>
        <v>534_RS_100_4_202324</v>
      </c>
      <c r="AW21519" s="191" t="s">
        <v>92</v>
      </c>
      <c r="AX21519" s="18">
        <v>202324</v>
      </c>
      <c r="AY21519" s="191">
        <v>534</v>
      </c>
      <c r="AZ21519" s="191">
        <v>100</v>
      </c>
      <c r="BA21519" s="191">
        <v>4</v>
      </c>
      <c r="BB21519" s="191">
        <v>363943.41810999985</v>
      </c>
    </row>
    <row r="21520" spans="48:54" x14ac:dyDescent="0.2">
      <c r="AV21520" s="191" t="str">
        <f t="shared" si="340"/>
        <v>536_RS_100_4_202324</v>
      </c>
      <c r="AW21520" s="191" t="s">
        <v>92</v>
      </c>
      <c r="AX21520" s="18">
        <v>202324</v>
      </c>
      <c r="AY21520" s="191">
        <v>536</v>
      </c>
      <c r="AZ21520" s="191">
        <v>100</v>
      </c>
      <c r="BA21520" s="191">
        <v>4</v>
      </c>
      <c r="BB21520" s="191">
        <v>345231.76409999991</v>
      </c>
    </row>
    <row r="21521" spans="48:54" x14ac:dyDescent="0.2">
      <c r="AV21521" s="191" t="str">
        <f t="shared" si="340"/>
        <v>538_RS_100_4_202324</v>
      </c>
      <c r="AW21521" s="191" t="s">
        <v>92</v>
      </c>
      <c r="AX21521" s="18">
        <v>202324</v>
      </c>
      <c r="AY21521" s="191">
        <v>538</v>
      </c>
      <c r="AZ21521" s="191">
        <v>100</v>
      </c>
      <c r="BA21521" s="191">
        <v>4</v>
      </c>
      <c r="BB21521" s="191">
        <v>297507.21435916849</v>
      </c>
    </row>
    <row r="21522" spans="48:54" x14ac:dyDescent="0.2">
      <c r="AV21522" s="191" t="str">
        <f t="shared" si="340"/>
        <v>540_RS_100_4_202324</v>
      </c>
      <c r="AW21522" s="191" t="s">
        <v>92</v>
      </c>
      <c r="AX21522" s="18">
        <v>202324</v>
      </c>
      <c r="AY21522" s="191">
        <v>540</v>
      </c>
      <c r="AZ21522" s="191">
        <v>100</v>
      </c>
      <c r="BA21522" s="191">
        <v>4</v>
      </c>
      <c r="BB21522" s="191">
        <v>599789.85140999977</v>
      </c>
    </row>
    <row r="21523" spans="48:54" x14ac:dyDescent="0.2">
      <c r="AV21523" s="191" t="str">
        <f t="shared" si="340"/>
        <v>542_RS_100_4_202324</v>
      </c>
      <c r="AW21523" s="191" t="s">
        <v>92</v>
      </c>
      <c r="AX21523" s="18">
        <v>202324</v>
      </c>
      <c r="AY21523" s="191">
        <v>542</v>
      </c>
      <c r="AZ21523" s="191">
        <v>100</v>
      </c>
      <c r="BA21523" s="191">
        <v>4</v>
      </c>
      <c r="BB21523" s="191">
        <v>152692.83099725228</v>
      </c>
    </row>
    <row r="21524" spans="48:54" x14ac:dyDescent="0.2">
      <c r="AV21524" s="191" t="str">
        <f t="shared" si="340"/>
        <v>544_RS_100_4_202324</v>
      </c>
      <c r="AW21524" s="191" t="s">
        <v>92</v>
      </c>
      <c r="AX21524" s="18">
        <v>202324</v>
      </c>
      <c r="AY21524" s="191">
        <v>544</v>
      </c>
      <c r="AZ21524" s="191">
        <v>100</v>
      </c>
      <c r="BA21524" s="191">
        <v>4</v>
      </c>
      <c r="BB21524" s="191">
        <v>423641.52979812387</v>
      </c>
    </row>
    <row r="21525" spans="48:54" x14ac:dyDescent="0.2">
      <c r="AV21525" s="191" t="str">
        <f t="shared" si="340"/>
        <v>545_RS_100_4_202324</v>
      </c>
      <c r="AW21525" s="191" t="s">
        <v>92</v>
      </c>
      <c r="AX21525" s="18">
        <v>202324</v>
      </c>
      <c r="AY21525" s="191">
        <v>545</v>
      </c>
      <c r="AZ21525" s="191">
        <v>100</v>
      </c>
      <c r="BA21525" s="191">
        <v>4</v>
      </c>
      <c r="BB21525" s="191">
        <v>178375.27604000003</v>
      </c>
    </row>
    <row r="21526" spans="48:54" x14ac:dyDescent="0.2">
      <c r="AV21526" s="191" t="str">
        <f t="shared" si="340"/>
        <v>546_RS_100_4_202324</v>
      </c>
      <c r="AW21526" s="191" t="s">
        <v>92</v>
      </c>
      <c r="AX21526" s="18">
        <v>202324</v>
      </c>
      <c r="AY21526" s="191">
        <v>546</v>
      </c>
      <c r="AZ21526" s="191">
        <v>100</v>
      </c>
      <c r="BA21526" s="191">
        <v>4</v>
      </c>
      <c r="BB21526" s="191">
        <v>224701.82820000011</v>
      </c>
    </row>
    <row r="21527" spans="48:54" x14ac:dyDescent="0.2">
      <c r="AV21527" s="191" t="str">
        <f t="shared" si="340"/>
        <v>548_RS_100_4_202324</v>
      </c>
      <c r="AW21527" s="191" t="s">
        <v>92</v>
      </c>
      <c r="AX21527" s="18">
        <v>202324</v>
      </c>
      <c r="AY21527" s="191">
        <v>548</v>
      </c>
      <c r="AZ21527" s="191">
        <v>100</v>
      </c>
      <c r="BA21527" s="191">
        <v>4</v>
      </c>
      <c r="BB21527" s="191">
        <v>200811.85233999995</v>
      </c>
    </row>
    <row r="21528" spans="48:54" x14ac:dyDescent="0.2">
      <c r="AV21528" s="191" t="str">
        <f t="shared" si="340"/>
        <v>550_RS_100_4_202324</v>
      </c>
      <c r="AW21528" s="191" t="s">
        <v>92</v>
      </c>
      <c r="AX21528" s="18">
        <v>202324</v>
      </c>
      <c r="AY21528" s="191">
        <v>550</v>
      </c>
      <c r="AZ21528" s="191">
        <v>100</v>
      </c>
      <c r="BA21528" s="191">
        <v>4</v>
      </c>
      <c r="BB21528" s="191">
        <v>374179.4291263023</v>
      </c>
    </row>
    <row r="21529" spans="48:54" x14ac:dyDescent="0.2">
      <c r="AV21529" s="191" t="str">
        <f t="shared" si="340"/>
        <v>552_RS_100_4_202324</v>
      </c>
      <c r="AW21529" s="191" t="s">
        <v>92</v>
      </c>
      <c r="AX21529" s="18">
        <v>202324</v>
      </c>
      <c r="AY21529" s="191">
        <v>552</v>
      </c>
      <c r="AZ21529" s="191">
        <v>100</v>
      </c>
      <c r="BA21529" s="191">
        <v>4</v>
      </c>
      <c r="BB21529" s="191">
        <v>802935.70887438755</v>
      </c>
    </row>
    <row r="21530" spans="48:54" x14ac:dyDescent="0.2">
      <c r="AV21530" s="191" t="str">
        <f t="shared" si="340"/>
        <v>562_RS_100_4_202324</v>
      </c>
      <c r="AW21530" s="191" t="s">
        <v>92</v>
      </c>
      <c r="AX21530" s="18">
        <v>202324</v>
      </c>
      <c r="AY21530" s="191">
        <v>562</v>
      </c>
      <c r="AZ21530" s="191">
        <v>100</v>
      </c>
      <c r="BA21530" s="191">
        <v>4</v>
      </c>
      <c r="BB21530" s="191">
        <v>133414.40899999999</v>
      </c>
    </row>
    <row r="21531" spans="48:54" x14ac:dyDescent="0.2">
      <c r="AV21531" s="191" t="str">
        <f t="shared" si="340"/>
        <v>564_RS_100_4_202324</v>
      </c>
      <c r="AW21531" s="191" t="s">
        <v>92</v>
      </c>
      <c r="AX21531" s="18">
        <v>202324</v>
      </c>
      <c r="AY21531" s="191">
        <v>564</v>
      </c>
      <c r="AZ21531" s="191">
        <v>100</v>
      </c>
      <c r="BA21531" s="191">
        <v>4</v>
      </c>
      <c r="BB21531" s="191">
        <v>161586.89099999997</v>
      </c>
    </row>
    <row r="21532" spans="48:54" x14ac:dyDescent="0.2">
      <c r="AV21532" s="191" t="str">
        <f t="shared" si="340"/>
        <v>566_RS_100_4_202324</v>
      </c>
      <c r="AW21532" s="191" t="s">
        <v>92</v>
      </c>
      <c r="AX21532" s="18">
        <v>202324</v>
      </c>
      <c r="AY21532" s="191">
        <v>566</v>
      </c>
      <c r="AZ21532" s="191">
        <v>100</v>
      </c>
      <c r="BA21532" s="191">
        <v>4</v>
      </c>
      <c r="BB21532" s="191">
        <v>188959.20600000001</v>
      </c>
    </row>
    <row r="21533" spans="48:54" x14ac:dyDescent="0.2">
      <c r="AV21533" s="191" t="str">
        <f t="shared" si="340"/>
        <v>568_RS_100_4_202324</v>
      </c>
      <c r="AW21533" s="191" t="s">
        <v>92</v>
      </c>
      <c r="AX21533" s="18">
        <v>202324</v>
      </c>
      <c r="AY21533" s="191">
        <v>568</v>
      </c>
      <c r="AZ21533" s="191">
        <v>100</v>
      </c>
      <c r="BA21533" s="191">
        <v>4</v>
      </c>
      <c r="BB21533" s="191">
        <v>358698.69977999991</v>
      </c>
    </row>
    <row r="21534" spans="48:54" x14ac:dyDescent="0.2">
      <c r="AV21534" s="191" t="str">
        <f t="shared" si="340"/>
        <v>572_RS_100_4_202324</v>
      </c>
      <c r="AW21534" s="191" t="s">
        <v>92</v>
      </c>
      <c r="AX21534" s="18">
        <v>202324</v>
      </c>
      <c r="AY21534" s="191">
        <v>572</v>
      </c>
      <c r="AZ21534" s="191">
        <v>100</v>
      </c>
      <c r="BA21534" s="191">
        <v>4</v>
      </c>
      <c r="BB21534" s="191">
        <v>-3.637978807091713E-12</v>
      </c>
    </row>
    <row r="21535" spans="48:54" x14ac:dyDescent="0.2">
      <c r="AV21535" s="191" t="str">
        <f t="shared" si="340"/>
        <v>574_RS_100_4_202324</v>
      </c>
      <c r="AW21535" s="191" t="s">
        <v>92</v>
      </c>
      <c r="AX21535" s="18">
        <v>202324</v>
      </c>
      <c r="AY21535" s="191">
        <v>574</v>
      </c>
      <c r="AZ21535" s="191">
        <v>100</v>
      </c>
      <c r="BA21535" s="191">
        <v>4</v>
      </c>
      <c r="BB21535" s="191">
        <v>2.2737367544323206E-13</v>
      </c>
    </row>
    <row r="21536" spans="48:54" x14ac:dyDescent="0.2">
      <c r="AV21536" s="191" t="str">
        <f t="shared" si="340"/>
        <v>576_RS_100_4_202324</v>
      </c>
      <c r="AW21536" s="191" t="s">
        <v>92</v>
      </c>
      <c r="AX21536" s="18">
        <v>202324</v>
      </c>
      <c r="AY21536" s="191">
        <v>576</v>
      </c>
      <c r="AZ21536" s="191">
        <v>100</v>
      </c>
      <c r="BA21536" s="191">
        <v>4</v>
      </c>
      <c r="BB21536" s="191">
        <v>7.252651244016306E-7</v>
      </c>
    </row>
    <row r="21537" spans="48:54" x14ac:dyDescent="0.2">
      <c r="AV21537" s="191" t="str">
        <f t="shared" si="340"/>
        <v>582_RS_100_4_202324</v>
      </c>
      <c r="AW21537" s="191" t="s">
        <v>92</v>
      </c>
      <c r="AX21537" s="18">
        <v>202324</v>
      </c>
      <c r="AY21537" s="191">
        <v>582</v>
      </c>
      <c r="AZ21537" s="191">
        <v>100</v>
      </c>
      <c r="BA21537" s="191">
        <v>4</v>
      </c>
      <c r="BB21537" s="191">
        <v>4.5474735088646412E-13</v>
      </c>
    </row>
    <row r="21538" spans="48:54" x14ac:dyDescent="0.2">
      <c r="AV21538" s="191" t="str">
        <f t="shared" si="340"/>
        <v>584_RS_100_4_202324</v>
      </c>
      <c r="AW21538" s="191" t="s">
        <v>92</v>
      </c>
      <c r="AX21538" s="18">
        <v>202324</v>
      </c>
      <c r="AY21538" s="191">
        <v>584</v>
      </c>
      <c r="AZ21538" s="191">
        <v>100</v>
      </c>
      <c r="BA21538" s="191">
        <v>4</v>
      </c>
      <c r="BB21538" s="191">
        <v>0</v>
      </c>
    </row>
    <row r="21539" spans="48:54" x14ac:dyDescent="0.2">
      <c r="AV21539" s="191" t="str">
        <f t="shared" si="340"/>
        <v>586_RS_100_4_202324</v>
      </c>
      <c r="AW21539" s="191" t="s">
        <v>92</v>
      </c>
      <c r="AX21539" s="18">
        <v>202324</v>
      </c>
      <c r="AY21539" s="191">
        <v>586</v>
      </c>
      <c r="AZ21539" s="191">
        <v>100</v>
      </c>
      <c r="BA21539" s="191">
        <v>4</v>
      </c>
      <c r="BB21539" s="191">
        <v>9.6633812063373625E-13</v>
      </c>
    </row>
    <row r="21540" spans="48:54" x14ac:dyDescent="0.2">
      <c r="AV21540" s="191" t="str">
        <f t="shared" si="340"/>
        <v>512_RS_102_4_202324</v>
      </c>
      <c r="AW21540" s="191" t="s">
        <v>92</v>
      </c>
      <c r="AX21540" s="18">
        <v>202324</v>
      </c>
      <c r="AY21540" s="191">
        <v>512</v>
      </c>
      <c r="AZ21540" s="191">
        <v>102</v>
      </c>
      <c r="BA21540" s="191">
        <v>4</v>
      </c>
      <c r="BB21540" s="191">
        <v>0</v>
      </c>
    </row>
    <row r="21541" spans="48:54" x14ac:dyDescent="0.2">
      <c r="AV21541" s="191" t="str">
        <f t="shared" si="340"/>
        <v>514_RS_102_4_202324</v>
      </c>
      <c r="AW21541" s="191" t="s">
        <v>92</v>
      </c>
      <c r="AX21541" s="18">
        <v>202324</v>
      </c>
      <c r="AY21541" s="191">
        <v>514</v>
      </c>
      <c r="AZ21541" s="191">
        <v>102</v>
      </c>
      <c r="BA21541" s="191">
        <v>4</v>
      </c>
      <c r="BB21541" s="191">
        <v>0</v>
      </c>
    </row>
    <row r="21542" spans="48:54" x14ac:dyDescent="0.2">
      <c r="AV21542" s="191" t="str">
        <f t="shared" si="340"/>
        <v>516_RS_102_4_202324</v>
      </c>
      <c r="AW21542" s="191" t="s">
        <v>92</v>
      </c>
      <c r="AX21542" s="18">
        <v>202324</v>
      </c>
      <c r="AY21542" s="191">
        <v>516</v>
      </c>
      <c r="AZ21542" s="191">
        <v>102</v>
      </c>
      <c r="BA21542" s="191">
        <v>4</v>
      </c>
      <c r="BB21542" s="191">
        <v>0</v>
      </c>
    </row>
    <row r="21543" spans="48:54" x14ac:dyDescent="0.2">
      <c r="AV21543" s="191" t="str">
        <f t="shared" si="340"/>
        <v>518_RS_102_4_202324</v>
      </c>
      <c r="AW21543" s="191" t="s">
        <v>92</v>
      </c>
      <c r="AX21543" s="18">
        <v>202324</v>
      </c>
      <c r="AY21543" s="191">
        <v>518</v>
      </c>
      <c r="AZ21543" s="191">
        <v>102</v>
      </c>
      <c r="BA21543" s="191">
        <v>4</v>
      </c>
      <c r="BB21543" s="191">
        <v>0</v>
      </c>
    </row>
    <row r="21544" spans="48:54" x14ac:dyDescent="0.2">
      <c r="AV21544" s="191" t="str">
        <f t="shared" si="340"/>
        <v>520_RS_102_4_202324</v>
      </c>
      <c r="AW21544" s="191" t="s">
        <v>92</v>
      </c>
      <c r="AX21544" s="18">
        <v>202324</v>
      </c>
      <c r="AY21544" s="191">
        <v>520</v>
      </c>
      <c r="AZ21544" s="191">
        <v>102</v>
      </c>
      <c r="BA21544" s="191">
        <v>4</v>
      </c>
      <c r="BB21544" s="191">
        <v>0</v>
      </c>
    </row>
    <row r="21545" spans="48:54" x14ac:dyDescent="0.2">
      <c r="AV21545" s="191" t="str">
        <f t="shared" si="340"/>
        <v>522_RS_102_4_202324</v>
      </c>
      <c r="AW21545" s="191" t="s">
        <v>92</v>
      </c>
      <c r="AX21545" s="18">
        <v>202324</v>
      </c>
      <c r="AY21545" s="191">
        <v>522</v>
      </c>
      <c r="AZ21545" s="191">
        <v>102</v>
      </c>
      <c r="BA21545" s="191">
        <v>4</v>
      </c>
      <c r="BB21545" s="191">
        <v>0</v>
      </c>
    </row>
    <row r="21546" spans="48:54" x14ac:dyDescent="0.2">
      <c r="AV21546" s="191" t="str">
        <f t="shared" si="340"/>
        <v>524_RS_102_4_202324</v>
      </c>
      <c r="AW21546" s="191" t="s">
        <v>92</v>
      </c>
      <c r="AX21546" s="18">
        <v>202324</v>
      </c>
      <c r="AY21546" s="191">
        <v>524</v>
      </c>
      <c r="AZ21546" s="191">
        <v>102</v>
      </c>
      <c r="BA21546" s="191">
        <v>4</v>
      </c>
      <c r="BB21546" s="191">
        <v>0</v>
      </c>
    </row>
    <row r="21547" spans="48:54" x14ac:dyDescent="0.2">
      <c r="AV21547" s="191" t="str">
        <f t="shared" si="340"/>
        <v>526_RS_102_4_202324</v>
      </c>
      <c r="AW21547" s="191" t="s">
        <v>92</v>
      </c>
      <c r="AX21547" s="18">
        <v>202324</v>
      </c>
      <c r="AY21547" s="191">
        <v>526</v>
      </c>
      <c r="AZ21547" s="191">
        <v>102</v>
      </c>
      <c r="BA21547" s="191">
        <v>4</v>
      </c>
      <c r="BB21547" s="191">
        <v>0</v>
      </c>
    </row>
    <row r="21548" spans="48:54" x14ac:dyDescent="0.2">
      <c r="AV21548" s="191" t="str">
        <f t="shared" si="340"/>
        <v>528_RS_102_4_202324</v>
      </c>
      <c r="AW21548" s="191" t="s">
        <v>92</v>
      </c>
      <c r="AX21548" s="18">
        <v>202324</v>
      </c>
      <c r="AY21548" s="191">
        <v>528</v>
      </c>
      <c r="AZ21548" s="191">
        <v>102</v>
      </c>
      <c r="BA21548" s="191">
        <v>4</v>
      </c>
      <c r="BB21548" s="191">
        <v>0</v>
      </c>
    </row>
    <row r="21549" spans="48:54" x14ac:dyDescent="0.2">
      <c r="AV21549" s="191" t="str">
        <f t="shared" si="340"/>
        <v>530_RS_102_4_202324</v>
      </c>
      <c r="AW21549" s="191" t="s">
        <v>92</v>
      </c>
      <c r="AX21549" s="18">
        <v>202324</v>
      </c>
      <c r="AY21549" s="191">
        <v>530</v>
      </c>
      <c r="AZ21549" s="191">
        <v>102</v>
      </c>
      <c r="BA21549" s="191">
        <v>4</v>
      </c>
      <c r="BB21549" s="191">
        <v>0</v>
      </c>
    </row>
    <row r="21550" spans="48:54" x14ac:dyDescent="0.2">
      <c r="AV21550" s="191" t="str">
        <f t="shared" si="340"/>
        <v>532_RS_102_4_202324</v>
      </c>
      <c r="AW21550" s="191" t="s">
        <v>92</v>
      </c>
      <c r="AX21550" s="18">
        <v>202324</v>
      </c>
      <c r="AY21550" s="191">
        <v>532</v>
      </c>
      <c r="AZ21550" s="191">
        <v>102</v>
      </c>
      <c r="BA21550" s="191">
        <v>4</v>
      </c>
      <c r="BB21550" s="191">
        <v>0</v>
      </c>
    </row>
    <row r="21551" spans="48:54" x14ac:dyDescent="0.2">
      <c r="AV21551" s="191" t="str">
        <f t="shared" si="340"/>
        <v>534_RS_102_4_202324</v>
      </c>
      <c r="AW21551" s="191" t="s">
        <v>92</v>
      </c>
      <c r="AX21551" s="18">
        <v>202324</v>
      </c>
      <c r="AY21551" s="191">
        <v>534</v>
      </c>
      <c r="AZ21551" s="191">
        <v>102</v>
      </c>
      <c r="BA21551" s="191">
        <v>4</v>
      </c>
      <c r="BB21551" s="191">
        <v>0</v>
      </c>
    </row>
    <row r="21552" spans="48:54" x14ac:dyDescent="0.2">
      <c r="AV21552" s="191" t="str">
        <f t="shared" si="340"/>
        <v>536_RS_102_4_202324</v>
      </c>
      <c r="AW21552" s="191" t="s">
        <v>92</v>
      </c>
      <c r="AX21552" s="18">
        <v>202324</v>
      </c>
      <c r="AY21552" s="191">
        <v>536</v>
      </c>
      <c r="AZ21552" s="191">
        <v>102</v>
      </c>
      <c r="BA21552" s="191">
        <v>4</v>
      </c>
      <c r="BB21552" s="191">
        <v>0</v>
      </c>
    </row>
    <row r="21553" spans="48:54" x14ac:dyDescent="0.2">
      <c r="AV21553" s="191" t="str">
        <f t="shared" si="340"/>
        <v>538_RS_102_4_202324</v>
      </c>
      <c r="AW21553" s="191" t="s">
        <v>92</v>
      </c>
      <c r="AX21553" s="18">
        <v>202324</v>
      </c>
      <c r="AY21553" s="191">
        <v>538</v>
      </c>
      <c r="AZ21553" s="191">
        <v>102</v>
      </c>
      <c r="BA21553" s="191">
        <v>4</v>
      </c>
      <c r="BB21553" s="191">
        <v>0</v>
      </c>
    </row>
    <row r="21554" spans="48:54" x14ac:dyDescent="0.2">
      <c r="AV21554" s="191" t="str">
        <f t="shared" si="340"/>
        <v>540_RS_102_4_202324</v>
      </c>
      <c r="AW21554" s="191" t="s">
        <v>92</v>
      </c>
      <c r="AX21554" s="18">
        <v>202324</v>
      </c>
      <c r="AY21554" s="191">
        <v>540</v>
      </c>
      <c r="AZ21554" s="191">
        <v>102</v>
      </c>
      <c r="BA21554" s="191">
        <v>4</v>
      </c>
      <c r="BB21554" s="191">
        <v>0</v>
      </c>
    </row>
    <row r="21555" spans="48:54" x14ac:dyDescent="0.2">
      <c r="AV21555" s="191" t="str">
        <f t="shared" si="340"/>
        <v>542_RS_102_4_202324</v>
      </c>
      <c r="AW21555" s="191" t="s">
        <v>92</v>
      </c>
      <c r="AX21555" s="18">
        <v>202324</v>
      </c>
      <c r="AY21555" s="191">
        <v>542</v>
      </c>
      <c r="AZ21555" s="191">
        <v>102</v>
      </c>
      <c r="BA21555" s="191">
        <v>4</v>
      </c>
      <c r="BB21555" s="191">
        <v>0</v>
      </c>
    </row>
    <row r="21556" spans="48:54" x14ac:dyDescent="0.2">
      <c r="AV21556" s="191" t="str">
        <f t="shared" si="340"/>
        <v>544_RS_102_4_202324</v>
      </c>
      <c r="AW21556" s="191" t="s">
        <v>92</v>
      </c>
      <c r="AX21556" s="18">
        <v>202324</v>
      </c>
      <c r="AY21556" s="191">
        <v>544</v>
      </c>
      <c r="AZ21556" s="191">
        <v>102</v>
      </c>
      <c r="BA21556" s="191">
        <v>4</v>
      </c>
      <c r="BB21556" s="191">
        <v>0</v>
      </c>
    </row>
    <row r="21557" spans="48:54" x14ac:dyDescent="0.2">
      <c r="AV21557" s="191" t="str">
        <f t="shared" si="340"/>
        <v>545_RS_102_4_202324</v>
      </c>
      <c r="AW21557" s="191" t="s">
        <v>92</v>
      </c>
      <c r="AX21557" s="18">
        <v>202324</v>
      </c>
      <c r="AY21557" s="191">
        <v>545</v>
      </c>
      <c r="AZ21557" s="191">
        <v>102</v>
      </c>
      <c r="BA21557" s="191">
        <v>4</v>
      </c>
      <c r="BB21557" s="191">
        <v>0</v>
      </c>
    </row>
    <row r="21558" spans="48:54" x14ac:dyDescent="0.2">
      <c r="AV21558" s="191" t="str">
        <f t="shared" si="340"/>
        <v>546_RS_102_4_202324</v>
      </c>
      <c r="AW21558" s="191" t="s">
        <v>92</v>
      </c>
      <c r="AX21558" s="18">
        <v>202324</v>
      </c>
      <c r="AY21558" s="191">
        <v>546</v>
      </c>
      <c r="AZ21558" s="191">
        <v>102</v>
      </c>
      <c r="BA21558" s="191">
        <v>4</v>
      </c>
      <c r="BB21558" s="191">
        <v>0</v>
      </c>
    </row>
    <row r="21559" spans="48:54" x14ac:dyDescent="0.2">
      <c r="AV21559" s="191" t="str">
        <f t="shared" si="340"/>
        <v>548_RS_102_4_202324</v>
      </c>
      <c r="AW21559" s="191" t="s">
        <v>92</v>
      </c>
      <c r="AX21559" s="18">
        <v>202324</v>
      </c>
      <c r="AY21559" s="191">
        <v>548</v>
      </c>
      <c r="AZ21559" s="191">
        <v>102</v>
      </c>
      <c r="BA21559" s="191">
        <v>4</v>
      </c>
      <c r="BB21559" s="191">
        <v>0</v>
      </c>
    </row>
    <row r="21560" spans="48:54" x14ac:dyDescent="0.2">
      <c r="AV21560" s="191" t="str">
        <f t="shared" si="340"/>
        <v>550_RS_102_4_202324</v>
      </c>
      <c r="AW21560" s="191" t="s">
        <v>92</v>
      </c>
      <c r="AX21560" s="18">
        <v>202324</v>
      </c>
      <c r="AY21560" s="191">
        <v>550</v>
      </c>
      <c r="AZ21560" s="191">
        <v>102</v>
      </c>
      <c r="BA21560" s="191">
        <v>4</v>
      </c>
      <c r="BB21560" s="191">
        <v>0</v>
      </c>
    </row>
    <row r="21561" spans="48:54" x14ac:dyDescent="0.2">
      <c r="AV21561" s="191" t="str">
        <f t="shared" si="340"/>
        <v>552_RS_102_4_202324</v>
      </c>
      <c r="AW21561" s="191" t="s">
        <v>92</v>
      </c>
      <c r="AX21561" s="18">
        <v>202324</v>
      </c>
      <c r="AY21561" s="191">
        <v>552</v>
      </c>
      <c r="AZ21561" s="191">
        <v>102</v>
      </c>
      <c r="BA21561" s="191">
        <v>4</v>
      </c>
      <c r="BB21561" s="191">
        <v>0</v>
      </c>
    </row>
    <row r="21562" spans="48:54" x14ac:dyDescent="0.2">
      <c r="AV21562" s="191" t="str">
        <f t="shared" si="340"/>
        <v>562_RS_102_4_202324</v>
      </c>
      <c r="AW21562" s="191" t="s">
        <v>92</v>
      </c>
      <c r="AX21562" s="18">
        <v>202324</v>
      </c>
      <c r="AY21562" s="191">
        <v>562</v>
      </c>
      <c r="AZ21562" s="191">
        <v>102</v>
      </c>
      <c r="BA21562" s="191">
        <v>4</v>
      </c>
      <c r="BB21562" s="191">
        <v>-52404.283000000003</v>
      </c>
    </row>
    <row r="21563" spans="48:54" x14ac:dyDescent="0.2">
      <c r="AV21563" s="191" t="str">
        <f t="shared" si="340"/>
        <v>564_RS_102_4_202324</v>
      </c>
      <c r="AW21563" s="191" t="s">
        <v>92</v>
      </c>
      <c r="AX21563" s="18">
        <v>202324</v>
      </c>
      <c r="AY21563" s="191">
        <v>564</v>
      </c>
      <c r="AZ21563" s="191">
        <v>102</v>
      </c>
      <c r="BA21563" s="191">
        <v>4</v>
      </c>
      <c r="BB21563" s="191">
        <v>-62519.987999999998</v>
      </c>
    </row>
    <row r="21564" spans="48:54" x14ac:dyDescent="0.2">
      <c r="AV21564" s="191" t="str">
        <f t="shared" si="340"/>
        <v>566_RS_102_4_202324</v>
      </c>
      <c r="AW21564" s="191" t="s">
        <v>92</v>
      </c>
      <c r="AX21564" s="18">
        <v>202324</v>
      </c>
      <c r="AY21564" s="191">
        <v>566</v>
      </c>
      <c r="AZ21564" s="191">
        <v>102</v>
      </c>
      <c r="BA21564" s="191">
        <v>4</v>
      </c>
      <c r="BB21564" s="191">
        <v>-72380.659</v>
      </c>
    </row>
    <row r="21565" spans="48:54" x14ac:dyDescent="0.2">
      <c r="AV21565" s="191" t="str">
        <f t="shared" si="340"/>
        <v>568_RS_102_4_202324</v>
      </c>
      <c r="AW21565" s="191" t="s">
        <v>92</v>
      </c>
      <c r="AX21565" s="18">
        <v>202324</v>
      </c>
      <c r="AY21565" s="191">
        <v>568</v>
      </c>
      <c r="AZ21565" s="191">
        <v>102</v>
      </c>
      <c r="BA21565" s="191">
        <v>4</v>
      </c>
      <c r="BB21565" s="191">
        <v>-132369.35999999999</v>
      </c>
    </row>
    <row r="21566" spans="48:54" x14ac:dyDescent="0.2">
      <c r="AV21566" s="191" t="str">
        <f t="shared" si="340"/>
        <v>572_RS_102_4_202324</v>
      </c>
      <c r="AW21566" s="191" t="s">
        <v>92</v>
      </c>
      <c r="AX21566" s="18">
        <v>202324</v>
      </c>
      <c r="AY21566" s="191">
        <v>572</v>
      </c>
      <c r="AZ21566" s="191">
        <v>102</v>
      </c>
      <c r="BA21566" s="191">
        <v>4</v>
      </c>
      <c r="BB21566" s="191">
        <v>0</v>
      </c>
    </row>
    <row r="21567" spans="48:54" x14ac:dyDescent="0.2">
      <c r="AV21567" s="191" t="str">
        <f t="shared" si="340"/>
        <v>574_RS_102_4_202324</v>
      </c>
      <c r="AW21567" s="191" t="s">
        <v>92</v>
      </c>
      <c r="AX21567" s="18">
        <v>202324</v>
      </c>
      <c r="AY21567" s="191">
        <v>574</v>
      </c>
      <c r="AZ21567" s="191">
        <v>102</v>
      </c>
      <c r="BA21567" s="191">
        <v>4</v>
      </c>
      <c r="BB21567" s="191">
        <v>0</v>
      </c>
    </row>
    <row r="21568" spans="48:54" x14ac:dyDescent="0.2">
      <c r="AV21568" s="191" t="str">
        <f t="shared" si="340"/>
        <v>576_RS_102_4_202324</v>
      </c>
      <c r="AW21568" s="191" t="s">
        <v>92</v>
      </c>
      <c r="AX21568" s="18">
        <v>202324</v>
      </c>
      <c r="AY21568" s="191">
        <v>576</v>
      </c>
      <c r="AZ21568" s="191">
        <v>102</v>
      </c>
      <c r="BA21568" s="191">
        <v>4</v>
      </c>
      <c r="BB21568" s="191">
        <v>0</v>
      </c>
    </row>
    <row r="21569" spans="48:54" x14ac:dyDescent="0.2">
      <c r="AV21569" s="191" t="str">
        <f t="shared" si="340"/>
        <v>582_RS_102_4_202324</v>
      </c>
      <c r="AW21569" s="191" t="s">
        <v>92</v>
      </c>
      <c r="AX21569" s="18">
        <v>202324</v>
      </c>
      <c r="AY21569" s="191">
        <v>582</v>
      </c>
      <c r="AZ21569" s="191">
        <v>102</v>
      </c>
      <c r="BA21569" s="191">
        <v>4</v>
      </c>
      <c r="BB21569" s="191">
        <v>0</v>
      </c>
    </row>
    <row r="21570" spans="48:54" x14ac:dyDescent="0.2">
      <c r="AV21570" s="191" t="str">
        <f t="shared" si="340"/>
        <v>584_RS_102_4_202324</v>
      </c>
      <c r="AW21570" s="191" t="s">
        <v>92</v>
      </c>
      <c r="AX21570" s="18">
        <v>202324</v>
      </c>
      <c r="AY21570" s="191">
        <v>584</v>
      </c>
      <c r="AZ21570" s="191">
        <v>102</v>
      </c>
      <c r="BA21570" s="191">
        <v>4</v>
      </c>
      <c r="BB21570" s="191">
        <v>0</v>
      </c>
    </row>
    <row r="21571" spans="48:54" x14ac:dyDescent="0.2">
      <c r="AV21571" s="191" t="str">
        <f t="shared" si="340"/>
        <v>586_RS_102_4_202324</v>
      </c>
      <c r="AW21571" s="191" t="s">
        <v>92</v>
      </c>
      <c r="AX21571" s="18">
        <v>202324</v>
      </c>
      <c r="AY21571" s="191">
        <v>586</v>
      </c>
      <c r="AZ21571" s="191">
        <v>102</v>
      </c>
      <c r="BA21571" s="191">
        <v>4</v>
      </c>
      <c r="BB21571" s="191">
        <v>0</v>
      </c>
    </row>
    <row r="21572" spans="48:54" x14ac:dyDescent="0.2">
      <c r="AV21572" s="191" t="str">
        <f t="shared" ref="AV21572:AV21635" si="341">AY21572&amp;"_"&amp;AW21572&amp;"_"&amp;AZ21572&amp;"_"&amp;BA21572&amp;"_"&amp;AX21572</f>
        <v>512_RS_103_4_202324</v>
      </c>
      <c r="AW21572" s="191" t="s">
        <v>92</v>
      </c>
      <c r="AX21572" s="18">
        <v>202324</v>
      </c>
      <c r="AY21572" s="191">
        <v>512</v>
      </c>
      <c r="AZ21572" s="191">
        <v>103</v>
      </c>
      <c r="BA21572" s="191">
        <v>4</v>
      </c>
      <c r="BB21572" s="191">
        <v>-100842.008</v>
      </c>
    </row>
    <row r="21573" spans="48:54" x14ac:dyDescent="0.2">
      <c r="AV21573" s="191" t="str">
        <f t="shared" si="341"/>
        <v>514_RS_103_4_202324</v>
      </c>
      <c r="AW21573" s="191" t="s">
        <v>92</v>
      </c>
      <c r="AX21573" s="18">
        <v>202324</v>
      </c>
      <c r="AY21573" s="191">
        <v>514</v>
      </c>
      <c r="AZ21573" s="191">
        <v>103</v>
      </c>
      <c r="BA21573" s="191">
        <v>4</v>
      </c>
      <c r="BB21573" s="191">
        <v>-188864.01199999999</v>
      </c>
    </row>
    <row r="21574" spans="48:54" x14ac:dyDescent="0.2">
      <c r="AV21574" s="191" t="str">
        <f t="shared" si="341"/>
        <v>516_RS_103_4_202324</v>
      </c>
      <c r="AW21574" s="191" t="s">
        <v>92</v>
      </c>
      <c r="AX21574" s="18">
        <v>202324</v>
      </c>
      <c r="AY21574" s="191">
        <v>516</v>
      </c>
      <c r="AZ21574" s="191">
        <v>103</v>
      </c>
      <c r="BA21574" s="191">
        <v>4</v>
      </c>
      <c r="BB21574" s="191">
        <v>-160071.20699999999</v>
      </c>
    </row>
    <row r="21575" spans="48:54" x14ac:dyDescent="0.2">
      <c r="AV21575" s="191" t="str">
        <f t="shared" si="341"/>
        <v>518_RS_103_4_202324</v>
      </c>
      <c r="AW21575" s="191" t="s">
        <v>92</v>
      </c>
      <c r="AX21575" s="18">
        <v>202324</v>
      </c>
      <c r="AY21575" s="191">
        <v>518</v>
      </c>
      <c r="AZ21575" s="191">
        <v>103</v>
      </c>
      <c r="BA21575" s="191">
        <v>4</v>
      </c>
      <c r="BB21575" s="191">
        <v>-156586.85699999999</v>
      </c>
    </row>
    <row r="21576" spans="48:54" x14ac:dyDescent="0.2">
      <c r="AV21576" s="191" t="str">
        <f t="shared" si="341"/>
        <v>520_RS_103_4_202324</v>
      </c>
      <c r="AW21576" s="191" t="s">
        <v>92</v>
      </c>
      <c r="AX21576" s="18">
        <v>202324</v>
      </c>
      <c r="AY21576" s="191">
        <v>520</v>
      </c>
      <c r="AZ21576" s="191">
        <v>103</v>
      </c>
      <c r="BA21576" s="191">
        <v>4</v>
      </c>
      <c r="BB21576" s="191">
        <v>-201154.481</v>
      </c>
    </row>
    <row r="21577" spans="48:54" x14ac:dyDescent="0.2">
      <c r="AV21577" s="191" t="str">
        <f t="shared" si="341"/>
        <v>522_RS_103_4_202324</v>
      </c>
      <c r="AW21577" s="191" t="s">
        <v>92</v>
      </c>
      <c r="AX21577" s="18">
        <v>202324</v>
      </c>
      <c r="AY21577" s="191">
        <v>522</v>
      </c>
      <c r="AZ21577" s="191">
        <v>103</v>
      </c>
      <c r="BA21577" s="191">
        <v>4</v>
      </c>
      <c r="BB21577" s="191">
        <v>-180900.53200000001</v>
      </c>
    </row>
    <row r="21578" spans="48:54" x14ac:dyDescent="0.2">
      <c r="AV21578" s="191" t="str">
        <f t="shared" si="341"/>
        <v>524_RS_103_4_202324</v>
      </c>
      <c r="AW21578" s="191" t="s">
        <v>92</v>
      </c>
      <c r="AX21578" s="18">
        <v>202324</v>
      </c>
      <c r="AY21578" s="191">
        <v>524</v>
      </c>
      <c r="AZ21578" s="191">
        <v>103</v>
      </c>
      <c r="BA21578" s="191">
        <v>4</v>
      </c>
      <c r="BB21578" s="191">
        <v>-183681.84299999999</v>
      </c>
    </row>
    <row r="21579" spans="48:54" x14ac:dyDescent="0.2">
      <c r="AV21579" s="191" t="str">
        <f t="shared" si="341"/>
        <v>526_RS_103_4_202324</v>
      </c>
      <c r="AW21579" s="191" t="s">
        <v>92</v>
      </c>
      <c r="AX21579" s="18">
        <v>202324</v>
      </c>
      <c r="AY21579" s="191">
        <v>526</v>
      </c>
      <c r="AZ21579" s="191">
        <v>103</v>
      </c>
      <c r="BA21579" s="191">
        <v>4</v>
      </c>
      <c r="BB21579" s="191">
        <v>-104583.186</v>
      </c>
    </row>
    <row r="21580" spans="48:54" x14ac:dyDescent="0.2">
      <c r="AV21580" s="191" t="str">
        <f t="shared" si="341"/>
        <v>528_RS_103_4_202324</v>
      </c>
      <c r="AW21580" s="191" t="s">
        <v>92</v>
      </c>
      <c r="AX21580" s="18">
        <v>202324</v>
      </c>
      <c r="AY21580" s="191">
        <v>528</v>
      </c>
      <c r="AZ21580" s="191">
        <v>103</v>
      </c>
      <c r="BA21580" s="191">
        <v>4</v>
      </c>
      <c r="BB21580" s="191">
        <v>-171736.99299999999</v>
      </c>
    </row>
    <row r="21581" spans="48:54" x14ac:dyDescent="0.2">
      <c r="AV21581" s="191" t="str">
        <f t="shared" si="341"/>
        <v>530_RS_103_4_202324</v>
      </c>
      <c r="AW21581" s="191" t="s">
        <v>92</v>
      </c>
      <c r="AX21581" s="18">
        <v>202324</v>
      </c>
      <c r="AY21581" s="191">
        <v>530</v>
      </c>
      <c r="AZ21581" s="191">
        <v>103</v>
      </c>
      <c r="BA21581" s="191">
        <v>4</v>
      </c>
      <c r="BB21581" s="191">
        <v>-276429.94400000002</v>
      </c>
    </row>
    <row r="21582" spans="48:54" x14ac:dyDescent="0.2">
      <c r="AV21582" s="191" t="str">
        <f t="shared" si="341"/>
        <v>532_RS_103_4_202324</v>
      </c>
      <c r="AW21582" s="191" t="s">
        <v>92</v>
      </c>
      <c r="AX21582" s="18">
        <v>202324</v>
      </c>
      <c r="AY21582" s="191">
        <v>532</v>
      </c>
      <c r="AZ21582" s="191">
        <v>103</v>
      </c>
      <c r="BA21582" s="191">
        <v>4</v>
      </c>
      <c r="BB21582" s="191">
        <v>-339280.016</v>
      </c>
    </row>
    <row r="21583" spans="48:54" x14ac:dyDescent="0.2">
      <c r="AV21583" s="191" t="str">
        <f t="shared" si="341"/>
        <v>534_RS_103_4_202324</v>
      </c>
      <c r="AW21583" s="191" t="s">
        <v>92</v>
      </c>
      <c r="AX21583" s="18">
        <v>202324</v>
      </c>
      <c r="AY21583" s="191">
        <v>534</v>
      </c>
      <c r="AZ21583" s="191">
        <v>103</v>
      </c>
      <c r="BA21583" s="191">
        <v>4</v>
      </c>
      <c r="BB21583" s="191">
        <v>-229948.378</v>
      </c>
    </row>
    <row r="21584" spans="48:54" x14ac:dyDescent="0.2">
      <c r="AV21584" s="191" t="str">
        <f t="shared" si="341"/>
        <v>536_RS_103_4_202324</v>
      </c>
      <c r="AW21584" s="191" t="s">
        <v>92</v>
      </c>
      <c r="AX21584" s="18">
        <v>202324</v>
      </c>
      <c r="AY21584" s="191">
        <v>536</v>
      </c>
      <c r="AZ21584" s="191">
        <v>103</v>
      </c>
      <c r="BA21584" s="191">
        <v>4</v>
      </c>
      <c r="BB21584" s="191">
        <v>-202556.40599999999</v>
      </c>
    </row>
    <row r="21585" spans="48:54" x14ac:dyDescent="0.2">
      <c r="AV21585" s="191" t="str">
        <f t="shared" si="341"/>
        <v>538_RS_103_4_202324</v>
      </c>
      <c r="AW21585" s="191" t="s">
        <v>92</v>
      </c>
      <c r="AX21585" s="18">
        <v>202324</v>
      </c>
      <c r="AY21585" s="191">
        <v>538</v>
      </c>
      <c r="AZ21585" s="191">
        <v>103</v>
      </c>
      <c r="BA21585" s="191">
        <v>4</v>
      </c>
      <c r="BB21585" s="191">
        <v>-160012.897</v>
      </c>
    </row>
    <row r="21586" spans="48:54" x14ac:dyDescent="0.2">
      <c r="AV21586" s="191" t="str">
        <f t="shared" si="341"/>
        <v>540_RS_103_4_202324</v>
      </c>
      <c r="AW21586" s="191" t="s">
        <v>92</v>
      </c>
      <c r="AX21586" s="18">
        <v>202324</v>
      </c>
      <c r="AY21586" s="191">
        <v>540</v>
      </c>
      <c r="AZ21586" s="191">
        <v>103</v>
      </c>
      <c r="BA21586" s="191">
        <v>4</v>
      </c>
      <c r="BB21586" s="191">
        <v>-394128.47700000001</v>
      </c>
    </row>
    <row r="21587" spans="48:54" x14ac:dyDescent="0.2">
      <c r="AV21587" s="191" t="str">
        <f t="shared" si="341"/>
        <v>542_RS_103_4_202324</v>
      </c>
      <c r="AW21587" s="191" t="s">
        <v>92</v>
      </c>
      <c r="AX21587" s="18">
        <v>202324</v>
      </c>
      <c r="AY21587" s="191">
        <v>542</v>
      </c>
      <c r="AZ21587" s="191">
        <v>103</v>
      </c>
      <c r="BA21587" s="191">
        <v>4</v>
      </c>
      <c r="BB21587" s="191">
        <v>-99590.394</v>
      </c>
    </row>
    <row r="21588" spans="48:54" x14ac:dyDescent="0.2">
      <c r="AV21588" s="191" t="str">
        <f t="shared" si="341"/>
        <v>544_RS_103_4_202324</v>
      </c>
      <c r="AW21588" s="191" t="s">
        <v>92</v>
      </c>
      <c r="AX21588" s="18">
        <v>202324</v>
      </c>
      <c r="AY21588" s="191">
        <v>544</v>
      </c>
      <c r="AZ21588" s="191">
        <v>103</v>
      </c>
      <c r="BA21588" s="191">
        <v>4</v>
      </c>
      <c r="BB21588" s="191">
        <v>-282817.11900000001</v>
      </c>
    </row>
    <row r="21589" spans="48:54" x14ac:dyDescent="0.2">
      <c r="AV21589" s="191" t="str">
        <f t="shared" si="341"/>
        <v>545_RS_103_4_202324</v>
      </c>
      <c r="AW21589" s="191" t="s">
        <v>92</v>
      </c>
      <c r="AX21589" s="18">
        <v>202324</v>
      </c>
      <c r="AY21589" s="191">
        <v>545</v>
      </c>
      <c r="AZ21589" s="191">
        <v>103</v>
      </c>
      <c r="BA21589" s="191">
        <v>4</v>
      </c>
      <c r="BB21589" s="191">
        <v>-117692.41800000001</v>
      </c>
    </row>
    <row r="21590" spans="48:54" x14ac:dyDescent="0.2">
      <c r="AV21590" s="191" t="str">
        <f t="shared" si="341"/>
        <v>546_RS_103_4_202324</v>
      </c>
      <c r="AW21590" s="191" t="s">
        <v>92</v>
      </c>
      <c r="AX21590" s="18">
        <v>202324</v>
      </c>
      <c r="AY21590" s="191">
        <v>546</v>
      </c>
      <c r="AZ21590" s="191">
        <v>103</v>
      </c>
      <c r="BA21590" s="191">
        <v>4</v>
      </c>
      <c r="BB21590" s="191">
        <v>-142455.875</v>
      </c>
    </row>
    <row r="21591" spans="48:54" x14ac:dyDescent="0.2">
      <c r="AV21591" s="191" t="str">
        <f t="shared" si="341"/>
        <v>548_RS_103_4_202324</v>
      </c>
      <c r="AW21591" s="191" t="s">
        <v>92</v>
      </c>
      <c r="AX21591" s="18">
        <v>202324</v>
      </c>
      <c r="AY21591" s="191">
        <v>548</v>
      </c>
      <c r="AZ21591" s="191">
        <v>103</v>
      </c>
      <c r="BA21591" s="191">
        <v>4</v>
      </c>
      <c r="BB21591" s="191">
        <v>-91450.52</v>
      </c>
    </row>
    <row r="21592" spans="48:54" x14ac:dyDescent="0.2">
      <c r="AV21592" s="191" t="str">
        <f t="shared" si="341"/>
        <v>550_RS_103_4_202324</v>
      </c>
      <c r="AW21592" s="191" t="s">
        <v>92</v>
      </c>
      <c r="AX21592" s="18">
        <v>202324</v>
      </c>
      <c r="AY21592" s="191">
        <v>550</v>
      </c>
      <c r="AZ21592" s="191">
        <v>103</v>
      </c>
      <c r="BA21592" s="191">
        <v>4</v>
      </c>
      <c r="BB21592" s="191">
        <v>-238815.01199999999</v>
      </c>
    </row>
    <row r="21593" spans="48:54" x14ac:dyDescent="0.2">
      <c r="AV21593" s="191" t="str">
        <f t="shared" si="341"/>
        <v>552_RS_103_4_202324</v>
      </c>
      <c r="AW21593" s="191" t="s">
        <v>92</v>
      </c>
      <c r="AX21593" s="18">
        <v>202324</v>
      </c>
      <c r="AY21593" s="191">
        <v>552</v>
      </c>
      <c r="AZ21593" s="191">
        <v>103</v>
      </c>
      <c r="BA21593" s="191">
        <v>4</v>
      </c>
      <c r="BB21593" s="191">
        <v>-475312.09299999999</v>
      </c>
    </row>
    <row r="21594" spans="48:54" x14ac:dyDescent="0.2">
      <c r="AV21594" s="191" t="str">
        <f t="shared" si="341"/>
        <v>562_RS_103_4_202324</v>
      </c>
      <c r="AW21594" s="191" t="s">
        <v>92</v>
      </c>
      <c r="AX21594" s="18">
        <v>202324</v>
      </c>
      <c r="AY21594" s="191">
        <v>562</v>
      </c>
      <c r="AZ21594" s="191">
        <v>103</v>
      </c>
      <c r="BA21594" s="191">
        <v>4</v>
      </c>
      <c r="BB21594" s="191">
        <v>-8319.0030000000006</v>
      </c>
    </row>
    <row r="21595" spans="48:54" x14ac:dyDescent="0.2">
      <c r="AV21595" s="191" t="str">
        <f t="shared" si="341"/>
        <v>564_RS_103_4_202324</v>
      </c>
      <c r="AW21595" s="191" t="s">
        <v>92</v>
      </c>
      <c r="AX21595" s="18">
        <v>202324</v>
      </c>
      <c r="AY21595" s="191">
        <v>564</v>
      </c>
      <c r="AZ21595" s="191">
        <v>103</v>
      </c>
      <c r="BA21595" s="191">
        <v>4</v>
      </c>
      <c r="BB21595" s="191">
        <v>-25877.468000000001</v>
      </c>
    </row>
    <row r="21596" spans="48:54" x14ac:dyDescent="0.2">
      <c r="AV21596" s="191" t="str">
        <f t="shared" si="341"/>
        <v>566_RS_103_4_202324</v>
      </c>
      <c r="AW21596" s="191" t="s">
        <v>92</v>
      </c>
      <c r="AX21596" s="18">
        <v>202324</v>
      </c>
      <c r="AY21596" s="191">
        <v>566</v>
      </c>
      <c r="AZ21596" s="191">
        <v>103</v>
      </c>
      <c r="BA21596" s="191">
        <v>4</v>
      </c>
      <c r="BB21596" s="191">
        <v>-16107.303</v>
      </c>
    </row>
    <row r="21597" spans="48:54" x14ac:dyDescent="0.2">
      <c r="AV21597" s="191" t="str">
        <f t="shared" si="341"/>
        <v>568_RS_103_4_202324</v>
      </c>
      <c r="AW21597" s="191" t="s">
        <v>92</v>
      </c>
      <c r="AX21597" s="18">
        <v>202324</v>
      </c>
      <c r="AY21597" s="191">
        <v>568</v>
      </c>
      <c r="AZ21597" s="191">
        <v>103</v>
      </c>
      <c r="BA21597" s="191">
        <v>4</v>
      </c>
      <c r="BB21597" s="191">
        <v>-62144.213000000003</v>
      </c>
    </row>
    <row r="21598" spans="48:54" x14ac:dyDescent="0.2">
      <c r="AV21598" s="191" t="str">
        <f t="shared" si="341"/>
        <v>572_RS_103_4_202324</v>
      </c>
      <c r="AW21598" s="191" t="s">
        <v>92</v>
      </c>
      <c r="AX21598" s="18">
        <v>202324</v>
      </c>
      <c r="AY21598" s="191">
        <v>572</v>
      </c>
      <c r="AZ21598" s="191">
        <v>103</v>
      </c>
      <c r="BA21598" s="191">
        <v>4</v>
      </c>
      <c r="BB21598" s="191">
        <v>0</v>
      </c>
    </row>
    <row r="21599" spans="48:54" x14ac:dyDescent="0.2">
      <c r="AV21599" s="191" t="str">
        <f t="shared" si="341"/>
        <v>574_RS_103_4_202324</v>
      </c>
      <c r="AW21599" s="191" t="s">
        <v>92</v>
      </c>
      <c r="AX21599" s="18">
        <v>202324</v>
      </c>
      <c r="AY21599" s="191">
        <v>574</v>
      </c>
      <c r="AZ21599" s="191">
        <v>103</v>
      </c>
      <c r="BA21599" s="191">
        <v>4</v>
      </c>
      <c r="BB21599" s="191">
        <v>0</v>
      </c>
    </row>
    <row r="21600" spans="48:54" x14ac:dyDescent="0.2">
      <c r="AV21600" s="191" t="str">
        <f t="shared" si="341"/>
        <v>576_RS_103_4_202324</v>
      </c>
      <c r="AW21600" s="191" t="s">
        <v>92</v>
      </c>
      <c r="AX21600" s="18">
        <v>202324</v>
      </c>
      <c r="AY21600" s="191">
        <v>576</v>
      </c>
      <c r="AZ21600" s="191">
        <v>103</v>
      </c>
      <c r="BA21600" s="191">
        <v>4</v>
      </c>
      <c r="BB21600" s="191">
        <v>0</v>
      </c>
    </row>
    <row r="21601" spans="48:54" x14ac:dyDescent="0.2">
      <c r="AV21601" s="191" t="str">
        <f t="shared" si="341"/>
        <v>582_RS_103_4_202324</v>
      </c>
      <c r="AW21601" s="191" t="s">
        <v>92</v>
      </c>
      <c r="AX21601" s="18">
        <v>202324</v>
      </c>
      <c r="AY21601" s="191">
        <v>582</v>
      </c>
      <c r="AZ21601" s="191">
        <v>103</v>
      </c>
      <c r="BA21601" s="191">
        <v>4</v>
      </c>
      <c r="BB21601" s="191">
        <v>0</v>
      </c>
    </row>
    <row r="21602" spans="48:54" x14ac:dyDescent="0.2">
      <c r="AV21602" s="191" t="str">
        <f t="shared" si="341"/>
        <v>584_RS_103_4_202324</v>
      </c>
      <c r="AW21602" s="191" t="s">
        <v>92</v>
      </c>
      <c r="AX21602" s="18">
        <v>202324</v>
      </c>
      <c r="AY21602" s="191">
        <v>584</v>
      </c>
      <c r="AZ21602" s="191">
        <v>103</v>
      </c>
      <c r="BA21602" s="191">
        <v>4</v>
      </c>
      <c r="BB21602" s="191">
        <v>0</v>
      </c>
    </row>
    <row r="21603" spans="48:54" x14ac:dyDescent="0.2">
      <c r="AV21603" s="191" t="str">
        <f t="shared" si="341"/>
        <v>586_RS_103_4_202324</v>
      </c>
      <c r="AW21603" s="191" t="s">
        <v>92</v>
      </c>
      <c r="AX21603" s="18">
        <v>202324</v>
      </c>
      <c r="AY21603" s="191">
        <v>586</v>
      </c>
      <c r="AZ21603" s="191">
        <v>103</v>
      </c>
      <c r="BA21603" s="191">
        <v>4</v>
      </c>
      <c r="BB21603" s="191">
        <v>0</v>
      </c>
    </row>
    <row r="21604" spans="48:54" x14ac:dyDescent="0.2">
      <c r="AV21604" s="191" t="str">
        <f t="shared" si="341"/>
        <v>512_RS_104_4_202324</v>
      </c>
      <c r="AW21604" s="191" t="s">
        <v>92</v>
      </c>
      <c r="AX21604" s="18">
        <v>202324</v>
      </c>
      <c r="AY21604" s="191">
        <v>512</v>
      </c>
      <c r="AZ21604" s="191">
        <v>104</v>
      </c>
      <c r="BA21604" s="191">
        <v>4</v>
      </c>
      <c r="BB21604" s="191">
        <v>-22822.904999999999</v>
      </c>
    </row>
    <row r="21605" spans="48:54" x14ac:dyDescent="0.2">
      <c r="AV21605" s="191" t="str">
        <f t="shared" si="341"/>
        <v>514_RS_104_4_202324</v>
      </c>
      <c r="AW21605" s="191" t="s">
        <v>92</v>
      </c>
      <c r="AX21605" s="18">
        <v>202324</v>
      </c>
      <c r="AY21605" s="191">
        <v>514</v>
      </c>
      <c r="AZ21605" s="191">
        <v>104</v>
      </c>
      <c r="BA21605" s="191">
        <v>4</v>
      </c>
      <c r="BB21605" s="191">
        <v>-39171.96</v>
      </c>
    </row>
    <row r="21606" spans="48:54" x14ac:dyDescent="0.2">
      <c r="AV21606" s="191" t="str">
        <f t="shared" si="341"/>
        <v>516_RS_104_4_202324</v>
      </c>
      <c r="AW21606" s="191" t="s">
        <v>92</v>
      </c>
      <c r="AX21606" s="18">
        <v>202324</v>
      </c>
      <c r="AY21606" s="191">
        <v>516</v>
      </c>
      <c r="AZ21606" s="191">
        <v>104</v>
      </c>
      <c r="BA21606" s="191">
        <v>4</v>
      </c>
      <c r="BB21606" s="191">
        <v>-38526.953000000001</v>
      </c>
    </row>
    <row r="21607" spans="48:54" x14ac:dyDescent="0.2">
      <c r="AV21607" s="191" t="str">
        <f t="shared" si="341"/>
        <v>518_RS_104_4_202324</v>
      </c>
      <c r="AW21607" s="191" t="s">
        <v>92</v>
      </c>
      <c r="AX21607" s="18">
        <v>202324</v>
      </c>
      <c r="AY21607" s="191">
        <v>518</v>
      </c>
      <c r="AZ21607" s="191">
        <v>104</v>
      </c>
      <c r="BA21607" s="191">
        <v>4</v>
      </c>
      <c r="BB21607" s="191">
        <v>-31436.799999999999</v>
      </c>
    </row>
    <row r="21608" spans="48:54" x14ac:dyDescent="0.2">
      <c r="AV21608" s="191" t="str">
        <f t="shared" si="341"/>
        <v>520_RS_104_4_202324</v>
      </c>
      <c r="AW21608" s="191" t="s">
        <v>92</v>
      </c>
      <c r="AX21608" s="18">
        <v>202324</v>
      </c>
      <c r="AY21608" s="191">
        <v>520</v>
      </c>
      <c r="AZ21608" s="191">
        <v>104</v>
      </c>
      <c r="BA21608" s="191">
        <v>4</v>
      </c>
      <c r="BB21608" s="191">
        <v>-50840.307999999997</v>
      </c>
    </row>
    <row r="21609" spans="48:54" x14ac:dyDescent="0.2">
      <c r="AV21609" s="191" t="str">
        <f t="shared" si="341"/>
        <v>522_RS_104_4_202324</v>
      </c>
      <c r="AW21609" s="191" t="s">
        <v>92</v>
      </c>
      <c r="AX21609" s="18">
        <v>202324</v>
      </c>
      <c r="AY21609" s="191">
        <v>522</v>
      </c>
      <c r="AZ21609" s="191">
        <v>104</v>
      </c>
      <c r="BA21609" s="191">
        <v>4</v>
      </c>
      <c r="BB21609" s="191">
        <v>-43935.906999999999</v>
      </c>
    </row>
    <row r="21610" spans="48:54" x14ac:dyDescent="0.2">
      <c r="AV21610" s="191" t="str">
        <f t="shared" si="341"/>
        <v>524_RS_104_4_202324</v>
      </c>
      <c r="AW21610" s="191" t="s">
        <v>92</v>
      </c>
      <c r="AX21610" s="18">
        <v>202324</v>
      </c>
      <c r="AY21610" s="191">
        <v>524</v>
      </c>
      <c r="AZ21610" s="191">
        <v>104</v>
      </c>
      <c r="BA21610" s="191">
        <v>4</v>
      </c>
      <c r="BB21610" s="191">
        <v>-44982.760999999999</v>
      </c>
    </row>
    <row r="21611" spans="48:54" x14ac:dyDescent="0.2">
      <c r="AV21611" s="191" t="str">
        <f t="shared" si="341"/>
        <v>526_RS_104_4_202324</v>
      </c>
      <c r="AW21611" s="191" t="s">
        <v>92</v>
      </c>
      <c r="AX21611" s="18">
        <v>202324</v>
      </c>
      <c r="AY21611" s="191">
        <v>526</v>
      </c>
      <c r="AZ21611" s="191">
        <v>104</v>
      </c>
      <c r="BA21611" s="191">
        <v>4</v>
      </c>
      <c r="BB21611" s="191">
        <v>-24614.407999999999</v>
      </c>
    </row>
    <row r="21612" spans="48:54" x14ac:dyDescent="0.2">
      <c r="AV21612" s="191" t="str">
        <f t="shared" si="341"/>
        <v>528_RS_104_4_202324</v>
      </c>
      <c r="AW21612" s="191" t="s">
        <v>92</v>
      </c>
      <c r="AX21612" s="18">
        <v>202324</v>
      </c>
      <c r="AY21612" s="191">
        <v>528</v>
      </c>
      <c r="AZ21612" s="191">
        <v>104</v>
      </c>
      <c r="BA21612" s="191">
        <v>4</v>
      </c>
      <c r="BB21612" s="191">
        <v>-40938.04</v>
      </c>
    </row>
    <row r="21613" spans="48:54" x14ac:dyDescent="0.2">
      <c r="AV21613" s="191" t="str">
        <f t="shared" si="341"/>
        <v>530_RS_104_4_202324</v>
      </c>
      <c r="AW21613" s="191" t="s">
        <v>92</v>
      </c>
      <c r="AX21613" s="18">
        <v>202324</v>
      </c>
      <c r="AY21613" s="191">
        <v>530</v>
      </c>
      <c r="AZ21613" s="191">
        <v>104</v>
      </c>
      <c r="BA21613" s="191">
        <v>4</v>
      </c>
      <c r="BB21613" s="191">
        <v>-61980.512999999999</v>
      </c>
    </row>
    <row r="21614" spans="48:54" x14ac:dyDescent="0.2">
      <c r="AV21614" s="191" t="str">
        <f t="shared" si="341"/>
        <v>532_RS_104_4_202324</v>
      </c>
      <c r="AW21614" s="191" t="s">
        <v>92</v>
      </c>
      <c r="AX21614" s="18">
        <v>202324</v>
      </c>
      <c r="AY21614" s="191">
        <v>532</v>
      </c>
      <c r="AZ21614" s="191">
        <v>104</v>
      </c>
      <c r="BA21614" s="191">
        <v>4</v>
      </c>
      <c r="BB21614" s="191">
        <v>-79002.459000000003</v>
      </c>
    </row>
    <row r="21615" spans="48:54" x14ac:dyDescent="0.2">
      <c r="AV21615" s="191" t="str">
        <f t="shared" si="341"/>
        <v>534_RS_104_4_202324</v>
      </c>
      <c r="AW21615" s="191" t="s">
        <v>92</v>
      </c>
      <c r="AX21615" s="18">
        <v>202324</v>
      </c>
      <c r="AY21615" s="191">
        <v>534</v>
      </c>
      <c r="AZ21615" s="191">
        <v>104</v>
      </c>
      <c r="BA21615" s="191">
        <v>4</v>
      </c>
      <c r="BB21615" s="191">
        <v>-46747.610999999997</v>
      </c>
    </row>
    <row r="21616" spans="48:54" x14ac:dyDescent="0.2">
      <c r="AV21616" s="191" t="str">
        <f t="shared" si="341"/>
        <v>536_RS_104_4_202324</v>
      </c>
      <c r="AW21616" s="191" t="s">
        <v>92</v>
      </c>
      <c r="AX21616" s="18">
        <v>202324</v>
      </c>
      <c r="AY21616" s="191">
        <v>536</v>
      </c>
      <c r="AZ21616" s="191">
        <v>104</v>
      </c>
      <c r="BA21616" s="191">
        <v>4</v>
      </c>
      <c r="BB21616" s="191">
        <v>-47625.525999999998</v>
      </c>
    </row>
    <row r="21617" spans="48:54" x14ac:dyDescent="0.2">
      <c r="AV21617" s="191" t="str">
        <f t="shared" si="341"/>
        <v>538_RS_104_4_202324</v>
      </c>
      <c r="AW21617" s="191" t="s">
        <v>92</v>
      </c>
      <c r="AX21617" s="18">
        <v>202324</v>
      </c>
      <c r="AY21617" s="191">
        <v>538</v>
      </c>
      <c r="AZ21617" s="191">
        <v>104</v>
      </c>
      <c r="BA21617" s="191">
        <v>4</v>
      </c>
      <c r="BB21617" s="191">
        <v>-42784.08</v>
      </c>
    </row>
    <row r="21618" spans="48:54" x14ac:dyDescent="0.2">
      <c r="AV21618" s="191" t="str">
        <f t="shared" si="341"/>
        <v>540_RS_104_4_202324</v>
      </c>
      <c r="AW21618" s="191" t="s">
        <v>92</v>
      </c>
      <c r="AX21618" s="18">
        <v>202324</v>
      </c>
      <c r="AY21618" s="191">
        <v>540</v>
      </c>
      <c r="AZ21618" s="191">
        <v>104</v>
      </c>
      <c r="BA21618" s="191">
        <v>4</v>
      </c>
      <c r="BB21618" s="191">
        <v>-77188.812999999995</v>
      </c>
    </row>
    <row r="21619" spans="48:54" x14ac:dyDescent="0.2">
      <c r="AV21619" s="191" t="str">
        <f t="shared" si="341"/>
        <v>542_RS_104_4_202324</v>
      </c>
      <c r="AW21619" s="191" t="s">
        <v>92</v>
      </c>
      <c r="AX21619" s="18">
        <v>202324</v>
      </c>
      <c r="AY21619" s="191">
        <v>542</v>
      </c>
      <c r="AZ21619" s="191">
        <v>104</v>
      </c>
      <c r="BA21619" s="191">
        <v>4</v>
      </c>
      <c r="BB21619" s="191">
        <v>-19023.803</v>
      </c>
    </row>
    <row r="21620" spans="48:54" x14ac:dyDescent="0.2">
      <c r="AV21620" s="191" t="str">
        <f t="shared" si="341"/>
        <v>544_RS_104_4_202324</v>
      </c>
      <c r="AW21620" s="191" t="s">
        <v>92</v>
      </c>
      <c r="AX21620" s="18">
        <v>202324</v>
      </c>
      <c r="AY21620" s="191">
        <v>544</v>
      </c>
      <c r="AZ21620" s="191">
        <v>104</v>
      </c>
      <c r="BA21620" s="191">
        <v>4</v>
      </c>
      <c r="BB21620" s="191">
        <v>-57143.167999999998</v>
      </c>
    </row>
    <row r="21621" spans="48:54" x14ac:dyDescent="0.2">
      <c r="AV21621" s="191" t="str">
        <f t="shared" si="341"/>
        <v>545_RS_104_4_202324</v>
      </c>
      <c r="AW21621" s="191" t="s">
        <v>92</v>
      </c>
      <c r="AX21621" s="18">
        <v>202324</v>
      </c>
      <c r="AY21621" s="191">
        <v>545</v>
      </c>
      <c r="AZ21621" s="191">
        <v>104</v>
      </c>
      <c r="BA21621" s="191">
        <v>4</v>
      </c>
      <c r="BB21621" s="191">
        <v>-22038.072</v>
      </c>
    </row>
    <row r="21622" spans="48:54" x14ac:dyDescent="0.2">
      <c r="AV21622" s="191" t="str">
        <f t="shared" si="341"/>
        <v>546_RS_104_4_202324</v>
      </c>
      <c r="AW21622" s="191" t="s">
        <v>92</v>
      </c>
      <c r="AX21622" s="18">
        <v>202324</v>
      </c>
      <c r="AY21622" s="191">
        <v>546</v>
      </c>
      <c r="AZ21622" s="191">
        <v>104</v>
      </c>
      <c r="BA21622" s="191">
        <v>4</v>
      </c>
      <c r="BB21622" s="191">
        <v>-29949.553</v>
      </c>
    </row>
    <row r="21623" spans="48:54" x14ac:dyDescent="0.2">
      <c r="AV21623" s="191" t="str">
        <f t="shared" si="341"/>
        <v>548_RS_104_4_202324</v>
      </c>
      <c r="AW21623" s="191" t="s">
        <v>92</v>
      </c>
      <c r="AX21623" s="18">
        <v>202324</v>
      </c>
      <c r="AY21623" s="191">
        <v>548</v>
      </c>
      <c r="AZ21623" s="191">
        <v>104</v>
      </c>
      <c r="BA21623" s="191">
        <v>4</v>
      </c>
      <c r="BB21623" s="191">
        <v>-31223.985000000001</v>
      </c>
    </row>
    <row r="21624" spans="48:54" x14ac:dyDescent="0.2">
      <c r="AV21624" s="191" t="str">
        <f t="shared" si="341"/>
        <v>550_RS_104_4_202324</v>
      </c>
      <c r="AW21624" s="191" t="s">
        <v>92</v>
      </c>
      <c r="AX21624" s="18">
        <v>202324</v>
      </c>
      <c r="AY21624" s="191">
        <v>550</v>
      </c>
      <c r="AZ21624" s="191">
        <v>104</v>
      </c>
      <c r="BA21624" s="191">
        <v>4</v>
      </c>
      <c r="BB21624" s="191">
        <v>-50707.451999999997</v>
      </c>
    </row>
    <row r="21625" spans="48:54" x14ac:dyDescent="0.2">
      <c r="AV21625" s="191" t="str">
        <f t="shared" si="341"/>
        <v>552_RS_104_4_202324</v>
      </c>
      <c r="AW21625" s="191" t="s">
        <v>92</v>
      </c>
      <c r="AX21625" s="18">
        <v>202324</v>
      </c>
      <c r="AY21625" s="191">
        <v>552</v>
      </c>
      <c r="AZ21625" s="191">
        <v>104</v>
      </c>
      <c r="BA21625" s="191">
        <v>4</v>
      </c>
      <c r="BB21625" s="191">
        <v>-118292.923</v>
      </c>
    </row>
    <row r="21626" spans="48:54" x14ac:dyDescent="0.2">
      <c r="AV21626" s="191" t="str">
        <f t="shared" si="341"/>
        <v>562_RS_104_4_202324</v>
      </c>
      <c r="AW21626" s="191" t="s">
        <v>92</v>
      </c>
      <c r="AX21626" s="18">
        <v>202324</v>
      </c>
      <c r="AY21626" s="191">
        <v>562</v>
      </c>
      <c r="AZ21626" s="191">
        <v>104</v>
      </c>
      <c r="BA21626" s="191">
        <v>4</v>
      </c>
      <c r="BB21626" s="191">
        <v>-172.69357934498194</v>
      </c>
    </row>
    <row r="21627" spans="48:54" x14ac:dyDescent="0.2">
      <c r="AV21627" s="191" t="str">
        <f t="shared" si="341"/>
        <v>564_RS_104_4_202324</v>
      </c>
      <c r="AW21627" s="191" t="s">
        <v>92</v>
      </c>
      <c r="AX21627" s="18">
        <v>202324</v>
      </c>
      <c r="AY21627" s="191">
        <v>564</v>
      </c>
      <c r="AZ21627" s="191">
        <v>104</v>
      </c>
      <c r="BA21627" s="191">
        <v>4</v>
      </c>
      <c r="BB21627" s="191">
        <v>-191.25399999999999</v>
      </c>
    </row>
    <row r="21628" spans="48:54" x14ac:dyDescent="0.2">
      <c r="AV21628" s="191" t="str">
        <f t="shared" si="341"/>
        <v>566_RS_104_4_202324</v>
      </c>
      <c r="AW21628" s="191" t="s">
        <v>92</v>
      </c>
      <c r="AX21628" s="18">
        <v>202324</v>
      </c>
      <c r="AY21628" s="191">
        <v>566</v>
      </c>
      <c r="AZ21628" s="191">
        <v>104</v>
      </c>
      <c r="BA21628" s="191">
        <v>4</v>
      </c>
      <c r="BB21628" s="191">
        <v>-226.95699999999999</v>
      </c>
    </row>
    <row r="21629" spans="48:54" x14ac:dyDescent="0.2">
      <c r="AV21629" s="191" t="str">
        <f t="shared" si="341"/>
        <v>568_RS_104_4_202324</v>
      </c>
      <c r="AW21629" s="191" t="s">
        <v>92</v>
      </c>
      <c r="AX21629" s="18">
        <v>202324</v>
      </c>
      <c r="AY21629" s="191">
        <v>568</v>
      </c>
      <c r="AZ21629" s="191">
        <v>104</v>
      </c>
      <c r="BA21629" s="191">
        <v>4</v>
      </c>
      <c r="BB21629" s="191">
        <v>-431.108</v>
      </c>
    </row>
    <row r="21630" spans="48:54" x14ac:dyDescent="0.2">
      <c r="AV21630" s="191" t="str">
        <f t="shared" si="341"/>
        <v>572_RS_104_4_202324</v>
      </c>
      <c r="AW21630" s="191" t="s">
        <v>92</v>
      </c>
      <c r="AX21630" s="18">
        <v>202324</v>
      </c>
      <c r="AY21630" s="191">
        <v>572</v>
      </c>
      <c r="AZ21630" s="191">
        <v>104</v>
      </c>
      <c r="BA21630" s="191">
        <v>4</v>
      </c>
      <c r="BB21630" s="191">
        <v>0</v>
      </c>
    </row>
    <row r="21631" spans="48:54" x14ac:dyDescent="0.2">
      <c r="AV21631" s="191" t="str">
        <f t="shared" si="341"/>
        <v>574_RS_104_4_202324</v>
      </c>
      <c r="AW21631" s="191" t="s">
        <v>92</v>
      </c>
      <c r="AX21631" s="18">
        <v>202324</v>
      </c>
      <c r="AY21631" s="191">
        <v>574</v>
      </c>
      <c r="AZ21631" s="191">
        <v>104</v>
      </c>
      <c r="BA21631" s="191">
        <v>4</v>
      </c>
      <c r="BB21631" s="191">
        <v>0</v>
      </c>
    </row>
    <row r="21632" spans="48:54" x14ac:dyDescent="0.2">
      <c r="AV21632" s="191" t="str">
        <f t="shared" si="341"/>
        <v>576_RS_104_4_202324</v>
      </c>
      <c r="AW21632" s="191" t="s">
        <v>92</v>
      </c>
      <c r="AX21632" s="18">
        <v>202324</v>
      </c>
      <c r="AY21632" s="191">
        <v>576</v>
      </c>
      <c r="AZ21632" s="191">
        <v>104</v>
      </c>
      <c r="BA21632" s="191">
        <v>4</v>
      </c>
      <c r="BB21632" s="191">
        <v>0</v>
      </c>
    </row>
    <row r="21633" spans="48:54" x14ac:dyDescent="0.2">
      <c r="AV21633" s="191" t="str">
        <f t="shared" si="341"/>
        <v>582_RS_104_4_202324</v>
      </c>
      <c r="AW21633" s="191" t="s">
        <v>92</v>
      </c>
      <c r="AX21633" s="18">
        <v>202324</v>
      </c>
      <c r="AY21633" s="191">
        <v>582</v>
      </c>
      <c r="AZ21633" s="191">
        <v>104</v>
      </c>
      <c r="BA21633" s="191">
        <v>4</v>
      </c>
      <c r="BB21633" s="191">
        <v>0</v>
      </c>
    </row>
    <row r="21634" spans="48:54" x14ac:dyDescent="0.2">
      <c r="AV21634" s="191" t="str">
        <f t="shared" si="341"/>
        <v>584_RS_104_4_202324</v>
      </c>
      <c r="AW21634" s="191" t="s">
        <v>92</v>
      </c>
      <c r="AX21634" s="18">
        <v>202324</v>
      </c>
      <c r="AY21634" s="191">
        <v>584</v>
      </c>
      <c r="AZ21634" s="191">
        <v>104</v>
      </c>
      <c r="BA21634" s="191">
        <v>4</v>
      </c>
      <c r="BB21634" s="191">
        <v>0</v>
      </c>
    </row>
    <row r="21635" spans="48:54" x14ac:dyDescent="0.2">
      <c r="AV21635" s="191" t="str">
        <f t="shared" si="341"/>
        <v>586_RS_104_4_202324</v>
      </c>
      <c r="AW21635" s="191" t="s">
        <v>92</v>
      </c>
      <c r="AX21635" s="18">
        <v>202324</v>
      </c>
      <c r="AY21635" s="191">
        <v>586</v>
      </c>
      <c r="AZ21635" s="191">
        <v>104</v>
      </c>
      <c r="BA21635" s="191">
        <v>4</v>
      </c>
      <c r="BB21635" s="191">
        <v>0</v>
      </c>
    </row>
    <row r="21636" spans="48:54" x14ac:dyDescent="0.2">
      <c r="AV21636" s="191" t="str">
        <f t="shared" ref="AV21636:AV21699" si="342">AY21636&amp;"_"&amp;AW21636&amp;"_"&amp;AZ21636&amp;"_"&amp;BA21636&amp;"_"&amp;AX21636</f>
        <v>512_RS_106_4_202324</v>
      </c>
      <c r="AW21636" s="191" t="s">
        <v>92</v>
      </c>
      <c r="AX21636" s="18">
        <v>202324</v>
      </c>
      <c r="AY21636" s="191">
        <v>512</v>
      </c>
      <c r="AZ21636" s="191">
        <v>106</v>
      </c>
      <c r="BA21636" s="191">
        <v>4</v>
      </c>
      <c r="BB21636" s="191">
        <v>48973.749039999995</v>
      </c>
    </row>
    <row r="21637" spans="48:54" x14ac:dyDescent="0.2">
      <c r="AV21637" s="191" t="str">
        <f t="shared" si="342"/>
        <v>514_RS_106_4_202324</v>
      </c>
      <c r="AW21637" s="191" t="s">
        <v>92</v>
      </c>
      <c r="AX21637" s="18">
        <v>202324</v>
      </c>
      <c r="AY21637" s="191">
        <v>514</v>
      </c>
      <c r="AZ21637" s="191">
        <v>106</v>
      </c>
      <c r="BA21637" s="191">
        <v>4</v>
      </c>
      <c r="BB21637" s="191">
        <v>92932.617992293701</v>
      </c>
    </row>
    <row r="21638" spans="48:54" x14ac:dyDescent="0.2">
      <c r="AV21638" s="191" t="str">
        <f t="shared" si="342"/>
        <v>516_RS_106_4_202324</v>
      </c>
      <c r="AW21638" s="191" t="s">
        <v>92</v>
      </c>
      <c r="AX21638" s="18">
        <v>202324</v>
      </c>
      <c r="AY21638" s="191">
        <v>516</v>
      </c>
      <c r="AZ21638" s="191">
        <v>106</v>
      </c>
      <c r="BA21638" s="191">
        <v>4</v>
      </c>
      <c r="BB21638" s="191">
        <v>83783.608192785556</v>
      </c>
    </row>
    <row r="21639" spans="48:54" x14ac:dyDescent="0.2">
      <c r="AV21639" s="191" t="str">
        <f t="shared" si="342"/>
        <v>518_RS_106_4_202324</v>
      </c>
      <c r="AW21639" s="191" t="s">
        <v>92</v>
      </c>
      <c r="AX21639" s="18">
        <v>202324</v>
      </c>
      <c r="AY21639" s="191">
        <v>518</v>
      </c>
      <c r="AZ21639" s="191">
        <v>106</v>
      </c>
      <c r="BA21639" s="191">
        <v>4</v>
      </c>
      <c r="BB21639" s="191">
        <v>65259.155810000128</v>
      </c>
    </row>
    <row r="21640" spans="48:54" x14ac:dyDescent="0.2">
      <c r="AV21640" s="191" t="str">
        <f t="shared" si="342"/>
        <v>520_RS_106_4_202324</v>
      </c>
      <c r="AW21640" s="191" t="s">
        <v>92</v>
      </c>
      <c r="AX21640" s="18">
        <v>202324</v>
      </c>
      <c r="AY21640" s="191">
        <v>520</v>
      </c>
      <c r="AZ21640" s="191">
        <v>106</v>
      </c>
      <c r="BA21640" s="191">
        <v>4</v>
      </c>
      <c r="BB21640" s="191">
        <v>103547.44109999994</v>
      </c>
    </row>
    <row r="21641" spans="48:54" x14ac:dyDescent="0.2">
      <c r="AV21641" s="191" t="str">
        <f t="shared" si="342"/>
        <v>522_RS_106_4_202324</v>
      </c>
      <c r="AW21641" s="191" t="s">
        <v>92</v>
      </c>
      <c r="AX21641" s="18">
        <v>202324</v>
      </c>
      <c r="AY21641" s="191">
        <v>522</v>
      </c>
      <c r="AZ21641" s="191">
        <v>106</v>
      </c>
      <c r="BA21641" s="191">
        <v>4</v>
      </c>
      <c r="BB21641" s="191">
        <v>81292.433198040002</v>
      </c>
    </row>
    <row r="21642" spans="48:54" x14ac:dyDescent="0.2">
      <c r="AV21642" s="191" t="str">
        <f t="shared" si="342"/>
        <v>524_RS_106_4_202324</v>
      </c>
      <c r="AW21642" s="191" t="s">
        <v>92</v>
      </c>
      <c r="AX21642" s="18">
        <v>202324</v>
      </c>
      <c r="AY21642" s="191">
        <v>524</v>
      </c>
      <c r="AZ21642" s="191">
        <v>106</v>
      </c>
      <c r="BA21642" s="191">
        <v>4</v>
      </c>
      <c r="BB21642" s="191">
        <v>102857.84553356993</v>
      </c>
    </row>
    <row r="21643" spans="48:54" x14ac:dyDescent="0.2">
      <c r="AV21643" s="191" t="str">
        <f t="shared" si="342"/>
        <v>526_RS_106_4_202324</v>
      </c>
      <c r="AW21643" s="191" t="s">
        <v>92</v>
      </c>
      <c r="AX21643" s="18">
        <v>202324</v>
      </c>
      <c r="AY21643" s="191">
        <v>526</v>
      </c>
      <c r="AZ21643" s="191">
        <v>106</v>
      </c>
      <c r="BA21643" s="191">
        <v>4</v>
      </c>
      <c r="BB21643" s="191">
        <v>52284.011743999916</v>
      </c>
    </row>
    <row r="21644" spans="48:54" x14ac:dyDescent="0.2">
      <c r="AV21644" s="191" t="str">
        <f t="shared" si="342"/>
        <v>528_RS_106_4_202324</v>
      </c>
      <c r="AW21644" s="191" t="s">
        <v>92</v>
      </c>
      <c r="AX21644" s="18">
        <v>202324</v>
      </c>
      <c r="AY21644" s="191">
        <v>528</v>
      </c>
      <c r="AZ21644" s="191">
        <v>106</v>
      </c>
      <c r="BA21644" s="191">
        <v>4</v>
      </c>
      <c r="BB21644" s="191">
        <v>82799.318999999959</v>
      </c>
    </row>
    <row r="21645" spans="48:54" x14ac:dyDescent="0.2">
      <c r="AV21645" s="191" t="str">
        <f t="shared" si="342"/>
        <v>530_RS_106_4_202324</v>
      </c>
      <c r="AW21645" s="191" t="s">
        <v>92</v>
      </c>
      <c r="AX21645" s="18">
        <v>202324</v>
      </c>
      <c r="AY21645" s="191">
        <v>530</v>
      </c>
      <c r="AZ21645" s="191">
        <v>106</v>
      </c>
      <c r="BA21645" s="191">
        <v>4</v>
      </c>
      <c r="BB21645" s="191">
        <v>119816.13359574144</v>
      </c>
    </row>
    <row r="21646" spans="48:54" x14ac:dyDescent="0.2">
      <c r="AV21646" s="191" t="str">
        <f t="shared" si="342"/>
        <v>532_RS_106_4_202324</v>
      </c>
      <c r="AW21646" s="191" t="s">
        <v>92</v>
      </c>
      <c r="AX21646" s="18">
        <v>202324</v>
      </c>
      <c r="AY21646" s="191">
        <v>532</v>
      </c>
      <c r="AZ21646" s="191">
        <v>106</v>
      </c>
      <c r="BA21646" s="191">
        <v>4</v>
      </c>
      <c r="BB21646" s="191">
        <v>143499.51389999999</v>
      </c>
    </row>
    <row r="21647" spans="48:54" x14ac:dyDescent="0.2">
      <c r="AV21647" s="191" t="str">
        <f t="shared" si="342"/>
        <v>534_RS_106_4_202324</v>
      </c>
      <c r="AW21647" s="191" t="s">
        <v>92</v>
      </c>
      <c r="AX21647" s="18">
        <v>202324</v>
      </c>
      <c r="AY21647" s="191">
        <v>534</v>
      </c>
      <c r="AZ21647" s="191">
        <v>106</v>
      </c>
      <c r="BA21647" s="191">
        <v>4</v>
      </c>
      <c r="BB21647" s="191">
        <v>87247.429109999852</v>
      </c>
    </row>
    <row r="21648" spans="48:54" x14ac:dyDescent="0.2">
      <c r="AV21648" s="191" t="str">
        <f t="shared" si="342"/>
        <v>536_RS_106_4_202324</v>
      </c>
      <c r="AW21648" s="191" t="s">
        <v>92</v>
      </c>
      <c r="AX21648" s="18">
        <v>202324</v>
      </c>
      <c r="AY21648" s="191">
        <v>536</v>
      </c>
      <c r="AZ21648" s="191">
        <v>106</v>
      </c>
      <c r="BA21648" s="191">
        <v>4</v>
      </c>
      <c r="BB21648" s="191">
        <v>95049.832099999927</v>
      </c>
    </row>
    <row r="21649" spans="48:54" x14ac:dyDescent="0.2">
      <c r="AV21649" s="191" t="str">
        <f t="shared" si="342"/>
        <v>538_RS_106_4_202324</v>
      </c>
      <c r="AW21649" s="191" t="s">
        <v>92</v>
      </c>
      <c r="AX21649" s="18">
        <v>202324</v>
      </c>
      <c r="AY21649" s="191">
        <v>538</v>
      </c>
      <c r="AZ21649" s="191">
        <v>106</v>
      </c>
      <c r="BA21649" s="191">
        <v>4</v>
      </c>
      <c r="BB21649" s="191">
        <v>94710.237359168488</v>
      </c>
    </row>
    <row r="21650" spans="48:54" x14ac:dyDescent="0.2">
      <c r="AV21650" s="191" t="str">
        <f t="shared" si="342"/>
        <v>540_RS_106_4_202324</v>
      </c>
      <c r="AW21650" s="191" t="s">
        <v>92</v>
      </c>
      <c r="AX21650" s="18">
        <v>202324</v>
      </c>
      <c r="AY21650" s="191">
        <v>540</v>
      </c>
      <c r="AZ21650" s="191">
        <v>106</v>
      </c>
      <c r="BA21650" s="191">
        <v>4</v>
      </c>
      <c r="BB21650" s="191">
        <v>128472.56140999976</v>
      </c>
    </row>
    <row r="21651" spans="48:54" x14ac:dyDescent="0.2">
      <c r="AV21651" s="191" t="str">
        <f t="shared" si="342"/>
        <v>542_RS_106_4_202324</v>
      </c>
      <c r="AW21651" s="191" t="s">
        <v>92</v>
      </c>
      <c r="AX21651" s="18">
        <v>202324</v>
      </c>
      <c r="AY21651" s="191">
        <v>542</v>
      </c>
      <c r="AZ21651" s="191">
        <v>106</v>
      </c>
      <c r="BA21651" s="191">
        <v>4</v>
      </c>
      <c r="BB21651" s="191">
        <v>34078.633997252284</v>
      </c>
    </row>
    <row r="21652" spans="48:54" x14ac:dyDescent="0.2">
      <c r="AV21652" s="191" t="str">
        <f t="shared" si="342"/>
        <v>544_RS_106_4_202324</v>
      </c>
      <c r="AW21652" s="191" t="s">
        <v>92</v>
      </c>
      <c r="AX21652" s="18">
        <v>202324</v>
      </c>
      <c r="AY21652" s="191">
        <v>544</v>
      </c>
      <c r="AZ21652" s="191">
        <v>106</v>
      </c>
      <c r="BA21652" s="191">
        <v>4</v>
      </c>
      <c r="BB21652" s="191">
        <v>83681.242798123858</v>
      </c>
    </row>
    <row r="21653" spans="48:54" x14ac:dyDescent="0.2">
      <c r="AV21653" s="191" t="str">
        <f t="shared" si="342"/>
        <v>545_RS_106_4_202324</v>
      </c>
      <c r="AW21653" s="191" t="s">
        <v>92</v>
      </c>
      <c r="AX21653" s="18">
        <v>202324</v>
      </c>
      <c r="AY21653" s="191">
        <v>545</v>
      </c>
      <c r="AZ21653" s="191">
        <v>106</v>
      </c>
      <c r="BA21653" s="191">
        <v>4</v>
      </c>
      <c r="BB21653" s="191">
        <v>38644.786040000021</v>
      </c>
    </row>
    <row r="21654" spans="48:54" x14ac:dyDescent="0.2">
      <c r="AV21654" s="191" t="str">
        <f t="shared" si="342"/>
        <v>546_RS_106_4_202324</v>
      </c>
      <c r="AW21654" s="191" t="s">
        <v>92</v>
      </c>
      <c r="AX21654" s="18">
        <v>202324</v>
      </c>
      <c r="AY21654" s="191">
        <v>546</v>
      </c>
      <c r="AZ21654" s="191">
        <v>106</v>
      </c>
      <c r="BA21654" s="191">
        <v>4</v>
      </c>
      <c r="BB21654" s="191">
        <v>52296.400200000106</v>
      </c>
    </row>
    <row r="21655" spans="48:54" x14ac:dyDescent="0.2">
      <c r="AV21655" s="191" t="str">
        <f t="shared" si="342"/>
        <v>548_RS_106_4_202324</v>
      </c>
      <c r="AW21655" s="191" t="s">
        <v>92</v>
      </c>
      <c r="AX21655" s="18">
        <v>202324</v>
      </c>
      <c r="AY21655" s="191">
        <v>548</v>
      </c>
      <c r="AZ21655" s="191">
        <v>106</v>
      </c>
      <c r="BA21655" s="191">
        <v>4</v>
      </c>
      <c r="BB21655" s="191">
        <v>78137.347339999949</v>
      </c>
    </row>
    <row r="21656" spans="48:54" x14ac:dyDescent="0.2">
      <c r="AV21656" s="191" t="str">
        <f t="shared" si="342"/>
        <v>550_RS_106_4_202324</v>
      </c>
      <c r="AW21656" s="191" t="s">
        <v>92</v>
      </c>
      <c r="AX21656" s="18">
        <v>202324</v>
      </c>
      <c r="AY21656" s="191">
        <v>550</v>
      </c>
      <c r="AZ21656" s="191">
        <v>106</v>
      </c>
      <c r="BA21656" s="191">
        <v>4</v>
      </c>
      <c r="BB21656" s="191">
        <v>84656.965126302326</v>
      </c>
    </row>
    <row r="21657" spans="48:54" x14ac:dyDescent="0.2">
      <c r="AV21657" s="191" t="str">
        <f t="shared" si="342"/>
        <v>552_RS_106_4_202324</v>
      </c>
      <c r="AW21657" s="191" t="s">
        <v>92</v>
      </c>
      <c r="AX21657" s="18">
        <v>202324</v>
      </c>
      <c r="AY21657" s="191">
        <v>552</v>
      </c>
      <c r="AZ21657" s="191">
        <v>106</v>
      </c>
      <c r="BA21657" s="191">
        <v>4</v>
      </c>
      <c r="BB21657" s="191">
        <v>209330.69287438755</v>
      </c>
    </row>
    <row r="21658" spans="48:54" x14ac:dyDescent="0.2">
      <c r="AV21658" s="191" t="str">
        <f t="shared" si="342"/>
        <v>562_RS_106_4_202324</v>
      </c>
      <c r="AW21658" s="191" t="s">
        <v>92</v>
      </c>
      <c r="AX21658" s="18">
        <v>202324</v>
      </c>
      <c r="AY21658" s="191">
        <v>562</v>
      </c>
      <c r="AZ21658" s="191">
        <v>106</v>
      </c>
      <c r="BA21658" s="191">
        <v>4</v>
      </c>
      <c r="BB21658" s="191">
        <v>72518.429420655011</v>
      </c>
    </row>
    <row r="21659" spans="48:54" x14ac:dyDescent="0.2">
      <c r="AV21659" s="191" t="str">
        <f t="shared" si="342"/>
        <v>564_RS_106_4_202324</v>
      </c>
      <c r="AW21659" s="191" t="s">
        <v>92</v>
      </c>
      <c r="AX21659" s="18">
        <v>202324</v>
      </c>
      <c r="AY21659" s="191">
        <v>564</v>
      </c>
      <c r="AZ21659" s="191">
        <v>106</v>
      </c>
      <c r="BA21659" s="191">
        <v>4</v>
      </c>
      <c r="BB21659" s="191">
        <v>72998.180999999968</v>
      </c>
    </row>
    <row r="21660" spans="48:54" x14ac:dyDescent="0.2">
      <c r="AV21660" s="191" t="str">
        <f t="shared" si="342"/>
        <v>566_RS_106_4_202324</v>
      </c>
      <c r="AW21660" s="191" t="s">
        <v>92</v>
      </c>
      <c r="AX21660" s="18">
        <v>202324</v>
      </c>
      <c r="AY21660" s="191">
        <v>566</v>
      </c>
      <c r="AZ21660" s="191">
        <v>106</v>
      </c>
      <c r="BA21660" s="191">
        <v>4</v>
      </c>
      <c r="BB21660" s="191">
        <v>100244.28700000001</v>
      </c>
    </row>
    <row r="21661" spans="48:54" x14ac:dyDescent="0.2">
      <c r="AV21661" s="191" t="str">
        <f t="shared" si="342"/>
        <v>568_RS_106_4_202324</v>
      </c>
      <c r="AW21661" s="191" t="s">
        <v>92</v>
      </c>
      <c r="AX21661" s="18">
        <v>202324</v>
      </c>
      <c r="AY21661" s="191">
        <v>568</v>
      </c>
      <c r="AZ21661" s="191">
        <v>106</v>
      </c>
      <c r="BA21661" s="191">
        <v>4</v>
      </c>
      <c r="BB21661" s="191">
        <v>163754.01877999993</v>
      </c>
    </row>
    <row r="21662" spans="48:54" x14ac:dyDescent="0.2">
      <c r="AV21662" s="191" t="str">
        <f t="shared" si="342"/>
        <v>572_RS_106_4_202324</v>
      </c>
      <c r="AW21662" s="191" t="s">
        <v>92</v>
      </c>
      <c r="AX21662" s="18">
        <v>202324</v>
      </c>
      <c r="AY21662" s="191">
        <v>572</v>
      </c>
      <c r="AZ21662" s="191">
        <v>106</v>
      </c>
      <c r="BA21662" s="191">
        <v>4</v>
      </c>
      <c r="BB21662" s="191">
        <v>-3.637978807091713E-12</v>
      </c>
    </row>
    <row r="21663" spans="48:54" x14ac:dyDescent="0.2">
      <c r="AV21663" s="191" t="str">
        <f t="shared" si="342"/>
        <v>574_RS_106_4_202324</v>
      </c>
      <c r="AW21663" s="191" t="s">
        <v>92</v>
      </c>
      <c r="AX21663" s="18">
        <v>202324</v>
      </c>
      <c r="AY21663" s="191">
        <v>574</v>
      </c>
      <c r="AZ21663" s="191">
        <v>106</v>
      </c>
      <c r="BA21663" s="191">
        <v>4</v>
      </c>
      <c r="BB21663" s="191">
        <v>2.2737367544323206E-13</v>
      </c>
    </row>
    <row r="21664" spans="48:54" x14ac:dyDescent="0.2">
      <c r="AV21664" s="191" t="str">
        <f t="shared" si="342"/>
        <v>576_RS_106_4_202324</v>
      </c>
      <c r="AW21664" s="191" t="s">
        <v>92</v>
      </c>
      <c r="AX21664" s="18">
        <v>202324</v>
      </c>
      <c r="AY21664" s="191">
        <v>576</v>
      </c>
      <c r="AZ21664" s="191">
        <v>106</v>
      </c>
      <c r="BA21664" s="191">
        <v>4</v>
      </c>
      <c r="BB21664" s="191">
        <v>7.252651244016306E-7</v>
      </c>
    </row>
    <row r="21665" spans="48:54" x14ac:dyDescent="0.2">
      <c r="AV21665" s="191" t="str">
        <f t="shared" si="342"/>
        <v>582_RS_106_4_202324</v>
      </c>
      <c r="AW21665" s="191" t="s">
        <v>92</v>
      </c>
      <c r="AX21665" s="18">
        <v>202324</v>
      </c>
      <c r="AY21665" s="191">
        <v>582</v>
      </c>
      <c r="AZ21665" s="191">
        <v>106</v>
      </c>
      <c r="BA21665" s="191">
        <v>4</v>
      </c>
      <c r="BB21665" s="191">
        <v>4.5474735088646412E-13</v>
      </c>
    </row>
    <row r="21666" spans="48:54" x14ac:dyDescent="0.2">
      <c r="AV21666" s="191" t="str">
        <f t="shared" si="342"/>
        <v>584_RS_106_4_202324</v>
      </c>
      <c r="AW21666" s="191" t="s">
        <v>92</v>
      </c>
      <c r="AX21666" s="18">
        <v>202324</v>
      </c>
      <c r="AY21666" s="191">
        <v>584</v>
      </c>
      <c r="AZ21666" s="191">
        <v>106</v>
      </c>
      <c r="BA21666" s="191">
        <v>4</v>
      </c>
      <c r="BB21666" s="191">
        <v>0</v>
      </c>
    </row>
    <row r="21667" spans="48:54" x14ac:dyDescent="0.2">
      <c r="AV21667" s="191" t="str">
        <f t="shared" si="342"/>
        <v>586_RS_106_4_202324</v>
      </c>
      <c r="AW21667" s="191" t="s">
        <v>92</v>
      </c>
      <c r="AX21667" s="18">
        <v>202324</v>
      </c>
      <c r="AY21667" s="191">
        <v>586</v>
      </c>
      <c r="AZ21667" s="191">
        <v>106</v>
      </c>
      <c r="BA21667" s="191">
        <v>4</v>
      </c>
      <c r="BB21667" s="191">
        <v>9.6633812063373625E-13</v>
      </c>
    </row>
    <row r="21668" spans="48:54" x14ac:dyDescent="0.2">
      <c r="AV21668" s="191" t="str">
        <f t="shared" si="342"/>
        <v>512_RS_107_4_202324</v>
      </c>
      <c r="AW21668" s="191" t="s">
        <v>92</v>
      </c>
      <c r="AX21668" s="18">
        <v>202324</v>
      </c>
      <c r="AY21668" s="191">
        <v>512</v>
      </c>
      <c r="AZ21668" s="191">
        <v>107</v>
      </c>
      <c r="BA21668" s="191">
        <v>4</v>
      </c>
      <c r="BB21668" s="191">
        <v>-5221.7969999999996</v>
      </c>
    </row>
    <row r="21669" spans="48:54" x14ac:dyDescent="0.2">
      <c r="AV21669" s="191" t="str">
        <f t="shared" si="342"/>
        <v>514_RS_107_4_202324</v>
      </c>
      <c r="AW21669" s="191" t="s">
        <v>92</v>
      </c>
      <c r="AX21669" s="18">
        <v>202324</v>
      </c>
      <c r="AY21669" s="191">
        <v>514</v>
      </c>
      <c r="AZ21669" s="191">
        <v>107</v>
      </c>
      <c r="BA21669" s="191">
        <v>4</v>
      </c>
      <c r="BB21669" s="191">
        <v>-9857.9369999999999</v>
      </c>
    </row>
    <row r="21670" spans="48:54" x14ac:dyDescent="0.2">
      <c r="AV21670" s="191" t="str">
        <f t="shared" si="342"/>
        <v>516_RS_107_4_202324</v>
      </c>
      <c r="AW21670" s="191" t="s">
        <v>92</v>
      </c>
      <c r="AX21670" s="18">
        <v>202324</v>
      </c>
      <c r="AY21670" s="191">
        <v>516</v>
      </c>
      <c r="AZ21670" s="191">
        <v>107</v>
      </c>
      <c r="BA21670" s="191">
        <v>4</v>
      </c>
      <c r="BB21670" s="191">
        <v>-9209.7790000000005</v>
      </c>
    </row>
    <row r="21671" spans="48:54" x14ac:dyDescent="0.2">
      <c r="AV21671" s="191" t="str">
        <f t="shared" si="342"/>
        <v>518_RS_107_4_202324</v>
      </c>
      <c r="AW21671" s="191" t="s">
        <v>92</v>
      </c>
      <c r="AX21671" s="18">
        <v>202324</v>
      </c>
      <c r="AY21671" s="191">
        <v>518</v>
      </c>
      <c r="AZ21671" s="191">
        <v>107</v>
      </c>
      <c r="BA21671" s="191">
        <v>4</v>
      </c>
      <c r="BB21671" s="191">
        <v>-10767.12695</v>
      </c>
    </row>
    <row r="21672" spans="48:54" x14ac:dyDescent="0.2">
      <c r="AV21672" s="191" t="str">
        <f t="shared" si="342"/>
        <v>520_RS_107_4_202324</v>
      </c>
      <c r="AW21672" s="191" t="s">
        <v>92</v>
      </c>
      <c r="AX21672" s="18">
        <v>202324</v>
      </c>
      <c r="AY21672" s="191">
        <v>520</v>
      </c>
      <c r="AZ21672" s="191">
        <v>107</v>
      </c>
      <c r="BA21672" s="191">
        <v>4</v>
      </c>
      <c r="BB21672" s="191">
        <v>-11650.576999999999</v>
      </c>
    </row>
    <row r="21673" spans="48:54" x14ac:dyDescent="0.2">
      <c r="AV21673" s="191" t="str">
        <f t="shared" si="342"/>
        <v>522_RS_107_4_202324</v>
      </c>
      <c r="AW21673" s="191" t="s">
        <v>92</v>
      </c>
      <c r="AX21673" s="18">
        <v>202324</v>
      </c>
      <c r="AY21673" s="191">
        <v>522</v>
      </c>
      <c r="AZ21673" s="191">
        <v>107</v>
      </c>
      <c r="BA21673" s="191">
        <v>4</v>
      </c>
      <c r="BB21673" s="191">
        <v>-12360.69636</v>
      </c>
    </row>
    <row r="21674" spans="48:54" x14ac:dyDescent="0.2">
      <c r="AV21674" s="191" t="str">
        <f t="shared" si="342"/>
        <v>524_RS_107_4_202324</v>
      </c>
      <c r="AW21674" s="191" t="s">
        <v>92</v>
      </c>
      <c r="AX21674" s="18">
        <v>202324</v>
      </c>
      <c r="AY21674" s="191">
        <v>524</v>
      </c>
      <c r="AZ21674" s="191">
        <v>107</v>
      </c>
      <c r="BA21674" s="191">
        <v>4</v>
      </c>
      <c r="BB21674" s="191">
        <v>-8831.1370000000006</v>
      </c>
    </row>
    <row r="21675" spans="48:54" x14ac:dyDescent="0.2">
      <c r="AV21675" s="191" t="str">
        <f t="shared" si="342"/>
        <v>526_RS_107_4_202324</v>
      </c>
      <c r="AW21675" s="191" t="s">
        <v>92</v>
      </c>
      <c r="AX21675" s="18">
        <v>202324</v>
      </c>
      <c r="AY21675" s="191">
        <v>526</v>
      </c>
      <c r="AZ21675" s="191">
        <v>107</v>
      </c>
      <c r="BA21675" s="191">
        <v>4</v>
      </c>
      <c r="BB21675" s="191">
        <v>-5197.1275378239798</v>
      </c>
    </row>
    <row r="21676" spans="48:54" x14ac:dyDescent="0.2">
      <c r="AV21676" s="191" t="str">
        <f t="shared" si="342"/>
        <v>528_RS_107_4_202324</v>
      </c>
      <c r="AW21676" s="191" t="s">
        <v>92</v>
      </c>
      <c r="AX21676" s="18">
        <v>202324</v>
      </c>
      <c r="AY21676" s="191">
        <v>528</v>
      </c>
      <c r="AZ21676" s="191">
        <v>107</v>
      </c>
      <c r="BA21676" s="191">
        <v>4</v>
      </c>
      <c r="BB21676" s="191">
        <v>-7885.442</v>
      </c>
    </row>
    <row r="21677" spans="48:54" x14ac:dyDescent="0.2">
      <c r="AV21677" s="191" t="str">
        <f t="shared" si="342"/>
        <v>530_RS_107_4_202324</v>
      </c>
      <c r="AW21677" s="191" t="s">
        <v>92</v>
      </c>
      <c r="AX21677" s="18">
        <v>202324</v>
      </c>
      <c r="AY21677" s="191">
        <v>530</v>
      </c>
      <c r="AZ21677" s="191">
        <v>107</v>
      </c>
      <c r="BA21677" s="191">
        <v>4</v>
      </c>
      <c r="BB21677" s="191">
        <v>-14149.992</v>
      </c>
    </row>
    <row r="21678" spans="48:54" x14ac:dyDescent="0.2">
      <c r="AV21678" s="191" t="str">
        <f t="shared" si="342"/>
        <v>532_RS_107_4_202324</v>
      </c>
      <c r="AW21678" s="191" t="s">
        <v>92</v>
      </c>
      <c r="AX21678" s="18">
        <v>202324</v>
      </c>
      <c r="AY21678" s="191">
        <v>532</v>
      </c>
      <c r="AZ21678" s="191">
        <v>107</v>
      </c>
      <c r="BA21678" s="191">
        <v>4</v>
      </c>
      <c r="BB21678" s="191">
        <v>-24152.940999999999</v>
      </c>
    </row>
    <row r="21679" spans="48:54" x14ac:dyDescent="0.2">
      <c r="AV21679" s="191" t="str">
        <f t="shared" si="342"/>
        <v>534_RS_107_4_202324</v>
      </c>
      <c r="AW21679" s="191" t="s">
        <v>92</v>
      </c>
      <c r="AX21679" s="18">
        <v>202324</v>
      </c>
      <c r="AY21679" s="191">
        <v>534</v>
      </c>
      <c r="AZ21679" s="191">
        <v>107</v>
      </c>
      <c r="BA21679" s="191">
        <v>4</v>
      </c>
      <c r="BB21679" s="191">
        <v>-15769.423000000001</v>
      </c>
    </row>
    <row r="21680" spans="48:54" x14ac:dyDescent="0.2">
      <c r="AV21680" s="191" t="str">
        <f t="shared" si="342"/>
        <v>536_RS_107_4_202324</v>
      </c>
      <c r="AW21680" s="191" t="s">
        <v>92</v>
      </c>
      <c r="AX21680" s="18">
        <v>202324</v>
      </c>
      <c r="AY21680" s="191">
        <v>536</v>
      </c>
      <c r="AZ21680" s="191">
        <v>107</v>
      </c>
      <c r="BA21680" s="191">
        <v>4</v>
      </c>
      <c r="BB21680" s="191">
        <v>-15566.513999999999</v>
      </c>
    </row>
    <row r="21681" spans="48:54" x14ac:dyDescent="0.2">
      <c r="AV21681" s="191" t="str">
        <f t="shared" si="342"/>
        <v>538_RS_107_4_202324</v>
      </c>
      <c r="AW21681" s="191" t="s">
        <v>92</v>
      </c>
      <c r="AX21681" s="18">
        <v>202324</v>
      </c>
      <c r="AY21681" s="191">
        <v>538</v>
      </c>
      <c r="AZ21681" s="191">
        <v>107</v>
      </c>
      <c r="BA21681" s="191">
        <v>4</v>
      </c>
      <c r="BB21681" s="191">
        <v>-11486.51</v>
      </c>
    </row>
    <row r="21682" spans="48:54" x14ac:dyDescent="0.2">
      <c r="AV21682" s="191" t="str">
        <f t="shared" si="342"/>
        <v>540_RS_107_4_202324</v>
      </c>
      <c r="AW21682" s="191" t="s">
        <v>92</v>
      </c>
      <c r="AX21682" s="18">
        <v>202324</v>
      </c>
      <c r="AY21682" s="191">
        <v>540</v>
      </c>
      <c r="AZ21682" s="191">
        <v>107</v>
      </c>
      <c r="BA21682" s="191">
        <v>4</v>
      </c>
      <c r="BB21682" s="191">
        <v>-25662.920999999998</v>
      </c>
    </row>
    <row r="21683" spans="48:54" x14ac:dyDescent="0.2">
      <c r="AV21683" s="191" t="str">
        <f t="shared" si="342"/>
        <v>542_RS_107_4_202324</v>
      </c>
      <c r="AW21683" s="191" t="s">
        <v>92</v>
      </c>
      <c r="AX21683" s="18">
        <v>202324</v>
      </c>
      <c r="AY21683" s="191">
        <v>542</v>
      </c>
      <c r="AZ21683" s="191">
        <v>107</v>
      </c>
      <c r="BA21683" s="191">
        <v>4</v>
      </c>
      <c r="BB21683" s="191">
        <v>-5593.9070000000002</v>
      </c>
    </row>
    <row r="21684" spans="48:54" x14ac:dyDescent="0.2">
      <c r="AV21684" s="191" t="str">
        <f t="shared" si="342"/>
        <v>544_RS_107_4_202324</v>
      </c>
      <c r="AW21684" s="191" t="s">
        <v>92</v>
      </c>
      <c r="AX21684" s="18">
        <v>202324</v>
      </c>
      <c r="AY21684" s="191">
        <v>544</v>
      </c>
      <c r="AZ21684" s="191">
        <v>107</v>
      </c>
      <c r="BA21684" s="191">
        <v>4</v>
      </c>
      <c r="BB21684" s="191">
        <v>-15867.07309</v>
      </c>
    </row>
    <row r="21685" spans="48:54" x14ac:dyDescent="0.2">
      <c r="AV21685" s="191" t="str">
        <f t="shared" si="342"/>
        <v>545_RS_107_4_202324</v>
      </c>
      <c r="AW21685" s="191" t="s">
        <v>92</v>
      </c>
      <c r="AX21685" s="18">
        <v>202324</v>
      </c>
      <c r="AY21685" s="191">
        <v>545</v>
      </c>
      <c r="AZ21685" s="191">
        <v>107</v>
      </c>
      <c r="BA21685" s="191">
        <v>4</v>
      </c>
      <c r="BB21685" s="191">
        <v>-9703.5523099999991</v>
      </c>
    </row>
    <row r="21686" spans="48:54" x14ac:dyDescent="0.2">
      <c r="AV21686" s="191" t="str">
        <f t="shared" si="342"/>
        <v>546_RS_107_4_202324</v>
      </c>
      <c r="AW21686" s="191" t="s">
        <v>92</v>
      </c>
      <c r="AX21686" s="18">
        <v>202324</v>
      </c>
      <c r="AY21686" s="191">
        <v>546</v>
      </c>
      <c r="AZ21686" s="191">
        <v>107</v>
      </c>
      <c r="BA21686" s="191">
        <v>4</v>
      </c>
      <c r="BB21686" s="191">
        <v>-10256.361000000001</v>
      </c>
    </row>
    <row r="21687" spans="48:54" x14ac:dyDescent="0.2">
      <c r="AV21687" s="191" t="str">
        <f t="shared" si="342"/>
        <v>548_RS_107_4_202324</v>
      </c>
      <c r="AW21687" s="191" t="s">
        <v>92</v>
      </c>
      <c r="AX21687" s="18">
        <v>202324</v>
      </c>
      <c r="AY21687" s="191">
        <v>548</v>
      </c>
      <c r="AZ21687" s="191">
        <v>107</v>
      </c>
      <c r="BA21687" s="191">
        <v>4</v>
      </c>
      <c r="BB21687" s="191">
        <v>-7403.2640000000001</v>
      </c>
    </row>
    <row r="21688" spans="48:54" x14ac:dyDescent="0.2">
      <c r="AV21688" s="191" t="str">
        <f t="shared" si="342"/>
        <v>550_RS_107_4_202324</v>
      </c>
      <c r="AW21688" s="191" t="s">
        <v>92</v>
      </c>
      <c r="AX21688" s="18">
        <v>202324</v>
      </c>
      <c r="AY21688" s="191">
        <v>550</v>
      </c>
      <c r="AZ21688" s="191">
        <v>107</v>
      </c>
      <c r="BA21688" s="191">
        <v>4</v>
      </c>
      <c r="BB21688" s="191">
        <v>-13255.273999999999</v>
      </c>
    </row>
    <row r="21689" spans="48:54" x14ac:dyDescent="0.2">
      <c r="AV21689" s="191" t="str">
        <f t="shared" si="342"/>
        <v>552_RS_107_4_202324</v>
      </c>
      <c r="AW21689" s="191" t="s">
        <v>92</v>
      </c>
      <c r="AX21689" s="18">
        <v>202324</v>
      </c>
      <c r="AY21689" s="191">
        <v>552</v>
      </c>
      <c r="AZ21689" s="191">
        <v>107</v>
      </c>
      <c r="BA21689" s="191">
        <v>4</v>
      </c>
      <c r="BB21689" s="191">
        <v>-28326</v>
      </c>
    </row>
    <row r="21690" spans="48:54" x14ac:dyDescent="0.2">
      <c r="AV21690" s="191" t="str">
        <f t="shared" si="342"/>
        <v>562_RS_107_4_202324</v>
      </c>
      <c r="AW21690" s="191" t="s">
        <v>92</v>
      </c>
      <c r="AX21690" s="18">
        <v>202324</v>
      </c>
      <c r="AY21690" s="191">
        <v>562</v>
      </c>
      <c r="AZ21690" s="191">
        <v>107</v>
      </c>
      <c r="BA21690" s="191">
        <v>4</v>
      </c>
      <c r="BB21690" s="191">
        <v>0</v>
      </c>
    </row>
    <row r="21691" spans="48:54" x14ac:dyDescent="0.2">
      <c r="AV21691" s="191" t="str">
        <f t="shared" si="342"/>
        <v>564_RS_107_4_202324</v>
      </c>
      <c r="AW21691" s="191" t="s">
        <v>92</v>
      </c>
      <c r="AX21691" s="18">
        <v>202324</v>
      </c>
      <c r="AY21691" s="191">
        <v>564</v>
      </c>
      <c r="AZ21691" s="191">
        <v>107</v>
      </c>
      <c r="BA21691" s="191">
        <v>4</v>
      </c>
      <c r="BB21691" s="191">
        <v>0</v>
      </c>
    </row>
    <row r="21692" spans="48:54" x14ac:dyDescent="0.2">
      <c r="AV21692" s="191" t="str">
        <f t="shared" si="342"/>
        <v>566_RS_107_4_202324</v>
      </c>
      <c r="AW21692" s="191" t="s">
        <v>92</v>
      </c>
      <c r="AX21692" s="18">
        <v>202324</v>
      </c>
      <c r="AY21692" s="191">
        <v>566</v>
      </c>
      <c r="AZ21692" s="191">
        <v>107</v>
      </c>
      <c r="BA21692" s="191">
        <v>4</v>
      </c>
      <c r="BB21692" s="191">
        <v>0</v>
      </c>
    </row>
    <row r="21693" spans="48:54" x14ac:dyDescent="0.2">
      <c r="AV21693" s="191" t="str">
        <f t="shared" si="342"/>
        <v>568_RS_107_4_202324</v>
      </c>
      <c r="AW21693" s="191" t="s">
        <v>92</v>
      </c>
      <c r="AX21693" s="18">
        <v>202324</v>
      </c>
      <c r="AY21693" s="191">
        <v>568</v>
      </c>
      <c r="AZ21693" s="191">
        <v>107</v>
      </c>
      <c r="BA21693" s="191">
        <v>4</v>
      </c>
      <c r="BB21693" s="191">
        <v>0</v>
      </c>
    </row>
    <row r="21694" spans="48:54" x14ac:dyDescent="0.2">
      <c r="AV21694" s="191" t="str">
        <f t="shared" si="342"/>
        <v>572_RS_107_4_202324</v>
      </c>
      <c r="AW21694" s="191" t="s">
        <v>92</v>
      </c>
      <c r="AX21694" s="18">
        <v>202324</v>
      </c>
      <c r="AY21694" s="191">
        <v>572</v>
      </c>
      <c r="AZ21694" s="191">
        <v>107</v>
      </c>
      <c r="BA21694" s="191">
        <v>4</v>
      </c>
      <c r="BB21694" s="191">
        <v>0</v>
      </c>
    </row>
    <row r="21695" spans="48:54" x14ac:dyDescent="0.2">
      <c r="AV21695" s="191" t="str">
        <f t="shared" si="342"/>
        <v>574_RS_107_4_202324</v>
      </c>
      <c r="AW21695" s="191" t="s">
        <v>92</v>
      </c>
      <c r="AX21695" s="18">
        <v>202324</v>
      </c>
      <c r="AY21695" s="191">
        <v>574</v>
      </c>
      <c r="AZ21695" s="191">
        <v>107</v>
      </c>
      <c r="BA21695" s="191">
        <v>4</v>
      </c>
      <c r="BB21695" s="191">
        <v>0</v>
      </c>
    </row>
    <row r="21696" spans="48:54" x14ac:dyDescent="0.2">
      <c r="AV21696" s="191" t="str">
        <f t="shared" si="342"/>
        <v>576_RS_107_4_202324</v>
      </c>
      <c r="AW21696" s="191" t="s">
        <v>92</v>
      </c>
      <c r="AX21696" s="18">
        <v>202324</v>
      </c>
      <c r="AY21696" s="191">
        <v>576</v>
      </c>
      <c r="AZ21696" s="191">
        <v>107</v>
      </c>
      <c r="BA21696" s="191">
        <v>4</v>
      </c>
      <c r="BB21696" s="191">
        <v>0</v>
      </c>
    </row>
    <row r="21697" spans="48:54" x14ac:dyDescent="0.2">
      <c r="AV21697" s="191" t="str">
        <f t="shared" si="342"/>
        <v>582_RS_107_4_202324</v>
      </c>
      <c r="AW21697" s="191" t="s">
        <v>92</v>
      </c>
      <c r="AX21697" s="18">
        <v>202324</v>
      </c>
      <c r="AY21697" s="191">
        <v>582</v>
      </c>
      <c r="AZ21697" s="191">
        <v>107</v>
      </c>
      <c r="BA21697" s="191">
        <v>4</v>
      </c>
      <c r="BB21697" s="191">
        <v>0</v>
      </c>
    </row>
    <row r="21698" spans="48:54" x14ac:dyDescent="0.2">
      <c r="AV21698" s="191" t="str">
        <f t="shared" si="342"/>
        <v>584_RS_107_4_202324</v>
      </c>
      <c r="AW21698" s="191" t="s">
        <v>92</v>
      </c>
      <c r="AX21698" s="18">
        <v>202324</v>
      </c>
      <c r="AY21698" s="191">
        <v>584</v>
      </c>
      <c r="AZ21698" s="191">
        <v>107</v>
      </c>
      <c r="BA21698" s="191">
        <v>4</v>
      </c>
      <c r="BB21698" s="191">
        <v>0</v>
      </c>
    </row>
    <row r="21699" spans="48:54" x14ac:dyDescent="0.2">
      <c r="AV21699" s="191" t="str">
        <f t="shared" si="342"/>
        <v>586_RS_107_4_202324</v>
      </c>
      <c r="AW21699" s="191" t="s">
        <v>92</v>
      </c>
      <c r="AX21699" s="18">
        <v>202324</v>
      </c>
      <c r="AY21699" s="191">
        <v>586</v>
      </c>
      <c r="AZ21699" s="191">
        <v>107</v>
      </c>
      <c r="BA21699" s="191">
        <v>4</v>
      </c>
      <c r="BB21699" s="191">
        <v>0</v>
      </c>
    </row>
    <row r="21700" spans="48:54" x14ac:dyDescent="0.2">
      <c r="AV21700" s="191" t="str">
        <f t="shared" ref="AV21700:AV21763" si="343">AY21700&amp;"_"&amp;AW21700&amp;"_"&amp;AZ21700&amp;"_"&amp;BA21700&amp;"_"&amp;AX21700</f>
        <v>512_RS_108_4_202324</v>
      </c>
      <c r="AW21700" s="191" t="s">
        <v>92</v>
      </c>
      <c r="AX21700" s="18">
        <v>202324</v>
      </c>
      <c r="AY21700" s="191">
        <v>512</v>
      </c>
      <c r="AZ21700" s="191">
        <v>108</v>
      </c>
      <c r="BA21700" s="191">
        <v>4</v>
      </c>
      <c r="BB21700" s="191">
        <v>43751.952039999996</v>
      </c>
    </row>
    <row r="21701" spans="48:54" x14ac:dyDescent="0.2">
      <c r="AV21701" s="191" t="str">
        <f t="shared" si="343"/>
        <v>514_RS_108_4_202324</v>
      </c>
      <c r="AW21701" s="191" t="s">
        <v>92</v>
      </c>
      <c r="AX21701" s="18">
        <v>202324</v>
      </c>
      <c r="AY21701" s="191">
        <v>514</v>
      </c>
      <c r="AZ21701" s="191">
        <v>108</v>
      </c>
      <c r="BA21701" s="191">
        <v>4</v>
      </c>
      <c r="BB21701" s="191">
        <v>83074.680992293695</v>
      </c>
    </row>
    <row r="21702" spans="48:54" x14ac:dyDescent="0.2">
      <c r="AV21702" s="191" t="str">
        <f t="shared" si="343"/>
        <v>516_RS_108_4_202324</v>
      </c>
      <c r="AW21702" s="191" t="s">
        <v>92</v>
      </c>
      <c r="AX21702" s="18">
        <v>202324</v>
      </c>
      <c r="AY21702" s="191">
        <v>516</v>
      </c>
      <c r="AZ21702" s="191">
        <v>108</v>
      </c>
      <c r="BA21702" s="191">
        <v>4</v>
      </c>
      <c r="BB21702" s="191">
        <v>74573.829192785561</v>
      </c>
    </row>
    <row r="21703" spans="48:54" x14ac:dyDescent="0.2">
      <c r="AV21703" s="191" t="str">
        <f t="shared" si="343"/>
        <v>518_RS_108_4_202324</v>
      </c>
      <c r="AW21703" s="191" t="s">
        <v>92</v>
      </c>
      <c r="AX21703" s="18">
        <v>202324</v>
      </c>
      <c r="AY21703" s="191">
        <v>518</v>
      </c>
      <c r="AZ21703" s="191">
        <v>108</v>
      </c>
      <c r="BA21703" s="191">
        <v>4</v>
      </c>
      <c r="BB21703" s="191">
        <v>54492.028860000129</v>
      </c>
    </row>
    <row r="21704" spans="48:54" x14ac:dyDescent="0.2">
      <c r="AV21704" s="191" t="str">
        <f t="shared" si="343"/>
        <v>520_RS_108_4_202324</v>
      </c>
      <c r="AW21704" s="191" t="s">
        <v>92</v>
      </c>
      <c r="AX21704" s="18">
        <v>202324</v>
      </c>
      <c r="AY21704" s="191">
        <v>520</v>
      </c>
      <c r="AZ21704" s="191">
        <v>108</v>
      </c>
      <c r="BA21704" s="191">
        <v>4</v>
      </c>
      <c r="BB21704" s="191">
        <v>91896.864099999933</v>
      </c>
    </row>
    <row r="21705" spans="48:54" x14ac:dyDescent="0.2">
      <c r="AV21705" s="191" t="str">
        <f t="shared" si="343"/>
        <v>522_RS_108_4_202324</v>
      </c>
      <c r="AW21705" s="191" t="s">
        <v>92</v>
      </c>
      <c r="AX21705" s="18">
        <v>202324</v>
      </c>
      <c r="AY21705" s="191">
        <v>522</v>
      </c>
      <c r="AZ21705" s="191">
        <v>108</v>
      </c>
      <c r="BA21705" s="191">
        <v>4</v>
      </c>
      <c r="BB21705" s="191">
        <v>68931.73683804</v>
      </c>
    </row>
    <row r="21706" spans="48:54" x14ac:dyDescent="0.2">
      <c r="AV21706" s="191" t="str">
        <f t="shared" si="343"/>
        <v>524_RS_108_4_202324</v>
      </c>
      <c r="AW21706" s="191" t="s">
        <v>92</v>
      </c>
      <c r="AX21706" s="18">
        <v>202324</v>
      </c>
      <c r="AY21706" s="191">
        <v>524</v>
      </c>
      <c r="AZ21706" s="191">
        <v>108</v>
      </c>
      <c r="BA21706" s="191">
        <v>4</v>
      </c>
      <c r="BB21706" s="191">
        <v>94026.708533569923</v>
      </c>
    </row>
    <row r="21707" spans="48:54" x14ac:dyDescent="0.2">
      <c r="AV21707" s="191" t="str">
        <f t="shared" si="343"/>
        <v>526_RS_108_4_202324</v>
      </c>
      <c r="AW21707" s="191" t="s">
        <v>92</v>
      </c>
      <c r="AX21707" s="18">
        <v>202324</v>
      </c>
      <c r="AY21707" s="191">
        <v>526</v>
      </c>
      <c r="AZ21707" s="191">
        <v>108</v>
      </c>
      <c r="BA21707" s="191">
        <v>4</v>
      </c>
      <c r="BB21707" s="191">
        <v>47086.884206175935</v>
      </c>
    </row>
    <row r="21708" spans="48:54" x14ac:dyDescent="0.2">
      <c r="AV21708" s="191" t="str">
        <f t="shared" si="343"/>
        <v>528_RS_108_4_202324</v>
      </c>
      <c r="AW21708" s="191" t="s">
        <v>92</v>
      </c>
      <c r="AX21708" s="18">
        <v>202324</v>
      </c>
      <c r="AY21708" s="191">
        <v>528</v>
      </c>
      <c r="AZ21708" s="191">
        <v>108</v>
      </c>
      <c r="BA21708" s="191">
        <v>4</v>
      </c>
      <c r="BB21708" s="191">
        <v>74913.876999999964</v>
      </c>
    </row>
    <row r="21709" spans="48:54" x14ac:dyDescent="0.2">
      <c r="AV21709" s="191" t="str">
        <f t="shared" si="343"/>
        <v>530_RS_108_4_202324</v>
      </c>
      <c r="AW21709" s="191" t="s">
        <v>92</v>
      </c>
      <c r="AX21709" s="18">
        <v>202324</v>
      </c>
      <c r="AY21709" s="191">
        <v>530</v>
      </c>
      <c r="AZ21709" s="191">
        <v>108</v>
      </c>
      <c r="BA21709" s="191">
        <v>4</v>
      </c>
      <c r="BB21709" s="191">
        <v>105666.14159574144</v>
      </c>
    </row>
    <row r="21710" spans="48:54" x14ac:dyDescent="0.2">
      <c r="AV21710" s="191" t="str">
        <f t="shared" si="343"/>
        <v>532_RS_108_4_202324</v>
      </c>
      <c r="AW21710" s="191" t="s">
        <v>92</v>
      </c>
      <c r="AX21710" s="18">
        <v>202324</v>
      </c>
      <c r="AY21710" s="191">
        <v>532</v>
      </c>
      <c r="AZ21710" s="191">
        <v>108</v>
      </c>
      <c r="BA21710" s="191">
        <v>4</v>
      </c>
      <c r="BB21710" s="191">
        <v>119346.5729</v>
      </c>
    </row>
    <row r="21711" spans="48:54" x14ac:dyDescent="0.2">
      <c r="AV21711" s="191" t="str">
        <f t="shared" si="343"/>
        <v>534_RS_108_4_202324</v>
      </c>
      <c r="AW21711" s="191" t="s">
        <v>92</v>
      </c>
      <c r="AX21711" s="18">
        <v>202324</v>
      </c>
      <c r="AY21711" s="191">
        <v>534</v>
      </c>
      <c r="AZ21711" s="191">
        <v>108</v>
      </c>
      <c r="BA21711" s="191">
        <v>4</v>
      </c>
      <c r="BB21711" s="191">
        <v>71478.006109999857</v>
      </c>
    </row>
    <row r="21712" spans="48:54" x14ac:dyDescent="0.2">
      <c r="AV21712" s="191" t="str">
        <f t="shared" si="343"/>
        <v>536_RS_108_4_202324</v>
      </c>
      <c r="AW21712" s="191" t="s">
        <v>92</v>
      </c>
      <c r="AX21712" s="18">
        <v>202324</v>
      </c>
      <c r="AY21712" s="191">
        <v>536</v>
      </c>
      <c r="AZ21712" s="191">
        <v>108</v>
      </c>
      <c r="BA21712" s="191">
        <v>4</v>
      </c>
      <c r="BB21712" s="191">
        <v>79483.318099999931</v>
      </c>
    </row>
    <row r="21713" spans="48:54" x14ac:dyDescent="0.2">
      <c r="AV21713" s="191" t="str">
        <f t="shared" si="343"/>
        <v>538_RS_108_4_202324</v>
      </c>
      <c r="AW21713" s="191" t="s">
        <v>92</v>
      </c>
      <c r="AX21713" s="18">
        <v>202324</v>
      </c>
      <c r="AY21713" s="191">
        <v>538</v>
      </c>
      <c r="AZ21713" s="191">
        <v>108</v>
      </c>
      <c r="BA21713" s="191">
        <v>4</v>
      </c>
      <c r="BB21713" s="191">
        <v>83223.727359168493</v>
      </c>
    </row>
    <row r="21714" spans="48:54" x14ac:dyDescent="0.2">
      <c r="AV21714" s="191" t="str">
        <f t="shared" si="343"/>
        <v>540_RS_108_4_202324</v>
      </c>
      <c r="AW21714" s="191" t="s">
        <v>92</v>
      </c>
      <c r="AX21714" s="18">
        <v>202324</v>
      </c>
      <c r="AY21714" s="191">
        <v>540</v>
      </c>
      <c r="AZ21714" s="191">
        <v>108</v>
      </c>
      <c r="BA21714" s="191">
        <v>4</v>
      </c>
      <c r="BB21714" s="191">
        <v>102809.64040999976</v>
      </c>
    </row>
    <row r="21715" spans="48:54" x14ac:dyDescent="0.2">
      <c r="AV21715" s="191" t="str">
        <f t="shared" si="343"/>
        <v>542_RS_108_4_202324</v>
      </c>
      <c r="AW21715" s="191" t="s">
        <v>92</v>
      </c>
      <c r="AX21715" s="18">
        <v>202324</v>
      </c>
      <c r="AY21715" s="191">
        <v>542</v>
      </c>
      <c r="AZ21715" s="191">
        <v>108</v>
      </c>
      <c r="BA21715" s="191">
        <v>4</v>
      </c>
      <c r="BB21715" s="191">
        <v>28484.726997252284</v>
      </c>
    </row>
    <row r="21716" spans="48:54" x14ac:dyDescent="0.2">
      <c r="AV21716" s="191" t="str">
        <f t="shared" si="343"/>
        <v>544_RS_108_4_202324</v>
      </c>
      <c r="AW21716" s="191" t="s">
        <v>92</v>
      </c>
      <c r="AX21716" s="18">
        <v>202324</v>
      </c>
      <c r="AY21716" s="191">
        <v>544</v>
      </c>
      <c r="AZ21716" s="191">
        <v>108</v>
      </c>
      <c r="BA21716" s="191">
        <v>4</v>
      </c>
      <c r="BB21716" s="191">
        <v>67814.169708123853</v>
      </c>
    </row>
    <row r="21717" spans="48:54" x14ac:dyDescent="0.2">
      <c r="AV21717" s="191" t="str">
        <f t="shared" si="343"/>
        <v>545_RS_108_4_202324</v>
      </c>
      <c r="AW21717" s="191" t="s">
        <v>92</v>
      </c>
      <c r="AX21717" s="18">
        <v>202324</v>
      </c>
      <c r="AY21717" s="191">
        <v>545</v>
      </c>
      <c r="AZ21717" s="191">
        <v>108</v>
      </c>
      <c r="BA21717" s="191">
        <v>4</v>
      </c>
      <c r="BB21717" s="191">
        <v>28941.233730000022</v>
      </c>
    </row>
    <row r="21718" spans="48:54" x14ac:dyDescent="0.2">
      <c r="AV21718" s="191" t="str">
        <f t="shared" si="343"/>
        <v>546_RS_108_4_202324</v>
      </c>
      <c r="AW21718" s="191" t="s">
        <v>92</v>
      </c>
      <c r="AX21718" s="18">
        <v>202324</v>
      </c>
      <c r="AY21718" s="191">
        <v>546</v>
      </c>
      <c r="AZ21718" s="191">
        <v>108</v>
      </c>
      <c r="BA21718" s="191">
        <v>4</v>
      </c>
      <c r="BB21718" s="191">
        <v>42040.039200000101</v>
      </c>
    </row>
    <row r="21719" spans="48:54" x14ac:dyDescent="0.2">
      <c r="AV21719" s="191" t="str">
        <f t="shared" si="343"/>
        <v>548_RS_108_4_202324</v>
      </c>
      <c r="AW21719" s="191" t="s">
        <v>92</v>
      </c>
      <c r="AX21719" s="18">
        <v>202324</v>
      </c>
      <c r="AY21719" s="191">
        <v>548</v>
      </c>
      <c r="AZ21719" s="191">
        <v>108</v>
      </c>
      <c r="BA21719" s="191">
        <v>4</v>
      </c>
      <c r="BB21719" s="191">
        <v>70734.083339999954</v>
      </c>
    </row>
    <row r="21720" spans="48:54" x14ac:dyDescent="0.2">
      <c r="AV21720" s="191" t="str">
        <f t="shared" si="343"/>
        <v>550_RS_108_4_202324</v>
      </c>
      <c r="AW21720" s="191" t="s">
        <v>92</v>
      </c>
      <c r="AX21720" s="18">
        <v>202324</v>
      </c>
      <c r="AY21720" s="191">
        <v>550</v>
      </c>
      <c r="AZ21720" s="191">
        <v>108</v>
      </c>
      <c r="BA21720" s="191">
        <v>4</v>
      </c>
      <c r="BB21720" s="191">
        <v>71401.691126302321</v>
      </c>
    </row>
    <row r="21721" spans="48:54" x14ac:dyDescent="0.2">
      <c r="AV21721" s="191" t="str">
        <f t="shared" si="343"/>
        <v>552_RS_108_4_202324</v>
      </c>
      <c r="AW21721" s="191" t="s">
        <v>92</v>
      </c>
      <c r="AX21721" s="18">
        <v>202324</v>
      </c>
      <c r="AY21721" s="191">
        <v>552</v>
      </c>
      <c r="AZ21721" s="191">
        <v>108</v>
      </c>
      <c r="BA21721" s="191">
        <v>4</v>
      </c>
      <c r="BB21721" s="191">
        <v>181004.69287438755</v>
      </c>
    </row>
    <row r="21722" spans="48:54" x14ac:dyDescent="0.2">
      <c r="AV21722" s="191" t="str">
        <f t="shared" si="343"/>
        <v>562_RS_108_4_202324</v>
      </c>
      <c r="AW21722" s="191" t="s">
        <v>92</v>
      </c>
      <c r="AX21722" s="18">
        <v>202324</v>
      </c>
      <c r="AY21722" s="191">
        <v>562</v>
      </c>
      <c r="AZ21722" s="191">
        <v>108</v>
      </c>
      <c r="BA21722" s="191">
        <v>4</v>
      </c>
      <c r="BB21722" s="191">
        <v>72518.429420655011</v>
      </c>
    </row>
    <row r="21723" spans="48:54" x14ac:dyDescent="0.2">
      <c r="AV21723" s="191" t="str">
        <f t="shared" si="343"/>
        <v>564_RS_108_4_202324</v>
      </c>
      <c r="AW21723" s="191" t="s">
        <v>92</v>
      </c>
      <c r="AX21723" s="18">
        <v>202324</v>
      </c>
      <c r="AY21723" s="191">
        <v>564</v>
      </c>
      <c r="AZ21723" s="191">
        <v>108</v>
      </c>
      <c r="BA21723" s="191">
        <v>4</v>
      </c>
      <c r="BB21723" s="191">
        <v>72998.180999999968</v>
      </c>
    </row>
    <row r="21724" spans="48:54" x14ac:dyDescent="0.2">
      <c r="AV21724" s="191" t="str">
        <f t="shared" si="343"/>
        <v>566_RS_108_4_202324</v>
      </c>
      <c r="AW21724" s="191" t="s">
        <v>92</v>
      </c>
      <c r="AX21724" s="18">
        <v>202324</v>
      </c>
      <c r="AY21724" s="191">
        <v>566</v>
      </c>
      <c r="AZ21724" s="191">
        <v>108</v>
      </c>
      <c r="BA21724" s="191">
        <v>4</v>
      </c>
      <c r="BB21724" s="191">
        <v>100244.28700000001</v>
      </c>
    </row>
    <row r="21725" spans="48:54" x14ac:dyDescent="0.2">
      <c r="AV21725" s="191" t="str">
        <f t="shared" si="343"/>
        <v>568_RS_108_4_202324</v>
      </c>
      <c r="AW21725" s="191" t="s">
        <v>92</v>
      </c>
      <c r="AX21725" s="18">
        <v>202324</v>
      </c>
      <c r="AY21725" s="191">
        <v>568</v>
      </c>
      <c r="AZ21725" s="191">
        <v>108</v>
      </c>
      <c r="BA21725" s="191">
        <v>4</v>
      </c>
      <c r="BB21725" s="191">
        <v>163754.01877999993</v>
      </c>
    </row>
    <row r="21726" spans="48:54" x14ac:dyDescent="0.2">
      <c r="AV21726" s="191" t="str">
        <f t="shared" si="343"/>
        <v>572_RS_108_4_202324</v>
      </c>
      <c r="AW21726" s="191" t="s">
        <v>92</v>
      </c>
      <c r="AX21726" s="18">
        <v>202324</v>
      </c>
      <c r="AY21726" s="191">
        <v>572</v>
      </c>
      <c r="AZ21726" s="191">
        <v>108</v>
      </c>
      <c r="BA21726" s="191">
        <v>4</v>
      </c>
      <c r="BB21726" s="191">
        <v>-3.637978807091713E-12</v>
      </c>
    </row>
    <row r="21727" spans="48:54" x14ac:dyDescent="0.2">
      <c r="AV21727" s="191" t="str">
        <f t="shared" si="343"/>
        <v>574_RS_108_4_202324</v>
      </c>
      <c r="AW21727" s="191" t="s">
        <v>92</v>
      </c>
      <c r="AX21727" s="18">
        <v>202324</v>
      </c>
      <c r="AY21727" s="191">
        <v>574</v>
      </c>
      <c r="AZ21727" s="191">
        <v>108</v>
      </c>
      <c r="BA21727" s="191">
        <v>4</v>
      </c>
      <c r="BB21727" s="191">
        <v>2.2737367544323206E-13</v>
      </c>
    </row>
    <row r="21728" spans="48:54" x14ac:dyDescent="0.2">
      <c r="AV21728" s="191" t="str">
        <f t="shared" si="343"/>
        <v>576_RS_108_4_202324</v>
      </c>
      <c r="AW21728" s="191" t="s">
        <v>92</v>
      </c>
      <c r="AX21728" s="18">
        <v>202324</v>
      </c>
      <c r="AY21728" s="191">
        <v>576</v>
      </c>
      <c r="AZ21728" s="191">
        <v>108</v>
      </c>
      <c r="BA21728" s="191">
        <v>4</v>
      </c>
      <c r="BB21728" s="191">
        <v>7.252651244016306E-7</v>
      </c>
    </row>
    <row r="21729" spans="48:54" x14ac:dyDescent="0.2">
      <c r="AV21729" s="191" t="str">
        <f t="shared" si="343"/>
        <v>582_RS_108_4_202324</v>
      </c>
      <c r="AW21729" s="191" t="s">
        <v>92</v>
      </c>
      <c r="AX21729" s="18">
        <v>202324</v>
      </c>
      <c r="AY21729" s="191">
        <v>582</v>
      </c>
      <c r="AZ21729" s="191">
        <v>108</v>
      </c>
      <c r="BA21729" s="191">
        <v>4</v>
      </c>
      <c r="BB21729" s="191">
        <v>4.5474735088646412E-13</v>
      </c>
    </row>
    <row r="21730" spans="48:54" x14ac:dyDescent="0.2">
      <c r="AV21730" s="191" t="str">
        <f t="shared" si="343"/>
        <v>584_RS_108_4_202324</v>
      </c>
      <c r="AW21730" s="191" t="s">
        <v>92</v>
      </c>
      <c r="AX21730" s="18">
        <v>202324</v>
      </c>
      <c r="AY21730" s="191">
        <v>584</v>
      </c>
      <c r="AZ21730" s="191">
        <v>108</v>
      </c>
      <c r="BA21730" s="191">
        <v>4</v>
      </c>
      <c r="BB21730" s="191">
        <v>0</v>
      </c>
    </row>
    <row r="21731" spans="48:54" x14ac:dyDescent="0.2">
      <c r="AV21731" s="191" t="str">
        <f t="shared" si="343"/>
        <v>586_RS_108_4_202324</v>
      </c>
      <c r="AW21731" s="191" t="s">
        <v>92</v>
      </c>
      <c r="AX21731" s="18">
        <v>202324</v>
      </c>
      <c r="AY21731" s="191">
        <v>586</v>
      </c>
      <c r="AZ21731" s="191">
        <v>108</v>
      </c>
      <c r="BA21731" s="191">
        <v>4</v>
      </c>
      <c r="BB21731" s="191">
        <v>9.6633812063373625E-13</v>
      </c>
    </row>
    <row r="21732" spans="48:54" x14ac:dyDescent="0.2">
      <c r="AV21732" s="191" t="str">
        <f t="shared" si="343"/>
        <v>512_RS_110_4_202324</v>
      </c>
      <c r="AW21732" s="191" t="s">
        <v>92</v>
      </c>
      <c r="AX21732" s="18">
        <v>202324</v>
      </c>
      <c r="AY21732" s="191">
        <v>512</v>
      </c>
      <c r="AZ21732" s="191">
        <v>110</v>
      </c>
      <c r="BA21732" s="191">
        <v>4</v>
      </c>
      <c r="BB21732" s="191">
        <v>0</v>
      </c>
    </row>
    <row r="21733" spans="48:54" x14ac:dyDescent="0.2">
      <c r="AV21733" s="191" t="str">
        <f t="shared" si="343"/>
        <v>514_RS_110_4_202324</v>
      </c>
      <c r="AW21733" s="191" t="s">
        <v>92</v>
      </c>
      <c r="AX21733" s="18">
        <v>202324</v>
      </c>
      <c r="AY21733" s="191">
        <v>514</v>
      </c>
      <c r="AZ21733" s="191">
        <v>110</v>
      </c>
      <c r="BA21733" s="191">
        <v>4</v>
      </c>
      <c r="BB21733" s="191">
        <v>0</v>
      </c>
    </row>
    <row r="21734" spans="48:54" x14ac:dyDescent="0.2">
      <c r="AV21734" s="191" t="str">
        <f t="shared" si="343"/>
        <v>516_RS_110_4_202324</v>
      </c>
      <c r="AW21734" s="191" t="s">
        <v>92</v>
      </c>
      <c r="AX21734" s="18">
        <v>202324</v>
      </c>
      <c r="AY21734" s="191">
        <v>516</v>
      </c>
      <c r="AZ21734" s="191">
        <v>110</v>
      </c>
      <c r="BA21734" s="191">
        <v>4</v>
      </c>
      <c r="BB21734" s="191">
        <v>0</v>
      </c>
    </row>
    <row r="21735" spans="48:54" x14ac:dyDescent="0.2">
      <c r="AV21735" s="191" t="str">
        <f t="shared" si="343"/>
        <v>518_RS_110_4_202324</v>
      </c>
      <c r="AW21735" s="191" t="s">
        <v>92</v>
      </c>
      <c r="AX21735" s="18">
        <v>202324</v>
      </c>
      <c r="AY21735" s="191">
        <v>518</v>
      </c>
      <c r="AZ21735" s="191">
        <v>110</v>
      </c>
      <c r="BA21735" s="191">
        <v>4</v>
      </c>
      <c r="BB21735" s="191">
        <v>0</v>
      </c>
    </row>
    <row r="21736" spans="48:54" x14ac:dyDescent="0.2">
      <c r="AV21736" s="191" t="str">
        <f t="shared" si="343"/>
        <v>520_RS_110_4_202324</v>
      </c>
      <c r="AW21736" s="191" t="s">
        <v>92</v>
      </c>
      <c r="AX21736" s="18">
        <v>202324</v>
      </c>
      <c r="AY21736" s="191">
        <v>520</v>
      </c>
      <c r="AZ21736" s="191">
        <v>110</v>
      </c>
      <c r="BA21736" s="191">
        <v>4</v>
      </c>
      <c r="BB21736" s="191">
        <v>0</v>
      </c>
    </row>
    <row r="21737" spans="48:54" x14ac:dyDescent="0.2">
      <c r="AV21737" s="191" t="str">
        <f t="shared" si="343"/>
        <v>522_RS_110_4_202324</v>
      </c>
      <c r="AW21737" s="191" t="s">
        <v>92</v>
      </c>
      <c r="AX21737" s="18">
        <v>202324</v>
      </c>
      <c r="AY21737" s="191">
        <v>522</v>
      </c>
      <c r="AZ21737" s="191">
        <v>110</v>
      </c>
      <c r="BA21737" s="191">
        <v>4</v>
      </c>
      <c r="BB21737" s="191">
        <v>0</v>
      </c>
    </row>
    <row r="21738" spans="48:54" x14ac:dyDescent="0.2">
      <c r="AV21738" s="191" t="str">
        <f t="shared" si="343"/>
        <v>524_RS_110_4_202324</v>
      </c>
      <c r="AW21738" s="191" t="s">
        <v>92</v>
      </c>
      <c r="AX21738" s="18">
        <v>202324</v>
      </c>
      <c r="AY21738" s="191">
        <v>524</v>
      </c>
      <c r="AZ21738" s="191">
        <v>110</v>
      </c>
      <c r="BA21738" s="191">
        <v>4</v>
      </c>
      <c r="BB21738" s="191">
        <v>0</v>
      </c>
    </row>
    <row r="21739" spans="48:54" x14ac:dyDescent="0.2">
      <c r="AV21739" s="191" t="str">
        <f t="shared" si="343"/>
        <v>526_RS_110_4_202324</v>
      </c>
      <c r="AW21739" s="191" t="s">
        <v>92</v>
      </c>
      <c r="AX21739" s="18">
        <v>202324</v>
      </c>
      <c r="AY21739" s="191">
        <v>526</v>
      </c>
      <c r="AZ21739" s="191">
        <v>110</v>
      </c>
      <c r="BA21739" s="191">
        <v>4</v>
      </c>
      <c r="BB21739" s="191">
        <v>0</v>
      </c>
    </row>
    <row r="21740" spans="48:54" x14ac:dyDescent="0.2">
      <c r="AV21740" s="191" t="str">
        <f t="shared" si="343"/>
        <v>528_RS_110_4_202324</v>
      </c>
      <c r="AW21740" s="191" t="s">
        <v>92</v>
      </c>
      <c r="AX21740" s="18">
        <v>202324</v>
      </c>
      <c r="AY21740" s="191">
        <v>528</v>
      </c>
      <c r="AZ21740" s="191">
        <v>110</v>
      </c>
      <c r="BA21740" s="191">
        <v>4</v>
      </c>
      <c r="BB21740" s="191">
        <v>0</v>
      </c>
    </row>
    <row r="21741" spans="48:54" x14ac:dyDescent="0.2">
      <c r="AV21741" s="191" t="str">
        <f t="shared" si="343"/>
        <v>530_RS_110_4_202324</v>
      </c>
      <c r="AW21741" s="191" t="s">
        <v>92</v>
      </c>
      <c r="AX21741" s="18">
        <v>202324</v>
      </c>
      <c r="AY21741" s="191">
        <v>530</v>
      </c>
      <c r="AZ21741" s="191">
        <v>110</v>
      </c>
      <c r="BA21741" s="191">
        <v>4</v>
      </c>
      <c r="BB21741" s="191">
        <v>0</v>
      </c>
    </row>
    <row r="21742" spans="48:54" x14ac:dyDescent="0.2">
      <c r="AV21742" s="191" t="str">
        <f t="shared" si="343"/>
        <v>532_RS_110_4_202324</v>
      </c>
      <c r="AW21742" s="191" t="s">
        <v>92</v>
      </c>
      <c r="AX21742" s="18">
        <v>202324</v>
      </c>
      <c r="AY21742" s="191">
        <v>532</v>
      </c>
      <c r="AZ21742" s="191">
        <v>110</v>
      </c>
      <c r="BA21742" s="191">
        <v>4</v>
      </c>
      <c r="BB21742" s="191">
        <v>0</v>
      </c>
    </row>
    <row r="21743" spans="48:54" x14ac:dyDescent="0.2">
      <c r="AV21743" s="191" t="str">
        <f t="shared" si="343"/>
        <v>534_RS_110_4_202324</v>
      </c>
      <c r="AW21743" s="191" t="s">
        <v>92</v>
      </c>
      <c r="AX21743" s="18">
        <v>202324</v>
      </c>
      <c r="AY21743" s="191">
        <v>534</v>
      </c>
      <c r="AZ21743" s="191">
        <v>110</v>
      </c>
      <c r="BA21743" s="191">
        <v>4</v>
      </c>
      <c r="BB21743" s="191">
        <v>0</v>
      </c>
    </row>
    <row r="21744" spans="48:54" x14ac:dyDescent="0.2">
      <c r="AV21744" s="191" t="str">
        <f t="shared" si="343"/>
        <v>536_RS_110_4_202324</v>
      </c>
      <c r="AW21744" s="191" t="s">
        <v>92</v>
      </c>
      <c r="AX21744" s="18">
        <v>202324</v>
      </c>
      <c r="AY21744" s="191">
        <v>536</v>
      </c>
      <c r="AZ21744" s="191">
        <v>110</v>
      </c>
      <c r="BA21744" s="191">
        <v>4</v>
      </c>
      <c r="BB21744" s="191">
        <v>0</v>
      </c>
    </row>
    <row r="21745" spans="48:54" x14ac:dyDescent="0.2">
      <c r="AV21745" s="191" t="str">
        <f t="shared" si="343"/>
        <v>538_RS_110_4_202324</v>
      </c>
      <c r="AW21745" s="191" t="s">
        <v>92</v>
      </c>
      <c r="AX21745" s="18">
        <v>202324</v>
      </c>
      <c r="AY21745" s="191">
        <v>538</v>
      </c>
      <c r="AZ21745" s="191">
        <v>110</v>
      </c>
      <c r="BA21745" s="191">
        <v>4</v>
      </c>
      <c r="BB21745" s="191">
        <v>0</v>
      </c>
    </row>
    <row r="21746" spans="48:54" x14ac:dyDescent="0.2">
      <c r="AV21746" s="191" t="str">
        <f t="shared" si="343"/>
        <v>540_RS_110_4_202324</v>
      </c>
      <c r="AW21746" s="191" t="s">
        <v>92</v>
      </c>
      <c r="AX21746" s="18">
        <v>202324</v>
      </c>
      <c r="AY21746" s="191">
        <v>540</v>
      </c>
      <c r="AZ21746" s="191">
        <v>110</v>
      </c>
      <c r="BA21746" s="191">
        <v>4</v>
      </c>
      <c r="BB21746" s="191">
        <v>0</v>
      </c>
    </row>
    <row r="21747" spans="48:54" x14ac:dyDescent="0.2">
      <c r="AV21747" s="191" t="str">
        <f t="shared" si="343"/>
        <v>542_RS_110_4_202324</v>
      </c>
      <c r="AW21747" s="191" t="s">
        <v>92</v>
      </c>
      <c r="AX21747" s="18">
        <v>202324</v>
      </c>
      <c r="AY21747" s="191">
        <v>542</v>
      </c>
      <c r="AZ21747" s="191">
        <v>110</v>
      </c>
      <c r="BA21747" s="191">
        <v>4</v>
      </c>
      <c r="BB21747" s="191">
        <v>0</v>
      </c>
    </row>
    <row r="21748" spans="48:54" x14ac:dyDescent="0.2">
      <c r="AV21748" s="191" t="str">
        <f t="shared" si="343"/>
        <v>544_RS_110_4_202324</v>
      </c>
      <c r="AW21748" s="191" t="s">
        <v>92</v>
      </c>
      <c r="AX21748" s="18">
        <v>202324</v>
      </c>
      <c r="AY21748" s="191">
        <v>544</v>
      </c>
      <c r="AZ21748" s="191">
        <v>110</v>
      </c>
      <c r="BA21748" s="191">
        <v>4</v>
      </c>
      <c r="BB21748" s="191">
        <v>0</v>
      </c>
    </row>
    <row r="21749" spans="48:54" x14ac:dyDescent="0.2">
      <c r="AV21749" s="191" t="str">
        <f t="shared" si="343"/>
        <v>545_RS_110_4_202324</v>
      </c>
      <c r="AW21749" s="191" t="s">
        <v>92</v>
      </c>
      <c r="AX21749" s="18">
        <v>202324</v>
      </c>
      <c r="AY21749" s="191">
        <v>545</v>
      </c>
      <c r="AZ21749" s="191">
        <v>110</v>
      </c>
      <c r="BA21749" s="191">
        <v>4</v>
      </c>
      <c r="BB21749" s="191">
        <v>0</v>
      </c>
    </row>
    <row r="21750" spans="48:54" x14ac:dyDescent="0.2">
      <c r="AV21750" s="191" t="str">
        <f t="shared" si="343"/>
        <v>546_RS_110_4_202324</v>
      </c>
      <c r="AW21750" s="191" t="s">
        <v>92</v>
      </c>
      <c r="AX21750" s="18">
        <v>202324</v>
      </c>
      <c r="AY21750" s="191">
        <v>546</v>
      </c>
      <c r="AZ21750" s="191">
        <v>110</v>
      </c>
      <c r="BA21750" s="191">
        <v>4</v>
      </c>
      <c r="BB21750" s="191">
        <v>0</v>
      </c>
    </row>
    <row r="21751" spans="48:54" x14ac:dyDescent="0.2">
      <c r="AV21751" s="191" t="str">
        <f t="shared" si="343"/>
        <v>548_RS_110_4_202324</v>
      </c>
      <c r="AW21751" s="191" t="s">
        <v>92</v>
      </c>
      <c r="AX21751" s="18">
        <v>202324</v>
      </c>
      <c r="AY21751" s="191">
        <v>548</v>
      </c>
      <c r="AZ21751" s="191">
        <v>110</v>
      </c>
      <c r="BA21751" s="191">
        <v>4</v>
      </c>
      <c r="BB21751" s="191">
        <v>0</v>
      </c>
    </row>
    <row r="21752" spans="48:54" x14ac:dyDescent="0.2">
      <c r="AV21752" s="191" t="str">
        <f t="shared" si="343"/>
        <v>550_RS_110_4_202324</v>
      </c>
      <c r="AW21752" s="191" t="s">
        <v>92</v>
      </c>
      <c r="AX21752" s="18">
        <v>202324</v>
      </c>
      <c r="AY21752" s="191">
        <v>550</v>
      </c>
      <c r="AZ21752" s="191">
        <v>110</v>
      </c>
      <c r="BA21752" s="191">
        <v>4</v>
      </c>
      <c r="BB21752" s="191">
        <v>0</v>
      </c>
    </row>
    <row r="21753" spans="48:54" x14ac:dyDescent="0.2">
      <c r="AV21753" s="191" t="str">
        <f t="shared" si="343"/>
        <v>552_RS_110_4_202324</v>
      </c>
      <c r="AW21753" s="191" t="s">
        <v>92</v>
      </c>
      <c r="AX21753" s="18">
        <v>202324</v>
      </c>
      <c r="AY21753" s="191">
        <v>552</v>
      </c>
      <c r="AZ21753" s="191">
        <v>110</v>
      </c>
      <c r="BA21753" s="191">
        <v>4</v>
      </c>
      <c r="BB21753" s="191">
        <v>0</v>
      </c>
    </row>
    <row r="21754" spans="48:54" x14ac:dyDescent="0.2">
      <c r="AV21754" s="191" t="str">
        <f t="shared" si="343"/>
        <v>562_RS_110_4_202324</v>
      </c>
      <c r="AW21754" s="191" t="s">
        <v>92</v>
      </c>
      <c r="AX21754" s="18">
        <v>202324</v>
      </c>
      <c r="AY21754" s="191">
        <v>562</v>
      </c>
      <c r="AZ21754" s="191">
        <v>110</v>
      </c>
      <c r="BA21754" s="191">
        <v>4</v>
      </c>
      <c r="BB21754" s="191">
        <v>0</v>
      </c>
    </row>
    <row r="21755" spans="48:54" x14ac:dyDescent="0.2">
      <c r="AV21755" s="191" t="str">
        <f t="shared" si="343"/>
        <v>564_RS_110_4_202324</v>
      </c>
      <c r="AW21755" s="191" t="s">
        <v>92</v>
      </c>
      <c r="AX21755" s="18">
        <v>202324</v>
      </c>
      <c r="AY21755" s="191">
        <v>564</v>
      </c>
      <c r="AZ21755" s="191">
        <v>110</v>
      </c>
      <c r="BA21755" s="191">
        <v>4</v>
      </c>
      <c r="BB21755" s="191">
        <v>0</v>
      </c>
    </row>
    <row r="21756" spans="48:54" x14ac:dyDescent="0.2">
      <c r="AV21756" s="191" t="str">
        <f t="shared" si="343"/>
        <v>566_RS_110_4_202324</v>
      </c>
      <c r="AW21756" s="191" t="s">
        <v>92</v>
      </c>
      <c r="AX21756" s="18">
        <v>202324</v>
      </c>
      <c r="AY21756" s="191">
        <v>566</v>
      </c>
      <c r="AZ21756" s="191">
        <v>110</v>
      </c>
      <c r="BA21756" s="191">
        <v>4</v>
      </c>
      <c r="BB21756" s="191">
        <v>0</v>
      </c>
    </row>
    <row r="21757" spans="48:54" x14ac:dyDescent="0.2">
      <c r="AV21757" s="191" t="str">
        <f t="shared" si="343"/>
        <v>568_RS_110_4_202324</v>
      </c>
      <c r="AW21757" s="191" t="s">
        <v>92</v>
      </c>
      <c r="AX21757" s="18">
        <v>202324</v>
      </c>
      <c r="AY21757" s="191">
        <v>568</v>
      </c>
      <c r="AZ21757" s="191">
        <v>110</v>
      </c>
      <c r="BA21757" s="191">
        <v>4</v>
      </c>
      <c r="BB21757" s="191">
        <v>0</v>
      </c>
    </row>
    <row r="21758" spans="48:54" x14ac:dyDescent="0.2">
      <c r="AV21758" s="191" t="str">
        <f t="shared" si="343"/>
        <v>572_RS_110_4_202324</v>
      </c>
      <c r="AW21758" s="191" t="s">
        <v>92</v>
      </c>
      <c r="AX21758" s="18">
        <v>202324</v>
      </c>
      <c r="AY21758" s="191">
        <v>572</v>
      </c>
      <c r="AZ21758" s="191">
        <v>110</v>
      </c>
      <c r="BA21758" s="191">
        <v>4</v>
      </c>
      <c r="BB21758" s="191">
        <v>0</v>
      </c>
    </row>
    <row r="21759" spans="48:54" x14ac:dyDescent="0.2">
      <c r="AV21759" s="191" t="str">
        <f t="shared" si="343"/>
        <v>574_RS_110_4_202324</v>
      </c>
      <c r="AW21759" s="191" t="s">
        <v>92</v>
      </c>
      <c r="AX21759" s="18">
        <v>202324</v>
      </c>
      <c r="AY21759" s="191">
        <v>574</v>
      </c>
      <c r="AZ21759" s="191">
        <v>110</v>
      </c>
      <c r="BA21759" s="191">
        <v>4</v>
      </c>
      <c r="BB21759" s="191">
        <v>0</v>
      </c>
    </row>
    <row r="21760" spans="48:54" x14ac:dyDescent="0.2">
      <c r="AV21760" s="191" t="str">
        <f t="shared" si="343"/>
        <v>576_RS_110_4_202324</v>
      </c>
      <c r="AW21760" s="191" t="s">
        <v>92</v>
      </c>
      <c r="AX21760" s="18">
        <v>202324</v>
      </c>
      <c r="AY21760" s="191">
        <v>576</v>
      </c>
      <c r="AZ21760" s="191">
        <v>110</v>
      </c>
      <c r="BA21760" s="191">
        <v>4</v>
      </c>
      <c r="BB21760" s="191">
        <v>0</v>
      </c>
    </row>
    <row r="21761" spans="48:54" x14ac:dyDescent="0.2">
      <c r="AV21761" s="191" t="str">
        <f t="shared" si="343"/>
        <v>582_RS_110_4_202324</v>
      </c>
      <c r="AW21761" s="191" t="s">
        <v>92</v>
      </c>
      <c r="AX21761" s="18">
        <v>202324</v>
      </c>
      <c r="AY21761" s="191">
        <v>582</v>
      </c>
      <c r="AZ21761" s="191">
        <v>110</v>
      </c>
      <c r="BA21761" s="191">
        <v>4</v>
      </c>
      <c r="BB21761" s="191">
        <v>0</v>
      </c>
    </row>
    <row r="21762" spans="48:54" x14ac:dyDescent="0.2">
      <c r="AV21762" s="191" t="str">
        <f t="shared" si="343"/>
        <v>584_RS_110_4_202324</v>
      </c>
      <c r="AW21762" s="191" t="s">
        <v>92</v>
      </c>
      <c r="AX21762" s="18">
        <v>202324</v>
      </c>
      <c r="AY21762" s="191">
        <v>584</v>
      </c>
      <c r="AZ21762" s="191">
        <v>110</v>
      </c>
      <c r="BA21762" s="191">
        <v>4</v>
      </c>
      <c r="BB21762" s="191">
        <v>0</v>
      </c>
    </row>
    <row r="21763" spans="48:54" x14ac:dyDescent="0.2">
      <c r="AV21763" s="191" t="str">
        <f t="shared" si="343"/>
        <v>586_RS_110_4_202324</v>
      </c>
      <c r="AW21763" s="191" t="s">
        <v>92</v>
      </c>
      <c r="AX21763" s="18">
        <v>202324</v>
      </c>
      <c r="AY21763" s="191">
        <v>586</v>
      </c>
      <c r="AZ21763" s="191">
        <v>110</v>
      </c>
      <c r="BA21763" s="191">
        <v>4</v>
      </c>
      <c r="BB21763" s="191">
        <v>0</v>
      </c>
    </row>
    <row r="21764" spans="48:54" x14ac:dyDescent="0.2">
      <c r="AV21764" s="191" t="str">
        <f t="shared" ref="AV21764:AV21827" si="344">AY21764&amp;"_"&amp;AW21764&amp;"_"&amp;AZ21764&amp;"_"&amp;BA21764&amp;"_"&amp;AX21764</f>
        <v>512_RS_111_4_202324</v>
      </c>
      <c r="AW21764" s="191" t="s">
        <v>92</v>
      </c>
      <c r="AX21764" s="18">
        <v>202324</v>
      </c>
      <c r="AY21764" s="191">
        <v>512</v>
      </c>
      <c r="AZ21764" s="191">
        <v>111</v>
      </c>
      <c r="BA21764" s="191">
        <v>4</v>
      </c>
      <c r="BB21764" s="191">
        <v>0</v>
      </c>
    </row>
    <row r="21765" spans="48:54" x14ac:dyDescent="0.2">
      <c r="AV21765" s="191" t="str">
        <f t="shared" si="344"/>
        <v>514_RS_111_4_202324</v>
      </c>
      <c r="AW21765" s="191" t="s">
        <v>92</v>
      </c>
      <c r="AX21765" s="18">
        <v>202324</v>
      </c>
      <c r="AY21765" s="191">
        <v>514</v>
      </c>
      <c r="AZ21765" s="191">
        <v>111</v>
      </c>
      <c r="BA21765" s="191">
        <v>4</v>
      </c>
      <c r="BB21765" s="191">
        <v>0</v>
      </c>
    </row>
    <row r="21766" spans="48:54" x14ac:dyDescent="0.2">
      <c r="AV21766" s="191" t="str">
        <f t="shared" si="344"/>
        <v>516_RS_111_4_202324</v>
      </c>
      <c r="AW21766" s="191" t="s">
        <v>92</v>
      </c>
      <c r="AX21766" s="18">
        <v>202324</v>
      </c>
      <c r="AY21766" s="191">
        <v>516</v>
      </c>
      <c r="AZ21766" s="191">
        <v>111</v>
      </c>
      <c r="BA21766" s="191">
        <v>4</v>
      </c>
      <c r="BB21766" s="191">
        <v>0</v>
      </c>
    </row>
    <row r="21767" spans="48:54" x14ac:dyDescent="0.2">
      <c r="AV21767" s="191" t="str">
        <f t="shared" si="344"/>
        <v>518_RS_111_4_202324</v>
      </c>
      <c r="AW21767" s="191" t="s">
        <v>92</v>
      </c>
      <c r="AX21767" s="18">
        <v>202324</v>
      </c>
      <c r="AY21767" s="191">
        <v>518</v>
      </c>
      <c r="AZ21767" s="191">
        <v>111</v>
      </c>
      <c r="BA21767" s="191">
        <v>4</v>
      </c>
      <c r="BB21767" s="191">
        <v>0</v>
      </c>
    </row>
    <row r="21768" spans="48:54" x14ac:dyDescent="0.2">
      <c r="AV21768" s="191" t="str">
        <f t="shared" si="344"/>
        <v>520_RS_111_4_202324</v>
      </c>
      <c r="AW21768" s="191" t="s">
        <v>92</v>
      </c>
      <c r="AX21768" s="18">
        <v>202324</v>
      </c>
      <c r="AY21768" s="191">
        <v>520</v>
      </c>
      <c r="AZ21768" s="191">
        <v>111</v>
      </c>
      <c r="BA21768" s="191">
        <v>4</v>
      </c>
      <c r="BB21768" s="191">
        <v>0</v>
      </c>
    </row>
    <row r="21769" spans="48:54" x14ac:dyDescent="0.2">
      <c r="AV21769" s="191" t="str">
        <f t="shared" si="344"/>
        <v>522_RS_111_4_202324</v>
      </c>
      <c r="AW21769" s="191" t="s">
        <v>92</v>
      </c>
      <c r="AX21769" s="18">
        <v>202324</v>
      </c>
      <c r="AY21769" s="191">
        <v>522</v>
      </c>
      <c r="AZ21769" s="191">
        <v>111</v>
      </c>
      <c r="BA21769" s="191">
        <v>4</v>
      </c>
      <c r="BB21769" s="191">
        <v>0</v>
      </c>
    </row>
    <row r="21770" spans="48:54" x14ac:dyDescent="0.2">
      <c r="AV21770" s="191" t="str">
        <f t="shared" si="344"/>
        <v>524_RS_111_4_202324</v>
      </c>
      <c r="AW21770" s="191" t="s">
        <v>92</v>
      </c>
      <c r="AX21770" s="18">
        <v>202324</v>
      </c>
      <c r="AY21770" s="191">
        <v>524</v>
      </c>
      <c r="AZ21770" s="191">
        <v>111</v>
      </c>
      <c r="BA21770" s="191">
        <v>4</v>
      </c>
      <c r="BB21770" s="191">
        <v>0</v>
      </c>
    </row>
    <row r="21771" spans="48:54" x14ac:dyDescent="0.2">
      <c r="AV21771" s="191" t="str">
        <f t="shared" si="344"/>
        <v>526_RS_111_4_202324</v>
      </c>
      <c r="AW21771" s="191" t="s">
        <v>92</v>
      </c>
      <c r="AX21771" s="18">
        <v>202324</v>
      </c>
      <c r="AY21771" s="191">
        <v>526</v>
      </c>
      <c r="AZ21771" s="191">
        <v>111</v>
      </c>
      <c r="BA21771" s="191">
        <v>4</v>
      </c>
      <c r="BB21771" s="191">
        <v>0</v>
      </c>
    </row>
    <row r="21772" spans="48:54" x14ac:dyDescent="0.2">
      <c r="AV21772" s="191" t="str">
        <f t="shared" si="344"/>
        <v>528_RS_111_4_202324</v>
      </c>
      <c r="AW21772" s="191" t="s">
        <v>92</v>
      </c>
      <c r="AX21772" s="18">
        <v>202324</v>
      </c>
      <c r="AY21772" s="191">
        <v>528</v>
      </c>
      <c r="AZ21772" s="191">
        <v>111</v>
      </c>
      <c r="BA21772" s="191">
        <v>4</v>
      </c>
      <c r="BB21772" s="191">
        <v>0</v>
      </c>
    </row>
    <row r="21773" spans="48:54" x14ac:dyDescent="0.2">
      <c r="AV21773" s="191" t="str">
        <f t="shared" si="344"/>
        <v>530_RS_111_4_202324</v>
      </c>
      <c r="AW21773" s="191" t="s">
        <v>92</v>
      </c>
      <c r="AX21773" s="18">
        <v>202324</v>
      </c>
      <c r="AY21773" s="191">
        <v>530</v>
      </c>
      <c r="AZ21773" s="191">
        <v>111</v>
      </c>
      <c r="BA21773" s="191">
        <v>4</v>
      </c>
      <c r="BB21773" s="191">
        <v>0</v>
      </c>
    </row>
    <row r="21774" spans="48:54" x14ac:dyDescent="0.2">
      <c r="AV21774" s="191" t="str">
        <f t="shared" si="344"/>
        <v>532_RS_111_4_202324</v>
      </c>
      <c r="AW21774" s="191" t="s">
        <v>92</v>
      </c>
      <c r="AX21774" s="18">
        <v>202324</v>
      </c>
      <c r="AY21774" s="191">
        <v>532</v>
      </c>
      <c r="AZ21774" s="191">
        <v>111</v>
      </c>
      <c r="BA21774" s="191">
        <v>4</v>
      </c>
      <c r="BB21774" s="191">
        <v>0</v>
      </c>
    </row>
    <row r="21775" spans="48:54" x14ac:dyDescent="0.2">
      <c r="AV21775" s="191" t="str">
        <f t="shared" si="344"/>
        <v>534_RS_111_4_202324</v>
      </c>
      <c r="AW21775" s="191" t="s">
        <v>92</v>
      </c>
      <c r="AX21775" s="18">
        <v>202324</v>
      </c>
      <c r="AY21775" s="191">
        <v>534</v>
      </c>
      <c r="AZ21775" s="191">
        <v>111</v>
      </c>
      <c r="BA21775" s="191">
        <v>4</v>
      </c>
      <c r="BB21775" s="191">
        <v>0</v>
      </c>
    </row>
    <row r="21776" spans="48:54" x14ac:dyDescent="0.2">
      <c r="AV21776" s="191" t="str">
        <f t="shared" si="344"/>
        <v>536_RS_111_4_202324</v>
      </c>
      <c r="AW21776" s="191" t="s">
        <v>92</v>
      </c>
      <c r="AX21776" s="18">
        <v>202324</v>
      </c>
      <c r="AY21776" s="191">
        <v>536</v>
      </c>
      <c r="AZ21776" s="191">
        <v>111</v>
      </c>
      <c r="BA21776" s="191">
        <v>4</v>
      </c>
      <c r="BB21776" s="191">
        <v>0</v>
      </c>
    </row>
    <row r="21777" spans="48:54" x14ac:dyDescent="0.2">
      <c r="AV21777" s="191" t="str">
        <f t="shared" si="344"/>
        <v>538_RS_111_4_202324</v>
      </c>
      <c r="AW21777" s="191" t="s">
        <v>92</v>
      </c>
      <c r="AX21777" s="18">
        <v>202324</v>
      </c>
      <c r="AY21777" s="191">
        <v>538</v>
      </c>
      <c r="AZ21777" s="191">
        <v>111</v>
      </c>
      <c r="BA21777" s="191">
        <v>4</v>
      </c>
      <c r="BB21777" s="191">
        <v>0</v>
      </c>
    </row>
    <row r="21778" spans="48:54" x14ac:dyDescent="0.2">
      <c r="AV21778" s="191" t="str">
        <f t="shared" si="344"/>
        <v>540_RS_111_4_202324</v>
      </c>
      <c r="AW21778" s="191" t="s">
        <v>92</v>
      </c>
      <c r="AX21778" s="18">
        <v>202324</v>
      </c>
      <c r="AY21778" s="191">
        <v>540</v>
      </c>
      <c r="AZ21778" s="191">
        <v>111</v>
      </c>
      <c r="BA21778" s="191">
        <v>4</v>
      </c>
      <c r="BB21778" s="191">
        <v>0</v>
      </c>
    </row>
    <row r="21779" spans="48:54" x14ac:dyDescent="0.2">
      <c r="AV21779" s="191" t="str">
        <f t="shared" si="344"/>
        <v>542_RS_111_4_202324</v>
      </c>
      <c r="AW21779" s="191" t="s">
        <v>92</v>
      </c>
      <c r="AX21779" s="18">
        <v>202324</v>
      </c>
      <c r="AY21779" s="191">
        <v>542</v>
      </c>
      <c r="AZ21779" s="191">
        <v>111</v>
      </c>
      <c r="BA21779" s="191">
        <v>4</v>
      </c>
      <c r="BB21779" s="191">
        <v>0</v>
      </c>
    </row>
    <row r="21780" spans="48:54" x14ac:dyDescent="0.2">
      <c r="AV21780" s="191" t="str">
        <f t="shared" si="344"/>
        <v>544_RS_111_4_202324</v>
      </c>
      <c r="AW21780" s="191" t="s">
        <v>92</v>
      </c>
      <c r="AX21780" s="18">
        <v>202324</v>
      </c>
      <c r="AY21780" s="191">
        <v>544</v>
      </c>
      <c r="AZ21780" s="191">
        <v>111</v>
      </c>
      <c r="BA21780" s="191">
        <v>4</v>
      </c>
      <c r="BB21780" s="191">
        <v>0</v>
      </c>
    </row>
    <row r="21781" spans="48:54" x14ac:dyDescent="0.2">
      <c r="AV21781" s="191" t="str">
        <f t="shared" si="344"/>
        <v>545_RS_111_4_202324</v>
      </c>
      <c r="AW21781" s="191" t="s">
        <v>92</v>
      </c>
      <c r="AX21781" s="18">
        <v>202324</v>
      </c>
      <c r="AY21781" s="191">
        <v>545</v>
      </c>
      <c r="AZ21781" s="191">
        <v>111</v>
      </c>
      <c r="BA21781" s="191">
        <v>4</v>
      </c>
      <c r="BB21781" s="191">
        <v>0</v>
      </c>
    </row>
    <row r="21782" spans="48:54" x14ac:dyDescent="0.2">
      <c r="AV21782" s="191" t="str">
        <f t="shared" si="344"/>
        <v>546_RS_111_4_202324</v>
      </c>
      <c r="AW21782" s="191" t="s">
        <v>92</v>
      </c>
      <c r="AX21782" s="18">
        <v>202324</v>
      </c>
      <c r="AY21782" s="191">
        <v>546</v>
      </c>
      <c r="AZ21782" s="191">
        <v>111</v>
      </c>
      <c r="BA21782" s="191">
        <v>4</v>
      </c>
      <c r="BB21782" s="191">
        <v>0</v>
      </c>
    </row>
    <row r="21783" spans="48:54" x14ac:dyDescent="0.2">
      <c r="AV21783" s="191" t="str">
        <f t="shared" si="344"/>
        <v>548_RS_111_4_202324</v>
      </c>
      <c r="AW21783" s="191" t="s">
        <v>92</v>
      </c>
      <c r="AX21783" s="18">
        <v>202324</v>
      </c>
      <c r="AY21783" s="191">
        <v>548</v>
      </c>
      <c r="AZ21783" s="191">
        <v>111</v>
      </c>
      <c r="BA21783" s="191">
        <v>4</v>
      </c>
      <c r="BB21783" s="191">
        <v>0</v>
      </c>
    </row>
    <row r="21784" spans="48:54" x14ac:dyDescent="0.2">
      <c r="AV21784" s="191" t="str">
        <f t="shared" si="344"/>
        <v>550_RS_111_4_202324</v>
      </c>
      <c r="AW21784" s="191" t="s">
        <v>92</v>
      </c>
      <c r="AX21784" s="18">
        <v>202324</v>
      </c>
      <c r="AY21784" s="191">
        <v>550</v>
      </c>
      <c r="AZ21784" s="191">
        <v>111</v>
      </c>
      <c r="BA21784" s="191">
        <v>4</v>
      </c>
      <c r="BB21784" s="191">
        <v>0</v>
      </c>
    </row>
    <row r="21785" spans="48:54" x14ac:dyDescent="0.2">
      <c r="AV21785" s="191" t="str">
        <f t="shared" si="344"/>
        <v>552_RS_111_4_202324</v>
      </c>
      <c r="AW21785" s="191" t="s">
        <v>92</v>
      </c>
      <c r="AX21785" s="18">
        <v>202324</v>
      </c>
      <c r="AY21785" s="191">
        <v>552</v>
      </c>
      <c r="AZ21785" s="191">
        <v>111</v>
      </c>
      <c r="BA21785" s="191">
        <v>4</v>
      </c>
      <c r="BB21785" s="191">
        <v>0</v>
      </c>
    </row>
    <row r="21786" spans="48:54" x14ac:dyDescent="0.2">
      <c r="AV21786" s="191" t="str">
        <f t="shared" si="344"/>
        <v>562_RS_111_4_202324</v>
      </c>
      <c r="AW21786" s="191" t="s">
        <v>92</v>
      </c>
      <c r="AX21786" s="18">
        <v>202324</v>
      </c>
      <c r="AY21786" s="191">
        <v>562</v>
      </c>
      <c r="AZ21786" s="191">
        <v>111</v>
      </c>
      <c r="BA21786" s="191">
        <v>4</v>
      </c>
      <c r="BB21786" s="191">
        <v>0</v>
      </c>
    </row>
    <row r="21787" spans="48:54" x14ac:dyDescent="0.2">
      <c r="AV21787" s="191" t="str">
        <f t="shared" si="344"/>
        <v>564_RS_111_4_202324</v>
      </c>
      <c r="AW21787" s="191" t="s">
        <v>92</v>
      </c>
      <c r="AX21787" s="18">
        <v>202324</v>
      </c>
      <c r="AY21787" s="191">
        <v>564</v>
      </c>
      <c r="AZ21787" s="191">
        <v>111</v>
      </c>
      <c r="BA21787" s="191">
        <v>4</v>
      </c>
      <c r="BB21787" s="191">
        <v>0</v>
      </c>
    </row>
    <row r="21788" spans="48:54" x14ac:dyDescent="0.2">
      <c r="AV21788" s="191" t="str">
        <f t="shared" si="344"/>
        <v>566_RS_111_4_202324</v>
      </c>
      <c r="AW21788" s="191" t="s">
        <v>92</v>
      </c>
      <c r="AX21788" s="18">
        <v>202324</v>
      </c>
      <c r="AY21788" s="191">
        <v>566</v>
      </c>
      <c r="AZ21788" s="191">
        <v>111</v>
      </c>
      <c r="BA21788" s="191">
        <v>4</v>
      </c>
      <c r="BB21788" s="191">
        <v>0</v>
      </c>
    </row>
    <row r="21789" spans="48:54" x14ac:dyDescent="0.2">
      <c r="AV21789" s="191" t="str">
        <f t="shared" si="344"/>
        <v>568_RS_111_4_202324</v>
      </c>
      <c r="AW21789" s="191" t="s">
        <v>92</v>
      </c>
      <c r="AX21789" s="18">
        <v>202324</v>
      </c>
      <c r="AY21789" s="191">
        <v>568</v>
      </c>
      <c r="AZ21789" s="191">
        <v>111</v>
      </c>
      <c r="BA21789" s="191">
        <v>4</v>
      </c>
      <c r="BB21789" s="191">
        <v>0</v>
      </c>
    </row>
    <row r="21790" spans="48:54" x14ac:dyDescent="0.2">
      <c r="AV21790" s="191" t="str">
        <f t="shared" si="344"/>
        <v>572_RS_111_4_202324</v>
      </c>
      <c r="AW21790" s="191" t="s">
        <v>92</v>
      </c>
      <c r="AX21790" s="18">
        <v>202324</v>
      </c>
      <c r="AY21790" s="191">
        <v>572</v>
      </c>
      <c r="AZ21790" s="191">
        <v>111</v>
      </c>
      <c r="BA21790" s="191">
        <v>4</v>
      </c>
      <c r="BB21790" s="191">
        <v>0</v>
      </c>
    </row>
    <row r="21791" spans="48:54" x14ac:dyDescent="0.2">
      <c r="AV21791" s="191" t="str">
        <f t="shared" si="344"/>
        <v>574_RS_111_4_202324</v>
      </c>
      <c r="AW21791" s="191" t="s">
        <v>92</v>
      </c>
      <c r="AX21791" s="18">
        <v>202324</v>
      </c>
      <c r="AY21791" s="191">
        <v>574</v>
      </c>
      <c r="AZ21791" s="191">
        <v>111</v>
      </c>
      <c r="BA21791" s="191">
        <v>4</v>
      </c>
      <c r="BB21791" s="191">
        <v>0</v>
      </c>
    </row>
    <row r="21792" spans="48:54" x14ac:dyDescent="0.2">
      <c r="AV21792" s="191" t="str">
        <f t="shared" si="344"/>
        <v>576_RS_111_4_202324</v>
      </c>
      <c r="AW21792" s="191" t="s">
        <v>92</v>
      </c>
      <c r="AX21792" s="18">
        <v>202324</v>
      </c>
      <c r="AY21792" s="191">
        <v>576</v>
      </c>
      <c r="AZ21792" s="191">
        <v>111</v>
      </c>
      <c r="BA21792" s="191">
        <v>4</v>
      </c>
      <c r="BB21792" s="191">
        <v>0</v>
      </c>
    </row>
    <row r="21793" spans="48:54" x14ac:dyDescent="0.2">
      <c r="AV21793" s="191" t="str">
        <f t="shared" si="344"/>
        <v>582_RS_111_4_202324</v>
      </c>
      <c r="AW21793" s="191" t="s">
        <v>92</v>
      </c>
      <c r="AX21793" s="18">
        <v>202324</v>
      </c>
      <c r="AY21793" s="191">
        <v>582</v>
      </c>
      <c r="AZ21793" s="191">
        <v>111</v>
      </c>
      <c r="BA21793" s="191">
        <v>4</v>
      </c>
      <c r="BB21793" s="191">
        <v>0</v>
      </c>
    </row>
    <row r="21794" spans="48:54" x14ac:dyDescent="0.2">
      <c r="AV21794" s="191" t="str">
        <f t="shared" si="344"/>
        <v>584_RS_111_4_202324</v>
      </c>
      <c r="AW21794" s="191" t="s">
        <v>92</v>
      </c>
      <c r="AX21794" s="18">
        <v>202324</v>
      </c>
      <c r="AY21794" s="191">
        <v>584</v>
      </c>
      <c r="AZ21794" s="191">
        <v>111</v>
      </c>
      <c r="BA21794" s="191">
        <v>4</v>
      </c>
      <c r="BB21794" s="191">
        <v>0</v>
      </c>
    </row>
    <row r="21795" spans="48:54" x14ac:dyDescent="0.2">
      <c r="AV21795" s="191" t="str">
        <f t="shared" si="344"/>
        <v>586_RS_111_4_202324</v>
      </c>
      <c r="AW21795" s="191" t="s">
        <v>92</v>
      </c>
      <c r="AX21795" s="18">
        <v>202324</v>
      </c>
      <c r="AY21795" s="191">
        <v>586</v>
      </c>
      <c r="AZ21795" s="191">
        <v>111</v>
      </c>
      <c r="BA21795" s="191">
        <v>4</v>
      </c>
      <c r="BB21795" s="191">
        <v>0</v>
      </c>
    </row>
    <row r="21796" spans="48:54" x14ac:dyDescent="0.2">
      <c r="AV21796" s="191" t="str">
        <f t="shared" si="344"/>
        <v>512_RS_112_4_202324</v>
      </c>
      <c r="AW21796" s="191" t="s">
        <v>92</v>
      </c>
      <c r="AX21796" s="18">
        <v>202324</v>
      </c>
      <c r="AY21796" s="191">
        <v>512</v>
      </c>
      <c r="AZ21796" s="191">
        <v>112</v>
      </c>
      <c r="BA21796" s="191">
        <v>4</v>
      </c>
      <c r="BB21796" s="191">
        <v>0</v>
      </c>
    </row>
    <row r="21797" spans="48:54" x14ac:dyDescent="0.2">
      <c r="AV21797" s="191" t="str">
        <f t="shared" si="344"/>
        <v>514_RS_112_4_202324</v>
      </c>
      <c r="AW21797" s="191" t="s">
        <v>92</v>
      </c>
      <c r="AX21797" s="18">
        <v>202324</v>
      </c>
      <c r="AY21797" s="191">
        <v>514</v>
      </c>
      <c r="AZ21797" s="191">
        <v>112</v>
      </c>
      <c r="BA21797" s="191">
        <v>4</v>
      </c>
      <c r="BB21797" s="191">
        <v>0</v>
      </c>
    </row>
    <row r="21798" spans="48:54" x14ac:dyDescent="0.2">
      <c r="AV21798" s="191" t="str">
        <f t="shared" si="344"/>
        <v>516_RS_112_4_202324</v>
      </c>
      <c r="AW21798" s="191" t="s">
        <v>92</v>
      </c>
      <c r="AX21798" s="18">
        <v>202324</v>
      </c>
      <c r="AY21798" s="191">
        <v>516</v>
      </c>
      <c r="AZ21798" s="191">
        <v>112</v>
      </c>
      <c r="BA21798" s="191">
        <v>4</v>
      </c>
      <c r="BB21798" s="191">
        <v>0</v>
      </c>
    </row>
    <row r="21799" spans="48:54" x14ac:dyDescent="0.2">
      <c r="AV21799" s="191" t="str">
        <f t="shared" si="344"/>
        <v>518_RS_112_4_202324</v>
      </c>
      <c r="AW21799" s="191" t="s">
        <v>92</v>
      </c>
      <c r="AX21799" s="18">
        <v>202324</v>
      </c>
      <c r="AY21799" s="191">
        <v>518</v>
      </c>
      <c r="AZ21799" s="191">
        <v>112</v>
      </c>
      <c r="BA21799" s="191">
        <v>4</v>
      </c>
      <c r="BB21799" s="191">
        <v>0</v>
      </c>
    </row>
    <row r="21800" spans="48:54" x14ac:dyDescent="0.2">
      <c r="AV21800" s="191" t="str">
        <f t="shared" si="344"/>
        <v>520_RS_112_4_202324</v>
      </c>
      <c r="AW21800" s="191" t="s">
        <v>92</v>
      </c>
      <c r="AX21800" s="18">
        <v>202324</v>
      </c>
      <c r="AY21800" s="191">
        <v>520</v>
      </c>
      <c r="AZ21800" s="191">
        <v>112</v>
      </c>
      <c r="BA21800" s="191">
        <v>4</v>
      </c>
      <c r="BB21800" s="191">
        <v>0</v>
      </c>
    </row>
    <row r="21801" spans="48:54" x14ac:dyDescent="0.2">
      <c r="AV21801" s="191" t="str">
        <f t="shared" si="344"/>
        <v>522_RS_112_4_202324</v>
      </c>
      <c r="AW21801" s="191" t="s">
        <v>92</v>
      </c>
      <c r="AX21801" s="18">
        <v>202324</v>
      </c>
      <c r="AY21801" s="191">
        <v>522</v>
      </c>
      <c r="AZ21801" s="191">
        <v>112</v>
      </c>
      <c r="BA21801" s="191">
        <v>4</v>
      </c>
      <c r="BB21801" s="191">
        <v>0</v>
      </c>
    </row>
    <row r="21802" spans="48:54" x14ac:dyDescent="0.2">
      <c r="AV21802" s="191" t="str">
        <f t="shared" si="344"/>
        <v>524_RS_112_4_202324</v>
      </c>
      <c r="AW21802" s="191" t="s">
        <v>92</v>
      </c>
      <c r="AX21802" s="18">
        <v>202324</v>
      </c>
      <c r="AY21802" s="191">
        <v>524</v>
      </c>
      <c r="AZ21802" s="191">
        <v>112</v>
      </c>
      <c r="BA21802" s="191">
        <v>4</v>
      </c>
      <c r="BB21802" s="191">
        <v>0</v>
      </c>
    </row>
    <row r="21803" spans="48:54" x14ac:dyDescent="0.2">
      <c r="AV21803" s="191" t="str">
        <f t="shared" si="344"/>
        <v>526_RS_112_4_202324</v>
      </c>
      <c r="AW21803" s="191" t="s">
        <v>92</v>
      </c>
      <c r="AX21803" s="18">
        <v>202324</v>
      </c>
      <c r="AY21803" s="191">
        <v>526</v>
      </c>
      <c r="AZ21803" s="191">
        <v>112</v>
      </c>
      <c r="BA21803" s="191">
        <v>4</v>
      </c>
      <c r="BB21803" s="191">
        <v>0</v>
      </c>
    </row>
    <row r="21804" spans="48:54" x14ac:dyDescent="0.2">
      <c r="AV21804" s="191" t="str">
        <f t="shared" si="344"/>
        <v>528_RS_112_4_202324</v>
      </c>
      <c r="AW21804" s="191" t="s">
        <v>92</v>
      </c>
      <c r="AX21804" s="18">
        <v>202324</v>
      </c>
      <c r="AY21804" s="191">
        <v>528</v>
      </c>
      <c r="AZ21804" s="191">
        <v>112</v>
      </c>
      <c r="BA21804" s="191">
        <v>4</v>
      </c>
      <c r="BB21804" s="191">
        <v>0</v>
      </c>
    </row>
    <row r="21805" spans="48:54" x14ac:dyDescent="0.2">
      <c r="AV21805" s="191" t="str">
        <f t="shared" si="344"/>
        <v>530_RS_112_4_202324</v>
      </c>
      <c r="AW21805" s="191" t="s">
        <v>92</v>
      </c>
      <c r="AX21805" s="18">
        <v>202324</v>
      </c>
      <c r="AY21805" s="191">
        <v>530</v>
      </c>
      <c r="AZ21805" s="191">
        <v>112</v>
      </c>
      <c r="BA21805" s="191">
        <v>4</v>
      </c>
      <c r="BB21805" s="191">
        <v>0</v>
      </c>
    </row>
    <row r="21806" spans="48:54" x14ac:dyDescent="0.2">
      <c r="AV21806" s="191" t="str">
        <f t="shared" si="344"/>
        <v>532_RS_112_4_202324</v>
      </c>
      <c r="AW21806" s="191" t="s">
        <v>92</v>
      </c>
      <c r="AX21806" s="18">
        <v>202324</v>
      </c>
      <c r="AY21806" s="191">
        <v>532</v>
      </c>
      <c r="AZ21806" s="191">
        <v>112</v>
      </c>
      <c r="BA21806" s="191">
        <v>4</v>
      </c>
      <c r="BB21806" s="191">
        <v>0</v>
      </c>
    </row>
    <row r="21807" spans="48:54" x14ac:dyDescent="0.2">
      <c r="AV21807" s="191" t="str">
        <f t="shared" si="344"/>
        <v>534_RS_112_4_202324</v>
      </c>
      <c r="AW21807" s="191" t="s">
        <v>92</v>
      </c>
      <c r="AX21807" s="18">
        <v>202324</v>
      </c>
      <c r="AY21807" s="191">
        <v>534</v>
      </c>
      <c r="AZ21807" s="191">
        <v>112</v>
      </c>
      <c r="BA21807" s="191">
        <v>4</v>
      </c>
      <c r="BB21807" s="191">
        <v>0</v>
      </c>
    </row>
    <row r="21808" spans="48:54" x14ac:dyDescent="0.2">
      <c r="AV21808" s="191" t="str">
        <f t="shared" si="344"/>
        <v>536_RS_112_4_202324</v>
      </c>
      <c r="AW21808" s="191" t="s">
        <v>92</v>
      </c>
      <c r="AX21808" s="18">
        <v>202324</v>
      </c>
      <c r="AY21808" s="191">
        <v>536</v>
      </c>
      <c r="AZ21808" s="191">
        <v>112</v>
      </c>
      <c r="BA21808" s="191">
        <v>4</v>
      </c>
      <c r="BB21808" s="191">
        <v>0</v>
      </c>
    </row>
    <row r="21809" spans="48:54" x14ac:dyDescent="0.2">
      <c r="AV21809" s="191" t="str">
        <f t="shared" si="344"/>
        <v>538_RS_112_4_202324</v>
      </c>
      <c r="AW21809" s="191" t="s">
        <v>92</v>
      </c>
      <c r="AX21809" s="18">
        <v>202324</v>
      </c>
      <c r="AY21809" s="191">
        <v>538</v>
      </c>
      <c r="AZ21809" s="191">
        <v>112</v>
      </c>
      <c r="BA21809" s="191">
        <v>4</v>
      </c>
      <c r="BB21809" s="191">
        <v>0</v>
      </c>
    </row>
    <row r="21810" spans="48:54" x14ac:dyDescent="0.2">
      <c r="AV21810" s="191" t="str">
        <f t="shared" si="344"/>
        <v>540_RS_112_4_202324</v>
      </c>
      <c r="AW21810" s="191" t="s">
        <v>92</v>
      </c>
      <c r="AX21810" s="18">
        <v>202324</v>
      </c>
      <c r="AY21810" s="191">
        <v>540</v>
      </c>
      <c r="AZ21810" s="191">
        <v>112</v>
      </c>
      <c r="BA21810" s="191">
        <v>4</v>
      </c>
      <c r="BB21810" s="191">
        <v>0</v>
      </c>
    </row>
    <row r="21811" spans="48:54" x14ac:dyDescent="0.2">
      <c r="AV21811" s="191" t="str">
        <f t="shared" si="344"/>
        <v>542_RS_112_4_202324</v>
      </c>
      <c r="AW21811" s="191" t="s">
        <v>92</v>
      </c>
      <c r="AX21811" s="18">
        <v>202324</v>
      </c>
      <c r="AY21811" s="191">
        <v>542</v>
      </c>
      <c r="AZ21811" s="191">
        <v>112</v>
      </c>
      <c r="BA21811" s="191">
        <v>4</v>
      </c>
      <c r="BB21811" s="191">
        <v>0</v>
      </c>
    </row>
    <row r="21812" spans="48:54" x14ac:dyDescent="0.2">
      <c r="AV21812" s="191" t="str">
        <f t="shared" si="344"/>
        <v>544_RS_112_4_202324</v>
      </c>
      <c r="AW21812" s="191" t="s">
        <v>92</v>
      </c>
      <c r="AX21812" s="18">
        <v>202324</v>
      </c>
      <c r="AY21812" s="191">
        <v>544</v>
      </c>
      <c r="AZ21812" s="191">
        <v>112</v>
      </c>
      <c r="BA21812" s="191">
        <v>4</v>
      </c>
      <c r="BB21812" s="191">
        <v>0</v>
      </c>
    </row>
    <row r="21813" spans="48:54" x14ac:dyDescent="0.2">
      <c r="AV21813" s="191" t="str">
        <f t="shared" si="344"/>
        <v>545_RS_112_4_202324</v>
      </c>
      <c r="AW21813" s="191" t="s">
        <v>92</v>
      </c>
      <c r="AX21813" s="18">
        <v>202324</v>
      </c>
      <c r="AY21813" s="191">
        <v>545</v>
      </c>
      <c r="AZ21813" s="191">
        <v>112</v>
      </c>
      <c r="BA21813" s="191">
        <v>4</v>
      </c>
      <c r="BB21813" s="191">
        <v>0</v>
      </c>
    </row>
    <row r="21814" spans="48:54" x14ac:dyDescent="0.2">
      <c r="AV21814" s="191" t="str">
        <f t="shared" si="344"/>
        <v>546_RS_112_4_202324</v>
      </c>
      <c r="AW21814" s="191" t="s">
        <v>92</v>
      </c>
      <c r="AX21814" s="18">
        <v>202324</v>
      </c>
      <c r="AY21814" s="191">
        <v>546</v>
      </c>
      <c r="AZ21814" s="191">
        <v>112</v>
      </c>
      <c r="BA21814" s="191">
        <v>4</v>
      </c>
      <c r="BB21814" s="191">
        <v>0</v>
      </c>
    </row>
    <row r="21815" spans="48:54" x14ac:dyDescent="0.2">
      <c r="AV21815" s="191" t="str">
        <f t="shared" si="344"/>
        <v>548_RS_112_4_202324</v>
      </c>
      <c r="AW21815" s="191" t="s">
        <v>92</v>
      </c>
      <c r="AX21815" s="18">
        <v>202324</v>
      </c>
      <c r="AY21815" s="191">
        <v>548</v>
      </c>
      <c r="AZ21815" s="191">
        <v>112</v>
      </c>
      <c r="BA21815" s="191">
        <v>4</v>
      </c>
      <c r="BB21815" s="191">
        <v>0</v>
      </c>
    </row>
    <row r="21816" spans="48:54" x14ac:dyDescent="0.2">
      <c r="AV21816" s="191" t="str">
        <f t="shared" si="344"/>
        <v>550_RS_112_4_202324</v>
      </c>
      <c r="AW21816" s="191" t="s">
        <v>92</v>
      </c>
      <c r="AX21816" s="18">
        <v>202324</v>
      </c>
      <c r="AY21816" s="191">
        <v>550</v>
      </c>
      <c r="AZ21816" s="191">
        <v>112</v>
      </c>
      <c r="BA21816" s="191">
        <v>4</v>
      </c>
      <c r="BB21816" s="191">
        <v>0</v>
      </c>
    </row>
    <row r="21817" spans="48:54" x14ac:dyDescent="0.2">
      <c r="AV21817" s="191" t="str">
        <f t="shared" si="344"/>
        <v>552_RS_112_4_202324</v>
      </c>
      <c r="AW21817" s="191" t="s">
        <v>92</v>
      </c>
      <c r="AX21817" s="18">
        <v>202324</v>
      </c>
      <c r="AY21817" s="191">
        <v>552</v>
      </c>
      <c r="AZ21817" s="191">
        <v>112</v>
      </c>
      <c r="BA21817" s="191">
        <v>4</v>
      </c>
      <c r="BB21817" s="191">
        <v>0</v>
      </c>
    </row>
    <row r="21818" spans="48:54" x14ac:dyDescent="0.2">
      <c r="AV21818" s="191" t="str">
        <f t="shared" si="344"/>
        <v>562_RS_112_4_202324</v>
      </c>
      <c r="AW21818" s="191" t="s">
        <v>92</v>
      </c>
      <c r="AX21818" s="18">
        <v>202324</v>
      </c>
      <c r="AY21818" s="191">
        <v>562</v>
      </c>
      <c r="AZ21818" s="191">
        <v>112</v>
      </c>
      <c r="BA21818" s="191">
        <v>4</v>
      </c>
      <c r="BB21818" s="191">
        <v>0</v>
      </c>
    </row>
    <row r="21819" spans="48:54" x14ac:dyDescent="0.2">
      <c r="AV21819" s="191" t="str">
        <f t="shared" si="344"/>
        <v>564_RS_112_4_202324</v>
      </c>
      <c r="AW21819" s="191" t="s">
        <v>92</v>
      </c>
      <c r="AX21819" s="18">
        <v>202324</v>
      </c>
      <c r="AY21819" s="191">
        <v>564</v>
      </c>
      <c r="AZ21819" s="191">
        <v>112</v>
      </c>
      <c r="BA21819" s="191">
        <v>4</v>
      </c>
      <c r="BB21819" s="191">
        <v>0</v>
      </c>
    </row>
    <row r="21820" spans="48:54" x14ac:dyDescent="0.2">
      <c r="AV21820" s="191" t="str">
        <f t="shared" si="344"/>
        <v>566_RS_112_4_202324</v>
      </c>
      <c r="AW21820" s="191" t="s">
        <v>92</v>
      </c>
      <c r="AX21820" s="18">
        <v>202324</v>
      </c>
      <c r="AY21820" s="191">
        <v>566</v>
      </c>
      <c r="AZ21820" s="191">
        <v>112</v>
      </c>
      <c r="BA21820" s="191">
        <v>4</v>
      </c>
      <c r="BB21820" s="191">
        <v>0</v>
      </c>
    </row>
    <row r="21821" spans="48:54" x14ac:dyDescent="0.2">
      <c r="AV21821" s="191" t="str">
        <f t="shared" si="344"/>
        <v>568_RS_112_4_202324</v>
      </c>
      <c r="AW21821" s="191" t="s">
        <v>92</v>
      </c>
      <c r="AX21821" s="18">
        <v>202324</v>
      </c>
      <c r="AY21821" s="191">
        <v>568</v>
      </c>
      <c r="AZ21821" s="191">
        <v>112</v>
      </c>
      <c r="BA21821" s="191">
        <v>4</v>
      </c>
      <c r="BB21821" s="191">
        <v>0</v>
      </c>
    </row>
    <row r="21822" spans="48:54" x14ac:dyDescent="0.2">
      <c r="AV21822" s="191" t="str">
        <f t="shared" si="344"/>
        <v>572_RS_112_4_202324</v>
      </c>
      <c r="AW21822" s="191" t="s">
        <v>92</v>
      </c>
      <c r="AX21822" s="18">
        <v>202324</v>
      </c>
      <c r="AY21822" s="191">
        <v>572</v>
      </c>
      <c r="AZ21822" s="191">
        <v>112</v>
      </c>
      <c r="BA21822" s="191">
        <v>4</v>
      </c>
      <c r="BB21822" s="191">
        <v>0</v>
      </c>
    </row>
    <row r="21823" spans="48:54" x14ac:dyDescent="0.2">
      <c r="AV21823" s="191" t="str">
        <f t="shared" si="344"/>
        <v>574_RS_112_4_202324</v>
      </c>
      <c r="AW21823" s="191" t="s">
        <v>92</v>
      </c>
      <c r="AX21823" s="18">
        <v>202324</v>
      </c>
      <c r="AY21823" s="191">
        <v>574</v>
      </c>
      <c r="AZ21823" s="191">
        <v>112</v>
      </c>
      <c r="BA21823" s="191">
        <v>4</v>
      </c>
      <c r="BB21823" s="191">
        <v>0</v>
      </c>
    </row>
    <row r="21824" spans="48:54" x14ac:dyDescent="0.2">
      <c r="AV21824" s="191" t="str">
        <f t="shared" si="344"/>
        <v>576_RS_112_4_202324</v>
      </c>
      <c r="AW21824" s="191" t="s">
        <v>92</v>
      </c>
      <c r="AX21824" s="18">
        <v>202324</v>
      </c>
      <c r="AY21824" s="191">
        <v>576</v>
      </c>
      <c r="AZ21824" s="191">
        <v>112</v>
      </c>
      <c r="BA21824" s="191">
        <v>4</v>
      </c>
      <c r="BB21824" s="191">
        <v>0</v>
      </c>
    </row>
    <row r="21825" spans="48:54" x14ac:dyDescent="0.2">
      <c r="AV21825" s="191" t="str">
        <f t="shared" si="344"/>
        <v>582_RS_112_4_202324</v>
      </c>
      <c r="AW21825" s="191" t="s">
        <v>92</v>
      </c>
      <c r="AX21825" s="18">
        <v>202324</v>
      </c>
      <c r="AY21825" s="191">
        <v>582</v>
      </c>
      <c r="AZ21825" s="191">
        <v>112</v>
      </c>
      <c r="BA21825" s="191">
        <v>4</v>
      </c>
      <c r="BB21825" s="191">
        <v>0</v>
      </c>
    </row>
    <row r="21826" spans="48:54" x14ac:dyDescent="0.2">
      <c r="AV21826" s="191" t="str">
        <f t="shared" si="344"/>
        <v>584_RS_112_4_202324</v>
      </c>
      <c r="AW21826" s="191" t="s">
        <v>92</v>
      </c>
      <c r="AX21826" s="18">
        <v>202324</v>
      </c>
      <c r="AY21826" s="191">
        <v>584</v>
      </c>
      <c r="AZ21826" s="191">
        <v>112</v>
      </c>
      <c r="BA21826" s="191">
        <v>4</v>
      </c>
      <c r="BB21826" s="191">
        <v>0</v>
      </c>
    </row>
    <row r="21827" spans="48:54" x14ac:dyDescent="0.2">
      <c r="AV21827" s="191" t="str">
        <f t="shared" si="344"/>
        <v>586_RS_112_4_202324</v>
      </c>
      <c r="AW21827" s="191" t="s">
        <v>92</v>
      </c>
      <c r="AX21827" s="18">
        <v>202324</v>
      </c>
      <c r="AY21827" s="191">
        <v>586</v>
      </c>
      <c r="AZ21827" s="191">
        <v>112</v>
      </c>
      <c r="BA21827" s="191">
        <v>4</v>
      </c>
      <c r="BB21827" s="191">
        <v>0</v>
      </c>
    </row>
    <row r="21828" spans="48:54" x14ac:dyDescent="0.2">
      <c r="AV21828" s="191" t="str">
        <f t="shared" ref="AV21828:AV21891" si="345">AY21828&amp;"_"&amp;AW21828&amp;"_"&amp;AZ21828&amp;"_"&amp;BA21828&amp;"_"&amp;AX21828</f>
        <v>512_RS_113.5_4_202324</v>
      </c>
      <c r="AW21828" s="191" t="s">
        <v>92</v>
      </c>
      <c r="AX21828" s="18">
        <v>202324</v>
      </c>
      <c r="AY21828" s="191">
        <v>512</v>
      </c>
      <c r="AZ21828" s="191">
        <v>113.5</v>
      </c>
      <c r="BA21828" s="191">
        <v>4</v>
      </c>
      <c r="BB21828" s="191">
        <v>0</v>
      </c>
    </row>
    <row r="21829" spans="48:54" x14ac:dyDescent="0.2">
      <c r="AV21829" s="191" t="str">
        <f t="shared" si="345"/>
        <v>514_RS_113.5_4_202324</v>
      </c>
      <c r="AW21829" s="191" t="s">
        <v>92</v>
      </c>
      <c r="AX21829" s="18">
        <v>202324</v>
      </c>
      <c r="AY21829" s="191">
        <v>514</v>
      </c>
      <c r="AZ21829" s="191">
        <v>113.5</v>
      </c>
      <c r="BA21829" s="191">
        <v>4</v>
      </c>
      <c r="BB21829" s="191">
        <v>0</v>
      </c>
    </row>
    <row r="21830" spans="48:54" x14ac:dyDescent="0.2">
      <c r="AV21830" s="191" t="str">
        <f t="shared" si="345"/>
        <v>516_RS_113.5_4_202324</v>
      </c>
      <c r="AW21830" s="191" t="s">
        <v>92</v>
      </c>
      <c r="AX21830" s="18">
        <v>202324</v>
      </c>
      <c r="AY21830" s="191">
        <v>516</v>
      </c>
      <c r="AZ21830" s="191">
        <v>113.5</v>
      </c>
      <c r="BA21830" s="191">
        <v>4</v>
      </c>
      <c r="BB21830" s="191">
        <v>0</v>
      </c>
    </row>
    <row r="21831" spans="48:54" x14ac:dyDescent="0.2">
      <c r="AV21831" s="191" t="str">
        <f t="shared" si="345"/>
        <v>518_RS_113.5_4_202324</v>
      </c>
      <c r="AW21831" s="191" t="s">
        <v>92</v>
      </c>
      <c r="AX21831" s="18">
        <v>202324</v>
      </c>
      <c r="AY21831" s="191">
        <v>518</v>
      </c>
      <c r="AZ21831" s="191">
        <v>113.5</v>
      </c>
      <c r="BA21831" s="191">
        <v>4</v>
      </c>
      <c r="BB21831" s="191">
        <v>0</v>
      </c>
    </row>
    <row r="21832" spans="48:54" x14ac:dyDescent="0.2">
      <c r="AV21832" s="191" t="str">
        <f t="shared" si="345"/>
        <v>520_RS_113.5_4_202324</v>
      </c>
      <c r="AW21832" s="191" t="s">
        <v>92</v>
      </c>
      <c r="AX21832" s="18">
        <v>202324</v>
      </c>
      <c r="AY21832" s="191">
        <v>520</v>
      </c>
      <c r="AZ21832" s="191">
        <v>113.5</v>
      </c>
      <c r="BA21832" s="191">
        <v>4</v>
      </c>
      <c r="BB21832" s="191">
        <v>0</v>
      </c>
    </row>
    <row r="21833" spans="48:54" x14ac:dyDescent="0.2">
      <c r="AV21833" s="191" t="str">
        <f t="shared" si="345"/>
        <v>522_RS_113.5_4_202324</v>
      </c>
      <c r="AW21833" s="191" t="s">
        <v>92</v>
      </c>
      <c r="AX21833" s="18">
        <v>202324</v>
      </c>
      <c r="AY21833" s="191">
        <v>522</v>
      </c>
      <c r="AZ21833" s="191">
        <v>113.5</v>
      </c>
      <c r="BA21833" s="191">
        <v>4</v>
      </c>
      <c r="BB21833" s="191">
        <v>0</v>
      </c>
    </row>
    <row r="21834" spans="48:54" x14ac:dyDescent="0.2">
      <c r="AV21834" s="191" t="str">
        <f t="shared" si="345"/>
        <v>524_RS_113.5_4_202324</v>
      </c>
      <c r="AW21834" s="191" t="s">
        <v>92</v>
      </c>
      <c r="AX21834" s="18">
        <v>202324</v>
      </c>
      <c r="AY21834" s="191">
        <v>524</v>
      </c>
      <c r="AZ21834" s="191">
        <v>113.5</v>
      </c>
      <c r="BA21834" s="191">
        <v>4</v>
      </c>
      <c r="BB21834" s="191">
        <v>0</v>
      </c>
    </row>
    <row r="21835" spans="48:54" x14ac:dyDescent="0.2">
      <c r="AV21835" s="191" t="str">
        <f t="shared" si="345"/>
        <v>526_RS_113.5_4_202324</v>
      </c>
      <c r="AW21835" s="191" t="s">
        <v>92</v>
      </c>
      <c r="AX21835" s="18">
        <v>202324</v>
      </c>
      <c r="AY21835" s="191">
        <v>526</v>
      </c>
      <c r="AZ21835" s="191">
        <v>113.5</v>
      </c>
      <c r="BA21835" s="191">
        <v>4</v>
      </c>
      <c r="BB21835" s="191">
        <v>0</v>
      </c>
    </row>
    <row r="21836" spans="48:54" x14ac:dyDescent="0.2">
      <c r="AV21836" s="191" t="str">
        <f t="shared" si="345"/>
        <v>528_RS_113.5_4_202324</v>
      </c>
      <c r="AW21836" s="191" t="s">
        <v>92</v>
      </c>
      <c r="AX21836" s="18">
        <v>202324</v>
      </c>
      <c r="AY21836" s="191">
        <v>528</v>
      </c>
      <c r="AZ21836" s="191">
        <v>113.5</v>
      </c>
      <c r="BA21836" s="191">
        <v>4</v>
      </c>
      <c r="BB21836" s="191">
        <v>0</v>
      </c>
    </row>
    <row r="21837" spans="48:54" x14ac:dyDescent="0.2">
      <c r="AV21837" s="191" t="str">
        <f t="shared" si="345"/>
        <v>530_RS_113.5_4_202324</v>
      </c>
      <c r="AW21837" s="191" t="s">
        <v>92</v>
      </c>
      <c r="AX21837" s="18">
        <v>202324</v>
      </c>
      <c r="AY21837" s="191">
        <v>530</v>
      </c>
      <c r="AZ21837" s="191">
        <v>113.5</v>
      </c>
      <c r="BA21837" s="191">
        <v>4</v>
      </c>
      <c r="BB21837" s="191">
        <v>0</v>
      </c>
    </row>
    <row r="21838" spans="48:54" x14ac:dyDescent="0.2">
      <c r="AV21838" s="191" t="str">
        <f t="shared" si="345"/>
        <v>532_RS_113.5_4_202324</v>
      </c>
      <c r="AW21838" s="191" t="s">
        <v>92</v>
      </c>
      <c r="AX21838" s="18">
        <v>202324</v>
      </c>
      <c r="AY21838" s="191">
        <v>532</v>
      </c>
      <c r="AZ21838" s="191">
        <v>113.5</v>
      </c>
      <c r="BA21838" s="191">
        <v>4</v>
      </c>
      <c r="BB21838" s="191">
        <v>0</v>
      </c>
    </row>
    <row r="21839" spans="48:54" x14ac:dyDescent="0.2">
      <c r="AV21839" s="191" t="str">
        <f t="shared" si="345"/>
        <v>534_RS_113.5_4_202324</v>
      </c>
      <c r="AW21839" s="191" t="s">
        <v>92</v>
      </c>
      <c r="AX21839" s="18">
        <v>202324</v>
      </c>
      <c r="AY21839" s="191">
        <v>534</v>
      </c>
      <c r="AZ21839" s="191">
        <v>113.5</v>
      </c>
      <c r="BA21839" s="191">
        <v>4</v>
      </c>
      <c r="BB21839" s="191">
        <v>0</v>
      </c>
    </row>
    <row r="21840" spans="48:54" x14ac:dyDescent="0.2">
      <c r="AV21840" s="191" t="str">
        <f t="shared" si="345"/>
        <v>536_RS_113.5_4_202324</v>
      </c>
      <c r="AW21840" s="191" t="s">
        <v>92</v>
      </c>
      <c r="AX21840" s="18">
        <v>202324</v>
      </c>
      <c r="AY21840" s="191">
        <v>536</v>
      </c>
      <c r="AZ21840" s="191">
        <v>113.5</v>
      </c>
      <c r="BA21840" s="191">
        <v>4</v>
      </c>
      <c r="BB21840" s="191">
        <v>0</v>
      </c>
    </row>
    <row r="21841" spans="48:54" x14ac:dyDescent="0.2">
      <c r="AV21841" s="191" t="str">
        <f t="shared" si="345"/>
        <v>538_RS_113.5_4_202324</v>
      </c>
      <c r="AW21841" s="191" t="s">
        <v>92</v>
      </c>
      <c r="AX21841" s="18">
        <v>202324</v>
      </c>
      <c r="AY21841" s="191">
        <v>538</v>
      </c>
      <c r="AZ21841" s="191">
        <v>113.5</v>
      </c>
      <c r="BA21841" s="191">
        <v>4</v>
      </c>
      <c r="BB21841" s="191">
        <v>0</v>
      </c>
    </row>
    <row r="21842" spans="48:54" x14ac:dyDescent="0.2">
      <c r="AV21842" s="191" t="str">
        <f t="shared" si="345"/>
        <v>540_RS_113.5_4_202324</v>
      </c>
      <c r="AW21842" s="191" t="s">
        <v>92</v>
      </c>
      <c r="AX21842" s="18">
        <v>202324</v>
      </c>
      <c r="AY21842" s="191">
        <v>540</v>
      </c>
      <c r="AZ21842" s="191">
        <v>113.5</v>
      </c>
      <c r="BA21842" s="191">
        <v>4</v>
      </c>
      <c r="BB21842" s="191">
        <v>0</v>
      </c>
    </row>
    <row r="21843" spans="48:54" x14ac:dyDescent="0.2">
      <c r="AV21843" s="191" t="str">
        <f t="shared" si="345"/>
        <v>542_RS_113.5_4_202324</v>
      </c>
      <c r="AW21843" s="191" t="s">
        <v>92</v>
      </c>
      <c r="AX21843" s="18">
        <v>202324</v>
      </c>
      <c r="AY21843" s="191">
        <v>542</v>
      </c>
      <c r="AZ21843" s="191">
        <v>113.5</v>
      </c>
      <c r="BA21843" s="191">
        <v>4</v>
      </c>
      <c r="BB21843" s="191">
        <v>0</v>
      </c>
    </row>
    <row r="21844" spans="48:54" x14ac:dyDescent="0.2">
      <c r="AV21844" s="191" t="str">
        <f t="shared" si="345"/>
        <v>544_RS_113.5_4_202324</v>
      </c>
      <c r="AW21844" s="191" t="s">
        <v>92</v>
      </c>
      <c r="AX21844" s="18">
        <v>202324</v>
      </c>
      <c r="AY21844" s="191">
        <v>544</v>
      </c>
      <c r="AZ21844" s="191">
        <v>113.5</v>
      </c>
      <c r="BA21844" s="191">
        <v>4</v>
      </c>
      <c r="BB21844" s="191">
        <v>0</v>
      </c>
    </row>
    <row r="21845" spans="48:54" x14ac:dyDescent="0.2">
      <c r="AV21845" s="191" t="str">
        <f t="shared" si="345"/>
        <v>545_RS_113.5_4_202324</v>
      </c>
      <c r="AW21845" s="191" t="s">
        <v>92</v>
      </c>
      <c r="AX21845" s="18">
        <v>202324</v>
      </c>
      <c r="AY21845" s="191">
        <v>545</v>
      </c>
      <c r="AZ21845" s="191">
        <v>113.5</v>
      </c>
      <c r="BA21845" s="191">
        <v>4</v>
      </c>
      <c r="BB21845" s="191">
        <v>0</v>
      </c>
    </row>
    <row r="21846" spans="48:54" x14ac:dyDescent="0.2">
      <c r="AV21846" s="191" t="str">
        <f t="shared" si="345"/>
        <v>546_RS_113.5_4_202324</v>
      </c>
      <c r="AW21846" s="191" t="s">
        <v>92</v>
      </c>
      <c r="AX21846" s="18">
        <v>202324</v>
      </c>
      <c r="AY21846" s="191">
        <v>546</v>
      </c>
      <c r="AZ21846" s="191">
        <v>113.5</v>
      </c>
      <c r="BA21846" s="191">
        <v>4</v>
      </c>
      <c r="BB21846" s="191">
        <v>0</v>
      </c>
    </row>
    <row r="21847" spans="48:54" x14ac:dyDescent="0.2">
      <c r="AV21847" s="191" t="str">
        <f t="shared" si="345"/>
        <v>548_RS_113.5_4_202324</v>
      </c>
      <c r="AW21847" s="191" t="s">
        <v>92</v>
      </c>
      <c r="AX21847" s="18">
        <v>202324</v>
      </c>
      <c r="AY21847" s="191">
        <v>548</v>
      </c>
      <c r="AZ21847" s="191">
        <v>113.5</v>
      </c>
      <c r="BA21847" s="191">
        <v>4</v>
      </c>
      <c r="BB21847" s="191">
        <v>0</v>
      </c>
    </row>
    <row r="21848" spans="48:54" x14ac:dyDescent="0.2">
      <c r="AV21848" s="191" t="str">
        <f t="shared" si="345"/>
        <v>550_RS_113.5_4_202324</v>
      </c>
      <c r="AW21848" s="191" t="s">
        <v>92</v>
      </c>
      <c r="AX21848" s="18">
        <v>202324</v>
      </c>
      <c r="AY21848" s="191">
        <v>550</v>
      </c>
      <c r="AZ21848" s="191">
        <v>113.5</v>
      </c>
      <c r="BA21848" s="191">
        <v>4</v>
      </c>
      <c r="BB21848" s="191">
        <v>0</v>
      </c>
    </row>
    <row r="21849" spans="48:54" x14ac:dyDescent="0.2">
      <c r="AV21849" s="191" t="str">
        <f t="shared" si="345"/>
        <v>552_RS_113.5_4_202324</v>
      </c>
      <c r="AW21849" s="191" t="s">
        <v>92</v>
      </c>
      <c r="AX21849" s="18">
        <v>202324</v>
      </c>
      <c r="AY21849" s="191">
        <v>552</v>
      </c>
      <c r="AZ21849" s="191">
        <v>113.5</v>
      </c>
      <c r="BA21849" s="191">
        <v>4</v>
      </c>
      <c r="BB21849" s="191">
        <v>0</v>
      </c>
    </row>
    <row r="21850" spans="48:54" x14ac:dyDescent="0.2">
      <c r="AV21850" s="191" t="str">
        <f t="shared" si="345"/>
        <v>562_RS_113.5_4_202324</v>
      </c>
      <c r="AW21850" s="191" t="s">
        <v>92</v>
      </c>
      <c r="AX21850" s="18">
        <v>202324</v>
      </c>
      <c r="AY21850" s="191">
        <v>562</v>
      </c>
      <c r="AZ21850" s="191">
        <v>113.5</v>
      </c>
      <c r="BA21850" s="191">
        <v>4</v>
      </c>
      <c r="BB21850" s="191">
        <v>0</v>
      </c>
    </row>
    <row r="21851" spans="48:54" x14ac:dyDescent="0.2">
      <c r="AV21851" s="191" t="str">
        <f t="shared" si="345"/>
        <v>564_RS_113.5_4_202324</v>
      </c>
      <c r="AW21851" s="191" t="s">
        <v>92</v>
      </c>
      <c r="AX21851" s="18">
        <v>202324</v>
      </c>
      <c r="AY21851" s="191">
        <v>564</v>
      </c>
      <c r="AZ21851" s="191">
        <v>113.5</v>
      </c>
      <c r="BA21851" s="191">
        <v>4</v>
      </c>
      <c r="BB21851" s="191">
        <v>0</v>
      </c>
    </row>
    <row r="21852" spans="48:54" x14ac:dyDescent="0.2">
      <c r="AV21852" s="191" t="str">
        <f t="shared" si="345"/>
        <v>566_RS_113.5_4_202324</v>
      </c>
      <c r="AW21852" s="191" t="s">
        <v>92</v>
      </c>
      <c r="AX21852" s="18">
        <v>202324</v>
      </c>
      <c r="AY21852" s="191">
        <v>566</v>
      </c>
      <c r="AZ21852" s="191">
        <v>113.5</v>
      </c>
      <c r="BA21852" s="191">
        <v>4</v>
      </c>
      <c r="BB21852" s="191">
        <v>0</v>
      </c>
    </row>
    <row r="21853" spans="48:54" x14ac:dyDescent="0.2">
      <c r="AV21853" s="191" t="str">
        <f t="shared" si="345"/>
        <v>568_RS_113.5_4_202324</v>
      </c>
      <c r="AW21853" s="191" t="s">
        <v>92</v>
      </c>
      <c r="AX21853" s="18">
        <v>202324</v>
      </c>
      <c r="AY21853" s="191">
        <v>568</v>
      </c>
      <c r="AZ21853" s="191">
        <v>113.5</v>
      </c>
      <c r="BA21853" s="191">
        <v>4</v>
      </c>
      <c r="BB21853" s="191">
        <v>0</v>
      </c>
    </row>
    <row r="21854" spans="48:54" x14ac:dyDescent="0.2">
      <c r="AV21854" s="191" t="str">
        <f t="shared" si="345"/>
        <v>572_RS_113.5_4_202324</v>
      </c>
      <c r="AW21854" s="191" t="s">
        <v>92</v>
      </c>
      <c r="AX21854" s="18">
        <v>202324</v>
      </c>
      <c r="AY21854" s="191">
        <v>572</v>
      </c>
      <c r="AZ21854" s="191">
        <v>113.5</v>
      </c>
      <c r="BA21854" s="191">
        <v>4</v>
      </c>
      <c r="BB21854" s="191">
        <v>0</v>
      </c>
    </row>
    <row r="21855" spans="48:54" x14ac:dyDescent="0.2">
      <c r="AV21855" s="191" t="str">
        <f t="shared" si="345"/>
        <v>574_RS_113.5_4_202324</v>
      </c>
      <c r="AW21855" s="191" t="s">
        <v>92</v>
      </c>
      <c r="AX21855" s="18">
        <v>202324</v>
      </c>
      <c r="AY21855" s="191">
        <v>574</v>
      </c>
      <c r="AZ21855" s="191">
        <v>113.5</v>
      </c>
      <c r="BA21855" s="191">
        <v>4</v>
      </c>
      <c r="BB21855" s="191">
        <v>0</v>
      </c>
    </row>
    <row r="21856" spans="48:54" x14ac:dyDescent="0.2">
      <c r="AV21856" s="191" t="str">
        <f t="shared" si="345"/>
        <v>576_RS_113.5_4_202324</v>
      </c>
      <c r="AW21856" s="191" t="s">
        <v>92</v>
      </c>
      <c r="AX21856" s="18">
        <v>202324</v>
      </c>
      <c r="AY21856" s="191">
        <v>576</v>
      </c>
      <c r="AZ21856" s="191">
        <v>113.5</v>
      </c>
      <c r="BA21856" s="191">
        <v>4</v>
      </c>
      <c r="BB21856" s="191">
        <v>0</v>
      </c>
    </row>
    <row r="21857" spans="48:54" x14ac:dyDescent="0.2">
      <c r="AV21857" s="191" t="str">
        <f t="shared" si="345"/>
        <v>582_RS_113.5_4_202324</v>
      </c>
      <c r="AW21857" s="191" t="s">
        <v>92</v>
      </c>
      <c r="AX21857" s="18">
        <v>202324</v>
      </c>
      <c r="AY21857" s="191">
        <v>582</v>
      </c>
      <c r="AZ21857" s="191">
        <v>113.5</v>
      </c>
      <c r="BA21857" s="191">
        <v>4</v>
      </c>
      <c r="BB21857" s="191">
        <v>0</v>
      </c>
    </row>
    <row r="21858" spans="48:54" x14ac:dyDescent="0.2">
      <c r="AV21858" s="191" t="str">
        <f t="shared" si="345"/>
        <v>584_RS_113.5_4_202324</v>
      </c>
      <c r="AW21858" s="191" t="s">
        <v>92</v>
      </c>
      <c r="AX21858" s="18">
        <v>202324</v>
      </c>
      <c r="AY21858" s="191">
        <v>584</v>
      </c>
      <c r="AZ21858" s="191">
        <v>113.5</v>
      </c>
      <c r="BA21858" s="191">
        <v>4</v>
      </c>
      <c r="BB21858" s="191">
        <v>0</v>
      </c>
    </row>
    <row r="21859" spans="48:54" x14ac:dyDescent="0.2">
      <c r="AV21859" s="191" t="str">
        <f t="shared" si="345"/>
        <v>586_RS_113.5_4_202324</v>
      </c>
      <c r="AW21859" s="191" t="s">
        <v>92</v>
      </c>
      <c r="AX21859" s="18">
        <v>202324</v>
      </c>
      <c r="AY21859" s="191">
        <v>586</v>
      </c>
      <c r="AZ21859" s="191">
        <v>113.5</v>
      </c>
      <c r="BA21859" s="191">
        <v>4</v>
      </c>
      <c r="BB21859" s="191">
        <v>0</v>
      </c>
    </row>
    <row r="21860" spans="48:54" x14ac:dyDescent="0.2">
      <c r="AV21860" s="191" t="str">
        <f t="shared" si="345"/>
        <v>512_RS_130_4_202324</v>
      </c>
      <c r="AW21860" s="191" t="s">
        <v>92</v>
      </c>
      <c r="AX21860" s="18">
        <v>202324</v>
      </c>
      <c r="AY21860" s="191">
        <v>512</v>
      </c>
      <c r="AZ21860" s="191">
        <v>130</v>
      </c>
      <c r="BA21860" s="191">
        <v>4</v>
      </c>
      <c r="BB21860" s="191">
        <v>0</v>
      </c>
    </row>
    <row r="21861" spans="48:54" x14ac:dyDescent="0.2">
      <c r="AV21861" s="191" t="str">
        <f t="shared" si="345"/>
        <v>514_RS_130_4_202324</v>
      </c>
      <c r="AW21861" s="191" t="s">
        <v>92</v>
      </c>
      <c r="AX21861" s="18">
        <v>202324</v>
      </c>
      <c r="AY21861" s="191">
        <v>514</v>
      </c>
      <c r="AZ21861" s="191">
        <v>130</v>
      </c>
      <c r="BA21861" s="191">
        <v>4</v>
      </c>
      <c r="BB21861" s="191">
        <v>0</v>
      </c>
    </row>
    <row r="21862" spans="48:54" x14ac:dyDescent="0.2">
      <c r="AV21862" s="191" t="str">
        <f t="shared" si="345"/>
        <v>516_RS_130_4_202324</v>
      </c>
      <c r="AW21862" s="191" t="s">
        <v>92</v>
      </c>
      <c r="AX21862" s="18">
        <v>202324</v>
      </c>
      <c r="AY21862" s="191">
        <v>516</v>
      </c>
      <c r="AZ21862" s="191">
        <v>130</v>
      </c>
      <c r="BA21862" s="191">
        <v>4</v>
      </c>
      <c r="BB21862" s="191">
        <v>0</v>
      </c>
    </row>
    <row r="21863" spans="48:54" x14ac:dyDescent="0.2">
      <c r="AV21863" s="191" t="str">
        <f t="shared" si="345"/>
        <v>518_RS_130_4_202324</v>
      </c>
      <c r="AW21863" s="191" t="s">
        <v>92</v>
      </c>
      <c r="AX21863" s="18">
        <v>202324</v>
      </c>
      <c r="AY21863" s="191">
        <v>518</v>
      </c>
      <c r="AZ21863" s="191">
        <v>130</v>
      </c>
      <c r="BA21863" s="191">
        <v>4</v>
      </c>
      <c r="BB21863" s="191">
        <v>0</v>
      </c>
    </row>
    <row r="21864" spans="48:54" x14ac:dyDescent="0.2">
      <c r="AV21864" s="191" t="str">
        <f t="shared" si="345"/>
        <v>520_RS_130_4_202324</v>
      </c>
      <c r="AW21864" s="191" t="s">
        <v>92</v>
      </c>
      <c r="AX21864" s="18">
        <v>202324</v>
      </c>
      <c r="AY21864" s="191">
        <v>520</v>
      </c>
      <c r="AZ21864" s="191">
        <v>130</v>
      </c>
      <c r="BA21864" s="191">
        <v>4</v>
      </c>
      <c r="BB21864" s="191">
        <v>0</v>
      </c>
    </row>
    <row r="21865" spans="48:54" x14ac:dyDescent="0.2">
      <c r="AV21865" s="191" t="str">
        <f t="shared" si="345"/>
        <v>522_RS_130_4_202324</v>
      </c>
      <c r="AW21865" s="191" t="s">
        <v>92</v>
      </c>
      <c r="AX21865" s="18">
        <v>202324</v>
      </c>
      <c r="AY21865" s="191">
        <v>522</v>
      </c>
      <c r="AZ21865" s="191">
        <v>130</v>
      </c>
      <c r="BA21865" s="191">
        <v>4</v>
      </c>
      <c r="BB21865" s="191">
        <v>0</v>
      </c>
    </row>
    <row r="21866" spans="48:54" x14ac:dyDescent="0.2">
      <c r="AV21866" s="191" t="str">
        <f t="shared" si="345"/>
        <v>524_RS_130_4_202324</v>
      </c>
      <c r="AW21866" s="191" t="s">
        <v>92</v>
      </c>
      <c r="AX21866" s="18">
        <v>202324</v>
      </c>
      <c r="AY21866" s="191">
        <v>524</v>
      </c>
      <c r="AZ21866" s="191">
        <v>130</v>
      </c>
      <c r="BA21866" s="191">
        <v>4</v>
      </c>
      <c r="BB21866" s="191">
        <v>0</v>
      </c>
    </row>
    <row r="21867" spans="48:54" x14ac:dyDescent="0.2">
      <c r="AV21867" s="191" t="str">
        <f t="shared" si="345"/>
        <v>526_RS_130_4_202324</v>
      </c>
      <c r="AW21867" s="191" t="s">
        <v>92</v>
      </c>
      <c r="AX21867" s="18">
        <v>202324</v>
      </c>
      <c r="AY21867" s="191">
        <v>526</v>
      </c>
      <c r="AZ21867" s="191">
        <v>130</v>
      </c>
      <c r="BA21867" s="191">
        <v>4</v>
      </c>
      <c r="BB21867" s="191">
        <v>0</v>
      </c>
    </row>
    <row r="21868" spans="48:54" x14ac:dyDescent="0.2">
      <c r="AV21868" s="191" t="str">
        <f t="shared" si="345"/>
        <v>528_RS_130_4_202324</v>
      </c>
      <c r="AW21868" s="191" t="s">
        <v>92</v>
      </c>
      <c r="AX21868" s="18">
        <v>202324</v>
      </c>
      <c r="AY21868" s="191">
        <v>528</v>
      </c>
      <c r="AZ21868" s="191">
        <v>130</v>
      </c>
      <c r="BA21868" s="191">
        <v>4</v>
      </c>
      <c r="BB21868" s="191">
        <v>0</v>
      </c>
    </row>
    <row r="21869" spans="48:54" x14ac:dyDescent="0.2">
      <c r="AV21869" s="191" t="str">
        <f t="shared" si="345"/>
        <v>530_RS_130_4_202324</v>
      </c>
      <c r="AW21869" s="191" t="s">
        <v>92</v>
      </c>
      <c r="AX21869" s="18">
        <v>202324</v>
      </c>
      <c r="AY21869" s="191">
        <v>530</v>
      </c>
      <c r="AZ21869" s="191">
        <v>130</v>
      </c>
      <c r="BA21869" s="191">
        <v>4</v>
      </c>
      <c r="BB21869" s="191">
        <v>0</v>
      </c>
    </row>
    <row r="21870" spans="48:54" x14ac:dyDescent="0.2">
      <c r="AV21870" s="191" t="str">
        <f t="shared" si="345"/>
        <v>532_RS_130_4_202324</v>
      </c>
      <c r="AW21870" s="191" t="s">
        <v>92</v>
      </c>
      <c r="AX21870" s="18">
        <v>202324</v>
      </c>
      <c r="AY21870" s="191">
        <v>532</v>
      </c>
      <c r="AZ21870" s="191">
        <v>130</v>
      </c>
      <c r="BA21870" s="191">
        <v>4</v>
      </c>
      <c r="BB21870" s="191">
        <v>0</v>
      </c>
    </row>
    <row r="21871" spans="48:54" x14ac:dyDescent="0.2">
      <c r="AV21871" s="191" t="str">
        <f t="shared" si="345"/>
        <v>534_RS_130_4_202324</v>
      </c>
      <c r="AW21871" s="191" t="s">
        <v>92</v>
      </c>
      <c r="AX21871" s="18">
        <v>202324</v>
      </c>
      <c r="AY21871" s="191">
        <v>534</v>
      </c>
      <c r="AZ21871" s="191">
        <v>130</v>
      </c>
      <c r="BA21871" s="191">
        <v>4</v>
      </c>
      <c r="BB21871" s="191">
        <v>0</v>
      </c>
    </row>
    <row r="21872" spans="48:54" x14ac:dyDescent="0.2">
      <c r="AV21872" s="191" t="str">
        <f t="shared" si="345"/>
        <v>536_RS_130_4_202324</v>
      </c>
      <c r="AW21872" s="191" t="s">
        <v>92</v>
      </c>
      <c r="AX21872" s="18">
        <v>202324</v>
      </c>
      <c r="AY21872" s="191">
        <v>536</v>
      </c>
      <c r="AZ21872" s="191">
        <v>130</v>
      </c>
      <c r="BA21872" s="191">
        <v>4</v>
      </c>
      <c r="BB21872" s="191">
        <v>0</v>
      </c>
    </row>
    <row r="21873" spans="48:54" x14ac:dyDescent="0.2">
      <c r="AV21873" s="191" t="str">
        <f t="shared" si="345"/>
        <v>538_RS_130_4_202324</v>
      </c>
      <c r="AW21873" s="191" t="s">
        <v>92</v>
      </c>
      <c r="AX21873" s="18">
        <v>202324</v>
      </c>
      <c r="AY21873" s="191">
        <v>538</v>
      </c>
      <c r="AZ21873" s="191">
        <v>130</v>
      </c>
      <c r="BA21873" s="191">
        <v>4</v>
      </c>
      <c r="BB21873" s="191">
        <v>0</v>
      </c>
    </row>
    <row r="21874" spans="48:54" x14ac:dyDescent="0.2">
      <c r="AV21874" s="191" t="str">
        <f t="shared" si="345"/>
        <v>540_RS_130_4_202324</v>
      </c>
      <c r="AW21874" s="191" t="s">
        <v>92</v>
      </c>
      <c r="AX21874" s="18">
        <v>202324</v>
      </c>
      <c r="AY21874" s="191">
        <v>540</v>
      </c>
      <c r="AZ21874" s="191">
        <v>130</v>
      </c>
      <c r="BA21874" s="191">
        <v>4</v>
      </c>
      <c r="BB21874" s="191">
        <v>0</v>
      </c>
    </row>
    <row r="21875" spans="48:54" x14ac:dyDescent="0.2">
      <c r="AV21875" s="191" t="str">
        <f t="shared" si="345"/>
        <v>542_RS_130_4_202324</v>
      </c>
      <c r="AW21875" s="191" t="s">
        <v>92</v>
      </c>
      <c r="AX21875" s="18">
        <v>202324</v>
      </c>
      <c r="AY21875" s="191">
        <v>542</v>
      </c>
      <c r="AZ21875" s="191">
        <v>130</v>
      </c>
      <c r="BA21875" s="191">
        <v>4</v>
      </c>
      <c r="BB21875" s="191">
        <v>0</v>
      </c>
    </row>
    <row r="21876" spans="48:54" x14ac:dyDescent="0.2">
      <c r="AV21876" s="191" t="str">
        <f t="shared" si="345"/>
        <v>544_RS_130_4_202324</v>
      </c>
      <c r="AW21876" s="191" t="s">
        <v>92</v>
      </c>
      <c r="AX21876" s="18">
        <v>202324</v>
      </c>
      <c r="AY21876" s="191">
        <v>544</v>
      </c>
      <c r="AZ21876" s="191">
        <v>130</v>
      </c>
      <c r="BA21876" s="191">
        <v>4</v>
      </c>
      <c r="BB21876" s="191">
        <v>0</v>
      </c>
    </row>
    <row r="21877" spans="48:54" x14ac:dyDescent="0.2">
      <c r="AV21877" s="191" t="str">
        <f t="shared" si="345"/>
        <v>545_RS_130_4_202324</v>
      </c>
      <c r="AW21877" s="191" t="s">
        <v>92</v>
      </c>
      <c r="AX21877" s="18">
        <v>202324</v>
      </c>
      <c r="AY21877" s="191">
        <v>545</v>
      </c>
      <c r="AZ21877" s="191">
        <v>130</v>
      </c>
      <c r="BA21877" s="191">
        <v>4</v>
      </c>
      <c r="BB21877" s="191">
        <v>0</v>
      </c>
    </row>
    <row r="21878" spans="48:54" x14ac:dyDescent="0.2">
      <c r="AV21878" s="191" t="str">
        <f t="shared" si="345"/>
        <v>546_RS_130_4_202324</v>
      </c>
      <c r="AW21878" s="191" t="s">
        <v>92</v>
      </c>
      <c r="AX21878" s="18">
        <v>202324</v>
      </c>
      <c r="AY21878" s="191">
        <v>546</v>
      </c>
      <c r="AZ21878" s="191">
        <v>130</v>
      </c>
      <c r="BA21878" s="191">
        <v>4</v>
      </c>
      <c r="BB21878" s="191">
        <v>0</v>
      </c>
    </row>
    <row r="21879" spans="48:54" x14ac:dyDescent="0.2">
      <c r="AV21879" s="191" t="str">
        <f t="shared" si="345"/>
        <v>548_RS_130_4_202324</v>
      </c>
      <c r="AW21879" s="191" t="s">
        <v>92</v>
      </c>
      <c r="AX21879" s="18">
        <v>202324</v>
      </c>
      <c r="AY21879" s="191">
        <v>548</v>
      </c>
      <c r="AZ21879" s="191">
        <v>130</v>
      </c>
      <c r="BA21879" s="191">
        <v>4</v>
      </c>
      <c r="BB21879" s="191">
        <v>0</v>
      </c>
    </row>
    <row r="21880" spans="48:54" x14ac:dyDescent="0.2">
      <c r="AV21880" s="191" t="str">
        <f t="shared" si="345"/>
        <v>550_RS_130_4_202324</v>
      </c>
      <c r="AW21880" s="191" t="s">
        <v>92</v>
      </c>
      <c r="AX21880" s="18">
        <v>202324</v>
      </c>
      <c r="AY21880" s="191">
        <v>550</v>
      </c>
      <c r="AZ21880" s="191">
        <v>130</v>
      </c>
      <c r="BA21880" s="191">
        <v>4</v>
      </c>
      <c r="BB21880" s="191">
        <v>0</v>
      </c>
    </row>
    <row r="21881" spans="48:54" x14ac:dyDescent="0.2">
      <c r="AV21881" s="191" t="str">
        <f t="shared" si="345"/>
        <v>552_RS_130_4_202324</v>
      </c>
      <c r="AW21881" s="191" t="s">
        <v>92</v>
      </c>
      <c r="AX21881" s="18">
        <v>202324</v>
      </c>
      <c r="AY21881" s="191">
        <v>552</v>
      </c>
      <c r="AZ21881" s="191">
        <v>130</v>
      </c>
      <c r="BA21881" s="191">
        <v>4</v>
      </c>
      <c r="BB21881" s="191">
        <v>0</v>
      </c>
    </row>
    <row r="21882" spans="48:54" x14ac:dyDescent="0.2">
      <c r="AV21882" s="191" t="str">
        <f t="shared" si="345"/>
        <v>562_RS_130_4_202324</v>
      </c>
      <c r="AW21882" s="191" t="s">
        <v>92</v>
      </c>
      <c r="AX21882" s="18">
        <v>202324</v>
      </c>
      <c r="AY21882" s="191">
        <v>562</v>
      </c>
      <c r="AZ21882" s="191">
        <v>130</v>
      </c>
      <c r="BA21882" s="191">
        <v>4</v>
      </c>
      <c r="BB21882" s="191">
        <v>0</v>
      </c>
    </row>
    <row r="21883" spans="48:54" x14ac:dyDescent="0.2">
      <c r="AV21883" s="191" t="str">
        <f t="shared" si="345"/>
        <v>564_RS_130_4_202324</v>
      </c>
      <c r="AW21883" s="191" t="s">
        <v>92</v>
      </c>
      <c r="AX21883" s="18">
        <v>202324</v>
      </c>
      <c r="AY21883" s="191">
        <v>564</v>
      </c>
      <c r="AZ21883" s="191">
        <v>130</v>
      </c>
      <c r="BA21883" s="191">
        <v>4</v>
      </c>
      <c r="BB21883" s="191">
        <v>0</v>
      </c>
    </row>
    <row r="21884" spans="48:54" x14ac:dyDescent="0.2">
      <c r="AV21884" s="191" t="str">
        <f t="shared" si="345"/>
        <v>566_RS_130_4_202324</v>
      </c>
      <c r="AW21884" s="191" t="s">
        <v>92</v>
      </c>
      <c r="AX21884" s="18">
        <v>202324</v>
      </c>
      <c r="AY21884" s="191">
        <v>566</v>
      </c>
      <c r="AZ21884" s="191">
        <v>130</v>
      </c>
      <c r="BA21884" s="191">
        <v>4</v>
      </c>
      <c r="BB21884" s="191">
        <v>0</v>
      </c>
    </row>
    <row r="21885" spans="48:54" x14ac:dyDescent="0.2">
      <c r="AV21885" s="191" t="str">
        <f t="shared" si="345"/>
        <v>568_RS_130_4_202324</v>
      </c>
      <c r="AW21885" s="191" t="s">
        <v>92</v>
      </c>
      <c r="AX21885" s="18">
        <v>202324</v>
      </c>
      <c r="AY21885" s="191">
        <v>568</v>
      </c>
      <c r="AZ21885" s="191">
        <v>130</v>
      </c>
      <c r="BA21885" s="191">
        <v>4</v>
      </c>
      <c r="BB21885" s="191">
        <v>0</v>
      </c>
    </row>
    <row r="21886" spans="48:54" x14ac:dyDescent="0.2">
      <c r="AV21886" s="191" t="str">
        <f t="shared" si="345"/>
        <v>572_RS_130_4_202324</v>
      </c>
      <c r="AW21886" s="191" t="s">
        <v>92</v>
      </c>
      <c r="AX21886" s="18">
        <v>202324</v>
      </c>
      <c r="AY21886" s="191">
        <v>572</v>
      </c>
      <c r="AZ21886" s="191">
        <v>130</v>
      </c>
      <c r="BA21886" s="191">
        <v>4</v>
      </c>
      <c r="BB21886" s="191">
        <v>0</v>
      </c>
    </row>
    <row r="21887" spans="48:54" x14ac:dyDescent="0.2">
      <c r="AV21887" s="191" t="str">
        <f t="shared" si="345"/>
        <v>574_RS_130_4_202324</v>
      </c>
      <c r="AW21887" s="191" t="s">
        <v>92</v>
      </c>
      <c r="AX21887" s="18">
        <v>202324</v>
      </c>
      <c r="AY21887" s="191">
        <v>574</v>
      </c>
      <c r="AZ21887" s="191">
        <v>130</v>
      </c>
      <c r="BA21887" s="191">
        <v>4</v>
      </c>
      <c r="BB21887" s="191">
        <v>0</v>
      </c>
    </row>
    <row r="21888" spans="48:54" x14ac:dyDescent="0.2">
      <c r="AV21888" s="191" t="str">
        <f t="shared" si="345"/>
        <v>576_RS_130_4_202324</v>
      </c>
      <c r="AW21888" s="191" t="s">
        <v>92</v>
      </c>
      <c r="AX21888" s="18">
        <v>202324</v>
      </c>
      <c r="AY21888" s="191">
        <v>576</v>
      </c>
      <c r="AZ21888" s="191">
        <v>130</v>
      </c>
      <c r="BA21888" s="191">
        <v>4</v>
      </c>
      <c r="BB21888" s="191">
        <v>0</v>
      </c>
    </row>
    <row r="21889" spans="48:54" x14ac:dyDescent="0.2">
      <c r="AV21889" s="191" t="str">
        <f t="shared" si="345"/>
        <v>582_RS_130_4_202324</v>
      </c>
      <c r="AW21889" s="191" t="s">
        <v>92</v>
      </c>
      <c r="AX21889" s="18">
        <v>202324</v>
      </c>
      <c r="AY21889" s="191">
        <v>582</v>
      </c>
      <c r="AZ21889" s="191">
        <v>130</v>
      </c>
      <c r="BA21889" s="191">
        <v>4</v>
      </c>
      <c r="BB21889" s="191">
        <v>0</v>
      </c>
    </row>
    <row r="21890" spans="48:54" x14ac:dyDescent="0.2">
      <c r="AV21890" s="191" t="str">
        <f t="shared" si="345"/>
        <v>584_RS_130_4_202324</v>
      </c>
      <c r="AW21890" s="191" t="s">
        <v>92</v>
      </c>
      <c r="AX21890" s="18">
        <v>202324</v>
      </c>
      <c r="AY21890" s="191">
        <v>584</v>
      </c>
      <c r="AZ21890" s="191">
        <v>130</v>
      </c>
      <c r="BA21890" s="191">
        <v>4</v>
      </c>
      <c r="BB21890" s="191">
        <v>0</v>
      </c>
    </row>
    <row r="21891" spans="48:54" x14ac:dyDescent="0.2">
      <c r="AV21891" s="191" t="str">
        <f t="shared" si="345"/>
        <v>586_RS_130_4_202324</v>
      </c>
      <c r="AW21891" s="191" t="s">
        <v>92</v>
      </c>
      <c r="AX21891" s="18">
        <v>202324</v>
      </c>
      <c r="AY21891" s="191">
        <v>586</v>
      </c>
      <c r="AZ21891" s="191">
        <v>130</v>
      </c>
      <c r="BA21891" s="191">
        <v>4</v>
      </c>
      <c r="BB21891" s="191">
        <v>0</v>
      </c>
    </row>
    <row r="21892" spans="48:54" x14ac:dyDescent="0.2">
      <c r="AV21892" s="191" t="str">
        <f t="shared" ref="AV21892:AV21955" si="346">AY21892&amp;"_"&amp;AW21892&amp;"_"&amp;AZ21892&amp;"_"&amp;BA21892&amp;"_"&amp;AX21892</f>
        <v>512_RS_131_4_202324</v>
      </c>
      <c r="AW21892" s="191" t="s">
        <v>92</v>
      </c>
      <c r="AX21892" s="18">
        <v>202324</v>
      </c>
      <c r="AY21892" s="191">
        <v>512</v>
      </c>
      <c r="AZ21892" s="191">
        <v>131</v>
      </c>
      <c r="BA21892" s="191">
        <v>4</v>
      </c>
      <c r="BB21892" s="191">
        <v>0</v>
      </c>
    </row>
    <row r="21893" spans="48:54" x14ac:dyDescent="0.2">
      <c r="AV21893" s="191" t="str">
        <f t="shared" si="346"/>
        <v>514_RS_131_4_202324</v>
      </c>
      <c r="AW21893" s="191" t="s">
        <v>92</v>
      </c>
      <c r="AX21893" s="18">
        <v>202324</v>
      </c>
      <c r="AY21893" s="191">
        <v>514</v>
      </c>
      <c r="AZ21893" s="191">
        <v>131</v>
      </c>
      <c r="BA21893" s="191">
        <v>4</v>
      </c>
      <c r="BB21893" s="191">
        <v>0</v>
      </c>
    </row>
    <row r="21894" spans="48:54" x14ac:dyDescent="0.2">
      <c r="AV21894" s="191" t="str">
        <f t="shared" si="346"/>
        <v>516_RS_131_4_202324</v>
      </c>
      <c r="AW21894" s="191" t="s">
        <v>92</v>
      </c>
      <c r="AX21894" s="18">
        <v>202324</v>
      </c>
      <c r="AY21894" s="191">
        <v>516</v>
      </c>
      <c r="AZ21894" s="191">
        <v>131</v>
      </c>
      <c r="BA21894" s="191">
        <v>4</v>
      </c>
      <c r="BB21894" s="191">
        <v>0</v>
      </c>
    </row>
    <row r="21895" spans="48:54" x14ac:dyDescent="0.2">
      <c r="AV21895" s="191" t="str">
        <f t="shared" si="346"/>
        <v>518_RS_131_4_202324</v>
      </c>
      <c r="AW21895" s="191" t="s">
        <v>92</v>
      </c>
      <c r="AX21895" s="18">
        <v>202324</v>
      </c>
      <c r="AY21895" s="191">
        <v>518</v>
      </c>
      <c r="AZ21895" s="191">
        <v>131</v>
      </c>
      <c r="BA21895" s="191">
        <v>4</v>
      </c>
      <c r="BB21895" s="191">
        <v>0</v>
      </c>
    </row>
    <row r="21896" spans="48:54" x14ac:dyDescent="0.2">
      <c r="AV21896" s="191" t="str">
        <f t="shared" si="346"/>
        <v>520_RS_131_4_202324</v>
      </c>
      <c r="AW21896" s="191" t="s">
        <v>92</v>
      </c>
      <c r="AX21896" s="18">
        <v>202324</v>
      </c>
      <c r="AY21896" s="191">
        <v>520</v>
      </c>
      <c r="AZ21896" s="191">
        <v>131</v>
      </c>
      <c r="BA21896" s="191">
        <v>4</v>
      </c>
      <c r="BB21896" s="191">
        <v>0</v>
      </c>
    </row>
    <row r="21897" spans="48:54" x14ac:dyDescent="0.2">
      <c r="AV21897" s="191" t="str">
        <f t="shared" si="346"/>
        <v>522_RS_131_4_202324</v>
      </c>
      <c r="AW21897" s="191" t="s">
        <v>92</v>
      </c>
      <c r="AX21897" s="18">
        <v>202324</v>
      </c>
      <c r="AY21897" s="191">
        <v>522</v>
      </c>
      <c r="AZ21897" s="191">
        <v>131</v>
      </c>
      <c r="BA21897" s="191">
        <v>4</v>
      </c>
      <c r="BB21897" s="191">
        <v>0</v>
      </c>
    </row>
    <row r="21898" spans="48:54" x14ac:dyDescent="0.2">
      <c r="AV21898" s="191" t="str">
        <f t="shared" si="346"/>
        <v>524_RS_131_4_202324</v>
      </c>
      <c r="AW21898" s="191" t="s">
        <v>92</v>
      </c>
      <c r="AX21898" s="18">
        <v>202324</v>
      </c>
      <c r="AY21898" s="191">
        <v>524</v>
      </c>
      <c r="AZ21898" s="191">
        <v>131</v>
      </c>
      <c r="BA21898" s="191">
        <v>4</v>
      </c>
      <c r="BB21898" s="191">
        <v>0</v>
      </c>
    </row>
    <row r="21899" spans="48:54" x14ac:dyDescent="0.2">
      <c r="AV21899" s="191" t="str">
        <f t="shared" si="346"/>
        <v>526_RS_131_4_202324</v>
      </c>
      <c r="AW21899" s="191" t="s">
        <v>92</v>
      </c>
      <c r="AX21899" s="18">
        <v>202324</v>
      </c>
      <c r="AY21899" s="191">
        <v>526</v>
      </c>
      <c r="AZ21899" s="191">
        <v>131</v>
      </c>
      <c r="BA21899" s="191">
        <v>4</v>
      </c>
      <c r="BB21899" s="191">
        <v>0</v>
      </c>
    </row>
    <row r="21900" spans="48:54" x14ac:dyDescent="0.2">
      <c r="AV21900" s="191" t="str">
        <f t="shared" si="346"/>
        <v>528_RS_131_4_202324</v>
      </c>
      <c r="AW21900" s="191" t="s">
        <v>92</v>
      </c>
      <c r="AX21900" s="18">
        <v>202324</v>
      </c>
      <c r="AY21900" s="191">
        <v>528</v>
      </c>
      <c r="AZ21900" s="191">
        <v>131</v>
      </c>
      <c r="BA21900" s="191">
        <v>4</v>
      </c>
      <c r="BB21900" s="191">
        <v>0</v>
      </c>
    </row>
    <row r="21901" spans="48:54" x14ac:dyDescent="0.2">
      <c r="AV21901" s="191" t="str">
        <f t="shared" si="346"/>
        <v>530_RS_131_4_202324</v>
      </c>
      <c r="AW21901" s="191" t="s">
        <v>92</v>
      </c>
      <c r="AX21901" s="18">
        <v>202324</v>
      </c>
      <c r="AY21901" s="191">
        <v>530</v>
      </c>
      <c r="AZ21901" s="191">
        <v>131</v>
      </c>
      <c r="BA21901" s="191">
        <v>4</v>
      </c>
      <c r="BB21901" s="191">
        <v>0</v>
      </c>
    </row>
    <row r="21902" spans="48:54" x14ac:dyDescent="0.2">
      <c r="AV21902" s="191" t="str">
        <f t="shared" si="346"/>
        <v>532_RS_131_4_202324</v>
      </c>
      <c r="AW21902" s="191" t="s">
        <v>92</v>
      </c>
      <c r="AX21902" s="18">
        <v>202324</v>
      </c>
      <c r="AY21902" s="191">
        <v>532</v>
      </c>
      <c r="AZ21902" s="191">
        <v>131</v>
      </c>
      <c r="BA21902" s="191">
        <v>4</v>
      </c>
      <c r="BB21902" s="191">
        <v>0</v>
      </c>
    </row>
    <row r="21903" spans="48:54" x14ac:dyDescent="0.2">
      <c r="AV21903" s="191" t="str">
        <f t="shared" si="346"/>
        <v>534_RS_131_4_202324</v>
      </c>
      <c r="AW21903" s="191" t="s">
        <v>92</v>
      </c>
      <c r="AX21903" s="18">
        <v>202324</v>
      </c>
      <c r="AY21903" s="191">
        <v>534</v>
      </c>
      <c r="AZ21903" s="191">
        <v>131</v>
      </c>
      <c r="BA21903" s="191">
        <v>4</v>
      </c>
      <c r="BB21903" s="191">
        <v>0</v>
      </c>
    </row>
    <row r="21904" spans="48:54" x14ac:dyDescent="0.2">
      <c r="AV21904" s="191" t="str">
        <f t="shared" si="346"/>
        <v>536_RS_131_4_202324</v>
      </c>
      <c r="AW21904" s="191" t="s">
        <v>92</v>
      </c>
      <c r="AX21904" s="18">
        <v>202324</v>
      </c>
      <c r="AY21904" s="191">
        <v>536</v>
      </c>
      <c r="AZ21904" s="191">
        <v>131</v>
      </c>
      <c r="BA21904" s="191">
        <v>4</v>
      </c>
      <c r="BB21904" s="191">
        <v>0</v>
      </c>
    </row>
    <row r="21905" spans="48:54" x14ac:dyDescent="0.2">
      <c r="AV21905" s="191" t="str">
        <f t="shared" si="346"/>
        <v>538_RS_131_4_202324</v>
      </c>
      <c r="AW21905" s="191" t="s">
        <v>92</v>
      </c>
      <c r="AX21905" s="18">
        <v>202324</v>
      </c>
      <c r="AY21905" s="191">
        <v>538</v>
      </c>
      <c r="AZ21905" s="191">
        <v>131</v>
      </c>
      <c r="BA21905" s="191">
        <v>4</v>
      </c>
      <c r="BB21905" s="191">
        <v>0</v>
      </c>
    </row>
    <row r="21906" spans="48:54" x14ac:dyDescent="0.2">
      <c r="AV21906" s="191" t="str">
        <f t="shared" si="346"/>
        <v>540_RS_131_4_202324</v>
      </c>
      <c r="AW21906" s="191" t="s">
        <v>92</v>
      </c>
      <c r="AX21906" s="18">
        <v>202324</v>
      </c>
      <c r="AY21906" s="191">
        <v>540</v>
      </c>
      <c r="AZ21906" s="191">
        <v>131</v>
      </c>
      <c r="BA21906" s="191">
        <v>4</v>
      </c>
      <c r="BB21906" s="191">
        <v>0</v>
      </c>
    </row>
    <row r="21907" spans="48:54" x14ac:dyDescent="0.2">
      <c r="AV21907" s="191" t="str">
        <f t="shared" si="346"/>
        <v>542_RS_131_4_202324</v>
      </c>
      <c r="AW21907" s="191" t="s">
        <v>92</v>
      </c>
      <c r="AX21907" s="18">
        <v>202324</v>
      </c>
      <c r="AY21907" s="191">
        <v>542</v>
      </c>
      <c r="AZ21907" s="191">
        <v>131</v>
      </c>
      <c r="BA21907" s="191">
        <v>4</v>
      </c>
      <c r="BB21907" s="191">
        <v>0</v>
      </c>
    </row>
    <row r="21908" spans="48:54" x14ac:dyDescent="0.2">
      <c r="AV21908" s="191" t="str">
        <f t="shared" si="346"/>
        <v>544_RS_131_4_202324</v>
      </c>
      <c r="AW21908" s="191" t="s">
        <v>92</v>
      </c>
      <c r="AX21908" s="18">
        <v>202324</v>
      </c>
      <c r="AY21908" s="191">
        <v>544</v>
      </c>
      <c r="AZ21908" s="191">
        <v>131</v>
      </c>
      <c r="BA21908" s="191">
        <v>4</v>
      </c>
      <c r="BB21908" s="191">
        <v>0</v>
      </c>
    </row>
    <row r="21909" spans="48:54" x14ac:dyDescent="0.2">
      <c r="AV21909" s="191" t="str">
        <f t="shared" si="346"/>
        <v>545_RS_131_4_202324</v>
      </c>
      <c r="AW21909" s="191" t="s">
        <v>92</v>
      </c>
      <c r="AX21909" s="18">
        <v>202324</v>
      </c>
      <c r="AY21909" s="191">
        <v>545</v>
      </c>
      <c r="AZ21909" s="191">
        <v>131</v>
      </c>
      <c r="BA21909" s="191">
        <v>4</v>
      </c>
      <c r="BB21909" s="191">
        <v>0</v>
      </c>
    </row>
    <row r="21910" spans="48:54" x14ac:dyDescent="0.2">
      <c r="AV21910" s="191" t="str">
        <f t="shared" si="346"/>
        <v>546_RS_131_4_202324</v>
      </c>
      <c r="AW21910" s="191" t="s">
        <v>92</v>
      </c>
      <c r="AX21910" s="18">
        <v>202324</v>
      </c>
      <c r="AY21910" s="191">
        <v>546</v>
      </c>
      <c r="AZ21910" s="191">
        <v>131</v>
      </c>
      <c r="BA21910" s="191">
        <v>4</v>
      </c>
      <c r="BB21910" s="191">
        <v>0</v>
      </c>
    </row>
    <row r="21911" spans="48:54" x14ac:dyDescent="0.2">
      <c r="AV21911" s="191" t="str">
        <f t="shared" si="346"/>
        <v>548_RS_131_4_202324</v>
      </c>
      <c r="AW21911" s="191" t="s">
        <v>92</v>
      </c>
      <c r="AX21911" s="18">
        <v>202324</v>
      </c>
      <c r="AY21911" s="191">
        <v>548</v>
      </c>
      <c r="AZ21911" s="191">
        <v>131</v>
      </c>
      <c r="BA21911" s="191">
        <v>4</v>
      </c>
      <c r="BB21911" s="191">
        <v>0</v>
      </c>
    </row>
    <row r="21912" spans="48:54" x14ac:dyDescent="0.2">
      <c r="AV21912" s="191" t="str">
        <f t="shared" si="346"/>
        <v>550_RS_131_4_202324</v>
      </c>
      <c r="AW21912" s="191" t="s">
        <v>92</v>
      </c>
      <c r="AX21912" s="18">
        <v>202324</v>
      </c>
      <c r="AY21912" s="191">
        <v>550</v>
      </c>
      <c r="AZ21912" s="191">
        <v>131</v>
      </c>
      <c r="BA21912" s="191">
        <v>4</v>
      </c>
      <c r="BB21912" s="191">
        <v>0</v>
      </c>
    </row>
    <row r="21913" spans="48:54" x14ac:dyDescent="0.2">
      <c r="AV21913" s="191" t="str">
        <f t="shared" si="346"/>
        <v>552_RS_131_4_202324</v>
      </c>
      <c r="AW21913" s="191" t="s">
        <v>92</v>
      </c>
      <c r="AX21913" s="18">
        <v>202324</v>
      </c>
      <c r="AY21913" s="191">
        <v>552</v>
      </c>
      <c r="AZ21913" s="191">
        <v>131</v>
      </c>
      <c r="BA21913" s="191">
        <v>4</v>
      </c>
      <c r="BB21913" s="191">
        <v>0</v>
      </c>
    </row>
    <row r="21914" spans="48:54" x14ac:dyDescent="0.2">
      <c r="AV21914" s="191" t="str">
        <f t="shared" si="346"/>
        <v>562_RS_131_4_202324</v>
      </c>
      <c r="AW21914" s="191" t="s">
        <v>92</v>
      </c>
      <c r="AX21914" s="18">
        <v>202324</v>
      </c>
      <c r="AY21914" s="191">
        <v>562</v>
      </c>
      <c r="AZ21914" s="191">
        <v>131</v>
      </c>
      <c r="BA21914" s="191">
        <v>4</v>
      </c>
      <c r="BB21914" s="191">
        <v>0</v>
      </c>
    </row>
    <row r="21915" spans="48:54" x14ac:dyDescent="0.2">
      <c r="AV21915" s="191" t="str">
        <f t="shared" si="346"/>
        <v>564_RS_131_4_202324</v>
      </c>
      <c r="AW21915" s="191" t="s">
        <v>92</v>
      </c>
      <c r="AX21915" s="18">
        <v>202324</v>
      </c>
      <c r="AY21915" s="191">
        <v>564</v>
      </c>
      <c r="AZ21915" s="191">
        <v>131</v>
      </c>
      <c r="BA21915" s="191">
        <v>4</v>
      </c>
      <c r="BB21915" s="191">
        <v>0</v>
      </c>
    </row>
    <row r="21916" spans="48:54" x14ac:dyDescent="0.2">
      <c r="AV21916" s="191" t="str">
        <f t="shared" si="346"/>
        <v>566_RS_131_4_202324</v>
      </c>
      <c r="AW21916" s="191" t="s">
        <v>92</v>
      </c>
      <c r="AX21916" s="18">
        <v>202324</v>
      </c>
      <c r="AY21916" s="191">
        <v>566</v>
      </c>
      <c r="AZ21916" s="191">
        <v>131</v>
      </c>
      <c r="BA21916" s="191">
        <v>4</v>
      </c>
      <c r="BB21916" s="191">
        <v>0</v>
      </c>
    </row>
    <row r="21917" spans="48:54" x14ac:dyDescent="0.2">
      <c r="AV21917" s="191" t="str">
        <f t="shared" si="346"/>
        <v>568_RS_131_4_202324</v>
      </c>
      <c r="AW21917" s="191" t="s">
        <v>92</v>
      </c>
      <c r="AX21917" s="18">
        <v>202324</v>
      </c>
      <c r="AY21917" s="191">
        <v>568</v>
      </c>
      <c r="AZ21917" s="191">
        <v>131</v>
      </c>
      <c r="BA21917" s="191">
        <v>4</v>
      </c>
      <c r="BB21917" s="191">
        <v>0</v>
      </c>
    </row>
    <row r="21918" spans="48:54" x14ac:dyDescent="0.2">
      <c r="AV21918" s="191" t="str">
        <f t="shared" si="346"/>
        <v>572_RS_131_4_202324</v>
      </c>
      <c r="AW21918" s="191" t="s">
        <v>92</v>
      </c>
      <c r="AX21918" s="18">
        <v>202324</v>
      </c>
      <c r="AY21918" s="191">
        <v>572</v>
      </c>
      <c r="AZ21918" s="191">
        <v>131</v>
      </c>
      <c r="BA21918" s="191">
        <v>4</v>
      </c>
      <c r="BB21918" s="191">
        <v>0</v>
      </c>
    </row>
    <row r="21919" spans="48:54" x14ac:dyDescent="0.2">
      <c r="AV21919" s="191" t="str">
        <f t="shared" si="346"/>
        <v>574_RS_131_4_202324</v>
      </c>
      <c r="AW21919" s="191" t="s">
        <v>92</v>
      </c>
      <c r="AX21919" s="18">
        <v>202324</v>
      </c>
      <c r="AY21919" s="191">
        <v>574</v>
      </c>
      <c r="AZ21919" s="191">
        <v>131</v>
      </c>
      <c r="BA21919" s="191">
        <v>4</v>
      </c>
      <c r="BB21919" s="191">
        <v>0</v>
      </c>
    </row>
    <row r="21920" spans="48:54" x14ac:dyDescent="0.2">
      <c r="AV21920" s="191" t="str">
        <f t="shared" si="346"/>
        <v>576_RS_131_4_202324</v>
      </c>
      <c r="AW21920" s="191" t="s">
        <v>92</v>
      </c>
      <c r="AX21920" s="18">
        <v>202324</v>
      </c>
      <c r="AY21920" s="191">
        <v>576</v>
      </c>
      <c r="AZ21920" s="191">
        <v>131</v>
      </c>
      <c r="BA21920" s="191">
        <v>4</v>
      </c>
      <c r="BB21920" s="191">
        <v>0</v>
      </c>
    </row>
    <row r="21921" spans="48:54" x14ac:dyDescent="0.2">
      <c r="AV21921" s="191" t="str">
        <f t="shared" si="346"/>
        <v>582_RS_131_4_202324</v>
      </c>
      <c r="AW21921" s="191" t="s">
        <v>92</v>
      </c>
      <c r="AX21921" s="18">
        <v>202324</v>
      </c>
      <c r="AY21921" s="191">
        <v>582</v>
      </c>
      <c r="AZ21921" s="191">
        <v>131</v>
      </c>
      <c r="BA21921" s="191">
        <v>4</v>
      </c>
      <c r="BB21921" s="191">
        <v>0</v>
      </c>
    </row>
    <row r="21922" spans="48:54" x14ac:dyDescent="0.2">
      <c r="AV21922" s="191" t="str">
        <f t="shared" si="346"/>
        <v>584_RS_131_4_202324</v>
      </c>
      <c r="AW21922" s="191" t="s">
        <v>92</v>
      </c>
      <c r="AX21922" s="18">
        <v>202324</v>
      </c>
      <c r="AY21922" s="191">
        <v>584</v>
      </c>
      <c r="AZ21922" s="191">
        <v>131</v>
      </c>
      <c r="BA21922" s="191">
        <v>4</v>
      </c>
      <c r="BB21922" s="191">
        <v>0</v>
      </c>
    </row>
    <row r="21923" spans="48:54" x14ac:dyDescent="0.2">
      <c r="AV21923" s="191" t="str">
        <f t="shared" si="346"/>
        <v>586_RS_131_4_202324</v>
      </c>
      <c r="AW21923" s="191" t="s">
        <v>92</v>
      </c>
      <c r="AX21923" s="18">
        <v>202324</v>
      </c>
      <c r="AY21923" s="191">
        <v>586</v>
      </c>
      <c r="AZ21923" s="191">
        <v>131</v>
      </c>
      <c r="BA21923" s="191">
        <v>4</v>
      </c>
      <c r="BB21923" s="191">
        <v>0</v>
      </c>
    </row>
    <row r="21924" spans="48:54" x14ac:dyDescent="0.2">
      <c r="AV21924" s="191" t="str">
        <f t="shared" si="346"/>
        <v>512_RS_140_4_202324</v>
      </c>
      <c r="AW21924" s="191" t="s">
        <v>92</v>
      </c>
      <c r="AX21924" s="18">
        <v>202324</v>
      </c>
      <c r="AY21924" s="191">
        <v>512</v>
      </c>
      <c r="AZ21924" s="191">
        <v>140</v>
      </c>
      <c r="BA21924" s="191">
        <v>4</v>
      </c>
      <c r="BB21924" s="191">
        <v>0</v>
      </c>
    </row>
    <row r="21925" spans="48:54" x14ac:dyDescent="0.2">
      <c r="AV21925" s="191" t="str">
        <f t="shared" si="346"/>
        <v>514_RS_140_4_202324</v>
      </c>
      <c r="AW21925" s="191" t="s">
        <v>92</v>
      </c>
      <c r="AX21925" s="18">
        <v>202324</v>
      </c>
      <c r="AY21925" s="191">
        <v>514</v>
      </c>
      <c r="AZ21925" s="191">
        <v>140</v>
      </c>
      <c r="BA21925" s="191">
        <v>4</v>
      </c>
      <c r="BB21925" s="191">
        <v>0</v>
      </c>
    </row>
    <row r="21926" spans="48:54" x14ac:dyDescent="0.2">
      <c r="AV21926" s="191" t="str">
        <f t="shared" si="346"/>
        <v>516_RS_140_4_202324</v>
      </c>
      <c r="AW21926" s="191" t="s">
        <v>92</v>
      </c>
      <c r="AX21926" s="18">
        <v>202324</v>
      </c>
      <c r="AY21926" s="191">
        <v>516</v>
      </c>
      <c r="AZ21926" s="191">
        <v>140</v>
      </c>
      <c r="BA21926" s="191">
        <v>4</v>
      </c>
      <c r="BB21926" s="191">
        <v>0</v>
      </c>
    </row>
    <row r="21927" spans="48:54" x14ac:dyDescent="0.2">
      <c r="AV21927" s="191" t="str">
        <f t="shared" si="346"/>
        <v>518_RS_140_4_202324</v>
      </c>
      <c r="AW21927" s="191" t="s">
        <v>92</v>
      </c>
      <c r="AX21927" s="18">
        <v>202324</v>
      </c>
      <c r="AY21927" s="191">
        <v>518</v>
      </c>
      <c r="AZ21927" s="191">
        <v>140</v>
      </c>
      <c r="BA21927" s="191">
        <v>4</v>
      </c>
      <c r="BB21927" s="191">
        <v>0</v>
      </c>
    </row>
    <row r="21928" spans="48:54" x14ac:dyDescent="0.2">
      <c r="AV21928" s="191" t="str">
        <f t="shared" si="346"/>
        <v>520_RS_140_4_202324</v>
      </c>
      <c r="AW21928" s="191" t="s">
        <v>92</v>
      </c>
      <c r="AX21928" s="18">
        <v>202324</v>
      </c>
      <c r="AY21928" s="191">
        <v>520</v>
      </c>
      <c r="AZ21928" s="191">
        <v>140</v>
      </c>
      <c r="BA21928" s="191">
        <v>4</v>
      </c>
      <c r="BB21928" s="191">
        <v>0</v>
      </c>
    </row>
    <row r="21929" spans="48:54" x14ac:dyDescent="0.2">
      <c r="AV21929" s="191" t="str">
        <f t="shared" si="346"/>
        <v>522_RS_140_4_202324</v>
      </c>
      <c r="AW21929" s="191" t="s">
        <v>92</v>
      </c>
      <c r="AX21929" s="18">
        <v>202324</v>
      </c>
      <c r="AY21929" s="191">
        <v>522</v>
      </c>
      <c r="AZ21929" s="191">
        <v>140</v>
      </c>
      <c r="BA21929" s="191">
        <v>4</v>
      </c>
      <c r="BB21929" s="191">
        <v>0</v>
      </c>
    </row>
    <row r="21930" spans="48:54" x14ac:dyDescent="0.2">
      <c r="AV21930" s="191" t="str">
        <f t="shared" si="346"/>
        <v>524_RS_140_4_202324</v>
      </c>
      <c r="AW21930" s="191" t="s">
        <v>92</v>
      </c>
      <c r="AX21930" s="18">
        <v>202324</v>
      </c>
      <c r="AY21930" s="191">
        <v>524</v>
      </c>
      <c r="AZ21930" s="191">
        <v>140</v>
      </c>
      <c r="BA21930" s="191">
        <v>4</v>
      </c>
      <c r="BB21930" s="191">
        <v>0</v>
      </c>
    </row>
    <row r="21931" spans="48:54" x14ac:dyDescent="0.2">
      <c r="AV21931" s="191" t="str">
        <f t="shared" si="346"/>
        <v>526_RS_140_4_202324</v>
      </c>
      <c r="AW21931" s="191" t="s">
        <v>92</v>
      </c>
      <c r="AX21931" s="18">
        <v>202324</v>
      </c>
      <c r="AY21931" s="191">
        <v>526</v>
      </c>
      <c r="AZ21931" s="191">
        <v>140</v>
      </c>
      <c r="BA21931" s="191">
        <v>4</v>
      </c>
      <c r="BB21931" s="191">
        <v>0</v>
      </c>
    </row>
    <row r="21932" spans="48:54" x14ac:dyDescent="0.2">
      <c r="AV21932" s="191" t="str">
        <f t="shared" si="346"/>
        <v>528_RS_140_4_202324</v>
      </c>
      <c r="AW21932" s="191" t="s">
        <v>92</v>
      </c>
      <c r="AX21932" s="18">
        <v>202324</v>
      </c>
      <c r="AY21932" s="191">
        <v>528</v>
      </c>
      <c r="AZ21932" s="191">
        <v>140</v>
      </c>
      <c r="BA21932" s="191">
        <v>4</v>
      </c>
      <c r="BB21932" s="191">
        <v>0</v>
      </c>
    </row>
    <row r="21933" spans="48:54" x14ac:dyDescent="0.2">
      <c r="AV21933" s="191" t="str">
        <f t="shared" si="346"/>
        <v>530_RS_140_4_202324</v>
      </c>
      <c r="AW21933" s="191" t="s">
        <v>92</v>
      </c>
      <c r="AX21933" s="18">
        <v>202324</v>
      </c>
      <c r="AY21933" s="191">
        <v>530</v>
      </c>
      <c r="AZ21933" s="191">
        <v>140</v>
      </c>
      <c r="BA21933" s="191">
        <v>4</v>
      </c>
      <c r="BB21933" s="191">
        <v>0</v>
      </c>
    </row>
    <row r="21934" spans="48:54" x14ac:dyDescent="0.2">
      <c r="AV21934" s="191" t="str">
        <f t="shared" si="346"/>
        <v>532_RS_140_4_202324</v>
      </c>
      <c r="AW21934" s="191" t="s">
        <v>92</v>
      </c>
      <c r="AX21934" s="18">
        <v>202324</v>
      </c>
      <c r="AY21934" s="191">
        <v>532</v>
      </c>
      <c r="AZ21934" s="191">
        <v>140</v>
      </c>
      <c r="BA21934" s="191">
        <v>4</v>
      </c>
      <c r="BB21934" s="191">
        <v>0</v>
      </c>
    </row>
    <row r="21935" spans="48:54" x14ac:dyDescent="0.2">
      <c r="AV21935" s="191" t="str">
        <f t="shared" si="346"/>
        <v>534_RS_140_4_202324</v>
      </c>
      <c r="AW21935" s="191" t="s">
        <v>92</v>
      </c>
      <c r="AX21935" s="18">
        <v>202324</v>
      </c>
      <c r="AY21935" s="191">
        <v>534</v>
      </c>
      <c r="AZ21935" s="191">
        <v>140</v>
      </c>
      <c r="BA21935" s="191">
        <v>4</v>
      </c>
      <c r="BB21935" s="191">
        <v>0</v>
      </c>
    </row>
    <row r="21936" spans="48:54" x14ac:dyDescent="0.2">
      <c r="AV21936" s="191" t="str">
        <f t="shared" si="346"/>
        <v>536_RS_140_4_202324</v>
      </c>
      <c r="AW21936" s="191" t="s">
        <v>92</v>
      </c>
      <c r="AX21936" s="18">
        <v>202324</v>
      </c>
      <c r="AY21936" s="191">
        <v>536</v>
      </c>
      <c r="AZ21936" s="191">
        <v>140</v>
      </c>
      <c r="BA21936" s="191">
        <v>4</v>
      </c>
      <c r="BB21936" s="191">
        <v>0</v>
      </c>
    </row>
    <row r="21937" spans="48:54" x14ac:dyDescent="0.2">
      <c r="AV21937" s="191" t="str">
        <f t="shared" si="346"/>
        <v>538_RS_140_4_202324</v>
      </c>
      <c r="AW21937" s="191" t="s">
        <v>92</v>
      </c>
      <c r="AX21937" s="18">
        <v>202324</v>
      </c>
      <c r="AY21937" s="191">
        <v>538</v>
      </c>
      <c r="AZ21937" s="191">
        <v>140</v>
      </c>
      <c r="BA21937" s="191">
        <v>4</v>
      </c>
      <c r="BB21937" s="191">
        <v>0</v>
      </c>
    </row>
    <row r="21938" spans="48:54" x14ac:dyDescent="0.2">
      <c r="AV21938" s="191" t="str">
        <f t="shared" si="346"/>
        <v>540_RS_140_4_202324</v>
      </c>
      <c r="AW21938" s="191" t="s">
        <v>92</v>
      </c>
      <c r="AX21938" s="18">
        <v>202324</v>
      </c>
      <c r="AY21938" s="191">
        <v>540</v>
      </c>
      <c r="AZ21938" s="191">
        <v>140</v>
      </c>
      <c r="BA21938" s="191">
        <v>4</v>
      </c>
      <c r="BB21938" s="191">
        <v>0</v>
      </c>
    </row>
    <row r="21939" spans="48:54" x14ac:dyDescent="0.2">
      <c r="AV21939" s="191" t="str">
        <f t="shared" si="346"/>
        <v>542_RS_140_4_202324</v>
      </c>
      <c r="AW21939" s="191" t="s">
        <v>92</v>
      </c>
      <c r="AX21939" s="18">
        <v>202324</v>
      </c>
      <c r="AY21939" s="191">
        <v>542</v>
      </c>
      <c r="AZ21939" s="191">
        <v>140</v>
      </c>
      <c r="BA21939" s="191">
        <v>4</v>
      </c>
      <c r="BB21939" s="191">
        <v>0</v>
      </c>
    </row>
    <row r="21940" spans="48:54" x14ac:dyDescent="0.2">
      <c r="AV21940" s="191" t="str">
        <f t="shared" si="346"/>
        <v>544_RS_140_4_202324</v>
      </c>
      <c r="AW21940" s="191" t="s">
        <v>92</v>
      </c>
      <c r="AX21940" s="18">
        <v>202324</v>
      </c>
      <c r="AY21940" s="191">
        <v>544</v>
      </c>
      <c r="AZ21940" s="191">
        <v>140</v>
      </c>
      <c r="BA21940" s="191">
        <v>4</v>
      </c>
      <c r="BB21940" s="191">
        <v>0</v>
      </c>
    </row>
    <row r="21941" spans="48:54" x14ac:dyDescent="0.2">
      <c r="AV21941" s="191" t="str">
        <f t="shared" si="346"/>
        <v>545_RS_140_4_202324</v>
      </c>
      <c r="AW21941" s="191" t="s">
        <v>92</v>
      </c>
      <c r="AX21941" s="18">
        <v>202324</v>
      </c>
      <c r="AY21941" s="191">
        <v>545</v>
      </c>
      <c r="AZ21941" s="191">
        <v>140</v>
      </c>
      <c r="BA21941" s="191">
        <v>4</v>
      </c>
      <c r="BB21941" s="191">
        <v>0</v>
      </c>
    </row>
    <row r="21942" spans="48:54" x14ac:dyDescent="0.2">
      <c r="AV21942" s="191" t="str">
        <f t="shared" si="346"/>
        <v>546_RS_140_4_202324</v>
      </c>
      <c r="AW21942" s="191" t="s">
        <v>92</v>
      </c>
      <c r="AX21942" s="18">
        <v>202324</v>
      </c>
      <c r="AY21942" s="191">
        <v>546</v>
      </c>
      <c r="AZ21942" s="191">
        <v>140</v>
      </c>
      <c r="BA21942" s="191">
        <v>4</v>
      </c>
      <c r="BB21942" s="191">
        <v>0</v>
      </c>
    </row>
    <row r="21943" spans="48:54" x14ac:dyDescent="0.2">
      <c r="AV21943" s="191" t="str">
        <f t="shared" si="346"/>
        <v>548_RS_140_4_202324</v>
      </c>
      <c r="AW21943" s="191" t="s">
        <v>92</v>
      </c>
      <c r="AX21943" s="18">
        <v>202324</v>
      </c>
      <c r="AY21943" s="191">
        <v>548</v>
      </c>
      <c r="AZ21943" s="191">
        <v>140</v>
      </c>
      <c r="BA21943" s="191">
        <v>4</v>
      </c>
      <c r="BB21943" s="191">
        <v>0</v>
      </c>
    </row>
    <row r="21944" spans="48:54" x14ac:dyDescent="0.2">
      <c r="AV21944" s="191" t="str">
        <f t="shared" si="346"/>
        <v>550_RS_140_4_202324</v>
      </c>
      <c r="AW21944" s="191" t="s">
        <v>92</v>
      </c>
      <c r="AX21944" s="18">
        <v>202324</v>
      </c>
      <c r="AY21944" s="191">
        <v>550</v>
      </c>
      <c r="AZ21944" s="191">
        <v>140</v>
      </c>
      <c r="BA21944" s="191">
        <v>4</v>
      </c>
      <c r="BB21944" s="191">
        <v>0</v>
      </c>
    </row>
    <row r="21945" spans="48:54" x14ac:dyDescent="0.2">
      <c r="AV21945" s="191" t="str">
        <f t="shared" si="346"/>
        <v>552_RS_140_4_202324</v>
      </c>
      <c r="AW21945" s="191" t="s">
        <v>92</v>
      </c>
      <c r="AX21945" s="18">
        <v>202324</v>
      </c>
      <c r="AY21945" s="191">
        <v>552</v>
      </c>
      <c r="AZ21945" s="191">
        <v>140</v>
      </c>
      <c r="BA21945" s="191">
        <v>4</v>
      </c>
      <c r="BB21945" s="191">
        <v>0</v>
      </c>
    </row>
    <row r="21946" spans="48:54" x14ac:dyDescent="0.2">
      <c r="AV21946" s="191" t="str">
        <f t="shared" si="346"/>
        <v>562_RS_140_4_202324</v>
      </c>
      <c r="AW21946" s="191" t="s">
        <v>92</v>
      </c>
      <c r="AX21946" s="18">
        <v>202324</v>
      </c>
      <c r="AY21946" s="191">
        <v>562</v>
      </c>
      <c r="AZ21946" s="191">
        <v>140</v>
      </c>
      <c r="BA21946" s="191">
        <v>4</v>
      </c>
      <c r="BB21946" s="191">
        <v>0</v>
      </c>
    </row>
    <row r="21947" spans="48:54" x14ac:dyDescent="0.2">
      <c r="AV21947" s="191" t="str">
        <f t="shared" si="346"/>
        <v>564_RS_140_4_202324</v>
      </c>
      <c r="AW21947" s="191" t="s">
        <v>92</v>
      </c>
      <c r="AX21947" s="18">
        <v>202324</v>
      </c>
      <c r="AY21947" s="191">
        <v>564</v>
      </c>
      <c r="AZ21947" s="191">
        <v>140</v>
      </c>
      <c r="BA21947" s="191">
        <v>4</v>
      </c>
      <c r="BB21947" s="191">
        <v>0</v>
      </c>
    </row>
    <row r="21948" spans="48:54" x14ac:dyDescent="0.2">
      <c r="AV21948" s="191" t="str">
        <f t="shared" si="346"/>
        <v>566_RS_140_4_202324</v>
      </c>
      <c r="AW21948" s="191" t="s">
        <v>92</v>
      </c>
      <c r="AX21948" s="18">
        <v>202324</v>
      </c>
      <c r="AY21948" s="191">
        <v>566</v>
      </c>
      <c r="AZ21948" s="191">
        <v>140</v>
      </c>
      <c r="BA21948" s="191">
        <v>4</v>
      </c>
      <c r="BB21948" s="191">
        <v>0</v>
      </c>
    </row>
    <row r="21949" spans="48:54" x14ac:dyDescent="0.2">
      <c r="AV21949" s="191" t="str">
        <f t="shared" si="346"/>
        <v>568_RS_140_4_202324</v>
      </c>
      <c r="AW21949" s="191" t="s">
        <v>92</v>
      </c>
      <c r="AX21949" s="18">
        <v>202324</v>
      </c>
      <c r="AY21949" s="191">
        <v>568</v>
      </c>
      <c r="AZ21949" s="191">
        <v>140</v>
      </c>
      <c r="BA21949" s="191">
        <v>4</v>
      </c>
      <c r="BB21949" s="191">
        <v>0</v>
      </c>
    </row>
    <row r="21950" spans="48:54" x14ac:dyDescent="0.2">
      <c r="AV21950" s="191" t="str">
        <f t="shared" si="346"/>
        <v>572_RS_140_4_202324</v>
      </c>
      <c r="AW21950" s="191" t="s">
        <v>92</v>
      </c>
      <c r="AX21950" s="18">
        <v>202324</v>
      </c>
      <c r="AY21950" s="191">
        <v>572</v>
      </c>
      <c r="AZ21950" s="191">
        <v>140</v>
      </c>
      <c r="BA21950" s="191">
        <v>4</v>
      </c>
      <c r="BB21950" s="191">
        <v>0</v>
      </c>
    </row>
    <row r="21951" spans="48:54" x14ac:dyDescent="0.2">
      <c r="AV21951" s="191" t="str">
        <f t="shared" si="346"/>
        <v>574_RS_140_4_202324</v>
      </c>
      <c r="AW21951" s="191" t="s">
        <v>92</v>
      </c>
      <c r="AX21951" s="18">
        <v>202324</v>
      </c>
      <c r="AY21951" s="191">
        <v>574</v>
      </c>
      <c r="AZ21951" s="191">
        <v>140</v>
      </c>
      <c r="BA21951" s="191">
        <v>4</v>
      </c>
      <c r="BB21951" s="191">
        <v>0</v>
      </c>
    </row>
    <row r="21952" spans="48:54" x14ac:dyDescent="0.2">
      <c r="AV21952" s="191" t="str">
        <f t="shared" si="346"/>
        <v>576_RS_140_4_202324</v>
      </c>
      <c r="AW21952" s="191" t="s">
        <v>92</v>
      </c>
      <c r="AX21952" s="18">
        <v>202324</v>
      </c>
      <c r="AY21952" s="191">
        <v>576</v>
      </c>
      <c r="AZ21952" s="191">
        <v>140</v>
      </c>
      <c r="BA21952" s="191">
        <v>4</v>
      </c>
      <c r="BB21952" s="191">
        <v>0</v>
      </c>
    </row>
    <row r="21953" spans="48:54" x14ac:dyDescent="0.2">
      <c r="AV21953" s="191" t="str">
        <f t="shared" si="346"/>
        <v>582_RS_140_4_202324</v>
      </c>
      <c r="AW21953" s="191" t="s">
        <v>92</v>
      </c>
      <c r="AX21953" s="18">
        <v>202324</v>
      </c>
      <c r="AY21953" s="191">
        <v>582</v>
      </c>
      <c r="AZ21953" s="191">
        <v>140</v>
      </c>
      <c r="BA21953" s="191">
        <v>4</v>
      </c>
      <c r="BB21953" s="191">
        <v>0</v>
      </c>
    </row>
    <row r="21954" spans="48:54" x14ac:dyDescent="0.2">
      <c r="AV21954" s="191" t="str">
        <f t="shared" si="346"/>
        <v>584_RS_140_4_202324</v>
      </c>
      <c r="AW21954" s="191" t="s">
        <v>92</v>
      </c>
      <c r="AX21954" s="18">
        <v>202324</v>
      </c>
      <c r="AY21954" s="191">
        <v>584</v>
      </c>
      <c r="AZ21954" s="191">
        <v>140</v>
      </c>
      <c r="BA21954" s="191">
        <v>4</v>
      </c>
      <c r="BB21954" s="191">
        <v>0</v>
      </c>
    </row>
    <row r="21955" spans="48:54" x14ac:dyDescent="0.2">
      <c r="AV21955" s="191" t="str">
        <f t="shared" si="346"/>
        <v>586_RS_140_4_202324</v>
      </c>
      <c r="AW21955" s="191" t="s">
        <v>92</v>
      </c>
      <c r="AX21955" s="18">
        <v>202324</v>
      </c>
      <c r="AY21955" s="191">
        <v>586</v>
      </c>
      <c r="AZ21955" s="191">
        <v>140</v>
      </c>
      <c r="BA21955" s="191">
        <v>4</v>
      </c>
      <c r="BB21955" s="191">
        <v>0</v>
      </c>
    </row>
    <row r="21956" spans="48:54" x14ac:dyDescent="0.2">
      <c r="AV21956" s="191" t="str">
        <f t="shared" ref="AV21956:AV22019" si="347">AY21956&amp;"_"&amp;AW21956&amp;"_"&amp;AZ21956&amp;"_"&amp;BA21956&amp;"_"&amp;AX21956</f>
        <v>512_RS_141_4_202324</v>
      </c>
      <c r="AW21956" s="191" t="s">
        <v>92</v>
      </c>
      <c r="AX21956" s="18">
        <v>202324</v>
      </c>
      <c r="AY21956" s="191">
        <v>512</v>
      </c>
      <c r="AZ21956" s="191">
        <v>141</v>
      </c>
      <c r="BA21956" s="191">
        <v>4</v>
      </c>
      <c r="BB21956" s="191">
        <v>0</v>
      </c>
    </row>
    <row r="21957" spans="48:54" x14ac:dyDescent="0.2">
      <c r="AV21957" s="191" t="str">
        <f t="shared" si="347"/>
        <v>514_RS_141_4_202324</v>
      </c>
      <c r="AW21957" s="191" t="s">
        <v>92</v>
      </c>
      <c r="AX21957" s="18">
        <v>202324</v>
      </c>
      <c r="AY21957" s="191">
        <v>514</v>
      </c>
      <c r="AZ21957" s="191">
        <v>141</v>
      </c>
      <c r="BA21957" s="191">
        <v>4</v>
      </c>
      <c r="BB21957" s="191">
        <v>0</v>
      </c>
    </row>
    <row r="21958" spans="48:54" x14ac:dyDescent="0.2">
      <c r="AV21958" s="191" t="str">
        <f t="shared" si="347"/>
        <v>516_RS_141_4_202324</v>
      </c>
      <c r="AW21958" s="191" t="s">
        <v>92</v>
      </c>
      <c r="AX21958" s="18">
        <v>202324</v>
      </c>
      <c r="AY21958" s="191">
        <v>516</v>
      </c>
      <c r="AZ21958" s="191">
        <v>141</v>
      </c>
      <c r="BA21958" s="191">
        <v>4</v>
      </c>
      <c r="BB21958" s="191">
        <v>0</v>
      </c>
    </row>
    <row r="21959" spans="48:54" x14ac:dyDescent="0.2">
      <c r="AV21959" s="191" t="str">
        <f t="shared" si="347"/>
        <v>518_RS_141_4_202324</v>
      </c>
      <c r="AW21959" s="191" t="s">
        <v>92</v>
      </c>
      <c r="AX21959" s="18">
        <v>202324</v>
      </c>
      <c r="AY21959" s="191">
        <v>518</v>
      </c>
      <c r="AZ21959" s="191">
        <v>141</v>
      </c>
      <c r="BA21959" s="191">
        <v>4</v>
      </c>
      <c r="BB21959" s="191">
        <v>0</v>
      </c>
    </row>
    <row r="21960" spans="48:54" x14ac:dyDescent="0.2">
      <c r="AV21960" s="191" t="str">
        <f t="shared" si="347"/>
        <v>520_RS_141_4_202324</v>
      </c>
      <c r="AW21960" s="191" t="s">
        <v>92</v>
      </c>
      <c r="AX21960" s="18">
        <v>202324</v>
      </c>
      <c r="AY21960" s="191">
        <v>520</v>
      </c>
      <c r="AZ21960" s="191">
        <v>141</v>
      </c>
      <c r="BA21960" s="191">
        <v>4</v>
      </c>
      <c r="BB21960" s="191">
        <v>0</v>
      </c>
    </row>
    <row r="21961" spans="48:54" x14ac:dyDescent="0.2">
      <c r="AV21961" s="191" t="str">
        <f t="shared" si="347"/>
        <v>522_RS_141_4_202324</v>
      </c>
      <c r="AW21961" s="191" t="s">
        <v>92</v>
      </c>
      <c r="AX21961" s="18">
        <v>202324</v>
      </c>
      <c r="AY21961" s="191">
        <v>522</v>
      </c>
      <c r="AZ21961" s="191">
        <v>141</v>
      </c>
      <c r="BA21961" s="191">
        <v>4</v>
      </c>
      <c r="BB21961" s="191">
        <v>0</v>
      </c>
    </row>
    <row r="21962" spans="48:54" x14ac:dyDescent="0.2">
      <c r="AV21962" s="191" t="str">
        <f t="shared" si="347"/>
        <v>524_RS_141_4_202324</v>
      </c>
      <c r="AW21962" s="191" t="s">
        <v>92</v>
      </c>
      <c r="AX21962" s="18">
        <v>202324</v>
      </c>
      <c r="AY21962" s="191">
        <v>524</v>
      </c>
      <c r="AZ21962" s="191">
        <v>141</v>
      </c>
      <c r="BA21962" s="191">
        <v>4</v>
      </c>
      <c r="BB21962" s="191">
        <v>0</v>
      </c>
    </row>
    <row r="21963" spans="48:54" x14ac:dyDescent="0.2">
      <c r="AV21963" s="191" t="str">
        <f t="shared" si="347"/>
        <v>526_RS_141_4_202324</v>
      </c>
      <c r="AW21963" s="191" t="s">
        <v>92</v>
      </c>
      <c r="AX21963" s="18">
        <v>202324</v>
      </c>
      <c r="AY21963" s="191">
        <v>526</v>
      </c>
      <c r="AZ21963" s="191">
        <v>141</v>
      </c>
      <c r="BA21963" s="191">
        <v>4</v>
      </c>
      <c r="BB21963" s="191">
        <v>0</v>
      </c>
    </row>
    <row r="21964" spans="48:54" x14ac:dyDescent="0.2">
      <c r="AV21964" s="191" t="str">
        <f t="shared" si="347"/>
        <v>528_RS_141_4_202324</v>
      </c>
      <c r="AW21964" s="191" t="s">
        <v>92</v>
      </c>
      <c r="AX21964" s="18">
        <v>202324</v>
      </c>
      <c r="AY21964" s="191">
        <v>528</v>
      </c>
      <c r="AZ21964" s="191">
        <v>141</v>
      </c>
      <c r="BA21964" s="191">
        <v>4</v>
      </c>
      <c r="BB21964" s="191">
        <v>0</v>
      </c>
    </row>
    <row r="21965" spans="48:54" x14ac:dyDescent="0.2">
      <c r="AV21965" s="191" t="str">
        <f t="shared" si="347"/>
        <v>530_RS_141_4_202324</v>
      </c>
      <c r="AW21965" s="191" t="s">
        <v>92</v>
      </c>
      <c r="AX21965" s="18">
        <v>202324</v>
      </c>
      <c r="AY21965" s="191">
        <v>530</v>
      </c>
      <c r="AZ21965" s="191">
        <v>141</v>
      </c>
      <c r="BA21965" s="191">
        <v>4</v>
      </c>
      <c r="BB21965" s="191">
        <v>0</v>
      </c>
    </row>
    <row r="21966" spans="48:54" x14ac:dyDescent="0.2">
      <c r="AV21966" s="191" t="str">
        <f t="shared" si="347"/>
        <v>532_RS_141_4_202324</v>
      </c>
      <c r="AW21966" s="191" t="s">
        <v>92</v>
      </c>
      <c r="AX21966" s="18">
        <v>202324</v>
      </c>
      <c r="AY21966" s="191">
        <v>532</v>
      </c>
      <c r="AZ21966" s="191">
        <v>141</v>
      </c>
      <c r="BA21966" s="191">
        <v>4</v>
      </c>
      <c r="BB21966" s="191">
        <v>0</v>
      </c>
    </row>
    <row r="21967" spans="48:54" x14ac:dyDescent="0.2">
      <c r="AV21967" s="191" t="str">
        <f t="shared" si="347"/>
        <v>534_RS_141_4_202324</v>
      </c>
      <c r="AW21967" s="191" t="s">
        <v>92</v>
      </c>
      <c r="AX21967" s="18">
        <v>202324</v>
      </c>
      <c r="AY21967" s="191">
        <v>534</v>
      </c>
      <c r="AZ21967" s="191">
        <v>141</v>
      </c>
      <c r="BA21967" s="191">
        <v>4</v>
      </c>
      <c r="BB21967" s="191">
        <v>0</v>
      </c>
    </row>
    <row r="21968" spans="48:54" x14ac:dyDescent="0.2">
      <c r="AV21968" s="191" t="str">
        <f t="shared" si="347"/>
        <v>536_RS_141_4_202324</v>
      </c>
      <c r="AW21968" s="191" t="s">
        <v>92</v>
      </c>
      <c r="AX21968" s="18">
        <v>202324</v>
      </c>
      <c r="AY21968" s="191">
        <v>536</v>
      </c>
      <c r="AZ21968" s="191">
        <v>141</v>
      </c>
      <c r="BA21968" s="191">
        <v>4</v>
      </c>
      <c r="BB21968" s="191">
        <v>0</v>
      </c>
    </row>
    <row r="21969" spans="48:54" x14ac:dyDescent="0.2">
      <c r="AV21969" s="191" t="str">
        <f t="shared" si="347"/>
        <v>538_RS_141_4_202324</v>
      </c>
      <c r="AW21969" s="191" t="s">
        <v>92</v>
      </c>
      <c r="AX21969" s="18">
        <v>202324</v>
      </c>
      <c r="AY21969" s="191">
        <v>538</v>
      </c>
      <c r="AZ21969" s="191">
        <v>141</v>
      </c>
      <c r="BA21969" s="191">
        <v>4</v>
      </c>
      <c r="BB21969" s="191">
        <v>0</v>
      </c>
    </row>
    <row r="21970" spans="48:54" x14ac:dyDescent="0.2">
      <c r="AV21970" s="191" t="str">
        <f t="shared" si="347"/>
        <v>540_RS_141_4_202324</v>
      </c>
      <c r="AW21970" s="191" t="s">
        <v>92</v>
      </c>
      <c r="AX21970" s="18">
        <v>202324</v>
      </c>
      <c r="AY21970" s="191">
        <v>540</v>
      </c>
      <c r="AZ21970" s="191">
        <v>141</v>
      </c>
      <c r="BA21970" s="191">
        <v>4</v>
      </c>
      <c r="BB21970" s="191">
        <v>0</v>
      </c>
    </row>
    <row r="21971" spans="48:54" x14ac:dyDescent="0.2">
      <c r="AV21971" s="191" t="str">
        <f t="shared" si="347"/>
        <v>542_RS_141_4_202324</v>
      </c>
      <c r="AW21971" s="191" t="s">
        <v>92</v>
      </c>
      <c r="AX21971" s="18">
        <v>202324</v>
      </c>
      <c r="AY21971" s="191">
        <v>542</v>
      </c>
      <c r="AZ21971" s="191">
        <v>141</v>
      </c>
      <c r="BA21971" s="191">
        <v>4</v>
      </c>
      <c r="BB21971" s="191">
        <v>0</v>
      </c>
    </row>
    <row r="21972" spans="48:54" x14ac:dyDescent="0.2">
      <c r="AV21972" s="191" t="str">
        <f t="shared" si="347"/>
        <v>544_RS_141_4_202324</v>
      </c>
      <c r="AW21972" s="191" t="s">
        <v>92</v>
      </c>
      <c r="AX21972" s="18">
        <v>202324</v>
      </c>
      <c r="AY21972" s="191">
        <v>544</v>
      </c>
      <c r="AZ21972" s="191">
        <v>141</v>
      </c>
      <c r="BA21972" s="191">
        <v>4</v>
      </c>
      <c r="BB21972" s="191">
        <v>0</v>
      </c>
    </row>
    <row r="21973" spans="48:54" x14ac:dyDescent="0.2">
      <c r="AV21973" s="191" t="str">
        <f t="shared" si="347"/>
        <v>545_RS_141_4_202324</v>
      </c>
      <c r="AW21973" s="191" t="s">
        <v>92</v>
      </c>
      <c r="AX21973" s="18">
        <v>202324</v>
      </c>
      <c r="AY21973" s="191">
        <v>545</v>
      </c>
      <c r="AZ21973" s="191">
        <v>141</v>
      </c>
      <c r="BA21973" s="191">
        <v>4</v>
      </c>
      <c r="BB21973" s="191">
        <v>0</v>
      </c>
    </row>
    <row r="21974" spans="48:54" x14ac:dyDescent="0.2">
      <c r="AV21974" s="191" t="str">
        <f t="shared" si="347"/>
        <v>546_RS_141_4_202324</v>
      </c>
      <c r="AW21974" s="191" t="s">
        <v>92</v>
      </c>
      <c r="AX21974" s="18">
        <v>202324</v>
      </c>
      <c r="AY21974" s="191">
        <v>546</v>
      </c>
      <c r="AZ21974" s="191">
        <v>141</v>
      </c>
      <c r="BA21974" s="191">
        <v>4</v>
      </c>
      <c r="BB21974" s="191">
        <v>0</v>
      </c>
    </row>
    <row r="21975" spans="48:54" x14ac:dyDescent="0.2">
      <c r="AV21975" s="191" t="str">
        <f t="shared" si="347"/>
        <v>548_RS_141_4_202324</v>
      </c>
      <c r="AW21975" s="191" t="s">
        <v>92</v>
      </c>
      <c r="AX21975" s="18">
        <v>202324</v>
      </c>
      <c r="AY21975" s="191">
        <v>548</v>
      </c>
      <c r="AZ21975" s="191">
        <v>141</v>
      </c>
      <c r="BA21975" s="191">
        <v>4</v>
      </c>
      <c r="BB21975" s="191">
        <v>0</v>
      </c>
    </row>
    <row r="21976" spans="48:54" x14ac:dyDescent="0.2">
      <c r="AV21976" s="191" t="str">
        <f t="shared" si="347"/>
        <v>550_RS_141_4_202324</v>
      </c>
      <c r="AW21976" s="191" t="s">
        <v>92</v>
      </c>
      <c r="AX21976" s="18">
        <v>202324</v>
      </c>
      <c r="AY21976" s="191">
        <v>550</v>
      </c>
      <c r="AZ21976" s="191">
        <v>141</v>
      </c>
      <c r="BA21976" s="191">
        <v>4</v>
      </c>
      <c r="BB21976" s="191">
        <v>0</v>
      </c>
    </row>
    <row r="21977" spans="48:54" x14ac:dyDescent="0.2">
      <c r="AV21977" s="191" t="str">
        <f t="shared" si="347"/>
        <v>552_RS_141_4_202324</v>
      </c>
      <c r="AW21977" s="191" t="s">
        <v>92</v>
      </c>
      <c r="AX21977" s="18">
        <v>202324</v>
      </c>
      <c r="AY21977" s="191">
        <v>552</v>
      </c>
      <c r="AZ21977" s="191">
        <v>141</v>
      </c>
      <c r="BA21977" s="191">
        <v>4</v>
      </c>
      <c r="BB21977" s="191">
        <v>0</v>
      </c>
    </row>
    <row r="21978" spans="48:54" x14ac:dyDescent="0.2">
      <c r="AV21978" s="191" t="str">
        <f t="shared" si="347"/>
        <v>562_RS_141_4_202324</v>
      </c>
      <c r="AW21978" s="191" t="s">
        <v>92</v>
      </c>
      <c r="AX21978" s="18">
        <v>202324</v>
      </c>
      <c r="AY21978" s="191">
        <v>562</v>
      </c>
      <c r="AZ21978" s="191">
        <v>141</v>
      </c>
      <c r="BA21978" s="191">
        <v>4</v>
      </c>
      <c r="BB21978" s="191">
        <v>0</v>
      </c>
    </row>
    <row r="21979" spans="48:54" x14ac:dyDescent="0.2">
      <c r="AV21979" s="191" t="str">
        <f t="shared" si="347"/>
        <v>564_RS_141_4_202324</v>
      </c>
      <c r="AW21979" s="191" t="s">
        <v>92</v>
      </c>
      <c r="AX21979" s="18">
        <v>202324</v>
      </c>
      <c r="AY21979" s="191">
        <v>564</v>
      </c>
      <c r="AZ21979" s="191">
        <v>141</v>
      </c>
      <c r="BA21979" s="191">
        <v>4</v>
      </c>
      <c r="BB21979" s="191">
        <v>0</v>
      </c>
    </row>
    <row r="21980" spans="48:54" x14ac:dyDescent="0.2">
      <c r="AV21980" s="191" t="str">
        <f t="shared" si="347"/>
        <v>566_RS_141_4_202324</v>
      </c>
      <c r="AW21980" s="191" t="s">
        <v>92</v>
      </c>
      <c r="AX21980" s="18">
        <v>202324</v>
      </c>
      <c r="AY21980" s="191">
        <v>566</v>
      </c>
      <c r="AZ21980" s="191">
        <v>141</v>
      </c>
      <c r="BA21980" s="191">
        <v>4</v>
      </c>
      <c r="BB21980" s="191">
        <v>0</v>
      </c>
    </row>
    <row r="21981" spans="48:54" x14ac:dyDescent="0.2">
      <c r="AV21981" s="191" t="str">
        <f t="shared" si="347"/>
        <v>568_RS_141_4_202324</v>
      </c>
      <c r="AW21981" s="191" t="s">
        <v>92</v>
      </c>
      <c r="AX21981" s="18">
        <v>202324</v>
      </c>
      <c r="AY21981" s="191">
        <v>568</v>
      </c>
      <c r="AZ21981" s="191">
        <v>141</v>
      </c>
      <c r="BA21981" s="191">
        <v>4</v>
      </c>
      <c r="BB21981" s="191">
        <v>0</v>
      </c>
    </row>
    <row r="21982" spans="48:54" x14ac:dyDescent="0.2">
      <c r="AV21982" s="191" t="str">
        <f t="shared" si="347"/>
        <v>572_RS_141_4_202324</v>
      </c>
      <c r="AW21982" s="191" t="s">
        <v>92</v>
      </c>
      <c r="AX21982" s="18">
        <v>202324</v>
      </c>
      <c r="AY21982" s="191">
        <v>572</v>
      </c>
      <c r="AZ21982" s="191">
        <v>141</v>
      </c>
      <c r="BA21982" s="191">
        <v>4</v>
      </c>
      <c r="BB21982" s="191">
        <v>0</v>
      </c>
    </row>
    <row r="21983" spans="48:54" x14ac:dyDescent="0.2">
      <c r="AV21983" s="191" t="str">
        <f t="shared" si="347"/>
        <v>574_RS_141_4_202324</v>
      </c>
      <c r="AW21983" s="191" t="s">
        <v>92</v>
      </c>
      <c r="AX21983" s="18">
        <v>202324</v>
      </c>
      <c r="AY21983" s="191">
        <v>574</v>
      </c>
      <c r="AZ21983" s="191">
        <v>141</v>
      </c>
      <c r="BA21983" s="191">
        <v>4</v>
      </c>
      <c r="BB21983" s="191">
        <v>0</v>
      </c>
    </row>
    <row r="21984" spans="48:54" x14ac:dyDescent="0.2">
      <c r="AV21984" s="191" t="str">
        <f t="shared" si="347"/>
        <v>576_RS_141_4_202324</v>
      </c>
      <c r="AW21984" s="191" t="s">
        <v>92</v>
      </c>
      <c r="AX21984" s="18">
        <v>202324</v>
      </c>
      <c r="AY21984" s="191">
        <v>576</v>
      </c>
      <c r="AZ21984" s="191">
        <v>141</v>
      </c>
      <c r="BA21984" s="191">
        <v>4</v>
      </c>
      <c r="BB21984" s="191">
        <v>0</v>
      </c>
    </row>
    <row r="21985" spans="48:54" x14ac:dyDescent="0.2">
      <c r="AV21985" s="191" t="str">
        <f t="shared" si="347"/>
        <v>582_RS_141_4_202324</v>
      </c>
      <c r="AW21985" s="191" t="s">
        <v>92</v>
      </c>
      <c r="AX21985" s="18">
        <v>202324</v>
      </c>
      <c r="AY21985" s="191">
        <v>582</v>
      </c>
      <c r="AZ21985" s="191">
        <v>141</v>
      </c>
      <c r="BA21985" s="191">
        <v>4</v>
      </c>
      <c r="BB21985" s="191">
        <v>0</v>
      </c>
    </row>
    <row r="21986" spans="48:54" x14ac:dyDescent="0.2">
      <c r="AV21986" s="191" t="str">
        <f t="shared" si="347"/>
        <v>584_RS_141_4_202324</v>
      </c>
      <c r="AW21986" s="191" t="s">
        <v>92</v>
      </c>
      <c r="AX21986" s="18">
        <v>202324</v>
      </c>
      <c r="AY21986" s="191">
        <v>584</v>
      </c>
      <c r="AZ21986" s="191">
        <v>141</v>
      </c>
      <c r="BA21986" s="191">
        <v>4</v>
      </c>
      <c r="BB21986" s="191">
        <v>0</v>
      </c>
    </row>
    <row r="21987" spans="48:54" x14ac:dyDescent="0.2">
      <c r="AV21987" s="191" t="str">
        <f t="shared" si="347"/>
        <v>586_RS_141_4_202324</v>
      </c>
      <c r="AW21987" s="191" t="s">
        <v>92</v>
      </c>
      <c r="AX21987" s="18">
        <v>202324</v>
      </c>
      <c r="AY21987" s="191">
        <v>586</v>
      </c>
      <c r="AZ21987" s="191">
        <v>141</v>
      </c>
      <c r="BA21987" s="191">
        <v>4</v>
      </c>
      <c r="BB21987" s="191">
        <v>0</v>
      </c>
    </row>
    <row r="21988" spans="48:54" x14ac:dyDescent="0.2">
      <c r="AV21988" s="191" t="str">
        <f t="shared" si="347"/>
        <v>512_RS_142_4_202324</v>
      </c>
      <c r="AW21988" s="191" t="s">
        <v>92</v>
      </c>
      <c r="AX21988" s="18">
        <v>202324</v>
      </c>
      <c r="AY21988" s="191">
        <v>512</v>
      </c>
      <c r="AZ21988" s="191">
        <v>142</v>
      </c>
      <c r="BA21988" s="191">
        <v>4</v>
      </c>
      <c r="BB21988" s="191">
        <v>0</v>
      </c>
    </row>
    <row r="21989" spans="48:54" x14ac:dyDescent="0.2">
      <c r="AV21989" s="191" t="str">
        <f t="shared" si="347"/>
        <v>514_RS_142_4_202324</v>
      </c>
      <c r="AW21989" s="191" t="s">
        <v>92</v>
      </c>
      <c r="AX21989" s="18">
        <v>202324</v>
      </c>
      <c r="AY21989" s="191">
        <v>514</v>
      </c>
      <c r="AZ21989" s="191">
        <v>142</v>
      </c>
      <c r="BA21989" s="191">
        <v>4</v>
      </c>
      <c r="BB21989" s="191">
        <v>0</v>
      </c>
    </row>
    <row r="21990" spans="48:54" x14ac:dyDescent="0.2">
      <c r="AV21990" s="191" t="str">
        <f t="shared" si="347"/>
        <v>516_RS_142_4_202324</v>
      </c>
      <c r="AW21990" s="191" t="s">
        <v>92</v>
      </c>
      <c r="AX21990" s="18">
        <v>202324</v>
      </c>
      <c r="AY21990" s="191">
        <v>516</v>
      </c>
      <c r="AZ21990" s="191">
        <v>142</v>
      </c>
      <c r="BA21990" s="191">
        <v>4</v>
      </c>
      <c r="BB21990" s="191">
        <v>0</v>
      </c>
    </row>
    <row r="21991" spans="48:54" x14ac:dyDescent="0.2">
      <c r="AV21991" s="191" t="str">
        <f t="shared" si="347"/>
        <v>518_RS_142_4_202324</v>
      </c>
      <c r="AW21991" s="191" t="s">
        <v>92</v>
      </c>
      <c r="AX21991" s="18">
        <v>202324</v>
      </c>
      <c r="AY21991" s="191">
        <v>518</v>
      </c>
      <c r="AZ21991" s="191">
        <v>142</v>
      </c>
      <c r="BA21991" s="191">
        <v>4</v>
      </c>
      <c r="BB21991" s="191">
        <v>0</v>
      </c>
    </row>
    <row r="21992" spans="48:54" x14ac:dyDescent="0.2">
      <c r="AV21992" s="191" t="str">
        <f t="shared" si="347"/>
        <v>520_RS_142_4_202324</v>
      </c>
      <c r="AW21992" s="191" t="s">
        <v>92</v>
      </c>
      <c r="AX21992" s="18">
        <v>202324</v>
      </c>
      <c r="AY21992" s="191">
        <v>520</v>
      </c>
      <c r="AZ21992" s="191">
        <v>142</v>
      </c>
      <c r="BA21992" s="191">
        <v>4</v>
      </c>
      <c r="BB21992" s="191">
        <v>0</v>
      </c>
    </row>
    <row r="21993" spans="48:54" x14ac:dyDescent="0.2">
      <c r="AV21993" s="191" t="str">
        <f t="shared" si="347"/>
        <v>522_RS_142_4_202324</v>
      </c>
      <c r="AW21993" s="191" t="s">
        <v>92</v>
      </c>
      <c r="AX21993" s="18">
        <v>202324</v>
      </c>
      <c r="AY21993" s="191">
        <v>522</v>
      </c>
      <c r="AZ21993" s="191">
        <v>142</v>
      </c>
      <c r="BA21993" s="191">
        <v>4</v>
      </c>
      <c r="BB21993" s="191">
        <v>0</v>
      </c>
    </row>
    <row r="21994" spans="48:54" x14ac:dyDescent="0.2">
      <c r="AV21994" s="191" t="str">
        <f t="shared" si="347"/>
        <v>524_RS_142_4_202324</v>
      </c>
      <c r="AW21994" s="191" t="s">
        <v>92</v>
      </c>
      <c r="AX21994" s="18">
        <v>202324</v>
      </c>
      <c r="AY21994" s="191">
        <v>524</v>
      </c>
      <c r="AZ21994" s="191">
        <v>142</v>
      </c>
      <c r="BA21994" s="191">
        <v>4</v>
      </c>
      <c r="BB21994" s="191">
        <v>0</v>
      </c>
    </row>
    <row r="21995" spans="48:54" x14ac:dyDescent="0.2">
      <c r="AV21995" s="191" t="str">
        <f t="shared" si="347"/>
        <v>526_RS_142_4_202324</v>
      </c>
      <c r="AW21995" s="191" t="s">
        <v>92</v>
      </c>
      <c r="AX21995" s="18">
        <v>202324</v>
      </c>
      <c r="AY21995" s="191">
        <v>526</v>
      </c>
      <c r="AZ21995" s="191">
        <v>142</v>
      </c>
      <c r="BA21995" s="191">
        <v>4</v>
      </c>
      <c r="BB21995" s="191">
        <v>0</v>
      </c>
    </row>
    <row r="21996" spans="48:54" x14ac:dyDescent="0.2">
      <c r="AV21996" s="191" t="str">
        <f t="shared" si="347"/>
        <v>528_RS_142_4_202324</v>
      </c>
      <c r="AW21996" s="191" t="s">
        <v>92</v>
      </c>
      <c r="AX21996" s="18">
        <v>202324</v>
      </c>
      <c r="AY21996" s="191">
        <v>528</v>
      </c>
      <c r="AZ21996" s="191">
        <v>142</v>
      </c>
      <c r="BA21996" s="191">
        <v>4</v>
      </c>
      <c r="BB21996" s="191">
        <v>0</v>
      </c>
    </row>
    <row r="21997" spans="48:54" x14ac:dyDescent="0.2">
      <c r="AV21997" s="191" t="str">
        <f t="shared" si="347"/>
        <v>530_RS_142_4_202324</v>
      </c>
      <c r="AW21997" s="191" t="s">
        <v>92</v>
      </c>
      <c r="AX21997" s="18">
        <v>202324</v>
      </c>
      <c r="AY21997" s="191">
        <v>530</v>
      </c>
      <c r="AZ21997" s="191">
        <v>142</v>
      </c>
      <c r="BA21997" s="191">
        <v>4</v>
      </c>
      <c r="BB21997" s="191">
        <v>0</v>
      </c>
    </row>
    <row r="21998" spans="48:54" x14ac:dyDescent="0.2">
      <c r="AV21998" s="191" t="str">
        <f t="shared" si="347"/>
        <v>532_RS_142_4_202324</v>
      </c>
      <c r="AW21998" s="191" t="s">
        <v>92</v>
      </c>
      <c r="AX21998" s="18">
        <v>202324</v>
      </c>
      <c r="AY21998" s="191">
        <v>532</v>
      </c>
      <c r="AZ21998" s="191">
        <v>142</v>
      </c>
      <c r="BA21998" s="191">
        <v>4</v>
      </c>
      <c r="BB21998" s="191">
        <v>0</v>
      </c>
    </row>
    <row r="21999" spans="48:54" x14ac:dyDescent="0.2">
      <c r="AV21999" s="191" t="str">
        <f t="shared" si="347"/>
        <v>534_RS_142_4_202324</v>
      </c>
      <c r="AW21999" s="191" t="s">
        <v>92</v>
      </c>
      <c r="AX21999" s="18">
        <v>202324</v>
      </c>
      <c r="AY21999" s="191">
        <v>534</v>
      </c>
      <c r="AZ21999" s="191">
        <v>142</v>
      </c>
      <c r="BA21999" s="191">
        <v>4</v>
      </c>
      <c r="BB21999" s="191">
        <v>0</v>
      </c>
    </row>
    <row r="22000" spans="48:54" x14ac:dyDescent="0.2">
      <c r="AV22000" s="191" t="str">
        <f t="shared" si="347"/>
        <v>536_RS_142_4_202324</v>
      </c>
      <c r="AW22000" s="191" t="s">
        <v>92</v>
      </c>
      <c r="AX22000" s="18">
        <v>202324</v>
      </c>
      <c r="AY22000" s="191">
        <v>536</v>
      </c>
      <c r="AZ22000" s="191">
        <v>142</v>
      </c>
      <c r="BA22000" s="191">
        <v>4</v>
      </c>
      <c r="BB22000" s="191">
        <v>0</v>
      </c>
    </row>
    <row r="22001" spans="48:54" x14ac:dyDescent="0.2">
      <c r="AV22001" s="191" t="str">
        <f t="shared" si="347"/>
        <v>538_RS_142_4_202324</v>
      </c>
      <c r="AW22001" s="191" t="s">
        <v>92</v>
      </c>
      <c r="AX22001" s="18">
        <v>202324</v>
      </c>
      <c r="AY22001" s="191">
        <v>538</v>
      </c>
      <c r="AZ22001" s="191">
        <v>142</v>
      </c>
      <c r="BA22001" s="191">
        <v>4</v>
      </c>
      <c r="BB22001" s="191">
        <v>0</v>
      </c>
    </row>
    <row r="22002" spans="48:54" x14ac:dyDescent="0.2">
      <c r="AV22002" s="191" t="str">
        <f t="shared" si="347"/>
        <v>540_RS_142_4_202324</v>
      </c>
      <c r="AW22002" s="191" t="s">
        <v>92</v>
      </c>
      <c r="AX22002" s="18">
        <v>202324</v>
      </c>
      <c r="AY22002" s="191">
        <v>540</v>
      </c>
      <c r="AZ22002" s="191">
        <v>142</v>
      </c>
      <c r="BA22002" s="191">
        <v>4</v>
      </c>
      <c r="BB22002" s="191">
        <v>0</v>
      </c>
    </row>
    <row r="22003" spans="48:54" x14ac:dyDescent="0.2">
      <c r="AV22003" s="191" t="str">
        <f t="shared" si="347"/>
        <v>542_RS_142_4_202324</v>
      </c>
      <c r="AW22003" s="191" t="s">
        <v>92</v>
      </c>
      <c r="AX22003" s="18">
        <v>202324</v>
      </c>
      <c r="AY22003" s="191">
        <v>542</v>
      </c>
      <c r="AZ22003" s="191">
        <v>142</v>
      </c>
      <c r="BA22003" s="191">
        <v>4</v>
      </c>
      <c r="BB22003" s="191">
        <v>0</v>
      </c>
    </row>
    <row r="22004" spans="48:54" x14ac:dyDescent="0.2">
      <c r="AV22004" s="191" t="str">
        <f t="shared" si="347"/>
        <v>544_RS_142_4_202324</v>
      </c>
      <c r="AW22004" s="191" t="s">
        <v>92</v>
      </c>
      <c r="AX22004" s="18">
        <v>202324</v>
      </c>
      <c r="AY22004" s="191">
        <v>544</v>
      </c>
      <c r="AZ22004" s="191">
        <v>142</v>
      </c>
      <c r="BA22004" s="191">
        <v>4</v>
      </c>
      <c r="BB22004" s="191">
        <v>0</v>
      </c>
    </row>
    <row r="22005" spans="48:54" x14ac:dyDescent="0.2">
      <c r="AV22005" s="191" t="str">
        <f t="shared" si="347"/>
        <v>545_RS_142_4_202324</v>
      </c>
      <c r="AW22005" s="191" t="s">
        <v>92</v>
      </c>
      <c r="AX22005" s="18">
        <v>202324</v>
      </c>
      <c r="AY22005" s="191">
        <v>545</v>
      </c>
      <c r="AZ22005" s="191">
        <v>142</v>
      </c>
      <c r="BA22005" s="191">
        <v>4</v>
      </c>
      <c r="BB22005" s="191">
        <v>0</v>
      </c>
    </row>
    <row r="22006" spans="48:54" x14ac:dyDescent="0.2">
      <c r="AV22006" s="191" t="str">
        <f t="shared" si="347"/>
        <v>546_RS_142_4_202324</v>
      </c>
      <c r="AW22006" s="191" t="s">
        <v>92</v>
      </c>
      <c r="AX22006" s="18">
        <v>202324</v>
      </c>
      <c r="AY22006" s="191">
        <v>546</v>
      </c>
      <c r="AZ22006" s="191">
        <v>142</v>
      </c>
      <c r="BA22006" s="191">
        <v>4</v>
      </c>
      <c r="BB22006" s="191">
        <v>0</v>
      </c>
    </row>
    <row r="22007" spans="48:54" x14ac:dyDescent="0.2">
      <c r="AV22007" s="191" t="str">
        <f t="shared" si="347"/>
        <v>548_RS_142_4_202324</v>
      </c>
      <c r="AW22007" s="191" t="s">
        <v>92</v>
      </c>
      <c r="AX22007" s="18">
        <v>202324</v>
      </c>
      <c r="AY22007" s="191">
        <v>548</v>
      </c>
      <c r="AZ22007" s="191">
        <v>142</v>
      </c>
      <c r="BA22007" s="191">
        <v>4</v>
      </c>
      <c r="BB22007" s="191">
        <v>0</v>
      </c>
    </row>
    <row r="22008" spans="48:54" x14ac:dyDescent="0.2">
      <c r="AV22008" s="191" t="str">
        <f t="shared" si="347"/>
        <v>550_RS_142_4_202324</v>
      </c>
      <c r="AW22008" s="191" t="s">
        <v>92</v>
      </c>
      <c r="AX22008" s="18">
        <v>202324</v>
      </c>
      <c r="AY22008" s="191">
        <v>550</v>
      </c>
      <c r="AZ22008" s="191">
        <v>142</v>
      </c>
      <c r="BA22008" s="191">
        <v>4</v>
      </c>
      <c r="BB22008" s="191">
        <v>0</v>
      </c>
    </row>
    <row r="22009" spans="48:54" x14ac:dyDescent="0.2">
      <c r="AV22009" s="191" t="str">
        <f t="shared" si="347"/>
        <v>552_RS_142_4_202324</v>
      </c>
      <c r="AW22009" s="191" t="s">
        <v>92</v>
      </c>
      <c r="AX22009" s="18">
        <v>202324</v>
      </c>
      <c r="AY22009" s="191">
        <v>552</v>
      </c>
      <c r="AZ22009" s="191">
        <v>142</v>
      </c>
      <c r="BA22009" s="191">
        <v>4</v>
      </c>
      <c r="BB22009" s="191">
        <v>0</v>
      </c>
    </row>
    <row r="22010" spans="48:54" x14ac:dyDescent="0.2">
      <c r="AV22010" s="191" t="str">
        <f t="shared" si="347"/>
        <v>562_RS_142_4_202324</v>
      </c>
      <c r="AW22010" s="191" t="s">
        <v>92</v>
      </c>
      <c r="AX22010" s="18">
        <v>202324</v>
      </c>
      <c r="AY22010" s="191">
        <v>562</v>
      </c>
      <c r="AZ22010" s="191">
        <v>142</v>
      </c>
      <c r="BA22010" s="191">
        <v>4</v>
      </c>
      <c r="BB22010" s="191">
        <v>0</v>
      </c>
    </row>
    <row r="22011" spans="48:54" x14ac:dyDescent="0.2">
      <c r="AV22011" s="191" t="str">
        <f t="shared" si="347"/>
        <v>564_RS_142_4_202324</v>
      </c>
      <c r="AW22011" s="191" t="s">
        <v>92</v>
      </c>
      <c r="AX22011" s="18">
        <v>202324</v>
      </c>
      <c r="AY22011" s="191">
        <v>564</v>
      </c>
      <c r="AZ22011" s="191">
        <v>142</v>
      </c>
      <c r="BA22011" s="191">
        <v>4</v>
      </c>
      <c r="BB22011" s="191">
        <v>0</v>
      </c>
    </row>
    <row r="22012" spans="48:54" x14ac:dyDescent="0.2">
      <c r="AV22012" s="191" t="str">
        <f t="shared" si="347"/>
        <v>566_RS_142_4_202324</v>
      </c>
      <c r="AW22012" s="191" t="s">
        <v>92</v>
      </c>
      <c r="AX22012" s="18">
        <v>202324</v>
      </c>
      <c r="AY22012" s="191">
        <v>566</v>
      </c>
      <c r="AZ22012" s="191">
        <v>142</v>
      </c>
      <c r="BA22012" s="191">
        <v>4</v>
      </c>
      <c r="BB22012" s="191">
        <v>0</v>
      </c>
    </row>
    <row r="22013" spans="48:54" x14ac:dyDescent="0.2">
      <c r="AV22013" s="191" t="str">
        <f t="shared" si="347"/>
        <v>568_RS_142_4_202324</v>
      </c>
      <c r="AW22013" s="191" t="s">
        <v>92</v>
      </c>
      <c r="AX22013" s="18">
        <v>202324</v>
      </c>
      <c r="AY22013" s="191">
        <v>568</v>
      </c>
      <c r="AZ22013" s="191">
        <v>142</v>
      </c>
      <c r="BA22013" s="191">
        <v>4</v>
      </c>
      <c r="BB22013" s="191">
        <v>0</v>
      </c>
    </row>
    <row r="22014" spans="48:54" x14ac:dyDescent="0.2">
      <c r="AV22014" s="191" t="str">
        <f t="shared" si="347"/>
        <v>572_RS_142_4_202324</v>
      </c>
      <c r="AW22014" s="191" t="s">
        <v>92</v>
      </c>
      <c r="AX22014" s="18">
        <v>202324</v>
      </c>
      <c r="AY22014" s="191">
        <v>572</v>
      </c>
      <c r="AZ22014" s="191">
        <v>142</v>
      </c>
      <c r="BA22014" s="191">
        <v>4</v>
      </c>
      <c r="BB22014" s="191">
        <v>0</v>
      </c>
    </row>
    <row r="22015" spans="48:54" x14ac:dyDescent="0.2">
      <c r="AV22015" s="191" t="str">
        <f t="shared" si="347"/>
        <v>574_RS_142_4_202324</v>
      </c>
      <c r="AW22015" s="191" t="s">
        <v>92</v>
      </c>
      <c r="AX22015" s="18">
        <v>202324</v>
      </c>
      <c r="AY22015" s="191">
        <v>574</v>
      </c>
      <c r="AZ22015" s="191">
        <v>142</v>
      </c>
      <c r="BA22015" s="191">
        <v>4</v>
      </c>
      <c r="BB22015" s="191">
        <v>0</v>
      </c>
    </row>
    <row r="22016" spans="48:54" x14ac:dyDescent="0.2">
      <c r="AV22016" s="191" t="str">
        <f t="shared" si="347"/>
        <v>576_RS_142_4_202324</v>
      </c>
      <c r="AW22016" s="191" t="s">
        <v>92</v>
      </c>
      <c r="AX22016" s="18">
        <v>202324</v>
      </c>
      <c r="AY22016" s="191">
        <v>576</v>
      </c>
      <c r="AZ22016" s="191">
        <v>142</v>
      </c>
      <c r="BA22016" s="191">
        <v>4</v>
      </c>
      <c r="BB22016" s="191">
        <v>0</v>
      </c>
    </row>
    <row r="22017" spans="48:54" x14ac:dyDescent="0.2">
      <c r="AV22017" s="191" t="str">
        <f t="shared" si="347"/>
        <v>582_RS_142_4_202324</v>
      </c>
      <c r="AW22017" s="191" t="s">
        <v>92</v>
      </c>
      <c r="AX22017" s="18">
        <v>202324</v>
      </c>
      <c r="AY22017" s="191">
        <v>582</v>
      </c>
      <c r="AZ22017" s="191">
        <v>142</v>
      </c>
      <c r="BA22017" s="191">
        <v>4</v>
      </c>
      <c r="BB22017" s="191">
        <v>0</v>
      </c>
    </row>
    <row r="22018" spans="48:54" x14ac:dyDescent="0.2">
      <c r="AV22018" s="191" t="str">
        <f t="shared" si="347"/>
        <v>584_RS_142_4_202324</v>
      </c>
      <c r="AW22018" s="191" t="s">
        <v>92</v>
      </c>
      <c r="AX22018" s="18">
        <v>202324</v>
      </c>
      <c r="AY22018" s="191">
        <v>584</v>
      </c>
      <c r="AZ22018" s="191">
        <v>142</v>
      </c>
      <c r="BA22018" s="191">
        <v>4</v>
      </c>
      <c r="BB22018" s="191">
        <v>0</v>
      </c>
    </row>
    <row r="22019" spans="48:54" x14ac:dyDescent="0.2">
      <c r="AV22019" s="191" t="str">
        <f t="shared" si="347"/>
        <v>586_RS_142_4_202324</v>
      </c>
      <c r="AW22019" s="191" t="s">
        <v>92</v>
      </c>
      <c r="AX22019" s="18">
        <v>202324</v>
      </c>
      <c r="AY22019" s="191">
        <v>586</v>
      </c>
      <c r="AZ22019" s="191">
        <v>142</v>
      </c>
      <c r="BA22019" s="191">
        <v>4</v>
      </c>
      <c r="BB22019" s="191">
        <v>0</v>
      </c>
    </row>
  </sheetData>
  <customSheetViews>
    <customSheetView guid="{764D3237-7C33-45E7-BB40-543D5EB8B708}" scale="65" fitToPage="1" showRuler="0">
      <pageMargins left="0.74803149606299213" right="0.74803149606299213" top="0.23622047244094491" bottom="0.23622047244094491" header="0.23622047244094491" footer="0.23622047244094491"/>
      <pageSetup paperSize="9" scale="36" orientation="landscape" r:id="rId1"/>
      <headerFooter alignWithMargins="0"/>
    </customSheetView>
    <customSheetView guid="{E9D2BC57-6299-4BCD-8EB6-3FED8DC17AB8}" scale="65" fitToPage="1" showRuler="0">
      <pageMargins left="0.74803149606299213" right="0.74803149606299213" top="0.23622047244094491" bottom="0.23622047244094491" header="0.23622047244094491" footer="0.23622047244094491"/>
      <pageSetup paperSize="9" scale="36" orientation="landscape" r:id="rId2"/>
      <headerFooter alignWithMargins="0"/>
    </customSheetView>
    <customSheetView guid="{22CC2B12-98B0-4880-B81F-4299C1253267}" scale="65" fitToPage="1" showRuler="0">
      <pageMargins left="0.74803149606299213" right="0.74803149606299213" top="0.23622047244094491" bottom="0.23622047244094491" header="0.23622047244094491" footer="0.23622047244094491"/>
      <pageSetup paperSize="9" scale="36" orientation="landscape" r:id="rId3"/>
      <headerFooter alignWithMargins="0"/>
    </customSheetView>
    <customSheetView guid="{81E504F4-D492-4006-B8AE-BA9D99F9C79A}" scale="65" fitToPage="1" showRuler="0">
      <pageMargins left="0.74803149606299213" right="0.74803149606299213" top="0.23622047244094491" bottom="0.23622047244094491" header="0.23622047244094491" footer="0.23622047244094491"/>
      <pageSetup paperSize="9" scale="36" orientation="landscape" r:id="rId4"/>
      <headerFooter alignWithMargins="0"/>
    </customSheetView>
    <customSheetView guid="{25E99193-3C10-4A65-946C-BFF1AEB7046A}" scale="65" fitToPage="1" showRuler="0">
      <pageMargins left="0.74803149606299213" right="0.74803149606299213" top="0.23622047244094491" bottom="0.23622047244094491" header="0.23622047244094491" footer="0.23622047244094491"/>
      <pageSetup paperSize="9" scale="36" orientation="landscape" r:id="rId5"/>
      <headerFooter alignWithMargins="0"/>
    </customSheetView>
    <customSheetView guid="{6338AFB1-DA2C-4FBD-A04F-B25B289D0763}" scale="65" fitToPage="1" showRuler="0">
      <pageMargins left="0.74803149606299213" right="0.74803149606299213" top="0.23622047244094491" bottom="0.23622047244094491" header="0.23622047244094491" footer="0.23622047244094491"/>
      <pageSetup paperSize="9" scale="36" orientation="landscape" r:id="rId6"/>
      <headerFooter alignWithMargins="0"/>
    </customSheetView>
    <customSheetView guid="{EE0C0DAB-6509-4FCB-931B-B44EAF3210C4}" scale="65" fitToPage="1" showRuler="0">
      <pageMargins left="0.74803149606299213" right="0.74803149606299213" top="0.23622047244094491" bottom="0.23622047244094491" header="0.23622047244094491" footer="0.23622047244094491"/>
      <pageSetup paperSize="9" scale="36" orientation="landscape" r:id="rId7"/>
      <headerFooter alignWithMargins="0"/>
    </customSheetView>
    <customSheetView guid="{DABAD580-1B4C-45B4-88EA-D94BBED1EA31}" scale="65" fitToPage="1" showRuler="0">
      <pageMargins left="0.74803149606299213" right="0.74803149606299213" top="0.23622047244094491" bottom="0.23622047244094491" header="0.23622047244094491" footer="0.23622047244094491"/>
      <pageSetup paperSize="9" scale="36" orientation="landscape" r:id="rId8"/>
      <headerFooter alignWithMargins="0"/>
    </customSheetView>
    <customSheetView guid="{57E65792-88BB-4551-AD2F-6857319D48EE}" scale="65" fitToPage="1" showRuler="0">
      <pageMargins left="0.74803149606299213" right="0.74803149606299213" top="0.23622047244094491" bottom="0.23622047244094491" header="0.23622047244094491" footer="0.23622047244094491"/>
      <pageSetup paperSize="9" scale="36" orientation="landscape" r:id="rId9"/>
      <headerFooter alignWithMargins="0"/>
    </customSheetView>
    <customSheetView guid="{1099CFAD-42BD-4A21-8C9A-BC5DC40461E8}" scale="65" fitToPage="1" showRuler="0">
      <pageMargins left="0.74803149606299213" right="0.74803149606299213" top="0.23622047244094491" bottom="0.23622047244094491" header="0.23622047244094491" footer="0.23622047244094491"/>
      <pageSetup paperSize="9" scale="36" orientation="landscape" r:id="rId10"/>
      <headerFooter alignWithMargins="0"/>
    </customSheetView>
    <customSheetView guid="{AB11B16C-0FEC-4685-A1F7-AF538A4FE199}" scale="65" fitToPage="1" showRuler="0">
      <pageMargins left="0.74803149606299213" right="0.74803149606299213" top="0.23622047244094491" bottom="0.23622047244094491" header="0.23622047244094491" footer="0.23622047244094491"/>
      <pageSetup paperSize="9" scale="36" orientation="landscape" r:id="rId11"/>
      <headerFooter alignWithMargins="0"/>
    </customSheetView>
    <customSheetView guid="{668B7D87-BC61-4737-964A-4E2681FF7B56}" scale="65" fitToPage="1" showRuler="0">
      <pageMargins left="0.74803149606299213" right="0.74803149606299213" top="0.23622047244094491" bottom="0.23622047244094491" header="0.23622047244094491" footer="0.23622047244094491"/>
      <pageSetup paperSize="9" scale="36" orientation="landscape" r:id="rId12"/>
      <headerFooter alignWithMargins="0"/>
    </customSheetView>
    <customSheetView guid="{34EAD24B-E074-4930-B9C5-F62ADDA84BBB}" scale="65" fitToPage="1" state="hidden">
      <selection activeCell="E49" sqref="E49"/>
      <pageMargins left="0.74803149606299213" right="0.74803149606299213" top="0.23622047244094491" bottom="0.23622047244094491" header="0.23622047244094491" footer="0.23622047244094491"/>
      <pageSetup paperSize="9" scale="36" orientation="landscape" r:id="rId13"/>
      <headerFooter alignWithMargins="0"/>
    </customSheetView>
    <customSheetView guid="{465030FF-47D6-48CF-8E12-D512EE00A625}" scale="65" fitToPage="1" state="hidden">
      <selection activeCell="E49" sqref="E49"/>
      <pageMargins left="0.74803149606299213" right="0.74803149606299213" top="0.23622047244094491" bottom="0.23622047244094491" header="0.23622047244094491" footer="0.23622047244094491"/>
      <pageSetup paperSize="9" scale="36" orientation="landscape" r:id="rId14"/>
      <headerFooter alignWithMargins="0"/>
    </customSheetView>
    <customSheetView guid="{3ABB6F66-4D29-436C-B62E-67D2BCB1138B}" scale="65" fitToPage="1" state="hidden">
      <selection activeCell="E49" sqref="E49"/>
      <pageMargins left="0.74803149606299213" right="0.74803149606299213" top="0.23622047244094491" bottom="0.23622047244094491" header="0.23622047244094491" footer="0.23622047244094491"/>
      <pageSetup paperSize="9" scale="36" orientation="landscape" r:id="rId15"/>
      <headerFooter alignWithMargins="0"/>
    </customSheetView>
  </customSheetViews>
  <mergeCells count="1">
    <mergeCell ref="BZ1:CA1"/>
  </mergeCells>
  <phoneticPr fontId="14" type="noConversion"/>
  <hyperlinks>
    <hyperlink ref="BP5" r:id="rId16" display="https://www.gov.wales/local-government-revenue-and-capital-settlement-final-2023-2024" xr:uid="{9FF2B4CE-62B6-4F2A-AE7C-C02E87FC0302}"/>
    <hyperlink ref="BP36" r:id="rId17" display="https://www.gov.wales/police-settlement-final-2023-2024" xr:uid="{B6C4CD8B-233B-4A19-8933-C4239995DA4F}"/>
  </hyperlinks>
  <pageMargins left="0.74803149606299213" right="0.74803149606299213" top="0.23622047244094491" bottom="0.23622047244094491" header="0.23622047244094491" footer="0.23622047244094491"/>
  <pageSetup paperSize="9" scale="24" orientation="landscape" r:id="rId18"/>
  <headerFooter alignWithMargins="0"/>
  <drawing r:id="rId19"/>
  <legacyDrawing r:id="rId20"/>
  <mc:AlternateContent xmlns:mc="http://schemas.openxmlformats.org/markup-compatibility/2006">
    <mc:Choice Requires="x14">
      <controls>
        <mc:AlternateContent xmlns:mc="http://schemas.openxmlformats.org/markup-compatibility/2006">
          <mc:Choice Requires="x14">
            <control shapeId="23569" r:id="rId21" name="Check Box 17">
              <controlPr defaultSize="0" autoFill="0" autoLine="0" autoPict="0">
                <anchor moveWithCells="1">
                  <from>
                    <xdr:col>75</xdr:col>
                    <xdr:colOff>114300</xdr:colOff>
                    <xdr:row>2</xdr:row>
                    <xdr:rowOff>165100</xdr:rowOff>
                  </from>
                  <to>
                    <xdr:col>75</xdr:col>
                    <xdr:colOff>698500</xdr:colOff>
                    <xdr:row>2</xdr:row>
                    <xdr:rowOff>533400</xdr:rowOff>
                  </to>
                </anchor>
              </controlPr>
            </control>
          </mc:Choice>
        </mc:AlternateContent>
      </controls>
    </mc:Choice>
  </mc:AlternateContent>
  <tableParts count="3">
    <tablePart r:id="rId22"/>
    <tablePart r:id="rId23"/>
    <tablePart r:id="rId2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1"/>
  <dimension ref="A1:V205"/>
  <sheetViews>
    <sheetView showGridLines="0" showRuler="0" zoomScaleNormal="100" zoomScaleSheetLayoutView="100" workbookViewId="0">
      <pane xSplit="4" ySplit="4" topLeftCell="E5" activePane="bottomRight" state="frozen"/>
      <selection activeCell="U23" sqref="U23:U24"/>
      <selection pane="topRight" activeCell="U23" sqref="U23:U24"/>
      <selection pane="bottomLeft" activeCell="U23" sqref="U23:U24"/>
      <selection pane="bottomRight" activeCell="E7" sqref="E7"/>
    </sheetView>
  </sheetViews>
  <sheetFormatPr defaultColWidth="8.84375" defaultRowHeight="12.5" x14ac:dyDescent="0.25"/>
  <cols>
    <col min="1" max="1" width="3.84375" style="1" customWidth="1"/>
    <col min="2" max="2" width="5.3046875" style="1" customWidth="1"/>
    <col min="3" max="3" width="1.23046875" style="1" customWidth="1"/>
    <col min="4" max="4" width="58.765625" style="1" customWidth="1"/>
    <col min="5" max="15" width="13.07421875" style="1" customWidth="1"/>
    <col min="16" max="16" width="2.23046875" style="1" hidden="1" customWidth="1"/>
    <col min="17" max="17" width="26.53515625" style="25" customWidth="1"/>
    <col min="18" max="18" width="0.84375" style="1" customWidth="1"/>
    <col min="19" max="19" width="42.765625" style="1" customWidth="1"/>
    <col min="20" max="20" width="2.23046875" style="1" customWidth="1"/>
    <col min="21" max="21" width="4.4609375" style="1" hidden="1" customWidth="1"/>
    <col min="22" max="22" width="3" style="111" customWidth="1"/>
    <col min="23" max="16384" width="8.84375" style="1"/>
  </cols>
  <sheetData>
    <row r="1" spans="1:21" ht="30" customHeight="1" thickBot="1" x14ac:dyDescent="0.3">
      <c r="A1" s="247" t="s">
        <v>264</v>
      </c>
      <c r="B1" s="247" t="str">
        <f>Text!H26&amp;", "&amp;LEFT(year,4)&amp;"-"&amp;RIGHT(year,2)</f>
        <v>Education expenditure, 2025-26</v>
      </c>
      <c r="C1" s="220"/>
      <c r="D1" s="220"/>
      <c r="E1" s="17" t="str">
        <f>Text!H27</f>
        <v>Enter data in £ thousands</v>
      </c>
      <c r="F1" s="218"/>
      <c r="H1" s="1277" t="str">
        <f>Text!H28</f>
        <v>This form should be completed on a non-FRS17 and PFI "Off Balance Sheet" basis.</v>
      </c>
      <c r="Q1" s="300"/>
      <c r="R1" s="111"/>
      <c r="S1" s="111"/>
      <c r="T1" s="111"/>
      <c r="U1" s="111"/>
    </row>
    <row r="2" spans="1:21" ht="27.75" customHeight="1" thickBot="1" x14ac:dyDescent="0.3">
      <c r="A2" s="481">
        <f>UANumber</f>
        <v>0</v>
      </c>
      <c r="B2" s="481" t="str">
        <f>IF(A2=0,Text!H29,IF(FrontPage!$E$3=1,VLOOKUP(UACode,Authority,4,FALSE),VLOOKUP(UACode,Authority,3,FALSE)))</f>
        <v>Please select your authority from the dropdown box on the FrontPage</v>
      </c>
      <c r="C2" s="13"/>
      <c r="D2" s="120"/>
      <c r="E2" s="17"/>
      <c r="H2" s="184" t="str">
        <f>"** "&amp;Text!H30&amp;" **"</f>
        <v>** Record as negative **</v>
      </c>
      <c r="J2" s="1422" t="str">
        <f>"** "&amp;Text!H30&amp;" **"</f>
        <v>** Record as negative **</v>
      </c>
      <c r="K2" s="1423"/>
      <c r="L2" s="1423"/>
      <c r="M2" s="1424"/>
      <c r="O2" s="184" t="str">
        <f>"** "&amp;Text!H30&amp;" **"</f>
        <v>** Record as negative **</v>
      </c>
      <c r="P2" s="44"/>
      <c r="Q2" s="318"/>
      <c r="R2" s="111"/>
      <c r="S2" s="111"/>
      <c r="T2" s="111"/>
      <c r="U2" s="111"/>
    </row>
    <row r="3" spans="1:21" ht="54.75" customHeight="1" x14ac:dyDescent="0.35">
      <c r="B3" s="13" t="str">
        <f>Text!H35</f>
        <v>Service</v>
      </c>
      <c r="C3" s="37"/>
      <c r="D3" s="886"/>
      <c r="E3" s="50" t="str">
        <f>Text!$H243</f>
        <v>Teachers</v>
      </c>
      <c r="F3" s="50" t="str">
        <f>Text!$H244</f>
        <v>Other direct spend (employee costs and running costs)</v>
      </c>
      <c r="G3" s="50" t="str">
        <f>Text!$H245</f>
        <v>Central and departmental support services costs</v>
      </c>
      <c r="H3" s="50" t="str">
        <f>Text!$H246</f>
        <v>Income from joint arrangements with other local authorities</v>
      </c>
      <c r="I3" s="50" t="str">
        <f>Text!$H247</f>
        <v>GROSS EXPENDITURE(1.1)+(1.2)+(2)+(3)</v>
      </c>
      <c r="J3" s="50" t="str">
        <f>Text!$H248</f>
        <v>Income from sales, fees and charges</v>
      </c>
      <c r="K3" s="50" t="str">
        <f>Text!$H249</f>
        <v>Other income (excluding joint arrangements)</v>
      </c>
      <c r="L3" s="50" t="str">
        <f>Text!$H250</f>
        <v>Income from joint arrangements with non-local authority bodies</v>
      </c>
      <c r="M3" s="50" t="str">
        <f>Text!$H251</f>
        <v>TOTAL INCOME(6.1)+(6.2)+(7)</v>
      </c>
      <c r="N3" s="50" t="str">
        <f>Text!$H252</f>
        <v>NET CURRENT EXPENDITURE(5)+(8)</v>
      </c>
      <c r="O3" s="49" t="str">
        <f>Text!$H253</f>
        <v>Specific and special government grants</v>
      </c>
      <c r="P3" s="28"/>
      <c r="Q3" s="300"/>
      <c r="R3" s="111"/>
      <c r="S3" s="111"/>
      <c r="T3" s="111"/>
      <c r="U3" s="111"/>
    </row>
    <row r="4" spans="1:21" ht="15" customHeight="1" thickBot="1" x14ac:dyDescent="0.35">
      <c r="C4" s="37"/>
      <c r="D4" s="887"/>
      <c r="E4" s="254" t="s">
        <v>547</v>
      </c>
      <c r="F4" s="256" t="s">
        <v>548</v>
      </c>
      <c r="G4" s="257" t="s">
        <v>546</v>
      </c>
      <c r="H4" s="256" t="s">
        <v>549</v>
      </c>
      <c r="I4" s="256" t="s">
        <v>551</v>
      </c>
      <c r="J4" s="254" t="s">
        <v>552</v>
      </c>
      <c r="K4" s="256" t="s">
        <v>553</v>
      </c>
      <c r="L4" s="257" t="s">
        <v>554</v>
      </c>
      <c r="M4" s="256" t="s">
        <v>555</v>
      </c>
      <c r="N4" s="256" t="s">
        <v>557</v>
      </c>
      <c r="O4" s="256" t="s">
        <v>558</v>
      </c>
      <c r="P4" s="12"/>
      <c r="Q4" s="224" t="str">
        <f>Text!H31</f>
        <v>Expenditure Check</v>
      </c>
      <c r="S4" s="224" t="str">
        <f>Text!H32</f>
        <v>Explanation</v>
      </c>
    </row>
    <row r="5" spans="1:21" ht="21.75" customHeight="1" x14ac:dyDescent="0.35">
      <c r="B5" s="252" t="str">
        <f>Text!H36</f>
        <v>Delegated Expenditure</v>
      </c>
      <c r="C5" s="37"/>
      <c r="D5" s="115"/>
      <c r="E5" s="253"/>
      <c r="F5" s="253"/>
      <c r="G5" s="253"/>
      <c r="H5" s="253"/>
      <c r="I5" s="253"/>
      <c r="J5" s="253"/>
      <c r="K5" s="253"/>
      <c r="L5" s="253"/>
      <c r="M5" s="253"/>
      <c r="N5" s="253"/>
      <c r="O5" s="253"/>
      <c r="P5" s="12"/>
      <c r="Q5" s="33"/>
      <c r="S5" s="33"/>
    </row>
    <row r="6" spans="1:21" ht="12.75" customHeight="1" x14ac:dyDescent="0.3">
      <c r="B6" s="116" t="str">
        <f>Text!H37</f>
        <v>Nursery schools</v>
      </c>
      <c r="C6" s="1353"/>
      <c r="D6" s="1353"/>
      <c r="E6" s="11"/>
      <c r="F6" s="11"/>
      <c r="G6" s="11"/>
      <c r="H6" s="11"/>
      <c r="I6" s="11"/>
      <c r="J6" s="11"/>
      <c r="K6" s="11"/>
      <c r="L6" s="11"/>
      <c r="M6" s="11"/>
      <c r="N6" s="11"/>
    </row>
    <row r="7" spans="1:21" ht="13" x14ac:dyDescent="0.3">
      <c r="B7" s="7">
        <v>200</v>
      </c>
      <c r="C7" s="7"/>
      <c r="D7" s="79" t="str">
        <f>Text!H66</f>
        <v>Teaching staff</v>
      </c>
      <c r="E7" s="890">
        <v>0</v>
      </c>
      <c r="F7" s="891"/>
      <c r="G7" s="891"/>
      <c r="H7" s="891"/>
      <c r="I7" s="892">
        <f>E7</f>
        <v>0</v>
      </c>
      <c r="J7" s="891"/>
      <c r="K7" s="891"/>
      <c r="L7" s="891"/>
      <c r="M7" s="893"/>
      <c r="N7" s="893"/>
      <c r="O7" s="891"/>
      <c r="P7" s="15"/>
    </row>
    <row r="8" spans="1:21" ht="13" x14ac:dyDescent="0.3">
      <c r="B8" s="7">
        <v>201</v>
      </c>
      <c r="C8" s="2"/>
      <c r="D8" s="79" t="str">
        <f>Text!H67</f>
        <v>Support staff</v>
      </c>
      <c r="E8" s="891"/>
      <c r="F8" s="890">
        <v>0</v>
      </c>
      <c r="G8" s="891"/>
      <c r="H8" s="891"/>
      <c r="I8" s="892">
        <f>F8</f>
        <v>0</v>
      </c>
      <c r="J8" s="891"/>
      <c r="K8" s="891"/>
      <c r="L8" s="891"/>
      <c r="M8" s="893"/>
      <c r="N8" s="893"/>
      <c r="O8" s="891"/>
      <c r="P8" s="15"/>
    </row>
    <row r="9" spans="1:21" ht="13" x14ac:dyDescent="0.3">
      <c r="B9" s="7">
        <v>202</v>
      </c>
      <c r="C9" s="7"/>
      <c r="D9" s="79" t="str">
        <f>Text!H68</f>
        <v>Indirect employee expenses</v>
      </c>
      <c r="E9" s="890">
        <v>0</v>
      </c>
      <c r="F9" s="890">
        <v>0</v>
      </c>
      <c r="G9" s="891"/>
      <c r="H9" s="891"/>
      <c r="I9" s="892">
        <f>SUM(E9:F9)</f>
        <v>0</v>
      </c>
      <c r="J9" s="891"/>
      <c r="K9" s="891"/>
      <c r="L9" s="891"/>
      <c r="M9" s="893"/>
      <c r="N9" s="893"/>
      <c r="O9" s="891"/>
      <c r="P9" s="15"/>
    </row>
    <row r="10" spans="1:21" ht="13" x14ac:dyDescent="0.3">
      <c r="B10" s="7">
        <v>203</v>
      </c>
      <c r="C10" s="2"/>
      <c r="D10" s="79" t="str">
        <f>Text!H69</f>
        <v>Repairs and maintenance</v>
      </c>
      <c r="E10" s="891"/>
      <c r="F10" s="890">
        <v>0</v>
      </c>
      <c r="G10" s="891"/>
      <c r="H10" s="891"/>
      <c r="I10" s="892">
        <f>F10</f>
        <v>0</v>
      </c>
      <c r="J10" s="891"/>
      <c r="K10" s="891"/>
      <c r="L10" s="891"/>
      <c r="M10" s="893"/>
      <c r="N10" s="893"/>
      <c r="O10" s="891"/>
      <c r="P10" s="15"/>
    </row>
    <row r="11" spans="1:21" ht="13" x14ac:dyDescent="0.3">
      <c r="B11" s="2">
        <v>204</v>
      </c>
      <c r="C11" s="4"/>
      <c r="D11" s="79" t="str">
        <f>Text!H70</f>
        <v>Other premises expenditure</v>
      </c>
      <c r="E11" s="891"/>
      <c r="F11" s="890">
        <v>0</v>
      </c>
      <c r="G11" s="891"/>
      <c r="H11" s="891"/>
      <c r="I11" s="892">
        <f>F11</f>
        <v>0</v>
      </c>
      <c r="J11" s="891"/>
      <c r="K11" s="891"/>
      <c r="L11" s="891"/>
      <c r="M11" s="893"/>
      <c r="N11" s="893"/>
      <c r="O11" s="891"/>
      <c r="P11" s="15"/>
    </row>
    <row r="12" spans="1:21" ht="13" x14ac:dyDescent="0.3">
      <c r="B12" s="4">
        <v>205</v>
      </c>
      <c r="C12" s="2"/>
      <c r="D12" s="79" t="str">
        <f>Text!H71</f>
        <v>Education equipment</v>
      </c>
      <c r="E12" s="891"/>
      <c r="F12" s="890">
        <v>0</v>
      </c>
      <c r="G12" s="891"/>
      <c r="H12" s="891"/>
      <c r="I12" s="892">
        <f>F12</f>
        <v>0</v>
      </c>
      <c r="J12" s="891"/>
      <c r="K12" s="891"/>
      <c r="L12" s="891"/>
      <c r="M12" s="893"/>
      <c r="N12" s="893"/>
      <c r="O12" s="891"/>
      <c r="P12" s="15"/>
    </row>
    <row r="13" spans="1:21" ht="13" x14ac:dyDescent="0.3">
      <c r="B13" s="2">
        <v>206</v>
      </c>
      <c r="C13" s="2"/>
      <c r="D13" s="79" t="str">
        <f>Text!H72</f>
        <v>School catering</v>
      </c>
      <c r="E13" s="891"/>
      <c r="F13" s="890">
        <v>0</v>
      </c>
      <c r="G13" s="891"/>
      <c r="H13" s="891"/>
      <c r="I13" s="892">
        <f>F13</f>
        <v>0</v>
      </c>
      <c r="J13" s="890">
        <v>0</v>
      </c>
      <c r="K13" s="891"/>
      <c r="L13" s="891"/>
      <c r="M13" s="892">
        <f>J13</f>
        <v>0</v>
      </c>
      <c r="N13" s="893"/>
      <c r="O13" s="891"/>
      <c r="P13" s="15"/>
    </row>
    <row r="14" spans="1:21" ht="13" x14ac:dyDescent="0.3">
      <c r="B14" s="45">
        <v>207</v>
      </c>
      <c r="C14" s="45"/>
      <c r="D14" s="79" t="str">
        <f>Text!H73</f>
        <v>Other expenditure</v>
      </c>
      <c r="E14" s="891"/>
      <c r="F14" s="890">
        <v>0</v>
      </c>
      <c r="G14" s="891"/>
      <c r="H14" s="891"/>
      <c r="I14" s="892">
        <f>F14</f>
        <v>0</v>
      </c>
      <c r="J14" s="891"/>
      <c r="K14" s="891"/>
      <c r="L14" s="891"/>
      <c r="M14" s="893"/>
      <c r="N14" s="893"/>
      <c r="O14" s="891"/>
      <c r="P14" s="15"/>
    </row>
    <row r="15" spans="1:21" ht="13" x14ac:dyDescent="0.3">
      <c r="B15" s="45">
        <v>208</v>
      </c>
      <c r="C15" s="45"/>
      <c r="D15" s="79" t="str">
        <f>Text!H74</f>
        <v>School income within LA accounts (excluding school catering income and insurance payouts)</v>
      </c>
      <c r="E15" s="891"/>
      <c r="F15" s="891"/>
      <c r="G15" s="891"/>
      <c r="H15" s="891"/>
      <c r="I15" s="891"/>
      <c r="J15" s="890">
        <v>0</v>
      </c>
      <c r="K15" s="890">
        <v>0</v>
      </c>
      <c r="L15" s="891"/>
      <c r="M15" s="892">
        <f>SUM(J15:K15)</f>
        <v>0</v>
      </c>
      <c r="N15" s="893"/>
      <c r="O15" s="891"/>
      <c r="P15" s="15"/>
    </row>
    <row r="16" spans="1:21" ht="13.5" thickBot="1" x14ac:dyDescent="0.35">
      <c r="B16" s="4">
        <v>209</v>
      </c>
      <c r="C16" s="4"/>
      <c r="D16" s="79" t="str">
        <f>Text!H75</f>
        <v>Adjustment for contributions to (col 1b) / from (col 6b) school reserves (see note)</v>
      </c>
      <c r="E16" s="894"/>
      <c r="F16" s="895">
        <v>0</v>
      </c>
      <c r="G16" s="894"/>
      <c r="H16" s="894"/>
      <c r="I16" s="896">
        <f>F16</f>
        <v>0</v>
      </c>
      <c r="J16" s="894"/>
      <c r="K16" s="895">
        <v>0</v>
      </c>
      <c r="L16" s="894"/>
      <c r="M16" s="896">
        <f>K16</f>
        <v>0</v>
      </c>
      <c r="N16" s="897"/>
      <c r="O16" s="894"/>
      <c r="P16" s="15"/>
    </row>
    <row r="17" spans="2:22" s="34" customFormat="1" ht="15.75" customHeight="1" thickBot="1" x14ac:dyDescent="0.35">
      <c r="B17" s="840">
        <v>210</v>
      </c>
      <c r="C17" s="1354" t="str">
        <f>Text!H76</f>
        <v>Total expenditure delegated to nursery schools (lines 200 to 209)</v>
      </c>
      <c r="D17" s="81"/>
      <c r="E17" s="898">
        <f>SUM(E7,E9)</f>
        <v>0</v>
      </c>
      <c r="F17" s="898">
        <f>SUM(F8:F14,F16)</f>
        <v>0</v>
      </c>
      <c r="G17" s="899">
        <v>0</v>
      </c>
      <c r="H17" s="900"/>
      <c r="I17" s="898">
        <f>SUM(E17:H17)</f>
        <v>0</v>
      </c>
      <c r="J17" s="898">
        <f>SUM(J13,J15)</f>
        <v>0</v>
      </c>
      <c r="K17" s="898">
        <f>SUM(K15:K16)</f>
        <v>0</v>
      </c>
      <c r="L17" s="900"/>
      <c r="M17" s="898">
        <f>SUM(M13,M15:M16)</f>
        <v>0</v>
      </c>
      <c r="N17" s="898">
        <f>I17+M17</f>
        <v>0</v>
      </c>
      <c r="O17" s="899">
        <v>0</v>
      </c>
      <c r="P17" s="21"/>
      <c r="Q17" s="307" t="str">
        <f>IF(N17&lt;0,Text!H33,IF(U17&lt;0,Text!H34,IF(N17&gt;0,"OK","")))</f>
        <v/>
      </c>
      <c r="S17" s="225"/>
      <c r="U17" s="23">
        <f>N17--O17</f>
        <v>0</v>
      </c>
      <c r="V17" s="299"/>
    </row>
    <row r="18" spans="2:22" ht="29.25" customHeight="1" x14ac:dyDescent="0.3">
      <c r="B18" s="37" t="str">
        <f>Text!H38</f>
        <v>Primary schools</v>
      </c>
      <c r="C18" s="37"/>
      <c r="D18" s="115"/>
      <c r="E18" s="901"/>
      <c r="F18" s="901"/>
      <c r="G18" s="901"/>
      <c r="H18" s="901"/>
      <c r="I18" s="901"/>
      <c r="J18" s="901"/>
      <c r="K18" s="901"/>
      <c r="L18" s="901"/>
      <c r="M18" s="901"/>
      <c r="N18" s="901"/>
      <c r="O18" s="902"/>
    </row>
    <row r="19" spans="2:22" ht="13" x14ac:dyDescent="0.3">
      <c r="B19" s="7">
        <v>1</v>
      </c>
      <c r="C19" s="7"/>
      <c r="D19" s="79" t="str">
        <f>Text!H77</f>
        <v>Teaching staff</v>
      </c>
      <c r="E19" s="890">
        <v>0</v>
      </c>
      <c r="F19" s="891"/>
      <c r="G19" s="891"/>
      <c r="H19" s="891"/>
      <c r="I19" s="892">
        <f>E19</f>
        <v>0</v>
      </c>
      <c r="J19" s="891"/>
      <c r="K19" s="891"/>
      <c r="L19" s="891"/>
      <c r="M19" s="893"/>
      <c r="N19" s="893"/>
      <c r="O19" s="891"/>
      <c r="P19" s="15"/>
    </row>
    <row r="20" spans="2:22" ht="13" x14ac:dyDescent="0.3">
      <c r="B20" s="7">
        <v>2</v>
      </c>
      <c r="C20" s="7"/>
      <c r="D20" s="79" t="str">
        <f>Text!H78</f>
        <v>Support staff</v>
      </c>
      <c r="E20" s="891"/>
      <c r="F20" s="890">
        <v>0</v>
      </c>
      <c r="G20" s="891"/>
      <c r="H20" s="891"/>
      <c r="I20" s="892">
        <f>F20</f>
        <v>0</v>
      </c>
      <c r="J20" s="891"/>
      <c r="K20" s="891"/>
      <c r="L20" s="891"/>
      <c r="M20" s="893"/>
      <c r="N20" s="893"/>
      <c r="O20" s="891"/>
      <c r="P20" s="15"/>
    </row>
    <row r="21" spans="2:22" ht="13" x14ac:dyDescent="0.3">
      <c r="B21" s="7">
        <v>3</v>
      </c>
      <c r="C21" s="7"/>
      <c r="D21" s="79" t="str">
        <f>Text!H79</f>
        <v>Indirect employee expenses</v>
      </c>
      <c r="E21" s="890">
        <v>0</v>
      </c>
      <c r="F21" s="890">
        <v>0</v>
      </c>
      <c r="G21" s="891"/>
      <c r="H21" s="891"/>
      <c r="I21" s="892">
        <f>SUM(E21:F21)</f>
        <v>0</v>
      </c>
      <c r="J21" s="891"/>
      <c r="K21" s="891"/>
      <c r="L21" s="891"/>
      <c r="M21" s="893"/>
      <c r="N21" s="893"/>
      <c r="O21" s="891"/>
      <c r="P21" s="15"/>
    </row>
    <row r="22" spans="2:22" ht="13" x14ac:dyDescent="0.3">
      <c r="B22" s="7">
        <v>4</v>
      </c>
      <c r="C22" s="7"/>
      <c r="D22" s="79" t="str">
        <f>Text!H80</f>
        <v>Repairs and maintenance</v>
      </c>
      <c r="E22" s="891"/>
      <c r="F22" s="890">
        <v>0</v>
      </c>
      <c r="G22" s="891"/>
      <c r="H22" s="891"/>
      <c r="I22" s="892">
        <f>F22</f>
        <v>0</v>
      </c>
      <c r="J22" s="891"/>
      <c r="K22" s="891"/>
      <c r="L22" s="891"/>
      <c r="M22" s="893"/>
      <c r="N22" s="893"/>
      <c r="O22" s="891"/>
      <c r="P22" s="15"/>
    </row>
    <row r="23" spans="2:22" ht="13" x14ac:dyDescent="0.3">
      <c r="B23" s="2">
        <v>5</v>
      </c>
      <c r="C23" s="2"/>
      <c r="D23" s="79" t="str">
        <f>Text!H81</f>
        <v>Other premises expenditure</v>
      </c>
      <c r="E23" s="891"/>
      <c r="F23" s="890">
        <v>0</v>
      </c>
      <c r="G23" s="891"/>
      <c r="H23" s="891"/>
      <c r="I23" s="892">
        <f>F23</f>
        <v>0</v>
      </c>
      <c r="J23" s="891"/>
      <c r="K23" s="891"/>
      <c r="L23" s="891"/>
      <c r="M23" s="893"/>
      <c r="N23" s="893"/>
      <c r="O23" s="891"/>
      <c r="P23" s="15"/>
    </row>
    <row r="24" spans="2:22" ht="13" x14ac:dyDescent="0.3">
      <c r="B24" s="45">
        <v>6</v>
      </c>
      <c r="C24" s="45"/>
      <c r="D24" s="79" t="str">
        <f>Text!H82</f>
        <v>Education equipment</v>
      </c>
      <c r="E24" s="891"/>
      <c r="F24" s="890">
        <v>0</v>
      </c>
      <c r="G24" s="891"/>
      <c r="H24" s="891"/>
      <c r="I24" s="892">
        <f>F24</f>
        <v>0</v>
      </c>
      <c r="J24" s="891"/>
      <c r="K24" s="891"/>
      <c r="L24" s="891"/>
      <c r="M24" s="893"/>
      <c r="N24" s="893"/>
      <c r="O24" s="891"/>
      <c r="P24" s="15"/>
    </row>
    <row r="25" spans="2:22" ht="13" x14ac:dyDescent="0.3">
      <c r="B25" s="45">
        <v>7</v>
      </c>
      <c r="C25" s="45"/>
      <c r="D25" s="79" t="str">
        <f>Text!H83</f>
        <v>School catering</v>
      </c>
      <c r="E25" s="891"/>
      <c r="F25" s="890">
        <v>0</v>
      </c>
      <c r="G25" s="891"/>
      <c r="H25" s="891"/>
      <c r="I25" s="892">
        <f>F25</f>
        <v>0</v>
      </c>
      <c r="J25" s="890">
        <v>0</v>
      </c>
      <c r="K25" s="891"/>
      <c r="L25" s="891"/>
      <c r="M25" s="892">
        <f>J25</f>
        <v>0</v>
      </c>
      <c r="N25" s="893"/>
      <c r="O25" s="891"/>
      <c r="P25" s="15"/>
    </row>
    <row r="26" spans="2:22" ht="13" x14ac:dyDescent="0.3">
      <c r="B26" s="45">
        <v>8</v>
      </c>
      <c r="C26" s="45"/>
      <c r="D26" s="79" t="str">
        <f>Text!H84</f>
        <v>Other expenditure</v>
      </c>
      <c r="E26" s="891"/>
      <c r="F26" s="890">
        <v>0</v>
      </c>
      <c r="G26" s="891"/>
      <c r="H26" s="891"/>
      <c r="I26" s="892">
        <f>F26</f>
        <v>0</v>
      </c>
      <c r="J26" s="891"/>
      <c r="K26" s="891"/>
      <c r="L26" s="891"/>
      <c r="M26" s="893"/>
      <c r="N26" s="893"/>
      <c r="O26" s="891"/>
      <c r="P26" s="15"/>
    </row>
    <row r="27" spans="2:22" ht="13" x14ac:dyDescent="0.3">
      <c r="B27" s="45">
        <v>9</v>
      </c>
      <c r="C27" s="45"/>
      <c r="D27" s="79" t="str">
        <f>Text!H85</f>
        <v>School income within LA accounts (excluding school catering income and insurance payouts)</v>
      </c>
      <c r="E27" s="891"/>
      <c r="F27" s="891"/>
      <c r="G27" s="891"/>
      <c r="H27" s="891"/>
      <c r="I27" s="891"/>
      <c r="J27" s="890">
        <v>0</v>
      </c>
      <c r="K27" s="890">
        <v>0</v>
      </c>
      <c r="L27" s="891"/>
      <c r="M27" s="892">
        <f>SUM(J27:K27)</f>
        <v>0</v>
      </c>
      <c r="N27" s="893"/>
      <c r="O27" s="891"/>
      <c r="P27" s="15"/>
    </row>
    <row r="28" spans="2:22" ht="13.5" thickBot="1" x14ac:dyDescent="0.35">
      <c r="B28" s="4">
        <v>10</v>
      </c>
      <c r="C28" s="4"/>
      <c r="D28" s="79" t="str">
        <f>Text!H86</f>
        <v>Adjustment for contributions to (col 1b) / from (col 6b) school reserves (see note)</v>
      </c>
      <c r="E28" s="894"/>
      <c r="F28" s="895">
        <v>0</v>
      </c>
      <c r="G28" s="894"/>
      <c r="H28" s="894"/>
      <c r="I28" s="896">
        <f>F28</f>
        <v>0</v>
      </c>
      <c r="J28" s="894"/>
      <c r="K28" s="895">
        <v>0</v>
      </c>
      <c r="L28" s="894"/>
      <c r="M28" s="896">
        <f>K28</f>
        <v>0</v>
      </c>
      <c r="N28" s="897"/>
      <c r="O28" s="894"/>
      <c r="P28" s="15"/>
    </row>
    <row r="29" spans="2:22" s="34" customFormat="1" ht="15.75" customHeight="1" thickBot="1" x14ac:dyDescent="0.35">
      <c r="B29" s="840">
        <v>11</v>
      </c>
      <c r="C29" s="1354" t="str">
        <f>Text!H87</f>
        <v>Total expenditure delegated to primary schools (lines 1 to 10)</v>
      </c>
      <c r="D29" s="81"/>
      <c r="E29" s="898">
        <f>SUM(E19,E21)</f>
        <v>0</v>
      </c>
      <c r="F29" s="898">
        <f>SUM(F20:F26,F28)</f>
        <v>0</v>
      </c>
      <c r="G29" s="899">
        <v>0</v>
      </c>
      <c r="H29" s="900"/>
      <c r="I29" s="898">
        <f>SUM(E29:H29)</f>
        <v>0</v>
      </c>
      <c r="J29" s="898">
        <f>SUM(J25,J27)</f>
        <v>0</v>
      </c>
      <c r="K29" s="898">
        <f>SUM(K27:K28)</f>
        <v>0</v>
      </c>
      <c r="L29" s="900"/>
      <c r="M29" s="898">
        <f>SUM(M25,M27:M28)</f>
        <v>0</v>
      </c>
      <c r="N29" s="898">
        <f>I29+M29</f>
        <v>0</v>
      </c>
      <c r="O29" s="899">
        <v>0</v>
      </c>
      <c r="P29" s="21"/>
      <c r="Q29" s="308" t="str">
        <f>IF(N29&lt;0,Text!H33,IF(U29&lt;0,Text!H34,IF(N29&gt;0,"OK","")))</f>
        <v/>
      </c>
      <c r="S29" s="225"/>
      <c r="U29" s="23">
        <f>N29--O29</f>
        <v>0</v>
      </c>
      <c r="V29" s="299"/>
    </row>
    <row r="30" spans="2:22" ht="29.25" customHeight="1" x14ac:dyDescent="0.3">
      <c r="B30" s="37" t="str">
        <f>Text!H39</f>
        <v>Secondary schools</v>
      </c>
      <c r="C30" s="37"/>
      <c r="D30" s="34"/>
      <c r="E30" s="902"/>
      <c r="F30" s="902"/>
      <c r="G30" s="902"/>
      <c r="H30" s="902"/>
      <c r="I30" s="902"/>
      <c r="J30" s="902"/>
      <c r="K30" s="902"/>
      <c r="L30" s="902"/>
      <c r="M30" s="902"/>
      <c r="N30" s="902"/>
      <c r="O30" s="902"/>
    </row>
    <row r="31" spans="2:22" ht="13" x14ac:dyDescent="0.3">
      <c r="B31" s="2">
        <v>12</v>
      </c>
      <c r="C31" s="2"/>
      <c r="D31" s="80" t="str">
        <f>Text!H88</f>
        <v>Teaching staff</v>
      </c>
      <c r="E31" s="890">
        <v>0</v>
      </c>
      <c r="F31" s="891"/>
      <c r="G31" s="891"/>
      <c r="H31" s="891"/>
      <c r="I31" s="892">
        <f>E31</f>
        <v>0</v>
      </c>
      <c r="J31" s="891"/>
      <c r="K31" s="891"/>
      <c r="L31" s="891"/>
      <c r="M31" s="893"/>
      <c r="N31" s="893"/>
      <c r="O31" s="891"/>
      <c r="P31" s="15"/>
    </row>
    <row r="32" spans="2:22" ht="13" x14ac:dyDescent="0.3">
      <c r="B32" s="2">
        <v>13</v>
      </c>
      <c r="C32" s="2"/>
      <c r="D32" s="80" t="str">
        <f>Text!H89</f>
        <v>Support staff</v>
      </c>
      <c r="E32" s="891"/>
      <c r="F32" s="890">
        <v>0</v>
      </c>
      <c r="G32" s="891"/>
      <c r="H32" s="891"/>
      <c r="I32" s="892">
        <f>F32</f>
        <v>0</v>
      </c>
      <c r="J32" s="891"/>
      <c r="K32" s="891"/>
      <c r="L32" s="891"/>
      <c r="M32" s="893"/>
      <c r="N32" s="893"/>
      <c r="O32" s="891"/>
      <c r="P32" s="15"/>
    </row>
    <row r="33" spans="2:22" ht="13" x14ac:dyDescent="0.3">
      <c r="B33" s="2">
        <v>14</v>
      </c>
      <c r="C33" s="2"/>
      <c r="D33" s="80" t="str">
        <f>Text!H90</f>
        <v>Indirect employee expenses</v>
      </c>
      <c r="E33" s="890">
        <v>0</v>
      </c>
      <c r="F33" s="890">
        <v>0</v>
      </c>
      <c r="G33" s="891"/>
      <c r="H33" s="891"/>
      <c r="I33" s="892">
        <f>SUM(E33:F33)</f>
        <v>0</v>
      </c>
      <c r="J33" s="891"/>
      <c r="K33" s="891"/>
      <c r="L33" s="891"/>
      <c r="M33" s="893"/>
      <c r="N33" s="893"/>
      <c r="O33" s="891"/>
      <c r="P33" s="15"/>
    </row>
    <row r="34" spans="2:22" ht="13" x14ac:dyDescent="0.3">
      <c r="B34" s="2">
        <v>15</v>
      </c>
      <c r="C34" s="2"/>
      <c r="D34" s="80" t="str">
        <f>Text!H91</f>
        <v>Repairs and maintenance</v>
      </c>
      <c r="E34" s="891"/>
      <c r="F34" s="890">
        <v>0</v>
      </c>
      <c r="G34" s="891"/>
      <c r="H34" s="891"/>
      <c r="I34" s="892">
        <f>F34</f>
        <v>0</v>
      </c>
      <c r="J34" s="891"/>
      <c r="K34" s="891"/>
      <c r="L34" s="891"/>
      <c r="M34" s="893"/>
      <c r="N34" s="893"/>
      <c r="O34" s="891"/>
      <c r="P34" s="15"/>
    </row>
    <row r="35" spans="2:22" ht="13" x14ac:dyDescent="0.3">
      <c r="B35" s="2">
        <v>16</v>
      </c>
      <c r="C35" s="2"/>
      <c r="D35" s="80" t="str">
        <f>Text!H92</f>
        <v>Other premises expenditure</v>
      </c>
      <c r="E35" s="891"/>
      <c r="F35" s="890">
        <v>0</v>
      </c>
      <c r="G35" s="891"/>
      <c r="H35" s="891"/>
      <c r="I35" s="892">
        <f>F35</f>
        <v>0</v>
      </c>
      <c r="J35" s="891"/>
      <c r="K35" s="891"/>
      <c r="L35" s="891"/>
      <c r="M35" s="893"/>
      <c r="N35" s="893"/>
      <c r="O35" s="891"/>
      <c r="P35" s="15"/>
    </row>
    <row r="36" spans="2:22" ht="13" x14ac:dyDescent="0.3">
      <c r="B36" s="2">
        <v>17</v>
      </c>
      <c r="C36" s="2"/>
      <c r="D36" s="80" t="str">
        <f>Text!H93</f>
        <v>Education equipment</v>
      </c>
      <c r="E36" s="891"/>
      <c r="F36" s="890">
        <v>0</v>
      </c>
      <c r="G36" s="891"/>
      <c r="H36" s="891"/>
      <c r="I36" s="892">
        <f>F36</f>
        <v>0</v>
      </c>
      <c r="J36" s="891"/>
      <c r="K36" s="891"/>
      <c r="L36" s="891"/>
      <c r="M36" s="893"/>
      <c r="N36" s="893"/>
      <c r="O36" s="891"/>
      <c r="P36" s="15"/>
    </row>
    <row r="37" spans="2:22" ht="13" x14ac:dyDescent="0.3">
      <c r="B37" s="2">
        <v>18</v>
      </c>
      <c r="C37" s="2"/>
      <c r="D37" s="80" t="str">
        <f>Text!H94</f>
        <v>School catering</v>
      </c>
      <c r="E37" s="891"/>
      <c r="F37" s="890">
        <v>0</v>
      </c>
      <c r="G37" s="891"/>
      <c r="H37" s="891"/>
      <c r="I37" s="892">
        <f>F37</f>
        <v>0</v>
      </c>
      <c r="J37" s="890">
        <v>0</v>
      </c>
      <c r="K37" s="891"/>
      <c r="L37" s="891"/>
      <c r="M37" s="892">
        <f>J37</f>
        <v>0</v>
      </c>
      <c r="N37" s="893"/>
      <c r="O37" s="891"/>
      <c r="P37" s="15"/>
    </row>
    <row r="38" spans="2:22" ht="13" x14ac:dyDescent="0.3">
      <c r="B38" s="2">
        <v>19</v>
      </c>
      <c r="C38" s="2"/>
      <c r="D38" s="80" t="str">
        <f>Text!H95</f>
        <v>Other expenditure</v>
      </c>
      <c r="E38" s="891"/>
      <c r="F38" s="890">
        <v>0</v>
      </c>
      <c r="G38" s="891"/>
      <c r="H38" s="891"/>
      <c r="I38" s="892">
        <f>F38</f>
        <v>0</v>
      </c>
      <c r="J38" s="891"/>
      <c r="K38" s="891"/>
      <c r="L38" s="891"/>
      <c r="M38" s="893"/>
      <c r="N38" s="893"/>
      <c r="O38" s="891"/>
      <c r="P38" s="15"/>
    </row>
    <row r="39" spans="2:22" ht="13" x14ac:dyDescent="0.3">
      <c r="B39" s="2">
        <v>20</v>
      </c>
      <c r="C39" s="2"/>
      <c r="D39" s="80" t="str">
        <f>Text!H96</f>
        <v>School income within LA accounts (excluding school catering income and insurance payouts)</v>
      </c>
      <c r="E39" s="891"/>
      <c r="F39" s="891"/>
      <c r="G39" s="891"/>
      <c r="H39" s="891"/>
      <c r="I39" s="891"/>
      <c r="J39" s="890">
        <v>0</v>
      </c>
      <c r="K39" s="890">
        <v>0</v>
      </c>
      <c r="L39" s="891"/>
      <c r="M39" s="892">
        <f>SUM(J39:K39)</f>
        <v>0</v>
      </c>
      <c r="N39" s="893"/>
      <c r="O39" s="891"/>
      <c r="P39" s="15"/>
    </row>
    <row r="40" spans="2:22" ht="13.5" thickBot="1" x14ac:dyDescent="0.35">
      <c r="B40" s="832">
        <v>21</v>
      </c>
      <c r="C40" s="832"/>
      <c r="D40" s="79" t="str">
        <f>Text!H97</f>
        <v>Adjustment for contributions to (col 1b) / from (col 6b) school reserves (see note)</v>
      </c>
      <c r="E40" s="894"/>
      <c r="F40" s="895">
        <v>0</v>
      </c>
      <c r="G40" s="894"/>
      <c r="H40" s="894"/>
      <c r="I40" s="896">
        <f>F40</f>
        <v>0</v>
      </c>
      <c r="J40" s="894"/>
      <c r="K40" s="895">
        <v>0</v>
      </c>
      <c r="L40" s="894"/>
      <c r="M40" s="896">
        <f>K40</f>
        <v>0</v>
      </c>
      <c r="N40" s="897"/>
      <c r="O40" s="894"/>
      <c r="P40" s="15"/>
    </row>
    <row r="41" spans="2:22" s="34" customFormat="1" ht="15.75" customHeight="1" thickBot="1" x14ac:dyDescent="0.35">
      <c r="B41" s="840">
        <v>22</v>
      </c>
      <c r="C41" s="1354" t="str">
        <f>Text!H98</f>
        <v>Total expenditure delegated to secondary schools (lines 12 to 21)</v>
      </c>
      <c r="D41" s="81"/>
      <c r="E41" s="898">
        <f>SUM(E31,E33)</f>
        <v>0</v>
      </c>
      <c r="F41" s="898">
        <f>SUM(F32:F38,F40)</f>
        <v>0</v>
      </c>
      <c r="G41" s="899">
        <v>0</v>
      </c>
      <c r="H41" s="900"/>
      <c r="I41" s="898">
        <f>SUM(E41:H41)</f>
        <v>0</v>
      </c>
      <c r="J41" s="898">
        <f>SUM(J37,J39)</f>
        <v>0</v>
      </c>
      <c r="K41" s="898">
        <f>SUM(K39:K40)</f>
        <v>0</v>
      </c>
      <c r="L41" s="900"/>
      <c r="M41" s="898">
        <f>SUM(M37,M39:M40)</f>
        <v>0</v>
      </c>
      <c r="N41" s="898">
        <f>I41+M41</f>
        <v>0</v>
      </c>
      <c r="O41" s="899">
        <v>0</v>
      </c>
      <c r="P41" s="21"/>
      <c r="Q41" s="308" t="str">
        <f>IF(N41&lt;0,Text!H33,IF(U41&lt;0,Text!H34,IF(N41&gt;0,"OK","")))</f>
        <v/>
      </c>
      <c r="S41" s="225"/>
      <c r="U41" s="23">
        <f>N41--O41</f>
        <v>0</v>
      </c>
      <c r="V41" s="299"/>
    </row>
    <row r="42" spans="2:22" ht="29.25" customHeight="1" x14ac:dyDescent="0.3">
      <c r="B42" s="37" t="str">
        <f>Text!H40</f>
        <v>Special schools</v>
      </c>
      <c r="C42" s="37"/>
      <c r="D42" s="34"/>
      <c r="E42" s="902"/>
      <c r="F42" s="902"/>
      <c r="G42" s="902"/>
      <c r="H42" s="902"/>
      <c r="I42" s="902"/>
      <c r="J42" s="902"/>
      <c r="K42" s="902"/>
      <c r="L42" s="902"/>
      <c r="M42" s="902"/>
      <c r="N42" s="902"/>
      <c r="O42" s="902"/>
    </row>
    <row r="43" spans="2:22" ht="13" x14ac:dyDescent="0.3">
      <c r="B43" s="2">
        <v>23</v>
      </c>
      <c r="C43" s="2"/>
      <c r="D43" s="2" t="str">
        <f>Text!H99</f>
        <v>Teaching staff</v>
      </c>
      <c r="E43" s="890">
        <v>0</v>
      </c>
      <c r="F43" s="891"/>
      <c r="G43" s="891"/>
      <c r="H43" s="891"/>
      <c r="I43" s="892">
        <f>E43</f>
        <v>0</v>
      </c>
      <c r="J43" s="903"/>
      <c r="K43" s="891"/>
      <c r="L43" s="904"/>
      <c r="M43" s="893"/>
      <c r="N43" s="893"/>
      <c r="O43" s="891"/>
      <c r="P43" s="15"/>
    </row>
    <row r="44" spans="2:22" ht="13" x14ac:dyDescent="0.3">
      <c r="B44" s="2">
        <v>24</v>
      </c>
      <c r="C44" s="2"/>
      <c r="D44" s="2" t="str">
        <f>Text!H100</f>
        <v>Support staff</v>
      </c>
      <c r="E44" s="891"/>
      <c r="F44" s="890">
        <v>0</v>
      </c>
      <c r="G44" s="891"/>
      <c r="H44" s="891"/>
      <c r="I44" s="892">
        <f>F44</f>
        <v>0</v>
      </c>
      <c r="J44" s="903"/>
      <c r="K44" s="891"/>
      <c r="L44" s="904"/>
      <c r="M44" s="893"/>
      <c r="N44" s="893"/>
      <c r="O44" s="891"/>
      <c r="P44" s="15"/>
    </row>
    <row r="45" spans="2:22" ht="13" x14ac:dyDescent="0.3">
      <c r="B45" s="2">
        <v>25</v>
      </c>
      <c r="C45" s="2"/>
      <c r="D45" s="2" t="str">
        <f>Text!H101</f>
        <v>Indirect employee expenses</v>
      </c>
      <c r="E45" s="890">
        <v>0</v>
      </c>
      <c r="F45" s="890">
        <v>0</v>
      </c>
      <c r="G45" s="891"/>
      <c r="H45" s="891"/>
      <c r="I45" s="892">
        <f>SUM(E45:F45)</f>
        <v>0</v>
      </c>
      <c r="J45" s="903"/>
      <c r="K45" s="891"/>
      <c r="L45" s="904"/>
      <c r="M45" s="893"/>
      <c r="N45" s="893"/>
      <c r="O45" s="891"/>
      <c r="P45" s="15"/>
    </row>
    <row r="46" spans="2:22" ht="13" x14ac:dyDescent="0.3">
      <c r="B46" s="2">
        <v>26</v>
      </c>
      <c r="C46" s="2"/>
      <c r="D46" s="2" t="str">
        <f>Text!H102</f>
        <v>Repairs and maintenance</v>
      </c>
      <c r="E46" s="891"/>
      <c r="F46" s="890">
        <v>0</v>
      </c>
      <c r="G46" s="891"/>
      <c r="H46" s="891"/>
      <c r="I46" s="892">
        <f>F46</f>
        <v>0</v>
      </c>
      <c r="J46" s="903"/>
      <c r="K46" s="891"/>
      <c r="L46" s="904"/>
      <c r="M46" s="893"/>
      <c r="N46" s="893"/>
      <c r="O46" s="891"/>
      <c r="P46" s="15"/>
    </row>
    <row r="47" spans="2:22" ht="13" x14ac:dyDescent="0.3">
      <c r="B47" s="2">
        <v>27</v>
      </c>
      <c r="C47" s="2"/>
      <c r="D47" s="2" t="str">
        <f>Text!H103</f>
        <v>Other premises expenditure</v>
      </c>
      <c r="E47" s="891"/>
      <c r="F47" s="890">
        <v>0</v>
      </c>
      <c r="G47" s="891"/>
      <c r="H47" s="891"/>
      <c r="I47" s="892">
        <f>F47</f>
        <v>0</v>
      </c>
      <c r="J47" s="903"/>
      <c r="K47" s="891"/>
      <c r="L47" s="904"/>
      <c r="M47" s="893"/>
      <c r="N47" s="893"/>
      <c r="O47" s="891"/>
      <c r="P47" s="15"/>
    </row>
    <row r="48" spans="2:22" ht="13" x14ac:dyDescent="0.3">
      <c r="B48" s="2">
        <v>28</v>
      </c>
      <c r="C48" s="2"/>
      <c r="D48" s="2" t="str">
        <f>Text!H104</f>
        <v>Education equipment</v>
      </c>
      <c r="E48" s="891"/>
      <c r="F48" s="890">
        <v>0</v>
      </c>
      <c r="G48" s="891"/>
      <c r="H48" s="891"/>
      <c r="I48" s="892">
        <f>F48</f>
        <v>0</v>
      </c>
      <c r="J48" s="903"/>
      <c r="K48" s="891"/>
      <c r="L48" s="904"/>
      <c r="M48" s="893"/>
      <c r="N48" s="893"/>
      <c r="O48" s="891"/>
      <c r="P48" s="15"/>
    </row>
    <row r="49" spans="2:22" ht="13" x14ac:dyDescent="0.3">
      <c r="B49" s="2">
        <v>29</v>
      </c>
      <c r="C49" s="2"/>
      <c r="D49" s="2" t="str">
        <f>Text!H105</f>
        <v>School catering</v>
      </c>
      <c r="E49" s="891"/>
      <c r="F49" s="890">
        <v>0</v>
      </c>
      <c r="G49" s="891"/>
      <c r="H49" s="891"/>
      <c r="I49" s="892">
        <f>F49</f>
        <v>0</v>
      </c>
      <c r="J49" s="890">
        <v>0</v>
      </c>
      <c r="K49" s="891"/>
      <c r="L49" s="904"/>
      <c r="M49" s="892">
        <f>J49</f>
        <v>0</v>
      </c>
      <c r="N49" s="893"/>
      <c r="O49" s="891"/>
      <c r="P49" s="15"/>
    </row>
    <row r="50" spans="2:22" ht="13" x14ac:dyDescent="0.3">
      <c r="B50" s="2">
        <v>30</v>
      </c>
      <c r="C50" s="2"/>
      <c r="D50" s="2" t="str">
        <f>Text!H106</f>
        <v>Other expenditure</v>
      </c>
      <c r="E50" s="891"/>
      <c r="F50" s="890">
        <v>0</v>
      </c>
      <c r="G50" s="891"/>
      <c r="H50" s="891"/>
      <c r="I50" s="892">
        <f>F50</f>
        <v>0</v>
      </c>
      <c r="J50" s="903"/>
      <c r="K50" s="891"/>
      <c r="L50" s="904"/>
      <c r="M50" s="893"/>
      <c r="N50" s="893"/>
      <c r="O50" s="891"/>
      <c r="P50" s="15"/>
    </row>
    <row r="51" spans="2:22" ht="13" x14ac:dyDescent="0.3">
      <c r="B51" s="2">
        <v>31</v>
      </c>
      <c r="C51" s="2"/>
      <c r="D51" s="2" t="str">
        <f>Text!H107</f>
        <v>School income within LA accounts (excluding school catering income and insurance payouts)</v>
      </c>
      <c r="E51" s="891"/>
      <c r="F51" s="891"/>
      <c r="G51" s="891"/>
      <c r="H51" s="891"/>
      <c r="I51" s="891"/>
      <c r="J51" s="890">
        <v>0</v>
      </c>
      <c r="K51" s="890">
        <v>0</v>
      </c>
      <c r="L51" s="905"/>
      <c r="M51" s="892">
        <f>SUM(J51:K51)</f>
        <v>0</v>
      </c>
      <c r="N51" s="893"/>
      <c r="O51" s="891"/>
      <c r="P51" s="15"/>
    </row>
    <row r="52" spans="2:22" ht="13.5" thickBot="1" x14ac:dyDescent="0.35">
      <c r="B52" s="832">
        <v>32</v>
      </c>
      <c r="C52" s="832"/>
      <c r="D52" s="832" t="str">
        <f>Text!H108</f>
        <v>Adjustment for contributions to (col 1b) / from (col 6b) school reserves (see note)</v>
      </c>
      <c r="E52" s="894"/>
      <c r="F52" s="895">
        <v>0</v>
      </c>
      <c r="G52" s="894"/>
      <c r="H52" s="894"/>
      <c r="I52" s="896">
        <f>F52</f>
        <v>0</v>
      </c>
      <c r="J52" s="906"/>
      <c r="K52" s="895">
        <v>0</v>
      </c>
      <c r="L52" s="907"/>
      <c r="M52" s="896">
        <f>K52</f>
        <v>0</v>
      </c>
      <c r="N52" s="897"/>
      <c r="O52" s="894"/>
      <c r="P52" s="15"/>
    </row>
    <row r="53" spans="2:22" s="34" customFormat="1" ht="15.75" customHeight="1" thickBot="1" x14ac:dyDescent="0.35">
      <c r="B53" s="840">
        <v>33</v>
      </c>
      <c r="C53" s="1354" t="str">
        <f>Text!H109</f>
        <v>Total expenditure delegated to special schools (lines 23 to 32)</v>
      </c>
      <c r="D53" s="81"/>
      <c r="E53" s="898">
        <f>SUM(E43,E45)</f>
        <v>0</v>
      </c>
      <c r="F53" s="898">
        <f>SUM(F44:F50,F52)</f>
        <v>0</v>
      </c>
      <c r="G53" s="899">
        <v>0</v>
      </c>
      <c r="H53" s="900"/>
      <c r="I53" s="898">
        <f>SUM(E53:H53)</f>
        <v>0</v>
      </c>
      <c r="J53" s="898">
        <f>SUM(J49,J51)</f>
        <v>0</v>
      </c>
      <c r="K53" s="898">
        <f>SUM(K51:K52)</f>
        <v>0</v>
      </c>
      <c r="L53" s="900"/>
      <c r="M53" s="898">
        <f>SUM(M49,M51:M52)</f>
        <v>0</v>
      </c>
      <c r="N53" s="898">
        <f>I53+M53</f>
        <v>0</v>
      </c>
      <c r="O53" s="899">
        <v>0</v>
      </c>
      <c r="P53" s="21"/>
      <c r="Q53" s="308" t="str">
        <f>IF(N53&lt;0,Text!H33,IF(U53&lt;0,Text!H34,IF(N53&gt;0,"OK","")))</f>
        <v/>
      </c>
      <c r="S53" s="225"/>
      <c r="U53" s="23">
        <f>N53--O53</f>
        <v>0</v>
      </c>
      <c r="V53" s="299"/>
    </row>
    <row r="54" spans="2:22" ht="29.25" customHeight="1" x14ac:dyDescent="0.3">
      <c r="B54" s="37" t="str">
        <f>Text!H41</f>
        <v>Middle schools</v>
      </c>
      <c r="C54" s="37"/>
      <c r="D54" s="34"/>
      <c r="E54" s="902"/>
      <c r="F54" s="902"/>
      <c r="G54" s="902"/>
      <c r="H54" s="902"/>
      <c r="I54" s="902"/>
      <c r="J54" s="902"/>
      <c r="K54" s="902"/>
      <c r="L54" s="902"/>
      <c r="M54" s="902"/>
      <c r="N54" s="902"/>
      <c r="O54" s="902"/>
    </row>
    <row r="55" spans="2:22" ht="13" x14ac:dyDescent="0.3">
      <c r="B55" s="2">
        <v>250</v>
      </c>
      <c r="C55" s="2"/>
      <c r="D55" s="2" t="str">
        <f>Text!H110</f>
        <v>Teaching staff</v>
      </c>
      <c r="E55" s="890">
        <v>0</v>
      </c>
      <c r="F55" s="891"/>
      <c r="G55" s="891"/>
      <c r="H55" s="891"/>
      <c r="I55" s="892">
        <f>E55</f>
        <v>0</v>
      </c>
      <c r="J55" s="903"/>
      <c r="K55" s="891"/>
      <c r="L55" s="904"/>
      <c r="M55" s="893"/>
      <c r="N55" s="893"/>
      <c r="O55" s="891"/>
      <c r="P55" s="15"/>
    </row>
    <row r="56" spans="2:22" ht="13" x14ac:dyDescent="0.3">
      <c r="B56" s="2">
        <v>251</v>
      </c>
      <c r="C56" s="2"/>
      <c r="D56" s="2" t="str">
        <f>Text!H111</f>
        <v>Support staff</v>
      </c>
      <c r="E56" s="891"/>
      <c r="F56" s="890">
        <v>0</v>
      </c>
      <c r="G56" s="891"/>
      <c r="H56" s="891"/>
      <c r="I56" s="892">
        <f>F56</f>
        <v>0</v>
      </c>
      <c r="J56" s="903"/>
      <c r="K56" s="891"/>
      <c r="L56" s="904"/>
      <c r="M56" s="893"/>
      <c r="N56" s="893"/>
      <c r="O56" s="891"/>
      <c r="P56" s="15"/>
    </row>
    <row r="57" spans="2:22" ht="13" x14ac:dyDescent="0.3">
      <c r="B57" s="2">
        <v>252</v>
      </c>
      <c r="C57" s="2"/>
      <c r="D57" s="2" t="str">
        <f>Text!H112</f>
        <v>Indirect employee expenses</v>
      </c>
      <c r="E57" s="890">
        <v>0</v>
      </c>
      <c r="F57" s="890">
        <v>0</v>
      </c>
      <c r="G57" s="891"/>
      <c r="H57" s="891"/>
      <c r="I57" s="892">
        <f>SUM(E57:F57)</f>
        <v>0</v>
      </c>
      <c r="J57" s="903"/>
      <c r="K57" s="891"/>
      <c r="L57" s="904"/>
      <c r="M57" s="893"/>
      <c r="N57" s="893"/>
      <c r="O57" s="891"/>
      <c r="P57" s="15"/>
    </row>
    <row r="58" spans="2:22" ht="13" x14ac:dyDescent="0.3">
      <c r="B58" s="2">
        <v>253</v>
      </c>
      <c r="C58" s="2"/>
      <c r="D58" s="2" t="str">
        <f>Text!H113</f>
        <v>Repairs and maintenance</v>
      </c>
      <c r="E58" s="891"/>
      <c r="F58" s="890">
        <v>0</v>
      </c>
      <c r="G58" s="891"/>
      <c r="H58" s="891"/>
      <c r="I58" s="892">
        <f>F58</f>
        <v>0</v>
      </c>
      <c r="J58" s="903"/>
      <c r="K58" s="891"/>
      <c r="L58" s="904"/>
      <c r="M58" s="893"/>
      <c r="N58" s="893"/>
      <c r="O58" s="891"/>
      <c r="P58" s="15"/>
    </row>
    <row r="59" spans="2:22" ht="13" x14ac:dyDescent="0.3">
      <c r="B59" s="2">
        <v>254</v>
      </c>
      <c r="C59" s="2"/>
      <c r="D59" s="2" t="str">
        <f>Text!H114</f>
        <v>Other premises expenditure</v>
      </c>
      <c r="E59" s="891"/>
      <c r="F59" s="890">
        <v>0</v>
      </c>
      <c r="G59" s="891"/>
      <c r="H59" s="891"/>
      <c r="I59" s="892">
        <f>F59</f>
        <v>0</v>
      </c>
      <c r="J59" s="903"/>
      <c r="K59" s="891"/>
      <c r="L59" s="904"/>
      <c r="M59" s="893"/>
      <c r="N59" s="893"/>
      <c r="O59" s="891"/>
      <c r="P59" s="15"/>
    </row>
    <row r="60" spans="2:22" ht="13" x14ac:dyDescent="0.3">
      <c r="B60" s="2">
        <v>255</v>
      </c>
      <c r="C60" s="2"/>
      <c r="D60" s="2" t="str">
        <f>Text!H115</f>
        <v>Education equipment</v>
      </c>
      <c r="E60" s="891"/>
      <c r="F60" s="890">
        <v>0</v>
      </c>
      <c r="G60" s="891"/>
      <c r="H60" s="891"/>
      <c r="I60" s="892">
        <f>F60</f>
        <v>0</v>
      </c>
      <c r="J60" s="903"/>
      <c r="K60" s="891"/>
      <c r="L60" s="904"/>
      <c r="M60" s="893"/>
      <c r="N60" s="893"/>
      <c r="O60" s="891"/>
      <c r="P60" s="15"/>
    </row>
    <row r="61" spans="2:22" ht="13" x14ac:dyDescent="0.3">
      <c r="B61" s="2">
        <v>256</v>
      </c>
      <c r="C61" s="2"/>
      <c r="D61" s="2" t="str">
        <f>Text!H116</f>
        <v>School catering</v>
      </c>
      <c r="E61" s="891"/>
      <c r="F61" s="890">
        <v>0</v>
      </c>
      <c r="G61" s="891"/>
      <c r="H61" s="891"/>
      <c r="I61" s="892">
        <f>F61</f>
        <v>0</v>
      </c>
      <c r="J61" s="890">
        <v>0</v>
      </c>
      <c r="K61" s="891"/>
      <c r="L61" s="904"/>
      <c r="M61" s="892">
        <f>J61</f>
        <v>0</v>
      </c>
      <c r="N61" s="893"/>
      <c r="O61" s="891"/>
      <c r="P61" s="15"/>
    </row>
    <row r="62" spans="2:22" ht="13" x14ac:dyDescent="0.3">
      <c r="B62" s="2">
        <v>257</v>
      </c>
      <c r="C62" s="2"/>
      <c r="D62" s="2" t="str">
        <f>Text!H117</f>
        <v>Other expenditure</v>
      </c>
      <c r="E62" s="891"/>
      <c r="F62" s="890">
        <v>0</v>
      </c>
      <c r="G62" s="891"/>
      <c r="H62" s="891"/>
      <c r="I62" s="892">
        <f>F62</f>
        <v>0</v>
      </c>
      <c r="J62" s="903"/>
      <c r="K62" s="891"/>
      <c r="L62" s="904"/>
      <c r="M62" s="893"/>
      <c r="N62" s="893"/>
      <c r="O62" s="891"/>
      <c r="P62" s="15"/>
    </row>
    <row r="63" spans="2:22" ht="13" x14ac:dyDescent="0.3">
      <c r="B63" s="2">
        <v>258</v>
      </c>
      <c r="C63" s="2"/>
      <c r="D63" s="2" t="str">
        <f>Text!H118</f>
        <v>School income within LA accounts (excluding school catering income and insurance payouts)</v>
      </c>
      <c r="E63" s="891"/>
      <c r="F63" s="891"/>
      <c r="G63" s="891"/>
      <c r="H63" s="891"/>
      <c r="I63" s="891"/>
      <c r="J63" s="890">
        <v>0</v>
      </c>
      <c r="K63" s="890">
        <v>0</v>
      </c>
      <c r="L63" s="905"/>
      <c r="M63" s="892">
        <f>SUM(J63:K63)</f>
        <v>0</v>
      </c>
      <c r="N63" s="893"/>
      <c r="O63" s="891"/>
      <c r="P63" s="15"/>
    </row>
    <row r="64" spans="2:22" ht="13.5" thickBot="1" x14ac:dyDescent="0.35">
      <c r="B64" s="832">
        <v>259</v>
      </c>
      <c r="C64" s="832"/>
      <c r="D64" s="832" t="str">
        <f>Text!H119</f>
        <v>Adjustment for contributions to (col 1b) / from (col 6b) school reserves (see note)</v>
      </c>
      <c r="E64" s="894"/>
      <c r="F64" s="895">
        <v>0</v>
      </c>
      <c r="G64" s="894"/>
      <c r="H64" s="894"/>
      <c r="I64" s="896">
        <f>F64</f>
        <v>0</v>
      </c>
      <c r="J64" s="906"/>
      <c r="K64" s="895">
        <v>0</v>
      </c>
      <c r="L64" s="907"/>
      <c r="M64" s="896">
        <f>K64</f>
        <v>0</v>
      </c>
      <c r="N64" s="897"/>
      <c r="O64" s="894"/>
      <c r="P64" s="15"/>
    </row>
    <row r="65" spans="2:22" s="34" customFormat="1" ht="15.75" customHeight="1" thickBot="1" x14ac:dyDescent="0.35">
      <c r="B65" s="840">
        <v>260</v>
      </c>
      <c r="C65" s="1354" t="str">
        <f>Text!H120</f>
        <v>Total expenditure delegated to middle schools (lines 250 to 259)</v>
      </c>
      <c r="D65" s="81"/>
      <c r="E65" s="898">
        <f>SUM(E55,E57)</f>
        <v>0</v>
      </c>
      <c r="F65" s="898">
        <f>SUM(F56:F62,F64)</f>
        <v>0</v>
      </c>
      <c r="G65" s="899">
        <v>0</v>
      </c>
      <c r="H65" s="900"/>
      <c r="I65" s="898">
        <f>SUM(E65:H65)</f>
        <v>0</v>
      </c>
      <c r="J65" s="898">
        <f>SUM(J61,J63)</f>
        <v>0</v>
      </c>
      <c r="K65" s="898">
        <f>SUM(K63:K64)</f>
        <v>0</v>
      </c>
      <c r="L65" s="900"/>
      <c r="M65" s="898">
        <f>SUM(M61,M63:M64)</f>
        <v>0</v>
      </c>
      <c r="N65" s="898">
        <f>I65+M65</f>
        <v>0</v>
      </c>
      <c r="O65" s="899">
        <v>0</v>
      </c>
      <c r="P65" s="21"/>
      <c r="Q65" s="308" t="str">
        <f>IF(N65&lt;0,Text!$H$33,IF(U65&lt;0,Text!$H$34,IF(N65&gt;0,"OK","")))</f>
        <v/>
      </c>
      <c r="S65" s="225"/>
      <c r="U65" s="23">
        <f>N65--O65</f>
        <v>0</v>
      </c>
      <c r="V65" s="299"/>
    </row>
    <row r="66" spans="2:22" ht="10.5" customHeight="1" thickBot="1" x14ac:dyDescent="0.35">
      <c r="B66" s="4"/>
      <c r="C66" s="4"/>
      <c r="D66" s="9"/>
      <c r="E66" s="908"/>
      <c r="F66" s="908"/>
      <c r="G66" s="908"/>
      <c r="H66" s="908"/>
      <c r="I66" s="908"/>
      <c r="J66" s="908"/>
      <c r="K66" s="908"/>
      <c r="L66" s="908"/>
      <c r="M66" s="908"/>
      <c r="N66" s="908"/>
      <c r="O66" s="908"/>
      <c r="P66" s="23"/>
    </row>
    <row r="67" spans="2:22" s="34" customFormat="1" ht="15.75" customHeight="1" thickBot="1" x14ac:dyDescent="0.35">
      <c r="B67" s="840">
        <v>34</v>
      </c>
      <c r="C67" s="1425" t="str">
        <f>Text!H121</f>
        <v>Total delegated schools expenditure (lines 210+11+22+33+260)</v>
      </c>
      <c r="D67" s="1426"/>
      <c r="E67" s="898">
        <f>E29+E41+E65+E17+E53</f>
        <v>0</v>
      </c>
      <c r="F67" s="898">
        <f>F29+F41+F65+F17+F53</f>
        <v>0</v>
      </c>
      <c r="G67" s="898">
        <f>G29+G41+G65+G17+G53</f>
        <v>0</v>
      </c>
      <c r="H67" s="900"/>
      <c r="I67" s="898">
        <f>I29+I41+I65+I17+I53</f>
        <v>0</v>
      </c>
      <c r="J67" s="898">
        <f>J29+J41+J65+J17+J53</f>
        <v>0</v>
      </c>
      <c r="K67" s="898">
        <f>K29+K41+K65+K17+K53</f>
        <v>0</v>
      </c>
      <c r="L67" s="900"/>
      <c r="M67" s="898">
        <f>M29+M41+M65+M17+M53</f>
        <v>0</v>
      </c>
      <c r="N67" s="898">
        <f>N29+N41+N65+N17+N53</f>
        <v>0</v>
      </c>
      <c r="O67" s="898">
        <f>O29+O41+O65+O17+O53</f>
        <v>0</v>
      </c>
      <c r="P67" s="23"/>
      <c r="Q67" s="308" t="str">
        <f>IF(N67&lt;0,Text!$H$33,IF(U67&lt;0,Text!$H$34,IF(N67&gt;0,"OK","")))</f>
        <v/>
      </c>
      <c r="S67" s="225"/>
      <c r="U67" s="23">
        <f>N67--O67</f>
        <v>0</v>
      </c>
      <c r="V67" s="299"/>
    </row>
    <row r="68" spans="2:22" ht="37.5" customHeight="1" x14ac:dyDescent="0.3">
      <c r="B68" s="1372" t="str">
        <f>Text!H42</f>
        <v>NON-DELEGATED SCHOOLS EXPENDITURE</v>
      </c>
      <c r="C68" s="1098"/>
      <c r="D68" s="1098"/>
      <c r="E68" s="909"/>
      <c r="F68" s="909"/>
      <c r="G68" s="902"/>
      <c r="H68" s="902"/>
      <c r="I68" s="902"/>
      <c r="J68" s="902"/>
      <c r="K68" s="902"/>
      <c r="L68" s="902"/>
      <c r="M68" s="902"/>
      <c r="N68" s="902"/>
      <c r="O68" s="902"/>
    </row>
    <row r="69" spans="2:22" ht="15.75" customHeight="1" x14ac:dyDescent="0.3">
      <c r="B69" s="37" t="str">
        <f>Text!H43</f>
        <v>Additional learning needs within school budget</v>
      </c>
      <c r="E69" s="909"/>
      <c r="F69" s="909"/>
      <c r="G69" s="902"/>
      <c r="H69" s="902"/>
      <c r="I69" s="902"/>
      <c r="J69" s="902"/>
      <c r="K69" s="902"/>
      <c r="L69" s="902"/>
      <c r="M69" s="902"/>
      <c r="N69" s="902"/>
      <c r="O69" s="902"/>
    </row>
    <row r="70" spans="2:22" ht="13" x14ac:dyDescent="0.3">
      <c r="B70" s="2">
        <v>300</v>
      </c>
      <c r="C70" s="2"/>
      <c r="D70" s="2" t="str">
        <f>Text!H122</f>
        <v>Additional learning needs - nursery</v>
      </c>
      <c r="E70" s="890">
        <v>0</v>
      </c>
      <c r="F70" s="890">
        <v>0</v>
      </c>
      <c r="G70" s="890">
        <v>0</v>
      </c>
      <c r="H70" s="890">
        <v>0</v>
      </c>
      <c r="I70" s="892">
        <f>SUM(E70:H70)</f>
        <v>0</v>
      </c>
      <c r="J70" s="890">
        <v>0</v>
      </c>
      <c r="K70" s="890">
        <v>0</v>
      </c>
      <c r="L70" s="890">
        <v>0</v>
      </c>
      <c r="M70" s="892">
        <f>SUM(J70:L70)</f>
        <v>0</v>
      </c>
      <c r="N70" s="892">
        <f>I70+M70</f>
        <v>0</v>
      </c>
      <c r="O70" s="890">
        <v>0</v>
      </c>
      <c r="P70" s="24"/>
      <c r="Q70" s="308" t="str">
        <f>IF(N70&lt;0,Text!$H$33,IF(U70&lt;0,Text!$H$34,IF(N70&gt;0,"OK","")))</f>
        <v/>
      </c>
      <c r="S70" s="226"/>
      <c r="U70" s="53">
        <f t="shared" ref="U70:U75" si="0">N70--O70</f>
        <v>0</v>
      </c>
    </row>
    <row r="71" spans="2:22" ht="13" x14ac:dyDescent="0.3">
      <c r="B71" s="2">
        <v>301</v>
      </c>
      <c r="C71" s="2"/>
      <c r="D71" s="2" t="str">
        <f>Text!H123</f>
        <v>Additional learning needs - primary</v>
      </c>
      <c r="E71" s="890">
        <v>0</v>
      </c>
      <c r="F71" s="890">
        <v>0</v>
      </c>
      <c r="G71" s="890">
        <v>0</v>
      </c>
      <c r="H71" s="890">
        <v>0</v>
      </c>
      <c r="I71" s="892">
        <f>SUM(E71:H71)</f>
        <v>0</v>
      </c>
      <c r="J71" s="890">
        <v>0</v>
      </c>
      <c r="K71" s="890">
        <v>0</v>
      </c>
      <c r="L71" s="890">
        <v>0</v>
      </c>
      <c r="M71" s="892">
        <f>SUM(J71:L71)</f>
        <v>0</v>
      </c>
      <c r="N71" s="892">
        <f>I71+M71</f>
        <v>0</v>
      </c>
      <c r="O71" s="890">
        <v>0</v>
      </c>
      <c r="P71" s="24"/>
      <c r="Q71" s="308" t="str">
        <f>IF(N71&lt;0,Text!$H$33,IF(U71&lt;0,Text!$H$34,IF(N71&gt;0,"OK","")))</f>
        <v/>
      </c>
      <c r="S71" s="226"/>
      <c r="U71" s="53">
        <f t="shared" si="0"/>
        <v>0</v>
      </c>
    </row>
    <row r="72" spans="2:22" ht="13" x14ac:dyDescent="0.3">
      <c r="B72" s="2">
        <v>302</v>
      </c>
      <c r="C72" s="2"/>
      <c r="D72" s="2" t="str">
        <f>Text!H124</f>
        <v>Additional learning needs - secondary</v>
      </c>
      <c r="E72" s="890">
        <v>0</v>
      </c>
      <c r="F72" s="890">
        <v>0</v>
      </c>
      <c r="G72" s="890">
        <v>0</v>
      </c>
      <c r="H72" s="890">
        <v>0</v>
      </c>
      <c r="I72" s="892">
        <f>SUM(E72:H72)</f>
        <v>0</v>
      </c>
      <c r="J72" s="890">
        <v>0</v>
      </c>
      <c r="K72" s="890">
        <v>0</v>
      </c>
      <c r="L72" s="890">
        <v>0</v>
      </c>
      <c r="M72" s="892">
        <f>SUM(J72:L72)</f>
        <v>0</v>
      </c>
      <c r="N72" s="892">
        <f>I72+M72</f>
        <v>0</v>
      </c>
      <c r="O72" s="890">
        <v>0</v>
      </c>
      <c r="P72" s="24"/>
      <c r="Q72" s="308" t="str">
        <f>IF(N72&lt;0,Text!$H$33,IF(U72&lt;0,Text!$H$34,IF(N72&gt;0,"OK","")))</f>
        <v/>
      </c>
      <c r="S72" s="226"/>
      <c r="U72" s="53">
        <f t="shared" si="0"/>
        <v>0</v>
      </c>
    </row>
    <row r="73" spans="2:22" ht="13" x14ac:dyDescent="0.3">
      <c r="B73" s="2">
        <v>303</v>
      </c>
      <c r="C73" s="7"/>
      <c r="D73" s="2" t="str">
        <f>Text!H125</f>
        <v>Additional learning needs - special</v>
      </c>
      <c r="E73" s="890">
        <v>0</v>
      </c>
      <c r="F73" s="890">
        <v>0</v>
      </c>
      <c r="G73" s="890">
        <v>0</v>
      </c>
      <c r="H73" s="890">
        <v>0</v>
      </c>
      <c r="I73" s="910">
        <f>SUM(E73:H73)</f>
        <v>0</v>
      </c>
      <c r="J73" s="890">
        <v>0</v>
      </c>
      <c r="K73" s="890">
        <v>0</v>
      </c>
      <c r="L73" s="890">
        <v>0</v>
      </c>
      <c r="M73" s="910">
        <f>SUM(J73:L73)</f>
        <v>0</v>
      </c>
      <c r="N73" s="910">
        <f>I73+M73</f>
        <v>0</v>
      </c>
      <c r="O73" s="890">
        <v>0</v>
      </c>
      <c r="P73" s="24"/>
      <c r="Q73" s="308" t="str">
        <f>IF(N73&lt;0,Text!$H$33,IF(U73&lt;0,Text!$H$34,IF(N73&gt;0,"OK","")))</f>
        <v/>
      </c>
      <c r="S73" s="226"/>
      <c r="U73" s="53">
        <f t="shared" si="0"/>
        <v>0</v>
      </c>
    </row>
    <row r="74" spans="2:22" ht="13.5" thickBot="1" x14ac:dyDescent="0.35">
      <c r="B74" s="2">
        <v>304</v>
      </c>
      <c r="C74" s="117"/>
      <c r="D74" s="2" t="str">
        <f>Text!H126</f>
        <v>Additional learning needs - middle</v>
      </c>
      <c r="E74" s="890">
        <v>0</v>
      </c>
      <c r="F74" s="890">
        <v>0</v>
      </c>
      <c r="G74" s="890">
        <v>0</v>
      </c>
      <c r="H74" s="890">
        <v>0</v>
      </c>
      <c r="I74" s="892">
        <f>SUM(E74:H74)</f>
        <v>0</v>
      </c>
      <c r="J74" s="890">
        <v>0</v>
      </c>
      <c r="K74" s="890">
        <v>0</v>
      </c>
      <c r="L74" s="890">
        <v>0</v>
      </c>
      <c r="M74" s="892">
        <f>SUM(J74:L74)</f>
        <v>0</v>
      </c>
      <c r="N74" s="892">
        <f>I74+M74</f>
        <v>0</v>
      </c>
      <c r="O74" s="890">
        <v>0</v>
      </c>
      <c r="P74" s="24"/>
      <c r="Q74" s="308" t="str">
        <f>IF(N74&lt;0,Text!$H$33,IF(U74&lt;0,Text!$H$34,IF(N74&gt;0,"OK","")))</f>
        <v/>
      </c>
      <c r="S74" s="226"/>
      <c r="U74" s="53">
        <f t="shared" si="0"/>
        <v>0</v>
      </c>
    </row>
    <row r="75" spans="2:22" s="34" customFormat="1" ht="15.75" customHeight="1" thickBot="1" x14ac:dyDescent="0.35">
      <c r="B75" s="840">
        <v>305</v>
      </c>
      <c r="C75" s="1354" t="str">
        <f>Text!H127</f>
        <v>Total Additional learning needs</v>
      </c>
      <c r="D75" s="81"/>
      <c r="E75" s="898">
        <f t="shared" ref="E75:O75" si="1">SUM(E70:E74)</f>
        <v>0</v>
      </c>
      <c r="F75" s="898">
        <f t="shared" si="1"/>
        <v>0</v>
      </c>
      <c r="G75" s="898">
        <f t="shared" si="1"/>
        <v>0</v>
      </c>
      <c r="H75" s="898">
        <f t="shared" si="1"/>
        <v>0</v>
      </c>
      <c r="I75" s="898">
        <f t="shared" si="1"/>
        <v>0</v>
      </c>
      <c r="J75" s="898">
        <f t="shared" si="1"/>
        <v>0</v>
      </c>
      <c r="K75" s="898">
        <f t="shared" si="1"/>
        <v>0</v>
      </c>
      <c r="L75" s="898">
        <f t="shared" si="1"/>
        <v>0</v>
      </c>
      <c r="M75" s="898">
        <f t="shared" si="1"/>
        <v>0</v>
      </c>
      <c r="N75" s="898">
        <f t="shared" si="1"/>
        <v>0</v>
      </c>
      <c r="O75" s="898">
        <f t="shared" si="1"/>
        <v>0</v>
      </c>
      <c r="P75" s="23"/>
      <c r="Q75" s="308" t="str">
        <f>IF(N75&lt;0,Text!$H$33,IF(U75&lt;0,Text!$H$34,IF(N75&gt;0,"OK","")))</f>
        <v/>
      </c>
      <c r="S75" s="225"/>
      <c r="U75" s="23">
        <f t="shared" si="0"/>
        <v>0</v>
      </c>
      <c r="V75" s="299"/>
    </row>
    <row r="76" spans="2:22" ht="29.25" customHeight="1" x14ac:dyDescent="0.3">
      <c r="B76" s="37" t="str">
        <f>Text!H44</f>
        <v>Inter authority recoupment</v>
      </c>
      <c r="C76" s="37"/>
      <c r="D76" s="34"/>
      <c r="E76" s="902"/>
      <c r="F76" s="902"/>
      <c r="G76" s="902"/>
      <c r="H76" s="902"/>
      <c r="I76" s="902"/>
      <c r="J76" s="902"/>
      <c r="K76" s="902"/>
      <c r="L76" s="902"/>
      <c r="M76" s="902"/>
      <c r="N76" s="902"/>
      <c r="O76" s="902"/>
    </row>
    <row r="77" spans="2:22" ht="13" x14ac:dyDescent="0.3">
      <c r="B77" s="2">
        <v>310</v>
      </c>
      <c r="C77" s="2"/>
      <c r="D77" s="2" t="str">
        <f>Text!H128</f>
        <v>Inter authority recoupment - nursery</v>
      </c>
      <c r="E77" s="891"/>
      <c r="F77" s="890">
        <v>0</v>
      </c>
      <c r="G77" s="891"/>
      <c r="H77" s="891"/>
      <c r="I77" s="892">
        <f>SUM(E77:H77)</f>
        <v>0</v>
      </c>
      <c r="J77" s="891"/>
      <c r="K77" s="890">
        <v>0</v>
      </c>
      <c r="L77" s="891"/>
      <c r="M77" s="892">
        <f>SUM(J77:L77)</f>
        <v>0</v>
      </c>
      <c r="N77" s="892">
        <f>I77+M77</f>
        <v>0</v>
      </c>
      <c r="O77" s="890">
        <v>0</v>
      </c>
      <c r="P77" s="24"/>
      <c r="Q77" s="308" t="str">
        <f>IF(N77&lt;0,Text!$H$33,IF(U77&lt;0,Text!$H$34,IF(N77&gt;0,"OK","")))</f>
        <v/>
      </c>
      <c r="S77" s="226"/>
      <c r="U77" s="53">
        <f t="shared" ref="U77:U82" si="2">N77--O77</f>
        <v>0</v>
      </c>
    </row>
    <row r="78" spans="2:22" ht="13" x14ac:dyDescent="0.3">
      <c r="B78" s="2">
        <v>311</v>
      </c>
      <c r="C78" s="2"/>
      <c r="D78" s="2" t="str">
        <f>Text!H129</f>
        <v>Inter authority recoupment - primary</v>
      </c>
      <c r="E78" s="891"/>
      <c r="F78" s="890">
        <v>0</v>
      </c>
      <c r="G78" s="891"/>
      <c r="H78" s="891"/>
      <c r="I78" s="892">
        <f>SUM(E78:H78)</f>
        <v>0</v>
      </c>
      <c r="J78" s="891"/>
      <c r="K78" s="890">
        <v>0</v>
      </c>
      <c r="L78" s="891"/>
      <c r="M78" s="892">
        <f>SUM(J78:L78)</f>
        <v>0</v>
      </c>
      <c r="N78" s="892">
        <f>I78+M78</f>
        <v>0</v>
      </c>
      <c r="O78" s="890">
        <v>0</v>
      </c>
      <c r="P78" s="24"/>
      <c r="Q78" s="308" t="str">
        <f>IF(N78&lt;0,Text!$H$33,IF(U78&lt;0,Text!$H$34,IF(N78&gt;0,"OK","")))</f>
        <v/>
      </c>
      <c r="S78" s="226"/>
      <c r="U78" s="53">
        <f t="shared" si="2"/>
        <v>0</v>
      </c>
    </row>
    <row r="79" spans="2:22" ht="13" x14ac:dyDescent="0.3">
      <c r="B79" s="2">
        <v>312</v>
      </c>
      <c r="C79" s="2"/>
      <c r="D79" s="2" t="str">
        <f>Text!H130</f>
        <v>Inter authority recoupment - secondary</v>
      </c>
      <c r="E79" s="891"/>
      <c r="F79" s="890">
        <v>0</v>
      </c>
      <c r="G79" s="891"/>
      <c r="H79" s="891"/>
      <c r="I79" s="892">
        <f>SUM(E79:H79)</f>
        <v>0</v>
      </c>
      <c r="J79" s="891"/>
      <c r="K79" s="890">
        <v>0</v>
      </c>
      <c r="L79" s="891"/>
      <c r="M79" s="892">
        <f>SUM(J79:L79)</f>
        <v>0</v>
      </c>
      <c r="N79" s="892">
        <f>I79+M79</f>
        <v>0</v>
      </c>
      <c r="O79" s="890">
        <v>0</v>
      </c>
      <c r="P79" s="24"/>
      <c r="Q79" s="308" t="str">
        <f>IF(N79&lt;0,Text!$H$33,IF(U79&lt;0,Text!$H$34,IF(N79&gt;0,"OK","")))</f>
        <v/>
      </c>
      <c r="S79" s="226"/>
      <c r="U79" s="53">
        <f t="shared" si="2"/>
        <v>0</v>
      </c>
    </row>
    <row r="80" spans="2:22" ht="13" x14ac:dyDescent="0.3">
      <c r="B80" s="2">
        <v>313</v>
      </c>
      <c r="C80" s="7"/>
      <c r="D80" s="2" t="str">
        <f>Text!H131</f>
        <v>Inter authority recoupment - special</v>
      </c>
      <c r="E80" s="891"/>
      <c r="F80" s="890">
        <v>0</v>
      </c>
      <c r="G80" s="891"/>
      <c r="H80" s="891"/>
      <c r="I80" s="910">
        <f>SUM(E80:H80)</f>
        <v>0</v>
      </c>
      <c r="J80" s="891"/>
      <c r="K80" s="890">
        <v>0</v>
      </c>
      <c r="L80" s="891"/>
      <c r="M80" s="910">
        <f>SUM(J80:L80)</f>
        <v>0</v>
      </c>
      <c r="N80" s="910">
        <f>I80+M80</f>
        <v>0</v>
      </c>
      <c r="O80" s="890">
        <v>0</v>
      </c>
      <c r="P80" s="24"/>
      <c r="Q80" s="308" t="str">
        <f>IF(N80&lt;0,Text!$H$33,IF(U80&lt;0,Text!$H$34,IF(N80&gt;0,"OK","")))</f>
        <v/>
      </c>
      <c r="S80" s="226"/>
      <c r="U80" s="53">
        <f t="shared" si="2"/>
        <v>0</v>
      </c>
    </row>
    <row r="81" spans="1:22" ht="13.5" thickBot="1" x14ac:dyDescent="0.35">
      <c r="B81" s="2">
        <v>314</v>
      </c>
      <c r="C81" s="117"/>
      <c r="D81" s="2" t="str">
        <f>Text!H132</f>
        <v>Inter authority recoupment - middle</v>
      </c>
      <c r="E81" s="911"/>
      <c r="F81" s="890">
        <v>0</v>
      </c>
      <c r="G81" s="911"/>
      <c r="H81" s="911"/>
      <c r="I81" s="892">
        <f>SUM(E81:H81)</f>
        <v>0</v>
      </c>
      <c r="J81" s="911"/>
      <c r="K81" s="890">
        <v>0</v>
      </c>
      <c r="L81" s="911"/>
      <c r="M81" s="892">
        <f>SUM(J81:L81)</f>
        <v>0</v>
      </c>
      <c r="N81" s="892">
        <f>I81+M81</f>
        <v>0</v>
      </c>
      <c r="O81" s="890">
        <v>0</v>
      </c>
      <c r="P81" s="24"/>
      <c r="Q81" s="308" t="str">
        <f>IF(N81&lt;0,Text!$H$33,IF(U81&lt;0,Text!$H$34,IF(N81&gt;0,"OK","")))</f>
        <v/>
      </c>
      <c r="S81" s="226"/>
      <c r="U81" s="53">
        <f t="shared" si="2"/>
        <v>0</v>
      </c>
    </row>
    <row r="82" spans="1:22" s="34" customFormat="1" ht="15.75" customHeight="1" thickBot="1" x14ac:dyDescent="0.35">
      <c r="B82" s="840">
        <v>315</v>
      </c>
      <c r="C82" s="1354" t="str">
        <f>Text!H133</f>
        <v>Total Inter authority recoupment</v>
      </c>
      <c r="D82" s="81"/>
      <c r="E82" s="912"/>
      <c r="F82" s="898">
        <f t="shared" ref="F82:O82" si="3">SUM(F77:F81)</f>
        <v>0</v>
      </c>
      <c r="G82" s="912"/>
      <c r="H82" s="912"/>
      <c r="I82" s="898">
        <f t="shared" si="3"/>
        <v>0</v>
      </c>
      <c r="J82" s="912"/>
      <c r="K82" s="898">
        <f t="shared" si="3"/>
        <v>0</v>
      </c>
      <c r="L82" s="912"/>
      <c r="M82" s="898">
        <f t="shared" si="3"/>
        <v>0</v>
      </c>
      <c r="N82" s="898">
        <f t="shared" si="3"/>
        <v>0</v>
      </c>
      <c r="O82" s="898">
        <f t="shared" si="3"/>
        <v>0</v>
      </c>
      <c r="P82" s="23"/>
      <c r="Q82" s="308" t="str">
        <f>IF(N82&lt;0,Text!$H$33,IF(U82&lt;0,Text!$H$34,IF(N82&gt;0,"OK","")))</f>
        <v/>
      </c>
      <c r="S82" s="225"/>
      <c r="U82" s="23">
        <f t="shared" si="2"/>
        <v>0</v>
      </c>
      <c r="V82" s="299"/>
    </row>
    <row r="83" spans="1:22" s="34" customFormat="1" ht="25.5" customHeight="1" x14ac:dyDescent="0.3">
      <c r="A83" s="1"/>
      <c r="B83" s="37" t="str">
        <f>Text!H45</f>
        <v>School catering</v>
      </c>
      <c r="C83" s="37"/>
      <c r="E83" s="902"/>
      <c r="F83" s="902"/>
      <c r="G83" s="902"/>
      <c r="H83" s="902"/>
      <c r="I83" s="902"/>
      <c r="J83" s="902"/>
      <c r="K83" s="902"/>
      <c r="L83" s="902"/>
      <c r="M83" s="902"/>
      <c r="N83" s="902"/>
      <c r="O83" s="902"/>
      <c r="P83" s="1"/>
      <c r="Q83" s="25"/>
      <c r="R83" s="1"/>
      <c r="S83" s="1"/>
      <c r="T83" s="1"/>
      <c r="U83" s="1"/>
      <c r="V83" s="299"/>
    </row>
    <row r="84" spans="1:22" s="34" customFormat="1" ht="13" x14ac:dyDescent="0.3">
      <c r="A84" s="1"/>
      <c r="B84" s="97">
        <v>316.10000000000002</v>
      </c>
      <c r="C84" s="2"/>
      <c r="D84" s="2" t="str">
        <f>Text!H134</f>
        <v>School catering - nursery</v>
      </c>
      <c r="E84" s="890">
        <v>0</v>
      </c>
      <c r="F84" s="890">
        <v>0</v>
      </c>
      <c r="G84" s="890">
        <v>0</v>
      </c>
      <c r="H84" s="890">
        <v>0</v>
      </c>
      <c r="I84" s="892">
        <f>SUM(E84:H84)</f>
        <v>0</v>
      </c>
      <c r="J84" s="890">
        <v>0</v>
      </c>
      <c r="K84" s="890">
        <v>0</v>
      </c>
      <c r="L84" s="890">
        <v>0</v>
      </c>
      <c r="M84" s="892">
        <f>SUM(J84:L84)</f>
        <v>0</v>
      </c>
      <c r="N84" s="892">
        <f>I84+M84</f>
        <v>0</v>
      </c>
      <c r="O84" s="890">
        <v>0</v>
      </c>
      <c r="P84" s="24"/>
      <c r="Q84" s="308" t="str">
        <f>IF(N84&lt;0,Text!$H$33,IF(U84&lt;0,Text!$H$34,IF(N84&gt;0,"OK","")))</f>
        <v/>
      </c>
      <c r="R84" s="1"/>
      <c r="S84" s="226"/>
      <c r="T84" s="1"/>
      <c r="U84" s="53">
        <f t="shared" ref="U84:U89" si="4">N84--O84</f>
        <v>0</v>
      </c>
      <c r="V84" s="299"/>
    </row>
    <row r="85" spans="1:22" s="34" customFormat="1" ht="13" x14ac:dyDescent="0.3">
      <c r="A85" s="1"/>
      <c r="B85" s="97">
        <v>316.2</v>
      </c>
      <c r="C85" s="2"/>
      <c r="D85" s="2" t="str">
        <f>Text!H135</f>
        <v>School catering - primary</v>
      </c>
      <c r="E85" s="890">
        <v>0</v>
      </c>
      <c r="F85" s="890">
        <v>0</v>
      </c>
      <c r="G85" s="890">
        <v>0</v>
      </c>
      <c r="H85" s="890">
        <v>0</v>
      </c>
      <c r="I85" s="892">
        <f>SUM(E85:H85)</f>
        <v>0</v>
      </c>
      <c r="J85" s="890">
        <v>0</v>
      </c>
      <c r="K85" s="890">
        <v>0</v>
      </c>
      <c r="L85" s="890">
        <v>0</v>
      </c>
      <c r="M85" s="892">
        <f>SUM(J85:L85)</f>
        <v>0</v>
      </c>
      <c r="N85" s="892">
        <f>I85+M85</f>
        <v>0</v>
      </c>
      <c r="O85" s="890">
        <v>0</v>
      </c>
      <c r="P85" s="24"/>
      <c r="Q85" s="308" t="str">
        <f>IF(N85&lt;0,Text!$H$33,IF(U85&lt;0,Text!$H$34,IF(N85&gt;0,"OK","")))</f>
        <v/>
      </c>
      <c r="R85" s="1"/>
      <c r="S85" s="226"/>
      <c r="T85" s="1"/>
      <c r="U85" s="53">
        <f t="shared" si="4"/>
        <v>0</v>
      </c>
      <c r="V85" s="299"/>
    </row>
    <row r="86" spans="1:22" s="34" customFormat="1" ht="13" x14ac:dyDescent="0.3">
      <c r="A86" s="1"/>
      <c r="B86" s="97">
        <v>316.3</v>
      </c>
      <c r="C86" s="2"/>
      <c r="D86" s="2" t="str">
        <f>Text!H136</f>
        <v>School catering - secondary</v>
      </c>
      <c r="E86" s="890">
        <v>0</v>
      </c>
      <c r="F86" s="890">
        <v>0</v>
      </c>
      <c r="G86" s="890">
        <v>0</v>
      </c>
      <c r="H86" s="890">
        <v>0</v>
      </c>
      <c r="I86" s="892">
        <f>SUM(E86:H86)</f>
        <v>0</v>
      </c>
      <c r="J86" s="890">
        <v>0</v>
      </c>
      <c r="K86" s="890">
        <v>0</v>
      </c>
      <c r="L86" s="890">
        <v>0</v>
      </c>
      <c r="M86" s="892">
        <f>SUM(J86:L86)</f>
        <v>0</v>
      </c>
      <c r="N86" s="892">
        <f>I86+M86</f>
        <v>0</v>
      </c>
      <c r="O86" s="890">
        <v>0</v>
      </c>
      <c r="P86" s="24"/>
      <c r="Q86" s="308" t="str">
        <f>IF(N86&lt;0,Text!$H$33,IF(U86&lt;0,Text!$H$34,IF(N86&gt;0,"OK","")))</f>
        <v/>
      </c>
      <c r="R86" s="1"/>
      <c r="S86" s="226"/>
      <c r="T86" s="1"/>
      <c r="U86" s="53">
        <f t="shared" si="4"/>
        <v>0</v>
      </c>
      <c r="V86" s="299"/>
    </row>
    <row r="87" spans="1:22" s="34" customFormat="1" ht="13" x14ac:dyDescent="0.3">
      <c r="A87" s="1"/>
      <c r="B87" s="97">
        <v>316.39999999999998</v>
      </c>
      <c r="C87" s="7"/>
      <c r="D87" s="2" t="str">
        <f>Text!H137</f>
        <v>School catering - special</v>
      </c>
      <c r="E87" s="890">
        <v>0</v>
      </c>
      <c r="F87" s="890">
        <v>0</v>
      </c>
      <c r="G87" s="890">
        <v>0</v>
      </c>
      <c r="H87" s="890">
        <v>0</v>
      </c>
      <c r="I87" s="910">
        <f>SUM(E87:H87)</f>
        <v>0</v>
      </c>
      <c r="J87" s="890">
        <v>0</v>
      </c>
      <c r="K87" s="890">
        <v>0</v>
      </c>
      <c r="L87" s="890">
        <v>0</v>
      </c>
      <c r="M87" s="910">
        <f>SUM(J87:L87)</f>
        <v>0</v>
      </c>
      <c r="N87" s="910">
        <f>I87+M87</f>
        <v>0</v>
      </c>
      <c r="O87" s="890">
        <v>0</v>
      </c>
      <c r="P87" s="24"/>
      <c r="Q87" s="308" t="str">
        <f>IF(N87&lt;0,Text!$H$33,IF(U87&lt;0,Text!$H$34,IF(N87&gt;0,"OK","")))</f>
        <v/>
      </c>
      <c r="R87" s="1"/>
      <c r="S87" s="226"/>
      <c r="T87" s="1"/>
      <c r="U87" s="53">
        <f t="shared" si="4"/>
        <v>0</v>
      </c>
      <c r="V87" s="299"/>
    </row>
    <row r="88" spans="1:22" s="34" customFormat="1" ht="13.5" thickBot="1" x14ac:dyDescent="0.35">
      <c r="A88" s="1"/>
      <c r="B88" s="97">
        <v>316.5</v>
      </c>
      <c r="C88" s="117"/>
      <c r="D88" s="2" t="str">
        <f>Text!H138</f>
        <v>School catering - middle</v>
      </c>
      <c r="E88" s="890">
        <v>0</v>
      </c>
      <c r="F88" s="890">
        <v>0</v>
      </c>
      <c r="G88" s="890">
        <v>0</v>
      </c>
      <c r="H88" s="890">
        <v>0</v>
      </c>
      <c r="I88" s="892">
        <f>SUM(E88:H88)</f>
        <v>0</v>
      </c>
      <c r="J88" s="890">
        <v>0</v>
      </c>
      <c r="K88" s="890">
        <v>0</v>
      </c>
      <c r="L88" s="890">
        <v>0</v>
      </c>
      <c r="M88" s="892">
        <f>SUM(J88:L88)</f>
        <v>0</v>
      </c>
      <c r="N88" s="892">
        <f>I88+M88</f>
        <v>0</v>
      </c>
      <c r="O88" s="890">
        <v>0</v>
      </c>
      <c r="P88" s="24"/>
      <c r="Q88" s="308" t="str">
        <f>IF(N88&lt;0,Text!$H$33,IF(U88&lt;0,Text!$H$34,IF(N88&gt;0,"OK","")))</f>
        <v/>
      </c>
      <c r="R88" s="1"/>
      <c r="S88" s="226"/>
      <c r="T88" s="1"/>
      <c r="U88" s="53">
        <f t="shared" si="4"/>
        <v>0</v>
      </c>
      <c r="V88" s="299"/>
    </row>
    <row r="89" spans="1:22" s="34" customFormat="1" ht="15.75" customHeight="1" thickBot="1" x14ac:dyDescent="0.35">
      <c r="B89" s="849">
        <v>316.60000000000002</v>
      </c>
      <c r="C89" s="1354" t="str">
        <f>Text!H139</f>
        <v>Total school catering</v>
      </c>
      <c r="D89" s="81"/>
      <c r="E89" s="898">
        <f t="shared" ref="E89:O89" si="5">SUM(E84:E88)</f>
        <v>0</v>
      </c>
      <c r="F89" s="898">
        <f t="shared" si="5"/>
        <v>0</v>
      </c>
      <c r="G89" s="898">
        <f t="shared" si="5"/>
        <v>0</v>
      </c>
      <c r="H89" s="898">
        <f t="shared" si="5"/>
        <v>0</v>
      </c>
      <c r="I89" s="898">
        <f t="shared" si="5"/>
        <v>0</v>
      </c>
      <c r="J89" s="898">
        <f t="shared" si="5"/>
        <v>0</v>
      </c>
      <c r="K89" s="898">
        <f t="shared" si="5"/>
        <v>0</v>
      </c>
      <c r="L89" s="898">
        <f t="shared" si="5"/>
        <v>0</v>
      </c>
      <c r="M89" s="898">
        <f t="shared" si="5"/>
        <v>0</v>
      </c>
      <c r="N89" s="898">
        <f t="shared" si="5"/>
        <v>0</v>
      </c>
      <c r="O89" s="898">
        <f t="shared" si="5"/>
        <v>0</v>
      </c>
      <c r="P89" s="23"/>
      <c r="Q89" s="308" t="str">
        <f>IF(N89&lt;0,Text!$H$33,IF(U89&lt;0,Text!$H$34,IF(N89&gt;0,"OK","")))</f>
        <v/>
      </c>
      <c r="S89" s="225"/>
      <c r="U89" s="23">
        <f t="shared" si="4"/>
        <v>0</v>
      </c>
      <c r="V89" s="299"/>
    </row>
    <row r="90" spans="1:22" ht="29.25" customHeight="1" x14ac:dyDescent="0.3">
      <c r="B90" s="37" t="str">
        <f>Text!H46</f>
        <v>Other schools budget</v>
      </c>
      <c r="C90" s="37"/>
      <c r="D90" s="34"/>
      <c r="E90" s="902"/>
      <c r="F90" s="902"/>
      <c r="G90" s="902"/>
      <c r="H90" s="902"/>
      <c r="I90" s="902"/>
      <c r="J90" s="902"/>
      <c r="K90" s="902"/>
      <c r="L90" s="902"/>
      <c r="M90" s="902"/>
      <c r="N90" s="902"/>
      <c r="O90" s="902"/>
      <c r="Q90" s="309"/>
    </row>
    <row r="91" spans="1:22" ht="13" x14ac:dyDescent="0.3">
      <c r="B91" s="2">
        <v>320</v>
      </c>
      <c r="C91" s="2"/>
      <c r="D91" s="2" t="str">
        <f>Text!H140</f>
        <v>Other school budget - nursery</v>
      </c>
      <c r="E91" s="890">
        <v>0</v>
      </c>
      <c r="F91" s="890">
        <v>0</v>
      </c>
      <c r="G91" s="890">
        <v>0</v>
      </c>
      <c r="H91" s="890">
        <v>0</v>
      </c>
      <c r="I91" s="892">
        <f>SUM(E91:H91)</f>
        <v>0</v>
      </c>
      <c r="J91" s="890">
        <v>0</v>
      </c>
      <c r="K91" s="890">
        <v>0</v>
      </c>
      <c r="L91" s="890">
        <v>0</v>
      </c>
      <c r="M91" s="892">
        <f>SUM(J91:L91)</f>
        <v>0</v>
      </c>
      <c r="N91" s="892">
        <f>I91+M91</f>
        <v>0</v>
      </c>
      <c r="O91" s="890">
        <v>0</v>
      </c>
      <c r="P91" s="24"/>
      <c r="Q91" s="308" t="str">
        <f>IF(N91&lt;0,Text!$H$33,IF(U91&lt;0,Text!$H$34,IF(N91&gt;0,"OK","")))</f>
        <v/>
      </c>
      <c r="S91" s="226"/>
      <c r="U91" s="53">
        <f t="shared" ref="U91:U96" si="6">N91--O91</f>
        <v>0</v>
      </c>
    </row>
    <row r="92" spans="1:22" ht="13" x14ac:dyDescent="0.3">
      <c r="B92" s="2">
        <v>321</v>
      </c>
      <c r="C92" s="2"/>
      <c r="D92" s="2" t="str">
        <f>Text!H141</f>
        <v>Other school budget - primary</v>
      </c>
      <c r="E92" s="890">
        <v>0</v>
      </c>
      <c r="F92" s="890">
        <v>0</v>
      </c>
      <c r="G92" s="890">
        <v>0</v>
      </c>
      <c r="H92" s="890">
        <v>0</v>
      </c>
      <c r="I92" s="892">
        <f>SUM(E92:H92)</f>
        <v>0</v>
      </c>
      <c r="J92" s="890">
        <v>0</v>
      </c>
      <c r="K92" s="890">
        <v>0</v>
      </c>
      <c r="L92" s="890">
        <v>0</v>
      </c>
      <c r="M92" s="892">
        <f>SUM(J92:L92)</f>
        <v>0</v>
      </c>
      <c r="N92" s="892">
        <f>I92+M92</f>
        <v>0</v>
      </c>
      <c r="O92" s="890">
        <v>0</v>
      </c>
      <c r="P92" s="24"/>
      <c r="Q92" s="308" t="str">
        <f>IF(N92&lt;0,Text!$H$33,IF(U92&lt;0,Text!$H$34,IF(N92&gt;0,"OK","")))</f>
        <v/>
      </c>
      <c r="S92" s="226"/>
      <c r="U92" s="53">
        <f t="shared" si="6"/>
        <v>0</v>
      </c>
    </row>
    <row r="93" spans="1:22" ht="13" x14ac:dyDescent="0.3">
      <c r="B93" s="2">
        <v>322</v>
      </c>
      <c r="C93" s="2"/>
      <c r="D93" s="2" t="str">
        <f>Text!H142</f>
        <v>Other school budget - secondary</v>
      </c>
      <c r="E93" s="890">
        <v>0</v>
      </c>
      <c r="F93" s="890">
        <v>0</v>
      </c>
      <c r="G93" s="890">
        <v>0</v>
      </c>
      <c r="H93" s="890">
        <v>0</v>
      </c>
      <c r="I93" s="892">
        <f>SUM(E93:H93)</f>
        <v>0</v>
      </c>
      <c r="J93" s="890">
        <v>0</v>
      </c>
      <c r="K93" s="890">
        <v>0</v>
      </c>
      <c r="L93" s="890">
        <v>0</v>
      </c>
      <c r="M93" s="892">
        <f>SUM(J93:L93)</f>
        <v>0</v>
      </c>
      <c r="N93" s="892">
        <f>I93+M93</f>
        <v>0</v>
      </c>
      <c r="O93" s="890">
        <v>0</v>
      </c>
      <c r="P93" s="24"/>
      <c r="Q93" s="308" t="str">
        <f>IF(N93&lt;0,Text!$H$33,IF(U93&lt;0,Text!$H$34,IF(N93&gt;0,"OK","")))</f>
        <v/>
      </c>
      <c r="S93" s="226"/>
      <c r="U93" s="53">
        <f t="shared" si="6"/>
        <v>0</v>
      </c>
    </row>
    <row r="94" spans="1:22" ht="13" x14ac:dyDescent="0.3">
      <c r="B94" s="2">
        <v>323</v>
      </c>
      <c r="C94" s="7"/>
      <c r="D94" s="2" t="str">
        <f>Text!H143</f>
        <v>Other school budget - special</v>
      </c>
      <c r="E94" s="890">
        <v>0</v>
      </c>
      <c r="F94" s="890">
        <v>0</v>
      </c>
      <c r="G94" s="890">
        <v>0</v>
      </c>
      <c r="H94" s="890">
        <v>0</v>
      </c>
      <c r="I94" s="910">
        <f>SUM(E94:H94)</f>
        <v>0</v>
      </c>
      <c r="J94" s="890">
        <v>0</v>
      </c>
      <c r="K94" s="890">
        <v>0</v>
      </c>
      <c r="L94" s="890">
        <v>0</v>
      </c>
      <c r="M94" s="910">
        <f>SUM(J94:L94)</f>
        <v>0</v>
      </c>
      <c r="N94" s="910">
        <f>I94+M94</f>
        <v>0</v>
      </c>
      <c r="O94" s="890">
        <v>0</v>
      </c>
      <c r="P94" s="24"/>
      <c r="Q94" s="308" t="str">
        <f>IF(N94&lt;0,Text!$H$33,IF(U94&lt;0,Text!$H$34,IF(N94&gt;0,"OK","")))</f>
        <v/>
      </c>
      <c r="S94" s="226"/>
      <c r="U94" s="53">
        <f t="shared" si="6"/>
        <v>0</v>
      </c>
    </row>
    <row r="95" spans="1:22" ht="13.5" thickBot="1" x14ac:dyDescent="0.35">
      <c r="B95" s="2">
        <v>324</v>
      </c>
      <c r="C95" s="117"/>
      <c r="D95" s="2" t="str">
        <f>Text!H144</f>
        <v>Other school budget - middle</v>
      </c>
      <c r="E95" s="890">
        <v>0</v>
      </c>
      <c r="F95" s="890">
        <v>0</v>
      </c>
      <c r="G95" s="890">
        <v>0</v>
      </c>
      <c r="H95" s="890">
        <v>0</v>
      </c>
      <c r="I95" s="892">
        <f>SUM(E95:H95)</f>
        <v>0</v>
      </c>
      <c r="J95" s="890">
        <v>0</v>
      </c>
      <c r="K95" s="890">
        <v>0</v>
      </c>
      <c r="L95" s="890">
        <v>0</v>
      </c>
      <c r="M95" s="892">
        <f>SUM(J95:L95)</f>
        <v>0</v>
      </c>
      <c r="N95" s="892">
        <f>I95+M95</f>
        <v>0</v>
      </c>
      <c r="O95" s="890">
        <v>0</v>
      </c>
      <c r="P95" s="24"/>
      <c r="Q95" s="308" t="str">
        <f>IF(N95&lt;0,Text!$H$33,IF(U95&lt;0,Text!$H$34,IF(N95&gt;0,"OK","")))</f>
        <v/>
      </c>
      <c r="S95" s="226"/>
      <c r="U95" s="53">
        <f t="shared" si="6"/>
        <v>0</v>
      </c>
    </row>
    <row r="96" spans="1:22" s="34" customFormat="1" ht="15.75" customHeight="1" thickBot="1" x14ac:dyDescent="0.35">
      <c r="B96" s="840">
        <v>325</v>
      </c>
      <c r="C96" s="1354" t="str">
        <f>Text!H145</f>
        <v>Total other school budget</v>
      </c>
      <c r="D96" s="81"/>
      <c r="E96" s="898">
        <f t="shared" ref="E96:O96" si="7">SUM(E91:E95)</f>
        <v>0</v>
      </c>
      <c r="F96" s="898">
        <f t="shared" si="7"/>
        <v>0</v>
      </c>
      <c r="G96" s="898">
        <f t="shared" si="7"/>
        <v>0</v>
      </c>
      <c r="H96" s="898">
        <f t="shared" si="7"/>
        <v>0</v>
      </c>
      <c r="I96" s="898">
        <f t="shared" si="7"/>
        <v>0</v>
      </c>
      <c r="J96" s="898">
        <f t="shared" si="7"/>
        <v>0</v>
      </c>
      <c r="K96" s="898">
        <f t="shared" si="7"/>
        <v>0</v>
      </c>
      <c r="L96" s="898">
        <f t="shared" si="7"/>
        <v>0</v>
      </c>
      <c r="M96" s="898">
        <f t="shared" si="7"/>
        <v>0</v>
      </c>
      <c r="N96" s="898">
        <f t="shared" si="7"/>
        <v>0</v>
      </c>
      <c r="O96" s="898">
        <f t="shared" si="7"/>
        <v>0</v>
      </c>
      <c r="P96" s="23"/>
      <c r="Q96" s="308" t="str">
        <f>IF(N96&lt;0,Text!$H$33,IF(U96&lt;0,Text!$H$34,IF(N96&gt;0,"OK","")))</f>
        <v/>
      </c>
      <c r="S96" s="225"/>
      <c r="U96" s="23">
        <f t="shared" si="6"/>
        <v>0</v>
      </c>
      <c r="V96" s="299"/>
    </row>
    <row r="97" spans="2:22" ht="29.25" customHeight="1" x14ac:dyDescent="0.3">
      <c r="B97" s="37" t="str">
        <f>Text!H47</f>
        <v>Staff</v>
      </c>
      <c r="C97" s="37"/>
      <c r="D97" s="34"/>
      <c r="E97" s="902"/>
      <c r="F97" s="902"/>
      <c r="G97" s="902"/>
      <c r="H97" s="902"/>
      <c r="I97" s="902"/>
      <c r="J97" s="902"/>
      <c r="K97" s="902"/>
      <c r="L97" s="902"/>
      <c r="M97" s="902"/>
      <c r="N97" s="902"/>
      <c r="O97" s="902"/>
      <c r="Q97" s="309"/>
    </row>
    <row r="98" spans="2:22" ht="13" x14ac:dyDescent="0.3">
      <c r="B98" s="2">
        <v>330</v>
      </c>
      <c r="C98" s="2"/>
      <c r="D98" s="2" t="str">
        <f>Text!H146</f>
        <v>Staff - nursery</v>
      </c>
      <c r="E98" s="890">
        <v>0</v>
      </c>
      <c r="F98" s="890">
        <v>0</v>
      </c>
      <c r="G98" s="890">
        <v>0</v>
      </c>
      <c r="H98" s="890">
        <v>0</v>
      </c>
      <c r="I98" s="892">
        <f>SUM(E98:H98)</f>
        <v>0</v>
      </c>
      <c r="J98" s="890">
        <v>0</v>
      </c>
      <c r="K98" s="890">
        <v>0</v>
      </c>
      <c r="L98" s="890">
        <v>0</v>
      </c>
      <c r="M98" s="892">
        <f>SUM(J98:L98)</f>
        <v>0</v>
      </c>
      <c r="N98" s="892">
        <f>I98+M98</f>
        <v>0</v>
      </c>
      <c r="O98" s="890">
        <v>0</v>
      </c>
      <c r="P98" s="24"/>
      <c r="Q98" s="308" t="str">
        <f>IF(N98&lt;0,Text!$H$33,IF(U98&lt;0,Text!$H$34,IF(N98&gt;0,"OK","")))</f>
        <v/>
      </c>
      <c r="S98" s="226"/>
      <c r="U98" s="53">
        <f t="shared" ref="U98:U103" si="8">N98--O98</f>
        <v>0</v>
      </c>
    </row>
    <row r="99" spans="2:22" ht="13" x14ac:dyDescent="0.3">
      <c r="B99" s="2">
        <v>331</v>
      </c>
      <c r="C99" s="2"/>
      <c r="D99" s="2" t="str">
        <f>Text!H147</f>
        <v>Staff - primary</v>
      </c>
      <c r="E99" s="890">
        <v>0</v>
      </c>
      <c r="F99" s="890">
        <v>0</v>
      </c>
      <c r="G99" s="890">
        <v>0</v>
      </c>
      <c r="H99" s="890">
        <v>0</v>
      </c>
      <c r="I99" s="892">
        <f>SUM(E99:H99)</f>
        <v>0</v>
      </c>
      <c r="J99" s="890">
        <v>0</v>
      </c>
      <c r="K99" s="890">
        <v>0</v>
      </c>
      <c r="L99" s="890">
        <v>0</v>
      </c>
      <c r="M99" s="892">
        <f>SUM(J99:L99)</f>
        <v>0</v>
      </c>
      <c r="N99" s="892">
        <f>I99+M99</f>
        <v>0</v>
      </c>
      <c r="O99" s="890">
        <v>0</v>
      </c>
      <c r="P99" s="24"/>
      <c r="Q99" s="308" t="str">
        <f>IF(N99&lt;0,Text!$H$33,IF(U99&lt;0,Text!$H$34,IF(N99&gt;0,"OK","")))</f>
        <v/>
      </c>
      <c r="S99" s="226"/>
      <c r="U99" s="53">
        <f t="shared" si="8"/>
        <v>0</v>
      </c>
    </row>
    <row r="100" spans="2:22" ht="13" x14ac:dyDescent="0.3">
      <c r="B100" s="2">
        <v>332</v>
      </c>
      <c r="C100" s="2"/>
      <c r="D100" s="2" t="str">
        <f>Text!H148</f>
        <v>Staff - secondary</v>
      </c>
      <c r="E100" s="890">
        <v>0</v>
      </c>
      <c r="F100" s="890">
        <v>0</v>
      </c>
      <c r="G100" s="890">
        <v>0</v>
      </c>
      <c r="H100" s="890">
        <v>0</v>
      </c>
      <c r="I100" s="892">
        <f>SUM(E100:H100)</f>
        <v>0</v>
      </c>
      <c r="J100" s="890">
        <v>0</v>
      </c>
      <c r="K100" s="890">
        <v>0</v>
      </c>
      <c r="L100" s="890">
        <v>0</v>
      </c>
      <c r="M100" s="892">
        <f>SUM(J100:L100)</f>
        <v>0</v>
      </c>
      <c r="N100" s="892">
        <f>I100+M100</f>
        <v>0</v>
      </c>
      <c r="O100" s="890">
        <v>0</v>
      </c>
      <c r="P100" s="24"/>
      <c r="Q100" s="308" t="str">
        <f>IF(N100&lt;0,Text!$H$33,IF(U100&lt;0,Text!$H$34,IF(N100&gt;0,"OK","")))</f>
        <v/>
      </c>
      <c r="S100" s="226"/>
      <c r="U100" s="53">
        <f t="shared" si="8"/>
        <v>0</v>
      </c>
    </row>
    <row r="101" spans="2:22" ht="13" x14ac:dyDescent="0.3">
      <c r="B101" s="2">
        <v>333</v>
      </c>
      <c r="C101" s="7"/>
      <c r="D101" s="2" t="str">
        <f>Text!H149</f>
        <v>Staff - special</v>
      </c>
      <c r="E101" s="890">
        <v>0</v>
      </c>
      <c r="F101" s="890">
        <v>0</v>
      </c>
      <c r="G101" s="890">
        <v>0</v>
      </c>
      <c r="H101" s="890">
        <v>0</v>
      </c>
      <c r="I101" s="910">
        <f>SUM(E101:H101)</f>
        <v>0</v>
      </c>
      <c r="J101" s="890">
        <v>0</v>
      </c>
      <c r="K101" s="890">
        <v>0</v>
      </c>
      <c r="L101" s="890">
        <v>0</v>
      </c>
      <c r="M101" s="910">
        <f>SUM(J101:L101)</f>
        <v>0</v>
      </c>
      <c r="N101" s="910">
        <f>I101+M101</f>
        <v>0</v>
      </c>
      <c r="O101" s="890">
        <v>0</v>
      </c>
      <c r="P101" s="24"/>
      <c r="Q101" s="308" t="str">
        <f>IF(N101&lt;0,Text!$H$33,IF(U101&lt;0,Text!$H$34,IF(N101&gt;0,"OK","")))</f>
        <v/>
      </c>
      <c r="S101" s="226"/>
      <c r="U101" s="53">
        <f t="shared" si="8"/>
        <v>0</v>
      </c>
    </row>
    <row r="102" spans="2:22" ht="13.5" thickBot="1" x14ac:dyDescent="0.35">
      <c r="B102" s="2">
        <v>334</v>
      </c>
      <c r="C102" s="117"/>
      <c r="D102" s="2" t="str">
        <f>Text!H150</f>
        <v>Staff - middle</v>
      </c>
      <c r="E102" s="890">
        <v>0</v>
      </c>
      <c r="F102" s="890">
        <v>0</v>
      </c>
      <c r="G102" s="890">
        <v>0</v>
      </c>
      <c r="H102" s="890">
        <v>0</v>
      </c>
      <c r="I102" s="892">
        <f>SUM(E102:H102)</f>
        <v>0</v>
      </c>
      <c r="J102" s="890">
        <v>0</v>
      </c>
      <c r="K102" s="890">
        <v>0</v>
      </c>
      <c r="L102" s="890">
        <v>0</v>
      </c>
      <c r="M102" s="892">
        <f>SUM(J102:L102)</f>
        <v>0</v>
      </c>
      <c r="N102" s="892">
        <f>I102+M102</f>
        <v>0</v>
      </c>
      <c r="O102" s="890">
        <v>0</v>
      </c>
      <c r="P102" s="24"/>
      <c r="Q102" s="308" t="str">
        <f>IF(N102&lt;0,Text!$H$33,IF(U102&lt;0,Text!$H$34,IF(N102&gt;0,"OK","")))</f>
        <v/>
      </c>
      <c r="S102" s="226"/>
      <c r="U102" s="53">
        <f t="shared" si="8"/>
        <v>0</v>
      </c>
    </row>
    <row r="103" spans="2:22" s="34" customFormat="1" ht="15.75" customHeight="1" thickBot="1" x14ac:dyDescent="0.35">
      <c r="B103" s="840">
        <v>335</v>
      </c>
      <c r="C103" s="1354" t="str">
        <f>Text!H151</f>
        <v>Total Staff</v>
      </c>
      <c r="D103" s="81"/>
      <c r="E103" s="898">
        <f t="shared" ref="E103:O103" si="9">SUM(E98:E102)</f>
        <v>0</v>
      </c>
      <c r="F103" s="898">
        <f t="shared" si="9"/>
        <v>0</v>
      </c>
      <c r="G103" s="898">
        <f t="shared" si="9"/>
        <v>0</v>
      </c>
      <c r="H103" s="898">
        <f t="shared" si="9"/>
        <v>0</v>
      </c>
      <c r="I103" s="898">
        <f t="shared" si="9"/>
        <v>0</v>
      </c>
      <c r="J103" s="898">
        <f t="shared" si="9"/>
        <v>0</v>
      </c>
      <c r="K103" s="898">
        <f t="shared" si="9"/>
        <v>0</v>
      </c>
      <c r="L103" s="898">
        <f t="shared" si="9"/>
        <v>0</v>
      </c>
      <c r="M103" s="898">
        <f t="shared" si="9"/>
        <v>0</v>
      </c>
      <c r="N103" s="898">
        <f t="shared" si="9"/>
        <v>0</v>
      </c>
      <c r="O103" s="898">
        <f t="shared" si="9"/>
        <v>0</v>
      </c>
      <c r="P103" s="23"/>
      <c r="Q103" s="308" t="str">
        <f>IF(N103&lt;0,Text!$H$33,IF(U103&lt;0,Text!$H$34,IF(N103&gt;0,"OK","")))</f>
        <v/>
      </c>
      <c r="S103" s="225"/>
      <c r="U103" s="23">
        <f t="shared" si="8"/>
        <v>0</v>
      </c>
      <c r="V103" s="299"/>
    </row>
    <row r="104" spans="2:22" ht="29.25" customHeight="1" x14ac:dyDescent="0.3">
      <c r="B104" s="37" t="str">
        <f>Text!H48</f>
        <v>Capital expenditure charged to revenue account</v>
      </c>
      <c r="C104" s="37"/>
      <c r="D104" s="34"/>
      <c r="E104" s="902"/>
      <c r="F104" s="902"/>
      <c r="G104" s="902"/>
      <c r="H104" s="902"/>
      <c r="I104" s="902"/>
      <c r="J104" s="902"/>
      <c r="K104" s="902"/>
      <c r="L104" s="902"/>
      <c r="M104" s="902"/>
      <c r="N104" s="902"/>
      <c r="O104" s="902"/>
      <c r="Q104" s="309"/>
    </row>
    <row r="105" spans="2:22" ht="13" x14ac:dyDescent="0.3">
      <c r="B105" s="2">
        <v>340</v>
      </c>
      <c r="C105" s="2"/>
      <c r="D105" s="2" t="str">
        <f>Text!H152</f>
        <v>Capital expenditure charged to revenue account - nursery</v>
      </c>
      <c r="E105" s="890">
        <v>0</v>
      </c>
      <c r="F105" s="890">
        <v>0</v>
      </c>
      <c r="G105" s="890">
        <v>0</v>
      </c>
      <c r="H105" s="890">
        <v>0</v>
      </c>
      <c r="I105" s="892">
        <f>SUM(E105:H105)</f>
        <v>0</v>
      </c>
      <c r="J105" s="890">
        <v>0</v>
      </c>
      <c r="K105" s="890">
        <v>0</v>
      </c>
      <c r="L105" s="890">
        <v>0</v>
      </c>
      <c r="M105" s="892">
        <f>SUM(J105:L105)</f>
        <v>0</v>
      </c>
      <c r="N105" s="892">
        <f>I105+M105</f>
        <v>0</v>
      </c>
      <c r="O105" s="890">
        <v>0</v>
      </c>
      <c r="P105" s="24"/>
      <c r="Q105" s="308" t="str">
        <f>IF(N105&lt;0,Text!$H$33,IF(U105&lt;0,Text!$H$34,IF(N105&gt;0,"OK","")))</f>
        <v/>
      </c>
      <c r="S105" s="226"/>
      <c r="U105" s="53">
        <f t="shared" ref="U105:U110" si="10">N105--O105</f>
        <v>0</v>
      </c>
    </row>
    <row r="106" spans="2:22" ht="13" x14ac:dyDescent="0.3">
      <c r="B106" s="2">
        <v>341</v>
      </c>
      <c r="C106" s="2"/>
      <c r="D106" s="2" t="str">
        <f>Text!H153</f>
        <v>Capital expenditure charged to revenue account - primary</v>
      </c>
      <c r="E106" s="890">
        <v>0</v>
      </c>
      <c r="F106" s="890">
        <v>0</v>
      </c>
      <c r="G106" s="890">
        <v>0</v>
      </c>
      <c r="H106" s="890">
        <v>0</v>
      </c>
      <c r="I106" s="892">
        <f>SUM(E106:H106)</f>
        <v>0</v>
      </c>
      <c r="J106" s="890">
        <v>0</v>
      </c>
      <c r="K106" s="890">
        <v>0</v>
      </c>
      <c r="L106" s="890">
        <v>0</v>
      </c>
      <c r="M106" s="892">
        <f>SUM(J106:L106)</f>
        <v>0</v>
      </c>
      <c r="N106" s="892">
        <f>I106+M106</f>
        <v>0</v>
      </c>
      <c r="O106" s="890">
        <v>0</v>
      </c>
      <c r="P106" s="24"/>
      <c r="Q106" s="308" t="str">
        <f>IF(N106&lt;0,Text!$H$33,IF(U106&lt;0,Text!$H$34,IF(N106&gt;0,"OK","")))</f>
        <v/>
      </c>
      <c r="S106" s="226"/>
      <c r="U106" s="53">
        <f t="shared" si="10"/>
        <v>0</v>
      </c>
    </row>
    <row r="107" spans="2:22" ht="13" x14ac:dyDescent="0.3">
      <c r="B107" s="2">
        <v>342</v>
      </c>
      <c r="C107" s="2"/>
      <c r="D107" s="2" t="str">
        <f>Text!H154</f>
        <v>Capital expenditure charged to revenue account - secondary</v>
      </c>
      <c r="E107" s="890">
        <v>0</v>
      </c>
      <c r="F107" s="890">
        <v>0</v>
      </c>
      <c r="G107" s="890">
        <v>0</v>
      </c>
      <c r="H107" s="890">
        <v>0</v>
      </c>
      <c r="I107" s="892">
        <f>SUM(E107:H107)</f>
        <v>0</v>
      </c>
      <c r="J107" s="890">
        <v>0</v>
      </c>
      <c r="K107" s="890">
        <v>0</v>
      </c>
      <c r="L107" s="890">
        <v>0</v>
      </c>
      <c r="M107" s="892">
        <f>SUM(J107:L107)</f>
        <v>0</v>
      </c>
      <c r="N107" s="892">
        <f>I107+M107</f>
        <v>0</v>
      </c>
      <c r="O107" s="890">
        <v>0</v>
      </c>
      <c r="P107" s="24"/>
      <c r="Q107" s="308" t="str">
        <f>IF(N107&lt;0,Text!$H$33,IF(U107&lt;0,Text!$H$34,IF(N107&gt;0,"OK","")))</f>
        <v/>
      </c>
      <c r="S107" s="226"/>
      <c r="U107" s="53">
        <f t="shared" si="10"/>
        <v>0</v>
      </c>
    </row>
    <row r="108" spans="2:22" ht="13" x14ac:dyDescent="0.3">
      <c r="B108" s="2">
        <v>343</v>
      </c>
      <c r="C108" s="7"/>
      <c r="D108" s="2" t="str">
        <f>Text!H155</f>
        <v>Capital expenditure charged to revenue account - special</v>
      </c>
      <c r="E108" s="890">
        <v>0</v>
      </c>
      <c r="F108" s="890">
        <v>0</v>
      </c>
      <c r="G108" s="890">
        <v>0</v>
      </c>
      <c r="H108" s="890">
        <v>0</v>
      </c>
      <c r="I108" s="910">
        <f>SUM(E108:H108)</f>
        <v>0</v>
      </c>
      <c r="J108" s="890">
        <v>0</v>
      </c>
      <c r="K108" s="890">
        <v>0</v>
      </c>
      <c r="L108" s="890">
        <v>0</v>
      </c>
      <c r="M108" s="910">
        <f>SUM(J108:L108)</f>
        <v>0</v>
      </c>
      <c r="N108" s="910">
        <f>I108+M108</f>
        <v>0</v>
      </c>
      <c r="O108" s="890">
        <v>0</v>
      </c>
      <c r="P108" s="24"/>
      <c r="Q108" s="308" t="str">
        <f>IF(N108&lt;0,Text!$H$33,IF(U108&lt;0,Text!$H$34,IF(N108&gt;0,"OK","")))</f>
        <v/>
      </c>
      <c r="S108" s="226"/>
      <c r="U108" s="53">
        <f t="shared" si="10"/>
        <v>0</v>
      </c>
    </row>
    <row r="109" spans="2:22" ht="13.5" thickBot="1" x14ac:dyDescent="0.35">
      <c r="B109" s="2">
        <v>344</v>
      </c>
      <c r="C109" s="117"/>
      <c r="D109" s="2" t="str">
        <f>Text!H156</f>
        <v>Capital expenditure charged to revenue account - middle</v>
      </c>
      <c r="E109" s="890">
        <v>0</v>
      </c>
      <c r="F109" s="890">
        <v>0</v>
      </c>
      <c r="G109" s="890">
        <v>0</v>
      </c>
      <c r="H109" s="890">
        <v>0</v>
      </c>
      <c r="I109" s="892">
        <f>SUM(E109:H109)</f>
        <v>0</v>
      </c>
      <c r="J109" s="890">
        <v>0</v>
      </c>
      <c r="K109" s="890">
        <v>0</v>
      </c>
      <c r="L109" s="890">
        <v>0</v>
      </c>
      <c r="M109" s="892">
        <f>SUM(J109:L109)</f>
        <v>0</v>
      </c>
      <c r="N109" s="892">
        <f>I109+M109</f>
        <v>0</v>
      </c>
      <c r="O109" s="890">
        <v>0</v>
      </c>
      <c r="P109" s="24"/>
      <c r="Q109" s="308" t="str">
        <f>IF(N109&lt;0,Text!$H$33,IF(U109&lt;0,Text!$H$34,IF(N109&gt;0,"OK","")))</f>
        <v/>
      </c>
      <c r="S109" s="226"/>
      <c r="U109" s="53">
        <f t="shared" si="10"/>
        <v>0</v>
      </c>
    </row>
    <row r="110" spans="2:22" s="34" customFormat="1" ht="15.75" customHeight="1" thickBot="1" x14ac:dyDescent="0.35">
      <c r="B110" s="840">
        <v>345</v>
      </c>
      <c r="C110" s="1354" t="str">
        <f>Text!H157</f>
        <v>Total Capital expenditure charged to revenue account</v>
      </c>
      <c r="D110" s="81"/>
      <c r="E110" s="898">
        <f t="shared" ref="E110:O110" si="11">SUM(E105:E109)</f>
        <v>0</v>
      </c>
      <c r="F110" s="898">
        <f t="shared" si="11"/>
        <v>0</v>
      </c>
      <c r="G110" s="898">
        <f t="shared" si="11"/>
        <v>0</v>
      </c>
      <c r="H110" s="898">
        <f t="shared" si="11"/>
        <v>0</v>
      </c>
      <c r="I110" s="898">
        <f t="shared" si="11"/>
        <v>0</v>
      </c>
      <c r="J110" s="898">
        <f t="shared" si="11"/>
        <v>0</v>
      </c>
      <c r="K110" s="898">
        <f t="shared" si="11"/>
        <v>0</v>
      </c>
      <c r="L110" s="898">
        <f t="shared" si="11"/>
        <v>0</v>
      </c>
      <c r="M110" s="898">
        <f t="shared" si="11"/>
        <v>0</v>
      </c>
      <c r="N110" s="898">
        <f t="shared" si="11"/>
        <v>0</v>
      </c>
      <c r="O110" s="898">
        <f t="shared" si="11"/>
        <v>0</v>
      </c>
      <c r="P110" s="23"/>
      <c r="Q110" s="308" t="str">
        <f>IF(N110&lt;0,Text!$H$33,IF(U110&lt;0,Text!$H$34,IF(N110&gt;0,"OK","")))</f>
        <v/>
      </c>
      <c r="S110" s="225"/>
      <c r="U110" s="23">
        <f t="shared" si="10"/>
        <v>0</v>
      </c>
      <c r="V110" s="299"/>
    </row>
    <row r="111" spans="2:22" ht="29.25" customHeight="1" x14ac:dyDescent="0.3">
      <c r="B111" s="37" t="str">
        <f>Text!H49</f>
        <v>Schools budget</v>
      </c>
      <c r="C111" s="37"/>
      <c r="D111" s="34"/>
      <c r="E111" s="902"/>
      <c r="F111" s="902"/>
      <c r="G111" s="902"/>
      <c r="H111" s="902"/>
      <c r="I111" s="902"/>
      <c r="J111" s="902"/>
      <c r="K111" s="902"/>
      <c r="L111" s="902"/>
      <c r="M111" s="902"/>
      <c r="N111" s="902"/>
      <c r="O111" s="902"/>
      <c r="Q111" s="309"/>
    </row>
    <row r="112" spans="2:22" ht="13" x14ac:dyDescent="0.3">
      <c r="B112" s="2">
        <v>350</v>
      </c>
      <c r="C112" s="2"/>
      <c r="D112" s="2" t="str">
        <f>Text!H158</f>
        <v>School budget - nursery (lines 210+300+310+316.1+320+330+340)</v>
      </c>
      <c r="E112" s="892">
        <f>+E70+E77+E84+E98+E105+E17+E91</f>
        <v>0</v>
      </c>
      <c r="F112" s="892">
        <f t="shared" ref="F112:O112" si="12">+F70+F77+F84+F98+F105+F17+F91</f>
        <v>0</v>
      </c>
      <c r="G112" s="892">
        <f t="shared" si="12"/>
        <v>0</v>
      </c>
      <c r="H112" s="892">
        <f t="shared" si="12"/>
        <v>0</v>
      </c>
      <c r="I112" s="892">
        <f t="shared" si="12"/>
        <v>0</v>
      </c>
      <c r="J112" s="892">
        <f t="shared" si="12"/>
        <v>0</v>
      </c>
      <c r="K112" s="892">
        <f t="shared" si="12"/>
        <v>0</v>
      </c>
      <c r="L112" s="892">
        <f t="shared" si="12"/>
        <v>0</v>
      </c>
      <c r="M112" s="892">
        <f t="shared" si="12"/>
        <v>0</v>
      </c>
      <c r="N112" s="892">
        <f t="shared" si="12"/>
        <v>0</v>
      </c>
      <c r="O112" s="892">
        <f t="shared" si="12"/>
        <v>0</v>
      </c>
      <c r="P112" s="24"/>
      <c r="Q112" s="308" t="str">
        <f>IF(N112&lt;0,Text!$H$33,IF(U112&lt;0,Text!$H$34,IF(N112&gt;0,"OK","")))</f>
        <v/>
      </c>
      <c r="S112" s="226"/>
      <c r="U112" s="53">
        <f t="shared" ref="U112:U117" si="13">N112--O112</f>
        <v>0</v>
      </c>
    </row>
    <row r="113" spans="2:22" ht="13" x14ac:dyDescent="0.3">
      <c r="B113" s="2">
        <v>351</v>
      </c>
      <c r="C113" s="2"/>
      <c r="D113" s="2" t="str">
        <f>Text!H159</f>
        <v>School budget - primary (lines 11+301+311+316.2+321+331+341)</v>
      </c>
      <c r="E113" s="892">
        <f>+E71+E78+E85+E99+E106+E29+E92</f>
        <v>0</v>
      </c>
      <c r="F113" s="892">
        <f t="shared" ref="F113:O113" si="14">+F71+F78+F85+F99+F106+F29+F92</f>
        <v>0</v>
      </c>
      <c r="G113" s="892">
        <f t="shared" si="14"/>
        <v>0</v>
      </c>
      <c r="H113" s="892">
        <f t="shared" si="14"/>
        <v>0</v>
      </c>
      <c r="I113" s="892">
        <f t="shared" si="14"/>
        <v>0</v>
      </c>
      <c r="J113" s="892">
        <f t="shared" si="14"/>
        <v>0</v>
      </c>
      <c r="K113" s="892">
        <f t="shared" si="14"/>
        <v>0</v>
      </c>
      <c r="L113" s="892">
        <f t="shared" si="14"/>
        <v>0</v>
      </c>
      <c r="M113" s="892">
        <f t="shared" si="14"/>
        <v>0</v>
      </c>
      <c r="N113" s="892">
        <f t="shared" si="14"/>
        <v>0</v>
      </c>
      <c r="O113" s="892">
        <f t="shared" si="14"/>
        <v>0</v>
      </c>
      <c r="P113" s="24"/>
      <c r="Q113" s="308" t="str">
        <f>IF(N113&lt;0,Text!$H$33,IF(U113&lt;0,Text!$H$34,IF(N113&gt;0,"OK","")))</f>
        <v/>
      </c>
      <c r="S113" s="226"/>
      <c r="U113" s="53">
        <f t="shared" si="13"/>
        <v>0</v>
      </c>
    </row>
    <row r="114" spans="2:22" ht="13" x14ac:dyDescent="0.3">
      <c r="B114" s="2">
        <v>352</v>
      </c>
      <c r="C114" s="2"/>
      <c r="D114" s="2" t="str">
        <f>Text!H160</f>
        <v>School budget - secondary (lines 22+302+312+316.3+322+332+342)</v>
      </c>
      <c r="E114" s="892">
        <f>+E72+E79+E86+E100+E107+E41+E93</f>
        <v>0</v>
      </c>
      <c r="F114" s="892">
        <f t="shared" ref="F114:O114" si="15">+F72+F79+F86+F100+F107+F41+F93</f>
        <v>0</v>
      </c>
      <c r="G114" s="892">
        <f t="shared" si="15"/>
        <v>0</v>
      </c>
      <c r="H114" s="892">
        <f t="shared" si="15"/>
        <v>0</v>
      </c>
      <c r="I114" s="892">
        <f t="shared" si="15"/>
        <v>0</v>
      </c>
      <c r="J114" s="892">
        <f t="shared" si="15"/>
        <v>0</v>
      </c>
      <c r="K114" s="892">
        <f t="shared" si="15"/>
        <v>0</v>
      </c>
      <c r="L114" s="892">
        <f t="shared" si="15"/>
        <v>0</v>
      </c>
      <c r="M114" s="892">
        <f t="shared" si="15"/>
        <v>0</v>
      </c>
      <c r="N114" s="892">
        <f t="shared" si="15"/>
        <v>0</v>
      </c>
      <c r="O114" s="892">
        <f t="shared" si="15"/>
        <v>0</v>
      </c>
      <c r="P114" s="24"/>
      <c r="Q114" s="308" t="str">
        <f>IF(N114&lt;0,Text!$H$33,IF(U114&lt;0,Text!$H$34,IF(N114&gt;0,"OK","")))</f>
        <v/>
      </c>
      <c r="S114" s="226"/>
      <c r="U114" s="53">
        <f t="shared" si="13"/>
        <v>0</v>
      </c>
    </row>
    <row r="115" spans="2:22" ht="13" x14ac:dyDescent="0.3">
      <c r="B115" s="2">
        <v>353</v>
      </c>
      <c r="C115" s="7"/>
      <c r="D115" s="2" t="str">
        <f>Text!H161</f>
        <v>School budget - special (lines 33+303+313+316.4+323+333+343)</v>
      </c>
      <c r="E115" s="892">
        <f>+E73+E80+E87+E101+E108+E53+E94</f>
        <v>0</v>
      </c>
      <c r="F115" s="892">
        <f t="shared" ref="F115:O115" si="16">+F73+F80+F87+F101+F108+F53+F94</f>
        <v>0</v>
      </c>
      <c r="G115" s="892">
        <f t="shared" si="16"/>
        <v>0</v>
      </c>
      <c r="H115" s="892">
        <f t="shared" si="16"/>
        <v>0</v>
      </c>
      <c r="I115" s="892">
        <f t="shared" si="16"/>
        <v>0</v>
      </c>
      <c r="J115" s="892">
        <f t="shared" si="16"/>
        <v>0</v>
      </c>
      <c r="K115" s="892">
        <f t="shared" si="16"/>
        <v>0</v>
      </c>
      <c r="L115" s="892">
        <f t="shared" si="16"/>
        <v>0</v>
      </c>
      <c r="M115" s="892">
        <f t="shared" si="16"/>
        <v>0</v>
      </c>
      <c r="N115" s="892">
        <f t="shared" si="16"/>
        <v>0</v>
      </c>
      <c r="O115" s="892">
        <f t="shared" si="16"/>
        <v>0</v>
      </c>
      <c r="P115" s="24"/>
      <c r="Q115" s="308" t="str">
        <f>IF(N115&lt;0,Text!$H$33,IF(U115&lt;0,Text!$H$34,IF(N115&gt;0,"OK","")))</f>
        <v/>
      </c>
      <c r="S115" s="226"/>
      <c r="U115" s="53">
        <f t="shared" si="13"/>
        <v>0</v>
      </c>
    </row>
    <row r="116" spans="2:22" ht="13.5" thickBot="1" x14ac:dyDescent="0.35">
      <c r="B116" s="2">
        <v>354</v>
      </c>
      <c r="C116" s="117"/>
      <c r="D116" s="2" t="str">
        <f>Text!H162</f>
        <v>School budget - middle (lines 260+304+314+316.5+324+334+344)</v>
      </c>
      <c r="E116" s="892">
        <f>+E74+E81+E88+E102+E109+E65+E95</f>
        <v>0</v>
      </c>
      <c r="F116" s="892">
        <f t="shared" ref="F116:O116" si="17">+F74+F81+F88+F102+F109+F65+F95</f>
        <v>0</v>
      </c>
      <c r="G116" s="892">
        <f t="shared" si="17"/>
        <v>0</v>
      </c>
      <c r="H116" s="892">
        <f t="shared" si="17"/>
        <v>0</v>
      </c>
      <c r="I116" s="892">
        <f t="shared" si="17"/>
        <v>0</v>
      </c>
      <c r="J116" s="892">
        <f t="shared" si="17"/>
        <v>0</v>
      </c>
      <c r="K116" s="892">
        <f t="shared" si="17"/>
        <v>0</v>
      </c>
      <c r="L116" s="892">
        <f t="shared" si="17"/>
        <v>0</v>
      </c>
      <c r="M116" s="892">
        <f t="shared" si="17"/>
        <v>0</v>
      </c>
      <c r="N116" s="892">
        <f t="shared" si="17"/>
        <v>0</v>
      </c>
      <c r="O116" s="892">
        <f t="shared" si="17"/>
        <v>0</v>
      </c>
      <c r="P116" s="24"/>
      <c r="Q116" s="308" t="str">
        <f>IF(N116&lt;0,Text!$H$33,IF(U116&lt;0,Text!$H$34,IF(N116&gt;0,"OK","")))</f>
        <v/>
      </c>
      <c r="S116" s="226"/>
      <c r="U116" s="53">
        <f t="shared" si="13"/>
        <v>0</v>
      </c>
    </row>
    <row r="117" spans="2:22" s="34" customFormat="1" ht="15.75" customHeight="1" thickBot="1" x14ac:dyDescent="0.35">
      <c r="B117" s="840">
        <v>355</v>
      </c>
      <c r="C117" s="1354" t="str">
        <f>Text!H163</f>
        <v>Total School budget</v>
      </c>
      <c r="D117" s="81"/>
      <c r="E117" s="898">
        <f t="shared" ref="E117:O117" si="18">SUM(E112:E116)</f>
        <v>0</v>
      </c>
      <c r="F117" s="898">
        <f t="shared" si="18"/>
        <v>0</v>
      </c>
      <c r="G117" s="898">
        <f t="shared" si="18"/>
        <v>0</v>
      </c>
      <c r="H117" s="898">
        <f t="shared" si="18"/>
        <v>0</v>
      </c>
      <c r="I117" s="898">
        <f t="shared" si="18"/>
        <v>0</v>
      </c>
      <c r="J117" s="898">
        <f t="shared" si="18"/>
        <v>0</v>
      </c>
      <c r="K117" s="898">
        <f t="shared" si="18"/>
        <v>0</v>
      </c>
      <c r="L117" s="898">
        <f t="shared" si="18"/>
        <v>0</v>
      </c>
      <c r="M117" s="898">
        <f t="shared" si="18"/>
        <v>0</v>
      </c>
      <c r="N117" s="898">
        <f t="shared" si="18"/>
        <v>0</v>
      </c>
      <c r="O117" s="898">
        <f t="shared" si="18"/>
        <v>0</v>
      </c>
      <c r="P117" s="23"/>
      <c r="Q117" s="308" t="str">
        <f>IF(N117&lt;0,Text!$H$33,IF(U117&lt;0,Text!$H$34,IF(N117&gt;0,"OK","")))</f>
        <v/>
      </c>
      <c r="S117" s="225"/>
      <c r="U117" s="23">
        <f t="shared" si="13"/>
        <v>0</v>
      </c>
      <c r="V117" s="299"/>
    </row>
    <row r="118" spans="2:22" ht="29.25" customHeight="1" x14ac:dyDescent="0.3">
      <c r="B118" s="37" t="str">
        <f>Text!H50</f>
        <v>Additional learning needs within LA budget</v>
      </c>
      <c r="C118" s="37"/>
      <c r="D118" s="34"/>
      <c r="E118" s="902"/>
      <c r="F118" s="902"/>
      <c r="G118" s="902"/>
      <c r="H118" s="902"/>
      <c r="I118" s="902"/>
      <c r="J118" s="902"/>
      <c r="K118" s="902"/>
      <c r="L118" s="902"/>
      <c r="M118" s="902"/>
      <c r="N118" s="902"/>
      <c r="O118" s="902"/>
      <c r="Q118" s="309"/>
    </row>
    <row r="119" spans="2:22" ht="13" x14ac:dyDescent="0.3">
      <c r="B119" s="2">
        <v>360</v>
      </c>
      <c r="C119" s="2"/>
      <c r="D119" s="2" t="str">
        <f>Text!H164</f>
        <v>Additional learning needs - nursery</v>
      </c>
      <c r="E119" s="890">
        <v>0</v>
      </c>
      <c r="F119" s="890">
        <v>0</v>
      </c>
      <c r="G119" s="890">
        <v>0</v>
      </c>
      <c r="H119" s="890">
        <v>0</v>
      </c>
      <c r="I119" s="892">
        <f>SUM(E119:H119)</f>
        <v>0</v>
      </c>
      <c r="J119" s="890">
        <v>0</v>
      </c>
      <c r="K119" s="890">
        <v>0</v>
      </c>
      <c r="L119" s="890">
        <v>0</v>
      </c>
      <c r="M119" s="892">
        <f>SUM(J119:L119)</f>
        <v>0</v>
      </c>
      <c r="N119" s="892">
        <f>I119+M119</f>
        <v>0</v>
      </c>
      <c r="O119" s="890">
        <v>0</v>
      </c>
      <c r="P119" s="24"/>
      <c r="Q119" s="308" t="str">
        <f>IF(N119&lt;0,Text!$H$33,IF(U119&lt;0,Text!$H$34,IF(N119&gt;0,"OK","")))</f>
        <v/>
      </c>
      <c r="S119" s="226"/>
      <c r="U119" s="53">
        <f t="shared" ref="U119:U124" si="19">N119--O119</f>
        <v>0</v>
      </c>
    </row>
    <row r="120" spans="2:22" ht="13" x14ac:dyDescent="0.3">
      <c r="B120" s="2">
        <v>361</v>
      </c>
      <c r="C120" s="2"/>
      <c r="D120" s="2" t="str">
        <f>Text!H165</f>
        <v>Additional learning needs - primary</v>
      </c>
      <c r="E120" s="890">
        <v>0</v>
      </c>
      <c r="F120" s="890">
        <v>0</v>
      </c>
      <c r="G120" s="890">
        <v>0</v>
      </c>
      <c r="H120" s="890">
        <v>0</v>
      </c>
      <c r="I120" s="892">
        <f>SUM(E120:H120)</f>
        <v>0</v>
      </c>
      <c r="J120" s="890">
        <v>0</v>
      </c>
      <c r="K120" s="890">
        <v>0</v>
      </c>
      <c r="L120" s="890">
        <v>0</v>
      </c>
      <c r="M120" s="892">
        <f>SUM(J120:L120)</f>
        <v>0</v>
      </c>
      <c r="N120" s="892">
        <f>I120+M120</f>
        <v>0</v>
      </c>
      <c r="O120" s="890">
        <v>0</v>
      </c>
      <c r="P120" s="24"/>
      <c r="Q120" s="308" t="str">
        <f>IF(N120&lt;0,Text!$H$33,IF(U120&lt;0,Text!$H$34,IF(N120&gt;0,"OK","")))</f>
        <v/>
      </c>
      <c r="S120" s="226"/>
      <c r="U120" s="53">
        <f t="shared" si="19"/>
        <v>0</v>
      </c>
    </row>
    <row r="121" spans="2:22" ht="13" x14ac:dyDescent="0.3">
      <c r="B121" s="2">
        <v>362</v>
      </c>
      <c r="C121" s="2"/>
      <c r="D121" s="2" t="str">
        <f>Text!H166</f>
        <v>Additional learning needs - secondary</v>
      </c>
      <c r="E121" s="890">
        <v>0</v>
      </c>
      <c r="F121" s="890">
        <v>0</v>
      </c>
      <c r="G121" s="890">
        <v>0</v>
      </c>
      <c r="H121" s="890">
        <v>0</v>
      </c>
      <c r="I121" s="892">
        <f>SUM(E121:H121)</f>
        <v>0</v>
      </c>
      <c r="J121" s="890">
        <v>0</v>
      </c>
      <c r="K121" s="890">
        <v>0</v>
      </c>
      <c r="L121" s="890">
        <v>0</v>
      </c>
      <c r="M121" s="892">
        <f>SUM(J121:L121)</f>
        <v>0</v>
      </c>
      <c r="N121" s="892">
        <f>I121+M121</f>
        <v>0</v>
      </c>
      <c r="O121" s="890">
        <v>0</v>
      </c>
      <c r="P121" s="24"/>
      <c r="Q121" s="308" t="str">
        <f>IF(N121&lt;0,Text!$H$33,IF(U121&lt;0,Text!$H$34,IF(N121&gt;0,"OK","")))</f>
        <v/>
      </c>
      <c r="S121" s="226"/>
      <c r="U121" s="53">
        <f t="shared" si="19"/>
        <v>0</v>
      </c>
    </row>
    <row r="122" spans="2:22" ht="13" x14ac:dyDescent="0.3">
      <c r="B122" s="2">
        <v>363</v>
      </c>
      <c r="C122" s="7"/>
      <c r="D122" s="2" t="str">
        <f>Text!H167</f>
        <v>Additional learning needs - special</v>
      </c>
      <c r="E122" s="890">
        <v>0</v>
      </c>
      <c r="F122" s="890">
        <v>0</v>
      </c>
      <c r="G122" s="890">
        <v>0</v>
      </c>
      <c r="H122" s="890">
        <v>0</v>
      </c>
      <c r="I122" s="910">
        <f>SUM(E122:H122)</f>
        <v>0</v>
      </c>
      <c r="J122" s="890">
        <v>0</v>
      </c>
      <c r="K122" s="890">
        <v>0</v>
      </c>
      <c r="L122" s="890">
        <v>0</v>
      </c>
      <c r="M122" s="910">
        <f>SUM(J122:L122)</f>
        <v>0</v>
      </c>
      <c r="N122" s="910">
        <f>I122+M122</f>
        <v>0</v>
      </c>
      <c r="O122" s="890">
        <v>0</v>
      </c>
      <c r="P122" s="24"/>
      <c r="Q122" s="308" t="str">
        <f>IF(N122&lt;0,Text!$H$33,IF(U122&lt;0,Text!$H$34,IF(N122&gt;0,"OK","")))</f>
        <v/>
      </c>
      <c r="S122" s="226"/>
      <c r="U122" s="53">
        <f t="shared" si="19"/>
        <v>0</v>
      </c>
    </row>
    <row r="123" spans="2:22" ht="13.5" thickBot="1" x14ac:dyDescent="0.35">
      <c r="B123" s="2">
        <v>364</v>
      </c>
      <c r="C123" s="117"/>
      <c r="D123" s="2" t="str">
        <f>Text!H168</f>
        <v>Additional learning needs - middle</v>
      </c>
      <c r="E123" s="890">
        <v>0</v>
      </c>
      <c r="F123" s="890">
        <v>0</v>
      </c>
      <c r="G123" s="890">
        <v>0</v>
      </c>
      <c r="H123" s="890">
        <v>0</v>
      </c>
      <c r="I123" s="892">
        <f>SUM(E123:H123)</f>
        <v>0</v>
      </c>
      <c r="J123" s="890">
        <v>0</v>
      </c>
      <c r="K123" s="890">
        <v>0</v>
      </c>
      <c r="L123" s="890">
        <v>0</v>
      </c>
      <c r="M123" s="892">
        <f>SUM(J123:L123)</f>
        <v>0</v>
      </c>
      <c r="N123" s="892">
        <f>I123+M123</f>
        <v>0</v>
      </c>
      <c r="O123" s="890">
        <v>0</v>
      </c>
      <c r="P123" s="24"/>
      <c r="Q123" s="308" t="str">
        <f>IF(N123&lt;0,Text!$H$33,IF(U123&lt;0,Text!$H$34,IF(N123&gt;0,"OK","")))</f>
        <v/>
      </c>
      <c r="S123" s="226"/>
      <c r="U123" s="53">
        <f t="shared" si="19"/>
        <v>0</v>
      </c>
    </row>
    <row r="124" spans="2:22" s="34" customFormat="1" ht="15.75" customHeight="1" thickBot="1" x14ac:dyDescent="0.35">
      <c r="B124" s="840">
        <v>365</v>
      </c>
      <c r="C124" s="1354" t="str">
        <f>Text!H169</f>
        <v>Total Additional learning needs</v>
      </c>
      <c r="D124" s="81"/>
      <c r="E124" s="898">
        <f t="shared" ref="E124:O124" si="20">SUM(E119:E123)</f>
        <v>0</v>
      </c>
      <c r="F124" s="898">
        <f t="shared" si="20"/>
        <v>0</v>
      </c>
      <c r="G124" s="898">
        <f t="shared" si="20"/>
        <v>0</v>
      </c>
      <c r="H124" s="898">
        <f t="shared" si="20"/>
        <v>0</v>
      </c>
      <c r="I124" s="898">
        <f t="shared" si="20"/>
        <v>0</v>
      </c>
      <c r="J124" s="898">
        <f t="shared" si="20"/>
        <v>0</v>
      </c>
      <c r="K124" s="898">
        <f t="shared" si="20"/>
        <v>0</v>
      </c>
      <c r="L124" s="898">
        <f t="shared" si="20"/>
        <v>0</v>
      </c>
      <c r="M124" s="898">
        <f t="shared" si="20"/>
        <v>0</v>
      </c>
      <c r="N124" s="898">
        <f t="shared" si="20"/>
        <v>0</v>
      </c>
      <c r="O124" s="898">
        <f t="shared" si="20"/>
        <v>0</v>
      </c>
      <c r="P124" s="23"/>
      <c r="Q124" s="308" t="str">
        <f>IF(N124&lt;0,Text!$H$33,IF(U124&lt;0,Text!$H$34,IF(N124&gt;0,"OK","")))</f>
        <v/>
      </c>
      <c r="S124" s="225"/>
      <c r="U124" s="23">
        <f t="shared" si="19"/>
        <v>0</v>
      </c>
      <c r="V124" s="299"/>
    </row>
    <row r="125" spans="2:22" ht="29.25" customHeight="1" x14ac:dyDescent="0.3">
      <c r="B125" s="37" t="str">
        <f>Text!H51</f>
        <v>School improvement</v>
      </c>
      <c r="C125" s="37"/>
      <c r="D125" s="34"/>
      <c r="E125" s="902"/>
      <c r="F125" s="902"/>
      <c r="G125" s="902"/>
      <c r="H125" s="902"/>
      <c r="I125" s="902"/>
      <c r="J125" s="902"/>
      <c r="K125" s="902"/>
      <c r="L125" s="902"/>
      <c r="M125" s="902"/>
      <c r="N125" s="902"/>
      <c r="O125" s="902"/>
      <c r="Q125" s="309"/>
    </row>
    <row r="126" spans="2:22" ht="13" x14ac:dyDescent="0.3">
      <c r="B126" s="2">
        <v>370</v>
      </c>
      <c r="C126" s="2"/>
      <c r="D126" s="2" t="str">
        <f>Text!H170</f>
        <v>School improvement - nursery</v>
      </c>
      <c r="E126" s="890">
        <v>0</v>
      </c>
      <c r="F126" s="890">
        <v>0</v>
      </c>
      <c r="G126" s="890">
        <v>0</v>
      </c>
      <c r="H126" s="890">
        <v>0</v>
      </c>
      <c r="I126" s="892">
        <f>SUM(E126:H126)</f>
        <v>0</v>
      </c>
      <c r="J126" s="890">
        <v>0</v>
      </c>
      <c r="K126" s="890">
        <v>0</v>
      </c>
      <c r="L126" s="890">
        <v>0</v>
      </c>
      <c r="M126" s="892">
        <f>SUM(J126:L126)</f>
        <v>0</v>
      </c>
      <c r="N126" s="892">
        <f>I126+M126</f>
        <v>0</v>
      </c>
      <c r="O126" s="890">
        <v>0</v>
      </c>
      <c r="P126" s="24"/>
      <c r="Q126" s="308" t="str">
        <f>IF(N126&lt;0,Text!$H$33,IF(U126&lt;0,Text!$H$34,IF(N126&gt;0,"OK","")))</f>
        <v/>
      </c>
      <c r="S126" s="226"/>
      <c r="U126" s="53">
        <f t="shared" ref="U126:U131" si="21">N126--O126</f>
        <v>0</v>
      </c>
    </row>
    <row r="127" spans="2:22" ht="13" x14ac:dyDescent="0.3">
      <c r="B127" s="2">
        <v>371</v>
      </c>
      <c r="C127" s="2"/>
      <c r="D127" s="2" t="str">
        <f>Text!H171</f>
        <v>School improvement - primary</v>
      </c>
      <c r="E127" s="890">
        <v>0</v>
      </c>
      <c r="F127" s="890">
        <v>0</v>
      </c>
      <c r="G127" s="890">
        <v>0</v>
      </c>
      <c r="H127" s="890">
        <v>0</v>
      </c>
      <c r="I127" s="892">
        <f>SUM(E127:H127)</f>
        <v>0</v>
      </c>
      <c r="J127" s="890">
        <v>0</v>
      </c>
      <c r="K127" s="890">
        <v>0</v>
      </c>
      <c r="L127" s="890">
        <v>0</v>
      </c>
      <c r="M127" s="892">
        <f>SUM(J127:L127)</f>
        <v>0</v>
      </c>
      <c r="N127" s="892">
        <f>I127+M127</f>
        <v>0</v>
      </c>
      <c r="O127" s="890">
        <v>0</v>
      </c>
      <c r="P127" s="24"/>
      <c r="Q127" s="308" t="str">
        <f>IF(N127&lt;0,Text!$H$33,IF(U127&lt;0,Text!$H$34,IF(N127&gt;0,"OK","")))</f>
        <v/>
      </c>
      <c r="S127" s="226"/>
      <c r="U127" s="53">
        <f t="shared" si="21"/>
        <v>0</v>
      </c>
    </row>
    <row r="128" spans="2:22" ht="13" x14ac:dyDescent="0.3">
      <c r="B128" s="2">
        <v>372</v>
      </c>
      <c r="C128" s="2"/>
      <c r="D128" s="2" t="str">
        <f>Text!H172</f>
        <v>School improvement - secondary</v>
      </c>
      <c r="E128" s="890">
        <v>0</v>
      </c>
      <c r="F128" s="890">
        <v>0</v>
      </c>
      <c r="G128" s="890">
        <v>0</v>
      </c>
      <c r="H128" s="890">
        <v>0</v>
      </c>
      <c r="I128" s="892">
        <f>SUM(E128:H128)</f>
        <v>0</v>
      </c>
      <c r="J128" s="890">
        <v>0</v>
      </c>
      <c r="K128" s="890">
        <v>0</v>
      </c>
      <c r="L128" s="890">
        <v>0</v>
      </c>
      <c r="M128" s="892">
        <f>SUM(J128:L128)</f>
        <v>0</v>
      </c>
      <c r="N128" s="892">
        <f>I128+M128</f>
        <v>0</v>
      </c>
      <c r="O128" s="890">
        <v>0</v>
      </c>
      <c r="P128" s="24"/>
      <c r="Q128" s="308" t="str">
        <f>IF(N128&lt;0,Text!$H$33,IF(U128&lt;0,Text!$H$34,IF(N128&gt;0,"OK","")))</f>
        <v/>
      </c>
      <c r="S128" s="226"/>
      <c r="U128" s="53">
        <f t="shared" si="21"/>
        <v>0</v>
      </c>
    </row>
    <row r="129" spans="2:22" ht="13" x14ac:dyDescent="0.3">
      <c r="B129" s="2">
        <v>373</v>
      </c>
      <c r="C129" s="7"/>
      <c r="D129" s="2" t="str">
        <f>Text!H173</f>
        <v>School improvement - special</v>
      </c>
      <c r="E129" s="890">
        <v>0</v>
      </c>
      <c r="F129" s="890">
        <v>0</v>
      </c>
      <c r="G129" s="890">
        <v>0</v>
      </c>
      <c r="H129" s="890">
        <v>0</v>
      </c>
      <c r="I129" s="910">
        <f>SUM(E129:H129)</f>
        <v>0</v>
      </c>
      <c r="J129" s="890">
        <v>0</v>
      </c>
      <c r="K129" s="890">
        <v>0</v>
      </c>
      <c r="L129" s="890">
        <v>0</v>
      </c>
      <c r="M129" s="910">
        <f>SUM(J129:L129)</f>
        <v>0</v>
      </c>
      <c r="N129" s="910">
        <f>I129+M129</f>
        <v>0</v>
      </c>
      <c r="O129" s="890">
        <v>0</v>
      </c>
      <c r="P129" s="24"/>
      <c r="Q129" s="308" t="str">
        <f>IF(N129&lt;0,Text!$H$33,IF(U129&lt;0,Text!$H$34,IF(N129&gt;0,"OK","")))</f>
        <v/>
      </c>
      <c r="S129" s="226"/>
      <c r="U129" s="53">
        <f t="shared" si="21"/>
        <v>0</v>
      </c>
    </row>
    <row r="130" spans="2:22" ht="13.5" thickBot="1" x14ac:dyDescent="0.35">
      <c r="B130" s="2">
        <v>374</v>
      </c>
      <c r="C130" s="117"/>
      <c r="D130" s="2" t="str">
        <f>Text!H174</f>
        <v>School improvement - middle</v>
      </c>
      <c r="E130" s="890">
        <v>0</v>
      </c>
      <c r="F130" s="890">
        <v>0</v>
      </c>
      <c r="G130" s="890">
        <v>0</v>
      </c>
      <c r="H130" s="890">
        <v>0</v>
      </c>
      <c r="I130" s="892">
        <f>SUM(E130:H130)</f>
        <v>0</v>
      </c>
      <c r="J130" s="890">
        <v>0</v>
      </c>
      <c r="K130" s="890">
        <v>0</v>
      </c>
      <c r="L130" s="890">
        <v>0</v>
      </c>
      <c r="M130" s="892">
        <f>SUM(J130:L130)</f>
        <v>0</v>
      </c>
      <c r="N130" s="892">
        <f>I130+M130</f>
        <v>0</v>
      </c>
      <c r="O130" s="890">
        <v>0</v>
      </c>
      <c r="P130" s="24"/>
      <c r="Q130" s="308" t="str">
        <f>IF(N130&lt;0,Text!$H$33,IF(U130&lt;0,Text!$H$34,IF(N130&gt;0,"OK","")))</f>
        <v/>
      </c>
      <c r="S130" s="226"/>
      <c r="U130" s="53">
        <f t="shared" si="21"/>
        <v>0</v>
      </c>
    </row>
    <row r="131" spans="2:22" s="34" customFormat="1" ht="15.75" customHeight="1" thickBot="1" x14ac:dyDescent="0.35">
      <c r="B131" s="840">
        <v>375</v>
      </c>
      <c r="C131" s="1354" t="str">
        <f>Text!H175</f>
        <v>Total School improvement</v>
      </c>
      <c r="D131" s="81"/>
      <c r="E131" s="898">
        <f t="shared" ref="E131:O131" si="22">SUM(E126:E130)</f>
        <v>0</v>
      </c>
      <c r="F131" s="898">
        <f t="shared" si="22"/>
        <v>0</v>
      </c>
      <c r="G131" s="898">
        <f t="shared" si="22"/>
        <v>0</v>
      </c>
      <c r="H131" s="898">
        <f t="shared" si="22"/>
        <v>0</v>
      </c>
      <c r="I131" s="898">
        <f t="shared" si="22"/>
        <v>0</v>
      </c>
      <c r="J131" s="898">
        <f t="shared" si="22"/>
        <v>0</v>
      </c>
      <c r="K131" s="898">
        <f t="shared" si="22"/>
        <v>0</v>
      </c>
      <c r="L131" s="898">
        <f t="shared" si="22"/>
        <v>0</v>
      </c>
      <c r="M131" s="898">
        <f t="shared" si="22"/>
        <v>0</v>
      </c>
      <c r="N131" s="898">
        <f t="shared" si="22"/>
        <v>0</v>
      </c>
      <c r="O131" s="898">
        <f t="shared" si="22"/>
        <v>0</v>
      </c>
      <c r="P131" s="23"/>
      <c r="Q131" s="308" t="str">
        <f>IF(N131&lt;0,Text!$H$33,IF(U131&lt;0,Text!$H$34,IF(N131&gt;0,"OK","")))</f>
        <v/>
      </c>
      <c r="S131" s="225"/>
      <c r="U131" s="23">
        <f t="shared" si="21"/>
        <v>0</v>
      </c>
      <c r="V131" s="299"/>
    </row>
    <row r="132" spans="2:22" ht="29.25" customHeight="1" x14ac:dyDescent="0.3">
      <c r="B132" s="37" t="str">
        <f>Text!H52</f>
        <v>Access to education</v>
      </c>
      <c r="C132" s="37"/>
      <c r="D132" s="34"/>
      <c r="E132" s="902"/>
      <c r="F132" s="902"/>
      <c r="G132" s="902"/>
      <c r="H132" s="902"/>
      <c r="I132" s="902"/>
      <c r="J132" s="902"/>
      <c r="K132" s="902"/>
      <c r="L132" s="902"/>
      <c r="M132" s="902"/>
      <c r="N132" s="902"/>
      <c r="O132" s="902"/>
      <c r="Q132" s="309"/>
    </row>
    <row r="133" spans="2:22" ht="13" x14ac:dyDescent="0.3">
      <c r="B133" s="2">
        <v>380</v>
      </c>
      <c r="C133" s="2"/>
      <c r="D133" s="2" t="str">
        <f>Text!H176</f>
        <v>Access to education (excluding transport) - nursery</v>
      </c>
      <c r="E133" s="890">
        <v>0</v>
      </c>
      <c r="F133" s="890">
        <v>0</v>
      </c>
      <c r="G133" s="890">
        <v>0</v>
      </c>
      <c r="H133" s="890">
        <v>0</v>
      </c>
      <c r="I133" s="892">
        <f>SUM(E133:H133)</f>
        <v>0</v>
      </c>
      <c r="J133" s="890">
        <v>0</v>
      </c>
      <c r="K133" s="890">
        <v>0</v>
      </c>
      <c r="L133" s="890">
        <v>0</v>
      </c>
      <c r="M133" s="892">
        <f>SUM(J133:L133)</f>
        <v>0</v>
      </c>
      <c r="N133" s="892">
        <f>I133+M133</f>
        <v>0</v>
      </c>
      <c r="O133" s="890">
        <v>0</v>
      </c>
      <c r="P133" s="24"/>
      <c r="Q133" s="308" t="str">
        <f>IF(N133&lt;0,Text!$H$33,IF(U133&lt;0,Text!$H$34,IF(N133&gt;0,"OK","")))</f>
        <v/>
      </c>
      <c r="S133" s="226"/>
      <c r="U133" s="53">
        <f t="shared" ref="U133:U138" si="23">N133--O133</f>
        <v>0</v>
      </c>
    </row>
    <row r="134" spans="2:22" ht="13" x14ac:dyDescent="0.3">
      <c r="B134" s="2">
        <v>381</v>
      </c>
      <c r="C134" s="2"/>
      <c r="D134" s="2" t="str">
        <f>Text!H177</f>
        <v>Access to education (excluding transport) - primary</v>
      </c>
      <c r="E134" s="890">
        <v>0</v>
      </c>
      <c r="F134" s="890">
        <v>0</v>
      </c>
      <c r="G134" s="890">
        <v>0</v>
      </c>
      <c r="H134" s="890">
        <v>0</v>
      </c>
      <c r="I134" s="892">
        <f>SUM(E134:H134)</f>
        <v>0</v>
      </c>
      <c r="J134" s="890">
        <v>0</v>
      </c>
      <c r="K134" s="890">
        <v>0</v>
      </c>
      <c r="L134" s="890">
        <v>0</v>
      </c>
      <c r="M134" s="892">
        <f>SUM(J134:L134)</f>
        <v>0</v>
      </c>
      <c r="N134" s="892">
        <f>I134+M134</f>
        <v>0</v>
      </c>
      <c r="O134" s="890">
        <v>0</v>
      </c>
      <c r="P134" s="24"/>
      <c r="Q134" s="308" t="str">
        <f>IF(N134&lt;0,Text!$H$33,IF(U134&lt;0,Text!$H$34,IF(N134&gt;0,"OK","")))</f>
        <v/>
      </c>
      <c r="S134" s="226"/>
      <c r="U134" s="53">
        <f t="shared" si="23"/>
        <v>0</v>
      </c>
    </row>
    <row r="135" spans="2:22" ht="13" x14ac:dyDescent="0.3">
      <c r="B135" s="2">
        <v>382</v>
      </c>
      <c r="C135" s="2"/>
      <c r="D135" s="2" t="str">
        <f>Text!H178</f>
        <v>Access to education (excluding transport) - secondary</v>
      </c>
      <c r="E135" s="890">
        <v>0</v>
      </c>
      <c r="F135" s="890">
        <v>0</v>
      </c>
      <c r="G135" s="890">
        <v>0</v>
      </c>
      <c r="H135" s="890">
        <v>0</v>
      </c>
      <c r="I135" s="892">
        <f>SUM(E135:H135)</f>
        <v>0</v>
      </c>
      <c r="J135" s="890">
        <v>0</v>
      </c>
      <c r="K135" s="890">
        <v>0</v>
      </c>
      <c r="L135" s="890">
        <v>0</v>
      </c>
      <c r="M135" s="892">
        <f>SUM(J135:L135)</f>
        <v>0</v>
      </c>
      <c r="N135" s="892">
        <f>I135+M135</f>
        <v>0</v>
      </c>
      <c r="O135" s="890">
        <v>0</v>
      </c>
      <c r="P135" s="24"/>
      <c r="Q135" s="308" t="str">
        <f>IF(N135&lt;0,Text!$H$33,IF(U135&lt;0,Text!$H$34,IF(N135&gt;0,"OK","")))</f>
        <v/>
      </c>
      <c r="S135" s="226"/>
      <c r="U135" s="53">
        <f t="shared" si="23"/>
        <v>0</v>
      </c>
    </row>
    <row r="136" spans="2:22" ht="13" x14ac:dyDescent="0.3">
      <c r="B136" s="2">
        <v>383</v>
      </c>
      <c r="C136" s="7"/>
      <c r="D136" s="2" t="str">
        <f>Text!H179</f>
        <v>Access to education (excluding transport) - special</v>
      </c>
      <c r="E136" s="890">
        <v>0</v>
      </c>
      <c r="F136" s="890">
        <v>0</v>
      </c>
      <c r="G136" s="890">
        <v>0</v>
      </c>
      <c r="H136" s="890">
        <v>0</v>
      </c>
      <c r="I136" s="910">
        <f>SUM(E136:H136)</f>
        <v>0</v>
      </c>
      <c r="J136" s="890">
        <v>0</v>
      </c>
      <c r="K136" s="890">
        <v>0</v>
      </c>
      <c r="L136" s="890">
        <v>0</v>
      </c>
      <c r="M136" s="910">
        <f>SUM(J136:L136)</f>
        <v>0</v>
      </c>
      <c r="N136" s="910">
        <f>I136+M136</f>
        <v>0</v>
      </c>
      <c r="O136" s="890">
        <v>0</v>
      </c>
      <c r="P136" s="24"/>
      <c r="Q136" s="308" t="str">
        <f>IF(N136&lt;0,Text!$H$33,IF(U136&lt;0,Text!$H$34,IF(N136&gt;0,"OK","")))</f>
        <v/>
      </c>
      <c r="S136" s="226"/>
      <c r="U136" s="53">
        <f t="shared" si="23"/>
        <v>0</v>
      </c>
    </row>
    <row r="137" spans="2:22" ht="13.5" thickBot="1" x14ac:dyDescent="0.35">
      <c r="B137" s="2">
        <v>384</v>
      </c>
      <c r="C137" s="117"/>
      <c r="D137" s="2" t="str">
        <f>Text!H180</f>
        <v>Access to education (excluding transport) - middle</v>
      </c>
      <c r="E137" s="890">
        <v>0</v>
      </c>
      <c r="F137" s="890">
        <v>0</v>
      </c>
      <c r="G137" s="890">
        <v>0</v>
      </c>
      <c r="H137" s="890">
        <v>0</v>
      </c>
      <c r="I137" s="892">
        <f>SUM(E137:H137)</f>
        <v>0</v>
      </c>
      <c r="J137" s="890">
        <v>0</v>
      </c>
      <c r="K137" s="890">
        <v>0</v>
      </c>
      <c r="L137" s="890">
        <v>0</v>
      </c>
      <c r="M137" s="892">
        <f>SUM(J137:L137)</f>
        <v>0</v>
      </c>
      <c r="N137" s="892">
        <f>I137+M137</f>
        <v>0</v>
      </c>
      <c r="O137" s="890">
        <v>0</v>
      </c>
      <c r="P137" s="24"/>
      <c r="Q137" s="308" t="str">
        <f>IF(N137&lt;0,Text!$H$33,IF(U137&lt;0,Text!$H$34,IF(N137&gt;0,"OK","")))</f>
        <v/>
      </c>
      <c r="S137" s="226"/>
      <c r="U137" s="53">
        <f t="shared" si="23"/>
        <v>0</v>
      </c>
    </row>
    <row r="138" spans="2:22" s="34" customFormat="1" ht="15.75" customHeight="1" thickBot="1" x14ac:dyDescent="0.35">
      <c r="B138" s="840">
        <v>385</v>
      </c>
      <c r="C138" s="1354" t="str">
        <f>Text!H181</f>
        <v>Total Access to education</v>
      </c>
      <c r="D138" s="81"/>
      <c r="E138" s="898">
        <f t="shared" ref="E138:O138" si="24">SUM(E133:E137)</f>
        <v>0</v>
      </c>
      <c r="F138" s="898">
        <f t="shared" si="24"/>
        <v>0</v>
      </c>
      <c r="G138" s="898">
        <f t="shared" si="24"/>
        <v>0</v>
      </c>
      <c r="H138" s="898">
        <f t="shared" si="24"/>
        <v>0</v>
      </c>
      <c r="I138" s="898">
        <f t="shared" si="24"/>
        <v>0</v>
      </c>
      <c r="J138" s="898">
        <f t="shared" si="24"/>
        <v>0</v>
      </c>
      <c r="K138" s="898">
        <f t="shared" si="24"/>
        <v>0</v>
      </c>
      <c r="L138" s="898">
        <f t="shared" si="24"/>
        <v>0</v>
      </c>
      <c r="M138" s="898">
        <f t="shared" si="24"/>
        <v>0</v>
      </c>
      <c r="N138" s="898">
        <f t="shared" si="24"/>
        <v>0</v>
      </c>
      <c r="O138" s="898">
        <f t="shared" si="24"/>
        <v>0</v>
      </c>
      <c r="P138" s="23"/>
      <c r="Q138" s="308" t="str">
        <f>IF(N138&lt;0,Text!$H$33,IF(U138&lt;0,Text!$H$34,IF(N138&gt;0,"OK","")))</f>
        <v/>
      </c>
      <c r="S138" s="225"/>
      <c r="U138" s="23">
        <f t="shared" si="23"/>
        <v>0</v>
      </c>
      <c r="V138" s="299"/>
    </row>
    <row r="139" spans="2:22" ht="30" customHeight="1" x14ac:dyDescent="0.3">
      <c r="B139" s="37" t="str">
        <f>Text!H53</f>
        <v>Home to school transport</v>
      </c>
      <c r="C139" s="37"/>
      <c r="D139" s="34"/>
      <c r="E139" s="902"/>
      <c r="F139" s="902"/>
      <c r="G139" s="902"/>
      <c r="H139" s="902"/>
      <c r="I139" s="902"/>
      <c r="J139" s="902"/>
      <c r="K139" s="902"/>
      <c r="L139" s="902"/>
      <c r="M139" s="902"/>
      <c r="N139" s="902"/>
      <c r="O139" s="902"/>
      <c r="Q139" s="309"/>
    </row>
    <row r="140" spans="2:22" ht="13" x14ac:dyDescent="0.3">
      <c r="B140" s="2">
        <v>390</v>
      </c>
      <c r="C140" s="2"/>
      <c r="D140" s="2" t="str">
        <f>Text!H182</f>
        <v>Home to school transport - nursery</v>
      </c>
      <c r="E140" s="890">
        <v>0</v>
      </c>
      <c r="F140" s="890">
        <v>0</v>
      </c>
      <c r="G140" s="890">
        <v>0</v>
      </c>
      <c r="H140" s="890">
        <v>0</v>
      </c>
      <c r="I140" s="892">
        <f>SUM(E140:H140)</f>
        <v>0</v>
      </c>
      <c r="J140" s="890">
        <v>0</v>
      </c>
      <c r="K140" s="890">
        <v>0</v>
      </c>
      <c r="L140" s="890">
        <v>0</v>
      </c>
      <c r="M140" s="892">
        <f>SUM(J140:L140)</f>
        <v>0</v>
      </c>
      <c r="N140" s="892">
        <f>I140+M140</f>
        <v>0</v>
      </c>
      <c r="O140" s="890">
        <v>0</v>
      </c>
      <c r="P140" s="24"/>
      <c r="Q140" s="308" t="str">
        <f>IF(N140&lt;0,Text!$H$33,IF(U140&lt;0,Text!$H$34,IF(N140&gt;0,"OK","")))</f>
        <v/>
      </c>
      <c r="S140" s="226"/>
      <c r="U140" s="53">
        <f t="shared" ref="U140:U145" si="25">N140--O140</f>
        <v>0</v>
      </c>
    </row>
    <row r="141" spans="2:22" ht="13" x14ac:dyDescent="0.3">
      <c r="B141" s="2">
        <v>391</v>
      </c>
      <c r="C141" s="2"/>
      <c r="D141" s="2" t="str">
        <f>Text!H183</f>
        <v>Home to school transport - primary</v>
      </c>
      <c r="E141" s="890">
        <v>0</v>
      </c>
      <c r="F141" s="890">
        <v>0</v>
      </c>
      <c r="G141" s="890">
        <v>0</v>
      </c>
      <c r="H141" s="890">
        <v>0</v>
      </c>
      <c r="I141" s="892">
        <f>SUM(E141:H141)</f>
        <v>0</v>
      </c>
      <c r="J141" s="890">
        <v>0</v>
      </c>
      <c r="K141" s="890">
        <v>0</v>
      </c>
      <c r="L141" s="890">
        <v>0</v>
      </c>
      <c r="M141" s="892">
        <f>SUM(J141:L141)</f>
        <v>0</v>
      </c>
      <c r="N141" s="892">
        <f>I141+M141</f>
        <v>0</v>
      </c>
      <c r="O141" s="890">
        <v>0</v>
      </c>
      <c r="P141" s="24"/>
      <c r="Q141" s="308" t="str">
        <f>IF(N141&lt;0,Text!$H$33,IF(U141&lt;0,Text!$H$34,IF(N141&gt;0,"OK","")))</f>
        <v/>
      </c>
      <c r="S141" s="226"/>
      <c r="U141" s="53">
        <f t="shared" si="25"/>
        <v>0</v>
      </c>
    </row>
    <row r="142" spans="2:22" ht="13" x14ac:dyDescent="0.3">
      <c r="B142" s="2">
        <v>392</v>
      </c>
      <c r="C142" s="2"/>
      <c r="D142" s="2" t="str">
        <f>Text!H184</f>
        <v>Home to school transport - secondary</v>
      </c>
      <c r="E142" s="890">
        <v>0</v>
      </c>
      <c r="F142" s="890">
        <v>0</v>
      </c>
      <c r="G142" s="890">
        <v>0</v>
      </c>
      <c r="H142" s="890">
        <v>0</v>
      </c>
      <c r="I142" s="892">
        <f>SUM(E142:H142)</f>
        <v>0</v>
      </c>
      <c r="J142" s="890">
        <v>0</v>
      </c>
      <c r="K142" s="890">
        <v>0</v>
      </c>
      <c r="L142" s="890">
        <v>0</v>
      </c>
      <c r="M142" s="892">
        <f>SUM(J142:L142)</f>
        <v>0</v>
      </c>
      <c r="N142" s="892">
        <f>I142+M142</f>
        <v>0</v>
      </c>
      <c r="O142" s="890">
        <v>0</v>
      </c>
      <c r="P142" s="24"/>
      <c r="Q142" s="308" t="str">
        <f>IF(N142&lt;0,Text!$H$33,IF(U142&lt;0,Text!$H$34,IF(N142&gt;0,"OK","")))</f>
        <v/>
      </c>
      <c r="S142" s="226"/>
      <c r="U142" s="53">
        <f t="shared" si="25"/>
        <v>0</v>
      </c>
    </row>
    <row r="143" spans="2:22" ht="13" x14ac:dyDescent="0.3">
      <c r="B143" s="2">
        <v>393</v>
      </c>
      <c r="C143" s="7"/>
      <c r="D143" s="2" t="str">
        <f>Text!H185</f>
        <v>Home to school transport - special</v>
      </c>
      <c r="E143" s="890">
        <v>0</v>
      </c>
      <c r="F143" s="890">
        <v>0</v>
      </c>
      <c r="G143" s="890">
        <v>0</v>
      </c>
      <c r="H143" s="890">
        <v>0</v>
      </c>
      <c r="I143" s="910">
        <f>SUM(E143:H143)</f>
        <v>0</v>
      </c>
      <c r="J143" s="890">
        <v>0</v>
      </c>
      <c r="K143" s="890">
        <v>0</v>
      </c>
      <c r="L143" s="890">
        <v>0</v>
      </c>
      <c r="M143" s="910">
        <f>SUM(J143:L143)</f>
        <v>0</v>
      </c>
      <c r="N143" s="910">
        <f>I143+M143</f>
        <v>0</v>
      </c>
      <c r="O143" s="890">
        <v>0</v>
      </c>
      <c r="P143" s="24"/>
      <c r="Q143" s="308" t="str">
        <f>IF(N143&lt;0,Text!$H$33,IF(U143&lt;0,Text!$H$34,IF(N143&gt;0,"OK","")))</f>
        <v/>
      </c>
      <c r="S143" s="226"/>
      <c r="U143" s="53">
        <f t="shared" si="25"/>
        <v>0</v>
      </c>
    </row>
    <row r="144" spans="2:22" ht="13.5" thickBot="1" x14ac:dyDescent="0.35">
      <c r="B144" s="2">
        <v>394</v>
      </c>
      <c r="C144" s="117"/>
      <c r="D144" s="2" t="str">
        <f>Text!H186</f>
        <v>Home to school transport - middle</v>
      </c>
      <c r="E144" s="890">
        <v>0</v>
      </c>
      <c r="F144" s="890">
        <v>0</v>
      </c>
      <c r="G144" s="890">
        <v>0</v>
      </c>
      <c r="H144" s="890">
        <v>0</v>
      </c>
      <c r="I144" s="892">
        <f>SUM(E144:H144)</f>
        <v>0</v>
      </c>
      <c r="J144" s="890">
        <v>0</v>
      </c>
      <c r="K144" s="890">
        <v>0</v>
      </c>
      <c r="L144" s="890">
        <v>0</v>
      </c>
      <c r="M144" s="892">
        <f>SUM(J144:L144)</f>
        <v>0</v>
      </c>
      <c r="N144" s="892">
        <f>I144+M144</f>
        <v>0</v>
      </c>
      <c r="O144" s="890">
        <v>0</v>
      </c>
      <c r="P144" s="24"/>
      <c r="Q144" s="308" t="str">
        <f>IF(N144&lt;0,Text!$H$33,IF(U144&lt;0,Text!$H$34,IF(N144&gt;0,"OK","")))</f>
        <v/>
      </c>
      <c r="S144" s="226"/>
      <c r="U144" s="53">
        <f t="shared" si="25"/>
        <v>0</v>
      </c>
    </row>
    <row r="145" spans="2:22" s="34" customFormat="1" ht="15.75" customHeight="1" thickBot="1" x14ac:dyDescent="0.35">
      <c r="B145" s="840">
        <v>395</v>
      </c>
      <c r="C145" s="1354" t="str">
        <f>Text!H187</f>
        <v>Total Home to school transport</v>
      </c>
      <c r="D145" s="81"/>
      <c r="E145" s="898">
        <f t="shared" ref="E145:O145" si="26">SUM(E140:E144)</f>
        <v>0</v>
      </c>
      <c r="F145" s="898">
        <f t="shared" si="26"/>
        <v>0</v>
      </c>
      <c r="G145" s="898">
        <f t="shared" si="26"/>
        <v>0</v>
      </c>
      <c r="H145" s="898">
        <f t="shared" si="26"/>
        <v>0</v>
      </c>
      <c r="I145" s="898">
        <f t="shared" si="26"/>
        <v>0</v>
      </c>
      <c r="J145" s="898">
        <f t="shared" si="26"/>
        <v>0</v>
      </c>
      <c r="K145" s="898">
        <f t="shared" si="26"/>
        <v>0</v>
      </c>
      <c r="L145" s="898">
        <f t="shared" si="26"/>
        <v>0</v>
      </c>
      <c r="M145" s="898">
        <f t="shared" si="26"/>
        <v>0</v>
      </c>
      <c r="N145" s="898">
        <f t="shared" si="26"/>
        <v>0</v>
      </c>
      <c r="O145" s="898">
        <f t="shared" si="26"/>
        <v>0</v>
      </c>
      <c r="P145" s="23"/>
      <c r="Q145" s="308" t="str">
        <f>IF(N145&lt;0,Text!$H$33,IF(U145&lt;0,Text!$H$34,IF(N145&gt;0,"OK","")))</f>
        <v/>
      </c>
      <c r="S145" s="225"/>
      <c r="U145" s="23">
        <f t="shared" si="25"/>
        <v>0</v>
      </c>
      <c r="V145" s="299"/>
    </row>
    <row r="146" spans="2:22" ht="30" customHeight="1" x14ac:dyDescent="0.3">
      <c r="B146" s="37" t="str">
        <f>Text!H54</f>
        <v>Strategic management</v>
      </c>
      <c r="C146" s="37"/>
      <c r="D146" s="34"/>
      <c r="E146" s="902"/>
      <c r="F146" s="902"/>
      <c r="G146" s="902"/>
      <c r="H146" s="902"/>
      <c r="I146" s="902"/>
      <c r="J146" s="902"/>
      <c r="K146" s="902"/>
      <c r="L146" s="902"/>
      <c r="M146" s="902"/>
      <c r="N146" s="902"/>
      <c r="O146" s="902"/>
      <c r="Q146" s="309"/>
    </row>
    <row r="147" spans="2:22" ht="13" x14ac:dyDescent="0.3">
      <c r="B147" s="2">
        <v>400</v>
      </c>
      <c r="C147" s="2"/>
      <c r="D147" s="2" t="str">
        <f>Text!H188</f>
        <v>Strategic management - nursery</v>
      </c>
      <c r="E147" s="890">
        <v>0</v>
      </c>
      <c r="F147" s="890">
        <v>0</v>
      </c>
      <c r="G147" s="890">
        <v>0</v>
      </c>
      <c r="H147" s="890">
        <v>0</v>
      </c>
      <c r="I147" s="892">
        <f>SUM(E147:H147)</f>
        <v>0</v>
      </c>
      <c r="J147" s="890">
        <v>0</v>
      </c>
      <c r="K147" s="890">
        <v>0</v>
      </c>
      <c r="L147" s="890">
        <v>0</v>
      </c>
      <c r="M147" s="892">
        <f>SUM(J147:L147)</f>
        <v>0</v>
      </c>
      <c r="N147" s="892">
        <f>I147+M147</f>
        <v>0</v>
      </c>
      <c r="O147" s="890">
        <v>0</v>
      </c>
      <c r="P147" s="24"/>
      <c r="Q147" s="308" t="str">
        <f>IF(N147&lt;0,Text!$H$33,IF(U147&lt;0,Text!$H$34,IF(N147&gt;0,"OK","")))</f>
        <v/>
      </c>
      <c r="S147" s="226"/>
      <c r="U147" s="53">
        <f t="shared" ref="U147:U152" si="27">N147--O147</f>
        <v>0</v>
      </c>
    </row>
    <row r="148" spans="2:22" ht="13" x14ac:dyDescent="0.3">
      <c r="B148" s="2">
        <v>401</v>
      </c>
      <c r="C148" s="2"/>
      <c r="D148" s="2" t="str">
        <f>Text!H189</f>
        <v>Strategic management - primary</v>
      </c>
      <c r="E148" s="890">
        <v>0</v>
      </c>
      <c r="F148" s="890">
        <v>0</v>
      </c>
      <c r="G148" s="890">
        <v>0</v>
      </c>
      <c r="H148" s="890">
        <v>0</v>
      </c>
      <c r="I148" s="892">
        <f>SUM(E148:H148)</f>
        <v>0</v>
      </c>
      <c r="J148" s="890">
        <v>0</v>
      </c>
      <c r="K148" s="890">
        <v>0</v>
      </c>
      <c r="L148" s="890">
        <v>0</v>
      </c>
      <c r="M148" s="892">
        <f>SUM(J148:L148)</f>
        <v>0</v>
      </c>
      <c r="N148" s="892">
        <f>I148+M148</f>
        <v>0</v>
      </c>
      <c r="O148" s="890">
        <v>0</v>
      </c>
      <c r="P148" s="24"/>
      <c r="Q148" s="308" t="str">
        <f>IF(N148&lt;0,Text!$H$33,IF(U148&lt;0,Text!$H$34,IF(N148&gt;0,"OK","")))</f>
        <v/>
      </c>
      <c r="S148" s="226"/>
      <c r="U148" s="53">
        <f t="shared" si="27"/>
        <v>0</v>
      </c>
    </row>
    <row r="149" spans="2:22" ht="13" x14ac:dyDescent="0.3">
      <c r="B149" s="2">
        <v>402</v>
      </c>
      <c r="C149" s="2"/>
      <c r="D149" s="2" t="str">
        <f>Text!H190</f>
        <v>Strategic management - secondary</v>
      </c>
      <c r="E149" s="890">
        <v>0</v>
      </c>
      <c r="F149" s="890">
        <v>0</v>
      </c>
      <c r="G149" s="890">
        <v>0</v>
      </c>
      <c r="H149" s="890">
        <v>0</v>
      </c>
      <c r="I149" s="892">
        <f>SUM(E149:H149)</f>
        <v>0</v>
      </c>
      <c r="J149" s="890">
        <v>0</v>
      </c>
      <c r="K149" s="890">
        <v>0</v>
      </c>
      <c r="L149" s="890">
        <v>0</v>
      </c>
      <c r="M149" s="892">
        <f>SUM(J149:L149)</f>
        <v>0</v>
      </c>
      <c r="N149" s="892">
        <f>I149+M149</f>
        <v>0</v>
      </c>
      <c r="O149" s="890">
        <v>0</v>
      </c>
      <c r="P149" s="24"/>
      <c r="Q149" s="308" t="str">
        <f>IF(N149&lt;0,Text!$H$33,IF(U149&lt;0,Text!$H$34,IF(N149&gt;0,"OK","")))</f>
        <v/>
      </c>
      <c r="S149" s="226"/>
      <c r="U149" s="53">
        <f t="shared" si="27"/>
        <v>0</v>
      </c>
    </row>
    <row r="150" spans="2:22" ht="13" x14ac:dyDescent="0.3">
      <c r="B150" s="2">
        <v>403</v>
      </c>
      <c r="C150" s="7"/>
      <c r="D150" s="2" t="str">
        <f>Text!H191</f>
        <v>Strategic management - special</v>
      </c>
      <c r="E150" s="890">
        <v>0</v>
      </c>
      <c r="F150" s="890">
        <v>0</v>
      </c>
      <c r="G150" s="890">
        <v>0</v>
      </c>
      <c r="H150" s="890">
        <v>0</v>
      </c>
      <c r="I150" s="910">
        <f>SUM(E150:H150)</f>
        <v>0</v>
      </c>
      <c r="J150" s="890">
        <v>0</v>
      </c>
      <c r="K150" s="890">
        <v>0</v>
      </c>
      <c r="L150" s="890">
        <v>0</v>
      </c>
      <c r="M150" s="910">
        <f>SUM(J150:L150)</f>
        <v>0</v>
      </c>
      <c r="N150" s="910">
        <f>I150+M150</f>
        <v>0</v>
      </c>
      <c r="O150" s="890">
        <v>0</v>
      </c>
      <c r="P150" s="24"/>
      <c r="Q150" s="308" t="str">
        <f>IF(N150&lt;0,Text!$H$33,IF(U150&lt;0,Text!$H$34,IF(N150&gt;0,"OK","")))</f>
        <v/>
      </c>
      <c r="S150" s="226"/>
      <c r="U150" s="53">
        <f t="shared" si="27"/>
        <v>0</v>
      </c>
    </row>
    <row r="151" spans="2:22" ht="13.5" thickBot="1" x14ac:dyDescent="0.35">
      <c r="B151" s="2">
        <v>404</v>
      </c>
      <c r="C151" s="117"/>
      <c r="D151" s="2" t="str">
        <f>Text!H192</f>
        <v>Strategic management - middle</v>
      </c>
      <c r="E151" s="890">
        <v>0</v>
      </c>
      <c r="F151" s="890">
        <v>0</v>
      </c>
      <c r="G151" s="890">
        <v>0</v>
      </c>
      <c r="H151" s="890">
        <v>0</v>
      </c>
      <c r="I151" s="892">
        <f>SUM(E151:H151)</f>
        <v>0</v>
      </c>
      <c r="J151" s="890">
        <v>0</v>
      </c>
      <c r="K151" s="890">
        <v>0</v>
      </c>
      <c r="L151" s="890">
        <v>0</v>
      </c>
      <c r="M151" s="892">
        <f>SUM(J151:L151)</f>
        <v>0</v>
      </c>
      <c r="N151" s="892">
        <f>I151+M151</f>
        <v>0</v>
      </c>
      <c r="O151" s="890">
        <v>0</v>
      </c>
      <c r="P151" s="24"/>
      <c r="Q151" s="308" t="str">
        <f>IF(N151&lt;0,Text!$H$33,IF(U151&lt;0,Text!$H$34,IF(N151&gt;0,"OK","")))</f>
        <v/>
      </c>
      <c r="S151" s="226"/>
      <c r="U151" s="53">
        <f t="shared" si="27"/>
        <v>0</v>
      </c>
    </row>
    <row r="152" spans="2:22" s="34" customFormat="1" ht="15.75" customHeight="1" thickBot="1" x14ac:dyDescent="0.35">
      <c r="B152" s="840">
        <v>405</v>
      </c>
      <c r="C152" s="1354" t="str">
        <f>Text!H193</f>
        <v>Total Strategic management</v>
      </c>
      <c r="D152" s="81"/>
      <c r="E152" s="898">
        <f t="shared" ref="E152:O152" si="28">SUM(E147:E151)</f>
        <v>0</v>
      </c>
      <c r="F152" s="898">
        <f t="shared" si="28"/>
        <v>0</v>
      </c>
      <c r="G152" s="898">
        <f t="shared" si="28"/>
        <v>0</v>
      </c>
      <c r="H152" s="898">
        <f t="shared" si="28"/>
        <v>0</v>
      </c>
      <c r="I152" s="898">
        <f t="shared" si="28"/>
        <v>0</v>
      </c>
      <c r="J152" s="898">
        <f t="shared" si="28"/>
        <v>0</v>
      </c>
      <c r="K152" s="898">
        <f t="shared" si="28"/>
        <v>0</v>
      </c>
      <c r="L152" s="898">
        <f t="shared" si="28"/>
        <v>0</v>
      </c>
      <c r="M152" s="898">
        <f t="shared" si="28"/>
        <v>0</v>
      </c>
      <c r="N152" s="898">
        <f t="shared" si="28"/>
        <v>0</v>
      </c>
      <c r="O152" s="898">
        <f t="shared" si="28"/>
        <v>0</v>
      </c>
      <c r="P152" s="23"/>
      <c r="Q152" s="308" t="str">
        <f>IF(N152&lt;0,Text!$H$33,IF(U152&lt;0,Text!$H$34,IF(N152&gt;0,"OK","")))</f>
        <v/>
      </c>
      <c r="S152" s="225"/>
      <c r="U152" s="23">
        <f t="shared" si="27"/>
        <v>0</v>
      </c>
      <c r="V152" s="299"/>
    </row>
    <row r="153" spans="2:22" ht="29.25" customHeight="1" x14ac:dyDescent="0.3">
      <c r="B153" s="37" t="str">
        <f>Text!H55</f>
        <v>Other LA budget on schools</v>
      </c>
      <c r="C153" s="37"/>
      <c r="D153" s="34"/>
      <c r="E153" s="902"/>
      <c r="F153" s="902"/>
      <c r="G153" s="902"/>
      <c r="H153" s="902"/>
      <c r="I153" s="902"/>
      <c r="J153" s="902"/>
      <c r="K153" s="902"/>
      <c r="L153" s="902"/>
      <c r="M153" s="902"/>
      <c r="N153" s="902"/>
      <c r="O153" s="902"/>
      <c r="Q153" s="309"/>
    </row>
    <row r="154" spans="2:22" ht="13" x14ac:dyDescent="0.3">
      <c r="B154" s="2">
        <v>410</v>
      </c>
      <c r="C154" s="2"/>
      <c r="D154" s="2" t="str">
        <f>Text!H194</f>
        <v>Other LA budget on schools - nursery</v>
      </c>
      <c r="E154" s="890">
        <v>0</v>
      </c>
      <c r="F154" s="890">
        <v>0</v>
      </c>
      <c r="G154" s="890">
        <v>0</v>
      </c>
      <c r="H154" s="890">
        <v>0</v>
      </c>
      <c r="I154" s="892">
        <f>SUM(E154:H154)</f>
        <v>0</v>
      </c>
      <c r="J154" s="890">
        <v>0</v>
      </c>
      <c r="K154" s="890">
        <v>0</v>
      </c>
      <c r="L154" s="890">
        <v>0</v>
      </c>
      <c r="M154" s="892">
        <f>SUM(J154:L154)</f>
        <v>0</v>
      </c>
      <c r="N154" s="892">
        <f>I154+M154</f>
        <v>0</v>
      </c>
      <c r="O154" s="890">
        <v>0</v>
      </c>
      <c r="P154" s="24"/>
      <c r="Q154" s="308" t="str">
        <f>IF(N154&lt;0,Text!$H$33,IF(U154&lt;0,Text!$H$34,IF(N154&gt;0,"OK","")))</f>
        <v/>
      </c>
      <c r="S154" s="226"/>
      <c r="U154" s="53">
        <f t="shared" ref="U154:U159" si="29">N154--O154</f>
        <v>0</v>
      </c>
    </row>
    <row r="155" spans="2:22" ht="13" x14ac:dyDescent="0.3">
      <c r="B155" s="2">
        <v>411</v>
      </c>
      <c r="C155" s="2"/>
      <c r="D155" s="2" t="str">
        <f>Text!H195</f>
        <v>Other LA budget on schools - primary</v>
      </c>
      <c r="E155" s="890">
        <v>0</v>
      </c>
      <c r="F155" s="890">
        <v>0</v>
      </c>
      <c r="G155" s="890">
        <v>0</v>
      </c>
      <c r="H155" s="890">
        <v>0</v>
      </c>
      <c r="I155" s="892">
        <f>SUM(E155:H155)</f>
        <v>0</v>
      </c>
      <c r="J155" s="890">
        <v>0</v>
      </c>
      <c r="K155" s="890">
        <v>0</v>
      </c>
      <c r="L155" s="890">
        <v>0</v>
      </c>
      <c r="M155" s="892">
        <f>SUM(J155:L155)</f>
        <v>0</v>
      </c>
      <c r="N155" s="892">
        <f>I155+M155</f>
        <v>0</v>
      </c>
      <c r="O155" s="890">
        <v>0</v>
      </c>
      <c r="P155" s="24"/>
      <c r="Q155" s="308" t="str">
        <f>IF(N155&lt;0,Text!$H$33,IF(U155&lt;0,Text!$H$34,IF(N155&gt;0,"OK","")))</f>
        <v/>
      </c>
      <c r="S155" s="226"/>
      <c r="U155" s="53">
        <f t="shared" si="29"/>
        <v>0</v>
      </c>
    </row>
    <row r="156" spans="2:22" ht="13" x14ac:dyDescent="0.3">
      <c r="B156" s="2">
        <v>412</v>
      </c>
      <c r="C156" s="2"/>
      <c r="D156" s="2" t="str">
        <f>Text!H196</f>
        <v>Other LA budget on schools - secondary</v>
      </c>
      <c r="E156" s="890">
        <v>0</v>
      </c>
      <c r="F156" s="890">
        <v>0</v>
      </c>
      <c r="G156" s="890">
        <v>0</v>
      </c>
      <c r="H156" s="890">
        <v>0</v>
      </c>
      <c r="I156" s="892">
        <f>SUM(E156:H156)</f>
        <v>0</v>
      </c>
      <c r="J156" s="890">
        <v>0</v>
      </c>
      <c r="K156" s="890">
        <v>0</v>
      </c>
      <c r="L156" s="890">
        <v>0</v>
      </c>
      <c r="M156" s="892">
        <f>SUM(J156:L156)</f>
        <v>0</v>
      </c>
      <c r="N156" s="892">
        <f>I156+M156</f>
        <v>0</v>
      </c>
      <c r="O156" s="890">
        <v>0</v>
      </c>
      <c r="P156" s="24"/>
      <c r="Q156" s="308" t="str">
        <f>IF(N156&lt;0,Text!$H$33,IF(U156&lt;0,Text!$H$34,IF(N156&gt;0,"OK","")))</f>
        <v/>
      </c>
      <c r="S156" s="226"/>
      <c r="U156" s="53">
        <f t="shared" si="29"/>
        <v>0</v>
      </c>
    </row>
    <row r="157" spans="2:22" ht="13" x14ac:dyDescent="0.3">
      <c r="B157" s="2">
        <v>413</v>
      </c>
      <c r="C157" s="7"/>
      <c r="D157" s="2" t="str">
        <f>Text!H197</f>
        <v>Other LA budget on schools - special</v>
      </c>
      <c r="E157" s="890">
        <v>0</v>
      </c>
      <c r="F157" s="890">
        <v>0</v>
      </c>
      <c r="G157" s="890">
        <v>0</v>
      </c>
      <c r="H157" s="890">
        <v>0</v>
      </c>
      <c r="I157" s="910">
        <f>SUM(E157:H157)</f>
        <v>0</v>
      </c>
      <c r="J157" s="890">
        <v>0</v>
      </c>
      <c r="K157" s="890">
        <v>0</v>
      </c>
      <c r="L157" s="890">
        <v>0</v>
      </c>
      <c r="M157" s="910">
        <f>SUM(J157:L157)</f>
        <v>0</v>
      </c>
      <c r="N157" s="910">
        <f>I157+M157</f>
        <v>0</v>
      </c>
      <c r="O157" s="890">
        <v>0</v>
      </c>
      <c r="P157" s="24"/>
      <c r="Q157" s="308" t="str">
        <f>IF(N157&lt;0,Text!$H$33,IF(U157&lt;0,Text!$H$34,IF(N157&gt;0,"OK","")))</f>
        <v/>
      </c>
      <c r="S157" s="226"/>
      <c r="U157" s="53">
        <f t="shared" si="29"/>
        <v>0</v>
      </c>
    </row>
    <row r="158" spans="2:22" ht="13.5" thickBot="1" x14ac:dyDescent="0.35">
      <c r="B158" s="2">
        <v>414</v>
      </c>
      <c r="C158" s="117"/>
      <c r="D158" s="2" t="str">
        <f>Text!H198</f>
        <v>Other LA budget on schools - middle</v>
      </c>
      <c r="E158" s="890">
        <v>0</v>
      </c>
      <c r="F158" s="890">
        <v>0</v>
      </c>
      <c r="G158" s="890">
        <v>0</v>
      </c>
      <c r="H158" s="890">
        <v>0</v>
      </c>
      <c r="I158" s="892">
        <f>SUM(E158:H158)</f>
        <v>0</v>
      </c>
      <c r="J158" s="890">
        <v>0</v>
      </c>
      <c r="K158" s="890">
        <v>0</v>
      </c>
      <c r="L158" s="890">
        <v>0</v>
      </c>
      <c r="M158" s="892">
        <f>SUM(J158:L158)</f>
        <v>0</v>
      </c>
      <c r="N158" s="892">
        <f>I158+M158</f>
        <v>0</v>
      </c>
      <c r="O158" s="890">
        <v>0</v>
      </c>
      <c r="P158" s="24"/>
      <c r="Q158" s="308" t="str">
        <f>IF(N158&lt;0,Text!$H$33,IF(U158&lt;0,Text!$H$34,IF(N158&gt;0,"OK","")))</f>
        <v/>
      </c>
      <c r="S158" s="226"/>
      <c r="U158" s="53">
        <f t="shared" si="29"/>
        <v>0</v>
      </c>
    </row>
    <row r="159" spans="2:22" s="34" customFormat="1" ht="15.75" customHeight="1" thickBot="1" x14ac:dyDescent="0.35">
      <c r="B159" s="840">
        <v>415</v>
      </c>
      <c r="C159" s="1354" t="str">
        <f>Text!H199</f>
        <v>Total other LA budget on schools</v>
      </c>
      <c r="D159" s="81"/>
      <c r="E159" s="898">
        <f t="shared" ref="E159:O159" si="30">SUM(E154:E158)</f>
        <v>0</v>
      </c>
      <c r="F159" s="898">
        <f t="shared" si="30"/>
        <v>0</v>
      </c>
      <c r="G159" s="898">
        <f t="shared" si="30"/>
        <v>0</v>
      </c>
      <c r="H159" s="898">
        <f t="shared" si="30"/>
        <v>0</v>
      </c>
      <c r="I159" s="898">
        <f t="shared" si="30"/>
        <v>0</v>
      </c>
      <c r="J159" s="898">
        <f t="shared" si="30"/>
        <v>0</v>
      </c>
      <c r="K159" s="898">
        <f t="shared" si="30"/>
        <v>0</v>
      </c>
      <c r="L159" s="898">
        <f t="shared" si="30"/>
        <v>0</v>
      </c>
      <c r="M159" s="898">
        <f t="shared" si="30"/>
        <v>0</v>
      </c>
      <c r="N159" s="898">
        <f t="shared" si="30"/>
        <v>0</v>
      </c>
      <c r="O159" s="898">
        <f t="shared" si="30"/>
        <v>0</v>
      </c>
      <c r="P159" s="23"/>
      <c r="Q159" s="308" t="str">
        <f>IF(N159&lt;0,Text!$H$33,IF(U159&lt;0,Text!$H$34,IF(N159&gt;0,"OK","")))</f>
        <v/>
      </c>
      <c r="S159" s="225"/>
      <c r="U159" s="23">
        <f t="shared" si="29"/>
        <v>0</v>
      </c>
      <c r="V159" s="299"/>
    </row>
    <row r="160" spans="2:22" ht="30" customHeight="1" x14ac:dyDescent="0.3">
      <c r="B160" s="37" t="str">
        <f>Text!H56</f>
        <v>LA budget</v>
      </c>
      <c r="C160" s="37"/>
      <c r="D160" s="34"/>
      <c r="E160" s="902"/>
      <c r="F160" s="902"/>
      <c r="G160" s="902"/>
      <c r="H160" s="902"/>
      <c r="I160" s="902"/>
      <c r="J160" s="902"/>
      <c r="K160" s="902"/>
      <c r="L160" s="902"/>
      <c r="M160" s="902"/>
      <c r="N160" s="902"/>
      <c r="O160" s="902"/>
      <c r="Q160" s="309"/>
    </row>
    <row r="161" spans="1:22" ht="13" x14ac:dyDescent="0.3">
      <c r="B161" s="2">
        <v>420</v>
      </c>
      <c r="C161" s="2"/>
      <c r="D161" s="2" t="str">
        <f>Text!H200</f>
        <v>LA budget - nursery (lines 360+370+380+390+400+410)</v>
      </c>
      <c r="E161" s="892">
        <f t="shared" ref="E161:O161" si="31">+E119+E126+E133+E140+E147+E154</f>
        <v>0</v>
      </c>
      <c r="F161" s="892">
        <f t="shared" si="31"/>
        <v>0</v>
      </c>
      <c r="G161" s="892">
        <f t="shared" si="31"/>
        <v>0</v>
      </c>
      <c r="H161" s="892">
        <f t="shared" si="31"/>
        <v>0</v>
      </c>
      <c r="I161" s="892">
        <f t="shared" si="31"/>
        <v>0</v>
      </c>
      <c r="J161" s="892">
        <f t="shared" si="31"/>
        <v>0</v>
      </c>
      <c r="K161" s="892">
        <f t="shared" si="31"/>
        <v>0</v>
      </c>
      <c r="L161" s="892">
        <f t="shared" si="31"/>
        <v>0</v>
      </c>
      <c r="M161" s="892">
        <f t="shared" si="31"/>
        <v>0</v>
      </c>
      <c r="N161" s="892">
        <f t="shared" si="31"/>
        <v>0</v>
      </c>
      <c r="O161" s="892">
        <f t="shared" si="31"/>
        <v>0</v>
      </c>
      <c r="P161" s="24"/>
      <c r="Q161" s="308" t="str">
        <f>IF(N161&lt;0,Text!$H$33,IF(U161&lt;0,Text!$H$34,IF(N161&gt;0,"OK","")))</f>
        <v/>
      </c>
      <c r="S161" s="226"/>
      <c r="U161" s="53">
        <f t="shared" ref="U161:U166" si="32">N161--O161</f>
        <v>0</v>
      </c>
    </row>
    <row r="162" spans="1:22" ht="13" x14ac:dyDescent="0.3">
      <c r="B162" s="2">
        <v>421</v>
      </c>
      <c r="C162" s="2"/>
      <c r="D162" s="2" t="str">
        <f>Text!H201</f>
        <v>LA budget - primary (lines 361+371+381+391+401+411)</v>
      </c>
      <c r="E162" s="892">
        <f t="shared" ref="E162:O162" si="33">+E120+E127+E134+E141+E148+E155</f>
        <v>0</v>
      </c>
      <c r="F162" s="892">
        <f t="shared" si="33"/>
        <v>0</v>
      </c>
      <c r="G162" s="892">
        <f t="shared" si="33"/>
        <v>0</v>
      </c>
      <c r="H162" s="892">
        <f t="shared" si="33"/>
        <v>0</v>
      </c>
      <c r="I162" s="892">
        <f t="shared" si="33"/>
        <v>0</v>
      </c>
      <c r="J162" s="892">
        <f t="shared" si="33"/>
        <v>0</v>
      </c>
      <c r="K162" s="892">
        <f t="shared" si="33"/>
        <v>0</v>
      </c>
      <c r="L162" s="892">
        <f t="shared" si="33"/>
        <v>0</v>
      </c>
      <c r="M162" s="892">
        <f t="shared" si="33"/>
        <v>0</v>
      </c>
      <c r="N162" s="892">
        <f t="shared" si="33"/>
        <v>0</v>
      </c>
      <c r="O162" s="892">
        <f t="shared" si="33"/>
        <v>0</v>
      </c>
      <c r="P162" s="24"/>
      <c r="Q162" s="308" t="str">
        <f>IF(N162&lt;0,Text!$H$33,IF(U162&lt;0,Text!$H$34,IF(N162&gt;0,"OK","")))</f>
        <v/>
      </c>
      <c r="S162" s="226"/>
      <c r="U162" s="53">
        <f t="shared" si="32"/>
        <v>0</v>
      </c>
    </row>
    <row r="163" spans="1:22" ht="13" x14ac:dyDescent="0.3">
      <c r="B163" s="2">
        <v>422</v>
      </c>
      <c r="C163" s="2"/>
      <c r="D163" s="2" t="str">
        <f>Text!H202</f>
        <v>LA budget - secondary (lines 362+372+382+392+402+412)</v>
      </c>
      <c r="E163" s="892">
        <f t="shared" ref="E163:O163" si="34">+E121+E128+E135+E142+E149+E156</f>
        <v>0</v>
      </c>
      <c r="F163" s="892">
        <f t="shared" si="34"/>
        <v>0</v>
      </c>
      <c r="G163" s="892">
        <f t="shared" si="34"/>
        <v>0</v>
      </c>
      <c r="H163" s="892">
        <f t="shared" si="34"/>
        <v>0</v>
      </c>
      <c r="I163" s="892">
        <f t="shared" si="34"/>
        <v>0</v>
      </c>
      <c r="J163" s="892">
        <f t="shared" si="34"/>
        <v>0</v>
      </c>
      <c r="K163" s="892">
        <f t="shared" si="34"/>
        <v>0</v>
      </c>
      <c r="L163" s="892">
        <f t="shared" si="34"/>
        <v>0</v>
      </c>
      <c r="M163" s="892">
        <f t="shared" si="34"/>
        <v>0</v>
      </c>
      <c r="N163" s="892">
        <f t="shared" si="34"/>
        <v>0</v>
      </c>
      <c r="O163" s="892">
        <f t="shared" si="34"/>
        <v>0</v>
      </c>
      <c r="P163" s="24"/>
      <c r="Q163" s="308" t="str">
        <f>IF(N163&lt;0,Text!$H$33,IF(U163&lt;0,Text!$H$34,IF(N163&gt;0,"OK","")))</f>
        <v/>
      </c>
      <c r="S163" s="226"/>
      <c r="U163" s="53">
        <f t="shared" si="32"/>
        <v>0</v>
      </c>
    </row>
    <row r="164" spans="1:22" ht="13" x14ac:dyDescent="0.3">
      <c r="B164" s="2">
        <v>423</v>
      </c>
      <c r="C164" s="7"/>
      <c r="D164" s="2" t="str">
        <f>Text!H203</f>
        <v>LA budget - special (lines 363+373+383+393+403+413)</v>
      </c>
      <c r="E164" s="892">
        <f t="shared" ref="E164:O164" si="35">+E122+E129+E136+E143+E150+E157</f>
        <v>0</v>
      </c>
      <c r="F164" s="892">
        <f t="shared" si="35"/>
        <v>0</v>
      </c>
      <c r="G164" s="892">
        <f t="shared" si="35"/>
        <v>0</v>
      </c>
      <c r="H164" s="892">
        <f t="shared" si="35"/>
        <v>0</v>
      </c>
      <c r="I164" s="892">
        <f t="shared" si="35"/>
        <v>0</v>
      </c>
      <c r="J164" s="892">
        <f t="shared" si="35"/>
        <v>0</v>
      </c>
      <c r="K164" s="892">
        <f t="shared" si="35"/>
        <v>0</v>
      </c>
      <c r="L164" s="892">
        <f t="shared" si="35"/>
        <v>0</v>
      </c>
      <c r="M164" s="892">
        <f t="shared" si="35"/>
        <v>0</v>
      </c>
      <c r="N164" s="892">
        <f t="shared" si="35"/>
        <v>0</v>
      </c>
      <c r="O164" s="892">
        <f t="shared" si="35"/>
        <v>0</v>
      </c>
      <c r="P164" s="24"/>
      <c r="Q164" s="308" t="str">
        <f>IF(N164&lt;0,Text!$H$33,IF(U164&lt;0,Text!$H$34,IF(N164&gt;0,"OK","")))</f>
        <v/>
      </c>
      <c r="S164" s="226"/>
      <c r="U164" s="53">
        <f t="shared" si="32"/>
        <v>0</v>
      </c>
    </row>
    <row r="165" spans="1:22" ht="13.5" thickBot="1" x14ac:dyDescent="0.35">
      <c r="B165" s="2">
        <v>424</v>
      </c>
      <c r="C165" s="117"/>
      <c r="D165" s="2" t="str">
        <f>Text!H204</f>
        <v>LA budget - middle (lines 364+374+384+394+404+414)</v>
      </c>
      <c r="E165" s="892">
        <f t="shared" ref="E165:O165" si="36">+E123+E130+E137+E144+E151+E158</f>
        <v>0</v>
      </c>
      <c r="F165" s="892">
        <f t="shared" si="36"/>
        <v>0</v>
      </c>
      <c r="G165" s="892">
        <f t="shared" si="36"/>
        <v>0</v>
      </c>
      <c r="H165" s="892">
        <f t="shared" si="36"/>
        <v>0</v>
      </c>
      <c r="I165" s="892">
        <f t="shared" si="36"/>
        <v>0</v>
      </c>
      <c r="J165" s="892">
        <f t="shared" si="36"/>
        <v>0</v>
      </c>
      <c r="K165" s="892">
        <f t="shared" si="36"/>
        <v>0</v>
      </c>
      <c r="L165" s="892">
        <f t="shared" si="36"/>
        <v>0</v>
      </c>
      <c r="M165" s="892">
        <f t="shared" si="36"/>
        <v>0</v>
      </c>
      <c r="N165" s="892">
        <f t="shared" si="36"/>
        <v>0</v>
      </c>
      <c r="O165" s="892">
        <f t="shared" si="36"/>
        <v>0</v>
      </c>
      <c r="P165" s="24"/>
      <c r="Q165" s="308" t="str">
        <f>IF(N165&lt;0,Text!$H$33,IF(U165&lt;0,Text!$H$34,IF(N165&gt;0,"OK","")))</f>
        <v/>
      </c>
      <c r="S165" s="226"/>
      <c r="U165" s="53">
        <f t="shared" si="32"/>
        <v>0</v>
      </c>
    </row>
    <row r="166" spans="1:22" s="34" customFormat="1" ht="15.75" customHeight="1" thickBot="1" x14ac:dyDescent="0.35">
      <c r="B166" s="840">
        <v>425</v>
      </c>
      <c r="C166" s="1354" t="str">
        <f>Text!H205</f>
        <v>Total LA budget</v>
      </c>
      <c r="D166" s="81"/>
      <c r="E166" s="898">
        <f>SUM(E161:E165)</f>
        <v>0</v>
      </c>
      <c r="F166" s="898">
        <f t="shared" ref="F166:N166" si="37">SUM(F161:F165)</f>
        <v>0</v>
      </c>
      <c r="G166" s="898">
        <f t="shared" si="37"/>
        <v>0</v>
      </c>
      <c r="H166" s="898">
        <f t="shared" si="37"/>
        <v>0</v>
      </c>
      <c r="I166" s="898">
        <f t="shared" si="37"/>
        <v>0</v>
      </c>
      <c r="J166" s="898">
        <f t="shared" si="37"/>
        <v>0</v>
      </c>
      <c r="K166" s="898">
        <f t="shared" si="37"/>
        <v>0</v>
      </c>
      <c r="L166" s="898">
        <f t="shared" si="37"/>
        <v>0</v>
      </c>
      <c r="M166" s="898">
        <f t="shared" si="37"/>
        <v>0</v>
      </c>
      <c r="N166" s="898">
        <f t="shared" si="37"/>
        <v>0</v>
      </c>
      <c r="O166" s="898">
        <f>SUM(O161:O165)</f>
        <v>0</v>
      </c>
      <c r="P166" s="23"/>
      <c r="Q166" s="308" t="str">
        <f>IF(N166&lt;0,Text!$H$33,IF(U166&lt;0,Text!$H$34,IF(N166&gt;0,"OK","")))</f>
        <v/>
      </c>
      <c r="S166" s="225"/>
      <c r="U166" s="23">
        <f t="shared" si="32"/>
        <v>0</v>
      </c>
      <c r="V166" s="299"/>
    </row>
    <row r="167" spans="1:22" ht="30" customHeight="1" x14ac:dyDescent="0.3">
      <c r="B167" s="37" t="str">
        <f>Text!H57</f>
        <v>Total school expenditure</v>
      </c>
      <c r="C167" s="37"/>
      <c r="D167" s="34"/>
      <c r="E167" s="902"/>
      <c r="F167" s="902"/>
      <c r="G167" s="902"/>
      <c r="H167" s="902"/>
      <c r="I167" s="902"/>
      <c r="J167" s="902"/>
      <c r="K167" s="902"/>
      <c r="L167" s="902"/>
      <c r="M167" s="902"/>
      <c r="N167" s="902"/>
      <c r="O167" s="902"/>
      <c r="Q167" s="309"/>
    </row>
    <row r="168" spans="1:22" ht="13" x14ac:dyDescent="0.3">
      <c r="B168" s="2">
        <v>430</v>
      </c>
      <c r="C168" s="2"/>
      <c r="D168" s="2" t="str">
        <f>Text!H206</f>
        <v>School expenditure - nursery (lines 350+420)</v>
      </c>
      <c r="E168" s="892">
        <f>+E161+E112</f>
        <v>0</v>
      </c>
      <c r="F168" s="892">
        <f t="shared" ref="F168:O168" si="38">+F161+F112</f>
        <v>0</v>
      </c>
      <c r="G168" s="892">
        <f t="shared" si="38"/>
        <v>0</v>
      </c>
      <c r="H168" s="892">
        <f t="shared" si="38"/>
        <v>0</v>
      </c>
      <c r="I168" s="892">
        <f t="shared" si="38"/>
        <v>0</v>
      </c>
      <c r="J168" s="892">
        <f t="shared" si="38"/>
        <v>0</v>
      </c>
      <c r="K168" s="892">
        <f t="shared" si="38"/>
        <v>0</v>
      </c>
      <c r="L168" s="892">
        <f t="shared" si="38"/>
        <v>0</v>
      </c>
      <c r="M168" s="892">
        <f t="shared" si="38"/>
        <v>0</v>
      </c>
      <c r="N168" s="892">
        <f t="shared" si="38"/>
        <v>0</v>
      </c>
      <c r="O168" s="892">
        <f t="shared" si="38"/>
        <v>0</v>
      </c>
      <c r="P168" s="24"/>
      <c r="Q168" s="308" t="str">
        <f>IF(N168&lt;0,Text!$H$33,IF(U168&lt;0,Text!$H$34,IF(N168&gt;0,"OK","")))</f>
        <v/>
      </c>
      <c r="S168" s="226"/>
      <c r="U168" s="53">
        <f t="shared" ref="U168:U173" si="39">N168--O168</f>
        <v>0</v>
      </c>
    </row>
    <row r="169" spans="1:22" ht="13" x14ac:dyDescent="0.3">
      <c r="B169" s="2">
        <v>431</v>
      </c>
      <c r="C169" s="2"/>
      <c r="D169" s="2" t="str">
        <f>Text!H207</f>
        <v>School expenditure - primary (lines 351+421)</v>
      </c>
      <c r="E169" s="892">
        <f t="shared" ref="E169:O169" si="40">+E162+E113</f>
        <v>0</v>
      </c>
      <c r="F169" s="892">
        <f t="shared" si="40"/>
        <v>0</v>
      </c>
      <c r="G169" s="892">
        <f t="shared" si="40"/>
        <v>0</v>
      </c>
      <c r="H169" s="892">
        <f t="shared" si="40"/>
        <v>0</v>
      </c>
      <c r="I169" s="892">
        <f t="shared" si="40"/>
        <v>0</v>
      </c>
      <c r="J169" s="892">
        <f t="shared" si="40"/>
        <v>0</v>
      </c>
      <c r="K169" s="892">
        <f t="shared" si="40"/>
        <v>0</v>
      </c>
      <c r="L169" s="892">
        <f t="shared" si="40"/>
        <v>0</v>
      </c>
      <c r="M169" s="892">
        <f t="shared" si="40"/>
        <v>0</v>
      </c>
      <c r="N169" s="892">
        <f t="shared" si="40"/>
        <v>0</v>
      </c>
      <c r="O169" s="892">
        <f t="shared" si="40"/>
        <v>0</v>
      </c>
      <c r="P169" s="24"/>
      <c r="Q169" s="308" t="str">
        <f>IF(N169&lt;0,Text!$H$33,IF(U169&lt;0,Text!$H$34,IF(N169&gt;0,"OK","")))</f>
        <v/>
      </c>
      <c r="S169" s="226"/>
      <c r="U169" s="53">
        <f t="shared" si="39"/>
        <v>0</v>
      </c>
    </row>
    <row r="170" spans="1:22" ht="13" x14ac:dyDescent="0.3">
      <c r="B170" s="2">
        <v>432</v>
      </c>
      <c r="C170" s="2"/>
      <c r="D170" s="2" t="str">
        <f>Text!H208</f>
        <v>School expenditure - secondary (lines 352+422)</v>
      </c>
      <c r="E170" s="892">
        <f t="shared" ref="E170:O170" si="41">+E163+E114</f>
        <v>0</v>
      </c>
      <c r="F170" s="892">
        <f t="shared" si="41"/>
        <v>0</v>
      </c>
      <c r="G170" s="892">
        <f t="shared" si="41"/>
        <v>0</v>
      </c>
      <c r="H170" s="892">
        <f t="shared" si="41"/>
        <v>0</v>
      </c>
      <c r="I170" s="892">
        <f t="shared" si="41"/>
        <v>0</v>
      </c>
      <c r="J170" s="892">
        <f t="shared" si="41"/>
        <v>0</v>
      </c>
      <c r="K170" s="892">
        <f t="shared" si="41"/>
        <v>0</v>
      </c>
      <c r="L170" s="892">
        <f t="shared" si="41"/>
        <v>0</v>
      </c>
      <c r="M170" s="892">
        <f t="shared" si="41"/>
        <v>0</v>
      </c>
      <c r="N170" s="892">
        <f t="shared" si="41"/>
        <v>0</v>
      </c>
      <c r="O170" s="892">
        <f t="shared" si="41"/>
        <v>0</v>
      </c>
      <c r="P170" s="24"/>
      <c r="Q170" s="308" t="str">
        <f>IF(N170&lt;0,Text!$H$33,IF(U170&lt;0,Text!$H$34,IF(N170&gt;0,"OK","")))</f>
        <v/>
      </c>
      <c r="S170" s="226"/>
      <c r="U170" s="53">
        <f t="shared" si="39"/>
        <v>0</v>
      </c>
    </row>
    <row r="171" spans="1:22" ht="13" x14ac:dyDescent="0.3">
      <c r="B171" s="2">
        <v>433</v>
      </c>
      <c r="C171" s="7"/>
      <c r="D171" s="2" t="str">
        <f>Text!H209</f>
        <v>School expenditure - special (lines 353+423)</v>
      </c>
      <c r="E171" s="892">
        <f t="shared" ref="E171:O171" si="42">+E164+E115</f>
        <v>0</v>
      </c>
      <c r="F171" s="892">
        <f t="shared" si="42"/>
        <v>0</v>
      </c>
      <c r="G171" s="892">
        <f t="shared" si="42"/>
        <v>0</v>
      </c>
      <c r="H171" s="892">
        <f t="shared" si="42"/>
        <v>0</v>
      </c>
      <c r="I171" s="892">
        <f t="shared" si="42"/>
        <v>0</v>
      </c>
      <c r="J171" s="892">
        <f t="shared" si="42"/>
        <v>0</v>
      </c>
      <c r="K171" s="892">
        <f t="shared" si="42"/>
        <v>0</v>
      </c>
      <c r="L171" s="892">
        <f t="shared" si="42"/>
        <v>0</v>
      </c>
      <c r="M171" s="892">
        <f t="shared" si="42"/>
        <v>0</v>
      </c>
      <c r="N171" s="892">
        <f t="shared" si="42"/>
        <v>0</v>
      </c>
      <c r="O171" s="892">
        <f t="shared" si="42"/>
        <v>0</v>
      </c>
      <c r="P171" s="24"/>
      <c r="Q171" s="308" t="str">
        <f>IF(N171&lt;0,Text!$H$33,IF(U171&lt;0,Text!$H$34,IF(N171&gt;0,"OK","")))</f>
        <v/>
      </c>
      <c r="S171" s="226"/>
      <c r="U171" s="53">
        <f t="shared" si="39"/>
        <v>0</v>
      </c>
    </row>
    <row r="172" spans="1:22" ht="13.5" thickBot="1" x14ac:dyDescent="0.35">
      <c r="B172" s="2">
        <v>434</v>
      </c>
      <c r="C172" s="1094"/>
      <c r="D172" s="2" t="str">
        <f>Text!H210</f>
        <v>School expenditure - middle (lines 354+424)</v>
      </c>
      <c r="E172" s="892">
        <f t="shared" ref="E172:O172" si="43">+E165+E116</f>
        <v>0</v>
      </c>
      <c r="F172" s="892">
        <f t="shared" si="43"/>
        <v>0</v>
      </c>
      <c r="G172" s="892">
        <f t="shared" si="43"/>
        <v>0</v>
      </c>
      <c r="H172" s="892">
        <f t="shared" si="43"/>
        <v>0</v>
      </c>
      <c r="I172" s="892">
        <f t="shared" si="43"/>
        <v>0</v>
      </c>
      <c r="J172" s="892">
        <f t="shared" si="43"/>
        <v>0</v>
      </c>
      <c r="K172" s="892">
        <f t="shared" si="43"/>
        <v>0</v>
      </c>
      <c r="L172" s="892">
        <f t="shared" si="43"/>
        <v>0</v>
      </c>
      <c r="M172" s="892">
        <f t="shared" si="43"/>
        <v>0</v>
      </c>
      <c r="N172" s="892">
        <f t="shared" si="43"/>
        <v>0</v>
      </c>
      <c r="O172" s="892">
        <f t="shared" si="43"/>
        <v>0</v>
      </c>
      <c r="P172" s="24"/>
      <c r="Q172" s="308" t="str">
        <f>IF(N172&lt;0,Text!$H$33,IF(U172&lt;0,Text!$H$34,IF(N172&gt;0,"OK","")))</f>
        <v/>
      </c>
      <c r="S172" s="226"/>
      <c r="U172" s="53">
        <f t="shared" si="39"/>
        <v>0</v>
      </c>
    </row>
    <row r="173" spans="1:22" s="34" customFormat="1" ht="15.75" customHeight="1" thickBot="1" x14ac:dyDescent="0.35">
      <c r="A173" s="118" t="s">
        <v>630</v>
      </c>
      <c r="B173" s="840">
        <v>435</v>
      </c>
      <c r="C173" s="1354" t="str">
        <f>Text!H212</f>
        <v>Total school expenditure</v>
      </c>
      <c r="D173" s="81"/>
      <c r="E173" s="898">
        <f t="shared" ref="E173:O173" si="44">SUM(E168:E172)</f>
        <v>0</v>
      </c>
      <c r="F173" s="898">
        <f t="shared" si="44"/>
        <v>0</v>
      </c>
      <c r="G173" s="898">
        <f t="shared" si="44"/>
        <v>0</v>
      </c>
      <c r="H173" s="898">
        <f t="shared" si="44"/>
        <v>0</v>
      </c>
      <c r="I173" s="898">
        <f t="shared" si="44"/>
        <v>0</v>
      </c>
      <c r="J173" s="898">
        <f t="shared" si="44"/>
        <v>0</v>
      </c>
      <c r="K173" s="898">
        <f t="shared" si="44"/>
        <v>0</v>
      </c>
      <c r="L173" s="898">
        <f t="shared" si="44"/>
        <v>0</v>
      </c>
      <c r="M173" s="898">
        <f t="shared" si="44"/>
        <v>0</v>
      </c>
      <c r="N173" s="898">
        <f t="shared" si="44"/>
        <v>0</v>
      </c>
      <c r="O173" s="898">
        <f t="shared" si="44"/>
        <v>0</v>
      </c>
      <c r="P173" s="23"/>
      <c r="Q173" s="308" t="str">
        <f>IF(N173&lt;0,Text!$H$33,IF(U173&lt;0,Text!$H$34,IF(N173&gt;0,"OK","")))</f>
        <v/>
      </c>
      <c r="S173" s="225"/>
      <c r="U173" s="23">
        <f t="shared" si="39"/>
        <v>0</v>
      </c>
      <c r="V173" s="299"/>
    </row>
    <row r="174" spans="1:22" ht="30" customHeight="1" x14ac:dyDescent="0.3">
      <c r="B174" s="37" t="str">
        <f>Text!H58</f>
        <v>Non-school education expenditure</v>
      </c>
      <c r="C174" s="37"/>
      <c r="E174" s="902"/>
      <c r="F174" s="902"/>
      <c r="G174" s="902"/>
      <c r="H174" s="902"/>
      <c r="I174" s="902"/>
      <c r="J174" s="902"/>
      <c r="K174" s="902"/>
      <c r="L174" s="902"/>
      <c r="M174" s="902"/>
      <c r="N174" s="902"/>
      <c r="O174" s="902"/>
      <c r="Q174" s="309"/>
    </row>
    <row r="175" spans="1:22" ht="13" x14ac:dyDescent="0.3">
      <c r="B175" s="2">
        <v>97</v>
      </c>
      <c r="C175" s="2"/>
      <c r="D175" s="80" t="str">
        <f>Text!H213</f>
        <v>Strategic management of non-school services</v>
      </c>
      <c r="E175" s="890">
        <v>0</v>
      </c>
      <c r="F175" s="890">
        <v>0</v>
      </c>
      <c r="G175" s="890">
        <v>0</v>
      </c>
      <c r="H175" s="890">
        <v>0</v>
      </c>
      <c r="I175" s="892">
        <f t="shared" ref="I175:I180" si="45">SUM(E175:H175)</f>
        <v>0</v>
      </c>
      <c r="J175" s="890">
        <v>0</v>
      </c>
      <c r="K175" s="890">
        <v>0</v>
      </c>
      <c r="L175" s="890">
        <v>0</v>
      </c>
      <c r="M175" s="892">
        <f t="shared" ref="M175:M187" si="46">SUM(J175:L175)</f>
        <v>0</v>
      </c>
      <c r="N175" s="892">
        <f>I175+M175</f>
        <v>0</v>
      </c>
      <c r="O175" s="890">
        <v>0</v>
      </c>
      <c r="P175" s="24"/>
      <c r="Q175" s="308" t="str">
        <f>IF(N175&lt;0,Text!$H$33,IF(U175&lt;0,Text!$H$34,IF(N175&gt;0,"OK","")))</f>
        <v/>
      </c>
      <c r="S175" s="226"/>
      <c r="U175" s="53">
        <f t="shared" ref="U175:U189" si="47">N175--O175</f>
        <v>0</v>
      </c>
    </row>
    <row r="176" spans="1:22" ht="13" x14ac:dyDescent="0.3">
      <c r="B176" s="2">
        <v>97.6</v>
      </c>
      <c r="C176" s="2"/>
      <c r="D176" s="80" t="str">
        <f>Text!H214</f>
        <v>Access to Education (excluding transport) - non-school</v>
      </c>
      <c r="E176" s="890">
        <v>0</v>
      </c>
      <c r="F176" s="890">
        <v>0</v>
      </c>
      <c r="G176" s="890">
        <v>0</v>
      </c>
      <c r="H176" s="890">
        <v>0</v>
      </c>
      <c r="I176" s="892">
        <f t="shared" si="45"/>
        <v>0</v>
      </c>
      <c r="J176" s="890">
        <v>0</v>
      </c>
      <c r="K176" s="890">
        <v>0</v>
      </c>
      <c r="L176" s="890">
        <v>0</v>
      </c>
      <c r="M176" s="892">
        <f>SUM(J176:L176)</f>
        <v>0</v>
      </c>
      <c r="N176" s="892">
        <f>I176+M176</f>
        <v>0</v>
      </c>
      <c r="O176" s="890">
        <v>0</v>
      </c>
      <c r="P176" s="24"/>
      <c r="Q176" s="308" t="str">
        <f>IF(N176&lt;0,Text!$H$33,IF(U176&lt;0,Text!$H$34,IF(N176&gt;0,"OK","")))</f>
        <v/>
      </c>
      <c r="S176" s="226"/>
      <c r="U176" s="53"/>
    </row>
    <row r="177" spans="1:22" ht="13" x14ac:dyDescent="0.3">
      <c r="B177" s="2">
        <v>98</v>
      </c>
      <c r="C177" s="2"/>
      <c r="D177" s="80" t="str">
        <f>Text!H215</f>
        <v>Under 5 provision not in nursery, primary or special schools</v>
      </c>
      <c r="E177" s="890">
        <v>0</v>
      </c>
      <c r="F177" s="890">
        <v>0</v>
      </c>
      <c r="G177" s="890">
        <v>0</v>
      </c>
      <c r="H177" s="890">
        <v>0</v>
      </c>
      <c r="I177" s="892">
        <f t="shared" si="45"/>
        <v>0</v>
      </c>
      <c r="J177" s="890">
        <v>0</v>
      </c>
      <c r="K177" s="890">
        <v>0</v>
      </c>
      <c r="L177" s="890">
        <v>0</v>
      </c>
      <c r="M177" s="892">
        <f t="shared" si="46"/>
        <v>0</v>
      </c>
      <c r="N177" s="892">
        <f t="shared" ref="N177:N187" si="48">I177+M177</f>
        <v>0</v>
      </c>
      <c r="O177" s="890">
        <v>0</v>
      </c>
      <c r="P177" s="24"/>
      <c r="Q177" s="308" t="str">
        <f>IF(N177&lt;0,Text!$H$33,IF(U177&lt;0,Text!$H$34,IF(N177&gt;0,"OK","")))</f>
        <v/>
      </c>
      <c r="S177" s="226"/>
      <c r="U177" s="53">
        <f t="shared" si="47"/>
        <v>0</v>
      </c>
    </row>
    <row r="178" spans="1:22" ht="13" x14ac:dyDescent="0.3">
      <c r="B178" s="2">
        <v>99</v>
      </c>
      <c r="C178" s="2"/>
      <c r="D178" s="80" t="str">
        <f>Text!H216</f>
        <v>Adult education</v>
      </c>
      <c r="E178" s="890">
        <v>0</v>
      </c>
      <c r="F178" s="890">
        <v>0</v>
      </c>
      <c r="G178" s="890">
        <v>0</v>
      </c>
      <c r="H178" s="890">
        <v>0</v>
      </c>
      <c r="I178" s="892">
        <f t="shared" si="45"/>
        <v>0</v>
      </c>
      <c r="J178" s="890">
        <v>0</v>
      </c>
      <c r="K178" s="890">
        <v>0</v>
      </c>
      <c r="L178" s="890">
        <v>0</v>
      </c>
      <c r="M178" s="892">
        <f t="shared" si="46"/>
        <v>0</v>
      </c>
      <c r="N178" s="892">
        <f t="shared" si="48"/>
        <v>0</v>
      </c>
      <c r="O178" s="890">
        <v>0</v>
      </c>
      <c r="P178" s="24"/>
      <c r="Q178" s="308" t="str">
        <f>IF(N178&lt;0,Text!$H$33,IF(U178&lt;0,Text!$H$34,IF(N178&gt;0,"OK","")))</f>
        <v/>
      </c>
      <c r="S178" s="226"/>
      <c r="U178" s="53">
        <f t="shared" si="47"/>
        <v>0</v>
      </c>
    </row>
    <row r="179" spans="1:22" ht="13" x14ac:dyDescent="0.3">
      <c r="B179" s="2">
        <v>100</v>
      </c>
      <c r="C179" s="2"/>
      <c r="D179" s="80" t="str">
        <f>Text!H217</f>
        <v>Youth service</v>
      </c>
      <c r="E179" s="890">
        <v>0</v>
      </c>
      <c r="F179" s="890">
        <v>0</v>
      </c>
      <c r="G179" s="890">
        <v>0</v>
      </c>
      <c r="H179" s="890">
        <v>0</v>
      </c>
      <c r="I179" s="892">
        <f t="shared" si="45"/>
        <v>0</v>
      </c>
      <c r="J179" s="890">
        <v>0</v>
      </c>
      <c r="K179" s="890">
        <v>0</v>
      </c>
      <c r="L179" s="890">
        <v>0</v>
      </c>
      <c r="M179" s="892">
        <f t="shared" si="46"/>
        <v>0</v>
      </c>
      <c r="N179" s="892">
        <f t="shared" si="48"/>
        <v>0</v>
      </c>
      <c r="O179" s="890">
        <v>0</v>
      </c>
      <c r="P179" s="24"/>
      <c r="Q179" s="308" t="str">
        <f>IF(N179&lt;0,Text!$H$33,IF(U179&lt;0,Text!$H$34,IF(N179&gt;0,"OK","")))</f>
        <v/>
      </c>
      <c r="S179" s="226"/>
      <c r="U179" s="53">
        <f t="shared" si="47"/>
        <v>0</v>
      </c>
    </row>
    <row r="180" spans="1:22" ht="13" x14ac:dyDescent="0.3">
      <c r="B180" s="2">
        <v>101</v>
      </c>
      <c r="C180" s="2"/>
      <c r="D180" s="80" t="str">
        <f>Text!H218</f>
        <v>Community education</v>
      </c>
      <c r="E180" s="890">
        <v>0</v>
      </c>
      <c r="F180" s="890">
        <v>0</v>
      </c>
      <c r="G180" s="890">
        <v>0</v>
      </c>
      <c r="H180" s="890">
        <v>0</v>
      </c>
      <c r="I180" s="892">
        <f t="shared" si="45"/>
        <v>0</v>
      </c>
      <c r="J180" s="890">
        <v>0</v>
      </c>
      <c r="K180" s="890">
        <v>0</v>
      </c>
      <c r="L180" s="890">
        <v>0</v>
      </c>
      <c r="M180" s="892">
        <f t="shared" si="46"/>
        <v>0</v>
      </c>
      <c r="N180" s="892">
        <f t="shared" si="48"/>
        <v>0</v>
      </c>
      <c r="O180" s="890">
        <v>0</v>
      </c>
      <c r="P180" s="24"/>
      <c r="Q180" s="308" t="str">
        <f>IF(N180&lt;0,Text!$H$33,IF(U180&lt;0,Text!$H$34,IF(N180&gt;0,"OK","")))</f>
        <v/>
      </c>
      <c r="S180" s="226"/>
      <c r="U180" s="53">
        <f t="shared" si="47"/>
        <v>0</v>
      </c>
    </row>
    <row r="181" spans="1:22" ht="13" x14ac:dyDescent="0.3">
      <c r="B181" s="2">
        <v>102</v>
      </c>
      <c r="C181" s="2"/>
      <c r="D181" s="80" t="str">
        <f>Text!H219</f>
        <v>Home to college transport</v>
      </c>
      <c r="E181" s="891"/>
      <c r="F181" s="890">
        <v>0</v>
      </c>
      <c r="G181" s="890">
        <v>0</v>
      </c>
      <c r="H181" s="890">
        <v>0</v>
      </c>
      <c r="I181" s="892">
        <f>SUM(F181:H181)</f>
        <v>0</v>
      </c>
      <c r="J181" s="890">
        <v>0</v>
      </c>
      <c r="K181" s="890">
        <v>0</v>
      </c>
      <c r="L181" s="890">
        <v>0</v>
      </c>
      <c r="M181" s="892">
        <f t="shared" si="46"/>
        <v>0</v>
      </c>
      <c r="N181" s="892">
        <f t="shared" si="48"/>
        <v>0</v>
      </c>
      <c r="O181" s="890">
        <v>0</v>
      </c>
      <c r="P181" s="24"/>
      <c r="Q181" s="308" t="str">
        <f>IF(N181&lt;0,Text!$H$33,IF(U181&lt;0,Text!$H$34,IF(N181&gt;0,"OK","")))</f>
        <v/>
      </c>
      <c r="S181" s="226"/>
      <c r="U181" s="53">
        <f t="shared" si="47"/>
        <v>0</v>
      </c>
    </row>
    <row r="182" spans="1:22" ht="13" x14ac:dyDescent="0.3">
      <c r="B182" s="2">
        <v>103</v>
      </c>
      <c r="C182" s="2"/>
      <c r="D182" s="80" t="str">
        <f>Text!H220</f>
        <v>Student support: discretionary awards</v>
      </c>
      <c r="E182" s="891"/>
      <c r="F182" s="890">
        <v>0</v>
      </c>
      <c r="G182" s="890">
        <v>0</v>
      </c>
      <c r="H182" s="890">
        <v>0</v>
      </c>
      <c r="I182" s="892">
        <f>SUM(F182:H182)</f>
        <v>0</v>
      </c>
      <c r="J182" s="890">
        <v>0</v>
      </c>
      <c r="K182" s="890">
        <v>0</v>
      </c>
      <c r="L182" s="890">
        <v>0</v>
      </c>
      <c r="M182" s="892">
        <f t="shared" si="46"/>
        <v>0</v>
      </c>
      <c r="N182" s="892">
        <f t="shared" si="48"/>
        <v>0</v>
      </c>
      <c r="O182" s="890">
        <v>0</v>
      </c>
      <c r="P182" s="24"/>
      <c r="Q182" s="308" t="str">
        <f>IF(N182&lt;0,Text!$H$33,IF(U182&lt;0,Text!$H$34,IF(N182&gt;0,"OK","")))</f>
        <v/>
      </c>
      <c r="S182" s="226"/>
      <c r="U182" s="53">
        <f t="shared" si="47"/>
        <v>0</v>
      </c>
    </row>
    <row r="183" spans="1:22" ht="13" x14ac:dyDescent="0.3">
      <c r="B183" s="97">
        <v>103.1</v>
      </c>
      <c r="C183" s="2"/>
      <c r="D183" s="80" t="str">
        <f>Text!H221</f>
        <v>Student support: Assembly learning grant</v>
      </c>
      <c r="E183" s="891"/>
      <c r="F183" s="890">
        <v>0</v>
      </c>
      <c r="G183" s="890">
        <v>0</v>
      </c>
      <c r="H183" s="890">
        <v>0</v>
      </c>
      <c r="I183" s="892">
        <f>SUM(F183:H183)</f>
        <v>0</v>
      </c>
      <c r="J183" s="890">
        <v>0</v>
      </c>
      <c r="K183" s="890">
        <v>0</v>
      </c>
      <c r="L183" s="890">
        <v>0</v>
      </c>
      <c r="M183" s="892">
        <f>SUM(J183:L183)</f>
        <v>0</v>
      </c>
      <c r="N183" s="892">
        <f t="shared" si="48"/>
        <v>0</v>
      </c>
      <c r="O183" s="890">
        <v>0</v>
      </c>
      <c r="P183" s="24"/>
      <c r="Q183" s="308" t="str">
        <f>IF(N183&lt;0,Text!$H$33,IF(U183&lt;0,Text!$H$34,IF(N183&gt;0,"OK","")))</f>
        <v/>
      </c>
      <c r="S183" s="226"/>
      <c r="U183" s="53">
        <f t="shared" si="47"/>
        <v>0</v>
      </c>
    </row>
    <row r="184" spans="1:22" ht="13" x14ac:dyDescent="0.3">
      <c r="B184" s="2">
        <v>104</v>
      </c>
      <c r="C184" s="2"/>
      <c r="D184" s="80" t="str">
        <f>Text!H222</f>
        <v>Student support: mandatory awards</v>
      </c>
      <c r="E184" s="891"/>
      <c r="F184" s="890">
        <v>0</v>
      </c>
      <c r="G184" s="890">
        <v>0</v>
      </c>
      <c r="H184" s="890">
        <v>0</v>
      </c>
      <c r="I184" s="892">
        <f>SUM(F184:H184)</f>
        <v>0</v>
      </c>
      <c r="J184" s="890">
        <v>0</v>
      </c>
      <c r="K184" s="890">
        <v>0</v>
      </c>
      <c r="L184" s="890">
        <v>0</v>
      </c>
      <c r="M184" s="892">
        <f t="shared" si="46"/>
        <v>0</v>
      </c>
      <c r="N184" s="892">
        <f t="shared" si="48"/>
        <v>0</v>
      </c>
      <c r="O184" s="890">
        <v>0</v>
      </c>
      <c r="P184" s="24"/>
      <c r="Q184" s="308" t="str">
        <f>IF(N184&lt;0,Text!$H$33,IF(U184&lt;0,Text!$H$34,IF(N184&gt;0,"OK","")))</f>
        <v/>
      </c>
      <c r="S184" s="226"/>
      <c r="U184" s="53">
        <f t="shared" si="47"/>
        <v>0</v>
      </c>
    </row>
    <row r="185" spans="1:22" ht="13" x14ac:dyDescent="0.3">
      <c r="B185" s="2">
        <v>105</v>
      </c>
      <c r="C185" s="2"/>
      <c r="D185" s="80" t="str">
        <f>Text!H223</f>
        <v>Other continuing education</v>
      </c>
      <c r="E185" s="890">
        <v>0</v>
      </c>
      <c r="F185" s="890">
        <v>0</v>
      </c>
      <c r="G185" s="890">
        <v>0</v>
      </c>
      <c r="H185" s="890">
        <v>0</v>
      </c>
      <c r="I185" s="892">
        <f>SUM(E185:H185)</f>
        <v>0</v>
      </c>
      <c r="J185" s="890">
        <v>0</v>
      </c>
      <c r="K185" s="890">
        <v>0</v>
      </c>
      <c r="L185" s="890">
        <v>0</v>
      </c>
      <c r="M185" s="892">
        <f t="shared" si="46"/>
        <v>0</v>
      </c>
      <c r="N185" s="892">
        <f>I185+M185</f>
        <v>0</v>
      </c>
      <c r="O185" s="890">
        <v>0</v>
      </c>
      <c r="P185" s="24"/>
      <c r="Q185" s="308" t="str">
        <f>IF(N185&lt;0,Text!$H$33,IF(U185&lt;0,Text!$H$34,IF(N185&gt;0,"OK","")))</f>
        <v/>
      </c>
      <c r="S185" s="226"/>
      <c r="U185" s="53">
        <f t="shared" si="47"/>
        <v>0</v>
      </c>
    </row>
    <row r="186" spans="1:22" ht="13" x14ac:dyDescent="0.3">
      <c r="B186" s="2">
        <v>106</v>
      </c>
      <c r="C186" s="2"/>
      <c r="D186" s="80" t="str">
        <f>Text!H224</f>
        <v>Residual pension liabilities: further education</v>
      </c>
      <c r="E186" s="890">
        <v>0</v>
      </c>
      <c r="F186" s="890">
        <v>0</v>
      </c>
      <c r="G186" s="890">
        <v>0</v>
      </c>
      <c r="H186" s="890">
        <v>0</v>
      </c>
      <c r="I186" s="892">
        <f>SUM(E186:H186)</f>
        <v>0</v>
      </c>
      <c r="J186" s="890">
        <v>0</v>
      </c>
      <c r="K186" s="890">
        <v>0</v>
      </c>
      <c r="L186" s="890">
        <v>0</v>
      </c>
      <c r="M186" s="892">
        <f t="shared" si="46"/>
        <v>0</v>
      </c>
      <c r="N186" s="892">
        <f t="shared" si="48"/>
        <v>0</v>
      </c>
      <c r="O186" s="890">
        <v>0</v>
      </c>
      <c r="P186" s="24"/>
      <c r="Q186" s="308" t="str">
        <f>IF(N186&lt;0,Text!$H$33,IF(U186&lt;0,Text!$H$34,IF(N186&gt;0,"OK","")))</f>
        <v/>
      </c>
      <c r="S186" s="226"/>
      <c r="U186" s="53">
        <f t="shared" si="47"/>
        <v>0</v>
      </c>
    </row>
    <row r="187" spans="1:22" ht="13" x14ac:dyDescent="0.3">
      <c r="B187" s="7">
        <v>107</v>
      </c>
      <c r="C187" s="7"/>
      <c r="D187" s="80" t="str">
        <f>Text!H225</f>
        <v>Residual pension liabilities: other non-school services</v>
      </c>
      <c r="E187" s="890">
        <v>0</v>
      </c>
      <c r="F187" s="890">
        <v>0</v>
      </c>
      <c r="G187" s="890">
        <v>0</v>
      </c>
      <c r="H187" s="890">
        <v>0</v>
      </c>
      <c r="I187" s="910">
        <f>SUM(E187:H187)</f>
        <v>0</v>
      </c>
      <c r="J187" s="890">
        <v>0</v>
      </c>
      <c r="K187" s="890">
        <v>0</v>
      </c>
      <c r="L187" s="890">
        <v>0</v>
      </c>
      <c r="M187" s="910">
        <f t="shared" si="46"/>
        <v>0</v>
      </c>
      <c r="N187" s="910">
        <f t="shared" si="48"/>
        <v>0</v>
      </c>
      <c r="O187" s="890">
        <v>0</v>
      </c>
      <c r="P187" s="24"/>
      <c r="Q187" s="308" t="str">
        <f>IF(N187&lt;0,Text!$H$33,IF(U187&lt;0,Text!$H$34,IF(N187&gt;0,"OK","")))</f>
        <v/>
      </c>
      <c r="S187" s="226"/>
      <c r="U187" s="53">
        <f t="shared" si="47"/>
        <v>0</v>
      </c>
    </row>
    <row r="188" spans="1:22" ht="13.5" thickBot="1" x14ac:dyDescent="0.35">
      <c r="B188" s="1095">
        <v>107.5</v>
      </c>
      <c r="C188" s="1096"/>
      <c r="D188" s="1097" t="str">
        <f>Text!H226</f>
        <v>Other LA budget (non-school)</v>
      </c>
      <c r="E188" s="890">
        <v>0</v>
      </c>
      <c r="F188" s="890">
        <v>0</v>
      </c>
      <c r="G188" s="890">
        <v>0</v>
      </c>
      <c r="H188" s="890">
        <v>0</v>
      </c>
      <c r="I188" s="910">
        <f>SUM(E188:H188)</f>
        <v>0</v>
      </c>
      <c r="J188" s="890">
        <v>0</v>
      </c>
      <c r="K188" s="890">
        <v>0</v>
      </c>
      <c r="L188" s="890">
        <v>0</v>
      </c>
      <c r="M188" s="910">
        <f>SUM(J188:L188)</f>
        <v>0</v>
      </c>
      <c r="N188" s="910">
        <f>I188+M188</f>
        <v>0</v>
      </c>
      <c r="O188" s="890">
        <v>0</v>
      </c>
      <c r="P188" s="24"/>
      <c r="Q188" s="308" t="str">
        <f>IF(N188&lt;0,Text!$H$33,IF(U188&lt;0,Text!$H$34,IF(N188&gt;0,"OK","")))</f>
        <v/>
      </c>
      <c r="S188" s="226"/>
      <c r="U188" s="53">
        <f>N188--O188</f>
        <v>0</v>
      </c>
    </row>
    <row r="189" spans="1:22" s="34" customFormat="1" ht="15.75" customHeight="1" thickBot="1" x14ac:dyDescent="0.35">
      <c r="A189" s="118" t="s">
        <v>630</v>
      </c>
      <c r="B189" s="840">
        <v>108</v>
      </c>
      <c r="C189" s="1354" t="str">
        <f>Text!H228</f>
        <v>Total non-school education expenditure (lines 97 to 107.5)</v>
      </c>
      <c r="D189" s="81"/>
      <c r="E189" s="898">
        <f t="shared" ref="E189:O189" si="49">SUM(E175:E188)</f>
        <v>0</v>
      </c>
      <c r="F189" s="898">
        <f t="shared" si="49"/>
        <v>0</v>
      </c>
      <c r="G189" s="898">
        <f t="shared" si="49"/>
        <v>0</v>
      </c>
      <c r="H189" s="898">
        <f t="shared" si="49"/>
        <v>0</v>
      </c>
      <c r="I189" s="898">
        <f t="shared" si="49"/>
        <v>0</v>
      </c>
      <c r="J189" s="898">
        <f t="shared" si="49"/>
        <v>0</v>
      </c>
      <c r="K189" s="898">
        <f t="shared" si="49"/>
        <v>0</v>
      </c>
      <c r="L189" s="898">
        <f t="shared" si="49"/>
        <v>0</v>
      </c>
      <c r="M189" s="898">
        <f t="shared" si="49"/>
        <v>0</v>
      </c>
      <c r="N189" s="898">
        <f t="shared" si="49"/>
        <v>0</v>
      </c>
      <c r="O189" s="898">
        <f t="shared" si="49"/>
        <v>0</v>
      </c>
      <c r="P189" s="23"/>
      <c r="Q189" s="308" t="str">
        <f>IF(N189&lt;0,Text!$H$33,IF(U189&lt;0,Text!$H$34,IF(N189&gt;0,"OK","")))</f>
        <v/>
      </c>
      <c r="S189" s="225"/>
      <c r="U189" s="23">
        <f t="shared" si="47"/>
        <v>0</v>
      </c>
      <c r="V189" s="299"/>
    </row>
    <row r="190" spans="1:22" ht="10.5" customHeight="1" thickBot="1" x14ac:dyDescent="0.35">
      <c r="B190" s="4"/>
      <c r="C190" s="4"/>
      <c r="D190" s="9"/>
      <c r="E190" s="908"/>
      <c r="F190" s="908"/>
      <c r="G190" s="908"/>
      <c r="H190" s="908"/>
      <c r="I190" s="908"/>
      <c r="J190" s="908"/>
      <c r="K190" s="908"/>
      <c r="L190" s="908"/>
      <c r="M190" s="908"/>
      <c r="N190" s="908"/>
      <c r="O190" s="908"/>
      <c r="P190" s="23"/>
      <c r="Q190" s="309"/>
    </row>
    <row r="191" spans="1:22" s="34" customFormat="1" ht="15.75" customHeight="1" thickBot="1" x14ac:dyDescent="0.35">
      <c r="B191" s="840">
        <v>109</v>
      </c>
      <c r="C191" s="1425" t="str">
        <f>Text!H229</f>
        <v>Total education revenue expenditure (lines 435+108)</v>
      </c>
      <c r="D191" s="1426"/>
      <c r="E191" s="898">
        <f t="shared" ref="E191:O191" si="50">E173+E189</f>
        <v>0</v>
      </c>
      <c r="F191" s="898">
        <f t="shared" si="50"/>
        <v>0</v>
      </c>
      <c r="G191" s="898">
        <f t="shared" si="50"/>
        <v>0</v>
      </c>
      <c r="H191" s="898">
        <f t="shared" si="50"/>
        <v>0</v>
      </c>
      <c r="I191" s="898">
        <f t="shared" si="50"/>
        <v>0</v>
      </c>
      <c r="J191" s="898">
        <f t="shared" si="50"/>
        <v>0</v>
      </c>
      <c r="K191" s="898">
        <f t="shared" si="50"/>
        <v>0</v>
      </c>
      <c r="L191" s="898">
        <f t="shared" si="50"/>
        <v>0</v>
      </c>
      <c r="M191" s="898">
        <f t="shared" si="50"/>
        <v>0</v>
      </c>
      <c r="N191" s="898">
        <f t="shared" si="50"/>
        <v>0</v>
      </c>
      <c r="O191" s="898">
        <f t="shared" si="50"/>
        <v>0</v>
      </c>
      <c r="P191" s="23"/>
      <c r="Q191" s="308" t="str">
        <f>IF(N191&lt;0,Text!$H$33,IF(U191&lt;0,Text!$H$34,IF(N191&gt;0,"OK","")))</f>
        <v/>
      </c>
      <c r="S191" s="225"/>
      <c r="U191" s="23">
        <f>N191--O191</f>
        <v>0</v>
      </c>
      <c r="V191" s="299"/>
    </row>
    <row r="192" spans="1:22" ht="29.25" customHeight="1" x14ac:dyDescent="0.3">
      <c r="A192" s="114" t="s">
        <v>630</v>
      </c>
      <c r="B192" s="1" t="str">
        <f>Text!H59</f>
        <v>To be transferred to revenue summary form</v>
      </c>
      <c r="D192" s="4"/>
      <c r="E192" s="23"/>
      <c r="F192" s="23"/>
      <c r="G192" s="23"/>
      <c r="H192" s="23"/>
      <c r="I192" s="23"/>
      <c r="J192" s="23"/>
      <c r="K192" s="23"/>
      <c r="L192" s="23"/>
      <c r="M192" s="23"/>
      <c r="N192" s="23"/>
      <c r="O192" s="23"/>
      <c r="P192" s="23"/>
    </row>
    <row r="193" spans="2:17" ht="29.25" customHeight="1" x14ac:dyDescent="0.3">
      <c r="B193" s="34" t="str">
        <f>Text!H60</f>
        <v>MEMORANDUM ITEMS</v>
      </c>
      <c r="C193" s="34"/>
    </row>
    <row r="194" spans="2:17" ht="29.25" customHeight="1" x14ac:dyDescent="0.3">
      <c r="B194" s="34" t="str">
        <f>Text!H64</f>
        <v>Subjective breakdown of gross expenditure on education services</v>
      </c>
      <c r="C194" s="34"/>
      <c r="Q194" s="1"/>
    </row>
    <row r="195" spans="2:17" x14ac:dyDescent="0.25">
      <c r="B195" s="82">
        <v>124</v>
      </c>
      <c r="C195" s="2"/>
      <c r="D195" s="80" t="str">
        <f>Text!H239</f>
        <v>Teacher costs (line 109, column 1.10)</v>
      </c>
      <c r="E195" s="473">
        <f>E191</f>
        <v>0</v>
      </c>
      <c r="Q195" s="1"/>
    </row>
    <row r="196" spans="2:17" x14ac:dyDescent="0.25">
      <c r="B196" s="82">
        <v>125</v>
      </c>
      <c r="C196" s="2"/>
      <c r="D196" s="80" t="str">
        <f>Text!H240</f>
        <v>Other employee costs  (included in line 109, column 1.20)</v>
      </c>
      <c r="E196" s="472">
        <v>0</v>
      </c>
      <c r="Q196" s="1"/>
    </row>
    <row r="197" spans="2:17" x14ac:dyDescent="0.25">
      <c r="B197" s="82">
        <v>126</v>
      </c>
      <c r="C197" s="2"/>
      <c r="D197" s="80" t="str">
        <f>Text!H241</f>
        <v>Running expenses (line 109, columns 1.20, 2 and 3, less line 125)</v>
      </c>
      <c r="E197" s="473">
        <f>SUM(F191:H191)-E196</f>
        <v>0</v>
      </c>
      <c r="Q197" s="1"/>
    </row>
    <row r="198" spans="2:17" ht="29.25" customHeight="1" x14ac:dyDescent="0.3">
      <c r="B198" s="34" t="str">
        <f>Text!H65</f>
        <v>Revenue amounts transferred to the capital account</v>
      </c>
      <c r="C198" s="34"/>
      <c r="Q198" s="1"/>
    </row>
    <row r="199" spans="2:17" x14ac:dyDescent="0.25">
      <c r="B199" s="82">
        <v>127</v>
      </c>
      <c r="C199" s="2"/>
      <c r="D199" s="80" t="str">
        <f>Text!H242</f>
        <v>Amounts transferred to the capital account in respect of education</v>
      </c>
      <c r="E199" s="472">
        <v>0</v>
      </c>
      <c r="Q199" s="1"/>
    </row>
    <row r="204" spans="2:17" x14ac:dyDescent="0.25">
      <c r="H204" s="319"/>
      <c r="I204" s="319"/>
      <c r="J204" s="319"/>
    </row>
    <row r="205" spans="2:17" x14ac:dyDescent="0.25">
      <c r="H205" s="53"/>
    </row>
  </sheetData>
  <sheetProtection sheet="1" formatColumns="0" formatRows="0"/>
  <dataConsolidate topLabels="1" link="1"/>
  <customSheetViews>
    <customSheetView guid="{764D3237-7C33-45E7-BB40-543D5EB8B708}"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
      <headerFooter alignWithMargins="0"/>
    </customSheetView>
    <customSheetView guid="{E9D2BC57-6299-4BCD-8EB6-3FED8DC17AB8}"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2"/>
      <headerFooter alignWithMargins="0"/>
    </customSheetView>
    <customSheetView guid="{22CC2B12-98B0-4880-B81F-4299C1253267}"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3"/>
      <headerFooter alignWithMargins="0"/>
    </customSheetView>
    <customSheetView guid="{81E504F4-D492-4006-B8AE-BA9D99F9C79A}"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4"/>
      <headerFooter alignWithMargins="0"/>
    </customSheetView>
    <customSheetView guid="{25E99193-3C10-4A65-946C-BFF1AEB7046A}"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5"/>
      <headerFooter alignWithMargins="0"/>
    </customSheetView>
    <customSheetView guid="{6338AFB1-DA2C-4FBD-A04F-B25B289D0763}"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6"/>
      <headerFooter alignWithMargins="0"/>
    </customSheetView>
    <customSheetView guid="{EE0C0DAB-6509-4FCB-931B-B44EAF3210C4}"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7"/>
      <headerFooter alignWithMargins="0"/>
    </customSheetView>
    <customSheetView guid="{DABAD580-1B4C-45B4-88EA-D94BBED1EA31}"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8"/>
      <headerFooter alignWithMargins="0"/>
    </customSheetView>
    <customSheetView guid="{57E65792-88BB-4551-AD2F-6857319D48EE}"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9"/>
      <headerFooter alignWithMargins="0"/>
    </customSheetView>
    <customSheetView guid="{1099CFAD-42BD-4A21-8C9A-BC5DC40461E8}"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0"/>
      <headerFooter alignWithMargins="0"/>
    </customSheetView>
    <customSheetView guid="{AB11B16C-0FEC-4685-A1F7-AF538A4FE199}"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1"/>
      <headerFooter alignWithMargins="0"/>
    </customSheetView>
    <customSheetView guid="{668B7D87-BC61-4737-964A-4E2681FF7B56}"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2"/>
      <headerFooter alignWithMargins="0"/>
    </customSheetView>
    <customSheetView guid="{34EAD24B-E074-4930-B9C5-F62ADDA84BBB}" showPageBreaks="1" showGridLines="0" fitToPage="1" printArea="1" hiddenColumns="1" view="pageBreakPreview">
      <rowBreaks count="1" manualBreakCount="1">
        <brk id="75" max="15" man="1"/>
      </rowBreaks>
      <pageMargins left="7.874015748031496E-2" right="0.23622047244094491" top="0.15748031496062992" bottom="0.23622047244094491" header="0.11811023622047245" footer="0.23622047244094491"/>
      <pageSetup paperSize="8" scale="32" orientation="portrait" r:id="rId13"/>
      <headerFooter alignWithMargins="0"/>
    </customSheetView>
    <customSheetView guid="{465030FF-47D6-48CF-8E12-D512EE00A625}" showPageBreaks="1" showGridLines="0" fitToPage="1" printArea="1" hiddenColumns="1" view="pageBreakPreview">
      <rowBreaks count="2" manualBreakCount="2">
        <brk id="75" max="15" man="1"/>
        <brk id="123" max="15" man="1"/>
      </rowBreaks>
      <pageMargins left="7.874015748031496E-2" right="0.23622047244094491" top="0.15748031496062992" bottom="0.23622047244094491" header="0.11811023622047245" footer="0.23622047244094491"/>
      <pageSetup paperSize="9" scale="38" fitToHeight="2" orientation="portrait" r:id="rId14"/>
      <headerFooter alignWithMargins="0"/>
    </customSheetView>
    <customSheetView guid="{3ABB6F66-4D29-436C-B62E-67D2BCB1138B}" showPageBreaks="1" showGridLines="0" fitToPage="1" printArea="1" hiddenColumns="1" view="pageBreakPreview">
      <rowBreaks count="2" manualBreakCount="2">
        <brk id="75" max="15" man="1"/>
        <brk id="123" max="15" man="1"/>
      </rowBreaks>
      <pageMargins left="7.874015748031496E-2" right="0.23622047244094491" top="0.15748031496062992" bottom="0.23622047244094491" header="0.11811023622047245" footer="0.23622047244094491"/>
      <pageSetup paperSize="9" scale="38" fitToHeight="2" orientation="portrait" r:id="rId15"/>
      <headerFooter alignWithMargins="0"/>
    </customSheetView>
  </customSheetViews>
  <mergeCells count="3">
    <mergeCell ref="J2:M2"/>
    <mergeCell ref="C67:D67"/>
    <mergeCell ref="C191:D191"/>
  </mergeCells>
  <phoneticPr fontId="14" type="noConversion"/>
  <conditionalFormatting sqref="Q17 Q29 Q41 Q65 Q67">
    <cfRule type="cellIs" dxfId="77" priority="15" stopIfTrue="1" operator="notEqual">
      <formula>0</formula>
    </cfRule>
  </conditionalFormatting>
  <conditionalFormatting sqref="Q53">
    <cfRule type="cellIs" dxfId="76" priority="49" stopIfTrue="1" operator="notEqual">
      <formula>"OK"</formula>
    </cfRule>
  </conditionalFormatting>
  <conditionalFormatting sqref="Q70:Q75 Q168:Q173 Q175:Q189">
    <cfRule type="cellIs" dxfId="75" priority="167" stopIfTrue="1" operator="notEqual">
      <formula>"OK"</formula>
    </cfRule>
  </conditionalFormatting>
  <conditionalFormatting sqref="Q77:Q82">
    <cfRule type="cellIs" dxfId="74" priority="157" stopIfTrue="1" operator="notEqual">
      <formula>"OK"</formula>
    </cfRule>
  </conditionalFormatting>
  <conditionalFormatting sqref="Q84:Q89">
    <cfRule type="cellIs" dxfId="73" priority="19" stopIfTrue="1" operator="notEqual">
      <formula>"OK"</formula>
    </cfRule>
  </conditionalFormatting>
  <conditionalFormatting sqref="Q91:Q96">
    <cfRule type="cellIs" dxfId="72" priority="27" stopIfTrue="1" operator="notEqual">
      <formula>"OK"</formula>
    </cfRule>
  </conditionalFormatting>
  <conditionalFormatting sqref="Q98:Q103">
    <cfRule type="cellIs" dxfId="71" priority="147" stopIfTrue="1" operator="notEqual">
      <formula>"OK"</formula>
    </cfRule>
  </conditionalFormatting>
  <conditionalFormatting sqref="Q105:Q110">
    <cfRule type="cellIs" dxfId="70" priority="137" stopIfTrue="1" operator="notEqual">
      <formula>"OK"</formula>
    </cfRule>
  </conditionalFormatting>
  <conditionalFormatting sqref="Q112:Q117">
    <cfRule type="cellIs" dxfId="69" priority="125" stopIfTrue="1" operator="notEqual">
      <formula>"OK"</formula>
    </cfRule>
  </conditionalFormatting>
  <conditionalFormatting sqref="Q119:Q124">
    <cfRule type="cellIs" dxfId="68" priority="39" stopIfTrue="1" operator="notEqual">
      <formula>"OK"</formula>
    </cfRule>
  </conditionalFormatting>
  <conditionalFormatting sqref="Q126:Q131">
    <cfRule type="cellIs" dxfId="67" priority="115" stopIfTrue="1" operator="notEqual">
      <formula>"OK"</formula>
    </cfRule>
  </conditionalFormatting>
  <conditionalFormatting sqref="Q133:Q138">
    <cfRule type="cellIs" dxfId="66" priority="105" stopIfTrue="1" operator="notEqual">
      <formula>"OK"</formula>
    </cfRule>
  </conditionalFormatting>
  <conditionalFormatting sqref="Q140:Q145">
    <cfRule type="cellIs" dxfId="65" priority="95" stopIfTrue="1" operator="notEqual">
      <formula>"OK"</formula>
    </cfRule>
  </conditionalFormatting>
  <conditionalFormatting sqref="Q147:Q152">
    <cfRule type="cellIs" dxfId="64" priority="85" stopIfTrue="1" operator="notEqual">
      <formula>"OK"</formula>
    </cfRule>
  </conditionalFormatting>
  <conditionalFormatting sqref="Q154:Q159">
    <cfRule type="cellIs" dxfId="63" priority="47" stopIfTrue="1" operator="notEqual">
      <formula>"OK"</formula>
    </cfRule>
  </conditionalFormatting>
  <conditionalFormatting sqref="Q161:Q166">
    <cfRule type="cellIs" dxfId="62" priority="71" stopIfTrue="1" operator="notEqual">
      <formula>"OK"</formula>
    </cfRule>
  </conditionalFormatting>
  <conditionalFormatting sqref="Q191">
    <cfRule type="cellIs" dxfId="61" priority="61" stopIfTrue="1" operator="notEqual">
      <formula>"OK"</formula>
    </cfRule>
  </conditionalFormatting>
  <conditionalFormatting sqref="S17 S29 S41 S65 S67">
    <cfRule type="cellIs" dxfId="60" priority="188" stopIfTrue="1" operator="notEqual">
      <formula>0</formula>
    </cfRule>
  </conditionalFormatting>
  <conditionalFormatting sqref="S53">
    <cfRule type="cellIs" dxfId="59" priority="48" stopIfTrue="1" operator="notEqual">
      <formula>0</formula>
    </cfRule>
  </conditionalFormatting>
  <conditionalFormatting sqref="S70:S75">
    <cfRule type="cellIs" dxfId="58" priority="164" stopIfTrue="1" operator="notEqual">
      <formula>0</formula>
    </cfRule>
  </conditionalFormatting>
  <conditionalFormatting sqref="S77:S82">
    <cfRule type="cellIs" dxfId="57" priority="154" stopIfTrue="1" operator="notEqual">
      <formula>0</formula>
    </cfRule>
  </conditionalFormatting>
  <conditionalFormatting sqref="S84:S89">
    <cfRule type="cellIs" dxfId="56" priority="16" stopIfTrue="1" operator="notEqual">
      <formula>0</formula>
    </cfRule>
  </conditionalFormatting>
  <conditionalFormatting sqref="S91:S96">
    <cfRule type="cellIs" dxfId="55" priority="24" stopIfTrue="1" operator="notEqual">
      <formula>0</formula>
    </cfRule>
  </conditionalFormatting>
  <conditionalFormatting sqref="S98:S103">
    <cfRule type="cellIs" dxfId="54" priority="144" stopIfTrue="1" operator="notEqual">
      <formula>0</formula>
    </cfRule>
  </conditionalFormatting>
  <conditionalFormatting sqref="S105:S110">
    <cfRule type="cellIs" dxfId="53" priority="134" stopIfTrue="1" operator="notEqual">
      <formula>0</formula>
    </cfRule>
  </conditionalFormatting>
  <conditionalFormatting sqref="S112:S117">
    <cfRule type="cellIs" dxfId="52" priority="122" stopIfTrue="1" operator="notEqual">
      <formula>0</formula>
    </cfRule>
  </conditionalFormatting>
  <conditionalFormatting sqref="S119:S124">
    <cfRule type="cellIs" dxfId="51" priority="36" stopIfTrue="1" operator="notEqual">
      <formula>0</formula>
    </cfRule>
  </conditionalFormatting>
  <conditionalFormatting sqref="S126:S131">
    <cfRule type="cellIs" dxfId="50" priority="112" stopIfTrue="1" operator="notEqual">
      <formula>0</formula>
    </cfRule>
  </conditionalFormatting>
  <conditionalFormatting sqref="S133:S138">
    <cfRule type="cellIs" dxfId="49" priority="102" stopIfTrue="1" operator="notEqual">
      <formula>0</formula>
    </cfRule>
  </conditionalFormatting>
  <conditionalFormatting sqref="S140:S145">
    <cfRule type="cellIs" dxfId="48" priority="92" stopIfTrue="1" operator="notEqual">
      <formula>0</formula>
    </cfRule>
  </conditionalFormatting>
  <conditionalFormatting sqref="S147:S152">
    <cfRule type="cellIs" dxfId="47" priority="74" stopIfTrue="1" operator="notEqual">
      <formula>0</formula>
    </cfRule>
  </conditionalFormatting>
  <conditionalFormatting sqref="S154:S159">
    <cfRule type="cellIs" dxfId="46" priority="42" stopIfTrue="1" operator="notEqual">
      <formula>0</formula>
    </cfRule>
  </conditionalFormatting>
  <conditionalFormatting sqref="S161:S166">
    <cfRule type="cellIs" dxfId="45" priority="68" stopIfTrue="1" operator="notEqual">
      <formula>0</formula>
    </cfRule>
  </conditionalFormatting>
  <conditionalFormatting sqref="S168:S173">
    <cfRule type="cellIs" dxfId="44" priority="30" stopIfTrue="1" operator="notEqual">
      <formula>0</formula>
    </cfRule>
  </conditionalFormatting>
  <conditionalFormatting sqref="S175:S188">
    <cfRule type="cellIs" dxfId="43" priority="22" stopIfTrue="1" operator="notEqual">
      <formula>0</formula>
    </cfRule>
  </conditionalFormatting>
  <conditionalFormatting sqref="S191">
    <cfRule type="cellIs" dxfId="42" priority="60" stopIfTrue="1" operator="notEqual">
      <formula>0</formula>
    </cfRule>
  </conditionalFormatting>
  <dataValidations xWindow="634" yWindow="387" count="3">
    <dataValidation type="decimal" allowBlank="1" showInputMessage="1" showErrorMessage="1" errorTitle="Stop" error="Please enter a negative number or zero." sqref="P7:P17 O19:O28 O7:O16 O189:O190 O174 O66:O69 P166 O167:P167 O160:P160 O153 O146 O139 O132 O125 O118 O111 O104 O97 O90 O76 O30:O40 O54:O64 O42:O52 O83 P19:P159 P173:P191" xr:uid="{00000000-0002-0000-0100-000000000000}">
      <formula1>-100000000000000000000</formula1>
      <formula2>0</formula2>
    </dataValidation>
    <dataValidation type="decimal" allowBlank="1" showInputMessage="1" showErrorMessage="1" errorTitle="STOP" error="You must enter this as a 'negative' figure" sqref="J15:K15 J13 J25 O17 O29 J27:K27 K28 J37 J39:K39 K40 O41 J49 J51:K51 K52 O53 J61 J63:K63 K64 O65 O70:O74 J70:L74 J175:L188 O77:O81 J98:L102 O98:O102 J105:L109 O105:O109 J119:L123 O119:O123 J126:L130 O126:O130 J133:L137 O133:O137 J140:L144 O140:O144 J147:L151 O147:O151 J154:L158 O154:O158 H70:H74 H175:H188 H98:H102 H105:H109 H119:H123 K77:K81 H133:H137 H140:H144 H147:H151 H154:H158 H91:H95 J91:L95 O91:O95 H126:H130 O175:O188 H84:H88 J84:L88 O84:O88" xr:uid="{00000000-0002-0000-0100-000001000000}">
      <formula1>-999999999999999000</formula1>
      <formula2>0</formula2>
    </dataValidation>
    <dataValidation type="decimal" allowBlank="1" showInputMessage="1" showErrorMessage="1" errorTitle="STOP" error="You must enter this as a 'negative' figure" sqref="K16" xr:uid="{00000000-0002-0000-0100-000002000000}">
      <formula1>-9999999999999990000</formula1>
      <formula2>0</formula2>
    </dataValidation>
  </dataValidations>
  <pageMargins left="7.874015748031496E-2" right="0.23622047244094491" top="0.15748031496062992" bottom="0.23622047244094491" header="0.11811023622047245" footer="0.23622047244094491"/>
  <pageSetup paperSize="8" scale="70" fitToHeight="0" orientation="landscape" r:id="rId16"/>
  <headerFooter alignWithMargins="0"/>
  <rowBreaks count="2" manualBreakCount="2">
    <brk id="67" max="15" man="1"/>
    <brk id="131" max="1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dimension ref="A1:AC1300"/>
  <sheetViews>
    <sheetView zoomScaleNormal="100" workbookViewId="0">
      <selection activeCell="C7" sqref="C7"/>
    </sheetView>
  </sheetViews>
  <sheetFormatPr defaultColWidth="8.84375" defaultRowHeight="12.5" x14ac:dyDescent="0.25"/>
  <cols>
    <col min="1" max="1" width="80.4609375" style="275" customWidth="1"/>
    <col min="2" max="2" width="18.07421875" style="275" customWidth="1"/>
    <col min="3" max="3" width="74.53515625" style="275" customWidth="1"/>
    <col min="4" max="4" width="17.84375" style="275" customWidth="1"/>
    <col min="5" max="6" width="4.07421875" style="275" customWidth="1"/>
    <col min="7" max="7" width="15.765625" style="275" customWidth="1"/>
    <col min="8" max="8" width="16.765625" style="275" customWidth="1"/>
    <col min="9" max="11" width="4.07421875" style="275" customWidth="1"/>
    <col min="12" max="12" width="10.84375" style="275" hidden="1" customWidth="1"/>
    <col min="13" max="13" width="17.84375" style="275" hidden="1" customWidth="1"/>
    <col min="14" max="14" width="8.84375" style="275" hidden="1" customWidth="1"/>
    <col min="15" max="15" width="45.23046875" style="275" hidden="1" customWidth="1"/>
    <col min="16" max="16" width="14.765625" style="275" hidden="1" customWidth="1"/>
    <col min="17" max="17" width="64.3046875" style="277" hidden="1" customWidth="1"/>
    <col min="18" max="18" width="8.84375" style="275" hidden="1" customWidth="1"/>
    <col min="19" max="19" width="2.53515625" style="275" customWidth="1"/>
    <col min="20" max="20" width="2.4609375" style="275" customWidth="1"/>
    <col min="21" max="21" width="2.23046875" style="275" customWidth="1"/>
    <col min="22" max="22" width="2.765625" style="275" customWidth="1"/>
    <col min="23" max="16384" width="8.84375" style="275"/>
  </cols>
  <sheetData>
    <row r="1" spans="1:29" ht="13" x14ac:dyDescent="0.3">
      <c r="A1" s="274" t="s">
        <v>1625</v>
      </c>
      <c r="B1" s="274"/>
      <c r="L1" s="274" t="s">
        <v>1380</v>
      </c>
      <c r="M1" s="274" t="s">
        <v>1381</v>
      </c>
      <c r="O1" s="274" t="s">
        <v>1038</v>
      </c>
      <c r="P1" s="274" t="s">
        <v>1039</v>
      </c>
      <c r="Q1" s="276" t="s">
        <v>1041</v>
      </c>
      <c r="R1" s="274" t="s">
        <v>1042</v>
      </c>
      <c r="AC1" s="275">
        <f>SUM(AC3:AC544)</f>
        <v>0</v>
      </c>
    </row>
    <row r="2" spans="1:29" ht="15.5" x14ac:dyDescent="0.35">
      <c r="A2" s="285" t="s">
        <v>1040</v>
      </c>
      <c r="B2" s="285" t="s">
        <v>1440</v>
      </c>
      <c r="C2" s="285" t="s">
        <v>1043</v>
      </c>
      <c r="D2" s="285" t="s">
        <v>1441</v>
      </c>
      <c r="G2" s="274" t="s">
        <v>1440</v>
      </c>
      <c r="H2" s="274" t="s">
        <v>1441</v>
      </c>
      <c r="L2" s="275" t="str">
        <f>IF(ISERROR(FIND("=",O2)),"",RIGHT(O2,LEN(O2)-FIND("=",O2)+3))</f>
        <v/>
      </c>
      <c r="M2" s="275" t="str">
        <f>IF(ISERROR(FIND(" (include",O2)),"",RIGHT(O2,LEN(O2)-FIND(" (include",O2)))</f>
        <v/>
      </c>
      <c r="N2" s="274" t="s">
        <v>1044</v>
      </c>
      <c r="O2" s="275" t="s">
        <v>1626</v>
      </c>
      <c r="P2" s="275" t="str">
        <f>IF(ISERROR(FIND(" (line",O2)),"",RIGHT(O2,LEN(O2)-FIND(" (line",O2)))</f>
        <v/>
      </c>
      <c r="Q2" s="277" t="str">
        <f>LEFT(O2,LEN(O2)-LEN(P2))</f>
        <v>Capital outturn</v>
      </c>
      <c r="R2" s="278">
        <f>VLOOKUP(Q2,Translate!$A$3:$C$1169,2,FALSE)</f>
        <v>0</v>
      </c>
      <c r="W2" s="274" t="s">
        <v>1137</v>
      </c>
    </row>
    <row r="3" spans="1:29" ht="15.5" x14ac:dyDescent="0.35">
      <c r="A3" s="286" t="s">
        <v>98</v>
      </c>
      <c r="B3" s="286"/>
      <c r="C3" s="286" t="s">
        <v>1627</v>
      </c>
      <c r="D3" s="286" t="str">
        <f>IF(ISERROR(VLOOKUP(B3,Translate!$G$3:$H$168,2,FALSE)),"",VLOOKUP(B3,Translate!$G$3:$H$168,2,FALSE))</f>
        <v/>
      </c>
      <c r="G3" s="275" t="s">
        <v>1576</v>
      </c>
      <c r="H3" s="275" t="s">
        <v>1628</v>
      </c>
      <c r="L3" s="275" t="str">
        <f t="shared" ref="L3:L66" si="0">IF(ISERROR(FIND("=",O3)),"",RIGHT(O3,LEN(O3)-FIND("=",O3)+3))</f>
        <v/>
      </c>
      <c r="M3" s="275" t="str">
        <f t="shared" ref="M3:M66" si="1">IF(ISERROR(FIND(" (include",O3)),"",RIGHT(O3,LEN(O3)-FIND(" (include",O3)))</f>
        <v/>
      </c>
      <c r="O3" s="275" t="s">
        <v>269</v>
      </c>
      <c r="P3" s="275" t="str">
        <f t="shared" ref="P3:P66" si="2">IF(ISERROR(FIND(" (line",O3)),"",RIGHT(O3,LEN(O3)-FIND(" (line",O3)))</f>
        <v/>
      </c>
      <c r="Q3" s="277" t="str">
        <f t="shared" ref="Q3:Q66" si="3">LEFT(O3,LEN(O3)-LEN(P3))</f>
        <v>Please select your authority</v>
      </c>
      <c r="R3" s="278">
        <f>VLOOKUP(Q3,Translate!$A$3:$C$1169,2,FALSE)</f>
        <v>0</v>
      </c>
      <c r="W3" s="275" t="s">
        <v>1017</v>
      </c>
      <c r="X3" s="275" t="str">
        <f>IF(LEFT(W3,1)=" ",RIGHT(W3,LEN(W3)-1),W3)</f>
        <v>Llyfrgelloedd, diwylliant, threftadaeth, chwaraeon ac hamdden:</v>
      </c>
      <c r="Y3" s="275" t="str">
        <f>IF(LEFT(X3,1)=" ",RIGHT(X3,LEN(X3)-1),X3)</f>
        <v>Llyfrgelloedd, diwylliant, threftadaeth, chwaraeon ac hamdden:</v>
      </c>
      <c r="Z3" s="275" t="str">
        <f>IF(LEFT(Y3,1)=" ",RIGHT(Y3,LEN(Y3)-1),Y3)</f>
        <v>Llyfrgelloedd, diwylliant, threftadaeth, chwaraeon ac hamdden:</v>
      </c>
      <c r="AA3" s="275" t="str">
        <f>IF(LEFT(Z3,1)=" ",RIGHT(Z3,LEN(Z3)-1),Z3)</f>
        <v>Llyfrgelloedd, diwylliant, threftadaeth, chwaraeon ac hamdden:</v>
      </c>
      <c r="AB3" s="275" t="str">
        <f>IF(LEFT(AA3,1)=" ",RIGHT(AA3,LEN(AA3)-1),AA3)</f>
        <v>Llyfrgelloedd, diwylliant, threftadaeth, chwaraeon ac hamdden:</v>
      </c>
      <c r="AC3" s="275">
        <f>IF(LEFT(AB3,1)=" ",1,0)</f>
        <v>0</v>
      </c>
    </row>
    <row r="4" spans="1:29" ht="15.5" x14ac:dyDescent="0.35">
      <c r="A4" s="286" t="s">
        <v>1629</v>
      </c>
      <c r="B4" s="286"/>
      <c r="C4" s="286" t="s">
        <v>1630</v>
      </c>
      <c r="D4" s="286" t="str">
        <f>IF(ISERROR(VLOOKUP(B4,Translate!$G$3:$H$168,2,FALSE)),"",VLOOKUP(B4,Translate!$G$3:$H$168,2,FALSE))</f>
        <v/>
      </c>
      <c r="G4" s="275" t="s">
        <v>1561</v>
      </c>
      <c r="H4" s="275" t="s">
        <v>1631</v>
      </c>
      <c r="L4" s="275" t="str">
        <f t="shared" si="0"/>
        <v/>
      </c>
      <c r="M4" s="275" t="str">
        <f t="shared" si="1"/>
        <v/>
      </c>
      <c r="O4" s="275" t="s">
        <v>1632</v>
      </c>
      <c r="P4" s="275" t="str">
        <f t="shared" si="2"/>
        <v/>
      </c>
      <c r="Q4" s="277" t="str">
        <f t="shared" si="3"/>
        <v>If necessary, please amend the name and telephone number of our contact in case of queries:-</v>
      </c>
      <c r="R4" s="278">
        <f>VLOOKUP(Q4,Translate!$A$3:$C$1169,2,FALSE)</f>
        <v>0</v>
      </c>
      <c r="W4" s="275" t="s">
        <v>1272</v>
      </c>
      <c r="X4" s="275" t="str">
        <f t="shared" ref="X4:AB54" si="4">IF(LEFT(W4,1)=" ",RIGHT(W4,LEN(W4)-1),W4)</f>
        <v>Y gwasanaeth llyfrgelloedd</v>
      </c>
      <c r="Y4" s="275" t="str">
        <f t="shared" si="4"/>
        <v>Y gwasanaeth llyfrgelloedd</v>
      </c>
      <c r="Z4" s="275" t="str">
        <f t="shared" si="4"/>
        <v>Y gwasanaeth llyfrgelloedd</v>
      </c>
      <c r="AA4" s="275" t="str">
        <f t="shared" si="4"/>
        <v>Y gwasanaeth llyfrgelloedd</v>
      </c>
      <c r="AB4" s="275" t="str">
        <f t="shared" si="4"/>
        <v>Y gwasanaeth llyfrgelloedd</v>
      </c>
      <c r="AC4" s="275">
        <f t="shared" ref="AC4:AC67" si="5">IF(LEFT(AB4,1)=" ",1,0)</f>
        <v>0</v>
      </c>
    </row>
    <row r="5" spans="1:29" ht="15.5" x14ac:dyDescent="0.35">
      <c r="A5" s="286" t="s">
        <v>126</v>
      </c>
      <c r="B5" s="286"/>
      <c r="C5" s="286" t="s">
        <v>1633</v>
      </c>
      <c r="D5" s="286" t="str">
        <f>IF(ISERROR(VLOOKUP(B5,Translate!$G$3:$H$168,2,FALSE)),"",VLOOKUP(B5,Translate!$G$3:$H$168,2,FALSE))</f>
        <v/>
      </c>
      <c r="G5" s="275" t="s">
        <v>2841</v>
      </c>
      <c r="H5" s="275" t="s">
        <v>1634</v>
      </c>
      <c r="L5" s="275" t="str">
        <f t="shared" si="0"/>
        <v/>
      </c>
      <c r="M5" s="275" t="str">
        <f t="shared" si="1"/>
        <v/>
      </c>
      <c r="O5" s="275" t="s">
        <v>1635</v>
      </c>
      <c r="P5" s="275" t="str">
        <f t="shared" si="2"/>
        <v/>
      </c>
      <c r="Q5" s="277" t="str">
        <f t="shared" si="3"/>
        <v xml:space="preserve">Contact name:        </v>
      </c>
      <c r="R5" s="278">
        <f>VLOOKUP(Q5,Translate!$A$3:$C$1169,2,FALSE)</f>
        <v>0</v>
      </c>
      <c r="W5" s="275" t="s">
        <v>1031</v>
      </c>
      <c r="X5" s="275" t="str">
        <f t="shared" si="4"/>
        <v>Amgueddfeydd ac orielau</v>
      </c>
      <c r="Y5" s="275" t="str">
        <f t="shared" si="4"/>
        <v>Amgueddfeydd ac orielau</v>
      </c>
      <c r="Z5" s="275" t="str">
        <f t="shared" si="4"/>
        <v>Amgueddfeydd ac orielau</v>
      </c>
      <c r="AA5" s="275" t="str">
        <f t="shared" si="4"/>
        <v>Amgueddfeydd ac orielau</v>
      </c>
      <c r="AB5" s="275" t="str">
        <f t="shared" si="4"/>
        <v>Amgueddfeydd ac orielau</v>
      </c>
      <c r="AC5" s="275">
        <f t="shared" si="5"/>
        <v>0</v>
      </c>
    </row>
    <row r="6" spans="1:29" ht="15.5" x14ac:dyDescent="0.35">
      <c r="A6" s="286" t="s">
        <v>3735</v>
      </c>
      <c r="B6" s="286"/>
      <c r="C6" s="286" t="s">
        <v>3736</v>
      </c>
      <c r="D6" s="286" t="str">
        <f>IF(ISERROR(VLOOKUP(B6,Translate!$G$3:$H$168,2,FALSE)),"",VLOOKUP(B6,Translate!$G$3:$H$168,2,FALSE))</f>
        <v/>
      </c>
      <c r="G6" s="275" t="s">
        <v>1636</v>
      </c>
      <c r="H6" s="275" t="s">
        <v>1637</v>
      </c>
      <c r="L6" s="275" t="str">
        <f t="shared" si="0"/>
        <v/>
      </c>
      <c r="M6" s="275" t="str">
        <f t="shared" si="1"/>
        <v/>
      </c>
      <c r="O6" s="275" t="s">
        <v>1638</v>
      </c>
      <c r="P6" s="275" t="str">
        <f t="shared" si="2"/>
        <v/>
      </c>
      <c r="Q6" s="277" t="str">
        <f t="shared" si="3"/>
        <v xml:space="preserve">Contact E-mail:        </v>
      </c>
      <c r="R6" s="278">
        <f>VLOOKUP(Q6,Translate!$A$3:$C$1169,2,FALSE)</f>
        <v>0</v>
      </c>
      <c r="W6" s="275" t="s">
        <v>1027</v>
      </c>
      <c r="X6" s="275" t="str">
        <f t="shared" si="4"/>
        <v>Archifau</v>
      </c>
      <c r="Y6" s="275" t="str">
        <f t="shared" si="4"/>
        <v>Archifau</v>
      </c>
      <c r="Z6" s="275" t="str">
        <f t="shared" si="4"/>
        <v>Archifau</v>
      </c>
      <c r="AA6" s="275" t="str">
        <f t="shared" si="4"/>
        <v>Archifau</v>
      </c>
      <c r="AB6" s="275" t="str">
        <f t="shared" si="4"/>
        <v>Archifau</v>
      </c>
      <c r="AC6" s="275">
        <f t="shared" si="5"/>
        <v>0</v>
      </c>
    </row>
    <row r="7" spans="1:29" ht="15.5" x14ac:dyDescent="0.35">
      <c r="A7" s="286" t="s">
        <v>232</v>
      </c>
      <c r="B7" s="286"/>
      <c r="C7" s="286" t="s">
        <v>1639</v>
      </c>
      <c r="D7" s="286" t="str">
        <f>IF(ISERROR(VLOOKUP(B7,Translate!$G$3:$H$168,2,FALSE)),"",VLOOKUP(B7,Translate!$G$3:$H$168,2,FALSE))</f>
        <v/>
      </c>
      <c r="G7" s="275" t="s">
        <v>1640</v>
      </c>
      <c r="H7" s="275" t="s">
        <v>1641</v>
      </c>
      <c r="L7" s="275" t="str">
        <f t="shared" si="0"/>
        <v/>
      </c>
      <c r="M7" s="275" t="str">
        <f t="shared" si="1"/>
        <v/>
      </c>
      <c r="O7" s="275" t="s">
        <v>1642</v>
      </c>
      <c r="P7" s="275" t="str">
        <f t="shared" si="2"/>
        <v/>
      </c>
      <c r="Q7" s="277" t="str">
        <f t="shared" si="3"/>
        <v xml:space="preserve">Telephone:        </v>
      </c>
      <c r="R7" s="278">
        <f>VLOOKUP(Q7,Translate!$A$3:$C$1169,2,FALSE)</f>
        <v>0</v>
      </c>
      <c r="W7" s="275" t="s">
        <v>1028</v>
      </c>
      <c r="X7" s="275" t="str">
        <f t="shared" si="4"/>
        <v>Datblygu a chynorthwyo'r celfyddydau</v>
      </c>
      <c r="Y7" s="275" t="str">
        <f t="shared" si="4"/>
        <v>Datblygu a chynorthwyo'r celfyddydau</v>
      </c>
      <c r="Z7" s="275" t="str">
        <f t="shared" si="4"/>
        <v>Datblygu a chynorthwyo'r celfyddydau</v>
      </c>
      <c r="AA7" s="275" t="str">
        <f t="shared" si="4"/>
        <v>Datblygu a chynorthwyo'r celfyddydau</v>
      </c>
      <c r="AB7" s="275" t="str">
        <f t="shared" si="4"/>
        <v>Datblygu a chynorthwyo'r celfyddydau</v>
      </c>
      <c r="AC7" s="275">
        <f t="shared" si="5"/>
        <v>0</v>
      </c>
    </row>
    <row r="8" spans="1:29" ht="15.5" x14ac:dyDescent="0.35">
      <c r="A8" s="286" t="s">
        <v>333</v>
      </c>
      <c r="B8" s="286"/>
      <c r="C8" s="286" t="s">
        <v>1643</v>
      </c>
      <c r="D8" s="286" t="str">
        <f>IF(ISERROR(VLOOKUP(B8,Translate!$G$3:$H$168,2,FALSE)),"",VLOOKUP(B8,Translate!$G$3:$H$168,2,FALSE))</f>
        <v/>
      </c>
      <c r="G8" s="275" t="s">
        <v>1644</v>
      </c>
      <c r="H8" s="275" t="s">
        <v>1645</v>
      </c>
      <c r="L8" s="275" t="str">
        <f t="shared" si="0"/>
        <v/>
      </c>
      <c r="M8" s="275" t="str">
        <f t="shared" si="1"/>
        <v/>
      </c>
      <c r="O8" s="275" t="s">
        <v>1646</v>
      </c>
      <c r="P8" s="275" t="str">
        <f t="shared" si="2"/>
        <v/>
      </c>
      <c r="Q8" s="277" t="str">
        <f t="shared" si="3"/>
        <v>The information on this form must be submitted to the Welsh Government under section 14 of the Local Government Act 2003.</v>
      </c>
      <c r="R8" s="278">
        <f>VLOOKUP(Q8,Translate!$A$3:$C$1169,2,FALSE)</f>
        <v>0</v>
      </c>
      <c r="Y8" s="275">
        <f t="shared" si="4"/>
        <v>0</v>
      </c>
      <c r="Z8" s="275">
        <f t="shared" si="4"/>
        <v>0</v>
      </c>
      <c r="AA8" s="275">
        <f t="shared" si="4"/>
        <v>0</v>
      </c>
      <c r="AB8" s="275">
        <f t="shared" si="4"/>
        <v>0</v>
      </c>
      <c r="AC8" s="275">
        <f t="shared" si="5"/>
        <v>0</v>
      </c>
    </row>
    <row r="9" spans="1:29" ht="15.5" x14ac:dyDescent="0.35">
      <c r="A9" s="286" t="s">
        <v>568</v>
      </c>
      <c r="B9" s="286"/>
      <c r="C9" s="286" t="s">
        <v>1647</v>
      </c>
      <c r="D9" s="286" t="str">
        <f>IF(ISERROR(VLOOKUP(B9,Translate!$G$3:$H$168,2,FALSE)),"",VLOOKUP(B9,Translate!$G$3:$H$168,2,FALSE))</f>
        <v/>
      </c>
      <c r="G9" s="275" t="s">
        <v>1648</v>
      </c>
      <c r="H9" s="275" t="s">
        <v>1649</v>
      </c>
      <c r="L9" s="275" t="str">
        <f t="shared" si="0"/>
        <v/>
      </c>
      <c r="M9" s="275" t="str">
        <f t="shared" si="1"/>
        <v/>
      </c>
      <c r="O9" s="275" t="s">
        <v>1650</v>
      </c>
      <c r="P9" s="275" t="str">
        <f t="shared" si="2"/>
        <v/>
      </c>
      <c r="Q9" s="277" t="str">
        <f t="shared" si="3"/>
        <v>This form must be returned by 31 July 2015</v>
      </c>
      <c r="R9" s="278" t="e">
        <f>VLOOKUP(Q9,Translate!$A$3:$C$1169,2,FALSE)</f>
        <v>#N/A</v>
      </c>
      <c r="Y9" s="275">
        <f t="shared" si="4"/>
        <v>0</v>
      </c>
      <c r="Z9" s="275">
        <f t="shared" si="4"/>
        <v>0</v>
      </c>
      <c r="AA9" s="275">
        <f t="shared" si="4"/>
        <v>0</v>
      </c>
      <c r="AB9" s="275">
        <f t="shared" si="4"/>
        <v>0</v>
      </c>
      <c r="AC9" s="275">
        <f t="shared" si="5"/>
        <v>0</v>
      </c>
    </row>
    <row r="10" spans="1:29" ht="15.5" x14ac:dyDescent="0.35">
      <c r="A10" s="286" t="s">
        <v>243</v>
      </c>
      <c r="B10" s="286"/>
      <c r="C10" s="286" t="s">
        <v>1651</v>
      </c>
      <c r="D10" s="286" t="str">
        <f>IF(ISERROR(VLOOKUP(B10,Translate!$G$3:$H$168,2,FALSE)),"",VLOOKUP(B10,Translate!$G$3:$H$168,2,FALSE))</f>
        <v/>
      </c>
      <c r="G10" s="275" t="s">
        <v>1652</v>
      </c>
      <c r="H10" s="275" t="s">
        <v>1653</v>
      </c>
      <c r="L10" s="275" t="str">
        <f t="shared" si="0"/>
        <v/>
      </c>
      <c r="M10" s="275" t="str">
        <f t="shared" si="1"/>
        <v/>
      </c>
      <c r="O10" s="275" t="s">
        <v>1654</v>
      </c>
      <c r="P10" s="275" t="str">
        <f t="shared" si="2"/>
        <v/>
      </c>
      <c r="Q10" s="277" t="str">
        <f t="shared" si="3"/>
        <v>Please email the spreadsheet to the address below, please note that we no longer require a signed hard-copy of this return.</v>
      </c>
      <c r="R10" s="278">
        <f>VLOOKUP(Q10,Translate!$A$3:$C$1169,2,FALSE)</f>
        <v>0</v>
      </c>
      <c r="Y10" s="275">
        <f t="shared" si="4"/>
        <v>0</v>
      </c>
      <c r="Z10" s="275">
        <f t="shared" si="4"/>
        <v>0</v>
      </c>
      <c r="AA10" s="275">
        <f t="shared" si="4"/>
        <v>0</v>
      </c>
      <c r="AB10" s="275">
        <f t="shared" si="4"/>
        <v>0</v>
      </c>
      <c r="AC10" s="275">
        <f t="shared" si="5"/>
        <v>0</v>
      </c>
    </row>
    <row r="11" spans="1:29" ht="15.5" x14ac:dyDescent="0.35">
      <c r="A11" s="286" t="s">
        <v>578</v>
      </c>
      <c r="B11" s="286"/>
      <c r="C11" s="286" t="s">
        <v>1655</v>
      </c>
      <c r="D11" s="286" t="str">
        <f>IF(ISERROR(VLOOKUP(B11,Translate!$G$3:$H$168,2,FALSE)),"",VLOOKUP(B11,Translate!$G$3:$H$168,2,FALSE))</f>
        <v/>
      </c>
      <c r="G11" s="275" t="s">
        <v>1656</v>
      </c>
      <c r="H11" s="275" t="s">
        <v>1657</v>
      </c>
      <c r="L11" s="275" t="str">
        <f t="shared" si="0"/>
        <v/>
      </c>
      <c r="M11" s="275" t="str">
        <f t="shared" si="1"/>
        <v/>
      </c>
      <c r="O11" s="275" t="s">
        <v>1658</v>
      </c>
      <c r="P11" s="275" t="str">
        <f t="shared" si="2"/>
        <v/>
      </c>
      <c r="Q11" s="277" t="str">
        <f t="shared" si="3"/>
        <v>Any queries on completion of the form or spreadsheet should be directed to Frank Kelly or Anthony Newby, via telephone or e-mail, as directed below.</v>
      </c>
      <c r="R11" s="278">
        <f>VLOOKUP(Q11,Translate!$A$3:$C$1169,2,FALSE)</f>
        <v>0</v>
      </c>
      <c r="Y11" s="275">
        <f t="shared" si="4"/>
        <v>0</v>
      </c>
      <c r="Z11" s="275">
        <f t="shared" si="4"/>
        <v>0</v>
      </c>
      <c r="AA11" s="275">
        <f t="shared" si="4"/>
        <v>0</v>
      </c>
      <c r="AB11" s="275">
        <f t="shared" si="4"/>
        <v>0</v>
      </c>
      <c r="AC11" s="275">
        <f t="shared" si="5"/>
        <v>0</v>
      </c>
    </row>
    <row r="12" spans="1:29" ht="15.5" x14ac:dyDescent="0.35">
      <c r="A12" s="286" t="s">
        <v>417</v>
      </c>
      <c r="B12" s="286"/>
      <c r="C12" s="286" t="s">
        <v>1647</v>
      </c>
      <c r="D12" s="286" t="str">
        <f>IF(ISERROR(VLOOKUP(B12,Translate!$G$3:$H$168,2,FALSE)),"",VLOOKUP(B12,Translate!$G$3:$H$168,2,FALSE))</f>
        <v/>
      </c>
      <c r="G12" s="275" t="s">
        <v>1659</v>
      </c>
      <c r="H12" s="275" t="s">
        <v>1660</v>
      </c>
      <c r="L12" s="275" t="str">
        <f t="shared" si="0"/>
        <v/>
      </c>
      <c r="M12" s="275" t="str">
        <f t="shared" si="1"/>
        <v/>
      </c>
      <c r="O12" s="275" t="s">
        <v>1661</v>
      </c>
      <c r="P12" s="275" t="str">
        <f t="shared" si="2"/>
        <v/>
      </c>
      <c r="Q12" s="277" t="str">
        <f t="shared" si="3"/>
        <v>It is a Welsh Government audit requirement that all cells are completed.  Please ensure that all blank cells are populated with zeros, those that are not will be assumed to be zero.</v>
      </c>
      <c r="R12" s="278">
        <f>VLOOKUP(Q12,Translate!$A$3:$C$1169,2,FALSE)</f>
        <v>0</v>
      </c>
      <c r="Y12" s="275">
        <f t="shared" si="4"/>
        <v>0</v>
      </c>
      <c r="Z12" s="275">
        <f t="shared" si="4"/>
        <v>0</v>
      </c>
      <c r="AA12" s="275">
        <f t="shared" si="4"/>
        <v>0</v>
      </c>
      <c r="AB12" s="275">
        <f t="shared" si="4"/>
        <v>0</v>
      </c>
      <c r="AC12" s="275">
        <f t="shared" si="5"/>
        <v>0</v>
      </c>
    </row>
    <row r="13" spans="1:29" ht="15.5" x14ac:dyDescent="0.35">
      <c r="A13" s="286" t="s">
        <v>509</v>
      </c>
      <c r="B13" s="286"/>
      <c r="C13" s="286" t="s">
        <v>1662</v>
      </c>
      <c r="D13" s="286" t="str">
        <f>IF(ISERROR(VLOOKUP(B13,Translate!$G$3:$H$168,2,FALSE)),"",VLOOKUP(B13,Translate!$G$3:$H$168,2,FALSE))</f>
        <v/>
      </c>
      <c r="G13" s="275" t="s">
        <v>1663</v>
      </c>
      <c r="H13" s="275" t="s">
        <v>1664</v>
      </c>
      <c r="L13" s="275" t="str">
        <f t="shared" si="0"/>
        <v/>
      </c>
      <c r="M13" s="275" t="str">
        <f t="shared" si="1"/>
        <v/>
      </c>
      <c r="O13" s="275" t="s">
        <v>1665</v>
      </c>
      <c r="P13" s="275" t="str">
        <f t="shared" si="2"/>
        <v/>
      </c>
      <c r="Q13" s="277" t="str">
        <f t="shared" si="3"/>
        <v>Local Government Financial Statistics,</v>
      </c>
      <c r="R13" s="278">
        <f>VLOOKUP(Q13,Translate!$A$3:$C$1169,2,FALSE)</f>
        <v>0</v>
      </c>
      <c r="Y13" s="275">
        <f t="shared" si="4"/>
        <v>0</v>
      </c>
      <c r="Z13" s="275">
        <f t="shared" si="4"/>
        <v>0</v>
      </c>
      <c r="AA13" s="275">
        <f t="shared" si="4"/>
        <v>0</v>
      </c>
      <c r="AB13" s="275">
        <f t="shared" si="4"/>
        <v>0</v>
      </c>
      <c r="AC13" s="275">
        <f t="shared" si="5"/>
        <v>0</v>
      </c>
    </row>
    <row r="14" spans="1:29" ht="15.5" x14ac:dyDescent="0.35">
      <c r="A14" s="286" t="s">
        <v>989</v>
      </c>
      <c r="B14" s="286"/>
      <c r="C14" s="286" t="s">
        <v>1666</v>
      </c>
      <c r="D14" s="286" t="str">
        <f>IF(ISERROR(VLOOKUP(B14,Translate!$G$3:$H$168,2,FALSE)),"",VLOOKUP(B14,Translate!$G$3:$H$168,2,FALSE))</f>
        <v/>
      </c>
      <c r="G14" s="275" t="s">
        <v>1667</v>
      </c>
      <c r="H14" s="275" t="s">
        <v>1668</v>
      </c>
      <c r="L14" s="275" t="str">
        <f t="shared" si="0"/>
        <v/>
      </c>
      <c r="M14" s="275" t="str">
        <f t="shared" si="1"/>
        <v/>
      </c>
      <c r="O14" s="275" t="s">
        <v>1669</v>
      </c>
      <c r="P14" s="275" t="str">
        <f t="shared" si="2"/>
        <v/>
      </c>
      <c r="Q14" s="277" t="str">
        <f t="shared" si="3"/>
        <v>Knowledge and Analytical Services,</v>
      </c>
      <c r="R14" s="278">
        <f>VLOOKUP(Q14,Translate!$A$3:$C$1169,2,FALSE)</f>
        <v>0</v>
      </c>
      <c r="Y14" s="275">
        <f t="shared" si="4"/>
        <v>0</v>
      </c>
      <c r="Z14" s="275">
        <f t="shared" si="4"/>
        <v>0</v>
      </c>
      <c r="AA14" s="275">
        <f t="shared" si="4"/>
        <v>0</v>
      </c>
      <c r="AB14" s="275">
        <f t="shared" si="4"/>
        <v>0</v>
      </c>
      <c r="AC14" s="275">
        <f t="shared" si="5"/>
        <v>0</v>
      </c>
    </row>
    <row r="15" spans="1:29" ht="15.5" x14ac:dyDescent="0.35">
      <c r="A15" s="286" t="s">
        <v>990</v>
      </c>
      <c r="B15" s="286"/>
      <c r="C15" s="286" t="s">
        <v>1670</v>
      </c>
      <c r="D15" s="286" t="str">
        <f>IF(ISERROR(VLOOKUP(B15,Translate!$G$3:$H$168,2,FALSE)),"",VLOOKUP(B15,Translate!$G$3:$H$168,2,FALSE))</f>
        <v/>
      </c>
      <c r="G15" s="275" t="s">
        <v>1671</v>
      </c>
      <c r="H15" s="275" t="s">
        <v>1672</v>
      </c>
      <c r="L15" s="275" t="str">
        <f t="shared" si="0"/>
        <v/>
      </c>
      <c r="M15" s="275" t="str">
        <f t="shared" si="1"/>
        <v/>
      </c>
      <c r="O15" s="275" t="s">
        <v>237</v>
      </c>
      <c r="P15" s="275" t="str">
        <f t="shared" si="2"/>
        <v/>
      </c>
      <c r="Q15" s="277" t="str">
        <f t="shared" si="3"/>
        <v>Welsh Government,</v>
      </c>
      <c r="R15" s="278">
        <f>VLOOKUP(Q15,Translate!$A$3:$C$1169,2,FALSE)</f>
        <v>0</v>
      </c>
      <c r="Y15" s="275">
        <f t="shared" si="4"/>
        <v>0</v>
      </c>
      <c r="Z15" s="275">
        <f t="shared" si="4"/>
        <v>0</v>
      </c>
      <c r="AA15" s="275">
        <f t="shared" si="4"/>
        <v>0</v>
      </c>
      <c r="AB15" s="275">
        <f t="shared" si="4"/>
        <v>0</v>
      </c>
      <c r="AC15" s="275">
        <f t="shared" si="5"/>
        <v>0</v>
      </c>
    </row>
    <row r="16" spans="1:29" ht="15.5" x14ac:dyDescent="0.35">
      <c r="A16" s="286" t="s">
        <v>734</v>
      </c>
      <c r="B16" s="286"/>
      <c r="C16" s="286" t="s">
        <v>1673</v>
      </c>
      <c r="D16" s="286" t="str">
        <f>IF(ISERROR(VLOOKUP(B16,Translate!$G$3:$H$168,2,FALSE)),"",VLOOKUP(B16,Translate!$G$3:$H$168,2,FALSE))</f>
        <v/>
      </c>
      <c r="G16" s="275" t="s">
        <v>1674</v>
      </c>
      <c r="H16" s="275" t="s">
        <v>1675</v>
      </c>
      <c r="L16" s="275" t="str">
        <f t="shared" si="0"/>
        <v/>
      </c>
      <c r="M16" s="275" t="str">
        <f t="shared" si="1"/>
        <v/>
      </c>
      <c r="O16" s="275" t="s">
        <v>426</v>
      </c>
      <c r="P16" s="275" t="str">
        <f t="shared" si="2"/>
        <v/>
      </c>
      <c r="Q16" s="277" t="str">
        <f t="shared" si="3"/>
        <v>Cathays Park,</v>
      </c>
      <c r="R16" s="278">
        <f>VLOOKUP(Q16,Translate!$A$3:$C$1169,2,FALSE)</f>
        <v>0</v>
      </c>
      <c r="Y16" s="275">
        <f t="shared" si="4"/>
        <v>0</v>
      </c>
      <c r="Z16" s="275">
        <f t="shared" si="4"/>
        <v>0</v>
      </c>
      <c r="AA16" s="275">
        <f t="shared" si="4"/>
        <v>0</v>
      </c>
      <c r="AB16" s="275">
        <f t="shared" si="4"/>
        <v>0</v>
      </c>
      <c r="AC16" s="275">
        <f t="shared" si="5"/>
        <v>0</v>
      </c>
    </row>
    <row r="17" spans="1:29" ht="15.5" x14ac:dyDescent="0.35">
      <c r="A17" s="286" t="s">
        <v>735</v>
      </c>
      <c r="B17" s="286"/>
      <c r="C17" s="286" t="s">
        <v>1676</v>
      </c>
      <c r="D17" s="286" t="str">
        <f>IF(ISERROR(VLOOKUP(B17,Translate!$G$3:$H$168,2,FALSE)),"",VLOOKUP(B17,Translate!$G$3:$H$168,2,FALSE))</f>
        <v/>
      </c>
      <c r="G17" s="275" t="s">
        <v>1677</v>
      </c>
      <c r="H17" s="275" t="s">
        <v>1678</v>
      </c>
      <c r="L17" s="275" t="str">
        <f t="shared" si="0"/>
        <v/>
      </c>
      <c r="M17" s="275" t="str">
        <f t="shared" si="1"/>
        <v/>
      </c>
      <c r="O17" s="275" t="s">
        <v>427</v>
      </c>
      <c r="P17" s="275" t="str">
        <f t="shared" si="2"/>
        <v/>
      </c>
      <c r="Q17" s="277" t="str">
        <f t="shared" si="3"/>
        <v>CARDIFF,</v>
      </c>
      <c r="R17" s="278">
        <f>VLOOKUP(Q17,Translate!$A$3:$C$1169,2,FALSE)</f>
        <v>0</v>
      </c>
      <c r="Y17" s="275">
        <f t="shared" si="4"/>
        <v>0</v>
      </c>
      <c r="Z17" s="275">
        <f t="shared" si="4"/>
        <v>0</v>
      </c>
      <c r="AA17" s="275">
        <f t="shared" si="4"/>
        <v>0</v>
      </c>
      <c r="AB17" s="275">
        <f t="shared" si="4"/>
        <v>0</v>
      </c>
      <c r="AC17" s="275">
        <f t="shared" si="5"/>
        <v>0</v>
      </c>
    </row>
    <row r="18" spans="1:29" ht="15.5" x14ac:dyDescent="0.35">
      <c r="A18" s="286" t="s">
        <v>577</v>
      </c>
      <c r="B18" s="286"/>
      <c r="C18" s="286" t="s">
        <v>1679</v>
      </c>
      <c r="D18" s="286" t="str">
        <f>IF(ISERROR(VLOOKUP(B18,Translate!$G$3:$H$168,2,FALSE)),"",VLOOKUP(B18,Translate!$G$3:$H$168,2,FALSE))</f>
        <v/>
      </c>
      <c r="G18" s="275" t="s">
        <v>1680</v>
      </c>
      <c r="H18" s="275" t="s">
        <v>1681</v>
      </c>
      <c r="L18" s="275" t="str">
        <f t="shared" si="0"/>
        <v/>
      </c>
      <c r="M18" s="275" t="str">
        <f t="shared" si="1"/>
        <v/>
      </c>
      <c r="O18" s="275" t="s">
        <v>428</v>
      </c>
      <c r="P18" s="275" t="str">
        <f t="shared" si="2"/>
        <v/>
      </c>
      <c r="Q18" s="277" t="str">
        <f t="shared" si="3"/>
        <v>CF10 3NQ.</v>
      </c>
      <c r="R18" s="278">
        <f>VLOOKUP(Q18,Translate!$A$3:$C$1169,2,FALSE)</f>
        <v>0</v>
      </c>
      <c r="Y18" s="275">
        <f t="shared" si="4"/>
        <v>0</v>
      </c>
      <c r="Z18" s="275">
        <f t="shared" si="4"/>
        <v>0</v>
      </c>
      <c r="AA18" s="275">
        <f t="shared" si="4"/>
        <v>0</v>
      </c>
      <c r="AB18" s="275">
        <f t="shared" si="4"/>
        <v>0</v>
      </c>
      <c r="AC18" s="275">
        <f t="shared" si="5"/>
        <v>0</v>
      </c>
    </row>
    <row r="19" spans="1:29" ht="15.5" x14ac:dyDescent="0.35">
      <c r="A19" s="286" t="s">
        <v>1682</v>
      </c>
      <c r="B19" s="286"/>
      <c r="C19" s="286" t="s">
        <v>1683</v>
      </c>
      <c r="D19" s="286" t="str">
        <f>IF(ISERROR(VLOOKUP(B19,Translate!$G$3:$H$168,2,FALSE)),"",VLOOKUP(B19,Translate!$G$3:$H$168,2,FALSE))</f>
        <v/>
      </c>
      <c r="G19" s="275" t="s">
        <v>1684</v>
      </c>
      <c r="H19" s="275" t="s">
        <v>1685</v>
      </c>
      <c r="L19" s="275" t="str">
        <f t="shared" si="0"/>
        <v/>
      </c>
      <c r="M19" s="275" t="str">
        <f t="shared" si="1"/>
        <v/>
      </c>
      <c r="O19" s="275" t="s">
        <v>3478</v>
      </c>
      <c r="P19" s="275" t="str">
        <f t="shared" si="2"/>
        <v/>
      </c>
      <c r="Q19" s="277" t="str">
        <f t="shared" si="3"/>
        <v>Telephone: 02920 825673</v>
      </c>
      <c r="R19" s="278">
        <f>VLOOKUP(Q19,Translate!$A$3:$C$1169,2,FALSE)</f>
        <v>0</v>
      </c>
      <c r="Y19" s="275">
        <f t="shared" si="4"/>
        <v>0</v>
      </c>
      <c r="Z19" s="275">
        <f t="shared" si="4"/>
        <v>0</v>
      </c>
      <c r="AA19" s="275">
        <f t="shared" si="4"/>
        <v>0</v>
      </c>
      <c r="AB19" s="275">
        <f t="shared" si="4"/>
        <v>0</v>
      </c>
      <c r="AC19" s="275">
        <f t="shared" si="5"/>
        <v>0</v>
      </c>
    </row>
    <row r="20" spans="1:29" ht="15.5" x14ac:dyDescent="0.35">
      <c r="A20" s="286" t="s">
        <v>727</v>
      </c>
      <c r="B20" s="286"/>
      <c r="C20" s="286" t="s">
        <v>1686</v>
      </c>
      <c r="D20" s="286" t="str">
        <f>IF(ISERROR(VLOOKUP(B20,Translate!$G$3:$H$168,2,FALSE)),"",VLOOKUP(B20,Translate!$G$3:$H$168,2,FALSE))</f>
        <v/>
      </c>
      <c r="G20" s="275" t="s">
        <v>1687</v>
      </c>
      <c r="H20" s="275" t="s">
        <v>1688</v>
      </c>
      <c r="L20" s="275" t="str">
        <f t="shared" si="0"/>
        <v/>
      </c>
      <c r="M20" s="275" t="str">
        <f t="shared" si="1"/>
        <v/>
      </c>
      <c r="O20" s="275" t="s">
        <v>793</v>
      </c>
      <c r="P20" s="275" t="str">
        <f t="shared" si="2"/>
        <v/>
      </c>
      <c r="Q20" s="277" t="str">
        <f t="shared" si="3"/>
        <v>E-mail: lgfs.transfer@wales.gsi.gov.uk</v>
      </c>
      <c r="R20" s="278">
        <f>VLOOKUP(Q20,Translate!$A$3:$C$1169,2,FALSE)</f>
        <v>0</v>
      </c>
      <c r="Y20" s="275">
        <f t="shared" si="4"/>
        <v>0</v>
      </c>
      <c r="Z20" s="275">
        <f t="shared" si="4"/>
        <v>0</v>
      </c>
      <c r="AA20" s="275">
        <f t="shared" si="4"/>
        <v>0</v>
      </c>
      <c r="AB20" s="275">
        <f t="shared" si="4"/>
        <v>0</v>
      </c>
      <c r="AC20" s="275">
        <f t="shared" si="5"/>
        <v>0</v>
      </c>
    </row>
    <row r="21" spans="1:29" ht="15.5" x14ac:dyDescent="0.35">
      <c r="A21" s="286" t="s">
        <v>728</v>
      </c>
      <c r="B21" s="286"/>
      <c r="C21" s="286" t="s">
        <v>1689</v>
      </c>
      <c r="D21" s="286" t="str">
        <f>IF(ISERROR(VLOOKUP(B21,Translate!$G$3:$H$168,2,FALSE)),"",VLOOKUP(B21,Translate!$G$3:$H$168,2,FALSE))</f>
        <v/>
      </c>
      <c r="G21" s="275" t="s">
        <v>1690</v>
      </c>
      <c r="H21" s="275" t="s">
        <v>1691</v>
      </c>
      <c r="L21" s="275" t="str">
        <f t="shared" si="0"/>
        <v/>
      </c>
      <c r="M21" s="275" t="str">
        <f t="shared" si="1"/>
        <v/>
      </c>
      <c r="N21" s="274"/>
      <c r="P21" s="275" t="str">
        <f t="shared" si="2"/>
        <v/>
      </c>
      <c r="Q21" s="277" t="str">
        <f t="shared" si="3"/>
        <v/>
      </c>
      <c r="R21" s="278" t="e">
        <f>VLOOKUP(Q21,Translate!$A$3:$C$1169,2,FALSE)</f>
        <v>#N/A</v>
      </c>
      <c r="Y21" s="275">
        <f t="shared" si="4"/>
        <v>0</v>
      </c>
      <c r="Z21" s="275">
        <f t="shared" si="4"/>
        <v>0</v>
      </c>
      <c r="AA21" s="275">
        <f t="shared" si="4"/>
        <v>0</v>
      </c>
      <c r="AB21" s="275">
        <f t="shared" si="4"/>
        <v>0</v>
      </c>
      <c r="AC21" s="275">
        <f t="shared" si="5"/>
        <v>0</v>
      </c>
    </row>
    <row r="22" spans="1:29" ht="15.5" x14ac:dyDescent="0.35">
      <c r="A22" s="286" t="s">
        <v>1570</v>
      </c>
      <c r="B22" s="286"/>
      <c r="C22" s="286" t="s">
        <v>1692</v>
      </c>
      <c r="D22" s="286" t="str">
        <f>IF(ISERROR(VLOOKUP(B22,Translate!$G$3:$H$168,2,FALSE)),"",VLOOKUP(B22,Translate!$G$3:$H$168,2,FALSE))</f>
        <v/>
      </c>
      <c r="G22" s="275" t="s">
        <v>1693</v>
      </c>
      <c r="H22" s="275" t="s">
        <v>1694</v>
      </c>
      <c r="L22" s="275" t="str">
        <f t="shared" si="0"/>
        <v/>
      </c>
      <c r="M22" s="275" t="str">
        <f t="shared" si="1"/>
        <v/>
      </c>
      <c r="N22" s="274" t="s">
        <v>1695</v>
      </c>
      <c r="O22" s="275" t="s">
        <v>1696</v>
      </c>
      <c r="P22" s="275" t="str">
        <f t="shared" si="2"/>
        <v/>
      </c>
      <c r="Q22" s="277" t="str">
        <f t="shared" si="3"/>
        <v>Please select your authority on FrontPage</v>
      </c>
      <c r="R22" s="278">
        <f>VLOOKUP(Q22,Translate!$A$3:$C$1169,2,FALSE)</f>
        <v>0</v>
      </c>
      <c r="Y22" s="275">
        <f t="shared" si="4"/>
        <v>0</v>
      </c>
      <c r="Z22" s="275">
        <f t="shared" si="4"/>
        <v>0</v>
      </c>
      <c r="AA22" s="275">
        <f t="shared" si="4"/>
        <v>0</v>
      </c>
      <c r="AB22" s="275">
        <f t="shared" si="4"/>
        <v>0</v>
      </c>
      <c r="AC22" s="275">
        <f t="shared" si="5"/>
        <v>0</v>
      </c>
    </row>
    <row r="23" spans="1:29" ht="15.5" x14ac:dyDescent="0.35">
      <c r="A23" s="286" t="s">
        <v>813</v>
      </c>
      <c r="B23" s="286"/>
      <c r="C23" s="286" t="s">
        <v>1697</v>
      </c>
      <c r="D23" s="286" t="str">
        <f>IF(ISERROR(VLOOKUP(B23,Translate!$G$3:$H$168,2,FALSE)),"",VLOOKUP(B23,Translate!$G$3:$H$168,2,FALSE))</f>
        <v/>
      </c>
      <c r="G23" s="275" t="s">
        <v>1698</v>
      </c>
      <c r="H23" s="275" t="s">
        <v>1699</v>
      </c>
      <c r="L23" s="275" t="str">
        <f t="shared" si="0"/>
        <v/>
      </c>
      <c r="M23" s="275" t="str">
        <f t="shared" si="1"/>
        <v/>
      </c>
      <c r="O23" s="275" t="s">
        <v>1700</v>
      </c>
      <c r="P23" s="275" t="str">
        <f t="shared" si="2"/>
        <v/>
      </c>
      <c r="Q23" s="277" t="str">
        <f t="shared" si="3"/>
        <v>COR1-2:       Capital outturn 1 and 2</v>
      </c>
      <c r="R23" s="278">
        <f>VLOOKUP(Q23,Translate!$A$3:$C$1169,2,FALSE)</f>
        <v>0</v>
      </c>
      <c r="Y23" s="275">
        <f t="shared" si="4"/>
        <v>0</v>
      </c>
      <c r="Z23" s="275">
        <f t="shared" si="4"/>
        <v>0</v>
      </c>
      <c r="AA23" s="275">
        <f t="shared" si="4"/>
        <v>0</v>
      </c>
      <c r="AB23" s="275">
        <f t="shared" si="4"/>
        <v>0</v>
      </c>
      <c r="AC23" s="275">
        <f t="shared" si="5"/>
        <v>0</v>
      </c>
    </row>
    <row r="24" spans="1:29" ht="15.5" x14ac:dyDescent="0.35">
      <c r="A24" s="286" t="s">
        <v>1701</v>
      </c>
      <c r="B24" s="286"/>
      <c r="C24" s="286" t="s">
        <v>1702</v>
      </c>
      <c r="D24" s="286" t="str">
        <f>IF(ISERROR(VLOOKUP(B24,Translate!$G$3:$H$168,2,FALSE)),"",VLOOKUP(B24,Translate!$G$3:$H$168,2,FALSE))</f>
        <v/>
      </c>
      <c r="G24" s="275" t="s">
        <v>1703</v>
      </c>
      <c r="H24" s="275" t="s">
        <v>1704</v>
      </c>
      <c r="L24" s="275" t="str">
        <f t="shared" si="0"/>
        <v/>
      </c>
      <c r="M24" s="275" t="str">
        <f t="shared" si="1"/>
        <v/>
      </c>
      <c r="N24" s="275">
        <v>1.1000000000000001</v>
      </c>
      <c r="O24" s="275" t="s">
        <v>1195</v>
      </c>
      <c r="P24" s="275" t="str">
        <f t="shared" si="2"/>
        <v/>
      </c>
      <c r="Q24" s="277" t="str">
        <f t="shared" si="3"/>
        <v>Pre-primary education</v>
      </c>
      <c r="R24" s="278">
        <f>VLOOKUP(Q24,Translate!$A$3:$C$1169,2,FALSE)</f>
        <v>0</v>
      </c>
      <c r="Y24" s="275">
        <f t="shared" si="4"/>
        <v>0</v>
      </c>
      <c r="Z24" s="275">
        <f t="shared" si="4"/>
        <v>0</v>
      </c>
      <c r="AA24" s="275">
        <f t="shared" si="4"/>
        <v>0</v>
      </c>
      <c r="AB24" s="275">
        <f t="shared" si="4"/>
        <v>0</v>
      </c>
      <c r="AC24" s="275">
        <f t="shared" si="5"/>
        <v>0</v>
      </c>
    </row>
    <row r="25" spans="1:29" ht="15.5" x14ac:dyDescent="0.35">
      <c r="A25" s="286" t="s">
        <v>3657</v>
      </c>
      <c r="B25" s="286"/>
      <c r="C25" s="286" t="s">
        <v>3658</v>
      </c>
      <c r="D25" s="286" t="str">
        <f>IF(ISERROR(VLOOKUP(B25,Translate!$G$3:$H$168,2,FALSE)),"",VLOOKUP(B25,Translate!$G$3:$H$168,2,FALSE))</f>
        <v/>
      </c>
      <c r="G25" s="275" t="s">
        <v>1705</v>
      </c>
      <c r="H25" s="275" t="s">
        <v>1706</v>
      </c>
      <c r="L25" s="275" t="str">
        <f t="shared" si="0"/>
        <v/>
      </c>
      <c r="M25" s="275" t="str">
        <f t="shared" si="1"/>
        <v/>
      </c>
      <c r="N25" s="275">
        <v>1.2</v>
      </c>
      <c r="O25" s="275" t="s">
        <v>1196</v>
      </c>
      <c r="P25" s="275" t="str">
        <f t="shared" si="2"/>
        <v/>
      </c>
      <c r="Q25" s="277" t="str">
        <f t="shared" si="3"/>
        <v>Primary education</v>
      </c>
      <c r="R25" s="278">
        <f>VLOOKUP(Q25,Translate!$A$3:$C$1169,2,FALSE)</f>
        <v>0</v>
      </c>
      <c r="Y25" s="275">
        <f t="shared" si="4"/>
        <v>0</v>
      </c>
      <c r="Z25" s="275">
        <f t="shared" si="4"/>
        <v>0</v>
      </c>
      <c r="AA25" s="275">
        <f t="shared" si="4"/>
        <v>0</v>
      </c>
      <c r="AB25" s="275">
        <f t="shared" si="4"/>
        <v>0</v>
      </c>
      <c r="AC25" s="275">
        <f t="shared" si="5"/>
        <v>0</v>
      </c>
    </row>
    <row r="26" spans="1:29" ht="15.5" x14ac:dyDescent="0.35">
      <c r="A26" s="286" t="s">
        <v>1499</v>
      </c>
      <c r="B26" s="286"/>
      <c r="C26" s="286" t="s">
        <v>1707</v>
      </c>
      <c r="D26" s="286" t="str">
        <f>IF(ISERROR(VLOOKUP(B26,Translate!$G$3:$H$168,2,FALSE)),"",VLOOKUP(B26,Translate!$G$3:$H$168,2,FALSE))</f>
        <v/>
      </c>
      <c r="G26" s="275" t="s">
        <v>1708</v>
      </c>
      <c r="H26" s="275" t="s">
        <v>1709</v>
      </c>
      <c r="L26" s="275" t="str">
        <f t="shared" si="0"/>
        <v/>
      </c>
      <c r="M26" s="275" t="str">
        <f t="shared" si="1"/>
        <v/>
      </c>
      <c r="N26" s="275">
        <v>2</v>
      </c>
      <c r="O26" s="275" t="s">
        <v>1197</v>
      </c>
      <c r="P26" s="275" t="str">
        <f t="shared" si="2"/>
        <v/>
      </c>
      <c r="Q26" s="277" t="str">
        <f t="shared" si="3"/>
        <v>Secondary education</v>
      </c>
      <c r="R26" s="278">
        <f>VLOOKUP(Q26,Translate!$A$3:$C$1169,2,FALSE)</f>
        <v>0</v>
      </c>
      <c r="W26" s="275" t="s">
        <v>1279</v>
      </c>
      <c r="X26" s="275" t="str">
        <f t="shared" si="4"/>
        <v>Cofrestru etholwyr a cario allan etholiadau</v>
      </c>
      <c r="Y26" s="275" t="str">
        <f t="shared" si="4"/>
        <v>Cofrestru etholwyr a cario allan etholiadau</v>
      </c>
      <c r="Z26" s="275" t="str">
        <f t="shared" si="4"/>
        <v>Cofrestru etholwyr a cario allan etholiadau</v>
      </c>
      <c r="AA26" s="275" t="str">
        <f t="shared" si="4"/>
        <v>Cofrestru etholwyr a cario allan etholiadau</v>
      </c>
      <c r="AB26" s="275" t="str">
        <f t="shared" si="4"/>
        <v>Cofrestru etholwyr a cario allan etholiadau</v>
      </c>
      <c r="AC26" s="275">
        <f t="shared" si="5"/>
        <v>0</v>
      </c>
    </row>
    <row r="27" spans="1:29" ht="15.5" x14ac:dyDescent="0.35">
      <c r="A27" s="286" t="s">
        <v>225</v>
      </c>
      <c r="B27" s="286"/>
      <c r="C27" s="286" t="s">
        <v>1710</v>
      </c>
      <c r="D27" s="286" t="str">
        <f>IF(ISERROR(VLOOKUP(B27,Translate!$G$3:$H$168,2,FALSE)),"",VLOOKUP(B27,Translate!$G$3:$H$168,2,FALSE))</f>
        <v/>
      </c>
      <c r="G27" s="275" t="s">
        <v>2842</v>
      </c>
      <c r="H27" s="275" t="s">
        <v>1711</v>
      </c>
      <c r="L27" s="275" t="str">
        <f t="shared" si="0"/>
        <v/>
      </c>
      <c r="M27" s="275" t="str">
        <f t="shared" si="1"/>
        <v/>
      </c>
      <c r="N27" s="275">
        <v>3</v>
      </c>
      <c r="O27" s="275" t="s">
        <v>1198</v>
      </c>
      <c r="P27" s="275" t="str">
        <f t="shared" si="2"/>
        <v/>
      </c>
      <c r="Q27" s="277" t="str">
        <f t="shared" si="3"/>
        <v>Special education</v>
      </c>
      <c r="R27" s="278">
        <f>VLOOKUP(Q27,Translate!$A$3:$C$1169,2,FALSE)</f>
        <v>0</v>
      </c>
      <c r="W27" s="275" t="s">
        <v>1280</v>
      </c>
      <c r="X27" s="275" t="str">
        <f t="shared" si="4"/>
        <v>Gwasanaethau canolog i'r cyhoedd</v>
      </c>
      <c r="Y27" s="275" t="str">
        <f t="shared" si="4"/>
        <v>Gwasanaethau canolog i'r cyhoedd</v>
      </c>
      <c r="Z27" s="275" t="str">
        <f t="shared" si="4"/>
        <v>Gwasanaethau canolog i'r cyhoedd</v>
      </c>
      <c r="AA27" s="275" t="str">
        <f t="shared" si="4"/>
        <v>Gwasanaethau canolog i'r cyhoedd</v>
      </c>
      <c r="AB27" s="275" t="str">
        <f t="shared" si="4"/>
        <v>Gwasanaethau canolog i'r cyhoedd</v>
      </c>
      <c r="AC27" s="275">
        <f t="shared" si="5"/>
        <v>0</v>
      </c>
    </row>
    <row r="28" spans="1:29" ht="15.5" x14ac:dyDescent="0.35">
      <c r="A28" s="286" t="s">
        <v>259</v>
      </c>
      <c r="B28" s="286"/>
      <c r="C28" s="286" t="s">
        <v>1712</v>
      </c>
      <c r="D28" s="286" t="str">
        <f>IF(ISERROR(VLOOKUP(B28,Translate!$G$3:$H$168,2,FALSE)),"",VLOOKUP(B28,Translate!$G$3:$H$168,2,FALSE))</f>
        <v/>
      </c>
      <c r="G28" s="275" t="s">
        <v>2843</v>
      </c>
      <c r="H28" s="275" t="s">
        <v>1713</v>
      </c>
      <c r="L28" s="275" t="str">
        <f t="shared" si="0"/>
        <v/>
      </c>
      <c r="M28" s="275" t="str">
        <f t="shared" si="1"/>
        <v/>
      </c>
      <c r="N28" s="275">
        <v>4</v>
      </c>
      <c r="O28" s="275" t="s">
        <v>634</v>
      </c>
      <c r="P28" s="275" t="str">
        <f t="shared" si="2"/>
        <v/>
      </c>
      <c r="Q28" s="277" t="str">
        <f t="shared" si="3"/>
        <v>Youth service</v>
      </c>
      <c r="R28" s="278">
        <f>VLOOKUP(Q28,Translate!$A$3:$C$1169,2,FALSE)</f>
        <v>0</v>
      </c>
      <c r="W28" s="275" t="s">
        <v>1019</v>
      </c>
      <c r="X28" s="275" t="str">
        <f t="shared" si="4"/>
        <v>Holl gwasanaethau amgylcheddol lleol</v>
      </c>
      <c r="Y28" s="275" t="str">
        <f t="shared" si="4"/>
        <v>Holl gwasanaethau amgylcheddol lleol</v>
      </c>
      <c r="Z28" s="275" t="str">
        <f t="shared" si="4"/>
        <v>Holl gwasanaethau amgylcheddol lleol</v>
      </c>
      <c r="AA28" s="275" t="str">
        <f t="shared" si="4"/>
        <v>Holl gwasanaethau amgylcheddol lleol</v>
      </c>
      <c r="AB28" s="275" t="str">
        <f t="shared" si="4"/>
        <v>Holl gwasanaethau amgylcheddol lleol</v>
      </c>
      <c r="AC28" s="275">
        <f t="shared" si="5"/>
        <v>0</v>
      </c>
    </row>
    <row r="29" spans="1:29" ht="15.5" x14ac:dyDescent="0.35">
      <c r="A29" s="286" t="s">
        <v>992</v>
      </c>
      <c r="B29" s="286"/>
      <c r="C29" s="286" t="s">
        <v>1714</v>
      </c>
      <c r="D29" s="286" t="str">
        <f>IF(ISERROR(VLOOKUP(B29,Translate!$G$3:$H$168,2,FALSE)),"",VLOOKUP(B29,Translate!$G$3:$H$168,2,FALSE))</f>
        <v/>
      </c>
      <c r="G29" s="275" t="s">
        <v>1715</v>
      </c>
      <c r="H29" s="275" t="s">
        <v>1716</v>
      </c>
      <c r="L29" s="275" t="str">
        <f t="shared" si="0"/>
        <v/>
      </c>
      <c r="M29" s="275" t="str">
        <f t="shared" si="1"/>
        <v/>
      </c>
      <c r="N29" s="275">
        <v>5</v>
      </c>
      <c r="O29" s="275" t="s">
        <v>1199</v>
      </c>
      <c r="P29" s="275" t="str">
        <f t="shared" si="2"/>
        <v/>
      </c>
      <c r="Q29" s="277" t="str">
        <f t="shared" si="3"/>
        <v>Other education services and continuing education</v>
      </c>
      <c r="R29" s="278">
        <f>VLOOKUP(Q29,Translate!$A$3:$C$1169,2,FALSE)</f>
        <v>0</v>
      </c>
      <c r="W29" s="275" t="s">
        <v>1020</v>
      </c>
      <c r="X29" s="275" t="str">
        <f t="shared" si="4"/>
        <v>Gwaith cynllunio a datblygu diwydiannol:</v>
      </c>
      <c r="Y29" s="275" t="str">
        <f t="shared" si="4"/>
        <v>Gwaith cynllunio a datblygu diwydiannol:</v>
      </c>
      <c r="Z29" s="275" t="str">
        <f t="shared" si="4"/>
        <v>Gwaith cynllunio a datblygu diwydiannol:</v>
      </c>
      <c r="AA29" s="275" t="str">
        <f t="shared" si="4"/>
        <v>Gwaith cynllunio a datblygu diwydiannol:</v>
      </c>
      <c r="AB29" s="275" t="str">
        <f t="shared" si="4"/>
        <v>Gwaith cynllunio a datblygu diwydiannol:</v>
      </c>
      <c r="AC29" s="275">
        <f t="shared" si="5"/>
        <v>0</v>
      </c>
    </row>
    <row r="30" spans="1:29" ht="15.5" x14ac:dyDescent="0.35">
      <c r="A30" s="286" t="s">
        <v>991</v>
      </c>
      <c r="B30" s="286"/>
      <c r="C30" s="286" t="s">
        <v>1717</v>
      </c>
      <c r="D30" s="286" t="str">
        <f>IF(ISERROR(VLOOKUP(B30,Translate!$G$3:$H$168,2,FALSE)),"",VLOOKUP(B30,Translate!$G$3:$H$168,2,FALSE))</f>
        <v/>
      </c>
      <c r="G30" s="275" t="s">
        <v>1718</v>
      </c>
      <c r="H30" s="275" t="s">
        <v>1719</v>
      </c>
      <c r="L30" s="275" t="str">
        <f t="shared" si="0"/>
        <v/>
      </c>
      <c r="M30" s="275" t="str">
        <f t="shared" si="1"/>
        <v/>
      </c>
      <c r="N30" s="275">
        <v>6</v>
      </c>
      <c r="O30" s="275" t="s">
        <v>2844</v>
      </c>
      <c r="P30" s="275" t="str">
        <f t="shared" si="2"/>
        <v>(lines 1.1 to 5)</v>
      </c>
      <c r="Q30" s="277" t="str">
        <f t="shared" si="3"/>
        <v xml:space="preserve">cyfanswm education </v>
      </c>
      <c r="R30" s="278" t="e">
        <f>VLOOKUP(Q30,Translate!$A$3:$C$1169,2,FALSE)</f>
        <v>#N/A</v>
      </c>
      <c r="W30" s="275" t="s">
        <v>1281</v>
      </c>
      <c r="X30" s="275" t="str">
        <f t="shared" si="4"/>
        <v>Rheoliadau adeiladu</v>
      </c>
      <c r="Y30" s="275" t="str">
        <f t="shared" si="4"/>
        <v>Rheoliadau adeiladu</v>
      </c>
      <c r="Z30" s="275" t="str">
        <f t="shared" si="4"/>
        <v>Rheoliadau adeiladu</v>
      </c>
      <c r="AA30" s="275" t="str">
        <f t="shared" si="4"/>
        <v>Rheoliadau adeiladu</v>
      </c>
      <c r="AB30" s="275" t="str">
        <f t="shared" si="4"/>
        <v>Rheoliadau adeiladu</v>
      </c>
      <c r="AC30" s="275">
        <f t="shared" si="5"/>
        <v>0</v>
      </c>
    </row>
    <row r="31" spans="1:29" ht="15.5" x14ac:dyDescent="0.35">
      <c r="A31" s="286" t="s">
        <v>1555</v>
      </c>
      <c r="B31" s="286"/>
      <c r="C31" s="286" t="s">
        <v>1720</v>
      </c>
      <c r="D31" s="286" t="str">
        <f>IF(ISERROR(VLOOKUP(B31,Translate!$G$3:$H$168,2,FALSE)),"",VLOOKUP(B31,Translate!$G$3:$H$168,2,FALSE))</f>
        <v/>
      </c>
      <c r="G31" s="275" t="s">
        <v>1721</v>
      </c>
      <c r="H31" s="275" t="s">
        <v>1722</v>
      </c>
      <c r="L31" s="275" t="str">
        <f t="shared" si="0"/>
        <v/>
      </c>
      <c r="M31" s="275" t="str">
        <f t="shared" si="1"/>
        <v/>
      </c>
      <c r="N31" s="275">
        <v>7</v>
      </c>
      <c r="O31" s="275" t="s">
        <v>1186</v>
      </c>
      <c r="P31" s="275" t="str">
        <f t="shared" si="2"/>
        <v/>
      </c>
      <c r="Q31" s="277" t="str">
        <f t="shared" si="3"/>
        <v>Social services</v>
      </c>
      <c r="R31" s="278" t="str">
        <f>VLOOKUP(Q31,Translate!$A$3:$C$1169,2,FALSE)</f>
        <v xml:space="preserve"> (line 7)</v>
      </c>
      <c r="W31" s="275" t="s">
        <v>1282</v>
      </c>
      <c r="X31" s="275" t="str">
        <f t="shared" si="4"/>
        <v>Rheoliadau datblygu</v>
      </c>
      <c r="Y31" s="275" t="str">
        <f t="shared" si="4"/>
        <v>Rheoliadau datblygu</v>
      </c>
      <c r="Z31" s="275" t="str">
        <f t="shared" si="4"/>
        <v>Rheoliadau datblygu</v>
      </c>
      <c r="AA31" s="275" t="str">
        <f t="shared" si="4"/>
        <v>Rheoliadau datblygu</v>
      </c>
      <c r="AB31" s="275" t="str">
        <f t="shared" si="4"/>
        <v>Rheoliadau datblygu</v>
      </c>
      <c r="AC31" s="275">
        <f t="shared" si="5"/>
        <v>0</v>
      </c>
    </row>
    <row r="32" spans="1:29" ht="15.5" x14ac:dyDescent="0.35">
      <c r="A32" s="1074" t="s">
        <v>3492</v>
      </c>
      <c r="B32" s="287"/>
      <c r="C32" s="1074" t="s">
        <v>3493</v>
      </c>
      <c r="D32" s="286"/>
      <c r="G32" s="275" t="s">
        <v>1725</v>
      </c>
      <c r="H32" s="275" t="s">
        <v>1726</v>
      </c>
      <c r="L32" s="275" t="str">
        <f t="shared" si="0"/>
        <v/>
      </c>
      <c r="M32" s="275" t="str">
        <f t="shared" si="1"/>
        <v/>
      </c>
      <c r="N32" s="275">
        <v>8.1</v>
      </c>
      <c r="O32" s="275" t="s">
        <v>1727</v>
      </c>
      <c r="P32" s="275" t="str">
        <f t="shared" si="2"/>
        <v/>
      </c>
      <c r="Q32" s="277" t="str">
        <f t="shared" si="3"/>
        <v>New construction/improvement of roads</v>
      </c>
      <c r="R32" s="278">
        <f>VLOOKUP(Q32,Translate!$A$3:$C$1169,2,FALSE)</f>
        <v>0</v>
      </c>
      <c r="W32" s="275" t="s">
        <v>1283</v>
      </c>
      <c r="X32" s="275" t="str">
        <f t="shared" si="4"/>
        <v>Polisi cynllunio</v>
      </c>
      <c r="Y32" s="275" t="str">
        <f t="shared" si="4"/>
        <v>Polisi cynllunio</v>
      </c>
      <c r="Z32" s="275" t="str">
        <f t="shared" si="4"/>
        <v>Polisi cynllunio</v>
      </c>
      <c r="AA32" s="275" t="str">
        <f t="shared" si="4"/>
        <v>Polisi cynllunio</v>
      </c>
      <c r="AB32" s="275" t="str">
        <f t="shared" si="4"/>
        <v>Polisi cynllunio</v>
      </c>
      <c r="AC32" s="275">
        <f t="shared" si="5"/>
        <v>0</v>
      </c>
    </row>
    <row r="33" spans="1:29" ht="15.5" x14ac:dyDescent="0.35">
      <c r="A33" s="286" t="s">
        <v>1723</v>
      </c>
      <c r="B33" s="286"/>
      <c r="C33" s="286" t="s">
        <v>1724</v>
      </c>
      <c r="D33" s="286" t="str">
        <f>IF(ISERROR(VLOOKUP(B33,Translate!$G$3:$H$168,2,FALSE)),"",VLOOKUP(B33,Translate!$G$3:$H$168,2,FALSE))</f>
        <v/>
      </c>
      <c r="G33" s="275" t="s">
        <v>1730</v>
      </c>
      <c r="H33" s="275" t="s">
        <v>1731</v>
      </c>
      <c r="L33" s="275" t="str">
        <f t="shared" si="0"/>
        <v/>
      </c>
      <c r="M33" s="275" t="str">
        <f t="shared" si="1"/>
        <v/>
      </c>
      <c r="N33" s="275">
        <v>8.1999999999999993</v>
      </c>
      <c r="O33" s="275" t="s">
        <v>1732</v>
      </c>
      <c r="P33" s="275" t="str">
        <f t="shared" si="2"/>
        <v/>
      </c>
      <c r="Q33" s="277" t="str">
        <f t="shared" si="3"/>
        <v>Structural maintenance - principal roads</v>
      </c>
      <c r="R33" s="278">
        <f>VLOOKUP(Q33,Translate!$A$3:$C$1169,2,FALSE)</f>
        <v>0</v>
      </c>
      <c r="W33" s="275" t="s">
        <v>1284</v>
      </c>
      <c r="X33" s="275" t="str">
        <f t="shared" si="4"/>
        <v>Mentrau amgylcheddol</v>
      </c>
      <c r="Y33" s="275" t="str">
        <f t="shared" si="4"/>
        <v>Mentrau amgylcheddol</v>
      </c>
      <c r="Z33" s="275" t="str">
        <f t="shared" si="4"/>
        <v>Mentrau amgylcheddol</v>
      </c>
      <c r="AA33" s="275" t="str">
        <f t="shared" si="4"/>
        <v>Mentrau amgylcheddol</v>
      </c>
      <c r="AB33" s="275" t="str">
        <f t="shared" si="4"/>
        <v>Mentrau amgylcheddol</v>
      </c>
      <c r="AC33" s="275">
        <f t="shared" si="5"/>
        <v>0</v>
      </c>
    </row>
    <row r="34" spans="1:29" ht="15.5" x14ac:dyDescent="0.35">
      <c r="A34" s="286" t="s">
        <v>1728</v>
      </c>
      <c r="B34" s="286"/>
      <c r="C34" s="286" t="s">
        <v>1729</v>
      </c>
      <c r="D34" s="286" t="str">
        <f>IF(ISERROR(VLOOKUP(B34,Translate!$G$3:$H$168,2,FALSE)),"",VLOOKUP(B34,Translate!$G$3:$H$168,2,FALSE))</f>
        <v/>
      </c>
      <c r="G34" s="275" t="s">
        <v>1734</v>
      </c>
      <c r="H34" s="275" t="s">
        <v>1735</v>
      </c>
      <c r="L34" s="275" t="str">
        <f t="shared" si="0"/>
        <v/>
      </c>
      <c r="M34" s="275" t="str">
        <f t="shared" si="1"/>
        <v/>
      </c>
      <c r="N34" s="275">
        <v>8.3000000000000007</v>
      </c>
      <c r="O34" s="275" t="s">
        <v>1736</v>
      </c>
      <c r="P34" s="275" t="str">
        <f t="shared" si="2"/>
        <v/>
      </c>
      <c r="Q34" s="277" t="str">
        <f t="shared" si="3"/>
        <v>Structural maintenance - other LA roads</v>
      </c>
      <c r="R34" s="278">
        <f>VLOOKUP(Q34,Translate!$A$3:$C$1169,2,FALSE)</f>
        <v>0</v>
      </c>
      <c r="W34" s="275" t="s">
        <v>1285</v>
      </c>
      <c r="X34" s="275" t="str">
        <f t="shared" si="4"/>
        <v>Cymorth busnes</v>
      </c>
      <c r="Y34" s="275" t="str">
        <f t="shared" si="4"/>
        <v>Cymorth busnes</v>
      </c>
      <c r="Z34" s="275" t="str">
        <f t="shared" si="4"/>
        <v>Cymorth busnes</v>
      </c>
      <c r="AA34" s="275" t="str">
        <f t="shared" si="4"/>
        <v>Cymorth busnes</v>
      </c>
      <c r="AB34" s="275" t="str">
        <f t="shared" si="4"/>
        <v>Cymorth busnes</v>
      </c>
      <c r="AC34" s="275">
        <f t="shared" si="5"/>
        <v>0</v>
      </c>
    </row>
    <row r="35" spans="1:29" ht="15.5" x14ac:dyDescent="0.35">
      <c r="A35" s="286" t="s">
        <v>334</v>
      </c>
      <c r="B35" s="286"/>
      <c r="C35" s="286" t="s">
        <v>1733</v>
      </c>
      <c r="D35" s="286" t="str">
        <f>IF(ISERROR(VLOOKUP(B35,Translate!$G$3:$H$168,2,FALSE)),"",VLOOKUP(B35,Translate!$G$3:$H$168,2,FALSE))</f>
        <v/>
      </c>
      <c r="G35" s="275" t="s">
        <v>1738</v>
      </c>
      <c r="H35" s="275" t="s">
        <v>3093</v>
      </c>
      <c r="L35" s="275" t="str">
        <f t="shared" si="0"/>
        <v/>
      </c>
      <c r="M35" s="275" t="str">
        <f t="shared" si="1"/>
        <v/>
      </c>
      <c r="N35" s="275">
        <v>8.4</v>
      </c>
      <c r="O35" s="275" t="s">
        <v>1739</v>
      </c>
      <c r="P35" s="275" t="str">
        <f t="shared" si="2"/>
        <v/>
      </c>
      <c r="Q35" s="277" t="str">
        <f t="shared" si="3"/>
        <v>Expenditure on bridges</v>
      </c>
      <c r="R35" s="278">
        <f>VLOOKUP(Q35,Translate!$A$3:$C$1169,2,FALSE)</f>
        <v>0</v>
      </c>
      <c r="W35" s="275" t="s">
        <v>1286</v>
      </c>
      <c r="X35" s="275" t="str">
        <f t="shared" si="4"/>
        <v>Ymchwil economeg</v>
      </c>
      <c r="Y35" s="275" t="str">
        <f t="shared" si="4"/>
        <v>Ymchwil economeg</v>
      </c>
      <c r="Z35" s="275" t="str">
        <f t="shared" si="4"/>
        <v>Ymchwil economeg</v>
      </c>
      <c r="AA35" s="275" t="str">
        <f t="shared" si="4"/>
        <v>Ymchwil economeg</v>
      </c>
      <c r="AB35" s="275" t="str">
        <f t="shared" si="4"/>
        <v>Ymchwil economeg</v>
      </c>
      <c r="AC35" s="275">
        <f t="shared" si="5"/>
        <v>0</v>
      </c>
    </row>
    <row r="36" spans="1:29" ht="15.5" x14ac:dyDescent="0.35">
      <c r="A36" s="286" t="s">
        <v>196</v>
      </c>
      <c r="B36" s="286"/>
      <c r="C36" s="286" t="s">
        <v>1737</v>
      </c>
      <c r="D36" s="286" t="str">
        <f>IF(ISERROR(VLOOKUP(B36,Translate!$G$3:$H$168,2,FALSE)),"",VLOOKUP(B36,Translate!$G$3:$H$168,2,FALSE))</f>
        <v/>
      </c>
      <c r="G36" s="275" t="s">
        <v>1740</v>
      </c>
      <c r="H36" s="275" t="s">
        <v>1741</v>
      </c>
      <c r="L36" s="275" t="str">
        <f t="shared" si="0"/>
        <v/>
      </c>
      <c r="M36" s="275" t="str">
        <f t="shared" si="1"/>
        <v/>
      </c>
      <c r="N36" s="275">
        <v>8.5</v>
      </c>
      <c r="O36" s="275" t="s">
        <v>1742</v>
      </c>
      <c r="P36" s="275" t="str">
        <f t="shared" si="2"/>
        <v/>
      </c>
      <c r="Q36" s="277" t="str">
        <f t="shared" si="3"/>
        <v>Road safety</v>
      </c>
      <c r="R36" s="278">
        <f>VLOOKUP(Q36,Translate!$A$3:$C$1169,2,FALSE)</f>
        <v>0</v>
      </c>
      <c r="W36" s="275" t="s">
        <v>1287</v>
      </c>
      <c r="X36" s="275" t="str">
        <f t="shared" si="4"/>
        <v>Datblygiad economaidd</v>
      </c>
      <c r="Y36" s="275" t="str">
        <f t="shared" si="4"/>
        <v>Datblygiad economaidd</v>
      </c>
      <c r="Z36" s="275" t="str">
        <f t="shared" si="4"/>
        <v>Datblygiad economaidd</v>
      </c>
      <c r="AA36" s="275" t="str">
        <f t="shared" si="4"/>
        <v>Datblygiad economaidd</v>
      </c>
      <c r="AB36" s="275" t="str">
        <f t="shared" si="4"/>
        <v>Datblygiad economaidd</v>
      </c>
      <c r="AC36" s="275">
        <f t="shared" si="5"/>
        <v>0</v>
      </c>
    </row>
    <row r="37" spans="1:29" ht="15.5" x14ac:dyDescent="0.35">
      <c r="A37" s="286" t="s">
        <v>723</v>
      </c>
      <c r="B37" s="286"/>
      <c r="C37" s="286" t="s">
        <v>1353</v>
      </c>
      <c r="D37" s="286" t="str">
        <f>IF(ISERROR(VLOOKUP(B37,Translate!$G$3:$H$168,2,FALSE)),"",VLOOKUP(B37,Translate!$G$3:$H$168,2,FALSE))</f>
        <v/>
      </c>
      <c r="G37" s="275" t="s">
        <v>1744</v>
      </c>
      <c r="H37" s="275" t="s">
        <v>1745</v>
      </c>
      <c r="L37" s="275" t="str">
        <f t="shared" si="0"/>
        <v/>
      </c>
      <c r="M37" s="275" t="str">
        <f t="shared" si="1"/>
        <v/>
      </c>
      <c r="N37" s="275">
        <v>8.6</v>
      </c>
      <c r="O37" s="275" t="s">
        <v>1419</v>
      </c>
      <c r="P37" s="275" t="str">
        <f t="shared" si="2"/>
        <v/>
      </c>
      <c r="Q37" s="277" t="str">
        <f t="shared" si="3"/>
        <v>Street lighting</v>
      </c>
      <c r="R37" s="278">
        <f>VLOOKUP(Q37,Translate!$A$3:$C$1169,2,FALSE)</f>
        <v>0</v>
      </c>
      <c r="W37" s="275" t="s">
        <v>1288</v>
      </c>
      <c r="X37" s="275" t="str">
        <f t="shared" si="4"/>
        <v>Datblygu cymunedol</v>
      </c>
      <c r="Y37" s="275" t="str">
        <f t="shared" si="4"/>
        <v>Datblygu cymunedol</v>
      </c>
      <c r="Z37" s="275" t="str">
        <f t="shared" si="4"/>
        <v>Datblygu cymunedol</v>
      </c>
      <c r="AA37" s="275" t="str">
        <f t="shared" si="4"/>
        <v>Datblygu cymunedol</v>
      </c>
      <c r="AB37" s="275" t="str">
        <f t="shared" si="4"/>
        <v>Datblygu cymunedol</v>
      </c>
      <c r="AC37" s="275">
        <f t="shared" si="5"/>
        <v>0</v>
      </c>
    </row>
    <row r="38" spans="1:29" ht="15.5" x14ac:dyDescent="0.35">
      <c r="A38" s="286" t="s">
        <v>338</v>
      </c>
      <c r="B38" s="286"/>
      <c r="C38" s="286" t="s">
        <v>1743</v>
      </c>
      <c r="D38" s="286" t="str">
        <f>IF(ISERROR(VLOOKUP(B38,Translate!$G$3:$H$168,2,FALSE)),"",VLOOKUP(B38,Translate!$G$3:$H$168,2,FALSE))</f>
        <v/>
      </c>
      <c r="G38" s="275" t="s">
        <v>1747</v>
      </c>
      <c r="H38" s="275" t="s">
        <v>1748</v>
      </c>
      <c r="L38" s="275" t="str">
        <f t="shared" si="0"/>
        <v/>
      </c>
      <c r="M38" s="275" t="str">
        <f t="shared" si="1"/>
        <v/>
      </c>
      <c r="N38" s="275">
        <v>8.6999999999999993</v>
      </c>
      <c r="O38" s="275" t="s">
        <v>1209</v>
      </c>
      <c r="P38" s="275" t="str">
        <f t="shared" si="2"/>
        <v/>
      </c>
      <c r="Q38" s="277" t="str">
        <f t="shared" si="3"/>
        <v>Other</v>
      </c>
      <c r="R38" s="278">
        <f>VLOOKUP(Q38,Translate!$A$3:$C$1169,2,FALSE)</f>
        <v>0</v>
      </c>
      <c r="W38" s="275" t="s">
        <v>1021</v>
      </c>
      <c r="X38" s="275" t="str">
        <f t="shared" si="4"/>
        <v>Holl gwaith cynllunio a datblygu diwydiannol</v>
      </c>
      <c r="Y38" s="275" t="str">
        <f t="shared" si="4"/>
        <v>Holl gwaith cynllunio a datblygu diwydiannol</v>
      </c>
      <c r="Z38" s="275" t="str">
        <f t="shared" si="4"/>
        <v>Holl gwaith cynllunio a datblygu diwydiannol</v>
      </c>
      <c r="AA38" s="275" t="str">
        <f t="shared" si="4"/>
        <v>Holl gwaith cynllunio a datblygu diwydiannol</v>
      </c>
      <c r="AB38" s="275" t="str">
        <f t="shared" si="4"/>
        <v>Holl gwaith cynllunio a datblygu diwydiannol</v>
      </c>
      <c r="AC38" s="275">
        <f t="shared" si="5"/>
        <v>0</v>
      </c>
    </row>
    <row r="39" spans="1:29" ht="15.5" x14ac:dyDescent="0.35">
      <c r="A39" s="286" t="s">
        <v>508</v>
      </c>
      <c r="B39" s="286"/>
      <c r="C39" s="286" t="s">
        <v>1746</v>
      </c>
      <c r="D39" s="286" t="str">
        <f>IF(ISERROR(VLOOKUP(B39,Translate!$G$3:$H$168,2,FALSE)),"",VLOOKUP(B39,Translate!$G$3:$H$168,2,FALSE))</f>
        <v/>
      </c>
      <c r="G39" s="275" t="s">
        <v>1751</v>
      </c>
      <c r="H39" s="275" t="s">
        <v>1752</v>
      </c>
      <c r="L39" s="275" t="str">
        <f t="shared" si="0"/>
        <v/>
      </c>
      <c r="M39" s="275" t="str">
        <f t="shared" si="1"/>
        <v/>
      </c>
      <c r="N39" s="275">
        <v>8</v>
      </c>
      <c r="O39" s="275" t="s">
        <v>2845</v>
      </c>
      <c r="P39" s="275" t="str">
        <f t="shared" si="2"/>
        <v/>
      </c>
      <c r="Q39" s="277" t="str">
        <f t="shared" si="3"/>
        <v xml:space="preserve">cyfanswm roads new construction and maintenance, street lighting and road safety (cyfanswm lines 8.1 to 8.7) </v>
      </c>
      <c r="R39" s="278" t="e">
        <f>VLOOKUP(Q39,Translate!$A$3:$C$1169,2,FALSE)</f>
        <v>#N/A</v>
      </c>
      <c r="W39" s="275" t="s">
        <v>1022</v>
      </c>
      <c r="X39" s="275" t="str">
        <f t="shared" si="4"/>
        <v>Gweinyddiaeth canolog:</v>
      </c>
      <c r="Y39" s="275" t="str">
        <f t="shared" si="4"/>
        <v>Gweinyddiaeth canolog:</v>
      </c>
      <c r="Z39" s="275" t="str">
        <f t="shared" si="4"/>
        <v>Gweinyddiaeth canolog:</v>
      </c>
      <c r="AA39" s="275" t="str">
        <f t="shared" si="4"/>
        <v>Gweinyddiaeth canolog:</v>
      </c>
      <c r="AB39" s="275" t="str">
        <f t="shared" si="4"/>
        <v>Gweinyddiaeth canolog:</v>
      </c>
      <c r="AC39" s="275">
        <f t="shared" si="5"/>
        <v>0</v>
      </c>
    </row>
    <row r="40" spans="1:29" ht="15.5" x14ac:dyDescent="0.35">
      <c r="A40" s="286" t="s">
        <v>1749</v>
      </c>
      <c r="B40" s="286"/>
      <c r="C40" s="286" t="s">
        <v>1750</v>
      </c>
      <c r="D40" s="286" t="str">
        <f>IF(ISERROR(VLOOKUP(B40,Translate!$G$3:$H$168,2,FALSE)),"",VLOOKUP(B40,Translate!$G$3:$H$168,2,FALSE))</f>
        <v/>
      </c>
      <c r="G40" s="275" t="s">
        <v>1754</v>
      </c>
      <c r="H40" s="275" t="s">
        <v>1755</v>
      </c>
      <c r="L40" s="275" t="str">
        <f t="shared" si="0"/>
        <v/>
      </c>
      <c r="M40" s="275" t="str">
        <f t="shared" si="1"/>
        <v/>
      </c>
      <c r="N40" s="275">
        <v>9</v>
      </c>
      <c r="O40" s="275" t="s">
        <v>1756</v>
      </c>
      <c r="P40" s="275" t="str">
        <f t="shared" si="2"/>
        <v/>
      </c>
      <c r="Q40" s="277" t="str">
        <f t="shared" si="3"/>
        <v>Parking of vehicles (including car parks)</v>
      </c>
      <c r="R40" s="278">
        <f>VLOOKUP(Q40,Translate!$A$3:$C$1169,2,FALSE)</f>
        <v>0</v>
      </c>
      <c r="W40" s="275" t="s">
        <v>1289</v>
      </c>
      <c r="X40" s="275" t="str">
        <f t="shared" si="4"/>
        <v>Costau heb eu dosbarthu</v>
      </c>
      <c r="Y40" s="275" t="str">
        <f t="shared" si="4"/>
        <v>Costau heb eu dosbarthu</v>
      </c>
      <c r="Z40" s="275" t="str">
        <f t="shared" si="4"/>
        <v>Costau heb eu dosbarthu</v>
      </c>
      <c r="AA40" s="275" t="str">
        <f t="shared" si="4"/>
        <v>Costau heb eu dosbarthu</v>
      </c>
      <c r="AB40" s="275" t="str">
        <f t="shared" si="4"/>
        <v>Costau heb eu dosbarthu</v>
      </c>
      <c r="AC40" s="275">
        <f t="shared" si="5"/>
        <v>0</v>
      </c>
    </row>
    <row r="41" spans="1:29" ht="15.5" x14ac:dyDescent="0.35">
      <c r="A41" s="286" t="s">
        <v>595</v>
      </c>
      <c r="B41" s="286"/>
      <c r="C41" s="286" t="s">
        <v>1753</v>
      </c>
      <c r="D41" s="286" t="str">
        <f>IF(ISERROR(VLOOKUP(B41,Translate!$G$3:$H$168,2,FALSE)),"",VLOOKUP(B41,Translate!$G$3:$H$168,2,FALSE))</f>
        <v/>
      </c>
      <c r="G41" s="275" t="s">
        <v>1759</v>
      </c>
      <c r="H41" s="275" t="s">
        <v>1760</v>
      </c>
      <c r="L41" s="275" t="str">
        <f t="shared" si="0"/>
        <v/>
      </c>
      <c r="M41" s="275" t="str">
        <f t="shared" si="1"/>
        <v/>
      </c>
      <c r="N41" s="275">
        <v>10</v>
      </c>
      <c r="O41" s="275" t="s">
        <v>1761</v>
      </c>
      <c r="P41" s="275" t="str">
        <f t="shared" si="2"/>
        <v/>
      </c>
      <c r="Q41" s="277" t="str">
        <f t="shared" si="3"/>
        <v>Public passenger transport - bus</v>
      </c>
      <c r="R41" s="278">
        <f>VLOOKUP(Q41,Translate!$A$3:$C$1169,2,FALSE)</f>
        <v>0</v>
      </c>
      <c r="W41" s="275" t="s">
        <v>1290</v>
      </c>
      <c r="X41" s="275" t="str">
        <f t="shared" si="4"/>
        <v>Rheolaeth gorfforaethol</v>
      </c>
      <c r="Y41" s="275" t="str">
        <f t="shared" si="4"/>
        <v>Rheolaeth gorfforaethol</v>
      </c>
      <c r="Z41" s="275" t="str">
        <f t="shared" si="4"/>
        <v>Rheolaeth gorfforaethol</v>
      </c>
      <c r="AA41" s="275" t="str">
        <f t="shared" si="4"/>
        <v>Rheolaeth gorfforaethol</v>
      </c>
      <c r="AB41" s="275" t="str">
        <f t="shared" si="4"/>
        <v>Rheolaeth gorfforaethol</v>
      </c>
      <c r="AC41" s="275">
        <f t="shared" si="5"/>
        <v>0</v>
      </c>
    </row>
    <row r="42" spans="1:29" ht="15.5" x14ac:dyDescent="0.35">
      <c r="A42" s="286" t="s">
        <v>1757</v>
      </c>
      <c r="B42" s="286"/>
      <c r="C42" s="286" t="s">
        <v>1758</v>
      </c>
      <c r="D42" s="286" t="str">
        <f>IF(ISERROR(VLOOKUP(B42,Translate!$G$3:$H$168,2,FALSE)),"",VLOOKUP(B42,Translate!$G$3:$H$168,2,FALSE))</f>
        <v/>
      </c>
      <c r="G42" s="275" t="s">
        <v>1763</v>
      </c>
      <c r="H42" s="275" t="s">
        <v>1764</v>
      </c>
      <c r="L42" s="275" t="str">
        <f t="shared" si="0"/>
        <v/>
      </c>
      <c r="M42" s="275" t="str">
        <f t="shared" si="1"/>
        <v/>
      </c>
      <c r="N42" s="275">
        <v>11</v>
      </c>
      <c r="O42" s="275" t="s">
        <v>1765</v>
      </c>
      <c r="P42" s="275" t="str">
        <f t="shared" si="2"/>
        <v/>
      </c>
      <c r="Q42" s="277" t="str">
        <f t="shared" si="3"/>
        <v>Public passenger transport - rail, underground and other</v>
      </c>
      <c r="R42" s="278">
        <f>VLOOKUP(Q42,Translate!$A$3:$C$1169,2,FALSE)</f>
        <v>0</v>
      </c>
      <c r="W42" s="275" t="s">
        <v>1291</v>
      </c>
      <c r="X42" s="275" t="str">
        <f t="shared" si="4"/>
        <v>Cynrychiolaeth a rheolaeth ddemocrataidd</v>
      </c>
      <c r="Y42" s="275" t="str">
        <f t="shared" si="4"/>
        <v>Cynrychiolaeth a rheolaeth ddemocrataidd</v>
      </c>
      <c r="Z42" s="275" t="str">
        <f t="shared" si="4"/>
        <v>Cynrychiolaeth a rheolaeth ddemocrataidd</v>
      </c>
      <c r="AA42" s="275" t="str">
        <f t="shared" si="4"/>
        <v>Cynrychiolaeth a rheolaeth ddemocrataidd</v>
      </c>
      <c r="AB42" s="275" t="str">
        <f t="shared" si="4"/>
        <v>Cynrychiolaeth a rheolaeth ddemocrataidd</v>
      </c>
      <c r="AC42" s="275">
        <f t="shared" si="5"/>
        <v>0</v>
      </c>
    </row>
    <row r="43" spans="1:29" ht="15.5" x14ac:dyDescent="0.35">
      <c r="A43" s="286" t="s">
        <v>139</v>
      </c>
      <c r="B43" s="286"/>
      <c r="C43" s="286" t="s">
        <v>1762</v>
      </c>
      <c r="D43" s="286" t="str">
        <f>IF(ISERROR(VLOOKUP(B43,Translate!$G$3:$H$168,2,FALSE)),"",VLOOKUP(B43,Translate!$G$3:$H$168,2,FALSE))</f>
        <v/>
      </c>
      <c r="G43" s="275" t="s">
        <v>1767</v>
      </c>
      <c r="H43" s="275" t="s">
        <v>3069</v>
      </c>
      <c r="L43" s="275" t="str">
        <f t="shared" si="0"/>
        <v/>
      </c>
      <c r="M43" s="275" t="str">
        <f t="shared" si="1"/>
        <v/>
      </c>
      <c r="N43" s="275">
        <v>12</v>
      </c>
      <c r="O43" s="275" t="s">
        <v>1768</v>
      </c>
      <c r="P43" s="275" t="str">
        <f t="shared" si="2"/>
        <v/>
      </c>
      <c r="Q43" s="277" t="str">
        <f t="shared" si="3"/>
        <v>Tolled road bridges, tunnels and ferries and public transport companies</v>
      </c>
      <c r="R43" s="278">
        <f>VLOOKUP(Q43,Translate!$A$3:$C$1169,2,FALSE)</f>
        <v>0</v>
      </c>
      <c r="W43" s="275" t="s">
        <v>1292</v>
      </c>
      <c r="X43" s="275" t="str">
        <f t="shared" si="4"/>
        <v>Gwasanaethau canolog eraill</v>
      </c>
      <c r="Y43" s="275" t="str">
        <f t="shared" si="4"/>
        <v>Gwasanaethau canolog eraill</v>
      </c>
      <c r="Z43" s="275" t="str">
        <f t="shared" si="4"/>
        <v>Gwasanaethau canolog eraill</v>
      </c>
      <c r="AA43" s="275" t="str">
        <f t="shared" si="4"/>
        <v>Gwasanaethau canolog eraill</v>
      </c>
      <c r="AB43" s="275" t="str">
        <f t="shared" si="4"/>
        <v>Gwasanaethau canolog eraill</v>
      </c>
      <c r="AC43" s="275">
        <f t="shared" si="5"/>
        <v>0</v>
      </c>
    </row>
    <row r="44" spans="1:29" ht="15.5" x14ac:dyDescent="0.35">
      <c r="A44" s="286" t="s">
        <v>528</v>
      </c>
      <c r="B44" s="286"/>
      <c r="C44" s="286" t="s">
        <v>1766</v>
      </c>
      <c r="D44" s="286" t="str">
        <f>IF(ISERROR(VLOOKUP(B44,Translate!$G$3:$H$168,2,FALSE)),"",VLOOKUP(B44,Translate!$G$3:$H$168,2,FALSE))</f>
        <v/>
      </c>
      <c r="G44" s="275" t="s">
        <v>1769</v>
      </c>
      <c r="H44" s="275" t="s">
        <v>1770</v>
      </c>
      <c r="L44" s="275" t="str">
        <f t="shared" si="0"/>
        <v/>
      </c>
      <c r="M44" s="275" t="str">
        <f t="shared" si="1"/>
        <v/>
      </c>
      <c r="N44" s="275">
        <v>13</v>
      </c>
      <c r="O44" s="275" t="s">
        <v>1205</v>
      </c>
      <c r="P44" s="275" t="str">
        <f t="shared" si="2"/>
        <v/>
      </c>
      <c r="Q44" s="277" t="str">
        <f t="shared" si="3"/>
        <v>Local authority ports and piers</v>
      </c>
      <c r="R44" s="278">
        <f>VLOOKUP(Q44,Translate!$A$3:$C$1169,2,FALSE)</f>
        <v>0</v>
      </c>
      <c r="W44" s="275" t="s">
        <v>1023</v>
      </c>
      <c r="X44" s="275" t="str">
        <f t="shared" si="4"/>
        <v>Holl gweinyddiaeth canolog</v>
      </c>
      <c r="Y44" s="275" t="str">
        <f t="shared" si="4"/>
        <v>Holl gweinyddiaeth canolog</v>
      </c>
      <c r="Z44" s="275" t="str">
        <f t="shared" si="4"/>
        <v>Holl gweinyddiaeth canolog</v>
      </c>
      <c r="AA44" s="275" t="str">
        <f t="shared" si="4"/>
        <v>Holl gweinyddiaeth canolog</v>
      </c>
      <c r="AB44" s="275" t="str">
        <f t="shared" si="4"/>
        <v>Holl gweinyddiaeth canolog</v>
      </c>
      <c r="AC44" s="275">
        <f t="shared" si="5"/>
        <v>0</v>
      </c>
    </row>
    <row r="45" spans="1:29" ht="15.5" x14ac:dyDescent="0.35">
      <c r="A45" s="286" t="s">
        <v>3146</v>
      </c>
      <c r="B45" s="286"/>
      <c r="C45" s="286" t="s">
        <v>3147</v>
      </c>
      <c r="D45" s="286" t="str">
        <f>IF(ISERROR(VLOOKUP(B45,Translate!$G$3:$H$168,2,FALSE)),"",VLOOKUP(B45,Translate!$G$3:$H$168,2,FALSE))</f>
        <v/>
      </c>
      <c r="G45" s="275" t="s">
        <v>1772</v>
      </c>
      <c r="H45" s="275" t="s">
        <v>1773</v>
      </c>
      <c r="L45" s="275" t="str">
        <f t="shared" si="0"/>
        <v/>
      </c>
      <c r="M45" s="275" t="str">
        <f t="shared" si="1"/>
        <v/>
      </c>
      <c r="N45" s="275">
        <v>14</v>
      </c>
      <c r="O45" s="275" t="s">
        <v>1206</v>
      </c>
      <c r="P45" s="275" t="str">
        <f t="shared" si="2"/>
        <v/>
      </c>
      <c r="Q45" s="277" t="str">
        <f t="shared" si="3"/>
        <v>Airports</v>
      </c>
      <c r="R45" s="278">
        <f>VLOOKUP(Q45,Translate!$A$3:$C$1169,2,FALSE)</f>
        <v>0</v>
      </c>
      <c r="W45" s="275" t="s">
        <v>1024</v>
      </c>
      <c r="X45" s="275" t="str">
        <f t="shared" si="4"/>
        <v>Gwariant refeniw arall:</v>
      </c>
      <c r="Y45" s="275" t="str">
        <f t="shared" si="4"/>
        <v>Gwariant refeniw arall:</v>
      </c>
      <c r="Z45" s="275" t="str">
        <f t="shared" si="4"/>
        <v>Gwariant refeniw arall:</v>
      </c>
      <c r="AA45" s="275" t="str">
        <f t="shared" si="4"/>
        <v>Gwariant refeniw arall:</v>
      </c>
      <c r="AB45" s="275" t="str">
        <f t="shared" si="4"/>
        <v>Gwariant refeniw arall:</v>
      </c>
      <c r="AC45" s="275">
        <f t="shared" si="5"/>
        <v>0</v>
      </c>
    </row>
    <row r="46" spans="1:29" ht="15.5" x14ac:dyDescent="0.35">
      <c r="A46" s="286" t="s">
        <v>1553</v>
      </c>
      <c r="B46" s="286"/>
      <c r="C46" s="286" t="s">
        <v>1771</v>
      </c>
      <c r="D46" s="286" t="str">
        <f>IF(ISERROR(VLOOKUP(B46,Translate!$G$3:$H$168,2,FALSE)),"",VLOOKUP(B46,Translate!$G$3:$H$168,2,FALSE))</f>
        <v/>
      </c>
      <c r="G46" s="275" t="s">
        <v>1775</v>
      </c>
      <c r="H46" s="275" t="s">
        <v>1776</v>
      </c>
      <c r="L46" s="275" t="str">
        <f t="shared" si="0"/>
        <v/>
      </c>
      <c r="M46" s="275" t="str">
        <f t="shared" si="1"/>
        <v/>
      </c>
      <c r="N46" s="275">
        <v>15</v>
      </c>
      <c r="O46" s="275" t="s">
        <v>2846</v>
      </c>
      <c r="P46" s="275" t="str">
        <f t="shared" si="2"/>
        <v>(lines 8 to 14)</v>
      </c>
      <c r="Q46" s="277" t="str">
        <f t="shared" si="3"/>
        <v xml:space="preserve">cyfanswm transport </v>
      </c>
      <c r="R46" s="278" t="e">
        <f>VLOOKUP(Q46,Translate!$A$3:$C$1169,2,FALSE)</f>
        <v>#N/A</v>
      </c>
      <c r="W46" s="275" t="s">
        <v>1293</v>
      </c>
      <c r="X46" s="275" t="str">
        <f t="shared" si="4"/>
        <v>Gwasanaethau amaethyddiaeth</v>
      </c>
      <c r="Y46" s="275" t="str">
        <f t="shared" si="4"/>
        <v>Gwasanaethau amaethyddiaeth</v>
      </c>
      <c r="Z46" s="275" t="str">
        <f t="shared" si="4"/>
        <v>Gwasanaethau amaethyddiaeth</v>
      </c>
      <c r="AA46" s="275" t="str">
        <f t="shared" si="4"/>
        <v>Gwasanaethau amaethyddiaeth</v>
      </c>
      <c r="AB46" s="275" t="str">
        <f t="shared" si="4"/>
        <v>Gwasanaethau amaethyddiaeth</v>
      </c>
      <c r="AC46" s="275">
        <f t="shared" si="5"/>
        <v>0</v>
      </c>
    </row>
    <row r="47" spans="1:29" ht="15.5" x14ac:dyDescent="0.35">
      <c r="A47" s="286" t="s">
        <v>128</v>
      </c>
      <c r="B47" s="286"/>
      <c r="C47" s="286" t="s">
        <v>1774</v>
      </c>
      <c r="D47" s="286" t="str">
        <f>IF(ISERROR(VLOOKUP(B47,Translate!$G$3:$H$168,2,FALSE)),"",VLOOKUP(B47,Translate!$G$3:$H$168,2,FALSE))</f>
        <v/>
      </c>
      <c r="G47" s="275" t="s">
        <v>1778</v>
      </c>
      <c r="H47" s="275" t="s">
        <v>1779</v>
      </c>
      <c r="L47" s="275" t="str">
        <f t="shared" si="0"/>
        <v/>
      </c>
      <c r="M47" s="275" t="str">
        <f t="shared" si="1"/>
        <v/>
      </c>
      <c r="N47" s="275">
        <v>16</v>
      </c>
      <c r="O47" s="275" t="s">
        <v>1780</v>
      </c>
      <c r="P47" s="275" t="str">
        <f t="shared" si="2"/>
        <v/>
      </c>
      <c r="Q47" s="277" t="str">
        <f t="shared" si="3"/>
        <v>Acquisition / sale of land for housing revenue account (HRA)</v>
      </c>
      <c r="R47" s="278">
        <f>VLOOKUP(Q47,Translate!$A$3:$C$1169,2,FALSE)</f>
        <v>0</v>
      </c>
      <c r="W47" s="275" t="s">
        <v>1294</v>
      </c>
      <c r="X47" s="275" t="str">
        <f t="shared" si="4"/>
        <v>Gwariant cyfalaf wedi'i godi ar y cyfrif refeniw (CERA)</v>
      </c>
      <c r="Y47" s="275" t="str">
        <f t="shared" si="4"/>
        <v>Gwariant cyfalaf wedi'i godi ar y cyfrif refeniw (CERA)</v>
      </c>
      <c r="Z47" s="275" t="str">
        <f t="shared" si="4"/>
        <v>Gwariant cyfalaf wedi'i godi ar y cyfrif refeniw (CERA)</v>
      </c>
      <c r="AA47" s="275" t="str">
        <f t="shared" si="4"/>
        <v>Gwariant cyfalaf wedi'i godi ar y cyfrif refeniw (CERA)</v>
      </c>
      <c r="AB47" s="275" t="str">
        <f t="shared" si="4"/>
        <v>Gwariant cyfalaf wedi'i godi ar y cyfrif refeniw (CERA)</v>
      </c>
      <c r="AC47" s="275">
        <f t="shared" si="5"/>
        <v>0</v>
      </c>
    </row>
    <row r="48" spans="1:29" ht="15.5" x14ac:dyDescent="0.35">
      <c r="A48" s="286" t="s">
        <v>47</v>
      </c>
      <c r="B48" s="286"/>
      <c r="C48" s="286" t="s">
        <v>1777</v>
      </c>
      <c r="D48" s="286" t="str">
        <f>IF(ISERROR(VLOOKUP(B48,Translate!$G$3:$H$168,2,FALSE)),"",VLOOKUP(B48,Translate!$G$3:$H$168,2,FALSE))</f>
        <v/>
      </c>
      <c r="G48" s="275" t="s">
        <v>3071</v>
      </c>
      <c r="H48" s="275" t="s">
        <v>3094</v>
      </c>
      <c r="L48" s="275" t="str">
        <f t="shared" si="0"/>
        <v/>
      </c>
      <c r="M48" s="275" t="str">
        <f t="shared" si="1"/>
        <v/>
      </c>
      <c r="N48" s="275">
        <v>17</v>
      </c>
      <c r="O48" s="275" t="s">
        <v>1781</v>
      </c>
      <c r="P48" s="275" t="str">
        <f t="shared" si="2"/>
        <v/>
      </c>
      <c r="Q48" s="277" t="str">
        <f t="shared" si="3"/>
        <v>New building of HRA dwellings</v>
      </c>
      <c r="R48" s="278">
        <f>VLOOKUP(Q48,Translate!$A$3:$C$1169,2,FALSE)</f>
        <v>0</v>
      </c>
      <c r="W48" s="275" t="s">
        <v>1295</v>
      </c>
      <c r="X48" s="275" t="str">
        <f t="shared" si="4"/>
        <v>Darpariaeth ar gyfer dyled goll</v>
      </c>
      <c r="Y48" s="275" t="str">
        <f t="shared" si="4"/>
        <v>Darpariaeth ar gyfer dyled goll</v>
      </c>
      <c r="Z48" s="275" t="str">
        <f t="shared" si="4"/>
        <v>Darpariaeth ar gyfer dyled goll</v>
      </c>
      <c r="AA48" s="275" t="str">
        <f t="shared" si="4"/>
        <v>Darpariaeth ar gyfer dyled goll</v>
      </c>
      <c r="AB48" s="275" t="str">
        <f t="shared" si="4"/>
        <v>Darpariaeth ar gyfer dyled goll</v>
      </c>
      <c r="AC48" s="275">
        <f t="shared" si="5"/>
        <v>0</v>
      </c>
    </row>
    <row r="49" spans="1:29" ht="15.5" x14ac:dyDescent="0.35">
      <c r="A49" s="286" t="s">
        <v>3159</v>
      </c>
      <c r="B49" s="286"/>
      <c r="C49" s="286" t="s">
        <v>3148</v>
      </c>
      <c r="D49" s="286" t="str">
        <f>IF(ISERROR(VLOOKUP(B49,Translate!$G$3:$H$168,2,FALSE)),"",VLOOKUP(B49,Translate!$G$3:$H$168,2,FALSE))</f>
        <v/>
      </c>
      <c r="G49" s="275" t="s">
        <v>1783</v>
      </c>
      <c r="H49" s="275" t="s">
        <v>1784</v>
      </c>
      <c r="L49" s="275" t="str">
        <f t="shared" si="0"/>
        <v/>
      </c>
      <c r="M49" s="275" t="str">
        <f t="shared" si="1"/>
        <v/>
      </c>
      <c r="N49" s="275">
        <v>18</v>
      </c>
      <c r="O49" s="275" t="s">
        <v>1785</v>
      </c>
      <c r="P49" s="275" t="str">
        <f t="shared" si="2"/>
        <v/>
      </c>
      <c r="Q49" s="277" t="str">
        <f t="shared" si="3"/>
        <v>Purchase / sale of HRA dwellings</v>
      </c>
      <c r="R49" s="278">
        <f>VLOOKUP(Q49,Translate!$A$3:$C$1169,2,FALSE)</f>
        <v>0</v>
      </c>
      <c r="W49" s="275" t="s">
        <v>1296</v>
      </c>
      <c r="X49" s="275" t="str">
        <f t="shared" si="4"/>
        <v>Preseptiau cyngor cymunedol</v>
      </c>
      <c r="Y49" s="275" t="str">
        <f t="shared" si="4"/>
        <v>Preseptiau cyngor cymunedol</v>
      </c>
      <c r="Z49" s="275" t="str">
        <f t="shared" si="4"/>
        <v>Preseptiau cyngor cymunedol</v>
      </c>
      <c r="AA49" s="275" t="str">
        <f t="shared" si="4"/>
        <v>Preseptiau cyngor cymunedol</v>
      </c>
      <c r="AB49" s="275" t="str">
        <f t="shared" si="4"/>
        <v>Preseptiau cyngor cymunedol</v>
      </c>
      <c r="AC49" s="275">
        <f t="shared" si="5"/>
        <v>0</v>
      </c>
    </row>
    <row r="50" spans="1:29" ht="15.5" x14ac:dyDescent="0.35">
      <c r="A50" s="286" t="s">
        <v>68</v>
      </c>
      <c r="B50" s="286"/>
      <c r="C50" s="286" t="s">
        <v>1782</v>
      </c>
      <c r="D50" s="286" t="str">
        <f>IF(ISERROR(VLOOKUP(B50,Translate!$G$3:$H$168,2,FALSE)),"",VLOOKUP(B50,Translate!$G$3:$H$168,2,FALSE))</f>
        <v/>
      </c>
      <c r="G50" s="275" t="s">
        <v>1786</v>
      </c>
      <c r="H50" s="275" t="s">
        <v>1787</v>
      </c>
      <c r="L50" s="275" t="str">
        <f t="shared" si="0"/>
        <v/>
      </c>
      <c r="M50" s="275" t="str">
        <f t="shared" si="1"/>
        <v/>
      </c>
      <c r="N50" s="275">
        <v>19.100000000000001</v>
      </c>
      <c r="O50" s="275" t="s">
        <v>1788</v>
      </c>
      <c r="P50" s="275" t="str">
        <f t="shared" si="2"/>
        <v/>
      </c>
      <c r="Q50" s="277" t="str">
        <f t="shared" si="3"/>
        <v>Premature full repayment of principal on mortgages / loans provided for council house purchase</v>
      </c>
      <c r="R50" s="278">
        <f>VLOOKUP(Q50,Translate!$A$3:$C$1169,2,FALSE)</f>
        <v>0</v>
      </c>
      <c r="W50" s="275" t="s">
        <v>1297</v>
      </c>
      <c r="X50" s="275" t="str">
        <f t="shared" si="4"/>
        <v>Llog allanol</v>
      </c>
      <c r="Y50" s="275" t="str">
        <f t="shared" si="4"/>
        <v>Llog allanol</v>
      </c>
      <c r="Z50" s="275" t="str">
        <f t="shared" si="4"/>
        <v>Llog allanol</v>
      </c>
      <c r="AA50" s="275" t="str">
        <f t="shared" si="4"/>
        <v>Llog allanol</v>
      </c>
      <c r="AB50" s="275" t="str">
        <f t="shared" si="4"/>
        <v>Llog allanol</v>
      </c>
      <c r="AC50" s="275">
        <f t="shared" si="5"/>
        <v>0</v>
      </c>
    </row>
    <row r="51" spans="1:29" ht="15.5" x14ac:dyDescent="0.35">
      <c r="A51" s="286" t="s">
        <v>769</v>
      </c>
      <c r="B51" s="286"/>
      <c r="C51" s="286" t="s">
        <v>3004</v>
      </c>
      <c r="D51" s="286" t="str">
        <f>IF(ISERROR(VLOOKUP(B51,Translate!$G$3:$H$168,2,FALSE)),"",VLOOKUP(B51,Translate!$G$3:$H$168,2,FALSE))</f>
        <v/>
      </c>
      <c r="G51" s="275" t="s">
        <v>1790</v>
      </c>
      <c r="H51" s="275" t="s">
        <v>1791</v>
      </c>
      <c r="L51" s="275" t="str">
        <f t="shared" si="0"/>
        <v/>
      </c>
      <c r="M51" s="275" t="str">
        <f t="shared" si="1"/>
        <v/>
      </c>
      <c r="N51" s="275">
        <v>19.2</v>
      </c>
      <c r="O51" s="275" t="s">
        <v>1792</v>
      </c>
      <c r="P51" s="275" t="str">
        <f t="shared" si="2"/>
        <v/>
      </c>
      <c r="Q51" s="277" t="str">
        <f t="shared" si="3"/>
        <v>Mortgages / loans provided for council house purchase</v>
      </c>
      <c r="R51" s="278">
        <f>VLOOKUP(Q51,Translate!$A$3:$C$1169,2,FALSE)</f>
        <v>0</v>
      </c>
      <c r="W51" s="275" t="s">
        <v>1298</v>
      </c>
      <c r="X51" s="275" t="str">
        <f t="shared" si="4"/>
        <v>Ardollau</v>
      </c>
      <c r="Y51" s="275" t="str">
        <f t="shared" si="4"/>
        <v>Ardollau</v>
      </c>
      <c r="Z51" s="275" t="str">
        <f t="shared" si="4"/>
        <v>Ardollau</v>
      </c>
      <c r="AA51" s="275" t="str">
        <f t="shared" si="4"/>
        <v>Ardollau</v>
      </c>
      <c r="AB51" s="275" t="str">
        <f t="shared" si="4"/>
        <v>Ardollau</v>
      </c>
      <c r="AC51" s="275">
        <f t="shared" si="5"/>
        <v>0</v>
      </c>
    </row>
    <row r="52" spans="1:29" ht="15.5" x14ac:dyDescent="0.35">
      <c r="A52" s="286" t="s">
        <v>731</v>
      </c>
      <c r="B52" s="286"/>
      <c r="C52" s="286" t="s">
        <v>1789</v>
      </c>
      <c r="D52" s="286" t="str">
        <f>IF(ISERROR(VLOOKUP(B52,Translate!$G$3:$H$168,2,FALSE)),"",VLOOKUP(B52,Translate!$G$3:$H$168,2,FALSE))</f>
        <v/>
      </c>
      <c r="G52" s="275" t="s">
        <v>1794</v>
      </c>
      <c r="H52" s="275" t="s">
        <v>1795</v>
      </c>
      <c r="L52" s="275" t="str">
        <f t="shared" si="0"/>
        <v/>
      </c>
      <c r="M52" s="275" t="str">
        <f t="shared" si="1"/>
        <v/>
      </c>
      <c r="N52" s="275">
        <v>20</v>
      </c>
      <c r="O52" s="275" t="s">
        <v>1796</v>
      </c>
      <c r="P52" s="275" t="str">
        <f t="shared" si="2"/>
        <v/>
      </c>
      <c r="Q52" s="277" t="str">
        <f t="shared" si="3"/>
        <v>Improvements and repairs to HRA PRCs</v>
      </c>
      <c r="R52" s="278">
        <f>VLOOKUP(Q52,Translate!$A$3:$C$1169,2,FALSE)</f>
        <v>0</v>
      </c>
      <c r="W52" s="275" t="s">
        <v>1299</v>
      </c>
      <c r="X52" s="275" t="str">
        <f t="shared" si="4"/>
        <v>Elfen arianau cyfalaf o fewn cynlluniau PFI</v>
      </c>
      <c r="Y52" s="275" t="str">
        <f t="shared" si="4"/>
        <v>Elfen arianau cyfalaf o fewn cynlluniau PFI</v>
      </c>
      <c r="Z52" s="275" t="str">
        <f t="shared" si="4"/>
        <v>Elfen arianau cyfalaf o fewn cynlluniau PFI</v>
      </c>
      <c r="AA52" s="275" t="str">
        <f t="shared" si="4"/>
        <v>Elfen arianau cyfalaf o fewn cynlluniau PFI</v>
      </c>
      <c r="AB52" s="275" t="str">
        <f t="shared" si="4"/>
        <v>Elfen arianau cyfalaf o fewn cynlluniau PFI</v>
      </c>
      <c r="AC52" s="275">
        <f t="shared" si="5"/>
        <v>0</v>
      </c>
    </row>
    <row r="53" spans="1:29" ht="15.5" x14ac:dyDescent="0.35">
      <c r="A53" s="286" t="s">
        <v>770</v>
      </c>
      <c r="B53" s="286"/>
      <c r="C53" s="286" t="s">
        <v>1793</v>
      </c>
      <c r="D53" s="286" t="str">
        <f>IF(ISERROR(VLOOKUP(B53,Translate!$G$3:$H$168,2,FALSE)),"",VLOOKUP(B53,Translate!$G$3:$H$168,2,FALSE))</f>
        <v/>
      </c>
      <c r="G53" s="275" t="s">
        <v>1798</v>
      </c>
      <c r="H53" s="275" t="s">
        <v>1799</v>
      </c>
      <c r="L53" s="275" t="str">
        <f t="shared" si="0"/>
        <v/>
      </c>
      <c r="M53" s="275" t="str">
        <f t="shared" si="1"/>
        <v/>
      </c>
      <c r="N53" s="275">
        <v>21</v>
      </c>
      <c r="O53" s="275" t="s">
        <v>1800</v>
      </c>
      <c r="P53" s="275" t="str">
        <f t="shared" si="2"/>
        <v/>
      </c>
      <c r="Q53" s="277" t="str">
        <f t="shared" si="3"/>
        <v>Improvements and repairs to other HRA dwellings</v>
      </c>
      <c r="R53" s="278">
        <f>VLOOKUP(Q53,Translate!$A$3:$C$1169,2,FALSE)</f>
        <v>0</v>
      </c>
      <c r="W53" s="275" t="s">
        <v>1300</v>
      </c>
      <c r="X53" s="275" t="str">
        <f t="shared" si="4"/>
        <v>Taliadau prydlesu</v>
      </c>
      <c r="Y53" s="275" t="str">
        <f t="shared" si="4"/>
        <v>Taliadau prydlesu</v>
      </c>
      <c r="Z53" s="275" t="str">
        <f t="shared" si="4"/>
        <v>Taliadau prydlesu</v>
      </c>
      <c r="AA53" s="275" t="str">
        <f t="shared" si="4"/>
        <v>Taliadau prydlesu</v>
      </c>
      <c r="AB53" s="275" t="str">
        <f t="shared" si="4"/>
        <v>Taliadau prydlesu</v>
      </c>
      <c r="AC53" s="275">
        <f t="shared" si="5"/>
        <v>0</v>
      </c>
    </row>
    <row r="54" spans="1:29" ht="15.5" x14ac:dyDescent="0.35">
      <c r="A54" s="286" t="s">
        <v>771</v>
      </c>
      <c r="B54" s="286"/>
      <c r="C54" s="286" t="s">
        <v>1797</v>
      </c>
      <c r="D54" s="286" t="str">
        <f>IF(ISERROR(VLOOKUP(B54,Translate!$G$3:$H$168,2,FALSE)),"",VLOOKUP(B54,Translate!$G$3:$H$168,2,FALSE))</f>
        <v/>
      </c>
      <c r="G54" s="275" t="s">
        <v>1803</v>
      </c>
      <c r="H54" s="275" t="s">
        <v>1804</v>
      </c>
      <c r="L54" s="275" t="str">
        <f t="shared" si="0"/>
        <v/>
      </c>
      <c r="M54" s="275" t="str">
        <f t="shared" si="1"/>
        <v/>
      </c>
      <c r="N54" s="275">
        <v>22</v>
      </c>
      <c r="O54" s="275" t="s">
        <v>1805</v>
      </c>
      <c r="P54" s="275" t="str">
        <f t="shared" si="2"/>
        <v/>
      </c>
      <c r="Q54" s="277" t="str">
        <f t="shared" si="3"/>
        <v>Low cost home ownership (HRA)</v>
      </c>
      <c r="R54" s="278">
        <f>VLOOKUP(Q54,Translate!$A$3:$C$1169,2,FALSE)</f>
        <v>0</v>
      </c>
      <c r="W54" s="275" t="s">
        <v>1301</v>
      </c>
      <c r="X54" s="275" t="str">
        <f t="shared" si="4"/>
        <v>Cymhwysiadau eraill</v>
      </c>
      <c r="Y54" s="275" t="str">
        <f t="shared" si="4"/>
        <v>Cymhwysiadau eraill</v>
      </c>
      <c r="Z54" s="275" t="str">
        <f t="shared" si="4"/>
        <v>Cymhwysiadau eraill</v>
      </c>
      <c r="AA54" s="275" t="str">
        <f t="shared" si="4"/>
        <v>Cymhwysiadau eraill</v>
      </c>
      <c r="AB54" s="275" t="str">
        <f t="shared" si="4"/>
        <v>Cymhwysiadau eraill</v>
      </c>
      <c r="AC54" s="275">
        <f t="shared" si="5"/>
        <v>0</v>
      </c>
    </row>
    <row r="55" spans="1:29" ht="15.5" x14ac:dyDescent="0.35">
      <c r="A55" s="286" t="s">
        <v>1801</v>
      </c>
      <c r="B55" s="286"/>
      <c r="C55" s="286" t="s">
        <v>1802</v>
      </c>
      <c r="D55" s="286" t="str">
        <f>IF(ISERROR(VLOOKUP(B55,Translate!$G$3:$H$168,2,FALSE)),"",VLOOKUP(B55,Translate!$G$3:$H$168,2,FALSE))</f>
        <v/>
      </c>
      <c r="G55" s="275" t="s">
        <v>1450</v>
      </c>
      <c r="H55" s="275" t="s">
        <v>3005</v>
      </c>
      <c r="L55" s="275" t="str">
        <f t="shared" si="0"/>
        <v/>
      </c>
      <c r="M55" s="275" t="str">
        <f t="shared" si="1"/>
        <v/>
      </c>
      <c r="N55" s="275">
        <v>23</v>
      </c>
      <c r="O55" s="275" t="s">
        <v>1807</v>
      </c>
      <c r="P55" s="275" t="str">
        <f t="shared" si="2"/>
        <v/>
      </c>
      <c r="Q55" s="277" t="str">
        <f t="shared" si="3"/>
        <v>Other HRA</v>
      </c>
      <c r="R55" s="278">
        <f>VLOOKUP(Q55,Translate!$A$3:$C$1169,2,FALSE)</f>
        <v>0</v>
      </c>
      <c r="W55" s="275" t="s">
        <v>1025</v>
      </c>
      <c r="X55" s="275" t="str">
        <f t="shared" ref="X55:AB105" si="6">IF(LEFT(W55,1)=" ",RIGHT(W55,LEN(W55)-1),W55)</f>
        <v>Holl gwariant refeniw arall</v>
      </c>
      <c r="Y55" s="275" t="str">
        <f t="shared" si="6"/>
        <v>Holl gwariant refeniw arall</v>
      </c>
      <c r="Z55" s="275" t="str">
        <f t="shared" si="6"/>
        <v>Holl gwariant refeniw arall</v>
      </c>
      <c r="AA55" s="275" t="str">
        <f t="shared" si="6"/>
        <v>Holl gwariant refeniw arall</v>
      </c>
      <c r="AB55" s="275" t="str">
        <f t="shared" si="6"/>
        <v>Holl gwariant refeniw arall</v>
      </c>
      <c r="AC55" s="275">
        <f t="shared" si="5"/>
        <v>0</v>
      </c>
    </row>
    <row r="56" spans="1:29" ht="15.5" x14ac:dyDescent="0.35">
      <c r="A56" s="286" t="s">
        <v>574</v>
      </c>
      <c r="B56" s="286"/>
      <c r="C56" s="286" t="s">
        <v>1806</v>
      </c>
      <c r="D56" s="286" t="str">
        <f>IF(ISERROR(VLOOKUP(B56,Translate!$G$3:$H$168,2,FALSE)),"",VLOOKUP(B56,Translate!$G$3:$H$168,2,FALSE))</f>
        <v/>
      </c>
      <c r="G56" s="275" t="s">
        <v>1453</v>
      </c>
      <c r="H56" s="275" t="s">
        <v>3006</v>
      </c>
      <c r="L56" s="275" t="str">
        <f t="shared" si="0"/>
        <v/>
      </c>
      <c r="M56" s="275" t="str">
        <f t="shared" si="1"/>
        <v/>
      </c>
      <c r="N56" s="275">
        <v>24</v>
      </c>
      <c r="O56" s="275" t="s">
        <v>2847</v>
      </c>
      <c r="P56" s="275" t="str">
        <f t="shared" si="2"/>
        <v>(lines 16 to 23)</v>
      </c>
      <c r="Q56" s="277" t="str">
        <f t="shared" si="3"/>
        <v xml:space="preserve">cyfanswm Housing Revenue Account </v>
      </c>
      <c r="R56" s="278" t="e">
        <f>VLOOKUP(Q56,Translate!$A$3:$C$1169,2,FALSE)</f>
        <v>#N/A</v>
      </c>
      <c r="W56" s="275" t="s">
        <v>1026</v>
      </c>
      <c r="X56" s="275" t="str">
        <f t="shared" si="6"/>
        <v>Ariannu dyled</v>
      </c>
      <c r="Y56" s="275" t="str">
        <f t="shared" si="6"/>
        <v>Ariannu dyled</v>
      </c>
      <c r="Z56" s="275" t="str">
        <f t="shared" si="6"/>
        <v>Ariannu dyled</v>
      </c>
      <c r="AA56" s="275" t="str">
        <f t="shared" si="6"/>
        <v>Ariannu dyled</v>
      </c>
      <c r="AB56" s="275" t="str">
        <f t="shared" si="6"/>
        <v>Ariannu dyled</v>
      </c>
      <c r="AC56" s="275">
        <f t="shared" si="5"/>
        <v>0</v>
      </c>
    </row>
    <row r="57" spans="1:29" ht="15.5" x14ac:dyDescent="0.35">
      <c r="A57" s="286" t="s">
        <v>785</v>
      </c>
      <c r="B57" s="286"/>
      <c r="C57" s="286" t="s">
        <v>1808</v>
      </c>
      <c r="D57" s="286" t="str">
        <f>IF(ISERROR(VLOOKUP(B57,Translate!$G$3:$H$168,2,FALSE)),"",VLOOKUP(B57,Translate!$G$3:$H$168,2,FALSE))</f>
        <v/>
      </c>
      <c r="G57" s="275" t="s">
        <v>1455</v>
      </c>
      <c r="H57" s="275" t="s">
        <v>3007</v>
      </c>
      <c r="L57" s="275" t="str">
        <f t="shared" si="0"/>
        <v/>
      </c>
      <c r="M57" s="275" t="str">
        <f t="shared" si="1"/>
        <v/>
      </c>
      <c r="N57" s="275">
        <v>25</v>
      </c>
      <c r="O57" s="275" t="s">
        <v>1810</v>
      </c>
      <c r="P57" s="275" t="str">
        <f t="shared" si="2"/>
        <v/>
      </c>
      <c r="Q57" s="277" t="str">
        <f t="shared" si="3"/>
        <v>Environmental work in renewal areas</v>
      </c>
      <c r="R57" s="278">
        <f>VLOOKUP(Q57,Translate!$A$3:$C$1169,2,FALSE)</f>
        <v>0</v>
      </c>
      <c r="W57" s="275">
        <v>0</v>
      </c>
      <c r="X57" s="275">
        <f t="shared" si="6"/>
        <v>0</v>
      </c>
      <c r="Y57" s="275">
        <f t="shared" si="6"/>
        <v>0</v>
      </c>
      <c r="Z57" s="275">
        <f t="shared" si="6"/>
        <v>0</v>
      </c>
      <c r="AA57" s="275">
        <f t="shared" si="6"/>
        <v>0</v>
      </c>
      <c r="AB57" s="275">
        <f t="shared" si="6"/>
        <v>0</v>
      </c>
      <c r="AC57" s="275">
        <f t="shared" si="5"/>
        <v>0</v>
      </c>
    </row>
    <row r="58" spans="1:29" ht="15.5" x14ac:dyDescent="0.35">
      <c r="A58" s="286" t="s">
        <v>224</v>
      </c>
      <c r="B58" s="286"/>
      <c r="C58" s="286" t="s">
        <v>1809</v>
      </c>
      <c r="D58" s="286" t="str">
        <f>IF(ISERROR(VLOOKUP(B58,Translate!$G$3:$H$168,2,FALSE)),"",VLOOKUP(B58,Translate!$G$3:$H$168,2,FALSE))</f>
        <v/>
      </c>
      <c r="G58" s="275" t="s">
        <v>1457</v>
      </c>
      <c r="H58" s="275" t="s">
        <v>3008</v>
      </c>
      <c r="L58" s="275" t="str">
        <f t="shared" si="0"/>
        <v/>
      </c>
      <c r="M58" s="275" t="str">
        <f t="shared" si="1"/>
        <v/>
      </c>
      <c r="N58" s="275">
        <v>26</v>
      </c>
      <c r="O58" s="275" t="s">
        <v>1812</v>
      </c>
      <c r="P58" s="275" t="str">
        <f t="shared" si="2"/>
        <v/>
      </c>
      <c r="Q58" s="277" t="str">
        <f t="shared" si="3"/>
        <v>Group repair</v>
      </c>
      <c r="R58" s="278">
        <f>VLOOKUP(Q58,Translate!$A$3:$C$1169,2,FALSE)</f>
        <v>0</v>
      </c>
      <c r="W58" s="275" t="s">
        <v>1032</v>
      </c>
      <c r="X58" s="275" t="str">
        <f t="shared" si="6"/>
        <v>diwylliant ac threftadaeth</v>
      </c>
      <c r="Y58" s="275" t="str">
        <f t="shared" si="6"/>
        <v>diwylliant ac threftadaeth</v>
      </c>
      <c r="Z58" s="275" t="str">
        <f t="shared" si="6"/>
        <v>diwylliant ac threftadaeth</v>
      </c>
      <c r="AA58" s="275" t="str">
        <f t="shared" si="6"/>
        <v>diwylliant ac threftadaeth</v>
      </c>
      <c r="AB58" s="275" t="str">
        <f t="shared" si="6"/>
        <v>diwylliant ac threftadaeth</v>
      </c>
      <c r="AC58" s="275">
        <f t="shared" si="5"/>
        <v>0</v>
      </c>
    </row>
    <row r="59" spans="1:29" ht="15.5" x14ac:dyDescent="0.35">
      <c r="A59" s="286" t="s">
        <v>335</v>
      </c>
      <c r="B59" s="286"/>
      <c r="C59" s="286" t="s">
        <v>1811</v>
      </c>
      <c r="D59" s="286" t="str">
        <f>IF(ISERROR(VLOOKUP(B59,Translate!$G$3:$H$168,2,FALSE)),"",VLOOKUP(B59,Translate!$G$3:$H$168,2,FALSE))</f>
        <v/>
      </c>
      <c r="G59" s="275" t="s">
        <v>1459</v>
      </c>
      <c r="H59" s="275" t="s">
        <v>3009</v>
      </c>
      <c r="L59" s="275" t="str">
        <f t="shared" si="0"/>
        <v/>
      </c>
      <c r="M59" s="275" t="str">
        <f t="shared" si="1"/>
        <v/>
      </c>
      <c r="N59" s="275">
        <v>27</v>
      </c>
      <c r="O59" s="275" t="s">
        <v>1815</v>
      </c>
      <c r="P59" s="275" t="str">
        <f t="shared" si="2"/>
        <v/>
      </c>
      <c r="Q59" s="277" t="str">
        <f t="shared" si="3"/>
        <v>Slum clearance</v>
      </c>
      <c r="R59" s="278">
        <f>VLOOKUP(Q59,Translate!$A$3:$C$1169,2,FALSE)</f>
        <v>0</v>
      </c>
      <c r="W59" s="275" t="s">
        <v>1031</v>
      </c>
      <c r="X59" s="275" t="str">
        <f t="shared" si="6"/>
        <v>Amgueddfeydd ac orielau</v>
      </c>
      <c r="Y59" s="275" t="str">
        <f t="shared" si="6"/>
        <v>Amgueddfeydd ac orielau</v>
      </c>
      <c r="Z59" s="275" t="str">
        <f t="shared" si="6"/>
        <v>Amgueddfeydd ac orielau</v>
      </c>
      <c r="AA59" s="275" t="str">
        <f t="shared" si="6"/>
        <v>Amgueddfeydd ac orielau</v>
      </c>
      <c r="AB59" s="275" t="str">
        <f t="shared" si="6"/>
        <v>Amgueddfeydd ac orielau</v>
      </c>
      <c r="AC59" s="275">
        <f t="shared" si="5"/>
        <v>0</v>
      </c>
    </row>
    <row r="60" spans="1:29" ht="15.5" x14ac:dyDescent="0.35">
      <c r="A60" s="286" t="s">
        <v>1813</v>
      </c>
      <c r="B60" s="286"/>
      <c r="C60" s="286" t="s">
        <v>1814</v>
      </c>
      <c r="D60" s="286" t="str">
        <f>IF(ISERROR(VLOOKUP(B60,Translate!$G$3:$H$168,2,FALSE)),"",VLOOKUP(B60,Translate!$G$3:$H$168,2,FALSE))</f>
        <v/>
      </c>
      <c r="G60" s="275" t="s">
        <v>3072</v>
      </c>
      <c r="H60" s="275" t="s">
        <v>3095</v>
      </c>
      <c r="L60" s="275" t="str">
        <f t="shared" si="0"/>
        <v/>
      </c>
      <c r="M60" s="275" t="str">
        <f t="shared" si="1"/>
        <v/>
      </c>
      <c r="N60" s="275">
        <v>28</v>
      </c>
      <c r="O60" s="275" t="s">
        <v>1817</v>
      </c>
      <c r="P60" s="275" t="str">
        <f t="shared" si="2"/>
        <v/>
      </c>
      <c r="Q60" s="277" t="str">
        <f t="shared" si="3"/>
        <v>Low cost home ownership (non-HRA)</v>
      </c>
      <c r="R60" s="278">
        <f>VLOOKUP(Q60,Translate!$A$3:$C$1169,2,FALSE)</f>
        <v>0</v>
      </c>
      <c r="W60" s="275">
        <v>0</v>
      </c>
      <c r="X60" s="275">
        <f t="shared" si="6"/>
        <v>0</v>
      </c>
      <c r="Y60" s="275">
        <f t="shared" si="6"/>
        <v>0</v>
      </c>
      <c r="Z60" s="275">
        <f t="shared" si="6"/>
        <v>0</v>
      </c>
      <c r="AA60" s="275">
        <f t="shared" si="6"/>
        <v>0</v>
      </c>
      <c r="AB60" s="275">
        <f t="shared" si="6"/>
        <v>0</v>
      </c>
      <c r="AC60" s="275">
        <f t="shared" si="5"/>
        <v>0</v>
      </c>
    </row>
    <row r="61" spans="1:29" ht="15.5" x14ac:dyDescent="0.35">
      <c r="A61" s="286" t="s">
        <v>829</v>
      </c>
      <c r="B61" s="286"/>
      <c r="C61" s="286" t="s">
        <v>1816</v>
      </c>
      <c r="D61" s="286" t="str">
        <f>IF(ISERROR(VLOOKUP(B61,Translate!$G$3:$H$168,2,FALSE)),"",VLOOKUP(B61,Translate!$G$3:$H$168,2,FALSE))</f>
        <v/>
      </c>
      <c r="G61" s="275" t="s">
        <v>1461</v>
      </c>
      <c r="H61" s="275" t="s">
        <v>3010</v>
      </c>
      <c r="L61" s="275" t="str">
        <f t="shared" si="0"/>
        <v/>
      </c>
      <c r="M61" s="275" t="str">
        <f t="shared" si="1"/>
        <v/>
      </c>
      <c r="N61" s="275">
        <v>29</v>
      </c>
      <c r="O61" s="275" t="s">
        <v>202</v>
      </c>
      <c r="P61" s="275" t="str">
        <f t="shared" si="2"/>
        <v/>
      </c>
      <c r="Q61" s="277" t="str">
        <f t="shared" si="3"/>
        <v>Other council fund housing</v>
      </c>
      <c r="R61" s="278">
        <f>VLOOKUP(Q61,Translate!$A$3:$C$1169,2,FALSE)</f>
        <v>0</v>
      </c>
      <c r="W61" s="275">
        <v>0</v>
      </c>
      <c r="X61" s="275">
        <f t="shared" si="6"/>
        <v>0</v>
      </c>
      <c r="Y61" s="275">
        <f t="shared" si="6"/>
        <v>0</v>
      </c>
      <c r="Z61" s="275">
        <f t="shared" si="6"/>
        <v>0</v>
      </c>
      <c r="AA61" s="275">
        <f t="shared" si="6"/>
        <v>0</v>
      </c>
      <c r="AB61" s="275">
        <f t="shared" si="6"/>
        <v>0</v>
      </c>
      <c r="AC61" s="275">
        <f t="shared" si="5"/>
        <v>0</v>
      </c>
    </row>
    <row r="62" spans="1:29" ht="15.5" x14ac:dyDescent="0.35">
      <c r="A62" s="286" t="s">
        <v>1818</v>
      </c>
      <c r="B62" s="286"/>
      <c r="C62" s="286" t="s">
        <v>1819</v>
      </c>
      <c r="D62" s="286" t="str">
        <f>IF(ISERROR(VLOOKUP(B62,Translate!$G$3:$H$168,2,FALSE)),"",VLOOKUP(B62,Translate!$G$3:$H$168,2,FALSE))</f>
        <v/>
      </c>
      <c r="G62" s="275" t="s">
        <v>1464</v>
      </c>
      <c r="H62" s="275" t="s">
        <v>3011</v>
      </c>
      <c r="L62" s="275" t="str">
        <f t="shared" si="0"/>
        <v/>
      </c>
      <c r="M62" s="275" t="str">
        <f t="shared" si="1"/>
        <v/>
      </c>
      <c r="N62" s="275">
        <v>30</v>
      </c>
      <c r="O62" s="275" t="s">
        <v>1821</v>
      </c>
      <c r="P62" s="275" t="str">
        <f t="shared" si="2"/>
        <v/>
      </c>
      <c r="Q62" s="277" t="str">
        <f t="shared" si="3"/>
        <v>Renovation grants</v>
      </c>
      <c r="R62" s="278">
        <f>VLOOKUP(Q62,Translate!$A$3:$C$1169,2,FALSE)</f>
        <v>0</v>
      </c>
      <c r="W62" s="275">
        <v>0</v>
      </c>
      <c r="X62" s="275">
        <f t="shared" si="6"/>
        <v>0</v>
      </c>
      <c r="Y62" s="275">
        <f t="shared" si="6"/>
        <v>0</v>
      </c>
      <c r="Z62" s="275">
        <f t="shared" si="6"/>
        <v>0</v>
      </c>
      <c r="AA62" s="275">
        <f t="shared" si="6"/>
        <v>0</v>
      </c>
      <c r="AB62" s="275">
        <f t="shared" si="6"/>
        <v>0</v>
      </c>
      <c r="AC62" s="275">
        <f t="shared" si="5"/>
        <v>0</v>
      </c>
    </row>
    <row r="63" spans="1:29" ht="15.5" x14ac:dyDescent="0.35">
      <c r="A63" s="286" t="s">
        <v>573</v>
      </c>
      <c r="B63" s="286"/>
      <c r="C63" s="286" t="s">
        <v>1820</v>
      </c>
      <c r="D63" s="286" t="str">
        <f>IF(ISERROR(VLOOKUP(B63,Translate!$G$3:$H$168,2,FALSE)),"",VLOOKUP(B63,Translate!$G$3:$H$168,2,FALSE))</f>
        <v/>
      </c>
      <c r="G63" s="275" t="s">
        <v>1466</v>
      </c>
      <c r="H63" s="275" t="s">
        <v>3012</v>
      </c>
      <c r="L63" s="275" t="str">
        <f t="shared" si="0"/>
        <v/>
      </c>
      <c r="M63" s="275" t="str">
        <f t="shared" si="1"/>
        <v/>
      </c>
      <c r="N63" s="275">
        <v>31</v>
      </c>
      <c r="O63" s="275" t="s">
        <v>1824</v>
      </c>
      <c r="P63" s="275" t="str">
        <f t="shared" si="2"/>
        <v/>
      </c>
      <c r="Q63" s="277" t="str">
        <f t="shared" si="3"/>
        <v>Other grants</v>
      </c>
      <c r="R63" s="278">
        <f>VLOOKUP(Q63,Translate!$A$3:$C$1169,2,FALSE)</f>
        <v>0</v>
      </c>
      <c r="W63" s="275" t="s">
        <v>840</v>
      </c>
      <c r="X63" s="275" t="str">
        <f t="shared" si="6"/>
        <v>Ysgolion meithrin</v>
      </c>
      <c r="Y63" s="275" t="str">
        <f t="shared" si="6"/>
        <v>Ysgolion meithrin</v>
      </c>
      <c r="Z63" s="275" t="str">
        <f t="shared" si="6"/>
        <v>Ysgolion meithrin</v>
      </c>
      <c r="AA63" s="275" t="str">
        <f t="shared" si="6"/>
        <v>Ysgolion meithrin</v>
      </c>
      <c r="AB63" s="275" t="str">
        <f t="shared" si="6"/>
        <v>Ysgolion meithrin</v>
      </c>
      <c r="AC63" s="275">
        <f t="shared" si="5"/>
        <v>0</v>
      </c>
    </row>
    <row r="64" spans="1:29" ht="15.5" x14ac:dyDescent="0.35">
      <c r="A64" s="286" t="s">
        <v>1822</v>
      </c>
      <c r="B64" s="286"/>
      <c r="C64" s="286" t="s">
        <v>1823</v>
      </c>
      <c r="D64" s="286" t="str">
        <f>IF(ISERROR(VLOOKUP(B64,Translate!$G$3:$H$168,2,FALSE)),"",VLOOKUP(B64,Translate!$G$3:$H$168,2,FALSE))</f>
        <v/>
      </c>
      <c r="G64" s="275" t="s">
        <v>1468</v>
      </c>
      <c r="H64" s="275" t="s">
        <v>3013</v>
      </c>
      <c r="L64" s="275" t="str">
        <f t="shared" si="0"/>
        <v/>
      </c>
      <c r="M64" s="275" t="str">
        <f t="shared" si="1"/>
        <v/>
      </c>
      <c r="N64" s="275">
        <v>32</v>
      </c>
      <c r="O64" s="275" t="s">
        <v>2848</v>
      </c>
      <c r="P64" s="275" t="str">
        <f t="shared" si="2"/>
        <v>(lines 25 to 31)</v>
      </c>
      <c r="Q64" s="277" t="str">
        <f t="shared" si="3"/>
        <v xml:space="preserve">cyfanswm council fund housing </v>
      </c>
      <c r="R64" s="278" t="e">
        <f>VLOOKUP(Q64,Translate!$A$3:$C$1169,2,FALSE)</f>
        <v>#N/A</v>
      </c>
      <c r="W64" s="275" t="s">
        <v>971</v>
      </c>
      <c r="X64" s="275" t="str">
        <f t="shared" si="6"/>
        <v>Ysgolion cynradd</v>
      </c>
      <c r="Y64" s="275" t="str">
        <f t="shared" si="6"/>
        <v>Ysgolion cynradd</v>
      </c>
      <c r="Z64" s="275" t="str">
        <f t="shared" si="6"/>
        <v>Ysgolion cynradd</v>
      </c>
      <c r="AA64" s="275" t="str">
        <f t="shared" si="6"/>
        <v>Ysgolion cynradd</v>
      </c>
      <c r="AB64" s="275" t="str">
        <f t="shared" si="6"/>
        <v>Ysgolion cynradd</v>
      </c>
      <c r="AC64" s="275">
        <f t="shared" si="5"/>
        <v>0</v>
      </c>
    </row>
    <row r="65" spans="1:29" ht="15.5" x14ac:dyDescent="0.35">
      <c r="A65" s="286" t="s">
        <v>121</v>
      </c>
      <c r="B65" s="286"/>
      <c r="C65" s="286" t="s">
        <v>1825</v>
      </c>
      <c r="D65" s="286" t="str">
        <f>IF(ISERROR(VLOOKUP(B65,Translate!$G$3:$H$168,2,FALSE)),"",VLOOKUP(B65,Translate!$G$3:$H$168,2,FALSE))</f>
        <v/>
      </c>
      <c r="G65" s="275" t="s">
        <v>1470</v>
      </c>
      <c r="H65" s="275" t="s">
        <v>3014</v>
      </c>
      <c r="L65" s="275" t="str">
        <f t="shared" si="0"/>
        <v/>
      </c>
      <c r="M65" s="275" t="str">
        <f t="shared" si="1"/>
        <v/>
      </c>
      <c r="N65" s="275">
        <v>33</v>
      </c>
      <c r="O65" s="275" t="s">
        <v>1827</v>
      </c>
      <c r="P65" s="275" t="str">
        <f t="shared" si="2"/>
        <v/>
      </c>
      <c r="Q65" s="277" t="str">
        <f t="shared" si="3"/>
        <v>Lending to registered social landlords</v>
      </c>
      <c r="R65" s="278">
        <f>VLOOKUP(Q65,Translate!$A$3:$C$1169,2,FALSE)</f>
        <v>0</v>
      </c>
      <c r="W65" s="275" t="s">
        <v>972</v>
      </c>
      <c r="X65" s="275" t="str">
        <f t="shared" si="6"/>
        <v>Ysgolion uwchradd</v>
      </c>
      <c r="Y65" s="275" t="str">
        <f t="shared" si="6"/>
        <v>Ysgolion uwchradd</v>
      </c>
      <c r="Z65" s="275" t="str">
        <f t="shared" si="6"/>
        <v>Ysgolion uwchradd</v>
      </c>
      <c r="AA65" s="275" t="str">
        <f t="shared" si="6"/>
        <v>Ysgolion uwchradd</v>
      </c>
      <c r="AB65" s="275" t="str">
        <f t="shared" si="6"/>
        <v>Ysgolion uwchradd</v>
      </c>
      <c r="AC65" s="275">
        <f t="shared" si="5"/>
        <v>0</v>
      </c>
    </row>
    <row r="66" spans="1:29" ht="15.5" x14ac:dyDescent="0.35">
      <c r="A66" s="286" t="s">
        <v>986</v>
      </c>
      <c r="B66" s="286"/>
      <c r="C66" s="286" t="s">
        <v>1826</v>
      </c>
      <c r="D66" s="286" t="str">
        <f>IF(ISERROR(VLOOKUP(B66,Translate!$G$3:$H$168,2,FALSE)),"",VLOOKUP(B66,Translate!$G$3:$H$168,2,FALSE))</f>
        <v/>
      </c>
      <c r="G66" s="275" t="s">
        <v>1472</v>
      </c>
      <c r="H66" s="275" t="s">
        <v>3015</v>
      </c>
      <c r="L66" s="275" t="str">
        <f t="shared" si="0"/>
        <v/>
      </c>
      <c r="M66" s="275" t="str">
        <f t="shared" si="1"/>
        <v/>
      </c>
      <c r="N66" s="275">
        <v>34</v>
      </c>
      <c r="O66" s="275" t="s">
        <v>1830</v>
      </c>
      <c r="P66" s="275" t="str">
        <f t="shared" si="2"/>
        <v/>
      </c>
      <c r="Q66" s="277" t="str">
        <f t="shared" si="3"/>
        <v>Lending to other borrowers</v>
      </c>
      <c r="R66" s="278">
        <f>VLOOKUP(Q66,Translate!$A$3:$C$1169,2,FALSE)</f>
        <v>0</v>
      </c>
      <c r="W66" s="275" t="s">
        <v>973</v>
      </c>
      <c r="X66" s="275" t="str">
        <f t="shared" si="6"/>
        <v>Ysgolion arbennig</v>
      </c>
      <c r="Y66" s="275" t="str">
        <f t="shared" si="6"/>
        <v>Ysgolion arbennig</v>
      </c>
      <c r="Z66" s="275" t="str">
        <f t="shared" si="6"/>
        <v>Ysgolion arbennig</v>
      </c>
      <c r="AA66" s="275" t="str">
        <f t="shared" si="6"/>
        <v>Ysgolion arbennig</v>
      </c>
      <c r="AB66" s="275" t="str">
        <f t="shared" si="6"/>
        <v>Ysgolion arbennig</v>
      </c>
      <c r="AC66" s="275">
        <f t="shared" si="5"/>
        <v>0</v>
      </c>
    </row>
    <row r="67" spans="1:29" ht="15.5" x14ac:dyDescent="0.35">
      <c r="A67" s="286" t="s">
        <v>1828</v>
      </c>
      <c r="B67" s="286"/>
      <c r="C67" s="286" t="s">
        <v>1829</v>
      </c>
      <c r="D67" s="286" t="str">
        <f>IF(ISERROR(VLOOKUP(B67,Translate!$G$3:$H$168,2,FALSE)),"",VLOOKUP(B67,Translate!$G$3:$H$168,2,FALSE))</f>
        <v/>
      </c>
      <c r="G67" s="275" t="s">
        <v>1474</v>
      </c>
      <c r="H67" s="275" t="s">
        <v>3016</v>
      </c>
      <c r="L67" s="275" t="str">
        <f t="shared" ref="L67:L130" si="7">IF(ISERROR(FIND("=",O67)),"",RIGHT(O67,LEN(O67)-FIND("=",O67)+3))</f>
        <v/>
      </c>
      <c r="M67" s="275" t="str">
        <f t="shared" ref="M67:M130" si="8">IF(ISERROR(FIND(" (include",O67)),"",RIGHT(O67,LEN(O67)-FIND(" (include",O67)))</f>
        <v/>
      </c>
      <c r="N67" s="275">
        <v>35</v>
      </c>
      <c r="O67" s="275" t="s">
        <v>2849</v>
      </c>
      <c r="P67" s="275" t="str">
        <f t="shared" ref="P67:P130" si="9">IF(ISERROR(FIND(" (line",O67)),"",RIGHT(O67,LEN(O67)-FIND(" (line",O67)))</f>
        <v>(lines 33 and 34)</v>
      </c>
      <c r="Q67" s="277" t="str">
        <f t="shared" ref="Q67:Q130" si="10">LEFT(O67,LEN(O67)-LEN(P67))</f>
        <v xml:space="preserve">cyfanswm housing / SDA Act advances </v>
      </c>
      <c r="R67" s="278" t="e">
        <f>VLOOKUP(Q67,Translate!$A$3:$C$1169,2,FALSE)</f>
        <v>#N/A</v>
      </c>
      <c r="W67" s="275" t="s">
        <v>974</v>
      </c>
      <c r="X67" s="275" t="str">
        <f t="shared" si="6"/>
        <v>Ysgolion canolradd</v>
      </c>
      <c r="Y67" s="275" t="str">
        <f t="shared" si="6"/>
        <v>Ysgolion canolradd</v>
      </c>
      <c r="Z67" s="275" t="str">
        <f t="shared" si="6"/>
        <v>Ysgolion canolradd</v>
      </c>
      <c r="AA67" s="275" t="str">
        <f t="shared" si="6"/>
        <v>Ysgolion canolradd</v>
      </c>
      <c r="AB67" s="275" t="str">
        <f t="shared" si="6"/>
        <v>Ysgolion canolradd</v>
      </c>
      <c r="AC67" s="275">
        <f t="shared" si="5"/>
        <v>0</v>
      </c>
    </row>
    <row r="68" spans="1:29" ht="15.5" x14ac:dyDescent="0.35">
      <c r="A68" s="286" t="s">
        <v>777</v>
      </c>
      <c r="B68" s="286"/>
      <c r="C68" s="286" t="s">
        <v>1831</v>
      </c>
      <c r="D68" s="286" t="str">
        <f>IF(ISERROR(VLOOKUP(B68,Translate!$G$3:$H$168,2,FALSE)),"",VLOOKUP(B68,Translate!$G$3:$H$168,2,FALSE))</f>
        <v/>
      </c>
      <c r="G68" s="275" t="s">
        <v>1476</v>
      </c>
      <c r="H68" s="275" t="s">
        <v>3017</v>
      </c>
      <c r="L68" s="275" t="str">
        <f t="shared" si="7"/>
        <v/>
      </c>
      <c r="M68" s="275" t="str">
        <f t="shared" si="8"/>
        <v/>
      </c>
      <c r="N68" s="275">
        <v>36</v>
      </c>
      <c r="O68" s="275" t="s">
        <v>2850</v>
      </c>
      <c r="P68" s="275" t="str">
        <f t="shared" si="9"/>
        <v>(lines 24+32+35)</v>
      </c>
      <c r="Q68" s="277" t="str">
        <f t="shared" si="10"/>
        <v xml:space="preserve">cyfanswm housing </v>
      </c>
      <c r="R68" s="278" t="e">
        <f>VLOOKUP(Q68,Translate!$A$3:$C$1169,2,FALSE)</f>
        <v>#N/A</v>
      </c>
      <c r="W68" s="275">
        <v>0</v>
      </c>
      <c r="X68" s="275">
        <f t="shared" si="6"/>
        <v>0</v>
      </c>
      <c r="Y68" s="275">
        <f t="shared" si="6"/>
        <v>0</v>
      </c>
      <c r="Z68" s="275">
        <f t="shared" si="6"/>
        <v>0</v>
      </c>
      <c r="AA68" s="275">
        <f t="shared" si="6"/>
        <v>0</v>
      </c>
      <c r="AB68" s="275">
        <f t="shared" si="6"/>
        <v>0</v>
      </c>
      <c r="AC68" s="275">
        <f t="shared" ref="AC68:AC131" si="11">IF(LEFT(AB68,1)=" ",1,0)</f>
        <v>0</v>
      </c>
    </row>
    <row r="69" spans="1:29" ht="15.5" x14ac:dyDescent="0.35">
      <c r="A69" s="286" t="s">
        <v>1832</v>
      </c>
      <c r="B69" s="286"/>
      <c r="C69" s="286" t="s">
        <v>1833</v>
      </c>
      <c r="D69" s="286" t="str">
        <f>IF(ISERROR(VLOOKUP(B69,Translate!$G$3:$H$168,2,FALSE)),"",VLOOKUP(B69,Translate!$G$3:$H$168,2,FALSE))</f>
        <v/>
      </c>
      <c r="G69" s="275" t="s">
        <v>1477</v>
      </c>
      <c r="H69" s="275" t="s">
        <v>3018</v>
      </c>
      <c r="L69" s="275" t="str">
        <f t="shared" si="7"/>
        <v/>
      </c>
      <c r="M69" s="275" t="str">
        <f t="shared" si="8"/>
        <v/>
      </c>
      <c r="N69" s="275">
        <v>37</v>
      </c>
      <c r="O69" s="275" t="s">
        <v>1153</v>
      </c>
      <c r="P69" s="275" t="str">
        <f t="shared" si="9"/>
        <v/>
      </c>
      <c r="Q69" s="277" t="str">
        <f t="shared" si="10"/>
        <v>Library services</v>
      </c>
      <c r="R69" s="278">
        <f>VLOOKUP(Q69,Translate!$A$3:$C$1169,2,FALSE)</f>
        <v>0</v>
      </c>
      <c r="W69" s="275">
        <v>0</v>
      </c>
      <c r="X69" s="275">
        <f t="shared" si="6"/>
        <v>0</v>
      </c>
      <c r="Y69" s="275">
        <f t="shared" si="6"/>
        <v>0</v>
      </c>
      <c r="Z69" s="275">
        <f t="shared" si="6"/>
        <v>0</v>
      </c>
      <c r="AA69" s="275">
        <f t="shared" si="6"/>
        <v>0</v>
      </c>
      <c r="AB69" s="275">
        <f t="shared" si="6"/>
        <v>0</v>
      </c>
      <c r="AC69" s="275">
        <f t="shared" si="11"/>
        <v>0</v>
      </c>
    </row>
    <row r="70" spans="1:29" ht="15.5" x14ac:dyDescent="0.35">
      <c r="A70" s="286" t="s">
        <v>71</v>
      </c>
      <c r="B70" s="286"/>
      <c r="C70" s="286" t="s">
        <v>1834</v>
      </c>
      <c r="D70" s="286" t="str">
        <f>IF(ISERROR(VLOOKUP(B70,Translate!$G$3:$H$168,2,FALSE)),"",VLOOKUP(B70,Translate!$G$3:$H$168,2,FALSE))</f>
        <v/>
      </c>
      <c r="G70" s="275" t="s">
        <v>1479</v>
      </c>
      <c r="H70" s="275" t="s">
        <v>3019</v>
      </c>
      <c r="L70" s="275" t="str">
        <f t="shared" si="7"/>
        <v/>
      </c>
      <c r="M70" s="275" t="str">
        <f t="shared" si="8"/>
        <v/>
      </c>
      <c r="N70" s="275">
        <v>38</v>
      </c>
      <c r="O70" s="275" t="s">
        <v>485</v>
      </c>
      <c r="P70" s="275" t="str">
        <f t="shared" si="9"/>
        <v/>
      </c>
      <c r="Q70" s="277" t="str">
        <f t="shared" si="10"/>
        <v>Museums and galleries</v>
      </c>
      <c r="R70" s="278">
        <f>VLOOKUP(Q70,Translate!$A$3:$C$1169,2,FALSE)</f>
        <v>0</v>
      </c>
      <c r="W70" s="275" t="s">
        <v>961</v>
      </c>
      <c r="X70" s="275" t="str">
        <f t="shared" si="6"/>
        <v>Digollediad rhwng awdurdodau</v>
      </c>
      <c r="Y70" s="275" t="str">
        <f t="shared" si="6"/>
        <v>Digollediad rhwng awdurdodau</v>
      </c>
      <c r="Z70" s="275" t="str">
        <f t="shared" si="6"/>
        <v>Digollediad rhwng awdurdodau</v>
      </c>
      <c r="AA70" s="275" t="str">
        <f t="shared" si="6"/>
        <v>Digollediad rhwng awdurdodau</v>
      </c>
      <c r="AB70" s="275" t="str">
        <f t="shared" si="6"/>
        <v>Digollediad rhwng awdurdodau</v>
      </c>
      <c r="AC70" s="275">
        <f t="shared" si="11"/>
        <v>0</v>
      </c>
    </row>
    <row r="71" spans="1:29" ht="15.5" x14ac:dyDescent="0.35">
      <c r="A71" s="286" t="s">
        <v>423</v>
      </c>
      <c r="B71" s="286"/>
      <c r="C71" s="286" t="s">
        <v>1835</v>
      </c>
      <c r="D71" s="286" t="str">
        <f>IF(ISERROR(VLOOKUP(B71,Translate!$G$3:$H$168,2,FALSE)),"",VLOOKUP(B71,Translate!$G$3:$H$168,2,FALSE))</f>
        <v/>
      </c>
      <c r="G71" s="275" t="s">
        <v>1482</v>
      </c>
      <c r="H71" s="275" t="s">
        <v>3020</v>
      </c>
      <c r="L71" s="275" t="str">
        <f t="shared" si="7"/>
        <v/>
      </c>
      <c r="M71" s="275" t="str">
        <f t="shared" si="8"/>
        <v/>
      </c>
      <c r="N71" s="275">
        <v>39</v>
      </c>
      <c r="O71" s="275" t="s">
        <v>1837</v>
      </c>
      <c r="P71" s="275" t="str">
        <f t="shared" si="9"/>
        <v/>
      </c>
      <c r="Q71" s="277" t="str">
        <f t="shared" si="10"/>
        <v>Arts activities and facilities (including theatres)</v>
      </c>
      <c r="R71" s="278">
        <f>VLOOKUP(Q71,Translate!$A$3:$C$1169,2,FALSE)</f>
        <v>0</v>
      </c>
      <c r="W71" s="275" t="s">
        <v>857</v>
      </c>
      <c r="X71" s="275" t="str">
        <f t="shared" si="6"/>
        <v>Arlwyo yn yr ysgol</v>
      </c>
      <c r="Y71" s="275" t="str">
        <f t="shared" si="6"/>
        <v>Arlwyo yn yr ysgol</v>
      </c>
      <c r="Z71" s="275" t="str">
        <f t="shared" si="6"/>
        <v>Arlwyo yn yr ysgol</v>
      </c>
      <c r="AA71" s="275" t="str">
        <f t="shared" si="6"/>
        <v>Arlwyo yn yr ysgol</v>
      </c>
      <c r="AB71" s="275" t="str">
        <f t="shared" si="6"/>
        <v>Arlwyo yn yr ysgol</v>
      </c>
      <c r="AC71" s="275">
        <f t="shared" si="11"/>
        <v>0</v>
      </c>
    </row>
    <row r="72" spans="1:29" ht="15.5" x14ac:dyDescent="0.35">
      <c r="A72" s="286" t="s">
        <v>72</v>
      </c>
      <c r="B72" s="286"/>
      <c r="C72" s="286" t="s">
        <v>1836</v>
      </c>
      <c r="D72" s="286" t="str">
        <f>IF(ISERROR(VLOOKUP(B72,Translate!$G$3:$H$168,2,FALSE)),"",VLOOKUP(B72,Translate!$G$3:$H$168,2,FALSE))</f>
        <v/>
      </c>
      <c r="G72" s="275" t="s">
        <v>1484</v>
      </c>
      <c r="H72" s="275" t="s">
        <v>3021</v>
      </c>
      <c r="L72" s="275" t="str">
        <f t="shared" si="7"/>
        <v/>
      </c>
      <c r="M72" s="275" t="str">
        <f t="shared" si="8"/>
        <v/>
      </c>
      <c r="N72" s="275">
        <v>40</v>
      </c>
      <c r="O72" s="275" t="s">
        <v>2851</v>
      </c>
      <c r="P72" s="275" t="str">
        <f t="shared" si="9"/>
        <v>(lines 37 to 39)</v>
      </c>
      <c r="Q72" s="277" t="str">
        <f t="shared" si="10"/>
        <v xml:space="preserve">cyfanswm libraries, culture and heritage </v>
      </c>
      <c r="R72" s="278" t="e">
        <f>VLOOKUP(Q72,Translate!$A$3:$C$1169,2,FALSE)</f>
        <v>#N/A</v>
      </c>
      <c r="W72" s="275" t="s">
        <v>962</v>
      </c>
      <c r="X72" s="275" t="str">
        <f t="shared" si="6"/>
        <v xml:space="preserve">Cyllideb arall ysgolion </v>
      </c>
      <c r="Y72" s="275" t="str">
        <f t="shared" si="6"/>
        <v xml:space="preserve">Cyllideb arall ysgolion </v>
      </c>
      <c r="Z72" s="275" t="str">
        <f t="shared" si="6"/>
        <v xml:space="preserve">Cyllideb arall ysgolion </v>
      </c>
      <c r="AA72" s="275" t="str">
        <f t="shared" si="6"/>
        <v xml:space="preserve">Cyllideb arall ysgolion </v>
      </c>
      <c r="AB72" s="275" t="str">
        <f t="shared" si="6"/>
        <v xml:space="preserve">Cyllideb arall ysgolion </v>
      </c>
      <c r="AC72" s="275">
        <f t="shared" si="11"/>
        <v>0</v>
      </c>
    </row>
    <row r="73" spans="1:29" ht="15.5" x14ac:dyDescent="0.35">
      <c r="A73" s="286" t="s">
        <v>1542</v>
      </c>
      <c r="B73" s="286"/>
      <c r="C73" s="286" t="s">
        <v>1838</v>
      </c>
      <c r="D73" s="286" t="str">
        <f>IF(ISERROR(VLOOKUP(B73,Translate!$G$3:$H$168,2,FALSE)),"",VLOOKUP(B73,Translate!$G$3:$H$168,2,FALSE))</f>
        <v/>
      </c>
      <c r="G73" s="275" t="s">
        <v>1486</v>
      </c>
      <c r="H73" s="275" t="s">
        <v>3022</v>
      </c>
      <c r="L73" s="275" t="str">
        <f t="shared" si="7"/>
        <v/>
      </c>
      <c r="M73" s="275" t="str">
        <f t="shared" si="8"/>
        <v/>
      </c>
      <c r="N73" s="275">
        <v>41</v>
      </c>
      <c r="O73" s="275" t="s">
        <v>1211</v>
      </c>
      <c r="P73" s="275" t="str">
        <f t="shared" si="9"/>
        <v/>
      </c>
      <c r="Q73" s="277" t="str">
        <f t="shared" si="10"/>
        <v>Land drainage and flood prevention</v>
      </c>
      <c r="R73" s="278">
        <f>VLOOKUP(Q73,Translate!$A$3:$C$1169,2,FALSE)</f>
        <v>0</v>
      </c>
      <c r="W73" s="275" t="s">
        <v>647</v>
      </c>
      <c r="X73" s="275" t="str">
        <f t="shared" si="6"/>
        <v>Staff</v>
      </c>
      <c r="Y73" s="275" t="str">
        <f t="shared" si="6"/>
        <v>Staff</v>
      </c>
      <c r="Z73" s="275" t="str">
        <f t="shared" si="6"/>
        <v>Staff</v>
      </c>
      <c r="AA73" s="275" t="str">
        <f t="shared" si="6"/>
        <v>Staff</v>
      </c>
      <c r="AB73" s="275" t="str">
        <f t="shared" si="6"/>
        <v>Staff</v>
      </c>
      <c r="AC73" s="275">
        <f t="shared" si="11"/>
        <v>0</v>
      </c>
    </row>
    <row r="74" spans="1:29" ht="15.5" x14ac:dyDescent="0.35">
      <c r="A74" s="286" t="s">
        <v>314</v>
      </c>
      <c r="B74" s="286"/>
      <c r="C74" s="286" t="s">
        <v>1839</v>
      </c>
      <c r="D74" s="286" t="str">
        <f>IF(ISERROR(VLOOKUP(B74,Translate!$G$3:$H$168,2,FALSE)),"",VLOOKUP(B74,Translate!$G$3:$H$168,2,FALSE))</f>
        <v/>
      </c>
      <c r="G74" s="275" t="s">
        <v>1488</v>
      </c>
      <c r="H74" s="275" t="s">
        <v>3023</v>
      </c>
      <c r="L74" s="275" t="str">
        <f t="shared" si="7"/>
        <v/>
      </c>
      <c r="M74" s="275" t="str">
        <f t="shared" si="8"/>
        <v/>
      </c>
      <c r="N74" s="275">
        <v>42</v>
      </c>
      <c r="O74" s="275" t="s">
        <v>38</v>
      </c>
      <c r="P74" s="275" t="str">
        <f t="shared" si="9"/>
        <v/>
      </c>
      <c r="Q74" s="277" t="str">
        <f t="shared" si="10"/>
        <v>Coast protection</v>
      </c>
      <c r="R74" s="278">
        <f>VLOOKUP(Q74,Translate!$A$3:$C$1169,2,FALSE)</f>
        <v>0</v>
      </c>
      <c r="W74" s="275" t="s">
        <v>963</v>
      </c>
      <c r="X74" s="275" t="str">
        <f t="shared" si="6"/>
        <v>Gwariant cyfalaf a godwyd o'r cyfrif refeniw</v>
      </c>
      <c r="Y74" s="275" t="str">
        <f t="shared" si="6"/>
        <v>Gwariant cyfalaf a godwyd o'r cyfrif refeniw</v>
      </c>
      <c r="Z74" s="275" t="str">
        <f t="shared" si="6"/>
        <v>Gwariant cyfalaf a godwyd o'r cyfrif refeniw</v>
      </c>
      <c r="AA74" s="275" t="str">
        <f t="shared" si="6"/>
        <v>Gwariant cyfalaf a godwyd o'r cyfrif refeniw</v>
      </c>
      <c r="AB74" s="275" t="str">
        <f t="shared" si="6"/>
        <v>Gwariant cyfalaf a godwyd o'r cyfrif refeniw</v>
      </c>
      <c r="AC74" s="275">
        <f t="shared" si="11"/>
        <v>0</v>
      </c>
    </row>
    <row r="75" spans="1:29" ht="15.5" x14ac:dyDescent="0.35">
      <c r="A75" s="286" t="s">
        <v>330</v>
      </c>
      <c r="B75" s="286"/>
      <c r="C75" s="286" t="s">
        <v>1840</v>
      </c>
      <c r="D75" s="286" t="str">
        <f>IF(ISERROR(VLOOKUP(B75,Translate!$G$3:$H$168,2,FALSE)),"",VLOOKUP(B75,Translate!$G$3:$H$168,2,FALSE))</f>
        <v/>
      </c>
      <c r="G75" s="275" t="s">
        <v>1490</v>
      </c>
      <c r="H75" s="275" t="s">
        <v>3024</v>
      </c>
      <c r="L75" s="275" t="str">
        <f t="shared" si="7"/>
        <v/>
      </c>
      <c r="M75" s="275" t="str">
        <f t="shared" si="8"/>
        <v/>
      </c>
      <c r="N75" s="275">
        <v>43</v>
      </c>
      <c r="O75" s="275" t="s">
        <v>1212</v>
      </c>
      <c r="P75" s="275" t="str">
        <f t="shared" si="9"/>
        <v/>
      </c>
      <c r="Q75" s="277" t="str">
        <f t="shared" si="10"/>
        <v>Other agriculture and fisheries</v>
      </c>
      <c r="R75" s="278">
        <f>VLOOKUP(Q75,Translate!$A$3:$C$1169,2,FALSE)</f>
        <v>0</v>
      </c>
      <c r="W75" s="275" t="s">
        <v>965</v>
      </c>
      <c r="X75" s="275" t="str">
        <f t="shared" si="6"/>
        <v>Cyllideb ysgolion</v>
      </c>
      <c r="Y75" s="275" t="str">
        <f t="shared" si="6"/>
        <v>Cyllideb ysgolion</v>
      </c>
      <c r="Z75" s="275" t="str">
        <f t="shared" si="6"/>
        <v>Cyllideb ysgolion</v>
      </c>
      <c r="AA75" s="275" t="str">
        <f t="shared" si="6"/>
        <v>Cyllideb ysgolion</v>
      </c>
      <c r="AB75" s="275" t="str">
        <f t="shared" si="6"/>
        <v>Cyllideb ysgolion</v>
      </c>
      <c r="AC75" s="275">
        <f t="shared" si="11"/>
        <v>0</v>
      </c>
    </row>
    <row r="76" spans="1:29" ht="15.5" x14ac:dyDescent="0.35">
      <c r="A76" s="286" t="s">
        <v>525</v>
      </c>
      <c r="B76" s="286"/>
      <c r="C76" s="286" t="s">
        <v>1841</v>
      </c>
      <c r="D76" s="286" t="str">
        <f>IF(ISERROR(VLOOKUP(B76,Translate!$G$3:$H$168,2,FALSE)),"",VLOOKUP(B76,Translate!$G$3:$H$168,2,FALSE))</f>
        <v/>
      </c>
      <c r="G76" s="275" t="s">
        <v>1493</v>
      </c>
      <c r="H76" s="275" t="s">
        <v>3025</v>
      </c>
      <c r="L76" s="275" t="str">
        <f t="shared" si="7"/>
        <v/>
      </c>
      <c r="M76" s="275" t="str">
        <f t="shared" si="8"/>
        <v/>
      </c>
      <c r="N76" s="275">
        <v>44</v>
      </c>
      <c r="O76" s="275" t="s">
        <v>2852</v>
      </c>
      <c r="P76" s="275" t="str">
        <f t="shared" si="9"/>
        <v>(lines 41 to 43)</v>
      </c>
      <c r="Q76" s="277" t="str">
        <f t="shared" si="10"/>
        <v xml:space="preserve">cyfanswm agriculture and fisheries </v>
      </c>
      <c r="R76" s="278" t="e">
        <f>VLOOKUP(Q76,Translate!$A$3:$C$1169,2,FALSE)</f>
        <v>#N/A</v>
      </c>
      <c r="W76" s="275">
        <v>0</v>
      </c>
      <c r="X76" s="275">
        <f t="shared" si="6"/>
        <v>0</v>
      </c>
      <c r="Y76" s="275">
        <f t="shared" si="6"/>
        <v>0</v>
      </c>
      <c r="Z76" s="275">
        <f t="shared" si="6"/>
        <v>0</v>
      </c>
      <c r="AA76" s="275">
        <f t="shared" si="6"/>
        <v>0</v>
      </c>
      <c r="AB76" s="275">
        <f t="shared" si="6"/>
        <v>0</v>
      </c>
      <c r="AC76" s="275">
        <f t="shared" si="11"/>
        <v>0</v>
      </c>
    </row>
    <row r="77" spans="1:29" ht="15.5" x14ac:dyDescent="0.35">
      <c r="A77" s="286" t="s">
        <v>451</v>
      </c>
      <c r="B77" s="286"/>
      <c r="C77" s="286" t="s">
        <v>1842</v>
      </c>
      <c r="D77" s="286" t="str">
        <f>IF(ISERROR(VLOOKUP(B77,Translate!$G$3:$H$168,2,FALSE)),"",VLOOKUP(B77,Translate!$G$3:$H$168,2,FALSE))</f>
        <v/>
      </c>
      <c r="G77" s="275" t="s">
        <v>3073</v>
      </c>
      <c r="H77" s="275" t="s">
        <v>3096</v>
      </c>
      <c r="L77" s="275" t="str">
        <f t="shared" si="7"/>
        <v/>
      </c>
      <c r="M77" s="275" t="str">
        <f t="shared" si="8"/>
        <v/>
      </c>
      <c r="N77" s="275">
        <v>46</v>
      </c>
      <c r="O77" s="275" t="s">
        <v>1213</v>
      </c>
      <c r="P77" s="275" t="str">
        <f t="shared" si="9"/>
        <v/>
      </c>
      <c r="Q77" s="277" t="str">
        <f t="shared" si="10"/>
        <v>Sports facilities</v>
      </c>
      <c r="R77" s="278">
        <f>VLOOKUP(Q77,Translate!$A$3:$C$1169,2,FALSE)</f>
        <v>0</v>
      </c>
      <c r="W77" s="275" t="s">
        <v>966</v>
      </c>
      <c r="X77" s="275" t="str">
        <f t="shared" si="6"/>
        <v>Gwella ysgolion</v>
      </c>
      <c r="Y77" s="275" t="str">
        <f t="shared" si="6"/>
        <v>Gwella ysgolion</v>
      </c>
      <c r="Z77" s="275" t="str">
        <f t="shared" si="6"/>
        <v>Gwella ysgolion</v>
      </c>
      <c r="AA77" s="275" t="str">
        <f t="shared" si="6"/>
        <v>Gwella ysgolion</v>
      </c>
      <c r="AB77" s="275" t="str">
        <f t="shared" si="6"/>
        <v>Gwella ysgolion</v>
      </c>
      <c r="AC77" s="275">
        <f t="shared" si="11"/>
        <v>0</v>
      </c>
    </row>
    <row r="78" spans="1:29" ht="15.5" x14ac:dyDescent="0.35">
      <c r="A78" s="286" t="s">
        <v>461</v>
      </c>
      <c r="B78" s="286"/>
      <c r="C78" s="286" t="s">
        <v>1843</v>
      </c>
      <c r="D78" s="286" t="str">
        <f>IF(ISERROR(VLOOKUP(B78,Translate!$G$3:$H$168,2,FALSE)),"",VLOOKUP(B78,Translate!$G$3:$H$168,2,FALSE))</f>
        <v/>
      </c>
      <c r="G78" s="275" t="s">
        <v>1495</v>
      </c>
      <c r="H78" s="275" t="s">
        <v>2839</v>
      </c>
      <c r="L78" s="275" t="str">
        <f t="shared" si="7"/>
        <v/>
      </c>
      <c r="M78" s="275" t="str">
        <f t="shared" si="8"/>
        <v/>
      </c>
      <c r="N78" s="275">
        <v>47</v>
      </c>
      <c r="O78" s="275" t="s">
        <v>1846</v>
      </c>
      <c r="P78" s="275" t="str">
        <f t="shared" si="9"/>
        <v/>
      </c>
      <c r="Q78" s="277" t="str">
        <f t="shared" si="10"/>
        <v>Sports development and children's play</v>
      </c>
      <c r="R78" s="278">
        <f>VLOOKUP(Q78,Translate!$A$3:$C$1169,2,FALSE)</f>
        <v>0</v>
      </c>
      <c r="W78" s="275" t="s">
        <v>969</v>
      </c>
      <c r="X78" s="275" t="str">
        <f t="shared" si="6"/>
        <v>Mynediad i addysg</v>
      </c>
      <c r="Y78" s="275" t="str">
        <f t="shared" si="6"/>
        <v>Mynediad i addysg</v>
      </c>
      <c r="Z78" s="275" t="str">
        <f t="shared" si="6"/>
        <v>Mynediad i addysg</v>
      </c>
      <c r="AA78" s="275" t="str">
        <f t="shared" si="6"/>
        <v>Mynediad i addysg</v>
      </c>
      <c r="AB78" s="275" t="str">
        <f t="shared" si="6"/>
        <v>Mynediad i addysg</v>
      </c>
      <c r="AC78" s="275">
        <f t="shared" si="11"/>
        <v>0</v>
      </c>
    </row>
    <row r="79" spans="1:29" ht="15.5" x14ac:dyDescent="0.35">
      <c r="A79" s="286" t="s">
        <v>1844</v>
      </c>
      <c r="B79" s="286"/>
      <c r="C79" s="286" t="s">
        <v>1845</v>
      </c>
      <c r="D79" s="286" t="str">
        <f>IF(ISERROR(VLOOKUP(B79,Translate!$G$3:$H$168,2,FALSE)),"",VLOOKUP(B79,Translate!$G$3:$H$168,2,FALSE))</f>
        <v/>
      </c>
      <c r="G79" s="275" t="s">
        <v>1496</v>
      </c>
      <c r="H79" s="275" t="s">
        <v>3057</v>
      </c>
      <c r="L79" s="275" t="str">
        <f t="shared" si="7"/>
        <v/>
      </c>
      <c r="M79" s="275" t="str">
        <f t="shared" si="8"/>
        <v/>
      </c>
      <c r="N79" s="275">
        <v>48</v>
      </c>
      <c r="O79" s="275" t="s">
        <v>2853</v>
      </c>
      <c r="P79" s="275" t="str">
        <f t="shared" si="9"/>
        <v>(lines 46 and 47)</v>
      </c>
      <c r="Q79" s="277" t="str">
        <f t="shared" si="10"/>
        <v xml:space="preserve">cyfanswm sport and recreation </v>
      </c>
      <c r="R79" s="278" t="e">
        <f>VLOOKUP(Q79,Translate!$A$3:$C$1169,2,FALSE)</f>
        <v>#N/A</v>
      </c>
      <c r="W79" s="275" t="s">
        <v>967</v>
      </c>
      <c r="X79" s="275" t="str">
        <f t="shared" si="6"/>
        <v>Cludiant o'r cartref i'r ysgol</v>
      </c>
      <c r="Y79" s="275" t="str">
        <f t="shared" si="6"/>
        <v>Cludiant o'r cartref i'r ysgol</v>
      </c>
      <c r="Z79" s="275" t="str">
        <f t="shared" si="6"/>
        <v>Cludiant o'r cartref i'r ysgol</v>
      </c>
      <c r="AA79" s="275" t="str">
        <f t="shared" si="6"/>
        <v>Cludiant o'r cartref i'r ysgol</v>
      </c>
      <c r="AB79" s="275" t="str">
        <f t="shared" si="6"/>
        <v>Cludiant o'r cartref i'r ysgol</v>
      </c>
      <c r="AC79" s="275">
        <f t="shared" si="11"/>
        <v>0</v>
      </c>
    </row>
    <row r="80" spans="1:29" ht="15.5" x14ac:dyDescent="0.35">
      <c r="A80" s="286" t="s">
        <v>622</v>
      </c>
      <c r="B80" s="286"/>
      <c r="C80" s="286" t="s">
        <v>1847</v>
      </c>
      <c r="D80" s="286" t="str">
        <f>IF(ISERROR(VLOOKUP(B80,Translate!$G$3:$H$168,2,FALSE)),"",VLOOKUP(B80,Translate!$G$3:$H$168,2,FALSE))</f>
        <v/>
      </c>
      <c r="G80" s="275" t="s">
        <v>1498</v>
      </c>
      <c r="H80" s="275" t="s">
        <v>2838</v>
      </c>
      <c r="L80" s="275" t="str">
        <f t="shared" si="7"/>
        <v/>
      </c>
      <c r="M80" s="275" t="str">
        <f t="shared" si="8"/>
        <v/>
      </c>
      <c r="N80" s="275">
        <v>49</v>
      </c>
      <c r="O80" s="275" t="s">
        <v>1849</v>
      </c>
      <c r="P80" s="275" t="str">
        <f t="shared" si="9"/>
        <v/>
      </c>
      <c r="Q80" s="277" t="str">
        <f t="shared" si="10"/>
        <v>Derelict land reclamation (grant aided)</v>
      </c>
      <c r="R80" s="278">
        <f>VLOOKUP(Q80,Translate!$A$3:$C$1169,2,FALSE)</f>
        <v>0</v>
      </c>
      <c r="W80" s="275" t="s">
        <v>970</v>
      </c>
      <c r="X80" s="275" t="str">
        <f t="shared" si="6"/>
        <v>Rheoli strategol</v>
      </c>
      <c r="Y80" s="275" t="str">
        <f t="shared" si="6"/>
        <v>Rheoli strategol</v>
      </c>
      <c r="Z80" s="275" t="str">
        <f t="shared" si="6"/>
        <v>Rheoli strategol</v>
      </c>
      <c r="AA80" s="275" t="str">
        <f t="shared" si="6"/>
        <v>Rheoli strategol</v>
      </c>
      <c r="AB80" s="275" t="str">
        <f t="shared" si="6"/>
        <v>Rheoli strategol</v>
      </c>
      <c r="AC80" s="275">
        <f t="shared" si="11"/>
        <v>0</v>
      </c>
    </row>
    <row r="81" spans="1:29" ht="15.5" x14ac:dyDescent="0.35">
      <c r="A81" s="286" t="s">
        <v>729</v>
      </c>
      <c r="B81" s="286"/>
      <c r="C81" s="286" t="s">
        <v>1848</v>
      </c>
      <c r="D81" s="286" t="str">
        <f>IF(ISERROR(VLOOKUP(B81,Translate!$G$3:$H$168,2,FALSE)),"",VLOOKUP(B81,Translate!$G$3:$H$168,2,FALSE))</f>
        <v/>
      </c>
      <c r="G81" s="275" t="s">
        <v>2829</v>
      </c>
      <c r="H81" s="275" t="s">
        <v>2829</v>
      </c>
      <c r="L81" s="275" t="str">
        <f t="shared" si="7"/>
        <v/>
      </c>
      <c r="M81" s="275" t="str">
        <f t="shared" si="8"/>
        <v/>
      </c>
      <c r="N81" s="275">
        <v>50</v>
      </c>
      <c r="O81" s="275" t="s">
        <v>1227</v>
      </c>
      <c r="P81" s="275" t="str">
        <f t="shared" si="9"/>
        <v/>
      </c>
      <c r="Q81" s="277" t="str">
        <f t="shared" si="10"/>
        <v>Parks and open spaces</v>
      </c>
      <c r="R81" s="278">
        <f>VLOOKUP(Q81,Translate!$A$3:$C$1169,2,FALSE)</f>
        <v>0</v>
      </c>
      <c r="W81" s="275" t="s">
        <v>977</v>
      </c>
      <c r="X81" s="275" t="str">
        <f t="shared" si="6"/>
        <v>Cyllid ALl ar ysgolion arall</v>
      </c>
      <c r="Y81" s="275" t="str">
        <f t="shared" si="6"/>
        <v>Cyllid ALl ar ysgolion arall</v>
      </c>
      <c r="Z81" s="275" t="str">
        <f t="shared" si="6"/>
        <v>Cyllid ALl ar ysgolion arall</v>
      </c>
      <c r="AA81" s="275" t="str">
        <f t="shared" si="6"/>
        <v>Cyllid ALl ar ysgolion arall</v>
      </c>
      <c r="AB81" s="275" t="str">
        <f t="shared" si="6"/>
        <v>Cyllid ALl ar ysgolion arall</v>
      </c>
      <c r="AC81" s="275">
        <f t="shared" si="11"/>
        <v>0</v>
      </c>
    </row>
    <row r="82" spans="1:29" ht="15.5" x14ac:dyDescent="0.35">
      <c r="A82" s="286" t="s">
        <v>1844</v>
      </c>
      <c r="B82" s="286"/>
      <c r="C82" s="286" t="s">
        <v>3490</v>
      </c>
      <c r="D82" s="286" t="str">
        <f>IF(ISERROR(VLOOKUP(B82,Translate!$G$3:$H$168,2,FALSE)),"",VLOOKUP(B82,Translate!$G$3:$H$168,2,FALSE))</f>
        <v/>
      </c>
      <c r="G82" s="275">
        <v>5</v>
      </c>
      <c r="H82" s="275">
        <v>5</v>
      </c>
      <c r="L82" s="275" t="str">
        <f t="shared" si="7"/>
        <v/>
      </c>
      <c r="M82" s="275" t="str">
        <f t="shared" si="8"/>
        <v/>
      </c>
      <c r="N82" s="275">
        <v>51</v>
      </c>
      <c r="O82" s="275" t="s">
        <v>188</v>
      </c>
      <c r="P82" s="275" t="str">
        <f t="shared" si="9"/>
        <v/>
      </c>
      <c r="Q82" s="277" t="str">
        <f t="shared" si="10"/>
        <v>Waste collection</v>
      </c>
      <c r="R82" s="278">
        <f>VLOOKUP(Q82,Translate!$A$3:$C$1169,2,FALSE)</f>
        <v>0</v>
      </c>
      <c r="W82" s="275" t="s">
        <v>975</v>
      </c>
      <c r="X82" s="275" t="str">
        <f t="shared" si="6"/>
        <v>Cyllid ALI</v>
      </c>
      <c r="Y82" s="275" t="str">
        <f t="shared" si="6"/>
        <v>Cyllid ALI</v>
      </c>
      <c r="Z82" s="275" t="str">
        <f t="shared" si="6"/>
        <v>Cyllid ALI</v>
      </c>
      <c r="AA82" s="275" t="str">
        <f t="shared" si="6"/>
        <v>Cyllid ALI</v>
      </c>
      <c r="AB82" s="275" t="str">
        <f t="shared" si="6"/>
        <v>Cyllid ALI</v>
      </c>
      <c r="AC82" s="275">
        <f t="shared" si="11"/>
        <v>0</v>
      </c>
    </row>
    <row r="83" spans="1:29" ht="15.5" x14ac:dyDescent="0.35">
      <c r="A83" s="286" t="s">
        <v>614</v>
      </c>
      <c r="B83" s="286"/>
      <c r="C83" s="286" t="s">
        <v>1850</v>
      </c>
      <c r="D83" s="286" t="str">
        <f>IF(ISERROR(VLOOKUP(B83,Translate!$G$3:$H$168,2,FALSE)),"",VLOOKUP(B83,Translate!$G$3:$H$168,2,FALSE))</f>
        <v/>
      </c>
      <c r="G83" s="275" t="s">
        <v>2830</v>
      </c>
      <c r="H83" s="275" t="s">
        <v>2830</v>
      </c>
      <c r="L83" s="275" t="str">
        <f t="shared" si="7"/>
        <v/>
      </c>
      <c r="M83" s="275" t="str">
        <f t="shared" si="8"/>
        <v/>
      </c>
      <c r="N83" s="275">
        <v>52</v>
      </c>
      <c r="O83" s="275" t="s">
        <v>155</v>
      </c>
      <c r="P83" s="275" t="str">
        <f t="shared" si="9"/>
        <v/>
      </c>
      <c r="Q83" s="277" t="str">
        <f t="shared" si="10"/>
        <v>Waste disposal</v>
      </c>
      <c r="R83" s="278">
        <f>VLOOKUP(Q83,Translate!$A$3:$C$1169,2,FALSE)</f>
        <v>0</v>
      </c>
      <c r="W83" s="275" t="s">
        <v>976</v>
      </c>
      <c r="X83" s="275" t="str">
        <f t="shared" si="6"/>
        <v>Cyfaswm gwariant ysgol</v>
      </c>
      <c r="Y83" s="275" t="str">
        <f t="shared" si="6"/>
        <v>Cyfaswm gwariant ysgol</v>
      </c>
      <c r="Z83" s="275" t="str">
        <f t="shared" si="6"/>
        <v>Cyfaswm gwariant ysgol</v>
      </c>
      <c r="AA83" s="275" t="str">
        <f t="shared" si="6"/>
        <v>Cyfaswm gwariant ysgol</v>
      </c>
      <c r="AB83" s="275" t="str">
        <f t="shared" si="6"/>
        <v>Cyfaswm gwariant ysgol</v>
      </c>
      <c r="AC83" s="275">
        <f t="shared" si="11"/>
        <v>0</v>
      </c>
    </row>
    <row r="84" spans="1:29" ht="15.5" x14ac:dyDescent="0.35">
      <c r="A84" s="286" t="s">
        <v>31</v>
      </c>
      <c r="B84" s="286"/>
      <c r="C84" s="286" t="s">
        <v>1851</v>
      </c>
      <c r="D84" s="286" t="str">
        <f>IF(ISERROR(VLOOKUP(B84,Translate!$G$3:$H$168,2,FALSE)),"",VLOOKUP(B84,Translate!$G$3:$H$168,2,FALSE))</f>
        <v/>
      </c>
      <c r="G84" s="275" t="s">
        <v>2831</v>
      </c>
      <c r="H84" s="275" t="s">
        <v>2831</v>
      </c>
      <c r="L84" s="275" t="str">
        <f t="shared" si="7"/>
        <v/>
      </c>
      <c r="M84" s="275" t="str">
        <f t="shared" si="8"/>
        <v/>
      </c>
      <c r="N84" s="275">
        <v>52.1</v>
      </c>
      <c r="O84" s="275" t="s">
        <v>1853</v>
      </c>
      <c r="P84" s="275" t="str">
        <f t="shared" si="9"/>
        <v/>
      </c>
      <c r="Q84" s="277" t="str">
        <f t="shared" si="10"/>
        <v>Trade Waste</v>
      </c>
      <c r="R84" s="278">
        <f>VLOOKUP(Q84,Translate!$A$3:$C$1169,2,FALSE)</f>
        <v>0</v>
      </c>
      <c r="W84" s="275">
        <v>0</v>
      </c>
      <c r="X84" s="275">
        <f t="shared" si="6"/>
        <v>0</v>
      </c>
      <c r="Y84" s="275">
        <f t="shared" si="6"/>
        <v>0</v>
      </c>
      <c r="Z84" s="275">
        <f t="shared" si="6"/>
        <v>0</v>
      </c>
      <c r="AA84" s="275">
        <f t="shared" si="6"/>
        <v>0</v>
      </c>
      <c r="AB84" s="275">
        <f t="shared" si="6"/>
        <v>0</v>
      </c>
      <c r="AC84" s="275">
        <f t="shared" si="11"/>
        <v>0</v>
      </c>
    </row>
    <row r="85" spans="1:29" ht="15.5" x14ac:dyDescent="0.35">
      <c r="A85" s="286" t="s">
        <v>106</v>
      </c>
      <c r="B85" s="286"/>
      <c r="C85" s="286" t="s">
        <v>1852</v>
      </c>
      <c r="D85" s="286" t="str">
        <f>IF(ISERROR(VLOOKUP(B85,Translate!$G$3:$H$168,2,FALSE)),"",VLOOKUP(B85,Translate!$G$3:$H$168,2,FALSE))</f>
        <v/>
      </c>
      <c r="G85" s="275" t="s">
        <v>1500</v>
      </c>
      <c r="H85" s="275" t="s">
        <v>3026</v>
      </c>
      <c r="L85" s="275" t="str">
        <f t="shared" si="7"/>
        <v/>
      </c>
      <c r="M85" s="275" t="str">
        <f t="shared" si="8"/>
        <v/>
      </c>
      <c r="N85" s="275">
        <v>52.2</v>
      </c>
      <c r="O85" s="275" t="s">
        <v>587</v>
      </c>
      <c r="P85" s="275" t="str">
        <f t="shared" si="9"/>
        <v/>
      </c>
      <c r="Q85" s="277" t="str">
        <f t="shared" si="10"/>
        <v>Recycling</v>
      </c>
      <c r="R85" s="278">
        <f>VLOOKUP(Q85,Translate!$A$3:$C$1169,2,FALSE)</f>
        <v>0</v>
      </c>
      <c r="W85" s="275">
        <v>0</v>
      </c>
      <c r="X85" s="275">
        <f t="shared" si="6"/>
        <v>0</v>
      </c>
      <c r="Y85" s="275">
        <f t="shared" si="6"/>
        <v>0</v>
      </c>
      <c r="Z85" s="275">
        <f t="shared" si="6"/>
        <v>0</v>
      </c>
      <c r="AA85" s="275">
        <f t="shared" si="6"/>
        <v>0</v>
      </c>
      <c r="AB85" s="275">
        <f t="shared" si="6"/>
        <v>0</v>
      </c>
      <c r="AC85" s="275">
        <f t="shared" si="11"/>
        <v>0</v>
      </c>
    </row>
    <row r="86" spans="1:29" ht="15.5" x14ac:dyDescent="0.35">
      <c r="A86" s="286" t="s">
        <v>221</v>
      </c>
      <c r="B86" s="286"/>
      <c r="C86" s="286" t="s">
        <v>1854</v>
      </c>
      <c r="D86" s="286" t="str">
        <f>IF(ISERROR(VLOOKUP(B86,Translate!$G$3:$H$168,2,FALSE)),"",VLOOKUP(B86,Translate!$G$3:$H$168,2,FALSE))</f>
        <v/>
      </c>
      <c r="G86" s="275" t="s">
        <v>1502</v>
      </c>
      <c r="H86" s="275" t="s">
        <v>3027</v>
      </c>
      <c r="L86" s="275" t="str">
        <f t="shared" si="7"/>
        <v/>
      </c>
      <c r="M86" s="275" t="str">
        <f t="shared" si="8"/>
        <v/>
      </c>
      <c r="N86" s="275">
        <v>52.3</v>
      </c>
      <c r="O86" s="275" t="s">
        <v>1856</v>
      </c>
      <c r="P86" s="275" t="str">
        <f t="shared" si="9"/>
        <v/>
      </c>
      <c r="Q86" s="277" t="str">
        <f t="shared" si="10"/>
        <v>Waste Minimisation</v>
      </c>
      <c r="R86" s="278">
        <f>VLOOKUP(Q86,Translate!$A$3:$C$1169,2,FALSE)</f>
        <v>0</v>
      </c>
      <c r="W86" s="275">
        <v>0</v>
      </c>
      <c r="X86" s="275">
        <f t="shared" si="6"/>
        <v>0</v>
      </c>
      <c r="Y86" s="275">
        <f t="shared" si="6"/>
        <v>0</v>
      </c>
      <c r="Z86" s="275">
        <f t="shared" si="6"/>
        <v>0</v>
      </c>
      <c r="AA86" s="275">
        <f t="shared" si="6"/>
        <v>0</v>
      </c>
      <c r="AB86" s="275">
        <f t="shared" si="6"/>
        <v>0</v>
      </c>
      <c r="AC86" s="275">
        <f t="shared" si="11"/>
        <v>0</v>
      </c>
    </row>
    <row r="87" spans="1:29" ht="15.5" x14ac:dyDescent="0.35">
      <c r="A87" s="286" t="s">
        <v>562</v>
      </c>
      <c r="B87" s="286"/>
      <c r="C87" s="286" t="s">
        <v>1855</v>
      </c>
      <c r="D87" s="286" t="str">
        <f>IF(ISERROR(VLOOKUP(B87,Translate!$G$3:$H$168,2,FALSE)),"",VLOOKUP(B87,Translate!$G$3:$H$168,2,FALSE))</f>
        <v/>
      </c>
      <c r="G87" s="275" t="s">
        <v>1504</v>
      </c>
      <c r="H87" s="275" t="s">
        <v>3028</v>
      </c>
      <c r="L87" s="275" t="str">
        <f t="shared" si="7"/>
        <v/>
      </c>
      <c r="M87" s="275" t="str">
        <f t="shared" si="8"/>
        <v/>
      </c>
      <c r="N87" s="275">
        <v>52.4</v>
      </c>
      <c r="O87" s="275" t="s">
        <v>1857</v>
      </c>
      <c r="P87" s="275" t="str">
        <f t="shared" si="9"/>
        <v/>
      </c>
      <c r="Q87" s="277" t="str">
        <f t="shared" si="10"/>
        <v>Climate Change Costs</v>
      </c>
      <c r="R87" s="278">
        <f>VLOOKUP(Q87,Translate!$A$3:$C$1169,2,FALSE)</f>
        <v>0</v>
      </c>
      <c r="W87" s="275">
        <v>0</v>
      </c>
      <c r="X87" s="275">
        <f t="shared" si="6"/>
        <v>0</v>
      </c>
      <c r="Y87" s="275">
        <f t="shared" si="6"/>
        <v>0</v>
      </c>
      <c r="Z87" s="275">
        <f t="shared" si="6"/>
        <v>0</v>
      </c>
      <c r="AA87" s="275">
        <f t="shared" si="6"/>
        <v>0</v>
      </c>
      <c r="AB87" s="275">
        <f t="shared" si="6"/>
        <v>0</v>
      </c>
      <c r="AC87" s="275">
        <f t="shared" si="11"/>
        <v>0</v>
      </c>
    </row>
    <row r="88" spans="1:29" ht="15.5" x14ac:dyDescent="0.35">
      <c r="A88" s="286" t="s">
        <v>3117</v>
      </c>
      <c r="B88" s="286"/>
      <c r="C88" s="286" t="s">
        <v>3133</v>
      </c>
      <c r="D88" s="286" t="str">
        <f>IF(ISERROR(VLOOKUP(B88,Translate!$G$3:$H$168,2,FALSE)),"",VLOOKUP(B88,Translate!$G$3:$H$168,2,FALSE))</f>
        <v/>
      </c>
      <c r="G88" s="275" t="s">
        <v>3074</v>
      </c>
      <c r="H88" s="275" t="s">
        <v>3097</v>
      </c>
      <c r="L88" s="275" t="str">
        <f t="shared" si="7"/>
        <v/>
      </c>
      <c r="M88" s="275" t="str">
        <f t="shared" si="8"/>
        <v/>
      </c>
      <c r="N88" s="275">
        <v>53</v>
      </c>
      <c r="O88" s="275" t="s">
        <v>1228</v>
      </c>
      <c r="P88" s="275" t="str">
        <f t="shared" si="9"/>
        <v/>
      </c>
      <c r="Q88" s="277" t="str">
        <f t="shared" si="10"/>
        <v>General administration</v>
      </c>
      <c r="R88" s="278">
        <f>VLOOKUP(Q88,Translate!$A$3:$C$1169,2,FALSE)</f>
        <v>0</v>
      </c>
      <c r="W88" s="275">
        <v>0</v>
      </c>
      <c r="X88" s="275">
        <f t="shared" si="6"/>
        <v>0</v>
      </c>
      <c r="Y88" s="275">
        <f t="shared" si="6"/>
        <v>0</v>
      </c>
      <c r="Z88" s="275">
        <f t="shared" si="6"/>
        <v>0</v>
      </c>
      <c r="AA88" s="275">
        <f t="shared" si="6"/>
        <v>0</v>
      </c>
      <c r="AB88" s="275">
        <f t="shared" si="6"/>
        <v>0</v>
      </c>
      <c r="AC88" s="275">
        <f t="shared" si="11"/>
        <v>0</v>
      </c>
    </row>
    <row r="89" spans="1:29" ht="15.5" x14ac:dyDescent="0.35">
      <c r="A89" s="286" t="s">
        <v>3165</v>
      </c>
      <c r="B89" s="286"/>
      <c r="C89" s="286" t="s">
        <v>1858</v>
      </c>
      <c r="D89" s="286" t="str">
        <f>IF(ISERROR(VLOOKUP(B89,Translate!$G$3:$H$168,2,FALSE)),"",VLOOKUP(B89,Translate!$G$3:$H$168,2,FALSE))</f>
        <v/>
      </c>
      <c r="G89" s="275" t="s">
        <v>3075</v>
      </c>
      <c r="H89" s="275" t="s">
        <v>3098</v>
      </c>
      <c r="L89" s="275" t="str">
        <f t="shared" si="7"/>
        <v/>
      </c>
      <c r="M89" s="275" t="str">
        <f t="shared" si="8"/>
        <v/>
      </c>
      <c r="N89" s="275">
        <v>54</v>
      </c>
      <c r="O89" s="275" t="s">
        <v>1860</v>
      </c>
      <c r="P89" s="275" t="str">
        <f t="shared" si="9"/>
        <v/>
      </c>
      <c r="Q89" s="277" t="str">
        <f t="shared" si="10"/>
        <v>Planning and development (including Gypsy sites)</v>
      </c>
      <c r="R89" s="278">
        <f>VLOOKUP(Q89,Translate!$A$3:$C$1169,2,FALSE)</f>
        <v>0</v>
      </c>
      <c r="W89" s="275">
        <v>0</v>
      </c>
      <c r="X89" s="275">
        <f t="shared" si="6"/>
        <v>0</v>
      </c>
      <c r="Y89" s="275">
        <f t="shared" si="6"/>
        <v>0</v>
      </c>
      <c r="Z89" s="275">
        <f t="shared" si="6"/>
        <v>0</v>
      </c>
      <c r="AA89" s="275">
        <f t="shared" si="6"/>
        <v>0</v>
      </c>
      <c r="AB89" s="275">
        <f t="shared" si="6"/>
        <v>0</v>
      </c>
      <c r="AC89" s="275">
        <f t="shared" si="11"/>
        <v>0</v>
      </c>
    </row>
    <row r="90" spans="1:29" ht="15.5" x14ac:dyDescent="0.35">
      <c r="A90" s="1" t="s">
        <v>3166</v>
      </c>
      <c r="B90" s="286"/>
      <c r="C90" s="286" t="s">
        <v>1859</v>
      </c>
      <c r="D90" s="286" t="str">
        <f>IF(ISERROR(VLOOKUP(B90,Translate!$G$3:$H$168,2,FALSE)),"",VLOOKUP(B90,Translate!$G$3:$H$168,2,FALSE))</f>
        <v/>
      </c>
      <c r="G90" s="275" t="s">
        <v>3076</v>
      </c>
      <c r="H90" s="275" t="s">
        <v>3099</v>
      </c>
      <c r="L90" s="275" t="str">
        <f t="shared" si="7"/>
        <v/>
      </c>
      <c r="M90" s="275" t="str">
        <f t="shared" si="8"/>
        <v/>
      </c>
      <c r="N90" s="275">
        <v>55</v>
      </c>
      <c r="O90" s="275" t="s">
        <v>182</v>
      </c>
      <c r="P90" s="275" t="str">
        <f t="shared" si="9"/>
        <v/>
      </c>
      <c r="Q90" s="277" t="str">
        <f t="shared" si="10"/>
        <v>Community safety</v>
      </c>
      <c r="R90" s="278">
        <f>VLOOKUP(Q90,Translate!$A$3:$C$1169,2,FALSE)</f>
        <v>0</v>
      </c>
      <c r="W90" s="275">
        <v>0</v>
      </c>
      <c r="X90" s="275">
        <f t="shared" si="6"/>
        <v>0</v>
      </c>
      <c r="Y90" s="275">
        <f t="shared" si="6"/>
        <v>0</v>
      </c>
      <c r="Z90" s="275">
        <f t="shared" si="6"/>
        <v>0</v>
      </c>
      <c r="AA90" s="275">
        <f t="shared" si="6"/>
        <v>0</v>
      </c>
      <c r="AB90" s="275">
        <f t="shared" si="6"/>
        <v>0</v>
      </c>
      <c r="AC90" s="275">
        <f t="shared" si="11"/>
        <v>0</v>
      </c>
    </row>
    <row r="91" spans="1:29" ht="15.5" x14ac:dyDescent="0.35">
      <c r="A91" s="286" t="s">
        <v>780</v>
      </c>
      <c r="B91" s="286"/>
      <c r="C91" s="286" t="s">
        <v>1861</v>
      </c>
      <c r="D91" s="286" t="str">
        <f>IF(ISERROR(VLOOKUP(B91,Translate!$G$3:$H$168,2,FALSE)),"",VLOOKUP(B91,Translate!$G$3:$H$168,2,FALSE))</f>
        <v/>
      </c>
      <c r="G91" s="275" t="s">
        <v>3077</v>
      </c>
      <c r="H91" s="275" t="s">
        <v>3100</v>
      </c>
      <c r="L91" s="275" t="str">
        <f t="shared" si="7"/>
        <v/>
      </c>
      <c r="M91" s="275" t="str">
        <f t="shared" si="8"/>
        <v/>
      </c>
      <c r="N91" s="275">
        <v>55.1</v>
      </c>
      <c r="O91" s="275" t="s">
        <v>138</v>
      </c>
      <c r="P91" s="275" t="str">
        <f t="shared" si="9"/>
        <v/>
      </c>
      <c r="Q91" s="277" t="str">
        <f t="shared" si="10"/>
        <v>Community safety (CCTV)</v>
      </c>
      <c r="R91" s="278">
        <f>VLOOKUP(Q91,Translate!$A$3:$C$1169,2,FALSE)</f>
        <v>0</v>
      </c>
      <c r="W91" s="275">
        <v>0</v>
      </c>
      <c r="X91" s="275">
        <f t="shared" si="6"/>
        <v>0</v>
      </c>
      <c r="Y91" s="275">
        <f t="shared" si="6"/>
        <v>0</v>
      </c>
      <c r="Z91" s="275">
        <f t="shared" si="6"/>
        <v>0</v>
      </c>
      <c r="AA91" s="275">
        <f t="shared" si="6"/>
        <v>0</v>
      </c>
      <c r="AB91" s="275">
        <f t="shared" si="6"/>
        <v>0</v>
      </c>
      <c r="AC91" s="275">
        <f t="shared" si="11"/>
        <v>0</v>
      </c>
    </row>
    <row r="92" spans="1:29" ht="15.5" x14ac:dyDescent="0.35">
      <c r="A92" s="286" t="s">
        <v>3144</v>
      </c>
      <c r="B92" s="286"/>
      <c r="C92" s="286" t="s">
        <v>3145</v>
      </c>
      <c r="D92" s="286" t="str">
        <f>IF(ISERROR(VLOOKUP(B92,Translate!$G$3:$H$168,2,FALSE)),"",VLOOKUP(B92,Translate!$G$3:$H$168,2,FALSE))</f>
        <v/>
      </c>
      <c r="G92" s="275" t="s">
        <v>1509</v>
      </c>
      <c r="H92" s="275" t="s">
        <v>3058</v>
      </c>
      <c r="L92" s="275" t="str">
        <f t="shared" si="7"/>
        <v/>
      </c>
      <c r="M92" s="275" t="str">
        <f t="shared" si="8"/>
        <v/>
      </c>
      <c r="N92" s="275">
        <v>56.1</v>
      </c>
      <c r="O92" s="275" t="s">
        <v>1230</v>
      </c>
      <c r="P92" s="275" t="str">
        <f t="shared" si="9"/>
        <v/>
      </c>
      <c r="Q92" s="277" t="str">
        <f t="shared" si="10"/>
        <v>Regulatory services (Environmental health)</v>
      </c>
      <c r="R92" s="278">
        <f>VLOOKUP(Q92,Translate!$A$3:$C$1169,2,FALSE)</f>
        <v>0</v>
      </c>
      <c r="W92" s="275" t="s">
        <v>831</v>
      </c>
      <c r="X92" s="275" t="str">
        <f t="shared" si="6"/>
        <v>Staff addysgu</v>
      </c>
      <c r="Y92" s="275" t="str">
        <f t="shared" si="6"/>
        <v>Staff addysgu</v>
      </c>
      <c r="Z92" s="275" t="str">
        <f t="shared" si="6"/>
        <v>Staff addysgu</v>
      </c>
      <c r="AA92" s="275" t="str">
        <f t="shared" si="6"/>
        <v>Staff addysgu</v>
      </c>
      <c r="AB92" s="275" t="str">
        <f t="shared" si="6"/>
        <v>Staff addysgu</v>
      </c>
      <c r="AC92" s="275">
        <f t="shared" si="11"/>
        <v>0</v>
      </c>
    </row>
    <row r="93" spans="1:29" ht="15.5" x14ac:dyDescent="0.35">
      <c r="A93" s="286" t="s">
        <v>1862</v>
      </c>
      <c r="B93" s="286"/>
      <c r="C93" s="286" t="s">
        <v>1863</v>
      </c>
      <c r="D93" s="286" t="str">
        <f>IF(ISERROR(VLOOKUP(B93,Translate!$G$3:$H$168,2,FALSE)),"",VLOOKUP(B93,Translate!$G$3:$H$168,2,FALSE))</f>
        <v/>
      </c>
      <c r="G93" s="275" t="s">
        <v>2832</v>
      </c>
      <c r="H93" s="275" t="s">
        <v>2832</v>
      </c>
      <c r="L93" s="275" t="str">
        <f t="shared" si="7"/>
        <v/>
      </c>
      <c r="M93" s="275" t="str">
        <f t="shared" si="8"/>
        <v/>
      </c>
      <c r="N93" s="275">
        <v>56.2</v>
      </c>
      <c r="O93" s="275" t="s">
        <v>1231</v>
      </c>
      <c r="P93" s="275" t="str">
        <f t="shared" si="9"/>
        <v/>
      </c>
      <c r="Q93" s="277" t="str">
        <f t="shared" si="10"/>
        <v>Regulatory services (Trading Standards)</v>
      </c>
      <c r="R93" s="278">
        <f>VLOOKUP(Q93,Translate!$A$3:$C$1169,2,FALSE)</f>
        <v>0</v>
      </c>
      <c r="W93" s="275" t="s">
        <v>832</v>
      </c>
      <c r="X93" s="275" t="str">
        <f t="shared" si="6"/>
        <v>Staff cymorth</v>
      </c>
      <c r="Y93" s="275" t="str">
        <f t="shared" si="6"/>
        <v>Staff cymorth</v>
      </c>
      <c r="Z93" s="275" t="str">
        <f t="shared" si="6"/>
        <v>Staff cymorth</v>
      </c>
      <c r="AA93" s="275" t="str">
        <f t="shared" si="6"/>
        <v>Staff cymorth</v>
      </c>
      <c r="AB93" s="275" t="str">
        <f t="shared" si="6"/>
        <v>Staff cymorth</v>
      </c>
      <c r="AC93" s="275">
        <f t="shared" si="11"/>
        <v>0</v>
      </c>
    </row>
    <row r="94" spans="1:29" ht="15.5" x14ac:dyDescent="0.35">
      <c r="A94" s="286" t="s">
        <v>122</v>
      </c>
      <c r="B94" s="286"/>
      <c r="C94" s="286" t="s">
        <v>1864</v>
      </c>
      <c r="D94" s="286" t="str">
        <f>IF(ISERROR(VLOOKUP(B94,Translate!$G$3:$H$168,2,FALSE)),"",VLOOKUP(B94,Translate!$G$3:$H$168,2,FALSE))</f>
        <v/>
      </c>
      <c r="G94" s="275" t="s">
        <v>2830</v>
      </c>
      <c r="H94" s="275" t="s">
        <v>2830</v>
      </c>
      <c r="L94" s="275" t="str">
        <f t="shared" si="7"/>
        <v/>
      </c>
      <c r="M94" s="275" t="str">
        <f t="shared" si="8"/>
        <v/>
      </c>
      <c r="N94" s="275">
        <v>57</v>
      </c>
      <c r="O94" s="275" t="s">
        <v>1232</v>
      </c>
      <c r="P94" s="275" t="str">
        <f t="shared" si="9"/>
        <v/>
      </c>
      <c r="Q94" s="277" t="str">
        <f t="shared" si="10"/>
        <v>Miscellaneous</v>
      </c>
      <c r="R94" s="278">
        <f>VLOOKUP(Q94,Translate!$A$3:$C$1169,2,FALSE)</f>
        <v>0</v>
      </c>
      <c r="W94" s="275" t="s">
        <v>854</v>
      </c>
      <c r="X94" s="275" t="str">
        <f t="shared" si="6"/>
        <v>Treuliau anuniongyrchol gweithwyr cyflogedig</v>
      </c>
      <c r="Y94" s="275" t="str">
        <f t="shared" si="6"/>
        <v>Treuliau anuniongyrchol gweithwyr cyflogedig</v>
      </c>
      <c r="Z94" s="275" t="str">
        <f t="shared" si="6"/>
        <v>Treuliau anuniongyrchol gweithwyr cyflogedig</v>
      </c>
      <c r="AA94" s="275" t="str">
        <f t="shared" si="6"/>
        <v>Treuliau anuniongyrchol gweithwyr cyflogedig</v>
      </c>
      <c r="AB94" s="275" t="str">
        <f t="shared" si="6"/>
        <v>Treuliau anuniongyrchol gweithwyr cyflogedig</v>
      </c>
      <c r="AC94" s="275">
        <f t="shared" si="11"/>
        <v>0</v>
      </c>
    </row>
    <row r="95" spans="1:29" ht="15.5" x14ac:dyDescent="0.35">
      <c r="A95" s="286" t="s">
        <v>1865</v>
      </c>
      <c r="B95" s="286"/>
      <c r="C95" s="286" t="s">
        <v>1866</v>
      </c>
      <c r="D95" s="286" t="str">
        <f>IF(ISERROR(VLOOKUP(B95,Translate!$G$3:$H$168,2,FALSE)),"",VLOOKUP(B95,Translate!$G$3:$H$168,2,FALSE))</f>
        <v/>
      </c>
      <c r="G95" s="275" t="s">
        <v>2831</v>
      </c>
      <c r="H95" s="275" t="s">
        <v>2831</v>
      </c>
      <c r="L95" s="275" t="str">
        <f t="shared" si="7"/>
        <v/>
      </c>
      <c r="M95" s="275" t="str">
        <f t="shared" si="8"/>
        <v/>
      </c>
      <c r="N95" s="275">
        <v>58</v>
      </c>
      <c r="O95" s="275" t="s">
        <v>1233</v>
      </c>
      <c r="P95" s="275" t="str">
        <f t="shared" si="9"/>
        <v/>
      </c>
      <c r="Q95" s="277" t="str">
        <f t="shared" si="10"/>
        <v>Industrial and commercial</v>
      </c>
      <c r="R95" s="278">
        <f>VLOOKUP(Q95,Translate!$A$3:$C$1169,2,FALSE)</f>
        <v>0</v>
      </c>
      <c r="W95" s="275" t="s">
        <v>833</v>
      </c>
      <c r="X95" s="275" t="str">
        <f t="shared" si="6"/>
        <v xml:space="preserve">Atgyweirio a chynnal a chadw </v>
      </c>
      <c r="Y95" s="275" t="str">
        <f t="shared" si="6"/>
        <v xml:space="preserve">Atgyweirio a chynnal a chadw </v>
      </c>
      <c r="Z95" s="275" t="str">
        <f t="shared" si="6"/>
        <v xml:space="preserve">Atgyweirio a chynnal a chadw </v>
      </c>
      <c r="AA95" s="275" t="str">
        <f t="shared" si="6"/>
        <v xml:space="preserve">Atgyweirio a chynnal a chadw </v>
      </c>
      <c r="AB95" s="275" t="str">
        <f t="shared" si="6"/>
        <v xml:space="preserve">Atgyweirio a chynnal a chadw </v>
      </c>
      <c r="AC95" s="275">
        <f t="shared" si="11"/>
        <v>0</v>
      </c>
    </row>
    <row r="96" spans="1:29" ht="15.5" x14ac:dyDescent="0.35">
      <c r="A96" s="286" t="s">
        <v>353</v>
      </c>
      <c r="B96" s="286"/>
      <c r="C96" s="286" t="s">
        <v>1867</v>
      </c>
      <c r="D96" s="286" t="str">
        <f>IF(ISERROR(VLOOKUP(B96,Translate!$G$3:$H$168,2,FALSE)),"",VLOOKUP(B96,Translate!$G$3:$H$168,2,FALSE))</f>
        <v/>
      </c>
      <c r="G96" s="275" t="s">
        <v>1511</v>
      </c>
      <c r="H96" s="275" t="s">
        <v>3029</v>
      </c>
      <c r="L96" s="275" t="str">
        <f t="shared" si="7"/>
        <v/>
      </c>
      <c r="M96" s="275" t="str">
        <f t="shared" si="8"/>
        <v/>
      </c>
      <c r="N96" s="275">
        <v>59</v>
      </c>
      <c r="O96" s="275" t="s">
        <v>1234</v>
      </c>
      <c r="P96" s="275" t="str">
        <f t="shared" si="9"/>
        <v/>
      </c>
      <c r="Q96" s="277" t="str">
        <f t="shared" si="10"/>
        <v>Other trading services</v>
      </c>
      <c r="R96" s="278">
        <f>VLOOKUP(Q96,Translate!$A$3:$C$1169,2,FALSE)</f>
        <v>0</v>
      </c>
      <c r="W96" s="275" t="s">
        <v>855</v>
      </c>
      <c r="X96" s="275" t="str">
        <f t="shared" si="6"/>
        <v>Gwariant arall ar safleoedd</v>
      </c>
      <c r="Y96" s="275" t="str">
        <f t="shared" si="6"/>
        <v>Gwariant arall ar safleoedd</v>
      </c>
      <c r="Z96" s="275" t="str">
        <f t="shared" si="6"/>
        <v>Gwariant arall ar safleoedd</v>
      </c>
      <c r="AA96" s="275" t="str">
        <f t="shared" si="6"/>
        <v>Gwariant arall ar safleoedd</v>
      </c>
      <c r="AB96" s="275" t="str">
        <f t="shared" si="6"/>
        <v>Gwariant arall ar safleoedd</v>
      </c>
      <c r="AC96" s="275">
        <f t="shared" si="11"/>
        <v>0</v>
      </c>
    </row>
    <row r="97" spans="1:29" ht="15.5" x14ac:dyDescent="0.35">
      <c r="A97" s="286" t="s">
        <v>3259</v>
      </c>
      <c r="B97" s="286"/>
      <c r="C97" s="286" t="s">
        <v>3262</v>
      </c>
      <c r="D97" s="286" t="str">
        <f>IF(ISERROR(VLOOKUP(B97,Translate!$G$3:$H$168,2,FALSE)),"",VLOOKUP(B97,Translate!$G$3:$H$168,2,FALSE))</f>
        <v/>
      </c>
      <c r="G97" s="275" t="s">
        <v>1513</v>
      </c>
      <c r="H97" s="275" t="s">
        <v>3030</v>
      </c>
      <c r="L97" s="275" t="str">
        <f t="shared" si="7"/>
        <v/>
      </c>
      <c r="M97" s="275" t="str">
        <f t="shared" si="8"/>
        <v/>
      </c>
      <c r="N97" s="275">
        <v>60</v>
      </c>
      <c r="O97" s="275" t="s">
        <v>2854</v>
      </c>
      <c r="P97" s="275" t="str">
        <f t="shared" si="9"/>
        <v>(lines 49 to 59)</v>
      </c>
      <c r="Q97" s="277" t="str">
        <f t="shared" si="10"/>
        <v xml:space="preserve">cyfanswm other environmental services </v>
      </c>
      <c r="R97" s="278" t="e">
        <f>VLOOKUP(Q97,Translate!$A$3:$C$1169,2,FALSE)</f>
        <v>#N/A</v>
      </c>
      <c r="W97" s="275" t="s">
        <v>856</v>
      </c>
      <c r="X97" s="275" t="str">
        <f t="shared" si="6"/>
        <v>Cyfarpar addysg</v>
      </c>
      <c r="Y97" s="275" t="str">
        <f t="shared" si="6"/>
        <v>Cyfarpar addysg</v>
      </c>
      <c r="Z97" s="275" t="str">
        <f t="shared" si="6"/>
        <v>Cyfarpar addysg</v>
      </c>
      <c r="AA97" s="275" t="str">
        <f t="shared" si="6"/>
        <v>Cyfarpar addysg</v>
      </c>
      <c r="AB97" s="275" t="str">
        <f t="shared" si="6"/>
        <v>Cyfarpar addysg</v>
      </c>
      <c r="AC97" s="275">
        <f t="shared" si="11"/>
        <v>0</v>
      </c>
    </row>
    <row r="98" spans="1:29" ht="15.5" x14ac:dyDescent="0.35">
      <c r="A98" s="286" t="s">
        <v>478</v>
      </c>
      <c r="B98" s="286"/>
      <c r="C98" s="286" t="s">
        <v>1868</v>
      </c>
      <c r="D98" s="286" t="str">
        <f>IF(ISERROR(VLOOKUP(B98,Translate!$G$3:$H$168,2,FALSE)),"",VLOOKUP(B98,Translate!$G$3:$H$168,2,FALSE))</f>
        <v/>
      </c>
      <c r="G98" s="275" t="s">
        <v>1515</v>
      </c>
      <c r="H98" s="275" t="s">
        <v>3031</v>
      </c>
      <c r="L98" s="275" t="str">
        <f t="shared" si="7"/>
        <v/>
      </c>
      <c r="M98" s="275" t="str">
        <f t="shared" si="8"/>
        <v/>
      </c>
      <c r="N98" s="275">
        <v>61</v>
      </c>
      <c r="O98" s="275" t="s">
        <v>1870</v>
      </c>
      <c r="P98" s="275" t="str">
        <f t="shared" si="9"/>
        <v/>
      </c>
      <c r="Q98" s="277" t="str">
        <f t="shared" si="10"/>
        <v>Fire and rescue service</v>
      </c>
      <c r="R98" s="278">
        <f>VLOOKUP(Q98,Translate!$A$3:$C$1169,2,FALSE)</f>
        <v>0</v>
      </c>
      <c r="W98" s="275" t="s">
        <v>858</v>
      </c>
      <c r="X98" s="275" t="str">
        <f t="shared" si="6"/>
        <v>Gwariant arall</v>
      </c>
      <c r="Y98" s="275" t="str">
        <f t="shared" si="6"/>
        <v>Gwariant arall</v>
      </c>
      <c r="Z98" s="275" t="str">
        <f t="shared" si="6"/>
        <v>Gwariant arall</v>
      </c>
      <c r="AA98" s="275" t="str">
        <f t="shared" si="6"/>
        <v>Gwariant arall</v>
      </c>
      <c r="AB98" s="275" t="str">
        <f t="shared" si="6"/>
        <v>Gwariant arall</v>
      </c>
      <c r="AC98" s="275">
        <f t="shared" si="11"/>
        <v>0</v>
      </c>
    </row>
    <row r="99" spans="1:29" ht="15.5" x14ac:dyDescent="0.35">
      <c r="A99" s="286" t="s">
        <v>74</v>
      </c>
      <c r="B99" s="286"/>
      <c r="C99" s="286" t="s">
        <v>1869</v>
      </c>
      <c r="D99" s="286" t="str">
        <f>IF(ISERROR(VLOOKUP(B99,Translate!$G$3:$H$168,2,FALSE)),"",VLOOKUP(B99,Translate!$G$3:$H$168,2,FALSE))</f>
        <v/>
      </c>
      <c r="G99" s="275" t="s">
        <v>1516</v>
      </c>
      <c r="H99" s="275" t="s">
        <v>3032</v>
      </c>
      <c r="L99" s="275" t="str">
        <f t="shared" si="7"/>
        <v/>
      </c>
      <c r="M99" s="275" t="str">
        <f t="shared" si="8"/>
        <v/>
      </c>
      <c r="N99" s="275">
        <v>62</v>
      </c>
      <c r="O99" s="275" t="s">
        <v>1872</v>
      </c>
      <c r="P99" s="275" t="str">
        <f t="shared" si="9"/>
        <v/>
      </c>
      <c r="Q99" s="277" t="str">
        <f t="shared" si="10"/>
        <v>Police service</v>
      </c>
      <c r="R99" s="278">
        <f>VLOOKUP(Q99,Translate!$A$3:$C$1169,2,FALSE)</f>
        <v>0</v>
      </c>
      <c r="W99" s="275" t="s">
        <v>867</v>
      </c>
      <c r="X99" s="275" t="str">
        <f t="shared" si="6"/>
        <v>Incwm ysgolion mewn cyfrifon ALl</v>
      </c>
      <c r="Y99" s="275" t="str">
        <f t="shared" si="6"/>
        <v>Incwm ysgolion mewn cyfrifon ALl</v>
      </c>
      <c r="Z99" s="275" t="str">
        <f t="shared" si="6"/>
        <v>Incwm ysgolion mewn cyfrifon ALl</v>
      </c>
      <c r="AA99" s="275" t="str">
        <f t="shared" si="6"/>
        <v>Incwm ysgolion mewn cyfrifon ALl</v>
      </c>
      <c r="AB99" s="275" t="str">
        <f t="shared" si="6"/>
        <v>Incwm ysgolion mewn cyfrifon ALl</v>
      </c>
      <c r="AC99" s="275">
        <f t="shared" si="11"/>
        <v>0</v>
      </c>
    </row>
    <row r="100" spans="1:29" ht="15.5" x14ac:dyDescent="0.35">
      <c r="A100" s="286" t="s">
        <v>988</v>
      </c>
      <c r="B100" s="286"/>
      <c r="C100" s="286" t="s">
        <v>1871</v>
      </c>
      <c r="D100" s="286" t="str">
        <f>IF(ISERROR(VLOOKUP(B100,Translate!$G$3:$H$168,2,FALSE)),"",VLOOKUP(B100,Translate!$G$3:$H$168,2,FALSE))</f>
        <v/>
      </c>
      <c r="G100" s="275" t="s">
        <v>1518</v>
      </c>
      <c r="H100" s="275" t="s">
        <v>3033</v>
      </c>
      <c r="L100" s="275" t="str">
        <f t="shared" si="7"/>
        <v/>
      </c>
      <c r="M100" s="275" t="str">
        <f t="shared" si="8"/>
        <v/>
      </c>
      <c r="N100" s="275">
        <v>63</v>
      </c>
      <c r="O100" s="275" t="s">
        <v>1237</v>
      </c>
      <c r="P100" s="275" t="str">
        <f t="shared" si="9"/>
        <v/>
      </c>
      <c r="Q100" s="277" t="str">
        <f t="shared" si="10"/>
        <v>Coroners' courts</v>
      </c>
      <c r="R100" s="278">
        <f>VLOOKUP(Q100,Translate!$A$3:$C$1169,2,FALSE)</f>
        <v>0</v>
      </c>
      <c r="W100" s="275" t="s">
        <v>868</v>
      </c>
      <c r="X100" s="275" t="str">
        <f t="shared" si="6"/>
        <v>Addasiadau i gyfraniadau i/o gronfeydd wrth gefn ysgolion</v>
      </c>
      <c r="Y100" s="275" t="str">
        <f t="shared" si="6"/>
        <v>Addasiadau i gyfraniadau i/o gronfeydd wrth gefn ysgolion</v>
      </c>
      <c r="Z100" s="275" t="str">
        <f t="shared" si="6"/>
        <v>Addasiadau i gyfraniadau i/o gronfeydd wrth gefn ysgolion</v>
      </c>
      <c r="AA100" s="275" t="str">
        <f t="shared" si="6"/>
        <v>Addasiadau i gyfraniadau i/o gronfeydd wrth gefn ysgolion</v>
      </c>
      <c r="AB100" s="275" t="str">
        <f t="shared" si="6"/>
        <v>Addasiadau i gyfraniadau i/o gronfeydd wrth gefn ysgolion</v>
      </c>
      <c r="AC100" s="275">
        <f t="shared" si="11"/>
        <v>0</v>
      </c>
    </row>
    <row r="101" spans="1:29" ht="15.5" x14ac:dyDescent="0.35">
      <c r="A101" s="286" t="s">
        <v>235</v>
      </c>
      <c r="B101" s="286"/>
      <c r="C101" s="286" t="s">
        <v>1873</v>
      </c>
      <c r="D101" s="286" t="str">
        <f>IF(ISERROR(VLOOKUP(B101,Translate!$G$3:$H$168,2,FALSE)),"",VLOOKUP(B101,Translate!$G$3:$H$168,2,FALSE))</f>
        <v/>
      </c>
      <c r="G101" s="275" t="s">
        <v>1520</v>
      </c>
      <c r="H101" s="275" t="s">
        <v>3034</v>
      </c>
      <c r="L101" s="275" t="str">
        <f t="shared" si="7"/>
        <v/>
      </c>
      <c r="M101" s="275" t="str">
        <f t="shared" si="8"/>
        <v/>
      </c>
      <c r="N101" s="275">
        <v>65</v>
      </c>
      <c r="O101" s="275" t="s">
        <v>2855</v>
      </c>
      <c r="P101" s="275" t="str">
        <f t="shared" si="9"/>
        <v>(lines 61 to 63)</v>
      </c>
      <c r="Q101" s="277" t="str">
        <f t="shared" si="10"/>
        <v xml:space="preserve">cyfanswm law, order and protective services </v>
      </c>
      <c r="R101" s="278" t="e">
        <f>VLOOKUP(Q101,Translate!$A$3:$C$1169,2,FALSE)</f>
        <v>#N/A</v>
      </c>
      <c r="W101" s="275" t="s">
        <v>859</v>
      </c>
      <c r="X101" s="275" t="str">
        <f t="shared" si="6"/>
        <v>Cyfanswm gwariant wedi'i ddirprwyo i ysgolion meithrin</v>
      </c>
      <c r="Y101" s="275" t="str">
        <f t="shared" si="6"/>
        <v>Cyfanswm gwariant wedi'i ddirprwyo i ysgolion meithrin</v>
      </c>
      <c r="Z101" s="275" t="str">
        <f t="shared" si="6"/>
        <v>Cyfanswm gwariant wedi'i ddirprwyo i ysgolion meithrin</v>
      </c>
      <c r="AA101" s="275" t="str">
        <f t="shared" si="6"/>
        <v>Cyfanswm gwariant wedi'i ddirprwyo i ysgolion meithrin</v>
      </c>
      <c r="AB101" s="275" t="str">
        <f t="shared" si="6"/>
        <v>Cyfanswm gwariant wedi'i ddirprwyo i ysgolion meithrin</v>
      </c>
      <c r="AC101" s="275">
        <f t="shared" si="11"/>
        <v>0</v>
      </c>
    </row>
    <row r="102" spans="1:29" ht="15.5" x14ac:dyDescent="0.35">
      <c r="A102" s="286" t="s">
        <v>447</v>
      </c>
      <c r="B102" s="286"/>
      <c r="C102" s="286" t="s">
        <v>1874</v>
      </c>
      <c r="D102" s="286" t="str">
        <f>IF(ISERROR(VLOOKUP(B102,Translate!$G$3:$H$168,2,FALSE)),"",VLOOKUP(B102,Translate!$G$3:$H$168,2,FALSE))</f>
        <v/>
      </c>
      <c r="G102" s="275" t="s">
        <v>1522</v>
      </c>
      <c r="H102" s="275" t="s">
        <v>3035</v>
      </c>
      <c r="L102" s="275" t="str">
        <f t="shared" si="7"/>
        <v/>
      </c>
      <c r="M102" s="275" t="str">
        <f t="shared" si="8"/>
        <v/>
      </c>
      <c r="N102" s="275">
        <v>66</v>
      </c>
      <c r="O102" s="275" t="s">
        <v>2856</v>
      </c>
      <c r="P102" s="275" t="str">
        <f t="shared" si="9"/>
        <v>(lines 6+7+15+36+40+44+48+60+65)</v>
      </c>
      <c r="Q102" s="277" t="str">
        <f t="shared" si="10"/>
        <v xml:space="preserve">cyfanswm all services </v>
      </c>
      <c r="R102" s="278" t="e">
        <f>VLOOKUP(Q102,Translate!$A$3:$C$1169,2,FALSE)</f>
        <v>#N/A</v>
      </c>
      <c r="W102" s="275" t="s">
        <v>834</v>
      </c>
      <c r="X102" s="275" t="str">
        <f t="shared" si="6"/>
        <v>Cyfanswm gwariant wedi'i ddirprwyo i ysgolion cynradd</v>
      </c>
      <c r="Y102" s="275" t="str">
        <f t="shared" si="6"/>
        <v>Cyfanswm gwariant wedi'i ddirprwyo i ysgolion cynradd</v>
      </c>
      <c r="Z102" s="275" t="str">
        <f t="shared" si="6"/>
        <v>Cyfanswm gwariant wedi'i ddirprwyo i ysgolion cynradd</v>
      </c>
      <c r="AA102" s="275" t="str">
        <f t="shared" si="6"/>
        <v>Cyfanswm gwariant wedi'i ddirprwyo i ysgolion cynradd</v>
      </c>
      <c r="AB102" s="275" t="str">
        <f t="shared" si="6"/>
        <v>Cyfanswm gwariant wedi'i ddirprwyo i ysgolion cynradd</v>
      </c>
      <c r="AC102" s="275">
        <f t="shared" si="11"/>
        <v>0</v>
      </c>
    </row>
    <row r="103" spans="1:29" ht="15.5" x14ac:dyDescent="0.35">
      <c r="A103" s="286" t="s">
        <v>234</v>
      </c>
      <c r="B103" s="286"/>
      <c r="C103" s="286" t="s">
        <v>1875</v>
      </c>
      <c r="D103" s="286" t="str">
        <f>IF(ISERROR(VLOOKUP(B103,Translate!$G$3:$H$168,2,FALSE)),"",VLOOKUP(B103,Translate!$G$3:$H$168,2,FALSE))</f>
        <v/>
      </c>
      <c r="G103" s="275" t="s">
        <v>1524</v>
      </c>
      <c r="H103" s="275" t="s">
        <v>3036</v>
      </c>
      <c r="L103" s="275" t="str">
        <f t="shared" si="7"/>
        <v/>
      </c>
      <c r="M103" s="275" t="str">
        <f t="shared" si="8"/>
        <v/>
      </c>
      <c r="O103" s="275" t="s">
        <v>1876</v>
      </c>
      <c r="P103" s="275" t="str">
        <f t="shared" si="9"/>
        <v/>
      </c>
      <c r="Q103" s="277" t="str">
        <f t="shared" si="10"/>
        <v>Figures in blue are calculated, the cells are protected.</v>
      </c>
      <c r="R103" s="278">
        <f>VLOOKUP(Q103,Translate!$A$3:$C$1169,2,FALSE)</f>
        <v>0</v>
      </c>
      <c r="W103" s="275" t="s">
        <v>835</v>
      </c>
      <c r="X103" s="275" t="str">
        <f t="shared" si="6"/>
        <v>Cyfanswm gwariant wedi'i ddirprwyo i ysgolion uwchradd</v>
      </c>
      <c r="Y103" s="275" t="str">
        <f t="shared" si="6"/>
        <v>Cyfanswm gwariant wedi'i ddirprwyo i ysgolion uwchradd</v>
      </c>
      <c r="Z103" s="275" t="str">
        <f t="shared" si="6"/>
        <v>Cyfanswm gwariant wedi'i ddirprwyo i ysgolion uwchradd</v>
      </c>
      <c r="AA103" s="275" t="str">
        <f t="shared" si="6"/>
        <v>Cyfanswm gwariant wedi'i ddirprwyo i ysgolion uwchradd</v>
      </c>
      <c r="AB103" s="275" t="str">
        <f t="shared" si="6"/>
        <v>Cyfanswm gwariant wedi'i ddirprwyo i ysgolion uwchradd</v>
      </c>
      <c r="AC103" s="275">
        <f t="shared" si="11"/>
        <v>0</v>
      </c>
    </row>
    <row r="104" spans="1:29" ht="15.5" x14ac:dyDescent="0.35">
      <c r="A104" s="286" t="s">
        <v>3135</v>
      </c>
      <c r="B104" s="286"/>
      <c r="C104" s="286" t="s">
        <v>3134</v>
      </c>
      <c r="D104" s="286" t="str">
        <f>IF(ISERROR(VLOOKUP(B104,Translate!$G$3:$H$168,2,FALSE)),"",VLOOKUP(B104,Translate!$G$3:$H$168,2,FALSE))</f>
        <v/>
      </c>
      <c r="G104" s="275" t="s">
        <v>1526</v>
      </c>
      <c r="H104" s="275" t="s">
        <v>3037</v>
      </c>
      <c r="L104" s="275" t="str">
        <f t="shared" si="7"/>
        <v/>
      </c>
      <c r="M104" s="275" t="str">
        <f t="shared" si="8"/>
        <v/>
      </c>
      <c r="N104" s="275" t="s">
        <v>1878</v>
      </c>
      <c r="O104" s="275" t="s">
        <v>1879</v>
      </c>
      <c r="P104" s="275" t="str">
        <f t="shared" si="9"/>
        <v/>
      </c>
      <c r="Q104" s="277" t="str">
        <f t="shared" si="10"/>
        <v>Acquisition of land and existing buildings</v>
      </c>
      <c r="R104" s="278">
        <f>VLOOKUP(Q104,Translate!$A$3:$C$1169,2,FALSE)</f>
        <v>0</v>
      </c>
      <c r="W104" s="275" t="s">
        <v>836</v>
      </c>
      <c r="X104" s="275" t="str">
        <f t="shared" si="6"/>
        <v>Cyfanswm gwariant wedi'i ddirprwyo i ysgolion arbennig</v>
      </c>
      <c r="Y104" s="275" t="str">
        <f t="shared" si="6"/>
        <v>Cyfanswm gwariant wedi'i ddirprwyo i ysgolion arbennig</v>
      </c>
      <c r="Z104" s="275" t="str">
        <f t="shared" si="6"/>
        <v>Cyfanswm gwariant wedi'i ddirprwyo i ysgolion arbennig</v>
      </c>
      <c r="AA104" s="275" t="str">
        <f t="shared" si="6"/>
        <v>Cyfanswm gwariant wedi'i ddirprwyo i ysgolion arbennig</v>
      </c>
      <c r="AB104" s="275" t="str">
        <f t="shared" si="6"/>
        <v>Cyfanswm gwariant wedi'i ddirprwyo i ysgolion arbennig</v>
      </c>
      <c r="AC104" s="275">
        <f t="shared" si="11"/>
        <v>0</v>
      </c>
    </row>
    <row r="105" spans="1:29" ht="15.5" x14ac:dyDescent="0.35">
      <c r="A105" s="286" t="s">
        <v>56</v>
      </c>
      <c r="B105" s="286"/>
      <c r="C105" s="286" t="s">
        <v>1877</v>
      </c>
      <c r="D105" s="286" t="str">
        <f>IF(ISERROR(VLOOKUP(B105,Translate!$G$3:$H$168,2,FALSE)),"",VLOOKUP(B105,Translate!$G$3:$H$168,2,FALSE))</f>
        <v/>
      </c>
      <c r="G105" s="275" t="s">
        <v>1528</v>
      </c>
      <c r="H105" s="275" t="s">
        <v>3038</v>
      </c>
      <c r="L105" s="275" t="str">
        <f t="shared" si="7"/>
        <v/>
      </c>
      <c r="M105" s="275" t="str">
        <f t="shared" si="8"/>
        <v/>
      </c>
      <c r="N105" s="275" t="s">
        <v>1881</v>
      </c>
      <c r="O105" s="275" t="s">
        <v>1882</v>
      </c>
      <c r="P105" s="275" t="str">
        <f t="shared" si="9"/>
        <v/>
      </c>
      <c r="Q105" s="277" t="str">
        <f t="shared" si="10"/>
        <v>New construction, conversion and renovation</v>
      </c>
      <c r="R105" s="278">
        <f>VLOOKUP(Q105,Translate!$A$3:$C$1169,2,FALSE)</f>
        <v>0</v>
      </c>
      <c r="W105" s="275" t="s">
        <v>872</v>
      </c>
      <c r="X105" s="275" t="str">
        <f t="shared" si="6"/>
        <v xml:space="preserve">Cyfanswm gwariant a ddirpwywyd i ysgolion canol </v>
      </c>
      <c r="Y105" s="275" t="str">
        <f t="shared" si="6"/>
        <v xml:space="preserve">Cyfanswm gwariant a ddirpwywyd i ysgolion canol </v>
      </c>
      <c r="Z105" s="275" t="str">
        <f t="shared" si="6"/>
        <v xml:space="preserve">Cyfanswm gwariant a ddirpwywyd i ysgolion canol </v>
      </c>
      <c r="AA105" s="275" t="str">
        <f t="shared" si="6"/>
        <v xml:space="preserve">Cyfanswm gwariant a ddirpwywyd i ysgolion canol </v>
      </c>
      <c r="AB105" s="275" t="str">
        <f t="shared" si="6"/>
        <v xml:space="preserve">Cyfanswm gwariant a ddirpwywyd i ysgolion canol </v>
      </c>
      <c r="AC105" s="275">
        <f t="shared" si="11"/>
        <v>0</v>
      </c>
    </row>
    <row r="106" spans="1:29" ht="15.5" x14ac:dyDescent="0.35">
      <c r="A106" s="286" t="s">
        <v>58</v>
      </c>
      <c r="B106" s="286"/>
      <c r="C106" s="286" t="s">
        <v>1880</v>
      </c>
      <c r="D106" s="286" t="str">
        <f>IF(ISERROR(VLOOKUP(B106,Translate!$G$3:$H$168,2,FALSE)),"",VLOOKUP(B106,Translate!$G$3:$H$168,2,FALSE))</f>
        <v/>
      </c>
      <c r="G106" s="275" t="s">
        <v>1530</v>
      </c>
      <c r="H106" s="275" t="s">
        <v>3039</v>
      </c>
      <c r="L106" s="275" t="str">
        <f t="shared" si="7"/>
        <v/>
      </c>
      <c r="M106" s="275" t="str">
        <f t="shared" si="8"/>
        <v/>
      </c>
      <c r="N106" s="275" t="s">
        <v>1884</v>
      </c>
      <c r="O106" s="275" t="s">
        <v>1885</v>
      </c>
      <c r="P106" s="275" t="str">
        <f t="shared" si="9"/>
        <v/>
      </c>
      <c r="Q106" s="277" t="str">
        <f t="shared" si="10"/>
        <v>Vehicles</v>
      </c>
      <c r="R106" s="278">
        <f>VLOOKUP(Q106,Translate!$A$3:$C$1169,2,FALSE)</f>
        <v>0</v>
      </c>
      <c r="W106" s="275" t="s">
        <v>837</v>
      </c>
      <c r="X106" s="275" t="str">
        <f t="shared" ref="X106:AB156" si="12">IF(LEFT(W106,1)=" ",RIGHT(W106,LEN(W106)-1),W106)</f>
        <v>Cyfanswm gwariant wedi'i ddirprwyo i ysgolion</v>
      </c>
      <c r="Y106" s="275" t="str">
        <f t="shared" si="12"/>
        <v>Cyfanswm gwariant wedi'i ddirprwyo i ysgolion</v>
      </c>
      <c r="Z106" s="275" t="str">
        <f t="shared" si="12"/>
        <v>Cyfanswm gwariant wedi'i ddirprwyo i ysgolion</v>
      </c>
      <c r="AA106" s="275" t="str">
        <f t="shared" si="12"/>
        <v>Cyfanswm gwariant wedi'i ddirprwyo i ysgolion</v>
      </c>
      <c r="AB106" s="275" t="str">
        <f t="shared" si="12"/>
        <v>Cyfanswm gwariant wedi'i ddirprwyo i ysgolion</v>
      </c>
      <c r="AC106" s="275">
        <f t="shared" si="11"/>
        <v>0</v>
      </c>
    </row>
    <row r="107" spans="1:29" ht="15.5" x14ac:dyDescent="0.35">
      <c r="A107" s="286" t="s">
        <v>57</v>
      </c>
      <c r="B107" s="286"/>
      <c r="C107" s="286" t="s">
        <v>1883</v>
      </c>
      <c r="D107" s="286" t="str">
        <f>IF(ISERROR(VLOOKUP(B107,Translate!$G$3:$H$168,2,FALSE)),"",VLOOKUP(B107,Translate!$G$3:$H$168,2,FALSE))</f>
        <v/>
      </c>
      <c r="G107" s="275" t="s">
        <v>3078</v>
      </c>
      <c r="H107" s="275" t="s">
        <v>3101</v>
      </c>
      <c r="L107" s="275" t="str">
        <f t="shared" si="7"/>
        <v/>
      </c>
      <c r="M107" s="275" t="str">
        <f t="shared" si="8"/>
        <v/>
      </c>
      <c r="N107" s="275" t="s">
        <v>1887</v>
      </c>
      <c r="O107" s="275" t="s">
        <v>1888</v>
      </c>
      <c r="P107" s="275" t="str">
        <f t="shared" si="9"/>
        <v/>
      </c>
      <c r="Q107" s="277" t="str">
        <f t="shared" si="10"/>
        <v>Plant machinery and equipment</v>
      </c>
      <c r="R107" s="278">
        <f>VLOOKUP(Q107,Translate!$A$3:$C$1169,2,FALSE)</f>
        <v>0</v>
      </c>
      <c r="W107" s="275" t="s">
        <v>873</v>
      </c>
      <c r="X107" s="275" t="str">
        <f t="shared" si="12"/>
        <v>Anghenion dysgu ychwanegol - Ysgolion meithrin</v>
      </c>
      <c r="Y107" s="275" t="str">
        <f t="shared" si="12"/>
        <v>Anghenion dysgu ychwanegol - Ysgolion meithrin</v>
      </c>
      <c r="Z107" s="275" t="str">
        <f t="shared" si="12"/>
        <v>Anghenion dysgu ychwanegol - Ysgolion meithrin</v>
      </c>
      <c r="AA107" s="275" t="str">
        <f t="shared" si="12"/>
        <v>Anghenion dysgu ychwanegol - Ysgolion meithrin</v>
      </c>
      <c r="AB107" s="275" t="str">
        <f t="shared" si="12"/>
        <v>Anghenion dysgu ychwanegol - Ysgolion meithrin</v>
      </c>
      <c r="AC107" s="275">
        <f t="shared" si="11"/>
        <v>0</v>
      </c>
    </row>
    <row r="108" spans="1:29" ht="15.5" x14ac:dyDescent="0.35">
      <c r="A108" s="286" t="s">
        <v>223</v>
      </c>
      <c r="B108" s="286"/>
      <c r="C108" s="286" t="s">
        <v>1886</v>
      </c>
      <c r="D108" s="286" t="str">
        <f>IF(ISERROR(VLOOKUP(B108,Translate!$G$3:$H$168,2,FALSE)),"",VLOOKUP(B108,Translate!$G$3:$H$168,2,FALSE))</f>
        <v/>
      </c>
      <c r="G108" s="275" t="s">
        <v>3079</v>
      </c>
      <c r="H108" s="275" t="s">
        <v>3102</v>
      </c>
      <c r="L108" s="275" t="str">
        <f t="shared" si="7"/>
        <v/>
      </c>
      <c r="M108" s="275" t="str">
        <f t="shared" si="8"/>
        <v/>
      </c>
      <c r="N108" s="275" t="s">
        <v>1890</v>
      </c>
      <c r="O108" s="275" t="s">
        <v>2857</v>
      </c>
      <c r="P108" s="275" t="str">
        <f t="shared" si="9"/>
        <v/>
      </c>
      <c r="Q108" s="277" t="str">
        <f t="shared" si="10"/>
        <v>cyfanswm expenditure on fixed assets</v>
      </c>
      <c r="R108" s="278" t="e">
        <f>VLOOKUP(Q108,Translate!$A$3:$C$1169,2,FALSE)</f>
        <v>#N/A</v>
      </c>
      <c r="W108" s="275" t="s">
        <v>874</v>
      </c>
      <c r="X108" s="275" t="str">
        <f t="shared" si="12"/>
        <v>Anghenion dysgu ychwanegol - Ysgolion cynradd</v>
      </c>
      <c r="Y108" s="275" t="str">
        <f t="shared" si="12"/>
        <v>Anghenion dysgu ychwanegol - Ysgolion cynradd</v>
      </c>
      <c r="Z108" s="275" t="str">
        <f t="shared" si="12"/>
        <v>Anghenion dysgu ychwanegol - Ysgolion cynradd</v>
      </c>
      <c r="AA108" s="275" t="str">
        <f t="shared" si="12"/>
        <v>Anghenion dysgu ychwanegol - Ysgolion cynradd</v>
      </c>
      <c r="AB108" s="275" t="str">
        <f t="shared" si="12"/>
        <v>Anghenion dysgu ychwanegol - Ysgolion cynradd</v>
      </c>
      <c r="AC108" s="275">
        <f t="shared" si="11"/>
        <v>0</v>
      </c>
    </row>
    <row r="109" spans="1:29" ht="15.5" x14ac:dyDescent="0.35">
      <c r="A109" s="286" t="s">
        <v>62</v>
      </c>
      <c r="B109" s="286"/>
      <c r="C109" s="286" t="s">
        <v>1889</v>
      </c>
      <c r="D109" s="286" t="str">
        <f>IF(ISERROR(VLOOKUP(B109,Translate!$G$3:$H$168,2,FALSE)),"",VLOOKUP(B109,Translate!$G$3:$H$168,2,FALSE))</f>
        <v/>
      </c>
      <c r="G109" s="275" t="s">
        <v>2835</v>
      </c>
      <c r="H109" s="275" t="s">
        <v>3059</v>
      </c>
      <c r="L109" s="275" t="str">
        <f t="shared" si="7"/>
        <v/>
      </c>
      <c r="M109" s="275" t="str">
        <f t="shared" si="8"/>
        <v/>
      </c>
      <c r="N109" s="275" t="s">
        <v>1892</v>
      </c>
      <c r="O109" s="275" t="s">
        <v>1893</v>
      </c>
      <c r="P109" s="275" t="str">
        <f t="shared" si="9"/>
        <v/>
      </c>
      <c r="Q109" s="277" t="str">
        <f t="shared" si="10"/>
        <v>Capital grants</v>
      </c>
      <c r="R109" s="278">
        <f>VLOOKUP(Q109,Translate!$A$3:$C$1169,2,FALSE)</f>
        <v>0</v>
      </c>
      <c r="W109" s="275" t="s">
        <v>875</v>
      </c>
      <c r="X109" s="275" t="str">
        <f t="shared" si="12"/>
        <v>Anghenion dysgu ychwanegol - Ysgolion uwchradd</v>
      </c>
      <c r="Y109" s="275" t="str">
        <f t="shared" si="12"/>
        <v>Anghenion dysgu ychwanegol - Ysgolion uwchradd</v>
      </c>
      <c r="Z109" s="275" t="str">
        <f t="shared" si="12"/>
        <v>Anghenion dysgu ychwanegol - Ysgolion uwchradd</v>
      </c>
      <c r="AA109" s="275" t="str">
        <f t="shared" si="12"/>
        <v>Anghenion dysgu ychwanegol - Ysgolion uwchradd</v>
      </c>
      <c r="AB109" s="275" t="str">
        <f t="shared" si="12"/>
        <v>Anghenion dysgu ychwanegol - Ysgolion uwchradd</v>
      </c>
      <c r="AC109" s="275">
        <f t="shared" si="11"/>
        <v>0</v>
      </c>
    </row>
    <row r="110" spans="1:29" ht="15.5" x14ac:dyDescent="0.35">
      <c r="A110" s="286" t="s">
        <v>435</v>
      </c>
      <c r="B110" s="286"/>
      <c r="C110" s="286" t="s">
        <v>1891</v>
      </c>
      <c r="D110" s="286" t="str">
        <f>IF(ISERROR(VLOOKUP(B110,Translate!$G$3:$H$168,2,FALSE)),"",VLOOKUP(B110,Translate!$G$3:$H$168,2,FALSE))</f>
        <v/>
      </c>
      <c r="G110" s="275" t="s">
        <v>2829</v>
      </c>
      <c r="H110" s="275" t="s">
        <v>2829</v>
      </c>
      <c r="L110" s="275" t="str">
        <f t="shared" si="7"/>
        <v/>
      </c>
      <c r="M110" s="275" t="str">
        <f t="shared" si="8"/>
        <v/>
      </c>
      <c r="N110" s="275" t="s">
        <v>1895</v>
      </c>
      <c r="O110" s="275" t="s">
        <v>1896</v>
      </c>
      <c r="P110" s="275" t="str">
        <f t="shared" si="9"/>
        <v/>
      </c>
      <c r="Q110" s="277" t="str">
        <f t="shared" si="10"/>
        <v>Capital advances</v>
      </c>
      <c r="R110" s="278">
        <f>VLOOKUP(Q110,Translate!$A$3:$C$1169,2,FALSE)</f>
        <v>0</v>
      </c>
      <c r="W110" s="275" t="s">
        <v>876</v>
      </c>
      <c r="X110" s="275" t="str">
        <f t="shared" si="12"/>
        <v>Anghenion dysgu ychwanegol - Ysgolion arbennig</v>
      </c>
      <c r="Y110" s="275" t="str">
        <f t="shared" si="12"/>
        <v>Anghenion dysgu ychwanegol - Ysgolion arbennig</v>
      </c>
      <c r="Z110" s="275" t="str">
        <f t="shared" si="12"/>
        <v>Anghenion dysgu ychwanegol - Ysgolion arbennig</v>
      </c>
      <c r="AA110" s="275" t="str">
        <f t="shared" si="12"/>
        <v>Anghenion dysgu ychwanegol - Ysgolion arbennig</v>
      </c>
      <c r="AB110" s="275" t="str">
        <f t="shared" si="12"/>
        <v>Anghenion dysgu ychwanegol - Ysgolion arbennig</v>
      </c>
      <c r="AC110" s="275">
        <f t="shared" si="11"/>
        <v>0</v>
      </c>
    </row>
    <row r="111" spans="1:29" ht="15.5" x14ac:dyDescent="0.35">
      <c r="A111" s="286" t="s">
        <v>43</v>
      </c>
      <c r="B111" s="286"/>
      <c r="C111" s="286" t="s">
        <v>1894</v>
      </c>
      <c r="D111" s="286" t="str">
        <f>IF(ISERROR(VLOOKUP(B111,Translate!$G$3:$H$168,2,FALSE)),"",VLOOKUP(B111,Translate!$G$3:$H$168,2,FALSE))</f>
        <v/>
      </c>
      <c r="G111" s="275">
        <v>5</v>
      </c>
      <c r="H111" s="275">
        <v>5</v>
      </c>
      <c r="L111" s="275" t="str">
        <f t="shared" si="7"/>
        <v/>
      </c>
      <c r="M111" s="275" t="str">
        <f t="shared" si="8"/>
        <v/>
      </c>
      <c r="N111" s="275" t="s">
        <v>1898</v>
      </c>
      <c r="O111" s="275" t="s">
        <v>1899</v>
      </c>
      <c r="P111" s="275" t="str">
        <f t="shared" si="9"/>
        <v/>
      </c>
      <c r="Q111" s="277" t="str">
        <f t="shared" si="10"/>
        <v>Intangible fixed assets</v>
      </c>
      <c r="R111" s="278">
        <f>VLOOKUP(Q111,Translate!$A$3:$C$1169,2,FALSE)</f>
        <v>0</v>
      </c>
      <c r="W111" s="275" t="s">
        <v>877</v>
      </c>
      <c r="X111" s="275" t="str">
        <f t="shared" si="12"/>
        <v>Anghenion dysgu ychwanegol - Ysgolion canolradd</v>
      </c>
      <c r="Y111" s="275" t="str">
        <f t="shared" si="12"/>
        <v>Anghenion dysgu ychwanegol - Ysgolion canolradd</v>
      </c>
      <c r="Z111" s="275" t="str">
        <f t="shared" si="12"/>
        <v>Anghenion dysgu ychwanegol - Ysgolion canolradd</v>
      </c>
      <c r="AA111" s="275" t="str">
        <f t="shared" si="12"/>
        <v>Anghenion dysgu ychwanegol - Ysgolion canolradd</v>
      </c>
      <c r="AB111" s="275" t="str">
        <f t="shared" si="12"/>
        <v>Anghenion dysgu ychwanegol - Ysgolion canolradd</v>
      </c>
      <c r="AC111" s="275">
        <f t="shared" si="11"/>
        <v>0</v>
      </c>
    </row>
    <row r="112" spans="1:29" ht="15.5" x14ac:dyDescent="0.35">
      <c r="A112" s="286" t="s">
        <v>352</v>
      </c>
      <c r="B112" s="286"/>
      <c r="C112" s="286" t="s">
        <v>1897</v>
      </c>
      <c r="D112" s="286" t="str">
        <f>IF(ISERROR(VLOOKUP(B112,Translate!$G$3:$H$168,2,FALSE)),"",VLOOKUP(B112,Translate!$G$3:$H$168,2,FALSE))</f>
        <v/>
      </c>
      <c r="G112" s="275" t="s">
        <v>2830</v>
      </c>
      <c r="H112" s="275" t="s">
        <v>2830</v>
      </c>
      <c r="L112" s="275" t="str">
        <f t="shared" si="7"/>
        <v/>
      </c>
      <c r="M112" s="275" t="str">
        <f t="shared" si="8"/>
        <v/>
      </c>
      <c r="N112" s="275" t="s">
        <v>1901</v>
      </c>
      <c r="O112" s="275" t="s">
        <v>2858</v>
      </c>
      <c r="P112" s="275" t="str">
        <f t="shared" si="9"/>
        <v/>
      </c>
      <c r="Q112" s="277" t="str">
        <f t="shared" si="10"/>
        <v>cyfanswm capital expenditure</v>
      </c>
      <c r="R112" s="278" t="e">
        <f>VLOOKUP(Q112,Translate!$A$3:$C$1169,2,FALSE)</f>
        <v>#N/A</v>
      </c>
      <c r="W112" s="275" t="s">
        <v>878</v>
      </c>
      <c r="X112" s="275" t="str">
        <f t="shared" si="12"/>
        <v>Cyfanswm anghenion dysgu ychwanegol</v>
      </c>
      <c r="Y112" s="275" t="str">
        <f t="shared" si="12"/>
        <v>Cyfanswm anghenion dysgu ychwanegol</v>
      </c>
      <c r="Z112" s="275" t="str">
        <f t="shared" si="12"/>
        <v>Cyfanswm anghenion dysgu ychwanegol</v>
      </c>
      <c r="AA112" s="275" t="str">
        <f t="shared" si="12"/>
        <v>Cyfanswm anghenion dysgu ychwanegol</v>
      </c>
      <c r="AB112" s="275" t="str">
        <f t="shared" si="12"/>
        <v>Cyfanswm anghenion dysgu ychwanegol</v>
      </c>
      <c r="AC112" s="275">
        <f t="shared" si="11"/>
        <v>0</v>
      </c>
    </row>
    <row r="113" spans="1:29" ht="15.5" x14ac:dyDescent="0.35">
      <c r="A113" s="286" t="s">
        <v>295</v>
      </c>
      <c r="B113" s="286"/>
      <c r="C113" s="286" t="s">
        <v>1900</v>
      </c>
      <c r="D113" s="286" t="str">
        <f>IF(ISERROR(VLOOKUP(B113,Translate!$G$3:$H$168,2,FALSE)),"",VLOOKUP(B113,Translate!$G$3:$H$168,2,FALSE))</f>
        <v/>
      </c>
      <c r="G113" s="275" t="s">
        <v>2831</v>
      </c>
      <c r="H113" s="275" t="s">
        <v>2831</v>
      </c>
      <c r="L113" s="275" t="str">
        <f t="shared" si="7"/>
        <v/>
      </c>
      <c r="M113" s="275" t="str">
        <f t="shared" si="8"/>
        <v/>
      </c>
      <c r="N113" s="275" t="s">
        <v>1903</v>
      </c>
      <c r="O113" s="275" t="s">
        <v>1904</v>
      </c>
      <c r="P113" s="275" t="str">
        <f t="shared" si="9"/>
        <v/>
      </c>
      <c r="Q113" s="277" t="str">
        <f t="shared" si="10"/>
        <v>Sale of fixed assets</v>
      </c>
      <c r="R113" s="278">
        <f>VLOOKUP(Q113,Translate!$A$3:$C$1169,2,FALSE)</f>
        <v>0</v>
      </c>
      <c r="W113" s="275" t="s">
        <v>879</v>
      </c>
      <c r="X113" s="275" t="str">
        <f t="shared" si="12"/>
        <v>Digollediad rhwng awdurdodau - Ysgolion meithrin</v>
      </c>
      <c r="Y113" s="275" t="str">
        <f t="shared" si="12"/>
        <v>Digollediad rhwng awdurdodau - Ysgolion meithrin</v>
      </c>
      <c r="Z113" s="275" t="str">
        <f t="shared" si="12"/>
        <v>Digollediad rhwng awdurdodau - Ysgolion meithrin</v>
      </c>
      <c r="AA113" s="275" t="str">
        <f t="shared" si="12"/>
        <v>Digollediad rhwng awdurdodau - Ysgolion meithrin</v>
      </c>
      <c r="AB113" s="275" t="str">
        <f t="shared" si="12"/>
        <v>Digollediad rhwng awdurdodau - Ysgolion meithrin</v>
      </c>
      <c r="AC113" s="275">
        <f t="shared" si="11"/>
        <v>0</v>
      </c>
    </row>
    <row r="114" spans="1:29" ht="15.5" x14ac:dyDescent="0.35">
      <c r="A114" s="286" t="s">
        <v>336</v>
      </c>
      <c r="B114" s="286"/>
      <c r="C114" s="286" t="s">
        <v>1902</v>
      </c>
      <c r="D114" s="286" t="str">
        <f>IF(ISERROR(VLOOKUP(B114,Translate!$G$3:$H$168,2,FALSE)),"",VLOOKUP(B114,Translate!$G$3:$H$168,2,FALSE))</f>
        <v/>
      </c>
      <c r="G114" s="275" t="s">
        <v>1534</v>
      </c>
      <c r="H114" s="275" t="s">
        <v>3040</v>
      </c>
      <c r="L114" s="275" t="str">
        <f t="shared" si="7"/>
        <v/>
      </c>
      <c r="M114" s="275" t="str">
        <f t="shared" si="8"/>
        <v/>
      </c>
      <c r="N114" s="275" t="s">
        <v>1906</v>
      </c>
      <c r="O114" s="275" t="s">
        <v>1907</v>
      </c>
      <c r="P114" s="275" t="str">
        <f t="shared" si="9"/>
        <v/>
      </c>
      <c r="Q114" s="277" t="str">
        <f t="shared" si="10"/>
        <v>Repayments of capital advances and grants</v>
      </c>
      <c r="R114" s="278">
        <f>VLOOKUP(Q114,Translate!$A$3:$C$1169,2,FALSE)</f>
        <v>0</v>
      </c>
      <c r="W114" s="275" t="s">
        <v>880</v>
      </c>
      <c r="X114" s="275" t="str">
        <f t="shared" si="12"/>
        <v>Digollediad rhwng awdurdodau - Ysgolion cynradd</v>
      </c>
      <c r="Y114" s="275" t="str">
        <f t="shared" si="12"/>
        <v>Digollediad rhwng awdurdodau - Ysgolion cynradd</v>
      </c>
      <c r="Z114" s="275" t="str">
        <f t="shared" si="12"/>
        <v>Digollediad rhwng awdurdodau - Ysgolion cynradd</v>
      </c>
      <c r="AA114" s="275" t="str">
        <f t="shared" si="12"/>
        <v>Digollediad rhwng awdurdodau - Ysgolion cynradd</v>
      </c>
      <c r="AB114" s="275" t="str">
        <f t="shared" si="12"/>
        <v>Digollediad rhwng awdurdodau - Ysgolion cynradd</v>
      </c>
      <c r="AC114" s="275">
        <f t="shared" si="11"/>
        <v>0</v>
      </c>
    </row>
    <row r="115" spans="1:29" ht="15.5" x14ac:dyDescent="0.35">
      <c r="A115" s="286" t="s">
        <v>354</v>
      </c>
      <c r="B115" s="286"/>
      <c r="C115" s="286" t="s">
        <v>1905</v>
      </c>
      <c r="D115" s="286" t="str">
        <f>IF(ISERROR(VLOOKUP(B115,Translate!$G$3:$H$168,2,FALSE)),"",VLOOKUP(B115,Translate!$G$3:$H$168,2,FALSE))</f>
        <v/>
      </c>
      <c r="G115" s="275" t="s">
        <v>3080</v>
      </c>
      <c r="H115" s="275" t="s">
        <v>3103</v>
      </c>
      <c r="L115" s="275" t="str">
        <f t="shared" si="7"/>
        <v/>
      </c>
      <c r="M115" s="275" t="str">
        <f t="shared" si="8"/>
        <v/>
      </c>
      <c r="N115" s="275" t="s">
        <v>1909</v>
      </c>
      <c r="O115" s="275" t="s">
        <v>2859</v>
      </c>
      <c r="P115" s="275" t="str">
        <f t="shared" si="9"/>
        <v/>
      </c>
      <c r="Q115" s="277" t="str">
        <f t="shared" si="10"/>
        <v>cyfanswm receipts</v>
      </c>
      <c r="R115" s="278" t="e">
        <f>VLOOKUP(Q115,Translate!$A$3:$C$1169,2,FALSE)</f>
        <v>#N/A</v>
      </c>
      <c r="W115" s="275" t="s">
        <v>881</v>
      </c>
      <c r="X115" s="275" t="str">
        <f t="shared" si="12"/>
        <v>Digollediad rhwng awdurdodau - Ysgolion uwchradd</v>
      </c>
      <c r="Y115" s="275" t="str">
        <f t="shared" si="12"/>
        <v>Digollediad rhwng awdurdodau - Ysgolion uwchradd</v>
      </c>
      <c r="Z115" s="275" t="str">
        <f t="shared" si="12"/>
        <v>Digollediad rhwng awdurdodau - Ysgolion uwchradd</v>
      </c>
      <c r="AA115" s="275" t="str">
        <f t="shared" si="12"/>
        <v>Digollediad rhwng awdurdodau - Ysgolion uwchradd</v>
      </c>
      <c r="AB115" s="275" t="str">
        <f t="shared" si="12"/>
        <v>Digollediad rhwng awdurdodau - Ysgolion uwchradd</v>
      </c>
      <c r="AC115" s="275">
        <f t="shared" si="11"/>
        <v>0</v>
      </c>
    </row>
    <row r="116" spans="1:29" ht="15.5" x14ac:dyDescent="0.35">
      <c r="A116" s="286" t="s">
        <v>987</v>
      </c>
      <c r="B116" s="286"/>
      <c r="C116" s="286" t="s">
        <v>1908</v>
      </c>
      <c r="D116" s="286" t="str">
        <f>IF(ISERROR(VLOOKUP(B116,Translate!$G$3:$H$168,2,FALSE)),"",VLOOKUP(B116,Translate!$G$3:$H$168,2,FALSE))</f>
        <v/>
      </c>
      <c r="G116" s="275" t="s">
        <v>1595</v>
      </c>
      <c r="H116" s="275" t="s">
        <v>3060</v>
      </c>
      <c r="L116" s="275" t="str">
        <f t="shared" si="7"/>
        <v/>
      </c>
      <c r="M116" s="275" t="str">
        <f t="shared" si="8"/>
        <v/>
      </c>
      <c r="N116" s="275" t="s">
        <v>1911</v>
      </c>
      <c r="O116" s="275" t="s">
        <v>1912</v>
      </c>
      <c r="P116" s="275" t="str">
        <f t="shared" si="9"/>
        <v/>
      </c>
      <c r="Q116" s="277" t="str">
        <f t="shared" si="10"/>
        <v>Assets not funded by LA capital expenditure</v>
      </c>
      <c r="R116" s="278">
        <f>VLOOKUP(Q116,Translate!$A$3:$C$1169,2,FALSE)</f>
        <v>0</v>
      </c>
      <c r="W116" s="275" t="s">
        <v>882</v>
      </c>
      <c r="X116" s="275" t="str">
        <f t="shared" si="12"/>
        <v>Digollediad rhwng awdurdodau - Ysgolion arbennig</v>
      </c>
      <c r="Y116" s="275" t="str">
        <f t="shared" si="12"/>
        <v>Digollediad rhwng awdurdodau - Ysgolion arbennig</v>
      </c>
      <c r="Z116" s="275" t="str">
        <f t="shared" si="12"/>
        <v>Digollediad rhwng awdurdodau - Ysgolion arbennig</v>
      </c>
      <c r="AA116" s="275" t="str">
        <f t="shared" si="12"/>
        <v>Digollediad rhwng awdurdodau - Ysgolion arbennig</v>
      </c>
      <c r="AB116" s="275" t="str">
        <f t="shared" si="12"/>
        <v>Digollediad rhwng awdurdodau - Ysgolion arbennig</v>
      </c>
      <c r="AC116" s="275">
        <f t="shared" si="11"/>
        <v>0</v>
      </c>
    </row>
    <row r="117" spans="1:29" ht="15.5" x14ac:dyDescent="0.35">
      <c r="A117" s="286" t="s">
        <v>42</v>
      </c>
      <c r="B117" s="286"/>
      <c r="C117" s="286" t="s">
        <v>1910</v>
      </c>
      <c r="D117" s="286" t="str">
        <f>IF(ISERROR(VLOOKUP(B117,Translate!$G$3:$H$168,2,FALSE)),"",VLOOKUP(B117,Translate!$G$3:$H$168,2,FALSE))</f>
        <v/>
      </c>
      <c r="G117" s="275" t="s">
        <v>1537</v>
      </c>
      <c r="H117" s="275" t="s">
        <v>3041</v>
      </c>
      <c r="L117" s="275" t="str">
        <f t="shared" si="7"/>
        <v/>
      </c>
      <c r="M117" s="275" t="str">
        <f t="shared" si="8"/>
        <v/>
      </c>
      <c r="O117" s="275" t="s">
        <v>1915</v>
      </c>
      <c r="P117" s="275" t="str">
        <f t="shared" si="9"/>
        <v/>
      </c>
      <c r="Q117" s="277" t="str">
        <f t="shared" si="10"/>
        <v>Capital expenditure and receipts</v>
      </c>
      <c r="R117" s="278">
        <f>VLOOKUP(Q117,Translate!$A$3:$C$1169,2,FALSE)</f>
        <v>0</v>
      </c>
      <c r="W117" s="275" t="s">
        <v>883</v>
      </c>
      <c r="X117" s="275" t="str">
        <f t="shared" si="12"/>
        <v>Digollediad rhwng awdurdodau - Ysgolion canolradd</v>
      </c>
      <c r="Y117" s="275" t="str">
        <f t="shared" si="12"/>
        <v>Digollediad rhwng awdurdodau - Ysgolion canolradd</v>
      </c>
      <c r="Z117" s="275" t="str">
        <f t="shared" si="12"/>
        <v>Digollediad rhwng awdurdodau - Ysgolion canolradd</v>
      </c>
      <c r="AA117" s="275" t="str">
        <f t="shared" si="12"/>
        <v>Digollediad rhwng awdurdodau - Ysgolion canolradd</v>
      </c>
      <c r="AB117" s="275" t="str">
        <f t="shared" si="12"/>
        <v>Digollediad rhwng awdurdodau - Ysgolion canolradd</v>
      </c>
      <c r="AC117" s="275">
        <f t="shared" si="11"/>
        <v>0</v>
      </c>
    </row>
    <row r="118" spans="1:29" ht="15.5" x14ac:dyDescent="0.35">
      <c r="A118" s="286" t="s">
        <v>1913</v>
      </c>
      <c r="B118" s="286"/>
      <c r="C118" s="286" t="s">
        <v>1914</v>
      </c>
      <c r="D118" s="286" t="str">
        <f>IF(ISERROR(VLOOKUP(B118,Translate!$G$3:$H$168,2,FALSE)),"",VLOOKUP(B118,Translate!$G$3:$H$168,2,FALSE))</f>
        <v/>
      </c>
      <c r="G118" s="275" t="s">
        <v>1539</v>
      </c>
      <c r="H118" s="275" t="s">
        <v>2840</v>
      </c>
      <c r="L118" s="275" t="str">
        <f t="shared" si="7"/>
        <v/>
      </c>
      <c r="M118" s="275" t="str">
        <f t="shared" si="8"/>
        <v/>
      </c>
      <c r="O118" s="275" t="s">
        <v>1917</v>
      </c>
      <c r="P118" s="275" t="str">
        <f t="shared" si="9"/>
        <v/>
      </c>
      <c r="Q118" s="277" t="str">
        <f t="shared" si="10"/>
        <v>Expenditure</v>
      </c>
      <c r="R118" s="278">
        <f>VLOOKUP(Q118,Translate!$A$3:$C$1169,2,FALSE)</f>
        <v>0</v>
      </c>
      <c r="W118" s="275" t="s">
        <v>839</v>
      </c>
      <c r="X118" s="275" t="str">
        <f t="shared" si="12"/>
        <v>Cyfanswm digollediad rhwng awdurdodau</v>
      </c>
      <c r="Y118" s="275" t="str">
        <f t="shared" si="12"/>
        <v>Cyfanswm digollediad rhwng awdurdodau</v>
      </c>
      <c r="Z118" s="275" t="str">
        <f t="shared" si="12"/>
        <v>Cyfanswm digollediad rhwng awdurdodau</v>
      </c>
      <c r="AA118" s="275" t="str">
        <f t="shared" si="12"/>
        <v>Cyfanswm digollediad rhwng awdurdodau</v>
      </c>
      <c r="AB118" s="275" t="str">
        <f t="shared" si="12"/>
        <v>Cyfanswm digollediad rhwng awdurdodau</v>
      </c>
      <c r="AC118" s="275">
        <f t="shared" si="11"/>
        <v>0</v>
      </c>
    </row>
    <row r="119" spans="1:29" ht="15.5" x14ac:dyDescent="0.35">
      <c r="A119" s="286" t="s">
        <v>779</v>
      </c>
      <c r="B119" s="286"/>
      <c r="C119" s="286" t="s">
        <v>1916</v>
      </c>
      <c r="D119" s="286" t="str">
        <f>IF(ISERROR(VLOOKUP(B119,Translate!$G$3:$H$168,2,FALSE)),"",VLOOKUP(B119,Translate!$G$3:$H$168,2,FALSE))</f>
        <v/>
      </c>
      <c r="G119" s="275" t="s">
        <v>2824</v>
      </c>
      <c r="H119" s="275" t="s">
        <v>3042</v>
      </c>
      <c r="L119" s="275" t="str">
        <f t="shared" si="7"/>
        <v/>
      </c>
      <c r="M119" s="275" t="str">
        <f t="shared" si="8"/>
        <v/>
      </c>
      <c r="O119" s="275" t="s">
        <v>1919</v>
      </c>
      <c r="P119" s="275" t="str">
        <f t="shared" si="9"/>
        <v/>
      </c>
      <c r="Q119" s="277" t="str">
        <f t="shared" si="10"/>
        <v>Receipts</v>
      </c>
      <c r="R119" s="278">
        <f>VLOOKUP(Q119,Translate!$A$3:$C$1169,2,FALSE)</f>
        <v>0</v>
      </c>
      <c r="W119" s="275" t="s">
        <v>979</v>
      </c>
      <c r="X119" s="275" t="str">
        <f t="shared" si="12"/>
        <v>Arlwyo yn yr ysgol - Ysgolion meithrin</v>
      </c>
      <c r="Y119" s="275" t="str">
        <f t="shared" si="12"/>
        <v>Arlwyo yn yr ysgol - Ysgolion meithrin</v>
      </c>
      <c r="Z119" s="275" t="str">
        <f t="shared" si="12"/>
        <v>Arlwyo yn yr ysgol - Ysgolion meithrin</v>
      </c>
      <c r="AA119" s="275" t="str">
        <f t="shared" si="12"/>
        <v>Arlwyo yn yr ysgol - Ysgolion meithrin</v>
      </c>
      <c r="AB119" s="275" t="str">
        <f t="shared" si="12"/>
        <v>Arlwyo yn yr ysgol - Ysgolion meithrin</v>
      </c>
      <c r="AC119" s="275">
        <f t="shared" si="11"/>
        <v>0</v>
      </c>
    </row>
    <row r="120" spans="1:29" ht="15.5" x14ac:dyDescent="0.35">
      <c r="A120" s="286" t="s">
        <v>784</v>
      </c>
      <c r="B120" s="286"/>
      <c r="C120" s="286" t="s">
        <v>1918</v>
      </c>
      <c r="D120" s="286" t="str">
        <f>IF(ISERROR(VLOOKUP(B120,Translate!$G$3:$H$168,2,FALSE)),"",VLOOKUP(B120,Translate!$G$3:$H$168,2,FALSE))</f>
        <v/>
      </c>
      <c r="G120" s="275" t="s">
        <v>1541</v>
      </c>
      <c r="H120" s="275" t="s">
        <v>3043</v>
      </c>
      <c r="L120" s="275" t="str">
        <f t="shared" si="7"/>
        <v/>
      </c>
      <c r="M120" s="275" t="str">
        <f t="shared" si="8"/>
        <v/>
      </c>
      <c r="O120" s="275" t="s">
        <v>1921</v>
      </c>
      <c r="P120" s="275" t="str">
        <f t="shared" si="9"/>
        <v/>
      </c>
      <c r="Q120" s="277" t="str">
        <f t="shared" si="10"/>
        <v>Memo</v>
      </c>
      <c r="R120" s="278">
        <f>VLOOKUP(Q120,Translate!$A$3:$C$1169,2,FALSE)</f>
        <v>0</v>
      </c>
      <c r="W120" s="275" t="s">
        <v>980</v>
      </c>
      <c r="X120" s="275" t="str">
        <f t="shared" si="12"/>
        <v>Arlwyo yn yr ysgol - Ysgolion cynradd</v>
      </c>
      <c r="Y120" s="275" t="str">
        <f t="shared" si="12"/>
        <v>Arlwyo yn yr ysgol - Ysgolion cynradd</v>
      </c>
      <c r="Z120" s="275" t="str">
        <f t="shared" si="12"/>
        <v>Arlwyo yn yr ysgol - Ysgolion cynradd</v>
      </c>
      <c r="AA120" s="275" t="str">
        <f t="shared" si="12"/>
        <v>Arlwyo yn yr ysgol - Ysgolion cynradd</v>
      </c>
      <c r="AB120" s="275" t="str">
        <f t="shared" si="12"/>
        <v>Arlwyo yn yr ysgol - Ysgolion cynradd</v>
      </c>
      <c r="AC120" s="275">
        <f t="shared" si="11"/>
        <v>0</v>
      </c>
    </row>
    <row r="121" spans="1:29" ht="15.5" x14ac:dyDescent="0.35">
      <c r="A121" s="286" t="s">
        <v>2875</v>
      </c>
      <c r="B121" s="286"/>
      <c r="C121" s="286" t="s">
        <v>1920</v>
      </c>
      <c r="D121" s="286" t="str">
        <f>IF(ISERROR(VLOOKUP(B121,Translate!$G$3:$H$168,2,FALSE)),"",VLOOKUP(B121,Translate!$G$3:$H$168,2,FALSE))</f>
        <v/>
      </c>
      <c r="G121" s="275" t="s">
        <v>1543</v>
      </c>
      <c r="H121" s="275" t="s">
        <v>3061</v>
      </c>
      <c r="L121" s="275" t="str">
        <f t="shared" si="7"/>
        <v/>
      </c>
      <c r="M121" s="275" t="str">
        <f t="shared" si="8"/>
        <v/>
      </c>
      <c r="O121" s="275" t="s">
        <v>504</v>
      </c>
      <c r="P121" s="275" t="str">
        <f t="shared" si="9"/>
        <v/>
      </c>
      <c r="Q121" s="277" t="str">
        <f t="shared" si="10"/>
        <v>£ thousand</v>
      </c>
      <c r="R121" s="278">
        <f>VLOOKUP(Q121,Translate!$A$3:$C$1169,2,FALSE)</f>
        <v>0</v>
      </c>
      <c r="W121" s="275" t="s">
        <v>981</v>
      </c>
      <c r="X121" s="275" t="str">
        <f t="shared" si="12"/>
        <v>Arlwyo yn yr ysgol - Ysgolion uwchradd</v>
      </c>
      <c r="Y121" s="275" t="str">
        <f t="shared" si="12"/>
        <v>Arlwyo yn yr ysgol - Ysgolion uwchradd</v>
      </c>
      <c r="Z121" s="275" t="str">
        <f t="shared" si="12"/>
        <v>Arlwyo yn yr ysgol - Ysgolion uwchradd</v>
      </c>
      <c r="AA121" s="275" t="str">
        <f t="shared" si="12"/>
        <v>Arlwyo yn yr ysgol - Ysgolion uwchradd</v>
      </c>
      <c r="AB121" s="275" t="str">
        <f t="shared" si="12"/>
        <v>Arlwyo yn yr ysgol - Ysgolion uwchradd</v>
      </c>
      <c r="AC121" s="275">
        <f t="shared" si="11"/>
        <v>0</v>
      </c>
    </row>
    <row r="122" spans="1:29" ht="15.5" x14ac:dyDescent="0.35">
      <c r="A122" s="286" t="s">
        <v>226</v>
      </c>
      <c r="B122" s="286"/>
      <c r="C122" s="286" t="s">
        <v>1922</v>
      </c>
      <c r="D122" s="286" t="str">
        <f>IF(ISERROR(VLOOKUP(B122,Translate!$G$3:$H$168,2,FALSE)),"",VLOOKUP(B122,Translate!$G$3:$H$168,2,FALSE))</f>
        <v/>
      </c>
      <c r="G122" s="275" t="s">
        <v>1545</v>
      </c>
      <c r="H122" s="275" t="s">
        <v>3044</v>
      </c>
      <c r="L122" s="275" t="str">
        <f t="shared" si="7"/>
        <v/>
      </c>
      <c r="M122" s="275" t="str">
        <f t="shared" si="8"/>
        <v/>
      </c>
      <c r="P122" s="275" t="str">
        <f t="shared" si="9"/>
        <v/>
      </c>
      <c r="Q122" s="277" t="str">
        <f t="shared" si="10"/>
        <v/>
      </c>
      <c r="R122" s="278" t="e">
        <f>VLOOKUP(Q122,Translate!$A$3:$C$1169,2,FALSE)</f>
        <v>#N/A</v>
      </c>
      <c r="W122" s="275" t="s">
        <v>982</v>
      </c>
      <c r="X122" s="275" t="str">
        <f t="shared" si="12"/>
        <v>Arlwyo yn yr ysgol - Ysgolion arbennig</v>
      </c>
      <c r="Y122" s="275" t="str">
        <f t="shared" si="12"/>
        <v>Arlwyo yn yr ysgol - Ysgolion arbennig</v>
      </c>
      <c r="Z122" s="275" t="str">
        <f t="shared" si="12"/>
        <v>Arlwyo yn yr ysgol - Ysgolion arbennig</v>
      </c>
      <c r="AA122" s="275" t="str">
        <f t="shared" si="12"/>
        <v>Arlwyo yn yr ysgol - Ysgolion arbennig</v>
      </c>
      <c r="AB122" s="275" t="str">
        <f t="shared" si="12"/>
        <v>Arlwyo yn yr ysgol - Ysgolion arbennig</v>
      </c>
      <c r="AC122" s="275">
        <f t="shared" si="11"/>
        <v>0</v>
      </c>
    </row>
    <row r="123" spans="1:29" ht="15.5" x14ac:dyDescent="0.35">
      <c r="A123" s="286" t="s">
        <v>733</v>
      </c>
      <c r="B123" s="286"/>
      <c r="C123" s="286" t="s">
        <v>1923</v>
      </c>
      <c r="D123" s="286" t="str">
        <f>IF(ISERROR(VLOOKUP(B123,Translate!$G$3:$H$168,2,FALSE)),"",VLOOKUP(B123,Translate!$G$3:$H$168,2,FALSE))</f>
        <v/>
      </c>
      <c r="G123" s="275" t="s">
        <v>3081</v>
      </c>
      <c r="H123" s="275" t="s">
        <v>3104</v>
      </c>
      <c r="L123" s="275" t="str">
        <f t="shared" si="7"/>
        <v/>
      </c>
      <c r="M123" s="275" t="str">
        <f t="shared" si="8"/>
        <v/>
      </c>
      <c r="N123" s="274" t="s">
        <v>1925</v>
      </c>
      <c r="O123" s="275" t="s">
        <v>1926</v>
      </c>
      <c r="P123" s="275" t="str">
        <f t="shared" si="9"/>
        <v/>
      </c>
      <c r="Q123" s="277" t="str">
        <f t="shared" si="10"/>
        <v>COR 4:         Capital outturn 4</v>
      </c>
      <c r="R123" s="278">
        <f>VLOOKUP(Q123,Translate!$A$3:$C$1169,2,FALSE)</f>
        <v>0</v>
      </c>
      <c r="W123" s="275" t="s">
        <v>983</v>
      </c>
      <c r="X123" s="275" t="str">
        <f t="shared" si="12"/>
        <v>Arlwyo yn yr ysgol - Ysgolion canolradd</v>
      </c>
      <c r="Y123" s="275" t="str">
        <f t="shared" si="12"/>
        <v>Arlwyo yn yr ysgol - Ysgolion canolradd</v>
      </c>
      <c r="Z123" s="275" t="str">
        <f t="shared" si="12"/>
        <v>Arlwyo yn yr ysgol - Ysgolion canolradd</v>
      </c>
      <c r="AA123" s="275" t="str">
        <f t="shared" si="12"/>
        <v>Arlwyo yn yr ysgol - Ysgolion canolradd</v>
      </c>
      <c r="AB123" s="275" t="str">
        <f t="shared" si="12"/>
        <v>Arlwyo yn yr ysgol - Ysgolion canolradd</v>
      </c>
      <c r="AC123" s="275">
        <f t="shared" si="11"/>
        <v>0</v>
      </c>
    </row>
    <row r="124" spans="1:29" ht="15.5" x14ac:dyDescent="0.35">
      <c r="A124" s="286" t="s">
        <v>732</v>
      </c>
      <c r="B124" s="286"/>
      <c r="C124" s="286" t="s">
        <v>1924</v>
      </c>
      <c r="D124" s="286" t="str">
        <f>IF(ISERROR(VLOOKUP(B124,Translate!$G$3:$H$168,2,FALSE)),"",VLOOKUP(B124,Translate!$G$3:$H$168,2,FALSE))</f>
        <v/>
      </c>
      <c r="G124" s="275" t="s">
        <v>1547</v>
      </c>
      <c r="H124" s="275" t="s">
        <v>3062</v>
      </c>
      <c r="L124" s="275" t="str">
        <f t="shared" si="7"/>
        <v/>
      </c>
      <c r="M124" s="275" t="str">
        <f t="shared" si="8"/>
        <v/>
      </c>
      <c r="O124" s="275" t="s">
        <v>1928</v>
      </c>
      <c r="P124" s="275" t="str">
        <f t="shared" si="9"/>
        <v/>
      </c>
      <c r="Q124" s="277" t="str">
        <f t="shared" si="10"/>
        <v>Financing of capital expenditure and capital account summary, 2014-15</v>
      </c>
      <c r="R124" s="278">
        <f>VLOOKUP(Q124,Translate!$A$3:$C$1169,2,FALSE)</f>
        <v>0</v>
      </c>
      <c r="W124" s="275" t="s">
        <v>984</v>
      </c>
      <c r="X124" s="275" t="str">
        <f t="shared" si="12"/>
        <v>Cyfanswm arlwyo yn yr ysgol</v>
      </c>
      <c r="Y124" s="275" t="str">
        <f t="shared" si="12"/>
        <v>Cyfanswm arlwyo yn yr ysgol</v>
      </c>
      <c r="Z124" s="275" t="str">
        <f t="shared" si="12"/>
        <v>Cyfanswm arlwyo yn yr ysgol</v>
      </c>
      <c r="AA124" s="275" t="str">
        <f t="shared" si="12"/>
        <v>Cyfanswm arlwyo yn yr ysgol</v>
      </c>
      <c r="AB124" s="275" t="str">
        <f t="shared" si="12"/>
        <v>Cyfanswm arlwyo yn yr ysgol</v>
      </c>
      <c r="AC124" s="275">
        <f t="shared" si="11"/>
        <v>0</v>
      </c>
    </row>
    <row r="125" spans="1:29" ht="15.5" x14ac:dyDescent="0.35">
      <c r="A125" s="286" t="s">
        <v>775</v>
      </c>
      <c r="B125" s="286"/>
      <c r="C125" s="286" t="s">
        <v>1927</v>
      </c>
      <c r="D125" s="286" t="str">
        <f>IF(ISERROR(VLOOKUP(B125,Translate!$G$3:$H$168,2,FALSE)),"",VLOOKUP(B125,Translate!$G$3:$H$168,2,FALSE))</f>
        <v/>
      </c>
      <c r="G125" s="275" t="s">
        <v>1548</v>
      </c>
      <c r="H125" s="275" t="s">
        <v>3063</v>
      </c>
      <c r="L125" s="275" t="str">
        <f t="shared" si="7"/>
        <v/>
      </c>
      <c r="M125" s="275" t="str">
        <f t="shared" si="8"/>
        <v/>
      </c>
      <c r="O125" s="275" t="s">
        <v>1930</v>
      </c>
      <c r="P125" s="275" t="str">
        <f t="shared" si="9"/>
        <v/>
      </c>
      <c r="Q125" s="277" t="str">
        <f t="shared" si="10"/>
        <v>Service block (COR 1-2 corresponding references)</v>
      </c>
      <c r="R125" s="278">
        <f>VLOOKUP(Q125,Translate!$A$3:$C$1169,2,FALSE)</f>
        <v>0</v>
      </c>
      <c r="W125" s="275" t="s">
        <v>884</v>
      </c>
      <c r="X125" s="275" t="str">
        <f t="shared" si="12"/>
        <v>Cyllid ysgol arall - meithrin</v>
      </c>
      <c r="Y125" s="275" t="str">
        <f t="shared" si="12"/>
        <v>Cyllid ysgol arall - meithrin</v>
      </c>
      <c r="Z125" s="275" t="str">
        <f t="shared" si="12"/>
        <v>Cyllid ysgol arall - meithrin</v>
      </c>
      <c r="AA125" s="275" t="str">
        <f t="shared" si="12"/>
        <v>Cyllid ysgol arall - meithrin</v>
      </c>
      <c r="AB125" s="275" t="str">
        <f t="shared" si="12"/>
        <v>Cyllid ysgol arall - meithrin</v>
      </c>
      <c r="AC125" s="275">
        <f t="shared" si="11"/>
        <v>0</v>
      </c>
    </row>
    <row r="126" spans="1:29" ht="15.5" x14ac:dyDescent="0.35">
      <c r="A126" s="286" t="s">
        <v>146</v>
      </c>
      <c r="B126" s="286"/>
      <c r="C126" s="286" t="s">
        <v>1929</v>
      </c>
      <c r="D126" s="286" t="str">
        <f>IF(ISERROR(VLOOKUP(B126,Translate!$G$3:$H$168,2,FALSE)),"",VLOOKUP(B126,Translate!$G$3:$H$168,2,FALSE))</f>
        <v/>
      </c>
      <c r="G126" s="275" t="s">
        <v>1549</v>
      </c>
      <c r="H126" s="275" t="s">
        <v>3045</v>
      </c>
      <c r="L126" s="275" t="str">
        <f t="shared" si="7"/>
        <v/>
      </c>
      <c r="M126" s="275" t="str">
        <f t="shared" si="8"/>
        <v/>
      </c>
      <c r="N126" s="275">
        <v>1</v>
      </c>
      <c r="O126" s="275" t="s">
        <v>1931</v>
      </c>
      <c r="P126" s="275" t="str">
        <f t="shared" si="9"/>
        <v>(line 6)</v>
      </c>
      <c r="Q126" s="277" t="str">
        <f t="shared" si="10"/>
        <v xml:space="preserve">Education </v>
      </c>
      <c r="R126" s="278" t="e">
        <f>VLOOKUP(Q126,Translate!$A$3:$C$1169,2,FALSE)</f>
        <v>#N/A</v>
      </c>
      <c r="W126" s="275" t="s">
        <v>885</v>
      </c>
      <c r="X126" s="275" t="str">
        <f t="shared" si="12"/>
        <v>Cyllid ysgol arall - - Ysgolion cynradd</v>
      </c>
      <c r="Y126" s="275" t="str">
        <f t="shared" si="12"/>
        <v>Cyllid ysgol arall - - Ysgolion cynradd</v>
      </c>
      <c r="Z126" s="275" t="str">
        <f t="shared" si="12"/>
        <v>Cyllid ysgol arall - - Ysgolion cynradd</v>
      </c>
      <c r="AA126" s="275" t="str">
        <f t="shared" si="12"/>
        <v>Cyllid ysgol arall - - Ysgolion cynradd</v>
      </c>
      <c r="AB126" s="275" t="str">
        <f t="shared" si="12"/>
        <v>Cyllid ysgol arall - - Ysgolion cynradd</v>
      </c>
      <c r="AC126" s="275">
        <f t="shared" si="11"/>
        <v>0</v>
      </c>
    </row>
    <row r="127" spans="1:29" ht="15.5" x14ac:dyDescent="0.35">
      <c r="A127" s="286" t="s">
        <v>3142</v>
      </c>
      <c r="B127" s="286"/>
      <c r="C127" s="286" t="s">
        <v>3143</v>
      </c>
      <c r="D127" s="286" t="str">
        <f>IF(ISERROR(VLOOKUP(B127,Translate!$G$3:$H$168,2,FALSE)),"",VLOOKUP(B127,Translate!$G$3:$H$168,2,FALSE))</f>
        <v/>
      </c>
      <c r="G127" s="275" t="s">
        <v>1551</v>
      </c>
      <c r="H127" s="275" t="s">
        <v>3046</v>
      </c>
      <c r="L127" s="275" t="str">
        <f t="shared" si="7"/>
        <v/>
      </c>
      <c r="M127" s="275" t="str">
        <f t="shared" si="8"/>
        <v/>
      </c>
      <c r="N127" s="275">
        <v>2</v>
      </c>
      <c r="O127" s="275" t="s">
        <v>1933</v>
      </c>
      <c r="P127" s="275" t="str">
        <f t="shared" si="9"/>
        <v>(line 7)</v>
      </c>
      <c r="Q127" s="277" t="str">
        <f t="shared" si="10"/>
        <v xml:space="preserve">Social services </v>
      </c>
      <c r="R127" s="278" t="e">
        <f>VLOOKUP(Q127,Translate!$A$3:$C$1169,2,FALSE)</f>
        <v>#N/A</v>
      </c>
      <c r="W127" s="275" t="s">
        <v>886</v>
      </c>
      <c r="X127" s="275" t="str">
        <f t="shared" si="12"/>
        <v>Cyllid ysgol arall - - Ysgolion uwchradd</v>
      </c>
      <c r="Y127" s="275" t="str">
        <f t="shared" si="12"/>
        <v>Cyllid ysgol arall - - Ysgolion uwchradd</v>
      </c>
      <c r="Z127" s="275" t="str">
        <f t="shared" si="12"/>
        <v>Cyllid ysgol arall - - Ysgolion uwchradd</v>
      </c>
      <c r="AA127" s="275" t="str">
        <f t="shared" si="12"/>
        <v>Cyllid ysgol arall - - Ysgolion uwchradd</v>
      </c>
      <c r="AB127" s="275" t="str">
        <f t="shared" si="12"/>
        <v>Cyllid ysgol arall - - Ysgolion uwchradd</v>
      </c>
      <c r="AC127" s="275">
        <f t="shared" si="11"/>
        <v>0</v>
      </c>
    </row>
    <row r="128" spans="1:29" ht="15.5" x14ac:dyDescent="0.35">
      <c r="A128" s="286" t="s">
        <v>84</v>
      </c>
      <c r="B128" s="286"/>
      <c r="C128" s="286" t="s">
        <v>1932</v>
      </c>
      <c r="D128" s="286" t="str">
        <f>IF(ISERROR(VLOOKUP(B128,Translate!$G$3:$H$168,2,FALSE)),"",VLOOKUP(B128,Translate!$G$3:$H$168,2,FALSE))</f>
        <v/>
      </c>
      <c r="G128" s="275" t="s">
        <v>3082</v>
      </c>
      <c r="H128" s="275" t="s">
        <v>3105</v>
      </c>
      <c r="L128" s="275" t="str">
        <f t="shared" si="7"/>
        <v/>
      </c>
      <c r="M128" s="275" t="str">
        <f t="shared" si="8"/>
        <v/>
      </c>
      <c r="N128" s="275">
        <v>3</v>
      </c>
      <c r="O128" s="275" t="s">
        <v>1935</v>
      </c>
      <c r="P128" s="275" t="str">
        <f t="shared" si="9"/>
        <v>(line 15)</v>
      </c>
      <c r="Q128" s="277" t="str">
        <f t="shared" si="10"/>
        <v xml:space="preserve">Transport </v>
      </c>
      <c r="R128" s="278" t="e">
        <f>VLOOKUP(Q128,Translate!$A$3:$C$1169,2,FALSE)</f>
        <v>#N/A</v>
      </c>
      <c r="W128" s="275" t="s">
        <v>887</v>
      </c>
      <c r="X128" s="275" t="str">
        <f t="shared" si="12"/>
        <v>Cyllid ysgol arall - - Ysgolion arbennig</v>
      </c>
      <c r="Y128" s="275" t="str">
        <f t="shared" si="12"/>
        <v>Cyllid ysgol arall - - Ysgolion arbennig</v>
      </c>
      <c r="Z128" s="275" t="str">
        <f t="shared" si="12"/>
        <v>Cyllid ysgol arall - - Ysgolion arbennig</v>
      </c>
      <c r="AA128" s="275" t="str">
        <f t="shared" si="12"/>
        <v>Cyllid ysgol arall - - Ysgolion arbennig</v>
      </c>
      <c r="AB128" s="275" t="str">
        <f t="shared" si="12"/>
        <v>Cyllid ysgol arall - - Ysgolion arbennig</v>
      </c>
      <c r="AC128" s="275">
        <f t="shared" si="11"/>
        <v>0</v>
      </c>
    </row>
    <row r="129" spans="1:29" ht="15.5" x14ac:dyDescent="0.35">
      <c r="A129" s="286" t="s">
        <v>82</v>
      </c>
      <c r="B129" s="286"/>
      <c r="C129" s="286" t="s">
        <v>1934</v>
      </c>
      <c r="D129" s="286" t="str">
        <f>IF(ISERROR(VLOOKUP(B129,Translate!$G$3:$H$168,2,FALSE)),"",VLOOKUP(B129,Translate!$G$3:$H$168,2,FALSE))</f>
        <v/>
      </c>
      <c r="G129" s="275" t="s">
        <v>1554</v>
      </c>
      <c r="H129" s="275" t="s">
        <v>2837</v>
      </c>
      <c r="L129" s="275" t="str">
        <f t="shared" si="7"/>
        <v/>
      </c>
      <c r="M129" s="275" t="str">
        <f t="shared" si="8"/>
        <v/>
      </c>
      <c r="N129" s="275">
        <v>4</v>
      </c>
      <c r="O129" s="275" t="s">
        <v>1937</v>
      </c>
      <c r="P129" s="275" t="str">
        <f t="shared" si="9"/>
        <v>(line 36)</v>
      </c>
      <c r="Q129" s="277" t="str">
        <f t="shared" si="10"/>
        <v xml:space="preserve">Housing </v>
      </c>
      <c r="R129" s="278" t="e">
        <f>VLOOKUP(Q129,Translate!$A$3:$C$1169,2,FALSE)</f>
        <v>#N/A</v>
      </c>
      <c r="W129" s="275" t="s">
        <v>888</v>
      </c>
      <c r="X129" s="275" t="str">
        <f t="shared" si="12"/>
        <v>Cyllid ysgol arall - - Ysgolion canolradd</v>
      </c>
      <c r="Y129" s="275" t="str">
        <f t="shared" si="12"/>
        <v>Cyllid ysgol arall - - Ysgolion canolradd</v>
      </c>
      <c r="Z129" s="275" t="str">
        <f t="shared" si="12"/>
        <v>Cyllid ysgol arall - - Ysgolion canolradd</v>
      </c>
      <c r="AA129" s="275" t="str">
        <f t="shared" si="12"/>
        <v>Cyllid ysgol arall - - Ysgolion canolradd</v>
      </c>
      <c r="AB129" s="275" t="str">
        <f t="shared" si="12"/>
        <v>Cyllid ysgol arall - - Ysgolion canolradd</v>
      </c>
      <c r="AC129" s="275">
        <f t="shared" si="11"/>
        <v>0</v>
      </c>
    </row>
    <row r="130" spans="1:29" ht="15.5" x14ac:dyDescent="0.35">
      <c r="A130" s="286" t="s">
        <v>801</v>
      </c>
      <c r="B130" s="286"/>
      <c r="C130" s="286" t="s">
        <v>1936</v>
      </c>
      <c r="D130" s="286" t="str">
        <f>IF(ISERROR(VLOOKUP(B130,Translate!$G$3:$H$168,2,FALSE)),"",VLOOKUP(B130,Translate!$G$3:$H$168,2,FALSE))</f>
        <v/>
      </c>
      <c r="G130" s="275" t="s">
        <v>1556</v>
      </c>
      <c r="H130" s="275" t="s">
        <v>3047</v>
      </c>
      <c r="L130" s="275" t="str">
        <f t="shared" si="7"/>
        <v/>
      </c>
      <c r="M130" s="275" t="str">
        <f t="shared" si="8"/>
        <v/>
      </c>
      <c r="N130" s="275">
        <v>5</v>
      </c>
      <c r="O130" s="275" t="s">
        <v>1939</v>
      </c>
      <c r="P130" s="275" t="str">
        <f t="shared" si="9"/>
        <v>(line 40)</v>
      </c>
      <c r="Q130" s="277" t="str">
        <f t="shared" si="10"/>
        <v xml:space="preserve">Libraries, culture and heritage </v>
      </c>
      <c r="R130" s="278" t="e">
        <f>VLOOKUP(Q130,Translate!$A$3:$C$1169,2,FALSE)</f>
        <v>#N/A</v>
      </c>
      <c r="W130" s="275" t="s">
        <v>889</v>
      </c>
      <c r="X130" s="275" t="str">
        <f t="shared" si="12"/>
        <v>Cyfanswm cyllid ysgol arall</v>
      </c>
      <c r="Y130" s="275" t="str">
        <f t="shared" si="12"/>
        <v>Cyfanswm cyllid ysgol arall</v>
      </c>
      <c r="Z130" s="275" t="str">
        <f t="shared" si="12"/>
        <v>Cyfanswm cyllid ysgol arall</v>
      </c>
      <c r="AA130" s="275" t="str">
        <f t="shared" si="12"/>
        <v>Cyfanswm cyllid ysgol arall</v>
      </c>
      <c r="AB130" s="275" t="str">
        <f t="shared" si="12"/>
        <v>Cyfanswm cyllid ysgol arall</v>
      </c>
      <c r="AC130" s="275">
        <f t="shared" si="11"/>
        <v>0</v>
      </c>
    </row>
    <row r="131" spans="1:29" ht="15.5" x14ac:dyDescent="0.35">
      <c r="A131" s="286" t="s">
        <v>75</v>
      </c>
      <c r="B131" s="286"/>
      <c r="C131" s="286" t="s">
        <v>1938</v>
      </c>
      <c r="D131" s="286" t="str">
        <f>IF(ISERROR(VLOOKUP(B131,Translate!$G$3:$H$168,2,FALSE)),"",VLOOKUP(B131,Translate!$G$3:$H$168,2,FALSE))</f>
        <v/>
      </c>
      <c r="G131" s="275" t="s">
        <v>1557</v>
      </c>
      <c r="H131" s="275" t="s">
        <v>3064</v>
      </c>
      <c r="L131" s="275" t="str">
        <f t="shared" ref="L131:L196" si="13">IF(ISERROR(FIND("=",O131)),"",RIGHT(O131,LEN(O131)-FIND("=",O131)+3))</f>
        <v/>
      </c>
      <c r="M131" s="275" t="str">
        <f t="shared" ref="M131:M196" si="14">IF(ISERROR(FIND(" (include",O131)),"",RIGHT(O131,LEN(O131)-FIND(" (include",O131)))</f>
        <v/>
      </c>
      <c r="N131" s="275">
        <v>6</v>
      </c>
      <c r="O131" s="275" t="s">
        <v>1942</v>
      </c>
      <c r="P131" s="275" t="str">
        <f t="shared" ref="P131:P152" si="15">IF(ISERROR(FIND(" (line",O131)),"",RIGHT(O131,LEN(O131)-FIND(" (line",O131)))</f>
        <v>(line 44)</v>
      </c>
      <c r="Q131" s="277" t="str">
        <f t="shared" ref="Q131:Q196" si="16">LEFT(O131,LEN(O131)-LEN(P131))</f>
        <v xml:space="preserve">Agriculture and fisheries </v>
      </c>
      <c r="R131" s="278" t="e">
        <f>VLOOKUP(Q131,Translate!$A$3:$C$1169,2,FALSE)</f>
        <v>#N/A</v>
      </c>
      <c r="W131" s="275" t="s">
        <v>890</v>
      </c>
      <c r="X131" s="275" t="str">
        <f t="shared" si="12"/>
        <v>Staff - Ysgolion meithrin</v>
      </c>
      <c r="Y131" s="275" t="str">
        <f t="shared" si="12"/>
        <v>Staff - Ysgolion meithrin</v>
      </c>
      <c r="Z131" s="275" t="str">
        <f t="shared" si="12"/>
        <v>Staff - Ysgolion meithrin</v>
      </c>
      <c r="AA131" s="275" t="str">
        <f t="shared" si="12"/>
        <v>Staff - Ysgolion meithrin</v>
      </c>
      <c r="AB131" s="275" t="str">
        <f t="shared" si="12"/>
        <v>Staff - Ysgolion meithrin</v>
      </c>
      <c r="AC131" s="275">
        <f t="shared" si="11"/>
        <v>0</v>
      </c>
    </row>
    <row r="132" spans="1:29" ht="15.5" x14ac:dyDescent="0.35">
      <c r="A132" s="286" t="s">
        <v>1940</v>
      </c>
      <c r="B132" s="286"/>
      <c r="C132" s="286" t="s">
        <v>1941</v>
      </c>
      <c r="D132" s="286" t="str">
        <f>IF(ISERROR(VLOOKUP(B132,Translate!$G$3:$H$168,2,FALSE)),"",VLOOKUP(B132,Translate!$G$3:$H$168,2,FALSE))</f>
        <v/>
      </c>
      <c r="G132" s="275" t="s">
        <v>1559</v>
      </c>
      <c r="H132" s="275" t="s">
        <v>3048</v>
      </c>
      <c r="L132" s="275" t="str">
        <f t="shared" si="13"/>
        <v/>
      </c>
      <c r="M132" s="275" t="str">
        <f t="shared" si="14"/>
        <v/>
      </c>
      <c r="N132" s="275">
        <v>7</v>
      </c>
      <c r="O132" s="275" t="s">
        <v>1944</v>
      </c>
      <c r="P132" s="275" t="str">
        <f t="shared" si="15"/>
        <v>(line 48)</v>
      </c>
      <c r="Q132" s="277" t="str">
        <f t="shared" si="16"/>
        <v xml:space="preserve">Sport and recreation </v>
      </c>
      <c r="R132" s="278" t="e">
        <f>VLOOKUP(Q132,Translate!$A$3:$C$1169,2,FALSE)</f>
        <v>#N/A</v>
      </c>
      <c r="W132" s="275" t="s">
        <v>891</v>
      </c>
      <c r="X132" s="275" t="str">
        <f t="shared" si="12"/>
        <v>Staff - Ysgolion cynradd</v>
      </c>
      <c r="Y132" s="275" t="str">
        <f t="shared" si="12"/>
        <v>Staff - Ysgolion cynradd</v>
      </c>
      <c r="Z132" s="275" t="str">
        <f t="shared" si="12"/>
        <v>Staff - Ysgolion cynradd</v>
      </c>
      <c r="AA132" s="275" t="str">
        <f t="shared" si="12"/>
        <v>Staff - Ysgolion cynradd</v>
      </c>
      <c r="AB132" s="275" t="str">
        <f t="shared" si="12"/>
        <v>Staff - Ysgolion cynradd</v>
      </c>
      <c r="AC132" s="275">
        <f t="shared" ref="AC132:AC197" si="17">IF(LEFT(AB132,1)=" ",1,0)</f>
        <v>0</v>
      </c>
    </row>
    <row r="133" spans="1:29" ht="15.5" x14ac:dyDescent="0.35">
      <c r="A133" s="286" t="s">
        <v>151</v>
      </c>
      <c r="B133" s="286"/>
      <c r="C133" s="286" t="s">
        <v>1943</v>
      </c>
      <c r="D133" s="286" t="str">
        <f>IF(ISERROR(VLOOKUP(B133,Translate!$G$3:$H$168,2,FALSE)),"",VLOOKUP(B133,Translate!$G$3:$H$168,2,FALSE))</f>
        <v/>
      </c>
      <c r="G133" s="275" t="s">
        <v>3083</v>
      </c>
      <c r="H133" s="275" t="s">
        <v>3106</v>
      </c>
      <c r="L133" s="275" t="str">
        <f t="shared" si="13"/>
        <v/>
      </c>
      <c r="M133" s="275" t="str">
        <f t="shared" si="14"/>
        <v/>
      </c>
      <c r="N133" s="275">
        <v>8</v>
      </c>
      <c r="O133" s="275" t="s">
        <v>1946</v>
      </c>
      <c r="P133" s="275" t="str">
        <f t="shared" si="15"/>
        <v>(line 60)</v>
      </c>
      <c r="Q133" s="277" t="str">
        <f t="shared" si="16"/>
        <v xml:space="preserve">Other environmental services </v>
      </c>
      <c r="R133" s="278" t="e">
        <f>VLOOKUP(Q133,Translate!$A$3:$C$1169,2,FALSE)</f>
        <v>#N/A</v>
      </c>
      <c r="W133" s="275" t="s">
        <v>892</v>
      </c>
      <c r="X133" s="275" t="str">
        <f t="shared" si="12"/>
        <v>Staff - Ysgolion uwchradd</v>
      </c>
      <c r="Y133" s="275" t="str">
        <f t="shared" si="12"/>
        <v>Staff - Ysgolion uwchradd</v>
      </c>
      <c r="Z133" s="275" t="str">
        <f t="shared" si="12"/>
        <v>Staff - Ysgolion uwchradd</v>
      </c>
      <c r="AA133" s="275" t="str">
        <f t="shared" si="12"/>
        <v>Staff - Ysgolion uwchradd</v>
      </c>
      <c r="AB133" s="275" t="str">
        <f t="shared" si="12"/>
        <v>Staff - Ysgolion uwchradd</v>
      </c>
      <c r="AC133" s="275">
        <f t="shared" si="17"/>
        <v>0</v>
      </c>
    </row>
    <row r="134" spans="1:29" ht="15.5" x14ac:dyDescent="0.35">
      <c r="A134" s="286" t="s">
        <v>623</v>
      </c>
      <c r="B134" s="286"/>
      <c r="C134" s="286" t="s">
        <v>1945</v>
      </c>
      <c r="D134" s="286" t="str">
        <f>IF(ISERROR(VLOOKUP(B134,Translate!$G$3:$H$168,2,FALSE)),"",VLOOKUP(B134,Translate!$G$3:$H$168,2,FALSE))</f>
        <v/>
      </c>
      <c r="G134" s="275" t="s">
        <v>3084</v>
      </c>
      <c r="H134" s="275" t="s">
        <v>3107</v>
      </c>
      <c r="L134" s="275" t="str">
        <f t="shared" si="13"/>
        <v/>
      </c>
      <c r="M134" s="275" t="str">
        <f t="shared" si="14"/>
        <v/>
      </c>
      <c r="N134" s="275">
        <v>9</v>
      </c>
      <c r="O134" s="275" t="s">
        <v>1947</v>
      </c>
      <c r="P134" s="275" t="str">
        <f t="shared" si="15"/>
        <v>(line 61)</v>
      </c>
      <c r="Q134" s="277" t="str">
        <f t="shared" si="16"/>
        <v xml:space="preserve">Fire and rescue service </v>
      </c>
      <c r="R134" s="278" t="e">
        <f>VLOOKUP(Q134,Translate!$A$3:$C$1169,2,FALSE)</f>
        <v>#N/A</v>
      </c>
      <c r="W134" s="275" t="s">
        <v>893</v>
      </c>
      <c r="X134" s="275" t="str">
        <f t="shared" si="12"/>
        <v>Staff - Ysgolion arbennig</v>
      </c>
      <c r="Y134" s="275" t="str">
        <f t="shared" si="12"/>
        <v>Staff - Ysgolion arbennig</v>
      </c>
      <c r="Z134" s="275" t="str">
        <f t="shared" si="12"/>
        <v>Staff - Ysgolion arbennig</v>
      </c>
      <c r="AA134" s="275" t="str">
        <f t="shared" si="12"/>
        <v>Staff - Ysgolion arbennig</v>
      </c>
      <c r="AB134" s="275" t="str">
        <f t="shared" si="12"/>
        <v>Staff - Ysgolion arbennig</v>
      </c>
      <c r="AC134" s="275">
        <f t="shared" si="17"/>
        <v>0</v>
      </c>
    </row>
    <row r="135" spans="1:29" ht="15.5" x14ac:dyDescent="0.35">
      <c r="A135" s="1074" t="s">
        <v>3504</v>
      </c>
      <c r="B135" s="286"/>
      <c r="C135" s="1074" t="s">
        <v>2065</v>
      </c>
      <c r="D135" s="286" t="str">
        <f>IF(ISERROR(VLOOKUP(B135,Translate!$G$3:$H$168,2,FALSE)),"",VLOOKUP(B135,Translate!$G$3:$H$168,2,FALSE))</f>
        <v/>
      </c>
      <c r="G135" s="275" t="s">
        <v>1565</v>
      </c>
      <c r="H135" s="275" t="s">
        <v>3049</v>
      </c>
      <c r="L135" s="275" t="str">
        <f t="shared" si="13"/>
        <v/>
      </c>
      <c r="M135" s="275" t="str">
        <f t="shared" si="14"/>
        <v/>
      </c>
      <c r="N135" s="275">
        <v>10</v>
      </c>
      <c r="O135" s="275" t="s">
        <v>1949</v>
      </c>
      <c r="P135" s="275" t="str">
        <f t="shared" si="15"/>
        <v>(line 62)</v>
      </c>
      <c r="Q135" s="277" t="str">
        <f t="shared" si="16"/>
        <v xml:space="preserve">Police service </v>
      </c>
      <c r="R135" s="278" t="e">
        <f>VLOOKUP(Q135,Translate!$A$3:$C$1169,2,FALSE)</f>
        <v>#N/A</v>
      </c>
      <c r="W135" s="275" t="s">
        <v>894</v>
      </c>
      <c r="X135" s="275" t="str">
        <f t="shared" si="12"/>
        <v>Staff - Ysgolion canolradd</v>
      </c>
      <c r="Y135" s="275" t="str">
        <f t="shared" si="12"/>
        <v>Staff - Ysgolion canolradd</v>
      </c>
      <c r="Z135" s="275" t="str">
        <f t="shared" si="12"/>
        <v>Staff - Ysgolion canolradd</v>
      </c>
      <c r="AA135" s="275" t="str">
        <f t="shared" si="12"/>
        <v>Staff - Ysgolion canolradd</v>
      </c>
      <c r="AB135" s="275" t="str">
        <f t="shared" si="12"/>
        <v>Staff - Ysgolion canolradd</v>
      </c>
      <c r="AC135" s="275">
        <f t="shared" si="17"/>
        <v>0</v>
      </c>
    </row>
    <row r="136" spans="1:29" ht="15.5" x14ac:dyDescent="0.35">
      <c r="A136" s="286" t="s">
        <v>422</v>
      </c>
      <c r="B136" s="286"/>
      <c r="C136" s="286" t="s">
        <v>1948</v>
      </c>
      <c r="D136" s="286" t="str">
        <f>IF(ISERROR(VLOOKUP(B136,Translate!$G$3:$H$168,2,FALSE)),"",VLOOKUP(B136,Translate!$G$3:$H$168,2,FALSE))</f>
        <v/>
      </c>
      <c r="G136" s="275" t="s">
        <v>1566</v>
      </c>
      <c r="H136" s="275" t="s">
        <v>3065</v>
      </c>
      <c r="L136" s="275" t="str">
        <f t="shared" si="13"/>
        <v/>
      </c>
      <c r="M136" s="275" t="str">
        <f t="shared" si="14"/>
        <v/>
      </c>
      <c r="N136" s="275">
        <v>11</v>
      </c>
      <c r="O136" s="275" t="s">
        <v>1952</v>
      </c>
      <c r="P136" s="275" t="str">
        <f t="shared" si="15"/>
        <v>(line 63)</v>
      </c>
      <c r="Q136" s="277" t="str">
        <f t="shared" si="16"/>
        <v xml:space="preserve">Courts </v>
      </c>
      <c r="R136" s="278" t="e">
        <f>VLOOKUP(Q136,Translate!$A$3:$C$1169,2,FALSE)</f>
        <v>#N/A</v>
      </c>
      <c r="W136" s="275" t="s">
        <v>895</v>
      </c>
      <c r="X136" s="275" t="str">
        <f t="shared" si="12"/>
        <v>Cyfanswm staff</v>
      </c>
      <c r="Y136" s="275" t="str">
        <f t="shared" si="12"/>
        <v>Cyfanswm staff</v>
      </c>
      <c r="Z136" s="275" t="str">
        <f t="shared" si="12"/>
        <v>Cyfanswm staff</v>
      </c>
      <c r="AA136" s="275" t="str">
        <f t="shared" si="12"/>
        <v>Cyfanswm staff</v>
      </c>
      <c r="AB136" s="275" t="str">
        <f t="shared" si="12"/>
        <v>Cyfanswm staff</v>
      </c>
      <c r="AC136" s="275">
        <f t="shared" si="17"/>
        <v>0</v>
      </c>
    </row>
    <row r="137" spans="1:29" ht="15.5" x14ac:dyDescent="0.35">
      <c r="A137" s="286" t="s">
        <v>1950</v>
      </c>
      <c r="B137" s="286"/>
      <c r="C137" s="286" t="s">
        <v>1951</v>
      </c>
      <c r="D137" s="286" t="str">
        <f>IF(ISERROR(VLOOKUP(B137,Translate!$G$3:$H$168,2,FALSE)),"",VLOOKUP(B137,Translate!$G$3:$H$168,2,FALSE))</f>
        <v/>
      </c>
      <c r="G137" s="275" t="s">
        <v>1572</v>
      </c>
      <c r="H137" s="275" t="s">
        <v>1572</v>
      </c>
      <c r="L137" s="275" t="str">
        <f t="shared" si="13"/>
        <v/>
      </c>
      <c r="M137" s="275" t="str">
        <f t="shared" si="14"/>
        <v/>
      </c>
      <c r="N137" s="275">
        <v>12</v>
      </c>
      <c r="O137" s="275" t="s">
        <v>2860</v>
      </c>
      <c r="P137" s="275" t="str">
        <f t="shared" si="15"/>
        <v>(lines 1 to 11)</v>
      </c>
      <c r="Q137" s="277" t="str">
        <f t="shared" si="16"/>
        <v xml:space="preserve">cyfanswm expenditure / receipts (accruals) </v>
      </c>
      <c r="R137" s="278" t="e">
        <f>VLOOKUP(Q137,Translate!$A$3:$C$1169,2,FALSE)</f>
        <v>#N/A</v>
      </c>
      <c r="W137" s="275" t="s">
        <v>896</v>
      </c>
      <c r="X137" s="275" t="str">
        <f t="shared" si="12"/>
        <v>Gwariant cyfalaf a godwyd o'r cyfrif refeniw - Ysgolion meithrin</v>
      </c>
      <c r="Y137" s="275" t="str">
        <f t="shared" si="12"/>
        <v>Gwariant cyfalaf a godwyd o'r cyfrif refeniw - Ysgolion meithrin</v>
      </c>
      <c r="Z137" s="275" t="str">
        <f t="shared" si="12"/>
        <v>Gwariant cyfalaf a godwyd o'r cyfrif refeniw - Ysgolion meithrin</v>
      </c>
      <c r="AA137" s="275" t="str">
        <f t="shared" si="12"/>
        <v>Gwariant cyfalaf a godwyd o'r cyfrif refeniw - Ysgolion meithrin</v>
      </c>
      <c r="AB137" s="275" t="str">
        <f t="shared" si="12"/>
        <v>Gwariant cyfalaf a godwyd o'r cyfrif refeniw - Ysgolion meithrin</v>
      </c>
      <c r="AC137" s="275">
        <f t="shared" si="17"/>
        <v>0</v>
      </c>
    </row>
    <row r="138" spans="1:29" ht="15.5" x14ac:dyDescent="0.35">
      <c r="A138" s="286" t="s">
        <v>626</v>
      </c>
      <c r="B138" s="286"/>
      <c r="C138" s="286" t="s">
        <v>1953</v>
      </c>
      <c r="D138" s="286" t="str">
        <f>IF(ISERROR(VLOOKUP(B138,Translate!$G$3:$H$168,2,FALSE)),"",VLOOKUP(B138,Translate!$G$3:$H$168,2,FALSE))</f>
        <v/>
      </c>
      <c r="G138" s="275" t="s">
        <v>1574</v>
      </c>
      <c r="H138" s="275" t="s">
        <v>3050</v>
      </c>
      <c r="L138" s="275" t="str">
        <f t="shared" si="13"/>
        <v/>
      </c>
      <c r="M138" s="275" t="str">
        <f t="shared" si="14"/>
        <v/>
      </c>
      <c r="N138" s="275">
        <v>13</v>
      </c>
      <c r="O138" s="275" t="s">
        <v>2861</v>
      </c>
      <c r="P138" s="275" t="str">
        <f t="shared" si="15"/>
        <v/>
      </c>
      <c r="Q138" s="277" t="str">
        <f t="shared" si="16"/>
        <v>cyfanswm expenditure treated as capital expenditure by virtue of a section 16(2)(b) direction (cyfanswm column 4, lines 1 to 11)</v>
      </c>
      <c r="R138" s="278" t="e">
        <f>VLOOKUP(Q138,Translate!$A$3:$C$1169,2,FALSE)</f>
        <v>#N/A</v>
      </c>
      <c r="W138" s="275" t="s">
        <v>897</v>
      </c>
      <c r="X138" s="275" t="str">
        <f t="shared" si="12"/>
        <v>Gwariant cyfalaf a godwyd o'r cyfrif refeniw - Ysgolion cynradd</v>
      </c>
      <c r="Y138" s="275" t="str">
        <f t="shared" si="12"/>
        <v>Gwariant cyfalaf a godwyd o'r cyfrif refeniw - Ysgolion cynradd</v>
      </c>
      <c r="Z138" s="275" t="str">
        <f t="shared" si="12"/>
        <v>Gwariant cyfalaf a godwyd o'r cyfrif refeniw - Ysgolion cynradd</v>
      </c>
      <c r="AA138" s="275" t="str">
        <f t="shared" si="12"/>
        <v>Gwariant cyfalaf a godwyd o'r cyfrif refeniw - Ysgolion cynradd</v>
      </c>
      <c r="AB138" s="275" t="str">
        <f t="shared" si="12"/>
        <v>Gwariant cyfalaf a godwyd o'r cyfrif refeniw - Ysgolion cynradd</v>
      </c>
      <c r="AC138" s="275">
        <f t="shared" si="17"/>
        <v>0</v>
      </c>
    </row>
    <row r="139" spans="1:29" ht="15.5" x14ac:dyDescent="0.35">
      <c r="A139" s="286" t="s">
        <v>722</v>
      </c>
      <c r="B139" s="286"/>
      <c r="C139" s="286" t="s">
        <v>1954</v>
      </c>
      <c r="D139" s="286" t="str">
        <f>IF(ISERROR(VLOOKUP(B139,Translate!$G$3:$H$168,2,FALSE)),"",VLOOKUP(B139,Translate!$G$3:$H$168,2,FALSE))</f>
        <v/>
      </c>
      <c r="G139" s="275" t="s">
        <v>1576</v>
      </c>
      <c r="H139" s="275" t="s">
        <v>3051</v>
      </c>
      <c r="L139" s="275" t="str">
        <f t="shared" si="13"/>
        <v/>
      </c>
      <c r="M139" s="275" t="str">
        <f t="shared" si="14"/>
        <v/>
      </c>
      <c r="N139" s="275">
        <v>14</v>
      </c>
      <c r="O139" s="275" t="s">
        <v>1957</v>
      </c>
      <c r="P139" s="275" t="str">
        <f t="shared" si="15"/>
        <v/>
      </c>
      <c r="Q139" s="277" t="str">
        <f t="shared" si="16"/>
        <v>Large Scale Voluntary Transfer (LSVT) levy</v>
      </c>
      <c r="R139" s="278">
        <f>VLOOKUP(Q139,Translate!$A$3:$C$1169,2,FALSE)</f>
        <v>0</v>
      </c>
      <c r="W139" s="275" t="s">
        <v>898</v>
      </c>
      <c r="X139" s="275" t="str">
        <f t="shared" si="12"/>
        <v>Gwariant cyfalaf a godwyd o'r cyfrif refeniw - Ysgolion uwchradd</v>
      </c>
      <c r="Y139" s="275" t="str">
        <f t="shared" si="12"/>
        <v>Gwariant cyfalaf a godwyd o'r cyfrif refeniw - Ysgolion uwchradd</v>
      </c>
      <c r="Z139" s="275" t="str">
        <f t="shared" si="12"/>
        <v>Gwariant cyfalaf a godwyd o'r cyfrif refeniw - Ysgolion uwchradd</v>
      </c>
      <c r="AA139" s="275" t="str">
        <f t="shared" si="12"/>
        <v>Gwariant cyfalaf a godwyd o'r cyfrif refeniw - Ysgolion uwchradd</v>
      </c>
      <c r="AB139" s="275" t="str">
        <f t="shared" si="12"/>
        <v>Gwariant cyfalaf a godwyd o'r cyfrif refeniw - Ysgolion uwchradd</v>
      </c>
      <c r="AC139" s="275">
        <f t="shared" si="17"/>
        <v>0</v>
      </c>
    </row>
    <row r="140" spans="1:29" ht="15.5" x14ac:dyDescent="0.35">
      <c r="A140" s="286" t="s">
        <v>1955</v>
      </c>
      <c r="B140" s="286"/>
      <c r="C140" s="286" t="s">
        <v>1956</v>
      </c>
      <c r="D140" s="286" t="str">
        <f>IF(ISERROR(VLOOKUP(B140,Translate!$G$3:$H$168,2,FALSE)),"",VLOOKUP(B140,Translate!$G$3:$H$168,2,FALSE))</f>
        <v/>
      </c>
      <c r="G140" s="275" t="s">
        <v>1578</v>
      </c>
      <c r="H140" s="275" t="s">
        <v>3052</v>
      </c>
      <c r="L140" s="275" t="str">
        <f t="shared" si="13"/>
        <v/>
      </c>
      <c r="M140" s="275" t="str">
        <f t="shared" si="14"/>
        <v/>
      </c>
      <c r="N140" s="275">
        <v>15</v>
      </c>
      <c r="O140" s="275" t="s">
        <v>2862</v>
      </c>
      <c r="P140" s="275" t="str">
        <f t="shared" si="15"/>
        <v/>
      </c>
      <c r="Q140" s="277" t="str">
        <f t="shared" si="16"/>
        <v>cyfanswm expenditure and other transactions (cyfanswm lines 12 to 14, column 3)</v>
      </c>
      <c r="R140" s="278" t="e">
        <f>VLOOKUP(Q140,Translate!$A$3:$C$1169,2,FALSE)</f>
        <v>#N/A</v>
      </c>
      <c r="W140" s="275" t="s">
        <v>899</v>
      </c>
      <c r="X140" s="275" t="str">
        <f t="shared" si="12"/>
        <v>Gwariant cyfalaf a godwyd o'r cyfrif refeniw - Ysgolion arbennig</v>
      </c>
      <c r="Y140" s="275" t="str">
        <f t="shared" si="12"/>
        <v>Gwariant cyfalaf a godwyd o'r cyfrif refeniw - Ysgolion arbennig</v>
      </c>
      <c r="Z140" s="275" t="str">
        <f t="shared" si="12"/>
        <v>Gwariant cyfalaf a godwyd o'r cyfrif refeniw - Ysgolion arbennig</v>
      </c>
      <c r="AA140" s="275" t="str">
        <f t="shared" si="12"/>
        <v>Gwariant cyfalaf a godwyd o'r cyfrif refeniw - Ysgolion arbennig</v>
      </c>
      <c r="AB140" s="275" t="str">
        <f t="shared" si="12"/>
        <v>Gwariant cyfalaf a godwyd o'r cyfrif refeniw - Ysgolion arbennig</v>
      </c>
      <c r="AC140" s="275">
        <f t="shared" si="17"/>
        <v>0</v>
      </c>
    </row>
    <row r="141" spans="1:29" ht="38.5" x14ac:dyDescent="0.35">
      <c r="A141" s="286" t="s">
        <v>804</v>
      </c>
      <c r="B141" s="286"/>
      <c r="C141" s="286" t="s">
        <v>1958</v>
      </c>
      <c r="D141" s="286" t="str">
        <f>IF(ISERROR(VLOOKUP(B141,Translate!$G$3:$H$168,2,FALSE)),"",VLOOKUP(B141,Translate!$G$3:$H$168,2,FALSE))</f>
        <v/>
      </c>
      <c r="G141" s="275" t="s">
        <v>1580</v>
      </c>
      <c r="H141" s="275" t="s">
        <v>3053</v>
      </c>
      <c r="L141" s="275" t="str">
        <f t="shared" si="13"/>
        <v/>
      </c>
      <c r="M141" s="275" t="str">
        <f t="shared" si="14"/>
        <v/>
      </c>
      <c r="N141" s="275" t="s">
        <v>1878</v>
      </c>
      <c r="O141" s="280" t="s">
        <v>2863</v>
      </c>
      <c r="P141" s="275" t="str">
        <f t="shared" si="15"/>
        <v/>
      </c>
      <c r="Q141" s="277" t="str">
        <f t="shared" si="16"/>
        <v>cyfanswm expenditure
COR 1-2,
column 9</v>
      </c>
      <c r="R141" s="278" t="e">
        <f>VLOOKUP(Q141,Translate!$A$3:$C$1169,2,FALSE)</f>
        <v>#N/A</v>
      </c>
      <c r="W141" s="275" t="s">
        <v>900</v>
      </c>
      <c r="X141" s="275" t="str">
        <f t="shared" si="12"/>
        <v>Gwariant cyfalaf a godwyd o'r cyfrif refeniw - Ysgolion canolradd</v>
      </c>
      <c r="Y141" s="275" t="str">
        <f t="shared" si="12"/>
        <v>Gwariant cyfalaf a godwyd o'r cyfrif refeniw - Ysgolion canolradd</v>
      </c>
      <c r="Z141" s="275" t="str">
        <f t="shared" si="12"/>
        <v>Gwariant cyfalaf a godwyd o'r cyfrif refeniw - Ysgolion canolradd</v>
      </c>
      <c r="AA141" s="275" t="str">
        <f t="shared" si="12"/>
        <v>Gwariant cyfalaf a godwyd o'r cyfrif refeniw - Ysgolion canolradd</v>
      </c>
      <c r="AB141" s="275" t="str">
        <f t="shared" si="12"/>
        <v>Gwariant cyfalaf a godwyd o'r cyfrif refeniw - Ysgolion canolradd</v>
      </c>
      <c r="AC141" s="275">
        <f t="shared" si="17"/>
        <v>0</v>
      </c>
    </row>
    <row r="142" spans="1:29" ht="15.5" x14ac:dyDescent="0.35">
      <c r="A142" s="286" t="s">
        <v>339</v>
      </c>
      <c r="B142" s="286"/>
      <c r="C142" s="286" t="s">
        <v>1959</v>
      </c>
      <c r="D142" s="286" t="str">
        <f>IF(ISERROR(VLOOKUP(B142,Translate!$G$3:$H$168,2,FALSE)),"",VLOOKUP(B142,Translate!$G$3:$H$168,2,FALSE))</f>
        <v/>
      </c>
      <c r="G142" s="275" t="s">
        <v>1581</v>
      </c>
      <c r="H142" s="275" t="s">
        <v>3066</v>
      </c>
      <c r="L142" s="275" t="str">
        <f t="shared" si="13"/>
        <v/>
      </c>
      <c r="M142" s="275" t="str">
        <f t="shared" si="14"/>
        <v/>
      </c>
      <c r="N142" s="275" t="s">
        <v>1881</v>
      </c>
      <c r="O142" s="275" t="s">
        <v>1961</v>
      </c>
      <c r="P142" s="275" t="str">
        <f t="shared" si="15"/>
        <v/>
      </c>
      <c r="Q142" s="277" t="str">
        <f t="shared" si="16"/>
        <v>Acquisition of share or loan capital</v>
      </c>
      <c r="R142" s="278">
        <f>VLOOKUP(Q142,Translate!$A$3:$C$1169,2,FALSE)</f>
        <v>0</v>
      </c>
      <c r="W142" s="275" t="s">
        <v>901</v>
      </c>
      <c r="X142" s="275" t="str">
        <f t="shared" si="12"/>
        <v>Cyfanswm gwariant cyfalaf a godwyd o'r cyfrif refeniw</v>
      </c>
      <c r="Y142" s="275" t="str">
        <f t="shared" si="12"/>
        <v>Cyfanswm gwariant cyfalaf a godwyd o'r cyfrif refeniw</v>
      </c>
      <c r="Z142" s="275" t="str">
        <f t="shared" si="12"/>
        <v>Cyfanswm gwariant cyfalaf a godwyd o'r cyfrif refeniw</v>
      </c>
      <c r="AA142" s="275" t="str">
        <f t="shared" si="12"/>
        <v>Cyfanswm gwariant cyfalaf a godwyd o'r cyfrif refeniw</v>
      </c>
      <c r="AB142" s="275" t="str">
        <f t="shared" si="12"/>
        <v>Cyfanswm gwariant cyfalaf a godwyd o'r cyfrif refeniw</v>
      </c>
      <c r="AC142" s="275">
        <f t="shared" si="17"/>
        <v>0</v>
      </c>
    </row>
    <row r="143" spans="1:29" ht="15.5" x14ac:dyDescent="0.35">
      <c r="A143" s="286" t="s">
        <v>22</v>
      </c>
      <c r="B143" s="286"/>
      <c r="C143" s="286" t="s">
        <v>1960</v>
      </c>
      <c r="D143" s="286" t="str">
        <f>IF(ISERROR(VLOOKUP(B143,Translate!$G$3:$H$168,2,FALSE)),"",VLOOKUP(B143,Translate!$G$3:$H$168,2,FALSE))</f>
        <v/>
      </c>
      <c r="G143" s="275" t="s">
        <v>3085</v>
      </c>
      <c r="H143" s="275" t="s">
        <v>3108</v>
      </c>
      <c r="L143" s="275" t="str">
        <f t="shared" si="13"/>
        <v/>
      </c>
      <c r="M143" s="275" t="str">
        <f t="shared" si="14"/>
        <v/>
      </c>
      <c r="N143" s="275" t="s">
        <v>1963</v>
      </c>
      <c r="O143" s="275" t="s">
        <v>2858</v>
      </c>
      <c r="P143" s="275" t="str">
        <f t="shared" si="15"/>
        <v/>
      </c>
      <c r="Q143" s="277" t="str">
        <f t="shared" si="16"/>
        <v>cyfanswm capital expenditure</v>
      </c>
      <c r="R143" s="278" t="e">
        <f>VLOOKUP(Q143,Translate!$A$3:$C$1169,2,FALSE)</f>
        <v>#N/A</v>
      </c>
      <c r="W143" s="275" t="s">
        <v>902</v>
      </c>
      <c r="X143" s="275" t="str">
        <f t="shared" si="12"/>
        <v>Cyllideb ysgol - ysgolion meithrin</v>
      </c>
      <c r="Y143" s="275" t="str">
        <f t="shared" si="12"/>
        <v>Cyllideb ysgol - ysgolion meithrin</v>
      </c>
      <c r="Z143" s="275" t="str">
        <f t="shared" si="12"/>
        <v>Cyllideb ysgol - ysgolion meithrin</v>
      </c>
      <c r="AA143" s="275" t="str">
        <f t="shared" si="12"/>
        <v>Cyllideb ysgol - ysgolion meithrin</v>
      </c>
      <c r="AB143" s="275" t="str">
        <f t="shared" si="12"/>
        <v>Cyllideb ysgol - ysgolion meithrin</v>
      </c>
      <c r="AC143" s="275">
        <f t="shared" si="17"/>
        <v>0</v>
      </c>
    </row>
    <row r="144" spans="1:29" ht="15.5" x14ac:dyDescent="0.35">
      <c r="A144" s="286" t="s">
        <v>21</v>
      </c>
      <c r="B144" s="286"/>
      <c r="C144" s="286" t="s">
        <v>1962</v>
      </c>
      <c r="D144" s="286" t="str">
        <f>IF(ISERROR(VLOOKUP(B144,Translate!$G$3:$H$168,2,FALSE)),"",VLOOKUP(B144,Translate!$G$3:$H$168,2,FALSE))</f>
        <v/>
      </c>
      <c r="G144" s="275" t="s">
        <v>3086</v>
      </c>
      <c r="H144" s="275" t="s">
        <v>3109</v>
      </c>
      <c r="L144" s="275" t="str">
        <f t="shared" si="13"/>
        <v/>
      </c>
      <c r="M144" s="275" t="str">
        <f t="shared" si="14"/>
        <v/>
      </c>
      <c r="N144" s="275" t="s">
        <v>1887</v>
      </c>
      <c r="O144" s="275" t="s">
        <v>1965</v>
      </c>
      <c r="P144" s="275" t="str">
        <f t="shared" si="15"/>
        <v/>
      </c>
      <c r="Q144" s="277" t="str">
        <f t="shared" si="16"/>
        <v>Expenditure by section 16(2) direction</v>
      </c>
      <c r="R144" s="278">
        <f>VLOOKUP(Q144,Translate!$A$3:$C$1169,2,FALSE)</f>
        <v>0</v>
      </c>
      <c r="W144" s="275" t="s">
        <v>903</v>
      </c>
      <c r="X144" s="275" t="str">
        <f t="shared" si="12"/>
        <v>Cyllideb ysgol - Ysgolion cynradd</v>
      </c>
      <c r="Y144" s="275" t="str">
        <f t="shared" si="12"/>
        <v>Cyllideb ysgol - Ysgolion cynradd</v>
      </c>
      <c r="Z144" s="275" t="str">
        <f t="shared" si="12"/>
        <v>Cyllideb ysgol - Ysgolion cynradd</v>
      </c>
      <c r="AA144" s="275" t="str">
        <f t="shared" si="12"/>
        <v>Cyllideb ysgol - Ysgolion cynradd</v>
      </c>
      <c r="AB144" s="275" t="str">
        <f t="shared" si="12"/>
        <v>Cyllideb ysgol - Ysgolion cynradd</v>
      </c>
      <c r="AC144" s="275">
        <f t="shared" si="17"/>
        <v>0</v>
      </c>
    </row>
    <row r="145" spans="1:29" ht="38.5" x14ac:dyDescent="0.35">
      <c r="A145" s="286" t="s">
        <v>18</v>
      </c>
      <c r="B145" s="286"/>
      <c r="C145" s="286" t="s">
        <v>1964</v>
      </c>
      <c r="D145" s="286" t="str">
        <f>IF(ISERROR(VLOOKUP(B145,Translate!$G$3:$H$168,2,FALSE)),"",VLOOKUP(B145,Translate!$G$3:$H$168,2,FALSE))</f>
        <v/>
      </c>
      <c r="G145" s="275" t="s">
        <v>3087</v>
      </c>
      <c r="H145" s="275" t="s">
        <v>3110</v>
      </c>
      <c r="L145" s="275" t="str">
        <f t="shared" si="13"/>
        <v/>
      </c>
      <c r="M145" s="275" t="str">
        <f t="shared" si="14"/>
        <v/>
      </c>
      <c r="N145" s="275" t="s">
        <v>1892</v>
      </c>
      <c r="O145" s="280" t="s">
        <v>2864</v>
      </c>
      <c r="P145" s="275" t="str">
        <f t="shared" si="15"/>
        <v/>
      </c>
      <c r="Q145" s="277" t="str">
        <f t="shared" si="16"/>
        <v>cyfanswm receipts
COR 1-2,
column 13</v>
      </c>
      <c r="R145" s="278" t="e">
        <f>VLOOKUP(Q145,Translate!$A$3:$C$1169,2,FALSE)</f>
        <v>#N/A</v>
      </c>
      <c r="W145" s="275" t="s">
        <v>904</v>
      </c>
      <c r="X145" s="275" t="str">
        <f t="shared" si="12"/>
        <v>Cyllideb ysgol - Ysgolion uwchradd</v>
      </c>
      <c r="Y145" s="275" t="str">
        <f t="shared" si="12"/>
        <v>Cyllideb ysgol - Ysgolion uwchradd</v>
      </c>
      <c r="Z145" s="275" t="str">
        <f t="shared" si="12"/>
        <v>Cyllideb ysgol - Ysgolion uwchradd</v>
      </c>
      <c r="AA145" s="275" t="str">
        <f t="shared" si="12"/>
        <v>Cyllideb ysgol - Ysgolion uwchradd</v>
      </c>
      <c r="AB145" s="275" t="str">
        <f t="shared" si="12"/>
        <v>Cyllideb ysgol - Ysgolion uwchradd</v>
      </c>
      <c r="AC145" s="275">
        <f t="shared" si="17"/>
        <v>0</v>
      </c>
    </row>
    <row r="146" spans="1:29" ht="15.5" x14ac:dyDescent="0.35">
      <c r="A146" s="286" t="s">
        <v>15</v>
      </c>
      <c r="B146" s="286"/>
      <c r="C146" s="286" t="s">
        <v>1966</v>
      </c>
      <c r="D146" s="286" t="str">
        <f>IF(ISERROR(VLOOKUP(B146,Translate!$G$3:$H$168,2,FALSE)),"",VLOOKUP(B146,Translate!$G$3:$H$168,2,FALSE))</f>
        <v/>
      </c>
      <c r="G146" s="275" t="s">
        <v>3088</v>
      </c>
      <c r="H146" s="275" t="s">
        <v>3111</v>
      </c>
      <c r="L146" s="275" t="str">
        <f t="shared" si="13"/>
        <v/>
      </c>
      <c r="M146" s="275" t="str">
        <f t="shared" si="14"/>
        <v/>
      </c>
      <c r="N146" s="275" t="s">
        <v>1895</v>
      </c>
      <c r="O146" s="275" t="s">
        <v>1968</v>
      </c>
      <c r="P146" s="275" t="str">
        <f t="shared" si="15"/>
        <v/>
      </c>
      <c r="Q146" s="277" t="str">
        <f t="shared" si="16"/>
        <v>Disposal of share or loan capital</v>
      </c>
      <c r="R146" s="278">
        <f>VLOOKUP(Q146,Translate!$A$3:$C$1169,2,FALSE)</f>
        <v>0</v>
      </c>
      <c r="W146" s="275" t="s">
        <v>905</v>
      </c>
      <c r="X146" s="275" t="str">
        <f t="shared" si="12"/>
        <v>Cyllideb ysgol - Ysgolion arbennig</v>
      </c>
      <c r="Y146" s="275" t="str">
        <f t="shared" si="12"/>
        <v>Cyllideb ysgol - Ysgolion arbennig</v>
      </c>
      <c r="Z146" s="275" t="str">
        <f t="shared" si="12"/>
        <v>Cyllideb ysgol - Ysgolion arbennig</v>
      </c>
      <c r="AA146" s="275" t="str">
        <f t="shared" si="12"/>
        <v>Cyllideb ysgol - Ysgolion arbennig</v>
      </c>
      <c r="AB146" s="275" t="str">
        <f t="shared" si="12"/>
        <v>Cyllideb ysgol - Ysgolion arbennig</v>
      </c>
      <c r="AC146" s="275">
        <f t="shared" si="17"/>
        <v>0</v>
      </c>
    </row>
    <row r="147" spans="1:29" ht="15.5" x14ac:dyDescent="0.35">
      <c r="A147" s="286" t="s">
        <v>19</v>
      </c>
      <c r="B147" s="286"/>
      <c r="C147" s="286" t="s">
        <v>1967</v>
      </c>
      <c r="D147" s="286" t="str">
        <f>IF(ISERROR(VLOOKUP(B147,Translate!$G$3:$H$168,2,FALSE)),"",VLOOKUP(B147,Translate!$G$3:$H$168,2,FALSE))</f>
        <v/>
      </c>
      <c r="G147" s="275" t="s">
        <v>1587</v>
      </c>
      <c r="H147" s="275" t="s">
        <v>3054</v>
      </c>
      <c r="L147" s="275" t="str">
        <f t="shared" si="13"/>
        <v/>
      </c>
      <c r="M147" s="275" t="str">
        <f t="shared" si="14"/>
        <v/>
      </c>
      <c r="N147" s="275" t="s">
        <v>1970</v>
      </c>
      <c r="O147" s="275" t="s">
        <v>2865</v>
      </c>
      <c r="P147" s="275" t="str">
        <f t="shared" si="15"/>
        <v/>
      </c>
      <c r="Q147" s="277" t="str">
        <f t="shared" si="16"/>
        <v>cyfanswm capital receipts</v>
      </c>
      <c r="R147" s="278" t="e">
        <f>VLOOKUP(Q147,Translate!$A$3:$C$1169,2,FALSE)</f>
        <v>#N/A</v>
      </c>
      <c r="W147" s="275" t="s">
        <v>906</v>
      </c>
      <c r="X147" s="275" t="str">
        <f t="shared" si="12"/>
        <v>Cyllideb ysgol - Ysgolion canolradd</v>
      </c>
      <c r="Y147" s="275" t="str">
        <f t="shared" si="12"/>
        <v>Cyllideb ysgol - Ysgolion canolradd</v>
      </c>
      <c r="Z147" s="275" t="str">
        <f t="shared" si="12"/>
        <v>Cyllideb ysgol - Ysgolion canolradd</v>
      </c>
      <c r="AA147" s="275" t="str">
        <f t="shared" si="12"/>
        <v>Cyllideb ysgol - Ysgolion canolradd</v>
      </c>
      <c r="AB147" s="275" t="str">
        <f t="shared" si="12"/>
        <v>Cyllideb ysgol - Ysgolion canolradd</v>
      </c>
      <c r="AC147" s="275">
        <f t="shared" si="17"/>
        <v>0</v>
      </c>
    </row>
    <row r="148" spans="1:29" ht="15.5" x14ac:dyDescent="0.35">
      <c r="A148" s="286" t="s">
        <v>16</v>
      </c>
      <c r="B148" s="286"/>
      <c r="C148" s="286" t="s">
        <v>1969</v>
      </c>
      <c r="D148" s="286" t="str">
        <f>IF(ISERROR(VLOOKUP(B148,Translate!$G$3:$H$168,2,FALSE)),"",VLOOKUP(B148,Translate!$G$3:$H$168,2,FALSE))</f>
        <v/>
      </c>
      <c r="G148" s="275" t="s">
        <v>1588</v>
      </c>
      <c r="H148" s="275" t="s">
        <v>3067</v>
      </c>
      <c r="L148" s="275" t="str">
        <f t="shared" si="13"/>
        <v/>
      </c>
      <c r="M148" s="275" t="str">
        <f t="shared" si="14"/>
        <v/>
      </c>
      <c r="P148" s="275" t="str">
        <f t="shared" si="15"/>
        <v/>
      </c>
      <c r="Q148" s="277" t="str">
        <f t="shared" si="16"/>
        <v/>
      </c>
      <c r="R148" s="278" t="e">
        <f>VLOOKUP(Q148,Translate!$A$3:$C$1169,2,FALSE)</f>
        <v>#N/A</v>
      </c>
      <c r="W148" s="275" t="s">
        <v>907</v>
      </c>
      <c r="X148" s="275" t="str">
        <f t="shared" si="12"/>
        <v>Cyfanswm cyllid ysgol</v>
      </c>
      <c r="Y148" s="275" t="str">
        <f t="shared" si="12"/>
        <v>Cyfanswm cyllid ysgol</v>
      </c>
      <c r="Z148" s="275" t="str">
        <f t="shared" si="12"/>
        <v>Cyfanswm cyllid ysgol</v>
      </c>
      <c r="AA148" s="275" t="str">
        <f t="shared" si="12"/>
        <v>Cyfanswm cyllid ysgol</v>
      </c>
      <c r="AB148" s="275" t="str">
        <f t="shared" si="12"/>
        <v>Cyfanswm cyllid ysgol</v>
      </c>
      <c r="AC148" s="275">
        <f t="shared" si="17"/>
        <v>0</v>
      </c>
    </row>
    <row r="149" spans="1:29" ht="15.5" x14ac:dyDescent="0.35">
      <c r="A149" s="286" t="s">
        <v>17</v>
      </c>
      <c r="B149" s="286"/>
      <c r="C149" s="286" t="s">
        <v>1971</v>
      </c>
      <c r="D149" s="286" t="str">
        <f>IF(ISERROR(VLOOKUP(B149,Translate!$G$3:$H$168,2,FALSE)),"",VLOOKUP(B149,Translate!$G$3:$H$168,2,FALSE))</f>
        <v/>
      </c>
      <c r="G149" s="275" t="s">
        <v>1590</v>
      </c>
      <c r="H149" s="275" t="s">
        <v>3055</v>
      </c>
      <c r="L149" s="275" t="str">
        <f t="shared" si="13"/>
        <v/>
      </c>
      <c r="M149" s="275" t="str">
        <f t="shared" si="14"/>
        <v/>
      </c>
      <c r="N149" s="274" t="s">
        <v>1973</v>
      </c>
      <c r="P149" s="275" t="str">
        <f t="shared" si="15"/>
        <v/>
      </c>
      <c r="Q149" s="277" t="str">
        <f t="shared" si="16"/>
        <v/>
      </c>
      <c r="R149" s="278" t="e">
        <f>VLOOKUP(Q149,Translate!$A$3:$C$1169,2,FALSE)</f>
        <v>#N/A</v>
      </c>
      <c r="W149" s="275" t="s">
        <v>908</v>
      </c>
      <c r="X149" s="275" t="str">
        <f t="shared" si="12"/>
        <v>Gwella ysgolion - Ysgolion meithrin</v>
      </c>
      <c r="Y149" s="275" t="str">
        <f t="shared" si="12"/>
        <v>Gwella ysgolion - Ysgolion meithrin</v>
      </c>
      <c r="Z149" s="275" t="str">
        <f t="shared" si="12"/>
        <v>Gwella ysgolion - Ysgolion meithrin</v>
      </c>
      <c r="AA149" s="275" t="str">
        <f t="shared" si="12"/>
        <v>Gwella ysgolion - Ysgolion meithrin</v>
      </c>
      <c r="AB149" s="275" t="str">
        <f t="shared" si="12"/>
        <v>Gwella ysgolion - Ysgolion meithrin</v>
      </c>
      <c r="AC149" s="275">
        <f t="shared" si="17"/>
        <v>0</v>
      </c>
    </row>
    <row r="150" spans="1:29" ht="15.5" x14ac:dyDescent="0.35">
      <c r="A150" s="286" t="s">
        <v>20</v>
      </c>
      <c r="B150" s="286"/>
      <c r="C150" s="286" t="s">
        <v>1972</v>
      </c>
      <c r="D150" s="286" t="str">
        <f>IF(ISERROR(VLOOKUP(B150,Translate!$G$3:$H$168,2,FALSE)),"",VLOOKUP(B150,Translate!$G$3:$H$168,2,FALSE))</f>
        <v/>
      </c>
      <c r="G150" s="275" t="s">
        <v>3089</v>
      </c>
      <c r="H150" s="275" t="s">
        <v>3112</v>
      </c>
      <c r="L150" s="275" t="str">
        <f t="shared" si="13"/>
        <v/>
      </c>
      <c r="M150" s="275" t="str">
        <f t="shared" si="14"/>
        <v/>
      </c>
      <c r="O150" s="275" t="s">
        <v>1975</v>
      </c>
      <c r="P150" s="275" t="str">
        <f t="shared" si="15"/>
        <v/>
      </c>
      <c r="Q150" s="277" t="str">
        <f t="shared" si="16"/>
        <v>COR 4: Capital outturn 4</v>
      </c>
      <c r="R150" s="278">
        <f>VLOOKUP(Q150,Translate!$A$3:$C$1169,2,FALSE)</f>
        <v>0</v>
      </c>
      <c r="W150" s="275" t="s">
        <v>909</v>
      </c>
      <c r="X150" s="275" t="str">
        <f t="shared" si="12"/>
        <v>Gwella ysgolion - Ysgolion cynradd</v>
      </c>
      <c r="Y150" s="275" t="str">
        <f t="shared" si="12"/>
        <v>Gwella ysgolion - Ysgolion cynradd</v>
      </c>
      <c r="Z150" s="275" t="str">
        <f t="shared" si="12"/>
        <v>Gwella ysgolion - Ysgolion cynradd</v>
      </c>
      <c r="AA150" s="275" t="str">
        <f t="shared" si="12"/>
        <v>Gwella ysgolion - Ysgolion cynradd</v>
      </c>
      <c r="AB150" s="275" t="str">
        <f t="shared" si="12"/>
        <v>Gwella ysgolion - Ysgolion cynradd</v>
      </c>
      <c r="AC150" s="275">
        <f t="shared" si="17"/>
        <v>0</v>
      </c>
    </row>
    <row r="151" spans="1:29" ht="15.5" x14ac:dyDescent="0.35">
      <c r="A151" s="286" t="s">
        <v>69</v>
      </c>
      <c r="B151" s="286"/>
      <c r="C151" s="286" t="s">
        <v>1974</v>
      </c>
      <c r="D151" s="286" t="str">
        <f>IF(ISERROR(VLOOKUP(B151,Translate!$G$3:$H$168,2,FALSE)),"",VLOOKUP(B151,Translate!$G$3:$H$168,2,FALSE))</f>
        <v/>
      </c>
      <c r="G151" s="275" t="s">
        <v>3081</v>
      </c>
      <c r="H151" s="275" t="s">
        <v>3104</v>
      </c>
      <c r="L151" s="275" t="str">
        <f t="shared" si="13"/>
        <v/>
      </c>
      <c r="M151" s="275" t="str">
        <f t="shared" si="14"/>
        <v/>
      </c>
      <c r="O151" s="275" t="s">
        <v>1928</v>
      </c>
      <c r="P151" s="275" t="str">
        <f t="shared" si="15"/>
        <v/>
      </c>
      <c r="Q151" s="277" t="str">
        <f t="shared" si="16"/>
        <v>Financing of capital expenditure and capital account summary, 2014-15</v>
      </c>
      <c r="R151" s="278">
        <f>VLOOKUP(Q151,Translate!$A$3:$C$1169,2,FALSE)</f>
        <v>0</v>
      </c>
      <c r="W151" s="275" t="s">
        <v>910</v>
      </c>
      <c r="X151" s="275" t="str">
        <f t="shared" si="12"/>
        <v>Gwella ysgolion - Ysgolion uwchradd</v>
      </c>
      <c r="Y151" s="275" t="str">
        <f t="shared" si="12"/>
        <v>Gwella ysgolion - Ysgolion uwchradd</v>
      </c>
      <c r="Z151" s="275" t="str">
        <f t="shared" si="12"/>
        <v>Gwella ysgolion - Ysgolion uwchradd</v>
      </c>
      <c r="AA151" s="275" t="str">
        <f t="shared" si="12"/>
        <v>Gwella ysgolion - Ysgolion uwchradd</v>
      </c>
      <c r="AB151" s="275" t="str">
        <f t="shared" si="12"/>
        <v>Gwella ysgolion - Ysgolion uwchradd</v>
      </c>
      <c r="AC151" s="275">
        <f t="shared" si="17"/>
        <v>0</v>
      </c>
    </row>
    <row r="152" spans="1:29" ht="15.5" x14ac:dyDescent="0.35">
      <c r="A152" s="286" t="s">
        <v>1037</v>
      </c>
      <c r="B152" s="286"/>
      <c r="C152" s="286" t="s">
        <v>1976</v>
      </c>
      <c r="D152" s="286" t="str">
        <f>IF(ISERROR(VLOOKUP(B152,Translate!$G$3:$H$168,2,FALSE)),"",VLOOKUP(B152,Translate!$G$3:$H$168,2,FALSE))</f>
        <v/>
      </c>
      <c r="G152" s="275" t="s">
        <v>3090</v>
      </c>
      <c r="H152" s="275" t="s">
        <v>3113</v>
      </c>
      <c r="L152" s="275" t="str">
        <f t="shared" si="13"/>
        <v/>
      </c>
      <c r="M152" s="275" t="str">
        <f t="shared" si="14"/>
        <v/>
      </c>
      <c r="O152" s="275" t="s">
        <v>2866</v>
      </c>
      <c r="P152" s="275" t="str">
        <f t="shared" si="15"/>
        <v/>
      </c>
      <c r="Q152" s="277" t="str">
        <f t="shared" si="16"/>
        <v>cyfanswm capital expenditure and receipts:</v>
      </c>
      <c r="R152" s="278" t="e">
        <f>VLOOKUP(Q152,Translate!$A$3:$C$1169,2,FALSE)</f>
        <v>#N/A</v>
      </c>
      <c r="W152" s="275" t="s">
        <v>911</v>
      </c>
      <c r="X152" s="275" t="str">
        <f t="shared" si="12"/>
        <v>Gwella ysgolion - Ysgolion arbennig</v>
      </c>
      <c r="Y152" s="275" t="str">
        <f t="shared" si="12"/>
        <v>Gwella ysgolion - Ysgolion arbennig</v>
      </c>
      <c r="Z152" s="275" t="str">
        <f t="shared" si="12"/>
        <v>Gwella ysgolion - Ysgolion arbennig</v>
      </c>
      <c r="AA152" s="275" t="str">
        <f t="shared" si="12"/>
        <v>Gwella ysgolion - Ysgolion arbennig</v>
      </c>
      <c r="AB152" s="275" t="str">
        <f t="shared" si="12"/>
        <v>Gwella ysgolion - Ysgolion arbennig</v>
      </c>
      <c r="AC152" s="275">
        <f t="shared" si="17"/>
        <v>0</v>
      </c>
    </row>
    <row r="153" spans="1:29" ht="15.5" x14ac:dyDescent="0.35">
      <c r="A153" s="286" t="s">
        <v>418</v>
      </c>
      <c r="B153" s="286"/>
      <c r="C153" s="286" t="s">
        <v>1977</v>
      </c>
      <c r="D153" s="286" t="str">
        <f>IF(ISERROR(VLOOKUP(B153,Translate!$G$3:$H$168,2,FALSE)),"",VLOOKUP(B153,Translate!$G$3:$H$168,2,FALSE))</f>
        <v/>
      </c>
      <c r="G153" s="275" t="s">
        <v>3091</v>
      </c>
      <c r="H153" s="275" t="s">
        <v>3114</v>
      </c>
      <c r="L153" s="275" t="str">
        <f t="shared" si="13"/>
        <v/>
      </c>
      <c r="M153" s="275" t="str">
        <f t="shared" si="14"/>
        <v/>
      </c>
      <c r="N153" s="275">
        <v>19</v>
      </c>
      <c r="O153" s="275" t="s">
        <v>2867</v>
      </c>
      <c r="P153" s="275" t="str">
        <f>IF(ISERROR(FIND(" (line",O153)),"",RIGHT(O153,LEN(O153)-FIND(" (line",O153)))</f>
        <v/>
      </c>
      <c r="Q153" s="277" t="str">
        <f t="shared" si="16"/>
        <v>cyfanswm capital expenditure (COR4, line 15, column 3)</v>
      </c>
      <c r="R153" s="278" t="e">
        <f>VLOOKUP(Q153,Translate!$A$3:$C$1169,2,FALSE)</f>
        <v>#N/A</v>
      </c>
      <c r="W153" s="275" t="s">
        <v>912</v>
      </c>
      <c r="X153" s="275" t="str">
        <f t="shared" si="12"/>
        <v>Gwella ysgolion - Ysgolion canolradd</v>
      </c>
      <c r="Y153" s="275" t="str">
        <f t="shared" si="12"/>
        <v>Gwella ysgolion - Ysgolion canolradd</v>
      </c>
      <c r="Z153" s="275" t="str">
        <f t="shared" si="12"/>
        <v>Gwella ysgolion - Ysgolion canolradd</v>
      </c>
      <c r="AA153" s="275" t="str">
        <f t="shared" si="12"/>
        <v>Gwella ysgolion - Ysgolion canolradd</v>
      </c>
      <c r="AB153" s="275" t="str">
        <f t="shared" si="12"/>
        <v>Gwella ysgolion - Ysgolion canolradd</v>
      </c>
      <c r="AC153" s="275">
        <f t="shared" si="17"/>
        <v>0</v>
      </c>
    </row>
    <row r="154" spans="1:29" ht="15.5" x14ac:dyDescent="0.35">
      <c r="A154" s="286" t="s">
        <v>778</v>
      </c>
      <c r="B154" s="286"/>
      <c r="C154" s="286" t="s">
        <v>778</v>
      </c>
      <c r="D154" s="286" t="str">
        <f>IF(ISERROR(VLOOKUP(B154,Translate!$G$3:$H$168,2,FALSE)),"",VLOOKUP(B154,Translate!$G$3:$H$168,2,FALSE))</f>
        <v/>
      </c>
      <c r="G154" s="275" t="s">
        <v>1592</v>
      </c>
      <c r="H154" s="275" t="s">
        <v>3056</v>
      </c>
      <c r="L154" s="275" t="str">
        <f t="shared" si="13"/>
        <v/>
      </c>
      <c r="M154" s="275" t="str">
        <f t="shared" si="14"/>
        <v/>
      </c>
      <c r="O154" s="275" t="s">
        <v>1980</v>
      </c>
      <c r="P154" s="275" t="str">
        <f t="shared" ref="P154:P219" si="18">IF(ISERROR(FIND(" (line",O154)),"",RIGHT(O154,LEN(O154)-FIND(" (line",O154)))</f>
        <v/>
      </c>
      <c r="Q154" s="277" t="str">
        <f t="shared" si="16"/>
        <v>Resources to be used to finance capital expenditure:</v>
      </c>
      <c r="R154" s="278">
        <f>VLOOKUP(Q154,Translate!$A$3:$C$1169,2,FALSE)</f>
        <v>0</v>
      </c>
      <c r="W154" s="275" t="s">
        <v>838</v>
      </c>
      <c r="X154" s="275" t="str">
        <f t="shared" si="12"/>
        <v>Cyfanswm hwyluso gwelliant ysgolion</v>
      </c>
      <c r="Y154" s="275" t="str">
        <f t="shared" si="12"/>
        <v>Cyfanswm hwyluso gwelliant ysgolion</v>
      </c>
      <c r="Z154" s="275" t="str">
        <f t="shared" si="12"/>
        <v>Cyfanswm hwyluso gwelliant ysgolion</v>
      </c>
      <c r="AA154" s="275" t="str">
        <f t="shared" si="12"/>
        <v>Cyfanswm hwyluso gwelliant ysgolion</v>
      </c>
      <c r="AB154" s="275" t="str">
        <f t="shared" si="12"/>
        <v>Cyfanswm hwyluso gwelliant ysgolion</v>
      </c>
      <c r="AC154" s="275">
        <f t="shared" si="17"/>
        <v>0</v>
      </c>
    </row>
    <row r="155" spans="1:29" ht="15.5" x14ac:dyDescent="0.35">
      <c r="A155" s="286" t="s">
        <v>1978</v>
      </c>
      <c r="B155" s="286"/>
      <c r="C155" s="286" t="s">
        <v>1979</v>
      </c>
      <c r="D155" s="286" t="str">
        <f>IF(ISERROR(VLOOKUP(B155,Translate!$G$3:$H$168,2,FALSE)),"",VLOOKUP(B155,Translate!$G$3:$H$168,2,FALSE))</f>
        <v/>
      </c>
      <c r="G155" s="275" t="s">
        <v>1593</v>
      </c>
      <c r="H155" s="275" t="s">
        <v>3068</v>
      </c>
      <c r="L155" s="275" t="str">
        <f t="shared" si="13"/>
        <v/>
      </c>
      <c r="M155" s="275" t="str">
        <f t="shared" si="14"/>
        <v/>
      </c>
      <c r="N155" s="275">
        <v>23</v>
      </c>
      <c r="O155" s="275" t="s">
        <v>1982</v>
      </c>
      <c r="P155" s="275" t="str">
        <f t="shared" si="18"/>
        <v/>
      </c>
      <c r="Q155" s="277" t="str">
        <f t="shared" si="16"/>
        <v>Capital grants from the Welsh Government and other UK Government Departments</v>
      </c>
      <c r="R155" s="278">
        <f>VLOOKUP(Q155,Translate!$A$3:$C$1169,2,FALSE)</f>
        <v>0</v>
      </c>
      <c r="W155" s="275" t="s">
        <v>913</v>
      </c>
      <c r="X155" s="275" t="str">
        <f t="shared" si="12"/>
        <v>Mynediad i addysg (heb gynnwys cludiant o'r cartef i'r ysgol) - ysgolion meithrin</v>
      </c>
      <c r="Y155" s="275" t="str">
        <f t="shared" si="12"/>
        <v>Mynediad i addysg (heb gynnwys cludiant o'r cartef i'r ysgol) - ysgolion meithrin</v>
      </c>
      <c r="Z155" s="275" t="str">
        <f t="shared" si="12"/>
        <v>Mynediad i addysg (heb gynnwys cludiant o'r cartef i'r ysgol) - ysgolion meithrin</v>
      </c>
      <c r="AA155" s="275" t="str">
        <f t="shared" si="12"/>
        <v>Mynediad i addysg (heb gynnwys cludiant o'r cartef i'r ysgol) - ysgolion meithrin</v>
      </c>
      <c r="AB155" s="275" t="str">
        <f t="shared" si="12"/>
        <v>Mynediad i addysg (heb gynnwys cludiant o'r cartef i'r ysgol) - ysgolion meithrin</v>
      </c>
      <c r="AC155" s="275">
        <f t="shared" si="17"/>
        <v>0</v>
      </c>
    </row>
    <row r="156" spans="1:29" ht="15.5" x14ac:dyDescent="0.35">
      <c r="A156" s="286" t="s">
        <v>425</v>
      </c>
      <c r="B156" s="286"/>
      <c r="C156" s="286" t="s">
        <v>1981</v>
      </c>
      <c r="D156" s="286" t="str">
        <f>IF(ISERROR(VLOOKUP(B156,Translate!$G$3:$H$168,2,FALSE)),"",VLOOKUP(B156,Translate!$G$3:$H$168,2,FALSE))</f>
        <v/>
      </c>
      <c r="G156" s="282" t="s">
        <v>216</v>
      </c>
      <c r="H156" s="282" t="s">
        <v>2972</v>
      </c>
      <c r="L156" s="275" t="str">
        <f t="shared" si="13"/>
        <v/>
      </c>
      <c r="M156" s="275" t="str">
        <f t="shared" si="14"/>
        <v/>
      </c>
      <c r="N156" s="275">
        <v>24</v>
      </c>
      <c r="O156" s="275" t="s">
        <v>1984</v>
      </c>
      <c r="P156" s="275" t="str">
        <f t="shared" si="18"/>
        <v/>
      </c>
      <c r="Q156" s="277" t="str">
        <f t="shared" si="16"/>
        <v>Grants from European Community Structural Funds (including ERDF)</v>
      </c>
      <c r="R156" s="278">
        <f>VLOOKUP(Q156,Translate!$A$3:$C$1169,2,FALSE)</f>
        <v>0</v>
      </c>
      <c r="W156" s="275" t="s">
        <v>914</v>
      </c>
      <c r="X156" s="275" t="str">
        <f t="shared" si="12"/>
        <v>Mynediad i addysg (heb gynnwys cludiant o'r cartef i'r ysgol) - Ysgolion cynradd</v>
      </c>
      <c r="Y156" s="275" t="str">
        <f t="shared" si="12"/>
        <v>Mynediad i addysg (heb gynnwys cludiant o'r cartef i'r ysgol) - Ysgolion cynradd</v>
      </c>
      <c r="Z156" s="275" t="str">
        <f t="shared" si="12"/>
        <v>Mynediad i addysg (heb gynnwys cludiant o'r cartef i'r ysgol) - Ysgolion cynradd</v>
      </c>
      <c r="AA156" s="275" t="str">
        <f t="shared" si="12"/>
        <v>Mynediad i addysg (heb gynnwys cludiant o'r cartef i'r ysgol) - Ysgolion cynradd</v>
      </c>
      <c r="AB156" s="275" t="str">
        <f t="shared" si="12"/>
        <v>Mynediad i addysg (heb gynnwys cludiant o'r cartef i'r ysgol) - Ysgolion cynradd</v>
      </c>
      <c r="AC156" s="275">
        <f t="shared" si="17"/>
        <v>0</v>
      </c>
    </row>
    <row r="157" spans="1:29" ht="15.5" x14ac:dyDescent="0.35">
      <c r="A157" s="286" t="s">
        <v>80</v>
      </c>
      <c r="B157" s="286"/>
      <c r="C157" s="286" t="s">
        <v>1983</v>
      </c>
      <c r="D157" s="286" t="str">
        <f>IF(ISERROR(VLOOKUP(B157,Translate!$G$3:$H$168,2,FALSE)),"",VLOOKUP(B157,Translate!$G$3:$H$168,2,FALSE))</f>
        <v/>
      </c>
      <c r="G157" s="282" t="s">
        <v>1568</v>
      </c>
      <c r="H157" s="282" t="s">
        <v>2969</v>
      </c>
      <c r="L157" s="275" t="str">
        <f t="shared" si="13"/>
        <v/>
      </c>
      <c r="M157" s="275" t="str">
        <f t="shared" si="14"/>
        <v/>
      </c>
      <c r="N157" s="275">
        <v>50</v>
      </c>
      <c r="O157" s="275" t="s">
        <v>1986</v>
      </c>
      <c r="P157" s="275" t="str">
        <f t="shared" si="18"/>
        <v/>
      </c>
      <c r="Q157" s="277" t="str">
        <f t="shared" si="16"/>
        <v>Grants and contributions from Welsh Government sponsored public bodies / non-departmental public bodies</v>
      </c>
      <c r="R157" s="278">
        <f>VLOOKUP(Q157,Translate!$A$3:$C$1169,2,FALSE)</f>
        <v>0</v>
      </c>
      <c r="W157" s="275" t="s">
        <v>915</v>
      </c>
      <c r="X157" s="275" t="str">
        <f t="shared" ref="X157:AB209" si="19">IF(LEFT(W157,1)=" ",RIGHT(W157,LEN(W157)-1),W157)</f>
        <v>Mynediad i addysg (heb gynnwys cludiant o'r cartef i'r ysgol) - Ysgolion uwchradd</v>
      </c>
      <c r="Y157" s="275" t="str">
        <f t="shared" si="19"/>
        <v>Mynediad i addysg (heb gynnwys cludiant o'r cartef i'r ysgol) - Ysgolion uwchradd</v>
      </c>
      <c r="Z157" s="275" t="str">
        <f t="shared" si="19"/>
        <v>Mynediad i addysg (heb gynnwys cludiant o'r cartef i'r ysgol) - Ysgolion uwchradd</v>
      </c>
      <c r="AA157" s="275" t="str">
        <f t="shared" si="19"/>
        <v>Mynediad i addysg (heb gynnwys cludiant o'r cartef i'r ysgol) - Ysgolion uwchradd</v>
      </c>
      <c r="AB157" s="275" t="str">
        <f t="shared" si="19"/>
        <v>Mynediad i addysg (heb gynnwys cludiant o'r cartef i'r ysgol) - Ysgolion uwchradd</v>
      </c>
      <c r="AC157" s="275">
        <f t="shared" si="17"/>
        <v>0</v>
      </c>
    </row>
    <row r="158" spans="1:29" ht="15.5" x14ac:dyDescent="0.35">
      <c r="A158" s="286" t="s">
        <v>526</v>
      </c>
      <c r="B158" s="286"/>
      <c r="C158" s="286" t="s">
        <v>1985</v>
      </c>
      <c r="D158" s="286" t="str">
        <f>IF(ISERROR(VLOOKUP(B158,Translate!$G$3:$H$168,2,FALSE)),"",VLOOKUP(B158,Translate!$G$3:$H$168,2,FALSE))</f>
        <v/>
      </c>
      <c r="G158" s="282" t="s">
        <v>1446</v>
      </c>
      <c r="H158" s="282" t="s">
        <v>2973</v>
      </c>
      <c r="L158" s="275" t="str">
        <f t="shared" si="13"/>
        <v/>
      </c>
      <c r="M158" s="275" t="str">
        <f t="shared" si="14"/>
        <v/>
      </c>
      <c r="N158" s="275">
        <v>51</v>
      </c>
      <c r="O158" s="275" t="s">
        <v>1988</v>
      </c>
      <c r="P158" s="275" t="str">
        <f t="shared" si="18"/>
        <v/>
      </c>
      <c r="Q158" s="277" t="str">
        <f t="shared" si="16"/>
        <v>Funding from National Lottery</v>
      </c>
      <c r="R158" s="278">
        <f>VLOOKUP(Q158,Translate!$A$3:$C$1169,2,FALSE)</f>
        <v>0</v>
      </c>
      <c r="W158" s="275" t="s">
        <v>916</v>
      </c>
      <c r="X158" s="275" t="str">
        <f t="shared" si="19"/>
        <v>Mynediad i addysg (heb gynnwys cludiant o'r cartef i'r ysgol) - Ysgolion arbennig</v>
      </c>
      <c r="Y158" s="275" t="str">
        <f t="shared" si="19"/>
        <v>Mynediad i addysg (heb gynnwys cludiant o'r cartef i'r ysgol) - Ysgolion arbennig</v>
      </c>
      <c r="Z158" s="275" t="str">
        <f t="shared" si="19"/>
        <v>Mynediad i addysg (heb gynnwys cludiant o'r cartef i'r ysgol) - Ysgolion arbennig</v>
      </c>
      <c r="AA158" s="275" t="str">
        <f t="shared" si="19"/>
        <v>Mynediad i addysg (heb gynnwys cludiant o'r cartef i'r ysgol) - Ysgolion arbennig</v>
      </c>
      <c r="AB158" s="275" t="str">
        <f t="shared" si="19"/>
        <v>Mynediad i addysg (heb gynnwys cludiant o'r cartef i'r ysgol) - Ysgolion arbennig</v>
      </c>
      <c r="AC158" s="275">
        <f t="shared" si="17"/>
        <v>0</v>
      </c>
    </row>
    <row r="159" spans="1:29" ht="15.5" x14ac:dyDescent="0.35">
      <c r="A159" s="286" t="s">
        <v>527</v>
      </c>
      <c r="B159" s="286"/>
      <c r="C159" s="286" t="s">
        <v>1987</v>
      </c>
      <c r="D159" s="286" t="str">
        <f>IF(ISERROR(VLOOKUP(B159,Translate!$G$3:$H$168,2,FALSE)),"",VLOOKUP(B159,Translate!$G$3:$H$168,2,FALSE))</f>
        <v/>
      </c>
      <c r="G159" s="275" t="s">
        <v>3220</v>
      </c>
      <c r="H159" s="275" t="s">
        <v>3221</v>
      </c>
      <c r="L159" s="275" t="str">
        <f t="shared" si="13"/>
        <v/>
      </c>
      <c r="M159" s="275" t="str">
        <f t="shared" si="14"/>
        <v/>
      </c>
      <c r="N159" s="275">
        <v>52</v>
      </c>
      <c r="O159" s="275" t="s">
        <v>1991</v>
      </c>
      <c r="P159" s="275" t="str">
        <f t="shared" si="18"/>
        <v/>
      </c>
      <c r="Q159" s="277" t="str">
        <f t="shared" si="16"/>
        <v>Other grants and contributions including those from private developers</v>
      </c>
      <c r="R159" s="278">
        <f>VLOOKUP(Q159,Translate!$A$3:$C$1169,2,FALSE)</f>
        <v>0</v>
      </c>
      <c r="W159" s="275" t="s">
        <v>917</v>
      </c>
      <c r="X159" s="275" t="str">
        <f t="shared" si="19"/>
        <v>Mynediad i addysg (heb gynnwys cludiant o'r cartef i'r ysgol) - Ysgolion canolradd</v>
      </c>
      <c r="Y159" s="275" t="str">
        <f t="shared" si="19"/>
        <v>Mynediad i addysg (heb gynnwys cludiant o'r cartef i'r ysgol) - Ysgolion canolradd</v>
      </c>
      <c r="Z159" s="275" t="str">
        <f t="shared" si="19"/>
        <v>Mynediad i addysg (heb gynnwys cludiant o'r cartef i'r ysgol) - Ysgolion canolradd</v>
      </c>
      <c r="AA159" s="275" t="str">
        <f t="shared" si="19"/>
        <v>Mynediad i addysg (heb gynnwys cludiant o'r cartef i'r ysgol) - Ysgolion canolradd</v>
      </c>
      <c r="AB159" s="275" t="str">
        <f t="shared" si="19"/>
        <v>Mynediad i addysg (heb gynnwys cludiant o'r cartef i'r ysgol) - Ysgolion canolradd</v>
      </c>
      <c r="AC159" s="275">
        <f t="shared" si="17"/>
        <v>0</v>
      </c>
    </row>
    <row r="160" spans="1:29" ht="15.5" x14ac:dyDescent="0.35">
      <c r="A160" s="286" t="s">
        <v>1989</v>
      </c>
      <c r="B160" s="286"/>
      <c r="C160" s="286" t="s">
        <v>1990</v>
      </c>
      <c r="D160" s="286" t="str">
        <f>IF(ISERROR(VLOOKUP(B160,Translate!$G$3:$H$168,2,FALSE)),"",VLOOKUP(B160,Translate!$G$3:$H$168,2,FALSE))</f>
        <v/>
      </c>
      <c r="G160" s="282" t="s">
        <v>1569</v>
      </c>
      <c r="H160" s="282" t="s">
        <v>2970</v>
      </c>
      <c r="L160" s="275" t="str">
        <f t="shared" si="13"/>
        <v/>
      </c>
      <c r="M160" s="275" t="str">
        <f t="shared" si="14"/>
        <v/>
      </c>
      <c r="N160" s="275">
        <v>25</v>
      </c>
      <c r="O160" s="275" t="s">
        <v>1993</v>
      </c>
      <c r="P160" s="275" t="str">
        <f t="shared" si="18"/>
        <v>(lines 50 to 52)</v>
      </c>
      <c r="Q160" s="277" t="str">
        <f t="shared" si="16"/>
        <v xml:space="preserve">Capital grants and contributions from other sources </v>
      </c>
      <c r="R160" s="278" t="e">
        <f>VLOOKUP(Q160,Translate!$A$3:$C$1169,2,FALSE)</f>
        <v>#N/A</v>
      </c>
      <c r="W160" s="275" t="s">
        <v>918</v>
      </c>
      <c r="X160" s="275" t="str">
        <f t="shared" si="19"/>
        <v>Cyfanswm mynediad i addysg</v>
      </c>
      <c r="Y160" s="275" t="str">
        <f t="shared" si="19"/>
        <v>Cyfanswm mynediad i addysg</v>
      </c>
      <c r="Z160" s="275" t="str">
        <f t="shared" si="19"/>
        <v>Cyfanswm mynediad i addysg</v>
      </c>
      <c r="AA160" s="275" t="str">
        <f t="shared" si="19"/>
        <v>Cyfanswm mynediad i addysg</v>
      </c>
      <c r="AB160" s="275" t="str">
        <f t="shared" si="19"/>
        <v>Cyfanswm mynediad i addysg</v>
      </c>
      <c r="AC160" s="275">
        <f t="shared" si="17"/>
        <v>0</v>
      </c>
    </row>
    <row r="161" spans="1:29" ht="15.5" x14ac:dyDescent="0.35">
      <c r="A161" s="286" t="s">
        <v>628</v>
      </c>
      <c r="B161" s="286"/>
      <c r="C161" s="286" t="s">
        <v>1992</v>
      </c>
      <c r="D161" s="286" t="str">
        <f>IF(ISERROR(VLOOKUP(B161,Translate!$G$3:$H$168,2,FALSE)),"",VLOOKUP(B161,Translate!$G$3:$H$168,2,FALSE))</f>
        <v/>
      </c>
      <c r="G161" s="282" t="s">
        <v>819</v>
      </c>
      <c r="H161" s="282" t="s">
        <v>2976</v>
      </c>
      <c r="L161" s="275" t="str">
        <f t="shared" si="13"/>
        <v/>
      </c>
      <c r="M161" s="275" t="str">
        <f t="shared" si="14"/>
        <v/>
      </c>
      <c r="N161" s="275">
        <v>26</v>
      </c>
      <c r="O161" s="275" t="s">
        <v>1995</v>
      </c>
      <c r="P161" s="275" t="str">
        <f t="shared" si="18"/>
        <v/>
      </c>
      <c r="Q161" s="277" t="str">
        <f t="shared" si="16"/>
        <v>Use of capital receipts</v>
      </c>
      <c r="R161" s="278">
        <f>VLOOKUP(Q161,Translate!$A$3:$C$1169,2,FALSE)</f>
        <v>0</v>
      </c>
      <c r="W161" s="275" t="s">
        <v>919</v>
      </c>
      <c r="X161" s="275" t="str">
        <f t="shared" si="19"/>
        <v>Cludiant o'r cartref i'r ysgol - Ysgolion meithrin</v>
      </c>
      <c r="Y161" s="275" t="str">
        <f t="shared" si="19"/>
        <v>Cludiant o'r cartref i'r ysgol - Ysgolion meithrin</v>
      </c>
      <c r="Z161" s="275" t="str">
        <f t="shared" si="19"/>
        <v>Cludiant o'r cartref i'r ysgol - Ysgolion meithrin</v>
      </c>
      <c r="AA161" s="275" t="str">
        <f t="shared" si="19"/>
        <v>Cludiant o'r cartref i'r ysgol - Ysgolion meithrin</v>
      </c>
      <c r="AB161" s="275" t="str">
        <f t="shared" si="19"/>
        <v>Cludiant o'r cartref i'r ysgol - Ysgolion meithrin</v>
      </c>
      <c r="AC161" s="275">
        <f t="shared" si="17"/>
        <v>0</v>
      </c>
    </row>
    <row r="162" spans="1:29" ht="15.5" x14ac:dyDescent="0.35">
      <c r="A162" s="286" t="s">
        <v>127</v>
      </c>
      <c r="B162" s="286"/>
      <c r="C162" s="286" t="s">
        <v>1994</v>
      </c>
      <c r="D162" s="286" t="str">
        <f>IF(ISERROR(VLOOKUP(B162,Translate!$G$3:$H$168,2,FALSE)),"",VLOOKUP(B162,Translate!$G$3:$H$168,2,FALSE))</f>
        <v/>
      </c>
      <c r="G162" s="282" t="s">
        <v>816</v>
      </c>
      <c r="H162" s="282" t="s">
        <v>2977</v>
      </c>
      <c r="L162" s="275" t="str">
        <f t="shared" si="13"/>
        <v/>
      </c>
      <c r="M162" s="275" t="str">
        <f t="shared" si="14"/>
        <v/>
      </c>
      <c r="N162" s="275">
        <v>27</v>
      </c>
      <c r="O162" s="275" t="s">
        <v>1997</v>
      </c>
      <c r="P162" s="275" t="str">
        <f t="shared" si="18"/>
        <v/>
      </c>
      <c r="Q162" s="277" t="str">
        <f t="shared" si="16"/>
        <v>Major Repairs Allowance (MRA)</v>
      </c>
      <c r="R162" s="278">
        <f>VLOOKUP(Q162,Translate!$A$3:$C$1169,2,FALSE)</f>
        <v>0</v>
      </c>
      <c r="W162" s="275" t="s">
        <v>920</v>
      </c>
      <c r="X162" s="275" t="str">
        <f t="shared" si="19"/>
        <v>Cludiant o'r cartref i'r ysgol - Ysgolion cynradd</v>
      </c>
      <c r="Y162" s="275" t="str">
        <f t="shared" si="19"/>
        <v>Cludiant o'r cartref i'r ysgol - Ysgolion cynradd</v>
      </c>
      <c r="Z162" s="275" t="str">
        <f t="shared" si="19"/>
        <v>Cludiant o'r cartref i'r ysgol - Ysgolion cynradd</v>
      </c>
      <c r="AA162" s="275" t="str">
        <f t="shared" si="19"/>
        <v>Cludiant o'r cartref i'r ysgol - Ysgolion cynradd</v>
      </c>
      <c r="AB162" s="275" t="str">
        <f t="shared" si="19"/>
        <v>Cludiant o'r cartref i'r ysgol - Ysgolion cynradd</v>
      </c>
      <c r="AC162" s="275">
        <f t="shared" si="17"/>
        <v>0</v>
      </c>
    </row>
    <row r="163" spans="1:29" ht="15.5" x14ac:dyDescent="0.35">
      <c r="A163" s="286" t="s">
        <v>48</v>
      </c>
      <c r="B163" s="286"/>
      <c r="C163" s="286" t="s">
        <v>1996</v>
      </c>
      <c r="D163" s="286" t="str">
        <f>IF(ISERROR(VLOOKUP(B163,Translate!$G$3:$H$168,2,FALSE)),"",VLOOKUP(B163,Translate!$G$3:$H$168,2,FALSE))</f>
        <v/>
      </c>
      <c r="G163" s="282" t="s">
        <v>3092</v>
      </c>
      <c r="H163" s="282" t="s">
        <v>3115</v>
      </c>
      <c r="L163" s="275" t="str">
        <f t="shared" si="13"/>
        <v/>
      </c>
      <c r="M163" s="275" t="str">
        <f t="shared" si="14"/>
        <v/>
      </c>
      <c r="N163" s="275">
        <v>28</v>
      </c>
      <c r="O163" s="275" t="s">
        <v>2000</v>
      </c>
      <c r="P163" s="275" t="str">
        <f t="shared" si="18"/>
        <v/>
      </c>
      <c r="Q163" s="277" t="str">
        <f t="shared" si="16"/>
        <v>Capital expenditure charged to a revenue account (non-HRA)</v>
      </c>
      <c r="R163" s="278">
        <f>VLOOKUP(Q163,Translate!$A$3:$C$1169,2,FALSE)</f>
        <v>0</v>
      </c>
      <c r="W163" s="275" t="s">
        <v>921</v>
      </c>
      <c r="X163" s="275" t="str">
        <f t="shared" si="19"/>
        <v>Cludiant o'r cartref i'r ysgol - Ysgolion uwchradd</v>
      </c>
      <c r="Y163" s="275" t="str">
        <f t="shared" si="19"/>
        <v>Cludiant o'r cartref i'r ysgol - Ysgolion uwchradd</v>
      </c>
      <c r="Z163" s="275" t="str">
        <f t="shared" si="19"/>
        <v>Cludiant o'r cartref i'r ysgol - Ysgolion uwchradd</v>
      </c>
      <c r="AA163" s="275" t="str">
        <f t="shared" si="19"/>
        <v>Cludiant o'r cartref i'r ysgol - Ysgolion uwchradd</v>
      </c>
      <c r="AB163" s="275" t="str">
        <f t="shared" si="19"/>
        <v>Cludiant o'r cartref i'r ysgol - Ysgolion uwchradd</v>
      </c>
      <c r="AC163" s="275">
        <f t="shared" si="17"/>
        <v>0</v>
      </c>
    </row>
    <row r="164" spans="1:29" ht="15.5" x14ac:dyDescent="0.35">
      <c r="A164" s="286" t="s">
        <v>1998</v>
      </c>
      <c r="B164" s="286"/>
      <c r="C164" s="286" t="s">
        <v>1999</v>
      </c>
      <c r="D164" s="286" t="str">
        <f>IF(ISERROR(VLOOKUP(B164,Translate!$G$3:$H$168,2,FALSE)),"",VLOOKUP(B164,Translate!$G$3:$H$168,2,FALSE))</f>
        <v/>
      </c>
      <c r="G164" s="282" t="s">
        <v>820</v>
      </c>
      <c r="H164" s="282" t="s">
        <v>2974</v>
      </c>
      <c r="L164" s="275" t="str">
        <f t="shared" si="13"/>
        <v/>
      </c>
      <c r="M164" s="275" t="str">
        <f t="shared" si="14"/>
        <v/>
      </c>
      <c r="N164" s="275">
        <v>29</v>
      </c>
      <c r="O164" s="275" t="s">
        <v>2002</v>
      </c>
      <c r="P164" s="275" t="str">
        <f t="shared" si="18"/>
        <v/>
      </c>
      <c r="Q164" s="277" t="str">
        <f t="shared" si="16"/>
        <v>Capital expenditure charged to a revenue account (HRA)</v>
      </c>
      <c r="R164" s="278">
        <f>VLOOKUP(Q164,Translate!$A$3:$C$1169,2,FALSE)</f>
        <v>0</v>
      </c>
      <c r="W164" s="275" t="s">
        <v>922</v>
      </c>
      <c r="X164" s="275" t="str">
        <f t="shared" si="19"/>
        <v>Cludiant o'r cartref i'r ysgol - Ysgolion arbennig</v>
      </c>
      <c r="Y164" s="275" t="str">
        <f t="shared" si="19"/>
        <v>Cludiant o'r cartref i'r ysgol - Ysgolion arbennig</v>
      </c>
      <c r="Z164" s="275" t="str">
        <f t="shared" si="19"/>
        <v>Cludiant o'r cartref i'r ysgol - Ysgolion arbennig</v>
      </c>
      <c r="AA164" s="275" t="str">
        <f t="shared" si="19"/>
        <v>Cludiant o'r cartref i'r ysgol - Ysgolion arbennig</v>
      </c>
      <c r="AB164" s="275" t="str">
        <f t="shared" si="19"/>
        <v>Cludiant o'r cartref i'r ysgol - Ysgolion arbennig</v>
      </c>
      <c r="AC164" s="275">
        <f t="shared" si="17"/>
        <v>0</v>
      </c>
    </row>
    <row r="165" spans="1:29" ht="15.5" x14ac:dyDescent="0.35">
      <c r="A165" s="286" t="s">
        <v>621</v>
      </c>
      <c r="B165" s="286"/>
      <c r="C165" s="286" t="s">
        <v>2001</v>
      </c>
      <c r="D165" s="286" t="str">
        <f>IF(ISERROR(VLOOKUP(B165,Translate!$G$3:$H$168,2,FALSE)),"",VLOOKUP(B165,Translate!$G$3:$H$168,2,FALSE))</f>
        <v/>
      </c>
      <c r="G165" s="282" t="s">
        <v>817</v>
      </c>
      <c r="H165" s="282" t="s">
        <v>2978</v>
      </c>
      <c r="L165" s="275" t="str">
        <f t="shared" si="13"/>
        <v/>
      </c>
      <c r="M165" s="275" t="str">
        <f t="shared" si="14"/>
        <v/>
      </c>
      <c r="N165" s="275">
        <v>30.1</v>
      </c>
      <c r="O165" s="275" t="s">
        <v>2004</v>
      </c>
      <c r="P165" s="275" t="str">
        <f t="shared" si="18"/>
        <v/>
      </c>
      <c r="Q165" s="277" t="str">
        <f t="shared" si="16"/>
        <v>Borrowing and credit arrangements that attract central government support (non-HRA)</v>
      </c>
      <c r="R165" s="278">
        <f>VLOOKUP(Q165,Translate!$A$3:$C$1169,2,FALSE)</f>
        <v>0</v>
      </c>
      <c r="W165" s="275" t="s">
        <v>923</v>
      </c>
      <c r="X165" s="275" t="str">
        <f t="shared" si="19"/>
        <v>Cludiant o'r cartref i'r ysgol - Ysgolion canolradd</v>
      </c>
      <c r="Y165" s="275" t="str">
        <f t="shared" si="19"/>
        <v>Cludiant o'r cartref i'r ysgol - Ysgolion canolradd</v>
      </c>
      <c r="Z165" s="275" t="str">
        <f t="shared" si="19"/>
        <v>Cludiant o'r cartref i'r ysgol - Ysgolion canolradd</v>
      </c>
      <c r="AA165" s="275" t="str">
        <f t="shared" si="19"/>
        <v>Cludiant o'r cartref i'r ysgol - Ysgolion canolradd</v>
      </c>
      <c r="AB165" s="275" t="str">
        <f t="shared" si="19"/>
        <v>Cludiant o'r cartref i'r ysgol - Ysgolion canolradd</v>
      </c>
      <c r="AC165" s="275">
        <f t="shared" si="17"/>
        <v>0</v>
      </c>
    </row>
    <row r="166" spans="1:29" ht="15.5" x14ac:dyDescent="0.35">
      <c r="A166" s="286" t="s">
        <v>650</v>
      </c>
      <c r="B166" s="286"/>
      <c r="C166" s="286" t="s">
        <v>2003</v>
      </c>
      <c r="D166" s="286" t="str">
        <f>IF(ISERROR(VLOOKUP(B166,Translate!$G$3:$H$168,2,FALSE)),"",VLOOKUP(B166,Translate!$G$3:$H$168,2,FALSE))</f>
        <v/>
      </c>
      <c r="G166" s="282" t="s">
        <v>821</v>
      </c>
      <c r="H166" s="282" t="s">
        <v>2979</v>
      </c>
      <c r="L166" s="275" t="str">
        <f t="shared" si="13"/>
        <v/>
      </c>
      <c r="M166" s="275" t="str">
        <f t="shared" si="14"/>
        <v/>
      </c>
      <c r="N166" s="275">
        <v>30.2</v>
      </c>
      <c r="O166" s="275" t="s">
        <v>2006</v>
      </c>
      <c r="P166" s="275" t="str">
        <f t="shared" si="18"/>
        <v/>
      </c>
      <c r="Q166" s="277" t="str">
        <f t="shared" si="16"/>
        <v>Borrowing and credit arrangements that attract central government support (HRA)</v>
      </c>
      <c r="R166" s="278">
        <f>VLOOKUP(Q166,Translate!$A$3:$C$1169,2,FALSE)</f>
        <v>0</v>
      </c>
      <c r="W166" s="275" t="s">
        <v>924</v>
      </c>
      <c r="X166" s="275" t="str">
        <f t="shared" si="19"/>
        <v>Cyfanswm cludiant o'r cartref i'r ysgol</v>
      </c>
      <c r="Y166" s="275" t="str">
        <f t="shared" si="19"/>
        <v>Cyfanswm cludiant o'r cartref i'r ysgol</v>
      </c>
      <c r="Z166" s="275" t="str">
        <f t="shared" si="19"/>
        <v>Cyfanswm cludiant o'r cartref i'r ysgol</v>
      </c>
      <c r="AA166" s="275" t="str">
        <f t="shared" si="19"/>
        <v>Cyfanswm cludiant o'r cartref i'r ysgol</v>
      </c>
      <c r="AB166" s="275" t="str">
        <f t="shared" si="19"/>
        <v>Cyfanswm cludiant o'r cartref i'r ysgol</v>
      </c>
      <c r="AC166" s="275">
        <f t="shared" si="17"/>
        <v>0</v>
      </c>
    </row>
    <row r="167" spans="1:29" ht="15.5" x14ac:dyDescent="0.35">
      <c r="A167" s="286" t="s">
        <v>620</v>
      </c>
      <c r="B167" s="286"/>
      <c r="C167" s="286" t="s">
        <v>2005</v>
      </c>
      <c r="D167" s="286" t="str">
        <f>IF(ISERROR(VLOOKUP(B167,Translate!$G$3:$H$168,2,FALSE)),"",VLOOKUP(B167,Translate!$G$3:$H$168,2,FALSE))</f>
        <v/>
      </c>
      <c r="G167" s="282" t="s">
        <v>818</v>
      </c>
      <c r="H167" s="282" t="s">
        <v>2975</v>
      </c>
      <c r="L167" s="275" t="str">
        <f t="shared" si="13"/>
        <v/>
      </c>
      <c r="M167" s="275" t="str">
        <f t="shared" si="14"/>
        <v/>
      </c>
      <c r="N167" s="275">
        <v>30</v>
      </c>
      <c r="O167" s="275" t="s">
        <v>2008</v>
      </c>
      <c r="P167" s="275" t="str">
        <f t="shared" si="18"/>
        <v/>
      </c>
      <c r="Q167" s="277" t="str">
        <f t="shared" si="16"/>
        <v>Borrowing and credit arrangements that attract central government support (Lines 30.1 and 30.2)</v>
      </c>
      <c r="R167" s="278" t="e">
        <f>VLOOKUP(Q167,Translate!$A$3:$C$1169,2,FALSE)</f>
        <v>#N/A</v>
      </c>
      <c r="W167" s="275" t="s">
        <v>925</v>
      </c>
      <c r="X167" s="275" t="str">
        <f t="shared" si="19"/>
        <v>Rheoli strategol - Ysgolion meithrin</v>
      </c>
      <c r="Y167" s="275" t="str">
        <f t="shared" si="19"/>
        <v>Rheoli strategol - Ysgolion meithrin</v>
      </c>
      <c r="Z167" s="275" t="str">
        <f t="shared" si="19"/>
        <v>Rheoli strategol - Ysgolion meithrin</v>
      </c>
      <c r="AA167" s="275" t="str">
        <f t="shared" si="19"/>
        <v>Rheoli strategol - Ysgolion meithrin</v>
      </c>
      <c r="AB167" s="275" t="str">
        <f t="shared" si="19"/>
        <v>Rheoli strategol - Ysgolion meithrin</v>
      </c>
      <c r="AC167" s="275">
        <f t="shared" si="17"/>
        <v>0</v>
      </c>
    </row>
    <row r="168" spans="1:29" ht="15.5" x14ac:dyDescent="0.35">
      <c r="A168" s="286" t="s">
        <v>571</v>
      </c>
      <c r="B168" s="286"/>
      <c r="C168" s="286" t="s">
        <v>2007</v>
      </c>
      <c r="D168" s="286" t="str">
        <f>IF(ISERROR(VLOOKUP(B168,Translate!$G$3:$H$168,2,FALSE)),"",VLOOKUP(B168,Translate!$G$3:$H$168,2,FALSE))</f>
        <v/>
      </c>
      <c r="G168" s="282" t="s">
        <v>1571</v>
      </c>
      <c r="H168" s="282" t="s">
        <v>2971</v>
      </c>
      <c r="L168" s="275" t="str">
        <f t="shared" si="13"/>
        <v/>
      </c>
      <c r="M168" s="275" t="str">
        <f t="shared" si="14"/>
        <v/>
      </c>
      <c r="N168" s="275">
        <v>31.1</v>
      </c>
      <c r="O168" s="275" t="s">
        <v>2011</v>
      </c>
      <c r="P168" s="275" t="str">
        <f t="shared" si="18"/>
        <v/>
      </c>
      <c r="Q168" s="277" t="str">
        <f t="shared" si="16"/>
        <v>Other borrowing and credit arrangements (non-HRA)</v>
      </c>
      <c r="R168" s="278">
        <f>VLOOKUP(Q168,Translate!$A$3:$C$1169,2,FALSE)</f>
        <v>0</v>
      </c>
      <c r="W168" s="275" t="s">
        <v>926</v>
      </c>
      <c r="X168" s="275" t="str">
        <f t="shared" si="19"/>
        <v>Rheoli strategol - Ysgolion cynradd</v>
      </c>
      <c r="Y168" s="275" t="str">
        <f t="shared" si="19"/>
        <v>Rheoli strategol - Ysgolion cynradd</v>
      </c>
      <c r="Z168" s="275" t="str">
        <f t="shared" si="19"/>
        <v>Rheoli strategol - Ysgolion cynradd</v>
      </c>
      <c r="AA168" s="275" t="str">
        <f t="shared" si="19"/>
        <v>Rheoli strategol - Ysgolion cynradd</v>
      </c>
      <c r="AB168" s="275" t="str">
        <f t="shared" si="19"/>
        <v>Rheoli strategol - Ysgolion cynradd</v>
      </c>
      <c r="AC168" s="275">
        <f t="shared" si="17"/>
        <v>0</v>
      </c>
    </row>
    <row r="169" spans="1:29" ht="15.5" x14ac:dyDescent="0.35">
      <c r="A169" s="286" t="s">
        <v>2009</v>
      </c>
      <c r="B169" s="286"/>
      <c r="C169" s="286" t="s">
        <v>2010</v>
      </c>
      <c r="D169" s="286" t="str">
        <f>IF(ISERROR(VLOOKUP(B169,Translate!$G$3:$H$168,2,FALSE)),"",VLOOKUP(B169,Translate!$G$3:$H$168,2,FALSE))</f>
        <v/>
      </c>
      <c r="L169" s="275" t="str">
        <f t="shared" si="13"/>
        <v/>
      </c>
      <c r="M169" s="275" t="str">
        <f t="shared" si="14"/>
        <v/>
      </c>
      <c r="N169" s="275">
        <v>31.2</v>
      </c>
      <c r="O169" s="275" t="s">
        <v>2013</v>
      </c>
      <c r="P169" s="275" t="str">
        <f t="shared" si="18"/>
        <v/>
      </c>
      <c r="Q169" s="277" t="str">
        <f t="shared" si="16"/>
        <v>Other borrowing and credit arrangements (HRA)</v>
      </c>
      <c r="R169" s="278">
        <f>VLOOKUP(Q169,Translate!$A$3:$C$1169,2,FALSE)</f>
        <v>0</v>
      </c>
      <c r="W169" s="275" t="s">
        <v>927</v>
      </c>
      <c r="X169" s="275" t="str">
        <f t="shared" si="19"/>
        <v>Rheoli strategol - Ysgolion uwchradd</v>
      </c>
      <c r="Y169" s="275" t="str">
        <f t="shared" si="19"/>
        <v>Rheoli strategol - Ysgolion uwchradd</v>
      </c>
      <c r="Z169" s="275" t="str">
        <f t="shared" si="19"/>
        <v>Rheoli strategol - Ysgolion uwchradd</v>
      </c>
      <c r="AA169" s="275" t="str">
        <f t="shared" si="19"/>
        <v>Rheoli strategol - Ysgolion uwchradd</v>
      </c>
      <c r="AB169" s="275" t="str">
        <f t="shared" si="19"/>
        <v>Rheoli strategol - Ysgolion uwchradd</v>
      </c>
      <c r="AC169" s="275">
        <f t="shared" si="17"/>
        <v>0</v>
      </c>
    </row>
    <row r="170" spans="1:29" ht="15.5" x14ac:dyDescent="0.35">
      <c r="A170" s="286" t="s">
        <v>624</v>
      </c>
      <c r="B170" s="286"/>
      <c r="C170" s="286" t="s">
        <v>2012</v>
      </c>
      <c r="D170" s="286" t="str">
        <f>IF(ISERROR(VLOOKUP(B170,Translate!$G$3:$H$168,2,FALSE)),"",VLOOKUP(B170,Translate!$G$3:$H$168,2,FALSE))</f>
        <v/>
      </c>
      <c r="L170" s="275" t="str">
        <f t="shared" si="13"/>
        <v/>
      </c>
      <c r="M170" s="275" t="str">
        <f t="shared" si="14"/>
        <v/>
      </c>
      <c r="N170" s="275">
        <v>31</v>
      </c>
      <c r="O170" s="275" t="s">
        <v>2016</v>
      </c>
      <c r="P170" s="275" t="str">
        <f t="shared" si="18"/>
        <v/>
      </c>
      <c r="Q170" s="277" t="str">
        <f t="shared" si="16"/>
        <v>Other borrowing and credit arrangements (Lines 31.1 and 31.2)</v>
      </c>
      <c r="R170" s="278" t="e">
        <f>VLOOKUP(Q170,Translate!$A$3:$C$1169,2,FALSE)</f>
        <v>#N/A</v>
      </c>
      <c r="W170" s="275" t="s">
        <v>928</v>
      </c>
      <c r="X170" s="275" t="str">
        <f t="shared" si="19"/>
        <v>Rheoli strategol - Ysgolion arbennig</v>
      </c>
      <c r="Y170" s="275" t="str">
        <f t="shared" si="19"/>
        <v>Rheoli strategol - Ysgolion arbennig</v>
      </c>
      <c r="Z170" s="275" t="str">
        <f t="shared" si="19"/>
        <v>Rheoli strategol - Ysgolion arbennig</v>
      </c>
      <c r="AA170" s="275" t="str">
        <f t="shared" si="19"/>
        <v>Rheoli strategol - Ysgolion arbennig</v>
      </c>
      <c r="AB170" s="275" t="str">
        <f t="shared" si="19"/>
        <v>Rheoli strategol - Ysgolion arbennig</v>
      </c>
      <c r="AC170" s="275">
        <f t="shared" si="17"/>
        <v>0</v>
      </c>
    </row>
    <row r="171" spans="1:29" ht="15.5" x14ac:dyDescent="0.35">
      <c r="A171" s="286" t="s">
        <v>2014</v>
      </c>
      <c r="B171" s="286"/>
      <c r="C171" s="286" t="s">
        <v>2015</v>
      </c>
      <c r="D171" s="286" t="str">
        <f>IF(ISERROR(VLOOKUP(B171,Translate!$G$3:$H$168,2,FALSE)),"",VLOOKUP(B171,Translate!$G$3:$H$168,2,FALSE))</f>
        <v/>
      </c>
      <c r="L171" s="275" t="str">
        <f t="shared" si="13"/>
        <v/>
      </c>
      <c r="M171" s="275" t="str">
        <f t="shared" si="14"/>
        <v/>
      </c>
      <c r="N171" s="275">
        <v>32</v>
      </c>
      <c r="O171" s="275" t="s">
        <v>2868</v>
      </c>
      <c r="P171" s="275" t="str">
        <f t="shared" si="18"/>
        <v/>
      </c>
      <c r="Q171" s="277" t="str">
        <f t="shared" si="16"/>
        <v>cyfanswm resources used to finance capital expenditure (the sum of the figures in the white cells above)</v>
      </c>
      <c r="R171" s="278" t="e">
        <f>VLOOKUP(Q171,Translate!$A$3:$C$1169,2,FALSE)</f>
        <v>#N/A</v>
      </c>
      <c r="W171" s="275" t="s">
        <v>929</v>
      </c>
      <c r="X171" s="275" t="str">
        <f t="shared" si="19"/>
        <v>Rheoli strategol - Ysgolion canolradd</v>
      </c>
      <c r="Y171" s="275" t="str">
        <f t="shared" si="19"/>
        <v>Rheoli strategol - Ysgolion canolradd</v>
      </c>
      <c r="Z171" s="275" t="str">
        <f t="shared" si="19"/>
        <v>Rheoli strategol - Ysgolion canolradd</v>
      </c>
      <c r="AA171" s="275" t="str">
        <f t="shared" si="19"/>
        <v>Rheoli strategol - Ysgolion canolradd</v>
      </c>
      <c r="AB171" s="275" t="str">
        <f t="shared" si="19"/>
        <v>Rheoli strategol - Ysgolion canolradd</v>
      </c>
      <c r="AC171" s="275">
        <f t="shared" si="17"/>
        <v>0</v>
      </c>
    </row>
    <row r="172" spans="1:29" ht="15.5" x14ac:dyDescent="0.35">
      <c r="A172" s="286" t="s">
        <v>23</v>
      </c>
      <c r="B172" s="286"/>
      <c r="C172" s="286" t="s">
        <v>2017</v>
      </c>
      <c r="D172" s="286" t="str">
        <f>IF(ISERROR(VLOOKUP(B172,Translate!$G$3:$H$168,2,FALSE)),"",VLOOKUP(B172,Translate!$G$3:$H$168,2,FALSE))</f>
        <v/>
      </c>
      <c r="L172" s="275" t="str">
        <f t="shared" si="13"/>
        <v/>
      </c>
      <c r="M172" s="275" t="str">
        <f t="shared" si="14"/>
        <v/>
      </c>
      <c r="O172" s="275" t="s">
        <v>2020</v>
      </c>
      <c r="P172" s="275" t="str">
        <f t="shared" si="18"/>
        <v/>
      </c>
      <c r="Q172" s="277" t="str">
        <f t="shared" si="16"/>
        <v>PLEASE COMPLETE THE LINES BELOW ON A PFI ON-BALANCE SHEET BASIS</v>
      </c>
      <c r="R172" s="278">
        <f>VLOOKUP(Q172,Translate!$A$3:$C$1169,2,FALSE)</f>
        <v>0</v>
      </c>
      <c r="W172" s="275" t="s">
        <v>930</v>
      </c>
      <c r="X172" s="275" t="str">
        <f t="shared" si="19"/>
        <v>Cyfanswm rheoli strategol</v>
      </c>
      <c r="Y172" s="275" t="str">
        <f t="shared" si="19"/>
        <v>Cyfanswm rheoli strategol</v>
      </c>
      <c r="Z172" s="275" t="str">
        <f t="shared" si="19"/>
        <v>Cyfanswm rheoli strategol</v>
      </c>
      <c r="AA172" s="275" t="str">
        <f t="shared" si="19"/>
        <v>Cyfanswm rheoli strategol</v>
      </c>
      <c r="AB172" s="275" t="str">
        <f t="shared" si="19"/>
        <v>Cyfanswm rheoli strategol</v>
      </c>
      <c r="AC172" s="275">
        <f t="shared" si="17"/>
        <v>0</v>
      </c>
    </row>
    <row r="173" spans="1:29" ht="15.5" x14ac:dyDescent="0.35">
      <c r="A173" s="286" t="s">
        <v>2018</v>
      </c>
      <c r="B173" s="286"/>
      <c r="C173" s="286" t="s">
        <v>2019</v>
      </c>
      <c r="D173" s="286" t="str">
        <f>IF(ISERROR(VLOOKUP(B173,Translate!$G$3:$H$168,2,FALSE)),"",VLOOKUP(B173,Translate!$G$3:$H$168,2,FALSE))</f>
        <v/>
      </c>
      <c r="L173" s="275" t="str">
        <f t="shared" si="13"/>
        <v/>
      </c>
      <c r="M173" s="275" t="str">
        <f t="shared" si="14"/>
        <v/>
      </c>
      <c r="O173" s="275" t="s">
        <v>2022</v>
      </c>
      <c r="P173" s="275" t="str">
        <f t="shared" si="18"/>
        <v/>
      </c>
      <c r="Q173" s="277" t="str">
        <f t="shared" si="16"/>
        <v>Capital financing requirement:</v>
      </c>
      <c r="R173" s="278">
        <f>VLOOKUP(Q173,Translate!$A$3:$C$1169,2,FALSE)</f>
        <v>0</v>
      </c>
      <c r="W173" s="275" t="s">
        <v>931</v>
      </c>
      <c r="X173" s="275" t="str">
        <f t="shared" si="19"/>
        <v>Cyllid ALl ar ysgolion arall - ysgolion meithrin</v>
      </c>
      <c r="Y173" s="275" t="str">
        <f t="shared" si="19"/>
        <v>Cyllid ALl ar ysgolion arall - ysgolion meithrin</v>
      </c>
      <c r="Z173" s="275" t="str">
        <f t="shared" si="19"/>
        <v>Cyllid ALl ar ysgolion arall - ysgolion meithrin</v>
      </c>
      <c r="AA173" s="275" t="str">
        <f t="shared" si="19"/>
        <v>Cyllid ALl ar ysgolion arall - ysgolion meithrin</v>
      </c>
      <c r="AB173" s="275" t="str">
        <f t="shared" si="19"/>
        <v>Cyllid ALl ar ysgolion arall - ysgolion meithrin</v>
      </c>
      <c r="AC173" s="275">
        <f t="shared" si="17"/>
        <v>0</v>
      </c>
    </row>
    <row r="174" spans="1:29" ht="15.5" x14ac:dyDescent="0.35">
      <c r="A174" s="286" t="s">
        <v>453</v>
      </c>
      <c r="B174" s="286"/>
      <c r="C174" s="286" t="s">
        <v>2021</v>
      </c>
      <c r="D174" s="286" t="str">
        <f>IF(ISERROR(VLOOKUP(B174,Translate!$G$3:$H$168,2,FALSE)),"",VLOOKUP(B174,Translate!$G$3:$H$168,2,FALSE))</f>
        <v/>
      </c>
      <c r="L174" s="275" t="str">
        <f t="shared" si="13"/>
        <v/>
      </c>
      <c r="M174" s="275" t="str">
        <f t="shared" si="14"/>
        <v/>
      </c>
      <c r="N174" s="275">
        <v>33</v>
      </c>
      <c r="O174" s="275" t="s">
        <v>2024</v>
      </c>
      <c r="P174" s="275" t="str">
        <f t="shared" si="18"/>
        <v/>
      </c>
      <c r="Q174" s="277" t="str">
        <f t="shared" si="16"/>
        <v>Capital Financing Requirement as at 1 April</v>
      </c>
      <c r="R174" s="278">
        <f>VLOOKUP(Q174,Translate!$A$3:$C$1169,2,FALSE)</f>
        <v>0</v>
      </c>
      <c r="W174" s="275" t="s">
        <v>932</v>
      </c>
      <c r="X174" s="275" t="str">
        <f t="shared" si="19"/>
        <v>Cyllid ALl ar ysgolion arall - Ysgolion cynradd</v>
      </c>
      <c r="Y174" s="275" t="str">
        <f t="shared" si="19"/>
        <v>Cyllid ALl ar ysgolion arall - Ysgolion cynradd</v>
      </c>
      <c r="Z174" s="275" t="str">
        <f t="shared" si="19"/>
        <v>Cyllid ALl ar ysgolion arall - Ysgolion cynradd</v>
      </c>
      <c r="AA174" s="275" t="str">
        <f t="shared" si="19"/>
        <v>Cyllid ALl ar ysgolion arall - Ysgolion cynradd</v>
      </c>
      <c r="AB174" s="275" t="str">
        <f t="shared" si="19"/>
        <v>Cyllid ALl ar ysgolion arall - Ysgolion cynradd</v>
      </c>
      <c r="AC174" s="275">
        <f t="shared" si="17"/>
        <v>0</v>
      </c>
    </row>
    <row r="175" spans="1:29" ht="15.5" x14ac:dyDescent="0.35">
      <c r="A175" s="286" t="s">
        <v>576</v>
      </c>
      <c r="B175" s="286"/>
      <c r="C175" s="286" t="s">
        <v>2023</v>
      </c>
      <c r="D175" s="286" t="str">
        <f>IF(ISERROR(VLOOKUP(B175,Translate!$G$3:$H$168,2,FALSE)),"",VLOOKUP(B175,Translate!$G$3:$H$168,2,FALSE))</f>
        <v/>
      </c>
      <c r="L175" s="275" t="str">
        <f t="shared" si="13"/>
        <v/>
      </c>
      <c r="M175" s="275" t="str">
        <f t="shared" si="14"/>
        <v/>
      </c>
      <c r="N175" s="275">
        <v>34</v>
      </c>
      <c r="O175" s="275" t="s">
        <v>2027</v>
      </c>
      <c r="P175" s="275" t="str">
        <f t="shared" si="18"/>
        <v>(line 30 plus line 31)</v>
      </c>
      <c r="Q175" s="277" t="str">
        <f t="shared" si="16"/>
        <v xml:space="preserve">Capital expenditure resourced by means of credit </v>
      </c>
      <c r="R175" s="278" t="e">
        <f>VLOOKUP(Q175,Translate!$A$3:$C$1169,2,FALSE)</f>
        <v>#N/A</v>
      </c>
      <c r="W175" s="275" t="s">
        <v>933</v>
      </c>
      <c r="X175" s="275" t="str">
        <f t="shared" si="19"/>
        <v>Cyllid ALl ar ysgolion arall - Ysgolion uwchradd</v>
      </c>
      <c r="Y175" s="275" t="str">
        <f t="shared" si="19"/>
        <v>Cyllid ALl ar ysgolion arall - Ysgolion uwchradd</v>
      </c>
      <c r="Z175" s="275" t="str">
        <f t="shared" si="19"/>
        <v>Cyllid ALl ar ysgolion arall - Ysgolion uwchradd</v>
      </c>
      <c r="AA175" s="275" t="str">
        <f t="shared" si="19"/>
        <v>Cyllid ALl ar ysgolion arall - Ysgolion uwchradd</v>
      </c>
      <c r="AB175" s="275" t="str">
        <f t="shared" si="19"/>
        <v>Cyllid ALl ar ysgolion arall - Ysgolion uwchradd</v>
      </c>
      <c r="AC175" s="275">
        <f t="shared" si="17"/>
        <v>0</v>
      </c>
    </row>
    <row r="176" spans="1:29" ht="15.5" x14ac:dyDescent="0.35">
      <c r="A176" s="286" t="s">
        <v>2025</v>
      </c>
      <c r="B176" s="286"/>
      <c r="C176" s="286" t="s">
        <v>2026</v>
      </c>
      <c r="D176" s="286" t="str">
        <f>IF(ISERROR(VLOOKUP(B176,Translate!$G$3:$H$168,2,FALSE)),"",VLOOKUP(B176,Translate!$G$3:$H$168,2,FALSE))</f>
        <v/>
      </c>
      <c r="L176" s="275" t="str">
        <f t="shared" si="13"/>
        <v/>
      </c>
      <c r="M176" s="275" t="str">
        <f t="shared" si="14"/>
        <v/>
      </c>
      <c r="N176" s="275">
        <v>35</v>
      </c>
      <c r="O176" s="275" t="s">
        <v>2029</v>
      </c>
      <c r="P176" s="275" t="str">
        <f t="shared" si="18"/>
        <v/>
      </c>
      <c r="Q176" s="277" t="str">
        <f t="shared" si="16"/>
        <v>Minimum Revenue Provision &amp; voluntary contributions</v>
      </c>
      <c r="R176" s="278">
        <f>VLOOKUP(Q176,Translate!$A$3:$C$1169,2,FALSE)</f>
        <v>0</v>
      </c>
      <c r="W176" s="275" t="s">
        <v>934</v>
      </c>
      <c r="X176" s="275" t="str">
        <f t="shared" si="19"/>
        <v>Cyllid ALl ar ysgolion arall - Ysgolion arbennig</v>
      </c>
      <c r="Y176" s="275" t="str">
        <f t="shared" si="19"/>
        <v>Cyllid ALl ar ysgolion arall - Ysgolion arbennig</v>
      </c>
      <c r="Z176" s="275" t="str">
        <f t="shared" si="19"/>
        <v>Cyllid ALl ar ysgolion arall - Ysgolion arbennig</v>
      </c>
      <c r="AA176" s="275" t="str">
        <f t="shared" si="19"/>
        <v>Cyllid ALl ar ysgolion arall - Ysgolion arbennig</v>
      </c>
      <c r="AB176" s="275" t="str">
        <f t="shared" si="19"/>
        <v>Cyllid ALl ar ysgolion arall - Ysgolion arbennig</v>
      </c>
      <c r="AC176" s="275">
        <f t="shared" si="17"/>
        <v>0</v>
      </c>
    </row>
    <row r="177" spans="1:29" ht="15.5" x14ac:dyDescent="0.35">
      <c r="A177" s="286" t="s">
        <v>13</v>
      </c>
      <c r="B177" s="286"/>
      <c r="C177" s="286" t="s">
        <v>2028</v>
      </c>
      <c r="D177" s="286" t="str">
        <f>IF(ISERROR(VLOOKUP(B177,Translate!$G$3:$H$168,2,FALSE)),"",VLOOKUP(B177,Translate!$G$3:$H$168,2,FALSE))</f>
        <v/>
      </c>
      <c r="L177" s="275" t="str">
        <f t="shared" si="13"/>
        <v/>
      </c>
      <c r="M177" s="275" t="str">
        <f t="shared" si="14"/>
        <v/>
      </c>
      <c r="N177" s="275">
        <v>36</v>
      </c>
      <c r="O177" s="275" t="s">
        <v>2031</v>
      </c>
      <c r="P177" s="275" t="str">
        <f t="shared" si="18"/>
        <v>(line 34 less line 35)</v>
      </c>
      <c r="Q177" s="277" t="str">
        <f t="shared" si="16"/>
        <v xml:space="preserve">Change in Capital Financing Requirement </v>
      </c>
      <c r="R177" s="278" t="e">
        <f>VLOOKUP(Q177,Translate!$A$3:$C$1169,2,FALSE)</f>
        <v>#N/A</v>
      </c>
      <c r="W177" s="275" t="s">
        <v>935</v>
      </c>
      <c r="X177" s="275" t="str">
        <f t="shared" si="19"/>
        <v>Cyllid ALl ar ysgolion arall - Ysgolion canolradd</v>
      </c>
      <c r="Y177" s="275" t="str">
        <f t="shared" si="19"/>
        <v>Cyllid ALl ar ysgolion arall - Ysgolion canolradd</v>
      </c>
      <c r="Z177" s="275" t="str">
        <f t="shared" si="19"/>
        <v>Cyllid ALl ar ysgolion arall - Ysgolion canolradd</v>
      </c>
      <c r="AA177" s="275" t="str">
        <f t="shared" si="19"/>
        <v>Cyllid ALl ar ysgolion arall - Ysgolion canolradd</v>
      </c>
      <c r="AB177" s="275" t="str">
        <f t="shared" si="19"/>
        <v>Cyllid ALl ar ysgolion arall - Ysgolion canolradd</v>
      </c>
      <c r="AC177" s="275">
        <f t="shared" si="17"/>
        <v>0</v>
      </c>
    </row>
    <row r="178" spans="1:29" ht="15.5" x14ac:dyDescent="0.35">
      <c r="A178" s="286" t="s">
        <v>758</v>
      </c>
      <c r="B178" s="286"/>
      <c r="C178" s="286" t="s">
        <v>2030</v>
      </c>
      <c r="D178" s="286" t="str">
        <f>IF(ISERROR(VLOOKUP(B178,Translate!$G$3:$H$168,2,FALSE)),"",VLOOKUP(B178,Translate!$G$3:$H$168,2,FALSE))</f>
        <v/>
      </c>
      <c r="L178" s="275" t="str">
        <f t="shared" si="13"/>
        <v/>
      </c>
      <c r="M178" s="275" t="str">
        <f t="shared" si="14"/>
        <v/>
      </c>
      <c r="N178" s="275">
        <v>37</v>
      </c>
      <c r="O178" s="275" t="s">
        <v>2034</v>
      </c>
      <c r="P178" s="275" t="str">
        <f t="shared" si="18"/>
        <v>(line 33 plus line 36)</v>
      </c>
      <c r="Q178" s="277" t="str">
        <f t="shared" si="16"/>
        <v xml:space="preserve">Capital Financing Requirement as at 31 March </v>
      </c>
      <c r="R178" s="278" t="e">
        <f>VLOOKUP(Q178,Translate!$A$3:$C$1169,2,FALSE)</f>
        <v>#N/A</v>
      </c>
      <c r="W178" s="275" t="s">
        <v>936</v>
      </c>
      <c r="X178" s="275" t="str">
        <f t="shared" si="19"/>
        <v>Cyfanswm cyllid ALl ar ysgolion arall - ysgolion meithrin</v>
      </c>
      <c r="Y178" s="275" t="str">
        <f t="shared" si="19"/>
        <v>Cyfanswm cyllid ALl ar ysgolion arall - ysgolion meithrin</v>
      </c>
      <c r="Z178" s="275" t="str">
        <f t="shared" si="19"/>
        <v>Cyfanswm cyllid ALl ar ysgolion arall - ysgolion meithrin</v>
      </c>
      <c r="AA178" s="275" t="str">
        <f t="shared" si="19"/>
        <v>Cyfanswm cyllid ALl ar ysgolion arall - ysgolion meithrin</v>
      </c>
      <c r="AB178" s="275" t="str">
        <f t="shared" si="19"/>
        <v>Cyfanswm cyllid ALl ar ysgolion arall - ysgolion meithrin</v>
      </c>
      <c r="AC178" s="275">
        <f t="shared" si="17"/>
        <v>0</v>
      </c>
    </row>
    <row r="179" spans="1:29" ht="15.5" x14ac:dyDescent="0.35">
      <c r="A179" s="286" t="s">
        <v>2032</v>
      </c>
      <c r="B179" s="286"/>
      <c r="C179" s="286" t="s">
        <v>2033</v>
      </c>
      <c r="D179" s="286" t="str">
        <f>IF(ISERROR(VLOOKUP(B179,Translate!$G$3:$H$168,2,FALSE)),"",VLOOKUP(B179,Translate!$G$3:$H$168,2,FALSE))</f>
        <v/>
      </c>
      <c r="L179" s="275" t="str">
        <f t="shared" si="13"/>
        <v/>
      </c>
      <c r="M179" s="275" t="str">
        <f t="shared" si="14"/>
        <v/>
      </c>
      <c r="O179" s="275" t="s">
        <v>2036</v>
      </c>
      <c r="P179" s="275" t="str">
        <f t="shared" si="18"/>
        <v/>
      </c>
      <c r="Q179" s="277" t="str">
        <f t="shared" si="16"/>
        <v>Borrowing, credit and investments at start of year:</v>
      </c>
      <c r="R179" s="278">
        <f>VLOOKUP(Q179,Translate!$A$3:$C$1169,2,FALSE)</f>
        <v>0</v>
      </c>
      <c r="W179" s="275" t="s">
        <v>937</v>
      </c>
      <c r="X179" s="275" t="str">
        <f t="shared" si="19"/>
        <v>Cyllid ALl - ysgolion meithrin</v>
      </c>
      <c r="Y179" s="275" t="str">
        <f t="shared" si="19"/>
        <v>Cyllid ALl - ysgolion meithrin</v>
      </c>
      <c r="Z179" s="275" t="str">
        <f t="shared" si="19"/>
        <v>Cyllid ALl - ysgolion meithrin</v>
      </c>
      <c r="AA179" s="275" t="str">
        <f t="shared" si="19"/>
        <v>Cyllid ALl - ysgolion meithrin</v>
      </c>
      <c r="AB179" s="275" t="str">
        <f t="shared" si="19"/>
        <v>Cyllid ALl - ysgolion meithrin</v>
      </c>
      <c r="AC179" s="275">
        <f t="shared" si="17"/>
        <v>0</v>
      </c>
    </row>
    <row r="180" spans="1:29" ht="15.5" x14ac:dyDescent="0.35">
      <c r="A180" s="286" t="s">
        <v>66</v>
      </c>
      <c r="B180" s="286"/>
      <c r="C180" s="286" t="s">
        <v>2035</v>
      </c>
      <c r="D180" s="286" t="str">
        <f>IF(ISERROR(VLOOKUP(B180,Translate!$G$3:$H$168,2,FALSE)),"",VLOOKUP(B180,Translate!$G$3:$H$168,2,FALSE))</f>
        <v/>
      </c>
      <c r="L180" s="275" t="str">
        <f t="shared" si="13"/>
        <v/>
      </c>
      <c r="M180" s="275" t="str">
        <f t="shared" si="14"/>
        <v/>
      </c>
      <c r="N180" s="275">
        <v>38</v>
      </c>
      <c r="O180" s="275" t="s">
        <v>2038</v>
      </c>
      <c r="P180" s="275" t="str">
        <f t="shared" si="18"/>
        <v/>
      </c>
      <c r="Q180" s="277" t="str">
        <f t="shared" si="16"/>
        <v>Gross borrowing as at start of year</v>
      </c>
      <c r="R180" s="278">
        <f>VLOOKUP(Q180,Translate!$A$3:$C$1169,2,FALSE)</f>
        <v>0</v>
      </c>
      <c r="W180" s="275" t="s">
        <v>938</v>
      </c>
      <c r="X180" s="275" t="str">
        <f t="shared" si="19"/>
        <v>Cyllid ALl - Ysgolion cynradd</v>
      </c>
      <c r="Y180" s="275" t="str">
        <f t="shared" si="19"/>
        <v>Cyllid ALl - Ysgolion cynradd</v>
      </c>
      <c r="Z180" s="275" t="str">
        <f t="shared" si="19"/>
        <v>Cyllid ALl - Ysgolion cynradd</v>
      </c>
      <c r="AA180" s="275" t="str">
        <f t="shared" si="19"/>
        <v>Cyllid ALl - Ysgolion cynradd</v>
      </c>
      <c r="AB180" s="275" t="str">
        <f t="shared" si="19"/>
        <v>Cyllid ALl - Ysgolion cynradd</v>
      </c>
      <c r="AC180" s="275">
        <f t="shared" si="17"/>
        <v>0</v>
      </c>
    </row>
    <row r="181" spans="1:29" ht="15.5" x14ac:dyDescent="0.35">
      <c r="A181" s="286" t="s">
        <v>726</v>
      </c>
      <c r="B181" s="286"/>
      <c r="C181" s="286" t="s">
        <v>2037</v>
      </c>
      <c r="D181" s="286" t="str">
        <f>IF(ISERROR(VLOOKUP(B181,Translate!$G$3:$H$168,2,FALSE)),"",VLOOKUP(B181,Translate!$G$3:$H$168,2,FALSE))</f>
        <v/>
      </c>
      <c r="L181" s="275" t="str">
        <f t="shared" si="13"/>
        <v/>
      </c>
      <c r="M181" s="275" t="str">
        <f t="shared" si="14"/>
        <v/>
      </c>
      <c r="N181" s="275">
        <v>39</v>
      </c>
      <c r="O181" s="275" t="s">
        <v>2040</v>
      </c>
      <c r="P181" s="275" t="str">
        <f t="shared" si="18"/>
        <v/>
      </c>
      <c r="Q181" s="277" t="str">
        <f t="shared" si="16"/>
        <v>Other long-term liabilities as at start of year</v>
      </c>
      <c r="R181" s="278">
        <f>VLOOKUP(Q181,Translate!$A$3:$C$1169,2,FALSE)</f>
        <v>0</v>
      </c>
      <c r="W181" s="275" t="s">
        <v>939</v>
      </c>
      <c r="X181" s="275" t="str">
        <f t="shared" si="19"/>
        <v>Cyllid ALl - Ysgolion uwchradd</v>
      </c>
      <c r="Y181" s="275" t="str">
        <f t="shared" si="19"/>
        <v>Cyllid ALl - Ysgolion uwchradd</v>
      </c>
      <c r="Z181" s="275" t="str">
        <f t="shared" si="19"/>
        <v>Cyllid ALl - Ysgolion uwchradd</v>
      </c>
      <c r="AA181" s="275" t="str">
        <f t="shared" si="19"/>
        <v>Cyllid ALl - Ysgolion uwchradd</v>
      </c>
      <c r="AB181" s="275" t="str">
        <f t="shared" si="19"/>
        <v>Cyllid ALl - Ysgolion uwchradd</v>
      </c>
      <c r="AC181" s="275">
        <f t="shared" si="17"/>
        <v>0</v>
      </c>
    </row>
    <row r="182" spans="1:29" ht="15.5" x14ac:dyDescent="0.35">
      <c r="A182" s="286" t="s">
        <v>721</v>
      </c>
      <c r="B182" s="286"/>
      <c r="C182" s="286" t="s">
        <v>2039</v>
      </c>
      <c r="D182" s="286" t="str">
        <f>IF(ISERROR(VLOOKUP(B182,Translate!$G$3:$H$168,2,FALSE)),"",VLOOKUP(B182,Translate!$G$3:$H$168,2,FALSE))</f>
        <v/>
      </c>
      <c r="L182" s="275" t="str">
        <f t="shared" si="13"/>
        <v/>
      </c>
      <c r="M182" s="275" t="str">
        <f t="shared" si="14"/>
        <v/>
      </c>
      <c r="N182" s="275">
        <v>40</v>
      </c>
      <c r="O182" s="275" t="s">
        <v>2042</v>
      </c>
      <c r="P182" s="275" t="str">
        <f t="shared" si="18"/>
        <v/>
      </c>
      <c r="Q182" s="277" t="str">
        <f t="shared" si="16"/>
        <v>Investments as at start of year</v>
      </c>
      <c r="R182" s="278">
        <f>VLOOKUP(Q182,Translate!$A$3:$C$1169,2,FALSE)</f>
        <v>0</v>
      </c>
      <c r="W182" s="275" t="s">
        <v>940</v>
      </c>
      <c r="X182" s="275" t="str">
        <f t="shared" si="19"/>
        <v>Cyllid ALl - Ysgolion arbennig</v>
      </c>
      <c r="Y182" s="275" t="str">
        <f t="shared" si="19"/>
        <v>Cyllid ALl - Ysgolion arbennig</v>
      </c>
      <c r="Z182" s="275" t="str">
        <f t="shared" si="19"/>
        <v>Cyllid ALl - Ysgolion arbennig</v>
      </c>
      <c r="AA182" s="275" t="str">
        <f t="shared" si="19"/>
        <v>Cyllid ALl - Ysgolion arbennig</v>
      </c>
      <c r="AB182" s="275" t="str">
        <f t="shared" si="19"/>
        <v>Cyllid ALl - Ysgolion arbennig</v>
      </c>
      <c r="AC182" s="275">
        <f t="shared" si="17"/>
        <v>0</v>
      </c>
    </row>
    <row r="183" spans="1:29" ht="15.5" x14ac:dyDescent="0.35">
      <c r="A183" s="286" t="s">
        <v>77</v>
      </c>
      <c r="B183" s="286"/>
      <c r="C183" s="286" t="s">
        <v>2041</v>
      </c>
      <c r="D183" s="286" t="str">
        <f>IF(ISERROR(VLOOKUP(B183,Translate!$G$3:$H$168,2,FALSE)),"",VLOOKUP(B183,Translate!$G$3:$H$168,2,FALSE))</f>
        <v/>
      </c>
      <c r="L183" s="275" t="str">
        <f t="shared" si="13"/>
        <v/>
      </c>
      <c r="M183" s="275" t="str">
        <f t="shared" si="14"/>
        <v/>
      </c>
      <c r="O183" s="275" t="s">
        <v>2044</v>
      </c>
      <c r="P183" s="275" t="str">
        <f t="shared" si="18"/>
        <v/>
      </c>
      <c r="Q183" s="277" t="str">
        <f t="shared" si="16"/>
        <v>Borrowing, credit and investments at end of year:</v>
      </c>
      <c r="R183" s="278">
        <f>VLOOKUP(Q183,Translate!$A$3:$C$1169,2,FALSE)</f>
        <v>0</v>
      </c>
      <c r="W183" s="275" t="s">
        <v>941</v>
      </c>
      <c r="X183" s="275" t="str">
        <f t="shared" si="19"/>
        <v>Cyllid ALl - Ysgolion canolradd</v>
      </c>
      <c r="Y183" s="275" t="str">
        <f t="shared" si="19"/>
        <v>Cyllid ALl - Ysgolion canolradd</v>
      </c>
      <c r="Z183" s="275" t="str">
        <f t="shared" si="19"/>
        <v>Cyllid ALl - Ysgolion canolradd</v>
      </c>
      <c r="AA183" s="275" t="str">
        <f t="shared" si="19"/>
        <v>Cyllid ALl - Ysgolion canolradd</v>
      </c>
      <c r="AB183" s="275" t="str">
        <f t="shared" si="19"/>
        <v>Cyllid ALl - Ysgolion canolradd</v>
      </c>
      <c r="AC183" s="275">
        <f t="shared" si="17"/>
        <v>0</v>
      </c>
    </row>
    <row r="184" spans="1:29" ht="15.5" x14ac:dyDescent="0.35">
      <c r="A184" s="286" t="s">
        <v>421</v>
      </c>
      <c r="B184" s="286"/>
      <c r="C184" s="286" t="s">
        <v>2043</v>
      </c>
      <c r="D184" s="286" t="str">
        <f>IF(ISERROR(VLOOKUP(B184,Translate!$G$3:$H$168,2,FALSE)),"",VLOOKUP(B184,Translate!$G$3:$H$168,2,FALSE))</f>
        <v/>
      </c>
      <c r="L184" s="275" t="str">
        <f t="shared" si="13"/>
        <v/>
      </c>
      <c r="M184" s="275" t="str">
        <f t="shared" si="14"/>
        <v/>
      </c>
      <c r="N184" s="275">
        <v>41</v>
      </c>
      <c r="O184" s="275" t="s">
        <v>2046</v>
      </c>
      <c r="P184" s="275" t="str">
        <f t="shared" si="18"/>
        <v/>
      </c>
      <c r="Q184" s="277" t="str">
        <f t="shared" si="16"/>
        <v>Gross borrowing as at year end</v>
      </c>
      <c r="R184" s="278">
        <f>VLOOKUP(Q184,Translate!$A$3:$C$1169,2,FALSE)</f>
        <v>0</v>
      </c>
      <c r="W184" s="275" t="s">
        <v>942</v>
      </c>
      <c r="X184" s="275" t="str">
        <f t="shared" si="19"/>
        <v>Cyfaswm cyllid ALl</v>
      </c>
      <c r="Y184" s="275" t="str">
        <f t="shared" si="19"/>
        <v>Cyfaswm cyllid ALl</v>
      </c>
      <c r="Z184" s="275" t="str">
        <f t="shared" si="19"/>
        <v>Cyfaswm cyllid ALl</v>
      </c>
      <c r="AA184" s="275" t="str">
        <f t="shared" si="19"/>
        <v>Cyfaswm cyllid ALl</v>
      </c>
      <c r="AB184" s="275" t="str">
        <f t="shared" si="19"/>
        <v>Cyfaswm cyllid ALl</v>
      </c>
      <c r="AC184" s="275">
        <f t="shared" si="17"/>
        <v>0</v>
      </c>
    </row>
    <row r="185" spans="1:29" ht="15.5" x14ac:dyDescent="0.35">
      <c r="A185" s="286" t="s">
        <v>985</v>
      </c>
      <c r="B185" s="286"/>
      <c r="C185" s="286" t="s">
        <v>2045</v>
      </c>
      <c r="D185" s="286" t="str">
        <f>IF(ISERROR(VLOOKUP(B185,Translate!$G$3:$H$168,2,FALSE)),"",VLOOKUP(B185,Translate!$G$3:$H$168,2,FALSE))</f>
        <v/>
      </c>
      <c r="L185" s="275" t="str">
        <f t="shared" si="13"/>
        <v/>
      </c>
      <c r="M185" s="275" t="str">
        <f t="shared" si="14"/>
        <v/>
      </c>
      <c r="N185" s="275">
        <v>42</v>
      </c>
      <c r="O185" s="275" t="s">
        <v>2048</v>
      </c>
      <c r="P185" s="275" t="str">
        <f t="shared" si="18"/>
        <v/>
      </c>
      <c r="Q185" s="277" t="str">
        <f t="shared" si="16"/>
        <v>Other long-term liabilities as at year end</v>
      </c>
      <c r="R185" s="278">
        <f>VLOOKUP(Q185,Translate!$A$3:$C$1169,2,FALSE)</f>
        <v>0</v>
      </c>
      <c r="W185" s="275" t="s">
        <v>943</v>
      </c>
      <c r="X185" s="275" t="str">
        <f t="shared" si="19"/>
        <v>Gwariant ysgol - ysgolion meithrin</v>
      </c>
      <c r="Y185" s="275" t="str">
        <f t="shared" si="19"/>
        <v>Gwariant ysgol - ysgolion meithrin</v>
      </c>
      <c r="Z185" s="275" t="str">
        <f t="shared" si="19"/>
        <v>Gwariant ysgol - ysgolion meithrin</v>
      </c>
      <c r="AA185" s="275" t="str">
        <f t="shared" si="19"/>
        <v>Gwariant ysgol - ysgolion meithrin</v>
      </c>
      <c r="AB185" s="275" t="str">
        <f t="shared" si="19"/>
        <v>Gwariant ysgol - ysgolion meithrin</v>
      </c>
      <c r="AC185" s="275">
        <f t="shared" si="17"/>
        <v>0</v>
      </c>
    </row>
    <row r="186" spans="1:29" ht="15.5" x14ac:dyDescent="0.35">
      <c r="A186" s="286" t="s">
        <v>450</v>
      </c>
      <c r="B186" s="286"/>
      <c r="C186" s="286" t="s">
        <v>2047</v>
      </c>
      <c r="D186" s="286" t="str">
        <f>IF(ISERROR(VLOOKUP(B186,Translate!$G$3:$H$168,2,FALSE)),"",VLOOKUP(B186,Translate!$G$3:$H$168,2,FALSE))</f>
        <v/>
      </c>
      <c r="L186" s="275" t="str">
        <f t="shared" si="13"/>
        <v/>
      </c>
      <c r="M186" s="275" t="str">
        <f t="shared" si="14"/>
        <v/>
      </c>
      <c r="N186" s="275">
        <v>43</v>
      </c>
      <c r="O186" s="275" t="s">
        <v>2050</v>
      </c>
      <c r="P186" s="275" t="str">
        <f t="shared" si="18"/>
        <v/>
      </c>
      <c r="Q186" s="277" t="str">
        <f t="shared" si="16"/>
        <v>Investments as at year end</v>
      </c>
      <c r="R186" s="278">
        <f>VLOOKUP(Q186,Translate!$A$3:$C$1169,2,FALSE)</f>
        <v>0</v>
      </c>
      <c r="W186" s="275" t="s">
        <v>944</v>
      </c>
      <c r="X186" s="275" t="str">
        <f t="shared" si="19"/>
        <v>Gwariant ysgol - Ysgolion cynradd</v>
      </c>
      <c r="Y186" s="275" t="str">
        <f t="shared" si="19"/>
        <v>Gwariant ysgol - Ysgolion cynradd</v>
      </c>
      <c r="Z186" s="275" t="str">
        <f t="shared" si="19"/>
        <v>Gwariant ysgol - Ysgolion cynradd</v>
      </c>
      <c r="AA186" s="275" t="str">
        <f t="shared" si="19"/>
        <v>Gwariant ysgol - Ysgolion cynradd</v>
      </c>
      <c r="AB186" s="275" t="str">
        <f t="shared" si="19"/>
        <v>Gwariant ysgol - Ysgolion cynradd</v>
      </c>
      <c r="AC186" s="275">
        <f t="shared" si="17"/>
        <v>0</v>
      </c>
    </row>
    <row r="187" spans="1:29" ht="15.5" x14ac:dyDescent="0.35">
      <c r="A187" s="286" t="s">
        <v>782</v>
      </c>
      <c r="B187" s="286"/>
      <c r="C187" s="286" t="s">
        <v>2049</v>
      </c>
      <c r="D187" s="286" t="str">
        <f>IF(ISERROR(VLOOKUP(B187,Translate!$G$3:$H$168,2,FALSE)),"",VLOOKUP(B187,Translate!$G$3:$H$168,2,FALSE))</f>
        <v/>
      </c>
      <c r="L187" s="275" t="str">
        <f t="shared" si="13"/>
        <v/>
      </c>
      <c r="M187" s="275" t="str">
        <f t="shared" si="14"/>
        <v/>
      </c>
      <c r="O187" s="275" t="s">
        <v>2052</v>
      </c>
      <c r="P187" s="275" t="str">
        <f t="shared" si="18"/>
        <v/>
      </c>
      <c r="Q187" s="277" t="str">
        <f t="shared" si="16"/>
        <v>Operational boundary and authorised limit:</v>
      </c>
      <c r="R187" s="278">
        <f>VLOOKUP(Q187,Translate!$A$3:$C$1169,2,FALSE)</f>
        <v>0</v>
      </c>
      <c r="W187" s="275" t="s">
        <v>945</v>
      </c>
      <c r="X187" s="275" t="str">
        <f t="shared" si="19"/>
        <v>Gwariant ysgol - Ysgolion uwchradd</v>
      </c>
      <c r="Y187" s="275" t="str">
        <f t="shared" si="19"/>
        <v>Gwariant ysgol - Ysgolion uwchradd</v>
      </c>
      <c r="Z187" s="275" t="str">
        <f t="shared" si="19"/>
        <v>Gwariant ysgol - Ysgolion uwchradd</v>
      </c>
      <c r="AA187" s="275" t="str">
        <f t="shared" si="19"/>
        <v>Gwariant ysgol - Ysgolion uwchradd</v>
      </c>
      <c r="AB187" s="275" t="str">
        <f t="shared" si="19"/>
        <v>Gwariant ysgol - Ysgolion uwchradd</v>
      </c>
      <c r="AC187" s="275">
        <f t="shared" si="17"/>
        <v>0</v>
      </c>
    </row>
    <row r="188" spans="1:29" ht="15.5" x14ac:dyDescent="0.35">
      <c r="A188" s="286" t="s">
        <v>783</v>
      </c>
      <c r="B188" s="286"/>
      <c r="C188" s="286" t="s">
        <v>2051</v>
      </c>
      <c r="D188" s="286" t="str">
        <f>IF(ISERROR(VLOOKUP(B188,Translate!$G$3:$H$168,2,FALSE)),"",VLOOKUP(B188,Translate!$G$3:$H$168,2,FALSE))</f>
        <v/>
      </c>
      <c r="L188" s="275" t="str">
        <f t="shared" si="13"/>
        <v/>
      </c>
      <c r="M188" s="275" t="str">
        <f t="shared" si="14"/>
        <v/>
      </c>
      <c r="N188" s="275">
        <v>44</v>
      </c>
      <c r="O188" s="275" t="s">
        <v>2054</v>
      </c>
      <c r="P188" s="275" t="str">
        <f t="shared" si="18"/>
        <v/>
      </c>
      <c r="Q188" s="277" t="str">
        <f t="shared" si="16"/>
        <v>Operational boundary for external debt as at start of year</v>
      </c>
      <c r="R188" s="278">
        <f>VLOOKUP(Q188,Translate!$A$3:$C$1169,2,FALSE)</f>
        <v>0</v>
      </c>
      <c r="W188" s="275" t="s">
        <v>946</v>
      </c>
      <c r="X188" s="275" t="str">
        <f t="shared" si="19"/>
        <v>Gwariant ysgol - Ysgolion arbennig</v>
      </c>
      <c r="Y188" s="275" t="str">
        <f t="shared" si="19"/>
        <v>Gwariant ysgol - Ysgolion arbennig</v>
      </c>
      <c r="Z188" s="275" t="str">
        <f t="shared" si="19"/>
        <v>Gwariant ysgol - Ysgolion arbennig</v>
      </c>
      <c r="AA188" s="275" t="str">
        <f t="shared" si="19"/>
        <v>Gwariant ysgol - Ysgolion arbennig</v>
      </c>
      <c r="AB188" s="275" t="str">
        <f t="shared" si="19"/>
        <v>Gwariant ysgol - Ysgolion arbennig</v>
      </c>
      <c r="AC188" s="275">
        <f t="shared" si="17"/>
        <v>0</v>
      </c>
    </row>
    <row r="189" spans="1:29" ht="15.5" x14ac:dyDescent="0.35">
      <c r="A189" s="286" t="s">
        <v>94</v>
      </c>
      <c r="B189" s="286"/>
      <c r="C189" s="286" t="s">
        <v>2053</v>
      </c>
      <c r="D189" s="286" t="str">
        <f>IF(ISERROR(VLOOKUP(B189,Translate!$G$3:$H$168,2,FALSE)),"",VLOOKUP(B189,Translate!$G$3:$H$168,2,FALSE))</f>
        <v/>
      </c>
      <c r="L189" s="275" t="str">
        <f t="shared" si="13"/>
        <v/>
      </c>
      <c r="M189" s="275" t="str">
        <f t="shared" si="14"/>
        <v/>
      </c>
      <c r="N189" s="275">
        <v>45</v>
      </c>
      <c r="O189" s="275" t="s">
        <v>2056</v>
      </c>
      <c r="P189" s="275" t="str">
        <f t="shared" si="18"/>
        <v/>
      </c>
      <c r="Q189" s="277" t="str">
        <f t="shared" si="16"/>
        <v>Authorised limit for external debt as at start of year</v>
      </c>
      <c r="R189" s="278">
        <f>VLOOKUP(Q189,Translate!$A$3:$C$1169,2,FALSE)</f>
        <v>0</v>
      </c>
      <c r="W189" s="275" t="s">
        <v>947</v>
      </c>
      <c r="X189" s="275" t="str">
        <f t="shared" si="19"/>
        <v>Gwariant ysgol - Ysgolion canolradd</v>
      </c>
      <c r="Y189" s="275" t="str">
        <f t="shared" si="19"/>
        <v>Gwariant ysgol - Ysgolion canolradd</v>
      </c>
      <c r="Z189" s="275" t="str">
        <f t="shared" si="19"/>
        <v>Gwariant ysgol - Ysgolion canolradd</v>
      </c>
      <c r="AA189" s="275" t="str">
        <f t="shared" si="19"/>
        <v>Gwariant ysgol - Ysgolion canolradd</v>
      </c>
      <c r="AB189" s="275" t="str">
        <f t="shared" si="19"/>
        <v>Gwariant ysgol - Ysgolion canolradd</v>
      </c>
      <c r="AC189" s="275">
        <f t="shared" si="17"/>
        <v>0</v>
      </c>
    </row>
    <row r="190" spans="1:29" ht="15.5" x14ac:dyDescent="0.35">
      <c r="A190" s="286" t="s">
        <v>1506</v>
      </c>
      <c r="B190" s="286"/>
      <c r="C190" s="286" t="s">
        <v>2055</v>
      </c>
      <c r="D190" s="286" t="str">
        <f>IF(ISERROR(VLOOKUP(B190,Translate!$G$3:$H$168,2,FALSE)),"",VLOOKUP(B190,Translate!$G$3:$H$168,2,FALSE))</f>
        <v/>
      </c>
      <c r="L190" s="275" t="str">
        <f t="shared" si="13"/>
        <v/>
      </c>
      <c r="M190" s="275" t="str">
        <f t="shared" si="14"/>
        <v/>
      </c>
      <c r="N190" s="275">
        <v>46</v>
      </c>
      <c r="O190" s="275" t="s">
        <v>2058</v>
      </c>
      <c r="P190" s="275" t="str">
        <f t="shared" si="18"/>
        <v/>
      </c>
      <c r="Q190" s="277" t="str">
        <f t="shared" si="16"/>
        <v>Operational boundary for external debt as at year end</v>
      </c>
      <c r="R190" s="278">
        <f>VLOOKUP(Q190,Translate!$A$3:$C$1169,2,FALSE)</f>
        <v>0</v>
      </c>
      <c r="W190" s="275" t="s">
        <v>948</v>
      </c>
      <c r="X190" s="275" t="str">
        <f t="shared" si="19"/>
        <v>Cyfanswm gwariant ysgol</v>
      </c>
      <c r="Y190" s="275" t="str">
        <f t="shared" si="19"/>
        <v>Cyfanswm gwariant ysgol</v>
      </c>
      <c r="Z190" s="275" t="str">
        <f t="shared" si="19"/>
        <v>Cyfanswm gwariant ysgol</v>
      </c>
      <c r="AA190" s="275" t="str">
        <f t="shared" si="19"/>
        <v>Cyfanswm gwariant ysgol</v>
      </c>
      <c r="AB190" s="275" t="str">
        <f t="shared" si="19"/>
        <v>Cyfanswm gwariant ysgol</v>
      </c>
      <c r="AC190" s="275">
        <f t="shared" si="17"/>
        <v>0</v>
      </c>
    </row>
    <row r="191" spans="1:29" ht="15.5" x14ac:dyDescent="0.35">
      <c r="A191" s="286" t="s">
        <v>720</v>
      </c>
      <c r="B191" s="286"/>
      <c r="C191" s="286" t="s">
        <v>2057</v>
      </c>
      <c r="D191" s="286" t="str">
        <f>IF(ISERROR(VLOOKUP(B191,Translate!$G$3:$H$168,2,FALSE)),"",VLOOKUP(B191,Translate!$G$3:$H$168,2,FALSE))</f>
        <v/>
      </c>
      <c r="L191" s="275" t="str">
        <f t="shared" si="13"/>
        <v/>
      </c>
      <c r="M191" s="275" t="str">
        <f t="shared" si="14"/>
        <v/>
      </c>
      <c r="N191" s="275">
        <v>47</v>
      </c>
      <c r="O191" s="275" t="s">
        <v>2060</v>
      </c>
      <c r="P191" s="275" t="str">
        <f t="shared" si="18"/>
        <v/>
      </c>
      <c r="Q191" s="277" t="str">
        <f t="shared" si="16"/>
        <v>Authorised limit for external debt as at year end</v>
      </c>
      <c r="R191" s="278">
        <f>VLOOKUP(Q191,Translate!$A$3:$C$1169,2,FALSE)</f>
        <v>0</v>
      </c>
      <c r="W191" s="275" t="s">
        <v>841</v>
      </c>
      <c r="X191" s="275" t="str">
        <f t="shared" si="19"/>
        <v>Rheoli strategol - heblaw ysgolion</v>
      </c>
      <c r="Y191" s="275" t="str">
        <f t="shared" si="19"/>
        <v>Rheoli strategol - heblaw ysgolion</v>
      </c>
      <c r="Z191" s="275" t="str">
        <f t="shared" si="19"/>
        <v>Rheoli strategol - heblaw ysgolion</v>
      </c>
      <c r="AA191" s="275" t="str">
        <f t="shared" si="19"/>
        <v>Rheoli strategol - heblaw ysgolion</v>
      </c>
      <c r="AB191" s="275" t="str">
        <f t="shared" si="19"/>
        <v>Rheoli strategol - heblaw ysgolion</v>
      </c>
      <c r="AC191" s="275">
        <f t="shared" si="17"/>
        <v>0</v>
      </c>
    </row>
    <row r="192" spans="1:29" ht="15.5" x14ac:dyDescent="0.35">
      <c r="A192" s="286" t="s">
        <v>627</v>
      </c>
      <c r="B192" s="286"/>
      <c r="C192" s="286" t="s">
        <v>2059</v>
      </c>
      <c r="D192" s="286" t="str">
        <f>IF(ISERROR(VLOOKUP(B192,Translate!$G$3:$H$168,2,FALSE)),"",VLOOKUP(B192,Translate!$G$3:$H$168,2,FALSE))</f>
        <v/>
      </c>
      <c r="L192" s="275" t="str">
        <f t="shared" si="13"/>
        <v/>
      </c>
      <c r="M192" s="275" t="str">
        <f t="shared" si="14"/>
        <v/>
      </c>
      <c r="O192" s="275" t="s">
        <v>2869</v>
      </c>
      <c r="P192" s="275" t="str">
        <f t="shared" si="18"/>
        <v/>
      </c>
      <c r="Q192" s="277" t="str">
        <f t="shared" si="16"/>
        <v>cyfanswm receipts:</v>
      </c>
      <c r="R192" s="278" t="e">
        <f>VLOOKUP(Q192,Translate!$A$3:$C$1169,2,FALSE)</f>
        <v>#N/A</v>
      </c>
      <c r="W192" s="275" t="s">
        <v>869</v>
      </c>
      <c r="X192" s="275" t="str">
        <f t="shared" si="19"/>
        <v>Mynediad i addysg (heb gynnwys cludiant) - heblaw ysgol</v>
      </c>
      <c r="Y192" s="275" t="str">
        <f t="shared" si="19"/>
        <v>Mynediad i addysg (heb gynnwys cludiant) - heblaw ysgol</v>
      </c>
      <c r="Z192" s="275" t="str">
        <f t="shared" si="19"/>
        <v>Mynediad i addysg (heb gynnwys cludiant) - heblaw ysgol</v>
      </c>
      <c r="AA192" s="275" t="str">
        <f t="shared" si="19"/>
        <v>Mynediad i addysg (heb gynnwys cludiant) - heblaw ysgol</v>
      </c>
      <c r="AB192" s="275" t="str">
        <f t="shared" si="19"/>
        <v>Mynediad i addysg (heb gynnwys cludiant) - heblaw ysgol</v>
      </c>
      <c r="AC192" s="275">
        <f t="shared" si="17"/>
        <v>0</v>
      </c>
    </row>
    <row r="193" spans="1:29" ht="15.5" x14ac:dyDescent="0.35">
      <c r="A193" s="286" t="s">
        <v>725</v>
      </c>
      <c r="B193" s="286"/>
      <c r="C193" s="286" t="s">
        <v>2061</v>
      </c>
      <c r="D193" s="286" t="str">
        <f>IF(ISERROR(VLOOKUP(B193,Translate!$G$3:$H$168,2,FALSE)),"",VLOOKUP(B193,Translate!$G$3:$H$168,2,FALSE))</f>
        <v/>
      </c>
      <c r="L193" s="275" t="str">
        <f t="shared" si="13"/>
        <v/>
      </c>
      <c r="M193" s="275" t="str">
        <f t="shared" si="14"/>
        <v/>
      </c>
      <c r="N193" s="275">
        <v>20</v>
      </c>
      <c r="O193" s="275" t="s">
        <v>2870</v>
      </c>
      <c r="P193" s="275" t="str">
        <f t="shared" si="18"/>
        <v/>
      </c>
      <c r="Q193" s="277" t="str">
        <f t="shared" si="16"/>
        <v>cyfanswm in-year capital receipts - HRA (COR1-2, line 24, column 13)</v>
      </c>
      <c r="R193" s="278" t="e">
        <f>VLOOKUP(Q193,Translate!$A$3:$C$1169,2,FALSE)</f>
        <v>#N/A</v>
      </c>
      <c r="W193" s="275" t="s">
        <v>842</v>
      </c>
      <c r="X193" s="275" t="str">
        <f t="shared" si="19"/>
        <v>Darpariaeth dan 5 oed heb fod mewn ysgol feithrin, ysgol gynradd nac ysgol arbennig</v>
      </c>
      <c r="Y193" s="275" t="str">
        <f t="shared" si="19"/>
        <v>Darpariaeth dan 5 oed heb fod mewn ysgol feithrin, ysgol gynradd nac ysgol arbennig</v>
      </c>
      <c r="Z193" s="275" t="str">
        <f t="shared" si="19"/>
        <v>Darpariaeth dan 5 oed heb fod mewn ysgol feithrin, ysgol gynradd nac ysgol arbennig</v>
      </c>
      <c r="AA193" s="275" t="str">
        <f t="shared" si="19"/>
        <v>Darpariaeth dan 5 oed heb fod mewn ysgol feithrin, ysgol gynradd nac ysgol arbennig</v>
      </c>
      <c r="AB193" s="275" t="str">
        <f t="shared" si="19"/>
        <v>Darpariaeth dan 5 oed heb fod mewn ysgol feithrin, ysgol gynradd nac ysgol arbennig</v>
      </c>
      <c r="AC193" s="275">
        <f t="shared" si="17"/>
        <v>0</v>
      </c>
    </row>
    <row r="194" spans="1:29" ht="15.5" x14ac:dyDescent="0.35">
      <c r="A194" s="1074" t="s">
        <v>3484</v>
      </c>
      <c r="B194" s="287"/>
      <c r="C194" s="1074" t="s">
        <v>3496</v>
      </c>
      <c r="D194" s="286"/>
      <c r="R194" s="278"/>
    </row>
    <row r="195" spans="1:29" ht="15.5" x14ac:dyDescent="0.35">
      <c r="A195" s="1074" t="s">
        <v>3485</v>
      </c>
      <c r="B195" s="287"/>
      <c r="C195" s="1074" t="s">
        <v>3497</v>
      </c>
      <c r="D195" s="286"/>
      <c r="R195" s="278"/>
    </row>
    <row r="196" spans="1:29" ht="15.5" x14ac:dyDescent="0.35">
      <c r="A196" s="286" t="s">
        <v>781</v>
      </c>
      <c r="B196" s="286"/>
      <c r="C196" s="286" t="s">
        <v>2062</v>
      </c>
      <c r="D196" s="286" t="str">
        <f>IF(ISERROR(VLOOKUP(B196,Translate!$G$3:$H$168,2,FALSE)),"",VLOOKUP(B196,Translate!$G$3:$H$168,2,FALSE))</f>
        <v/>
      </c>
      <c r="L196" s="275" t="str">
        <f t="shared" si="13"/>
        <v/>
      </c>
      <c r="M196" s="275" t="str">
        <f t="shared" si="14"/>
        <v/>
      </c>
      <c r="N196" s="275">
        <v>21</v>
      </c>
      <c r="O196" s="275" t="s">
        <v>2871</v>
      </c>
      <c r="P196" s="275" t="str">
        <f t="shared" si="18"/>
        <v/>
      </c>
      <c r="Q196" s="277" t="str">
        <f t="shared" si="16"/>
        <v>cyfanswm in-year capital receipts non HRA (COR1-2, line 66 minus line 24, column 13)</v>
      </c>
      <c r="R196" s="278" t="e">
        <f>VLOOKUP(Q196,Translate!$A$3:$C$1169,2,FALSE)</f>
        <v>#N/A</v>
      </c>
      <c r="W196" s="275" t="s">
        <v>843</v>
      </c>
      <c r="X196" s="275" t="str">
        <f t="shared" si="19"/>
        <v>Addysg i oedolion</v>
      </c>
      <c r="Y196" s="275" t="str">
        <f t="shared" si="19"/>
        <v>Addysg i oedolion</v>
      </c>
      <c r="Z196" s="275" t="str">
        <f t="shared" si="19"/>
        <v>Addysg i oedolion</v>
      </c>
      <c r="AA196" s="275" t="str">
        <f t="shared" si="19"/>
        <v>Addysg i oedolion</v>
      </c>
      <c r="AB196" s="275" t="str">
        <f t="shared" si="19"/>
        <v>Addysg i oedolion</v>
      </c>
      <c r="AC196" s="275">
        <f t="shared" si="17"/>
        <v>0</v>
      </c>
    </row>
    <row r="197" spans="1:29" ht="15.5" x14ac:dyDescent="0.35">
      <c r="A197" s="286" t="s">
        <v>76</v>
      </c>
      <c r="B197" s="286"/>
      <c r="C197" s="286" t="s">
        <v>2063</v>
      </c>
      <c r="D197" s="286" t="str">
        <f>IF(ISERROR(VLOOKUP(B197,Translate!$G$3:$H$168,2,FALSE)),"",VLOOKUP(B197,Translate!$G$3:$H$168,2,FALSE))</f>
        <v/>
      </c>
      <c r="L197" s="275" t="str">
        <f t="shared" ref="L197:L262" si="20">IF(ISERROR(FIND("=",O197)),"",RIGHT(O197,LEN(O197)-FIND("=",O197)+3))</f>
        <v/>
      </c>
      <c r="M197" s="275" t="str">
        <f t="shared" ref="M197:M262" si="21">IF(ISERROR(FIND(" (include",O197)),"",RIGHT(O197,LEN(O197)-FIND(" (include",O197)))</f>
        <v/>
      </c>
      <c r="N197" s="275">
        <v>22</v>
      </c>
      <c r="O197" s="275" t="s">
        <v>2872</v>
      </c>
      <c r="P197" s="275" t="str">
        <f t="shared" si="18"/>
        <v>(lines 20 and 21)</v>
      </c>
      <c r="Q197" s="277" t="str">
        <f t="shared" ref="Q197:Q262" si="22">LEFT(O197,LEN(O197)-LEN(P197))</f>
        <v xml:space="preserve">cyfanswm in-year capital receipts </v>
      </c>
      <c r="R197" s="278" t="e">
        <f>VLOOKUP(Q197,Translate!$A$3:$C$1169,2,FALSE)</f>
        <v>#N/A</v>
      </c>
      <c r="W197" s="275" t="s">
        <v>844</v>
      </c>
      <c r="X197" s="275" t="str">
        <f t="shared" si="19"/>
        <v>Gwasanaeth ieuenctod</v>
      </c>
      <c r="Y197" s="275" t="str">
        <f t="shared" si="19"/>
        <v>Gwasanaeth ieuenctod</v>
      </c>
      <c r="Z197" s="275" t="str">
        <f t="shared" si="19"/>
        <v>Gwasanaeth ieuenctod</v>
      </c>
      <c r="AA197" s="275" t="str">
        <f t="shared" si="19"/>
        <v>Gwasanaeth ieuenctod</v>
      </c>
      <c r="AB197" s="275" t="str">
        <f t="shared" si="19"/>
        <v>Gwasanaeth ieuenctod</v>
      </c>
      <c r="AC197" s="275">
        <f t="shared" si="17"/>
        <v>0</v>
      </c>
    </row>
    <row r="198" spans="1:29" ht="15.5" x14ac:dyDescent="0.35">
      <c r="A198" s="286" t="s">
        <v>2064</v>
      </c>
      <c r="B198" s="286"/>
      <c r="C198" s="286" t="s">
        <v>2065</v>
      </c>
      <c r="D198" s="286" t="str">
        <f>IF(ISERROR(VLOOKUP(B198,Translate!$G$3:$H$168,2,FALSE)),"",VLOOKUP(B198,Translate!$G$3:$H$168,2,FALSE))</f>
        <v/>
      </c>
      <c r="L198" s="275" t="str">
        <f t="shared" si="20"/>
        <v/>
      </c>
      <c r="M198" s="275" t="str">
        <f t="shared" si="21"/>
        <v/>
      </c>
      <c r="O198" s="275" t="s">
        <v>2068</v>
      </c>
      <c r="P198" s="275" t="str">
        <f t="shared" si="18"/>
        <v/>
      </c>
      <c r="Q198" s="277" t="str">
        <f t="shared" si="22"/>
        <v>Memorandum:</v>
      </c>
      <c r="R198" s="278">
        <f>VLOOKUP(Q198,Translate!$A$3:$C$1169,2,FALSE)</f>
        <v>0</v>
      </c>
      <c r="W198" s="275" t="s">
        <v>845</v>
      </c>
      <c r="X198" s="275" t="str">
        <f t="shared" si="19"/>
        <v>Addysg gymunedol</v>
      </c>
      <c r="Y198" s="275" t="str">
        <f t="shared" si="19"/>
        <v>Addysg gymunedol</v>
      </c>
      <c r="Z198" s="275" t="str">
        <f t="shared" si="19"/>
        <v>Addysg gymunedol</v>
      </c>
      <c r="AA198" s="275" t="str">
        <f t="shared" si="19"/>
        <v>Addysg gymunedol</v>
      </c>
      <c r="AB198" s="275" t="str">
        <f t="shared" si="19"/>
        <v>Addysg gymunedol</v>
      </c>
      <c r="AC198" s="275">
        <f t="shared" ref="AC198:AC214" si="23">IF(LEFT(AB198,1)=" ",1,0)</f>
        <v>0</v>
      </c>
    </row>
    <row r="199" spans="1:29" ht="15.5" x14ac:dyDescent="0.35">
      <c r="A199" s="286" t="s">
        <v>2066</v>
      </c>
      <c r="B199" s="286"/>
      <c r="C199" s="286" t="s">
        <v>2067</v>
      </c>
      <c r="D199" s="286" t="str">
        <f>IF(ISERROR(VLOOKUP(B199,Translate!$G$3:$H$168,2,FALSE)),"",VLOOKUP(B199,Translate!$G$3:$H$168,2,FALSE))</f>
        <v/>
      </c>
      <c r="L199" s="275" t="str">
        <f t="shared" si="20"/>
        <v/>
      </c>
      <c r="M199" s="275" t="str">
        <f t="shared" si="21"/>
        <v/>
      </c>
      <c r="O199" s="275" t="s">
        <v>2070</v>
      </c>
      <c r="P199" s="275" t="str">
        <f t="shared" si="18"/>
        <v/>
      </c>
      <c r="Q199" s="277" t="str">
        <f t="shared" si="22"/>
        <v>Additional liabilities of Local Authority companies:</v>
      </c>
      <c r="R199" s="278">
        <f>VLOOKUP(Q199,Translate!$A$3:$C$1169,2,FALSE)</f>
        <v>0</v>
      </c>
      <c r="W199" s="275" t="s">
        <v>846</v>
      </c>
      <c r="X199" s="275" t="str">
        <f t="shared" si="19"/>
        <v>Cludiant o'r cartref i'r coleg</v>
      </c>
      <c r="Y199" s="275" t="str">
        <f t="shared" si="19"/>
        <v>Cludiant o'r cartref i'r coleg</v>
      </c>
      <c r="Z199" s="275" t="str">
        <f t="shared" si="19"/>
        <v>Cludiant o'r cartref i'r coleg</v>
      </c>
      <c r="AA199" s="275" t="str">
        <f t="shared" si="19"/>
        <v>Cludiant o'r cartref i'r coleg</v>
      </c>
      <c r="AB199" s="275" t="str">
        <f t="shared" si="19"/>
        <v>Cludiant o'r cartref i'r coleg</v>
      </c>
      <c r="AC199" s="275">
        <f t="shared" si="23"/>
        <v>0</v>
      </c>
    </row>
    <row r="200" spans="1:29" ht="15.5" x14ac:dyDescent="0.35">
      <c r="A200" s="286" t="s">
        <v>250</v>
      </c>
      <c r="B200" s="286"/>
      <c r="C200" s="286" t="s">
        <v>2069</v>
      </c>
      <c r="D200" s="286" t="str">
        <f>IF(ISERROR(VLOOKUP(B200,Translate!$G$3:$H$168,2,FALSE)),"",VLOOKUP(B200,Translate!$G$3:$H$168,2,FALSE))</f>
        <v/>
      </c>
      <c r="L200" s="275" t="str">
        <f t="shared" si="20"/>
        <v/>
      </c>
      <c r="M200" s="275" t="str">
        <f t="shared" si="21"/>
        <v/>
      </c>
      <c r="N200" s="275">
        <v>48</v>
      </c>
      <c r="O200" s="275" t="s">
        <v>2072</v>
      </c>
      <c r="P200" s="275" t="str">
        <f t="shared" si="18"/>
        <v/>
      </c>
      <c r="Q200" s="277" t="str">
        <f t="shared" si="22"/>
        <v>Gross borrowing and other long-term liabilities as at start of year</v>
      </c>
      <c r="R200" s="278">
        <f>VLOOKUP(Q200,Translate!$A$3:$C$1169,2,FALSE)</f>
        <v>0</v>
      </c>
      <c r="W200" s="275" t="s">
        <v>847</v>
      </c>
      <c r="X200" s="275" t="str">
        <f t="shared" si="19"/>
        <v>Cymorth i fyfyrwyr: dyfarniadau dewisol</v>
      </c>
      <c r="Y200" s="275" t="str">
        <f t="shared" si="19"/>
        <v>Cymorth i fyfyrwyr: dyfarniadau dewisol</v>
      </c>
      <c r="Z200" s="275" t="str">
        <f t="shared" si="19"/>
        <v>Cymorth i fyfyrwyr: dyfarniadau dewisol</v>
      </c>
      <c r="AA200" s="275" t="str">
        <f t="shared" si="19"/>
        <v>Cymorth i fyfyrwyr: dyfarniadau dewisol</v>
      </c>
      <c r="AB200" s="275" t="str">
        <f t="shared" si="19"/>
        <v>Cymorth i fyfyrwyr: dyfarniadau dewisol</v>
      </c>
      <c r="AC200" s="275">
        <f t="shared" si="23"/>
        <v>0</v>
      </c>
    </row>
    <row r="201" spans="1:29" ht="15.5" x14ac:dyDescent="0.35">
      <c r="A201" s="286" t="s">
        <v>251</v>
      </c>
      <c r="B201" s="286"/>
      <c r="C201" s="286" t="s">
        <v>2071</v>
      </c>
      <c r="D201" s="286" t="str">
        <f>IF(ISERROR(VLOOKUP(B201,Translate!$G$3:$H$168,2,FALSE)),"",VLOOKUP(B201,Translate!$G$3:$H$168,2,FALSE))</f>
        <v/>
      </c>
      <c r="L201" s="275" t="str">
        <f t="shared" si="20"/>
        <v/>
      </c>
      <c r="M201" s="275" t="str">
        <f t="shared" si="21"/>
        <v/>
      </c>
      <c r="N201" s="275">
        <v>49</v>
      </c>
      <c r="O201" s="275" t="s">
        <v>2074</v>
      </c>
      <c r="P201" s="275" t="str">
        <f t="shared" si="18"/>
        <v/>
      </c>
      <c r="Q201" s="277" t="str">
        <f t="shared" si="22"/>
        <v>Gross borrowing and other long-term liabilities as at end of year</v>
      </c>
      <c r="R201" s="278">
        <f>VLOOKUP(Q201,Translate!$A$3:$C$1169,2,FALSE)</f>
        <v>0</v>
      </c>
      <c r="W201" s="275" t="s">
        <v>848</v>
      </c>
      <c r="X201" s="275" t="str">
        <f t="shared" si="19"/>
        <v>Cymorth i fyfyrwyr: Grant dysgu'r Cynulliad</v>
      </c>
      <c r="Y201" s="275" t="str">
        <f t="shared" si="19"/>
        <v>Cymorth i fyfyrwyr: Grant dysgu'r Cynulliad</v>
      </c>
      <c r="Z201" s="275" t="str">
        <f t="shared" si="19"/>
        <v>Cymorth i fyfyrwyr: Grant dysgu'r Cynulliad</v>
      </c>
      <c r="AA201" s="275" t="str">
        <f t="shared" si="19"/>
        <v>Cymorth i fyfyrwyr: Grant dysgu'r Cynulliad</v>
      </c>
      <c r="AB201" s="275" t="str">
        <f t="shared" si="19"/>
        <v>Cymorth i fyfyrwyr: Grant dysgu'r Cynulliad</v>
      </c>
      <c r="AC201" s="275">
        <f t="shared" si="23"/>
        <v>0</v>
      </c>
    </row>
    <row r="202" spans="1:29" ht="15.5" x14ac:dyDescent="0.35">
      <c r="A202" s="286" t="s">
        <v>253</v>
      </c>
      <c r="B202" s="286"/>
      <c r="C202" s="286" t="s">
        <v>2073</v>
      </c>
      <c r="D202" s="286" t="str">
        <f>IF(ISERROR(VLOOKUP(B202,Translate!$G$3:$H$168,2,FALSE)),"",VLOOKUP(B202,Translate!$G$3:$H$168,2,FALSE))</f>
        <v/>
      </c>
      <c r="L202" s="275" t="str">
        <f t="shared" si="20"/>
        <v/>
      </c>
      <c r="M202" s="275" t="str">
        <f t="shared" si="21"/>
        <v/>
      </c>
      <c r="O202" s="275" t="s">
        <v>2076</v>
      </c>
      <c r="P202" s="275" t="str">
        <f t="shared" si="18"/>
        <v/>
      </c>
      <c r="Q202" s="277" t="str">
        <f t="shared" si="22"/>
        <v>Gross HRA unsupported borrowing:</v>
      </c>
      <c r="R202" s="278">
        <f>VLOOKUP(Q202,Translate!$A$3:$C$1169,2,FALSE)</f>
        <v>0</v>
      </c>
      <c r="W202" s="275" t="s">
        <v>849</v>
      </c>
      <c r="X202" s="275" t="str">
        <f t="shared" si="19"/>
        <v>Cymorth i fyfyrwyr: dyfarniadau gorfodol</v>
      </c>
      <c r="Y202" s="275" t="str">
        <f t="shared" si="19"/>
        <v>Cymorth i fyfyrwyr: dyfarniadau gorfodol</v>
      </c>
      <c r="Z202" s="275" t="str">
        <f t="shared" si="19"/>
        <v>Cymorth i fyfyrwyr: dyfarniadau gorfodol</v>
      </c>
      <c r="AA202" s="275" t="str">
        <f t="shared" si="19"/>
        <v>Cymorth i fyfyrwyr: dyfarniadau gorfodol</v>
      </c>
      <c r="AB202" s="275" t="str">
        <f t="shared" si="19"/>
        <v>Cymorth i fyfyrwyr: dyfarniadau gorfodol</v>
      </c>
      <c r="AC202" s="275">
        <f t="shared" si="23"/>
        <v>0</v>
      </c>
    </row>
    <row r="203" spans="1:29" ht="15.5" x14ac:dyDescent="0.35">
      <c r="A203" s="286" t="s">
        <v>252</v>
      </c>
      <c r="B203" s="286"/>
      <c r="C203" s="286" t="s">
        <v>2075</v>
      </c>
      <c r="D203" s="286" t="str">
        <f>IF(ISERROR(VLOOKUP(B203,Translate!$G$3:$H$168,2,FALSE)),"",VLOOKUP(B203,Translate!$G$3:$H$168,2,FALSE))</f>
        <v/>
      </c>
      <c r="L203" s="275" t="str">
        <f t="shared" si="20"/>
        <v/>
      </c>
      <c r="M203" s="275" t="str">
        <f t="shared" si="21"/>
        <v/>
      </c>
      <c r="N203" s="275">
        <v>54</v>
      </c>
      <c r="O203" s="275" t="s">
        <v>2079</v>
      </c>
      <c r="P203" s="275" t="str">
        <f t="shared" si="18"/>
        <v/>
      </c>
      <c r="Q203" s="277" t="str">
        <f t="shared" si="22"/>
        <v>At start of year</v>
      </c>
      <c r="R203" s="278">
        <f>VLOOKUP(Q203,Translate!$A$3:$C$1169,2,FALSE)</f>
        <v>0</v>
      </c>
      <c r="W203" s="275" t="s">
        <v>850</v>
      </c>
      <c r="X203" s="275" t="str">
        <f t="shared" si="19"/>
        <v>Addysg barhaus arall</v>
      </c>
      <c r="Y203" s="275" t="str">
        <f t="shared" si="19"/>
        <v>Addysg barhaus arall</v>
      </c>
      <c r="Z203" s="275" t="str">
        <f t="shared" si="19"/>
        <v>Addysg barhaus arall</v>
      </c>
      <c r="AA203" s="275" t="str">
        <f t="shared" si="19"/>
        <v>Addysg barhaus arall</v>
      </c>
      <c r="AB203" s="275" t="str">
        <f t="shared" si="19"/>
        <v>Addysg barhaus arall</v>
      </c>
      <c r="AC203" s="275">
        <f t="shared" si="23"/>
        <v>0</v>
      </c>
    </row>
    <row r="204" spans="1:29" ht="15.5" x14ac:dyDescent="0.35">
      <c r="A204" s="286" t="s">
        <v>2077</v>
      </c>
      <c r="B204" s="286"/>
      <c r="C204" s="286" t="s">
        <v>2078</v>
      </c>
      <c r="D204" s="286" t="str">
        <f>IF(ISERROR(VLOOKUP(B204,Translate!$G$3:$H$168,2,FALSE)),"",VLOOKUP(B204,Translate!$G$3:$H$168,2,FALSE))</f>
        <v/>
      </c>
      <c r="L204" s="275" t="str">
        <f t="shared" si="20"/>
        <v/>
      </c>
      <c r="M204" s="275" t="str">
        <f t="shared" si="21"/>
        <v/>
      </c>
      <c r="N204" s="275">
        <v>55</v>
      </c>
      <c r="O204" s="275" t="s">
        <v>2081</v>
      </c>
      <c r="P204" s="275" t="str">
        <f t="shared" si="18"/>
        <v/>
      </c>
      <c r="Q204" s="277" t="str">
        <f t="shared" si="22"/>
        <v>At end of year</v>
      </c>
      <c r="R204" s="278">
        <f>VLOOKUP(Q204,Translate!$A$3:$C$1169,2,FALSE)</f>
        <v>0</v>
      </c>
      <c r="W204" s="275" t="s">
        <v>851</v>
      </c>
      <c r="X204" s="275" t="str">
        <f t="shared" si="19"/>
        <v>Rhwymedigaethau pensiwn gweddilliol: addysg bellach</v>
      </c>
      <c r="Y204" s="275" t="str">
        <f t="shared" si="19"/>
        <v>Rhwymedigaethau pensiwn gweddilliol: addysg bellach</v>
      </c>
      <c r="Z204" s="275" t="str">
        <f t="shared" si="19"/>
        <v>Rhwymedigaethau pensiwn gweddilliol: addysg bellach</v>
      </c>
      <c r="AA204" s="275" t="str">
        <f t="shared" si="19"/>
        <v>Rhwymedigaethau pensiwn gweddilliol: addysg bellach</v>
      </c>
      <c r="AB204" s="275" t="str">
        <f t="shared" si="19"/>
        <v>Rhwymedigaethau pensiwn gweddilliol: addysg bellach</v>
      </c>
      <c r="AC204" s="275">
        <f t="shared" si="23"/>
        <v>0</v>
      </c>
    </row>
    <row r="205" spans="1:29" ht="15.5" x14ac:dyDescent="0.35">
      <c r="A205" s="286" t="s">
        <v>1497</v>
      </c>
      <c r="B205" s="286"/>
      <c r="C205" s="286" t="s">
        <v>2080</v>
      </c>
      <c r="D205" s="286" t="str">
        <f>IF(ISERROR(VLOOKUP(B205,Translate!$G$3:$H$168,2,FALSE)),"",VLOOKUP(B205,Translate!$G$3:$H$168,2,FALSE))</f>
        <v/>
      </c>
      <c r="L205" s="275" t="str">
        <f t="shared" si="20"/>
        <v/>
      </c>
      <c r="M205" s="275" t="str">
        <f t="shared" si="21"/>
        <v/>
      </c>
      <c r="O205" s="275" t="s">
        <v>2083</v>
      </c>
      <c r="P205" s="275" t="str">
        <f t="shared" si="18"/>
        <v/>
      </c>
      <c r="Q205" s="277" t="str">
        <f t="shared" si="22"/>
        <v>The Authority’s figures for the LGBI for highways’ improvements</v>
      </c>
      <c r="R205" s="278">
        <f>VLOOKUP(Q205,Translate!$A$3:$C$1169,2,FALSE)</f>
        <v>0</v>
      </c>
      <c r="W205" s="275" t="s">
        <v>852</v>
      </c>
      <c r="X205" s="275" t="str">
        <f t="shared" si="19"/>
        <v>Rhwymedigaethau pensiwn gweddilliol: gwasanaethau eraill heb fod mewn ysgolion</v>
      </c>
      <c r="Y205" s="275" t="str">
        <f t="shared" si="19"/>
        <v>Rhwymedigaethau pensiwn gweddilliol: gwasanaethau eraill heb fod mewn ysgolion</v>
      </c>
      <c r="Z205" s="275" t="str">
        <f t="shared" si="19"/>
        <v>Rhwymedigaethau pensiwn gweddilliol: gwasanaethau eraill heb fod mewn ysgolion</v>
      </c>
      <c r="AA205" s="275" t="str">
        <f t="shared" si="19"/>
        <v>Rhwymedigaethau pensiwn gweddilliol: gwasanaethau eraill heb fod mewn ysgolion</v>
      </c>
      <c r="AB205" s="275" t="str">
        <f t="shared" si="19"/>
        <v>Rhwymedigaethau pensiwn gweddilliol: gwasanaethau eraill heb fod mewn ysgolion</v>
      </c>
      <c r="AC205" s="275">
        <f t="shared" si="23"/>
        <v>0</v>
      </c>
    </row>
    <row r="206" spans="1:29" ht="15.5" x14ac:dyDescent="0.35">
      <c r="A206" s="286" t="s">
        <v>575</v>
      </c>
      <c r="B206" s="286"/>
      <c r="C206" s="286" t="s">
        <v>2082</v>
      </c>
      <c r="D206" s="286" t="str">
        <f>IF(ISERROR(VLOOKUP(B206,Translate!$G$3:$H$168,2,FALSE)),"",VLOOKUP(B206,Translate!$G$3:$H$168,2,FALSE))</f>
        <v/>
      </c>
      <c r="L206" s="275" t="str">
        <f t="shared" si="20"/>
        <v/>
      </c>
      <c r="M206" s="275" t="str">
        <f t="shared" si="21"/>
        <v/>
      </c>
      <c r="N206" s="275">
        <v>56</v>
      </c>
      <c r="O206" s="275" t="s">
        <v>2085</v>
      </c>
      <c r="P206" s="275" t="str">
        <f t="shared" si="18"/>
        <v/>
      </c>
      <c r="Q206" s="277" t="str">
        <f t="shared" si="22"/>
        <v>Amount included in line 31.1 above relating to the LGBI for highways’ improvements</v>
      </c>
      <c r="R206" s="278">
        <f>VLOOKUP(Q206,Translate!$A$3:$C$1169,2,FALSE)</f>
        <v>0</v>
      </c>
      <c r="W206" s="275" t="s">
        <v>870</v>
      </c>
      <c r="X206" s="275" t="str">
        <f t="shared" si="19"/>
        <v>Cyllideb ALl arall (nad sydd ar gyfer ysgolion)</v>
      </c>
      <c r="Y206" s="275" t="str">
        <f t="shared" si="19"/>
        <v>Cyllideb ALl arall (nad sydd ar gyfer ysgolion)</v>
      </c>
      <c r="Z206" s="275" t="str">
        <f t="shared" si="19"/>
        <v>Cyllideb ALl arall (nad sydd ar gyfer ysgolion)</v>
      </c>
      <c r="AA206" s="275" t="str">
        <f t="shared" si="19"/>
        <v>Cyllideb ALl arall (nad sydd ar gyfer ysgolion)</v>
      </c>
      <c r="AB206" s="275" t="str">
        <f t="shared" si="19"/>
        <v>Cyllideb ALl arall (nad sydd ar gyfer ysgolion)</v>
      </c>
      <c r="AC206" s="275">
        <f t="shared" si="23"/>
        <v>0</v>
      </c>
    </row>
    <row r="207" spans="1:29" ht="15.5" x14ac:dyDescent="0.35">
      <c r="A207" s="286" t="s">
        <v>570</v>
      </c>
      <c r="B207" s="286"/>
      <c r="C207" s="286" t="s">
        <v>2084</v>
      </c>
      <c r="D207" s="286" t="str">
        <f>IF(ISERROR(VLOOKUP(B207,Translate!$G$3:$H$168,2,FALSE)),"",VLOOKUP(B207,Translate!$G$3:$H$168,2,FALSE))</f>
        <v/>
      </c>
      <c r="L207" s="275" t="str">
        <f t="shared" si="20"/>
        <v/>
      </c>
      <c r="M207" s="275" t="str">
        <f t="shared" si="21"/>
        <v/>
      </c>
      <c r="O207" s="275" t="s">
        <v>2087</v>
      </c>
      <c r="P207" s="275" t="str">
        <f t="shared" si="18"/>
        <v/>
      </c>
      <c r="Q207" s="277" t="str">
        <f t="shared" si="22"/>
        <v>Please use white cells for input only</v>
      </c>
      <c r="R207" s="278">
        <f>VLOOKUP(Q207,Translate!$A$3:$C$1169,2,FALSE)</f>
        <v>0</v>
      </c>
      <c r="W207" s="275" t="s">
        <v>871</v>
      </c>
      <c r="X207" s="275" t="str">
        <f t="shared" si="19"/>
        <v>Cyfanswm gwariant addysg nad sydd ar gyfer ysgolion</v>
      </c>
      <c r="Y207" s="275" t="str">
        <f t="shared" si="19"/>
        <v>Cyfanswm gwariant addysg nad sydd ar gyfer ysgolion</v>
      </c>
      <c r="Z207" s="275" t="str">
        <f t="shared" si="19"/>
        <v>Cyfanswm gwariant addysg nad sydd ar gyfer ysgolion</v>
      </c>
      <c r="AA207" s="275" t="str">
        <f t="shared" si="19"/>
        <v>Cyfanswm gwariant addysg nad sydd ar gyfer ysgolion</v>
      </c>
      <c r="AB207" s="275" t="str">
        <f t="shared" si="19"/>
        <v>Cyfanswm gwariant addysg nad sydd ar gyfer ysgolion</v>
      </c>
      <c r="AC207" s="275">
        <f t="shared" si="23"/>
        <v>0</v>
      </c>
    </row>
    <row r="208" spans="1:29" ht="15.5" x14ac:dyDescent="0.35">
      <c r="A208" s="286" t="s">
        <v>585</v>
      </c>
      <c r="B208" s="286"/>
      <c r="C208" s="286" t="s">
        <v>2086</v>
      </c>
      <c r="D208" s="286" t="str">
        <f>IF(ISERROR(VLOOKUP(B208,Translate!$G$3:$H$168,2,FALSE)),"",VLOOKUP(B208,Translate!$G$3:$H$168,2,FALSE))</f>
        <v/>
      </c>
      <c r="L208" s="275" t="str">
        <f t="shared" si="20"/>
        <v/>
      </c>
      <c r="M208" s="275" t="str">
        <f t="shared" si="21"/>
        <v/>
      </c>
      <c r="O208" s="275" t="s">
        <v>2089</v>
      </c>
      <c r="P208" s="275" t="str">
        <f t="shared" si="18"/>
        <v/>
      </c>
      <c r="Q208" s="277" t="str">
        <f t="shared" si="22"/>
        <v>Blue cells are calculated</v>
      </c>
      <c r="R208" s="278">
        <f>VLOOKUP(Q208,Translate!$A$3:$C$1169,2,FALSE)</f>
        <v>0</v>
      </c>
      <c r="W208" s="275" t="s">
        <v>853</v>
      </c>
      <c r="X208" s="275" t="str">
        <f t="shared" si="19"/>
        <v>Cyfanswm gwariant refeniw ar addysg</v>
      </c>
      <c r="Y208" s="275" t="str">
        <f t="shared" si="19"/>
        <v>Cyfanswm gwariant refeniw ar addysg</v>
      </c>
      <c r="Z208" s="275" t="str">
        <f t="shared" si="19"/>
        <v>Cyfanswm gwariant refeniw ar addysg</v>
      </c>
      <c r="AA208" s="275" t="str">
        <f t="shared" si="19"/>
        <v>Cyfanswm gwariant refeniw ar addysg</v>
      </c>
      <c r="AB208" s="275" t="str">
        <f t="shared" si="19"/>
        <v>Cyfanswm gwariant refeniw ar addysg</v>
      </c>
      <c r="AC208" s="275">
        <f t="shared" si="23"/>
        <v>0</v>
      </c>
    </row>
    <row r="209" spans="1:29" ht="15.5" x14ac:dyDescent="0.35">
      <c r="A209" s="286" t="s">
        <v>430</v>
      </c>
      <c r="B209" s="286"/>
      <c r="C209" s="286" t="s">
        <v>2088</v>
      </c>
      <c r="D209" s="286" t="str">
        <f>IF(ISERROR(VLOOKUP(B209,Translate!$G$3:$H$168,2,FALSE)),"",VLOOKUP(B209,Translate!$G$3:$H$168,2,FALSE))</f>
        <v/>
      </c>
      <c r="L209" s="275" t="str">
        <f t="shared" si="20"/>
        <v/>
      </c>
      <c r="M209" s="275" t="str">
        <f t="shared" si="21"/>
        <v/>
      </c>
      <c r="O209" s="275" t="s">
        <v>2091</v>
      </c>
      <c r="P209" s="275" t="str">
        <f t="shared" si="18"/>
        <v/>
      </c>
      <c r="Q209" s="277" t="str">
        <f t="shared" si="22"/>
        <v>Gold cells are not used</v>
      </c>
      <c r="R209" s="278">
        <f>VLOOKUP(Q209,Translate!$A$3:$C$1169,2,FALSE)</f>
        <v>0</v>
      </c>
      <c r="W209" s="275">
        <v>0</v>
      </c>
      <c r="X209" s="275">
        <f t="shared" si="19"/>
        <v>0</v>
      </c>
      <c r="Y209" s="275">
        <f t="shared" si="19"/>
        <v>0</v>
      </c>
      <c r="Z209" s="275">
        <f t="shared" si="19"/>
        <v>0</v>
      </c>
      <c r="AA209" s="275">
        <f t="shared" si="19"/>
        <v>0</v>
      </c>
      <c r="AB209" s="275">
        <f t="shared" si="19"/>
        <v>0</v>
      </c>
      <c r="AC209" s="275">
        <f t="shared" si="23"/>
        <v>0</v>
      </c>
    </row>
    <row r="210" spans="1:29" ht="15.5" x14ac:dyDescent="0.35">
      <c r="A210" s="286" t="s">
        <v>494</v>
      </c>
      <c r="B210" s="286"/>
      <c r="C210" s="286" t="s">
        <v>2090</v>
      </c>
      <c r="D210" s="286" t="str">
        <f>IF(ISERROR(VLOOKUP(B210,Translate!$G$3:$H$168,2,FALSE)),"",VLOOKUP(B210,Translate!$G$3:$H$168,2,FALSE))</f>
        <v/>
      </c>
      <c r="L210" s="275" t="str">
        <f t="shared" si="20"/>
        <v/>
      </c>
      <c r="M210" s="275" t="str">
        <f t="shared" si="21"/>
        <v/>
      </c>
      <c r="O210" s="277" t="s">
        <v>2092</v>
      </c>
      <c r="P210" s="275" t="str">
        <f t="shared" si="18"/>
        <v/>
      </c>
      <c r="Q210" s="277" t="str">
        <f t="shared" si="22"/>
        <v xml:space="preserve">Lines 32 and 19 should be equal.  Any difference is shown here:          </v>
      </c>
      <c r="R210" s="278">
        <f>VLOOKUP(Q210,Translate!$A$3:$C$1169,2,FALSE)</f>
        <v>0</v>
      </c>
      <c r="W210" s="275">
        <v>0</v>
      </c>
      <c r="X210" s="275">
        <f t="shared" ref="X210:AB214" si="24">IF(LEFT(W210,1)=" ",RIGHT(W210,LEN(W210)-1),W210)</f>
        <v>0</v>
      </c>
      <c r="Y210" s="275">
        <f t="shared" si="24"/>
        <v>0</v>
      </c>
      <c r="Z210" s="275">
        <f t="shared" si="24"/>
        <v>0</v>
      </c>
      <c r="AA210" s="275">
        <f t="shared" si="24"/>
        <v>0</v>
      </c>
      <c r="AB210" s="275">
        <f t="shared" si="24"/>
        <v>0</v>
      </c>
      <c r="AC210" s="275">
        <f t="shared" si="23"/>
        <v>0</v>
      </c>
    </row>
    <row r="211" spans="1:29" ht="15.5" x14ac:dyDescent="0.35">
      <c r="A211" s="286" t="s">
        <v>3655</v>
      </c>
      <c r="B211" s="286"/>
      <c r="C211" s="286" t="s">
        <v>3656</v>
      </c>
      <c r="D211" s="286" t="str">
        <f>IF(ISERROR(VLOOKUP(B211,Translate!$G$3:$H$168,2,FALSE)),"",VLOOKUP(B211,Translate!$G$3:$H$168,2,FALSE))</f>
        <v/>
      </c>
      <c r="L211" s="275" t="str">
        <f t="shared" si="20"/>
        <v/>
      </c>
      <c r="M211" s="275" t="str">
        <f t="shared" si="21"/>
        <v/>
      </c>
      <c r="O211" s="275" t="s">
        <v>2094</v>
      </c>
      <c r="P211" s="275" t="str">
        <f t="shared" si="18"/>
        <v/>
      </c>
      <c r="Q211" s="277" t="str">
        <f t="shared" si="22"/>
        <v>On Balance Sheet PFI Financing</v>
      </c>
      <c r="R211" s="278">
        <f>VLOOKUP(Q211,Translate!$A$3:$C$1169,2,FALSE)</f>
        <v>0</v>
      </c>
      <c r="W211" s="275">
        <v>0</v>
      </c>
      <c r="X211" s="275">
        <f t="shared" si="24"/>
        <v>0</v>
      </c>
      <c r="Y211" s="275">
        <f t="shared" si="24"/>
        <v>0</v>
      </c>
      <c r="Z211" s="275">
        <f t="shared" si="24"/>
        <v>0</v>
      </c>
      <c r="AA211" s="275">
        <f t="shared" si="24"/>
        <v>0</v>
      </c>
      <c r="AB211" s="275">
        <f t="shared" si="24"/>
        <v>0</v>
      </c>
      <c r="AC211" s="275">
        <f t="shared" si="23"/>
        <v>0</v>
      </c>
    </row>
    <row r="212" spans="1:29" ht="15.5" x14ac:dyDescent="0.35">
      <c r="A212" s="286" t="s">
        <v>145</v>
      </c>
      <c r="B212" s="286"/>
      <c r="C212" s="286" t="s">
        <v>2093</v>
      </c>
      <c r="D212" s="286" t="str">
        <f>IF(ISERROR(VLOOKUP(B212,Translate!$G$3:$H$168,2,FALSE)),"",VLOOKUP(B212,Translate!$G$3:$H$168,2,FALSE))</f>
        <v/>
      </c>
      <c r="L212" s="275" t="str">
        <f t="shared" si="20"/>
        <v/>
      </c>
      <c r="M212" s="275" t="str">
        <f t="shared" si="21"/>
        <v/>
      </c>
      <c r="P212" s="275" t="str">
        <f t="shared" si="18"/>
        <v/>
      </c>
      <c r="Q212" s="277" t="str">
        <f t="shared" si="22"/>
        <v/>
      </c>
      <c r="R212" s="278" t="e">
        <f>VLOOKUP(Q212,Translate!$A$3:$C$1169,2,FALSE)</f>
        <v>#N/A</v>
      </c>
      <c r="W212" s="275">
        <v>0</v>
      </c>
      <c r="X212" s="275">
        <f t="shared" si="24"/>
        <v>0</v>
      </c>
      <c r="Y212" s="275">
        <f t="shared" si="24"/>
        <v>0</v>
      </c>
      <c r="Z212" s="275">
        <f t="shared" si="24"/>
        <v>0</v>
      </c>
      <c r="AA212" s="275">
        <f t="shared" si="24"/>
        <v>0</v>
      </c>
      <c r="AB212" s="275">
        <f t="shared" si="24"/>
        <v>0</v>
      </c>
      <c r="AC212" s="275">
        <f t="shared" si="23"/>
        <v>0</v>
      </c>
    </row>
    <row r="213" spans="1:29" ht="15.5" x14ac:dyDescent="0.35">
      <c r="A213" s="286" t="s">
        <v>143</v>
      </c>
      <c r="B213" s="286"/>
      <c r="C213" s="286" t="s">
        <v>2095</v>
      </c>
      <c r="D213" s="286" t="str">
        <f>IF(ISERROR(VLOOKUP(B213,Translate!$G$3:$H$168,2,FALSE)),"",VLOOKUP(B213,Translate!$G$3:$H$168,2,FALSE))</f>
        <v/>
      </c>
      <c r="L213" s="275" t="str">
        <f t="shared" si="20"/>
        <v/>
      </c>
      <c r="M213" s="275" t="str">
        <f t="shared" si="21"/>
        <v/>
      </c>
      <c r="N213" s="274" t="s">
        <v>2097</v>
      </c>
      <c r="P213" s="275" t="str">
        <f t="shared" si="18"/>
        <v/>
      </c>
      <c r="Q213" s="277" t="str">
        <f t="shared" si="22"/>
        <v/>
      </c>
      <c r="R213" s="278" t="e">
        <f>VLOOKUP(Q213,Translate!$A$3:$C$1169,2,FALSE)</f>
        <v>#N/A</v>
      </c>
      <c r="W213" s="275">
        <v>0</v>
      </c>
      <c r="X213" s="275">
        <f t="shared" si="24"/>
        <v>0</v>
      </c>
      <c r="Y213" s="275">
        <f t="shared" si="24"/>
        <v>0</v>
      </c>
      <c r="Z213" s="275">
        <f t="shared" si="24"/>
        <v>0</v>
      </c>
      <c r="AA213" s="275">
        <f t="shared" si="24"/>
        <v>0</v>
      </c>
      <c r="AB213" s="275">
        <f t="shared" si="24"/>
        <v>0</v>
      </c>
      <c r="AC213" s="275">
        <f t="shared" si="23"/>
        <v>0</v>
      </c>
    </row>
    <row r="214" spans="1:29" ht="15.5" x14ac:dyDescent="0.35">
      <c r="A214" s="286" t="s">
        <v>541</v>
      </c>
      <c r="B214" s="286"/>
      <c r="C214" s="286" t="s">
        <v>2096</v>
      </c>
      <c r="D214" s="286" t="str">
        <f>IF(ISERROR(VLOOKUP(B214,Translate!$G$3:$H$168,2,FALSE)),"",VLOOKUP(B214,Translate!$G$3:$H$168,2,FALSE))</f>
        <v/>
      </c>
      <c r="L214" s="275" t="str">
        <f t="shared" si="20"/>
        <v/>
      </c>
      <c r="M214" s="275" t="str">
        <f t="shared" si="21"/>
        <v/>
      </c>
      <c r="P214" s="275" t="str">
        <f t="shared" si="18"/>
        <v/>
      </c>
      <c r="Q214" s="277" t="str">
        <f t="shared" si="22"/>
        <v/>
      </c>
      <c r="R214" s="278" t="e">
        <f>VLOOKUP(Q214,Translate!$A$3:$C$1169,2,FALSE)</f>
        <v>#N/A</v>
      </c>
      <c r="W214" s="275">
        <v>0</v>
      </c>
      <c r="X214" s="275">
        <f t="shared" si="24"/>
        <v>0</v>
      </c>
      <c r="Y214" s="275">
        <f t="shared" si="24"/>
        <v>0</v>
      </c>
      <c r="Z214" s="275">
        <f t="shared" si="24"/>
        <v>0</v>
      </c>
      <c r="AA214" s="275">
        <f t="shared" si="24"/>
        <v>0</v>
      </c>
      <c r="AB214" s="275">
        <f t="shared" si="24"/>
        <v>0</v>
      </c>
      <c r="AC214" s="275">
        <f t="shared" si="23"/>
        <v>0</v>
      </c>
    </row>
    <row r="215" spans="1:29" ht="15.5" x14ac:dyDescent="0.35">
      <c r="A215" s="286" t="s">
        <v>1575</v>
      </c>
      <c r="B215" s="286" t="s">
        <v>1576</v>
      </c>
      <c r="C215" s="286" t="s">
        <v>2098</v>
      </c>
      <c r="D215" s="286" t="str">
        <f>IF(ISERROR(VLOOKUP(B215,Translate!$G$3:$H$168,2,FALSE)),"",VLOOKUP(B215,Translate!$G$3:$H$168,2,FALSE))</f>
        <v xml:space="preserve"> (llinellau 198, 298, 398, 498, 598 a 698)</v>
      </c>
      <c r="L215" s="275" t="str">
        <f t="shared" si="20"/>
        <v/>
      </c>
      <c r="M215" s="275" t="str">
        <f t="shared" si="21"/>
        <v/>
      </c>
      <c r="O215" s="275" t="s">
        <v>2100</v>
      </c>
      <c r="P215" s="275" t="str">
        <f t="shared" si="18"/>
        <v/>
      </c>
      <c r="Q215" s="277" t="str">
        <f t="shared" si="22"/>
        <v>Validation checks</v>
      </c>
      <c r="R215" s="278">
        <f>VLOOKUP(Q215,Translate!$A$3:$C$1169,2,FALSE)</f>
        <v>0</v>
      </c>
      <c r="W215" s="275">
        <f t="shared" ref="W215:W280" si="25">IF(LEFT(V215,1)=" ",RIGHT(V215,LEN(V215)-1),V215)</f>
        <v>0</v>
      </c>
      <c r="X215" s="275">
        <f t="shared" ref="X215:X280" si="26">IF(LEFT(W215,1)=" ",1,0)</f>
        <v>0</v>
      </c>
    </row>
    <row r="216" spans="1:29" ht="15.5" x14ac:dyDescent="0.35">
      <c r="A216" s="286" t="s">
        <v>95</v>
      </c>
      <c r="B216" s="286"/>
      <c r="C216" s="286" t="s">
        <v>2099</v>
      </c>
      <c r="D216" s="286" t="str">
        <f>IF(ISERROR(VLOOKUP(B216,Translate!$G$3:$H$168,2,FALSE)),"",VLOOKUP(B216,Translate!$G$3:$H$168,2,FALSE))</f>
        <v/>
      </c>
      <c r="L216" s="275" t="str">
        <f t="shared" si="20"/>
        <v/>
      </c>
      <c r="M216" s="275" t="str">
        <f t="shared" si="21"/>
        <v/>
      </c>
      <c r="O216" s="275" t="s">
        <v>2102</v>
      </c>
      <c r="P216" s="275" t="str">
        <f t="shared" si="18"/>
        <v/>
      </c>
      <c r="Q216" s="277" t="str">
        <f t="shared" si="22"/>
        <v>CAPITAL FINANCING</v>
      </c>
      <c r="R216" s="278">
        <f>VLOOKUP(Q216,Translate!$A$3:$C$1169,2,FALSE)</f>
        <v>0</v>
      </c>
      <c r="W216" s="275">
        <f t="shared" si="25"/>
        <v>0</v>
      </c>
      <c r="X216" s="275">
        <f t="shared" si="26"/>
        <v>0</v>
      </c>
    </row>
    <row r="217" spans="1:29" ht="15.5" x14ac:dyDescent="0.35">
      <c r="A217" s="286" t="s">
        <v>64</v>
      </c>
      <c r="B217" s="286"/>
      <c r="C217" s="286" t="s">
        <v>2101</v>
      </c>
      <c r="D217" s="286" t="str">
        <f>IF(ISERROR(VLOOKUP(B217,Translate!$G$3:$H$168,2,FALSE)),"",VLOOKUP(B217,Translate!$G$3:$H$168,2,FALSE))</f>
        <v/>
      </c>
      <c r="L217" s="275" t="str">
        <f t="shared" si="20"/>
        <v/>
      </c>
      <c r="M217" s="275" t="str">
        <f t="shared" si="21"/>
        <v/>
      </c>
      <c r="N217" s="275">
        <v>1</v>
      </c>
      <c r="O217" s="275" t="s">
        <v>2104</v>
      </c>
      <c r="P217" s="275" t="str">
        <f t="shared" si="18"/>
        <v/>
      </c>
      <c r="Q217" s="277" t="str">
        <f t="shared" si="22"/>
        <v>Line 30.1 and 30.2 greater than 0</v>
      </c>
      <c r="R217" s="278">
        <f>VLOOKUP(Q217,Translate!$A$3:$C$1169,2,FALSE)</f>
        <v>0</v>
      </c>
      <c r="W217" s="275">
        <f t="shared" si="25"/>
        <v>0</v>
      </c>
      <c r="X217" s="275">
        <f t="shared" si="26"/>
        <v>0</v>
      </c>
    </row>
    <row r="218" spans="1:29" ht="15.5" x14ac:dyDescent="0.35">
      <c r="A218" s="286" t="s">
        <v>41</v>
      </c>
      <c r="B218" s="286"/>
      <c r="C218" s="286" t="s">
        <v>2103</v>
      </c>
      <c r="D218" s="286" t="str">
        <f>IF(ISERROR(VLOOKUP(B218,Translate!$G$3:$H$168,2,FALSE)),"",VLOOKUP(B218,Translate!$G$3:$H$168,2,FALSE))</f>
        <v/>
      </c>
      <c r="L218" s="275" t="str">
        <f t="shared" si="20"/>
        <v/>
      </c>
      <c r="M218" s="275" t="str">
        <f t="shared" si="21"/>
        <v/>
      </c>
      <c r="N218" s="275">
        <v>2</v>
      </c>
      <c r="O218" s="275" t="s">
        <v>2106</v>
      </c>
      <c r="P218" s="275" t="str">
        <f t="shared" si="18"/>
        <v/>
      </c>
      <c r="Q218" s="277" t="str">
        <f t="shared" si="22"/>
        <v>Line 35 as a percentage of line 33</v>
      </c>
      <c r="R218" s="278">
        <f>VLOOKUP(Q218,Translate!$A$3:$C$1169,2,FALSE)</f>
        <v>0</v>
      </c>
      <c r="W218" s="275">
        <f t="shared" si="25"/>
        <v>0</v>
      </c>
      <c r="X218" s="275">
        <f t="shared" si="26"/>
        <v>0</v>
      </c>
    </row>
    <row r="219" spans="1:29" ht="15.5" x14ac:dyDescent="0.35">
      <c r="A219" s="286" t="s">
        <v>14</v>
      </c>
      <c r="B219" s="286"/>
      <c r="C219" s="286" t="s">
        <v>2105</v>
      </c>
      <c r="D219" s="286" t="str">
        <f>IF(ISERROR(VLOOKUP(B219,Translate!$G$3:$H$168,2,FALSE)),"",VLOOKUP(B219,Translate!$G$3:$H$168,2,FALSE))</f>
        <v/>
      </c>
      <c r="L219" s="275" t="str">
        <f t="shared" si="20"/>
        <v/>
      </c>
      <c r="M219" s="275" t="str">
        <f t="shared" si="21"/>
        <v/>
      </c>
      <c r="N219" s="275">
        <v>3</v>
      </c>
      <c r="O219" s="275" t="s">
        <v>2108</v>
      </c>
      <c r="P219" s="275" t="str">
        <f t="shared" si="18"/>
        <v/>
      </c>
      <c r="Q219" s="277" t="str">
        <f t="shared" si="22"/>
        <v>Line 38 + line 39 greater than 0</v>
      </c>
      <c r="R219" s="278">
        <f>VLOOKUP(Q219,Translate!$A$3:$C$1169,2,FALSE)</f>
        <v>0</v>
      </c>
      <c r="W219" s="275">
        <f t="shared" si="25"/>
        <v>0</v>
      </c>
      <c r="X219" s="275">
        <f t="shared" si="26"/>
        <v>0</v>
      </c>
    </row>
    <row r="220" spans="1:29" ht="15.5" x14ac:dyDescent="0.35">
      <c r="A220" s="286" t="s">
        <v>32</v>
      </c>
      <c r="B220" s="286"/>
      <c r="C220" s="286" t="s">
        <v>2107</v>
      </c>
      <c r="D220" s="286" t="str">
        <f>IF(ISERROR(VLOOKUP(B220,Translate!$G$3:$H$168,2,FALSE)),"",VLOOKUP(B220,Translate!$G$3:$H$168,2,FALSE))</f>
        <v/>
      </c>
      <c r="L220" s="275" t="str">
        <f t="shared" si="20"/>
        <v/>
      </c>
      <c r="M220" s="275" t="str">
        <f t="shared" si="21"/>
        <v/>
      </c>
      <c r="N220" s="275">
        <v>4</v>
      </c>
      <c r="O220" s="275" t="s">
        <v>2110</v>
      </c>
      <c r="P220" s="275" t="str">
        <f t="shared" ref="P220:P265" si="27">IF(ISERROR(FIND(" (line",O220)),"",RIGHT(O220,LEN(O220)-FIND(" (line",O220)))</f>
        <v/>
      </c>
      <c r="Q220" s="277" t="str">
        <f t="shared" si="22"/>
        <v>Line 38 + line 39 as a percentage of line 33</v>
      </c>
      <c r="R220" s="278">
        <f>VLOOKUP(Q220,Translate!$A$3:$C$1169,2,FALSE)</f>
        <v>0</v>
      </c>
      <c r="W220" s="275">
        <f t="shared" si="25"/>
        <v>0</v>
      </c>
      <c r="X220" s="275">
        <f t="shared" si="26"/>
        <v>0</v>
      </c>
    </row>
    <row r="221" spans="1:29" ht="15.5" x14ac:dyDescent="0.35">
      <c r="A221" s="286" t="s">
        <v>240</v>
      </c>
      <c r="B221" s="286"/>
      <c r="C221" s="286" t="s">
        <v>2109</v>
      </c>
      <c r="D221" s="286" t="str">
        <f>IF(ISERROR(VLOOKUP(B221,Translate!$G$3:$H$168,2,FALSE)),"",VLOOKUP(B221,Translate!$G$3:$H$168,2,FALSE))</f>
        <v/>
      </c>
      <c r="L221" s="275" t="str">
        <f t="shared" si="20"/>
        <v/>
      </c>
      <c r="M221" s="275" t="str">
        <f t="shared" si="21"/>
        <v/>
      </c>
      <c r="N221" s="275">
        <v>5</v>
      </c>
      <c r="O221" s="275" t="s">
        <v>2112</v>
      </c>
      <c r="P221" s="275" t="str">
        <f t="shared" si="27"/>
        <v/>
      </c>
      <c r="Q221" s="277" t="str">
        <f t="shared" si="22"/>
        <v>Line 40 or 43 greater than 1</v>
      </c>
      <c r="R221" s="278">
        <f>VLOOKUP(Q221,Translate!$A$3:$C$1169,2,FALSE)</f>
        <v>0</v>
      </c>
      <c r="W221" s="275">
        <f t="shared" si="25"/>
        <v>0</v>
      </c>
      <c r="X221" s="275">
        <f t="shared" si="26"/>
        <v>0</v>
      </c>
    </row>
    <row r="222" spans="1:29" ht="15.5" x14ac:dyDescent="0.35">
      <c r="A222" s="286" t="s">
        <v>5</v>
      </c>
      <c r="B222" s="286"/>
      <c r="C222" s="286" t="s">
        <v>2111</v>
      </c>
      <c r="D222" s="286" t="str">
        <f>IF(ISERROR(VLOOKUP(B222,Translate!$G$3:$H$168,2,FALSE)),"",VLOOKUP(B222,Translate!$G$3:$H$168,2,FALSE))</f>
        <v/>
      </c>
      <c r="L222" s="275" t="str">
        <f t="shared" si="20"/>
        <v/>
      </c>
      <c r="M222" s="275" t="str">
        <f t="shared" si="21"/>
        <v/>
      </c>
      <c r="N222" s="275">
        <v>6</v>
      </c>
      <c r="O222" s="275" t="s">
        <v>2115</v>
      </c>
      <c r="P222" s="275" t="str">
        <f t="shared" si="27"/>
        <v/>
      </c>
      <c r="Q222" s="277" t="str">
        <f t="shared" si="22"/>
        <v>Line 41 + line 42 greater than 0</v>
      </c>
      <c r="R222" s="278">
        <f>VLOOKUP(Q222,Translate!$A$3:$C$1169,2,FALSE)</f>
        <v>0</v>
      </c>
      <c r="W222" s="275">
        <f t="shared" si="25"/>
        <v>0</v>
      </c>
      <c r="X222" s="275">
        <f t="shared" si="26"/>
        <v>0</v>
      </c>
    </row>
    <row r="223" spans="1:29" ht="15.5" x14ac:dyDescent="0.35">
      <c r="A223" s="286" t="s">
        <v>2113</v>
      </c>
      <c r="B223" s="286"/>
      <c r="C223" s="286" t="s">
        <v>2114</v>
      </c>
      <c r="D223" s="286" t="str">
        <f>IF(ISERROR(VLOOKUP(B223,Translate!$G$3:$H$168,2,FALSE)),"",VLOOKUP(B223,Translate!$G$3:$H$168,2,FALSE))</f>
        <v/>
      </c>
      <c r="L223" s="275" t="str">
        <f t="shared" si="20"/>
        <v/>
      </c>
      <c r="M223" s="275" t="str">
        <f t="shared" si="21"/>
        <v/>
      </c>
      <c r="N223" s="275">
        <v>7</v>
      </c>
      <c r="O223" s="275" t="s">
        <v>2116</v>
      </c>
      <c r="P223" s="275" t="str">
        <f t="shared" si="27"/>
        <v/>
      </c>
      <c r="Q223" s="277" t="str">
        <f t="shared" si="22"/>
        <v>Line 44 greater than or equal to line 38 + line 39</v>
      </c>
      <c r="R223" s="278">
        <f>VLOOKUP(Q223,Translate!$A$3:$C$1169,2,FALSE)</f>
        <v>0</v>
      </c>
      <c r="W223" s="275">
        <f t="shared" si="25"/>
        <v>0</v>
      </c>
      <c r="X223" s="275">
        <f t="shared" si="26"/>
        <v>0</v>
      </c>
    </row>
    <row r="224" spans="1:29" ht="15.5" x14ac:dyDescent="0.35">
      <c r="A224" s="1074" t="s">
        <v>3500</v>
      </c>
      <c r="B224" s="286"/>
      <c r="C224" s="1074" t="s">
        <v>3501</v>
      </c>
      <c r="D224" s="286" t="str">
        <f>IF(ISERROR(VLOOKUP(B224,Translate!$G$3:$H$168,2,FALSE)),"",VLOOKUP(B224,Translate!$G$3:$H$168,2,FALSE))</f>
        <v/>
      </c>
      <c r="L224" s="275" t="str">
        <f t="shared" si="20"/>
        <v/>
      </c>
      <c r="M224" s="275" t="str">
        <f t="shared" si="21"/>
        <v/>
      </c>
      <c r="N224" s="275">
        <v>8</v>
      </c>
      <c r="O224" s="275" t="s">
        <v>2118</v>
      </c>
      <c r="P224" s="275" t="str">
        <f t="shared" si="27"/>
        <v/>
      </c>
      <c r="Q224" s="277" t="str">
        <f t="shared" si="22"/>
        <v>Line 45 greater than or equal to line 44</v>
      </c>
      <c r="R224" s="278">
        <f>VLOOKUP(Q224,Translate!$A$3:$C$1169,2,FALSE)</f>
        <v>0</v>
      </c>
      <c r="W224" s="275">
        <f t="shared" si="25"/>
        <v>0</v>
      </c>
      <c r="X224" s="275">
        <f t="shared" si="26"/>
        <v>0</v>
      </c>
    </row>
    <row r="225" spans="1:24" ht="15.5" x14ac:dyDescent="0.35">
      <c r="A225" s="286" t="s">
        <v>730</v>
      </c>
      <c r="B225" s="286"/>
      <c r="C225" s="286" t="s">
        <v>2117</v>
      </c>
      <c r="D225" s="286" t="str">
        <f>IF(ISERROR(VLOOKUP(B225,Translate!$G$3:$H$168,2,FALSE)),"",VLOOKUP(B225,Translate!$G$3:$H$168,2,FALSE))</f>
        <v/>
      </c>
      <c r="L225" s="275" t="str">
        <f t="shared" si="20"/>
        <v/>
      </c>
      <c r="M225" s="275" t="str">
        <f t="shared" si="21"/>
        <v/>
      </c>
      <c r="N225" s="275">
        <v>9</v>
      </c>
      <c r="O225" s="275" t="s">
        <v>2119</v>
      </c>
      <c r="P225" s="275" t="str">
        <f t="shared" si="27"/>
        <v/>
      </c>
      <c r="Q225" s="277" t="str">
        <f t="shared" si="22"/>
        <v>Line 47 greater than or equal to line 46</v>
      </c>
      <c r="R225" s="278">
        <f>VLOOKUP(Q225,Translate!$A$3:$C$1169,2,FALSE)</f>
        <v>0</v>
      </c>
      <c r="W225" s="275">
        <f t="shared" si="25"/>
        <v>0</v>
      </c>
      <c r="X225" s="275">
        <f t="shared" si="26"/>
        <v>0</v>
      </c>
    </row>
    <row r="226" spans="1:24" ht="15.5" x14ac:dyDescent="0.35">
      <c r="A226" s="1074" t="s">
        <v>3487</v>
      </c>
      <c r="B226" s="287"/>
      <c r="C226" s="1074" t="s">
        <v>3515</v>
      </c>
      <c r="D226" s="286"/>
      <c r="R226" s="278"/>
    </row>
    <row r="227" spans="1:24" ht="15.5" x14ac:dyDescent="0.35">
      <c r="A227" s="1074" t="s">
        <v>3502</v>
      </c>
      <c r="B227" s="287"/>
      <c r="C227" s="1074" t="s">
        <v>3503</v>
      </c>
      <c r="D227" s="286"/>
      <c r="R227" s="278"/>
    </row>
    <row r="228" spans="1:24" ht="15.5" x14ac:dyDescent="0.35">
      <c r="A228" s="1074" t="s">
        <v>3510</v>
      </c>
      <c r="B228" s="286"/>
      <c r="C228" s="1074" t="s">
        <v>3511</v>
      </c>
      <c r="D228" s="286" t="str">
        <f>IF(ISERROR(VLOOKUP(B228,Translate!$G$3:$H$168,2,FALSE)),"",VLOOKUP(B228,Translate!$G$3:$H$168,2,FALSE))</f>
        <v/>
      </c>
      <c r="L228" s="275" t="str">
        <f t="shared" si="20"/>
        <v/>
      </c>
      <c r="M228" s="275" t="str">
        <f t="shared" si="21"/>
        <v/>
      </c>
      <c r="N228" s="275">
        <v>10</v>
      </c>
      <c r="O228" s="275" t="s">
        <v>2121</v>
      </c>
      <c r="P228" s="275" t="str">
        <f t="shared" si="27"/>
        <v/>
      </c>
      <c r="Q228" s="277" t="str">
        <f t="shared" si="22"/>
        <v>Line 46 greater than or equal to line 41 + line 42</v>
      </c>
      <c r="R228" s="278">
        <f>VLOOKUP(Q228,Translate!$A$3:$C$1169,2,FALSE)</f>
        <v>0</v>
      </c>
      <c r="W228" s="275">
        <f t="shared" si="25"/>
        <v>0</v>
      </c>
      <c r="X228" s="275">
        <f t="shared" si="26"/>
        <v>0</v>
      </c>
    </row>
    <row r="229" spans="1:24" ht="15.5" x14ac:dyDescent="0.35">
      <c r="A229" s="286" t="s">
        <v>337</v>
      </c>
      <c r="B229" s="286"/>
      <c r="C229" s="286" t="s">
        <v>2120</v>
      </c>
      <c r="D229" s="286" t="str">
        <f>IF(ISERROR(VLOOKUP(B229,Translate!$G$3:$H$168,2,FALSE)),"",VLOOKUP(B229,Translate!$G$3:$H$168,2,FALSE))</f>
        <v/>
      </c>
      <c r="L229" s="275" t="str">
        <f t="shared" si="20"/>
        <v/>
      </c>
      <c r="M229" s="275" t="str">
        <f t="shared" si="21"/>
        <v/>
      </c>
      <c r="N229" s="275">
        <v>11</v>
      </c>
      <c r="O229" s="275" t="s">
        <v>2123</v>
      </c>
      <c r="P229" s="275" t="str">
        <f t="shared" si="27"/>
        <v/>
      </c>
      <c r="Q229" s="277" t="str">
        <f t="shared" si="22"/>
        <v>Line 45 greater than or equal to line 37</v>
      </c>
      <c r="R229" s="278">
        <f>VLOOKUP(Q229,Translate!$A$3:$C$1169,2,FALSE)</f>
        <v>0</v>
      </c>
      <c r="W229" s="275">
        <f t="shared" si="25"/>
        <v>0</v>
      </c>
      <c r="X229" s="275">
        <f t="shared" si="26"/>
        <v>0</v>
      </c>
    </row>
    <row r="230" spans="1:24" ht="15.5" x14ac:dyDescent="0.35">
      <c r="A230" s="286" t="s">
        <v>649</v>
      </c>
      <c r="B230" s="286"/>
      <c r="C230" s="286" t="s">
        <v>2122</v>
      </c>
      <c r="D230" s="286" t="str">
        <f>IF(ISERROR(VLOOKUP(B230,Translate!$G$3:$H$168,2,FALSE)),"",VLOOKUP(B230,Translate!$G$3:$H$168,2,FALSE))</f>
        <v/>
      </c>
      <c r="L230" s="275" t="str">
        <f t="shared" si="20"/>
        <v/>
      </c>
      <c r="M230" s="275" t="str">
        <f t="shared" si="21"/>
        <v/>
      </c>
      <c r="N230" s="275">
        <v>12</v>
      </c>
      <c r="O230" s="275" t="s">
        <v>2124</v>
      </c>
      <c r="P230" s="275" t="str">
        <f t="shared" si="27"/>
        <v/>
      </c>
      <c r="Q230" s="277" t="str">
        <f t="shared" si="22"/>
        <v>Line 47 greater than or equal to line 37</v>
      </c>
      <c r="R230" s="278">
        <f>VLOOKUP(Q230,Translate!$A$3:$C$1169,2,FALSE)</f>
        <v>0</v>
      </c>
      <c r="W230" s="275">
        <f t="shared" si="25"/>
        <v>0</v>
      </c>
      <c r="X230" s="275">
        <f t="shared" si="26"/>
        <v>0</v>
      </c>
    </row>
    <row r="231" spans="1:24" ht="15.5" x14ac:dyDescent="0.35">
      <c r="A231" s="286" t="s">
        <v>3668</v>
      </c>
      <c r="B231" s="286"/>
      <c r="C231" s="286" t="s">
        <v>3669</v>
      </c>
      <c r="D231" s="286" t="str">
        <f>IF(ISERROR(VLOOKUP(B231,Translate!$G$3:$H$168,2,FALSE)),"",VLOOKUP(B231,Translate!$G$3:$H$168,2,FALSE))</f>
        <v/>
      </c>
      <c r="L231" s="275" t="str">
        <f t="shared" si="20"/>
        <v/>
      </c>
      <c r="M231" s="275" t="str">
        <f t="shared" si="21"/>
        <v/>
      </c>
      <c r="N231" s="275">
        <v>13</v>
      </c>
      <c r="O231" s="275" t="s">
        <v>2126</v>
      </c>
      <c r="P231" s="275" t="str">
        <f t="shared" si="27"/>
        <v/>
      </c>
      <c r="Q231" s="277" t="str">
        <f t="shared" si="22"/>
        <v>Line 48 less than half of line 38 + line 39</v>
      </c>
      <c r="R231" s="278">
        <f>VLOOKUP(Q231,Translate!$A$3:$C$1169,2,FALSE)</f>
        <v>0</v>
      </c>
      <c r="W231" s="275">
        <f t="shared" si="25"/>
        <v>0</v>
      </c>
      <c r="X231" s="275">
        <f t="shared" si="26"/>
        <v>0</v>
      </c>
    </row>
    <row r="232" spans="1:24" ht="15.5" x14ac:dyDescent="0.35">
      <c r="A232" s="286" t="s">
        <v>424</v>
      </c>
      <c r="B232" s="286"/>
      <c r="C232" s="286" t="s">
        <v>2125</v>
      </c>
      <c r="D232" s="286" t="str">
        <f>IF(ISERROR(VLOOKUP(B232,Translate!$G$3:$H$168,2,FALSE)),"",VLOOKUP(B232,Translate!$G$3:$H$168,2,FALSE))</f>
        <v/>
      </c>
      <c r="L232" s="275" t="str">
        <f t="shared" si="20"/>
        <v/>
      </c>
      <c r="M232" s="275" t="str">
        <f t="shared" si="21"/>
        <v/>
      </c>
      <c r="N232" s="275">
        <v>14</v>
      </c>
      <c r="O232" s="275" t="s">
        <v>2128</v>
      </c>
      <c r="P232" s="275" t="str">
        <f t="shared" si="27"/>
        <v/>
      </c>
      <c r="Q232" s="277" t="str">
        <f t="shared" si="22"/>
        <v>Line 49 + less than half of line 41 + line 42</v>
      </c>
      <c r="R232" s="278">
        <f>VLOOKUP(Q232,Translate!$A$3:$C$1169,2,FALSE)</f>
        <v>0</v>
      </c>
      <c r="W232" s="275">
        <f t="shared" si="25"/>
        <v>0</v>
      </c>
      <c r="X232" s="275">
        <f t="shared" si="26"/>
        <v>0</v>
      </c>
    </row>
    <row r="233" spans="1:24" ht="15.5" x14ac:dyDescent="0.35">
      <c r="A233" s="286" t="s">
        <v>701</v>
      </c>
      <c r="B233" s="286"/>
      <c r="C233" s="286" t="s">
        <v>2127</v>
      </c>
      <c r="D233" s="286" t="str">
        <f>IF(ISERROR(VLOOKUP(B233,Translate!$G$3:$H$168,2,FALSE)),"",VLOOKUP(B233,Translate!$G$3:$H$168,2,FALSE))</f>
        <v/>
      </c>
      <c r="L233" s="275" t="str">
        <f t="shared" si="20"/>
        <v/>
      </c>
      <c r="M233" s="275" t="str">
        <f t="shared" si="21"/>
        <v/>
      </c>
      <c r="N233" s="275">
        <v>15</v>
      </c>
      <c r="O233" s="275" t="s">
        <v>2130</v>
      </c>
      <c r="P233" s="275" t="str">
        <f t="shared" si="27"/>
        <v/>
      </c>
      <c r="Q233" s="277" t="str">
        <f t="shared" si="22"/>
        <v>Line 43 greater than 0</v>
      </c>
      <c r="R233" s="278">
        <f>VLOOKUP(Q233,Translate!$A$3:$C$1169,2,FALSE)</f>
        <v>0</v>
      </c>
      <c r="W233" s="275">
        <f t="shared" si="25"/>
        <v>0</v>
      </c>
      <c r="X233" s="275">
        <f t="shared" si="26"/>
        <v>0</v>
      </c>
    </row>
    <row r="234" spans="1:24" ht="15.5" x14ac:dyDescent="0.35">
      <c r="A234" s="286" t="s">
        <v>67</v>
      </c>
      <c r="B234" s="286"/>
      <c r="C234" s="286" t="s">
        <v>2129</v>
      </c>
      <c r="D234" s="286" t="str">
        <f>IF(ISERROR(VLOOKUP(B234,Translate!$G$3:$H$168,2,FALSE)),"",VLOOKUP(B234,Translate!$G$3:$H$168,2,FALSE))</f>
        <v/>
      </c>
      <c r="L234" s="275" t="str">
        <f t="shared" si="20"/>
        <v/>
      </c>
      <c r="M234" s="275" t="str">
        <f t="shared" si="21"/>
        <v/>
      </c>
      <c r="N234" s="275">
        <v>16</v>
      </c>
      <c r="O234" s="275" t="s">
        <v>2132</v>
      </c>
      <c r="P234" s="275" t="str">
        <f t="shared" si="27"/>
        <v/>
      </c>
      <c r="Q234" s="277" t="str">
        <f t="shared" si="22"/>
        <v>Line 44 greater than 0</v>
      </c>
      <c r="R234" s="278">
        <f>VLOOKUP(Q234,Translate!$A$3:$C$1169,2,FALSE)</f>
        <v>0</v>
      </c>
      <c r="W234" s="275">
        <f t="shared" si="25"/>
        <v>0</v>
      </c>
      <c r="X234" s="275">
        <f t="shared" si="26"/>
        <v>0</v>
      </c>
    </row>
    <row r="235" spans="1:24" ht="15.5" x14ac:dyDescent="0.35">
      <c r="A235" s="286" t="s">
        <v>1525</v>
      </c>
      <c r="B235" s="286"/>
      <c r="C235" s="286" t="s">
        <v>2131</v>
      </c>
      <c r="D235" s="286" t="str">
        <f>IF(ISERROR(VLOOKUP(B235,Translate!$G$3:$H$168,2,FALSE)),"",VLOOKUP(B235,Translate!$G$3:$H$168,2,FALSE))</f>
        <v/>
      </c>
      <c r="L235" s="275" t="str">
        <f t="shared" si="20"/>
        <v/>
      </c>
      <c r="M235" s="275" t="str">
        <f t="shared" si="21"/>
        <v/>
      </c>
      <c r="N235" s="275">
        <v>17</v>
      </c>
      <c r="O235" s="275" t="s">
        <v>2134</v>
      </c>
      <c r="P235" s="275" t="str">
        <f t="shared" si="27"/>
        <v/>
      </c>
      <c r="Q235" s="277" t="str">
        <f t="shared" si="22"/>
        <v>Line 45 greater than 0</v>
      </c>
      <c r="R235" s="278">
        <f>VLOOKUP(Q235,Translate!$A$3:$C$1169,2,FALSE)</f>
        <v>0</v>
      </c>
      <c r="W235" s="275">
        <f t="shared" si="25"/>
        <v>0</v>
      </c>
      <c r="X235" s="275">
        <f t="shared" si="26"/>
        <v>0</v>
      </c>
    </row>
    <row r="236" spans="1:24" ht="15.5" x14ac:dyDescent="0.35">
      <c r="A236" s="286" t="s">
        <v>1527</v>
      </c>
      <c r="B236" s="286"/>
      <c r="C236" s="286" t="s">
        <v>2133</v>
      </c>
      <c r="D236" s="286" t="str">
        <f>IF(ISERROR(VLOOKUP(B236,Translate!$G$3:$H$168,2,FALSE)),"",VLOOKUP(B236,Translate!$G$3:$H$168,2,FALSE))</f>
        <v/>
      </c>
      <c r="L236" s="275" t="str">
        <f t="shared" si="20"/>
        <v/>
      </c>
      <c r="M236" s="275" t="str">
        <f t="shared" si="21"/>
        <v/>
      </c>
      <c r="N236" s="275">
        <v>18</v>
      </c>
      <c r="O236" s="275" t="s">
        <v>2136</v>
      </c>
      <c r="P236" s="275" t="str">
        <f t="shared" si="27"/>
        <v/>
      </c>
      <c r="Q236" s="277" t="str">
        <f t="shared" si="22"/>
        <v>Line 46 greater than 0</v>
      </c>
      <c r="R236" s="278">
        <f>VLOOKUP(Q236,Translate!$A$3:$C$1169,2,FALSE)</f>
        <v>0</v>
      </c>
      <c r="W236" s="275">
        <f t="shared" si="25"/>
        <v>0</v>
      </c>
      <c r="X236" s="275">
        <f t="shared" si="26"/>
        <v>0</v>
      </c>
    </row>
    <row r="237" spans="1:24" ht="15.5" x14ac:dyDescent="0.35">
      <c r="A237" s="286" t="s">
        <v>1579</v>
      </c>
      <c r="B237" s="286"/>
      <c r="C237" s="286" t="s">
        <v>2135</v>
      </c>
      <c r="D237" s="286" t="str">
        <f>IF(ISERROR(VLOOKUP(B237,Translate!$G$3:$H$168,2,FALSE)),"",VLOOKUP(B237,Translate!$G$3:$H$168,2,FALSE))</f>
        <v/>
      </c>
      <c r="L237" s="275" t="str">
        <f t="shared" si="20"/>
        <v/>
      </c>
      <c r="M237" s="275" t="str">
        <f t="shared" si="21"/>
        <v/>
      </c>
      <c r="N237" s="275">
        <v>19</v>
      </c>
      <c r="O237" s="275" t="s">
        <v>2138</v>
      </c>
      <c r="P237" s="275" t="str">
        <f t="shared" si="27"/>
        <v/>
      </c>
      <c r="Q237" s="277" t="str">
        <f t="shared" si="22"/>
        <v>Line 47 greater than 0</v>
      </c>
      <c r="R237" s="278">
        <f>VLOOKUP(Q237,Translate!$A$3:$C$1169,2,FALSE)</f>
        <v>0</v>
      </c>
      <c r="W237" s="275">
        <f t="shared" si="25"/>
        <v>0</v>
      </c>
      <c r="X237" s="275">
        <f t="shared" si="26"/>
        <v>0</v>
      </c>
    </row>
    <row r="238" spans="1:24" ht="15.5" x14ac:dyDescent="0.35">
      <c r="A238" s="286" t="s">
        <v>1562</v>
      </c>
      <c r="B238" s="286"/>
      <c r="C238" s="286" t="s">
        <v>2137</v>
      </c>
      <c r="D238" s="286" t="str">
        <f>IF(ISERROR(VLOOKUP(B238,Translate!$G$3:$H$168,2,FALSE)),"",VLOOKUP(B238,Translate!$G$3:$H$168,2,FALSE))</f>
        <v/>
      </c>
      <c r="L238" s="275" t="str">
        <f t="shared" si="20"/>
        <v/>
      </c>
      <c r="M238" s="275" t="str">
        <f t="shared" si="21"/>
        <v/>
      </c>
      <c r="O238" s="275" t="s">
        <v>756</v>
      </c>
      <c r="P238" s="275" t="str">
        <f t="shared" si="27"/>
        <v/>
      </c>
      <c r="Q238" s="277" t="str">
        <f t="shared" si="22"/>
        <v>Difference</v>
      </c>
      <c r="R238" s="278">
        <f>VLOOKUP(Q238,Translate!$A$3:$C$1169,2,FALSE)</f>
        <v>0</v>
      </c>
      <c r="W238" s="275">
        <f t="shared" si="25"/>
        <v>0</v>
      </c>
      <c r="X238" s="275">
        <f t="shared" si="26"/>
        <v>0</v>
      </c>
    </row>
    <row r="239" spans="1:24" ht="15.5" x14ac:dyDescent="0.35">
      <c r="A239" s="286" t="s">
        <v>1538</v>
      </c>
      <c r="B239" s="286"/>
      <c r="C239" s="286" t="s">
        <v>2139</v>
      </c>
      <c r="D239" s="286" t="str">
        <f>IF(ISERROR(VLOOKUP(B239,Translate!$G$3:$H$168,2,FALSE)),"",VLOOKUP(B239,Translate!$G$3:$H$168,2,FALSE))</f>
        <v/>
      </c>
      <c r="L239" s="275" t="str">
        <f t="shared" si="20"/>
        <v/>
      </c>
      <c r="M239" s="275" t="str">
        <f t="shared" si="21"/>
        <v/>
      </c>
      <c r="O239" s="275" t="s">
        <v>2873</v>
      </c>
      <c r="P239" s="275" t="str">
        <f t="shared" si="27"/>
        <v/>
      </c>
      <c r="Q239" s="277" t="str">
        <f t="shared" si="22"/>
        <v>cyfanswm</v>
      </c>
      <c r="R239" s="278" t="e">
        <f>VLOOKUP(Q239,Translate!$A$3:$C$1169,2,FALSE)</f>
        <v>#N/A</v>
      </c>
      <c r="W239" s="275">
        <f t="shared" si="25"/>
        <v>0</v>
      </c>
      <c r="X239" s="275">
        <f t="shared" si="26"/>
        <v>0</v>
      </c>
    </row>
    <row r="240" spans="1:24" ht="15.5" x14ac:dyDescent="0.35">
      <c r="A240" s="286" t="s">
        <v>1589</v>
      </c>
      <c r="B240" s="286"/>
      <c r="C240" s="286" t="s">
        <v>2140</v>
      </c>
      <c r="D240" s="286" t="str">
        <f>IF(ISERROR(VLOOKUP(B240,Translate!$G$3:$H$168,2,FALSE)),"",VLOOKUP(B240,Translate!$G$3:$H$168,2,FALSE))</f>
        <v/>
      </c>
      <c r="L240" s="275" t="str">
        <f t="shared" si="20"/>
        <v/>
      </c>
      <c r="M240" s="275" t="str">
        <f t="shared" si="21"/>
        <v/>
      </c>
      <c r="O240" s="275" t="s">
        <v>2142</v>
      </c>
      <c r="P240" s="275" t="str">
        <f t="shared" si="27"/>
        <v/>
      </c>
      <c r="Q240" s="277" t="str">
        <f t="shared" si="22"/>
        <v>comment</v>
      </c>
      <c r="R240" s="278">
        <f>VLOOKUP(Q240,Translate!$A$3:$C$1169,2,FALSE)</f>
        <v>0</v>
      </c>
      <c r="W240" s="275">
        <f t="shared" si="25"/>
        <v>0</v>
      </c>
      <c r="X240" s="275">
        <f t="shared" si="26"/>
        <v>0</v>
      </c>
    </row>
    <row r="241" spans="1:24" ht="15.5" x14ac:dyDescent="0.35">
      <c r="A241" s="286" t="s">
        <v>1586</v>
      </c>
      <c r="B241" s="286"/>
      <c r="C241" s="286" t="s">
        <v>2141</v>
      </c>
      <c r="D241" s="286" t="str">
        <f>IF(ISERROR(VLOOKUP(B241,Translate!$G$3:$H$168,2,FALSE)),"",VLOOKUP(B241,Translate!$G$3:$H$168,2,FALSE))</f>
        <v/>
      </c>
      <c r="L241" s="275" t="str">
        <f t="shared" si="20"/>
        <v/>
      </c>
      <c r="M241" s="275" t="str">
        <f t="shared" si="21"/>
        <v/>
      </c>
      <c r="O241" s="275" t="s">
        <v>2143</v>
      </c>
      <c r="P241" s="275" t="str">
        <f t="shared" si="27"/>
        <v/>
      </c>
      <c r="Q241" s="277" t="str">
        <f t="shared" si="22"/>
        <v>Please comment below if necessary</v>
      </c>
      <c r="R241" s="278">
        <f>VLOOKUP(Q241,Translate!$A$3:$C$1169,2,FALSE)</f>
        <v>0</v>
      </c>
      <c r="W241" s="275">
        <f t="shared" si="25"/>
        <v>0</v>
      </c>
      <c r="X241" s="275">
        <f t="shared" si="26"/>
        <v>0</v>
      </c>
    </row>
    <row r="242" spans="1:24" ht="15.5" x14ac:dyDescent="0.35">
      <c r="A242" s="286" t="s">
        <v>1586</v>
      </c>
      <c r="B242" s="286"/>
      <c r="C242" s="286" t="s">
        <v>2141</v>
      </c>
      <c r="D242" s="286" t="str">
        <f>IF(ISERROR(VLOOKUP(B242,Translate!$G$3:$H$168,2,FALSE)),"",VLOOKUP(B242,Translate!$G$3:$H$168,2,FALSE))</f>
        <v/>
      </c>
      <c r="L242" s="275" t="str">
        <f t="shared" si="20"/>
        <v/>
      </c>
      <c r="M242" s="275" t="str">
        <f t="shared" si="21"/>
        <v/>
      </c>
      <c r="O242" s="275" t="s">
        <v>2145</v>
      </c>
      <c r="P242" s="275" t="str">
        <f t="shared" si="27"/>
        <v/>
      </c>
      <c r="Q242" s="277" t="str">
        <f t="shared" si="22"/>
        <v>Please comment</v>
      </c>
      <c r="R242" s="278">
        <f>VLOOKUP(Q242,Translate!$A$3:$C$1169,2,FALSE)</f>
        <v>0</v>
      </c>
      <c r="W242" s="275">
        <f t="shared" si="25"/>
        <v>0</v>
      </c>
      <c r="X242" s="275">
        <f t="shared" si="26"/>
        <v>0</v>
      </c>
    </row>
    <row r="243" spans="1:24" ht="15.5" x14ac:dyDescent="0.35">
      <c r="A243" s="286" t="s">
        <v>1546</v>
      </c>
      <c r="B243" s="286"/>
      <c r="C243" s="286" t="s">
        <v>2144</v>
      </c>
      <c r="D243" s="286" t="str">
        <f>IF(ISERROR(VLOOKUP(B243,Translate!$G$3:$H$168,2,FALSE)),"",VLOOKUP(B243,Translate!$G$3:$H$168,2,FALSE))</f>
        <v/>
      </c>
      <c r="L243" s="275" t="str">
        <f t="shared" si="20"/>
        <v/>
      </c>
      <c r="M243" s="275" t="str">
        <f t="shared" si="21"/>
        <v/>
      </c>
      <c r="O243" s="275" t="s">
        <v>2147</v>
      </c>
      <c r="P243" s="275" t="str">
        <f t="shared" si="27"/>
        <v/>
      </c>
      <c r="Q243" s="277" t="str">
        <f t="shared" si="22"/>
        <v>Clear</v>
      </c>
      <c r="R243" s="278">
        <f>VLOOKUP(Q243,Translate!$A$3:$C$1169,2,FALSE)</f>
        <v>0</v>
      </c>
      <c r="W243" s="275">
        <f t="shared" si="25"/>
        <v>0</v>
      </c>
      <c r="X243" s="275">
        <f t="shared" si="26"/>
        <v>0</v>
      </c>
    </row>
    <row r="244" spans="1:24" ht="15.5" x14ac:dyDescent="0.35">
      <c r="A244" s="286" t="s">
        <v>1583</v>
      </c>
      <c r="B244" s="286"/>
      <c r="C244" s="286" t="s">
        <v>2146</v>
      </c>
      <c r="D244" s="286" t="str">
        <f>IF(ISERROR(VLOOKUP(B244,Translate!$G$3:$H$168,2,FALSE)),"",VLOOKUP(B244,Translate!$G$3:$H$168,2,FALSE))</f>
        <v/>
      </c>
      <c r="L244" s="275" t="str">
        <f t="shared" si="20"/>
        <v/>
      </c>
      <c r="M244" s="275" t="str">
        <f t="shared" si="21"/>
        <v/>
      </c>
      <c r="N244" s="274" t="s">
        <v>2148</v>
      </c>
      <c r="P244" s="275" t="str">
        <f t="shared" si="27"/>
        <v/>
      </c>
      <c r="Q244" s="277" t="str">
        <f t="shared" si="22"/>
        <v/>
      </c>
      <c r="R244" s="278" t="e">
        <f>VLOOKUP(Q244,Translate!$A$3:$C$1169,2,FALSE)</f>
        <v>#N/A</v>
      </c>
      <c r="W244" s="275">
        <f t="shared" si="25"/>
        <v>0</v>
      </c>
      <c r="X244" s="275">
        <f t="shared" si="26"/>
        <v>0</v>
      </c>
    </row>
    <row r="245" spans="1:24" ht="15.5" x14ac:dyDescent="0.35">
      <c r="A245" s="286" t="s">
        <v>1583</v>
      </c>
      <c r="B245" s="286"/>
      <c r="C245" s="286" t="s">
        <v>2146</v>
      </c>
      <c r="D245" s="286" t="str">
        <f>IF(ISERROR(VLOOKUP(B245,Translate!$G$3:$H$168,2,FALSE)),"",VLOOKUP(B245,Translate!$G$3:$H$168,2,FALSE))</f>
        <v/>
      </c>
      <c r="L245" s="275" t="str">
        <f t="shared" si="20"/>
        <v/>
      </c>
      <c r="M245" s="275" t="str">
        <f t="shared" si="21"/>
        <v/>
      </c>
      <c r="O245" s="275" t="s">
        <v>2150</v>
      </c>
      <c r="P245" s="275" t="str">
        <f t="shared" si="27"/>
        <v/>
      </c>
      <c r="Q245" s="277" t="str">
        <f t="shared" si="22"/>
        <v>Please use the box below to give a brief supporting narrative of any major change in circumstances that might have an influence on</v>
      </c>
      <c r="R245" s="278">
        <f>VLOOKUP(Q245,Translate!$A$3:$C$1169,2,FALSE)</f>
        <v>0</v>
      </c>
      <c r="W245" s="275">
        <f t="shared" si="25"/>
        <v>0</v>
      </c>
      <c r="X245" s="275">
        <f t="shared" si="26"/>
        <v>0</v>
      </c>
    </row>
    <row r="246" spans="1:24" ht="15.5" x14ac:dyDescent="0.35">
      <c r="A246" s="286" t="s">
        <v>1563</v>
      </c>
      <c r="B246" s="286"/>
      <c r="C246" s="286" t="s">
        <v>2149</v>
      </c>
      <c r="D246" s="286" t="str">
        <f>IF(ISERROR(VLOOKUP(B246,Translate!$G$3:$H$168,2,FALSE)),"",VLOOKUP(B246,Translate!$G$3:$H$168,2,FALSE))</f>
        <v/>
      </c>
      <c r="L246" s="275" t="str">
        <f t="shared" si="20"/>
        <v/>
      </c>
      <c r="M246" s="275" t="str">
        <f t="shared" si="21"/>
        <v/>
      </c>
      <c r="O246" s="275" t="s">
        <v>2152</v>
      </c>
      <c r="P246" s="275" t="str">
        <f t="shared" si="27"/>
        <v/>
      </c>
      <c r="Q246" s="277" t="str">
        <f t="shared" si="22"/>
        <v>forecast figures around this time.</v>
      </c>
      <c r="R246" s="278">
        <f>VLOOKUP(Q246,Translate!$A$3:$C$1169,2,FALSE)</f>
        <v>0</v>
      </c>
      <c r="W246" s="275">
        <f t="shared" si="25"/>
        <v>0</v>
      </c>
      <c r="X246" s="275">
        <f t="shared" si="26"/>
        <v>0</v>
      </c>
    </row>
    <row r="247" spans="1:24" ht="15.5" x14ac:dyDescent="0.35">
      <c r="A247" s="286" t="s">
        <v>1552</v>
      </c>
      <c r="B247" s="286"/>
      <c r="C247" s="286" t="s">
        <v>2151</v>
      </c>
      <c r="D247" s="286" t="str">
        <f>IF(ISERROR(VLOOKUP(B247,Translate!$G$3:$H$168,2,FALSE)),"",VLOOKUP(B247,Translate!$G$3:$H$168,2,FALSE))</f>
        <v/>
      </c>
      <c r="L247" s="275" t="str">
        <f t="shared" si="20"/>
        <v/>
      </c>
      <c r="M247" s="275" t="str">
        <f t="shared" si="21"/>
        <v/>
      </c>
      <c r="O247" s="275" t="s">
        <v>2154</v>
      </c>
      <c r="P247" s="275" t="str">
        <f t="shared" si="27"/>
        <v/>
      </c>
      <c r="Q247" s="277" t="str">
        <f t="shared" si="22"/>
        <v>For example, significant changes or shifts in forecasts could be caused by: delays to projects, changing priorities for capital investment</v>
      </c>
      <c r="R247" s="278">
        <f>VLOOKUP(Q247,Translate!$A$3:$C$1169,2,FALSE)</f>
        <v>0</v>
      </c>
      <c r="W247" s="275">
        <f t="shared" si="25"/>
        <v>0</v>
      </c>
      <c r="X247" s="275">
        <f t="shared" si="26"/>
        <v>0</v>
      </c>
    </row>
    <row r="248" spans="1:24" ht="15.5" x14ac:dyDescent="0.35">
      <c r="A248" s="286" t="s">
        <v>489</v>
      </c>
      <c r="B248" s="286"/>
      <c r="C248" s="286" t="s">
        <v>2153</v>
      </c>
      <c r="D248" s="286" t="str">
        <f>IF(ISERROR(VLOOKUP(B248,Translate!$G$3:$H$168,2,FALSE)),"",VLOOKUP(B248,Translate!$G$3:$H$168,2,FALSE))</f>
        <v/>
      </c>
      <c r="L248" s="275" t="str">
        <f t="shared" si="20"/>
        <v/>
      </c>
      <c r="M248" s="275" t="str">
        <f t="shared" si="21"/>
        <v/>
      </c>
      <c r="O248" s="275" t="s">
        <v>2156</v>
      </c>
      <c r="P248" s="275" t="str">
        <f t="shared" si="27"/>
        <v/>
      </c>
      <c r="Q248" s="277" t="str">
        <f t="shared" si="22"/>
        <v>or to tentatively identify any capital expenditure which may need to be covered by a capitalisation direction.</v>
      </c>
      <c r="R248" s="278">
        <f>VLOOKUP(Q248,Translate!$A$3:$C$1169,2,FALSE)</f>
        <v>0</v>
      </c>
      <c r="W248" s="275">
        <f t="shared" si="25"/>
        <v>0</v>
      </c>
      <c r="X248" s="275">
        <f t="shared" si="26"/>
        <v>0</v>
      </c>
    </row>
    <row r="249" spans="1:24" ht="15.5" x14ac:dyDescent="0.35">
      <c r="A249" s="286" t="s">
        <v>1540</v>
      </c>
      <c r="B249" s="286"/>
      <c r="C249" s="286" t="s">
        <v>2155</v>
      </c>
      <c r="D249" s="286" t="str">
        <f>IF(ISERROR(VLOOKUP(B249,Translate!$G$3:$H$168,2,FALSE)),"",VLOOKUP(B249,Translate!$G$3:$H$168,2,FALSE))</f>
        <v/>
      </c>
      <c r="L249" s="275" t="str">
        <f t="shared" si="20"/>
        <v/>
      </c>
      <c r="M249" s="275" t="str">
        <f t="shared" si="21"/>
        <v/>
      </c>
      <c r="P249" s="275" t="str">
        <f t="shared" si="27"/>
        <v/>
      </c>
      <c r="Q249" s="277" t="str">
        <f t="shared" si="22"/>
        <v/>
      </c>
      <c r="R249" s="278" t="e">
        <f>VLOOKUP(Q249,Translate!$A$3:$C$1169,2,FALSE)</f>
        <v>#N/A</v>
      </c>
      <c r="W249" s="275">
        <f t="shared" si="25"/>
        <v>0</v>
      </c>
      <c r="X249" s="275">
        <f t="shared" si="26"/>
        <v>0</v>
      </c>
    </row>
    <row r="250" spans="1:24" ht="15.5" x14ac:dyDescent="0.35">
      <c r="A250" s="286" t="s">
        <v>1536</v>
      </c>
      <c r="B250" s="286"/>
      <c r="C250" s="286" t="s">
        <v>2157</v>
      </c>
      <c r="D250" s="286" t="str">
        <f>IF(ISERROR(VLOOKUP(B250,Translate!$G$3:$H$168,2,FALSE)),"",VLOOKUP(B250,Translate!$G$3:$H$168,2,FALSE))</f>
        <v/>
      </c>
      <c r="L250" s="275" t="str">
        <f t="shared" si="20"/>
        <v/>
      </c>
      <c r="M250" s="275" t="str">
        <f t="shared" si="21"/>
        <v/>
      </c>
      <c r="O250" s="274" t="s">
        <v>520</v>
      </c>
      <c r="P250" s="275" t="str">
        <f t="shared" si="27"/>
        <v/>
      </c>
      <c r="Q250" s="277" t="str">
        <f t="shared" si="22"/>
        <v>Survey Response Burden</v>
      </c>
      <c r="R250" s="278">
        <f>VLOOKUP(Q250,Translate!$A$3:$C$1169,2,FALSE)</f>
        <v>0</v>
      </c>
      <c r="W250" s="275">
        <f t="shared" si="25"/>
        <v>0</v>
      </c>
      <c r="X250" s="275">
        <f t="shared" si="26"/>
        <v>0</v>
      </c>
    </row>
    <row r="251" spans="1:24" ht="15.5" x14ac:dyDescent="0.35">
      <c r="A251" s="286" t="s">
        <v>1582</v>
      </c>
      <c r="B251" s="286"/>
      <c r="C251" s="286" t="s">
        <v>2158</v>
      </c>
      <c r="D251" s="286" t="str">
        <f>IF(ISERROR(VLOOKUP(B251,Translate!$G$3:$H$168,2,FALSE)),"",VLOOKUP(B251,Translate!$G$3:$H$168,2,FALSE))</f>
        <v/>
      </c>
      <c r="L251" s="275" t="str">
        <f t="shared" si="20"/>
        <v/>
      </c>
      <c r="M251" s="275" t="str">
        <f t="shared" si="21"/>
        <v/>
      </c>
      <c r="O251" s="275" t="s">
        <v>78</v>
      </c>
      <c r="P251" s="275" t="str">
        <f t="shared" si="27"/>
        <v/>
      </c>
      <c r="Q251" s="277" t="str">
        <f t="shared" si="22"/>
        <v xml:space="preserve">The Welsh Government are monitoring the burden of completing this data collection form. </v>
      </c>
      <c r="R251" s="278">
        <f>VLOOKUP(Q251,Translate!$A$3:$C$1169,2,FALSE)</f>
        <v>0</v>
      </c>
      <c r="W251" s="275">
        <f t="shared" si="25"/>
        <v>0</v>
      </c>
      <c r="X251" s="275">
        <f t="shared" si="26"/>
        <v>0</v>
      </c>
    </row>
    <row r="252" spans="1:24" ht="15.5" x14ac:dyDescent="0.35">
      <c r="A252" s="286" t="s">
        <v>1585</v>
      </c>
      <c r="B252" s="286"/>
      <c r="C252" s="286" t="s">
        <v>2159</v>
      </c>
      <c r="D252" s="286" t="str">
        <f>IF(ISERROR(VLOOKUP(B252,Translate!$G$3:$H$168,2,FALSE)),"",VLOOKUP(B252,Translate!$G$3:$H$168,2,FALSE))</f>
        <v/>
      </c>
      <c r="L252" s="275" t="str">
        <f t="shared" si="20"/>
        <v/>
      </c>
      <c r="M252" s="275" t="str">
        <f t="shared" si="21"/>
        <v/>
      </c>
      <c r="O252" s="275" t="s">
        <v>521</v>
      </c>
      <c r="P252" s="275" t="str">
        <f t="shared" si="27"/>
        <v/>
      </c>
      <c r="Q252" s="277" t="str">
        <f t="shared" si="22"/>
        <v>Please enter the time it has taken you (and any colleagues) to prepare and send the return.</v>
      </c>
      <c r="R252" s="278">
        <f>VLOOKUP(Q252,Translate!$A$3:$C$1169,2,FALSE)</f>
        <v>0</v>
      </c>
      <c r="W252" s="275">
        <f t="shared" si="25"/>
        <v>0</v>
      </c>
      <c r="X252" s="275">
        <f t="shared" si="26"/>
        <v>0</v>
      </c>
    </row>
    <row r="253" spans="1:24" ht="15.5" x14ac:dyDescent="0.35">
      <c r="A253" s="286" t="s">
        <v>3160</v>
      </c>
      <c r="B253" s="286"/>
      <c r="C253" s="286" t="s">
        <v>3149</v>
      </c>
      <c r="D253" s="286" t="str">
        <f>IF(ISERROR(VLOOKUP(B253,Translate!$G$3:$H$168,2,FALSE)),"",VLOOKUP(B253,Translate!$G$3:$H$168,2,FALSE))</f>
        <v/>
      </c>
      <c r="L253" s="275" t="str">
        <f t="shared" si="20"/>
        <v/>
      </c>
      <c r="M253" s="275" t="str">
        <f t="shared" si="21"/>
        <v/>
      </c>
      <c r="O253" s="275" t="s">
        <v>522</v>
      </c>
      <c r="P253" s="275" t="str">
        <f t="shared" si="27"/>
        <v/>
      </c>
      <c r="Q253" s="277" t="str">
        <f t="shared" si="22"/>
        <v>Please only include time spent on activities to prepare and send this return, such as:</v>
      </c>
      <c r="R253" s="278">
        <f>VLOOKUP(Q253,Translate!$A$3:$C$1169,2,FALSE)</f>
        <v>0</v>
      </c>
      <c r="W253" s="275">
        <f t="shared" si="25"/>
        <v>0</v>
      </c>
      <c r="X253" s="275">
        <f t="shared" si="26"/>
        <v>0</v>
      </c>
    </row>
    <row r="254" spans="1:24" ht="15.5" x14ac:dyDescent="0.35">
      <c r="A254" s="286" t="s">
        <v>449</v>
      </c>
      <c r="B254" s="286"/>
      <c r="C254" s="286" t="s">
        <v>2160</v>
      </c>
      <c r="D254" s="286" t="str">
        <f>IF(ISERROR(VLOOKUP(B254,Translate!$G$3:$H$168,2,FALSE)),"",VLOOKUP(B254,Translate!$G$3:$H$168,2,FALSE))</f>
        <v/>
      </c>
      <c r="L254" s="275" t="str">
        <f t="shared" si="20"/>
        <v/>
      </c>
      <c r="M254" s="275" t="str">
        <f t="shared" si="21"/>
        <v/>
      </c>
      <c r="O254" s="275" t="s">
        <v>1436</v>
      </c>
      <c r="P254" s="275" t="str">
        <f t="shared" si="27"/>
        <v/>
      </c>
      <c r="Q254" s="277" t="str">
        <f t="shared" si="22"/>
        <v>collection, analysis and aggregation of records and data required;</v>
      </c>
      <c r="R254" s="278">
        <f>VLOOKUP(Q254,Translate!$A$3:$C$1169,2,FALSE)</f>
        <v>0</v>
      </c>
      <c r="W254" s="275">
        <f t="shared" si="25"/>
        <v>0</v>
      </c>
      <c r="X254" s="275">
        <f t="shared" si="26"/>
        <v>0</v>
      </c>
    </row>
    <row r="255" spans="1:24" ht="15.5" x14ac:dyDescent="0.35">
      <c r="A255" s="286" t="s">
        <v>2161</v>
      </c>
      <c r="B255" s="286"/>
      <c r="C255" s="286" t="s">
        <v>2162</v>
      </c>
      <c r="D255" s="286" t="str">
        <f>IF(ISERROR(VLOOKUP(B255,Translate!$G$3:$H$168,2,FALSE)),"",VLOOKUP(B255,Translate!$G$3:$H$168,2,FALSE))</f>
        <v/>
      </c>
      <c r="L255" s="275" t="str">
        <f t="shared" si="20"/>
        <v/>
      </c>
      <c r="M255" s="275" t="str">
        <f t="shared" si="21"/>
        <v/>
      </c>
      <c r="O255" s="275" t="s">
        <v>1437</v>
      </c>
      <c r="P255" s="275" t="str">
        <f t="shared" si="27"/>
        <v/>
      </c>
      <c r="Q255" s="277" t="str">
        <f t="shared" si="22"/>
        <v>completing, checking, amending and approving the form.</v>
      </c>
      <c r="R255" s="278">
        <f>VLOOKUP(Q255,Translate!$A$3:$C$1169,2,FALSE)</f>
        <v>0</v>
      </c>
      <c r="W255" s="275">
        <f t="shared" si="25"/>
        <v>0</v>
      </c>
      <c r="X255" s="275">
        <f t="shared" si="26"/>
        <v>0</v>
      </c>
    </row>
    <row r="256" spans="1:24" ht="15.5" x14ac:dyDescent="0.35">
      <c r="A256" s="286" t="s">
        <v>448</v>
      </c>
      <c r="B256" s="286"/>
      <c r="C256" s="286" t="s">
        <v>2163</v>
      </c>
      <c r="D256" s="286" t="str">
        <f>IF(ISERROR(VLOOKUP(B256,Translate!$G$3:$H$168,2,FALSE)),"",VLOOKUP(B256,Translate!$G$3:$H$168,2,FALSE))</f>
        <v/>
      </c>
      <c r="L256" s="275" t="str">
        <f t="shared" si="20"/>
        <v/>
      </c>
      <c r="M256" s="275" t="str">
        <f t="shared" si="21"/>
        <v/>
      </c>
      <c r="O256" s="275" t="s">
        <v>523</v>
      </c>
      <c r="P256" s="275" t="str">
        <f t="shared" si="27"/>
        <v/>
      </c>
      <c r="Q256" s="277" t="str">
        <f t="shared" si="22"/>
        <v>Hours taken</v>
      </c>
      <c r="R256" s="278">
        <f>VLOOKUP(Q256,Translate!$A$3:$C$1169,2,FALSE)</f>
        <v>0</v>
      </c>
      <c r="W256" s="275">
        <f t="shared" si="25"/>
        <v>0</v>
      </c>
      <c r="X256" s="275">
        <f t="shared" si="26"/>
        <v>0</v>
      </c>
    </row>
    <row r="257" spans="1:24" ht="15.5" x14ac:dyDescent="0.35">
      <c r="A257" s="286" t="s">
        <v>1558</v>
      </c>
      <c r="B257" s="286"/>
      <c r="C257" s="286" t="s">
        <v>2164</v>
      </c>
      <c r="D257" s="286" t="str">
        <f>IF(ISERROR(VLOOKUP(B257,Translate!$G$3:$H$168,2,FALSE)),"",VLOOKUP(B257,Translate!$G$3:$H$168,2,FALSE))</f>
        <v/>
      </c>
      <c r="L257" s="275" t="str">
        <f t="shared" si="20"/>
        <v/>
      </c>
      <c r="M257" s="275" t="str">
        <f t="shared" si="21"/>
        <v/>
      </c>
      <c r="O257" s="275" t="s">
        <v>524</v>
      </c>
      <c r="P257" s="275" t="str">
        <f t="shared" si="27"/>
        <v/>
      </c>
      <c r="Q257" s="277" t="str">
        <f t="shared" si="22"/>
        <v>Please feel free to add any comments</v>
      </c>
      <c r="R257" s="278">
        <f>VLOOKUP(Q257,Translate!$A$3:$C$1169,2,FALSE)</f>
        <v>0</v>
      </c>
      <c r="W257" s="275">
        <f t="shared" si="25"/>
        <v>0</v>
      </c>
      <c r="X257" s="275">
        <f t="shared" si="26"/>
        <v>0</v>
      </c>
    </row>
    <row r="258" spans="1:24" ht="15.5" x14ac:dyDescent="0.35">
      <c r="A258" s="286" t="s">
        <v>1591</v>
      </c>
      <c r="B258" s="286"/>
      <c r="C258" s="286" t="s">
        <v>2165</v>
      </c>
      <c r="D258" s="286" t="str">
        <f>IF(ISERROR(VLOOKUP(B258,Translate!$G$3:$H$168,2,FALSE)),"",VLOOKUP(B258,Translate!$G$3:$H$168,2,FALSE))</f>
        <v/>
      </c>
      <c r="L258" s="275" t="str">
        <f t="shared" si="20"/>
        <v/>
      </c>
      <c r="M258" s="275" t="str">
        <f t="shared" si="21"/>
        <v/>
      </c>
      <c r="O258" s="274" t="s">
        <v>1438</v>
      </c>
      <c r="P258" s="275" t="str">
        <f t="shared" si="27"/>
        <v/>
      </c>
      <c r="Q258" s="277" t="str">
        <f t="shared" si="22"/>
        <v>Comments</v>
      </c>
      <c r="R258" s="278">
        <f>VLOOKUP(Q258,Translate!$A$3:$C$1169,2,FALSE)</f>
        <v>0</v>
      </c>
      <c r="W258" s="275">
        <f t="shared" si="25"/>
        <v>0</v>
      </c>
      <c r="X258" s="275">
        <f t="shared" si="26"/>
        <v>0</v>
      </c>
    </row>
    <row r="259" spans="1:24" ht="15.5" x14ac:dyDescent="0.35">
      <c r="A259" s="286" t="s">
        <v>2166</v>
      </c>
      <c r="B259" s="286"/>
      <c r="C259" s="286" t="s">
        <v>2167</v>
      </c>
      <c r="D259" s="286" t="str">
        <f>IF(ISERROR(VLOOKUP(B259,Translate!$G$3:$H$168,2,FALSE)),"",VLOOKUP(B259,Translate!$G$3:$H$168,2,FALSE))</f>
        <v/>
      </c>
      <c r="L259" s="275" t="str">
        <f t="shared" si="20"/>
        <v/>
      </c>
      <c r="M259" s="275" t="str">
        <f t="shared" si="21"/>
        <v/>
      </c>
      <c r="O259" s="275" t="s">
        <v>355</v>
      </c>
      <c r="P259" s="275" t="str">
        <f t="shared" si="27"/>
        <v/>
      </c>
      <c r="Q259" s="277" t="str">
        <f t="shared" si="22"/>
        <v>Click the link below for notes for guidance for individual forms (Web access required)</v>
      </c>
      <c r="R259" s="278">
        <f>VLOOKUP(Q259,Translate!$A$3:$C$1169,2,FALSE)</f>
        <v>0</v>
      </c>
      <c r="W259" s="275">
        <f t="shared" si="25"/>
        <v>0</v>
      </c>
      <c r="X259" s="275">
        <f t="shared" si="26"/>
        <v>0</v>
      </c>
    </row>
    <row r="260" spans="1:24" ht="15.5" x14ac:dyDescent="0.35">
      <c r="A260" s="286" t="s">
        <v>1564</v>
      </c>
      <c r="B260" s="286"/>
      <c r="C260" s="286" t="s">
        <v>2168</v>
      </c>
      <c r="D260" s="286" t="str">
        <f>IF(ISERROR(VLOOKUP(B260,Translate!$G$3:$H$168,2,FALSE)),"",VLOOKUP(B260,Translate!$G$3:$H$168,2,FALSE))</f>
        <v/>
      </c>
      <c r="L260" s="275" t="str">
        <f t="shared" si="20"/>
        <v/>
      </c>
      <c r="M260" s="275" t="str">
        <f t="shared" si="21"/>
        <v/>
      </c>
      <c r="O260" s="275" t="s">
        <v>203</v>
      </c>
      <c r="P260" s="275" t="str">
        <f t="shared" si="27"/>
        <v/>
      </c>
      <c r="Q260" s="277" t="str">
        <f t="shared" si="22"/>
        <v>Notes for guidance hyperlink</v>
      </c>
      <c r="R260" s="278">
        <f>VLOOKUP(Q260,Translate!$A$3:$C$1169,2,FALSE)</f>
        <v>0</v>
      </c>
      <c r="W260" s="275">
        <f t="shared" si="25"/>
        <v>0</v>
      </c>
      <c r="X260" s="275">
        <f t="shared" si="26"/>
        <v>0</v>
      </c>
    </row>
    <row r="261" spans="1:24" ht="15.5" x14ac:dyDescent="0.35">
      <c r="A261" s="286" t="s">
        <v>1573</v>
      </c>
      <c r="B261" s="286"/>
      <c r="C261" s="286" t="s">
        <v>2169</v>
      </c>
      <c r="D261" s="286" t="str">
        <f>IF(ISERROR(VLOOKUP(B261,Translate!$G$3:$H$168,2,FALSE)),"",VLOOKUP(B261,Translate!$G$3:$H$168,2,FALSE))</f>
        <v/>
      </c>
      <c r="L261" s="275" t="str">
        <f t="shared" si="20"/>
        <v/>
      </c>
      <c r="M261" s="275" t="str">
        <f t="shared" si="21"/>
        <v/>
      </c>
      <c r="O261" s="279" t="s">
        <v>1439</v>
      </c>
      <c r="P261" s="275" t="str">
        <f t="shared" si="27"/>
        <v/>
      </c>
      <c r="Q261" s="277" t="str">
        <f t="shared" si="22"/>
        <v>We are continually striving to improve the form to make it easier to complete, whilst still ensuring data integrity and consistency across all authorities. If you have any comments or suggestions that may be useful,  please note them below:</v>
      </c>
      <c r="R261" s="278">
        <f>VLOOKUP(Q261,Translate!$A$3:$C$1169,2,FALSE)</f>
        <v>0</v>
      </c>
      <c r="W261" s="275">
        <f t="shared" si="25"/>
        <v>0</v>
      </c>
      <c r="X261" s="275">
        <f t="shared" si="26"/>
        <v>0</v>
      </c>
    </row>
    <row r="262" spans="1:24" ht="15.5" x14ac:dyDescent="0.35">
      <c r="A262" s="286" t="s">
        <v>1584</v>
      </c>
      <c r="B262" s="286"/>
      <c r="C262" s="286" t="s">
        <v>2170</v>
      </c>
      <c r="D262" s="286" t="str">
        <f>IF(ISERROR(VLOOKUP(B262,Translate!$G$3:$H$168,2,FALSE)),"",VLOOKUP(B262,Translate!$G$3:$H$168,2,FALSE))</f>
        <v/>
      </c>
      <c r="L262" s="275" t="str">
        <f t="shared" si="20"/>
        <v/>
      </c>
      <c r="M262" s="275" t="str">
        <f t="shared" si="21"/>
        <v/>
      </c>
      <c r="O262" s="275" t="s">
        <v>566</v>
      </c>
      <c r="P262" s="275" t="str">
        <f t="shared" si="27"/>
        <v/>
      </c>
      <c r="Q262" s="277" t="str">
        <f t="shared" si="22"/>
        <v>Form Design</v>
      </c>
      <c r="R262" s="278">
        <f>VLOOKUP(Q262,Translate!$A$3:$C$1169,2,FALSE)</f>
        <v>0</v>
      </c>
      <c r="W262" s="275">
        <f t="shared" si="25"/>
        <v>0</v>
      </c>
      <c r="X262" s="275">
        <f t="shared" si="26"/>
        <v>0</v>
      </c>
    </row>
    <row r="263" spans="1:24" ht="15.5" x14ac:dyDescent="0.35">
      <c r="A263" s="286" t="s">
        <v>1584</v>
      </c>
      <c r="B263" s="286"/>
      <c r="C263" s="286" t="s">
        <v>2170</v>
      </c>
      <c r="D263" s="286" t="str">
        <f>IF(ISERROR(VLOOKUP(B263,Translate!$G$3:$H$168,2,FALSE)),"",VLOOKUP(B263,Translate!$G$3:$H$168,2,FALSE))</f>
        <v/>
      </c>
      <c r="L263" s="275" t="str">
        <f t="shared" ref="L263:L326" si="28">IF(ISERROR(FIND("=",O263)),"",RIGHT(O263,LEN(O263)-FIND("=",O263)+3))</f>
        <v/>
      </c>
      <c r="M263" s="275" t="str">
        <f t="shared" ref="M263:M326" si="29">IF(ISERROR(FIND(" (include",O263)),"",RIGHT(O263,LEN(O263)-FIND(" (include",O263)))</f>
        <v/>
      </c>
      <c r="O263" s="275" t="s">
        <v>246</v>
      </c>
      <c r="P263" s="275" t="str">
        <f t="shared" si="27"/>
        <v/>
      </c>
      <c r="Q263" s="277" t="str">
        <f>LEFT(O263,LEN(O263)-LEN(P263))</f>
        <v>Validation</v>
      </c>
      <c r="R263" s="278">
        <f>VLOOKUP(Q263,Translate!$A$3:$C$1169,2,FALSE)</f>
        <v>0</v>
      </c>
      <c r="W263" s="275">
        <f t="shared" si="25"/>
        <v>0</v>
      </c>
      <c r="X263" s="275">
        <f t="shared" si="26"/>
        <v>0</v>
      </c>
    </row>
    <row r="264" spans="1:24" ht="15.5" x14ac:dyDescent="0.35">
      <c r="A264" s="286" t="s">
        <v>1560</v>
      </c>
      <c r="B264" s="286" t="s">
        <v>1561</v>
      </c>
      <c r="C264" s="286" t="s">
        <v>2171</v>
      </c>
      <c r="D264" s="286" t="str">
        <f>IF(ISERROR(VLOOKUP(B264,Translate!$G$3:$H$168,2,FALSE)),"",VLOOKUP(B264,Translate!$G$3:$H$168,2,FALSE))</f>
        <v xml:space="preserve"> (llinellau 10 i 14)</v>
      </c>
      <c r="L264" s="275" t="str">
        <f t="shared" si="28"/>
        <v/>
      </c>
      <c r="M264" s="275" t="str">
        <f t="shared" si="29"/>
        <v/>
      </c>
      <c r="O264" s="275" t="s">
        <v>567</v>
      </c>
      <c r="P264" s="275" t="str">
        <f t="shared" si="27"/>
        <v/>
      </c>
      <c r="Q264" s="277" t="str">
        <f>LEFT(O264,LEN(O264)-LEN(P264))</f>
        <v>Documentation</v>
      </c>
      <c r="R264" s="278">
        <f>VLOOKUP(Q264,Translate!$A$3:$C$1169,2,FALSE)</f>
        <v>0</v>
      </c>
      <c r="W264" s="275">
        <f t="shared" si="25"/>
        <v>0</v>
      </c>
      <c r="X264" s="275">
        <f t="shared" si="26"/>
        <v>0</v>
      </c>
    </row>
    <row r="265" spans="1:24" ht="15.5" x14ac:dyDescent="0.35">
      <c r="A265" s="286" t="s">
        <v>1550</v>
      </c>
      <c r="B265" s="286"/>
      <c r="C265" s="286" t="s">
        <v>2172</v>
      </c>
      <c r="D265" s="286" t="str">
        <f>IF(ISERROR(VLOOKUP(B265,Translate!$G$3:$H$168,2,FALSE)),"",VLOOKUP(B265,Translate!$G$3:$H$168,2,FALSE))</f>
        <v/>
      </c>
      <c r="L265" s="275" t="str">
        <f t="shared" si="28"/>
        <v/>
      </c>
      <c r="M265" s="275" t="str">
        <f t="shared" si="29"/>
        <v/>
      </c>
      <c r="O265" s="275" t="s">
        <v>2175</v>
      </c>
      <c r="P265" s="275" t="str">
        <f t="shared" si="27"/>
        <v/>
      </c>
      <c r="Q265" s="277" t="str">
        <f>LEFT(O265,LEN(O265)-LEN(P265))</f>
        <v>General comments</v>
      </c>
      <c r="R265" s="278">
        <f>VLOOKUP(Q265,Translate!$A$3:$C$1169,2,FALSE)</f>
        <v>0</v>
      </c>
      <c r="W265" s="275">
        <f t="shared" si="25"/>
        <v>0</v>
      </c>
      <c r="X265" s="275">
        <f t="shared" si="26"/>
        <v>0</v>
      </c>
    </row>
    <row r="266" spans="1:24" x14ac:dyDescent="0.25">
      <c r="A266" s="286" t="s">
        <v>2173</v>
      </c>
      <c r="B266" s="286"/>
      <c r="C266" s="286" t="s">
        <v>2174</v>
      </c>
      <c r="D266" s="286" t="str">
        <f>IF(ISERROR(VLOOKUP(B266,Translate!$G$3:$H$168,2,FALSE)),"",VLOOKUP(B266,Translate!$G$3:$H$168,2,FALSE))</f>
        <v/>
      </c>
      <c r="L266" s="275" t="str">
        <f t="shared" si="28"/>
        <v/>
      </c>
      <c r="M266" s="275" t="str">
        <f t="shared" si="29"/>
        <v/>
      </c>
      <c r="Q266" s="275"/>
      <c r="W266" s="275">
        <f t="shared" si="25"/>
        <v>0</v>
      </c>
      <c r="X266" s="275">
        <f t="shared" si="26"/>
        <v>0</v>
      </c>
    </row>
    <row r="267" spans="1:24" x14ac:dyDescent="0.25">
      <c r="A267" s="286" t="s">
        <v>454</v>
      </c>
      <c r="B267" s="286"/>
      <c r="C267" s="286" t="s">
        <v>2176</v>
      </c>
      <c r="D267" s="286" t="str">
        <f>IF(ISERROR(VLOOKUP(B267,Translate!$G$3:$H$168,2,FALSE)),"",VLOOKUP(B267,Translate!$G$3:$H$168,2,FALSE))</f>
        <v/>
      </c>
      <c r="L267" s="275" t="str">
        <f t="shared" si="28"/>
        <v/>
      </c>
      <c r="M267" s="275" t="str">
        <f t="shared" si="29"/>
        <v/>
      </c>
      <c r="Q267" s="275"/>
      <c r="W267" s="275">
        <f t="shared" si="25"/>
        <v>0</v>
      </c>
      <c r="X267" s="275">
        <f t="shared" si="26"/>
        <v>0</v>
      </c>
    </row>
    <row r="268" spans="1:24" x14ac:dyDescent="0.25">
      <c r="A268" s="286" t="s">
        <v>1544</v>
      </c>
      <c r="B268" s="286"/>
      <c r="C268" s="286" t="s">
        <v>2177</v>
      </c>
      <c r="D268" s="286" t="str">
        <f>IF(ISERROR(VLOOKUP(B268,Translate!$G$3:$H$168,2,FALSE)),"",VLOOKUP(B268,Translate!$G$3:$H$168,2,FALSE))</f>
        <v/>
      </c>
      <c r="L268" s="275" t="str">
        <f t="shared" si="28"/>
        <v/>
      </c>
      <c r="M268" s="275" t="str">
        <f t="shared" si="29"/>
        <v/>
      </c>
      <c r="Q268" s="275"/>
      <c r="W268" s="275">
        <f t="shared" si="25"/>
        <v>0</v>
      </c>
      <c r="X268" s="275">
        <f t="shared" si="26"/>
        <v>0</v>
      </c>
    </row>
    <row r="269" spans="1:24" x14ac:dyDescent="0.25">
      <c r="A269" s="286" t="s">
        <v>572</v>
      </c>
      <c r="B269" s="286"/>
      <c r="C269" s="286" t="s">
        <v>2178</v>
      </c>
      <c r="D269" s="286" t="str">
        <f>IF(ISERROR(VLOOKUP(B269,Translate!$G$3:$H$168,2,FALSE)),"",VLOOKUP(B269,Translate!$G$3:$H$168,2,FALSE))</f>
        <v/>
      </c>
      <c r="L269" s="275" t="str">
        <f t="shared" si="28"/>
        <v/>
      </c>
      <c r="M269" s="275" t="str">
        <f t="shared" si="29"/>
        <v/>
      </c>
      <c r="Q269" s="275"/>
      <c r="W269" s="275">
        <f t="shared" si="25"/>
        <v>0</v>
      </c>
      <c r="X269" s="275">
        <f t="shared" si="26"/>
        <v>0</v>
      </c>
    </row>
    <row r="270" spans="1:24" x14ac:dyDescent="0.25">
      <c r="A270" s="286" t="s">
        <v>1577</v>
      </c>
      <c r="B270" s="286"/>
      <c r="C270" s="286" t="s">
        <v>2179</v>
      </c>
      <c r="D270" s="286" t="str">
        <f>IF(ISERROR(VLOOKUP(B270,Translate!$G$3:$H$168,2,FALSE)),"",VLOOKUP(B270,Translate!$G$3:$H$168,2,FALSE))</f>
        <v/>
      </c>
      <c r="L270" s="275" t="str">
        <f t="shared" si="28"/>
        <v/>
      </c>
      <c r="M270" s="275" t="str">
        <f t="shared" si="29"/>
        <v/>
      </c>
      <c r="Q270" s="275"/>
      <c r="W270" s="275">
        <f t="shared" si="25"/>
        <v>0</v>
      </c>
      <c r="X270" s="275">
        <f t="shared" si="26"/>
        <v>0</v>
      </c>
    </row>
    <row r="271" spans="1:24" x14ac:dyDescent="0.25">
      <c r="A271" s="286" t="s">
        <v>2180</v>
      </c>
      <c r="B271" s="286"/>
      <c r="C271" s="286" t="s">
        <v>2181</v>
      </c>
      <c r="D271" s="286" t="str">
        <f>IF(ISERROR(VLOOKUP(B271,Translate!$G$3:$H$168,2,FALSE)),"",VLOOKUP(B271,Translate!$G$3:$H$168,2,FALSE))</f>
        <v/>
      </c>
      <c r="L271" s="275" t="str">
        <f t="shared" si="28"/>
        <v/>
      </c>
      <c r="M271" s="275" t="str">
        <f t="shared" si="29"/>
        <v/>
      </c>
      <c r="Q271" s="275"/>
      <c r="W271" s="275">
        <f t="shared" si="25"/>
        <v>0</v>
      </c>
      <c r="X271" s="275">
        <f t="shared" si="26"/>
        <v>0</v>
      </c>
    </row>
    <row r="272" spans="1:24" x14ac:dyDescent="0.25">
      <c r="A272" s="286" t="s">
        <v>2182</v>
      </c>
      <c r="B272" s="286"/>
      <c r="C272" s="286" t="s">
        <v>2183</v>
      </c>
      <c r="D272" s="286" t="str">
        <f>IF(ISERROR(VLOOKUP(B272,Translate!$G$3:$H$168,2,FALSE)),"",VLOOKUP(B272,Translate!$G$3:$H$168,2,FALSE))</f>
        <v/>
      </c>
      <c r="L272" s="275" t="str">
        <f t="shared" si="28"/>
        <v/>
      </c>
      <c r="M272" s="275" t="str">
        <f t="shared" si="29"/>
        <v/>
      </c>
      <c r="Q272" s="275"/>
      <c r="W272" s="275">
        <f t="shared" si="25"/>
        <v>0</v>
      </c>
      <c r="X272" s="275">
        <f t="shared" si="26"/>
        <v>0</v>
      </c>
    </row>
    <row r="273" spans="1:24" x14ac:dyDescent="0.25">
      <c r="A273" s="286" t="s">
        <v>2184</v>
      </c>
      <c r="B273" s="286"/>
      <c r="C273" s="286" t="s">
        <v>2185</v>
      </c>
      <c r="D273" s="286" t="str">
        <f>IF(ISERROR(VLOOKUP(B273,Translate!$G$3:$H$168,2,FALSE)),"",VLOOKUP(B273,Translate!$G$3:$H$168,2,FALSE))</f>
        <v/>
      </c>
      <c r="L273" s="275" t="str">
        <f t="shared" si="28"/>
        <v/>
      </c>
      <c r="M273" s="275" t="str">
        <f t="shared" si="29"/>
        <v/>
      </c>
      <c r="Q273" s="275"/>
      <c r="W273" s="275">
        <f t="shared" si="25"/>
        <v>0</v>
      </c>
      <c r="X273" s="275">
        <f t="shared" si="26"/>
        <v>0</v>
      </c>
    </row>
    <row r="274" spans="1:24" x14ac:dyDescent="0.25">
      <c r="A274" s="286" t="s">
        <v>724</v>
      </c>
      <c r="B274" s="286"/>
      <c r="C274" s="286" t="s">
        <v>2186</v>
      </c>
      <c r="D274" s="286" t="str">
        <f>IF(ISERROR(VLOOKUP(B274,Translate!$G$3:$H$168,2,FALSE)),"",VLOOKUP(B274,Translate!$G$3:$H$168,2,FALSE))</f>
        <v/>
      </c>
      <c r="L274" s="275" t="str">
        <f t="shared" si="28"/>
        <v/>
      </c>
      <c r="M274" s="275" t="str">
        <f t="shared" si="29"/>
        <v/>
      </c>
      <c r="Q274" s="275"/>
      <c r="W274" s="275">
        <f t="shared" si="25"/>
        <v>0</v>
      </c>
      <c r="X274" s="275">
        <f t="shared" si="26"/>
        <v>0</v>
      </c>
    </row>
    <row r="275" spans="1:24" x14ac:dyDescent="0.25">
      <c r="A275" s="286" t="s">
        <v>63</v>
      </c>
      <c r="B275" s="286"/>
      <c r="C275" s="286" t="s">
        <v>2187</v>
      </c>
      <c r="D275" s="286" t="str">
        <f>IF(ISERROR(VLOOKUP(B275,Translate!$G$3:$H$168,2,FALSE)),"",VLOOKUP(B275,Translate!$G$3:$H$168,2,FALSE))</f>
        <v/>
      </c>
      <c r="L275" s="275" t="str">
        <f t="shared" si="28"/>
        <v/>
      </c>
      <c r="M275" s="275" t="str">
        <f t="shared" si="29"/>
        <v/>
      </c>
      <c r="Q275" s="275"/>
      <c r="W275" s="275">
        <f t="shared" si="25"/>
        <v>0</v>
      </c>
      <c r="X275" s="275">
        <f t="shared" si="26"/>
        <v>0</v>
      </c>
    </row>
    <row r="276" spans="1:24" x14ac:dyDescent="0.25">
      <c r="A276" s="286" t="s">
        <v>569</v>
      </c>
      <c r="B276" s="286"/>
      <c r="C276" s="286" t="s">
        <v>2188</v>
      </c>
      <c r="D276" s="286" t="str">
        <f>IF(ISERROR(VLOOKUP(B276,Translate!$G$3:$H$168,2,FALSE)),"",VLOOKUP(B276,Translate!$G$3:$H$168,2,FALSE))</f>
        <v/>
      </c>
      <c r="L276" s="275" t="str">
        <f t="shared" si="28"/>
        <v/>
      </c>
      <c r="M276" s="275" t="str">
        <f t="shared" si="29"/>
        <v/>
      </c>
      <c r="Q276" s="275"/>
      <c r="W276" s="275">
        <f t="shared" si="25"/>
        <v>0</v>
      </c>
      <c r="X276" s="275">
        <f t="shared" si="26"/>
        <v>0</v>
      </c>
    </row>
    <row r="277" spans="1:24" x14ac:dyDescent="0.25">
      <c r="A277" s="1074" t="s">
        <v>3217</v>
      </c>
      <c r="B277" s="286"/>
      <c r="C277" s="1074" t="s">
        <v>3508</v>
      </c>
      <c r="D277" s="286" t="str">
        <f>IF(ISERROR(VLOOKUP(B277,Translate!$G$3:$H$168,2,FALSE)),"",VLOOKUP(B277,Translate!$G$3:$H$168,2,FALSE))</f>
        <v/>
      </c>
      <c r="L277" s="275" t="str">
        <f t="shared" si="28"/>
        <v/>
      </c>
      <c r="M277" s="275" t="str">
        <f t="shared" si="29"/>
        <v/>
      </c>
      <c r="Q277" s="275"/>
      <c r="W277" s="275">
        <f t="shared" si="25"/>
        <v>0</v>
      </c>
      <c r="X277" s="275">
        <f t="shared" si="26"/>
        <v>0</v>
      </c>
    </row>
    <row r="278" spans="1:24" x14ac:dyDescent="0.25">
      <c r="A278" s="286" t="s">
        <v>2189</v>
      </c>
      <c r="B278" s="286"/>
      <c r="C278" s="286" t="s">
        <v>2190</v>
      </c>
      <c r="D278" s="286" t="str">
        <f>IF(ISERROR(VLOOKUP(B278,Translate!$G$3:$H$168,2,FALSE)),"",VLOOKUP(B278,Translate!$G$3:$H$168,2,FALSE))</f>
        <v/>
      </c>
      <c r="L278" s="275" t="str">
        <f t="shared" si="28"/>
        <v/>
      </c>
      <c r="M278" s="275" t="str">
        <f t="shared" si="29"/>
        <v/>
      </c>
      <c r="Q278" s="275"/>
      <c r="W278" s="275">
        <f t="shared" si="25"/>
        <v>0</v>
      </c>
      <c r="X278" s="275">
        <f t="shared" si="26"/>
        <v>0</v>
      </c>
    </row>
    <row r="279" spans="1:24" x14ac:dyDescent="0.25">
      <c r="A279" s="1074" t="s">
        <v>3498</v>
      </c>
      <c r="B279" s="286"/>
      <c r="C279" s="1074" t="s">
        <v>3499</v>
      </c>
      <c r="D279" s="286" t="str">
        <f>IF(ISERROR(VLOOKUP(B279,Translate!$G$3:$H$168,2,FALSE)),"",VLOOKUP(B279,Translate!$G$3:$H$168,2,FALSE))</f>
        <v/>
      </c>
      <c r="L279" s="275" t="str">
        <f t="shared" si="28"/>
        <v/>
      </c>
      <c r="M279" s="275" t="str">
        <f t="shared" si="29"/>
        <v/>
      </c>
      <c r="Q279" s="275"/>
      <c r="W279" s="275">
        <f t="shared" si="25"/>
        <v>0</v>
      </c>
      <c r="X279" s="275">
        <f t="shared" si="26"/>
        <v>0</v>
      </c>
    </row>
    <row r="280" spans="1:24" x14ac:dyDescent="0.25">
      <c r="A280" s="286" t="s">
        <v>102</v>
      </c>
      <c r="B280" s="286"/>
      <c r="C280" s="286" t="s">
        <v>2191</v>
      </c>
      <c r="D280" s="286" t="str">
        <f>IF(ISERROR(VLOOKUP(B280,Translate!$G$3:$H$168,2,FALSE)),"",VLOOKUP(B280,Translate!$G$3:$H$168,2,FALSE))</f>
        <v/>
      </c>
      <c r="L280" s="275" t="str">
        <f t="shared" si="28"/>
        <v/>
      </c>
      <c r="M280" s="275" t="str">
        <f t="shared" si="29"/>
        <v/>
      </c>
      <c r="Q280" s="275"/>
      <c r="W280" s="275">
        <f t="shared" si="25"/>
        <v>0</v>
      </c>
      <c r="X280" s="275">
        <f t="shared" si="26"/>
        <v>0</v>
      </c>
    </row>
    <row r="281" spans="1:24" x14ac:dyDescent="0.25">
      <c r="A281" s="286" t="s">
        <v>2192</v>
      </c>
      <c r="B281" s="286"/>
      <c r="C281" s="286" t="s">
        <v>2193</v>
      </c>
      <c r="D281" s="286" t="str">
        <f>IF(ISERROR(VLOOKUP(B281,Translate!$G$3:$H$168,2,FALSE)),"",VLOOKUP(B281,Translate!$G$3:$H$168,2,FALSE))</f>
        <v/>
      </c>
      <c r="L281" s="275" t="str">
        <f t="shared" si="28"/>
        <v/>
      </c>
      <c r="M281" s="275" t="str">
        <f t="shared" si="29"/>
        <v/>
      </c>
      <c r="Q281" s="275"/>
      <c r="W281" s="275">
        <f t="shared" ref="W281:W344" si="30">IF(LEFT(V281,1)=" ",RIGHT(V281,LEN(V281)-1),V281)</f>
        <v>0</v>
      </c>
      <c r="X281" s="275">
        <f t="shared" ref="X281:X344" si="31">IF(LEFT(W281,1)=" ",1,0)</f>
        <v>0</v>
      </c>
    </row>
    <row r="282" spans="1:24" x14ac:dyDescent="0.25">
      <c r="A282" s="287" t="s">
        <v>1594</v>
      </c>
      <c r="B282" s="287"/>
      <c r="C282" s="287" t="s">
        <v>2194</v>
      </c>
      <c r="D282" s="286" t="str">
        <f>IF(ISERROR(VLOOKUP(B282,Translate!$G$3:$H$168,2,FALSE)),"",VLOOKUP(B282,Translate!$G$3:$H$168,2,FALSE))</f>
        <v/>
      </c>
      <c r="L282" s="275" t="str">
        <f t="shared" si="28"/>
        <v/>
      </c>
      <c r="M282" s="275" t="str">
        <f t="shared" si="29"/>
        <v/>
      </c>
      <c r="Q282" s="275"/>
      <c r="W282" s="275">
        <f t="shared" si="30"/>
        <v>0</v>
      </c>
      <c r="X282" s="275">
        <f t="shared" si="31"/>
        <v>0</v>
      </c>
    </row>
    <row r="283" spans="1:24" x14ac:dyDescent="0.25">
      <c r="A283" s="287" t="s">
        <v>1438</v>
      </c>
      <c r="B283" s="287"/>
      <c r="C283" s="287" t="s">
        <v>2195</v>
      </c>
      <c r="D283" s="286" t="str">
        <f>IF(ISERROR(VLOOKUP(B283,Translate!$G$3:$H$168,2,FALSE)),"",VLOOKUP(B283,Translate!$G$3:$H$168,2,FALSE))</f>
        <v/>
      </c>
      <c r="L283" s="275" t="str">
        <f t="shared" si="28"/>
        <v/>
      </c>
      <c r="M283" s="275" t="str">
        <f t="shared" si="29"/>
        <v/>
      </c>
      <c r="Q283" s="275"/>
      <c r="W283" s="275">
        <f t="shared" si="30"/>
        <v>0</v>
      </c>
      <c r="X283" s="275">
        <f t="shared" si="31"/>
        <v>0</v>
      </c>
    </row>
    <row r="284" spans="1:24" x14ac:dyDescent="0.25">
      <c r="A284" s="287" t="s">
        <v>59</v>
      </c>
      <c r="B284" s="287"/>
      <c r="C284" s="287" t="s">
        <v>2196</v>
      </c>
      <c r="D284" s="286" t="str">
        <f>IF(ISERROR(VLOOKUP(B284,Translate!$G$3:$H$168,2,FALSE)),"",VLOOKUP(B284,Translate!$G$3:$H$168,2,FALSE))</f>
        <v/>
      </c>
      <c r="L284" s="275" t="str">
        <f t="shared" si="28"/>
        <v/>
      </c>
      <c r="M284" s="275" t="str">
        <f t="shared" si="29"/>
        <v/>
      </c>
      <c r="Q284" s="275"/>
      <c r="W284" s="275">
        <f t="shared" si="30"/>
        <v>0</v>
      </c>
      <c r="X284" s="275">
        <f t="shared" si="31"/>
        <v>0</v>
      </c>
    </row>
    <row r="285" spans="1:24" x14ac:dyDescent="0.25">
      <c r="A285" s="287" t="s">
        <v>129</v>
      </c>
      <c r="B285" s="287"/>
      <c r="C285" s="287" t="s">
        <v>2197</v>
      </c>
      <c r="D285" s="286" t="str">
        <f>IF(ISERROR(VLOOKUP(B285,Translate!$G$3:$H$168,2,FALSE)),"",VLOOKUP(B285,Translate!$G$3:$H$168,2,FALSE))</f>
        <v/>
      </c>
      <c r="L285" s="275" t="str">
        <f t="shared" si="28"/>
        <v/>
      </c>
      <c r="M285" s="275" t="str">
        <f t="shared" si="29"/>
        <v/>
      </c>
      <c r="Q285" s="275"/>
      <c r="W285" s="275">
        <f t="shared" si="30"/>
        <v>0</v>
      </c>
      <c r="X285" s="275">
        <f t="shared" si="31"/>
        <v>0</v>
      </c>
    </row>
    <row r="286" spans="1:24" x14ac:dyDescent="0.25">
      <c r="A286" s="287" t="s">
        <v>100</v>
      </c>
      <c r="B286" s="287"/>
      <c r="C286" s="287" t="s">
        <v>2198</v>
      </c>
      <c r="D286" s="286" t="str">
        <f>IF(ISERROR(VLOOKUP(B286,Translate!$G$3:$H$168,2,FALSE)),"",VLOOKUP(B286,Translate!$G$3:$H$168,2,FALSE))</f>
        <v/>
      </c>
      <c r="L286" s="275" t="str">
        <f t="shared" si="28"/>
        <v/>
      </c>
      <c r="M286" s="275" t="str">
        <f t="shared" si="29"/>
        <v/>
      </c>
      <c r="Q286" s="275"/>
      <c r="W286" s="275">
        <f t="shared" si="30"/>
        <v>0</v>
      </c>
      <c r="X286" s="275">
        <f t="shared" si="31"/>
        <v>0</v>
      </c>
    </row>
    <row r="287" spans="1:24" x14ac:dyDescent="0.25">
      <c r="A287" s="287" t="s">
        <v>745</v>
      </c>
      <c r="B287" s="287"/>
      <c r="C287" s="287" t="s">
        <v>2199</v>
      </c>
      <c r="D287" s="286" t="str">
        <f>IF(ISERROR(VLOOKUP(B287,Translate!$G$3:$H$168,2,FALSE)),"",VLOOKUP(B287,Translate!$G$3:$H$168,2,FALSE))</f>
        <v/>
      </c>
      <c r="L287" s="275" t="str">
        <f t="shared" si="28"/>
        <v/>
      </c>
      <c r="M287" s="275" t="str">
        <f t="shared" si="29"/>
        <v/>
      </c>
      <c r="Q287" s="275"/>
      <c r="W287" s="275">
        <f t="shared" si="30"/>
        <v>0</v>
      </c>
      <c r="X287" s="275">
        <f t="shared" si="31"/>
        <v>0</v>
      </c>
    </row>
    <row r="288" spans="1:24" x14ac:dyDescent="0.25">
      <c r="A288" s="287" t="s">
        <v>740</v>
      </c>
      <c r="B288" s="287"/>
      <c r="C288" s="287" t="s">
        <v>2200</v>
      </c>
      <c r="D288" s="286" t="str">
        <f>IF(ISERROR(VLOOKUP(B288,Translate!$G$3:$H$168,2,FALSE)),"",VLOOKUP(B288,Translate!$G$3:$H$168,2,FALSE))</f>
        <v/>
      </c>
      <c r="L288" s="275" t="str">
        <f t="shared" si="28"/>
        <v/>
      </c>
      <c r="M288" s="275" t="str">
        <f t="shared" si="29"/>
        <v/>
      </c>
      <c r="Q288" s="275"/>
      <c r="W288" s="275">
        <f t="shared" si="30"/>
        <v>0</v>
      </c>
      <c r="X288" s="275">
        <f t="shared" si="31"/>
        <v>0</v>
      </c>
    </row>
    <row r="289" spans="1:24" x14ac:dyDescent="0.25">
      <c r="A289" s="287" t="s">
        <v>761</v>
      </c>
      <c r="B289" s="287"/>
      <c r="C289" s="287" t="s">
        <v>2201</v>
      </c>
      <c r="D289" s="286" t="str">
        <f>IF(ISERROR(VLOOKUP(B289,Translate!$G$3:$H$168,2,FALSE)),"",VLOOKUP(B289,Translate!$G$3:$H$168,2,FALSE))</f>
        <v/>
      </c>
      <c r="L289" s="275" t="str">
        <f t="shared" si="28"/>
        <v/>
      </c>
      <c r="M289" s="275" t="str">
        <f t="shared" si="29"/>
        <v/>
      </c>
      <c r="Q289" s="275"/>
      <c r="W289" s="275">
        <f t="shared" si="30"/>
        <v>0</v>
      </c>
      <c r="X289" s="275">
        <f t="shared" si="31"/>
        <v>0</v>
      </c>
    </row>
    <row r="290" spans="1:24" x14ac:dyDescent="0.25">
      <c r="A290" s="287" t="s">
        <v>1150</v>
      </c>
      <c r="B290" s="287"/>
      <c r="C290" s="287" t="s">
        <v>2202</v>
      </c>
      <c r="D290" s="286" t="str">
        <f>IF(ISERROR(VLOOKUP(B290,Translate!$G$3:$H$168,2,FALSE)),"",VLOOKUP(B290,Translate!$G$3:$H$168,2,FALSE))</f>
        <v/>
      </c>
      <c r="L290" s="275" t="str">
        <f t="shared" si="28"/>
        <v/>
      </c>
      <c r="M290" s="275" t="str">
        <f t="shared" si="29"/>
        <v/>
      </c>
      <c r="Q290" s="275"/>
      <c r="W290" s="275">
        <f t="shared" si="30"/>
        <v>0</v>
      </c>
      <c r="X290" s="275">
        <f t="shared" si="31"/>
        <v>0</v>
      </c>
    </row>
    <row r="291" spans="1:24" x14ac:dyDescent="0.25">
      <c r="A291" s="287" t="s">
        <v>3161</v>
      </c>
      <c r="B291" s="287"/>
      <c r="C291" s="287" t="s">
        <v>3150</v>
      </c>
      <c r="D291" s="286" t="str">
        <f>IF(ISERROR(VLOOKUP(B291,Translate!$G$3:$H$168,2,FALSE)),"",VLOOKUP(B291,Translate!$G$3:$H$168,2,FALSE))</f>
        <v/>
      </c>
      <c r="L291" s="275" t="str">
        <f t="shared" si="28"/>
        <v/>
      </c>
      <c r="M291" s="275" t="str">
        <f t="shared" si="29"/>
        <v/>
      </c>
      <c r="Q291" s="275"/>
      <c r="W291" s="275">
        <f t="shared" si="30"/>
        <v>0</v>
      </c>
      <c r="X291" s="275">
        <f t="shared" si="31"/>
        <v>0</v>
      </c>
    </row>
    <row r="292" spans="1:24" x14ac:dyDescent="0.25">
      <c r="A292" s="287" t="s">
        <v>383</v>
      </c>
      <c r="B292" s="287"/>
      <c r="C292" s="287" t="s">
        <v>2203</v>
      </c>
      <c r="D292" s="286" t="str">
        <f>IF(ISERROR(VLOOKUP(B292,Translate!$G$3:$H$168,2,FALSE)),"",VLOOKUP(B292,Translate!$G$3:$H$168,2,FALSE))</f>
        <v/>
      </c>
      <c r="L292" s="275" t="str">
        <f t="shared" si="28"/>
        <v/>
      </c>
      <c r="M292" s="275" t="str">
        <f t="shared" si="29"/>
        <v/>
      </c>
      <c r="Q292" s="275"/>
      <c r="W292" s="275">
        <f t="shared" si="30"/>
        <v>0</v>
      </c>
      <c r="X292" s="275">
        <f t="shared" si="31"/>
        <v>0</v>
      </c>
    </row>
    <row r="293" spans="1:24" x14ac:dyDescent="0.25">
      <c r="A293" s="287" t="s">
        <v>134</v>
      </c>
      <c r="B293" s="287"/>
      <c r="C293" s="287" t="s">
        <v>2204</v>
      </c>
      <c r="D293" s="286" t="str">
        <f>IF(ISERROR(VLOOKUP(B293,Translate!$G$3:$H$168,2,FALSE)),"",VLOOKUP(B293,Translate!$G$3:$H$168,2,FALSE))</f>
        <v/>
      </c>
      <c r="L293" s="275" t="str">
        <f t="shared" si="28"/>
        <v/>
      </c>
      <c r="M293" s="275" t="str">
        <f t="shared" si="29"/>
        <v/>
      </c>
      <c r="Q293" s="275"/>
      <c r="W293" s="275">
        <f t="shared" si="30"/>
        <v>0</v>
      </c>
      <c r="X293" s="275">
        <f t="shared" si="31"/>
        <v>0</v>
      </c>
    </row>
    <row r="294" spans="1:24" x14ac:dyDescent="0.25">
      <c r="A294" s="287" t="s">
        <v>133</v>
      </c>
      <c r="B294" s="287"/>
      <c r="C294" s="287" t="s">
        <v>2205</v>
      </c>
      <c r="D294" s="286" t="str">
        <f>IF(ISERROR(VLOOKUP(B294,Translate!$G$3:$H$168,2,FALSE)),"",VLOOKUP(B294,Translate!$G$3:$H$168,2,FALSE))</f>
        <v/>
      </c>
      <c r="L294" s="275" t="str">
        <f t="shared" si="28"/>
        <v/>
      </c>
      <c r="M294" s="275" t="str">
        <f t="shared" si="29"/>
        <v/>
      </c>
      <c r="Q294" s="275"/>
      <c r="W294" s="275">
        <f t="shared" si="30"/>
        <v>0</v>
      </c>
      <c r="X294" s="275">
        <f t="shared" si="31"/>
        <v>0</v>
      </c>
    </row>
    <row r="295" spans="1:24" x14ac:dyDescent="0.25">
      <c r="A295" s="287" t="s">
        <v>643</v>
      </c>
      <c r="B295" s="287"/>
      <c r="C295" s="288" t="s">
        <v>2206</v>
      </c>
      <c r="D295" s="286" t="str">
        <f>IF(ISERROR(VLOOKUP(B295,Translate!$G$3:$H$168,2,FALSE)),"",VLOOKUP(B295,Translate!$G$3:$H$168,2,FALSE))</f>
        <v/>
      </c>
      <c r="L295" s="275" t="str">
        <f t="shared" si="28"/>
        <v/>
      </c>
      <c r="M295" s="275" t="str">
        <f t="shared" si="29"/>
        <v/>
      </c>
      <c r="Q295" s="275"/>
      <c r="W295" s="275">
        <f t="shared" si="30"/>
        <v>0</v>
      </c>
      <c r="X295" s="275">
        <f t="shared" si="31"/>
        <v>0</v>
      </c>
    </row>
    <row r="296" spans="1:24" x14ac:dyDescent="0.25">
      <c r="A296" s="287" t="s">
        <v>377</v>
      </c>
      <c r="B296" s="287"/>
      <c r="C296" s="287" t="s">
        <v>2207</v>
      </c>
      <c r="D296" s="286" t="str">
        <f>IF(ISERROR(VLOOKUP(B296,Translate!$G$3:$H$168,2,FALSE)),"",VLOOKUP(B296,Translate!$G$3:$H$168,2,FALSE))</f>
        <v/>
      </c>
      <c r="L296" s="275" t="str">
        <f t="shared" si="28"/>
        <v/>
      </c>
      <c r="M296" s="275" t="str">
        <f t="shared" si="29"/>
        <v/>
      </c>
      <c r="Q296" s="275"/>
      <c r="W296" s="275">
        <f t="shared" si="30"/>
        <v>0</v>
      </c>
      <c r="X296" s="275">
        <f t="shared" si="31"/>
        <v>0</v>
      </c>
    </row>
    <row r="297" spans="1:24" x14ac:dyDescent="0.25">
      <c r="A297" s="287" t="s">
        <v>3162</v>
      </c>
      <c r="B297" s="287"/>
      <c r="C297" s="287" t="s">
        <v>3151</v>
      </c>
      <c r="D297" s="286" t="str">
        <f>IF(ISERROR(VLOOKUP(B297,Translate!$G$3:$H$168,2,FALSE)),"",VLOOKUP(B297,Translate!$G$3:$H$168,2,FALSE))</f>
        <v/>
      </c>
      <c r="L297" s="275" t="str">
        <f t="shared" si="28"/>
        <v/>
      </c>
      <c r="M297" s="275" t="str">
        <f t="shared" si="29"/>
        <v/>
      </c>
      <c r="Q297" s="275"/>
      <c r="W297" s="275">
        <f t="shared" si="30"/>
        <v>0</v>
      </c>
      <c r="X297" s="275">
        <f t="shared" si="31"/>
        <v>0</v>
      </c>
    </row>
    <row r="298" spans="1:24" x14ac:dyDescent="0.25">
      <c r="A298" s="287" t="s">
        <v>1006</v>
      </c>
      <c r="B298" s="287"/>
      <c r="C298" s="287" t="s">
        <v>2208</v>
      </c>
      <c r="D298" s="286" t="str">
        <f>IF(ISERROR(VLOOKUP(B298,Translate!$G$3:$H$168,2,FALSE)),"",VLOOKUP(B298,Translate!$G$3:$H$168,2,FALSE))</f>
        <v/>
      </c>
      <c r="L298" s="275" t="str">
        <f t="shared" si="28"/>
        <v/>
      </c>
      <c r="M298" s="275" t="str">
        <f t="shared" si="29"/>
        <v/>
      </c>
      <c r="Q298" s="275"/>
      <c r="W298" s="275">
        <f t="shared" si="30"/>
        <v>0</v>
      </c>
      <c r="X298" s="275">
        <f t="shared" si="31"/>
        <v>0</v>
      </c>
    </row>
    <row r="299" spans="1:24" x14ac:dyDescent="0.25">
      <c r="A299" s="287" t="s">
        <v>1386</v>
      </c>
      <c r="B299" s="287"/>
      <c r="C299" s="287" t="s">
        <v>1838</v>
      </c>
      <c r="D299" s="286" t="str">
        <f>IF(ISERROR(VLOOKUP(B299,Translate!$G$3:$H$168,2,FALSE)),"",VLOOKUP(B299,Translate!$G$3:$H$168,2,FALSE))</f>
        <v/>
      </c>
      <c r="L299" s="275" t="str">
        <f t="shared" si="28"/>
        <v/>
      </c>
      <c r="M299" s="275" t="str">
        <f t="shared" si="29"/>
        <v/>
      </c>
      <c r="Q299" s="275"/>
      <c r="W299" s="275">
        <f t="shared" si="30"/>
        <v>0</v>
      </c>
      <c r="X299" s="275">
        <f t="shared" si="31"/>
        <v>0</v>
      </c>
    </row>
    <row r="300" spans="1:24" x14ac:dyDescent="0.25">
      <c r="A300" s="287" t="s">
        <v>993</v>
      </c>
      <c r="B300" s="287"/>
      <c r="C300" s="287" t="s">
        <v>2209</v>
      </c>
      <c r="D300" s="286" t="str">
        <f>IF(ISERROR(VLOOKUP(B300,Translate!$G$3:$H$168,2,FALSE)),"",VLOOKUP(B300,Translate!$G$3:$H$168,2,FALSE))</f>
        <v/>
      </c>
      <c r="L300" s="275" t="str">
        <f t="shared" si="28"/>
        <v/>
      </c>
      <c r="M300" s="275" t="str">
        <f t="shared" si="29"/>
        <v/>
      </c>
      <c r="Q300" s="275"/>
      <c r="W300" s="275">
        <f t="shared" si="30"/>
        <v>0</v>
      </c>
      <c r="X300" s="275">
        <f t="shared" si="31"/>
        <v>0</v>
      </c>
    </row>
    <row r="301" spans="1:24" x14ac:dyDescent="0.25">
      <c r="A301" s="287" t="s">
        <v>101</v>
      </c>
      <c r="B301" s="287"/>
      <c r="C301" s="287" t="s">
        <v>2210</v>
      </c>
      <c r="D301" s="286" t="str">
        <f>IF(ISERROR(VLOOKUP(B301,Translate!$G$3:$H$168,2,FALSE)),"",VLOOKUP(B301,Translate!$G$3:$H$168,2,FALSE))</f>
        <v/>
      </c>
      <c r="L301" s="275" t="str">
        <f t="shared" si="28"/>
        <v/>
      </c>
      <c r="M301" s="275" t="str">
        <f t="shared" si="29"/>
        <v/>
      </c>
      <c r="Q301" s="275"/>
      <c r="W301" s="275">
        <f t="shared" si="30"/>
        <v>0</v>
      </c>
      <c r="X301" s="275">
        <f t="shared" si="31"/>
        <v>0</v>
      </c>
    </row>
    <row r="302" spans="1:24" x14ac:dyDescent="0.25">
      <c r="A302" s="287" t="s">
        <v>3163</v>
      </c>
      <c r="B302" s="287"/>
      <c r="C302" s="287" t="s">
        <v>3152</v>
      </c>
      <c r="D302" s="286" t="str">
        <f>IF(ISERROR(VLOOKUP(B302,Translate!$G$3:$H$168,2,FALSE)),"",VLOOKUP(B302,Translate!$G$3:$H$168,2,FALSE))</f>
        <v/>
      </c>
      <c r="L302" s="275" t="str">
        <f t="shared" si="28"/>
        <v/>
      </c>
      <c r="M302" s="275" t="str">
        <f t="shared" si="29"/>
        <v/>
      </c>
      <c r="Q302" s="275"/>
      <c r="W302" s="275">
        <f t="shared" si="30"/>
        <v>0</v>
      </c>
      <c r="X302" s="275">
        <f t="shared" si="31"/>
        <v>0</v>
      </c>
    </row>
    <row r="303" spans="1:24" x14ac:dyDescent="0.25">
      <c r="A303" s="287" t="s">
        <v>108</v>
      </c>
      <c r="B303" s="287"/>
      <c r="C303" s="287" t="s">
        <v>2211</v>
      </c>
      <c r="D303" s="286" t="str">
        <f>IF(ISERROR(VLOOKUP(B303,Translate!$G$3:$H$168,2,FALSE)),"",VLOOKUP(B303,Translate!$G$3:$H$168,2,FALSE))</f>
        <v/>
      </c>
      <c r="L303" s="275" t="str">
        <f t="shared" si="28"/>
        <v/>
      </c>
      <c r="M303" s="275" t="str">
        <f t="shared" si="29"/>
        <v/>
      </c>
      <c r="Q303" s="275"/>
      <c r="W303" s="275">
        <f t="shared" si="30"/>
        <v>0</v>
      </c>
      <c r="X303" s="275">
        <f t="shared" si="31"/>
        <v>0</v>
      </c>
    </row>
    <row r="304" spans="1:24" x14ac:dyDescent="0.25">
      <c r="A304" s="287" t="s">
        <v>3164</v>
      </c>
      <c r="B304" s="287"/>
      <c r="C304" s="287" t="s">
        <v>3153</v>
      </c>
      <c r="D304" s="286" t="str">
        <f>IF(ISERROR(VLOOKUP(B304,Translate!$G$3:$H$168,2,FALSE)),"",VLOOKUP(B304,Translate!$G$3:$H$168,2,FALSE))</f>
        <v/>
      </c>
      <c r="L304" s="275" t="str">
        <f t="shared" si="28"/>
        <v/>
      </c>
      <c r="M304" s="275" t="str">
        <f t="shared" si="29"/>
        <v/>
      </c>
      <c r="Q304" s="275"/>
      <c r="W304" s="275">
        <f t="shared" si="30"/>
        <v>0</v>
      </c>
      <c r="X304" s="275">
        <f t="shared" si="31"/>
        <v>0</v>
      </c>
    </row>
    <row r="305" spans="1:24" x14ac:dyDescent="0.25">
      <c r="A305" s="287" t="s">
        <v>132</v>
      </c>
      <c r="B305" s="287"/>
      <c r="C305" s="287" t="s">
        <v>2212</v>
      </c>
      <c r="D305" s="286" t="str">
        <f>IF(ISERROR(VLOOKUP(B305,Translate!$G$3:$H$168,2,FALSE)),"",VLOOKUP(B305,Translate!$G$3:$H$168,2,FALSE))</f>
        <v/>
      </c>
      <c r="L305" s="275" t="str">
        <f t="shared" si="28"/>
        <v/>
      </c>
      <c r="M305" s="275" t="str">
        <f t="shared" si="29"/>
        <v/>
      </c>
      <c r="Q305" s="275"/>
      <c r="W305" s="275">
        <f t="shared" si="30"/>
        <v>0</v>
      </c>
      <c r="X305" s="275">
        <f t="shared" si="31"/>
        <v>0</v>
      </c>
    </row>
    <row r="306" spans="1:24" x14ac:dyDescent="0.25">
      <c r="A306" s="287" t="s">
        <v>1382</v>
      </c>
      <c r="B306" s="287"/>
      <c r="C306" s="287" t="s">
        <v>2213</v>
      </c>
      <c r="D306" s="286" t="str">
        <f>IF(ISERROR(VLOOKUP(B306,Translate!$G$3:$H$168,2,FALSE)),"",VLOOKUP(B306,Translate!$G$3:$H$168,2,FALSE))</f>
        <v/>
      </c>
      <c r="L306" s="275" t="str">
        <f t="shared" si="28"/>
        <v/>
      </c>
      <c r="M306" s="275" t="str">
        <f t="shared" si="29"/>
        <v/>
      </c>
      <c r="Q306" s="275"/>
      <c r="W306" s="275">
        <f t="shared" si="30"/>
        <v>0</v>
      </c>
      <c r="X306" s="275">
        <f t="shared" si="31"/>
        <v>0</v>
      </c>
    </row>
    <row r="307" spans="1:24" x14ac:dyDescent="0.25">
      <c r="A307" s="287" t="s">
        <v>1171</v>
      </c>
      <c r="B307" s="287"/>
      <c r="C307" s="287" t="s">
        <v>2214</v>
      </c>
      <c r="D307" s="286" t="str">
        <f>IF(ISERROR(VLOOKUP(B307,Translate!$G$3:$H$168,2,FALSE)),"",VLOOKUP(B307,Translate!$G$3:$H$168,2,FALSE))</f>
        <v/>
      </c>
      <c r="L307" s="275" t="str">
        <f t="shared" si="28"/>
        <v/>
      </c>
      <c r="M307" s="275" t="str">
        <f t="shared" si="29"/>
        <v/>
      </c>
      <c r="Q307" s="275"/>
      <c r="W307" s="275">
        <f t="shared" si="30"/>
        <v>0</v>
      </c>
      <c r="X307" s="275">
        <f t="shared" si="31"/>
        <v>0</v>
      </c>
    </row>
    <row r="308" spans="1:24" x14ac:dyDescent="0.25">
      <c r="A308" s="287" t="s">
        <v>26</v>
      </c>
      <c r="B308" s="287"/>
      <c r="C308" s="287" t="s">
        <v>2215</v>
      </c>
      <c r="D308" s="286" t="str">
        <f>IF(ISERROR(VLOOKUP(B308,Translate!$G$3:$H$168,2,FALSE)),"",VLOOKUP(B308,Translate!$G$3:$H$168,2,FALSE))</f>
        <v/>
      </c>
      <c r="L308" s="275" t="str">
        <f t="shared" si="28"/>
        <v/>
      </c>
      <c r="M308" s="275" t="str">
        <f t="shared" si="29"/>
        <v/>
      </c>
      <c r="Q308" s="275"/>
      <c r="W308" s="275">
        <f t="shared" si="30"/>
        <v>0</v>
      </c>
      <c r="X308" s="275">
        <f t="shared" si="31"/>
        <v>0</v>
      </c>
    </row>
    <row r="309" spans="1:24" x14ac:dyDescent="0.25">
      <c r="A309" s="287" t="s">
        <v>1045</v>
      </c>
      <c r="B309" s="287"/>
      <c r="C309" s="287" t="s">
        <v>2080</v>
      </c>
      <c r="D309" s="286" t="str">
        <f>IF(ISERROR(VLOOKUP(B309,Translate!$G$3:$H$168,2,FALSE)),"",VLOOKUP(B309,Translate!$G$3:$H$168,2,FALSE))</f>
        <v/>
      </c>
      <c r="L309" s="275" t="str">
        <f t="shared" si="28"/>
        <v/>
      </c>
      <c r="M309" s="275" t="str">
        <f t="shared" si="29"/>
        <v/>
      </c>
      <c r="Q309" s="275"/>
      <c r="W309" s="275">
        <f t="shared" si="30"/>
        <v>0</v>
      </c>
      <c r="X309" s="275">
        <f t="shared" si="31"/>
        <v>0</v>
      </c>
    </row>
    <row r="310" spans="1:24" x14ac:dyDescent="0.25">
      <c r="A310" s="287" t="s">
        <v>759</v>
      </c>
      <c r="B310" s="287"/>
      <c r="C310" s="287" t="s">
        <v>2216</v>
      </c>
      <c r="D310" s="286" t="str">
        <f>IF(ISERROR(VLOOKUP(B310,Translate!$G$3:$H$168,2,FALSE)),"",VLOOKUP(B310,Translate!$G$3:$H$168,2,FALSE))</f>
        <v/>
      </c>
      <c r="L310" s="275" t="str">
        <f t="shared" si="28"/>
        <v/>
      </c>
      <c r="M310" s="275" t="str">
        <f t="shared" si="29"/>
        <v/>
      </c>
      <c r="Q310" s="275"/>
      <c r="W310" s="275">
        <f t="shared" si="30"/>
        <v>0</v>
      </c>
      <c r="X310" s="275">
        <f t="shared" si="31"/>
        <v>0</v>
      </c>
    </row>
    <row r="311" spans="1:24" x14ac:dyDescent="0.25">
      <c r="A311" s="287" t="s">
        <v>994</v>
      </c>
      <c r="B311" s="287"/>
      <c r="C311" s="287" t="s">
        <v>2217</v>
      </c>
      <c r="D311" s="286" t="str">
        <f>IF(ISERROR(VLOOKUP(B311,Translate!$G$3:$H$168,2,FALSE)),"",VLOOKUP(B311,Translate!$G$3:$H$168,2,FALSE))</f>
        <v/>
      </c>
      <c r="L311" s="275" t="str">
        <f t="shared" si="28"/>
        <v/>
      </c>
      <c r="M311" s="275" t="str">
        <f t="shared" si="29"/>
        <v/>
      </c>
      <c r="Q311" s="275"/>
      <c r="W311" s="275">
        <f t="shared" si="30"/>
        <v>0</v>
      </c>
      <c r="X311" s="275">
        <f t="shared" si="31"/>
        <v>0</v>
      </c>
    </row>
    <row r="312" spans="1:24" x14ac:dyDescent="0.25">
      <c r="A312" s="287" t="s">
        <v>1005</v>
      </c>
      <c r="B312" s="287"/>
      <c r="C312" s="287" t="s">
        <v>2218</v>
      </c>
      <c r="D312" s="286" t="str">
        <f>IF(ISERROR(VLOOKUP(B312,Translate!$G$3:$H$168,2,FALSE)),"",VLOOKUP(B312,Translate!$G$3:$H$168,2,FALSE))</f>
        <v/>
      </c>
      <c r="L312" s="275" t="str">
        <f t="shared" si="28"/>
        <v/>
      </c>
      <c r="M312" s="275" t="str">
        <f t="shared" si="29"/>
        <v/>
      </c>
      <c r="Q312" s="275"/>
      <c r="W312" s="275">
        <f t="shared" si="30"/>
        <v>0</v>
      </c>
      <c r="X312" s="275">
        <f t="shared" si="31"/>
        <v>0</v>
      </c>
    </row>
    <row r="313" spans="1:24" x14ac:dyDescent="0.25">
      <c r="A313" s="287" t="s">
        <v>36</v>
      </c>
      <c r="B313" s="287"/>
      <c r="C313" s="287" t="s">
        <v>2219</v>
      </c>
      <c r="D313" s="286" t="str">
        <f>IF(ISERROR(VLOOKUP(B313,Translate!$G$3:$H$168,2,FALSE)),"",VLOOKUP(B313,Translate!$G$3:$H$168,2,FALSE))</f>
        <v/>
      </c>
      <c r="L313" s="275" t="str">
        <f t="shared" si="28"/>
        <v/>
      </c>
      <c r="M313" s="275" t="str">
        <f t="shared" si="29"/>
        <v/>
      </c>
      <c r="Q313" s="275"/>
      <c r="W313" s="275">
        <f t="shared" si="30"/>
        <v>0</v>
      </c>
      <c r="X313" s="275">
        <f t="shared" si="31"/>
        <v>0</v>
      </c>
    </row>
    <row r="314" spans="1:24" x14ac:dyDescent="0.25">
      <c r="A314" s="287" t="s">
        <v>0</v>
      </c>
      <c r="B314" s="287"/>
      <c r="C314" s="287" t="s">
        <v>2220</v>
      </c>
      <c r="D314" s="286" t="str">
        <f>IF(ISERROR(VLOOKUP(B314,Translate!$G$3:$H$168,2,FALSE)),"",VLOOKUP(B314,Translate!$G$3:$H$168,2,FALSE))</f>
        <v/>
      </c>
      <c r="L314" s="275" t="str">
        <f t="shared" si="28"/>
        <v/>
      </c>
      <c r="M314" s="275" t="str">
        <f t="shared" si="29"/>
        <v/>
      </c>
      <c r="Q314" s="275"/>
      <c r="W314" s="275">
        <f t="shared" si="30"/>
        <v>0</v>
      </c>
      <c r="X314" s="275">
        <f t="shared" si="31"/>
        <v>0</v>
      </c>
    </row>
    <row r="315" spans="1:24" x14ac:dyDescent="0.25">
      <c r="A315" s="287" t="s">
        <v>717</v>
      </c>
      <c r="B315" s="287"/>
      <c r="C315" s="287" t="s">
        <v>2221</v>
      </c>
      <c r="D315" s="286" t="str">
        <f>IF(ISERROR(VLOOKUP(B315,Translate!$G$3:$H$168,2,FALSE)),"",VLOOKUP(B315,Translate!$G$3:$H$168,2,FALSE))</f>
        <v/>
      </c>
      <c r="L315" s="275" t="str">
        <f t="shared" si="28"/>
        <v/>
      </c>
      <c r="M315" s="275" t="str">
        <f t="shared" si="29"/>
        <v/>
      </c>
      <c r="Q315" s="275"/>
      <c r="W315" s="275">
        <f t="shared" si="30"/>
        <v>0</v>
      </c>
      <c r="X315" s="275">
        <f t="shared" si="31"/>
        <v>0</v>
      </c>
    </row>
    <row r="316" spans="1:24" x14ac:dyDescent="0.25">
      <c r="A316" s="287" t="s">
        <v>79</v>
      </c>
      <c r="B316" s="287"/>
      <c r="C316" s="287" t="s">
        <v>2222</v>
      </c>
      <c r="D316" s="286" t="str">
        <f>IF(ISERROR(VLOOKUP(B316,Translate!$G$3:$H$168,2,FALSE)),"",VLOOKUP(B316,Translate!$G$3:$H$168,2,FALSE))</f>
        <v/>
      </c>
      <c r="L316" s="275" t="str">
        <f t="shared" si="28"/>
        <v/>
      </c>
      <c r="M316" s="275" t="str">
        <f t="shared" si="29"/>
        <v/>
      </c>
      <c r="Q316" s="275"/>
      <c r="W316" s="275">
        <f t="shared" si="30"/>
        <v>0</v>
      </c>
      <c r="X316" s="275">
        <f t="shared" si="31"/>
        <v>0</v>
      </c>
    </row>
    <row r="317" spans="1:24" x14ac:dyDescent="0.25">
      <c r="A317" s="281" t="s">
        <v>1494</v>
      </c>
      <c r="B317" s="287"/>
      <c r="C317" s="287" t="s">
        <v>2223</v>
      </c>
      <c r="D317" s="286" t="str">
        <f>IF(ISERROR(VLOOKUP(B317,Translate!$G$3:$H$168,2,FALSE)),"",VLOOKUP(B317,Translate!$G$3:$H$168,2,FALSE))</f>
        <v/>
      </c>
      <c r="L317" s="275" t="str">
        <f t="shared" si="28"/>
        <v/>
      </c>
      <c r="M317" s="275" t="str">
        <f t="shared" si="29"/>
        <v/>
      </c>
      <c r="Q317" s="275"/>
      <c r="W317" s="275">
        <f t="shared" si="30"/>
        <v>0</v>
      </c>
      <c r="X317" s="275">
        <f t="shared" si="31"/>
        <v>0</v>
      </c>
    </row>
    <row r="318" spans="1:24" x14ac:dyDescent="0.25">
      <c r="A318" s="287" t="s">
        <v>642</v>
      </c>
      <c r="B318" s="287"/>
      <c r="C318" s="287" t="s">
        <v>2224</v>
      </c>
      <c r="D318" s="286" t="str">
        <f>IF(ISERROR(VLOOKUP(B318,Translate!$G$3:$H$168,2,FALSE)),"",VLOOKUP(B318,Translate!$G$3:$H$168,2,FALSE))</f>
        <v/>
      </c>
      <c r="L318" s="275" t="str">
        <f t="shared" si="28"/>
        <v/>
      </c>
      <c r="M318" s="275" t="str">
        <f t="shared" si="29"/>
        <v/>
      </c>
      <c r="Q318" s="275"/>
      <c r="W318" s="275">
        <f t="shared" si="30"/>
        <v>0</v>
      </c>
      <c r="X318" s="275">
        <f t="shared" si="31"/>
        <v>0</v>
      </c>
    </row>
    <row r="319" spans="1:24" x14ac:dyDescent="0.25">
      <c r="A319" s="287" t="s">
        <v>1535</v>
      </c>
      <c r="B319" s="287"/>
      <c r="C319" s="287" t="s">
        <v>2225</v>
      </c>
      <c r="D319" s="286" t="str">
        <f>IF(ISERROR(VLOOKUP(B319,Translate!$G$3:$H$168,2,FALSE)),"",VLOOKUP(B319,Translate!$G$3:$H$168,2,FALSE))</f>
        <v/>
      </c>
      <c r="L319" s="275" t="str">
        <f t="shared" si="28"/>
        <v/>
      </c>
      <c r="M319" s="275" t="str">
        <f t="shared" si="29"/>
        <v/>
      </c>
      <c r="Q319" s="275"/>
      <c r="W319" s="275">
        <f t="shared" si="30"/>
        <v>0</v>
      </c>
      <c r="X319" s="275">
        <f t="shared" si="31"/>
        <v>0</v>
      </c>
    </row>
    <row r="320" spans="1:24" x14ac:dyDescent="0.25">
      <c r="A320" s="287" t="s">
        <v>1533</v>
      </c>
      <c r="B320" s="287"/>
      <c r="C320" s="287" t="s">
        <v>2226</v>
      </c>
      <c r="D320" s="286" t="str">
        <f>IF(ISERROR(VLOOKUP(B320,Translate!$G$3:$H$168,2,FALSE)),"",VLOOKUP(B320,Translate!$G$3:$H$168,2,FALSE))</f>
        <v/>
      </c>
      <c r="L320" s="275" t="str">
        <f t="shared" si="28"/>
        <v/>
      </c>
      <c r="M320" s="275" t="str">
        <f t="shared" si="29"/>
        <v/>
      </c>
      <c r="Q320" s="275"/>
      <c r="W320" s="275">
        <f t="shared" si="30"/>
        <v>0</v>
      </c>
      <c r="X320" s="275">
        <f t="shared" si="31"/>
        <v>0</v>
      </c>
    </row>
    <row r="321" spans="1:24" ht="25" x14ac:dyDescent="0.25">
      <c r="A321" s="287" t="s">
        <v>751</v>
      </c>
      <c r="B321" s="287"/>
      <c r="C321" s="287" t="s">
        <v>2227</v>
      </c>
      <c r="D321" s="286" t="str">
        <f>IF(ISERROR(VLOOKUP(B321,Translate!$G$3:$H$168,2,FALSE)),"",VLOOKUP(B321,Translate!$G$3:$H$168,2,FALSE))</f>
        <v/>
      </c>
      <c r="L321" s="275" t="str">
        <f t="shared" si="28"/>
        <v/>
      </c>
      <c r="M321" s="275" t="str">
        <f t="shared" si="29"/>
        <v/>
      </c>
      <c r="Q321" s="275"/>
      <c r="W321" s="275">
        <f t="shared" si="30"/>
        <v>0</v>
      </c>
      <c r="X321" s="275">
        <f t="shared" si="31"/>
        <v>0</v>
      </c>
    </row>
    <row r="322" spans="1:24" ht="25" x14ac:dyDescent="0.25">
      <c r="A322" s="287" t="s">
        <v>749</v>
      </c>
      <c r="B322" s="287"/>
      <c r="C322" s="287" t="s">
        <v>2228</v>
      </c>
      <c r="D322" s="286" t="str">
        <f>IF(ISERROR(VLOOKUP(B322,Translate!$G$3:$H$168,2,FALSE)),"",VLOOKUP(B322,Translate!$G$3:$H$168,2,FALSE))</f>
        <v/>
      </c>
      <c r="L322" s="275" t="str">
        <f t="shared" si="28"/>
        <v/>
      </c>
      <c r="M322" s="275" t="str">
        <f t="shared" si="29"/>
        <v/>
      </c>
      <c r="Q322" s="275"/>
      <c r="W322" s="275">
        <f t="shared" si="30"/>
        <v>0</v>
      </c>
      <c r="X322" s="275">
        <f t="shared" si="31"/>
        <v>0</v>
      </c>
    </row>
    <row r="323" spans="1:24" ht="25" x14ac:dyDescent="0.25">
      <c r="A323" s="287" t="s">
        <v>752</v>
      </c>
      <c r="B323" s="287"/>
      <c r="C323" s="287" t="s">
        <v>2229</v>
      </c>
      <c r="D323" s="286" t="str">
        <f>IF(ISERROR(VLOOKUP(B323,Translate!$G$3:$H$168,2,FALSE)),"",VLOOKUP(B323,Translate!$G$3:$H$168,2,FALSE))</f>
        <v/>
      </c>
      <c r="L323" s="275" t="str">
        <f t="shared" si="28"/>
        <v/>
      </c>
      <c r="M323" s="275" t="str">
        <f t="shared" si="29"/>
        <v/>
      </c>
      <c r="Q323" s="275"/>
      <c r="W323" s="275">
        <f t="shared" si="30"/>
        <v>0</v>
      </c>
      <c r="X323" s="275">
        <f t="shared" si="31"/>
        <v>0</v>
      </c>
    </row>
    <row r="324" spans="1:24" ht="25" x14ac:dyDescent="0.25">
      <c r="A324" s="287" t="s">
        <v>750</v>
      </c>
      <c r="B324" s="287"/>
      <c r="C324" s="287" t="s">
        <v>2230</v>
      </c>
      <c r="D324" s="286" t="str">
        <f>IF(ISERROR(VLOOKUP(B324,Translate!$G$3:$H$168,2,FALSE)),"",VLOOKUP(B324,Translate!$G$3:$H$168,2,FALSE))</f>
        <v/>
      </c>
      <c r="L324" s="275" t="str">
        <f t="shared" si="28"/>
        <v/>
      </c>
      <c r="M324" s="275" t="str">
        <f t="shared" si="29"/>
        <v/>
      </c>
      <c r="Q324" s="275"/>
      <c r="W324" s="275">
        <f t="shared" si="30"/>
        <v>0</v>
      </c>
      <c r="X324" s="275">
        <f t="shared" si="31"/>
        <v>0</v>
      </c>
    </row>
    <row r="325" spans="1:24" x14ac:dyDescent="0.25">
      <c r="A325" s="281" t="s">
        <v>1501</v>
      </c>
      <c r="B325" s="287"/>
      <c r="C325" s="287" t="s">
        <v>2231</v>
      </c>
      <c r="D325" s="286" t="str">
        <f>IF(ISERROR(VLOOKUP(B325,Translate!$G$3:$H$168,2,FALSE)),"",VLOOKUP(B325,Translate!$G$3:$H$168,2,FALSE))</f>
        <v/>
      </c>
      <c r="L325" s="275" t="str">
        <f t="shared" si="28"/>
        <v/>
      </c>
      <c r="M325" s="275" t="str">
        <f t="shared" si="29"/>
        <v/>
      </c>
      <c r="Q325" s="275"/>
      <c r="W325" s="275">
        <f t="shared" si="30"/>
        <v>0</v>
      </c>
      <c r="X325" s="275">
        <f t="shared" si="31"/>
        <v>0</v>
      </c>
    </row>
    <row r="326" spans="1:24" x14ac:dyDescent="0.25">
      <c r="A326" s="287" t="s">
        <v>978</v>
      </c>
      <c r="B326" s="287"/>
      <c r="C326" s="287" t="s">
        <v>2232</v>
      </c>
      <c r="D326" s="286" t="str">
        <f>IF(ISERROR(VLOOKUP(B326,Translate!$G$3:$H$168,2,FALSE)),"",VLOOKUP(B326,Translate!$G$3:$H$168,2,FALSE))</f>
        <v/>
      </c>
      <c r="L326" s="275" t="str">
        <f t="shared" si="28"/>
        <v/>
      </c>
      <c r="M326" s="275" t="str">
        <f t="shared" si="29"/>
        <v/>
      </c>
      <c r="Q326" s="275"/>
      <c r="W326" s="275">
        <f t="shared" si="30"/>
        <v>0</v>
      </c>
      <c r="X326" s="275">
        <f t="shared" si="31"/>
        <v>0</v>
      </c>
    </row>
    <row r="327" spans="1:24" x14ac:dyDescent="0.25">
      <c r="A327" s="287" t="s">
        <v>238</v>
      </c>
      <c r="B327" s="287"/>
      <c r="C327" s="287" t="s">
        <v>2233</v>
      </c>
      <c r="D327" s="286" t="str">
        <f>IF(ISERROR(VLOOKUP(B327,Translate!$G$3:$H$168,2,FALSE)),"",VLOOKUP(B327,Translate!$G$3:$H$168,2,FALSE))</f>
        <v/>
      </c>
      <c r="L327" s="275" t="str">
        <f t="shared" ref="L327:L390" si="32">IF(ISERROR(FIND("=",O327)),"",RIGHT(O327,LEN(O327)-FIND("=",O327)+3))</f>
        <v/>
      </c>
      <c r="M327" s="275" t="str">
        <f t="shared" ref="M327:M390" si="33">IF(ISERROR(FIND(" (include",O327)),"",RIGHT(O327,LEN(O327)-FIND(" (include",O327)))</f>
        <v/>
      </c>
      <c r="Q327" s="275"/>
      <c r="W327" s="275">
        <f t="shared" si="30"/>
        <v>0</v>
      </c>
      <c r="X327" s="275">
        <f t="shared" si="31"/>
        <v>0</v>
      </c>
    </row>
    <row r="328" spans="1:24" x14ac:dyDescent="0.25">
      <c r="A328" s="287" t="s">
        <v>125</v>
      </c>
      <c r="B328" s="287"/>
      <c r="C328" s="287" t="s">
        <v>2234</v>
      </c>
      <c r="D328" s="286" t="str">
        <f>IF(ISERROR(VLOOKUP(B328,Translate!$G$3:$H$168,2,FALSE)),"",VLOOKUP(B328,Translate!$G$3:$H$168,2,FALSE))</f>
        <v/>
      </c>
      <c r="L328" s="275" t="str">
        <f t="shared" si="32"/>
        <v/>
      </c>
      <c r="M328" s="275" t="str">
        <f t="shared" si="33"/>
        <v/>
      </c>
      <c r="Q328" s="275"/>
      <c r="W328" s="275">
        <f t="shared" si="30"/>
        <v>0</v>
      </c>
      <c r="X328" s="275">
        <f t="shared" si="31"/>
        <v>0</v>
      </c>
    </row>
    <row r="329" spans="1:24" x14ac:dyDescent="0.25">
      <c r="A329" s="287" t="s">
        <v>452</v>
      </c>
      <c r="B329" s="287"/>
      <c r="C329" s="288" t="s">
        <v>2235</v>
      </c>
      <c r="D329" s="286" t="str">
        <f>IF(ISERROR(VLOOKUP(B329,Translate!$G$3:$H$168,2,FALSE)),"",VLOOKUP(B329,Translate!$G$3:$H$168,2,FALSE))</f>
        <v/>
      </c>
      <c r="L329" s="275" t="str">
        <f t="shared" si="32"/>
        <v/>
      </c>
      <c r="M329" s="275" t="str">
        <f t="shared" si="33"/>
        <v/>
      </c>
      <c r="Q329" s="275"/>
      <c r="W329" s="275">
        <f t="shared" si="30"/>
        <v>0</v>
      </c>
      <c r="X329" s="275">
        <f t="shared" si="31"/>
        <v>0</v>
      </c>
    </row>
    <row r="330" spans="1:24" x14ac:dyDescent="0.25">
      <c r="A330" s="287" t="s">
        <v>542</v>
      </c>
      <c r="B330" s="287"/>
      <c r="C330" s="288" t="s">
        <v>2236</v>
      </c>
      <c r="D330" s="286" t="str">
        <f>IF(ISERROR(VLOOKUP(B330,Translate!$G$3:$H$168,2,FALSE)),"",VLOOKUP(B330,Translate!$G$3:$H$168,2,FALSE))</f>
        <v/>
      </c>
      <c r="L330" s="275" t="str">
        <f t="shared" si="32"/>
        <v/>
      </c>
      <c r="M330" s="275" t="str">
        <f t="shared" si="33"/>
        <v/>
      </c>
      <c r="Q330" s="275"/>
      <c r="W330" s="275">
        <f t="shared" si="30"/>
        <v>0</v>
      </c>
      <c r="X330" s="275">
        <f t="shared" si="31"/>
        <v>0</v>
      </c>
    </row>
    <row r="331" spans="1:24" x14ac:dyDescent="0.25">
      <c r="A331" s="287" t="s">
        <v>455</v>
      </c>
      <c r="B331" s="287"/>
      <c r="C331" s="288" t="s">
        <v>2237</v>
      </c>
      <c r="D331" s="286" t="str">
        <f>IF(ISERROR(VLOOKUP(B331,Translate!$G$3:$H$168,2,FALSE)),"",VLOOKUP(B331,Translate!$G$3:$H$168,2,FALSE))</f>
        <v/>
      </c>
      <c r="L331" s="275" t="str">
        <f t="shared" si="32"/>
        <v/>
      </c>
      <c r="M331" s="275" t="str">
        <f t="shared" si="33"/>
        <v/>
      </c>
      <c r="Q331" s="275"/>
      <c r="W331" s="275">
        <f t="shared" si="30"/>
        <v>0</v>
      </c>
      <c r="X331" s="275">
        <f t="shared" si="31"/>
        <v>0</v>
      </c>
    </row>
    <row r="332" spans="1:24" x14ac:dyDescent="0.25">
      <c r="A332" s="287" t="s">
        <v>776</v>
      </c>
      <c r="B332" s="287"/>
      <c r="C332" s="288" t="s">
        <v>2238</v>
      </c>
      <c r="D332" s="286" t="str">
        <f>IF(ISERROR(VLOOKUP(B332,Translate!$G$3:$H$168,2,FALSE)),"",VLOOKUP(B332,Translate!$G$3:$H$168,2,FALSE))</f>
        <v/>
      </c>
      <c r="L332" s="275" t="str">
        <f t="shared" si="32"/>
        <v/>
      </c>
      <c r="M332" s="275" t="str">
        <f t="shared" si="33"/>
        <v/>
      </c>
      <c r="Q332" s="275"/>
      <c r="W332" s="275">
        <f t="shared" si="30"/>
        <v>0</v>
      </c>
      <c r="X332" s="275">
        <f t="shared" si="31"/>
        <v>0</v>
      </c>
    </row>
    <row r="333" spans="1:24" x14ac:dyDescent="0.25">
      <c r="A333" s="287" t="s">
        <v>483</v>
      </c>
      <c r="B333" s="287"/>
      <c r="C333" s="287" t="s">
        <v>2239</v>
      </c>
      <c r="D333" s="286" t="str">
        <f>IF(ISERROR(VLOOKUP(B333,Translate!$G$3:$H$168,2,FALSE)),"",VLOOKUP(B333,Translate!$G$3:$H$168,2,FALSE))</f>
        <v/>
      </c>
      <c r="L333" s="275" t="str">
        <f t="shared" si="32"/>
        <v/>
      </c>
      <c r="M333" s="275" t="str">
        <f t="shared" si="33"/>
        <v/>
      </c>
      <c r="Q333" s="275"/>
      <c r="W333" s="275">
        <f t="shared" si="30"/>
        <v>0</v>
      </c>
      <c r="X333" s="275">
        <f t="shared" si="31"/>
        <v>0</v>
      </c>
    </row>
    <row r="334" spans="1:24" x14ac:dyDescent="0.25">
      <c r="A334" s="287" t="s">
        <v>156</v>
      </c>
      <c r="B334" s="287"/>
      <c r="C334" s="288" t="s">
        <v>2240</v>
      </c>
      <c r="D334" s="286" t="str">
        <f>IF(ISERROR(VLOOKUP(B334,Translate!$G$3:$H$168,2,FALSE)),"",VLOOKUP(B334,Translate!$G$3:$H$168,2,FALSE))</f>
        <v/>
      </c>
      <c r="L334" s="275" t="str">
        <f t="shared" si="32"/>
        <v/>
      </c>
      <c r="M334" s="275" t="str">
        <f t="shared" si="33"/>
        <v/>
      </c>
      <c r="Q334" s="275"/>
      <c r="W334" s="275">
        <f t="shared" si="30"/>
        <v>0</v>
      </c>
      <c r="X334" s="275">
        <f t="shared" si="31"/>
        <v>0</v>
      </c>
    </row>
    <row r="335" spans="1:24" x14ac:dyDescent="0.25">
      <c r="A335" s="288" t="s">
        <v>214</v>
      </c>
      <c r="B335" s="288"/>
      <c r="C335" s="287" t="s">
        <v>2241</v>
      </c>
      <c r="D335" s="286" t="str">
        <f>IF(ISERROR(VLOOKUP(B335,Translate!$G$3:$H$168,2,FALSE)),"",VLOOKUP(B335,Translate!$G$3:$H$168,2,FALSE))</f>
        <v/>
      </c>
      <c r="L335" s="275" t="str">
        <f t="shared" si="32"/>
        <v/>
      </c>
      <c r="M335" s="275" t="str">
        <f t="shared" si="33"/>
        <v/>
      </c>
      <c r="Q335" s="275"/>
      <c r="W335" s="275">
        <f t="shared" si="30"/>
        <v>0</v>
      </c>
      <c r="X335" s="275">
        <f t="shared" si="31"/>
        <v>0</v>
      </c>
    </row>
    <row r="336" spans="1:24" x14ac:dyDescent="0.25">
      <c r="A336" s="287" t="s">
        <v>543</v>
      </c>
      <c r="B336" s="287"/>
      <c r="C336" s="287" t="s">
        <v>2242</v>
      </c>
      <c r="D336" s="286" t="str">
        <f>IF(ISERROR(VLOOKUP(B336,Translate!$G$3:$H$168,2,FALSE)),"",VLOOKUP(B336,Translate!$G$3:$H$168,2,FALSE))</f>
        <v/>
      </c>
      <c r="L336" s="275" t="str">
        <f t="shared" si="32"/>
        <v/>
      </c>
      <c r="M336" s="275" t="str">
        <f t="shared" si="33"/>
        <v/>
      </c>
      <c r="Q336" s="275"/>
      <c r="W336" s="275">
        <f t="shared" si="30"/>
        <v>0</v>
      </c>
      <c r="X336" s="275">
        <f t="shared" si="31"/>
        <v>0</v>
      </c>
    </row>
    <row r="337" spans="1:24" x14ac:dyDescent="0.25">
      <c r="A337" s="287" t="s">
        <v>544</v>
      </c>
      <c r="B337" s="287"/>
      <c r="C337" s="287" t="s">
        <v>2243</v>
      </c>
      <c r="D337" s="286" t="str">
        <f>IF(ISERROR(VLOOKUP(B337,Translate!$G$3:$H$168,2,FALSE)),"",VLOOKUP(B337,Translate!$G$3:$H$168,2,FALSE))</f>
        <v/>
      </c>
      <c r="L337" s="275" t="str">
        <f t="shared" si="32"/>
        <v/>
      </c>
      <c r="M337" s="275" t="str">
        <f t="shared" si="33"/>
        <v/>
      </c>
      <c r="Q337" s="275"/>
      <c r="W337" s="275">
        <f t="shared" si="30"/>
        <v>0</v>
      </c>
      <c r="X337" s="275">
        <f t="shared" si="31"/>
        <v>0</v>
      </c>
    </row>
    <row r="338" spans="1:24" x14ac:dyDescent="0.25">
      <c r="A338" s="287" t="s">
        <v>236</v>
      </c>
      <c r="B338" s="287"/>
      <c r="C338" s="287" t="s">
        <v>2244</v>
      </c>
      <c r="D338" s="286" t="str">
        <f>IF(ISERROR(VLOOKUP(B338,Translate!$G$3:$H$168,2,FALSE)),"",VLOOKUP(B338,Translate!$G$3:$H$168,2,FALSE))</f>
        <v/>
      </c>
      <c r="L338" s="275" t="str">
        <f t="shared" si="32"/>
        <v/>
      </c>
      <c r="M338" s="275" t="str">
        <f t="shared" si="33"/>
        <v/>
      </c>
      <c r="Q338" s="275"/>
      <c r="W338" s="275">
        <f t="shared" si="30"/>
        <v>0</v>
      </c>
      <c r="X338" s="275">
        <f t="shared" si="31"/>
        <v>0</v>
      </c>
    </row>
    <row r="339" spans="1:24" x14ac:dyDescent="0.25">
      <c r="A339" s="287" t="s">
        <v>3170</v>
      </c>
      <c r="B339" s="287"/>
      <c r="C339" s="287" t="s">
        <v>3171</v>
      </c>
      <c r="D339" s="286" t="str">
        <f>IF(ISERROR(VLOOKUP(B339,Translate!$G$3:$H$168,2,FALSE)),"",VLOOKUP(B339,Translate!$G$3:$H$168,2,FALSE))</f>
        <v/>
      </c>
      <c r="L339" s="275" t="str">
        <f t="shared" si="32"/>
        <v/>
      </c>
      <c r="M339" s="275" t="str">
        <f t="shared" si="33"/>
        <v/>
      </c>
      <c r="Q339" s="275"/>
      <c r="W339" s="275">
        <f t="shared" si="30"/>
        <v>0</v>
      </c>
      <c r="X339" s="275">
        <f t="shared" si="31"/>
        <v>0</v>
      </c>
    </row>
    <row r="340" spans="1:24" x14ac:dyDescent="0.25">
      <c r="A340" s="287" t="s">
        <v>1433</v>
      </c>
      <c r="B340" s="287"/>
      <c r="C340" s="287" t="s">
        <v>2245</v>
      </c>
      <c r="D340" s="286" t="str">
        <f>IF(ISERROR(VLOOKUP(B340,Translate!$G$3:$H$168,2,FALSE)),"",VLOOKUP(B340,Translate!$G$3:$H$168,2,FALSE))</f>
        <v/>
      </c>
      <c r="L340" s="275" t="str">
        <f t="shared" si="32"/>
        <v/>
      </c>
      <c r="M340" s="275" t="str">
        <f t="shared" si="33"/>
        <v/>
      </c>
      <c r="Q340" s="275"/>
      <c r="W340" s="275">
        <f t="shared" si="30"/>
        <v>0</v>
      </c>
      <c r="X340" s="275">
        <f t="shared" si="31"/>
        <v>0</v>
      </c>
    </row>
    <row r="341" spans="1:24" x14ac:dyDescent="0.25">
      <c r="A341" s="287" t="s">
        <v>1432</v>
      </c>
      <c r="B341" s="287"/>
      <c r="C341" s="287" t="s">
        <v>2246</v>
      </c>
      <c r="D341" s="286" t="str">
        <f>IF(ISERROR(VLOOKUP(B341,Translate!$G$3:$H$168,2,FALSE)),"",VLOOKUP(B341,Translate!$G$3:$H$168,2,FALSE))</f>
        <v/>
      </c>
      <c r="L341" s="275" t="str">
        <f t="shared" si="32"/>
        <v/>
      </c>
      <c r="M341" s="275" t="str">
        <f t="shared" si="33"/>
        <v/>
      </c>
      <c r="Q341" s="275"/>
      <c r="W341" s="275">
        <f t="shared" si="30"/>
        <v>0</v>
      </c>
      <c r="X341" s="275">
        <f t="shared" si="31"/>
        <v>0</v>
      </c>
    </row>
    <row r="342" spans="1:24" x14ac:dyDescent="0.25">
      <c r="A342" s="287" t="s">
        <v>436</v>
      </c>
      <c r="B342" s="287"/>
      <c r="C342" s="287" t="s">
        <v>2247</v>
      </c>
      <c r="D342" s="286" t="str">
        <f>IF(ISERROR(VLOOKUP(B342,Translate!$G$3:$H$168,2,FALSE)),"",VLOOKUP(B342,Translate!$G$3:$H$168,2,FALSE))</f>
        <v/>
      </c>
      <c r="L342" s="275" t="str">
        <f t="shared" si="32"/>
        <v/>
      </c>
      <c r="M342" s="275" t="str">
        <f t="shared" si="33"/>
        <v/>
      </c>
      <c r="Q342" s="275"/>
      <c r="W342" s="275">
        <f t="shared" si="30"/>
        <v>0</v>
      </c>
      <c r="X342" s="275">
        <f t="shared" si="31"/>
        <v>0</v>
      </c>
    </row>
    <row r="343" spans="1:24" x14ac:dyDescent="0.25">
      <c r="A343" s="287" t="s">
        <v>625</v>
      </c>
      <c r="B343" s="287"/>
      <c r="C343" s="287" t="s">
        <v>2248</v>
      </c>
      <c r="D343" s="286" t="str">
        <f>IF(ISERROR(VLOOKUP(B343,Translate!$G$3:$H$168,2,FALSE)),"",VLOOKUP(B343,Translate!$G$3:$H$168,2,FALSE))</f>
        <v/>
      </c>
      <c r="L343" s="275" t="str">
        <f t="shared" si="32"/>
        <v/>
      </c>
      <c r="M343" s="275" t="str">
        <f t="shared" si="33"/>
        <v/>
      </c>
      <c r="Q343" s="275"/>
      <c r="W343" s="275">
        <f t="shared" si="30"/>
        <v>0</v>
      </c>
      <c r="X343" s="275">
        <f t="shared" si="31"/>
        <v>0</v>
      </c>
    </row>
    <row r="344" spans="1:24" x14ac:dyDescent="0.25">
      <c r="A344" s="287" t="s">
        <v>1434</v>
      </c>
      <c r="B344" s="287"/>
      <c r="C344" s="287" t="s">
        <v>2249</v>
      </c>
      <c r="D344" s="286" t="str">
        <f>IF(ISERROR(VLOOKUP(B344,Translate!$G$3:$H$168,2,FALSE)),"",VLOOKUP(B344,Translate!$G$3:$H$168,2,FALSE))</f>
        <v/>
      </c>
      <c r="L344" s="275" t="str">
        <f t="shared" si="32"/>
        <v/>
      </c>
      <c r="M344" s="275" t="str">
        <f t="shared" si="33"/>
        <v/>
      </c>
      <c r="Q344" s="275"/>
      <c r="W344" s="275">
        <f t="shared" si="30"/>
        <v>0</v>
      </c>
      <c r="X344" s="275">
        <f t="shared" si="31"/>
        <v>0</v>
      </c>
    </row>
    <row r="345" spans="1:24" x14ac:dyDescent="0.25">
      <c r="A345" s="287" t="s">
        <v>1435</v>
      </c>
      <c r="B345" s="287"/>
      <c r="C345" s="287" t="s">
        <v>2250</v>
      </c>
      <c r="D345" s="286" t="str">
        <f>IF(ISERROR(VLOOKUP(B345,Translate!$G$3:$H$168,2,FALSE)),"",VLOOKUP(B345,Translate!$G$3:$H$168,2,FALSE))</f>
        <v/>
      </c>
      <c r="L345" s="275" t="str">
        <f t="shared" si="32"/>
        <v/>
      </c>
      <c r="M345" s="275" t="str">
        <f t="shared" si="33"/>
        <v/>
      </c>
      <c r="Q345" s="275"/>
      <c r="W345" s="275">
        <f t="shared" ref="W345:W408" si="34">IF(LEFT(V345,1)=" ",RIGHT(V345,LEN(V345)-1),V345)</f>
        <v>0</v>
      </c>
      <c r="X345" s="275">
        <f t="shared" ref="X345:X408" si="35">IF(LEFT(W345,1)=" ",1,0)</f>
        <v>0</v>
      </c>
    </row>
    <row r="346" spans="1:24" ht="25" x14ac:dyDescent="0.25">
      <c r="A346" s="287" t="s">
        <v>153</v>
      </c>
      <c r="B346" s="287"/>
      <c r="C346" s="287" t="s">
        <v>2251</v>
      </c>
      <c r="D346" s="286" t="str">
        <f>IF(ISERROR(VLOOKUP(B346,Translate!$G$3:$H$168,2,FALSE)),"",VLOOKUP(B346,Translate!$G$3:$H$168,2,FALSE))</f>
        <v/>
      </c>
      <c r="L346" s="275" t="str">
        <f t="shared" si="32"/>
        <v/>
      </c>
      <c r="M346" s="275" t="str">
        <f t="shared" si="33"/>
        <v/>
      </c>
      <c r="Q346" s="275"/>
      <c r="W346" s="275">
        <f t="shared" si="34"/>
        <v>0</v>
      </c>
      <c r="X346" s="275">
        <f t="shared" si="35"/>
        <v>0</v>
      </c>
    </row>
    <row r="347" spans="1:24" ht="25" x14ac:dyDescent="0.25">
      <c r="A347" s="287" t="s">
        <v>154</v>
      </c>
      <c r="B347" s="287"/>
      <c r="C347" s="287" t="s">
        <v>2252</v>
      </c>
      <c r="D347" s="286" t="str">
        <f>IF(ISERROR(VLOOKUP(B347,Translate!$G$3:$H$168,2,FALSE)),"",VLOOKUP(B347,Translate!$G$3:$H$168,2,FALSE))</f>
        <v/>
      </c>
      <c r="L347" s="275" t="str">
        <f t="shared" si="32"/>
        <v/>
      </c>
      <c r="M347" s="275" t="str">
        <f t="shared" si="33"/>
        <v/>
      </c>
      <c r="Q347" s="275"/>
      <c r="W347" s="275">
        <f t="shared" si="34"/>
        <v>0</v>
      </c>
      <c r="X347" s="275">
        <f t="shared" si="35"/>
        <v>0</v>
      </c>
    </row>
    <row r="348" spans="1:24" ht="25" x14ac:dyDescent="0.25">
      <c r="A348" s="287" t="s">
        <v>456</v>
      </c>
      <c r="B348" s="287"/>
      <c r="C348" s="287" t="s">
        <v>2253</v>
      </c>
      <c r="D348" s="286" t="str">
        <f>IF(ISERROR(VLOOKUP(B348,Translate!$G$3:$H$168,2,FALSE)),"",VLOOKUP(B348,Translate!$G$3:$H$168,2,FALSE))</f>
        <v/>
      </c>
      <c r="L348" s="275" t="str">
        <f t="shared" si="32"/>
        <v/>
      </c>
      <c r="M348" s="275" t="str">
        <f t="shared" si="33"/>
        <v/>
      </c>
      <c r="Q348" s="275"/>
      <c r="W348" s="275">
        <f t="shared" si="34"/>
        <v>0</v>
      </c>
      <c r="X348" s="275">
        <f t="shared" si="35"/>
        <v>0</v>
      </c>
    </row>
    <row r="349" spans="1:24" x14ac:dyDescent="0.25">
      <c r="A349" s="287" t="s">
        <v>507</v>
      </c>
      <c r="B349" s="287"/>
      <c r="C349" s="287" t="s">
        <v>2254</v>
      </c>
      <c r="D349" s="286" t="str">
        <f>IF(ISERROR(VLOOKUP(B349,Translate!$G$3:$H$168,2,FALSE)),"",VLOOKUP(B349,Translate!$G$3:$H$168,2,FALSE))</f>
        <v/>
      </c>
      <c r="L349" s="275" t="str">
        <f t="shared" si="32"/>
        <v/>
      </c>
      <c r="M349" s="275" t="str">
        <f t="shared" si="33"/>
        <v/>
      </c>
      <c r="Q349" s="275"/>
      <c r="W349" s="275">
        <f t="shared" si="34"/>
        <v>0</v>
      </c>
      <c r="X349" s="275">
        <f t="shared" si="35"/>
        <v>0</v>
      </c>
    </row>
    <row r="350" spans="1:24" x14ac:dyDescent="0.25">
      <c r="A350" s="287" t="s">
        <v>397</v>
      </c>
      <c r="B350" s="287"/>
      <c r="C350" s="287" t="s">
        <v>2255</v>
      </c>
      <c r="D350" s="286" t="str">
        <f>IF(ISERROR(VLOOKUP(B350,Translate!$G$3:$H$168,2,FALSE)),"",VLOOKUP(B350,Translate!$G$3:$H$168,2,FALSE))</f>
        <v/>
      </c>
      <c r="L350" s="275" t="str">
        <f t="shared" si="32"/>
        <v/>
      </c>
      <c r="M350" s="275" t="str">
        <f t="shared" si="33"/>
        <v/>
      </c>
      <c r="Q350" s="275"/>
      <c r="W350" s="275">
        <f t="shared" si="34"/>
        <v>0</v>
      </c>
      <c r="X350" s="275">
        <f t="shared" si="35"/>
        <v>0</v>
      </c>
    </row>
    <row r="351" spans="1:24" x14ac:dyDescent="0.25">
      <c r="A351" s="287" t="s">
        <v>355</v>
      </c>
      <c r="B351" s="287"/>
      <c r="C351" s="287" t="s">
        <v>2256</v>
      </c>
      <c r="D351" s="286" t="str">
        <f>IF(ISERROR(VLOOKUP(B351,Translate!$G$3:$H$168,2,FALSE)),"",VLOOKUP(B351,Translate!$G$3:$H$168,2,FALSE))</f>
        <v/>
      </c>
      <c r="L351" s="275" t="str">
        <f t="shared" si="32"/>
        <v/>
      </c>
      <c r="M351" s="275" t="str">
        <f t="shared" si="33"/>
        <v/>
      </c>
      <c r="Q351" s="275"/>
      <c r="W351" s="275">
        <f t="shared" si="34"/>
        <v>0</v>
      </c>
      <c r="X351" s="275">
        <f t="shared" si="35"/>
        <v>0</v>
      </c>
    </row>
    <row r="352" spans="1:24" x14ac:dyDescent="0.25">
      <c r="A352" s="287" t="s">
        <v>203</v>
      </c>
      <c r="B352" s="287"/>
      <c r="C352" s="287" t="s">
        <v>2257</v>
      </c>
      <c r="D352" s="286" t="str">
        <f>IF(ISERROR(VLOOKUP(B352,Translate!$G$3:$H$168,2,FALSE)),"",VLOOKUP(B352,Translate!$G$3:$H$168,2,FALSE))</f>
        <v/>
      </c>
      <c r="L352" s="275" t="str">
        <f t="shared" si="32"/>
        <v/>
      </c>
      <c r="M352" s="275" t="str">
        <f t="shared" si="33"/>
        <v/>
      </c>
      <c r="Q352" s="275"/>
      <c r="W352" s="275">
        <f t="shared" si="34"/>
        <v>0</v>
      </c>
      <c r="X352" s="275">
        <f t="shared" si="35"/>
        <v>0</v>
      </c>
    </row>
    <row r="353" spans="1:24" x14ac:dyDescent="0.25">
      <c r="A353" s="287" t="s">
        <v>1626</v>
      </c>
      <c r="B353" s="287"/>
      <c r="C353" s="287" t="s">
        <v>2258</v>
      </c>
      <c r="D353" s="286" t="str">
        <f>IF(ISERROR(VLOOKUP(B353,Translate!$G$3:$H$168,2,FALSE)),"",VLOOKUP(B353,Translate!$G$3:$H$168,2,FALSE))</f>
        <v/>
      </c>
      <c r="L353" s="275" t="str">
        <f t="shared" si="32"/>
        <v/>
      </c>
      <c r="M353" s="275" t="str">
        <f t="shared" si="33"/>
        <v/>
      </c>
      <c r="Q353" s="275"/>
      <c r="W353" s="275">
        <f t="shared" si="34"/>
        <v>0</v>
      </c>
      <c r="X353" s="275">
        <f t="shared" si="35"/>
        <v>0</v>
      </c>
    </row>
    <row r="354" spans="1:24" x14ac:dyDescent="0.25">
      <c r="A354" s="287" t="s">
        <v>269</v>
      </c>
      <c r="B354" s="287"/>
      <c r="C354" s="287" t="s">
        <v>2259</v>
      </c>
      <c r="D354" s="286" t="str">
        <f>IF(ISERROR(VLOOKUP(B354,Translate!$G$3:$H$168,2,FALSE)),"",VLOOKUP(B354,Translate!$G$3:$H$168,2,FALSE))</f>
        <v/>
      </c>
      <c r="L354" s="275" t="str">
        <f t="shared" si="32"/>
        <v/>
      </c>
      <c r="M354" s="275" t="str">
        <f t="shared" si="33"/>
        <v/>
      </c>
      <c r="Q354" s="275"/>
      <c r="W354" s="275">
        <f t="shared" si="34"/>
        <v>0</v>
      </c>
      <c r="X354" s="275">
        <f t="shared" si="35"/>
        <v>0</v>
      </c>
    </row>
    <row r="355" spans="1:24" x14ac:dyDescent="0.25">
      <c r="A355" s="287" t="s">
        <v>1632</v>
      </c>
      <c r="B355" s="287"/>
      <c r="C355" s="287" t="s">
        <v>2260</v>
      </c>
      <c r="D355" s="286" t="str">
        <f>IF(ISERROR(VLOOKUP(B355,Translate!$G$3:$H$168,2,FALSE)),"",VLOOKUP(B355,Translate!$G$3:$H$168,2,FALSE))</f>
        <v/>
      </c>
      <c r="L355" s="275" t="str">
        <f t="shared" si="32"/>
        <v/>
      </c>
      <c r="M355" s="275" t="str">
        <f t="shared" si="33"/>
        <v/>
      </c>
      <c r="Q355" s="275"/>
      <c r="W355" s="275">
        <f t="shared" si="34"/>
        <v>0</v>
      </c>
      <c r="X355" s="275">
        <f t="shared" si="35"/>
        <v>0</v>
      </c>
    </row>
    <row r="356" spans="1:24" x14ac:dyDescent="0.25">
      <c r="A356" s="287" t="s">
        <v>1635</v>
      </c>
      <c r="B356" s="287"/>
      <c r="C356" s="287" t="s">
        <v>2261</v>
      </c>
      <c r="D356" s="286" t="str">
        <f>IF(ISERROR(VLOOKUP(B356,Translate!$G$3:$H$168,2,FALSE)),"",VLOOKUP(B356,Translate!$G$3:$H$168,2,FALSE))</f>
        <v/>
      </c>
      <c r="L356" s="275" t="str">
        <f t="shared" si="32"/>
        <v/>
      </c>
      <c r="M356" s="275" t="str">
        <f t="shared" si="33"/>
        <v/>
      </c>
      <c r="Q356" s="275"/>
      <c r="W356" s="275">
        <f t="shared" si="34"/>
        <v>0</v>
      </c>
      <c r="X356" s="275">
        <f t="shared" si="35"/>
        <v>0</v>
      </c>
    </row>
    <row r="357" spans="1:24" x14ac:dyDescent="0.25">
      <c r="A357" s="287" t="s">
        <v>1638</v>
      </c>
      <c r="B357" s="287"/>
      <c r="C357" s="287" t="s">
        <v>2262</v>
      </c>
      <c r="D357" s="286" t="str">
        <f>IF(ISERROR(VLOOKUP(B357,Translate!$G$3:$H$168,2,FALSE)),"",VLOOKUP(B357,Translate!$G$3:$H$168,2,FALSE))</f>
        <v/>
      </c>
      <c r="L357" s="275" t="str">
        <f t="shared" si="32"/>
        <v/>
      </c>
      <c r="M357" s="275" t="str">
        <f t="shared" si="33"/>
        <v/>
      </c>
      <c r="Q357" s="275"/>
      <c r="W357" s="275">
        <f t="shared" si="34"/>
        <v>0</v>
      </c>
      <c r="X357" s="275">
        <f t="shared" si="35"/>
        <v>0</v>
      </c>
    </row>
    <row r="358" spans="1:24" x14ac:dyDescent="0.25">
      <c r="A358" s="287" t="s">
        <v>1642</v>
      </c>
      <c r="B358" s="287"/>
      <c r="C358" s="287" t="s">
        <v>2263</v>
      </c>
      <c r="D358" s="286" t="str">
        <f>IF(ISERROR(VLOOKUP(B358,Translate!$G$3:$H$168,2,FALSE)),"",VLOOKUP(B358,Translate!$G$3:$H$168,2,FALSE))</f>
        <v/>
      </c>
      <c r="L358" s="275" t="str">
        <f t="shared" si="32"/>
        <v/>
      </c>
      <c r="M358" s="275" t="str">
        <f t="shared" si="33"/>
        <v/>
      </c>
      <c r="Q358" s="275"/>
      <c r="W358" s="275">
        <f t="shared" si="34"/>
        <v>0</v>
      </c>
      <c r="X358" s="275">
        <f t="shared" si="35"/>
        <v>0</v>
      </c>
    </row>
    <row r="359" spans="1:24" ht="25" x14ac:dyDescent="0.25">
      <c r="A359" s="287" t="s">
        <v>1646</v>
      </c>
      <c r="B359" s="287"/>
      <c r="C359" s="287" t="s">
        <v>2264</v>
      </c>
      <c r="D359" s="286" t="str">
        <f>IF(ISERROR(VLOOKUP(B359,Translate!$G$3:$H$168,2,FALSE)),"",VLOOKUP(B359,Translate!$G$3:$H$168,2,FALSE))</f>
        <v/>
      </c>
      <c r="L359" s="275" t="str">
        <f t="shared" si="32"/>
        <v/>
      </c>
      <c r="M359" s="275" t="str">
        <f t="shared" si="33"/>
        <v/>
      </c>
      <c r="Q359" s="275"/>
      <c r="W359" s="275">
        <f t="shared" si="34"/>
        <v>0</v>
      </c>
      <c r="X359" s="275">
        <f t="shared" si="35"/>
        <v>0</v>
      </c>
    </row>
    <row r="360" spans="1:24" x14ac:dyDescent="0.25">
      <c r="A360" s="289" t="s">
        <v>2265</v>
      </c>
      <c r="B360" s="289"/>
      <c r="C360" s="290" t="s">
        <v>2266</v>
      </c>
      <c r="D360" s="286" t="str">
        <f>IF(ISERROR(VLOOKUP(B360,Translate!$G$3:$H$168,2,FALSE)),"",VLOOKUP(B360,Translate!$G$3:$H$168,2,FALSE))</f>
        <v/>
      </c>
      <c r="L360" s="275" t="str">
        <f t="shared" si="32"/>
        <v/>
      </c>
      <c r="M360" s="275" t="str">
        <f t="shared" si="33"/>
        <v/>
      </c>
      <c r="Q360" s="275"/>
      <c r="W360" s="275">
        <f t="shared" si="34"/>
        <v>0</v>
      </c>
      <c r="X360" s="275">
        <f t="shared" si="35"/>
        <v>0</v>
      </c>
    </row>
    <row r="361" spans="1:24" ht="25" x14ac:dyDescent="0.25">
      <c r="A361" s="287" t="s">
        <v>1654</v>
      </c>
      <c r="B361" s="287"/>
      <c r="C361" s="287" t="s">
        <v>2267</v>
      </c>
      <c r="D361" s="286" t="str">
        <f>IF(ISERROR(VLOOKUP(B361,Translate!$G$3:$H$168,2,FALSE)),"",VLOOKUP(B361,Translate!$G$3:$H$168,2,FALSE))</f>
        <v/>
      </c>
      <c r="L361" s="275" t="str">
        <f t="shared" si="32"/>
        <v/>
      </c>
      <c r="M361" s="275" t="str">
        <f t="shared" si="33"/>
        <v/>
      </c>
      <c r="Q361" s="275"/>
      <c r="W361" s="275">
        <f t="shared" si="34"/>
        <v>0</v>
      </c>
      <c r="X361" s="275">
        <f t="shared" si="35"/>
        <v>0</v>
      </c>
    </row>
    <row r="362" spans="1:24" ht="25" x14ac:dyDescent="0.25">
      <c r="A362" s="287" t="s">
        <v>1658</v>
      </c>
      <c r="B362" s="287"/>
      <c r="C362" s="287" t="s">
        <v>2268</v>
      </c>
      <c r="D362" s="286" t="str">
        <f>IF(ISERROR(VLOOKUP(B362,Translate!$G$3:$H$168,2,FALSE)),"",VLOOKUP(B362,Translate!$G$3:$H$168,2,FALSE))</f>
        <v/>
      </c>
      <c r="L362" s="275" t="str">
        <f t="shared" si="32"/>
        <v/>
      </c>
      <c r="M362" s="275" t="str">
        <f t="shared" si="33"/>
        <v/>
      </c>
      <c r="Q362" s="275"/>
      <c r="W362" s="275">
        <f t="shared" si="34"/>
        <v>0</v>
      </c>
      <c r="X362" s="275">
        <f t="shared" si="35"/>
        <v>0</v>
      </c>
    </row>
    <row r="363" spans="1:24" ht="25" x14ac:dyDescent="0.25">
      <c r="A363" s="287" t="s">
        <v>1661</v>
      </c>
      <c r="B363" s="287"/>
      <c r="C363" s="287" t="s">
        <v>2269</v>
      </c>
      <c r="D363" s="286" t="str">
        <f>IF(ISERROR(VLOOKUP(B363,Translate!$G$3:$H$168,2,FALSE)),"",VLOOKUP(B363,Translate!$G$3:$H$168,2,FALSE))</f>
        <v/>
      </c>
      <c r="L363" s="275" t="str">
        <f t="shared" si="32"/>
        <v/>
      </c>
      <c r="M363" s="275" t="str">
        <f t="shared" si="33"/>
        <v/>
      </c>
      <c r="Q363" s="275"/>
      <c r="W363" s="275">
        <f t="shared" si="34"/>
        <v>0</v>
      </c>
      <c r="X363" s="275">
        <f t="shared" si="35"/>
        <v>0</v>
      </c>
    </row>
    <row r="364" spans="1:24" x14ac:dyDescent="0.25">
      <c r="A364" s="287" t="s">
        <v>1665</v>
      </c>
      <c r="B364" s="287"/>
      <c r="C364" s="287" t="s">
        <v>2270</v>
      </c>
      <c r="D364" s="286" t="str">
        <f>IF(ISERROR(VLOOKUP(B364,Translate!$G$3:$H$168,2,FALSE)),"",VLOOKUP(B364,Translate!$G$3:$H$168,2,FALSE))</f>
        <v/>
      </c>
      <c r="L364" s="275" t="str">
        <f t="shared" si="32"/>
        <v/>
      </c>
      <c r="M364" s="275" t="str">
        <f t="shared" si="33"/>
        <v/>
      </c>
      <c r="Q364" s="275"/>
      <c r="W364" s="275">
        <f t="shared" si="34"/>
        <v>0</v>
      </c>
      <c r="X364" s="275">
        <f t="shared" si="35"/>
        <v>0</v>
      </c>
    </row>
    <row r="365" spans="1:24" x14ac:dyDescent="0.25">
      <c r="A365" s="287" t="s">
        <v>1669</v>
      </c>
      <c r="B365" s="287"/>
      <c r="C365" s="287" t="s">
        <v>2271</v>
      </c>
      <c r="D365" s="286" t="str">
        <f>IF(ISERROR(VLOOKUP(B365,Translate!$G$3:$H$168,2,FALSE)),"",VLOOKUP(B365,Translate!$G$3:$H$168,2,FALSE))</f>
        <v/>
      </c>
      <c r="L365" s="275" t="str">
        <f t="shared" si="32"/>
        <v/>
      </c>
      <c r="M365" s="275" t="str">
        <f t="shared" si="33"/>
        <v/>
      </c>
      <c r="Q365" s="275"/>
      <c r="W365" s="275">
        <f t="shared" si="34"/>
        <v>0</v>
      </c>
      <c r="X365" s="275">
        <f t="shared" si="35"/>
        <v>0</v>
      </c>
    </row>
    <row r="366" spans="1:24" x14ac:dyDescent="0.25">
      <c r="A366" s="287" t="s">
        <v>237</v>
      </c>
      <c r="B366" s="287"/>
      <c r="C366" s="287" t="s">
        <v>2272</v>
      </c>
      <c r="D366" s="286" t="str">
        <f>IF(ISERROR(VLOOKUP(B366,Translate!$G$3:$H$168,2,FALSE)),"",VLOOKUP(B366,Translate!$G$3:$H$168,2,FALSE))</f>
        <v/>
      </c>
      <c r="L366" s="275" t="str">
        <f t="shared" si="32"/>
        <v/>
      </c>
      <c r="M366" s="275" t="str">
        <f t="shared" si="33"/>
        <v/>
      </c>
      <c r="Q366" s="275"/>
      <c r="W366" s="275">
        <f t="shared" si="34"/>
        <v>0</v>
      </c>
      <c r="X366" s="275">
        <f t="shared" si="35"/>
        <v>0</v>
      </c>
    </row>
    <row r="367" spans="1:24" x14ac:dyDescent="0.25">
      <c r="A367" s="287" t="s">
        <v>426</v>
      </c>
      <c r="B367" s="287"/>
      <c r="C367" s="287" t="s">
        <v>2273</v>
      </c>
      <c r="D367" s="286" t="str">
        <f>IF(ISERROR(VLOOKUP(B367,Translate!$G$3:$H$168,2,FALSE)),"",VLOOKUP(B367,Translate!$G$3:$H$168,2,FALSE))</f>
        <v/>
      </c>
      <c r="L367" s="275" t="str">
        <f t="shared" si="32"/>
        <v/>
      </c>
      <c r="M367" s="275" t="str">
        <f t="shared" si="33"/>
        <v/>
      </c>
      <c r="Q367" s="275"/>
      <c r="W367" s="275">
        <f t="shared" si="34"/>
        <v>0</v>
      </c>
      <c r="X367" s="275">
        <f t="shared" si="35"/>
        <v>0</v>
      </c>
    </row>
    <row r="368" spans="1:24" x14ac:dyDescent="0.25">
      <c r="A368" s="287" t="s">
        <v>427</v>
      </c>
      <c r="B368" s="287"/>
      <c r="C368" s="287" t="s">
        <v>2274</v>
      </c>
      <c r="D368" s="286" t="str">
        <f>IF(ISERROR(VLOOKUP(B368,Translate!$G$3:$H$168,2,FALSE)),"",VLOOKUP(B368,Translate!$G$3:$H$168,2,FALSE))</f>
        <v/>
      </c>
      <c r="L368" s="275" t="str">
        <f t="shared" si="32"/>
        <v/>
      </c>
      <c r="M368" s="275" t="str">
        <f t="shared" si="33"/>
        <v/>
      </c>
      <c r="Q368" s="275"/>
      <c r="W368" s="275">
        <f t="shared" si="34"/>
        <v>0</v>
      </c>
      <c r="X368" s="275">
        <f t="shared" si="35"/>
        <v>0</v>
      </c>
    </row>
    <row r="369" spans="1:24" x14ac:dyDescent="0.25">
      <c r="A369" s="287" t="s">
        <v>428</v>
      </c>
      <c r="B369" s="287"/>
      <c r="C369" s="287" t="s">
        <v>2275</v>
      </c>
      <c r="D369" s="286" t="str">
        <f>IF(ISERROR(VLOOKUP(B369,Translate!$G$3:$H$168,2,FALSE)),"",VLOOKUP(B369,Translate!$G$3:$H$168,2,FALSE))</f>
        <v/>
      </c>
      <c r="L369" s="275" t="str">
        <f t="shared" si="32"/>
        <v/>
      </c>
      <c r="M369" s="275" t="str">
        <f t="shared" si="33"/>
        <v/>
      </c>
      <c r="Q369" s="275"/>
      <c r="W369" s="275">
        <f t="shared" si="34"/>
        <v>0</v>
      </c>
      <c r="X369" s="275">
        <f t="shared" si="35"/>
        <v>0</v>
      </c>
    </row>
    <row r="370" spans="1:24" x14ac:dyDescent="0.25">
      <c r="A370" s="287" t="s">
        <v>3478</v>
      </c>
      <c r="B370" s="287"/>
      <c r="C370" s="287" t="s">
        <v>3479</v>
      </c>
      <c r="D370" s="286" t="str">
        <f>IF(ISERROR(VLOOKUP(B370,Translate!$G$3:$H$168,2,FALSE)),"",VLOOKUP(B370,Translate!$G$3:$H$168,2,FALSE))</f>
        <v/>
      </c>
      <c r="L370" s="275" t="str">
        <f t="shared" si="32"/>
        <v/>
      </c>
      <c r="M370" s="275" t="str">
        <f t="shared" si="33"/>
        <v/>
      </c>
      <c r="Q370" s="275"/>
      <c r="W370" s="275">
        <f t="shared" si="34"/>
        <v>0</v>
      </c>
      <c r="X370" s="275">
        <f t="shared" si="35"/>
        <v>0</v>
      </c>
    </row>
    <row r="371" spans="1:24" x14ac:dyDescent="0.25">
      <c r="A371" s="287" t="s">
        <v>793</v>
      </c>
      <c r="B371" s="287"/>
      <c r="C371" s="287" t="s">
        <v>3232</v>
      </c>
      <c r="D371" s="286" t="str">
        <f>IF(ISERROR(VLOOKUP(B371,Translate!$G$3:$H$168,2,FALSE)),"",VLOOKUP(B371,Translate!$G$3:$H$168,2,FALSE))</f>
        <v/>
      </c>
      <c r="L371" s="275" t="str">
        <f t="shared" si="32"/>
        <v/>
      </c>
      <c r="M371" s="275" t="str">
        <f t="shared" si="33"/>
        <v/>
      </c>
      <c r="Q371" s="275"/>
      <c r="W371" s="275">
        <f t="shared" si="34"/>
        <v>0</v>
      </c>
      <c r="X371" s="275">
        <f t="shared" si="35"/>
        <v>0</v>
      </c>
    </row>
    <row r="372" spans="1:24" x14ac:dyDescent="0.25">
      <c r="A372" s="287" t="s">
        <v>1696</v>
      </c>
      <c r="B372" s="287"/>
      <c r="C372" s="287" t="s">
        <v>2276</v>
      </c>
      <c r="D372" s="286" t="str">
        <f>IF(ISERROR(VLOOKUP(B372,Translate!$G$3:$H$168,2,FALSE)),"",VLOOKUP(B372,Translate!$G$3:$H$168,2,FALSE))</f>
        <v/>
      </c>
      <c r="L372" s="275" t="str">
        <f t="shared" si="32"/>
        <v/>
      </c>
      <c r="M372" s="275" t="str">
        <f t="shared" si="33"/>
        <v/>
      </c>
      <c r="Q372" s="275"/>
      <c r="W372" s="275">
        <f t="shared" si="34"/>
        <v>0</v>
      </c>
      <c r="X372" s="275">
        <f t="shared" si="35"/>
        <v>0</v>
      </c>
    </row>
    <row r="373" spans="1:24" x14ac:dyDescent="0.25">
      <c r="A373" s="287" t="s">
        <v>1700</v>
      </c>
      <c r="B373" s="287"/>
      <c r="C373" s="287" t="s">
        <v>2277</v>
      </c>
      <c r="D373" s="286" t="str">
        <f>IF(ISERROR(VLOOKUP(B373,Translate!$G$3:$H$168,2,FALSE)),"",VLOOKUP(B373,Translate!$G$3:$H$168,2,FALSE))</f>
        <v/>
      </c>
      <c r="L373" s="275" t="str">
        <f t="shared" si="32"/>
        <v/>
      </c>
      <c r="M373" s="275" t="str">
        <f t="shared" si="33"/>
        <v/>
      </c>
      <c r="Q373" s="275"/>
      <c r="W373" s="275">
        <f t="shared" si="34"/>
        <v>0</v>
      </c>
      <c r="X373" s="275">
        <f t="shared" si="35"/>
        <v>0</v>
      </c>
    </row>
    <row r="374" spans="1:24" x14ac:dyDescent="0.25">
      <c r="A374" s="287" t="s">
        <v>2933</v>
      </c>
      <c r="B374" s="287" t="s">
        <v>1803</v>
      </c>
      <c r="C374" s="287" t="s">
        <v>2278</v>
      </c>
      <c r="D374" s="286" t="str">
        <f>IF(ISERROR(VLOOKUP(B374,Translate!$G$3:$H$168,2,FALSE)),"",VLOOKUP(B374,Translate!$G$3:$H$168,2,FALSE))</f>
        <v xml:space="preserve"> (llinellau 1.1 i 5)</v>
      </c>
      <c r="L374" s="275" t="str">
        <f t="shared" si="32"/>
        <v/>
      </c>
      <c r="M374" s="275" t="str">
        <f t="shared" si="33"/>
        <v/>
      </c>
      <c r="Q374" s="275"/>
      <c r="W374" s="275">
        <f t="shared" si="34"/>
        <v>0</v>
      </c>
      <c r="X374" s="275">
        <f t="shared" si="35"/>
        <v>0</v>
      </c>
    </row>
    <row r="375" spans="1:24" x14ac:dyDescent="0.25">
      <c r="A375" s="287" t="s">
        <v>1727</v>
      </c>
      <c r="B375" s="287"/>
      <c r="C375" s="287" t="s">
        <v>2279</v>
      </c>
      <c r="D375" s="286" t="str">
        <f>IF(ISERROR(VLOOKUP(B375,Translate!$G$3:$H$168,2,FALSE)),"",VLOOKUP(B375,Translate!$G$3:$H$168,2,FALSE))</f>
        <v/>
      </c>
      <c r="L375" s="275" t="str">
        <f t="shared" si="32"/>
        <v/>
      </c>
      <c r="M375" s="275" t="str">
        <f t="shared" si="33"/>
        <v/>
      </c>
      <c r="Q375" s="275"/>
      <c r="W375" s="275">
        <f t="shared" si="34"/>
        <v>0</v>
      </c>
      <c r="X375" s="275">
        <f t="shared" si="35"/>
        <v>0</v>
      </c>
    </row>
    <row r="376" spans="1:24" x14ac:dyDescent="0.25">
      <c r="A376" s="287" t="s">
        <v>1732</v>
      </c>
      <c r="B376" s="287"/>
      <c r="C376" s="287" t="s">
        <v>2280</v>
      </c>
      <c r="D376" s="286" t="str">
        <f>IF(ISERROR(VLOOKUP(B376,Translate!$G$3:$H$168,2,FALSE)),"",VLOOKUP(B376,Translate!$G$3:$H$168,2,FALSE))</f>
        <v/>
      </c>
      <c r="L376" s="275" t="str">
        <f t="shared" si="32"/>
        <v/>
      </c>
      <c r="M376" s="275" t="str">
        <f t="shared" si="33"/>
        <v/>
      </c>
      <c r="Q376" s="275"/>
      <c r="W376" s="275">
        <f t="shared" si="34"/>
        <v>0</v>
      </c>
      <c r="X376" s="275">
        <f t="shared" si="35"/>
        <v>0</v>
      </c>
    </row>
    <row r="377" spans="1:24" x14ac:dyDescent="0.25">
      <c r="A377" s="287" t="s">
        <v>1736</v>
      </c>
      <c r="B377" s="287"/>
      <c r="C377" s="287" t="s">
        <v>2281</v>
      </c>
      <c r="D377" s="286" t="str">
        <f>IF(ISERROR(VLOOKUP(B377,Translate!$G$3:$H$168,2,FALSE)),"",VLOOKUP(B377,Translate!$G$3:$H$168,2,FALSE))</f>
        <v/>
      </c>
      <c r="L377" s="275" t="str">
        <f t="shared" si="32"/>
        <v/>
      </c>
      <c r="M377" s="275" t="str">
        <f t="shared" si="33"/>
        <v/>
      </c>
      <c r="Q377" s="275"/>
      <c r="W377" s="275">
        <f t="shared" si="34"/>
        <v>0</v>
      </c>
      <c r="X377" s="275">
        <f t="shared" si="35"/>
        <v>0</v>
      </c>
    </row>
    <row r="378" spans="1:24" x14ac:dyDescent="0.25">
      <c r="A378" s="287" t="s">
        <v>1739</v>
      </c>
      <c r="B378" s="287"/>
      <c r="C378" s="287" t="s">
        <v>2282</v>
      </c>
      <c r="D378" s="286" t="str">
        <f>IF(ISERROR(VLOOKUP(B378,Translate!$G$3:$H$168,2,FALSE)),"",VLOOKUP(B378,Translate!$G$3:$H$168,2,FALSE))</f>
        <v/>
      </c>
      <c r="L378" s="275" t="str">
        <f t="shared" si="32"/>
        <v/>
      </c>
      <c r="M378" s="275" t="str">
        <f t="shared" si="33"/>
        <v/>
      </c>
      <c r="Q378" s="275"/>
      <c r="W378" s="275">
        <f t="shared" si="34"/>
        <v>0</v>
      </c>
      <c r="X378" s="275">
        <f t="shared" si="35"/>
        <v>0</v>
      </c>
    </row>
    <row r="379" spans="1:24" x14ac:dyDescent="0.25">
      <c r="A379" s="287" t="s">
        <v>1742</v>
      </c>
      <c r="B379" s="287"/>
      <c r="C379" s="287" t="s">
        <v>2283</v>
      </c>
      <c r="D379" s="286" t="str">
        <f>IF(ISERROR(VLOOKUP(B379,Translate!$G$3:$H$168,2,FALSE)),"",VLOOKUP(B379,Translate!$G$3:$H$168,2,FALSE))</f>
        <v/>
      </c>
      <c r="L379" s="275" t="str">
        <f t="shared" si="32"/>
        <v/>
      </c>
      <c r="M379" s="275" t="str">
        <f t="shared" si="33"/>
        <v/>
      </c>
      <c r="Q379" s="275"/>
      <c r="W379" s="275">
        <f t="shared" si="34"/>
        <v>0</v>
      </c>
      <c r="X379" s="275">
        <f t="shared" si="35"/>
        <v>0</v>
      </c>
    </row>
    <row r="380" spans="1:24" x14ac:dyDescent="0.25">
      <c r="A380" s="287" t="s">
        <v>2934</v>
      </c>
      <c r="B380" s="287" t="s">
        <v>1798</v>
      </c>
      <c r="C380" s="287" t="s">
        <v>2284</v>
      </c>
      <c r="D380" s="286" t="str">
        <f>IF(ISERROR(VLOOKUP(B380,Translate!$G$3:$H$168,2,FALSE)),"",VLOOKUP(B380,Translate!$G$3:$H$168,2,FALSE))</f>
        <v xml:space="preserve"> (llinellau 8.1 i 8.7)</v>
      </c>
      <c r="L380" s="275" t="str">
        <f t="shared" si="32"/>
        <v/>
      </c>
      <c r="M380" s="275" t="str">
        <f t="shared" si="33"/>
        <v/>
      </c>
      <c r="Q380" s="275"/>
      <c r="W380" s="275">
        <f t="shared" si="34"/>
        <v>0</v>
      </c>
      <c r="X380" s="275">
        <f t="shared" si="35"/>
        <v>0</v>
      </c>
    </row>
    <row r="381" spans="1:24" x14ac:dyDescent="0.25">
      <c r="A381" s="287" t="s">
        <v>1756</v>
      </c>
      <c r="B381" s="287"/>
      <c r="C381" s="287" t="s">
        <v>2285</v>
      </c>
      <c r="D381" s="286" t="str">
        <f>IF(ISERROR(VLOOKUP(B381,Translate!$G$3:$H$168,2,FALSE)),"",VLOOKUP(B381,Translate!$G$3:$H$168,2,FALSE))</f>
        <v/>
      </c>
      <c r="L381" s="275" t="str">
        <f t="shared" si="32"/>
        <v/>
      </c>
      <c r="M381" s="275" t="str">
        <f t="shared" si="33"/>
        <v/>
      </c>
      <c r="Q381" s="275"/>
      <c r="W381" s="275">
        <f t="shared" si="34"/>
        <v>0</v>
      </c>
      <c r="X381" s="275">
        <f t="shared" si="35"/>
        <v>0</v>
      </c>
    </row>
    <row r="382" spans="1:24" x14ac:dyDescent="0.25">
      <c r="A382" s="287" t="s">
        <v>1761</v>
      </c>
      <c r="B382" s="287"/>
      <c r="C382" s="287" t="s">
        <v>2286</v>
      </c>
      <c r="D382" s="286" t="str">
        <f>IF(ISERROR(VLOOKUP(B382,Translate!$G$3:$H$168,2,FALSE)),"",VLOOKUP(B382,Translate!$G$3:$H$168,2,FALSE))</f>
        <v/>
      </c>
      <c r="L382" s="275" t="str">
        <f t="shared" si="32"/>
        <v/>
      </c>
      <c r="M382" s="275" t="str">
        <f t="shared" si="33"/>
        <v/>
      </c>
      <c r="Q382" s="275"/>
      <c r="W382" s="275">
        <f t="shared" si="34"/>
        <v>0</v>
      </c>
      <c r="X382" s="275">
        <f t="shared" si="35"/>
        <v>0</v>
      </c>
    </row>
    <row r="383" spans="1:24" x14ac:dyDescent="0.25">
      <c r="A383" s="287" t="s">
        <v>1765</v>
      </c>
      <c r="B383" s="287"/>
      <c r="C383" s="287" t="s">
        <v>2287</v>
      </c>
      <c r="D383" s="286" t="str">
        <f>IF(ISERROR(VLOOKUP(B383,Translate!$G$3:$H$168,2,FALSE)),"",VLOOKUP(B383,Translate!$G$3:$H$168,2,FALSE))</f>
        <v/>
      </c>
      <c r="L383" s="275" t="str">
        <f t="shared" si="32"/>
        <v/>
      </c>
      <c r="M383" s="275" t="str">
        <f t="shared" si="33"/>
        <v/>
      </c>
      <c r="Q383" s="275"/>
      <c r="W383" s="275">
        <f t="shared" si="34"/>
        <v>0</v>
      </c>
      <c r="X383" s="275">
        <f t="shared" si="35"/>
        <v>0</v>
      </c>
    </row>
    <row r="384" spans="1:24" x14ac:dyDescent="0.25">
      <c r="A384" s="288" t="s">
        <v>1768</v>
      </c>
      <c r="B384" s="288"/>
      <c r="C384" s="288" t="s">
        <v>2288</v>
      </c>
      <c r="D384" s="286" t="str">
        <f>IF(ISERROR(VLOOKUP(B384,Translate!$G$3:$H$168,2,FALSE)),"",VLOOKUP(B384,Translate!$G$3:$H$168,2,FALSE))</f>
        <v/>
      </c>
      <c r="L384" s="275" t="str">
        <f t="shared" si="32"/>
        <v/>
      </c>
      <c r="M384" s="275" t="str">
        <f t="shared" si="33"/>
        <v/>
      </c>
      <c r="Q384" s="275"/>
      <c r="W384" s="275">
        <f t="shared" si="34"/>
        <v>0</v>
      </c>
      <c r="X384" s="275">
        <f t="shared" si="35"/>
        <v>0</v>
      </c>
    </row>
    <row r="385" spans="1:24" x14ac:dyDescent="0.25">
      <c r="A385" s="287" t="s">
        <v>1780</v>
      </c>
      <c r="B385" s="287"/>
      <c r="C385" s="287" t="s">
        <v>2289</v>
      </c>
      <c r="D385" s="286" t="str">
        <f>IF(ISERROR(VLOOKUP(B385,Translate!$G$3:$H$168,2,FALSE)),"",VLOOKUP(B385,Translate!$G$3:$H$168,2,FALSE))</f>
        <v/>
      </c>
      <c r="L385" s="275" t="str">
        <f t="shared" si="32"/>
        <v/>
      </c>
      <c r="M385" s="275" t="str">
        <f t="shared" si="33"/>
        <v/>
      </c>
      <c r="Q385" s="275"/>
      <c r="W385" s="275">
        <f t="shared" si="34"/>
        <v>0</v>
      </c>
      <c r="X385" s="275">
        <f t="shared" si="35"/>
        <v>0</v>
      </c>
    </row>
    <row r="386" spans="1:24" x14ac:dyDescent="0.25">
      <c r="A386" s="287" t="s">
        <v>1781</v>
      </c>
      <c r="B386" s="287"/>
      <c r="C386" s="287" t="s">
        <v>2290</v>
      </c>
      <c r="D386" s="286" t="str">
        <f>IF(ISERROR(VLOOKUP(B386,Translate!$G$3:$H$168,2,FALSE)),"",VLOOKUP(B386,Translate!$G$3:$H$168,2,FALSE))</f>
        <v/>
      </c>
      <c r="L386" s="275" t="str">
        <f t="shared" si="32"/>
        <v/>
      </c>
      <c r="M386" s="275" t="str">
        <f t="shared" si="33"/>
        <v/>
      </c>
      <c r="Q386" s="275"/>
      <c r="W386" s="275">
        <f t="shared" si="34"/>
        <v>0</v>
      </c>
      <c r="X386" s="275">
        <f t="shared" si="35"/>
        <v>0</v>
      </c>
    </row>
    <row r="387" spans="1:24" x14ac:dyDescent="0.25">
      <c r="A387" s="287" t="s">
        <v>1785</v>
      </c>
      <c r="B387" s="287"/>
      <c r="C387" s="287" t="s">
        <v>2291</v>
      </c>
      <c r="D387" s="286" t="str">
        <f>IF(ISERROR(VLOOKUP(B387,Translate!$G$3:$H$168,2,FALSE)),"",VLOOKUP(B387,Translate!$G$3:$H$168,2,FALSE))</f>
        <v/>
      </c>
      <c r="L387" s="275" t="str">
        <f t="shared" si="32"/>
        <v/>
      </c>
      <c r="M387" s="275" t="str">
        <f t="shared" si="33"/>
        <v/>
      </c>
      <c r="Q387" s="275"/>
      <c r="W387" s="275">
        <f t="shared" si="34"/>
        <v>0</v>
      </c>
      <c r="X387" s="275">
        <f t="shared" si="35"/>
        <v>0</v>
      </c>
    </row>
    <row r="388" spans="1:24" x14ac:dyDescent="0.25">
      <c r="A388" s="287" t="s">
        <v>1788</v>
      </c>
      <c r="B388" s="287"/>
      <c r="C388" s="287" t="s">
        <v>2292</v>
      </c>
      <c r="D388" s="286" t="str">
        <f>IF(ISERROR(VLOOKUP(B388,Translate!$G$3:$H$168,2,FALSE)),"",VLOOKUP(B388,Translate!$G$3:$H$168,2,FALSE))</f>
        <v/>
      </c>
      <c r="L388" s="275" t="str">
        <f t="shared" si="32"/>
        <v/>
      </c>
      <c r="M388" s="275" t="str">
        <f t="shared" si="33"/>
        <v/>
      </c>
      <c r="Q388" s="275"/>
      <c r="W388" s="275">
        <f t="shared" si="34"/>
        <v>0</v>
      </c>
      <c r="X388" s="275">
        <f t="shared" si="35"/>
        <v>0</v>
      </c>
    </row>
    <row r="389" spans="1:24" x14ac:dyDescent="0.25">
      <c r="A389" s="287" t="s">
        <v>1792</v>
      </c>
      <c r="B389" s="287"/>
      <c r="C389" s="287" t="s">
        <v>2293</v>
      </c>
      <c r="D389" s="286" t="str">
        <f>IF(ISERROR(VLOOKUP(B389,Translate!$G$3:$H$168,2,FALSE)),"",VLOOKUP(B389,Translate!$G$3:$H$168,2,FALSE))</f>
        <v/>
      </c>
      <c r="L389" s="275" t="str">
        <f t="shared" si="32"/>
        <v/>
      </c>
      <c r="M389" s="275" t="str">
        <f t="shared" si="33"/>
        <v/>
      </c>
      <c r="Q389" s="275"/>
      <c r="W389" s="275">
        <f t="shared" si="34"/>
        <v>0</v>
      </c>
      <c r="X389" s="275">
        <f t="shared" si="35"/>
        <v>0</v>
      </c>
    </row>
    <row r="390" spans="1:24" x14ac:dyDescent="0.25">
      <c r="A390" s="288" t="s">
        <v>1796</v>
      </c>
      <c r="B390" s="288"/>
      <c r="C390" s="288" t="s">
        <v>2294</v>
      </c>
      <c r="D390" s="286" t="str">
        <f>IF(ISERROR(VLOOKUP(B390,Translate!$G$3:$H$168,2,FALSE)),"",VLOOKUP(B390,Translate!$G$3:$H$168,2,FALSE))</f>
        <v/>
      </c>
      <c r="L390" s="275" t="str">
        <f t="shared" si="32"/>
        <v/>
      </c>
      <c r="M390" s="275" t="str">
        <f t="shared" si="33"/>
        <v/>
      </c>
      <c r="Q390" s="275"/>
      <c r="W390" s="275">
        <f t="shared" si="34"/>
        <v>0</v>
      </c>
      <c r="X390" s="275">
        <f t="shared" si="35"/>
        <v>0</v>
      </c>
    </row>
    <row r="391" spans="1:24" x14ac:dyDescent="0.25">
      <c r="A391" s="287" t="s">
        <v>1800</v>
      </c>
      <c r="B391" s="287"/>
      <c r="C391" s="287" t="s">
        <v>2295</v>
      </c>
      <c r="D391" s="286" t="str">
        <f>IF(ISERROR(VLOOKUP(B391,Translate!$G$3:$H$168,2,FALSE)),"",VLOOKUP(B391,Translate!$G$3:$H$168,2,FALSE))</f>
        <v/>
      </c>
      <c r="L391" s="275" t="str">
        <f t="shared" ref="L391:L417" si="36">IF(ISERROR(FIND("=",O391)),"",RIGHT(O391,LEN(O391)-FIND("=",O391)+3))</f>
        <v/>
      </c>
      <c r="M391" s="275" t="str">
        <f t="shared" ref="M391:M454" si="37">IF(ISERROR(FIND(" (include",O391)),"",RIGHT(O391,LEN(O391)-FIND(" (include",O391)))</f>
        <v/>
      </c>
      <c r="Q391" s="275"/>
      <c r="W391" s="275">
        <f t="shared" si="34"/>
        <v>0</v>
      </c>
      <c r="X391" s="275">
        <f t="shared" si="35"/>
        <v>0</v>
      </c>
    </row>
    <row r="392" spans="1:24" x14ac:dyDescent="0.25">
      <c r="A392" s="287" t="s">
        <v>1805</v>
      </c>
      <c r="B392" s="287"/>
      <c r="C392" s="287" t="s">
        <v>2296</v>
      </c>
      <c r="D392" s="286" t="str">
        <f>IF(ISERROR(VLOOKUP(B392,Translate!$G$3:$H$168,2,FALSE)),"",VLOOKUP(B392,Translate!$G$3:$H$168,2,FALSE))</f>
        <v/>
      </c>
      <c r="L392" s="275" t="str">
        <f t="shared" si="36"/>
        <v/>
      </c>
      <c r="M392" s="275" t="str">
        <f t="shared" si="37"/>
        <v/>
      </c>
      <c r="Q392" s="275"/>
      <c r="W392" s="275">
        <f t="shared" si="34"/>
        <v>0</v>
      </c>
      <c r="X392" s="275">
        <f t="shared" si="35"/>
        <v>0</v>
      </c>
    </row>
    <row r="393" spans="1:24" x14ac:dyDescent="0.25">
      <c r="A393" s="287" t="s">
        <v>1807</v>
      </c>
      <c r="B393" s="287"/>
      <c r="C393" s="287" t="s">
        <v>2297</v>
      </c>
      <c r="D393" s="286" t="str">
        <f>IF(ISERROR(VLOOKUP(B393,Translate!$G$3:$H$168,2,FALSE)),"",VLOOKUP(B393,Translate!$G$3:$H$168,2,FALSE))</f>
        <v/>
      </c>
      <c r="L393" s="275" t="str">
        <f t="shared" si="36"/>
        <v/>
      </c>
      <c r="M393" s="275" t="str">
        <f t="shared" si="37"/>
        <v/>
      </c>
      <c r="Q393" s="275"/>
      <c r="W393" s="275">
        <f t="shared" si="34"/>
        <v>0</v>
      </c>
      <c r="X393" s="275">
        <f t="shared" si="35"/>
        <v>0</v>
      </c>
    </row>
    <row r="394" spans="1:24" x14ac:dyDescent="0.25">
      <c r="A394" s="287" t="s">
        <v>2935</v>
      </c>
      <c r="B394" s="287" t="s">
        <v>1636</v>
      </c>
      <c r="C394" s="287" t="s">
        <v>2298</v>
      </c>
      <c r="D394" s="286" t="str">
        <f>IF(ISERROR(VLOOKUP(B394,Translate!$G$3:$H$168,2,FALSE)),"",VLOOKUP(B394,Translate!$G$3:$H$168,2,FALSE))</f>
        <v xml:space="preserve"> (llinellau 16 i 23)</v>
      </c>
      <c r="L394" s="275" t="str">
        <f t="shared" si="36"/>
        <v/>
      </c>
      <c r="M394" s="275" t="str">
        <f t="shared" si="37"/>
        <v/>
      </c>
      <c r="Q394" s="275"/>
      <c r="W394" s="275">
        <f t="shared" si="34"/>
        <v>0</v>
      </c>
      <c r="X394" s="275">
        <f t="shared" si="35"/>
        <v>0</v>
      </c>
    </row>
    <row r="395" spans="1:24" x14ac:dyDescent="0.25">
      <c r="A395" s="287" t="s">
        <v>1810</v>
      </c>
      <c r="B395" s="287"/>
      <c r="C395" s="287" t="s">
        <v>2299</v>
      </c>
      <c r="D395" s="286" t="str">
        <f>IF(ISERROR(VLOOKUP(B395,Translate!$G$3:$H$168,2,FALSE)),"",VLOOKUP(B395,Translate!$G$3:$H$168,2,FALSE))</f>
        <v/>
      </c>
      <c r="L395" s="275" t="str">
        <f t="shared" si="36"/>
        <v/>
      </c>
      <c r="M395" s="275" t="str">
        <f t="shared" si="37"/>
        <v/>
      </c>
      <c r="Q395" s="275"/>
      <c r="W395" s="275">
        <f t="shared" si="34"/>
        <v>0</v>
      </c>
      <c r="X395" s="275">
        <f t="shared" si="35"/>
        <v>0</v>
      </c>
    </row>
    <row r="396" spans="1:24" x14ac:dyDescent="0.25">
      <c r="A396" s="287" t="s">
        <v>1812</v>
      </c>
      <c r="B396" s="287"/>
      <c r="C396" s="287" t="s">
        <v>2300</v>
      </c>
      <c r="D396" s="286" t="str">
        <f>IF(ISERROR(VLOOKUP(B396,Translate!$G$3:$H$168,2,FALSE)),"",VLOOKUP(B396,Translate!$G$3:$H$168,2,FALSE))</f>
        <v/>
      </c>
      <c r="L396" s="275" t="str">
        <f t="shared" si="36"/>
        <v/>
      </c>
      <c r="M396" s="275" t="str">
        <f t="shared" si="37"/>
        <v/>
      </c>
      <c r="Q396" s="275"/>
      <c r="W396" s="275">
        <f t="shared" si="34"/>
        <v>0</v>
      </c>
      <c r="X396" s="275">
        <f t="shared" si="35"/>
        <v>0</v>
      </c>
    </row>
    <row r="397" spans="1:24" x14ac:dyDescent="0.25">
      <c r="A397" s="287" t="s">
        <v>1815</v>
      </c>
      <c r="B397" s="287"/>
      <c r="C397" s="287" t="s">
        <v>2301</v>
      </c>
      <c r="D397" s="286" t="str">
        <f>IF(ISERROR(VLOOKUP(B397,Translate!$G$3:$H$168,2,FALSE)),"",VLOOKUP(B397,Translate!$G$3:$H$168,2,FALSE))</f>
        <v/>
      </c>
      <c r="L397" s="275" t="str">
        <f t="shared" si="36"/>
        <v/>
      </c>
      <c r="M397" s="275" t="str">
        <f t="shared" si="37"/>
        <v/>
      </c>
      <c r="Q397" s="275"/>
      <c r="W397" s="275">
        <f t="shared" si="34"/>
        <v>0</v>
      </c>
      <c r="X397" s="275">
        <f t="shared" si="35"/>
        <v>0</v>
      </c>
    </row>
    <row r="398" spans="1:24" x14ac:dyDescent="0.25">
      <c r="A398" s="287" t="s">
        <v>1817</v>
      </c>
      <c r="B398" s="287"/>
      <c r="C398" s="287" t="s">
        <v>2302</v>
      </c>
      <c r="D398" s="286" t="str">
        <f>IF(ISERROR(VLOOKUP(B398,Translate!$G$3:$H$168,2,FALSE)),"",VLOOKUP(B398,Translate!$G$3:$H$168,2,FALSE))</f>
        <v/>
      </c>
      <c r="L398" s="275" t="str">
        <f t="shared" si="36"/>
        <v/>
      </c>
      <c r="M398" s="275" t="str">
        <f t="shared" si="37"/>
        <v/>
      </c>
      <c r="Q398" s="275"/>
      <c r="W398" s="275">
        <f t="shared" si="34"/>
        <v>0</v>
      </c>
      <c r="X398" s="275">
        <f t="shared" si="35"/>
        <v>0</v>
      </c>
    </row>
    <row r="399" spans="1:24" x14ac:dyDescent="0.25">
      <c r="A399" s="287" t="s">
        <v>1821</v>
      </c>
      <c r="B399" s="287"/>
      <c r="C399" s="287" t="s">
        <v>2303</v>
      </c>
      <c r="D399" s="286" t="str">
        <f>IF(ISERROR(VLOOKUP(B399,Translate!$G$3:$H$168,2,FALSE)),"",VLOOKUP(B399,Translate!$G$3:$H$168,2,FALSE))</f>
        <v/>
      </c>
      <c r="L399" s="275" t="str">
        <f t="shared" si="36"/>
        <v/>
      </c>
      <c r="M399" s="275" t="str">
        <f t="shared" si="37"/>
        <v/>
      </c>
      <c r="Q399" s="275"/>
      <c r="W399" s="275">
        <f t="shared" si="34"/>
        <v>0</v>
      </c>
      <c r="X399" s="275">
        <f t="shared" si="35"/>
        <v>0</v>
      </c>
    </row>
    <row r="400" spans="1:24" x14ac:dyDescent="0.25">
      <c r="A400" s="287" t="s">
        <v>1824</v>
      </c>
      <c r="B400" s="287"/>
      <c r="C400" s="287" t="s">
        <v>2304</v>
      </c>
      <c r="D400" s="286" t="str">
        <f>IF(ISERROR(VLOOKUP(B400,Translate!$G$3:$H$168,2,FALSE)),"",VLOOKUP(B400,Translate!$G$3:$H$168,2,FALSE))</f>
        <v/>
      </c>
      <c r="L400" s="275" t="str">
        <f t="shared" si="36"/>
        <v/>
      </c>
      <c r="M400" s="275" t="str">
        <f t="shared" si="37"/>
        <v/>
      </c>
      <c r="Q400" s="275"/>
      <c r="W400" s="275">
        <f t="shared" si="34"/>
        <v>0</v>
      </c>
      <c r="X400" s="275">
        <f t="shared" si="35"/>
        <v>0</v>
      </c>
    </row>
    <row r="401" spans="1:24" x14ac:dyDescent="0.25">
      <c r="A401" s="287" t="s">
        <v>1552</v>
      </c>
      <c r="B401" s="287" t="s">
        <v>1640</v>
      </c>
      <c r="C401" s="287" t="s">
        <v>2151</v>
      </c>
      <c r="D401" s="286" t="str">
        <f>IF(ISERROR(VLOOKUP(B401,Translate!$G$3:$H$168,2,FALSE)),"",VLOOKUP(B401,Translate!$G$3:$H$168,2,FALSE))</f>
        <v xml:space="preserve"> (llinellau 25 i 31)</v>
      </c>
      <c r="L401" s="275" t="str">
        <f t="shared" si="36"/>
        <v/>
      </c>
      <c r="M401" s="275" t="str">
        <f t="shared" si="37"/>
        <v/>
      </c>
      <c r="Q401" s="275"/>
      <c r="W401" s="275">
        <f t="shared" si="34"/>
        <v>0</v>
      </c>
      <c r="X401" s="275">
        <f t="shared" si="35"/>
        <v>0</v>
      </c>
    </row>
    <row r="402" spans="1:24" x14ac:dyDescent="0.25">
      <c r="A402" s="287" t="s">
        <v>1827</v>
      </c>
      <c r="B402" s="287"/>
      <c r="C402" s="287" t="s">
        <v>2305</v>
      </c>
      <c r="D402" s="286" t="str">
        <f>IF(ISERROR(VLOOKUP(B402,Translate!$G$3:$H$168,2,FALSE)),"",VLOOKUP(B402,Translate!$G$3:$H$168,2,FALSE))</f>
        <v/>
      </c>
      <c r="L402" s="275" t="str">
        <f t="shared" si="36"/>
        <v/>
      </c>
      <c r="M402" s="275" t="str">
        <f t="shared" si="37"/>
        <v/>
      </c>
      <c r="Q402" s="275"/>
      <c r="W402" s="275">
        <f t="shared" si="34"/>
        <v>0</v>
      </c>
      <c r="X402" s="275">
        <f t="shared" si="35"/>
        <v>0</v>
      </c>
    </row>
    <row r="403" spans="1:24" x14ac:dyDescent="0.25">
      <c r="A403" s="287" t="s">
        <v>1830</v>
      </c>
      <c r="B403" s="287"/>
      <c r="C403" s="287" t="s">
        <v>2306</v>
      </c>
      <c r="D403" s="286" t="str">
        <f>IF(ISERROR(VLOOKUP(B403,Translate!$G$3:$H$168,2,FALSE)),"",VLOOKUP(B403,Translate!$G$3:$H$168,2,FALSE))</f>
        <v/>
      </c>
      <c r="L403" s="275" t="str">
        <f t="shared" si="36"/>
        <v/>
      </c>
      <c r="M403" s="275" t="str">
        <f t="shared" si="37"/>
        <v/>
      </c>
      <c r="Q403" s="275"/>
      <c r="W403" s="275">
        <f t="shared" si="34"/>
        <v>0</v>
      </c>
      <c r="X403" s="275">
        <f t="shared" si="35"/>
        <v>0</v>
      </c>
    </row>
    <row r="404" spans="1:24" x14ac:dyDescent="0.25">
      <c r="A404" s="288" t="s">
        <v>2936</v>
      </c>
      <c r="B404" s="288" t="s">
        <v>1644</v>
      </c>
      <c r="C404" s="288" t="s">
        <v>2307</v>
      </c>
      <c r="D404" s="286" t="str">
        <f>IF(ISERROR(VLOOKUP(B404,Translate!$G$3:$H$168,2,FALSE)),"",VLOOKUP(B404,Translate!$G$3:$H$168,2,FALSE))</f>
        <v xml:space="preserve"> (llinellau 33 a 34)</v>
      </c>
      <c r="L404" s="275" t="str">
        <f t="shared" si="36"/>
        <v/>
      </c>
      <c r="M404" s="275" t="str">
        <f t="shared" si="37"/>
        <v/>
      </c>
      <c r="Q404" s="275"/>
      <c r="W404" s="275">
        <f t="shared" si="34"/>
        <v>0</v>
      </c>
      <c r="X404" s="275">
        <f t="shared" si="35"/>
        <v>0</v>
      </c>
    </row>
    <row r="405" spans="1:24" x14ac:dyDescent="0.25">
      <c r="A405" s="287" t="s">
        <v>2937</v>
      </c>
      <c r="B405" s="287" t="s">
        <v>1648</v>
      </c>
      <c r="C405" s="287" t="s">
        <v>2308</v>
      </c>
      <c r="D405" s="286" t="str">
        <f>IF(ISERROR(VLOOKUP(B405,Translate!$G$3:$H$168,2,FALSE)),"",VLOOKUP(B405,Translate!$G$3:$H$168,2,FALSE))</f>
        <v xml:space="preserve"> (llinellau 24+32+35)</v>
      </c>
      <c r="L405" s="275" t="str">
        <f t="shared" si="36"/>
        <v/>
      </c>
      <c r="M405" s="275" t="str">
        <f t="shared" si="37"/>
        <v/>
      </c>
      <c r="Q405" s="275"/>
      <c r="W405" s="275">
        <f t="shared" si="34"/>
        <v>0</v>
      </c>
      <c r="X405" s="275">
        <f t="shared" si="35"/>
        <v>0</v>
      </c>
    </row>
    <row r="406" spans="1:24" x14ac:dyDescent="0.25">
      <c r="A406" s="287" t="s">
        <v>1837</v>
      </c>
      <c r="B406" s="287"/>
      <c r="C406" s="287" t="s">
        <v>2309</v>
      </c>
      <c r="D406" s="286" t="str">
        <f>IF(ISERROR(VLOOKUP(B406,Translate!$G$3:$H$168,2,FALSE)),"",VLOOKUP(B406,Translate!$G$3:$H$168,2,FALSE))</f>
        <v/>
      </c>
      <c r="L406" s="275" t="str">
        <f t="shared" si="36"/>
        <v/>
      </c>
      <c r="M406" s="275" t="str">
        <f t="shared" si="37"/>
        <v/>
      </c>
      <c r="Q406" s="275"/>
      <c r="W406" s="275">
        <f t="shared" si="34"/>
        <v>0</v>
      </c>
      <c r="X406" s="275">
        <f t="shared" si="35"/>
        <v>0</v>
      </c>
    </row>
    <row r="407" spans="1:24" x14ac:dyDescent="0.25">
      <c r="A407" s="287" t="s">
        <v>2938</v>
      </c>
      <c r="B407" s="287" t="s">
        <v>1652</v>
      </c>
      <c r="C407" s="287" t="s">
        <v>2310</v>
      </c>
      <c r="D407" s="286" t="str">
        <f>IF(ISERROR(VLOOKUP(B407,Translate!$G$3:$H$168,2,FALSE)),"",VLOOKUP(B407,Translate!$G$3:$H$168,2,FALSE))</f>
        <v xml:space="preserve"> (llinellau 37 i 39)</v>
      </c>
      <c r="L407" s="275" t="str">
        <f t="shared" si="36"/>
        <v/>
      </c>
      <c r="M407" s="275" t="str">
        <f t="shared" si="37"/>
        <v/>
      </c>
      <c r="Q407" s="275"/>
      <c r="W407" s="275">
        <f t="shared" si="34"/>
        <v>0</v>
      </c>
      <c r="X407" s="275">
        <f t="shared" si="35"/>
        <v>0</v>
      </c>
    </row>
    <row r="408" spans="1:24" x14ac:dyDescent="0.25">
      <c r="A408" s="287" t="s">
        <v>2939</v>
      </c>
      <c r="B408" s="287" t="s">
        <v>1656</v>
      </c>
      <c r="C408" s="287" t="s">
        <v>2311</v>
      </c>
      <c r="D408" s="286" t="str">
        <f>IF(ISERROR(VLOOKUP(B408,Translate!$G$3:$H$168,2,FALSE)),"",VLOOKUP(B408,Translate!$G$3:$H$168,2,FALSE))</f>
        <v xml:space="preserve"> (llinellau 41 i 43)</v>
      </c>
      <c r="L408" s="275" t="str">
        <f t="shared" si="36"/>
        <v/>
      </c>
      <c r="M408" s="275" t="str">
        <f t="shared" si="37"/>
        <v/>
      </c>
      <c r="Q408" s="275"/>
      <c r="W408" s="275">
        <f t="shared" si="34"/>
        <v>0</v>
      </c>
      <c r="X408" s="275">
        <f t="shared" si="35"/>
        <v>0</v>
      </c>
    </row>
    <row r="409" spans="1:24" x14ac:dyDescent="0.25">
      <c r="A409" s="287" t="s">
        <v>1846</v>
      </c>
      <c r="B409" s="287"/>
      <c r="C409" s="287" t="s">
        <v>2312</v>
      </c>
      <c r="D409" s="286" t="str">
        <f>IF(ISERROR(VLOOKUP(B409,Translate!$G$3:$H$168,2,FALSE)),"",VLOOKUP(B409,Translate!$G$3:$H$168,2,FALSE))</f>
        <v/>
      </c>
      <c r="L409" s="275" t="str">
        <f t="shared" si="36"/>
        <v/>
      </c>
      <c r="M409" s="275" t="str">
        <f t="shared" si="37"/>
        <v/>
      </c>
      <c r="Q409" s="275"/>
      <c r="W409" s="275">
        <f t="shared" ref="W409:W472" si="38">IF(LEFT(V409,1)=" ",RIGHT(V409,LEN(V409)-1),V409)</f>
        <v>0</v>
      </c>
      <c r="X409" s="275">
        <f t="shared" ref="X409:X472" si="39">IF(LEFT(W409,1)=" ",1,0)</f>
        <v>0</v>
      </c>
    </row>
    <row r="410" spans="1:24" x14ac:dyDescent="0.25">
      <c r="A410" s="287" t="s">
        <v>2940</v>
      </c>
      <c r="B410" s="287" t="s">
        <v>1659</v>
      </c>
      <c r="C410" s="287" t="s">
        <v>2313</v>
      </c>
      <c r="D410" s="286" t="str">
        <f>IF(ISERROR(VLOOKUP(B410,Translate!$G$3:$H$168,2,FALSE)),"",VLOOKUP(B410,Translate!$G$3:$H$168,2,FALSE))</f>
        <v xml:space="preserve"> (llinellau 46 a 47)</v>
      </c>
      <c r="L410" s="275" t="str">
        <f t="shared" si="36"/>
        <v/>
      </c>
      <c r="M410" s="275" t="str">
        <f t="shared" si="37"/>
        <v/>
      </c>
      <c r="Q410" s="275"/>
      <c r="W410" s="275">
        <f t="shared" si="38"/>
        <v>0</v>
      </c>
      <c r="X410" s="275">
        <f t="shared" si="39"/>
        <v>0</v>
      </c>
    </row>
    <row r="411" spans="1:24" x14ac:dyDescent="0.25">
      <c r="A411" s="287" t="s">
        <v>1849</v>
      </c>
      <c r="B411" s="287"/>
      <c r="C411" s="287" t="s">
        <v>2314</v>
      </c>
      <c r="D411" s="286" t="str">
        <f>IF(ISERROR(VLOOKUP(B411,Translate!$G$3:$H$168,2,FALSE)),"",VLOOKUP(B411,Translate!$G$3:$H$168,2,FALSE))</f>
        <v/>
      </c>
      <c r="L411" s="275" t="str">
        <f t="shared" si="36"/>
        <v/>
      </c>
      <c r="M411" s="275" t="str">
        <f t="shared" si="37"/>
        <v/>
      </c>
      <c r="Q411" s="275"/>
      <c r="W411" s="275">
        <f t="shared" si="38"/>
        <v>0</v>
      </c>
      <c r="X411" s="275">
        <f t="shared" si="39"/>
        <v>0</v>
      </c>
    </row>
    <row r="412" spans="1:24" x14ac:dyDescent="0.25">
      <c r="A412" s="287" t="s">
        <v>1860</v>
      </c>
      <c r="B412" s="287"/>
      <c r="C412" s="287" t="s">
        <v>2315</v>
      </c>
      <c r="D412" s="286" t="str">
        <f>IF(ISERROR(VLOOKUP(B412,Translate!$G$3:$H$168,2,FALSE)),"",VLOOKUP(B412,Translate!$G$3:$H$168,2,FALSE))</f>
        <v/>
      </c>
      <c r="L412" s="275" t="str">
        <f t="shared" si="36"/>
        <v/>
      </c>
      <c r="M412" s="275" t="str">
        <f t="shared" si="37"/>
        <v/>
      </c>
      <c r="Q412" s="275"/>
      <c r="W412" s="275">
        <f t="shared" si="38"/>
        <v>0</v>
      </c>
      <c r="X412" s="275">
        <f t="shared" si="39"/>
        <v>0</v>
      </c>
    </row>
    <row r="413" spans="1:24" x14ac:dyDescent="0.25">
      <c r="A413" s="287" t="s">
        <v>2941</v>
      </c>
      <c r="B413" s="287" t="s">
        <v>1663</v>
      </c>
      <c r="C413" s="287" t="s">
        <v>2316</v>
      </c>
      <c r="D413" s="286" t="str">
        <f>IF(ISERROR(VLOOKUP(B413,Translate!$G$3:$H$168,2,FALSE)),"",VLOOKUP(B413,Translate!$G$3:$H$168,2,FALSE))</f>
        <v xml:space="preserve"> (llinellau 49 i 59)</v>
      </c>
      <c r="L413" s="275" t="str">
        <f t="shared" si="36"/>
        <v/>
      </c>
      <c r="M413" s="275" t="str">
        <f t="shared" si="37"/>
        <v/>
      </c>
      <c r="Q413" s="275"/>
      <c r="W413" s="275">
        <f t="shared" si="38"/>
        <v>0</v>
      </c>
      <c r="X413" s="275">
        <f t="shared" si="39"/>
        <v>0</v>
      </c>
    </row>
    <row r="414" spans="1:24" x14ac:dyDescent="0.25">
      <c r="A414" s="287" t="s">
        <v>1870</v>
      </c>
      <c r="B414" s="287"/>
      <c r="C414" s="287" t="s">
        <v>2317</v>
      </c>
      <c r="D414" s="286" t="str">
        <f>IF(ISERROR(VLOOKUP(B414,Translate!$G$3:$H$168,2,FALSE)),"",VLOOKUP(B414,Translate!$G$3:$H$168,2,FALSE))</f>
        <v/>
      </c>
      <c r="L414" s="275" t="str">
        <f t="shared" si="36"/>
        <v/>
      </c>
      <c r="M414" s="275" t="str">
        <f t="shared" si="37"/>
        <v/>
      </c>
      <c r="Q414" s="275"/>
      <c r="W414" s="275">
        <f t="shared" si="38"/>
        <v>0</v>
      </c>
      <c r="X414" s="275">
        <f t="shared" si="39"/>
        <v>0</v>
      </c>
    </row>
    <row r="415" spans="1:24" x14ac:dyDescent="0.25">
      <c r="A415" s="287" t="s">
        <v>1872</v>
      </c>
      <c r="B415" s="287"/>
      <c r="C415" s="287" t="s">
        <v>2318</v>
      </c>
      <c r="D415" s="286" t="str">
        <f>IF(ISERROR(VLOOKUP(B415,Translate!$G$3:$H$168,2,FALSE)),"",VLOOKUP(B415,Translate!$G$3:$H$168,2,FALSE))</f>
        <v/>
      </c>
      <c r="L415" s="275" t="str">
        <f t="shared" si="36"/>
        <v/>
      </c>
      <c r="M415" s="275" t="str">
        <f t="shared" si="37"/>
        <v/>
      </c>
      <c r="Q415" s="275"/>
      <c r="W415" s="275">
        <f t="shared" si="38"/>
        <v>0</v>
      </c>
      <c r="X415" s="275">
        <f t="shared" si="39"/>
        <v>0</v>
      </c>
    </row>
    <row r="416" spans="1:24" x14ac:dyDescent="0.25">
      <c r="A416" s="287" t="s">
        <v>2942</v>
      </c>
      <c r="B416" s="287" t="s">
        <v>1667</v>
      </c>
      <c r="C416" s="287" t="s">
        <v>2319</v>
      </c>
      <c r="D416" s="286" t="str">
        <f>IF(ISERROR(VLOOKUP(B416,Translate!$G$3:$H$168,2,FALSE)),"",VLOOKUP(B416,Translate!$G$3:$H$168,2,FALSE))</f>
        <v xml:space="preserve"> (llinellau 61 i 63)</v>
      </c>
      <c r="L416" s="275" t="str">
        <f t="shared" si="36"/>
        <v/>
      </c>
      <c r="M416" s="275" t="str">
        <f t="shared" si="37"/>
        <v/>
      </c>
      <c r="Q416" s="275"/>
      <c r="W416" s="275">
        <f t="shared" si="38"/>
        <v>0</v>
      </c>
      <c r="X416" s="275">
        <f t="shared" si="39"/>
        <v>0</v>
      </c>
    </row>
    <row r="417" spans="1:24" ht="37.5" x14ac:dyDescent="0.25">
      <c r="A417" s="287" t="s">
        <v>2943</v>
      </c>
      <c r="B417" s="287" t="s">
        <v>1671</v>
      </c>
      <c r="C417" s="287" t="s">
        <v>2320</v>
      </c>
      <c r="D417" s="286" t="str">
        <f>IF(ISERROR(VLOOKUP(B417,Translate!$G$3:$H$168,2,FALSE)),"",VLOOKUP(B417,Translate!$G$3:$H$168,2,FALSE))</f>
        <v xml:space="preserve"> (llinellau 6+7+15+36+40+44+48+60+65)</v>
      </c>
      <c r="L417" s="275" t="str">
        <f t="shared" si="36"/>
        <v/>
      </c>
      <c r="M417" s="275" t="str">
        <f t="shared" si="37"/>
        <v/>
      </c>
      <c r="Q417" s="275"/>
      <c r="W417" s="275">
        <f t="shared" si="38"/>
        <v>0</v>
      </c>
      <c r="X417" s="275">
        <f t="shared" si="39"/>
        <v>0</v>
      </c>
    </row>
    <row r="418" spans="1:24" ht="13" x14ac:dyDescent="0.25">
      <c r="A418" s="287" t="s">
        <v>1876</v>
      </c>
      <c r="B418" s="287"/>
      <c r="C418" s="287" t="s">
        <v>3070</v>
      </c>
      <c r="D418" s="286" t="str">
        <f>IF(ISERROR(VLOOKUP(B418,Translate!$G$3:$H$168,2,FALSE)),"",VLOOKUP(B418,Translate!$G$3:$H$168,2,FALSE))</f>
        <v/>
      </c>
      <c r="M418" s="275" t="str">
        <f t="shared" si="37"/>
        <v/>
      </c>
      <c r="Q418" s="275"/>
      <c r="W418" s="275">
        <f t="shared" si="38"/>
        <v>0</v>
      </c>
      <c r="X418" s="275">
        <f t="shared" si="39"/>
        <v>0</v>
      </c>
    </row>
    <row r="419" spans="1:24" x14ac:dyDescent="0.25">
      <c r="A419" s="287" t="s">
        <v>1879</v>
      </c>
      <c r="B419" s="287"/>
      <c r="C419" s="287" t="s">
        <v>2321</v>
      </c>
      <c r="D419" s="286" t="str">
        <f>IF(ISERROR(VLOOKUP(B419,Translate!$G$3:$H$168,2,FALSE)),"",VLOOKUP(B419,Translate!$G$3:$H$168,2,FALSE))</f>
        <v/>
      </c>
      <c r="M419" s="275" t="str">
        <f t="shared" si="37"/>
        <v/>
      </c>
      <c r="Q419" s="275"/>
      <c r="W419" s="275">
        <f t="shared" si="38"/>
        <v>0</v>
      </c>
      <c r="X419" s="275">
        <f t="shared" si="39"/>
        <v>0</v>
      </c>
    </row>
    <row r="420" spans="1:24" x14ac:dyDescent="0.25">
      <c r="A420" s="287" t="s">
        <v>1882</v>
      </c>
      <c r="B420" s="287"/>
      <c r="C420" s="287" t="s">
        <v>2322</v>
      </c>
      <c r="D420" s="286" t="str">
        <f>IF(ISERROR(VLOOKUP(B420,Translate!$G$3:$H$168,2,FALSE)),"",VLOOKUP(B420,Translate!$G$3:$H$168,2,FALSE))</f>
        <v/>
      </c>
      <c r="M420" s="275" t="str">
        <f t="shared" si="37"/>
        <v/>
      </c>
      <c r="Q420" s="275"/>
      <c r="W420" s="275">
        <f t="shared" si="38"/>
        <v>0</v>
      </c>
      <c r="X420" s="275">
        <f t="shared" si="39"/>
        <v>0</v>
      </c>
    </row>
    <row r="421" spans="1:24" x14ac:dyDescent="0.25">
      <c r="A421" s="287" t="s">
        <v>1885</v>
      </c>
      <c r="B421" s="287"/>
      <c r="C421" s="287" t="s">
        <v>2323</v>
      </c>
      <c r="D421" s="286" t="str">
        <f>IF(ISERROR(VLOOKUP(B421,Translate!$G$3:$H$168,2,FALSE)),"",VLOOKUP(B421,Translate!$G$3:$H$168,2,FALSE))</f>
        <v/>
      </c>
      <c r="M421" s="275" t="str">
        <f t="shared" si="37"/>
        <v/>
      </c>
      <c r="Q421" s="275"/>
      <c r="W421" s="275">
        <f t="shared" si="38"/>
        <v>0</v>
      </c>
      <c r="X421" s="275">
        <f t="shared" si="39"/>
        <v>0</v>
      </c>
    </row>
    <row r="422" spans="1:24" x14ac:dyDescent="0.25">
      <c r="A422" s="287" t="s">
        <v>1888</v>
      </c>
      <c r="B422" s="287"/>
      <c r="C422" s="287" t="s">
        <v>2324</v>
      </c>
      <c r="D422" s="286" t="str">
        <f>IF(ISERROR(VLOOKUP(B422,Translate!$G$3:$H$168,2,FALSE)),"",VLOOKUP(B422,Translate!$G$3:$H$168,2,FALSE))</f>
        <v/>
      </c>
      <c r="M422" s="275" t="str">
        <f t="shared" si="37"/>
        <v/>
      </c>
      <c r="Q422" s="275"/>
      <c r="W422" s="275">
        <f t="shared" si="38"/>
        <v>0</v>
      </c>
      <c r="X422" s="275">
        <f t="shared" si="39"/>
        <v>0</v>
      </c>
    </row>
    <row r="423" spans="1:24" x14ac:dyDescent="0.25">
      <c r="A423" s="287" t="s">
        <v>2944</v>
      </c>
      <c r="B423" s="287"/>
      <c r="C423" s="287" t="s">
        <v>2325</v>
      </c>
      <c r="D423" s="286" t="str">
        <f>IF(ISERROR(VLOOKUP(B423,Translate!$G$3:$H$168,2,FALSE)),"",VLOOKUP(B423,Translate!$G$3:$H$168,2,FALSE))</f>
        <v/>
      </c>
      <c r="M423" s="275" t="str">
        <f t="shared" si="37"/>
        <v/>
      </c>
      <c r="Q423" s="275"/>
      <c r="W423" s="275">
        <f t="shared" si="38"/>
        <v>0</v>
      </c>
      <c r="X423" s="275">
        <f t="shared" si="39"/>
        <v>0</v>
      </c>
    </row>
    <row r="424" spans="1:24" x14ac:dyDescent="0.25">
      <c r="A424" s="287" t="s">
        <v>1893</v>
      </c>
      <c r="B424" s="287"/>
      <c r="C424" s="287" t="s">
        <v>2326</v>
      </c>
      <c r="D424" s="286" t="str">
        <f>IF(ISERROR(VLOOKUP(B424,Translate!$G$3:$H$168,2,FALSE)),"",VLOOKUP(B424,Translate!$G$3:$H$168,2,FALSE))</f>
        <v/>
      </c>
      <c r="M424" s="275" t="str">
        <f t="shared" si="37"/>
        <v/>
      </c>
      <c r="Q424" s="275"/>
      <c r="W424" s="275">
        <f t="shared" si="38"/>
        <v>0</v>
      </c>
      <c r="X424" s="275">
        <f t="shared" si="39"/>
        <v>0</v>
      </c>
    </row>
    <row r="425" spans="1:24" x14ac:dyDescent="0.25">
      <c r="A425" s="287" t="s">
        <v>1896</v>
      </c>
      <c r="B425" s="287"/>
      <c r="C425" s="287" t="s">
        <v>2327</v>
      </c>
      <c r="D425" s="286" t="str">
        <f>IF(ISERROR(VLOOKUP(B425,Translate!$G$3:$H$168,2,FALSE)),"",VLOOKUP(B425,Translate!$G$3:$H$168,2,FALSE))</f>
        <v/>
      </c>
      <c r="M425" s="275" t="str">
        <f t="shared" si="37"/>
        <v/>
      </c>
      <c r="Q425" s="275"/>
      <c r="W425" s="275">
        <f t="shared" si="38"/>
        <v>0</v>
      </c>
      <c r="X425" s="275">
        <f t="shared" si="39"/>
        <v>0</v>
      </c>
    </row>
    <row r="426" spans="1:24" x14ac:dyDescent="0.25">
      <c r="A426" s="287" t="s">
        <v>1899</v>
      </c>
      <c r="B426" s="287"/>
      <c r="C426" s="287" t="s">
        <v>2328</v>
      </c>
      <c r="D426" s="286" t="str">
        <f>IF(ISERROR(VLOOKUP(B426,Translate!$G$3:$H$168,2,FALSE)),"",VLOOKUP(B426,Translate!$G$3:$H$168,2,FALSE))</f>
        <v/>
      </c>
      <c r="M426" s="275" t="str">
        <f t="shared" si="37"/>
        <v/>
      </c>
      <c r="Q426" s="275"/>
      <c r="W426" s="275">
        <f t="shared" si="38"/>
        <v>0</v>
      </c>
      <c r="X426" s="275">
        <f t="shared" si="39"/>
        <v>0</v>
      </c>
    </row>
    <row r="427" spans="1:24" x14ac:dyDescent="0.25">
      <c r="A427" s="287" t="s">
        <v>2945</v>
      </c>
      <c r="B427" s="287"/>
      <c r="C427" s="287" t="s">
        <v>2329</v>
      </c>
      <c r="D427" s="286" t="str">
        <f>IF(ISERROR(VLOOKUP(B427,Translate!$G$3:$H$168,2,FALSE)),"",VLOOKUP(B427,Translate!$G$3:$H$168,2,FALSE))</f>
        <v/>
      </c>
      <c r="M427" s="275" t="str">
        <f t="shared" si="37"/>
        <v/>
      </c>
      <c r="Q427" s="275"/>
      <c r="W427" s="275">
        <f t="shared" si="38"/>
        <v>0</v>
      </c>
      <c r="X427" s="275">
        <f t="shared" si="39"/>
        <v>0</v>
      </c>
    </row>
    <row r="428" spans="1:24" x14ac:dyDescent="0.25">
      <c r="A428" s="287" t="s">
        <v>1904</v>
      </c>
      <c r="B428" s="287"/>
      <c r="C428" s="287" t="s">
        <v>2330</v>
      </c>
      <c r="D428" s="286" t="str">
        <f>IF(ISERROR(VLOOKUP(B428,Translate!$G$3:$H$168,2,FALSE)),"",VLOOKUP(B428,Translate!$G$3:$H$168,2,FALSE))</f>
        <v/>
      </c>
      <c r="M428" s="275" t="str">
        <f t="shared" si="37"/>
        <v/>
      </c>
      <c r="Q428" s="275"/>
      <c r="W428" s="275">
        <f t="shared" si="38"/>
        <v>0</v>
      </c>
      <c r="X428" s="275">
        <f t="shared" si="39"/>
        <v>0</v>
      </c>
    </row>
    <row r="429" spans="1:24" x14ac:dyDescent="0.25">
      <c r="A429" s="287" t="s">
        <v>1907</v>
      </c>
      <c r="B429" s="287"/>
      <c r="C429" s="287" t="s">
        <v>2331</v>
      </c>
      <c r="D429" s="286" t="str">
        <f>IF(ISERROR(VLOOKUP(B429,Translate!$G$3:$H$168,2,FALSE)),"",VLOOKUP(B429,Translate!$G$3:$H$168,2,FALSE))</f>
        <v/>
      </c>
      <c r="M429" s="275" t="str">
        <f t="shared" si="37"/>
        <v/>
      </c>
      <c r="Q429" s="275"/>
      <c r="W429" s="275">
        <f t="shared" si="38"/>
        <v>0</v>
      </c>
      <c r="X429" s="275">
        <f t="shared" si="39"/>
        <v>0</v>
      </c>
    </row>
    <row r="430" spans="1:24" x14ac:dyDescent="0.25">
      <c r="A430" s="287" t="s">
        <v>2946</v>
      </c>
      <c r="B430" s="287"/>
      <c r="C430" s="287" t="s">
        <v>2332</v>
      </c>
      <c r="D430" s="286" t="str">
        <f>IF(ISERROR(VLOOKUP(B430,Translate!$G$3:$H$168,2,FALSE)),"",VLOOKUP(B430,Translate!$G$3:$H$168,2,FALSE))</f>
        <v/>
      </c>
      <c r="M430" s="275" t="str">
        <f t="shared" si="37"/>
        <v/>
      </c>
      <c r="Q430" s="275"/>
      <c r="W430" s="275">
        <f t="shared" si="38"/>
        <v>0</v>
      </c>
      <c r="X430" s="275">
        <f t="shared" si="39"/>
        <v>0</v>
      </c>
    </row>
    <row r="431" spans="1:24" x14ac:dyDescent="0.25">
      <c r="A431" s="287" t="s">
        <v>1912</v>
      </c>
      <c r="B431" s="287"/>
      <c r="C431" s="287" t="s">
        <v>2333</v>
      </c>
      <c r="D431" s="286" t="str">
        <f>IF(ISERROR(VLOOKUP(B431,Translate!$G$3:$H$168,2,FALSE)),"",VLOOKUP(B431,Translate!$G$3:$H$168,2,FALSE))</f>
        <v/>
      </c>
      <c r="M431" s="275" t="str">
        <f t="shared" si="37"/>
        <v/>
      </c>
      <c r="Q431" s="275"/>
      <c r="W431" s="275">
        <f t="shared" si="38"/>
        <v>0</v>
      </c>
      <c r="X431" s="275">
        <f t="shared" si="39"/>
        <v>0</v>
      </c>
    </row>
    <row r="432" spans="1:24" x14ac:dyDescent="0.25">
      <c r="A432" s="287" t="s">
        <v>1915</v>
      </c>
      <c r="B432" s="287"/>
      <c r="C432" s="287" t="s">
        <v>2334</v>
      </c>
      <c r="D432" s="286" t="str">
        <f>IF(ISERROR(VLOOKUP(B432,Translate!$G$3:$H$168,2,FALSE)),"",VLOOKUP(B432,Translate!$G$3:$H$168,2,FALSE))</f>
        <v/>
      </c>
      <c r="M432" s="275" t="str">
        <f t="shared" si="37"/>
        <v/>
      </c>
      <c r="Q432" s="275"/>
      <c r="W432" s="275">
        <f t="shared" si="38"/>
        <v>0</v>
      </c>
      <c r="X432" s="275">
        <f t="shared" si="39"/>
        <v>0</v>
      </c>
    </row>
    <row r="433" spans="1:24" x14ac:dyDescent="0.25">
      <c r="A433" s="287" t="s">
        <v>1917</v>
      </c>
      <c r="B433" s="287"/>
      <c r="C433" s="287" t="s">
        <v>2335</v>
      </c>
      <c r="D433" s="286" t="str">
        <f>IF(ISERROR(VLOOKUP(B433,Translate!$G$3:$H$168,2,FALSE)),"",VLOOKUP(B433,Translate!$G$3:$H$168,2,FALSE))</f>
        <v/>
      </c>
      <c r="M433" s="275" t="str">
        <f t="shared" si="37"/>
        <v/>
      </c>
      <c r="Q433" s="275"/>
      <c r="W433" s="275">
        <f t="shared" si="38"/>
        <v>0</v>
      </c>
      <c r="X433" s="275">
        <f t="shared" si="39"/>
        <v>0</v>
      </c>
    </row>
    <row r="434" spans="1:24" x14ac:dyDescent="0.25">
      <c r="A434" s="287" t="s">
        <v>1919</v>
      </c>
      <c r="B434" s="287"/>
      <c r="C434" s="287" t="s">
        <v>2336</v>
      </c>
      <c r="D434" s="286" t="str">
        <f>IF(ISERROR(VLOOKUP(B434,Translate!$G$3:$H$168,2,FALSE)),"",VLOOKUP(B434,Translate!$G$3:$H$168,2,FALSE))</f>
        <v/>
      </c>
      <c r="M434" s="275" t="str">
        <f t="shared" si="37"/>
        <v/>
      </c>
      <c r="Q434" s="275"/>
      <c r="W434" s="275">
        <f t="shared" si="38"/>
        <v>0</v>
      </c>
      <c r="X434" s="275">
        <f t="shared" si="39"/>
        <v>0</v>
      </c>
    </row>
    <row r="435" spans="1:24" x14ac:dyDescent="0.25">
      <c r="A435" s="287" t="s">
        <v>1921</v>
      </c>
      <c r="B435" s="287"/>
      <c r="C435" s="287" t="s">
        <v>1921</v>
      </c>
      <c r="D435" s="286" t="str">
        <f>IF(ISERROR(VLOOKUP(B435,Translate!$G$3:$H$168,2,FALSE)),"",VLOOKUP(B435,Translate!$G$3:$H$168,2,FALSE))</f>
        <v/>
      </c>
      <c r="M435" s="275" t="str">
        <f t="shared" si="37"/>
        <v/>
      </c>
      <c r="Q435" s="275"/>
      <c r="W435" s="275">
        <f t="shared" si="38"/>
        <v>0</v>
      </c>
      <c r="X435" s="275">
        <f t="shared" si="39"/>
        <v>0</v>
      </c>
    </row>
    <row r="436" spans="1:24" x14ac:dyDescent="0.25">
      <c r="A436" s="287" t="s">
        <v>1926</v>
      </c>
      <c r="B436" s="287"/>
      <c r="C436" s="287" t="s">
        <v>2337</v>
      </c>
      <c r="D436" s="286" t="str">
        <f>IF(ISERROR(VLOOKUP(B436,Translate!$G$3:$H$168,2,FALSE)),"",VLOOKUP(B436,Translate!$G$3:$H$168,2,FALSE))</f>
        <v/>
      </c>
      <c r="M436" s="275" t="str">
        <f t="shared" si="37"/>
        <v/>
      </c>
      <c r="Q436" s="275"/>
      <c r="W436" s="275">
        <f t="shared" si="38"/>
        <v>0</v>
      </c>
      <c r="X436" s="275">
        <f t="shared" si="39"/>
        <v>0</v>
      </c>
    </row>
    <row r="437" spans="1:24" x14ac:dyDescent="0.25">
      <c r="A437" s="288" t="s">
        <v>1928</v>
      </c>
      <c r="B437" s="288"/>
      <c r="C437" s="288" t="s">
        <v>2338</v>
      </c>
      <c r="D437" s="286" t="str">
        <f>IF(ISERROR(VLOOKUP(B437,Translate!$G$3:$H$168,2,FALSE)),"",VLOOKUP(B437,Translate!$G$3:$H$168,2,FALSE))</f>
        <v/>
      </c>
      <c r="M437" s="275" t="str">
        <f t="shared" si="37"/>
        <v/>
      </c>
      <c r="Q437" s="275"/>
      <c r="W437" s="275">
        <f t="shared" si="38"/>
        <v>0</v>
      </c>
      <c r="X437" s="275">
        <f t="shared" si="39"/>
        <v>0</v>
      </c>
    </row>
    <row r="438" spans="1:24" x14ac:dyDescent="0.25">
      <c r="A438" s="287" t="s">
        <v>1930</v>
      </c>
      <c r="B438" s="287"/>
      <c r="C438" s="287" t="s">
        <v>2339</v>
      </c>
      <c r="D438" s="286" t="str">
        <f>IF(ISERROR(VLOOKUP(B438,Translate!$G$3:$H$168,2,FALSE)),"",VLOOKUP(B438,Translate!$G$3:$H$168,2,FALSE))</f>
        <v/>
      </c>
      <c r="M438" s="275" t="str">
        <f t="shared" si="37"/>
        <v/>
      </c>
      <c r="Q438" s="275"/>
      <c r="W438" s="275">
        <f t="shared" si="38"/>
        <v>0</v>
      </c>
      <c r="X438" s="275">
        <f t="shared" si="39"/>
        <v>0</v>
      </c>
    </row>
    <row r="439" spans="1:24" x14ac:dyDescent="0.25">
      <c r="A439" s="287" t="s">
        <v>121</v>
      </c>
      <c r="B439" s="287" t="s">
        <v>1674</v>
      </c>
      <c r="C439" s="287" t="s">
        <v>1825</v>
      </c>
      <c r="D439" s="286" t="str">
        <f>IF(ISERROR(VLOOKUP(B439,Translate!$G$3:$H$168,2,FALSE)),"",VLOOKUP(B439,Translate!$G$3:$H$168,2,FALSE))</f>
        <v xml:space="preserve"> (llinell 6)</v>
      </c>
      <c r="M439" s="275" t="str">
        <f t="shared" si="37"/>
        <v/>
      </c>
      <c r="Q439" s="275"/>
      <c r="W439" s="275">
        <f t="shared" si="38"/>
        <v>0</v>
      </c>
      <c r="X439" s="275">
        <f t="shared" si="39"/>
        <v>0</v>
      </c>
    </row>
    <row r="440" spans="1:24" x14ac:dyDescent="0.25">
      <c r="A440" s="287" t="s">
        <v>1186</v>
      </c>
      <c r="B440" s="287" t="s">
        <v>1677</v>
      </c>
      <c r="C440" s="287" t="s">
        <v>1216</v>
      </c>
      <c r="D440" s="286" t="str">
        <f>IF(ISERROR(VLOOKUP(B440,Translate!$G$3:$H$168,2,FALSE)),"",VLOOKUP(B440,Translate!$G$3:$H$168,2,FALSE))</f>
        <v xml:space="preserve"> (llinell 7)</v>
      </c>
      <c r="M440" s="275" t="str">
        <f t="shared" si="37"/>
        <v/>
      </c>
      <c r="Q440" s="275"/>
      <c r="W440" s="275">
        <f t="shared" si="38"/>
        <v>0</v>
      </c>
      <c r="X440" s="275">
        <f t="shared" si="39"/>
        <v>0</v>
      </c>
    </row>
    <row r="441" spans="1:24" x14ac:dyDescent="0.25">
      <c r="A441" s="287" t="s">
        <v>165</v>
      </c>
      <c r="B441" s="287" t="s">
        <v>1680</v>
      </c>
      <c r="C441" s="287" t="s">
        <v>1302</v>
      </c>
      <c r="D441" s="286" t="str">
        <f>IF(ISERROR(VLOOKUP(B441,Translate!$G$3:$H$168,2,FALSE)),"",VLOOKUP(B441,Translate!$G$3:$H$168,2,FALSE))</f>
        <v xml:space="preserve"> (llinell 15)</v>
      </c>
      <c r="M441" s="275" t="str">
        <f t="shared" si="37"/>
        <v/>
      </c>
      <c r="Q441" s="275"/>
      <c r="W441" s="275">
        <f t="shared" si="38"/>
        <v>0</v>
      </c>
      <c r="X441" s="275">
        <f t="shared" si="39"/>
        <v>0</v>
      </c>
    </row>
    <row r="442" spans="1:24" x14ac:dyDescent="0.25">
      <c r="A442" s="287" t="s">
        <v>1937</v>
      </c>
      <c r="B442" s="287"/>
      <c r="C442" s="287" t="s">
        <v>2340</v>
      </c>
      <c r="D442" s="286" t="str">
        <f>IF(ISERROR(VLOOKUP(B442,Translate!$G$3:$H$168,2,FALSE)),"",VLOOKUP(B442,Translate!$G$3:$H$168,2,FALSE))</f>
        <v/>
      </c>
      <c r="M442" s="275" t="str">
        <f t="shared" si="37"/>
        <v/>
      </c>
      <c r="Q442" s="275"/>
      <c r="W442" s="275">
        <f t="shared" si="38"/>
        <v>0</v>
      </c>
      <c r="X442" s="275">
        <f t="shared" si="39"/>
        <v>0</v>
      </c>
    </row>
    <row r="443" spans="1:24" x14ac:dyDescent="0.25">
      <c r="A443" s="287" t="s">
        <v>2341</v>
      </c>
      <c r="B443" s="287" t="s">
        <v>1684</v>
      </c>
      <c r="C443" s="287" t="s">
        <v>2342</v>
      </c>
      <c r="D443" s="286" t="str">
        <f>IF(ISERROR(VLOOKUP(B443,Translate!$G$3:$H$168,2,FALSE)),"",VLOOKUP(B443,Translate!$G$3:$H$168,2,FALSE))</f>
        <v xml:space="preserve"> (llinell 40)</v>
      </c>
      <c r="M443" s="275" t="str">
        <f t="shared" si="37"/>
        <v/>
      </c>
      <c r="Q443" s="275"/>
      <c r="W443" s="275">
        <f t="shared" si="38"/>
        <v>0</v>
      </c>
      <c r="X443" s="275">
        <f t="shared" si="39"/>
        <v>0</v>
      </c>
    </row>
    <row r="444" spans="1:24" x14ac:dyDescent="0.25">
      <c r="A444" s="287" t="s">
        <v>2343</v>
      </c>
      <c r="B444" s="287" t="s">
        <v>1687</v>
      </c>
      <c r="C444" s="287" t="s">
        <v>2344</v>
      </c>
      <c r="D444" s="286" t="str">
        <f>IF(ISERROR(VLOOKUP(B444,Translate!$G$3:$H$168,2,FALSE)),"",VLOOKUP(B444,Translate!$G$3:$H$168,2,FALSE))</f>
        <v xml:space="preserve"> (llinell 44)</v>
      </c>
      <c r="M444" s="275" t="str">
        <f t="shared" si="37"/>
        <v/>
      </c>
      <c r="Q444" s="275"/>
      <c r="W444" s="275">
        <f t="shared" si="38"/>
        <v>0</v>
      </c>
      <c r="X444" s="275">
        <f t="shared" si="39"/>
        <v>0</v>
      </c>
    </row>
    <row r="445" spans="1:24" x14ac:dyDescent="0.25">
      <c r="A445" s="287" t="s">
        <v>2345</v>
      </c>
      <c r="B445" s="287" t="s">
        <v>1690</v>
      </c>
      <c r="C445" s="287" t="s">
        <v>2346</v>
      </c>
      <c r="D445" s="286" t="str">
        <f>IF(ISERROR(VLOOKUP(B445,Translate!$G$3:$H$168,2,FALSE)),"",VLOOKUP(B445,Translate!$G$3:$H$168,2,FALSE))</f>
        <v xml:space="preserve"> (llinell 48)</v>
      </c>
      <c r="M445" s="275" t="str">
        <f t="shared" si="37"/>
        <v/>
      </c>
      <c r="Q445" s="275"/>
      <c r="W445" s="275">
        <f t="shared" si="38"/>
        <v>0</v>
      </c>
      <c r="X445" s="275">
        <f t="shared" si="39"/>
        <v>0</v>
      </c>
    </row>
    <row r="446" spans="1:24" x14ac:dyDescent="0.25">
      <c r="A446" s="287" t="s">
        <v>2347</v>
      </c>
      <c r="B446" s="287" t="s">
        <v>1693</v>
      </c>
      <c r="C446" s="287" t="s">
        <v>2348</v>
      </c>
      <c r="D446" s="286" t="str">
        <f>IF(ISERROR(VLOOKUP(B446,Translate!$G$3:$H$168,2,FALSE)),"",VLOOKUP(B446,Translate!$G$3:$H$168,2,FALSE))</f>
        <v xml:space="preserve"> (llinell 60)</v>
      </c>
      <c r="M446" s="275" t="str">
        <f t="shared" si="37"/>
        <v/>
      </c>
      <c r="Q446" s="275"/>
      <c r="W446" s="275">
        <f t="shared" si="38"/>
        <v>0</v>
      </c>
      <c r="X446" s="275">
        <f t="shared" si="39"/>
        <v>0</v>
      </c>
    </row>
    <row r="447" spans="1:24" x14ac:dyDescent="0.25">
      <c r="A447" s="287" t="s">
        <v>1870</v>
      </c>
      <c r="B447" s="287" t="s">
        <v>1698</v>
      </c>
      <c r="C447" s="287" t="s">
        <v>2317</v>
      </c>
      <c r="D447" s="286" t="str">
        <f>IF(ISERROR(VLOOKUP(B447,Translate!$G$3:$H$168,2,FALSE)),"",VLOOKUP(B447,Translate!$G$3:$H$168,2,FALSE))</f>
        <v xml:space="preserve"> (llinell 61)</v>
      </c>
      <c r="M447" s="275" t="str">
        <f t="shared" si="37"/>
        <v/>
      </c>
      <c r="Q447" s="275"/>
      <c r="W447" s="275">
        <f t="shared" si="38"/>
        <v>0</v>
      </c>
      <c r="X447" s="275">
        <f t="shared" si="39"/>
        <v>0</v>
      </c>
    </row>
    <row r="448" spans="1:24" x14ac:dyDescent="0.25">
      <c r="A448" s="287" t="s">
        <v>1872</v>
      </c>
      <c r="B448" s="287" t="s">
        <v>1703</v>
      </c>
      <c r="C448" s="287" t="s">
        <v>2318</v>
      </c>
      <c r="D448" s="286" t="str">
        <f>IF(ISERROR(VLOOKUP(B448,Translate!$G$3:$H$168,2,FALSE)),"",VLOOKUP(B448,Translate!$G$3:$H$168,2,FALSE))</f>
        <v xml:space="preserve"> (llinell 62)</v>
      </c>
      <c r="M448" s="275" t="str">
        <f t="shared" si="37"/>
        <v/>
      </c>
      <c r="Q448" s="275"/>
      <c r="W448" s="275">
        <f t="shared" si="38"/>
        <v>0</v>
      </c>
      <c r="X448" s="275">
        <f t="shared" si="39"/>
        <v>0</v>
      </c>
    </row>
    <row r="449" spans="1:24" x14ac:dyDescent="0.25">
      <c r="A449" s="287" t="s">
        <v>2349</v>
      </c>
      <c r="B449" s="287" t="s">
        <v>1705</v>
      </c>
      <c r="C449" s="287" t="s">
        <v>2350</v>
      </c>
      <c r="D449" s="286" t="str">
        <f>IF(ISERROR(VLOOKUP(B449,Translate!$G$3:$H$168,2,FALSE)),"",VLOOKUP(B449,Translate!$G$3:$H$168,2,FALSE))</f>
        <v xml:space="preserve"> (llinell 63)</v>
      </c>
      <c r="M449" s="275" t="str">
        <f t="shared" si="37"/>
        <v/>
      </c>
      <c r="Q449" s="275"/>
      <c r="W449" s="275">
        <f t="shared" si="38"/>
        <v>0</v>
      </c>
      <c r="X449" s="275">
        <f t="shared" si="39"/>
        <v>0</v>
      </c>
    </row>
    <row r="450" spans="1:24" x14ac:dyDescent="0.25">
      <c r="A450" s="287" t="s">
        <v>2947</v>
      </c>
      <c r="B450" s="287" t="s">
        <v>1708</v>
      </c>
      <c r="C450" s="287" t="s">
        <v>2351</v>
      </c>
      <c r="D450" s="286" t="str">
        <f>IF(ISERROR(VLOOKUP(B450,Translate!$G$3:$H$168,2,FALSE)),"",VLOOKUP(B450,Translate!$G$3:$H$168,2,FALSE))</f>
        <v xml:space="preserve"> (llinellau 1 i 11)</v>
      </c>
      <c r="M450" s="275" t="str">
        <f t="shared" si="37"/>
        <v/>
      </c>
      <c r="Q450" s="275"/>
      <c r="W450" s="275">
        <f t="shared" si="38"/>
        <v>0</v>
      </c>
      <c r="X450" s="275">
        <f t="shared" si="39"/>
        <v>0</v>
      </c>
    </row>
    <row r="451" spans="1:24" ht="25" x14ac:dyDescent="0.25">
      <c r="A451" s="287" t="s">
        <v>2948</v>
      </c>
      <c r="B451" s="287" t="s">
        <v>2842</v>
      </c>
      <c r="C451" s="287" t="s">
        <v>2352</v>
      </c>
      <c r="D451" s="286" t="str">
        <f>IF(ISERROR(VLOOKUP(B451,Translate!$G$3:$H$168,2,FALSE)),"",VLOOKUP(B451,Translate!$G$3:$H$168,2,FALSE))</f>
        <v xml:space="preserve"> (cyfanswm colofn 4, llinellau 1 i 11)</v>
      </c>
      <c r="M451" s="275" t="str">
        <f t="shared" si="37"/>
        <v/>
      </c>
      <c r="Q451" s="275"/>
      <c r="W451" s="275">
        <f t="shared" si="38"/>
        <v>0</v>
      </c>
      <c r="X451" s="275">
        <f t="shared" si="39"/>
        <v>0</v>
      </c>
    </row>
    <row r="452" spans="1:24" x14ac:dyDescent="0.25">
      <c r="A452" s="287" t="s">
        <v>1957</v>
      </c>
      <c r="B452" s="287"/>
      <c r="C452" s="287" t="s">
        <v>2353</v>
      </c>
      <c r="D452" s="286" t="str">
        <f>IF(ISERROR(VLOOKUP(B452,Translate!$G$3:$H$168,2,FALSE)),"",VLOOKUP(B452,Translate!$G$3:$H$168,2,FALSE))</f>
        <v/>
      </c>
      <c r="M452" s="275" t="str">
        <f t="shared" si="37"/>
        <v/>
      </c>
      <c r="Q452" s="275"/>
      <c r="W452" s="275">
        <f t="shared" si="38"/>
        <v>0</v>
      </c>
      <c r="X452" s="275">
        <f t="shared" si="39"/>
        <v>0</v>
      </c>
    </row>
    <row r="453" spans="1:24" ht="25" x14ac:dyDescent="0.25">
      <c r="A453" s="287" t="s">
        <v>2949</v>
      </c>
      <c r="B453" s="287" t="s">
        <v>2843</v>
      </c>
      <c r="C453" s="287" t="s">
        <v>2354</v>
      </c>
      <c r="D453" s="286" t="str">
        <f>IF(ISERROR(VLOOKUP(B453,Translate!$G$3:$H$168,2,FALSE)),"",VLOOKUP(B453,Translate!$G$3:$H$168,2,FALSE))</f>
        <v xml:space="preserve"> (cyfanswm llinellau 12 i 14, colofn 3)</v>
      </c>
      <c r="M453" s="275" t="str">
        <f t="shared" si="37"/>
        <v/>
      </c>
      <c r="Q453" s="275"/>
      <c r="W453" s="275">
        <f t="shared" si="38"/>
        <v>0</v>
      </c>
      <c r="X453" s="275">
        <f t="shared" si="39"/>
        <v>0</v>
      </c>
    </row>
    <row r="454" spans="1:24" x14ac:dyDescent="0.25">
      <c r="A454" s="287" t="s">
        <v>2950</v>
      </c>
      <c r="B454" s="287" t="s">
        <v>1715</v>
      </c>
      <c r="C454" s="287" t="s">
        <v>2355</v>
      </c>
      <c r="D454" s="286" t="str">
        <f>IF(ISERROR(VLOOKUP(B454,Translate!$G$3:$H$168,2,FALSE)),"",VLOOKUP(B454,Translate!$G$3:$H$168,2,FALSE))</f>
        <v xml:space="preserve"> (COR 1-2, colofn 9)</v>
      </c>
      <c r="M454" s="275" t="str">
        <f t="shared" si="37"/>
        <v/>
      </c>
      <c r="Q454" s="275"/>
      <c r="W454" s="275">
        <f t="shared" si="38"/>
        <v>0</v>
      </c>
      <c r="X454" s="275">
        <f t="shared" si="39"/>
        <v>0</v>
      </c>
    </row>
    <row r="455" spans="1:24" x14ac:dyDescent="0.25">
      <c r="A455" s="287" t="s">
        <v>1961</v>
      </c>
      <c r="B455" s="287"/>
      <c r="C455" s="287" t="s">
        <v>2356</v>
      </c>
      <c r="D455" s="286" t="str">
        <f>IF(ISERROR(VLOOKUP(B455,Translate!$G$3:$H$168,2,FALSE)),"",VLOOKUP(B455,Translate!$G$3:$H$168,2,FALSE))</f>
        <v/>
      </c>
      <c r="M455" s="275" t="str">
        <f t="shared" ref="M455:M518" si="40">IF(ISERROR(FIND(" (include",O455)),"",RIGHT(O455,LEN(O455)-FIND(" (include",O455)))</f>
        <v/>
      </c>
      <c r="Q455" s="275"/>
      <c r="W455" s="275">
        <f t="shared" si="38"/>
        <v>0</v>
      </c>
      <c r="X455" s="275">
        <f t="shared" si="39"/>
        <v>0</v>
      </c>
    </row>
    <row r="456" spans="1:24" x14ac:dyDescent="0.25">
      <c r="A456" s="287" t="s">
        <v>1965</v>
      </c>
      <c r="B456" s="287"/>
      <c r="C456" s="287" t="s">
        <v>2357</v>
      </c>
      <c r="D456" s="286" t="str">
        <f>IF(ISERROR(VLOOKUP(B456,Translate!$G$3:$H$168,2,FALSE)),"",VLOOKUP(B456,Translate!$G$3:$H$168,2,FALSE))</f>
        <v/>
      </c>
      <c r="M456" s="275" t="str">
        <f t="shared" si="40"/>
        <v/>
      </c>
      <c r="Q456" s="275"/>
      <c r="W456" s="275">
        <f t="shared" si="38"/>
        <v>0</v>
      </c>
      <c r="X456" s="275">
        <f t="shared" si="39"/>
        <v>0</v>
      </c>
    </row>
    <row r="457" spans="1:24" ht="37.5" x14ac:dyDescent="0.25">
      <c r="A457" s="287" t="s">
        <v>2951</v>
      </c>
      <c r="B457" s="287" t="s">
        <v>1718</v>
      </c>
      <c r="C457" s="287" t="s">
        <v>2332</v>
      </c>
      <c r="D457" s="286" t="str">
        <f>IF(ISERROR(VLOOKUP(B457,Translate!$G$3:$H$168,2,FALSE)),"",VLOOKUP(B457,Translate!$G$3:$H$168,2,FALSE))</f>
        <v xml:space="preserve"> (COR 1-2, colofn 13)</v>
      </c>
      <c r="M457" s="275" t="str">
        <f t="shared" si="40"/>
        <v/>
      </c>
      <c r="Q457" s="275"/>
      <c r="W457" s="275">
        <f t="shared" si="38"/>
        <v>0</v>
      </c>
      <c r="X457" s="275">
        <f t="shared" si="39"/>
        <v>0</v>
      </c>
    </row>
    <row r="458" spans="1:24" x14ac:dyDescent="0.25">
      <c r="A458" s="288" t="s">
        <v>1968</v>
      </c>
      <c r="B458" s="288"/>
      <c r="C458" s="288" t="s">
        <v>2358</v>
      </c>
      <c r="D458" s="286" t="str">
        <f>IF(ISERROR(VLOOKUP(B458,Translate!$G$3:$H$168,2,FALSE)),"",VLOOKUP(B458,Translate!$G$3:$H$168,2,FALSE))</f>
        <v/>
      </c>
      <c r="M458" s="275" t="str">
        <f t="shared" si="40"/>
        <v/>
      </c>
      <c r="Q458" s="275"/>
      <c r="W458" s="275">
        <f t="shared" si="38"/>
        <v>0</v>
      </c>
      <c r="X458" s="275">
        <f t="shared" si="39"/>
        <v>0</v>
      </c>
    </row>
    <row r="459" spans="1:24" x14ac:dyDescent="0.25">
      <c r="A459" s="287" t="s">
        <v>2952</v>
      </c>
      <c r="B459" s="287"/>
      <c r="C459" s="287" t="s">
        <v>2359</v>
      </c>
      <c r="D459" s="286" t="str">
        <f>IF(ISERROR(VLOOKUP(B459,Translate!$G$3:$H$168,2,FALSE)),"",VLOOKUP(B459,Translate!$G$3:$H$168,2,FALSE))</f>
        <v/>
      </c>
      <c r="M459" s="275" t="str">
        <f t="shared" si="40"/>
        <v/>
      </c>
      <c r="Q459" s="275"/>
      <c r="W459" s="275">
        <f t="shared" si="38"/>
        <v>0</v>
      </c>
      <c r="X459" s="275">
        <f t="shared" si="39"/>
        <v>0</v>
      </c>
    </row>
    <row r="460" spans="1:24" x14ac:dyDescent="0.25">
      <c r="A460" s="287" t="s">
        <v>1975</v>
      </c>
      <c r="B460" s="287"/>
      <c r="C460" s="287" t="s">
        <v>2337</v>
      </c>
      <c r="D460" s="286" t="str">
        <f>IF(ISERROR(VLOOKUP(B460,Translate!$G$3:$H$168,2,FALSE)),"",VLOOKUP(B460,Translate!$G$3:$H$168,2,FALSE))</f>
        <v/>
      </c>
      <c r="M460" s="275" t="str">
        <f t="shared" si="40"/>
        <v/>
      </c>
      <c r="Q460" s="275"/>
      <c r="W460" s="275">
        <f t="shared" si="38"/>
        <v>0</v>
      </c>
      <c r="X460" s="275">
        <f t="shared" si="39"/>
        <v>0</v>
      </c>
    </row>
    <row r="461" spans="1:24" x14ac:dyDescent="0.25">
      <c r="A461" s="287" t="s">
        <v>2953</v>
      </c>
      <c r="B461" s="287"/>
      <c r="C461" s="287" t="s">
        <v>2360</v>
      </c>
      <c r="D461" s="286" t="str">
        <f>IF(ISERROR(VLOOKUP(B461,Translate!$G$3:$H$168,2,FALSE)),"",VLOOKUP(B461,Translate!$G$3:$H$168,2,FALSE))</f>
        <v/>
      </c>
      <c r="M461" s="275" t="str">
        <f t="shared" si="40"/>
        <v/>
      </c>
      <c r="Q461" s="275"/>
      <c r="W461" s="275">
        <f t="shared" si="38"/>
        <v>0</v>
      </c>
      <c r="X461" s="275">
        <f t="shared" si="39"/>
        <v>0</v>
      </c>
    </row>
    <row r="462" spans="1:24" ht="25" x14ac:dyDescent="0.25">
      <c r="A462" s="287" t="s">
        <v>2945</v>
      </c>
      <c r="B462" s="287" t="s">
        <v>1721</v>
      </c>
      <c r="C462" s="287" t="s">
        <v>2329</v>
      </c>
      <c r="D462" s="286" t="str">
        <f>IF(ISERROR(VLOOKUP(B462,Translate!$G$3:$H$168,2,FALSE)),"",VLOOKUP(B462,Translate!$G$3:$H$168,2,FALSE))</f>
        <v xml:space="preserve"> (COR4, llinell 15, colofn 3)</v>
      </c>
      <c r="M462" s="275" t="str">
        <f t="shared" si="40"/>
        <v/>
      </c>
      <c r="Q462" s="275"/>
      <c r="W462" s="275">
        <f t="shared" si="38"/>
        <v>0</v>
      </c>
      <c r="X462" s="275">
        <f t="shared" si="39"/>
        <v>0</v>
      </c>
    </row>
    <row r="463" spans="1:24" x14ac:dyDescent="0.25">
      <c r="A463" s="287" t="s">
        <v>1980</v>
      </c>
      <c r="B463" s="287"/>
      <c r="C463" s="287" t="s">
        <v>2361</v>
      </c>
      <c r="D463" s="286" t="str">
        <f>IF(ISERROR(VLOOKUP(B463,Translate!$G$3:$H$168,2,FALSE)),"",VLOOKUP(B463,Translate!$G$3:$H$168,2,FALSE))</f>
        <v/>
      </c>
      <c r="M463" s="275" t="str">
        <f t="shared" si="40"/>
        <v/>
      </c>
      <c r="Q463" s="275"/>
      <c r="W463" s="275">
        <f t="shared" si="38"/>
        <v>0</v>
      </c>
      <c r="X463" s="275">
        <f t="shared" si="39"/>
        <v>0</v>
      </c>
    </row>
    <row r="464" spans="1:24" x14ac:dyDescent="0.25">
      <c r="A464" s="287" t="s">
        <v>1982</v>
      </c>
      <c r="B464" s="287"/>
      <c r="C464" s="287" t="s">
        <v>2362</v>
      </c>
      <c r="D464" s="286" t="str">
        <f>IF(ISERROR(VLOOKUP(B464,Translate!$G$3:$H$168,2,FALSE)),"",VLOOKUP(B464,Translate!$G$3:$H$168,2,FALSE))</f>
        <v/>
      </c>
      <c r="M464" s="275" t="str">
        <f t="shared" si="40"/>
        <v/>
      </c>
      <c r="Q464" s="275"/>
      <c r="W464" s="275">
        <f t="shared" si="38"/>
        <v>0</v>
      </c>
      <c r="X464" s="275">
        <f t="shared" si="39"/>
        <v>0</v>
      </c>
    </row>
    <row r="465" spans="1:24" x14ac:dyDescent="0.25">
      <c r="A465" s="287" t="s">
        <v>1984</v>
      </c>
      <c r="B465" s="287"/>
      <c r="C465" s="287" t="s">
        <v>2363</v>
      </c>
      <c r="D465" s="286" t="str">
        <f>IF(ISERROR(VLOOKUP(B465,Translate!$G$3:$H$168,2,FALSE)),"",VLOOKUP(B465,Translate!$G$3:$H$168,2,FALSE))</f>
        <v/>
      </c>
      <c r="M465" s="275" t="str">
        <f t="shared" si="40"/>
        <v/>
      </c>
      <c r="Q465" s="275"/>
      <c r="W465" s="275">
        <f t="shared" si="38"/>
        <v>0</v>
      </c>
      <c r="X465" s="275">
        <f t="shared" si="39"/>
        <v>0</v>
      </c>
    </row>
    <row r="466" spans="1:24" x14ac:dyDescent="0.25">
      <c r="A466" s="287" t="s">
        <v>1986</v>
      </c>
      <c r="B466" s="287"/>
      <c r="C466" s="287" t="s">
        <v>2364</v>
      </c>
      <c r="D466" s="286" t="str">
        <f>IF(ISERROR(VLOOKUP(B466,Translate!$G$3:$H$168,2,FALSE)),"",VLOOKUP(B466,Translate!$G$3:$H$168,2,FALSE))</f>
        <v/>
      </c>
      <c r="M466" s="275" t="str">
        <f t="shared" si="40"/>
        <v/>
      </c>
      <c r="Q466" s="275"/>
      <c r="W466" s="275">
        <f t="shared" si="38"/>
        <v>0</v>
      </c>
      <c r="X466" s="275">
        <f t="shared" si="39"/>
        <v>0</v>
      </c>
    </row>
    <row r="467" spans="1:24" x14ac:dyDescent="0.25">
      <c r="A467" s="287" t="s">
        <v>1988</v>
      </c>
      <c r="B467" s="287"/>
      <c r="C467" s="287" t="s">
        <v>2365</v>
      </c>
      <c r="D467" s="286" t="str">
        <f>IF(ISERROR(VLOOKUP(B467,Translate!$G$3:$H$168,2,FALSE)),"",VLOOKUP(B467,Translate!$G$3:$H$168,2,FALSE))</f>
        <v/>
      </c>
      <c r="M467" s="275" t="str">
        <f t="shared" si="40"/>
        <v/>
      </c>
      <c r="Q467" s="275"/>
      <c r="W467" s="275">
        <f t="shared" si="38"/>
        <v>0</v>
      </c>
      <c r="X467" s="275">
        <f t="shared" si="39"/>
        <v>0</v>
      </c>
    </row>
    <row r="468" spans="1:24" x14ac:dyDescent="0.25">
      <c r="A468" s="287" t="s">
        <v>1991</v>
      </c>
      <c r="B468" s="287"/>
      <c r="C468" s="287" t="s">
        <v>2366</v>
      </c>
      <c r="D468" s="286" t="str">
        <f>IF(ISERROR(VLOOKUP(B468,Translate!$G$3:$H$168,2,FALSE)),"",VLOOKUP(B468,Translate!$G$3:$H$168,2,FALSE))</f>
        <v/>
      </c>
      <c r="M468" s="275" t="str">
        <f t="shared" si="40"/>
        <v/>
      </c>
      <c r="Q468" s="275"/>
      <c r="W468" s="275">
        <f t="shared" si="38"/>
        <v>0</v>
      </c>
      <c r="X468" s="275">
        <f t="shared" si="39"/>
        <v>0</v>
      </c>
    </row>
    <row r="469" spans="1:24" x14ac:dyDescent="0.25">
      <c r="A469" s="287" t="s">
        <v>2367</v>
      </c>
      <c r="B469" s="287" t="s">
        <v>1725</v>
      </c>
      <c r="C469" s="287" t="s">
        <v>2368</v>
      </c>
      <c r="D469" s="286" t="str">
        <f>IF(ISERROR(VLOOKUP(B469,Translate!$G$3:$H$168,2,FALSE)),"",VLOOKUP(B469,Translate!$G$3:$H$168,2,FALSE))</f>
        <v xml:space="preserve"> (llinellau 50 i 52)</v>
      </c>
      <c r="M469" s="275" t="str">
        <f t="shared" si="40"/>
        <v/>
      </c>
      <c r="Q469" s="275"/>
      <c r="W469" s="275">
        <f t="shared" si="38"/>
        <v>0</v>
      </c>
      <c r="X469" s="275">
        <f t="shared" si="39"/>
        <v>0</v>
      </c>
    </row>
    <row r="470" spans="1:24" x14ac:dyDescent="0.25">
      <c r="A470" s="287" t="s">
        <v>1995</v>
      </c>
      <c r="B470" s="287"/>
      <c r="C470" s="287" t="s">
        <v>2369</v>
      </c>
      <c r="D470" s="286" t="str">
        <f>IF(ISERROR(VLOOKUP(B470,Translate!$G$3:$H$168,2,FALSE)),"",VLOOKUP(B470,Translate!$G$3:$H$168,2,FALSE))</f>
        <v/>
      </c>
      <c r="M470" s="275" t="str">
        <f t="shared" si="40"/>
        <v/>
      </c>
      <c r="Q470" s="275"/>
      <c r="W470" s="275">
        <f t="shared" si="38"/>
        <v>0</v>
      </c>
      <c r="X470" s="275">
        <f t="shared" si="39"/>
        <v>0</v>
      </c>
    </row>
    <row r="471" spans="1:24" x14ac:dyDescent="0.25">
      <c r="A471" s="287" t="s">
        <v>1997</v>
      </c>
      <c r="B471" s="287"/>
      <c r="C471" s="287" t="s">
        <v>2370</v>
      </c>
      <c r="D471" s="286" t="str">
        <f>IF(ISERROR(VLOOKUP(B471,Translate!$G$3:$H$168,2,FALSE)),"",VLOOKUP(B471,Translate!$G$3:$H$168,2,FALSE))</f>
        <v/>
      </c>
      <c r="M471" s="275" t="str">
        <f t="shared" si="40"/>
        <v/>
      </c>
      <c r="Q471" s="275"/>
      <c r="W471" s="275">
        <f t="shared" si="38"/>
        <v>0</v>
      </c>
      <c r="X471" s="275">
        <f t="shared" si="39"/>
        <v>0</v>
      </c>
    </row>
    <row r="472" spans="1:24" x14ac:dyDescent="0.25">
      <c r="A472" s="287" t="s">
        <v>2000</v>
      </c>
      <c r="B472" s="287"/>
      <c r="C472" s="287" t="s">
        <v>2371</v>
      </c>
      <c r="D472" s="286" t="str">
        <f>IF(ISERROR(VLOOKUP(B472,Translate!$G$3:$H$168,2,FALSE)),"",VLOOKUP(B472,Translate!$G$3:$H$168,2,FALSE))</f>
        <v/>
      </c>
      <c r="M472" s="275" t="str">
        <f t="shared" si="40"/>
        <v/>
      </c>
      <c r="Q472" s="275"/>
      <c r="W472" s="275">
        <f t="shared" si="38"/>
        <v>0</v>
      </c>
      <c r="X472" s="275">
        <f t="shared" si="39"/>
        <v>0</v>
      </c>
    </row>
    <row r="473" spans="1:24" x14ac:dyDescent="0.25">
      <c r="A473" s="287" t="s">
        <v>2002</v>
      </c>
      <c r="B473" s="287"/>
      <c r="C473" s="287" t="s">
        <v>2372</v>
      </c>
      <c r="D473" s="286" t="str">
        <f>IF(ISERROR(VLOOKUP(B473,Translate!$G$3:$H$168,2,FALSE)),"",VLOOKUP(B473,Translate!$G$3:$H$168,2,FALSE))</f>
        <v/>
      </c>
      <c r="M473" s="275" t="str">
        <f t="shared" si="40"/>
        <v/>
      </c>
      <c r="Q473" s="275"/>
      <c r="W473" s="275">
        <f t="shared" ref="W473:W536" si="41">IF(LEFT(V473,1)=" ",RIGHT(V473,LEN(V473)-1),V473)</f>
        <v>0</v>
      </c>
      <c r="X473" s="275">
        <f t="shared" ref="X473:X536" si="42">IF(LEFT(W473,1)=" ",1,0)</f>
        <v>0</v>
      </c>
    </row>
    <row r="474" spans="1:24" x14ac:dyDescent="0.25">
      <c r="A474" s="287" t="s">
        <v>2004</v>
      </c>
      <c r="B474" s="287"/>
      <c r="C474" s="287" t="s">
        <v>2373</v>
      </c>
      <c r="D474" s="286" t="str">
        <f>IF(ISERROR(VLOOKUP(B474,Translate!$G$3:$H$168,2,FALSE)),"",VLOOKUP(B474,Translate!$G$3:$H$168,2,FALSE))</f>
        <v/>
      </c>
      <c r="M474" s="275" t="str">
        <f t="shared" si="40"/>
        <v/>
      </c>
      <c r="Q474" s="275"/>
      <c r="W474" s="275">
        <f t="shared" si="41"/>
        <v>0</v>
      </c>
      <c r="X474" s="275">
        <f t="shared" si="42"/>
        <v>0</v>
      </c>
    </row>
    <row r="475" spans="1:24" x14ac:dyDescent="0.25">
      <c r="A475" s="287" t="s">
        <v>2006</v>
      </c>
      <c r="B475" s="287"/>
      <c r="C475" s="287" t="s">
        <v>2374</v>
      </c>
      <c r="D475" s="286" t="str">
        <f>IF(ISERROR(VLOOKUP(B475,Translate!$G$3:$H$168,2,FALSE)),"",VLOOKUP(B475,Translate!$G$3:$H$168,2,FALSE))</f>
        <v/>
      </c>
      <c r="M475" s="275" t="str">
        <f t="shared" si="40"/>
        <v/>
      </c>
      <c r="Q475" s="275"/>
      <c r="W475" s="275">
        <f t="shared" si="41"/>
        <v>0</v>
      </c>
      <c r="X475" s="275">
        <f t="shared" si="42"/>
        <v>0</v>
      </c>
    </row>
    <row r="476" spans="1:24" x14ac:dyDescent="0.25">
      <c r="A476" s="287" t="s">
        <v>2375</v>
      </c>
      <c r="B476" s="287" t="s">
        <v>1730</v>
      </c>
      <c r="C476" s="287" t="s">
        <v>2376</v>
      </c>
      <c r="D476" s="286" t="str">
        <f>IF(ISERROR(VLOOKUP(B476,Translate!$G$3:$H$168,2,FALSE)),"",VLOOKUP(B476,Translate!$G$3:$H$168,2,FALSE))</f>
        <v xml:space="preserve"> (llinellau 30.1 a 30.2)</v>
      </c>
      <c r="M476" s="275" t="str">
        <f t="shared" si="40"/>
        <v/>
      </c>
      <c r="Q476" s="275"/>
      <c r="W476" s="275">
        <f t="shared" si="41"/>
        <v>0</v>
      </c>
      <c r="X476" s="275">
        <f t="shared" si="42"/>
        <v>0</v>
      </c>
    </row>
    <row r="477" spans="1:24" x14ac:dyDescent="0.25">
      <c r="A477" s="287" t="s">
        <v>2011</v>
      </c>
      <c r="B477" s="287"/>
      <c r="C477" s="287" t="s">
        <v>2377</v>
      </c>
      <c r="D477" s="286" t="str">
        <f>IF(ISERROR(VLOOKUP(B477,Translate!$G$3:$H$168,2,FALSE)),"",VLOOKUP(B477,Translate!$G$3:$H$168,2,FALSE))</f>
        <v/>
      </c>
      <c r="M477" s="275" t="str">
        <f t="shared" si="40"/>
        <v/>
      </c>
      <c r="Q477" s="275"/>
      <c r="W477" s="275">
        <f t="shared" si="41"/>
        <v>0</v>
      </c>
      <c r="X477" s="275">
        <f t="shared" si="42"/>
        <v>0</v>
      </c>
    </row>
    <row r="478" spans="1:24" x14ac:dyDescent="0.25">
      <c r="A478" s="287" t="s">
        <v>2013</v>
      </c>
      <c r="B478" s="287"/>
      <c r="C478" s="287" t="s">
        <v>2378</v>
      </c>
      <c r="D478" s="286" t="str">
        <f>IF(ISERROR(VLOOKUP(B478,Translate!$G$3:$H$168,2,FALSE)),"",VLOOKUP(B478,Translate!$G$3:$H$168,2,FALSE))</f>
        <v/>
      </c>
      <c r="M478" s="275" t="str">
        <f t="shared" si="40"/>
        <v/>
      </c>
      <c r="Q478" s="275"/>
      <c r="W478" s="275">
        <f t="shared" si="41"/>
        <v>0</v>
      </c>
      <c r="X478" s="275">
        <f t="shared" si="42"/>
        <v>0</v>
      </c>
    </row>
    <row r="479" spans="1:24" x14ac:dyDescent="0.25">
      <c r="A479" s="287" t="s">
        <v>2379</v>
      </c>
      <c r="B479" s="287" t="s">
        <v>1734</v>
      </c>
      <c r="C479" s="287" t="s">
        <v>2380</v>
      </c>
      <c r="D479" s="286" t="str">
        <f>IF(ISERROR(VLOOKUP(B479,Translate!$G$3:$H$168,2,FALSE)),"",VLOOKUP(B479,Translate!$G$3:$H$168,2,FALSE))</f>
        <v xml:space="preserve"> (Llinellau 31.1 a 31.2)</v>
      </c>
      <c r="M479" s="275" t="str">
        <f t="shared" si="40"/>
        <v/>
      </c>
      <c r="Q479" s="275"/>
      <c r="W479" s="275">
        <f t="shared" si="41"/>
        <v>0</v>
      </c>
      <c r="X479" s="275">
        <f t="shared" si="42"/>
        <v>0</v>
      </c>
    </row>
    <row r="480" spans="1:24" ht="25" x14ac:dyDescent="0.25">
      <c r="A480" s="287" t="s">
        <v>2954</v>
      </c>
      <c r="B480" s="287"/>
      <c r="C480" s="287" t="s">
        <v>2381</v>
      </c>
      <c r="D480" s="286" t="str">
        <f>IF(ISERROR(VLOOKUP(B480,Translate!$G$3:$H$168,2,FALSE)),"",VLOOKUP(B480,Translate!$G$3:$H$168,2,FALSE))</f>
        <v/>
      </c>
      <c r="M480" s="275" t="str">
        <f t="shared" si="40"/>
        <v/>
      </c>
      <c r="Q480" s="275"/>
      <c r="W480" s="275">
        <f t="shared" si="41"/>
        <v>0</v>
      </c>
      <c r="X480" s="275">
        <f t="shared" si="42"/>
        <v>0</v>
      </c>
    </row>
    <row r="481" spans="1:24" x14ac:dyDescent="0.25">
      <c r="A481" s="288" t="s">
        <v>2020</v>
      </c>
      <c r="B481" s="288"/>
      <c r="C481" s="288" t="s">
        <v>3154</v>
      </c>
      <c r="D481" s="286" t="str">
        <f>IF(ISERROR(VLOOKUP(B481,Translate!$G$3:$H$168,2,FALSE)),"",VLOOKUP(B481,Translate!$G$3:$H$168,2,FALSE))</f>
        <v/>
      </c>
      <c r="M481" s="275" t="str">
        <f t="shared" si="40"/>
        <v/>
      </c>
      <c r="Q481" s="275"/>
      <c r="W481" s="275">
        <f t="shared" si="41"/>
        <v>0</v>
      </c>
      <c r="X481" s="275">
        <f t="shared" si="42"/>
        <v>0</v>
      </c>
    </row>
    <row r="482" spans="1:24" x14ac:dyDescent="0.25">
      <c r="A482" s="287" t="s">
        <v>2022</v>
      </c>
      <c r="B482" s="287"/>
      <c r="C482" s="287" t="s">
        <v>2382</v>
      </c>
      <c r="D482" s="286" t="str">
        <f>IF(ISERROR(VLOOKUP(B482,Translate!$G$3:$H$168,2,FALSE)),"",VLOOKUP(B482,Translate!$G$3:$H$168,2,FALSE))</f>
        <v/>
      </c>
      <c r="M482" s="275" t="str">
        <f t="shared" si="40"/>
        <v/>
      </c>
      <c r="Q482" s="275"/>
      <c r="W482" s="275">
        <f t="shared" si="41"/>
        <v>0</v>
      </c>
      <c r="X482" s="275">
        <f t="shared" si="42"/>
        <v>0</v>
      </c>
    </row>
    <row r="483" spans="1:24" x14ac:dyDescent="0.25">
      <c r="A483" s="287" t="s">
        <v>2024</v>
      </c>
      <c r="B483" s="287"/>
      <c r="C483" s="287" t="s">
        <v>2383</v>
      </c>
      <c r="D483" s="286" t="str">
        <f>IF(ISERROR(VLOOKUP(B483,Translate!$G$3:$H$168,2,FALSE)),"",VLOOKUP(B483,Translate!$G$3:$H$168,2,FALSE))</f>
        <v/>
      </c>
      <c r="M483" s="275" t="str">
        <f t="shared" si="40"/>
        <v/>
      </c>
      <c r="Q483" s="275"/>
      <c r="W483" s="275">
        <f t="shared" si="41"/>
        <v>0</v>
      </c>
      <c r="X483" s="275">
        <f t="shared" si="42"/>
        <v>0</v>
      </c>
    </row>
    <row r="484" spans="1:24" x14ac:dyDescent="0.25">
      <c r="A484" s="287" t="s">
        <v>2384</v>
      </c>
      <c r="B484" s="287" t="s">
        <v>1738</v>
      </c>
      <c r="C484" s="287" t="s">
        <v>2385</v>
      </c>
      <c r="D484" s="286" t="str">
        <f>IF(ISERROR(VLOOKUP(B484,Translate!$G$3:$H$168,2,FALSE)),"",VLOOKUP(B484,Translate!$G$3:$H$168,2,FALSE))</f>
        <v xml:space="preserve"> (llinell 30+llinell 31)</v>
      </c>
      <c r="M484" s="275" t="str">
        <f t="shared" si="40"/>
        <v/>
      </c>
      <c r="Q484" s="275"/>
      <c r="W484" s="275">
        <f t="shared" si="41"/>
        <v>0</v>
      </c>
      <c r="X484" s="275">
        <f t="shared" si="42"/>
        <v>0</v>
      </c>
    </row>
    <row r="485" spans="1:24" x14ac:dyDescent="0.25">
      <c r="A485" s="287" t="s">
        <v>2029</v>
      </c>
      <c r="B485" s="287"/>
      <c r="C485" s="287" t="s">
        <v>2386</v>
      </c>
      <c r="D485" s="286" t="str">
        <f>IF(ISERROR(VLOOKUP(B485,Translate!$G$3:$H$168,2,FALSE)),"",VLOOKUP(B485,Translate!$G$3:$H$168,2,FALSE))</f>
        <v/>
      </c>
      <c r="M485" s="275" t="str">
        <f t="shared" si="40"/>
        <v/>
      </c>
      <c r="Q485" s="275"/>
      <c r="W485" s="275">
        <f t="shared" si="41"/>
        <v>0</v>
      </c>
      <c r="X485" s="275">
        <f t="shared" si="42"/>
        <v>0</v>
      </c>
    </row>
    <row r="486" spans="1:24" x14ac:dyDescent="0.25">
      <c r="A486" s="287" t="s">
        <v>2387</v>
      </c>
      <c r="B486" s="287" t="s">
        <v>1740</v>
      </c>
      <c r="C486" s="287" t="s">
        <v>2388</v>
      </c>
      <c r="D486" s="286" t="str">
        <f>IF(ISERROR(VLOOKUP(B486,Translate!$G$3:$H$168,2,FALSE)),"",VLOOKUP(B486,Translate!$G$3:$H$168,2,FALSE))</f>
        <v xml:space="preserve"> (llinell 34 wedi tynnu llinell 35)</v>
      </c>
      <c r="M486" s="275" t="str">
        <f t="shared" si="40"/>
        <v/>
      </c>
      <c r="Q486" s="275"/>
      <c r="W486" s="275">
        <f t="shared" si="41"/>
        <v>0</v>
      </c>
      <c r="X486" s="275">
        <f t="shared" si="42"/>
        <v>0</v>
      </c>
    </row>
    <row r="487" spans="1:24" x14ac:dyDescent="0.25">
      <c r="A487" s="287" t="s">
        <v>2389</v>
      </c>
      <c r="B487" s="287" t="s">
        <v>1744</v>
      </c>
      <c r="C487" s="287" t="s">
        <v>2390</v>
      </c>
      <c r="D487" s="286" t="str">
        <f>IF(ISERROR(VLOOKUP(B487,Translate!$G$3:$H$168,2,FALSE)),"",VLOOKUP(B487,Translate!$G$3:$H$168,2,FALSE))</f>
        <v xml:space="preserve"> (llinell 33 plws llinell 36)</v>
      </c>
      <c r="M487" s="275" t="str">
        <f t="shared" si="40"/>
        <v/>
      </c>
      <c r="Q487" s="275"/>
      <c r="W487" s="275">
        <f t="shared" si="41"/>
        <v>0</v>
      </c>
      <c r="X487" s="275">
        <f t="shared" si="42"/>
        <v>0</v>
      </c>
    </row>
    <row r="488" spans="1:24" x14ac:dyDescent="0.25">
      <c r="A488" s="287" t="s">
        <v>2036</v>
      </c>
      <c r="B488" s="287"/>
      <c r="C488" s="287" t="s">
        <v>2391</v>
      </c>
      <c r="D488" s="286" t="str">
        <f>IF(ISERROR(VLOOKUP(B488,Translate!$G$3:$H$168,2,FALSE)),"",VLOOKUP(B488,Translate!$G$3:$H$168,2,FALSE))</f>
        <v/>
      </c>
      <c r="M488" s="275" t="str">
        <f t="shared" si="40"/>
        <v/>
      </c>
      <c r="Q488" s="275"/>
      <c r="W488" s="275">
        <f t="shared" si="41"/>
        <v>0</v>
      </c>
      <c r="X488" s="275">
        <f t="shared" si="42"/>
        <v>0</v>
      </c>
    </row>
    <row r="489" spans="1:24" x14ac:dyDescent="0.25">
      <c r="A489" s="287" t="s">
        <v>2038</v>
      </c>
      <c r="B489" s="287"/>
      <c r="C489" s="287" t="s">
        <v>2392</v>
      </c>
      <c r="D489" s="286" t="str">
        <f>IF(ISERROR(VLOOKUP(B489,Translate!$G$3:$H$168,2,FALSE)),"",VLOOKUP(B489,Translate!$G$3:$H$168,2,FALSE))</f>
        <v/>
      </c>
      <c r="M489" s="275" t="str">
        <f t="shared" si="40"/>
        <v/>
      </c>
      <c r="Q489" s="275"/>
      <c r="W489" s="275">
        <f t="shared" si="41"/>
        <v>0</v>
      </c>
      <c r="X489" s="275">
        <f t="shared" si="42"/>
        <v>0</v>
      </c>
    </row>
    <row r="490" spans="1:24" x14ac:dyDescent="0.25">
      <c r="A490" s="287" t="s">
        <v>2040</v>
      </c>
      <c r="B490" s="287"/>
      <c r="C490" s="287" t="s">
        <v>2393</v>
      </c>
      <c r="D490" s="286" t="str">
        <f>IF(ISERROR(VLOOKUP(B490,Translate!$G$3:$H$168,2,FALSE)),"",VLOOKUP(B490,Translate!$G$3:$H$168,2,FALSE))</f>
        <v/>
      </c>
      <c r="M490" s="275" t="str">
        <f t="shared" si="40"/>
        <v/>
      </c>
      <c r="Q490" s="275"/>
      <c r="W490" s="275">
        <f t="shared" si="41"/>
        <v>0</v>
      </c>
      <c r="X490" s="275">
        <f t="shared" si="42"/>
        <v>0</v>
      </c>
    </row>
    <row r="491" spans="1:24" x14ac:dyDescent="0.25">
      <c r="A491" s="287" t="s">
        <v>2042</v>
      </c>
      <c r="B491" s="287"/>
      <c r="C491" s="287" t="s">
        <v>2394</v>
      </c>
      <c r="D491" s="286" t="str">
        <f>IF(ISERROR(VLOOKUP(B491,Translate!$G$3:$H$168,2,FALSE)),"",VLOOKUP(B491,Translate!$G$3:$H$168,2,FALSE))</f>
        <v/>
      </c>
      <c r="M491" s="275" t="str">
        <f t="shared" si="40"/>
        <v/>
      </c>
      <c r="Q491" s="275"/>
      <c r="W491" s="275">
        <f t="shared" si="41"/>
        <v>0</v>
      </c>
      <c r="X491" s="275">
        <f t="shared" si="42"/>
        <v>0</v>
      </c>
    </row>
    <row r="492" spans="1:24" x14ac:dyDescent="0.25">
      <c r="A492" s="287" t="s">
        <v>2044</v>
      </c>
      <c r="B492" s="287"/>
      <c r="C492" s="287" t="s">
        <v>2395</v>
      </c>
      <c r="D492" s="286" t="str">
        <f>IF(ISERROR(VLOOKUP(B492,Translate!$G$3:$H$168,2,FALSE)),"",VLOOKUP(B492,Translate!$G$3:$H$168,2,FALSE))</f>
        <v/>
      </c>
      <c r="M492" s="275" t="str">
        <f t="shared" si="40"/>
        <v/>
      </c>
      <c r="Q492" s="275"/>
      <c r="W492" s="275">
        <f t="shared" si="41"/>
        <v>0</v>
      </c>
      <c r="X492" s="275">
        <f t="shared" si="42"/>
        <v>0</v>
      </c>
    </row>
    <row r="493" spans="1:24" x14ac:dyDescent="0.25">
      <c r="A493" s="287" t="s">
        <v>2046</v>
      </c>
      <c r="B493" s="287"/>
      <c r="C493" s="287" t="s">
        <v>2396</v>
      </c>
      <c r="D493" s="286" t="str">
        <f>IF(ISERROR(VLOOKUP(B493,Translate!$G$3:$H$168,2,FALSE)),"",VLOOKUP(B493,Translate!$G$3:$H$168,2,FALSE))</f>
        <v/>
      </c>
      <c r="M493" s="275" t="str">
        <f t="shared" si="40"/>
        <v/>
      </c>
      <c r="Q493" s="275"/>
      <c r="W493" s="275">
        <f t="shared" si="41"/>
        <v>0</v>
      </c>
      <c r="X493" s="275">
        <f t="shared" si="42"/>
        <v>0</v>
      </c>
    </row>
    <row r="494" spans="1:24" x14ac:dyDescent="0.25">
      <c r="A494" s="287" t="s">
        <v>2048</v>
      </c>
      <c r="B494" s="287"/>
      <c r="C494" s="287" t="s">
        <v>2397</v>
      </c>
      <c r="D494" s="286" t="str">
        <f>IF(ISERROR(VLOOKUP(B494,Translate!$G$3:$H$168,2,FALSE)),"",VLOOKUP(B494,Translate!$G$3:$H$168,2,FALSE))</f>
        <v/>
      </c>
      <c r="M494" s="275" t="str">
        <f t="shared" si="40"/>
        <v/>
      </c>
      <c r="Q494" s="275"/>
      <c r="W494" s="275">
        <f t="shared" si="41"/>
        <v>0</v>
      </c>
      <c r="X494" s="275">
        <f t="shared" si="42"/>
        <v>0</v>
      </c>
    </row>
    <row r="495" spans="1:24" x14ac:dyDescent="0.25">
      <c r="A495" s="287" t="s">
        <v>2050</v>
      </c>
      <c r="B495" s="287"/>
      <c r="C495" s="287" t="s">
        <v>2398</v>
      </c>
      <c r="D495" s="286" t="str">
        <f>IF(ISERROR(VLOOKUP(B495,Translate!$G$3:$H$168,2,FALSE)),"",VLOOKUP(B495,Translate!$G$3:$H$168,2,FALSE))</f>
        <v/>
      </c>
      <c r="M495" s="275" t="str">
        <f t="shared" si="40"/>
        <v/>
      </c>
      <c r="Q495" s="275"/>
      <c r="W495" s="275">
        <f t="shared" si="41"/>
        <v>0</v>
      </c>
      <c r="X495" s="275">
        <f t="shared" si="42"/>
        <v>0</v>
      </c>
    </row>
    <row r="496" spans="1:24" x14ac:dyDescent="0.25">
      <c r="A496" s="287" t="s">
        <v>2052</v>
      </c>
      <c r="B496" s="287"/>
      <c r="C496" s="287" t="s">
        <v>2399</v>
      </c>
      <c r="D496" s="286" t="str">
        <f>IF(ISERROR(VLOOKUP(B496,Translate!$G$3:$H$168,2,FALSE)),"",VLOOKUP(B496,Translate!$G$3:$H$168,2,FALSE))</f>
        <v/>
      </c>
      <c r="M496" s="275" t="str">
        <f t="shared" si="40"/>
        <v/>
      </c>
      <c r="Q496" s="275"/>
      <c r="W496" s="275">
        <f t="shared" si="41"/>
        <v>0</v>
      </c>
      <c r="X496" s="275">
        <f t="shared" si="42"/>
        <v>0</v>
      </c>
    </row>
    <row r="497" spans="1:24" x14ac:dyDescent="0.25">
      <c r="A497" s="287" t="s">
        <v>2054</v>
      </c>
      <c r="B497" s="287"/>
      <c r="C497" s="287" t="s">
        <v>2400</v>
      </c>
      <c r="D497" s="286" t="str">
        <f>IF(ISERROR(VLOOKUP(B497,Translate!$G$3:$H$168,2,FALSE)),"",VLOOKUP(B497,Translate!$G$3:$H$168,2,FALSE))</f>
        <v/>
      </c>
      <c r="M497" s="275" t="str">
        <f t="shared" si="40"/>
        <v/>
      </c>
      <c r="Q497" s="275"/>
      <c r="W497" s="275">
        <f t="shared" si="41"/>
        <v>0</v>
      </c>
      <c r="X497" s="275">
        <f t="shared" si="42"/>
        <v>0</v>
      </c>
    </row>
    <row r="498" spans="1:24" x14ac:dyDescent="0.25">
      <c r="A498" s="287" t="s">
        <v>2056</v>
      </c>
      <c r="B498" s="287"/>
      <c r="C498" s="287" t="s">
        <v>2401</v>
      </c>
      <c r="D498" s="286" t="str">
        <f>IF(ISERROR(VLOOKUP(B498,Translate!$G$3:$H$168,2,FALSE)),"",VLOOKUP(B498,Translate!$G$3:$H$168,2,FALSE))</f>
        <v/>
      </c>
      <c r="M498" s="275" t="str">
        <f t="shared" si="40"/>
        <v/>
      </c>
      <c r="Q498" s="275"/>
      <c r="W498" s="275">
        <f t="shared" si="41"/>
        <v>0</v>
      </c>
      <c r="X498" s="275">
        <f t="shared" si="42"/>
        <v>0</v>
      </c>
    </row>
    <row r="499" spans="1:24" x14ac:dyDescent="0.25">
      <c r="A499" s="287" t="s">
        <v>2058</v>
      </c>
      <c r="B499" s="287"/>
      <c r="C499" s="287" t="s">
        <v>2402</v>
      </c>
      <c r="D499" s="286" t="str">
        <f>IF(ISERROR(VLOOKUP(B499,Translate!$G$3:$H$168,2,FALSE)),"",VLOOKUP(B499,Translate!$G$3:$H$168,2,FALSE))</f>
        <v/>
      </c>
      <c r="M499" s="275" t="str">
        <f t="shared" si="40"/>
        <v/>
      </c>
      <c r="Q499" s="275"/>
      <c r="W499" s="275">
        <f t="shared" si="41"/>
        <v>0</v>
      </c>
      <c r="X499" s="275">
        <f t="shared" si="42"/>
        <v>0</v>
      </c>
    </row>
    <row r="500" spans="1:24" x14ac:dyDescent="0.25">
      <c r="A500" s="287" t="s">
        <v>2060</v>
      </c>
      <c r="B500" s="287"/>
      <c r="C500" s="287" t="s">
        <v>2403</v>
      </c>
      <c r="D500" s="286" t="str">
        <f>IF(ISERROR(VLOOKUP(B500,Translate!$G$3:$H$168,2,FALSE)),"",VLOOKUP(B500,Translate!$G$3:$H$168,2,FALSE))</f>
        <v/>
      </c>
      <c r="M500" s="275" t="str">
        <f t="shared" si="40"/>
        <v/>
      </c>
      <c r="Q500" s="275"/>
      <c r="W500" s="275">
        <f t="shared" si="41"/>
        <v>0</v>
      </c>
      <c r="X500" s="275">
        <f t="shared" si="42"/>
        <v>0</v>
      </c>
    </row>
    <row r="501" spans="1:24" x14ac:dyDescent="0.25">
      <c r="A501" s="287" t="s">
        <v>2955</v>
      </c>
      <c r="B501" s="287"/>
      <c r="C501" s="287" t="s">
        <v>2404</v>
      </c>
      <c r="D501" s="286" t="str">
        <f>IF(ISERROR(VLOOKUP(B501,Translate!$G$3:$H$168,2,FALSE)),"",VLOOKUP(B501,Translate!$G$3:$H$168,2,FALSE))</f>
        <v/>
      </c>
      <c r="M501" s="275" t="str">
        <f t="shared" si="40"/>
        <v/>
      </c>
      <c r="Q501" s="275"/>
      <c r="W501" s="275">
        <f t="shared" si="41"/>
        <v>0</v>
      </c>
      <c r="X501" s="275">
        <f t="shared" si="42"/>
        <v>0</v>
      </c>
    </row>
    <row r="502" spans="1:24" ht="25" x14ac:dyDescent="0.25">
      <c r="A502" s="287" t="s">
        <v>2956</v>
      </c>
      <c r="B502" s="287" t="s">
        <v>1747</v>
      </c>
      <c r="C502" s="287" t="s">
        <v>2405</v>
      </c>
      <c r="D502" s="286" t="str">
        <f>IF(ISERROR(VLOOKUP(B502,Translate!$G$3:$H$168,2,FALSE)),"",VLOOKUP(B502,Translate!$G$3:$H$168,2,FALSE))</f>
        <v xml:space="preserve"> (COR1-2, llinell 24, colofn 13)</v>
      </c>
      <c r="M502" s="275" t="str">
        <f t="shared" si="40"/>
        <v/>
      </c>
      <c r="Q502" s="275"/>
      <c r="W502" s="275">
        <f t="shared" si="41"/>
        <v>0</v>
      </c>
      <c r="X502" s="275">
        <f t="shared" si="42"/>
        <v>0</v>
      </c>
    </row>
    <row r="503" spans="1:24" ht="25" x14ac:dyDescent="0.25">
      <c r="A503" s="287" t="s">
        <v>2957</v>
      </c>
      <c r="B503" s="287" t="s">
        <v>1751</v>
      </c>
      <c r="C503" s="287" t="s">
        <v>2406</v>
      </c>
      <c r="D503" s="286" t="str">
        <f>IF(ISERROR(VLOOKUP(B503,Translate!$G$3:$H$168,2,FALSE)),"",VLOOKUP(B503,Translate!$G$3:$H$168,2,FALSE))</f>
        <v xml:space="preserve"> (COR1-2, llinell 66 tynnu llinell 24, colofn 13)</v>
      </c>
      <c r="M503" s="275" t="str">
        <f t="shared" si="40"/>
        <v/>
      </c>
      <c r="Q503" s="275"/>
      <c r="W503" s="275">
        <f t="shared" si="41"/>
        <v>0</v>
      </c>
      <c r="X503" s="275">
        <f t="shared" si="42"/>
        <v>0</v>
      </c>
    </row>
    <row r="504" spans="1:24" x14ac:dyDescent="0.25">
      <c r="A504" s="287" t="s">
        <v>2958</v>
      </c>
      <c r="B504" s="287" t="s">
        <v>1754</v>
      </c>
      <c r="C504" s="287" t="s">
        <v>2407</v>
      </c>
      <c r="D504" s="286" t="str">
        <f>IF(ISERROR(VLOOKUP(B504,Translate!$G$3:$H$168,2,FALSE)),"",VLOOKUP(B504,Translate!$G$3:$H$168,2,FALSE))</f>
        <v xml:space="preserve"> (llinellau 20 a 21)</v>
      </c>
      <c r="M504" s="275" t="str">
        <f t="shared" si="40"/>
        <v/>
      </c>
      <c r="Q504" s="275"/>
      <c r="W504" s="275">
        <f t="shared" si="41"/>
        <v>0</v>
      </c>
      <c r="X504" s="275">
        <f t="shared" si="42"/>
        <v>0</v>
      </c>
    </row>
    <row r="505" spans="1:24" x14ac:dyDescent="0.25">
      <c r="A505" s="287" t="s">
        <v>2068</v>
      </c>
      <c r="B505" s="287"/>
      <c r="C505" s="287" t="s">
        <v>2408</v>
      </c>
      <c r="D505" s="286" t="str">
        <f>IF(ISERROR(VLOOKUP(B505,Translate!$G$3:$H$168,2,FALSE)),"",VLOOKUP(B505,Translate!$G$3:$H$168,2,FALSE))</f>
        <v/>
      </c>
      <c r="M505" s="275" t="str">
        <f t="shared" si="40"/>
        <v/>
      </c>
      <c r="Q505" s="275"/>
      <c r="W505" s="275">
        <f t="shared" si="41"/>
        <v>0</v>
      </c>
      <c r="X505" s="275">
        <f t="shared" si="42"/>
        <v>0</v>
      </c>
    </row>
    <row r="506" spans="1:24" x14ac:dyDescent="0.25">
      <c r="A506" s="287" t="s">
        <v>2070</v>
      </c>
      <c r="B506" s="287"/>
      <c r="C506" s="287" t="s">
        <v>2409</v>
      </c>
      <c r="D506" s="286" t="str">
        <f>IF(ISERROR(VLOOKUP(B506,Translate!$G$3:$H$168,2,FALSE)),"",VLOOKUP(B506,Translate!$G$3:$H$168,2,FALSE))</f>
        <v/>
      </c>
      <c r="M506" s="275" t="str">
        <f t="shared" si="40"/>
        <v/>
      </c>
      <c r="Q506" s="275"/>
      <c r="W506" s="275">
        <f t="shared" si="41"/>
        <v>0</v>
      </c>
      <c r="X506" s="275">
        <f t="shared" si="42"/>
        <v>0</v>
      </c>
    </row>
    <row r="507" spans="1:24" x14ac:dyDescent="0.25">
      <c r="A507" s="287" t="s">
        <v>2072</v>
      </c>
      <c r="B507" s="287"/>
      <c r="C507" s="287" t="s">
        <v>2410</v>
      </c>
      <c r="D507" s="286" t="str">
        <f>IF(ISERROR(VLOOKUP(B507,Translate!$G$3:$H$168,2,FALSE)),"",VLOOKUP(B507,Translate!$G$3:$H$168,2,FALSE))</f>
        <v/>
      </c>
      <c r="M507" s="275" t="str">
        <f t="shared" si="40"/>
        <v/>
      </c>
      <c r="Q507" s="275"/>
      <c r="W507" s="275">
        <f t="shared" si="41"/>
        <v>0</v>
      </c>
      <c r="X507" s="275">
        <f t="shared" si="42"/>
        <v>0</v>
      </c>
    </row>
    <row r="508" spans="1:24" x14ac:dyDescent="0.25">
      <c r="A508" s="287" t="s">
        <v>2074</v>
      </c>
      <c r="B508" s="287"/>
      <c r="C508" s="287" t="s">
        <v>2411</v>
      </c>
      <c r="D508" s="286" t="str">
        <f>IF(ISERROR(VLOOKUP(B508,Translate!$G$3:$H$168,2,FALSE)),"",VLOOKUP(B508,Translate!$G$3:$H$168,2,FALSE))</f>
        <v/>
      </c>
      <c r="M508" s="275" t="str">
        <f t="shared" si="40"/>
        <v/>
      </c>
      <c r="Q508" s="275"/>
      <c r="W508" s="275">
        <f t="shared" si="41"/>
        <v>0</v>
      </c>
      <c r="X508" s="275">
        <f t="shared" si="42"/>
        <v>0</v>
      </c>
    </row>
    <row r="509" spans="1:24" x14ac:dyDescent="0.25">
      <c r="A509" s="287" t="s">
        <v>2076</v>
      </c>
      <c r="B509" s="287"/>
      <c r="C509" s="287" t="s">
        <v>2412</v>
      </c>
      <c r="D509" s="286" t="str">
        <f>IF(ISERROR(VLOOKUP(B509,Translate!$G$3:$H$168,2,FALSE)),"",VLOOKUP(B509,Translate!$G$3:$H$168,2,FALSE))</f>
        <v/>
      </c>
      <c r="M509" s="275" t="str">
        <f t="shared" si="40"/>
        <v/>
      </c>
      <c r="Q509" s="275"/>
      <c r="W509" s="275">
        <f t="shared" si="41"/>
        <v>0</v>
      </c>
      <c r="X509" s="275">
        <f t="shared" si="42"/>
        <v>0</v>
      </c>
    </row>
    <row r="510" spans="1:24" x14ac:dyDescent="0.25">
      <c r="A510" s="287" t="s">
        <v>2079</v>
      </c>
      <c r="B510" s="287"/>
      <c r="C510" s="287" t="s">
        <v>2413</v>
      </c>
      <c r="D510" s="286" t="str">
        <f>IF(ISERROR(VLOOKUP(B510,Translate!$G$3:$H$168,2,FALSE)),"",VLOOKUP(B510,Translate!$G$3:$H$168,2,FALSE))</f>
        <v/>
      </c>
      <c r="M510" s="275" t="str">
        <f t="shared" si="40"/>
        <v/>
      </c>
      <c r="Q510" s="275"/>
      <c r="W510" s="275">
        <f t="shared" si="41"/>
        <v>0</v>
      </c>
      <c r="X510" s="275">
        <f t="shared" si="42"/>
        <v>0</v>
      </c>
    </row>
    <row r="511" spans="1:24" x14ac:dyDescent="0.25">
      <c r="A511" s="287" t="s">
        <v>2081</v>
      </c>
      <c r="B511" s="287"/>
      <c r="C511" s="287" t="s">
        <v>2414</v>
      </c>
      <c r="D511" s="286" t="str">
        <f>IF(ISERROR(VLOOKUP(B511,Translate!$G$3:$H$168,2,FALSE)),"",VLOOKUP(B511,Translate!$G$3:$H$168,2,FALSE))</f>
        <v/>
      </c>
      <c r="M511" s="275" t="str">
        <f t="shared" si="40"/>
        <v/>
      </c>
      <c r="Q511" s="275"/>
      <c r="W511" s="275">
        <f t="shared" si="41"/>
        <v>0</v>
      </c>
      <c r="X511" s="275">
        <f t="shared" si="42"/>
        <v>0</v>
      </c>
    </row>
    <row r="512" spans="1:24" x14ac:dyDescent="0.25">
      <c r="A512" s="288" t="s">
        <v>2083</v>
      </c>
      <c r="B512" s="288"/>
      <c r="C512" s="288" t="s">
        <v>2415</v>
      </c>
      <c r="D512" s="286" t="str">
        <f>IF(ISERROR(VLOOKUP(B512,Translate!$G$3:$H$168,2,FALSE)),"",VLOOKUP(B512,Translate!$G$3:$H$168,2,FALSE))</f>
        <v/>
      </c>
      <c r="M512" s="275" t="str">
        <f t="shared" si="40"/>
        <v/>
      </c>
      <c r="Q512" s="275"/>
      <c r="W512" s="275">
        <f t="shared" si="41"/>
        <v>0</v>
      </c>
      <c r="X512" s="275">
        <f t="shared" si="42"/>
        <v>0</v>
      </c>
    </row>
    <row r="513" spans="1:24" x14ac:dyDescent="0.25">
      <c r="A513" s="287" t="s">
        <v>2085</v>
      </c>
      <c r="B513" s="287"/>
      <c r="C513" s="287" t="s">
        <v>2416</v>
      </c>
      <c r="D513" s="286" t="str">
        <f>IF(ISERROR(VLOOKUP(B513,Translate!$G$3:$H$168,2,FALSE)),"",VLOOKUP(B513,Translate!$G$3:$H$168,2,FALSE))</f>
        <v/>
      </c>
      <c r="M513" s="275" t="str">
        <f t="shared" si="40"/>
        <v/>
      </c>
      <c r="Q513" s="275"/>
      <c r="W513" s="275">
        <f t="shared" si="41"/>
        <v>0</v>
      </c>
      <c r="X513" s="275">
        <f t="shared" si="42"/>
        <v>0</v>
      </c>
    </row>
    <row r="514" spans="1:24" x14ac:dyDescent="0.25">
      <c r="A514" s="287" t="s">
        <v>2087</v>
      </c>
      <c r="B514" s="287"/>
      <c r="C514" s="287" t="s">
        <v>2417</v>
      </c>
      <c r="D514" s="286" t="str">
        <f>IF(ISERROR(VLOOKUP(B514,Translate!$G$3:$H$168,2,FALSE)),"",VLOOKUP(B514,Translate!$G$3:$H$168,2,FALSE))</f>
        <v/>
      </c>
      <c r="M514" s="275" t="str">
        <f t="shared" si="40"/>
        <v/>
      </c>
      <c r="Q514" s="275"/>
      <c r="W514" s="275">
        <f t="shared" si="41"/>
        <v>0</v>
      </c>
      <c r="X514" s="275">
        <f t="shared" si="42"/>
        <v>0</v>
      </c>
    </row>
    <row r="515" spans="1:24" x14ac:dyDescent="0.25">
      <c r="A515" s="287" t="s">
        <v>2089</v>
      </c>
      <c r="B515" s="287"/>
      <c r="C515" s="287" t="s">
        <v>2418</v>
      </c>
      <c r="D515" s="286" t="str">
        <f>IF(ISERROR(VLOOKUP(B515,Translate!$G$3:$H$168,2,FALSE)),"",VLOOKUP(B515,Translate!$G$3:$H$168,2,FALSE))</f>
        <v/>
      </c>
      <c r="M515" s="275" t="str">
        <f t="shared" si="40"/>
        <v/>
      </c>
      <c r="Q515" s="275"/>
      <c r="W515" s="275">
        <f t="shared" si="41"/>
        <v>0</v>
      </c>
      <c r="X515" s="275">
        <f t="shared" si="42"/>
        <v>0</v>
      </c>
    </row>
    <row r="516" spans="1:24" x14ac:dyDescent="0.25">
      <c r="A516" s="287" t="s">
        <v>2091</v>
      </c>
      <c r="B516" s="287"/>
      <c r="C516" s="287" t="s">
        <v>2419</v>
      </c>
      <c r="D516" s="286" t="str">
        <f>IF(ISERROR(VLOOKUP(B516,Translate!$G$3:$H$168,2,FALSE)),"",VLOOKUP(B516,Translate!$G$3:$H$168,2,FALSE))</f>
        <v/>
      </c>
      <c r="M516" s="275" t="str">
        <f t="shared" si="40"/>
        <v/>
      </c>
      <c r="Q516" s="275"/>
      <c r="W516" s="275">
        <f t="shared" si="41"/>
        <v>0</v>
      </c>
      <c r="X516" s="275">
        <f t="shared" si="42"/>
        <v>0</v>
      </c>
    </row>
    <row r="517" spans="1:24" x14ac:dyDescent="0.25">
      <c r="A517" s="287" t="s">
        <v>2092</v>
      </c>
      <c r="B517" s="287"/>
      <c r="C517" s="287" t="s">
        <v>2420</v>
      </c>
      <c r="D517" s="286" t="str">
        <f>IF(ISERROR(VLOOKUP(B517,Translate!$G$3:$H$168,2,FALSE)),"",VLOOKUP(B517,Translate!$G$3:$H$168,2,FALSE))</f>
        <v/>
      </c>
      <c r="M517" s="275" t="str">
        <f t="shared" si="40"/>
        <v/>
      </c>
      <c r="Q517" s="275"/>
      <c r="W517" s="275">
        <f t="shared" si="41"/>
        <v>0</v>
      </c>
      <c r="X517" s="275">
        <f t="shared" si="42"/>
        <v>0</v>
      </c>
    </row>
    <row r="518" spans="1:24" x14ac:dyDescent="0.25">
      <c r="A518" s="288" t="s">
        <v>2094</v>
      </c>
      <c r="B518" s="288"/>
      <c r="C518" s="288" t="s">
        <v>2421</v>
      </c>
      <c r="D518" s="286" t="str">
        <f>IF(ISERROR(VLOOKUP(B518,Translate!$G$3:$H$168,2,FALSE)),"",VLOOKUP(B518,Translate!$G$3:$H$168,2,FALSE))</f>
        <v/>
      </c>
      <c r="M518" s="275" t="str">
        <f t="shared" si="40"/>
        <v/>
      </c>
      <c r="Q518" s="275"/>
      <c r="W518" s="275">
        <f t="shared" si="41"/>
        <v>0</v>
      </c>
      <c r="X518" s="275">
        <f t="shared" si="42"/>
        <v>0</v>
      </c>
    </row>
    <row r="519" spans="1:24" x14ac:dyDescent="0.25">
      <c r="A519" s="287" t="s">
        <v>2102</v>
      </c>
      <c r="B519" s="287"/>
      <c r="C519" s="287" t="s">
        <v>3155</v>
      </c>
      <c r="D519" s="286" t="str">
        <f>IF(ISERROR(VLOOKUP(B519,Translate!$G$3:$H$168,2,FALSE)),"",VLOOKUP(B519,Translate!$G$3:$H$168,2,FALSE))</f>
        <v/>
      </c>
      <c r="M519" s="275" t="str">
        <f t="shared" ref="M519:M582" si="43">IF(ISERROR(FIND(" (include",O519)),"",RIGHT(O519,LEN(O519)-FIND(" (include",O519)))</f>
        <v/>
      </c>
      <c r="Q519" s="275"/>
      <c r="W519" s="275">
        <f t="shared" si="41"/>
        <v>0</v>
      </c>
      <c r="X519" s="275">
        <f t="shared" si="42"/>
        <v>0</v>
      </c>
    </row>
    <row r="520" spans="1:24" x14ac:dyDescent="0.25">
      <c r="A520" s="287" t="s">
        <v>2104</v>
      </c>
      <c r="B520" s="287"/>
      <c r="C520" s="287" t="s">
        <v>2422</v>
      </c>
      <c r="D520" s="286" t="str">
        <f>IF(ISERROR(VLOOKUP(B520,Translate!$G$3:$H$168,2,FALSE)),"",VLOOKUP(B520,Translate!$G$3:$H$168,2,FALSE))</f>
        <v/>
      </c>
      <c r="M520" s="275" t="str">
        <f t="shared" si="43"/>
        <v/>
      </c>
      <c r="Q520" s="275"/>
      <c r="W520" s="275">
        <f t="shared" si="41"/>
        <v>0</v>
      </c>
      <c r="X520" s="275">
        <f t="shared" si="42"/>
        <v>0</v>
      </c>
    </row>
    <row r="521" spans="1:24" x14ac:dyDescent="0.25">
      <c r="A521" s="287" t="s">
        <v>2106</v>
      </c>
      <c r="B521" s="287"/>
      <c r="C521" s="287" t="s">
        <v>2423</v>
      </c>
      <c r="D521" s="286" t="str">
        <f>IF(ISERROR(VLOOKUP(B521,Translate!$G$3:$H$168,2,FALSE)),"",VLOOKUP(B521,Translate!$G$3:$H$168,2,FALSE))</f>
        <v/>
      </c>
      <c r="M521" s="275" t="str">
        <f t="shared" si="43"/>
        <v/>
      </c>
      <c r="Q521" s="275"/>
      <c r="W521" s="275">
        <f t="shared" si="41"/>
        <v>0</v>
      </c>
      <c r="X521" s="275">
        <f t="shared" si="42"/>
        <v>0</v>
      </c>
    </row>
    <row r="522" spans="1:24" x14ac:dyDescent="0.25">
      <c r="A522" s="287" t="s">
        <v>2108</v>
      </c>
      <c r="B522" s="287"/>
      <c r="C522" s="287" t="s">
        <v>2424</v>
      </c>
      <c r="D522" s="286" t="str">
        <f>IF(ISERROR(VLOOKUP(B522,Translate!$G$3:$H$168,2,FALSE)),"",VLOOKUP(B522,Translate!$G$3:$H$168,2,FALSE))</f>
        <v/>
      </c>
      <c r="M522" s="275" t="str">
        <f t="shared" si="43"/>
        <v/>
      </c>
      <c r="Q522" s="275"/>
      <c r="W522" s="275">
        <f t="shared" si="41"/>
        <v>0</v>
      </c>
      <c r="X522" s="275">
        <f t="shared" si="42"/>
        <v>0</v>
      </c>
    </row>
    <row r="523" spans="1:24" x14ac:dyDescent="0.25">
      <c r="A523" s="287" t="s">
        <v>2110</v>
      </c>
      <c r="B523" s="287"/>
      <c r="C523" s="287" t="s">
        <v>2425</v>
      </c>
      <c r="D523" s="286" t="str">
        <f>IF(ISERROR(VLOOKUP(B523,Translate!$G$3:$H$168,2,FALSE)),"",VLOOKUP(B523,Translate!$G$3:$H$168,2,FALSE))</f>
        <v/>
      </c>
      <c r="M523" s="275" t="str">
        <f t="shared" si="43"/>
        <v/>
      </c>
      <c r="Q523" s="275"/>
      <c r="W523" s="275">
        <f t="shared" si="41"/>
        <v>0</v>
      </c>
      <c r="X523" s="275">
        <f t="shared" si="42"/>
        <v>0</v>
      </c>
    </row>
    <row r="524" spans="1:24" x14ac:dyDescent="0.25">
      <c r="A524" s="287" t="s">
        <v>2112</v>
      </c>
      <c r="B524" s="287"/>
      <c r="C524" s="287" t="s">
        <v>2426</v>
      </c>
      <c r="D524" s="286" t="str">
        <f>IF(ISERROR(VLOOKUP(B524,Translate!$G$3:$H$168,2,FALSE)),"",VLOOKUP(B524,Translate!$G$3:$H$168,2,FALSE))</f>
        <v/>
      </c>
      <c r="M524" s="275" t="str">
        <f t="shared" si="43"/>
        <v/>
      </c>
      <c r="Q524" s="275"/>
      <c r="W524" s="275">
        <f t="shared" si="41"/>
        <v>0</v>
      </c>
      <c r="X524" s="275">
        <f t="shared" si="42"/>
        <v>0</v>
      </c>
    </row>
    <row r="525" spans="1:24" x14ac:dyDescent="0.25">
      <c r="A525" s="287" t="s">
        <v>2115</v>
      </c>
      <c r="B525" s="287"/>
      <c r="C525" s="287" t="s">
        <v>2427</v>
      </c>
      <c r="D525" s="286" t="str">
        <f>IF(ISERROR(VLOOKUP(B525,Translate!$G$3:$H$168,2,FALSE)),"",VLOOKUP(B525,Translate!$G$3:$H$168,2,FALSE))</f>
        <v/>
      </c>
      <c r="M525" s="275" t="str">
        <f t="shared" si="43"/>
        <v/>
      </c>
      <c r="Q525" s="275"/>
      <c r="W525" s="275">
        <f t="shared" si="41"/>
        <v>0</v>
      </c>
      <c r="X525" s="275">
        <f t="shared" si="42"/>
        <v>0</v>
      </c>
    </row>
    <row r="526" spans="1:24" x14ac:dyDescent="0.25">
      <c r="A526" s="287" t="s">
        <v>2116</v>
      </c>
      <c r="B526" s="287"/>
      <c r="C526" s="287" t="s">
        <v>2428</v>
      </c>
      <c r="D526" s="286" t="str">
        <f>IF(ISERROR(VLOOKUP(B526,Translate!$G$3:$H$168,2,FALSE)),"",VLOOKUP(B526,Translate!$G$3:$H$168,2,FALSE))</f>
        <v/>
      </c>
      <c r="M526" s="275" t="str">
        <f t="shared" si="43"/>
        <v/>
      </c>
      <c r="Q526" s="275"/>
      <c r="W526" s="275">
        <f t="shared" si="41"/>
        <v>0</v>
      </c>
      <c r="X526" s="275">
        <f t="shared" si="42"/>
        <v>0</v>
      </c>
    </row>
    <row r="527" spans="1:24" x14ac:dyDescent="0.25">
      <c r="A527" s="287" t="s">
        <v>2118</v>
      </c>
      <c r="B527" s="287"/>
      <c r="C527" s="287" t="s">
        <v>2429</v>
      </c>
      <c r="D527" s="286" t="str">
        <f>IF(ISERROR(VLOOKUP(B527,Translate!$G$3:$H$168,2,FALSE)),"",VLOOKUP(B527,Translate!$G$3:$H$168,2,FALSE))</f>
        <v/>
      </c>
      <c r="M527" s="275" t="str">
        <f t="shared" si="43"/>
        <v/>
      </c>
      <c r="Q527" s="275"/>
      <c r="W527" s="275">
        <f t="shared" si="41"/>
        <v>0</v>
      </c>
      <c r="X527" s="275">
        <f t="shared" si="42"/>
        <v>0</v>
      </c>
    </row>
    <row r="528" spans="1:24" x14ac:dyDescent="0.25">
      <c r="A528" s="287" t="s">
        <v>2119</v>
      </c>
      <c r="B528" s="287"/>
      <c r="C528" s="287" t="s">
        <v>2430</v>
      </c>
      <c r="D528" s="286" t="str">
        <f>IF(ISERROR(VLOOKUP(B528,Translate!$G$3:$H$168,2,FALSE)),"",VLOOKUP(B528,Translate!$G$3:$H$168,2,FALSE))</f>
        <v/>
      </c>
      <c r="M528" s="275" t="str">
        <f t="shared" si="43"/>
        <v/>
      </c>
      <c r="Q528" s="275"/>
      <c r="W528" s="275">
        <f t="shared" si="41"/>
        <v>0</v>
      </c>
      <c r="X528" s="275">
        <f t="shared" si="42"/>
        <v>0</v>
      </c>
    </row>
    <row r="529" spans="1:24" x14ac:dyDescent="0.25">
      <c r="A529" s="287" t="s">
        <v>2121</v>
      </c>
      <c r="B529" s="287"/>
      <c r="C529" s="287" t="s">
        <v>2431</v>
      </c>
      <c r="D529" s="286" t="str">
        <f>IF(ISERROR(VLOOKUP(B529,Translate!$G$3:$H$168,2,FALSE)),"",VLOOKUP(B529,Translate!$G$3:$H$168,2,FALSE))</f>
        <v/>
      </c>
      <c r="M529" s="275" t="str">
        <f t="shared" si="43"/>
        <v/>
      </c>
      <c r="Q529" s="275"/>
      <c r="W529" s="275">
        <f t="shared" si="41"/>
        <v>0</v>
      </c>
      <c r="X529" s="275">
        <f t="shared" si="42"/>
        <v>0</v>
      </c>
    </row>
    <row r="530" spans="1:24" x14ac:dyDescent="0.25">
      <c r="A530" s="287" t="s">
        <v>2123</v>
      </c>
      <c r="B530" s="287"/>
      <c r="C530" s="287" t="s">
        <v>2432</v>
      </c>
      <c r="D530" s="286" t="str">
        <f>IF(ISERROR(VLOOKUP(B530,Translate!$G$3:$H$168,2,FALSE)),"",VLOOKUP(B530,Translate!$G$3:$H$168,2,FALSE))</f>
        <v/>
      </c>
      <c r="M530" s="275" t="str">
        <f t="shared" si="43"/>
        <v/>
      </c>
      <c r="Q530" s="275"/>
      <c r="W530" s="275">
        <f t="shared" si="41"/>
        <v>0</v>
      </c>
      <c r="X530" s="275">
        <f t="shared" si="42"/>
        <v>0</v>
      </c>
    </row>
    <row r="531" spans="1:24" x14ac:dyDescent="0.25">
      <c r="A531" s="287" t="s">
        <v>2124</v>
      </c>
      <c r="B531" s="287"/>
      <c r="C531" s="287" t="s">
        <v>2433</v>
      </c>
      <c r="D531" s="286" t="str">
        <f>IF(ISERROR(VLOOKUP(B531,Translate!$G$3:$H$168,2,FALSE)),"",VLOOKUP(B531,Translate!$G$3:$H$168,2,FALSE))</f>
        <v/>
      </c>
      <c r="M531" s="275" t="str">
        <f t="shared" si="43"/>
        <v/>
      </c>
      <c r="Q531" s="275"/>
      <c r="W531" s="275">
        <f t="shared" si="41"/>
        <v>0</v>
      </c>
      <c r="X531" s="275">
        <f t="shared" si="42"/>
        <v>0</v>
      </c>
    </row>
    <row r="532" spans="1:24" x14ac:dyDescent="0.25">
      <c r="A532" s="287" t="s">
        <v>2126</v>
      </c>
      <c r="B532" s="287"/>
      <c r="C532" s="287" t="s">
        <v>2434</v>
      </c>
      <c r="D532" s="286" t="str">
        <f>IF(ISERROR(VLOOKUP(B532,Translate!$G$3:$H$168,2,FALSE)),"",VLOOKUP(B532,Translate!$G$3:$H$168,2,FALSE))</f>
        <v/>
      </c>
      <c r="M532" s="275" t="str">
        <f t="shared" si="43"/>
        <v/>
      </c>
      <c r="Q532" s="275"/>
      <c r="W532" s="275">
        <f t="shared" si="41"/>
        <v>0</v>
      </c>
      <c r="X532" s="275">
        <f t="shared" si="42"/>
        <v>0</v>
      </c>
    </row>
    <row r="533" spans="1:24" x14ac:dyDescent="0.25">
      <c r="A533" s="287" t="s">
        <v>2128</v>
      </c>
      <c r="B533" s="287"/>
      <c r="C533" s="287" t="s">
        <v>2435</v>
      </c>
      <c r="D533" s="286" t="str">
        <f>IF(ISERROR(VLOOKUP(B533,Translate!$G$3:$H$168,2,FALSE)),"",VLOOKUP(B533,Translate!$G$3:$H$168,2,FALSE))</f>
        <v/>
      </c>
      <c r="M533" s="275" t="str">
        <f t="shared" si="43"/>
        <v/>
      </c>
      <c r="Q533" s="275"/>
      <c r="W533" s="275">
        <f t="shared" si="41"/>
        <v>0</v>
      </c>
      <c r="X533" s="275">
        <f t="shared" si="42"/>
        <v>0</v>
      </c>
    </row>
    <row r="534" spans="1:24" x14ac:dyDescent="0.25">
      <c r="A534" s="287" t="s">
        <v>2130</v>
      </c>
      <c r="B534" s="287"/>
      <c r="C534" s="287" t="s">
        <v>2436</v>
      </c>
      <c r="D534" s="286" t="str">
        <f>IF(ISERROR(VLOOKUP(B534,Translate!$G$3:$H$168,2,FALSE)),"",VLOOKUP(B534,Translate!$G$3:$H$168,2,FALSE))</f>
        <v/>
      </c>
      <c r="M534" s="275" t="str">
        <f t="shared" si="43"/>
        <v/>
      </c>
      <c r="Q534" s="275"/>
      <c r="W534" s="275">
        <f t="shared" si="41"/>
        <v>0</v>
      </c>
      <c r="X534" s="275">
        <f t="shared" si="42"/>
        <v>0</v>
      </c>
    </row>
    <row r="535" spans="1:24" x14ac:dyDescent="0.25">
      <c r="A535" s="287" t="s">
        <v>2132</v>
      </c>
      <c r="B535" s="287"/>
      <c r="C535" s="287" t="s">
        <v>2437</v>
      </c>
      <c r="D535" s="286" t="str">
        <f>IF(ISERROR(VLOOKUP(B535,Translate!$G$3:$H$168,2,FALSE)),"",VLOOKUP(B535,Translate!$G$3:$H$168,2,FALSE))</f>
        <v/>
      </c>
      <c r="M535" s="275" t="str">
        <f t="shared" si="43"/>
        <v/>
      </c>
      <c r="Q535" s="275"/>
      <c r="W535" s="275">
        <f t="shared" si="41"/>
        <v>0</v>
      </c>
      <c r="X535" s="275">
        <f t="shared" si="42"/>
        <v>0</v>
      </c>
    </row>
    <row r="536" spans="1:24" x14ac:dyDescent="0.25">
      <c r="A536" s="287" t="s">
        <v>2134</v>
      </c>
      <c r="B536" s="287"/>
      <c r="C536" s="287" t="s">
        <v>2438</v>
      </c>
      <c r="D536" s="286" t="str">
        <f>IF(ISERROR(VLOOKUP(B536,Translate!$G$3:$H$168,2,FALSE)),"",VLOOKUP(B536,Translate!$G$3:$H$168,2,FALSE))</f>
        <v/>
      </c>
      <c r="M536" s="275" t="str">
        <f t="shared" si="43"/>
        <v/>
      </c>
      <c r="Q536" s="275"/>
      <c r="W536" s="275">
        <f t="shared" si="41"/>
        <v>0</v>
      </c>
      <c r="X536" s="275">
        <f t="shared" si="42"/>
        <v>0</v>
      </c>
    </row>
    <row r="537" spans="1:24" x14ac:dyDescent="0.25">
      <c r="A537" s="287" t="s">
        <v>2136</v>
      </c>
      <c r="B537" s="287"/>
      <c r="C537" s="287" t="s">
        <v>2439</v>
      </c>
      <c r="D537" s="286" t="str">
        <f>IF(ISERROR(VLOOKUP(B537,Translate!$G$3:$H$168,2,FALSE)),"",VLOOKUP(B537,Translate!$G$3:$H$168,2,FALSE))</f>
        <v/>
      </c>
      <c r="M537" s="275" t="str">
        <f t="shared" si="43"/>
        <v/>
      </c>
      <c r="Q537" s="275"/>
      <c r="W537" s="275">
        <f t="shared" ref="W537:W600" si="44">IF(LEFT(V537,1)=" ",RIGHT(V537,LEN(V537)-1),V537)</f>
        <v>0</v>
      </c>
      <c r="X537" s="275">
        <f t="shared" ref="X537:X600" si="45">IF(LEFT(W537,1)=" ",1,0)</f>
        <v>0</v>
      </c>
    </row>
    <row r="538" spans="1:24" x14ac:dyDescent="0.25">
      <c r="A538" s="287" t="s">
        <v>2138</v>
      </c>
      <c r="B538" s="287"/>
      <c r="C538" s="287" t="s">
        <v>2440</v>
      </c>
      <c r="D538" s="286" t="str">
        <f>IF(ISERROR(VLOOKUP(B538,Translate!$G$3:$H$168,2,FALSE)),"",VLOOKUP(B538,Translate!$G$3:$H$168,2,FALSE))</f>
        <v/>
      </c>
      <c r="M538" s="275" t="str">
        <f t="shared" si="43"/>
        <v/>
      </c>
      <c r="Q538" s="275"/>
      <c r="W538" s="275">
        <f t="shared" si="44"/>
        <v>0</v>
      </c>
      <c r="X538" s="275">
        <f t="shared" si="45"/>
        <v>0</v>
      </c>
    </row>
    <row r="539" spans="1:24" x14ac:dyDescent="0.25">
      <c r="A539" s="287" t="s">
        <v>754</v>
      </c>
      <c r="B539" s="287"/>
      <c r="C539" s="287" t="s">
        <v>2441</v>
      </c>
      <c r="D539" s="286" t="str">
        <f>IF(ISERROR(VLOOKUP(B539,Translate!$G$3:$H$168,2,FALSE)),"",VLOOKUP(B539,Translate!$G$3:$H$168,2,FALSE))</f>
        <v/>
      </c>
      <c r="M539" s="275" t="str">
        <f t="shared" si="43"/>
        <v/>
      </c>
      <c r="Q539" s="275"/>
      <c r="W539" s="275">
        <f t="shared" si="44"/>
        <v>0</v>
      </c>
      <c r="X539" s="275">
        <f t="shared" si="45"/>
        <v>0</v>
      </c>
    </row>
    <row r="540" spans="1:24" x14ac:dyDescent="0.25">
      <c r="A540" s="287" t="s">
        <v>2142</v>
      </c>
      <c r="B540" s="287"/>
      <c r="C540" s="287" t="s">
        <v>2442</v>
      </c>
      <c r="D540" s="286" t="str">
        <f>IF(ISERROR(VLOOKUP(B540,Translate!$G$3:$H$168,2,FALSE)),"",VLOOKUP(B540,Translate!$G$3:$H$168,2,FALSE))</f>
        <v/>
      </c>
      <c r="M540" s="275" t="str">
        <f t="shared" si="43"/>
        <v/>
      </c>
      <c r="Q540" s="275"/>
      <c r="W540" s="275">
        <f t="shared" si="44"/>
        <v>0</v>
      </c>
      <c r="X540" s="275">
        <f t="shared" si="45"/>
        <v>0</v>
      </c>
    </row>
    <row r="541" spans="1:24" ht="25" x14ac:dyDescent="0.25">
      <c r="A541" s="287" t="s">
        <v>2150</v>
      </c>
      <c r="B541" s="287"/>
      <c r="C541" s="287" t="s">
        <v>2443</v>
      </c>
      <c r="D541" s="286" t="str">
        <f>IF(ISERROR(VLOOKUP(B541,Translate!$G$3:$H$168,2,FALSE)),"",VLOOKUP(B541,Translate!$G$3:$H$168,2,FALSE))</f>
        <v/>
      </c>
      <c r="M541" s="275" t="str">
        <f t="shared" si="43"/>
        <v/>
      </c>
      <c r="Q541" s="275"/>
      <c r="W541" s="275">
        <f t="shared" si="44"/>
        <v>0</v>
      </c>
      <c r="X541" s="275">
        <f t="shared" si="45"/>
        <v>0</v>
      </c>
    </row>
    <row r="542" spans="1:24" x14ac:dyDescent="0.25">
      <c r="A542" s="287" t="s">
        <v>2152</v>
      </c>
      <c r="B542" s="287"/>
      <c r="C542" s="287" t="s">
        <v>2444</v>
      </c>
      <c r="D542" s="286" t="str">
        <f>IF(ISERROR(VLOOKUP(B542,Translate!$G$3:$H$168,2,FALSE)),"",VLOOKUP(B542,Translate!$G$3:$H$168,2,FALSE))</f>
        <v/>
      </c>
      <c r="M542" s="275" t="str">
        <f t="shared" si="43"/>
        <v/>
      </c>
      <c r="Q542" s="275"/>
      <c r="W542" s="275">
        <f t="shared" si="44"/>
        <v>0</v>
      </c>
      <c r="X542" s="275">
        <f t="shared" si="45"/>
        <v>0</v>
      </c>
    </row>
    <row r="543" spans="1:24" ht="25" x14ac:dyDescent="0.25">
      <c r="A543" s="287" t="s">
        <v>2154</v>
      </c>
      <c r="B543" s="287"/>
      <c r="C543" s="287" t="s">
        <v>2445</v>
      </c>
      <c r="D543" s="286" t="str">
        <f>IF(ISERROR(VLOOKUP(B543,Translate!$G$3:$H$168,2,FALSE)),"",VLOOKUP(B543,Translate!$G$3:$H$168,2,FALSE))</f>
        <v/>
      </c>
      <c r="M543" s="275" t="str">
        <f t="shared" si="43"/>
        <v/>
      </c>
      <c r="Q543" s="275"/>
      <c r="W543" s="275">
        <f t="shared" si="44"/>
        <v>0</v>
      </c>
      <c r="X543" s="275">
        <f t="shared" si="45"/>
        <v>0</v>
      </c>
    </row>
    <row r="544" spans="1:24" x14ac:dyDescent="0.25">
      <c r="A544" s="287" t="s">
        <v>2156</v>
      </c>
      <c r="B544" s="287"/>
      <c r="C544" s="287" t="s">
        <v>2446</v>
      </c>
      <c r="D544" s="286" t="str">
        <f>IF(ISERROR(VLOOKUP(B544,Translate!$G$3:$H$168,2,FALSE)),"",VLOOKUP(B544,Translate!$G$3:$H$168,2,FALSE))</f>
        <v/>
      </c>
      <c r="M544" s="275" t="str">
        <f t="shared" si="43"/>
        <v/>
      </c>
      <c r="Q544" s="275"/>
      <c r="W544" s="275">
        <f t="shared" si="44"/>
        <v>0</v>
      </c>
      <c r="X544" s="275">
        <f t="shared" si="45"/>
        <v>0</v>
      </c>
    </row>
    <row r="545" spans="1:24" x14ac:dyDescent="0.25">
      <c r="A545" s="287" t="s">
        <v>2447</v>
      </c>
      <c r="B545" s="287"/>
      <c r="C545" s="287" t="s">
        <v>2448</v>
      </c>
      <c r="D545" s="286" t="str">
        <f>IF(ISERROR(VLOOKUP(B545,Translate!$G$3:$H$168,2,FALSE)),"",VLOOKUP(B545,Translate!$G$3:$H$168,2,FALSE))</f>
        <v/>
      </c>
      <c r="M545" s="275" t="str">
        <f t="shared" si="43"/>
        <v/>
      </c>
      <c r="Q545" s="275"/>
      <c r="W545" s="275">
        <f t="shared" si="44"/>
        <v>0</v>
      </c>
      <c r="X545" s="275">
        <f t="shared" si="45"/>
        <v>0</v>
      </c>
    </row>
    <row r="546" spans="1:24" x14ac:dyDescent="0.25">
      <c r="A546" s="287" t="s">
        <v>2449</v>
      </c>
      <c r="B546" s="287"/>
      <c r="C546" s="287" t="s">
        <v>2450</v>
      </c>
      <c r="D546" s="286" t="str">
        <f>IF(ISERROR(VLOOKUP(B546,Translate!$G$3:$H$168,2,FALSE)),"",VLOOKUP(B546,Translate!$G$3:$H$168,2,FALSE))</f>
        <v/>
      </c>
      <c r="M546" s="275" t="str">
        <f t="shared" si="43"/>
        <v/>
      </c>
      <c r="Q546" s="275"/>
      <c r="W546" s="275">
        <f t="shared" si="44"/>
        <v>0</v>
      </c>
      <c r="X546" s="275">
        <f t="shared" si="45"/>
        <v>0</v>
      </c>
    </row>
    <row r="547" spans="1:24" ht="25" x14ac:dyDescent="0.25">
      <c r="A547" s="287" t="s">
        <v>2451</v>
      </c>
      <c r="B547" s="287"/>
      <c r="C547" s="287" t="s">
        <v>2452</v>
      </c>
      <c r="D547" s="286" t="str">
        <f>IF(ISERROR(VLOOKUP(B547,Translate!$G$3:$H$168,2,FALSE)),"",VLOOKUP(B547,Translate!$G$3:$H$168,2,FALSE))</f>
        <v/>
      </c>
      <c r="M547" s="275" t="str">
        <f t="shared" si="43"/>
        <v/>
      </c>
      <c r="Q547" s="275"/>
      <c r="W547" s="275">
        <f t="shared" si="44"/>
        <v>0</v>
      </c>
      <c r="X547" s="275">
        <f t="shared" si="45"/>
        <v>0</v>
      </c>
    </row>
    <row r="548" spans="1:24" x14ac:dyDescent="0.25">
      <c r="A548" s="287" t="s">
        <v>504</v>
      </c>
      <c r="B548" s="287"/>
      <c r="C548" s="287" t="s">
        <v>2453</v>
      </c>
      <c r="D548" s="286" t="str">
        <f>IF(ISERROR(VLOOKUP(B548,Translate!$G$3:$H$168,2,FALSE)),"",VLOOKUP(B548,Translate!$G$3:$H$168,2,FALSE))</f>
        <v/>
      </c>
      <c r="M548" s="275" t="str">
        <f t="shared" si="43"/>
        <v/>
      </c>
      <c r="Q548" s="275"/>
      <c r="W548" s="275">
        <f t="shared" si="44"/>
        <v>0</v>
      </c>
      <c r="X548" s="275">
        <f t="shared" si="45"/>
        <v>0</v>
      </c>
    </row>
    <row r="549" spans="1:24" x14ac:dyDescent="0.25">
      <c r="A549" s="287" t="s">
        <v>2454</v>
      </c>
      <c r="B549" s="287"/>
      <c r="C549" s="287" t="s">
        <v>2455</v>
      </c>
      <c r="D549" s="286" t="str">
        <f>IF(ISERROR(VLOOKUP(B549,Translate!$G$3:$H$168,2,FALSE)),"",VLOOKUP(B549,Translate!$G$3:$H$168,2,FALSE))</f>
        <v/>
      </c>
      <c r="M549" s="275" t="str">
        <f t="shared" si="43"/>
        <v/>
      </c>
      <c r="Q549" s="275"/>
      <c r="W549" s="275">
        <f t="shared" si="44"/>
        <v>0</v>
      </c>
      <c r="X549" s="275">
        <f t="shared" si="45"/>
        <v>0</v>
      </c>
    </row>
    <row r="550" spans="1:24" x14ac:dyDescent="0.25">
      <c r="A550" s="287" t="s">
        <v>2456</v>
      </c>
      <c r="B550" s="287"/>
      <c r="C550" s="287" t="s">
        <v>2457</v>
      </c>
      <c r="D550" s="286" t="str">
        <f>IF(ISERROR(VLOOKUP(B550,Translate!$G$3:$H$168,2,FALSE)),"",VLOOKUP(B550,Translate!$G$3:$H$168,2,FALSE))</f>
        <v/>
      </c>
      <c r="M550" s="275" t="str">
        <f t="shared" si="43"/>
        <v/>
      </c>
      <c r="Q550" s="275"/>
      <c r="W550" s="275">
        <f t="shared" si="44"/>
        <v>0</v>
      </c>
      <c r="X550" s="275">
        <f t="shared" si="45"/>
        <v>0</v>
      </c>
    </row>
    <row r="551" spans="1:24" x14ac:dyDescent="0.25">
      <c r="A551" s="287" t="s">
        <v>2458</v>
      </c>
      <c r="B551" s="287"/>
      <c r="C551" s="287" t="s">
        <v>2459</v>
      </c>
      <c r="D551" s="286" t="str">
        <f>IF(ISERROR(VLOOKUP(B551,Translate!$G$3:$H$168,2,FALSE)),"",VLOOKUP(B551,Translate!$G$3:$H$168,2,FALSE))</f>
        <v/>
      </c>
      <c r="M551" s="275" t="str">
        <f t="shared" si="43"/>
        <v/>
      </c>
      <c r="Q551" s="275"/>
      <c r="W551" s="275">
        <f t="shared" si="44"/>
        <v>0</v>
      </c>
      <c r="X551" s="275">
        <f t="shared" si="45"/>
        <v>0</v>
      </c>
    </row>
    <row r="552" spans="1:24" x14ac:dyDescent="0.25">
      <c r="A552" s="1285" t="s">
        <v>1204</v>
      </c>
      <c r="B552" s="1285"/>
      <c r="C552" s="1285" t="s">
        <v>2460</v>
      </c>
      <c r="D552" s="286" t="str">
        <f>IF(ISERROR(VLOOKUP(B552,Translate!$G$3:$H$168,2,FALSE)),"",VLOOKUP(B552,Translate!$G$3:$H$168,2,FALSE))</f>
        <v/>
      </c>
      <c r="M552" s="275" t="str">
        <f t="shared" si="43"/>
        <v/>
      </c>
      <c r="Q552" s="275"/>
      <c r="W552" s="275">
        <f t="shared" si="44"/>
        <v>0</v>
      </c>
      <c r="X552" s="275">
        <f t="shared" si="45"/>
        <v>0</v>
      </c>
    </row>
    <row r="553" spans="1:24" x14ac:dyDescent="0.25">
      <c r="A553" s="287" t="s">
        <v>2461</v>
      </c>
      <c r="B553" s="287"/>
      <c r="C553" s="287" t="s">
        <v>2462</v>
      </c>
      <c r="D553" s="286" t="str">
        <f>IF(ISERROR(VLOOKUP(B553,Translate!$G$3:$H$168,2,FALSE)),"",VLOOKUP(B553,Translate!$G$3:$H$168,2,FALSE))</f>
        <v/>
      </c>
      <c r="M553" s="275" t="str">
        <f t="shared" si="43"/>
        <v/>
      </c>
      <c r="Q553" s="275"/>
      <c r="W553" s="275">
        <f t="shared" si="44"/>
        <v>0</v>
      </c>
      <c r="X553" s="275">
        <f t="shared" si="45"/>
        <v>0</v>
      </c>
    </row>
    <row r="554" spans="1:24" x14ac:dyDescent="0.25">
      <c r="A554" s="287" t="s">
        <v>1162</v>
      </c>
      <c r="B554" s="287"/>
      <c r="C554" s="287" t="s">
        <v>1324</v>
      </c>
      <c r="D554" s="286" t="str">
        <f>IF(ISERROR(VLOOKUP(B554,Translate!$G$3:$H$168,2,FALSE)),"",VLOOKUP(B554,Translate!$G$3:$H$168,2,FALSE))</f>
        <v/>
      </c>
      <c r="M554" s="275" t="str">
        <f t="shared" si="43"/>
        <v/>
      </c>
      <c r="Q554" s="275"/>
      <c r="W554" s="275">
        <f t="shared" si="44"/>
        <v>0</v>
      </c>
      <c r="X554" s="275">
        <f t="shared" si="45"/>
        <v>0</v>
      </c>
    </row>
    <row r="555" spans="1:24" x14ac:dyDescent="0.25">
      <c r="A555" s="1331" t="s">
        <v>1149</v>
      </c>
      <c r="B555" s="1331"/>
      <c r="C555" s="1331" t="s">
        <v>2463</v>
      </c>
      <c r="D555" s="286" t="str">
        <f>IF(ISERROR(VLOOKUP(B555,Translate!$G$3:$H$168,2,FALSE)),"",VLOOKUP(B555,Translate!$G$3:$H$168,2,FALSE))</f>
        <v/>
      </c>
      <c r="M555" s="275" t="str">
        <f t="shared" si="43"/>
        <v/>
      </c>
      <c r="Q555" s="275"/>
      <c r="W555" s="275">
        <f t="shared" si="44"/>
        <v>0</v>
      </c>
      <c r="X555" s="275">
        <f t="shared" si="45"/>
        <v>0</v>
      </c>
    </row>
    <row r="556" spans="1:24" x14ac:dyDescent="0.25">
      <c r="A556" s="287" t="s">
        <v>217</v>
      </c>
      <c r="B556" s="287"/>
      <c r="C556" s="287" t="s">
        <v>1323</v>
      </c>
      <c r="D556" s="286" t="str">
        <f>IF(ISERROR(VLOOKUP(B556,Translate!$G$3:$H$168,2,FALSE)),"",VLOOKUP(B556,Translate!$G$3:$H$168,2,FALSE))</f>
        <v/>
      </c>
      <c r="M556" s="275" t="str">
        <f t="shared" si="43"/>
        <v/>
      </c>
      <c r="Q556" s="275"/>
      <c r="W556" s="275">
        <f t="shared" si="44"/>
        <v>0</v>
      </c>
      <c r="X556" s="275">
        <f t="shared" si="45"/>
        <v>0</v>
      </c>
    </row>
    <row r="557" spans="1:24" x14ac:dyDescent="0.25">
      <c r="A557" s="1331" t="s">
        <v>477</v>
      </c>
      <c r="B557" s="1331"/>
      <c r="C557" s="1331" t="s">
        <v>2464</v>
      </c>
      <c r="D557" s="286" t="str">
        <f>IF(ISERROR(VLOOKUP(B557,Translate!$G$3:$H$168,2,FALSE)),"",VLOOKUP(B557,Translate!$G$3:$H$168,2,FALSE))</f>
        <v/>
      </c>
      <c r="M557" s="275" t="str">
        <f t="shared" si="43"/>
        <v/>
      </c>
      <c r="Q557" s="275"/>
      <c r="W557" s="275">
        <f t="shared" si="44"/>
        <v>0</v>
      </c>
      <c r="X557" s="275">
        <f t="shared" si="45"/>
        <v>0</v>
      </c>
    </row>
    <row r="558" spans="1:24" x14ac:dyDescent="0.25">
      <c r="A558" s="1285" t="s">
        <v>1174</v>
      </c>
      <c r="B558" s="1285"/>
      <c r="C558" s="1285" t="s">
        <v>2465</v>
      </c>
      <c r="D558" s="286" t="str">
        <f>IF(ISERROR(VLOOKUP(B558,Translate!$G$3:$H$168,2,FALSE)),"",VLOOKUP(B558,Translate!$G$3:$H$168,2,FALSE))</f>
        <v/>
      </c>
      <c r="M558" s="275" t="str">
        <f t="shared" si="43"/>
        <v/>
      </c>
      <c r="Q558" s="275"/>
      <c r="W558" s="275">
        <f t="shared" si="44"/>
        <v>0</v>
      </c>
      <c r="X558" s="275">
        <f t="shared" si="45"/>
        <v>0</v>
      </c>
    </row>
    <row r="559" spans="1:24" x14ac:dyDescent="0.25">
      <c r="A559" s="1331" t="s">
        <v>639</v>
      </c>
      <c r="B559" s="1331"/>
      <c r="C559" s="1331" t="s">
        <v>2466</v>
      </c>
      <c r="D559" s="286" t="str">
        <f>IF(ISERROR(VLOOKUP(B559,Translate!$G$3:$H$168,2,FALSE)),"",VLOOKUP(B559,Translate!$G$3:$H$168,2,FALSE))</f>
        <v/>
      </c>
      <c r="M559" s="275" t="str">
        <f t="shared" si="43"/>
        <v/>
      </c>
      <c r="Q559" s="275"/>
      <c r="W559" s="275">
        <f t="shared" si="44"/>
        <v>0</v>
      </c>
      <c r="X559" s="275">
        <f t="shared" si="45"/>
        <v>0</v>
      </c>
    </row>
    <row r="560" spans="1:24" x14ac:dyDescent="0.25">
      <c r="A560" s="287" t="s">
        <v>1198</v>
      </c>
      <c r="B560" s="287"/>
      <c r="C560" s="287" t="s">
        <v>1243</v>
      </c>
      <c r="D560" s="286" t="str">
        <f>IF(ISERROR(VLOOKUP(B560,Translate!$G$3:$H$168,2,FALSE)),"",VLOOKUP(B560,Translate!$G$3:$H$168,2,FALSE))</f>
        <v/>
      </c>
      <c r="M560" s="275" t="str">
        <f t="shared" si="43"/>
        <v/>
      </c>
      <c r="Q560" s="275"/>
      <c r="W560" s="275">
        <f t="shared" si="44"/>
        <v>0</v>
      </c>
      <c r="X560" s="275">
        <f t="shared" si="45"/>
        <v>0</v>
      </c>
    </row>
    <row r="561" spans="1:24" x14ac:dyDescent="0.25">
      <c r="A561" s="287" t="s">
        <v>1183</v>
      </c>
      <c r="B561" s="287"/>
      <c r="C561" s="287" t="s">
        <v>1330</v>
      </c>
      <c r="D561" s="286" t="str">
        <f>IF(ISERROR(VLOOKUP(B561,Translate!$G$3:$H$168,2,FALSE)),"",VLOOKUP(B561,Translate!$G$3:$H$168,2,FALSE))</f>
        <v/>
      </c>
      <c r="M561" s="275" t="str">
        <f t="shared" si="43"/>
        <v/>
      </c>
      <c r="Q561" s="275"/>
      <c r="W561" s="275">
        <f t="shared" si="44"/>
        <v>0</v>
      </c>
      <c r="X561" s="275">
        <f t="shared" si="45"/>
        <v>0</v>
      </c>
    </row>
    <row r="562" spans="1:24" x14ac:dyDescent="0.25">
      <c r="A562" s="287" t="s">
        <v>1086</v>
      </c>
      <c r="B562" s="287"/>
      <c r="C562" s="287" t="s">
        <v>1093</v>
      </c>
      <c r="D562" s="286" t="str">
        <f>IF(ISERROR(VLOOKUP(B562,Translate!$G$3:$H$168,2,FALSE)),"",VLOOKUP(B562,Translate!$G$3:$H$168,2,FALSE))</f>
        <v/>
      </c>
      <c r="M562" s="275" t="str">
        <f t="shared" si="43"/>
        <v/>
      </c>
      <c r="Q562" s="275"/>
      <c r="W562" s="275">
        <f t="shared" si="44"/>
        <v>0</v>
      </c>
      <c r="X562" s="275">
        <f t="shared" si="45"/>
        <v>0</v>
      </c>
    </row>
    <row r="563" spans="1:24" x14ac:dyDescent="0.25">
      <c r="A563" s="287" t="s">
        <v>1195</v>
      </c>
      <c r="B563" s="287"/>
      <c r="C563" s="287" t="s">
        <v>1240</v>
      </c>
      <c r="D563" s="286" t="str">
        <f>IF(ISERROR(VLOOKUP(B563,Translate!$G$3:$H$168,2,FALSE)),"",VLOOKUP(B563,Translate!$G$3:$H$168,2,FALSE))</f>
        <v/>
      </c>
      <c r="M563" s="275" t="str">
        <f t="shared" si="43"/>
        <v/>
      </c>
      <c r="Q563" s="275"/>
      <c r="W563" s="275">
        <f t="shared" si="44"/>
        <v>0</v>
      </c>
      <c r="X563" s="275">
        <f t="shared" si="45"/>
        <v>0</v>
      </c>
    </row>
    <row r="564" spans="1:24" x14ac:dyDescent="0.25">
      <c r="A564" s="287" t="s">
        <v>561</v>
      </c>
      <c r="B564" s="287"/>
      <c r="C564" s="287" t="s">
        <v>956</v>
      </c>
      <c r="D564" s="286" t="str">
        <f>IF(ISERROR(VLOOKUP(B564,Translate!$G$3:$H$168,2,FALSE)),"",VLOOKUP(B564,Translate!$G$3:$H$168,2,FALSE))</f>
        <v/>
      </c>
      <c r="M564" s="275" t="str">
        <f t="shared" si="43"/>
        <v/>
      </c>
      <c r="Q564" s="275"/>
      <c r="W564" s="275">
        <f t="shared" si="44"/>
        <v>0</v>
      </c>
      <c r="X564" s="275">
        <f t="shared" si="45"/>
        <v>0</v>
      </c>
    </row>
    <row r="565" spans="1:24" x14ac:dyDescent="0.25">
      <c r="A565" s="287" t="s">
        <v>635</v>
      </c>
      <c r="B565" s="287"/>
      <c r="C565" s="287" t="s">
        <v>845</v>
      </c>
      <c r="D565" s="286" t="str">
        <f>IF(ISERROR(VLOOKUP(B565,Translate!$G$3:$H$168,2,FALSE)),"",VLOOKUP(B565,Translate!$G$3:$H$168,2,FALSE))</f>
        <v/>
      </c>
      <c r="M565" s="275" t="str">
        <f t="shared" si="43"/>
        <v/>
      </c>
      <c r="Q565" s="275"/>
      <c r="W565" s="275">
        <f t="shared" si="44"/>
        <v>0</v>
      </c>
      <c r="X565" s="275">
        <f t="shared" si="45"/>
        <v>0</v>
      </c>
    </row>
    <row r="566" spans="1:24" x14ac:dyDescent="0.25">
      <c r="A566" s="287" t="s">
        <v>1196</v>
      </c>
      <c r="B566" s="287"/>
      <c r="C566" s="287" t="s">
        <v>1241</v>
      </c>
      <c r="D566" s="286" t="str">
        <f>IF(ISERROR(VLOOKUP(B566,Translate!$G$3:$H$168,2,FALSE)),"",VLOOKUP(B566,Translate!$G$3:$H$168,2,FALSE))</f>
        <v/>
      </c>
      <c r="M566" s="275" t="str">
        <f t="shared" si="43"/>
        <v/>
      </c>
      <c r="Q566" s="275"/>
      <c r="W566" s="275">
        <f t="shared" si="44"/>
        <v>0</v>
      </c>
      <c r="X566" s="275">
        <f t="shared" si="45"/>
        <v>0</v>
      </c>
    </row>
    <row r="567" spans="1:24" x14ac:dyDescent="0.25">
      <c r="A567" s="287" t="s">
        <v>633</v>
      </c>
      <c r="B567" s="287"/>
      <c r="C567" s="287" t="s">
        <v>843</v>
      </c>
      <c r="D567" s="286" t="str">
        <f>IF(ISERROR(VLOOKUP(B567,Translate!$G$3:$H$168,2,FALSE)),"",VLOOKUP(B567,Translate!$G$3:$H$168,2,FALSE))</f>
        <v/>
      </c>
      <c r="M567" s="275" t="str">
        <f t="shared" si="43"/>
        <v/>
      </c>
      <c r="Q567" s="275"/>
      <c r="W567" s="275">
        <f t="shared" si="44"/>
        <v>0</v>
      </c>
      <c r="X567" s="275">
        <f t="shared" si="45"/>
        <v>0</v>
      </c>
    </row>
    <row r="568" spans="1:24" x14ac:dyDescent="0.25">
      <c r="A568" s="287" t="s">
        <v>343</v>
      </c>
      <c r="B568" s="287"/>
      <c r="C568" s="287" t="s">
        <v>1051</v>
      </c>
      <c r="D568" s="286" t="str">
        <f>IF(ISERROR(VLOOKUP(B568,Translate!$G$3:$H$168,2,FALSE)),"",VLOOKUP(B568,Translate!$G$3:$H$168,2,FALSE))</f>
        <v/>
      </c>
      <c r="M568" s="275" t="str">
        <f t="shared" si="43"/>
        <v/>
      </c>
      <c r="Q568" s="275"/>
      <c r="W568" s="275">
        <f t="shared" si="44"/>
        <v>0</v>
      </c>
      <c r="X568" s="275">
        <f t="shared" si="45"/>
        <v>0</v>
      </c>
    </row>
    <row r="569" spans="1:24" x14ac:dyDescent="0.25">
      <c r="A569" s="287" t="s">
        <v>1197</v>
      </c>
      <c r="B569" s="287"/>
      <c r="C569" s="287" t="s">
        <v>1242</v>
      </c>
      <c r="D569" s="286" t="str">
        <f>IF(ISERROR(VLOOKUP(B569,Translate!$G$3:$H$168,2,FALSE)),"",VLOOKUP(B569,Translate!$G$3:$H$168,2,FALSE))</f>
        <v/>
      </c>
      <c r="M569" s="275" t="str">
        <f t="shared" si="43"/>
        <v/>
      </c>
      <c r="Q569" s="275"/>
      <c r="W569" s="275">
        <f t="shared" si="44"/>
        <v>0</v>
      </c>
      <c r="X569" s="275">
        <f t="shared" si="45"/>
        <v>0</v>
      </c>
    </row>
    <row r="570" spans="1:24" x14ac:dyDescent="0.25">
      <c r="A570" s="287" t="s">
        <v>1185</v>
      </c>
      <c r="B570" s="287"/>
      <c r="C570" s="287" t="s">
        <v>1215</v>
      </c>
      <c r="D570" s="286" t="str">
        <f>IF(ISERROR(VLOOKUP(B570,Translate!$G$3:$H$168,2,FALSE)),"",VLOOKUP(B570,Translate!$G$3:$H$168,2,FALSE))</f>
        <v/>
      </c>
      <c r="M570" s="275" t="str">
        <f t="shared" si="43"/>
        <v/>
      </c>
      <c r="Q570" s="275"/>
      <c r="W570" s="275">
        <f t="shared" si="44"/>
        <v>0</v>
      </c>
      <c r="X570" s="275">
        <f t="shared" si="45"/>
        <v>0</v>
      </c>
    </row>
    <row r="571" spans="1:24" x14ac:dyDescent="0.25">
      <c r="A571" s="287" t="s">
        <v>199</v>
      </c>
      <c r="B571" s="287"/>
      <c r="C571" s="287" t="s">
        <v>1363</v>
      </c>
      <c r="D571" s="286" t="str">
        <f>IF(ISERROR(VLOOKUP(B571,Translate!$G$3:$H$168,2,FALSE)),"",VLOOKUP(B571,Translate!$G$3:$H$168,2,FALSE))</f>
        <v/>
      </c>
      <c r="M571" s="275" t="str">
        <f t="shared" si="43"/>
        <v/>
      </c>
      <c r="Q571" s="275"/>
      <c r="W571" s="275">
        <f t="shared" si="44"/>
        <v>0</v>
      </c>
      <c r="X571" s="275">
        <f t="shared" si="45"/>
        <v>0</v>
      </c>
    </row>
    <row r="572" spans="1:24" x14ac:dyDescent="0.25">
      <c r="A572" s="287" t="s">
        <v>2467</v>
      </c>
      <c r="B572" s="287"/>
      <c r="C572" s="287" t="s">
        <v>2468</v>
      </c>
      <c r="D572" s="286" t="str">
        <f>IF(ISERROR(VLOOKUP(B572,Translate!$G$3:$H$168,2,FALSE)),"",VLOOKUP(B572,Translate!$G$3:$H$168,2,FALSE))</f>
        <v/>
      </c>
      <c r="M572" s="275" t="str">
        <f t="shared" si="43"/>
        <v/>
      </c>
      <c r="Q572" s="275"/>
      <c r="W572" s="275">
        <f t="shared" si="44"/>
        <v>0</v>
      </c>
      <c r="X572" s="275">
        <f t="shared" si="45"/>
        <v>0</v>
      </c>
    </row>
    <row r="573" spans="1:24" x14ac:dyDescent="0.25">
      <c r="A573" s="287" t="s">
        <v>2469</v>
      </c>
      <c r="B573" s="287"/>
      <c r="C573" s="287" t="s">
        <v>2470</v>
      </c>
      <c r="D573" s="286" t="str">
        <f>IF(ISERROR(VLOOKUP(B573,Translate!$G$3:$H$168,2,FALSE)),"",VLOOKUP(B573,Translate!$G$3:$H$168,2,FALSE))</f>
        <v/>
      </c>
      <c r="M573" s="275" t="str">
        <f t="shared" si="43"/>
        <v/>
      </c>
      <c r="Q573" s="275"/>
      <c r="W573" s="275">
        <f t="shared" si="44"/>
        <v>0</v>
      </c>
      <c r="X573" s="275">
        <f t="shared" si="45"/>
        <v>0</v>
      </c>
    </row>
    <row r="574" spans="1:24" x14ac:dyDescent="0.25">
      <c r="A574" s="287" t="s">
        <v>587</v>
      </c>
      <c r="B574" s="287"/>
      <c r="C574" s="287" t="s">
        <v>1035</v>
      </c>
      <c r="D574" s="286" t="str">
        <f>IF(ISERROR(VLOOKUP(B574,Translate!$G$3:$H$168,2,FALSE)),"",VLOOKUP(B574,Translate!$G$3:$H$168,2,FALSE))</f>
        <v/>
      </c>
      <c r="M574" s="275" t="str">
        <f t="shared" si="43"/>
        <v/>
      </c>
      <c r="Q574" s="275"/>
      <c r="W574" s="275">
        <f t="shared" si="44"/>
        <v>0</v>
      </c>
      <c r="X574" s="275">
        <f t="shared" si="45"/>
        <v>0</v>
      </c>
    </row>
    <row r="575" spans="1:24" x14ac:dyDescent="0.25">
      <c r="A575" s="1331" t="s">
        <v>588</v>
      </c>
      <c r="B575" s="1331"/>
      <c r="C575" s="1331" t="s">
        <v>1034</v>
      </c>
      <c r="D575" s="286" t="str">
        <f>IF(ISERROR(VLOOKUP(B575,Translate!$G$3:$H$168,2,FALSE)),"",VLOOKUP(B575,Translate!$G$3:$H$168,2,FALSE))</f>
        <v/>
      </c>
      <c r="M575" s="275" t="str">
        <f t="shared" si="43"/>
        <v/>
      </c>
      <c r="Q575" s="275"/>
      <c r="W575" s="275">
        <f t="shared" si="44"/>
        <v>0</v>
      </c>
      <c r="X575" s="275">
        <f t="shared" si="45"/>
        <v>0</v>
      </c>
    </row>
    <row r="576" spans="1:24" x14ac:dyDescent="0.25">
      <c r="A576" s="287" t="s">
        <v>1212</v>
      </c>
      <c r="B576" s="287"/>
      <c r="C576" s="287" t="s">
        <v>2471</v>
      </c>
      <c r="D576" s="286" t="str">
        <f>IF(ISERROR(VLOOKUP(B576,Translate!$G$3:$H$168,2,FALSE)),"",VLOOKUP(B576,Translate!$G$3:$H$168,2,FALSE))</f>
        <v/>
      </c>
      <c r="M576" s="275" t="str">
        <f t="shared" si="43"/>
        <v/>
      </c>
      <c r="Q576" s="275"/>
      <c r="W576" s="275">
        <f t="shared" si="44"/>
        <v>0</v>
      </c>
      <c r="X576" s="275">
        <f t="shared" si="45"/>
        <v>0</v>
      </c>
    </row>
    <row r="577" spans="1:24" x14ac:dyDescent="0.25">
      <c r="A577" s="287" t="s">
        <v>1191</v>
      </c>
      <c r="B577" s="287"/>
      <c r="C577" s="287" t="s">
        <v>1218</v>
      </c>
      <c r="D577" s="286" t="str">
        <f>IF(ISERROR(VLOOKUP(B577,Translate!$G$3:$H$168,2,FALSE)),"",VLOOKUP(B577,Translate!$G$3:$H$168,2,FALSE))</f>
        <v/>
      </c>
      <c r="M577" s="275" t="str">
        <f t="shared" si="43"/>
        <v/>
      </c>
      <c r="Q577" s="275"/>
      <c r="W577" s="275">
        <f t="shared" si="44"/>
        <v>0</v>
      </c>
      <c r="X577" s="275">
        <f t="shared" si="45"/>
        <v>0</v>
      </c>
    </row>
    <row r="578" spans="1:24" x14ac:dyDescent="0.25">
      <c r="A578" s="287" t="s">
        <v>2472</v>
      </c>
      <c r="B578" s="287"/>
      <c r="C578" s="287" t="s">
        <v>2473</v>
      </c>
      <c r="D578" s="286" t="str">
        <f>IF(ISERROR(VLOOKUP(B578,Translate!$G$3:$H$168,2,FALSE)),"",VLOOKUP(B578,Translate!$G$3:$H$168,2,FALSE))</f>
        <v/>
      </c>
      <c r="M578" s="275" t="str">
        <f t="shared" si="43"/>
        <v/>
      </c>
      <c r="Q578" s="275"/>
      <c r="W578" s="275">
        <f t="shared" si="44"/>
        <v>0</v>
      </c>
      <c r="X578" s="275">
        <f t="shared" si="45"/>
        <v>0</v>
      </c>
    </row>
    <row r="579" spans="1:24" x14ac:dyDescent="0.25">
      <c r="A579" s="287" t="s">
        <v>38</v>
      </c>
      <c r="B579" s="287"/>
      <c r="C579" s="287" t="s">
        <v>1257</v>
      </c>
      <c r="D579" s="286" t="str">
        <f>IF(ISERROR(VLOOKUP(B579,Translate!$G$3:$H$168,2,FALSE)),"",VLOOKUP(B579,Translate!$G$3:$H$168,2,FALSE))</f>
        <v/>
      </c>
      <c r="M579" s="275" t="str">
        <f t="shared" si="43"/>
        <v/>
      </c>
      <c r="Q579" s="275"/>
      <c r="W579" s="275">
        <f t="shared" si="44"/>
        <v>0</v>
      </c>
      <c r="X579" s="275">
        <f t="shared" si="45"/>
        <v>0</v>
      </c>
    </row>
    <row r="580" spans="1:24" x14ac:dyDescent="0.25">
      <c r="A580" s="1285" t="s">
        <v>1138</v>
      </c>
      <c r="B580" s="1285"/>
      <c r="C580" s="1285" t="s">
        <v>1255</v>
      </c>
      <c r="D580" s="286" t="str">
        <f>IF(ISERROR(VLOOKUP(B580,Translate!$G$3:$H$168,2,FALSE)),"",VLOOKUP(B580,Translate!$G$3:$H$168,2,FALSE))</f>
        <v/>
      </c>
      <c r="M580" s="275" t="str">
        <f t="shared" si="43"/>
        <v/>
      </c>
      <c r="Q580" s="275"/>
      <c r="W580" s="275">
        <f t="shared" si="44"/>
        <v>0</v>
      </c>
      <c r="X580" s="275">
        <f t="shared" si="45"/>
        <v>0</v>
      </c>
    </row>
    <row r="581" spans="1:24" x14ac:dyDescent="0.25">
      <c r="A581" s="287" t="s">
        <v>485</v>
      </c>
      <c r="B581" s="287"/>
      <c r="C581" s="287" t="s">
        <v>1031</v>
      </c>
      <c r="D581" s="286" t="str">
        <f>IF(ISERROR(VLOOKUP(B581,Translate!$G$3:$H$168,2,FALSE)),"",VLOOKUP(B581,Translate!$G$3:$H$168,2,FALSE))</f>
        <v/>
      </c>
      <c r="M581" s="275" t="str">
        <f t="shared" si="43"/>
        <v/>
      </c>
      <c r="Q581" s="275"/>
      <c r="W581" s="275">
        <f t="shared" si="44"/>
        <v>0</v>
      </c>
      <c r="X581" s="275">
        <f t="shared" si="45"/>
        <v>0</v>
      </c>
    </row>
    <row r="582" spans="1:24" x14ac:dyDescent="0.25">
      <c r="A582" s="287" t="s">
        <v>1232</v>
      </c>
      <c r="B582" s="287"/>
      <c r="C582" s="287" t="s">
        <v>1268</v>
      </c>
      <c r="D582" s="286" t="str">
        <f>IF(ISERROR(VLOOKUP(B582,Translate!$G$3:$H$168,2,FALSE)),"",VLOOKUP(B582,Translate!$G$3:$H$168,2,FALSE))</f>
        <v/>
      </c>
      <c r="M582" s="275" t="str">
        <f t="shared" si="43"/>
        <v/>
      </c>
      <c r="Q582" s="275"/>
      <c r="W582" s="275">
        <f t="shared" si="44"/>
        <v>0</v>
      </c>
      <c r="X582" s="275">
        <f t="shared" si="45"/>
        <v>0</v>
      </c>
    </row>
    <row r="583" spans="1:24" x14ac:dyDescent="0.25">
      <c r="A583" s="1331" t="s">
        <v>113</v>
      </c>
      <c r="B583" s="1331"/>
      <c r="C583" s="1331" t="s">
        <v>2474</v>
      </c>
      <c r="D583" s="286" t="str">
        <f>IF(ISERROR(VLOOKUP(B583,Translate!$G$3:$H$168,2,FALSE)),"",VLOOKUP(B583,Translate!$G$3:$H$168,2,FALSE))</f>
        <v/>
      </c>
      <c r="M583" s="275" t="str">
        <f t="shared" ref="M583:M646" si="46">IF(ISERROR(FIND(" (include",O583)),"",RIGHT(O583,LEN(O583)-FIND(" (include",O583)))</f>
        <v/>
      </c>
      <c r="Q583" s="275"/>
      <c r="W583" s="275">
        <f t="shared" si="44"/>
        <v>0</v>
      </c>
      <c r="X583" s="275">
        <f t="shared" si="45"/>
        <v>0</v>
      </c>
    </row>
    <row r="584" spans="1:24" x14ac:dyDescent="0.25">
      <c r="A584" s="1285" t="s">
        <v>114</v>
      </c>
      <c r="B584" s="1285"/>
      <c r="C584" s="1285" t="s">
        <v>2475</v>
      </c>
      <c r="D584" s="286" t="str">
        <f>IF(ISERROR(VLOOKUP(B584,Translate!$G$3:$H$168,2,FALSE)),"",VLOOKUP(B584,Translate!$G$3:$H$168,2,FALSE))</f>
        <v/>
      </c>
      <c r="M584" s="275" t="str">
        <f t="shared" si="46"/>
        <v/>
      </c>
      <c r="Q584" s="275"/>
      <c r="W584" s="275">
        <f t="shared" si="44"/>
        <v>0</v>
      </c>
      <c r="X584" s="275">
        <f t="shared" si="45"/>
        <v>0</v>
      </c>
    </row>
    <row r="585" spans="1:24" x14ac:dyDescent="0.25">
      <c r="A585" s="287" t="s">
        <v>654</v>
      </c>
      <c r="B585" s="287"/>
      <c r="C585" s="287" t="s">
        <v>876</v>
      </c>
      <c r="D585" s="286" t="str">
        <f>IF(ISERROR(VLOOKUP(B585,Translate!$G$3:$H$168,2,FALSE)),"",VLOOKUP(B585,Translate!$G$3:$H$168,2,FALSE))</f>
        <v/>
      </c>
      <c r="M585" s="275" t="str">
        <f t="shared" si="46"/>
        <v/>
      </c>
      <c r="Q585" s="275"/>
      <c r="W585" s="275">
        <f t="shared" si="44"/>
        <v>0</v>
      </c>
      <c r="X585" s="275">
        <f t="shared" si="45"/>
        <v>0</v>
      </c>
    </row>
    <row r="586" spans="1:24" x14ac:dyDescent="0.25">
      <c r="A586" s="1285" t="s">
        <v>655</v>
      </c>
      <c r="B586" s="1285"/>
      <c r="C586" s="1285" t="s">
        <v>2476</v>
      </c>
      <c r="D586" s="286" t="str">
        <f>IF(ISERROR(VLOOKUP(B586,Translate!$G$3:$H$168,2,FALSE)),"",VLOOKUP(B586,Translate!$G$3:$H$168,2,FALSE))</f>
        <v/>
      </c>
      <c r="M586" s="275" t="str">
        <f t="shared" si="46"/>
        <v/>
      </c>
      <c r="Q586" s="275"/>
      <c r="W586" s="275">
        <f t="shared" si="44"/>
        <v>0</v>
      </c>
      <c r="X586" s="275">
        <f t="shared" si="45"/>
        <v>0</v>
      </c>
    </row>
    <row r="587" spans="1:24" x14ac:dyDescent="0.25">
      <c r="A587" s="287" t="s">
        <v>652</v>
      </c>
      <c r="B587" s="287"/>
      <c r="C587" s="287" t="s">
        <v>874</v>
      </c>
      <c r="D587" s="286" t="str">
        <f>IF(ISERROR(VLOOKUP(B587,Translate!$G$3:$H$168,2,FALSE)),"",VLOOKUP(B587,Translate!$G$3:$H$168,2,FALSE))</f>
        <v/>
      </c>
      <c r="M587" s="275" t="str">
        <f t="shared" si="46"/>
        <v/>
      </c>
      <c r="Q587" s="275"/>
      <c r="W587" s="275">
        <f t="shared" si="44"/>
        <v>0</v>
      </c>
      <c r="X587" s="275">
        <f t="shared" si="45"/>
        <v>0</v>
      </c>
    </row>
    <row r="588" spans="1:24" x14ac:dyDescent="0.25">
      <c r="A588" s="287" t="s">
        <v>651</v>
      </c>
      <c r="B588" s="287"/>
      <c r="C588" s="287" t="s">
        <v>873</v>
      </c>
      <c r="D588" s="286" t="str">
        <f>IF(ISERROR(VLOOKUP(B588,Translate!$G$3:$H$168,2,FALSE)),"",VLOOKUP(B588,Translate!$G$3:$H$168,2,FALSE))</f>
        <v/>
      </c>
      <c r="M588" s="275" t="str">
        <f t="shared" si="46"/>
        <v/>
      </c>
      <c r="Q588" s="275"/>
      <c r="W588" s="275">
        <f t="shared" si="44"/>
        <v>0</v>
      </c>
      <c r="X588" s="275">
        <f t="shared" si="45"/>
        <v>0</v>
      </c>
    </row>
    <row r="589" spans="1:24" x14ac:dyDescent="0.25">
      <c r="A589" s="287" t="s">
        <v>653</v>
      </c>
      <c r="B589" s="287"/>
      <c r="C589" s="287" t="s">
        <v>875</v>
      </c>
      <c r="D589" s="286" t="str">
        <f>IF(ISERROR(VLOOKUP(B589,Translate!$G$3:$H$168,2,FALSE)),"",VLOOKUP(B589,Translate!$G$3:$H$168,2,FALSE))</f>
        <v/>
      </c>
      <c r="M589" s="275" t="str">
        <f t="shared" si="46"/>
        <v/>
      </c>
      <c r="Q589" s="275"/>
      <c r="W589" s="275">
        <f t="shared" si="44"/>
        <v>0</v>
      </c>
      <c r="X589" s="275">
        <f t="shared" si="45"/>
        <v>0</v>
      </c>
    </row>
    <row r="590" spans="1:24" x14ac:dyDescent="0.25">
      <c r="A590" s="287" t="s">
        <v>1209</v>
      </c>
      <c r="B590" s="287"/>
      <c r="C590" s="287" t="s">
        <v>1254</v>
      </c>
      <c r="D590" s="286" t="str">
        <f>IF(ISERROR(VLOOKUP(B590,Translate!$G$3:$H$168,2,FALSE)),"",VLOOKUP(B590,Translate!$G$3:$H$168,2,FALSE))</f>
        <v/>
      </c>
      <c r="M590" s="275" t="str">
        <f t="shared" si="46"/>
        <v/>
      </c>
      <c r="Q590" s="275"/>
      <c r="W590" s="275">
        <f t="shared" si="44"/>
        <v>0</v>
      </c>
      <c r="X590" s="275">
        <f t="shared" si="45"/>
        <v>0</v>
      </c>
    </row>
    <row r="591" spans="1:24" x14ac:dyDescent="0.25">
      <c r="A591" s="287" t="s">
        <v>481</v>
      </c>
      <c r="B591" s="287"/>
      <c r="C591" s="287" t="s">
        <v>1027</v>
      </c>
      <c r="D591" s="286" t="str">
        <f>IF(ISERROR(VLOOKUP(B591,Translate!$G$3:$H$168,2,FALSE)),"",VLOOKUP(B591,Translate!$G$3:$H$168,2,FALSE))</f>
        <v/>
      </c>
      <c r="M591" s="275" t="str">
        <f t="shared" si="46"/>
        <v/>
      </c>
      <c r="Q591" s="275"/>
      <c r="W591" s="275">
        <f t="shared" si="44"/>
        <v>0</v>
      </c>
      <c r="X591" s="275">
        <f t="shared" si="45"/>
        <v>0</v>
      </c>
    </row>
    <row r="592" spans="1:24" x14ac:dyDescent="0.25">
      <c r="A592" s="287" t="s">
        <v>135</v>
      </c>
      <c r="B592" s="287"/>
      <c r="C592" s="287" t="s">
        <v>1298</v>
      </c>
      <c r="D592" s="286" t="str">
        <f>IF(ISERROR(VLOOKUP(B592,Translate!$G$3:$H$168,2,FALSE)),"",VLOOKUP(B592,Translate!$G$3:$H$168,2,FALSE))</f>
        <v/>
      </c>
      <c r="M592" s="275" t="str">
        <f t="shared" si="46"/>
        <v/>
      </c>
      <c r="Q592" s="275"/>
      <c r="W592" s="275">
        <f t="shared" si="44"/>
        <v>0</v>
      </c>
      <c r="X592" s="275">
        <f t="shared" si="45"/>
        <v>0</v>
      </c>
    </row>
    <row r="593" spans="1:24" x14ac:dyDescent="0.25">
      <c r="A593" s="287" t="s">
        <v>86</v>
      </c>
      <c r="B593" s="287"/>
      <c r="C593" s="287" t="s">
        <v>1322</v>
      </c>
      <c r="D593" s="286" t="str">
        <f>IF(ISERROR(VLOOKUP(B593,Translate!$G$3:$H$168,2,FALSE)),"",VLOOKUP(B593,Translate!$G$3:$H$168,2,FALSE))</f>
        <v/>
      </c>
      <c r="M593" s="275" t="str">
        <f t="shared" si="46"/>
        <v/>
      </c>
      <c r="Q593" s="275"/>
      <c r="W593" s="275">
        <f t="shared" si="44"/>
        <v>0</v>
      </c>
      <c r="X593" s="275">
        <f t="shared" si="45"/>
        <v>0</v>
      </c>
    </row>
    <row r="594" spans="1:24" x14ac:dyDescent="0.25">
      <c r="A594" s="287" t="s">
        <v>1159</v>
      </c>
      <c r="B594" s="287"/>
      <c r="C594" s="287" t="s">
        <v>1321</v>
      </c>
      <c r="D594" s="286" t="str">
        <f>IF(ISERROR(VLOOKUP(B594,Translate!$G$3:$H$168,2,FALSE)),"",VLOOKUP(B594,Translate!$G$3:$H$168,2,FALSE))</f>
        <v/>
      </c>
      <c r="M594" s="275" t="str">
        <f t="shared" si="46"/>
        <v/>
      </c>
      <c r="Q594" s="275"/>
      <c r="W594" s="275">
        <f t="shared" si="44"/>
        <v>0</v>
      </c>
      <c r="X594" s="275">
        <f t="shared" si="45"/>
        <v>0</v>
      </c>
    </row>
    <row r="595" spans="1:24" x14ac:dyDescent="0.25">
      <c r="A595" s="287" t="s">
        <v>213</v>
      </c>
      <c r="B595" s="287"/>
      <c r="C595" s="287" t="s">
        <v>1320</v>
      </c>
      <c r="D595" s="286" t="str">
        <f>IF(ISERROR(VLOOKUP(B595,Translate!$G$3:$H$168,2,FALSE)),"",VLOOKUP(B595,Translate!$G$3:$H$168,2,FALSE))</f>
        <v/>
      </c>
      <c r="M595" s="275" t="str">
        <f t="shared" si="46"/>
        <v/>
      </c>
      <c r="Q595" s="275"/>
      <c r="W595" s="275">
        <f t="shared" si="44"/>
        <v>0</v>
      </c>
      <c r="X595" s="275">
        <f t="shared" si="45"/>
        <v>0</v>
      </c>
    </row>
    <row r="596" spans="1:24" x14ac:dyDescent="0.25">
      <c r="A596" s="1285" t="s">
        <v>83</v>
      </c>
      <c r="B596" s="1285"/>
      <c r="C596" s="1285" t="s">
        <v>2477</v>
      </c>
      <c r="D596" s="286" t="str">
        <f>IF(ISERROR(VLOOKUP(B596,Translate!$G$3:$H$168,2,FALSE)),"",VLOOKUP(B596,Translate!$G$3:$H$168,2,FALSE))</f>
        <v/>
      </c>
      <c r="M596" s="275" t="str">
        <f t="shared" si="46"/>
        <v/>
      </c>
      <c r="Q596" s="275"/>
      <c r="W596" s="275">
        <f t="shared" si="44"/>
        <v>0</v>
      </c>
      <c r="X596" s="275">
        <f t="shared" si="45"/>
        <v>0</v>
      </c>
    </row>
    <row r="597" spans="1:24" x14ac:dyDescent="0.25">
      <c r="A597" s="1331" t="s">
        <v>1155</v>
      </c>
      <c r="B597" s="1331"/>
      <c r="C597" s="1331" t="s">
        <v>2478</v>
      </c>
      <c r="D597" s="286" t="str">
        <f>IF(ISERROR(VLOOKUP(B597,Translate!$G$3:$H$168,2,FALSE)),"",VLOOKUP(B597,Translate!$G$3:$H$168,2,FALSE))</f>
        <v/>
      </c>
      <c r="M597" s="275" t="str">
        <f t="shared" si="46"/>
        <v/>
      </c>
      <c r="Q597" s="275"/>
      <c r="W597" s="275">
        <f t="shared" si="44"/>
        <v>0</v>
      </c>
      <c r="X597" s="275">
        <f t="shared" si="45"/>
        <v>0</v>
      </c>
    </row>
    <row r="598" spans="1:24" x14ac:dyDescent="0.25">
      <c r="A598" s="1285" t="s">
        <v>1157</v>
      </c>
      <c r="B598" s="1285"/>
      <c r="C598" s="1285" t="s">
        <v>2479</v>
      </c>
      <c r="D598" s="286" t="str">
        <f>IF(ISERROR(VLOOKUP(B598,Translate!$G$3:$H$168,2,FALSE)),"",VLOOKUP(B598,Translate!$G$3:$H$168,2,FALSE))</f>
        <v/>
      </c>
      <c r="M598" s="275" t="str">
        <f t="shared" si="46"/>
        <v/>
      </c>
      <c r="Q598" s="275"/>
      <c r="W598" s="275">
        <f t="shared" si="44"/>
        <v>0</v>
      </c>
      <c r="X598" s="275">
        <f t="shared" si="45"/>
        <v>0</v>
      </c>
    </row>
    <row r="599" spans="1:24" x14ac:dyDescent="0.25">
      <c r="A599" s="1331" t="s">
        <v>25</v>
      </c>
      <c r="B599" s="1331"/>
      <c r="C599" s="1331" t="s">
        <v>1289</v>
      </c>
      <c r="D599" s="286" t="str">
        <f>IF(ISERROR(VLOOKUP(B599,Translate!$G$3:$H$168,2,FALSE)),"",VLOOKUP(B599,Translate!$G$3:$H$168,2,FALSE))</f>
        <v/>
      </c>
      <c r="M599" s="275" t="str">
        <f t="shared" si="46"/>
        <v/>
      </c>
      <c r="Q599" s="275"/>
      <c r="W599" s="275">
        <f t="shared" si="44"/>
        <v>0</v>
      </c>
      <c r="X599" s="275">
        <f t="shared" si="45"/>
        <v>0</v>
      </c>
    </row>
    <row r="600" spans="1:24" x14ac:dyDescent="0.25">
      <c r="A600" s="1285" t="s">
        <v>1169</v>
      </c>
      <c r="B600" s="1285"/>
      <c r="C600" s="1285" t="s">
        <v>2480</v>
      </c>
      <c r="D600" s="286" t="str">
        <f>IF(ISERROR(VLOOKUP(B600,Translate!$G$3:$H$168,2,FALSE)),"",VLOOKUP(B600,Translate!$G$3:$H$168,2,FALSE))</f>
        <v/>
      </c>
      <c r="M600" s="275" t="str">
        <f t="shared" si="46"/>
        <v/>
      </c>
      <c r="Q600" s="275"/>
      <c r="W600" s="275">
        <f t="shared" si="44"/>
        <v>0</v>
      </c>
      <c r="X600" s="275">
        <f t="shared" si="45"/>
        <v>0</v>
      </c>
    </row>
    <row r="601" spans="1:24" x14ac:dyDescent="0.25">
      <c r="A601" s="287" t="s">
        <v>1016</v>
      </c>
      <c r="B601" s="287"/>
      <c r="C601" s="287" t="s">
        <v>1026</v>
      </c>
      <c r="D601" s="286" t="str">
        <f>IF(ISERROR(VLOOKUP(B601,Translate!$G$3:$H$168,2,FALSE)),"",VLOOKUP(B601,Translate!$G$3:$H$168,2,FALSE))</f>
        <v/>
      </c>
      <c r="M601" s="275" t="str">
        <f t="shared" si="46"/>
        <v/>
      </c>
      <c r="Q601" s="275"/>
      <c r="W601" s="275">
        <f t="shared" ref="W601:W664" si="47">IF(LEFT(V601,1)=" ",RIGHT(V601,LEN(V601)-1),V601)</f>
        <v>0</v>
      </c>
      <c r="X601" s="275">
        <f t="shared" ref="X601:X664" si="48">IF(LEFT(W601,1)=" ",1,0)</f>
        <v>0</v>
      </c>
    </row>
    <row r="602" spans="1:24" x14ac:dyDescent="0.25">
      <c r="A602" s="287" t="s">
        <v>475</v>
      </c>
      <c r="B602" s="287"/>
      <c r="C602" s="1285" t="s">
        <v>2481</v>
      </c>
      <c r="D602" s="286" t="str">
        <f>IF(ISERROR(VLOOKUP(B602,Translate!$G$3:$H$168,2,FALSE)),"",VLOOKUP(B602,Translate!$G$3:$H$168,2,FALSE))</f>
        <v/>
      </c>
      <c r="M602" s="275" t="str">
        <f t="shared" si="46"/>
        <v/>
      </c>
      <c r="Q602" s="275"/>
      <c r="W602" s="275">
        <f t="shared" si="47"/>
        <v>0</v>
      </c>
      <c r="X602" s="275">
        <f t="shared" si="48"/>
        <v>0</v>
      </c>
    </row>
    <row r="603" spans="1:24" x14ac:dyDescent="0.25">
      <c r="A603" s="287" t="s">
        <v>798</v>
      </c>
      <c r="B603" s="287"/>
      <c r="C603" s="1331" t="s">
        <v>2482</v>
      </c>
      <c r="D603" s="286" t="str">
        <f>IF(ISERROR(VLOOKUP(B603,Translate!$G$3:$H$168,2,FALSE)),"",VLOOKUP(B603,Translate!$G$3:$H$168,2,FALSE))</f>
        <v/>
      </c>
      <c r="M603" s="275" t="str">
        <f t="shared" si="46"/>
        <v/>
      </c>
      <c r="Q603" s="275"/>
      <c r="W603" s="275">
        <f t="shared" si="47"/>
        <v>0</v>
      </c>
      <c r="X603" s="275">
        <f t="shared" si="48"/>
        <v>0</v>
      </c>
    </row>
    <row r="604" spans="1:24" x14ac:dyDescent="0.25">
      <c r="A604" s="287" t="s">
        <v>799</v>
      </c>
      <c r="B604" s="287"/>
      <c r="C604" s="1285" t="s">
        <v>2483</v>
      </c>
      <c r="D604" s="286" t="str">
        <f>IF(ISERROR(VLOOKUP(B604,Translate!$G$3:$H$168,2,FALSE)),"",VLOOKUP(B604,Translate!$G$3:$H$168,2,FALSE))</f>
        <v/>
      </c>
      <c r="M604" s="275" t="str">
        <f t="shared" si="46"/>
        <v/>
      </c>
      <c r="Q604" s="275"/>
      <c r="W604" s="275">
        <f t="shared" si="47"/>
        <v>0</v>
      </c>
      <c r="X604" s="275">
        <f t="shared" si="48"/>
        <v>0</v>
      </c>
    </row>
    <row r="605" spans="1:24" x14ac:dyDescent="0.25">
      <c r="A605" s="287" t="s">
        <v>796</v>
      </c>
      <c r="B605" s="287"/>
      <c r="C605" s="1331" t="s">
        <v>2484</v>
      </c>
      <c r="D605" s="286" t="str">
        <f>IF(ISERROR(VLOOKUP(B605,Translate!$G$3:$H$168,2,FALSE)),"",VLOOKUP(B605,Translate!$G$3:$H$168,2,FALSE))</f>
        <v/>
      </c>
      <c r="M605" s="275" t="str">
        <f t="shared" si="46"/>
        <v/>
      </c>
      <c r="Q605" s="275"/>
      <c r="W605" s="275">
        <f t="shared" si="47"/>
        <v>0</v>
      </c>
      <c r="X605" s="275">
        <f t="shared" si="48"/>
        <v>0</v>
      </c>
    </row>
    <row r="606" spans="1:24" x14ac:dyDescent="0.25">
      <c r="A606" s="287" t="s">
        <v>795</v>
      </c>
      <c r="B606" s="287"/>
      <c r="C606" s="1285" t="s">
        <v>2485</v>
      </c>
      <c r="D606" s="286" t="str">
        <f>IF(ISERROR(VLOOKUP(B606,Translate!$G$3:$H$168,2,FALSE)),"",VLOOKUP(B606,Translate!$G$3:$H$168,2,FALSE))</f>
        <v/>
      </c>
      <c r="M606" s="275" t="str">
        <f t="shared" si="46"/>
        <v/>
      </c>
      <c r="Q606" s="275"/>
      <c r="W606" s="275">
        <f t="shared" si="47"/>
        <v>0</v>
      </c>
      <c r="X606" s="275">
        <f t="shared" si="48"/>
        <v>0</v>
      </c>
    </row>
    <row r="607" spans="1:24" x14ac:dyDescent="0.25">
      <c r="A607" s="287" t="s">
        <v>797</v>
      </c>
      <c r="B607" s="287"/>
      <c r="C607" s="1331" t="s">
        <v>2486</v>
      </c>
      <c r="D607" s="286" t="str">
        <f>IF(ISERROR(VLOOKUP(B607,Translate!$G$3:$H$168,2,FALSE)),"",VLOOKUP(B607,Translate!$G$3:$H$168,2,FALSE))</f>
        <v/>
      </c>
      <c r="M607" s="275" t="str">
        <f t="shared" si="46"/>
        <v/>
      </c>
      <c r="Q607" s="275"/>
      <c r="W607" s="275">
        <f t="shared" si="47"/>
        <v>0</v>
      </c>
      <c r="X607" s="275">
        <f t="shared" si="48"/>
        <v>0</v>
      </c>
    </row>
    <row r="608" spans="1:24" x14ac:dyDescent="0.25">
      <c r="A608" s="287" t="s">
        <v>109</v>
      </c>
      <c r="B608" s="287"/>
      <c r="C608" s="287" t="s">
        <v>1058</v>
      </c>
      <c r="D608" s="286" t="str">
        <f>IF(ISERROR(VLOOKUP(B608,Translate!$G$3:$H$168,2,FALSE)),"",VLOOKUP(B608,Translate!$G$3:$H$168,2,FALSE))</f>
        <v/>
      </c>
      <c r="M608" s="275" t="str">
        <f t="shared" si="46"/>
        <v/>
      </c>
      <c r="Q608" s="275"/>
      <c r="W608" s="275">
        <f t="shared" si="47"/>
        <v>0</v>
      </c>
      <c r="X608" s="275">
        <f t="shared" si="48"/>
        <v>0</v>
      </c>
    </row>
    <row r="609" spans="1:24" x14ac:dyDescent="0.25">
      <c r="A609" s="287" t="s">
        <v>446</v>
      </c>
      <c r="B609" s="287"/>
      <c r="C609" s="287" t="s">
        <v>833</v>
      </c>
      <c r="D609" s="286" t="str">
        <f>IF(ISERROR(VLOOKUP(B609,Translate!$G$3:$H$168,2,FALSE)),"",VLOOKUP(B609,Translate!$G$3:$H$168,2,FALSE))</f>
        <v/>
      </c>
      <c r="M609" s="275" t="str">
        <f t="shared" si="46"/>
        <v/>
      </c>
      <c r="Q609" s="275"/>
      <c r="W609" s="275">
        <f t="shared" si="47"/>
        <v>0</v>
      </c>
      <c r="X609" s="275">
        <f t="shared" si="48"/>
        <v>0</v>
      </c>
    </row>
    <row r="610" spans="1:24" x14ac:dyDescent="0.25">
      <c r="A610" s="287" t="s">
        <v>431</v>
      </c>
      <c r="B610" s="287"/>
      <c r="C610" s="287" t="s">
        <v>860</v>
      </c>
      <c r="D610" s="286" t="str">
        <f>IF(ISERROR(VLOOKUP(B610,Translate!$G$3:$H$168,2,FALSE)),"",VLOOKUP(B610,Translate!$G$3:$H$168,2,FALSE))</f>
        <v/>
      </c>
      <c r="M610" s="275" t="str">
        <f t="shared" si="46"/>
        <v/>
      </c>
      <c r="Q610" s="275"/>
      <c r="W610" s="275">
        <f t="shared" si="47"/>
        <v>0</v>
      </c>
      <c r="X610" s="275">
        <f t="shared" si="48"/>
        <v>0</v>
      </c>
    </row>
    <row r="611" spans="1:24" x14ac:dyDescent="0.25">
      <c r="A611" s="287" t="s">
        <v>2487</v>
      </c>
      <c r="B611" s="287"/>
      <c r="C611" s="287" t="s">
        <v>2488</v>
      </c>
      <c r="D611" s="286" t="str">
        <f>IF(ISERROR(VLOOKUP(B611,Translate!$G$3:$H$168,2,FALSE)),"",VLOOKUP(B611,Translate!$G$3:$H$168,2,FALSE))</f>
        <v/>
      </c>
      <c r="M611" s="275" t="str">
        <f t="shared" si="46"/>
        <v/>
      </c>
      <c r="Q611" s="275"/>
      <c r="W611" s="275">
        <f t="shared" si="47"/>
        <v>0</v>
      </c>
      <c r="X611" s="275">
        <f t="shared" si="48"/>
        <v>0</v>
      </c>
    </row>
    <row r="612" spans="1:24" x14ac:dyDescent="0.25">
      <c r="A612" s="1285" t="s">
        <v>51</v>
      </c>
      <c r="B612" s="1285"/>
      <c r="C612" s="1285" t="s">
        <v>2489</v>
      </c>
      <c r="D612" s="286" t="str">
        <f>IF(ISERROR(VLOOKUP(B612,Translate!$G$3:$H$168,2,FALSE)),"",VLOOKUP(B612,Translate!$G$3:$H$168,2,FALSE))</f>
        <v/>
      </c>
      <c r="M612" s="275" t="str">
        <f t="shared" si="46"/>
        <v/>
      </c>
      <c r="Q612" s="275"/>
      <c r="W612" s="275">
        <f t="shared" si="47"/>
        <v>0</v>
      </c>
      <c r="X612" s="275">
        <f t="shared" si="48"/>
        <v>0</v>
      </c>
    </row>
    <row r="613" spans="1:24" x14ac:dyDescent="0.25">
      <c r="A613" s="1331" t="s">
        <v>1165</v>
      </c>
      <c r="B613" s="1331"/>
      <c r="C613" s="1331" t="s">
        <v>2490</v>
      </c>
      <c r="D613" s="286" t="str">
        <f>IF(ISERROR(VLOOKUP(B613,Translate!$G$3:$H$168,2,FALSE)),"",VLOOKUP(B613,Translate!$G$3:$H$168,2,FALSE))</f>
        <v/>
      </c>
      <c r="M613" s="275" t="str">
        <f t="shared" si="46"/>
        <v/>
      </c>
      <c r="Q613" s="275"/>
      <c r="W613" s="275">
        <f t="shared" si="47"/>
        <v>0</v>
      </c>
      <c r="X613" s="275">
        <f t="shared" si="48"/>
        <v>0</v>
      </c>
    </row>
    <row r="614" spans="1:24" x14ac:dyDescent="0.25">
      <c r="A614" s="287" t="s">
        <v>2491</v>
      </c>
      <c r="B614" s="287"/>
      <c r="C614" s="287" t="s">
        <v>2492</v>
      </c>
      <c r="D614" s="286" t="str">
        <f>IF(ISERROR(VLOOKUP(B614,Translate!$G$3:$H$168,2,FALSE)),"",VLOOKUP(B614,Translate!$G$3:$H$168,2,FALSE))</f>
        <v/>
      </c>
      <c r="M614" s="275" t="str">
        <f t="shared" si="46"/>
        <v/>
      </c>
      <c r="Q614" s="275"/>
      <c r="W614" s="275">
        <f t="shared" si="47"/>
        <v>0</v>
      </c>
      <c r="X614" s="275">
        <f t="shared" si="48"/>
        <v>0</v>
      </c>
    </row>
    <row r="615" spans="1:24" x14ac:dyDescent="0.25">
      <c r="A615" s="287" t="s">
        <v>2493</v>
      </c>
      <c r="B615" s="287"/>
      <c r="C615" s="287" t="s">
        <v>2494</v>
      </c>
      <c r="D615" s="286" t="str">
        <f>IF(ISERROR(VLOOKUP(B615,Translate!$G$3:$H$168,2,FALSE)),"",VLOOKUP(B615,Translate!$G$3:$H$168,2,FALSE))</f>
        <v/>
      </c>
      <c r="M615" s="275" t="str">
        <f t="shared" si="46"/>
        <v/>
      </c>
      <c r="Q615" s="275"/>
      <c r="W615" s="275">
        <f t="shared" si="47"/>
        <v>0</v>
      </c>
      <c r="X615" s="275">
        <f t="shared" si="48"/>
        <v>0</v>
      </c>
    </row>
    <row r="616" spans="1:24" x14ac:dyDescent="0.25">
      <c r="A616" s="288" t="s">
        <v>1427</v>
      </c>
      <c r="B616" s="288"/>
      <c r="C616" s="288" t="s">
        <v>2495</v>
      </c>
      <c r="D616" s="286" t="str">
        <f>IF(ISERROR(VLOOKUP(B616,Translate!$G$3:$H$168,2,FALSE)),"",VLOOKUP(B616,Translate!$G$3:$H$168,2,FALSE))</f>
        <v/>
      </c>
      <c r="M616" s="275" t="str">
        <f t="shared" si="46"/>
        <v/>
      </c>
      <c r="Q616" s="275"/>
      <c r="W616" s="275">
        <f t="shared" si="47"/>
        <v>0</v>
      </c>
      <c r="X616" s="275">
        <f t="shared" si="48"/>
        <v>0</v>
      </c>
    </row>
    <row r="617" spans="1:24" x14ac:dyDescent="0.25">
      <c r="A617" s="1331" t="s">
        <v>1122</v>
      </c>
      <c r="B617" s="1331"/>
      <c r="C617" s="1331" t="s">
        <v>2496</v>
      </c>
      <c r="D617" s="286" t="str">
        <f>IF(ISERROR(VLOOKUP(B617,Translate!$G$3:$H$168,2,FALSE)),"",VLOOKUP(B617,Translate!$G$3:$H$168,2,FALSE))</f>
        <v/>
      </c>
      <c r="M617" s="275" t="str">
        <f t="shared" si="46"/>
        <v/>
      </c>
      <c r="Q617" s="275"/>
      <c r="W617" s="275">
        <f t="shared" si="47"/>
        <v>0</v>
      </c>
      <c r="X617" s="275">
        <f t="shared" si="48"/>
        <v>0</v>
      </c>
    </row>
    <row r="618" spans="1:24" x14ac:dyDescent="0.25">
      <c r="A618" s="287" t="s">
        <v>340</v>
      </c>
      <c r="B618" s="287"/>
      <c r="C618" s="287" t="s">
        <v>1061</v>
      </c>
      <c r="D618" s="286" t="str">
        <f>IF(ISERROR(VLOOKUP(B618,Translate!$G$3:$H$168,2,FALSE)),"",VLOOKUP(B618,Translate!$G$3:$H$168,2,FALSE))</f>
        <v/>
      </c>
      <c r="M618" s="275" t="str">
        <f t="shared" si="46"/>
        <v/>
      </c>
      <c r="Q618" s="275"/>
      <c r="W618" s="275">
        <f t="shared" si="47"/>
        <v>0</v>
      </c>
      <c r="X618" s="275">
        <f t="shared" si="48"/>
        <v>0</v>
      </c>
    </row>
    <row r="619" spans="1:24" x14ac:dyDescent="0.25">
      <c r="A619" s="287" t="s">
        <v>534</v>
      </c>
      <c r="B619" s="287"/>
      <c r="C619" s="287" t="s">
        <v>1376</v>
      </c>
      <c r="D619" s="286" t="str">
        <f>IF(ISERROR(VLOOKUP(B619,Translate!$G$3:$H$168,2,FALSE)),"",VLOOKUP(B619,Translate!$G$3:$H$168,2,FALSE))</f>
        <v/>
      </c>
      <c r="M619" s="275" t="str">
        <f t="shared" si="46"/>
        <v/>
      </c>
      <c r="Q619" s="275"/>
      <c r="W619" s="275">
        <f t="shared" si="47"/>
        <v>0</v>
      </c>
      <c r="X619" s="275">
        <f t="shared" si="48"/>
        <v>0</v>
      </c>
    </row>
    <row r="620" spans="1:24" x14ac:dyDescent="0.25">
      <c r="A620" s="287" t="s">
        <v>27</v>
      </c>
      <c r="B620" s="287"/>
      <c r="C620" s="287" t="s">
        <v>1375</v>
      </c>
      <c r="D620" s="286" t="str">
        <f>IF(ISERROR(VLOOKUP(B620,Translate!$G$3:$H$168,2,FALSE)),"",VLOOKUP(B620,Translate!$G$3:$H$168,2,FALSE))</f>
        <v/>
      </c>
      <c r="M620" s="275" t="str">
        <f t="shared" si="46"/>
        <v/>
      </c>
      <c r="Q620" s="275"/>
      <c r="W620" s="275">
        <f t="shared" si="47"/>
        <v>0</v>
      </c>
      <c r="X620" s="275">
        <f t="shared" si="48"/>
        <v>0</v>
      </c>
    </row>
    <row r="621" spans="1:24" x14ac:dyDescent="0.25">
      <c r="A621" s="1331" t="s">
        <v>118</v>
      </c>
      <c r="B621" s="1331"/>
      <c r="C621" s="1331" t="s">
        <v>2497</v>
      </c>
      <c r="D621" s="286" t="str">
        <f>IF(ISERROR(VLOOKUP(B621,Translate!$G$3:$H$168,2,FALSE)),"",VLOOKUP(B621,Translate!$G$3:$H$168,2,FALSE))</f>
        <v/>
      </c>
      <c r="M621" s="275" t="str">
        <f t="shared" si="46"/>
        <v/>
      </c>
      <c r="Q621" s="275"/>
      <c r="W621" s="275">
        <f t="shared" si="47"/>
        <v>0</v>
      </c>
      <c r="X621" s="275">
        <f t="shared" si="48"/>
        <v>0</v>
      </c>
    </row>
    <row r="622" spans="1:24" x14ac:dyDescent="0.25">
      <c r="A622" s="287" t="s">
        <v>753</v>
      </c>
      <c r="B622" s="287"/>
      <c r="C622" s="287" t="s">
        <v>1049</v>
      </c>
      <c r="D622" s="286" t="str">
        <f>IF(ISERROR(VLOOKUP(B622,Translate!$G$3:$H$168,2,FALSE)),"",VLOOKUP(B622,Translate!$G$3:$H$168,2,FALSE))</f>
        <v/>
      </c>
      <c r="M622" s="275" t="str">
        <f t="shared" si="46"/>
        <v/>
      </c>
      <c r="Q622" s="275"/>
      <c r="W622" s="275">
        <f t="shared" si="47"/>
        <v>0</v>
      </c>
      <c r="X622" s="275">
        <f t="shared" si="48"/>
        <v>0</v>
      </c>
    </row>
    <row r="623" spans="1:24" x14ac:dyDescent="0.25">
      <c r="A623" s="287" t="s">
        <v>2498</v>
      </c>
      <c r="B623" s="287"/>
      <c r="C623" s="287" t="s">
        <v>2499</v>
      </c>
      <c r="D623" s="286" t="str">
        <f>IF(ISERROR(VLOOKUP(B623,Translate!$G$3:$H$168,2,FALSE)),"",VLOOKUP(B623,Translate!$G$3:$H$168,2,FALSE))</f>
        <v/>
      </c>
      <c r="M623" s="275" t="str">
        <f t="shared" si="46"/>
        <v/>
      </c>
      <c r="Q623" s="275"/>
      <c r="W623" s="275">
        <f t="shared" si="47"/>
        <v>0</v>
      </c>
      <c r="X623" s="275">
        <f t="shared" si="48"/>
        <v>0</v>
      </c>
    </row>
    <row r="624" spans="1:24" x14ac:dyDescent="0.25">
      <c r="A624" s="1285" t="s">
        <v>65</v>
      </c>
      <c r="B624" s="1285"/>
      <c r="C624" s="1285" t="s">
        <v>2500</v>
      </c>
      <c r="D624" s="286" t="str">
        <f>IF(ISERROR(VLOOKUP(B624,Translate!$G$3:$H$168,2,FALSE)),"",VLOOKUP(B624,Translate!$G$3:$H$168,2,FALSE))</f>
        <v/>
      </c>
      <c r="M624" s="275" t="str">
        <f t="shared" si="46"/>
        <v/>
      </c>
      <c r="Q624" s="275"/>
      <c r="W624" s="275">
        <f t="shared" si="47"/>
        <v>0</v>
      </c>
      <c r="X624" s="275">
        <f t="shared" si="48"/>
        <v>0</v>
      </c>
    </row>
    <row r="625" spans="1:24" x14ac:dyDescent="0.25">
      <c r="A625" s="287" t="s">
        <v>188</v>
      </c>
      <c r="B625" s="287"/>
      <c r="C625" s="287" t="s">
        <v>1033</v>
      </c>
      <c r="D625" s="286" t="str">
        <f>IF(ISERROR(VLOOKUP(B625,Translate!$G$3:$H$168,2,FALSE)),"",VLOOKUP(B625,Translate!$G$3:$H$168,2,FALSE))</f>
        <v/>
      </c>
      <c r="M625" s="275" t="str">
        <f t="shared" si="46"/>
        <v/>
      </c>
      <c r="Q625" s="275"/>
      <c r="W625" s="275">
        <f t="shared" si="47"/>
        <v>0</v>
      </c>
      <c r="X625" s="275">
        <f t="shared" si="48"/>
        <v>0</v>
      </c>
    </row>
    <row r="626" spans="1:24" x14ac:dyDescent="0.25">
      <c r="A626" s="1285" t="s">
        <v>155</v>
      </c>
      <c r="B626" s="1285"/>
      <c r="C626" s="1285" t="s">
        <v>1261</v>
      </c>
      <c r="D626" s="286" t="str">
        <f>IF(ISERROR(VLOOKUP(B626,Translate!$G$3:$H$168,2,FALSE)),"",VLOOKUP(B626,Translate!$G$3:$H$168,2,FALSE))</f>
        <v/>
      </c>
      <c r="M626" s="275" t="str">
        <f t="shared" si="46"/>
        <v/>
      </c>
      <c r="Q626" s="275"/>
      <c r="W626" s="275">
        <f t="shared" si="47"/>
        <v>0</v>
      </c>
      <c r="X626" s="275">
        <f t="shared" si="48"/>
        <v>0</v>
      </c>
    </row>
    <row r="627" spans="1:24" x14ac:dyDescent="0.25">
      <c r="A627" s="1331" t="s">
        <v>1436</v>
      </c>
      <c r="B627" s="1331"/>
      <c r="C627" s="1331" t="s">
        <v>2501</v>
      </c>
      <c r="D627" s="286" t="str">
        <f>IF(ISERROR(VLOOKUP(B627,Translate!$G$3:$H$168,2,FALSE)),"",VLOOKUP(B627,Translate!$G$3:$H$168,2,FALSE))</f>
        <v/>
      </c>
      <c r="M627" s="275" t="str">
        <f t="shared" si="46"/>
        <v/>
      </c>
      <c r="Q627" s="275"/>
      <c r="W627" s="275">
        <f t="shared" si="47"/>
        <v>0</v>
      </c>
      <c r="X627" s="275">
        <f t="shared" si="48"/>
        <v>0</v>
      </c>
    </row>
    <row r="628" spans="1:24" x14ac:dyDescent="0.25">
      <c r="A628" s="287" t="s">
        <v>2502</v>
      </c>
      <c r="B628" s="287"/>
      <c r="C628" s="287" t="s">
        <v>2503</v>
      </c>
      <c r="D628" s="286" t="str">
        <f>IF(ISERROR(VLOOKUP(B628,Translate!$G$3:$H$168,2,FALSE)),"",VLOOKUP(B628,Translate!$G$3:$H$168,2,FALSE))</f>
        <v/>
      </c>
      <c r="M628" s="275" t="str">
        <f t="shared" si="46"/>
        <v/>
      </c>
      <c r="Q628" s="275"/>
      <c r="W628" s="275">
        <f t="shared" si="47"/>
        <v>0</v>
      </c>
      <c r="X628" s="275">
        <f t="shared" si="48"/>
        <v>0</v>
      </c>
    </row>
    <row r="629" spans="1:24" x14ac:dyDescent="0.25">
      <c r="A629" s="287" t="s">
        <v>2504</v>
      </c>
      <c r="B629" s="287"/>
      <c r="C629" s="287" t="s">
        <v>2505</v>
      </c>
      <c r="D629" s="286" t="str">
        <f>IF(ISERROR(VLOOKUP(B629,Translate!$G$3:$H$168,2,FALSE)),"",VLOOKUP(B629,Translate!$G$3:$H$168,2,FALSE))</f>
        <v/>
      </c>
      <c r="M629" s="275" t="str">
        <f t="shared" si="46"/>
        <v/>
      </c>
      <c r="Q629" s="275"/>
      <c r="W629" s="275">
        <f t="shared" si="47"/>
        <v>0</v>
      </c>
      <c r="X629" s="275">
        <f t="shared" si="48"/>
        <v>0</v>
      </c>
    </row>
    <row r="630" spans="1:24" x14ac:dyDescent="0.25">
      <c r="A630" s="287" t="s">
        <v>493</v>
      </c>
      <c r="B630" s="287"/>
      <c r="C630" s="287" t="s">
        <v>960</v>
      </c>
      <c r="D630" s="286" t="str">
        <f>IF(ISERROR(VLOOKUP(B630,Translate!$G$3:$H$168,2,FALSE)),"",VLOOKUP(B630,Translate!$G$3:$H$168,2,FALSE))</f>
        <v/>
      </c>
      <c r="M630" s="275" t="str">
        <f t="shared" si="46"/>
        <v/>
      </c>
      <c r="Q630" s="275"/>
      <c r="W630" s="275">
        <f t="shared" si="47"/>
        <v>0</v>
      </c>
      <c r="X630" s="275">
        <f t="shared" si="48"/>
        <v>0</v>
      </c>
    </row>
    <row r="631" spans="1:24" x14ac:dyDescent="0.25">
      <c r="A631" s="287" t="s">
        <v>1425</v>
      </c>
      <c r="B631" s="287"/>
      <c r="C631" s="287" t="s">
        <v>1371</v>
      </c>
      <c r="D631" s="286" t="str">
        <f>IF(ISERROR(VLOOKUP(B631,Translate!$G$3:$H$168,2,FALSE)),"",VLOOKUP(B631,Translate!$G$3:$H$168,2,FALSE))</f>
        <v/>
      </c>
      <c r="M631" s="275" t="str">
        <f t="shared" si="46"/>
        <v/>
      </c>
      <c r="Q631" s="275"/>
      <c r="W631" s="275">
        <f t="shared" si="47"/>
        <v>0</v>
      </c>
      <c r="X631" s="275">
        <f t="shared" si="48"/>
        <v>0</v>
      </c>
    </row>
    <row r="632" spans="1:24" x14ac:dyDescent="0.25">
      <c r="A632" s="1285" t="s">
        <v>540</v>
      </c>
      <c r="B632" s="1285"/>
      <c r="C632" s="1285" t="s">
        <v>2506</v>
      </c>
      <c r="D632" s="286" t="str">
        <f>IF(ISERROR(VLOOKUP(B632,Translate!$G$3:$H$168,2,FALSE)),"",VLOOKUP(B632,Translate!$G$3:$H$168,2,FALSE))</f>
        <v/>
      </c>
      <c r="M632" s="275" t="str">
        <f t="shared" si="46"/>
        <v/>
      </c>
      <c r="Q632" s="275"/>
      <c r="W632" s="275">
        <f t="shared" si="47"/>
        <v>0</v>
      </c>
      <c r="X632" s="275">
        <f t="shared" si="48"/>
        <v>0</v>
      </c>
    </row>
    <row r="633" spans="1:24" x14ac:dyDescent="0.25">
      <c r="A633" s="1331" t="s">
        <v>1096</v>
      </c>
      <c r="B633" s="1331"/>
      <c r="C633" s="1331" t="s">
        <v>2507</v>
      </c>
      <c r="D633" s="286" t="str">
        <f>IF(ISERROR(VLOOKUP(B633,Translate!$G$3:$H$168,2,FALSE)),"",VLOOKUP(B633,Translate!$G$3:$H$168,2,FALSE))</f>
        <v/>
      </c>
      <c r="M633" s="275" t="str">
        <f t="shared" si="46"/>
        <v/>
      </c>
      <c r="Q633" s="275"/>
      <c r="W633" s="275">
        <f t="shared" si="47"/>
        <v>0</v>
      </c>
      <c r="X633" s="275">
        <f t="shared" si="48"/>
        <v>0</v>
      </c>
    </row>
    <row r="634" spans="1:24" x14ac:dyDescent="0.25">
      <c r="A634" s="1285" t="s">
        <v>744</v>
      </c>
      <c r="B634" s="1285"/>
      <c r="C634" s="1285" t="s">
        <v>2508</v>
      </c>
      <c r="D634" s="286" t="str">
        <f>IF(ISERROR(VLOOKUP(B634,Translate!$G$3:$H$168,2,FALSE)),"",VLOOKUP(B634,Translate!$G$3:$H$168,2,FALSE))</f>
        <v/>
      </c>
      <c r="M634" s="275" t="str">
        <f t="shared" si="46"/>
        <v/>
      </c>
      <c r="Q634" s="275"/>
      <c r="W634" s="275">
        <f t="shared" si="47"/>
        <v>0</v>
      </c>
      <c r="X634" s="275">
        <f t="shared" si="48"/>
        <v>0</v>
      </c>
    </row>
    <row r="635" spans="1:24" x14ac:dyDescent="0.25">
      <c r="A635" s="1331" t="s">
        <v>116</v>
      </c>
      <c r="B635" s="1331"/>
      <c r="C635" s="1331" t="s">
        <v>1343</v>
      </c>
      <c r="D635" s="286" t="str">
        <f>IF(ISERROR(VLOOKUP(B635,Translate!$G$3:$H$168,2,FALSE)),"",VLOOKUP(B635,Translate!$G$3:$H$168,2,FALSE))</f>
        <v/>
      </c>
      <c r="M635" s="275" t="str">
        <f t="shared" si="46"/>
        <v/>
      </c>
      <c r="Q635" s="275"/>
      <c r="W635" s="275">
        <f t="shared" si="47"/>
        <v>0</v>
      </c>
      <c r="X635" s="275">
        <f t="shared" si="48"/>
        <v>0</v>
      </c>
    </row>
    <row r="636" spans="1:24" x14ac:dyDescent="0.25">
      <c r="A636" s="1285" t="s">
        <v>530</v>
      </c>
      <c r="B636" s="1285"/>
      <c r="C636" s="1285" t="s">
        <v>2509</v>
      </c>
      <c r="D636" s="286" t="str">
        <f>IF(ISERROR(VLOOKUP(B636,Translate!$G$3:$H$168,2,FALSE)),"",VLOOKUP(B636,Translate!$G$3:$H$168,2,FALSE))</f>
        <v/>
      </c>
      <c r="M636" s="275" t="str">
        <f t="shared" si="46"/>
        <v/>
      </c>
      <c r="Q636" s="275"/>
      <c r="W636" s="275">
        <f t="shared" si="47"/>
        <v>0</v>
      </c>
      <c r="X636" s="275">
        <f t="shared" si="48"/>
        <v>0</v>
      </c>
    </row>
    <row r="637" spans="1:24" x14ac:dyDescent="0.25">
      <c r="A637" s="287" t="s">
        <v>1193</v>
      </c>
      <c r="B637" s="287"/>
      <c r="C637" s="287" t="s">
        <v>1219</v>
      </c>
      <c r="D637" s="286" t="str">
        <f>IF(ISERROR(VLOOKUP(B637,Translate!$G$3:$H$168,2,FALSE)),"",VLOOKUP(B637,Translate!$G$3:$H$168,2,FALSE))</f>
        <v/>
      </c>
      <c r="M637" s="275" t="str">
        <f t="shared" si="46"/>
        <v/>
      </c>
      <c r="Q637" s="275"/>
      <c r="W637" s="275">
        <f t="shared" si="47"/>
        <v>0</v>
      </c>
      <c r="X637" s="275">
        <f t="shared" si="48"/>
        <v>0</v>
      </c>
    </row>
    <row r="638" spans="1:24" x14ac:dyDescent="0.25">
      <c r="A638" s="1285" t="s">
        <v>173</v>
      </c>
      <c r="B638" s="1285"/>
      <c r="C638" s="1285" t="s">
        <v>1273</v>
      </c>
      <c r="D638" s="286" t="str">
        <f>IF(ISERROR(VLOOKUP(B638,Translate!$G$3:$H$168,2,FALSE)),"",VLOOKUP(B638,Translate!$G$3:$H$168,2,FALSE))</f>
        <v/>
      </c>
      <c r="M638" s="275" t="str">
        <f t="shared" si="46"/>
        <v/>
      </c>
      <c r="Q638" s="275"/>
      <c r="W638" s="275">
        <f t="shared" si="47"/>
        <v>0</v>
      </c>
      <c r="X638" s="275">
        <f t="shared" si="48"/>
        <v>0</v>
      </c>
    </row>
    <row r="639" spans="1:24" x14ac:dyDescent="0.25">
      <c r="A639" s="287" t="s">
        <v>2147</v>
      </c>
      <c r="B639" s="287"/>
      <c r="C639" s="287" t="s">
        <v>2510</v>
      </c>
      <c r="D639" s="286" t="str">
        <f>IF(ISERROR(VLOOKUP(B639,Translate!$G$3:$H$168,2,FALSE)),"",VLOOKUP(B639,Translate!$G$3:$H$168,2,FALSE))</f>
        <v/>
      </c>
      <c r="M639" s="275" t="str">
        <f t="shared" si="46"/>
        <v/>
      </c>
      <c r="Q639" s="275"/>
      <c r="W639" s="275">
        <f t="shared" si="47"/>
        <v>0</v>
      </c>
      <c r="X639" s="275">
        <f t="shared" si="48"/>
        <v>0</v>
      </c>
    </row>
    <row r="640" spans="1:24" x14ac:dyDescent="0.25">
      <c r="A640" s="287" t="s">
        <v>636</v>
      </c>
      <c r="B640" s="287"/>
      <c r="C640" s="1285" t="s">
        <v>2511</v>
      </c>
      <c r="D640" s="286" t="str">
        <f>IF(ISERROR(VLOOKUP(B640,Translate!$G$3:$H$168,2,FALSE)),"",VLOOKUP(B640,Translate!$G$3:$H$168,2,FALSE))</f>
        <v/>
      </c>
      <c r="M640" s="275" t="str">
        <f t="shared" si="46"/>
        <v/>
      </c>
      <c r="Q640" s="275"/>
      <c r="W640" s="275">
        <f t="shared" si="47"/>
        <v>0</v>
      </c>
      <c r="X640" s="275">
        <f t="shared" si="48"/>
        <v>0</v>
      </c>
    </row>
    <row r="641" spans="1:24" x14ac:dyDescent="0.25">
      <c r="A641" s="287" t="s">
        <v>644</v>
      </c>
      <c r="B641" s="287"/>
      <c r="C641" s="1331" t="s">
        <v>2512</v>
      </c>
      <c r="D641" s="286" t="str">
        <f>IF(ISERROR(VLOOKUP(B641,Translate!$G$3:$H$168,2,FALSE)),"",VLOOKUP(B641,Translate!$G$3:$H$168,2,FALSE))</f>
        <v/>
      </c>
      <c r="M641" s="275" t="str">
        <f t="shared" si="46"/>
        <v/>
      </c>
      <c r="Q641" s="275"/>
      <c r="W641" s="275">
        <f t="shared" si="47"/>
        <v>0</v>
      </c>
      <c r="X641" s="275">
        <f t="shared" si="48"/>
        <v>0</v>
      </c>
    </row>
    <row r="642" spans="1:24" x14ac:dyDescent="0.25">
      <c r="A642" s="287" t="s">
        <v>690</v>
      </c>
      <c r="B642" s="287"/>
      <c r="C642" s="1285" t="s">
        <v>2513</v>
      </c>
      <c r="D642" s="286" t="str">
        <f>IF(ISERROR(VLOOKUP(B642,Translate!$G$3:$H$168,2,FALSE)),"",VLOOKUP(B642,Translate!$G$3:$H$168,2,FALSE))</f>
        <v/>
      </c>
      <c r="M642" s="275" t="str">
        <f t="shared" si="46"/>
        <v/>
      </c>
      <c r="Q642" s="275"/>
      <c r="W642" s="275">
        <f t="shared" si="47"/>
        <v>0</v>
      </c>
      <c r="X642" s="275">
        <f t="shared" si="48"/>
        <v>0</v>
      </c>
    </row>
    <row r="643" spans="1:24" x14ac:dyDescent="0.25">
      <c r="A643" s="287" t="s">
        <v>691</v>
      </c>
      <c r="B643" s="287"/>
      <c r="C643" s="1331" t="s">
        <v>2514</v>
      </c>
      <c r="D643" s="286" t="str">
        <f>IF(ISERROR(VLOOKUP(B643,Translate!$G$3:$H$168,2,FALSE)),"",VLOOKUP(B643,Translate!$G$3:$H$168,2,FALSE))</f>
        <v/>
      </c>
      <c r="M643" s="275" t="str">
        <f t="shared" si="46"/>
        <v/>
      </c>
      <c r="Q643" s="275"/>
      <c r="W643" s="275">
        <f t="shared" si="47"/>
        <v>0</v>
      </c>
      <c r="X643" s="275">
        <f t="shared" si="48"/>
        <v>0</v>
      </c>
    </row>
    <row r="644" spans="1:24" x14ac:dyDescent="0.25">
      <c r="A644" s="287" t="s">
        <v>688</v>
      </c>
      <c r="B644" s="287"/>
      <c r="C644" s="1285" t="s">
        <v>2515</v>
      </c>
      <c r="D644" s="286" t="str">
        <f>IF(ISERROR(VLOOKUP(B644,Translate!$G$3:$H$168,2,FALSE)),"",VLOOKUP(B644,Translate!$G$3:$H$168,2,FALSE))</f>
        <v/>
      </c>
      <c r="M644" s="275" t="str">
        <f t="shared" si="46"/>
        <v/>
      </c>
      <c r="Q644" s="275"/>
      <c r="W644" s="275">
        <f t="shared" si="47"/>
        <v>0</v>
      </c>
      <c r="X644" s="275">
        <f t="shared" si="48"/>
        <v>0</v>
      </c>
    </row>
    <row r="645" spans="1:24" x14ac:dyDescent="0.25">
      <c r="A645" s="287" t="s">
        <v>687</v>
      </c>
      <c r="B645" s="287"/>
      <c r="C645" s="1331" t="s">
        <v>2516</v>
      </c>
      <c r="D645" s="286" t="str">
        <f>IF(ISERROR(VLOOKUP(B645,Translate!$G$3:$H$168,2,FALSE)),"",VLOOKUP(B645,Translate!$G$3:$H$168,2,FALSE))</f>
        <v/>
      </c>
      <c r="M645" s="275" t="str">
        <f t="shared" si="46"/>
        <v/>
      </c>
      <c r="Q645" s="275"/>
      <c r="W645" s="275">
        <f t="shared" si="47"/>
        <v>0</v>
      </c>
      <c r="X645" s="275">
        <f t="shared" si="48"/>
        <v>0</v>
      </c>
    </row>
    <row r="646" spans="1:24" x14ac:dyDescent="0.25">
      <c r="A646" s="287" t="s">
        <v>689</v>
      </c>
      <c r="B646" s="287"/>
      <c r="C646" s="1285" t="s">
        <v>2517</v>
      </c>
      <c r="D646" s="286" t="str">
        <f>IF(ISERROR(VLOOKUP(B646,Translate!$G$3:$H$168,2,FALSE)),"",VLOOKUP(B646,Translate!$G$3:$H$168,2,FALSE))</f>
        <v/>
      </c>
      <c r="M646" s="275" t="str">
        <f t="shared" si="46"/>
        <v/>
      </c>
      <c r="Q646" s="275"/>
      <c r="W646" s="275">
        <f t="shared" si="47"/>
        <v>0</v>
      </c>
      <c r="X646" s="275">
        <f t="shared" si="48"/>
        <v>0</v>
      </c>
    </row>
    <row r="647" spans="1:24" x14ac:dyDescent="0.25">
      <c r="A647" s="1331" t="s">
        <v>1176</v>
      </c>
      <c r="B647" s="1331"/>
      <c r="C647" s="1331" t="s">
        <v>2518</v>
      </c>
      <c r="D647" s="286" t="str">
        <f>IF(ISERROR(VLOOKUP(B647,Translate!$G$3:$H$168,2,FALSE)),"",VLOOKUP(B647,Translate!$G$3:$H$168,2,FALSE))</f>
        <v/>
      </c>
      <c r="M647" s="275" t="str">
        <f t="shared" ref="M647:M710" si="49">IF(ISERROR(FIND(" (include",O647)),"",RIGHT(O647,LEN(O647)-FIND(" (include",O647)))</f>
        <v/>
      </c>
      <c r="Q647" s="275"/>
      <c r="W647" s="275">
        <f t="shared" si="47"/>
        <v>0</v>
      </c>
      <c r="X647" s="275">
        <f t="shared" si="48"/>
        <v>0</v>
      </c>
    </row>
    <row r="648" spans="1:24" x14ac:dyDescent="0.25">
      <c r="A648" s="287" t="s">
        <v>2519</v>
      </c>
      <c r="B648" s="287"/>
      <c r="C648" s="287" t="s">
        <v>2520</v>
      </c>
      <c r="D648" s="286" t="str">
        <f>IF(ISERROR(VLOOKUP(B648,Translate!$G$3:$H$168,2,FALSE)),"",VLOOKUP(B648,Translate!$G$3:$H$168,2,FALSE))</f>
        <v/>
      </c>
      <c r="M648" s="275" t="str">
        <f t="shared" si="49"/>
        <v/>
      </c>
      <c r="Q648" s="275"/>
      <c r="W648" s="275">
        <f t="shared" si="47"/>
        <v>0</v>
      </c>
      <c r="X648" s="275">
        <f t="shared" si="48"/>
        <v>0</v>
      </c>
    </row>
    <row r="649" spans="1:24" x14ac:dyDescent="0.25">
      <c r="A649" s="1331" t="s">
        <v>1142</v>
      </c>
      <c r="B649" s="1331"/>
      <c r="C649" s="1331" t="s">
        <v>2521</v>
      </c>
      <c r="D649" s="286" t="str">
        <f>IF(ISERROR(VLOOKUP(B649,Translate!$G$3:$H$168,2,FALSE)),"",VLOOKUP(B649,Translate!$G$3:$H$168,2,FALSE))</f>
        <v/>
      </c>
      <c r="M649" s="275" t="str">
        <f t="shared" si="49"/>
        <v/>
      </c>
      <c r="Q649" s="275"/>
      <c r="W649" s="275">
        <f t="shared" si="47"/>
        <v>0</v>
      </c>
      <c r="X649" s="275">
        <f t="shared" si="48"/>
        <v>0</v>
      </c>
    </row>
    <row r="650" spans="1:24" x14ac:dyDescent="0.25">
      <c r="A650" s="287" t="s">
        <v>738</v>
      </c>
      <c r="B650" s="287"/>
      <c r="C650" s="287" t="s">
        <v>1063</v>
      </c>
      <c r="D650" s="286" t="str">
        <f>IF(ISERROR(VLOOKUP(B650,Translate!$G$3:$H$168,2,FALSE)),"",VLOOKUP(B650,Translate!$G$3:$H$168,2,FALSE))</f>
        <v/>
      </c>
      <c r="M650" s="275" t="str">
        <f t="shared" si="49"/>
        <v/>
      </c>
      <c r="Q650" s="275"/>
      <c r="W650" s="275">
        <f t="shared" si="47"/>
        <v>0</v>
      </c>
      <c r="X650" s="275">
        <f t="shared" si="48"/>
        <v>0</v>
      </c>
    </row>
    <row r="651" spans="1:24" x14ac:dyDescent="0.25">
      <c r="A651" s="287" t="s">
        <v>4</v>
      </c>
      <c r="B651" s="287"/>
      <c r="C651" s="287" t="s">
        <v>1318</v>
      </c>
      <c r="D651" s="286" t="str">
        <f>IF(ISERROR(VLOOKUP(B651,Translate!$G$3:$H$168,2,FALSE)),"",VLOOKUP(B651,Translate!$G$3:$H$168,2,FALSE))</f>
        <v/>
      </c>
      <c r="M651" s="275" t="str">
        <f t="shared" si="49"/>
        <v/>
      </c>
      <c r="Q651" s="275"/>
      <c r="W651" s="275">
        <f t="shared" si="47"/>
        <v>0</v>
      </c>
      <c r="X651" s="275">
        <f t="shared" si="48"/>
        <v>0</v>
      </c>
    </row>
    <row r="652" spans="1:24" x14ac:dyDescent="0.25">
      <c r="A652" s="287" t="s">
        <v>1428</v>
      </c>
      <c r="B652" s="287"/>
      <c r="C652" s="287" t="s">
        <v>1373</v>
      </c>
      <c r="D652" s="286" t="str">
        <f>IF(ISERROR(VLOOKUP(B652,Translate!$G$3:$H$168,2,FALSE)),"",VLOOKUP(B652,Translate!$G$3:$H$168,2,FALSE))</f>
        <v/>
      </c>
      <c r="M652" s="275" t="str">
        <f t="shared" si="49"/>
        <v/>
      </c>
      <c r="Q652" s="275"/>
      <c r="W652" s="275">
        <f t="shared" si="47"/>
        <v>0</v>
      </c>
      <c r="X652" s="275">
        <f t="shared" si="48"/>
        <v>0</v>
      </c>
    </row>
    <row r="653" spans="1:24" x14ac:dyDescent="0.25">
      <c r="A653" s="287" t="s">
        <v>1429</v>
      </c>
      <c r="B653" s="287"/>
      <c r="C653" s="287" t="s">
        <v>1374</v>
      </c>
      <c r="D653" s="286" t="str">
        <f>IF(ISERROR(VLOOKUP(B653,Translate!$G$3:$H$168,2,FALSE)),"",VLOOKUP(B653,Translate!$G$3:$H$168,2,FALSE))</f>
        <v/>
      </c>
      <c r="M653" s="275" t="str">
        <f t="shared" si="49"/>
        <v/>
      </c>
      <c r="Q653" s="275"/>
      <c r="W653" s="275">
        <f t="shared" si="47"/>
        <v>0</v>
      </c>
      <c r="X653" s="275">
        <f t="shared" si="48"/>
        <v>0</v>
      </c>
    </row>
    <row r="654" spans="1:24" x14ac:dyDescent="0.25">
      <c r="A654" s="287" t="s">
        <v>433</v>
      </c>
      <c r="B654" s="287"/>
      <c r="C654" s="287" t="s">
        <v>861</v>
      </c>
      <c r="D654" s="286" t="str">
        <f>IF(ISERROR(VLOOKUP(B654,Translate!$G$3:$H$168,2,FALSE)),"",VLOOKUP(B654,Translate!$G$3:$H$168,2,FALSE))</f>
        <v/>
      </c>
      <c r="M654" s="275" t="str">
        <f t="shared" si="49"/>
        <v/>
      </c>
      <c r="Q654" s="275"/>
      <c r="W654" s="275">
        <f t="shared" si="47"/>
        <v>0</v>
      </c>
      <c r="X654" s="275">
        <f t="shared" si="48"/>
        <v>0</v>
      </c>
    </row>
    <row r="655" spans="1:24" x14ac:dyDescent="0.25">
      <c r="A655" s="287" t="s">
        <v>491</v>
      </c>
      <c r="B655" s="287"/>
      <c r="C655" s="287" t="s">
        <v>1262</v>
      </c>
      <c r="D655" s="286" t="str">
        <f>IF(ISERROR(VLOOKUP(B655,Translate!$G$3:$H$168,2,FALSE)),"",VLOOKUP(B655,Translate!$G$3:$H$168,2,FALSE))</f>
        <v/>
      </c>
      <c r="M655" s="275" t="str">
        <f t="shared" si="49"/>
        <v/>
      </c>
      <c r="Q655" s="275"/>
      <c r="W655" s="275">
        <f t="shared" si="47"/>
        <v>0</v>
      </c>
      <c r="X655" s="275">
        <f t="shared" si="48"/>
        <v>0</v>
      </c>
    </row>
    <row r="656" spans="1:24" x14ac:dyDescent="0.25">
      <c r="A656" s="287" t="s">
        <v>1392</v>
      </c>
      <c r="B656" s="287"/>
      <c r="C656" s="287" t="s">
        <v>1334</v>
      </c>
      <c r="D656" s="286" t="str">
        <f>IF(ISERROR(VLOOKUP(B656,Translate!$G$3:$H$168,2,FALSE)),"",VLOOKUP(B656,Translate!$G$3:$H$168,2,FALSE))</f>
        <v/>
      </c>
      <c r="M656" s="275" t="str">
        <f t="shared" si="49"/>
        <v/>
      </c>
      <c r="Q656" s="275"/>
      <c r="W656" s="275">
        <f t="shared" si="47"/>
        <v>0</v>
      </c>
      <c r="X656" s="275">
        <f t="shared" si="48"/>
        <v>0</v>
      </c>
    </row>
    <row r="657" spans="1:24" x14ac:dyDescent="0.25">
      <c r="A657" s="287" t="s">
        <v>532</v>
      </c>
      <c r="B657" s="287"/>
      <c r="C657" s="287" t="s">
        <v>1365</v>
      </c>
      <c r="D657" s="286" t="str">
        <f>IF(ISERROR(VLOOKUP(B657,Translate!$G$3:$H$168,2,FALSE)),"",VLOOKUP(B657,Translate!$G$3:$H$168,2,FALSE))</f>
        <v/>
      </c>
      <c r="M657" s="275" t="str">
        <f t="shared" si="49"/>
        <v/>
      </c>
      <c r="Q657" s="275"/>
      <c r="W657" s="275">
        <f t="shared" si="47"/>
        <v>0</v>
      </c>
      <c r="X657" s="275">
        <f t="shared" si="48"/>
        <v>0</v>
      </c>
    </row>
    <row r="658" spans="1:24" x14ac:dyDescent="0.25">
      <c r="A658" s="287" t="s">
        <v>211</v>
      </c>
      <c r="B658" s="287"/>
      <c r="C658" s="287" t="s">
        <v>1317</v>
      </c>
      <c r="D658" s="286" t="str">
        <f>IF(ISERROR(VLOOKUP(B658,Translate!$G$3:$H$168,2,FALSE)),"",VLOOKUP(B658,Translate!$G$3:$H$168,2,FALSE))</f>
        <v/>
      </c>
      <c r="M658" s="275" t="str">
        <f t="shared" si="49"/>
        <v/>
      </c>
      <c r="Q658" s="275"/>
      <c r="W658" s="275">
        <f t="shared" si="47"/>
        <v>0</v>
      </c>
      <c r="X658" s="275">
        <f t="shared" si="48"/>
        <v>0</v>
      </c>
    </row>
    <row r="659" spans="1:24" x14ac:dyDescent="0.25">
      <c r="A659" s="287" t="s">
        <v>2522</v>
      </c>
      <c r="B659" s="287"/>
      <c r="C659" s="1331" t="s">
        <v>2523</v>
      </c>
      <c r="D659" s="286" t="str">
        <f>IF(ISERROR(VLOOKUP(B659,Translate!$G$3:$H$168,2,FALSE)),"",VLOOKUP(B659,Translate!$G$3:$H$168,2,FALSE))</f>
        <v/>
      </c>
      <c r="M659" s="275" t="str">
        <f t="shared" si="49"/>
        <v/>
      </c>
      <c r="Q659" s="275"/>
      <c r="W659" s="275">
        <f t="shared" si="47"/>
        <v>0</v>
      </c>
      <c r="X659" s="275">
        <f t="shared" si="48"/>
        <v>0</v>
      </c>
    </row>
    <row r="660" spans="1:24" x14ac:dyDescent="0.25">
      <c r="A660" s="287" t="s">
        <v>2524</v>
      </c>
      <c r="B660" s="287"/>
      <c r="C660" s="1285" t="s">
        <v>2525</v>
      </c>
      <c r="D660" s="286" t="str">
        <f>IF(ISERROR(VLOOKUP(B660,Translate!$G$3:$H$168,2,FALSE)),"",VLOOKUP(B660,Translate!$G$3:$H$168,2,FALSE))</f>
        <v/>
      </c>
      <c r="M660" s="275" t="str">
        <f t="shared" si="49"/>
        <v/>
      </c>
      <c r="Q660" s="275"/>
      <c r="W660" s="275">
        <f t="shared" si="47"/>
        <v>0</v>
      </c>
      <c r="X660" s="275">
        <f t="shared" si="48"/>
        <v>0</v>
      </c>
    </row>
    <row r="661" spans="1:24" x14ac:dyDescent="0.25">
      <c r="A661" s="287" t="s">
        <v>2526</v>
      </c>
      <c r="B661" s="287"/>
      <c r="C661" s="1331" t="s">
        <v>2527</v>
      </c>
      <c r="D661" s="286" t="str">
        <f>IF(ISERROR(VLOOKUP(B661,Translate!$G$3:$H$168,2,FALSE)),"",VLOOKUP(B661,Translate!$G$3:$H$168,2,FALSE))</f>
        <v/>
      </c>
      <c r="M661" s="275" t="str">
        <f t="shared" si="49"/>
        <v/>
      </c>
      <c r="Q661" s="275"/>
      <c r="W661" s="275">
        <f t="shared" si="47"/>
        <v>0</v>
      </c>
      <c r="X661" s="275">
        <f t="shared" si="48"/>
        <v>0</v>
      </c>
    </row>
    <row r="662" spans="1:24" x14ac:dyDescent="0.25">
      <c r="A662" s="287" t="s">
        <v>290</v>
      </c>
      <c r="B662" s="287"/>
      <c r="C662" s="287" t="s">
        <v>1349</v>
      </c>
      <c r="D662" s="286" t="str">
        <f>IF(ISERROR(VLOOKUP(B662,Translate!$G$3:$H$168,2,FALSE)),"",VLOOKUP(B662,Translate!$G$3:$H$168,2,FALSE))</f>
        <v/>
      </c>
      <c r="M662" s="275" t="str">
        <f t="shared" si="49"/>
        <v/>
      </c>
      <c r="Q662" s="275"/>
      <c r="W662" s="275">
        <f t="shared" si="47"/>
        <v>0</v>
      </c>
      <c r="X662" s="275">
        <f t="shared" si="48"/>
        <v>0</v>
      </c>
    </row>
    <row r="663" spans="1:24" x14ac:dyDescent="0.25">
      <c r="A663" s="287" t="s">
        <v>1437</v>
      </c>
      <c r="B663" s="287"/>
      <c r="C663" s="287" t="s">
        <v>2528</v>
      </c>
      <c r="D663" s="286" t="str">
        <f>IF(ISERROR(VLOOKUP(B663,Translate!$G$3:$H$168,2,FALSE)),"",VLOOKUP(B663,Translate!$G$3:$H$168,2,FALSE))</f>
        <v/>
      </c>
      <c r="M663" s="275" t="str">
        <f t="shared" si="49"/>
        <v/>
      </c>
      <c r="Q663" s="275"/>
      <c r="W663" s="275">
        <f t="shared" si="47"/>
        <v>0</v>
      </c>
      <c r="X663" s="275">
        <f t="shared" si="48"/>
        <v>0</v>
      </c>
    </row>
    <row r="664" spans="1:24" x14ac:dyDescent="0.25">
      <c r="A664" s="1285" t="s">
        <v>607</v>
      </c>
      <c r="B664" s="1285"/>
      <c r="C664" s="1285" t="s">
        <v>2529</v>
      </c>
      <c r="D664" s="286" t="str">
        <f>IF(ISERROR(VLOOKUP(B664,Translate!$G$3:$H$168,2,FALSE)),"",VLOOKUP(B664,Translate!$G$3:$H$168,2,FALSE))</f>
        <v/>
      </c>
      <c r="M664" s="275" t="str">
        <f t="shared" si="49"/>
        <v/>
      </c>
      <c r="Q664" s="275"/>
      <c r="W664" s="275">
        <f t="shared" si="47"/>
        <v>0</v>
      </c>
      <c r="X664" s="275">
        <f t="shared" si="48"/>
        <v>0</v>
      </c>
    </row>
    <row r="665" spans="1:24" x14ac:dyDescent="0.25">
      <c r="A665" s="1331" t="s">
        <v>2959</v>
      </c>
      <c r="B665" s="1331"/>
      <c r="C665" s="1331" t="s">
        <v>2530</v>
      </c>
      <c r="D665" s="286" t="str">
        <f>IF(ISERROR(VLOOKUP(B665,Translate!$G$3:$H$168,2,FALSE)),"",VLOOKUP(B665,Translate!$G$3:$H$168,2,FALSE))</f>
        <v/>
      </c>
      <c r="M665" s="275" t="str">
        <f t="shared" si="49"/>
        <v/>
      </c>
      <c r="Q665" s="275"/>
      <c r="W665" s="275">
        <f t="shared" ref="W665:W728" si="50">IF(LEFT(V665,1)=" ",RIGHT(V665,LEN(V665)-1),V665)</f>
        <v>0</v>
      </c>
      <c r="X665" s="275">
        <f t="shared" ref="X665:X728" si="51">IF(LEFT(W665,1)=" ",1,0)</f>
        <v>0</v>
      </c>
    </row>
    <row r="666" spans="1:24" x14ac:dyDescent="0.25">
      <c r="A666" s="287" t="s">
        <v>698</v>
      </c>
      <c r="B666" s="287"/>
      <c r="C666" s="287" t="s">
        <v>878</v>
      </c>
      <c r="D666" s="286" t="str">
        <f>IF(ISERROR(VLOOKUP(B666,Translate!$G$3:$H$168,2,FALSE)),"",VLOOKUP(B666,Translate!$G$3:$H$168,2,FALSE))</f>
        <v/>
      </c>
      <c r="M666" s="275" t="str">
        <f t="shared" si="49"/>
        <v/>
      </c>
      <c r="Q666" s="275"/>
      <c r="W666" s="275">
        <f t="shared" si="50"/>
        <v>0</v>
      </c>
      <c r="X666" s="275">
        <f t="shared" si="51"/>
        <v>0</v>
      </c>
    </row>
    <row r="667" spans="1:24" x14ac:dyDescent="0.25">
      <c r="A667" s="1331" t="s">
        <v>12</v>
      </c>
      <c r="B667" s="1331"/>
      <c r="C667" s="1331" t="s">
        <v>2827</v>
      </c>
      <c r="D667" s="286" t="str">
        <f>IF(ISERROR(VLOOKUP(B667,Translate!$G$3:$H$168,2,FALSE)),"",VLOOKUP(B667,Translate!$G$3:$H$168,2,FALSE))</f>
        <v/>
      </c>
      <c r="M667" s="275" t="str">
        <f t="shared" si="49"/>
        <v/>
      </c>
      <c r="Q667" s="275"/>
      <c r="W667" s="275">
        <f t="shared" si="50"/>
        <v>0</v>
      </c>
      <c r="X667" s="275">
        <f t="shared" si="51"/>
        <v>0</v>
      </c>
    </row>
    <row r="668" spans="1:24" x14ac:dyDescent="0.25">
      <c r="A668" s="1285" t="s">
        <v>800</v>
      </c>
      <c r="B668" s="1285"/>
      <c r="C668" s="1285" t="s">
        <v>2531</v>
      </c>
      <c r="D668" s="286" t="str">
        <f>IF(ISERROR(VLOOKUP(B668,Translate!$G$3:$H$168,2,FALSE)),"",VLOOKUP(B668,Translate!$G$3:$H$168,2,FALSE))</f>
        <v/>
      </c>
      <c r="M668" s="275" t="str">
        <f t="shared" si="49"/>
        <v/>
      </c>
      <c r="Q668" s="275"/>
      <c r="W668" s="275">
        <f t="shared" si="50"/>
        <v>0</v>
      </c>
      <c r="X668" s="275">
        <f t="shared" si="51"/>
        <v>0</v>
      </c>
    </row>
    <row r="669" spans="1:24" x14ac:dyDescent="0.25">
      <c r="A669" s="1331" t="s">
        <v>1047</v>
      </c>
      <c r="B669" s="1331"/>
      <c r="C669" s="1331" t="s">
        <v>2532</v>
      </c>
      <c r="D669" s="286" t="str">
        <f>IF(ISERROR(VLOOKUP(B669,Translate!$G$3:$H$168,2,FALSE)),"",VLOOKUP(B669,Translate!$G$3:$H$168,2,FALSE))</f>
        <v/>
      </c>
      <c r="M669" s="275" t="str">
        <f t="shared" si="49"/>
        <v/>
      </c>
      <c r="Q669" s="275"/>
      <c r="W669" s="275">
        <f t="shared" si="50"/>
        <v>0</v>
      </c>
      <c r="X669" s="275">
        <f t="shared" si="51"/>
        <v>0</v>
      </c>
    </row>
    <row r="670" spans="1:24" x14ac:dyDescent="0.25">
      <c r="A670" s="287" t="s">
        <v>694</v>
      </c>
      <c r="B670" s="287"/>
      <c r="C670" s="1285" t="s">
        <v>2533</v>
      </c>
      <c r="D670" s="286" t="str">
        <f>IF(ISERROR(VLOOKUP(B670,Translate!$G$3:$H$168,2,FALSE)),"",VLOOKUP(B670,Translate!$G$3:$H$168,2,FALSE))</f>
        <v/>
      </c>
      <c r="M670" s="275" t="str">
        <f t="shared" si="49"/>
        <v/>
      </c>
      <c r="Q670" s="275"/>
      <c r="W670" s="275">
        <f t="shared" si="50"/>
        <v>0</v>
      </c>
      <c r="X670" s="275">
        <f t="shared" si="51"/>
        <v>0</v>
      </c>
    </row>
    <row r="671" spans="1:24" x14ac:dyDescent="0.25">
      <c r="A671" s="1331" t="s">
        <v>1154</v>
      </c>
      <c r="B671" s="1331"/>
      <c r="C671" s="1331" t="s">
        <v>2151</v>
      </c>
      <c r="D671" s="286" t="str">
        <f>IF(ISERROR(VLOOKUP(B671,Translate!$G$3:$H$168,2,FALSE)),"",VLOOKUP(B671,Translate!$G$3:$H$168,2,FALSE))</f>
        <v/>
      </c>
      <c r="M671" s="275" t="str">
        <f t="shared" si="49"/>
        <v/>
      </c>
      <c r="Q671" s="275"/>
      <c r="W671" s="275">
        <f t="shared" si="50"/>
        <v>0</v>
      </c>
      <c r="X671" s="275">
        <f t="shared" si="51"/>
        <v>0</v>
      </c>
    </row>
    <row r="672" spans="1:24" x14ac:dyDescent="0.25">
      <c r="A672" s="1285" t="s">
        <v>767</v>
      </c>
      <c r="B672" s="1285"/>
      <c r="C672" s="1285" t="s">
        <v>2534</v>
      </c>
      <c r="D672" s="286" t="str">
        <f>IF(ISERROR(VLOOKUP(B672,Translate!$G$3:$H$168,2,FALSE)),"",VLOOKUP(B672,Translate!$G$3:$H$168,2,FALSE))</f>
        <v/>
      </c>
      <c r="M672" s="275" t="str">
        <f t="shared" si="49"/>
        <v/>
      </c>
      <c r="Q672" s="275"/>
      <c r="W672" s="275">
        <f t="shared" si="50"/>
        <v>0</v>
      </c>
      <c r="X672" s="275">
        <f t="shared" si="51"/>
        <v>0</v>
      </c>
    </row>
    <row r="673" spans="1:24" x14ac:dyDescent="0.25">
      <c r="A673" s="1331" t="s">
        <v>700</v>
      </c>
      <c r="B673" s="1331"/>
      <c r="C673" s="1331" t="s">
        <v>2535</v>
      </c>
      <c r="D673" s="286" t="str">
        <f>IF(ISERROR(VLOOKUP(B673,Translate!$G$3:$H$168,2,FALSE)),"",VLOOKUP(B673,Translate!$G$3:$H$168,2,FALSE))</f>
        <v/>
      </c>
      <c r="M673" s="275" t="str">
        <f t="shared" si="49"/>
        <v/>
      </c>
      <c r="Q673" s="275"/>
      <c r="W673" s="275">
        <f t="shared" si="50"/>
        <v>0</v>
      </c>
      <c r="X673" s="275">
        <f t="shared" si="51"/>
        <v>0</v>
      </c>
    </row>
    <row r="674" spans="1:24" x14ac:dyDescent="0.25">
      <c r="A674" s="1285" t="s">
        <v>716</v>
      </c>
      <c r="B674" s="1285"/>
      <c r="C674" s="1285" t="s">
        <v>2536</v>
      </c>
      <c r="D674" s="286" t="str">
        <f>IF(ISERROR(VLOOKUP(B674,Translate!$G$3:$H$168,2,FALSE)),"",VLOOKUP(B674,Translate!$G$3:$H$168,2,FALSE))</f>
        <v/>
      </c>
      <c r="M674" s="275" t="str">
        <f t="shared" si="49"/>
        <v/>
      </c>
      <c r="Q674" s="275"/>
      <c r="W674" s="275">
        <f t="shared" si="50"/>
        <v>0</v>
      </c>
      <c r="X674" s="275">
        <f t="shared" si="51"/>
        <v>0</v>
      </c>
    </row>
    <row r="675" spans="1:24" x14ac:dyDescent="0.25">
      <c r="A675" s="281" t="s">
        <v>1508</v>
      </c>
      <c r="B675" s="1331"/>
      <c r="C675" s="1331" t="s">
        <v>2537</v>
      </c>
      <c r="D675" s="286" t="str">
        <f>IF(ISERROR(VLOOKUP(B675,Translate!$G$3:$H$168,2,FALSE)),"",VLOOKUP(B675,Translate!$G$3:$H$168,2,FALSE))</f>
        <v/>
      </c>
      <c r="M675" s="275" t="str">
        <f t="shared" si="49"/>
        <v/>
      </c>
      <c r="Q675" s="275"/>
      <c r="W675" s="275">
        <f t="shared" si="50"/>
        <v>0</v>
      </c>
      <c r="X675" s="275">
        <f t="shared" si="51"/>
        <v>0</v>
      </c>
    </row>
    <row r="676" spans="1:24" x14ac:dyDescent="0.25">
      <c r="A676" s="287" t="s">
        <v>661</v>
      </c>
      <c r="B676" s="287"/>
      <c r="C676" s="287" t="s">
        <v>839</v>
      </c>
      <c r="D676" s="286" t="str">
        <f>IF(ISERROR(VLOOKUP(B676,Translate!$G$3:$H$168,2,FALSE)),"",VLOOKUP(B676,Translate!$G$3:$H$168,2,FALSE))</f>
        <v/>
      </c>
      <c r="M676" s="275" t="str">
        <f t="shared" si="49"/>
        <v/>
      </c>
      <c r="Q676" s="275"/>
      <c r="W676" s="275">
        <f t="shared" si="50"/>
        <v>0</v>
      </c>
      <c r="X676" s="275">
        <f t="shared" si="51"/>
        <v>0</v>
      </c>
    </row>
    <row r="677" spans="1:24" x14ac:dyDescent="0.25">
      <c r="A677" s="1331" t="s">
        <v>1458</v>
      </c>
      <c r="B677" s="1331"/>
      <c r="C677" s="1331" t="s">
        <v>2538</v>
      </c>
      <c r="D677" s="286" t="str">
        <f>IF(ISERROR(VLOOKUP(B677,Translate!$G$3:$H$168,2,FALSE)),"",VLOOKUP(B677,Translate!$G$3:$H$168,2,FALSE))</f>
        <v/>
      </c>
      <c r="M677" s="275" t="str">
        <f t="shared" si="49"/>
        <v/>
      </c>
      <c r="Q677" s="275"/>
      <c r="W677" s="275">
        <f t="shared" si="50"/>
        <v>0</v>
      </c>
      <c r="X677" s="275">
        <f t="shared" si="51"/>
        <v>0</v>
      </c>
    </row>
    <row r="678" spans="1:24" x14ac:dyDescent="0.25">
      <c r="A678" s="1285" t="s">
        <v>1492</v>
      </c>
      <c r="B678" s="1285"/>
      <c r="C678" s="1285" t="s">
        <v>2539</v>
      </c>
      <c r="D678" s="286" t="str">
        <f>IF(ISERROR(VLOOKUP(B678,Translate!$G$3:$H$168,2,FALSE)),"",VLOOKUP(B678,Translate!$G$3:$H$168,2,FALSE))</f>
        <v/>
      </c>
      <c r="M678" s="275" t="str">
        <f t="shared" si="49"/>
        <v/>
      </c>
      <c r="Q678" s="275"/>
      <c r="W678" s="275">
        <f t="shared" si="50"/>
        <v>0</v>
      </c>
      <c r="X678" s="275">
        <f t="shared" si="51"/>
        <v>0</v>
      </c>
    </row>
    <row r="679" spans="1:24" x14ac:dyDescent="0.25">
      <c r="A679" s="287" t="s">
        <v>1075</v>
      </c>
      <c r="B679" s="287"/>
      <c r="C679" s="287" t="s">
        <v>1076</v>
      </c>
      <c r="D679" s="286" t="str">
        <f>IF(ISERROR(VLOOKUP(B679,Translate!$G$3:$H$168,2,FALSE)),"",VLOOKUP(B679,Translate!$G$3:$H$168,2,FALSE))</f>
        <v/>
      </c>
      <c r="M679" s="275" t="str">
        <f t="shared" si="49"/>
        <v/>
      </c>
      <c r="Q679" s="275"/>
      <c r="W679" s="275">
        <f t="shared" si="50"/>
        <v>0</v>
      </c>
      <c r="X679" s="275">
        <f t="shared" si="51"/>
        <v>0</v>
      </c>
    </row>
    <row r="680" spans="1:24" x14ac:dyDescent="0.25">
      <c r="A680" s="1285" t="s">
        <v>673</v>
      </c>
      <c r="B680" s="1285"/>
      <c r="C680" s="1285" t="s">
        <v>2540</v>
      </c>
      <c r="D680" s="286" t="str">
        <f>IF(ISERROR(VLOOKUP(B680,Translate!$G$3:$H$168,2,FALSE)),"",VLOOKUP(B680,Translate!$G$3:$H$168,2,FALSE))</f>
        <v/>
      </c>
      <c r="M680" s="275" t="str">
        <f t="shared" si="49"/>
        <v/>
      </c>
      <c r="Q680" s="275"/>
      <c r="W680" s="275">
        <f t="shared" si="50"/>
        <v>0</v>
      </c>
      <c r="X680" s="275">
        <f t="shared" si="51"/>
        <v>0</v>
      </c>
    </row>
    <row r="681" spans="1:24" x14ac:dyDescent="0.25">
      <c r="A681" s="287" t="s">
        <v>1491</v>
      </c>
      <c r="B681" s="287"/>
      <c r="C681" s="287" t="s">
        <v>853</v>
      </c>
      <c r="D681" s="286" t="str">
        <f>IF(ISERROR(VLOOKUP(B681,Translate!$G$3:$H$168,2,FALSE)),"",VLOOKUP(B681,Translate!$G$3:$H$168,2,FALSE))</f>
        <v/>
      </c>
      <c r="M681" s="275" t="str">
        <f t="shared" si="49"/>
        <v/>
      </c>
      <c r="Q681" s="275"/>
      <c r="W681" s="275">
        <f t="shared" si="50"/>
        <v>0</v>
      </c>
      <c r="X681" s="275">
        <f t="shared" si="51"/>
        <v>0</v>
      </c>
    </row>
    <row r="682" spans="1:24" x14ac:dyDescent="0.25">
      <c r="A682" s="281" t="s">
        <v>1460</v>
      </c>
      <c r="B682" s="287"/>
      <c r="C682" s="287" t="s">
        <v>837</v>
      </c>
      <c r="D682" s="286" t="str">
        <f>IF(ISERROR(VLOOKUP(B682,Translate!$G$3:$H$168,2,FALSE)),"",VLOOKUP(B682,Translate!$G$3:$H$168,2,FALSE))</f>
        <v/>
      </c>
      <c r="M682" s="275" t="str">
        <f t="shared" si="49"/>
        <v/>
      </c>
      <c r="Q682" s="275"/>
      <c r="W682" s="275">
        <f t="shared" si="50"/>
        <v>0</v>
      </c>
      <c r="X682" s="275">
        <f t="shared" si="51"/>
        <v>0</v>
      </c>
    </row>
    <row r="683" spans="1:24" x14ac:dyDescent="0.25">
      <c r="A683" s="281" t="s">
        <v>1456</v>
      </c>
      <c r="B683" s="287"/>
      <c r="C683" s="287" t="s">
        <v>836</v>
      </c>
      <c r="D683" s="286" t="str">
        <f>IF(ISERROR(VLOOKUP(B683,Translate!$G$3:$H$168,2,FALSE)),"",VLOOKUP(B683,Translate!$G$3:$H$168,2,FALSE))</f>
        <v/>
      </c>
      <c r="M683" s="275" t="str">
        <f t="shared" si="49"/>
        <v/>
      </c>
      <c r="Q683" s="275"/>
      <c r="W683" s="275">
        <f t="shared" si="50"/>
        <v>0</v>
      </c>
      <c r="X683" s="275">
        <f t="shared" si="51"/>
        <v>0</v>
      </c>
    </row>
    <row r="684" spans="1:24" x14ac:dyDescent="0.25">
      <c r="A684" s="287" t="s">
        <v>1452</v>
      </c>
      <c r="B684" s="287"/>
      <c r="C684" s="287" t="s">
        <v>834</v>
      </c>
      <c r="D684" s="286" t="str">
        <f>IF(ISERROR(VLOOKUP(B684,Translate!$G$3:$H$168,2,FALSE)),"",VLOOKUP(B684,Translate!$G$3:$H$168,2,FALSE))</f>
        <v/>
      </c>
      <c r="M684" s="275" t="str">
        <f t="shared" si="49"/>
        <v/>
      </c>
      <c r="Q684" s="275"/>
      <c r="W684" s="275">
        <f t="shared" si="50"/>
        <v>0</v>
      </c>
      <c r="X684" s="275">
        <f t="shared" si="51"/>
        <v>0</v>
      </c>
    </row>
    <row r="685" spans="1:24" x14ac:dyDescent="0.25">
      <c r="A685" s="287" t="s">
        <v>1451</v>
      </c>
      <c r="B685" s="287"/>
      <c r="C685" s="287" t="s">
        <v>859</v>
      </c>
      <c r="D685" s="286" t="str">
        <f>IF(ISERROR(VLOOKUP(B685,Translate!$G$3:$H$168,2,FALSE)),"",VLOOKUP(B685,Translate!$G$3:$H$168,2,FALSE))</f>
        <v/>
      </c>
      <c r="M685" s="275" t="str">
        <f t="shared" si="49"/>
        <v/>
      </c>
      <c r="Q685" s="275"/>
      <c r="W685" s="275">
        <f t="shared" si="50"/>
        <v>0</v>
      </c>
      <c r="X685" s="275">
        <f t="shared" si="51"/>
        <v>0</v>
      </c>
    </row>
    <row r="686" spans="1:24" x14ac:dyDescent="0.25">
      <c r="A686" s="287" t="s">
        <v>1454</v>
      </c>
      <c r="B686" s="287"/>
      <c r="C686" s="287" t="s">
        <v>835</v>
      </c>
      <c r="D686" s="286" t="str">
        <f>IF(ISERROR(VLOOKUP(B686,Translate!$G$3:$H$168,2,FALSE)),"",VLOOKUP(B686,Translate!$G$3:$H$168,2,FALSE))</f>
        <v/>
      </c>
      <c r="M686" s="275" t="str">
        <f t="shared" si="49"/>
        <v/>
      </c>
      <c r="Q686" s="275"/>
      <c r="W686" s="275">
        <f t="shared" si="50"/>
        <v>0</v>
      </c>
      <c r="X686" s="275">
        <f t="shared" si="51"/>
        <v>0</v>
      </c>
    </row>
    <row r="687" spans="1:24" x14ac:dyDescent="0.25">
      <c r="A687" s="287" t="s">
        <v>702</v>
      </c>
      <c r="B687" s="287"/>
      <c r="C687" s="287" t="s">
        <v>948</v>
      </c>
      <c r="D687" s="286" t="str">
        <f>IF(ISERROR(VLOOKUP(B687,Translate!$G$3:$H$168,2,FALSE)),"",VLOOKUP(B687,Translate!$G$3:$H$168,2,FALSE))</f>
        <v/>
      </c>
      <c r="M687" s="275" t="str">
        <f t="shared" si="49"/>
        <v/>
      </c>
      <c r="Q687" s="275"/>
      <c r="W687" s="275">
        <f t="shared" si="50"/>
        <v>0</v>
      </c>
      <c r="X687" s="275">
        <f t="shared" si="51"/>
        <v>0</v>
      </c>
    </row>
    <row r="688" spans="1:24" x14ac:dyDescent="0.25">
      <c r="A688" s="287" t="s">
        <v>1517</v>
      </c>
      <c r="B688" s="287"/>
      <c r="C688" s="287" t="s">
        <v>1067</v>
      </c>
      <c r="D688" s="286" t="str">
        <f>IF(ISERROR(VLOOKUP(B688,Translate!$G$3:$H$168,2,FALSE)),"",VLOOKUP(B688,Translate!$G$3:$H$168,2,FALSE))</f>
        <v/>
      </c>
      <c r="M688" s="275" t="str">
        <f t="shared" si="49"/>
        <v/>
      </c>
      <c r="Q688" s="275"/>
      <c r="W688" s="275">
        <f t="shared" si="50"/>
        <v>0</v>
      </c>
      <c r="X688" s="275">
        <f t="shared" si="51"/>
        <v>0</v>
      </c>
    </row>
    <row r="689" spans="1:24" x14ac:dyDescent="0.25">
      <c r="A689" s="1331" t="s">
        <v>634</v>
      </c>
      <c r="B689" s="1331"/>
      <c r="C689" s="1331" t="s">
        <v>2541</v>
      </c>
      <c r="D689" s="286" t="str">
        <f>IF(ISERROR(VLOOKUP(B689,Translate!$G$3:$H$168,2,FALSE)),"",VLOOKUP(B689,Translate!$G$3:$H$168,2,FALSE))</f>
        <v/>
      </c>
      <c r="M689" s="275" t="str">
        <f t="shared" si="49"/>
        <v/>
      </c>
      <c r="Q689" s="275"/>
      <c r="W689" s="275">
        <f t="shared" si="50"/>
        <v>0</v>
      </c>
      <c r="X689" s="275">
        <f t="shared" si="51"/>
        <v>0</v>
      </c>
    </row>
    <row r="690" spans="1:24" x14ac:dyDescent="0.25">
      <c r="A690" s="287" t="s">
        <v>1532</v>
      </c>
      <c r="B690" s="287"/>
      <c r="C690" s="287" t="s">
        <v>1002</v>
      </c>
      <c r="D690" s="286" t="str">
        <f>IF(ISERROR(VLOOKUP(B690,Translate!$G$3:$H$168,2,FALSE)),"",VLOOKUP(B690,Translate!$G$3:$H$168,2,FALSE))</f>
        <v/>
      </c>
      <c r="M690" s="275" t="str">
        <f t="shared" si="49"/>
        <v/>
      </c>
      <c r="Q690" s="275"/>
      <c r="W690" s="275">
        <f t="shared" si="50"/>
        <v>0</v>
      </c>
      <c r="X690" s="275">
        <f t="shared" si="51"/>
        <v>0</v>
      </c>
    </row>
    <row r="691" spans="1:24" x14ac:dyDescent="0.25">
      <c r="A691" s="287" t="s">
        <v>1531</v>
      </c>
      <c r="B691" s="287"/>
      <c r="C691" s="287" t="s">
        <v>1001</v>
      </c>
      <c r="D691" s="286" t="str">
        <f>IF(ISERROR(VLOOKUP(B691,Translate!$G$3:$H$168,2,FALSE)),"",VLOOKUP(B691,Translate!$G$3:$H$168,2,FALSE))</f>
        <v/>
      </c>
      <c r="M691" s="275" t="str">
        <f t="shared" si="49"/>
        <v/>
      </c>
      <c r="Q691" s="275"/>
      <c r="W691" s="275">
        <f t="shared" si="50"/>
        <v>0</v>
      </c>
      <c r="X691" s="275">
        <f t="shared" si="51"/>
        <v>0</v>
      </c>
    </row>
    <row r="692" spans="1:24" x14ac:dyDescent="0.25">
      <c r="A692" s="287" t="s">
        <v>1512</v>
      </c>
      <c r="B692" s="287"/>
      <c r="C692" s="287" t="s">
        <v>1057</v>
      </c>
      <c r="D692" s="286" t="str">
        <f>IF(ISERROR(VLOOKUP(B692,Translate!$G$3:$H$168,2,FALSE)),"",VLOOKUP(B692,Translate!$G$3:$H$168,2,FALSE))</f>
        <v/>
      </c>
      <c r="M692" s="275" t="str">
        <f t="shared" si="49"/>
        <v/>
      </c>
      <c r="Q692" s="275"/>
      <c r="W692" s="275">
        <f t="shared" si="50"/>
        <v>0</v>
      </c>
      <c r="X692" s="275">
        <f t="shared" si="51"/>
        <v>0</v>
      </c>
    </row>
    <row r="693" spans="1:24" x14ac:dyDescent="0.25">
      <c r="A693" s="287" t="s">
        <v>747</v>
      </c>
      <c r="B693" s="287"/>
      <c r="C693" s="287" t="s">
        <v>1060</v>
      </c>
      <c r="D693" s="286" t="str">
        <f>IF(ISERROR(VLOOKUP(B693,Translate!$G$3:$H$168,2,FALSE)),"",VLOOKUP(B693,Translate!$G$3:$H$168,2,FALSE))</f>
        <v/>
      </c>
      <c r="M693" s="275" t="str">
        <f t="shared" si="49"/>
        <v/>
      </c>
      <c r="Q693" s="275"/>
      <c r="W693" s="275">
        <f t="shared" si="50"/>
        <v>0</v>
      </c>
      <c r="X693" s="275">
        <f t="shared" si="51"/>
        <v>0</v>
      </c>
    </row>
    <row r="694" spans="1:24" x14ac:dyDescent="0.25">
      <c r="A694" s="287" t="s">
        <v>1519</v>
      </c>
      <c r="B694" s="287"/>
      <c r="C694" s="287" t="s">
        <v>995</v>
      </c>
      <c r="D694" s="286" t="str">
        <f>IF(ISERROR(VLOOKUP(B694,Translate!$G$3:$H$168,2,FALSE)),"",VLOOKUP(B694,Translate!$G$3:$H$168,2,FALSE))</f>
        <v/>
      </c>
      <c r="M694" s="275" t="str">
        <f t="shared" si="49"/>
        <v/>
      </c>
      <c r="Q694" s="275"/>
      <c r="W694" s="275">
        <f t="shared" si="50"/>
        <v>0</v>
      </c>
      <c r="X694" s="275">
        <f t="shared" si="51"/>
        <v>0</v>
      </c>
    </row>
    <row r="695" spans="1:24" x14ac:dyDescent="0.25">
      <c r="A695" s="287" t="s">
        <v>1510</v>
      </c>
      <c r="B695" s="287"/>
      <c r="C695" s="287" t="s">
        <v>1055</v>
      </c>
      <c r="D695" s="286" t="str">
        <f>IF(ISERROR(VLOOKUP(B695,Translate!$G$3:$H$168,2,FALSE)),"",VLOOKUP(B695,Translate!$G$3:$H$168,2,FALSE))</f>
        <v/>
      </c>
      <c r="M695" s="275" t="str">
        <f t="shared" si="49"/>
        <v/>
      </c>
      <c r="Q695" s="275"/>
      <c r="W695" s="275">
        <f t="shared" si="50"/>
        <v>0</v>
      </c>
      <c r="X695" s="275">
        <f t="shared" si="51"/>
        <v>0</v>
      </c>
    </row>
    <row r="696" spans="1:24" x14ac:dyDescent="0.25">
      <c r="A696" s="287" t="s">
        <v>1514</v>
      </c>
      <c r="B696" s="287"/>
      <c r="C696" s="287" t="s">
        <v>1059</v>
      </c>
      <c r="D696" s="286" t="str">
        <f>IF(ISERROR(VLOOKUP(B696,Translate!$G$3:$H$168,2,FALSE)),"",VLOOKUP(B696,Translate!$G$3:$H$168,2,FALSE))</f>
        <v/>
      </c>
      <c r="M696" s="275" t="str">
        <f t="shared" si="49"/>
        <v/>
      </c>
      <c r="Q696" s="275"/>
      <c r="W696" s="275">
        <f t="shared" si="50"/>
        <v>0</v>
      </c>
      <c r="X696" s="275">
        <f t="shared" si="51"/>
        <v>0</v>
      </c>
    </row>
    <row r="697" spans="1:24" x14ac:dyDescent="0.25">
      <c r="A697" s="1331" t="s">
        <v>679</v>
      </c>
      <c r="B697" s="1331"/>
      <c r="C697" s="1331" t="s">
        <v>2542</v>
      </c>
      <c r="D697" s="286" t="str">
        <f>IF(ISERROR(VLOOKUP(B697,Translate!$G$3:$H$168,2,FALSE)),"",VLOOKUP(B697,Translate!$G$3:$H$168,2,FALSE))</f>
        <v/>
      </c>
      <c r="M697" s="275" t="str">
        <f t="shared" si="49"/>
        <v/>
      </c>
      <c r="Q697" s="275"/>
      <c r="W697" s="275">
        <f t="shared" si="50"/>
        <v>0</v>
      </c>
      <c r="X697" s="275">
        <f t="shared" si="51"/>
        <v>0</v>
      </c>
    </row>
    <row r="698" spans="1:24" x14ac:dyDescent="0.25">
      <c r="A698" s="1285" t="s">
        <v>3139</v>
      </c>
      <c r="B698" s="1285"/>
      <c r="C698" s="1285" t="s">
        <v>3141</v>
      </c>
      <c r="D698" s="286" t="str">
        <f>IF(ISERROR(VLOOKUP(B698,Translate!$G$3:$H$168,2,FALSE)),"",VLOOKUP(B698,Translate!$G$3:$H$168,2,FALSE))</f>
        <v/>
      </c>
      <c r="M698" s="275" t="str">
        <f t="shared" si="49"/>
        <v/>
      </c>
      <c r="Q698" s="275"/>
      <c r="W698" s="275">
        <f t="shared" si="50"/>
        <v>0</v>
      </c>
      <c r="X698" s="275">
        <f t="shared" si="51"/>
        <v>0</v>
      </c>
    </row>
    <row r="699" spans="1:24" x14ac:dyDescent="0.25">
      <c r="A699" s="1331" t="s">
        <v>685</v>
      </c>
      <c r="B699" s="1331"/>
      <c r="C699" s="1331" t="s">
        <v>2543</v>
      </c>
      <c r="D699" s="286" t="str">
        <f>IF(ISERROR(VLOOKUP(B699,Translate!$G$3:$H$168,2,FALSE)),"",VLOOKUP(B699,Translate!$G$3:$H$168,2,FALSE))</f>
        <v/>
      </c>
      <c r="M699" s="275" t="str">
        <f t="shared" si="49"/>
        <v/>
      </c>
      <c r="Q699" s="275"/>
      <c r="W699" s="275">
        <f t="shared" si="50"/>
        <v>0</v>
      </c>
      <c r="X699" s="275">
        <f t="shared" si="51"/>
        <v>0</v>
      </c>
    </row>
    <row r="700" spans="1:24" x14ac:dyDescent="0.25">
      <c r="A700" s="1285" t="s">
        <v>1529</v>
      </c>
      <c r="B700" s="1285"/>
      <c r="C700" s="1285" t="s">
        <v>2544</v>
      </c>
      <c r="D700" s="286" t="str">
        <f>IF(ISERROR(VLOOKUP(B700,Translate!$G$3:$H$168,2,FALSE)),"",VLOOKUP(B700,Translate!$G$3:$H$168,2,FALSE))</f>
        <v/>
      </c>
      <c r="M700" s="275" t="str">
        <f t="shared" si="49"/>
        <v/>
      </c>
      <c r="Q700" s="275"/>
      <c r="W700" s="275">
        <f t="shared" si="50"/>
        <v>0</v>
      </c>
      <c r="X700" s="275">
        <f t="shared" si="51"/>
        <v>0</v>
      </c>
    </row>
    <row r="701" spans="1:24" x14ac:dyDescent="0.25">
      <c r="A701" s="287" t="s">
        <v>1523</v>
      </c>
      <c r="B701" s="287"/>
      <c r="C701" s="287" t="s">
        <v>998</v>
      </c>
      <c r="D701" s="286" t="str">
        <f>IF(ISERROR(VLOOKUP(B701,Translate!$G$3:$H$168,2,FALSE)),"",VLOOKUP(B701,Translate!$G$3:$H$168,2,FALSE))</f>
        <v/>
      </c>
      <c r="M701" s="275" t="str">
        <f t="shared" si="49"/>
        <v/>
      </c>
      <c r="Q701" s="275"/>
      <c r="W701" s="275">
        <f t="shared" si="50"/>
        <v>0</v>
      </c>
      <c r="X701" s="275">
        <f t="shared" si="51"/>
        <v>0</v>
      </c>
    </row>
    <row r="702" spans="1:24" x14ac:dyDescent="0.25">
      <c r="A702" s="287" t="s">
        <v>2960</v>
      </c>
      <c r="B702" s="287"/>
      <c r="C702" s="287" t="s">
        <v>999</v>
      </c>
      <c r="D702" s="286" t="str">
        <f>IF(ISERROR(VLOOKUP(B702,Translate!$G$3:$H$168,2,FALSE)),"",VLOOKUP(B702,Translate!$G$3:$H$168,2,FALSE))</f>
        <v/>
      </c>
      <c r="M702" s="275" t="str">
        <f t="shared" si="49"/>
        <v/>
      </c>
      <c r="Q702" s="275"/>
      <c r="W702" s="275">
        <f t="shared" si="50"/>
        <v>0</v>
      </c>
      <c r="X702" s="275">
        <f t="shared" si="51"/>
        <v>0</v>
      </c>
    </row>
    <row r="703" spans="1:24" x14ac:dyDescent="0.25">
      <c r="A703" s="287" t="s">
        <v>2961</v>
      </c>
      <c r="B703" s="287"/>
      <c r="C703" s="287" t="s">
        <v>1000</v>
      </c>
      <c r="D703" s="286" t="str">
        <f>IF(ISERROR(VLOOKUP(B703,Translate!$G$3:$H$168,2,FALSE)),"",VLOOKUP(B703,Translate!$G$3:$H$168,2,FALSE))</f>
        <v/>
      </c>
      <c r="M703" s="275" t="str">
        <f t="shared" si="49"/>
        <v/>
      </c>
      <c r="Q703" s="275"/>
      <c r="W703" s="275">
        <f t="shared" si="50"/>
        <v>0</v>
      </c>
      <c r="X703" s="275">
        <f t="shared" si="51"/>
        <v>0</v>
      </c>
    </row>
    <row r="704" spans="1:24" x14ac:dyDescent="0.25">
      <c r="A704" s="287" t="s">
        <v>1521</v>
      </c>
      <c r="B704" s="287"/>
      <c r="C704" s="287" t="s">
        <v>997</v>
      </c>
      <c r="D704" s="286" t="str">
        <f>IF(ISERROR(VLOOKUP(B704,Translate!$G$3:$H$168,2,FALSE)),"",VLOOKUP(B704,Translate!$G$3:$H$168,2,FALSE))</f>
        <v/>
      </c>
      <c r="M704" s="275" t="str">
        <f t="shared" si="49"/>
        <v/>
      </c>
      <c r="Q704" s="275"/>
      <c r="W704" s="275">
        <f t="shared" si="50"/>
        <v>0</v>
      </c>
      <c r="X704" s="275">
        <f t="shared" si="51"/>
        <v>0</v>
      </c>
    </row>
    <row r="705" spans="1:24" x14ac:dyDescent="0.25">
      <c r="A705" s="281" t="s">
        <v>1505</v>
      </c>
      <c r="B705" s="287"/>
      <c r="C705" s="287" t="s">
        <v>958</v>
      </c>
      <c r="D705" s="286" t="str">
        <f>IF(ISERROR(VLOOKUP(B705,Translate!$G$3:$H$168,2,FALSE)),"",VLOOKUP(B705,Translate!$G$3:$H$168,2,FALSE))</f>
        <v/>
      </c>
      <c r="M705" s="275" t="str">
        <f t="shared" si="49"/>
        <v/>
      </c>
      <c r="Q705" s="275"/>
      <c r="W705" s="275">
        <f t="shared" si="50"/>
        <v>0</v>
      </c>
      <c r="X705" s="275">
        <f t="shared" si="51"/>
        <v>0</v>
      </c>
    </row>
    <row r="706" spans="1:24" x14ac:dyDescent="0.25">
      <c r="A706" s="287" t="s">
        <v>699</v>
      </c>
      <c r="B706" s="287"/>
      <c r="C706" s="287" t="s">
        <v>930</v>
      </c>
      <c r="D706" s="286" t="str">
        <f>IF(ISERROR(VLOOKUP(B706,Translate!$G$3:$H$168,2,FALSE)),"",VLOOKUP(B706,Translate!$G$3:$H$168,2,FALSE))</f>
        <v/>
      </c>
      <c r="M706" s="275" t="str">
        <f t="shared" si="49"/>
        <v/>
      </c>
      <c r="Q706" s="275"/>
      <c r="W706" s="275">
        <f t="shared" si="50"/>
        <v>0</v>
      </c>
      <c r="X706" s="275">
        <f t="shared" si="51"/>
        <v>0</v>
      </c>
    </row>
    <row r="707" spans="1:24" x14ac:dyDescent="0.25">
      <c r="A707" s="281" t="s">
        <v>1503</v>
      </c>
      <c r="B707" s="287"/>
      <c r="C707" s="287" t="s">
        <v>957</v>
      </c>
      <c r="D707" s="286" t="str">
        <f>IF(ISERROR(VLOOKUP(B707,Translate!$G$3:$H$168,2,FALSE)),"",VLOOKUP(B707,Translate!$G$3:$H$168,2,FALSE))</f>
        <v/>
      </c>
      <c r="M707" s="275" t="str">
        <f t="shared" si="49"/>
        <v/>
      </c>
      <c r="Q707" s="275"/>
      <c r="W707" s="275">
        <f t="shared" si="50"/>
        <v>0</v>
      </c>
      <c r="X707" s="275">
        <f t="shared" si="51"/>
        <v>0</v>
      </c>
    </row>
    <row r="708" spans="1:24" x14ac:dyDescent="0.25">
      <c r="A708" s="287" t="s">
        <v>667</v>
      </c>
      <c r="B708" s="287"/>
      <c r="C708" s="287" t="s">
        <v>895</v>
      </c>
      <c r="D708" s="286" t="str">
        <f>IF(ISERROR(VLOOKUP(B708,Translate!$G$3:$H$168,2,FALSE)),"",VLOOKUP(B708,Translate!$G$3:$H$168,2,FALSE))</f>
        <v/>
      </c>
      <c r="M708" s="275" t="str">
        <f t="shared" si="49"/>
        <v/>
      </c>
      <c r="Q708" s="275"/>
      <c r="W708" s="275">
        <f t="shared" si="50"/>
        <v>0</v>
      </c>
      <c r="X708" s="275">
        <f t="shared" si="51"/>
        <v>0</v>
      </c>
    </row>
    <row r="709" spans="1:24" x14ac:dyDescent="0.25">
      <c r="A709" s="287" t="s">
        <v>2545</v>
      </c>
      <c r="B709" s="287" t="s">
        <v>1759</v>
      </c>
      <c r="C709" s="287" t="s">
        <v>2546</v>
      </c>
      <c r="D709" s="286" t="str">
        <f>IF(ISERROR(VLOOKUP(B709,Translate!$G$3:$H$168,2,FALSE)),"",VLOOKUP(B709,Translate!$G$3:$H$168,2,FALSE))</f>
        <v xml:space="preserve"> (rhes 2, colofn 2)</v>
      </c>
      <c r="M709" s="275" t="str">
        <f t="shared" si="49"/>
        <v/>
      </c>
      <c r="Q709" s="275"/>
      <c r="W709" s="275">
        <f t="shared" si="50"/>
        <v>0</v>
      </c>
      <c r="X709" s="275">
        <f t="shared" si="51"/>
        <v>0</v>
      </c>
    </row>
    <row r="710" spans="1:24" x14ac:dyDescent="0.25">
      <c r="A710" s="287" t="s">
        <v>2547</v>
      </c>
      <c r="B710" s="287"/>
      <c r="C710" s="287" t="s">
        <v>2548</v>
      </c>
      <c r="D710" s="286" t="str">
        <f>IF(ISERROR(VLOOKUP(B710,Translate!$G$3:$H$168,2,FALSE)),"",VLOOKUP(B710,Translate!$G$3:$H$168,2,FALSE))</f>
        <v/>
      </c>
      <c r="M710" s="275" t="str">
        <f t="shared" si="49"/>
        <v/>
      </c>
      <c r="Q710" s="275"/>
      <c r="W710" s="275">
        <f t="shared" si="50"/>
        <v>0</v>
      </c>
      <c r="X710" s="275">
        <f t="shared" si="51"/>
        <v>0</v>
      </c>
    </row>
    <row r="711" spans="1:24" x14ac:dyDescent="0.25">
      <c r="A711" s="287" t="s">
        <v>2962</v>
      </c>
      <c r="B711" s="287"/>
      <c r="C711" s="287" t="s">
        <v>2549</v>
      </c>
      <c r="D711" s="286" t="str">
        <f>IF(ISERROR(VLOOKUP(B711,Translate!$G$3:$H$168,2,FALSE)),"",VLOOKUP(B711,Translate!$G$3:$H$168,2,FALSE))</f>
        <v/>
      </c>
      <c r="M711" s="275" t="str">
        <f t="shared" ref="M711:M774" si="52">IF(ISERROR(FIND(" (include",O711)),"",RIGHT(O711,LEN(O711)-FIND(" (include",O711)))</f>
        <v/>
      </c>
      <c r="Q711" s="275"/>
      <c r="W711" s="275">
        <f t="shared" si="50"/>
        <v>0</v>
      </c>
      <c r="X711" s="275">
        <f t="shared" si="51"/>
        <v>0</v>
      </c>
    </row>
    <row r="712" spans="1:24" x14ac:dyDescent="0.25">
      <c r="A712" s="287" t="s">
        <v>105</v>
      </c>
      <c r="B712" s="287"/>
      <c r="C712" s="287" t="s">
        <v>1072</v>
      </c>
      <c r="D712" s="286" t="str">
        <f>IF(ISERROR(VLOOKUP(B712,Translate!$G$3:$H$168,2,FALSE)),"",VLOOKUP(B712,Translate!$G$3:$H$168,2,FALSE))</f>
        <v/>
      </c>
      <c r="M712" s="275" t="str">
        <f t="shared" si="52"/>
        <v/>
      </c>
      <c r="Q712" s="275"/>
      <c r="W712" s="275">
        <f t="shared" si="50"/>
        <v>0</v>
      </c>
      <c r="X712" s="275">
        <f t="shared" si="51"/>
        <v>0</v>
      </c>
    </row>
    <row r="713" spans="1:24" x14ac:dyDescent="0.25">
      <c r="A713" s="287" t="s">
        <v>474</v>
      </c>
      <c r="B713" s="287"/>
      <c r="C713" s="287" t="s">
        <v>856</v>
      </c>
      <c r="D713" s="286" t="str">
        <f>IF(ISERROR(VLOOKUP(B713,Translate!$G$3:$H$168,2,FALSE)),"",VLOOKUP(B713,Translate!$G$3:$H$168,2,FALSE))</f>
        <v/>
      </c>
      <c r="M713" s="275" t="str">
        <f t="shared" si="52"/>
        <v/>
      </c>
      <c r="Q713" s="275"/>
      <c r="W713" s="275">
        <f t="shared" si="50"/>
        <v>0</v>
      </c>
      <c r="X713" s="275">
        <f t="shared" si="51"/>
        <v>0</v>
      </c>
    </row>
    <row r="714" spans="1:24" x14ac:dyDescent="0.25">
      <c r="A714" s="1285" t="s">
        <v>762</v>
      </c>
      <c r="B714" s="1285"/>
      <c r="C714" s="1285" t="s">
        <v>2550</v>
      </c>
      <c r="D714" s="286" t="str">
        <f>IF(ISERROR(VLOOKUP(B714,Translate!$G$3:$H$168,2,FALSE)),"",VLOOKUP(B714,Translate!$G$3:$H$168,2,FALSE))</f>
        <v/>
      </c>
      <c r="M714" s="275" t="str">
        <f t="shared" si="52"/>
        <v/>
      </c>
      <c r="Q714" s="275"/>
      <c r="W714" s="275">
        <f t="shared" si="50"/>
        <v>0</v>
      </c>
      <c r="X714" s="275">
        <f t="shared" si="51"/>
        <v>0</v>
      </c>
    </row>
    <row r="715" spans="1:24" x14ac:dyDescent="0.25">
      <c r="A715" s="287" t="s">
        <v>1213</v>
      </c>
      <c r="B715" s="287"/>
      <c r="C715" s="287" t="s">
        <v>1258</v>
      </c>
      <c r="D715" s="286" t="str">
        <f>IF(ISERROR(VLOOKUP(B715,Translate!$G$3:$H$168,2,FALSE)),"",VLOOKUP(B715,Translate!$G$3:$H$168,2,FALSE))</f>
        <v/>
      </c>
      <c r="M715" s="275" t="str">
        <f t="shared" si="52"/>
        <v/>
      </c>
      <c r="Q715" s="275"/>
      <c r="W715" s="275">
        <f t="shared" si="50"/>
        <v>0</v>
      </c>
      <c r="X715" s="275">
        <f t="shared" si="51"/>
        <v>0</v>
      </c>
    </row>
    <row r="716" spans="1:24" x14ac:dyDescent="0.25">
      <c r="A716" s="287" t="s">
        <v>345</v>
      </c>
      <c r="B716" s="287"/>
      <c r="C716" s="287" t="s">
        <v>2551</v>
      </c>
      <c r="D716" s="286" t="str">
        <f>IF(ISERROR(VLOOKUP(B716,Translate!$G$3:$H$168,2,FALSE)),"",VLOOKUP(B716,Translate!$G$3:$H$168,2,FALSE))</f>
        <v/>
      </c>
      <c r="M716" s="275" t="str">
        <f t="shared" si="52"/>
        <v/>
      </c>
      <c r="Q716" s="275"/>
      <c r="W716" s="275">
        <f t="shared" si="50"/>
        <v>0</v>
      </c>
      <c r="X716" s="275">
        <f t="shared" si="51"/>
        <v>0</v>
      </c>
    </row>
    <row r="717" spans="1:24" x14ac:dyDescent="0.25">
      <c r="A717" s="287" t="s">
        <v>2552</v>
      </c>
      <c r="B717" s="287" t="s">
        <v>1763</v>
      </c>
      <c r="C717" s="287" t="s">
        <v>2553</v>
      </c>
      <c r="D717" s="286" t="str">
        <f>IF(ISERROR(VLOOKUP(B717,Translate!$G$3:$H$168,2,FALSE)),"",VLOOKUP(B717,Translate!$G$3:$H$168,2,FALSE))</f>
        <v xml:space="preserve"> (llinell 11 / llinell 10.5 x 100)</v>
      </c>
      <c r="M717" s="275" t="str">
        <f t="shared" si="52"/>
        <v/>
      </c>
      <c r="Q717" s="275"/>
      <c r="W717" s="275">
        <f t="shared" si="50"/>
        <v>0</v>
      </c>
      <c r="X717" s="275">
        <f t="shared" si="51"/>
        <v>0</v>
      </c>
    </row>
    <row r="718" spans="1:24" x14ac:dyDescent="0.25">
      <c r="A718" s="287" t="s">
        <v>2554</v>
      </c>
      <c r="B718" s="287"/>
      <c r="C718" s="287" t="s">
        <v>2555</v>
      </c>
      <c r="D718" s="286" t="str">
        <f>IF(ISERROR(VLOOKUP(B718,Translate!$G$3:$H$168,2,FALSE)),"",VLOOKUP(B718,Translate!$G$3:$H$168,2,FALSE))</f>
        <v/>
      </c>
      <c r="M718" s="275" t="str">
        <f t="shared" si="52"/>
        <v/>
      </c>
      <c r="Q718" s="275"/>
      <c r="W718" s="275">
        <f t="shared" si="50"/>
        <v>0</v>
      </c>
      <c r="X718" s="275">
        <f t="shared" si="51"/>
        <v>0</v>
      </c>
    </row>
    <row r="719" spans="1:24" x14ac:dyDescent="0.25">
      <c r="A719" s="287" t="s">
        <v>1400</v>
      </c>
      <c r="B719" s="287"/>
      <c r="C719" s="287" t="s">
        <v>1338</v>
      </c>
      <c r="D719" s="286" t="str">
        <f>IF(ISERROR(VLOOKUP(B719,Translate!$G$3:$H$168,2,FALSE)),"",VLOOKUP(B719,Translate!$G$3:$H$168,2,FALSE))</f>
        <v/>
      </c>
      <c r="M719" s="275" t="str">
        <f t="shared" si="52"/>
        <v/>
      </c>
      <c r="Q719" s="275"/>
      <c r="W719" s="275">
        <f t="shared" si="50"/>
        <v>0</v>
      </c>
      <c r="X719" s="275">
        <f t="shared" si="51"/>
        <v>0</v>
      </c>
    </row>
    <row r="720" spans="1:24" x14ac:dyDescent="0.25">
      <c r="A720" s="287" t="s">
        <v>1426</v>
      </c>
      <c r="B720" s="287"/>
      <c r="C720" s="287" t="s">
        <v>1372</v>
      </c>
      <c r="D720" s="286" t="str">
        <f>IF(ISERROR(VLOOKUP(B720,Translate!$G$3:$H$168,2,FALSE)),"",VLOOKUP(B720,Translate!$G$3:$H$168,2,FALSE))</f>
        <v/>
      </c>
      <c r="M720" s="275" t="str">
        <f t="shared" si="52"/>
        <v/>
      </c>
      <c r="Q720" s="275"/>
      <c r="W720" s="275">
        <f t="shared" si="50"/>
        <v>0</v>
      </c>
      <c r="X720" s="275">
        <f t="shared" si="51"/>
        <v>0</v>
      </c>
    </row>
    <row r="721" spans="1:24" x14ac:dyDescent="0.25">
      <c r="A721" s="287" t="s">
        <v>1207</v>
      </c>
      <c r="B721" s="287"/>
      <c r="C721" s="287" t="s">
        <v>1252</v>
      </c>
      <c r="D721" s="286" t="str">
        <f>IF(ISERROR(VLOOKUP(B721,Translate!$G$3:$H$168,2,FALSE)),"",VLOOKUP(B721,Translate!$G$3:$H$168,2,FALSE))</f>
        <v/>
      </c>
      <c r="M721" s="275" t="str">
        <f t="shared" si="52"/>
        <v/>
      </c>
      <c r="Q721" s="275"/>
      <c r="W721" s="275">
        <f t="shared" si="50"/>
        <v>0</v>
      </c>
      <c r="X721" s="275">
        <f t="shared" si="51"/>
        <v>0</v>
      </c>
    </row>
    <row r="722" spans="1:24" x14ac:dyDescent="0.25">
      <c r="A722" s="1285" t="s">
        <v>773</v>
      </c>
      <c r="B722" s="1285"/>
      <c r="C722" s="1285" t="s">
        <v>2556</v>
      </c>
      <c r="D722" s="286" t="str">
        <f>IF(ISERROR(VLOOKUP(B722,Translate!$G$3:$H$168,2,FALSE)),"",VLOOKUP(B722,Translate!$G$3:$H$168,2,FALSE))</f>
        <v/>
      </c>
      <c r="M722" s="275" t="str">
        <f t="shared" si="52"/>
        <v/>
      </c>
      <c r="Q722" s="275"/>
      <c r="W722" s="275">
        <f t="shared" si="50"/>
        <v>0</v>
      </c>
      <c r="X722" s="275">
        <f t="shared" si="51"/>
        <v>0</v>
      </c>
    </row>
    <row r="723" spans="1:24" x14ac:dyDescent="0.25">
      <c r="A723" s="1331" t="s">
        <v>1480</v>
      </c>
      <c r="B723" s="1331"/>
      <c r="C723" s="1331" t="s">
        <v>2557</v>
      </c>
      <c r="D723" s="286" t="str">
        <f>IF(ISERROR(VLOOKUP(B723,Translate!$G$3:$H$168,2,FALSE)),"",VLOOKUP(B723,Translate!$G$3:$H$168,2,FALSE))</f>
        <v/>
      </c>
      <c r="M723" s="275" t="str">
        <f t="shared" si="52"/>
        <v/>
      </c>
      <c r="Q723" s="275"/>
      <c r="W723" s="275">
        <f t="shared" si="50"/>
        <v>0</v>
      </c>
      <c r="X723" s="275">
        <f t="shared" si="51"/>
        <v>0</v>
      </c>
    </row>
    <row r="724" spans="1:24" x14ac:dyDescent="0.25">
      <c r="A724" s="1285" t="s">
        <v>1478</v>
      </c>
      <c r="B724" s="1285"/>
      <c r="C724" s="1285" t="s">
        <v>2558</v>
      </c>
      <c r="D724" s="286" t="str">
        <f>IF(ISERROR(VLOOKUP(B724,Translate!$G$3:$H$168,2,FALSE)),"",VLOOKUP(B724,Translate!$G$3:$H$168,2,FALSE))</f>
        <v/>
      </c>
      <c r="M724" s="275" t="str">
        <f t="shared" si="52"/>
        <v/>
      </c>
      <c r="Q724" s="275"/>
      <c r="W724" s="275">
        <f t="shared" si="50"/>
        <v>0</v>
      </c>
      <c r="X724" s="275">
        <f t="shared" si="51"/>
        <v>0</v>
      </c>
    </row>
    <row r="725" spans="1:24" x14ac:dyDescent="0.25">
      <c r="A725" s="1331" t="s">
        <v>1473</v>
      </c>
      <c r="B725" s="1331"/>
      <c r="C725" s="1331" t="s">
        <v>2559</v>
      </c>
      <c r="D725" s="286" t="str">
        <f>IF(ISERROR(VLOOKUP(B725,Translate!$G$3:$H$168,2,FALSE)),"",VLOOKUP(B725,Translate!$G$3:$H$168,2,FALSE))</f>
        <v/>
      </c>
      <c r="M725" s="275" t="str">
        <f t="shared" si="52"/>
        <v/>
      </c>
      <c r="Q725" s="275"/>
      <c r="W725" s="275">
        <f t="shared" si="50"/>
        <v>0</v>
      </c>
      <c r="X725" s="275">
        <f t="shared" si="51"/>
        <v>0</v>
      </c>
    </row>
    <row r="726" spans="1:24" x14ac:dyDescent="0.25">
      <c r="A726" s="1285" t="s">
        <v>1471</v>
      </c>
      <c r="B726" s="1285"/>
      <c r="C726" s="1285" t="s">
        <v>2560</v>
      </c>
      <c r="D726" s="286" t="str">
        <f>IF(ISERROR(VLOOKUP(B726,Translate!$G$3:$H$168,2,FALSE)),"",VLOOKUP(B726,Translate!$G$3:$H$168,2,FALSE))</f>
        <v/>
      </c>
      <c r="M726" s="275" t="str">
        <f t="shared" si="52"/>
        <v/>
      </c>
      <c r="Q726" s="275"/>
      <c r="W726" s="275">
        <f t="shared" si="50"/>
        <v>0</v>
      </c>
      <c r="X726" s="275">
        <f t="shared" si="51"/>
        <v>0</v>
      </c>
    </row>
    <row r="727" spans="1:24" x14ac:dyDescent="0.25">
      <c r="A727" s="1331" t="s">
        <v>1475</v>
      </c>
      <c r="B727" s="1331"/>
      <c r="C727" s="1331" t="s">
        <v>2561</v>
      </c>
      <c r="D727" s="286" t="str">
        <f>IF(ISERROR(VLOOKUP(B727,Translate!$G$3:$H$168,2,FALSE)),"",VLOOKUP(B727,Translate!$G$3:$H$168,2,FALSE))</f>
        <v/>
      </c>
      <c r="M727" s="275" t="str">
        <f t="shared" si="52"/>
        <v/>
      </c>
      <c r="Q727" s="275"/>
      <c r="W727" s="275">
        <f t="shared" si="50"/>
        <v>0</v>
      </c>
      <c r="X727" s="275">
        <f t="shared" si="51"/>
        <v>0</v>
      </c>
    </row>
    <row r="728" spans="1:24" x14ac:dyDescent="0.25">
      <c r="A728" s="1285" t="s">
        <v>768</v>
      </c>
      <c r="B728" s="1285"/>
      <c r="C728" s="1285" t="s">
        <v>2562</v>
      </c>
      <c r="D728" s="286" t="str">
        <f>IF(ISERROR(VLOOKUP(B728,Translate!$G$3:$H$168,2,FALSE)),"",VLOOKUP(B728,Translate!$G$3:$H$168,2,FALSE))</f>
        <v/>
      </c>
      <c r="M728" s="275" t="str">
        <f t="shared" si="52"/>
        <v/>
      </c>
      <c r="Q728" s="275"/>
      <c r="W728" s="275">
        <f t="shared" si="50"/>
        <v>0</v>
      </c>
      <c r="X728" s="275">
        <f t="shared" si="51"/>
        <v>0</v>
      </c>
    </row>
    <row r="729" spans="1:24" x14ac:dyDescent="0.25">
      <c r="A729" s="1331" t="s">
        <v>765</v>
      </c>
      <c r="B729" s="1331"/>
      <c r="C729" s="1331" t="s">
        <v>2563</v>
      </c>
      <c r="D729" s="286" t="str">
        <f>IF(ISERROR(VLOOKUP(B729,Translate!$G$3:$H$168,2,FALSE)),"",VLOOKUP(B729,Translate!$G$3:$H$168,2,FALSE))</f>
        <v/>
      </c>
      <c r="M729" s="275" t="str">
        <f t="shared" si="52"/>
        <v/>
      </c>
      <c r="Q729" s="275"/>
      <c r="W729" s="275">
        <f t="shared" ref="W729:W792" si="53">IF(LEFT(V729,1)=" ",RIGHT(V729,LEN(V729)-1),V729)</f>
        <v>0</v>
      </c>
      <c r="X729" s="275">
        <f t="shared" ref="X729:X792" si="54">IF(LEFT(W729,1)=" ",1,0)</f>
        <v>0</v>
      </c>
    </row>
    <row r="730" spans="1:24" x14ac:dyDescent="0.25">
      <c r="A730" s="1285" t="s">
        <v>766</v>
      </c>
      <c r="B730" s="1285"/>
      <c r="C730" s="1285" t="s">
        <v>2564</v>
      </c>
      <c r="D730" s="286" t="str">
        <f>IF(ISERROR(VLOOKUP(B730,Translate!$G$3:$H$168,2,FALSE)),"",VLOOKUP(B730,Translate!$G$3:$H$168,2,FALSE))</f>
        <v/>
      </c>
      <c r="M730" s="275" t="str">
        <f t="shared" si="52"/>
        <v/>
      </c>
      <c r="Q730" s="275"/>
      <c r="W730" s="275">
        <f t="shared" si="53"/>
        <v>0</v>
      </c>
      <c r="X730" s="275">
        <f t="shared" si="54"/>
        <v>0</v>
      </c>
    </row>
    <row r="731" spans="1:24" x14ac:dyDescent="0.25">
      <c r="A731" s="1331" t="s">
        <v>763</v>
      </c>
      <c r="B731" s="1331"/>
      <c r="C731" s="1331" t="s">
        <v>2565</v>
      </c>
      <c r="D731" s="286" t="str">
        <f>IF(ISERROR(VLOOKUP(B731,Translate!$G$3:$H$168,2,FALSE)),"",VLOOKUP(B731,Translate!$G$3:$H$168,2,FALSE))</f>
        <v/>
      </c>
      <c r="M731" s="275" t="str">
        <f t="shared" si="52"/>
        <v/>
      </c>
      <c r="Q731" s="275"/>
      <c r="W731" s="275">
        <f t="shared" si="53"/>
        <v>0</v>
      </c>
      <c r="X731" s="275">
        <f t="shared" si="54"/>
        <v>0</v>
      </c>
    </row>
    <row r="732" spans="1:24" x14ac:dyDescent="0.25">
      <c r="A732" s="1285" t="s">
        <v>772</v>
      </c>
      <c r="B732" s="1285"/>
      <c r="C732" s="1285" t="s">
        <v>2566</v>
      </c>
      <c r="D732" s="286" t="str">
        <f>IF(ISERROR(VLOOKUP(B732,Translate!$G$3:$H$168,2,FALSE)),"",VLOOKUP(B732,Translate!$G$3:$H$168,2,FALSE))</f>
        <v/>
      </c>
      <c r="M732" s="275" t="str">
        <f t="shared" si="52"/>
        <v/>
      </c>
      <c r="Q732" s="275"/>
      <c r="W732" s="275">
        <f t="shared" si="53"/>
        <v>0</v>
      </c>
      <c r="X732" s="275">
        <f t="shared" si="54"/>
        <v>0</v>
      </c>
    </row>
    <row r="733" spans="1:24" x14ac:dyDescent="0.25">
      <c r="A733" s="1331" t="s">
        <v>764</v>
      </c>
      <c r="B733" s="1331"/>
      <c r="C733" s="1331" t="s">
        <v>2567</v>
      </c>
      <c r="D733" s="286" t="str">
        <f>IF(ISERROR(VLOOKUP(B733,Translate!$G$3:$H$168,2,FALSE)),"",VLOOKUP(B733,Translate!$G$3:$H$168,2,FALSE))</f>
        <v/>
      </c>
      <c r="M733" s="275" t="str">
        <f t="shared" si="52"/>
        <v/>
      </c>
      <c r="Q733" s="275"/>
      <c r="W733" s="275">
        <f t="shared" si="53"/>
        <v>0</v>
      </c>
      <c r="X733" s="275">
        <f t="shared" si="54"/>
        <v>0</v>
      </c>
    </row>
    <row r="734" spans="1:24" x14ac:dyDescent="0.25">
      <c r="A734" s="1285" t="s">
        <v>714</v>
      </c>
      <c r="B734" s="1285"/>
      <c r="C734" s="1285" t="s">
        <v>2568</v>
      </c>
      <c r="D734" s="286" t="str">
        <f>IF(ISERROR(VLOOKUP(B734,Translate!$G$3:$H$168,2,FALSE)),"",VLOOKUP(B734,Translate!$G$3:$H$168,2,FALSE))</f>
        <v/>
      </c>
      <c r="M734" s="275" t="str">
        <f t="shared" si="52"/>
        <v/>
      </c>
      <c r="Q734" s="275"/>
      <c r="W734" s="275">
        <f t="shared" si="53"/>
        <v>0</v>
      </c>
      <c r="X734" s="275">
        <f t="shared" si="54"/>
        <v>0</v>
      </c>
    </row>
    <row r="735" spans="1:24" x14ac:dyDescent="0.25">
      <c r="A735" s="1331" t="s">
        <v>715</v>
      </c>
      <c r="B735" s="1331"/>
      <c r="C735" s="1331" t="s">
        <v>2569</v>
      </c>
      <c r="D735" s="286" t="str">
        <f>IF(ISERROR(VLOOKUP(B735,Translate!$G$3:$H$168,2,FALSE)),"",VLOOKUP(B735,Translate!$G$3:$H$168,2,FALSE))</f>
        <v/>
      </c>
      <c r="M735" s="275" t="str">
        <f t="shared" si="52"/>
        <v/>
      </c>
      <c r="Q735" s="275"/>
      <c r="W735" s="275">
        <f t="shared" si="53"/>
        <v>0</v>
      </c>
      <c r="X735" s="275">
        <f t="shared" si="54"/>
        <v>0</v>
      </c>
    </row>
    <row r="736" spans="1:24" x14ac:dyDescent="0.25">
      <c r="A736" s="1285" t="s">
        <v>712</v>
      </c>
      <c r="B736" s="1285"/>
      <c r="C736" s="1285" t="s">
        <v>2570</v>
      </c>
      <c r="D736" s="286" t="str">
        <f>IF(ISERROR(VLOOKUP(B736,Translate!$G$3:$H$168,2,FALSE)),"",VLOOKUP(B736,Translate!$G$3:$H$168,2,FALSE))</f>
        <v/>
      </c>
      <c r="M736" s="275" t="str">
        <f t="shared" si="52"/>
        <v/>
      </c>
      <c r="Q736" s="275"/>
      <c r="W736" s="275">
        <f t="shared" si="53"/>
        <v>0</v>
      </c>
      <c r="X736" s="275">
        <f t="shared" si="54"/>
        <v>0</v>
      </c>
    </row>
    <row r="737" spans="1:24" x14ac:dyDescent="0.25">
      <c r="A737" s="1331" t="s">
        <v>2823</v>
      </c>
      <c r="B737" s="1331"/>
      <c r="C737" s="1331" t="s">
        <v>2571</v>
      </c>
      <c r="D737" s="286" t="str">
        <f>IF(ISERROR(VLOOKUP(B737,Translate!$G$3:$H$168,2,FALSE)),"",VLOOKUP(B737,Translate!$G$3:$H$168,2,FALSE))</f>
        <v/>
      </c>
      <c r="M737" s="275" t="str">
        <f t="shared" si="52"/>
        <v/>
      </c>
      <c r="Q737" s="275"/>
      <c r="W737" s="275">
        <f t="shared" si="53"/>
        <v>0</v>
      </c>
      <c r="X737" s="275">
        <f t="shared" si="54"/>
        <v>0</v>
      </c>
    </row>
    <row r="738" spans="1:24" x14ac:dyDescent="0.25">
      <c r="A738" s="1285" t="s">
        <v>711</v>
      </c>
      <c r="B738" s="1285"/>
      <c r="C738" s="1285" t="s">
        <v>2572</v>
      </c>
      <c r="D738" s="286" t="str">
        <f>IF(ISERROR(VLOOKUP(B738,Translate!$G$3:$H$168,2,FALSE)),"",VLOOKUP(B738,Translate!$G$3:$H$168,2,FALSE))</f>
        <v/>
      </c>
      <c r="M738" s="275" t="str">
        <f t="shared" si="52"/>
        <v/>
      </c>
      <c r="Q738" s="275"/>
      <c r="W738" s="275">
        <f t="shared" si="53"/>
        <v>0</v>
      </c>
      <c r="X738" s="275">
        <f t="shared" si="54"/>
        <v>0</v>
      </c>
    </row>
    <row r="739" spans="1:24" x14ac:dyDescent="0.25">
      <c r="A739" s="1331" t="s">
        <v>774</v>
      </c>
      <c r="B739" s="1331"/>
      <c r="C739" s="1331" t="s">
        <v>2573</v>
      </c>
      <c r="D739" s="286" t="str">
        <f>IF(ISERROR(VLOOKUP(B739,Translate!$G$3:$H$168,2,FALSE)),"",VLOOKUP(B739,Translate!$G$3:$H$168,2,FALSE))</f>
        <v/>
      </c>
      <c r="M739" s="275" t="str">
        <f t="shared" si="52"/>
        <v/>
      </c>
      <c r="Q739" s="275"/>
      <c r="W739" s="275">
        <f t="shared" si="53"/>
        <v>0</v>
      </c>
      <c r="X739" s="275">
        <f t="shared" si="54"/>
        <v>0</v>
      </c>
    </row>
    <row r="740" spans="1:24" x14ac:dyDescent="0.25">
      <c r="A740" s="1285" t="s">
        <v>968</v>
      </c>
      <c r="B740" s="1285"/>
      <c r="C740" s="1285" t="s">
        <v>2574</v>
      </c>
      <c r="D740" s="286" t="str">
        <f>IF(ISERROR(VLOOKUP(B740,Translate!$G$3:$H$168,2,FALSE)),"",VLOOKUP(B740,Translate!$G$3:$H$168,2,FALSE))</f>
        <v/>
      </c>
      <c r="M740" s="275" t="str">
        <f t="shared" si="52"/>
        <v/>
      </c>
      <c r="Q740" s="275"/>
      <c r="W740" s="275">
        <f t="shared" si="53"/>
        <v>0</v>
      </c>
      <c r="X740" s="275">
        <f t="shared" si="54"/>
        <v>0</v>
      </c>
    </row>
    <row r="741" spans="1:24" x14ac:dyDescent="0.25">
      <c r="A741" s="287" t="s">
        <v>1467</v>
      </c>
      <c r="B741" s="287"/>
      <c r="C741" s="287" t="s">
        <v>905</v>
      </c>
      <c r="D741" s="286" t="str">
        <f>IF(ISERROR(VLOOKUP(B741,Translate!$G$3:$H$168,2,FALSE)),"",VLOOKUP(B741,Translate!$G$3:$H$168,2,FALSE))</f>
        <v/>
      </c>
      <c r="M741" s="275" t="str">
        <f t="shared" si="52"/>
        <v/>
      </c>
      <c r="Q741" s="275"/>
      <c r="W741" s="275">
        <f t="shared" si="53"/>
        <v>0</v>
      </c>
      <c r="X741" s="275">
        <f t="shared" si="54"/>
        <v>0</v>
      </c>
    </row>
    <row r="742" spans="1:24" x14ac:dyDescent="0.25">
      <c r="A742" s="1285" t="s">
        <v>1469</v>
      </c>
      <c r="B742" s="1285"/>
      <c r="C742" s="1285" t="s">
        <v>2575</v>
      </c>
      <c r="D742" s="286" t="str">
        <f>IF(ISERROR(VLOOKUP(B742,Translate!$G$3:$H$168,2,FALSE)),"",VLOOKUP(B742,Translate!$G$3:$H$168,2,FALSE))</f>
        <v/>
      </c>
      <c r="M742" s="275" t="str">
        <f t="shared" si="52"/>
        <v/>
      </c>
      <c r="Q742" s="275"/>
      <c r="W742" s="275">
        <f t="shared" si="53"/>
        <v>0</v>
      </c>
      <c r="X742" s="275">
        <f t="shared" si="54"/>
        <v>0</v>
      </c>
    </row>
    <row r="743" spans="1:24" x14ac:dyDescent="0.25">
      <c r="A743" s="287" t="s">
        <v>1463</v>
      </c>
      <c r="B743" s="287"/>
      <c r="C743" s="287" t="s">
        <v>903</v>
      </c>
      <c r="D743" s="286" t="str">
        <f>IF(ISERROR(VLOOKUP(B743,Translate!$G$3:$H$168,2,FALSE)),"",VLOOKUP(B743,Translate!$G$3:$H$168,2,FALSE))</f>
        <v/>
      </c>
      <c r="M743" s="275" t="str">
        <f t="shared" si="52"/>
        <v/>
      </c>
      <c r="Q743" s="275"/>
      <c r="W743" s="275">
        <f t="shared" si="53"/>
        <v>0</v>
      </c>
      <c r="X743" s="275">
        <f t="shared" si="54"/>
        <v>0</v>
      </c>
    </row>
    <row r="744" spans="1:24" x14ac:dyDescent="0.25">
      <c r="A744" s="281" t="s">
        <v>1462</v>
      </c>
      <c r="B744" s="1285"/>
      <c r="C744" s="1285" t="s">
        <v>2576</v>
      </c>
      <c r="D744" s="286" t="str">
        <f>IF(ISERROR(VLOOKUP(B744,Translate!$G$3:$H$168,2,FALSE)),"",VLOOKUP(B744,Translate!$G$3:$H$168,2,FALSE))</f>
        <v/>
      </c>
      <c r="M744" s="275" t="str">
        <f t="shared" si="52"/>
        <v/>
      </c>
      <c r="Q744" s="275"/>
      <c r="W744" s="275">
        <f t="shared" si="53"/>
        <v>0</v>
      </c>
      <c r="X744" s="275">
        <f t="shared" si="54"/>
        <v>0</v>
      </c>
    </row>
    <row r="745" spans="1:24" x14ac:dyDescent="0.25">
      <c r="A745" s="287" t="s">
        <v>1465</v>
      </c>
      <c r="B745" s="287"/>
      <c r="C745" s="287" t="s">
        <v>904</v>
      </c>
      <c r="D745" s="286" t="str">
        <f>IF(ISERROR(VLOOKUP(B745,Translate!$G$3:$H$168,2,FALSE)),"",VLOOKUP(B745,Translate!$G$3:$H$168,2,FALSE))</f>
        <v/>
      </c>
      <c r="M745" s="275" t="str">
        <f t="shared" si="52"/>
        <v/>
      </c>
      <c r="Q745" s="275"/>
      <c r="W745" s="275">
        <f t="shared" si="53"/>
        <v>0</v>
      </c>
      <c r="X745" s="275">
        <f t="shared" si="54"/>
        <v>0</v>
      </c>
    </row>
    <row r="746" spans="1:24" x14ac:dyDescent="0.25">
      <c r="A746" s="287" t="s">
        <v>964</v>
      </c>
      <c r="B746" s="287"/>
      <c r="C746" s="287" t="s">
        <v>965</v>
      </c>
      <c r="D746" s="286" t="str">
        <f>IF(ISERROR(VLOOKUP(B746,Translate!$G$3:$H$168,2,FALSE)),"",VLOOKUP(B746,Translate!$G$3:$H$168,2,FALSE))</f>
        <v/>
      </c>
      <c r="M746" s="275" t="str">
        <f t="shared" si="52"/>
        <v/>
      </c>
      <c r="Q746" s="275"/>
      <c r="W746" s="275">
        <f t="shared" si="53"/>
        <v>0</v>
      </c>
      <c r="X746" s="275">
        <f t="shared" si="54"/>
        <v>0</v>
      </c>
    </row>
    <row r="747" spans="1:24" x14ac:dyDescent="0.25">
      <c r="A747" s="287" t="s">
        <v>2577</v>
      </c>
      <c r="B747" s="287"/>
      <c r="C747" s="287" t="s">
        <v>3156</v>
      </c>
      <c r="D747" s="286" t="str">
        <f>IF(ISERROR(VLOOKUP(B747,Translate!$G$3:$H$168,2,FALSE)),"",VLOOKUP(B747,Translate!$G$3:$H$168,2,FALSE))</f>
        <v/>
      </c>
      <c r="M747" s="275" t="str">
        <f t="shared" si="52"/>
        <v/>
      </c>
      <c r="Q747" s="275"/>
      <c r="W747" s="275">
        <f t="shared" si="53"/>
        <v>0</v>
      </c>
      <c r="X747" s="275">
        <f t="shared" si="54"/>
        <v>0</v>
      </c>
    </row>
    <row r="748" spans="1:24" x14ac:dyDescent="0.25">
      <c r="A748" s="1285" t="s">
        <v>2578</v>
      </c>
      <c r="B748" s="1285"/>
      <c r="C748" s="1285" t="s">
        <v>3157</v>
      </c>
      <c r="D748" s="286" t="str">
        <f>IF(ISERROR(VLOOKUP(B748,Translate!$G$3:$H$168,2,FALSE)),"",VLOOKUP(B748,Translate!$G$3:$H$168,2,FALSE))</f>
        <v/>
      </c>
      <c r="M748" s="275" t="str">
        <f t="shared" si="52"/>
        <v/>
      </c>
      <c r="Q748" s="275"/>
      <c r="W748" s="275">
        <f t="shared" si="53"/>
        <v>0</v>
      </c>
      <c r="X748" s="275">
        <f t="shared" si="54"/>
        <v>0</v>
      </c>
    </row>
    <row r="749" spans="1:24" x14ac:dyDescent="0.25">
      <c r="A749" s="287" t="s">
        <v>746</v>
      </c>
      <c r="B749" s="287"/>
      <c r="C749" s="287" t="s">
        <v>1056</v>
      </c>
      <c r="D749" s="286" t="str">
        <f>IF(ISERROR(VLOOKUP(B749,Translate!$G$3:$H$168,2,FALSE)),"",VLOOKUP(B749,Translate!$G$3:$H$168,2,FALSE))</f>
        <v/>
      </c>
      <c r="M749" s="275" t="str">
        <f t="shared" si="52"/>
        <v/>
      </c>
      <c r="Q749" s="275"/>
      <c r="W749" s="275">
        <f t="shared" si="53"/>
        <v>0</v>
      </c>
      <c r="X749" s="275">
        <f t="shared" si="54"/>
        <v>0</v>
      </c>
    </row>
    <row r="750" spans="1:24" x14ac:dyDescent="0.25">
      <c r="A750" s="287" t="s">
        <v>123</v>
      </c>
      <c r="B750" s="287"/>
      <c r="C750" s="287" t="s">
        <v>1285</v>
      </c>
      <c r="D750" s="286" t="str">
        <f>IF(ISERROR(VLOOKUP(B750,Translate!$G$3:$H$168,2,FALSE)),"",VLOOKUP(B750,Translate!$G$3:$H$168,2,FALSE))</f>
        <v/>
      </c>
      <c r="M750" s="275" t="str">
        <f t="shared" si="52"/>
        <v/>
      </c>
      <c r="Q750" s="275"/>
      <c r="W750" s="275">
        <f t="shared" si="53"/>
        <v>0</v>
      </c>
      <c r="X750" s="275">
        <f t="shared" si="54"/>
        <v>0</v>
      </c>
    </row>
    <row r="751" spans="1:24" x14ac:dyDescent="0.25">
      <c r="A751" s="1331" t="s">
        <v>346</v>
      </c>
      <c r="B751" s="1331"/>
      <c r="C751" s="1331" t="s">
        <v>2579</v>
      </c>
      <c r="D751" s="286" t="str">
        <f>IF(ISERROR(VLOOKUP(B751,Translate!$G$3:$H$168,2,FALSE)),"",VLOOKUP(B751,Translate!$G$3:$H$168,2,FALSE))</f>
        <v/>
      </c>
      <c r="M751" s="275" t="str">
        <f t="shared" si="52"/>
        <v/>
      </c>
      <c r="Q751" s="275"/>
      <c r="W751" s="275">
        <f t="shared" si="53"/>
        <v>0</v>
      </c>
      <c r="X751" s="275">
        <f t="shared" si="54"/>
        <v>0</v>
      </c>
    </row>
    <row r="752" spans="1:24" x14ac:dyDescent="0.25">
      <c r="A752" s="287" t="s">
        <v>637</v>
      </c>
      <c r="B752" s="287"/>
      <c r="C752" s="287" t="s">
        <v>847</v>
      </c>
      <c r="D752" s="286" t="str">
        <f>IF(ISERROR(VLOOKUP(B752,Translate!$G$3:$H$168,2,FALSE)),"",VLOOKUP(B752,Translate!$G$3:$H$168,2,FALSE))</f>
        <v/>
      </c>
      <c r="M752" s="275" t="str">
        <f t="shared" si="52"/>
        <v/>
      </c>
      <c r="Q752" s="275"/>
      <c r="W752" s="275">
        <f t="shared" si="53"/>
        <v>0</v>
      </c>
      <c r="X752" s="275">
        <f t="shared" si="54"/>
        <v>0</v>
      </c>
    </row>
    <row r="753" spans="1:24" x14ac:dyDescent="0.25">
      <c r="A753" s="287" t="s">
        <v>638</v>
      </c>
      <c r="B753" s="287"/>
      <c r="C753" s="287" t="s">
        <v>849</v>
      </c>
      <c r="D753" s="286" t="str">
        <f>IF(ISERROR(VLOOKUP(B753,Translate!$G$3:$H$168,2,FALSE)),"",VLOOKUP(B753,Translate!$G$3:$H$168,2,FALSE))</f>
        <v/>
      </c>
      <c r="M753" s="275" t="str">
        <f t="shared" si="52"/>
        <v/>
      </c>
      <c r="Q753" s="275"/>
      <c r="W753" s="275">
        <f t="shared" si="53"/>
        <v>0</v>
      </c>
      <c r="X753" s="275">
        <f t="shared" si="54"/>
        <v>0</v>
      </c>
    </row>
    <row r="754" spans="1:24" x14ac:dyDescent="0.25">
      <c r="A754" s="287" t="s">
        <v>480</v>
      </c>
      <c r="B754" s="287"/>
      <c r="C754" s="287" t="s">
        <v>2580</v>
      </c>
      <c r="D754" s="286" t="str">
        <f>IF(ISERROR(VLOOKUP(B754,Translate!$G$3:$H$168,2,FALSE)),"",VLOOKUP(B754,Translate!$G$3:$H$168,2,FALSE))</f>
        <v/>
      </c>
      <c r="M754" s="275" t="str">
        <f t="shared" si="52"/>
        <v/>
      </c>
      <c r="Q754" s="275"/>
      <c r="W754" s="275">
        <f t="shared" si="53"/>
        <v>0</v>
      </c>
      <c r="X754" s="275">
        <f t="shared" si="54"/>
        <v>0</v>
      </c>
    </row>
    <row r="755" spans="1:24" x14ac:dyDescent="0.25">
      <c r="A755" s="1331" t="s">
        <v>736</v>
      </c>
      <c r="B755" s="1331"/>
      <c r="C755" s="1331" t="s">
        <v>2581</v>
      </c>
      <c r="D755" s="286" t="str">
        <f>IF(ISERROR(VLOOKUP(B755,Translate!$G$3:$H$168,2,FALSE)),"",VLOOKUP(B755,Translate!$G$3:$H$168,2,FALSE))</f>
        <v/>
      </c>
      <c r="M755" s="275" t="str">
        <f t="shared" si="52"/>
        <v/>
      </c>
      <c r="Q755" s="275"/>
      <c r="W755" s="275">
        <f t="shared" si="53"/>
        <v>0</v>
      </c>
      <c r="X755" s="275">
        <f t="shared" si="54"/>
        <v>0</v>
      </c>
    </row>
    <row r="756" spans="1:24" x14ac:dyDescent="0.25">
      <c r="A756" s="1285" t="s">
        <v>737</v>
      </c>
      <c r="B756" s="1285"/>
      <c r="C756" s="1285" t="s">
        <v>2582</v>
      </c>
      <c r="D756" s="286" t="str">
        <f>IF(ISERROR(VLOOKUP(B756,Translate!$G$3:$H$168,2,FALSE)),"",VLOOKUP(B756,Translate!$G$3:$H$168,2,FALSE))</f>
        <v/>
      </c>
      <c r="M756" s="275" t="str">
        <f t="shared" si="52"/>
        <v/>
      </c>
      <c r="Q756" s="275"/>
      <c r="W756" s="275">
        <f t="shared" si="53"/>
        <v>0</v>
      </c>
      <c r="X756" s="275">
        <f t="shared" si="54"/>
        <v>0</v>
      </c>
    </row>
    <row r="757" spans="1:24" x14ac:dyDescent="0.25">
      <c r="A757" s="287" t="s">
        <v>296</v>
      </c>
      <c r="B757" s="287"/>
      <c r="C757" s="287" t="s">
        <v>1351</v>
      </c>
      <c r="D757" s="286" t="str">
        <f>IF(ISERROR(VLOOKUP(B757,Translate!$G$3:$H$168,2,FALSE)),"",VLOOKUP(B757,Translate!$G$3:$H$168,2,FALSE))</f>
        <v/>
      </c>
      <c r="M757" s="275" t="str">
        <f t="shared" si="52"/>
        <v/>
      </c>
      <c r="Q757" s="275"/>
      <c r="W757" s="275">
        <f t="shared" si="53"/>
        <v>0</v>
      </c>
      <c r="X757" s="275">
        <f t="shared" si="54"/>
        <v>0</v>
      </c>
    </row>
    <row r="758" spans="1:24" x14ac:dyDescent="0.25">
      <c r="A758" s="287" t="s">
        <v>50</v>
      </c>
      <c r="B758" s="287"/>
      <c r="C758" s="287" t="s">
        <v>1362</v>
      </c>
      <c r="D758" s="286" t="str">
        <f>IF(ISERROR(VLOOKUP(B758,Translate!$G$3:$H$168,2,FALSE)),"",VLOOKUP(B758,Translate!$G$3:$H$168,2,FALSE))</f>
        <v/>
      </c>
      <c r="M758" s="275" t="str">
        <f t="shared" si="52"/>
        <v/>
      </c>
      <c r="Q758" s="275"/>
      <c r="W758" s="275">
        <f t="shared" si="53"/>
        <v>0</v>
      </c>
      <c r="X758" s="275">
        <f t="shared" si="54"/>
        <v>0</v>
      </c>
    </row>
    <row r="759" spans="1:24" x14ac:dyDescent="0.25">
      <c r="A759" s="287" t="s">
        <v>1394</v>
      </c>
      <c r="B759" s="287"/>
      <c r="C759" s="287" t="s">
        <v>1336</v>
      </c>
      <c r="D759" s="286" t="str">
        <f>IF(ISERROR(VLOOKUP(B759,Translate!$G$3:$H$168,2,FALSE)),"",VLOOKUP(B759,Translate!$G$3:$H$168,2,FALSE))</f>
        <v/>
      </c>
      <c r="M759" s="275" t="str">
        <f t="shared" si="52"/>
        <v/>
      </c>
      <c r="Q759" s="275"/>
      <c r="W759" s="275">
        <f t="shared" si="53"/>
        <v>0</v>
      </c>
      <c r="X759" s="275">
        <f t="shared" si="54"/>
        <v>0</v>
      </c>
    </row>
    <row r="760" spans="1:24" x14ac:dyDescent="0.25">
      <c r="A760" s="287" t="s">
        <v>1229</v>
      </c>
      <c r="B760" s="287"/>
      <c r="C760" s="287" t="s">
        <v>1264</v>
      </c>
      <c r="D760" s="286" t="str">
        <f>IF(ISERROR(VLOOKUP(B760,Translate!$G$3:$H$168,2,FALSE)),"",VLOOKUP(B760,Translate!$G$3:$H$168,2,FALSE))</f>
        <v/>
      </c>
      <c r="M760" s="275" t="str">
        <f t="shared" si="52"/>
        <v/>
      </c>
      <c r="Q760" s="275"/>
      <c r="W760" s="275">
        <f t="shared" si="53"/>
        <v>0</v>
      </c>
      <c r="X760" s="275">
        <f t="shared" si="54"/>
        <v>0</v>
      </c>
    </row>
    <row r="761" spans="1:24" x14ac:dyDescent="0.25">
      <c r="A761" s="1331" t="s">
        <v>619</v>
      </c>
      <c r="B761" s="1331"/>
      <c r="C761" s="1331" t="s">
        <v>2583</v>
      </c>
      <c r="D761" s="286" t="str">
        <f>IF(ISERROR(VLOOKUP(B761,Translate!$G$3:$H$168,2,FALSE)),"",VLOOKUP(B761,Translate!$G$3:$H$168,2,FALSE))</f>
        <v/>
      </c>
      <c r="M761" s="275" t="str">
        <f t="shared" si="52"/>
        <v/>
      </c>
      <c r="Q761" s="275"/>
      <c r="W761" s="275">
        <f t="shared" si="53"/>
        <v>0</v>
      </c>
      <c r="X761" s="275">
        <f t="shared" si="54"/>
        <v>0</v>
      </c>
    </row>
    <row r="762" spans="1:24" x14ac:dyDescent="0.25">
      <c r="A762" s="287" t="s">
        <v>535</v>
      </c>
      <c r="B762" s="287"/>
      <c r="C762" s="287" t="s">
        <v>1377</v>
      </c>
      <c r="D762" s="286" t="str">
        <f>IF(ISERROR(VLOOKUP(B762,Translate!$G$3:$H$168,2,FALSE)),"",VLOOKUP(B762,Translate!$G$3:$H$168,2,FALSE))</f>
        <v/>
      </c>
      <c r="M762" s="275" t="str">
        <f t="shared" si="52"/>
        <v/>
      </c>
      <c r="Q762" s="275"/>
      <c r="W762" s="275">
        <f t="shared" si="53"/>
        <v>0</v>
      </c>
      <c r="X762" s="275">
        <f t="shared" si="54"/>
        <v>0</v>
      </c>
    </row>
    <row r="763" spans="1:24" x14ac:dyDescent="0.25">
      <c r="A763" s="1331" t="s">
        <v>488</v>
      </c>
      <c r="B763" s="1331"/>
      <c r="C763" s="1331" t="s">
        <v>2584</v>
      </c>
      <c r="D763" s="286" t="str">
        <f>IF(ISERROR(VLOOKUP(B763,Translate!$G$3:$H$168,2,FALSE)),"",VLOOKUP(B763,Translate!$G$3:$H$168,2,FALSE))</f>
        <v/>
      </c>
      <c r="M763" s="275" t="str">
        <f t="shared" si="52"/>
        <v/>
      </c>
      <c r="Q763" s="275"/>
      <c r="W763" s="275">
        <f t="shared" si="53"/>
        <v>0</v>
      </c>
      <c r="X763" s="275">
        <f t="shared" si="54"/>
        <v>0</v>
      </c>
    </row>
    <row r="764" spans="1:24" x14ac:dyDescent="0.25">
      <c r="A764" s="1285" t="s">
        <v>486</v>
      </c>
      <c r="B764" s="1285"/>
      <c r="C764" s="1285" t="s">
        <v>2585</v>
      </c>
      <c r="D764" s="286" t="str">
        <f>IF(ISERROR(VLOOKUP(B764,Translate!$G$3:$H$168,2,FALSE)),"",VLOOKUP(B764,Translate!$G$3:$H$168,2,FALSE))</f>
        <v/>
      </c>
      <c r="M764" s="275" t="str">
        <f t="shared" si="52"/>
        <v/>
      </c>
      <c r="Q764" s="275"/>
      <c r="W764" s="275">
        <f t="shared" si="53"/>
        <v>0</v>
      </c>
      <c r="X764" s="275">
        <f t="shared" si="54"/>
        <v>0</v>
      </c>
    </row>
    <row r="765" spans="1:24" x14ac:dyDescent="0.25">
      <c r="A765" s="1331" t="s">
        <v>487</v>
      </c>
      <c r="B765" s="1331"/>
      <c r="C765" s="1331" t="s">
        <v>2586</v>
      </c>
      <c r="D765" s="286" t="str">
        <f>IF(ISERROR(VLOOKUP(B765,Translate!$G$3:$H$168,2,FALSE)),"",VLOOKUP(B765,Translate!$G$3:$H$168,2,FALSE))</f>
        <v/>
      </c>
      <c r="M765" s="275" t="str">
        <f t="shared" si="52"/>
        <v/>
      </c>
      <c r="Q765" s="275"/>
      <c r="W765" s="275">
        <f t="shared" si="53"/>
        <v>0</v>
      </c>
      <c r="X765" s="275">
        <f t="shared" si="54"/>
        <v>0</v>
      </c>
    </row>
    <row r="766" spans="1:24" x14ac:dyDescent="0.25">
      <c r="A766" s="287" t="s">
        <v>1417</v>
      </c>
      <c r="B766" s="287"/>
      <c r="C766" s="287" t="s">
        <v>1356</v>
      </c>
      <c r="D766" s="286" t="str">
        <f>IF(ISERROR(VLOOKUP(B766,Translate!$G$3:$H$168,2,FALSE)),"",VLOOKUP(B766,Translate!$G$3:$H$168,2,FALSE))</f>
        <v/>
      </c>
      <c r="M766" s="275" t="str">
        <f t="shared" si="52"/>
        <v/>
      </c>
      <c r="Q766" s="275"/>
      <c r="W766" s="275">
        <f t="shared" si="53"/>
        <v>0</v>
      </c>
      <c r="X766" s="275">
        <f t="shared" si="54"/>
        <v>0</v>
      </c>
    </row>
    <row r="767" spans="1:24" x14ac:dyDescent="0.25">
      <c r="A767" s="287" t="s">
        <v>501</v>
      </c>
      <c r="B767" s="287"/>
      <c r="C767" s="287" t="s">
        <v>952</v>
      </c>
      <c r="D767" s="286" t="str">
        <f>IF(ISERROR(VLOOKUP(B767,Translate!$G$3:$H$168,2,FALSE)),"",VLOOKUP(B767,Translate!$G$3:$H$168,2,FALSE))</f>
        <v/>
      </c>
      <c r="M767" s="275" t="str">
        <f t="shared" si="52"/>
        <v/>
      </c>
      <c r="Q767" s="275"/>
      <c r="W767" s="275">
        <f t="shared" si="53"/>
        <v>0</v>
      </c>
      <c r="X767" s="275">
        <f t="shared" si="54"/>
        <v>0</v>
      </c>
    </row>
    <row r="768" spans="1:24" x14ac:dyDescent="0.25">
      <c r="A768" s="287" t="s">
        <v>1418</v>
      </c>
      <c r="B768" s="287"/>
      <c r="C768" s="287" t="s">
        <v>1357</v>
      </c>
      <c r="D768" s="286" t="str">
        <f>IF(ISERROR(VLOOKUP(B768,Translate!$G$3:$H$168,2,FALSE)),"",VLOOKUP(B768,Translate!$G$3:$H$168,2,FALSE))</f>
        <v/>
      </c>
      <c r="M768" s="275" t="str">
        <f t="shared" si="52"/>
        <v/>
      </c>
      <c r="Q768" s="275"/>
      <c r="W768" s="275">
        <f t="shared" si="53"/>
        <v>0</v>
      </c>
      <c r="X768" s="275">
        <f t="shared" si="54"/>
        <v>0</v>
      </c>
    </row>
    <row r="769" spans="1:24" x14ac:dyDescent="0.25">
      <c r="A769" s="287" t="s">
        <v>1181</v>
      </c>
      <c r="B769" s="287"/>
      <c r="C769" s="287" t="s">
        <v>1328</v>
      </c>
      <c r="D769" s="286" t="str">
        <f>IF(ISERROR(VLOOKUP(B769,Translate!$G$3:$H$168,2,FALSE)),"",VLOOKUP(B769,Translate!$G$3:$H$168,2,FALSE))</f>
        <v/>
      </c>
      <c r="M769" s="275" t="str">
        <f t="shared" si="52"/>
        <v/>
      </c>
      <c r="Q769" s="275"/>
      <c r="W769" s="275">
        <f t="shared" si="53"/>
        <v>0</v>
      </c>
      <c r="X769" s="275">
        <f t="shared" si="54"/>
        <v>0</v>
      </c>
    </row>
    <row r="770" spans="1:24" x14ac:dyDescent="0.25">
      <c r="A770" s="287" t="s">
        <v>3</v>
      </c>
      <c r="B770" s="287"/>
      <c r="C770" s="287" t="s">
        <v>1291</v>
      </c>
      <c r="D770" s="286" t="str">
        <f>IF(ISERROR(VLOOKUP(B770,Translate!$G$3:$H$168,2,FALSE)),"",VLOOKUP(B770,Translate!$G$3:$H$168,2,FALSE))</f>
        <v/>
      </c>
      <c r="M770" s="275" t="str">
        <f t="shared" si="52"/>
        <v/>
      </c>
      <c r="Q770" s="275"/>
      <c r="W770" s="275">
        <f t="shared" si="53"/>
        <v>0</v>
      </c>
      <c r="X770" s="275">
        <f t="shared" si="54"/>
        <v>0</v>
      </c>
    </row>
    <row r="771" spans="1:24" x14ac:dyDescent="0.25">
      <c r="A771" s="287" t="s">
        <v>2587</v>
      </c>
      <c r="B771" s="287"/>
      <c r="C771" s="287" t="s">
        <v>2588</v>
      </c>
      <c r="D771" s="286" t="str">
        <f>IF(ISERROR(VLOOKUP(B771,Translate!$G$3:$H$168,2,FALSE)),"",VLOOKUP(B771,Translate!$G$3:$H$168,2,FALSE))</f>
        <v/>
      </c>
      <c r="M771" s="275" t="str">
        <f t="shared" si="52"/>
        <v/>
      </c>
      <c r="Q771" s="275"/>
      <c r="W771" s="275">
        <f t="shared" si="53"/>
        <v>0</v>
      </c>
      <c r="X771" s="275">
        <f t="shared" si="54"/>
        <v>0</v>
      </c>
    </row>
    <row r="772" spans="1:24" x14ac:dyDescent="0.25">
      <c r="A772" s="1285" t="s">
        <v>1161</v>
      </c>
      <c r="B772" s="1285"/>
      <c r="C772" s="1285" t="s">
        <v>2589</v>
      </c>
      <c r="D772" s="286" t="str">
        <f>IF(ISERROR(VLOOKUP(B772,Translate!$G$3:$H$168,2,FALSE)),"",VLOOKUP(B772,Translate!$G$3:$H$168,2,FALSE))</f>
        <v/>
      </c>
      <c r="M772" s="275" t="str">
        <f t="shared" si="52"/>
        <v/>
      </c>
      <c r="Q772" s="275"/>
      <c r="W772" s="275">
        <f t="shared" si="53"/>
        <v>0</v>
      </c>
      <c r="X772" s="275">
        <f t="shared" si="54"/>
        <v>0</v>
      </c>
    </row>
    <row r="773" spans="1:24" x14ac:dyDescent="0.25">
      <c r="A773" s="1331" t="s">
        <v>1145</v>
      </c>
      <c r="B773" s="1331"/>
      <c r="C773" s="1331" t="s">
        <v>2590</v>
      </c>
      <c r="D773" s="286" t="str">
        <f>IF(ISERROR(VLOOKUP(B773,Translate!$G$3:$H$168,2,FALSE)),"",VLOOKUP(B773,Translate!$G$3:$H$168,2,FALSE))</f>
        <v/>
      </c>
      <c r="M773" s="275" t="str">
        <f t="shared" si="52"/>
        <v/>
      </c>
      <c r="Q773" s="275"/>
      <c r="W773" s="275">
        <f t="shared" si="53"/>
        <v>0</v>
      </c>
      <c r="X773" s="275">
        <f t="shared" si="54"/>
        <v>0</v>
      </c>
    </row>
    <row r="774" spans="1:24" x14ac:dyDescent="0.25">
      <c r="A774" s="1285" t="s">
        <v>218</v>
      </c>
      <c r="B774" s="1285"/>
      <c r="C774" s="1286" t="s">
        <v>2591</v>
      </c>
      <c r="D774" s="286" t="str">
        <f>IF(ISERROR(VLOOKUP(B774,Translate!$G$3:$H$168,2,FALSE)),"",VLOOKUP(B774,Translate!$G$3:$H$168,2,FALSE))</f>
        <v/>
      </c>
      <c r="M774" s="275" t="str">
        <f t="shared" si="52"/>
        <v/>
      </c>
      <c r="Q774" s="275"/>
      <c r="W774" s="275">
        <f t="shared" si="53"/>
        <v>0</v>
      </c>
      <c r="X774" s="275">
        <f t="shared" si="54"/>
        <v>0</v>
      </c>
    </row>
    <row r="775" spans="1:24" x14ac:dyDescent="0.25">
      <c r="A775" s="287" t="s">
        <v>632</v>
      </c>
      <c r="B775" s="287"/>
      <c r="C775" s="287" t="s">
        <v>842</v>
      </c>
      <c r="D775" s="286" t="str">
        <f>IF(ISERROR(VLOOKUP(B775,Translate!$G$3:$H$168,2,FALSE)),"",VLOOKUP(B775,Translate!$G$3:$H$168,2,FALSE))</f>
        <v/>
      </c>
      <c r="M775" s="275" t="str">
        <f t="shared" ref="M775:M838" si="55">IF(ISERROR(FIND(" (include",O775)),"",RIGHT(O775,LEN(O775)-FIND(" (include",O775)))</f>
        <v/>
      </c>
      <c r="Q775" s="275"/>
      <c r="W775" s="275">
        <f t="shared" si="53"/>
        <v>0</v>
      </c>
      <c r="X775" s="275">
        <f t="shared" si="54"/>
        <v>0</v>
      </c>
    </row>
    <row r="776" spans="1:24" x14ac:dyDescent="0.25">
      <c r="A776" s="287" t="s">
        <v>96</v>
      </c>
      <c r="B776" s="287"/>
      <c r="C776" s="287" t="s">
        <v>1003</v>
      </c>
      <c r="D776" s="286" t="str">
        <f>IF(ISERROR(VLOOKUP(B776,Translate!$G$3:$H$168,2,FALSE)),"",VLOOKUP(B776,Translate!$G$3:$H$168,2,FALSE))</f>
        <v/>
      </c>
      <c r="M776" s="275" t="str">
        <f t="shared" si="55"/>
        <v/>
      </c>
      <c r="Q776" s="275"/>
      <c r="W776" s="275">
        <f t="shared" si="53"/>
        <v>0</v>
      </c>
      <c r="X776" s="275">
        <f t="shared" si="54"/>
        <v>0</v>
      </c>
    </row>
    <row r="777" spans="1:24" ht="25" x14ac:dyDescent="0.25">
      <c r="A777" s="287" t="s">
        <v>97</v>
      </c>
      <c r="B777" s="287"/>
      <c r="C777" s="287" t="s">
        <v>1004</v>
      </c>
      <c r="D777" s="286" t="str">
        <f>IF(ISERROR(VLOOKUP(B777,Translate!$G$3:$H$168,2,FALSE)),"",VLOOKUP(B777,Translate!$G$3:$H$168,2,FALSE))</f>
        <v/>
      </c>
      <c r="M777" s="275" t="str">
        <f t="shared" si="55"/>
        <v/>
      </c>
      <c r="Q777" s="275"/>
      <c r="W777" s="275">
        <f t="shared" si="53"/>
        <v>0</v>
      </c>
      <c r="X777" s="275">
        <f t="shared" si="54"/>
        <v>0</v>
      </c>
    </row>
    <row r="778" spans="1:24" x14ac:dyDescent="0.25">
      <c r="A778" s="1285" t="s">
        <v>194</v>
      </c>
      <c r="B778" s="1285"/>
      <c r="C778" s="1285" t="s">
        <v>2592</v>
      </c>
      <c r="D778" s="286" t="str">
        <f>IF(ISERROR(VLOOKUP(B778,Translate!$G$3:$H$168,2,FALSE)),"",VLOOKUP(B778,Translate!$G$3:$H$168,2,FALSE))</f>
        <v/>
      </c>
      <c r="M778" s="275" t="str">
        <f t="shared" si="55"/>
        <v/>
      </c>
      <c r="Q778" s="275"/>
      <c r="W778" s="275">
        <f t="shared" si="53"/>
        <v>0</v>
      </c>
      <c r="X778" s="275">
        <f t="shared" si="54"/>
        <v>0</v>
      </c>
    </row>
    <row r="779" spans="1:24" x14ac:dyDescent="0.25">
      <c r="A779" s="287" t="s">
        <v>482</v>
      </c>
      <c r="B779" s="287"/>
      <c r="C779" s="287" t="s">
        <v>1028</v>
      </c>
      <c r="D779" s="286" t="str">
        <f>IF(ISERROR(VLOOKUP(B779,Translate!$G$3:$H$168,2,FALSE)),"",VLOOKUP(B779,Translate!$G$3:$H$168,2,FALSE))</f>
        <v/>
      </c>
      <c r="M779" s="275" t="str">
        <f t="shared" si="55"/>
        <v/>
      </c>
      <c r="Q779" s="275"/>
      <c r="W779" s="275">
        <f t="shared" si="53"/>
        <v>0</v>
      </c>
      <c r="X779" s="275">
        <f t="shared" si="54"/>
        <v>0</v>
      </c>
    </row>
    <row r="780" spans="1:24" x14ac:dyDescent="0.25">
      <c r="A780" s="287" t="s">
        <v>1214</v>
      </c>
      <c r="B780" s="287"/>
      <c r="C780" s="287" t="s">
        <v>1259</v>
      </c>
      <c r="D780" s="286" t="str">
        <f>IF(ISERROR(VLOOKUP(B780,Translate!$G$3:$H$168,2,FALSE)),"",VLOOKUP(B780,Translate!$G$3:$H$168,2,FALSE))</f>
        <v/>
      </c>
      <c r="M780" s="275" t="str">
        <f t="shared" si="55"/>
        <v/>
      </c>
      <c r="Q780" s="275"/>
      <c r="W780" s="275">
        <f t="shared" si="53"/>
        <v>0</v>
      </c>
      <c r="X780" s="275">
        <f t="shared" si="54"/>
        <v>0</v>
      </c>
    </row>
    <row r="781" spans="1:24" x14ac:dyDescent="0.25">
      <c r="A781" s="287" t="s">
        <v>46</v>
      </c>
      <c r="B781" s="287"/>
      <c r="C781" s="287" t="s">
        <v>1310</v>
      </c>
      <c r="D781" s="286" t="str">
        <f>IF(ISERROR(VLOOKUP(B781,Translate!$G$3:$H$168,2,FALSE)),"",VLOOKUP(B781,Translate!$G$3:$H$168,2,FALSE))</f>
        <v/>
      </c>
      <c r="M781" s="275" t="str">
        <f t="shared" si="55"/>
        <v/>
      </c>
      <c r="Q781" s="275"/>
      <c r="W781" s="275">
        <f t="shared" si="53"/>
        <v>0</v>
      </c>
      <c r="X781" s="275">
        <f t="shared" si="54"/>
        <v>0</v>
      </c>
    </row>
    <row r="782" spans="1:24" x14ac:dyDescent="0.25">
      <c r="A782" s="287" t="s">
        <v>292</v>
      </c>
      <c r="B782" s="287"/>
      <c r="C782" s="287" t="s">
        <v>1345</v>
      </c>
      <c r="D782" s="286" t="str">
        <f>IF(ISERROR(VLOOKUP(B782,Translate!$G$3:$H$168,2,FALSE)),"",VLOOKUP(B782,Translate!$G$3:$H$168,2,FALSE))</f>
        <v/>
      </c>
      <c r="M782" s="275" t="str">
        <f t="shared" si="55"/>
        <v/>
      </c>
      <c r="Q782" s="275"/>
      <c r="W782" s="275">
        <f t="shared" si="53"/>
        <v>0</v>
      </c>
      <c r="X782" s="275">
        <f t="shared" si="54"/>
        <v>0</v>
      </c>
    </row>
    <row r="783" spans="1:24" x14ac:dyDescent="0.25">
      <c r="A783" s="287" t="s">
        <v>2593</v>
      </c>
      <c r="B783" s="287"/>
      <c r="C783" s="287" t="s">
        <v>2594</v>
      </c>
      <c r="D783" s="286" t="str">
        <f>IF(ISERROR(VLOOKUP(B783,Translate!$G$3:$H$168,2,FALSE)),"",VLOOKUP(B783,Translate!$G$3:$H$168,2,FALSE))</f>
        <v/>
      </c>
      <c r="M783" s="275" t="str">
        <f t="shared" si="55"/>
        <v/>
      </c>
      <c r="Q783" s="275"/>
      <c r="W783" s="275">
        <f t="shared" si="53"/>
        <v>0</v>
      </c>
      <c r="X783" s="275">
        <f t="shared" si="54"/>
        <v>0</v>
      </c>
    </row>
    <row r="784" spans="1:24" x14ac:dyDescent="0.25">
      <c r="A784" s="287" t="s">
        <v>2595</v>
      </c>
      <c r="B784" s="287"/>
      <c r="C784" s="287" t="s">
        <v>2596</v>
      </c>
      <c r="D784" s="286" t="str">
        <f>IF(ISERROR(VLOOKUP(B784,Translate!$G$3:$H$168,2,FALSE)),"",VLOOKUP(B784,Translate!$G$3:$H$168,2,FALSE))</f>
        <v/>
      </c>
      <c r="M784" s="275" t="str">
        <f t="shared" si="55"/>
        <v/>
      </c>
      <c r="Q784" s="275"/>
      <c r="W784" s="275">
        <f t="shared" si="53"/>
        <v>0</v>
      </c>
      <c r="X784" s="275">
        <f t="shared" si="54"/>
        <v>0</v>
      </c>
    </row>
    <row r="785" spans="1:24" x14ac:dyDescent="0.25">
      <c r="A785" s="287" t="s">
        <v>1430</v>
      </c>
      <c r="B785" s="287"/>
      <c r="C785" s="287" t="s">
        <v>1379</v>
      </c>
      <c r="D785" s="286" t="str">
        <f>IF(ISERROR(VLOOKUP(B785,Translate!$G$3:$H$168,2,FALSE)),"",VLOOKUP(B785,Translate!$G$3:$H$168,2,FALSE))</f>
        <v/>
      </c>
      <c r="M785" s="275" t="str">
        <f t="shared" si="55"/>
        <v/>
      </c>
      <c r="Q785" s="275"/>
      <c r="W785" s="275">
        <f t="shared" si="53"/>
        <v>0</v>
      </c>
      <c r="X785" s="275">
        <f t="shared" si="54"/>
        <v>0</v>
      </c>
    </row>
    <row r="786" spans="1:24" x14ac:dyDescent="0.25">
      <c r="A786" s="287" t="s">
        <v>200</v>
      </c>
      <c r="B786" s="287"/>
      <c r="C786" s="287" t="s">
        <v>1366</v>
      </c>
      <c r="D786" s="286" t="str">
        <f>IF(ISERROR(VLOOKUP(B786,Translate!$G$3:$H$168,2,FALSE)),"",VLOOKUP(B786,Translate!$G$3:$H$168,2,FALSE))</f>
        <v/>
      </c>
      <c r="M786" s="275" t="str">
        <f t="shared" si="55"/>
        <v/>
      </c>
      <c r="Q786" s="275"/>
      <c r="W786" s="275">
        <f t="shared" si="53"/>
        <v>0</v>
      </c>
      <c r="X786" s="275">
        <f t="shared" si="54"/>
        <v>0</v>
      </c>
    </row>
    <row r="787" spans="1:24" x14ac:dyDescent="0.25">
      <c r="A787" s="287" t="s">
        <v>479</v>
      </c>
      <c r="B787" s="287"/>
      <c r="C787" s="287" t="s">
        <v>961</v>
      </c>
      <c r="D787" s="286" t="str">
        <f>IF(ISERROR(VLOOKUP(B787,Translate!$G$3:$H$168,2,FALSE)),"",VLOOKUP(B787,Translate!$G$3:$H$168,2,FALSE))</f>
        <v/>
      </c>
      <c r="M787" s="275" t="str">
        <f t="shared" si="55"/>
        <v/>
      </c>
      <c r="Q787" s="275"/>
      <c r="W787" s="275">
        <f t="shared" si="53"/>
        <v>0</v>
      </c>
      <c r="X787" s="275">
        <f t="shared" si="54"/>
        <v>0</v>
      </c>
    </row>
    <row r="788" spans="1:24" x14ac:dyDescent="0.25">
      <c r="A788" s="287" t="s">
        <v>659</v>
      </c>
      <c r="B788" s="287"/>
      <c r="C788" s="287" t="s">
        <v>882</v>
      </c>
      <c r="D788" s="286" t="str">
        <f>IF(ISERROR(VLOOKUP(B788,Translate!$G$3:$H$168,2,FALSE)),"",VLOOKUP(B788,Translate!$G$3:$H$168,2,FALSE))</f>
        <v/>
      </c>
      <c r="M788" s="275" t="str">
        <f t="shared" si="55"/>
        <v/>
      </c>
      <c r="Q788" s="275"/>
      <c r="W788" s="275">
        <f t="shared" si="53"/>
        <v>0</v>
      </c>
      <c r="X788" s="275">
        <f t="shared" si="54"/>
        <v>0</v>
      </c>
    </row>
    <row r="789" spans="1:24" x14ac:dyDescent="0.25">
      <c r="A789" s="1331" t="s">
        <v>660</v>
      </c>
      <c r="B789" s="1331"/>
      <c r="C789" s="1331" t="s">
        <v>2597</v>
      </c>
      <c r="D789" s="286" t="str">
        <f>IF(ISERROR(VLOOKUP(B789,Translate!$G$3:$H$168,2,FALSE)),"",VLOOKUP(B789,Translate!$G$3:$H$168,2,FALSE))</f>
        <v/>
      </c>
      <c r="M789" s="275" t="str">
        <f t="shared" si="55"/>
        <v/>
      </c>
      <c r="Q789" s="275"/>
      <c r="W789" s="275">
        <f t="shared" si="53"/>
        <v>0</v>
      </c>
      <c r="X789" s="275">
        <f t="shared" si="54"/>
        <v>0</v>
      </c>
    </row>
    <row r="790" spans="1:24" x14ac:dyDescent="0.25">
      <c r="A790" s="287" t="s">
        <v>657</v>
      </c>
      <c r="B790" s="287"/>
      <c r="C790" s="287" t="s">
        <v>880</v>
      </c>
      <c r="D790" s="286" t="str">
        <f>IF(ISERROR(VLOOKUP(B790,Translate!$G$3:$H$168,2,FALSE)),"",VLOOKUP(B790,Translate!$G$3:$H$168,2,FALSE))</f>
        <v/>
      </c>
      <c r="M790" s="275" t="str">
        <f t="shared" si="55"/>
        <v/>
      </c>
      <c r="Q790" s="275"/>
      <c r="W790" s="275">
        <f t="shared" si="53"/>
        <v>0</v>
      </c>
      <c r="X790" s="275">
        <f t="shared" si="54"/>
        <v>0</v>
      </c>
    </row>
    <row r="791" spans="1:24" x14ac:dyDescent="0.25">
      <c r="A791" s="287" t="s">
        <v>656</v>
      </c>
      <c r="B791" s="287"/>
      <c r="C791" s="287" t="s">
        <v>879</v>
      </c>
      <c r="D791" s="286" t="str">
        <f>IF(ISERROR(VLOOKUP(B791,Translate!$G$3:$H$168,2,FALSE)),"",VLOOKUP(B791,Translate!$G$3:$H$168,2,FALSE))</f>
        <v/>
      </c>
      <c r="M791" s="275" t="str">
        <f t="shared" si="55"/>
        <v/>
      </c>
      <c r="Q791" s="275"/>
      <c r="W791" s="275">
        <f t="shared" si="53"/>
        <v>0</v>
      </c>
      <c r="X791" s="275">
        <f t="shared" si="54"/>
        <v>0</v>
      </c>
    </row>
    <row r="792" spans="1:24" x14ac:dyDescent="0.25">
      <c r="A792" s="287" t="s">
        <v>658</v>
      </c>
      <c r="B792" s="287"/>
      <c r="C792" s="287" t="s">
        <v>881</v>
      </c>
      <c r="D792" s="286" t="str">
        <f>IF(ISERROR(VLOOKUP(B792,Translate!$G$3:$H$168,2,FALSE)),"",VLOOKUP(B792,Translate!$G$3:$H$168,2,FALSE))</f>
        <v/>
      </c>
      <c r="M792" s="275" t="str">
        <f t="shared" si="55"/>
        <v/>
      </c>
      <c r="Q792" s="275"/>
      <c r="W792" s="275">
        <f t="shared" si="53"/>
        <v>0</v>
      </c>
      <c r="X792" s="275">
        <f t="shared" si="54"/>
        <v>0</v>
      </c>
    </row>
    <row r="793" spans="1:24" x14ac:dyDescent="0.25">
      <c r="A793" s="287" t="s">
        <v>246</v>
      </c>
      <c r="B793" s="287"/>
      <c r="C793" s="287" t="s">
        <v>2194</v>
      </c>
      <c r="D793" s="286" t="str">
        <f>IF(ISERROR(VLOOKUP(B793,Translate!$G$3:$H$168,2,FALSE)),"",VLOOKUP(B793,Translate!$G$3:$H$168,2,FALSE))</f>
        <v/>
      </c>
      <c r="M793" s="275" t="str">
        <f t="shared" si="55"/>
        <v/>
      </c>
      <c r="Q793" s="275"/>
      <c r="W793" s="275">
        <f t="shared" ref="W793:W856" si="56">IF(LEFT(V793,1)=" ",RIGHT(V793,LEN(V793)-1),V793)</f>
        <v>0</v>
      </c>
      <c r="X793" s="275">
        <f t="shared" ref="X793:X856" si="57">IF(LEFT(W793,1)=" ",1,0)</f>
        <v>0</v>
      </c>
    </row>
    <row r="794" spans="1:24" x14ac:dyDescent="0.25">
      <c r="A794" s="287" t="s">
        <v>182</v>
      </c>
      <c r="B794" s="287"/>
      <c r="C794" s="287" t="s">
        <v>1265</v>
      </c>
      <c r="D794" s="286" t="str">
        <f>IF(ISERROR(VLOOKUP(B794,Translate!$G$3:$H$168,2,FALSE)),"",VLOOKUP(B794,Translate!$G$3:$H$168,2,FALSE))</f>
        <v/>
      </c>
      <c r="M794" s="275" t="str">
        <f t="shared" si="55"/>
        <v/>
      </c>
      <c r="Q794" s="275"/>
      <c r="W794" s="275">
        <f t="shared" si="56"/>
        <v>0</v>
      </c>
      <c r="X794" s="275">
        <f t="shared" si="57"/>
        <v>0</v>
      </c>
    </row>
    <row r="795" spans="1:24" x14ac:dyDescent="0.25">
      <c r="A795" s="287" t="s">
        <v>138</v>
      </c>
      <c r="B795" s="287"/>
      <c r="C795" s="287" t="s">
        <v>1266</v>
      </c>
      <c r="D795" s="286" t="str">
        <f>IF(ISERROR(VLOOKUP(B795,Translate!$G$3:$H$168,2,FALSE)),"",VLOOKUP(B795,Translate!$G$3:$H$168,2,FALSE))</f>
        <v/>
      </c>
      <c r="M795" s="275" t="str">
        <f t="shared" si="55"/>
        <v/>
      </c>
      <c r="Q795" s="275"/>
      <c r="W795" s="275">
        <f t="shared" si="56"/>
        <v>0</v>
      </c>
      <c r="X795" s="275">
        <f t="shared" si="57"/>
        <v>0</v>
      </c>
    </row>
    <row r="796" spans="1:24" x14ac:dyDescent="0.25">
      <c r="A796" s="287" t="s">
        <v>1412</v>
      </c>
      <c r="B796" s="287"/>
      <c r="C796" s="287" t="s">
        <v>1353</v>
      </c>
      <c r="D796" s="286" t="str">
        <f>IF(ISERROR(VLOOKUP(B796,Translate!$G$3:$H$168,2,FALSE)),"",VLOOKUP(B796,Translate!$G$3:$H$168,2,FALSE))</f>
        <v/>
      </c>
      <c r="M796" s="275" t="str">
        <f t="shared" si="55"/>
        <v/>
      </c>
      <c r="Q796" s="275"/>
      <c r="W796" s="275">
        <f t="shared" si="56"/>
        <v>0</v>
      </c>
      <c r="X796" s="275">
        <f t="shared" si="57"/>
        <v>0</v>
      </c>
    </row>
    <row r="797" spans="1:24" x14ac:dyDescent="0.25">
      <c r="A797" s="287" t="s">
        <v>1139</v>
      </c>
      <c r="B797" s="287"/>
      <c r="C797" s="287" t="s">
        <v>1276</v>
      </c>
      <c r="D797" s="286" t="str">
        <f>IF(ISERROR(VLOOKUP(B797,Translate!$G$3:$H$168,2,FALSE)),"",VLOOKUP(B797,Translate!$G$3:$H$168,2,FALSE))</f>
        <v/>
      </c>
      <c r="M797" s="275" t="str">
        <f t="shared" si="55"/>
        <v/>
      </c>
      <c r="Q797" s="275"/>
      <c r="W797" s="275">
        <f t="shared" si="56"/>
        <v>0</v>
      </c>
      <c r="X797" s="275">
        <f t="shared" si="57"/>
        <v>0</v>
      </c>
    </row>
    <row r="798" spans="1:24" x14ac:dyDescent="0.25">
      <c r="A798" s="1285" t="s">
        <v>70</v>
      </c>
      <c r="B798" s="1285"/>
      <c r="C798" s="1285" t="s">
        <v>2598</v>
      </c>
      <c r="D798" s="286" t="str">
        <f>IF(ISERROR(VLOOKUP(B798,Translate!$G$3:$H$168,2,FALSE)),"",VLOOKUP(B798,Translate!$G$3:$H$168,2,FALSE))</f>
        <v/>
      </c>
      <c r="M798" s="275" t="str">
        <f t="shared" si="55"/>
        <v/>
      </c>
      <c r="Q798" s="275"/>
      <c r="W798" s="275">
        <f t="shared" si="56"/>
        <v>0</v>
      </c>
      <c r="X798" s="275">
        <f t="shared" si="57"/>
        <v>0</v>
      </c>
    </row>
    <row r="799" spans="1:24" x14ac:dyDescent="0.25">
      <c r="A799" s="287" t="s">
        <v>1233</v>
      </c>
      <c r="B799" s="287"/>
      <c r="C799" s="287" t="s">
        <v>1269</v>
      </c>
      <c r="D799" s="286" t="str">
        <f>IF(ISERROR(VLOOKUP(B799,Translate!$G$3:$H$168,2,FALSE)),"",VLOOKUP(B799,Translate!$G$3:$H$168,2,FALSE))</f>
        <v/>
      </c>
      <c r="M799" s="275" t="str">
        <f t="shared" si="55"/>
        <v/>
      </c>
      <c r="Q799" s="275"/>
      <c r="W799" s="275">
        <f t="shared" si="56"/>
        <v>0</v>
      </c>
      <c r="X799" s="275">
        <f t="shared" si="57"/>
        <v>0</v>
      </c>
    </row>
    <row r="800" spans="1:24" x14ac:dyDescent="0.25">
      <c r="A800" s="287" t="s">
        <v>605</v>
      </c>
      <c r="B800" s="287"/>
      <c r="C800" s="287" t="s">
        <v>3158</v>
      </c>
      <c r="D800" s="286" t="str">
        <f>IF(ISERROR(VLOOKUP(B800,Translate!$G$3:$H$168,2,FALSE)),"",VLOOKUP(B800,Translate!$G$3:$H$168,2,FALSE))</f>
        <v/>
      </c>
      <c r="M800" s="275" t="str">
        <f t="shared" si="55"/>
        <v/>
      </c>
      <c r="Q800" s="275"/>
      <c r="W800" s="275">
        <f t="shared" si="56"/>
        <v>0</v>
      </c>
      <c r="X800" s="275">
        <f t="shared" si="57"/>
        <v>0</v>
      </c>
    </row>
    <row r="801" spans="1:24" x14ac:dyDescent="0.25">
      <c r="A801" s="287" t="s">
        <v>567</v>
      </c>
      <c r="B801" s="287"/>
      <c r="C801" s="287" t="s">
        <v>2599</v>
      </c>
      <c r="D801" s="286" t="str">
        <f>IF(ISERROR(VLOOKUP(B801,Translate!$G$3:$H$168,2,FALSE)),"",VLOOKUP(B801,Translate!$G$3:$H$168,2,FALSE))</f>
        <v/>
      </c>
      <c r="M801" s="275" t="str">
        <f t="shared" si="55"/>
        <v/>
      </c>
      <c r="Q801" s="275"/>
      <c r="W801" s="275">
        <f t="shared" si="56"/>
        <v>0</v>
      </c>
      <c r="X801" s="275">
        <f t="shared" si="57"/>
        <v>0</v>
      </c>
    </row>
    <row r="802" spans="1:24" x14ac:dyDescent="0.25">
      <c r="A802" s="1285" t="s">
        <v>2600</v>
      </c>
      <c r="B802" s="1285"/>
      <c r="C802" s="1285" t="s">
        <v>2601</v>
      </c>
      <c r="D802" s="286" t="str">
        <f>IF(ISERROR(VLOOKUP(B802,Translate!$G$3:$H$168,2,FALSE)),"",VLOOKUP(B802,Translate!$G$3:$H$168,2,FALSE))</f>
        <v/>
      </c>
      <c r="M802" s="275" t="str">
        <f t="shared" si="55"/>
        <v/>
      </c>
      <c r="Q802" s="275"/>
      <c r="W802" s="275">
        <f t="shared" si="56"/>
        <v>0</v>
      </c>
      <c r="X802" s="275">
        <f t="shared" si="57"/>
        <v>0</v>
      </c>
    </row>
    <row r="803" spans="1:24" x14ac:dyDescent="0.25">
      <c r="A803" s="287" t="s">
        <v>522</v>
      </c>
      <c r="B803" s="287"/>
      <c r="C803" s="287" t="s">
        <v>2602</v>
      </c>
      <c r="D803" s="286" t="str">
        <f>IF(ISERROR(VLOOKUP(B803,Translate!$G$3:$H$168,2,FALSE)),"",VLOOKUP(B803,Translate!$G$3:$H$168,2,FALSE))</f>
        <v/>
      </c>
      <c r="M803" s="275" t="str">
        <f t="shared" si="55"/>
        <v/>
      </c>
      <c r="Q803" s="275"/>
      <c r="W803" s="275">
        <f t="shared" si="56"/>
        <v>0</v>
      </c>
      <c r="X803" s="275">
        <f t="shared" si="57"/>
        <v>0</v>
      </c>
    </row>
    <row r="804" spans="1:24" x14ac:dyDescent="0.25">
      <c r="A804" s="1285" t="s">
        <v>2603</v>
      </c>
      <c r="B804" s="1285"/>
      <c r="C804" s="1285" t="s">
        <v>2604</v>
      </c>
      <c r="D804" s="286" t="str">
        <f>IF(ISERROR(VLOOKUP(B804,Translate!$G$3:$H$168,2,FALSE)),"",VLOOKUP(B804,Translate!$G$3:$H$168,2,FALSE))</f>
        <v/>
      </c>
      <c r="M804" s="275" t="str">
        <f t="shared" si="55"/>
        <v/>
      </c>
      <c r="Q804" s="275"/>
      <c r="W804" s="275">
        <f t="shared" si="56"/>
        <v>0</v>
      </c>
      <c r="X804" s="275">
        <f t="shared" si="57"/>
        <v>0</v>
      </c>
    </row>
    <row r="805" spans="1:24" x14ac:dyDescent="0.25">
      <c r="A805" s="287" t="s">
        <v>566</v>
      </c>
      <c r="B805" s="287"/>
      <c r="C805" s="287" t="s">
        <v>2605</v>
      </c>
      <c r="D805" s="286" t="str">
        <f>IF(ISERROR(VLOOKUP(B805,Translate!$G$3:$H$168,2,FALSE)),"",VLOOKUP(B805,Translate!$G$3:$H$168,2,FALSE))</f>
        <v/>
      </c>
      <c r="M805" s="275" t="str">
        <f t="shared" si="55"/>
        <v/>
      </c>
      <c r="Q805" s="275"/>
      <c r="W805" s="275">
        <f t="shared" si="56"/>
        <v>0</v>
      </c>
      <c r="X805" s="275">
        <f t="shared" si="57"/>
        <v>0</v>
      </c>
    </row>
    <row r="806" spans="1:24" x14ac:dyDescent="0.25">
      <c r="A806" s="287" t="s">
        <v>1396</v>
      </c>
      <c r="B806" s="287"/>
      <c r="C806" s="287" t="s">
        <v>2606</v>
      </c>
      <c r="D806" s="286" t="str">
        <f>IF(ISERROR(VLOOKUP(B806,Translate!$G$3:$H$168,2,FALSE)),"",VLOOKUP(B806,Translate!$G$3:$H$168,2,FALSE))</f>
        <v/>
      </c>
      <c r="M806" s="275" t="str">
        <f t="shared" si="55"/>
        <v/>
      </c>
      <c r="Q806" s="275"/>
      <c r="W806" s="275">
        <f t="shared" si="56"/>
        <v>0</v>
      </c>
      <c r="X806" s="275">
        <f t="shared" si="57"/>
        <v>0</v>
      </c>
    </row>
    <row r="807" spans="1:24" x14ac:dyDescent="0.25">
      <c r="A807" s="287" t="s">
        <v>11</v>
      </c>
      <c r="B807" s="287"/>
      <c r="C807" s="287" t="s">
        <v>2607</v>
      </c>
      <c r="D807" s="286" t="str">
        <f>IF(ISERROR(VLOOKUP(B807,Translate!$G$3:$H$168,2,FALSE)),"",VLOOKUP(B807,Translate!$G$3:$H$168,2,FALSE))</f>
        <v/>
      </c>
      <c r="M807" s="275" t="str">
        <f t="shared" si="55"/>
        <v/>
      </c>
      <c r="Q807" s="275"/>
      <c r="W807" s="275">
        <f t="shared" si="56"/>
        <v>0</v>
      </c>
      <c r="X807" s="275">
        <f t="shared" si="57"/>
        <v>0</v>
      </c>
    </row>
    <row r="808" spans="1:24" x14ac:dyDescent="0.25">
      <c r="A808" s="287" t="s">
        <v>53</v>
      </c>
      <c r="B808" s="287"/>
      <c r="C808" s="287" t="s">
        <v>1369</v>
      </c>
      <c r="D808" s="286" t="str">
        <f>IF(ISERROR(VLOOKUP(B808,Translate!$G$3:$H$168,2,FALSE)),"",VLOOKUP(B808,Translate!$G$3:$H$168,2,FALSE))</f>
        <v/>
      </c>
      <c r="M808" s="275" t="str">
        <f t="shared" si="55"/>
        <v/>
      </c>
      <c r="Q808" s="275"/>
      <c r="W808" s="275">
        <f t="shared" si="56"/>
        <v>0</v>
      </c>
      <c r="X808" s="275">
        <f t="shared" si="57"/>
        <v>0</v>
      </c>
    </row>
    <row r="809" spans="1:24" x14ac:dyDescent="0.25">
      <c r="A809" s="1331" t="s">
        <v>1166</v>
      </c>
      <c r="B809" s="1331"/>
      <c r="C809" s="1331" t="s">
        <v>2608</v>
      </c>
      <c r="D809" s="286" t="str">
        <f>IF(ISERROR(VLOOKUP(B809,Translate!$G$3:$H$168,2,FALSE)),"",VLOOKUP(B809,Translate!$G$3:$H$168,2,FALSE))</f>
        <v/>
      </c>
      <c r="M809" s="275" t="str">
        <f t="shared" si="55"/>
        <v/>
      </c>
      <c r="Q809" s="275"/>
      <c r="W809" s="275">
        <f t="shared" si="56"/>
        <v>0</v>
      </c>
      <c r="X809" s="275">
        <f t="shared" si="57"/>
        <v>0</v>
      </c>
    </row>
    <row r="810" spans="1:24" x14ac:dyDescent="0.25">
      <c r="A810" s="1285" t="s">
        <v>1147</v>
      </c>
      <c r="B810" s="1285"/>
      <c r="C810" s="1285" t="s">
        <v>2609</v>
      </c>
      <c r="D810" s="286" t="str">
        <f>IF(ISERROR(VLOOKUP(B810,Translate!$G$3:$H$168,2,FALSE)),"",VLOOKUP(B810,Translate!$G$3:$H$168,2,FALSE))</f>
        <v/>
      </c>
      <c r="M810" s="275" t="str">
        <f t="shared" si="55"/>
        <v/>
      </c>
      <c r="Q810" s="275"/>
      <c r="W810" s="275">
        <f t="shared" si="56"/>
        <v>0</v>
      </c>
      <c r="X810" s="275">
        <f t="shared" si="57"/>
        <v>0</v>
      </c>
    </row>
    <row r="811" spans="1:24" x14ac:dyDescent="0.25">
      <c r="A811" s="287" t="s">
        <v>1415</v>
      </c>
      <c r="B811" s="287"/>
      <c r="C811" s="287" t="s">
        <v>1355</v>
      </c>
      <c r="D811" s="286" t="str">
        <f>IF(ISERROR(VLOOKUP(B811,Translate!$G$3:$H$168,2,FALSE)),"",VLOOKUP(B811,Translate!$G$3:$H$168,2,FALSE))</f>
        <v/>
      </c>
      <c r="M811" s="275" t="str">
        <f t="shared" si="55"/>
        <v/>
      </c>
      <c r="Q811" s="275"/>
      <c r="W811" s="275">
        <f t="shared" si="56"/>
        <v>0</v>
      </c>
      <c r="X811" s="275">
        <f t="shared" si="57"/>
        <v>0</v>
      </c>
    </row>
    <row r="812" spans="1:24" x14ac:dyDescent="0.25">
      <c r="A812" s="287" t="s">
        <v>1200</v>
      </c>
      <c r="B812" s="287"/>
      <c r="C812" s="287" t="s">
        <v>1245</v>
      </c>
      <c r="D812" s="286" t="str">
        <f>IF(ISERROR(VLOOKUP(B812,Translate!$G$3:$H$168,2,FALSE)),"",VLOOKUP(B812,Translate!$G$3:$H$168,2,FALSE))</f>
        <v/>
      </c>
      <c r="M812" s="275" t="str">
        <f t="shared" si="55"/>
        <v/>
      </c>
      <c r="Q812" s="275"/>
      <c r="W812" s="275">
        <f t="shared" si="56"/>
        <v>0</v>
      </c>
      <c r="X812" s="275">
        <f t="shared" si="57"/>
        <v>0</v>
      </c>
    </row>
    <row r="813" spans="1:24" x14ac:dyDescent="0.25">
      <c r="A813" s="287" t="s">
        <v>531</v>
      </c>
      <c r="B813" s="287"/>
      <c r="C813" s="287" t="s">
        <v>1361</v>
      </c>
      <c r="D813" s="286" t="str">
        <f>IF(ISERROR(VLOOKUP(B813,Translate!$G$3:$H$168,2,FALSE)),"",VLOOKUP(B813,Translate!$G$3:$H$168,2,FALSE))</f>
        <v/>
      </c>
      <c r="M813" s="275" t="str">
        <f t="shared" si="55"/>
        <v/>
      </c>
      <c r="Q813" s="275"/>
      <c r="W813" s="275">
        <f t="shared" si="56"/>
        <v>0</v>
      </c>
      <c r="X813" s="275">
        <f t="shared" si="57"/>
        <v>0</v>
      </c>
    </row>
    <row r="814" spans="1:24" x14ac:dyDescent="0.25">
      <c r="A814" s="287" t="s">
        <v>39</v>
      </c>
      <c r="B814" s="287"/>
      <c r="C814" s="287" t="s">
        <v>2610</v>
      </c>
      <c r="D814" s="286" t="str">
        <f>IF(ISERROR(VLOOKUP(B814,Translate!$G$3:$H$168,2,FALSE)),"",VLOOKUP(B814,Translate!$G$3:$H$168,2,FALSE))</f>
        <v/>
      </c>
      <c r="M814" s="275" t="str">
        <f t="shared" si="55"/>
        <v/>
      </c>
      <c r="Q814" s="275"/>
      <c r="W814" s="275">
        <f t="shared" si="56"/>
        <v>0</v>
      </c>
      <c r="X814" s="275">
        <f t="shared" si="57"/>
        <v>0</v>
      </c>
    </row>
    <row r="815" spans="1:24" x14ac:dyDescent="0.25">
      <c r="A815" s="287" t="s">
        <v>2611</v>
      </c>
      <c r="B815" s="287"/>
      <c r="C815" s="287" t="s">
        <v>2612</v>
      </c>
      <c r="D815" s="286" t="str">
        <f>IF(ISERROR(VLOOKUP(B815,Translate!$G$3:$H$168,2,FALSE)),"",VLOOKUP(B815,Translate!$G$3:$H$168,2,FALSE))</f>
        <v/>
      </c>
      <c r="M815" s="275" t="str">
        <f t="shared" si="55"/>
        <v/>
      </c>
      <c r="Q815" s="275"/>
      <c r="W815" s="275">
        <f t="shared" si="56"/>
        <v>0</v>
      </c>
      <c r="X815" s="275">
        <f t="shared" si="57"/>
        <v>0</v>
      </c>
    </row>
    <row r="816" spans="1:24" x14ac:dyDescent="0.25">
      <c r="A816" s="287" t="s">
        <v>104</v>
      </c>
      <c r="B816" s="287"/>
      <c r="C816" s="287" t="s">
        <v>1070</v>
      </c>
      <c r="D816" s="286" t="str">
        <f>IF(ISERROR(VLOOKUP(B816,Translate!$G$3:$H$168,2,FALSE)),"",VLOOKUP(B816,Translate!$G$3:$H$168,2,FALSE))</f>
        <v/>
      </c>
      <c r="M816" s="275" t="str">
        <f t="shared" si="55"/>
        <v/>
      </c>
      <c r="Q816" s="275"/>
      <c r="W816" s="275">
        <f t="shared" si="56"/>
        <v>0</v>
      </c>
      <c r="X816" s="275">
        <f t="shared" si="57"/>
        <v>0</v>
      </c>
    </row>
    <row r="817" spans="1:24" x14ac:dyDescent="0.25">
      <c r="A817" s="287" t="s">
        <v>111</v>
      </c>
      <c r="B817" s="287"/>
      <c r="C817" s="287" t="s">
        <v>1071</v>
      </c>
      <c r="D817" s="286" t="str">
        <f>IF(ISERROR(VLOOKUP(B817,Translate!$G$3:$H$168,2,FALSE)),"",VLOOKUP(B817,Translate!$G$3:$H$168,2,FALSE))</f>
        <v/>
      </c>
      <c r="M817" s="275" t="str">
        <f t="shared" si="55"/>
        <v/>
      </c>
      <c r="Q817" s="275"/>
      <c r="W817" s="275">
        <f t="shared" si="56"/>
        <v>0</v>
      </c>
      <c r="X817" s="275">
        <f t="shared" si="57"/>
        <v>0</v>
      </c>
    </row>
    <row r="818" spans="1:24" x14ac:dyDescent="0.25">
      <c r="A818" s="287" t="s">
        <v>341</v>
      </c>
      <c r="B818" s="287"/>
      <c r="C818" s="287" t="s">
        <v>1050</v>
      </c>
      <c r="D818" s="286" t="str">
        <f>IF(ISERROR(VLOOKUP(B818,Translate!$G$3:$H$168,2,FALSE)),"",VLOOKUP(B818,Translate!$G$3:$H$168,2,FALSE))</f>
        <v/>
      </c>
      <c r="M818" s="275" t="str">
        <f t="shared" si="55"/>
        <v/>
      </c>
      <c r="Q818" s="275"/>
      <c r="W818" s="275">
        <f t="shared" si="56"/>
        <v>0</v>
      </c>
      <c r="X818" s="275">
        <f t="shared" si="57"/>
        <v>0</v>
      </c>
    </row>
    <row r="819" spans="1:24" x14ac:dyDescent="0.25">
      <c r="A819" s="287" t="s">
        <v>1419</v>
      </c>
      <c r="B819" s="287"/>
      <c r="C819" s="287" t="s">
        <v>1358</v>
      </c>
      <c r="D819" s="286" t="str">
        <f>IF(ISERROR(VLOOKUP(B819,Translate!$G$3:$H$168,2,FALSE)),"",VLOOKUP(B819,Translate!$G$3:$H$168,2,FALSE))</f>
        <v/>
      </c>
      <c r="M819" s="275" t="str">
        <f t="shared" si="55"/>
        <v/>
      </c>
      <c r="Q819" s="275"/>
      <c r="W819" s="275">
        <f t="shared" si="56"/>
        <v>0</v>
      </c>
      <c r="X819" s="275">
        <f t="shared" si="57"/>
        <v>0</v>
      </c>
    </row>
    <row r="820" spans="1:24" x14ac:dyDescent="0.25">
      <c r="A820" s="287" t="s">
        <v>590</v>
      </c>
      <c r="B820" s="287"/>
      <c r="C820" s="287" t="s">
        <v>954</v>
      </c>
      <c r="D820" s="286" t="str">
        <f>IF(ISERROR(VLOOKUP(B820,Translate!$G$3:$H$168,2,FALSE)),"",VLOOKUP(B820,Translate!$G$3:$H$168,2,FALSE))</f>
        <v/>
      </c>
      <c r="M820" s="275" t="str">
        <f t="shared" si="55"/>
        <v/>
      </c>
      <c r="Q820" s="275"/>
      <c r="W820" s="275">
        <f t="shared" si="56"/>
        <v>0</v>
      </c>
      <c r="X820" s="275">
        <f t="shared" si="57"/>
        <v>0</v>
      </c>
    </row>
    <row r="821" spans="1:24" x14ac:dyDescent="0.25">
      <c r="A821" s="287" t="s">
        <v>443</v>
      </c>
      <c r="B821" s="287"/>
      <c r="C821" s="287" t="s">
        <v>866</v>
      </c>
      <c r="D821" s="286" t="str">
        <f>IF(ISERROR(VLOOKUP(B821,Translate!$G$3:$H$168,2,FALSE)),"",VLOOKUP(B821,Translate!$G$3:$H$168,2,FALSE))</f>
        <v/>
      </c>
      <c r="M821" s="275" t="str">
        <f t="shared" si="55"/>
        <v/>
      </c>
      <c r="Q821" s="275"/>
      <c r="W821" s="275">
        <f t="shared" si="56"/>
        <v>0</v>
      </c>
      <c r="X821" s="275">
        <f t="shared" si="57"/>
        <v>0</v>
      </c>
    </row>
    <row r="822" spans="1:24" x14ac:dyDescent="0.25">
      <c r="A822" s="287" t="s">
        <v>1131</v>
      </c>
      <c r="B822" s="287"/>
      <c r="C822" s="287" t="s">
        <v>1135</v>
      </c>
      <c r="D822" s="286" t="str">
        <f>IF(ISERROR(VLOOKUP(B822,Translate!$G$3:$H$168,2,FALSE)),"",VLOOKUP(B822,Translate!$G$3:$H$168,2,FALSE))</f>
        <v/>
      </c>
      <c r="M822" s="275" t="str">
        <f t="shared" si="55"/>
        <v/>
      </c>
      <c r="Q822" s="275"/>
      <c r="W822" s="275">
        <f t="shared" si="56"/>
        <v>0</v>
      </c>
      <c r="X822" s="275">
        <f t="shared" si="57"/>
        <v>0</v>
      </c>
    </row>
    <row r="823" spans="1:24" x14ac:dyDescent="0.25">
      <c r="A823" s="287" t="s">
        <v>756</v>
      </c>
      <c r="B823" s="287"/>
      <c r="C823" s="287" t="s">
        <v>2613</v>
      </c>
      <c r="D823" s="286" t="str">
        <f>IF(ISERROR(VLOOKUP(B823,Translate!$G$3:$H$168,2,FALSE)),"",VLOOKUP(B823,Translate!$G$3:$H$168,2,FALSE))</f>
        <v/>
      </c>
      <c r="M823" s="275" t="str">
        <f t="shared" si="55"/>
        <v/>
      </c>
      <c r="Q823" s="275"/>
      <c r="W823" s="275">
        <f t="shared" si="56"/>
        <v>0</v>
      </c>
      <c r="X823" s="275">
        <f t="shared" si="57"/>
        <v>0</v>
      </c>
    </row>
    <row r="824" spans="1:24" x14ac:dyDescent="0.25">
      <c r="A824" s="1285" t="s">
        <v>1391</v>
      </c>
      <c r="B824" s="1285"/>
      <c r="C824" s="1285" t="s">
        <v>2614</v>
      </c>
      <c r="D824" s="286" t="str">
        <f>IF(ISERROR(VLOOKUP(B824,Translate!$G$3:$H$168,2,FALSE)),"",VLOOKUP(B824,Translate!$G$3:$H$168,2,FALSE))</f>
        <v/>
      </c>
      <c r="M824" s="275" t="str">
        <f t="shared" si="55"/>
        <v/>
      </c>
      <c r="Q824" s="275"/>
      <c r="W824" s="275">
        <f t="shared" si="56"/>
        <v>0</v>
      </c>
      <c r="X824" s="275">
        <f t="shared" si="57"/>
        <v>0</v>
      </c>
    </row>
    <row r="825" spans="1:24" x14ac:dyDescent="0.25">
      <c r="A825" s="287" t="s">
        <v>748</v>
      </c>
      <c r="B825" s="287"/>
      <c r="C825" s="287" t="s">
        <v>1062</v>
      </c>
      <c r="D825" s="286" t="str">
        <f>IF(ISERROR(VLOOKUP(B825,Translate!$G$3:$H$168,2,FALSE)),"",VLOOKUP(B825,Translate!$G$3:$H$168,2,FALSE))</f>
        <v/>
      </c>
      <c r="M825" s="275" t="str">
        <f t="shared" si="55"/>
        <v/>
      </c>
      <c r="Q825" s="275"/>
      <c r="W825" s="275">
        <f t="shared" si="56"/>
        <v>0</v>
      </c>
      <c r="X825" s="275">
        <f t="shared" si="57"/>
        <v>0</v>
      </c>
    </row>
    <row r="826" spans="1:24" x14ac:dyDescent="0.25">
      <c r="A826" s="1285" t="s">
        <v>1011</v>
      </c>
      <c r="B826" s="1285"/>
      <c r="C826" s="1285" t="s">
        <v>2615</v>
      </c>
      <c r="D826" s="286" t="str">
        <f>IF(ISERROR(VLOOKUP(B826,Translate!$G$3:$H$168,2,FALSE)),"",VLOOKUP(B826,Translate!$G$3:$H$168,2,FALSE))</f>
        <v/>
      </c>
      <c r="M826" s="275" t="str">
        <f t="shared" si="55"/>
        <v/>
      </c>
      <c r="Q826" s="275"/>
      <c r="W826" s="275">
        <f t="shared" si="56"/>
        <v>0</v>
      </c>
      <c r="X826" s="275">
        <f t="shared" si="57"/>
        <v>0</v>
      </c>
    </row>
    <row r="827" spans="1:24" x14ac:dyDescent="0.25">
      <c r="A827" s="1331" t="s">
        <v>142</v>
      </c>
      <c r="B827" s="1331"/>
      <c r="C827" s="1331" t="s">
        <v>2616</v>
      </c>
      <c r="D827" s="286" t="str">
        <f>IF(ISERROR(VLOOKUP(B827,Translate!$G$3:$H$168,2,FALSE)),"",VLOOKUP(B827,Translate!$G$3:$H$168,2,FALSE))</f>
        <v/>
      </c>
      <c r="M827" s="275" t="str">
        <f t="shared" si="55"/>
        <v/>
      </c>
      <c r="Q827" s="275"/>
      <c r="W827" s="275">
        <f t="shared" si="56"/>
        <v>0</v>
      </c>
      <c r="X827" s="275">
        <f t="shared" si="57"/>
        <v>0</v>
      </c>
    </row>
    <row r="828" spans="1:24" x14ac:dyDescent="0.25">
      <c r="A828" s="1285" t="s">
        <v>160</v>
      </c>
      <c r="B828" s="1285"/>
      <c r="C828" s="1285" t="s">
        <v>2617</v>
      </c>
      <c r="D828" s="286" t="str">
        <f>IF(ISERROR(VLOOKUP(B828,Translate!$G$3:$H$168,2,FALSE)),"",VLOOKUP(B828,Translate!$G$3:$H$168,2,FALSE))</f>
        <v/>
      </c>
      <c r="M828" s="275" t="str">
        <f t="shared" si="55"/>
        <v/>
      </c>
      <c r="Q828" s="275"/>
      <c r="W828" s="275">
        <f t="shared" si="56"/>
        <v>0</v>
      </c>
      <c r="X828" s="275">
        <f t="shared" si="57"/>
        <v>0</v>
      </c>
    </row>
    <row r="829" spans="1:24" x14ac:dyDescent="0.25">
      <c r="A829" s="287" t="s">
        <v>476</v>
      </c>
      <c r="B829" s="287"/>
      <c r="C829" s="287" t="s">
        <v>858</v>
      </c>
      <c r="D829" s="286" t="str">
        <f>IF(ISERROR(VLOOKUP(B829,Translate!$G$3:$H$168,2,FALSE)),"",VLOOKUP(B829,Translate!$G$3:$H$168,2,FALSE))</f>
        <v/>
      </c>
      <c r="M829" s="275" t="str">
        <f t="shared" si="55"/>
        <v/>
      </c>
      <c r="Q829" s="275"/>
      <c r="W829" s="275">
        <f t="shared" si="56"/>
        <v>0</v>
      </c>
      <c r="X829" s="275">
        <f t="shared" si="57"/>
        <v>0</v>
      </c>
    </row>
    <row r="830" spans="1:24" x14ac:dyDescent="0.25">
      <c r="A830" s="287" t="s">
        <v>473</v>
      </c>
      <c r="B830" s="287"/>
      <c r="C830" s="287" t="s">
        <v>855</v>
      </c>
      <c r="D830" s="286" t="str">
        <f>IF(ISERROR(VLOOKUP(B830,Translate!$G$3:$H$168,2,FALSE)),"",VLOOKUP(B830,Translate!$G$3:$H$168,2,FALSE))</f>
        <v/>
      </c>
      <c r="M830" s="275" t="str">
        <f t="shared" si="55"/>
        <v/>
      </c>
      <c r="Q830" s="275"/>
      <c r="W830" s="275">
        <f t="shared" si="56"/>
        <v>0</v>
      </c>
      <c r="X830" s="275">
        <f t="shared" si="57"/>
        <v>0</v>
      </c>
    </row>
    <row r="831" spans="1:24" x14ac:dyDescent="0.25">
      <c r="A831" s="287" t="s">
        <v>646</v>
      </c>
      <c r="B831" s="287"/>
      <c r="C831" s="287" t="s">
        <v>963</v>
      </c>
      <c r="D831" s="286" t="str">
        <f>IF(ISERROR(VLOOKUP(B831,Translate!$G$3:$H$168,2,FALSE)),"",VLOOKUP(B831,Translate!$G$3:$H$168,2,FALSE))</f>
        <v/>
      </c>
      <c r="M831" s="275" t="str">
        <f t="shared" si="55"/>
        <v/>
      </c>
      <c r="Q831" s="275"/>
      <c r="W831" s="275">
        <f t="shared" si="56"/>
        <v>0</v>
      </c>
      <c r="X831" s="275">
        <f t="shared" si="57"/>
        <v>0</v>
      </c>
    </row>
    <row r="832" spans="1:24" x14ac:dyDescent="0.25">
      <c r="A832" s="287" t="s">
        <v>670</v>
      </c>
      <c r="B832" s="287"/>
      <c r="C832" s="287" t="s">
        <v>899</v>
      </c>
      <c r="D832" s="286" t="str">
        <f>IF(ISERROR(VLOOKUP(B832,Translate!$G$3:$H$168,2,FALSE)),"",VLOOKUP(B832,Translate!$G$3:$H$168,2,FALSE))</f>
        <v/>
      </c>
      <c r="M832" s="275" t="str">
        <f t="shared" si="55"/>
        <v/>
      </c>
      <c r="Q832" s="275"/>
      <c r="W832" s="275">
        <f t="shared" si="56"/>
        <v>0</v>
      </c>
      <c r="X832" s="275">
        <f t="shared" si="57"/>
        <v>0</v>
      </c>
    </row>
    <row r="833" spans="1:24" x14ac:dyDescent="0.25">
      <c r="A833" s="1331" t="s">
        <v>671</v>
      </c>
      <c r="B833" s="1331"/>
      <c r="C833" s="1331" t="s">
        <v>2618</v>
      </c>
      <c r="D833" s="286" t="str">
        <f>IF(ISERROR(VLOOKUP(B833,Translate!$G$3:$H$168,2,FALSE)),"",VLOOKUP(B833,Translate!$G$3:$H$168,2,FALSE))</f>
        <v/>
      </c>
      <c r="M833" s="275" t="str">
        <f t="shared" si="55"/>
        <v/>
      </c>
      <c r="Q833" s="275"/>
      <c r="W833" s="275">
        <f t="shared" si="56"/>
        <v>0</v>
      </c>
      <c r="X833" s="275">
        <f t="shared" si="57"/>
        <v>0</v>
      </c>
    </row>
    <row r="834" spans="1:24" x14ac:dyDescent="0.25">
      <c r="A834" s="287" t="s">
        <v>668</v>
      </c>
      <c r="B834" s="287"/>
      <c r="C834" s="287" t="s">
        <v>897</v>
      </c>
      <c r="D834" s="286" t="str">
        <f>IF(ISERROR(VLOOKUP(B834,Translate!$G$3:$H$168,2,FALSE)),"",VLOOKUP(B834,Translate!$G$3:$H$168,2,FALSE))</f>
        <v/>
      </c>
      <c r="M834" s="275" t="str">
        <f t="shared" si="55"/>
        <v/>
      </c>
      <c r="Q834" s="275"/>
      <c r="W834" s="275">
        <f t="shared" si="56"/>
        <v>0</v>
      </c>
      <c r="X834" s="275">
        <f t="shared" si="57"/>
        <v>0</v>
      </c>
    </row>
    <row r="835" spans="1:24" x14ac:dyDescent="0.25">
      <c r="A835" s="287" t="s">
        <v>672</v>
      </c>
      <c r="B835" s="287"/>
      <c r="C835" s="287" t="s">
        <v>896</v>
      </c>
      <c r="D835" s="286" t="str">
        <f>IF(ISERROR(VLOOKUP(B835,Translate!$G$3:$H$168,2,FALSE)),"",VLOOKUP(B835,Translate!$G$3:$H$168,2,FALSE))</f>
        <v/>
      </c>
      <c r="M835" s="275" t="str">
        <f t="shared" si="55"/>
        <v/>
      </c>
      <c r="Q835" s="275"/>
      <c r="W835" s="275">
        <f t="shared" si="56"/>
        <v>0</v>
      </c>
      <c r="X835" s="275">
        <f t="shared" si="57"/>
        <v>0</v>
      </c>
    </row>
    <row r="836" spans="1:24" x14ac:dyDescent="0.25">
      <c r="A836" s="287" t="s">
        <v>669</v>
      </c>
      <c r="B836" s="287"/>
      <c r="C836" s="287" t="s">
        <v>898</v>
      </c>
      <c r="D836" s="286" t="str">
        <f>IF(ISERROR(VLOOKUP(B836,Translate!$G$3:$H$168,2,FALSE)),"",VLOOKUP(B836,Translate!$G$3:$H$168,2,FALSE))</f>
        <v/>
      </c>
      <c r="M836" s="275" t="str">
        <f t="shared" si="55"/>
        <v/>
      </c>
      <c r="Q836" s="275"/>
      <c r="W836" s="275">
        <f t="shared" si="56"/>
        <v>0</v>
      </c>
      <c r="X836" s="275">
        <f t="shared" si="57"/>
        <v>0</v>
      </c>
    </row>
    <row r="837" spans="1:24" x14ac:dyDescent="0.25">
      <c r="A837" s="287" t="s">
        <v>563</v>
      </c>
      <c r="B837" s="287"/>
      <c r="C837" s="287" t="s">
        <v>1378</v>
      </c>
      <c r="D837" s="286" t="str">
        <f>IF(ISERROR(VLOOKUP(B837,Translate!$G$3:$H$168,2,FALSE)),"",VLOOKUP(B837,Translate!$G$3:$H$168,2,FALSE))</f>
        <v/>
      </c>
      <c r="M837" s="275" t="str">
        <f t="shared" si="55"/>
        <v/>
      </c>
      <c r="Q837" s="275"/>
      <c r="W837" s="275">
        <f t="shared" si="56"/>
        <v>0</v>
      </c>
      <c r="X837" s="275">
        <f t="shared" si="57"/>
        <v>0</v>
      </c>
    </row>
    <row r="838" spans="1:24" x14ac:dyDescent="0.25">
      <c r="A838" s="1285" t="s">
        <v>3137</v>
      </c>
      <c r="B838" s="1285"/>
      <c r="C838" s="1285" t="s">
        <v>3136</v>
      </c>
      <c r="D838" s="286" t="str">
        <f>IF(ISERROR(VLOOKUP(B838,Translate!$G$3:$H$168,2,FALSE)),"",VLOOKUP(B838,Translate!$G$3:$H$168,2,FALSE))</f>
        <v/>
      </c>
      <c r="M838" s="275" t="str">
        <f t="shared" si="55"/>
        <v/>
      </c>
      <c r="Q838" s="275"/>
      <c r="W838" s="275">
        <f t="shared" si="56"/>
        <v>0</v>
      </c>
      <c r="X838" s="275">
        <f t="shared" si="57"/>
        <v>0</v>
      </c>
    </row>
    <row r="839" spans="1:24" x14ac:dyDescent="0.25">
      <c r="A839" s="1331" t="s">
        <v>1128</v>
      </c>
      <c r="B839" s="1331"/>
      <c r="C839" s="1331" t="s">
        <v>2619</v>
      </c>
      <c r="D839" s="286" t="str">
        <f>IF(ISERROR(VLOOKUP(B839,Translate!$G$3:$H$168,2,FALSE)),"",VLOOKUP(B839,Translate!$G$3:$H$168,2,FALSE))</f>
        <v/>
      </c>
      <c r="M839" s="275" t="str">
        <f t="shared" ref="M839:M848" si="58">IF(ISERROR(FIND(" (include",O839)),"",RIGHT(O839,LEN(O839)-FIND(" (include",O839)))</f>
        <v/>
      </c>
      <c r="Q839" s="275"/>
      <c r="W839" s="275">
        <f t="shared" si="56"/>
        <v>0</v>
      </c>
      <c r="X839" s="275">
        <f t="shared" si="57"/>
        <v>0</v>
      </c>
    </row>
    <row r="840" spans="1:24" x14ac:dyDescent="0.25">
      <c r="A840" s="1285" t="s">
        <v>3138</v>
      </c>
      <c r="B840" s="1285"/>
      <c r="C840" s="1285" t="s">
        <v>3140</v>
      </c>
      <c r="D840" s="286" t="str">
        <f>IF(ISERROR(VLOOKUP(B840,Translate!$G$3:$H$168,2,FALSE)),"",VLOOKUP(B840,Translate!$G$3:$H$168,2,FALSE))</f>
        <v/>
      </c>
      <c r="M840" s="275" t="str">
        <f t="shared" si="58"/>
        <v/>
      </c>
      <c r="Q840" s="275"/>
      <c r="W840" s="275">
        <f t="shared" si="56"/>
        <v>0</v>
      </c>
      <c r="X840" s="275">
        <f t="shared" si="57"/>
        <v>0</v>
      </c>
    </row>
    <row r="841" spans="1:24" x14ac:dyDescent="0.25">
      <c r="A841" s="1331" t="s">
        <v>1101</v>
      </c>
      <c r="B841" s="1331"/>
      <c r="C841" s="1331" t="s">
        <v>2620</v>
      </c>
      <c r="D841" s="286" t="str">
        <f>IF(ISERROR(VLOOKUP(B841,Translate!$G$3:$H$168,2,FALSE)),"",VLOOKUP(B841,Translate!$G$3:$H$168,2,FALSE))</f>
        <v/>
      </c>
      <c r="M841" s="275" t="str">
        <f t="shared" si="58"/>
        <v/>
      </c>
      <c r="Q841" s="275"/>
      <c r="W841" s="275">
        <f t="shared" si="56"/>
        <v>0</v>
      </c>
      <c r="X841" s="275">
        <f t="shared" si="57"/>
        <v>0</v>
      </c>
    </row>
    <row r="842" spans="1:24" x14ac:dyDescent="0.25">
      <c r="A842" s="287" t="s">
        <v>1105</v>
      </c>
      <c r="B842" s="287"/>
      <c r="C842" s="287" t="s">
        <v>1111</v>
      </c>
      <c r="D842" s="286" t="str">
        <f>IF(ISERROR(VLOOKUP(B842,Translate!$G$3:$H$168,2,FALSE)),"",VLOOKUP(B842,Translate!$G$3:$H$168,2,FALSE))</f>
        <v/>
      </c>
      <c r="M842" s="275" t="str">
        <f t="shared" si="58"/>
        <v/>
      </c>
      <c r="Q842" s="275"/>
      <c r="W842" s="275">
        <f t="shared" si="56"/>
        <v>0</v>
      </c>
      <c r="X842" s="275">
        <f t="shared" si="57"/>
        <v>0</v>
      </c>
    </row>
    <row r="843" spans="1:24" x14ac:dyDescent="0.25">
      <c r="A843" s="287" t="s">
        <v>1125</v>
      </c>
      <c r="B843" s="287"/>
      <c r="C843" s="287" t="s">
        <v>1133</v>
      </c>
      <c r="D843" s="286" t="str">
        <f>IF(ISERROR(VLOOKUP(B843,Translate!$G$3:$H$168,2,FALSE)),"",VLOOKUP(B843,Translate!$G$3:$H$168,2,FALSE))</f>
        <v/>
      </c>
      <c r="M843" s="275" t="str">
        <f t="shared" si="58"/>
        <v/>
      </c>
      <c r="Q843" s="275"/>
      <c r="W843" s="275">
        <f t="shared" si="56"/>
        <v>0</v>
      </c>
      <c r="X843" s="275">
        <f t="shared" si="57"/>
        <v>0</v>
      </c>
    </row>
    <row r="844" spans="1:24" x14ac:dyDescent="0.25">
      <c r="A844" s="1285" t="s">
        <v>117</v>
      </c>
      <c r="B844" s="1285"/>
      <c r="C844" s="1285" t="s">
        <v>117</v>
      </c>
      <c r="D844" s="286" t="str">
        <f>IF(ISERROR(VLOOKUP(B844,Translate!$G$3:$H$168,2,FALSE)),"",VLOOKUP(B844,Translate!$G$3:$H$168,2,FALSE))</f>
        <v/>
      </c>
      <c r="M844" s="275" t="str">
        <f t="shared" si="58"/>
        <v/>
      </c>
      <c r="Q844" s="275"/>
      <c r="W844" s="275">
        <f t="shared" si="56"/>
        <v>0</v>
      </c>
      <c r="X844" s="275">
        <f t="shared" si="57"/>
        <v>0</v>
      </c>
    </row>
    <row r="845" spans="1:24" x14ac:dyDescent="0.25">
      <c r="A845" s="287" t="s">
        <v>1431</v>
      </c>
      <c r="B845" s="287"/>
      <c r="C845" s="287" t="s">
        <v>1024</v>
      </c>
      <c r="D845" s="286" t="str">
        <f>IF(ISERROR(VLOOKUP(B845,Translate!$G$3:$H$168,2,FALSE)),"",VLOOKUP(B845,Translate!$G$3:$H$168,2,FALSE))</f>
        <v/>
      </c>
      <c r="M845" s="275" t="str">
        <f t="shared" si="58"/>
        <v/>
      </c>
      <c r="Q845" s="275"/>
      <c r="W845" s="275">
        <f t="shared" si="56"/>
        <v>0</v>
      </c>
      <c r="X845" s="275">
        <f t="shared" si="57"/>
        <v>0</v>
      </c>
    </row>
    <row r="846" spans="1:24" x14ac:dyDescent="0.25">
      <c r="A846" s="287" t="s">
        <v>1079</v>
      </c>
      <c r="B846" s="287"/>
      <c r="C846" s="287" t="s">
        <v>1082</v>
      </c>
      <c r="D846" s="286" t="str">
        <f>IF(ISERROR(VLOOKUP(B846,Translate!$G$3:$H$168,2,FALSE)),"",VLOOKUP(B846,Translate!$G$3:$H$168,2,FALSE))</f>
        <v/>
      </c>
      <c r="M846" s="275" t="str">
        <f t="shared" si="58"/>
        <v/>
      </c>
      <c r="Q846" s="275"/>
      <c r="W846" s="275">
        <f t="shared" si="56"/>
        <v>0</v>
      </c>
      <c r="X846" s="275">
        <f t="shared" si="57"/>
        <v>0</v>
      </c>
    </row>
    <row r="847" spans="1:24" x14ac:dyDescent="0.25">
      <c r="A847" s="287" t="s">
        <v>1080</v>
      </c>
      <c r="B847" s="287"/>
      <c r="C847" s="287" t="s">
        <v>1083</v>
      </c>
      <c r="D847" s="286" t="str">
        <f>IF(ISERROR(VLOOKUP(B847,Translate!$G$3:$H$168,2,FALSE)),"",VLOOKUP(B847,Translate!$G$3:$H$168,2,FALSE))</f>
        <v/>
      </c>
      <c r="M847" s="275" t="str">
        <f t="shared" si="58"/>
        <v/>
      </c>
      <c r="Q847" s="275"/>
      <c r="W847" s="275">
        <f t="shared" si="56"/>
        <v>0</v>
      </c>
      <c r="X847" s="275">
        <f t="shared" si="57"/>
        <v>0</v>
      </c>
    </row>
    <row r="848" spans="1:24" x14ac:dyDescent="0.25">
      <c r="A848" s="1285" t="s">
        <v>1077</v>
      </c>
      <c r="B848" s="1285"/>
      <c r="C848" s="1285" t="s">
        <v>2621</v>
      </c>
      <c r="D848" s="286" t="str">
        <f>IF(ISERROR(VLOOKUP(B848,Translate!$G$3:$H$168,2,FALSE)),"",VLOOKUP(B848,Translate!$G$3:$H$168,2,FALSE))</f>
        <v/>
      </c>
      <c r="M848" s="275" t="str">
        <f t="shared" si="58"/>
        <v/>
      </c>
      <c r="Q848" s="275"/>
      <c r="W848" s="275">
        <f t="shared" si="56"/>
        <v>0</v>
      </c>
      <c r="X848" s="275">
        <f t="shared" si="57"/>
        <v>0</v>
      </c>
    </row>
    <row r="849" spans="1:29" x14ac:dyDescent="0.25">
      <c r="A849" s="1331" t="s">
        <v>1</v>
      </c>
      <c r="B849" s="1331"/>
      <c r="C849" s="1331" t="s">
        <v>2622</v>
      </c>
      <c r="D849" s="286" t="str">
        <f>IF(ISERROR(VLOOKUP(B849,Translate!$G$3:$H$168,2,FALSE)),"",VLOOKUP(B849,Translate!$G$3:$H$168,2,FALSE))</f>
        <v/>
      </c>
      <c r="Q849" s="275"/>
      <c r="W849" s="275">
        <f t="shared" si="56"/>
        <v>0</v>
      </c>
      <c r="X849" s="275">
        <f t="shared" si="57"/>
        <v>0</v>
      </c>
    </row>
    <row r="850" spans="1:29" x14ac:dyDescent="0.25">
      <c r="A850" s="1285" t="s">
        <v>432</v>
      </c>
      <c r="B850" s="1285"/>
      <c r="C850" s="1285" t="s">
        <v>2623</v>
      </c>
      <c r="D850" s="286" t="str">
        <f>IF(ISERROR(VLOOKUP(B850,Translate!$G$3:$H$168,2,FALSE)),"",VLOOKUP(B850,Translate!$G$3:$H$168,2,FALSE))</f>
        <v/>
      </c>
      <c r="Q850" s="275"/>
      <c r="W850" s="275">
        <f t="shared" si="56"/>
        <v>0</v>
      </c>
      <c r="X850" s="275">
        <f t="shared" si="57"/>
        <v>0</v>
      </c>
    </row>
    <row r="851" spans="1:29" x14ac:dyDescent="0.25">
      <c r="A851" s="287" t="s">
        <v>1487</v>
      </c>
      <c r="B851" s="287"/>
      <c r="C851" s="287" t="s">
        <v>946</v>
      </c>
      <c r="D851" s="286" t="str">
        <f>IF(ISERROR(VLOOKUP(B851,Translate!$G$3:$H$168,2,FALSE)),"",VLOOKUP(B851,Translate!$G$3:$H$168,2,FALSE))</f>
        <v/>
      </c>
      <c r="Q851" s="275"/>
      <c r="W851" s="275">
        <f t="shared" si="56"/>
        <v>0</v>
      </c>
      <c r="X851" s="275">
        <f t="shared" si="57"/>
        <v>0</v>
      </c>
    </row>
    <row r="852" spans="1:29" x14ac:dyDescent="0.25">
      <c r="A852" s="1285" t="s">
        <v>1489</v>
      </c>
      <c r="B852" s="1285"/>
      <c r="C852" s="1285" t="s">
        <v>2624</v>
      </c>
      <c r="D852" s="286" t="str">
        <f>IF(ISERROR(VLOOKUP(B852,Translate!$G$3:$H$168,2,FALSE)),"",VLOOKUP(B852,Translate!$G$3:$H$168,2,FALSE))</f>
        <v/>
      </c>
      <c r="Q852" s="275"/>
      <c r="W852" s="275">
        <f t="shared" si="56"/>
        <v>0</v>
      </c>
      <c r="X852" s="275">
        <f t="shared" si="57"/>
        <v>0</v>
      </c>
    </row>
    <row r="853" spans="1:29" x14ac:dyDescent="0.25">
      <c r="A853" s="281" t="s">
        <v>1483</v>
      </c>
      <c r="B853" s="287"/>
      <c r="C853" s="287" t="s">
        <v>944</v>
      </c>
      <c r="D853" s="286" t="str">
        <f>IF(ISERROR(VLOOKUP(B853,Translate!$G$3:$H$168,2,FALSE)),"",VLOOKUP(B853,Translate!$G$3:$H$168,2,FALSE))</f>
        <v/>
      </c>
      <c r="Q853" s="275"/>
      <c r="W853" s="275">
        <f t="shared" si="56"/>
        <v>0</v>
      </c>
      <c r="X853" s="275">
        <f t="shared" si="57"/>
        <v>0</v>
      </c>
    </row>
    <row r="854" spans="1:29" x14ac:dyDescent="0.25">
      <c r="A854" s="281" t="s">
        <v>1481</v>
      </c>
      <c r="B854" s="287"/>
      <c r="C854" s="287" t="s">
        <v>943</v>
      </c>
      <c r="D854" s="286" t="str">
        <f>IF(ISERROR(VLOOKUP(B854,Translate!$G$3:$H$168,2,FALSE)),"",VLOOKUP(B854,Translate!$G$3:$H$168,2,FALSE))</f>
        <v/>
      </c>
      <c r="Q854" s="275"/>
      <c r="W854" s="275">
        <f t="shared" si="56"/>
        <v>0</v>
      </c>
      <c r="X854" s="275">
        <f t="shared" si="57"/>
        <v>0</v>
      </c>
    </row>
    <row r="855" spans="1:29" x14ac:dyDescent="0.25">
      <c r="A855" s="287" t="s">
        <v>1485</v>
      </c>
      <c r="B855" s="287"/>
      <c r="C855" s="287" t="s">
        <v>945</v>
      </c>
      <c r="D855" s="286" t="str">
        <f>IF(ISERROR(VLOOKUP(B855,Translate!$G$3:$H$168,2,FALSE)),"",VLOOKUP(B855,Translate!$G$3:$H$168,2,FALSE))</f>
        <v/>
      </c>
      <c r="Q855" s="275"/>
      <c r="W855" s="275">
        <f t="shared" si="56"/>
        <v>0</v>
      </c>
      <c r="X855" s="275">
        <f t="shared" si="57"/>
        <v>0</v>
      </c>
    </row>
    <row r="856" spans="1:29" x14ac:dyDescent="0.25">
      <c r="A856" s="287" t="s">
        <v>1199</v>
      </c>
      <c r="B856" s="287"/>
      <c r="C856" s="287" t="s">
        <v>1244</v>
      </c>
      <c r="D856" s="286" t="str">
        <f>IF(ISERROR(VLOOKUP(B856,Translate!$G$3:$H$168,2,FALSE)),"",VLOOKUP(B856,Translate!$G$3:$H$168,2,FALSE))</f>
        <v/>
      </c>
      <c r="Q856" s="275"/>
      <c r="W856" s="275">
        <f t="shared" si="56"/>
        <v>0</v>
      </c>
      <c r="X856" s="275">
        <f t="shared" si="57"/>
        <v>0</v>
      </c>
    </row>
    <row r="857" spans="1:29" x14ac:dyDescent="0.25">
      <c r="A857" s="1331" t="s">
        <v>1153</v>
      </c>
      <c r="B857" s="1331"/>
      <c r="C857" s="1331" t="s">
        <v>2625</v>
      </c>
      <c r="D857" s="286" t="str">
        <f>IF(ISERROR(VLOOKUP(B857,Translate!$G$3:$H$168,2,FALSE)),"",VLOOKUP(B857,Translate!$G$3:$H$168,2,FALSE))</f>
        <v/>
      </c>
      <c r="Q857" s="275"/>
      <c r="W857" s="275">
        <f>IF(LEFT(V857,1)=" ",RIGHT(V857,LEN(V857)-1),V857)</f>
        <v>0</v>
      </c>
      <c r="X857" s="275">
        <f>IF(LEFT(W857,1)=" ",1,0)</f>
        <v>0</v>
      </c>
    </row>
    <row r="858" spans="1:29" x14ac:dyDescent="0.25">
      <c r="A858" s="1285" t="s">
        <v>1088</v>
      </c>
      <c r="B858" s="1285"/>
      <c r="C858" s="1285" t="s">
        <v>2626</v>
      </c>
      <c r="D858" s="286" t="str">
        <f>IF(ISERROR(VLOOKUP(B858,Translate!$G$3:$H$168,2,FALSE)),"",VLOOKUP(B858,Translate!$G$3:$H$168,2,FALSE))</f>
        <v/>
      </c>
      <c r="Q858" s="275"/>
      <c r="W858" s="275">
        <f>IF(LEFT(V858,1)=" ",RIGHT(V858,LEN(V858)-1),V858)</f>
        <v>0</v>
      </c>
      <c r="X858" s="275">
        <f>IF(LEFT(W858,1)=" ",1,0)</f>
        <v>0</v>
      </c>
    </row>
    <row r="859" spans="1:29" x14ac:dyDescent="0.25">
      <c r="A859" s="1331" t="s">
        <v>1236</v>
      </c>
      <c r="B859" s="1331"/>
      <c r="C859" s="1331" t="s">
        <v>2627</v>
      </c>
      <c r="D859" s="286" t="str">
        <f>IF(ISERROR(VLOOKUP(B859,Translate!$G$3:$H$168,2,FALSE)),"",VLOOKUP(B859,Translate!$G$3:$H$168,2,FALSE))</f>
        <v/>
      </c>
      <c r="Q859" s="275"/>
      <c r="W859" s="275">
        <f>IF(LEFT(V859,1)=" ",RIGHT(V859,LEN(V859)-1),V859)</f>
        <v>0</v>
      </c>
      <c r="X859" s="275">
        <f>IF(LEFT(W859,1)=" ",1,0)</f>
        <v>0</v>
      </c>
    </row>
    <row r="860" spans="1:29" x14ac:dyDescent="0.25">
      <c r="A860" s="287" t="s">
        <v>589</v>
      </c>
      <c r="B860" s="287"/>
      <c r="C860" s="287" t="s">
        <v>953</v>
      </c>
      <c r="D860" s="286" t="str">
        <f>IF(ISERROR(VLOOKUP(B860,Translate!$G$3:$H$168,2,FALSE)),"",VLOOKUP(B860,Translate!$G$3:$H$168,2,FALSE))</f>
        <v/>
      </c>
      <c r="Q860" s="275"/>
      <c r="W860" s="275">
        <f>IF(LEFT(V860,1)=" ",RIGHT(V860,LEN(V860)-1),V860)</f>
        <v>0</v>
      </c>
      <c r="X860" s="275">
        <f>IF(LEFT(W860,1)=" ",1,0)</f>
        <v>0</v>
      </c>
    </row>
    <row r="861" spans="1:29" x14ac:dyDescent="0.25">
      <c r="A861" s="287" t="s">
        <v>1144</v>
      </c>
      <c r="B861" s="287"/>
      <c r="C861" s="287" t="s">
        <v>1293</v>
      </c>
      <c r="D861" s="286" t="str">
        <f>IF(ISERROR(VLOOKUP(B861,Translate!$G$3:$H$168,2,FALSE)),"",VLOOKUP(B861,Translate!$G$3:$H$168,2,FALSE))</f>
        <v/>
      </c>
      <c r="X861" s="275">
        <f t="shared" ref="X861:AB876" si="59">IF(LEFT(W861,1)=" ",RIGHT(W861,LEN(W861)-1),W861)</f>
        <v>0</v>
      </c>
      <c r="Y861" s="275">
        <f t="shared" si="59"/>
        <v>0</v>
      </c>
      <c r="Z861" s="275">
        <f t="shared" si="59"/>
        <v>0</v>
      </c>
      <c r="AA861" s="275">
        <f t="shared" si="59"/>
        <v>0</v>
      </c>
      <c r="AB861" s="275">
        <f t="shared" si="59"/>
        <v>0</v>
      </c>
      <c r="AC861" s="275">
        <f t="shared" ref="AC861:AC924" si="60">IF(LEFT(AB861,1)=" ",1,0)</f>
        <v>0</v>
      </c>
    </row>
    <row r="862" spans="1:29" x14ac:dyDescent="0.25">
      <c r="A862" s="287" t="s">
        <v>185</v>
      </c>
      <c r="B862" s="287"/>
      <c r="C862" s="287" t="s">
        <v>1308</v>
      </c>
      <c r="D862" s="286" t="str">
        <f>IF(ISERROR(VLOOKUP(B862,Translate!$G$3:$H$168,2,FALSE)),"",VLOOKUP(B862,Translate!$G$3:$H$168,2,FALSE))</f>
        <v/>
      </c>
      <c r="X862" s="275">
        <f t="shared" si="59"/>
        <v>0</v>
      </c>
      <c r="Y862" s="275">
        <f t="shared" si="59"/>
        <v>0</v>
      </c>
      <c r="Z862" s="275">
        <f t="shared" si="59"/>
        <v>0</v>
      </c>
      <c r="AA862" s="275">
        <f t="shared" si="59"/>
        <v>0</v>
      </c>
      <c r="AB862" s="275">
        <f t="shared" si="59"/>
        <v>0</v>
      </c>
      <c r="AC862" s="275">
        <f t="shared" si="60"/>
        <v>0</v>
      </c>
    </row>
    <row r="863" spans="1:29" x14ac:dyDescent="0.25">
      <c r="A863" s="287" t="s">
        <v>183</v>
      </c>
      <c r="B863" s="287"/>
      <c r="C863" s="287" t="s">
        <v>1307</v>
      </c>
      <c r="D863" s="286" t="str">
        <f>IF(ISERROR(VLOOKUP(B863,Translate!$G$3:$H$168,2,FALSE)),"",VLOOKUP(B863,Translate!$G$3:$H$168,2,FALSE))</f>
        <v/>
      </c>
      <c r="X863" s="275">
        <f t="shared" si="59"/>
        <v>0</v>
      </c>
      <c r="Y863" s="275">
        <f t="shared" si="59"/>
        <v>0</v>
      </c>
      <c r="Z863" s="275">
        <f t="shared" si="59"/>
        <v>0</v>
      </c>
      <c r="AA863" s="275">
        <f t="shared" si="59"/>
        <v>0</v>
      </c>
      <c r="AB863" s="275">
        <f t="shared" si="59"/>
        <v>0</v>
      </c>
      <c r="AC863" s="275">
        <f t="shared" si="60"/>
        <v>0</v>
      </c>
    </row>
    <row r="864" spans="1:29" x14ac:dyDescent="0.25">
      <c r="A864" s="287" t="s">
        <v>1220</v>
      </c>
      <c r="B864" s="287"/>
      <c r="C864" s="287" t="s">
        <v>1238</v>
      </c>
      <c r="D864" s="286" t="str">
        <f>IF(ISERROR(VLOOKUP(B864,Translate!$G$3:$H$168,2,FALSE)),"",VLOOKUP(B864,Translate!$G$3:$H$168,2,FALSE))</f>
        <v/>
      </c>
      <c r="X864" s="275">
        <f t="shared" si="59"/>
        <v>0</v>
      </c>
      <c r="Y864" s="275">
        <f t="shared" si="59"/>
        <v>0</v>
      </c>
      <c r="Z864" s="275">
        <f t="shared" si="59"/>
        <v>0</v>
      </c>
      <c r="AA864" s="275">
        <f t="shared" si="59"/>
        <v>0</v>
      </c>
      <c r="AB864" s="275">
        <f t="shared" si="59"/>
        <v>0</v>
      </c>
      <c r="AC864" s="275">
        <f t="shared" si="60"/>
        <v>0</v>
      </c>
    </row>
    <row r="865" spans="1:29" x14ac:dyDescent="0.25">
      <c r="A865" s="287" t="s">
        <v>1009</v>
      </c>
      <c r="B865" s="287"/>
      <c r="C865" s="287" t="s">
        <v>1018</v>
      </c>
      <c r="D865" s="286" t="str">
        <f>IF(ISERROR(VLOOKUP(B865,Translate!$G$3:$H$168,2,FALSE)),"",VLOOKUP(B865,Translate!$G$3:$H$168,2,FALSE))</f>
        <v/>
      </c>
      <c r="X865" s="275">
        <f t="shared" si="59"/>
        <v>0</v>
      </c>
      <c r="Y865" s="275">
        <f t="shared" si="59"/>
        <v>0</v>
      </c>
      <c r="Z865" s="275">
        <f t="shared" si="59"/>
        <v>0</v>
      </c>
      <c r="AA865" s="275">
        <f t="shared" si="59"/>
        <v>0</v>
      </c>
      <c r="AB865" s="275">
        <f t="shared" si="59"/>
        <v>0</v>
      </c>
      <c r="AC865" s="275">
        <f t="shared" si="60"/>
        <v>0</v>
      </c>
    </row>
    <row r="866" spans="1:29" x14ac:dyDescent="0.25">
      <c r="A866" s="287" t="s">
        <v>1407</v>
      </c>
      <c r="B866" s="287"/>
      <c r="C866" s="287" t="s">
        <v>1342</v>
      </c>
      <c r="D866" s="286" t="str">
        <f>IF(ISERROR(VLOOKUP(B866,Translate!$G$3:$H$168,2,FALSE)),"",VLOOKUP(B866,Translate!$G$3:$H$168,2,FALSE))</f>
        <v/>
      </c>
      <c r="X866" s="275">
        <f t="shared" si="59"/>
        <v>0</v>
      </c>
      <c r="Y866" s="275">
        <f t="shared" si="59"/>
        <v>0</v>
      </c>
      <c r="Z866" s="275">
        <f t="shared" si="59"/>
        <v>0</v>
      </c>
      <c r="AA866" s="275">
        <f t="shared" si="59"/>
        <v>0</v>
      </c>
      <c r="AB866" s="275">
        <f t="shared" si="59"/>
        <v>0</v>
      </c>
      <c r="AC866" s="275">
        <f t="shared" si="60"/>
        <v>0</v>
      </c>
    </row>
    <row r="867" spans="1:29" x14ac:dyDescent="0.25">
      <c r="A867" s="287" t="s">
        <v>1401</v>
      </c>
      <c r="B867" s="287"/>
      <c r="C867" s="287" t="s">
        <v>1339</v>
      </c>
      <c r="D867" s="286" t="str">
        <f>IF(ISERROR(VLOOKUP(B867,Translate!$G$3:$H$168,2,FALSE)),"",VLOOKUP(B867,Translate!$G$3:$H$168,2,FALSE))</f>
        <v/>
      </c>
      <c r="X867" s="275">
        <f t="shared" si="59"/>
        <v>0</v>
      </c>
      <c r="Y867" s="275">
        <f t="shared" si="59"/>
        <v>0</v>
      </c>
      <c r="Z867" s="275">
        <f t="shared" si="59"/>
        <v>0</v>
      </c>
      <c r="AA867" s="275">
        <f t="shared" si="59"/>
        <v>0</v>
      </c>
      <c r="AB867" s="275">
        <f t="shared" si="59"/>
        <v>0</v>
      </c>
      <c r="AC867" s="275">
        <f t="shared" si="60"/>
        <v>0</v>
      </c>
    </row>
    <row r="868" spans="1:29" x14ac:dyDescent="0.25">
      <c r="A868" s="1285" t="s">
        <v>1399</v>
      </c>
      <c r="B868" s="1285"/>
      <c r="C868" s="1285" t="s">
        <v>2628</v>
      </c>
      <c r="D868" s="286" t="str">
        <f>IF(ISERROR(VLOOKUP(B868,Translate!$G$3:$H$168,2,FALSE)),"",VLOOKUP(B868,Translate!$G$3:$H$168,2,FALSE))</f>
        <v/>
      </c>
      <c r="X868" s="275">
        <f t="shared" si="59"/>
        <v>0</v>
      </c>
      <c r="Y868" s="275">
        <f t="shared" si="59"/>
        <v>0</v>
      </c>
      <c r="Z868" s="275">
        <f t="shared" si="59"/>
        <v>0</v>
      </c>
      <c r="AA868" s="275">
        <f t="shared" si="59"/>
        <v>0</v>
      </c>
      <c r="AB868" s="275">
        <f t="shared" si="59"/>
        <v>0</v>
      </c>
      <c r="AC868" s="275">
        <f t="shared" si="60"/>
        <v>0</v>
      </c>
    </row>
    <row r="869" spans="1:29" x14ac:dyDescent="0.25">
      <c r="A869" s="287" t="s">
        <v>1143</v>
      </c>
      <c r="B869" s="287"/>
      <c r="C869" s="287" t="s">
        <v>1292</v>
      </c>
      <c r="D869" s="286" t="str">
        <f>IF(ISERROR(VLOOKUP(B869,Translate!$G$3:$H$168,2,FALSE)),"",VLOOKUP(B869,Translate!$G$3:$H$168,2,FALSE))</f>
        <v/>
      </c>
      <c r="X869" s="275">
        <f t="shared" si="59"/>
        <v>0</v>
      </c>
      <c r="Y869" s="275">
        <f t="shared" si="59"/>
        <v>0</v>
      </c>
      <c r="Z869" s="275">
        <f t="shared" si="59"/>
        <v>0</v>
      </c>
      <c r="AA869" s="275">
        <f t="shared" si="59"/>
        <v>0</v>
      </c>
      <c r="AB869" s="275">
        <f t="shared" si="59"/>
        <v>0</v>
      </c>
      <c r="AC869" s="275">
        <f t="shared" si="60"/>
        <v>0</v>
      </c>
    </row>
    <row r="870" spans="1:29" x14ac:dyDescent="0.25">
      <c r="A870" s="287" t="s">
        <v>73</v>
      </c>
      <c r="B870" s="287"/>
      <c r="C870" s="287" t="s">
        <v>1313</v>
      </c>
      <c r="D870" s="286" t="str">
        <f>IF(ISERROR(VLOOKUP(B870,Translate!$G$3:$H$168,2,FALSE)),"",VLOOKUP(B870,Translate!$G$3:$H$168,2,FALSE))</f>
        <v/>
      </c>
      <c r="X870" s="275">
        <f t="shared" si="59"/>
        <v>0</v>
      </c>
      <c r="Y870" s="275">
        <f t="shared" si="59"/>
        <v>0</v>
      </c>
      <c r="Z870" s="275">
        <f t="shared" si="59"/>
        <v>0</v>
      </c>
      <c r="AA870" s="275">
        <f t="shared" si="59"/>
        <v>0</v>
      </c>
      <c r="AB870" s="275">
        <f t="shared" si="59"/>
        <v>0</v>
      </c>
      <c r="AC870" s="275">
        <f t="shared" si="60"/>
        <v>0</v>
      </c>
    </row>
    <row r="871" spans="1:29" x14ac:dyDescent="0.25">
      <c r="A871" s="287" t="s">
        <v>198</v>
      </c>
      <c r="B871" s="287"/>
      <c r="C871" s="287" t="s">
        <v>1311</v>
      </c>
      <c r="D871" s="286" t="str">
        <f>IF(ISERROR(VLOOKUP(B871,Translate!$G$3:$H$168,2,FALSE)),"",VLOOKUP(B871,Translate!$G$3:$H$168,2,FALSE))</f>
        <v/>
      </c>
      <c r="X871" s="275">
        <f t="shared" si="59"/>
        <v>0</v>
      </c>
      <c r="Y871" s="275">
        <f t="shared" si="59"/>
        <v>0</v>
      </c>
      <c r="Z871" s="275">
        <f t="shared" si="59"/>
        <v>0</v>
      </c>
      <c r="AA871" s="275">
        <f t="shared" si="59"/>
        <v>0</v>
      </c>
      <c r="AB871" s="275">
        <f t="shared" si="59"/>
        <v>0</v>
      </c>
      <c r="AC871" s="275">
        <f t="shared" si="60"/>
        <v>0</v>
      </c>
    </row>
    <row r="872" spans="1:29" x14ac:dyDescent="0.25">
      <c r="A872" s="287" t="s">
        <v>742</v>
      </c>
      <c r="B872" s="287"/>
      <c r="C872" s="287" t="s">
        <v>1066</v>
      </c>
      <c r="D872" s="286" t="str">
        <f>IF(ISERROR(VLOOKUP(B872,Translate!$G$3:$H$168,2,FALSE)),"",VLOOKUP(B872,Translate!$G$3:$H$168,2,FALSE))</f>
        <v/>
      </c>
      <c r="X872" s="275">
        <f t="shared" si="59"/>
        <v>0</v>
      </c>
      <c r="Y872" s="275">
        <f t="shared" si="59"/>
        <v>0</v>
      </c>
      <c r="Z872" s="275">
        <f t="shared" si="59"/>
        <v>0</v>
      </c>
      <c r="AA872" s="275">
        <f t="shared" si="59"/>
        <v>0</v>
      </c>
      <c r="AB872" s="275">
        <f t="shared" si="59"/>
        <v>0</v>
      </c>
      <c r="AC872" s="275">
        <f t="shared" si="60"/>
        <v>0</v>
      </c>
    </row>
    <row r="873" spans="1:29" x14ac:dyDescent="0.25">
      <c r="A873" s="1331" t="s">
        <v>1405</v>
      </c>
      <c r="B873" s="1331"/>
      <c r="C873" s="1331" t="s">
        <v>2629</v>
      </c>
      <c r="D873" s="286" t="str">
        <f>IF(ISERROR(VLOOKUP(B873,Translate!$G$3:$H$168,2,FALSE)),"",VLOOKUP(B873,Translate!$G$3:$H$168,2,FALSE))</f>
        <v/>
      </c>
      <c r="X873" s="275">
        <f t="shared" si="59"/>
        <v>0</v>
      </c>
      <c r="Y873" s="275">
        <f t="shared" si="59"/>
        <v>0</v>
      </c>
      <c r="Z873" s="275">
        <f t="shared" si="59"/>
        <v>0</v>
      </c>
      <c r="AA873" s="275">
        <f t="shared" si="59"/>
        <v>0</v>
      </c>
      <c r="AB873" s="275">
        <f t="shared" si="59"/>
        <v>0</v>
      </c>
      <c r="AC873" s="275">
        <f t="shared" si="60"/>
        <v>0</v>
      </c>
    </row>
    <row r="874" spans="1:29" x14ac:dyDescent="0.25">
      <c r="A874" s="287" t="s">
        <v>1186</v>
      </c>
      <c r="B874" s="287"/>
      <c r="C874" s="287" t="s">
        <v>1216</v>
      </c>
      <c r="D874" s="286" t="str">
        <f>IF(ISERROR(VLOOKUP(B874,Translate!$G$3:$H$168,2,FALSE)),"",VLOOKUP(B874,Translate!$G$3:$H$168,2,FALSE))</f>
        <v/>
      </c>
      <c r="X874" s="275">
        <f t="shared" si="59"/>
        <v>0</v>
      </c>
      <c r="Y874" s="275">
        <f t="shared" si="59"/>
        <v>0</v>
      </c>
      <c r="Z874" s="275">
        <f t="shared" si="59"/>
        <v>0</v>
      </c>
      <c r="AA874" s="275">
        <f t="shared" si="59"/>
        <v>0</v>
      </c>
      <c r="AB874" s="275">
        <f t="shared" si="59"/>
        <v>0</v>
      </c>
      <c r="AC874" s="275">
        <f t="shared" si="60"/>
        <v>0</v>
      </c>
    </row>
    <row r="875" spans="1:29" x14ac:dyDescent="0.25">
      <c r="A875" s="1331" t="s">
        <v>1152</v>
      </c>
      <c r="B875" s="1331"/>
      <c r="C875" s="1331" t="s">
        <v>2093</v>
      </c>
      <c r="D875" s="286" t="str">
        <f>IF(ISERROR(VLOOKUP(B875,Translate!$G$3:$H$168,2,FALSE)),"",VLOOKUP(B875,Translate!$G$3:$H$168,2,FALSE))</f>
        <v/>
      </c>
      <c r="X875" s="275">
        <f t="shared" si="59"/>
        <v>0</v>
      </c>
      <c r="Y875" s="275">
        <f t="shared" si="59"/>
        <v>0</v>
      </c>
      <c r="Z875" s="275">
        <f t="shared" si="59"/>
        <v>0</v>
      </c>
      <c r="AA875" s="275">
        <f t="shared" si="59"/>
        <v>0</v>
      </c>
      <c r="AB875" s="275">
        <f t="shared" si="59"/>
        <v>0</v>
      </c>
      <c r="AC875" s="275">
        <f t="shared" si="60"/>
        <v>0</v>
      </c>
    </row>
    <row r="876" spans="1:29" x14ac:dyDescent="0.25">
      <c r="A876" s="287" t="s">
        <v>1151</v>
      </c>
      <c r="B876" s="287"/>
      <c r="C876" s="287" t="s">
        <v>1303</v>
      </c>
      <c r="D876" s="286" t="str">
        <f>IF(ISERROR(VLOOKUP(B876,Translate!$G$3:$H$168,2,FALSE)),"",VLOOKUP(B876,Translate!$G$3:$H$168,2,FALSE))</f>
        <v/>
      </c>
      <c r="X876" s="275">
        <f t="shared" si="59"/>
        <v>0</v>
      </c>
      <c r="Y876" s="275">
        <f t="shared" si="59"/>
        <v>0</v>
      </c>
      <c r="Z876" s="275">
        <f t="shared" si="59"/>
        <v>0</v>
      </c>
      <c r="AA876" s="275">
        <f t="shared" si="59"/>
        <v>0</v>
      </c>
      <c r="AB876" s="275">
        <f t="shared" si="59"/>
        <v>0</v>
      </c>
      <c r="AC876" s="275">
        <f t="shared" si="60"/>
        <v>0</v>
      </c>
    </row>
    <row r="877" spans="1:29" x14ac:dyDescent="0.25">
      <c r="A877" s="287" t="s">
        <v>144</v>
      </c>
      <c r="B877" s="287"/>
      <c r="C877" s="287" t="s">
        <v>1304</v>
      </c>
      <c r="D877" s="286" t="str">
        <f>IF(ISERROR(VLOOKUP(B877,Translate!$G$3:$H$168,2,FALSE)),"",VLOOKUP(B877,Translate!$G$3:$H$168,2,FALSE))</f>
        <v/>
      </c>
      <c r="X877" s="275">
        <f t="shared" ref="X877:AB927" si="61">IF(LEFT(W877,1)=" ",RIGHT(W877,LEN(W877)-1),W877)</f>
        <v>0</v>
      </c>
      <c r="Y877" s="275">
        <f t="shared" si="61"/>
        <v>0</v>
      </c>
      <c r="Z877" s="275">
        <f t="shared" si="61"/>
        <v>0</v>
      </c>
      <c r="AA877" s="275">
        <f t="shared" si="61"/>
        <v>0</v>
      </c>
      <c r="AB877" s="275">
        <f t="shared" si="61"/>
        <v>0</v>
      </c>
      <c r="AC877" s="275">
        <f t="shared" si="60"/>
        <v>0</v>
      </c>
    </row>
    <row r="878" spans="1:29" x14ac:dyDescent="0.25">
      <c r="A878" s="287" t="s">
        <v>344</v>
      </c>
      <c r="B878" s="287"/>
      <c r="C878" s="287" t="s">
        <v>1052</v>
      </c>
      <c r="D878" s="286" t="str">
        <f>IF(ISERROR(VLOOKUP(B878,Translate!$G$3:$H$168,2,FALSE)),"",VLOOKUP(B878,Translate!$G$3:$H$168,2,FALSE))</f>
        <v/>
      </c>
      <c r="X878" s="275">
        <f t="shared" si="61"/>
        <v>0</v>
      </c>
      <c r="Y878" s="275">
        <f t="shared" si="61"/>
        <v>0</v>
      </c>
      <c r="Z878" s="275">
        <f t="shared" si="61"/>
        <v>0</v>
      </c>
      <c r="AA878" s="275">
        <f t="shared" si="61"/>
        <v>0</v>
      </c>
      <c r="AB878" s="275">
        <f t="shared" si="61"/>
        <v>0</v>
      </c>
      <c r="AC878" s="275">
        <f t="shared" si="60"/>
        <v>0</v>
      </c>
    </row>
    <row r="879" spans="1:29" x14ac:dyDescent="0.25">
      <c r="A879" s="287" t="s">
        <v>1387</v>
      </c>
      <c r="B879" s="287"/>
      <c r="C879" s="287" t="s">
        <v>1331</v>
      </c>
      <c r="D879" s="286" t="str">
        <f>IF(ISERROR(VLOOKUP(B879,Translate!$G$3:$H$168,2,FALSE)),"",VLOOKUP(B879,Translate!$G$3:$H$168,2,FALSE))</f>
        <v/>
      </c>
      <c r="X879" s="275">
        <f t="shared" si="61"/>
        <v>0</v>
      </c>
      <c r="Y879" s="275">
        <f t="shared" si="61"/>
        <v>0</v>
      </c>
      <c r="Z879" s="275">
        <f t="shared" si="61"/>
        <v>0</v>
      </c>
      <c r="AA879" s="275">
        <f t="shared" si="61"/>
        <v>0</v>
      </c>
      <c r="AB879" s="275">
        <f t="shared" si="61"/>
        <v>0</v>
      </c>
      <c r="AC879" s="275">
        <f t="shared" si="60"/>
        <v>0</v>
      </c>
    </row>
    <row r="880" spans="1:29" x14ac:dyDescent="0.25">
      <c r="A880" s="1285" t="s">
        <v>1390</v>
      </c>
      <c r="B880" s="1285"/>
      <c r="C880" s="1285" t="s">
        <v>2630</v>
      </c>
      <c r="D880" s="286" t="str">
        <f>IF(ISERROR(VLOOKUP(B880,Translate!$G$3:$H$168,2,FALSE)),"",VLOOKUP(B880,Translate!$G$3:$H$168,2,FALSE))</f>
        <v/>
      </c>
      <c r="X880" s="275">
        <f t="shared" si="61"/>
        <v>0</v>
      </c>
      <c r="Y880" s="275">
        <f t="shared" si="61"/>
        <v>0</v>
      </c>
      <c r="Z880" s="275">
        <f t="shared" si="61"/>
        <v>0</v>
      </c>
      <c r="AA880" s="275">
        <f t="shared" si="61"/>
        <v>0</v>
      </c>
      <c r="AB880" s="275">
        <f t="shared" si="61"/>
        <v>0</v>
      </c>
      <c r="AC880" s="275">
        <f t="shared" si="60"/>
        <v>0</v>
      </c>
    </row>
    <row r="881" spans="1:29" x14ac:dyDescent="0.25">
      <c r="A881" s="287" t="s">
        <v>170</v>
      </c>
      <c r="B881" s="287"/>
      <c r="C881" s="287" t="s">
        <v>1305</v>
      </c>
      <c r="D881" s="286" t="str">
        <f>IF(ISERROR(VLOOKUP(B881,Translate!$G$3:$H$168,2,FALSE)),"",VLOOKUP(B881,Translate!$G$3:$H$168,2,FALSE))</f>
        <v/>
      </c>
      <c r="X881" s="275">
        <f t="shared" si="61"/>
        <v>0</v>
      </c>
      <c r="Y881" s="275">
        <f t="shared" si="61"/>
        <v>0</v>
      </c>
      <c r="Z881" s="275">
        <f t="shared" si="61"/>
        <v>0</v>
      </c>
      <c r="AA881" s="275">
        <f t="shared" si="61"/>
        <v>0</v>
      </c>
      <c r="AB881" s="275">
        <f t="shared" si="61"/>
        <v>0</v>
      </c>
      <c r="AC881" s="275">
        <f t="shared" si="60"/>
        <v>0</v>
      </c>
    </row>
    <row r="882" spans="1:29" x14ac:dyDescent="0.25">
      <c r="A882" s="287" t="s">
        <v>1397</v>
      </c>
      <c r="B882" s="287"/>
      <c r="C882" s="287" t="s">
        <v>1337</v>
      </c>
      <c r="D882" s="286" t="str">
        <f>IF(ISERROR(VLOOKUP(B882,Translate!$G$3:$H$168,2,FALSE)),"",VLOOKUP(B882,Translate!$G$3:$H$168,2,FALSE))</f>
        <v/>
      </c>
      <c r="X882" s="275">
        <f t="shared" si="61"/>
        <v>0</v>
      </c>
      <c r="Y882" s="275">
        <f t="shared" si="61"/>
        <v>0</v>
      </c>
      <c r="Z882" s="275">
        <f t="shared" si="61"/>
        <v>0</v>
      </c>
      <c r="AA882" s="275">
        <f t="shared" si="61"/>
        <v>0</v>
      </c>
      <c r="AB882" s="275">
        <f t="shared" si="61"/>
        <v>0</v>
      </c>
      <c r="AC882" s="275">
        <f t="shared" si="60"/>
        <v>0</v>
      </c>
    </row>
    <row r="883" spans="1:29" x14ac:dyDescent="0.25">
      <c r="A883" s="1331" t="s">
        <v>1398</v>
      </c>
      <c r="B883" s="1331"/>
      <c r="C883" s="1331" t="s">
        <v>2631</v>
      </c>
      <c r="D883" s="286" t="str">
        <f>IF(ISERROR(VLOOKUP(B883,Translate!$G$3:$H$168,2,FALSE)),"",VLOOKUP(B883,Translate!$G$3:$H$168,2,FALSE))</f>
        <v/>
      </c>
      <c r="X883" s="275">
        <f t="shared" si="61"/>
        <v>0</v>
      </c>
      <c r="Y883" s="275">
        <f t="shared" si="61"/>
        <v>0</v>
      </c>
      <c r="Z883" s="275">
        <f t="shared" si="61"/>
        <v>0</v>
      </c>
      <c r="AA883" s="275">
        <f t="shared" si="61"/>
        <v>0</v>
      </c>
      <c r="AB883" s="275">
        <f t="shared" si="61"/>
        <v>0</v>
      </c>
      <c r="AC883" s="275">
        <f t="shared" si="60"/>
        <v>0</v>
      </c>
    </row>
    <row r="884" spans="1:29" x14ac:dyDescent="0.25">
      <c r="A884" s="1285" t="s">
        <v>1398</v>
      </c>
      <c r="B884" s="1285"/>
      <c r="C884" s="1285" t="s">
        <v>2631</v>
      </c>
      <c r="D884" s="286" t="str">
        <f>IF(ISERROR(VLOOKUP(B884,Translate!$G$3:$H$168,2,FALSE)),"",VLOOKUP(B884,Translate!$G$3:$H$168,2,FALSE))</f>
        <v/>
      </c>
      <c r="X884" s="275">
        <f t="shared" si="61"/>
        <v>0</v>
      </c>
      <c r="Y884" s="275">
        <f t="shared" si="61"/>
        <v>0</v>
      </c>
      <c r="Z884" s="275">
        <f t="shared" si="61"/>
        <v>0</v>
      </c>
      <c r="AA884" s="275">
        <f t="shared" si="61"/>
        <v>0</v>
      </c>
      <c r="AB884" s="275">
        <f t="shared" si="61"/>
        <v>0</v>
      </c>
      <c r="AC884" s="275">
        <f t="shared" si="60"/>
        <v>0</v>
      </c>
    </row>
    <row r="885" spans="1:29" x14ac:dyDescent="0.25">
      <c r="A885" s="1331" t="s">
        <v>1402</v>
      </c>
      <c r="B885" s="1331"/>
      <c r="C885" s="1331" t="s">
        <v>2632</v>
      </c>
      <c r="D885" s="286" t="str">
        <f>IF(ISERROR(VLOOKUP(B885,Translate!$G$3:$H$168,2,FALSE)),"",VLOOKUP(B885,Translate!$G$3:$H$168,2,FALSE))</f>
        <v/>
      </c>
      <c r="X885" s="275">
        <f t="shared" si="61"/>
        <v>0</v>
      </c>
      <c r="Y885" s="275">
        <f t="shared" si="61"/>
        <v>0</v>
      </c>
      <c r="Z885" s="275">
        <f t="shared" si="61"/>
        <v>0</v>
      </c>
      <c r="AA885" s="275">
        <f t="shared" si="61"/>
        <v>0</v>
      </c>
      <c r="AB885" s="275">
        <f t="shared" si="61"/>
        <v>0</v>
      </c>
      <c r="AC885" s="275">
        <f t="shared" si="60"/>
        <v>0</v>
      </c>
    </row>
    <row r="886" spans="1:29" x14ac:dyDescent="0.25">
      <c r="A886" s="287" t="s">
        <v>119</v>
      </c>
      <c r="B886" s="287"/>
      <c r="C886" s="287" t="s">
        <v>1074</v>
      </c>
      <c r="D886" s="286" t="str">
        <f>IF(ISERROR(VLOOKUP(B886,Translate!$G$3:$H$168,2,FALSE)),"",VLOOKUP(B886,Translate!$G$3:$H$168,2,FALSE))</f>
        <v/>
      </c>
      <c r="X886" s="275">
        <f t="shared" si="61"/>
        <v>0</v>
      </c>
      <c r="Y886" s="275">
        <f t="shared" si="61"/>
        <v>0</v>
      </c>
      <c r="Z886" s="275">
        <f t="shared" si="61"/>
        <v>0</v>
      </c>
      <c r="AA886" s="275">
        <f t="shared" si="61"/>
        <v>0</v>
      </c>
      <c r="AB886" s="275">
        <f t="shared" si="61"/>
        <v>0</v>
      </c>
      <c r="AC886" s="275">
        <f t="shared" si="60"/>
        <v>0</v>
      </c>
    </row>
    <row r="887" spans="1:29" x14ac:dyDescent="0.25">
      <c r="A887" s="287" t="s">
        <v>209</v>
      </c>
      <c r="B887" s="287"/>
      <c r="C887" s="287" t="s">
        <v>1314</v>
      </c>
      <c r="D887" s="286" t="str">
        <f>IF(ISERROR(VLOOKUP(B887,Translate!$G$3:$H$168,2,FALSE)),"",VLOOKUP(B887,Translate!$G$3:$H$168,2,FALSE))</f>
        <v/>
      </c>
      <c r="X887" s="275">
        <f t="shared" si="61"/>
        <v>0</v>
      </c>
      <c r="Y887" s="275">
        <f t="shared" si="61"/>
        <v>0</v>
      </c>
      <c r="Z887" s="275">
        <f t="shared" si="61"/>
        <v>0</v>
      </c>
      <c r="AA887" s="275">
        <f t="shared" si="61"/>
        <v>0</v>
      </c>
      <c r="AB887" s="275">
        <f t="shared" si="61"/>
        <v>0</v>
      </c>
      <c r="AC887" s="275">
        <f t="shared" si="60"/>
        <v>0</v>
      </c>
    </row>
    <row r="888" spans="1:29" x14ac:dyDescent="0.25">
      <c r="A888" s="287" t="s">
        <v>1102</v>
      </c>
      <c r="B888" s="287"/>
      <c r="C888" s="287" t="s">
        <v>1110</v>
      </c>
      <c r="D888" s="286" t="str">
        <f>IF(ISERROR(VLOOKUP(B888,Translate!$G$3:$H$168,2,FALSE)),"",VLOOKUP(B888,Translate!$G$3:$H$168,2,FALSE))</f>
        <v/>
      </c>
      <c r="X888" s="275">
        <f t="shared" si="61"/>
        <v>0</v>
      </c>
      <c r="Y888" s="275">
        <f t="shared" si="61"/>
        <v>0</v>
      </c>
      <c r="Z888" s="275">
        <f t="shared" si="61"/>
        <v>0</v>
      </c>
      <c r="AA888" s="275">
        <f t="shared" si="61"/>
        <v>0</v>
      </c>
      <c r="AB888" s="275">
        <f t="shared" si="61"/>
        <v>0</v>
      </c>
      <c r="AC888" s="275">
        <f t="shared" si="60"/>
        <v>0</v>
      </c>
    </row>
    <row r="889" spans="1:29" x14ac:dyDescent="0.25">
      <c r="A889" s="287" t="s">
        <v>1424</v>
      </c>
      <c r="B889" s="287"/>
      <c r="C889" s="287" t="s">
        <v>1370</v>
      </c>
      <c r="D889" s="286" t="str">
        <f>IF(ISERROR(VLOOKUP(B889,Translate!$G$3:$H$168,2,FALSE)),"",VLOOKUP(B889,Translate!$G$3:$H$168,2,FALSE))</f>
        <v/>
      </c>
      <c r="X889" s="275">
        <f t="shared" si="61"/>
        <v>0</v>
      </c>
      <c r="Y889" s="275">
        <f t="shared" si="61"/>
        <v>0</v>
      </c>
      <c r="Z889" s="275">
        <f t="shared" si="61"/>
        <v>0</v>
      </c>
      <c r="AA889" s="275">
        <f t="shared" si="61"/>
        <v>0</v>
      </c>
      <c r="AB889" s="275">
        <f t="shared" si="61"/>
        <v>0</v>
      </c>
      <c r="AC889" s="275">
        <f t="shared" si="60"/>
        <v>0</v>
      </c>
    </row>
    <row r="890" spans="1:29" x14ac:dyDescent="0.25">
      <c r="A890" s="287" t="s">
        <v>107</v>
      </c>
      <c r="B890" s="287"/>
      <c r="C890" s="287" t="s">
        <v>1053</v>
      </c>
      <c r="D890" s="286" t="str">
        <f>IF(ISERROR(VLOOKUP(B890,Translate!$G$3:$H$168,2,FALSE)),"",VLOOKUP(B890,Translate!$G$3:$H$168,2,FALSE))</f>
        <v/>
      </c>
      <c r="X890" s="275">
        <f t="shared" si="61"/>
        <v>0</v>
      </c>
      <c r="Y890" s="275">
        <f t="shared" si="61"/>
        <v>0</v>
      </c>
      <c r="Z890" s="275">
        <f t="shared" si="61"/>
        <v>0</v>
      </c>
      <c r="AA890" s="275">
        <f t="shared" si="61"/>
        <v>0</v>
      </c>
      <c r="AB890" s="275">
        <f t="shared" si="61"/>
        <v>0</v>
      </c>
      <c r="AC890" s="275">
        <f t="shared" si="60"/>
        <v>0</v>
      </c>
    </row>
    <row r="891" spans="1:29" x14ac:dyDescent="0.25">
      <c r="A891" s="1331" t="s">
        <v>99</v>
      </c>
      <c r="B891" s="1331"/>
      <c r="C891" s="1331" t="s">
        <v>2633</v>
      </c>
      <c r="D891" s="286" t="str">
        <f>IF(ISERROR(VLOOKUP(B891,Translate!$G$3:$H$168,2,FALSE)),"",VLOOKUP(B891,Translate!$G$3:$H$168,2,FALSE))</f>
        <v/>
      </c>
      <c r="X891" s="275">
        <f t="shared" si="61"/>
        <v>0</v>
      </c>
      <c r="Y891" s="275">
        <f t="shared" si="61"/>
        <v>0</v>
      </c>
      <c r="Z891" s="275">
        <f t="shared" si="61"/>
        <v>0</v>
      </c>
      <c r="AA891" s="275">
        <f t="shared" si="61"/>
        <v>0</v>
      </c>
      <c r="AB891" s="275">
        <f t="shared" si="61"/>
        <v>0</v>
      </c>
      <c r="AC891" s="275">
        <f t="shared" si="60"/>
        <v>0</v>
      </c>
    </row>
    <row r="892" spans="1:29" x14ac:dyDescent="0.25">
      <c r="A892" s="287" t="s">
        <v>1234</v>
      </c>
      <c r="B892" s="287"/>
      <c r="C892" s="287" t="s">
        <v>1270</v>
      </c>
      <c r="D892" s="286" t="str">
        <f>IF(ISERROR(VLOOKUP(B892,Translate!$G$3:$H$168,2,FALSE)),"",VLOOKUP(B892,Translate!$G$3:$H$168,2,FALSE))</f>
        <v/>
      </c>
      <c r="X892" s="275">
        <f t="shared" si="61"/>
        <v>0</v>
      </c>
      <c r="Y892" s="275">
        <f t="shared" si="61"/>
        <v>0</v>
      </c>
      <c r="Z892" s="275">
        <f t="shared" si="61"/>
        <v>0</v>
      </c>
      <c r="AA892" s="275">
        <f t="shared" si="61"/>
        <v>0</v>
      </c>
      <c r="AB892" s="275">
        <f t="shared" si="61"/>
        <v>0</v>
      </c>
      <c r="AC892" s="275">
        <f t="shared" si="60"/>
        <v>0</v>
      </c>
    </row>
    <row r="893" spans="1:29" x14ac:dyDescent="0.25">
      <c r="A893" s="1331" t="s">
        <v>37</v>
      </c>
      <c r="B893" s="1331"/>
      <c r="C893" s="1331" t="s">
        <v>2634</v>
      </c>
      <c r="D893" s="286" t="str">
        <f>IF(ISERROR(VLOOKUP(B893,Translate!$G$3:$H$168,2,FALSE)),"",VLOOKUP(B893,Translate!$G$3:$H$168,2,FALSE))</f>
        <v/>
      </c>
      <c r="X893" s="275">
        <f t="shared" si="61"/>
        <v>0</v>
      </c>
      <c r="Y893" s="275">
        <f t="shared" si="61"/>
        <v>0</v>
      </c>
      <c r="Z893" s="275">
        <f t="shared" si="61"/>
        <v>0</v>
      </c>
      <c r="AA893" s="275">
        <f t="shared" si="61"/>
        <v>0</v>
      </c>
      <c r="AB893" s="275">
        <f t="shared" si="61"/>
        <v>0</v>
      </c>
      <c r="AC893" s="275">
        <f t="shared" si="60"/>
        <v>0</v>
      </c>
    </row>
    <row r="894" spans="1:29" x14ac:dyDescent="0.25">
      <c r="A894" s="287" t="s">
        <v>537</v>
      </c>
      <c r="B894" s="287"/>
      <c r="C894" s="287" t="s">
        <v>1316</v>
      </c>
      <c r="D894" s="286" t="str">
        <f>IF(ISERROR(VLOOKUP(B894,Translate!$G$3:$H$168,2,FALSE)),"",VLOOKUP(B894,Translate!$G$3:$H$168,2,FALSE))</f>
        <v/>
      </c>
      <c r="X894" s="275">
        <f t="shared" si="61"/>
        <v>0</v>
      </c>
      <c r="Y894" s="275">
        <f t="shared" si="61"/>
        <v>0</v>
      </c>
      <c r="Z894" s="275">
        <f t="shared" si="61"/>
        <v>0</v>
      </c>
      <c r="AA894" s="275">
        <f t="shared" si="61"/>
        <v>0</v>
      </c>
      <c r="AB894" s="275">
        <f t="shared" si="61"/>
        <v>0</v>
      </c>
      <c r="AC894" s="275">
        <f t="shared" si="60"/>
        <v>0</v>
      </c>
    </row>
    <row r="895" spans="1:29" x14ac:dyDescent="0.25">
      <c r="A895" s="287" t="s">
        <v>1230</v>
      </c>
      <c r="B895" s="287"/>
      <c r="C895" s="287" t="s">
        <v>1267</v>
      </c>
      <c r="D895" s="286" t="str">
        <f>IF(ISERROR(VLOOKUP(B895,Translate!$G$3:$H$168,2,FALSE)),"",VLOOKUP(B895,Translate!$G$3:$H$168,2,FALSE))</f>
        <v/>
      </c>
      <c r="X895" s="275">
        <f t="shared" si="61"/>
        <v>0</v>
      </c>
      <c r="Y895" s="275">
        <f t="shared" si="61"/>
        <v>0</v>
      </c>
      <c r="Z895" s="275">
        <f t="shared" si="61"/>
        <v>0</v>
      </c>
      <c r="AA895" s="275">
        <f t="shared" si="61"/>
        <v>0</v>
      </c>
      <c r="AB895" s="275">
        <f t="shared" si="61"/>
        <v>0</v>
      </c>
      <c r="AC895" s="275">
        <f t="shared" si="60"/>
        <v>0</v>
      </c>
    </row>
    <row r="896" spans="1:29" x14ac:dyDescent="0.25">
      <c r="A896" s="1285" t="s">
        <v>1231</v>
      </c>
      <c r="B896" s="1285"/>
      <c r="C896" s="1285" t="s">
        <v>2635</v>
      </c>
      <c r="D896" s="286" t="str">
        <f>IF(ISERROR(VLOOKUP(B896,Translate!$G$3:$H$168,2,FALSE)),"",VLOOKUP(B896,Translate!$G$3:$H$168,2,FALSE))</f>
        <v/>
      </c>
      <c r="X896" s="275">
        <f t="shared" si="61"/>
        <v>0</v>
      </c>
      <c r="Y896" s="275">
        <f t="shared" si="61"/>
        <v>0</v>
      </c>
      <c r="Z896" s="275">
        <f t="shared" si="61"/>
        <v>0</v>
      </c>
      <c r="AA896" s="275">
        <f t="shared" si="61"/>
        <v>0</v>
      </c>
      <c r="AB896" s="275">
        <f t="shared" si="61"/>
        <v>0</v>
      </c>
      <c r="AC896" s="275">
        <f t="shared" si="60"/>
        <v>0</v>
      </c>
    </row>
    <row r="897" spans="1:29" x14ac:dyDescent="0.25">
      <c r="A897" s="287" t="s">
        <v>565</v>
      </c>
      <c r="B897" s="287"/>
      <c r="C897" s="287" t="s">
        <v>1315</v>
      </c>
      <c r="D897" s="286" t="str">
        <f>IF(ISERROR(VLOOKUP(B897,Translate!$G$3:$H$168,2,FALSE)),"",VLOOKUP(B897,Translate!$G$3:$H$168,2,FALSE))</f>
        <v/>
      </c>
      <c r="X897" s="275">
        <f t="shared" si="61"/>
        <v>0</v>
      </c>
      <c r="Y897" s="275">
        <f t="shared" si="61"/>
        <v>0</v>
      </c>
      <c r="Z897" s="275">
        <f t="shared" si="61"/>
        <v>0</v>
      </c>
      <c r="AA897" s="275">
        <f t="shared" si="61"/>
        <v>0</v>
      </c>
      <c r="AB897" s="275">
        <f t="shared" si="61"/>
        <v>0</v>
      </c>
      <c r="AC897" s="275">
        <f t="shared" si="60"/>
        <v>0</v>
      </c>
    </row>
    <row r="898" spans="1:29" x14ac:dyDescent="0.25">
      <c r="A898" s="1285" t="s">
        <v>502</v>
      </c>
      <c r="B898" s="1285"/>
      <c r="C898" s="1285" t="s">
        <v>2636</v>
      </c>
      <c r="D898" s="286" t="str">
        <f>IF(ISERROR(VLOOKUP(B898,Translate!$G$3:$H$168,2,FALSE)),"",VLOOKUP(B898,Translate!$G$3:$H$168,2,FALSE))</f>
        <v/>
      </c>
      <c r="X898" s="275">
        <f t="shared" si="61"/>
        <v>0</v>
      </c>
      <c r="Y898" s="275">
        <f t="shared" si="61"/>
        <v>0</v>
      </c>
      <c r="Z898" s="275">
        <f t="shared" si="61"/>
        <v>0</v>
      </c>
      <c r="AA898" s="275">
        <f t="shared" si="61"/>
        <v>0</v>
      </c>
      <c r="AB898" s="275">
        <f t="shared" si="61"/>
        <v>0</v>
      </c>
      <c r="AC898" s="275">
        <f t="shared" si="60"/>
        <v>0</v>
      </c>
    </row>
    <row r="899" spans="1:29" x14ac:dyDescent="0.25">
      <c r="A899" s="287" t="s">
        <v>1107</v>
      </c>
      <c r="B899" s="287"/>
      <c r="C899" s="287" t="s">
        <v>1112</v>
      </c>
      <c r="D899" s="286" t="str">
        <f>IF(ISERROR(VLOOKUP(B899,Translate!$G$3:$H$168,2,FALSE)),"",VLOOKUP(B899,Translate!$G$3:$H$168,2,FALSE))</f>
        <v/>
      </c>
      <c r="X899" s="275">
        <f t="shared" si="61"/>
        <v>0</v>
      </c>
      <c r="Y899" s="275">
        <f t="shared" si="61"/>
        <v>0</v>
      </c>
      <c r="Z899" s="275">
        <f t="shared" si="61"/>
        <v>0</v>
      </c>
      <c r="AA899" s="275">
        <f t="shared" si="61"/>
        <v>0</v>
      </c>
      <c r="AB899" s="275">
        <f t="shared" si="61"/>
        <v>0</v>
      </c>
      <c r="AC899" s="275">
        <f t="shared" si="60"/>
        <v>0</v>
      </c>
    </row>
    <row r="900" spans="1:29" x14ac:dyDescent="0.25">
      <c r="A900" s="287" t="s">
        <v>741</v>
      </c>
      <c r="B900" s="287"/>
      <c r="C900" s="287" t="s">
        <v>1065</v>
      </c>
      <c r="D900" s="286" t="str">
        <f>IF(ISERROR(VLOOKUP(B900,Translate!$G$3:$H$168,2,FALSE)),"",VLOOKUP(B900,Translate!$G$3:$H$168,2,FALSE))</f>
        <v/>
      </c>
      <c r="X900" s="275">
        <f t="shared" si="61"/>
        <v>0</v>
      </c>
      <c r="Y900" s="275">
        <f t="shared" si="61"/>
        <v>0</v>
      </c>
      <c r="Z900" s="275">
        <f t="shared" si="61"/>
        <v>0</v>
      </c>
      <c r="AA900" s="275">
        <f t="shared" si="61"/>
        <v>0</v>
      </c>
      <c r="AB900" s="275">
        <f t="shared" si="61"/>
        <v>0</v>
      </c>
      <c r="AC900" s="275">
        <f t="shared" si="60"/>
        <v>0</v>
      </c>
    </row>
    <row r="901" spans="1:29" x14ac:dyDescent="0.25">
      <c r="A901" s="287" t="s">
        <v>1048</v>
      </c>
      <c r="B901" s="287"/>
      <c r="C901" s="287" t="s">
        <v>1064</v>
      </c>
      <c r="D901" s="286" t="str">
        <f>IF(ISERROR(VLOOKUP(B901,Translate!$G$3:$H$168,2,FALSE)),"",VLOOKUP(B901,Translate!$G$3:$H$168,2,FALSE))</f>
        <v/>
      </c>
      <c r="X901" s="275">
        <f t="shared" si="61"/>
        <v>0</v>
      </c>
      <c r="Y901" s="275">
        <f t="shared" si="61"/>
        <v>0</v>
      </c>
      <c r="Z901" s="275">
        <f t="shared" si="61"/>
        <v>0</v>
      </c>
      <c r="AA901" s="275">
        <f t="shared" si="61"/>
        <v>0</v>
      </c>
      <c r="AB901" s="275">
        <f t="shared" si="61"/>
        <v>0</v>
      </c>
      <c r="AC901" s="275">
        <f t="shared" si="60"/>
        <v>0</v>
      </c>
    </row>
    <row r="902" spans="1:29" x14ac:dyDescent="0.25">
      <c r="A902" s="287" t="s">
        <v>503</v>
      </c>
      <c r="B902" s="287"/>
      <c r="C902" s="287" t="s">
        <v>1309</v>
      </c>
      <c r="D902" s="286" t="str">
        <f>IF(ISERROR(VLOOKUP(B902,Translate!$G$3:$H$168,2,FALSE)),"",VLOOKUP(B902,Translate!$G$3:$H$168,2,FALSE))</f>
        <v/>
      </c>
      <c r="X902" s="275">
        <f t="shared" si="61"/>
        <v>0</v>
      </c>
      <c r="Y902" s="275">
        <f t="shared" si="61"/>
        <v>0</v>
      </c>
      <c r="Z902" s="275">
        <f t="shared" si="61"/>
        <v>0</v>
      </c>
      <c r="AA902" s="275">
        <f t="shared" si="61"/>
        <v>0</v>
      </c>
      <c r="AB902" s="275">
        <f t="shared" si="61"/>
        <v>0</v>
      </c>
      <c r="AC902" s="275">
        <f t="shared" si="60"/>
        <v>0</v>
      </c>
    </row>
    <row r="903" spans="1:29" x14ac:dyDescent="0.25">
      <c r="A903" s="287" t="s">
        <v>586</v>
      </c>
      <c r="B903" s="287"/>
      <c r="C903" s="287" t="s">
        <v>1036</v>
      </c>
      <c r="D903" s="286" t="str">
        <f>IF(ISERROR(VLOOKUP(B903,Translate!$G$3:$H$168,2,FALSE)),"",VLOOKUP(B903,Translate!$G$3:$H$168,2,FALSE))</f>
        <v/>
      </c>
      <c r="X903" s="275">
        <f t="shared" si="61"/>
        <v>0</v>
      </c>
      <c r="Y903" s="275">
        <f t="shared" si="61"/>
        <v>0</v>
      </c>
      <c r="Z903" s="275">
        <f t="shared" si="61"/>
        <v>0</v>
      </c>
      <c r="AA903" s="275">
        <f t="shared" si="61"/>
        <v>0</v>
      </c>
      <c r="AB903" s="275">
        <f t="shared" si="61"/>
        <v>0</v>
      </c>
      <c r="AC903" s="275">
        <f t="shared" si="60"/>
        <v>0</v>
      </c>
    </row>
    <row r="904" spans="1:29" x14ac:dyDescent="0.25">
      <c r="A904" s="1285" t="s">
        <v>1160</v>
      </c>
      <c r="B904" s="1285"/>
      <c r="C904" s="1285" t="s">
        <v>2637</v>
      </c>
      <c r="D904" s="286" t="str">
        <f>IF(ISERROR(VLOOKUP(B904,Translate!$G$3:$H$168,2,FALSE)),"",VLOOKUP(B904,Translate!$G$3:$H$168,2,FALSE))</f>
        <v/>
      </c>
      <c r="X904" s="275">
        <f t="shared" si="61"/>
        <v>0</v>
      </c>
      <c r="Y904" s="275">
        <f t="shared" si="61"/>
        <v>0</v>
      </c>
      <c r="Z904" s="275">
        <f t="shared" si="61"/>
        <v>0</v>
      </c>
      <c r="AA904" s="275">
        <f t="shared" si="61"/>
        <v>0</v>
      </c>
      <c r="AB904" s="275">
        <f t="shared" si="61"/>
        <v>0</v>
      </c>
      <c r="AC904" s="275">
        <f t="shared" si="60"/>
        <v>0</v>
      </c>
    </row>
    <row r="905" spans="1:29" x14ac:dyDescent="0.25">
      <c r="A905" s="1331" t="s">
        <v>1013</v>
      </c>
      <c r="B905" s="1331"/>
      <c r="C905" s="1331" t="s">
        <v>2638</v>
      </c>
      <c r="D905" s="286" t="str">
        <f>IF(ISERROR(VLOOKUP(B905,Translate!$G$3:$H$168,2,FALSE)),"",VLOOKUP(B905,Translate!$G$3:$H$168,2,FALSE))</f>
        <v/>
      </c>
      <c r="X905" s="275">
        <f t="shared" si="61"/>
        <v>0</v>
      </c>
      <c r="Y905" s="275">
        <f t="shared" si="61"/>
        <v>0</v>
      </c>
      <c r="Z905" s="275">
        <f t="shared" si="61"/>
        <v>0</v>
      </c>
      <c r="AA905" s="275">
        <f t="shared" si="61"/>
        <v>0</v>
      </c>
      <c r="AB905" s="275">
        <f t="shared" si="61"/>
        <v>0</v>
      </c>
      <c r="AC905" s="275">
        <f t="shared" si="60"/>
        <v>0</v>
      </c>
    </row>
    <row r="906" spans="1:29" x14ac:dyDescent="0.25">
      <c r="A906" s="287" t="s">
        <v>52</v>
      </c>
      <c r="B906" s="287"/>
      <c r="C906" s="287" t="s">
        <v>1368</v>
      </c>
      <c r="D906" s="286" t="str">
        <f>IF(ISERROR(VLOOKUP(B906,Translate!$G$3:$H$168,2,FALSE)),"",VLOOKUP(B906,Translate!$G$3:$H$168,2,FALSE))</f>
        <v/>
      </c>
      <c r="X906" s="275">
        <f t="shared" si="61"/>
        <v>0</v>
      </c>
      <c r="Y906" s="275">
        <f t="shared" si="61"/>
        <v>0</v>
      </c>
      <c r="Z906" s="275">
        <f t="shared" si="61"/>
        <v>0</v>
      </c>
      <c r="AA906" s="275">
        <f t="shared" si="61"/>
        <v>0</v>
      </c>
      <c r="AB906" s="275">
        <f t="shared" si="61"/>
        <v>0</v>
      </c>
      <c r="AC906" s="275">
        <f t="shared" si="60"/>
        <v>0</v>
      </c>
    </row>
    <row r="907" spans="1:29" x14ac:dyDescent="0.25">
      <c r="A907" s="287" t="s">
        <v>1127</v>
      </c>
      <c r="B907" s="287"/>
      <c r="C907" s="287" t="s">
        <v>1134</v>
      </c>
      <c r="D907" s="286" t="str">
        <f>IF(ISERROR(VLOOKUP(B907,Translate!$G$3:$H$168,2,FALSE)),"",VLOOKUP(B907,Translate!$G$3:$H$168,2,FALSE))</f>
        <v/>
      </c>
      <c r="X907" s="275">
        <f t="shared" si="61"/>
        <v>0</v>
      </c>
      <c r="Y907" s="275">
        <f t="shared" si="61"/>
        <v>0</v>
      </c>
      <c r="Z907" s="275">
        <f t="shared" si="61"/>
        <v>0</v>
      </c>
      <c r="AA907" s="275">
        <f t="shared" si="61"/>
        <v>0</v>
      </c>
      <c r="AB907" s="275">
        <f t="shared" si="61"/>
        <v>0</v>
      </c>
      <c r="AC907" s="275">
        <f t="shared" si="60"/>
        <v>0</v>
      </c>
    </row>
    <row r="908" spans="1:29" x14ac:dyDescent="0.25">
      <c r="A908" s="287" t="s">
        <v>1228</v>
      </c>
      <c r="B908" s="287"/>
      <c r="C908" s="287" t="s">
        <v>1263</v>
      </c>
      <c r="D908" s="286" t="str">
        <f>IF(ISERROR(VLOOKUP(B908,Translate!$G$3:$H$168,2,FALSE)),"",VLOOKUP(B908,Translate!$G$3:$H$168,2,FALSE))</f>
        <v/>
      </c>
      <c r="X908" s="275">
        <f t="shared" si="61"/>
        <v>0</v>
      </c>
      <c r="Y908" s="275">
        <f t="shared" si="61"/>
        <v>0</v>
      </c>
      <c r="Z908" s="275">
        <f t="shared" si="61"/>
        <v>0</v>
      </c>
      <c r="AA908" s="275">
        <f t="shared" si="61"/>
        <v>0</v>
      </c>
      <c r="AB908" s="275">
        <f t="shared" si="61"/>
        <v>0</v>
      </c>
      <c r="AC908" s="275">
        <f t="shared" si="60"/>
        <v>0</v>
      </c>
    </row>
    <row r="909" spans="1:29" x14ac:dyDescent="0.25">
      <c r="A909" s="287" t="s">
        <v>1210</v>
      </c>
      <c r="B909" s="287"/>
      <c r="C909" s="287" t="s">
        <v>1256</v>
      </c>
      <c r="D909" s="286" t="str">
        <f>IF(ISERROR(VLOOKUP(B909,Translate!$G$3:$H$168,2,FALSE)),"",VLOOKUP(B909,Translate!$G$3:$H$168,2,FALSE))</f>
        <v/>
      </c>
      <c r="X909" s="275">
        <f t="shared" si="61"/>
        <v>0</v>
      </c>
      <c r="Y909" s="275">
        <f t="shared" si="61"/>
        <v>0</v>
      </c>
      <c r="Z909" s="275">
        <f t="shared" si="61"/>
        <v>0</v>
      </c>
      <c r="AA909" s="275">
        <f t="shared" si="61"/>
        <v>0</v>
      </c>
      <c r="AB909" s="275">
        <f t="shared" si="61"/>
        <v>0</v>
      </c>
      <c r="AC909" s="275">
        <f t="shared" si="60"/>
        <v>0</v>
      </c>
    </row>
    <row r="910" spans="1:29" x14ac:dyDescent="0.25">
      <c r="A910" s="287" t="s">
        <v>1410</v>
      </c>
      <c r="B910" s="287"/>
      <c r="C910" s="287" t="s">
        <v>1348</v>
      </c>
      <c r="D910" s="286" t="str">
        <f>IF(ISERROR(VLOOKUP(B910,Translate!$G$3:$H$168,2,FALSE)),"",VLOOKUP(B910,Translate!$G$3:$H$168,2,FALSE))</f>
        <v/>
      </c>
      <c r="X910" s="275">
        <f t="shared" si="61"/>
        <v>0</v>
      </c>
      <c r="Y910" s="275">
        <f t="shared" si="61"/>
        <v>0</v>
      </c>
      <c r="Z910" s="275">
        <f t="shared" si="61"/>
        <v>0</v>
      </c>
      <c r="AA910" s="275">
        <f t="shared" si="61"/>
        <v>0</v>
      </c>
      <c r="AB910" s="275">
        <f t="shared" si="61"/>
        <v>0</v>
      </c>
      <c r="AC910" s="275">
        <f t="shared" si="60"/>
        <v>0</v>
      </c>
    </row>
    <row r="911" spans="1:29" x14ac:dyDescent="0.25">
      <c r="A911" s="1331" t="s">
        <v>1158</v>
      </c>
      <c r="B911" s="1331"/>
      <c r="C911" s="1331" t="s">
        <v>2639</v>
      </c>
      <c r="D911" s="286" t="str">
        <f>IF(ISERROR(VLOOKUP(B911,Translate!$G$3:$H$168,2,FALSE)),"",VLOOKUP(B911,Translate!$G$3:$H$168,2,FALSE))</f>
        <v/>
      </c>
      <c r="X911" s="275">
        <f t="shared" si="61"/>
        <v>0</v>
      </c>
      <c r="Y911" s="275">
        <f t="shared" si="61"/>
        <v>0</v>
      </c>
      <c r="Z911" s="275">
        <f t="shared" si="61"/>
        <v>0</v>
      </c>
      <c r="AA911" s="275">
        <f t="shared" si="61"/>
        <v>0</v>
      </c>
      <c r="AB911" s="275">
        <f t="shared" si="61"/>
        <v>0</v>
      </c>
      <c r="AC911" s="275">
        <f t="shared" si="60"/>
        <v>0</v>
      </c>
    </row>
    <row r="912" spans="1:29" x14ac:dyDescent="0.25">
      <c r="A912" s="287" t="s">
        <v>645</v>
      </c>
      <c r="B912" s="287"/>
      <c r="C912" s="287" t="s">
        <v>966</v>
      </c>
      <c r="D912" s="286" t="str">
        <f>IF(ISERROR(VLOOKUP(B912,Translate!$G$3:$H$168,2,FALSE)),"",VLOOKUP(B912,Translate!$G$3:$H$168,2,FALSE))</f>
        <v/>
      </c>
      <c r="X912" s="275">
        <f t="shared" si="61"/>
        <v>0</v>
      </c>
      <c r="Y912" s="275">
        <f t="shared" si="61"/>
        <v>0</v>
      </c>
      <c r="Z912" s="275">
        <f t="shared" si="61"/>
        <v>0</v>
      </c>
      <c r="AA912" s="275">
        <f t="shared" si="61"/>
        <v>0</v>
      </c>
      <c r="AB912" s="275">
        <f t="shared" si="61"/>
        <v>0</v>
      </c>
      <c r="AC912" s="275">
        <f t="shared" si="60"/>
        <v>0</v>
      </c>
    </row>
    <row r="913" spans="1:29" x14ac:dyDescent="0.25">
      <c r="A913" s="287" t="s">
        <v>677</v>
      </c>
      <c r="B913" s="287"/>
      <c r="C913" s="287" t="s">
        <v>911</v>
      </c>
      <c r="D913" s="286" t="str">
        <f>IF(ISERROR(VLOOKUP(B913,Translate!$G$3:$H$168,2,FALSE)),"",VLOOKUP(B913,Translate!$G$3:$H$168,2,FALSE))</f>
        <v/>
      </c>
      <c r="X913" s="275">
        <f t="shared" si="61"/>
        <v>0</v>
      </c>
      <c r="Y913" s="275">
        <f t="shared" si="61"/>
        <v>0</v>
      </c>
      <c r="Z913" s="275">
        <f t="shared" si="61"/>
        <v>0</v>
      </c>
      <c r="AA913" s="275">
        <f t="shared" si="61"/>
        <v>0</v>
      </c>
      <c r="AB913" s="275">
        <f t="shared" si="61"/>
        <v>0</v>
      </c>
      <c r="AC913" s="275">
        <f t="shared" si="60"/>
        <v>0</v>
      </c>
    </row>
    <row r="914" spans="1:29" x14ac:dyDescent="0.25">
      <c r="A914" s="1285" t="s">
        <v>678</v>
      </c>
      <c r="B914" s="1285"/>
      <c r="C914" s="1285" t="s">
        <v>2640</v>
      </c>
      <c r="D914" s="286" t="str">
        <f>IF(ISERROR(VLOOKUP(B914,Translate!$G$3:$H$168,2,FALSE)),"",VLOOKUP(B914,Translate!$G$3:$H$168,2,FALSE))</f>
        <v/>
      </c>
      <c r="X914" s="275">
        <f t="shared" si="61"/>
        <v>0</v>
      </c>
      <c r="Y914" s="275">
        <f t="shared" si="61"/>
        <v>0</v>
      </c>
      <c r="Z914" s="275">
        <f t="shared" si="61"/>
        <v>0</v>
      </c>
      <c r="AA914" s="275">
        <f t="shared" si="61"/>
        <v>0</v>
      </c>
      <c r="AB914" s="275">
        <f t="shared" si="61"/>
        <v>0</v>
      </c>
      <c r="AC914" s="275">
        <f t="shared" si="60"/>
        <v>0</v>
      </c>
    </row>
    <row r="915" spans="1:29" x14ac:dyDescent="0.25">
      <c r="A915" s="287" t="s">
        <v>675</v>
      </c>
      <c r="B915" s="287"/>
      <c r="C915" s="287" t="s">
        <v>909</v>
      </c>
      <c r="D915" s="286" t="str">
        <f>IF(ISERROR(VLOOKUP(B915,Translate!$G$3:$H$168,2,FALSE)),"",VLOOKUP(B915,Translate!$G$3:$H$168,2,FALSE))</f>
        <v/>
      </c>
      <c r="X915" s="275">
        <f t="shared" si="61"/>
        <v>0</v>
      </c>
      <c r="Y915" s="275">
        <f t="shared" si="61"/>
        <v>0</v>
      </c>
      <c r="Z915" s="275">
        <f t="shared" si="61"/>
        <v>0</v>
      </c>
      <c r="AA915" s="275">
        <f t="shared" si="61"/>
        <v>0</v>
      </c>
      <c r="AB915" s="275">
        <f t="shared" si="61"/>
        <v>0</v>
      </c>
      <c r="AC915" s="275">
        <f t="shared" si="60"/>
        <v>0</v>
      </c>
    </row>
    <row r="916" spans="1:29" x14ac:dyDescent="0.25">
      <c r="A916" s="287" t="s">
        <v>674</v>
      </c>
      <c r="B916" s="287"/>
      <c r="C916" s="287" t="s">
        <v>908</v>
      </c>
      <c r="D916" s="286" t="str">
        <f>IF(ISERROR(VLOOKUP(B916,Translate!$G$3:$H$168,2,FALSE)),"",VLOOKUP(B916,Translate!$G$3:$H$168,2,FALSE))</f>
        <v/>
      </c>
      <c r="X916" s="275">
        <f t="shared" si="61"/>
        <v>0</v>
      </c>
      <c r="Y916" s="275">
        <f t="shared" si="61"/>
        <v>0</v>
      </c>
      <c r="Z916" s="275">
        <f t="shared" si="61"/>
        <v>0</v>
      </c>
      <c r="AA916" s="275">
        <f t="shared" si="61"/>
        <v>0</v>
      </c>
      <c r="AB916" s="275">
        <f t="shared" si="61"/>
        <v>0</v>
      </c>
      <c r="AC916" s="275">
        <f t="shared" si="60"/>
        <v>0</v>
      </c>
    </row>
    <row r="917" spans="1:29" x14ac:dyDescent="0.25">
      <c r="A917" s="287" t="s">
        <v>676</v>
      </c>
      <c r="B917" s="287"/>
      <c r="C917" s="287" t="s">
        <v>910</v>
      </c>
      <c r="D917" s="286" t="str">
        <f>IF(ISERROR(VLOOKUP(B917,Translate!$G$3:$H$168,2,FALSE)),"",VLOOKUP(B917,Translate!$G$3:$H$168,2,FALSE))</f>
        <v/>
      </c>
      <c r="X917" s="275">
        <f t="shared" si="61"/>
        <v>0</v>
      </c>
      <c r="Y917" s="275">
        <f t="shared" si="61"/>
        <v>0</v>
      </c>
      <c r="Z917" s="275">
        <f t="shared" si="61"/>
        <v>0</v>
      </c>
      <c r="AA917" s="275">
        <f t="shared" si="61"/>
        <v>0</v>
      </c>
      <c r="AB917" s="275">
        <f t="shared" si="61"/>
        <v>0</v>
      </c>
      <c r="AC917" s="275">
        <f t="shared" si="60"/>
        <v>0</v>
      </c>
    </row>
    <row r="918" spans="1:29" x14ac:dyDescent="0.25">
      <c r="A918" s="287" t="s">
        <v>2100</v>
      </c>
      <c r="B918" s="287"/>
      <c r="C918" s="287" t="s">
        <v>2641</v>
      </c>
      <c r="D918" s="286" t="str">
        <f>IF(ISERROR(VLOOKUP(B918,Translate!$G$3:$H$168,2,FALSE)),"",VLOOKUP(B918,Translate!$G$3:$H$168,2,FALSE))</f>
        <v/>
      </c>
      <c r="X918" s="275">
        <f t="shared" si="61"/>
        <v>0</v>
      </c>
      <c r="Y918" s="275">
        <f t="shared" si="61"/>
        <v>0</v>
      </c>
      <c r="Z918" s="275">
        <f t="shared" si="61"/>
        <v>0</v>
      </c>
      <c r="AA918" s="275">
        <f t="shared" si="61"/>
        <v>0</v>
      </c>
      <c r="AB918" s="275">
        <f t="shared" si="61"/>
        <v>0</v>
      </c>
      <c r="AC918" s="275">
        <f t="shared" si="60"/>
        <v>0</v>
      </c>
    </row>
    <row r="919" spans="1:29" x14ac:dyDescent="0.25">
      <c r="A919" s="1331" t="s">
        <v>1078</v>
      </c>
      <c r="B919" s="1331"/>
      <c r="C919" s="1331" t="s">
        <v>2642</v>
      </c>
      <c r="D919" s="286" t="str">
        <f>IF(ISERROR(VLOOKUP(B919,Translate!$G$3:$H$168,2,FALSE)),"",VLOOKUP(B919,Translate!$G$3:$H$168,2,FALSE))</f>
        <v/>
      </c>
      <c r="X919" s="275">
        <f t="shared" si="61"/>
        <v>0</v>
      </c>
      <c r="Y919" s="275">
        <f t="shared" si="61"/>
        <v>0</v>
      </c>
      <c r="Z919" s="275">
        <f t="shared" si="61"/>
        <v>0</v>
      </c>
      <c r="AA919" s="275">
        <f t="shared" si="61"/>
        <v>0</v>
      </c>
      <c r="AB919" s="275">
        <f t="shared" si="61"/>
        <v>0</v>
      </c>
      <c r="AC919" s="275">
        <f t="shared" si="60"/>
        <v>0</v>
      </c>
    </row>
    <row r="920" spans="1:29" x14ac:dyDescent="0.25">
      <c r="A920" s="1285" t="s">
        <v>1235</v>
      </c>
      <c r="B920" s="1285"/>
      <c r="C920" s="1285" t="s">
        <v>2643</v>
      </c>
      <c r="D920" s="286" t="str">
        <f>IF(ISERROR(VLOOKUP(B920,Translate!$G$3:$H$168,2,FALSE)),"",VLOOKUP(B920,Translate!$G$3:$H$168,2,FALSE))</f>
        <v/>
      </c>
      <c r="X920" s="275">
        <f t="shared" si="61"/>
        <v>0</v>
      </c>
      <c r="Y920" s="275">
        <f t="shared" si="61"/>
        <v>0</v>
      </c>
      <c r="Z920" s="275">
        <f t="shared" si="61"/>
        <v>0</v>
      </c>
      <c r="AA920" s="275">
        <f t="shared" si="61"/>
        <v>0</v>
      </c>
      <c r="AB920" s="275">
        <f t="shared" si="61"/>
        <v>0</v>
      </c>
      <c r="AC920" s="275">
        <f t="shared" si="60"/>
        <v>0</v>
      </c>
    </row>
    <row r="921" spans="1:29" x14ac:dyDescent="0.25">
      <c r="A921" s="1331" t="s">
        <v>1090</v>
      </c>
      <c r="B921" s="1331"/>
      <c r="C921" s="1331" t="s">
        <v>2644</v>
      </c>
      <c r="D921" s="286" t="str">
        <f>IF(ISERROR(VLOOKUP(B921,Translate!$G$3:$H$168,2,FALSE)),"",VLOOKUP(B921,Translate!$G$3:$H$168,2,FALSE))</f>
        <v/>
      </c>
      <c r="X921" s="275">
        <f t="shared" si="61"/>
        <v>0</v>
      </c>
      <c r="Y921" s="275">
        <f t="shared" si="61"/>
        <v>0</v>
      </c>
      <c r="Z921" s="275">
        <f t="shared" si="61"/>
        <v>0</v>
      </c>
      <c r="AA921" s="275">
        <f t="shared" si="61"/>
        <v>0</v>
      </c>
      <c r="AB921" s="275">
        <f t="shared" si="61"/>
        <v>0</v>
      </c>
      <c r="AC921" s="275">
        <f t="shared" si="60"/>
        <v>0</v>
      </c>
    </row>
    <row r="922" spans="1:29" x14ac:dyDescent="0.25">
      <c r="A922" s="1285" t="s">
        <v>1184</v>
      </c>
      <c r="B922" s="1285"/>
      <c r="C922" s="1285" t="s">
        <v>2645</v>
      </c>
      <c r="D922" s="286" t="str">
        <f>IF(ISERROR(VLOOKUP(B922,Translate!$G$3:$H$168,2,FALSE)),"",VLOOKUP(B922,Translate!$G$3:$H$168,2,FALSE))</f>
        <v/>
      </c>
      <c r="X922" s="275">
        <f t="shared" si="61"/>
        <v>0</v>
      </c>
      <c r="Y922" s="275">
        <f t="shared" si="61"/>
        <v>0</v>
      </c>
      <c r="Z922" s="275">
        <f t="shared" si="61"/>
        <v>0</v>
      </c>
      <c r="AA922" s="275">
        <f t="shared" si="61"/>
        <v>0</v>
      </c>
      <c r="AB922" s="275">
        <f t="shared" si="61"/>
        <v>0</v>
      </c>
      <c r="AC922" s="275">
        <f t="shared" si="60"/>
        <v>0</v>
      </c>
    </row>
    <row r="923" spans="1:29" x14ac:dyDescent="0.25">
      <c r="A923" s="1331" t="s">
        <v>1087</v>
      </c>
      <c r="B923" s="1331"/>
      <c r="C923" s="1331" t="s">
        <v>2646</v>
      </c>
      <c r="D923" s="286" t="str">
        <f>IF(ISERROR(VLOOKUP(B923,Translate!$G$3:$H$168,2,FALSE)),"",VLOOKUP(B923,Translate!$G$3:$H$168,2,FALSE))</f>
        <v/>
      </c>
      <c r="X923" s="275">
        <f t="shared" si="61"/>
        <v>0</v>
      </c>
      <c r="Y923" s="275">
        <f t="shared" si="61"/>
        <v>0</v>
      </c>
      <c r="Z923" s="275">
        <f t="shared" si="61"/>
        <v>0</v>
      </c>
      <c r="AA923" s="275">
        <f t="shared" si="61"/>
        <v>0</v>
      </c>
      <c r="AB923" s="275">
        <f t="shared" si="61"/>
        <v>0</v>
      </c>
      <c r="AC923" s="275">
        <f t="shared" si="60"/>
        <v>0</v>
      </c>
    </row>
    <row r="924" spans="1:29" x14ac:dyDescent="0.25">
      <c r="A924" s="1285" t="s">
        <v>1192</v>
      </c>
      <c r="B924" s="1285"/>
      <c r="C924" s="1285" t="s">
        <v>2647</v>
      </c>
      <c r="D924" s="286" t="str">
        <f>IF(ISERROR(VLOOKUP(B924,Translate!$G$3:$H$168,2,FALSE)),"",VLOOKUP(B924,Translate!$G$3:$H$168,2,FALSE))</f>
        <v/>
      </c>
      <c r="X924" s="275">
        <f t="shared" si="61"/>
        <v>0</v>
      </c>
      <c r="Y924" s="275">
        <f t="shared" si="61"/>
        <v>0</v>
      </c>
      <c r="Z924" s="275">
        <f t="shared" si="61"/>
        <v>0</v>
      </c>
      <c r="AA924" s="275">
        <f t="shared" si="61"/>
        <v>0</v>
      </c>
      <c r="AB924" s="275">
        <f t="shared" si="61"/>
        <v>0</v>
      </c>
      <c r="AC924" s="275">
        <f t="shared" si="60"/>
        <v>0</v>
      </c>
    </row>
    <row r="925" spans="1:29" x14ac:dyDescent="0.25">
      <c r="A925" s="1331" t="s">
        <v>1099</v>
      </c>
      <c r="B925" s="1331"/>
      <c r="C925" s="1331" t="s">
        <v>2648</v>
      </c>
      <c r="D925" s="286" t="str">
        <f>IF(ISERROR(VLOOKUP(B925,Translate!$G$3:$H$168,2,FALSE)),"",VLOOKUP(B925,Translate!$G$3:$H$168,2,FALSE))</f>
        <v/>
      </c>
      <c r="X925" s="275">
        <f t="shared" si="61"/>
        <v>0</v>
      </c>
      <c r="Y925" s="275">
        <f t="shared" si="61"/>
        <v>0</v>
      </c>
      <c r="Z925" s="275">
        <f t="shared" si="61"/>
        <v>0</v>
      </c>
      <c r="AA925" s="275">
        <f t="shared" si="61"/>
        <v>0</v>
      </c>
      <c r="AB925" s="275">
        <f t="shared" si="61"/>
        <v>0</v>
      </c>
      <c r="AC925" s="275">
        <f t="shared" ref="AC925:AC988" si="62">IF(LEFT(AB925,1)=" ",1,0)</f>
        <v>0</v>
      </c>
    </row>
    <row r="926" spans="1:29" x14ac:dyDescent="0.25">
      <c r="A926" s="1285" t="s">
        <v>1123</v>
      </c>
      <c r="B926" s="1285"/>
      <c r="C926" s="1285" t="s">
        <v>2649</v>
      </c>
      <c r="D926" s="286" t="str">
        <f>IF(ISERROR(VLOOKUP(B926,Translate!$G$3:$H$168,2,FALSE)),"",VLOOKUP(B926,Translate!$G$3:$H$168,2,FALSE))</f>
        <v/>
      </c>
      <c r="X926" s="275">
        <f t="shared" si="61"/>
        <v>0</v>
      </c>
      <c r="Y926" s="275">
        <f t="shared" si="61"/>
        <v>0</v>
      </c>
      <c r="Z926" s="275">
        <f t="shared" si="61"/>
        <v>0</v>
      </c>
      <c r="AA926" s="275">
        <f t="shared" si="61"/>
        <v>0</v>
      </c>
      <c r="AB926" s="275">
        <f t="shared" si="61"/>
        <v>0</v>
      </c>
      <c r="AC926" s="275">
        <f t="shared" si="62"/>
        <v>0</v>
      </c>
    </row>
    <row r="927" spans="1:29" x14ac:dyDescent="0.25">
      <c r="A927" s="1331" t="s">
        <v>1194</v>
      </c>
      <c r="B927" s="1331"/>
      <c r="C927" s="1331" t="s">
        <v>2650</v>
      </c>
      <c r="D927" s="286" t="str">
        <f>IF(ISERROR(VLOOKUP(B927,Translate!$G$3:$H$168,2,FALSE)),"",VLOOKUP(B927,Translate!$G$3:$H$168,2,FALSE))</f>
        <v/>
      </c>
      <c r="X927" s="275">
        <f t="shared" si="61"/>
        <v>0</v>
      </c>
      <c r="Y927" s="275">
        <f t="shared" si="61"/>
        <v>0</v>
      </c>
      <c r="Z927" s="275">
        <f t="shared" si="61"/>
        <v>0</v>
      </c>
      <c r="AA927" s="275">
        <f t="shared" si="61"/>
        <v>0</v>
      </c>
      <c r="AB927" s="275">
        <f t="shared" si="61"/>
        <v>0</v>
      </c>
      <c r="AC927" s="275">
        <f t="shared" si="62"/>
        <v>0</v>
      </c>
    </row>
    <row r="928" spans="1:29" x14ac:dyDescent="0.25">
      <c r="A928" s="1285" t="s">
        <v>2963</v>
      </c>
      <c r="B928" s="1285"/>
      <c r="C928" s="1285" t="s">
        <v>2651</v>
      </c>
      <c r="D928" s="286" t="str">
        <f>IF(ISERROR(VLOOKUP(B928,Translate!$G$3:$H$168,2,FALSE)),"",VLOOKUP(B928,Translate!$G$3:$H$168,2,FALSE))</f>
        <v/>
      </c>
      <c r="X928" s="275">
        <f t="shared" ref="X928:AB978" si="63">IF(LEFT(W928,1)=" ",RIGHT(W928,LEN(W928)-1),W928)</f>
        <v>0</v>
      </c>
      <c r="Y928" s="275">
        <f t="shared" si="63"/>
        <v>0</v>
      </c>
      <c r="Z928" s="275">
        <f t="shared" si="63"/>
        <v>0</v>
      </c>
      <c r="AA928" s="275">
        <f t="shared" si="63"/>
        <v>0</v>
      </c>
      <c r="AB928" s="275">
        <f t="shared" si="63"/>
        <v>0</v>
      </c>
      <c r="AC928" s="275">
        <f t="shared" si="62"/>
        <v>0</v>
      </c>
    </row>
    <row r="929" spans="1:29" x14ac:dyDescent="0.25">
      <c r="A929" s="1331" t="s">
        <v>1012</v>
      </c>
      <c r="B929" s="1331"/>
      <c r="C929" s="1331" t="s">
        <v>2652</v>
      </c>
      <c r="D929" s="286" t="str">
        <f>IF(ISERROR(VLOOKUP(B929,Translate!$G$3:$H$168,2,FALSE)),"",VLOOKUP(B929,Translate!$G$3:$H$168,2,FALSE))</f>
        <v/>
      </c>
      <c r="X929" s="275">
        <f t="shared" si="63"/>
        <v>0</v>
      </c>
      <c r="Y929" s="275">
        <f t="shared" si="63"/>
        <v>0</v>
      </c>
      <c r="Z929" s="275">
        <f t="shared" si="63"/>
        <v>0</v>
      </c>
      <c r="AA929" s="275">
        <f t="shared" si="63"/>
        <v>0</v>
      </c>
      <c r="AB929" s="275">
        <f t="shared" si="63"/>
        <v>0</v>
      </c>
      <c r="AC929" s="275">
        <f t="shared" si="62"/>
        <v>0</v>
      </c>
    </row>
    <row r="930" spans="1:29" x14ac:dyDescent="0.25">
      <c r="A930" s="1285" t="s">
        <v>1129</v>
      </c>
      <c r="B930" s="1285"/>
      <c r="C930" s="1285" t="s">
        <v>2653</v>
      </c>
      <c r="D930" s="286" t="str">
        <f>IF(ISERROR(VLOOKUP(B930,Translate!$G$3:$H$168,2,FALSE)),"",VLOOKUP(B930,Translate!$G$3:$H$168,2,FALSE))</f>
        <v/>
      </c>
      <c r="X930" s="275">
        <f t="shared" si="63"/>
        <v>0</v>
      </c>
      <c r="Y930" s="275">
        <f t="shared" si="63"/>
        <v>0</v>
      </c>
      <c r="Z930" s="275">
        <f t="shared" si="63"/>
        <v>0</v>
      </c>
      <c r="AA930" s="275">
        <f t="shared" si="63"/>
        <v>0</v>
      </c>
      <c r="AB930" s="275">
        <f t="shared" si="63"/>
        <v>0</v>
      </c>
      <c r="AC930" s="275">
        <f t="shared" si="62"/>
        <v>0</v>
      </c>
    </row>
    <row r="931" spans="1:29" x14ac:dyDescent="0.25">
      <c r="A931" s="1331" t="s">
        <v>1126</v>
      </c>
      <c r="B931" s="1331"/>
      <c r="C931" s="1331" t="s">
        <v>2654</v>
      </c>
      <c r="D931" s="286" t="str">
        <f>IF(ISERROR(VLOOKUP(B931,Translate!$G$3:$H$168,2,FALSE)),"",VLOOKUP(B931,Translate!$G$3:$H$168,2,FALSE))</f>
        <v/>
      </c>
      <c r="X931" s="275">
        <f t="shared" si="63"/>
        <v>0</v>
      </c>
      <c r="Y931" s="275">
        <f t="shared" si="63"/>
        <v>0</v>
      </c>
      <c r="Z931" s="275">
        <f t="shared" si="63"/>
        <v>0</v>
      </c>
      <c r="AA931" s="275">
        <f t="shared" si="63"/>
        <v>0</v>
      </c>
      <c r="AB931" s="275">
        <f t="shared" si="63"/>
        <v>0</v>
      </c>
      <c r="AC931" s="275">
        <f t="shared" si="62"/>
        <v>0</v>
      </c>
    </row>
    <row r="932" spans="1:29" x14ac:dyDescent="0.25">
      <c r="A932" s="1285" t="s">
        <v>1106</v>
      </c>
      <c r="B932" s="1285"/>
      <c r="C932" s="1285" t="s">
        <v>2655</v>
      </c>
      <c r="D932" s="286" t="str">
        <f>IF(ISERROR(VLOOKUP(B932,Translate!$G$3:$H$168,2,FALSE)),"",VLOOKUP(B932,Translate!$G$3:$H$168,2,FALSE))</f>
        <v/>
      </c>
      <c r="X932" s="275">
        <f t="shared" si="63"/>
        <v>0</v>
      </c>
      <c r="Y932" s="275">
        <f t="shared" si="63"/>
        <v>0</v>
      </c>
      <c r="Z932" s="275">
        <f t="shared" si="63"/>
        <v>0</v>
      </c>
      <c r="AA932" s="275">
        <f t="shared" si="63"/>
        <v>0</v>
      </c>
      <c r="AB932" s="275">
        <f t="shared" si="63"/>
        <v>0</v>
      </c>
      <c r="AC932" s="275">
        <f t="shared" si="62"/>
        <v>0</v>
      </c>
    </row>
    <row r="933" spans="1:29" x14ac:dyDescent="0.25">
      <c r="A933" s="1331" t="s">
        <v>1104</v>
      </c>
      <c r="B933" s="1331"/>
      <c r="C933" s="1331" t="s">
        <v>2656</v>
      </c>
      <c r="D933" s="286" t="str">
        <f>IF(ISERROR(VLOOKUP(B933,Translate!$G$3:$H$168,2,FALSE)),"",VLOOKUP(B933,Translate!$G$3:$H$168,2,FALSE))</f>
        <v/>
      </c>
      <c r="X933" s="275">
        <f t="shared" si="63"/>
        <v>0</v>
      </c>
      <c r="Y933" s="275">
        <f t="shared" si="63"/>
        <v>0</v>
      </c>
      <c r="Z933" s="275">
        <f t="shared" si="63"/>
        <v>0</v>
      </c>
      <c r="AA933" s="275">
        <f t="shared" si="63"/>
        <v>0</v>
      </c>
      <c r="AB933" s="275">
        <f t="shared" si="63"/>
        <v>0</v>
      </c>
      <c r="AC933" s="275">
        <f t="shared" si="62"/>
        <v>0</v>
      </c>
    </row>
    <row r="934" spans="1:29" x14ac:dyDescent="0.25">
      <c r="A934" s="1285" t="s">
        <v>1015</v>
      </c>
      <c r="B934" s="1285"/>
      <c r="C934" s="1285" t="s">
        <v>2657</v>
      </c>
      <c r="D934" s="286" t="str">
        <f>IF(ISERROR(VLOOKUP(B934,Translate!$G$3:$H$168,2,FALSE)),"",VLOOKUP(B934,Translate!$G$3:$H$168,2,FALSE))</f>
        <v/>
      </c>
      <c r="X934" s="275">
        <f t="shared" si="63"/>
        <v>0</v>
      </c>
      <c r="Y934" s="275">
        <f t="shared" si="63"/>
        <v>0</v>
      </c>
      <c r="Z934" s="275">
        <f t="shared" si="63"/>
        <v>0</v>
      </c>
      <c r="AA934" s="275">
        <f t="shared" si="63"/>
        <v>0</v>
      </c>
      <c r="AB934" s="275">
        <f t="shared" si="63"/>
        <v>0</v>
      </c>
      <c r="AC934" s="275">
        <f t="shared" si="62"/>
        <v>0</v>
      </c>
    </row>
    <row r="935" spans="1:29" x14ac:dyDescent="0.25">
      <c r="A935" s="1331" t="s">
        <v>1109</v>
      </c>
      <c r="B935" s="1331"/>
      <c r="C935" s="1331" t="s">
        <v>2658</v>
      </c>
      <c r="D935" s="286" t="str">
        <f>IF(ISERROR(VLOOKUP(B935,Translate!$G$3:$H$168,2,FALSE)),"",VLOOKUP(B935,Translate!$G$3:$H$168,2,FALSE))</f>
        <v/>
      </c>
      <c r="X935" s="275">
        <f t="shared" si="63"/>
        <v>0</v>
      </c>
      <c r="Y935" s="275">
        <f t="shared" si="63"/>
        <v>0</v>
      </c>
      <c r="Z935" s="275">
        <f t="shared" si="63"/>
        <v>0</v>
      </c>
      <c r="AA935" s="275">
        <f t="shared" si="63"/>
        <v>0</v>
      </c>
      <c r="AB935" s="275">
        <f t="shared" si="63"/>
        <v>0</v>
      </c>
      <c r="AC935" s="275">
        <f t="shared" si="62"/>
        <v>0</v>
      </c>
    </row>
    <row r="936" spans="1:29" x14ac:dyDescent="0.25">
      <c r="A936" s="1285" t="s">
        <v>1221</v>
      </c>
      <c r="B936" s="1285"/>
      <c r="C936" s="1285" t="s">
        <v>2659</v>
      </c>
      <c r="D936" s="286" t="str">
        <f>IF(ISERROR(VLOOKUP(B936,Translate!$G$3:$H$168,2,FALSE)),"",VLOOKUP(B936,Translate!$G$3:$H$168,2,FALSE))</f>
        <v/>
      </c>
      <c r="X936" s="275">
        <f t="shared" si="63"/>
        <v>0</v>
      </c>
      <c r="Y936" s="275">
        <f t="shared" si="63"/>
        <v>0</v>
      </c>
      <c r="Z936" s="275">
        <f t="shared" si="63"/>
        <v>0</v>
      </c>
      <c r="AA936" s="275">
        <f t="shared" si="63"/>
        <v>0</v>
      </c>
      <c r="AB936" s="275">
        <f t="shared" si="63"/>
        <v>0</v>
      </c>
      <c r="AC936" s="275">
        <f t="shared" si="62"/>
        <v>0</v>
      </c>
    </row>
    <row r="937" spans="1:29" x14ac:dyDescent="0.25">
      <c r="A937" s="1331" t="s">
        <v>1010</v>
      </c>
      <c r="B937" s="1331"/>
      <c r="C937" s="1331" t="s">
        <v>2660</v>
      </c>
      <c r="D937" s="286" t="str">
        <f>IF(ISERROR(VLOOKUP(B937,Translate!$G$3:$H$168,2,FALSE)),"",VLOOKUP(B937,Translate!$G$3:$H$168,2,FALSE))</f>
        <v/>
      </c>
      <c r="X937" s="275">
        <f t="shared" si="63"/>
        <v>0</v>
      </c>
      <c r="Y937" s="275">
        <f t="shared" si="63"/>
        <v>0</v>
      </c>
      <c r="Z937" s="275">
        <f t="shared" si="63"/>
        <v>0</v>
      </c>
      <c r="AA937" s="275">
        <f t="shared" si="63"/>
        <v>0</v>
      </c>
      <c r="AB937" s="275">
        <f t="shared" si="63"/>
        <v>0</v>
      </c>
      <c r="AC937" s="275">
        <f t="shared" si="62"/>
        <v>0</v>
      </c>
    </row>
    <row r="938" spans="1:29" x14ac:dyDescent="0.25">
      <c r="A938" s="1285" t="s">
        <v>1014</v>
      </c>
      <c r="B938" s="1285"/>
      <c r="C938" s="1285" t="s">
        <v>2661</v>
      </c>
      <c r="D938" s="286" t="str">
        <f>IF(ISERROR(VLOOKUP(B938,Translate!$G$3:$H$168,2,FALSE)),"",VLOOKUP(B938,Translate!$G$3:$H$168,2,FALSE))</f>
        <v/>
      </c>
      <c r="X938" s="275">
        <f t="shared" si="63"/>
        <v>0</v>
      </c>
      <c r="Y938" s="275">
        <f t="shared" si="63"/>
        <v>0</v>
      </c>
      <c r="Z938" s="275">
        <f t="shared" si="63"/>
        <v>0</v>
      </c>
      <c r="AA938" s="275">
        <f t="shared" si="63"/>
        <v>0</v>
      </c>
      <c r="AB938" s="275">
        <f t="shared" si="63"/>
        <v>0</v>
      </c>
      <c r="AC938" s="275">
        <f t="shared" si="62"/>
        <v>0</v>
      </c>
    </row>
    <row r="939" spans="1:29" x14ac:dyDescent="0.25">
      <c r="A939" s="1331" t="s">
        <v>1190</v>
      </c>
      <c r="B939" s="1331"/>
      <c r="C939" s="1331" t="s">
        <v>2662</v>
      </c>
      <c r="D939" s="286" t="str">
        <f>IF(ISERROR(VLOOKUP(B939,Translate!$G$3:$H$168,2,FALSE)),"",VLOOKUP(B939,Translate!$G$3:$H$168,2,FALSE))</f>
        <v/>
      </c>
      <c r="X939" s="275">
        <f t="shared" si="63"/>
        <v>0</v>
      </c>
      <c r="Y939" s="275">
        <f t="shared" si="63"/>
        <v>0</v>
      </c>
      <c r="Z939" s="275">
        <f t="shared" si="63"/>
        <v>0</v>
      </c>
      <c r="AA939" s="275">
        <f t="shared" si="63"/>
        <v>0</v>
      </c>
      <c r="AB939" s="275">
        <f t="shared" si="63"/>
        <v>0</v>
      </c>
      <c r="AC939" s="275">
        <f t="shared" si="62"/>
        <v>0</v>
      </c>
    </row>
    <row r="940" spans="1:29" x14ac:dyDescent="0.25">
      <c r="A940" s="1285" t="s">
        <v>1008</v>
      </c>
      <c r="B940" s="1285"/>
      <c r="C940" s="1285" t="s">
        <v>2663</v>
      </c>
      <c r="D940" s="286" t="str">
        <f>IF(ISERROR(VLOOKUP(B940,Translate!$G$3:$H$168,2,FALSE)),"",VLOOKUP(B940,Translate!$G$3:$H$168,2,FALSE))</f>
        <v/>
      </c>
      <c r="X940" s="275">
        <f t="shared" si="63"/>
        <v>0</v>
      </c>
      <c r="Y940" s="275">
        <f t="shared" si="63"/>
        <v>0</v>
      </c>
      <c r="Z940" s="275">
        <f t="shared" si="63"/>
        <v>0</v>
      </c>
      <c r="AA940" s="275">
        <f t="shared" si="63"/>
        <v>0</v>
      </c>
      <c r="AB940" s="275">
        <f t="shared" si="63"/>
        <v>0</v>
      </c>
      <c r="AC940" s="275">
        <f t="shared" si="62"/>
        <v>0</v>
      </c>
    </row>
    <row r="941" spans="1:29" x14ac:dyDescent="0.25">
      <c r="A941" s="1331" t="s">
        <v>1097</v>
      </c>
      <c r="B941" s="1331"/>
      <c r="C941" s="1331" t="s">
        <v>2664</v>
      </c>
      <c r="D941" s="286" t="str">
        <f>IF(ISERROR(VLOOKUP(B941,Translate!$G$3:$H$168,2,FALSE)),"",VLOOKUP(B941,Translate!$G$3:$H$168,2,FALSE))</f>
        <v/>
      </c>
      <c r="X941" s="275">
        <f t="shared" si="63"/>
        <v>0</v>
      </c>
      <c r="Y941" s="275">
        <f t="shared" si="63"/>
        <v>0</v>
      </c>
      <c r="Z941" s="275">
        <f t="shared" si="63"/>
        <v>0</v>
      </c>
      <c r="AA941" s="275">
        <f t="shared" si="63"/>
        <v>0</v>
      </c>
      <c r="AB941" s="275">
        <f t="shared" si="63"/>
        <v>0</v>
      </c>
      <c r="AC941" s="275">
        <f t="shared" si="62"/>
        <v>0</v>
      </c>
    </row>
    <row r="942" spans="1:29" x14ac:dyDescent="0.25">
      <c r="A942" s="1285" t="s">
        <v>1115</v>
      </c>
      <c r="B942" s="1285"/>
      <c r="C942" s="1285" t="s">
        <v>2665</v>
      </c>
      <c r="D942" s="286" t="str">
        <f>IF(ISERROR(VLOOKUP(B942,Translate!$G$3:$H$168,2,FALSE)),"",VLOOKUP(B942,Translate!$G$3:$H$168,2,FALSE))</f>
        <v/>
      </c>
      <c r="X942" s="275">
        <f t="shared" si="63"/>
        <v>0</v>
      </c>
      <c r="Y942" s="275">
        <f t="shared" si="63"/>
        <v>0</v>
      </c>
      <c r="Z942" s="275">
        <f t="shared" si="63"/>
        <v>0</v>
      </c>
      <c r="AA942" s="275">
        <f t="shared" si="63"/>
        <v>0</v>
      </c>
      <c r="AB942" s="275">
        <f t="shared" si="63"/>
        <v>0</v>
      </c>
      <c r="AC942" s="275">
        <f t="shared" si="62"/>
        <v>0</v>
      </c>
    </row>
    <row r="943" spans="1:29" x14ac:dyDescent="0.25">
      <c r="A943" s="1331" t="s">
        <v>1118</v>
      </c>
      <c r="B943" s="1331"/>
      <c r="C943" s="1331" t="s">
        <v>2666</v>
      </c>
      <c r="D943" s="286" t="str">
        <f>IF(ISERROR(VLOOKUP(B943,Translate!$G$3:$H$168,2,FALSE)),"",VLOOKUP(B943,Translate!$G$3:$H$168,2,FALSE))</f>
        <v/>
      </c>
      <c r="X943" s="275">
        <f t="shared" si="63"/>
        <v>0</v>
      </c>
      <c r="Y943" s="275">
        <f t="shared" si="63"/>
        <v>0</v>
      </c>
      <c r="Z943" s="275">
        <f t="shared" si="63"/>
        <v>0</v>
      </c>
      <c r="AA943" s="275">
        <f t="shared" si="63"/>
        <v>0</v>
      </c>
      <c r="AB943" s="275">
        <f t="shared" si="63"/>
        <v>0</v>
      </c>
      <c r="AC943" s="275">
        <f t="shared" si="62"/>
        <v>0</v>
      </c>
    </row>
    <row r="944" spans="1:29" x14ac:dyDescent="0.25">
      <c r="A944" s="1285" t="s">
        <v>1188</v>
      </c>
      <c r="B944" s="1285"/>
      <c r="C944" s="1285" t="s">
        <v>2667</v>
      </c>
      <c r="D944" s="286" t="str">
        <f>IF(ISERROR(VLOOKUP(B944,Translate!$G$3:$H$168,2,FALSE)),"",VLOOKUP(B944,Translate!$G$3:$H$168,2,FALSE))</f>
        <v/>
      </c>
      <c r="X944" s="275">
        <f t="shared" si="63"/>
        <v>0</v>
      </c>
      <c r="Y944" s="275">
        <f t="shared" si="63"/>
        <v>0</v>
      </c>
      <c r="Z944" s="275">
        <f t="shared" si="63"/>
        <v>0</v>
      </c>
      <c r="AA944" s="275">
        <f t="shared" si="63"/>
        <v>0</v>
      </c>
      <c r="AB944" s="275">
        <f t="shared" si="63"/>
        <v>0</v>
      </c>
      <c r="AC944" s="275">
        <f t="shared" si="62"/>
        <v>0</v>
      </c>
    </row>
    <row r="945" spans="1:29" x14ac:dyDescent="0.25">
      <c r="A945" s="1331" t="s">
        <v>1121</v>
      </c>
      <c r="B945" s="1331"/>
      <c r="C945" s="1331" t="s">
        <v>2668</v>
      </c>
      <c r="D945" s="286" t="str">
        <f>IF(ISERROR(VLOOKUP(B945,Translate!$G$3:$H$168,2,FALSE)),"",VLOOKUP(B945,Translate!$G$3:$H$168,2,FALSE))</f>
        <v/>
      </c>
      <c r="X945" s="275">
        <f t="shared" si="63"/>
        <v>0</v>
      </c>
      <c r="Y945" s="275">
        <f t="shared" si="63"/>
        <v>0</v>
      </c>
      <c r="Z945" s="275">
        <f t="shared" si="63"/>
        <v>0</v>
      </c>
      <c r="AA945" s="275">
        <f t="shared" si="63"/>
        <v>0</v>
      </c>
      <c r="AB945" s="275">
        <f t="shared" si="63"/>
        <v>0</v>
      </c>
      <c r="AC945" s="275">
        <f t="shared" si="62"/>
        <v>0</v>
      </c>
    </row>
    <row r="946" spans="1:29" x14ac:dyDescent="0.25">
      <c r="A946" s="1285" t="s">
        <v>2964</v>
      </c>
      <c r="B946" s="1285"/>
      <c r="C946" s="1285" t="s">
        <v>2669</v>
      </c>
      <c r="D946" s="286" t="str">
        <f>IF(ISERROR(VLOOKUP(B946,Translate!$G$3:$H$168,2,FALSE)),"",VLOOKUP(B946,Translate!$G$3:$H$168,2,FALSE))</f>
        <v/>
      </c>
      <c r="X946" s="275">
        <f t="shared" si="63"/>
        <v>0</v>
      </c>
      <c r="Y946" s="275">
        <f t="shared" si="63"/>
        <v>0</v>
      </c>
      <c r="Z946" s="275">
        <f t="shared" si="63"/>
        <v>0</v>
      </c>
      <c r="AA946" s="275">
        <f t="shared" si="63"/>
        <v>0</v>
      </c>
      <c r="AB946" s="275">
        <f t="shared" si="63"/>
        <v>0</v>
      </c>
      <c r="AC946" s="275">
        <f t="shared" si="62"/>
        <v>0</v>
      </c>
    </row>
    <row r="947" spans="1:29" x14ac:dyDescent="0.25">
      <c r="A947" s="1331" t="s">
        <v>1117</v>
      </c>
      <c r="B947" s="1331"/>
      <c r="C947" s="1331" t="s">
        <v>2670</v>
      </c>
      <c r="D947" s="286" t="str">
        <f>IF(ISERROR(VLOOKUP(B947,Translate!$G$3:$H$168,2,FALSE)),"",VLOOKUP(B947,Translate!$G$3:$H$168,2,FALSE))</f>
        <v/>
      </c>
      <c r="X947" s="275">
        <f t="shared" si="63"/>
        <v>0</v>
      </c>
      <c r="Y947" s="275">
        <f t="shared" si="63"/>
        <v>0</v>
      </c>
      <c r="Z947" s="275">
        <f t="shared" si="63"/>
        <v>0</v>
      </c>
      <c r="AA947" s="275">
        <f t="shared" si="63"/>
        <v>0</v>
      </c>
      <c r="AB947" s="275">
        <f t="shared" si="63"/>
        <v>0</v>
      </c>
      <c r="AC947" s="275">
        <f t="shared" si="62"/>
        <v>0</v>
      </c>
    </row>
    <row r="948" spans="1:29" x14ac:dyDescent="0.25">
      <c r="A948" s="1285" t="s">
        <v>2965</v>
      </c>
      <c r="B948" s="1285"/>
      <c r="C948" s="1285" t="s">
        <v>2671</v>
      </c>
      <c r="D948" s="286" t="str">
        <f>IF(ISERROR(VLOOKUP(B948,Translate!$G$3:$H$168,2,FALSE)),"",VLOOKUP(B948,Translate!$G$3:$H$168,2,FALSE))</f>
        <v/>
      </c>
      <c r="X948" s="275">
        <f t="shared" si="63"/>
        <v>0</v>
      </c>
      <c r="Y948" s="275">
        <f t="shared" si="63"/>
        <v>0</v>
      </c>
      <c r="Z948" s="275">
        <f t="shared" si="63"/>
        <v>0</v>
      </c>
      <c r="AA948" s="275">
        <f t="shared" si="63"/>
        <v>0</v>
      </c>
      <c r="AB948" s="275">
        <f t="shared" si="63"/>
        <v>0</v>
      </c>
      <c r="AC948" s="275">
        <f t="shared" si="62"/>
        <v>0</v>
      </c>
    </row>
    <row r="949" spans="1:29" x14ac:dyDescent="0.25">
      <c r="A949" s="1331" t="s">
        <v>1507</v>
      </c>
      <c r="B949" s="1331" t="s">
        <v>1767</v>
      </c>
      <c r="C949" s="1331" t="s">
        <v>2672</v>
      </c>
      <c r="D949" s="286" t="str">
        <f>IF(ISERROR(VLOOKUP(B949,Translate!$G$3:$H$168,2,FALSE)),"",VLOOKUP(B949,Translate!$G$3:$H$168,2,FALSE))</f>
        <v xml:space="preserve"> (llinell 8 I 14)</v>
      </c>
      <c r="X949" s="275">
        <f t="shared" si="63"/>
        <v>0</v>
      </c>
      <c r="Y949" s="275">
        <f t="shared" si="63"/>
        <v>0</v>
      </c>
      <c r="Z949" s="275">
        <f t="shared" si="63"/>
        <v>0</v>
      </c>
      <c r="AA949" s="275">
        <f t="shared" si="63"/>
        <v>0</v>
      </c>
      <c r="AB949" s="275">
        <f t="shared" si="63"/>
        <v>0</v>
      </c>
      <c r="AC949" s="275">
        <f t="shared" si="62"/>
        <v>0</v>
      </c>
    </row>
    <row r="950" spans="1:29" x14ac:dyDescent="0.25">
      <c r="A950" s="1285" t="s">
        <v>1103</v>
      </c>
      <c r="B950" s="1285"/>
      <c r="C950" s="1285" t="s">
        <v>2673</v>
      </c>
      <c r="D950" s="286" t="str">
        <f>IF(ISERROR(VLOOKUP(B950,Translate!$G$3:$H$168,2,FALSE)),"",VLOOKUP(B950,Translate!$G$3:$H$168,2,FALSE))</f>
        <v/>
      </c>
      <c r="X950" s="275">
        <f t="shared" si="63"/>
        <v>0</v>
      </c>
      <c r="Y950" s="275">
        <f t="shared" si="63"/>
        <v>0</v>
      </c>
      <c r="Z950" s="275">
        <f t="shared" si="63"/>
        <v>0</v>
      </c>
      <c r="AA950" s="275">
        <f t="shared" si="63"/>
        <v>0</v>
      </c>
      <c r="AB950" s="275">
        <f t="shared" si="63"/>
        <v>0</v>
      </c>
      <c r="AC950" s="275">
        <f t="shared" si="62"/>
        <v>0</v>
      </c>
    </row>
    <row r="951" spans="1:29" x14ac:dyDescent="0.25">
      <c r="A951" s="1331" t="s">
        <v>1223</v>
      </c>
      <c r="B951" s="1331"/>
      <c r="C951" s="1331" t="s">
        <v>2674</v>
      </c>
      <c r="D951" s="286" t="str">
        <f>IF(ISERROR(VLOOKUP(B951,Translate!$G$3:$H$168,2,FALSE)),"",VLOOKUP(B951,Translate!$G$3:$H$168,2,FALSE))</f>
        <v/>
      </c>
      <c r="X951" s="275">
        <f t="shared" si="63"/>
        <v>0</v>
      </c>
      <c r="Y951" s="275">
        <f t="shared" si="63"/>
        <v>0</v>
      </c>
      <c r="Z951" s="275">
        <f t="shared" si="63"/>
        <v>0</v>
      </c>
      <c r="AA951" s="275">
        <f t="shared" si="63"/>
        <v>0</v>
      </c>
      <c r="AB951" s="275">
        <f t="shared" si="63"/>
        <v>0</v>
      </c>
      <c r="AC951" s="275">
        <f t="shared" si="62"/>
        <v>0</v>
      </c>
    </row>
    <row r="952" spans="1:29" x14ac:dyDescent="0.25">
      <c r="A952" s="1285" t="s">
        <v>536</v>
      </c>
      <c r="B952" s="1285"/>
      <c r="C952" s="1285" t="s">
        <v>2675</v>
      </c>
      <c r="D952" s="286" t="str">
        <f>IF(ISERROR(VLOOKUP(B952,Translate!$G$3:$H$168,2,FALSE)),"",VLOOKUP(B952,Translate!$G$3:$H$168,2,FALSE))</f>
        <v/>
      </c>
      <c r="X952" s="275">
        <f t="shared" si="63"/>
        <v>0</v>
      </c>
      <c r="Y952" s="275">
        <f t="shared" si="63"/>
        <v>0</v>
      </c>
      <c r="Z952" s="275">
        <f t="shared" si="63"/>
        <v>0</v>
      </c>
      <c r="AA952" s="275">
        <f t="shared" si="63"/>
        <v>0</v>
      </c>
      <c r="AB952" s="275">
        <f t="shared" si="63"/>
        <v>0</v>
      </c>
      <c r="AC952" s="275">
        <f t="shared" si="62"/>
        <v>0</v>
      </c>
    </row>
    <row r="953" spans="1:29" x14ac:dyDescent="0.25">
      <c r="A953" s="287" t="s">
        <v>2676</v>
      </c>
      <c r="B953" s="287"/>
      <c r="C953" s="287" t="s">
        <v>2677</v>
      </c>
      <c r="D953" s="286" t="str">
        <f>IF(ISERROR(VLOOKUP(B953,Translate!$G$3:$H$168,2,FALSE)),"",VLOOKUP(B953,Translate!$G$3:$H$168,2,FALSE))</f>
        <v/>
      </c>
      <c r="X953" s="275">
        <f t="shared" si="63"/>
        <v>0</v>
      </c>
      <c r="Y953" s="275">
        <f t="shared" si="63"/>
        <v>0</v>
      </c>
      <c r="Z953" s="275">
        <f t="shared" si="63"/>
        <v>0</v>
      </c>
      <c r="AA953" s="275">
        <f t="shared" si="63"/>
        <v>0</v>
      </c>
      <c r="AB953" s="275">
        <f t="shared" si="63"/>
        <v>0</v>
      </c>
      <c r="AC953" s="275">
        <f t="shared" si="62"/>
        <v>0</v>
      </c>
    </row>
    <row r="954" spans="1:29" x14ac:dyDescent="0.25">
      <c r="A954" s="287" t="s">
        <v>179</v>
      </c>
      <c r="B954" s="287"/>
      <c r="C954" s="287" t="s">
        <v>1306</v>
      </c>
      <c r="D954" s="286" t="str">
        <f>IF(ISERROR(VLOOKUP(B954,Translate!$G$3:$H$168,2,FALSE)),"",VLOOKUP(B954,Translate!$G$3:$H$168,2,FALSE))</f>
        <v/>
      </c>
      <c r="X954" s="275">
        <f t="shared" si="63"/>
        <v>0</v>
      </c>
      <c r="Y954" s="275">
        <f t="shared" si="63"/>
        <v>0</v>
      </c>
      <c r="Z954" s="275">
        <f t="shared" si="63"/>
        <v>0</v>
      </c>
      <c r="AA954" s="275">
        <f t="shared" si="63"/>
        <v>0</v>
      </c>
      <c r="AB954" s="275">
        <f t="shared" si="63"/>
        <v>0</v>
      </c>
      <c r="AC954" s="275">
        <f t="shared" si="62"/>
        <v>0</v>
      </c>
    </row>
    <row r="955" spans="1:29" x14ac:dyDescent="0.25">
      <c r="A955" s="1331" t="s">
        <v>115</v>
      </c>
      <c r="B955" s="1331"/>
      <c r="C955" s="1331" t="s">
        <v>2678</v>
      </c>
      <c r="D955" s="286" t="str">
        <f>IF(ISERROR(VLOOKUP(B955,Translate!$G$3:$H$168,2,FALSE)),"",VLOOKUP(B955,Translate!$G$3:$H$168,2,FALSE))</f>
        <v/>
      </c>
      <c r="X955" s="275">
        <f t="shared" si="63"/>
        <v>0</v>
      </c>
      <c r="Y955" s="275">
        <f t="shared" si="63"/>
        <v>0</v>
      </c>
      <c r="Z955" s="275">
        <f t="shared" si="63"/>
        <v>0</v>
      </c>
      <c r="AA955" s="275">
        <f t="shared" si="63"/>
        <v>0</v>
      </c>
      <c r="AB955" s="275">
        <f t="shared" si="63"/>
        <v>0</v>
      </c>
      <c r="AC955" s="275">
        <f t="shared" si="62"/>
        <v>0</v>
      </c>
    </row>
    <row r="956" spans="1:29" x14ac:dyDescent="0.25">
      <c r="A956" s="287" t="s">
        <v>441</v>
      </c>
      <c r="B956" s="287"/>
      <c r="C956" s="287" t="s">
        <v>864</v>
      </c>
      <c r="D956" s="286" t="str">
        <f>IF(ISERROR(VLOOKUP(B956,Translate!$G$3:$H$168,2,FALSE)),"",VLOOKUP(B956,Translate!$G$3:$H$168,2,FALSE))</f>
        <v/>
      </c>
      <c r="X956" s="275">
        <f t="shared" si="63"/>
        <v>0</v>
      </c>
      <c r="Y956" s="275">
        <f t="shared" si="63"/>
        <v>0</v>
      </c>
      <c r="Z956" s="275">
        <f t="shared" si="63"/>
        <v>0</v>
      </c>
      <c r="AA956" s="275">
        <f t="shared" si="63"/>
        <v>0</v>
      </c>
      <c r="AB956" s="275">
        <f t="shared" si="63"/>
        <v>0</v>
      </c>
      <c r="AC956" s="275">
        <f t="shared" si="62"/>
        <v>0</v>
      </c>
    </row>
    <row r="957" spans="1:29" x14ac:dyDescent="0.25">
      <c r="A957" s="1331" t="s">
        <v>1130</v>
      </c>
      <c r="B957" s="1331"/>
      <c r="C957" s="1331" t="s">
        <v>2679</v>
      </c>
      <c r="D957" s="286" t="str">
        <f>IF(ISERROR(VLOOKUP(B957,Translate!$G$3:$H$168,2,FALSE)),"",VLOOKUP(B957,Translate!$G$3:$H$168,2,FALSE))</f>
        <v/>
      </c>
      <c r="X957" s="275">
        <f t="shared" si="63"/>
        <v>0</v>
      </c>
      <c r="Y957" s="275">
        <f t="shared" si="63"/>
        <v>0</v>
      </c>
      <c r="Z957" s="275">
        <f t="shared" si="63"/>
        <v>0</v>
      </c>
      <c r="AA957" s="275">
        <f t="shared" si="63"/>
        <v>0</v>
      </c>
      <c r="AB957" s="275">
        <f t="shared" si="63"/>
        <v>0</v>
      </c>
      <c r="AC957" s="275">
        <f t="shared" si="62"/>
        <v>0</v>
      </c>
    </row>
    <row r="958" spans="1:29" x14ac:dyDescent="0.25">
      <c r="A958" s="1285" t="s">
        <v>442</v>
      </c>
      <c r="B958" s="1285"/>
      <c r="C958" s="1285" t="s">
        <v>865</v>
      </c>
      <c r="D958" s="286" t="str">
        <f>IF(ISERROR(VLOOKUP(B958,Translate!$G$3:$H$168,2,FALSE)),"",VLOOKUP(B958,Translate!$G$3:$H$168,2,FALSE))</f>
        <v/>
      </c>
      <c r="X958" s="275">
        <f t="shared" si="63"/>
        <v>0</v>
      </c>
      <c r="Y958" s="275">
        <f t="shared" si="63"/>
        <v>0</v>
      </c>
      <c r="Z958" s="275">
        <f t="shared" si="63"/>
        <v>0</v>
      </c>
      <c r="AA958" s="275">
        <f t="shared" si="63"/>
        <v>0</v>
      </c>
      <c r="AB958" s="275">
        <f t="shared" si="63"/>
        <v>0</v>
      </c>
      <c r="AC958" s="275">
        <f t="shared" si="62"/>
        <v>0</v>
      </c>
    </row>
    <row r="959" spans="1:29" x14ac:dyDescent="0.25">
      <c r="A959" s="287" t="s">
        <v>434</v>
      </c>
      <c r="B959" s="287"/>
      <c r="C959" s="287" t="s">
        <v>862</v>
      </c>
      <c r="D959" s="286" t="str">
        <f>IF(ISERROR(VLOOKUP(B959,Translate!$G$3:$H$168,2,FALSE)),"",VLOOKUP(B959,Translate!$G$3:$H$168,2,FALSE))</f>
        <v/>
      </c>
      <c r="X959" s="275">
        <f t="shared" si="63"/>
        <v>0</v>
      </c>
      <c r="Y959" s="275">
        <f t="shared" si="63"/>
        <v>0</v>
      </c>
      <c r="Z959" s="275">
        <f t="shared" si="63"/>
        <v>0</v>
      </c>
      <c r="AA959" s="275">
        <f t="shared" si="63"/>
        <v>0</v>
      </c>
      <c r="AB959" s="275">
        <f t="shared" si="63"/>
        <v>0</v>
      </c>
      <c r="AC959" s="275">
        <f t="shared" si="62"/>
        <v>0</v>
      </c>
    </row>
    <row r="960" spans="1:29" x14ac:dyDescent="0.25">
      <c r="A960" s="287" t="s">
        <v>440</v>
      </c>
      <c r="B960" s="287"/>
      <c r="C960" s="287" t="s">
        <v>863</v>
      </c>
      <c r="D960" s="286" t="str">
        <f>IF(ISERROR(VLOOKUP(B960,Translate!$G$3:$H$168,2,FALSE)),"",VLOOKUP(B960,Translate!$G$3:$H$168,2,FALSE))</f>
        <v/>
      </c>
      <c r="X960" s="275">
        <f t="shared" si="63"/>
        <v>0</v>
      </c>
      <c r="Y960" s="275">
        <f t="shared" si="63"/>
        <v>0</v>
      </c>
      <c r="Z960" s="275">
        <f t="shared" si="63"/>
        <v>0</v>
      </c>
      <c r="AA960" s="275">
        <f t="shared" si="63"/>
        <v>0</v>
      </c>
      <c r="AB960" s="275">
        <f t="shared" si="63"/>
        <v>0</v>
      </c>
      <c r="AC960" s="275">
        <f t="shared" si="62"/>
        <v>0</v>
      </c>
    </row>
    <row r="961" spans="1:29" x14ac:dyDescent="0.25">
      <c r="A961" s="1331" t="s">
        <v>760</v>
      </c>
      <c r="B961" s="1331"/>
      <c r="C961" s="1331" t="s">
        <v>2680</v>
      </c>
      <c r="D961" s="286" t="str">
        <f>IF(ISERROR(VLOOKUP(B961,Translate!$G$3:$H$168,2,FALSE)),"",VLOOKUP(B961,Translate!$G$3:$H$168,2,FALSE))</f>
        <v/>
      </c>
      <c r="X961" s="275">
        <f t="shared" si="63"/>
        <v>0</v>
      </c>
      <c r="Y961" s="275">
        <f t="shared" si="63"/>
        <v>0</v>
      </c>
      <c r="Z961" s="275">
        <f t="shared" si="63"/>
        <v>0</v>
      </c>
      <c r="AA961" s="275">
        <f t="shared" si="63"/>
        <v>0</v>
      </c>
      <c r="AB961" s="275">
        <f t="shared" si="63"/>
        <v>0</v>
      </c>
      <c r="AC961" s="275">
        <f t="shared" si="62"/>
        <v>0</v>
      </c>
    </row>
    <row r="962" spans="1:29" x14ac:dyDescent="0.25">
      <c r="A962" s="1285" t="s">
        <v>332</v>
      </c>
      <c r="B962" s="1285"/>
      <c r="C962" s="1285" t="s">
        <v>2681</v>
      </c>
      <c r="D962" s="286" t="str">
        <f>IF(ISERROR(VLOOKUP(B962,Translate!$G$3:$H$168,2,FALSE)),"",VLOOKUP(B962,Translate!$G$3:$H$168,2,FALSE))</f>
        <v/>
      </c>
      <c r="X962" s="275">
        <f t="shared" si="63"/>
        <v>0</v>
      </c>
      <c r="Y962" s="275">
        <f t="shared" si="63"/>
        <v>0</v>
      </c>
      <c r="Z962" s="275">
        <f t="shared" si="63"/>
        <v>0</v>
      </c>
      <c r="AA962" s="275">
        <f t="shared" si="63"/>
        <v>0</v>
      </c>
      <c r="AB962" s="275">
        <f t="shared" si="63"/>
        <v>0</v>
      </c>
      <c r="AC962" s="275">
        <f t="shared" si="62"/>
        <v>0</v>
      </c>
    </row>
    <row r="963" spans="1:29" x14ac:dyDescent="0.25">
      <c r="A963" s="1331" t="s">
        <v>247</v>
      </c>
      <c r="B963" s="1331"/>
      <c r="C963" s="1331" t="s">
        <v>2682</v>
      </c>
      <c r="D963" s="286" t="str">
        <f>IF(ISERROR(VLOOKUP(B963,Translate!$G$3:$H$168,2,FALSE)),"",VLOOKUP(B963,Translate!$G$3:$H$168,2,FALSE))</f>
        <v/>
      </c>
      <c r="X963" s="275">
        <f t="shared" si="63"/>
        <v>0</v>
      </c>
      <c r="Y963" s="275">
        <f t="shared" si="63"/>
        <v>0</v>
      </c>
      <c r="Z963" s="275">
        <f t="shared" si="63"/>
        <v>0</v>
      </c>
      <c r="AA963" s="275">
        <f t="shared" si="63"/>
        <v>0</v>
      </c>
      <c r="AB963" s="275">
        <f t="shared" si="63"/>
        <v>0</v>
      </c>
      <c r="AC963" s="275">
        <f t="shared" si="62"/>
        <v>0</v>
      </c>
    </row>
    <row r="964" spans="1:29" x14ac:dyDescent="0.25">
      <c r="A964" s="1285" t="s">
        <v>1179</v>
      </c>
      <c r="B964" s="1285"/>
      <c r="C964" s="1285" t="s">
        <v>2683</v>
      </c>
      <c r="D964" s="286" t="str">
        <f>IF(ISERROR(VLOOKUP(B964,Translate!$G$3:$H$168,2,FALSE)),"",VLOOKUP(B964,Translate!$G$3:$H$168,2,FALSE))</f>
        <v/>
      </c>
      <c r="X964" s="275">
        <f t="shared" si="63"/>
        <v>0</v>
      </c>
      <c r="Y964" s="275">
        <f t="shared" si="63"/>
        <v>0</v>
      </c>
      <c r="Z964" s="275">
        <f t="shared" si="63"/>
        <v>0</v>
      </c>
      <c r="AA964" s="275">
        <f t="shared" si="63"/>
        <v>0</v>
      </c>
      <c r="AB964" s="275">
        <f t="shared" si="63"/>
        <v>0</v>
      </c>
      <c r="AC964" s="275">
        <f t="shared" si="62"/>
        <v>0</v>
      </c>
    </row>
    <row r="965" spans="1:29" x14ac:dyDescent="0.25">
      <c r="A965" s="1331" t="s">
        <v>248</v>
      </c>
      <c r="B965" s="1331"/>
      <c r="C965" s="1331" t="s">
        <v>2684</v>
      </c>
      <c r="D965" s="286" t="str">
        <f>IF(ISERROR(VLOOKUP(B965,Translate!$G$3:$H$168,2,FALSE)),"",VLOOKUP(B965,Translate!$G$3:$H$168,2,FALSE))</f>
        <v/>
      </c>
      <c r="X965" s="275">
        <f t="shared" si="63"/>
        <v>0</v>
      </c>
      <c r="Y965" s="275">
        <f t="shared" si="63"/>
        <v>0</v>
      </c>
      <c r="Z965" s="275">
        <f t="shared" si="63"/>
        <v>0</v>
      </c>
      <c r="AA965" s="275">
        <f t="shared" si="63"/>
        <v>0</v>
      </c>
      <c r="AB965" s="275">
        <f t="shared" si="63"/>
        <v>0</v>
      </c>
      <c r="AC965" s="275">
        <f t="shared" si="62"/>
        <v>0</v>
      </c>
    </row>
    <row r="966" spans="1:29" x14ac:dyDescent="0.25">
      <c r="A966" s="1285" t="s">
        <v>1173</v>
      </c>
      <c r="B966" s="1285"/>
      <c r="C966" s="1285" t="s">
        <v>2685</v>
      </c>
      <c r="D966" s="286" t="str">
        <f>IF(ISERROR(VLOOKUP(B966,Translate!$G$3:$H$168,2,FALSE)),"",VLOOKUP(B966,Translate!$G$3:$H$168,2,FALSE))</f>
        <v/>
      </c>
      <c r="X966" s="275">
        <f t="shared" si="63"/>
        <v>0</v>
      </c>
      <c r="Y966" s="275">
        <f t="shared" si="63"/>
        <v>0</v>
      </c>
      <c r="Z966" s="275">
        <f t="shared" si="63"/>
        <v>0</v>
      </c>
      <c r="AA966" s="275">
        <f t="shared" si="63"/>
        <v>0</v>
      </c>
      <c r="AB966" s="275">
        <f t="shared" si="63"/>
        <v>0</v>
      </c>
      <c r="AC966" s="275">
        <f t="shared" si="62"/>
        <v>0</v>
      </c>
    </row>
    <row r="967" spans="1:29" x14ac:dyDescent="0.25">
      <c r="A967" s="1331" t="s">
        <v>249</v>
      </c>
      <c r="B967" s="1331"/>
      <c r="C967" s="1331" t="s">
        <v>2686</v>
      </c>
      <c r="D967" s="286" t="str">
        <f>IF(ISERROR(VLOOKUP(B967,Translate!$G$3:$H$168,2,FALSE)),"",VLOOKUP(B967,Translate!$G$3:$H$168,2,FALSE))</f>
        <v/>
      </c>
      <c r="X967" s="275">
        <f t="shared" si="63"/>
        <v>0</v>
      </c>
      <c r="Y967" s="275">
        <f t="shared" si="63"/>
        <v>0</v>
      </c>
      <c r="Z967" s="275">
        <f t="shared" si="63"/>
        <v>0</v>
      </c>
      <c r="AA967" s="275">
        <f t="shared" si="63"/>
        <v>0</v>
      </c>
      <c r="AB967" s="275">
        <f t="shared" si="63"/>
        <v>0</v>
      </c>
      <c r="AC967" s="275">
        <f t="shared" si="62"/>
        <v>0</v>
      </c>
    </row>
    <row r="968" spans="1:29" x14ac:dyDescent="0.25">
      <c r="A968" s="1285" t="s">
        <v>33</v>
      </c>
      <c r="B968" s="1285"/>
      <c r="C968" s="1285" t="s">
        <v>1274</v>
      </c>
      <c r="D968" s="286" t="str">
        <f>IF(ISERROR(VLOOKUP(B968,Translate!$G$3:$H$168,2,FALSE)),"",VLOOKUP(B968,Translate!$G$3:$H$168,2,FALSE))</f>
        <v/>
      </c>
      <c r="X968" s="275">
        <f t="shared" si="63"/>
        <v>0</v>
      </c>
      <c r="Y968" s="275">
        <f t="shared" si="63"/>
        <v>0</v>
      </c>
      <c r="Z968" s="275">
        <f t="shared" si="63"/>
        <v>0</v>
      </c>
      <c r="AA968" s="275">
        <f t="shared" si="63"/>
        <v>0</v>
      </c>
      <c r="AB968" s="275">
        <f t="shared" si="63"/>
        <v>0</v>
      </c>
      <c r="AC968" s="275">
        <f t="shared" si="62"/>
        <v>0</v>
      </c>
    </row>
    <row r="969" spans="1:29" x14ac:dyDescent="0.25">
      <c r="A969" s="287" t="s">
        <v>149</v>
      </c>
      <c r="B969" s="287"/>
      <c r="C969" s="287" t="s">
        <v>1068</v>
      </c>
      <c r="D969" s="286" t="str">
        <f>IF(ISERROR(VLOOKUP(B969,Translate!$G$3:$H$168,2,FALSE)),"",VLOOKUP(B969,Translate!$G$3:$H$168,2,FALSE))</f>
        <v/>
      </c>
      <c r="X969" s="275">
        <f t="shared" si="63"/>
        <v>0</v>
      </c>
      <c r="Y969" s="275">
        <f t="shared" si="63"/>
        <v>0</v>
      </c>
      <c r="Z969" s="275">
        <f t="shared" si="63"/>
        <v>0</v>
      </c>
      <c r="AA969" s="275">
        <f t="shared" si="63"/>
        <v>0</v>
      </c>
      <c r="AB969" s="275">
        <f t="shared" si="63"/>
        <v>0</v>
      </c>
      <c r="AC969" s="275">
        <f t="shared" si="62"/>
        <v>0</v>
      </c>
    </row>
    <row r="970" spans="1:29" x14ac:dyDescent="0.25">
      <c r="A970" s="287" t="s">
        <v>148</v>
      </c>
      <c r="B970" s="287"/>
      <c r="C970" s="287" t="s">
        <v>1069</v>
      </c>
      <c r="D970" s="286" t="str">
        <f>IF(ISERROR(VLOOKUP(B970,Translate!$G$3:$H$168,2,FALSE)),"",VLOOKUP(B970,Translate!$G$3:$H$168,2,FALSE))</f>
        <v/>
      </c>
      <c r="X970" s="275">
        <f t="shared" si="63"/>
        <v>0</v>
      </c>
      <c r="Y970" s="275">
        <f t="shared" si="63"/>
        <v>0</v>
      </c>
      <c r="Z970" s="275">
        <f t="shared" si="63"/>
        <v>0</v>
      </c>
      <c r="AA970" s="275">
        <f t="shared" si="63"/>
        <v>0</v>
      </c>
      <c r="AB970" s="275">
        <f t="shared" si="63"/>
        <v>0</v>
      </c>
      <c r="AC970" s="275">
        <f t="shared" si="62"/>
        <v>0</v>
      </c>
    </row>
    <row r="971" spans="1:29" x14ac:dyDescent="0.25">
      <c r="A971" s="1331" t="s">
        <v>110</v>
      </c>
      <c r="B971" s="1331"/>
      <c r="C971" s="1331" t="s">
        <v>2687</v>
      </c>
      <c r="D971" s="286" t="str">
        <f>IF(ISERROR(VLOOKUP(B971,Translate!$G$3:$H$168,2,FALSE)),"",VLOOKUP(B971,Translate!$G$3:$H$168,2,FALSE))</f>
        <v/>
      </c>
      <c r="X971" s="275">
        <f t="shared" si="63"/>
        <v>0</v>
      </c>
      <c r="Y971" s="275">
        <f t="shared" si="63"/>
        <v>0</v>
      </c>
      <c r="Z971" s="275">
        <f t="shared" si="63"/>
        <v>0</v>
      </c>
      <c r="AA971" s="275">
        <f t="shared" si="63"/>
        <v>0</v>
      </c>
      <c r="AB971" s="275">
        <f t="shared" si="63"/>
        <v>0</v>
      </c>
      <c r="AC971" s="275">
        <f t="shared" si="62"/>
        <v>0</v>
      </c>
    </row>
    <row r="972" spans="1:29" x14ac:dyDescent="0.25">
      <c r="A972" s="1285" t="s">
        <v>1403</v>
      </c>
      <c r="B972" s="1285"/>
      <c r="C972" s="1285" t="s">
        <v>2688</v>
      </c>
      <c r="D972" s="286" t="str">
        <f>IF(ISERROR(VLOOKUP(B972,Translate!$G$3:$H$168,2,FALSE)),"",VLOOKUP(B972,Translate!$G$3:$H$168,2,FALSE))</f>
        <v/>
      </c>
      <c r="X972" s="275">
        <f t="shared" si="63"/>
        <v>0</v>
      </c>
      <c r="Y972" s="275">
        <f t="shared" si="63"/>
        <v>0</v>
      </c>
      <c r="Z972" s="275">
        <f t="shared" si="63"/>
        <v>0</v>
      </c>
      <c r="AA972" s="275">
        <f t="shared" si="63"/>
        <v>0</v>
      </c>
      <c r="AB972" s="275">
        <f t="shared" si="63"/>
        <v>0</v>
      </c>
      <c r="AC972" s="275">
        <f t="shared" si="62"/>
        <v>0</v>
      </c>
    </row>
    <row r="973" spans="1:29" x14ac:dyDescent="0.25">
      <c r="A973" s="287" t="s">
        <v>2966</v>
      </c>
      <c r="B973" s="287" t="s">
        <v>1769</v>
      </c>
      <c r="C973" s="287" t="s">
        <v>2689</v>
      </c>
      <c r="D973" s="286" t="str">
        <f>IF(ISERROR(VLOOKUP(B973,Translate!$G$3:$H$168,2,FALSE)),"",VLOOKUP(B973,Translate!$G$3:$H$168,2,FALSE))</f>
        <v xml:space="preserve"> (llinell 4 / llinell 3 x 100)</v>
      </c>
      <c r="X973" s="275">
        <f t="shared" si="63"/>
        <v>0</v>
      </c>
      <c r="Y973" s="275">
        <f t="shared" si="63"/>
        <v>0</v>
      </c>
      <c r="Z973" s="275">
        <f t="shared" si="63"/>
        <v>0</v>
      </c>
      <c r="AA973" s="275">
        <f t="shared" si="63"/>
        <v>0</v>
      </c>
      <c r="AB973" s="275">
        <f t="shared" si="63"/>
        <v>0</v>
      </c>
      <c r="AC973" s="275">
        <f t="shared" si="62"/>
        <v>0</v>
      </c>
    </row>
    <row r="974" spans="1:29" x14ac:dyDescent="0.25">
      <c r="A974" s="287" t="s">
        <v>2690</v>
      </c>
      <c r="B974" s="287"/>
      <c r="C974" s="287" t="s">
        <v>2691</v>
      </c>
      <c r="D974" s="286" t="str">
        <f>IF(ISERROR(VLOOKUP(B974,Translate!$G$3:$H$168,2,FALSE)),"",VLOOKUP(B974,Translate!$G$3:$H$168,2,FALSE))</f>
        <v/>
      </c>
      <c r="X974" s="275">
        <f t="shared" si="63"/>
        <v>0</v>
      </c>
      <c r="Y974" s="275">
        <f t="shared" si="63"/>
        <v>0</v>
      </c>
      <c r="Z974" s="275">
        <f t="shared" si="63"/>
        <v>0</v>
      </c>
      <c r="AA974" s="275">
        <f t="shared" si="63"/>
        <v>0</v>
      </c>
      <c r="AB974" s="275">
        <f t="shared" si="63"/>
        <v>0</v>
      </c>
      <c r="AC974" s="275">
        <f t="shared" si="62"/>
        <v>0</v>
      </c>
    </row>
    <row r="975" spans="1:29" x14ac:dyDescent="0.25">
      <c r="A975" s="287" t="s">
        <v>1146</v>
      </c>
      <c r="B975" s="287"/>
      <c r="C975" s="287" t="s">
        <v>1297</v>
      </c>
      <c r="D975" s="286" t="str">
        <f>IF(ISERROR(VLOOKUP(B975,Translate!$G$3:$H$168,2,FALSE)),"",VLOOKUP(B975,Translate!$G$3:$H$168,2,FALSE))</f>
        <v/>
      </c>
      <c r="X975" s="275">
        <f t="shared" si="63"/>
        <v>0</v>
      </c>
      <c r="Y975" s="275">
        <f t="shared" si="63"/>
        <v>0</v>
      </c>
      <c r="Z975" s="275">
        <f t="shared" si="63"/>
        <v>0</v>
      </c>
      <c r="AA975" s="275">
        <f t="shared" si="63"/>
        <v>0</v>
      </c>
      <c r="AB975" s="275">
        <f t="shared" si="63"/>
        <v>0</v>
      </c>
      <c r="AC975" s="275">
        <f t="shared" si="62"/>
        <v>0</v>
      </c>
    </row>
    <row r="976" spans="1:29" x14ac:dyDescent="0.25">
      <c r="A976" s="287" t="s">
        <v>1172</v>
      </c>
      <c r="B976" s="287"/>
      <c r="C976" s="287" t="s">
        <v>1326</v>
      </c>
      <c r="D976" s="286" t="str">
        <f>IF(ISERROR(VLOOKUP(B976,Translate!$G$3:$H$168,2,FALSE)),"",VLOOKUP(B976,Translate!$G$3:$H$168,2,FALSE))</f>
        <v/>
      </c>
      <c r="X976" s="275">
        <f t="shared" si="63"/>
        <v>0</v>
      </c>
      <c r="Y976" s="275">
        <f t="shared" si="63"/>
        <v>0</v>
      </c>
      <c r="Z976" s="275">
        <f t="shared" si="63"/>
        <v>0</v>
      </c>
      <c r="AA976" s="275">
        <f t="shared" si="63"/>
        <v>0</v>
      </c>
      <c r="AB976" s="275">
        <f t="shared" si="63"/>
        <v>0</v>
      </c>
      <c r="AC976" s="275">
        <f t="shared" si="62"/>
        <v>0</v>
      </c>
    </row>
    <row r="977" spans="1:29" x14ac:dyDescent="0.25">
      <c r="A977" s="1331" t="s">
        <v>1189</v>
      </c>
      <c r="B977" s="1331"/>
      <c r="C977" s="1331" t="s">
        <v>2692</v>
      </c>
      <c r="D977" s="286" t="str">
        <f>IF(ISERROR(VLOOKUP(B977,Translate!$G$3:$H$168,2,FALSE)),"",VLOOKUP(B977,Translate!$G$3:$H$168,2,FALSE))</f>
        <v/>
      </c>
      <c r="X977" s="275">
        <f t="shared" si="63"/>
        <v>0</v>
      </c>
      <c r="Y977" s="275">
        <f t="shared" si="63"/>
        <v>0</v>
      </c>
      <c r="Z977" s="275">
        <f t="shared" si="63"/>
        <v>0</v>
      </c>
      <c r="AA977" s="275">
        <f t="shared" si="63"/>
        <v>0</v>
      </c>
      <c r="AB977" s="275">
        <f t="shared" si="63"/>
        <v>0</v>
      </c>
      <c r="AC977" s="275">
        <f t="shared" si="62"/>
        <v>0</v>
      </c>
    </row>
    <row r="978" spans="1:29" x14ac:dyDescent="0.25">
      <c r="A978" s="1285" t="s">
        <v>1007</v>
      </c>
      <c r="B978" s="1285"/>
      <c r="C978" s="1285" t="s">
        <v>2693</v>
      </c>
      <c r="D978" s="286" t="str">
        <f>IF(ISERROR(VLOOKUP(B978,Translate!$G$3:$H$168,2,FALSE)),"",VLOOKUP(B978,Translate!$G$3:$H$168,2,FALSE))</f>
        <v/>
      </c>
      <c r="X978" s="275">
        <f t="shared" si="63"/>
        <v>0</v>
      </c>
      <c r="Y978" s="275">
        <f t="shared" si="63"/>
        <v>0</v>
      </c>
      <c r="Z978" s="275">
        <f t="shared" si="63"/>
        <v>0</v>
      </c>
      <c r="AA978" s="275">
        <f t="shared" si="63"/>
        <v>0</v>
      </c>
      <c r="AB978" s="275">
        <f t="shared" si="63"/>
        <v>0</v>
      </c>
      <c r="AC978" s="275">
        <f t="shared" si="62"/>
        <v>0</v>
      </c>
    </row>
    <row r="979" spans="1:29" x14ac:dyDescent="0.25">
      <c r="A979" s="1331" t="s">
        <v>1237</v>
      </c>
      <c r="B979" s="1331"/>
      <c r="C979" s="1331" t="s">
        <v>1271</v>
      </c>
      <c r="D979" s="286" t="str">
        <f>IF(ISERROR(VLOOKUP(B979,Translate!$G$3:$H$168,2,FALSE)),"",VLOOKUP(B979,Translate!$G$3:$H$168,2,FALSE))</f>
        <v/>
      </c>
      <c r="X979" s="275">
        <f t="shared" ref="X979:AB1029" si="64">IF(LEFT(W979,1)=" ",RIGHT(W979,LEN(W979)-1),W979)</f>
        <v>0</v>
      </c>
      <c r="Y979" s="275">
        <f t="shared" si="64"/>
        <v>0</v>
      </c>
      <c r="Z979" s="275">
        <f t="shared" si="64"/>
        <v>0</v>
      </c>
      <c r="AA979" s="275">
        <f t="shared" si="64"/>
        <v>0</v>
      </c>
      <c r="AB979" s="275">
        <f t="shared" si="64"/>
        <v>0</v>
      </c>
      <c r="AC979" s="275">
        <f t="shared" si="62"/>
        <v>0</v>
      </c>
    </row>
    <row r="980" spans="1:29" x14ac:dyDescent="0.25">
      <c r="A980" s="287" t="s">
        <v>524</v>
      </c>
      <c r="B980" s="287"/>
      <c r="C980" s="287" t="s">
        <v>2694</v>
      </c>
      <c r="D980" s="286" t="str">
        <f>IF(ISERROR(VLOOKUP(B980,Translate!$G$3:$H$168,2,FALSE)),"",VLOOKUP(B980,Translate!$G$3:$H$168,2,FALSE))</f>
        <v/>
      </c>
      <c r="X980" s="275">
        <f t="shared" si="64"/>
        <v>0</v>
      </c>
      <c r="Y980" s="275">
        <f t="shared" si="64"/>
        <v>0</v>
      </c>
      <c r="Z980" s="275">
        <f t="shared" si="64"/>
        <v>0</v>
      </c>
      <c r="AA980" s="275">
        <f t="shared" si="64"/>
        <v>0</v>
      </c>
      <c r="AB980" s="275">
        <f t="shared" si="64"/>
        <v>0</v>
      </c>
      <c r="AC980" s="275">
        <f t="shared" si="62"/>
        <v>0</v>
      </c>
    </row>
    <row r="981" spans="1:29" x14ac:dyDescent="0.25">
      <c r="A981" s="1331" t="s">
        <v>78</v>
      </c>
      <c r="B981" s="1331"/>
      <c r="C981" s="1331" t="s">
        <v>2695</v>
      </c>
      <c r="D981" s="286" t="str">
        <f>IF(ISERROR(VLOOKUP(B981,Translate!$G$3:$H$168,2,FALSE)),"",VLOOKUP(B981,Translate!$G$3:$H$168,2,FALSE))</f>
        <v/>
      </c>
      <c r="X981" s="275">
        <f t="shared" si="64"/>
        <v>0</v>
      </c>
      <c r="Y981" s="275">
        <f t="shared" si="64"/>
        <v>0</v>
      </c>
      <c r="Z981" s="275">
        <f t="shared" si="64"/>
        <v>0</v>
      </c>
      <c r="AA981" s="275">
        <f t="shared" si="64"/>
        <v>0</v>
      </c>
      <c r="AB981" s="275">
        <f t="shared" si="64"/>
        <v>0</v>
      </c>
      <c r="AC981" s="275">
        <f t="shared" si="62"/>
        <v>0</v>
      </c>
    </row>
    <row r="982" spans="1:29" x14ac:dyDescent="0.25">
      <c r="A982" s="1285" t="s">
        <v>2696</v>
      </c>
      <c r="B982" s="1285"/>
      <c r="C982" s="1285" t="s">
        <v>2697</v>
      </c>
      <c r="D982" s="286" t="str">
        <f>IF(ISERROR(VLOOKUP(B982,Translate!$G$3:$H$168,2,FALSE)),"",VLOOKUP(B982,Translate!$G$3:$H$168,2,FALSE))</f>
        <v/>
      </c>
      <c r="X982" s="275">
        <f t="shared" si="64"/>
        <v>0</v>
      </c>
      <c r="Y982" s="275">
        <f t="shared" si="64"/>
        <v>0</v>
      </c>
      <c r="Z982" s="275">
        <f t="shared" si="64"/>
        <v>0</v>
      </c>
      <c r="AA982" s="275">
        <f t="shared" si="64"/>
        <v>0</v>
      </c>
      <c r="AB982" s="275">
        <f t="shared" si="64"/>
        <v>0</v>
      </c>
      <c r="AC982" s="275">
        <f t="shared" si="62"/>
        <v>0</v>
      </c>
    </row>
    <row r="983" spans="1:29" x14ac:dyDescent="0.25">
      <c r="A983" s="287" t="s">
        <v>1180</v>
      </c>
      <c r="B983" s="287"/>
      <c r="C983" s="287" t="s">
        <v>1327</v>
      </c>
      <c r="D983" s="286" t="str">
        <f>IF(ISERROR(VLOOKUP(B983,Translate!$G$3:$H$168,2,FALSE)),"",VLOOKUP(B983,Translate!$G$3:$H$168,2,FALSE))</f>
        <v/>
      </c>
      <c r="X983" s="275">
        <f t="shared" si="64"/>
        <v>0</v>
      </c>
      <c r="Y983" s="275">
        <f t="shared" si="64"/>
        <v>0</v>
      </c>
      <c r="Z983" s="275">
        <f t="shared" si="64"/>
        <v>0</v>
      </c>
      <c r="AA983" s="275">
        <f t="shared" si="64"/>
        <v>0</v>
      </c>
      <c r="AB983" s="275">
        <f t="shared" si="64"/>
        <v>0</v>
      </c>
      <c r="AC983" s="275">
        <f t="shared" si="62"/>
        <v>0</v>
      </c>
    </row>
    <row r="984" spans="1:29" x14ac:dyDescent="0.25">
      <c r="A984" s="287" t="s">
        <v>45</v>
      </c>
      <c r="B984" s="287"/>
      <c r="C984" s="287" t="s">
        <v>1284</v>
      </c>
      <c r="D984" s="286" t="str">
        <f>IF(ISERROR(VLOOKUP(B984,Translate!$G$3:$H$168,2,FALSE)),"",VLOOKUP(B984,Translate!$G$3:$H$168,2,FALSE))</f>
        <v/>
      </c>
      <c r="X984" s="275">
        <f t="shared" si="64"/>
        <v>0</v>
      </c>
      <c r="Y984" s="275">
        <f t="shared" si="64"/>
        <v>0</v>
      </c>
      <c r="Z984" s="275">
        <f t="shared" si="64"/>
        <v>0</v>
      </c>
      <c r="AA984" s="275">
        <f t="shared" si="64"/>
        <v>0</v>
      </c>
      <c r="AB984" s="275">
        <f t="shared" si="64"/>
        <v>0</v>
      </c>
      <c r="AC984" s="275">
        <f t="shared" si="62"/>
        <v>0</v>
      </c>
    </row>
    <row r="985" spans="1:29" x14ac:dyDescent="0.25">
      <c r="A985" s="287" t="s">
        <v>1206</v>
      </c>
      <c r="B985" s="287"/>
      <c r="C985" s="287" t="s">
        <v>1251</v>
      </c>
      <c r="D985" s="286" t="str">
        <f>IF(ISERROR(VLOOKUP(B985,Translate!$G$3:$H$168,2,FALSE)),"",VLOOKUP(B985,Translate!$G$3:$H$168,2,FALSE))</f>
        <v/>
      </c>
      <c r="X985" s="275">
        <f t="shared" si="64"/>
        <v>0</v>
      </c>
      <c r="Y985" s="275">
        <f t="shared" si="64"/>
        <v>0</v>
      </c>
      <c r="Z985" s="275">
        <f t="shared" si="64"/>
        <v>0</v>
      </c>
      <c r="AA985" s="275">
        <f t="shared" si="64"/>
        <v>0</v>
      </c>
      <c r="AB985" s="275">
        <f t="shared" si="64"/>
        <v>0</v>
      </c>
      <c r="AC985" s="275">
        <f t="shared" si="62"/>
        <v>0</v>
      </c>
    </row>
    <row r="986" spans="1:29" x14ac:dyDescent="0.25">
      <c r="A986" s="1285" t="s">
        <v>55</v>
      </c>
      <c r="B986" s="1285"/>
      <c r="C986" s="1285" t="s">
        <v>2698</v>
      </c>
      <c r="D986" s="286" t="str">
        <f>IF(ISERROR(VLOOKUP(B986,Translate!$G$3:$H$168,2,FALSE)),"",VLOOKUP(B986,Translate!$G$3:$H$168,2,FALSE))</f>
        <v/>
      </c>
      <c r="X986" s="275">
        <f t="shared" si="64"/>
        <v>0</v>
      </c>
      <c r="Y986" s="275">
        <f t="shared" si="64"/>
        <v>0</v>
      </c>
      <c r="Z986" s="275">
        <f t="shared" si="64"/>
        <v>0</v>
      </c>
      <c r="AA986" s="275">
        <f t="shared" si="64"/>
        <v>0</v>
      </c>
      <c r="AB986" s="275">
        <f t="shared" si="64"/>
        <v>0</v>
      </c>
      <c r="AC986" s="275">
        <f t="shared" si="62"/>
        <v>0</v>
      </c>
    </row>
    <row r="987" spans="1:29" x14ac:dyDescent="0.25">
      <c r="A987" s="1331" t="s">
        <v>1422</v>
      </c>
      <c r="B987" s="1331"/>
      <c r="C987" s="1331" t="s">
        <v>2698</v>
      </c>
      <c r="D987" s="286" t="str">
        <f>IF(ISERROR(VLOOKUP(B987,Translate!$G$3:$H$168,2,FALSE)),"",VLOOKUP(B987,Translate!$G$3:$H$168,2,FALSE))</f>
        <v/>
      </c>
      <c r="X987" s="275">
        <f t="shared" si="64"/>
        <v>0</v>
      </c>
      <c r="Y987" s="275">
        <f t="shared" si="64"/>
        <v>0</v>
      </c>
      <c r="Z987" s="275">
        <f t="shared" si="64"/>
        <v>0</v>
      </c>
      <c r="AA987" s="275">
        <f t="shared" si="64"/>
        <v>0</v>
      </c>
      <c r="AB987" s="275">
        <f t="shared" si="64"/>
        <v>0</v>
      </c>
      <c r="AC987" s="275">
        <f t="shared" si="62"/>
        <v>0</v>
      </c>
    </row>
    <row r="988" spans="1:29" x14ac:dyDescent="0.25">
      <c r="A988" s="1285" t="s">
        <v>684</v>
      </c>
      <c r="B988" s="1285"/>
      <c r="C988" s="1285" t="s">
        <v>2699</v>
      </c>
      <c r="D988" s="286" t="str">
        <f>IF(ISERROR(VLOOKUP(B988,Translate!$G$3:$H$168,2,FALSE)),"",VLOOKUP(B988,Translate!$G$3:$H$168,2,FALSE))</f>
        <v/>
      </c>
      <c r="X988" s="275">
        <f t="shared" si="64"/>
        <v>0</v>
      </c>
      <c r="Y988" s="275">
        <f t="shared" si="64"/>
        <v>0</v>
      </c>
      <c r="Z988" s="275">
        <f t="shared" si="64"/>
        <v>0</v>
      </c>
      <c r="AA988" s="275">
        <f t="shared" si="64"/>
        <v>0</v>
      </c>
      <c r="AB988" s="275">
        <f t="shared" si="64"/>
        <v>0</v>
      </c>
      <c r="AC988" s="275">
        <f t="shared" si="62"/>
        <v>0</v>
      </c>
    </row>
    <row r="989" spans="1:29" x14ac:dyDescent="0.25">
      <c r="A989" s="1331" t="s">
        <v>682</v>
      </c>
      <c r="B989" s="1331"/>
      <c r="C989" s="1331" t="s">
        <v>2700</v>
      </c>
      <c r="D989" s="286" t="str">
        <f>IF(ISERROR(VLOOKUP(B989,Translate!$G$3:$H$168,2,FALSE)),"",VLOOKUP(B989,Translate!$G$3:$H$168,2,FALSE))</f>
        <v/>
      </c>
      <c r="X989" s="275">
        <f t="shared" si="64"/>
        <v>0</v>
      </c>
      <c r="Y989" s="275">
        <f t="shared" si="64"/>
        <v>0</v>
      </c>
      <c r="Z989" s="275">
        <f t="shared" si="64"/>
        <v>0</v>
      </c>
      <c r="AA989" s="275">
        <f t="shared" si="64"/>
        <v>0</v>
      </c>
      <c r="AB989" s="275">
        <f t="shared" si="64"/>
        <v>0</v>
      </c>
      <c r="AC989" s="275">
        <f t="shared" ref="AC989:AC1039" si="65">IF(LEFT(AB989,1)=" ",1,0)</f>
        <v>0</v>
      </c>
    </row>
    <row r="990" spans="1:29" x14ac:dyDescent="0.25">
      <c r="A990" s="1285" t="s">
        <v>683</v>
      </c>
      <c r="B990" s="1285"/>
      <c r="C990" s="1285" t="s">
        <v>2701</v>
      </c>
      <c r="D990" s="286" t="str">
        <f>IF(ISERROR(VLOOKUP(B990,Translate!$G$3:$H$168,2,FALSE)),"",VLOOKUP(B990,Translate!$G$3:$H$168,2,FALSE))</f>
        <v/>
      </c>
      <c r="X990" s="275">
        <f t="shared" si="64"/>
        <v>0</v>
      </c>
      <c r="Y990" s="275">
        <f t="shared" si="64"/>
        <v>0</v>
      </c>
      <c r="Z990" s="275">
        <f t="shared" si="64"/>
        <v>0</v>
      </c>
      <c r="AA990" s="275">
        <f t="shared" si="64"/>
        <v>0</v>
      </c>
      <c r="AB990" s="275">
        <f t="shared" si="64"/>
        <v>0</v>
      </c>
      <c r="AC990" s="275">
        <f t="shared" si="65"/>
        <v>0</v>
      </c>
    </row>
    <row r="991" spans="1:29" x14ac:dyDescent="0.25">
      <c r="A991" s="1331" t="s">
        <v>680</v>
      </c>
      <c r="B991" s="1331"/>
      <c r="C991" s="1331" t="s">
        <v>2702</v>
      </c>
      <c r="D991" s="286" t="str">
        <f>IF(ISERROR(VLOOKUP(B991,Translate!$G$3:$H$168,2,FALSE)),"",VLOOKUP(B991,Translate!$G$3:$H$168,2,FALSE))</f>
        <v/>
      </c>
      <c r="X991" s="275">
        <f t="shared" si="64"/>
        <v>0</v>
      </c>
      <c r="Y991" s="275">
        <f t="shared" si="64"/>
        <v>0</v>
      </c>
      <c r="Z991" s="275">
        <f t="shared" si="64"/>
        <v>0</v>
      </c>
      <c r="AA991" s="275">
        <f t="shared" si="64"/>
        <v>0</v>
      </c>
      <c r="AB991" s="275">
        <f t="shared" si="64"/>
        <v>0</v>
      </c>
      <c r="AC991" s="275">
        <f t="shared" si="65"/>
        <v>0</v>
      </c>
    </row>
    <row r="992" spans="1:29" x14ac:dyDescent="0.25">
      <c r="A992" s="1285" t="s">
        <v>686</v>
      </c>
      <c r="B992" s="1285"/>
      <c r="C992" s="1285" t="s">
        <v>2703</v>
      </c>
      <c r="D992" s="286" t="str">
        <f>IF(ISERROR(VLOOKUP(B992,Translate!$G$3:$H$168,2,FALSE)),"",VLOOKUP(B992,Translate!$G$3:$H$168,2,FALSE))</f>
        <v/>
      </c>
      <c r="X992" s="275">
        <f t="shared" si="64"/>
        <v>0</v>
      </c>
      <c r="Y992" s="275">
        <f t="shared" si="64"/>
        <v>0</v>
      </c>
      <c r="Z992" s="275">
        <f t="shared" si="64"/>
        <v>0</v>
      </c>
      <c r="AA992" s="275">
        <f t="shared" si="64"/>
        <v>0</v>
      </c>
      <c r="AB992" s="275">
        <f t="shared" si="64"/>
        <v>0</v>
      </c>
      <c r="AC992" s="275">
        <f t="shared" si="65"/>
        <v>0</v>
      </c>
    </row>
    <row r="993" spans="1:29" x14ac:dyDescent="0.25">
      <c r="A993" s="1331" t="s">
        <v>681</v>
      </c>
      <c r="B993" s="1331"/>
      <c r="C993" s="1331" t="s">
        <v>2704</v>
      </c>
      <c r="D993" s="286" t="str">
        <f>IF(ISERROR(VLOOKUP(B993,Translate!$G$3:$H$168,2,FALSE)),"",VLOOKUP(B993,Translate!$G$3:$H$168,2,FALSE))</f>
        <v/>
      </c>
      <c r="X993" s="275">
        <f t="shared" si="64"/>
        <v>0</v>
      </c>
      <c r="Y993" s="275">
        <f t="shared" si="64"/>
        <v>0</v>
      </c>
      <c r="Z993" s="275">
        <f t="shared" si="64"/>
        <v>0</v>
      </c>
      <c r="AA993" s="275">
        <f t="shared" si="64"/>
        <v>0</v>
      </c>
      <c r="AB993" s="275">
        <f t="shared" si="64"/>
        <v>0</v>
      </c>
      <c r="AC993" s="275">
        <f t="shared" si="65"/>
        <v>0</v>
      </c>
    </row>
    <row r="994" spans="1:29" x14ac:dyDescent="0.25">
      <c r="A994" s="1285" t="s">
        <v>718</v>
      </c>
      <c r="B994" s="1285"/>
      <c r="C994" s="1285" t="s">
        <v>2705</v>
      </c>
      <c r="D994" s="286" t="str">
        <f>IF(ISERROR(VLOOKUP(B994,Translate!$G$3:$H$168,2,FALSE)),"",VLOOKUP(B994,Translate!$G$3:$H$168,2,FALSE))</f>
        <v/>
      </c>
      <c r="X994" s="275">
        <f t="shared" si="64"/>
        <v>0</v>
      </c>
      <c r="Y994" s="275">
        <f t="shared" si="64"/>
        <v>0</v>
      </c>
      <c r="Z994" s="275">
        <f t="shared" si="64"/>
        <v>0</v>
      </c>
      <c r="AA994" s="275">
        <f t="shared" si="64"/>
        <v>0</v>
      </c>
      <c r="AB994" s="275">
        <f t="shared" si="64"/>
        <v>0</v>
      </c>
      <c r="AC994" s="275">
        <f t="shared" si="65"/>
        <v>0</v>
      </c>
    </row>
    <row r="995" spans="1:29" x14ac:dyDescent="0.25">
      <c r="A995" s="287" t="s">
        <v>1141</v>
      </c>
      <c r="B995" s="287"/>
      <c r="C995" s="287" t="s">
        <v>1278</v>
      </c>
      <c r="D995" s="286" t="str">
        <f>IF(ISERROR(VLOOKUP(B995,Translate!$G$3:$H$168,2,FALSE)),"",VLOOKUP(B995,Translate!$G$3:$H$168,2,FALSE))</f>
        <v/>
      </c>
      <c r="X995" s="275">
        <f t="shared" si="64"/>
        <v>0</v>
      </c>
      <c r="Y995" s="275">
        <f t="shared" si="64"/>
        <v>0</v>
      </c>
      <c r="Z995" s="275">
        <f t="shared" si="64"/>
        <v>0</v>
      </c>
      <c r="AA995" s="275">
        <f t="shared" si="64"/>
        <v>0</v>
      </c>
      <c r="AB995" s="275">
        <f t="shared" si="64"/>
        <v>0</v>
      </c>
      <c r="AC995" s="275">
        <f t="shared" si="65"/>
        <v>0</v>
      </c>
    </row>
    <row r="996" spans="1:29" x14ac:dyDescent="0.25">
      <c r="A996" s="1285" t="s">
        <v>1132</v>
      </c>
      <c r="B996" s="1285"/>
      <c r="C996" s="1285" t="s">
        <v>2706</v>
      </c>
      <c r="D996" s="286" t="str">
        <f>IF(ISERROR(VLOOKUP(B996,Translate!$G$3:$H$168,2,FALSE)),"",VLOOKUP(B996,Translate!$G$3:$H$168,2,FALSE))</f>
        <v/>
      </c>
      <c r="X996" s="275">
        <f t="shared" si="64"/>
        <v>0</v>
      </c>
      <c r="Y996" s="275">
        <f t="shared" si="64"/>
        <v>0</v>
      </c>
      <c r="Z996" s="275">
        <f t="shared" si="64"/>
        <v>0</v>
      </c>
      <c r="AA996" s="275">
        <f t="shared" si="64"/>
        <v>0</v>
      </c>
      <c r="AB996" s="275">
        <f t="shared" si="64"/>
        <v>0</v>
      </c>
      <c r="AC996" s="275">
        <f t="shared" si="65"/>
        <v>0</v>
      </c>
    </row>
    <row r="997" spans="1:29" x14ac:dyDescent="0.25">
      <c r="A997" s="1331" t="s">
        <v>1136</v>
      </c>
      <c r="B997" s="1331"/>
      <c r="C997" s="1331" t="s">
        <v>2707</v>
      </c>
      <c r="D997" s="286" t="str">
        <f>IF(ISERROR(VLOOKUP(B997,Translate!$G$3:$H$168,2,FALSE)),"",VLOOKUP(B997,Translate!$G$3:$H$168,2,FALSE))</f>
        <v/>
      </c>
      <c r="X997" s="275">
        <f t="shared" si="64"/>
        <v>0</v>
      </c>
      <c r="Y997" s="275">
        <f t="shared" si="64"/>
        <v>0</v>
      </c>
      <c r="Z997" s="275">
        <f t="shared" si="64"/>
        <v>0</v>
      </c>
      <c r="AA997" s="275">
        <f t="shared" si="64"/>
        <v>0</v>
      </c>
      <c r="AB997" s="275">
        <f t="shared" si="64"/>
        <v>0</v>
      </c>
      <c r="AC997" s="275">
        <f t="shared" si="65"/>
        <v>0</v>
      </c>
    </row>
    <row r="998" spans="1:29" x14ac:dyDescent="0.25">
      <c r="A998" s="1285" t="s">
        <v>2708</v>
      </c>
      <c r="B998" s="1285"/>
      <c r="C998" s="1285" t="s">
        <v>2709</v>
      </c>
      <c r="D998" s="286" t="str">
        <f>IF(ISERROR(VLOOKUP(B998,Translate!$G$3:$H$168,2,FALSE)),"",VLOOKUP(B998,Translate!$G$3:$H$168,2,FALSE))</f>
        <v/>
      </c>
      <c r="X998" s="275">
        <f t="shared" si="64"/>
        <v>0</v>
      </c>
      <c r="Y998" s="275">
        <f t="shared" si="64"/>
        <v>0</v>
      </c>
      <c r="Z998" s="275">
        <f t="shared" si="64"/>
        <v>0</v>
      </c>
      <c r="AA998" s="275">
        <f t="shared" si="64"/>
        <v>0</v>
      </c>
      <c r="AB998" s="275">
        <f t="shared" si="64"/>
        <v>0</v>
      </c>
      <c r="AC998" s="275">
        <f t="shared" si="65"/>
        <v>0</v>
      </c>
    </row>
    <row r="999" spans="1:29" x14ac:dyDescent="0.25">
      <c r="A999" s="287" t="s">
        <v>523</v>
      </c>
      <c r="B999" s="287"/>
      <c r="C999" s="287" t="s">
        <v>2710</v>
      </c>
      <c r="D999" s="286" t="str">
        <f>IF(ISERROR(VLOOKUP(B999,Translate!$G$3:$H$168,2,FALSE)),"",VLOOKUP(B999,Translate!$G$3:$H$168,2,FALSE))</f>
        <v/>
      </c>
      <c r="X999" s="275">
        <f t="shared" si="64"/>
        <v>0</v>
      </c>
      <c r="Y999" s="275">
        <f t="shared" si="64"/>
        <v>0</v>
      </c>
      <c r="Z999" s="275">
        <f t="shared" si="64"/>
        <v>0</v>
      </c>
      <c r="AA999" s="275">
        <f t="shared" si="64"/>
        <v>0</v>
      </c>
      <c r="AB999" s="275">
        <f t="shared" si="64"/>
        <v>0</v>
      </c>
      <c r="AC999" s="275">
        <f t="shared" si="65"/>
        <v>0</v>
      </c>
    </row>
    <row r="1000" spans="1:29" x14ac:dyDescent="0.25">
      <c r="A1000" s="1285" t="s">
        <v>521</v>
      </c>
      <c r="B1000" s="1285"/>
      <c r="C1000" s="1285" t="s">
        <v>2711</v>
      </c>
      <c r="D1000" s="286" t="str">
        <f>IF(ISERROR(VLOOKUP(B1000,Translate!$G$3:$H$168,2,FALSE)),"",VLOOKUP(B1000,Translate!$G$3:$H$168,2,FALSE))</f>
        <v/>
      </c>
      <c r="X1000" s="275">
        <f t="shared" si="64"/>
        <v>0</v>
      </c>
      <c r="Y1000" s="275">
        <f t="shared" si="64"/>
        <v>0</v>
      </c>
      <c r="Z1000" s="275">
        <f t="shared" si="64"/>
        <v>0</v>
      </c>
      <c r="AA1000" s="275">
        <f t="shared" si="64"/>
        <v>0</v>
      </c>
      <c r="AB1000" s="275">
        <f t="shared" si="64"/>
        <v>0</v>
      </c>
      <c r="AC1000" s="275">
        <f t="shared" si="65"/>
        <v>0</v>
      </c>
    </row>
    <row r="1001" spans="1:29" x14ac:dyDescent="0.25">
      <c r="A1001" s="287" t="s">
        <v>2712</v>
      </c>
      <c r="B1001" s="287"/>
      <c r="C1001" s="287" t="s">
        <v>2713</v>
      </c>
      <c r="D1001" s="286" t="str">
        <f>IF(ISERROR(VLOOKUP(B1001,Translate!$G$3:$H$168,2,FALSE)),"",VLOOKUP(B1001,Translate!$G$3:$H$168,2,FALSE))</f>
        <v/>
      </c>
      <c r="X1001" s="275">
        <f t="shared" si="64"/>
        <v>0</v>
      </c>
      <c r="Y1001" s="275">
        <f t="shared" si="64"/>
        <v>0</v>
      </c>
      <c r="Z1001" s="275">
        <f t="shared" si="64"/>
        <v>0</v>
      </c>
      <c r="AA1001" s="275">
        <f t="shared" si="64"/>
        <v>0</v>
      </c>
      <c r="AB1001" s="275">
        <f t="shared" si="64"/>
        <v>0</v>
      </c>
      <c r="AC1001" s="275">
        <f t="shared" si="65"/>
        <v>0</v>
      </c>
    </row>
    <row r="1002" spans="1:29" x14ac:dyDescent="0.25">
      <c r="A1002" s="287" t="s">
        <v>2714</v>
      </c>
      <c r="B1002" s="287" t="s">
        <v>1772</v>
      </c>
      <c r="C1002" s="287" t="s">
        <v>2715</v>
      </c>
      <c r="D1002" s="286" t="str">
        <f>IF(ISERROR(VLOOKUP(B1002,Translate!$G$3:$H$168,2,FALSE)),"",VLOOKUP(B1002,Translate!$G$3:$H$168,2,FALSE))</f>
        <v xml:space="preserve"> (rhes 6, colofnau 1 a 2)</v>
      </c>
      <c r="X1002" s="275">
        <f t="shared" si="64"/>
        <v>0</v>
      </c>
      <c r="Y1002" s="275">
        <f t="shared" si="64"/>
        <v>0</v>
      </c>
      <c r="Z1002" s="275">
        <f t="shared" si="64"/>
        <v>0</v>
      </c>
      <c r="AA1002" s="275">
        <f t="shared" si="64"/>
        <v>0</v>
      </c>
      <c r="AB1002" s="275">
        <f t="shared" si="64"/>
        <v>0</v>
      </c>
      <c r="AC1002" s="275">
        <f t="shared" si="65"/>
        <v>0</v>
      </c>
    </row>
    <row r="1003" spans="1:29" x14ac:dyDescent="0.25">
      <c r="A1003" s="287" t="s">
        <v>2716</v>
      </c>
      <c r="B1003" s="287"/>
      <c r="C1003" s="287" t="s">
        <v>2717</v>
      </c>
      <c r="D1003" s="286" t="str">
        <f>IF(ISERROR(VLOOKUP(B1003,Translate!$G$3:$H$168,2,FALSE)),"",VLOOKUP(B1003,Translate!$G$3:$H$168,2,FALSE))</f>
        <v/>
      </c>
      <c r="X1003" s="275">
        <f t="shared" si="64"/>
        <v>0</v>
      </c>
      <c r="Y1003" s="275">
        <f t="shared" si="64"/>
        <v>0</v>
      </c>
      <c r="Z1003" s="275">
        <f t="shared" si="64"/>
        <v>0</v>
      </c>
      <c r="AA1003" s="275">
        <f t="shared" si="64"/>
        <v>0</v>
      </c>
      <c r="AB1003" s="275">
        <f t="shared" si="64"/>
        <v>0</v>
      </c>
      <c r="AC1003" s="275">
        <f t="shared" si="65"/>
        <v>0</v>
      </c>
    </row>
    <row r="1004" spans="1:29" x14ac:dyDescent="0.25">
      <c r="A1004" s="287" t="s">
        <v>2718</v>
      </c>
      <c r="B1004" s="287"/>
      <c r="C1004" s="287" t="s">
        <v>2719</v>
      </c>
      <c r="D1004" s="286" t="str">
        <f>IF(ISERROR(VLOOKUP(B1004,Translate!$G$3:$H$168,2,FALSE)),"",VLOOKUP(B1004,Translate!$G$3:$H$168,2,FALSE))</f>
        <v/>
      </c>
      <c r="X1004" s="275">
        <f t="shared" si="64"/>
        <v>0</v>
      </c>
      <c r="Y1004" s="275">
        <f t="shared" si="64"/>
        <v>0</v>
      </c>
      <c r="Z1004" s="275">
        <f t="shared" si="64"/>
        <v>0</v>
      </c>
      <c r="AA1004" s="275">
        <f t="shared" si="64"/>
        <v>0</v>
      </c>
      <c r="AB1004" s="275">
        <f t="shared" si="64"/>
        <v>0</v>
      </c>
      <c r="AC1004" s="275">
        <f t="shared" si="65"/>
        <v>0</v>
      </c>
    </row>
    <row r="1005" spans="1:29" x14ac:dyDescent="0.25">
      <c r="A1005" s="287" t="s">
        <v>1227</v>
      </c>
      <c r="B1005" s="287"/>
      <c r="C1005" s="287" t="s">
        <v>1260</v>
      </c>
      <c r="D1005" s="286" t="str">
        <f>IF(ISERROR(VLOOKUP(B1005,Translate!$G$3:$H$168,2,FALSE)),"",VLOOKUP(B1005,Translate!$G$3:$H$168,2,FALSE))</f>
        <v/>
      </c>
      <c r="X1005" s="275">
        <f t="shared" si="64"/>
        <v>0</v>
      </c>
      <c r="Y1005" s="275">
        <f t="shared" si="64"/>
        <v>0</v>
      </c>
      <c r="Z1005" s="275">
        <f t="shared" si="64"/>
        <v>0</v>
      </c>
      <c r="AA1005" s="275">
        <f t="shared" si="64"/>
        <v>0</v>
      </c>
      <c r="AB1005" s="275">
        <f t="shared" si="64"/>
        <v>0</v>
      </c>
      <c r="AC1005" s="275">
        <f t="shared" si="65"/>
        <v>0</v>
      </c>
    </row>
    <row r="1006" spans="1:29" x14ac:dyDescent="0.25">
      <c r="A1006" s="287" t="s">
        <v>1421</v>
      </c>
      <c r="B1006" s="287"/>
      <c r="C1006" s="287" t="s">
        <v>959</v>
      </c>
      <c r="D1006" s="286" t="str">
        <f>IF(ISERROR(VLOOKUP(B1006,Translate!$G$3:$H$168,2,FALSE)),"",VLOOKUP(B1006,Translate!$G$3:$H$168,2,FALSE))</f>
        <v/>
      </c>
      <c r="X1006" s="275">
        <f t="shared" si="64"/>
        <v>0</v>
      </c>
      <c r="Y1006" s="275">
        <f t="shared" si="64"/>
        <v>0</v>
      </c>
      <c r="Z1006" s="275">
        <f t="shared" si="64"/>
        <v>0</v>
      </c>
      <c r="AA1006" s="275">
        <f t="shared" si="64"/>
        <v>0</v>
      </c>
      <c r="AB1006" s="275">
        <f t="shared" si="64"/>
        <v>0</v>
      </c>
      <c r="AC1006" s="275">
        <f t="shared" si="65"/>
        <v>0</v>
      </c>
    </row>
    <row r="1007" spans="1:29" x14ac:dyDescent="0.25">
      <c r="A1007" s="287" t="s">
        <v>30</v>
      </c>
      <c r="B1007" s="287"/>
      <c r="C1007" s="287" t="s">
        <v>1246</v>
      </c>
      <c r="D1007" s="286" t="str">
        <f>IF(ISERROR(VLOOKUP(B1007,Translate!$G$3:$H$168,2,FALSE)),"",VLOOKUP(B1007,Translate!$G$3:$H$168,2,FALSE))</f>
        <v/>
      </c>
      <c r="X1007" s="275">
        <f t="shared" si="64"/>
        <v>0</v>
      </c>
      <c r="Y1007" s="275">
        <f t="shared" si="64"/>
        <v>0</v>
      </c>
      <c r="Z1007" s="275">
        <f t="shared" si="64"/>
        <v>0</v>
      </c>
      <c r="AA1007" s="275">
        <f t="shared" si="64"/>
        <v>0</v>
      </c>
      <c r="AB1007" s="275">
        <f t="shared" si="64"/>
        <v>0</v>
      </c>
      <c r="AC1007" s="275">
        <f t="shared" si="65"/>
        <v>0</v>
      </c>
    </row>
    <row r="1008" spans="1:29" x14ac:dyDescent="0.25">
      <c r="A1008" s="1285" t="s">
        <v>1156</v>
      </c>
      <c r="B1008" s="1285"/>
      <c r="C1008" s="1285" t="s">
        <v>2720</v>
      </c>
      <c r="D1008" s="286" t="str">
        <f>IF(ISERROR(VLOOKUP(B1008,Translate!$G$3:$H$168,2,FALSE)),"",VLOOKUP(B1008,Translate!$G$3:$H$168,2,FALSE))</f>
        <v/>
      </c>
      <c r="X1008" s="275">
        <f t="shared" si="64"/>
        <v>0</v>
      </c>
      <c r="Y1008" s="275">
        <f t="shared" si="64"/>
        <v>0</v>
      </c>
      <c r="Z1008" s="275">
        <f t="shared" si="64"/>
        <v>0</v>
      </c>
      <c r="AA1008" s="275">
        <f t="shared" si="64"/>
        <v>0</v>
      </c>
      <c r="AB1008" s="275">
        <f t="shared" si="64"/>
        <v>0</v>
      </c>
      <c r="AC1008" s="275">
        <f t="shared" si="65"/>
        <v>0</v>
      </c>
    </row>
    <row r="1009" spans="1:29" x14ac:dyDescent="0.25">
      <c r="A1009" s="1331" t="s">
        <v>1095</v>
      </c>
      <c r="B1009" s="1331"/>
      <c r="C1009" s="1331" t="s">
        <v>2721</v>
      </c>
      <c r="D1009" s="286" t="str">
        <f>IF(ISERROR(VLOOKUP(B1009,Translate!$G$3:$H$168,2,FALSE)),"",VLOOKUP(B1009,Translate!$G$3:$H$168,2,FALSE))</f>
        <v/>
      </c>
      <c r="X1009" s="275">
        <f t="shared" si="64"/>
        <v>0</v>
      </c>
      <c r="Y1009" s="275">
        <f t="shared" si="64"/>
        <v>0</v>
      </c>
      <c r="Z1009" s="275">
        <f t="shared" si="64"/>
        <v>0</v>
      </c>
      <c r="AA1009" s="275">
        <f t="shared" si="64"/>
        <v>0</v>
      </c>
      <c r="AB1009" s="275">
        <f t="shared" si="64"/>
        <v>0</v>
      </c>
      <c r="AC1009" s="275">
        <f t="shared" si="65"/>
        <v>0</v>
      </c>
    </row>
    <row r="1010" spans="1:29" x14ac:dyDescent="0.25">
      <c r="A1010" s="1285" t="s">
        <v>1409</v>
      </c>
      <c r="B1010" s="1285"/>
      <c r="C1010" s="1285" t="s">
        <v>2722</v>
      </c>
      <c r="D1010" s="286" t="str">
        <f>IF(ISERROR(VLOOKUP(B1010,Translate!$G$3:$H$168,2,FALSE)),"",VLOOKUP(B1010,Translate!$G$3:$H$168,2,FALSE))</f>
        <v/>
      </c>
      <c r="X1010" s="275">
        <f t="shared" si="64"/>
        <v>0</v>
      </c>
      <c r="Y1010" s="275">
        <f t="shared" si="64"/>
        <v>0</v>
      </c>
      <c r="Z1010" s="275">
        <f t="shared" si="64"/>
        <v>0</v>
      </c>
      <c r="AA1010" s="275">
        <f t="shared" si="64"/>
        <v>0</v>
      </c>
      <c r="AB1010" s="275">
        <f t="shared" si="64"/>
        <v>0</v>
      </c>
      <c r="AC1010" s="275">
        <f t="shared" si="65"/>
        <v>0</v>
      </c>
    </row>
    <row r="1011" spans="1:29" x14ac:dyDescent="0.25">
      <c r="A1011" s="1331" t="s">
        <v>342</v>
      </c>
      <c r="B1011" s="1331"/>
      <c r="C1011" s="1331" t="s">
        <v>2723</v>
      </c>
      <c r="D1011" s="286" t="str">
        <f>IF(ISERROR(VLOOKUP(B1011,Translate!$G$3:$H$168,2,FALSE)),"",VLOOKUP(B1011,Translate!$G$3:$H$168,2,FALSE))</f>
        <v/>
      </c>
      <c r="X1011" s="275">
        <f t="shared" si="64"/>
        <v>0</v>
      </c>
      <c r="Y1011" s="275">
        <f t="shared" si="64"/>
        <v>0</v>
      </c>
      <c r="Z1011" s="275">
        <f t="shared" si="64"/>
        <v>0</v>
      </c>
      <c r="AA1011" s="275">
        <f t="shared" si="64"/>
        <v>0</v>
      </c>
      <c r="AB1011" s="275">
        <f t="shared" si="64"/>
        <v>0</v>
      </c>
      <c r="AC1011" s="275">
        <f t="shared" si="65"/>
        <v>0</v>
      </c>
    </row>
    <row r="1012" spans="1:29" x14ac:dyDescent="0.25">
      <c r="A1012" s="287" t="s">
        <v>739</v>
      </c>
      <c r="B1012" s="287"/>
      <c r="C1012" s="287" t="s">
        <v>1054</v>
      </c>
      <c r="D1012" s="286" t="str">
        <f>IF(ISERROR(VLOOKUP(B1012,Translate!$G$3:$H$168,2,FALSE)),"",VLOOKUP(B1012,Translate!$G$3:$H$168,2,FALSE))</f>
        <v/>
      </c>
      <c r="X1012" s="275">
        <f t="shared" si="64"/>
        <v>0</v>
      </c>
      <c r="Y1012" s="275">
        <f t="shared" si="64"/>
        <v>0</v>
      </c>
      <c r="Z1012" s="275">
        <f t="shared" si="64"/>
        <v>0</v>
      </c>
      <c r="AA1012" s="275">
        <f t="shared" si="64"/>
        <v>0</v>
      </c>
      <c r="AB1012" s="275">
        <f t="shared" si="64"/>
        <v>0</v>
      </c>
      <c r="AC1012" s="275">
        <f t="shared" si="65"/>
        <v>0</v>
      </c>
    </row>
    <row r="1013" spans="1:29" x14ac:dyDescent="0.25">
      <c r="A1013" s="287" t="s">
        <v>297</v>
      </c>
      <c r="B1013" s="287"/>
      <c r="C1013" s="287" t="s">
        <v>1352</v>
      </c>
      <c r="D1013" s="286" t="str">
        <f>IF(ISERROR(VLOOKUP(B1013,Translate!$G$3:$H$168,2,FALSE)),"",VLOOKUP(B1013,Translate!$G$3:$H$168,2,FALSE))</f>
        <v/>
      </c>
      <c r="X1013" s="275">
        <f t="shared" si="64"/>
        <v>0</v>
      </c>
      <c r="Y1013" s="275">
        <f t="shared" si="64"/>
        <v>0</v>
      </c>
      <c r="Z1013" s="275">
        <f t="shared" si="64"/>
        <v>0</v>
      </c>
      <c r="AA1013" s="275">
        <f t="shared" si="64"/>
        <v>0</v>
      </c>
      <c r="AB1013" s="275">
        <f t="shared" si="64"/>
        <v>0</v>
      </c>
      <c r="AC1013" s="275">
        <f t="shared" si="65"/>
        <v>0</v>
      </c>
    </row>
    <row r="1014" spans="1:29" x14ac:dyDescent="0.25">
      <c r="A1014" s="287" t="s">
        <v>291</v>
      </c>
      <c r="B1014" s="287"/>
      <c r="C1014" s="287" t="s">
        <v>1344</v>
      </c>
      <c r="D1014" s="286" t="str">
        <f>IF(ISERROR(VLOOKUP(B1014,Translate!$G$3:$H$168,2,FALSE)),"",VLOOKUP(B1014,Translate!$G$3:$H$168,2,FALSE))</f>
        <v/>
      </c>
      <c r="X1014" s="275">
        <f t="shared" si="64"/>
        <v>0</v>
      </c>
      <c r="Y1014" s="275">
        <f t="shared" si="64"/>
        <v>0</v>
      </c>
      <c r="Z1014" s="275">
        <f t="shared" si="64"/>
        <v>0</v>
      </c>
      <c r="AA1014" s="275">
        <f t="shared" si="64"/>
        <v>0</v>
      </c>
      <c r="AB1014" s="275">
        <f t="shared" si="64"/>
        <v>0</v>
      </c>
      <c r="AC1014" s="275">
        <f t="shared" si="65"/>
        <v>0</v>
      </c>
    </row>
    <row r="1015" spans="1:29" x14ac:dyDescent="0.25">
      <c r="A1015" s="287" t="s">
        <v>294</v>
      </c>
      <c r="B1015" s="287"/>
      <c r="C1015" s="287" t="s">
        <v>1347</v>
      </c>
      <c r="D1015" s="286" t="str">
        <f>IF(ISERROR(VLOOKUP(B1015,Translate!$G$3:$H$168,2,FALSE)),"",VLOOKUP(B1015,Translate!$G$3:$H$168,2,FALSE))</f>
        <v/>
      </c>
      <c r="X1015" s="275">
        <f t="shared" si="64"/>
        <v>0</v>
      </c>
      <c r="Y1015" s="275">
        <f t="shared" si="64"/>
        <v>0</v>
      </c>
      <c r="Z1015" s="275">
        <f t="shared" si="64"/>
        <v>0</v>
      </c>
      <c r="AA1015" s="275">
        <f t="shared" si="64"/>
        <v>0</v>
      </c>
      <c r="AB1015" s="275">
        <f t="shared" si="64"/>
        <v>0</v>
      </c>
      <c r="AC1015" s="275">
        <f t="shared" si="65"/>
        <v>0</v>
      </c>
    </row>
    <row r="1016" spans="1:29" x14ac:dyDescent="0.25">
      <c r="A1016" s="1285" t="s">
        <v>1178</v>
      </c>
      <c r="B1016" s="1285"/>
      <c r="C1016" s="1285" t="s">
        <v>2724</v>
      </c>
      <c r="D1016" s="286" t="str">
        <f>IF(ISERROR(VLOOKUP(B1016,Translate!$G$3:$H$168,2,FALSE)),"",VLOOKUP(B1016,Translate!$G$3:$H$168,2,FALSE))</f>
        <v/>
      </c>
      <c r="X1016" s="275">
        <f t="shared" si="64"/>
        <v>0</v>
      </c>
      <c r="Y1016" s="275">
        <f t="shared" si="64"/>
        <v>0</v>
      </c>
      <c r="Z1016" s="275">
        <f t="shared" si="64"/>
        <v>0</v>
      </c>
      <c r="AA1016" s="275">
        <f t="shared" si="64"/>
        <v>0</v>
      </c>
      <c r="AB1016" s="275">
        <f t="shared" si="64"/>
        <v>0</v>
      </c>
      <c r="AC1016" s="275">
        <f t="shared" si="65"/>
        <v>0</v>
      </c>
    </row>
    <row r="1017" spans="1:29" x14ac:dyDescent="0.25">
      <c r="A1017" s="287" t="s">
        <v>1089</v>
      </c>
      <c r="B1017" s="287"/>
      <c r="C1017" s="287" t="s">
        <v>1094</v>
      </c>
      <c r="D1017" s="286" t="str">
        <f>IF(ISERROR(VLOOKUP(B1017,Translate!$G$3:$H$168,2,FALSE)),"",VLOOKUP(B1017,Translate!$G$3:$H$168,2,FALSE))</f>
        <v/>
      </c>
      <c r="X1017" s="275">
        <f t="shared" si="64"/>
        <v>0</v>
      </c>
      <c r="Y1017" s="275">
        <f t="shared" si="64"/>
        <v>0</v>
      </c>
      <c r="Z1017" s="275">
        <f t="shared" si="64"/>
        <v>0</v>
      </c>
      <c r="AA1017" s="275">
        <f t="shared" si="64"/>
        <v>0</v>
      </c>
      <c r="AB1017" s="275">
        <f t="shared" si="64"/>
        <v>0</v>
      </c>
      <c r="AC1017" s="275">
        <f t="shared" si="65"/>
        <v>0</v>
      </c>
    </row>
    <row r="1018" spans="1:29" x14ac:dyDescent="0.25">
      <c r="A1018" s="287" t="s">
        <v>1108</v>
      </c>
      <c r="B1018" s="287"/>
      <c r="C1018" s="287" t="s">
        <v>1113</v>
      </c>
      <c r="D1018" s="286" t="str">
        <f>IF(ISERROR(VLOOKUP(B1018,Translate!$G$3:$H$168,2,FALSE)),"",VLOOKUP(B1018,Translate!$G$3:$H$168,2,FALSE))</f>
        <v/>
      </c>
      <c r="X1018" s="275">
        <f t="shared" si="64"/>
        <v>0</v>
      </c>
      <c r="Y1018" s="275">
        <f t="shared" si="64"/>
        <v>0</v>
      </c>
      <c r="Z1018" s="275">
        <f t="shared" si="64"/>
        <v>0</v>
      </c>
      <c r="AA1018" s="275">
        <f t="shared" si="64"/>
        <v>0</v>
      </c>
      <c r="AB1018" s="275">
        <f t="shared" si="64"/>
        <v>0</v>
      </c>
      <c r="AC1018" s="275">
        <f t="shared" si="65"/>
        <v>0</v>
      </c>
    </row>
    <row r="1019" spans="1:29" x14ac:dyDescent="0.25">
      <c r="A1019" s="1331" t="s">
        <v>1224</v>
      </c>
      <c r="B1019" s="1331"/>
      <c r="C1019" s="1331" t="s">
        <v>2725</v>
      </c>
      <c r="D1019" s="286" t="str">
        <f>IF(ISERROR(VLOOKUP(B1019,Translate!$G$3:$H$168,2,FALSE)),"",VLOOKUP(B1019,Translate!$G$3:$H$168,2,FALSE))</f>
        <v/>
      </c>
      <c r="X1019" s="275">
        <f t="shared" si="64"/>
        <v>0</v>
      </c>
      <c r="Y1019" s="275">
        <f t="shared" si="64"/>
        <v>0</v>
      </c>
      <c r="Z1019" s="275">
        <f t="shared" si="64"/>
        <v>0</v>
      </c>
      <c r="AA1019" s="275">
        <f t="shared" si="64"/>
        <v>0</v>
      </c>
      <c r="AB1019" s="275">
        <f t="shared" si="64"/>
        <v>0</v>
      </c>
      <c r="AC1019" s="275">
        <f t="shared" si="65"/>
        <v>0</v>
      </c>
    </row>
    <row r="1020" spans="1:29" x14ac:dyDescent="0.25">
      <c r="A1020" s="287" t="s">
        <v>1085</v>
      </c>
      <c r="B1020" s="287"/>
      <c r="C1020" s="287" t="s">
        <v>1092</v>
      </c>
      <c r="D1020" s="286" t="str">
        <f>IF(ISERROR(VLOOKUP(B1020,Translate!$G$3:$H$168,2,FALSE)),"",VLOOKUP(B1020,Translate!$G$3:$H$168,2,FALSE))</f>
        <v/>
      </c>
      <c r="X1020" s="275">
        <f t="shared" si="64"/>
        <v>0</v>
      </c>
      <c r="Y1020" s="275">
        <f t="shared" si="64"/>
        <v>0</v>
      </c>
      <c r="Z1020" s="275">
        <f t="shared" si="64"/>
        <v>0</v>
      </c>
      <c r="AA1020" s="275">
        <f t="shared" si="64"/>
        <v>0</v>
      </c>
      <c r="AB1020" s="275">
        <f t="shared" si="64"/>
        <v>0</v>
      </c>
      <c r="AC1020" s="275">
        <f t="shared" si="65"/>
        <v>0</v>
      </c>
    </row>
    <row r="1021" spans="1:29" x14ac:dyDescent="0.25">
      <c r="A1021" s="1331" t="s">
        <v>112</v>
      </c>
      <c r="B1021" s="1331"/>
      <c r="C1021" s="1331" t="s">
        <v>2726</v>
      </c>
      <c r="D1021" s="286" t="str">
        <f>IF(ISERROR(VLOOKUP(B1021,Translate!$G$3:$H$168,2,FALSE)),"",VLOOKUP(B1021,Translate!$G$3:$H$168,2,FALSE))</f>
        <v/>
      </c>
      <c r="X1021" s="275">
        <f t="shared" si="64"/>
        <v>0</v>
      </c>
      <c r="Y1021" s="275">
        <f t="shared" si="64"/>
        <v>0</v>
      </c>
      <c r="Z1021" s="275">
        <f t="shared" si="64"/>
        <v>0</v>
      </c>
      <c r="AA1021" s="275">
        <f t="shared" si="64"/>
        <v>0</v>
      </c>
      <c r="AB1021" s="275">
        <f t="shared" si="64"/>
        <v>0</v>
      </c>
      <c r="AC1021" s="275">
        <f t="shared" si="65"/>
        <v>0</v>
      </c>
    </row>
    <row r="1022" spans="1:29" x14ac:dyDescent="0.25">
      <c r="A1022" s="287" t="s">
        <v>1098</v>
      </c>
      <c r="B1022" s="287"/>
      <c r="C1022" s="287" t="s">
        <v>1100</v>
      </c>
      <c r="D1022" s="286" t="str">
        <f>IF(ISERROR(VLOOKUP(B1022,Translate!$G$3:$H$168,2,FALSE)),"",VLOOKUP(B1022,Translate!$G$3:$H$168,2,FALSE))</f>
        <v/>
      </c>
      <c r="X1022" s="275">
        <f t="shared" si="64"/>
        <v>0</v>
      </c>
      <c r="Y1022" s="275">
        <f t="shared" si="64"/>
        <v>0</v>
      </c>
      <c r="Z1022" s="275">
        <f t="shared" si="64"/>
        <v>0</v>
      </c>
      <c r="AA1022" s="275">
        <f t="shared" si="64"/>
        <v>0</v>
      </c>
      <c r="AB1022" s="275">
        <f t="shared" si="64"/>
        <v>0</v>
      </c>
      <c r="AC1022" s="275">
        <f t="shared" si="65"/>
        <v>0</v>
      </c>
    </row>
    <row r="1023" spans="1:29" x14ac:dyDescent="0.25">
      <c r="A1023" s="287" t="s">
        <v>29</v>
      </c>
      <c r="B1023" s="287"/>
      <c r="C1023" s="287" t="s">
        <v>1283</v>
      </c>
      <c r="D1023" s="286" t="str">
        <f>IF(ISERROR(VLOOKUP(B1023,Translate!$G$3:$H$168,2,FALSE)),"",VLOOKUP(B1023,Translate!$G$3:$H$168,2,FALSE))</f>
        <v/>
      </c>
      <c r="X1023" s="275">
        <f t="shared" si="64"/>
        <v>0</v>
      </c>
      <c r="Y1023" s="275">
        <f t="shared" si="64"/>
        <v>0</v>
      </c>
      <c r="Z1023" s="275">
        <f t="shared" si="64"/>
        <v>0</v>
      </c>
      <c r="AA1023" s="275">
        <f t="shared" si="64"/>
        <v>0</v>
      </c>
      <c r="AB1023" s="275">
        <f t="shared" si="64"/>
        <v>0</v>
      </c>
      <c r="AC1023" s="275">
        <f t="shared" si="65"/>
        <v>0</v>
      </c>
    </row>
    <row r="1024" spans="1:29" x14ac:dyDescent="0.25">
      <c r="A1024" s="1285" t="s">
        <v>1416</v>
      </c>
      <c r="B1024" s="1285"/>
      <c r="C1024" s="1285" t="s">
        <v>2727</v>
      </c>
      <c r="D1024" s="286" t="str">
        <f>IF(ISERROR(VLOOKUP(B1024,Translate!$G$3:$H$168,2,FALSE)),"",VLOOKUP(B1024,Translate!$G$3:$H$168,2,FALSE))</f>
        <v/>
      </c>
      <c r="X1024" s="275">
        <f t="shared" si="64"/>
        <v>0</v>
      </c>
      <c r="Y1024" s="275">
        <f t="shared" si="64"/>
        <v>0</v>
      </c>
      <c r="Z1024" s="275">
        <f t="shared" si="64"/>
        <v>0</v>
      </c>
      <c r="AA1024" s="275">
        <f t="shared" si="64"/>
        <v>0</v>
      </c>
      <c r="AB1024" s="275">
        <f t="shared" si="64"/>
        <v>0</v>
      </c>
      <c r="AC1024" s="275">
        <f t="shared" si="65"/>
        <v>0</v>
      </c>
    </row>
    <row r="1025" spans="1:29" x14ac:dyDescent="0.25">
      <c r="A1025" s="287" t="s">
        <v>1203</v>
      </c>
      <c r="B1025" s="287"/>
      <c r="C1025" s="287" t="s">
        <v>1249</v>
      </c>
      <c r="D1025" s="286" t="str">
        <f>IF(ISERROR(VLOOKUP(B1025,Translate!$G$3:$H$168,2,FALSE)),"",VLOOKUP(B1025,Translate!$G$3:$H$168,2,FALSE))</f>
        <v/>
      </c>
      <c r="X1025" s="275">
        <f t="shared" si="64"/>
        <v>0</v>
      </c>
      <c r="Y1025" s="275">
        <f t="shared" si="64"/>
        <v>0</v>
      </c>
      <c r="Z1025" s="275">
        <f t="shared" si="64"/>
        <v>0</v>
      </c>
      <c r="AA1025" s="275">
        <f t="shared" si="64"/>
        <v>0</v>
      </c>
      <c r="AB1025" s="275">
        <f t="shared" si="64"/>
        <v>0</v>
      </c>
      <c r="AC1025" s="275">
        <f t="shared" si="65"/>
        <v>0</v>
      </c>
    </row>
    <row r="1026" spans="1:29" x14ac:dyDescent="0.25">
      <c r="A1026" s="287" t="s">
        <v>1225</v>
      </c>
      <c r="B1026" s="287"/>
      <c r="C1026" s="287" t="s">
        <v>1250</v>
      </c>
      <c r="D1026" s="286" t="str">
        <f>IF(ISERROR(VLOOKUP(B1026,Translate!$G$3:$H$168,2,FALSE)),"",VLOOKUP(B1026,Translate!$G$3:$H$168,2,FALSE))</f>
        <v/>
      </c>
      <c r="X1026" s="275">
        <f t="shared" si="64"/>
        <v>0</v>
      </c>
      <c r="Y1026" s="275">
        <f t="shared" si="64"/>
        <v>0</v>
      </c>
      <c r="Z1026" s="275">
        <f t="shared" si="64"/>
        <v>0</v>
      </c>
      <c r="AA1026" s="275">
        <f t="shared" si="64"/>
        <v>0</v>
      </c>
      <c r="AB1026" s="275">
        <f t="shared" si="64"/>
        <v>0</v>
      </c>
      <c r="AC1026" s="275">
        <f t="shared" si="65"/>
        <v>0</v>
      </c>
    </row>
    <row r="1027" spans="1:29" x14ac:dyDescent="0.25">
      <c r="A1027" s="1331" t="s">
        <v>1205</v>
      </c>
      <c r="B1027" s="1331"/>
      <c r="C1027" s="1331" t="s">
        <v>2728</v>
      </c>
      <c r="D1027" s="286" t="str">
        <f>IF(ISERROR(VLOOKUP(B1027,Translate!$G$3:$H$168,2,FALSE)),"",VLOOKUP(B1027,Translate!$G$3:$H$168,2,FALSE))</f>
        <v/>
      </c>
      <c r="X1027" s="275">
        <f t="shared" si="64"/>
        <v>0</v>
      </c>
      <c r="Y1027" s="275">
        <f t="shared" si="64"/>
        <v>0</v>
      </c>
      <c r="Z1027" s="275">
        <f t="shared" si="64"/>
        <v>0</v>
      </c>
      <c r="AA1027" s="275">
        <f t="shared" si="64"/>
        <v>0</v>
      </c>
      <c r="AB1027" s="275">
        <f t="shared" si="64"/>
        <v>0</v>
      </c>
      <c r="AC1027" s="275">
        <f t="shared" si="65"/>
        <v>0</v>
      </c>
    </row>
    <row r="1028" spans="1:29" x14ac:dyDescent="0.25">
      <c r="A1028" s="1285" t="s">
        <v>222</v>
      </c>
      <c r="B1028" s="1285"/>
      <c r="C1028" s="1285" t="s">
        <v>2729</v>
      </c>
      <c r="D1028" s="286" t="str">
        <f>IF(ISERROR(VLOOKUP(B1028,Translate!$G$3:$H$168,2,FALSE)),"",VLOOKUP(B1028,Translate!$G$3:$H$168,2,FALSE))</f>
        <v/>
      </c>
      <c r="X1028" s="275">
        <f t="shared" si="64"/>
        <v>0</v>
      </c>
      <c r="Y1028" s="275">
        <f t="shared" si="64"/>
        <v>0</v>
      </c>
      <c r="Z1028" s="275">
        <f t="shared" si="64"/>
        <v>0</v>
      </c>
      <c r="AA1028" s="275">
        <f t="shared" si="64"/>
        <v>0</v>
      </c>
      <c r="AB1028" s="275">
        <f t="shared" si="64"/>
        <v>0</v>
      </c>
      <c r="AC1028" s="275">
        <f t="shared" si="65"/>
        <v>0</v>
      </c>
    </row>
    <row r="1029" spans="1:29" x14ac:dyDescent="0.25">
      <c r="A1029" s="1331" t="s">
        <v>81</v>
      </c>
      <c r="B1029" s="1331"/>
      <c r="C1029" s="1331" t="s">
        <v>2730</v>
      </c>
      <c r="D1029" s="286" t="str">
        <f>IF(ISERROR(VLOOKUP(B1029,Translate!$G$3:$H$168,2,FALSE)),"",VLOOKUP(B1029,Translate!$G$3:$H$168,2,FALSE))</f>
        <v/>
      </c>
      <c r="X1029" s="275">
        <f t="shared" si="64"/>
        <v>0</v>
      </c>
      <c r="Y1029" s="275">
        <f t="shared" si="64"/>
        <v>0</v>
      </c>
      <c r="Z1029" s="275">
        <f t="shared" si="64"/>
        <v>0</v>
      </c>
      <c r="AA1029" s="275">
        <f t="shared" si="64"/>
        <v>0</v>
      </c>
      <c r="AB1029" s="275">
        <f t="shared" si="64"/>
        <v>0</v>
      </c>
      <c r="AC1029" s="275">
        <f t="shared" si="65"/>
        <v>0</v>
      </c>
    </row>
    <row r="1030" spans="1:29" x14ac:dyDescent="0.25">
      <c r="A1030" s="287" t="s">
        <v>1414</v>
      </c>
      <c r="B1030" s="287"/>
      <c r="C1030" s="287" t="s">
        <v>1354</v>
      </c>
      <c r="D1030" s="286" t="str">
        <f>IF(ISERROR(VLOOKUP(B1030,Translate!$G$3:$H$168,2,FALSE)),"",VLOOKUP(B1030,Translate!$G$3:$H$168,2,FALSE))</f>
        <v/>
      </c>
      <c r="X1030" s="275">
        <f t="shared" ref="X1030:AB1039" si="66">IF(LEFT(W1030,1)=" ",RIGHT(W1030,LEN(W1030)-1),W1030)</f>
        <v>0</v>
      </c>
      <c r="Y1030" s="275">
        <f t="shared" si="66"/>
        <v>0</v>
      </c>
      <c r="Z1030" s="275">
        <f t="shared" si="66"/>
        <v>0</v>
      </c>
      <c r="AA1030" s="275">
        <f t="shared" si="66"/>
        <v>0</v>
      </c>
      <c r="AB1030" s="275">
        <f t="shared" si="66"/>
        <v>0</v>
      </c>
      <c r="AC1030" s="275">
        <f t="shared" si="65"/>
        <v>0</v>
      </c>
    </row>
    <row r="1031" spans="1:29" x14ac:dyDescent="0.25">
      <c r="A1031" s="1331" t="s">
        <v>163</v>
      </c>
      <c r="B1031" s="1331"/>
      <c r="C1031" s="1331" t="s">
        <v>2731</v>
      </c>
      <c r="D1031" s="286" t="str">
        <f>IF(ISERROR(VLOOKUP(B1031,Translate!$G$3:$H$168,2,FALSE)),"",VLOOKUP(B1031,Translate!$G$3:$H$168,2,FALSE))</f>
        <v/>
      </c>
      <c r="X1031" s="275">
        <f t="shared" si="66"/>
        <v>0</v>
      </c>
      <c r="Y1031" s="275">
        <f t="shared" si="66"/>
        <v>0</v>
      </c>
      <c r="Z1031" s="275">
        <f t="shared" si="66"/>
        <v>0</v>
      </c>
      <c r="AA1031" s="275">
        <f t="shared" si="66"/>
        <v>0</v>
      </c>
      <c r="AB1031" s="275">
        <f t="shared" si="66"/>
        <v>0</v>
      </c>
      <c r="AC1031" s="275">
        <f t="shared" si="65"/>
        <v>0</v>
      </c>
    </row>
    <row r="1032" spans="1:29" x14ac:dyDescent="0.25">
      <c r="A1032" s="1285" t="s">
        <v>1114</v>
      </c>
      <c r="B1032" s="1285"/>
      <c r="C1032" s="1285" t="s">
        <v>2732</v>
      </c>
      <c r="D1032" s="286" t="str">
        <f>IF(ISERROR(VLOOKUP(B1032,Translate!$G$3:$H$168,2,FALSE)),"",VLOOKUP(B1032,Translate!$G$3:$H$168,2,FALSE))</f>
        <v/>
      </c>
      <c r="X1032" s="275">
        <f t="shared" si="66"/>
        <v>0</v>
      </c>
      <c r="Y1032" s="275">
        <f t="shared" si="66"/>
        <v>0</v>
      </c>
      <c r="Z1032" s="275">
        <f t="shared" si="66"/>
        <v>0</v>
      </c>
      <c r="AA1032" s="275">
        <f t="shared" si="66"/>
        <v>0</v>
      </c>
      <c r="AB1032" s="275">
        <f t="shared" si="66"/>
        <v>0</v>
      </c>
      <c r="AC1032" s="275">
        <f t="shared" si="65"/>
        <v>0</v>
      </c>
    </row>
    <row r="1033" spans="1:29" x14ac:dyDescent="0.25">
      <c r="A1033" s="287" t="s">
        <v>1406</v>
      </c>
      <c r="B1033" s="287"/>
      <c r="C1033" s="287" t="s">
        <v>1341</v>
      </c>
      <c r="D1033" s="286" t="str">
        <f>IF(ISERROR(VLOOKUP(B1033,Translate!$G$3:$H$168,2,FALSE)),"",VLOOKUP(B1033,Translate!$G$3:$H$168,2,FALSE))</f>
        <v/>
      </c>
      <c r="X1033" s="275">
        <f t="shared" si="66"/>
        <v>0</v>
      </c>
      <c r="Y1033" s="275">
        <f t="shared" si="66"/>
        <v>0</v>
      </c>
      <c r="Z1033" s="275">
        <f t="shared" si="66"/>
        <v>0</v>
      </c>
      <c r="AA1033" s="275">
        <f t="shared" si="66"/>
        <v>0</v>
      </c>
      <c r="AB1033" s="275">
        <f t="shared" si="66"/>
        <v>0</v>
      </c>
      <c r="AC1033" s="275">
        <f t="shared" si="65"/>
        <v>0</v>
      </c>
    </row>
    <row r="1034" spans="1:29" x14ac:dyDescent="0.25">
      <c r="A1034" s="287" t="s">
        <v>606</v>
      </c>
      <c r="B1034" s="287"/>
      <c r="C1034" s="287" t="s">
        <v>1073</v>
      </c>
      <c r="D1034" s="286" t="str">
        <f>IF(ISERROR(VLOOKUP(B1034,Translate!$G$3:$H$168,2,FALSE)),"",VLOOKUP(B1034,Translate!$G$3:$H$168,2,FALSE))</f>
        <v/>
      </c>
      <c r="X1034" s="275">
        <f t="shared" si="66"/>
        <v>0</v>
      </c>
      <c r="Y1034" s="275">
        <f t="shared" si="66"/>
        <v>0</v>
      </c>
      <c r="Z1034" s="275">
        <f t="shared" si="66"/>
        <v>0</v>
      </c>
      <c r="AA1034" s="275">
        <f t="shared" si="66"/>
        <v>0</v>
      </c>
      <c r="AB1034" s="275">
        <f t="shared" si="66"/>
        <v>0</v>
      </c>
      <c r="AC1034" s="275">
        <f t="shared" si="65"/>
        <v>0</v>
      </c>
    </row>
    <row r="1035" spans="1:29" x14ac:dyDescent="0.25">
      <c r="A1035" s="1331" t="s">
        <v>190</v>
      </c>
      <c r="B1035" s="1331"/>
      <c r="C1035" s="1331" t="s">
        <v>2733</v>
      </c>
      <c r="D1035" s="286" t="str">
        <f>IF(ISERROR(VLOOKUP(B1035,Translate!$G$3:$H$168,2,FALSE)),"",VLOOKUP(B1035,Translate!$G$3:$H$168,2,FALSE))</f>
        <v/>
      </c>
      <c r="X1035" s="275">
        <f t="shared" si="66"/>
        <v>0</v>
      </c>
      <c r="Y1035" s="275">
        <f t="shared" si="66"/>
        <v>0</v>
      </c>
      <c r="Z1035" s="275">
        <f t="shared" si="66"/>
        <v>0</v>
      </c>
      <c r="AA1035" s="275">
        <f t="shared" si="66"/>
        <v>0</v>
      </c>
      <c r="AB1035" s="275">
        <f t="shared" si="66"/>
        <v>0</v>
      </c>
      <c r="AC1035" s="275">
        <f t="shared" si="65"/>
        <v>0</v>
      </c>
    </row>
    <row r="1036" spans="1:29" x14ac:dyDescent="0.25">
      <c r="A1036" s="1285" t="s">
        <v>2</v>
      </c>
      <c r="B1036" s="1285"/>
      <c r="C1036" s="1285" t="s">
        <v>2734</v>
      </c>
      <c r="D1036" s="286" t="str">
        <f>IF(ISERROR(VLOOKUP(B1036,Translate!$G$3:$H$168,2,FALSE)),"",VLOOKUP(B1036,Translate!$G$3:$H$168,2,FALSE))</f>
        <v/>
      </c>
      <c r="X1036" s="275">
        <f t="shared" si="66"/>
        <v>0</v>
      </c>
      <c r="Y1036" s="275">
        <f t="shared" si="66"/>
        <v>0</v>
      </c>
      <c r="Z1036" s="275">
        <f t="shared" si="66"/>
        <v>0</v>
      </c>
      <c r="AA1036" s="275">
        <f t="shared" si="66"/>
        <v>0</v>
      </c>
      <c r="AB1036" s="275">
        <f t="shared" si="66"/>
        <v>0</v>
      </c>
      <c r="AC1036" s="275">
        <f t="shared" si="65"/>
        <v>0</v>
      </c>
    </row>
    <row r="1037" spans="1:29" x14ac:dyDescent="0.25">
      <c r="A1037" s="1331" t="s">
        <v>539</v>
      </c>
      <c r="B1037" s="1331"/>
      <c r="C1037" s="1331" t="s">
        <v>2735</v>
      </c>
      <c r="D1037" s="286" t="str">
        <f>IF(ISERROR(VLOOKUP(B1037,Translate!$G$3:$H$168,2,FALSE)),"",VLOOKUP(B1037,Translate!$G$3:$H$168,2,FALSE))</f>
        <v/>
      </c>
      <c r="X1037" s="275">
        <f t="shared" si="66"/>
        <v>0</v>
      </c>
      <c r="Y1037" s="275">
        <f t="shared" si="66"/>
        <v>0</v>
      </c>
      <c r="Z1037" s="275">
        <f t="shared" si="66"/>
        <v>0</v>
      </c>
      <c r="AA1037" s="275">
        <f t="shared" si="66"/>
        <v>0</v>
      </c>
      <c r="AB1037" s="275">
        <f t="shared" si="66"/>
        <v>0</v>
      </c>
      <c r="AC1037" s="275">
        <f t="shared" si="65"/>
        <v>0</v>
      </c>
    </row>
    <row r="1038" spans="1:29" x14ac:dyDescent="0.25">
      <c r="A1038" s="287" t="s">
        <v>1388</v>
      </c>
      <c r="B1038" s="287"/>
      <c r="C1038" s="287" t="s">
        <v>1332</v>
      </c>
      <c r="D1038" s="286" t="str">
        <f>IF(ISERROR(VLOOKUP(B1038,Translate!$G$3:$H$168,2,FALSE)),"",VLOOKUP(B1038,Translate!$G$3:$H$168,2,FALSE))</f>
        <v/>
      </c>
      <c r="X1038" s="275">
        <f t="shared" si="66"/>
        <v>0</v>
      </c>
      <c r="Y1038" s="275">
        <f t="shared" si="66"/>
        <v>0</v>
      </c>
      <c r="Z1038" s="275">
        <f t="shared" si="66"/>
        <v>0</v>
      </c>
      <c r="AA1038" s="275">
        <f t="shared" si="66"/>
        <v>0</v>
      </c>
      <c r="AB1038" s="275">
        <f t="shared" si="66"/>
        <v>0</v>
      </c>
      <c r="AC1038" s="275">
        <f t="shared" si="65"/>
        <v>0</v>
      </c>
    </row>
    <row r="1039" spans="1:29" x14ac:dyDescent="0.25">
      <c r="A1039" s="287" t="s">
        <v>152</v>
      </c>
      <c r="B1039" s="287"/>
      <c r="C1039" s="287" t="s">
        <v>970</v>
      </c>
      <c r="D1039" s="286" t="str">
        <f>IF(ISERROR(VLOOKUP(B1039,Translate!$G$3:$H$168,2,FALSE)),"",VLOOKUP(B1039,Translate!$G$3:$H$168,2,FALSE))</f>
        <v/>
      </c>
      <c r="X1039" s="275">
        <f t="shared" si="66"/>
        <v>0</v>
      </c>
      <c r="Y1039" s="275">
        <f t="shared" si="66"/>
        <v>0</v>
      </c>
      <c r="Z1039" s="275">
        <f t="shared" si="66"/>
        <v>0</v>
      </c>
      <c r="AA1039" s="275">
        <f t="shared" si="66"/>
        <v>0</v>
      </c>
      <c r="AB1039" s="275">
        <f t="shared" si="66"/>
        <v>0</v>
      </c>
      <c r="AC1039" s="275">
        <f t="shared" si="65"/>
        <v>0</v>
      </c>
    </row>
    <row r="1040" spans="1:29" x14ac:dyDescent="0.25">
      <c r="A1040" s="1285" t="s">
        <v>631</v>
      </c>
      <c r="B1040" s="1285"/>
      <c r="C1040" s="1285" t="s">
        <v>2736</v>
      </c>
      <c r="D1040" s="286" t="str">
        <f>IF(ISERROR(VLOOKUP(B1040,Translate!$G$3:$H$168,2,FALSE)),"",VLOOKUP(B1040,Translate!$G$3:$H$168,2,FALSE))</f>
        <v/>
      </c>
    </row>
    <row r="1041" spans="1:4" x14ac:dyDescent="0.25">
      <c r="A1041" s="287" t="s">
        <v>696</v>
      </c>
      <c r="B1041" s="287"/>
      <c r="C1041" s="287" t="s">
        <v>928</v>
      </c>
      <c r="D1041" s="286" t="str">
        <f>IF(ISERROR(VLOOKUP(B1041,Translate!$G$3:$H$168,2,FALSE)),"",VLOOKUP(B1041,Translate!$G$3:$H$168,2,FALSE))</f>
        <v/>
      </c>
    </row>
    <row r="1042" spans="1:4" x14ac:dyDescent="0.25">
      <c r="A1042" s="1285" t="s">
        <v>697</v>
      </c>
      <c r="B1042" s="1285"/>
      <c r="C1042" s="1285" t="s">
        <v>2737</v>
      </c>
      <c r="D1042" s="286" t="str">
        <f>IF(ISERROR(VLOOKUP(B1042,Translate!$G$3:$H$168,2,FALSE)),"",VLOOKUP(B1042,Translate!$G$3:$H$168,2,FALSE))</f>
        <v/>
      </c>
    </row>
    <row r="1043" spans="1:4" x14ac:dyDescent="0.25">
      <c r="A1043" s="287" t="s">
        <v>693</v>
      </c>
      <c r="B1043" s="287"/>
      <c r="C1043" s="287" t="s">
        <v>926</v>
      </c>
      <c r="D1043" s="286" t="str">
        <f>IF(ISERROR(VLOOKUP(B1043,Translate!$G$3:$H$168,2,FALSE)),"",VLOOKUP(B1043,Translate!$G$3:$H$168,2,FALSE))</f>
        <v/>
      </c>
    </row>
    <row r="1044" spans="1:4" x14ac:dyDescent="0.25">
      <c r="A1044" s="287" t="s">
        <v>692</v>
      </c>
      <c r="B1044" s="287"/>
      <c r="C1044" s="287" t="s">
        <v>925</v>
      </c>
      <c r="D1044" s="286" t="str">
        <f>IF(ISERROR(VLOOKUP(B1044,Translate!$G$3:$H$168,2,FALSE)),"",VLOOKUP(B1044,Translate!$G$3:$H$168,2,FALSE))</f>
        <v/>
      </c>
    </row>
    <row r="1045" spans="1:4" x14ac:dyDescent="0.25">
      <c r="A1045" s="287" t="s">
        <v>695</v>
      </c>
      <c r="B1045" s="287"/>
      <c r="C1045" s="287" t="s">
        <v>927</v>
      </c>
      <c r="D1045" s="286" t="str">
        <f>IF(ISERROR(VLOOKUP(B1045,Translate!$G$3:$H$168,2,FALSE)),"",VLOOKUP(B1045,Translate!$G$3:$H$168,2,FALSE))</f>
        <v/>
      </c>
    </row>
    <row r="1046" spans="1:4" x14ac:dyDescent="0.25">
      <c r="A1046" s="287" t="s">
        <v>560</v>
      </c>
      <c r="B1046" s="287"/>
      <c r="C1046" s="287" t="s">
        <v>955</v>
      </c>
      <c r="D1046" s="286" t="str">
        <f>IF(ISERROR(VLOOKUP(B1046,Translate!$G$3:$H$168,2,FALSE)),"",VLOOKUP(B1046,Translate!$G$3:$H$168,2,FALSE))</f>
        <v/>
      </c>
    </row>
    <row r="1047" spans="1:4" x14ac:dyDescent="0.25">
      <c r="A1047" s="287" t="s">
        <v>1420</v>
      </c>
      <c r="B1047" s="287"/>
      <c r="C1047" s="287" t="s">
        <v>1359</v>
      </c>
      <c r="D1047" s="286" t="str">
        <f>IF(ISERROR(VLOOKUP(B1047,Translate!$G$3:$H$168,2,FALSE)),"",VLOOKUP(B1047,Translate!$G$3:$H$168,2,FALSE))</f>
        <v/>
      </c>
    </row>
    <row r="1048" spans="1:4" x14ac:dyDescent="0.25">
      <c r="A1048" s="1285" t="s">
        <v>44</v>
      </c>
      <c r="B1048" s="1285"/>
      <c r="C1048" s="1285" t="s">
        <v>2738</v>
      </c>
      <c r="D1048" s="286" t="str">
        <f>IF(ISERROR(VLOOKUP(B1048,Translate!$G$3:$H$168,2,FALSE)),"",VLOOKUP(B1048,Translate!$G$3:$H$168,2,FALSE))</f>
        <v/>
      </c>
    </row>
    <row r="1049" spans="1:4" x14ac:dyDescent="0.25">
      <c r="A1049" s="287" t="s">
        <v>2739</v>
      </c>
      <c r="B1049" s="287"/>
      <c r="C1049" s="287" t="s">
        <v>2740</v>
      </c>
      <c r="D1049" s="286" t="str">
        <f>IF(ISERROR(VLOOKUP(B1049,Translate!$G$3:$H$168,2,FALSE)),"",VLOOKUP(B1049,Translate!$G$3:$H$168,2,FALSE))</f>
        <v/>
      </c>
    </row>
    <row r="1050" spans="1:4" x14ac:dyDescent="0.25">
      <c r="A1050" s="287" t="s">
        <v>2741</v>
      </c>
      <c r="B1050" s="287"/>
      <c r="C1050" s="287" t="s">
        <v>2742</v>
      </c>
      <c r="D1050" s="286" t="str">
        <f>IF(ISERROR(VLOOKUP(B1050,Translate!$G$3:$H$168,2,FALSE)),"",VLOOKUP(B1050,Translate!$G$3:$H$168,2,FALSE))</f>
        <v/>
      </c>
    </row>
    <row r="1051" spans="1:4" x14ac:dyDescent="0.25">
      <c r="A1051" s="287" t="s">
        <v>2143</v>
      </c>
      <c r="B1051" s="287"/>
      <c r="C1051" s="287" t="s">
        <v>2743</v>
      </c>
      <c r="D1051" s="286" t="str">
        <f>IF(ISERROR(VLOOKUP(B1051,Translate!$G$3:$H$168,2,FALSE)),"",VLOOKUP(B1051,Translate!$G$3:$H$168,2,FALSE))</f>
        <v/>
      </c>
    </row>
    <row r="1052" spans="1:4" x14ac:dyDescent="0.25">
      <c r="A1052" s="287" t="s">
        <v>640</v>
      </c>
      <c r="B1052" s="287"/>
      <c r="C1052" s="287" t="s">
        <v>851</v>
      </c>
      <c r="D1052" s="286" t="str">
        <f>IF(ISERROR(VLOOKUP(B1052,Translate!$G$3:$H$168,2,FALSE)),"",VLOOKUP(B1052,Translate!$G$3:$H$168,2,FALSE))</f>
        <v/>
      </c>
    </row>
    <row r="1053" spans="1:4" x14ac:dyDescent="0.25">
      <c r="A1053" s="287" t="s">
        <v>641</v>
      </c>
      <c r="B1053" s="287"/>
      <c r="C1053" s="287" t="s">
        <v>852</v>
      </c>
      <c r="D1053" s="286" t="str">
        <f>IF(ISERROR(VLOOKUP(B1053,Translate!$G$3:$H$168,2,FALSE)),"",VLOOKUP(B1053,Translate!$G$3:$H$168,2,FALSE))</f>
        <v/>
      </c>
    </row>
    <row r="1054" spans="1:4" ht="37.5" x14ac:dyDescent="0.25">
      <c r="A1054" s="1285" t="s">
        <v>1439</v>
      </c>
      <c r="B1054" s="1285"/>
      <c r="C1054" s="1285" t="s">
        <v>2744</v>
      </c>
      <c r="D1054" s="286" t="str">
        <f>IF(ISERROR(VLOOKUP(B1054,Translate!$G$3:$H$168,2,FALSE)),"",VLOOKUP(B1054,Translate!$G$3:$H$168,2,FALSE))</f>
        <v/>
      </c>
    </row>
    <row r="1055" spans="1:4" x14ac:dyDescent="0.25">
      <c r="A1055" s="1331" t="s">
        <v>7</v>
      </c>
      <c r="B1055" s="1331"/>
      <c r="C1055" s="1331" t="s">
        <v>2745</v>
      </c>
      <c r="D1055" s="286" t="str">
        <f>IF(ISERROR(VLOOKUP(B1055,Translate!$G$3:$H$168,2,FALSE)),"",VLOOKUP(B1055,Translate!$G$3:$H$168,2,FALSE))</f>
        <v/>
      </c>
    </row>
    <row r="1056" spans="1:4" x14ac:dyDescent="0.25">
      <c r="A1056" s="287" t="s">
        <v>647</v>
      </c>
      <c r="B1056" s="287"/>
      <c r="C1056" s="287" t="s">
        <v>647</v>
      </c>
      <c r="D1056" s="286" t="str">
        <f>IF(ISERROR(VLOOKUP(B1056,Translate!$G$3:$H$168,2,FALSE)),"",VLOOKUP(B1056,Translate!$G$3:$H$168,2,FALSE))</f>
        <v/>
      </c>
    </row>
    <row r="1057" spans="1:4" x14ac:dyDescent="0.25">
      <c r="A1057" s="287" t="s">
        <v>665</v>
      </c>
      <c r="B1057" s="287"/>
      <c r="C1057" s="287" t="s">
        <v>893</v>
      </c>
      <c r="D1057" s="286" t="str">
        <f>IF(ISERROR(VLOOKUP(B1057,Translate!$G$3:$H$168,2,FALSE)),"",VLOOKUP(B1057,Translate!$G$3:$H$168,2,FALSE))</f>
        <v/>
      </c>
    </row>
    <row r="1058" spans="1:4" x14ac:dyDescent="0.25">
      <c r="A1058" s="1285" t="s">
        <v>666</v>
      </c>
      <c r="B1058" s="1285"/>
      <c r="C1058" s="1285" t="s">
        <v>2746</v>
      </c>
      <c r="D1058" s="286" t="str">
        <f>IF(ISERROR(VLOOKUP(B1058,Translate!$G$3:$H$168,2,FALSE)),"",VLOOKUP(B1058,Translate!$G$3:$H$168,2,FALSE))</f>
        <v/>
      </c>
    </row>
    <row r="1059" spans="1:4" x14ac:dyDescent="0.25">
      <c r="A1059" s="287" t="s">
        <v>663</v>
      </c>
      <c r="B1059" s="287"/>
      <c r="C1059" s="287" t="s">
        <v>891</v>
      </c>
      <c r="D1059" s="286" t="str">
        <f>IF(ISERROR(VLOOKUP(B1059,Translate!$G$3:$H$168,2,FALSE)),"",VLOOKUP(B1059,Translate!$G$3:$H$168,2,FALSE))</f>
        <v/>
      </c>
    </row>
    <row r="1060" spans="1:4" x14ac:dyDescent="0.25">
      <c r="A1060" s="287" t="s">
        <v>662</v>
      </c>
      <c r="B1060" s="287"/>
      <c r="C1060" s="287" t="s">
        <v>890</v>
      </c>
      <c r="D1060" s="286" t="str">
        <f>IF(ISERROR(VLOOKUP(B1060,Translate!$G$3:$H$168,2,FALSE)),"",VLOOKUP(B1060,Translate!$G$3:$H$168,2,FALSE))</f>
        <v/>
      </c>
    </row>
    <row r="1061" spans="1:4" x14ac:dyDescent="0.25">
      <c r="A1061" s="287" t="s">
        <v>664</v>
      </c>
      <c r="B1061" s="287"/>
      <c r="C1061" s="287" t="s">
        <v>892</v>
      </c>
      <c r="D1061" s="286" t="str">
        <f>IF(ISERROR(VLOOKUP(B1061,Translate!$G$3:$H$168,2,FALSE)),"",VLOOKUP(B1061,Translate!$G$3:$H$168,2,FALSE))</f>
        <v/>
      </c>
    </row>
    <row r="1062" spans="1:4" x14ac:dyDescent="0.25">
      <c r="A1062" s="287" t="s">
        <v>444</v>
      </c>
      <c r="B1062" s="287"/>
      <c r="C1062" s="287" t="s">
        <v>831</v>
      </c>
      <c r="D1062" s="286" t="str">
        <f>IF(ISERROR(VLOOKUP(B1062,Translate!$G$3:$H$168,2,FALSE)),"",VLOOKUP(B1062,Translate!$G$3:$H$168,2,FALSE))</f>
        <v/>
      </c>
    </row>
    <row r="1063" spans="1:4" x14ac:dyDescent="0.25">
      <c r="A1063" s="287" t="s">
        <v>445</v>
      </c>
      <c r="B1063" s="287"/>
      <c r="C1063" s="287" t="s">
        <v>832</v>
      </c>
      <c r="D1063" s="286" t="str">
        <f>IF(ISERROR(VLOOKUP(B1063,Translate!$G$3:$H$168,2,FALSE)),"",VLOOKUP(B1063,Translate!$G$3:$H$168,2,FALSE))</f>
        <v/>
      </c>
    </row>
    <row r="1064" spans="1:4" x14ac:dyDescent="0.25">
      <c r="A1064" s="287" t="s">
        <v>1389</v>
      </c>
      <c r="B1064" s="287"/>
      <c r="C1064" s="287" t="s">
        <v>1333</v>
      </c>
      <c r="D1064" s="286" t="str">
        <f>IF(ISERROR(VLOOKUP(B1064,Translate!$G$3:$H$168,2,FALSE)),"",VLOOKUP(B1064,Translate!$G$3:$H$168,2,FALSE))</f>
        <v/>
      </c>
    </row>
    <row r="1065" spans="1:4" x14ac:dyDescent="0.25">
      <c r="A1065" s="287" t="s">
        <v>60</v>
      </c>
      <c r="B1065" s="287"/>
      <c r="C1065" s="287" t="s">
        <v>996</v>
      </c>
      <c r="D1065" s="286" t="str">
        <f>IF(ISERROR(VLOOKUP(B1065,Translate!$G$3:$H$168,2,FALSE)),"",VLOOKUP(B1065,Translate!$G$3:$H$168,2,FALSE))</f>
        <v/>
      </c>
    </row>
    <row r="1066" spans="1:4" x14ac:dyDescent="0.25">
      <c r="A1066" s="1285" t="s">
        <v>1081</v>
      </c>
      <c r="B1066" s="1285"/>
      <c r="C1066" s="1285" t="s">
        <v>2747</v>
      </c>
      <c r="D1066" s="286" t="str">
        <f>IF(ISERROR(VLOOKUP(B1066,Translate!$G$3:$H$168,2,FALSE)),"",VLOOKUP(B1066,Translate!$G$3:$H$168,2,FALSE))</f>
        <v/>
      </c>
    </row>
    <row r="1067" spans="1:4" x14ac:dyDescent="0.25">
      <c r="A1067" s="287" t="s">
        <v>1393</v>
      </c>
      <c r="B1067" s="287"/>
      <c r="C1067" s="287" t="s">
        <v>1335</v>
      </c>
      <c r="D1067" s="286" t="str">
        <f>IF(ISERROR(VLOOKUP(B1067,Translate!$G$3:$H$168,2,FALSE)),"",VLOOKUP(B1067,Translate!$G$3:$H$168,2,FALSE))</f>
        <v/>
      </c>
    </row>
    <row r="1068" spans="1:4" x14ac:dyDescent="0.25">
      <c r="A1068" s="1285" t="s">
        <v>1408</v>
      </c>
      <c r="B1068" s="1285"/>
      <c r="C1068" s="1285" t="s">
        <v>2748</v>
      </c>
      <c r="D1068" s="286" t="str">
        <f>IF(ISERROR(VLOOKUP(B1068,Translate!$G$3:$H$168,2,FALSE)),"",VLOOKUP(B1068,Translate!$G$3:$H$168,2,FALSE))</f>
        <v/>
      </c>
    </row>
    <row r="1069" spans="1:4" x14ac:dyDescent="0.25">
      <c r="A1069" s="287" t="s">
        <v>2749</v>
      </c>
      <c r="B1069" s="287"/>
      <c r="C1069" s="287" t="s">
        <v>2750</v>
      </c>
      <c r="D1069" s="286" t="str">
        <f>IF(ISERROR(VLOOKUP(B1069,Translate!$G$3:$H$168,2,FALSE)),"",VLOOKUP(B1069,Translate!$G$3:$H$168,2,FALSE))</f>
        <v/>
      </c>
    </row>
    <row r="1070" spans="1:4" x14ac:dyDescent="0.25">
      <c r="A1070" s="287" t="s">
        <v>1120</v>
      </c>
      <c r="B1070" s="287"/>
      <c r="C1070" s="287" t="s">
        <v>1124</v>
      </c>
      <c r="D1070" s="286" t="str">
        <f>IF(ISERROR(VLOOKUP(B1070,Translate!$G$3:$H$168,2,FALSE)),"",VLOOKUP(B1070,Translate!$G$3:$H$168,2,FALSE))</f>
        <v/>
      </c>
    </row>
    <row r="1071" spans="1:4" x14ac:dyDescent="0.25">
      <c r="A1071" s="287" t="s">
        <v>1208</v>
      </c>
      <c r="B1071" s="287"/>
      <c r="C1071" s="287" t="s">
        <v>1253</v>
      </c>
      <c r="D1071" s="286" t="str">
        <f>IF(ISERROR(VLOOKUP(B1071,Translate!$G$3:$H$168,2,FALSE)),"",VLOOKUP(B1071,Translate!$G$3:$H$168,2,FALSE))</f>
        <v/>
      </c>
    </row>
    <row r="1072" spans="1:4" x14ac:dyDescent="0.25">
      <c r="A1072" s="287" t="s">
        <v>202</v>
      </c>
      <c r="B1072" s="287"/>
      <c r="C1072" s="287" t="s">
        <v>1312</v>
      </c>
      <c r="D1072" s="286" t="str">
        <f>IF(ISERROR(VLOOKUP(B1072,Translate!$G$3:$H$168,2,FALSE)),"",VLOOKUP(B1072,Translate!$G$3:$H$168,2,FALSE))</f>
        <v/>
      </c>
    </row>
    <row r="1073" spans="1:4" x14ac:dyDescent="0.25">
      <c r="A1073" s="287" t="s">
        <v>1187</v>
      </c>
      <c r="B1073" s="287"/>
      <c r="C1073" s="287" t="s">
        <v>1217</v>
      </c>
      <c r="D1073" s="286" t="str">
        <f>IF(ISERROR(VLOOKUP(B1073,Translate!$G$3:$H$168,2,FALSE)),"",VLOOKUP(B1073,Translate!$G$3:$H$168,2,FALSE))</f>
        <v/>
      </c>
    </row>
    <row r="1074" spans="1:4" x14ac:dyDescent="0.25">
      <c r="A1074" s="1285" t="s">
        <v>242</v>
      </c>
      <c r="B1074" s="1285"/>
      <c r="C1074" s="1285" t="s">
        <v>2751</v>
      </c>
      <c r="D1074" s="286" t="str">
        <f>IF(ISERROR(VLOOKUP(B1074,Translate!$G$3:$H$168,2,FALSE)),"",VLOOKUP(B1074,Translate!$G$3:$H$168,2,FALSE))</f>
        <v/>
      </c>
    </row>
    <row r="1075" spans="1:4" x14ac:dyDescent="0.25">
      <c r="A1075" s="287" t="s">
        <v>201</v>
      </c>
      <c r="B1075" s="287"/>
      <c r="C1075" s="287" t="s">
        <v>1367</v>
      </c>
      <c r="D1075" s="286" t="str">
        <f>IF(ISERROR(VLOOKUP(B1075,Translate!$G$3:$H$168,2,FALSE)),"",VLOOKUP(B1075,Translate!$G$3:$H$168,2,FALSE))</f>
        <v/>
      </c>
    </row>
    <row r="1076" spans="1:4" x14ac:dyDescent="0.25">
      <c r="A1076" s="287" t="s">
        <v>1413</v>
      </c>
      <c r="B1076" s="287"/>
      <c r="C1076" s="287" t="s">
        <v>2752</v>
      </c>
      <c r="D1076" s="286" t="str">
        <f>IF(ISERROR(VLOOKUP(B1076,Translate!$G$3:$H$168,2,FALSE)),"",VLOOKUP(B1076,Translate!$G$3:$H$168,2,FALSE))</f>
        <v/>
      </c>
    </row>
    <row r="1077" spans="1:4" x14ac:dyDescent="0.25">
      <c r="A1077" s="287" t="s">
        <v>592</v>
      </c>
      <c r="B1077" s="287"/>
      <c r="C1077" s="287" t="s">
        <v>950</v>
      </c>
      <c r="D1077" s="286" t="str">
        <f>IF(ISERROR(VLOOKUP(B1077,Translate!$G$3:$H$168,2,FALSE)),"",VLOOKUP(B1077,Translate!$G$3:$H$168,2,FALSE))</f>
        <v/>
      </c>
    </row>
    <row r="1078" spans="1:4" x14ac:dyDescent="0.25">
      <c r="A1078" s="287" t="s">
        <v>1046</v>
      </c>
      <c r="B1078" s="287"/>
      <c r="C1078" s="287" t="s">
        <v>2753</v>
      </c>
      <c r="D1078" s="286" t="str">
        <f>IF(ISERROR(VLOOKUP(B1078,Translate!$G$3:$H$168,2,FALSE)),"",VLOOKUP(B1078,Translate!$G$3:$H$168,2,FALSE))</f>
        <v/>
      </c>
    </row>
    <row r="1079" spans="1:4" x14ac:dyDescent="0.25">
      <c r="A1079" s="287" t="s">
        <v>593</v>
      </c>
      <c r="B1079" s="287"/>
      <c r="C1079" s="287" t="s">
        <v>951</v>
      </c>
      <c r="D1079" s="286" t="str">
        <f>IF(ISERROR(VLOOKUP(B1079,Translate!$G$3:$H$168,2,FALSE)),"",VLOOKUP(B1079,Translate!$G$3:$H$168,2,FALSE))</f>
        <v/>
      </c>
    </row>
    <row r="1080" spans="1:4" x14ac:dyDescent="0.25">
      <c r="A1080" s="287" t="s">
        <v>591</v>
      </c>
      <c r="B1080" s="287"/>
      <c r="C1080" s="287" t="s">
        <v>949</v>
      </c>
      <c r="D1080" s="286" t="str">
        <f>IF(ISERROR(VLOOKUP(B1080,Translate!$G$3:$H$168,2,FALSE)),"",VLOOKUP(B1080,Translate!$G$3:$H$168,2,FALSE))</f>
        <v/>
      </c>
    </row>
    <row r="1081" spans="1:4" x14ac:dyDescent="0.25">
      <c r="A1081" s="287" t="s">
        <v>212</v>
      </c>
      <c r="B1081" s="287"/>
      <c r="C1081" s="287" t="s">
        <v>1319</v>
      </c>
      <c r="D1081" s="286" t="str">
        <f>IF(ISERROR(VLOOKUP(B1081,Translate!$G$3:$H$168,2,FALSE)),"",VLOOKUP(B1081,Translate!$G$3:$H$168,2,FALSE))</f>
        <v/>
      </c>
    </row>
    <row r="1082" spans="1:4" x14ac:dyDescent="0.25">
      <c r="A1082" s="287" t="s">
        <v>1163</v>
      </c>
      <c r="B1082" s="287"/>
      <c r="C1082" s="287" t="s">
        <v>1325</v>
      </c>
      <c r="D1082" s="286" t="str">
        <f>IF(ISERROR(VLOOKUP(B1082,Translate!$G$3:$H$168,2,FALSE)),"",VLOOKUP(B1082,Translate!$G$3:$H$168,2,FALSE))</f>
        <v/>
      </c>
    </row>
    <row r="1083" spans="1:4" x14ac:dyDescent="0.25">
      <c r="A1083" s="287" t="s">
        <v>1148</v>
      </c>
      <c r="B1083" s="287"/>
      <c r="C1083" s="287" t="s">
        <v>1300</v>
      </c>
      <c r="D1083" s="286" t="str">
        <f>IF(ISERROR(VLOOKUP(B1083,Translate!$G$3:$H$168,2,FALSE)),"",VLOOKUP(B1083,Translate!$G$3:$H$168,2,FALSE))</f>
        <v/>
      </c>
    </row>
    <row r="1084" spans="1:4" x14ac:dyDescent="0.25">
      <c r="A1084" s="287" t="s">
        <v>1167</v>
      </c>
      <c r="B1084" s="287"/>
      <c r="C1084" s="287" t="s">
        <v>1300</v>
      </c>
      <c r="D1084" s="286" t="str">
        <f>IF(ISERROR(VLOOKUP(B1084,Translate!$G$3:$H$168,2,FALSE)),"",VLOOKUP(B1084,Translate!$G$3:$H$168,2,FALSE))</f>
        <v/>
      </c>
    </row>
    <row r="1085" spans="1:4" x14ac:dyDescent="0.25">
      <c r="A1085" s="1331" t="s">
        <v>103</v>
      </c>
      <c r="B1085" s="1331"/>
      <c r="C1085" s="1331" t="s">
        <v>2754</v>
      </c>
      <c r="D1085" s="286" t="str">
        <f>IF(ISERROR(VLOOKUP(B1085,Translate!$G$3:$H$168,2,FALSE)),"",VLOOKUP(B1085,Translate!$G$3:$H$168,2,FALSE))</f>
        <v/>
      </c>
    </row>
    <row r="1086" spans="1:4" x14ac:dyDescent="0.25">
      <c r="A1086" s="1285" t="s">
        <v>1164</v>
      </c>
      <c r="B1086" s="1285"/>
      <c r="C1086" s="1285" t="s">
        <v>1886</v>
      </c>
      <c r="D1086" s="286" t="str">
        <f>IF(ISERROR(VLOOKUP(B1086,Translate!$G$3:$H$168,2,FALSE)),"",VLOOKUP(B1086,Translate!$G$3:$H$168,2,FALSE))</f>
        <v/>
      </c>
    </row>
    <row r="1087" spans="1:4" x14ac:dyDescent="0.25">
      <c r="A1087" s="287" t="s">
        <v>484</v>
      </c>
      <c r="B1087" s="287"/>
      <c r="C1087" s="287" t="s">
        <v>1029</v>
      </c>
      <c r="D1087" s="286" t="str">
        <f>IF(ISERROR(VLOOKUP(B1087,Translate!$G$3:$H$168,2,FALSE)),"",VLOOKUP(B1087,Translate!$G$3:$H$168,2,FALSE))</f>
        <v/>
      </c>
    </row>
    <row r="1088" spans="1:4" x14ac:dyDescent="0.25">
      <c r="A1088" s="287" t="s">
        <v>28</v>
      </c>
      <c r="B1088" s="287"/>
      <c r="C1088" s="287" t="s">
        <v>1030</v>
      </c>
      <c r="D1088" s="286" t="str">
        <f>IF(ISERROR(VLOOKUP(B1088,Translate!$G$3:$H$168,2,FALSE)),"",VLOOKUP(B1088,Translate!$G$3:$H$168,2,FALSE))</f>
        <v/>
      </c>
    </row>
    <row r="1089" spans="1:4" x14ac:dyDescent="0.25">
      <c r="A1089" s="287" t="s">
        <v>1404</v>
      </c>
      <c r="B1089" s="287"/>
      <c r="C1089" s="287" t="s">
        <v>1340</v>
      </c>
      <c r="D1089" s="286" t="str">
        <f>IF(ISERROR(VLOOKUP(B1089,Translate!$G$3:$H$168,2,FALSE)),"",VLOOKUP(B1089,Translate!$G$3:$H$168,2,FALSE))</f>
        <v/>
      </c>
    </row>
    <row r="1090" spans="1:4" x14ac:dyDescent="0.25">
      <c r="A1090" s="1285" t="s">
        <v>1226</v>
      </c>
      <c r="B1090" s="1285"/>
      <c r="C1090" s="1285" t="s">
        <v>2755</v>
      </c>
      <c r="D1090" s="286" t="str">
        <f>IF(ISERROR(VLOOKUP(B1090,Translate!$G$3:$H$168,2,FALSE)),"",VLOOKUP(B1090,Translate!$G$3:$H$168,2,FALSE))</f>
        <v/>
      </c>
    </row>
    <row r="1091" spans="1:4" x14ac:dyDescent="0.25">
      <c r="A1091" s="1331" t="s">
        <v>492</v>
      </c>
      <c r="B1091" s="1331"/>
      <c r="C1091" s="1331" t="s">
        <v>2756</v>
      </c>
      <c r="D1091" s="286" t="str">
        <f>IF(ISERROR(VLOOKUP(B1091,Translate!$G$3:$H$168,2,FALSE)),"",VLOOKUP(B1091,Translate!$G$3:$H$168,2,FALSE))</f>
        <v/>
      </c>
    </row>
    <row r="1092" spans="1:4" x14ac:dyDescent="0.25">
      <c r="A1092" s="1285" t="s">
        <v>1211</v>
      </c>
      <c r="B1092" s="1285"/>
      <c r="C1092" s="1285" t="s">
        <v>2757</v>
      </c>
      <c r="D1092" s="286" t="str">
        <f>IF(ISERROR(VLOOKUP(B1092,Translate!$G$3:$H$168,2,FALSE)),"",VLOOKUP(B1092,Translate!$G$3:$H$168,2,FALSE))</f>
        <v/>
      </c>
    </row>
    <row r="1093" spans="1:4" x14ac:dyDescent="0.25">
      <c r="A1093" s="287" t="s">
        <v>165</v>
      </c>
      <c r="B1093" s="287"/>
      <c r="C1093" s="287" t="s">
        <v>1302</v>
      </c>
      <c r="D1093" s="286" t="str">
        <f>IF(ISERROR(VLOOKUP(B1093,Translate!$G$3:$H$168,2,FALSE)),"",VLOOKUP(B1093,Translate!$G$3:$H$168,2,FALSE))</f>
        <v/>
      </c>
    </row>
    <row r="1094" spans="1:4" x14ac:dyDescent="0.25">
      <c r="A1094" s="1285" t="s">
        <v>161</v>
      </c>
      <c r="B1094" s="1285"/>
      <c r="C1094" s="1285" t="s">
        <v>2758</v>
      </c>
      <c r="D1094" s="286" t="str">
        <f>IF(ISERROR(VLOOKUP(B1094,Translate!$G$3:$H$168,2,FALSE)),"",VLOOKUP(B1094,Translate!$G$3:$H$168,2,FALSE))</f>
        <v/>
      </c>
    </row>
    <row r="1095" spans="1:4" x14ac:dyDescent="0.25">
      <c r="A1095" s="287" t="s">
        <v>1201</v>
      </c>
      <c r="B1095" s="287"/>
      <c r="C1095" s="287" t="s">
        <v>1247</v>
      </c>
      <c r="D1095" s="286" t="str">
        <f>IF(ISERROR(VLOOKUP(B1095,Translate!$G$3:$H$168,2,FALSE)),"",VLOOKUP(B1095,Translate!$G$3:$H$168,2,FALSE))</f>
        <v/>
      </c>
    </row>
    <row r="1096" spans="1:4" x14ac:dyDescent="0.25">
      <c r="A1096" s="287" t="s">
        <v>1202</v>
      </c>
      <c r="B1096" s="287"/>
      <c r="C1096" s="287" t="s">
        <v>1248</v>
      </c>
      <c r="D1096" s="286" t="str">
        <f>IF(ISERROR(VLOOKUP(B1096,Translate!$G$3:$H$168,2,FALSE)),"",VLOOKUP(B1096,Translate!$G$3:$H$168,2,FALSE))</f>
        <v/>
      </c>
    </row>
    <row r="1097" spans="1:4" x14ac:dyDescent="0.25">
      <c r="A1097" s="287" t="s">
        <v>1116</v>
      </c>
      <c r="B1097" s="287"/>
      <c r="C1097" s="287" t="s">
        <v>1119</v>
      </c>
      <c r="D1097" s="286" t="str">
        <f>IF(ISERROR(VLOOKUP(B1097,Translate!$G$3:$H$168,2,FALSE)),"",VLOOKUP(B1097,Translate!$G$3:$H$168,2,FALSE))</f>
        <v/>
      </c>
    </row>
    <row r="1098" spans="1:4" x14ac:dyDescent="0.25">
      <c r="A1098" s="287" t="s">
        <v>293</v>
      </c>
      <c r="B1098" s="287"/>
      <c r="C1098" s="287" t="s">
        <v>1346</v>
      </c>
      <c r="D1098" s="286" t="str">
        <f>IF(ISERROR(VLOOKUP(B1098,Translate!$G$3:$H$168,2,FALSE)),"",VLOOKUP(B1098,Translate!$G$3:$H$168,2,FALSE))</f>
        <v/>
      </c>
    </row>
    <row r="1099" spans="1:4" x14ac:dyDescent="0.25">
      <c r="A1099" s="287" t="s">
        <v>472</v>
      </c>
      <c r="B1099" s="287"/>
      <c r="C1099" s="287" t="s">
        <v>854</v>
      </c>
      <c r="D1099" s="286" t="str">
        <f>IF(ISERROR(VLOOKUP(B1099,Translate!$G$3:$H$168,2,FALSE)),"",VLOOKUP(B1099,Translate!$G$3:$H$168,2,FALSE))</f>
        <v/>
      </c>
    </row>
    <row r="1100" spans="1:4" x14ac:dyDescent="0.25">
      <c r="A1100" s="1285" t="s">
        <v>1168</v>
      </c>
      <c r="B1100" s="1285"/>
      <c r="C1100" s="1285" t="s">
        <v>2759</v>
      </c>
      <c r="D1100" s="286" t="str">
        <f>IF(ISERROR(VLOOKUP(B1100,Translate!$G$3:$H$168,2,FALSE)),"",VLOOKUP(B1100,Translate!$G$3:$H$168,2,FALSE))</f>
        <v/>
      </c>
    </row>
    <row r="1101" spans="1:4" x14ac:dyDescent="0.25">
      <c r="A1101" s="1331" t="s">
        <v>1170</v>
      </c>
      <c r="B1101" s="1331"/>
      <c r="C1101" s="1331" t="s">
        <v>2760</v>
      </c>
      <c r="D1101" s="286" t="str">
        <f>IF(ISERROR(VLOOKUP(B1101,Translate!$G$3:$H$168,2,FALSE)),"",VLOOKUP(B1101,Translate!$G$3:$H$168,2,FALSE))</f>
        <v/>
      </c>
    </row>
    <row r="1102" spans="1:4" x14ac:dyDescent="0.25">
      <c r="A1102" s="1285" t="s">
        <v>1177</v>
      </c>
      <c r="B1102" s="1285"/>
      <c r="C1102" s="1285" t="s">
        <v>2761</v>
      </c>
      <c r="D1102" s="286" t="str">
        <f>IF(ISERROR(VLOOKUP(B1102,Translate!$G$3:$H$168,2,FALSE)),"",VLOOKUP(B1102,Translate!$G$3:$H$168,2,FALSE))</f>
        <v/>
      </c>
    </row>
    <row r="1103" spans="1:4" x14ac:dyDescent="0.25">
      <c r="A1103" s="1331" t="s">
        <v>1175</v>
      </c>
      <c r="B1103" s="1331"/>
      <c r="C1103" s="1331" t="s">
        <v>2762</v>
      </c>
      <c r="D1103" s="286" t="str">
        <f>IF(ISERROR(VLOOKUP(B1103,Translate!$G$3:$H$168,2,FALSE)),"",VLOOKUP(B1103,Translate!$G$3:$H$168,2,FALSE))</f>
        <v/>
      </c>
    </row>
    <row r="1104" spans="1:4" x14ac:dyDescent="0.25">
      <c r="A1104" s="287" t="s">
        <v>533</v>
      </c>
      <c r="B1104" s="287"/>
      <c r="C1104" s="287" t="s">
        <v>1364</v>
      </c>
      <c r="D1104" s="286" t="str">
        <f>IF(ISERROR(VLOOKUP(B1104,Translate!$G$3:$H$168,2,FALSE)),"",VLOOKUP(B1104,Translate!$G$3:$H$168,2,FALSE))</f>
        <v/>
      </c>
    </row>
    <row r="1105" spans="1:4" x14ac:dyDescent="0.25">
      <c r="A1105" s="287" t="s">
        <v>34</v>
      </c>
      <c r="B1105" s="287"/>
      <c r="C1105" s="287" t="s">
        <v>1275</v>
      </c>
      <c r="D1105" s="286" t="str">
        <f>IF(ISERROR(VLOOKUP(B1105,Translate!$G$3:$H$168,2,FALSE)),"",VLOOKUP(B1105,Translate!$G$3:$H$168,2,FALSE))</f>
        <v/>
      </c>
    </row>
    <row r="1106" spans="1:4" x14ac:dyDescent="0.25">
      <c r="A1106" s="1285" t="s">
        <v>1395</v>
      </c>
      <c r="B1106" s="1285"/>
      <c r="C1106" s="1285" t="s">
        <v>2763</v>
      </c>
      <c r="D1106" s="286" t="str">
        <f>IF(ISERROR(VLOOKUP(B1106,Translate!$G$3:$H$168,2,FALSE)),"",VLOOKUP(B1106,Translate!$G$3:$H$168,2,FALSE))</f>
        <v/>
      </c>
    </row>
    <row r="1107" spans="1:4" x14ac:dyDescent="0.25">
      <c r="A1107" s="287" t="s">
        <v>1182</v>
      </c>
      <c r="B1107" s="287"/>
      <c r="C1107" s="287" t="s">
        <v>1329</v>
      </c>
      <c r="D1107" s="286" t="str">
        <f>IF(ISERROR(VLOOKUP(B1107,Translate!$G$3:$H$168,2,FALSE)),"",VLOOKUP(B1107,Translate!$G$3:$H$168,2,FALSE))</f>
        <v/>
      </c>
    </row>
    <row r="1108" spans="1:4" x14ac:dyDescent="0.25">
      <c r="A1108" s="287" t="s">
        <v>520</v>
      </c>
      <c r="B1108" s="287"/>
      <c r="C1108" s="287" t="s">
        <v>2764</v>
      </c>
      <c r="D1108" s="286" t="str">
        <f>IF(ISERROR(VLOOKUP(B1108,Translate!$G$3:$H$168,2,FALSE)),"",VLOOKUP(B1108,Translate!$G$3:$H$168,2,FALSE))</f>
        <v/>
      </c>
    </row>
    <row r="1109" spans="1:4" x14ac:dyDescent="0.25">
      <c r="A1109" s="287" t="s">
        <v>2967</v>
      </c>
      <c r="B1109" s="287" t="s">
        <v>1775</v>
      </c>
      <c r="C1109" s="287" t="s">
        <v>2765</v>
      </c>
      <c r="D1109" s="286" t="str">
        <f>IF(ISERROR(VLOOKUP(B1109,Translate!$G$3:$H$168,2,FALSE)),"",VLOOKUP(B1109,Translate!$G$3:$H$168,2,FALSE))</f>
        <v xml:space="preserve"> (rhes 3, colofn 1)</v>
      </c>
    </row>
    <row r="1110" spans="1:4" x14ac:dyDescent="0.25">
      <c r="A1110" s="287" t="s">
        <v>2967</v>
      </c>
      <c r="B1110" s="287" t="s">
        <v>1778</v>
      </c>
      <c r="C1110" s="287" t="s">
        <v>2765</v>
      </c>
      <c r="D1110" s="286" t="str">
        <f>IF(ISERROR(VLOOKUP(B1110,Translate!$G$3:$H$168,2,FALSE)),"",VLOOKUP(B1110,Translate!$G$3:$H$168,2,FALSE))</f>
        <v xml:space="preserve"> (rhes 3, colofn 2)</v>
      </c>
    </row>
    <row r="1111" spans="1:4" x14ac:dyDescent="0.25">
      <c r="A1111" s="1331" t="s">
        <v>2968</v>
      </c>
      <c r="B1111" s="1331" t="s">
        <v>3071</v>
      </c>
      <c r="C1111" s="1331" t="s">
        <v>2766</v>
      </c>
      <c r="D1111" s="286" t="str">
        <f>IF(ISERROR(VLOOKUP(B1111,Translate!$G$3:$H$168,2,FALSE)),"",VLOOKUP(B1111,Translate!$G$3:$H$168,2,FALSE))</f>
        <v xml:space="preserve"> (llinell 1+llinell 2):</v>
      </c>
    </row>
    <row r="1112" spans="1:4" x14ac:dyDescent="0.25">
      <c r="A1112" s="287" t="s">
        <v>2767</v>
      </c>
      <c r="B1112" s="287"/>
      <c r="C1112" s="287" t="s">
        <v>2768</v>
      </c>
      <c r="D1112" s="286" t="str">
        <f>IF(ISERROR(VLOOKUP(B1112,Translate!$G$3:$H$168,2,FALSE)),"",VLOOKUP(B1112,Translate!$G$3:$H$168,2,FALSE))</f>
        <v/>
      </c>
    </row>
    <row r="1113" spans="1:4" x14ac:dyDescent="0.25">
      <c r="A1113" s="1331" t="s">
        <v>10</v>
      </c>
      <c r="B1113" s="1331"/>
      <c r="C1113" s="1331" t="s">
        <v>2826</v>
      </c>
      <c r="D1113" s="286" t="str">
        <f>IF(ISERROR(VLOOKUP(B1113,Translate!$G$3:$H$168,2,FALSE)),"",VLOOKUP(B1113,Translate!$G$3:$H$168,2,FALSE))</f>
        <v/>
      </c>
    </row>
    <row r="1114" spans="1:4" x14ac:dyDescent="0.25">
      <c r="A1114" s="287" t="s">
        <v>392</v>
      </c>
      <c r="B1114" s="287"/>
      <c r="C1114" s="287" t="s">
        <v>1272</v>
      </c>
      <c r="D1114" s="286" t="str">
        <f>IF(ISERROR(VLOOKUP(B1114,Translate!$G$3:$H$168,2,FALSE)),"",VLOOKUP(B1114,Translate!$G$3:$H$168,2,FALSE))</f>
        <v/>
      </c>
    </row>
    <row r="1115" spans="1:4" x14ac:dyDescent="0.25">
      <c r="A1115" s="287" t="s">
        <v>1222</v>
      </c>
      <c r="B1115" s="287"/>
      <c r="C1115" s="287" t="s">
        <v>1239</v>
      </c>
      <c r="D1115" s="286" t="str">
        <f>IF(ISERROR(VLOOKUP(B1115,Translate!$G$3:$H$168,2,FALSE)),"",VLOOKUP(B1115,Translate!$G$3:$H$168,2,FALSE))</f>
        <v/>
      </c>
    </row>
    <row r="1116" spans="1:4" x14ac:dyDescent="0.25">
      <c r="A1116" s="287" t="s">
        <v>1423</v>
      </c>
      <c r="B1116" s="287"/>
      <c r="C1116" s="287" t="s">
        <v>1360</v>
      </c>
      <c r="D1116" s="286" t="str">
        <f>IF(ISERROR(VLOOKUP(B1116,Translate!$G$3:$H$168,2,FALSE)),"",VLOOKUP(B1116,Translate!$G$3:$H$168,2,FALSE))</f>
        <v/>
      </c>
    </row>
    <row r="1117" spans="1:4" x14ac:dyDescent="0.25">
      <c r="A1117" s="287" t="s">
        <v>2769</v>
      </c>
      <c r="B1117" s="287" t="s">
        <v>1783</v>
      </c>
      <c r="C1117" s="287" t="s">
        <v>2770</v>
      </c>
      <c r="D1117" s="286" t="str">
        <f>IF(ISERROR(VLOOKUP(B1117,Translate!$G$3:$H$168,2,FALSE)),"",VLOOKUP(B1117,Translate!$G$3:$H$168,2,FALSE))</f>
        <v xml:space="preserve"> (rhes 4, colofn 1)</v>
      </c>
    </row>
    <row r="1118" spans="1:4" x14ac:dyDescent="0.25">
      <c r="A1118" s="287" t="s">
        <v>2769</v>
      </c>
      <c r="B1118" s="287" t="s">
        <v>1786</v>
      </c>
      <c r="C1118" s="287" t="s">
        <v>2770</v>
      </c>
      <c r="D1118" s="286" t="str">
        <f>IF(ISERROR(VLOOKUP(B1118,Translate!$G$3:$H$168,2,FALSE)),"",VLOOKUP(B1118,Translate!$G$3:$H$168,2,FALSE))</f>
        <v xml:space="preserve"> (rhes 4, colofn 2)</v>
      </c>
    </row>
    <row r="1119" spans="1:4" x14ac:dyDescent="0.25">
      <c r="A1119" s="287" t="s">
        <v>2771</v>
      </c>
      <c r="B1119" s="287"/>
      <c r="C1119" s="287" t="s">
        <v>2772</v>
      </c>
      <c r="D1119" s="286" t="str">
        <f>IF(ISERROR(VLOOKUP(B1119,Translate!$G$3:$H$168,2,FALSE)),"",VLOOKUP(B1119,Translate!$G$3:$H$168,2,FALSE))</f>
        <v/>
      </c>
    </row>
    <row r="1120" spans="1:4" x14ac:dyDescent="0.25">
      <c r="A1120" s="287" t="s">
        <v>2773</v>
      </c>
      <c r="B1120" s="287"/>
      <c r="C1120" s="287" t="s">
        <v>2774</v>
      </c>
      <c r="D1120" s="286" t="str">
        <f>IF(ISERROR(VLOOKUP(B1120,Translate!$G$3:$H$168,2,FALSE)),"",VLOOKUP(B1120,Translate!$G$3:$H$168,2,FALSE))</f>
        <v/>
      </c>
    </row>
    <row r="1121" spans="1:4" x14ac:dyDescent="0.25">
      <c r="A1121" s="287" t="s">
        <v>2775</v>
      </c>
      <c r="B1121" s="287"/>
      <c r="C1121" s="287" t="s">
        <v>2776</v>
      </c>
      <c r="D1121" s="286" t="str">
        <f>IF(ISERROR(VLOOKUP(B1121,Translate!$G$3:$H$168,2,FALSE)),"",VLOOKUP(B1121,Translate!$G$3:$H$168,2,FALSE))</f>
        <v/>
      </c>
    </row>
    <row r="1122" spans="1:4" x14ac:dyDescent="0.25">
      <c r="A1122" s="287" t="s">
        <v>2777</v>
      </c>
      <c r="B1122" s="287"/>
      <c r="C1122" s="287" t="s">
        <v>2778</v>
      </c>
      <c r="D1122" s="286" t="str">
        <f>IF(ISERROR(VLOOKUP(B1122,Translate!$G$3:$H$168,2,FALSE)),"",VLOOKUP(B1122,Translate!$G$3:$H$168,2,FALSE))</f>
        <v/>
      </c>
    </row>
    <row r="1123" spans="1:4" x14ac:dyDescent="0.25">
      <c r="A1123" s="287" t="s">
        <v>2779</v>
      </c>
      <c r="B1123" s="287" t="s">
        <v>1790</v>
      </c>
      <c r="C1123" s="287" t="s">
        <v>2780</v>
      </c>
      <c r="D1123" s="286" t="str">
        <f>IF(ISERROR(VLOOKUP(B1123,Translate!$G$3:$H$168,2,FALSE)),"",VLOOKUP(B1123,Translate!$G$3:$H$168,2,FALSE))</f>
        <v xml:space="preserve"> (rhes 7)</v>
      </c>
    </row>
    <row r="1124" spans="1:4" x14ac:dyDescent="0.25">
      <c r="A1124" s="287" t="s">
        <v>2781</v>
      </c>
      <c r="B1124" s="287"/>
      <c r="C1124" s="287" t="s">
        <v>2782</v>
      </c>
      <c r="D1124" s="286" t="str">
        <f>IF(ISERROR(VLOOKUP(B1124,Translate!$G$3:$H$168,2,FALSE)),"",VLOOKUP(B1124,Translate!$G$3:$H$168,2,FALSE))</f>
        <v/>
      </c>
    </row>
    <row r="1125" spans="1:4" x14ac:dyDescent="0.25">
      <c r="A1125" s="1331" t="s">
        <v>124</v>
      </c>
      <c r="B1125" s="1331"/>
      <c r="C1125" s="1331" t="s">
        <v>2783</v>
      </c>
      <c r="D1125" s="286" t="str">
        <f>IF(ISERROR(VLOOKUP(B1125,Translate!$G$3:$H$168,2,FALSE)),"",VLOOKUP(B1125,Translate!$G$3:$H$168,2,FALSE))</f>
        <v/>
      </c>
    </row>
    <row r="1126" spans="1:4" x14ac:dyDescent="0.25">
      <c r="A1126" s="287" t="s">
        <v>1411</v>
      </c>
      <c r="B1126" s="287"/>
      <c r="C1126" s="287" t="s">
        <v>1350</v>
      </c>
      <c r="D1126" s="286" t="str">
        <f>IF(ISERROR(VLOOKUP(B1126,Translate!$G$3:$H$168,2,FALSE)),"",VLOOKUP(B1126,Translate!$G$3:$H$168,2,FALSE))</f>
        <v/>
      </c>
    </row>
    <row r="1127" spans="1:4" x14ac:dyDescent="0.25">
      <c r="A1127" s="287" t="s">
        <v>459</v>
      </c>
      <c r="B1127" s="287"/>
      <c r="C1127" s="287" t="s">
        <v>973</v>
      </c>
      <c r="D1127" s="286" t="str">
        <f>IF(ISERROR(VLOOKUP(B1127,Translate!$G$3:$H$168,2,FALSE)),"",VLOOKUP(B1127,Translate!$G$3:$H$168,2,FALSE))</f>
        <v/>
      </c>
    </row>
    <row r="1128" spans="1:4" x14ac:dyDescent="0.25">
      <c r="A1128" s="1285" t="s">
        <v>648</v>
      </c>
      <c r="B1128" s="1285"/>
      <c r="C1128" s="1285" t="s">
        <v>2784</v>
      </c>
      <c r="D1128" s="286" t="str">
        <f>IF(ISERROR(VLOOKUP(B1128,Translate!$G$3:$H$168,2,FALSE)),"",VLOOKUP(B1128,Translate!$G$3:$H$168,2,FALSE))</f>
        <v/>
      </c>
    </row>
    <row r="1129" spans="1:4" x14ac:dyDescent="0.25">
      <c r="A1129" s="287" t="s">
        <v>457</v>
      </c>
      <c r="B1129" s="287"/>
      <c r="C1129" s="287" t="s">
        <v>971</v>
      </c>
      <c r="D1129" s="286" t="str">
        <f>IF(ISERROR(VLOOKUP(B1129,Translate!$G$3:$H$168,2,FALSE)),"",VLOOKUP(B1129,Translate!$G$3:$H$168,2,FALSE))</f>
        <v/>
      </c>
    </row>
    <row r="1130" spans="1:4" x14ac:dyDescent="0.25">
      <c r="A1130" s="287" t="s">
        <v>629</v>
      </c>
      <c r="B1130" s="287"/>
      <c r="C1130" s="287" t="s">
        <v>840</v>
      </c>
      <c r="D1130" s="286" t="str">
        <f>IF(ISERROR(VLOOKUP(B1130,Translate!$G$3:$H$168,2,FALSE)),"",VLOOKUP(B1130,Translate!$G$3:$H$168,2,FALSE))</f>
        <v/>
      </c>
    </row>
    <row r="1131" spans="1:4" x14ac:dyDescent="0.25">
      <c r="A1131" s="287" t="s">
        <v>458</v>
      </c>
      <c r="B1131" s="287"/>
      <c r="C1131" s="287" t="s">
        <v>972</v>
      </c>
      <c r="D1131" s="286" t="str">
        <f>IF(ISERROR(VLOOKUP(B1131,Translate!$G$3:$H$168,2,FALSE)),"",VLOOKUP(B1131,Translate!$G$3:$H$168,2,FALSE))</f>
        <v/>
      </c>
    </row>
    <row r="1132" spans="1:4" x14ac:dyDescent="0.25">
      <c r="A1132" s="287" t="s">
        <v>1084</v>
      </c>
      <c r="B1132" s="287"/>
      <c r="C1132" s="287" t="s">
        <v>1091</v>
      </c>
      <c r="D1132" s="286" t="str">
        <f>IF(ISERROR(VLOOKUP(B1132,Translate!$G$3:$H$168,2,FALSE)),"",VLOOKUP(B1132,Translate!$G$3:$H$168,2,FALSE))</f>
        <v/>
      </c>
    </row>
    <row r="1133" spans="1:4" x14ac:dyDescent="0.25">
      <c r="A1133" s="287" t="s">
        <v>1140</v>
      </c>
      <c r="B1133" s="287"/>
      <c r="C1133" s="287" t="s">
        <v>1277</v>
      </c>
      <c r="D1133" s="286" t="str">
        <f>IF(ISERROR(VLOOKUP(B1133,Translate!$G$3:$H$168,2,FALSE)),"",VLOOKUP(B1133,Translate!$G$3:$H$168,2,FALSE))</f>
        <v/>
      </c>
    </row>
    <row r="1134" spans="1:4" x14ac:dyDescent="0.25">
      <c r="A1134" s="287" t="s">
        <v>2785</v>
      </c>
      <c r="B1134" s="287" t="s">
        <v>1794</v>
      </c>
      <c r="C1134" s="287" t="s">
        <v>2786</v>
      </c>
      <c r="D1134" s="286" t="str">
        <f>IF(ISERROR(VLOOKUP(B1134,Translate!$G$3:$H$168,2,FALSE)),"",VLOOKUP(B1134,Translate!$G$3:$H$168,2,FALSE))</f>
        <v xml:space="preserve"> (rhes 1, colofn 1)</v>
      </c>
    </row>
    <row r="1135" spans="1:4" x14ac:dyDescent="0.25">
      <c r="A1135" s="287" t="s">
        <v>2787</v>
      </c>
      <c r="B1135" s="287"/>
      <c r="C1135" s="286" t="s">
        <v>2788</v>
      </c>
      <c r="D1135" s="286" t="str">
        <f>IF(ISERROR(VLOOKUP(B1135,Translate!$G$3:$H$168,2,FALSE)),"",VLOOKUP(B1135,Translate!$G$3:$H$168,2,FALSE))</f>
        <v/>
      </c>
    </row>
    <row r="1136" spans="1:4" x14ac:dyDescent="0.25">
      <c r="A1136" s="287" t="s">
        <v>2789</v>
      </c>
      <c r="B1136" s="287"/>
      <c r="C1136" s="286" t="s">
        <v>2790</v>
      </c>
      <c r="D1136" s="286" t="str">
        <f>IF(ISERROR(VLOOKUP(B1136,Translate!$G$3:$H$168,2,FALSE)),"",VLOOKUP(B1136,Translate!$G$3:$H$168,2,FALSE))</f>
        <v/>
      </c>
    </row>
    <row r="1137" spans="1:4" x14ac:dyDescent="0.25">
      <c r="A1137" s="287" t="s">
        <v>2791</v>
      </c>
      <c r="B1137" s="287"/>
      <c r="C1137" s="286" t="s">
        <v>2792</v>
      </c>
      <c r="D1137" s="286" t="str">
        <f>IF(ISERROR(VLOOKUP(B1137,Translate!$G$3:$H$168,2,FALSE)),"",VLOOKUP(B1137,Translate!$G$3:$H$168,2,FALSE))</f>
        <v/>
      </c>
    </row>
    <row r="1138" spans="1:4" x14ac:dyDescent="0.25">
      <c r="A1138" s="287" t="s">
        <v>2793</v>
      </c>
      <c r="B1138" s="287"/>
      <c r="C1138" s="286" t="s">
        <v>2794</v>
      </c>
      <c r="D1138" s="286" t="str">
        <f>IF(ISERROR(VLOOKUP(B1138,Translate!$G$3:$H$168,2,FALSE)),"",VLOOKUP(B1138,Translate!$G$3:$H$168,2,FALSE))</f>
        <v/>
      </c>
    </row>
    <row r="1139" spans="1:4" x14ac:dyDescent="0.25">
      <c r="A1139" s="287" t="s">
        <v>2795</v>
      </c>
      <c r="B1139" s="287"/>
      <c r="C1139" s="286" t="s">
        <v>2796</v>
      </c>
      <c r="D1139" s="286" t="str">
        <f>IF(ISERROR(VLOOKUP(B1139,Translate!$G$3:$H$168,2,FALSE)),"",VLOOKUP(B1139,Translate!$G$3:$H$168,2,FALSE))</f>
        <v/>
      </c>
    </row>
    <row r="1140" spans="1:4" x14ac:dyDescent="0.25">
      <c r="A1140" s="287" t="s">
        <v>2797</v>
      </c>
      <c r="B1140" s="287"/>
      <c r="C1140" s="286" t="s">
        <v>2798</v>
      </c>
      <c r="D1140" s="286" t="str">
        <f>IF(ISERROR(VLOOKUP(B1140,Translate!$G$3:$H$168,2,FALSE)),"",VLOOKUP(B1140,Translate!$G$3:$H$168,2,FALSE))</f>
        <v/>
      </c>
    </row>
    <row r="1141" spans="1:4" x14ac:dyDescent="0.25">
      <c r="A1141" s="287" t="s">
        <v>2791</v>
      </c>
      <c r="B1141" s="287"/>
      <c r="C1141" s="286" t="s">
        <v>2792</v>
      </c>
      <c r="D1141" s="286" t="str">
        <f>IF(ISERROR(VLOOKUP(B1141,Translate!$G$3:$H$168,2,FALSE)),"",VLOOKUP(B1141,Translate!$G$3:$H$168,2,FALSE))</f>
        <v/>
      </c>
    </row>
    <row r="1142" spans="1:4" x14ac:dyDescent="0.25">
      <c r="A1142" s="287" t="s">
        <v>2799</v>
      </c>
      <c r="B1142" s="287"/>
      <c r="C1142" s="286" t="s">
        <v>2800</v>
      </c>
      <c r="D1142" s="286" t="str">
        <f>IF(ISERROR(VLOOKUP(B1142,Translate!$G$3:$H$168,2,FALSE)),"",VLOOKUP(B1142,Translate!$G$3:$H$168,2,FALSE))</f>
        <v/>
      </c>
    </row>
    <row r="1143" spans="1:4" x14ac:dyDescent="0.25">
      <c r="A1143" s="287" t="s">
        <v>2801</v>
      </c>
      <c r="B1143" s="287"/>
      <c r="C1143" s="286" t="s">
        <v>2802</v>
      </c>
      <c r="D1143" s="286" t="str">
        <f>IF(ISERROR(VLOOKUP(B1143,Translate!$G$3:$H$168,2,FALSE)),"",VLOOKUP(B1143,Translate!$G$3:$H$168,2,FALSE))</f>
        <v/>
      </c>
    </row>
    <row r="1144" spans="1:4" x14ac:dyDescent="0.25">
      <c r="A1144" s="287" t="s">
        <v>2803</v>
      </c>
      <c r="B1144" s="287"/>
      <c r="C1144" s="286" t="s">
        <v>2804</v>
      </c>
      <c r="D1144" s="286" t="str">
        <f>IF(ISERROR(VLOOKUP(B1144,Translate!$G$3:$H$168,2,FALSE)),"",VLOOKUP(B1144,Translate!$G$3:$H$168,2,FALSE))</f>
        <v/>
      </c>
    </row>
    <row r="1145" spans="1:4" x14ac:dyDescent="0.25">
      <c r="A1145" s="287" t="s">
        <v>2805</v>
      </c>
      <c r="B1145" s="287"/>
      <c r="C1145" s="286" t="s">
        <v>2806</v>
      </c>
      <c r="D1145" s="286" t="str">
        <f>IF(ISERROR(VLOOKUP(B1145,Translate!$G$3:$H$168,2,FALSE)),"",VLOOKUP(B1145,Translate!$G$3:$H$168,2,FALSE))</f>
        <v/>
      </c>
    </row>
    <row r="1146" spans="1:4" x14ac:dyDescent="0.25">
      <c r="A1146" s="287" t="s">
        <v>2807</v>
      </c>
      <c r="B1146" s="287"/>
      <c r="C1146" s="286" t="s">
        <v>2808</v>
      </c>
      <c r="D1146" s="286" t="str">
        <f>IF(ISERROR(VLOOKUP(B1146,Translate!$G$3:$H$168,2,FALSE)),"",VLOOKUP(B1146,Translate!$G$3:$H$168,2,FALSE))</f>
        <v/>
      </c>
    </row>
    <row r="1147" spans="1:4" x14ac:dyDescent="0.25">
      <c r="A1147" s="287" t="s">
        <v>2797</v>
      </c>
      <c r="B1147" s="287"/>
      <c r="C1147" s="286" t="s">
        <v>2798</v>
      </c>
      <c r="D1147" s="286" t="str">
        <f>IF(ISERROR(VLOOKUP(B1147,Translate!$G$3:$H$168,2,FALSE)),"",VLOOKUP(B1147,Translate!$G$3:$H$168,2,FALSE))</f>
        <v/>
      </c>
    </row>
    <row r="1148" spans="1:4" x14ac:dyDescent="0.25">
      <c r="A1148" s="287" t="s">
        <v>2809</v>
      </c>
      <c r="B1148" s="287"/>
      <c r="C1148" s="286" t="s">
        <v>2810</v>
      </c>
      <c r="D1148" s="286" t="str">
        <f>IF(ISERROR(VLOOKUP(B1148,Translate!$G$3:$H$168,2,FALSE)),"",VLOOKUP(B1148,Translate!$G$3:$H$168,2,FALSE))</f>
        <v/>
      </c>
    </row>
    <row r="1149" spans="1:4" x14ac:dyDescent="0.25">
      <c r="A1149" s="287" t="s">
        <v>2807</v>
      </c>
      <c r="B1149" s="287"/>
      <c r="C1149" s="286" t="s">
        <v>2808</v>
      </c>
      <c r="D1149" s="286" t="str">
        <f>IF(ISERROR(VLOOKUP(B1149,Translate!$G$3:$H$168,2,FALSE)),"",VLOOKUP(B1149,Translate!$G$3:$H$168,2,FALSE))</f>
        <v/>
      </c>
    </row>
    <row r="1150" spans="1:4" x14ac:dyDescent="0.25">
      <c r="A1150" s="287" t="s">
        <v>2811</v>
      </c>
      <c r="B1150" s="287"/>
      <c r="C1150" s="286" t="s">
        <v>2812</v>
      </c>
      <c r="D1150" s="286" t="str">
        <f>IF(ISERROR(VLOOKUP(B1150,Translate!$G$3:$H$168,2,FALSE)),"",VLOOKUP(B1150,Translate!$G$3:$H$168,2,FALSE))</f>
        <v/>
      </c>
    </row>
    <row r="1151" spans="1:4" x14ac:dyDescent="0.25">
      <c r="A1151" s="287" t="s">
        <v>2813</v>
      </c>
      <c r="B1151" s="287"/>
      <c r="C1151" s="286" t="s">
        <v>2814</v>
      </c>
      <c r="D1151" s="286" t="str">
        <f>IF(ISERROR(VLOOKUP(B1151,Translate!$G$3:$H$168,2,FALSE)),"",VLOOKUP(B1151,Translate!$G$3:$H$168,2,FALSE))</f>
        <v/>
      </c>
    </row>
    <row r="1152" spans="1:4" x14ac:dyDescent="0.25">
      <c r="A1152" s="287" t="s">
        <v>2813</v>
      </c>
      <c r="B1152" s="287"/>
      <c r="C1152" s="286" t="s">
        <v>2814</v>
      </c>
      <c r="D1152" s="286" t="str">
        <f>IF(ISERROR(VLOOKUP(B1152,Translate!$G$3:$H$168,2,FALSE)),"",VLOOKUP(B1152,Translate!$G$3:$H$168,2,FALSE))</f>
        <v/>
      </c>
    </row>
    <row r="1153" spans="1:4" x14ac:dyDescent="0.25">
      <c r="A1153" s="287" t="s">
        <v>2815</v>
      </c>
      <c r="B1153" s="287"/>
      <c r="C1153" s="286" t="s">
        <v>2816</v>
      </c>
      <c r="D1153" s="286" t="str">
        <f>IF(ISERROR(VLOOKUP(B1153,Translate!$G$3:$H$168,2,FALSE)),"",VLOOKUP(B1153,Translate!$G$3:$H$168,2,FALSE))</f>
        <v/>
      </c>
    </row>
    <row r="1154" spans="1:4" x14ac:dyDescent="0.25">
      <c r="A1154" s="287" t="s">
        <v>2809</v>
      </c>
      <c r="B1154" s="287"/>
      <c r="C1154" s="286" t="s">
        <v>2810</v>
      </c>
      <c r="D1154" s="286" t="str">
        <f>IF(ISERROR(VLOOKUP(B1154,Translate!$G$3:$H$168,2,FALSE)),"",VLOOKUP(B1154,Translate!$G$3:$H$168,2,FALSE))</f>
        <v/>
      </c>
    </row>
    <row r="1155" spans="1:4" x14ac:dyDescent="0.25">
      <c r="A1155" s="287" t="s">
        <v>2817</v>
      </c>
      <c r="B1155" s="287"/>
      <c r="C1155" s="286" t="s">
        <v>2818</v>
      </c>
      <c r="D1155" s="286" t="str">
        <f>IF(ISERROR(VLOOKUP(B1155,Translate!$G$3:$H$168,2,FALSE)),"",VLOOKUP(B1155,Translate!$G$3:$H$168,2,FALSE))</f>
        <v/>
      </c>
    </row>
    <row r="1156" spans="1:4" x14ac:dyDescent="0.25">
      <c r="A1156" s="287" t="s">
        <v>2811</v>
      </c>
      <c r="B1156" s="287"/>
      <c r="C1156" s="286" t="s">
        <v>2812</v>
      </c>
      <c r="D1156" s="286" t="str">
        <f>IF(ISERROR(VLOOKUP(B1156,Translate!$G$3:$H$168,2,FALSE)),"",VLOOKUP(B1156,Translate!$G$3:$H$168,2,FALSE))</f>
        <v/>
      </c>
    </row>
    <row r="1157" spans="1:4" x14ac:dyDescent="0.25">
      <c r="A1157" s="287" t="s">
        <v>2817</v>
      </c>
      <c r="B1157" s="287"/>
      <c r="C1157" s="286" t="s">
        <v>2818</v>
      </c>
      <c r="D1157" s="286" t="str">
        <f>IF(ISERROR(VLOOKUP(B1157,Translate!$G$3:$H$168,2,FALSE)),"",VLOOKUP(B1157,Translate!$G$3:$H$168,2,FALSE))</f>
        <v/>
      </c>
    </row>
    <row r="1158" spans="1:4" x14ac:dyDescent="0.25">
      <c r="A1158" s="287" t="s">
        <v>2819</v>
      </c>
      <c r="B1158" s="287"/>
      <c r="C1158" s="286" t="s">
        <v>2820</v>
      </c>
      <c r="D1158" s="286" t="str">
        <f>IF(ISERROR(VLOOKUP(B1158,Translate!$G$3:$H$168,2,FALSE)),"",VLOOKUP(B1158,Translate!$G$3:$H$168,2,FALSE))</f>
        <v/>
      </c>
    </row>
    <row r="1159" spans="1:4" x14ac:dyDescent="0.25">
      <c r="A1159" s="287" t="s">
        <v>2797</v>
      </c>
      <c r="B1159" s="287"/>
      <c r="C1159" s="286" t="s">
        <v>2798</v>
      </c>
      <c r="D1159" s="286" t="str">
        <f>IF(ISERROR(VLOOKUP(B1159,Translate!$G$3:$H$168,2,FALSE)),"",VLOOKUP(B1159,Translate!$G$3:$H$168,2,FALSE))</f>
        <v/>
      </c>
    </row>
    <row r="1160" spans="1:4" x14ac:dyDescent="0.25">
      <c r="A1160" s="287" t="s">
        <v>2821</v>
      </c>
      <c r="B1160" s="287"/>
      <c r="C1160" s="286" t="s">
        <v>2822</v>
      </c>
      <c r="D1160" s="286" t="str">
        <f>IF(ISERROR(VLOOKUP(B1160,Translate!$G$3:$H$168,2,FALSE)),"",VLOOKUP(B1160,Translate!$G$3:$H$168,2,FALSE))</f>
        <v/>
      </c>
    </row>
    <row r="1161" spans="1:4" x14ac:dyDescent="0.25">
      <c r="A1161" s="287" t="s">
        <v>2815</v>
      </c>
      <c r="B1161" s="287"/>
      <c r="C1161" s="286" t="s">
        <v>2816</v>
      </c>
      <c r="D1161" s="286" t="str">
        <f>IF(ISERROR(VLOOKUP(B1161,Translate!$G$3:$H$168,2,FALSE)),"",VLOOKUP(B1161,Translate!$G$3:$H$168,2,FALSE))</f>
        <v/>
      </c>
    </row>
    <row r="1162" spans="1:4" x14ac:dyDescent="0.25">
      <c r="A1162" s="287" t="s">
        <v>2801</v>
      </c>
      <c r="B1162" s="287"/>
      <c r="C1162" s="286" t="s">
        <v>2802</v>
      </c>
      <c r="D1162" s="286" t="str">
        <f>IF(ISERROR(VLOOKUP(B1162,Translate!$G$3:$H$168,2,FALSE)),"",VLOOKUP(B1162,Translate!$G$3:$H$168,2,FALSE))</f>
        <v/>
      </c>
    </row>
    <row r="1163" spans="1:4" x14ac:dyDescent="0.25">
      <c r="A1163" s="287" t="s">
        <v>2807</v>
      </c>
      <c r="B1163" s="287"/>
      <c r="C1163" s="286" t="s">
        <v>2808</v>
      </c>
      <c r="D1163" s="286" t="str">
        <f>IF(ISERROR(VLOOKUP(B1163,Translate!$G$3:$H$168,2,FALSE)),"",VLOOKUP(B1163,Translate!$G$3:$H$168,2,FALSE))</f>
        <v/>
      </c>
    </row>
    <row r="1164" spans="1:4" x14ac:dyDescent="0.25">
      <c r="A1164" s="287" t="s">
        <v>2809</v>
      </c>
      <c r="B1164" s="287"/>
      <c r="C1164" s="286" t="s">
        <v>2810</v>
      </c>
      <c r="D1164" s="286" t="str">
        <f>IF(ISERROR(VLOOKUP(B1164,Translate!$G$3:$H$168,2,FALSE)),"",VLOOKUP(B1164,Translate!$G$3:$H$168,2,FALSE))</f>
        <v/>
      </c>
    </row>
    <row r="1165" spans="1:4" x14ac:dyDescent="0.25">
      <c r="A1165" s="287" t="s">
        <v>2813</v>
      </c>
      <c r="B1165" s="287"/>
      <c r="C1165" s="286" t="s">
        <v>2814</v>
      </c>
      <c r="D1165" s="286" t="str">
        <f>IF(ISERROR(VLOOKUP(B1165,Translate!$G$3:$H$168,2,FALSE)),"",VLOOKUP(B1165,Translate!$G$3:$H$168,2,FALSE))</f>
        <v/>
      </c>
    </row>
    <row r="1166" spans="1:4" x14ac:dyDescent="0.25">
      <c r="A1166" s="287" t="s">
        <v>2811</v>
      </c>
      <c r="B1166" s="287"/>
      <c r="C1166" s="286" t="s">
        <v>2812</v>
      </c>
      <c r="D1166" s="286" t="str">
        <f>IF(ISERROR(VLOOKUP(B1166,Translate!$G$3:$H$168,2,FALSE)),"",VLOOKUP(B1166,Translate!$G$3:$H$168,2,FALSE))</f>
        <v/>
      </c>
    </row>
    <row r="1167" spans="1:4" x14ac:dyDescent="0.25">
      <c r="A1167" s="286" t="s">
        <v>1601</v>
      </c>
      <c r="B1167" s="287"/>
      <c r="C1167" s="286" t="s">
        <v>2828</v>
      </c>
      <c r="D1167" s="286" t="str">
        <f>IF(ISERROR(VLOOKUP(B1167,Translate!$G$3:$H$168,2,FALSE)),"",VLOOKUP(B1167,Translate!$G$3:$H$168,2,FALSE))</f>
        <v/>
      </c>
    </row>
    <row r="1168" spans="1:4" x14ac:dyDescent="0.25">
      <c r="A1168" s="286" t="s">
        <v>1443</v>
      </c>
      <c r="B1168" s="287"/>
      <c r="C1168" s="286" t="s">
        <v>2833</v>
      </c>
      <c r="D1168" s="286" t="str">
        <f>IF(ISERROR(VLOOKUP(B1168,Translate!$G$3:$H$168,2,FALSE)),"",VLOOKUP(B1168,Translate!$G$3:$H$168,2,FALSE))</f>
        <v/>
      </c>
    </row>
    <row r="1169" spans="1:4" x14ac:dyDescent="0.25">
      <c r="A1169" s="286" t="s">
        <v>1449</v>
      </c>
      <c r="B1169" s="287"/>
      <c r="C1169" s="286" t="s">
        <v>2834</v>
      </c>
      <c r="D1169" s="286" t="str">
        <f>IF(ISERROR(VLOOKUP(B1169,Translate!$G$3:$H$168,2,FALSE)),"",VLOOKUP(B1169,Translate!$G$3:$H$168,2,FALSE))</f>
        <v/>
      </c>
    </row>
    <row r="1170" spans="1:4" x14ac:dyDescent="0.25">
      <c r="A1170" s="286" t="s">
        <v>2836</v>
      </c>
      <c r="B1170" s="287"/>
      <c r="C1170" s="287" t="s">
        <v>2980</v>
      </c>
      <c r="D1170" s="286" t="str">
        <f>IF(ISERROR(VLOOKUP(C1170,Translate!$G$3:$H$168,2,FALSE)),"",VLOOKUP(C1170,Translate!$G$3:$H$168,2,FALSE))</f>
        <v/>
      </c>
    </row>
    <row r="1171" spans="1:4" x14ac:dyDescent="0.25">
      <c r="A1171" s="286" t="s">
        <v>1386</v>
      </c>
      <c r="B1171" s="287"/>
      <c r="C1171" s="287" t="s">
        <v>2981</v>
      </c>
      <c r="D1171" s="286" t="str">
        <f>IF(ISERROR(VLOOKUP(C1171,Translate!$G$3:$H$168,2,FALSE)),"",VLOOKUP(C1171,Translate!$G$3:$H$168,2,FALSE))</f>
        <v/>
      </c>
    </row>
    <row r="1172" spans="1:4" x14ac:dyDescent="0.25">
      <c r="A1172" s="286" t="s">
        <v>1444</v>
      </c>
      <c r="B1172" s="287"/>
      <c r="C1172" s="287" t="s">
        <v>2982</v>
      </c>
      <c r="D1172" s="286" t="str">
        <f>IF(ISERROR(VLOOKUP(C1172,Translate!$G$3:$H$168,2,FALSE)),"",VLOOKUP(C1172,Translate!$G$3:$H$168,2,FALSE))</f>
        <v/>
      </c>
    </row>
    <row r="1173" spans="1:4" x14ac:dyDescent="0.25">
      <c r="A1173" s="286" t="s">
        <v>1445</v>
      </c>
      <c r="B1173" s="287"/>
      <c r="C1173" s="287" t="s">
        <v>2983</v>
      </c>
      <c r="D1173" s="286" t="str">
        <f>IF(ISERROR(VLOOKUP(C1173,Translate!$G$3:$H$168,2,FALSE)),"",VLOOKUP(C1173,Translate!$G$3:$H$168,2,FALSE))</f>
        <v/>
      </c>
    </row>
    <row r="1174" spans="1:4" x14ac:dyDescent="0.25">
      <c r="A1174" s="286" t="s">
        <v>1447</v>
      </c>
      <c r="B1174" s="287"/>
      <c r="C1174" s="287" t="s">
        <v>2984</v>
      </c>
      <c r="D1174" s="286" t="str">
        <f>IF(ISERROR(VLOOKUP(C1174,Translate!$G$3:$H$168,2,FALSE)),"",VLOOKUP(C1174,Translate!$G$3:$H$168,2,FALSE))</f>
        <v/>
      </c>
    </row>
    <row r="1175" spans="1:4" x14ac:dyDescent="0.25">
      <c r="A1175" s="286" t="s">
        <v>219</v>
      </c>
      <c r="B1175" s="287"/>
      <c r="C1175" s="287" t="s">
        <v>2985</v>
      </c>
      <c r="D1175" s="286" t="str">
        <f>IF(ISERROR(VLOOKUP(C1175,Translate!$G$3:$H$168,2,FALSE)),"",VLOOKUP(C1175,Translate!$G$3:$H$168,2,FALSE))</f>
        <v/>
      </c>
    </row>
    <row r="1176" spans="1:4" ht="25" x14ac:dyDescent="0.25">
      <c r="A1176" s="286" t="s">
        <v>220</v>
      </c>
      <c r="B1176" s="287"/>
      <c r="C1176" s="287" t="s">
        <v>2986</v>
      </c>
      <c r="D1176" s="286" t="str">
        <f>IF(ISERROR(VLOOKUP(C1176,Translate!$G$3:$H$168,2,FALSE)),"",VLOOKUP(C1176,Translate!$G$3:$H$168,2,FALSE))</f>
        <v/>
      </c>
    </row>
    <row r="1177" spans="1:4" x14ac:dyDescent="0.25">
      <c r="A1177" s="286" t="s">
        <v>150</v>
      </c>
      <c r="B1177" s="287"/>
      <c r="C1177" s="287" t="s">
        <v>2987</v>
      </c>
      <c r="D1177" s="286" t="str">
        <f>IF(ISERROR(VLOOKUP(C1177,Translate!$G$3:$H$168,2,FALSE)),"",VLOOKUP(C1177,Translate!$G$3:$H$168,2,FALSE))</f>
        <v/>
      </c>
    </row>
    <row r="1178" spans="1:4" x14ac:dyDescent="0.25">
      <c r="A1178" s="286" t="s">
        <v>244</v>
      </c>
      <c r="B1178" s="287"/>
      <c r="C1178" s="287" t="s">
        <v>2988</v>
      </c>
      <c r="D1178" s="286" t="str">
        <f>IF(ISERROR(VLOOKUP(C1178,Translate!$G$3:$H$168,2,FALSE)),"",VLOOKUP(C1178,Translate!$G$3:$H$168,2,FALSE))</f>
        <v/>
      </c>
    </row>
    <row r="1179" spans="1:4" x14ac:dyDescent="0.25">
      <c r="A1179" s="286" t="s">
        <v>245</v>
      </c>
      <c r="B1179" s="287"/>
      <c r="C1179" s="287" t="s">
        <v>2989</v>
      </c>
      <c r="D1179" s="286" t="str">
        <f>IF(ISERROR(VLOOKUP(C1179,Translate!$G$3:$H$168,2,FALSE)),"",VLOOKUP(C1179,Translate!$G$3:$H$168,2,FALSE))</f>
        <v/>
      </c>
    </row>
    <row r="1180" spans="1:4" x14ac:dyDescent="0.25">
      <c r="A1180" s="286" t="s">
        <v>1598</v>
      </c>
      <c r="B1180" s="287"/>
      <c r="C1180" s="287" t="s">
        <v>2990</v>
      </c>
      <c r="D1180" s="286" t="str">
        <f>IF(ISERROR(VLOOKUP(C1180,Translate!$G$3:$H$168,2,FALSE)),"",VLOOKUP(C1180,Translate!$G$3:$H$168,2,FALSE))</f>
        <v/>
      </c>
    </row>
    <row r="1181" spans="1:4" x14ac:dyDescent="0.25">
      <c r="A1181" s="286" t="s">
        <v>1599</v>
      </c>
      <c r="B1181" s="287"/>
      <c r="C1181" s="287" t="s">
        <v>2991</v>
      </c>
      <c r="D1181" s="286" t="str">
        <f>IF(ISERROR(VLOOKUP(C1181,Translate!$G$3:$H$168,2,FALSE)),"",VLOOKUP(C1181,Translate!$G$3:$H$168,2,FALSE))</f>
        <v/>
      </c>
    </row>
    <row r="1182" spans="1:4" x14ac:dyDescent="0.25">
      <c r="A1182" s="286" t="s">
        <v>1600</v>
      </c>
      <c r="B1182" s="287"/>
      <c r="C1182" s="287" t="s">
        <v>2992</v>
      </c>
      <c r="D1182" s="286" t="str">
        <f>IF(ISERROR(VLOOKUP(C1182,Translate!$G$3:$H$168,2,FALSE)),"",VLOOKUP(C1182,Translate!$G$3:$H$168,2,FALSE))</f>
        <v/>
      </c>
    </row>
    <row r="1183" spans="1:4" x14ac:dyDescent="0.25">
      <c r="A1183" s="286" t="s">
        <v>1597</v>
      </c>
      <c r="B1183" s="287"/>
      <c r="C1183" s="287" t="s">
        <v>2993</v>
      </c>
      <c r="D1183" s="286" t="str">
        <f>IF(ISERROR(VLOOKUP(C1183,Translate!$G$3:$H$168,2,FALSE)),"",VLOOKUP(C1183,Translate!$G$3:$H$168,2,FALSE))</f>
        <v/>
      </c>
    </row>
    <row r="1184" spans="1:4" x14ac:dyDescent="0.25">
      <c r="A1184" s="286" t="s">
        <v>1602</v>
      </c>
      <c r="B1184" s="287"/>
      <c r="C1184" s="287" t="s">
        <v>2994</v>
      </c>
      <c r="D1184" s="286" t="str">
        <f>IF(ISERROR(VLOOKUP(C1184,Translate!$G$3:$H$168,2,FALSE)),"",VLOOKUP(C1184,Translate!$G$3:$H$168,2,FALSE))</f>
        <v/>
      </c>
    </row>
    <row r="1185" spans="1:4" x14ac:dyDescent="0.25">
      <c r="A1185" s="286" t="s">
        <v>1603</v>
      </c>
      <c r="B1185" s="287"/>
      <c r="C1185" s="287" t="s">
        <v>2259</v>
      </c>
      <c r="D1185" s="286" t="str">
        <f>IF(ISERROR(VLOOKUP(C1185,Translate!$G$3:$H$168,2,FALSE)),"",VLOOKUP(C1185,Translate!$G$3:$H$168,2,FALSE))</f>
        <v/>
      </c>
    </row>
    <row r="1186" spans="1:4" x14ac:dyDescent="0.25">
      <c r="A1186" s="286" t="s">
        <v>1448</v>
      </c>
      <c r="B1186" s="287"/>
      <c r="C1186" s="287" t="s">
        <v>2995</v>
      </c>
      <c r="D1186" s="286" t="str">
        <f>IF(ISERROR(VLOOKUP(C1186,Translate!$G$3:$H$168,2,FALSE)),"",VLOOKUP(C1186,Translate!$G$3:$H$168,2,FALSE))</f>
        <v/>
      </c>
    </row>
    <row r="1187" spans="1:4" ht="25" x14ac:dyDescent="0.25">
      <c r="A1187" s="286" t="s">
        <v>792</v>
      </c>
      <c r="B1187" s="287"/>
      <c r="C1187" s="287" t="s">
        <v>2996</v>
      </c>
      <c r="D1187" s="286" t="str">
        <f>IF(ISERROR(VLOOKUP(C1187,Translate!$G$3:$H$168,2,FALSE)),"",VLOOKUP(C1187,Translate!$G$3:$H$168,2,FALSE))</f>
        <v/>
      </c>
    </row>
    <row r="1188" spans="1:4" x14ac:dyDescent="0.25">
      <c r="A1188" s="286" t="s">
        <v>616</v>
      </c>
      <c r="B1188" s="287"/>
      <c r="C1188" s="287" t="s">
        <v>2997</v>
      </c>
      <c r="D1188" s="286" t="str">
        <f>IF(ISERROR(VLOOKUP(C1188,Translate!$G$3:$H$168,2,FALSE)),"",VLOOKUP(C1188,Translate!$G$3:$H$168,2,FALSE))</f>
        <v/>
      </c>
    </row>
    <row r="1189" spans="1:4" x14ac:dyDescent="0.25">
      <c r="A1189" s="286" t="s">
        <v>615</v>
      </c>
      <c r="B1189" s="287"/>
      <c r="C1189" s="287" t="s">
        <v>2998</v>
      </c>
      <c r="D1189" s="286" t="str">
        <f>IF(ISERROR(VLOOKUP(C1189,Translate!$G$3:$H$168,2,FALSE)),"",VLOOKUP(C1189,Translate!$G$3:$H$168,2,FALSE))</f>
        <v/>
      </c>
    </row>
    <row r="1190" spans="1:4" x14ac:dyDescent="0.25">
      <c r="A1190" s="286" t="s">
        <v>1596</v>
      </c>
      <c r="B1190" s="287"/>
      <c r="C1190" s="287" t="s">
        <v>2999</v>
      </c>
      <c r="D1190" s="286" t="str">
        <f>IF(ISERROR(VLOOKUP(C1190,Translate!$G$3:$H$168,2,FALSE)),"",VLOOKUP(C1190,Translate!$G$3:$H$168,2,FALSE))</f>
        <v/>
      </c>
    </row>
    <row r="1191" spans="1:4" x14ac:dyDescent="0.25">
      <c r="A1191" s="286" t="s">
        <v>559</v>
      </c>
      <c r="B1191" s="287"/>
      <c r="C1191" s="287" t="s">
        <v>3000</v>
      </c>
      <c r="D1191" s="286" t="str">
        <f>IF(ISERROR(VLOOKUP(C1191,Translate!$G$3:$H$168,2,FALSE)),"",VLOOKUP(C1191,Translate!$G$3:$H$168,2,FALSE))</f>
        <v/>
      </c>
    </row>
    <row r="1192" spans="1:4" x14ac:dyDescent="0.25">
      <c r="A1192" s="286" t="s">
        <v>120</v>
      </c>
      <c r="B1192" s="287"/>
      <c r="C1192" s="287" t="s">
        <v>3001</v>
      </c>
      <c r="D1192" s="286" t="str">
        <f>IF(ISERROR(VLOOKUP(C1192,Translate!$G$3:$H$168,2,FALSE)),"",VLOOKUP(C1192,Translate!$G$3:$H$168,2,FALSE))</f>
        <v/>
      </c>
    </row>
    <row r="1193" spans="1:4" x14ac:dyDescent="0.25">
      <c r="A1193" s="286" t="s">
        <v>3002</v>
      </c>
      <c r="B1193" s="287"/>
      <c r="C1193" s="287" t="s">
        <v>3003</v>
      </c>
      <c r="D1193" s="286" t="str">
        <f>IF(ISERROR(VLOOKUP(C1193,Translate!$G$3:$H$168,2,FALSE)),"",VLOOKUP(C1193,Translate!$G$3:$H$168,2,FALSE))</f>
        <v/>
      </c>
    </row>
    <row r="1194" spans="1:4" x14ac:dyDescent="0.25">
      <c r="A1194" s="1035" t="str">
        <f>"RO "&amp;LEFT(Details!B39,4)&amp;"-"&amp;RIGHT(Details!B39,2)</f>
        <v>RO 2025-26</v>
      </c>
      <c r="B1194" s="287"/>
      <c r="C1194" s="1035" t="str">
        <f>"RO "&amp;LEFT(Details!B39,4)&amp;"-"&amp;RIGHT(Details!B39,2)</f>
        <v>RO 2025-26</v>
      </c>
      <c r="D1194" s="286" t="str">
        <f>IF(ISERROR(VLOOKUP(B1194,Translate!$G$3:$H$168,2,FALSE)),"",VLOOKUP(B1194,Translate!$G$3:$H$168,2,FALSE))</f>
        <v/>
      </c>
    </row>
    <row r="1195" spans="1:4" x14ac:dyDescent="0.25">
      <c r="A1195" s="286" t="s">
        <v>757</v>
      </c>
      <c r="B1195" s="287"/>
      <c r="C1195" s="286" t="s">
        <v>757</v>
      </c>
      <c r="D1195" s="286" t="str">
        <f>IF(ISERROR(VLOOKUP(B1195,Translate!$G$3:$H$168,2,FALSE)),"",VLOOKUP(B1195,Translate!$G$3:$H$168,2,FALSE))</f>
        <v/>
      </c>
    </row>
    <row r="1196" spans="1:4" x14ac:dyDescent="0.25">
      <c r="A1196" s="297" t="s">
        <v>1723</v>
      </c>
      <c r="B1196" s="287"/>
      <c r="C1196" s="287" t="s">
        <v>3118</v>
      </c>
      <c r="D1196" s="297"/>
    </row>
    <row r="1197" spans="1:4" x14ac:dyDescent="0.25">
      <c r="A1197" s="286" t="s">
        <v>1828</v>
      </c>
      <c r="B1197" s="287"/>
      <c r="C1197" s="287" t="s">
        <v>3119</v>
      </c>
      <c r="D1197" s="286"/>
    </row>
    <row r="1198" spans="1:4" x14ac:dyDescent="0.25">
      <c r="A1198" s="286" t="s">
        <v>1728</v>
      </c>
      <c r="B1198" s="287"/>
      <c r="C1198" s="287" t="s">
        <v>3120</v>
      </c>
      <c r="D1198" s="286"/>
    </row>
    <row r="1199" spans="1:4" ht="25" x14ac:dyDescent="0.25">
      <c r="A1199" s="286" t="s">
        <v>1822</v>
      </c>
      <c r="B1199" s="287"/>
      <c r="C1199" s="287" t="s">
        <v>3121</v>
      </c>
      <c r="D1199" s="286"/>
    </row>
    <row r="1200" spans="1:4" x14ac:dyDescent="0.25">
      <c r="A1200" s="286" t="s">
        <v>2189</v>
      </c>
      <c r="B1200" s="287"/>
      <c r="C1200" s="287" t="s">
        <v>3122</v>
      </c>
      <c r="D1200" s="286"/>
    </row>
    <row r="1201" spans="1:4" x14ac:dyDescent="0.25">
      <c r="A1201" s="286" t="s">
        <v>1818</v>
      </c>
      <c r="B1201" s="287"/>
      <c r="C1201" s="287" t="s">
        <v>3123</v>
      </c>
      <c r="D1201" s="286"/>
    </row>
    <row r="1202" spans="1:4" x14ac:dyDescent="0.25">
      <c r="A1202" s="286" t="s">
        <v>2032</v>
      </c>
      <c r="B1202" s="287"/>
      <c r="C1202" s="287" t="s">
        <v>3124</v>
      </c>
      <c r="D1202" s="286"/>
    </row>
    <row r="1203" spans="1:4" x14ac:dyDescent="0.25">
      <c r="A1203" s="286" t="s">
        <v>2064</v>
      </c>
      <c r="B1203" s="287"/>
      <c r="C1203" s="287" t="s">
        <v>3125</v>
      </c>
      <c r="D1203" s="286"/>
    </row>
    <row r="1204" spans="1:4" x14ac:dyDescent="0.25">
      <c r="A1204" s="1074" t="s">
        <v>3513</v>
      </c>
      <c r="B1204" s="287"/>
      <c r="C1204" s="1081" t="s">
        <v>3514</v>
      </c>
      <c r="D1204" s="286"/>
    </row>
    <row r="1205" spans="1:4" x14ac:dyDescent="0.25">
      <c r="A1205" s="1074" t="s">
        <v>3505</v>
      </c>
      <c r="B1205" s="287"/>
      <c r="C1205" s="1081" t="s">
        <v>3506</v>
      </c>
      <c r="D1205" s="286"/>
    </row>
    <row r="1206" spans="1:4" x14ac:dyDescent="0.25">
      <c r="A1206" s="1074" t="s">
        <v>3489</v>
      </c>
      <c r="B1206" s="287"/>
      <c r="C1206" s="1081" t="s">
        <v>3507</v>
      </c>
      <c r="D1206" s="286"/>
    </row>
    <row r="1207" spans="1:4" x14ac:dyDescent="0.25">
      <c r="A1207" s="1074" t="s">
        <v>3488</v>
      </c>
      <c r="B1207" s="287"/>
      <c r="C1207" s="1081" t="s">
        <v>3509</v>
      </c>
      <c r="D1207" s="286"/>
    </row>
    <row r="1208" spans="1:4" ht="25" x14ac:dyDescent="0.25">
      <c r="A1208" s="286" t="s">
        <v>2009</v>
      </c>
      <c r="B1208" s="287"/>
      <c r="C1208" s="287" t="s">
        <v>3126</v>
      </c>
      <c r="D1208" s="286"/>
    </row>
    <row r="1209" spans="1:4" x14ac:dyDescent="0.25">
      <c r="A1209" s="286" t="s">
        <v>2161</v>
      </c>
      <c r="B1209" s="287"/>
      <c r="C1209" s="287" t="s">
        <v>3127</v>
      </c>
      <c r="D1209" s="286"/>
    </row>
    <row r="1210" spans="1:4" x14ac:dyDescent="0.25">
      <c r="A1210" s="286" t="s">
        <v>1862</v>
      </c>
      <c r="B1210" s="287"/>
      <c r="C1210" s="287" t="s">
        <v>3128</v>
      </c>
      <c r="D1210" s="286"/>
    </row>
    <row r="1211" spans="1:4" x14ac:dyDescent="0.25">
      <c r="A1211" s="286" t="s">
        <v>3129</v>
      </c>
      <c r="B1211" s="287"/>
      <c r="C1211" s="287" t="s">
        <v>3130</v>
      </c>
      <c r="D1211" s="286"/>
    </row>
    <row r="1212" spans="1:4" x14ac:dyDescent="0.25">
      <c r="A1212" s="286" t="s">
        <v>2874</v>
      </c>
      <c r="B1212" s="287"/>
      <c r="C1212" s="287" t="s">
        <v>3131</v>
      </c>
      <c r="D1212" s="286"/>
    </row>
    <row r="1213" spans="1:4" x14ac:dyDescent="0.25">
      <c r="A1213" s="286" t="s">
        <v>2192</v>
      </c>
      <c r="B1213" s="287"/>
      <c r="C1213" s="287" t="s">
        <v>3132</v>
      </c>
      <c r="D1213" s="286"/>
    </row>
    <row r="1214" spans="1:4" x14ac:dyDescent="0.25">
      <c r="A1214" s="452" t="s">
        <v>3234</v>
      </c>
      <c r="B1214" s="453"/>
      <c r="C1214" s="286" t="s">
        <v>3243</v>
      </c>
      <c r="D1214" s="452"/>
    </row>
    <row r="1215" spans="1:4" x14ac:dyDescent="0.25">
      <c r="A1215" s="452" t="s">
        <v>3235</v>
      </c>
      <c r="B1215" s="453"/>
      <c r="C1215" s="286" t="s">
        <v>3244</v>
      </c>
      <c r="D1215" s="452"/>
    </row>
    <row r="1216" spans="1:4" x14ac:dyDescent="0.25">
      <c r="A1216" s="452" t="s">
        <v>3236</v>
      </c>
      <c r="B1216" s="453"/>
      <c r="C1216" s="286" t="s">
        <v>3240</v>
      </c>
      <c r="D1216" s="452"/>
    </row>
    <row r="1217" spans="1:4" x14ac:dyDescent="0.25">
      <c r="A1217" s="452" t="s">
        <v>3237</v>
      </c>
      <c r="B1217" s="453"/>
      <c r="C1217" s="286" t="s">
        <v>3241</v>
      </c>
      <c r="D1217" s="452"/>
    </row>
    <row r="1218" spans="1:4" x14ac:dyDescent="0.25">
      <c r="A1218" s="286" t="s">
        <v>3187</v>
      </c>
      <c r="B1218" s="453"/>
      <c r="C1218" s="286" t="s">
        <v>3242</v>
      </c>
      <c r="D1218" s="452"/>
    </row>
    <row r="1219" spans="1:4" x14ac:dyDescent="0.25">
      <c r="A1219" s="452" t="s">
        <v>3188</v>
      </c>
      <c r="B1219" s="453"/>
      <c r="C1219" s="286" t="s">
        <v>3188</v>
      </c>
      <c r="D1219" s="452"/>
    </row>
    <row r="1220" spans="1:4" x14ac:dyDescent="0.25">
      <c r="A1220" s="452" t="s">
        <v>3189</v>
      </c>
      <c r="B1220" s="453"/>
      <c r="C1220" s="452" t="s">
        <v>3238</v>
      </c>
      <c r="D1220" s="452"/>
    </row>
    <row r="1221" spans="1:4" x14ac:dyDescent="0.25">
      <c r="A1221" s="452" t="s">
        <v>3169</v>
      </c>
      <c r="B1221" s="453"/>
      <c r="C1221" s="452" t="s">
        <v>3239</v>
      </c>
      <c r="D1221" s="452"/>
    </row>
    <row r="1222" spans="1:4" x14ac:dyDescent="0.25">
      <c r="A1222" s="452" t="s">
        <v>3190</v>
      </c>
      <c r="B1222" s="453"/>
      <c r="C1222" s="286" t="s">
        <v>3245</v>
      </c>
      <c r="D1222" s="452"/>
    </row>
    <row r="1223" spans="1:4" x14ac:dyDescent="0.25">
      <c r="A1223" s="452" t="s">
        <v>3192</v>
      </c>
      <c r="B1223" s="453"/>
      <c r="C1223" s="286" t="s">
        <v>3247</v>
      </c>
      <c r="D1223" s="452"/>
    </row>
    <row r="1224" spans="1:4" x14ac:dyDescent="0.25">
      <c r="A1224" s="452" t="s">
        <v>3191</v>
      </c>
      <c r="B1224" s="453"/>
      <c r="C1224" s="286" t="s">
        <v>3246</v>
      </c>
      <c r="D1224" s="452"/>
    </row>
    <row r="1225" spans="1:4" x14ac:dyDescent="0.25">
      <c r="A1225" s="286" t="s">
        <v>3210</v>
      </c>
      <c r="B1225" s="453"/>
      <c r="C1225" s="286" t="s">
        <v>3248</v>
      </c>
      <c r="D1225" s="452"/>
    </row>
    <row r="1226" spans="1:4" x14ac:dyDescent="0.25">
      <c r="A1226" s="452" t="s">
        <v>3193</v>
      </c>
      <c r="B1226" s="453"/>
      <c r="C1226" s="286" t="s">
        <v>3249</v>
      </c>
      <c r="D1226" s="452"/>
    </row>
    <row r="1227" spans="1:4" x14ac:dyDescent="0.25">
      <c r="A1227" s="286" t="s">
        <v>3250</v>
      </c>
      <c r="B1227" s="287"/>
      <c r="C1227" s="286" t="s">
        <v>3251</v>
      </c>
      <c r="D1227" s="286"/>
    </row>
    <row r="1228" spans="1:4" x14ac:dyDescent="0.25">
      <c r="A1228" s="287" t="s">
        <v>3215</v>
      </c>
      <c r="B1228" s="287"/>
      <c r="C1228" s="286" t="s">
        <v>3258</v>
      </c>
      <c r="D1228" s="286"/>
    </row>
    <row r="1229" spans="1:4" x14ac:dyDescent="0.25">
      <c r="A1229" s="286" t="s">
        <v>3211</v>
      </c>
      <c r="B1229" s="287"/>
      <c r="C1229" s="286" t="s">
        <v>3256</v>
      </c>
      <c r="D1229" s="286"/>
    </row>
    <row r="1230" spans="1:4" x14ac:dyDescent="0.25">
      <c r="A1230" s="286" t="s">
        <v>3212</v>
      </c>
      <c r="B1230" s="287"/>
      <c r="C1230" s="286" t="s">
        <v>3255</v>
      </c>
      <c r="D1230" s="286"/>
    </row>
    <row r="1231" spans="1:4" x14ac:dyDescent="0.25">
      <c r="A1231" s="286" t="s">
        <v>3219</v>
      </c>
      <c r="B1231" s="287"/>
      <c r="C1231" s="286" t="s">
        <v>3254</v>
      </c>
      <c r="D1231" s="286"/>
    </row>
    <row r="1232" spans="1:4" x14ac:dyDescent="0.25">
      <c r="A1232" s="286" t="s">
        <v>3213</v>
      </c>
      <c r="B1232" s="287"/>
      <c r="C1232" s="286" t="s">
        <v>3253</v>
      </c>
      <c r="D1232" s="286"/>
    </row>
    <row r="1233" spans="1:4" x14ac:dyDescent="0.25">
      <c r="A1233" s="286" t="s">
        <v>3214</v>
      </c>
      <c r="B1233" s="287"/>
      <c r="C1233" s="286" t="s">
        <v>3252</v>
      </c>
      <c r="D1233" s="286"/>
    </row>
    <row r="1234" spans="1:4" x14ac:dyDescent="0.25">
      <c r="A1234" s="286" t="s">
        <v>3274</v>
      </c>
      <c r="B1234" s="287"/>
      <c r="C1234" s="286" t="s">
        <v>3273</v>
      </c>
      <c r="D1234" s="286"/>
    </row>
    <row r="1235" spans="1:4" x14ac:dyDescent="0.25">
      <c r="A1235" s="286" t="s">
        <v>3218</v>
      </c>
      <c r="B1235" s="287"/>
      <c r="C1235" s="286" t="s">
        <v>3257</v>
      </c>
      <c r="D1235" s="286"/>
    </row>
    <row r="1236" spans="1:4" x14ac:dyDescent="0.25">
      <c r="A1236" s="286" t="s">
        <v>3261</v>
      </c>
      <c r="B1236" s="287"/>
      <c r="C1236" s="286" t="s">
        <v>3260</v>
      </c>
      <c r="D1236" s="286"/>
    </row>
    <row r="1237" spans="1:4" x14ac:dyDescent="0.25">
      <c r="A1237" s="452" t="s">
        <v>3269</v>
      </c>
      <c r="B1237" s="453"/>
      <c r="C1237" s="452" t="s">
        <v>3270</v>
      </c>
      <c r="D1237" s="452"/>
    </row>
    <row r="1238" spans="1:4" x14ac:dyDescent="0.25">
      <c r="A1238" s="452" t="s">
        <v>3271</v>
      </c>
      <c r="B1238" s="453"/>
      <c r="C1238" s="452" t="s">
        <v>3272</v>
      </c>
      <c r="D1238" s="452"/>
    </row>
    <row r="1239" spans="1:4" x14ac:dyDescent="0.25">
      <c r="A1239" s="830" t="s">
        <v>3337</v>
      </c>
      <c r="B1239" s="831"/>
      <c r="C1239" s="830" t="s">
        <v>3338</v>
      </c>
      <c r="D1239" s="830"/>
    </row>
    <row r="1240" spans="1:4" x14ac:dyDescent="0.25">
      <c r="A1240" s="830" t="s">
        <v>3329</v>
      </c>
      <c r="B1240" s="831"/>
      <c r="C1240" s="830" t="s">
        <v>3339</v>
      </c>
      <c r="D1240" s="830"/>
    </row>
    <row r="1241" spans="1:4" x14ac:dyDescent="0.25">
      <c r="A1241" s="830" t="s">
        <v>3330</v>
      </c>
      <c r="B1241" s="831"/>
      <c r="C1241" s="830" t="s">
        <v>3340</v>
      </c>
      <c r="D1241" s="830"/>
    </row>
    <row r="1242" spans="1:4" x14ac:dyDescent="0.25">
      <c r="A1242" s="830" t="s">
        <v>3331</v>
      </c>
      <c r="B1242" s="831"/>
      <c r="C1242" s="830" t="s">
        <v>3341</v>
      </c>
      <c r="D1242" s="830"/>
    </row>
    <row r="1243" spans="1:4" x14ac:dyDescent="0.25">
      <c r="A1243" s="286" t="s">
        <v>3494</v>
      </c>
      <c r="B1243" s="831"/>
      <c r="C1243" s="286" t="s">
        <v>3495</v>
      </c>
      <c r="D1243" s="830"/>
    </row>
    <row r="1244" spans="1:4" x14ac:dyDescent="0.25">
      <c r="A1244" s="830" t="s">
        <v>3332</v>
      </c>
      <c r="B1244" s="831"/>
      <c r="C1244" s="830" t="s">
        <v>1724</v>
      </c>
      <c r="D1244" s="830"/>
    </row>
    <row r="1245" spans="1:4" x14ac:dyDescent="0.25">
      <c r="A1245" s="830" t="s">
        <v>3333</v>
      </c>
      <c r="B1245" s="831"/>
      <c r="C1245" s="830"/>
      <c r="D1245" s="830"/>
    </row>
    <row r="1246" spans="1:4" x14ac:dyDescent="0.25">
      <c r="A1246" s="830" t="s">
        <v>3334</v>
      </c>
      <c r="B1246" s="831"/>
      <c r="C1246" s="830"/>
      <c r="D1246" s="830"/>
    </row>
    <row r="1247" spans="1:4" x14ac:dyDescent="0.25">
      <c r="A1247" s="830" t="s">
        <v>3335</v>
      </c>
      <c r="B1247" s="831"/>
      <c r="C1247" s="830"/>
      <c r="D1247" s="830"/>
    </row>
    <row r="1248" spans="1:4" x14ac:dyDescent="0.25">
      <c r="A1248" s="830" t="s">
        <v>3336</v>
      </c>
      <c r="B1248" s="831"/>
      <c r="C1248" s="830" t="s">
        <v>3344</v>
      </c>
      <c r="D1248" s="830"/>
    </row>
    <row r="1249" spans="1:4" x14ac:dyDescent="0.25">
      <c r="A1249" s="286" t="s">
        <v>209</v>
      </c>
      <c r="B1249" s="287"/>
      <c r="C1249" s="286" t="s">
        <v>3546</v>
      </c>
      <c r="D1249" s="286"/>
    </row>
    <row r="1250" spans="1:4" x14ac:dyDescent="0.25">
      <c r="A1250" s="286" t="s">
        <v>3541</v>
      </c>
      <c r="B1250" s="287"/>
      <c r="C1250" s="286" t="s">
        <v>3547</v>
      </c>
      <c r="D1250" s="286"/>
    </row>
    <row r="1251" spans="1:4" x14ac:dyDescent="0.25">
      <c r="A1251" s="286" t="s">
        <v>3540</v>
      </c>
      <c r="B1251" s="287"/>
      <c r="C1251" s="286" t="s">
        <v>3548</v>
      </c>
      <c r="D1251" s="286"/>
    </row>
    <row r="1252" spans="1:4" x14ac:dyDescent="0.25">
      <c r="A1252" s="1116" t="s">
        <v>3544</v>
      </c>
      <c r="B1252" s="1117"/>
      <c r="C1252" s="1116" t="s">
        <v>3549</v>
      </c>
      <c r="D1252" s="1116"/>
    </row>
    <row r="1253" spans="1:4" x14ac:dyDescent="0.25">
      <c r="A1253" s="286" t="s">
        <v>3545</v>
      </c>
      <c r="B1253" s="287"/>
      <c r="C1253" s="286" t="s">
        <v>3550</v>
      </c>
      <c r="D1253" s="286"/>
    </row>
    <row r="1254" spans="1:4" x14ac:dyDescent="0.25">
      <c r="A1254" s="286" t="s">
        <v>3528</v>
      </c>
      <c r="B1254" s="287"/>
      <c r="C1254" s="286" t="s">
        <v>3551</v>
      </c>
      <c r="D1254" s="286"/>
    </row>
    <row r="1255" spans="1:4" x14ac:dyDescent="0.25">
      <c r="A1255" s="1116" t="s">
        <v>3529</v>
      </c>
      <c r="B1255" s="1117"/>
      <c r="C1255" s="1116" t="s">
        <v>3552</v>
      </c>
      <c r="D1255" s="1116"/>
    </row>
    <row r="1256" spans="1:4" x14ac:dyDescent="0.25">
      <c r="A1256" s="1116" t="s">
        <v>3530</v>
      </c>
      <c r="B1256" s="1117"/>
      <c r="C1256" s="1116" t="s">
        <v>3553</v>
      </c>
      <c r="D1256" s="1116"/>
    </row>
    <row r="1257" spans="1:4" x14ac:dyDescent="0.25">
      <c r="A1257" s="1116" t="s">
        <v>3531</v>
      </c>
      <c r="B1257" s="1117"/>
      <c r="C1257" s="1116" t="s">
        <v>3554</v>
      </c>
      <c r="D1257" s="1116"/>
    </row>
    <row r="1258" spans="1:4" x14ac:dyDescent="0.25">
      <c r="A1258" s="1116" t="s">
        <v>3532</v>
      </c>
      <c r="B1258" s="1117"/>
      <c r="C1258" s="1116" t="s">
        <v>3555</v>
      </c>
      <c r="D1258" s="1116"/>
    </row>
    <row r="1259" spans="1:4" x14ac:dyDescent="0.25">
      <c r="A1259" s="1116" t="s">
        <v>3533</v>
      </c>
      <c r="B1259" s="1117"/>
      <c r="C1259" s="1116" t="s">
        <v>3556</v>
      </c>
      <c r="D1259" s="1116"/>
    </row>
    <row r="1260" spans="1:4" x14ac:dyDescent="0.25">
      <c r="A1260" s="1116" t="s">
        <v>3534</v>
      </c>
      <c r="B1260" s="1117"/>
      <c r="C1260" s="1116" t="s">
        <v>3557</v>
      </c>
      <c r="D1260" s="1116"/>
    </row>
    <row r="1261" spans="1:4" x14ac:dyDescent="0.25">
      <c r="A1261" s="1116" t="s">
        <v>3535</v>
      </c>
      <c r="B1261" s="1117"/>
      <c r="C1261" s="1116" t="s">
        <v>3558</v>
      </c>
      <c r="D1261" s="1116"/>
    </row>
    <row r="1262" spans="1:4" x14ac:dyDescent="0.25">
      <c r="A1262" s="1116" t="s">
        <v>3536</v>
      </c>
      <c r="B1262" s="1117"/>
      <c r="C1262" s="1116" t="s">
        <v>3559</v>
      </c>
      <c r="D1262" s="1116"/>
    </row>
    <row r="1263" spans="1:4" x14ac:dyDescent="0.25">
      <c r="A1263" s="1116" t="s">
        <v>3537</v>
      </c>
      <c r="B1263" s="1117"/>
      <c r="C1263" s="1116" t="s">
        <v>3560</v>
      </c>
      <c r="D1263" s="1116"/>
    </row>
    <row r="1264" spans="1:4" x14ac:dyDescent="0.25">
      <c r="A1264" s="1116" t="s">
        <v>3567</v>
      </c>
      <c r="B1264" s="1117"/>
      <c r="C1264" s="1116" t="s">
        <v>3570</v>
      </c>
      <c r="D1264" s="1116"/>
    </row>
    <row r="1265" spans="1:4" x14ac:dyDescent="0.25">
      <c r="A1265" s="1116" t="s">
        <v>3538</v>
      </c>
      <c r="B1265" s="1117"/>
      <c r="C1265" s="1116" t="s">
        <v>3561</v>
      </c>
      <c r="D1265" s="1116"/>
    </row>
    <row r="1266" spans="1:4" x14ac:dyDescent="0.25">
      <c r="A1266" s="1116" t="s">
        <v>3539</v>
      </c>
      <c r="B1266" s="1117"/>
      <c r="C1266" s="1116" t="s">
        <v>3562</v>
      </c>
      <c r="D1266" s="1116"/>
    </row>
    <row r="1267" spans="1:4" x14ac:dyDescent="0.25">
      <c r="A1267" s="286" t="s">
        <v>3573</v>
      </c>
      <c r="B1267" s="1117"/>
      <c r="C1267" s="1116" t="s">
        <v>3524</v>
      </c>
      <c r="D1267" s="1116"/>
    </row>
    <row r="1268" spans="1:4" x14ac:dyDescent="0.25">
      <c r="A1268" s="286" t="s">
        <v>3516</v>
      </c>
      <c r="B1268" s="287"/>
      <c r="C1268" s="286" t="s">
        <v>3563</v>
      </c>
      <c r="D1268" s="286"/>
    </row>
    <row r="1269" spans="1:4" x14ac:dyDescent="0.25">
      <c r="A1269" s="1116" t="s">
        <v>3487</v>
      </c>
      <c r="B1269" s="1117"/>
      <c r="C1269" s="1116" t="s">
        <v>3525</v>
      </c>
      <c r="D1269" s="1116"/>
    </row>
    <row r="1270" spans="1:4" x14ac:dyDescent="0.25">
      <c r="A1270" s="1116" t="s">
        <v>3519</v>
      </c>
      <c r="B1270" s="1117"/>
      <c r="C1270" s="1116" t="s">
        <v>3526</v>
      </c>
      <c r="D1270" s="1116"/>
    </row>
    <row r="1271" spans="1:4" x14ac:dyDescent="0.25">
      <c r="A1271" s="1116" t="s">
        <v>3520</v>
      </c>
      <c r="B1271" s="1117"/>
      <c r="C1271" s="1116" t="s">
        <v>3527</v>
      </c>
      <c r="D1271" s="1116"/>
    </row>
    <row r="1272" spans="1:4" x14ac:dyDescent="0.25">
      <c r="A1272" s="286" t="s">
        <v>3542</v>
      </c>
      <c r="B1272" s="1117"/>
      <c r="C1272" s="286" t="s">
        <v>3564</v>
      </c>
      <c r="D1272" s="1116"/>
    </row>
    <row r="1273" spans="1:4" x14ac:dyDescent="0.25">
      <c r="A1273" s="286" t="s">
        <v>3517</v>
      </c>
      <c r="B1273" s="1117"/>
      <c r="C1273" s="286" t="s">
        <v>3565</v>
      </c>
      <c r="D1273" s="1116"/>
    </row>
    <row r="1274" spans="1:4" x14ac:dyDescent="0.25">
      <c r="A1274" s="286" t="s">
        <v>3518</v>
      </c>
      <c r="B1274" s="1117"/>
      <c r="C1274" s="286" t="s">
        <v>3566</v>
      </c>
      <c r="D1274" s="1116"/>
    </row>
    <row r="1275" spans="1:4" x14ac:dyDescent="0.25">
      <c r="A1275" s="1116" t="s">
        <v>3569</v>
      </c>
      <c r="B1275" s="1117"/>
      <c r="C1275" s="1116" t="s">
        <v>3571</v>
      </c>
      <c r="D1275" s="1116"/>
    </row>
    <row r="1276" spans="1:4" x14ac:dyDescent="0.25">
      <c r="A1276" s="286" t="s">
        <v>3568</v>
      </c>
      <c r="B1276" s="287"/>
      <c r="C1276" s="286" t="s">
        <v>3572</v>
      </c>
      <c r="D1276" s="286"/>
    </row>
    <row r="1277" spans="1:4" x14ac:dyDescent="0.25">
      <c r="A1277" s="286" t="s">
        <v>3574</v>
      </c>
      <c r="B1277" s="287"/>
      <c r="C1277" s="286" t="s">
        <v>3575</v>
      </c>
      <c r="D1277" s="286"/>
    </row>
    <row r="1278" spans="1:4" x14ac:dyDescent="0.25">
      <c r="A1278" s="286" t="s">
        <v>3580</v>
      </c>
      <c r="B1278" s="1121"/>
      <c r="C1278" s="1120" t="s">
        <v>3579</v>
      </c>
      <c r="D1278" s="1120"/>
    </row>
    <row r="1279" spans="1:4" x14ac:dyDescent="0.25">
      <c r="A1279" s="286" t="s">
        <v>3577</v>
      </c>
      <c r="B1279" s="1121"/>
      <c r="C1279" s="1120" t="s">
        <v>3564</v>
      </c>
      <c r="D1279" s="1120"/>
    </row>
    <row r="1280" spans="1:4" x14ac:dyDescent="0.25">
      <c r="A1280" s="286" t="s">
        <v>3578</v>
      </c>
      <c r="B1280" s="1121"/>
      <c r="C1280" s="1120" t="s">
        <v>3581</v>
      </c>
      <c r="D1280" s="1120"/>
    </row>
    <row r="1281" spans="1:4" x14ac:dyDescent="0.25">
      <c r="A1281" s="286" t="s">
        <v>3576</v>
      </c>
      <c r="B1281" s="1121"/>
      <c r="C1281" s="1120" t="s">
        <v>3582</v>
      </c>
      <c r="D1281" s="1120"/>
    </row>
    <row r="1282" spans="1:4" x14ac:dyDescent="0.25">
      <c r="A1282" s="286" t="s">
        <v>3583</v>
      </c>
      <c r="B1282" s="1121"/>
      <c r="C1282" s="1120" t="s">
        <v>3584</v>
      </c>
      <c r="D1282" s="1120"/>
    </row>
    <row r="1283" spans="1:4" x14ac:dyDescent="0.25">
      <c r="A1283" s="275" t="s">
        <v>3585</v>
      </c>
      <c r="C1283" s="275" t="s">
        <v>3586</v>
      </c>
      <c r="D1283" s="286"/>
    </row>
    <row r="1284" spans="1:4" x14ac:dyDescent="0.25">
      <c r="A1284" s="275" t="s">
        <v>3573</v>
      </c>
      <c r="C1284" s="275" t="s">
        <v>3524</v>
      </c>
      <c r="D1284" s="286"/>
    </row>
    <row r="1285" spans="1:4" x14ac:dyDescent="0.25">
      <c r="A1285" s="275" t="s">
        <v>3597</v>
      </c>
      <c r="C1285" s="275" t="s">
        <v>3600</v>
      </c>
      <c r="D1285" s="286"/>
    </row>
    <row r="1286" spans="1:4" x14ac:dyDescent="0.25">
      <c r="A1286" s="286" t="s">
        <v>3596</v>
      </c>
      <c r="B1286" s="287"/>
      <c r="C1286" s="287" t="s">
        <v>3601</v>
      </c>
      <c r="D1286" s="286"/>
    </row>
    <row r="1287" spans="1:4" x14ac:dyDescent="0.25">
      <c r="A1287" s="286" t="s">
        <v>3598</v>
      </c>
      <c r="B1287" s="287"/>
      <c r="C1287" s="287" t="s">
        <v>3602</v>
      </c>
      <c r="D1287" s="286"/>
    </row>
    <row r="1288" spans="1:4" x14ac:dyDescent="0.25">
      <c r="A1288" s="286" t="s">
        <v>3599</v>
      </c>
      <c r="B1288" s="287"/>
      <c r="C1288" s="286" t="s">
        <v>3603</v>
      </c>
      <c r="D1288" s="286"/>
    </row>
    <row r="1289" spans="1:4" x14ac:dyDescent="0.25">
      <c r="A1289" s="1120" t="s">
        <v>3486</v>
      </c>
      <c r="B1289" s="1121"/>
      <c r="C1289" s="286" t="s">
        <v>3604</v>
      </c>
      <c r="D1289" s="1120"/>
    </row>
    <row r="1290" spans="1:4" x14ac:dyDescent="0.25">
      <c r="A1290" s="286" t="s">
        <v>3617</v>
      </c>
      <c r="B1290" s="287"/>
      <c r="C1290" s="286" t="s">
        <v>3654</v>
      </c>
      <c r="D1290" s="286"/>
    </row>
    <row r="1291" spans="1:4" x14ac:dyDescent="0.25">
      <c r="A1291" s="286" t="s">
        <v>3622</v>
      </c>
      <c r="B1291" s="287"/>
      <c r="C1291" s="286" t="s">
        <v>3627</v>
      </c>
      <c r="D1291" s="286"/>
    </row>
    <row r="1292" spans="1:4" x14ac:dyDescent="0.25">
      <c r="A1292" s="286" t="s">
        <v>3626</v>
      </c>
      <c r="B1292" s="287"/>
      <c r="C1292" s="286" t="s">
        <v>3628</v>
      </c>
      <c r="D1292" s="286"/>
    </row>
    <row r="1293" spans="1:4" x14ac:dyDescent="0.25">
      <c r="A1293" s="286" t="s">
        <v>3624</v>
      </c>
      <c r="B1293" s="287"/>
      <c r="C1293" s="286" t="s">
        <v>3629</v>
      </c>
      <c r="D1293" s="286"/>
    </row>
    <row r="1294" spans="1:4" x14ac:dyDescent="0.25">
      <c r="A1294" s="286" t="s">
        <v>3625</v>
      </c>
      <c r="B1294" s="287"/>
      <c r="C1294" s="286" t="s">
        <v>3630</v>
      </c>
      <c r="D1294" s="286"/>
    </row>
    <row r="1295" spans="1:4" x14ac:dyDescent="0.25">
      <c r="A1295" s="286" t="s">
        <v>3618</v>
      </c>
      <c r="B1295" s="287"/>
      <c r="C1295" s="286" t="s">
        <v>3631</v>
      </c>
      <c r="D1295" s="286"/>
    </row>
    <row r="1296" spans="1:4" x14ac:dyDescent="0.25">
      <c r="A1296" s="286" t="s">
        <v>3619</v>
      </c>
      <c r="B1296" s="287"/>
      <c r="C1296" s="286" t="s">
        <v>3632</v>
      </c>
      <c r="D1296" s="286"/>
    </row>
    <row r="1297" spans="1:4" x14ac:dyDescent="0.25">
      <c r="A1297" s="286" t="s">
        <v>3620</v>
      </c>
      <c r="B1297" s="287"/>
      <c r="C1297" s="286" t="s">
        <v>3633</v>
      </c>
      <c r="D1297" s="286"/>
    </row>
    <row r="1298" spans="1:4" x14ac:dyDescent="0.25">
      <c r="A1298" s="286" t="s">
        <v>3621</v>
      </c>
      <c r="B1298" s="287"/>
      <c r="C1298" s="286" t="s">
        <v>3634</v>
      </c>
      <c r="D1298" s="286"/>
    </row>
    <row r="1299" spans="1:4" x14ac:dyDescent="0.25">
      <c r="A1299" s="286" t="s">
        <v>3623</v>
      </c>
      <c r="B1299" s="287"/>
      <c r="C1299" s="286" t="s">
        <v>3635</v>
      </c>
      <c r="D1299" s="286"/>
    </row>
    <row r="1300" spans="1:4" x14ac:dyDescent="0.25">
      <c r="A1300" s="286"/>
      <c r="B1300" s="287"/>
      <c r="C1300" s="286"/>
      <c r="D1300" s="286"/>
    </row>
  </sheetData>
  <sheetProtection autoFilter="0"/>
  <pageMargins left="0.7" right="0.7" top="0.75" bottom="0.75" header="0.3" footer="0.3"/>
  <pageSetup paperSize="9" orientation="portrait" horizontalDpi="300" verticalDpi="300"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FF0000"/>
  </sheetPr>
  <dimension ref="A1:XFD1030"/>
  <sheetViews>
    <sheetView workbookViewId="0">
      <pane xSplit="5" ySplit="2" topLeftCell="H3" activePane="bottomRight" state="frozen"/>
      <selection pane="topRight"/>
      <selection pane="bottomLeft"/>
      <selection pane="bottomRight"/>
    </sheetView>
  </sheetViews>
  <sheetFormatPr defaultColWidth="8.84375" defaultRowHeight="12.5" x14ac:dyDescent="0.35"/>
  <cols>
    <col min="1" max="1" width="7.4609375" style="281" customWidth="1"/>
    <col min="2" max="2" width="5.765625" style="281" customWidth="1"/>
    <col min="3" max="3" width="5.53515625" style="281" customWidth="1"/>
    <col min="4" max="4" width="59" style="281" customWidth="1"/>
    <col min="5" max="5" width="12.84375" style="281" customWidth="1"/>
    <col min="6" max="6" width="53" style="281" customWidth="1"/>
    <col min="7" max="7" width="13.84375" style="281" customWidth="1"/>
    <col min="8" max="8" width="60.69140625" style="281" customWidth="1"/>
    <col min="9" max="16384" width="8.84375" style="281"/>
  </cols>
  <sheetData>
    <row r="1" spans="1:8" ht="13" x14ac:dyDescent="0.35">
      <c r="C1" s="265" t="s">
        <v>822</v>
      </c>
      <c r="F1" s="284"/>
      <c r="G1" s="284"/>
      <c r="H1" s="284"/>
    </row>
    <row r="2" spans="1:8" ht="13" x14ac:dyDescent="0.35">
      <c r="A2" s="188" t="s">
        <v>266</v>
      </c>
      <c r="B2" s="188" t="s">
        <v>3323</v>
      </c>
      <c r="C2" s="188" t="s">
        <v>1442</v>
      </c>
      <c r="D2" s="265" t="s">
        <v>823</v>
      </c>
      <c r="E2" s="265" t="s">
        <v>1440</v>
      </c>
      <c r="F2" s="265" t="s">
        <v>824</v>
      </c>
      <c r="G2" s="265" t="s">
        <v>1441</v>
      </c>
      <c r="H2" s="265" t="s">
        <v>825</v>
      </c>
    </row>
    <row r="3" spans="1:8" s="1" customFormat="1" ht="26" x14ac:dyDescent="0.25">
      <c r="C3" s="258" t="s">
        <v>826</v>
      </c>
      <c r="D3" s="249"/>
      <c r="E3" s="249"/>
      <c r="F3" s="249"/>
      <c r="G3" s="249"/>
      <c r="H3" s="249"/>
    </row>
    <row r="4" spans="1:8" s="1" customFormat="1" ht="13" hidden="1" x14ac:dyDescent="0.25">
      <c r="C4" s="272"/>
      <c r="D4" s="273" t="s">
        <v>419</v>
      </c>
      <c r="E4" s="273"/>
      <c r="F4" s="273" t="e">
        <f>VLOOKUP(D4,Translate!$A$3:$D$1213,3,FALSE)</f>
        <v>#N/A</v>
      </c>
      <c r="G4" s="273" t="str">
        <f>IF(E4="","",VLOOKUP(E4,Translate!$G$3:$H$168,2,FALSE))</f>
        <v/>
      </c>
      <c r="H4" s="281" t="str">
        <f>IF(FrontPage!$E$3=1,F4&amp;G4,D4&amp;E4)</f>
        <v>Please select your authority to make</v>
      </c>
    </row>
    <row r="5" spans="1:8" s="1" customFormat="1" ht="13" hidden="1" x14ac:dyDescent="0.25">
      <c r="C5" s="272"/>
      <c r="D5" s="273" t="s">
        <v>420</v>
      </c>
      <c r="E5" s="273"/>
      <c r="F5" s="273" t="e">
        <f>VLOOKUP(D5,Translate!$A$3:$D$1213,3,FALSE)</f>
        <v>#N/A</v>
      </c>
      <c r="G5" s="273" t="str">
        <f>IF(E5="","",VLOOKUP(E5,Translate!$G$3:$H$168,2,FALSE))</f>
        <v/>
      </c>
      <c r="H5" s="281" t="str">
        <f>IF(FrontPage!$E$3=1,F5&amp;G5,D5&amp;E5)</f>
        <v>the form available for completion</v>
      </c>
    </row>
    <row r="6" spans="1:8" s="1" customFormat="1" x14ac:dyDescent="0.25">
      <c r="D6" s="1" t="s">
        <v>2066</v>
      </c>
      <c r="F6" s="273" t="str">
        <f>VLOOKUP(D6,Translate!$A$3:$D$1213,3,FALSE)</f>
        <v>Alldro Refeniw</v>
      </c>
      <c r="G6" s="273" t="str">
        <f>IF(E6="","",VLOOKUP(E6,Translate!$G$3:$H$1208,2,FALSE))</f>
        <v/>
      </c>
      <c r="H6" s="281" t="str">
        <f>IF(FrontPage!$E$3=1,F6&amp;G6,D6&amp;E6)</f>
        <v>Revenue Outturn</v>
      </c>
    </row>
    <row r="7" spans="1:8" s="1" customFormat="1" x14ac:dyDescent="0.25">
      <c r="D7" s="1033" t="str">
        <f>"RO "&amp;LEFT(year,4)&amp;"-"&amp;RIGHT(year,2)</f>
        <v>RO 2025-26</v>
      </c>
      <c r="F7" s="1034" t="str">
        <f>VLOOKUP(D7,Translate!$A$3:$D$1213,3,FALSE)</f>
        <v>RO 2025-26</v>
      </c>
      <c r="G7" s="273" t="str">
        <f>IF(E7="","",VLOOKUP(E7,Translate!$G$3:$H$1208,2,FALSE))</f>
        <v/>
      </c>
      <c r="H7" s="1035" t="str">
        <f>IF(FrontPage!$E$3=1,F7&amp;G7,D7&amp;E7)</f>
        <v>RO 2025-26</v>
      </c>
    </row>
    <row r="8" spans="1:8" s="1" customFormat="1" ht="25" x14ac:dyDescent="0.25">
      <c r="D8" s="189" t="s">
        <v>421</v>
      </c>
      <c r="F8" s="273" t="str">
        <f>VLOOKUP(D8,Translate!$A$3:$D$1213,3,FALSE)</f>
        <v>Rhowch enw a rhif ffôn y person y gallwn gysylltu â hwy ar gyfer ymholiadau:-</v>
      </c>
      <c r="G8" s="273" t="str">
        <f>IF(E8="","",VLOOKUP(E8,Translate!$G$3:$H$1208,2,FALSE))</f>
        <v/>
      </c>
      <c r="H8" s="281" t="str">
        <f>IF(FrontPage!$E$3=1,F8&amp;G8,D8&amp;E8)</f>
        <v>Please give the name and telephone number of the person who we may contact in case of queries:-</v>
      </c>
    </row>
    <row r="9" spans="1:8" s="1" customFormat="1" x14ac:dyDescent="0.25">
      <c r="D9" s="1" t="s">
        <v>422</v>
      </c>
      <c r="F9" s="273" t="str">
        <f>VLOOKUP(D9,Translate!$A$3:$D$1213,3,FALSE)</f>
        <v>Enw:</v>
      </c>
      <c r="G9" s="273" t="str">
        <f>IF(E9="","",VLOOKUP(E9,Translate!$G$3:$H$1208,2,FALSE))</f>
        <v/>
      </c>
      <c r="H9" s="281" t="str">
        <f>IF(FrontPage!$E$3=1,F9&amp;G9,D9&amp;E9)</f>
        <v>Name:</v>
      </c>
    </row>
    <row r="10" spans="1:8" s="1" customFormat="1" x14ac:dyDescent="0.25">
      <c r="D10" s="1" t="s">
        <v>423</v>
      </c>
      <c r="F10" s="273" t="str">
        <f>VLOOKUP(D10,Translate!$A$3:$D$1213,3,FALSE)</f>
        <v>E-bost (rhowch Amh os nad yw ar gael):</v>
      </c>
      <c r="G10" s="273" t="str">
        <f>IF(E10="","",VLOOKUP(E10,Translate!$G$3:$H$1208,2,FALSE))</f>
        <v/>
      </c>
      <c r="H10" s="281" t="str">
        <f>IF(FrontPage!$E$3=1,F10&amp;G10,D10&amp;E10)</f>
        <v>E-mail (please enter N/A if unavailable):</v>
      </c>
    </row>
    <row r="11" spans="1:8" s="1" customFormat="1" x14ac:dyDescent="0.25">
      <c r="D11" s="1" t="s">
        <v>424</v>
      </c>
      <c r="F11" s="273" t="str">
        <f>VLOOKUP(D11,Translate!$A$3:$D$1213,3,FALSE)</f>
        <v>Ffôn: Cod STD:</v>
      </c>
      <c r="G11" s="273" t="str">
        <f>IF(E11="","",VLOOKUP(E11,Translate!$G$3:$H$1208,2,FALSE))</f>
        <v/>
      </c>
      <c r="H11" s="281" t="str">
        <f>IF(FrontPage!$E$3=1,F11&amp;G11,D11&amp;E11)</f>
        <v>Telephone: STD code:</v>
      </c>
    </row>
    <row r="12" spans="1:8" s="1" customFormat="1" x14ac:dyDescent="0.25">
      <c r="D12" s="1" t="s">
        <v>425</v>
      </c>
      <c r="F12" s="273" t="str">
        <f>VLOOKUP(D12,Translate!$A$3:$D$1213,3,FALSE)</f>
        <v>Rhif ac estyniad:</v>
      </c>
      <c r="G12" s="273" t="str">
        <f>IF(E12="","",VLOOKUP(E12,Translate!$G$3:$H$1208,2,FALSE))</f>
        <v/>
      </c>
      <c r="H12" s="281" t="str">
        <f>IF(FrontPage!$E$3=1,F12&amp;G12,D12&amp;E12)</f>
        <v>Number and extension:</v>
      </c>
    </row>
    <row r="13" spans="1:8" s="1" customFormat="1" ht="25" x14ac:dyDescent="0.25">
      <c r="D13" s="266" t="s">
        <v>295</v>
      </c>
      <c r="F13" s="273" t="str">
        <f>VLOOKUP(D13,Translate!$A$3:$D$1213,3,FALSE)</f>
        <v>Rhaid cyflwyno'r wybodaeth y gofynnir amdani yn y ffurflenni hyn o dan adran 168 o Ddeddf Llywodraeth Leol 1972.</v>
      </c>
      <c r="G13" s="273" t="str">
        <f>IF(E13="","",VLOOKUP(E13,Translate!$G$3:$H$1208,2,FALSE))</f>
        <v/>
      </c>
      <c r="H13" s="281" t="str">
        <f>IF(FrontPage!$E$3=1,F13&amp;G13,D13&amp;E13)</f>
        <v>Information specified on these returns must be submitted under section 168 of the 1972 Local Government Act.</v>
      </c>
    </row>
    <row r="14" spans="1:8" s="1" customFormat="1" x14ac:dyDescent="0.25">
      <c r="D14" s="1" t="s">
        <v>3259</v>
      </c>
      <c r="F14" s="273" t="str">
        <f>VLOOKUP(D14,Translate!$A$3:$D$1213,3,FALSE)</f>
        <v xml:space="preserve">I'w ddychwelyd erbyn </v>
      </c>
      <c r="G14" s="273" t="str">
        <f>IF(E14="","",VLOOKUP(E14,Translate!$G$3:$H$1208,2,FALSE))</f>
        <v/>
      </c>
      <c r="H14" s="281" t="str">
        <f>IF(FrontPage!$E$3=1,F14&amp;G14,D14&amp;E14)</f>
        <v xml:space="preserve">For return by </v>
      </c>
    </row>
    <row r="15" spans="1:8" s="1" customFormat="1" ht="25" x14ac:dyDescent="0.25">
      <c r="D15" s="266" t="s">
        <v>77</v>
      </c>
      <c r="F15" s="273" t="str">
        <f>VLOOKUP(D15,Translate!$A$3:$D$1213,3,FALSE)</f>
        <v xml:space="preserve">Gwnewch yn siŵr fod sero ym mhob cell wag. Mae'n un o ofynion archwiliadau Llywodraeth Cymru fod pob cell yn cael ei llenwi. </v>
      </c>
      <c r="G15" s="273" t="str">
        <f>IF(E15="","",VLOOKUP(E15,Translate!$G$3:$H$1208,2,FALSE))</f>
        <v/>
      </c>
      <c r="H15" s="281" t="str">
        <f>IF(FrontPage!$E$3=1,F15&amp;G15,D15&amp;E15)</f>
        <v>Please ensure that all blank cells are populated with zeros.  It is a Welsh Government audit requirement that all cells are completed.</v>
      </c>
    </row>
    <row r="16" spans="1:8" s="1" customFormat="1" ht="37.5" x14ac:dyDescent="0.25">
      <c r="D16" s="1036" t="s">
        <v>3735</v>
      </c>
      <c r="F16" s="273" t="str">
        <f>VLOOKUP(D16,Translate!$A$3:$D$1300,3,FALSE)</f>
        <v>Dylid cyfeirio pob ymholiad ynghylch llenwi'r ffurflen neu'r daenlen at Frank Kelly neu Jack Tennant, dros y ffôn neu drwy e-bost, yn unol â'r manylion isod.</v>
      </c>
      <c r="G16" s="273" t="str">
        <f>IF(E16="","",VLOOKUP(E16,Translate!$G$3:$H$1208,2,FALSE))</f>
        <v/>
      </c>
      <c r="H16" s="281" t="str">
        <f>IF(FrontPage!$E$3=1,F16&amp;G16,D16&amp;E16)</f>
        <v>Any queries on completion of the form or spreadsheet should be directed to Frank Kelly or Jack Tennant via telephone or e-mail, as detailed below.</v>
      </c>
    </row>
    <row r="17" spans="1:8" s="1" customFormat="1" x14ac:dyDescent="0.25">
      <c r="D17" s="1" t="s">
        <v>801</v>
      </c>
      <c r="F17" s="273" t="str">
        <f>VLOOKUP(D17,Translate!$A$3:$D$1300,3,FALSE)</f>
        <v>Uned Ystadegau Ariannol Llywodraeth Leol,</v>
      </c>
      <c r="G17" s="273" t="str">
        <f>IF(E17="","",VLOOKUP(E17,Translate!$G$3:$H$1208,2,FALSE))</f>
        <v/>
      </c>
      <c r="H17" s="281" t="str">
        <f>IF(FrontPage!$E$3=1,F17&amp;G17,D17&amp;E17)</f>
        <v>Local Government Financial Statistics Unit,</v>
      </c>
    </row>
    <row r="18" spans="1:8" s="1" customFormat="1" x14ac:dyDescent="0.25">
      <c r="D18" s="1" t="s">
        <v>802</v>
      </c>
      <c r="F18" s="273" t="str">
        <f>VLOOKUP(D18,Translate!$A$3:$D$1213,3,FALSE)</f>
        <v>Gwasanaethau Gwybodaeth a Dadansoddi,</v>
      </c>
      <c r="G18" s="273" t="str">
        <f>IF(E18="","",VLOOKUP(E18,Translate!$G$3:$H$1208,2,FALSE))</f>
        <v/>
      </c>
      <c r="H18" s="281" t="str">
        <f>IF(FrontPage!$E$3=1,F18&amp;G18,D18&amp;E18)</f>
        <v>Knowledge And Analytical Services,</v>
      </c>
    </row>
    <row r="19" spans="1:8" s="1" customFormat="1" x14ac:dyDescent="0.25">
      <c r="D19" s="1" t="s">
        <v>237</v>
      </c>
      <c r="F19" s="273" t="str">
        <f>VLOOKUP(D19,Translate!$A$3:$D$1213,3,FALSE)</f>
        <v>Llywodraeth Cymru,</v>
      </c>
      <c r="G19" s="273" t="str">
        <f>IF(E19="","",VLOOKUP(E19,Translate!$G$3:$H$1208,2,FALSE))</f>
        <v/>
      </c>
      <c r="H19" s="281" t="str">
        <f>IF(FrontPage!$E$3=1,F19&amp;G19,D19&amp;E19)</f>
        <v>Welsh Government,</v>
      </c>
    </row>
    <row r="20" spans="1:8" s="1" customFormat="1" x14ac:dyDescent="0.25">
      <c r="D20" s="1" t="s">
        <v>426</v>
      </c>
      <c r="F20" s="273" t="str">
        <f>VLOOKUP(D20,Translate!$A$3:$D$1213,3,FALSE)</f>
        <v>Parc Cathays,</v>
      </c>
      <c r="G20" s="273" t="str">
        <f>IF(E20="","",VLOOKUP(E20,Translate!$G$3:$H$1208,2,FALSE))</f>
        <v/>
      </c>
      <c r="H20" s="281" t="str">
        <f>IF(FrontPage!$E$3=1,F20&amp;G20,D20&amp;E20)</f>
        <v>Cathays Park,</v>
      </c>
    </row>
    <row r="21" spans="1:8" s="1" customFormat="1" x14ac:dyDescent="0.25">
      <c r="D21" s="1" t="s">
        <v>427</v>
      </c>
      <c r="F21" s="273" t="str">
        <f>VLOOKUP(D21,Translate!$A$3:$D$1213,3,FALSE)</f>
        <v>CAERDYDD</v>
      </c>
      <c r="G21" s="273" t="str">
        <f>IF(E21="","",VLOOKUP(E21,Translate!$G$3:$H$1208,2,FALSE))</f>
        <v/>
      </c>
      <c r="H21" s="281" t="str">
        <f>IF(FrontPage!$E$3=1,F21&amp;G21,D21&amp;E21)</f>
        <v>CARDIFF,</v>
      </c>
    </row>
    <row r="22" spans="1:8" s="1" customFormat="1" x14ac:dyDescent="0.25">
      <c r="D22" s="1" t="s">
        <v>428</v>
      </c>
      <c r="F22" s="273" t="str">
        <f>VLOOKUP(D22,Translate!$A$3:$D$1213,3,FALSE)</f>
        <v>CF10 3NQ</v>
      </c>
      <c r="G22" s="273" t="str">
        <f>IF(E22="","",VLOOKUP(E22,Translate!$G$3:$H$1208,2,FALSE))</f>
        <v/>
      </c>
      <c r="H22" s="281" t="str">
        <f>IF(FrontPage!$E$3=1,F22&amp;G22,D22&amp;E22)</f>
        <v>CF10 3NQ.</v>
      </c>
    </row>
    <row r="23" spans="1:8" s="1" customFormat="1" x14ac:dyDescent="0.25">
      <c r="D23" s="1" t="s">
        <v>3957</v>
      </c>
      <c r="F23" s="273" t="e">
        <f>VLOOKUP(D23,Translate!$A$3:$D$1213,3,FALSE)</f>
        <v>#N/A</v>
      </c>
      <c r="G23" s="273" t="str">
        <f>IF(E23="","",VLOOKUP(E23,Translate!$G$3:$H$1208,2,FALSE))</f>
        <v/>
      </c>
      <c r="H23" s="281" t="str">
        <f>IF(FrontPage!$E$3=1,F23&amp;G23,D23&amp;E23)</f>
        <v>Telephone: 03000 259221</v>
      </c>
    </row>
    <row r="24" spans="1:8" s="1" customFormat="1" x14ac:dyDescent="0.25">
      <c r="D24" s="1" t="s">
        <v>3386</v>
      </c>
      <c r="F24" s="273" t="s">
        <v>3385</v>
      </c>
      <c r="G24" s="273" t="str">
        <f>IF(E24="","",VLOOKUP(E24,Translate!$G$3:$H$1208,2,FALSE))</f>
        <v/>
      </c>
      <c r="H24" s="281" t="str">
        <f>IF(FrontPage!$E$3=1,F24&amp;G24,D24&amp;E24)</f>
        <v>E-mail: lgfs.transfer@gov.wales</v>
      </c>
    </row>
    <row r="25" spans="1:8" s="1" customFormat="1" ht="13" x14ac:dyDescent="0.3">
      <c r="A25" s="1" t="str">
        <f>B25&amp;"_"&amp;C25</f>
        <v>RO1_RO1</v>
      </c>
      <c r="B25" s="1" t="s">
        <v>264</v>
      </c>
      <c r="C25" s="259" t="s">
        <v>264</v>
      </c>
      <c r="D25" s="251"/>
      <c r="E25" s="251"/>
      <c r="F25" s="249" t="e">
        <f>VLOOKUP(D25,Translate!$A$3:$D$1213,3,FALSE)</f>
        <v>#N/A</v>
      </c>
      <c r="G25" s="249" t="str">
        <f>IF(E25="","",VLOOKUP(E25,Translate!$G$3:$H$1208,2,FALSE))</f>
        <v/>
      </c>
      <c r="H25" s="298" t="str">
        <f>IF(FrontPage!$E$3=1,F25&amp;G25,D25&amp;E25)</f>
        <v/>
      </c>
    </row>
    <row r="26" spans="1:8" s="1" customFormat="1" x14ac:dyDescent="0.25">
      <c r="A26" s="1" t="str">
        <f t="shared" ref="A26:A89" si="0">B26&amp;"_"&amp;C26</f>
        <v>RO1_</v>
      </c>
      <c r="B26" s="1" t="s">
        <v>264</v>
      </c>
      <c r="D26" s="1" t="s">
        <v>986</v>
      </c>
      <c r="F26" s="273" t="str">
        <f>VLOOKUP(D26,Translate!$A$3:$D$1213,3,FALSE)</f>
        <v>Gwariant addysg</v>
      </c>
      <c r="G26" s="273" t="str">
        <f>IF(E26="","",VLOOKUP(E26,Translate!$G$3:$H$1208,2,FALSE))</f>
        <v/>
      </c>
      <c r="H26" s="281" t="str">
        <f>IF(FrontPage!$E$3=1,F26&amp;G26,D26&amp;E26)</f>
        <v>Education expenditure</v>
      </c>
    </row>
    <row r="27" spans="1:8" s="1" customFormat="1" x14ac:dyDescent="0.25">
      <c r="A27" s="1" t="str">
        <f t="shared" si="0"/>
        <v>RO1_</v>
      </c>
      <c r="B27" s="1" t="s">
        <v>264</v>
      </c>
      <c r="D27" s="1" t="s">
        <v>314</v>
      </c>
      <c r="F27" s="273" t="str">
        <f>VLOOKUP(D27,Translate!$A$3:$D$1213,3,FALSE)</f>
        <v>Cofnodwch y data mewn £ miloedd</v>
      </c>
      <c r="G27" s="273" t="str">
        <f>IF(E27="","",VLOOKUP(E27,Translate!$G$3:$H$1208,2,FALSE))</f>
        <v/>
      </c>
      <c r="H27" s="281" t="str">
        <f>IF(FrontPage!$E$3=1,F27&amp;G27,D27&amp;E27)</f>
        <v>Enter data in £ thousands</v>
      </c>
    </row>
    <row r="28" spans="1:8" s="1" customFormat="1" ht="25" x14ac:dyDescent="0.25">
      <c r="A28" s="1" t="str">
        <f t="shared" si="0"/>
        <v>RO1_</v>
      </c>
      <c r="B28" s="1" t="s">
        <v>264</v>
      </c>
      <c r="D28" s="273" t="s">
        <v>701</v>
      </c>
      <c r="F28" s="273" t="str">
        <f>VLOOKUP(D28,Translate!$A$3:$D$1213,3,FALSE)</f>
        <v>Dylid llenwi'r ffurflen hon heb fod ar sail FRS17 ac ar sail Menter Cyllid Preifat (PFI) "oddi ar y fantolen"</v>
      </c>
      <c r="G28" s="273" t="str">
        <f>IF(E28="","",VLOOKUP(E28,Translate!$G$3:$H$1208,2,FALSE))</f>
        <v/>
      </c>
      <c r="H28" s="281" t="str">
        <f>IF(FrontPage!$E$3=1,F28&amp;G28,D28&amp;E28)</f>
        <v>This form should be completed on a non-FRS17 and PFI "Off Balance Sheet" basis.</v>
      </c>
    </row>
    <row r="29" spans="1:8" s="1" customFormat="1" x14ac:dyDescent="0.25">
      <c r="A29" s="1" t="str">
        <f t="shared" si="0"/>
        <v>RO1_</v>
      </c>
      <c r="B29" s="1" t="s">
        <v>264</v>
      </c>
      <c r="D29" s="1" t="s">
        <v>985</v>
      </c>
      <c r="F29" s="273" t="str">
        <f>VLOOKUP(D29,Translate!$A$3:$D$1213,3,FALSE)</f>
        <v>Dewiswch eich awdurdod o'r gwymplen ar y dudalen flaen</v>
      </c>
      <c r="G29" s="273" t="str">
        <f>IF(E29="","",VLOOKUP(E29,Translate!$G$3:$H$1208,2,FALSE))</f>
        <v/>
      </c>
      <c r="H29" s="281" t="str">
        <f>IF(FrontPage!$E$3=1,F29&amp;G29,D29&amp;E29)</f>
        <v>Please select your authority from the dropdown box on the FrontPage</v>
      </c>
    </row>
    <row r="30" spans="1:8" s="1" customFormat="1" x14ac:dyDescent="0.25">
      <c r="A30" s="1" t="str">
        <f t="shared" si="0"/>
        <v>RO1_</v>
      </c>
      <c r="B30" s="1" t="s">
        <v>264</v>
      </c>
      <c r="D30" s="1" t="s">
        <v>2836</v>
      </c>
      <c r="F30" s="273" t="str">
        <f>VLOOKUP(D30,Translate!$A$3:$D$1213,3,FALSE)</f>
        <v>Cofnodwch yn negyddol</v>
      </c>
      <c r="G30" s="273" t="str">
        <f>IF(E30="","",VLOOKUP(E30,Translate!$G$3:$H$1208,2,FALSE))</f>
        <v/>
      </c>
      <c r="H30" s="281" t="str">
        <f>IF(FrontPage!$E$3=1,F30&amp;G30,D30&amp;E30)</f>
        <v>Record as negative</v>
      </c>
    </row>
    <row r="31" spans="1:8" s="1" customFormat="1" x14ac:dyDescent="0.25">
      <c r="A31" s="1" t="str">
        <f t="shared" si="0"/>
        <v>RO1_</v>
      </c>
      <c r="B31" s="1" t="s">
        <v>264</v>
      </c>
      <c r="D31" s="1" t="s">
        <v>614</v>
      </c>
      <c r="F31" s="273" t="str">
        <f>VLOOKUP(D31,Translate!$A$3:$D$1213,3,FALSE)</f>
        <v>Gwririo Gwariant</v>
      </c>
      <c r="G31" s="273" t="str">
        <f>IF(E31="","",VLOOKUP(E31,Translate!$G$3:$H$1208,2,FALSE))</f>
        <v/>
      </c>
      <c r="H31" s="281" t="str">
        <f>IF(FrontPage!$E$3=1,F31&amp;G31,D31&amp;E31)</f>
        <v>Expenditure Check</v>
      </c>
    </row>
    <row r="32" spans="1:8" s="1" customFormat="1" x14ac:dyDescent="0.25">
      <c r="A32" s="1" t="str">
        <f t="shared" si="0"/>
        <v>RO1_</v>
      </c>
      <c r="B32" s="1" t="s">
        <v>264</v>
      </c>
      <c r="D32" s="1" t="s">
        <v>106</v>
      </c>
      <c r="F32" s="273" t="str">
        <f>VLOOKUP(D32,Translate!$A$3:$D$1213,3,FALSE)</f>
        <v>Esboniad</v>
      </c>
      <c r="G32" s="273" t="str">
        <f>IF(E32="","",VLOOKUP(E32,Translate!$G$3:$H$1208,2,FALSE))</f>
        <v/>
      </c>
      <c r="H32" s="281" t="str">
        <f>IF(FrontPage!$E$3=1,F32&amp;G32,D32&amp;E32)</f>
        <v>Explanation</v>
      </c>
    </row>
    <row r="33" spans="1:8" s="1" customFormat="1" x14ac:dyDescent="0.25">
      <c r="A33" s="1" t="str">
        <f t="shared" si="0"/>
        <v>RO1_</v>
      </c>
      <c r="B33" s="1" t="s">
        <v>264</v>
      </c>
      <c r="D33" s="1" t="s">
        <v>987</v>
      </c>
      <c r="F33" s="273" t="str">
        <f>VLOOKUP(D33,Translate!$A$3:$D$1213,3,FALSE)</f>
        <v>A yw ffigur gwariant negyddol yn gywir?</v>
      </c>
      <c r="G33" s="273" t="str">
        <f>IF(E33="","",VLOOKUP(E33,Translate!$G$3:$H$1208,2,FALSE))</f>
        <v/>
      </c>
      <c r="H33" s="281" t="str">
        <f>IF(FrontPage!$E$3=1,F33&amp;G33,D33&amp;E33)</f>
        <v>Is a negative expenditure figure correct?</v>
      </c>
    </row>
    <row r="34" spans="1:8" s="1" customFormat="1" x14ac:dyDescent="0.25">
      <c r="A34" s="1" t="str">
        <f t="shared" si="0"/>
        <v>RO1_</v>
      </c>
      <c r="B34" s="1" t="s">
        <v>264</v>
      </c>
      <c r="D34" s="1" t="s">
        <v>988</v>
      </c>
      <c r="F34" s="273" t="str">
        <f>VLOOKUP(D34,Translate!$A$3:$D$1213,3,FALSE)</f>
        <v>Grant yn fwy na'r gwariant</v>
      </c>
      <c r="G34" s="273" t="str">
        <f>IF(E34="","",VLOOKUP(E34,Translate!$G$3:$H$1208,2,FALSE))</f>
        <v/>
      </c>
      <c r="H34" s="281" t="str">
        <f>IF(FrontPage!$E$3=1,F34&amp;G34,D34&amp;E34)</f>
        <v>Grant is more than expenditure</v>
      </c>
    </row>
    <row r="35" spans="1:8" s="1" customFormat="1" x14ac:dyDescent="0.25">
      <c r="A35" s="1" t="str">
        <f t="shared" si="0"/>
        <v>RO1_</v>
      </c>
      <c r="B35" s="1" t="s">
        <v>264</v>
      </c>
      <c r="D35" s="1" t="s">
        <v>430</v>
      </c>
      <c r="F35" s="273" t="str">
        <f>VLOOKUP(D35,Translate!$A$3:$D$1213,3,FALSE)</f>
        <v>Gwasanaeth</v>
      </c>
      <c r="G35" s="273" t="str">
        <f>IF(E35="","",VLOOKUP(E35,Translate!$G$3:$H$1208,2,FALSE))</f>
        <v/>
      </c>
      <c r="H35" s="281" t="str">
        <f>IF(FrontPage!$E$3=1,F35&amp;G35,D35&amp;E35)</f>
        <v>Service</v>
      </c>
    </row>
    <row r="36" spans="1:8" s="1" customFormat="1" x14ac:dyDescent="0.25">
      <c r="A36" s="1" t="str">
        <f t="shared" si="0"/>
        <v>RO1_</v>
      </c>
      <c r="B36" s="1" t="s">
        <v>264</v>
      </c>
      <c r="D36" s="1" t="s">
        <v>829</v>
      </c>
      <c r="F36" s="273" t="str">
        <f>VLOOKUP(D36,Translate!$A$3:$D$1213,3,FALSE)</f>
        <v>Gwariant wedi'i Ddirprwyo</v>
      </c>
      <c r="G36" s="273" t="str">
        <f>IF(E36="","",VLOOKUP(E36,Translate!$G$3:$H$1208,2,FALSE))</f>
        <v/>
      </c>
      <c r="H36" s="281" t="str">
        <f>IF(FrontPage!$E$3=1,F36&amp;G36,D36&amp;E36)</f>
        <v>Delegated Expenditure</v>
      </c>
    </row>
    <row r="37" spans="1:8" s="1" customFormat="1" x14ac:dyDescent="0.25">
      <c r="A37" s="1" t="str">
        <f t="shared" si="0"/>
        <v>RO1_</v>
      </c>
      <c r="B37" s="1" t="s">
        <v>264</v>
      </c>
      <c r="D37" s="1" t="s">
        <v>629</v>
      </c>
      <c r="F37" s="273" t="str">
        <f>VLOOKUP(D37,Translate!$A$3:$D$1213,3,FALSE)</f>
        <v>Ysgolion meithrin</v>
      </c>
      <c r="G37" s="273" t="str">
        <f>IF(E37="","",VLOOKUP(E37,Translate!$G$3:$H$1208,2,FALSE))</f>
        <v/>
      </c>
      <c r="H37" s="281" t="str">
        <f>IF(FrontPage!$E$3=1,F37&amp;G37,D37&amp;E37)</f>
        <v>Nursery schools</v>
      </c>
    </row>
    <row r="38" spans="1:8" s="1" customFormat="1" x14ac:dyDescent="0.25">
      <c r="A38" s="1" t="str">
        <f t="shared" si="0"/>
        <v>RO1_</v>
      </c>
      <c r="B38" s="1" t="s">
        <v>264</v>
      </c>
      <c r="D38" s="1" t="s">
        <v>457</v>
      </c>
      <c r="F38" s="273" t="str">
        <f>VLOOKUP(D38,Translate!$A$3:$D$1213,3,FALSE)</f>
        <v>Ysgolion cynradd</v>
      </c>
      <c r="G38" s="273" t="str">
        <f>IF(E38="","",VLOOKUP(E38,Translate!$G$3:$H$1208,2,FALSE))</f>
        <v/>
      </c>
      <c r="H38" s="281" t="str">
        <f>IF(FrontPage!$E$3=1,F38&amp;G38,D38&amp;E38)</f>
        <v>Primary schools</v>
      </c>
    </row>
    <row r="39" spans="1:8" s="1" customFormat="1" x14ac:dyDescent="0.25">
      <c r="A39" s="1" t="str">
        <f t="shared" si="0"/>
        <v>RO1_</v>
      </c>
      <c r="B39" s="1" t="s">
        <v>264</v>
      </c>
      <c r="D39" s="1" t="s">
        <v>458</v>
      </c>
      <c r="F39" s="273" t="str">
        <f>VLOOKUP(D39,Translate!$A$3:$D$1213,3,FALSE)</f>
        <v>Ysgolion uwchradd</v>
      </c>
      <c r="G39" s="273" t="str">
        <f>IF(E39="","",VLOOKUP(E39,Translate!$G$3:$H$1208,2,FALSE))</f>
        <v/>
      </c>
      <c r="H39" s="281" t="str">
        <f>IF(FrontPage!$E$3=1,F39&amp;G39,D39&amp;E39)</f>
        <v>Secondary schools</v>
      </c>
    </row>
    <row r="40" spans="1:8" s="1" customFormat="1" x14ac:dyDescent="0.25">
      <c r="A40" s="1" t="str">
        <f t="shared" si="0"/>
        <v>RO1_</v>
      </c>
      <c r="B40" s="1" t="s">
        <v>264</v>
      </c>
      <c r="D40" s="1" t="s">
        <v>459</v>
      </c>
      <c r="F40" s="273" t="str">
        <f>VLOOKUP(D40,Translate!$A$3:$D$1213,3,FALSE)</f>
        <v>Ysgolion arbennig</v>
      </c>
      <c r="G40" s="273" t="str">
        <f>IF(E40="","",VLOOKUP(E40,Translate!$G$3:$H$1208,2,FALSE))</f>
        <v/>
      </c>
      <c r="H40" s="281" t="str">
        <f>IF(FrontPage!$E$3=1,F40&amp;G40,D40&amp;E40)</f>
        <v>Special schools</v>
      </c>
    </row>
    <row r="41" spans="1:8" s="1" customFormat="1" x14ac:dyDescent="0.25">
      <c r="A41" s="1" t="str">
        <f t="shared" si="0"/>
        <v>RO1_</v>
      </c>
      <c r="B41" s="1" t="s">
        <v>264</v>
      </c>
      <c r="D41" s="1" t="s">
        <v>648</v>
      </c>
      <c r="F41" s="273" t="str">
        <f>VLOOKUP(D41,Translate!$A$3:$D$1213,3,FALSE)</f>
        <v>Ysgolion canol</v>
      </c>
      <c r="G41" s="273" t="str">
        <f>IF(E41="","",VLOOKUP(E41,Translate!$G$3:$H$1208,2,FALSE))</f>
        <v/>
      </c>
      <c r="H41" s="281" t="str">
        <f>IF(FrontPage!$E$3=1,F41&amp;G41,D41&amp;E41)</f>
        <v>Middle schools</v>
      </c>
    </row>
    <row r="42" spans="1:8" s="1" customFormat="1" x14ac:dyDescent="0.25">
      <c r="A42" s="1" t="str">
        <f t="shared" si="0"/>
        <v>RO1_</v>
      </c>
      <c r="B42" s="1" t="s">
        <v>264</v>
      </c>
      <c r="D42" s="1" t="s">
        <v>830</v>
      </c>
      <c r="F42" s="273" t="str">
        <f>VLOOKUP(D42,Translate!$A$3:$D$1213,3,FALSE)</f>
        <v>Gwariant ysgolion heb ei ddirprwyo</v>
      </c>
      <c r="G42" s="273" t="str">
        <f>IF(E42="","",VLOOKUP(E42,Translate!$G$3:$H$1208,2,FALSE))</f>
        <v/>
      </c>
      <c r="H42" s="281" t="str">
        <f>IF(FrontPage!$E$3=1,F42&amp;G42,D42&amp;E42)</f>
        <v>NON-DELEGATED SCHOOLS EXPENDITURE</v>
      </c>
    </row>
    <row r="43" spans="1:8" s="1" customFormat="1" x14ac:dyDescent="0.25">
      <c r="A43" s="1" t="str">
        <f t="shared" si="0"/>
        <v>RO1_</v>
      </c>
      <c r="B43" s="1" t="s">
        <v>264</v>
      </c>
      <c r="D43" s="1" t="s">
        <v>1150</v>
      </c>
      <c r="F43" s="273" t="str">
        <f>VLOOKUP(D43,Translate!$A$3:$D$1213,3,FALSE)</f>
        <v>Anghenion dysgu ychwanegol o fewn cyllideb yr ysgol</v>
      </c>
      <c r="G43" s="273" t="str">
        <f>IF(E43="","",VLOOKUP(E43,Translate!$G$3:$H$1208,2,FALSE))</f>
        <v/>
      </c>
      <c r="H43" s="281" t="str">
        <f>IF(FrontPage!$E$3=1,F43&amp;G43,D43&amp;E43)</f>
        <v>Additional learning needs within school budget</v>
      </c>
    </row>
    <row r="44" spans="1:8" s="1" customFormat="1" x14ac:dyDescent="0.25">
      <c r="A44" s="1" t="str">
        <f t="shared" si="0"/>
        <v>RO1_</v>
      </c>
      <c r="B44" s="1" t="s">
        <v>264</v>
      </c>
      <c r="D44" s="1" t="s">
        <v>479</v>
      </c>
      <c r="F44" s="273" t="str">
        <f>VLOOKUP(D44,Translate!$A$3:$D$1213,3,FALSE)</f>
        <v>Digollediad rhwng awdurdodau</v>
      </c>
      <c r="G44" s="273" t="str">
        <f>IF(E44="","",VLOOKUP(E44,Translate!$G$3:$H$1208,2,FALSE))</f>
        <v/>
      </c>
      <c r="H44" s="281" t="str">
        <f>IF(FrontPage!$E$3=1,F44&amp;G44,D44&amp;E44)</f>
        <v>Inter authority recoupment</v>
      </c>
    </row>
    <row r="45" spans="1:8" s="1" customFormat="1" x14ac:dyDescent="0.25">
      <c r="A45" s="1" t="str">
        <f t="shared" si="0"/>
        <v>RO1_</v>
      </c>
      <c r="B45" s="1" t="s">
        <v>264</v>
      </c>
      <c r="D45" s="1" t="s">
        <v>475</v>
      </c>
      <c r="F45" s="273" t="str">
        <f>VLOOKUP(D45,Translate!$A$3:$D$1213,3,FALSE)</f>
        <v>Arlwyo mewn ysgolion</v>
      </c>
      <c r="G45" s="273" t="str">
        <f>IF(E45="","",VLOOKUP(E45,Translate!$G$3:$H$1208,2,FALSE))</f>
        <v/>
      </c>
      <c r="H45" s="281" t="str">
        <f>IF(FrontPage!$E$3=1,F45&amp;G45,D45&amp;E45)</f>
        <v>School catering</v>
      </c>
    </row>
    <row r="46" spans="1:8" s="1" customFormat="1" x14ac:dyDescent="0.25">
      <c r="A46" s="1" t="str">
        <f t="shared" si="0"/>
        <v>RO1_</v>
      </c>
      <c r="B46" s="1" t="s">
        <v>264</v>
      </c>
      <c r="D46" s="1" t="s">
        <v>968</v>
      </c>
      <c r="F46" s="273" t="str">
        <f>VLOOKUP(D46,Translate!$A$3:$D$1213,3,FALSE)</f>
        <v>Cyllideb  ysgolion arall</v>
      </c>
      <c r="G46" s="273" t="str">
        <f>IF(E46="","",VLOOKUP(E46,Translate!$G$3:$H$1208,2,FALSE))</f>
        <v/>
      </c>
      <c r="H46" s="281" t="str">
        <f>IF(FrontPage!$E$3=1,F46&amp;G46,D46&amp;E46)</f>
        <v>Other schools budget</v>
      </c>
    </row>
    <row r="47" spans="1:8" s="1" customFormat="1" x14ac:dyDescent="0.25">
      <c r="A47" s="1" t="str">
        <f t="shared" si="0"/>
        <v>RO1_</v>
      </c>
      <c r="B47" s="1" t="s">
        <v>264</v>
      </c>
      <c r="D47" s="1" t="s">
        <v>647</v>
      </c>
      <c r="F47" s="273" t="str">
        <f>VLOOKUP(D47,Translate!$A$3:$D$1213,3,FALSE)</f>
        <v>Staff</v>
      </c>
      <c r="G47" s="273" t="str">
        <f>IF(E47="","",VLOOKUP(E47,Translate!$G$3:$H$1208,2,FALSE))</f>
        <v/>
      </c>
      <c r="H47" s="281" t="str">
        <f>IF(FrontPage!$E$3=1,F47&amp;G47,D47&amp;E47)</f>
        <v>Staff</v>
      </c>
    </row>
    <row r="48" spans="1:8" s="1" customFormat="1" x14ac:dyDescent="0.25">
      <c r="A48" s="1" t="str">
        <f t="shared" si="0"/>
        <v>RO1_</v>
      </c>
      <c r="B48" s="1" t="s">
        <v>264</v>
      </c>
      <c r="D48" s="1" t="s">
        <v>646</v>
      </c>
      <c r="F48" s="273" t="str">
        <f>VLOOKUP(D48,Translate!$A$3:$D$1213,3,FALSE)</f>
        <v>Gwariant cyfalaf a godwyd o'r cyfrif refeniw</v>
      </c>
      <c r="G48" s="273" t="str">
        <f>IF(E48="","",VLOOKUP(E48,Translate!$G$3:$H$1208,2,FALSE))</f>
        <v/>
      </c>
      <c r="H48" s="281" t="str">
        <f>IF(FrontPage!$E$3=1,F48&amp;G48,D48&amp;E48)</f>
        <v>Capital expenditure charged to revenue account</v>
      </c>
    </row>
    <row r="49" spans="1:8" s="1" customFormat="1" x14ac:dyDescent="0.25">
      <c r="A49" s="1" t="str">
        <f t="shared" si="0"/>
        <v>RO1_</v>
      </c>
      <c r="B49" s="1" t="s">
        <v>264</v>
      </c>
      <c r="D49" s="1" t="s">
        <v>964</v>
      </c>
      <c r="F49" s="273" t="str">
        <f>VLOOKUP(D49,Translate!$A$3:$D$1213,3,FALSE)</f>
        <v>Cyllideb ysgolion</v>
      </c>
      <c r="G49" s="273" t="str">
        <f>IF(E49="","",VLOOKUP(E49,Translate!$G$3:$H$1208,2,FALSE))</f>
        <v/>
      </c>
      <c r="H49" s="281" t="str">
        <f>IF(FrontPage!$E$3=1,F49&amp;G49,D49&amp;E49)</f>
        <v>Schools budget</v>
      </c>
    </row>
    <row r="50" spans="1:8" s="1" customFormat="1" x14ac:dyDescent="0.25">
      <c r="A50" s="1" t="str">
        <f t="shared" si="0"/>
        <v>RO1_</v>
      </c>
      <c r="B50" s="1" t="s">
        <v>264</v>
      </c>
      <c r="D50" s="1" t="s">
        <v>761</v>
      </c>
      <c r="F50" s="273" t="str">
        <f>VLOOKUP(D50,Translate!$A$3:$D$1213,3,FALSE)</f>
        <v xml:space="preserve">Anghenion dysgu ychwanegol o fewn cyllideb yr ALl </v>
      </c>
      <c r="G50" s="273" t="str">
        <f>IF(E50="","",VLOOKUP(E50,Translate!$G$3:$H$1208,2,FALSE))</f>
        <v/>
      </c>
      <c r="H50" s="281" t="str">
        <f>IF(FrontPage!$E$3=1,F50&amp;G50,D50&amp;E50)</f>
        <v>Additional learning needs within LA budget</v>
      </c>
    </row>
    <row r="51" spans="1:8" s="1" customFormat="1" x14ac:dyDescent="0.25">
      <c r="A51" s="1" t="str">
        <f t="shared" si="0"/>
        <v>RO1_</v>
      </c>
      <c r="B51" s="1" t="s">
        <v>264</v>
      </c>
      <c r="D51" s="1" t="s">
        <v>645</v>
      </c>
      <c r="F51" s="273" t="str">
        <f>VLOOKUP(D51,Translate!$A$3:$D$1213,3,FALSE)</f>
        <v>Gwella ysgolion</v>
      </c>
      <c r="G51" s="273" t="str">
        <f>IF(E51="","",VLOOKUP(E51,Translate!$G$3:$H$1208,2,FALSE))</f>
        <v/>
      </c>
      <c r="H51" s="281" t="str">
        <f>IF(FrontPage!$E$3=1,F51&amp;G51,D51&amp;E51)</f>
        <v>School improvement</v>
      </c>
    </row>
    <row r="52" spans="1:8" s="1" customFormat="1" x14ac:dyDescent="0.25">
      <c r="A52" s="1" t="str">
        <f t="shared" si="0"/>
        <v>RO1_</v>
      </c>
      <c r="B52" s="1" t="s">
        <v>264</v>
      </c>
      <c r="D52" s="1" t="s">
        <v>684</v>
      </c>
      <c r="F52" s="273" t="str">
        <f>VLOOKUP(D52,Translate!$A$3:$D$1213,3,FALSE)</f>
        <v>Mynediad at addysg</v>
      </c>
      <c r="G52" s="273" t="str">
        <f>IF(E52="","",VLOOKUP(E52,Translate!$G$3:$H$1208,2,FALSE))</f>
        <v/>
      </c>
      <c r="H52" s="281" t="str">
        <f>IF(FrontPage!$E$3=1,F52&amp;G52,D52&amp;E52)</f>
        <v>Access to education</v>
      </c>
    </row>
    <row r="53" spans="1:8" s="1" customFormat="1" x14ac:dyDescent="0.25">
      <c r="A53" s="1" t="str">
        <f t="shared" si="0"/>
        <v>RO1_</v>
      </c>
      <c r="B53" s="1" t="s">
        <v>264</v>
      </c>
      <c r="D53" s="1" t="s">
        <v>644</v>
      </c>
      <c r="F53" s="273" t="str">
        <f>VLOOKUP(D53,Translate!$A$3:$D$1213,3,FALSE)</f>
        <v>Trafnidiaeth o'r cartref i'r ysgol</v>
      </c>
      <c r="G53" s="273" t="str">
        <f>IF(E53="","",VLOOKUP(E53,Translate!$G$3:$H$1208,2,FALSE))</f>
        <v/>
      </c>
      <c r="H53" s="281" t="str">
        <f>IF(FrontPage!$E$3=1,F53&amp;G53,D53&amp;E53)</f>
        <v>Home to school transport</v>
      </c>
    </row>
    <row r="54" spans="1:8" s="1" customFormat="1" x14ac:dyDescent="0.25">
      <c r="A54" s="1" t="str">
        <f t="shared" si="0"/>
        <v>RO1_</v>
      </c>
      <c r="B54" s="1" t="s">
        <v>264</v>
      </c>
      <c r="D54" s="1" t="s">
        <v>152</v>
      </c>
      <c r="F54" s="273" t="str">
        <f>VLOOKUP(D54,Translate!$A$3:$D$1213,3,FALSE)</f>
        <v>Rheoli strategol</v>
      </c>
      <c r="G54" s="273" t="str">
        <f>IF(E54="","",VLOOKUP(E54,Translate!$G$3:$H$1208,2,FALSE))</f>
        <v/>
      </c>
      <c r="H54" s="281" t="str">
        <f>IF(FrontPage!$E$3=1,F54&amp;G54,D54&amp;E54)</f>
        <v>Strategic management</v>
      </c>
    </row>
    <row r="55" spans="1:8" s="1" customFormat="1" x14ac:dyDescent="0.25">
      <c r="A55" s="1" t="str">
        <f t="shared" si="0"/>
        <v>RO1_</v>
      </c>
      <c r="B55" s="1" t="s">
        <v>264</v>
      </c>
      <c r="D55" s="1" t="s">
        <v>768</v>
      </c>
      <c r="F55" s="273" t="str">
        <f>VLOOKUP(D55,Translate!$A$3:$D$1213,3,FALSE)</f>
        <v xml:space="preserve">Cyllideb arall yr ALl ar ysgolion </v>
      </c>
      <c r="G55" s="273" t="str">
        <f>IF(E55="","",VLOOKUP(E55,Translate!$G$3:$H$1208,2,FALSE))</f>
        <v/>
      </c>
      <c r="H55" s="281" t="str">
        <f>IF(FrontPage!$E$3=1,F55&amp;G55,D55&amp;E55)</f>
        <v>Other LA budget on schools</v>
      </c>
    </row>
    <row r="56" spans="1:8" s="1" customFormat="1" x14ac:dyDescent="0.25">
      <c r="A56" s="1" t="str">
        <f t="shared" si="0"/>
        <v>RO1_</v>
      </c>
      <c r="B56" s="1" t="s">
        <v>264</v>
      </c>
      <c r="D56" s="1" t="s">
        <v>773</v>
      </c>
      <c r="F56" s="273" t="str">
        <f>VLOOKUP(D56,Translate!$A$3:$D$1213,3,FALSE)</f>
        <v>Cyllideb ALI</v>
      </c>
      <c r="G56" s="273" t="str">
        <f>IF(E56="","",VLOOKUP(E56,Translate!$G$3:$H$1208,2,FALSE))</f>
        <v/>
      </c>
      <c r="H56" s="281" t="str">
        <f>IF(FrontPage!$E$3=1,F56&amp;G56,D56&amp;E56)</f>
        <v>LA budget</v>
      </c>
    </row>
    <row r="57" spans="1:8" s="1" customFormat="1" x14ac:dyDescent="0.25">
      <c r="A57" s="1" t="str">
        <f t="shared" si="0"/>
        <v>RO1_</v>
      </c>
      <c r="B57" s="1" t="s">
        <v>264</v>
      </c>
      <c r="D57" s="1" t="s">
        <v>702</v>
      </c>
      <c r="F57" s="273" t="str">
        <f>VLOOKUP(D57,Translate!$A$3:$D$1213,3,FALSE)</f>
        <v>Cyfanswm gwariant ysgol</v>
      </c>
      <c r="G57" s="273" t="str">
        <f>IF(E57="","",VLOOKUP(E57,Translate!$G$3:$H$1208,2,FALSE))</f>
        <v/>
      </c>
      <c r="H57" s="281" t="str">
        <f>IF(FrontPage!$E$3=1,F57&amp;G57,D57&amp;E57)</f>
        <v>Total school expenditure</v>
      </c>
    </row>
    <row r="58" spans="1:8" s="1" customFormat="1" x14ac:dyDescent="0.25">
      <c r="A58" s="1" t="str">
        <f t="shared" si="0"/>
        <v>RO1_</v>
      </c>
      <c r="B58" s="1" t="s">
        <v>264</v>
      </c>
      <c r="D58" s="1" t="s">
        <v>142</v>
      </c>
      <c r="F58" s="273" t="str">
        <f>VLOOKUP(D58,Translate!$A$3:$D$1213,3,FALSE)</f>
        <v>Gwariant addysg heblaw ysgolion</v>
      </c>
      <c r="G58" s="273" t="str">
        <f>IF(E58="","",VLOOKUP(E58,Translate!$G$3:$H$1208,2,FALSE))</f>
        <v/>
      </c>
      <c r="H58" s="281" t="str">
        <f>IF(FrontPage!$E$3=1,F58&amp;G58,D58&amp;E58)</f>
        <v>Non-school education expenditure</v>
      </c>
    </row>
    <row r="59" spans="1:8" s="1" customFormat="1" x14ac:dyDescent="0.25">
      <c r="A59" s="1" t="str">
        <f t="shared" si="0"/>
        <v>RO1_</v>
      </c>
      <c r="B59" s="1" t="s">
        <v>264</v>
      </c>
      <c r="D59" s="1" t="s">
        <v>642</v>
      </c>
      <c r="F59" s="273" t="str">
        <f>VLOOKUP(D59,Translate!$A$3:$D$1213,3,FALSE)</f>
        <v>I'w drosglwyddo i'r ffurflen crynodeb o refeniw</v>
      </c>
      <c r="G59" s="273" t="str">
        <f>IF(E59="","",VLOOKUP(E59,Translate!$G$3:$H$1208,2,FALSE))</f>
        <v/>
      </c>
      <c r="H59" s="281" t="str">
        <f>IF(FrontPage!$E$3=1,F59&amp;G59,D59&amp;E59)</f>
        <v>To be transferred to revenue summary form</v>
      </c>
    </row>
    <row r="60" spans="1:8" s="1" customFormat="1" x14ac:dyDescent="0.25">
      <c r="A60" s="1" t="str">
        <f t="shared" si="0"/>
        <v>RO1_</v>
      </c>
      <c r="B60" s="1" t="s">
        <v>264</v>
      </c>
      <c r="D60" s="1" t="s">
        <v>101</v>
      </c>
      <c r="F60" s="273" t="str">
        <f>VLOOKUP(D60,Translate!$A$3:$D$1213,3,FALSE)</f>
        <v>EITEMAU MEMORANDWM</v>
      </c>
      <c r="G60" s="273" t="str">
        <f>IF(E60="","",VLOOKUP(E60,Translate!$G$3:$H$1208,2,FALSE))</f>
        <v/>
      </c>
      <c r="H60" s="281" t="str">
        <f>IF(FrontPage!$E$3=1,F60&amp;G60,D60&amp;E60)</f>
        <v>MEMORANDUM ITEMS</v>
      </c>
    </row>
    <row r="61" spans="1:8" s="1" customFormat="1" ht="12.75" customHeight="1" x14ac:dyDescent="0.25">
      <c r="A61" s="1" t="str">
        <f t="shared" si="0"/>
        <v>RO1_</v>
      </c>
      <c r="B61" s="1" t="s">
        <v>264</v>
      </c>
      <c r="D61" s="1" t="s">
        <v>759</v>
      </c>
      <c r="F61" s="273" t="str">
        <f>VLOOKUP(D61,Translate!$A$3:$D$1213,3,FALSE)</f>
        <v>Gwariant AAA y tu allan i ysgolion arbennig</v>
      </c>
      <c r="G61" s="273" t="str">
        <f>IF(E61="","",VLOOKUP(E61,Translate!$G$3:$H$1208,2,FALSE))</f>
        <v/>
      </c>
      <c r="H61" s="281" t="str">
        <f>IF(FrontPage!$E$3=1,F61&amp;G61,D61&amp;E61)</f>
        <v>SEN expenditure outside of special schools</v>
      </c>
    </row>
    <row r="62" spans="1:8" s="1" customFormat="1" x14ac:dyDescent="0.25">
      <c r="A62" s="1" t="str">
        <f t="shared" si="0"/>
        <v>RO1_</v>
      </c>
      <c r="B62" s="1" t="s">
        <v>264</v>
      </c>
      <c r="D62" s="1" t="s">
        <v>643</v>
      </c>
      <c r="F62" s="273" t="str">
        <f>VLOOKUP(D62,Translate!$A$3:$D$1213,3,FALSE)</f>
        <v>Symiau cyfunol cronfeydd ariannol wrth gefn ysgolion</v>
      </c>
      <c r="G62" s="273" t="str">
        <f>IF(E62="","",VLOOKUP(E62,Translate!$G$3:$H$1208,2,FALSE))</f>
        <v/>
      </c>
      <c r="H62" s="281" t="str">
        <f>IF(FrontPage!$E$3=1,F62&amp;G62,D62&amp;E62)</f>
        <v>Aggregates of schools' financial reserves</v>
      </c>
    </row>
    <row r="63" spans="1:8" s="1" customFormat="1" ht="25" x14ac:dyDescent="0.25">
      <c r="A63" s="1" t="str">
        <f t="shared" si="0"/>
        <v>RO1_</v>
      </c>
      <c r="B63" s="1" t="s">
        <v>264</v>
      </c>
      <c r="D63" s="281" t="s">
        <v>978</v>
      </c>
      <c r="F63" s="273" t="str">
        <f>VLOOKUP(D63,Translate!$A$3:$D$1213,3,FALSE)</f>
        <v>Trosglwyddiadau o (-) / i (+) gronfeydd ariannol wrth gefn ysgolion mewn ALl arall</v>
      </c>
      <c r="G63" s="273" t="str">
        <f>IF(E63="","",VLOOKUP(E63,Translate!$G$3:$H$1208,2,FALSE))</f>
        <v/>
      </c>
      <c r="H63" s="281" t="str">
        <f>IF(FrontPage!$E$3=1,F63&amp;G63,D63&amp;E63)</f>
        <v>Transfers from (-) / to (+) schools' financial reserves of another LA</v>
      </c>
    </row>
    <row r="64" spans="1:8" s="1" customFormat="1" x14ac:dyDescent="0.25">
      <c r="A64" s="1" t="str">
        <f t="shared" si="0"/>
        <v>RO1_</v>
      </c>
      <c r="B64" s="1" t="s">
        <v>264</v>
      </c>
      <c r="D64" s="1" t="s">
        <v>0</v>
      </c>
      <c r="F64" s="273" t="str">
        <f>VLOOKUP(D64,Translate!$A$3:$D$1213,3,FALSE)</f>
        <v>Dadansoddiad yn ôl pwnc o'r gwariant gros ar wasanaethau addysg</v>
      </c>
      <c r="G64" s="273" t="str">
        <f>IF(E64="","",VLOOKUP(E64,Translate!$G$3:$H$1208,2,FALSE))</f>
        <v/>
      </c>
      <c r="H64" s="281" t="str">
        <f>IF(FrontPage!$E$3=1,F64&amp;G64,D64&amp;E64)</f>
        <v>Subjective breakdown of gross expenditure on education services</v>
      </c>
    </row>
    <row r="65" spans="1:8" s="1" customFormat="1" x14ac:dyDescent="0.25">
      <c r="A65" s="1" t="str">
        <f t="shared" si="0"/>
        <v>RO1_</v>
      </c>
      <c r="B65" s="1" t="s">
        <v>264</v>
      </c>
      <c r="D65" s="1" t="s">
        <v>26</v>
      </c>
      <c r="F65" s="273" t="str">
        <f>VLOOKUP(D65,Translate!$A$3:$D$1213,3,FALSE)</f>
        <v>Symiau refeniw wedi'u trosglwyddo i'r cyfrif cyfalaf</v>
      </c>
      <c r="G65" s="273" t="str">
        <f>IF(E65="","",VLOOKUP(E65,Translate!$G$3:$H$1208,2,FALSE))</f>
        <v/>
      </c>
      <c r="H65" s="281" t="str">
        <f>IF(FrontPage!$E$3=1,F65&amp;G65,D65&amp;E65)</f>
        <v>Revenue amounts transferred to the capital account</v>
      </c>
    </row>
    <row r="66" spans="1:8" s="1" customFormat="1" x14ac:dyDescent="0.25">
      <c r="A66" s="1" t="str">
        <f t="shared" si="0"/>
        <v>RO1_200</v>
      </c>
      <c r="B66" s="1" t="s">
        <v>264</v>
      </c>
      <c r="C66" s="1">
        <v>200</v>
      </c>
      <c r="D66" s="1" t="s">
        <v>444</v>
      </c>
      <c r="F66" s="273" t="str">
        <f>VLOOKUP(D66,Translate!$A$3:$D$1213,3,FALSE)</f>
        <v>Staff addysgu</v>
      </c>
      <c r="G66" s="273" t="str">
        <f>IF(E66="","",VLOOKUP(E66,Translate!$G$3:$H$1208,2,FALSE))</f>
        <v/>
      </c>
      <c r="H66" s="281" t="str">
        <f>IF(FrontPage!$E$3=1,F66&amp;G66,D66&amp;E66)</f>
        <v>Teaching staff</v>
      </c>
    </row>
    <row r="67" spans="1:8" s="1" customFormat="1" x14ac:dyDescent="0.25">
      <c r="A67" s="1" t="str">
        <f t="shared" si="0"/>
        <v>RO1_201</v>
      </c>
      <c r="B67" s="1" t="s">
        <v>264</v>
      </c>
      <c r="C67" s="1">
        <v>201</v>
      </c>
      <c r="D67" s="1" t="s">
        <v>445</v>
      </c>
      <c r="F67" s="273" t="str">
        <f>VLOOKUP(D67,Translate!$A$3:$D$1213,3,FALSE)</f>
        <v>Staff cymorth</v>
      </c>
      <c r="G67" s="273" t="str">
        <f>IF(E67="","",VLOOKUP(E67,Translate!$G$3:$H$1208,2,FALSE))</f>
        <v/>
      </c>
      <c r="H67" s="281" t="str">
        <f>IF(FrontPage!$E$3=1,F67&amp;G67,D67&amp;E67)</f>
        <v>Support staff</v>
      </c>
    </row>
    <row r="68" spans="1:8" s="1" customFormat="1" x14ac:dyDescent="0.25">
      <c r="A68" s="1" t="str">
        <f t="shared" si="0"/>
        <v>RO1_202</v>
      </c>
      <c r="B68" s="1" t="s">
        <v>264</v>
      </c>
      <c r="C68" s="1">
        <v>202</v>
      </c>
      <c r="D68" s="1" t="s">
        <v>472</v>
      </c>
      <c r="F68" s="273" t="str">
        <f>VLOOKUP(D68,Translate!$A$3:$D$1213,3,FALSE)</f>
        <v>Treuliau anuniongyrchol gweithwyr cyflogedig</v>
      </c>
      <c r="G68" s="273" t="str">
        <f>IF(E68="","",VLOOKUP(E68,Translate!$G$3:$H$1208,2,FALSE))</f>
        <v/>
      </c>
      <c r="H68" s="281" t="str">
        <f>IF(FrontPage!$E$3=1,F68&amp;G68,D68&amp;E68)</f>
        <v>Indirect employee expenses</v>
      </c>
    </row>
    <row r="69" spans="1:8" s="1" customFormat="1" x14ac:dyDescent="0.25">
      <c r="A69" s="1" t="str">
        <f t="shared" si="0"/>
        <v>RO1_203</v>
      </c>
      <c r="B69" s="1" t="s">
        <v>264</v>
      </c>
      <c r="C69" s="1">
        <v>203</v>
      </c>
      <c r="D69" s="1" t="s">
        <v>446</v>
      </c>
      <c r="F69" s="273" t="str">
        <f>VLOOKUP(D69,Translate!$A$3:$D$1213,3,FALSE)</f>
        <v xml:space="preserve">Atgyweirio a chynnal a chadw </v>
      </c>
      <c r="G69" s="273" t="str">
        <f>IF(E69="","",VLOOKUP(E69,Translate!$G$3:$H$1208,2,FALSE))</f>
        <v/>
      </c>
      <c r="H69" s="281" t="str">
        <f>IF(FrontPage!$E$3=1,F69&amp;G69,D69&amp;E69)</f>
        <v>Repairs and maintenance</v>
      </c>
    </row>
    <row r="70" spans="1:8" s="1" customFormat="1" x14ac:dyDescent="0.25">
      <c r="A70" s="1" t="str">
        <f t="shared" si="0"/>
        <v>RO1_204</v>
      </c>
      <c r="B70" s="1" t="s">
        <v>264</v>
      </c>
      <c r="C70" s="1">
        <v>204</v>
      </c>
      <c r="D70" s="1" t="s">
        <v>473</v>
      </c>
      <c r="F70" s="273" t="str">
        <f>VLOOKUP(D70,Translate!$A$3:$D$1213,3,FALSE)</f>
        <v>Gwariant arall ar safleoedd</v>
      </c>
      <c r="G70" s="273" t="str">
        <f>IF(E70="","",VLOOKUP(E70,Translate!$G$3:$H$1208,2,FALSE))</f>
        <v/>
      </c>
      <c r="H70" s="281" t="str">
        <f>IF(FrontPage!$E$3=1,F70&amp;G70,D70&amp;E70)</f>
        <v>Other premises expenditure</v>
      </c>
    </row>
    <row r="71" spans="1:8" s="1" customFormat="1" x14ac:dyDescent="0.25">
      <c r="A71" s="1" t="str">
        <f t="shared" si="0"/>
        <v>RO1_205</v>
      </c>
      <c r="B71" s="1" t="s">
        <v>264</v>
      </c>
      <c r="C71" s="1">
        <v>205</v>
      </c>
      <c r="D71" s="1" t="s">
        <v>474</v>
      </c>
      <c r="F71" s="273" t="str">
        <f>VLOOKUP(D71,Translate!$A$3:$D$1213,3,FALSE)</f>
        <v>Cyfarpar addysg</v>
      </c>
      <c r="G71" s="273" t="str">
        <f>IF(E71="","",VLOOKUP(E71,Translate!$G$3:$H$1208,2,FALSE))</f>
        <v/>
      </c>
      <c r="H71" s="281" t="str">
        <f>IF(FrontPage!$E$3=1,F71&amp;G71,D71&amp;E71)</f>
        <v>Education equipment</v>
      </c>
    </row>
    <row r="72" spans="1:8" s="1" customFormat="1" x14ac:dyDescent="0.25">
      <c r="A72" s="1" t="str">
        <f t="shared" si="0"/>
        <v>RO1_206</v>
      </c>
      <c r="B72" s="1" t="s">
        <v>264</v>
      </c>
      <c r="C72" s="1">
        <v>206</v>
      </c>
      <c r="D72" s="1" t="s">
        <v>475</v>
      </c>
      <c r="F72" s="273" t="str">
        <f>VLOOKUP(D72,Translate!$A$3:$D$1213,3,FALSE)</f>
        <v>Arlwyo mewn ysgolion</v>
      </c>
      <c r="G72" s="273" t="str">
        <f>IF(E72="","",VLOOKUP(E72,Translate!$G$3:$H$1208,2,FALSE))</f>
        <v/>
      </c>
      <c r="H72" s="281" t="str">
        <f>IF(FrontPage!$E$3=1,F72&amp;G72,D72&amp;E72)</f>
        <v>School catering</v>
      </c>
    </row>
    <row r="73" spans="1:8" s="1" customFormat="1" x14ac:dyDescent="0.25">
      <c r="A73" s="1" t="str">
        <f t="shared" si="0"/>
        <v>RO1_207</v>
      </c>
      <c r="B73" s="1" t="s">
        <v>264</v>
      </c>
      <c r="C73" s="1">
        <v>207</v>
      </c>
      <c r="D73" s="1" t="s">
        <v>476</v>
      </c>
      <c r="F73" s="273" t="str">
        <f>VLOOKUP(D73,Translate!$A$3:$D$1213,3,FALSE)</f>
        <v>Gwariant arall</v>
      </c>
      <c r="G73" s="273" t="str">
        <f>IF(E73="","",VLOOKUP(E73,Translate!$G$3:$H$1208,2,FALSE))</f>
        <v/>
      </c>
      <c r="H73" s="281" t="str">
        <f>IF(FrontPage!$E$3=1,F73&amp;G73,D73&amp;E73)</f>
        <v>Other expenditure</v>
      </c>
    </row>
    <row r="74" spans="1:8" s="1" customFormat="1" ht="25" x14ac:dyDescent="0.25">
      <c r="A74" s="1" t="str">
        <f t="shared" si="0"/>
        <v>RO1_208</v>
      </c>
      <c r="B74" s="1" t="s">
        <v>264</v>
      </c>
      <c r="C74" s="1">
        <v>208</v>
      </c>
      <c r="D74" s="273" t="s">
        <v>760</v>
      </c>
      <c r="F74" s="273" t="str">
        <f>VLOOKUP(D74,Translate!$A$3:$D$1213,3,FALSE)</f>
        <v>Incwm ysgolion mewn cyfrifon ALl (ac eithrio incwm arlwyo ysgolion a thaliadau yswiriant)</v>
      </c>
      <c r="G74" s="273" t="str">
        <f>IF(E74="","",VLOOKUP(E74,Translate!$G$3:$H$1208,2,FALSE))</f>
        <v/>
      </c>
      <c r="H74" s="281" t="str">
        <f>IF(FrontPage!$E$3=1,F74&amp;G74,D74&amp;E74)</f>
        <v>School income within LA accounts (excluding school catering income and insurance payouts)</v>
      </c>
    </row>
    <row r="75" spans="1:8" s="1" customFormat="1" x14ac:dyDescent="0.25">
      <c r="A75" s="1" t="str">
        <f t="shared" si="0"/>
        <v>RO1_209</v>
      </c>
      <c r="B75" s="1" t="s">
        <v>264</v>
      </c>
      <c r="C75" s="1">
        <v>209</v>
      </c>
      <c r="D75" s="1" t="s">
        <v>477</v>
      </c>
      <c r="F75" s="273" t="str">
        <f>VLOOKUP(D75,Translate!$A$3:$D$1213,3,FALSE)</f>
        <v>Addasiadau ar gyfer cyfraniadau i 1(b) / o (6b) gronfeydd wrth gefn ysgolion</v>
      </c>
      <c r="G75" s="273" t="str">
        <f>IF(E75="","",VLOOKUP(E75,Translate!$G$3:$H$1208,2,FALSE))</f>
        <v/>
      </c>
      <c r="H75" s="281" t="str">
        <f>IF(FrontPage!$E$3=1,F75&amp;G75,D75&amp;E75)</f>
        <v>Adjustment for contributions to (col 1b) / from (col 6b) school reserves (see note)</v>
      </c>
    </row>
    <row r="76" spans="1:8" x14ac:dyDescent="0.25">
      <c r="A76" s="1" t="str">
        <f t="shared" si="0"/>
        <v>RO1_210</v>
      </c>
      <c r="B76" s="1" t="s">
        <v>264</v>
      </c>
      <c r="C76" s="1">
        <v>210</v>
      </c>
      <c r="D76" s="281" t="s">
        <v>1451</v>
      </c>
      <c r="E76" s="281" t="s">
        <v>1450</v>
      </c>
      <c r="F76" s="273" t="str">
        <f>VLOOKUP(D76,Translate!$A$3:$D$1213,3,FALSE)</f>
        <v>Cyfanswm gwariant wedi'i ddirprwyo i ysgolion meithrin</v>
      </c>
      <c r="G76" s="273" t="str">
        <f>IF(E76="","",VLOOKUP(E76,Translate!$G$3:$H$1208,2,FALSE))</f>
        <v xml:space="preserve"> (llinellau 200 i 209)</v>
      </c>
      <c r="H76" s="281" t="str">
        <f>IF(FrontPage!$E$3=1,F76&amp;G76,D76&amp;E76)</f>
        <v>Total expenditure delegated to nursery schools (lines 200 to 209)</v>
      </c>
    </row>
    <row r="77" spans="1:8" s="1" customFormat="1" x14ac:dyDescent="0.25">
      <c r="A77" s="1" t="str">
        <f t="shared" si="0"/>
        <v>RO1_1</v>
      </c>
      <c r="B77" s="1" t="s">
        <v>264</v>
      </c>
      <c r="C77" s="1">
        <v>1</v>
      </c>
      <c r="D77" s="1" t="s">
        <v>444</v>
      </c>
      <c r="F77" s="273" t="str">
        <f>VLOOKUP(D77,Translate!$A$3:$D$1213,3,FALSE)</f>
        <v>Staff addysgu</v>
      </c>
      <c r="G77" s="273" t="str">
        <f>IF(E77="","",VLOOKUP(E77,Translate!$G$3:$H$1208,2,FALSE))</f>
        <v/>
      </c>
      <c r="H77" s="281" t="str">
        <f>IF(FrontPage!$E$3=1,F77&amp;G77,D77&amp;E77)</f>
        <v>Teaching staff</v>
      </c>
    </row>
    <row r="78" spans="1:8" s="1" customFormat="1" x14ac:dyDescent="0.25">
      <c r="A78" s="1" t="str">
        <f t="shared" si="0"/>
        <v>RO1_2</v>
      </c>
      <c r="B78" s="1" t="s">
        <v>264</v>
      </c>
      <c r="C78" s="1">
        <v>2</v>
      </c>
      <c r="D78" s="1" t="s">
        <v>445</v>
      </c>
      <c r="F78" s="273" t="str">
        <f>VLOOKUP(D78,Translate!$A$3:$D$1213,3,FALSE)</f>
        <v>Staff cymorth</v>
      </c>
      <c r="G78" s="273" t="str">
        <f>IF(E78="","",VLOOKUP(E78,Translate!$G$3:$H$1208,2,FALSE))</f>
        <v/>
      </c>
      <c r="H78" s="281" t="str">
        <f>IF(FrontPage!$E$3=1,F78&amp;G78,D78&amp;E78)</f>
        <v>Support staff</v>
      </c>
    </row>
    <row r="79" spans="1:8" s="1" customFormat="1" x14ac:dyDescent="0.25">
      <c r="A79" s="1" t="str">
        <f t="shared" si="0"/>
        <v>RO1_3</v>
      </c>
      <c r="B79" s="1" t="s">
        <v>264</v>
      </c>
      <c r="C79" s="1">
        <v>3</v>
      </c>
      <c r="D79" s="1" t="s">
        <v>472</v>
      </c>
      <c r="F79" s="273" t="str">
        <f>VLOOKUP(D79,Translate!$A$3:$D$1213,3,FALSE)</f>
        <v>Treuliau anuniongyrchol gweithwyr cyflogedig</v>
      </c>
      <c r="G79" s="273" t="str">
        <f>IF(E79="","",VLOOKUP(E79,Translate!$G$3:$H$1208,2,FALSE))</f>
        <v/>
      </c>
      <c r="H79" s="281" t="str">
        <f>IF(FrontPage!$E$3=1,F79&amp;G79,D79&amp;E79)</f>
        <v>Indirect employee expenses</v>
      </c>
    </row>
    <row r="80" spans="1:8" s="1" customFormat="1" x14ac:dyDescent="0.25">
      <c r="A80" s="1" t="str">
        <f t="shared" si="0"/>
        <v>RO1_4</v>
      </c>
      <c r="B80" s="1" t="s">
        <v>264</v>
      </c>
      <c r="C80" s="1">
        <v>4</v>
      </c>
      <c r="D80" s="1" t="s">
        <v>446</v>
      </c>
      <c r="F80" s="273" t="str">
        <f>VLOOKUP(D80,Translate!$A$3:$D$1213,3,FALSE)</f>
        <v xml:space="preserve">Atgyweirio a chynnal a chadw </v>
      </c>
      <c r="G80" s="273" t="str">
        <f>IF(E80="","",VLOOKUP(E80,Translate!$G$3:$H$1208,2,FALSE))</f>
        <v/>
      </c>
      <c r="H80" s="281" t="str">
        <f>IF(FrontPage!$E$3=1,F80&amp;G80,D80&amp;E80)</f>
        <v>Repairs and maintenance</v>
      </c>
    </row>
    <row r="81" spans="1:8" s="1" customFormat="1" x14ac:dyDescent="0.25">
      <c r="A81" s="1" t="str">
        <f t="shared" si="0"/>
        <v>RO1_5</v>
      </c>
      <c r="B81" s="1" t="s">
        <v>264</v>
      </c>
      <c r="C81" s="1">
        <v>5</v>
      </c>
      <c r="D81" s="1" t="s">
        <v>473</v>
      </c>
      <c r="F81" s="273" t="str">
        <f>VLOOKUP(D81,Translate!$A$3:$D$1213,3,FALSE)</f>
        <v>Gwariant arall ar safleoedd</v>
      </c>
      <c r="G81" s="273" t="str">
        <f>IF(E81="","",VLOOKUP(E81,Translate!$G$3:$H$1208,2,FALSE))</f>
        <v/>
      </c>
      <c r="H81" s="281" t="str">
        <f>IF(FrontPage!$E$3=1,F81&amp;G81,D81&amp;E81)</f>
        <v>Other premises expenditure</v>
      </c>
    </row>
    <row r="82" spans="1:8" s="1" customFormat="1" x14ac:dyDescent="0.25">
      <c r="A82" s="1" t="str">
        <f t="shared" si="0"/>
        <v>RO1_6</v>
      </c>
      <c r="B82" s="1" t="s">
        <v>264</v>
      </c>
      <c r="C82" s="1">
        <v>6</v>
      </c>
      <c r="D82" s="1" t="s">
        <v>474</v>
      </c>
      <c r="F82" s="273" t="str">
        <f>VLOOKUP(D82,Translate!$A$3:$D$1213,3,FALSE)</f>
        <v>Cyfarpar addysg</v>
      </c>
      <c r="G82" s="273" t="str">
        <f>IF(E82="","",VLOOKUP(E82,Translate!$G$3:$H$1208,2,FALSE))</f>
        <v/>
      </c>
      <c r="H82" s="281" t="str">
        <f>IF(FrontPage!$E$3=1,F82&amp;G82,D82&amp;E82)</f>
        <v>Education equipment</v>
      </c>
    </row>
    <row r="83" spans="1:8" s="1" customFormat="1" x14ac:dyDescent="0.25">
      <c r="A83" s="1" t="str">
        <f t="shared" si="0"/>
        <v>RO1_7</v>
      </c>
      <c r="B83" s="1" t="s">
        <v>264</v>
      </c>
      <c r="C83" s="1">
        <v>7</v>
      </c>
      <c r="D83" s="1" t="s">
        <v>475</v>
      </c>
      <c r="F83" s="273" t="str">
        <f>VLOOKUP(D83,Translate!$A$3:$D$1213,3,FALSE)</f>
        <v>Arlwyo mewn ysgolion</v>
      </c>
      <c r="G83" s="273" t="str">
        <f>IF(E83="","",VLOOKUP(E83,Translate!$G$3:$H$1208,2,FALSE))</f>
        <v/>
      </c>
      <c r="H83" s="281" t="str">
        <f>IF(FrontPage!$E$3=1,F83&amp;G83,D83&amp;E83)</f>
        <v>School catering</v>
      </c>
    </row>
    <row r="84" spans="1:8" s="1" customFormat="1" x14ac:dyDescent="0.25">
      <c r="A84" s="1" t="str">
        <f t="shared" si="0"/>
        <v>RO1_8</v>
      </c>
      <c r="B84" s="1" t="s">
        <v>264</v>
      </c>
      <c r="C84" s="1">
        <v>8</v>
      </c>
      <c r="D84" s="1" t="s">
        <v>476</v>
      </c>
      <c r="F84" s="273" t="str">
        <f>VLOOKUP(D84,Translate!$A$3:$D$1213,3,FALSE)</f>
        <v>Gwariant arall</v>
      </c>
      <c r="G84" s="273" t="str">
        <f>IF(E84="","",VLOOKUP(E84,Translate!$G$3:$H$1208,2,FALSE))</f>
        <v/>
      </c>
      <c r="H84" s="281" t="str">
        <f>IF(FrontPage!$E$3=1,F84&amp;G84,D84&amp;E84)</f>
        <v>Other expenditure</v>
      </c>
    </row>
    <row r="85" spans="1:8" s="1" customFormat="1" ht="25" x14ac:dyDescent="0.25">
      <c r="A85" s="1" t="str">
        <f t="shared" si="0"/>
        <v>RO1_9</v>
      </c>
      <c r="B85" s="1" t="s">
        <v>264</v>
      </c>
      <c r="C85" s="1">
        <v>9</v>
      </c>
      <c r="D85" s="273" t="s">
        <v>760</v>
      </c>
      <c r="F85" s="273" t="str">
        <f>VLOOKUP(D85,Translate!$A$3:$D$1213,3,FALSE)</f>
        <v>Incwm ysgolion mewn cyfrifon ALl (ac eithrio incwm arlwyo ysgolion a thaliadau yswiriant)</v>
      </c>
      <c r="G85" s="273" t="str">
        <f>IF(E85="","",VLOOKUP(E85,Translate!$G$3:$H$1208,2,FALSE))</f>
        <v/>
      </c>
      <c r="H85" s="281" t="str">
        <f>IF(FrontPage!$E$3=1,F85&amp;G85,D85&amp;E85)</f>
        <v>School income within LA accounts (excluding school catering income and insurance payouts)</v>
      </c>
    </row>
    <row r="86" spans="1:8" s="1" customFormat="1" x14ac:dyDescent="0.25">
      <c r="A86" s="1" t="str">
        <f t="shared" si="0"/>
        <v>RO1_10</v>
      </c>
      <c r="B86" s="1" t="s">
        <v>264</v>
      </c>
      <c r="C86" s="1">
        <v>10</v>
      </c>
      <c r="D86" s="1" t="s">
        <v>477</v>
      </c>
      <c r="F86" s="273" t="str">
        <f>VLOOKUP(D86,Translate!$A$3:$D$1213,3,FALSE)</f>
        <v>Addasiadau ar gyfer cyfraniadau i 1(b) / o (6b) gronfeydd wrth gefn ysgolion</v>
      </c>
      <c r="G86" s="273" t="str">
        <f>IF(E86="","",VLOOKUP(E86,Translate!$G$3:$H$1208,2,FALSE))</f>
        <v/>
      </c>
      <c r="H86" s="281" t="str">
        <f>IF(FrontPage!$E$3=1,F86&amp;G86,D86&amp;E86)</f>
        <v>Adjustment for contributions to (col 1b) / from (col 6b) school reserves (see note)</v>
      </c>
    </row>
    <row r="87" spans="1:8" x14ac:dyDescent="0.25">
      <c r="A87" s="1" t="str">
        <f t="shared" si="0"/>
        <v>RO1_11</v>
      </c>
      <c r="B87" s="1" t="s">
        <v>264</v>
      </c>
      <c r="C87" s="1">
        <v>11</v>
      </c>
      <c r="D87" s="281" t="s">
        <v>1452</v>
      </c>
      <c r="E87" s="281" t="s">
        <v>1453</v>
      </c>
      <c r="F87" s="273" t="str">
        <f>VLOOKUP(D87,Translate!$A$3:$D$1213,3,FALSE)</f>
        <v>Cyfanswm gwariant wedi'i ddirprwyo i ysgolion cynradd</v>
      </c>
      <c r="G87" s="273" t="str">
        <f>IF(E87="","",VLOOKUP(E87,Translate!$G$3:$H$1208,2,FALSE))</f>
        <v xml:space="preserve"> (llinellau 1 i 10)</v>
      </c>
      <c r="H87" s="281" t="str">
        <f>IF(FrontPage!$E$3=1,F87&amp;G87,D87&amp;E87)</f>
        <v>Total expenditure delegated to primary schools (lines 1 to 10)</v>
      </c>
    </row>
    <row r="88" spans="1:8" s="1" customFormat="1" x14ac:dyDescent="0.25">
      <c r="A88" s="1" t="str">
        <f t="shared" si="0"/>
        <v>RO1_12</v>
      </c>
      <c r="B88" s="1" t="s">
        <v>264</v>
      </c>
      <c r="C88" s="1">
        <v>12</v>
      </c>
      <c r="D88" s="1" t="s">
        <v>444</v>
      </c>
      <c r="F88" s="273" t="str">
        <f>VLOOKUP(D88,Translate!$A$3:$D$1213,3,FALSE)</f>
        <v>Staff addysgu</v>
      </c>
      <c r="G88" s="273" t="str">
        <f>IF(E88="","",VLOOKUP(E88,Translate!$G$3:$H$1208,2,FALSE))</f>
        <v/>
      </c>
      <c r="H88" s="281" t="str">
        <f>IF(FrontPage!$E$3=1,F88&amp;G88,D88&amp;E88)</f>
        <v>Teaching staff</v>
      </c>
    </row>
    <row r="89" spans="1:8" s="1" customFormat="1" x14ac:dyDescent="0.25">
      <c r="A89" s="1" t="str">
        <f t="shared" si="0"/>
        <v>RO1_13</v>
      </c>
      <c r="B89" s="1" t="s">
        <v>264</v>
      </c>
      <c r="C89" s="1">
        <v>13</v>
      </c>
      <c r="D89" s="1" t="s">
        <v>445</v>
      </c>
      <c r="F89" s="273" t="str">
        <f>VLOOKUP(D89,Translate!$A$3:$D$1213,3,FALSE)</f>
        <v>Staff cymorth</v>
      </c>
      <c r="G89" s="273" t="str">
        <f>IF(E89="","",VLOOKUP(E89,Translate!$G$3:$H$1208,2,FALSE))</f>
        <v/>
      </c>
      <c r="H89" s="281" t="str">
        <f>IF(FrontPage!$E$3=1,F89&amp;G89,D89&amp;E89)</f>
        <v>Support staff</v>
      </c>
    </row>
    <row r="90" spans="1:8" s="1" customFormat="1" x14ac:dyDescent="0.25">
      <c r="A90" s="1" t="str">
        <f t="shared" ref="A90:A153" si="1">B90&amp;"_"&amp;C90</f>
        <v>RO1_14</v>
      </c>
      <c r="B90" s="1" t="s">
        <v>264</v>
      </c>
      <c r="C90" s="1">
        <v>14</v>
      </c>
      <c r="D90" s="1" t="s">
        <v>472</v>
      </c>
      <c r="F90" s="273" t="str">
        <f>VLOOKUP(D90,Translate!$A$3:$D$1213,3,FALSE)</f>
        <v>Treuliau anuniongyrchol gweithwyr cyflogedig</v>
      </c>
      <c r="G90" s="273" t="str">
        <f>IF(E90="","",VLOOKUP(E90,Translate!$G$3:$H$1208,2,FALSE))</f>
        <v/>
      </c>
      <c r="H90" s="281" t="str">
        <f>IF(FrontPage!$E$3=1,F90&amp;G90,D90&amp;E90)</f>
        <v>Indirect employee expenses</v>
      </c>
    </row>
    <row r="91" spans="1:8" s="1" customFormat="1" x14ac:dyDescent="0.25">
      <c r="A91" s="1" t="str">
        <f t="shared" si="1"/>
        <v>RO1_15</v>
      </c>
      <c r="B91" s="1" t="s">
        <v>264</v>
      </c>
      <c r="C91" s="1">
        <v>15</v>
      </c>
      <c r="D91" s="1" t="s">
        <v>446</v>
      </c>
      <c r="F91" s="273" t="str">
        <f>VLOOKUP(D91,Translate!$A$3:$D$1213,3,FALSE)</f>
        <v xml:space="preserve">Atgyweirio a chynnal a chadw </v>
      </c>
      <c r="G91" s="273" t="str">
        <f>IF(E91="","",VLOOKUP(E91,Translate!$G$3:$H$1208,2,FALSE))</f>
        <v/>
      </c>
      <c r="H91" s="281" t="str">
        <f>IF(FrontPage!$E$3=1,F91&amp;G91,D91&amp;E91)</f>
        <v>Repairs and maintenance</v>
      </c>
    </row>
    <row r="92" spans="1:8" s="1" customFormat="1" x14ac:dyDescent="0.25">
      <c r="A92" s="1" t="str">
        <f t="shared" si="1"/>
        <v>RO1_16</v>
      </c>
      <c r="B92" s="1" t="s">
        <v>264</v>
      </c>
      <c r="C92" s="1">
        <v>16</v>
      </c>
      <c r="D92" s="1" t="s">
        <v>473</v>
      </c>
      <c r="F92" s="273" t="str">
        <f>VLOOKUP(D92,Translate!$A$3:$D$1213,3,FALSE)</f>
        <v>Gwariant arall ar safleoedd</v>
      </c>
      <c r="G92" s="273" t="str">
        <f>IF(E92="","",VLOOKUP(E92,Translate!$G$3:$H$1208,2,FALSE))</f>
        <v/>
      </c>
      <c r="H92" s="281" t="str">
        <f>IF(FrontPage!$E$3=1,F92&amp;G92,D92&amp;E92)</f>
        <v>Other premises expenditure</v>
      </c>
    </row>
    <row r="93" spans="1:8" s="1" customFormat="1" x14ac:dyDescent="0.25">
      <c r="A93" s="1" t="str">
        <f t="shared" si="1"/>
        <v>RO1_17</v>
      </c>
      <c r="B93" s="1" t="s">
        <v>264</v>
      </c>
      <c r="C93" s="1">
        <v>17</v>
      </c>
      <c r="D93" s="1" t="s">
        <v>474</v>
      </c>
      <c r="F93" s="273" t="str">
        <f>VLOOKUP(D93,Translate!$A$3:$D$1213,3,FALSE)</f>
        <v>Cyfarpar addysg</v>
      </c>
      <c r="G93" s="273" t="str">
        <f>IF(E93="","",VLOOKUP(E93,Translate!$G$3:$H$1208,2,FALSE))</f>
        <v/>
      </c>
      <c r="H93" s="281" t="str">
        <f>IF(FrontPage!$E$3=1,F93&amp;G93,D93&amp;E93)</f>
        <v>Education equipment</v>
      </c>
    </row>
    <row r="94" spans="1:8" s="1" customFormat="1" x14ac:dyDescent="0.25">
      <c r="A94" s="1" t="str">
        <f t="shared" si="1"/>
        <v>RO1_18</v>
      </c>
      <c r="B94" s="1" t="s">
        <v>264</v>
      </c>
      <c r="C94" s="1">
        <v>18</v>
      </c>
      <c r="D94" s="1" t="s">
        <v>475</v>
      </c>
      <c r="F94" s="273" t="str">
        <f>VLOOKUP(D94,Translate!$A$3:$D$1213,3,FALSE)</f>
        <v>Arlwyo mewn ysgolion</v>
      </c>
      <c r="G94" s="273" t="str">
        <f>IF(E94="","",VLOOKUP(E94,Translate!$G$3:$H$1208,2,FALSE))</f>
        <v/>
      </c>
      <c r="H94" s="281" t="str">
        <f>IF(FrontPage!$E$3=1,F94&amp;G94,D94&amp;E94)</f>
        <v>School catering</v>
      </c>
    </row>
    <row r="95" spans="1:8" s="1" customFormat="1" x14ac:dyDescent="0.25">
      <c r="A95" s="1" t="str">
        <f t="shared" si="1"/>
        <v>RO1_19</v>
      </c>
      <c r="B95" s="1" t="s">
        <v>264</v>
      </c>
      <c r="C95" s="1">
        <v>19</v>
      </c>
      <c r="D95" s="1" t="s">
        <v>476</v>
      </c>
      <c r="F95" s="273" t="str">
        <f>VLOOKUP(D95,Translate!$A$3:$D$1213,3,FALSE)</f>
        <v>Gwariant arall</v>
      </c>
      <c r="G95" s="273" t="str">
        <f>IF(E95="","",VLOOKUP(E95,Translate!$G$3:$H$1208,2,FALSE))</f>
        <v/>
      </c>
      <c r="H95" s="281" t="str">
        <f>IF(FrontPage!$E$3=1,F95&amp;G95,D95&amp;E95)</f>
        <v>Other expenditure</v>
      </c>
    </row>
    <row r="96" spans="1:8" s="1" customFormat="1" ht="25" x14ac:dyDescent="0.25">
      <c r="A96" s="1" t="str">
        <f t="shared" si="1"/>
        <v>RO1_20</v>
      </c>
      <c r="B96" s="1" t="s">
        <v>264</v>
      </c>
      <c r="C96" s="1">
        <v>20</v>
      </c>
      <c r="D96" s="273" t="s">
        <v>760</v>
      </c>
      <c r="F96" s="273" t="str">
        <f>VLOOKUP(D96,Translate!$A$3:$D$1213,3,FALSE)</f>
        <v>Incwm ysgolion mewn cyfrifon ALl (ac eithrio incwm arlwyo ysgolion a thaliadau yswiriant)</v>
      </c>
      <c r="G96" s="273" t="str">
        <f>IF(E96="","",VLOOKUP(E96,Translate!$G$3:$H$1208,2,FALSE))</f>
        <v/>
      </c>
      <c r="H96" s="281" t="str">
        <f>IF(FrontPage!$E$3=1,F96&amp;G96,D96&amp;E96)</f>
        <v>School income within LA accounts (excluding school catering income and insurance payouts)</v>
      </c>
    </row>
    <row r="97" spans="1:8" s="1" customFormat="1" x14ac:dyDescent="0.25">
      <c r="A97" s="1" t="str">
        <f t="shared" si="1"/>
        <v>RO1_21</v>
      </c>
      <c r="B97" s="1" t="s">
        <v>264</v>
      </c>
      <c r="C97" s="1">
        <v>21</v>
      </c>
      <c r="D97" s="1" t="s">
        <v>477</v>
      </c>
      <c r="F97" s="273" t="str">
        <f>VLOOKUP(D97,Translate!$A$3:$D$1213,3,FALSE)</f>
        <v>Addasiadau ar gyfer cyfraniadau i 1(b) / o (6b) gronfeydd wrth gefn ysgolion</v>
      </c>
      <c r="G97" s="273" t="str">
        <f>IF(E97="","",VLOOKUP(E97,Translate!$G$3:$H$1208,2,FALSE))</f>
        <v/>
      </c>
      <c r="H97" s="281" t="str">
        <f>IF(FrontPage!$E$3=1,F97&amp;G97,D97&amp;E97)</f>
        <v>Adjustment for contributions to (col 1b) / from (col 6b) school reserves (see note)</v>
      </c>
    </row>
    <row r="98" spans="1:8" x14ac:dyDescent="0.25">
      <c r="A98" s="1" t="str">
        <f t="shared" si="1"/>
        <v>RO1_22</v>
      </c>
      <c r="B98" s="1" t="s">
        <v>264</v>
      </c>
      <c r="C98" s="1">
        <v>22</v>
      </c>
      <c r="D98" s="281" t="s">
        <v>1454</v>
      </c>
      <c r="E98" s="281" t="s">
        <v>1455</v>
      </c>
      <c r="F98" s="273" t="str">
        <f>VLOOKUP(D98,Translate!$A$3:$D$1213,3,FALSE)</f>
        <v>Cyfanswm gwariant wedi'i ddirprwyo i ysgolion uwchradd</v>
      </c>
      <c r="G98" s="273" t="str">
        <f>IF(E98="","",VLOOKUP(E98,Translate!$G$3:$H$1208,2,FALSE))</f>
        <v xml:space="preserve"> (llinellau 12 i 21)</v>
      </c>
      <c r="H98" s="281" t="str">
        <f>IF(FrontPage!$E$3=1,F98&amp;G98,D98&amp;E98)</f>
        <v>Total expenditure delegated to secondary schools (lines 12 to 21)</v>
      </c>
    </row>
    <row r="99" spans="1:8" s="1" customFormat="1" x14ac:dyDescent="0.25">
      <c r="A99" s="1" t="str">
        <f t="shared" si="1"/>
        <v>RO1_23</v>
      </c>
      <c r="B99" s="1" t="s">
        <v>264</v>
      </c>
      <c r="C99" s="1">
        <v>23</v>
      </c>
      <c r="D99" s="1" t="s">
        <v>444</v>
      </c>
      <c r="F99" s="273" t="str">
        <f>VLOOKUP(D99,Translate!$A$3:$D$1213,3,FALSE)</f>
        <v>Staff addysgu</v>
      </c>
      <c r="G99" s="273" t="str">
        <f>IF(E99="","",VLOOKUP(E99,Translate!$G$3:$H$1208,2,FALSE))</f>
        <v/>
      </c>
      <c r="H99" s="281" t="str">
        <f>IF(FrontPage!$E$3=1,F99&amp;G99,D99&amp;E99)</f>
        <v>Teaching staff</v>
      </c>
    </row>
    <row r="100" spans="1:8" s="1" customFormat="1" x14ac:dyDescent="0.25">
      <c r="A100" s="1" t="str">
        <f t="shared" si="1"/>
        <v>RO1_24</v>
      </c>
      <c r="B100" s="1" t="s">
        <v>264</v>
      </c>
      <c r="C100" s="1">
        <v>24</v>
      </c>
      <c r="D100" s="1" t="s">
        <v>445</v>
      </c>
      <c r="F100" s="273" t="str">
        <f>VLOOKUP(D100,Translate!$A$3:$D$1213,3,FALSE)</f>
        <v>Staff cymorth</v>
      </c>
      <c r="G100" s="273" t="str">
        <f>IF(E100="","",VLOOKUP(E100,Translate!$G$3:$H$1208,2,FALSE))</f>
        <v/>
      </c>
      <c r="H100" s="281" t="str">
        <f>IF(FrontPage!$E$3=1,F100&amp;G100,D100&amp;E100)</f>
        <v>Support staff</v>
      </c>
    </row>
    <row r="101" spans="1:8" s="1" customFormat="1" x14ac:dyDescent="0.25">
      <c r="A101" s="1" t="str">
        <f t="shared" si="1"/>
        <v>RO1_25</v>
      </c>
      <c r="B101" s="1" t="s">
        <v>264</v>
      </c>
      <c r="C101" s="1">
        <v>25</v>
      </c>
      <c r="D101" s="1" t="s">
        <v>472</v>
      </c>
      <c r="F101" s="273" t="str">
        <f>VLOOKUP(D101,Translate!$A$3:$D$1213,3,FALSE)</f>
        <v>Treuliau anuniongyrchol gweithwyr cyflogedig</v>
      </c>
      <c r="G101" s="273" t="str">
        <f>IF(E101="","",VLOOKUP(E101,Translate!$G$3:$H$1208,2,FALSE))</f>
        <v/>
      </c>
      <c r="H101" s="281" t="str">
        <f>IF(FrontPage!$E$3=1,F101&amp;G101,D101&amp;E101)</f>
        <v>Indirect employee expenses</v>
      </c>
    </row>
    <row r="102" spans="1:8" s="1" customFormat="1" x14ac:dyDescent="0.25">
      <c r="A102" s="1" t="str">
        <f t="shared" si="1"/>
        <v>RO1_26</v>
      </c>
      <c r="B102" s="1" t="s">
        <v>264</v>
      </c>
      <c r="C102" s="1">
        <v>26</v>
      </c>
      <c r="D102" s="1" t="s">
        <v>446</v>
      </c>
      <c r="F102" s="273" t="str">
        <f>VLOOKUP(D102,Translate!$A$3:$D$1213,3,FALSE)</f>
        <v xml:space="preserve">Atgyweirio a chynnal a chadw </v>
      </c>
      <c r="G102" s="273" t="str">
        <f>IF(E102="","",VLOOKUP(E102,Translate!$G$3:$H$1208,2,FALSE))</f>
        <v/>
      </c>
      <c r="H102" s="281" t="str">
        <f>IF(FrontPage!$E$3=1,F102&amp;G102,D102&amp;E102)</f>
        <v>Repairs and maintenance</v>
      </c>
    </row>
    <row r="103" spans="1:8" s="1" customFormat="1" x14ac:dyDescent="0.25">
      <c r="A103" s="1" t="str">
        <f t="shared" si="1"/>
        <v>RO1_27</v>
      </c>
      <c r="B103" s="1" t="s">
        <v>264</v>
      </c>
      <c r="C103" s="1">
        <v>27</v>
      </c>
      <c r="D103" s="1" t="s">
        <v>473</v>
      </c>
      <c r="F103" s="273" t="str">
        <f>VLOOKUP(D103,Translate!$A$3:$D$1213,3,FALSE)</f>
        <v>Gwariant arall ar safleoedd</v>
      </c>
      <c r="G103" s="273" t="str">
        <f>IF(E103="","",VLOOKUP(E103,Translate!$G$3:$H$1208,2,FALSE))</f>
        <v/>
      </c>
      <c r="H103" s="281" t="str">
        <f>IF(FrontPage!$E$3=1,F103&amp;G103,D103&amp;E103)</f>
        <v>Other premises expenditure</v>
      </c>
    </row>
    <row r="104" spans="1:8" s="1" customFormat="1" x14ac:dyDescent="0.25">
      <c r="A104" s="1" t="str">
        <f t="shared" si="1"/>
        <v>RO1_28</v>
      </c>
      <c r="B104" s="1" t="s">
        <v>264</v>
      </c>
      <c r="C104" s="1">
        <v>28</v>
      </c>
      <c r="D104" s="1" t="s">
        <v>474</v>
      </c>
      <c r="F104" s="273" t="str">
        <f>VLOOKUP(D104,Translate!$A$3:$D$1213,3,FALSE)</f>
        <v>Cyfarpar addysg</v>
      </c>
      <c r="G104" s="273" t="str">
        <f>IF(E104="","",VLOOKUP(E104,Translate!$G$3:$H$1208,2,FALSE))</f>
        <v/>
      </c>
      <c r="H104" s="281" t="str">
        <f>IF(FrontPage!$E$3=1,F104&amp;G104,D104&amp;E104)</f>
        <v>Education equipment</v>
      </c>
    </row>
    <row r="105" spans="1:8" s="1" customFormat="1" x14ac:dyDescent="0.25">
      <c r="A105" s="1" t="str">
        <f t="shared" si="1"/>
        <v>RO1_29</v>
      </c>
      <c r="B105" s="1" t="s">
        <v>264</v>
      </c>
      <c r="C105" s="1">
        <v>29</v>
      </c>
      <c r="D105" s="1" t="s">
        <v>475</v>
      </c>
      <c r="F105" s="273" t="str">
        <f>VLOOKUP(D105,Translate!$A$3:$D$1213,3,FALSE)</f>
        <v>Arlwyo mewn ysgolion</v>
      </c>
      <c r="G105" s="273" t="str">
        <f>IF(E105="","",VLOOKUP(E105,Translate!$G$3:$H$1208,2,FALSE))</f>
        <v/>
      </c>
      <c r="H105" s="281" t="str">
        <f>IF(FrontPage!$E$3=1,F105&amp;G105,D105&amp;E105)</f>
        <v>School catering</v>
      </c>
    </row>
    <row r="106" spans="1:8" s="1" customFormat="1" x14ac:dyDescent="0.25">
      <c r="A106" s="1" t="str">
        <f t="shared" si="1"/>
        <v>RO1_30</v>
      </c>
      <c r="B106" s="1" t="s">
        <v>264</v>
      </c>
      <c r="C106" s="1">
        <v>30</v>
      </c>
      <c r="D106" s="1" t="s">
        <v>476</v>
      </c>
      <c r="F106" s="273" t="str">
        <f>VLOOKUP(D106,Translate!$A$3:$D$1213,3,FALSE)</f>
        <v>Gwariant arall</v>
      </c>
      <c r="G106" s="273" t="str">
        <f>IF(E106="","",VLOOKUP(E106,Translate!$G$3:$H$1208,2,FALSE))</f>
        <v/>
      </c>
      <c r="H106" s="281" t="str">
        <f>IF(FrontPage!$E$3=1,F106&amp;G106,D106&amp;E106)</f>
        <v>Other expenditure</v>
      </c>
    </row>
    <row r="107" spans="1:8" s="1" customFormat="1" ht="25" x14ac:dyDescent="0.25">
      <c r="A107" s="1" t="str">
        <f t="shared" si="1"/>
        <v>RO1_31</v>
      </c>
      <c r="B107" s="1" t="s">
        <v>264</v>
      </c>
      <c r="C107" s="1">
        <v>31</v>
      </c>
      <c r="D107" s="273" t="s">
        <v>760</v>
      </c>
      <c r="F107" s="273" t="str">
        <f>VLOOKUP(D107,Translate!$A$3:$D$1213,3,FALSE)</f>
        <v>Incwm ysgolion mewn cyfrifon ALl (ac eithrio incwm arlwyo ysgolion a thaliadau yswiriant)</v>
      </c>
      <c r="G107" s="273" t="str">
        <f>IF(E107="","",VLOOKUP(E107,Translate!$G$3:$H$1208,2,FALSE))</f>
        <v/>
      </c>
      <c r="H107" s="281" t="str">
        <f>IF(FrontPage!$E$3=1,F107&amp;G107,D107&amp;E107)</f>
        <v>School income within LA accounts (excluding school catering income and insurance payouts)</v>
      </c>
    </row>
    <row r="108" spans="1:8" s="1" customFormat="1" x14ac:dyDescent="0.25">
      <c r="A108" s="1" t="str">
        <f t="shared" si="1"/>
        <v>RO1_32</v>
      </c>
      <c r="B108" s="1" t="s">
        <v>264</v>
      </c>
      <c r="C108" s="1">
        <v>32</v>
      </c>
      <c r="D108" s="1" t="s">
        <v>477</v>
      </c>
      <c r="F108" s="273" t="str">
        <f>VLOOKUP(D108,Translate!$A$3:$D$1213,3,FALSE)</f>
        <v>Addasiadau ar gyfer cyfraniadau i 1(b) / o (6b) gronfeydd wrth gefn ysgolion</v>
      </c>
      <c r="G108" s="273" t="str">
        <f>IF(E108="","",VLOOKUP(E108,Translate!$G$3:$H$1208,2,FALSE))</f>
        <v/>
      </c>
      <c r="H108" s="281" t="str">
        <f>IF(FrontPage!$E$3=1,F108&amp;G108,D108&amp;E108)</f>
        <v>Adjustment for contributions to (col 1b) / from (col 6b) school reserves (see note)</v>
      </c>
    </row>
    <row r="109" spans="1:8" x14ac:dyDescent="0.25">
      <c r="A109" s="1" t="str">
        <f t="shared" si="1"/>
        <v>RO1_33</v>
      </c>
      <c r="B109" s="1" t="s">
        <v>264</v>
      </c>
      <c r="C109" s="281">
        <v>33</v>
      </c>
      <c r="D109" s="281" t="s">
        <v>1456</v>
      </c>
      <c r="E109" s="281" t="s">
        <v>1457</v>
      </c>
      <c r="F109" s="273" t="str">
        <f>VLOOKUP(D109,Translate!$A$3:$D$1213,3,FALSE)</f>
        <v>Cyfanswm gwariant wedi'i ddirprwyo i ysgolion arbennig</v>
      </c>
      <c r="G109" s="273" t="str">
        <f>IF(E109="","",VLOOKUP(E109,Translate!$G$3:$H$1208,2,FALSE))</f>
        <v xml:space="preserve"> (llinellau 23 i 32)</v>
      </c>
      <c r="H109" s="281" t="str">
        <f>IF(FrontPage!$E$3=1,F109&amp;G109,D109&amp;E109)</f>
        <v>Total expenditure delegated to special schools (lines 23 to 32)</v>
      </c>
    </row>
    <row r="110" spans="1:8" s="1" customFormat="1" x14ac:dyDescent="0.25">
      <c r="A110" s="1" t="str">
        <f t="shared" si="1"/>
        <v>RO1_250</v>
      </c>
      <c r="B110" s="1" t="s">
        <v>264</v>
      </c>
      <c r="C110" s="1">
        <v>250</v>
      </c>
      <c r="D110" s="1" t="s">
        <v>444</v>
      </c>
      <c r="F110" s="273" t="str">
        <f>VLOOKUP(D110,Translate!$A$3:$D$1213,3,FALSE)</f>
        <v>Staff addysgu</v>
      </c>
      <c r="G110" s="273" t="str">
        <f>IF(E110="","",VLOOKUP(E110,Translate!$G$3:$H$1208,2,FALSE))</f>
        <v/>
      </c>
      <c r="H110" s="281" t="str">
        <f>IF(FrontPage!$E$3=1,F110&amp;G110,D110&amp;E110)</f>
        <v>Teaching staff</v>
      </c>
    </row>
    <row r="111" spans="1:8" s="1" customFormat="1" x14ac:dyDescent="0.25">
      <c r="A111" s="1" t="str">
        <f t="shared" si="1"/>
        <v>RO1_251</v>
      </c>
      <c r="B111" s="1" t="s">
        <v>264</v>
      </c>
      <c r="C111" s="1">
        <v>251</v>
      </c>
      <c r="D111" s="1" t="s">
        <v>445</v>
      </c>
      <c r="F111" s="273" t="str">
        <f>VLOOKUP(D111,Translate!$A$3:$D$1213,3,FALSE)</f>
        <v>Staff cymorth</v>
      </c>
      <c r="G111" s="273" t="str">
        <f>IF(E111="","",VLOOKUP(E111,Translate!$G$3:$H$1208,2,FALSE))</f>
        <v/>
      </c>
      <c r="H111" s="281" t="str">
        <f>IF(FrontPage!$E$3=1,F111&amp;G111,D111&amp;E111)</f>
        <v>Support staff</v>
      </c>
    </row>
    <row r="112" spans="1:8" s="1" customFormat="1" x14ac:dyDescent="0.25">
      <c r="A112" s="1" t="str">
        <f t="shared" si="1"/>
        <v>RO1_252</v>
      </c>
      <c r="B112" s="1" t="s">
        <v>264</v>
      </c>
      <c r="C112" s="1">
        <v>252</v>
      </c>
      <c r="D112" s="1" t="s">
        <v>472</v>
      </c>
      <c r="F112" s="273" t="str">
        <f>VLOOKUP(D112,Translate!$A$3:$D$1213,3,FALSE)</f>
        <v>Treuliau anuniongyrchol gweithwyr cyflogedig</v>
      </c>
      <c r="G112" s="273" t="str">
        <f>IF(E112="","",VLOOKUP(E112,Translate!$G$3:$H$1208,2,FALSE))</f>
        <v/>
      </c>
      <c r="H112" s="281" t="str">
        <f>IF(FrontPage!$E$3=1,F112&amp;G112,D112&amp;E112)</f>
        <v>Indirect employee expenses</v>
      </c>
    </row>
    <row r="113" spans="1:8" s="1" customFormat="1" x14ac:dyDescent="0.25">
      <c r="A113" s="1" t="str">
        <f t="shared" si="1"/>
        <v>RO1_253</v>
      </c>
      <c r="B113" s="1" t="s">
        <v>264</v>
      </c>
      <c r="C113" s="1">
        <v>253</v>
      </c>
      <c r="D113" s="1" t="s">
        <v>446</v>
      </c>
      <c r="F113" s="273" t="str">
        <f>VLOOKUP(D113,Translate!$A$3:$D$1213,3,FALSE)</f>
        <v xml:space="preserve">Atgyweirio a chynnal a chadw </v>
      </c>
      <c r="G113" s="273" t="str">
        <f>IF(E113="","",VLOOKUP(E113,Translate!$G$3:$H$1208,2,FALSE))</f>
        <v/>
      </c>
      <c r="H113" s="281" t="str">
        <f>IF(FrontPage!$E$3=1,F113&amp;G113,D113&amp;E113)</f>
        <v>Repairs and maintenance</v>
      </c>
    </row>
    <row r="114" spans="1:8" s="1" customFormat="1" x14ac:dyDescent="0.25">
      <c r="A114" s="1" t="str">
        <f t="shared" si="1"/>
        <v>RO1_254</v>
      </c>
      <c r="B114" s="1" t="s">
        <v>264</v>
      </c>
      <c r="C114" s="1">
        <v>254</v>
      </c>
      <c r="D114" s="1" t="s">
        <v>473</v>
      </c>
      <c r="F114" s="273" t="str">
        <f>VLOOKUP(D114,Translate!$A$3:$D$1213,3,FALSE)</f>
        <v>Gwariant arall ar safleoedd</v>
      </c>
      <c r="G114" s="273" t="str">
        <f>IF(E114="","",VLOOKUP(E114,Translate!$G$3:$H$1208,2,FALSE))</f>
        <v/>
      </c>
      <c r="H114" s="281" t="str">
        <f>IF(FrontPage!$E$3=1,F114&amp;G114,D114&amp;E114)</f>
        <v>Other premises expenditure</v>
      </c>
    </row>
    <row r="115" spans="1:8" s="1" customFormat="1" x14ac:dyDescent="0.25">
      <c r="A115" s="1" t="str">
        <f t="shared" si="1"/>
        <v>RO1_255</v>
      </c>
      <c r="B115" s="1" t="s">
        <v>264</v>
      </c>
      <c r="C115" s="1">
        <v>255</v>
      </c>
      <c r="D115" s="1" t="s">
        <v>474</v>
      </c>
      <c r="F115" s="273" t="str">
        <f>VLOOKUP(D115,Translate!$A$3:$D$1213,3,FALSE)</f>
        <v>Cyfarpar addysg</v>
      </c>
      <c r="G115" s="273" t="str">
        <f>IF(E115="","",VLOOKUP(E115,Translate!$G$3:$H$1208,2,FALSE))</f>
        <v/>
      </c>
      <c r="H115" s="281" t="str">
        <f>IF(FrontPage!$E$3=1,F115&amp;G115,D115&amp;E115)</f>
        <v>Education equipment</v>
      </c>
    </row>
    <row r="116" spans="1:8" s="1" customFormat="1" x14ac:dyDescent="0.25">
      <c r="A116" s="1" t="str">
        <f t="shared" si="1"/>
        <v>RO1_256</v>
      </c>
      <c r="B116" s="1" t="s">
        <v>264</v>
      </c>
      <c r="C116" s="1">
        <v>256</v>
      </c>
      <c r="D116" s="1" t="s">
        <v>475</v>
      </c>
      <c r="F116" s="273" t="str">
        <f>VLOOKUP(D116,Translate!$A$3:$D$1213,3,FALSE)</f>
        <v>Arlwyo mewn ysgolion</v>
      </c>
      <c r="G116" s="273" t="str">
        <f>IF(E116="","",VLOOKUP(E116,Translate!$G$3:$H$1208,2,FALSE))</f>
        <v/>
      </c>
      <c r="H116" s="281" t="str">
        <f>IF(FrontPage!$E$3=1,F116&amp;G116,D116&amp;E116)</f>
        <v>School catering</v>
      </c>
    </row>
    <row r="117" spans="1:8" s="1" customFormat="1" x14ac:dyDescent="0.25">
      <c r="A117" s="1" t="str">
        <f t="shared" si="1"/>
        <v>RO1_257</v>
      </c>
      <c r="B117" s="1" t="s">
        <v>264</v>
      </c>
      <c r="C117" s="1">
        <v>257</v>
      </c>
      <c r="D117" s="1" t="s">
        <v>476</v>
      </c>
      <c r="F117" s="273" t="str">
        <f>VLOOKUP(D117,Translate!$A$3:$D$1213,3,FALSE)</f>
        <v>Gwariant arall</v>
      </c>
      <c r="G117" s="273" t="str">
        <f>IF(E117="","",VLOOKUP(E117,Translate!$G$3:$H$1208,2,FALSE))</f>
        <v/>
      </c>
      <c r="H117" s="281" t="str">
        <f>IF(FrontPage!$E$3=1,F117&amp;G117,D117&amp;E117)</f>
        <v>Other expenditure</v>
      </c>
    </row>
    <row r="118" spans="1:8" s="1" customFormat="1" ht="25" x14ac:dyDescent="0.25">
      <c r="A118" s="1" t="str">
        <f t="shared" si="1"/>
        <v>RO1_258</v>
      </c>
      <c r="B118" s="1" t="s">
        <v>264</v>
      </c>
      <c r="C118" s="1">
        <v>258</v>
      </c>
      <c r="D118" s="266" t="s">
        <v>760</v>
      </c>
      <c r="F118" s="273" t="str">
        <f>VLOOKUP(D118,Translate!$A$3:$D$1213,3,FALSE)</f>
        <v>Incwm ysgolion mewn cyfrifon ALl (ac eithrio incwm arlwyo ysgolion a thaliadau yswiriant)</v>
      </c>
      <c r="G118" s="273" t="str">
        <f>IF(E118="","",VLOOKUP(E118,Translate!$G$3:$H$1208,2,FALSE))</f>
        <v/>
      </c>
      <c r="H118" s="189" t="str">
        <f>IF(FrontPage!$E$3=1,F118&amp;G118,D118&amp;E118)</f>
        <v>School income within LA accounts (excluding school catering income and insurance payouts)</v>
      </c>
    </row>
    <row r="119" spans="1:8" s="1" customFormat="1" x14ac:dyDescent="0.25">
      <c r="A119" s="1" t="str">
        <f t="shared" si="1"/>
        <v>RO1_259</v>
      </c>
      <c r="B119" s="1" t="s">
        <v>264</v>
      </c>
      <c r="C119" s="1">
        <v>259</v>
      </c>
      <c r="D119" s="1" t="s">
        <v>477</v>
      </c>
      <c r="F119" s="273" t="str">
        <f>VLOOKUP(D119,Translate!$A$3:$D$1213,3,FALSE)</f>
        <v>Addasiadau ar gyfer cyfraniadau i 1(b) / o (6b) gronfeydd wrth gefn ysgolion</v>
      </c>
      <c r="G119" s="273" t="str">
        <f>IF(E119="","",VLOOKUP(E119,Translate!$G$3:$H$1208,2,FALSE))</f>
        <v/>
      </c>
      <c r="H119" s="281" t="str">
        <f>IF(FrontPage!$E$3=1,F119&amp;G119,D119&amp;E119)</f>
        <v>Adjustment for contributions to (col 1b) / from (col 6b) school reserves (see note)</v>
      </c>
    </row>
    <row r="120" spans="1:8" x14ac:dyDescent="0.25">
      <c r="A120" s="1" t="str">
        <f t="shared" si="1"/>
        <v>RO1_260</v>
      </c>
      <c r="B120" s="1" t="s">
        <v>264</v>
      </c>
      <c r="C120" s="281">
        <v>260</v>
      </c>
      <c r="D120" s="281" t="s">
        <v>1458</v>
      </c>
      <c r="E120" s="281" t="s">
        <v>1459</v>
      </c>
      <c r="F120" s="273" t="str">
        <f>VLOOKUP(D120,Translate!$A$3:$D$1213,3,FALSE)</f>
        <v xml:space="preserve">Cyfanswm gwariant wedi ei ddirprwyo i ysgolion canol </v>
      </c>
      <c r="G120" s="273" t="str">
        <f>IF(E120="","",VLOOKUP(E120,Translate!$G$3:$H$1208,2,FALSE))</f>
        <v xml:space="preserve"> (llinellau 250 i 259)</v>
      </c>
      <c r="H120" s="281" t="str">
        <f>IF(FrontPage!$E$3=1,F120&amp;G120,D120&amp;E120)</f>
        <v>Total expenditure delegated to middle schools (lines 250 to 259)</v>
      </c>
    </row>
    <row r="121" spans="1:8" ht="37.5" x14ac:dyDescent="0.25">
      <c r="A121" s="1" t="str">
        <f t="shared" si="1"/>
        <v>RO1_34</v>
      </c>
      <c r="B121" s="1" t="s">
        <v>264</v>
      </c>
      <c r="C121" s="1">
        <v>34</v>
      </c>
      <c r="D121" s="1" t="s">
        <v>1460</v>
      </c>
      <c r="E121" s="189" t="s">
        <v>3072</v>
      </c>
      <c r="F121" s="273" t="str">
        <f>VLOOKUP(D121,Translate!$A$3:$D$1213,3,FALSE)</f>
        <v>Cyfanswm gwariant wedi'i ddirprwyo i ysgolion</v>
      </c>
      <c r="G121" s="273" t="str">
        <f>IF(E121="","",VLOOKUP(E121,Translate!$G$3:$H$1208,2,FALSE))</f>
        <v xml:space="preserve"> (llinellau 210+11+22+33+260)</v>
      </c>
      <c r="H121" s="1" t="str">
        <f>IF(FrontPage!$E$3=1,F121&amp;G121,D121&amp;E121)</f>
        <v>Total delegated schools expenditure (lines 210+11+22+33+260)</v>
      </c>
    </row>
    <row r="122" spans="1:8" s="1" customFormat="1" x14ac:dyDescent="0.25">
      <c r="A122" s="1" t="str">
        <f t="shared" si="1"/>
        <v>RO1_300</v>
      </c>
      <c r="B122" s="1" t="s">
        <v>264</v>
      </c>
      <c r="C122" s="1">
        <v>300</v>
      </c>
      <c r="D122" s="1" t="s">
        <v>651</v>
      </c>
      <c r="F122" s="273" t="str">
        <f>VLOOKUP(D122,Translate!$A$3:$D$1213,3,FALSE)</f>
        <v>Anghenion dysgu ychwanegol - Ysgolion meithrin</v>
      </c>
      <c r="G122" s="273" t="str">
        <f>IF(E122="","",VLOOKUP(E122,Translate!$G$3:$H$1208,2,FALSE))</f>
        <v/>
      </c>
      <c r="H122" s="281" t="str">
        <f>IF(FrontPage!$E$3=1,F122&amp;G122,D122&amp;E122)</f>
        <v>Additional learning needs - nursery</v>
      </c>
    </row>
    <row r="123" spans="1:8" s="1" customFormat="1" x14ac:dyDescent="0.25">
      <c r="A123" s="1" t="str">
        <f t="shared" si="1"/>
        <v>RO1_301</v>
      </c>
      <c r="B123" s="1" t="s">
        <v>264</v>
      </c>
      <c r="C123" s="1">
        <v>301</v>
      </c>
      <c r="D123" s="1" t="s">
        <v>652</v>
      </c>
      <c r="F123" s="273" t="str">
        <f>VLOOKUP(D123,Translate!$A$3:$D$1213,3,FALSE)</f>
        <v>Anghenion dysgu ychwanegol - Ysgolion cynradd</v>
      </c>
      <c r="G123" s="273" t="str">
        <f>IF(E123="","",VLOOKUP(E123,Translate!$G$3:$H$1208,2,FALSE))</f>
        <v/>
      </c>
      <c r="H123" s="281" t="str">
        <f>IF(FrontPage!$E$3=1,F123&amp;G123,D123&amp;E123)</f>
        <v>Additional learning needs - primary</v>
      </c>
    </row>
    <row r="124" spans="1:8" s="1" customFormat="1" x14ac:dyDescent="0.25">
      <c r="A124" s="1" t="str">
        <f t="shared" si="1"/>
        <v>RO1_302</v>
      </c>
      <c r="B124" s="1" t="s">
        <v>264</v>
      </c>
      <c r="C124" s="1">
        <v>302</v>
      </c>
      <c r="D124" s="1" t="s">
        <v>653</v>
      </c>
      <c r="F124" s="273" t="str">
        <f>VLOOKUP(D124,Translate!$A$3:$D$1213,3,FALSE)</f>
        <v>Anghenion dysgu ychwanegol - Ysgolion uwchradd</v>
      </c>
      <c r="G124" s="273" t="str">
        <f>IF(E124="","",VLOOKUP(E124,Translate!$G$3:$H$1208,2,FALSE))</f>
        <v/>
      </c>
      <c r="H124" s="281" t="str">
        <f>IF(FrontPage!$E$3=1,F124&amp;G124,D124&amp;E124)</f>
        <v>Additional learning needs - secondary</v>
      </c>
    </row>
    <row r="125" spans="1:8" s="1" customFormat="1" x14ac:dyDescent="0.25">
      <c r="A125" s="1" t="str">
        <f t="shared" si="1"/>
        <v>RO1_303</v>
      </c>
      <c r="B125" s="1" t="s">
        <v>264</v>
      </c>
      <c r="C125" s="1">
        <v>303</v>
      </c>
      <c r="D125" s="1" t="s">
        <v>654</v>
      </c>
      <c r="F125" s="273" t="str">
        <f>VLOOKUP(D125,Translate!$A$3:$D$1213,3,FALSE)</f>
        <v>Anghenion dysgu ychwanegol - Ysgolion arbennig</v>
      </c>
      <c r="G125" s="273" t="str">
        <f>IF(E125="","",VLOOKUP(E125,Translate!$G$3:$H$1208,2,FALSE))</f>
        <v/>
      </c>
      <c r="H125" s="281" t="str">
        <f>IF(FrontPage!$E$3=1,F125&amp;G125,D125&amp;E125)</f>
        <v>Additional learning needs - special</v>
      </c>
    </row>
    <row r="126" spans="1:8" s="1" customFormat="1" x14ac:dyDescent="0.25">
      <c r="A126" s="1" t="str">
        <f t="shared" si="1"/>
        <v>RO1_304</v>
      </c>
      <c r="B126" s="1" t="s">
        <v>264</v>
      </c>
      <c r="C126" s="1">
        <v>304</v>
      </c>
      <c r="D126" s="1" t="s">
        <v>655</v>
      </c>
      <c r="F126" s="273" t="str">
        <f>VLOOKUP(D126,Translate!$A$3:$D$1213,3,FALSE)</f>
        <v>Anghenion dysgu ychwanegol - Ysgolion canol</v>
      </c>
      <c r="G126" s="273" t="str">
        <f>IF(E126="","",VLOOKUP(E126,Translate!$G$3:$H$1208,2,FALSE))</f>
        <v/>
      </c>
      <c r="H126" s="281" t="str">
        <f>IF(FrontPage!$E$3=1,F126&amp;G126,D126&amp;E126)</f>
        <v>Additional learning needs - middle</v>
      </c>
    </row>
    <row r="127" spans="1:8" s="1" customFormat="1" x14ac:dyDescent="0.25">
      <c r="A127" s="1" t="str">
        <f t="shared" si="1"/>
        <v>RO1_305</v>
      </c>
      <c r="B127" s="1" t="s">
        <v>264</v>
      </c>
      <c r="C127" s="1">
        <v>305</v>
      </c>
      <c r="D127" s="1" t="s">
        <v>698</v>
      </c>
      <c r="F127" s="273" t="str">
        <f>VLOOKUP(D127,Translate!$A$3:$D$1213,3,FALSE)</f>
        <v>Cyfanswm anghenion dysgu ychwanegol</v>
      </c>
      <c r="G127" s="273" t="str">
        <f>IF(E127="","",VLOOKUP(E127,Translate!$G$3:$H$1208,2,FALSE))</f>
        <v/>
      </c>
      <c r="H127" s="281" t="str">
        <f>IF(FrontPage!$E$3=1,F127&amp;G127,D127&amp;E127)</f>
        <v>Total Additional learning needs</v>
      </c>
    </row>
    <row r="128" spans="1:8" s="1" customFormat="1" x14ac:dyDescent="0.25">
      <c r="A128" s="1" t="str">
        <f t="shared" si="1"/>
        <v>RO1_310</v>
      </c>
      <c r="B128" s="1" t="s">
        <v>264</v>
      </c>
      <c r="C128" s="1">
        <v>310</v>
      </c>
      <c r="D128" s="1" t="s">
        <v>656</v>
      </c>
      <c r="F128" s="273" t="str">
        <f>VLOOKUP(D128,Translate!$A$3:$D$1213,3,FALSE)</f>
        <v>Digollediad rhwng awdurdodau - Ysgolion meithrin</v>
      </c>
      <c r="G128" s="273" t="str">
        <f>IF(E128="","",VLOOKUP(E128,Translate!$G$3:$H$1208,2,FALSE))</f>
        <v/>
      </c>
      <c r="H128" s="281" t="str">
        <f>IF(FrontPage!$E$3=1,F128&amp;G128,D128&amp;E128)</f>
        <v>Inter authority recoupment - nursery</v>
      </c>
    </row>
    <row r="129" spans="1:8" s="1" customFormat="1" x14ac:dyDescent="0.25">
      <c r="A129" s="1" t="str">
        <f t="shared" si="1"/>
        <v>RO1_311</v>
      </c>
      <c r="B129" s="1" t="s">
        <v>264</v>
      </c>
      <c r="C129" s="1">
        <v>311</v>
      </c>
      <c r="D129" s="1" t="s">
        <v>657</v>
      </c>
      <c r="F129" s="273" t="str">
        <f>VLOOKUP(D129,Translate!$A$3:$D$1213,3,FALSE)</f>
        <v>Digollediad rhwng awdurdodau - Ysgolion cynradd</v>
      </c>
      <c r="G129" s="273" t="str">
        <f>IF(E129="","",VLOOKUP(E129,Translate!$G$3:$H$1208,2,FALSE))</f>
        <v/>
      </c>
      <c r="H129" s="281" t="str">
        <f>IF(FrontPage!$E$3=1,F129&amp;G129,D129&amp;E129)</f>
        <v>Inter authority recoupment - primary</v>
      </c>
    </row>
    <row r="130" spans="1:8" s="1" customFormat="1" x14ac:dyDescent="0.25">
      <c r="A130" s="1" t="str">
        <f t="shared" si="1"/>
        <v>RO1_312</v>
      </c>
      <c r="B130" s="1" t="s">
        <v>264</v>
      </c>
      <c r="C130" s="1">
        <v>312</v>
      </c>
      <c r="D130" s="1" t="s">
        <v>658</v>
      </c>
      <c r="F130" s="273" t="str">
        <f>VLOOKUP(D130,Translate!$A$3:$D$1213,3,FALSE)</f>
        <v>Digollediad rhwng awdurdodau - Ysgolion uwchradd</v>
      </c>
      <c r="G130" s="273" t="str">
        <f>IF(E130="","",VLOOKUP(E130,Translate!$G$3:$H$1208,2,FALSE))</f>
        <v/>
      </c>
      <c r="H130" s="281" t="str">
        <f>IF(FrontPage!$E$3=1,F130&amp;G130,D130&amp;E130)</f>
        <v>Inter authority recoupment - secondary</v>
      </c>
    </row>
    <row r="131" spans="1:8" s="1" customFormat="1" x14ac:dyDescent="0.25">
      <c r="A131" s="1" t="str">
        <f t="shared" si="1"/>
        <v>RO1_313</v>
      </c>
      <c r="B131" s="1" t="s">
        <v>264</v>
      </c>
      <c r="C131" s="1">
        <v>313</v>
      </c>
      <c r="D131" s="1" t="s">
        <v>659</v>
      </c>
      <c r="F131" s="273" t="str">
        <f>VLOOKUP(D131,Translate!$A$3:$D$1213,3,FALSE)</f>
        <v>Digollediad rhwng awdurdodau - Ysgolion arbennig</v>
      </c>
      <c r="G131" s="273" t="str">
        <f>IF(E131="","",VLOOKUP(E131,Translate!$G$3:$H$1208,2,FALSE))</f>
        <v/>
      </c>
      <c r="H131" s="281" t="str">
        <f>IF(FrontPage!$E$3=1,F131&amp;G131,D131&amp;E131)</f>
        <v>Inter authority recoupment - special</v>
      </c>
    </row>
    <row r="132" spans="1:8" s="1" customFormat="1" x14ac:dyDescent="0.25">
      <c r="A132" s="1" t="str">
        <f t="shared" si="1"/>
        <v>RO1_314</v>
      </c>
      <c r="B132" s="1" t="s">
        <v>264</v>
      </c>
      <c r="C132" s="1">
        <v>314</v>
      </c>
      <c r="D132" s="1" t="s">
        <v>660</v>
      </c>
      <c r="F132" s="273" t="str">
        <f>VLOOKUP(D132,Translate!$A$3:$D$1213,3,FALSE)</f>
        <v>Digollediad rhwng awdurdodau - Ysgolion canol</v>
      </c>
      <c r="G132" s="273" t="str">
        <f>IF(E132="","",VLOOKUP(E132,Translate!$G$3:$H$1208,2,FALSE))</f>
        <v/>
      </c>
      <c r="H132" s="281" t="str">
        <f>IF(FrontPage!$E$3=1,F132&amp;G132,D132&amp;E132)</f>
        <v>Inter authority recoupment - middle</v>
      </c>
    </row>
    <row r="133" spans="1:8" s="1" customFormat="1" x14ac:dyDescent="0.25">
      <c r="A133" s="1" t="str">
        <f t="shared" si="1"/>
        <v>RO1_315</v>
      </c>
      <c r="B133" s="1" t="s">
        <v>264</v>
      </c>
      <c r="C133" s="1">
        <v>315</v>
      </c>
      <c r="D133" s="1" t="s">
        <v>661</v>
      </c>
      <c r="F133" s="273" t="str">
        <f>VLOOKUP(D133,Translate!$A$3:$D$1213,3,FALSE)</f>
        <v>Cyfanswm digollediad rhwng awdurdodau</v>
      </c>
      <c r="G133" s="273" t="str">
        <f>IF(E133="","",VLOOKUP(E133,Translate!$G$3:$H$1208,2,FALSE))</f>
        <v/>
      </c>
      <c r="H133" s="281" t="str">
        <f>IF(FrontPage!$E$3=1,F133&amp;G133,D133&amp;E133)</f>
        <v>Total Inter authority recoupment</v>
      </c>
    </row>
    <row r="134" spans="1:8" s="1" customFormat="1" x14ac:dyDescent="0.25">
      <c r="A134" s="1" t="str">
        <f t="shared" si="1"/>
        <v>RO1_316.1</v>
      </c>
      <c r="B134" s="1" t="s">
        <v>264</v>
      </c>
      <c r="C134" s="1">
        <v>316.10000000000002</v>
      </c>
      <c r="D134" s="1" t="s">
        <v>795</v>
      </c>
      <c r="F134" s="273" t="str">
        <f>VLOOKUP(D134,Translate!$A$3:$D$1213,3,FALSE)</f>
        <v>Arlwyo mewn ysgolion - Ysgolion meithrin</v>
      </c>
      <c r="G134" s="273" t="str">
        <f>IF(E134="","",VLOOKUP(E134,Translate!$G$3:$H$1208,2,FALSE))</f>
        <v/>
      </c>
      <c r="H134" s="281" t="str">
        <f>IF(FrontPage!$E$3=1,F134&amp;G134,D134&amp;E134)</f>
        <v>School catering - nursery</v>
      </c>
    </row>
    <row r="135" spans="1:8" s="1" customFormat="1" x14ac:dyDescent="0.25">
      <c r="A135" s="1" t="str">
        <f t="shared" si="1"/>
        <v>RO1_316.2</v>
      </c>
      <c r="B135" s="1" t="s">
        <v>264</v>
      </c>
      <c r="C135" s="1">
        <v>316.2</v>
      </c>
      <c r="D135" s="1" t="s">
        <v>796</v>
      </c>
      <c r="F135" s="273" t="str">
        <f>VLOOKUP(D135,Translate!$A$3:$D$1213,3,FALSE)</f>
        <v>Arlwyo mewn ysgolion - Ysgolion cynradd</v>
      </c>
      <c r="G135" s="273" t="str">
        <f>IF(E135="","",VLOOKUP(E135,Translate!$G$3:$H$1208,2,FALSE))</f>
        <v/>
      </c>
      <c r="H135" s="281" t="str">
        <f>IF(FrontPage!$E$3=1,F135&amp;G135,D135&amp;E135)</f>
        <v>School catering - primary</v>
      </c>
    </row>
    <row r="136" spans="1:8" s="1" customFormat="1" x14ac:dyDescent="0.25">
      <c r="A136" s="1" t="str">
        <f t="shared" si="1"/>
        <v>RO1_316.3</v>
      </c>
      <c r="B136" s="1" t="s">
        <v>264</v>
      </c>
      <c r="C136" s="1">
        <v>316.3</v>
      </c>
      <c r="D136" s="1" t="s">
        <v>797</v>
      </c>
      <c r="F136" s="273" t="str">
        <f>VLOOKUP(D136,Translate!$A$3:$D$1213,3,FALSE)</f>
        <v>Arlwyo mewn ysgolion - Ysgolion uwchradd</v>
      </c>
      <c r="G136" s="273" t="str">
        <f>IF(E136="","",VLOOKUP(E136,Translate!$G$3:$H$1208,2,FALSE))</f>
        <v/>
      </c>
      <c r="H136" s="281" t="str">
        <f>IF(FrontPage!$E$3=1,F136&amp;G136,D136&amp;E136)</f>
        <v>School catering - secondary</v>
      </c>
    </row>
    <row r="137" spans="1:8" s="1" customFormat="1" x14ac:dyDescent="0.25">
      <c r="A137" s="1" t="str">
        <f t="shared" si="1"/>
        <v>RO1_316.4</v>
      </c>
      <c r="B137" s="1" t="s">
        <v>264</v>
      </c>
      <c r="C137" s="1">
        <v>316.39999999999998</v>
      </c>
      <c r="D137" s="1" t="s">
        <v>798</v>
      </c>
      <c r="F137" s="273" t="str">
        <f>VLOOKUP(D137,Translate!$A$3:$D$1213,3,FALSE)</f>
        <v>Arlwyo mewn ysgolion - Ysgolion arbennig</v>
      </c>
      <c r="G137" s="273" t="str">
        <f>IF(E137="","",VLOOKUP(E137,Translate!$G$3:$H$1208,2,FALSE))</f>
        <v/>
      </c>
      <c r="H137" s="281" t="str">
        <f>IF(FrontPage!$E$3=1,F137&amp;G137,D137&amp;E137)</f>
        <v>School catering - special</v>
      </c>
    </row>
    <row r="138" spans="1:8" s="1" customFormat="1" x14ac:dyDescent="0.25">
      <c r="A138" s="1" t="str">
        <f t="shared" si="1"/>
        <v>RO1_316.5</v>
      </c>
      <c r="B138" s="1" t="s">
        <v>264</v>
      </c>
      <c r="C138" s="1">
        <v>316.5</v>
      </c>
      <c r="D138" s="1" t="s">
        <v>799</v>
      </c>
      <c r="F138" s="273" t="str">
        <f>VLOOKUP(D138,Translate!$A$3:$D$1213,3,FALSE)</f>
        <v>Arlwyo mewn ysgolion - Ysgolion canol</v>
      </c>
      <c r="G138" s="273" t="str">
        <f>IF(E138="","",VLOOKUP(E138,Translate!$G$3:$H$1208,2,FALSE))</f>
        <v/>
      </c>
      <c r="H138" s="281" t="str">
        <f>IF(FrontPage!$E$3=1,F138&amp;G138,D138&amp;E138)</f>
        <v>School catering - middle</v>
      </c>
    </row>
    <row r="139" spans="1:8" s="1" customFormat="1" x14ac:dyDescent="0.25">
      <c r="A139" s="1" t="str">
        <f t="shared" si="1"/>
        <v>RO1_316.6</v>
      </c>
      <c r="B139" s="1" t="s">
        <v>264</v>
      </c>
      <c r="C139" s="1">
        <v>316.60000000000002</v>
      </c>
      <c r="D139" s="1" t="s">
        <v>800</v>
      </c>
      <c r="F139" s="273" t="str">
        <f>VLOOKUP(D139,Translate!$A$3:$D$1213,3,FALSE)</f>
        <v>Cyfanswm arlwyo mewn ysgolion</v>
      </c>
      <c r="G139" s="273" t="str">
        <f>IF(E139="","",VLOOKUP(E139,Translate!$G$3:$H$1208,2,FALSE))</f>
        <v/>
      </c>
      <c r="H139" s="281" t="str">
        <f>IF(FrontPage!$E$3=1,F139&amp;G139,D139&amp;E139)</f>
        <v>Total school catering</v>
      </c>
    </row>
    <row r="140" spans="1:8" s="1" customFormat="1" x14ac:dyDescent="0.25">
      <c r="A140" s="1" t="str">
        <f t="shared" si="1"/>
        <v>RO1_320</v>
      </c>
      <c r="B140" s="1" t="s">
        <v>264</v>
      </c>
      <c r="C140" s="1">
        <v>320</v>
      </c>
      <c r="D140" s="1" t="s">
        <v>711</v>
      </c>
      <c r="F140" s="273" t="str">
        <f>VLOOKUP(D140,Translate!$A$3:$D$1213,3,FALSE)</f>
        <v>Cyllideb ysgol arall - meithrin</v>
      </c>
      <c r="G140" s="273" t="str">
        <f>IF(E140="","",VLOOKUP(E140,Translate!$G$3:$H$1208,2,FALSE))</f>
        <v/>
      </c>
      <c r="H140" s="281" t="str">
        <f>IF(FrontPage!$E$3=1,F140&amp;G140,D140&amp;E140)</f>
        <v>Other school budget - nursery</v>
      </c>
    </row>
    <row r="141" spans="1:8" s="1" customFormat="1" x14ac:dyDescent="0.25">
      <c r="A141" s="1" t="str">
        <f t="shared" si="1"/>
        <v>RO1_321</v>
      </c>
      <c r="B141" s="1" t="s">
        <v>264</v>
      </c>
      <c r="C141" s="1">
        <v>321</v>
      </c>
      <c r="D141" s="1" t="s">
        <v>712</v>
      </c>
      <c r="F141" s="273" t="str">
        <f>VLOOKUP(D141,Translate!$A$3:$D$1213,3,FALSE)</f>
        <v>Cyllideb ysgol arall - - Ysgolion cynradd</v>
      </c>
      <c r="G141" s="273" t="str">
        <f>IF(E141="","",VLOOKUP(E141,Translate!$G$3:$H$1208,2,FALSE))</f>
        <v/>
      </c>
      <c r="H141" s="281" t="str">
        <f>IF(FrontPage!$E$3=1,F141&amp;G141,D141&amp;E141)</f>
        <v>Other school budget - primary</v>
      </c>
    </row>
    <row r="142" spans="1:8" s="1" customFormat="1" x14ac:dyDescent="0.25">
      <c r="A142" s="1" t="str">
        <f t="shared" si="1"/>
        <v>RO1_322</v>
      </c>
      <c r="B142" s="1" t="s">
        <v>264</v>
      </c>
      <c r="C142" s="1">
        <v>322</v>
      </c>
      <c r="D142" s="1" t="s">
        <v>713</v>
      </c>
      <c r="F142" s="273" t="str">
        <f>VLOOKUP(D142,Translate!$A$3:$D$1213,3,FALSE)</f>
        <v>Cyllideb ysgol arall - - Ysgolion uwchradd</v>
      </c>
      <c r="G142" s="273" t="str">
        <f>IF(E142="","",VLOOKUP(E142,Translate!$G$3:$H$1208,2,FALSE))</f>
        <v/>
      </c>
      <c r="H142" s="281" t="str">
        <f>IF(FrontPage!$E$3=1,F142&amp;G142,D142&amp;E142)</f>
        <v>Other school budget - secondary</v>
      </c>
    </row>
    <row r="143" spans="1:8" s="1" customFormat="1" x14ac:dyDescent="0.25">
      <c r="A143" s="1" t="str">
        <f t="shared" si="1"/>
        <v>RO1_323</v>
      </c>
      <c r="B143" s="1" t="s">
        <v>264</v>
      </c>
      <c r="C143" s="1">
        <v>323</v>
      </c>
      <c r="D143" s="1" t="s">
        <v>714</v>
      </c>
      <c r="F143" s="273" t="str">
        <f>VLOOKUP(D143,Translate!$A$3:$D$1213,3,FALSE)</f>
        <v>Cyllideb ysgol arall - - Ysgolion arbennig</v>
      </c>
      <c r="G143" s="273" t="str">
        <f>IF(E143="","",VLOOKUP(E143,Translate!$G$3:$H$1208,2,FALSE))</f>
        <v/>
      </c>
      <c r="H143" s="281" t="str">
        <f>IF(FrontPage!$E$3=1,F143&amp;G143,D143&amp;E143)</f>
        <v>Other school budget - special</v>
      </c>
    </row>
    <row r="144" spans="1:8" s="1" customFormat="1" x14ac:dyDescent="0.25">
      <c r="A144" s="1" t="str">
        <f t="shared" si="1"/>
        <v>RO1_324</v>
      </c>
      <c r="B144" s="1" t="s">
        <v>264</v>
      </c>
      <c r="C144" s="1">
        <v>324</v>
      </c>
      <c r="D144" s="1" t="s">
        <v>715</v>
      </c>
      <c r="F144" s="273" t="str">
        <f>VLOOKUP(D144,Translate!$A$3:$D$1213,3,FALSE)</f>
        <v>Cyllideb ysgol arall - - Ysgolion canol</v>
      </c>
      <c r="G144" s="273" t="str">
        <f>IF(E144="","",VLOOKUP(E144,Translate!$G$3:$H$1208,2,FALSE))</f>
        <v/>
      </c>
      <c r="H144" s="281" t="str">
        <f>IF(FrontPage!$E$3=1,F144&amp;G144,D144&amp;E144)</f>
        <v>Other school budget - middle</v>
      </c>
    </row>
    <row r="145" spans="1:8" s="1" customFormat="1" x14ac:dyDescent="0.25">
      <c r="A145" s="1" t="str">
        <f t="shared" si="1"/>
        <v>RO1_325</v>
      </c>
      <c r="B145" s="1" t="s">
        <v>264</v>
      </c>
      <c r="C145" s="1">
        <v>325</v>
      </c>
      <c r="D145" s="1" t="s">
        <v>716</v>
      </c>
      <c r="F145" s="273" t="str">
        <f>VLOOKUP(D145,Translate!$A$3:$D$1213,3,FALSE)</f>
        <v>Cyfanswm cyllideb ysgol arall</v>
      </c>
      <c r="G145" s="273" t="str">
        <f>IF(E145="","",VLOOKUP(E145,Translate!$G$3:$H$1208,2,FALSE))</f>
        <v/>
      </c>
      <c r="H145" s="281" t="str">
        <f>IF(FrontPage!$E$3=1,F145&amp;G145,D145&amp;E145)</f>
        <v>Total other school budget</v>
      </c>
    </row>
    <row r="146" spans="1:8" s="1" customFormat="1" x14ac:dyDescent="0.25">
      <c r="A146" s="1" t="str">
        <f t="shared" si="1"/>
        <v>RO1_330</v>
      </c>
      <c r="B146" s="1" t="s">
        <v>264</v>
      </c>
      <c r="C146" s="1">
        <v>330</v>
      </c>
      <c r="D146" s="1" t="s">
        <v>662</v>
      </c>
      <c r="F146" s="273" t="str">
        <f>VLOOKUP(D146,Translate!$A$3:$D$1213,3,FALSE)</f>
        <v>Staff - Ysgolion meithrin</v>
      </c>
      <c r="G146" s="273" t="str">
        <f>IF(E146="","",VLOOKUP(E146,Translate!$G$3:$H$1208,2,FALSE))</f>
        <v/>
      </c>
      <c r="H146" s="281" t="str">
        <f>IF(FrontPage!$E$3=1,F146&amp;G146,D146&amp;E146)</f>
        <v>Staff - nursery</v>
      </c>
    </row>
    <row r="147" spans="1:8" s="1" customFormat="1" x14ac:dyDescent="0.25">
      <c r="A147" s="1" t="str">
        <f t="shared" si="1"/>
        <v>RO1_331</v>
      </c>
      <c r="B147" s="1" t="s">
        <v>264</v>
      </c>
      <c r="C147" s="1">
        <v>331</v>
      </c>
      <c r="D147" s="1" t="s">
        <v>663</v>
      </c>
      <c r="F147" s="273" t="str">
        <f>VLOOKUP(D147,Translate!$A$3:$D$1213,3,FALSE)</f>
        <v>Staff - Ysgolion cynradd</v>
      </c>
      <c r="G147" s="273" t="str">
        <f>IF(E147="","",VLOOKUP(E147,Translate!$G$3:$H$1208,2,FALSE))</f>
        <v/>
      </c>
      <c r="H147" s="281" t="str">
        <f>IF(FrontPage!$E$3=1,F147&amp;G147,D147&amp;E147)</f>
        <v>Staff - primary</v>
      </c>
    </row>
    <row r="148" spans="1:8" s="1" customFormat="1" x14ac:dyDescent="0.25">
      <c r="A148" s="1" t="str">
        <f t="shared" si="1"/>
        <v>RO1_332</v>
      </c>
      <c r="B148" s="1" t="s">
        <v>264</v>
      </c>
      <c r="C148" s="1">
        <v>332</v>
      </c>
      <c r="D148" s="1" t="s">
        <v>664</v>
      </c>
      <c r="F148" s="273" t="str">
        <f>VLOOKUP(D148,Translate!$A$3:$D$1213,3,FALSE)</f>
        <v>Staff - Ysgolion uwchradd</v>
      </c>
      <c r="G148" s="273" t="str">
        <f>IF(E148="","",VLOOKUP(E148,Translate!$G$3:$H$1208,2,FALSE))</f>
        <v/>
      </c>
      <c r="H148" s="281" t="str">
        <f>IF(FrontPage!$E$3=1,F148&amp;G148,D148&amp;E148)</f>
        <v>Staff - secondary</v>
      </c>
    </row>
    <row r="149" spans="1:8" s="1" customFormat="1" x14ac:dyDescent="0.25">
      <c r="A149" s="1" t="str">
        <f t="shared" si="1"/>
        <v>RO1_333</v>
      </c>
      <c r="B149" s="1" t="s">
        <v>264</v>
      </c>
      <c r="C149" s="1">
        <v>333</v>
      </c>
      <c r="D149" s="1" t="s">
        <v>665</v>
      </c>
      <c r="F149" s="273" t="str">
        <f>VLOOKUP(D149,Translate!$A$3:$D$1213,3,FALSE)</f>
        <v>Staff - Ysgolion arbennig</v>
      </c>
      <c r="G149" s="273" t="str">
        <f>IF(E149="","",VLOOKUP(E149,Translate!$G$3:$H$1208,2,FALSE))</f>
        <v/>
      </c>
      <c r="H149" s="281" t="str">
        <f>IF(FrontPage!$E$3=1,F149&amp;G149,D149&amp;E149)</f>
        <v>Staff - special</v>
      </c>
    </row>
    <row r="150" spans="1:8" s="1" customFormat="1" x14ac:dyDescent="0.25">
      <c r="A150" s="1" t="str">
        <f t="shared" si="1"/>
        <v>RO1_334</v>
      </c>
      <c r="B150" s="1" t="s">
        <v>264</v>
      </c>
      <c r="C150" s="1">
        <v>334</v>
      </c>
      <c r="D150" s="1" t="s">
        <v>666</v>
      </c>
      <c r="F150" s="273" t="str">
        <f>VLOOKUP(D150,Translate!$A$3:$D$1213,3,FALSE)</f>
        <v>Staff - Ysgolion canol</v>
      </c>
      <c r="G150" s="273" t="str">
        <f>IF(E150="","",VLOOKUP(E150,Translate!$G$3:$H$1208,2,FALSE))</f>
        <v/>
      </c>
      <c r="H150" s="281" t="str">
        <f>IF(FrontPage!$E$3=1,F150&amp;G150,D150&amp;E150)</f>
        <v>Staff - middle</v>
      </c>
    </row>
    <row r="151" spans="1:8" s="1" customFormat="1" x14ac:dyDescent="0.25">
      <c r="A151" s="1" t="str">
        <f t="shared" si="1"/>
        <v>RO1_335</v>
      </c>
      <c r="B151" s="1" t="s">
        <v>264</v>
      </c>
      <c r="C151" s="1">
        <v>335</v>
      </c>
      <c r="D151" s="1" t="s">
        <v>667</v>
      </c>
      <c r="F151" s="273" t="str">
        <f>VLOOKUP(D151,Translate!$A$3:$D$1213,3,FALSE)</f>
        <v>Cyfanswm staff</v>
      </c>
      <c r="G151" s="273" t="str">
        <f>IF(E151="","",VLOOKUP(E151,Translate!$G$3:$H$1208,2,FALSE))</f>
        <v/>
      </c>
      <c r="H151" s="281" t="str">
        <f>IF(FrontPage!$E$3=1,F151&amp;G151,D151&amp;E151)</f>
        <v>Total Staff</v>
      </c>
    </row>
    <row r="152" spans="1:8" s="1" customFormat="1" x14ac:dyDescent="0.25">
      <c r="A152" s="1" t="str">
        <f t="shared" si="1"/>
        <v>RO1_340</v>
      </c>
      <c r="B152" s="1" t="s">
        <v>264</v>
      </c>
      <c r="C152" s="1">
        <v>340</v>
      </c>
      <c r="D152" s="1" t="s">
        <v>672</v>
      </c>
      <c r="F152" s="273" t="str">
        <f>VLOOKUP(D152,Translate!$A$3:$D$1213,3,FALSE)</f>
        <v>Gwariant cyfalaf a godwyd o'r cyfrif refeniw - Ysgolion meithrin</v>
      </c>
      <c r="G152" s="273" t="str">
        <f>IF(E152="","",VLOOKUP(E152,Translate!$G$3:$H$1208,2,FALSE))</f>
        <v/>
      </c>
      <c r="H152" s="281" t="str">
        <f>IF(FrontPage!$E$3=1,F152&amp;G152,D152&amp;E152)</f>
        <v>Capital expenditure charged to revenue account - nursery</v>
      </c>
    </row>
    <row r="153" spans="1:8" s="1" customFormat="1" x14ac:dyDescent="0.25">
      <c r="A153" s="1" t="str">
        <f t="shared" si="1"/>
        <v>RO1_341</v>
      </c>
      <c r="B153" s="1" t="s">
        <v>264</v>
      </c>
      <c r="C153" s="1">
        <v>341</v>
      </c>
      <c r="D153" s="1" t="s">
        <v>668</v>
      </c>
      <c r="F153" s="273" t="str">
        <f>VLOOKUP(D153,Translate!$A$3:$D$1213,3,FALSE)</f>
        <v>Gwariant cyfalaf a godwyd o'r cyfrif refeniw - Ysgolion cynradd</v>
      </c>
      <c r="G153" s="273" t="str">
        <f>IF(E153="","",VLOOKUP(E153,Translate!$G$3:$H$1208,2,FALSE))</f>
        <v/>
      </c>
      <c r="H153" s="281" t="str">
        <f>IF(FrontPage!$E$3=1,F153&amp;G153,D153&amp;E153)</f>
        <v>Capital expenditure charged to revenue account - primary</v>
      </c>
    </row>
    <row r="154" spans="1:8" s="1" customFormat="1" x14ac:dyDescent="0.25">
      <c r="A154" s="1" t="str">
        <f t="shared" ref="A154:A218" si="2">B154&amp;"_"&amp;C154</f>
        <v>RO1_342</v>
      </c>
      <c r="B154" s="1" t="s">
        <v>264</v>
      </c>
      <c r="C154" s="1">
        <v>342</v>
      </c>
      <c r="D154" s="1" t="s">
        <v>669</v>
      </c>
      <c r="F154" s="273" t="str">
        <f>VLOOKUP(D154,Translate!$A$3:$D$1213,3,FALSE)</f>
        <v>Gwariant cyfalaf a godwyd o'r cyfrif refeniw - Ysgolion uwchradd</v>
      </c>
      <c r="G154" s="273" t="str">
        <f>IF(E154="","",VLOOKUP(E154,Translate!$G$3:$H$1208,2,FALSE))</f>
        <v/>
      </c>
      <c r="H154" s="281" t="str">
        <f>IF(FrontPage!$E$3=1,F154&amp;G154,D154&amp;E154)</f>
        <v>Capital expenditure charged to revenue account - secondary</v>
      </c>
    </row>
    <row r="155" spans="1:8" s="1" customFormat="1" x14ac:dyDescent="0.25">
      <c r="A155" s="1" t="str">
        <f t="shared" si="2"/>
        <v>RO1_343</v>
      </c>
      <c r="B155" s="1" t="s">
        <v>264</v>
      </c>
      <c r="C155" s="1">
        <v>343</v>
      </c>
      <c r="D155" s="1" t="s">
        <v>670</v>
      </c>
      <c r="F155" s="273" t="str">
        <f>VLOOKUP(D155,Translate!$A$3:$D$1213,3,FALSE)</f>
        <v>Gwariant cyfalaf a godwyd o'r cyfrif refeniw - Ysgolion arbennig</v>
      </c>
      <c r="G155" s="273" t="str">
        <f>IF(E155="","",VLOOKUP(E155,Translate!$G$3:$H$1208,2,FALSE))</f>
        <v/>
      </c>
      <c r="H155" s="281" t="str">
        <f>IF(FrontPage!$E$3=1,F155&amp;G155,D155&amp;E155)</f>
        <v>Capital expenditure charged to revenue account - special</v>
      </c>
    </row>
    <row r="156" spans="1:8" s="1" customFormat="1" x14ac:dyDescent="0.25">
      <c r="A156" s="1" t="str">
        <f t="shared" si="2"/>
        <v>RO1_344</v>
      </c>
      <c r="B156" s="1" t="s">
        <v>264</v>
      </c>
      <c r="C156" s="1">
        <v>344</v>
      </c>
      <c r="D156" s="1" t="s">
        <v>671</v>
      </c>
      <c r="F156" s="273" t="str">
        <f>VLOOKUP(D156,Translate!$A$3:$D$1213,3,FALSE)</f>
        <v>Gwariant cyfalaf a godwyd o'r cyfrif refeniw - Ysgolion canol</v>
      </c>
      <c r="G156" s="273" t="str">
        <f>IF(E156="","",VLOOKUP(E156,Translate!$G$3:$H$1208,2,FALSE))</f>
        <v/>
      </c>
      <c r="H156" s="281" t="str">
        <f>IF(FrontPage!$E$3=1,F156&amp;G156,D156&amp;E156)</f>
        <v>Capital expenditure charged to revenue account - middle</v>
      </c>
    </row>
    <row r="157" spans="1:8" s="1" customFormat="1" x14ac:dyDescent="0.25">
      <c r="A157" s="1" t="str">
        <f t="shared" si="2"/>
        <v>RO1_345</v>
      </c>
      <c r="B157" s="1" t="s">
        <v>264</v>
      </c>
      <c r="C157" s="1">
        <v>345</v>
      </c>
      <c r="D157" s="1" t="s">
        <v>673</v>
      </c>
      <c r="F157" s="273" t="str">
        <f>VLOOKUP(D157,Translate!$A$3:$D$1213,3,FALSE)</f>
        <v>Cyfanswm gwariant cyfalaf a roddwyd ar y cyfrif refeniw</v>
      </c>
      <c r="G157" s="273" t="str">
        <f>IF(E157="","",VLOOKUP(E157,Translate!$G$3:$H$1208,2,FALSE))</f>
        <v/>
      </c>
      <c r="H157" s="281" t="str">
        <f>IF(FrontPage!$E$3=1,F157&amp;G157,D157&amp;E157)</f>
        <v>Total Capital expenditure charged to revenue account</v>
      </c>
    </row>
    <row r="158" spans="1:8" ht="50" x14ac:dyDescent="0.25">
      <c r="A158" s="1" t="str">
        <f t="shared" si="2"/>
        <v>RO1_350</v>
      </c>
      <c r="B158" s="1" t="s">
        <v>264</v>
      </c>
      <c r="C158" s="1">
        <v>350</v>
      </c>
      <c r="D158" s="1" t="s">
        <v>1462</v>
      </c>
      <c r="E158" s="273" t="s">
        <v>1461</v>
      </c>
      <c r="F158" s="273" t="str">
        <f>VLOOKUP(D158,Translate!$A$3:$D$1213,3,FALSE)</f>
        <v>Cyllideb ysgol - Ysgolion meithrin</v>
      </c>
      <c r="G158" s="273" t="str">
        <f>IF(E158="","",VLOOKUP(E158,Translate!$G$3:$H$1208,2,FALSE))</f>
        <v xml:space="preserve"> (llinellau 210+300+310+316.1+320+330+340)</v>
      </c>
      <c r="H158" s="1" t="str">
        <f>IF(FrontPage!$E$3=1,F158&amp;G158,D158&amp;E158)</f>
        <v>School budget - nursery (lines 210+300+310+316.1+320+330+340)</v>
      </c>
    </row>
    <row r="159" spans="1:8" ht="50" x14ac:dyDescent="0.25">
      <c r="A159" s="1" t="str">
        <f t="shared" si="2"/>
        <v>RO1_351</v>
      </c>
      <c r="B159" s="1" t="s">
        <v>264</v>
      </c>
      <c r="C159" s="1">
        <v>351</v>
      </c>
      <c r="D159" s="1" t="s">
        <v>1463</v>
      </c>
      <c r="E159" s="273" t="s">
        <v>1464</v>
      </c>
      <c r="F159" s="273" t="str">
        <f>VLOOKUP(D159,Translate!$A$3:$D$1213,3,FALSE)</f>
        <v>Cyllideb ysgol - Ysgolion cynradd</v>
      </c>
      <c r="G159" s="273" t="str">
        <f>IF(E159="","",VLOOKUP(E159,Translate!$G$3:$H$1208,2,FALSE))</f>
        <v xml:space="preserve"> (llinellau 11+301+311+316.2+321+331+341)</v>
      </c>
      <c r="H159" s="1" t="str">
        <f>IF(FrontPage!$E$3=1,F159&amp;G159,D159&amp;E159)</f>
        <v>School budget - primary (lines 11+301+311+316.2+321+331+341)</v>
      </c>
    </row>
    <row r="160" spans="1:8" ht="50" x14ac:dyDescent="0.25">
      <c r="A160" s="1" t="str">
        <f t="shared" si="2"/>
        <v>RO1_352</v>
      </c>
      <c r="B160" s="1" t="s">
        <v>264</v>
      </c>
      <c r="C160" s="1">
        <v>352</v>
      </c>
      <c r="D160" s="1" t="s">
        <v>1465</v>
      </c>
      <c r="E160" s="273" t="s">
        <v>1466</v>
      </c>
      <c r="F160" s="273" t="str">
        <f>VLOOKUP(D160,Translate!$A$3:$D$1213,3,FALSE)</f>
        <v>Cyllideb ysgol - Ysgolion uwchradd</v>
      </c>
      <c r="G160" s="273" t="str">
        <f>IF(E160="","",VLOOKUP(E160,Translate!$G$3:$H$1208,2,FALSE))</f>
        <v xml:space="preserve"> (llinellau 22+302+312+316.3+322+332+342)</v>
      </c>
      <c r="H160" s="1" t="str">
        <f>IF(FrontPage!$E$3=1,F160&amp;G160,D160&amp;E160)</f>
        <v>School budget - secondary (lines 22+302+312+316.3+322+332+342)</v>
      </c>
    </row>
    <row r="161" spans="1:8" ht="50" x14ac:dyDescent="0.25">
      <c r="A161" s="1" t="str">
        <f t="shared" si="2"/>
        <v>RO1_353</v>
      </c>
      <c r="B161" s="1" t="s">
        <v>264</v>
      </c>
      <c r="C161" s="1">
        <v>353</v>
      </c>
      <c r="D161" s="1" t="s">
        <v>1467</v>
      </c>
      <c r="E161" s="273" t="s">
        <v>1468</v>
      </c>
      <c r="F161" s="273" t="str">
        <f>VLOOKUP(D161,Translate!$A$3:$D$1213,3,FALSE)</f>
        <v>Cyllideb ysgol - Ysgolion arbennig</v>
      </c>
      <c r="G161" s="273" t="str">
        <f>IF(E161="","",VLOOKUP(E161,Translate!$G$3:$H$1208,2,FALSE))</f>
        <v xml:space="preserve"> (llinellau 33+303+313+316.4+323+333+343)</v>
      </c>
      <c r="H161" s="1" t="str">
        <f>IF(FrontPage!$E$3=1,F161&amp;G161,D161&amp;E161)</f>
        <v>School budget - special (lines 33+303+313+316.4+323+333+343)</v>
      </c>
    </row>
    <row r="162" spans="1:8" ht="50" x14ac:dyDescent="0.25">
      <c r="A162" s="1" t="str">
        <f t="shared" si="2"/>
        <v>RO1_354</v>
      </c>
      <c r="B162" s="1" t="s">
        <v>264</v>
      </c>
      <c r="C162" s="1">
        <v>354</v>
      </c>
      <c r="D162" s="1" t="s">
        <v>1469</v>
      </c>
      <c r="E162" s="273" t="s">
        <v>1470</v>
      </c>
      <c r="F162" s="273" t="str">
        <f>VLOOKUP(D162,Translate!$A$3:$D$1213,3,FALSE)</f>
        <v>Cyllideb ysgol - Ysgolion canol</v>
      </c>
      <c r="G162" s="273" t="str">
        <f>IF(E162="","",VLOOKUP(E162,Translate!$G$3:$H$1208,2,FALSE))</f>
        <v xml:space="preserve"> (llinellau 260+304+314+316.5+324+334+344)</v>
      </c>
      <c r="H162" s="1" t="str">
        <f>IF(FrontPage!$E$3=1,F162&amp;G162,D162&amp;E162)</f>
        <v>School budget - middle (lines 260+304+314+316.5+324+334+344)</v>
      </c>
    </row>
    <row r="163" spans="1:8" s="1" customFormat="1" x14ac:dyDescent="0.25">
      <c r="A163" s="1" t="str">
        <f t="shared" si="2"/>
        <v>RO1_355</v>
      </c>
      <c r="B163" s="1" t="s">
        <v>264</v>
      </c>
      <c r="C163" s="1">
        <v>355</v>
      </c>
      <c r="D163" s="1" t="s">
        <v>700</v>
      </c>
      <c r="F163" s="273" t="str">
        <f>VLOOKUP(D163,Translate!$A$3:$D$1213,3,FALSE)</f>
        <v>Cyfanswm cyllideb ysgol</v>
      </c>
      <c r="G163" s="273" t="str">
        <f>IF(E163="","",VLOOKUP(E163,Translate!$G$3:$H$1208,2,FALSE))</f>
        <v/>
      </c>
      <c r="H163" s="281" t="str">
        <f>IF(FrontPage!$E$3=1,F163&amp;G163,D163&amp;E163)</f>
        <v>Total School budget</v>
      </c>
    </row>
    <row r="164" spans="1:8" s="1" customFormat="1" x14ac:dyDescent="0.25">
      <c r="A164" s="1" t="str">
        <f t="shared" si="2"/>
        <v>RO1_360</v>
      </c>
      <c r="B164" s="1" t="s">
        <v>264</v>
      </c>
      <c r="C164" s="1">
        <v>360</v>
      </c>
      <c r="D164" s="1" t="s">
        <v>651</v>
      </c>
      <c r="F164" s="273" t="str">
        <f>VLOOKUP(D164,Translate!$A$3:$D$1213,3,FALSE)</f>
        <v>Anghenion dysgu ychwanegol - Ysgolion meithrin</v>
      </c>
      <c r="G164" s="273" t="str">
        <f>IF(E164="","",VLOOKUP(E164,Translate!$G$3:$H$1208,2,FALSE))</f>
        <v/>
      </c>
      <c r="H164" s="281" t="str">
        <f>IF(FrontPage!$E$3=1,F164&amp;G164,D164&amp;E164)</f>
        <v>Additional learning needs - nursery</v>
      </c>
    </row>
    <row r="165" spans="1:8" s="1" customFormat="1" x14ac:dyDescent="0.25">
      <c r="A165" s="1" t="str">
        <f t="shared" si="2"/>
        <v>RO1_361</v>
      </c>
      <c r="B165" s="1" t="s">
        <v>264</v>
      </c>
      <c r="C165" s="1">
        <v>361</v>
      </c>
      <c r="D165" s="1" t="s">
        <v>652</v>
      </c>
      <c r="F165" s="273" t="str">
        <f>VLOOKUP(D165,Translate!$A$3:$D$1213,3,FALSE)</f>
        <v>Anghenion dysgu ychwanegol - Ysgolion cynradd</v>
      </c>
      <c r="G165" s="273" t="str">
        <f>IF(E165="","",VLOOKUP(E165,Translate!$G$3:$H$1208,2,FALSE))</f>
        <v/>
      </c>
      <c r="H165" s="281" t="str">
        <f>IF(FrontPage!$E$3=1,F165&amp;G165,D165&amp;E165)</f>
        <v>Additional learning needs - primary</v>
      </c>
    </row>
    <row r="166" spans="1:8" s="1" customFormat="1" x14ac:dyDescent="0.25">
      <c r="A166" s="1" t="str">
        <f t="shared" si="2"/>
        <v>RO1_362</v>
      </c>
      <c r="B166" s="1" t="s">
        <v>264</v>
      </c>
      <c r="C166" s="1">
        <v>362</v>
      </c>
      <c r="D166" s="1" t="s">
        <v>653</v>
      </c>
      <c r="F166" s="273" t="str">
        <f>VLOOKUP(D166,Translate!$A$3:$D$1213,3,FALSE)</f>
        <v>Anghenion dysgu ychwanegol - Ysgolion uwchradd</v>
      </c>
      <c r="G166" s="273" t="str">
        <f>IF(E166="","",VLOOKUP(E166,Translate!$G$3:$H$1208,2,FALSE))</f>
        <v/>
      </c>
      <c r="H166" s="281" t="str">
        <f>IF(FrontPage!$E$3=1,F166&amp;G166,D166&amp;E166)</f>
        <v>Additional learning needs - secondary</v>
      </c>
    </row>
    <row r="167" spans="1:8" s="1" customFormat="1" x14ac:dyDescent="0.25">
      <c r="A167" s="1" t="str">
        <f t="shared" si="2"/>
        <v>RO1_363</v>
      </c>
      <c r="B167" s="1" t="s">
        <v>264</v>
      </c>
      <c r="C167" s="1">
        <v>363</v>
      </c>
      <c r="D167" s="1" t="s">
        <v>654</v>
      </c>
      <c r="F167" s="273" t="str">
        <f>VLOOKUP(D167,Translate!$A$3:$D$1213,3,FALSE)</f>
        <v>Anghenion dysgu ychwanegol - Ysgolion arbennig</v>
      </c>
      <c r="G167" s="273" t="str">
        <f>IF(E167="","",VLOOKUP(E167,Translate!$G$3:$H$1208,2,FALSE))</f>
        <v/>
      </c>
      <c r="H167" s="281" t="str">
        <f>IF(FrontPage!$E$3=1,F167&amp;G167,D167&amp;E167)</f>
        <v>Additional learning needs - special</v>
      </c>
    </row>
    <row r="168" spans="1:8" s="1" customFormat="1" x14ac:dyDescent="0.25">
      <c r="A168" s="1" t="str">
        <f t="shared" si="2"/>
        <v>RO1_364</v>
      </c>
      <c r="B168" s="1" t="s">
        <v>264</v>
      </c>
      <c r="C168" s="1">
        <v>364</v>
      </c>
      <c r="D168" s="1" t="s">
        <v>655</v>
      </c>
      <c r="F168" s="273" t="str">
        <f>VLOOKUP(D168,Translate!$A$3:$D$1213,3,FALSE)</f>
        <v>Anghenion dysgu ychwanegol - Ysgolion canol</v>
      </c>
      <c r="G168" s="273" t="str">
        <f>IF(E168="","",VLOOKUP(E168,Translate!$G$3:$H$1208,2,FALSE))</f>
        <v/>
      </c>
      <c r="H168" s="281" t="str">
        <f>IF(FrontPage!$E$3=1,F168&amp;G168,D168&amp;E168)</f>
        <v>Additional learning needs - middle</v>
      </c>
    </row>
    <row r="169" spans="1:8" s="1" customFormat="1" x14ac:dyDescent="0.25">
      <c r="A169" s="1" t="str">
        <f t="shared" si="2"/>
        <v>RO1_365</v>
      </c>
      <c r="B169" s="1" t="s">
        <v>264</v>
      </c>
      <c r="C169" s="1">
        <v>365</v>
      </c>
      <c r="D169" s="1" t="s">
        <v>698</v>
      </c>
      <c r="F169" s="273" t="str">
        <f>VLOOKUP(D169,Translate!$A$3:$D$1213,3,FALSE)</f>
        <v>Cyfanswm anghenion dysgu ychwanegol</v>
      </c>
      <c r="G169" s="273" t="str">
        <f>IF(E169="","",VLOOKUP(E169,Translate!$G$3:$H$1208,2,FALSE))</f>
        <v/>
      </c>
      <c r="H169" s="281" t="str">
        <f>IF(FrontPage!$E$3=1,F169&amp;G169,D169&amp;E169)</f>
        <v>Total Additional learning needs</v>
      </c>
    </row>
    <row r="170" spans="1:8" s="1" customFormat="1" x14ac:dyDescent="0.25">
      <c r="A170" s="1" t="str">
        <f t="shared" si="2"/>
        <v>RO1_370</v>
      </c>
      <c r="B170" s="1" t="s">
        <v>264</v>
      </c>
      <c r="C170" s="1">
        <v>370</v>
      </c>
      <c r="D170" s="1" t="s">
        <v>674</v>
      </c>
      <c r="F170" s="273" t="str">
        <f>VLOOKUP(D170,Translate!$A$3:$D$1213,3,FALSE)</f>
        <v>Gwella ysgolion - Ysgolion meithrin</v>
      </c>
      <c r="G170" s="273" t="str">
        <f>IF(E170="","",VLOOKUP(E170,Translate!$G$3:$H$1208,2,FALSE))</f>
        <v/>
      </c>
      <c r="H170" s="281" t="str">
        <f>IF(FrontPage!$E$3=1,F170&amp;G170,D170&amp;E170)</f>
        <v>School improvement - nursery</v>
      </c>
    </row>
    <row r="171" spans="1:8" s="1" customFormat="1" x14ac:dyDescent="0.25">
      <c r="A171" s="1" t="str">
        <f t="shared" si="2"/>
        <v>RO1_371</v>
      </c>
      <c r="B171" s="1" t="s">
        <v>264</v>
      </c>
      <c r="C171" s="1">
        <v>371</v>
      </c>
      <c r="D171" s="1" t="s">
        <v>675</v>
      </c>
      <c r="F171" s="273" t="str">
        <f>VLOOKUP(D171,Translate!$A$3:$D$1213,3,FALSE)</f>
        <v>Gwella ysgolion - Ysgolion cynradd</v>
      </c>
      <c r="G171" s="273" t="str">
        <f>IF(E171="","",VLOOKUP(E171,Translate!$G$3:$H$1208,2,FALSE))</f>
        <v/>
      </c>
      <c r="H171" s="281" t="str">
        <f>IF(FrontPage!$E$3=1,F171&amp;G171,D171&amp;E171)</f>
        <v>School improvement - primary</v>
      </c>
    </row>
    <row r="172" spans="1:8" s="1" customFormat="1" x14ac:dyDescent="0.25">
      <c r="A172" s="1" t="str">
        <f t="shared" si="2"/>
        <v>RO1_372</v>
      </c>
      <c r="B172" s="1" t="s">
        <v>264</v>
      </c>
      <c r="C172" s="1">
        <v>372</v>
      </c>
      <c r="D172" s="1" t="s">
        <v>676</v>
      </c>
      <c r="F172" s="273" t="str">
        <f>VLOOKUP(D172,Translate!$A$3:$D$1213,3,FALSE)</f>
        <v>Gwella ysgolion - Ysgolion uwchradd</v>
      </c>
      <c r="G172" s="273" t="str">
        <f>IF(E172="","",VLOOKUP(E172,Translate!$G$3:$H$1208,2,FALSE))</f>
        <v/>
      </c>
      <c r="H172" s="281" t="str">
        <f>IF(FrontPage!$E$3=1,F172&amp;G172,D172&amp;E172)</f>
        <v>School improvement - secondary</v>
      </c>
    </row>
    <row r="173" spans="1:8" s="1" customFormat="1" x14ac:dyDescent="0.25">
      <c r="A173" s="1" t="str">
        <f t="shared" si="2"/>
        <v>RO1_373</v>
      </c>
      <c r="B173" s="1" t="s">
        <v>264</v>
      </c>
      <c r="C173" s="1">
        <v>373</v>
      </c>
      <c r="D173" s="1" t="s">
        <v>677</v>
      </c>
      <c r="F173" s="273" t="str">
        <f>VLOOKUP(D173,Translate!$A$3:$D$1213,3,FALSE)</f>
        <v>Gwella ysgolion - Ysgolion arbennig</v>
      </c>
      <c r="G173" s="273" t="str">
        <f>IF(E173="","",VLOOKUP(E173,Translate!$G$3:$H$1208,2,FALSE))</f>
        <v/>
      </c>
      <c r="H173" s="281" t="str">
        <f>IF(FrontPage!$E$3=1,F173&amp;G173,D173&amp;E173)</f>
        <v>School improvement - special</v>
      </c>
    </row>
    <row r="174" spans="1:8" s="1" customFormat="1" x14ac:dyDescent="0.25">
      <c r="A174" s="1" t="str">
        <f t="shared" si="2"/>
        <v>RO1_374</v>
      </c>
      <c r="B174" s="1" t="s">
        <v>264</v>
      </c>
      <c r="C174" s="1">
        <v>374</v>
      </c>
      <c r="D174" s="1" t="s">
        <v>678</v>
      </c>
      <c r="F174" s="273" t="str">
        <f>VLOOKUP(D174,Translate!$A$3:$D$1213,3,FALSE)</f>
        <v>Gwella ysgolion - Ysgolion canol</v>
      </c>
      <c r="G174" s="273" t="str">
        <f>IF(E174="","",VLOOKUP(E174,Translate!$G$3:$H$1208,2,FALSE))</f>
        <v/>
      </c>
      <c r="H174" s="281" t="str">
        <f>IF(FrontPage!$E$3=1,F174&amp;G174,D174&amp;E174)</f>
        <v>School improvement - middle</v>
      </c>
    </row>
    <row r="175" spans="1:8" s="1" customFormat="1" x14ac:dyDescent="0.25">
      <c r="A175" s="1" t="str">
        <f t="shared" si="2"/>
        <v>RO1_375</v>
      </c>
      <c r="B175" s="1" t="s">
        <v>264</v>
      </c>
      <c r="C175" s="1">
        <v>375</v>
      </c>
      <c r="D175" s="1" t="s">
        <v>679</v>
      </c>
      <c r="F175" s="273" t="str">
        <f>VLOOKUP(D175,Translate!$A$3:$D$1213,3,FALSE)</f>
        <v>Cyfanswm gwellia ysgolion</v>
      </c>
      <c r="G175" s="273" t="str">
        <f>IF(E175="","",VLOOKUP(E175,Translate!$G$3:$H$1208,2,FALSE))</f>
        <v/>
      </c>
      <c r="H175" s="281" t="str">
        <f>IF(FrontPage!$E$3=1,F175&amp;G175,D175&amp;E175)</f>
        <v>Total School improvement</v>
      </c>
    </row>
    <row r="176" spans="1:8" s="1" customFormat="1" x14ac:dyDescent="0.25">
      <c r="A176" s="1" t="str">
        <f t="shared" si="2"/>
        <v>RO1_380</v>
      </c>
      <c r="B176" s="1" t="s">
        <v>264</v>
      </c>
      <c r="C176" s="1">
        <v>380</v>
      </c>
      <c r="D176" s="1" t="s">
        <v>686</v>
      </c>
      <c r="F176" s="273" t="str">
        <f>VLOOKUP(D176,Translate!$A$3:$D$1213,3,FALSE)</f>
        <v>Mynediad at addysg (heb gynnwys trafnidiaeth) - ysgolion meithrin</v>
      </c>
      <c r="G176" s="273" t="str">
        <f>IF(E176="","",VLOOKUP(E176,Translate!$G$3:$H$1208,2,FALSE))</f>
        <v/>
      </c>
      <c r="H176" s="281" t="str">
        <f>IF(FrontPage!$E$3=1,F176&amp;G176,D176&amp;E176)</f>
        <v>Access to education (excluding transport) - nursery</v>
      </c>
    </row>
    <row r="177" spans="1:8" s="1" customFormat="1" x14ac:dyDescent="0.25">
      <c r="A177" s="1" t="str">
        <f t="shared" si="2"/>
        <v>RO1_381</v>
      </c>
      <c r="B177" s="1" t="s">
        <v>264</v>
      </c>
      <c r="C177" s="1">
        <v>381</v>
      </c>
      <c r="D177" s="1" t="s">
        <v>680</v>
      </c>
      <c r="F177" s="273" t="str">
        <f>VLOOKUP(D177,Translate!$A$3:$D$1213,3,FALSE)</f>
        <v>Mynediad at addysg (heb gynnwys trafnidiaeth) - Ysgolion cynradd</v>
      </c>
      <c r="G177" s="273" t="str">
        <f>IF(E177="","",VLOOKUP(E177,Translate!$G$3:$H$1208,2,FALSE))</f>
        <v/>
      </c>
      <c r="H177" s="281" t="str">
        <f>IF(FrontPage!$E$3=1,F177&amp;G177,D177&amp;E177)</f>
        <v>Access to education (excluding transport) - primary</v>
      </c>
    </row>
    <row r="178" spans="1:8" s="1" customFormat="1" x14ac:dyDescent="0.25">
      <c r="A178" s="1" t="str">
        <f t="shared" si="2"/>
        <v>RO1_382</v>
      </c>
      <c r="B178" s="1" t="s">
        <v>264</v>
      </c>
      <c r="C178" s="1">
        <v>382</v>
      </c>
      <c r="D178" s="1" t="s">
        <v>681</v>
      </c>
      <c r="F178" s="273" t="str">
        <f>VLOOKUP(D178,Translate!$A$3:$D$1213,3,FALSE)</f>
        <v>Mynediad at addysg (heb gynnwystrafnidiaeth) - Ysgolion uwchradd</v>
      </c>
      <c r="G178" s="273" t="str">
        <f>IF(E178="","",VLOOKUP(E178,Translate!$G$3:$H$1208,2,FALSE))</f>
        <v/>
      </c>
      <c r="H178" s="281" t="str">
        <f>IF(FrontPage!$E$3=1,F178&amp;G178,D178&amp;E178)</f>
        <v>Access to education (excluding transport) - secondary</v>
      </c>
    </row>
    <row r="179" spans="1:8" s="1" customFormat="1" x14ac:dyDescent="0.25">
      <c r="A179" s="1" t="str">
        <f t="shared" si="2"/>
        <v>RO1_383</v>
      </c>
      <c r="B179" s="1" t="s">
        <v>264</v>
      </c>
      <c r="C179" s="1">
        <v>383</v>
      </c>
      <c r="D179" s="1" t="s">
        <v>682</v>
      </c>
      <c r="F179" s="273" t="str">
        <f>VLOOKUP(D179,Translate!$A$3:$D$1213,3,FALSE)</f>
        <v>Mynediad at addysg (heb gynnwys trafnidiaeth) - Ysgolion arbennig</v>
      </c>
      <c r="G179" s="273" t="str">
        <f>IF(E179="","",VLOOKUP(E179,Translate!$G$3:$H$1208,2,FALSE))</f>
        <v/>
      </c>
      <c r="H179" s="281" t="str">
        <f>IF(FrontPage!$E$3=1,F179&amp;G179,D179&amp;E179)</f>
        <v>Access to education (excluding transport) - special</v>
      </c>
    </row>
    <row r="180" spans="1:8" s="1" customFormat="1" x14ac:dyDescent="0.25">
      <c r="A180" s="1" t="str">
        <f t="shared" si="2"/>
        <v>RO1_384</v>
      </c>
      <c r="B180" s="1" t="s">
        <v>264</v>
      </c>
      <c r="C180" s="1">
        <v>384</v>
      </c>
      <c r="D180" s="1" t="s">
        <v>683</v>
      </c>
      <c r="F180" s="273" t="str">
        <f>VLOOKUP(D180,Translate!$A$3:$D$1213,3,FALSE)</f>
        <v>Mynediad at addysg (heb gynnwys trafnidiaeth) - Ysgolion canol</v>
      </c>
      <c r="G180" s="273" t="str">
        <f>IF(E180="","",VLOOKUP(E180,Translate!$G$3:$H$1208,2,FALSE))</f>
        <v/>
      </c>
      <c r="H180" s="281" t="str">
        <f>IF(FrontPage!$E$3=1,F180&amp;G180,D180&amp;E180)</f>
        <v>Access to education (excluding transport) - middle</v>
      </c>
    </row>
    <row r="181" spans="1:8" s="1" customFormat="1" x14ac:dyDescent="0.25">
      <c r="A181" s="1" t="str">
        <f t="shared" si="2"/>
        <v>RO1_385</v>
      </c>
      <c r="B181" s="1" t="s">
        <v>264</v>
      </c>
      <c r="C181" s="1">
        <v>385</v>
      </c>
      <c r="D181" s="1" t="s">
        <v>685</v>
      </c>
      <c r="F181" s="273" t="str">
        <f>VLOOKUP(D181,Translate!$A$3:$D$1213,3,FALSE)</f>
        <v>Cyfanswm mynediad at addysg</v>
      </c>
      <c r="G181" s="273" t="str">
        <f>IF(E181="","",VLOOKUP(E181,Translate!$G$3:$H$1208,2,FALSE))</f>
        <v/>
      </c>
      <c r="H181" s="281" t="str">
        <f>IF(FrontPage!$E$3=1,F181&amp;G181,D181&amp;E181)</f>
        <v>Total Access to education</v>
      </c>
    </row>
    <row r="182" spans="1:8" s="1" customFormat="1" x14ac:dyDescent="0.25">
      <c r="A182" s="1" t="str">
        <f t="shared" si="2"/>
        <v>RO1_390</v>
      </c>
      <c r="B182" s="1" t="s">
        <v>264</v>
      </c>
      <c r="C182" s="1">
        <v>390</v>
      </c>
      <c r="D182" s="1" t="s">
        <v>687</v>
      </c>
      <c r="F182" s="273" t="str">
        <f>VLOOKUP(D182,Translate!$A$3:$D$1213,3,FALSE)</f>
        <v>Trafnidiaeth o'r cartref i'r ysgol - Ysgolion meithrin</v>
      </c>
      <c r="G182" s="273" t="str">
        <f>IF(E182="","",VLOOKUP(E182,Translate!$G$3:$H$1208,2,FALSE))</f>
        <v/>
      </c>
      <c r="H182" s="281" t="str">
        <f>IF(FrontPage!$E$3=1,F182&amp;G182,D182&amp;E182)</f>
        <v>Home to school transport - nursery</v>
      </c>
    </row>
    <row r="183" spans="1:8" s="1" customFormat="1" x14ac:dyDescent="0.25">
      <c r="A183" s="1" t="str">
        <f t="shared" si="2"/>
        <v>RO1_391</v>
      </c>
      <c r="B183" s="1" t="s">
        <v>264</v>
      </c>
      <c r="C183" s="1">
        <v>391</v>
      </c>
      <c r="D183" s="1" t="s">
        <v>688</v>
      </c>
      <c r="F183" s="273" t="str">
        <f>VLOOKUP(D183,Translate!$A$3:$D$1213,3,FALSE)</f>
        <v>Trafnidiaeth o'r cartref i'r ysgol - Ysgolion cynradd</v>
      </c>
      <c r="G183" s="273" t="str">
        <f>IF(E183="","",VLOOKUP(E183,Translate!$G$3:$H$1208,2,FALSE))</f>
        <v/>
      </c>
      <c r="H183" s="281" t="str">
        <f>IF(FrontPage!$E$3=1,F183&amp;G183,D183&amp;E183)</f>
        <v>Home to school transport - primary</v>
      </c>
    </row>
    <row r="184" spans="1:8" s="1" customFormat="1" x14ac:dyDescent="0.25">
      <c r="A184" s="1" t="str">
        <f t="shared" si="2"/>
        <v>RO1_392</v>
      </c>
      <c r="B184" s="1" t="s">
        <v>264</v>
      </c>
      <c r="C184" s="1">
        <v>392</v>
      </c>
      <c r="D184" s="1" t="s">
        <v>689</v>
      </c>
      <c r="F184" s="273" t="str">
        <f>VLOOKUP(D184,Translate!$A$3:$D$1213,3,FALSE)</f>
        <v>Trafnidiaeth o'r cartref i'r ysgol - Ysgolion uwchradd</v>
      </c>
      <c r="G184" s="273" t="str">
        <f>IF(E184="","",VLOOKUP(E184,Translate!$G$3:$H$1208,2,FALSE))</f>
        <v/>
      </c>
      <c r="H184" s="281" t="str">
        <f>IF(FrontPage!$E$3=1,F184&amp;G184,D184&amp;E184)</f>
        <v>Home to school transport - secondary</v>
      </c>
    </row>
    <row r="185" spans="1:8" s="1" customFormat="1" x14ac:dyDescent="0.25">
      <c r="A185" s="1" t="str">
        <f t="shared" si="2"/>
        <v>RO1_393</v>
      </c>
      <c r="B185" s="1" t="s">
        <v>264</v>
      </c>
      <c r="C185" s="1">
        <v>393</v>
      </c>
      <c r="D185" s="1" t="s">
        <v>690</v>
      </c>
      <c r="F185" s="273" t="str">
        <f>VLOOKUP(D185,Translate!$A$3:$D$1213,3,FALSE)</f>
        <v>Trafnidiaeth o'r cartref i'r ysgol - Ysgolion arbennig</v>
      </c>
      <c r="G185" s="273" t="str">
        <f>IF(E185="","",VLOOKUP(E185,Translate!$G$3:$H$1208,2,FALSE))</f>
        <v/>
      </c>
      <c r="H185" s="281" t="str">
        <f>IF(FrontPage!$E$3=1,F185&amp;G185,D185&amp;E185)</f>
        <v>Home to school transport - special</v>
      </c>
    </row>
    <row r="186" spans="1:8" s="1" customFormat="1" x14ac:dyDescent="0.25">
      <c r="A186" s="1" t="str">
        <f t="shared" si="2"/>
        <v>RO1_394</v>
      </c>
      <c r="B186" s="1" t="s">
        <v>264</v>
      </c>
      <c r="C186" s="1">
        <v>394</v>
      </c>
      <c r="D186" s="1" t="s">
        <v>691</v>
      </c>
      <c r="F186" s="273" t="str">
        <f>VLOOKUP(D186,Translate!$A$3:$D$1213,3,FALSE)</f>
        <v>Trafnidiaeth o'r cartref i'r ysgol - Ysgolion canol</v>
      </c>
      <c r="G186" s="273" t="str">
        <f>IF(E186="","",VLOOKUP(E186,Translate!$G$3:$H$1208,2,FALSE))</f>
        <v/>
      </c>
      <c r="H186" s="281" t="str">
        <f>IF(FrontPage!$E$3=1,F186&amp;G186,D186&amp;E186)</f>
        <v>Home to school transport - middle</v>
      </c>
    </row>
    <row r="187" spans="1:8" s="1" customFormat="1" x14ac:dyDescent="0.25">
      <c r="A187" s="1" t="str">
        <f t="shared" si="2"/>
        <v>RO1_395</v>
      </c>
      <c r="B187" s="1" t="s">
        <v>264</v>
      </c>
      <c r="C187" s="1">
        <v>395</v>
      </c>
      <c r="D187" s="1" t="s">
        <v>694</v>
      </c>
      <c r="F187" s="273" t="str">
        <f>VLOOKUP(D187,Translate!$A$3:$D$1213,3,FALSE)</f>
        <v>Cyfanswm trafnidiaeth o'r cartref i'r ysgol</v>
      </c>
      <c r="G187" s="273" t="str">
        <f>IF(E187="","",VLOOKUP(E187,Translate!$G$3:$H$1208,2,FALSE))</f>
        <v/>
      </c>
      <c r="H187" s="281" t="str">
        <f>IF(FrontPage!$E$3=1,F187&amp;G187,D187&amp;E187)</f>
        <v>Total Home to school transport</v>
      </c>
    </row>
    <row r="188" spans="1:8" s="1" customFormat="1" x14ac:dyDescent="0.25">
      <c r="A188" s="1" t="str">
        <f t="shared" si="2"/>
        <v>RO1_400</v>
      </c>
      <c r="B188" s="1" t="s">
        <v>264</v>
      </c>
      <c r="C188" s="1">
        <v>400</v>
      </c>
      <c r="D188" s="1" t="s">
        <v>692</v>
      </c>
      <c r="F188" s="273" t="str">
        <f>VLOOKUP(D188,Translate!$A$3:$D$1213,3,FALSE)</f>
        <v>Rheoli strategol - Ysgolion meithrin</v>
      </c>
      <c r="G188" s="273" t="str">
        <f>IF(E188="","",VLOOKUP(E188,Translate!$G$3:$H$1208,2,FALSE))</f>
        <v/>
      </c>
      <c r="H188" s="281" t="str">
        <f>IF(FrontPage!$E$3=1,F188&amp;G188,D188&amp;E188)</f>
        <v>Strategic management - nursery</v>
      </c>
    </row>
    <row r="189" spans="1:8" s="1" customFormat="1" x14ac:dyDescent="0.25">
      <c r="A189" s="1" t="str">
        <f t="shared" si="2"/>
        <v>RO1_401</v>
      </c>
      <c r="B189" s="1" t="s">
        <v>264</v>
      </c>
      <c r="C189" s="1">
        <v>401</v>
      </c>
      <c r="D189" s="1" t="s">
        <v>693</v>
      </c>
      <c r="F189" s="273" t="str">
        <f>VLOOKUP(D189,Translate!$A$3:$D$1213,3,FALSE)</f>
        <v>Rheoli strategol - Ysgolion cynradd</v>
      </c>
      <c r="G189" s="273" t="str">
        <f>IF(E189="","",VLOOKUP(E189,Translate!$G$3:$H$1208,2,FALSE))</f>
        <v/>
      </c>
      <c r="H189" s="281" t="str">
        <f>IF(FrontPage!$E$3=1,F189&amp;G189,D189&amp;E189)</f>
        <v>Strategic management - primary</v>
      </c>
    </row>
    <row r="190" spans="1:8" s="1" customFormat="1" x14ac:dyDescent="0.25">
      <c r="A190" s="1" t="str">
        <f t="shared" si="2"/>
        <v>RO1_402</v>
      </c>
      <c r="B190" s="1" t="s">
        <v>264</v>
      </c>
      <c r="C190" s="1">
        <v>402</v>
      </c>
      <c r="D190" s="1" t="s">
        <v>695</v>
      </c>
      <c r="F190" s="273" t="str">
        <f>VLOOKUP(D190,Translate!$A$3:$D$1213,3,FALSE)</f>
        <v>Rheoli strategol - Ysgolion uwchradd</v>
      </c>
      <c r="G190" s="273" t="str">
        <f>IF(E190="","",VLOOKUP(E190,Translate!$G$3:$H$1208,2,FALSE))</f>
        <v/>
      </c>
      <c r="H190" s="281" t="str">
        <f>IF(FrontPage!$E$3=1,F190&amp;G190,D190&amp;E190)</f>
        <v>Strategic management - secondary</v>
      </c>
    </row>
    <row r="191" spans="1:8" s="1" customFormat="1" x14ac:dyDescent="0.25">
      <c r="A191" s="1" t="str">
        <f t="shared" si="2"/>
        <v>RO1_403</v>
      </c>
      <c r="B191" s="1" t="s">
        <v>264</v>
      </c>
      <c r="C191" s="1">
        <v>403</v>
      </c>
      <c r="D191" s="1" t="s">
        <v>696</v>
      </c>
      <c r="F191" s="273" t="str">
        <f>VLOOKUP(D191,Translate!$A$3:$D$1213,3,FALSE)</f>
        <v>Rheoli strategol - Ysgolion arbennig</v>
      </c>
      <c r="G191" s="273" t="str">
        <f>IF(E191="","",VLOOKUP(E191,Translate!$G$3:$H$1208,2,FALSE))</f>
        <v/>
      </c>
      <c r="H191" s="281" t="str">
        <f>IF(FrontPage!$E$3=1,F191&amp;G191,D191&amp;E191)</f>
        <v>Strategic management - special</v>
      </c>
    </row>
    <row r="192" spans="1:8" s="1" customFormat="1" x14ac:dyDescent="0.25">
      <c r="A192" s="1" t="str">
        <f t="shared" si="2"/>
        <v>RO1_404</v>
      </c>
      <c r="B192" s="1" t="s">
        <v>264</v>
      </c>
      <c r="C192" s="1">
        <v>404</v>
      </c>
      <c r="D192" s="1" t="s">
        <v>697</v>
      </c>
      <c r="F192" s="273" t="str">
        <f>VLOOKUP(D192,Translate!$A$3:$D$1213,3,FALSE)</f>
        <v>Rheoli strategol - Ysgolion canol</v>
      </c>
      <c r="G192" s="273" t="str">
        <f>IF(E192="","",VLOOKUP(E192,Translate!$G$3:$H$1208,2,FALSE))</f>
        <v/>
      </c>
      <c r="H192" s="281" t="str">
        <f>IF(FrontPage!$E$3=1,F192&amp;G192,D192&amp;E192)</f>
        <v>Strategic management - middle</v>
      </c>
    </row>
    <row r="193" spans="1:8" s="1" customFormat="1" x14ac:dyDescent="0.25">
      <c r="A193" s="1" t="str">
        <f t="shared" si="2"/>
        <v>RO1_405</v>
      </c>
      <c r="B193" s="1" t="s">
        <v>264</v>
      </c>
      <c r="C193" s="1">
        <v>405</v>
      </c>
      <c r="D193" s="1" t="s">
        <v>699</v>
      </c>
      <c r="F193" s="273" t="str">
        <f>VLOOKUP(D193,Translate!$A$3:$D$1213,3,FALSE)</f>
        <v>Cyfanswm rheoli strategol</v>
      </c>
      <c r="G193" s="273" t="str">
        <f>IF(E193="","",VLOOKUP(E193,Translate!$G$3:$H$1208,2,FALSE))</f>
        <v/>
      </c>
      <c r="H193" s="281" t="str">
        <f>IF(FrontPage!$E$3=1,F193&amp;G193,D193&amp;E193)</f>
        <v>Total Strategic management</v>
      </c>
    </row>
    <row r="194" spans="1:8" s="1" customFormat="1" x14ac:dyDescent="0.25">
      <c r="A194" s="1" t="str">
        <f t="shared" si="2"/>
        <v>RO1_410</v>
      </c>
      <c r="B194" s="1" t="s">
        <v>264</v>
      </c>
      <c r="C194" s="1">
        <v>410</v>
      </c>
      <c r="D194" s="1" t="s">
        <v>772</v>
      </c>
      <c r="F194" s="273" t="str">
        <f>VLOOKUP(D194,Translate!$A$3:$D$1213,3,FALSE)</f>
        <v>Cyllideb arall yr ALl ar ysgolion  - ysgolion meithrin</v>
      </c>
      <c r="G194" s="273" t="str">
        <f>IF(E194="","",VLOOKUP(E194,Translate!$G$3:$H$1208,2,FALSE))</f>
        <v/>
      </c>
      <c r="H194" s="281" t="str">
        <f>IF(FrontPage!$E$3=1,F194&amp;G194,D194&amp;E194)</f>
        <v>Other LA budget on schools - nursery</v>
      </c>
    </row>
    <row r="195" spans="1:8" s="1" customFormat="1" x14ac:dyDescent="0.25">
      <c r="A195" s="1" t="str">
        <f t="shared" si="2"/>
        <v>RO1_411</v>
      </c>
      <c r="B195" s="1" t="s">
        <v>264</v>
      </c>
      <c r="C195" s="1">
        <v>411</v>
      </c>
      <c r="D195" s="1" t="s">
        <v>763</v>
      </c>
      <c r="F195" s="273" t="str">
        <f>VLOOKUP(D195,Translate!$A$3:$D$1213,3,FALSE)</f>
        <v>Cyllideb arall yr ALl ar ysgolion  - Ysgolion cynradd</v>
      </c>
      <c r="G195" s="273" t="str">
        <f>IF(E195="","",VLOOKUP(E195,Translate!$G$3:$H$1208,2,FALSE))</f>
        <v/>
      </c>
      <c r="H195" s="281" t="str">
        <f>IF(FrontPage!$E$3=1,F195&amp;G195,D195&amp;E195)</f>
        <v>Other LA budget on schools - primary</v>
      </c>
    </row>
    <row r="196" spans="1:8" s="1" customFormat="1" x14ac:dyDescent="0.25">
      <c r="A196" s="1" t="str">
        <f t="shared" si="2"/>
        <v>RO1_412</v>
      </c>
      <c r="B196" s="1" t="s">
        <v>264</v>
      </c>
      <c r="C196" s="1">
        <v>412</v>
      </c>
      <c r="D196" s="1" t="s">
        <v>764</v>
      </c>
      <c r="F196" s="273" t="str">
        <f>VLOOKUP(D196,Translate!$A$3:$D$1213,3,FALSE)</f>
        <v>Cyllideb arall yr ALl ar ysgolion  - Ysgolion uwchradd</v>
      </c>
      <c r="G196" s="273" t="str">
        <f>IF(E196="","",VLOOKUP(E196,Translate!$G$3:$H$1208,2,FALSE))</f>
        <v/>
      </c>
      <c r="H196" s="281" t="str">
        <f>IF(FrontPage!$E$3=1,F196&amp;G196,D196&amp;E196)</f>
        <v>Other LA budget on schools - secondary</v>
      </c>
    </row>
    <row r="197" spans="1:8" s="1" customFormat="1" x14ac:dyDescent="0.25">
      <c r="A197" s="1" t="str">
        <f t="shared" si="2"/>
        <v>RO1_413</v>
      </c>
      <c r="B197" s="1" t="s">
        <v>264</v>
      </c>
      <c r="C197" s="1">
        <v>413</v>
      </c>
      <c r="D197" s="1" t="s">
        <v>765</v>
      </c>
      <c r="F197" s="273" t="str">
        <f>VLOOKUP(D197,Translate!$A$3:$D$1213,3,FALSE)</f>
        <v>Cyllideb arall yr ALl ar ysgolion - Ysgolion arbennig</v>
      </c>
      <c r="G197" s="273" t="str">
        <f>IF(E197="","",VLOOKUP(E197,Translate!$G$3:$H$1208,2,FALSE))</f>
        <v/>
      </c>
      <c r="H197" s="281" t="str">
        <f>IF(FrontPage!$E$3=1,F197&amp;G197,D197&amp;E197)</f>
        <v>Other LA budget on schools - special</v>
      </c>
    </row>
    <row r="198" spans="1:8" s="1" customFormat="1" x14ac:dyDescent="0.25">
      <c r="A198" s="1" t="str">
        <f t="shared" si="2"/>
        <v>RO1_414</v>
      </c>
      <c r="B198" s="1" t="s">
        <v>264</v>
      </c>
      <c r="C198" s="1">
        <v>414</v>
      </c>
      <c r="D198" s="1" t="s">
        <v>766</v>
      </c>
      <c r="F198" s="273" t="str">
        <f>VLOOKUP(D198,Translate!$A$3:$D$1213,3,FALSE)</f>
        <v>Cyllideb arall yr ALl ar ysgolion - Ysgolion canol</v>
      </c>
      <c r="G198" s="273" t="str">
        <f>IF(E198="","",VLOOKUP(E198,Translate!$G$3:$H$1208,2,FALSE))</f>
        <v/>
      </c>
      <c r="H198" s="281" t="str">
        <f>IF(FrontPage!$E$3=1,F198&amp;G198,D198&amp;E198)</f>
        <v>Other LA budget on schools - middle</v>
      </c>
    </row>
    <row r="199" spans="1:8" s="1" customFormat="1" x14ac:dyDescent="0.25">
      <c r="A199" s="1" t="str">
        <f t="shared" si="2"/>
        <v>RO1_415</v>
      </c>
      <c r="B199" s="1" t="s">
        <v>264</v>
      </c>
      <c r="C199" s="1">
        <v>415</v>
      </c>
      <c r="D199" s="1" t="s">
        <v>767</v>
      </c>
      <c r="F199" s="273" t="str">
        <f>VLOOKUP(D199,Translate!$A$3:$D$1213,3,FALSE)</f>
        <v>Cyfanswm cyllid ALl arall ar ysgolion</v>
      </c>
      <c r="G199" s="273" t="str">
        <f>IF(E199="","",VLOOKUP(E199,Translate!$G$3:$H$1208,2,FALSE))</f>
        <v/>
      </c>
      <c r="H199" s="281" t="str">
        <f>IF(FrontPage!$E$3=1,F199&amp;G199,D199&amp;E199)</f>
        <v>Total other LA budget on schools</v>
      </c>
    </row>
    <row r="200" spans="1:8" ht="37.5" x14ac:dyDescent="0.25">
      <c r="A200" s="1" t="str">
        <f t="shared" si="2"/>
        <v>RO1_420</v>
      </c>
      <c r="B200" s="1" t="s">
        <v>264</v>
      </c>
      <c r="C200" s="1">
        <v>420</v>
      </c>
      <c r="D200" s="1" t="s">
        <v>1471</v>
      </c>
      <c r="E200" s="273" t="s">
        <v>1472</v>
      </c>
      <c r="F200" s="273" t="str">
        <f>VLOOKUP(D200,Translate!$A$3:$D$1213,3,FALSE)</f>
        <v>Cyllideb ALl - ysgolion meithrin</v>
      </c>
      <c r="G200" s="273" t="str">
        <f>IF(E200="","",VLOOKUP(E200,Translate!$G$3:$H$1208,2,FALSE))</f>
        <v xml:space="preserve"> (llinellau 360+370+380+390+400+410)</v>
      </c>
      <c r="H200" s="1" t="str">
        <f>IF(FrontPage!$E$3=1,F200&amp;G200,D200&amp;E200)</f>
        <v>LA budget - nursery (lines 360+370+380+390+400+410)</v>
      </c>
    </row>
    <row r="201" spans="1:8" ht="37.5" x14ac:dyDescent="0.25">
      <c r="A201" s="1" t="str">
        <f t="shared" si="2"/>
        <v>RO1_421</v>
      </c>
      <c r="B201" s="1" t="s">
        <v>264</v>
      </c>
      <c r="C201" s="1">
        <v>421</v>
      </c>
      <c r="D201" s="1" t="s">
        <v>1473</v>
      </c>
      <c r="E201" s="273" t="s">
        <v>1474</v>
      </c>
      <c r="F201" s="273" t="str">
        <f>VLOOKUP(D201,Translate!$A$3:$D$1213,3,FALSE)</f>
        <v>Cyllideb ALl - Ysgolion cynradd</v>
      </c>
      <c r="G201" s="273" t="str">
        <f>IF(E201="","",VLOOKUP(E201,Translate!$G$3:$H$1208,2,FALSE))</f>
        <v xml:space="preserve"> (llinellau 361+371+381+391+401+411)</v>
      </c>
      <c r="H201" s="1" t="str">
        <f>IF(FrontPage!$E$3=1,F201&amp;G201,D201&amp;E201)</f>
        <v>LA budget - primary (lines 361+371+381+391+401+411)</v>
      </c>
    </row>
    <row r="202" spans="1:8" ht="37.5" x14ac:dyDescent="0.25">
      <c r="A202" s="1" t="str">
        <f t="shared" si="2"/>
        <v>RO1_422</v>
      </c>
      <c r="B202" s="1" t="s">
        <v>264</v>
      </c>
      <c r="C202" s="1">
        <v>422</v>
      </c>
      <c r="D202" s="1" t="s">
        <v>1475</v>
      </c>
      <c r="E202" s="273" t="s">
        <v>1476</v>
      </c>
      <c r="F202" s="273" t="str">
        <f>VLOOKUP(D202,Translate!$A$3:$D$1213,3,FALSE)</f>
        <v>Cyllideb ALl - Ysgolion uwchradd</v>
      </c>
      <c r="G202" s="273" t="str">
        <f>IF(E202="","",VLOOKUP(E202,Translate!$G$3:$H$1208,2,FALSE))</f>
        <v xml:space="preserve"> (llinellau 362+372+382+392+402+412)</v>
      </c>
      <c r="H202" s="1" t="str">
        <f>IF(FrontPage!$E$3=1,F202&amp;G202,D202&amp;E202)</f>
        <v>LA budget - secondary (lines 362+372+382+392+402+412)</v>
      </c>
    </row>
    <row r="203" spans="1:8" ht="37.5" x14ac:dyDescent="0.25">
      <c r="A203" s="1" t="str">
        <f t="shared" si="2"/>
        <v>RO1_423</v>
      </c>
      <c r="B203" s="1" t="s">
        <v>264</v>
      </c>
      <c r="C203" s="1">
        <v>423</v>
      </c>
      <c r="D203" s="1" t="s">
        <v>1480</v>
      </c>
      <c r="E203" s="273" t="s">
        <v>1477</v>
      </c>
      <c r="F203" s="273" t="str">
        <f>VLOOKUP(D203,Translate!$A$3:$D$1213,3,FALSE)</f>
        <v>Cyllideb ALl - Ysgolion arbennig</v>
      </c>
      <c r="G203" s="273" t="str">
        <f>IF(E203="","",VLOOKUP(E203,Translate!$G$3:$H$1208,2,FALSE))</f>
        <v xml:space="preserve"> (llinellau 363+373+383+393+403+413)</v>
      </c>
      <c r="H203" s="1" t="str">
        <f>IF(FrontPage!$E$3=1,F203&amp;G203,D203&amp;E203)</f>
        <v>LA budget - special (lines 363+373+383+393+403+413)</v>
      </c>
    </row>
    <row r="204" spans="1:8" ht="37.5" x14ac:dyDescent="0.25">
      <c r="A204" s="1" t="str">
        <f t="shared" si="2"/>
        <v>RO1_424</v>
      </c>
      <c r="B204" s="1" t="s">
        <v>264</v>
      </c>
      <c r="C204" s="1">
        <v>424</v>
      </c>
      <c r="D204" s="1" t="s">
        <v>1478</v>
      </c>
      <c r="E204" s="273" t="s">
        <v>1479</v>
      </c>
      <c r="F204" s="273" t="str">
        <f>VLOOKUP(D204,Translate!$A$3:$D$1213,3,FALSE)</f>
        <v>Cyllideb ALl - Ysgolion canol</v>
      </c>
      <c r="G204" s="273" t="str">
        <f>IF(E204="","",VLOOKUP(E204,Translate!$G$3:$H$1208,2,FALSE))</f>
        <v xml:space="preserve"> (llinellau 364+374+384+394+404+414)</v>
      </c>
      <c r="H204" s="1" t="str">
        <f>IF(FrontPage!$E$3=1,F204&amp;G204,D204&amp;E204)</f>
        <v>LA budget - middle (lines 364+374+384+394+404+414)</v>
      </c>
    </row>
    <row r="205" spans="1:8" s="1" customFormat="1" x14ac:dyDescent="0.25">
      <c r="A205" s="1" t="str">
        <f t="shared" si="2"/>
        <v>RO1_425</v>
      </c>
      <c r="B205" s="1" t="s">
        <v>264</v>
      </c>
      <c r="C205" s="1">
        <v>425</v>
      </c>
      <c r="D205" s="1" t="s">
        <v>762</v>
      </c>
      <c r="F205" s="273" t="str">
        <f>VLOOKUP(D205,Translate!$A$3:$D$1213,3,FALSE)</f>
        <v>Cyfaswm cyllideb ALl</v>
      </c>
      <c r="G205" s="273" t="str">
        <f>IF(E205="","",VLOOKUP(E205,Translate!$G$3:$H$1208,2,FALSE))</f>
        <v/>
      </c>
      <c r="H205" s="281" t="str">
        <f>IF(FrontPage!$E$3=1,F205&amp;G205,D205&amp;E205)</f>
        <v>Total LA budget</v>
      </c>
    </row>
    <row r="206" spans="1:8" x14ac:dyDescent="0.25">
      <c r="A206" s="1" t="str">
        <f t="shared" si="2"/>
        <v>RO1_430</v>
      </c>
      <c r="B206" s="1" t="s">
        <v>264</v>
      </c>
      <c r="C206" s="281">
        <v>430</v>
      </c>
      <c r="D206" s="281" t="s">
        <v>1481</v>
      </c>
      <c r="E206" s="281" t="s">
        <v>1482</v>
      </c>
      <c r="F206" s="273" t="str">
        <f>VLOOKUP(D206,Translate!$A$3:$D$1213,3,FALSE)</f>
        <v>Gwariant ysgol - ysgolion meithrin</v>
      </c>
      <c r="G206" s="273" t="str">
        <f>IF(E206="","",VLOOKUP(E206,Translate!$G$3:$H$1208,2,FALSE))</f>
        <v xml:space="preserve"> (llinellau 350+420)</v>
      </c>
      <c r="H206" s="281" t="str">
        <f>IF(FrontPage!$E$3=1,F206&amp;G206,D206&amp;E206)</f>
        <v>School expenditure - nursery (lines 350+420)</v>
      </c>
    </row>
    <row r="207" spans="1:8" x14ac:dyDescent="0.25">
      <c r="A207" s="1" t="str">
        <f t="shared" si="2"/>
        <v>RO1_431</v>
      </c>
      <c r="B207" s="1" t="s">
        <v>264</v>
      </c>
      <c r="C207" s="281">
        <v>431</v>
      </c>
      <c r="D207" s="281" t="s">
        <v>1483</v>
      </c>
      <c r="E207" s="281" t="s">
        <v>1484</v>
      </c>
      <c r="F207" s="273" t="str">
        <f>VLOOKUP(D207,Translate!$A$3:$D$1213,3,FALSE)</f>
        <v>Gwariant ysgol - Ysgolion cynradd</v>
      </c>
      <c r="G207" s="273" t="str">
        <f>IF(E207="","",VLOOKUP(E207,Translate!$G$3:$H$1208,2,FALSE))</f>
        <v xml:space="preserve"> (llinellau 351+421)</v>
      </c>
      <c r="H207" s="281" t="str">
        <f>IF(FrontPage!$E$3=1,F207&amp;G207,D207&amp;E207)</f>
        <v>School expenditure - primary (lines 351+421)</v>
      </c>
    </row>
    <row r="208" spans="1:8" x14ac:dyDescent="0.25">
      <c r="A208" s="1" t="str">
        <f t="shared" si="2"/>
        <v>RO1_432</v>
      </c>
      <c r="B208" s="1" t="s">
        <v>264</v>
      </c>
      <c r="C208" s="281">
        <v>432</v>
      </c>
      <c r="D208" s="281" t="s">
        <v>1485</v>
      </c>
      <c r="E208" s="281" t="s">
        <v>1486</v>
      </c>
      <c r="F208" s="273" t="str">
        <f>VLOOKUP(D208,Translate!$A$3:$D$1213,3,FALSE)</f>
        <v>Gwariant ysgol - Ysgolion uwchradd</v>
      </c>
      <c r="G208" s="273" t="str">
        <f>IF(E208="","",VLOOKUP(E208,Translate!$G$3:$H$1208,2,FALSE))</f>
        <v xml:space="preserve"> (llinellau 352+422)</v>
      </c>
      <c r="H208" s="281" t="str">
        <f>IF(FrontPage!$E$3=1,F208&amp;G208,D208&amp;E208)</f>
        <v>School expenditure - secondary (lines 352+422)</v>
      </c>
    </row>
    <row r="209" spans="1:8" x14ac:dyDescent="0.25">
      <c r="A209" s="1" t="str">
        <f t="shared" si="2"/>
        <v>RO1_433</v>
      </c>
      <c r="B209" s="1" t="s">
        <v>264</v>
      </c>
      <c r="C209" s="281">
        <v>433</v>
      </c>
      <c r="D209" s="281" t="s">
        <v>1487</v>
      </c>
      <c r="E209" s="281" t="s">
        <v>1488</v>
      </c>
      <c r="F209" s="273" t="str">
        <f>VLOOKUP(D209,Translate!$A$3:$D$1213,3,FALSE)</f>
        <v>Gwariant ysgol - Ysgolion arbennig</v>
      </c>
      <c r="G209" s="273" t="str">
        <f>IF(E209="","",VLOOKUP(E209,Translate!$G$3:$H$1208,2,FALSE))</f>
        <v xml:space="preserve"> (llinellau 353+423)</v>
      </c>
      <c r="H209" s="281" t="str">
        <f>IF(FrontPage!$E$3=1,F209&amp;G209,D209&amp;E209)</f>
        <v>School expenditure - special (lines 353+423)</v>
      </c>
    </row>
    <row r="210" spans="1:8" x14ac:dyDescent="0.25">
      <c r="A210" s="1" t="str">
        <f t="shared" si="2"/>
        <v>RO1_434</v>
      </c>
      <c r="B210" s="1" t="s">
        <v>264</v>
      </c>
      <c r="C210" s="281">
        <v>434</v>
      </c>
      <c r="D210" s="281" t="s">
        <v>1489</v>
      </c>
      <c r="E210" s="281" t="s">
        <v>1490</v>
      </c>
      <c r="F210" s="273" t="str">
        <f>VLOOKUP(D210,Translate!$A$3:$D$1213,3,FALSE)</f>
        <v>Gwariant ysgol - Ysgolion canol</v>
      </c>
      <c r="G210" s="273" t="str">
        <f>IF(E210="","",VLOOKUP(E210,Translate!$G$3:$H$1208,2,FALSE))</f>
        <v xml:space="preserve"> (llinellau 354+424)</v>
      </c>
      <c r="H210" s="281" t="str">
        <f>IF(FrontPage!$E$3=1,F210&amp;G210,D210&amp;E210)</f>
        <v>School expenditure - middle (lines 354+424)</v>
      </c>
    </row>
    <row r="211" spans="1:8" x14ac:dyDescent="0.25">
      <c r="A211" s="1"/>
      <c r="B211" s="1"/>
      <c r="C211" s="1119">
        <v>434.1</v>
      </c>
      <c r="D211" s="281" t="s">
        <v>3528</v>
      </c>
      <c r="F211" s="273" t="str">
        <f>VLOOKUP(D211,Translate!$A$3:$D$1304,3,FALSE)</f>
        <v>COVID-19 - gwariant ysgol</v>
      </c>
      <c r="G211" s="273" t="str">
        <f>IF(E211="","",VLOOKUP(E211,Translate!$G$3:$H$1208,2,FALSE))</f>
        <v/>
      </c>
      <c r="H211" s="281" t="str">
        <f>IF(FrontPage!$E$3=1,F211&amp;G211,D211&amp;E211)</f>
        <v>COVID-19 - School Expenditure</v>
      </c>
    </row>
    <row r="212" spans="1:8" s="1" customFormat="1" x14ac:dyDescent="0.25">
      <c r="A212" s="1" t="str">
        <f t="shared" si="2"/>
        <v>RO1_435</v>
      </c>
      <c r="B212" s="1" t="s">
        <v>264</v>
      </c>
      <c r="C212" s="1">
        <v>435</v>
      </c>
      <c r="D212" s="1" t="s">
        <v>702</v>
      </c>
      <c r="F212" s="273" t="str">
        <f>VLOOKUP(D212,Translate!$A$3:$D$1213,3,FALSE)</f>
        <v>Cyfanswm gwariant ysgol</v>
      </c>
      <c r="G212" s="273" t="str">
        <f>IF(E212="","",VLOOKUP(E212,Translate!$G$3:$H$1208,2,FALSE))</f>
        <v/>
      </c>
      <c r="H212" s="281" t="str">
        <f>IF(FrontPage!$E$3=1,F212&amp;G212,D212&amp;E212)</f>
        <v>Total school expenditure</v>
      </c>
    </row>
    <row r="213" spans="1:8" s="1" customFormat="1" x14ac:dyDescent="0.25">
      <c r="A213" s="1" t="str">
        <f t="shared" si="2"/>
        <v>RO1_97</v>
      </c>
      <c r="B213" s="1" t="s">
        <v>264</v>
      </c>
      <c r="C213" s="1">
        <v>97</v>
      </c>
      <c r="D213" s="1" t="s">
        <v>631</v>
      </c>
      <c r="F213" s="273" t="str">
        <f>VLOOKUP(D213,Translate!$A$3:$D$1213,3,FALSE)</f>
        <v>Rheoli strategol - heblaw gwasanaethau ysgolion</v>
      </c>
      <c r="G213" s="273" t="str">
        <f>IF(E213="","",VLOOKUP(E213,Translate!$G$3:$H$1208,2,FALSE))</f>
        <v/>
      </c>
      <c r="H213" s="281" t="str">
        <f>IF(FrontPage!$E$3=1,F213&amp;G213,D213&amp;E213)</f>
        <v>Strategic management of non-school services</v>
      </c>
    </row>
    <row r="214" spans="1:8" s="1" customFormat="1" x14ac:dyDescent="0.25">
      <c r="A214" s="1" t="str">
        <f t="shared" si="2"/>
        <v>RO1_97.6</v>
      </c>
      <c r="B214" s="1" t="s">
        <v>264</v>
      </c>
      <c r="C214" s="1">
        <v>97.6</v>
      </c>
      <c r="D214" s="1" t="s">
        <v>718</v>
      </c>
      <c r="F214" s="273" t="str">
        <f>VLOOKUP(D214,Translate!$A$3:$D$1213,3,FALSE)</f>
        <v>Mynediad at addysg (heb gynnwys trafnidiaeth - heblaw ysgol</v>
      </c>
      <c r="G214" s="273" t="str">
        <f>IF(E214="","",VLOOKUP(E214,Translate!$G$3:$H$1208,2,FALSE))</f>
        <v/>
      </c>
      <c r="H214" s="281" t="str">
        <f>IF(FrontPage!$E$3=1,F214&amp;G214,D214&amp;E214)</f>
        <v>Access to Education (excluding transport) - non-school</v>
      </c>
    </row>
    <row r="215" spans="1:8" s="1" customFormat="1" ht="25" x14ac:dyDescent="0.25">
      <c r="A215" s="1" t="str">
        <f t="shared" si="2"/>
        <v>RO1_98</v>
      </c>
      <c r="B215" s="1" t="s">
        <v>264</v>
      </c>
      <c r="C215" s="1">
        <v>98</v>
      </c>
      <c r="D215" s="1" t="s">
        <v>632</v>
      </c>
      <c r="F215" s="273" t="str">
        <f>VLOOKUP(D215,Translate!$A$3:$D$1213,3,FALSE)</f>
        <v>Darpariaeth dan 5 oed heb fod mewn ysgol feithrin, ysgol gynradd nac ysgol arbennig</v>
      </c>
      <c r="G215" s="273" t="str">
        <f>IF(E215="","",VLOOKUP(E215,Translate!$G$3:$H$1208,2,FALSE))</f>
        <v/>
      </c>
      <c r="H215" s="281" t="str">
        <f>IF(FrontPage!$E$3=1,F215&amp;G215,D215&amp;E215)</f>
        <v>Under 5 provision not in nursery, primary or special schools</v>
      </c>
    </row>
    <row r="216" spans="1:8" s="1" customFormat="1" x14ac:dyDescent="0.25">
      <c r="A216" s="1" t="str">
        <f t="shared" si="2"/>
        <v>RO1_99</v>
      </c>
      <c r="B216" s="1" t="s">
        <v>264</v>
      </c>
      <c r="C216" s="1">
        <v>99</v>
      </c>
      <c r="D216" s="1" t="s">
        <v>633</v>
      </c>
      <c r="F216" s="273" t="str">
        <f>VLOOKUP(D216,Translate!$A$3:$D$1213,3,FALSE)</f>
        <v>Addysg i oedolion</v>
      </c>
      <c r="G216" s="273" t="str">
        <f>IF(E216="","",VLOOKUP(E216,Translate!$G$3:$H$1208,2,FALSE))</f>
        <v/>
      </c>
      <c r="H216" s="281" t="str">
        <f>IF(FrontPage!$E$3=1,F216&amp;G216,D216&amp;E216)</f>
        <v>Adult education</v>
      </c>
    </row>
    <row r="217" spans="1:8" s="1" customFormat="1" x14ac:dyDescent="0.25">
      <c r="A217" s="1" t="str">
        <f t="shared" si="2"/>
        <v>RO1_100</v>
      </c>
      <c r="B217" s="1" t="s">
        <v>264</v>
      </c>
      <c r="C217" s="1">
        <v>100</v>
      </c>
      <c r="D217" s="1" t="s">
        <v>634</v>
      </c>
      <c r="F217" s="273" t="str">
        <f>VLOOKUP(D217,Translate!$A$3:$D$1213,3,FALSE)</f>
        <v>Cyfanswm gwasanaeth ieuenctid</v>
      </c>
      <c r="G217" s="273" t="str">
        <f>IF(E217="","",VLOOKUP(E217,Translate!$G$3:$H$1208,2,FALSE))</f>
        <v/>
      </c>
      <c r="H217" s="281" t="str">
        <f>IF(FrontPage!$E$3=1,F217&amp;G217,D217&amp;E217)</f>
        <v>Youth service</v>
      </c>
    </row>
    <row r="218" spans="1:8" s="1" customFormat="1" x14ac:dyDescent="0.25">
      <c r="A218" s="1" t="str">
        <f t="shared" si="2"/>
        <v>RO1_101</v>
      </c>
      <c r="B218" s="1" t="s">
        <v>264</v>
      </c>
      <c r="C218" s="1">
        <v>101</v>
      </c>
      <c r="D218" s="1" t="s">
        <v>635</v>
      </c>
      <c r="F218" s="273" t="str">
        <f>VLOOKUP(D218,Translate!$A$3:$D$1213,3,FALSE)</f>
        <v>Addysg gymunedol</v>
      </c>
      <c r="G218" s="273" t="str">
        <f>IF(E218="","",VLOOKUP(E218,Translate!$G$3:$H$1208,2,FALSE))</f>
        <v/>
      </c>
      <c r="H218" s="281" t="str">
        <f>IF(FrontPage!$E$3=1,F218&amp;G218,D218&amp;E218)</f>
        <v>Community education</v>
      </c>
    </row>
    <row r="219" spans="1:8" s="1" customFormat="1" x14ac:dyDescent="0.25">
      <c r="A219" s="1" t="str">
        <f t="shared" ref="A219:A283" si="3">B219&amp;"_"&amp;C219</f>
        <v>RO1_102</v>
      </c>
      <c r="B219" s="1" t="s">
        <v>264</v>
      </c>
      <c r="C219" s="1">
        <v>102</v>
      </c>
      <c r="D219" s="1" t="s">
        <v>636</v>
      </c>
      <c r="F219" s="273" t="str">
        <f>VLOOKUP(D219,Translate!$A$3:$D$1213,3,FALSE)</f>
        <v>Trafnidiaeth o'r cartref i'r coleg</v>
      </c>
      <c r="G219" s="273" t="str">
        <f>IF(E219="","",VLOOKUP(E219,Translate!$G$3:$H$1208,2,FALSE))</f>
        <v/>
      </c>
      <c r="H219" s="281" t="str">
        <f>IF(FrontPage!$E$3=1,F219&amp;G219,D219&amp;E219)</f>
        <v>Home to college transport</v>
      </c>
    </row>
    <row r="220" spans="1:8" s="1" customFormat="1" x14ac:dyDescent="0.25">
      <c r="A220" s="1" t="str">
        <f t="shared" si="3"/>
        <v>RO1_103</v>
      </c>
      <c r="B220" s="1" t="s">
        <v>264</v>
      </c>
      <c r="C220" s="1">
        <v>103</v>
      </c>
      <c r="D220" s="1" t="s">
        <v>637</v>
      </c>
      <c r="F220" s="273" t="str">
        <f>VLOOKUP(D220,Translate!$A$3:$D$1213,3,FALSE)</f>
        <v>Cymorth i fyfyrwyr: dyfarniadau dewisol</v>
      </c>
      <c r="G220" s="273" t="str">
        <f>IF(E220="","",VLOOKUP(E220,Translate!$G$3:$H$1208,2,FALSE))</f>
        <v/>
      </c>
      <c r="H220" s="281" t="str">
        <f>IF(FrontPage!$E$3=1,F220&amp;G220,D220&amp;E220)</f>
        <v>Student support: discretionary awards</v>
      </c>
    </row>
    <row r="221" spans="1:8" s="1" customFormat="1" x14ac:dyDescent="0.25">
      <c r="A221" s="1" t="str">
        <f t="shared" si="3"/>
        <v>RO1_103.1</v>
      </c>
      <c r="B221" s="1" t="s">
        <v>264</v>
      </c>
      <c r="C221" s="1">
        <v>103.1</v>
      </c>
      <c r="D221" s="1" t="s">
        <v>480</v>
      </c>
      <c r="F221" s="273" t="str">
        <f>VLOOKUP(D221,Translate!$A$3:$D$1213,3,FALSE)</f>
        <v>Cymorth i fyfyrwyr: grant dysgu'r Cynulliad</v>
      </c>
      <c r="G221" s="273" t="str">
        <f>IF(E221="","",VLOOKUP(E221,Translate!$G$3:$H$1208,2,FALSE))</f>
        <v/>
      </c>
      <c r="H221" s="281" t="str">
        <f>IF(FrontPage!$E$3=1,F221&amp;G221,D221&amp;E221)</f>
        <v>Student support: Assembly learning grant</v>
      </c>
    </row>
    <row r="222" spans="1:8" s="1" customFormat="1" x14ac:dyDescent="0.25">
      <c r="A222" s="1" t="str">
        <f t="shared" si="3"/>
        <v>RO1_104</v>
      </c>
      <c r="B222" s="1" t="s">
        <v>264</v>
      </c>
      <c r="C222" s="1">
        <v>104</v>
      </c>
      <c r="D222" s="1" t="s">
        <v>638</v>
      </c>
      <c r="F222" s="273" t="str">
        <f>VLOOKUP(D222,Translate!$A$3:$D$1213,3,FALSE)</f>
        <v>Cymorth i fyfyrwyr: dyfarniadau gorfodol</v>
      </c>
      <c r="G222" s="273" t="str">
        <f>IF(E222="","",VLOOKUP(E222,Translate!$G$3:$H$1208,2,FALSE))</f>
        <v/>
      </c>
      <c r="H222" s="281" t="str">
        <f>IF(FrontPage!$E$3=1,F222&amp;G222,D222&amp;E222)</f>
        <v>Student support: mandatory awards</v>
      </c>
    </row>
    <row r="223" spans="1:8" s="1" customFormat="1" x14ac:dyDescent="0.25">
      <c r="A223" s="1" t="str">
        <f t="shared" si="3"/>
        <v>RO1_105</v>
      </c>
      <c r="B223" s="1" t="s">
        <v>264</v>
      </c>
      <c r="C223" s="1">
        <v>105</v>
      </c>
      <c r="D223" s="1" t="s">
        <v>639</v>
      </c>
      <c r="F223" s="273" t="str">
        <f>VLOOKUP(D223,Translate!$A$3:$D$1213,3,FALSE)</f>
        <v xml:space="preserve">Addysg barhaus arall </v>
      </c>
      <c r="G223" s="273" t="str">
        <f>IF(E223="","",VLOOKUP(E223,Translate!$G$3:$H$1208,2,FALSE))</f>
        <v/>
      </c>
      <c r="H223" s="281" t="str">
        <f>IF(FrontPage!$E$3=1,F223&amp;G223,D223&amp;E223)</f>
        <v>Other continuing education</v>
      </c>
    </row>
    <row r="224" spans="1:8" s="1" customFormat="1" x14ac:dyDescent="0.25">
      <c r="A224" s="1" t="str">
        <f t="shared" si="3"/>
        <v>RO1_106</v>
      </c>
      <c r="B224" s="1" t="s">
        <v>264</v>
      </c>
      <c r="C224" s="1">
        <v>106</v>
      </c>
      <c r="D224" s="1" t="s">
        <v>640</v>
      </c>
      <c r="F224" s="273" t="str">
        <f>VLOOKUP(D224,Translate!$A$3:$D$1213,3,FALSE)</f>
        <v>Rhwymedigaethau pensiwn gweddilliol: addysg bellach</v>
      </c>
      <c r="G224" s="273" t="str">
        <f>IF(E224="","",VLOOKUP(E224,Translate!$G$3:$H$1208,2,FALSE))</f>
        <v/>
      </c>
      <c r="H224" s="281" t="str">
        <f>IF(FrontPage!$E$3=1,F224&amp;G224,D224&amp;E224)</f>
        <v>Residual pension liabilities: further education</v>
      </c>
    </row>
    <row r="225" spans="1:8" s="1" customFormat="1" ht="25" x14ac:dyDescent="0.25">
      <c r="A225" s="1" t="str">
        <f t="shared" si="3"/>
        <v>RO1_107</v>
      </c>
      <c r="B225" s="1" t="s">
        <v>264</v>
      </c>
      <c r="C225" s="1">
        <v>107</v>
      </c>
      <c r="D225" s="1" t="s">
        <v>641</v>
      </c>
      <c r="F225" s="273" t="str">
        <f>VLOOKUP(D225,Translate!$A$3:$D$1213,3,FALSE)</f>
        <v>Rhwymedigaethau pensiwn gweddilliol: gwasanaethau eraill heb fod mewn ysgolion</v>
      </c>
      <c r="G225" s="273" t="str">
        <f>IF(E225="","",VLOOKUP(E225,Translate!$G$3:$H$1208,2,FALSE))</f>
        <v/>
      </c>
      <c r="H225" s="281" t="str">
        <f>IF(FrontPage!$E$3=1,F225&amp;G225,D225&amp;E225)</f>
        <v>Residual pension liabilities: other non-school services</v>
      </c>
    </row>
    <row r="226" spans="1:8" s="1" customFormat="1" x14ac:dyDescent="0.25">
      <c r="A226" s="1" t="str">
        <f t="shared" si="3"/>
        <v>RO1_107.5</v>
      </c>
      <c r="B226" s="1" t="s">
        <v>264</v>
      </c>
      <c r="C226" s="1">
        <v>107.5</v>
      </c>
      <c r="D226" s="1" t="s">
        <v>774</v>
      </c>
      <c r="F226" s="273" t="str">
        <f>VLOOKUP(D226,Translate!$A$3:$D$1213,3,FALSE)</f>
        <v>Cyllideb ALl arall (heblaw ysgolion)</v>
      </c>
      <c r="G226" s="273" t="str">
        <f>IF(E226="","",VLOOKUP(E226,Translate!$G$3:$H$1208,2,FALSE))</f>
        <v/>
      </c>
      <c r="H226" s="281" t="str">
        <f>IF(FrontPage!$E$3=1,F226&amp;G226,D226&amp;E226)</f>
        <v>Other LA budget (non-school)</v>
      </c>
    </row>
    <row r="227" spans="1:8" s="1" customFormat="1" x14ac:dyDescent="0.25">
      <c r="C227" s="1115">
        <v>107.51</v>
      </c>
      <c r="D227" s="1" t="s">
        <v>3529</v>
      </c>
      <c r="F227" s="273" t="str">
        <f>VLOOKUP(D227,Translate!$A$3:$D$1304,3,FALSE)</f>
        <v>COVID-19 - gwariant addysg heblaw ysgolion</v>
      </c>
      <c r="G227" s="273" t="str">
        <f>IF(E227="","",VLOOKUP(E227,Translate!$G$3:$H$1208,2,FALSE))</f>
        <v/>
      </c>
      <c r="H227" s="281" t="str">
        <f>IF(FrontPage!$E$3=1,F227&amp;G227,D227&amp;E227)</f>
        <v>COVID-19 - Non-school education expenditure</v>
      </c>
    </row>
    <row r="228" spans="1:8" ht="25" x14ac:dyDescent="0.25">
      <c r="A228" s="1" t="str">
        <f t="shared" si="3"/>
        <v>RO1_108</v>
      </c>
      <c r="B228" s="1" t="s">
        <v>264</v>
      </c>
      <c r="C228" s="1">
        <v>108</v>
      </c>
      <c r="D228" s="1" t="s">
        <v>1492</v>
      </c>
      <c r="E228" s="189" t="s">
        <v>1493</v>
      </c>
      <c r="F228" s="1037" t="str">
        <f>VLOOKUP(D228,Translate!$A$3:$D$1213,3,FALSE)</f>
        <v>Cyfanswm gwariant addysg heblaw ysgolion</v>
      </c>
      <c r="G228" s="273" t="str">
        <f>IF(E228="","",VLOOKUP(E228,Translate!$G$3:$H$1208,2,FALSE))</f>
        <v xml:space="preserve"> (llinellau 97 i 107.5)</v>
      </c>
      <c r="H228" s="281" t="str">
        <f>IF(FrontPage!$E$3=1,F228&amp;G228,D228&amp;E228)</f>
        <v>Total non-school education expenditure (lines 97 to 107.5)</v>
      </c>
    </row>
    <row r="229" spans="1:8" x14ac:dyDescent="0.25">
      <c r="A229" s="1" t="str">
        <f t="shared" si="3"/>
        <v>RO1_109</v>
      </c>
      <c r="B229" s="1" t="s">
        <v>264</v>
      </c>
      <c r="C229" s="281">
        <v>109</v>
      </c>
      <c r="D229" s="281" t="s">
        <v>1491</v>
      </c>
      <c r="E229" s="189" t="s">
        <v>3073</v>
      </c>
      <c r="F229" s="273" t="str">
        <f>VLOOKUP(D229,Translate!$A$3:$D$1213,3,FALSE)</f>
        <v>Cyfanswm gwariant refeniw ar addysg</v>
      </c>
      <c r="G229" s="273" t="str">
        <f>IF(E229="","",VLOOKUP(E229,Translate!$G$3:$H$1208,2,FALSE))</f>
        <v xml:space="preserve"> (llinellau 435+108)</v>
      </c>
      <c r="H229" s="281" t="str">
        <f>IF(FrontPage!$E$3=1,F229&amp;G229,D229&amp;E229)</f>
        <v>Total education revenue expenditure (lines 435+108)</v>
      </c>
    </row>
    <row r="230" spans="1:8" s="1" customFormat="1" ht="25" x14ac:dyDescent="0.25">
      <c r="A230" s="1" t="str">
        <f t="shared" si="3"/>
        <v>RO1_111.1</v>
      </c>
      <c r="B230" s="1" t="s">
        <v>264</v>
      </c>
      <c r="C230" s="1">
        <v>111.1</v>
      </c>
      <c r="D230" s="266" t="s">
        <v>749</v>
      </c>
      <c r="F230" s="273" t="str">
        <f>VLOOKUP(D230,Translate!$A$3:$D$1213,3,FALSE)</f>
        <v>Cyfanswm gwariant net ar ddarpariaeth AAA: ysgolion meithrin (disgyblion â datganiad a disgyblion heb ddatganiad)</v>
      </c>
      <c r="G230" s="273" t="str">
        <f>IF(E230="","",VLOOKUP(E230,Translate!$G$3:$H$1208,2,FALSE))</f>
        <v/>
      </c>
      <c r="H230" s="281" t="str">
        <f>IF(FrontPage!$E$3=1,F230&amp;G230,D230&amp;E230)</f>
        <v>Total net expenditure on SEN provision: nursery schools (statemented and non-statemented pupils)</v>
      </c>
    </row>
    <row r="231" spans="1:8" s="1" customFormat="1" ht="25" x14ac:dyDescent="0.25">
      <c r="A231" s="1" t="str">
        <f t="shared" si="3"/>
        <v>RO1_111.2</v>
      </c>
      <c r="B231" s="1" t="s">
        <v>264</v>
      </c>
      <c r="C231" s="1">
        <v>111.2</v>
      </c>
      <c r="D231" s="266" t="s">
        <v>752</v>
      </c>
      <c r="F231" s="273" t="str">
        <f>VLOOKUP(D231,Translate!$A$3:$D$1213,3,FALSE)</f>
        <v>Cyfanswm gwariant net ar ddarpariaeth AAA: ysgolion cynradd (disgyblion â datganiad a disgyblion heb ddatganiad)</v>
      </c>
      <c r="G231" s="273" t="str">
        <f>IF(E231="","",VLOOKUP(E231,Translate!$G$3:$H$1208,2,FALSE))</f>
        <v/>
      </c>
      <c r="H231" s="281" t="str">
        <f>IF(FrontPage!$E$3=1,F231&amp;G231,D231&amp;E231)</f>
        <v>Total net expenditure on SEN provision: primary schools (statemented and non-statemented pupils)</v>
      </c>
    </row>
    <row r="232" spans="1:8" s="1" customFormat="1" ht="25" x14ac:dyDescent="0.25">
      <c r="A232" s="1" t="str">
        <f t="shared" si="3"/>
        <v>RO1_111.3</v>
      </c>
      <c r="B232" s="1" t="s">
        <v>264</v>
      </c>
      <c r="C232" s="1">
        <v>111.3</v>
      </c>
      <c r="D232" s="266" t="s">
        <v>750</v>
      </c>
      <c r="F232" s="273" t="str">
        <f>VLOOKUP(D232,Translate!$A$3:$D$1213,3,FALSE)</f>
        <v>Cyfanswm gwariant net ar ddarpariaeth AAA: ysgolion uwchradd (disgyblion â datganiad a disgyblion heb ddatganiad)</v>
      </c>
      <c r="G232" s="273" t="str">
        <f>IF(E232="","",VLOOKUP(E232,Translate!$G$3:$H$1208,2,FALSE))</f>
        <v/>
      </c>
      <c r="H232" s="281" t="str">
        <f>IF(FrontPage!$E$3=1,F232&amp;G232,D232&amp;E232)</f>
        <v>Total net expenditure on SEN provision: secondary schools (statemented and non-statemented pupils)</v>
      </c>
    </row>
    <row r="233" spans="1:8" s="1" customFormat="1" ht="25" x14ac:dyDescent="0.25">
      <c r="A233" s="1" t="str">
        <f t="shared" si="3"/>
        <v>RO1_111.4</v>
      </c>
      <c r="B233" s="1" t="s">
        <v>264</v>
      </c>
      <c r="C233" s="1">
        <v>111.4</v>
      </c>
      <c r="D233" s="266" t="s">
        <v>751</v>
      </c>
      <c r="F233" s="273" t="str">
        <f>VLOOKUP(D233,Translate!$A$3:$D$1213,3,FALSE)</f>
        <v>Cyfanswm gwariant net ar ddarpariaeth AAA: ysgolion canol (disgyblion â datganiad a disgyblion heb ddatganiad)</v>
      </c>
      <c r="G233" s="273" t="str">
        <f>IF(E233="","",VLOOKUP(E233,Translate!$G$3:$H$1208,2,FALSE))</f>
        <v/>
      </c>
      <c r="H233" s="281" t="str">
        <f>IF(FrontPage!$E$3=1,F233&amp;G233,D233&amp;E233)</f>
        <v>Total net expenditure on SEN provision: middle schools (statemented and non-statemented pupils)</v>
      </c>
    </row>
    <row r="234" spans="1:8" s="1" customFormat="1" x14ac:dyDescent="0.25">
      <c r="A234" s="1" t="str">
        <f t="shared" si="3"/>
        <v>RO1_111.5</v>
      </c>
      <c r="B234" s="1" t="s">
        <v>264</v>
      </c>
      <c r="C234" s="1">
        <v>111.5</v>
      </c>
      <c r="D234" s="1" t="s">
        <v>629</v>
      </c>
      <c r="F234" s="273" t="str">
        <f>VLOOKUP(D234,Translate!$A$3:$D$1213,3,FALSE)</f>
        <v>Ysgolion meithrin</v>
      </c>
      <c r="G234" s="273" t="str">
        <f>IF(E234="","",VLOOKUP(E234,Translate!$G$3:$H$1208,2,FALSE))</f>
        <v/>
      </c>
      <c r="H234" s="281" t="str">
        <f>IF(FrontPage!$E$3=1,F234&amp;G234,D234&amp;E234)</f>
        <v>Nursery schools</v>
      </c>
    </row>
    <row r="235" spans="1:8" s="1" customFormat="1" x14ac:dyDescent="0.25">
      <c r="A235" s="1" t="str">
        <f t="shared" si="3"/>
        <v>RO1_112</v>
      </c>
      <c r="B235" s="1" t="s">
        <v>264</v>
      </c>
      <c r="C235" s="1">
        <v>112</v>
      </c>
      <c r="D235" s="1" t="s">
        <v>457</v>
      </c>
      <c r="F235" s="273" t="str">
        <f>VLOOKUP(D235,Translate!$A$3:$D$1213,3,FALSE)</f>
        <v>Ysgolion cynradd</v>
      </c>
      <c r="G235" s="273" t="str">
        <f>IF(E235="","",VLOOKUP(E235,Translate!$G$3:$H$1208,2,FALSE))</f>
        <v/>
      </c>
      <c r="H235" s="281" t="str">
        <f>IF(FrontPage!$E$3=1,F235&amp;G235,D235&amp;E235)</f>
        <v>Primary schools</v>
      </c>
    </row>
    <row r="236" spans="1:8" s="1" customFormat="1" x14ac:dyDescent="0.25">
      <c r="A236" s="1" t="str">
        <f t="shared" si="3"/>
        <v>RO1_113</v>
      </c>
      <c r="B236" s="1" t="s">
        <v>264</v>
      </c>
      <c r="C236" s="1">
        <v>113</v>
      </c>
      <c r="D236" s="1" t="s">
        <v>458</v>
      </c>
      <c r="F236" s="273" t="str">
        <f>VLOOKUP(D236,Translate!$A$3:$D$1213,3,FALSE)</f>
        <v>Ysgolion uwchradd</v>
      </c>
      <c r="G236" s="273" t="str">
        <f>IF(E236="","",VLOOKUP(E236,Translate!$G$3:$H$1208,2,FALSE))</f>
        <v/>
      </c>
      <c r="H236" s="281" t="str">
        <f>IF(FrontPage!$E$3=1,F236&amp;G236,D236&amp;E236)</f>
        <v>Secondary schools</v>
      </c>
    </row>
    <row r="237" spans="1:8" s="1" customFormat="1" x14ac:dyDescent="0.25">
      <c r="A237" s="1" t="str">
        <f t="shared" si="3"/>
        <v>RO1_114</v>
      </c>
      <c r="B237" s="1" t="s">
        <v>264</v>
      </c>
      <c r="C237" s="1">
        <v>114</v>
      </c>
      <c r="D237" s="1" t="s">
        <v>459</v>
      </c>
      <c r="F237" s="273" t="str">
        <f>VLOOKUP(D237,Translate!$A$3:$D$1213,3,FALSE)</f>
        <v>Ysgolion arbennig</v>
      </c>
      <c r="G237" s="273" t="str">
        <f>IF(E237="","",VLOOKUP(E237,Translate!$G$3:$H$1208,2,FALSE))</f>
        <v/>
      </c>
      <c r="H237" s="281" t="str">
        <f>IF(FrontPage!$E$3=1,F237&amp;G237,D237&amp;E237)</f>
        <v>Special schools</v>
      </c>
    </row>
    <row r="238" spans="1:8" s="1" customFormat="1" x14ac:dyDescent="0.25">
      <c r="A238" s="1" t="str">
        <f t="shared" si="3"/>
        <v>RO1_115</v>
      </c>
      <c r="B238" s="1" t="s">
        <v>264</v>
      </c>
      <c r="C238" s="1">
        <v>115</v>
      </c>
      <c r="D238" s="1" t="s">
        <v>648</v>
      </c>
      <c r="F238" s="273" t="str">
        <f>VLOOKUP(D238,Translate!$A$3:$D$1213,3,FALSE)</f>
        <v>Ysgolion canol</v>
      </c>
      <c r="G238" s="273" t="str">
        <f>IF(E238="","",VLOOKUP(E238,Translate!$G$3:$H$1208,2,FALSE))</f>
        <v/>
      </c>
      <c r="H238" s="281" t="str">
        <f>IF(FrontPage!$E$3=1,F238&amp;G238,D238&amp;E238)</f>
        <v>Middle schools</v>
      </c>
    </row>
    <row r="239" spans="1:8" ht="25" x14ac:dyDescent="0.25">
      <c r="A239" s="1" t="str">
        <f t="shared" si="3"/>
        <v>RO1_124</v>
      </c>
      <c r="B239" s="1" t="s">
        <v>264</v>
      </c>
      <c r="C239" s="1">
        <v>124</v>
      </c>
      <c r="D239" s="1" t="s">
        <v>1494</v>
      </c>
      <c r="E239" s="189" t="s">
        <v>1495</v>
      </c>
      <c r="F239" s="1037" t="str">
        <f>VLOOKUP(D239,Translate!$A$3:$D$1213,3,FALSE)</f>
        <v>Costau athrawon</v>
      </c>
      <c r="G239" s="273" t="str">
        <f>IF(E239="","",VLOOKUP(E239,Translate!$G$3:$H$1208,2,FALSE))</f>
        <v xml:space="preserve"> (llinell 109, colofn 1.10)</v>
      </c>
      <c r="H239" s="1" t="str">
        <f>IF(FrontPage!$E$3=1,F239&amp;G239,D239&amp;E239)</f>
        <v>Teacher costs (line 109, column 1.10)</v>
      </c>
    </row>
    <row r="240" spans="1:8" ht="37.5" x14ac:dyDescent="0.25">
      <c r="A240" s="1" t="str">
        <f t="shared" si="3"/>
        <v>RO1_125</v>
      </c>
      <c r="B240" s="1" t="s">
        <v>264</v>
      </c>
      <c r="C240" s="1">
        <v>125</v>
      </c>
      <c r="D240" s="1" t="s">
        <v>1382</v>
      </c>
      <c r="E240" s="189" t="s">
        <v>1496</v>
      </c>
      <c r="F240" s="1037" t="str">
        <f>VLOOKUP(D240,Translate!$A$3:$D$1213,3,FALSE)</f>
        <v>Costau eraill cyflogeion</v>
      </c>
      <c r="G240" s="273" t="str">
        <f>IF(E240="","",VLOOKUP(E240,Translate!$G$3:$H$1208,2,FALSE))</f>
        <v xml:space="preserve"> (Wedi’i cynnwys yn llinell 109, colofn 1.20)</v>
      </c>
      <c r="H240" s="1" t="str">
        <f>IF(FrontPage!$E$3=1,F240&amp;G240,D240&amp;E240)</f>
        <v>Other employee costs  (included in line 109, column 1.20)</v>
      </c>
    </row>
    <row r="241" spans="1:8" ht="50" x14ac:dyDescent="0.25">
      <c r="A241" s="1" t="str">
        <f t="shared" si="3"/>
        <v>RO1_126</v>
      </c>
      <c r="B241" s="1" t="s">
        <v>264</v>
      </c>
      <c r="C241" s="1">
        <v>126</v>
      </c>
      <c r="D241" s="1" t="s">
        <v>1497</v>
      </c>
      <c r="E241" s="189" t="s">
        <v>1498</v>
      </c>
      <c r="F241" s="1037" t="str">
        <f>VLOOKUP(D241,Translate!$A$3:$D$1213,3,FALSE)</f>
        <v>Treuliau rhedeg</v>
      </c>
      <c r="G241" s="273" t="str">
        <f>IF(E241="","",VLOOKUP(E241,Translate!$G$3:$H$1208,2,FALSE))</f>
        <v xml:space="preserve"> (llinell 109, colofn 1.20, 2 and 3, - llinell 125)</v>
      </c>
      <c r="H241" s="1" t="str">
        <f>IF(FrontPage!$E$3=1,F241&amp;G241,D241&amp;E241)</f>
        <v>Running expenses (line 109, columns 1.20, 2 and 3, less line 125)</v>
      </c>
    </row>
    <row r="242" spans="1:8" s="1" customFormat="1" x14ac:dyDescent="0.25">
      <c r="A242" s="1" t="str">
        <f t="shared" si="3"/>
        <v>RO1_127</v>
      </c>
      <c r="B242" s="1" t="s">
        <v>264</v>
      </c>
      <c r="C242" s="1">
        <v>127</v>
      </c>
      <c r="D242" s="1" t="s">
        <v>377</v>
      </c>
      <c r="F242" s="273" t="str">
        <f>VLOOKUP(D242,Translate!$A$3:$D$1213,3,FALSE)</f>
        <v>Symiau a dosglwyddwyd i'r cyfrif cyfalaf ar gyfer addysg</v>
      </c>
      <c r="G242" s="273" t="str">
        <f>IF(E242="","",VLOOKUP(E242,Translate!$G$3:$H$1208,2,FALSE))</f>
        <v/>
      </c>
      <c r="H242" s="281" t="str">
        <f>IF(FrontPage!$E$3=1,F242&amp;G242,D242&amp;E242)</f>
        <v>Amounts transferred to the capital account in respect of education</v>
      </c>
    </row>
    <row r="243" spans="1:8" s="1" customFormat="1" x14ac:dyDescent="0.25">
      <c r="A243" s="1" t="str">
        <f t="shared" si="3"/>
        <v>RO1_1.10</v>
      </c>
      <c r="B243" s="1" t="s">
        <v>264</v>
      </c>
      <c r="C243" s="255" t="s">
        <v>547</v>
      </c>
      <c r="D243" s="1" t="s">
        <v>431</v>
      </c>
      <c r="F243" s="273" t="str">
        <f>VLOOKUP(D243,Translate!$A$3:$D$1213,3,FALSE)</f>
        <v>Athrawon</v>
      </c>
      <c r="G243" s="273" t="str">
        <f>IF(E243="","",VLOOKUP(E243,Translate!$G$3:$H$1208,2,FALSE))</f>
        <v/>
      </c>
      <c r="H243" s="281" t="str">
        <f>IF(FrontPage!$E$3=1,F243&amp;G243,D243&amp;E243)</f>
        <v>Teachers</v>
      </c>
    </row>
    <row r="244" spans="1:8" s="1" customFormat="1" x14ac:dyDescent="0.25">
      <c r="A244" s="1" t="str">
        <f t="shared" si="3"/>
        <v>RO1_1.20</v>
      </c>
      <c r="B244" s="1" t="s">
        <v>264</v>
      </c>
      <c r="C244" s="255" t="s">
        <v>548</v>
      </c>
      <c r="D244" s="1" t="s">
        <v>432</v>
      </c>
      <c r="F244" s="273" t="str">
        <f>VLOOKUP(D244,Translate!$A$3:$D$1213,3,FALSE)</f>
        <v>Gwariant uniongyrchol arall (costau cyflogeion a chostau rhedeg</v>
      </c>
      <c r="G244" s="273" t="str">
        <f>IF(E244="","",VLOOKUP(E244,Translate!$G$3:$H$1208,2,FALSE))</f>
        <v/>
      </c>
      <c r="H244" s="281" t="str">
        <f>IF(FrontPage!$E$3=1,F244&amp;G244,D244&amp;E244)</f>
        <v>Other direct spend (employee costs and running costs)</v>
      </c>
    </row>
    <row r="245" spans="1:8" s="1" customFormat="1" x14ac:dyDescent="0.25">
      <c r="A245" s="1" t="str">
        <f t="shared" si="3"/>
        <v>RO1_2.00</v>
      </c>
      <c r="B245" s="1" t="s">
        <v>264</v>
      </c>
      <c r="C245" s="255" t="s">
        <v>546</v>
      </c>
      <c r="D245" s="1" t="s">
        <v>433</v>
      </c>
      <c r="F245" s="273" t="str">
        <f>VLOOKUP(D245,Translate!$A$3:$D$1213,3,FALSE)</f>
        <v>Costau gwasanaethau cymorth canolog ac adrannol</v>
      </c>
      <c r="G245" s="273" t="str">
        <f>IF(E245="","",VLOOKUP(E245,Translate!$G$3:$H$1208,2,FALSE))</f>
        <v/>
      </c>
      <c r="H245" s="281" t="str">
        <f>IF(FrontPage!$E$3=1,F245&amp;G245,D245&amp;E245)</f>
        <v>Central and departmental support services costs</v>
      </c>
    </row>
    <row r="246" spans="1:8" s="1" customFormat="1" x14ac:dyDescent="0.25">
      <c r="A246" s="1" t="str">
        <f t="shared" si="3"/>
        <v>RO1_3.00</v>
      </c>
      <c r="B246" s="1" t="s">
        <v>264</v>
      </c>
      <c r="C246" s="255" t="s">
        <v>549</v>
      </c>
      <c r="D246" s="1" t="s">
        <v>434</v>
      </c>
      <c r="F246" s="273" t="str">
        <f>VLOOKUP(D246,Translate!$A$3:$D$1213,3,FALSE)</f>
        <v>Incwm o drefniadau ar y cyd ag awdurdodau lleol eraill</v>
      </c>
      <c r="G246" s="273" t="str">
        <f>IF(E246="","",VLOOKUP(E246,Translate!$G$3:$H$1208,2,FALSE))</f>
        <v/>
      </c>
      <c r="H246" s="281" t="str">
        <f>IF(FrontPage!$E$3=1,F246&amp;G246,D246&amp;E246)</f>
        <v>Income from joint arrangements with other local authorities</v>
      </c>
    </row>
    <row r="247" spans="1:8" ht="25" x14ac:dyDescent="0.25">
      <c r="A247" s="1" t="str">
        <f t="shared" si="3"/>
        <v>RO1_5.00</v>
      </c>
      <c r="B247" s="1" t="s">
        <v>264</v>
      </c>
      <c r="C247" s="255" t="s">
        <v>551</v>
      </c>
      <c r="D247" s="1" t="s">
        <v>1383</v>
      </c>
      <c r="E247" s="1038" t="s">
        <v>2829</v>
      </c>
      <c r="F247" s="1037" t="str">
        <f>VLOOKUP(D247,Translate!$A$3:$D$1213,3,FALSE)</f>
        <v>Gwariant Gros</v>
      </c>
      <c r="G247" s="273" t="str">
        <f>IF(E247="","",VLOOKUP(E247,Translate!$G$3:$H$1208,2,FALSE))</f>
        <v>(1.1)+(1.2)+(2)+(3)</v>
      </c>
      <c r="H247" s="1" t="str">
        <f>IF(FrontPage!$E$3=1,F247&amp;G247,D247&amp;E247)</f>
        <v>GROSS EXPENDITURE(1.1)+(1.2)+(2)+(3)</v>
      </c>
    </row>
    <row r="248" spans="1:8" x14ac:dyDescent="0.25">
      <c r="A248" s="1" t="str">
        <f t="shared" si="3"/>
        <v>RO1_6.10</v>
      </c>
      <c r="B248" s="1" t="s">
        <v>264</v>
      </c>
      <c r="C248" s="283" t="s">
        <v>552</v>
      </c>
      <c r="D248" s="281" t="s">
        <v>440</v>
      </c>
      <c r="F248" s="273" t="str">
        <f>VLOOKUP(D248,Translate!$A$3:$D$1213,3,FALSE)</f>
        <v>Incwm o werthiannau, ffioedd a thaliadau</v>
      </c>
      <c r="G248" s="273" t="str">
        <f>IF(E248="","",VLOOKUP(E248,Translate!$G$3:$H$1208,2,FALSE))</f>
        <v/>
      </c>
      <c r="H248" s="281" t="str">
        <f>IF(FrontPage!$E$3=1,F248&amp;G248,D248&amp;E248)</f>
        <v>Income from sales, fees and charges</v>
      </c>
    </row>
    <row r="249" spans="1:8" s="1" customFormat="1" x14ac:dyDescent="0.25">
      <c r="A249" s="1" t="str">
        <f t="shared" si="3"/>
        <v>RO1_6.20</v>
      </c>
      <c r="B249" s="1" t="s">
        <v>264</v>
      </c>
      <c r="C249" s="255" t="s">
        <v>553</v>
      </c>
      <c r="D249" s="1" t="s">
        <v>441</v>
      </c>
      <c r="F249" s="273" t="str">
        <f>VLOOKUP(D249,Translate!$A$3:$D$1213,3,FALSE)</f>
        <v>Incwm arall (ac eithrio trefniadau ar y cyd)</v>
      </c>
      <c r="G249" s="273" t="str">
        <f>IF(E249="","",VLOOKUP(E249,Translate!$G$3:$H$1208,2,FALSE))</f>
        <v/>
      </c>
      <c r="H249" s="281" t="str">
        <f>IF(FrontPage!$E$3=1,F249&amp;G249,D249&amp;E249)</f>
        <v>Other income (excluding joint arrangements)</v>
      </c>
    </row>
    <row r="250" spans="1:8" s="1" customFormat="1" x14ac:dyDescent="0.25">
      <c r="A250" s="1" t="str">
        <f t="shared" si="3"/>
        <v>RO1_7.00</v>
      </c>
      <c r="B250" s="1" t="s">
        <v>264</v>
      </c>
      <c r="C250" s="255" t="s">
        <v>554</v>
      </c>
      <c r="D250" s="1" t="s">
        <v>442</v>
      </c>
      <c r="F250" s="273" t="str">
        <f>VLOOKUP(D250,Translate!$A$3:$D$1213,3,FALSE)</f>
        <v>Incwm o drefniadau ar y cyd â chyrff heblaw awdurdodau lleol</v>
      </c>
      <c r="G250" s="273" t="str">
        <f>IF(E250="","",VLOOKUP(E250,Translate!$G$3:$H$1208,2,FALSE))</f>
        <v/>
      </c>
      <c r="H250" s="281" t="str">
        <f>IF(FrontPage!$E$3=1,F250&amp;G250,D250&amp;E250)</f>
        <v>Income from joint arrangements with non-local authority bodies</v>
      </c>
    </row>
    <row r="251" spans="1:8" x14ac:dyDescent="0.25">
      <c r="A251" s="1" t="str">
        <f t="shared" si="3"/>
        <v>RO1_8.00</v>
      </c>
      <c r="B251" s="1" t="s">
        <v>264</v>
      </c>
      <c r="C251" s="283" t="s">
        <v>555</v>
      </c>
      <c r="D251" s="281" t="s">
        <v>1385</v>
      </c>
      <c r="E251" s="283" t="s">
        <v>2830</v>
      </c>
      <c r="F251" s="273" t="str">
        <f>VLOOKUP(D251,Translate!$A$3:$D$1213,3,FALSE)</f>
        <v>Cyfanswm Incwm</v>
      </c>
      <c r="G251" s="273" t="str">
        <f>IF(E251="","",VLOOKUP(E251,Translate!$G$3:$H$1208,2,FALSE))</f>
        <v>(6.1)+(6.2)+(7)</v>
      </c>
      <c r="H251" s="281" t="str">
        <f>IF(FrontPage!$E$3=1,F251&amp;G251,D251&amp;E251)</f>
        <v>TOTAL INCOME(6.1)+(6.2)+(7)</v>
      </c>
    </row>
    <row r="252" spans="1:8" x14ac:dyDescent="0.25">
      <c r="A252" s="1" t="str">
        <f t="shared" si="3"/>
        <v>RO1_10.00</v>
      </c>
      <c r="B252" s="1" t="s">
        <v>264</v>
      </c>
      <c r="C252" s="283" t="s">
        <v>557</v>
      </c>
      <c r="D252" s="281" t="s">
        <v>1384</v>
      </c>
      <c r="E252" s="283" t="s">
        <v>2831</v>
      </c>
      <c r="F252" s="273" t="str">
        <f>VLOOKUP(D252,Translate!$A$3:$D$1213,3,FALSE)</f>
        <v>Gwariant Cyfredol Net</v>
      </c>
      <c r="G252" s="273" t="str">
        <f>IF(E252="","",VLOOKUP(E252,Translate!$G$3:$H$1208,2,FALSE))</f>
        <v>(5)+(8)</v>
      </c>
      <c r="H252" s="281" t="str">
        <f>IF(FrontPage!$E$3=1,F252&amp;G252,D252&amp;E252)</f>
        <v>NET CURRENT EXPENDITURE(5)+(8)</v>
      </c>
    </row>
    <row r="253" spans="1:8" s="1" customFormat="1" x14ac:dyDescent="0.25">
      <c r="A253" s="1" t="str">
        <f t="shared" si="3"/>
        <v>RO1_11.00</v>
      </c>
      <c r="B253" s="1" t="s">
        <v>264</v>
      </c>
      <c r="C253" s="255" t="s">
        <v>558</v>
      </c>
      <c r="D253" s="1" t="s">
        <v>443</v>
      </c>
      <c r="F253" s="273" t="str">
        <f>VLOOKUP(D253,Translate!$A$3:$D$1213,3,FALSE)</f>
        <v>Grantiau penodol ac arbennig gan y llywodraeth</v>
      </c>
      <c r="G253" s="273" t="str">
        <f>IF(E253="","",VLOOKUP(E253,Translate!$G$3:$H$1208,2,FALSE))</f>
        <v/>
      </c>
      <c r="H253" s="281" t="str">
        <f>IF(FrontPage!$E$3=1,F253&amp;G253,D253&amp;E253)</f>
        <v>Specific and special government grants</v>
      </c>
    </row>
    <row r="254" spans="1:8" s="1" customFormat="1" x14ac:dyDescent="0.25">
      <c r="A254" s="1" t="str">
        <f t="shared" si="3"/>
        <v>RO1_</v>
      </c>
      <c r="B254" s="1" t="s">
        <v>264</v>
      </c>
      <c r="D254" s="1" t="s">
        <v>989</v>
      </c>
      <c r="F254" s="273" t="str">
        <f>VLOOKUP(D254,Translate!$A$3:$D$1213,3,FALSE)</f>
        <v>Ar 1 Ebrill</v>
      </c>
      <c r="G254" s="273" t="str">
        <f>IF(E254="","",VLOOKUP(E254,Translate!$G$3:$H$1208,2,FALSE))</f>
        <v/>
      </c>
      <c r="H254" s="281" t="str">
        <f>IF(FrontPage!$E$3=1,F254&amp;G254,D254&amp;E254)</f>
        <v>At 1 April</v>
      </c>
    </row>
    <row r="255" spans="1:8" s="1" customFormat="1" x14ac:dyDescent="0.25">
      <c r="A255" s="1" t="str">
        <f t="shared" si="3"/>
        <v>RO1_</v>
      </c>
      <c r="B255" s="1" t="s">
        <v>264</v>
      </c>
      <c r="D255" s="1" t="s">
        <v>990</v>
      </c>
      <c r="F255" s="273" t="str">
        <f>VLOOKUP(D255,Translate!$A$3:$D$1213,3,FALSE)</f>
        <v>Ar 31 Mawrth</v>
      </c>
      <c r="G255" s="273" t="str">
        <f>IF(E255="","",VLOOKUP(E255,Translate!$G$3:$H$1208,2,FALSE))</f>
        <v/>
      </c>
      <c r="H255" s="281" t="str">
        <f>IF(FrontPage!$E$3=1,F255&amp;G255,D255&amp;E255)</f>
        <v>At 31 March</v>
      </c>
    </row>
    <row r="256" spans="1:8" s="1" customFormat="1" x14ac:dyDescent="0.25">
      <c r="A256" s="1" t="str">
        <f t="shared" si="3"/>
        <v>RO1_</v>
      </c>
      <c r="B256" s="1" t="s">
        <v>264</v>
      </c>
      <c r="D256" s="1" t="s">
        <v>991</v>
      </c>
      <c r="F256" s="273" t="str">
        <f>VLOOKUP(D256,Translate!$A$3:$D$1213,3,FALSE)</f>
        <v>Newid, i mewn</v>
      </c>
      <c r="G256" s="273" t="str">
        <f>IF(E256="","",VLOOKUP(E256,Translate!$G$3:$H$1208,2,FALSE))</f>
        <v/>
      </c>
      <c r="H256" s="281" t="str">
        <f>IF(FrontPage!$E$3=1,F256&amp;G256,D256&amp;E256)</f>
        <v>Change in</v>
      </c>
    </row>
    <row r="257" spans="1:8" s="1" customFormat="1" x14ac:dyDescent="0.25">
      <c r="A257" s="1" t="str">
        <f t="shared" si="3"/>
        <v>RO1_</v>
      </c>
      <c r="B257" s="1" t="s">
        <v>264</v>
      </c>
      <c r="D257" s="1" t="s">
        <v>80</v>
      </c>
      <c r="F257" s="273" t="str">
        <f>VLOOKUP(D257,Translate!$A$3:$D$1213,3,FALSE)</f>
        <v>Ac o hynny: trosglwyddiadau (#)</v>
      </c>
      <c r="G257" s="273" t="str">
        <f>IF(E257="","",VLOOKUP(E257,Translate!$G$3:$H$1208,2,FALSE))</f>
        <v/>
      </c>
      <c r="H257" s="281" t="str">
        <f>IF(FrontPage!$E$3=1,F257&amp;G257,D257&amp;E257)</f>
        <v>Of which: transfers (#)</v>
      </c>
    </row>
    <row r="258" spans="1:8" s="1" customFormat="1" x14ac:dyDescent="0.25">
      <c r="A258" s="1" t="str">
        <f t="shared" si="3"/>
        <v>RO1_</v>
      </c>
      <c r="B258" s="1" t="s">
        <v>264</v>
      </c>
      <c r="D258" s="1" t="s">
        <v>992</v>
      </c>
      <c r="F258" s="273" t="str">
        <f>VLOOKUP(D258,Translate!$A$3:$D$1213,3,FALSE)</f>
        <v>Newid, ac eithrio trosglwyddiadau i mewn</v>
      </c>
      <c r="G258" s="273" t="str">
        <f>IF(E258="","",VLOOKUP(E258,Translate!$G$3:$H$1208,2,FALSE))</f>
        <v/>
      </c>
      <c r="H258" s="281" t="str">
        <f>IF(FrontPage!$E$3=1,F258&amp;G258,D258&amp;E258)</f>
        <v>Change excluding transfers in</v>
      </c>
    </row>
    <row r="259" spans="1:8" s="1" customFormat="1" ht="13" x14ac:dyDescent="0.3">
      <c r="A259" s="1" t="str">
        <f t="shared" si="3"/>
        <v>RO2_RO2</v>
      </c>
      <c r="B259" s="1" t="s">
        <v>35</v>
      </c>
      <c r="C259" s="250" t="s">
        <v>35</v>
      </c>
      <c r="D259" s="251"/>
      <c r="E259" s="251"/>
      <c r="F259" s="249" t="e">
        <f>VLOOKUP(D259,Translate!$A$3:$D$1213,3,FALSE)</f>
        <v>#N/A</v>
      </c>
      <c r="G259" s="249" t="str">
        <f>IF(E259="","",VLOOKUP(E259,Translate!$G$3:$H$1208,2,FALSE))</f>
        <v/>
      </c>
      <c r="H259" s="298" t="str">
        <f>IF(FrontPage!$E$3=1,F259&amp;G259,D259&amp;E259)</f>
        <v/>
      </c>
    </row>
    <row r="260" spans="1:8" s="1" customFormat="1" x14ac:dyDescent="0.25">
      <c r="A260" s="1" t="str">
        <f t="shared" si="3"/>
        <v>RO2_</v>
      </c>
      <c r="B260" s="1" t="s">
        <v>35</v>
      </c>
      <c r="D260" s="1" t="s">
        <v>993</v>
      </c>
      <c r="F260" s="273" t="str">
        <f>VLOOKUP(D260,Translate!$A$3:$D$1213,3,FALSE)</f>
        <v>Gwasanaethau priffyrdd a thrafnidiaeth</v>
      </c>
      <c r="G260" s="273" t="str">
        <f>IF(E260="","",VLOOKUP(E260,Translate!$G$3:$H$1208,2,FALSE))</f>
        <v/>
      </c>
      <c r="H260" s="281" t="str">
        <f>IF(FrontPage!$E$3=1,F260&amp;G260,D260&amp;E260)</f>
        <v>Highways and transport services</v>
      </c>
    </row>
    <row r="261" spans="1:8" s="1" customFormat="1" x14ac:dyDescent="0.25">
      <c r="A261" s="1" t="str">
        <f t="shared" si="3"/>
        <v>RO2_1</v>
      </c>
      <c r="B261" s="1" t="s">
        <v>35</v>
      </c>
      <c r="C261" s="1">
        <v>1</v>
      </c>
      <c r="D261" s="1" t="s">
        <v>161</v>
      </c>
      <c r="F261" s="273" t="str">
        <f>VLOOKUP(D261,Translate!$A$3:$D$1213,3,FALSE)</f>
        <v>Cynllunio, polisi a strategaeth trafnidiaeth</v>
      </c>
      <c r="G261" s="273" t="str">
        <f>IF(E261="","",VLOOKUP(E261,Translate!$G$3:$H$1208,2,FALSE))</f>
        <v/>
      </c>
      <c r="H261" s="281" t="str">
        <f>IF(FrontPage!$E$3=1,F261&amp;G261,D261&amp;E261)</f>
        <v>Transport planning, policy and strategy</v>
      </c>
    </row>
    <row r="262" spans="1:8" s="1" customFormat="1" x14ac:dyDescent="0.25">
      <c r="A262" s="1" t="str">
        <f t="shared" si="3"/>
        <v>RO2_</v>
      </c>
      <c r="B262" s="1" t="s">
        <v>35</v>
      </c>
      <c r="D262" s="1" t="s">
        <v>131</v>
      </c>
      <c r="F262" s="273" t="str">
        <f>VLOOKUP(D262,Translate!$A$3:$D$1213,3,FALSE)</f>
        <v>Priffyrdd a ffyrdd</v>
      </c>
      <c r="G262" s="273" t="str">
        <f>IF(E262="","",VLOOKUP(E262,Translate!$G$3:$H$1208,2,FALSE))</f>
        <v/>
      </c>
      <c r="H262" s="281" t="str">
        <f>IF(FrontPage!$E$3=1,F262&amp;G262,D262&amp;E262)</f>
        <v>HIGHWAYS AND ROADS</v>
      </c>
    </row>
    <row r="263" spans="1:8" s="1" customFormat="1" x14ac:dyDescent="0.25">
      <c r="A263" s="1" t="str">
        <f t="shared" si="3"/>
        <v>RO2_2.1</v>
      </c>
      <c r="B263" s="1" t="s">
        <v>35</v>
      </c>
      <c r="C263" s="1">
        <v>2.1</v>
      </c>
      <c r="D263" s="1" t="s">
        <v>591</v>
      </c>
      <c r="F263" s="273" t="str">
        <f>VLOOKUP(D263,Translate!$A$3:$D$1213,3,FALSE)</f>
        <v>Taliadau cyfalaf yn ymwneud â phrosiectau adeiladu (prif ffyrdd)</v>
      </c>
      <c r="G263" s="273" t="str">
        <f>IF(E263="","",VLOOKUP(E263,Translate!$G$3:$H$1208,2,FALSE))</f>
        <v/>
      </c>
      <c r="H263" s="281" t="str">
        <f>IF(FrontPage!$E$3=1,F263&amp;G263,D263&amp;E263)</f>
        <v>Capital charges relating to construction projects (principal roads)</v>
      </c>
    </row>
    <row r="264" spans="1:8" s="1" customFormat="1" x14ac:dyDescent="0.25">
      <c r="A264" s="1" t="str">
        <f t="shared" si="3"/>
        <v>RO2_2.2</v>
      </c>
      <c r="B264" s="1" t="s">
        <v>35</v>
      </c>
      <c r="C264" s="1">
        <v>2.2000000000000002</v>
      </c>
      <c r="D264" s="1" t="s">
        <v>592</v>
      </c>
      <c r="F264" s="273" t="str">
        <f>VLOOKUP(D264,Translate!$A$3:$D$1213,3,FALSE)</f>
        <v>Taliadau cyfalaf yn ymwneud â phrosiectau adeiladu (ffyrdd eraill)</v>
      </c>
      <c r="G264" s="273" t="str">
        <f>IF(E264="","",VLOOKUP(E264,Translate!$G$3:$H$1208,2,FALSE))</f>
        <v/>
      </c>
      <c r="H264" s="281" t="str">
        <f>IF(FrontPage!$E$3=1,F264&amp;G264,D264&amp;E264)</f>
        <v>Capital charges relating to construction projects (other roads)</v>
      </c>
    </row>
    <row r="265" spans="1:8" s="1" customFormat="1" x14ac:dyDescent="0.25">
      <c r="A265" s="1" t="str">
        <f t="shared" si="3"/>
        <v>RO2_2.3</v>
      </c>
      <c r="B265" s="1" t="s">
        <v>35</v>
      </c>
      <c r="C265" s="1">
        <v>2.2999999999999998</v>
      </c>
      <c r="D265" s="1" t="s">
        <v>593</v>
      </c>
      <c r="F265" s="273" t="str">
        <f>VLOOKUP(D265,Translate!$A$3:$D$1213,3,FALSE)</f>
        <v>Taliadau cyfalaf yn ymwneud â phrosiectau adeiladu (pontydd a chwlfertau)</v>
      </c>
      <c r="G265" s="273" t="str">
        <f>IF(E265="","",VLOOKUP(E265,Translate!$G$3:$H$1208,2,FALSE))</f>
        <v/>
      </c>
      <c r="H265" s="281" t="str">
        <f>IF(FrontPage!$E$3=1,F265&amp;G265,D265&amp;E265)</f>
        <v>Capital charges relating to construction projects (bridges and culverts)</v>
      </c>
    </row>
    <row r="266" spans="1:8" x14ac:dyDescent="0.25">
      <c r="A266" s="1" t="str">
        <f t="shared" si="3"/>
        <v>RO2_2</v>
      </c>
      <c r="B266" s="1" t="s">
        <v>35</v>
      </c>
      <c r="C266" s="281">
        <v>2</v>
      </c>
      <c r="D266" s="281" t="s">
        <v>1499</v>
      </c>
      <c r="E266" s="281" t="s">
        <v>1500</v>
      </c>
      <c r="F266" s="273" t="str">
        <f>VLOOKUP(D266,Translate!$A$3:$D$1213,3,FALSE)</f>
        <v>Taliadau cyfalaf yn ymwneud â phrosiectau adeiladu</v>
      </c>
      <c r="G266" s="273" t="str">
        <f>IF(E266="","",VLOOKUP(E266,Translate!$G$3:$H$1208,2,FALSE))</f>
        <v xml:space="preserve">  (llinellau 2.1 i 2.3)</v>
      </c>
      <c r="H266" s="281" t="str">
        <f>IF(FrontPage!$E$3=1,F266&amp;G266,D266&amp;E266)</f>
        <v>Capital charges relating to construction projects  (lines 2.1 to 2.3)</v>
      </c>
    </row>
    <row r="267" spans="1:8" s="1" customFormat="1" x14ac:dyDescent="0.25">
      <c r="A267" s="1" t="str">
        <f t="shared" si="3"/>
        <v>RO2_3.1</v>
      </c>
      <c r="B267" s="1" t="s">
        <v>35</v>
      </c>
      <c r="C267" s="1">
        <v>3.1</v>
      </c>
      <c r="D267" s="1" t="s">
        <v>486</v>
      </c>
      <c r="F267" s="273" t="str">
        <f>VLOOKUP(D267,Translate!$A$3:$D$1213,3,FALSE)</f>
        <v xml:space="preserve">Cynnal a chadw adeileddol ar brif ffyrdd </v>
      </c>
      <c r="G267" s="273" t="str">
        <f>IF(E267="","",VLOOKUP(E267,Translate!$G$3:$H$1208,2,FALSE))</f>
        <v/>
      </c>
      <c r="H267" s="281" t="str">
        <f>IF(FrontPage!$E$3=1,F267&amp;G267,D267&amp;E267)</f>
        <v>Structural maintenance of principal roads</v>
      </c>
    </row>
    <row r="268" spans="1:8" s="1" customFormat="1" x14ac:dyDescent="0.25">
      <c r="A268" s="1" t="str">
        <f t="shared" si="3"/>
        <v>RO2_3.2</v>
      </c>
      <c r="B268" s="1" t="s">
        <v>35</v>
      </c>
      <c r="C268" s="1">
        <v>3.2</v>
      </c>
      <c r="D268" s="1" t="s">
        <v>487</v>
      </c>
      <c r="F268" s="273" t="str">
        <f>VLOOKUP(D268,Translate!$A$3:$D$1213,3,FALSE)</f>
        <v>Cynnal a chadw adeileddol ar ffyrdd eraill</v>
      </c>
      <c r="G268" s="273" t="str">
        <f>IF(E268="","",VLOOKUP(E268,Translate!$G$3:$H$1208,2,FALSE))</f>
        <v/>
      </c>
      <c r="H268" s="281" t="str">
        <f>IF(FrontPage!$E$3=1,F268&amp;G268,D268&amp;E268)</f>
        <v>Structural maintenance of other roads</v>
      </c>
    </row>
    <row r="269" spans="1:8" s="1" customFormat="1" x14ac:dyDescent="0.25">
      <c r="A269" s="1" t="str">
        <f t="shared" si="3"/>
        <v>RO2_3.3</v>
      </c>
      <c r="B269" s="1" t="s">
        <v>35</v>
      </c>
      <c r="C269" s="1">
        <v>3.3</v>
      </c>
      <c r="D269" s="1" t="s">
        <v>488</v>
      </c>
      <c r="F269" s="273" t="str">
        <f>VLOOKUP(D269,Translate!$A$3:$D$1213,3,FALSE)</f>
        <v xml:space="preserve">Cynnal a chadw adeileddol ar bontydd a chwlfertau </v>
      </c>
      <c r="G269" s="273" t="str">
        <f>IF(E269="","",VLOOKUP(E269,Translate!$G$3:$H$1208,2,FALSE))</f>
        <v/>
      </c>
      <c r="H269" s="281" t="str">
        <f>IF(FrontPage!$E$3=1,F269&amp;G269,D269&amp;E269)</f>
        <v>Structural maintenance of bridges and culverts</v>
      </c>
    </row>
    <row r="270" spans="1:8" x14ac:dyDescent="0.25">
      <c r="A270" s="1" t="str">
        <f t="shared" si="3"/>
        <v>RO2_3</v>
      </c>
      <c r="B270" s="1" t="s">
        <v>35</v>
      </c>
      <c r="C270" s="281">
        <v>3</v>
      </c>
      <c r="D270" s="281" t="s">
        <v>1501</v>
      </c>
      <c r="E270" s="281" t="s">
        <v>1502</v>
      </c>
      <c r="F270" s="273" t="str">
        <f>VLOOKUP(D270,Translate!$A$3:$D$1213,3,FALSE)</f>
        <v>Cyfanswm cynnal a chadw strwythurol, priffyrdd a ffyrdd</v>
      </c>
      <c r="G270" s="273" t="str">
        <f>IF(E270="","",VLOOKUP(E270,Translate!$G$3:$H$1208,2,FALSE))</f>
        <v xml:space="preserve"> (llinellau 3.1 i 3.3)</v>
      </c>
      <c r="H270" s="281" t="str">
        <f>IF(FrontPage!$E$3=1,F270&amp;G270,D270&amp;E270)</f>
        <v>Total structural maintenance, highways and roads (lines 3.1 to 3.3)</v>
      </c>
    </row>
    <row r="271" spans="1:8" s="1" customFormat="1" x14ac:dyDescent="0.25">
      <c r="A271" s="1" t="str">
        <f t="shared" si="3"/>
        <v>RO2_13</v>
      </c>
      <c r="B271" s="1" t="s">
        <v>35</v>
      </c>
      <c r="C271" s="1">
        <v>13</v>
      </c>
      <c r="D271" s="1" t="s">
        <v>501</v>
      </c>
      <c r="F271" s="273" t="str">
        <f>VLOOKUP(D271,Translate!$A$3:$D$1213,3,FALSE)</f>
        <v>Cynnal a chadw amgylcheddol, diogelwch a rheolaidd</v>
      </c>
      <c r="G271" s="273" t="str">
        <f>IF(E271="","",VLOOKUP(E271,Translate!$G$3:$H$1208,2,FALSE))</f>
        <v/>
      </c>
      <c r="H271" s="281" t="str">
        <f>IF(FrontPage!$E$3=1,F271&amp;G271,D271&amp;E271)</f>
        <v>Environment, safety and routine maintenance</v>
      </c>
    </row>
    <row r="272" spans="1:8" s="1" customFormat="1" x14ac:dyDescent="0.25">
      <c r="A272" s="1" t="str">
        <f t="shared" si="3"/>
        <v>RO2_14</v>
      </c>
      <c r="B272" s="1" t="s">
        <v>35</v>
      </c>
      <c r="C272" s="1">
        <v>14</v>
      </c>
      <c r="D272" s="1" t="s">
        <v>589</v>
      </c>
      <c r="F272" s="273" t="str">
        <f>VLOOKUP(D272,Translate!$A$3:$D$1213,3,FALSE)</f>
        <v>Gwasanaeth y gaeaf</v>
      </c>
      <c r="G272" s="273" t="str">
        <f>IF(E272="","",VLOOKUP(E272,Translate!$G$3:$H$1208,2,FALSE))</f>
        <v/>
      </c>
      <c r="H272" s="281" t="str">
        <f>IF(FrontPage!$E$3=1,F272&amp;G272,D272&amp;E272)</f>
        <v>Winter service</v>
      </c>
    </row>
    <row r="273" spans="1:8" s="1" customFormat="1" x14ac:dyDescent="0.25">
      <c r="A273" s="1" t="str">
        <f t="shared" si="3"/>
        <v>RO2_15</v>
      </c>
      <c r="B273" s="1" t="s">
        <v>35</v>
      </c>
      <c r="C273" s="1">
        <v>15</v>
      </c>
      <c r="D273" s="1" t="s">
        <v>590</v>
      </c>
      <c r="F273" s="273" t="str">
        <f>VLOOKUP(D273,Translate!$A$3:$D$1213,3,FALSE)</f>
        <v>Goleuadau stryd (gan gynnwys costau ynni)</v>
      </c>
      <c r="G273" s="273" t="str">
        <f>IF(E273="","",VLOOKUP(E273,Translate!$G$3:$H$1208,2,FALSE))</f>
        <v/>
      </c>
      <c r="H273" s="281" t="str">
        <f>IF(FrontPage!$E$3=1,F273&amp;G273,D273&amp;E273)</f>
        <v>Street lighting (including energy costs)</v>
      </c>
    </row>
    <row r="274" spans="1:8" s="1" customFormat="1" x14ac:dyDescent="0.25">
      <c r="A274" s="1" t="str">
        <f t="shared" si="3"/>
        <v>RO2_16</v>
      </c>
      <c r="B274" s="1" t="s">
        <v>35</v>
      </c>
      <c r="C274" s="1">
        <v>16</v>
      </c>
      <c r="D274" s="1" t="s">
        <v>560</v>
      </c>
      <c r="F274" s="273" t="str">
        <f>VLOOKUP(D274,Translate!$A$3:$D$1213,3,FALSE)</f>
        <v>Rheoli traffig</v>
      </c>
      <c r="G274" s="273" t="str">
        <f>IF(E274="","",VLOOKUP(E274,Translate!$G$3:$H$1208,2,FALSE))</f>
        <v/>
      </c>
      <c r="H274" s="281" t="str">
        <f>IF(FrontPage!$E$3=1,F274&amp;G274,D274&amp;E274)</f>
        <v>Traffic management</v>
      </c>
    </row>
    <row r="275" spans="1:8" s="1" customFormat="1" x14ac:dyDescent="0.25">
      <c r="A275" s="1" t="str">
        <f t="shared" si="3"/>
        <v>RO2_16.5</v>
      </c>
      <c r="B275" s="1" t="s">
        <v>35</v>
      </c>
      <c r="C275" s="1">
        <v>16.5</v>
      </c>
      <c r="D275" s="1" t="s">
        <v>3216</v>
      </c>
      <c r="F275" s="273" t="str">
        <f>VLOOKUP(D275,Translate!$A$3:$D$1317,3,FALSE)</f>
        <v>Rheoli Traffig - gorfodaeth lôn fysiau</v>
      </c>
      <c r="G275" s="273" t="str">
        <f>IF(E275="","",VLOOKUP(E275,Translate!$G$3:$H$1208,2,FALSE))</f>
        <v/>
      </c>
      <c r="H275" s="281" t="str">
        <f>IF(FrontPage!$E$3=1,F275&amp;G275,D275&amp;E275)</f>
        <v>Traffic management - bus lane enforcement</v>
      </c>
    </row>
    <row r="276" spans="1:8" s="1" customFormat="1" ht="25" x14ac:dyDescent="0.25">
      <c r="A276" s="1" t="str">
        <f t="shared" si="3"/>
        <v>RO2_17.1</v>
      </c>
      <c r="B276" s="1" t="s">
        <v>35</v>
      </c>
      <c r="C276" s="1">
        <v>17.100000000000001</v>
      </c>
      <c r="D276" s="1" t="s">
        <v>561</v>
      </c>
      <c r="F276" s="273" t="str">
        <f>VLOOKUP(D276,Translate!$A$3:$D$1213,3,FALSE)</f>
        <v>Addysg diogelwch ar y ffyrdd a llwybrau diogel (gan gynnwys hebryngwyr croesfannau ysgol)</v>
      </c>
      <c r="G276" s="273" t="str">
        <f>IF(E276="","",VLOOKUP(E276,Translate!$G$3:$H$1208,2,FALSE))</f>
        <v/>
      </c>
      <c r="H276" s="281" t="str">
        <f>IF(FrontPage!$E$3=1,F276&amp;G276,D276&amp;E276)</f>
        <v>Road safety education and safe routes (including school crossing patrols)</v>
      </c>
    </row>
    <row r="277" spans="1:8" x14ac:dyDescent="0.25">
      <c r="A277" s="1" t="str">
        <f t="shared" si="3"/>
        <v>RO2_19</v>
      </c>
      <c r="B277" s="1" t="s">
        <v>35</v>
      </c>
      <c r="C277" s="281">
        <v>19</v>
      </c>
      <c r="D277" s="281" t="s">
        <v>1503</v>
      </c>
      <c r="E277" s="281" t="s">
        <v>1504</v>
      </c>
      <c r="F277" s="273" t="str">
        <f>VLOOKUP(D277,Translate!$A$3:$D$1213,3,FALSE)</f>
        <v>Cyfanswm rheoli traffig a diogelwch ar y ffyrdd</v>
      </c>
      <c r="G277" s="273" t="str">
        <f>IF(E277="","",VLOOKUP(E277,Translate!$G$3:$H$1208,2,FALSE))</f>
        <v xml:space="preserve"> (llinellau 16 i 17.1)</v>
      </c>
      <c r="H277" s="281" t="str">
        <f>IF(FrontPage!$E$3=1,F277&amp;G277,D277&amp;E277)</f>
        <v>Total traffic management and road safety (lines 16 to 17.1)</v>
      </c>
    </row>
    <row r="278" spans="1:8" ht="37.5" x14ac:dyDescent="0.25">
      <c r="A278" s="1" t="str">
        <f t="shared" si="3"/>
        <v>RO2_21</v>
      </c>
      <c r="B278" s="1" t="s">
        <v>35</v>
      </c>
      <c r="C278" s="1">
        <v>21</v>
      </c>
      <c r="D278" s="1" t="s">
        <v>1505</v>
      </c>
      <c r="E278" s="189" t="s">
        <v>3074</v>
      </c>
      <c r="F278" s="1037" t="str">
        <f>VLOOKUP(D278,Translate!$A$3:$D$1213,3,FALSE)</f>
        <v>Cyfanswm priffyrdd a ffyrdd</v>
      </c>
      <c r="G278" s="273" t="str">
        <f>IF(E278="","",VLOOKUP(E278,Translate!$G$3:$H$1208,2,FALSE))</f>
        <v xml:space="preserve"> (llinellau 2+3+13+14+15+19)</v>
      </c>
      <c r="H278" s="1" t="str">
        <f>IF(FrontPage!$E$3=1,F278&amp;G278,D278&amp;E278)</f>
        <v>Total highways and roads (lines 2+3+13+14+15+19)</v>
      </c>
    </row>
    <row r="279" spans="1:8" s="1" customFormat="1" x14ac:dyDescent="0.25">
      <c r="A279" s="1" t="str">
        <f t="shared" si="3"/>
        <v>RO2_24</v>
      </c>
      <c r="B279" s="1" t="s">
        <v>35</v>
      </c>
      <c r="C279" s="1">
        <v>24</v>
      </c>
      <c r="D279" s="1" t="s">
        <v>30</v>
      </c>
      <c r="F279" s="273" t="str">
        <f>VLOOKUP(D279,Translate!$A$3:$D$1213,3,FALSE)</f>
        <v>Parcio cerbydau</v>
      </c>
      <c r="G279" s="273" t="str">
        <f>IF(E279="","",VLOOKUP(E279,Translate!$G$3:$H$1208,2,FALSE))</f>
        <v/>
      </c>
      <c r="H279" s="281" t="str">
        <f>IF(FrontPage!$E$3=1,F279&amp;G279,D279&amp;E279)</f>
        <v>Parking of vehicles</v>
      </c>
    </row>
    <row r="280" spans="1:8" s="1" customFormat="1" x14ac:dyDescent="0.25">
      <c r="A280" s="1" t="str">
        <f t="shared" si="3"/>
        <v>RO2_25</v>
      </c>
      <c r="B280" s="1" t="s">
        <v>35</v>
      </c>
      <c r="C280" s="1">
        <v>25</v>
      </c>
      <c r="D280" s="1" t="s">
        <v>607</v>
      </c>
      <c r="F280" s="273" t="str">
        <f>VLOOKUP(D280,Translate!$A$3:$D$1213,3,FALSE)</f>
        <v>Cydgysylltu trafnidiaeth gyhoeddus</v>
      </c>
      <c r="G280" s="273" t="str">
        <f>IF(E280="","",VLOOKUP(E280,Translate!$G$3:$H$1208,2,FALSE))</f>
        <v/>
      </c>
      <c r="H280" s="281" t="str">
        <f>IF(FrontPage!$E$3=1,F280&amp;G280,D280&amp;E280)</f>
        <v>Public transport co-ordination</v>
      </c>
    </row>
    <row r="281" spans="1:8" s="1" customFormat="1" x14ac:dyDescent="0.25">
      <c r="A281" s="1" t="str">
        <f t="shared" si="3"/>
        <v>RO2_26</v>
      </c>
      <c r="B281" s="1" t="s">
        <v>35</v>
      </c>
      <c r="C281" s="1">
        <v>26</v>
      </c>
      <c r="D281" s="1" t="s">
        <v>492</v>
      </c>
      <c r="F281" s="273" t="str">
        <f>VLOOKUP(D281,Translate!$A$3:$D$1213,3,FALSE)</f>
        <v>Tocynnau teithio rhatach</v>
      </c>
      <c r="G281" s="273" t="str">
        <f>IF(E281="","",VLOOKUP(E281,Translate!$G$3:$H$1208,2,FALSE))</f>
        <v/>
      </c>
      <c r="H281" s="281" t="str">
        <f>IF(FrontPage!$E$3=1,F281&amp;G281,D281&amp;E281)</f>
        <v>Concessionary fares</v>
      </c>
    </row>
    <row r="282" spans="1:8" s="1" customFormat="1" x14ac:dyDescent="0.25">
      <c r="A282" s="1" t="str">
        <f t="shared" si="3"/>
        <v>RO2_29</v>
      </c>
      <c r="B282" s="1" t="s">
        <v>35</v>
      </c>
      <c r="C282" s="1">
        <v>29</v>
      </c>
      <c r="D282" s="1" t="s">
        <v>493</v>
      </c>
      <c r="F282" s="273" t="str">
        <f>VLOOKUP(D282,Translate!$A$3:$D$1213,3,FALSE)</f>
        <v>Cefnogi gweithredwyr</v>
      </c>
      <c r="G282" s="273" t="str">
        <f>IF(E282="","",VLOOKUP(E282,Translate!$G$3:$H$1208,2,FALSE))</f>
        <v/>
      </c>
      <c r="H282" s="281" t="str">
        <f>IF(FrontPage!$E$3=1,F282&amp;G282,D282&amp;E282)</f>
        <v>Support to operators</v>
      </c>
    </row>
    <row r="283" spans="1:8" ht="25" x14ac:dyDescent="0.25">
      <c r="A283" s="1" t="str">
        <f t="shared" si="3"/>
        <v>RO2_32</v>
      </c>
      <c r="B283" s="1" t="s">
        <v>35</v>
      </c>
      <c r="C283" s="1">
        <v>32</v>
      </c>
      <c r="D283" s="1" t="s">
        <v>1506</v>
      </c>
      <c r="E283" s="1" t="s">
        <v>3075</v>
      </c>
      <c r="F283" s="273" t="str">
        <f>VLOOKUP(D283,Translate!$A$3:$D$1213,3,FALSE)</f>
        <v>Trafnidiaeth gyhoeddus</v>
      </c>
      <c r="G283" s="273" t="str">
        <f>IF(E283="","",VLOOKUP(E283,Translate!$G$3:$H$1208,2,FALSE))</f>
        <v xml:space="preserve"> (llinellau 25+26+29)</v>
      </c>
      <c r="H283" s="1" t="str">
        <f>IF(FrontPage!$E$3=1,F283&amp;G283,D283&amp;E283)</f>
        <v>Public transport (lines 25+26+29)</v>
      </c>
    </row>
    <row r="284" spans="1:8" s="1" customFormat="1" x14ac:dyDescent="0.25">
      <c r="A284" s="1" t="str">
        <f t="shared" ref="A284:A349" si="4">B284&amp;"_"&amp;C284</f>
        <v>RO2_33</v>
      </c>
      <c r="B284" s="1" t="s">
        <v>35</v>
      </c>
      <c r="C284" s="1">
        <v>33</v>
      </c>
      <c r="D284" s="1" t="s">
        <v>55</v>
      </c>
      <c r="F284" s="273" t="str">
        <f>VLOOKUP(D284,Translate!$A$3:$D$1213,3,FALSE)</f>
        <v>Meysydd awyr, harbwrs a chyfleusterau toll</v>
      </c>
      <c r="G284" s="273" t="str">
        <f>IF(E284="","",VLOOKUP(E284,Translate!$G$3:$H$1208,2,FALSE))</f>
        <v/>
      </c>
      <c r="H284" s="281" t="str">
        <f>IF(FrontPage!$E$3=1,F284&amp;G284,D284&amp;E284)</f>
        <v>Airports, harbours and toll facilities</v>
      </c>
    </row>
    <row r="285" spans="1:8" s="1" customFormat="1" x14ac:dyDescent="0.25">
      <c r="C285" s="1">
        <v>33.5</v>
      </c>
      <c r="D285" s="1" t="s">
        <v>3530</v>
      </c>
      <c r="F285" s="273" t="str">
        <f>VLOOKUP(D285,Translate!$A$3:$D$1305,3,FALSE)</f>
        <v>COVID-19 - cynllunio trafnidiaeth, priffyrdd, ffyrdd a thrafnidiaeth</v>
      </c>
      <c r="G285" s="273" t="str">
        <f>IF(E285="","",VLOOKUP(E285,Translate!$G$3:$H$1208,2,FALSE))</f>
        <v/>
      </c>
      <c r="H285" s="281" t="str">
        <f>IF(FrontPage!$E$3=1,F285&amp;G285,D285&amp;E285)</f>
        <v>COVID-19 - Transport planning, highways, roads and transport</v>
      </c>
    </row>
    <row r="286" spans="1:8" ht="25" x14ac:dyDescent="0.25">
      <c r="A286" s="1" t="str">
        <f t="shared" si="4"/>
        <v>RO2_34</v>
      </c>
      <c r="B286" s="1" t="s">
        <v>35</v>
      </c>
      <c r="C286" s="1">
        <v>34</v>
      </c>
      <c r="D286" s="1" t="s">
        <v>1507</v>
      </c>
      <c r="E286" s="281" t="s">
        <v>3076</v>
      </c>
      <c r="F286" s="273" t="str">
        <f>VLOOKUP(D286,Translate!$A$3:$D$1213,3,FALSE)</f>
        <v>Cyfanswm trafnidiaeth (llinellau 8 i 14)</v>
      </c>
      <c r="G286" s="273" t="str">
        <f>IF(E286="","",VLOOKUP(E286,Translate!$G$3:$H$1208,2,FALSE))</f>
        <v xml:space="preserve"> (llinellau 24+32+33)</v>
      </c>
      <c r="H286" s="1" t="str">
        <f>IF(FrontPage!$E$3=1,F286&amp;G286,D286&amp;E286)</f>
        <v>Total transport (lines 24+32+33)</v>
      </c>
    </row>
    <row r="287" spans="1:8" x14ac:dyDescent="0.25">
      <c r="A287" s="1" t="str">
        <f t="shared" si="4"/>
        <v>RO2_35</v>
      </c>
      <c r="B287" s="1" t="s">
        <v>35</v>
      </c>
      <c r="C287" s="1">
        <v>35</v>
      </c>
      <c r="D287" s="1" t="s">
        <v>1508</v>
      </c>
      <c r="E287" s="281" t="s">
        <v>3077</v>
      </c>
      <c r="F287" s="273" t="str">
        <f>VLOOKUP(D287,Translate!$A$3:$D$1213,3,FALSE)</f>
        <v>Cyfanswm cynllunio trafnidiaeth, priffyrdd, ffyrdd a thrafnidiaeth</v>
      </c>
      <c r="G287" s="273" t="str">
        <f>IF(E287="","",VLOOKUP(E287,Translate!$G$3:$H$1208,2,FALSE))</f>
        <v xml:space="preserve"> (llinellau 1+21+34)</v>
      </c>
      <c r="H287" s="281" t="str">
        <f>IF(FrontPage!$E$3=1,F287&amp;G287,D287&amp;E287)</f>
        <v>Total transport planning, highways, roads and transport (lines 1+21+34)</v>
      </c>
    </row>
    <row r="288" spans="1:8" s="1" customFormat="1" ht="25" x14ac:dyDescent="0.25">
      <c r="A288" s="1" t="str">
        <f t="shared" si="4"/>
        <v>RO2_</v>
      </c>
      <c r="B288" s="1" t="s">
        <v>35</v>
      </c>
      <c r="D288" s="1" t="s">
        <v>717</v>
      </c>
      <c r="F288" s="273" t="str">
        <f>VLOOKUP(D288,Translate!$A$3:$D$1213,3,FALSE)</f>
        <v>Dadansoddiad yn ôl pwnc o'r gwariant gros ar wasanaethau priffyrdd, ffyrdd a thrafnidiaeth</v>
      </c>
      <c r="G288" s="273" t="str">
        <f>IF(E288="","",VLOOKUP(E288,Translate!$G$3:$H$1208,2,FALSE))</f>
        <v/>
      </c>
      <c r="H288" s="1" t="str">
        <f>IF(FrontPage!$E$3=1,F288&amp;G288,D288&amp;E288)</f>
        <v>Subjective breakdown of gross expenditure on highways, roads and transport services</v>
      </c>
    </row>
    <row r="289" spans="1:8" ht="37.5" x14ac:dyDescent="0.25">
      <c r="A289" s="1" t="str">
        <f t="shared" si="4"/>
        <v>RO2_36</v>
      </c>
      <c r="B289" s="1" t="s">
        <v>35</v>
      </c>
      <c r="C289" s="1">
        <v>36</v>
      </c>
      <c r="D289" s="1" t="s">
        <v>1386</v>
      </c>
      <c r="E289" s="189" t="s">
        <v>1509</v>
      </c>
      <c r="F289" s="273" t="str">
        <f>VLOOKUP(D289,Translate!$A$3:$D$1213,3,FALSE)</f>
        <v>Costau cyflogeion</v>
      </c>
      <c r="G289" s="273" t="str">
        <f>IF(E289="","",VLOOKUP(E289,Translate!$G$3:$H$1208,2,FALSE))</f>
        <v xml:space="preserve"> (Wedi’i cynnwys yn llinell 35, colofn 1)</v>
      </c>
      <c r="H289" s="1" t="str">
        <f>IF(FrontPage!$E$3=1,F289&amp;G289,D289&amp;E289)</f>
        <v>Employee costs  (included in line 35, column 1)</v>
      </c>
    </row>
    <row r="290" spans="1:8" s="1" customFormat="1" x14ac:dyDescent="0.25">
      <c r="A290" s="1" t="str">
        <f t="shared" si="4"/>
        <v>RO2_</v>
      </c>
      <c r="B290" s="1" t="s">
        <v>35</v>
      </c>
      <c r="D290" s="1" t="s">
        <v>994</v>
      </c>
      <c r="F290" s="273" t="str">
        <f>VLOOKUP(D290,Translate!$A$3:$D$1213,3,FALSE)</f>
        <v>gwasanaethau</v>
      </c>
      <c r="G290" s="273" t="str">
        <f>IF(E290="","",VLOOKUP(E290,Translate!$G$3:$H$1208,2,FALSE))</f>
        <v/>
      </c>
      <c r="H290" s="281" t="str">
        <f>IF(FrontPage!$E$3=1,F290&amp;G290,D290&amp;E290)</f>
        <v>services</v>
      </c>
    </row>
    <row r="291" spans="1:8" s="1" customFormat="1" x14ac:dyDescent="0.25">
      <c r="A291" s="1" t="str">
        <f t="shared" si="4"/>
        <v>RO2_1.00</v>
      </c>
      <c r="B291" s="1" t="s">
        <v>35</v>
      </c>
      <c r="C291" s="1" t="s">
        <v>545</v>
      </c>
      <c r="D291" s="1" t="s">
        <v>1</v>
      </c>
      <c r="F291" s="273" t="str">
        <f>VLOOKUP(D291,Translate!$A$3:$D$1213,3,FALSE)</f>
        <v>Gwariant uniongyrchol (costau cyflogeion a costau rhedeg)</v>
      </c>
      <c r="G291" s="273" t="str">
        <f>IF(E291="","",VLOOKUP(E291,Translate!$G$3:$H$1208,2,FALSE))</f>
        <v/>
      </c>
      <c r="H291" s="281" t="str">
        <f>IF(FrontPage!$E$3=1,F291&amp;G291,D291&amp;E291)</f>
        <v>Direct spend (employee costs and running costs)</v>
      </c>
    </row>
    <row r="292" spans="1:8" s="1" customFormat="1" x14ac:dyDescent="0.25">
      <c r="A292" s="1" t="str">
        <f t="shared" si="4"/>
        <v>RO2_2.00</v>
      </c>
      <c r="B292" s="1" t="s">
        <v>35</v>
      </c>
      <c r="C292" s="1" t="s">
        <v>546</v>
      </c>
      <c r="D292" s="1" t="s">
        <v>433</v>
      </c>
      <c r="F292" s="273" t="str">
        <f>VLOOKUP(D292,Translate!$A$3:$D$1213,3,FALSE)</f>
        <v>Costau gwasanaethau cymorth canolog ac adrannol</v>
      </c>
      <c r="G292" s="273" t="str">
        <f>IF(E292="","",VLOOKUP(E292,Translate!$G$3:$H$1208,2,FALSE))</f>
        <v/>
      </c>
      <c r="H292" s="281" t="str">
        <f>IF(FrontPage!$E$3=1,F292&amp;G292,D292&amp;E292)</f>
        <v>Central and departmental support services costs</v>
      </c>
    </row>
    <row r="293" spans="1:8" s="1" customFormat="1" x14ac:dyDescent="0.25">
      <c r="A293" s="1" t="str">
        <f t="shared" si="4"/>
        <v>RO2_3.00</v>
      </c>
      <c r="B293" s="1" t="s">
        <v>35</v>
      </c>
      <c r="C293" s="1" t="s">
        <v>549</v>
      </c>
      <c r="D293" s="1" t="s">
        <v>434</v>
      </c>
      <c r="F293" s="273" t="str">
        <f>VLOOKUP(D293,Translate!$A$3:$D$1213,3,FALSE)</f>
        <v>Incwm o drefniadau ar y cyd ag awdurdodau lleol eraill</v>
      </c>
      <c r="G293" s="273" t="str">
        <f>IF(E293="","",VLOOKUP(E293,Translate!$G$3:$H$1208,2,FALSE))</f>
        <v/>
      </c>
      <c r="H293" s="281" t="str">
        <f>IF(FrontPage!$E$3=1,F293&amp;G293,D293&amp;E293)</f>
        <v>Income from joint arrangements with other local authorities</v>
      </c>
    </row>
    <row r="294" spans="1:8" x14ac:dyDescent="0.25">
      <c r="A294" s="1" t="str">
        <f t="shared" si="4"/>
        <v>RO2_5.00</v>
      </c>
      <c r="B294" s="1" t="s">
        <v>35</v>
      </c>
      <c r="C294" s="281" t="s">
        <v>551</v>
      </c>
      <c r="D294" s="281" t="s">
        <v>1383</v>
      </c>
      <c r="E294" s="283" t="s">
        <v>2832</v>
      </c>
      <c r="F294" s="273" t="str">
        <f>VLOOKUP(D294,Translate!$A$3:$D$1213,3,FALSE)</f>
        <v>Gwariant Gros</v>
      </c>
      <c r="G294" s="273" t="str">
        <f>IF(E294="","",VLOOKUP(E294,Translate!$G$3:$H$1208,2,FALSE))</f>
        <v>(1)+(2)+(3)</v>
      </c>
      <c r="H294" s="281" t="str">
        <f>IF(FrontPage!$E$3=1,F294&amp;G294,D294&amp;E294)</f>
        <v>GROSS EXPENDITURE(1)+(2)+(3)</v>
      </c>
    </row>
    <row r="295" spans="1:8" s="1" customFormat="1" x14ac:dyDescent="0.25">
      <c r="A295" s="1" t="str">
        <f t="shared" si="4"/>
        <v>RO2_6.10</v>
      </c>
      <c r="B295" s="1" t="s">
        <v>35</v>
      </c>
      <c r="C295" s="1" t="s">
        <v>552</v>
      </c>
      <c r="D295" s="1" t="s">
        <v>440</v>
      </c>
      <c r="F295" s="273" t="str">
        <f>VLOOKUP(D295,Translate!$A$3:$D$1213,3,FALSE)</f>
        <v>Incwm o werthiannau, ffioedd a thaliadau</v>
      </c>
      <c r="G295" s="273" t="str">
        <f>IF(E295="","",VLOOKUP(E295,Translate!$G$3:$H$1208,2,FALSE))</f>
        <v/>
      </c>
      <c r="H295" s="281" t="str">
        <f>IF(FrontPage!$E$3=1,F295&amp;G295,D295&amp;E295)</f>
        <v>Income from sales, fees and charges</v>
      </c>
    </row>
    <row r="296" spans="1:8" s="1" customFormat="1" x14ac:dyDescent="0.25">
      <c r="A296" s="1" t="str">
        <f t="shared" si="4"/>
        <v>RO2_6.20</v>
      </c>
      <c r="B296" s="1" t="s">
        <v>35</v>
      </c>
      <c r="C296" s="1" t="s">
        <v>553</v>
      </c>
      <c r="D296" s="1" t="s">
        <v>441</v>
      </c>
      <c r="F296" s="273" t="str">
        <f>VLOOKUP(D296,Translate!$A$3:$D$1213,3,FALSE)</f>
        <v>Incwm arall (ac eithrio trefniadau ar y cyd)</v>
      </c>
      <c r="G296" s="273" t="str">
        <f>IF(E296="","",VLOOKUP(E296,Translate!$G$3:$H$1208,2,FALSE))</f>
        <v/>
      </c>
      <c r="H296" s="281" t="str">
        <f>IF(FrontPage!$E$3=1,F296&amp;G296,D296&amp;E296)</f>
        <v>Other income (excluding joint arrangements)</v>
      </c>
    </row>
    <row r="297" spans="1:8" s="1" customFormat="1" x14ac:dyDescent="0.25">
      <c r="A297" s="1" t="str">
        <f t="shared" si="4"/>
        <v>RO2_7.00</v>
      </c>
      <c r="B297" s="1" t="s">
        <v>35</v>
      </c>
      <c r="C297" s="1" t="s">
        <v>554</v>
      </c>
      <c r="D297" s="1" t="s">
        <v>442</v>
      </c>
      <c r="F297" s="273" t="str">
        <f>VLOOKUP(D297,Translate!$A$3:$D$1213,3,FALSE)</f>
        <v>Incwm o drefniadau ar y cyd â chyrff heblaw awdurdodau lleol</v>
      </c>
      <c r="G297" s="273" t="str">
        <f>IF(E297="","",VLOOKUP(E297,Translate!$G$3:$H$1208,2,FALSE))</f>
        <v/>
      </c>
      <c r="H297" s="281" t="str">
        <f>IF(FrontPage!$E$3=1,F297&amp;G297,D297&amp;E297)</f>
        <v>Income from joint arrangements with non-local authority bodies</v>
      </c>
    </row>
    <row r="298" spans="1:8" x14ac:dyDescent="0.25">
      <c r="A298" s="1" t="str">
        <f t="shared" si="4"/>
        <v>RO2_8.00</v>
      </c>
      <c r="B298" s="1" t="s">
        <v>35</v>
      </c>
      <c r="C298" s="281" t="s">
        <v>555</v>
      </c>
      <c r="D298" s="281" t="s">
        <v>1385</v>
      </c>
      <c r="E298" s="283" t="s">
        <v>2830</v>
      </c>
      <c r="F298" s="273" t="str">
        <f>VLOOKUP(D298,Translate!$A$3:$D$1213,3,FALSE)</f>
        <v>Cyfanswm Incwm</v>
      </c>
      <c r="G298" s="273" t="str">
        <f>IF(E298="","",VLOOKUP(E298,Translate!$G$3:$H$1208,2,FALSE))</f>
        <v>(6.1)+(6.2)+(7)</v>
      </c>
      <c r="H298" s="281" t="str">
        <f>IF(FrontPage!$E$3=1,F298&amp;G298,D298&amp;E298)</f>
        <v>TOTAL INCOME(6.1)+(6.2)+(7)</v>
      </c>
    </row>
    <row r="299" spans="1:8" x14ac:dyDescent="0.25">
      <c r="A299" s="1" t="str">
        <f t="shared" si="4"/>
        <v>RO2_10.00</v>
      </c>
      <c r="B299" s="1" t="s">
        <v>35</v>
      </c>
      <c r="C299" s="281" t="s">
        <v>557</v>
      </c>
      <c r="D299" s="281" t="s">
        <v>1384</v>
      </c>
      <c r="E299" s="283" t="s">
        <v>2831</v>
      </c>
      <c r="F299" s="273" t="str">
        <f>VLOOKUP(D299,Translate!$A$3:$D$1213,3,FALSE)</f>
        <v>Gwariant Cyfredol Net</v>
      </c>
      <c r="G299" s="273" t="str">
        <f>IF(E299="","",VLOOKUP(E299,Translate!$G$3:$H$1208,2,FALSE))</f>
        <v>(5)+(8)</v>
      </c>
      <c r="H299" s="281" t="str">
        <f>IF(FrontPage!$E$3=1,F299&amp;G299,D299&amp;E299)</f>
        <v>NET CURRENT EXPENDITURE(5)+(8)</v>
      </c>
    </row>
    <row r="300" spans="1:8" s="1" customFormat="1" x14ac:dyDescent="0.25">
      <c r="A300" s="1" t="str">
        <f t="shared" si="4"/>
        <v>RO2_11.00</v>
      </c>
      <c r="B300" s="1" t="s">
        <v>35</v>
      </c>
      <c r="C300" s="1" t="s">
        <v>558</v>
      </c>
      <c r="D300" s="1" t="s">
        <v>443</v>
      </c>
      <c r="F300" s="273" t="str">
        <f>VLOOKUP(D300,Translate!$A$3:$D$1213,3,FALSE)</f>
        <v>Grantiau penodol ac arbennig gan y llywodraeth</v>
      </c>
      <c r="G300" s="273" t="str">
        <f>IF(E300="","",VLOOKUP(E300,Translate!$G$3:$H$1208,2,FALSE))</f>
        <v/>
      </c>
      <c r="H300" s="281" t="str">
        <f>IF(FrontPage!$E$3=1,F300&amp;G300,D300&amp;E300)</f>
        <v>Specific and special government grants</v>
      </c>
    </row>
    <row r="301" spans="1:8" s="1" customFormat="1" ht="13" x14ac:dyDescent="0.3">
      <c r="A301" s="1" t="str">
        <f t="shared" si="4"/>
        <v>RO3_RO3</v>
      </c>
      <c r="B301" s="1" t="s">
        <v>6</v>
      </c>
      <c r="C301" s="250" t="s">
        <v>6</v>
      </c>
      <c r="D301" s="251"/>
      <c r="E301" s="251"/>
      <c r="F301" s="249" t="e">
        <f>VLOOKUP(D301,Translate!$A$3:$D$1213,3,FALSE)</f>
        <v>#N/A</v>
      </c>
      <c r="G301" s="249" t="str">
        <f>IF(E301="","",VLOOKUP(E301,Translate!$G$3:$H$1208,2,FALSE))</f>
        <v/>
      </c>
      <c r="H301" s="298" t="str">
        <f>IF(FrontPage!$E$3=1,F301&amp;G301,D301&amp;E301)</f>
        <v/>
      </c>
    </row>
    <row r="302" spans="1:8" s="1" customFormat="1" x14ac:dyDescent="0.25">
      <c r="A302" s="1" t="str">
        <f t="shared" si="4"/>
        <v>RO3_</v>
      </c>
      <c r="B302" s="1" t="s">
        <v>6</v>
      </c>
      <c r="D302" s="1" t="s">
        <v>1005</v>
      </c>
      <c r="F302" s="273" t="str">
        <f>VLOOKUP(D302,Translate!$A$3:$D$1213,3,FALSE)</f>
        <v>Gwariant gwasanaethau cymdeithasol</v>
      </c>
      <c r="G302" s="273" t="str">
        <f>IF(E302="","",VLOOKUP(E302,Translate!$G$3:$H$1208,2,FALSE))</f>
        <v/>
      </c>
      <c r="H302" s="281" t="str">
        <f>IF(FrontPage!$E$3=1,F302&amp;G302,D302&amp;E302)</f>
        <v>Social services expenditure</v>
      </c>
    </row>
    <row r="303" spans="1:8" s="1" customFormat="1" x14ac:dyDescent="0.25">
      <c r="A303" s="1" t="str">
        <f t="shared" si="4"/>
        <v>RO3_</v>
      </c>
      <c r="B303" s="1" t="s">
        <v>6</v>
      </c>
      <c r="D303" s="1" t="s">
        <v>743</v>
      </c>
      <c r="F303" s="273" t="str">
        <f>VLOOKUP(D303,Translate!$A$3:$D$1213,3,FALSE)</f>
        <v>Gofal cymdeithasol i blant</v>
      </c>
      <c r="G303" s="273" t="str">
        <f>IF(E303="","",VLOOKUP(E303,Translate!$G$3:$H$1208,2,FALSE))</f>
        <v/>
      </c>
      <c r="H303" s="281" t="str">
        <f>IF(FrontPage!$E$3=1,F303&amp;G303,D303&amp;E303)</f>
        <v>CHILDREN'S SOCIAL CARE</v>
      </c>
    </row>
    <row r="304" spans="1:8" s="1" customFormat="1" x14ac:dyDescent="0.25">
      <c r="A304" s="1" t="str">
        <f t="shared" si="4"/>
        <v>RO3_1.1</v>
      </c>
      <c r="B304" s="1" t="s">
        <v>6</v>
      </c>
      <c r="C304" s="1">
        <v>1.1000000000000001</v>
      </c>
      <c r="D304" s="1" t="s">
        <v>753</v>
      </c>
      <c r="F304" s="273" t="str">
        <f>VLOOKUP(D304,Translate!$A$3:$D$1213,3,FALSE)</f>
        <v>Canolfannau Plant / Dechrau’n Deg a'r Blynyddoedd Cynnar</v>
      </c>
      <c r="G304" s="273" t="str">
        <f>IF(E304="","",VLOOKUP(E304,Translate!$G$3:$H$1208,2,FALSE))</f>
        <v/>
      </c>
      <c r="H304" s="281" t="str">
        <f>IF(FrontPage!$E$3=1,F304&amp;G304,D304&amp;E304)</f>
        <v>Children's Centres/Flying Start and Early Years</v>
      </c>
    </row>
    <row r="305" spans="1:8" s="1" customFormat="1" x14ac:dyDescent="0.25">
      <c r="A305" s="1" t="str">
        <f t="shared" si="4"/>
        <v>RO3_</v>
      </c>
      <c r="B305" s="1" t="s">
        <v>6</v>
      </c>
      <c r="D305" s="1" t="s">
        <v>129</v>
      </c>
      <c r="F305" s="273" t="str">
        <f>VLOOKUP(D305,Translate!$A$3:$D$1213,3,FALSE)</f>
        <v>Plant sy'n derbyn gofal</v>
      </c>
      <c r="G305" s="273" t="str">
        <f>IF(E305="","",VLOOKUP(E305,Translate!$G$3:$H$1208,2,FALSE))</f>
        <v/>
      </c>
      <c r="H305" s="281" t="str">
        <f>IF(FrontPage!$E$3=1,F305&amp;G305,D305&amp;E305)</f>
        <v>Children looked after</v>
      </c>
    </row>
    <row r="306" spans="1:8" s="1" customFormat="1" x14ac:dyDescent="0.25">
      <c r="A306" s="1" t="str">
        <f t="shared" si="4"/>
        <v>RO3_6</v>
      </c>
      <c r="B306" s="1" t="s">
        <v>6</v>
      </c>
      <c r="C306" s="1">
        <v>6</v>
      </c>
      <c r="D306" s="1" t="s">
        <v>341</v>
      </c>
      <c r="F306" s="273" t="str">
        <f>VLOOKUP(D306,Translate!$A$3:$D$1213,3,FALSE)</f>
        <v>Gofal preswyl</v>
      </c>
      <c r="G306" s="273" t="str">
        <f>IF(E306="","",VLOOKUP(E306,Translate!$G$3:$H$1208,2,FALSE))</f>
        <v/>
      </c>
      <c r="H306" s="281" t="str">
        <f>IF(FrontPage!$E$3=1,F306&amp;G306,D306&amp;E306)</f>
        <v>Residential care</v>
      </c>
    </row>
    <row r="307" spans="1:8" s="1" customFormat="1" x14ac:dyDescent="0.25">
      <c r="A307" s="1" t="str">
        <f t="shared" si="4"/>
        <v>RO3_8</v>
      </c>
      <c r="B307" s="1" t="s">
        <v>6</v>
      </c>
      <c r="C307" s="1">
        <v>8</v>
      </c>
      <c r="D307" s="1" t="s">
        <v>99</v>
      </c>
      <c r="F307" s="273" t="str">
        <f>VLOOKUP(D307,Translate!$A$3:$D$1213,3,FALSE)</f>
        <v>Gwasanaethau maethu</v>
      </c>
      <c r="G307" s="273" t="str">
        <f>IF(E307="","",VLOOKUP(E307,Translate!$G$3:$H$1208,2,FALSE))</f>
        <v/>
      </c>
      <c r="H307" s="281" t="str">
        <f>IF(FrontPage!$E$3=1,F307&amp;G307,D307&amp;E307)</f>
        <v>Fostering services</v>
      </c>
    </row>
    <row r="308" spans="1:8" s="1" customFormat="1" x14ac:dyDescent="0.25">
      <c r="A308" s="1" t="str">
        <f t="shared" si="4"/>
        <v>RO3_8.1</v>
      </c>
      <c r="B308" s="1" t="s">
        <v>6</v>
      </c>
      <c r="C308" s="1">
        <v>8.1</v>
      </c>
      <c r="D308" s="1" t="s">
        <v>11</v>
      </c>
      <c r="F308" s="273" t="str">
        <f>VLOOKUP(D308,Translate!$A$3:$D$1213,3,FALSE)</f>
        <v>Egwyliau byr (seibiant) ar gyfer plant anabl sy'n derbyn gofal</v>
      </c>
      <c r="G308" s="273" t="str">
        <f>IF(E308="","",VLOOKUP(E308,Translate!$G$3:$H$1208,2,FALSE))</f>
        <v/>
      </c>
      <c r="H308" s="281" t="str">
        <f>IF(FrontPage!$E$3=1,F308&amp;G308,D308&amp;E308)</f>
        <v>Short breaks (respite) for disabled children looked after</v>
      </c>
    </row>
    <row r="309" spans="1:8" s="1" customFormat="1" x14ac:dyDescent="0.25">
      <c r="A309" s="1" t="str">
        <f t="shared" si="4"/>
        <v>RO3_8.2</v>
      </c>
      <c r="B309" s="1" t="s">
        <v>6</v>
      </c>
      <c r="C309" s="1">
        <v>8.1999999999999993</v>
      </c>
      <c r="D309" s="1" t="s">
        <v>342</v>
      </c>
      <c r="F309" s="273" t="str">
        <f>VLOOKUP(D309,Translate!$A$3:$D$1213,3,FALSE)</f>
        <v>Plant wedi'u lleoli gyda theulu a ffrindiau</v>
      </c>
      <c r="G309" s="273" t="str">
        <f>IF(E309="","",VLOOKUP(E309,Translate!$G$3:$H$1208,2,FALSE))</f>
        <v/>
      </c>
      <c r="H309" s="281" t="str">
        <f>IF(FrontPage!$E$3=1,F309&amp;G309,D309&amp;E309)</f>
        <v>Children placed with family and friends</v>
      </c>
    </row>
    <row r="310" spans="1:8" s="1" customFormat="1" x14ac:dyDescent="0.25">
      <c r="A310" s="1" t="str">
        <f t="shared" si="4"/>
        <v>RO3_8.4</v>
      </c>
      <c r="B310" s="1" t="s">
        <v>6</v>
      </c>
      <c r="C310" s="1">
        <v>8.4</v>
      </c>
      <c r="D310" s="1" t="s">
        <v>343</v>
      </c>
      <c r="F310" s="273" t="str">
        <f>VLOOKUP(D310,Translate!$A$3:$D$1213,3,FALSE)</f>
        <v>Addysg plant sy'n derbyn gofal</v>
      </c>
      <c r="G310" s="273" t="str">
        <f>IF(E310="","",VLOOKUP(E310,Translate!$G$3:$H$1208,2,FALSE))</f>
        <v/>
      </c>
      <c r="H310" s="281" t="str">
        <f>IF(FrontPage!$E$3=1,F310&amp;G310,D310&amp;E310)</f>
        <v>Education of children looked after</v>
      </c>
    </row>
    <row r="311" spans="1:8" s="1" customFormat="1" x14ac:dyDescent="0.25">
      <c r="A311" s="1" t="str">
        <f t="shared" si="4"/>
        <v>RO3_8.5</v>
      </c>
      <c r="B311" s="1" t="s">
        <v>6</v>
      </c>
      <c r="C311" s="1">
        <v>8.5</v>
      </c>
      <c r="D311" s="1" t="s">
        <v>344</v>
      </c>
      <c r="F311" s="273" t="str">
        <f>VLOOKUP(D311,Translate!$A$3:$D$1213,3,FALSE)</f>
        <v>Gwasanaethau cymorth gadael gofal</v>
      </c>
      <c r="G311" s="273" t="str">
        <f>IF(E311="","",VLOOKUP(E311,Translate!$G$3:$H$1208,2,FALSE))</f>
        <v/>
      </c>
      <c r="H311" s="281" t="str">
        <f>IF(FrontPage!$E$3=1,F311&amp;G311,D311&amp;E311)</f>
        <v>Leaving care support services</v>
      </c>
    </row>
    <row r="312" spans="1:8" s="1" customFormat="1" x14ac:dyDescent="0.25">
      <c r="A312" s="1" t="str">
        <f t="shared" si="4"/>
        <v>RO3_8.6</v>
      </c>
      <c r="B312" s="1" t="s">
        <v>6</v>
      </c>
      <c r="C312" s="1">
        <v>8.6</v>
      </c>
      <c r="D312" s="1" t="s">
        <v>107</v>
      </c>
      <c r="F312" s="273" t="str">
        <f>VLOOKUP(D312,Translate!$A$3:$D$1213,3,FALSE)</f>
        <v>Gwasanaethau mabwysiadu</v>
      </c>
      <c r="G312" s="273" t="str">
        <f>IF(E312="","",VLOOKUP(E312,Translate!$G$3:$H$1208,2,FALSE))</f>
        <v/>
      </c>
      <c r="H312" s="281" t="str">
        <f>IF(FrontPage!$E$3=1,F312&amp;G312,D312&amp;E312)</f>
        <v>Adoption services</v>
      </c>
    </row>
    <row r="313" spans="1:8" s="1" customFormat="1" x14ac:dyDescent="0.25">
      <c r="A313" s="1" t="str">
        <f t="shared" si="4"/>
        <v>RO3_8.7</v>
      </c>
      <c r="B313" s="1" t="s">
        <v>6</v>
      </c>
      <c r="C313" s="1">
        <v>8.6999999999999993</v>
      </c>
      <c r="D313" s="1" t="s">
        <v>346</v>
      </c>
      <c r="F313" s="273" t="str">
        <f>VLOOKUP(D313,Translate!$A$3:$D$1213,3,FALSE)</f>
        <v>Cymorth gwarcheidiaeth arbennig</v>
      </c>
      <c r="G313" s="273" t="str">
        <f>IF(E313="","",VLOOKUP(E313,Translate!$G$3:$H$1208,2,FALSE))</f>
        <v/>
      </c>
      <c r="H313" s="281" t="str">
        <f>IF(FrontPage!$E$3=1,F313&amp;G313,D313&amp;E313)</f>
        <v>Special guardianship support</v>
      </c>
    </row>
    <row r="314" spans="1:8" s="1" customFormat="1" x14ac:dyDescent="0.25">
      <c r="A314" s="1" t="str">
        <f t="shared" si="4"/>
        <v>RO3_8.8</v>
      </c>
      <c r="B314" s="1" t="s">
        <v>6</v>
      </c>
      <c r="C314" s="1">
        <v>8.8000000000000007</v>
      </c>
      <c r="D314" s="1" t="s">
        <v>739</v>
      </c>
      <c r="F314" s="273" t="str">
        <f>VLOOKUP(D314,Translate!$A$3:$D$1213,3,FALSE)</f>
        <v>Plant sy'n ceisio lloches ac sy'n derbyn gofal</v>
      </c>
      <c r="G314" s="273" t="str">
        <f>IF(E314="","",VLOOKUP(E314,Translate!$G$3:$H$1208,2,FALSE))</f>
        <v/>
      </c>
      <c r="H314" s="281" t="str">
        <f>IF(FrontPage!$E$3=1,F314&amp;G314,D314&amp;E314)</f>
        <v>Asylum seeking children looked after</v>
      </c>
    </row>
    <row r="315" spans="1:8" s="1" customFormat="1" x14ac:dyDescent="0.25">
      <c r="A315" s="1" t="str">
        <f t="shared" si="4"/>
        <v>RO3_9</v>
      </c>
      <c r="B315" s="1" t="s">
        <v>6</v>
      </c>
      <c r="C315" s="1">
        <v>9</v>
      </c>
      <c r="D315" s="1" t="s">
        <v>1398</v>
      </c>
      <c r="F315" s="273" t="str">
        <f>VLOOKUP(D315,Translate!$A$3:$D$1213,3,FALSE)</f>
        <v>Gwasanaethau eraill ar gyfer plant sy'n derbyn gofal</v>
      </c>
      <c r="G315" s="273" t="str">
        <f>IF(E315="","",VLOOKUP(E315,Translate!$G$3:$H$1208,2,FALSE))</f>
        <v/>
      </c>
      <c r="H315" s="281" t="str">
        <f>IF(FrontPage!$E$3=1,F315&amp;G315,D315&amp;E315)</f>
        <v>Other children looked after services</v>
      </c>
    </row>
    <row r="316" spans="1:8" x14ac:dyDescent="0.25">
      <c r="A316" s="1" t="str">
        <f t="shared" si="4"/>
        <v>RO3_10</v>
      </c>
      <c r="B316" s="1" t="s">
        <v>6</v>
      </c>
      <c r="C316" s="281">
        <v>10</v>
      </c>
      <c r="D316" s="281" t="s">
        <v>1510</v>
      </c>
      <c r="E316" s="281" t="s">
        <v>1511</v>
      </c>
      <c r="F316" s="273" t="str">
        <f>VLOOKUP(D316,Translate!$A$3:$D$1213,3,FALSE)</f>
        <v>Cyfanswm gwasanaethau i blant sy'n derbyn gofal</v>
      </c>
      <c r="G316" s="273" t="str">
        <f>IF(E316="","",VLOOKUP(E316,Translate!$G$3:$H$1208,2,FALSE))</f>
        <v xml:space="preserve"> (llinellau 6 i 9)</v>
      </c>
      <c r="H316" s="281" t="str">
        <f>IF(FrontPage!$E$3=1,F316&amp;G316,D316&amp;E316)</f>
        <v>Total children looked after services (lines 6 to 9)</v>
      </c>
    </row>
    <row r="317" spans="1:8" s="1" customFormat="1" x14ac:dyDescent="0.25">
      <c r="A317" s="1" t="str">
        <f t="shared" si="4"/>
        <v>RO3_</v>
      </c>
      <c r="B317" s="1" t="s">
        <v>6</v>
      </c>
      <c r="D317" s="1" t="s">
        <v>100</v>
      </c>
      <c r="F317" s="273" t="str">
        <f>VLOOKUP(D317,Translate!$A$3:$D$1213,3,FALSE)</f>
        <v>Gwasanaethau cymorth i deuluoedd</v>
      </c>
      <c r="G317" s="273" t="str">
        <f>IF(E317="","",VLOOKUP(E317,Translate!$G$3:$H$1208,2,FALSE))</f>
        <v/>
      </c>
      <c r="H317" s="281" t="str">
        <f>IF(FrontPage!$E$3=1,F317&amp;G317,D317&amp;E317)</f>
        <v>Family support services</v>
      </c>
    </row>
    <row r="318" spans="1:8" s="1" customFormat="1" x14ac:dyDescent="0.25">
      <c r="A318" s="1" t="str">
        <f t="shared" si="4"/>
        <v>RO3_13</v>
      </c>
      <c r="B318" s="1" t="s">
        <v>6</v>
      </c>
      <c r="C318" s="1">
        <v>13</v>
      </c>
      <c r="D318" s="1" t="s">
        <v>103</v>
      </c>
      <c r="F318" s="273" t="str">
        <f>VLOOKUP(D318,Translate!$A$3:$D$1213,3,FALSE)</f>
        <v>Taliadau uniongyrchol</v>
      </c>
      <c r="G318" s="273" t="str">
        <f>IF(E318="","",VLOOKUP(E318,Translate!$G$3:$H$1208,2,FALSE))</f>
        <v/>
      </c>
      <c r="H318" s="281" t="str">
        <f>IF(FrontPage!$E$3=1,F318&amp;G318,D318&amp;E318)</f>
        <v>Direct payments</v>
      </c>
    </row>
    <row r="319" spans="1:8" s="1" customFormat="1" x14ac:dyDescent="0.25">
      <c r="A319" s="1" t="str">
        <f t="shared" si="4"/>
        <v>RO3_15.1</v>
      </c>
      <c r="B319" s="1" t="s">
        <v>6</v>
      </c>
      <c r="C319" s="1">
        <v>15.1</v>
      </c>
      <c r="D319" s="1" t="s">
        <v>345</v>
      </c>
      <c r="F319" s="273" t="str">
        <f>VLOOKUP(D319,Translate!$A$3:$D$1213,3,FALSE)</f>
        <v>Egwyliau byr (seibiant) i blant anabl</v>
      </c>
      <c r="G319" s="273" t="str">
        <f>IF(E319="","",VLOOKUP(E319,Translate!$G$3:$H$1208,2,FALSE))</f>
        <v/>
      </c>
      <c r="H319" s="281" t="str">
        <f>IF(FrontPage!$E$3=1,F319&amp;G319,D319&amp;E319)</f>
        <v>Short breaks (respite) for disabled children</v>
      </c>
    </row>
    <row r="320" spans="1:8" s="1" customFormat="1" x14ac:dyDescent="0.25">
      <c r="A320" s="1" t="str">
        <f t="shared" si="4"/>
        <v>RO3_15.5</v>
      </c>
      <c r="B320" s="1" t="s">
        <v>6</v>
      </c>
      <c r="C320" s="1">
        <v>15.5</v>
      </c>
      <c r="D320" s="1" t="s">
        <v>746</v>
      </c>
      <c r="F320" s="273" t="str">
        <f>VLOOKUP(D320,Translate!$A$3:$D$1213,3,FALSE)</f>
        <v>Cymorth arall ar gyfer plant anabl</v>
      </c>
      <c r="G320" s="273" t="str">
        <f>IF(E320="","",VLOOKUP(E320,Translate!$G$3:$H$1208,2,FALSE))</f>
        <v/>
      </c>
      <c r="H320" s="281" t="str">
        <f>IF(FrontPage!$E$3=1,F320&amp;G320,D320&amp;E320)</f>
        <v>Other support for disabled children</v>
      </c>
    </row>
    <row r="321" spans="1:8" s="1" customFormat="1" x14ac:dyDescent="0.25">
      <c r="A321" s="1" t="str">
        <f t="shared" si="4"/>
        <v>RO3_15.6</v>
      </c>
      <c r="B321" s="1" t="s">
        <v>6</v>
      </c>
      <c r="C321" s="1">
        <v>15.6</v>
      </c>
      <c r="D321" s="1" t="s">
        <v>737</v>
      </c>
      <c r="F321" s="273" t="str">
        <f>VLOOKUP(D321,Translate!$A$3:$D$1213,3,FALSE)</f>
        <v xml:space="preserve">Cymorth wedi'i dargedu i deuluoedd </v>
      </c>
      <c r="G321" s="273" t="str">
        <f>IF(E321="","",VLOOKUP(E321,Translate!$G$3:$H$1208,2,FALSE))</f>
        <v/>
      </c>
      <c r="H321" s="281" t="str">
        <f>IF(FrontPage!$E$3=1,F321&amp;G321,D321&amp;E321)</f>
        <v xml:space="preserve">Targeted family support </v>
      </c>
    </row>
    <row r="322" spans="1:8" s="1" customFormat="1" x14ac:dyDescent="0.25">
      <c r="A322" s="1" t="str">
        <f t="shared" si="4"/>
        <v>RO3_15.7</v>
      </c>
      <c r="B322" s="1" t="s">
        <v>6</v>
      </c>
      <c r="C322" s="1">
        <v>15.7</v>
      </c>
      <c r="D322" s="1" t="s">
        <v>736</v>
      </c>
      <c r="F322" s="273" t="str">
        <f>VLOOKUP(D322,Translate!$A$3:$D$1213,3,FALSE)</f>
        <v>Cymorth cyffredinol i deuluoedd</v>
      </c>
      <c r="G322" s="273" t="str">
        <f>IF(E322="","",VLOOKUP(E322,Translate!$G$3:$H$1208,2,FALSE))</f>
        <v/>
      </c>
      <c r="H322" s="281" t="str">
        <f>IF(FrontPage!$E$3=1,F322&amp;G322,D322&amp;E322)</f>
        <v>Universal family support</v>
      </c>
    </row>
    <row r="323" spans="1:8" x14ac:dyDescent="0.25">
      <c r="A323" s="1" t="str">
        <f t="shared" si="4"/>
        <v>RO3_17</v>
      </c>
      <c r="B323" s="1" t="s">
        <v>6</v>
      </c>
      <c r="C323" s="281">
        <v>17</v>
      </c>
      <c r="D323" s="281" t="s">
        <v>1512</v>
      </c>
      <c r="E323" s="281" t="s">
        <v>1513</v>
      </c>
      <c r="F323" s="273" t="str">
        <f>VLOOKUP(D323,Translate!$A$3:$D$1213,3,FALSE)</f>
        <v>Cyfanswm gwasanaethau cymorth i deuluoedd</v>
      </c>
      <c r="G323" s="273" t="str">
        <f>IF(E323="","",VLOOKUP(E323,Translate!$G$3:$H$1208,2,FALSE))</f>
        <v xml:space="preserve"> (llinellau 13 i 16)</v>
      </c>
      <c r="H323" s="281" t="str">
        <f>IF(FrontPage!$E$3=1,F323&amp;G323,D323&amp;E323)</f>
        <v>Total family support services (lines 13 to 16)</v>
      </c>
    </row>
    <row r="324" spans="1:8" s="1" customFormat="1" x14ac:dyDescent="0.25">
      <c r="A324" s="1" t="str">
        <f t="shared" si="4"/>
        <v>RO3_21</v>
      </c>
      <c r="B324" s="1" t="s">
        <v>6</v>
      </c>
      <c r="C324" s="1">
        <v>21</v>
      </c>
      <c r="D324" s="1" t="s">
        <v>3585</v>
      </c>
      <c r="F324" s="273" t="str">
        <f>VLOOKUP(D324,Translate!$A$3:$D$1300,3,FALSE)</f>
        <v>Cyfiawnder Leuenctid</v>
      </c>
      <c r="G324" s="273" t="str">
        <f>IF(E324="","",VLOOKUP(E324,Translate!$G$3:$H$1208,2,FALSE))</f>
        <v/>
      </c>
      <c r="H324" s="281" t="str">
        <f>IF(FrontPage!$E$3=1,F324&amp;G324,D324&amp;E324)</f>
        <v>Youth Justice</v>
      </c>
    </row>
    <row r="325" spans="1:8" s="1" customFormat="1" x14ac:dyDescent="0.25">
      <c r="A325" s="1" t="str">
        <f t="shared" si="4"/>
        <v>RO3_</v>
      </c>
      <c r="B325" s="1" t="s">
        <v>6</v>
      </c>
      <c r="D325" s="1" t="s">
        <v>59</v>
      </c>
      <c r="F325" s="273" t="str">
        <f>VLOOKUP(D325,Translate!$A$3:$D$1213,3,FALSE)</f>
        <v>Gwasanaethau plant i geiswyr lloches</v>
      </c>
      <c r="G325" s="273" t="str">
        <f>IF(E325="","",VLOOKUP(E325,Translate!$G$3:$H$1208,2,FALSE))</f>
        <v/>
      </c>
      <c r="H325" s="281" t="str">
        <f>IF(FrontPage!$E$3=1,F325&amp;G325,D325&amp;E325)</f>
        <v>Asylum seekers children's services</v>
      </c>
    </row>
    <row r="326" spans="1:8" s="1" customFormat="1" x14ac:dyDescent="0.25">
      <c r="A326" s="1" t="str">
        <f t="shared" si="4"/>
        <v>RO3_21.4</v>
      </c>
      <c r="B326" s="1" t="s">
        <v>6</v>
      </c>
      <c r="C326" s="1">
        <v>21.4</v>
      </c>
      <c r="D326" s="1" t="s">
        <v>109</v>
      </c>
      <c r="F326" s="273" t="str">
        <f>VLOOKUP(D326,Translate!$A$3:$D$1213,3,FALSE)</f>
        <v>Asesu a rheoli gofal</v>
      </c>
      <c r="G326" s="273" t="str">
        <f>IF(E326="","",VLOOKUP(E326,Translate!$G$3:$H$1208,2,FALSE))</f>
        <v/>
      </c>
      <c r="H326" s="281" t="str">
        <f>IF(FrontPage!$E$3=1,F326&amp;G326,D326&amp;E326)</f>
        <v>Assessment and care management</v>
      </c>
    </row>
    <row r="327" spans="1:8" s="1" customFormat="1" x14ac:dyDescent="0.25">
      <c r="A327" s="1" t="str">
        <f t="shared" si="4"/>
        <v>RO3_21.5</v>
      </c>
      <c r="B327" s="1" t="s">
        <v>6</v>
      </c>
      <c r="C327" s="1">
        <v>21.5</v>
      </c>
      <c r="D327" s="1" t="s">
        <v>744</v>
      </c>
      <c r="F327" s="273" t="str">
        <f>VLOOKUP(D327,Translate!$A$3:$D$1213,3,FALSE)</f>
        <v>Plant ar eu pen eu hunain (ac eithrio plant sy'n derbyn gofal)</v>
      </c>
      <c r="G327" s="273" t="str">
        <f>IF(E327="","",VLOOKUP(E327,Translate!$G$3:$H$1208,2,FALSE))</f>
        <v/>
      </c>
      <c r="H327" s="281" t="str">
        <f>IF(FrontPage!$E$3=1,F327&amp;G327,D327&amp;E327)</f>
        <v>Unaccompanied children (excluding children looked after)</v>
      </c>
    </row>
    <row r="328" spans="1:8" s="1" customFormat="1" x14ac:dyDescent="0.25">
      <c r="A328" s="1" t="str">
        <f t="shared" si="4"/>
        <v>RO3_21.6</v>
      </c>
      <c r="B328" s="1" t="s">
        <v>6</v>
      </c>
      <c r="C328" s="1">
        <v>21.6</v>
      </c>
      <c r="D328" s="1" t="s">
        <v>116</v>
      </c>
      <c r="F328" s="273" t="str">
        <f>VLOOKUP(D328,Translate!$A$3:$D$1213,3,FALSE)</f>
        <v>Teuluoedd</v>
      </c>
      <c r="G328" s="273" t="str">
        <f>IF(E328="","",VLOOKUP(E328,Translate!$G$3:$H$1208,2,FALSE))</f>
        <v/>
      </c>
      <c r="H328" s="281" t="str">
        <f>IF(FrontPage!$E$3=1,F328&amp;G328,D328&amp;E328)</f>
        <v>Families</v>
      </c>
    </row>
    <row r="329" spans="1:8" ht="25" x14ac:dyDescent="0.25">
      <c r="A329" s="1" t="str">
        <f t="shared" si="4"/>
        <v>RO3_21.7</v>
      </c>
      <c r="B329" s="1" t="s">
        <v>6</v>
      </c>
      <c r="C329" s="1">
        <v>21.7</v>
      </c>
      <c r="D329" s="1" t="s">
        <v>1514</v>
      </c>
      <c r="E329" s="281" t="s">
        <v>1515</v>
      </c>
      <c r="F329" s="273" t="str">
        <f>VLOOKUP(D329,Translate!$A$3:$D$1213,3,FALSE)</f>
        <v>Cyfanswm gwasanaethau i blant sy'n geiswyr lloches</v>
      </c>
      <c r="G329" s="273" t="str">
        <f>IF(E329="","",VLOOKUP(E329,Translate!$G$3:$H$1208,2,FALSE))</f>
        <v xml:space="preserve"> (llinellau 21.4 i 21.6)</v>
      </c>
      <c r="H329" s="1" t="str">
        <f>IF(FrontPage!$E$3=1,F329&amp;G329,D329&amp;E329)</f>
        <v>Total asylum seekers children's services (lines 21.4 to 21.6)</v>
      </c>
    </row>
    <row r="330" spans="1:8" s="1" customFormat="1" x14ac:dyDescent="0.25">
      <c r="A330" s="1" t="str">
        <f t="shared" si="4"/>
        <v>RO3_25</v>
      </c>
      <c r="B330" s="1" t="s">
        <v>6</v>
      </c>
      <c r="C330" s="1">
        <v>25</v>
      </c>
      <c r="D330" s="1" t="s">
        <v>747</v>
      </c>
      <c r="F330" s="273" t="str">
        <f>VLOOKUP(D330,Translate!$A$3:$D$1213,3,FALSE)</f>
        <v>Cyfanswm gwasanaethau eraill i blant a theuluoedd</v>
      </c>
      <c r="G330" s="273" t="str">
        <f>IF(E330="","",VLOOKUP(E330,Translate!$G$3:$H$1208,2,FALSE))</f>
        <v/>
      </c>
      <c r="H330" s="281" t="str">
        <f>IF(FrontPage!$E$3=1,F330&amp;G330,D330&amp;E330)</f>
        <v>Other children's and families' services</v>
      </c>
    </row>
    <row r="331" spans="1:8" s="1" customFormat="1" x14ac:dyDescent="0.25">
      <c r="A331" s="1" t="str">
        <f t="shared" si="4"/>
        <v>RO3_</v>
      </c>
      <c r="B331" s="1" t="s">
        <v>6</v>
      </c>
      <c r="D331" s="1" t="s">
        <v>745</v>
      </c>
      <c r="F331" s="273" t="str">
        <f>VLOOKUP(D331,Translate!$A$3:$D$1213,3,FALSE)</f>
        <v>Gwasanaethau diogelu plant a phobl ifanc</v>
      </c>
      <c r="G331" s="273" t="str">
        <f>IF(E331="","",VLOOKUP(E331,Translate!$G$3:$H$1208,2,FALSE))</f>
        <v/>
      </c>
      <c r="H331" s="281" t="str">
        <f>IF(FrontPage!$E$3=1,F331&amp;G331,D331&amp;E331)</f>
        <v>Safeguarding children and young people's services</v>
      </c>
    </row>
    <row r="332" spans="1:8" s="1" customFormat="1" x14ac:dyDescent="0.25">
      <c r="A332" s="1" t="str">
        <f t="shared" si="4"/>
        <v>RO3_25.43</v>
      </c>
      <c r="B332" s="1" t="s">
        <v>6</v>
      </c>
      <c r="C332" s="1">
        <v>25.43</v>
      </c>
      <c r="D332" s="1" t="s">
        <v>340</v>
      </c>
      <c r="F332" s="273" t="str">
        <f>VLOOKUP(D332,Translate!$A$3:$D$1213,3,FALSE)</f>
        <v>Bwrdd Lleol Diogelu Plant</v>
      </c>
      <c r="G332" s="273" t="str">
        <f>IF(E332="","",VLOOKUP(E332,Translate!$G$3:$H$1208,2,FALSE))</f>
        <v/>
      </c>
      <c r="H332" s="281" t="str">
        <f>IF(FrontPage!$E$3=1,F332&amp;G332,D332&amp;E332)</f>
        <v>Local safeguarding children board</v>
      </c>
    </row>
    <row r="333" spans="1:8" s="1" customFormat="1" ht="25" x14ac:dyDescent="0.25">
      <c r="A333" s="1" t="str">
        <f t="shared" si="4"/>
        <v>RO3_25.41</v>
      </c>
      <c r="B333" s="1" t="s">
        <v>6</v>
      </c>
      <c r="C333" s="1">
        <v>25.41</v>
      </c>
      <c r="D333" s="1" t="s">
        <v>748</v>
      </c>
      <c r="F333" s="273" t="str">
        <f>VLOOKUP(D333,Translate!$A$3:$D$1213,3,FALSE)</f>
        <v>Gwaith cymdeithasol (yn cynnwys swyddogaethau ALl mewn cysylltiad ag amddiffyn plant)</v>
      </c>
      <c r="G333" s="273" t="str">
        <f>IF(E333="","",VLOOKUP(E333,Translate!$G$3:$H$1208,2,FALSE))</f>
        <v/>
      </c>
      <c r="H333" s="1" t="str">
        <f>IF(FrontPage!$E$3=1,F333&amp;G333,D333&amp;E333)</f>
        <v>Social work (including LA functions in relation to child protection)</v>
      </c>
    </row>
    <row r="334" spans="1:8" s="1" customFormat="1" x14ac:dyDescent="0.25">
      <c r="A334" s="1" t="str">
        <f t="shared" si="4"/>
        <v>RO3_25.42</v>
      </c>
      <c r="B334" s="1" t="s">
        <v>6</v>
      </c>
      <c r="C334" s="1">
        <v>25.42</v>
      </c>
      <c r="D334" s="1" t="s">
        <v>738</v>
      </c>
      <c r="F334" s="273" t="str">
        <f>VLOOKUP(D334,Translate!$A$3:$D$1213,3,FALSE)</f>
        <v>Comisiynu a strategaeth gwasanaethau plant</v>
      </c>
      <c r="G334" s="273" t="str">
        <f>IF(E334="","",VLOOKUP(E334,Translate!$G$3:$H$1208,2,FALSE))</f>
        <v/>
      </c>
      <c r="H334" s="281" t="str">
        <f>IF(FrontPage!$E$3=1,F334&amp;G334,D334&amp;E334)</f>
        <v>Commissioning and children's services strategy</v>
      </c>
    </row>
    <row r="335" spans="1:8" ht="25" x14ac:dyDescent="0.25">
      <c r="A335" s="1" t="str">
        <f t="shared" si="4"/>
        <v>RO3_25.49</v>
      </c>
      <c r="B335" s="1" t="s">
        <v>6</v>
      </c>
      <c r="C335" s="281">
        <v>25.49</v>
      </c>
      <c r="D335" s="281" t="s">
        <v>745</v>
      </c>
      <c r="E335" s="281" t="s">
        <v>1516</v>
      </c>
      <c r="F335" s="273" t="str">
        <f>VLOOKUP(D335,Translate!$A$3:$D$1213,3,FALSE)</f>
        <v>Gwasanaethau diogelu plant a phobl ifanc</v>
      </c>
      <c r="G335" s="273" t="str">
        <f>IF(E335="","",VLOOKUP(E335,Translate!$G$3:$H$1208,2,FALSE))</f>
        <v xml:space="preserve"> (llinellau 25.4 i 25.42)</v>
      </c>
      <c r="H335" s="1" t="str">
        <f>IF(FrontPage!$E$3=1,F335&amp;G335,D335&amp;E335)</f>
        <v>Safeguarding children and young people's services (lines 25.4 to 25.42)</v>
      </c>
    </row>
    <row r="336" spans="1:8" s="1" customFormat="1" x14ac:dyDescent="0.25">
      <c r="A336" s="1" t="str">
        <f t="shared" si="4"/>
        <v>RO3_</v>
      </c>
      <c r="B336" s="1" t="s">
        <v>6</v>
      </c>
      <c r="D336" s="1" t="s">
        <v>740</v>
      </c>
      <c r="F336" s="273" t="str">
        <f>VLOOKUP(D336,Translate!$A$3:$D$1213,3,FALSE)</f>
        <v>Gwasanaethau i bobl ifanc</v>
      </c>
      <c r="G336" s="273" t="str">
        <f>IF(E336="","",VLOOKUP(E336,Translate!$G$3:$H$1208,2,FALSE))</f>
        <v/>
      </c>
      <c r="H336" s="281" t="str">
        <f>IF(FrontPage!$E$3=1,F336&amp;G336,D336&amp;E336)</f>
        <v>Services for young people</v>
      </c>
    </row>
    <row r="337" spans="1:8" s="1" customFormat="1" x14ac:dyDescent="0.25">
      <c r="A337" s="1" t="str">
        <f t="shared" si="4"/>
        <v>RO3_25.6</v>
      </c>
      <c r="B337" s="1" t="s">
        <v>6</v>
      </c>
      <c r="C337" s="1">
        <v>25.6</v>
      </c>
      <c r="D337" s="1" t="s">
        <v>741</v>
      </c>
      <c r="F337" s="273" t="str">
        <f>VLOOKUP(D337,Translate!$A$3:$D$1213,3,FALSE)</f>
        <v>Gwasanaethau wedi'u targedu ar gyfer pobl ifanc</v>
      </c>
      <c r="G337" s="273" t="str">
        <f>IF(E337="","",VLOOKUP(E337,Translate!$G$3:$H$1208,2,FALSE))</f>
        <v/>
      </c>
      <c r="H337" s="281" t="str">
        <f>IF(FrontPage!$E$3=1,F337&amp;G337,D337&amp;E337)</f>
        <v>Targeted services for young people</v>
      </c>
    </row>
    <row r="338" spans="1:8" s="1" customFormat="1" x14ac:dyDescent="0.25">
      <c r="A338" s="1" t="str">
        <f t="shared" si="4"/>
        <v>RO3_25.7</v>
      </c>
      <c r="B338" s="1" t="s">
        <v>6</v>
      </c>
      <c r="C338" s="1">
        <v>25.7</v>
      </c>
      <c r="D338" s="1" t="s">
        <v>742</v>
      </c>
      <c r="F338" s="273" t="str">
        <f>VLOOKUP(D338,Translate!$A$3:$D$1213,3,FALSE)</f>
        <v>Gwasanaethau cyffredinol ar gyfer pobl ifanc</v>
      </c>
      <c r="G338" s="273" t="str">
        <f>IF(E338="","",VLOOKUP(E338,Translate!$G$3:$H$1208,2,FALSE))</f>
        <v/>
      </c>
      <c r="H338" s="281" t="str">
        <f>IF(FrontPage!$E$3=1,F338&amp;G338,D338&amp;E338)</f>
        <v>Universal services for young people</v>
      </c>
    </row>
    <row r="339" spans="1:8" ht="25" x14ac:dyDescent="0.25">
      <c r="A339" s="1" t="str">
        <f t="shared" si="4"/>
        <v>RO3_25.8</v>
      </c>
      <c r="B339" s="1" t="s">
        <v>6</v>
      </c>
      <c r="C339" s="1">
        <v>25.8</v>
      </c>
      <c r="D339" s="1" t="s">
        <v>1517</v>
      </c>
      <c r="E339" s="189" t="s">
        <v>1518</v>
      </c>
      <c r="F339" s="273" t="str">
        <f>VLOOKUP(D339,Translate!$A$3:$D$1213,3,FALSE)</f>
        <v>Cyfanswm gwasanaethau ar gyfer pobl ifanc</v>
      </c>
      <c r="G339" s="273" t="str">
        <f>IF(E339="","",VLOOKUP(E339,Translate!$G$3:$H$1208,2,FALSE))</f>
        <v xml:space="preserve"> (llinellau 25.6 i 25.7)</v>
      </c>
      <c r="H339" s="1" t="str">
        <f>IF(FrontPage!$E$3=1,F339&amp;G339,D339&amp;E339)</f>
        <v>Total services for young people (lines 25.6 to 25.7)</v>
      </c>
    </row>
    <row r="340" spans="1:8" x14ac:dyDescent="0.25">
      <c r="A340" s="1"/>
      <c r="B340" s="1"/>
      <c r="C340" s="1115">
        <v>25.9</v>
      </c>
      <c r="D340" s="1" t="s">
        <v>3531</v>
      </c>
      <c r="E340" s="189"/>
      <c r="F340" s="273" t="str">
        <f>VLOOKUP(D340,Translate!$A$3:$D$1304,3,FALSE)</f>
        <v>COVID-19 - gwasanaethau i blant a theuluoedd</v>
      </c>
      <c r="G340" s="273" t="str">
        <f>IF(E340="","",VLOOKUP(E340,Translate!$G$3:$H$1208,2,FALSE))</f>
        <v/>
      </c>
      <c r="H340" s="1" t="str">
        <f>IF(FrontPage!$E$3=1,F340&amp;G340,D340&amp;E340)</f>
        <v>COVID-19 - Children's and families' services</v>
      </c>
    </row>
    <row r="341" spans="1:8" ht="50" x14ac:dyDescent="0.25">
      <c r="A341" s="1" t="str">
        <f t="shared" si="4"/>
        <v>RO3_26</v>
      </c>
      <c r="B341" s="1" t="s">
        <v>6</v>
      </c>
      <c r="C341" s="1">
        <v>26</v>
      </c>
      <c r="D341" s="1" t="s">
        <v>1519</v>
      </c>
      <c r="E341" s="189" t="s">
        <v>1520</v>
      </c>
      <c r="F341" s="1037" t="str">
        <f>VLOOKUP(D341,Translate!$A$3:$D$1213,3,FALSE)</f>
        <v>Cyfanswm gwasanaethau i blant a theuluoedd</v>
      </c>
      <c r="G341" s="273" t="str">
        <f>IF(E341="","",VLOOKUP(E341,Translate!$G$3:$H$1208,2,FALSE))</f>
        <v xml:space="preserve"> (llinellau 1.1+10+17+21+21.7+25+25.49+25.8)</v>
      </c>
      <c r="H341" s="1" t="str">
        <f>IF(FrontPage!$E$3=1,F341&amp;G341,D341&amp;E341)</f>
        <v>Total children's and families' services (lines 1.1+10+17+21+21.7+25+25.49+25.8)</v>
      </c>
    </row>
    <row r="342" spans="1:8" s="1" customFormat="1" x14ac:dyDescent="0.25">
      <c r="A342" s="1" t="str">
        <f t="shared" si="4"/>
        <v>RO3_26.1</v>
      </c>
      <c r="B342" s="1" t="s">
        <v>6</v>
      </c>
      <c r="C342" s="1">
        <v>26.1</v>
      </c>
      <c r="D342" s="1" t="s">
        <v>108</v>
      </c>
      <c r="F342" s="273" t="str">
        <f>VLOOKUP(D342,Translate!$A$3:$D$1213,3,FALSE)</f>
        <v>Ac o hynny, taliadau i'r sector gwirfoddol</v>
      </c>
      <c r="G342" s="273" t="str">
        <f>IF(E342="","",VLOOKUP(E342,Translate!$G$3:$H$1208,2,FALSE))</f>
        <v/>
      </c>
      <c r="H342" s="281" t="str">
        <f>IF(FrontPage!$E$3=1,F342&amp;G342,D342&amp;E342)</f>
        <v>Of which payments to the voluntary sector</v>
      </c>
    </row>
    <row r="343" spans="1:8" s="1" customFormat="1" x14ac:dyDescent="0.25">
      <c r="A343" s="1" t="str">
        <f t="shared" si="4"/>
        <v>RO3_</v>
      </c>
      <c r="B343" s="1" t="s">
        <v>6</v>
      </c>
      <c r="D343" s="1" t="s">
        <v>529</v>
      </c>
      <c r="F343" s="273" t="str">
        <f>VLOOKUP(D343,Translate!$A$3:$D$1213,3,FALSE)</f>
        <v>Gofal cymdeithasol i Oedolion</v>
      </c>
      <c r="G343" s="273" t="str">
        <f>IF(E343="","",VLOOKUP(E343,Translate!$G$3:$H$1208,2,FALSE))</f>
        <v/>
      </c>
      <c r="H343" s="281" t="str">
        <f>IF(FrontPage!$E$3=1,F343&amp;G343,D343&amp;E343)</f>
        <v>ADULT SOCIAL CARE</v>
      </c>
    </row>
    <row r="344" spans="1:8" s="1" customFormat="1" x14ac:dyDescent="0.25">
      <c r="A344" s="1" t="str">
        <f t="shared" si="4"/>
        <v>RO3_26.5</v>
      </c>
      <c r="B344" s="1" t="s">
        <v>6</v>
      </c>
      <c r="C344" s="1">
        <v>26.5</v>
      </c>
      <c r="D344" s="1" t="s">
        <v>60</v>
      </c>
      <c r="F344" s="273" t="str">
        <f>VLOOKUP(D344,Translate!$A$3:$D$1213,3,FALSE)</f>
        <v>Strategaeth gwasanaeth - gwasanaethau oedolion</v>
      </c>
      <c r="G344" s="273" t="str">
        <f>IF(E344="","",VLOOKUP(E344,Translate!$G$3:$H$1208,2,FALSE))</f>
        <v/>
      </c>
      <c r="H344" s="281" t="str">
        <f>IF(FrontPage!$E$3=1,F344&amp;G344,D344&amp;E344)</f>
        <v>Service strategy - adult services</v>
      </c>
    </row>
    <row r="345" spans="1:8" s="1" customFormat="1" x14ac:dyDescent="0.25">
      <c r="A345" s="1" t="str">
        <f t="shared" si="4"/>
        <v>RO3_</v>
      </c>
      <c r="B345" s="1" t="s">
        <v>6</v>
      </c>
      <c r="D345" s="1" t="s">
        <v>130</v>
      </c>
      <c r="F345" s="273" t="str">
        <f>VLOOKUP(D345,Translate!$A$3:$D$1213,3,FALSE)</f>
        <v>Pobl hyn (65 oed a throsodd) gan gynnwys pobl hyn sydd a salwtch meddwl</v>
      </c>
      <c r="G345" s="273" t="str">
        <f>IF(E345="","",VLOOKUP(E345,Translate!$G$3:$H$1208,2,FALSE))</f>
        <v/>
      </c>
      <c r="H345" s="281" t="str">
        <f>IF(FrontPage!$E$3=1,F345&amp;G345,D345&amp;E345)</f>
        <v>OLDER PEOPLE (AGED 65 OR OVER) INCLUDING OLDER MENTALLY ILL</v>
      </c>
    </row>
    <row r="346" spans="1:8" s="1" customFormat="1" x14ac:dyDescent="0.25">
      <c r="A346" s="1" t="str">
        <f t="shared" si="4"/>
        <v>RO3_27</v>
      </c>
      <c r="B346" s="1" t="s">
        <v>6</v>
      </c>
      <c r="C346" s="1">
        <v>27</v>
      </c>
      <c r="D346" s="1" t="s">
        <v>109</v>
      </c>
      <c r="F346" s="273" t="str">
        <f>VLOOKUP(D346,Translate!$A$3:$D$1213,3,FALSE)</f>
        <v>Asesu a rheoli gofal</v>
      </c>
      <c r="G346" s="273" t="str">
        <f>IF(E346="","",VLOOKUP(E346,Translate!$G$3:$H$1208,2,FALSE))</f>
        <v/>
      </c>
      <c r="H346" s="281" t="str">
        <f>IF(FrontPage!$E$3=1,F346&amp;G346,D346&amp;E346)</f>
        <v>Assessment and care management</v>
      </c>
    </row>
    <row r="347" spans="1:8" s="1" customFormat="1" x14ac:dyDescent="0.25">
      <c r="A347" s="1" t="str">
        <f t="shared" si="4"/>
        <v>RO3_28</v>
      </c>
      <c r="B347" s="1" t="s">
        <v>6</v>
      </c>
      <c r="C347" s="1">
        <v>28</v>
      </c>
      <c r="D347" s="1" t="s">
        <v>149</v>
      </c>
      <c r="F347" s="273" t="str">
        <f>VLOOKUP(D347,Translate!$A$3:$D$1213,3,FALSE)</f>
        <v>Lleoliadau gofal nyrsio</v>
      </c>
      <c r="G347" s="273" t="str">
        <f>IF(E347="","",VLOOKUP(E347,Translate!$G$3:$H$1208,2,FALSE))</f>
        <v/>
      </c>
      <c r="H347" s="281" t="str">
        <f>IF(FrontPage!$E$3=1,F347&amp;G347,D347&amp;E347)</f>
        <v>Nursing care placements</v>
      </c>
    </row>
    <row r="348" spans="1:8" s="1" customFormat="1" x14ac:dyDescent="0.25">
      <c r="A348" s="1" t="str">
        <f t="shared" si="4"/>
        <v>RO3_29</v>
      </c>
      <c r="B348" s="1" t="s">
        <v>6</v>
      </c>
      <c r="C348" s="1">
        <v>29</v>
      </c>
      <c r="D348" s="1" t="s">
        <v>148</v>
      </c>
      <c r="F348" s="273" t="str">
        <f>VLOOKUP(D348,Translate!$A$3:$D$1213,3,FALSE)</f>
        <v>Lleoliadau gofal preswyl</v>
      </c>
      <c r="G348" s="273" t="str">
        <f>IF(E348="","",VLOOKUP(E348,Translate!$G$3:$H$1208,2,FALSE))</f>
        <v/>
      </c>
      <c r="H348" s="281" t="str">
        <f>IF(FrontPage!$E$3=1,F348&amp;G348,D348&amp;E348)</f>
        <v>Residential care placements</v>
      </c>
    </row>
    <row r="349" spans="1:8" s="1" customFormat="1" x14ac:dyDescent="0.25">
      <c r="A349" s="1" t="str">
        <f t="shared" si="4"/>
        <v>RO3_30</v>
      </c>
      <c r="B349" s="1" t="s">
        <v>6</v>
      </c>
      <c r="C349" s="1">
        <v>30</v>
      </c>
      <c r="D349" s="1" t="s">
        <v>110</v>
      </c>
      <c r="F349" s="273" t="str">
        <f>VLOOKUP(D349,Translate!$A$3:$D$1213,3,FALSE)</f>
        <v>Llety â chymorth a llety arall</v>
      </c>
      <c r="G349" s="273" t="str">
        <f>IF(E349="","",VLOOKUP(E349,Translate!$G$3:$H$1208,2,FALSE))</f>
        <v/>
      </c>
      <c r="H349" s="281" t="str">
        <f>IF(FrontPage!$E$3=1,F349&amp;G349,D349&amp;E349)</f>
        <v>Supported and other accommodation</v>
      </c>
    </row>
    <row r="350" spans="1:8" s="1" customFormat="1" x14ac:dyDescent="0.25">
      <c r="A350" s="1" t="str">
        <f t="shared" ref="A350:A415" si="5">B350&amp;"_"&amp;C350</f>
        <v>RO3_31</v>
      </c>
      <c r="B350" s="1" t="s">
        <v>6</v>
      </c>
      <c r="C350" s="1">
        <v>31</v>
      </c>
      <c r="D350" s="1" t="s">
        <v>103</v>
      </c>
      <c r="F350" s="273" t="str">
        <f>VLOOKUP(D350,Translate!$A$3:$D$1213,3,FALSE)</f>
        <v>Taliadau uniongyrchol</v>
      </c>
      <c r="G350" s="273" t="str">
        <f>IF(E350="","",VLOOKUP(E350,Translate!$G$3:$H$1208,2,FALSE))</f>
        <v/>
      </c>
      <c r="H350" s="281" t="str">
        <f>IF(FrontPage!$E$3=1,F350&amp;G350,D350&amp;E350)</f>
        <v>Direct payments</v>
      </c>
    </row>
    <row r="351" spans="1:8" s="1" customFormat="1" x14ac:dyDescent="0.25">
      <c r="A351" s="1" t="str">
        <f t="shared" si="5"/>
        <v>RO3_32</v>
      </c>
      <c r="B351" s="1" t="s">
        <v>6</v>
      </c>
      <c r="C351" s="1">
        <v>32</v>
      </c>
      <c r="D351" s="1" t="s">
        <v>104</v>
      </c>
      <c r="F351" s="273" t="str">
        <f>VLOOKUP(D351,Translate!$A$3:$D$1213,3,FALSE)</f>
        <v>Gofal cartref</v>
      </c>
      <c r="G351" s="273" t="str">
        <f>IF(E351="","",VLOOKUP(E351,Translate!$G$3:$H$1208,2,FALSE))</f>
        <v/>
      </c>
      <c r="H351" s="281" t="str">
        <f>IF(FrontPage!$E$3=1,F351&amp;G351,D351&amp;E351)</f>
        <v>Home care</v>
      </c>
    </row>
    <row r="352" spans="1:8" s="1" customFormat="1" x14ac:dyDescent="0.25">
      <c r="A352" s="1" t="str">
        <f t="shared" si="5"/>
        <v>RO3_33</v>
      </c>
      <c r="B352" s="1" t="s">
        <v>6</v>
      </c>
      <c r="C352" s="1">
        <v>33</v>
      </c>
      <c r="D352" s="1" t="s">
        <v>111</v>
      </c>
      <c r="F352" s="273" t="str">
        <f>VLOOKUP(D352,Translate!$A$3:$D$1213,3,FALSE)</f>
        <v>Gofal dydd</v>
      </c>
      <c r="G352" s="273" t="str">
        <f>IF(E352="","",VLOOKUP(E352,Translate!$G$3:$H$1208,2,FALSE))</f>
        <v/>
      </c>
      <c r="H352" s="281" t="str">
        <f>IF(FrontPage!$E$3=1,F352&amp;G352,D352&amp;E352)</f>
        <v>Day care</v>
      </c>
    </row>
    <row r="353" spans="1:8" s="1" customFormat="1" x14ac:dyDescent="0.25">
      <c r="A353" s="1" t="str">
        <f t="shared" si="5"/>
        <v>RO3_34</v>
      </c>
      <c r="B353" s="1" t="s">
        <v>6</v>
      </c>
      <c r="C353" s="1">
        <v>34</v>
      </c>
      <c r="D353" s="1" t="s">
        <v>105</v>
      </c>
      <c r="F353" s="273" t="str">
        <f>VLOOKUP(D353,Translate!$A$3:$D$1213,3,FALSE)</f>
        <v>Cyfarpar ac addasiadau</v>
      </c>
      <c r="G353" s="273" t="str">
        <f>IF(E353="","",VLOOKUP(E353,Translate!$G$3:$H$1208,2,FALSE))</f>
        <v/>
      </c>
      <c r="H353" s="281" t="str">
        <f>IF(FrontPage!$E$3=1,F353&amp;G353,D353&amp;E353)</f>
        <v>Equipment and adaptations</v>
      </c>
    </row>
    <row r="354" spans="1:8" s="1" customFormat="1" x14ac:dyDescent="0.25">
      <c r="A354" s="1" t="str">
        <f t="shared" si="5"/>
        <v>RO3_35</v>
      </c>
      <c r="B354" s="1" t="s">
        <v>6</v>
      </c>
      <c r="C354" s="1">
        <v>35</v>
      </c>
      <c r="D354" s="1" t="s">
        <v>606</v>
      </c>
      <c r="F354" s="273" t="str">
        <f>VLOOKUP(D354,Translate!$A$3:$D$1213,3,FALSE)</f>
        <v>Prydau</v>
      </c>
      <c r="G354" s="273" t="str">
        <f>IF(E354="","",VLOOKUP(E354,Translate!$G$3:$H$1208,2,FALSE))</f>
        <v/>
      </c>
      <c r="H354" s="281" t="str">
        <f>IF(FrontPage!$E$3=1,F354&amp;G354,D354&amp;E354)</f>
        <v>Meals</v>
      </c>
    </row>
    <row r="355" spans="1:8" s="1" customFormat="1" x14ac:dyDescent="0.25">
      <c r="A355" s="1" t="str">
        <f t="shared" si="5"/>
        <v>RO3_36</v>
      </c>
      <c r="B355" s="1" t="s">
        <v>6</v>
      </c>
      <c r="C355" s="1">
        <v>36</v>
      </c>
      <c r="D355" s="1" t="s">
        <v>112</v>
      </c>
      <c r="F355" s="273" t="str">
        <f>VLOOKUP(D355,Translate!$A$3:$D$1213,3,FALSE)</f>
        <v>Gwasanaethau eraill i bobl hŷn</v>
      </c>
      <c r="G355" s="273" t="str">
        <f>IF(E355="","",VLOOKUP(E355,Translate!$G$3:$H$1208,2,FALSE))</f>
        <v/>
      </c>
      <c r="H355" s="281" t="str">
        <f>IF(FrontPage!$E$3=1,F355&amp;G355,D355&amp;E355)</f>
        <v>Other services to older people</v>
      </c>
    </row>
    <row r="356" spans="1:8" s="1" customFormat="1" x14ac:dyDescent="0.25">
      <c r="C356" s="1115">
        <v>36.5</v>
      </c>
      <c r="D356" s="1" t="s">
        <v>3532</v>
      </c>
      <c r="F356" s="273" t="str">
        <f>VLOOKUP(D356,Translate!$A$3:$D$1304,3,FALSE)</f>
        <v>COVID-19 - pobl hŷn (65 oed a hŷn)</v>
      </c>
      <c r="G356" s="273" t="str">
        <f>IF(E356="","",VLOOKUP(E356,Translate!$G$3:$H$1208,2,FALSE))</f>
        <v/>
      </c>
      <c r="H356" s="281" t="str">
        <f>IF(FrontPage!$E$3=1,F356&amp;G356,D356&amp;E356)</f>
        <v>COVID-19 - Older people (aged 65 and over)</v>
      </c>
    </row>
    <row r="357" spans="1:8" x14ac:dyDescent="0.25">
      <c r="A357" s="1" t="str">
        <f t="shared" si="5"/>
        <v>RO3_37</v>
      </c>
      <c r="B357" s="1" t="s">
        <v>6</v>
      </c>
      <c r="C357" s="281">
        <v>37</v>
      </c>
      <c r="D357" s="281" t="s">
        <v>1521</v>
      </c>
      <c r="E357" s="281" t="s">
        <v>1522</v>
      </c>
      <c r="F357" s="273" t="str">
        <f>VLOOKUP(D357,Translate!$A$3:$D$1213,3,FALSE)</f>
        <v>Cyfanswm pobl hŷn (65 oed a hŷn)</v>
      </c>
      <c r="G357" s="273" t="str">
        <f>IF(E357="","",VLOOKUP(E357,Translate!$G$3:$H$1208,2,FALSE))</f>
        <v xml:space="preserve"> (llinellau 27 i 36)</v>
      </c>
      <c r="H357" s="281" t="str">
        <f>IF(FrontPage!$E$3=1,F357&amp;G357,D357&amp;E357)</f>
        <v>Total older people (aged 65 and over) (lines 27 to 36)</v>
      </c>
    </row>
    <row r="358" spans="1:8" s="1" customFormat="1" x14ac:dyDescent="0.25">
      <c r="A358" s="1" t="str">
        <f t="shared" si="5"/>
        <v>RO3_37.1</v>
      </c>
      <c r="B358" s="1" t="s">
        <v>6</v>
      </c>
      <c r="C358" s="1">
        <v>37.1</v>
      </c>
      <c r="D358" s="1" t="s">
        <v>108</v>
      </c>
      <c r="F358" s="273" t="str">
        <f>VLOOKUP(D358,Translate!$A$3:$D$1213,3,FALSE)</f>
        <v>Ac o hynny, taliadau i'r sector gwirfoddol</v>
      </c>
      <c r="G358" s="273" t="str">
        <f>IF(E358="","",VLOOKUP(E358,Translate!$G$3:$H$1208,2,FALSE))</f>
        <v/>
      </c>
      <c r="H358" s="281" t="str">
        <f>IF(FrontPage!$E$3=1,F358&amp;G358,D358&amp;E358)</f>
        <v>Of which payments to the voluntary sector</v>
      </c>
    </row>
    <row r="359" spans="1:8" s="1" customFormat="1" x14ac:dyDescent="0.25">
      <c r="A359" s="1" t="str">
        <f t="shared" si="5"/>
        <v>RO3_</v>
      </c>
      <c r="B359" s="1" t="s">
        <v>6</v>
      </c>
      <c r="D359" s="1" t="s">
        <v>383</v>
      </c>
      <c r="F359" s="273" t="str">
        <f>VLOOKUP(D359,Translate!$A$3:$D$1213,3,FALSE)</f>
        <v>Oedolion o dan 65 oed sydd ag anabledd corfforol neu nam ar y synhwyrau</v>
      </c>
      <c r="G359" s="273" t="str">
        <f>IF(E359="","",VLOOKUP(E359,Translate!$G$3:$H$1208,2,FALSE))</f>
        <v/>
      </c>
      <c r="H359" s="281" t="str">
        <f>IF(FrontPage!$E$3=1,F359&amp;G359,D359&amp;E359)</f>
        <v>Adults aged under 65 with a physical disability or sensory impairment</v>
      </c>
    </row>
    <row r="360" spans="1:8" s="1" customFormat="1" x14ac:dyDescent="0.25">
      <c r="A360" s="1" t="str">
        <f t="shared" si="5"/>
        <v>RO3_38</v>
      </c>
      <c r="B360" s="1" t="s">
        <v>6</v>
      </c>
      <c r="C360" s="1">
        <v>38</v>
      </c>
      <c r="D360" s="1" t="s">
        <v>109</v>
      </c>
      <c r="F360" s="273" t="str">
        <f>VLOOKUP(D360,Translate!$A$3:$D$1213,3,FALSE)</f>
        <v>Asesu a rheoli gofal</v>
      </c>
      <c r="G360" s="273" t="str">
        <f>IF(E360="","",VLOOKUP(E360,Translate!$G$3:$H$1208,2,FALSE))</f>
        <v/>
      </c>
      <c r="H360" s="281" t="str">
        <f>IF(FrontPage!$E$3=1,F360&amp;G360,D360&amp;E360)</f>
        <v>Assessment and care management</v>
      </c>
    </row>
    <row r="361" spans="1:8" s="1" customFormat="1" x14ac:dyDescent="0.25">
      <c r="A361" s="1" t="str">
        <f t="shared" si="5"/>
        <v>RO3_39</v>
      </c>
      <c r="B361" s="1" t="s">
        <v>6</v>
      </c>
      <c r="C361" s="1">
        <v>39</v>
      </c>
      <c r="D361" s="1" t="s">
        <v>149</v>
      </c>
      <c r="F361" s="273" t="str">
        <f>VLOOKUP(D361,Translate!$A$3:$D$1213,3,FALSE)</f>
        <v>Lleoliadau gofal nyrsio</v>
      </c>
      <c r="G361" s="273" t="str">
        <f>IF(E361="","",VLOOKUP(E361,Translate!$G$3:$H$1208,2,FALSE))</f>
        <v/>
      </c>
      <c r="H361" s="281" t="str">
        <f>IF(FrontPage!$E$3=1,F361&amp;G361,D361&amp;E361)</f>
        <v>Nursing care placements</v>
      </c>
    </row>
    <row r="362" spans="1:8" s="1" customFormat="1" x14ac:dyDescent="0.25">
      <c r="A362" s="1" t="str">
        <f t="shared" si="5"/>
        <v>RO3_40</v>
      </c>
      <c r="B362" s="1" t="s">
        <v>6</v>
      </c>
      <c r="C362" s="1">
        <v>40</v>
      </c>
      <c r="D362" s="1" t="s">
        <v>148</v>
      </c>
      <c r="F362" s="273" t="str">
        <f>VLOOKUP(D362,Translate!$A$3:$D$1213,3,FALSE)</f>
        <v>Lleoliadau gofal preswyl</v>
      </c>
      <c r="G362" s="273" t="str">
        <f>IF(E362="","",VLOOKUP(E362,Translate!$G$3:$H$1208,2,FALSE))</f>
        <v/>
      </c>
      <c r="H362" s="281" t="str">
        <f>IF(FrontPage!$E$3=1,F362&amp;G362,D362&amp;E362)</f>
        <v>Residential care placements</v>
      </c>
    </row>
    <row r="363" spans="1:8" s="1" customFormat="1" x14ac:dyDescent="0.25">
      <c r="A363" s="1" t="str">
        <f t="shared" si="5"/>
        <v>RO3_41</v>
      </c>
      <c r="B363" s="1" t="s">
        <v>6</v>
      </c>
      <c r="C363" s="1">
        <v>41</v>
      </c>
      <c r="D363" s="1" t="s">
        <v>110</v>
      </c>
      <c r="F363" s="273" t="str">
        <f>VLOOKUP(D363,Translate!$A$3:$D$1213,3,FALSE)</f>
        <v>Llety â chymorth a llety arall</v>
      </c>
      <c r="G363" s="273" t="str">
        <f>IF(E363="","",VLOOKUP(E363,Translate!$G$3:$H$1208,2,FALSE))</f>
        <v/>
      </c>
      <c r="H363" s="281" t="str">
        <f>IF(FrontPage!$E$3=1,F363&amp;G363,D363&amp;E363)</f>
        <v>Supported and other accommodation</v>
      </c>
    </row>
    <row r="364" spans="1:8" s="1" customFormat="1" x14ac:dyDescent="0.25">
      <c r="A364" s="1" t="str">
        <f t="shared" si="5"/>
        <v>RO3_42</v>
      </c>
      <c r="B364" s="1" t="s">
        <v>6</v>
      </c>
      <c r="C364" s="1">
        <v>42</v>
      </c>
      <c r="D364" s="1" t="s">
        <v>103</v>
      </c>
      <c r="F364" s="273" t="str">
        <f>VLOOKUP(D364,Translate!$A$3:$D$1213,3,FALSE)</f>
        <v>Taliadau uniongyrchol</v>
      </c>
      <c r="G364" s="273" t="str">
        <f>IF(E364="","",VLOOKUP(E364,Translate!$G$3:$H$1208,2,FALSE))</f>
        <v/>
      </c>
      <c r="H364" s="281" t="str">
        <f>IF(FrontPage!$E$3=1,F364&amp;G364,D364&amp;E364)</f>
        <v>Direct payments</v>
      </c>
    </row>
    <row r="365" spans="1:8" s="1" customFormat="1" x14ac:dyDescent="0.25">
      <c r="A365" s="1" t="str">
        <f t="shared" si="5"/>
        <v>RO3_43</v>
      </c>
      <c r="B365" s="1" t="s">
        <v>6</v>
      </c>
      <c r="C365" s="1">
        <v>43</v>
      </c>
      <c r="D365" s="1" t="s">
        <v>104</v>
      </c>
      <c r="F365" s="273" t="str">
        <f>VLOOKUP(D365,Translate!$A$3:$D$1213,3,FALSE)</f>
        <v>Gofal cartref</v>
      </c>
      <c r="G365" s="273" t="str">
        <f>IF(E365="","",VLOOKUP(E365,Translate!$G$3:$H$1208,2,FALSE))</f>
        <v/>
      </c>
      <c r="H365" s="281" t="str">
        <f>IF(FrontPage!$E$3=1,F365&amp;G365,D365&amp;E365)</f>
        <v>Home care</v>
      </c>
    </row>
    <row r="366" spans="1:8" s="1" customFormat="1" x14ac:dyDescent="0.25">
      <c r="A366" s="1" t="str">
        <f t="shared" si="5"/>
        <v>RO3_44</v>
      </c>
      <c r="B366" s="1" t="s">
        <v>6</v>
      </c>
      <c r="C366" s="1">
        <v>44</v>
      </c>
      <c r="D366" s="1" t="s">
        <v>111</v>
      </c>
      <c r="F366" s="273" t="str">
        <f>VLOOKUP(D366,Translate!$A$3:$D$1213,3,FALSE)</f>
        <v>Gofal dydd</v>
      </c>
      <c r="G366" s="273" t="str">
        <f>IF(E366="","",VLOOKUP(E366,Translate!$G$3:$H$1208,2,FALSE))</f>
        <v/>
      </c>
      <c r="H366" s="281" t="str">
        <f>IF(FrontPage!$E$3=1,F366&amp;G366,D366&amp;E366)</f>
        <v>Day care</v>
      </c>
    </row>
    <row r="367" spans="1:8" s="1" customFormat="1" x14ac:dyDescent="0.25">
      <c r="A367" s="1" t="str">
        <f t="shared" si="5"/>
        <v>RO3_45</v>
      </c>
      <c r="B367" s="1" t="s">
        <v>6</v>
      </c>
      <c r="C367" s="1">
        <v>45</v>
      </c>
      <c r="D367" s="1" t="s">
        <v>105</v>
      </c>
      <c r="F367" s="273" t="str">
        <f>VLOOKUP(D367,Translate!$A$3:$D$1213,3,FALSE)</f>
        <v>Cyfarpar ac addasiadau</v>
      </c>
      <c r="G367" s="273" t="str">
        <f>IF(E367="","",VLOOKUP(E367,Translate!$G$3:$H$1208,2,FALSE))</f>
        <v/>
      </c>
      <c r="H367" s="281" t="str">
        <f>IF(FrontPage!$E$3=1,F367&amp;G367,D367&amp;E367)</f>
        <v>Equipment and adaptations</v>
      </c>
    </row>
    <row r="368" spans="1:8" s="1" customFormat="1" x14ac:dyDescent="0.25">
      <c r="A368" s="1" t="str">
        <f t="shared" si="5"/>
        <v>RO3_46</v>
      </c>
      <c r="B368" s="1" t="s">
        <v>6</v>
      </c>
      <c r="C368" s="1">
        <v>46</v>
      </c>
      <c r="D368" s="1" t="s">
        <v>606</v>
      </c>
      <c r="F368" s="273" t="str">
        <f>VLOOKUP(D368,Translate!$A$3:$D$1213,3,FALSE)</f>
        <v>Prydau</v>
      </c>
      <c r="G368" s="273" t="str">
        <f>IF(E368="","",VLOOKUP(E368,Translate!$G$3:$H$1208,2,FALSE))</f>
        <v/>
      </c>
      <c r="H368" s="281" t="str">
        <f>IF(FrontPage!$E$3=1,F368&amp;G368,D368&amp;E368)</f>
        <v>Meals</v>
      </c>
    </row>
    <row r="369" spans="1:8" s="1" customFormat="1" ht="25" x14ac:dyDescent="0.25">
      <c r="A369" s="1" t="str">
        <f t="shared" si="5"/>
        <v>RO3_47</v>
      </c>
      <c r="B369" s="1" t="s">
        <v>6</v>
      </c>
      <c r="C369" s="1">
        <v>47</v>
      </c>
      <c r="D369" s="1" t="s">
        <v>113</v>
      </c>
      <c r="F369" s="273" t="str">
        <f>VLOOKUP(D369,Translate!$A$3:$D$1213,3,FALSE)</f>
        <v>Gwasanaethau eraill i oedolion o dan 65 oed sydd ag anabledd corfforol neu nam ar eu synhwyrau</v>
      </c>
      <c r="G369" s="273" t="str">
        <f>IF(E369="","",VLOOKUP(E369,Translate!$G$3:$H$1208,2,FALSE))</f>
        <v/>
      </c>
      <c r="H369" s="281" t="str">
        <f>IF(FrontPage!$E$3=1,F369&amp;G369,D369&amp;E369)</f>
        <v>Other services to adults aged under 65 with a physical disability or sensory impairment</v>
      </c>
    </row>
    <row r="370" spans="1:8" x14ac:dyDescent="0.25">
      <c r="A370" s="1" t="str">
        <f t="shared" si="5"/>
        <v>RO3_48</v>
      </c>
      <c r="B370" s="1" t="s">
        <v>6</v>
      </c>
      <c r="C370" s="281">
        <v>48</v>
      </c>
      <c r="D370" s="281" t="s">
        <v>1523</v>
      </c>
      <c r="E370" s="281" t="s">
        <v>1524</v>
      </c>
      <c r="F370" s="273" t="str">
        <f>VLOOKUP(D370,Translate!$A$3:$D$1213,3,FALSE)</f>
        <v>Cyfanswm oedolion o dan 65 oed ag anabledd corfforol</v>
      </c>
      <c r="G370" s="273" t="str">
        <f>IF(E370="","",VLOOKUP(E370,Translate!$G$3:$H$1208,2,FALSE))</f>
        <v xml:space="preserve"> (llinellau 38 i 47)</v>
      </c>
      <c r="H370" s="281" t="str">
        <f>IF(FrontPage!$E$3=1,F370&amp;G370,D370&amp;E370)</f>
        <v>Total adults aged under 65 with a physical disability etc. (lines 38 to 47)</v>
      </c>
    </row>
    <row r="371" spans="1:8" s="1" customFormat="1" x14ac:dyDescent="0.25">
      <c r="A371" s="1" t="str">
        <f t="shared" si="5"/>
        <v>RO3_48.1</v>
      </c>
      <c r="B371" s="1" t="s">
        <v>6</v>
      </c>
      <c r="C371" s="1">
        <v>48.1</v>
      </c>
      <c r="D371" s="1" t="s">
        <v>108</v>
      </c>
      <c r="F371" s="273" t="str">
        <f>VLOOKUP(D371,Translate!$A$3:$D$1213,3,FALSE)</f>
        <v>Ac o hynny, taliadau i'r sector gwirfoddol</v>
      </c>
      <c r="G371" s="273" t="str">
        <f>IF(E371="","",VLOOKUP(E371,Translate!$G$3:$H$1208,2,FALSE))</f>
        <v/>
      </c>
      <c r="H371" s="281" t="str">
        <f>IF(FrontPage!$E$3=1,F371&amp;G371,D371&amp;E371)</f>
        <v>Of which payments to the voluntary sector</v>
      </c>
    </row>
    <row r="372" spans="1:8" s="1" customFormat="1" x14ac:dyDescent="0.25">
      <c r="A372" s="1" t="str">
        <f t="shared" si="5"/>
        <v>RO3_</v>
      </c>
      <c r="B372" s="1" t="s">
        <v>6</v>
      </c>
      <c r="D372" s="1" t="s">
        <v>134</v>
      </c>
      <c r="F372" s="273" t="str">
        <f>VLOOKUP(D372,Translate!$A$3:$D$1213,3,FALSE)</f>
        <v>Oedolion o dan 65 oed sydd ag anableddau dysgu</v>
      </c>
      <c r="G372" s="273" t="str">
        <f>IF(E372="","",VLOOKUP(E372,Translate!$G$3:$H$1208,2,FALSE))</f>
        <v/>
      </c>
      <c r="H372" s="281" t="str">
        <f>IF(FrontPage!$E$3=1,F372&amp;G372,D372&amp;E372)</f>
        <v>Adults aged under 65 with learning disabilities</v>
      </c>
    </row>
    <row r="373" spans="1:8" s="1" customFormat="1" x14ac:dyDescent="0.25">
      <c r="A373" s="1" t="str">
        <f t="shared" si="5"/>
        <v>RO3_49</v>
      </c>
      <c r="B373" s="1" t="s">
        <v>6</v>
      </c>
      <c r="C373" s="1">
        <v>49</v>
      </c>
      <c r="D373" s="1" t="s">
        <v>109</v>
      </c>
      <c r="F373" s="273" t="str">
        <f>VLOOKUP(D373,Translate!$A$3:$D$1213,3,FALSE)</f>
        <v>Asesu a rheoli gofal</v>
      </c>
      <c r="G373" s="273" t="str">
        <f>IF(E373="","",VLOOKUP(E373,Translate!$G$3:$H$1208,2,FALSE))</f>
        <v/>
      </c>
      <c r="H373" s="281" t="str">
        <f>IF(FrontPage!$E$3=1,F373&amp;G373,D373&amp;E373)</f>
        <v>Assessment and care management</v>
      </c>
    </row>
    <row r="374" spans="1:8" s="1" customFormat="1" x14ac:dyDescent="0.25">
      <c r="A374" s="1" t="str">
        <f t="shared" si="5"/>
        <v>RO3_50</v>
      </c>
      <c r="B374" s="1" t="s">
        <v>6</v>
      </c>
      <c r="C374" s="1">
        <v>50</v>
      </c>
      <c r="D374" s="1" t="s">
        <v>149</v>
      </c>
      <c r="F374" s="273" t="str">
        <f>VLOOKUP(D374,Translate!$A$3:$D$1213,3,FALSE)</f>
        <v>Lleoliadau gofal nyrsio</v>
      </c>
      <c r="G374" s="273" t="str">
        <f>IF(E374="","",VLOOKUP(E374,Translate!$G$3:$H$1208,2,FALSE))</f>
        <v/>
      </c>
      <c r="H374" s="281" t="str">
        <f>IF(FrontPage!$E$3=1,F374&amp;G374,D374&amp;E374)</f>
        <v>Nursing care placements</v>
      </c>
    </row>
    <row r="375" spans="1:8" s="1" customFormat="1" x14ac:dyDescent="0.25">
      <c r="A375" s="1" t="str">
        <f t="shared" si="5"/>
        <v>RO3_51</v>
      </c>
      <c r="B375" s="1" t="s">
        <v>6</v>
      </c>
      <c r="C375" s="1">
        <v>51</v>
      </c>
      <c r="D375" s="1" t="s">
        <v>148</v>
      </c>
      <c r="F375" s="273" t="str">
        <f>VLOOKUP(D375,Translate!$A$3:$D$1213,3,FALSE)</f>
        <v>Lleoliadau gofal preswyl</v>
      </c>
      <c r="G375" s="273" t="str">
        <f>IF(E375="","",VLOOKUP(E375,Translate!$G$3:$H$1208,2,FALSE))</f>
        <v/>
      </c>
      <c r="H375" s="281" t="str">
        <f>IF(FrontPage!$E$3=1,F375&amp;G375,D375&amp;E375)</f>
        <v>Residential care placements</v>
      </c>
    </row>
    <row r="376" spans="1:8" s="1" customFormat="1" x14ac:dyDescent="0.25">
      <c r="A376" s="1" t="str">
        <f t="shared" si="5"/>
        <v>RO3_52</v>
      </c>
      <c r="B376" s="1" t="s">
        <v>6</v>
      </c>
      <c r="C376" s="1">
        <v>52</v>
      </c>
      <c r="D376" s="1" t="s">
        <v>110</v>
      </c>
      <c r="F376" s="273" t="str">
        <f>VLOOKUP(D376,Translate!$A$3:$D$1213,3,FALSE)</f>
        <v>Llety â chymorth a llety arall</v>
      </c>
      <c r="G376" s="273" t="str">
        <f>IF(E376="","",VLOOKUP(E376,Translate!$G$3:$H$1208,2,FALSE))</f>
        <v/>
      </c>
      <c r="H376" s="281" t="str">
        <f>IF(FrontPage!$E$3=1,F376&amp;G376,D376&amp;E376)</f>
        <v>Supported and other accommodation</v>
      </c>
    </row>
    <row r="377" spans="1:8" s="1" customFormat="1" x14ac:dyDescent="0.25">
      <c r="A377" s="1" t="str">
        <f t="shared" si="5"/>
        <v>RO3_53</v>
      </c>
      <c r="B377" s="1" t="s">
        <v>6</v>
      </c>
      <c r="C377" s="1">
        <v>53</v>
      </c>
      <c r="D377" s="1" t="s">
        <v>103</v>
      </c>
      <c r="F377" s="273" t="str">
        <f>VLOOKUP(D377,Translate!$A$3:$D$1213,3,FALSE)</f>
        <v>Taliadau uniongyrchol</v>
      </c>
      <c r="G377" s="273" t="str">
        <f>IF(E377="","",VLOOKUP(E377,Translate!$G$3:$H$1208,2,FALSE))</f>
        <v/>
      </c>
      <c r="H377" s="281" t="str">
        <f>IF(FrontPage!$E$3=1,F377&amp;G377,D377&amp;E377)</f>
        <v>Direct payments</v>
      </c>
    </row>
    <row r="378" spans="1:8" s="1" customFormat="1" x14ac:dyDescent="0.25">
      <c r="A378" s="1" t="str">
        <f t="shared" si="5"/>
        <v>RO3_54</v>
      </c>
      <c r="B378" s="1" t="s">
        <v>6</v>
      </c>
      <c r="C378" s="1">
        <v>54</v>
      </c>
      <c r="D378" s="1" t="s">
        <v>104</v>
      </c>
      <c r="F378" s="273" t="str">
        <f>VLOOKUP(D378,Translate!$A$3:$D$1213,3,FALSE)</f>
        <v>Gofal cartref</v>
      </c>
      <c r="G378" s="273" t="str">
        <f>IF(E378="","",VLOOKUP(E378,Translate!$G$3:$H$1208,2,FALSE))</f>
        <v/>
      </c>
      <c r="H378" s="281" t="str">
        <f>IF(FrontPage!$E$3=1,F378&amp;G378,D378&amp;E378)</f>
        <v>Home care</v>
      </c>
    </row>
    <row r="379" spans="1:8" s="1" customFormat="1" x14ac:dyDescent="0.25">
      <c r="A379" s="1" t="str">
        <f t="shared" si="5"/>
        <v>RO3_55</v>
      </c>
      <c r="B379" s="1" t="s">
        <v>6</v>
      </c>
      <c r="C379" s="1">
        <v>55</v>
      </c>
      <c r="D379" s="1" t="s">
        <v>111</v>
      </c>
      <c r="F379" s="273" t="str">
        <f>VLOOKUP(D379,Translate!$A$3:$D$1213,3,FALSE)</f>
        <v>Gofal dydd</v>
      </c>
      <c r="G379" s="273" t="str">
        <f>IF(E379="","",VLOOKUP(E379,Translate!$G$3:$H$1208,2,FALSE))</f>
        <v/>
      </c>
      <c r="H379" s="281" t="str">
        <f>IF(FrontPage!$E$3=1,F379&amp;G379,D379&amp;E379)</f>
        <v>Day care</v>
      </c>
    </row>
    <row r="380" spans="1:8" s="1" customFormat="1" x14ac:dyDescent="0.25">
      <c r="A380" s="1" t="str">
        <f t="shared" si="5"/>
        <v>RO3_56</v>
      </c>
      <c r="B380" s="1" t="s">
        <v>6</v>
      </c>
      <c r="C380" s="1">
        <v>56</v>
      </c>
      <c r="D380" s="1" t="s">
        <v>105</v>
      </c>
      <c r="F380" s="273" t="str">
        <f>VLOOKUP(D380,Translate!$A$3:$D$1213,3,FALSE)</f>
        <v>Cyfarpar ac addasiadau</v>
      </c>
      <c r="G380" s="273" t="str">
        <f>IF(E380="","",VLOOKUP(E380,Translate!$G$3:$H$1208,2,FALSE))</f>
        <v/>
      </c>
      <c r="H380" s="281" t="str">
        <f>IF(FrontPage!$E$3=1,F380&amp;G380,D380&amp;E380)</f>
        <v>Equipment and adaptations</v>
      </c>
    </row>
    <row r="381" spans="1:8" s="1" customFormat="1" x14ac:dyDescent="0.25">
      <c r="A381" s="1" t="str">
        <f t="shared" si="5"/>
        <v>RO3_57</v>
      </c>
      <c r="B381" s="1" t="s">
        <v>6</v>
      </c>
      <c r="C381" s="1">
        <v>57</v>
      </c>
      <c r="D381" s="1" t="s">
        <v>606</v>
      </c>
      <c r="F381" s="273" t="str">
        <f>VLOOKUP(D381,Translate!$A$3:$D$1213,3,FALSE)</f>
        <v>Prydau</v>
      </c>
      <c r="G381" s="273" t="str">
        <f>IF(E381="","",VLOOKUP(E381,Translate!$G$3:$H$1208,2,FALSE))</f>
        <v/>
      </c>
      <c r="H381" s="281" t="str">
        <f>IF(FrontPage!$E$3=1,F381&amp;G381,D381&amp;E381)</f>
        <v>Meals</v>
      </c>
    </row>
    <row r="382" spans="1:8" s="1" customFormat="1" x14ac:dyDescent="0.25">
      <c r="A382" s="1" t="str">
        <f t="shared" si="5"/>
        <v>RO3_58</v>
      </c>
      <c r="B382" s="1" t="s">
        <v>6</v>
      </c>
      <c r="C382" s="1">
        <v>58</v>
      </c>
      <c r="D382" s="1" t="s">
        <v>114</v>
      </c>
      <c r="F382" s="273" t="str">
        <f>VLOOKUP(D382,Translate!$A$3:$D$1213,3,FALSE)</f>
        <v>Gwasanaethau eraill i oedolion o dan 65 oed sydd ag anableddau dysgu</v>
      </c>
      <c r="G382" s="273" t="str">
        <f>IF(E382="","",VLOOKUP(E382,Translate!$G$3:$H$1208,2,FALSE))</f>
        <v/>
      </c>
      <c r="H382" s="281" t="str">
        <f>IF(FrontPage!$E$3=1,F382&amp;G382,D382&amp;E382)</f>
        <v>Other services to adults aged under 65 with learning disabilities</v>
      </c>
    </row>
    <row r="383" spans="1:8" x14ac:dyDescent="0.25">
      <c r="A383" s="1" t="str">
        <f t="shared" si="5"/>
        <v>RO3_59</v>
      </c>
      <c r="B383" s="1" t="s">
        <v>6</v>
      </c>
      <c r="C383" s="281">
        <v>59</v>
      </c>
      <c r="D383" s="281" t="s">
        <v>1525</v>
      </c>
      <c r="E383" s="281" t="s">
        <v>1526</v>
      </c>
      <c r="F383" s="273" t="str">
        <f>VLOOKUP(D383,Translate!$A$3:$D$1213,3,FALSE)</f>
        <v xml:space="preserve">Cyfanswm yr oedolion o dan 65 oed sydd ag anableddau dysgu </v>
      </c>
      <c r="G383" s="273" t="str">
        <f>IF(E383="","",VLOOKUP(E383,Translate!$G$3:$H$1208,2,FALSE))</f>
        <v xml:space="preserve"> (llinellau 49 i 58)</v>
      </c>
      <c r="H383" s="281" t="str">
        <f>IF(FrontPage!$E$3=1,F383&amp;G383,D383&amp;E383)</f>
        <v>Total adults aged under 65 with learning disabilities (lines 49 to 58)</v>
      </c>
    </row>
    <row r="384" spans="1:8" s="1" customFormat="1" x14ac:dyDescent="0.25">
      <c r="A384" s="1" t="str">
        <f t="shared" si="5"/>
        <v>RO3_59.1</v>
      </c>
      <c r="B384" s="1" t="s">
        <v>6</v>
      </c>
      <c r="C384" s="1">
        <v>59.1</v>
      </c>
      <c r="D384" s="1" t="s">
        <v>108</v>
      </c>
      <c r="F384" s="273" t="str">
        <f>VLOOKUP(D384,Translate!$A$3:$D$1213,3,FALSE)</f>
        <v>Ac o hynny, taliadau i'r sector gwirfoddol</v>
      </c>
      <c r="G384" s="273" t="str">
        <f>IF(E384="","",VLOOKUP(E384,Translate!$G$3:$H$1208,2,FALSE))</f>
        <v/>
      </c>
      <c r="H384" s="281" t="str">
        <f>IF(FrontPage!$E$3=1,F384&amp;G384,D384&amp;E384)</f>
        <v>Of which payments to the voluntary sector</v>
      </c>
    </row>
    <row r="385" spans="1:8" s="1" customFormat="1" x14ac:dyDescent="0.25">
      <c r="A385" s="1" t="str">
        <f t="shared" si="5"/>
        <v>RO3_</v>
      </c>
      <c r="B385" s="1" t="s">
        <v>6</v>
      </c>
      <c r="D385" s="1" t="s">
        <v>133</v>
      </c>
      <c r="F385" s="273" t="str">
        <f>VLOOKUP(D385,Translate!$A$3:$D$1213,3,FALSE)</f>
        <v>Oedolion o dan 65 oed sydd ag anghenion iechyd meddwl</v>
      </c>
      <c r="G385" s="273" t="str">
        <f>IF(E385="","",VLOOKUP(E385,Translate!$G$3:$H$1208,2,FALSE))</f>
        <v/>
      </c>
      <c r="H385" s="281" t="str">
        <f>IF(FrontPage!$E$3=1,F385&amp;G385,D385&amp;E385)</f>
        <v>Adults aged under 65 with mental health needs</v>
      </c>
    </row>
    <row r="386" spans="1:8" s="1" customFormat="1" x14ac:dyDescent="0.25">
      <c r="A386" s="1" t="str">
        <f t="shared" si="5"/>
        <v>RO3_60</v>
      </c>
      <c r="B386" s="1" t="s">
        <v>6</v>
      </c>
      <c r="C386" s="1">
        <v>60</v>
      </c>
      <c r="D386" s="1" t="s">
        <v>109</v>
      </c>
      <c r="F386" s="273" t="str">
        <f>VLOOKUP(D386,Translate!$A$3:$D$1213,3,FALSE)</f>
        <v>Asesu a rheoli gofal</v>
      </c>
      <c r="G386" s="273" t="str">
        <f>IF(E386="","",VLOOKUP(E386,Translate!$G$3:$H$1208,2,FALSE))</f>
        <v/>
      </c>
      <c r="H386" s="281" t="str">
        <f>IF(FrontPage!$E$3=1,F386&amp;G386,D386&amp;E386)</f>
        <v>Assessment and care management</v>
      </c>
    </row>
    <row r="387" spans="1:8" s="1" customFormat="1" x14ac:dyDescent="0.25">
      <c r="A387" s="1" t="str">
        <f t="shared" si="5"/>
        <v>RO3_61</v>
      </c>
      <c r="B387" s="1" t="s">
        <v>6</v>
      </c>
      <c r="C387" s="1">
        <v>61</v>
      </c>
      <c r="D387" s="1" t="s">
        <v>149</v>
      </c>
      <c r="F387" s="273" t="str">
        <f>VLOOKUP(D387,Translate!$A$3:$D$1213,3,FALSE)</f>
        <v>Lleoliadau gofal nyrsio</v>
      </c>
      <c r="G387" s="273" t="str">
        <f>IF(E387="","",VLOOKUP(E387,Translate!$G$3:$H$1208,2,FALSE))</f>
        <v/>
      </c>
      <c r="H387" s="281" t="str">
        <f>IF(FrontPage!$E$3=1,F387&amp;G387,D387&amp;E387)</f>
        <v>Nursing care placements</v>
      </c>
    </row>
    <row r="388" spans="1:8" s="1" customFormat="1" x14ac:dyDescent="0.25">
      <c r="A388" s="1" t="str">
        <f t="shared" si="5"/>
        <v>RO3_62</v>
      </c>
      <c r="B388" s="1" t="s">
        <v>6</v>
      </c>
      <c r="C388" s="1">
        <v>62</v>
      </c>
      <c r="D388" s="1" t="s">
        <v>148</v>
      </c>
      <c r="F388" s="273" t="str">
        <f>VLOOKUP(D388,Translate!$A$3:$D$1213,3,FALSE)</f>
        <v>Lleoliadau gofal preswyl</v>
      </c>
      <c r="G388" s="273" t="str">
        <f>IF(E388="","",VLOOKUP(E388,Translate!$G$3:$H$1208,2,FALSE))</f>
        <v/>
      </c>
      <c r="H388" s="281" t="str">
        <f>IF(FrontPage!$E$3=1,F388&amp;G388,D388&amp;E388)</f>
        <v>Residential care placements</v>
      </c>
    </row>
    <row r="389" spans="1:8" s="1" customFormat="1" x14ac:dyDescent="0.25">
      <c r="A389" s="1" t="str">
        <f t="shared" si="5"/>
        <v>RO3_63</v>
      </c>
      <c r="B389" s="1" t="s">
        <v>6</v>
      </c>
      <c r="C389" s="1">
        <v>63</v>
      </c>
      <c r="D389" s="1" t="s">
        <v>110</v>
      </c>
      <c r="F389" s="273" t="str">
        <f>VLOOKUP(D389,Translate!$A$3:$D$1213,3,FALSE)</f>
        <v>Llety â chymorth a llety arall</v>
      </c>
      <c r="G389" s="273" t="str">
        <f>IF(E389="","",VLOOKUP(E389,Translate!$G$3:$H$1208,2,FALSE))</f>
        <v/>
      </c>
      <c r="H389" s="281" t="str">
        <f>IF(FrontPage!$E$3=1,F389&amp;G389,D389&amp;E389)</f>
        <v>Supported and other accommodation</v>
      </c>
    </row>
    <row r="390" spans="1:8" s="1" customFormat="1" x14ac:dyDescent="0.25">
      <c r="A390" s="1" t="str">
        <f t="shared" si="5"/>
        <v>RO3_64</v>
      </c>
      <c r="B390" s="1" t="s">
        <v>6</v>
      </c>
      <c r="C390" s="1">
        <v>64</v>
      </c>
      <c r="D390" s="1" t="s">
        <v>103</v>
      </c>
      <c r="F390" s="273" t="str">
        <f>VLOOKUP(D390,Translate!$A$3:$D$1213,3,FALSE)</f>
        <v>Taliadau uniongyrchol</v>
      </c>
      <c r="G390" s="273" t="str">
        <f>IF(E390="","",VLOOKUP(E390,Translate!$G$3:$H$1208,2,FALSE))</f>
        <v/>
      </c>
      <c r="H390" s="281" t="str">
        <f>IF(FrontPage!$E$3=1,F390&amp;G390,D390&amp;E390)</f>
        <v>Direct payments</v>
      </c>
    </row>
    <row r="391" spans="1:8" s="1" customFormat="1" x14ac:dyDescent="0.25">
      <c r="A391" s="1" t="str">
        <f t="shared" si="5"/>
        <v>RO3_65</v>
      </c>
      <c r="B391" s="1" t="s">
        <v>6</v>
      </c>
      <c r="C391" s="1">
        <v>65</v>
      </c>
      <c r="D391" s="1" t="s">
        <v>104</v>
      </c>
      <c r="F391" s="273" t="str">
        <f>VLOOKUP(D391,Translate!$A$3:$D$1213,3,FALSE)</f>
        <v>Gofal cartref</v>
      </c>
      <c r="G391" s="273" t="str">
        <f>IF(E391="","",VLOOKUP(E391,Translate!$G$3:$H$1208,2,FALSE))</f>
        <v/>
      </c>
      <c r="H391" s="281" t="str">
        <f>IF(FrontPage!$E$3=1,F391&amp;G391,D391&amp;E391)</f>
        <v>Home care</v>
      </c>
    </row>
    <row r="392" spans="1:8" s="1" customFormat="1" x14ac:dyDescent="0.25">
      <c r="A392" s="1" t="str">
        <f t="shared" si="5"/>
        <v>RO3_66</v>
      </c>
      <c r="B392" s="1" t="s">
        <v>6</v>
      </c>
      <c r="C392" s="1">
        <v>66</v>
      </c>
      <c r="D392" s="1" t="s">
        <v>111</v>
      </c>
      <c r="F392" s="273" t="str">
        <f>VLOOKUP(D392,Translate!$A$3:$D$1213,3,FALSE)</f>
        <v>Gofal dydd</v>
      </c>
      <c r="G392" s="273" t="str">
        <f>IF(E392="","",VLOOKUP(E392,Translate!$G$3:$H$1208,2,FALSE))</f>
        <v/>
      </c>
      <c r="H392" s="281" t="str">
        <f>IF(FrontPage!$E$3=1,F392&amp;G392,D392&amp;E392)</f>
        <v>Day care</v>
      </c>
    </row>
    <row r="393" spans="1:8" s="1" customFormat="1" x14ac:dyDescent="0.25">
      <c r="A393" s="1" t="str">
        <f t="shared" si="5"/>
        <v>RO3_67</v>
      </c>
      <c r="B393" s="1" t="s">
        <v>6</v>
      </c>
      <c r="C393" s="1">
        <v>67</v>
      </c>
      <c r="D393" s="1" t="s">
        <v>105</v>
      </c>
      <c r="F393" s="273" t="str">
        <f>VLOOKUP(D393,Translate!$A$3:$D$1213,3,FALSE)</f>
        <v>Cyfarpar ac addasiadau</v>
      </c>
      <c r="G393" s="273" t="str">
        <f>IF(E393="","",VLOOKUP(E393,Translate!$G$3:$H$1208,2,FALSE))</f>
        <v/>
      </c>
      <c r="H393" s="281" t="str">
        <f>IF(FrontPage!$E$3=1,F393&amp;G393,D393&amp;E393)</f>
        <v>Equipment and adaptations</v>
      </c>
    </row>
    <row r="394" spans="1:8" s="1" customFormat="1" x14ac:dyDescent="0.25">
      <c r="A394" s="1" t="str">
        <f t="shared" si="5"/>
        <v>RO3_68</v>
      </c>
      <c r="B394" s="1" t="s">
        <v>6</v>
      </c>
      <c r="C394" s="1">
        <v>68</v>
      </c>
      <c r="D394" s="1" t="s">
        <v>606</v>
      </c>
      <c r="F394" s="273" t="str">
        <f>VLOOKUP(D394,Translate!$A$3:$D$1213,3,FALSE)</f>
        <v>Prydau</v>
      </c>
      <c r="G394" s="273" t="str">
        <f>IF(E394="","",VLOOKUP(E394,Translate!$G$3:$H$1208,2,FALSE))</f>
        <v/>
      </c>
      <c r="H394" s="281" t="str">
        <f>IF(FrontPage!$E$3=1,F394&amp;G394,D394&amp;E394)</f>
        <v>Meals</v>
      </c>
    </row>
    <row r="395" spans="1:8" s="1" customFormat="1" x14ac:dyDescent="0.25">
      <c r="A395" s="1" t="str">
        <f t="shared" si="5"/>
        <v>RO3_69</v>
      </c>
      <c r="B395" s="1" t="s">
        <v>6</v>
      </c>
      <c r="C395" s="1">
        <v>69</v>
      </c>
      <c r="D395" s="1" t="s">
        <v>115</v>
      </c>
      <c r="F395" s="273" t="str">
        <f>VLOOKUP(D395,Translate!$A$3:$D$1213,3,FALSE)</f>
        <v>Gwasanaethau eraill i oedolion o dan 65 oed ag anghenion iechyd meddwl</v>
      </c>
      <c r="G395" s="273" t="str">
        <f>IF(E395="","",VLOOKUP(E395,Translate!$G$3:$H$1208,2,FALSE))</f>
        <v/>
      </c>
      <c r="H395" s="281" t="str">
        <f>IF(FrontPage!$E$3=1,F395&amp;G395,D395&amp;E395)</f>
        <v>Other services to adults aged under 65 with mental health needs</v>
      </c>
    </row>
    <row r="396" spans="1:8" x14ac:dyDescent="0.25">
      <c r="A396" s="1" t="str">
        <f t="shared" si="5"/>
        <v>RO3_70</v>
      </c>
      <c r="B396" s="1" t="s">
        <v>6</v>
      </c>
      <c r="C396" s="281">
        <v>70</v>
      </c>
      <c r="D396" s="281" t="s">
        <v>1527</v>
      </c>
      <c r="E396" s="281" t="s">
        <v>1528</v>
      </c>
      <c r="F396" s="273" t="str">
        <f>VLOOKUP(D396,Translate!$A$3:$D$1213,3,FALSE)</f>
        <v>Cyfanswm yr oedolion o dan 65 oed sydd ag anghenion iechyd meddwl</v>
      </c>
      <c r="G396" s="273" t="str">
        <f>IF(E396="","",VLOOKUP(E396,Translate!$G$3:$H$1208,2,FALSE))</f>
        <v xml:space="preserve"> (llinellau 60 i 69)</v>
      </c>
      <c r="H396" s="281" t="str">
        <f>IF(FrontPage!$E$3=1,F396&amp;G396,D396&amp;E396)</f>
        <v>Total adults aged under 65 with mental health needs (lines 60 to 69)</v>
      </c>
    </row>
    <row r="397" spans="1:8" s="1" customFormat="1" x14ac:dyDescent="0.25">
      <c r="A397" s="1" t="str">
        <f t="shared" si="5"/>
        <v>RO3_70.1</v>
      </c>
      <c r="B397" s="1" t="s">
        <v>6</v>
      </c>
      <c r="C397" s="1">
        <v>70.099999999999994</v>
      </c>
      <c r="D397" s="1" t="s">
        <v>108</v>
      </c>
      <c r="F397" s="273" t="str">
        <f>VLOOKUP(D397,Translate!$A$3:$D$1213,3,FALSE)</f>
        <v>Ac o hynny, taliadau i'r sector gwirfoddol</v>
      </c>
      <c r="G397" s="273" t="str">
        <f>IF(E397="","",VLOOKUP(E397,Translate!$G$3:$H$1208,2,FALSE))</f>
        <v/>
      </c>
      <c r="H397" s="281" t="str">
        <f>IF(FrontPage!$E$3=1,F397&amp;G397,D397&amp;E397)</f>
        <v>Of which payments to the voluntary sector</v>
      </c>
    </row>
    <row r="398" spans="1:8" s="1" customFormat="1" x14ac:dyDescent="0.25">
      <c r="A398" s="1" t="str">
        <f t="shared" si="5"/>
        <v>RO3_</v>
      </c>
      <c r="B398" s="1" t="s">
        <v>6</v>
      </c>
      <c r="D398" s="1" t="s">
        <v>132</v>
      </c>
      <c r="F398" s="273" t="str">
        <f>VLOOKUP(D398,Translate!$A$3:$D$1213,3,FALSE)</f>
        <v>Gwasanaethau eraill i oedolion (sydd o dan 65 oed)</v>
      </c>
      <c r="G398" s="273" t="str">
        <f>IF(E398="","",VLOOKUP(E398,Translate!$G$3:$H$1208,2,FALSE))</f>
        <v/>
      </c>
      <c r="H398" s="281" t="str">
        <f>IF(FrontPage!$E$3=1,F398&amp;G398,D398&amp;E398)</f>
        <v>Other adult services (aged under 65)</v>
      </c>
    </row>
    <row r="399" spans="1:8" s="1" customFormat="1" x14ac:dyDescent="0.25">
      <c r="A399" s="1" t="str">
        <f t="shared" si="5"/>
        <v>RO3_76</v>
      </c>
      <c r="B399" s="1" t="s">
        <v>6</v>
      </c>
      <c r="C399" s="1">
        <v>76</v>
      </c>
      <c r="D399" s="1" t="s">
        <v>109</v>
      </c>
      <c r="F399" s="273" t="str">
        <f>VLOOKUP(D399,Translate!$A$3:$D$1213,3,FALSE)</f>
        <v>Asesu a rheoli gofal</v>
      </c>
      <c r="G399" s="273" t="str">
        <f>IF(E399="","",VLOOKUP(E399,Translate!$G$3:$H$1208,2,FALSE))</f>
        <v/>
      </c>
      <c r="H399" s="281" t="str">
        <f>IF(FrontPage!$E$3=1,F399&amp;G399,D399&amp;E399)</f>
        <v>Assessment and care management</v>
      </c>
    </row>
    <row r="400" spans="1:8" s="1" customFormat="1" x14ac:dyDescent="0.25">
      <c r="A400" s="1" t="str">
        <f t="shared" si="5"/>
        <v>RO3_77</v>
      </c>
      <c r="B400" s="1" t="s">
        <v>6</v>
      </c>
      <c r="C400" s="1">
        <v>77</v>
      </c>
      <c r="D400" s="1" t="s">
        <v>117</v>
      </c>
      <c r="F400" s="273" t="str">
        <f>VLOOKUP(D400,Translate!$A$3:$D$1213,3,FALSE)</f>
        <v>HIV/AIDS</v>
      </c>
      <c r="G400" s="273" t="str">
        <f>IF(E400="","",VLOOKUP(E400,Translate!$G$3:$H$1208,2,FALSE))</f>
        <v/>
      </c>
      <c r="H400" s="281" t="str">
        <f>IF(FrontPage!$E$3=1,F400&amp;G400,D400&amp;E400)</f>
        <v>HIV/AIDS</v>
      </c>
    </row>
    <row r="401" spans="1:8" s="1" customFormat="1" x14ac:dyDescent="0.25">
      <c r="A401" s="1" t="str">
        <f t="shared" si="5"/>
        <v>RO3_78</v>
      </c>
      <c r="B401" s="1" t="s">
        <v>6</v>
      </c>
      <c r="C401" s="1">
        <v>78</v>
      </c>
      <c r="D401" s="1" t="s">
        <v>118</v>
      </c>
      <c r="F401" s="273" t="str">
        <f>VLOOKUP(D401,Translate!$A$3:$D$1213,3,FALSE)</f>
        <v>Camddefnyddio sylweddau (dibyniaeth)</v>
      </c>
      <c r="G401" s="273" t="str">
        <f>IF(E401="","",VLOOKUP(E401,Translate!$G$3:$H$1208,2,FALSE))</f>
        <v/>
      </c>
      <c r="H401" s="281" t="str">
        <f>IF(FrontPage!$E$3=1,F401&amp;G401,D401&amp;E401)</f>
        <v>Substance abuse (addictions)</v>
      </c>
    </row>
    <row r="402" spans="1:8" s="1" customFormat="1" x14ac:dyDescent="0.25">
      <c r="A402" s="1" t="str">
        <f t="shared" si="5"/>
        <v>RO3_79.5</v>
      </c>
      <c r="B402" s="1" t="s">
        <v>6</v>
      </c>
      <c r="C402" s="1">
        <v>79.5</v>
      </c>
      <c r="D402" s="1" t="s">
        <v>530</v>
      </c>
      <c r="F402" s="273" t="str">
        <f>VLOOKUP(D402,Translate!$A$3:$D$1213,3,FALSE)</f>
        <v>Ceiswyr lloches - unig oedolion a dim cefnogaeth o gronfeydd cyhoeddus</v>
      </c>
      <c r="G402" s="273" t="str">
        <f>IF(E402="","",VLOOKUP(E402,Translate!$G$3:$H$1208,2,FALSE))</f>
        <v/>
      </c>
      <c r="H402" s="281" t="str">
        <f>IF(FrontPage!$E$3=1,F402&amp;G402,D402&amp;E402)</f>
        <v>Asylum seekers - lone adults and NRPF</v>
      </c>
    </row>
    <row r="403" spans="1:8" s="1" customFormat="1" x14ac:dyDescent="0.25">
      <c r="A403" s="1" t="str">
        <f t="shared" si="5"/>
        <v>RO3_80</v>
      </c>
      <c r="B403" s="1" t="s">
        <v>6</v>
      </c>
      <c r="C403" s="1">
        <v>80</v>
      </c>
      <c r="D403" s="1" t="s">
        <v>119</v>
      </c>
      <c r="F403" s="273" t="str">
        <f>VLOOKUP(D403,Translate!$A$3:$D$1213,3,FALSE)</f>
        <v>Gwasanaethau eraill i oedolion</v>
      </c>
      <c r="G403" s="273" t="str">
        <f>IF(E403="","",VLOOKUP(E403,Translate!$G$3:$H$1208,2,FALSE))</f>
        <v/>
      </c>
      <c r="H403" s="281" t="str">
        <f>IF(FrontPage!$E$3=1,F403&amp;G403,D403&amp;E403)</f>
        <v>Other adult services</v>
      </c>
    </row>
    <row r="404" spans="1:8" x14ac:dyDescent="0.25">
      <c r="A404" s="1" t="str">
        <f t="shared" si="5"/>
        <v>RO3_81</v>
      </c>
      <c r="B404" s="1" t="s">
        <v>6</v>
      </c>
      <c r="C404" s="281">
        <v>81</v>
      </c>
      <c r="D404" s="281" t="s">
        <v>1529</v>
      </c>
      <c r="E404" s="281" t="s">
        <v>1530</v>
      </c>
      <c r="F404" s="273" t="str">
        <f>VLOOKUP(D404,Translate!$A$3:$D$1213,3,FALSE)</f>
        <v>Cyfanswm gwasanaethau eraill i oedolion (o dan 65 oed)</v>
      </c>
      <c r="G404" s="273" t="str">
        <f>IF(E404="","",VLOOKUP(E404,Translate!$G$3:$H$1208,2,FALSE))</f>
        <v xml:space="preserve"> (llinellau 76 i 80)</v>
      </c>
      <c r="H404" s="281" t="str">
        <f>IF(FrontPage!$E$3=1,F404&amp;G404,D404&amp;E404)</f>
        <v>Total other adult services (aged under 65) (lines 76 to 80)</v>
      </c>
    </row>
    <row r="405" spans="1:8" s="1" customFormat="1" x14ac:dyDescent="0.25">
      <c r="A405" s="1" t="str">
        <f t="shared" si="5"/>
        <v>RO3_81.1</v>
      </c>
      <c r="B405" s="1" t="s">
        <v>6</v>
      </c>
      <c r="C405" s="1">
        <v>81.099999999999994</v>
      </c>
      <c r="D405" s="1" t="s">
        <v>108</v>
      </c>
      <c r="F405" s="273" t="str">
        <f>VLOOKUP(D405,Translate!$A$3:$D$1213,3,FALSE)</f>
        <v>Ac o hynny, taliadau i'r sector gwirfoddol</v>
      </c>
      <c r="G405" s="273" t="str">
        <f>IF(E405="","",VLOOKUP(E405,Translate!$G$3:$H$1208,2,FALSE))</f>
        <v/>
      </c>
      <c r="H405" s="281" t="str">
        <f>IF(FrontPage!$E$3=1,F405&amp;G405,D405&amp;E405)</f>
        <v>Of which payments to the voluntary sector</v>
      </c>
    </row>
    <row r="406" spans="1:8" s="1" customFormat="1" x14ac:dyDescent="0.25">
      <c r="C406" s="1115">
        <v>81.5</v>
      </c>
      <c r="D406" s="1" t="s">
        <v>3533</v>
      </c>
      <c r="F406" s="273" t="str">
        <f>VLOOKUP(D406,Translate!$A$3:$D$1304,3,FALSE)</f>
        <v>COVID-19 - gwasanaethau cymdeithasol i oedolion o dan 65 oed</v>
      </c>
      <c r="G406" s="273" t="str">
        <f>IF(E406="","",VLOOKUP(E406,Translate!$G$3:$H$1208,2,FALSE))</f>
        <v/>
      </c>
      <c r="H406" s="281" t="str">
        <f>IF(FrontPage!$E$3=1,F406&amp;G406,D406&amp;E406)</f>
        <v>COVID-19 - Social services for adults aged under 65</v>
      </c>
    </row>
    <row r="407" spans="1:8" ht="25" x14ac:dyDescent="0.25">
      <c r="A407" s="1" t="str">
        <f t="shared" si="5"/>
        <v>RO3_82</v>
      </c>
      <c r="B407" s="1" t="s">
        <v>6</v>
      </c>
      <c r="C407" s="1">
        <v>82</v>
      </c>
      <c r="D407" s="1" t="s">
        <v>1531</v>
      </c>
      <c r="E407" s="189" t="s">
        <v>3078</v>
      </c>
      <c r="F407" s="1037" t="str">
        <f>VLOOKUP(D407,Translate!$A$3:$D$1213,3,FALSE)</f>
        <v>Cyfanswm gwasanaethau cymdeithasol i oedolion o dan 65 oed</v>
      </c>
      <c r="G407" s="273" t="str">
        <f>IF(E407="","",VLOOKUP(E407,Translate!$G$3:$H$1208,2,FALSE))</f>
        <v xml:space="preserve"> (llinellau 48+59+70+81)</v>
      </c>
      <c r="H407" s="281" t="str">
        <f>IF(FrontPage!$E$3=1,F407&amp;G407,D407&amp;E407)</f>
        <v>Total social services for adults aged under 65 (lines 48+59+70+81)</v>
      </c>
    </row>
    <row r="408" spans="1:8" ht="25" x14ac:dyDescent="0.25">
      <c r="A408" s="1" t="str">
        <f t="shared" si="5"/>
        <v>RO3_84</v>
      </c>
      <c r="B408" s="1" t="s">
        <v>6</v>
      </c>
      <c r="C408" s="1">
        <v>84</v>
      </c>
      <c r="D408" s="1" t="s">
        <v>1532</v>
      </c>
      <c r="E408" s="189" t="s">
        <v>3079</v>
      </c>
      <c r="F408" s="1037" t="str">
        <f>VLOOKUP(D408,Translate!$A$3:$D$1213,3,FALSE)</f>
        <v>Cyfanswm gwasanaethau cymdeithasol</v>
      </c>
      <c r="G408" s="273" t="str">
        <f>IF(E408="","",VLOOKUP(E408,Translate!$G$3:$H$1208,2,FALSE))</f>
        <v xml:space="preserve"> (llinellau 26+26.5+37+82)</v>
      </c>
      <c r="H408" s="281" t="str">
        <f>IF(FrontPage!$E$3=1,F408&amp;G408,D408&amp;E408)</f>
        <v>Total social services (lines 26+26.5+37+82)</v>
      </c>
    </row>
    <row r="409" spans="1:8" s="1" customFormat="1" x14ac:dyDescent="0.25">
      <c r="A409" s="1" t="str">
        <f t="shared" si="5"/>
        <v>RO3_</v>
      </c>
      <c r="B409" s="1" t="s">
        <v>6</v>
      </c>
      <c r="D409" s="1" t="s">
        <v>79</v>
      </c>
      <c r="F409" s="1037" t="str">
        <f>VLOOKUP(D409,Translate!$A$3:$D$1213,3,FALSE)</f>
        <v>Dadansoddiad yn ôl pwnc o'r gwariant gros ar wasanaethau cymdeithasol</v>
      </c>
      <c r="G409" s="273" t="str">
        <f>IF(E409="","",VLOOKUP(E409,Translate!$G$3:$H$1208,2,FALSE))</f>
        <v/>
      </c>
      <c r="H409" s="281" t="str">
        <f>IF(FrontPage!$E$3=1,F409&amp;G409,D409&amp;E409)</f>
        <v>Subjective breakdown of gross expenditure on social services</v>
      </c>
    </row>
    <row r="410" spans="1:8" ht="37.5" x14ac:dyDescent="0.25">
      <c r="A410" s="1" t="str">
        <f t="shared" si="5"/>
        <v>RO3_85</v>
      </c>
      <c r="B410" s="1" t="s">
        <v>6</v>
      </c>
      <c r="C410" s="1">
        <v>85</v>
      </c>
      <c r="D410" s="1" t="s">
        <v>1386</v>
      </c>
      <c r="E410" s="189" t="s">
        <v>2835</v>
      </c>
      <c r="F410" s="1037" t="str">
        <f>VLOOKUP(D410,Translate!$A$3:$D$1213,3,FALSE)</f>
        <v>Costau cyflogeion</v>
      </c>
      <c r="G410" s="273" t="str">
        <f>IF(E410="","",VLOOKUP(E410,Translate!$G$3:$H$1208,2,FALSE))</f>
        <v xml:space="preserve"> (Wedi’i cynnwys yn llinell 84, colofn 1a and 1b)</v>
      </c>
      <c r="H410" s="281" t="str">
        <f>IF(FrontPage!$E$3=1,F410&amp;G410,D410&amp;E410)</f>
        <v>Employee costs  (included in line 84, columns 1a and 1b)</v>
      </c>
    </row>
    <row r="411" spans="1:8" s="1" customFormat="1" x14ac:dyDescent="0.25">
      <c r="A411" s="1" t="str">
        <f t="shared" si="5"/>
        <v>RO3_1.10</v>
      </c>
      <c r="B411" s="1" t="s">
        <v>6</v>
      </c>
      <c r="C411" s="1" t="s">
        <v>547</v>
      </c>
      <c r="D411" s="1" t="s">
        <v>96</v>
      </c>
      <c r="F411" s="273" t="str">
        <f>VLOOKUP(D411,Translate!$A$3:$D$1213,3,FALSE)</f>
        <v>Darpariaeth eu hunain (gan gynnwys trefniadau ar y cyd)</v>
      </c>
      <c r="G411" s="273" t="str">
        <f>IF(E411="","",VLOOKUP(E411,Translate!$G$3:$H$1208,2,FALSE))</f>
        <v/>
      </c>
      <c r="H411" s="281" t="str">
        <f>IF(FrontPage!$E$3=1,F411&amp;G411,D411&amp;E411)</f>
        <v>Own provision (including joint arrangements)</v>
      </c>
    </row>
    <row r="412" spans="1:8" s="1" customFormat="1" x14ac:dyDescent="0.25">
      <c r="A412" s="1" t="str">
        <f t="shared" si="5"/>
        <v>RO3_1.20</v>
      </c>
      <c r="B412" s="1" t="s">
        <v>6</v>
      </c>
      <c r="C412" s="1" t="s">
        <v>548</v>
      </c>
      <c r="D412" s="1" t="s">
        <v>97</v>
      </c>
      <c r="F412" s="273" t="str">
        <f>VLOOKUP(D412,Translate!$A$3:$D$1213,3,FALSE)</f>
        <v>Darpariaeth gan eraill (gan gynnwys trefniadau ar y cyd)</v>
      </c>
      <c r="G412" s="273" t="str">
        <f>IF(E412="","",VLOOKUP(E412,Translate!$G$3:$H$1208,2,FALSE))</f>
        <v/>
      </c>
      <c r="H412" s="281" t="str">
        <f>IF(FrontPage!$E$3=1,F412&amp;G412,D412&amp;E412)</f>
        <v>Provision by others
(including joint arrangements)</v>
      </c>
    </row>
    <row r="413" spans="1:8" s="1" customFormat="1" x14ac:dyDescent="0.25">
      <c r="A413" s="1" t="str">
        <f t="shared" si="5"/>
        <v>RO3_2.00</v>
      </c>
      <c r="B413" s="1" t="s">
        <v>6</v>
      </c>
      <c r="C413" s="1" t="s">
        <v>546</v>
      </c>
      <c r="D413" s="1" t="s">
        <v>433</v>
      </c>
      <c r="F413" s="273" t="str">
        <f>VLOOKUP(D413,Translate!$A$3:$D$1213,3,FALSE)</f>
        <v>Costau gwasanaethau cymorth canolog ac adrannol</v>
      </c>
      <c r="G413" s="273" t="str">
        <f>IF(E413="","",VLOOKUP(E413,Translate!$G$3:$H$1208,2,FALSE))</f>
        <v/>
      </c>
      <c r="H413" s="281" t="str">
        <f>IF(FrontPage!$E$3=1,F413&amp;G413,D413&amp;E413)</f>
        <v>Central and departmental support services costs</v>
      </c>
    </row>
    <row r="414" spans="1:8" s="1" customFormat="1" x14ac:dyDescent="0.25">
      <c r="A414" s="1" t="str">
        <f t="shared" si="5"/>
        <v>RO3_3.00</v>
      </c>
      <c r="B414" s="1" t="s">
        <v>6</v>
      </c>
      <c r="C414" s="1" t="s">
        <v>549</v>
      </c>
      <c r="D414" s="1" t="s">
        <v>434</v>
      </c>
      <c r="F414" s="273" t="str">
        <f>VLOOKUP(D414,Translate!$A$3:$D$1213,3,FALSE)</f>
        <v>Incwm o drefniadau ar y cyd ag awdurdodau lleol eraill</v>
      </c>
      <c r="G414" s="273" t="str">
        <f>IF(E414="","",VLOOKUP(E414,Translate!$G$3:$H$1208,2,FALSE))</f>
        <v/>
      </c>
      <c r="H414" s="281" t="str">
        <f>IF(FrontPage!$E$3=1,F414&amp;G414,D414&amp;E414)</f>
        <v>Income from joint arrangements with other local authorities</v>
      </c>
    </row>
    <row r="415" spans="1:8" ht="25" x14ac:dyDescent="0.25">
      <c r="A415" s="1" t="str">
        <f t="shared" si="5"/>
        <v>RO3_5.00</v>
      </c>
      <c r="B415" s="1" t="s">
        <v>6</v>
      </c>
      <c r="C415" s="1" t="s">
        <v>551</v>
      </c>
      <c r="D415" s="1" t="s">
        <v>1383</v>
      </c>
      <c r="E415" s="1039" t="s">
        <v>2829</v>
      </c>
      <c r="F415" s="1037" t="str">
        <f>VLOOKUP(D415,Translate!$A$3:$D$1213,3,FALSE)</f>
        <v>Gwariant Gros</v>
      </c>
      <c r="G415" s="273" t="str">
        <f>IF(E415="","",VLOOKUP(E415,Translate!$G$3:$H$1208,2,FALSE))</f>
        <v>(1.1)+(1.2)+(2)+(3)</v>
      </c>
      <c r="H415" s="281" t="str">
        <f>IF(FrontPage!$E$3=1,F415&amp;G415,D415&amp;E415)</f>
        <v>GROSS EXPENDITURE(1.1)+(1.2)+(2)+(3)</v>
      </c>
    </row>
    <row r="416" spans="1:8" x14ac:dyDescent="0.25">
      <c r="A416" s="1" t="str">
        <f t="shared" ref="A416:A483" si="6">B416&amp;"_"&amp;C416</f>
        <v>RO3_6.10</v>
      </c>
      <c r="B416" s="1" t="s">
        <v>6</v>
      </c>
      <c r="C416" s="281" t="s">
        <v>552</v>
      </c>
      <c r="D416" s="281" t="s">
        <v>440</v>
      </c>
      <c r="F416" s="273" t="str">
        <f>VLOOKUP(D416,Translate!$A$3:$D$1213,3,FALSE)</f>
        <v>Incwm o werthiannau, ffioedd a thaliadau</v>
      </c>
      <c r="G416" s="273" t="str">
        <f>IF(E416="","",VLOOKUP(E416,Translate!$G$3:$H$1208,2,FALSE))</f>
        <v/>
      </c>
      <c r="H416" s="281" t="str">
        <f>IF(FrontPage!$E$3=1,F416&amp;G416,D416&amp;E416)</f>
        <v>Income from sales, fees and charges</v>
      </c>
    </row>
    <row r="417" spans="1:8" s="1" customFormat="1" x14ac:dyDescent="0.25">
      <c r="A417" s="1" t="str">
        <f t="shared" si="6"/>
        <v>RO3_6.20</v>
      </c>
      <c r="B417" s="1" t="s">
        <v>6</v>
      </c>
      <c r="C417" s="1" t="s">
        <v>553</v>
      </c>
      <c r="D417" s="1" t="s">
        <v>441</v>
      </c>
      <c r="F417" s="273" t="str">
        <f>VLOOKUP(D417,Translate!$A$3:$D$1213,3,FALSE)</f>
        <v>Incwm arall (ac eithrio trefniadau ar y cyd)</v>
      </c>
      <c r="G417" s="273" t="str">
        <f>IF(E417="","",VLOOKUP(E417,Translate!$G$3:$H$1208,2,FALSE))</f>
        <v/>
      </c>
      <c r="H417" s="281" t="str">
        <f>IF(FrontPage!$E$3=1,F417&amp;G417,D417&amp;E417)</f>
        <v>Other income (excluding joint arrangements)</v>
      </c>
    </row>
    <row r="418" spans="1:8" s="1" customFormat="1" x14ac:dyDescent="0.25">
      <c r="A418" s="1" t="str">
        <f t="shared" si="6"/>
        <v>RO3_7.00</v>
      </c>
      <c r="B418" s="1" t="s">
        <v>6</v>
      </c>
      <c r="C418" s="1" t="s">
        <v>554</v>
      </c>
      <c r="D418" s="1" t="s">
        <v>442</v>
      </c>
      <c r="F418" s="273" t="str">
        <f>VLOOKUP(D418,Translate!$A$3:$D$1213,3,FALSE)</f>
        <v>Incwm o drefniadau ar y cyd â chyrff heblaw awdurdodau lleol</v>
      </c>
      <c r="G418" s="273" t="str">
        <f>IF(E418="","",VLOOKUP(E418,Translate!$G$3:$H$1208,2,FALSE))</f>
        <v/>
      </c>
      <c r="H418" s="281" t="str">
        <f>IF(FrontPage!$E$3=1,F418&amp;G418,D418&amp;E418)</f>
        <v>Income from joint arrangements with non-local authority bodies</v>
      </c>
    </row>
    <row r="419" spans="1:8" x14ac:dyDescent="0.25">
      <c r="A419" s="1" t="str">
        <f t="shared" si="6"/>
        <v>RO3_8.00</v>
      </c>
      <c r="B419" s="1" t="s">
        <v>6</v>
      </c>
      <c r="C419" s="281" t="s">
        <v>555</v>
      </c>
      <c r="D419" s="281" t="s">
        <v>1385</v>
      </c>
      <c r="E419" s="283" t="s">
        <v>2830</v>
      </c>
      <c r="F419" s="273" t="str">
        <f>VLOOKUP(D419,Translate!$A$3:$D$1213,3,FALSE)</f>
        <v>Cyfanswm Incwm</v>
      </c>
      <c r="G419" s="273" t="str">
        <f>IF(E419="","",VLOOKUP(E419,Translate!$G$3:$H$1208,2,FALSE))</f>
        <v>(6.1)+(6.2)+(7)</v>
      </c>
      <c r="H419" s="281" t="str">
        <f>IF(FrontPage!$E$3=1,F419&amp;G419,D419&amp;E419)</f>
        <v>TOTAL INCOME(6.1)+(6.2)+(7)</v>
      </c>
    </row>
    <row r="420" spans="1:8" x14ac:dyDescent="0.25">
      <c r="A420" s="1" t="str">
        <f t="shared" si="6"/>
        <v>RO3_10.00</v>
      </c>
      <c r="B420" s="1" t="s">
        <v>6</v>
      </c>
      <c r="C420" s="281" t="s">
        <v>557</v>
      </c>
      <c r="D420" s="281" t="s">
        <v>1384</v>
      </c>
      <c r="E420" s="283" t="s">
        <v>2831</v>
      </c>
      <c r="F420" s="273" t="str">
        <f>VLOOKUP(D420,Translate!$A$3:$D$1213,3,FALSE)</f>
        <v>Gwariant Cyfredol Net</v>
      </c>
      <c r="G420" s="273" t="str">
        <f>IF(E420="","",VLOOKUP(E420,Translate!$G$3:$H$1208,2,FALSE))</f>
        <v>(5)+(8)</v>
      </c>
      <c r="H420" s="281" t="str">
        <f>IF(FrontPage!$E$3=1,F420&amp;G420,D420&amp;E420)</f>
        <v>NET CURRENT EXPENDITURE(5)+(8)</v>
      </c>
    </row>
    <row r="421" spans="1:8" s="1" customFormat="1" x14ac:dyDescent="0.25">
      <c r="A421" s="1" t="str">
        <f t="shared" si="6"/>
        <v>RO3_11.00</v>
      </c>
      <c r="B421" s="1" t="s">
        <v>6</v>
      </c>
      <c r="C421" s="1" t="s">
        <v>558</v>
      </c>
      <c r="D421" s="1" t="s">
        <v>443</v>
      </c>
      <c r="F421" s="273" t="str">
        <f>VLOOKUP(D421,Translate!$A$3:$D$1213,3,FALSE)</f>
        <v>Grantiau penodol ac arbennig gan y llywodraeth</v>
      </c>
      <c r="G421" s="273" t="str">
        <f>IF(E421="","",VLOOKUP(E421,Translate!$G$3:$H$1208,2,FALSE))</f>
        <v/>
      </c>
      <c r="H421" s="281" t="str">
        <f>IF(FrontPage!$E$3=1,F421&amp;G421,D421&amp;E421)</f>
        <v>Specific and special government grants</v>
      </c>
    </row>
    <row r="422" spans="1:8" s="1" customFormat="1" ht="13" x14ac:dyDescent="0.3">
      <c r="A422" s="1" t="str">
        <f t="shared" si="6"/>
        <v>RO4_RO4</v>
      </c>
      <c r="B422" s="1" t="s">
        <v>254</v>
      </c>
      <c r="C422" s="250" t="s">
        <v>254</v>
      </c>
      <c r="D422" s="251"/>
      <c r="E422" s="251"/>
      <c r="F422" s="249" t="e">
        <f>VLOOKUP(D422,Translate!$A$3:$D$1213,3,FALSE)</f>
        <v>#N/A</v>
      </c>
      <c r="G422" s="249" t="str">
        <f>IF(E422="","",VLOOKUP(E422,Translate!$G$3:$H$1208,2,FALSE))</f>
        <v/>
      </c>
      <c r="H422" s="298" t="str">
        <f>IF(FrontPage!$E$3=1,F422&amp;G422,D422&amp;E422)</f>
        <v/>
      </c>
    </row>
    <row r="423" spans="1:8" s="1" customFormat="1" x14ac:dyDescent="0.25">
      <c r="A423" s="1" t="str">
        <f t="shared" si="6"/>
        <v>RO4_</v>
      </c>
      <c r="B423" s="1" t="s">
        <v>254</v>
      </c>
      <c r="D423" s="1" t="s">
        <v>1006</v>
      </c>
      <c r="F423" s="273" t="str">
        <f>VLOOKUP(D423,Translate!$A$3:$D$1213,3,FALSE)</f>
        <v>Gwasanaethau diwylliannol a chysylltiedig</v>
      </c>
      <c r="G423" s="273" t="str">
        <f>IF(E423="","",VLOOKUP(E423,Translate!$G$3:$H$1208,2,FALSE))</f>
        <v/>
      </c>
      <c r="H423" s="281" t="str">
        <f>IF(FrontPage!$E$3=1,F423&amp;G423,D423&amp;E423)</f>
        <v>Cultural and related services</v>
      </c>
    </row>
    <row r="424" spans="1:8" s="1" customFormat="1" x14ac:dyDescent="0.25">
      <c r="A424" s="1" t="str">
        <f t="shared" si="6"/>
        <v>RO4_</v>
      </c>
      <c r="B424" s="1" t="s">
        <v>254</v>
      </c>
      <c r="D424" s="1" t="s">
        <v>605</v>
      </c>
      <c r="F424" s="273" t="str">
        <f>VLOOKUP(D424,Translate!$A$3:$D$1213,3,FALSE)</f>
        <v>Diwylliant a threftadaeth</v>
      </c>
      <c r="G424" s="273" t="str">
        <f>IF(E424="","",VLOOKUP(E424,Translate!$G$3:$H$1208,2,FALSE))</f>
        <v/>
      </c>
      <c r="H424" s="281" t="str">
        <f>IF(FrontPage!$E$3=1,F424&amp;G424,D424&amp;E424)</f>
        <v>CULTURE AND HERITAGE</v>
      </c>
    </row>
    <row r="425" spans="1:8" s="1" customFormat="1" x14ac:dyDescent="0.25">
      <c r="A425" s="1" t="str">
        <f t="shared" si="6"/>
        <v>RO4_1</v>
      </c>
      <c r="B425" s="1" t="s">
        <v>254</v>
      </c>
      <c r="C425" s="1">
        <v>1</v>
      </c>
      <c r="D425" s="1" t="s">
        <v>481</v>
      </c>
      <c r="F425" s="273" t="str">
        <f>VLOOKUP(D425,Translate!$A$3:$D$1213,3,FALSE)</f>
        <v>Archifau</v>
      </c>
      <c r="G425" s="273" t="str">
        <f>IF(E425="","",VLOOKUP(E425,Translate!$G$3:$H$1208,2,FALSE))</f>
        <v/>
      </c>
      <c r="H425" s="281" t="str">
        <f>IF(FrontPage!$E$3=1,F425&amp;G425,D425&amp;E425)</f>
        <v>Archives</v>
      </c>
    </row>
    <row r="426" spans="1:8" s="1" customFormat="1" x14ac:dyDescent="0.25">
      <c r="A426" s="1" t="str">
        <f t="shared" si="6"/>
        <v>RO4_2</v>
      </c>
      <c r="B426" s="1" t="s">
        <v>254</v>
      </c>
      <c r="C426" s="1">
        <v>2</v>
      </c>
      <c r="D426" s="1" t="s">
        <v>482</v>
      </c>
      <c r="F426" s="273" t="str">
        <f>VLOOKUP(D426,Translate!$A$3:$D$1213,3,FALSE)</f>
        <v>Datblygu a chynorthwyo'r celfyddydau</v>
      </c>
      <c r="G426" s="273" t="str">
        <f>IF(E426="","",VLOOKUP(E426,Translate!$G$3:$H$1208,2,FALSE))</f>
        <v/>
      </c>
      <c r="H426" s="281" t="str">
        <f>IF(FrontPage!$E$3=1,F426&amp;G426,D426&amp;E426)</f>
        <v>Arts development and support</v>
      </c>
    </row>
    <row r="427" spans="1:8" s="1" customFormat="1" x14ac:dyDescent="0.25">
      <c r="A427" s="1" t="str">
        <f t="shared" si="6"/>
        <v>RO4_3</v>
      </c>
      <c r="B427" s="1" t="s">
        <v>254</v>
      </c>
      <c r="C427" s="1">
        <v>3</v>
      </c>
      <c r="D427" s="1" t="s">
        <v>484</v>
      </c>
      <c r="F427" s="273" t="str">
        <f>VLOOKUP(D427,Translate!$A$3:$D$1213,3,FALSE)</f>
        <v>Theatrau ac adloniant cyhoeddus</v>
      </c>
      <c r="G427" s="273" t="str">
        <f>IF(E427="","",VLOOKUP(E427,Translate!$G$3:$H$1208,2,FALSE))</f>
        <v/>
      </c>
      <c r="H427" s="281" t="str">
        <f>IF(FrontPage!$E$3=1,F427&amp;G427,D427&amp;E427)</f>
        <v>Theatres and public entertainment</v>
      </c>
    </row>
    <row r="428" spans="1:8" s="1" customFormat="1" x14ac:dyDescent="0.25">
      <c r="A428" s="1" t="str">
        <f t="shared" si="6"/>
        <v>RO4_4</v>
      </c>
      <c r="B428" s="1" t="s">
        <v>254</v>
      </c>
      <c r="C428" s="1">
        <v>4</v>
      </c>
      <c r="D428" s="1" t="s">
        <v>28</v>
      </c>
      <c r="F428" s="273" t="str">
        <f>VLOOKUP(D428,Translate!$A$3:$D$1213,3,FALSE)</f>
        <v>Threftadaeth</v>
      </c>
      <c r="G428" s="273" t="str">
        <f>IF(E428="","",VLOOKUP(E428,Translate!$G$3:$H$1208,2,FALSE))</f>
        <v/>
      </c>
      <c r="H428" s="281" t="str">
        <f>IF(FrontPage!$E$3=1,F428&amp;G428,D428&amp;E428)</f>
        <v>Heritage</v>
      </c>
    </row>
    <row r="429" spans="1:8" s="1" customFormat="1" x14ac:dyDescent="0.25">
      <c r="A429" s="1" t="str">
        <f t="shared" si="6"/>
        <v>RO4_5</v>
      </c>
      <c r="B429" s="1" t="s">
        <v>254</v>
      </c>
      <c r="C429" s="1">
        <v>5</v>
      </c>
      <c r="D429" s="1" t="s">
        <v>485</v>
      </c>
      <c r="F429" s="273" t="str">
        <f>VLOOKUP(D429,Translate!$A$3:$D$1213,3,FALSE)</f>
        <v>Amgueddfeydd ac orielau</v>
      </c>
      <c r="G429" s="273" t="str">
        <f>IF(E429="","",VLOOKUP(E429,Translate!$G$3:$H$1208,2,FALSE))</f>
        <v/>
      </c>
      <c r="H429" s="281" t="str">
        <f>IF(FrontPage!$E$3=1,F429&amp;G429,D429&amp;E429)</f>
        <v>Museums and galleries</v>
      </c>
    </row>
    <row r="430" spans="1:8" x14ac:dyDescent="0.25">
      <c r="A430" s="1" t="str">
        <f t="shared" si="6"/>
        <v>RO4_6</v>
      </c>
      <c r="B430" s="1" t="s">
        <v>254</v>
      </c>
      <c r="C430" s="281">
        <v>6</v>
      </c>
      <c r="D430" s="281" t="s">
        <v>1533</v>
      </c>
      <c r="E430" s="281" t="s">
        <v>1534</v>
      </c>
      <c r="F430" s="273" t="str">
        <f>VLOOKUP(D430,Translate!$A$3:$D$1213,3,FALSE)</f>
        <v>Cyfanswm diwylliant a threftadaeth</v>
      </c>
      <c r="G430" s="273" t="str">
        <f>IF(E430="","",VLOOKUP(E430,Translate!$G$3:$H$1208,2,FALSE))</f>
        <v xml:space="preserve"> (llinellau 1 i 5)</v>
      </c>
      <c r="H430" s="281" t="str">
        <f>IF(FrontPage!$E$3=1,F430&amp;G430,D430&amp;E430)</f>
        <v>Total culture and heritage (lines 1 to 5)</v>
      </c>
    </row>
    <row r="431" spans="1:8" s="1" customFormat="1" x14ac:dyDescent="0.25">
      <c r="A431" s="1" t="str">
        <f t="shared" si="6"/>
        <v>RO4_7</v>
      </c>
      <c r="B431" s="1" t="s">
        <v>254</v>
      </c>
      <c r="C431" s="1">
        <v>7</v>
      </c>
      <c r="D431" s="1" t="s">
        <v>392</v>
      </c>
      <c r="F431" s="273" t="str">
        <f>VLOOKUP(D431,Translate!$A$3:$D$1213,3,FALSE)</f>
        <v>Y gwasanaeth llyfrgelloedd</v>
      </c>
      <c r="G431" s="273" t="str">
        <f>IF(E431="","",VLOOKUP(E431,Translate!$G$3:$H$1208,2,FALSE))</f>
        <v/>
      </c>
      <c r="H431" s="281" t="str">
        <f>IF(FrontPage!$E$3=1,F431&amp;G431,D431&amp;E431)</f>
        <v>Library service</v>
      </c>
    </row>
    <row r="432" spans="1:8" s="1" customFormat="1" x14ac:dyDescent="0.25">
      <c r="A432" s="1" t="str">
        <f t="shared" si="6"/>
        <v>RO4_10</v>
      </c>
      <c r="B432" s="1" t="s">
        <v>254</v>
      </c>
      <c r="C432" s="1">
        <v>10</v>
      </c>
      <c r="D432" s="1" t="s">
        <v>173</v>
      </c>
      <c r="F432" s="273" t="str">
        <f>VLOOKUP(D432,Translate!$A$3:$D$1213,3,FALSE)</f>
        <v>Hamdden a chwaraeon</v>
      </c>
      <c r="G432" s="273" t="str">
        <f>IF(E432="","",VLOOKUP(E432,Translate!$G$3:$H$1208,2,FALSE))</f>
        <v/>
      </c>
      <c r="H432" s="281" t="str">
        <f>IF(FrontPage!$E$3=1,F432&amp;G432,D432&amp;E432)</f>
        <v>Recreation and sport</v>
      </c>
    </row>
    <row r="433" spans="1:8" s="1" customFormat="1" x14ac:dyDescent="0.25">
      <c r="A433" s="1" t="str">
        <f t="shared" si="6"/>
        <v>RO4_11</v>
      </c>
      <c r="B433" s="1" t="s">
        <v>254</v>
      </c>
      <c r="C433" s="1">
        <v>11</v>
      </c>
      <c r="D433" s="1" t="s">
        <v>33</v>
      </c>
      <c r="F433" s="273" t="str">
        <f>VLOOKUP(D433,Translate!$A$3:$D$1213,3,FALSE)</f>
        <v>Mannau agored</v>
      </c>
      <c r="G433" s="273" t="str">
        <f>IF(E433="","",VLOOKUP(E433,Translate!$G$3:$H$1208,2,FALSE))</f>
        <v/>
      </c>
      <c r="H433" s="281" t="str">
        <f>IF(FrontPage!$E$3=1,F433&amp;G433,D433&amp;E433)</f>
        <v>Open spaces</v>
      </c>
    </row>
    <row r="434" spans="1:8" s="1" customFormat="1" x14ac:dyDescent="0.25">
      <c r="A434" s="1" t="str">
        <f t="shared" si="6"/>
        <v>RO4_12</v>
      </c>
      <c r="B434" s="1" t="s">
        <v>254</v>
      </c>
      <c r="C434" s="1">
        <v>12</v>
      </c>
      <c r="D434" s="1" t="s">
        <v>34</v>
      </c>
      <c r="F434" s="273" t="str">
        <f>VLOOKUP(D434,Translate!$A$3:$D$1213,3,FALSE)</f>
        <v>Twristiaeth</v>
      </c>
      <c r="G434" s="273" t="str">
        <f>IF(E434="","",VLOOKUP(E434,Translate!$G$3:$H$1208,2,FALSE))</f>
        <v/>
      </c>
      <c r="H434" s="281" t="str">
        <f>IF(FrontPage!$E$3=1,F434&amp;G434,D434&amp;E434)</f>
        <v>Tourism</v>
      </c>
    </row>
    <row r="435" spans="1:8" s="1" customFormat="1" x14ac:dyDescent="0.25">
      <c r="C435" s="1115">
        <v>12.5</v>
      </c>
      <c r="D435" s="1" t="s">
        <v>3534</v>
      </c>
      <c r="F435" s="273" t="str">
        <f>VLOOKUP(D435,Translate!$A$3:$D$1304,3,FALSE)</f>
        <v>COVID-19 - gwasanaethau diwylliannol a chysylltiedig</v>
      </c>
      <c r="G435" s="273" t="str">
        <f>IF(E435="","",VLOOKUP(E435,Translate!$G$3:$H$1208,2,FALSE))</f>
        <v/>
      </c>
      <c r="H435" s="281" t="str">
        <f>IF(FrontPage!$E$3=1,F435&amp;G435,D435&amp;E435)</f>
        <v>COVID-19 - cultural and related services</v>
      </c>
    </row>
    <row r="436" spans="1:8" ht="25" x14ac:dyDescent="0.25">
      <c r="A436" s="1" t="str">
        <f t="shared" si="6"/>
        <v>RO4_13</v>
      </c>
      <c r="B436" s="1" t="s">
        <v>254</v>
      </c>
      <c r="C436" s="281">
        <v>13</v>
      </c>
      <c r="D436" s="281" t="s">
        <v>1535</v>
      </c>
      <c r="E436" s="189" t="s">
        <v>3080</v>
      </c>
      <c r="F436" s="1037" t="str">
        <f>VLOOKUP(D436,Translate!$A$3:$D$1213,3,FALSE)</f>
        <v>Cyfanswm gwasanaethau diwylliannol a chysylltiedig</v>
      </c>
      <c r="G436" s="273" t="str">
        <f>IF(E436="","",VLOOKUP(E436,Translate!$G$3:$H$1208,2,FALSE))</f>
        <v xml:space="preserve"> (llinellau 6+7+10+11+12)</v>
      </c>
      <c r="H436" s="281" t="str">
        <f>IF(FrontPage!$E$3=1,F436&amp;G436,D436&amp;E436)</f>
        <v>Total cultural and related services (lines 6+7+10+11+12)</v>
      </c>
    </row>
    <row r="437" spans="1:8" s="1" customFormat="1" ht="25" x14ac:dyDescent="0.25">
      <c r="A437" s="1" t="str">
        <f t="shared" si="6"/>
        <v>RO4_</v>
      </c>
      <c r="B437" s="1" t="s">
        <v>254</v>
      </c>
      <c r="D437" s="1" t="s">
        <v>36</v>
      </c>
      <c r="F437" s="1037" t="str">
        <f>VLOOKUP(D437,Translate!$A$3:$D$1213,3,FALSE)</f>
        <v>Dadansoddiad yn ôl pwnc o'r gwariant gros ar wasanaethau diwylliannol a chysylltiedig</v>
      </c>
      <c r="G437" s="273" t="str">
        <f>IF(E437="","",VLOOKUP(E437,Translate!$G$3:$H$1208,2,FALSE))</f>
        <v/>
      </c>
      <c r="H437" s="281" t="str">
        <f>IF(FrontPage!$E$3=1,F437&amp;G437,D437&amp;E437)</f>
        <v>Subjective breakdown of gross expenditure on cultural and related services</v>
      </c>
    </row>
    <row r="438" spans="1:8" ht="37.5" x14ac:dyDescent="0.25">
      <c r="A438" s="1" t="str">
        <f t="shared" si="6"/>
        <v>RO4_14</v>
      </c>
      <c r="B438" s="1" t="s">
        <v>254</v>
      </c>
      <c r="C438" s="1">
        <v>14</v>
      </c>
      <c r="D438" s="1" t="s">
        <v>1542</v>
      </c>
      <c r="E438" s="266" t="s">
        <v>1595</v>
      </c>
      <c r="F438" s="1037" t="str">
        <f>VLOOKUP(D438,Translate!$A$3:$D$1213,3,FALSE)</f>
        <v>Costau cyflogeion</v>
      </c>
      <c r="G438" s="273" t="str">
        <f>IF(E438="","",VLOOKUP(E438,Translate!$G$3:$H$1208,2,FALSE))</f>
        <v xml:space="preserve"> (Wedi’i cynnwys yn llinell 13, colofn 1)</v>
      </c>
      <c r="H438" s="281" t="str">
        <f>IF(FrontPage!$E$3=1,F438&amp;G438,D438&amp;E438)</f>
        <v>Employee costs (included in line 13, column 1)</v>
      </c>
    </row>
    <row r="439" spans="1:8" s="1" customFormat="1" ht="13" x14ac:dyDescent="0.3">
      <c r="A439" s="1" t="str">
        <f t="shared" si="6"/>
        <v>RO5_RO5</v>
      </c>
      <c r="B439" s="1" t="s">
        <v>255</v>
      </c>
      <c r="C439" s="250" t="s">
        <v>255</v>
      </c>
      <c r="D439" s="251"/>
      <c r="E439" s="251"/>
      <c r="F439" s="249" t="e">
        <f>VLOOKUP(D439,Translate!$A$3:$D$1213,3,FALSE)</f>
        <v>#N/A</v>
      </c>
      <c r="G439" s="249" t="str">
        <f>IF(E439="","",VLOOKUP(E439,Translate!$G$3:$H$1208,2,FALSE))</f>
        <v/>
      </c>
      <c r="H439" s="298" t="str">
        <f>IF(FrontPage!$E$3=1,F439&amp;G439,D439&amp;E439)</f>
        <v/>
      </c>
    </row>
    <row r="440" spans="1:8" s="1" customFormat="1" x14ac:dyDescent="0.25">
      <c r="A440" s="1" t="str">
        <f t="shared" si="6"/>
        <v>RO5_</v>
      </c>
      <c r="B440" s="1" t="s">
        <v>255</v>
      </c>
      <c r="D440" s="1" t="s">
        <v>1443</v>
      </c>
      <c r="F440" s="273" t="str">
        <f>VLOOKUP(D440,Translate!$A$3:$D$1213,3,FALSE)</f>
        <v>gwasanaethau amgylcheddol a rheoleiddiol</v>
      </c>
      <c r="G440" s="273" t="str">
        <f>IF(E440="","",VLOOKUP(E440,Translate!$G$3:$H$1208,2,FALSE))</f>
        <v/>
      </c>
      <c r="H440" s="281" t="str">
        <f>IF(FrontPage!$E$3=1,F440&amp;G440,D440&amp;E440)</f>
        <v>Environmental and Regulatory Services</v>
      </c>
    </row>
    <row r="441" spans="1:8" s="1" customFormat="1" x14ac:dyDescent="0.25">
      <c r="A441" s="1" t="str">
        <f t="shared" si="6"/>
        <v>RO5_</v>
      </c>
      <c r="B441" s="1" t="s">
        <v>255</v>
      </c>
      <c r="D441" s="1" t="s">
        <v>497</v>
      </c>
      <c r="F441" s="273" t="str">
        <f>VLOOKUP(D441,Translate!$A$3:$D$1213,3,FALSE)</f>
        <v>Iechyd amgylcheddol</v>
      </c>
      <c r="G441" s="273" t="str">
        <f>IF(E441="","",VLOOKUP(E441,Translate!$G$3:$H$1208,2,FALSE))</f>
        <v/>
      </c>
      <c r="H441" s="281" t="str">
        <f>IF(FrontPage!$E$3=1,F441&amp;G441,D441&amp;E441)</f>
        <v>ENVIRONMENTAL HEALTH</v>
      </c>
    </row>
    <row r="442" spans="1:8" s="1" customFormat="1" x14ac:dyDescent="0.25">
      <c r="A442" s="1" t="str">
        <f t="shared" si="6"/>
        <v>RO5_1</v>
      </c>
      <c r="B442" s="1" t="s">
        <v>255</v>
      </c>
      <c r="C442" s="1">
        <v>1</v>
      </c>
      <c r="D442" s="1" t="s">
        <v>37</v>
      </c>
      <c r="F442" s="273" t="str">
        <f>VLOOKUP(D442,Translate!$A$3:$D$1213,3,FALSE)</f>
        <v xml:space="preserve">Gwasanaethau mynwentydd, amlosgfeydd a chorffdai </v>
      </c>
      <c r="G442" s="273" t="str">
        <f>IF(E442="","",VLOOKUP(E442,Translate!$G$3:$H$1208,2,FALSE))</f>
        <v/>
      </c>
      <c r="H442" s="281" t="str">
        <f>IF(FrontPage!$E$3=1,F442&amp;G442,D442&amp;E442)</f>
        <v>Cemetery, cremation and mortuary services</v>
      </c>
    </row>
    <row r="443" spans="1:8" s="1" customFormat="1" x14ac:dyDescent="0.25">
      <c r="A443" s="1" t="str">
        <f t="shared" si="6"/>
        <v>RO5_2</v>
      </c>
      <c r="B443" s="1" t="s">
        <v>255</v>
      </c>
      <c r="C443" s="1">
        <v>2</v>
      </c>
      <c r="D443" s="1" t="s">
        <v>38</v>
      </c>
      <c r="F443" s="273" t="str">
        <f>VLOOKUP(D443,Translate!$A$3:$D$1213,3,FALSE)</f>
        <v>Amddiffyn yr arfordir</v>
      </c>
      <c r="G443" s="273" t="str">
        <f>IF(E443="","",VLOOKUP(E443,Translate!$G$3:$H$1208,2,FALSE))</f>
        <v/>
      </c>
      <c r="H443" s="281" t="str">
        <f>IF(FrontPage!$E$3=1,F443&amp;G443,D443&amp;E443)</f>
        <v>Coast protection</v>
      </c>
    </row>
    <row r="444" spans="1:8" s="1" customFormat="1" x14ac:dyDescent="0.25">
      <c r="A444" s="1" t="str">
        <f t="shared" si="6"/>
        <v>RO5_3</v>
      </c>
      <c r="B444" s="1" t="s">
        <v>255</v>
      </c>
      <c r="C444" s="1">
        <v>3</v>
      </c>
      <c r="D444" s="1" t="s">
        <v>330</v>
      </c>
      <c r="F444" s="273" t="str">
        <f>VLOOKUP(D444,Translate!$A$3:$D$1213,3,FALSE)</f>
        <v>Iechyd yr amgylchedd - diogelwch bwyd</v>
      </c>
      <c r="G444" s="273" t="str">
        <f>IF(E444="","",VLOOKUP(E444,Translate!$G$3:$H$1208,2,FALSE))</f>
        <v/>
      </c>
      <c r="H444" s="281" t="str">
        <f>IF(FrontPage!$E$3=1,F444&amp;G444,D444&amp;E444)</f>
        <v>Environmental health - food safety</v>
      </c>
    </row>
    <row r="445" spans="1:8" s="1" customFormat="1" x14ac:dyDescent="0.25">
      <c r="A445" s="1" t="str">
        <f t="shared" si="6"/>
        <v>RO5_6.1</v>
      </c>
      <c r="B445" s="1" t="s">
        <v>255</v>
      </c>
      <c r="C445" s="1">
        <v>6.1</v>
      </c>
      <c r="D445" s="1" t="s">
        <v>332</v>
      </c>
      <c r="F445" s="273" t="str">
        <f>VLOOKUP(D445,Translate!$A$3:$D$1213,3,FALSE)</f>
        <v>Iechyd amgylcheddol arall</v>
      </c>
      <c r="G445" s="273" t="str">
        <f>IF(E445="","",VLOOKUP(E445,Translate!$G$3:$H$1208,2,FALSE))</f>
        <v/>
      </c>
      <c r="H445" s="281" t="str">
        <f>IF(FrontPage!$E$3=1,F445&amp;G445,D445&amp;E445)</f>
        <v>Other environmental health</v>
      </c>
    </row>
    <row r="446" spans="1:8" x14ac:dyDescent="0.25">
      <c r="A446" s="1" t="str">
        <f t="shared" si="6"/>
        <v>RO5_7</v>
      </c>
      <c r="B446" s="1" t="s">
        <v>255</v>
      </c>
      <c r="C446" s="281">
        <v>7</v>
      </c>
      <c r="D446" s="281" t="s">
        <v>1536</v>
      </c>
      <c r="E446" s="281" t="s">
        <v>1537</v>
      </c>
      <c r="F446" s="273" t="str">
        <f>VLOOKUP(D446,Translate!$A$3:$D$1213,3,FALSE)</f>
        <v>Cyfanswm iechyd yr amgylchedd</v>
      </c>
      <c r="G446" s="273" t="str">
        <f>IF(E446="","",VLOOKUP(E446,Translate!$G$3:$H$1208,2,FALSE))</f>
        <v xml:space="preserve"> (llinellau 3+6.1)</v>
      </c>
      <c r="H446" s="281" t="str">
        <f>IF(FrontPage!$E$3=1,F446&amp;G446,D446&amp;E446)</f>
        <v>Total environmental health (lines 3+6.1)</v>
      </c>
    </row>
    <row r="447" spans="1:8" s="1" customFormat="1" x14ac:dyDescent="0.25">
      <c r="A447" s="1" t="str">
        <f t="shared" si="6"/>
        <v>RO5_8</v>
      </c>
      <c r="B447" s="1" t="s">
        <v>255</v>
      </c>
      <c r="C447" s="1">
        <v>8</v>
      </c>
      <c r="D447" s="1" t="s">
        <v>39</v>
      </c>
      <c r="F447" s="273" t="str">
        <f>VLOOKUP(D447,Translate!$A$3:$D$1213,3,FALSE)</f>
        <v>Glanhau strydoedd (ddim yn daladwy o dan priffyrdd)</v>
      </c>
      <c r="G447" s="273" t="str">
        <f>IF(E447="","",VLOOKUP(E447,Translate!$G$3:$H$1208,2,FALSE))</f>
        <v/>
      </c>
      <c r="H447" s="281" t="str">
        <f>IF(FrontPage!$E$3=1,F447&amp;G447,D447&amp;E447)</f>
        <v>Street cleansing (not chargeable to highways)</v>
      </c>
    </row>
    <row r="448" spans="1:8" s="1" customFormat="1" x14ac:dyDescent="0.25">
      <c r="A448" s="1" t="str">
        <f t="shared" si="6"/>
        <v>RO5_11.5</v>
      </c>
      <c r="B448" s="1" t="s">
        <v>255</v>
      </c>
      <c r="C448" s="1">
        <v>11.5</v>
      </c>
      <c r="D448" s="1" t="s">
        <v>138</v>
      </c>
      <c r="F448" s="273" t="str">
        <f>VLOOKUP(D448,Translate!$A$3:$D$1213,3,FALSE)</f>
        <v>Diogelwch cymunedol (teledu cylch cyfyng)</v>
      </c>
      <c r="G448" s="273" t="str">
        <f>IF(E448="","",VLOOKUP(E448,Translate!$G$3:$H$1208,2,FALSE))</f>
        <v/>
      </c>
      <c r="H448" s="281" t="str">
        <f>IF(FrontPage!$E$3=1,F448&amp;G448,D448&amp;E448)</f>
        <v>Community safety (CCTV)</v>
      </c>
    </row>
    <row r="449" spans="1:8" s="1" customFormat="1" x14ac:dyDescent="0.25">
      <c r="A449" s="1" t="str">
        <f t="shared" si="6"/>
        <v>RO5_11.6</v>
      </c>
      <c r="B449" s="1" t="s">
        <v>255</v>
      </c>
      <c r="C449" s="1">
        <v>11.6</v>
      </c>
      <c r="D449" s="1" t="s">
        <v>139</v>
      </c>
      <c r="F449" s="273" t="str">
        <f>VLOOKUP(D449,Translate!$A$3:$D$1213,3,FALSE)</f>
        <v>Diogelwch cymunedol - gostwng troseddu (ac eithrio teledu cylch cyfyng)</v>
      </c>
      <c r="G449" s="273" t="str">
        <f>IF(E449="","",VLOOKUP(E449,Translate!$G$3:$H$1208,2,FALSE))</f>
        <v/>
      </c>
      <c r="H449" s="281" t="str">
        <f>IF(FrontPage!$E$3=1,F449&amp;G449,D449&amp;E449)</f>
        <v>Community safety - crime reduction (excluding CCTV)</v>
      </c>
    </row>
    <row r="450" spans="1:8" s="1" customFormat="1" x14ac:dyDescent="0.25">
      <c r="A450" s="1" t="str">
        <f t="shared" si="6"/>
        <v>RO5_12</v>
      </c>
      <c r="B450" s="1" t="s">
        <v>255</v>
      </c>
      <c r="C450" s="1">
        <v>12</v>
      </c>
      <c r="D450" s="1" t="s">
        <v>528</v>
      </c>
      <c r="F450" s="273" t="str">
        <f>VLOOKUP(D450,Translate!$A$3:$D$1213,3,FALSE)</f>
        <v>Diogelwch cymunedol - gwasanaethau diogelwch</v>
      </c>
      <c r="G450" s="273" t="str">
        <f>IF(E450="","",VLOOKUP(E450,Translate!$G$3:$H$1208,2,FALSE))</f>
        <v/>
      </c>
      <c r="H450" s="281" t="str">
        <f>IF(FrontPage!$E$3=1,F450&amp;G450,D450&amp;E450)</f>
        <v>Community safety - safety services</v>
      </c>
    </row>
    <row r="451" spans="1:8" x14ac:dyDescent="0.25">
      <c r="A451" s="1" t="str">
        <f t="shared" si="6"/>
        <v>RO5_13</v>
      </c>
      <c r="B451" s="1" t="s">
        <v>255</v>
      </c>
      <c r="C451" s="281">
        <v>13</v>
      </c>
      <c r="D451" s="281" t="s">
        <v>1538</v>
      </c>
      <c r="E451" s="281" t="s">
        <v>1539</v>
      </c>
      <c r="F451" s="273" t="str">
        <f>VLOOKUP(D451,Translate!$A$3:$D$1213,3,FALSE)</f>
        <v>Cyfanswm diogelwch cymunedol</v>
      </c>
      <c r="G451" s="273" t="str">
        <f>IF(E451="","",VLOOKUP(E451,Translate!$G$3:$H$1208,2,FALSE))</f>
        <v xml:space="preserve"> (llinell 11.5 i 12)</v>
      </c>
      <c r="H451" s="281" t="str">
        <f>IF(FrontPage!$E$3=1,F451&amp;G451,D451&amp;E451)</f>
        <v>Total community safety (line 11.5 to 12)</v>
      </c>
    </row>
    <row r="452" spans="1:8" s="1" customFormat="1" x14ac:dyDescent="0.25">
      <c r="A452" s="1" t="str">
        <f t="shared" si="6"/>
        <v>RO5_14</v>
      </c>
      <c r="B452" s="1" t="s">
        <v>255</v>
      </c>
      <c r="C452" s="1">
        <v>14</v>
      </c>
      <c r="D452" s="1" t="s">
        <v>122</v>
      </c>
      <c r="F452" s="273" t="str">
        <f>VLOOKUP(D452,Translate!$A$3:$D$1213,3,FALSE)</f>
        <v>Amddiffyn rhag llifogydd a draenio'r tir</v>
      </c>
      <c r="G452" s="273" t="str">
        <f>IF(E452="","",VLOOKUP(E452,Translate!$G$3:$H$1208,2,FALSE))</f>
        <v/>
      </c>
      <c r="H452" s="281" t="str">
        <f>IF(FrontPage!$E$3=1,F452&amp;G452,D452&amp;E452)</f>
        <v>Flood defence and land drainage</v>
      </c>
    </row>
    <row r="453" spans="1:8" s="1" customFormat="1" x14ac:dyDescent="0.25">
      <c r="A453" s="1" t="str">
        <f t="shared" si="6"/>
        <v>RO5_19</v>
      </c>
      <c r="B453" s="1" t="s">
        <v>255</v>
      </c>
      <c r="C453" s="1">
        <v>19</v>
      </c>
      <c r="D453" s="1" t="s">
        <v>126</v>
      </c>
      <c r="F453" s="273" t="str">
        <f>VLOOKUP(D453,Translate!$A$3:$D$1213,3,FALSE)</f>
        <v>Gwasanaethau amaethyddiaeth a physgodfeydd</v>
      </c>
      <c r="G453" s="273" t="str">
        <f>IF(E453="","",VLOOKUP(E453,Translate!$G$3:$H$1208,2,FALSE))</f>
        <v/>
      </c>
      <c r="H453" s="281" t="str">
        <f>IF(FrontPage!$E$3=1,F453&amp;G453,D453&amp;E453)</f>
        <v>Agriculture and fisheries services</v>
      </c>
    </row>
    <row r="454" spans="1:8" s="1" customFormat="1" x14ac:dyDescent="0.25">
      <c r="A454" s="1" t="str">
        <f t="shared" si="6"/>
        <v>RO5_22</v>
      </c>
      <c r="B454" s="1" t="s">
        <v>255</v>
      </c>
      <c r="C454" s="1">
        <v>22</v>
      </c>
      <c r="D454" s="1" t="s">
        <v>7</v>
      </c>
      <c r="F454" s="273" t="str">
        <f>VLOOKUP(D454,Translate!$A$3:$D$1213,3,FALSE)</f>
        <v>Safonau masnach</v>
      </c>
      <c r="G454" s="273" t="str">
        <f>IF(E454="","",VLOOKUP(E454,Translate!$G$3:$H$1208,2,FALSE))</f>
        <v/>
      </c>
      <c r="H454" s="281" t="str">
        <f>IF(FrontPage!$E$3=1,F454&amp;G454,D454&amp;E454)</f>
        <v>Trading standards</v>
      </c>
    </row>
    <row r="455" spans="1:8" s="1" customFormat="1" x14ac:dyDescent="0.25">
      <c r="A455" s="1" t="str">
        <f t="shared" si="6"/>
        <v>RO5_25.1</v>
      </c>
      <c r="B455" s="1" t="s">
        <v>255</v>
      </c>
      <c r="C455" s="1">
        <v>25.1</v>
      </c>
      <c r="D455" s="1" t="s">
        <v>188</v>
      </c>
      <c r="F455" s="273" t="str">
        <f>VLOOKUP(D455,Translate!$A$3:$D$1213,3,FALSE)</f>
        <v>Casglu gwastraff</v>
      </c>
      <c r="G455" s="273" t="str">
        <f>IF(E455="","",VLOOKUP(E455,Translate!$G$3:$H$1208,2,FALSE))</f>
        <v/>
      </c>
      <c r="H455" s="281" t="str">
        <f>IF(FrontPage!$E$3=1,F455&amp;G455,D455&amp;E455)</f>
        <v>Waste collection</v>
      </c>
    </row>
    <row r="456" spans="1:8" s="1" customFormat="1" x14ac:dyDescent="0.25">
      <c r="A456" s="1" t="str">
        <f t="shared" si="6"/>
        <v>RO5_25.2</v>
      </c>
      <c r="B456" s="1" t="s">
        <v>255</v>
      </c>
      <c r="C456" s="1">
        <v>25.2</v>
      </c>
      <c r="D456" s="1" t="s">
        <v>155</v>
      </c>
      <c r="F456" s="273" t="str">
        <f>VLOOKUP(D456,Translate!$A$3:$D$1213,3,FALSE)</f>
        <v>Gwaredu gwastraff</v>
      </c>
      <c r="G456" s="273" t="str">
        <f>IF(E456="","",VLOOKUP(E456,Translate!$G$3:$H$1208,2,FALSE))</f>
        <v/>
      </c>
      <c r="H456" s="281" t="str">
        <f>IF(FrontPage!$E$3=1,F456&amp;G456,D456&amp;E456)</f>
        <v>Waste disposal</v>
      </c>
    </row>
    <row r="457" spans="1:8" s="1" customFormat="1" x14ac:dyDescent="0.25">
      <c r="A457" s="1" t="str">
        <f t="shared" si="6"/>
        <v>RO5_25.3</v>
      </c>
      <c r="B457" s="1" t="s">
        <v>255</v>
      </c>
      <c r="C457" s="1">
        <v>25.3</v>
      </c>
      <c r="D457" s="1" t="s">
        <v>586</v>
      </c>
      <c r="F457" s="273" t="str">
        <f>VLOOKUP(D457,Translate!$A$3:$D$1213,3,FALSE)</f>
        <v>Gwastraff masnach</v>
      </c>
      <c r="G457" s="273" t="str">
        <f>IF(E457="","",VLOOKUP(E457,Translate!$G$3:$H$1208,2,FALSE))</f>
        <v/>
      </c>
      <c r="H457" s="281" t="str">
        <f>IF(FrontPage!$E$3=1,F457&amp;G457,D457&amp;E457)</f>
        <v>Trade waste</v>
      </c>
    </row>
    <row r="458" spans="1:8" s="1" customFormat="1" x14ac:dyDescent="0.25">
      <c r="A458" s="1" t="str">
        <f t="shared" si="6"/>
        <v>RO5_25.4</v>
      </c>
      <c r="B458" s="1" t="s">
        <v>255</v>
      </c>
      <c r="C458" s="1">
        <v>25.4</v>
      </c>
      <c r="D458" s="1" t="s">
        <v>587</v>
      </c>
      <c r="F458" s="273" t="str">
        <f>VLOOKUP(D458,Translate!$A$3:$D$1213,3,FALSE)</f>
        <v>Ailgylchu</v>
      </c>
      <c r="G458" s="273" t="str">
        <f>IF(E458="","",VLOOKUP(E458,Translate!$G$3:$H$1208,2,FALSE))</f>
        <v/>
      </c>
      <c r="H458" s="281" t="str">
        <f>IF(FrontPage!$E$3=1,F458&amp;G458,D458&amp;E458)</f>
        <v>Recycling</v>
      </c>
    </row>
    <row r="459" spans="1:8" s="1" customFormat="1" x14ac:dyDescent="0.25">
      <c r="A459" s="1" t="str">
        <f t="shared" si="6"/>
        <v>RO5_25.5</v>
      </c>
      <c r="B459" s="1" t="s">
        <v>255</v>
      </c>
      <c r="C459" s="1">
        <v>25.5</v>
      </c>
      <c r="D459" s="1" t="s">
        <v>588</v>
      </c>
      <c r="F459" s="273" t="str">
        <f>VLOOKUP(D459,Translate!$A$3:$D$1213,3,FALSE)</f>
        <v>Lleihau gwastraff</v>
      </c>
      <c r="G459" s="273" t="str">
        <f>IF(E459="","",VLOOKUP(E459,Translate!$G$3:$H$1208,2,FALSE))</f>
        <v/>
      </c>
      <c r="H459" s="281" t="str">
        <f>IF(FrontPage!$E$3=1,F459&amp;G459,D459&amp;E459)</f>
        <v>Waste minimisation</v>
      </c>
    </row>
    <row r="460" spans="1:8" s="1" customFormat="1" x14ac:dyDescent="0.25">
      <c r="A460" s="1" t="str">
        <f t="shared" si="6"/>
        <v>RO5_25.55</v>
      </c>
      <c r="B460" s="1" t="s">
        <v>255</v>
      </c>
      <c r="C460" s="1">
        <v>25.55</v>
      </c>
      <c r="D460" s="1" t="s">
        <v>491</v>
      </c>
      <c r="F460" s="273" t="str">
        <f>VLOOKUP(D460,Translate!$A$3:$D$1213,3,FALSE)</f>
        <v>Costau newid hinsawdd</v>
      </c>
      <c r="G460" s="273" t="str">
        <f>IF(E460="","",VLOOKUP(E460,Translate!$G$3:$H$1208,2,FALSE))</f>
        <v/>
      </c>
      <c r="H460" s="281" t="str">
        <f>IF(FrontPage!$E$3=1,F460&amp;G460,D460&amp;E460)</f>
        <v>Climate change costs</v>
      </c>
    </row>
    <row r="461" spans="1:8" ht="25" x14ac:dyDescent="0.25">
      <c r="A461" s="1" t="str">
        <f t="shared" si="6"/>
        <v>RO5_25.6</v>
      </c>
      <c r="B461" s="1" t="s">
        <v>255</v>
      </c>
      <c r="C461" s="1">
        <v>25.6</v>
      </c>
      <c r="D461" s="1" t="s">
        <v>2182</v>
      </c>
      <c r="E461" s="266" t="s">
        <v>2824</v>
      </c>
      <c r="F461" s="1037" t="str">
        <f>VLOOKUP(D461,Translate!$A$3:$D$1213,3,FALSE)</f>
        <v>Cyfanswm gwastraff</v>
      </c>
      <c r="G461" s="273" t="str">
        <f>IF(E461="","",VLOOKUP(E461,Translate!$G$3:$H$1208,2,FALSE))</f>
        <v xml:space="preserve"> (llinellau 25.1 i 25.55)</v>
      </c>
      <c r="H461" s="281" t="str">
        <f>IF(FrontPage!$E$3=1,F461&amp;G461,D461&amp;E461)</f>
        <v>Total waste (lines 25.1 to 25.55)</v>
      </c>
    </row>
    <row r="462" spans="1:8" x14ac:dyDescent="0.25">
      <c r="A462" s="1"/>
      <c r="B462" s="1"/>
      <c r="C462" s="1115">
        <v>25.7</v>
      </c>
      <c r="D462" s="1" t="s">
        <v>3535</v>
      </c>
      <c r="E462" s="266"/>
      <c r="F462" s="1037" t="str">
        <f>VLOOKUP(D462,Translate!$A$3:$D$1304,3,FALSE)</f>
        <v>COVID-19 - gwasanaethau amgylcheddol a rheoleiddiol</v>
      </c>
      <c r="G462" s="273" t="str">
        <f>IF(E462="","",VLOOKUP(E462,Translate!$G$3:$H$1208,2,FALSE))</f>
        <v/>
      </c>
      <c r="H462" s="281" t="str">
        <f>IF(FrontPage!$E$3=1,F462&amp;G462,D462&amp;E462)</f>
        <v>COVID-19 - Environmental and regulatory services</v>
      </c>
    </row>
    <row r="463" spans="1:8" ht="37.5" x14ac:dyDescent="0.25">
      <c r="A463" s="1" t="str">
        <f t="shared" si="6"/>
        <v>RO5_29</v>
      </c>
      <c r="B463" s="1" t="s">
        <v>255</v>
      </c>
      <c r="C463" s="1">
        <v>29</v>
      </c>
      <c r="D463" s="1" t="s">
        <v>1540</v>
      </c>
      <c r="E463" s="266" t="s">
        <v>1541</v>
      </c>
      <c r="F463" s="1037" t="str">
        <f>VLOOKUP(D463,Translate!$A$3:$D$1213,3,FALSE)</f>
        <v>Cyfanswm gwasanaethau amgylcheddol a rheoleiddiol</v>
      </c>
      <c r="G463" s="273" t="str">
        <f>IF(E463="","",VLOOKUP(E463,Translate!$G$3:$H$1208,2,FALSE))</f>
        <v xml:space="preserve"> (llinellau 1+2+7+8+13+14+19+22+25.6)</v>
      </c>
      <c r="H463" s="281" t="str">
        <f>IF(FrontPage!$E$3=1,F463&amp;G463,D463&amp;E463)</f>
        <v>Total environmental and regulatory services (lines 1+2+7+8+13+14+19+22+25.6)</v>
      </c>
    </row>
    <row r="464" spans="1:8" s="1" customFormat="1" x14ac:dyDescent="0.25">
      <c r="A464" s="1" t="str">
        <f t="shared" si="6"/>
        <v>RO5_</v>
      </c>
      <c r="B464" s="1" t="s">
        <v>255</v>
      </c>
      <c r="D464" s="1" t="s">
        <v>41</v>
      </c>
      <c r="F464" s="1037" t="str">
        <f>VLOOKUP(D464,Translate!$A$3:$D$1213,3,FALSE)</f>
        <v>Dadansoddiad yn ôl pwnc o'r gwariant gros ar wasanaethau amgylcheddol</v>
      </c>
      <c r="G464" s="273" t="str">
        <f>IF(E464="","",VLOOKUP(E464,Translate!$G$3:$H$1208,2,FALSE))</f>
        <v/>
      </c>
      <c r="H464" s="281" t="str">
        <f>IF(FrontPage!$E$3=1,F464&amp;G464,D464&amp;E464)</f>
        <v>Subjective breakdown of gross expenditure on environmental services</v>
      </c>
    </row>
    <row r="465" spans="1:8" ht="37.5" x14ac:dyDescent="0.25">
      <c r="A465" s="1" t="str">
        <f t="shared" si="6"/>
        <v>RO5_31</v>
      </c>
      <c r="B465" s="1" t="s">
        <v>255</v>
      </c>
      <c r="C465" s="1">
        <v>31</v>
      </c>
      <c r="D465" s="1" t="s">
        <v>1542</v>
      </c>
      <c r="E465" s="266" t="s">
        <v>1543</v>
      </c>
      <c r="F465" s="1037" t="str">
        <f>VLOOKUP(D465,Translate!$A$3:$D$1213,3,FALSE)</f>
        <v>Costau cyflogeion</v>
      </c>
      <c r="G465" s="273" t="str">
        <f>IF(E465="","",VLOOKUP(E465,Translate!$G$3:$H$1208,2,FALSE))</f>
        <v xml:space="preserve"> (Wedi’i cynnwys yn llinell 29, colofn 1)</v>
      </c>
      <c r="H465" s="281" t="str">
        <f>IF(FrontPage!$E$3=1,F465&amp;G465,D465&amp;E465)</f>
        <v>Employee costs (included in line 29, column 1)</v>
      </c>
    </row>
    <row r="466" spans="1:8" s="1" customFormat="1" ht="13" x14ac:dyDescent="0.3">
      <c r="A466" s="1" t="str">
        <f t="shared" si="6"/>
        <v>RO6_RO6</v>
      </c>
      <c r="B466" s="1" t="s">
        <v>256</v>
      </c>
      <c r="C466" s="250" t="s">
        <v>256</v>
      </c>
      <c r="D466" s="251"/>
      <c r="E466" s="251"/>
      <c r="F466" s="249" t="e">
        <f>VLOOKUP(D466,Translate!$A$3:$D$1213,3,FALSE)</f>
        <v>#N/A</v>
      </c>
      <c r="G466" s="249" t="str">
        <f>IF(E466="","",VLOOKUP(E466,Translate!$G$3:$H$1208,2,FALSE))</f>
        <v/>
      </c>
      <c r="H466" s="298" t="str">
        <f>IF(FrontPage!$E$3=1,F466&amp;G466,D466&amp;E466)</f>
        <v/>
      </c>
    </row>
    <row r="467" spans="1:8" s="1" customFormat="1" x14ac:dyDescent="0.25">
      <c r="A467" s="1" t="str">
        <f t="shared" si="6"/>
        <v>RO6_</v>
      </c>
      <c r="B467" s="1" t="s">
        <v>256</v>
      </c>
      <c r="D467" s="1" t="s">
        <v>1444</v>
      </c>
      <c r="F467" s="273" t="str">
        <f>VLOOKUP(D467,Translate!$A$3:$D$1213,3,FALSE)</f>
        <v>Cynllunio, datblygu a gwasanaethau llys</v>
      </c>
      <c r="G467" s="273" t="str">
        <f>IF(E467="","",VLOOKUP(E467,Translate!$G$3:$H$1208,2,FALSE))</f>
        <v/>
      </c>
      <c r="H467" s="281" t="str">
        <f>IF(FrontPage!$E$3=1,F467&amp;G467,D467&amp;E467)</f>
        <v>Planning, development and court services</v>
      </c>
    </row>
    <row r="468" spans="1:8" s="1" customFormat="1" x14ac:dyDescent="0.25">
      <c r="A468" s="1" t="str">
        <f t="shared" si="6"/>
        <v>RO6_</v>
      </c>
      <c r="B468" s="1" t="s">
        <v>256</v>
      </c>
      <c r="D468" s="1" t="s">
        <v>498</v>
      </c>
      <c r="F468" s="273" t="str">
        <f>VLOOKUP(D468,Translate!$A$3:$D$1213,3,FALSE)</f>
        <v>Cynllunio a datblygu</v>
      </c>
      <c r="G468" s="273" t="str">
        <f>IF(E468="","",VLOOKUP(E468,Translate!$G$3:$H$1208,2,FALSE))</f>
        <v/>
      </c>
      <c r="H468" s="281" t="str">
        <f>IF(FrontPage!$E$3=1,F468&amp;G468,D468&amp;E468)</f>
        <v>PLANNING AND DEVELOPMENT</v>
      </c>
    </row>
    <row r="469" spans="1:8" s="1" customFormat="1" x14ac:dyDescent="0.25">
      <c r="A469" s="1" t="str">
        <f t="shared" si="6"/>
        <v>RO6_1</v>
      </c>
      <c r="B469" s="1" t="s">
        <v>256</v>
      </c>
      <c r="C469" s="1">
        <v>1</v>
      </c>
      <c r="D469" s="1" t="s">
        <v>44</v>
      </c>
      <c r="F469" s="273" t="str">
        <f>VLOOKUP(D469,Translate!$A$3:$D$1213,3,FALSE)</f>
        <v>Rheoli adeiladu</v>
      </c>
      <c r="G469" s="273" t="str">
        <f>IF(E469="","",VLOOKUP(E469,Translate!$G$3:$H$1208,2,FALSE))</f>
        <v/>
      </c>
      <c r="H469" s="281" t="str">
        <f>IF(FrontPage!$E$3=1,F469&amp;G469,D469&amp;E469)</f>
        <v>Building control</v>
      </c>
    </row>
    <row r="470" spans="1:8" s="1" customFormat="1" x14ac:dyDescent="0.25">
      <c r="A470" s="1" t="str">
        <f t="shared" si="6"/>
        <v>RO6_4</v>
      </c>
      <c r="B470" s="1" t="s">
        <v>256</v>
      </c>
      <c r="C470" s="1">
        <v>4</v>
      </c>
      <c r="D470" s="1" t="s">
        <v>190</v>
      </c>
      <c r="F470" s="273" t="str">
        <f>VLOOKUP(D470,Translate!$A$3:$D$1213,3,FALSE)</f>
        <v>Rheoli datblygiad</v>
      </c>
      <c r="G470" s="273" t="str">
        <f>IF(E470="","",VLOOKUP(E470,Translate!$G$3:$H$1208,2,FALSE))</f>
        <v/>
      </c>
      <c r="H470" s="281" t="str">
        <f>IF(FrontPage!$E$3=1,F470&amp;G470,D470&amp;E470)</f>
        <v>Development control</v>
      </c>
    </row>
    <row r="471" spans="1:8" s="1" customFormat="1" x14ac:dyDescent="0.25">
      <c r="A471" s="1" t="str">
        <f t="shared" si="6"/>
        <v>RO6_7</v>
      </c>
      <c r="B471" s="1" t="s">
        <v>256</v>
      </c>
      <c r="C471" s="1">
        <v>7</v>
      </c>
      <c r="D471" s="1" t="s">
        <v>29</v>
      </c>
      <c r="F471" s="273" t="str">
        <f>VLOOKUP(D471,Translate!$A$3:$D$1213,3,FALSE)</f>
        <v>Polisi cynllunio</v>
      </c>
      <c r="G471" s="273" t="str">
        <f>IF(E471="","",VLOOKUP(E471,Translate!$G$3:$H$1208,2,FALSE))</f>
        <v/>
      </c>
      <c r="H471" s="281" t="str">
        <f>IF(FrontPage!$E$3=1,F471&amp;G471,D471&amp;E471)</f>
        <v>Planning policy</v>
      </c>
    </row>
    <row r="472" spans="1:8" s="1" customFormat="1" x14ac:dyDescent="0.25">
      <c r="A472" s="1" t="str">
        <f t="shared" si="6"/>
        <v>RO6_8</v>
      </c>
      <c r="B472" s="1" t="s">
        <v>256</v>
      </c>
      <c r="C472" s="1">
        <v>8</v>
      </c>
      <c r="D472" s="1" t="s">
        <v>45</v>
      </c>
      <c r="F472" s="273" t="str">
        <f>VLOOKUP(D472,Translate!$A$3:$D$1213,3,FALSE)</f>
        <v>Mentrau amgylcheddol</v>
      </c>
      <c r="G472" s="273" t="str">
        <f>IF(E472="","",VLOOKUP(E472,Translate!$G$3:$H$1208,2,FALSE))</f>
        <v/>
      </c>
      <c r="H472" s="281" t="str">
        <f>IF(FrontPage!$E$3=1,F472&amp;G472,D472&amp;E472)</f>
        <v>Environmental initiatives</v>
      </c>
    </row>
    <row r="473" spans="1:8" s="1" customFormat="1" x14ac:dyDescent="0.25">
      <c r="A473" s="1" t="str">
        <f t="shared" si="6"/>
        <v>RO6_9</v>
      </c>
      <c r="B473" s="1" t="s">
        <v>256</v>
      </c>
      <c r="C473" s="1">
        <v>9</v>
      </c>
      <c r="D473" s="1" t="s">
        <v>123</v>
      </c>
      <c r="F473" s="273" t="str">
        <f>VLOOKUP(D473,Translate!$A$3:$D$1213,3,FALSE)</f>
        <v>Cymorth busnes</v>
      </c>
      <c r="G473" s="273" t="str">
        <f>IF(E473="","",VLOOKUP(E473,Translate!$G$3:$H$1208,2,FALSE))</f>
        <v/>
      </c>
      <c r="H473" s="281" t="str">
        <f>IF(FrontPage!$E$3=1,F473&amp;G473,D473&amp;E473)</f>
        <v>Business support</v>
      </c>
    </row>
    <row r="474" spans="1:8" s="1" customFormat="1" x14ac:dyDescent="0.25">
      <c r="A474" s="1" t="str">
        <f t="shared" si="6"/>
        <v>RO6_10</v>
      </c>
      <c r="B474" s="1" t="s">
        <v>256</v>
      </c>
      <c r="C474" s="1">
        <v>10</v>
      </c>
      <c r="D474" s="1" t="s">
        <v>124</v>
      </c>
      <c r="F474" s="273" t="str">
        <f>VLOOKUP(D474,Translate!$A$3:$D$1213,3,FALSE)</f>
        <v>Ymchwil economaidd</v>
      </c>
      <c r="G474" s="273" t="str">
        <f>IF(E474="","",VLOOKUP(E474,Translate!$G$3:$H$1208,2,FALSE))</f>
        <v/>
      </c>
      <c r="H474" s="281" t="str">
        <f>IF(FrontPage!$E$3=1,F474&amp;G474,D474&amp;E474)</f>
        <v>Economic research</v>
      </c>
    </row>
    <row r="475" spans="1:8" s="1" customFormat="1" x14ac:dyDescent="0.25">
      <c r="A475" s="1" t="str">
        <f t="shared" si="6"/>
        <v>RO6_12</v>
      </c>
      <c r="B475" s="1" t="s">
        <v>256</v>
      </c>
      <c r="C475" s="1">
        <v>12</v>
      </c>
      <c r="D475" s="1" t="s">
        <v>194</v>
      </c>
      <c r="F475" s="273" t="str">
        <f>VLOOKUP(D475,Translate!$A$3:$D$1213,3,FALSE)</f>
        <v>Datblygu economaidd</v>
      </c>
      <c r="G475" s="273" t="str">
        <f>IF(E475="","",VLOOKUP(E475,Translate!$G$3:$H$1208,2,FALSE))</f>
        <v/>
      </c>
      <c r="H475" s="281" t="str">
        <f>IF(FrontPage!$E$3=1,F475&amp;G475,D475&amp;E475)</f>
        <v>Economic development</v>
      </c>
    </row>
    <row r="476" spans="1:8" s="1" customFormat="1" x14ac:dyDescent="0.25">
      <c r="A476" s="1" t="str">
        <f t="shared" si="6"/>
        <v>RO6_13</v>
      </c>
      <c r="B476" s="1" t="s">
        <v>256</v>
      </c>
      <c r="C476" s="1">
        <v>13</v>
      </c>
      <c r="D476" s="1" t="s">
        <v>46</v>
      </c>
      <c r="F476" s="273" t="str">
        <f>VLOOKUP(D476,Translate!$A$3:$D$1213,3,FALSE)</f>
        <v>Datblygu cymundeol</v>
      </c>
      <c r="G476" s="273" t="str">
        <f>IF(E476="","",VLOOKUP(E476,Translate!$G$3:$H$1208,2,FALSE))</f>
        <v/>
      </c>
      <c r="H476" s="281" t="str">
        <f>IF(FrontPage!$E$3=1,F476&amp;G476,D476&amp;E476)</f>
        <v>Community development</v>
      </c>
    </row>
    <row r="477" spans="1:8" s="1" customFormat="1" x14ac:dyDescent="0.25">
      <c r="C477" s="1115">
        <v>13.5</v>
      </c>
      <c r="D477" s="1" t="s">
        <v>3536</v>
      </c>
      <c r="F477" s="273" t="str">
        <f>VLOOKUP(D477,Translate!$A$3:$D$1304,3,FALSE)</f>
        <v>COVID-19 - gwasanaethau cynllunio a datblygu</v>
      </c>
      <c r="G477" s="273" t="str">
        <f>IF(E477="","",VLOOKUP(E477,Translate!$G$3:$H$1208,2,FALSE))</f>
        <v/>
      </c>
      <c r="H477" s="281" t="str">
        <f>IF(FrontPage!$E$3=1,F477&amp;G477,D477&amp;E477)</f>
        <v>COVID-19 - Planning and development services</v>
      </c>
    </row>
    <row r="478" spans="1:8" x14ac:dyDescent="0.25">
      <c r="A478" s="1" t="str">
        <f t="shared" si="6"/>
        <v>RO6_14</v>
      </c>
      <c r="B478" s="1" t="s">
        <v>256</v>
      </c>
      <c r="C478" s="281">
        <v>14</v>
      </c>
      <c r="D478" s="281" t="s">
        <v>1544</v>
      </c>
      <c r="E478" s="281" t="s">
        <v>1545</v>
      </c>
      <c r="F478" s="273" t="str">
        <f>VLOOKUP(D478,Translate!$A$3:$D$1213,3,FALSE)</f>
        <v>Cyfanswm gwasanaethau cynllunio a datblygu</v>
      </c>
      <c r="G478" s="273" t="str">
        <f>IF(E478="","",VLOOKUP(E478,Translate!$G$3:$H$1208,2,FALSE))</f>
        <v xml:space="preserve"> (llinellau 1 i 13)</v>
      </c>
      <c r="H478" s="281" t="str">
        <f>IF(FrontPage!$E$3=1,F478&amp;G478,D478&amp;E478)</f>
        <v>Total planning and development services (lines 1 to 13)</v>
      </c>
    </row>
    <row r="479" spans="1:8" s="1" customFormat="1" x14ac:dyDescent="0.25">
      <c r="A479" s="1" t="str">
        <f t="shared" si="6"/>
        <v>RO6_</v>
      </c>
      <c r="B479" s="1" t="s">
        <v>256</v>
      </c>
      <c r="D479" s="1" t="s">
        <v>391</v>
      </c>
      <c r="F479" s="273" t="str">
        <f>VLOOKUP(D479,Translate!$A$3:$D$1213,3,FALSE)</f>
        <v>Gwasanaethau crwner a llysoedd eraill</v>
      </c>
      <c r="G479" s="273" t="str">
        <f>IF(E479="","",VLOOKUP(E479,Translate!$G$3:$H$1208,2,FALSE))</f>
        <v/>
      </c>
      <c r="H479" s="281" t="str">
        <f>IF(FrontPage!$E$3=1,F479&amp;G479,D479&amp;E479)</f>
        <v>CORONERS' AND OTHER COURTS SERVICES</v>
      </c>
    </row>
    <row r="480" spans="1:8" s="1" customFormat="1" x14ac:dyDescent="0.25">
      <c r="A480" s="1" t="str">
        <f t="shared" si="6"/>
        <v>RO6_15</v>
      </c>
      <c r="B480" s="1" t="s">
        <v>256</v>
      </c>
      <c r="C480" s="1">
        <v>15</v>
      </c>
      <c r="D480" s="1" t="s">
        <v>47</v>
      </c>
      <c r="F480" s="273" t="str">
        <f>VLOOKUP(D480,Translate!$A$3:$D$1213,3,FALSE)</f>
        <v>Gwasanaethau llysoedd y crwneriaid</v>
      </c>
      <c r="G480" s="273" t="str">
        <f>IF(E480="","",VLOOKUP(E480,Translate!$G$3:$H$1208,2,FALSE))</f>
        <v/>
      </c>
      <c r="H480" s="281" t="str">
        <f>IF(FrontPage!$E$3=1,F480&amp;G480,D480&amp;E480)</f>
        <v>Coroners' courts services</v>
      </c>
    </row>
    <row r="481" spans="1:8" s="1" customFormat="1" x14ac:dyDescent="0.25">
      <c r="A481" s="1" t="str">
        <f t="shared" si="6"/>
        <v>RO6_16</v>
      </c>
      <c r="B481" s="1" t="s">
        <v>256</v>
      </c>
      <c r="C481" s="1">
        <v>16</v>
      </c>
      <c r="D481" s="1" t="s">
        <v>48</v>
      </c>
      <c r="F481" s="273" t="str">
        <f>VLOOKUP(D481,Translate!$A$3:$D$1213,3,FALSE)</f>
        <v>Arall - gwasanaethau llysoedd</v>
      </c>
      <c r="G481" s="273" t="str">
        <f>IF(E481="","",VLOOKUP(E481,Translate!$G$3:$H$1208,2,FALSE))</f>
        <v/>
      </c>
      <c r="H481" s="281" t="str">
        <f>IF(FrontPage!$E$3=1,F481&amp;G481,D481&amp;E481)</f>
        <v>Other courts services</v>
      </c>
    </row>
    <row r="482" spans="1:8" s="1" customFormat="1" x14ac:dyDescent="0.25">
      <c r="C482" s="1115">
        <v>16.5</v>
      </c>
      <c r="D482" s="1" t="s">
        <v>3537</v>
      </c>
      <c r="F482" s="273" t="str">
        <f>VLOOKUP(D482,Translate!$A$3:$D$1304,3,FALSE)</f>
        <v>COVID-19 - llysoedd y crwneriaid a llysoedd eraill</v>
      </c>
      <c r="G482" s="273" t="str">
        <f>IF(E482="","",VLOOKUP(E482,Translate!$G$3:$H$1208,2,FALSE))</f>
        <v/>
      </c>
      <c r="H482" s="281" t="str">
        <f>IF(FrontPage!$E$3=1,F482&amp;G482,D482&amp;E482)</f>
        <v>COVID-19 - Coroners and other court services</v>
      </c>
    </row>
    <row r="483" spans="1:8" x14ac:dyDescent="0.25">
      <c r="A483" s="1" t="str">
        <f t="shared" si="6"/>
        <v>RO6_17</v>
      </c>
      <c r="B483" s="1" t="s">
        <v>256</v>
      </c>
      <c r="C483" s="281">
        <v>17</v>
      </c>
      <c r="D483" s="281" t="s">
        <v>1546</v>
      </c>
      <c r="E483" s="281" t="s">
        <v>3081</v>
      </c>
      <c r="F483" s="273" t="str">
        <f>VLOOKUP(D483,Translate!$A$3:$D$1213,3,FALSE)</f>
        <v>Cyfanswm llysoedd y crwneriaid a llysoedd eraill</v>
      </c>
      <c r="G483" s="273" t="str">
        <f>IF(E483="","",VLOOKUP(E483,Translate!$G$3:$H$1208,2,FALSE))</f>
        <v xml:space="preserve"> (llinellau 15+16)</v>
      </c>
      <c r="H483" s="281" t="str">
        <f>IF(FrontPage!$E$3=1,F483&amp;G483,D483&amp;E483)</f>
        <v>Total coroners' and other courts services (lines 15+16)</v>
      </c>
    </row>
    <row r="484" spans="1:8" s="1" customFormat="1" ht="25" x14ac:dyDescent="0.25">
      <c r="A484" s="1" t="str">
        <f t="shared" ref="A484:A568" si="7">B484&amp;"_"&amp;C484</f>
        <v>RO6_</v>
      </c>
      <c r="B484" s="1" t="s">
        <v>256</v>
      </c>
      <c r="D484" s="266" t="s">
        <v>240</v>
      </c>
      <c r="F484" s="273" t="str">
        <f>VLOOKUP(D484,Translate!$A$3:$D$1213,3,FALSE)</f>
        <v>Dadansoddiad yn ôl pwnc o'r gwariant gros ar gynllunio a datblygu, a gwasanaethau llyosedd</v>
      </c>
      <c r="G484" s="273" t="str">
        <f>IF(E484="","",VLOOKUP(E484,Translate!$G$3:$H$1208,2,FALSE))</f>
        <v/>
      </c>
      <c r="H484" s="281" t="str">
        <f>IF(FrontPage!$E$3=1,F484&amp;G484,D484&amp;E484)</f>
        <v>Subjective breakdown of gross expenditure on planning and development and court services</v>
      </c>
    </row>
    <row r="485" spans="1:8" ht="37.5" x14ac:dyDescent="0.25">
      <c r="A485" s="1" t="str">
        <f t="shared" si="7"/>
        <v>RO6_18</v>
      </c>
      <c r="B485" s="1" t="s">
        <v>256</v>
      </c>
      <c r="C485" s="1">
        <v>18</v>
      </c>
      <c r="D485" s="1" t="s">
        <v>1386</v>
      </c>
      <c r="E485" s="266" t="s">
        <v>1547</v>
      </c>
      <c r="F485" s="1037" t="str">
        <f>VLOOKUP(D485,Translate!$A$3:$D$1213,3,FALSE)</f>
        <v>Costau cyflogeion</v>
      </c>
      <c r="G485" s="1037" t="str">
        <f>IF(E485="","",VLOOKUP(E485,Translate!$G$3:$H$1208,2,FALSE))</f>
        <v xml:space="preserve"> (Wedi’i cynnwys yn llinell 14, colofn 1)</v>
      </c>
      <c r="H485" s="1" t="str">
        <f>IF(FrontPage!$E$3=1,F485&amp;G485,D485&amp;E485)</f>
        <v>Employee costs  (included in line 14, column 1)</v>
      </c>
    </row>
    <row r="486" spans="1:8" ht="37.5" x14ac:dyDescent="0.25">
      <c r="A486" s="1" t="str">
        <f t="shared" si="7"/>
        <v>RO6_19</v>
      </c>
      <c r="B486" s="1" t="s">
        <v>256</v>
      </c>
      <c r="C486" s="1">
        <v>19</v>
      </c>
      <c r="D486" s="1" t="s">
        <v>1386</v>
      </c>
      <c r="E486" s="266" t="s">
        <v>1548</v>
      </c>
      <c r="F486" s="1037" t="str">
        <f>VLOOKUP(D486,Translate!$A$3:$D$1213,3,FALSE)</f>
        <v>Costau cyflogeion</v>
      </c>
      <c r="G486" s="1037" t="str">
        <f>IF(E486="","",VLOOKUP(E486,Translate!$G$3:$H$1208,2,FALSE))</f>
        <v xml:space="preserve"> (Wedi’i cynnwys yn llinell 17, colofn 1)</v>
      </c>
      <c r="H486" s="1" t="str">
        <f>IF(FrontPage!$E$3=1,F486&amp;G486,D486&amp;E486)</f>
        <v>Employee costs  (included in line 17, column 1)</v>
      </c>
    </row>
    <row r="487" spans="1:8" s="1" customFormat="1" ht="13" x14ac:dyDescent="0.3">
      <c r="A487" s="1" t="str">
        <f t="shared" si="7"/>
        <v>RO8_RO8</v>
      </c>
      <c r="B487" s="1" t="s">
        <v>257</v>
      </c>
      <c r="C487" s="250" t="s">
        <v>257</v>
      </c>
      <c r="D487" s="251"/>
      <c r="E487" s="251"/>
      <c r="F487" s="249" t="e">
        <f>VLOOKUP(D487,Translate!$A$3:$D$1213,3,FALSE)</f>
        <v>#N/A</v>
      </c>
      <c r="G487" s="249" t="str">
        <f>IF(E487="","",VLOOKUP(E487,Translate!$G$3:$H$1208,2,FALSE))</f>
        <v/>
      </c>
      <c r="H487" s="298" t="str">
        <f>IF(FrontPage!$E$3=1,F487&amp;G487,D487&amp;E487)</f>
        <v/>
      </c>
    </row>
    <row r="488" spans="1:8" s="1" customFormat="1" x14ac:dyDescent="0.25">
      <c r="A488" s="1" t="str">
        <f t="shared" si="7"/>
        <v>RO8_</v>
      </c>
      <c r="B488" s="1" t="s">
        <v>257</v>
      </c>
      <c r="D488" s="1" t="s">
        <v>1445</v>
      </c>
      <c r="F488" s="273" t="str">
        <f>VLOOKUP(D488,Translate!$A$3:$D$1213,3,FALSE)</f>
        <v>Gwasanaethau tai cronfa'r cyngor</v>
      </c>
      <c r="G488" s="273" t="str">
        <f>IF(E488="","",VLOOKUP(E488,Translate!$G$3:$H$1208,2,FALSE))</f>
        <v/>
      </c>
      <c r="H488" s="281" t="str">
        <f>IF(FrontPage!$E$3=1,F488&amp;G488,D488&amp;E488)</f>
        <v>Council fund housing services</v>
      </c>
    </row>
    <row r="489" spans="1:8" s="1" customFormat="1" x14ac:dyDescent="0.25">
      <c r="A489" s="1" t="str">
        <f t="shared" si="7"/>
        <v>RO8_</v>
      </c>
      <c r="B489" s="1" t="s">
        <v>257</v>
      </c>
      <c r="D489" s="1" t="s">
        <v>61</v>
      </c>
      <c r="F489" s="273" t="str">
        <f>VLOOKUP(D489,Translate!$A$3:$D$1213,3,FALSE)</f>
        <v>Tai Cronfa'r Cyngor</v>
      </c>
      <c r="G489" s="273" t="str">
        <f>IF(E489="","",VLOOKUP(E489,Translate!$G$3:$H$1208,2,FALSE))</f>
        <v/>
      </c>
      <c r="H489" s="281" t="str">
        <f>IF(FrontPage!$E$3=1,F489&amp;G489,D489&amp;E489)</f>
        <v>HOUSING COUNCIL FUND</v>
      </c>
    </row>
    <row r="490" spans="1:8" s="1" customFormat="1" x14ac:dyDescent="0.25">
      <c r="A490" s="1" t="str">
        <f t="shared" si="7"/>
        <v>RO8_1</v>
      </c>
      <c r="B490" s="1" t="s">
        <v>257</v>
      </c>
      <c r="C490" s="1">
        <v>1</v>
      </c>
      <c r="D490" s="1" t="s">
        <v>49</v>
      </c>
      <c r="F490" s="273" t="str">
        <f>VLOOKUP(D490,Translate!$A$3:$D$1213,3,FALSE)</f>
        <v>Y strategaeth dai</v>
      </c>
      <c r="G490" s="273" t="str">
        <f>IF(E490="","",VLOOKUP(E490,Translate!$G$3:$H$1208,2,FALSE))</f>
        <v/>
      </c>
      <c r="H490" s="281" t="str">
        <f>IF(FrontPage!$E$3=1,F490&amp;G490,D490&amp;E490)</f>
        <v>Housing strategy</v>
      </c>
    </row>
    <row r="491" spans="1:8" s="1" customFormat="1" x14ac:dyDescent="0.25">
      <c r="A491" s="1" t="str">
        <f t="shared" si="7"/>
        <v>RO8_2</v>
      </c>
      <c r="B491" s="1" t="s">
        <v>257</v>
      </c>
      <c r="C491" s="1">
        <v>2</v>
      </c>
      <c r="D491" s="1" t="s">
        <v>531</v>
      </c>
      <c r="F491" s="273" t="str">
        <f>VLOOKUP(D491,Translate!$A$3:$D$1213,3,FALSE)</f>
        <v>Galluogi</v>
      </c>
      <c r="G491" s="273" t="str">
        <f>IF(E491="","",VLOOKUP(E491,Translate!$G$3:$H$1208,2,FALSE))</f>
        <v/>
      </c>
      <c r="H491" s="281" t="str">
        <f>IF(FrontPage!$E$3=1,F491&amp;G491,D491&amp;E491)</f>
        <v>Enabling</v>
      </c>
    </row>
    <row r="492" spans="1:8" s="1" customFormat="1" x14ac:dyDescent="0.25">
      <c r="A492" s="1" t="str">
        <f t="shared" si="7"/>
        <v>RO8_3</v>
      </c>
      <c r="B492" s="1" t="s">
        <v>257</v>
      </c>
      <c r="C492" s="1">
        <v>3</v>
      </c>
      <c r="D492" s="1" t="s">
        <v>50</v>
      </c>
      <c r="F492" s="273" t="str">
        <f>VLOOKUP(D492,Translate!$A$3:$D$1213,3,FALSE)</f>
        <v>Cyngor ar dai</v>
      </c>
      <c r="G492" s="273" t="str">
        <f>IF(E492="","",VLOOKUP(E492,Translate!$G$3:$H$1208,2,FALSE))</f>
        <v/>
      </c>
      <c r="H492" s="281" t="str">
        <f>IF(FrontPage!$E$3=1,F492&amp;G492,D492&amp;E492)</f>
        <v>Housing advice</v>
      </c>
    </row>
    <row r="493" spans="1:8" s="1" customFormat="1" x14ac:dyDescent="0.25">
      <c r="A493" s="1" t="str">
        <f t="shared" si="7"/>
        <v>RO8_4</v>
      </c>
      <c r="B493" s="1" t="s">
        <v>257</v>
      </c>
      <c r="C493" s="1">
        <v>4</v>
      </c>
      <c r="D493" s="1" t="s">
        <v>51</v>
      </c>
      <c r="F493" s="273" t="str">
        <f>VLOOKUP(D493,Translate!$A$3:$D$1213,3,FALSE)</f>
        <v>Blaensymiau tai</v>
      </c>
      <c r="G493" s="273" t="str">
        <f>IF(E493="","",VLOOKUP(E493,Translate!$G$3:$H$1208,2,FALSE))</f>
        <v/>
      </c>
      <c r="H493" s="281" t="str">
        <f>IF(FrontPage!$E$3=1,F493&amp;G493,D493&amp;E493)</f>
        <v>Housing advances</v>
      </c>
    </row>
    <row r="494" spans="1:8" s="1" customFormat="1" x14ac:dyDescent="0.25">
      <c r="A494" s="1" t="str">
        <f t="shared" si="7"/>
        <v>RO8_7</v>
      </c>
      <c r="B494" s="1" t="s">
        <v>257</v>
      </c>
      <c r="C494" s="1">
        <v>7</v>
      </c>
      <c r="D494" s="1" t="s">
        <v>199</v>
      </c>
      <c r="F494" s="273" t="str">
        <f>VLOOKUP(D494,Translate!$A$3:$D$1213,3,FALSE)</f>
        <v>Adnewyddu tai'r sector preifat</v>
      </c>
      <c r="G494" s="273" t="str">
        <f>IF(E494="","",VLOOKUP(E494,Translate!$G$3:$H$1208,2,FALSE))</f>
        <v/>
      </c>
      <c r="H494" s="281" t="str">
        <f>IF(FrontPage!$E$3=1,F494&amp;G494,D494&amp;E494)</f>
        <v>Private sector housing renewal</v>
      </c>
    </row>
    <row r="495" spans="1:8" s="1" customFormat="1" x14ac:dyDescent="0.25">
      <c r="A495" s="1" t="str">
        <f t="shared" si="7"/>
        <v>RO8_7.1</v>
      </c>
      <c r="B495" s="1" t="s">
        <v>257</v>
      </c>
      <c r="C495" s="1">
        <v>7.1</v>
      </c>
      <c r="D495" s="1" t="s">
        <v>533</v>
      </c>
      <c r="F495" s="273" t="str">
        <f>VLOOKUP(D495,Translate!$A$3:$D$1213,3,FALSE)</f>
        <v>Trwyddedu landlordiaid y sector preifat</v>
      </c>
      <c r="G495" s="273" t="str">
        <f>IF(E495="","",VLOOKUP(E495,Translate!$G$3:$H$1208,2,FALSE))</f>
        <v/>
      </c>
      <c r="H495" s="281" t="str">
        <f>IF(FrontPage!$E$3=1,F495&amp;G495,D495&amp;E495)</f>
        <v>Licensing of private sector landlords</v>
      </c>
    </row>
    <row r="496" spans="1:8" s="1" customFormat="1" x14ac:dyDescent="0.25">
      <c r="A496" s="1" t="str">
        <f t="shared" si="7"/>
        <v>RO8_7.3</v>
      </c>
      <c r="B496" s="1" t="s">
        <v>257</v>
      </c>
      <c r="C496" s="1">
        <v>7.3</v>
      </c>
      <c r="D496" s="1" t="s">
        <v>532</v>
      </c>
      <c r="F496" s="273" t="str">
        <f>VLOOKUP(D496,Translate!$A$3:$D$1213,3,FALSE)</f>
        <v>Costau pensiwn sy'n gysylltiedig â'r HRA</v>
      </c>
      <c r="G496" s="273" t="str">
        <f>IF(E496="","",VLOOKUP(E496,Translate!$G$3:$H$1208,2,FALSE))</f>
        <v/>
      </c>
      <c r="H496" s="281" t="str">
        <f>IF(FrontPage!$E$3=1,F496&amp;G496,D496&amp;E496)</f>
        <v>HRA related pension costs</v>
      </c>
    </row>
    <row r="497" spans="1:8" s="1" customFormat="1" x14ac:dyDescent="0.25">
      <c r="A497" s="1" t="str">
        <f t="shared" si="7"/>
        <v>RO8_13</v>
      </c>
      <c r="B497" s="1" t="s">
        <v>257</v>
      </c>
      <c r="C497" s="1">
        <v>13</v>
      </c>
      <c r="D497" s="1" t="s">
        <v>200</v>
      </c>
      <c r="F497" s="273" t="str">
        <f>VLOOKUP(D497,Translate!$A$3:$D$1213,3,FALSE)</f>
        <v>Digartrefedd</v>
      </c>
      <c r="G497" s="273" t="str">
        <f>IF(E497="","",VLOOKUP(E497,Translate!$G$3:$H$1208,2,FALSE))</f>
        <v/>
      </c>
      <c r="H497" s="281" t="str">
        <f>IF(FrontPage!$E$3=1,F497&amp;G497,D497&amp;E497)</f>
        <v>Homelessness</v>
      </c>
    </row>
    <row r="498" spans="1:8" s="1" customFormat="1" x14ac:dyDescent="0.25">
      <c r="A498" s="1" t="str">
        <f t="shared" si="7"/>
        <v>RO8_17</v>
      </c>
      <c r="B498" s="1" t="s">
        <v>257</v>
      </c>
      <c r="C498" s="1">
        <v>17</v>
      </c>
      <c r="D498" s="1" t="s">
        <v>201</v>
      </c>
      <c r="F498" s="273" t="str">
        <f>VLOOKUP(D498,Translate!$A$3:$D$1213,3,FALSE)</f>
        <v>Taliadau budd-dâl tai</v>
      </c>
      <c r="G498" s="273" t="str">
        <f>IF(E498="","",VLOOKUP(E498,Translate!$G$3:$H$1208,2,FALSE))</f>
        <v/>
      </c>
      <c r="H498" s="281" t="str">
        <f>IF(FrontPage!$E$3=1,F498&amp;G498,D498&amp;E498)</f>
        <v>Housing benefit payments</v>
      </c>
    </row>
    <row r="499" spans="1:8" s="1" customFormat="1" x14ac:dyDescent="0.25">
      <c r="A499" s="1" t="str">
        <f t="shared" si="7"/>
        <v>RO8_18</v>
      </c>
      <c r="B499" s="1" t="s">
        <v>257</v>
      </c>
      <c r="C499" s="1">
        <v>18</v>
      </c>
      <c r="D499" s="1" t="s">
        <v>52</v>
      </c>
      <c r="F499" s="273" t="str">
        <f>VLOOKUP(D499,Translate!$A$3:$D$1213,3,FALSE)</f>
        <v>Gweinyddu budd-dâl tai</v>
      </c>
      <c r="G499" s="273" t="str">
        <f>IF(E499="","",VLOOKUP(E499,Translate!$G$3:$H$1208,2,FALSE))</f>
        <v/>
      </c>
      <c r="H499" s="281" t="str">
        <f>IF(FrontPage!$E$3=1,F499&amp;G499,D499&amp;E499)</f>
        <v>Housing benefit administration</v>
      </c>
    </row>
    <row r="500" spans="1:8" s="1" customFormat="1" x14ac:dyDescent="0.25">
      <c r="C500" s="1115">
        <v>18.2</v>
      </c>
      <c r="D500" s="1" t="s">
        <v>3569</v>
      </c>
      <c r="F500" s="273" t="str">
        <f>VLOOKUP(D500,Translate!$A$3:$D$1305,3,FALSE)</f>
        <v>COVID-19 - Cronfa cyngor tai</v>
      </c>
      <c r="G500" s="273" t="str">
        <f>IF(E500="","",VLOOKUP(E500,Translate!$G$3:$H$1208,2,FALSE))</f>
        <v/>
      </c>
      <c r="H500" s="281" t="str">
        <f>IF(FrontPage!$E$3=1,F500&amp;G500,D500&amp;E500)</f>
        <v>COVID-19 - Housing council fund</v>
      </c>
    </row>
    <row r="501" spans="1:8" x14ac:dyDescent="0.25">
      <c r="A501" s="1" t="str">
        <f t="shared" si="7"/>
        <v>RO8_18.5</v>
      </c>
      <c r="B501" s="1" t="s">
        <v>257</v>
      </c>
      <c r="C501" s="281">
        <v>18.5</v>
      </c>
      <c r="D501" s="281" t="s">
        <v>1154</v>
      </c>
      <c r="E501" s="281" t="s">
        <v>1549</v>
      </c>
      <c r="F501" s="273" t="str">
        <f>VLOOKUP(D501,Translate!$A$3:$D$1213,3,FALSE)</f>
        <v>Cyfanswm tai cronfa'r cyngor</v>
      </c>
      <c r="G501" s="273" t="str">
        <f>IF(E501="","",VLOOKUP(E501,Translate!$G$3:$H$1208,2,FALSE))</f>
        <v xml:space="preserve"> (llinellau 1 i 18)</v>
      </c>
      <c r="H501" s="281" t="str">
        <f>IF(FrontPage!$E$3=1,F501&amp;G501,D501&amp;E501)</f>
        <v>Total housing council fund (lines 1 to 18)</v>
      </c>
    </row>
    <row r="502" spans="1:8" s="1" customFormat="1" x14ac:dyDescent="0.25">
      <c r="A502" s="1" t="str">
        <f t="shared" si="7"/>
        <v>RO8_</v>
      </c>
      <c r="B502" s="1" t="s">
        <v>257</v>
      </c>
      <c r="D502" s="1" t="s">
        <v>127</v>
      </c>
      <c r="F502" s="273" t="str">
        <f>VLOOKUP(D502,Translate!$A$3:$D$1213,3,FALSE)</f>
        <v>GWASANAETHAU ERAILL TAI CRONFA'R CYNGOR</v>
      </c>
      <c r="G502" s="273" t="str">
        <f>IF(E502="","",VLOOKUP(E502,Translate!$G$3:$H$1208,2,FALSE))</f>
        <v/>
      </c>
      <c r="H502" s="281" t="str">
        <f>IF(FrontPage!$E$3=1,F502&amp;G502,D502&amp;E502)</f>
        <v>OTHER COUNCIL FUND HOUSING SERVICES</v>
      </c>
    </row>
    <row r="503" spans="1:8" s="1" customFormat="1" x14ac:dyDescent="0.25">
      <c r="A503" s="1" t="str">
        <f t="shared" si="7"/>
        <v>RO8_19</v>
      </c>
      <c r="B503" s="1" t="s">
        <v>257</v>
      </c>
      <c r="C503" s="1">
        <v>19</v>
      </c>
      <c r="D503" s="1" t="s">
        <v>53</v>
      </c>
      <c r="F503" s="273" t="str">
        <f>VLOOKUP(D503,Translate!$A$3:$D$1213,3,FALSE)</f>
        <v>Eiddo arall y cyngor</v>
      </c>
      <c r="G503" s="273" t="str">
        <f>IF(E503="","",VLOOKUP(E503,Translate!$G$3:$H$1208,2,FALSE))</f>
        <v/>
      </c>
      <c r="H503" s="281" t="str">
        <f>IF(FrontPage!$E$3=1,F503&amp;G503,D503&amp;E503)</f>
        <v>Other council property</v>
      </c>
    </row>
    <row r="504" spans="1:8" s="1" customFormat="1" x14ac:dyDescent="0.25">
      <c r="A504" s="1" t="str">
        <f t="shared" si="7"/>
        <v>RO8_20</v>
      </c>
      <c r="B504" s="1" t="s">
        <v>257</v>
      </c>
      <c r="C504" s="1">
        <v>20</v>
      </c>
      <c r="D504" s="1" t="s">
        <v>13</v>
      </c>
      <c r="F504" s="273" t="str">
        <f>VLOOKUP(D504,Translate!$A$3:$D$1213,3,FALSE)</f>
        <v>Arall - gwasanaethau lles</v>
      </c>
      <c r="G504" s="273" t="str">
        <f>IF(E504="","",VLOOKUP(E504,Translate!$G$3:$H$1208,2,FALSE))</f>
        <v/>
      </c>
      <c r="H504" s="281" t="str">
        <f>IF(FrontPage!$E$3=1,F504&amp;G504,D504&amp;E504)</f>
        <v>Other welfare services</v>
      </c>
    </row>
    <row r="505" spans="1:8" s="1" customFormat="1" x14ac:dyDescent="0.25">
      <c r="A505" s="1" t="str">
        <f t="shared" si="7"/>
        <v>RO8_21</v>
      </c>
      <c r="B505" s="1" t="s">
        <v>257</v>
      </c>
      <c r="C505" s="1">
        <v>21</v>
      </c>
      <c r="D505" s="1" t="s">
        <v>239</v>
      </c>
      <c r="F505" s="273" t="str">
        <f>VLOOKUP(D505,Translate!$A$3:$D$1213,3,FALSE)</f>
        <v>Cefnogi pobl</v>
      </c>
      <c r="G505" s="273" t="str">
        <f>IF(E505="","",VLOOKUP(E505,Translate!$G$3:$H$1208,2,FALSE))</f>
        <v/>
      </c>
      <c r="H505" s="281" t="str">
        <f>IF(FrontPage!$E$3=1,F505&amp;G505,D505&amp;E505)</f>
        <v>Supporting People</v>
      </c>
    </row>
    <row r="506" spans="1:8" s="1" customFormat="1" x14ac:dyDescent="0.25">
      <c r="A506" s="1" t="str">
        <f t="shared" si="7"/>
        <v>RO8_24</v>
      </c>
      <c r="B506" s="1" t="s">
        <v>257</v>
      </c>
      <c r="C506" s="1">
        <v>24</v>
      </c>
      <c r="D506" s="1" t="s">
        <v>128</v>
      </c>
      <c r="F506" s="273" t="str">
        <f>VLOOKUP(D506,Translate!$A$3:$D$1213,3,FALSE)</f>
        <v xml:space="preserve">Cyfraniad i(+) / o(-) yr HRA (ar gyfer eitemau a rennir gan y gymuned gyfan) </v>
      </c>
      <c r="G506" s="273" t="str">
        <f>IF(E506="","",VLOOKUP(E506,Translate!$G$3:$H$1208,2,FALSE))</f>
        <v/>
      </c>
      <c r="H506" s="281" t="str">
        <f>IF(FrontPage!$E$3=1,F506&amp;G506,D506&amp;E506)</f>
        <v>Contribution to(+) / from(-) the HRA (re items shared by the whole community)</v>
      </c>
    </row>
    <row r="507" spans="1:8" s="1" customFormat="1" x14ac:dyDescent="0.25">
      <c r="C507" s="1115">
        <v>24.5</v>
      </c>
      <c r="D507" s="1" t="s">
        <v>3567</v>
      </c>
      <c r="F507" s="273" t="str">
        <f>VLOOKUP(D507,Translate!$A$3:$D$1305,3,FALSE)</f>
        <v>COVID-19 -Tai cronfa cynghorau eraill</v>
      </c>
      <c r="G507" s="273" t="str">
        <f>IF(E507="","",VLOOKUP(E507,Translate!$G$3:$H$1208,2,FALSE))</f>
        <v/>
      </c>
      <c r="H507" s="281" t="str">
        <f>IF(FrontPage!$E$3=1,F507&amp;G507,D507&amp;E507)</f>
        <v>COVID-19 - Other council fund housing</v>
      </c>
    </row>
    <row r="508" spans="1:8" x14ac:dyDescent="0.25">
      <c r="A508" s="1" t="str">
        <f t="shared" si="7"/>
        <v>RO8_25</v>
      </c>
      <c r="B508" s="1" t="s">
        <v>257</v>
      </c>
      <c r="C508" s="281">
        <v>25</v>
      </c>
      <c r="D508" s="281" t="s">
        <v>1550</v>
      </c>
      <c r="E508" s="281" t="s">
        <v>1551</v>
      </c>
      <c r="F508" s="273" t="str">
        <f>VLOOKUP(D508,Translate!$A$3:$D$1213,3,FALSE)</f>
        <v>Cyfanswm gwasanaethau eraill tai cronfa'r cyngor</v>
      </c>
      <c r="G508" s="273" t="str">
        <f>IF(E508="","",VLOOKUP(E508,Translate!$G$3:$H$1208,2,FALSE))</f>
        <v xml:space="preserve"> (llinellau 19 i 24)</v>
      </c>
      <c r="H508" s="281" t="str">
        <f>IF(FrontPage!$E$3=1,F508&amp;G508,D508&amp;E508)</f>
        <v>Total other council fund housing services (lines 19 to 24)</v>
      </c>
    </row>
    <row r="509" spans="1:8" x14ac:dyDescent="0.25">
      <c r="A509" s="1" t="str">
        <f t="shared" si="7"/>
        <v>RO8_26</v>
      </c>
      <c r="B509" s="1" t="s">
        <v>257</v>
      </c>
      <c r="C509" s="1">
        <v>26</v>
      </c>
      <c r="D509" s="1" t="s">
        <v>1552</v>
      </c>
      <c r="E509" s="1" t="s">
        <v>3082</v>
      </c>
      <c r="F509" s="1037" t="str">
        <f>VLOOKUP(D509,Translate!$A$3:$D$1213,3,FALSE)</f>
        <v>Cyfanswm tai cronfa'r cyngor</v>
      </c>
      <c r="G509" s="273" t="str">
        <f>IF(E509="","",VLOOKUP(E509,Translate!$G$3:$H$1208,2,FALSE))</f>
        <v xml:space="preserve"> (llinellau 18.5+25)</v>
      </c>
      <c r="H509" s="281" t="str">
        <f>IF(FrontPage!$E$3=1,F509&amp;G509,D509&amp;E509)</f>
        <v>Total council fund housing (lines 18.5+25)</v>
      </c>
    </row>
    <row r="510" spans="1:8" s="1" customFormat="1" x14ac:dyDescent="0.25">
      <c r="A510" s="1" t="str">
        <f t="shared" si="7"/>
        <v>RO8_</v>
      </c>
      <c r="B510" s="1" t="s">
        <v>257</v>
      </c>
      <c r="D510" s="1" t="s">
        <v>56</v>
      </c>
      <c r="F510" s="273" t="str">
        <f>VLOOKUP(D510,Translate!$A$3:$D$1213,3,FALSE)</f>
        <v>Cysoni'r cyfrif refeniw tai (HRA)</v>
      </c>
      <c r="G510" s="273" t="str">
        <f>IF(E510="","",VLOOKUP(E510,Translate!$G$3:$H$1208,2,FALSE))</f>
        <v/>
      </c>
      <c r="H510" s="281" t="str">
        <f>IF(FrontPage!$E$3=1,F510&amp;G510,D510&amp;E510)</f>
        <v>Housing revenue account reconciliation</v>
      </c>
    </row>
    <row r="511" spans="1:8" s="1" customFormat="1" x14ac:dyDescent="0.25">
      <c r="A511" s="1" t="str">
        <f t="shared" si="7"/>
        <v>RO8_27</v>
      </c>
      <c r="B511" s="1" t="s">
        <v>257</v>
      </c>
      <c r="C511" s="1">
        <v>27</v>
      </c>
      <c r="D511" s="1" t="s">
        <v>57</v>
      </c>
      <c r="F511" s="273" t="str">
        <f>VLOOKUP(D511,Translate!$A$3:$D$1213,3,FALSE)</f>
        <v>Gwariant ac incwm HRA (ac eithrio rhyngweithio gyda chronfa'r cyngor)</v>
      </c>
      <c r="G511" s="273" t="str">
        <f>IF(E511="","",VLOOKUP(E511,Translate!$G$3:$H$1208,2,FALSE))</f>
        <v/>
      </c>
      <c r="H511" s="281" t="str">
        <f>IF(FrontPage!$E$3=1,F511&amp;G511,D511&amp;E511)</f>
        <v>HRA expenditure and income (excluding interactions with the council fund)</v>
      </c>
    </row>
    <row r="512" spans="1:8" s="1" customFormat="1" x14ac:dyDescent="0.25">
      <c r="A512" s="1" t="str">
        <f t="shared" si="7"/>
        <v>RO8_28</v>
      </c>
      <c r="B512" s="1" t="s">
        <v>257</v>
      </c>
      <c r="C512" s="1">
        <v>28</v>
      </c>
      <c r="D512" s="1" t="s">
        <v>58</v>
      </c>
      <c r="F512" s="273" t="str">
        <f>VLOOKUP(D512,Translate!$A$3:$D$1213,3,FALSE)</f>
        <v>Costau craidd corfforaethol a democrataidd  HRA</v>
      </c>
      <c r="G512" s="273" t="str">
        <f>IF(E512="","",VLOOKUP(E512,Translate!$G$3:$H$1208,2,FALSE))</f>
        <v/>
      </c>
      <c r="H512" s="281" t="str">
        <f>IF(FrontPage!$E$3=1,F512&amp;G512,D512&amp;E512)</f>
        <v>HRA corporate and democratic core costs</v>
      </c>
    </row>
    <row r="513" spans="1:8" s="1" customFormat="1" x14ac:dyDescent="0.25">
      <c r="A513" s="1" t="str">
        <f t="shared" si="7"/>
        <v>RO8_29</v>
      </c>
      <c r="B513" s="1" t="s">
        <v>257</v>
      </c>
      <c r="C513" s="1">
        <v>29</v>
      </c>
      <c r="D513" s="1" t="s">
        <v>62</v>
      </c>
      <c r="F513" s="273" t="str">
        <f>VLOOKUP(D513,Translate!$A$3:$D$1213,3,FALSE)</f>
        <v>Costau gorbenion canolog HRA na ellir eu dosrannu</v>
      </c>
      <c r="G513" s="273" t="str">
        <f>IF(E513="","",VLOOKUP(E513,Translate!$G$3:$H$1208,2,FALSE))</f>
        <v/>
      </c>
      <c r="H513" s="281" t="str">
        <f>IF(FrontPage!$E$3=1,F513&amp;G513,D513&amp;E513)</f>
        <v>HRA unapportionable central overheads costs</v>
      </c>
    </row>
    <row r="514" spans="1:8" x14ac:dyDescent="0.25">
      <c r="A514" s="1" t="str">
        <f t="shared" si="7"/>
        <v>RO8_30</v>
      </c>
      <c r="B514" s="1" t="s">
        <v>257</v>
      </c>
      <c r="C514" s="281">
        <v>30</v>
      </c>
      <c r="D514" s="281" t="s">
        <v>1553</v>
      </c>
      <c r="E514" s="281" t="s">
        <v>1554</v>
      </c>
      <c r="F514" s="273" t="str">
        <f>VLOOKUP(D514,Translate!$A$3:$D$1213,3,FALSE)</f>
        <v>Cyfraniad o(+) / i(-) y Cyfrif Refeniw Tai (HRA) i(+) / o(-) gronfa'r cyngor</v>
      </c>
      <c r="G514" s="273" t="str">
        <f>IF(E514="","",VLOOKUP(E514,Translate!$G$3:$H$1208,2,FALSE))</f>
        <v xml:space="preserve"> (- llinell 24)</v>
      </c>
      <c r="H514" s="281" t="str">
        <f>IF(FrontPage!$E$3=1,F514&amp;G514,D514&amp;E514)</f>
        <v>Contribution from(+) / to(-) HRA to(+) / from(-) council fund (- line 24)</v>
      </c>
    </row>
    <row r="515" spans="1:8" s="1" customFormat="1" x14ac:dyDescent="0.25">
      <c r="A515" s="1" t="str">
        <f t="shared" si="7"/>
        <v>RO8_31</v>
      </c>
      <c r="B515" s="1" t="s">
        <v>257</v>
      </c>
      <c r="C515" s="1">
        <v>31</v>
      </c>
      <c r="D515" s="1" t="s">
        <v>63</v>
      </c>
      <c r="F515" s="273" t="str">
        <f>VLOOKUP(D515,Translate!$A$3:$D$1213,3,FALSE)</f>
        <v>Trosglwyddo i falans HRA (colofn 1) neu o (colofn 6b) falans HRA</v>
      </c>
      <c r="G515" s="273" t="str">
        <f>IF(E515="","",VLOOKUP(E515,Translate!$G$3:$H$1208,2,FALSE))</f>
        <v/>
      </c>
      <c r="H515" s="281" t="str">
        <f>IF(FrontPage!$E$3=1,F515&amp;G515,D515&amp;E515)</f>
        <v>Transfer to HRA balance (column 1) or from (column 6b) HRA balance</v>
      </c>
    </row>
    <row r="516" spans="1:8" ht="25" x14ac:dyDescent="0.25">
      <c r="A516" s="1" t="str">
        <f t="shared" si="7"/>
        <v>RO8_32</v>
      </c>
      <c r="B516" s="1" t="s">
        <v>257</v>
      </c>
      <c r="C516" s="1">
        <v>32</v>
      </c>
      <c r="D516" s="1" t="s">
        <v>1555</v>
      </c>
      <c r="E516" s="189" t="s">
        <v>1556</v>
      </c>
      <c r="F516" s="1037" t="str">
        <f>VLOOKUP(D516,Translate!$A$3:$D$1213,3,FALSE)</f>
        <v>Gwirio bod y gwariant net yn mantoli i sero</v>
      </c>
      <c r="G516" s="1037" t="str">
        <f>IF(E516="","",VLOOKUP(E516,Translate!$G$3:$H$1208,2,FALSE))</f>
        <v xml:space="preserve"> (colofn 10, llinellau 27 i 31)</v>
      </c>
      <c r="H516" s="1" t="str">
        <f>IF(FrontPage!$E$3=1,F516&amp;G516,D516&amp;E516)</f>
        <v>Check net expenditure balances to zero (column 10, lines 27 to 31)</v>
      </c>
    </row>
    <row r="517" spans="1:8" s="1" customFormat="1" ht="25" x14ac:dyDescent="0.25">
      <c r="A517" s="1" t="str">
        <f t="shared" si="7"/>
        <v>RO8_</v>
      </c>
      <c r="B517" s="1" t="s">
        <v>257</v>
      </c>
      <c r="D517" s="1" t="s">
        <v>64</v>
      </c>
      <c r="F517" s="273" t="str">
        <f>VLOOKUP(D517,Translate!$A$3:$D$1213,3,FALSE)</f>
        <v>Dadansoddiad yn ôl pwnc o'r gwariant gros ar wasanaethau tai cronfa'r cyngor</v>
      </c>
      <c r="G517" s="1037" t="str">
        <f>IF(E517="","",VLOOKUP(E517,Translate!$G$3:$H$1208,2,FALSE))</f>
        <v/>
      </c>
      <c r="H517" s="1" t="str">
        <f>IF(FrontPage!$E$3=1,F517&amp;G517,D517&amp;E517)</f>
        <v>Subjective breakdown of gross expenditure on council fund housing services</v>
      </c>
    </row>
    <row r="518" spans="1:8" ht="37.5" x14ac:dyDescent="0.25">
      <c r="A518" s="1" t="str">
        <f t="shared" si="7"/>
        <v>RO8_33</v>
      </c>
      <c r="B518" s="1" t="s">
        <v>257</v>
      </c>
      <c r="C518" s="1">
        <v>33</v>
      </c>
      <c r="D518" s="1" t="s">
        <v>1386</v>
      </c>
      <c r="E518" s="266" t="s">
        <v>1557</v>
      </c>
      <c r="F518" s="1037" t="str">
        <f>VLOOKUP(D518,Translate!$A$3:$D$1213,3,FALSE)</f>
        <v>Costau cyflogeion</v>
      </c>
      <c r="G518" s="1037" t="str">
        <f>IF(E518="","",VLOOKUP(E518,Translate!$G$3:$H$1208,2,FALSE))</f>
        <v xml:space="preserve"> (Wedi’i cynnwys yn llinell 26, colofn 1)</v>
      </c>
      <c r="H518" s="1" t="str">
        <f>IF(FrontPage!$E$3=1,F518&amp;G518,D518&amp;E518)</f>
        <v>Employee costs  (included in line 26, column 1)</v>
      </c>
    </row>
    <row r="519" spans="1:8" x14ac:dyDescent="0.25">
      <c r="A519" s="1" t="str">
        <f t="shared" ref="A519:A521" si="8">B519&amp;"_"&amp;C519</f>
        <v>RO8_</v>
      </c>
      <c r="B519" s="1" t="s">
        <v>257</v>
      </c>
      <c r="D519" s="281" t="s">
        <v>3448</v>
      </c>
      <c r="F519" s="273" t="s">
        <v>3460</v>
      </c>
      <c r="G519" s="273"/>
      <c r="H519" s="281" t="str">
        <f>IF(FrontPage!$E$3=1,F519&amp;G519,D519&amp;E519)</f>
        <v>Housing Revenue Account</v>
      </c>
    </row>
    <row r="520" spans="1:8" x14ac:dyDescent="0.25">
      <c r="A520" s="1" t="str">
        <f t="shared" si="8"/>
        <v>RO8_</v>
      </c>
      <c r="B520" s="1" t="s">
        <v>257</v>
      </c>
      <c r="D520" s="281" t="s">
        <v>3408</v>
      </c>
      <c r="F520" s="273" t="s">
        <v>3461</v>
      </c>
      <c r="G520" s="273"/>
      <c r="H520" s="281" t="str">
        <f>IF(FrontPage!$E$3=1,F520&amp;G520,D520&amp;E520)</f>
        <v>HRA Income - record as positive values</v>
      </c>
    </row>
    <row r="521" spans="1:8" x14ac:dyDescent="0.25">
      <c r="A521" s="1" t="str">
        <f t="shared" si="8"/>
        <v>RO8_</v>
      </c>
      <c r="B521" s="1" t="s">
        <v>257</v>
      </c>
      <c r="D521" s="281" t="s">
        <v>3422</v>
      </c>
      <c r="F521" s="273" t="s">
        <v>3462</v>
      </c>
      <c r="G521" s="273"/>
      <c r="H521" s="281" t="str">
        <f>IF(FrontPage!$E$3=1,F521&amp;G521,D521&amp;E521)</f>
        <v>Net total cost (£000s)</v>
      </c>
    </row>
    <row r="522" spans="1:8" x14ac:dyDescent="0.25">
      <c r="A522" s="1" t="str">
        <f t="shared" ref="A522:A535" si="9">B522&amp;"_"&amp;C522</f>
        <v>RO8_41</v>
      </c>
      <c r="B522" s="1" t="s">
        <v>257</v>
      </c>
      <c r="C522" s="281">
        <v>41</v>
      </c>
      <c r="D522" s="281" t="s">
        <v>3409</v>
      </c>
      <c r="F522" s="273" t="s">
        <v>3463</v>
      </c>
      <c r="G522" s="273"/>
      <c r="H522" s="281" t="str">
        <f>IF(FrontPage!$E$3=1,F522&amp;G522,D522&amp;E522)</f>
        <v>Dwelling rents (gross)</v>
      </c>
    </row>
    <row r="523" spans="1:8" x14ac:dyDescent="0.25">
      <c r="A523" s="1" t="str">
        <f t="shared" si="9"/>
        <v>RO8_42</v>
      </c>
      <c r="B523" s="1" t="s">
        <v>257</v>
      </c>
      <c r="C523" s="281">
        <v>42</v>
      </c>
      <c r="D523" s="281" t="s">
        <v>3410</v>
      </c>
      <c r="F523" s="273" t="s">
        <v>3464</v>
      </c>
      <c r="G523" s="273"/>
      <c r="H523" s="281" t="str">
        <f>IF(FrontPage!$E$3=1,F523&amp;G523,D523&amp;E523)</f>
        <v>Non-dwelling rents (gross)</v>
      </c>
    </row>
    <row r="524" spans="1:8" ht="25" x14ac:dyDescent="0.25">
      <c r="A524" s="1" t="str">
        <f t="shared" si="9"/>
        <v>RO8_43</v>
      </c>
      <c r="B524" s="1" t="s">
        <v>257</v>
      </c>
      <c r="C524" s="1">
        <v>43</v>
      </c>
      <c r="D524" s="1" t="s">
        <v>3411</v>
      </c>
      <c r="F524" s="1037" t="s">
        <v>3465</v>
      </c>
      <c r="G524" s="273"/>
      <c r="H524" s="1" t="str">
        <f>IF(FrontPage!$E$3=1,F524&amp;G524,D524&amp;E524)</f>
        <v>Tenants', leaseholders' and other charges for services and facilities</v>
      </c>
    </row>
    <row r="525" spans="1:8" x14ac:dyDescent="0.25">
      <c r="A525" s="1" t="str">
        <f t="shared" si="9"/>
        <v>RO8_44</v>
      </c>
      <c r="B525" s="1" t="s">
        <v>257</v>
      </c>
      <c r="C525" s="281">
        <v>44</v>
      </c>
      <c r="D525" s="281" t="s">
        <v>3412</v>
      </c>
      <c r="F525" s="273" t="s">
        <v>3466</v>
      </c>
      <c r="G525" s="273"/>
      <c r="H525" s="281" t="str">
        <f>IF(FrontPage!$E$3=1,F525&amp;G525,D525&amp;E525)</f>
        <v>Government grants and other assistance</v>
      </c>
    </row>
    <row r="526" spans="1:8" x14ac:dyDescent="0.25">
      <c r="A526" s="1" t="str">
        <f t="shared" si="9"/>
        <v>RO8_45</v>
      </c>
      <c r="B526" s="1" t="s">
        <v>257</v>
      </c>
      <c r="C526" s="281">
        <v>45</v>
      </c>
      <c r="D526" s="281" t="s">
        <v>3413</v>
      </c>
      <c r="F526" s="273" t="s">
        <v>3467</v>
      </c>
      <c r="G526" s="273"/>
      <c r="H526" s="281" t="str">
        <f>IF(FrontPage!$E$3=1,F526&amp;G526,D526&amp;E526)</f>
        <v>Total HRA income</v>
      </c>
    </row>
    <row r="527" spans="1:8" x14ac:dyDescent="0.25">
      <c r="A527" s="1"/>
      <c r="B527" s="1" t="s">
        <v>257</v>
      </c>
      <c r="D527" s="281" t="s">
        <v>3414</v>
      </c>
      <c r="F527" s="273" t="s">
        <v>3468</v>
      </c>
      <c r="G527" s="273"/>
      <c r="H527" s="281" t="str">
        <f>IF(FrontPage!$E$3=1,F527&amp;G527,D527&amp;E527)</f>
        <v>HRA Expenditure</v>
      </c>
    </row>
    <row r="528" spans="1:8" x14ac:dyDescent="0.25">
      <c r="A528" s="1" t="str">
        <f t="shared" si="9"/>
        <v>RO8_46</v>
      </c>
      <c r="B528" s="1" t="s">
        <v>257</v>
      </c>
      <c r="C528" s="281">
        <v>46</v>
      </c>
      <c r="D528" s="281" t="s">
        <v>446</v>
      </c>
      <c r="F528" s="273" t="s">
        <v>3469</v>
      </c>
      <c r="G528" s="273"/>
      <c r="H528" s="281" t="str">
        <f>IF(FrontPage!$E$3=1,F528&amp;G528,D528&amp;E528)</f>
        <v>Repairs and maintenance</v>
      </c>
    </row>
    <row r="529" spans="1:8" x14ac:dyDescent="0.25">
      <c r="A529" s="1" t="str">
        <f t="shared" si="9"/>
        <v>RO8_47</v>
      </c>
      <c r="B529" s="1" t="s">
        <v>257</v>
      </c>
      <c r="C529" s="281">
        <v>47</v>
      </c>
      <c r="D529" s="281" t="s">
        <v>3415</v>
      </c>
      <c r="F529" s="273" t="s">
        <v>3470</v>
      </c>
      <c r="G529" s="273"/>
      <c r="H529" s="281" t="str">
        <f>IF(FrontPage!$E$3=1,F529&amp;G529,D529&amp;E529)</f>
        <v>Supervision and management</v>
      </c>
    </row>
    <row r="530" spans="1:8" x14ac:dyDescent="0.25">
      <c r="A530" s="1" t="str">
        <f t="shared" si="9"/>
        <v>RO8_48</v>
      </c>
      <c r="B530" s="1" t="s">
        <v>257</v>
      </c>
      <c r="C530" s="281">
        <v>48</v>
      </c>
      <c r="D530" s="281" t="s">
        <v>3416</v>
      </c>
      <c r="F530" s="273" t="s">
        <v>3471</v>
      </c>
      <c r="G530" s="273"/>
      <c r="H530" s="281" t="str">
        <f>IF(FrontPage!$E$3=1,F530&amp;G530,D530&amp;E530)</f>
        <v>Prudent provision for repayment of debt</v>
      </c>
    </row>
    <row r="531" spans="1:8" x14ac:dyDescent="0.25">
      <c r="A531" s="1" t="str">
        <f t="shared" si="9"/>
        <v>RO8_49</v>
      </c>
      <c r="B531" s="1" t="s">
        <v>257</v>
      </c>
      <c r="C531" s="281">
        <v>49</v>
      </c>
      <c r="D531" s="281" t="s">
        <v>3417</v>
      </c>
      <c r="F531" s="273" t="s">
        <v>3472</v>
      </c>
      <c r="G531" s="273"/>
      <c r="H531" s="281" t="str">
        <f>IF(FrontPage!$E$3=1,F531&amp;G531,D531&amp;E531)</f>
        <v>Interest payable and similar charges</v>
      </c>
    </row>
    <row r="532" spans="1:8" x14ac:dyDescent="0.25">
      <c r="A532" s="1" t="str">
        <f t="shared" si="9"/>
        <v>RO8_50</v>
      </c>
      <c r="B532" s="1" t="s">
        <v>257</v>
      </c>
      <c r="C532" s="281">
        <v>50</v>
      </c>
      <c r="D532" s="281" t="s">
        <v>3418</v>
      </c>
      <c r="F532" s="273" t="s">
        <v>3473</v>
      </c>
      <c r="G532" s="273"/>
      <c r="H532" s="281" t="str">
        <f>IF(FrontPage!$E$3=1,F532&amp;G532,D532&amp;E532)</f>
        <v>Other HRA expenditure</v>
      </c>
    </row>
    <row r="533" spans="1:8" x14ac:dyDescent="0.25">
      <c r="A533" s="1" t="str">
        <f t="shared" si="9"/>
        <v>RO8_51</v>
      </c>
      <c r="B533" s="1" t="s">
        <v>257</v>
      </c>
      <c r="C533" s="281">
        <v>51</v>
      </c>
      <c r="D533" s="281" t="s">
        <v>3419</v>
      </c>
      <c r="F533" s="273" t="s">
        <v>3474</v>
      </c>
      <c r="G533" s="273"/>
      <c r="H533" s="281" t="str">
        <f>IF(FrontPage!$E$3=1,F533&amp;G533,D533&amp;E533)</f>
        <v>Total HRA expenditure</v>
      </c>
    </row>
    <row r="534" spans="1:8" x14ac:dyDescent="0.25">
      <c r="A534" s="1" t="str">
        <f t="shared" si="9"/>
        <v>RO8_52</v>
      </c>
      <c r="B534" s="1" t="s">
        <v>257</v>
      </c>
      <c r="C534" s="281">
        <v>52</v>
      </c>
      <c r="D534" s="281" t="s">
        <v>3420</v>
      </c>
      <c r="F534" s="273" t="s">
        <v>3475</v>
      </c>
      <c r="G534" s="273"/>
      <c r="H534" s="281" t="str">
        <f>IF(FrontPage!$E$3=1,F534&amp;G534,D534&amp;E534)</f>
        <v>Surplus or deficit for the year on HRA services</v>
      </c>
    </row>
    <row r="535" spans="1:8" x14ac:dyDescent="0.25">
      <c r="A535" s="1" t="str">
        <f t="shared" si="9"/>
        <v>RO8_53</v>
      </c>
      <c r="B535" s="1" t="s">
        <v>257</v>
      </c>
      <c r="C535" s="281">
        <v>53</v>
      </c>
      <c r="D535" s="281" t="s">
        <v>3421</v>
      </c>
      <c r="F535" s="273" t="s">
        <v>3476</v>
      </c>
      <c r="G535" s="273"/>
      <c r="H535" s="281" t="str">
        <f>IF(FrontPage!$E$3=1,F535&amp;G535,D535&amp;E535)</f>
        <v>HRA reserves</v>
      </c>
    </row>
    <row r="536" spans="1:8" s="1" customFormat="1" ht="13" x14ac:dyDescent="0.3">
      <c r="A536" s="1" t="str">
        <f t="shared" si="7"/>
        <v>RO9_RO9</v>
      </c>
      <c r="B536" s="1" t="s">
        <v>258</v>
      </c>
      <c r="C536" s="250" t="s">
        <v>258</v>
      </c>
      <c r="D536" s="251"/>
      <c r="E536" s="251"/>
      <c r="F536" s="249"/>
      <c r="G536" s="249" t="str">
        <f>IF(E536="","",VLOOKUP(E536,Translate!$G$3:$H$1208,2,FALSE))</f>
        <v/>
      </c>
      <c r="H536" s="298" t="str">
        <f>IF(FrontPage!$E$3=1,F536&amp;G536,D536&amp;E536)</f>
        <v/>
      </c>
    </row>
    <row r="537" spans="1:8" s="1" customFormat="1" x14ac:dyDescent="0.25">
      <c r="A537" s="1" t="str">
        <f t="shared" si="7"/>
        <v>RO9_</v>
      </c>
      <c r="B537" s="1" t="s">
        <v>258</v>
      </c>
      <c r="D537" s="1" t="s">
        <v>259</v>
      </c>
      <c r="F537" s="273" t="str">
        <f>VLOOKUP(D537,Translate!$A$3:$D$1213,3,FALSE)</f>
        <v>Gwasanaethau canolog</v>
      </c>
      <c r="G537" s="273" t="str">
        <f>IF(E537="","",VLOOKUP(E537,Translate!$G$3:$H$1208,2,FALSE))</f>
        <v/>
      </c>
      <c r="H537" s="281" t="str">
        <f>IF(FrontPage!$E$3=1,F537&amp;G537,D537&amp;E537)</f>
        <v>Central services</v>
      </c>
    </row>
    <row r="538" spans="1:8" s="1" customFormat="1" x14ac:dyDescent="0.25">
      <c r="A538" s="1" t="str">
        <f t="shared" si="7"/>
        <v>RO9_</v>
      </c>
      <c r="B538" s="1" t="s">
        <v>258</v>
      </c>
      <c r="D538" s="1" t="s">
        <v>499</v>
      </c>
      <c r="F538" s="273" t="str">
        <f>VLOOKUP(D538,Translate!$A$3:$D$1213,3,FALSE)</f>
        <v>Casglu'r dreth leol</v>
      </c>
      <c r="G538" s="273" t="str">
        <f>IF(E538="","",VLOOKUP(E538,Translate!$G$3:$H$1208,2,FALSE))</f>
        <v/>
      </c>
      <c r="H538" s="281" t="str">
        <f>IF(FrontPage!$E$3=1,F538&amp;G538,D538&amp;E538)</f>
        <v>LOCAL TAX COLLECTION</v>
      </c>
    </row>
    <row r="539" spans="1:8" s="1" customFormat="1" ht="25" x14ac:dyDescent="0.25">
      <c r="A539" s="1" t="str">
        <f t="shared" si="7"/>
        <v>RO9_1</v>
      </c>
      <c r="B539" s="1" t="s">
        <v>258</v>
      </c>
      <c r="C539" s="1">
        <v>1</v>
      </c>
      <c r="D539" s="1" t="s">
        <v>769</v>
      </c>
      <c r="F539" s="273" t="str">
        <f>VLOOKUP(D539,Translate!$A$3:$D$1213,3,FALSE)</f>
        <v>Cynllun gostyngiadau'r dreth gyngor (ac eithrio'r swm a gaiff ei gyllido gan y GCR)</v>
      </c>
      <c r="G539" s="273" t="str">
        <f>IF(E539="","",VLOOKUP(E539,Translate!$G$3:$H$1208,2,FALSE))</f>
        <v/>
      </c>
      <c r="H539" s="281" t="str">
        <f>IF(FrontPage!$E$3=1,F539&amp;G539,D539&amp;E539)</f>
        <v>Council tax reduction scheme (excluding that amount financed by RSG)</v>
      </c>
    </row>
    <row r="540" spans="1:8" s="1" customFormat="1" x14ac:dyDescent="0.25">
      <c r="A540" s="1" t="str">
        <f t="shared" si="7"/>
        <v>RO9_2</v>
      </c>
      <c r="B540" s="1" t="s">
        <v>258</v>
      </c>
      <c r="C540" s="1">
        <v>2</v>
      </c>
      <c r="D540" s="1" t="s">
        <v>770</v>
      </c>
      <c r="F540" s="273" t="str">
        <f>VLOOKUP(D540,Translate!$A$3:$D$1213,3,FALSE)</f>
        <v>Gweinyddu cynllun gostyngiadau'r dreth gyngor</v>
      </c>
      <c r="G540" s="273" t="str">
        <f>IF(E540="","",VLOOKUP(E540,Translate!$G$3:$H$1208,2,FALSE))</f>
        <v/>
      </c>
      <c r="H540" s="281" t="str">
        <f>IF(FrontPage!$E$3=1,F540&amp;G540,D540&amp;E540)</f>
        <v>Council tax reduction scheme administration</v>
      </c>
    </row>
    <row r="541" spans="1:8" s="1" customFormat="1" x14ac:dyDescent="0.25">
      <c r="A541" s="1" t="str">
        <f t="shared" si="7"/>
        <v>RO9_4</v>
      </c>
      <c r="B541" s="1" t="s">
        <v>258</v>
      </c>
      <c r="C541" s="1">
        <v>4</v>
      </c>
      <c r="D541" s="1" t="s">
        <v>68</v>
      </c>
      <c r="F541" s="273" t="str">
        <f>VLOOKUP(D541,Translate!$A$3:$D$1213,3,FALSE)</f>
        <v>Casglu'r dreth gyngor</v>
      </c>
      <c r="G541" s="273" t="str">
        <f>IF(E541="","",VLOOKUP(E541,Translate!$G$3:$H$1208,2,FALSE))</f>
        <v/>
      </c>
      <c r="H541" s="281" t="str">
        <f>IF(FrontPage!$E$3=1,F541&amp;G541,D541&amp;E541)</f>
        <v>Council tax collection</v>
      </c>
    </row>
    <row r="542" spans="1:8" s="1" customFormat="1" x14ac:dyDescent="0.25">
      <c r="A542" s="1" t="str">
        <f t="shared" si="7"/>
        <v>RO9_5</v>
      </c>
      <c r="B542" s="1" t="s">
        <v>258</v>
      </c>
      <c r="C542" s="1">
        <v>5</v>
      </c>
      <c r="D542" s="1" t="s">
        <v>69</v>
      </c>
      <c r="F542" s="273" t="str">
        <f>VLOOKUP(D542,Translate!$A$3:$D$1213,3,FALSE)</f>
        <v>Casglu ardrethi annomestig</v>
      </c>
      <c r="G542" s="273" t="str">
        <f>IF(E542="","",VLOOKUP(E542,Translate!$G$3:$H$1208,2,FALSE))</f>
        <v/>
      </c>
      <c r="H542" s="281" t="str">
        <f>IF(FrontPage!$E$3=1,F542&amp;G542,D542&amp;E542)</f>
        <v>Non-domestic rates collection</v>
      </c>
    </row>
    <row r="543" spans="1:8" s="1" customFormat="1" x14ac:dyDescent="0.25">
      <c r="A543" s="1" t="str">
        <f t="shared" si="7"/>
        <v>RO9_6</v>
      </c>
      <c r="B543" s="1" t="s">
        <v>258</v>
      </c>
      <c r="C543" s="1">
        <v>6</v>
      </c>
      <c r="D543" s="1" t="s">
        <v>70</v>
      </c>
      <c r="F543" s="273" t="str">
        <f>VLOOKUP(D543,Translate!$A$3:$D$1213,3,FALSE)</f>
        <v>Disgowntiau y dreth gyngor</v>
      </c>
      <c r="G543" s="273" t="str">
        <f>IF(E543="","",VLOOKUP(E543,Translate!$G$3:$H$1208,2,FALSE))</f>
        <v/>
      </c>
      <c r="H543" s="281" t="str">
        <f>IF(FrontPage!$E$3=1,F543&amp;G543,D543&amp;E543)</f>
        <v>Council tax discounts</v>
      </c>
    </row>
    <row r="544" spans="1:8" s="1" customFormat="1" x14ac:dyDescent="0.25">
      <c r="C544" s="1115">
        <v>6.5</v>
      </c>
      <c r="D544" s="1" t="s">
        <v>3538</v>
      </c>
      <c r="F544" s="273" t="str">
        <f>VLOOKUP(D544,Translate!$A$3:$D$1304,3,FALSE)</f>
        <v>COVID-19 - casglu trethi lleol</v>
      </c>
      <c r="G544" s="273" t="str">
        <f>IF(E544="","",VLOOKUP(E544,Translate!$G$3:$H$1208,2,FALSE))</f>
        <v/>
      </c>
      <c r="H544" s="281" t="str">
        <f>IF(FrontPage!$E$3=1,F544&amp;G544,D544&amp;E544)</f>
        <v>COVID-19 - Local tax collection</v>
      </c>
    </row>
    <row r="545" spans="1:8" x14ac:dyDescent="0.25">
      <c r="A545" s="1" t="str">
        <f t="shared" si="7"/>
        <v>RO9_7</v>
      </c>
      <c r="B545" s="1" t="s">
        <v>258</v>
      </c>
      <c r="C545" s="281">
        <v>7</v>
      </c>
      <c r="D545" s="281" t="s">
        <v>1558</v>
      </c>
      <c r="E545" s="281" t="s">
        <v>1559</v>
      </c>
      <c r="F545" s="273" t="str">
        <f>VLOOKUP(D545,Translate!$A$3:$D$1213,3,FALSE)</f>
        <v>Cyfanswm casglu trethi lleol</v>
      </c>
      <c r="G545" s="273" t="str">
        <f>IF(E545="","",VLOOKUP(E545,Translate!$G$3:$H$1208,2,FALSE))</f>
        <v xml:space="preserve"> (llinellau 1 i 6)</v>
      </c>
      <c r="H545" s="281" t="str">
        <f>IF(FrontPage!$E$3=1,F545&amp;G545,D545&amp;E545)</f>
        <v>Total local tax collection (lines 1 to 6)</v>
      </c>
    </row>
    <row r="546" spans="1:8" s="1" customFormat="1" x14ac:dyDescent="0.25">
      <c r="A546" s="1" t="str">
        <f t="shared" si="7"/>
        <v>RO9_</v>
      </c>
      <c r="B546" s="1" t="s">
        <v>258</v>
      </c>
      <c r="D546" s="1" t="s">
        <v>500</v>
      </c>
      <c r="F546" s="273" t="str">
        <f>VLOOKUP(D546,Translate!$A$3:$D$1213,3,FALSE)</f>
        <v>Gwasanaethau canolog eraill i'r cyhoedd</v>
      </c>
      <c r="G546" s="273" t="str">
        <f>IF(E546="","",VLOOKUP(E546,Translate!$G$3:$H$1208,2,FALSE))</f>
        <v/>
      </c>
      <c r="H546" s="281" t="str">
        <f>IF(FrontPage!$E$3=1,F546&amp;G546,D546&amp;E546)</f>
        <v>OTHER CENTRAL SERVICES TO THE PUBLIC</v>
      </c>
    </row>
    <row r="547" spans="1:8" s="1" customFormat="1" x14ac:dyDescent="0.25">
      <c r="A547" s="1" t="str">
        <f t="shared" si="7"/>
        <v>RO9_10</v>
      </c>
      <c r="B547" s="1" t="s">
        <v>258</v>
      </c>
      <c r="C547" s="1">
        <v>10</v>
      </c>
      <c r="D547" s="1" t="s">
        <v>71</v>
      </c>
      <c r="F547" s="273" t="str">
        <f>VLOOKUP(D547,Translate!$A$3:$D$1213,3,FALSE)</f>
        <v>Etholiadau</v>
      </c>
      <c r="G547" s="273" t="str">
        <f>IF(E547="","",VLOOKUP(E547,Translate!$G$3:$H$1208,2,FALSE))</f>
        <v/>
      </c>
      <c r="H547" s="281" t="str">
        <f>IF(FrontPage!$E$3=1,F547&amp;G547,D547&amp;E547)</f>
        <v>Elections</v>
      </c>
    </row>
    <row r="548" spans="1:8" s="1" customFormat="1" x14ac:dyDescent="0.25">
      <c r="A548" s="1" t="str">
        <f t="shared" si="7"/>
        <v>RO9_11</v>
      </c>
      <c r="B548" s="1" t="s">
        <v>258</v>
      </c>
      <c r="C548" s="1">
        <v>11</v>
      </c>
      <c r="D548" s="1" t="s">
        <v>72</v>
      </c>
      <c r="F548" s="273" t="str">
        <f>VLOOKUP(D548,Translate!$A$3:$D$1213,3,FALSE)</f>
        <v>Cynllunio at argyfwng</v>
      </c>
      <c r="G548" s="273" t="str">
        <f>IF(E548="","",VLOOKUP(E548,Translate!$G$3:$H$1208,2,FALSE))</f>
        <v/>
      </c>
      <c r="H548" s="281" t="str">
        <f>IF(FrontPage!$E$3=1,F548&amp;G548,D548&amp;E548)</f>
        <v>Emergency planning</v>
      </c>
    </row>
    <row r="549" spans="1:8" s="1" customFormat="1" x14ac:dyDescent="0.25">
      <c r="A549" s="1" t="str">
        <f t="shared" si="7"/>
        <v>RO9_12</v>
      </c>
      <c r="B549" s="1" t="s">
        <v>258</v>
      </c>
      <c r="C549" s="1">
        <v>12</v>
      </c>
      <c r="D549" s="1" t="s">
        <v>74</v>
      </c>
      <c r="F549" s="273" t="str">
        <f>VLOOKUP(D549,Translate!$A$3:$D$1213,3,FALSE)</f>
        <v>Grantiau, cymynroddion a rhoddion cyffredinol</v>
      </c>
      <c r="G549" s="273" t="str">
        <f>IF(E549="","",VLOOKUP(E549,Translate!$G$3:$H$1208,2,FALSE))</f>
        <v/>
      </c>
      <c r="H549" s="281" t="str">
        <f>IF(FrontPage!$E$3=1,F549&amp;G549,D549&amp;E549)</f>
        <v>General grants, bequests and donations</v>
      </c>
    </row>
    <row r="550" spans="1:8" s="1" customFormat="1" x14ac:dyDescent="0.25">
      <c r="A550" s="1" t="str">
        <f t="shared" si="7"/>
        <v>RO9_13</v>
      </c>
      <c r="B550" s="1" t="s">
        <v>258</v>
      </c>
      <c r="C550" s="1">
        <v>13</v>
      </c>
      <c r="D550" s="1" t="s">
        <v>75</v>
      </c>
      <c r="F550" s="273" t="str">
        <f>VLOOKUP(D550,Translate!$A$3:$D$1213,3,FALSE)</f>
        <v>Pridiannau tir lleol</v>
      </c>
      <c r="G550" s="273" t="str">
        <f>IF(E550="","",VLOOKUP(E550,Translate!$G$3:$H$1208,2,FALSE))</f>
        <v/>
      </c>
      <c r="H550" s="281" t="str">
        <f>IF(FrontPage!$E$3=1,F550&amp;G550,D550&amp;E550)</f>
        <v>Local land charges</v>
      </c>
    </row>
    <row r="551" spans="1:8" s="1" customFormat="1" x14ac:dyDescent="0.25">
      <c r="A551" s="1" t="str">
        <f t="shared" si="7"/>
        <v>RO9_13.5</v>
      </c>
      <c r="B551" s="1" t="s">
        <v>258</v>
      </c>
      <c r="C551" s="1">
        <v>13.5</v>
      </c>
      <c r="D551" s="1" t="s">
        <v>151</v>
      </c>
      <c r="F551" s="273" t="str">
        <f>VLOOKUP(D551,Translate!$A$3:$D$1213,3,FALSE)</f>
        <v>Cynlluniau Cymorth Lles Lleol</v>
      </c>
      <c r="G551" s="273" t="str">
        <f>IF(E551="","",VLOOKUP(E551,Translate!$G$3:$H$1208,2,FALSE))</f>
        <v/>
      </c>
      <c r="H551" s="281" t="str">
        <f>IF(FrontPage!$E$3=1,F551&amp;G551,D551&amp;E551)</f>
        <v>Local Welfare Assistance Schemes</v>
      </c>
    </row>
    <row r="552" spans="1:8" s="1" customFormat="1" x14ac:dyDescent="0.25">
      <c r="A552" s="1" t="str">
        <f t="shared" si="7"/>
        <v>RO9_14</v>
      </c>
      <c r="B552" s="1" t="s">
        <v>258</v>
      </c>
      <c r="C552" s="1">
        <v>14</v>
      </c>
      <c r="D552" s="1" t="s">
        <v>76</v>
      </c>
      <c r="F552" s="273" t="str">
        <f>VLOOKUP(D552,Translate!$A$3:$D$1213,3,FALSE)</f>
        <v>Cofrestru genedigaethau, priodasau a marwolaethau</v>
      </c>
      <c r="G552" s="273" t="str">
        <f>IF(E552="","",VLOOKUP(E552,Translate!$G$3:$H$1208,2,FALSE))</f>
        <v/>
      </c>
      <c r="H552" s="281" t="str">
        <f>IF(FrontPage!$E$3=1,F552&amp;G552,D552&amp;E552)</f>
        <v>Registration of births, marriages and deaths</v>
      </c>
    </row>
    <row r="553" spans="1:8" s="1" customFormat="1" x14ac:dyDescent="0.25">
      <c r="C553" s="1115">
        <v>14.5</v>
      </c>
      <c r="D553" s="1" t="s">
        <v>3539</v>
      </c>
      <c r="F553" s="273" t="str">
        <f>VLOOKUP(D553,Translate!$A$3:$D$1304,3,FALSE)</f>
        <v>COVID-19 - gwasanaethau canolog eraill i'r cyhoedd</v>
      </c>
      <c r="G553" s="273" t="str">
        <f>IF(E553="","",VLOOKUP(E553,Translate!$G$3:$H$1208,2,FALSE))</f>
        <v/>
      </c>
      <c r="H553" s="281" t="str">
        <f>IF(FrontPage!$E$3=1,F553&amp;G553,D553&amp;E553)</f>
        <v>COVID-19 - Other central services to the public</v>
      </c>
    </row>
    <row r="554" spans="1:8" x14ac:dyDescent="0.25">
      <c r="A554" s="1" t="str">
        <f t="shared" si="7"/>
        <v>RO9_15</v>
      </c>
      <c r="B554" s="1" t="s">
        <v>258</v>
      </c>
      <c r="C554" s="281">
        <v>15</v>
      </c>
      <c r="D554" s="281" t="s">
        <v>1560</v>
      </c>
      <c r="E554" s="281" t="s">
        <v>1561</v>
      </c>
      <c r="F554" s="273" t="str">
        <f>VLOOKUP(D554,Translate!$A$3:$D$1213,3,FALSE)</f>
        <v>Cyfanswm gwasanaethau canolog eraill i'r cyhoedd</v>
      </c>
      <c r="G554" s="273" t="str">
        <f>IF(E554="","",VLOOKUP(E554,Translate!$G$3:$H$1208,2,FALSE))</f>
        <v xml:space="preserve"> (llinellau 10 i 14)</v>
      </c>
      <c r="H554" s="281" t="str">
        <f>IF(FrontPage!$E$3=1,F554&amp;G554,D554&amp;E554)</f>
        <v>Total other central services to the public (lines 10 to 14)</v>
      </c>
    </row>
    <row r="555" spans="1:8" x14ac:dyDescent="0.25">
      <c r="A555" s="1" t="str">
        <f t="shared" si="7"/>
        <v>RO9_16</v>
      </c>
      <c r="B555" s="1" t="s">
        <v>258</v>
      </c>
      <c r="C555" s="281">
        <v>16</v>
      </c>
      <c r="D555" s="281" t="s">
        <v>1562</v>
      </c>
      <c r="E555" s="281" t="s">
        <v>3083</v>
      </c>
      <c r="F555" s="273" t="str">
        <f>VLOOKUP(D555,Translate!$A$3:$D$1213,3,FALSE)</f>
        <v>Cyfanswm gwasanaethau canolog i'r cyhoedd</v>
      </c>
      <c r="G555" s="273" t="str">
        <f>IF(E555="","",VLOOKUP(E555,Translate!$G$3:$H$1208,2,FALSE))</f>
        <v xml:space="preserve"> (llinellau 7+15)</v>
      </c>
      <c r="H555" s="281" t="str">
        <f>IF(FrontPage!$E$3=1,F555&amp;G555,D555&amp;E555)</f>
        <v>Total central services to the public (lines 7+15)</v>
      </c>
    </row>
    <row r="556" spans="1:8" s="1" customFormat="1" x14ac:dyDescent="0.25">
      <c r="A556" s="1" t="str">
        <f t="shared" si="7"/>
        <v>RO9_</v>
      </c>
      <c r="B556" s="1" t="s">
        <v>258</v>
      </c>
      <c r="D556" s="1" t="s">
        <v>393</v>
      </c>
      <c r="F556" s="273" t="str">
        <f>VLOOKUP(D556,Translate!$A$3:$D$1213,3,FALSE)</f>
        <v>Costau craidd democrataidd a chorfforaethol</v>
      </c>
      <c r="G556" s="273" t="str">
        <f>IF(E556="","",VLOOKUP(E556,Translate!$G$3:$H$1208,2,FALSE))</f>
        <v/>
      </c>
      <c r="H556" s="281" t="str">
        <f>IF(FrontPage!$E$3=1,F556&amp;G556,D556&amp;E556)</f>
        <v>CORPORATE AND DEMOCRATIC CORE COSTS</v>
      </c>
    </row>
    <row r="557" spans="1:8" s="1" customFormat="1" x14ac:dyDescent="0.25">
      <c r="A557" s="1" t="str">
        <f t="shared" si="7"/>
        <v>RO9_17</v>
      </c>
      <c r="B557" s="1" t="s">
        <v>258</v>
      </c>
      <c r="C557" s="1">
        <v>17</v>
      </c>
      <c r="D557" s="1" t="s">
        <v>2</v>
      </c>
      <c r="F557" s="273" t="str">
        <f>VLOOKUP(D557,Translate!$A$3:$D$1213,3,FALSE)</f>
        <v>Rheoli corfforaethol</v>
      </c>
      <c r="G557" s="273" t="str">
        <f>IF(E557="","",VLOOKUP(E557,Translate!$G$3:$H$1208,2,FALSE))</f>
        <v/>
      </c>
      <c r="H557" s="281" t="str">
        <f>IF(FrontPage!$E$3=1,F557&amp;G557,D557&amp;E557)</f>
        <v>Corporate management</v>
      </c>
    </row>
    <row r="558" spans="1:8" s="1" customFormat="1" x14ac:dyDescent="0.25">
      <c r="A558" s="1" t="str">
        <f t="shared" si="7"/>
        <v>RO9_18</v>
      </c>
      <c r="B558" s="1" t="s">
        <v>258</v>
      </c>
      <c r="C558" s="1">
        <v>18</v>
      </c>
      <c r="D558" s="1" t="s">
        <v>3</v>
      </c>
      <c r="F558" s="273" t="str">
        <f>VLOOKUP(D558,Translate!$A$3:$D$1213,3,FALSE)</f>
        <v>Cynrychiolaeth a rheolaeth ddemocrataidd</v>
      </c>
      <c r="G558" s="273" t="str">
        <f>IF(E558="","",VLOOKUP(E558,Translate!$G$3:$H$1208,2,FALSE))</f>
        <v/>
      </c>
      <c r="H558" s="281" t="str">
        <f>IF(FrontPage!$E$3=1,F558&amp;G558,D558&amp;E558)</f>
        <v>Democratic representation and management</v>
      </c>
    </row>
    <row r="559" spans="1:8" x14ac:dyDescent="0.25">
      <c r="A559" s="1" t="str">
        <f t="shared" si="7"/>
        <v>RO9_19</v>
      </c>
      <c r="B559" s="1" t="s">
        <v>258</v>
      </c>
      <c r="C559" s="281">
        <v>19</v>
      </c>
      <c r="D559" s="281" t="s">
        <v>1563</v>
      </c>
      <c r="E559" s="281" t="s">
        <v>3084</v>
      </c>
      <c r="F559" s="273" t="str">
        <f>VLOOKUP(D559,Translate!$A$3:$D$1213,3,FALSE)</f>
        <v>Cyfanswm costau'r craidd corfforaethol a democrataidd</v>
      </c>
      <c r="G559" s="273" t="str">
        <f>IF(E559="","",VLOOKUP(E559,Translate!$G$3:$H$1208,2,FALSE))</f>
        <v xml:space="preserve"> (llinellau 17+18)</v>
      </c>
      <c r="H559" s="281" t="str">
        <f>IF(FrontPage!$E$3=1,F559&amp;G559,D559&amp;E559)</f>
        <v>Total corporate and democratic core costs (lines 17+18)</v>
      </c>
    </row>
    <row r="560" spans="1:8" s="1" customFormat="1" x14ac:dyDescent="0.25">
      <c r="A560" s="1" t="str">
        <f t="shared" si="7"/>
        <v>RO9_</v>
      </c>
      <c r="B560" s="1" t="s">
        <v>258</v>
      </c>
      <c r="D560" s="1" t="s">
        <v>394</v>
      </c>
      <c r="F560" s="273" t="str">
        <f>VLOOKUP(D560,Translate!$A$3:$D$1213,3,FALSE)</f>
        <v>Costau canolog eraill</v>
      </c>
      <c r="G560" s="273" t="str">
        <f>IF(E560="","",VLOOKUP(E560,Translate!$G$3:$H$1208,2,FALSE))</f>
        <v/>
      </c>
      <c r="H560" s="281" t="str">
        <f>IF(FrontPage!$E$3=1,F560&amp;G560,D560&amp;E560)</f>
        <v>OTHER CENTRAL COSTS</v>
      </c>
    </row>
    <row r="561" spans="1:8" s="1" customFormat="1" x14ac:dyDescent="0.25">
      <c r="A561" s="1" t="str">
        <f t="shared" si="7"/>
        <v>RO9_</v>
      </c>
      <c r="B561" s="1" t="s">
        <v>258</v>
      </c>
      <c r="D561" s="1" t="s">
        <v>2825</v>
      </c>
      <c r="F561" s="273" t="str">
        <f>VLOOKUP(D561,Translate!$A$3:$D$1213,3,FALSE)</f>
        <v>Costau heb eu dosbarthu</v>
      </c>
      <c r="G561" s="273" t="str">
        <f>IF(E561="","",VLOOKUP(E561,Translate!$G$3:$H$1208,2,FALSE))</f>
        <v/>
      </c>
      <c r="H561" s="281" t="str">
        <f>IF(FrontPage!$E$3=1,F561&amp;G561,D561&amp;E561)</f>
        <v>Non Distributed Costs</v>
      </c>
    </row>
    <row r="562" spans="1:8" s="1" customFormat="1" x14ac:dyDescent="0.25">
      <c r="A562" s="1" t="str">
        <f t="shared" si="7"/>
        <v>RO9_20</v>
      </c>
      <c r="B562" s="1" t="s">
        <v>258</v>
      </c>
      <c r="C562" s="1">
        <v>20</v>
      </c>
      <c r="D562" s="1" t="s">
        <v>15</v>
      </c>
      <c r="F562" s="273" t="str">
        <f>VLOOKUP(D562,Translate!$A$3:$D$1213,3,FALSE)</f>
        <v xml:space="preserve">Costau heb eu dosbarthu yn ymwneud â gwasanaethau addysg </v>
      </c>
      <c r="G562" s="273" t="str">
        <f>IF(E562="","",VLOOKUP(E562,Translate!$G$3:$H$1208,2,FALSE))</f>
        <v/>
      </c>
      <c r="H562" s="281" t="str">
        <f>IF(FrontPage!$E$3=1,F562&amp;G562,D562&amp;E562)</f>
        <v>NDC costs attributable to education services</v>
      </c>
    </row>
    <row r="563" spans="1:8" s="1" customFormat="1" ht="25" x14ac:dyDescent="0.25">
      <c r="A563" s="1" t="str">
        <f t="shared" si="7"/>
        <v>RO9_21</v>
      </c>
      <c r="B563" s="1" t="s">
        <v>258</v>
      </c>
      <c r="C563" s="1">
        <v>21</v>
      </c>
      <c r="D563" s="1" t="s">
        <v>16</v>
      </c>
      <c r="F563" s="273" t="str">
        <f>VLOOKUP(D563,Translate!$A$3:$D$1213,3,FALSE)</f>
        <v xml:space="preserve">Costau heb eu dosbarthu yn ymwneud â gwasanaethau priffyrdd, ffyrdd a thrafnidiaeth </v>
      </c>
      <c r="G563" s="273" t="str">
        <f>IF(E563="","",VLOOKUP(E563,Translate!$G$3:$H$1208,2,FALSE))</f>
        <v/>
      </c>
      <c r="H563" s="281" t="str">
        <f>IF(FrontPage!$E$3=1,F563&amp;G563,D563&amp;E563)</f>
        <v>NDC costs attributable to highways, roads and transport services</v>
      </c>
    </row>
    <row r="564" spans="1:8" s="1" customFormat="1" ht="25" x14ac:dyDescent="0.25">
      <c r="A564" s="1" t="str">
        <f t="shared" si="7"/>
        <v>RO9_22</v>
      </c>
      <c r="B564" s="1" t="s">
        <v>258</v>
      </c>
      <c r="C564" s="1">
        <v>22</v>
      </c>
      <c r="D564" s="1" t="s">
        <v>17</v>
      </c>
      <c r="F564" s="273" t="str">
        <f>VLOOKUP(D564,Translate!$A$3:$D$1213,3,FALSE)</f>
        <v xml:space="preserve">Costau heb eu dosbarthu yn ymwneud â gwasanaethau cymdeithasol personol </v>
      </c>
      <c r="G564" s="273" t="str">
        <f>IF(E564="","",VLOOKUP(E564,Translate!$G$3:$H$1208,2,FALSE))</f>
        <v/>
      </c>
      <c r="H564" s="281" t="str">
        <f>IF(FrontPage!$E$3=1,F564&amp;G564,D564&amp;E564)</f>
        <v>NDC costs attributable to personal social services</v>
      </c>
    </row>
    <row r="565" spans="1:8" s="1" customFormat="1" ht="25" x14ac:dyDescent="0.25">
      <c r="A565" s="1" t="str">
        <f t="shared" si="7"/>
        <v>RO9_23</v>
      </c>
      <c r="B565" s="1" t="s">
        <v>258</v>
      </c>
      <c r="C565" s="1">
        <v>23</v>
      </c>
      <c r="D565" s="1" t="s">
        <v>18</v>
      </c>
      <c r="F565" s="273" t="str">
        <f>VLOOKUP(D565,Translate!$A$3:$D$1213,3,FALSE)</f>
        <v>Costau heb eu dosbarthu yn ymwneud â gwasanaethau diwylliannol a chysylltiedig</v>
      </c>
      <c r="G565" s="273" t="str">
        <f>IF(E565="","",VLOOKUP(E565,Translate!$G$3:$H$1208,2,FALSE))</f>
        <v/>
      </c>
      <c r="H565" s="281" t="str">
        <f>IF(FrontPage!$E$3=1,F565&amp;G565,D565&amp;E565)</f>
        <v>NDC costs attributable to cultural and related services</v>
      </c>
    </row>
    <row r="566" spans="1:8" s="1" customFormat="1" x14ac:dyDescent="0.25">
      <c r="A566" s="1" t="str">
        <f t="shared" si="7"/>
        <v>RO9_24</v>
      </c>
      <c r="B566" s="1" t="s">
        <v>258</v>
      </c>
      <c r="C566" s="1">
        <v>24</v>
      </c>
      <c r="D566" s="1" t="s">
        <v>19</v>
      </c>
      <c r="F566" s="273" t="str">
        <f>VLOOKUP(D566,Translate!$A$3:$D$1213,3,FALSE)</f>
        <v xml:space="preserve">Costau heb eu dosbarthu yn ymwneud â gwasanaethau amgylcheddol </v>
      </c>
      <c r="G566" s="273" t="str">
        <f>IF(E566="","",VLOOKUP(E566,Translate!$G$3:$H$1208,2,FALSE))</f>
        <v/>
      </c>
      <c r="H566" s="281" t="str">
        <f>IF(FrontPage!$E$3=1,F566&amp;G566,D566&amp;E566)</f>
        <v>NDC costs attributable to environmental services</v>
      </c>
    </row>
    <row r="567" spans="1:8" s="1" customFormat="1" ht="25" x14ac:dyDescent="0.25">
      <c r="A567" s="1" t="str">
        <f t="shared" si="7"/>
        <v>RO9_24.5</v>
      </c>
      <c r="B567" s="1" t="s">
        <v>258</v>
      </c>
      <c r="C567" s="1">
        <v>24.5</v>
      </c>
      <c r="D567" s="1" t="s">
        <v>339</v>
      </c>
      <c r="F567" s="273" t="str">
        <f>VLOOKUP(D567,Translate!$A$3:$D$1213,3,FALSE)</f>
        <v>Costau heb eu dosbarthu yn ymwneud â thrafodiadau Ymrwymiad Lleihau Carbon</v>
      </c>
      <c r="G567" s="273" t="str">
        <f>IF(E567="","",VLOOKUP(E567,Translate!$G$3:$H$1208,2,FALSE))</f>
        <v/>
      </c>
      <c r="H567" s="281" t="str">
        <f>IF(FrontPage!$E$3=1,F567&amp;G567,D567&amp;E567)</f>
        <v>NDC costs attributable to Carbon Reduction Commitment (CRC) transactions</v>
      </c>
    </row>
    <row r="568" spans="1:8" s="1" customFormat="1" x14ac:dyDescent="0.25">
      <c r="A568" s="1" t="str">
        <f t="shared" si="7"/>
        <v>RO9_25</v>
      </c>
      <c r="B568" s="1" t="s">
        <v>258</v>
      </c>
      <c r="C568" s="1">
        <v>25</v>
      </c>
      <c r="D568" s="1" t="s">
        <v>20</v>
      </c>
      <c r="F568" s="273" t="str">
        <f>VLOOKUP(D568,Translate!$A$3:$D$1213,3,FALSE)</f>
        <v xml:space="preserve">Costau heb eu dosbarthu yn ymwneud â gwasanaethau datblygu </v>
      </c>
      <c r="G568" s="273" t="str">
        <f>IF(E568="","",VLOOKUP(E568,Translate!$G$3:$H$1208,2,FALSE))</f>
        <v/>
      </c>
      <c r="H568" s="281" t="str">
        <f>IF(FrontPage!$E$3=1,F568&amp;G568,D568&amp;E568)</f>
        <v>NDC costs attributable to planning and development services</v>
      </c>
    </row>
    <row r="569" spans="1:8" s="1" customFormat="1" x14ac:dyDescent="0.25">
      <c r="A569" s="1" t="str">
        <f t="shared" ref="A569:A636" si="10">B569&amp;"_"&amp;C569</f>
        <v>RO9_26</v>
      </c>
      <c r="B569" s="1" t="s">
        <v>258</v>
      </c>
      <c r="C569" s="1">
        <v>26</v>
      </c>
      <c r="D569" s="1" t="s">
        <v>21</v>
      </c>
      <c r="F569" s="273" t="str">
        <f>VLOOKUP(D569,Translate!$A$3:$D$1213,3,FALSE)</f>
        <v xml:space="preserve">Costau heb eu dosbarthu yn ymwneud â gwasanaethau llyosedd </v>
      </c>
      <c r="G569" s="273" t="str">
        <f>IF(E569="","",VLOOKUP(E569,Translate!$G$3:$H$1208,2,FALSE))</f>
        <v/>
      </c>
      <c r="H569" s="281" t="str">
        <f>IF(FrontPage!$E$3=1,F569&amp;G569,D569&amp;E569)</f>
        <v>NDC costs attributable to courts' services</v>
      </c>
    </row>
    <row r="570" spans="1:8" s="1" customFormat="1" x14ac:dyDescent="0.25">
      <c r="A570" s="1" t="str">
        <f t="shared" si="10"/>
        <v>RO9_27</v>
      </c>
      <c r="B570" s="1" t="s">
        <v>258</v>
      </c>
      <c r="C570" s="1">
        <v>27</v>
      </c>
      <c r="D570" s="1" t="s">
        <v>22</v>
      </c>
      <c r="F570" s="273" t="str">
        <f>VLOOKUP(D570,Translate!$A$3:$D$1213,3,FALSE)</f>
        <v>Costau heb eu dosbarthuyn ymwneud â gwasanaethau tai cronfa'r cyngor</v>
      </c>
      <c r="G570" s="273" t="str">
        <f>IF(E570="","",VLOOKUP(E570,Translate!$G$3:$H$1208,2,FALSE))</f>
        <v/>
      </c>
      <c r="H570" s="281" t="str">
        <f>IF(FrontPage!$E$3=1,F570&amp;G570,D570&amp;E570)</f>
        <v>NDC costs attributable to council fund housing services</v>
      </c>
    </row>
    <row r="571" spans="1:8" s="1" customFormat="1" x14ac:dyDescent="0.25">
      <c r="A571" s="1" t="str">
        <f t="shared" si="10"/>
        <v>RO9_28</v>
      </c>
      <c r="B571" s="1" t="s">
        <v>258</v>
      </c>
      <c r="C571" s="1">
        <v>28</v>
      </c>
      <c r="D571" s="1" t="s">
        <v>23</v>
      </c>
      <c r="F571" s="273" t="str">
        <f>VLOOKUP(D571,Translate!$A$3:$D$1213,3,FALSE)</f>
        <v>Arall - Costau heb eu dosbarthu</v>
      </c>
      <c r="G571" s="273" t="str">
        <f>IF(E571="","",VLOOKUP(E571,Translate!$G$3:$H$1208,2,FALSE))</f>
        <v/>
      </c>
      <c r="H571" s="281" t="str">
        <f>IF(FrontPage!$E$3=1,F571&amp;G571,D571&amp;E571)</f>
        <v>Other NDC costs</v>
      </c>
    </row>
    <row r="572" spans="1:8" s="1" customFormat="1" x14ac:dyDescent="0.25">
      <c r="A572" s="1" t="str">
        <f t="shared" si="10"/>
        <v>RO9_28.5</v>
      </c>
      <c r="B572" s="1" t="s">
        <v>258</v>
      </c>
      <c r="C572" s="1">
        <v>28.5</v>
      </c>
      <c r="D572" s="1" t="s">
        <v>3402</v>
      </c>
      <c r="F572" s="273" t="s">
        <v>3406</v>
      </c>
      <c r="G572" s="273"/>
      <c r="H572" s="281" t="str">
        <f>IF(FrontPage!$E$3=1,F572&amp;G572,D572&amp;E572)</f>
        <v>VAT Overpayments</v>
      </c>
    </row>
    <row r="573" spans="1:8" x14ac:dyDescent="0.25">
      <c r="A573" s="1" t="str">
        <f t="shared" si="10"/>
        <v>RO9_29</v>
      </c>
      <c r="B573" s="1" t="s">
        <v>258</v>
      </c>
      <c r="C573" s="281">
        <v>29</v>
      </c>
      <c r="D573" s="281" t="s">
        <v>1564</v>
      </c>
      <c r="E573" s="281" t="s">
        <v>1565</v>
      </c>
      <c r="F573" s="273" t="str">
        <f>VLOOKUP(D573,Translate!$A$3:$D$1213,3,FALSE)</f>
        <v>Cyfanswm costau heb eu dosbarthu</v>
      </c>
      <c r="G573" s="273" t="str">
        <f>IF(E573="","",VLOOKUP(E573,Translate!$G$3:$H$1208,2,FALSE))</f>
        <v xml:space="preserve"> (llinellau 20 i 28)</v>
      </c>
      <c r="H573" s="281" t="str">
        <f>IF(FrontPage!$E$3=1,F573&amp;G573,D573&amp;E573)</f>
        <v>Total non distributed costs (lines 20 to 28)</v>
      </c>
    </row>
    <row r="574" spans="1:8" x14ac:dyDescent="0.25">
      <c r="A574" s="1"/>
      <c r="B574" s="1"/>
      <c r="C574" s="1119">
        <v>29.5</v>
      </c>
      <c r="D574" s="281" t="s">
        <v>3540</v>
      </c>
      <c r="F574" s="273" t="str">
        <f>VLOOKUP(D574,Translate!$A$3:$D$1304,3,FALSE)</f>
        <v>COVID-19 - Costau canolog eraill</v>
      </c>
      <c r="G574" s="273" t="str">
        <f>IF(E574="","",VLOOKUP(E574,Translate!$G$3:$H$1208,2,FALSE))</f>
        <v/>
      </c>
      <c r="H574" s="281" t="str">
        <f>IF(FrontPage!$E$3=1,F574&amp;G574,D574&amp;E574)</f>
        <v>COVID-19 - other central costs</v>
      </c>
    </row>
    <row r="575" spans="1:8" x14ac:dyDescent="0.25">
      <c r="A575" s="1"/>
      <c r="B575" s="1"/>
      <c r="C575" s="1119">
        <v>29.6</v>
      </c>
      <c r="D575" s="281" t="s">
        <v>4</v>
      </c>
      <c r="F575" s="273" t="str">
        <f>VLOOKUP(D575,Translate!$A$3:$D$1304,3,FALSE)</f>
        <v>Costau canolog eraill</v>
      </c>
      <c r="G575" s="273" t="str">
        <f>IF(E575="","",VLOOKUP(E575,Translate!$G$3:$H$1208,2,FALSE))</f>
        <v/>
      </c>
      <c r="H575" s="281" t="str">
        <f>IF(FrontPage!$E$3=1,F575&amp;G575,D575&amp;E575)</f>
        <v>Other central costs</v>
      </c>
    </row>
    <row r="576" spans="1:8" s="1" customFormat="1" x14ac:dyDescent="0.25">
      <c r="A576" s="1" t="str">
        <f t="shared" si="10"/>
        <v>RO9_30</v>
      </c>
      <c r="B576" s="1" t="s">
        <v>258</v>
      </c>
      <c r="C576" s="1">
        <v>30</v>
      </c>
      <c r="D576" s="1" t="s">
        <v>1584</v>
      </c>
      <c r="F576" s="273" t="str">
        <f>VLOOKUP(D576,Translate!$A$3:$D$1213,3,FALSE)</f>
        <v>Cyfanswm costau canolog eraill</v>
      </c>
      <c r="G576" s="273" t="str">
        <f>IF(E576="","",VLOOKUP(E576,Translate!$G$3:$H$1208,2,FALSE))</f>
        <v/>
      </c>
      <c r="H576" s="281" t="str">
        <f>IF(FrontPage!$E$3=1,F576&amp;G576,D576&amp;E576)</f>
        <v>Total other central costs</v>
      </c>
    </row>
    <row r="577" spans="1:8" s="1" customFormat="1" ht="25" x14ac:dyDescent="0.25">
      <c r="A577" s="1" t="str">
        <f t="shared" si="10"/>
        <v>RO9_</v>
      </c>
      <c r="B577" s="1" t="s">
        <v>258</v>
      </c>
      <c r="D577" s="1" t="s">
        <v>95</v>
      </c>
      <c r="F577" s="273" t="str">
        <f>VLOOKUP(D577,Translate!$A$3:$D$1213,3,FALSE)</f>
        <v>Dadansoddiad yn ôl pwnc o'r  gwariant gros ar wasanaethau canolog, praeseptau ac ardollau</v>
      </c>
      <c r="G577" s="273" t="str">
        <f>IF(E577="","",VLOOKUP(E577,Translate!$G$3:$H$1208,2,FALSE))</f>
        <v/>
      </c>
      <c r="H577" s="281" t="str">
        <f>IF(FrontPage!$E$3=1,F577&amp;G577,D577&amp;E577)</f>
        <v>Subjective breakdown of gross expenditure on central services, precepts and levies</v>
      </c>
    </row>
    <row r="578" spans="1:8" ht="50" x14ac:dyDescent="0.25">
      <c r="A578" s="1" t="str">
        <f t="shared" si="10"/>
        <v>RO9_42</v>
      </c>
      <c r="B578" s="1" t="s">
        <v>258</v>
      </c>
      <c r="C578" s="1">
        <v>42</v>
      </c>
      <c r="D578" s="1" t="s">
        <v>1542</v>
      </c>
      <c r="E578" s="1" t="s">
        <v>1566</v>
      </c>
      <c r="F578" s="1037" t="str">
        <f>VLOOKUP(D578,Translate!$A$3:$D$1213,3,FALSE)</f>
        <v>Costau cyflogeion</v>
      </c>
      <c r="G578" s="1037" t="str">
        <f>IF(E578="","",VLOOKUP(E578,Translate!$G$3:$H$1208,2,FALSE))</f>
        <v xml:space="preserve"> (Wedi’i cynnwys yn llinellau 16, 19, 29 and 30, colofn 1)</v>
      </c>
      <c r="H578" s="1" t="str">
        <f>IF(FrontPage!$E$3=1,F578&amp;G578,D578&amp;E578)</f>
        <v>Employee costs (included in lines 16, 19, 29 and 30, column 1)</v>
      </c>
    </row>
    <row r="579" spans="1:8" s="1" customFormat="1" ht="13" x14ac:dyDescent="0.3">
      <c r="A579" s="1" t="str">
        <f t="shared" si="10"/>
        <v>RS_RS</v>
      </c>
      <c r="B579" s="1" t="s">
        <v>92</v>
      </c>
      <c r="C579" s="250" t="s">
        <v>92</v>
      </c>
      <c r="D579" s="251"/>
      <c r="E579" s="251"/>
      <c r="F579" s="249"/>
      <c r="G579" s="298" t="str">
        <f>IF(E579="","",VLOOKUP(E579,Translate!$G$3:$H$168,2,FALSE))</f>
        <v/>
      </c>
      <c r="H579" s="298" t="str">
        <f>IF(FrontPage!$E$3=1,F579&amp;G579,D579&amp;E579)</f>
        <v/>
      </c>
    </row>
    <row r="580" spans="1:8" s="1" customFormat="1" x14ac:dyDescent="0.25">
      <c r="A580" s="1" t="str">
        <f t="shared" si="10"/>
        <v>RS_</v>
      </c>
      <c r="B580" s="1" t="s">
        <v>92</v>
      </c>
      <c r="D580" s="1" t="s">
        <v>1447</v>
      </c>
      <c r="F580" s="273" t="str">
        <f>VLOOKUP(D580,Translate!$A$3:$D$1213,3,FALSE)</f>
        <v>Crynodeb gwariant refeniw</v>
      </c>
      <c r="G580" s="273" t="str">
        <f>IF(E580="","",VLOOKUP(E580,Translate!$G$3:$H$168,2,FALSE))</f>
        <v/>
      </c>
      <c r="H580" s="281" t="str">
        <f>IF(FrontPage!$E$3=1,F580&amp;G580,D580&amp;E580)</f>
        <v>Revenue expenditure summary</v>
      </c>
    </row>
    <row r="581" spans="1:8" ht="25" x14ac:dyDescent="0.25">
      <c r="A581" s="1" t="str">
        <f t="shared" si="10"/>
        <v>RS_1</v>
      </c>
      <c r="B581" s="1" t="s">
        <v>92</v>
      </c>
      <c r="C581" s="1">
        <v>1</v>
      </c>
      <c r="D581" s="1" t="s">
        <v>160</v>
      </c>
      <c r="E581" s="1" t="s">
        <v>719</v>
      </c>
      <c r="F581" s="1037" t="str">
        <f>VLOOKUP(D581,Translate!$A$3:$D$1213,3,FALSE)</f>
        <v>Gwariant ar ysgolion (yn cynnwys arian wedi'i ddirprwyo ac arian heb ei ddirprwyo)</v>
      </c>
      <c r="G581" s="1040" t="s">
        <v>2892</v>
      </c>
      <c r="H581" s="1" t="str">
        <f>IF(FrontPage!$E$3=1,F581,D581)</f>
        <v>Schools expenditure (including delegated and non-delegated funding)</v>
      </c>
    </row>
    <row r="582" spans="1:8" x14ac:dyDescent="0.25">
      <c r="A582" s="1" t="str">
        <f t="shared" si="10"/>
        <v>RS_2</v>
      </c>
      <c r="B582" s="1" t="s">
        <v>92</v>
      </c>
      <c r="C582" s="281">
        <v>2</v>
      </c>
      <c r="D582" s="281" t="s">
        <v>142</v>
      </c>
      <c r="E582" s="281" t="s">
        <v>136</v>
      </c>
      <c r="F582" s="273" t="str">
        <f>VLOOKUP(D582,Translate!$A$3:$D$1213,3,FALSE)</f>
        <v>Gwariant addysg heblaw ysgolion</v>
      </c>
      <c r="G582" s="293" t="s">
        <v>2893</v>
      </c>
      <c r="H582" s="281" t="str">
        <f>IF(FrontPage!$E$3=1,F582,D582)</f>
        <v>Non-school education expenditure</v>
      </c>
    </row>
    <row r="583" spans="1:8" x14ac:dyDescent="0.25">
      <c r="A583" s="1" t="str">
        <f t="shared" si="10"/>
        <v>RS_3</v>
      </c>
      <c r="B583" s="1" t="s">
        <v>92</v>
      </c>
      <c r="C583" s="281">
        <v>3</v>
      </c>
      <c r="D583" s="281" t="s">
        <v>161</v>
      </c>
      <c r="E583" s="281" t="s">
        <v>162</v>
      </c>
      <c r="F583" s="273" t="str">
        <f>VLOOKUP(D583,Translate!$A$3:$D$1213,3,FALSE)</f>
        <v>Cynllunio, polisi a strategaeth trafnidiaeth</v>
      </c>
      <c r="G583" s="293" t="s">
        <v>2894</v>
      </c>
      <c r="H583" s="281" t="str">
        <f>IF(FrontPage!$E$3=1,F583,D583)</f>
        <v>Transport planning, policy and strategy</v>
      </c>
    </row>
    <row r="584" spans="1:8" x14ac:dyDescent="0.25">
      <c r="A584" s="1" t="str">
        <f t="shared" si="10"/>
        <v>RS_4</v>
      </c>
      <c r="B584" s="1" t="s">
        <v>92</v>
      </c>
      <c r="C584" s="281">
        <v>4</v>
      </c>
      <c r="D584" s="281" t="s">
        <v>163</v>
      </c>
      <c r="E584" s="281" t="s">
        <v>164</v>
      </c>
      <c r="F584" s="273" t="str">
        <f>VLOOKUP(D584,Translate!$A$3:$D$1213,3,FALSE)</f>
        <v>Priffyrdd a ffyrdd</v>
      </c>
      <c r="G584" s="293" t="s">
        <v>2895</v>
      </c>
      <c r="H584" s="281" t="str">
        <f>IF(FrontPage!$E$3=1,F584,D584)</f>
        <v>Highways and roads</v>
      </c>
    </row>
    <row r="585" spans="1:8" x14ac:dyDescent="0.25">
      <c r="A585" s="1" t="str">
        <f t="shared" si="10"/>
        <v>RS_5</v>
      </c>
      <c r="B585" s="1" t="s">
        <v>92</v>
      </c>
      <c r="C585" s="281">
        <v>5</v>
      </c>
      <c r="D585" s="281" t="s">
        <v>165</v>
      </c>
      <c r="E585" s="281" t="s">
        <v>166</v>
      </c>
      <c r="F585" s="273" t="str">
        <f>VLOOKUP(D585,Translate!$A$3:$D$1213,3,FALSE)</f>
        <v>Trafnidiaeth</v>
      </c>
      <c r="G585" s="293" t="s">
        <v>2896</v>
      </c>
      <c r="H585" s="281" t="str">
        <f>IF(FrontPage!$E$3=1,F585,D585)</f>
        <v>Transport</v>
      </c>
    </row>
    <row r="586" spans="1:8" x14ac:dyDescent="0.25">
      <c r="A586" s="1" t="str">
        <f t="shared" si="10"/>
        <v>RS_6</v>
      </c>
      <c r="B586" s="1" t="s">
        <v>92</v>
      </c>
      <c r="C586" s="281">
        <v>6</v>
      </c>
      <c r="D586" s="281" t="s">
        <v>143</v>
      </c>
      <c r="E586" s="281" t="s">
        <v>167</v>
      </c>
      <c r="F586" s="273" t="str">
        <f>VLOOKUP(D586,Translate!$A$3:$D$1213,3,FALSE)</f>
        <v>Gwasanaethau cymdeithasol - gwasanaethau plant a theuluoedd</v>
      </c>
      <c r="G586" s="293" t="s">
        <v>2897</v>
      </c>
      <c r="H586" s="281" t="str">
        <f>IF(FrontPage!$E$3=1,F586,D586)</f>
        <v>Social services - children and families services</v>
      </c>
    </row>
    <row r="587" spans="1:8" x14ac:dyDescent="0.25">
      <c r="A587" s="1" t="str">
        <f t="shared" si="10"/>
        <v>RS_6.5</v>
      </c>
      <c r="B587" s="1" t="s">
        <v>92</v>
      </c>
      <c r="C587" s="281">
        <v>6.5</v>
      </c>
      <c r="D587" s="281" t="s">
        <v>494</v>
      </c>
      <c r="E587" s="281" t="s">
        <v>617</v>
      </c>
      <c r="F587" s="273" t="str">
        <f>VLOOKUP(D587,Translate!$A$3:$D$1213,3,FALSE)</f>
        <v>Strategaeth gwasanaethau oedolion</v>
      </c>
      <c r="G587" s="293" t="s">
        <v>2898</v>
      </c>
      <c r="H587" s="281" t="str">
        <f>IF(FrontPage!$E$3=1,F587,D587)</f>
        <v>Service strategy adult services</v>
      </c>
    </row>
    <row r="588" spans="1:8" x14ac:dyDescent="0.25">
      <c r="A588" s="1" t="str">
        <f t="shared" si="10"/>
        <v>RS_7</v>
      </c>
      <c r="B588" s="1" t="s">
        <v>92</v>
      </c>
      <c r="C588" s="281">
        <v>7</v>
      </c>
      <c r="D588" s="281" t="s">
        <v>144</v>
      </c>
      <c r="E588" s="281" t="s">
        <v>168</v>
      </c>
      <c r="F588" s="273" t="str">
        <f>VLOOKUP(D588,Translate!$A$3:$D$1213,3,FALSE)</f>
        <v>Gwasanaethau cymdeithasol - pobl hŷn</v>
      </c>
      <c r="G588" s="293" t="s">
        <v>2899</v>
      </c>
      <c r="H588" s="281" t="str">
        <f>IF(FrontPage!$E$3=1,F588,D588)</f>
        <v>Social services - older people</v>
      </c>
    </row>
    <row r="589" spans="1:8" x14ac:dyDescent="0.25">
      <c r="A589" s="1" t="str">
        <f t="shared" si="10"/>
        <v>RS_8</v>
      </c>
      <c r="B589" s="1" t="s">
        <v>92</v>
      </c>
      <c r="C589" s="281">
        <v>8</v>
      </c>
      <c r="D589" s="281" t="s">
        <v>145</v>
      </c>
      <c r="E589" s="281" t="s">
        <v>169</v>
      </c>
      <c r="F589" s="273" t="str">
        <f>VLOOKUP(D589,Translate!$A$3:$D$1213,3,FALSE)</f>
        <v>Gwasanaethau cymdeithasol - oedolion o dan 65 oed</v>
      </c>
      <c r="G589" s="293" t="s">
        <v>2900</v>
      </c>
      <c r="H589" s="281" t="str">
        <f>IF(FrontPage!$E$3=1,F589,D589)</f>
        <v xml:space="preserve">Social services - adults aged under 65 </v>
      </c>
    </row>
    <row r="590" spans="1:8" x14ac:dyDescent="0.25">
      <c r="A590" s="1" t="str">
        <f t="shared" si="10"/>
        <v>RS_10</v>
      </c>
      <c r="B590" s="1" t="s">
        <v>92</v>
      </c>
      <c r="C590" s="281">
        <v>10</v>
      </c>
      <c r="D590" s="281" t="s">
        <v>170</v>
      </c>
      <c r="E590" s="281" t="s">
        <v>171</v>
      </c>
      <c r="F590" s="273" t="str">
        <f>VLOOKUP(D590,Translate!$A$3:$D$1213,3,FALSE)</f>
        <v>Gwasanaethau diwylliant a threftadaeth</v>
      </c>
      <c r="G590" s="293" t="s">
        <v>2901</v>
      </c>
      <c r="H590" s="281" t="str">
        <f>IF(FrontPage!$E$3=1,F590,D590)</f>
        <v>Cultural and heritage services</v>
      </c>
    </row>
    <row r="591" spans="1:8" x14ac:dyDescent="0.25">
      <c r="A591" s="1" t="str">
        <f t="shared" si="10"/>
        <v>RS_11</v>
      </c>
      <c r="B591" s="1" t="s">
        <v>92</v>
      </c>
      <c r="C591" s="281">
        <v>11</v>
      </c>
      <c r="D591" s="281" t="s">
        <v>392</v>
      </c>
      <c r="E591" s="281" t="s">
        <v>172</v>
      </c>
      <c r="F591" s="273" t="str">
        <f>VLOOKUP(D591,Translate!$A$3:$D$1213,3,FALSE)</f>
        <v>Y gwasanaeth llyfrgelloedd</v>
      </c>
      <c r="G591" s="293" t="s">
        <v>2902</v>
      </c>
      <c r="H591" s="281" t="str">
        <f>IF(FrontPage!$E$3=1,F591,D591)</f>
        <v>Library service</v>
      </c>
    </row>
    <row r="592" spans="1:8" x14ac:dyDescent="0.25">
      <c r="A592" s="1" t="str">
        <f t="shared" si="10"/>
        <v>RS_12</v>
      </c>
      <c r="B592" s="1" t="s">
        <v>92</v>
      </c>
      <c r="C592" s="281">
        <v>12</v>
      </c>
      <c r="D592" s="281" t="s">
        <v>173</v>
      </c>
      <c r="E592" s="281" t="s">
        <v>174</v>
      </c>
      <c r="F592" s="273" t="str">
        <f>VLOOKUP(D592,Translate!$A$3:$D$1213,3,FALSE)</f>
        <v>Hamdden a chwaraeon</v>
      </c>
      <c r="G592" s="293" t="s">
        <v>2903</v>
      </c>
      <c r="H592" s="281" t="str">
        <f>IF(FrontPage!$E$3=1,F592,D592)</f>
        <v>Recreation and sport</v>
      </c>
    </row>
    <row r="593" spans="1:8" x14ac:dyDescent="0.25">
      <c r="A593" s="1" t="str">
        <f t="shared" si="10"/>
        <v>RS_13</v>
      </c>
      <c r="B593" s="1" t="s">
        <v>92</v>
      </c>
      <c r="C593" s="281">
        <v>13</v>
      </c>
      <c r="D593" s="281" t="s">
        <v>33</v>
      </c>
      <c r="E593" s="281" t="s">
        <v>175</v>
      </c>
      <c r="F593" s="273" t="str">
        <f>VLOOKUP(D593,Translate!$A$3:$D$1213,3,FALSE)</f>
        <v>Mannau agored</v>
      </c>
      <c r="G593" s="293" t="s">
        <v>2904</v>
      </c>
      <c r="H593" s="281" t="str">
        <f>IF(FrontPage!$E$3=1,F593,D593)</f>
        <v>Open spaces</v>
      </c>
    </row>
    <row r="594" spans="1:8" x14ac:dyDescent="0.25">
      <c r="A594" s="1" t="str">
        <f t="shared" si="10"/>
        <v>RS_14</v>
      </c>
      <c r="B594" s="1" t="s">
        <v>92</v>
      </c>
      <c r="C594" s="281">
        <v>14</v>
      </c>
      <c r="D594" s="281" t="s">
        <v>34</v>
      </c>
      <c r="E594" s="281" t="s">
        <v>176</v>
      </c>
      <c r="F594" s="273" t="str">
        <f>VLOOKUP(D594,Translate!$A$3:$D$1213,3,FALSE)</f>
        <v>Twristiaeth</v>
      </c>
      <c r="G594" s="293" t="s">
        <v>2905</v>
      </c>
      <c r="H594" s="281" t="str">
        <f>IF(FrontPage!$E$3=1,F594,D594)</f>
        <v>Tourism</v>
      </c>
    </row>
    <row r="595" spans="1:8" x14ac:dyDescent="0.25">
      <c r="A595" s="1" t="str">
        <f t="shared" si="10"/>
        <v>RS_15</v>
      </c>
      <c r="B595" s="1" t="s">
        <v>92</v>
      </c>
      <c r="C595" s="281">
        <v>15</v>
      </c>
      <c r="D595" s="281" t="s">
        <v>37</v>
      </c>
      <c r="E595" s="281" t="s">
        <v>177</v>
      </c>
      <c r="F595" s="273" t="str">
        <f>VLOOKUP(D595,Translate!$A$3:$D$1213,3,FALSE)</f>
        <v xml:space="preserve">Gwasanaethau mynwentydd, amlosgfeydd a chorffdai </v>
      </c>
      <c r="G595" s="293" t="s">
        <v>2906</v>
      </c>
      <c r="H595" s="281" t="str">
        <f>IF(FrontPage!$E$3=1,F595,D595)</f>
        <v>Cemetery, cremation and mortuary services</v>
      </c>
    </row>
    <row r="596" spans="1:8" x14ac:dyDescent="0.25">
      <c r="A596" s="1" t="str">
        <f t="shared" si="10"/>
        <v>RS_16</v>
      </c>
      <c r="B596" s="1" t="s">
        <v>92</v>
      </c>
      <c r="C596" s="281">
        <v>16</v>
      </c>
      <c r="D596" s="281" t="s">
        <v>38</v>
      </c>
      <c r="E596" s="281" t="s">
        <v>178</v>
      </c>
      <c r="F596" s="273" t="str">
        <f>VLOOKUP(D596,Translate!$A$3:$D$1213,3,FALSE)</f>
        <v>Amddiffyn yr arfordir</v>
      </c>
      <c r="G596" s="293" t="s">
        <v>2907</v>
      </c>
      <c r="H596" s="281" t="str">
        <f>IF(FrontPage!$E$3=1,F596,D596)</f>
        <v>Coast protection</v>
      </c>
    </row>
    <row r="597" spans="1:8" x14ac:dyDescent="0.25">
      <c r="A597" s="1" t="str">
        <f t="shared" si="10"/>
        <v>RS_17</v>
      </c>
      <c r="B597" s="1" t="s">
        <v>92</v>
      </c>
      <c r="C597" s="281">
        <v>17</v>
      </c>
      <c r="D597" s="281" t="s">
        <v>179</v>
      </c>
      <c r="E597" s="281" t="s">
        <v>180</v>
      </c>
      <c r="F597" s="273" t="str">
        <f>VLOOKUP(D597,Translate!$A$3:$D$1213,3,FALSE)</f>
        <v>Iechyd amgylcheddol</v>
      </c>
      <c r="G597" s="293" t="s">
        <v>2908</v>
      </c>
      <c r="H597" s="281" t="str">
        <f>IF(FrontPage!$E$3=1,F597,D597)</f>
        <v>Environmental health</v>
      </c>
    </row>
    <row r="598" spans="1:8" x14ac:dyDescent="0.25">
      <c r="A598" s="1" t="str">
        <f t="shared" si="10"/>
        <v>RS_18</v>
      </c>
      <c r="B598" s="1" t="s">
        <v>92</v>
      </c>
      <c r="C598" s="281">
        <v>18</v>
      </c>
      <c r="D598" s="281" t="s">
        <v>39</v>
      </c>
      <c r="E598" s="281" t="s">
        <v>181</v>
      </c>
      <c r="F598" s="273" t="str">
        <f>VLOOKUP(D598,Translate!$A$3:$D$1213,3,FALSE)</f>
        <v>Glanhau strydoedd (ddim yn daladwy o dan priffyrdd)</v>
      </c>
      <c r="G598" s="293" t="s">
        <v>2909</v>
      </c>
      <c r="H598" s="281" t="str">
        <f>IF(FrontPage!$E$3=1,F598,D598)</f>
        <v>Street cleansing (not chargeable to highways)</v>
      </c>
    </row>
    <row r="599" spans="1:8" x14ac:dyDescent="0.25">
      <c r="A599" s="1" t="str">
        <f t="shared" si="10"/>
        <v>RS_19</v>
      </c>
      <c r="B599" s="1" t="s">
        <v>92</v>
      </c>
      <c r="C599" s="281">
        <v>19</v>
      </c>
      <c r="D599" s="281" t="s">
        <v>182</v>
      </c>
      <c r="E599" s="281" t="s">
        <v>147</v>
      </c>
      <c r="F599" s="273" t="str">
        <f>VLOOKUP(D599,Translate!$A$3:$D$1213,3,FALSE)</f>
        <v>Diogelwch cymunedol</v>
      </c>
      <c r="G599" s="293" t="s">
        <v>2910</v>
      </c>
      <c r="H599" s="281" t="str">
        <f>IF(FrontPage!$E$3=1,F599,D599)</f>
        <v>Community safety</v>
      </c>
    </row>
    <row r="600" spans="1:8" x14ac:dyDescent="0.25">
      <c r="A600" s="1" t="str">
        <f t="shared" si="10"/>
        <v>RS_20</v>
      </c>
      <c r="B600" s="1" t="s">
        <v>92</v>
      </c>
      <c r="C600" s="281">
        <v>20</v>
      </c>
      <c r="D600" s="281" t="s">
        <v>183</v>
      </c>
      <c r="E600" s="281" t="s">
        <v>184</v>
      </c>
      <c r="F600" s="273" t="str">
        <f>VLOOKUP(D600,Translate!$A$3:$D$1213,3,FALSE)</f>
        <v>Gwasanaethau amddiffyn llifogydd a draeniad tir ei hun</v>
      </c>
      <c r="G600" s="293" t="s">
        <v>2911</v>
      </c>
      <c r="H600" s="281" t="str">
        <f>IF(FrontPage!$E$3=1,F600,D600)</f>
        <v>Own flood defence and land drainage services</v>
      </c>
    </row>
    <row r="601" spans="1:8" x14ac:dyDescent="0.25">
      <c r="A601" s="1" t="str">
        <f t="shared" si="10"/>
        <v>RS_21</v>
      </c>
      <c r="B601" s="1" t="s">
        <v>92</v>
      </c>
      <c r="C601" s="281">
        <v>21</v>
      </c>
      <c r="D601" s="281" t="s">
        <v>185</v>
      </c>
      <c r="E601" s="281" t="s">
        <v>186</v>
      </c>
      <c r="F601" s="273" t="str">
        <f>VLOOKUP(D601,Translate!$A$3:$D$1213,3,FALSE)</f>
        <v>Gwasanaethau amaethyddol a physgodfeydd ei hun</v>
      </c>
      <c r="G601" s="293" t="s">
        <v>2912</v>
      </c>
      <c r="H601" s="281" t="str">
        <f>IF(FrontPage!$E$3=1,F601,D601)</f>
        <v>Own agriculture and fisheries services</v>
      </c>
    </row>
    <row r="602" spans="1:8" x14ac:dyDescent="0.25">
      <c r="A602" s="1" t="str">
        <f t="shared" si="10"/>
        <v>RS_22</v>
      </c>
      <c r="B602" s="1" t="s">
        <v>92</v>
      </c>
      <c r="C602" s="281">
        <v>22</v>
      </c>
      <c r="D602" s="281" t="s">
        <v>7</v>
      </c>
      <c r="E602" s="281" t="s">
        <v>187</v>
      </c>
      <c r="F602" s="273" t="str">
        <f>VLOOKUP(D602,Translate!$A$3:$D$1213,3,FALSE)</f>
        <v>Safonau masnach</v>
      </c>
      <c r="G602" s="293" t="s">
        <v>2913</v>
      </c>
      <c r="H602" s="281" t="str">
        <f>IF(FrontPage!$E$3=1,F602,D602)</f>
        <v>Trading standards</v>
      </c>
    </row>
    <row r="603" spans="1:8" x14ac:dyDescent="0.25">
      <c r="A603" s="1" t="str">
        <f t="shared" si="10"/>
        <v>RS_23.1</v>
      </c>
      <c r="B603" s="1" t="s">
        <v>92</v>
      </c>
      <c r="C603" s="281">
        <v>23.1</v>
      </c>
      <c r="D603" s="281" t="s">
        <v>503</v>
      </c>
      <c r="E603" s="281" t="s">
        <v>564</v>
      </c>
      <c r="F603" s="273" t="str">
        <f>VLOOKUP(D603,Translate!$A$3:$D$1213,3,FALSE)</f>
        <v>Gwastraff</v>
      </c>
      <c r="G603" s="293" t="s">
        <v>2914</v>
      </c>
      <c r="H603" s="281" t="str">
        <f>IF(FrontPage!$E$3=1,F603,D603)</f>
        <v>Waste</v>
      </c>
    </row>
    <row r="604" spans="1:8" x14ac:dyDescent="0.25">
      <c r="A604" s="1" t="str">
        <f t="shared" si="10"/>
        <v>RS_25</v>
      </c>
      <c r="B604" s="1" t="s">
        <v>92</v>
      </c>
      <c r="C604" s="281">
        <v>25</v>
      </c>
      <c r="D604" s="281" t="s">
        <v>44</v>
      </c>
      <c r="E604" s="281" t="s">
        <v>189</v>
      </c>
      <c r="F604" s="273" t="str">
        <f>VLOOKUP(D604,Translate!$A$3:$D$1213,3,FALSE)</f>
        <v>Rheoli adeiladu</v>
      </c>
      <c r="G604" s="293" t="s">
        <v>2915</v>
      </c>
      <c r="H604" s="281" t="str">
        <f>IF(FrontPage!$E$3=1,F604,D604)</f>
        <v>Building control</v>
      </c>
    </row>
    <row r="605" spans="1:8" x14ac:dyDescent="0.25">
      <c r="A605" s="1" t="str">
        <f t="shared" si="10"/>
        <v>RS_26</v>
      </c>
      <c r="B605" s="1" t="s">
        <v>92</v>
      </c>
      <c r="C605" s="281">
        <v>26</v>
      </c>
      <c r="D605" s="281" t="s">
        <v>190</v>
      </c>
      <c r="E605" s="281" t="s">
        <v>191</v>
      </c>
      <c r="F605" s="273" t="str">
        <f>VLOOKUP(D605,Translate!$A$3:$D$1213,3,FALSE)</f>
        <v>Rheoli datblygiad</v>
      </c>
      <c r="G605" s="293" t="s">
        <v>2916</v>
      </c>
      <c r="H605" s="281" t="str">
        <f>IF(FrontPage!$E$3=1,F605,D605)</f>
        <v>Development control</v>
      </c>
    </row>
    <row r="606" spans="1:8" x14ac:dyDescent="0.25">
      <c r="A606" s="1" t="str">
        <f t="shared" si="10"/>
        <v>RS_27</v>
      </c>
      <c r="B606" s="1" t="s">
        <v>92</v>
      </c>
      <c r="C606" s="281">
        <v>27</v>
      </c>
      <c r="D606" s="281" t="s">
        <v>29</v>
      </c>
      <c r="E606" s="281" t="s">
        <v>192</v>
      </c>
      <c r="F606" s="273" t="str">
        <f>VLOOKUP(D606,Translate!$A$3:$D$1213,3,FALSE)</f>
        <v>Polisi cynllunio</v>
      </c>
      <c r="G606" s="293" t="s">
        <v>2917</v>
      </c>
      <c r="H606" s="281" t="str">
        <f>IF(FrontPage!$E$3=1,F606,D606)</f>
        <v>Planning policy</v>
      </c>
    </row>
    <row r="607" spans="1:8" x14ac:dyDescent="0.25">
      <c r="A607" s="1" t="str">
        <f t="shared" si="10"/>
        <v>RS_28</v>
      </c>
      <c r="B607" s="1" t="s">
        <v>92</v>
      </c>
      <c r="C607" s="281">
        <v>28</v>
      </c>
      <c r="D607" s="281" t="s">
        <v>45</v>
      </c>
      <c r="E607" s="281" t="s">
        <v>193</v>
      </c>
      <c r="F607" s="273" t="str">
        <f>VLOOKUP(D607,Translate!$A$3:$D$1213,3,FALSE)</f>
        <v>Mentrau amgylcheddol</v>
      </c>
      <c r="G607" s="293" t="s">
        <v>2918</v>
      </c>
      <c r="H607" s="281" t="str">
        <f>IF(FrontPage!$E$3=1,F607,D607)</f>
        <v>Environmental initiatives</v>
      </c>
    </row>
    <row r="608" spans="1:8" x14ac:dyDescent="0.25">
      <c r="A608" s="1" t="str">
        <f t="shared" si="10"/>
        <v>RS_28.2</v>
      </c>
      <c r="B608" s="1" t="s">
        <v>92</v>
      </c>
      <c r="C608" s="281">
        <v>28.2</v>
      </c>
      <c r="D608" s="281" t="s">
        <v>123</v>
      </c>
      <c r="E608" s="281" t="s">
        <v>505</v>
      </c>
      <c r="F608" s="273" t="str">
        <f>VLOOKUP(D608,Translate!$A$3:$D$1213,3,FALSE)</f>
        <v>Cymorth busnes</v>
      </c>
      <c r="G608" s="293" t="s">
        <v>2919</v>
      </c>
      <c r="H608" s="281" t="str">
        <f>IF(FrontPage!$E$3=1,F608,D608)</f>
        <v>Business support</v>
      </c>
    </row>
    <row r="609" spans="1:8" x14ac:dyDescent="0.25">
      <c r="A609" s="1" t="str">
        <f t="shared" si="10"/>
        <v>RS_28.4</v>
      </c>
      <c r="B609" s="1" t="s">
        <v>92</v>
      </c>
      <c r="C609" s="281">
        <v>28.4</v>
      </c>
      <c r="D609" s="281" t="s">
        <v>124</v>
      </c>
      <c r="E609" s="281" t="s">
        <v>506</v>
      </c>
      <c r="F609" s="273" t="str">
        <f>VLOOKUP(D609,Translate!$A$3:$D$1213,3,FALSE)</f>
        <v>Ymchwil economaidd</v>
      </c>
      <c r="G609" s="293" t="s">
        <v>2920</v>
      </c>
      <c r="H609" s="281" t="str">
        <f>IF(FrontPage!$E$3=1,F609,D609)</f>
        <v>Economic research</v>
      </c>
    </row>
    <row r="610" spans="1:8" x14ac:dyDescent="0.25">
      <c r="A610" s="1" t="str">
        <f t="shared" si="10"/>
        <v>RS_29</v>
      </c>
      <c r="B610" s="1" t="s">
        <v>92</v>
      </c>
      <c r="C610" s="281">
        <v>29</v>
      </c>
      <c r="D610" s="281" t="s">
        <v>194</v>
      </c>
      <c r="E610" s="281" t="s">
        <v>195</v>
      </c>
      <c r="F610" s="273" t="str">
        <f>VLOOKUP(D610,Translate!$A$3:$D$1213,3,FALSE)</f>
        <v>Datblygu economaidd</v>
      </c>
      <c r="G610" s="293" t="s">
        <v>2921</v>
      </c>
      <c r="H610" s="281" t="str">
        <f>IF(FrontPage!$E$3=1,F610,D610)</f>
        <v>Economic development</v>
      </c>
    </row>
    <row r="611" spans="1:8" x14ac:dyDescent="0.25">
      <c r="A611" s="1" t="str">
        <f t="shared" si="10"/>
        <v>RS_30</v>
      </c>
      <c r="B611" s="1" t="s">
        <v>92</v>
      </c>
      <c r="C611" s="281">
        <v>30</v>
      </c>
      <c r="D611" s="281" t="s">
        <v>196</v>
      </c>
      <c r="E611" s="281" t="s">
        <v>197</v>
      </c>
      <c r="F611" s="273" t="str">
        <f>VLOOKUP(D611,Translate!$A$3:$D$1213,3,FALSE)</f>
        <v>Datblygu cymunedol (cynghorau sir a chynghorau bwrdeistref sirol)</v>
      </c>
      <c r="G611" s="293" t="s">
        <v>2922</v>
      </c>
      <c r="H611" s="281" t="str">
        <f>IF(FrontPage!$E$3=1,F611,D611)</f>
        <v>Community development (county and county borough councils)</v>
      </c>
    </row>
    <row r="612" spans="1:8" x14ac:dyDescent="0.25">
      <c r="A612" s="1" t="str">
        <f t="shared" si="10"/>
        <v>RS_32</v>
      </c>
      <c r="B612" s="1" t="s">
        <v>92</v>
      </c>
      <c r="C612" s="281">
        <v>32</v>
      </c>
      <c r="D612" s="281" t="s">
        <v>198</v>
      </c>
      <c r="E612" s="281" t="s">
        <v>241</v>
      </c>
      <c r="F612" s="273" t="str">
        <f>VLOOKUP(D612,Translate!$A$3:$D$1213,3,FALSE)</f>
        <v>Gwasanaethau crwner a llysoedd eraill</v>
      </c>
      <c r="G612" s="293" t="s">
        <v>2923</v>
      </c>
      <c r="H612" s="281" t="str">
        <f>IF(FrontPage!$E$3=1,F612,D612)</f>
        <v>Coroners' and other courts services</v>
      </c>
    </row>
    <row r="613" spans="1:8" x14ac:dyDescent="0.25">
      <c r="A613" s="1" t="str">
        <f t="shared" si="10"/>
        <v>RS_39.5</v>
      </c>
      <c r="B613" s="1" t="s">
        <v>92</v>
      </c>
      <c r="C613" s="281">
        <v>39.5</v>
      </c>
      <c r="D613" s="281" t="s">
        <v>3135</v>
      </c>
      <c r="E613" s="281" t="s">
        <v>618</v>
      </c>
      <c r="F613" s="273" t="str">
        <f>VLOOKUP(D613,Translate!$A$3:$D$1213,3,FALSE)</f>
        <v>Tai Cronfa'r Cyngor</v>
      </c>
      <c r="G613" s="293" t="s">
        <v>2924</v>
      </c>
      <c r="H613" s="281" t="str">
        <f>IF(FrontPage!$E$3=1,F613,D613)</f>
        <v>Housing Council Fund</v>
      </c>
    </row>
    <row r="614" spans="1:8" x14ac:dyDescent="0.25">
      <c r="A614" s="1" t="str">
        <f t="shared" si="10"/>
        <v>RS_41</v>
      </c>
      <c r="B614" s="1" t="s">
        <v>92</v>
      </c>
      <c r="C614" s="281">
        <v>41</v>
      </c>
      <c r="D614" s="281" t="s">
        <v>202</v>
      </c>
      <c r="E614" s="281" t="s">
        <v>204</v>
      </c>
      <c r="F614" s="273" t="str">
        <f>VLOOKUP(D614,Translate!$A$3:$D$1213,3,FALSE)</f>
        <v>Tai cronfa'r cyngor arall</v>
      </c>
      <c r="G614" s="293" t="s">
        <v>2925</v>
      </c>
      <c r="H614" s="281" t="str">
        <f>IF(FrontPage!$E$3=1,F614,D614)</f>
        <v>Other council fund housing</v>
      </c>
    </row>
    <row r="615" spans="1:8" x14ac:dyDescent="0.25">
      <c r="A615" s="1" t="str">
        <f t="shared" si="10"/>
        <v>RS_43</v>
      </c>
      <c r="B615" s="1" t="s">
        <v>92</v>
      </c>
      <c r="C615" s="281">
        <v>43</v>
      </c>
      <c r="D615" s="281" t="s">
        <v>65</v>
      </c>
      <c r="E615" s="281" t="s">
        <v>207</v>
      </c>
      <c r="F615" s="273" t="str">
        <f>VLOOKUP(D615,Translate!$A$3:$D$1213,3,FALSE)</f>
        <v>Casglu'r dreth leol</v>
      </c>
      <c r="G615" s="293" t="s">
        <v>2926</v>
      </c>
      <c r="H615" s="281" t="str">
        <f>IF(FrontPage!$E$3=1,F615,D615)</f>
        <v>Local tax collection</v>
      </c>
    </row>
    <row r="616" spans="1:8" x14ac:dyDescent="0.25">
      <c r="A616" s="1" t="str">
        <f t="shared" si="10"/>
        <v>RS_46</v>
      </c>
      <c r="B616" s="1" t="s">
        <v>92</v>
      </c>
      <c r="C616" s="281">
        <v>46</v>
      </c>
      <c r="D616" s="281" t="s">
        <v>73</v>
      </c>
      <c r="E616" s="281" t="s">
        <v>208</v>
      </c>
      <c r="F616" s="273" t="str">
        <f>VLOOKUP(D616,Translate!$A$3:$D$1213,3,FALSE)</f>
        <v>Gwasanaethau canolog eraill i'r cyhoedd</v>
      </c>
      <c r="G616" s="293" t="s">
        <v>2927</v>
      </c>
      <c r="H616" s="281" t="str">
        <f>IF(FrontPage!$E$3=1,F616,D616)</f>
        <v>Other central services to the public</v>
      </c>
    </row>
    <row r="617" spans="1:8" x14ac:dyDescent="0.25">
      <c r="A617" s="1" t="str">
        <f t="shared" si="10"/>
        <v>RS_47</v>
      </c>
      <c r="B617" s="1" t="s">
        <v>92</v>
      </c>
      <c r="C617" s="281">
        <v>47</v>
      </c>
      <c r="D617" s="281" t="s">
        <v>209</v>
      </c>
      <c r="E617" s="281" t="s">
        <v>215</v>
      </c>
      <c r="F617" s="273" t="str">
        <f>VLOOKUP(D617,Translate!$A$3:$D$1213,3,FALSE)</f>
        <v>Gwasanaethau heddlu</v>
      </c>
      <c r="G617" s="293" t="s">
        <v>2928</v>
      </c>
      <c r="H617" s="281" t="str">
        <f>IF(FrontPage!$E$3=1,F617,D617)</f>
        <v>Police services</v>
      </c>
    </row>
    <row r="618" spans="1:8" x14ac:dyDescent="0.25">
      <c r="A618" s="1" t="str">
        <f t="shared" si="10"/>
        <v>RS_47.8</v>
      </c>
      <c r="B618" s="1" t="s">
        <v>92</v>
      </c>
      <c r="C618" s="281">
        <v>47.8</v>
      </c>
      <c r="D618" s="281" t="s">
        <v>565</v>
      </c>
      <c r="E618" s="281" t="s">
        <v>460</v>
      </c>
      <c r="F618" s="273" t="str">
        <f>VLOOKUP(D618,Translate!$A$3:$D$1213,3,FALSE)</f>
        <v>Gwasanaethau tân</v>
      </c>
      <c r="G618" s="293" t="s">
        <v>2929</v>
      </c>
      <c r="H618" s="281" t="str">
        <f>IF(FrontPage!$E$3=1,F618,D618)</f>
        <v>Fire services</v>
      </c>
    </row>
    <row r="619" spans="1:8" x14ac:dyDescent="0.25">
      <c r="A619" s="1" t="str">
        <f t="shared" si="10"/>
        <v>RS_50.1</v>
      </c>
      <c r="B619" s="1" t="s">
        <v>92</v>
      </c>
      <c r="C619" s="281">
        <v>50.1</v>
      </c>
      <c r="D619" s="281" t="s">
        <v>537</v>
      </c>
      <c r="E619" s="281" t="s">
        <v>538</v>
      </c>
      <c r="F619" s="273" t="str">
        <f>VLOOKUP(D619,Translate!$A$3:$D$1213,3,FALSE)</f>
        <v>Gwasanaethau parciau cenedlaethol</v>
      </c>
      <c r="G619" s="293" t="s">
        <v>2930</v>
      </c>
      <c r="H619" s="281" t="str">
        <f>IF(FrontPage!$E$3=1,F619,D619)</f>
        <v>National parks services</v>
      </c>
    </row>
    <row r="620" spans="1:8" x14ac:dyDescent="0.25">
      <c r="A620" s="1" t="str">
        <f t="shared" si="10"/>
        <v>RS_57</v>
      </c>
      <c r="B620" s="1" t="s">
        <v>92</v>
      </c>
      <c r="C620" s="281">
        <v>57</v>
      </c>
      <c r="D620" s="281" t="s">
        <v>211</v>
      </c>
      <c r="E620" s="281" t="s">
        <v>814</v>
      </c>
      <c r="F620" s="273" t="str">
        <f>VLOOKUP(D620,Translate!$A$3:$D$1213,3,FALSE)</f>
        <v>Craidd corfforaethol a democrataidd</v>
      </c>
      <c r="G620" s="293" t="s">
        <v>814</v>
      </c>
      <c r="H620" s="281" t="str">
        <f>IF(FrontPage!$E$3=1,F620,D620)</f>
        <v>Corporate and democratic core</v>
      </c>
    </row>
    <row r="621" spans="1:8" x14ac:dyDescent="0.25">
      <c r="A621" s="1" t="str">
        <f t="shared" si="10"/>
        <v>RS_58</v>
      </c>
      <c r="B621" s="1" t="s">
        <v>92</v>
      </c>
      <c r="C621" s="281">
        <v>58</v>
      </c>
      <c r="D621" s="281" t="s">
        <v>25</v>
      </c>
      <c r="E621" s="281" t="s">
        <v>814</v>
      </c>
      <c r="F621" s="273" t="str">
        <f>VLOOKUP(D621,Translate!$A$3:$D$1213,3,FALSE)</f>
        <v>Costau heb eu dosbarthu</v>
      </c>
      <c r="G621" s="293" t="s">
        <v>814</v>
      </c>
      <c r="H621" s="281" t="str">
        <f>IF(FrontPage!$E$3=1,F621,D621)</f>
        <v>Non distributed costs</v>
      </c>
    </row>
    <row r="622" spans="1:8" x14ac:dyDescent="0.25">
      <c r="A622" s="1" t="str">
        <f t="shared" si="10"/>
        <v>RS_59</v>
      </c>
      <c r="B622" s="1" t="s">
        <v>92</v>
      </c>
      <c r="C622" s="281">
        <v>59</v>
      </c>
      <c r="D622" s="281" t="s">
        <v>4</v>
      </c>
      <c r="E622" s="281" t="s">
        <v>814</v>
      </c>
      <c r="F622" s="273" t="str">
        <f>VLOOKUP(D622,Translate!$A$3:$D$1213,3,FALSE)</f>
        <v>Costau canolog eraill</v>
      </c>
      <c r="G622" s="293" t="s">
        <v>814</v>
      </c>
      <c r="H622" s="281" t="str">
        <f>IF(FrontPage!$E$3=1,F622,D622)</f>
        <v>Other central costs</v>
      </c>
    </row>
    <row r="623" spans="1:8" x14ac:dyDescent="0.25">
      <c r="A623" s="1"/>
      <c r="B623" s="1"/>
      <c r="C623" s="281">
        <v>59.5</v>
      </c>
      <c r="D623" s="281" t="s">
        <v>3568</v>
      </c>
      <c r="F623" s="273" t="str">
        <f>VLOOKUP(D623,Translate!$A$3:$D$1305,3,FALSE)</f>
        <v>COVID-19 - costau heb eu cynnwys yn y llinellau gwasanaeth uchod</v>
      </c>
      <c r="G623" s="293"/>
      <c r="H623" s="281" t="str">
        <f>IF(FrontPage!$E$3=1,F623,D623)</f>
        <v>COVID-19 - costs not included in above service lines</v>
      </c>
    </row>
    <row r="624" spans="1:8" x14ac:dyDescent="0.25">
      <c r="A624" s="1" t="str">
        <f t="shared" si="10"/>
        <v>RS_60</v>
      </c>
      <c r="B624" s="1" t="s">
        <v>92</v>
      </c>
      <c r="C624" s="281">
        <v>60</v>
      </c>
      <c r="D624" s="281" t="s">
        <v>1075</v>
      </c>
      <c r="E624" s="281" t="s">
        <v>1567</v>
      </c>
      <c r="F624" s="273" t="str">
        <f>VLOOKUP(D624,Translate!$A$3:$D$1213,3,FALSE)</f>
        <v>Cyfanswm gwariant ar wasanaethau</v>
      </c>
      <c r="G624" s="293" t="s">
        <v>2931</v>
      </c>
      <c r="H624" s="281" t="str">
        <f>IF(FrontPage!$E$3=1,F624&amp;G624,D624&amp;E624)</f>
        <v>Total service expenditure (lines 1 to 59)</v>
      </c>
    </row>
    <row r="625" spans="1:8" x14ac:dyDescent="0.25">
      <c r="A625" s="1" t="str">
        <f t="shared" si="10"/>
        <v>RS_61</v>
      </c>
      <c r="B625" s="1" t="s">
        <v>92</v>
      </c>
      <c r="C625" s="281">
        <v>61</v>
      </c>
      <c r="D625" s="281" t="s">
        <v>81</v>
      </c>
      <c r="E625" s="281" t="s">
        <v>815</v>
      </c>
      <c r="F625" s="273" t="str">
        <f>VLOOKUP(D625,Translate!$A$3:$D$1213,3,FALSE)</f>
        <v>Praeseptiau cyngor cymunedol</v>
      </c>
      <c r="G625" s="293" t="s">
        <v>2932</v>
      </c>
      <c r="H625" s="281" t="str">
        <f>IF(FrontPage!$E$3=1,F625,D625)</f>
        <v>Community council precepts</v>
      </c>
    </row>
    <row r="626" spans="1:8" s="1" customFormat="1" x14ac:dyDescent="0.25">
      <c r="A626" s="1" t="str">
        <f t="shared" si="10"/>
        <v>RS_62</v>
      </c>
      <c r="B626" s="1" t="s">
        <v>92</v>
      </c>
      <c r="C626" s="1">
        <v>62</v>
      </c>
      <c r="D626" s="1" t="s">
        <v>212</v>
      </c>
      <c r="F626" s="273" t="str">
        <f>VLOOKUP(D626,Translate!$A$3:$D$1213,3,FALSE)</f>
        <v>Taliadau i/o awdurdodau tân</v>
      </c>
      <c r="G626" s="273" t="str">
        <f>IF(E626="","",VLOOKUP(E626,Translate!$G$3:$H$168,2,FALSE))</f>
        <v/>
      </c>
      <c r="H626" s="281" t="str">
        <f>IF(FrontPage!$E$3=1,F626,D626)</f>
        <v>Payments to/from fire authorities</v>
      </c>
    </row>
    <row r="627" spans="1:8" s="1" customFormat="1" x14ac:dyDescent="0.25">
      <c r="A627" s="1" t="str">
        <f t="shared" si="10"/>
        <v>RS_63</v>
      </c>
      <c r="B627" s="1" t="s">
        <v>92</v>
      </c>
      <c r="C627" s="1">
        <v>63</v>
      </c>
      <c r="D627" s="1" t="s">
        <v>213</v>
      </c>
      <c r="F627" s="273" t="str">
        <f>VLOOKUP(D627,Translate!$A$3:$D$1213,3,FALSE)</f>
        <v>Ardollau i/o parciau cenedlaethol</v>
      </c>
      <c r="G627" s="273" t="str">
        <f>IF(E627="","",VLOOKUP(E627,Translate!$G$3:$H$168,2,FALSE))</f>
        <v/>
      </c>
      <c r="H627" s="281" t="str">
        <f>IF(FrontPage!$E$3=1,F627,D627)</f>
        <v>Levies to/from national parks</v>
      </c>
    </row>
    <row r="628" spans="1:8" s="1" customFormat="1" ht="25" x14ac:dyDescent="0.25">
      <c r="A628" s="1" t="str">
        <f t="shared" si="10"/>
        <v>RS_64</v>
      </c>
      <c r="B628" s="1" t="s">
        <v>92</v>
      </c>
      <c r="C628" s="1">
        <v>64</v>
      </c>
      <c r="D628" s="1" t="s">
        <v>82</v>
      </c>
      <c r="F628" s="273" t="str">
        <f>VLOOKUP(D628,Translate!$A$3:$D$1213,3,FALSE)</f>
        <v>Ardollau a dalwyd i Asiantaeth yr Amgylchedd mewn perthynas â Phwyllgorau Lleol Amddiffyn rhag Llifogydd</v>
      </c>
      <c r="G628" s="273" t="str">
        <f>IF(E628="","",VLOOKUP(E628,Translate!$G$3:$H$168,2,FALSE))</f>
        <v/>
      </c>
      <c r="H628" s="1" t="str">
        <f>IF(FrontPage!$E$3=1,F628,D628)</f>
        <v>Levies paid to the Environment Agency in respect of Local Flood Defence Committees</v>
      </c>
    </row>
    <row r="629" spans="1:8" s="1" customFormat="1" x14ac:dyDescent="0.25">
      <c r="A629" s="1" t="str">
        <f t="shared" si="10"/>
        <v>RS_65</v>
      </c>
      <c r="B629" s="1" t="s">
        <v>92</v>
      </c>
      <c r="C629" s="1">
        <v>65</v>
      </c>
      <c r="D629" s="1" t="s">
        <v>83</v>
      </c>
      <c r="F629" s="273" t="str">
        <f>VLOOKUP(D629,Translate!$A$3:$D$1213,3,FALSE)</f>
        <v>Ardollau a dalwyd i Fyrddau Draenio Mewnol</v>
      </c>
      <c r="G629" s="273" t="str">
        <f>IF(E629="","",VLOOKUP(E629,Translate!$G$3:$H$168,2,FALSE))</f>
        <v/>
      </c>
      <c r="H629" s="281" t="str">
        <f>IF(FrontPage!$E$3=1,F629,D629)</f>
        <v>Levies paid to the Internal Drainage Boards</v>
      </c>
    </row>
    <row r="630" spans="1:8" s="1" customFormat="1" ht="25" x14ac:dyDescent="0.25">
      <c r="A630" s="1" t="str">
        <f t="shared" si="10"/>
        <v>RS_66</v>
      </c>
      <c r="B630" s="1" t="s">
        <v>92</v>
      </c>
      <c r="C630" s="1">
        <v>66</v>
      </c>
      <c r="D630" s="1" t="s">
        <v>84</v>
      </c>
      <c r="F630" s="273" t="str">
        <f>VLOOKUP(D630,Translate!$A$3:$D$1213,3,FALSE)</f>
        <v>Ardollau a dalwyd i Asiantaeth yr Amgylchedd yn gweithredu fel Bwrdd Draenio Mewnol</v>
      </c>
      <c r="G630" s="273" t="str">
        <f>IF(E630="","",VLOOKUP(E630,Translate!$G$3:$H$168,2,FALSE))</f>
        <v/>
      </c>
      <c r="H630" s="281" t="str">
        <f>IF(FrontPage!$E$3=1,F630,D630)</f>
        <v>Levies paid to the Environment Agency acting as an Internal Drainage Board</v>
      </c>
    </row>
    <row r="631" spans="1:8" x14ac:dyDescent="0.25">
      <c r="A631" s="1" t="str">
        <f t="shared" si="10"/>
        <v>RS_68</v>
      </c>
      <c r="B631" s="1" t="s">
        <v>92</v>
      </c>
      <c r="C631" s="281">
        <v>68</v>
      </c>
      <c r="D631" s="281" t="s">
        <v>146</v>
      </c>
      <c r="E631" s="281" t="s">
        <v>216</v>
      </c>
      <c r="F631" s="273" t="str">
        <f>VLOOKUP(D631,Translate!$A$3:$D$1213,3,FALSE)</f>
        <v>Ardollau (yr Heddlu)</v>
      </c>
      <c r="G631" s="284" t="str">
        <f>IF(E631="","",VLOOKUP(E631,Translate!$G$3:$H$1208,2,FALSE))</f>
        <v>RO(P), llinell 10</v>
      </c>
      <c r="H631" s="281" t="str">
        <f>IF(FrontPage!$E$3=1,F631,D631)</f>
        <v>Levies (Police)</v>
      </c>
    </row>
    <row r="632" spans="1:8" s="1" customFormat="1" x14ac:dyDescent="0.25">
      <c r="A632" s="1" t="str">
        <f t="shared" si="10"/>
        <v>RS_69</v>
      </c>
      <c r="B632" s="1" t="s">
        <v>92</v>
      </c>
      <c r="C632" s="1">
        <v>69</v>
      </c>
      <c r="D632" s="1" t="s">
        <v>86</v>
      </c>
      <c r="F632" s="273" t="str">
        <f>VLOOKUP(D632,Translate!$A$3:$D$1213,3,FALSE)</f>
        <v>Ardollau eraill</v>
      </c>
      <c r="G632" s="284" t="str">
        <f>IF(E632="","",VLOOKUP(E632,Translate!$G$3:$H$1208,2,FALSE))</f>
        <v/>
      </c>
      <c r="H632" s="281" t="str">
        <f>IF(FrontPage!$E$3=1,F632,D632)</f>
        <v>Other levies</v>
      </c>
    </row>
    <row r="633" spans="1:8" s="1" customFormat="1" ht="25" x14ac:dyDescent="0.25">
      <c r="A633" s="1" t="str">
        <f t="shared" si="10"/>
        <v>RS_70</v>
      </c>
      <c r="B633" s="1" t="s">
        <v>92</v>
      </c>
      <c r="C633" s="1">
        <v>70</v>
      </c>
      <c r="D633" s="266" t="s">
        <v>214</v>
      </c>
      <c r="F633" s="273" t="str">
        <f>VLOOKUP(D633,Translate!$A$3:$D$1213,3,FALSE)</f>
        <v>Gwargedau/Diffygion (ansylweddol) ar gyfrifon masnachu mewnol heb eu dadgyfuno yn ôl gwasanaeth</v>
      </c>
      <c r="G633" s="284" t="str">
        <f>IF(E633="","",VLOOKUP(E633,Translate!$G$3:$H$1208,2,FALSE))</f>
        <v/>
      </c>
      <c r="H633" s="189" t="str">
        <f>IF(FrontPage!$E$3=1,F633,D633)</f>
        <v>(Non-significant) surpluses/deficits on internal trading accounts not disaggregated to services</v>
      </c>
    </row>
    <row r="634" spans="1:8" s="1" customFormat="1" x14ac:dyDescent="0.25">
      <c r="A634" s="1" t="str">
        <f t="shared" si="10"/>
        <v>RS_71</v>
      </c>
      <c r="B634" s="1" t="s">
        <v>92</v>
      </c>
      <c r="C634" s="1">
        <v>71</v>
      </c>
      <c r="D634" s="1" t="s">
        <v>217</v>
      </c>
      <c r="F634" s="273" t="str">
        <f>VLOOKUP(D634,Translate!$A$3:$D$1213,3,FALSE)</f>
        <v>Addasiadau eraill i wariant net cyfredol</v>
      </c>
      <c r="G634" s="284" t="str">
        <f>IF(E634="","",VLOOKUP(E634,Translate!$G$3:$H$1208,2,FALSE))</f>
        <v/>
      </c>
      <c r="H634" s="281" t="str">
        <f>IF(FrontPage!$E$3=1,F634,D634)</f>
        <v>Other adjustments to net current expenditure</v>
      </c>
    </row>
    <row r="635" spans="1:8" x14ac:dyDescent="0.25">
      <c r="A635" s="1" t="str">
        <f t="shared" si="10"/>
        <v>RS_72</v>
      </c>
      <c r="B635" s="1" t="s">
        <v>92</v>
      </c>
      <c r="C635" s="281">
        <v>72</v>
      </c>
      <c r="D635" s="281" t="s">
        <v>496</v>
      </c>
      <c r="E635" s="281" t="s">
        <v>1568</v>
      </c>
      <c r="F635" s="273" t="str">
        <f>VLOOKUP(D635,Translate!$A$3:$D$1213,3,FALSE)</f>
        <v>Gwariant Cyfredol Net</v>
      </c>
      <c r="G635" s="284" t="str">
        <f>IF(E635="","",VLOOKUP(E635,Translate!$G$3:$H$1208,2,FALSE))</f>
        <v xml:space="preserve"> (llinellau 60 to 71)</v>
      </c>
      <c r="H635" s="281" t="str">
        <f>IF(FrontPage!$E$3=1,F635&amp;G635,D635&amp;E635)</f>
        <v>Net current expenditure (lines 60 to 71)</v>
      </c>
    </row>
    <row r="636" spans="1:8" s="1" customFormat="1" x14ac:dyDescent="0.25">
      <c r="A636" s="1" t="str">
        <f t="shared" si="10"/>
        <v>RS_73</v>
      </c>
      <c r="B636" s="1" t="s">
        <v>92</v>
      </c>
      <c r="C636" s="1">
        <v>73</v>
      </c>
      <c r="D636" s="1" t="s">
        <v>218</v>
      </c>
      <c r="F636" s="273" t="str">
        <f>VLOOKUP(D636,Translate!$A$3:$D$1213,3,FALSE)</f>
        <v>Darpariaeth' ar gyfer dyled ddrwg</v>
      </c>
      <c r="G636" s="284" t="str">
        <f>IF(E636="","",VLOOKUP(E636,Translate!$G$3:$H$1208,2,FALSE))</f>
        <v/>
      </c>
      <c r="H636" s="281" t="str">
        <f>IF(FrontPage!$E$3=1,F636,D636)</f>
        <v>Bad debt 'provision'</v>
      </c>
    </row>
    <row r="637" spans="1:8" s="1" customFormat="1" x14ac:dyDescent="0.25">
      <c r="A637" s="1" t="str">
        <f t="shared" ref="A637:A700" si="11">B637&amp;"_"&amp;C637</f>
        <v>RS_74</v>
      </c>
      <c r="B637" s="1" t="s">
        <v>92</v>
      </c>
      <c r="C637" s="1">
        <v>74</v>
      </c>
      <c r="D637" s="1" t="s">
        <v>219</v>
      </c>
      <c r="F637" s="273" t="str">
        <f>VLOOKUP(D637,Translate!$A$3:$D$1213,3,FALSE)</f>
        <v>Darpariaeth ar gyfer ad-daliad y prifswm (cyn gosod yr addasiad cyfnewid)</v>
      </c>
      <c r="G637" s="284" t="str">
        <f>IF(E637="","",VLOOKUP(E637,Translate!$G$3:$H$1208,2,FALSE))</f>
        <v/>
      </c>
      <c r="H637" s="281" t="str">
        <f>IF(FrontPage!$E$3=1,F637,D637)</f>
        <v>Provision for repayment of principal (before application of the commutation adjustment)</v>
      </c>
    </row>
    <row r="638" spans="1:8" s="1" customFormat="1" ht="25" x14ac:dyDescent="0.25">
      <c r="A638" s="1" t="str">
        <f t="shared" si="11"/>
        <v>RS_75</v>
      </c>
      <c r="B638" s="1" t="s">
        <v>92</v>
      </c>
      <c r="C638" s="1">
        <v>75</v>
      </c>
      <c r="D638" s="266" t="s">
        <v>220</v>
      </c>
      <c r="F638" s="273" t="str">
        <f>VLOOKUP(D638,Translate!$A$3:$D$1213,3,FALSE)</f>
        <v>Addasiad cyfnewid (nodwch rhif negyddol ar gyfer unrhyw addasiad sy'n gostwng yr MRP ac i'r gwrthwyneb)</v>
      </c>
      <c r="G638" s="284" t="str">
        <f>IF(E638="","",VLOOKUP(E638,Translate!$G$3:$H$1208,2,FALSE))</f>
        <v/>
      </c>
      <c r="H638" s="266" t="str">
        <f>IF(FrontPage!$E$3=1,F638,D638)</f>
        <v>Commutation adjustment (enter as a negative any adjustment which reduces MRP and vice versa)</v>
      </c>
    </row>
    <row r="639" spans="1:8" s="1" customFormat="1" ht="25" x14ac:dyDescent="0.25">
      <c r="A639" s="1" t="str">
        <f t="shared" si="11"/>
        <v>RS_76</v>
      </c>
      <c r="B639" s="1" t="s">
        <v>92</v>
      </c>
      <c r="C639" s="1">
        <v>76</v>
      </c>
      <c r="D639" s="266" t="s">
        <v>221</v>
      </c>
      <c r="F639" s="273" t="str">
        <f>VLOOKUP(D639,Translate!$A$3:$D$1213,3,FALSE)</f>
        <v>Taliadau llog allanol ac eithrio unrhyw bremiymau a disgowntiau ar aildrefnu dyled</v>
      </c>
      <c r="G639" s="284" t="str">
        <f>IF(E639="","",VLOOKUP(E639,Translate!$G$3:$H$1208,2,FALSE))</f>
        <v/>
      </c>
      <c r="H639" s="266" t="str">
        <f>IF(FrontPage!$E$3=1,F639,D639)</f>
        <v>External interest payments excluding any premia and discounts on debt rescheduling</v>
      </c>
    </row>
    <row r="640" spans="1:8" s="1" customFormat="1" x14ac:dyDescent="0.25">
      <c r="A640" s="1" t="str">
        <f t="shared" si="11"/>
        <v>RS_77</v>
      </c>
      <c r="B640" s="1" t="s">
        <v>92</v>
      </c>
      <c r="C640" s="1">
        <v>77</v>
      </c>
      <c r="D640" s="1" t="s">
        <v>222</v>
      </c>
      <c r="F640" s="273" t="str">
        <f>VLOOKUP(D640,Translate!$A$3:$D$1213,3,FALSE)</f>
        <v>Premiymau a disgowntiau ar aildrefnu dyled</v>
      </c>
      <c r="G640" s="284" t="str">
        <f>IF(E640="","",VLOOKUP(E640,Translate!$G$3:$H$1208,2,FALSE))</f>
        <v/>
      </c>
      <c r="H640" s="281" t="str">
        <f>IF(FrontPage!$E$3=1,F640,D640)</f>
        <v>Premia and discounts on debt rescheduling</v>
      </c>
    </row>
    <row r="641" spans="1:8" s="1" customFormat="1" x14ac:dyDescent="0.25">
      <c r="A641" s="1" t="str">
        <f t="shared" si="11"/>
        <v>RS_78</v>
      </c>
      <c r="B641" s="1" t="s">
        <v>92</v>
      </c>
      <c r="C641" s="1">
        <v>78</v>
      </c>
      <c r="D641" s="1" t="s">
        <v>223</v>
      </c>
      <c r="F641" s="273" t="str">
        <f>VLOOKUP(D641,Translate!$A$3:$D$1213,3,FALSE)</f>
        <v>Taliadau/derbyniadau llog 'eitem 8' HRA</v>
      </c>
      <c r="G641" s="284" t="str">
        <f>IF(E641="","",VLOOKUP(E641,Translate!$G$3:$H$1208,2,FALSE))</f>
        <v/>
      </c>
      <c r="H641" s="281" t="str">
        <f>IF(FrontPage!$E$3=1,F641,D641)</f>
        <v xml:space="preserve">HRA 'item 8' interest payments/receipts </v>
      </c>
    </row>
    <row r="642" spans="1:8" x14ac:dyDescent="0.25">
      <c r="A642" s="1" t="str">
        <f t="shared" si="11"/>
        <v>RS_79</v>
      </c>
      <c r="B642" s="1" t="s">
        <v>92</v>
      </c>
      <c r="C642" s="281">
        <v>79</v>
      </c>
      <c r="D642" s="281" t="s">
        <v>224</v>
      </c>
      <c r="E642" s="281" t="s">
        <v>1446</v>
      </c>
      <c r="F642" s="273" t="str">
        <f>VLOOKUP(D642,Translate!$A$3:$D$1213,3,FALSE)</f>
        <v>Grantiau cyllido dyledion</v>
      </c>
      <c r="G642" s="284" t="str">
        <f>IF(E642="","",VLOOKUP(E642,Translate!$G$3:$H$1208,2,FALSE))</f>
        <v>RG, llinell 700, col 2</v>
      </c>
      <c r="H642" s="281" t="str">
        <f>IF(FrontPage!$E$3=1,F642,D642)</f>
        <v>Debt financing grants</v>
      </c>
    </row>
    <row r="643" spans="1:8" s="1" customFormat="1" x14ac:dyDescent="0.25">
      <c r="A643" s="1" t="str">
        <f t="shared" si="11"/>
        <v>RS_80</v>
      </c>
      <c r="B643" s="1" t="s">
        <v>92</v>
      </c>
      <c r="C643" s="1">
        <v>80</v>
      </c>
      <c r="D643" s="1" t="s">
        <v>225</v>
      </c>
      <c r="F643" s="273" t="str">
        <f>VLOOKUP(D643,Translate!$A$3:$D$1213,3,FALSE)</f>
        <v>Elfen cyllido cyfalaf cynlluniau Menter Cyllid Preifat (PFI)</v>
      </c>
      <c r="G643" s="284" t="str">
        <f>IF(E643="","",VLOOKUP(E643,Translate!$G$3:$H$1208,2,FALSE))</f>
        <v/>
      </c>
      <c r="H643" s="281" t="str">
        <f>IF(FrontPage!$E$3=1,F643,D643)</f>
        <v>Capital financing element within Private Finance Initiative (PFI) schemes</v>
      </c>
    </row>
    <row r="644" spans="1:8" s="1" customFormat="1" ht="25" x14ac:dyDescent="0.25">
      <c r="A644" s="1" t="str">
        <f t="shared" si="11"/>
        <v>RS_81</v>
      </c>
      <c r="B644" s="1" t="s">
        <v>92</v>
      </c>
      <c r="C644" s="1">
        <v>81</v>
      </c>
      <c r="D644" s="1" t="s">
        <v>226</v>
      </c>
      <c r="F644" s="273" t="str">
        <f>VLOOKUP(D644,Translate!$A$3:$D$1213,3,FALSE)</f>
        <v>Taliadau prydlesu (ac eithrio unrhyw elfennau cyllido cyfalaf o fewn cylluniau PFI)</v>
      </c>
      <c r="G644" s="284" t="str">
        <f>IF(E644="","",VLOOKUP(E644,Translate!$G$3:$H$1208,2,FALSE))</f>
        <v/>
      </c>
      <c r="H644" s="1" t="str">
        <f>IF(FrontPage!$E$3=1,F644,D644)</f>
        <v>Leasing payments (excluding any capital financing element within PFI schemes)</v>
      </c>
    </row>
    <row r="645" spans="1:8" s="1" customFormat="1" x14ac:dyDescent="0.25">
      <c r="A645" s="1" t="str">
        <f t="shared" si="11"/>
        <v>RS_82</v>
      </c>
      <c r="B645" s="1" t="s">
        <v>92</v>
      </c>
      <c r="C645" s="1">
        <v>82</v>
      </c>
      <c r="D645" s="1" t="s">
        <v>563</v>
      </c>
      <c r="F645" s="273" t="str">
        <f>VLOOKUP(D645,Translate!$A$3:$D$1213,3,FALSE)</f>
        <v>Gwariant cyfalaf a godwyd o'r cyfrif refeniw (CERA)</v>
      </c>
      <c r="G645" s="284" t="str">
        <f>IF(E645="","",VLOOKUP(E645,Translate!$G$3:$H$1208,2,FALSE))</f>
        <v/>
      </c>
      <c r="H645" s="281" t="str">
        <f>IF(FrontPage!$E$3=1,F645,D645)</f>
        <v>Capital expenditure charged to revenue account (CERA)</v>
      </c>
    </row>
    <row r="646" spans="1:8" s="1" customFormat="1" x14ac:dyDescent="0.25">
      <c r="A646" s="1" t="str">
        <f t="shared" si="11"/>
        <v>RS_83.3</v>
      </c>
      <c r="B646" s="1" t="s">
        <v>92</v>
      </c>
      <c r="C646" s="1">
        <v>83.3</v>
      </c>
      <c r="D646" s="1" t="s">
        <v>568</v>
      </c>
      <c r="F646" s="273" t="str">
        <f>VLOOKUP(D646,Translate!$A$3:$D$1213,3,FALSE)</f>
        <v>Dyraniadau i(+) / o(-) gyfrif addasu offerynnau ariannol</v>
      </c>
      <c r="G646" s="284" t="str">
        <f>IF(E646="","",VLOOKUP(E646,Translate!$G$3:$H$1208,2,FALSE))</f>
        <v/>
      </c>
      <c r="H646" s="281" t="str">
        <f>IF(FrontPage!$E$3=1,F646,D646)</f>
        <v>Appropriations to(+) / from(-) financial instruments adjustment account</v>
      </c>
    </row>
    <row r="647" spans="1:8" s="1" customFormat="1" x14ac:dyDescent="0.25">
      <c r="A647" s="1" t="str">
        <f t="shared" si="11"/>
        <v>RS_83.4</v>
      </c>
      <c r="B647" s="1" t="s">
        <v>92</v>
      </c>
      <c r="C647" s="1">
        <v>83.4</v>
      </c>
      <c r="D647" s="1" t="s">
        <v>578</v>
      </c>
      <c r="F647" s="273" t="str">
        <f>VLOOKUP(D647,Translate!$A$3:$D$1213,3,FALSE)</f>
        <v>Dyraniadau i(+) / o(-) gyfrif ôl-dalu tâl anghyfartal</v>
      </c>
      <c r="G647" s="284" t="str">
        <f>IF(E647="","",VLOOKUP(E647,Translate!$G$3:$H$1208,2,FALSE))</f>
        <v/>
      </c>
      <c r="H647" s="281" t="str">
        <f>IF(FrontPage!$E$3=1,F647,D647)</f>
        <v>Appropriations to(+) / from(-) unequal pay back pay account</v>
      </c>
    </row>
    <row r="648" spans="1:8" s="1" customFormat="1" x14ac:dyDescent="0.25">
      <c r="A648" s="1" t="str">
        <f t="shared" si="11"/>
        <v>RS_83.5</v>
      </c>
      <c r="B648" s="1" t="s">
        <v>92</v>
      </c>
      <c r="C648" s="1">
        <v>83.5</v>
      </c>
      <c r="D648" s="1" t="s">
        <v>232</v>
      </c>
      <c r="F648" s="273" t="str">
        <f>VLOOKUP(D648,Translate!$A$3:$D$1213,3,FALSE)</f>
        <v>Dyraniadau i(+) / o(-) Gyfrif Absenoldebau Cronnus</v>
      </c>
      <c r="G648" s="284" t="str">
        <f>IF(E648="","",VLOOKUP(E648,Translate!$G$3:$H$1208,2,FALSE))</f>
        <v/>
      </c>
      <c r="H648" s="281" t="str">
        <f>IF(FrontPage!$E$3=1,F648,D648)</f>
        <v>Appropriations to(+) / from(-) Accumulated Absences Account</v>
      </c>
    </row>
    <row r="649" spans="1:8" s="1" customFormat="1" x14ac:dyDescent="0.25">
      <c r="A649" s="1" t="str">
        <f t="shared" si="11"/>
        <v>RS_84</v>
      </c>
      <c r="B649" s="1" t="s">
        <v>92</v>
      </c>
      <c r="C649" s="1">
        <v>84</v>
      </c>
      <c r="D649" s="1" t="s">
        <v>562</v>
      </c>
      <c r="F649" s="273" t="str">
        <f>VLOOKUP(D649,Translate!$A$3:$D$1213,3,FALSE)</f>
        <v>Derbyniadau llog allanol ar falansau heblaw rhai HRA</v>
      </c>
      <c r="G649" s="284" t="str">
        <f>IF(E649="","",VLOOKUP(E649,Translate!$G$3:$H$1208,2,FALSE))</f>
        <v/>
      </c>
      <c r="H649" s="281" t="str">
        <f>IF(FrontPage!$E$3=1,F649,D649)</f>
        <v>External interest receipts on non-HRA balances</v>
      </c>
    </row>
    <row r="650" spans="1:8" s="1" customFormat="1" x14ac:dyDescent="0.25">
      <c r="A650" s="1" t="str">
        <f t="shared" si="11"/>
        <v>RS_85</v>
      </c>
      <c r="B650" s="1" t="s">
        <v>92</v>
      </c>
      <c r="C650" s="1">
        <v>85</v>
      </c>
      <c r="D650" s="1" t="s">
        <v>242</v>
      </c>
      <c r="F650" s="273" t="str">
        <f>VLOOKUP(D650,Translate!$A$3:$D$1213,3,FALSE)</f>
        <v>Derbyniadau llog allanol ar falansau HRA</v>
      </c>
      <c r="G650" s="284" t="str">
        <f>IF(E650="","",VLOOKUP(E650,Translate!$G$3:$H$1208,2,FALSE))</f>
        <v/>
      </c>
      <c r="H650" s="281" t="str">
        <f>IF(FrontPage!$E$3=1,F650,D650)</f>
        <v>External interest receipts on HRA balances</v>
      </c>
    </row>
    <row r="651" spans="1:8" s="1" customFormat="1" x14ac:dyDescent="0.25">
      <c r="A651" s="1" t="str">
        <f t="shared" si="11"/>
        <v>RS_85.5</v>
      </c>
      <c r="B651" s="1" t="s">
        <v>92</v>
      </c>
      <c r="C651" s="1">
        <v>85.5</v>
      </c>
      <c r="D651" s="1" t="s">
        <v>3218</v>
      </c>
      <c r="F651" s="273" t="str">
        <f>VLOOKUP(D651,Translate!$A$3:$D$1317,3,FALSE)</f>
        <v>Ardoll Seilwaith Cymunedol</v>
      </c>
      <c r="G651" s="284"/>
      <c r="H651" s="281" t="str">
        <f>IF(FrontPage!$E$3=1,F651,D651)</f>
        <v>Community Infrastructure Levy</v>
      </c>
    </row>
    <row r="652" spans="1:8" x14ac:dyDescent="0.25">
      <c r="A652" s="1" t="str">
        <f t="shared" si="11"/>
        <v>RS_86</v>
      </c>
      <c r="B652" s="1" t="s">
        <v>92</v>
      </c>
      <c r="C652" s="281">
        <v>86</v>
      </c>
      <c r="D652" s="281" t="s">
        <v>1079</v>
      </c>
      <c r="E652" s="281" t="s">
        <v>3220</v>
      </c>
      <c r="F652" s="273" t="str">
        <f>VLOOKUP(D652,Translate!$A$3:$D$1213,3,FALSE)</f>
        <v>Gwariant refeniw gros</v>
      </c>
      <c r="G652" s="284" t="str">
        <f>IF(E652="","",VLOOKUP(E652,Translate!$G$3:$H$1208,2,FALSE))</f>
        <v xml:space="preserve"> (llinellau 72 to 85.5)</v>
      </c>
      <c r="H652" s="281" t="str">
        <f>IF(FrontPage!$E$3=1,F652,D652)</f>
        <v>Gross revenue expenditure</v>
      </c>
    </row>
    <row r="653" spans="1:8" s="1" customFormat="1" ht="25" x14ac:dyDescent="0.25">
      <c r="A653" s="1" t="str">
        <f t="shared" si="11"/>
        <v>RS_89.5</v>
      </c>
      <c r="B653" s="1" t="s">
        <v>92</v>
      </c>
      <c r="C653" s="1">
        <v>89.5</v>
      </c>
      <c r="D653" s="1" t="s">
        <v>775</v>
      </c>
      <c r="F653" s="273" t="str">
        <f>VLOOKUP(D653,Translate!$A$3:$D$1213,3,FALSE)</f>
        <v>wedi tynnu grantiau penodol ac arbennig (ac eithrio grant cynllun gostyngiadau'r dreth gyngor)</v>
      </c>
      <c r="G653" s="284" t="str">
        <f>IF(E653="","",VLOOKUP(E653,Translate!$G$3:$H$1208,2,FALSE))</f>
        <v/>
      </c>
      <c r="H653" s="281" t="str">
        <f>IF(FrontPage!$E$3=1,F653,D653)</f>
        <v>less specific and special grants (excluding council tax reduction scheme grant)</v>
      </c>
    </row>
    <row r="654" spans="1:8" ht="25" x14ac:dyDescent="0.25">
      <c r="A654" s="1" t="str">
        <f t="shared" si="11"/>
        <v>RS_90</v>
      </c>
      <c r="B654" s="1" t="s">
        <v>92</v>
      </c>
      <c r="C654" s="1">
        <v>90</v>
      </c>
      <c r="D654" s="1" t="s">
        <v>1080</v>
      </c>
      <c r="E654" s="189" t="s">
        <v>1569</v>
      </c>
      <c r="F654" s="1037" t="str">
        <f>VLOOKUP(D654,Translate!$A$3:$D$1213,3,FALSE)</f>
        <v>Gwariant refeniw net</v>
      </c>
      <c r="G654" s="284" t="str">
        <f>IF(E654="","",VLOOKUP(E654,Translate!$G$3:$H$1208,2,FALSE))</f>
        <v xml:space="preserve"> (llinellau 86 and 89.5)</v>
      </c>
      <c r="H654" s="281" t="str">
        <f>IF(FrontPage!$E$3=1,F654&amp;G654,D654&amp;E654)</f>
        <v>Net revenue expenditure (lines 86 and 89.5)</v>
      </c>
    </row>
    <row r="655" spans="1:8" s="1" customFormat="1" x14ac:dyDescent="0.25">
      <c r="A655" s="1" t="str">
        <f t="shared" si="11"/>
        <v>RS_90.5</v>
      </c>
      <c r="B655" s="1" t="s">
        <v>92</v>
      </c>
      <c r="C655" s="1">
        <v>90.5</v>
      </c>
      <c r="D655" s="1" t="s">
        <v>43</v>
      </c>
      <c r="F655" s="273" t="str">
        <f>VLOOKUP(D655,Translate!$A$3:$D$1213,3,FALSE)</f>
        <v>Casglu'r dreth gyngor yn ystod y flwyddyn - gwahaniaeth o'r gyllideb</v>
      </c>
      <c r="G655" s="284" t="str">
        <f>IF(E655="","",VLOOKUP(E655,Translate!$G$3:$H$1208,2,FALSE))</f>
        <v/>
      </c>
      <c r="H655" s="281" t="str">
        <f>IF(FrontPage!$E$3=1,F655,D655)</f>
        <v>In year council tax collection – difference from budget</v>
      </c>
    </row>
    <row r="656" spans="1:8" s="1" customFormat="1" x14ac:dyDescent="0.25">
      <c r="A656" s="1" t="str">
        <f t="shared" si="11"/>
        <v>RS_91</v>
      </c>
      <c r="B656" s="1" t="s">
        <v>92</v>
      </c>
      <c r="C656" s="1">
        <v>91</v>
      </c>
      <c r="D656" s="1" t="s">
        <v>98</v>
      </c>
      <c r="F656" s="273" t="str">
        <f>VLOOKUP(D656,Translate!$A$3:$D$1213,3,FALSE)</f>
        <v>Addasiadau</v>
      </c>
      <c r="G656" s="284" t="str">
        <f>IF(E656="","",VLOOKUP(E656,Translate!$G$3:$H$1208,2,FALSE))</f>
        <v/>
      </c>
      <c r="H656" s="281" t="str">
        <f>IF(FrontPage!$E$3=1,F656,D656)</f>
        <v>Adjustments</v>
      </c>
    </row>
    <row r="657" spans="1:8" s="1" customFormat="1" ht="25" x14ac:dyDescent="0.25">
      <c r="A657" s="1" t="str">
        <f t="shared" si="11"/>
        <v>RS_92</v>
      </c>
      <c r="B657" s="1" t="s">
        <v>92</v>
      </c>
      <c r="C657" s="1">
        <v>92</v>
      </c>
      <c r="D657" s="1" t="s">
        <v>333</v>
      </c>
      <c r="F657" s="273" t="str">
        <f>VLOOKUP(D657,Translate!$A$3:$D$1213,3,FALSE)</f>
        <v>Dyraniadau i(+) / o(-) gronfeydd wrth gefn wedi'u clustnodi (ac eithrio cronfeydd wrth gefn ysgolion)</v>
      </c>
      <c r="G657" s="284" t="str">
        <f>IF(E657="","",VLOOKUP(E657,Translate!$G$3:$H$1208,2,FALSE))</f>
        <v/>
      </c>
      <c r="H657" s="281" t="str">
        <f>IF(FrontPage!$E$3=1,F657,D657)</f>
        <v>Appropriations to(+) / from(-) earmarked financial reserves (excluding schools' financial reserves)</v>
      </c>
    </row>
    <row r="658" spans="1:8" s="1" customFormat="1" x14ac:dyDescent="0.25">
      <c r="A658" s="1" t="str">
        <f t="shared" si="11"/>
        <v>RS_93</v>
      </c>
      <c r="B658" s="1" t="s">
        <v>92</v>
      </c>
      <c r="C658" s="1">
        <v>93</v>
      </c>
      <c r="D658" s="1" t="s">
        <v>243</v>
      </c>
      <c r="F658" s="273" t="str">
        <f>VLOOKUP(D658,Translate!$A$3:$D$1213,3,FALSE)</f>
        <v>Dyraniadau i(+) / o(-) gronfeydd wrth gefn heb eu clustnodi</v>
      </c>
      <c r="G658" s="284" t="str">
        <f>IF(E658="","",VLOOKUP(E658,Translate!$G$3:$H$1208,2,FALSE))</f>
        <v/>
      </c>
      <c r="H658" s="281" t="str">
        <f>IF(FrontPage!$E$3=1,F658,D658)</f>
        <v>Appropriations to(+) / from(-) unallocated financial reserves</v>
      </c>
    </row>
    <row r="659" spans="1:8" s="1" customFormat="1" ht="25" x14ac:dyDescent="0.25">
      <c r="A659" s="1" t="str">
        <f t="shared" si="11"/>
        <v>RS_93.5</v>
      </c>
      <c r="B659" s="1" t="s">
        <v>92</v>
      </c>
      <c r="C659" s="1">
        <v>93.5</v>
      </c>
      <c r="D659" s="1" t="s">
        <v>731</v>
      </c>
      <c r="F659" s="273" t="str">
        <f>VLOOKUP(D659,Translate!$A$3:$D$1213,3,FALSE)</f>
        <v>Cynllun gostyngiadau'r dreth gyngor (gan gynnwys yr elfen Grant Cynnal Refeniw)</v>
      </c>
      <c r="G659" s="284" t="str">
        <f>IF(E659="","",VLOOKUP(E659,Translate!$G$3:$H$1208,2,FALSE))</f>
        <v/>
      </c>
      <c r="H659" s="281" t="str">
        <f>IF(FrontPage!$E$3=1,F659,D659)</f>
        <v>Council tax reduction scheme (including RSG element)</v>
      </c>
    </row>
    <row r="660" spans="1:8" ht="25" x14ac:dyDescent="0.25">
      <c r="A660" s="1" t="str">
        <f t="shared" si="11"/>
        <v>RS_94</v>
      </c>
      <c r="B660" s="1" t="s">
        <v>92</v>
      </c>
      <c r="C660" s="1">
        <v>94</v>
      </c>
      <c r="D660" s="1" t="s">
        <v>10</v>
      </c>
      <c r="E660" s="189" t="s">
        <v>819</v>
      </c>
      <c r="F660" s="1037" t="str">
        <f>VLOOKUP(D660,Translate!$A$3:$D$1213,3,FALSE)</f>
        <v>Gofyniad cyllidebol (llinell 90 i 93)</v>
      </c>
      <c r="G660" s="284" t="str">
        <f>IF(E660="","",VLOOKUP(E660,Translate!$G$3:$H$1208,2,FALSE))</f>
        <v>i cyfartal ffurflen BR1/2, llinell 1</v>
      </c>
      <c r="H660" s="281" t="str">
        <f>IF(FrontPage!$E$3=1,F660,D660)</f>
        <v>Budget requirement (lines 90 to 93)</v>
      </c>
    </row>
    <row r="661" spans="1:8" ht="25" x14ac:dyDescent="0.25">
      <c r="A661" s="1" t="str">
        <f t="shared" si="11"/>
        <v>RS_99</v>
      </c>
      <c r="B661" s="1" t="s">
        <v>92</v>
      </c>
      <c r="C661" s="1">
        <v>99</v>
      </c>
      <c r="D661" s="1" t="s">
        <v>813</v>
      </c>
      <c r="E661" s="1" t="s">
        <v>816</v>
      </c>
      <c r="F661" s="1037" t="str">
        <f>VLOOKUP(D661,Translate!$A$3:$D$1213,3,FALSE)</f>
        <v>Rhyddhad ardreth annomestig net wedi'i gyllidebu, a dalwyd o gronfa'r cyngor</v>
      </c>
      <c r="G661" s="284" t="str">
        <f>IF(E661="","",VLOOKUP(E661,Translate!$G$3:$H$1208,2,FALSE))</f>
        <v>ffurflen BR1, llinell 2</v>
      </c>
      <c r="H661" s="281" t="str">
        <f>IF(FrontPage!$E$3=1,F661,D661)</f>
        <v>Budgeted net discretionary non-domestic rate (NDR) relief paid for by council fund</v>
      </c>
    </row>
    <row r="662" spans="1:8" x14ac:dyDescent="0.25">
      <c r="A662" s="1" t="str">
        <f t="shared" si="11"/>
        <v>RS_100</v>
      </c>
      <c r="B662" s="1" t="s">
        <v>92</v>
      </c>
      <c r="C662" s="281">
        <v>100</v>
      </c>
      <c r="D662" s="281" t="s">
        <v>1570</v>
      </c>
      <c r="E662" s="281" t="s">
        <v>3092</v>
      </c>
      <c r="F662" s="273" t="str">
        <f>VLOOKUP(D662,Translate!$A$3:$D$1213,3,FALSE)</f>
        <v>Gofyniad cyllidebol plws rhyddhad ardreth annomestig dewisol net</v>
      </c>
      <c r="G662" s="284" t="str">
        <f>IF(E662="","",VLOOKUP(E662,Translate!$G$3:$H$1208,2,FALSE))</f>
        <v xml:space="preserve"> (llinell 94+llinell 99)</v>
      </c>
      <c r="H662" s="281" t="str">
        <f>IF(FrontPage!$E$3=1,F662,D662)</f>
        <v>Budget requirement plus net discretionary NDR relief</v>
      </c>
    </row>
    <row r="663" spans="1:8" x14ac:dyDescent="0.25">
      <c r="A663" s="1" t="str">
        <f t="shared" si="11"/>
        <v>RS_102</v>
      </c>
      <c r="B663" s="1" t="s">
        <v>92</v>
      </c>
      <c r="C663" s="281">
        <v>102</v>
      </c>
      <c r="D663" s="281" t="s">
        <v>247</v>
      </c>
      <c r="E663" s="1" t="s">
        <v>820</v>
      </c>
      <c r="F663" s="273" t="str">
        <f>VLOOKUP(D663,Translate!$A$3:$D$1213,3,FALSE)</f>
        <v xml:space="preserve">wedi tynnu dyraniad grant yr heddlu o dan fformiwla prifswm </v>
      </c>
      <c r="G663" s="284" t="str">
        <f>IF(E663="","",VLOOKUP(E663,Translate!$G$3:$H$1208,2,FALSE))</f>
        <v>BR2, llinell 4</v>
      </c>
      <c r="H663" s="281" t="str">
        <f>IF(FrontPage!$E$3=1,F663,D663)</f>
        <v>less police grant allocation under principal formula</v>
      </c>
    </row>
    <row r="664" spans="1:8" ht="25" x14ac:dyDescent="0.25">
      <c r="A664" s="1" t="str">
        <f t="shared" si="11"/>
        <v>RS_103</v>
      </c>
      <c r="B664" s="1" t="s">
        <v>92</v>
      </c>
      <c r="C664" s="1">
        <v>103</v>
      </c>
      <c r="D664" s="1" t="s">
        <v>248</v>
      </c>
      <c r="E664" s="266" t="s">
        <v>817</v>
      </c>
      <c r="F664" s="1037" t="str">
        <f>VLOOKUP(D664,Translate!$A$3:$D$1213,3,FALSE)</f>
        <v>wedi tynnu grant cynnal refeniw</v>
      </c>
      <c r="G664" s="284" t="str">
        <f>IF(E664="","",VLOOKUP(E664,Translate!$G$3:$H$1208,2,FALSE))</f>
        <v>ffurflen BR1, llinell 4 / BR2, llinell 3</v>
      </c>
      <c r="H664" s="281" t="str">
        <f>IF(FrontPage!$E$3=1,F664,D664)</f>
        <v>less revenue support grant</v>
      </c>
    </row>
    <row r="665" spans="1:8" s="1" customFormat="1" x14ac:dyDescent="0.25">
      <c r="A665" s="1" t="str">
        <f t="shared" si="11"/>
        <v>RS_103.5</v>
      </c>
      <c r="B665" s="1" t="s">
        <v>92</v>
      </c>
      <c r="C665" s="1">
        <v>103.5</v>
      </c>
      <c r="D665" s="1" t="s">
        <v>732</v>
      </c>
      <c r="F665" s="1037" t="str">
        <f>VLOOKUP(D665,Translate!$A$3:$D$1213,3,FALSE)</f>
        <v>wedi tynnu grant cynllun gostyngiadau'r dreth gyngor</v>
      </c>
      <c r="G665" s="284" t="str">
        <f>IF(E665="","",VLOOKUP(E665,Translate!$G$3:$H$1208,2,FALSE))</f>
        <v/>
      </c>
      <c r="H665" s="281" t="str">
        <f>IF(FrontPage!$E$3=1,F665,D665)</f>
        <v>less council tax reduction scheme grant</v>
      </c>
    </row>
    <row r="666" spans="1:8" ht="25" x14ac:dyDescent="0.25">
      <c r="A666" s="1" t="str">
        <f t="shared" si="11"/>
        <v>RS_104</v>
      </c>
      <c r="B666" s="1" t="s">
        <v>92</v>
      </c>
      <c r="C666" s="1">
        <v>104</v>
      </c>
      <c r="D666" s="1" t="s">
        <v>249</v>
      </c>
      <c r="E666" s="266" t="s">
        <v>821</v>
      </c>
      <c r="F666" s="1037" t="str">
        <f>VLOOKUP(D666,Translate!$A$3:$D$1213,3,FALSE)</f>
        <v>wedi tynnu incwm ardrethi annomestig wedi'i ailddosbarthu</v>
      </c>
      <c r="G666" s="284" t="str">
        <f>IF(E666="","",VLOOKUP(E666,Translate!$G$3:$H$1208,2,FALSE))</f>
        <v>ffurflen BR1, llinell 3 / BR2, llinell 2</v>
      </c>
      <c r="H666" s="281" t="str">
        <f>IF(FrontPage!$E$3=1,F666,D666)</f>
        <v>less redistributed non-domestic rates income</v>
      </c>
    </row>
    <row r="667" spans="1:8" ht="37.5" x14ac:dyDescent="0.25">
      <c r="A667" s="1" t="str">
        <f t="shared" si="11"/>
        <v>RS_106</v>
      </c>
      <c r="B667" s="1" t="s">
        <v>92</v>
      </c>
      <c r="C667" s="1">
        <v>106</v>
      </c>
      <c r="D667" s="1" t="s">
        <v>12</v>
      </c>
      <c r="E667" s="266" t="s">
        <v>818</v>
      </c>
      <c r="F667" s="1037" t="str">
        <f>VLOOKUP(D667,Translate!$A$3:$D$1213,3,FALSE)</f>
        <v>Swm cyfunol praeseptau'r dreth gyngor  (llinell 100 i 104)</v>
      </c>
      <c r="G667" s="284" t="str">
        <f>IF(E667="","",VLOOKUP(E667,Translate!$G$3:$H$1208,2,FALSE))</f>
        <v>i cyfartal BR1, llinell 5 / BR2, llinell 6</v>
      </c>
      <c r="H667" s="281" t="str">
        <f>IF(FrontPage!$E$3=1,F667,D667)</f>
        <v>Aggregate of council tax precepts (lines 100 to 104)</v>
      </c>
    </row>
    <row r="668" spans="1:8" s="1" customFormat="1" ht="25" x14ac:dyDescent="0.25">
      <c r="A668" s="1" t="str">
        <f t="shared" si="11"/>
        <v>RS_107</v>
      </c>
      <c r="B668" s="1" t="s">
        <v>92</v>
      </c>
      <c r="C668" s="1">
        <v>107</v>
      </c>
      <c r="D668" s="1" t="s">
        <v>733</v>
      </c>
      <c r="F668" s="1037" t="str">
        <f>VLOOKUP(D668,Translate!$A$3:$D$1213,3,FALSE)</f>
        <v>wedi tynnu cynllun gostyngiadau'r dreth gyngor (gan gynnwys yr elfen Grant Cynnal Refeniw)</v>
      </c>
      <c r="G668" s="284" t="str">
        <f>IF(E668="","",VLOOKUP(E668,Translate!$G$3:$H$1208,2,FALSE))</f>
        <v/>
      </c>
      <c r="H668" s="281" t="str">
        <f>IF(FrontPage!$E$3=1,F668,D668)</f>
        <v>less council tax reduction scheme (including RSG element)</v>
      </c>
    </row>
    <row r="669" spans="1:8" ht="25" x14ac:dyDescent="0.25">
      <c r="A669" s="1" t="str">
        <f t="shared" si="11"/>
        <v>RS_108</v>
      </c>
      <c r="B669" s="1" t="s">
        <v>92</v>
      </c>
      <c r="C669" s="1">
        <v>108</v>
      </c>
      <c r="D669" s="1" t="s">
        <v>1081</v>
      </c>
      <c r="E669" s="266" t="s">
        <v>1571</v>
      </c>
      <c r="F669" s="1037" t="str">
        <f>VLOOKUP(D669,Translate!$A$3:$D$1213,3,FALSE)</f>
        <v>Swm i'w godi gan dalwyr treth cyngor</v>
      </c>
      <c r="G669" s="284" t="str">
        <f>IF(E669="","",VLOOKUP(E669,Translate!$G$3:$H$1208,2,FALSE))</f>
        <v xml:space="preserve"> (llinellau 106 and 107)</v>
      </c>
      <c r="H669" s="281" t="str">
        <f>IF(FrontPage!$E$3=1,F669&amp;G669,D669&amp;E669)</f>
        <v>Amount to be raised from council tax payers (lines 106 and 107)</v>
      </c>
    </row>
    <row r="670" spans="1:8" s="1" customFormat="1" x14ac:dyDescent="0.25">
      <c r="A670" s="1" t="str">
        <f t="shared" si="11"/>
        <v>RS_</v>
      </c>
      <c r="B670" s="1" t="s">
        <v>92</v>
      </c>
      <c r="D670" s="1" t="s">
        <v>250</v>
      </c>
      <c r="F670" s="1037" t="str">
        <f>VLOOKUP(D670,Translate!$A$3:$D$1213,3,FALSE)</f>
        <v>Cymorth canolog cyffredinol diwygiedig (ar ôl pennu'r dreth gyngor)</v>
      </c>
      <c r="G670" s="284" t="str">
        <f>IF(E670="","",VLOOKUP(E670,Translate!$G$3:$H$1208,2,FALSE))</f>
        <v/>
      </c>
      <c r="H670" s="281" t="str">
        <f>IF(FrontPage!$E$3=1,F670,D670)</f>
        <v>Revised general central support (after council tax was set)</v>
      </c>
    </row>
    <row r="671" spans="1:8" s="1" customFormat="1" ht="25" x14ac:dyDescent="0.25">
      <c r="A671" s="1" t="str">
        <f t="shared" si="11"/>
        <v>RS_110</v>
      </c>
      <c r="B671" s="1" t="s">
        <v>92</v>
      </c>
      <c r="C671" s="1">
        <v>110</v>
      </c>
      <c r="D671" s="1" t="s">
        <v>251</v>
      </c>
      <c r="F671" s="1037" t="str">
        <f>VLOOKUP(D671,Translate!$A$3:$D$1213,3,FALSE)</f>
        <v>Dyraniad diwygiedig grant yr heddlu o dan y prif fformiwla (ar ôl pennu'r dreth gyngor)</v>
      </c>
      <c r="G671" s="284" t="str">
        <f>IF(E671="","",VLOOKUP(E671,Translate!$G$3:$H$1208,2,FALSE))</f>
        <v/>
      </c>
      <c r="H671" s="281" t="str">
        <f>IF(FrontPage!$E$3=1,F671,D671)</f>
        <v>Revised police grant allocation under principal formula (after council tax was set)</v>
      </c>
    </row>
    <row r="672" spans="1:8" s="1" customFormat="1" x14ac:dyDescent="0.25">
      <c r="A672" s="1" t="str">
        <f t="shared" si="11"/>
        <v>RS_111</v>
      </c>
      <c r="B672" s="1" t="s">
        <v>92</v>
      </c>
      <c r="C672" s="1">
        <v>111</v>
      </c>
      <c r="D672" s="1" t="s">
        <v>252</v>
      </c>
      <c r="F672" s="273" t="str">
        <f>VLOOKUP(D672,Translate!$A$3:$D$1213,3,FALSE)</f>
        <v>Grant cynnal refeniw diwygiedig (ar ôl pennu'r dreth gyngor)</v>
      </c>
      <c r="G672" s="284" t="str">
        <f>IF(E672="","",VLOOKUP(E672,Translate!$G$3:$H$1208,2,FALSE))</f>
        <v/>
      </c>
      <c r="H672" s="281" t="str">
        <f>IF(FrontPage!$E$3=1,F672,D672)</f>
        <v>Revised revenue support grant (after council tax was set)</v>
      </c>
    </row>
    <row r="673" spans="1:8" s="1" customFormat="1" ht="25" x14ac:dyDescent="0.25">
      <c r="A673" s="1" t="str">
        <f t="shared" si="11"/>
        <v>RS_112</v>
      </c>
      <c r="B673" s="1" t="s">
        <v>92</v>
      </c>
      <c r="C673" s="1">
        <v>112</v>
      </c>
      <c r="D673" s="1" t="s">
        <v>253</v>
      </c>
      <c r="F673" s="273" t="str">
        <f>VLOOKUP(D673,Translate!$A$3:$D$1213,3,FALSE)</f>
        <v>incwm diwygiedig ardrethi annomestig a ailddoabrthwyd (ar ôl pennu'r dreth gyngor)</v>
      </c>
      <c r="G673" s="284" t="str">
        <f>IF(E673="","",VLOOKUP(E673,Translate!$G$3:$H$1208,2,FALSE))</f>
        <v/>
      </c>
      <c r="H673" s="281" t="str">
        <f>IF(FrontPage!$E$3=1,F673,D673)</f>
        <v>Revised redistributed non-domestic rates income (after council tax was set)</v>
      </c>
    </row>
    <row r="674" spans="1:8" s="1" customFormat="1" x14ac:dyDescent="0.25">
      <c r="A674" s="1" t="str">
        <f t="shared" si="11"/>
        <v>RS_</v>
      </c>
      <c r="B674" s="1" t="s">
        <v>92</v>
      </c>
      <c r="D674" s="1" t="s">
        <v>525</v>
      </c>
      <c r="F674" s="273" t="str">
        <f>VLOOKUP(D674,Translate!$A$3:$D$1213,3,FALSE)</f>
        <v>Costau cyflog cyfartal</v>
      </c>
      <c r="G674" s="284" t="str">
        <f>IF(E674="","",VLOOKUP(E674,Translate!$G$3:$H$1208,2,FALSE))</f>
        <v/>
      </c>
      <c r="H674" s="281" t="str">
        <f>IF(FrontPage!$E$3=1,F674,D674)</f>
        <v>Equal pay costs</v>
      </c>
    </row>
    <row r="675" spans="1:8" s="1" customFormat="1" ht="25" x14ac:dyDescent="0.25">
      <c r="A675" s="1" t="str">
        <f t="shared" si="11"/>
        <v>RS_113.5</v>
      </c>
      <c r="B675" s="1" t="s">
        <v>92</v>
      </c>
      <c r="C675" s="1">
        <v>113.5</v>
      </c>
      <c r="D675" s="1" t="s">
        <v>3274</v>
      </c>
      <c r="F675" s="273" t="str">
        <f>VLOOKUP(D675,Translate!$A$3:$D$1317,3,FALSE)</f>
        <v>Ardoll Seilwaith Cymunedol gwariant nad ydynt wedi'u cynnwys yn y rhes 85.5</v>
      </c>
      <c r="G675" s="284" t="str">
        <f>IF(E675="","",VLOOKUP(E675,Translate!$G$3:$H$1208,2,FALSE))</f>
        <v/>
      </c>
      <c r="H675" s="281" t="str">
        <f>IF(FrontPage!$E$3=1,F675,D675)</f>
        <v>Community Infrastructure Levy expenditure not included in row 85.5</v>
      </c>
    </row>
    <row r="676" spans="1:8" s="1" customFormat="1" x14ac:dyDescent="0.25">
      <c r="A676" s="1" t="str">
        <f t="shared" si="11"/>
        <v>RS_130</v>
      </c>
      <c r="B676" s="1" t="s">
        <v>92</v>
      </c>
      <c r="C676" s="1">
        <v>130</v>
      </c>
      <c r="D676" s="1" t="s">
        <v>526</v>
      </c>
      <c r="F676" s="273" t="str">
        <f>VLOOKUP(D676,Translate!$A$3:$D$1213,3,FALSE)</f>
        <v>Costau untro cyflog cyfartal - o gyllideb yr ysgolion</v>
      </c>
      <c r="G676" s="284" t="str">
        <f>IF(E676="","",VLOOKUP(E676,Translate!$G$3:$H$1208,2,FALSE))</f>
        <v/>
      </c>
      <c r="H676" s="281" t="str">
        <f>IF(FrontPage!$E$3=1,F676,D676)</f>
        <v>One off equal pay costs  - falling on the schools budget</v>
      </c>
    </row>
    <row r="677" spans="1:8" s="1" customFormat="1" x14ac:dyDescent="0.25">
      <c r="A677" s="1" t="str">
        <f t="shared" si="11"/>
        <v>RS_131</v>
      </c>
      <c r="B677" s="1" t="s">
        <v>92</v>
      </c>
      <c r="C677" s="1">
        <v>131</v>
      </c>
      <c r="D677" s="1" t="s">
        <v>527</v>
      </c>
      <c r="F677" s="273" t="str">
        <f>VLOOKUP(D677,Translate!$A$3:$D$1213,3,FALSE)</f>
        <v>Costau untro cyflog cyfartal - o unrhyw gyfrif refeniw arall</v>
      </c>
      <c r="G677" s="284" t="str">
        <f>IF(E677="","",VLOOKUP(E677,Translate!$G$3:$H$1208,2,FALSE))</f>
        <v/>
      </c>
      <c r="H677" s="281" t="str">
        <f>IF(FrontPage!$E$3=1,F677,D677)</f>
        <v>One off equal pay costs - chargeable to any other revenue account</v>
      </c>
    </row>
    <row r="678" spans="1:8" s="1" customFormat="1" x14ac:dyDescent="0.25">
      <c r="A678" s="1" t="str">
        <f t="shared" si="11"/>
        <v>RS_</v>
      </c>
      <c r="B678" s="1" t="s">
        <v>92</v>
      </c>
      <c r="D678" s="1" t="s">
        <v>435</v>
      </c>
      <c r="F678" s="273" t="str">
        <f>VLOOKUP(D678,Translate!$A$3:$D$1213,3,FALSE)</f>
        <v>Amhariad banciau Gwlad yr Iâ</v>
      </c>
      <c r="G678" s="284" t="str">
        <f>IF(E678="","",VLOOKUP(E678,Translate!$G$3:$H$1208,2,FALSE))</f>
        <v/>
      </c>
      <c r="H678" s="281" t="str">
        <f>IF(FrontPage!$E$3=1,F678,D678)</f>
        <v>Icelandic bank impairment</v>
      </c>
    </row>
    <row r="679" spans="1:8" s="1" customFormat="1" ht="25" x14ac:dyDescent="0.25">
      <c r="A679" s="1" t="str">
        <f t="shared" si="11"/>
        <v>RS_140</v>
      </c>
      <c r="B679" s="1" t="s">
        <v>92</v>
      </c>
      <c r="C679" s="1">
        <v>140</v>
      </c>
      <c r="D679" s="1" t="s">
        <v>221</v>
      </c>
      <c r="F679" s="273" t="str">
        <f>VLOOKUP(D679,Translate!$A$3:$D$1213,3,FALSE)</f>
        <v>Taliadau llog allanol ac eithrio unrhyw bremiymau a disgowntiau ar aildrefnu dyled</v>
      </c>
      <c r="G679" s="284" t="str">
        <f>IF(E679="","",VLOOKUP(E679,Translate!$G$3:$H$1208,2,FALSE))</f>
        <v/>
      </c>
      <c r="H679" s="281" t="str">
        <f>IF(FrontPage!$E$3=1,F679,D679)</f>
        <v>External interest payments excluding any premia and discounts on debt rescheduling</v>
      </c>
    </row>
    <row r="680" spans="1:8" s="1" customFormat="1" x14ac:dyDescent="0.25">
      <c r="A680" s="1" t="str">
        <f t="shared" si="11"/>
        <v>RS_141</v>
      </c>
      <c r="B680" s="1" t="s">
        <v>92</v>
      </c>
      <c r="C680" s="1">
        <v>141</v>
      </c>
      <c r="D680" s="1" t="s">
        <v>562</v>
      </c>
      <c r="F680" s="273" t="str">
        <f>VLOOKUP(D680,Translate!$A$3:$D$1213,3,FALSE)</f>
        <v>Derbyniadau llog allanol ar falansau heblaw rhai HRA</v>
      </c>
      <c r="G680" s="284" t="str">
        <f>IF(E680="","",VLOOKUP(E680,Translate!$G$3:$H$1208,2,FALSE))</f>
        <v/>
      </c>
      <c r="H680" s="281" t="str">
        <f>IF(FrontPage!$E$3=1,F680,D680)</f>
        <v>External interest receipts on non-HRA balances</v>
      </c>
    </row>
    <row r="681" spans="1:8" s="1" customFormat="1" x14ac:dyDescent="0.25">
      <c r="A681" s="1" t="str">
        <f t="shared" si="11"/>
        <v>RS_142</v>
      </c>
      <c r="B681" s="1" t="s">
        <v>92</v>
      </c>
      <c r="C681" s="1">
        <v>142</v>
      </c>
      <c r="D681" s="1" t="s">
        <v>417</v>
      </c>
      <c r="F681" s="273" t="str">
        <f>VLOOKUP(D681,Translate!$A$3:$D$1213,3,FALSE)</f>
        <v>Dyraniadau i(+) / o(-) gyfrif addasu offerynnau ariannol</v>
      </c>
      <c r="G681" s="284" t="str">
        <f>IF(E681="","",VLOOKUP(E681,Translate!$G$3:$H$1208,2,FALSE))</f>
        <v/>
      </c>
      <c r="H681" s="281" t="str">
        <f>IF(FrontPage!$E$3=1,F681,D681)</f>
        <v>Appropriations to(+)/ from(-) financial instruments adjustment account</v>
      </c>
    </row>
    <row r="682" spans="1:8" s="1" customFormat="1" ht="25" x14ac:dyDescent="0.25">
      <c r="A682" s="1" t="str">
        <f t="shared" si="11"/>
        <v>RS_</v>
      </c>
      <c r="B682" s="1" t="s">
        <v>92</v>
      </c>
      <c r="D682" s="1" t="s">
        <v>418</v>
      </c>
      <c r="F682" s="273" t="str">
        <f>VLOOKUP(D682,Translate!$A$3:$D$1213,3,FALSE)</f>
        <v xml:space="preserve">SYLWCH: Defnyddiwch elfennau sy'n ymwneud ag amhariad banciau Gwlad yr Iâ ar linellau 140 i 142 yn unig, </v>
      </c>
      <c r="G682" s="284" t="str">
        <f>IF(E682="","",VLOOKUP(E682,Translate!$G$3:$H$1208,2,FALSE))</f>
        <v/>
      </c>
      <c r="H682" s="281" t="str">
        <f>IF(FrontPage!$E$3=1,F682,D682)</f>
        <v>NOTE: Only include components relating to Icelandic bank impairment on lines 140 to 142.</v>
      </c>
    </row>
    <row r="683" spans="1:8" s="1" customFormat="1" x14ac:dyDescent="0.25">
      <c r="A683" s="1" t="str">
        <f t="shared" si="11"/>
        <v>RS_1.00</v>
      </c>
      <c r="B683" s="1" t="s">
        <v>92</v>
      </c>
      <c r="C683" s="253" t="s">
        <v>545</v>
      </c>
      <c r="D683" s="267" t="s">
        <v>3138</v>
      </c>
      <c r="F683" s="273" t="str">
        <f>VLOOKUP(D683,Translate!$A$3:$D$1213,3,FALSE)</f>
        <v>Gwariant Gros</v>
      </c>
      <c r="G683" s="284" t="str">
        <f>IF(E683="","",VLOOKUP(E683,Translate!$G$3:$H$1208,2,FALSE))</f>
        <v/>
      </c>
      <c r="H683" s="281" t="str">
        <f>IF(FrontPage!$E$3=1,F683&amp;G6641,D683&amp;E683)</f>
        <v>Gross Expenditure</v>
      </c>
    </row>
    <row r="684" spans="1:8" s="1" customFormat="1" x14ac:dyDescent="0.25">
      <c r="A684" s="1" t="str">
        <f t="shared" si="11"/>
        <v>RS_2.00</v>
      </c>
      <c r="B684" s="1" t="s">
        <v>92</v>
      </c>
      <c r="C684" s="253" t="s">
        <v>546</v>
      </c>
      <c r="D684" s="267" t="s">
        <v>3139</v>
      </c>
      <c r="F684" s="273" t="str">
        <f>VLOOKUP(D684,Translate!$A$3:$D$1213,3,FALSE)</f>
        <v>Cyfanswm Incwm</v>
      </c>
      <c r="G684" s="284" t="str">
        <f>IF(E684="","",VLOOKUP(E684,Translate!$G$3:$H$1208,2,FALSE))</f>
        <v/>
      </c>
      <c r="H684" s="281" t="str">
        <f>IF(FrontPage!$E$3=1,F684&amp;G6642,D684&amp;E684)</f>
        <v>Total Income</v>
      </c>
    </row>
    <row r="685" spans="1:8" s="1" customFormat="1" x14ac:dyDescent="0.25">
      <c r="A685" s="1" t="str">
        <f t="shared" si="11"/>
        <v>RS_4.00</v>
      </c>
      <c r="B685" s="1" t="s">
        <v>92</v>
      </c>
      <c r="C685" s="253" t="s">
        <v>550</v>
      </c>
      <c r="D685" s="267" t="s">
        <v>3137</v>
      </c>
      <c r="F685" s="273" t="str">
        <f>VLOOKUP(D685,Translate!$A$3:$D$1213,3,FALSE)</f>
        <v>Gwariant Cyfredol Net</v>
      </c>
      <c r="G685" s="284" t="str">
        <f>IF(E685="","",VLOOKUP(E685,Translate!$G$3:$H$1208,2,FALSE))</f>
        <v/>
      </c>
      <c r="H685" s="281" t="str">
        <f>IF(FrontPage!$E$3=1,F685&amp;G6643,D685&amp;E685)</f>
        <v>Net Current Expenditure</v>
      </c>
    </row>
    <row r="686" spans="1:8" s="1" customFormat="1" x14ac:dyDescent="0.25">
      <c r="A686" s="1" t="str">
        <f t="shared" si="11"/>
        <v>RS_5.00</v>
      </c>
      <c r="B686" s="1" t="s">
        <v>92</v>
      </c>
      <c r="C686" s="253" t="s">
        <v>551</v>
      </c>
      <c r="D686" s="267" t="s">
        <v>150</v>
      </c>
      <c r="F686" s="273" t="str">
        <f>VLOOKUP(D686,Translate!$A$3:$D$1213,3,FALSE)</f>
        <v>Grantiau penodol ac arbennig y llywodraeth</v>
      </c>
      <c r="G686" s="284" t="str">
        <f>IF(E686="","",VLOOKUP(E686,Translate!$G$3:$H$1208,2,FALSE))</f>
        <v/>
      </c>
      <c r="H686" s="281" t="str">
        <f>IF(FrontPage!$E$3=1,F686&amp;G6644,D686&amp;E686)</f>
        <v>Specific &amp; special govt grants</v>
      </c>
    </row>
    <row r="687" spans="1:8" s="1" customFormat="1" x14ac:dyDescent="0.25">
      <c r="A687" s="1" t="str">
        <f t="shared" si="11"/>
        <v>RS_</v>
      </c>
      <c r="B687" s="1" t="s">
        <v>92</v>
      </c>
      <c r="D687" s="1" t="s">
        <v>244</v>
      </c>
      <c r="F687" s="273" t="str">
        <f>VLOOKUP(D687,Translate!$A$3:$D$1213,3,FALSE)</f>
        <v>(£K i 3 lle degol)</v>
      </c>
      <c r="G687" s="284" t="str">
        <f>IF(E687="","",VLOOKUP(E687,Translate!$G$3:$H$1208,2,FALSE))</f>
        <v/>
      </c>
      <c r="H687" s="281" t="str">
        <f>IF(FrontPage!$E$3=1,F687&amp;G6645,D687&amp;E687)</f>
        <v>(£K 3 decimals)</v>
      </c>
    </row>
    <row r="688" spans="1:8" s="1" customFormat="1" x14ac:dyDescent="0.25">
      <c r="A688" s="1" t="str">
        <f t="shared" si="11"/>
        <v>RS_</v>
      </c>
      <c r="B688" s="1" t="s">
        <v>92</v>
      </c>
      <c r="D688" s="1" t="s">
        <v>245</v>
      </c>
      <c r="F688" s="273" t="str">
        <f>VLOOKUP(D688,Translate!$A$3:$D$1213,3,FALSE)</f>
        <v>Er gwybodaeth</v>
      </c>
      <c r="G688" s="284" t="str">
        <f>IF(E688="","",VLOOKUP(E688,Translate!$G$3:$H$1208,2,FALSE))</f>
        <v/>
      </c>
      <c r="H688" s="281" t="str">
        <f>IF(FrontPage!$E$3=1,F688&amp;G6646,D688&amp;E688)</f>
        <v>For information</v>
      </c>
    </row>
    <row r="689" spans="1:8" s="1" customFormat="1" x14ac:dyDescent="0.25">
      <c r="A689" s="1" t="str">
        <f t="shared" si="11"/>
        <v>RS_</v>
      </c>
      <c r="B689" s="1" t="s">
        <v>92</v>
      </c>
      <c r="D689" s="1" t="s">
        <v>756</v>
      </c>
      <c r="F689" s="273" t="str">
        <f>VLOOKUP(D689,Translate!$A$3:$D$1213,3,FALSE)</f>
        <v>Gwahaniaeth</v>
      </c>
      <c r="G689" s="284" t="str">
        <f>IF(E689="","",VLOOKUP(E689,Translate!$G$3:$H$1208,2,FALSE))</f>
        <v/>
      </c>
      <c r="H689" s="281" t="str">
        <f>IF(FrontPage!$E$3=1,F689&amp;G6647,D689&amp;E689)</f>
        <v>Difference</v>
      </c>
    </row>
    <row r="690" spans="1:8" s="1" customFormat="1" x14ac:dyDescent="0.25">
      <c r="A690" s="1" t="str">
        <f t="shared" si="11"/>
        <v>RS_</v>
      </c>
      <c r="B690" s="1" t="s">
        <v>92</v>
      </c>
      <c r="D690" s="1" t="s">
        <v>1598</v>
      </c>
      <c r="F690" s="273" t="str">
        <f>VLOOKUP(D690,Translate!$A$3:$D$1213,3,FALSE)</f>
        <v>Awdurdodau unedol yn unig</v>
      </c>
      <c r="G690" s="284" t="str">
        <f>IF(E690="","",VLOOKUP(E690,Translate!$G$3:$H$1208,2,FALSE))</f>
        <v/>
      </c>
      <c r="H690" s="281" t="str">
        <f>IF(FrontPage!$E$3=1,F690&amp;G6648,D690&amp;E690)</f>
        <v>Unitary authorities only</v>
      </c>
    </row>
    <row r="691" spans="1:8" s="1" customFormat="1" x14ac:dyDescent="0.25">
      <c r="A691" s="1" t="str">
        <f t="shared" si="11"/>
        <v>RS_</v>
      </c>
      <c r="B691" s="1" t="s">
        <v>92</v>
      </c>
      <c r="D691" s="1" t="s">
        <v>1599</v>
      </c>
      <c r="F691" s="273" t="str">
        <f>VLOOKUP(D691,Translate!$A$3:$D$1213,3,FALSE)</f>
        <v>Awdurdodau unedol a thân yn unig</v>
      </c>
      <c r="G691" s="284" t="str">
        <f>IF(E691="","",VLOOKUP(E691,Translate!$G$3:$H$1208,2,FALSE))</f>
        <v/>
      </c>
      <c r="H691" s="281" t="str">
        <f>IF(FrontPage!$E$3=1,F691&amp;G6649,D691&amp;E691)</f>
        <v>Unitary and Fire authorities only</v>
      </c>
    </row>
    <row r="692" spans="1:8" s="1" customFormat="1" x14ac:dyDescent="0.25">
      <c r="A692" s="1" t="str">
        <f t="shared" si="11"/>
        <v>RS_</v>
      </c>
      <c r="B692" s="1" t="s">
        <v>92</v>
      </c>
      <c r="D692" s="1" t="s">
        <v>1600</v>
      </c>
      <c r="F692" s="273" t="str">
        <f>VLOOKUP(D692,Translate!$A$3:$D$1213,3,FALSE)</f>
        <v>Awdurdodau unedol a Pharc Cenedlaethol yn unig</v>
      </c>
      <c r="G692" s="284" t="str">
        <f>IF(E692="","",VLOOKUP(E692,Translate!$G$3:$H$1208,2,FALSE))</f>
        <v/>
      </c>
      <c r="H692" s="281" t="str">
        <f>IF(FrontPage!$E$3=1,F692&amp;G6650,D692&amp;E692)</f>
        <v>Unitary and National Park authorities only</v>
      </c>
    </row>
    <row r="693" spans="1:8" s="1" customFormat="1" x14ac:dyDescent="0.25">
      <c r="A693" s="1" t="str">
        <f t="shared" si="11"/>
        <v>RS_</v>
      </c>
      <c r="B693" s="1" t="s">
        <v>92</v>
      </c>
      <c r="D693" s="1" t="s">
        <v>1597</v>
      </c>
      <c r="F693" s="273" t="str">
        <f>VLOOKUP(D693,Translate!$A$3:$D$1213,3,FALSE)</f>
        <v xml:space="preserve">Swyddfeydd Comisiynydd Heddlu a Throsedd yn unig </v>
      </c>
      <c r="G693" s="284" t="str">
        <f>IF(E693="","",VLOOKUP(E693,Translate!$G$3:$H$1208,2,FALSE))</f>
        <v/>
      </c>
      <c r="H693" s="281" t="str">
        <f>IF(FrontPage!$E$3=1,F693&amp;G6651,D693&amp;E693)</f>
        <v>OPCCs only</v>
      </c>
    </row>
    <row r="694" spans="1:8" s="1" customFormat="1" x14ac:dyDescent="0.25">
      <c r="A694" s="1" t="str">
        <f t="shared" si="11"/>
        <v>RS_</v>
      </c>
      <c r="B694" s="1" t="s">
        <v>92</v>
      </c>
      <c r="D694" s="1" t="s">
        <v>504</v>
      </c>
      <c r="F694" s="273" t="str">
        <f>VLOOKUP(D694,Translate!$A$3:$D$1213,3,FALSE)</f>
        <v>£ miloedd</v>
      </c>
      <c r="G694" s="284" t="str">
        <f>IF(E694="","",VLOOKUP(E694,Translate!$G$3:$H$1208,2,FALSE))</f>
        <v/>
      </c>
      <c r="H694" s="281" t="str">
        <f>IF(FrontPage!$E$3=1,F694&amp;G6652,D694&amp;E694)</f>
        <v>£ thousand</v>
      </c>
    </row>
    <row r="695" spans="1:8" s="1" customFormat="1" x14ac:dyDescent="0.25">
      <c r="A695" s="1" t="str">
        <f t="shared" si="11"/>
        <v>RS_</v>
      </c>
      <c r="B695" s="1" t="s">
        <v>92</v>
      </c>
      <c r="D695" s="1" t="s">
        <v>1601</v>
      </c>
      <c r="F695" s="273" t="str">
        <f>VLOOKUP(D695,Translate!$A$3:$D$1213,3,FALSE)</f>
        <v>iawn</v>
      </c>
      <c r="G695" s="284" t="str">
        <f>IF(E695="","",VLOOKUP(E695,Translate!$G$3:$H$1208,2,FALSE))</f>
        <v/>
      </c>
      <c r="H695" s="281" t="str">
        <f>IF(FrontPage!$E$3=1,F695&amp;G6653,D695&amp;E695)</f>
        <v>OK</v>
      </c>
    </row>
    <row r="696" spans="1:8" s="1" customFormat="1" x14ac:dyDescent="0.25">
      <c r="A696" s="1" t="str">
        <f t="shared" si="11"/>
        <v>RS_</v>
      </c>
      <c r="B696" s="1" t="s">
        <v>92</v>
      </c>
      <c r="D696" s="1" t="s">
        <v>1602</v>
      </c>
      <c r="F696" s="273" t="str">
        <f>VLOOKUP(D696,Translate!$A$3:$D$1213,3,FALSE)</f>
        <v>Awdurdodau unedol  a Swyddfeydd Comisiynydd Heddlu a Throsedd yn unig</v>
      </c>
      <c r="G696" s="284" t="str">
        <f>IF(E696="","",VLOOKUP(E696,Translate!$G$3:$H$1208,2,FALSE))</f>
        <v/>
      </c>
      <c r="H696" s="281" t="str">
        <f>IF(FrontPage!$E$3=1,F696&amp;G6654,D696&amp;E696)</f>
        <v>Unitary authorities and OPCCs only</v>
      </c>
    </row>
    <row r="697" spans="1:8" s="1" customFormat="1" x14ac:dyDescent="0.25">
      <c r="A697" s="1" t="str">
        <f t="shared" si="11"/>
        <v>RS_</v>
      </c>
      <c r="B697" s="1" t="s">
        <v>92</v>
      </c>
      <c r="D697" s="1" t="s">
        <v>1603</v>
      </c>
      <c r="F697" s="273" t="str">
        <f>VLOOKUP(D697,Translate!$A$3:$D$1213,3,FALSE)</f>
        <v>Dewiswch eich awdurdod</v>
      </c>
      <c r="G697" s="284" t="str">
        <f>IF(E697="","",VLOOKUP(E697,Translate!$G$3:$H$1208,2,FALSE))</f>
        <v/>
      </c>
      <c r="H697" s="281" t="str">
        <f>IF(FrontPage!$E$3=1,F697&amp;G6655,D697&amp;E697)</f>
        <v>select your authority</v>
      </c>
    </row>
    <row r="698" spans="1:8" s="1" customFormat="1" ht="13" x14ac:dyDescent="0.3">
      <c r="A698" s="1" t="str">
        <f t="shared" si="11"/>
        <v>RG_RG</v>
      </c>
      <c r="B698" s="1" t="s">
        <v>93</v>
      </c>
      <c r="C698" s="250" t="s">
        <v>93</v>
      </c>
      <c r="D698" s="251"/>
      <c r="E698" s="251"/>
      <c r="F698" s="249"/>
      <c r="G698" s="298" t="str">
        <f>IF(E698="","",VLOOKUP(E698,Translate!$G$3:$H$168,2,FALSE))</f>
        <v/>
      </c>
      <c r="H698" s="298" t="str">
        <f>IF(FrontPage!$E$3=1,F698&amp;G698,D698&amp;E698)</f>
        <v/>
      </c>
    </row>
    <row r="699" spans="1:8" s="1" customFormat="1" x14ac:dyDescent="0.25">
      <c r="A699" s="1" t="str">
        <f t="shared" si="11"/>
        <v>RG_</v>
      </c>
      <c r="B699" s="1" t="s">
        <v>93</v>
      </c>
      <c r="D699" s="1" t="s">
        <v>1448</v>
      </c>
      <c r="F699" s="273" t="str">
        <f>VLOOKUP(D699,Translate!$A$3:$D$1213,3,FALSE)</f>
        <v>Grantiau Refeniw</v>
      </c>
      <c r="G699" s="273" t="str">
        <f>IF(E699="","",VLOOKUP(E699,Translate!$G$3:$H$1208,2,FALSE))</f>
        <v/>
      </c>
      <c r="H699" s="281" t="str">
        <f>IF(FrontPage!$E$3=1,F699&amp;G699,D699&amp;E699)</f>
        <v>Revenue Grants</v>
      </c>
    </row>
    <row r="700" spans="1:8" s="1" customFormat="1" ht="25" x14ac:dyDescent="0.25">
      <c r="A700" s="1" t="str">
        <f t="shared" si="11"/>
        <v>RG_</v>
      </c>
      <c r="B700" s="1" t="s">
        <v>93</v>
      </c>
      <c r="D700" s="266" t="s">
        <v>792</v>
      </c>
      <c r="F700" s="273" t="str">
        <f>VLOOKUP(D700,Translate!$A$3:$D$1213,3,FALSE)</f>
        <v>Nodwch llinellau "eraill" -198, 298 ayb maent bellach yn cael eu poblogi yn awtomatig o'r rhestr ar waelod y dudalen.</v>
      </c>
      <c r="G700" s="273" t="str">
        <f>IF(E700="","",VLOOKUP(E700,Translate!$G$3:$H$1208,2,FALSE))</f>
        <v/>
      </c>
      <c r="H700" s="281" t="str">
        <f>IF(FrontPage!$E$3=1,F700&amp;G700,D700&amp;E700)</f>
        <v>Please note "other" lines - 198, 298 etc. are now automatically populated from the specification list at the bottom of the page.</v>
      </c>
    </row>
    <row r="701" spans="1:8" s="1" customFormat="1" ht="13" x14ac:dyDescent="0.3">
      <c r="A701" s="1" t="str">
        <f t="shared" ref="A701:A806" si="12">B701&amp;"_"&amp;C701</f>
        <v>RG_</v>
      </c>
      <c r="B701" s="1" t="s">
        <v>93</v>
      </c>
      <c r="D701" s="34" t="s">
        <v>121</v>
      </c>
      <c r="F701" s="273" t="str">
        <f>VLOOKUP(D701,Translate!$A$3:$D$1213,3,FALSE)</f>
        <v>Addysg</v>
      </c>
      <c r="G701" s="273" t="str">
        <f>IF(E701="","",VLOOKUP(E701,Translate!$G$3:$H$1208,2,FALSE))</f>
        <v/>
      </c>
      <c r="H701" s="281" t="str">
        <f>IF(FrontPage!$E$3=1,F701&amp;G701,D701&amp;E701)</f>
        <v>Education</v>
      </c>
    </row>
    <row r="702" spans="1:8" s="1" customFormat="1" x14ac:dyDescent="0.25">
      <c r="A702" s="1" t="str">
        <f t="shared" si="12"/>
        <v>RG_106</v>
      </c>
      <c r="B702" s="1" t="s">
        <v>93</v>
      </c>
      <c r="C702" s="1">
        <v>106</v>
      </c>
      <c r="D702" s="1" t="s">
        <v>3165</v>
      </c>
      <c r="F702" s="273" t="str">
        <f>VLOOKUP(D702,Translate!$A$3:$D$1213,3,FALSE)</f>
        <v>Teuluoedd yn Gyntaf: wedi'i wario ar addysg</v>
      </c>
      <c r="G702" s="273" t="str">
        <f>IF(E702="","",VLOOKUP(E702,Translate!$G$3:$H$1208,2,FALSE))</f>
        <v/>
      </c>
      <c r="H702" s="281" t="str">
        <f>IF(FrontPage!$E$3=1,F702&amp;G702,D702&amp;E702)</f>
        <v>Families First (education)</v>
      </c>
    </row>
    <row r="703" spans="1:8" s="1" customFormat="1" x14ac:dyDescent="0.25">
      <c r="A703" s="1" t="str">
        <f t="shared" si="12"/>
        <v>RG_108</v>
      </c>
      <c r="B703" s="1" t="s">
        <v>93</v>
      </c>
      <c r="C703" s="1">
        <v>108</v>
      </c>
      <c r="D703" s="1" t="s">
        <v>451</v>
      </c>
      <c r="F703" s="273" t="str">
        <f>VLOOKUP(D703,Translate!$A$3:$D$1213,3,FALSE)</f>
        <v>Cyflawniad lleiafrifoedd ethnig</v>
      </c>
      <c r="G703" s="273" t="str">
        <f>IF(E703="","",VLOOKUP(E703,Translate!$G$3:$H$1208,2,FALSE))</f>
        <v/>
      </c>
      <c r="H703" s="281" t="str">
        <f>IF(FrontPage!$E$3=1,F703&amp;G703,D703&amp;E703)</f>
        <v>Ethnic minority achievement</v>
      </c>
    </row>
    <row r="704" spans="1:8" s="1" customFormat="1" x14ac:dyDescent="0.25">
      <c r="A704" s="1" t="str">
        <f t="shared" si="12"/>
        <v>RG_109</v>
      </c>
      <c r="B704" s="1" t="s">
        <v>93</v>
      </c>
      <c r="C704" s="1">
        <v>109</v>
      </c>
      <c r="D704" s="1" t="s">
        <v>3491</v>
      </c>
      <c r="F704" s="273" t="str">
        <f>VLOOKUP(D704,Translate!$A$3:$D$1213,3,FALSE)</f>
        <v xml:space="preserve">Grantiau'r Gymuned Ewropeaidd ar gyfer addysg </v>
      </c>
      <c r="G704" s="273" t="str">
        <f>IF(E704="","",VLOOKUP(E704,Translate!$G$3:$H$1208,2,FALSE))</f>
        <v/>
      </c>
      <c r="H704" s="281" t="str">
        <f>IF(FrontPage!$E$3=1,F704&amp;G704,D704&amp;E704)</f>
        <v>European Community grants for education</v>
      </c>
    </row>
    <row r="705" spans="1:15" s="1" customFormat="1" x14ac:dyDescent="0.25">
      <c r="A705" s="1" t="str">
        <f t="shared" si="12"/>
        <v>RG_114</v>
      </c>
      <c r="B705" s="1" t="s">
        <v>93</v>
      </c>
      <c r="C705" s="1">
        <v>114</v>
      </c>
      <c r="D705" s="1" t="s">
        <v>94</v>
      </c>
      <c r="F705" s="273" t="str">
        <f>VLOOKUP(D705,Translate!$A$3:$D$1213,3,FALSE)</f>
        <v>Darpariaeth ôl-16 mewn ysgolion</v>
      </c>
      <c r="G705" s="273" t="str">
        <f>IF(E705="","",VLOOKUP(E705,Translate!$G$3:$H$1208,2,FALSE))</f>
        <v/>
      </c>
      <c r="H705" s="281" t="str">
        <f>IF(FrontPage!$E$3=1,F705&amp;G705,D705&amp;E705)</f>
        <v>Post-16 provision in schools</v>
      </c>
    </row>
    <row r="706" spans="1:15" x14ac:dyDescent="0.25">
      <c r="A706" s="1" t="str">
        <f t="shared" si="12"/>
        <v>RG_119</v>
      </c>
      <c r="B706" s="1" t="s">
        <v>93</v>
      </c>
      <c r="C706" s="281">
        <v>119</v>
      </c>
      <c r="D706" s="281" t="s">
        <v>2875</v>
      </c>
      <c r="E706" s="1"/>
      <c r="F706" s="273" t="str">
        <f>VLOOKUP(D706,Translate!$A$3:$D$1213,3,FALSE)</f>
        <v>Llwybrau dysgu</v>
      </c>
      <c r="G706" s="273" t="str">
        <f>IF(E706="","",VLOOKUP(E706,Translate!$G$3:$H$1208,2,FALSE))</f>
        <v/>
      </c>
      <c r="H706" s="281" t="str">
        <f>IF(FrontPage!$E$3=1,F706&amp;G706,D706&amp;E706)</f>
        <v>Learning pathways (14-19)</v>
      </c>
      <c r="N706" s="1"/>
      <c r="O706" s="1"/>
    </row>
    <row r="707" spans="1:15" s="1" customFormat="1" x14ac:dyDescent="0.25">
      <c r="A707" s="1" t="str">
        <f t="shared" si="12"/>
        <v>RG_122</v>
      </c>
      <c r="B707" s="1" t="s">
        <v>93</v>
      </c>
      <c r="C707" s="1">
        <v>122</v>
      </c>
      <c r="D707" s="1" t="s">
        <v>1629</v>
      </c>
      <c r="F707" s="273" t="str">
        <f>VLOOKUP(D707,Translate!$A$3:$D$1213,3,FALSE)</f>
        <v>Dysgu Cymunedol i Oedolion (Dysgu Cymunedol yn flaenorol)</v>
      </c>
      <c r="G707" s="273" t="str">
        <f>IF(E707="","",VLOOKUP(E707,Translate!$G$3:$H$1208,2,FALSE))</f>
        <v/>
      </c>
      <c r="H707" s="281" t="str">
        <f>IF(FrontPage!$E$3=1,F707&amp;G707,D707&amp;E707)</f>
        <v>Adult Community Learning (formerly Community learning)</v>
      </c>
      <c r="N707" s="281"/>
      <c r="O707" s="281"/>
    </row>
    <row r="708" spans="1:15" s="1" customFormat="1" x14ac:dyDescent="0.25">
      <c r="A708" s="1" t="str">
        <f t="shared" si="12"/>
        <v>RG_128</v>
      </c>
      <c r="B708" s="1" t="s">
        <v>93</v>
      </c>
      <c r="C708" s="1">
        <v>128</v>
      </c>
      <c r="D708" s="1" t="s">
        <v>777</v>
      </c>
      <c r="F708" s="273" t="str">
        <f>VLOOKUP(D708,Translate!$A$3:$D$1213,3,FALSE)</f>
        <v>Addysg plant sipsiwn a phlant teithwyr</v>
      </c>
      <c r="G708" s="273" t="str">
        <f>IF(E708="","",VLOOKUP(E708,Translate!$G$3:$H$1208,2,FALSE))</f>
        <v/>
      </c>
      <c r="H708" s="281" t="str">
        <f>IF(FrontPage!$E$3=1,F708&amp;G708,D708&amp;E708)</f>
        <v>Education of gypsy children and traveller children</v>
      </c>
    </row>
    <row r="709" spans="1:15" s="1" customFormat="1" x14ac:dyDescent="0.25">
      <c r="A709" s="1" t="str">
        <f t="shared" si="12"/>
        <v>RG_129</v>
      </c>
      <c r="B709" s="1" t="s">
        <v>93</v>
      </c>
      <c r="C709" s="1">
        <v>129</v>
      </c>
      <c r="D709" s="1" t="s">
        <v>585</v>
      </c>
      <c r="F709" s="273" t="str">
        <f>VLOOKUP(D709,Translate!$A$3:$D$1213,3,FALSE)</f>
        <v>Grant gwisg ysgol</v>
      </c>
      <c r="G709" s="273" t="str">
        <f>IF(E709="","",VLOOKUP(E709,Translate!$G$3:$H$1208,2,FALSE))</f>
        <v/>
      </c>
      <c r="H709" s="281" t="str">
        <f>IF(FrontPage!$E$3=1,F709&amp;G709,D709&amp;E709)</f>
        <v>School uniform grant</v>
      </c>
    </row>
    <row r="710" spans="1:15" s="1" customFormat="1" x14ac:dyDescent="0.25">
      <c r="A710" s="1" t="str">
        <f t="shared" si="12"/>
        <v>RG_135</v>
      </c>
      <c r="B710" s="1" t="s">
        <v>93</v>
      </c>
      <c r="C710" s="1">
        <v>135</v>
      </c>
      <c r="D710" s="1" t="s">
        <v>778</v>
      </c>
      <c r="F710" s="273" t="str">
        <f>VLOOKUP(D710,Translate!$A$3:$D$1213,3,FALSE)</f>
        <v>NOVUS</v>
      </c>
      <c r="G710" s="273" t="str">
        <f>IF(E710="","",VLOOKUP(E710,Translate!$G$3:$H$1208,2,FALSE))</f>
        <v/>
      </c>
      <c r="H710" s="281" t="str">
        <f>IF(FrontPage!$E$3=1,F710&amp;G710,D710&amp;E710)</f>
        <v>NOVUS</v>
      </c>
    </row>
    <row r="711" spans="1:15" s="1" customFormat="1" x14ac:dyDescent="0.25">
      <c r="A711" s="1" t="str">
        <f t="shared" si="12"/>
        <v>RG_136</v>
      </c>
      <c r="B711" s="1" t="s">
        <v>93</v>
      </c>
      <c r="C711" s="1">
        <v>136</v>
      </c>
      <c r="D711" s="1" t="s">
        <v>461</v>
      </c>
      <c r="F711" s="273" t="str">
        <f>VLOOKUP(D711,Translate!$A$3:$D$1213,3,FALSE)</f>
        <v>Grant llefrith yr UE</v>
      </c>
      <c r="G711" s="273" t="str">
        <f>IF(E711="","",VLOOKUP(E711,Translate!$G$3:$H$1208,2,FALSE))</f>
        <v/>
      </c>
      <c r="H711" s="281" t="str">
        <f>IF(FrontPage!$E$3=1,F711&amp;G711,D711&amp;E711)</f>
        <v>EU milk grant</v>
      </c>
    </row>
    <row r="712" spans="1:15" s="1" customFormat="1" x14ac:dyDescent="0.25">
      <c r="A712" s="1" t="str">
        <f t="shared" si="12"/>
        <v>RG_137</v>
      </c>
      <c r="B712" s="1" t="s">
        <v>93</v>
      </c>
      <c r="C712" s="1">
        <v>137</v>
      </c>
      <c r="D712" s="1" t="s">
        <v>478</v>
      </c>
      <c r="F712" s="273" t="str">
        <f>VLOOKUP(D712,Translate!$A$3:$D$1213,3,FALSE)</f>
        <v>Y Cyfnod Sylfaen</v>
      </c>
      <c r="G712" s="273" t="str">
        <f>IF(E712="","",VLOOKUP(E712,Translate!$G$3:$H$1208,2,FALSE))</f>
        <v/>
      </c>
      <c r="H712" s="281" t="str">
        <f>IF(FrontPage!$E$3=1,F712&amp;G712,D712&amp;E712)</f>
        <v>Foundation phase</v>
      </c>
    </row>
    <row r="713" spans="1:15" s="1" customFormat="1" x14ac:dyDescent="0.25">
      <c r="A713" s="1" t="str">
        <f t="shared" si="12"/>
        <v>RG_139</v>
      </c>
      <c r="B713" s="1" t="s">
        <v>93</v>
      </c>
      <c r="C713" s="1">
        <v>139</v>
      </c>
      <c r="D713" s="1" t="s">
        <v>634</v>
      </c>
      <c r="F713" s="273" t="str">
        <f>VLOOKUP(D713,Translate!$A$3:$D$1213,3,FALSE)</f>
        <v>Cyfanswm gwasanaeth ieuenctid</v>
      </c>
      <c r="G713" s="273" t="str">
        <f>IF(E713="","",VLOOKUP(E713,Translate!$G$3:$H$1208,2,FALSE))</f>
        <v/>
      </c>
      <c r="H713" s="281" t="str">
        <f>IF(FrontPage!$E$3=1,F713&amp;G713,D713&amp;E713)</f>
        <v>Youth service</v>
      </c>
    </row>
    <row r="714" spans="1:15" s="1" customFormat="1" x14ac:dyDescent="0.25">
      <c r="A714" s="1" t="str">
        <f t="shared" si="12"/>
        <v>RG_140</v>
      </c>
      <c r="B714" s="1" t="s">
        <v>93</v>
      </c>
      <c r="C714" s="1">
        <v>140</v>
      </c>
      <c r="D714" s="1" t="s">
        <v>570</v>
      </c>
      <c r="F714" s="273" t="str">
        <f>VLOOKUP(D714,Translate!$A$3:$D$1213,3,FALSE)</f>
        <v>Grant effeithiolrwydd ysgolion</v>
      </c>
      <c r="G714" s="273" t="str">
        <f>IF(E714="","",VLOOKUP(E714,Translate!$G$3:$H$1208,2,FALSE))</f>
        <v/>
      </c>
      <c r="H714" s="281" t="str">
        <f>IF(FrontPage!$E$3=1,F714&amp;G714,D714&amp;E714)</f>
        <v>School effectiveness grant</v>
      </c>
    </row>
    <row r="715" spans="1:15" s="1274" customFormat="1" x14ac:dyDescent="0.25">
      <c r="A715" s="1274" t="str">
        <f t="shared" si="12"/>
        <v>RG_142</v>
      </c>
      <c r="B715" s="1274" t="s">
        <v>93</v>
      </c>
      <c r="C715" s="1274">
        <v>142</v>
      </c>
      <c r="D715" s="1274" t="s">
        <v>569</v>
      </c>
      <c r="F715" s="1276" t="str">
        <f>VLOOKUP(D715,Translate!$A$3:$D$1213,3,FALSE)</f>
        <v>Grant y Gymraeg mewn Addysg</v>
      </c>
      <c r="G715" s="1276" t="str">
        <f>IF(E715="","",VLOOKUP(E715,Translate!$G$3:$H$1208,2,FALSE))</f>
        <v/>
      </c>
      <c r="H715" s="1335" t="str">
        <f>IF(FrontPage!$E$3=1,F715&amp;G715,D715&amp;E715)</f>
        <v>Welsh in education (WEG) grant</v>
      </c>
    </row>
    <row r="716" spans="1:15" s="1" customFormat="1" x14ac:dyDescent="0.25">
      <c r="A716" s="1" t="str">
        <f t="shared" si="12"/>
        <v>RG_152</v>
      </c>
      <c r="B716" s="1" t="s">
        <v>93</v>
      </c>
      <c r="C716" s="1">
        <v>152</v>
      </c>
      <c r="D716" s="1" t="s">
        <v>3211</v>
      </c>
      <c r="F716" s="273" t="str">
        <f>VLOOKUP(D716,Translate!$A$3:$D$1317,3,FALSE)</f>
        <v>Ysgolion Arloesi</v>
      </c>
      <c r="G716" s="273" t="str">
        <f>IF(E716="","",VLOOKUP(E716,Translate!$G$3:$H$1208,2,FALSE))</f>
        <v/>
      </c>
      <c r="H716" s="281" t="str">
        <f>IF(FrontPage!$E$3=1,F716&amp;G716,D716&amp;E716)</f>
        <v>Pioneer Schools</v>
      </c>
    </row>
    <row r="717" spans="1:15" s="1" customFormat="1" x14ac:dyDescent="0.25">
      <c r="A717" s="1" t="str">
        <f t="shared" si="12"/>
        <v>RG_153</v>
      </c>
      <c r="B717" s="1" t="s">
        <v>93</v>
      </c>
      <c r="C717" s="1">
        <v>153</v>
      </c>
      <c r="D717" s="1" t="s">
        <v>3212</v>
      </c>
      <c r="F717" s="273" t="str">
        <f>VLOOKUP(D717,Translate!$A$3:$D$1317,3,FALSE)</f>
        <v>Her Ysgolion Cymru</v>
      </c>
      <c r="G717" s="273" t="str">
        <f>IF(E717="","",VLOOKUP(E717,Translate!$G$3:$H$1208,2,FALSE))</f>
        <v/>
      </c>
      <c r="H717" s="281" t="str">
        <f>IF(FrontPage!$E$3=1,F717&amp;G717,D717&amp;E717)</f>
        <v>Schools Challenge Cymru</v>
      </c>
    </row>
    <row r="718" spans="1:15" s="1274" customFormat="1" x14ac:dyDescent="0.25">
      <c r="A718" s="1274" t="str">
        <f t="shared" si="12"/>
        <v>RG_154</v>
      </c>
      <c r="B718" s="1274" t="s">
        <v>93</v>
      </c>
      <c r="C718" s="1274">
        <v>154</v>
      </c>
      <c r="D718" s="1274" t="s">
        <v>3219</v>
      </c>
      <c r="F718" s="1276" t="str">
        <f>VLOOKUP(D718,Translate!$A$3:$D$1317,3,FALSE)</f>
        <v>Grant Gwella Addysg</v>
      </c>
      <c r="G718" s="1276" t="str">
        <f>IF(E718="","",VLOOKUP(E718,Translate!$G$3:$H$1208,2,FALSE))</f>
        <v/>
      </c>
      <c r="H718" s="1335" t="str">
        <f>IF(FrontPage!$E$3=1,F718&amp;G718,D718&amp;E718)</f>
        <v>Education Improvement Grant (EIG)</v>
      </c>
    </row>
    <row r="719" spans="1:15" s="1" customFormat="1" x14ac:dyDescent="0.25">
      <c r="A719" s="1" t="str">
        <f t="shared" ref="A719:A724" si="13">B719&amp;"_"&amp;C719</f>
        <v>RG_155</v>
      </c>
      <c r="B719" s="1" t="s">
        <v>93</v>
      </c>
      <c r="C719" s="1">
        <v>155</v>
      </c>
      <c r="D719" s="1" t="s">
        <v>3337</v>
      </c>
      <c r="F719" s="273" t="str">
        <f>VLOOKUP(D719,Translate!$A$3:$D$1317,3,FALSE)</f>
        <v>Hyrwyddo Ymgysylltu Cadarnhaol ar gyfer Pobl Ifanc (addysg)</v>
      </c>
      <c r="G719" s="273"/>
      <c r="H719" s="281" t="str">
        <f>IF(FrontPage!$E$3=1,F719&amp;G719,D719&amp;E719)</f>
        <v>Promoting positve engagement for young people (education)</v>
      </c>
    </row>
    <row r="720" spans="1:15" s="1" customFormat="1" x14ac:dyDescent="0.25">
      <c r="A720" s="1" t="str">
        <f t="shared" si="13"/>
        <v>RG_156</v>
      </c>
      <c r="B720" s="1" t="s">
        <v>93</v>
      </c>
      <c r="C720" s="1">
        <v>156</v>
      </c>
      <c r="D720" s="1" t="s">
        <v>3329</v>
      </c>
      <c r="F720" s="273" t="str">
        <f>VLOOKUP(D720,Translate!$A$3:$D$1317,3,FALSE)</f>
        <v>Grant Rhaglen Cymorth TGAU</v>
      </c>
      <c r="G720" s="273"/>
      <c r="H720" s="281" t="str">
        <f>IF(FrontPage!$E$3=1,F720&amp;G720,D720&amp;E720)</f>
        <v>GCSE Support Programme grant</v>
      </c>
    </row>
    <row r="721" spans="1:8" s="1" customFormat="1" x14ac:dyDescent="0.25">
      <c r="A721" s="1" t="str">
        <f t="shared" si="13"/>
        <v>RG_157</v>
      </c>
      <c r="B721" s="1" t="s">
        <v>93</v>
      </c>
      <c r="C721" s="1">
        <v>157</v>
      </c>
      <c r="D721" s="1" t="s">
        <v>3330</v>
      </c>
      <c r="F721" s="273" t="str">
        <f>VLOOKUP(D721,Translate!$A$3:$D$1317,3,FALSE)</f>
        <v>Ieithoedd Tramor Modern</v>
      </c>
      <c r="G721" s="273"/>
      <c r="H721" s="281" t="str">
        <f>IF(FrontPage!$E$3=1,F721&amp;G721,D721&amp;E721)</f>
        <v>Modern foreign languages</v>
      </c>
    </row>
    <row r="722" spans="1:8" s="1" customFormat="1" x14ac:dyDescent="0.25">
      <c r="A722" s="1" t="str">
        <f t="shared" si="13"/>
        <v>RG_158</v>
      </c>
      <c r="B722" s="1" t="s">
        <v>93</v>
      </c>
      <c r="C722" s="1">
        <v>158</v>
      </c>
      <c r="D722" s="1" t="s">
        <v>3331</v>
      </c>
      <c r="F722" s="273" t="str">
        <f>VLOOKUP(D722,Translate!$A$3:$D$1317,3,FALSE)</f>
        <v>Cymunedau am Waith (addysg)</v>
      </c>
      <c r="G722" s="273"/>
      <c r="H722" s="281" t="str">
        <f>IF(FrontPage!$E$3=1,F722&amp;G722,D722&amp;E722)</f>
        <v>Communities for work (education)</v>
      </c>
    </row>
    <row r="723" spans="1:8" s="1274" customFormat="1" x14ac:dyDescent="0.25">
      <c r="A723" s="1274" t="str">
        <f t="shared" si="13"/>
        <v>RG_159</v>
      </c>
      <c r="B723" s="1274" t="s">
        <v>93</v>
      </c>
      <c r="C723" s="1274">
        <v>159</v>
      </c>
      <c r="D723" s="1273" t="s">
        <v>3494</v>
      </c>
      <c r="F723" s="1276" t="str">
        <f>VLOOKUP(D723,Translate!$A$3:$D$1317,3,FALSE)</f>
        <v>Grant Amddifadedd Ysgolion (Grant Amddifadedd Disgyblion yn Flaenorol)</v>
      </c>
      <c r="G723" s="1276"/>
      <c r="H723" s="1335" t="str">
        <f>IF(FrontPage!$E$3=1,F723&amp;G723,D723&amp;E723)</f>
        <v>Pupil Development Grant (formerly Pupil Deprivation Grant)</v>
      </c>
    </row>
    <row r="724" spans="1:8" s="1" customFormat="1" x14ac:dyDescent="0.25">
      <c r="A724" s="1" t="str">
        <f t="shared" si="13"/>
        <v>RG_160</v>
      </c>
      <c r="B724" s="1" t="s">
        <v>93</v>
      </c>
      <c r="C724" s="1">
        <v>160</v>
      </c>
      <c r="D724" s="1" t="s">
        <v>3332</v>
      </c>
      <c r="F724" s="273" t="str">
        <f>VLOOKUP(D724,Translate!$A$3:$D$1317,3,FALSE)</f>
        <v>Cymunedau yn Gyntaf (addysg)</v>
      </c>
      <c r="G724" s="273"/>
      <c r="H724" s="281" t="str">
        <f>IF(FrontPage!$E$3=1,F724&amp;G724,D724&amp;E724)</f>
        <v>Communities first (education)</v>
      </c>
    </row>
    <row r="725" spans="1:8" s="1" customFormat="1" x14ac:dyDescent="0.25">
      <c r="A725" s="1" t="str">
        <f t="shared" ref="A725:A731" si="14">B725&amp;"_"&amp;C725</f>
        <v>RG_161</v>
      </c>
      <c r="B725" s="1" t="s">
        <v>93</v>
      </c>
      <c r="C725" s="1">
        <v>161</v>
      </c>
      <c r="D725" s="1072" t="s">
        <v>3492</v>
      </c>
      <c r="F725" s="1073" t="str">
        <f>VLOOKUP(D725,Translate!$A$3:$D$1317,3,FALSE)</f>
        <v>Grant Plant a Chymunedau (Ariannu Hyblyg yn flaenorol - Addysg )</v>
      </c>
      <c r="G725" s="273"/>
      <c r="H725" s="281" t="str">
        <f>IF(FrontPage!$E$3=1,F725&amp;G725,D725&amp;E725)</f>
        <v>Children and Communities Grant (formerly Flexible Funding - education)</v>
      </c>
    </row>
    <row r="726" spans="1:8" s="1274" customFormat="1" x14ac:dyDescent="0.25">
      <c r="A726" s="1274" t="str">
        <f t="shared" si="14"/>
        <v>RG_162</v>
      </c>
      <c r="B726" s="1274" t="s">
        <v>93</v>
      </c>
      <c r="C726" s="1274">
        <v>162</v>
      </c>
      <c r="D726" s="1273" t="s">
        <v>3484</v>
      </c>
      <c r="F726" s="1275" t="str">
        <f>VLOOKUP(D726,Translate!$A$3:$D$1317,3,FALSE)</f>
        <v>Grant Gwella Ysgolion Consortia Rhanbarthol</v>
      </c>
      <c r="G726" s="1276"/>
      <c r="H726" s="1336" t="str">
        <f>IF(FrontPage!$E$3=1,F726&amp;G726,D726&amp;E726)</f>
        <v>Regional Consortia School Improvement Grant</v>
      </c>
    </row>
    <row r="727" spans="1:8" s="1" customFormat="1" x14ac:dyDescent="0.25">
      <c r="A727" s="1" t="str">
        <f t="shared" si="14"/>
        <v>RG_163</v>
      </c>
      <c r="B727" s="1" t="s">
        <v>93</v>
      </c>
      <c r="C727" s="1">
        <v>163</v>
      </c>
      <c r="D727" s="1072" t="s">
        <v>3485</v>
      </c>
      <c r="F727" s="1073" t="str">
        <f>VLOOKUP(D727,Translate!$A$3:$D$1317,3,FALSE)</f>
        <v>Grant Addysg Awdurdodau Lleol</v>
      </c>
      <c r="G727" s="273"/>
      <c r="H727" s="1075" t="str">
        <f>IF(FrontPage!$E$3=1,F727&amp;G727,D727&amp;E727)</f>
        <v>Local Authority Education Grant</v>
      </c>
    </row>
    <row r="728" spans="1:8" s="1" customFormat="1" x14ac:dyDescent="0.25">
      <c r="A728" s="1" t="str">
        <f t="shared" si="14"/>
        <v>RG_132.1</v>
      </c>
      <c r="B728" s="1" t="s">
        <v>93</v>
      </c>
      <c r="C728" s="1347">
        <v>132.1</v>
      </c>
      <c r="D728" s="1348" t="s">
        <v>3725</v>
      </c>
      <c r="F728" s="1073" t="s">
        <v>3729</v>
      </c>
      <c r="G728" s="273"/>
      <c r="H728" s="1075" t="str">
        <f>IF(FrontPage!$E$3=1,F728&amp;G728,D728&amp;E728)</f>
        <v>Local Authority Education Grant - Schools Standards</v>
      </c>
    </row>
    <row r="729" spans="1:8" s="1" customFormat="1" x14ac:dyDescent="0.25">
      <c r="A729" s="1" t="str">
        <f t="shared" si="14"/>
        <v>RG_132.2</v>
      </c>
      <c r="B729" s="1" t="s">
        <v>93</v>
      </c>
      <c r="C729" s="1347">
        <v>132.19999999999999</v>
      </c>
      <c r="D729" s="1348" t="s">
        <v>3726</v>
      </c>
      <c r="F729" s="1073" t="s">
        <v>3730</v>
      </c>
      <c r="G729" s="273"/>
      <c r="H729" s="1075" t="str">
        <f>IF(FrontPage!$E$3=1,F729&amp;G729,D729&amp;E729)</f>
        <v>Local Authority Education Grant - Equity</v>
      </c>
    </row>
    <row r="730" spans="1:8" s="1" customFormat="1" x14ac:dyDescent="0.25">
      <c r="A730" s="1" t="str">
        <f t="shared" si="14"/>
        <v>RG_132.3</v>
      </c>
      <c r="B730" s="1" t="s">
        <v>93</v>
      </c>
      <c r="C730" s="1347">
        <v>132.30000000000001</v>
      </c>
      <c r="D730" s="1348" t="s">
        <v>3727</v>
      </c>
      <c r="F730" s="1073" t="s">
        <v>3731</v>
      </c>
      <c r="G730" s="273"/>
      <c r="H730" s="1075" t="str">
        <f>IF(FrontPage!$E$3=1,F730&amp;G730,D730&amp;E730)</f>
        <v>Local Authority Education Grant - Reform</v>
      </c>
    </row>
    <row r="731" spans="1:8" s="1" customFormat="1" x14ac:dyDescent="0.25">
      <c r="A731" s="1" t="str">
        <f t="shared" si="14"/>
        <v>RG_132.4</v>
      </c>
      <c r="B731" s="1" t="s">
        <v>93</v>
      </c>
      <c r="C731" s="1347">
        <v>132.4</v>
      </c>
      <c r="D731" s="1348" t="s">
        <v>3728</v>
      </c>
      <c r="F731" s="1073" t="s">
        <v>3732</v>
      </c>
      <c r="G731" s="273"/>
      <c r="H731" s="1075" t="str">
        <f>IF(FrontPage!$E$3=1,F731&amp;G731,D731&amp;E731)</f>
        <v>Local Authority Education Grant - Cymraeg 2050</v>
      </c>
    </row>
    <row r="732" spans="1:8" s="1" customFormat="1" x14ac:dyDescent="0.25">
      <c r="C732" s="1274">
        <v>163.5</v>
      </c>
      <c r="D732" s="1273" t="s">
        <v>3694</v>
      </c>
      <c r="E732" s="1274"/>
      <c r="F732" s="1275" t="s">
        <v>3695</v>
      </c>
      <c r="G732" s="1276"/>
      <c r="H732" s="1075" t="str">
        <f>IF(FrontPage!$E$3=1,F732&amp;G732,D732&amp;E732)</f>
        <v>Education Improvement Grant</v>
      </c>
    </row>
    <row r="733" spans="1:8" s="1274" customFormat="1" x14ac:dyDescent="0.25">
      <c r="C733" s="1274">
        <v>164.1</v>
      </c>
      <c r="D733" s="1273" t="s">
        <v>3516</v>
      </c>
      <c r="F733" s="1275" t="str">
        <f>VLOOKUP(D733,Translate!$A$3:$D$1317,3,FALSE)</f>
        <v>COVID-19 - Cronfa Caledi Brys Sengl Llywodraeth Leol</v>
      </c>
      <c r="G733" s="1276"/>
      <c r="H733" s="1336" t="str">
        <f>IF(FrontPage!$E$3=1,F733&amp;G733,D733&amp;E733)</f>
        <v>COVID-19. Local Government Single Emergency Hardship Fund</v>
      </c>
    </row>
    <row r="734" spans="1:8" s="1274" customFormat="1" x14ac:dyDescent="0.25">
      <c r="C734" s="1274">
        <v>164.2</v>
      </c>
      <c r="D734" s="1273" t="s">
        <v>3518</v>
      </c>
      <c r="F734" s="1275" t="str">
        <f>VLOOKUP(D734,Translate!$A$3:$D$1317,3,FALSE)</f>
        <v>COVID-19 - Rhaglen Dysgu Carlam (RDC)</v>
      </c>
      <c r="G734" s="1276"/>
      <c r="H734" s="1336" t="str">
        <f>IF(FrontPage!$E$3=1,F734&amp;G734,D734&amp;E734)</f>
        <v>COVID-19 Accelerated Learning Programme (ALP)</v>
      </c>
    </row>
    <row r="735" spans="1:8" s="1274" customFormat="1" x14ac:dyDescent="0.25">
      <c r="C735" s="1274">
        <v>164.3</v>
      </c>
      <c r="D735" s="1273" t="s">
        <v>3580</v>
      </c>
      <c r="F735" s="1275" t="str">
        <f>VLOOKUP(D735,Translate!$A$3:$D$1317,3,FALSE)</f>
        <v>COVID-19 - Grant Cymorth Anghenion Dysgu Ychwanegol</v>
      </c>
      <c r="G735" s="1276"/>
      <c r="H735" s="1336" t="str">
        <f>IF(FrontPage!$E$3=1,F735&amp;G735,D735&amp;E735)</f>
        <v>COVID-19 - Additional Learning Needs Support Grant</v>
      </c>
    </row>
    <row r="736" spans="1:8" s="1274" customFormat="1" x14ac:dyDescent="0.25">
      <c r="C736" s="1274">
        <v>164.4</v>
      </c>
      <c r="D736" s="1273" t="s">
        <v>3626</v>
      </c>
      <c r="F736" s="1275" t="str">
        <f>VLOOKUP(D736,Translate!$A$3:$D$1317,3,FALSE)</f>
        <v>COVID-19 - Grant adfer Covid</v>
      </c>
      <c r="G736" s="1276"/>
      <c r="H736" s="1336" t="str">
        <f>IF(FrontPage!$E$3=1,F736&amp;G736,D736&amp;E736)</f>
        <v>COVID-19 - Covid Recovery Grant</v>
      </c>
    </row>
    <row r="737" spans="1:8" s="1" customFormat="1" x14ac:dyDescent="0.25">
      <c r="A737" s="1" t="str">
        <f t="shared" si="12"/>
        <v>RG_174</v>
      </c>
      <c r="B737" s="1" t="s">
        <v>93</v>
      </c>
      <c r="C737" s="1">
        <v>174</v>
      </c>
      <c r="D737" s="1348" t="s">
        <v>3733</v>
      </c>
      <c r="F737" s="1073" t="s">
        <v>3734</v>
      </c>
      <c r="G737" s="273"/>
      <c r="H737" s="1075" t="str">
        <f>IF(FrontPage!$E$3=1,F737&amp;G737,D737&amp;E737)</f>
        <v>Universal Primary Free School Meals</v>
      </c>
    </row>
    <row r="738" spans="1:8" s="1" customFormat="1" x14ac:dyDescent="0.25">
      <c r="A738" s="1" t="str">
        <f t="shared" si="12"/>
        <v>RG_198</v>
      </c>
      <c r="B738" s="1" t="s">
        <v>93</v>
      </c>
      <c r="C738" s="1">
        <v>198</v>
      </c>
      <c r="D738" s="1" t="s">
        <v>621</v>
      </c>
      <c r="F738" s="273" t="str">
        <f>VLOOKUP(D738,Translate!$A$3:$D$1213,3,FALSE)</f>
        <v>Arall - addysg (rhowch fanylion)</v>
      </c>
      <c r="G738" s="273" t="str">
        <f>IF(E738="","",VLOOKUP(E738,Translate!$G$3:$H$1208,2,FALSE))</f>
        <v/>
      </c>
      <c r="H738" s="1075" t="str">
        <f>IF(FrontPage!$E$3=1,F738&amp;G738,D738&amp;E738)</f>
        <v>Other education (please specify)</v>
      </c>
    </row>
    <row r="739" spans="1:8" s="1" customFormat="1" x14ac:dyDescent="0.25">
      <c r="A739" s="1" t="str">
        <f t="shared" si="12"/>
        <v>RG_199</v>
      </c>
      <c r="B739" s="1" t="s">
        <v>93</v>
      </c>
      <c r="C739" s="1">
        <v>199</v>
      </c>
      <c r="D739" s="1" t="s">
        <v>489</v>
      </c>
      <c r="F739" s="273" t="str">
        <f>VLOOKUP(D739,Translate!$A$3:$D$1213,3,FALSE)</f>
        <v>Cyfanswm Addysg</v>
      </c>
      <c r="G739" s="273" t="str">
        <f>IF(E739="","",VLOOKUP(E739,Translate!$G$3:$H$1208,2,FALSE))</f>
        <v/>
      </c>
      <c r="H739" s="281" t="str">
        <f>IF(FrontPage!$E$3=1,F739&amp;G739,D739&amp;E739)</f>
        <v>Total Education</v>
      </c>
    </row>
    <row r="740" spans="1:8" s="1" customFormat="1" ht="13" x14ac:dyDescent="0.3">
      <c r="A740" s="1" t="str">
        <f t="shared" si="12"/>
        <v>RG_</v>
      </c>
      <c r="B740" s="1" t="s">
        <v>93</v>
      </c>
      <c r="D740" s="34" t="s">
        <v>235</v>
      </c>
      <c r="F740" s="273" t="str">
        <f>VLOOKUP(D740,Translate!$A$3:$D$1213,3,FALSE)</f>
        <v>Priffyrdd, ffyrdd a thrafnidiaeth</v>
      </c>
      <c r="G740" s="273" t="str">
        <f>IF(E740="","",VLOOKUP(E740,Translate!$G$3:$H$1208,2,FALSE))</f>
        <v/>
      </c>
      <c r="H740" s="281" t="str">
        <f>IF(FrontPage!$E$3=1,F740&amp;G740,D740&amp;E740)</f>
        <v>Highways, Roads and Transport</v>
      </c>
    </row>
    <row r="741" spans="1:8" s="1" customFormat="1" x14ac:dyDescent="0.25">
      <c r="A741" s="1" t="str">
        <f t="shared" si="12"/>
        <v>RG_201</v>
      </c>
      <c r="B741" s="1" t="s">
        <v>93</v>
      </c>
      <c r="C741" s="1">
        <v>201</v>
      </c>
      <c r="D741" s="1" t="s">
        <v>236</v>
      </c>
      <c r="F741" s="273" t="str">
        <f>VLOOKUP(D741,Translate!$A$3:$D$1213,3,FALSE)</f>
        <v>Grant ad-dalu tocynnau teithio rhatach</v>
      </c>
      <c r="G741" s="273" t="str">
        <f>IF(E741="","",VLOOKUP(E741,Translate!$G$3:$H$1208,2,FALSE))</f>
        <v/>
      </c>
      <c r="H741" s="281" t="str">
        <f>IF(FrontPage!$E$3=1,F741&amp;G741,D741&amp;E741)</f>
        <v>Concessionary fares re-imbursement grant</v>
      </c>
    </row>
    <row r="742" spans="1:8" s="1" customFormat="1" x14ac:dyDescent="0.25">
      <c r="A742" s="1" t="str">
        <f t="shared" si="12"/>
        <v>RG_208</v>
      </c>
      <c r="B742" s="1" t="s">
        <v>93</v>
      </c>
      <c r="C742" s="1">
        <v>208</v>
      </c>
      <c r="D742" s="1" t="s">
        <v>3657</v>
      </c>
      <c r="F742" s="273" t="str">
        <f>VLOOKUP(D742,Translate!$A$3:$D$1213,3,FALSE)</f>
        <v>Cymorth Gwasanaethau Bws</v>
      </c>
      <c r="G742" s="273" t="str">
        <f>IF(E742="","",VLOOKUP(E742,Translate!$G$3:$H$1208,2,FALSE))</f>
        <v/>
      </c>
      <c r="H742" s="281" t="str">
        <f>IF(FrontPage!$E$3=1,F742&amp;G742,D742&amp;E742)</f>
        <v>Bus Services Support</v>
      </c>
    </row>
    <row r="743" spans="1:8" s="1" customFormat="1" x14ac:dyDescent="0.25">
      <c r="A743" s="1" t="str">
        <f t="shared" si="12"/>
        <v>RG_209</v>
      </c>
      <c r="B743" s="1" t="s">
        <v>93</v>
      </c>
      <c r="C743" s="1">
        <v>209</v>
      </c>
      <c r="D743" s="1" t="s">
        <v>1701</v>
      </c>
      <c r="F743" s="273" t="str">
        <f>VLOOKUP(D743,Translate!$A$3:$D$1213,3,FALSE)</f>
        <v>Cymorth Refeniw Bysiau</v>
      </c>
      <c r="G743" s="273" t="str">
        <f>IF(E743="","",VLOOKUP(E743,Translate!$G$3:$H$1208,2,FALSE))</f>
        <v/>
      </c>
      <c r="H743" s="281" t="str">
        <f>IF(FrontPage!$E$3=1,F743&amp;G743,D743&amp;E743)</f>
        <v>Bus Revenue Support</v>
      </c>
    </row>
    <row r="744" spans="1:8" s="1" customFormat="1" x14ac:dyDescent="0.25">
      <c r="A744" s="1" t="str">
        <f t="shared" si="12"/>
        <v>RG_210</v>
      </c>
      <c r="B744" s="1" t="s">
        <v>93</v>
      </c>
      <c r="C744" s="1">
        <v>210</v>
      </c>
      <c r="D744" s="1" t="s">
        <v>1940</v>
      </c>
      <c r="F744" s="273" t="str">
        <f>VLOOKUP(D744,Translate!$A$3:$D$1213,3,FALSE)</f>
        <v>Cronfa Trafnidiaeth Leol (Grant Trafnidiaeth Leol yn flaenorol)</v>
      </c>
      <c r="G744" s="273" t="str">
        <f>IF(E744="","",VLOOKUP(E744,Translate!$G$3:$H$1208,2,FALSE))</f>
        <v/>
      </c>
      <c r="H744" s="281" t="str">
        <f>IF(FrontPage!$E$3=1,F744&amp;G744,D744&amp;E744)</f>
        <v>Local Transport Fund (formerly Local Transport Grant)</v>
      </c>
    </row>
    <row r="745" spans="1:8" s="1" customFormat="1" ht="25" x14ac:dyDescent="0.25">
      <c r="A745" s="1" t="str">
        <f t="shared" si="12"/>
        <v>RG_211</v>
      </c>
      <c r="B745" s="1" t="s">
        <v>93</v>
      </c>
      <c r="C745" s="1">
        <v>211</v>
      </c>
      <c r="D745" s="1072" t="s">
        <v>3217</v>
      </c>
      <c r="F745" s="1073" t="str">
        <f>VLOOKUP(D745,Translate!$A$3:$D$1213,3,FALSE)</f>
        <v>Cynllun Tocynnau Teithio ar Fysiau Rhatach i Ieunctid (Cynllun Tocynnau Teithio Rhatach i Bobl Ifanc)</v>
      </c>
      <c r="G745" s="273" t="str">
        <f>IF(E745="","",VLOOKUP(E745,Translate!$G$3:$H$1208,2,FALSE))</f>
        <v/>
      </c>
      <c r="H745" s="281" t="str">
        <f>IF(FrontPage!$E$3=1,F745&amp;G745,D745&amp;E745)</f>
        <v>Young Persons Discounted Bus Travel Scheme (formerly Youth Concessionary Fares Scheme)</v>
      </c>
    </row>
    <row r="746" spans="1:8" s="1" customFormat="1" x14ac:dyDescent="0.25">
      <c r="A746" s="1" t="str">
        <f t="shared" si="12"/>
        <v>RG_212</v>
      </c>
      <c r="B746" s="1" t="s">
        <v>93</v>
      </c>
      <c r="C746" s="1">
        <v>212</v>
      </c>
      <c r="D746" s="1" t="s">
        <v>2077</v>
      </c>
      <c r="F746" s="273" t="str">
        <f>VLOOKUP(D746,Translate!$A$3:$D$1213,3,FALSE)</f>
        <v>Grant Diogelwch ar y Ffyrdd</v>
      </c>
      <c r="G746" s="273" t="str">
        <f>IF(E746="","",VLOOKUP(E746,Translate!$G$3:$H$1208,2,FALSE))</f>
        <v/>
      </c>
      <c r="H746" s="281" t="str">
        <f>IF(FrontPage!$E$3=1,F746&amp;G746,D746&amp;E746)</f>
        <v>Road Safety Grant</v>
      </c>
    </row>
    <row r="747" spans="1:8" s="1" customFormat="1" x14ac:dyDescent="0.25">
      <c r="C747" s="1115">
        <v>212.1</v>
      </c>
      <c r="D747" s="1" t="s">
        <v>3516</v>
      </c>
      <c r="F747" s="273" t="str">
        <f>VLOOKUP(D747,Translate!$A$3:$D$1306,3,FALSE)</f>
        <v>COVID-19 - Cronfa Caledi Brys Sengl Llywodraeth Leol</v>
      </c>
      <c r="G747" s="273" t="str">
        <f>IF(E747="","",VLOOKUP(E747,Translate!$G$3:$H$1208,2,FALSE))</f>
        <v/>
      </c>
      <c r="H747" s="281" t="str">
        <f>IF(FrontPage!$E$3=1,F747&amp;G747,D747&amp;E747)</f>
        <v>COVID-19. Local Government Single Emergency Hardship Fund</v>
      </c>
    </row>
    <row r="748" spans="1:8" s="1" customFormat="1" x14ac:dyDescent="0.25">
      <c r="C748" s="1115">
        <v>212.2</v>
      </c>
      <c r="D748" s="1" t="s">
        <v>3577</v>
      </c>
      <c r="F748" s="273" t="str">
        <f>VLOOKUP(D748,Translate!$A$3:$D$1306,3,FALSE)</f>
        <v>COVID-19 - Cymorth Brys Bws</v>
      </c>
      <c r="G748" s="273" t="str">
        <f>IF(E748="","",VLOOKUP(E748,Translate!$G$3:$H$1208,2,FALSE))</f>
        <v/>
      </c>
      <c r="H748" s="281" t="str">
        <f>IF(FrontPage!$E$3=1,F748&amp;G748,D748&amp;E748)</f>
        <v>COVID-19 - Bus Emergency Support</v>
      </c>
    </row>
    <row r="749" spans="1:8" s="1" customFormat="1" x14ac:dyDescent="0.25">
      <c r="A749" s="1" t="str">
        <f t="shared" si="12"/>
        <v>RG_298</v>
      </c>
      <c r="B749" s="1" t="s">
        <v>93</v>
      </c>
      <c r="C749" s="1">
        <v>298</v>
      </c>
      <c r="D749" s="1" t="s">
        <v>620</v>
      </c>
      <c r="F749" s="273" t="str">
        <f>VLOOKUP(D749,Translate!$A$3:$D$1213,3,FALSE)</f>
        <v>Arall - priffyrdd, ffyrdd a thranfnidiaeth (rhowch fanylion)</v>
      </c>
      <c r="G749" s="273" t="str">
        <f>IF(E749="","",VLOOKUP(E749,Translate!$G$3:$H$1208,2,FALSE))</f>
        <v/>
      </c>
      <c r="H749" s="281" t="str">
        <f>IF(FrontPage!$E$3=1,F749&amp;G749,D749&amp;E749)</f>
        <v>Other highways, roads and transport (please specify)</v>
      </c>
    </row>
    <row r="750" spans="1:8" s="1" customFormat="1" x14ac:dyDescent="0.25">
      <c r="A750" s="1" t="str">
        <f t="shared" si="12"/>
        <v>RG_299</v>
      </c>
      <c r="B750" s="1" t="s">
        <v>93</v>
      </c>
      <c r="C750" s="1">
        <v>299</v>
      </c>
      <c r="D750" s="1" t="s">
        <v>449</v>
      </c>
      <c r="F750" s="273" t="str">
        <f>VLOOKUP(D750,Translate!$A$3:$D$1213,3,FALSE)</f>
        <v>Cyfanswm Priffyrdd, Ffyrdd a Thrafnidiaeth</v>
      </c>
      <c r="G750" s="273" t="str">
        <f>IF(E750="","",VLOOKUP(E750,Translate!$G$3:$H$1208,2,FALSE))</f>
        <v/>
      </c>
      <c r="H750" s="281" t="str">
        <f>IF(FrontPage!$E$3=1,F750&amp;G750,D750&amp;E750)</f>
        <v>Total Highways, Roads and Transport</v>
      </c>
    </row>
    <row r="751" spans="1:8" s="1" customFormat="1" ht="13" x14ac:dyDescent="0.3">
      <c r="A751" s="1" t="str">
        <f t="shared" si="12"/>
        <v>RG_</v>
      </c>
      <c r="B751" s="1" t="s">
        <v>93</v>
      </c>
      <c r="D751" s="34" t="s">
        <v>233</v>
      </c>
      <c r="F751" s="273" t="str">
        <f>VLOOKUP(D751,Translate!$A$3:$D$1213,3,FALSE)</f>
        <v>Gwasanaethau cymdeithasol</v>
      </c>
      <c r="G751" s="273" t="str">
        <f>IF(E751="","",VLOOKUP(E751,Translate!$G$3:$H$1208,2,FALSE))</f>
        <v/>
      </c>
      <c r="H751" s="281" t="str">
        <f>IF(FrontPage!$E$3=1,F751&amp;G751,D751&amp;E751)</f>
        <v>Social Services</v>
      </c>
    </row>
    <row r="752" spans="1:8" s="1" customFormat="1" ht="13" x14ac:dyDescent="0.25">
      <c r="A752" s="1" t="str">
        <f t="shared" si="12"/>
        <v>RG_304</v>
      </c>
      <c r="B752" s="1" t="s">
        <v>93</v>
      </c>
      <c r="C752" s="1">
        <v>304</v>
      </c>
      <c r="D752" s="1" t="s">
        <v>3166</v>
      </c>
      <c r="F752" s="317" t="str">
        <f>VLOOKUP(D752,Translate!$A$3:$D$1213,3,FALSE)</f>
        <v>Teuluoedd yn Gyntaf: wedi'i wario ar wasanaethau cymdeithasol</v>
      </c>
      <c r="G752" s="273" t="str">
        <f>IF(E752="","",VLOOKUP(E752,Translate!$G$3:$H$1208,2,FALSE))</f>
        <v/>
      </c>
      <c r="H752" s="281" t="str">
        <f>IF(FrontPage!$E$3=1,F752&amp;G752,D752&amp;E752)</f>
        <v>Families First (social services)</v>
      </c>
    </row>
    <row r="753" spans="1:8" s="1" customFormat="1" x14ac:dyDescent="0.25">
      <c r="A753" s="1" t="str">
        <f t="shared" si="12"/>
        <v>RG_315</v>
      </c>
      <c r="B753" s="1" t="s">
        <v>93</v>
      </c>
      <c r="C753" s="1">
        <v>315</v>
      </c>
      <c r="D753" s="1" t="s">
        <v>3655</v>
      </c>
      <c r="F753" s="273" t="str">
        <f>VLOOKUP(D753,Translate!$A$3:$D$1213,3,FALSE)</f>
        <v>Gweithlu Gofal Cymdeithasol</v>
      </c>
      <c r="G753" s="273" t="str">
        <f>IF(E753="","",VLOOKUP(E753,Translate!$G$3:$H$1208,2,FALSE))</f>
        <v/>
      </c>
      <c r="H753" s="281" t="str">
        <f>IF(FrontPage!$E$3=1,F753&amp;G753,D753&amp;E753)</f>
        <v>Social Care Workforce</v>
      </c>
    </row>
    <row r="754" spans="1:8" s="1" customFormat="1" ht="25" x14ac:dyDescent="0.25">
      <c r="A754" s="1" t="str">
        <f t="shared" si="12"/>
        <v>RG_318</v>
      </c>
      <c r="B754" s="1" t="s">
        <v>93</v>
      </c>
      <c r="C754" s="1">
        <v>318</v>
      </c>
      <c r="D754" s="1072" t="s">
        <v>3502</v>
      </c>
      <c r="F754" s="1073" t="str">
        <f>VLOOKUP(D754,Translate!$A$3:$D$1213,3,FALSE)</f>
        <v>Grant Cymorth Tai (Cefnogi Pobl yn flaenorol - Gwasanaethau Cymdeithasol)</v>
      </c>
      <c r="G754" s="273" t="str">
        <f>IF(E754="","",VLOOKUP(E754,Translate!$G$3:$H$1208,2,FALSE))</f>
        <v/>
      </c>
      <c r="H754" s="1075" t="str">
        <f>IF(FrontPage!$E$3=1,F754&amp;G754,D754&amp;E754)</f>
        <v>Housing Support Grant (formerly Supporting People - Social Services)</v>
      </c>
    </row>
    <row r="755" spans="1:8" s="1" customFormat="1" x14ac:dyDescent="0.25">
      <c r="A755" s="1" t="str">
        <f t="shared" si="12"/>
        <v>RG_320</v>
      </c>
      <c r="B755" s="1" t="s">
        <v>93</v>
      </c>
      <c r="C755" s="1">
        <v>320</v>
      </c>
      <c r="D755" s="1072" t="s">
        <v>3498</v>
      </c>
      <c r="F755" s="1073" t="str">
        <f>VLOOKUP(D755,Translate!$A$3:$D$1213,3,FALSE)</f>
        <v>Bwrdd Cyfiawnder Ieuenctid</v>
      </c>
      <c r="G755" s="273" t="str">
        <f>IF(E755="","",VLOOKUP(E755,Translate!$G$3:$H$1208,2,FALSE))</f>
        <v/>
      </c>
      <c r="H755" s="281" t="str">
        <f>IF(FrontPage!$E$3=1,F755&amp;G755,D755&amp;E755)</f>
        <v>Youth Justice Board</v>
      </c>
    </row>
    <row r="756" spans="1:8" s="1" customFormat="1" x14ac:dyDescent="0.25">
      <c r="A756" s="1" t="str">
        <f t="shared" si="12"/>
        <v>RG_321</v>
      </c>
      <c r="B756" s="1" t="s">
        <v>93</v>
      </c>
      <c r="C756" s="1">
        <v>321</v>
      </c>
      <c r="D756" s="1" t="s">
        <v>1757</v>
      </c>
      <c r="F756" s="273" t="str">
        <f>VLOOKUP(D756,Translate!$A$3:$D$1213,3,FALSE)</f>
        <v>Dibenion cymunedol (gwasanaethau cymdeithasol)</v>
      </c>
      <c r="G756" s="273" t="str">
        <f>IF(E756="","",VLOOKUP(E756,Translate!$G$3:$H$1208,2,FALSE))</f>
        <v/>
      </c>
      <c r="H756" s="281" t="str">
        <f>IF(FrontPage!$E$3=1,F756&amp;G756,D756&amp;E756)</f>
        <v>Community purposes (social services)</v>
      </c>
    </row>
    <row r="757" spans="1:8" s="1" customFormat="1" x14ac:dyDescent="0.25">
      <c r="A757" s="1" t="str">
        <f t="shared" si="12"/>
        <v>RG_332</v>
      </c>
      <c r="B757" s="1" t="s">
        <v>93</v>
      </c>
      <c r="C757" s="1">
        <v>332</v>
      </c>
      <c r="D757" s="1072" t="s">
        <v>3500</v>
      </c>
      <c r="F757" s="1073" t="str">
        <f>VLOOKUP(D757,Translate!$A$3:$D$1213,3,FALSE)</f>
        <v xml:space="preserve">Cronfa Weithredu ar Gamddefnyddio Sylweddau </v>
      </c>
      <c r="G757" s="273" t="str">
        <f>IF(E757="","",VLOOKUP(E757,Translate!$G$3:$H$1208,2,FALSE))</f>
        <v/>
      </c>
      <c r="H757" s="281" t="str">
        <f>IF(FrontPage!$E$3=1,F757&amp;G757,D757&amp;E757)</f>
        <v>Substance Misuse Action Fund (SMAF)</v>
      </c>
    </row>
    <row r="758" spans="1:8" s="1" customFormat="1" x14ac:dyDescent="0.25">
      <c r="A758" s="1" t="str">
        <f t="shared" si="12"/>
        <v>RG_337</v>
      </c>
      <c r="B758" s="1" t="s">
        <v>93</v>
      </c>
      <c r="C758" s="1">
        <v>337</v>
      </c>
      <c r="D758" s="1" t="s">
        <v>353</v>
      </c>
      <c r="F758" s="273" t="str">
        <f>VLOOKUP(D758,Translate!$A$3:$D$1213,3,FALSE)</f>
        <v>Dechrau'n Deg (gwasanaethau cymdeithasol)</v>
      </c>
      <c r="G758" s="273" t="str">
        <f>IF(E758="","",VLOOKUP(E758,Translate!$G$3:$H$1208,2,FALSE))</f>
        <v/>
      </c>
      <c r="H758" s="281" t="str">
        <f>IF(FrontPage!$E$3=1,F758&amp;G758,D758&amp;E758)</f>
        <v>Flying Start (social services)</v>
      </c>
    </row>
    <row r="759" spans="1:8" s="1" customFormat="1" x14ac:dyDescent="0.25">
      <c r="A759" s="1" t="str">
        <f t="shared" si="12"/>
        <v>RG_330</v>
      </c>
      <c r="B759" s="1" t="s">
        <v>93</v>
      </c>
      <c r="C759" s="1">
        <v>330</v>
      </c>
      <c r="D759" s="1" t="s">
        <v>1728</v>
      </c>
      <c r="F759" s="273" t="str">
        <f>VLOOKUP(D759,Translate!$A$3:$D$1213,3,FALSE)</f>
        <v>Cymunedau yn Gyntaf (gwasanaethau cymdeithasol)</v>
      </c>
      <c r="G759" s="273" t="str">
        <f>IF(E759="","",VLOOKUP(E759,Translate!$G$3:$H$1208,2,FALSE))</f>
        <v/>
      </c>
      <c r="H759" s="281" t="str">
        <f>IF(FrontPage!$E$3=1,F759&amp;G759,D759&amp;E759)</f>
        <v>Communities First (social services)</v>
      </c>
    </row>
    <row r="760" spans="1:8" s="1" customFormat="1" ht="25" x14ac:dyDescent="0.25">
      <c r="A760" s="1" t="str">
        <f t="shared" si="12"/>
        <v>RG_333</v>
      </c>
      <c r="B760" s="1" t="s">
        <v>93</v>
      </c>
      <c r="C760" s="1">
        <v>333</v>
      </c>
      <c r="D760" s="1" t="s">
        <v>1822</v>
      </c>
      <c r="F760" s="273" t="str">
        <f>VLOOKUP(D760,Translate!$A$3:$D$1213,3,FALSE)</f>
        <v>Grant Gwasanaeth Cam-drin Domestig - Cydgysylltwyr Cam-drin Domestig a Chynghorwyr Annibynnol ar Drais Domestig</v>
      </c>
      <c r="G760" s="273" t="str">
        <f>IF(E760="","",VLOOKUP(E760,Translate!$G$3:$H$1208,2,FALSE))</f>
        <v/>
      </c>
      <c r="H760" s="281" t="str">
        <f>IF(FrontPage!$E$3=1,F760&amp;G760,D760&amp;E760)</f>
        <v>Domestic Abuse Service Grant - DAC &amp; IDVA</v>
      </c>
    </row>
    <row r="761" spans="1:8" s="1" customFormat="1" x14ac:dyDescent="0.25">
      <c r="A761" s="1" t="str">
        <f t="shared" si="12"/>
        <v>RG_334</v>
      </c>
      <c r="B761" s="1" t="s">
        <v>93</v>
      </c>
      <c r="C761" s="1">
        <v>334</v>
      </c>
      <c r="D761" s="1" t="s">
        <v>2189</v>
      </c>
      <c r="F761" s="273" t="str">
        <f>VLOOKUP(D761,Translate!$A$3:$D$1213,3,FALSE)</f>
        <v>Cronfa Atal Troseddau Ieuenctid</v>
      </c>
      <c r="G761" s="273" t="str">
        <f>IF(E761="","",VLOOKUP(E761,Translate!$G$3:$H$1208,2,FALSE))</f>
        <v/>
      </c>
      <c r="H761" s="281" t="str">
        <f>IF(FrontPage!$E$3=1,F761&amp;G761,D761&amp;E761)</f>
        <v>Youth Crime Prevention Fund</v>
      </c>
    </row>
    <row r="762" spans="1:8" s="1" customFormat="1" x14ac:dyDescent="0.25">
      <c r="A762" s="1" t="str">
        <f t="shared" si="12"/>
        <v>RG_335</v>
      </c>
      <c r="B762" s="1" t="s">
        <v>93</v>
      </c>
      <c r="C762" s="1">
        <v>335</v>
      </c>
      <c r="D762" s="1" t="s">
        <v>1818</v>
      </c>
      <c r="F762" s="273" t="str">
        <f>VLOOKUP(D762,Translate!$A$3:$D$1213,3,FALSE)</f>
        <v>Cyflawni Trawsnewid</v>
      </c>
      <c r="G762" s="273" t="str">
        <f>IF(E762="","",VLOOKUP(E762,Translate!$G$3:$H$1208,2,FALSE))</f>
        <v/>
      </c>
      <c r="H762" s="281" t="str">
        <f>IF(FrontPage!$E$3=1,F762&amp;G762,D762&amp;E762)</f>
        <v>Delivering Transformation</v>
      </c>
    </row>
    <row r="763" spans="1:8" s="1" customFormat="1" x14ac:dyDescent="0.25">
      <c r="A763" s="1" t="str">
        <f t="shared" si="12"/>
        <v>RG_338</v>
      </c>
      <c r="B763" s="1" t="s">
        <v>93</v>
      </c>
      <c r="C763" s="1">
        <v>338</v>
      </c>
      <c r="D763" s="1" t="s">
        <v>2032</v>
      </c>
      <c r="F763" s="273" t="str">
        <f>VLOOKUP(D763,Translate!$A$3:$D$1213,3,FALSE)</f>
        <v xml:space="preserve">Gofal Plant y Tu Allan i Oriau Ysgol </v>
      </c>
      <c r="G763" s="273" t="str">
        <f>IF(E763="","",VLOOKUP(E763,Translate!$G$3:$H$1208,2,FALSE))</f>
        <v/>
      </c>
      <c r="H763" s="281" t="str">
        <f>IF(FrontPage!$E$3=1,F763&amp;G763,D763&amp;E763)</f>
        <v>Out of School Childcare</v>
      </c>
    </row>
    <row r="764" spans="1:8" s="1" customFormat="1" x14ac:dyDescent="0.25">
      <c r="A764" s="1" t="str">
        <f t="shared" si="12"/>
        <v>RG_342</v>
      </c>
      <c r="B764" s="1" t="s">
        <v>93</v>
      </c>
      <c r="C764" s="1">
        <v>342</v>
      </c>
      <c r="D764" s="1" t="s">
        <v>3213</v>
      </c>
      <c r="F764" s="273" t="str">
        <f>VLOOKUP(D764,Translate!$A$3:$D$1317,3,FALSE)</f>
        <v>Grant Byw'n Annibynnol Cymru</v>
      </c>
      <c r="G764" s="273" t="str">
        <f>IF(E764="","",VLOOKUP(E764,Translate!$G$3:$H$1208,2,FALSE))</f>
        <v/>
      </c>
      <c r="H764" s="281" t="str">
        <f>IF(FrontPage!$E$3=1,F764&amp;G764,D764&amp;E764)</f>
        <v>Welsh Independent Living Grant</v>
      </c>
    </row>
    <row r="765" spans="1:8" s="1" customFormat="1" ht="25" x14ac:dyDescent="0.25">
      <c r="A765" s="1" t="str">
        <f t="shared" ref="A765:A767" si="15">B765&amp;"_"&amp;C765</f>
        <v>RG_343</v>
      </c>
      <c r="B765" s="1" t="s">
        <v>93</v>
      </c>
      <c r="C765" s="1">
        <v>343</v>
      </c>
      <c r="D765" s="1" t="s">
        <v>3333</v>
      </c>
      <c r="F765" s="273" t="s">
        <v>3342</v>
      </c>
      <c r="G765" s="273"/>
      <c r="H765" s="281" t="str">
        <f>IF(FrontPage!$E$3=1,F765&amp;G765,D765&amp;E765)</f>
        <v>Promoting positive engagement for young people (social services)</v>
      </c>
    </row>
    <row r="766" spans="1:8" s="1" customFormat="1" x14ac:dyDescent="0.25">
      <c r="A766" s="1" t="str">
        <f t="shared" si="15"/>
        <v>RG_344</v>
      </c>
      <c r="B766" s="1" t="s">
        <v>93</v>
      </c>
      <c r="C766" s="1">
        <v>344</v>
      </c>
      <c r="D766" s="1" t="s">
        <v>3387</v>
      </c>
      <c r="F766" s="273" t="s">
        <v>3343</v>
      </c>
      <c r="G766" s="273"/>
      <c r="H766" s="281" t="str">
        <f>IF(FrontPage!$E$3=1,F766&amp;G766,D766&amp;E766)</f>
        <v>Communities for work (social services)</v>
      </c>
    </row>
    <row r="767" spans="1:8" s="1" customFormat="1" x14ac:dyDescent="0.25">
      <c r="A767" s="1" t="str">
        <f t="shared" si="15"/>
        <v>RG_345</v>
      </c>
      <c r="B767" s="1" t="s">
        <v>93</v>
      </c>
      <c r="C767" s="1">
        <v>345</v>
      </c>
      <c r="D767" s="1" t="s">
        <v>3335</v>
      </c>
      <c r="F767" s="273" t="s">
        <v>3382</v>
      </c>
      <c r="G767" s="273"/>
      <c r="H767" s="281" t="str">
        <f>IF(FrontPage!$E$3=1,F767&amp;G767,D767&amp;E767)</f>
        <v>Expanding Edge of Care Services</v>
      </c>
    </row>
    <row r="768" spans="1:8" s="1" customFormat="1" x14ac:dyDescent="0.25">
      <c r="A768" s="1" t="str">
        <f t="shared" ref="A768:A771" si="16">B768&amp;"_"&amp;C768</f>
        <v>RG_346</v>
      </c>
      <c r="B768" s="1" t="s">
        <v>93</v>
      </c>
      <c r="C768" s="1">
        <v>346</v>
      </c>
      <c r="D768" s="1" t="s">
        <v>3401</v>
      </c>
      <c r="F768" s="273" t="s">
        <v>3407</v>
      </c>
      <c r="G768" s="273"/>
      <c r="H768" s="281" t="str">
        <f>IF(FrontPage!$E$3=1,F768&amp;G768,D768&amp;E768)</f>
        <v>ChildCare Offer</v>
      </c>
    </row>
    <row r="769" spans="1:16384" s="1" customFormat="1" ht="25" x14ac:dyDescent="0.25">
      <c r="A769" s="1" t="str">
        <f t="shared" si="16"/>
        <v>RG_347</v>
      </c>
      <c r="B769" s="1" t="s">
        <v>93</v>
      </c>
      <c r="C769" s="1">
        <v>347</v>
      </c>
      <c r="D769" s="1072" t="s">
        <v>3513</v>
      </c>
      <c r="F769" s="273" t="str">
        <f>VLOOKUP(D769,Translate!$A$3:$D$1213,3,FALSE)</f>
        <v>Grant Plant a Chymunedau (Ariannu Hyblyg yn flaenorol - gwasanaethau cymdeithasol)</v>
      </c>
      <c r="G769" s="273"/>
      <c r="H769" s="281" t="str">
        <f>IF(FrontPage!$E$3=1,F769&amp;G769,D769&amp;E769)</f>
        <v>Children and Communities Grant (formerly Flexible Funding - social services)</v>
      </c>
    </row>
    <row r="770" spans="1:16384" s="1" customFormat="1" x14ac:dyDescent="0.25">
      <c r="A770" s="1" t="str">
        <f t="shared" si="16"/>
        <v>RG_348</v>
      </c>
      <c r="B770" s="1" t="s">
        <v>93</v>
      </c>
      <c r="C770" s="1">
        <v>348</v>
      </c>
      <c r="D770" s="1072" t="s">
        <v>3655</v>
      </c>
      <c r="F770" s="1073" t="str">
        <f>VLOOKUP(D770,Translate!$A$3:$D$1213,3,FALSE)</f>
        <v>Gweithlu Gofal Cymdeithasol</v>
      </c>
      <c r="G770" s="273"/>
      <c r="H770" s="281" t="str">
        <f>IF(FrontPage!$E$3=1,F770&amp;G770,D770&amp;E770)</f>
        <v>Social Care Workforce</v>
      </c>
    </row>
    <row r="771" spans="1:16384" s="1" customFormat="1" x14ac:dyDescent="0.25">
      <c r="A771" s="1" t="str">
        <f t="shared" si="16"/>
        <v>RG_349</v>
      </c>
      <c r="B771" s="1" t="s">
        <v>93</v>
      </c>
      <c r="C771" s="1">
        <v>349</v>
      </c>
      <c r="D771" s="1072" t="s">
        <v>3486</v>
      </c>
      <c r="F771" s="1073" t="str">
        <f>VLOOKUP(D771,Translate!$A$3:$D$1305,3,FALSE)</f>
        <v>Grant Cymorth Tai - (gwasanaethau cymdeithasol)</v>
      </c>
      <c r="G771" s="273"/>
      <c r="H771" s="281" t="str">
        <f>IF(FrontPage!$E$3=1,F771&amp;G771,D771&amp;E771)</f>
        <v>Housing Support Grant - (social services)</v>
      </c>
    </row>
    <row r="772" spans="1:16384" s="1" customFormat="1" x14ac:dyDescent="0.25">
      <c r="C772" s="1115">
        <v>349.1</v>
      </c>
      <c r="D772" s="1072" t="s">
        <v>3574</v>
      </c>
      <c r="F772" s="1073" t="str">
        <f>VLOOKUP(D772,Translate!$A$3:$D$1305,3,FALSE)</f>
        <v>Cronfa Trawsnewid</v>
      </c>
      <c r="G772" s="273"/>
      <c r="H772" s="281" t="str">
        <f>IF(FrontPage!$E$3=1,F772&amp;G772,D772&amp;E772)</f>
        <v>Transformation Fund</v>
      </c>
    </row>
    <row r="773" spans="1:16384" s="1" customFormat="1" x14ac:dyDescent="0.25">
      <c r="A773" s="1126"/>
      <c r="B773" s="1127"/>
      <c r="C773" s="1126">
        <v>349.2</v>
      </c>
      <c r="D773" s="1127" t="s">
        <v>3622</v>
      </c>
      <c r="E773" s="1126"/>
      <c r="F773" s="1073" t="str">
        <f>VLOOKUP(D773,Translate!$A$3:$D$1305,3,FALSE)</f>
        <v>Pwysau gofal cymdeithasol Llywodraeth Leol</v>
      </c>
      <c r="G773" s="273"/>
      <c r="H773" s="281" t="str">
        <f>IF(FrontPage!$E$3=1,F773&amp;G773,D773&amp;E773)</f>
        <v xml:space="preserve">Local Government social care pressures </v>
      </c>
      <c r="I773" s="1126"/>
      <c r="J773" s="1127"/>
      <c r="K773" s="1126"/>
      <c r="L773" s="1127"/>
      <c r="M773" s="1126"/>
      <c r="N773" s="1127"/>
      <c r="O773" s="1126"/>
      <c r="P773" s="1127"/>
      <c r="Q773" s="1126"/>
      <c r="R773" s="1127"/>
      <c r="S773" s="1126"/>
      <c r="T773" s="1127"/>
      <c r="U773" s="1126"/>
      <c r="V773" s="1127"/>
      <c r="W773" s="1126"/>
      <c r="X773" s="1127"/>
      <c r="Y773" s="1126"/>
      <c r="Z773" s="1127"/>
      <c r="AA773" s="1126"/>
      <c r="AB773" s="1127"/>
      <c r="AC773" s="1126"/>
      <c r="AD773" s="1127"/>
      <c r="AE773" s="1126"/>
      <c r="AF773" s="1127"/>
      <c r="AG773" s="1126"/>
      <c r="AH773" s="1127"/>
      <c r="AI773" s="1126"/>
      <c r="AJ773" s="1127"/>
      <c r="AK773" s="1126"/>
      <c r="AL773" s="1127"/>
      <c r="AM773" s="1126"/>
      <c r="AN773" s="1127"/>
      <c r="AO773" s="1126"/>
      <c r="AP773" s="1127"/>
      <c r="AQ773" s="1126"/>
      <c r="AR773" s="1127"/>
      <c r="AS773" s="1126"/>
      <c r="AT773" s="1127"/>
      <c r="AU773" s="1126"/>
      <c r="AV773" s="1127"/>
      <c r="AW773" s="1126"/>
      <c r="AX773" s="1127"/>
      <c r="AY773" s="1126"/>
      <c r="AZ773" s="1127"/>
      <c r="BA773" s="1126"/>
      <c r="BB773" s="1127"/>
      <c r="BC773" s="1126"/>
      <c r="BD773" s="1127"/>
      <c r="BE773" s="1126"/>
      <c r="BF773" s="1127"/>
      <c r="BG773" s="1126"/>
      <c r="BH773" s="1127"/>
      <c r="BI773" s="1126"/>
      <c r="BJ773" s="1127"/>
      <c r="BK773" s="1126"/>
      <c r="BL773" s="1127"/>
      <c r="BM773" s="1126"/>
      <c r="BN773" s="1127"/>
      <c r="BO773" s="1126"/>
      <c r="BP773" s="1127"/>
      <c r="BQ773" s="1126"/>
      <c r="BR773" s="1127"/>
      <c r="BS773" s="1126"/>
      <c r="BT773" s="1127"/>
      <c r="BU773" s="1126"/>
      <c r="BV773" s="1127"/>
      <c r="BW773" s="1126"/>
      <c r="BX773" s="1127"/>
      <c r="BY773" s="1126"/>
      <c r="BZ773" s="1127"/>
      <c r="CA773" s="1126"/>
      <c r="CB773" s="1127"/>
      <c r="CC773" s="1126"/>
      <c r="CD773" s="1127"/>
      <c r="CE773" s="1126"/>
      <c r="CF773" s="1127"/>
      <c r="CG773" s="1126"/>
      <c r="CH773" s="1127"/>
      <c r="CI773" s="1126"/>
      <c r="CJ773" s="1127"/>
      <c r="CK773" s="1126"/>
      <c r="CL773" s="1127"/>
      <c r="CM773" s="1126"/>
      <c r="CN773" s="1127"/>
      <c r="CO773" s="1126"/>
      <c r="CP773" s="1127"/>
      <c r="CQ773" s="1126"/>
      <c r="CR773" s="1127"/>
      <c r="CS773" s="1126"/>
      <c r="CT773" s="1127"/>
      <c r="CU773" s="1126"/>
      <c r="CV773" s="1127"/>
      <c r="CW773" s="1126"/>
      <c r="CX773" s="1127"/>
      <c r="CY773" s="1126"/>
      <c r="CZ773" s="1127"/>
      <c r="DA773" s="1126"/>
      <c r="DB773" s="1127"/>
      <c r="DC773" s="1126"/>
      <c r="DD773" s="1127"/>
      <c r="DE773" s="1126"/>
      <c r="DF773" s="1127"/>
      <c r="DG773" s="1126"/>
      <c r="DH773" s="1127"/>
      <c r="DI773" s="1126"/>
      <c r="DJ773" s="1127"/>
      <c r="DK773" s="1126"/>
      <c r="DL773" s="1127"/>
      <c r="DM773" s="1126"/>
      <c r="DN773" s="1127"/>
      <c r="DO773" s="1126"/>
      <c r="DP773" s="1127"/>
      <c r="DQ773" s="1126"/>
      <c r="DR773" s="1127"/>
      <c r="DS773" s="1126"/>
      <c r="DT773" s="1127"/>
      <c r="DU773" s="1126"/>
      <c r="DV773" s="1127"/>
      <c r="DW773" s="1126"/>
      <c r="DX773" s="1127"/>
      <c r="DY773" s="1126"/>
      <c r="DZ773" s="1127"/>
      <c r="EA773" s="1126"/>
      <c r="EB773" s="1127"/>
      <c r="EC773" s="1126"/>
      <c r="ED773" s="1127"/>
      <c r="EE773" s="1126"/>
      <c r="EF773" s="1127"/>
      <c r="EG773" s="1126"/>
      <c r="EH773" s="1127"/>
      <c r="EI773" s="1126"/>
      <c r="EJ773" s="1127"/>
      <c r="EK773" s="1126"/>
      <c r="EL773" s="1127"/>
      <c r="EM773" s="1126"/>
      <c r="EN773" s="1127"/>
      <c r="EO773" s="1126"/>
      <c r="EP773" s="1127"/>
      <c r="EQ773" s="1126"/>
      <c r="ER773" s="1127"/>
      <c r="ES773" s="1126"/>
      <c r="ET773" s="1127"/>
      <c r="EU773" s="1126"/>
      <c r="EV773" s="1127"/>
      <c r="EW773" s="1126"/>
      <c r="EX773" s="1127"/>
      <c r="EY773" s="1126"/>
      <c r="EZ773" s="1127"/>
      <c r="FA773" s="1126"/>
      <c r="FB773" s="1127"/>
      <c r="FC773" s="1126"/>
      <c r="FD773" s="1127"/>
      <c r="FE773" s="1126"/>
      <c r="FF773" s="1127"/>
      <c r="FG773" s="1126"/>
      <c r="FH773" s="1127"/>
      <c r="FI773" s="1126"/>
      <c r="FJ773" s="1127"/>
      <c r="FK773" s="1126"/>
      <c r="FL773" s="1127"/>
      <c r="FM773" s="1126"/>
      <c r="FN773" s="1127"/>
      <c r="FO773" s="1126"/>
      <c r="FP773" s="1127"/>
      <c r="FQ773" s="1126"/>
      <c r="FR773" s="1127"/>
      <c r="FS773" s="1126"/>
      <c r="FT773" s="1127"/>
      <c r="FU773" s="1126"/>
      <c r="FV773" s="1127"/>
      <c r="FW773" s="1126"/>
      <c r="FX773" s="1127"/>
      <c r="FY773" s="1126"/>
      <c r="FZ773" s="1127"/>
      <c r="GA773" s="1126"/>
      <c r="GB773" s="1127"/>
      <c r="GC773" s="1126"/>
      <c r="GD773" s="1127"/>
      <c r="GE773" s="1126"/>
      <c r="GF773" s="1127"/>
      <c r="GG773" s="1126"/>
      <c r="GH773" s="1127"/>
      <c r="GI773" s="1126"/>
      <c r="GJ773" s="1127"/>
      <c r="GK773" s="1126"/>
      <c r="GL773" s="1127"/>
      <c r="GM773" s="1126"/>
      <c r="GN773" s="1127"/>
      <c r="GO773" s="1126"/>
      <c r="GP773" s="1127"/>
      <c r="GQ773" s="1126"/>
      <c r="GR773" s="1127"/>
      <c r="GS773" s="1126"/>
      <c r="GT773" s="1127"/>
      <c r="GU773" s="1126"/>
      <c r="GV773" s="1127"/>
      <c r="GW773" s="1126"/>
      <c r="GX773" s="1127"/>
      <c r="GY773" s="1126"/>
      <c r="GZ773" s="1127"/>
      <c r="HA773" s="1126"/>
      <c r="HB773" s="1127"/>
      <c r="HC773" s="1126"/>
      <c r="HD773" s="1127"/>
      <c r="HE773" s="1126"/>
      <c r="HF773" s="1127"/>
      <c r="HG773" s="1126"/>
      <c r="HH773" s="1127"/>
      <c r="HI773" s="1126"/>
      <c r="HJ773" s="1127"/>
      <c r="HK773" s="1126"/>
      <c r="HL773" s="1127"/>
      <c r="HM773" s="1126"/>
      <c r="HN773" s="1127"/>
      <c r="HO773" s="1126"/>
      <c r="HP773" s="1127"/>
      <c r="HQ773" s="1126"/>
      <c r="HR773" s="1127"/>
      <c r="HS773" s="1126"/>
      <c r="HT773" s="1127"/>
      <c r="HU773" s="1126"/>
      <c r="HV773" s="1127"/>
      <c r="HW773" s="1126"/>
      <c r="HX773" s="1127"/>
      <c r="HY773" s="1126"/>
      <c r="HZ773" s="1127"/>
      <c r="IA773" s="1126"/>
      <c r="IB773" s="1127"/>
      <c r="IC773" s="1126"/>
      <c r="ID773" s="1127"/>
      <c r="IE773" s="1126"/>
      <c r="IF773" s="1127"/>
      <c r="IG773" s="1126"/>
      <c r="IH773" s="1127"/>
      <c r="II773" s="1126"/>
      <c r="IJ773" s="1127"/>
      <c r="IK773" s="1126"/>
      <c r="IL773" s="1127"/>
      <c r="IM773" s="1126"/>
      <c r="IN773" s="1127"/>
      <c r="IO773" s="1126"/>
      <c r="IP773" s="1127"/>
      <c r="IQ773" s="1126"/>
      <c r="IR773" s="1127"/>
      <c r="IS773" s="1126"/>
      <c r="IT773" s="1127"/>
      <c r="IU773" s="1126"/>
      <c r="IV773" s="1127"/>
      <c r="IW773" s="1126"/>
      <c r="IX773" s="1127"/>
      <c r="IY773" s="1126"/>
      <c r="IZ773" s="1127"/>
      <c r="JA773" s="1126"/>
      <c r="JB773" s="1127"/>
      <c r="JC773" s="1126"/>
      <c r="JD773" s="1127"/>
      <c r="JE773" s="1126"/>
      <c r="JF773" s="1127"/>
      <c r="JG773" s="1126"/>
      <c r="JH773" s="1127"/>
      <c r="JI773" s="1126"/>
      <c r="JJ773" s="1127"/>
      <c r="JK773" s="1126"/>
      <c r="JL773" s="1127"/>
      <c r="JM773" s="1126"/>
      <c r="JN773" s="1127"/>
      <c r="JO773" s="1126"/>
      <c r="JP773" s="1127"/>
      <c r="JQ773" s="1126"/>
      <c r="JR773" s="1127"/>
      <c r="JS773" s="1126"/>
      <c r="JT773" s="1127"/>
      <c r="JU773" s="1126"/>
      <c r="JV773" s="1127"/>
      <c r="JW773" s="1126"/>
      <c r="JX773" s="1127"/>
      <c r="JY773" s="1126"/>
      <c r="JZ773" s="1127"/>
      <c r="KA773" s="1126"/>
      <c r="KB773" s="1127"/>
      <c r="KC773" s="1126"/>
      <c r="KD773" s="1127"/>
      <c r="KE773" s="1126"/>
      <c r="KF773" s="1127"/>
      <c r="KG773" s="1126"/>
      <c r="KH773" s="1127"/>
      <c r="KI773" s="1126"/>
      <c r="KJ773" s="1127"/>
      <c r="KK773" s="1126"/>
      <c r="KL773" s="1127"/>
      <c r="KM773" s="1126"/>
      <c r="KN773" s="1127"/>
      <c r="KO773" s="1126"/>
      <c r="KP773" s="1127"/>
      <c r="KQ773" s="1126"/>
      <c r="KR773" s="1127"/>
      <c r="KS773" s="1126"/>
      <c r="KT773" s="1127"/>
      <c r="KU773" s="1126"/>
      <c r="KV773" s="1127"/>
      <c r="KW773" s="1126"/>
      <c r="KX773" s="1127"/>
      <c r="KY773" s="1126"/>
      <c r="KZ773" s="1127"/>
      <c r="LA773" s="1126"/>
      <c r="LB773" s="1127"/>
      <c r="LC773" s="1126"/>
      <c r="LD773" s="1127"/>
      <c r="LE773" s="1126"/>
      <c r="LF773" s="1127"/>
      <c r="LG773" s="1126"/>
      <c r="LH773" s="1127"/>
      <c r="LI773" s="1126"/>
      <c r="LJ773" s="1127"/>
      <c r="LK773" s="1126"/>
      <c r="LL773" s="1127"/>
      <c r="LM773" s="1126"/>
      <c r="LN773" s="1127"/>
      <c r="LO773" s="1126"/>
      <c r="LP773" s="1127"/>
      <c r="LQ773" s="1126"/>
      <c r="LR773" s="1127"/>
      <c r="LS773" s="1126"/>
      <c r="LT773" s="1127"/>
      <c r="LU773" s="1126"/>
      <c r="LV773" s="1127"/>
      <c r="LW773" s="1126"/>
      <c r="LX773" s="1127"/>
      <c r="LY773" s="1126"/>
      <c r="LZ773" s="1127"/>
      <c r="MA773" s="1126"/>
      <c r="MB773" s="1127"/>
      <c r="MC773" s="1126"/>
      <c r="MD773" s="1127"/>
      <c r="ME773" s="1126"/>
      <c r="MF773" s="1127"/>
      <c r="MG773" s="1126"/>
      <c r="MH773" s="1127"/>
      <c r="MI773" s="1126"/>
      <c r="MJ773" s="1127"/>
      <c r="MK773" s="1126"/>
      <c r="ML773" s="1127"/>
      <c r="MM773" s="1126"/>
      <c r="MN773" s="1127"/>
      <c r="MO773" s="1126"/>
      <c r="MP773" s="1127"/>
      <c r="MQ773" s="1126"/>
      <c r="MR773" s="1127"/>
      <c r="MS773" s="1126"/>
      <c r="MT773" s="1127"/>
      <c r="MU773" s="1126"/>
      <c r="MV773" s="1127"/>
      <c r="MW773" s="1126"/>
      <c r="MX773" s="1127"/>
      <c r="MY773" s="1126"/>
      <c r="MZ773" s="1127"/>
      <c r="NA773" s="1126"/>
      <c r="NB773" s="1127"/>
      <c r="NC773" s="1126"/>
      <c r="ND773" s="1127"/>
      <c r="NE773" s="1126"/>
      <c r="NF773" s="1127"/>
      <c r="NG773" s="1126"/>
      <c r="NH773" s="1127"/>
      <c r="NI773" s="1126"/>
      <c r="NJ773" s="1127"/>
      <c r="NK773" s="1126"/>
      <c r="NL773" s="1127"/>
      <c r="NM773" s="1126"/>
      <c r="NN773" s="1127"/>
      <c r="NO773" s="1126"/>
      <c r="NP773" s="1127"/>
      <c r="NQ773" s="1126"/>
      <c r="NR773" s="1127"/>
      <c r="NS773" s="1126"/>
      <c r="NT773" s="1127"/>
      <c r="NU773" s="1126"/>
      <c r="NV773" s="1127"/>
      <c r="NW773" s="1126"/>
      <c r="NX773" s="1127"/>
      <c r="NY773" s="1126"/>
      <c r="NZ773" s="1127"/>
      <c r="OA773" s="1126"/>
      <c r="OB773" s="1127"/>
      <c r="OC773" s="1126"/>
      <c r="OD773" s="1127"/>
      <c r="OE773" s="1126"/>
      <c r="OF773" s="1127"/>
      <c r="OG773" s="1126"/>
      <c r="OH773" s="1127"/>
      <c r="OI773" s="1126"/>
      <c r="OJ773" s="1127"/>
      <c r="OK773" s="1126"/>
      <c r="OL773" s="1127"/>
      <c r="OM773" s="1126"/>
      <c r="ON773" s="1127"/>
      <c r="OO773" s="1126"/>
      <c r="OP773" s="1127"/>
      <c r="OQ773" s="1126"/>
      <c r="OR773" s="1127"/>
      <c r="OS773" s="1126"/>
      <c r="OT773" s="1127"/>
      <c r="OU773" s="1126"/>
      <c r="OV773" s="1127"/>
      <c r="OW773" s="1126"/>
      <c r="OX773" s="1127"/>
      <c r="OY773" s="1126"/>
      <c r="OZ773" s="1127"/>
      <c r="PA773" s="1126"/>
      <c r="PB773" s="1127"/>
      <c r="PC773" s="1126"/>
      <c r="PD773" s="1127"/>
      <c r="PE773" s="1126"/>
      <c r="PF773" s="1127"/>
      <c r="PG773" s="1126"/>
      <c r="PH773" s="1127"/>
      <c r="PI773" s="1126"/>
      <c r="PJ773" s="1127"/>
      <c r="PK773" s="1126"/>
      <c r="PL773" s="1127"/>
      <c r="PM773" s="1126"/>
      <c r="PN773" s="1127"/>
      <c r="PO773" s="1126"/>
      <c r="PP773" s="1127"/>
      <c r="PQ773" s="1126"/>
      <c r="PR773" s="1127"/>
      <c r="PS773" s="1126"/>
      <c r="PT773" s="1127"/>
      <c r="PU773" s="1126"/>
      <c r="PV773" s="1127"/>
      <c r="PW773" s="1126"/>
      <c r="PX773" s="1127"/>
      <c r="PY773" s="1126"/>
      <c r="PZ773" s="1127"/>
      <c r="QA773" s="1126"/>
      <c r="QB773" s="1127"/>
      <c r="QC773" s="1126"/>
      <c r="QD773" s="1127"/>
      <c r="QE773" s="1126"/>
      <c r="QF773" s="1127"/>
      <c r="QG773" s="1126"/>
      <c r="QH773" s="1127"/>
      <c r="QI773" s="1126"/>
      <c r="QJ773" s="1127"/>
      <c r="QK773" s="1126"/>
      <c r="QL773" s="1127"/>
      <c r="QM773" s="1126"/>
      <c r="QN773" s="1127"/>
      <c r="QO773" s="1126"/>
      <c r="QP773" s="1127"/>
      <c r="QQ773" s="1126"/>
      <c r="QR773" s="1127"/>
      <c r="QS773" s="1126"/>
      <c r="QT773" s="1127"/>
      <c r="QU773" s="1126"/>
      <c r="QV773" s="1127"/>
      <c r="QW773" s="1126"/>
      <c r="QX773" s="1127"/>
      <c r="QY773" s="1126"/>
      <c r="QZ773" s="1127"/>
      <c r="RA773" s="1126"/>
      <c r="RB773" s="1127"/>
      <c r="RC773" s="1126"/>
      <c r="RD773" s="1127"/>
      <c r="RE773" s="1126"/>
      <c r="RF773" s="1127"/>
      <c r="RG773" s="1126"/>
      <c r="RH773" s="1127"/>
      <c r="RI773" s="1126"/>
      <c r="RJ773" s="1127"/>
      <c r="RK773" s="1126"/>
      <c r="RL773" s="1127"/>
      <c r="RM773" s="1126"/>
      <c r="RN773" s="1127"/>
      <c r="RO773" s="1126"/>
      <c r="RP773" s="1127"/>
      <c r="RQ773" s="1126"/>
      <c r="RR773" s="1127"/>
      <c r="RS773" s="1126"/>
      <c r="RT773" s="1127"/>
      <c r="RU773" s="1126"/>
      <c r="RV773" s="1127"/>
      <c r="RW773" s="1126"/>
      <c r="RX773" s="1127"/>
      <c r="RY773" s="1126"/>
      <c r="RZ773" s="1127"/>
      <c r="SA773" s="1126"/>
      <c r="SB773" s="1127"/>
      <c r="SC773" s="1126"/>
      <c r="SD773" s="1127"/>
      <c r="SE773" s="1126"/>
      <c r="SF773" s="1127"/>
      <c r="SG773" s="1126"/>
      <c r="SH773" s="1127"/>
      <c r="SI773" s="1126"/>
      <c r="SJ773" s="1127"/>
      <c r="SK773" s="1126"/>
      <c r="SL773" s="1127"/>
      <c r="SM773" s="1126"/>
      <c r="SN773" s="1127"/>
      <c r="SO773" s="1126"/>
      <c r="SP773" s="1127"/>
      <c r="SQ773" s="1126"/>
      <c r="SR773" s="1127"/>
      <c r="SS773" s="1126"/>
      <c r="ST773" s="1127"/>
      <c r="SU773" s="1126"/>
      <c r="SV773" s="1127"/>
      <c r="SW773" s="1126"/>
      <c r="SX773" s="1127"/>
      <c r="SY773" s="1126"/>
      <c r="SZ773" s="1127"/>
      <c r="TA773" s="1126"/>
      <c r="TB773" s="1127"/>
      <c r="TC773" s="1126"/>
      <c r="TD773" s="1127"/>
      <c r="TE773" s="1126"/>
      <c r="TF773" s="1127"/>
      <c r="TG773" s="1126"/>
      <c r="TH773" s="1127"/>
      <c r="TI773" s="1126"/>
      <c r="TJ773" s="1127"/>
      <c r="TK773" s="1126"/>
      <c r="TL773" s="1127"/>
      <c r="TM773" s="1126"/>
      <c r="TN773" s="1127"/>
      <c r="TO773" s="1126"/>
      <c r="TP773" s="1127"/>
      <c r="TQ773" s="1126"/>
      <c r="TR773" s="1127"/>
      <c r="TS773" s="1126"/>
      <c r="TT773" s="1127"/>
      <c r="TU773" s="1126"/>
      <c r="TV773" s="1127"/>
      <c r="TW773" s="1126"/>
      <c r="TX773" s="1127"/>
      <c r="TY773" s="1126"/>
      <c r="TZ773" s="1127"/>
      <c r="UA773" s="1126"/>
      <c r="UB773" s="1127"/>
      <c r="UC773" s="1126"/>
      <c r="UD773" s="1127"/>
      <c r="UE773" s="1126"/>
      <c r="UF773" s="1127"/>
      <c r="UG773" s="1126"/>
      <c r="UH773" s="1127"/>
      <c r="UI773" s="1126"/>
      <c r="UJ773" s="1127"/>
      <c r="UK773" s="1126"/>
      <c r="UL773" s="1127"/>
      <c r="UM773" s="1126"/>
      <c r="UN773" s="1127"/>
      <c r="UO773" s="1126"/>
      <c r="UP773" s="1127"/>
      <c r="UQ773" s="1126"/>
      <c r="UR773" s="1127"/>
      <c r="US773" s="1126"/>
      <c r="UT773" s="1127"/>
      <c r="UU773" s="1126"/>
      <c r="UV773" s="1127"/>
      <c r="UW773" s="1126"/>
      <c r="UX773" s="1127"/>
      <c r="UY773" s="1126"/>
      <c r="UZ773" s="1127"/>
      <c r="VA773" s="1126"/>
      <c r="VB773" s="1127"/>
      <c r="VC773" s="1126"/>
      <c r="VD773" s="1127"/>
      <c r="VE773" s="1126"/>
      <c r="VF773" s="1127"/>
      <c r="VG773" s="1126"/>
      <c r="VH773" s="1127"/>
      <c r="VI773" s="1126"/>
      <c r="VJ773" s="1127"/>
      <c r="VK773" s="1126"/>
      <c r="VL773" s="1127"/>
      <c r="VM773" s="1126"/>
      <c r="VN773" s="1127"/>
      <c r="VO773" s="1126"/>
      <c r="VP773" s="1127"/>
      <c r="VQ773" s="1126"/>
      <c r="VR773" s="1127"/>
      <c r="VS773" s="1126"/>
      <c r="VT773" s="1127"/>
      <c r="VU773" s="1126"/>
      <c r="VV773" s="1127"/>
      <c r="VW773" s="1126"/>
      <c r="VX773" s="1127"/>
      <c r="VY773" s="1126"/>
      <c r="VZ773" s="1127"/>
      <c r="WA773" s="1126"/>
      <c r="WB773" s="1127"/>
      <c r="WC773" s="1126"/>
      <c r="WD773" s="1127"/>
      <c r="WE773" s="1126"/>
      <c r="WF773" s="1127"/>
      <c r="WG773" s="1126"/>
      <c r="WH773" s="1127"/>
      <c r="WI773" s="1126"/>
      <c r="WJ773" s="1127"/>
      <c r="WK773" s="1126"/>
      <c r="WL773" s="1127"/>
      <c r="WM773" s="1126"/>
      <c r="WN773" s="1127"/>
      <c r="WO773" s="1126"/>
      <c r="WP773" s="1127"/>
      <c r="WQ773" s="1126"/>
      <c r="WR773" s="1127"/>
      <c r="WS773" s="1126"/>
      <c r="WT773" s="1127"/>
      <c r="WU773" s="1126"/>
      <c r="WV773" s="1127"/>
      <c r="WW773" s="1126"/>
      <c r="WX773" s="1127"/>
      <c r="WY773" s="1126"/>
      <c r="WZ773" s="1127"/>
      <c r="XA773" s="1126"/>
      <c r="XB773" s="1127"/>
      <c r="XC773" s="1126"/>
      <c r="XD773" s="1127"/>
      <c r="XE773" s="1126"/>
      <c r="XF773" s="1127"/>
      <c r="XG773" s="1126"/>
      <c r="XH773" s="1127"/>
      <c r="XI773" s="1126"/>
      <c r="XJ773" s="1127"/>
      <c r="XK773" s="1126"/>
      <c r="XL773" s="1127"/>
      <c r="XM773" s="1126"/>
      <c r="XN773" s="1127"/>
      <c r="XO773" s="1126"/>
      <c r="XP773" s="1127"/>
      <c r="XQ773" s="1126"/>
      <c r="XR773" s="1127"/>
      <c r="XS773" s="1126"/>
      <c r="XT773" s="1127"/>
      <c r="XU773" s="1126"/>
      <c r="XV773" s="1127"/>
      <c r="XW773" s="1126"/>
      <c r="XX773" s="1127"/>
      <c r="XY773" s="1126"/>
      <c r="XZ773" s="1127"/>
      <c r="YA773" s="1126"/>
      <c r="YB773" s="1127"/>
      <c r="YC773" s="1126"/>
      <c r="YD773" s="1127"/>
      <c r="YE773" s="1126"/>
      <c r="YF773" s="1127"/>
      <c r="YG773" s="1126"/>
      <c r="YH773" s="1127"/>
      <c r="YI773" s="1126"/>
      <c r="YJ773" s="1127"/>
      <c r="YK773" s="1126"/>
      <c r="YL773" s="1127"/>
      <c r="YM773" s="1126"/>
      <c r="YN773" s="1127"/>
      <c r="YO773" s="1126"/>
      <c r="YP773" s="1127"/>
      <c r="YQ773" s="1126"/>
      <c r="YR773" s="1127"/>
      <c r="YS773" s="1126"/>
      <c r="YT773" s="1127"/>
      <c r="YU773" s="1126"/>
      <c r="YV773" s="1127"/>
      <c r="YW773" s="1126"/>
      <c r="YX773" s="1127"/>
      <c r="YY773" s="1126"/>
      <c r="YZ773" s="1127"/>
      <c r="ZA773" s="1126"/>
      <c r="ZB773" s="1127"/>
      <c r="ZC773" s="1126"/>
      <c r="ZD773" s="1127"/>
      <c r="ZE773" s="1126"/>
      <c r="ZF773" s="1127"/>
      <c r="ZG773" s="1126"/>
      <c r="ZH773" s="1127"/>
      <c r="ZI773" s="1126"/>
      <c r="ZJ773" s="1127"/>
      <c r="ZK773" s="1126"/>
      <c r="ZL773" s="1127"/>
      <c r="ZM773" s="1126"/>
      <c r="ZN773" s="1127"/>
      <c r="ZO773" s="1126"/>
      <c r="ZP773" s="1127"/>
      <c r="ZQ773" s="1126"/>
      <c r="ZR773" s="1127"/>
      <c r="ZS773" s="1126"/>
      <c r="ZT773" s="1127"/>
      <c r="ZU773" s="1126"/>
      <c r="ZV773" s="1127"/>
      <c r="ZW773" s="1126"/>
      <c r="ZX773" s="1127"/>
      <c r="ZY773" s="1126"/>
      <c r="ZZ773" s="1127"/>
      <c r="AAA773" s="1126"/>
      <c r="AAB773" s="1127"/>
      <c r="AAC773" s="1126"/>
      <c r="AAD773" s="1127"/>
      <c r="AAE773" s="1126"/>
      <c r="AAF773" s="1127"/>
      <c r="AAG773" s="1126"/>
      <c r="AAH773" s="1127"/>
      <c r="AAI773" s="1126"/>
      <c r="AAJ773" s="1127"/>
      <c r="AAK773" s="1126"/>
      <c r="AAL773" s="1127"/>
      <c r="AAM773" s="1126"/>
      <c r="AAN773" s="1127"/>
      <c r="AAO773" s="1126"/>
      <c r="AAP773" s="1127"/>
      <c r="AAQ773" s="1126"/>
      <c r="AAR773" s="1127"/>
      <c r="AAS773" s="1126"/>
      <c r="AAT773" s="1127"/>
      <c r="AAU773" s="1126"/>
      <c r="AAV773" s="1127"/>
      <c r="AAW773" s="1126"/>
      <c r="AAX773" s="1127"/>
      <c r="AAY773" s="1126"/>
      <c r="AAZ773" s="1127"/>
      <c r="ABA773" s="1126"/>
      <c r="ABB773" s="1127"/>
      <c r="ABC773" s="1126"/>
      <c r="ABD773" s="1127"/>
      <c r="ABE773" s="1126"/>
      <c r="ABF773" s="1127"/>
      <c r="ABG773" s="1126"/>
      <c r="ABH773" s="1127"/>
      <c r="ABI773" s="1126"/>
      <c r="ABJ773" s="1127"/>
      <c r="ABK773" s="1126"/>
      <c r="ABL773" s="1127"/>
      <c r="ABM773" s="1126"/>
      <c r="ABN773" s="1127"/>
      <c r="ABO773" s="1126"/>
      <c r="ABP773" s="1127"/>
      <c r="ABQ773" s="1126"/>
      <c r="ABR773" s="1127"/>
      <c r="ABS773" s="1126"/>
      <c r="ABT773" s="1127"/>
      <c r="ABU773" s="1126"/>
      <c r="ABV773" s="1127"/>
      <c r="ABW773" s="1126"/>
      <c r="ABX773" s="1127"/>
      <c r="ABY773" s="1126"/>
      <c r="ABZ773" s="1127"/>
      <c r="ACA773" s="1126"/>
      <c r="ACB773" s="1127"/>
      <c r="ACC773" s="1126"/>
      <c r="ACD773" s="1127"/>
      <c r="ACE773" s="1126"/>
      <c r="ACF773" s="1127"/>
      <c r="ACG773" s="1126"/>
      <c r="ACH773" s="1127"/>
      <c r="ACI773" s="1126"/>
      <c r="ACJ773" s="1127"/>
      <c r="ACK773" s="1126"/>
      <c r="ACL773" s="1127"/>
      <c r="ACM773" s="1126"/>
      <c r="ACN773" s="1127"/>
      <c r="ACO773" s="1126"/>
      <c r="ACP773" s="1127"/>
      <c r="ACQ773" s="1126"/>
      <c r="ACR773" s="1127"/>
      <c r="ACS773" s="1126"/>
      <c r="ACT773" s="1127"/>
      <c r="ACU773" s="1126"/>
      <c r="ACV773" s="1127"/>
      <c r="ACW773" s="1126"/>
      <c r="ACX773" s="1127"/>
      <c r="ACY773" s="1126"/>
      <c r="ACZ773" s="1127"/>
      <c r="ADA773" s="1126"/>
      <c r="ADB773" s="1127"/>
      <c r="ADC773" s="1126"/>
      <c r="ADD773" s="1127"/>
      <c r="ADE773" s="1126"/>
      <c r="ADF773" s="1127"/>
      <c r="ADG773" s="1126"/>
      <c r="ADH773" s="1127"/>
      <c r="ADI773" s="1126"/>
      <c r="ADJ773" s="1127"/>
      <c r="ADK773" s="1126"/>
      <c r="ADL773" s="1127"/>
      <c r="ADM773" s="1126"/>
      <c r="ADN773" s="1127"/>
      <c r="ADO773" s="1126"/>
      <c r="ADP773" s="1127"/>
      <c r="ADQ773" s="1126"/>
      <c r="ADR773" s="1127"/>
      <c r="ADS773" s="1126"/>
      <c r="ADT773" s="1127"/>
      <c r="ADU773" s="1126"/>
      <c r="ADV773" s="1127"/>
      <c r="ADW773" s="1126"/>
      <c r="ADX773" s="1127"/>
      <c r="ADY773" s="1126"/>
      <c r="ADZ773" s="1127"/>
      <c r="AEA773" s="1126"/>
      <c r="AEB773" s="1127"/>
      <c r="AEC773" s="1126"/>
      <c r="AED773" s="1127"/>
      <c r="AEE773" s="1126"/>
      <c r="AEF773" s="1127"/>
      <c r="AEG773" s="1126"/>
      <c r="AEH773" s="1127"/>
      <c r="AEI773" s="1126"/>
      <c r="AEJ773" s="1127"/>
      <c r="AEK773" s="1126"/>
      <c r="AEL773" s="1127"/>
      <c r="AEM773" s="1126"/>
      <c r="AEN773" s="1127"/>
      <c r="AEO773" s="1126"/>
      <c r="AEP773" s="1127"/>
      <c r="AEQ773" s="1126"/>
      <c r="AER773" s="1127"/>
      <c r="AES773" s="1126"/>
      <c r="AET773" s="1127"/>
      <c r="AEU773" s="1126"/>
      <c r="AEV773" s="1127"/>
      <c r="AEW773" s="1126"/>
      <c r="AEX773" s="1127"/>
      <c r="AEY773" s="1126"/>
      <c r="AEZ773" s="1127"/>
      <c r="AFA773" s="1126"/>
      <c r="AFB773" s="1127"/>
      <c r="AFC773" s="1126"/>
      <c r="AFD773" s="1127"/>
      <c r="AFE773" s="1126"/>
      <c r="AFF773" s="1127"/>
      <c r="AFG773" s="1126"/>
      <c r="AFH773" s="1127"/>
      <c r="AFI773" s="1126"/>
      <c r="AFJ773" s="1127"/>
      <c r="AFK773" s="1126"/>
      <c r="AFL773" s="1127"/>
      <c r="AFM773" s="1126"/>
      <c r="AFN773" s="1127"/>
      <c r="AFO773" s="1126"/>
      <c r="AFP773" s="1127"/>
      <c r="AFQ773" s="1126"/>
      <c r="AFR773" s="1127"/>
      <c r="AFS773" s="1126"/>
      <c r="AFT773" s="1127"/>
      <c r="AFU773" s="1126"/>
      <c r="AFV773" s="1127"/>
      <c r="AFW773" s="1126"/>
      <c r="AFX773" s="1127"/>
      <c r="AFY773" s="1126"/>
      <c r="AFZ773" s="1127"/>
      <c r="AGA773" s="1126"/>
      <c r="AGB773" s="1127"/>
      <c r="AGC773" s="1126"/>
      <c r="AGD773" s="1127"/>
      <c r="AGE773" s="1126"/>
      <c r="AGF773" s="1127"/>
      <c r="AGG773" s="1126"/>
      <c r="AGH773" s="1127"/>
      <c r="AGI773" s="1126"/>
      <c r="AGJ773" s="1127"/>
      <c r="AGK773" s="1126"/>
      <c r="AGL773" s="1127"/>
      <c r="AGM773" s="1126"/>
      <c r="AGN773" s="1127"/>
      <c r="AGO773" s="1126"/>
      <c r="AGP773" s="1127"/>
      <c r="AGQ773" s="1126"/>
      <c r="AGR773" s="1127"/>
      <c r="AGS773" s="1126"/>
      <c r="AGT773" s="1127"/>
      <c r="AGU773" s="1126"/>
      <c r="AGV773" s="1127"/>
      <c r="AGW773" s="1126"/>
      <c r="AGX773" s="1127"/>
      <c r="AGY773" s="1126"/>
      <c r="AGZ773" s="1127"/>
      <c r="AHA773" s="1126"/>
      <c r="AHB773" s="1127"/>
      <c r="AHC773" s="1126"/>
      <c r="AHD773" s="1127"/>
      <c r="AHE773" s="1126"/>
      <c r="AHF773" s="1127"/>
      <c r="AHG773" s="1126"/>
      <c r="AHH773" s="1127"/>
      <c r="AHI773" s="1126"/>
      <c r="AHJ773" s="1127"/>
      <c r="AHK773" s="1126"/>
      <c r="AHL773" s="1127"/>
      <c r="AHM773" s="1126"/>
      <c r="AHN773" s="1127"/>
      <c r="AHO773" s="1126"/>
      <c r="AHP773" s="1127"/>
      <c r="AHQ773" s="1126"/>
      <c r="AHR773" s="1127"/>
      <c r="AHS773" s="1126"/>
      <c r="AHT773" s="1127"/>
      <c r="AHU773" s="1126"/>
      <c r="AHV773" s="1127"/>
      <c r="AHW773" s="1126"/>
      <c r="AHX773" s="1127"/>
      <c r="AHY773" s="1126"/>
      <c r="AHZ773" s="1127"/>
      <c r="AIA773" s="1126"/>
      <c r="AIB773" s="1127"/>
      <c r="AIC773" s="1126"/>
      <c r="AID773" s="1127"/>
      <c r="AIE773" s="1126"/>
      <c r="AIF773" s="1127"/>
      <c r="AIG773" s="1126"/>
      <c r="AIH773" s="1127"/>
      <c r="AII773" s="1126"/>
      <c r="AIJ773" s="1127"/>
      <c r="AIK773" s="1126"/>
      <c r="AIL773" s="1127"/>
      <c r="AIM773" s="1126"/>
      <c r="AIN773" s="1127"/>
      <c r="AIO773" s="1126"/>
      <c r="AIP773" s="1127"/>
      <c r="AIQ773" s="1126"/>
      <c r="AIR773" s="1127"/>
      <c r="AIS773" s="1126"/>
      <c r="AIT773" s="1127"/>
      <c r="AIU773" s="1126"/>
      <c r="AIV773" s="1127"/>
      <c r="AIW773" s="1126"/>
      <c r="AIX773" s="1127"/>
      <c r="AIY773" s="1126"/>
      <c r="AIZ773" s="1127"/>
      <c r="AJA773" s="1126"/>
      <c r="AJB773" s="1127"/>
      <c r="AJC773" s="1126"/>
      <c r="AJD773" s="1127"/>
      <c r="AJE773" s="1126"/>
      <c r="AJF773" s="1127"/>
      <c r="AJG773" s="1126"/>
      <c r="AJH773" s="1127"/>
      <c r="AJI773" s="1126"/>
      <c r="AJJ773" s="1127"/>
      <c r="AJK773" s="1126"/>
      <c r="AJL773" s="1127"/>
      <c r="AJM773" s="1126"/>
      <c r="AJN773" s="1127"/>
      <c r="AJO773" s="1126"/>
      <c r="AJP773" s="1127"/>
      <c r="AJQ773" s="1126"/>
      <c r="AJR773" s="1127"/>
      <c r="AJS773" s="1126"/>
      <c r="AJT773" s="1127"/>
      <c r="AJU773" s="1126"/>
      <c r="AJV773" s="1127"/>
      <c r="AJW773" s="1126"/>
      <c r="AJX773" s="1127"/>
      <c r="AJY773" s="1126"/>
      <c r="AJZ773" s="1127"/>
      <c r="AKA773" s="1126"/>
      <c r="AKB773" s="1127"/>
      <c r="AKC773" s="1126"/>
      <c r="AKD773" s="1127"/>
      <c r="AKE773" s="1126"/>
      <c r="AKF773" s="1127"/>
      <c r="AKG773" s="1126"/>
      <c r="AKH773" s="1127"/>
      <c r="AKI773" s="1126"/>
      <c r="AKJ773" s="1127"/>
      <c r="AKK773" s="1126"/>
      <c r="AKL773" s="1127"/>
      <c r="AKM773" s="1126"/>
      <c r="AKN773" s="1127"/>
      <c r="AKO773" s="1126"/>
      <c r="AKP773" s="1127"/>
      <c r="AKQ773" s="1126"/>
      <c r="AKR773" s="1127"/>
      <c r="AKS773" s="1126"/>
      <c r="AKT773" s="1127"/>
      <c r="AKU773" s="1126"/>
      <c r="AKV773" s="1127"/>
      <c r="AKW773" s="1126"/>
      <c r="AKX773" s="1127"/>
      <c r="AKY773" s="1126"/>
      <c r="AKZ773" s="1127"/>
      <c r="ALA773" s="1126"/>
      <c r="ALB773" s="1127"/>
      <c r="ALC773" s="1126"/>
      <c r="ALD773" s="1127"/>
      <c r="ALE773" s="1126"/>
      <c r="ALF773" s="1127"/>
      <c r="ALG773" s="1126"/>
      <c r="ALH773" s="1127"/>
      <c r="ALI773" s="1126"/>
      <c r="ALJ773" s="1127"/>
      <c r="ALK773" s="1126"/>
      <c r="ALL773" s="1127"/>
      <c r="ALM773" s="1126"/>
      <c r="ALN773" s="1127"/>
      <c r="ALO773" s="1126"/>
      <c r="ALP773" s="1127"/>
      <c r="ALQ773" s="1126"/>
      <c r="ALR773" s="1127"/>
      <c r="ALS773" s="1126"/>
      <c r="ALT773" s="1127"/>
      <c r="ALU773" s="1126"/>
      <c r="ALV773" s="1127"/>
      <c r="ALW773" s="1126"/>
      <c r="ALX773" s="1127"/>
      <c r="ALY773" s="1126"/>
      <c r="ALZ773" s="1127"/>
      <c r="AMA773" s="1126"/>
      <c r="AMB773" s="1127"/>
      <c r="AMC773" s="1126"/>
      <c r="AMD773" s="1127"/>
      <c r="AME773" s="1126"/>
      <c r="AMF773" s="1127"/>
      <c r="AMG773" s="1126"/>
      <c r="AMH773" s="1127"/>
      <c r="AMI773" s="1126"/>
      <c r="AMJ773" s="1127"/>
      <c r="AMK773" s="1126"/>
      <c r="AML773" s="1127"/>
      <c r="AMM773" s="1126"/>
      <c r="AMN773" s="1127"/>
      <c r="AMO773" s="1126"/>
      <c r="AMP773" s="1127"/>
      <c r="AMQ773" s="1126"/>
      <c r="AMR773" s="1127"/>
      <c r="AMS773" s="1126"/>
      <c r="AMT773" s="1127"/>
      <c r="AMU773" s="1126"/>
      <c r="AMV773" s="1127"/>
      <c r="AMW773" s="1126"/>
      <c r="AMX773" s="1127"/>
      <c r="AMY773" s="1126"/>
      <c r="AMZ773" s="1127"/>
      <c r="ANA773" s="1126"/>
      <c r="ANB773" s="1127"/>
      <c r="ANC773" s="1126"/>
      <c r="AND773" s="1127"/>
      <c r="ANE773" s="1126"/>
      <c r="ANF773" s="1127"/>
      <c r="ANG773" s="1126"/>
      <c r="ANH773" s="1127"/>
      <c r="ANI773" s="1126"/>
      <c r="ANJ773" s="1127"/>
      <c r="ANK773" s="1126"/>
      <c r="ANL773" s="1127"/>
      <c r="ANM773" s="1126"/>
      <c r="ANN773" s="1127"/>
      <c r="ANO773" s="1126"/>
      <c r="ANP773" s="1127"/>
      <c r="ANQ773" s="1126"/>
      <c r="ANR773" s="1127"/>
      <c r="ANS773" s="1126"/>
      <c r="ANT773" s="1127"/>
      <c r="ANU773" s="1126"/>
      <c r="ANV773" s="1127"/>
      <c r="ANW773" s="1126"/>
      <c r="ANX773" s="1127"/>
      <c r="ANY773" s="1126"/>
      <c r="ANZ773" s="1127"/>
      <c r="AOA773" s="1126"/>
      <c r="AOB773" s="1127"/>
      <c r="AOC773" s="1126"/>
      <c r="AOD773" s="1127"/>
      <c r="AOE773" s="1126"/>
      <c r="AOF773" s="1127"/>
      <c r="AOG773" s="1126"/>
      <c r="AOH773" s="1127"/>
      <c r="AOI773" s="1126"/>
      <c r="AOJ773" s="1127"/>
      <c r="AOK773" s="1126"/>
      <c r="AOL773" s="1127"/>
      <c r="AOM773" s="1126"/>
      <c r="AON773" s="1127"/>
      <c r="AOO773" s="1126"/>
      <c r="AOP773" s="1127"/>
      <c r="AOQ773" s="1126"/>
      <c r="AOR773" s="1127"/>
      <c r="AOS773" s="1126"/>
      <c r="AOT773" s="1127"/>
      <c r="AOU773" s="1126"/>
      <c r="AOV773" s="1127"/>
      <c r="AOW773" s="1126"/>
      <c r="AOX773" s="1127"/>
      <c r="AOY773" s="1126"/>
      <c r="AOZ773" s="1127"/>
      <c r="APA773" s="1126"/>
      <c r="APB773" s="1127"/>
      <c r="APC773" s="1126"/>
      <c r="APD773" s="1127"/>
      <c r="APE773" s="1126"/>
      <c r="APF773" s="1127"/>
      <c r="APG773" s="1126"/>
      <c r="APH773" s="1127"/>
      <c r="API773" s="1126"/>
      <c r="APJ773" s="1127"/>
      <c r="APK773" s="1126"/>
      <c r="APL773" s="1127"/>
      <c r="APM773" s="1126"/>
      <c r="APN773" s="1127"/>
      <c r="APO773" s="1126"/>
      <c r="APP773" s="1127"/>
      <c r="APQ773" s="1126"/>
      <c r="APR773" s="1127"/>
      <c r="APS773" s="1126"/>
      <c r="APT773" s="1127"/>
      <c r="APU773" s="1126"/>
      <c r="APV773" s="1127"/>
      <c r="APW773" s="1126"/>
      <c r="APX773" s="1127"/>
      <c r="APY773" s="1126"/>
      <c r="APZ773" s="1127"/>
      <c r="AQA773" s="1126"/>
      <c r="AQB773" s="1127"/>
      <c r="AQC773" s="1126"/>
      <c r="AQD773" s="1127"/>
      <c r="AQE773" s="1126"/>
      <c r="AQF773" s="1127"/>
      <c r="AQG773" s="1126"/>
      <c r="AQH773" s="1127"/>
      <c r="AQI773" s="1126"/>
      <c r="AQJ773" s="1127"/>
      <c r="AQK773" s="1126"/>
      <c r="AQL773" s="1127"/>
      <c r="AQM773" s="1126"/>
      <c r="AQN773" s="1127"/>
      <c r="AQO773" s="1126"/>
      <c r="AQP773" s="1127"/>
      <c r="AQQ773" s="1126"/>
      <c r="AQR773" s="1127"/>
      <c r="AQS773" s="1126"/>
      <c r="AQT773" s="1127"/>
      <c r="AQU773" s="1126"/>
      <c r="AQV773" s="1127"/>
      <c r="AQW773" s="1126"/>
      <c r="AQX773" s="1127"/>
      <c r="AQY773" s="1126"/>
      <c r="AQZ773" s="1127"/>
      <c r="ARA773" s="1126"/>
      <c r="ARB773" s="1127"/>
      <c r="ARC773" s="1126"/>
      <c r="ARD773" s="1127"/>
      <c r="ARE773" s="1126"/>
      <c r="ARF773" s="1127"/>
      <c r="ARG773" s="1126"/>
      <c r="ARH773" s="1127"/>
      <c r="ARI773" s="1126"/>
      <c r="ARJ773" s="1127"/>
      <c r="ARK773" s="1126"/>
      <c r="ARL773" s="1127"/>
      <c r="ARM773" s="1126"/>
      <c r="ARN773" s="1127"/>
      <c r="ARO773" s="1126"/>
      <c r="ARP773" s="1127"/>
      <c r="ARQ773" s="1126"/>
      <c r="ARR773" s="1127"/>
      <c r="ARS773" s="1126"/>
      <c r="ART773" s="1127"/>
      <c r="ARU773" s="1126"/>
      <c r="ARV773" s="1127"/>
      <c r="ARW773" s="1126"/>
      <c r="ARX773" s="1127"/>
      <c r="ARY773" s="1126"/>
      <c r="ARZ773" s="1127"/>
      <c r="ASA773" s="1126"/>
      <c r="ASB773" s="1127"/>
      <c r="ASC773" s="1126"/>
      <c r="ASD773" s="1127"/>
      <c r="ASE773" s="1126"/>
      <c r="ASF773" s="1127"/>
      <c r="ASG773" s="1126"/>
      <c r="ASH773" s="1127"/>
      <c r="ASI773" s="1126"/>
      <c r="ASJ773" s="1127"/>
      <c r="ASK773" s="1126"/>
      <c r="ASL773" s="1127"/>
      <c r="ASM773" s="1126"/>
      <c r="ASN773" s="1127"/>
      <c r="ASO773" s="1126"/>
      <c r="ASP773" s="1127"/>
      <c r="ASQ773" s="1126"/>
      <c r="ASR773" s="1127"/>
      <c r="ASS773" s="1126"/>
      <c r="AST773" s="1127"/>
      <c r="ASU773" s="1126"/>
      <c r="ASV773" s="1127"/>
      <c r="ASW773" s="1126"/>
      <c r="ASX773" s="1127"/>
      <c r="ASY773" s="1126"/>
      <c r="ASZ773" s="1127"/>
      <c r="ATA773" s="1126"/>
      <c r="ATB773" s="1127"/>
      <c r="ATC773" s="1126"/>
      <c r="ATD773" s="1127"/>
      <c r="ATE773" s="1126"/>
      <c r="ATF773" s="1127"/>
      <c r="ATG773" s="1126"/>
      <c r="ATH773" s="1127"/>
      <c r="ATI773" s="1126"/>
      <c r="ATJ773" s="1127"/>
      <c r="ATK773" s="1126"/>
      <c r="ATL773" s="1127"/>
      <c r="ATM773" s="1126"/>
      <c r="ATN773" s="1127"/>
      <c r="ATO773" s="1126"/>
      <c r="ATP773" s="1127"/>
      <c r="ATQ773" s="1126"/>
      <c r="ATR773" s="1127"/>
      <c r="ATS773" s="1126"/>
      <c r="ATT773" s="1127"/>
      <c r="ATU773" s="1126"/>
      <c r="ATV773" s="1127"/>
      <c r="ATW773" s="1126"/>
      <c r="ATX773" s="1127"/>
      <c r="ATY773" s="1126"/>
      <c r="ATZ773" s="1127"/>
      <c r="AUA773" s="1126"/>
      <c r="AUB773" s="1127"/>
      <c r="AUC773" s="1126"/>
      <c r="AUD773" s="1127"/>
      <c r="AUE773" s="1126"/>
      <c r="AUF773" s="1127"/>
      <c r="AUG773" s="1126"/>
      <c r="AUH773" s="1127"/>
      <c r="AUI773" s="1126"/>
      <c r="AUJ773" s="1127"/>
      <c r="AUK773" s="1126"/>
      <c r="AUL773" s="1127"/>
      <c r="AUM773" s="1126"/>
      <c r="AUN773" s="1127"/>
      <c r="AUO773" s="1126"/>
      <c r="AUP773" s="1127"/>
      <c r="AUQ773" s="1126"/>
      <c r="AUR773" s="1127"/>
      <c r="AUS773" s="1126"/>
      <c r="AUT773" s="1127"/>
      <c r="AUU773" s="1126"/>
      <c r="AUV773" s="1127"/>
      <c r="AUW773" s="1126"/>
      <c r="AUX773" s="1127"/>
      <c r="AUY773" s="1126"/>
      <c r="AUZ773" s="1127"/>
      <c r="AVA773" s="1126"/>
      <c r="AVB773" s="1127"/>
      <c r="AVC773" s="1126"/>
      <c r="AVD773" s="1127"/>
      <c r="AVE773" s="1126"/>
      <c r="AVF773" s="1127"/>
      <c r="AVG773" s="1126"/>
      <c r="AVH773" s="1127"/>
      <c r="AVI773" s="1126"/>
      <c r="AVJ773" s="1127"/>
      <c r="AVK773" s="1126"/>
      <c r="AVL773" s="1127"/>
      <c r="AVM773" s="1126"/>
      <c r="AVN773" s="1127"/>
      <c r="AVO773" s="1126"/>
      <c r="AVP773" s="1127"/>
      <c r="AVQ773" s="1126"/>
      <c r="AVR773" s="1127"/>
      <c r="AVS773" s="1126"/>
      <c r="AVT773" s="1127"/>
      <c r="AVU773" s="1126"/>
      <c r="AVV773" s="1127"/>
      <c r="AVW773" s="1126"/>
      <c r="AVX773" s="1127"/>
      <c r="AVY773" s="1126"/>
      <c r="AVZ773" s="1127"/>
      <c r="AWA773" s="1126"/>
      <c r="AWB773" s="1127"/>
      <c r="AWC773" s="1126"/>
      <c r="AWD773" s="1127"/>
      <c r="AWE773" s="1126"/>
      <c r="AWF773" s="1127"/>
      <c r="AWG773" s="1126"/>
      <c r="AWH773" s="1127"/>
      <c r="AWI773" s="1126"/>
      <c r="AWJ773" s="1127"/>
      <c r="AWK773" s="1126"/>
      <c r="AWL773" s="1127"/>
      <c r="AWM773" s="1126"/>
      <c r="AWN773" s="1127"/>
      <c r="AWO773" s="1126"/>
      <c r="AWP773" s="1127"/>
      <c r="AWQ773" s="1126"/>
      <c r="AWR773" s="1127"/>
      <c r="AWS773" s="1126"/>
      <c r="AWT773" s="1127"/>
      <c r="AWU773" s="1126"/>
      <c r="AWV773" s="1127"/>
      <c r="AWW773" s="1126"/>
      <c r="AWX773" s="1127"/>
      <c r="AWY773" s="1126"/>
      <c r="AWZ773" s="1127"/>
      <c r="AXA773" s="1126"/>
      <c r="AXB773" s="1127"/>
      <c r="AXC773" s="1126"/>
      <c r="AXD773" s="1127"/>
      <c r="AXE773" s="1126"/>
      <c r="AXF773" s="1127"/>
      <c r="AXG773" s="1126"/>
      <c r="AXH773" s="1127"/>
      <c r="AXI773" s="1126"/>
      <c r="AXJ773" s="1127"/>
      <c r="AXK773" s="1126"/>
      <c r="AXL773" s="1127"/>
      <c r="AXM773" s="1126"/>
      <c r="AXN773" s="1127"/>
      <c r="AXO773" s="1126"/>
      <c r="AXP773" s="1127"/>
      <c r="AXQ773" s="1126"/>
      <c r="AXR773" s="1127"/>
      <c r="AXS773" s="1126"/>
      <c r="AXT773" s="1127"/>
      <c r="AXU773" s="1126"/>
      <c r="AXV773" s="1127"/>
      <c r="AXW773" s="1126"/>
      <c r="AXX773" s="1127"/>
      <c r="AXY773" s="1126"/>
      <c r="AXZ773" s="1127"/>
      <c r="AYA773" s="1126"/>
      <c r="AYB773" s="1127"/>
      <c r="AYC773" s="1126"/>
      <c r="AYD773" s="1127"/>
      <c r="AYE773" s="1126"/>
      <c r="AYF773" s="1127"/>
      <c r="AYG773" s="1126"/>
      <c r="AYH773" s="1127"/>
      <c r="AYI773" s="1126"/>
      <c r="AYJ773" s="1127"/>
      <c r="AYK773" s="1126"/>
      <c r="AYL773" s="1127"/>
      <c r="AYM773" s="1126"/>
      <c r="AYN773" s="1127"/>
      <c r="AYO773" s="1126"/>
      <c r="AYP773" s="1127"/>
      <c r="AYQ773" s="1126"/>
      <c r="AYR773" s="1127"/>
      <c r="AYS773" s="1126"/>
      <c r="AYT773" s="1127"/>
      <c r="AYU773" s="1126"/>
      <c r="AYV773" s="1127"/>
      <c r="AYW773" s="1126"/>
      <c r="AYX773" s="1127"/>
      <c r="AYY773" s="1126"/>
      <c r="AYZ773" s="1127"/>
      <c r="AZA773" s="1126"/>
      <c r="AZB773" s="1127"/>
      <c r="AZC773" s="1126"/>
      <c r="AZD773" s="1127"/>
      <c r="AZE773" s="1126"/>
      <c r="AZF773" s="1127"/>
      <c r="AZG773" s="1126"/>
      <c r="AZH773" s="1127"/>
      <c r="AZI773" s="1126"/>
      <c r="AZJ773" s="1127"/>
      <c r="AZK773" s="1126"/>
      <c r="AZL773" s="1127"/>
      <c r="AZM773" s="1126"/>
      <c r="AZN773" s="1127"/>
      <c r="AZO773" s="1126"/>
      <c r="AZP773" s="1127"/>
      <c r="AZQ773" s="1126"/>
      <c r="AZR773" s="1127"/>
      <c r="AZS773" s="1126"/>
      <c r="AZT773" s="1127"/>
      <c r="AZU773" s="1126"/>
      <c r="AZV773" s="1127"/>
      <c r="AZW773" s="1126"/>
      <c r="AZX773" s="1127"/>
      <c r="AZY773" s="1126"/>
      <c r="AZZ773" s="1127"/>
      <c r="BAA773" s="1126"/>
      <c r="BAB773" s="1127"/>
      <c r="BAC773" s="1126"/>
      <c r="BAD773" s="1127"/>
      <c r="BAE773" s="1126"/>
      <c r="BAF773" s="1127"/>
      <c r="BAG773" s="1126"/>
      <c r="BAH773" s="1127"/>
      <c r="BAI773" s="1126"/>
      <c r="BAJ773" s="1127"/>
      <c r="BAK773" s="1126"/>
      <c r="BAL773" s="1127"/>
      <c r="BAM773" s="1126"/>
      <c r="BAN773" s="1127"/>
      <c r="BAO773" s="1126"/>
      <c r="BAP773" s="1127"/>
      <c r="BAQ773" s="1126"/>
      <c r="BAR773" s="1127"/>
      <c r="BAS773" s="1126"/>
      <c r="BAT773" s="1127"/>
      <c r="BAU773" s="1126"/>
      <c r="BAV773" s="1127"/>
      <c r="BAW773" s="1126"/>
      <c r="BAX773" s="1127"/>
      <c r="BAY773" s="1126"/>
      <c r="BAZ773" s="1127"/>
      <c r="BBA773" s="1126"/>
      <c r="BBB773" s="1127"/>
      <c r="BBC773" s="1126"/>
      <c r="BBD773" s="1127"/>
      <c r="BBE773" s="1126"/>
      <c r="BBF773" s="1127"/>
      <c r="BBG773" s="1126"/>
      <c r="BBH773" s="1127"/>
      <c r="BBI773" s="1126"/>
      <c r="BBJ773" s="1127"/>
      <c r="BBK773" s="1126"/>
      <c r="BBL773" s="1127"/>
      <c r="BBM773" s="1126"/>
      <c r="BBN773" s="1127"/>
      <c r="BBO773" s="1126"/>
      <c r="BBP773" s="1127"/>
      <c r="BBQ773" s="1126"/>
      <c r="BBR773" s="1127"/>
      <c r="BBS773" s="1126"/>
      <c r="BBT773" s="1127"/>
      <c r="BBU773" s="1126"/>
      <c r="BBV773" s="1127"/>
      <c r="BBW773" s="1126"/>
      <c r="BBX773" s="1127"/>
      <c r="BBY773" s="1126"/>
      <c r="BBZ773" s="1127"/>
      <c r="BCA773" s="1126"/>
      <c r="BCB773" s="1127"/>
      <c r="BCC773" s="1126"/>
      <c r="BCD773" s="1127"/>
      <c r="BCE773" s="1126"/>
      <c r="BCF773" s="1127"/>
      <c r="BCG773" s="1126"/>
      <c r="BCH773" s="1127"/>
      <c r="BCI773" s="1126"/>
      <c r="BCJ773" s="1127"/>
      <c r="BCK773" s="1126"/>
      <c r="BCL773" s="1127"/>
      <c r="BCM773" s="1126"/>
      <c r="BCN773" s="1127"/>
      <c r="BCO773" s="1126"/>
      <c r="BCP773" s="1127"/>
      <c r="BCQ773" s="1126"/>
      <c r="BCR773" s="1127"/>
      <c r="BCS773" s="1126"/>
      <c r="BCT773" s="1127"/>
      <c r="BCU773" s="1126"/>
      <c r="BCV773" s="1127"/>
      <c r="BCW773" s="1126"/>
      <c r="BCX773" s="1127"/>
      <c r="BCY773" s="1126"/>
      <c r="BCZ773" s="1127"/>
      <c r="BDA773" s="1126"/>
      <c r="BDB773" s="1127"/>
      <c r="BDC773" s="1126"/>
      <c r="BDD773" s="1127"/>
      <c r="BDE773" s="1126"/>
      <c r="BDF773" s="1127"/>
      <c r="BDG773" s="1126"/>
      <c r="BDH773" s="1127"/>
      <c r="BDI773" s="1126"/>
      <c r="BDJ773" s="1127"/>
      <c r="BDK773" s="1126"/>
      <c r="BDL773" s="1127"/>
      <c r="BDM773" s="1126"/>
      <c r="BDN773" s="1127"/>
      <c r="BDO773" s="1126"/>
      <c r="BDP773" s="1127"/>
      <c r="BDQ773" s="1126"/>
      <c r="BDR773" s="1127"/>
      <c r="BDS773" s="1126"/>
      <c r="BDT773" s="1127"/>
      <c r="BDU773" s="1126"/>
      <c r="BDV773" s="1127"/>
      <c r="BDW773" s="1126"/>
      <c r="BDX773" s="1127"/>
      <c r="BDY773" s="1126"/>
      <c r="BDZ773" s="1127"/>
      <c r="BEA773" s="1126"/>
      <c r="BEB773" s="1127"/>
      <c r="BEC773" s="1126"/>
      <c r="BED773" s="1127"/>
      <c r="BEE773" s="1126"/>
      <c r="BEF773" s="1127"/>
      <c r="BEG773" s="1126"/>
      <c r="BEH773" s="1127"/>
      <c r="BEI773" s="1126"/>
      <c r="BEJ773" s="1127"/>
      <c r="BEK773" s="1126"/>
      <c r="BEL773" s="1127"/>
      <c r="BEM773" s="1126"/>
      <c r="BEN773" s="1127"/>
      <c r="BEO773" s="1126"/>
      <c r="BEP773" s="1127"/>
      <c r="BEQ773" s="1126"/>
      <c r="BER773" s="1127"/>
      <c r="BES773" s="1126"/>
      <c r="BET773" s="1127"/>
      <c r="BEU773" s="1126"/>
      <c r="BEV773" s="1127"/>
      <c r="BEW773" s="1126"/>
      <c r="BEX773" s="1127"/>
      <c r="BEY773" s="1126"/>
      <c r="BEZ773" s="1127"/>
      <c r="BFA773" s="1126"/>
      <c r="BFB773" s="1127"/>
      <c r="BFC773" s="1126"/>
      <c r="BFD773" s="1127"/>
      <c r="BFE773" s="1126"/>
      <c r="BFF773" s="1127"/>
      <c r="BFG773" s="1126"/>
      <c r="BFH773" s="1127"/>
      <c r="BFI773" s="1126"/>
      <c r="BFJ773" s="1127"/>
      <c r="BFK773" s="1126"/>
      <c r="BFL773" s="1127"/>
      <c r="BFM773" s="1126"/>
      <c r="BFN773" s="1127"/>
      <c r="BFO773" s="1126"/>
      <c r="BFP773" s="1127"/>
      <c r="BFQ773" s="1126"/>
      <c r="BFR773" s="1127"/>
      <c r="BFS773" s="1126"/>
      <c r="BFT773" s="1127"/>
      <c r="BFU773" s="1126"/>
      <c r="BFV773" s="1127"/>
      <c r="BFW773" s="1126"/>
      <c r="BFX773" s="1127"/>
      <c r="BFY773" s="1126"/>
      <c r="BFZ773" s="1127"/>
      <c r="BGA773" s="1126"/>
      <c r="BGB773" s="1127"/>
      <c r="BGC773" s="1126"/>
      <c r="BGD773" s="1127"/>
      <c r="BGE773" s="1126"/>
      <c r="BGF773" s="1127"/>
      <c r="BGG773" s="1126"/>
      <c r="BGH773" s="1127"/>
      <c r="BGI773" s="1126"/>
      <c r="BGJ773" s="1127"/>
      <c r="BGK773" s="1126"/>
      <c r="BGL773" s="1127"/>
      <c r="BGM773" s="1126"/>
      <c r="BGN773" s="1127"/>
      <c r="BGO773" s="1126"/>
      <c r="BGP773" s="1127"/>
      <c r="BGQ773" s="1126"/>
      <c r="BGR773" s="1127"/>
      <c r="BGS773" s="1126"/>
      <c r="BGT773" s="1127"/>
      <c r="BGU773" s="1126"/>
      <c r="BGV773" s="1127"/>
      <c r="BGW773" s="1126"/>
      <c r="BGX773" s="1127"/>
      <c r="BGY773" s="1126"/>
      <c r="BGZ773" s="1127"/>
      <c r="BHA773" s="1126"/>
      <c r="BHB773" s="1127"/>
      <c r="BHC773" s="1126"/>
      <c r="BHD773" s="1127"/>
      <c r="BHE773" s="1126"/>
      <c r="BHF773" s="1127"/>
      <c r="BHG773" s="1126"/>
      <c r="BHH773" s="1127"/>
      <c r="BHI773" s="1126"/>
      <c r="BHJ773" s="1127"/>
      <c r="BHK773" s="1126"/>
      <c r="BHL773" s="1127"/>
      <c r="BHM773" s="1126"/>
      <c r="BHN773" s="1127"/>
      <c r="BHO773" s="1126"/>
      <c r="BHP773" s="1127"/>
      <c r="BHQ773" s="1126"/>
      <c r="BHR773" s="1127"/>
      <c r="BHS773" s="1126"/>
      <c r="BHT773" s="1127"/>
      <c r="BHU773" s="1126"/>
      <c r="BHV773" s="1127"/>
      <c r="BHW773" s="1126"/>
      <c r="BHX773" s="1127"/>
      <c r="BHY773" s="1126"/>
      <c r="BHZ773" s="1127"/>
      <c r="BIA773" s="1126"/>
      <c r="BIB773" s="1127"/>
      <c r="BIC773" s="1126"/>
      <c r="BID773" s="1127"/>
      <c r="BIE773" s="1126"/>
      <c r="BIF773" s="1127"/>
      <c r="BIG773" s="1126"/>
      <c r="BIH773" s="1127"/>
      <c r="BII773" s="1126"/>
      <c r="BIJ773" s="1127"/>
      <c r="BIK773" s="1126"/>
      <c r="BIL773" s="1127"/>
      <c r="BIM773" s="1126"/>
      <c r="BIN773" s="1127"/>
      <c r="BIO773" s="1126"/>
      <c r="BIP773" s="1127"/>
      <c r="BIQ773" s="1126"/>
      <c r="BIR773" s="1127"/>
      <c r="BIS773" s="1126"/>
      <c r="BIT773" s="1127"/>
      <c r="BIU773" s="1126"/>
      <c r="BIV773" s="1127"/>
      <c r="BIW773" s="1126"/>
      <c r="BIX773" s="1127"/>
      <c r="BIY773" s="1126"/>
      <c r="BIZ773" s="1127"/>
      <c r="BJA773" s="1126"/>
      <c r="BJB773" s="1127"/>
      <c r="BJC773" s="1126"/>
      <c r="BJD773" s="1127"/>
      <c r="BJE773" s="1126"/>
      <c r="BJF773" s="1127"/>
      <c r="BJG773" s="1126"/>
      <c r="BJH773" s="1127"/>
      <c r="BJI773" s="1126"/>
      <c r="BJJ773" s="1127"/>
      <c r="BJK773" s="1126"/>
      <c r="BJL773" s="1127"/>
      <c r="BJM773" s="1126"/>
      <c r="BJN773" s="1127"/>
      <c r="BJO773" s="1126"/>
      <c r="BJP773" s="1127"/>
      <c r="BJQ773" s="1126"/>
      <c r="BJR773" s="1127"/>
      <c r="BJS773" s="1126"/>
      <c r="BJT773" s="1127"/>
      <c r="BJU773" s="1126"/>
      <c r="BJV773" s="1127"/>
      <c r="BJW773" s="1126"/>
      <c r="BJX773" s="1127"/>
      <c r="BJY773" s="1126"/>
      <c r="BJZ773" s="1127"/>
      <c r="BKA773" s="1126"/>
      <c r="BKB773" s="1127"/>
      <c r="BKC773" s="1126"/>
      <c r="BKD773" s="1127"/>
      <c r="BKE773" s="1126"/>
      <c r="BKF773" s="1127"/>
      <c r="BKG773" s="1126"/>
      <c r="BKH773" s="1127"/>
      <c r="BKI773" s="1126"/>
      <c r="BKJ773" s="1127"/>
      <c r="BKK773" s="1126"/>
      <c r="BKL773" s="1127"/>
      <c r="BKM773" s="1126"/>
      <c r="BKN773" s="1127"/>
      <c r="BKO773" s="1126"/>
      <c r="BKP773" s="1127"/>
      <c r="BKQ773" s="1126"/>
      <c r="BKR773" s="1127"/>
      <c r="BKS773" s="1126"/>
      <c r="BKT773" s="1127"/>
      <c r="BKU773" s="1126"/>
      <c r="BKV773" s="1127"/>
      <c r="BKW773" s="1126"/>
      <c r="BKX773" s="1127"/>
      <c r="BKY773" s="1126"/>
      <c r="BKZ773" s="1127"/>
      <c r="BLA773" s="1126"/>
      <c r="BLB773" s="1127"/>
      <c r="BLC773" s="1126"/>
      <c r="BLD773" s="1127"/>
      <c r="BLE773" s="1126"/>
      <c r="BLF773" s="1127"/>
      <c r="BLG773" s="1126"/>
      <c r="BLH773" s="1127"/>
      <c r="BLI773" s="1126"/>
      <c r="BLJ773" s="1127"/>
      <c r="BLK773" s="1126"/>
      <c r="BLL773" s="1127"/>
      <c r="BLM773" s="1126"/>
      <c r="BLN773" s="1127"/>
      <c r="BLO773" s="1126"/>
      <c r="BLP773" s="1127"/>
      <c r="BLQ773" s="1126"/>
      <c r="BLR773" s="1127"/>
      <c r="BLS773" s="1126"/>
      <c r="BLT773" s="1127"/>
      <c r="BLU773" s="1126"/>
      <c r="BLV773" s="1127"/>
      <c r="BLW773" s="1126"/>
      <c r="BLX773" s="1127"/>
      <c r="BLY773" s="1126"/>
      <c r="BLZ773" s="1127"/>
      <c r="BMA773" s="1126"/>
      <c r="BMB773" s="1127"/>
      <c r="BMC773" s="1126"/>
      <c r="BMD773" s="1127"/>
      <c r="BME773" s="1126"/>
      <c r="BMF773" s="1127"/>
      <c r="BMG773" s="1126"/>
      <c r="BMH773" s="1127"/>
      <c r="BMI773" s="1126"/>
      <c r="BMJ773" s="1127"/>
      <c r="BMK773" s="1126"/>
      <c r="BML773" s="1127"/>
      <c r="BMM773" s="1126"/>
      <c r="BMN773" s="1127"/>
      <c r="BMO773" s="1126"/>
      <c r="BMP773" s="1127"/>
      <c r="BMQ773" s="1126"/>
      <c r="BMR773" s="1127"/>
      <c r="BMS773" s="1126"/>
      <c r="BMT773" s="1127"/>
      <c r="BMU773" s="1126"/>
      <c r="BMV773" s="1127"/>
      <c r="BMW773" s="1126"/>
      <c r="BMX773" s="1127"/>
      <c r="BMY773" s="1126"/>
      <c r="BMZ773" s="1127"/>
      <c r="BNA773" s="1126"/>
      <c r="BNB773" s="1127"/>
      <c r="BNC773" s="1126"/>
      <c r="BND773" s="1127"/>
      <c r="BNE773" s="1126"/>
      <c r="BNF773" s="1127"/>
      <c r="BNG773" s="1126"/>
      <c r="BNH773" s="1127"/>
      <c r="BNI773" s="1126"/>
      <c r="BNJ773" s="1127"/>
      <c r="BNK773" s="1126"/>
      <c r="BNL773" s="1127"/>
      <c r="BNM773" s="1126"/>
      <c r="BNN773" s="1127"/>
      <c r="BNO773" s="1126"/>
      <c r="BNP773" s="1127"/>
      <c r="BNQ773" s="1126"/>
      <c r="BNR773" s="1127"/>
      <c r="BNS773" s="1126"/>
      <c r="BNT773" s="1127"/>
      <c r="BNU773" s="1126"/>
      <c r="BNV773" s="1127"/>
      <c r="BNW773" s="1126"/>
      <c r="BNX773" s="1127"/>
      <c r="BNY773" s="1126"/>
      <c r="BNZ773" s="1127"/>
      <c r="BOA773" s="1126"/>
      <c r="BOB773" s="1127"/>
      <c r="BOC773" s="1126"/>
      <c r="BOD773" s="1127"/>
      <c r="BOE773" s="1126"/>
      <c r="BOF773" s="1127"/>
      <c r="BOG773" s="1126"/>
      <c r="BOH773" s="1127"/>
      <c r="BOI773" s="1126"/>
      <c r="BOJ773" s="1127"/>
      <c r="BOK773" s="1126"/>
      <c r="BOL773" s="1127"/>
      <c r="BOM773" s="1126"/>
      <c r="BON773" s="1127"/>
      <c r="BOO773" s="1126"/>
      <c r="BOP773" s="1127"/>
      <c r="BOQ773" s="1126"/>
      <c r="BOR773" s="1127"/>
      <c r="BOS773" s="1126"/>
      <c r="BOT773" s="1127"/>
      <c r="BOU773" s="1126"/>
      <c r="BOV773" s="1127"/>
      <c r="BOW773" s="1126"/>
      <c r="BOX773" s="1127"/>
      <c r="BOY773" s="1126"/>
      <c r="BOZ773" s="1127"/>
      <c r="BPA773" s="1126"/>
      <c r="BPB773" s="1127"/>
      <c r="BPC773" s="1126"/>
      <c r="BPD773" s="1127"/>
      <c r="BPE773" s="1126"/>
      <c r="BPF773" s="1127"/>
      <c r="BPG773" s="1126"/>
      <c r="BPH773" s="1127"/>
      <c r="BPI773" s="1126"/>
      <c r="BPJ773" s="1127"/>
      <c r="BPK773" s="1126"/>
      <c r="BPL773" s="1127"/>
      <c r="BPM773" s="1126"/>
      <c r="BPN773" s="1127"/>
      <c r="BPO773" s="1126"/>
      <c r="BPP773" s="1127"/>
      <c r="BPQ773" s="1126"/>
      <c r="BPR773" s="1127"/>
      <c r="BPS773" s="1126"/>
      <c r="BPT773" s="1127"/>
      <c r="BPU773" s="1126"/>
      <c r="BPV773" s="1127"/>
      <c r="BPW773" s="1126"/>
      <c r="BPX773" s="1127"/>
      <c r="BPY773" s="1126"/>
      <c r="BPZ773" s="1127"/>
      <c r="BQA773" s="1126"/>
      <c r="BQB773" s="1127"/>
      <c r="BQC773" s="1126"/>
      <c r="BQD773" s="1127"/>
      <c r="BQE773" s="1126"/>
      <c r="BQF773" s="1127"/>
      <c r="BQG773" s="1126"/>
      <c r="BQH773" s="1127"/>
      <c r="BQI773" s="1126"/>
      <c r="BQJ773" s="1127"/>
      <c r="BQK773" s="1126"/>
      <c r="BQL773" s="1127"/>
      <c r="BQM773" s="1126"/>
      <c r="BQN773" s="1127"/>
      <c r="BQO773" s="1126"/>
      <c r="BQP773" s="1127"/>
      <c r="BQQ773" s="1126"/>
      <c r="BQR773" s="1127"/>
      <c r="BQS773" s="1126"/>
      <c r="BQT773" s="1127"/>
      <c r="BQU773" s="1126"/>
      <c r="BQV773" s="1127"/>
      <c r="BQW773" s="1126"/>
      <c r="BQX773" s="1127"/>
      <c r="BQY773" s="1126"/>
      <c r="BQZ773" s="1127"/>
      <c r="BRA773" s="1126"/>
      <c r="BRB773" s="1127"/>
      <c r="BRC773" s="1126"/>
      <c r="BRD773" s="1127"/>
      <c r="BRE773" s="1126"/>
      <c r="BRF773" s="1127"/>
      <c r="BRG773" s="1126"/>
      <c r="BRH773" s="1127"/>
      <c r="BRI773" s="1126"/>
      <c r="BRJ773" s="1127"/>
      <c r="BRK773" s="1126"/>
      <c r="BRL773" s="1127"/>
      <c r="BRM773" s="1126"/>
      <c r="BRN773" s="1127"/>
      <c r="BRO773" s="1126"/>
      <c r="BRP773" s="1127"/>
      <c r="BRQ773" s="1126"/>
      <c r="BRR773" s="1127"/>
      <c r="BRS773" s="1126"/>
      <c r="BRT773" s="1127"/>
      <c r="BRU773" s="1126"/>
      <c r="BRV773" s="1127"/>
      <c r="BRW773" s="1126"/>
      <c r="BRX773" s="1127"/>
      <c r="BRY773" s="1126"/>
      <c r="BRZ773" s="1127"/>
      <c r="BSA773" s="1126"/>
      <c r="BSB773" s="1127"/>
      <c r="BSC773" s="1126"/>
      <c r="BSD773" s="1127"/>
      <c r="BSE773" s="1126"/>
      <c r="BSF773" s="1127"/>
      <c r="BSG773" s="1126"/>
      <c r="BSH773" s="1127"/>
      <c r="BSI773" s="1126"/>
      <c r="BSJ773" s="1127"/>
      <c r="BSK773" s="1126"/>
      <c r="BSL773" s="1127"/>
      <c r="BSM773" s="1126"/>
      <c r="BSN773" s="1127"/>
      <c r="BSO773" s="1126"/>
      <c r="BSP773" s="1127"/>
      <c r="BSQ773" s="1126"/>
      <c r="BSR773" s="1127"/>
      <c r="BSS773" s="1126"/>
      <c r="BST773" s="1127"/>
      <c r="BSU773" s="1126"/>
      <c r="BSV773" s="1127"/>
      <c r="BSW773" s="1126"/>
      <c r="BSX773" s="1127"/>
      <c r="BSY773" s="1126"/>
      <c r="BSZ773" s="1127"/>
      <c r="BTA773" s="1126"/>
      <c r="BTB773" s="1127"/>
      <c r="BTC773" s="1126"/>
      <c r="BTD773" s="1127"/>
      <c r="BTE773" s="1126"/>
      <c r="BTF773" s="1127"/>
      <c r="BTG773" s="1126"/>
      <c r="BTH773" s="1127"/>
      <c r="BTI773" s="1126"/>
      <c r="BTJ773" s="1127"/>
      <c r="BTK773" s="1126"/>
      <c r="BTL773" s="1127"/>
      <c r="BTM773" s="1126"/>
      <c r="BTN773" s="1127"/>
      <c r="BTO773" s="1126"/>
      <c r="BTP773" s="1127"/>
      <c r="BTQ773" s="1126"/>
      <c r="BTR773" s="1127"/>
      <c r="BTS773" s="1126"/>
      <c r="BTT773" s="1127"/>
      <c r="BTU773" s="1126"/>
      <c r="BTV773" s="1127"/>
      <c r="BTW773" s="1126"/>
      <c r="BTX773" s="1127"/>
      <c r="BTY773" s="1126"/>
      <c r="BTZ773" s="1127"/>
      <c r="BUA773" s="1126"/>
      <c r="BUB773" s="1127"/>
      <c r="BUC773" s="1126"/>
      <c r="BUD773" s="1127"/>
      <c r="BUE773" s="1126"/>
      <c r="BUF773" s="1127"/>
      <c r="BUG773" s="1126"/>
      <c r="BUH773" s="1127"/>
      <c r="BUI773" s="1126"/>
      <c r="BUJ773" s="1127"/>
      <c r="BUK773" s="1126"/>
      <c r="BUL773" s="1127"/>
      <c r="BUM773" s="1126"/>
      <c r="BUN773" s="1127"/>
      <c r="BUO773" s="1126"/>
      <c r="BUP773" s="1127"/>
      <c r="BUQ773" s="1126"/>
      <c r="BUR773" s="1127"/>
      <c r="BUS773" s="1126"/>
      <c r="BUT773" s="1127"/>
      <c r="BUU773" s="1126"/>
      <c r="BUV773" s="1127"/>
      <c r="BUW773" s="1126"/>
      <c r="BUX773" s="1127"/>
      <c r="BUY773" s="1126"/>
      <c r="BUZ773" s="1127"/>
      <c r="BVA773" s="1126"/>
      <c r="BVB773" s="1127"/>
      <c r="BVC773" s="1126"/>
      <c r="BVD773" s="1127"/>
      <c r="BVE773" s="1126"/>
      <c r="BVF773" s="1127"/>
      <c r="BVG773" s="1126"/>
      <c r="BVH773" s="1127"/>
      <c r="BVI773" s="1126"/>
      <c r="BVJ773" s="1127"/>
      <c r="BVK773" s="1126"/>
      <c r="BVL773" s="1127"/>
      <c r="BVM773" s="1126"/>
      <c r="BVN773" s="1127"/>
      <c r="BVO773" s="1126"/>
      <c r="BVP773" s="1127"/>
      <c r="BVQ773" s="1126"/>
      <c r="BVR773" s="1127"/>
      <c r="BVS773" s="1126"/>
      <c r="BVT773" s="1127"/>
      <c r="BVU773" s="1126"/>
      <c r="BVV773" s="1127"/>
      <c r="BVW773" s="1126"/>
      <c r="BVX773" s="1127"/>
      <c r="BVY773" s="1126"/>
      <c r="BVZ773" s="1127"/>
      <c r="BWA773" s="1126"/>
      <c r="BWB773" s="1127"/>
      <c r="BWC773" s="1126"/>
      <c r="BWD773" s="1127"/>
      <c r="BWE773" s="1126"/>
      <c r="BWF773" s="1127"/>
      <c r="BWG773" s="1126"/>
      <c r="BWH773" s="1127"/>
      <c r="BWI773" s="1126"/>
      <c r="BWJ773" s="1127"/>
      <c r="BWK773" s="1126"/>
      <c r="BWL773" s="1127"/>
      <c r="BWM773" s="1126"/>
      <c r="BWN773" s="1127"/>
      <c r="BWO773" s="1126"/>
      <c r="BWP773" s="1127"/>
      <c r="BWQ773" s="1126"/>
      <c r="BWR773" s="1127"/>
      <c r="BWS773" s="1126"/>
      <c r="BWT773" s="1127"/>
      <c r="BWU773" s="1126"/>
      <c r="BWV773" s="1127"/>
      <c r="BWW773" s="1126"/>
      <c r="BWX773" s="1127"/>
      <c r="BWY773" s="1126"/>
      <c r="BWZ773" s="1127"/>
      <c r="BXA773" s="1126"/>
      <c r="BXB773" s="1127"/>
      <c r="BXC773" s="1126"/>
      <c r="BXD773" s="1127"/>
      <c r="BXE773" s="1126"/>
      <c r="BXF773" s="1127"/>
      <c r="BXG773" s="1126"/>
      <c r="BXH773" s="1127"/>
      <c r="BXI773" s="1126"/>
      <c r="BXJ773" s="1127"/>
      <c r="BXK773" s="1126"/>
      <c r="BXL773" s="1127"/>
      <c r="BXM773" s="1126"/>
      <c r="BXN773" s="1127"/>
      <c r="BXO773" s="1126"/>
      <c r="BXP773" s="1127"/>
      <c r="BXQ773" s="1126"/>
      <c r="BXR773" s="1127"/>
      <c r="BXS773" s="1126"/>
      <c r="BXT773" s="1127"/>
      <c r="BXU773" s="1126"/>
      <c r="BXV773" s="1127"/>
      <c r="BXW773" s="1126"/>
      <c r="BXX773" s="1127"/>
      <c r="BXY773" s="1126"/>
      <c r="BXZ773" s="1127"/>
      <c r="BYA773" s="1126"/>
      <c r="BYB773" s="1127"/>
      <c r="BYC773" s="1126"/>
      <c r="BYD773" s="1127"/>
      <c r="BYE773" s="1126"/>
      <c r="BYF773" s="1127"/>
      <c r="BYG773" s="1126"/>
      <c r="BYH773" s="1127"/>
      <c r="BYI773" s="1126"/>
      <c r="BYJ773" s="1127"/>
      <c r="BYK773" s="1126"/>
      <c r="BYL773" s="1127"/>
      <c r="BYM773" s="1126"/>
      <c r="BYN773" s="1127"/>
      <c r="BYO773" s="1126"/>
      <c r="BYP773" s="1127"/>
      <c r="BYQ773" s="1126"/>
      <c r="BYR773" s="1127"/>
      <c r="BYS773" s="1126"/>
      <c r="BYT773" s="1127"/>
      <c r="BYU773" s="1126"/>
      <c r="BYV773" s="1127"/>
      <c r="BYW773" s="1126"/>
      <c r="BYX773" s="1127"/>
      <c r="BYY773" s="1126"/>
      <c r="BYZ773" s="1127"/>
      <c r="BZA773" s="1126"/>
      <c r="BZB773" s="1127"/>
      <c r="BZC773" s="1126"/>
      <c r="BZD773" s="1127"/>
      <c r="BZE773" s="1126"/>
      <c r="BZF773" s="1127"/>
      <c r="BZG773" s="1126"/>
      <c r="BZH773" s="1127"/>
      <c r="BZI773" s="1126"/>
      <c r="BZJ773" s="1127"/>
      <c r="BZK773" s="1126"/>
      <c r="BZL773" s="1127"/>
      <c r="BZM773" s="1126"/>
      <c r="BZN773" s="1127"/>
      <c r="BZO773" s="1126"/>
      <c r="BZP773" s="1127"/>
      <c r="BZQ773" s="1126"/>
      <c r="BZR773" s="1127"/>
      <c r="BZS773" s="1126"/>
      <c r="BZT773" s="1127"/>
      <c r="BZU773" s="1126"/>
      <c r="BZV773" s="1127"/>
      <c r="BZW773" s="1126"/>
      <c r="BZX773" s="1127"/>
      <c r="BZY773" s="1126"/>
      <c r="BZZ773" s="1127"/>
      <c r="CAA773" s="1126"/>
      <c r="CAB773" s="1127"/>
      <c r="CAC773" s="1126"/>
      <c r="CAD773" s="1127"/>
      <c r="CAE773" s="1126"/>
      <c r="CAF773" s="1127"/>
      <c r="CAG773" s="1126"/>
      <c r="CAH773" s="1127"/>
      <c r="CAI773" s="1126"/>
      <c r="CAJ773" s="1127"/>
      <c r="CAK773" s="1126"/>
      <c r="CAL773" s="1127"/>
      <c r="CAM773" s="1126"/>
      <c r="CAN773" s="1127"/>
      <c r="CAO773" s="1126"/>
      <c r="CAP773" s="1127"/>
      <c r="CAQ773" s="1126"/>
      <c r="CAR773" s="1127"/>
      <c r="CAS773" s="1126"/>
      <c r="CAT773" s="1127"/>
      <c r="CAU773" s="1126"/>
      <c r="CAV773" s="1127"/>
      <c r="CAW773" s="1126"/>
      <c r="CAX773" s="1127"/>
      <c r="CAY773" s="1126"/>
      <c r="CAZ773" s="1127"/>
      <c r="CBA773" s="1126"/>
      <c r="CBB773" s="1127"/>
      <c r="CBC773" s="1126"/>
      <c r="CBD773" s="1127"/>
      <c r="CBE773" s="1126"/>
      <c r="CBF773" s="1127"/>
      <c r="CBG773" s="1126"/>
      <c r="CBH773" s="1127"/>
      <c r="CBI773" s="1126"/>
      <c r="CBJ773" s="1127"/>
      <c r="CBK773" s="1126"/>
      <c r="CBL773" s="1127"/>
      <c r="CBM773" s="1126"/>
      <c r="CBN773" s="1127"/>
      <c r="CBO773" s="1126"/>
      <c r="CBP773" s="1127"/>
      <c r="CBQ773" s="1126"/>
      <c r="CBR773" s="1127"/>
      <c r="CBS773" s="1126"/>
      <c r="CBT773" s="1127"/>
      <c r="CBU773" s="1126"/>
      <c r="CBV773" s="1127"/>
      <c r="CBW773" s="1126"/>
      <c r="CBX773" s="1127"/>
      <c r="CBY773" s="1126"/>
      <c r="CBZ773" s="1127"/>
      <c r="CCA773" s="1126"/>
      <c r="CCB773" s="1127"/>
      <c r="CCC773" s="1126"/>
      <c r="CCD773" s="1127"/>
      <c r="CCE773" s="1126"/>
      <c r="CCF773" s="1127"/>
      <c r="CCG773" s="1126"/>
      <c r="CCH773" s="1127"/>
      <c r="CCI773" s="1126"/>
      <c r="CCJ773" s="1127"/>
      <c r="CCK773" s="1126"/>
      <c r="CCL773" s="1127"/>
      <c r="CCM773" s="1126"/>
      <c r="CCN773" s="1127"/>
      <c r="CCO773" s="1126"/>
      <c r="CCP773" s="1127"/>
      <c r="CCQ773" s="1126"/>
      <c r="CCR773" s="1127"/>
      <c r="CCS773" s="1126"/>
      <c r="CCT773" s="1127"/>
      <c r="CCU773" s="1126"/>
      <c r="CCV773" s="1127"/>
      <c r="CCW773" s="1126"/>
      <c r="CCX773" s="1127"/>
      <c r="CCY773" s="1126"/>
      <c r="CCZ773" s="1127"/>
      <c r="CDA773" s="1126"/>
      <c r="CDB773" s="1127"/>
      <c r="CDC773" s="1126"/>
      <c r="CDD773" s="1127"/>
      <c r="CDE773" s="1126"/>
      <c r="CDF773" s="1127"/>
      <c r="CDG773" s="1126"/>
      <c r="CDH773" s="1127"/>
      <c r="CDI773" s="1126"/>
      <c r="CDJ773" s="1127"/>
      <c r="CDK773" s="1126"/>
      <c r="CDL773" s="1127"/>
      <c r="CDM773" s="1126"/>
      <c r="CDN773" s="1127"/>
      <c r="CDO773" s="1126"/>
      <c r="CDP773" s="1127"/>
      <c r="CDQ773" s="1126"/>
      <c r="CDR773" s="1127"/>
      <c r="CDS773" s="1126"/>
      <c r="CDT773" s="1127"/>
      <c r="CDU773" s="1126"/>
      <c r="CDV773" s="1127"/>
      <c r="CDW773" s="1126"/>
      <c r="CDX773" s="1127"/>
      <c r="CDY773" s="1126"/>
      <c r="CDZ773" s="1127"/>
      <c r="CEA773" s="1126"/>
      <c r="CEB773" s="1127"/>
      <c r="CEC773" s="1126"/>
      <c r="CED773" s="1127"/>
      <c r="CEE773" s="1126"/>
      <c r="CEF773" s="1127"/>
      <c r="CEG773" s="1126"/>
      <c r="CEH773" s="1127"/>
      <c r="CEI773" s="1126"/>
      <c r="CEJ773" s="1127"/>
      <c r="CEK773" s="1126"/>
      <c r="CEL773" s="1127"/>
      <c r="CEM773" s="1126"/>
      <c r="CEN773" s="1127"/>
      <c r="CEO773" s="1126"/>
      <c r="CEP773" s="1127"/>
      <c r="CEQ773" s="1126"/>
      <c r="CER773" s="1127"/>
      <c r="CES773" s="1126"/>
      <c r="CET773" s="1127"/>
      <c r="CEU773" s="1126"/>
      <c r="CEV773" s="1127"/>
      <c r="CEW773" s="1126"/>
      <c r="CEX773" s="1127"/>
      <c r="CEY773" s="1126"/>
      <c r="CEZ773" s="1127"/>
      <c r="CFA773" s="1126"/>
      <c r="CFB773" s="1127"/>
      <c r="CFC773" s="1126"/>
      <c r="CFD773" s="1127"/>
      <c r="CFE773" s="1126"/>
      <c r="CFF773" s="1127"/>
      <c r="CFG773" s="1126"/>
      <c r="CFH773" s="1127"/>
      <c r="CFI773" s="1126"/>
      <c r="CFJ773" s="1127"/>
      <c r="CFK773" s="1126"/>
      <c r="CFL773" s="1127"/>
      <c r="CFM773" s="1126"/>
      <c r="CFN773" s="1127"/>
      <c r="CFO773" s="1126"/>
      <c r="CFP773" s="1127"/>
      <c r="CFQ773" s="1126"/>
      <c r="CFR773" s="1127"/>
      <c r="CFS773" s="1126"/>
      <c r="CFT773" s="1127"/>
      <c r="CFU773" s="1126"/>
      <c r="CFV773" s="1127"/>
      <c r="CFW773" s="1126"/>
      <c r="CFX773" s="1127"/>
      <c r="CFY773" s="1126"/>
      <c r="CFZ773" s="1127"/>
      <c r="CGA773" s="1126"/>
      <c r="CGB773" s="1127"/>
      <c r="CGC773" s="1126"/>
      <c r="CGD773" s="1127"/>
      <c r="CGE773" s="1126"/>
      <c r="CGF773" s="1127"/>
      <c r="CGG773" s="1126"/>
      <c r="CGH773" s="1127"/>
      <c r="CGI773" s="1126"/>
      <c r="CGJ773" s="1127"/>
      <c r="CGK773" s="1126"/>
      <c r="CGL773" s="1127"/>
      <c r="CGM773" s="1126"/>
      <c r="CGN773" s="1127"/>
      <c r="CGO773" s="1126"/>
      <c r="CGP773" s="1127"/>
      <c r="CGQ773" s="1126"/>
      <c r="CGR773" s="1127"/>
      <c r="CGS773" s="1126"/>
      <c r="CGT773" s="1127"/>
      <c r="CGU773" s="1126"/>
      <c r="CGV773" s="1127"/>
      <c r="CGW773" s="1126"/>
      <c r="CGX773" s="1127"/>
      <c r="CGY773" s="1126"/>
      <c r="CGZ773" s="1127"/>
      <c r="CHA773" s="1126"/>
      <c r="CHB773" s="1127"/>
      <c r="CHC773" s="1126"/>
      <c r="CHD773" s="1127"/>
      <c r="CHE773" s="1126"/>
      <c r="CHF773" s="1127"/>
      <c r="CHG773" s="1126"/>
      <c r="CHH773" s="1127"/>
      <c r="CHI773" s="1126"/>
      <c r="CHJ773" s="1127"/>
      <c r="CHK773" s="1126"/>
      <c r="CHL773" s="1127"/>
      <c r="CHM773" s="1126"/>
      <c r="CHN773" s="1127"/>
      <c r="CHO773" s="1126"/>
      <c r="CHP773" s="1127"/>
      <c r="CHQ773" s="1126"/>
      <c r="CHR773" s="1127"/>
      <c r="CHS773" s="1126"/>
      <c r="CHT773" s="1127"/>
      <c r="CHU773" s="1126"/>
      <c r="CHV773" s="1127"/>
      <c r="CHW773" s="1126"/>
      <c r="CHX773" s="1127"/>
      <c r="CHY773" s="1126"/>
      <c r="CHZ773" s="1127"/>
      <c r="CIA773" s="1126"/>
      <c r="CIB773" s="1127"/>
      <c r="CIC773" s="1126"/>
      <c r="CID773" s="1127"/>
      <c r="CIE773" s="1126"/>
      <c r="CIF773" s="1127"/>
      <c r="CIG773" s="1126"/>
      <c r="CIH773" s="1127"/>
      <c r="CII773" s="1126"/>
      <c r="CIJ773" s="1127"/>
      <c r="CIK773" s="1126"/>
      <c r="CIL773" s="1127"/>
      <c r="CIM773" s="1126"/>
      <c r="CIN773" s="1127"/>
      <c r="CIO773" s="1126"/>
      <c r="CIP773" s="1127"/>
      <c r="CIQ773" s="1126"/>
      <c r="CIR773" s="1127"/>
      <c r="CIS773" s="1126"/>
      <c r="CIT773" s="1127"/>
      <c r="CIU773" s="1126"/>
      <c r="CIV773" s="1127"/>
      <c r="CIW773" s="1126"/>
      <c r="CIX773" s="1127"/>
      <c r="CIY773" s="1126"/>
      <c r="CIZ773" s="1127"/>
      <c r="CJA773" s="1126"/>
      <c r="CJB773" s="1127"/>
      <c r="CJC773" s="1126"/>
      <c r="CJD773" s="1127"/>
      <c r="CJE773" s="1126"/>
      <c r="CJF773" s="1127"/>
      <c r="CJG773" s="1126"/>
      <c r="CJH773" s="1127"/>
      <c r="CJI773" s="1126"/>
      <c r="CJJ773" s="1127"/>
      <c r="CJK773" s="1126"/>
      <c r="CJL773" s="1127"/>
      <c r="CJM773" s="1126"/>
      <c r="CJN773" s="1127"/>
      <c r="CJO773" s="1126"/>
      <c r="CJP773" s="1127"/>
      <c r="CJQ773" s="1126"/>
      <c r="CJR773" s="1127"/>
      <c r="CJS773" s="1126"/>
      <c r="CJT773" s="1127"/>
      <c r="CJU773" s="1126"/>
      <c r="CJV773" s="1127"/>
      <c r="CJW773" s="1126"/>
      <c r="CJX773" s="1127"/>
      <c r="CJY773" s="1126"/>
      <c r="CJZ773" s="1127"/>
      <c r="CKA773" s="1126"/>
      <c r="CKB773" s="1127"/>
      <c r="CKC773" s="1126"/>
      <c r="CKD773" s="1127"/>
      <c r="CKE773" s="1126"/>
      <c r="CKF773" s="1127"/>
      <c r="CKG773" s="1126"/>
      <c r="CKH773" s="1127"/>
      <c r="CKI773" s="1126"/>
      <c r="CKJ773" s="1127"/>
      <c r="CKK773" s="1126"/>
      <c r="CKL773" s="1127"/>
      <c r="CKM773" s="1126"/>
      <c r="CKN773" s="1127"/>
      <c r="CKO773" s="1126"/>
      <c r="CKP773" s="1127"/>
      <c r="CKQ773" s="1126"/>
      <c r="CKR773" s="1127"/>
      <c r="CKS773" s="1126"/>
      <c r="CKT773" s="1127"/>
      <c r="CKU773" s="1126"/>
      <c r="CKV773" s="1127"/>
      <c r="CKW773" s="1126"/>
      <c r="CKX773" s="1127"/>
      <c r="CKY773" s="1126"/>
      <c r="CKZ773" s="1127"/>
      <c r="CLA773" s="1126"/>
      <c r="CLB773" s="1127"/>
      <c r="CLC773" s="1126"/>
      <c r="CLD773" s="1127"/>
      <c r="CLE773" s="1126"/>
      <c r="CLF773" s="1127"/>
      <c r="CLG773" s="1126"/>
      <c r="CLH773" s="1127"/>
      <c r="CLI773" s="1126"/>
      <c r="CLJ773" s="1127"/>
      <c r="CLK773" s="1126"/>
      <c r="CLL773" s="1127"/>
      <c r="CLM773" s="1126"/>
      <c r="CLN773" s="1127"/>
      <c r="CLO773" s="1126"/>
      <c r="CLP773" s="1127"/>
      <c r="CLQ773" s="1126"/>
      <c r="CLR773" s="1127"/>
      <c r="CLS773" s="1126"/>
      <c r="CLT773" s="1127"/>
      <c r="CLU773" s="1126"/>
      <c r="CLV773" s="1127"/>
      <c r="CLW773" s="1126"/>
      <c r="CLX773" s="1127"/>
      <c r="CLY773" s="1126"/>
      <c r="CLZ773" s="1127"/>
      <c r="CMA773" s="1126"/>
      <c r="CMB773" s="1127"/>
      <c r="CMC773" s="1126"/>
      <c r="CMD773" s="1127"/>
      <c r="CME773" s="1126"/>
      <c r="CMF773" s="1127"/>
      <c r="CMG773" s="1126"/>
      <c r="CMH773" s="1127"/>
      <c r="CMI773" s="1126"/>
      <c r="CMJ773" s="1127"/>
      <c r="CMK773" s="1126"/>
      <c r="CML773" s="1127"/>
      <c r="CMM773" s="1126"/>
      <c r="CMN773" s="1127"/>
      <c r="CMO773" s="1126"/>
      <c r="CMP773" s="1127"/>
      <c r="CMQ773" s="1126"/>
      <c r="CMR773" s="1127"/>
      <c r="CMS773" s="1126"/>
      <c r="CMT773" s="1127"/>
      <c r="CMU773" s="1126"/>
      <c r="CMV773" s="1127"/>
      <c r="CMW773" s="1126"/>
      <c r="CMX773" s="1127"/>
      <c r="CMY773" s="1126"/>
      <c r="CMZ773" s="1127"/>
      <c r="CNA773" s="1126"/>
      <c r="CNB773" s="1127"/>
      <c r="CNC773" s="1126"/>
      <c r="CND773" s="1127"/>
      <c r="CNE773" s="1126"/>
      <c r="CNF773" s="1127"/>
      <c r="CNG773" s="1126"/>
      <c r="CNH773" s="1127"/>
      <c r="CNI773" s="1126"/>
      <c r="CNJ773" s="1127"/>
      <c r="CNK773" s="1126"/>
      <c r="CNL773" s="1127"/>
      <c r="CNM773" s="1126"/>
      <c r="CNN773" s="1127"/>
      <c r="CNO773" s="1126"/>
      <c r="CNP773" s="1127"/>
      <c r="CNQ773" s="1126"/>
      <c r="CNR773" s="1127"/>
      <c r="CNS773" s="1126"/>
      <c r="CNT773" s="1127"/>
      <c r="CNU773" s="1126"/>
      <c r="CNV773" s="1127"/>
      <c r="CNW773" s="1126"/>
      <c r="CNX773" s="1127"/>
      <c r="CNY773" s="1126"/>
      <c r="CNZ773" s="1127"/>
      <c r="COA773" s="1126"/>
      <c r="COB773" s="1127"/>
      <c r="COC773" s="1126"/>
      <c r="COD773" s="1127"/>
      <c r="COE773" s="1126"/>
      <c r="COF773" s="1127"/>
      <c r="COG773" s="1126"/>
      <c r="COH773" s="1127"/>
      <c r="COI773" s="1126"/>
      <c r="COJ773" s="1127"/>
      <c r="COK773" s="1126"/>
      <c r="COL773" s="1127"/>
      <c r="COM773" s="1126"/>
      <c r="CON773" s="1127"/>
      <c r="COO773" s="1126"/>
      <c r="COP773" s="1127"/>
      <c r="COQ773" s="1126"/>
      <c r="COR773" s="1127"/>
      <c r="COS773" s="1126"/>
      <c r="COT773" s="1127"/>
      <c r="COU773" s="1126"/>
      <c r="COV773" s="1127"/>
      <c r="COW773" s="1126"/>
      <c r="COX773" s="1127"/>
      <c r="COY773" s="1126"/>
      <c r="COZ773" s="1127"/>
      <c r="CPA773" s="1126"/>
      <c r="CPB773" s="1127"/>
      <c r="CPC773" s="1126"/>
      <c r="CPD773" s="1127"/>
      <c r="CPE773" s="1126"/>
      <c r="CPF773" s="1127"/>
      <c r="CPG773" s="1126"/>
      <c r="CPH773" s="1127"/>
      <c r="CPI773" s="1126"/>
      <c r="CPJ773" s="1127"/>
      <c r="CPK773" s="1126"/>
      <c r="CPL773" s="1127"/>
      <c r="CPM773" s="1126"/>
      <c r="CPN773" s="1127"/>
      <c r="CPO773" s="1126"/>
      <c r="CPP773" s="1127"/>
      <c r="CPQ773" s="1126"/>
      <c r="CPR773" s="1127"/>
      <c r="CPS773" s="1126"/>
      <c r="CPT773" s="1127"/>
      <c r="CPU773" s="1126"/>
      <c r="CPV773" s="1127"/>
      <c r="CPW773" s="1126"/>
      <c r="CPX773" s="1127"/>
      <c r="CPY773" s="1126"/>
      <c r="CPZ773" s="1127"/>
      <c r="CQA773" s="1126"/>
      <c r="CQB773" s="1127"/>
      <c r="CQC773" s="1126"/>
      <c r="CQD773" s="1127"/>
      <c r="CQE773" s="1126"/>
      <c r="CQF773" s="1127"/>
      <c r="CQG773" s="1126"/>
      <c r="CQH773" s="1127"/>
      <c r="CQI773" s="1126"/>
      <c r="CQJ773" s="1127"/>
      <c r="CQK773" s="1126"/>
      <c r="CQL773" s="1127"/>
      <c r="CQM773" s="1126"/>
      <c r="CQN773" s="1127"/>
      <c r="CQO773" s="1126"/>
      <c r="CQP773" s="1127"/>
      <c r="CQQ773" s="1126"/>
      <c r="CQR773" s="1127"/>
      <c r="CQS773" s="1126"/>
      <c r="CQT773" s="1127"/>
      <c r="CQU773" s="1126"/>
      <c r="CQV773" s="1127"/>
      <c r="CQW773" s="1126"/>
      <c r="CQX773" s="1127"/>
      <c r="CQY773" s="1126"/>
      <c r="CQZ773" s="1127"/>
      <c r="CRA773" s="1126"/>
      <c r="CRB773" s="1127"/>
      <c r="CRC773" s="1126"/>
      <c r="CRD773" s="1127"/>
      <c r="CRE773" s="1126"/>
      <c r="CRF773" s="1127"/>
      <c r="CRG773" s="1126"/>
      <c r="CRH773" s="1127"/>
      <c r="CRI773" s="1126"/>
      <c r="CRJ773" s="1127"/>
      <c r="CRK773" s="1126"/>
      <c r="CRL773" s="1127"/>
      <c r="CRM773" s="1126"/>
      <c r="CRN773" s="1127"/>
      <c r="CRO773" s="1126"/>
      <c r="CRP773" s="1127"/>
      <c r="CRQ773" s="1126"/>
      <c r="CRR773" s="1127"/>
      <c r="CRS773" s="1126"/>
      <c r="CRT773" s="1127"/>
      <c r="CRU773" s="1126"/>
      <c r="CRV773" s="1127"/>
      <c r="CRW773" s="1126"/>
      <c r="CRX773" s="1127"/>
      <c r="CRY773" s="1126"/>
      <c r="CRZ773" s="1127"/>
      <c r="CSA773" s="1126"/>
      <c r="CSB773" s="1127"/>
      <c r="CSC773" s="1126"/>
      <c r="CSD773" s="1127"/>
      <c r="CSE773" s="1126"/>
      <c r="CSF773" s="1127"/>
      <c r="CSG773" s="1126"/>
      <c r="CSH773" s="1127"/>
      <c r="CSI773" s="1126"/>
      <c r="CSJ773" s="1127"/>
      <c r="CSK773" s="1126"/>
      <c r="CSL773" s="1127"/>
      <c r="CSM773" s="1126"/>
      <c r="CSN773" s="1127"/>
      <c r="CSO773" s="1126"/>
      <c r="CSP773" s="1127"/>
      <c r="CSQ773" s="1126"/>
      <c r="CSR773" s="1127"/>
      <c r="CSS773" s="1126"/>
      <c r="CST773" s="1127"/>
      <c r="CSU773" s="1126"/>
      <c r="CSV773" s="1127"/>
      <c r="CSW773" s="1126"/>
      <c r="CSX773" s="1127"/>
      <c r="CSY773" s="1126"/>
      <c r="CSZ773" s="1127"/>
      <c r="CTA773" s="1126"/>
      <c r="CTB773" s="1127"/>
      <c r="CTC773" s="1126"/>
      <c r="CTD773" s="1127"/>
      <c r="CTE773" s="1126"/>
      <c r="CTF773" s="1127"/>
      <c r="CTG773" s="1126"/>
      <c r="CTH773" s="1127"/>
      <c r="CTI773" s="1126"/>
      <c r="CTJ773" s="1127"/>
      <c r="CTK773" s="1126"/>
      <c r="CTL773" s="1127"/>
      <c r="CTM773" s="1126"/>
      <c r="CTN773" s="1127"/>
      <c r="CTO773" s="1126"/>
      <c r="CTP773" s="1127"/>
      <c r="CTQ773" s="1126"/>
      <c r="CTR773" s="1127"/>
      <c r="CTS773" s="1126"/>
      <c r="CTT773" s="1127"/>
      <c r="CTU773" s="1126"/>
      <c r="CTV773" s="1127"/>
      <c r="CTW773" s="1126"/>
      <c r="CTX773" s="1127"/>
      <c r="CTY773" s="1126"/>
      <c r="CTZ773" s="1127"/>
      <c r="CUA773" s="1126"/>
      <c r="CUB773" s="1127"/>
      <c r="CUC773" s="1126"/>
      <c r="CUD773" s="1127"/>
      <c r="CUE773" s="1126"/>
      <c r="CUF773" s="1127"/>
      <c r="CUG773" s="1126"/>
      <c r="CUH773" s="1127"/>
      <c r="CUI773" s="1126"/>
      <c r="CUJ773" s="1127"/>
      <c r="CUK773" s="1126"/>
      <c r="CUL773" s="1127"/>
      <c r="CUM773" s="1126"/>
      <c r="CUN773" s="1127"/>
      <c r="CUO773" s="1126"/>
      <c r="CUP773" s="1127"/>
      <c r="CUQ773" s="1126"/>
      <c r="CUR773" s="1127"/>
      <c r="CUS773" s="1126"/>
      <c r="CUT773" s="1127"/>
      <c r="CUU773" s="1126"/>
      <c r="CUV773" s="1127"/>
      <c r="CUW773" s="1126"/>
      <c r="CUX773" s="1127"/>
      <c r="CUY773" s="1126"/>
      <c r="CUZ773" s="1127"/>
      <c r="CVA773" s="1126"/>
      <c r="CVB773" s="1127"/>
      <c r="CVC773" s="1126"/>
      <c r="CVD773" s="1127"/>
      <c r="CVE773" s="1126"/>
      <c r="CVF773" s="1127"/>
      <c r="CVG773" s="1126"/>
      <c r="CVH773" s="1127"/>
      <c r="CVI773" s="1126"/>
      <c r="CVJ773" s="1127"/>
      <c r="CVK773" s="1126"/>
      <c r="CVL773" s="1127"/>
      <c r="CVM773" s="1126"/>
      <c r="CVN773" s="1127"/>
      <c r="CVO773" s="1126"/>
      <c r="CVP773" s="1127"/>
      <c r="CVQ773" s="1126"/>
      <c r="CVR773" s="1127"/>
      <c r="CVS773" s="1126"/>
      <c r="CVT773" s="1127"/>
      <c r="CVU773" s="1126"/>
      <c r="CVV773" s="1127"/>
      <c r="CVW773" s="1126"/>
      <c r="CVX773" s="1127"/>
      <c r="CVY773" s="1126"/>
      <c r="CVZ773" s="1127"/>
      <c r="CWA773" s="1126"/>
      <c r="CWB773" s="1127"/>
      <c r="CWC773" s="1126"/>
      <c r="CWD773" s="1127"/>
      <c r="CWE773" s="1126"/>
      <c r="CWF773" s="1127"/>
      <c r="CWG773" s="1126"/>
      <c r="CWH773" s="1127"/>
      <c r="CWI773" s="1126"/>
      <c r="CWJ773" s="1127"/>
      <c r="CWK773" s="1126"/>
      <c r="CWL773" s="1127"/>
      <c r="CWM773" s="1126"/>
      <c r="CWN773" s="1127"/>
      <c r="CWO773" s="1126"/>
      <c r="CWP773" s="1127"/>
      <c r="CWQ773" s="1126"/>
      <c r="CWR773" s="1127"/>
      <c r="CWS773" s="1126"/>
      <c r="CWT773" s="1127"/>
      <c r="CWU773" s="1126"/>
      <c r="CWV773" s="1127"/>
      <c r="CWW773" s="1126"/>
      <c r="CWX773" s="1127"/>
      <c r="CWY773" s="1126"/>
      <c r="CWZ773" s="1127"/>
      <c r="CXA773" s="1126"/>
      <c r="CXB773" s="1127"/>
      <c r="CXC773" s="1126"/>
      <c r="CXD773" s="1127"/>
      <c r="CXE773" s="1126"/>
      <c r="CXF773" s="1127"/>
      <c r="CXG773" s="1126"/>
      <c r="CXH773" s="1127"/>
      <c r="CXI773" s="1126"/>
      <c r="CXJ773" s="1127"/>
      <c r="CXK773" s="1126"/>
      <c r="CXL773" s="1127"/>
      <c r="CXM773" s="1126"/>
      <c r="CXN773" s="1127"/>
      <c r="CXO773" s="1126"/>
      <c r="CXP773" s="1127"/>
      <c r="CXQ773" s="1126"/>
      <c r="CXR773" s="1127"/>
      <c r="CXS773" s="1126"/>
      <c r="CXT773" s="1127"/>
      <c r="CXU773" s="1126"/>
      <c r="CXV773" s="1127"/>
      <c r="CXW773" s="1126"/>
      <c r="CXX773" s="1127"/>
      <c r="CXY773" s="1126"/>
      <c r="CXZ773" s="1127"/>
      <c r="CYA773" s="1126"/>
      <c r="CYB773" s="1127"/>
      <c r="CYC773" s="1126"/>
      <c r="CYD773" s="1127"/>
      <c r="CYE773" s="1126"/>
      <c r="CYF773" s="1127"/>
      <c r="CYG773" s="1126"/>
      <c r="CYH773" s="1127"/>
      <c r="CYI773" s="1126"/>
      <c r="CYJ773" s="1127"/>
      <c r="CYK773" s="1126"/>
      <c r="CYL773" s="1127"/>
      <c r="CYM773" s="1126"/>
      <c r="CYN773" s="1127"/>
      <c r="CYO773" s="1126"/>
      <c r="CYP773" s="1127"/>
      <c r="CYQ773" s="1126"/>
      <c r="CYR773" s="1127"/>
      <c r="CYS773" s="1126"/>
      <c r="CYT773" s="1127"/>
      <c r="CYU773" s="1126"/>
      <c r="CYV773" s="1127"/>
      <c r="CYW773" s="1126"/>
      <c r="CYX773" s="1127"/>
      <c r="CYY773" s="1126"/>
      <c r="CYZ773" s="1127"/>
      <c r="CZA773" s="1126"/>
      <c r="CZB773" s="1127"/>
      <c r="CZC773" s="1126"/>
      <c r="CZD773" s="1127"/>
      <c r="CZE773" s="1126"/>
      <c r="CZF773" s="1127"/>
      <c r="CZG773" s="1126"/>
      <c r="CZH773" s="1127"/>
      <c r="CZI773" s="1126"/>
      <c r="CZJ773" s="1127"/>
      <c r="CZK773" s="1126"/>
      <c r="CZL773" s="1127"/>
      <c r="CZM773" s="1126"/>
      <c r="CZN773" s="1127"/>
      <c r="CZO773" s="1126"/>
      <c r="CZP773" s="1127"/>
      <c r="CZQ773" s="1126"/>
      <c r="CZR773" s="1127"/>
      <c r="CZS773" s="1126"/>
      <c r="CZT773" s="1127"/>
      <c r="CZU773" s="1126"/>
      <c r="CZV773" s="1127"/>
      <c r="CZW773" s="1126"/>
      <c r="CZX773" s="1127"/>
      <c r="CZY773" s="1126"/>
      <c r="CZZ773" s="1127"/>
      <c r="DAA773" s="1126"/>
      <c r="DAB773" s="1127"/>
      <c r="DAC773" s="1126"/>
      <c r="DAD773" s="1127"/>
      <c r="DAE773" s="1126"/>
      <c r="DAF773" s="1127"/>
      <c r="DAG773" s="1126"/>
      <c r="DAH773" s="1127"/>
      <c r="DAI773" s="1126"/>
      <c r="DAJ773" s="1127"/>
      <c r="DAK773" s="1126"/>
      <c r="DAL773" s="1127"/>
      <c r="DAM773" s="1126"/>
      <c r="DAN773" s="1127"/>
      <c r="DAO773" s="1126"/>
      <c r="DAP773" s="1127"/>
      <c r="DAQ773" s="1126"/>
      <c r="DAR773" s="1127"/>
      <c r="DAS773" s="1126"/>
      <c r="DAT773" s="1127"/>
      <c r="DAU773" s="1126"/>
      <c r="DAV773" s="1127"/>
      <c r="DAW773" s="1126"/>
      <c r="DAX773" s="1127"/>
      <c r="DAY773" s="1126"/>
      <c r="DAZ773" s="1127"/>
      <c r="DBA773" s="1126"/>
      <c r="DBB773" s="1127"/>
      <c r="DBC773" s="1126"/>
      <c r="DBD773" s="1127"/>
      <c r="DBE773" s="1126"/>
      <c r="DBF773" s="1127"/>
      <c r="DBG773" s="1126"/>
      <c r="DBH773" s="1127"/>
      <c r="DBI773" s="1126"/>
      <c r="DBJ773" s="1127"/>
      <c r="DBK773" s="1126"/>
      <c r="DBL773" s="1127"/>
      <c r="DBM773" s="1126"/>
      <c r="DBN773" s="1127"/>
      <c r="DBO773" s="1126"/>
      <c r="DBP773" s="1127"/>
      <c r="DBQ773" s="1126"/>
      <c r="DBR773" s="1127"/>
      <c r="DBS773" s="1126"/>
      <c r="DBT773" s="1127"/>
      <c r="DBU773" s="1126"/>
      <c r="DBV773" s="1127"/>
      <c r="DBW773" s="1126"/>
      <c r="DBX773" s="1127"/>
      <c r="DBY773" s="1126"/>
      <c r="DBZ773" s="1127"/>
      <c r="DCA773" s="1126"/>
      <c r="DCB773" s="1127"/>
      <c r="DCC773" s="1126"/>
      <c r="DCD773" s="1127"/>
      <c r="DCE773" s="1126"/>
      <c r="DCF773" s="1127"/>
      <c r="DCG773" s="1126"/>
      <c r="DCH773" s="1127"/>
      <c r="DCI773" s="1126"/>
      <c r="DCJ773" s="1127"/>
      <c r="DCK773" s="1126"/>
      <c r="DCL773" s="1127"/>
      <c r="DCM773" s="1126"/>
      <c r="DCN773" s="1127"/>
      <c r="DCO773" s="1126"/>
      <c r="DCP773" s="1127"/>
      <c r="DCQ773" s="1126"/>
      <c r="DCR773" s="1127"/>
      <c r="DCS773" s="1126"/>
      <c r="DCT773" s="1127"/>
      <c r="DCU773" s="1126"/>
      <c r="DCV773" s="1127"/>
      <c r="DCW773" s="1126"/>
      <c r="DCX773" s="1127"/>
      <c r="DCY773" s="1126"/>
      <c r="DCZ773" s="1127"/>
      <c r="DDA773" s="1126"/>
      <c r="DDB773" s="1127"/>
      <c r="DDC773" s="1126"/>
      <c r="DDD773" s="1127"/>
      <c r="DDE773" s="1126"/>
      <c r="DDF773" s="1127"/>
      <c r="DDG773" s="1126"/>
      <c r="DDH773" s="1127"/>
      <c r="DDI773" s="1126"/>
      <c r="DDJ773" s="1127"/>
      <c r="DDK773" s="1126"/>
      <c r="DDL773" s="1127"/>
      <c r="DDM773" s="1126"/>
      <c r="DDN773" s="1127"/>
      <c r="DDO773" s="1126"/>
      <c r="DDP773" s="1127"/>
      <c r="DDQ773" s="1126"/>
      <c r="DDR773" s="1127"/>
      <c r="DDS773" s="1126"/>
      <c r="DDT773" s="1127"/>
      <c r="DDU773" s="1126"/>
      <c r="DDV773" s="1127"/>
      <c r="DDW773" s="1126"/>
      <c r="DDX773" s="1127"/>
      <c r="DDY773" s="1126"/>
      <c r="DDZ773" s="1127"/>
      <c r="DEA773" s="1126"/>
      <c r="DEB773" s="1127"/>
      <c r="DEC773" s="1126"/>
      <c r="DED773" s="1127"/>
      <c r="DEE773" s="1126"/>
      <c r="DEF773" s="1127"/>
      <c r="DEG773" s="1126"/>
      <c r="DEH773" s="1127"/>
      <c r="DEI773" s="1126"/>
      <c r="DEJ773" s="1127"/>
      <c r="DEK773" s="1126"/>
      <c r="DEL773" s="1127"/>
      <c r="DEM773" s="1126"/>
      <c r="DEN773" s="1127"/>
      <c r="DEO773" s="1126"/>
      <c r="DEP773" s="1127"/>
      <c r="DEQ773" s="1126"/>
      <c r="DER773" s="1127"/>
      <c r="DES773" s="1126"/>
      <c r="DET773" s="1127"/>
      <c r="DEU773" s="1126"/>
      <c r="DEV773" s="1127"/>
      <c r="DEW773" s="1126"/>
      <c r="DEX773" s="1127"/>
      <c r="DEY773" s="1126"/>
      <c r="DEZ773" s="1127"/>
      <c r="DFA773" s="1126"/>
      <c r="DFB773" s="1127"/>
      <c r="DFC773" s="1126"/>
      <c r="DFD773" s="1127"/>
      <c r="DFE773" s="1126"/>
      <c r="DFF773" s="1127"/>
      <c r="DFG773" s="1126"/>
      <c r="DFH773" s="1127"/>
      <c r="DFI773" s="1126"/>
      <c r="DFJ773" s="1127"/>
      <c r="DFK773" s="1126"/>
      <c r="DFL773" s="1127"/>
      <c r="DFM773" s="1126"/>
      <c r="DFN773" s="1127"/>
      <c r="DFO773" s="1126"/>
      <c r="DFP773" s="1127"/>
      <c r="DFQ773" s="1126"/>
      <c r="DFR773" s="1127"/>
      <c r="DFS773" s="1126"/>
      <c r="DFT773" s="1127"/>
      <c r="DFU773" s="1126"/>
      <c r="DFV773" s="1127"/>
      <c r="DFW773" s="1126"/>
      <c r="DFX773" s="1127"/>
      <c r="DFY773" s="1126"/>
      <c r="DFZ773" s="1127"/>
      <c r="DGA773" s="1126"/>
      <c r="DGB773" s="1127"/>
      <c r="DGC773" s="1126"/>
      <c r="DGD773" s="1127"/>
      <c r="DGE773" s="1126"/>
      <c r="DGF773" s="1127"/>
      <c r="DGG773" s="1126"/>
      <c r="DGH773" s="1127"/>
      <c r="DGI773" s="1126"/>
      <c r="DGJ773" s="1127"/>
      <c r="DGK773" s="1126"/>
      <c r="DGL773" s="1127"/>
      <c r="DGM773" s="1126"/>
      <c r="DGN773" s="1127"/>
      <c r="DGO773" s="1126"/>
      <c r="DGP773" s="1127"/>
      <c r="DGQ773" s="1126"/>
      <c r="DGR773" s="1127"/>
      <c r="DGS773" s="1126"/>
      <c r="DGT773" s="1127"/>
      <c r="DGU773" s="1126"/>
      <c r="DGV773" s="1127"/>
      <c r="DGW773" s="1126"/>
      <c r="DGX773" s="1127"/>
      <c r="DGY773" s="1126"/>
      <c r="DGZ773" s="1127"/>
      <c r="DHA773" s="1126"/>
      <c r="DHB773" s="1127"/>
      <c r="DHC773" s="1126"/>
      <c r="DHD773" s="1127"/>
      <c r="DHE773" s="1126"/>
      <c r="DHF773" s="1127"/>
      <c r="DHG773" s="1126"/>
      <c r="DHH773" s="1127"/>
      <c r="DHI773" s="1126"/>
      <c r="DHJ773" s="1127"/>
      <c r="DHK773" s="1126"/>
      <c r="DHL773" s="1127"/>
      <c r="DHM773" s="1126"/>
      <c r="DHN773" s="1127"/>
      <c r="DHO773" s="1126"/>
      <c r="DHP773" s="1127"/>
      <c r="DHQ773" s="1126"/>
      <c r="DHR773" s="1127"/>
      <c r="DHS773" s="1126"/>
      <c r="DHT773" s="1127"/>
      <c r="DHU773" s="1126"/>
      <c r="DHV773" s="1127"/>
      <c r="DHW773" s="1126"/>
      <c r="DHX773" s="1127"/>
      <c r="DHY773" s="1126"/>
      <c r="DHZ773" s="1127"/>
      <c r="DIA773" s="1126"/>
      <c r="DIB773" s="1127"/>
      <c r="DIC773" s="1126"/>
      <c r="DID773" s="1127"/>
      <c r="DIE773" s="1126"/>
      <c r="DIF773" s="1127"/>
      <c r="DIG773" s="1126"/>
      <c r="DIH773" s="1127"/>
      <c r="DII773" s="1126"/>
      <c r="DIJ773" s="1127"/>
      <c r="DIK773" s="1126"/>
      <c r="DIL773" s="1127"/>
      <c r="DIM773" s="1126"/>
      <c r="DIN773" s="1127"/>
      <c r="DIO773" s="1126"/>
      <c r="DIP773" s="1127"/>
      <c r="DIQ773" s="1126"/>
      <c r="DIR773" s="1127"/>
      <c r="DIS773" s="1126"/>
      <c r="DIT773" s="1127"/>
      <c r="DIU773" s="1126"/>
      <c r="DIV773" s="1127"/>
      <c r="DIW773" s="1126"/>
      <c r="DIX773" s="1127"/>
      <c r="DIY773" s="1126"/>
      <c r="DIZ773" s="1127"/>
      <c r="DJA773" s="1126"/>
      <c r="DJB773" s="1127"/>
      <c r="DJC773" s="1126"/>
      <c r="DJD773" s="1127"/>
      <c r="DJE773" s="1126"/>
      <c r="DJF773" s="1127"/>
      <c r="DJG773" s="1126"/>
      <c r="DJH773" s="1127"/>
      <c r="DJI773" s="1126"/>
      <c r="DJJ773" s="1127"/>
      <c r="DJK773" s="1126"/>
      <c r="DJL773" s="1127"/>
      <c r="DJM773" s="1126"/>
      <c r="DJN773" s="1127"/>
      <c r="DJO773" s="1126"/>
      <c r="DJP773" s="1127"/>
      <c r="DJQ773" s="1126"/>
      <c r="DJR773" s="1127"/>
      <c r="DJS773" s="1126"/>
      <c r="DJT773" s="1127"/>
      <c r="DJU773" s="1126"/>
      <c r="DJV773" s="1127"/>
      <c r="DJW773" s="1126"/>
      <c r="DJX773" s="1127"/>
      <c r="DJY773" s="1126"/>
      <c r="DJZ773" s="1127"/>
      <c r="DKA773" s="1126"/>
      <c r="DKB773" s="1127"/>
      <c r="DKC773" s="1126"/>
      <c r="DKD773" s="1127"/>
      <c r="DKE773" s="1126"/>
      <c r="DKF773" s="1127"/>
      <c r="DKG773" s="1126"/>
      <c r="DKH773" s="1127"/>
      <c r="DKI773" s="1126"/>
      <c r="DKJ773" s="1127"/>
      <c r="DKK773" s="1126"/>
      <c r="DKL773" s="1127"/>
      <c r="DKM773" s="1126"/>
      <c r="DKN773" s="1127"/>
      <c r="DKO773" s="1126"/>
      <c r="DKP773" s="1127"/>
      <c r="DKQ773" s="1126"/>
      <c r="DKR773" s="1127"/>
      <c r="DKS773" s="1126"/>
      <c r="DKT773" s="1127"/>
      <c r="DKU773" s="1126"/>
      <c r="DKV773" s="1127"/>
      <c r="DKW773" s="1126"/>
      <c r="DKX773" s="1127"/>
      <c r="DKY773" s="1126"/>
      <c r="DKZ773" s="1127"/>
      <c r="DLA773" s="1126"/>
      <c r="DLB773" s="1127"/>
      <c r="DLC773" s="1126"/>
      <c r="DLD773" s="1127"/>
      <c r="DLE773" s="1126"/>
      <c r="DLF773" s="1127"/>
      <c r="DLG773" s="1126"/>
      <c r="DLH773" s="1127"/>
      <c r="DLI773" s="1126"/>
      <c r="DLJ773" s="1127"/>
      <c r="DLK773" s="1126"/>
      <c r="DLL773" s="1127"/>
      <c r="DLM773" s="1126"/>
      <c r="DLN773" s="1127"/>
      <c r="DLO773" s="1126"/>
      <c r="DLP773" s="1127"/>
      <c r="DLQ773" s="1126"/>
      <c r="DLR773" s="1127"/>
      <c r="DLS773" s="1126"/>
      <c r="DLT773" s="1127"/>
      <c r="DLU773" s="1126"/>
      <c r="DLV773" s="1127"/>
      <c r="DLW773" s="1126"/>
      <c r="DLX773" s="1127"/>
      <c r="DLY773" s="1126"/>
      <c r="DLZ773" s="1127"/>
      <c r="DMA773" s="1126"/>
      <c r="DMB773" s="1127"/>
      <c r="DMC773" s="1126"/>
      <c r="DMD773" s="1127"/>
      <c r="DME773" s="1126"/>
      <c r="DMF773" s="1127"/>
      <c r="DMG773" s="1126"/>
      <c r="DMH773" s="1127"/>
      <c r="DMI773" s="1126"/>
      <c r="DMJ773" s="1127"/>
      <c r="DMK773" s="1126"/>
      <c r="DML773" s="1127"/>
      <c r="DMM773" s="1126"/>
      <c r="DMN773" s="1127"/>
      <c r="DMO773" s="1126"/>
      <c r="DMP773" s="1127"/>
      <c r="DMQ773" s="1126"/>
      <c r="DMR773" s="1127"/>
      <c r="DMS773" s="1126"/>
      <c r="DMT773" s="1127"/>
      <c r="DMU773" s="1126"/>
      <c r="DMV773" s="1127"/>
      <c r="DMW773" s="1126"/>
      <c r="DMX773" s="1127"/>
      <c r="DMY773" s="1126"/>
      <c r="DMZ773" s="1127"/>
      <c r="DNA773" s="1126"/>
      <c r="DNB773" s="1127"/>
      <c r="DNC773" s="1126"/>
      <c r="DND773" s="1127"/>
      <c r="DNE773" s="1126"/>
      <c r="DNF773" s="1127"/>
      <c r="DNG773" s="1126"/>
      <c r="DNH773" s="1127"/>
      <c r="DNI773" s="1126"/>
      <c r="DNJ773" s="1127"/>
      <c r="DNK773" s="1126"/>
      <c r="DNL773" s="1127"/>
      <c r="DNM773" s="1126"/>
      <c r="DNN773" s="1127"/>
      <c r="DNO773" s="1126"/>
      <c r="DNP773" s="1127"/>
      <c r="DNQ773" s="1126"/>
      <c r="DNR773" s="1127"/>
      <c r="DNS773" s="1126"/>
      <c r="DNT773" s="1127"/>
      <c r="DNU773" s="1126"/>
      <c r="DNV773" s="1127"/>
      <c r="DNW773" s="1126"/>
      <c r="DNX773" s="1127"/>
      <c r="DNY773" s="1126"/>
      <c r="DNZ773" s="1127"/>
      <c r="DOA773" s="1126"/>
      <c r="DOB773" s="1127"/>
      <c r="DOC773" s="1126"/>
      <c r="DOD773" s="1127"/>
      <c r="DOE773" s="1126"/>
      <c r="DOF773" s="1127"/>
      <c r="DOG773" s="1126"/>
      <c r="DOH773" s="1127"/>
      <c r="DOI773" s="1126"/>
      <c r="DOJ773" s="1127"/>
      <c r="DOK773" s="1126"/>
      <c r="DOL773" s="1127"/>
      <c r="DOM773" s="1126"/>
      <c r="DON773" s="1127"/>
      <c r="DOO773" s="1126"/>
      <c r="DOP773" s="1127"/>
      <c r="DOQ773" s="1126"/>
      <c r="DOR773" s="1127"/>
      <c r="DOS773" s="1126"/>
      <c r="DOT773" s="1127"/>
      <c r="DOU773" s="1126"/>
      <c r="DOV773" s="1127"/>
      <c r="DOW773" s="1126"/>
      <c r="DOX773" s="1127"/>
      <c r="DOY773" s="1126"/>
      <c r="DOZ773" s="1127"/>
      <c r="DPA773" s="1126"/>
      <c r="DPB773" s="1127"/>
      <c r="DPC773" s="1126"/>
      <c r="DPD773" s="1127"/>
      <c r="DPE773" s="1126"/>
      <c r="DPF773" s="1127"/>
      <c r="DPG773" s="1126"/>
      <c r="DPH773" s="1127"/>
      <c r="DPI773" s="1126"/>
      <c r="DPJ773" s="1127"/>
      <c r="DPK773" s="1126"/>
      <c r="DPL773" s="1127"/>
      <c r="DPM773" s="1126"/>
      <c r="DPN773" s="1127"/>
      <c r="DPO773" s="1126"/>
      <c r="DPP773" s="1127"/>
      <c r="DPQ773" s="1126"/>
      <c r="DPR773" s="1127"/>
      <c r="DPS773" s="1126"/>
      <c r="DPT773" s="1127"/>
      <c r="DPU773" s="1126"/>
      <c r="DPV773" s="1127"/>
      <c r="DPW773" s="1126"/>
      <c r="DPX773" s="1127"/>
      <c r="DPY773" s="1126"/>
      <c r="DPZ773" s="1127"/>
      <c r="DQA773" s="1126"/>
      <c r="DQB773" s="1127"/>
      <c r="DQC773" s="1126"/>
      <c r="DQD773" s="1127"/>
      <c r="DQE773" s="1126"/>
      <c r="DQF773" s="1127"/>
      <c r="DQG773" s="1126"/>
      <c r="DQH773" s="1127"/>
      <c r="DQI773" s="1126"/>
      <c r="DQJ773" s="1127"/>
      <c r="DQK773" s="1126"/>
      <c r="DQL773" s="1127"/>
      <c r="DQM773" s="1126"/>
      <c r="DQN773" s="1127"/>
      <c r="DQO773" s="1126"/>
      <c r="DQP773" s="1127"/>
      <c r="DQQ773" s="1126"/>
      <c r="DQR773" s="1127"/>
      <c r="DQS773" s="1126"/>
      <c r="DQT773" s="1127"/>
      <c r="DQU773" s="1126"/>
      <c r="DQV773" s="1127"/>
      <c r="DQW773" s="1126"/>
      <c r="DQX773" s="1127"/>
      <c r="DQY773" s="1126"/>
      <c r="DQZ773" s="1127"/>
      <c r="DRA773" s="1126"/>
      <c r="DRB773" s="1127"/>
      <c r="DRC773" s="1126"/>
      <c r="DRD773" s="1127"/>
      <c r="DRE773" s="1126"/>
      <c r="DRF773" s="1127"/>
      <c r="DRG773" s="1126"/>
      <c r="DRH773" s="1127"/>
      <c r="DRI773" s="1126"/>
      <c r="DRJ773" s="1127"/>
      <c r="DRK773" s="1126"/>
      <c r="DRL773" s="1127"/>
      <c r="DRM773" s="1126"/>
      <c r="DRN773" s="1127"/>
      <c r="DRO773" s="1126"/>
      <c r="DRP773" s="1127"/>
      <c r="DRQ773" s="1126"/>
      <c r="DRR773" s="1127"/>
      <c r="DRS773" s="1126"/>
      <c r="DRT773" s="1127"/>
      <c r="DRU773" s="1126"/>
      <c r="DRV773" s="1127"/>
      <c r="DRW773" s="1126"/>
      <c r="DRX773" s="1127"/>
      <c r="DRY773" s="1126"/>
      <c r="DRZ773" s="1127"/>
      <c r="DSA773" s="1126"/>
      <c r="DSB773" s="1127"/>
      <c r="DSC773" s="1126"/>
      <c r="DSD773" s="1127"/>
      <c r="DSE773" s="1126"/>
      <c r="DSF773" s="1127"/>
      <c r="DSG773" s="1126"/>
      <c r="DSH773" s="1127"/>
      <c r="DSI773" s="1126"/>
      <c r="DSJ773" s="1127"/>
      <c r="DSK773" s="1126"/>
      <c r="DSL773" s="1127"/>
      <c r="DSM773" s="1126"/>
      <c r="DSN773" s="1127"/>
      <c r="DSO773" s="1126"/>
      <c r="DSP773" s="1127"/>
      <c r="DSQ773" s="1126"/>
      <c r="DSR773" s="1127"/>
      <c r="DSS773" s="1126"/>
      <c r="DST773" s="1127"/>
      <c r="DSU773" s="1126"/>
      <c r="DSV773" s="1127"/>
      <c r="DSW773" s="1126"/>
      <c r="DSX773" s="1127"/>
      <c r="DSY773" s="1126"/>
      <c r="DSZ773" s="1127"/>
      <c r="DTA773" s="1126"/>
      <c r="DTB773" s="1127"/>
      <c r="DTC773" s="1126"/>
      <c r="DTD773" s="1127"/>
      <c r="DTE773" s="1126"/>
      <c r="DTF773" s="1127"/>
      <c r="DTG773" s="1126"/>
      <c r="DTH773" s="1127"/>
      <c r="DTI773" s="1126"/>
      <c r="DTJ773" s="1127"/>
      <c r="DTK773" s="1126"/>
      <c r="DTL773" s="1127"/>
      <c r="DTM773" s="1126"/>
      <c r="DTN773" s="1127"/>
      <c r="DTO773" s="1126"/>
      <c r="DTP773" s="1127"/>
      <c r="DTQ773" s="1126"/>
      <c r="DTR773" s="1127"/>
      <c r="DTS773" s="1126"/>
      <c r="DTT773" s="1127"/>
      <c r="DTU773" s="1126"/>
      <c r="DTV773" s="1127"/>
      <c r="DTW773" s="1126"/>
      <c r="DTX773" s="1127"/>
      <c r="DTY773" s="1126"/>
      <c r="DTZ773" s="1127"/>
      <c r="DUA773" s="1126"/>
      <c r="DUB773" s="1127"/>
      <c r="DUC773" s="1126"/>
      <c r="DUD773" s="1127"/>
      <c r="DUE773" s="1126"/>
      <c r="DUF773" s="1127"/>
      <c r="DUG773" s="1126"/>
      <c r="DUH773" s="1127"/>
      <c r="DUI773" s="1126"/>
      <c r="DUJ773" s="1127"/>
      <c r="DUK773" s="1126"/>
      <c r="DUL773" s="1127"/>
      <c r="DUM773" s="1126"/>
      <c r="DUN773" s="1127"/>
      <c r="DUO773" s="1126"/>
      <c r="DUP773" s="1127"/>
      <c r="DUQ773" s="1126"/>
      <c r="DUR773" s="1127"/>
      <c r="DUS773" s="1126"/>
      <c r="DUT773" s="1127"/>
      <c r="DUU773" s="1126"/>
      <c r="DUV773" s="1127"/>
      <c r="DUW773" s="1126"/>
      <c r="DUX773" s="1127"/>
      <c r="DUY773" s="1126"/>
      <c r="DUZ773" s="1127"/>
      <c r="DVA773" s="1126"/>
      <c r="DVB773" s="1127"/>
      <c r="DVC773" s="1126"/>
      <c r="DVD773" s="1127"/>
      <c r="DVE773" s="1126"/>
      <c r="DVF773" s="1127"/>
      <c r="DVG773" s="1126"/>
      <c r="DVH773" s="1127"/>
      <c r="DVI773" s="1126"/>
      <c r="DVJ773" s="1127"/>
      <c r="DVK773" s="1126"/>
      <c r="DVL773" s="1127"/>
      <c r="DVM773" s="1126"/>
      <c r="DVN773" s="1127"/>
      <c r="DVO773" s="1126"/>
      <c r="DVP773" s="1127"/>
      <c r="DVQ773" s="1126"/>
      <c r="DVR773" s="1127"/>
      <c r="DVS773" s="1126"/>
      <c r="DVT773" s="1127"/>
      <c r="DVU773" s="1126"/>
      <c r="DVV773" s="1127"/>
      <c r="DVW773" s="1126"/>
      <c r="DVX773" s="1127"/>
      <c r="DVY773" s="1126"/>
      <c r="DVZ773" s="1127"/>
      <c r="DWA773" s="1126"/>
      <c r="DWB773" s="1127"/>
      <c r="DWC773" s="1126"/>
      <c r="DWD773" s="1127"/>
      <c r="DWE773" s="1126"/>
      <c r="DWF773" s="1127"/>
      <c r="DWG773" s="1126"/>
      <c r="DWH773" s="1127"/>
      <c r="DWI773" s="1126"/>
      <c r="DWJ773" s="1127"/>
      <c r="DWK773" s="1126"/>
      <c r="DWL773" s="1127"/>
      <c r="DWM773" s="1126"/>
      <c r="DWN773" s="1127"/>
      <c r="DWO773" s="1126"/>
      <c r="DWP773" s="1127"/>
      <c r="DWQ773" s="1126"/>
      <c r="DWR773" s="1127"/>
      <c r="DWS773" s="1126"/>
      <c r="DWT773" s="1127"/>
      <c r="DWU773" s="1126"/>
      <c r="DWV773" s="1127"/>
      <c r="DWW773" s="1126"/>
      <c r="DWX773" s="1127"/>
      <c r="DWY773" s="1126"/>
      <c r="DWZ773" s="1127"/>
      <c r="DXA773" s="1126"/>
      <c r="DXB773" s="1127"/>
      <c r="DXC773" s="1126"/>
      <c r="DXD773" s="1127"/>
      <c r="DXE773" s="1126"/>
      <c r="DXF773" s="1127"/>
      <c r="DXG773" s="1126"/>
      <c r="DXH773" s="1127"/>
      <c r="DXI773" s="1126"/>
      <c r="DXJ773" s="1127"/>
      <c r="DXK773" s="1126"/>
      <c r="DXL773" s="1127"/>
      <c r="DXM773" s="1126"/>
      <c r="DXN773" s="1127"/>
      <c r="DXO773" s="1126"/>
      <c r="DXP773" s="1127"/>
      <c r="DXQ773" s="1126"/>
      <c r="DXR773" s="1127"/>
      <c r="DXS773" s="1126"/>
      <c r="DXT773" s="1127"/>
      <c r="DXU773" s="1126"/>
      <c r="DXV773" s="1127"/>
      <c r="DXW773" s="1126"/>
      <c r="DXX773" s="1127"/>
      <c r="DXY773" s="1126"/>
      <c r="DXZ773" s="1127"/>
      <c r="DYA773" s="1126"/>
      <c r="DYB773" s="1127"/>
      <c r="DYC773" s="1126"/>
      <c r="DYD773" s="1127"/>
      <c r="DYE773" s="1126"/>
      <c r="DYF773" s="1127"/>
      <c r="DYG773" s="1126"/>
      <c r="DYH773" s="1127"/>
      <c r="DYI773" s="1126"/>
      <c r="DYJ773" s="1127"/>
      <c r="DYK773" s="1126"/>
      <c r="DYL773" s="1127"/>
      <c r="DYM773" s="1126"/>
      <c r="DYN773" s="1127"/>
      <c r="DYO773" s="1126"/>
      <c r="DYP773" s="1127"/>
      <c r="DYQ773" s="1126"/>
      <c r="DYR773" s="1127"/>
      <c r="DYS773" s="1126"/>
      <c r="DYT773" s="1127"/>
      <c r="DYU773" s="1126"/>
      <c r="DYV773" s="1127"/>
      <c r="DYW773" s="1126"/>
      <c r="DYX773" s="1127"/>
      <c r="DYY773" s="1126"/>
      <c r="DYZ773" s="1127"/>
      <c r="DZA773" s="1126"/>
      <c r="DZB773" s="1127"/>
      <c r="DZC773" s="1126"/>
      <c r="DZD773" s="1127"/>
      <c r="DZE773" s="1126"/>
      <c r="DZF773" s="1127"/>
      <c r="DZG773" s="1126"/>
      <c r="DZH773" s="1127"/>
      <c r="DZI773" s="1126"/>
      <c r="DZJ773" s="1127"/>
      <c r="DZK773" s="1126"/>
      <c r="DZL773" s="1127"/>
      <c r="DZM773" s="1126"/>
      <c r="DZN773" s="1127"/>
      <c r="DZO773" s="1126"/>
      <c r="DZP773" s="1127"/>
      <c r="DZQ773" s="1126"/>
      <c r="DZR773" s="1127"/>
      <c r="DZS773" s="1126"/>
      <c r="DZT773" s="1127"/>
      <c r="DZU773" s="1126"/>
      <c r="DZV773" s="1127"/>
      <c r="DZW773" s="1126"/>
      <c r="DZX773" s="1127"/>
      <c r="DZY773" s="1126"/>
      <c r="DZZ773" s="1127"/>
      <c r="EAA773" s="1126"/>
      <c r="EAB773" s="1127"/>
      <c r="EAC773" s="1126"/>
      <c r="EAD773" s="1127"/>
      <c r="EAE773" s="1126"/>
      <c r="EAF773" s="1127"/>
      <c r="EAG773" s="1126"/>
      <c r="EAH773" s="1127"/>
      <c r="EAI773" s="1126"/>
      <c r="EAJ773" s="1127"/>
      <c r="EAK773" s="1126"/>
      <c r="EAL773" s="1127"/>
      <c r="EAM773" s="1126"/>
      <c r="EAN773" s="1127"/>
      <c r="EAO773" s="1126"/>
      <c r="EAP773" s="1127"/>
      <c r="EAQ773" s="1126"/>
      <c r="EAR773" s="1127"/>
      <c r="EAS773" s="1126"/>
      <c r="EAT773" s="1127"/>
      <c r="EAU773" s="1126"/>
      <c r="EAV773" s="1127"/>
      <c r="EAW773" s="1126"/>
      <c r="EAX773" s="1127"/>
      <c r="EAY773" s="1126"/>
      <c r="EAZ773" s="1127"/>
      <c r="EBA773" s="1126"/>
      <c r="EBB773" s="1127"/>
      <c r="EBC773" s="1126"/>
      <c r="EBD773" s="1127"/>
      <c r="EBE773" s="1126"/>
      <c r="EBF773" s="1127"/>
      <c r="EBG773" s="1126"/>
      <c r="EBH773" s="1127"/>
      <c r="EBI773" s="1126"/>
      <c r="EBJ773" s="1127"/>
      <c r="EBK773" s="1126"/>
      <c r="EBL773" s="1127"/>
      <c r="EBM773" s="1126"/>
      <c r="EBN773" s="1127"/>
      <c r="EBO773" s="1126"/>
      <c r="EBP773" s="1127"/>
      <c r="EBQ773" s="1126"/>
      <c r="EBR773" s="1127"/>
      <c r="EBS773" s="1126"/>
      <c r="EBT773" s="1127"/>
      <c r="EBU773" s="1126"/>
      <c r="EBV773" s="1127"/>
      <c r="EBW773" s="1126"/>
      <c r="EBX773" s="1127"/>
      <c r="EBY773" s="1126"/>
      <c r="EBZ773" s="1127"/>
      <c r="ECA773" s="1126"/>
      <c r="ECB773" s="1127"/>
      <c r="ECC773" s="1126"/>
      <c r="ECD773" s="1127"/>
      <c r="ECE773" s="1126"/>
      <c r="ECF773" s="1127"/>
      <c r="ECG773" s="1126"/>
      <c r="ECH773" s="1127"/>
      <c r="ECI773" s="1126"/>
      <c r="ECJ773" s="1127"/>
      <c r="ECK773" s="1126"/>
      <c r="ECL773" s="1127"/>
      <c r="ECM773" s="1126"/>
      <c r="ECN773" s="1127"/>
      <c r="ECO773" s="1126"/>
      <c r="ECP773" s="1127"/>
      <c r="ECQ773" s="1126"/>
      <c r="ECR773" s="1127"/>
      <c r="ECS773" s="1126"/>
      <c r="ECT773" s="1127"/>
      <c r="ECU773" s="1126"/>
      <c r="ECV773" s="1127"/>
      <c r="ECW773" s="1126"/>
      <c r="ECX773" s="1127"/>
      <c r="ECY773" s="1126"/>
      <c r="ECZ773" s="1127"/>
      <c r="EDA773" s="1126"/>
      <c r="EDB773" s="1127"/>
      <c r="EDC773" s="1126"/>
      <c r="EDD773" s="1127"/>
      <c r="EDE773" s="1126"/>
      <c r="EDF773" s="1127"/>
      <c r="EDG773" s="1126"/>
      <c r="EDH773" s="1127"/>
      <c r="EDI773" s="1126"/>
      <c r="EDJ773" s="1127"/>
      <c r="EDK773" s="1126"/>
      <c r="EDL773" s="1127"/>
      <c r="EDM773" s="1126"/>
      <c r="EDN773" s="1127"/>
      <c r="EDO773" s="1126"/>
      <c r="EDP773" s="1127"/>
      <c r="EDQ773" s="1126"/>
      <c r="EDR773" s="1127"/>
      <c r="EDS773" s="1126"/>
      <c r="EDT773" s="1127"/>
      <c r="EDU773" s="1126"/>
      <c r="EDV773" s="1127"/>
      <c r="EDW773" s="1126"/>
      <c r="EDX773" s="1127"/>
      <c r="EDY773" s="1126"/>
      <c r="EDZ773" s="1127"/>
      <c r="EEA773" s="1126"/>
      <c r="EEB773" s="1127"/>
      <c r="EEC773" s="1126"/>
      <c r="EED773" s="1127"/>
      <c r="EEE773" s="1126"/>
      <c r="EEF773" s="1127"/>
      <c r="EEG773" s="1126"/>
      <c r="EEH773" s="1127"/>
      <c r="EEI773" s="1126"/>
      <c r="EEJ773" s="1127"/>
      <c r="EEK773" s="1126"/>
      <c r="EEL773" s="1127"/>
      <c r="EEM773" s="1126"/>
      <c r="EEN773" s="1127"/>
      <c r="EEO773" s="1126"/>
      <c r="EEP773" s="1127"/>
      <c r="EEQ773" s="1126"/>
      <c r="EER773" s="1127"/>
      <c r="EES773" s="1126"/>
      <c r="EET773" s="1127"/>
      <c r="EEU773" s="1126"/>
      <c r="EEV773" s="1127"/>
      <c r="EEW773" s="1126"/>
      <c r="EEX773" s="1127"/>
      <c r="EEY773" s="1126"/>
      <c r="EEZ773" s="1127"/>
      <c r="EFA773" s="1126"/>
      <c r="EFB773" s="1127"/>
      <c r="EFC773" s="1126"/>
      <c r="EFD773" s="1127"/>
      <c r="EFE773" s="1126"/>
      <c r="EFF773" s="1127"/>
      <c r="EFG773" s="1126"/>
      <c r="EFH773" s="1127"/>
      <c r="EFI773" s="1126"/>
      <c r="EFJ773" s="1127"/>
      <c r="EFK773" s="1126"/>
      <c r="EFL773" s="1127"/>
      <c r="EFM773" s="1126"/>
      <c r="EFN773" s="1127"/>
      <c r="EFO773" s="1126"/>
      <c r="EFP773" s="1127"/>
      <c r="EFQ773" s="1126"/>
      <c r="EFR773" s="1127"/>
      <c r="EFS773" s="1126"/>
      <c r="EFT773" s="1127"/>
      <c r="EFU773" s="1126"/>
      <c r="EFV773" s="1127"/>
      <c r="EFW773" s="1126"/>
      <c r="EFX773" s="1127"/>
      <c r="EFY773" s="1126"/>
      <c r="EFZ773" s="1127"/>
      <c r="EGA773" s="1126"/>
      <c r="EGB773" s="1127"/>
      <c r="EGC773" s="1126"/>
      <c r="EGD773" s="1127"/>
      <c r="EGE773" s="1126"/>
      <c r="EGF773" s="1127"/>
      <c r="EGG773" s="1126"/>
      <c r="EGH773" s="1127"/>
      <c r="EGI773" s="1126"/>
      <c r="EGJ773" s="1127"/>
      <c r="EGK773" s="1126"/>
      <c r="EGL773" s="1127"/>
      <c r="EGM773" s="1126"/>
      <c r="EGN773" s="1127"/>
      <c r="EGO773" s="1126"/>
      <c r="EGP773" s="1127"/>
      <c r="EGQ773" s="1126"/>
      <c r="EGR773" s="1127"/>
      <c r="EGS773" s="1126"/>
      <c r="EGT773" s="1127"/>
      <c r="EGU773" s="1126"/>
      <c r="EGV773" s="1127"/>
      <c r="EGW773" s="1126"/>
      <c r="EGX773" s="1127"/>
      <c r="EGY773" s="1126"/>
      <c r="EGZ773" s="1127"/>
      <c r="EHA773" s="1126"/>
      <c r="EHB773" s="1127"/>
      <c r="EHC773" s="1126"/>
      <c r="EHD773" s="1127"/>
      <c r="EHE773" s="1126"/>
      <c r="EHF773" s="1127"/>
      <c r="EHG773" s="1126"/>
      <c r="EHH773" s="1127"/>
      <c r="EHI773" s="1126"/>
      <c r="EHJ773" s="1127"/>
      <c r="EHK773" s="1126"/>
      <c r="EHL773" s="1127"/>
      <c r="EHM773" s="1126"/>
      <c r="EHN773" s="1127"/>
      <c r="EHO773" s="1126"/>
      <c r="EHP773" s="1127"/>
      <c r="EHQ773" s="1126"/>
      <c r="EHR773" s="1127"/>
      <c r="EHS773" s="1126"/>
      <c r="EHT773" s="1127"/>
      <c r="EHU773" s="1126"/>
      <c r="EHV773" s="1127"/>
      <c r="EHW773" s="1126"/>
      <c r="EHX773" s="1127"/>
      <c r="EHY773" s="1126"/>
      <c r="EHZ773" s="1127"/>
      <c r="EIA773" s="1126"/>
      <c r="EIB773" s="1127"/>
      <c r="EIC773" s="1126"/>
      <c r="EID773" s="1127"/>
      <c r="EIE773" s="1126"/>
      <c r="EIF773" s="1127"/>
      <c r="EIG773" s="1126"/>
      <c r="EIH773" s="1127"/>
      <c r="EII773" s="1126"/>
      <c r="EIJ773" s="1127"/>
      <c r="EIK773" s="1126"/>
      <c r="EIL773" s="1127"/>
      <c r="EIM773" s="1126"/>
      <c r="EIN773" s="1127"/>
      <c r="EIO773" s="1126"/>
      <c r="EIP773" s="1127"/>
      <c r="EIQ773" s="1126"/>
      <c r="EIR773" s="1127"/>
      <c r="EIS773" s="1126"/>
      <c r="EIT773" s="1127"/>
      <c r="EIU773" s="1126"/>
      <c r="EIV773" s="1127"/>
      <c r="EIW773" s="1126"/>
      <c r="EIX773" s="1127"/>
      <c r="EIY773" s="1126"/>
      <c r="EIZ773" s="1127"/>
      <c r="EJA773" s="1126"/>
      <c r="EJB773" s="1127"/>
      <c r="EJC773" s="1126"/>
      <c r="EJD773" s="1127"/>
      <c r="EJE773" s="1126"/>
      <c r="EJF773" s="1127"/>
      <c r="EJG773" s="1126"/>
      <c r="EJH773" s="1127"/>
      <c r="EJI773" s="1126"/>
      <c r="EJJ773" s="1127"/>
      <c r="EJK773" s="1126"/>
      <c r="EJL773" s="1127"/>
      <c r="EJM773" s="1126"/>
      <c r="EJN773" s="1127"/>
      <c r="EJO773" s="1126"/>
      <c r="EJP773" s="1127"/>
      <c r="EJQ773" s="1126"/>
      <c r="EJR773" s="1127"/>
      <c r="EJS773" s="1126"/>
      <c r="EJT773" s="1127"/>
      <c r="EJU773" s="1126"/>
      <c r="EJV773" s="1127"/>
      <c r="EJW773" s="1126"/>
      <c r="EJX773" s="1127"/>
      <c r="EJY773" s="1126"/>
      <c r="EJZ773" s="1127"/>
      <c r="EKA773" s="1126"/>
      <c r="EKB773" s="1127"/>
      <c r="EKC773" s="1126"/>
      <c r="EKD773" s="1127"/>
      <c r="EKE773" s="1126"/>
      <c r="EKF773" s="1127"/>
      <c r="EKG773" s="1126"/>
      <c r="EKH773" s="1127"/>
      <c r="EKI773" s="1126"/>
      <c r="EKJ773" s="1127"/>
      <c r="EKK773" s="1126"/>
      <c r="EKL773" s="1127"/>
      <c r="EKM773" s="1126"/>
      <c r="EKN773" s="1127"/>
      <c r="EKO773" s="1126"/>
      <c r="EKP773" s="1127"/>
      <c r="EKQ773" s="1126"/>
      <c r="EKR773" s="1127"/>
      <c r="EKS773" s="1126"/>
      <c r="EKT773" s="1127"/>
      <c r="EKU773" s="1126"/>
      <c r="EKV773" s="1127"/>
      <c r="EKW773" s="1126"/>
      <c r="EKX773" s="1127"/>
      <c r="EKY773" s="1126"/>
      <c r="EKZ773" s="1127"/>
      <c r="ELA773" s="1126"/>
      <c r="ELB773" s="1127"/>
      <c r="ELC773" s="1126"/>
      <c r="ELD773" s="1127"/>
      <c r="ELE773" s="1126"/>
      <c r="ELF773" s="1127"/>
      <c r="ELG773" s="1126"/>
      <c r="ELH773" s="1127"/>
      <c r="ELI773" s="1126"/>
      <c r="ELJ773" s="1127"/>
      <c r="ELK773" s="1126"/>
      <c r="ELL773" s="1127"/>
      <c r="ELM773" s="1126"/>
      <c r="ELN773" s="1127"/>
      <c r="ELO773" s="1126"/>
      <c r="ELP773" s="1127"/>
      <c r="ELQ773" s="1126"/>
      <c r="ELR773" s="1127"/>
      <c r="ELS773" s="1126"/>
      <c r="ELT773" s="1127"/>
      <c r="ELU773" s="1126"/>
      <c r="ELV773" s="1127"/>
      <c r="ELW773" s="1126"/>
      <c r="ELX773" s="1127"/>
      <c r="ELY773" s="1126"/>
      <c r="ELZ773" s="1127"/>
      <c r="EMA773" s="1126"/>
      <c r="EMB773" s="1127"/>
      <c r="EMC773" s="1126"/>
      <c r="EMD773" s="1127"/>
      <c r="EME773" s="1126"/>
      <c r="EMF773" s="1127"/>
      <c r="EMG773" s="1126"/>
      <c r="EMH773" s="1127"/>
      <c r="EMI773" s="1126"/>
      <c r="EMJ773" s="1127"/>
      <c r="EMK773" s="1126"/>
      <c r="EML773" s="1127"/>
      <c r="EMM773" s="1126"/>
      <c r="EMN773" s="1127"/>
      <c r="EMO773" s="1126"/>
      <c r="EMP773" s="1127"/>
      <c r="EMQ773" s="1126"/>
      <c r="EMR773" s="1127"/>
      <c r="EMS773" s="1126"/>
      <c r="EMT773" s="1127"/>
      <c r="EMU773" s="1126"/>
      <c r="EMV773" s="1127"/>
      <c r="EMW773" s="1126"/>
      <c r="EMX773" s="1127"/>
      <c r="EMY773" s="1126"/>
      <c r="EMZ773" s="1127"/>
      <c r="ENA773" s="1126"/>
      <c r="ENB773" s="1127"/>
      <c r="ENC773" s="1126"/>
      <c r="END773" s="1127"/>
      <c r="ENE773" s="1126"/>
      <c r="ENF773" s="1127"/>
      <c r="ENG773" s="1126"/>
      <c r="ENH773" s="1127"/>
      <c r="ENI773" s="1126"/>
      <c r="ENJ773" s="1127"/>
      <c r="ENK773" s="1126"/>
      <c r="ENL773" s="1127"/>
      <c r="ENM773" s="1126"/>
      <c r="ENN773" s="1127"/>
      <c r="ENO773" s="1126"/>
      <c r="ENP773" s="1127"/>
      <c r="ENQ773" s="1126"/>
      <c r="ENR773" s="1127"/>
      <c r="ENS773" s="1126"/>
      <c r="ENT773" s="1127"/>
      <c r="ENU773" s="1126"/>
      <c r="ENV773" s="1127"/>
      <c r="ENW773" s="1126"/>
      <c r="ENX773" s="1127"/>
      <c r="ENY773" s="1126"/>
      <c r="ENZ773" s="1127"/>
      <c r="EOA773" s="1126"/>
      <c r="EOB773" s="1127"/>
      <c r="EOC773" s="1126"/>
      <c r="EOD773" s="1127"/>
      <c r="EOE773" s="1126"/>
      <c r="EOF773" s="1127"/>
      <c r="EOG773" s="1126"/>
      <c r="EOH773" s="1127"/>
      <c r="EOI773" s="1126"/>
      <c r="EOJ773" s="1127"/>
      <c r="EOK773" s="1126"/>
      <c r="EOL773" s="1127"/>
      <c r="EOM773" s="1126"/>
      <c r="EON773" s="1127"/>
      <c r="EOO773" s="1126"/>
      <c r="EOP773" s="1127"/>
      <c r="EOQ773" s="1126"/>
      <c r="EOR773" s="1127"/>
      <c r="EOS773" s="1126"/>
      <c r="EOT773" s="1127"/>
      <c r="EOU773" s="1126"/>
      <c r="EOV773" s="1127"/>
      <c r="EOW773" s="1126"/>
      <c r="EOX773" s="1127"/>
      <c r="EOY773" s="1126"/>
      <c r="EOZ773" s="1127"/>
      <c r="EPA773" s="1126"/>
      <c r="EPB773" s="1127"/>
      <c r="EPC773" s="1126"/>
      <c r="EPD773" s="1127"/>
      <c r="EPE773" s="1126"/>
      <c r="EPF773" s="1127"/>
      <c r="EPG773" s="1126"/>
      <c r="EPH773" s="1127"/>
      <c r="EPI773" s="1126"/>
      <c r="EPJ773" s="1127"/>
      <c r="EPK773" s="1126"/>
      <c r="EPL773" s="1127"/>
      <c r="EPM773" s="1126"/>
      <c r="EPN773" s="1127"/>
      <c r="EPO773" s="1126"/>
      <c r="EPP773" s="1127"/>
      <c r="EPQ773" s="1126"/>
      <c r="EPR773" s="1127"/>
      <c r="EPS773" s="1126"/>
      <c r="EPT773" s="1127"/>
      <c r="EPU773" s="1126"/>
      <c r="EPV773" s="1127"/>
      <c r="EPW773" s="1126"/>
      <c r="EPX773" s="1127"/>
      <c r="EPY773" s="1126"/>
      <c r="EPZ773" s="1127"/>
      <c r="EQA773" s="1126"/>
      <c r="EQB773" s="1127"/>
      <c r="EQC773" s="1126"/>
      <c r="EQD773" s="1127"/>
      <c r="EQE773" s="1126"/>
      <c r="EQF773" s="1127"/>
      <c r="EQG773" s="1126"/>
      <c r="EQH773" s="1127"/>
      <c r="EQI773" s="1126"/>
      <c r="EQJ773" s="1127"/>
      <c r="EQK773" s="1126"/>
      <c r="EQL773" s="1127"/>
      <c r="EQM773" s="1126"/>
      <c r="EQN773" s="1127"/>
      <c r="EQO773" s="1126"/>
      <c r="EQP773" s="1127"/>
      <c r="EQQ773" s="1126"/>
      <c r="EQR773" s="1127"/>
      <c r="EQS773" s="1126"/>
      <c r="EQT773" s="1127"/>
      <c r="EQU773" s="1126"/>
      <c r="EQV773" s="1127"/>
      <c r="EQW773" s="1126"/>
      <c r="EQX773" s="1127"/>
      <c r="EQY773" s="1126"/>
      <c r="EQZ773" s="1127"/>
      <c r="ERA773" s="1126"/>
      <c r="ERB773" s="1127"/>
      <c r="ERC773" s="1126"/>
      <c r="ERD773" s="1127"/>
      <c r="ERE773" s="1126"/>
      <c r="ERF773" s="1127"/>
      <c r="ERG773" s="1126"/>
      <c r="ERH773" s="1127"/>
      <c r="ERI773" s="1126"/>
      <c r="ERJ773" s="1127"/>
      <c r="ERK773" s="1126"/>
      <c r="ERL773" s="1127"/>
      <c r="ERM773" s="1126"/>
      <c r="ERN773" s="1127"/>
      <c r="ERO773" s="1126"/>
      <c r="ERP773" s="1127"/>
      <c r="ERQ773" s="1126"/>
      <c r="ERR773" s="1127"/>
      <c r="ERS773" s="1126"/>
      <c r="ERT773" s="1127"/>
      <c r="ERU773" s="1126"/>
      <c r="ERV773" s="1127"/>
      <c r="ERW773" s="1126"/>
      <c r="ERX773" s="1127"/>
      <c r="ERY773" s="1126"/>
      <c r="ERZ773" s="1127"/>
      <c r="ESA773" s="1126"/>
      <c r="ESB773" s="1127"/>
      <c r="ESC773" s="1126"/>
      <c r="ESD773" s="1127"/>
      <c r="ESE773" s="1126"/>
      <c r="ESF773" s="1127"/>
      <c r="ESG773" s="1126"/>
      <c r="ESH773" s="1127"/>
      <c r="ESI773" s="1126"/>
      <c r="ESJ773" s="1127"/>
      <c r="ESK773" s="1126"/>
      <c r="ESL773" s="1127"/>
      <c r="ESM773" s="1126"/>
      <c r="ESN773" s="1127"/>
      <c r="ESO773" s="1126"/>
      <c r="ESP773" s="1127"/>
      <c r="ESQ773" s="1126"/>
      <c r="ESR773" s="1127"/>
      <c r="ESS773" s="1126"/>
      <c r="EST773" s="1127"/>
      <c r="ESU773" s="1126"/>
      <c r="ESV773" s="1127"/>
      <c r="ESW773" s="1126"/>
      <c r="ESX773" s="1127"/>
      <c r="ESY773" s="1126"/>
      <c r="ESZ773" s="1127"/>
      <c r="ETA773" s="1126"/>
      <c r="ETB773" s="1127"/>
      <c r="ETC773" s="1126"/>
      <c r="ETD773" s="1127"/>
      <c r="ETE773" s="1126"/>
      <c r="ETF773" s="1127"/>
      <c r="ETG773" s="1126"/>
      <c r="ETH773" s="1127"/>
      <c r="ETI773" s="1126"/>
      <c r="ETJ773" s="1127"/>
      <c r="ETK773" s="1126"/>
      <c r="ETL773" s="1127"/>
      <c r="ETM773" s="1126"/>
      <c r="ETN773" s="1127"/>
      <c r="ETO773" s="1126"/>
      <c r="ETP773" s="1127"/>
      <c r="ETQ773" s="1126"/>
      <c r="ETR773" s="1127"/>
      <c r="ETS773" s="1126"/>
      <c r="ETT773" s="1127"/>
      <c r="ETU773" s="1126"/>
      <c r="ETV773" s="1127"/>
      <c r="ETW773" s="1126"/>
      <c r="ETX773" s="1127"/>
      <c r="ETY773" s="1126"/>
      <c r="ETZ773" s="1127"/>
      <c r="EUA773" s="1126"/>
      <c r="EUB773" s="1127"/>
      <c r="EUC773" s="1126"/>
      <c r="EUD773" s="1127"/>
      <c r="EUE773" s="1126"/>
      <c r="EUF773" s="1127"/>
      <c r="EUG773" s="1126"/>
      <c r="EUH773" s="1127"/>
      <c r="EUI773" s="1126"/>
      <c r="EUJ773" s="1127"/>
      <c r="EUK773" s="1126"/>
      <c r="EUL773" s="1127"/>
      <c r="EUM773" s="1126"/>
      <c r="EUN773" s="1127"/>
      <c r="EUO773" s="1126"/>
      <c r="EUP773" s="1127"/>
      <c r="EUQ773" s="1126"/>
      <c r="EUR773" s="1127"/>
      <c r="EUS773" s="1126"/>
      <c r="EUT773" s="1127"/>
      <c r="EUU773" s="1126"/>
      <c r="EUV773" s="1127"/>
      <c r="EUW773" s="1126"/>
      <c r="EUX773" s="1127"/>
      <c r="EUY773" s="1126"/>
      <c r="EUZ773" s="1127"/>
      <c r="EVA773" s="1126"/>
      <c r="EVB773" s="1127"/>
      <c r="EVC773" s="1126"/>
      <c r="EVD773" s="1127"/>
      <c r="EVE773" s="1126"/>
      <c r="EVF773" s="1127"/>
      <c r="EVG773" s="1126"/>
      <c r="EVH773" s="1127"/>
      <c r="EVI773" s="1126"/>
      <c r="EVJ773" s="1127"/>
      <c r="EVK773" s="1126"/>
      <c r="EVL773" s="1127"/>
      <c r="EVM773" s="1126"/>
      <c r="EVN773" s="1127"/>
      <c r="EVO773" s="1126"/>
      <c r="EVP773" s="1127"/>
      <c r="EVQ773" s="1126"/>
      <c r="EVR773" s="1127"/>
      <c r="EVS773" s="1126"/>
      <c r="EVT773" s="1127"/>
      <c r="EVU773" s="1126"/>
      <c r="EVV773" s="1127"/>
      <c r="EVW773" s="1126"/>
      <c r="EVX773" s="1127"/>
      <c r="EVY773" s="1126"/>
      <c r="EVZ773" s="1127"/>
      <c r="EWA773" s="1126"/>
      <c r="EWB773" s="1127"/>
      <c r="EWC773" s="1126"/>
      <c r="EWD773" s="1127"/>
      <c r="EWE773" s="1126"/>
      <c r="EWF773" s="1127"/>
      <c r="EWG773" s="1126"/>
      <c r="EWH773" s="1127"/>
      <c r="EWI773" s="1126"/>
      <c r="EWJ773" s="1127"/>
      <c r="EWK773" s="1126"/>
      <c r="EWL773" s="1127"/>
      <c r="EWM773" s="1126"/>
      <c r="EWN773" s="1127"/>
      <c r="EWO773" s="1126"/>
      <c r="EWP773" s="1127"/>
      <c r="EWQ773" s="1126"/>
      <c r="EWR773" s="1127"/>
      <c r="EWS773" s="1126"/>
      <c r="EWT773" s="1127"/>
      <c r="EWU773" s="1126"/>
      <c r="EWV773" s="1127"/>
      <c r="EWW773" s="1126"/>
      <c r="EWX773" s="1127"/>
      <c r="EWY773" s="1126"/>
      <c r="EWZ773" s="1127"/>
      <c r="EXA773" s="1126"/>
      <c r="EXB773" s="1127"/>
      <c r="EXC773" s="1126"/>
      <c r="EXD773" s="1127"/>
      <c r="EXE773" s="1126"/>
      <c r="EXF773" s="1127"/>
      <c r="EXG773" s="1126"/>
      <c r="EXH773" s="1127"/>
      <c r="EXI773" s="1126"/>
      <c r="EXJ773" s="1127"/>
      <c r="EXK773" s="1126"/>
      <c r="EXL773" s="1127"/>
      <c r="EXM773" s="1126"/>
      <c r="EXN773" s="1127"/>
      <c r="EXO773" s="1126"/>
      <c r="EXP773" s="1127"/>
      <c r="EXQ773" s="1126"/>
      <c r="EXR773" s="1127"/>
      <c r="EXS773" s="1126"/>
      <c r="EXT773" s="1127"/>
      <c r="EXU773" s="1126"/>
      <c r="EXV773" s="1127"/>
      <c r="EXW773" s="1126"/>
      <c r="EXX773" s="1127"/>
      <c r="EXY773" s="1126"/>
      <c r="EXZ773" s="1127"/>
      <c r="EYA773" s="1126"/>
      <c r="EYB773" s="1127"/>
      <c r="EYC773" s="1126"/>
      <c r="EYD773" s="1127"/>
      <c r="EYE773" s="1126"/>
      <c r="EYF773" s="1127"/>
      <c r="EYG773" s="1126"/>
      <c r="EYH773" s="1127"/>
      <c r="EYI773" s="1126"/>
      <c r="EYJ773" s="1127"/>
      <c r="EYK773" s="1126"/>
      <c r="EYL773" s="1127"/>
      <c r="EYM773" s="1126"/>
      <c r="EYN773" s="1127"/>
      <c r="EYO773" s="1126"/>
      <c r="EYP773" s="1127"/>
      <c r="EYQ773" s="1126"/>
      <c r="EYR773" s="1127"/>
      <c r="EYS773" s="1126"/>
      <c r="EYT773" s="1127"/>
      <c r="EYU773" s="1126"/>
      <c r="EYV773" s="1127"/>
      <c r="EYW773" s="1126"/>
      <c r="EYX773" s="1127"/>
      <c r="EYY773" s="1126"/>
      <c r="EYZ773" s="1127"/>
      <c r="EZA773" s="1126"/>
      <c r="EZB773" s="1127"/>
      <c r="EZC773" s="1126"/>
      <c r="EZD773" s="1127"/>
      <c r="EZE773" s="1126"/>
      <c r="EZF773" s="1127"/>
      <c r="EZG773" s="1126"/>
      <c r="EZH773" s="1127"/>
      <c r="EZI773" s="1126"/>
      <c r="EZJ773" s="1127"/>
      <c r="EZK773" s="1126"/>
      <c r="EZL773" s="1127"/>
      <c r="EZM773" s="1126"/>
      <c r="EZN773" s="1127"/>
      <c r="EZO773" s="1126"/>
      <c r="EZP773" s="1127"/>
      <c r="EZQ773" s="1126"/>
      <c r="EZR773" s="1127"/>
      <c r="EZS773" s="1126"/>
      <c r="EZT773" s="1127"/>
      <c r="EZU773" s="1126"/>
      <c r="EZV773" s="1127"/>
      <c r="EZW773" s="1126"/>
      <c r="EZX773" s="1127"/>
      <c r="EZY773" s="1126"/>
      <c r="EZZ773" s="1127"/>
      <c r="FAA773" s="1126"/>
      <c r="FAB773" s="1127"/>
      <c r="FAC773" s="1126"/>
      <c r="FAD773" s="1127"/>
      <c r="FAE773" s="1126"/>
      <c r="FAF773" s="1127"/>
      <c r="FAG773" s="1126"/>
      <c r="FAH773" s="1127"/>
      <c r="FAI773" s="1126"/>
      <c r="FAJ773" s="1127"/>
      <c r="FAK773" s="1126"/>
      <c r="FAL773" s="1127"/>
      <c r="FAM773" s="1126"/>
      <c r="FAN773" s="1127"/>
      <c r="FAO773" s="1126"/>
      <c r="FAP773" s="1127"/>
      <c r="FAQ773" s="1126"/>
      <c r="FAR773" s="1127"/>
      <c r="FAS773" s="1126"/>
      <c r="FAT773" s="1127"/>
      <c r="FAU773" s="1126"/>
      <c r="FAV773" s="1127"/>
      <c r="FAW773" s="1126"/>
      <c r="FAX773" s="1127"/>
      <c r="FAY773" s="1126"/>
      <c r="FAZ773" s="1127"/>
      <c r="FBA773" s="1126"/>
      <c r="FBB773" s="1127"/>
      <c r="FBC773" s="1126"/>
      <c r="FBD773" s="1127"/>
      <c r="FBE773" s="1126"/>
      <c r="FBF773" s="1127"/>
      <c r="FBG773" s="1126"/>
      <c r="FBH773" s="1127"/>
      <c r="FBI773" s="1126"/>
      <c r="FBJ773" s="1127"/>
      <c r="FBK773" s="1126"/>
      <c r="FBL773" s="1127"/>
      <c r="FBM773" s="1126"/>
      <c r="FBN773" s="1127"/>
      <c r="FBO773" s="1126"/>
      <c r="FBP773" s="1127"/>
      <c r="FBQ773" s="1126"/>
      <c r="FBR773" s="1127"/>
      <c r="FBS773" s="1126"/>
      <c r="FBT773" s="1127"/>
      <c r="FBU773" s="1126"/>
      <c r="FBV773" s="1127"/>
      <c r="FBW773" s="1126"/>
      <c r="FBX773" s="1127"/>
      <c r="FBY773" s="1126"/>
      <c r="FBZ773" s="1127"/>
      <c r="FCA773" s="1126"/>
      <c r="FCB773" s="1127"/>
      <c r="FCC773" s="1126"/>
      <c r="FCD773" s="1127"/>
      <c r="FCE773" s="1126"/>
      <c r="FCF773" s="1127"/>
      <c r="FCG773" s="1126"/>
      <c r="FCH773" s="1127"/>
      <c r="FCI773" s="1126"/>
      <c r="FCJ773" s="1127"/>
      <c r="FCK773" s="1126"/>
      <c r="FCL773" s="1127"/>
      <c r="FCM773" s="1126"/>
      <c r="FCN773" s="1127"/>
      <c r="FCO773" s="1126"/>
      <c r="FCP773" s="1127"/>
      <c r="FCQ773" s="1126"/>
      <c r="FCR773" s="1127"/>
      <c r="FCS773" s="1126"/>
      <c r="FCT773" s="1127"/>
      <c r="FCU773" s="1126"/>
      <c r="FCV773" s="1127"/>
      <c r="FCW773" s="1126"/>
      <c r="FCX773" s="1127"/>
      <c r="FCY773" s="1126"/>
      <c r="FCZ773" s="1127"/>
      <c r="FDA773" s="1126"/>
      <c r="FDB773" s="1127"/>
      <c r="FDC773" s="1126"/>
      <c r="FDD773" s="1127"/>
      <c r="FDE773" s="1126"/>
      <c r="FDF773" s="1127"/>
      <c r="FDG773" s="1126"/>
      <c r="FDH773" s="1127"/>
      <c r="FDI773" s="1126"/>
      <c r="FDJ773" s="1127"/>
      <c r="FDK773" s="1126"/>
      <c r="FDL773" s="1127"/>
      <c r="FDM773" s="1126"/>
      <c r="FDN773" s="1127"/>
      <c r="FDO773" s="1126"/>
      <c r="FDP773" s="1127"/>
      <c r="FDQ773" s="1126"/>
      <c r="FDR773" s="1127"/>
      <c r="FDS773" s="1126"/>
      <c r="FDT773" s="1127"/>
      <c r="FDU773" s="1126"/>
      <c r="FDV773" s="1127"/>
      <c r="FDW773" s="1126"/>
      <c r="FDX773" s="1127"/>
      <c r="FDY773" s="1126"/>
      <c r="FDZ773" s="1127"/>
      <c r="FEA773" s="1126"/>
      <c r="FEB773" s="1127"/>
      <c r="FEC773" s="1126"/>
      <c r="FED773" s="1127"/>
      <c r="FEE773" s="1126"/>
      <c r="FEF773" s="1127"/>
      <c r="FEG773" s="1126"/>
      <c r="FEH773" s="1127"/>
      <c r="FEI773" s="1126"/>
      <c r="FEJ773" s="1127"/>
      <c r="FEK773" s="1126"/>
      <c r="FEL773" s="1127"/>
      <c r="FEM773" s="1126"/>
      <c r="FEN773" s="1127"/>
      <c r="FEO773" s="1126"/>
      <c r="FEP773" s="1127"/>
      <c r="FEQ773" s="1126"/>
      <c r="FER773" s="1127"/>
      <c r="FES773" s="1126"/>
      <c r="FET773" s="1127"/>
      <c r="FEU773" s="1126"/>
      <c r="FEV773" s="1127"/>
      <c r="FEW773" s="1126"/>
      <c r="FEX773" s="1127"/>
      <c r="FEY773" s="1126"/>
      <c r="FEZ773" s="1127"/>
      <c r="FFA773" s="1126"/>
      <c r="FFB773" s="1127"/>
      <c r="FFC773" s="1126"/>
      <c r="FFD773" s="1127"/>
      <c r="FFE773" s="1126"/>
      <c r="FFF773" s="1127"/>
      <c r="FFG773" s="1126"/>
      <c r="FFH773" s="1127"/>
      <c r="FFI773" s="1126"/>
      <c r="FFJ773" s="1127"/>
      <c r="FFK773" s="1126"/>
      <c r="FFL773" s="1127"/>
      <c r="FFM773" s="1126"/>
      <c r="FFN773" s="1127"/>
      <c r="FFO773" s="1126"/>
      <c r="FFP773" s="1127"/>
      <c r="FFQ773" s="1126"/>
      <c r="FFR773" s="1127"/>
      <c r="FFS773" s="1126"/>
      <c r="FFT773" s="1127"/>
      <c r="FFU773" s="1126"/>
      <c r="FFV773" s="1127"/>
      <c r="FFW773" s="1126"/>
      <c r="FFX773" s="1127"/>
      <c r="FFY773" s="1126"/>
      <c r="FFZ773" s="1127"/>
      <c r="FGA773" s="1126"/>
      <c r="FGB773" s="1127"/>
      <c r="FGC773" s="1126"/>
      <c r="FGD773" s="1127"/>
      <c r="FGE773" s="1126"/>
      <c r="FGF773" s="1127"/>
      <c r="FGG773" s="1126"/>
      <c r="FGH773" s="1127"/>
      <c r="FGI773" s="1126"/>
      <c r="FGJ773" s="1127"/>
      <c r="FGK773" s="1126"/>
      <c r="FGL773" s="1127"/>
      <c r="FGM773" s="1126"/>
      <c r="FGN773" s="1127"/>
      <c r="FGO773" s="1126"/>
      <c r="FGP773" s="1127"/>
      <c r="FGQ773" s="1126"/>
      <c r="FGR773" s="1127"/>
      <c r="FGS773" s="1126"/>
      <c r="FGT773" s="1127"/>
      <c r="FGU773" s="1126"/>
      <c r="FGV773" s="1127"/>
      <c r="FGW773" s="1126"/>
      <c r="FGX773" s="1127"/>
      <c r="FGY773" s="1126"/>
      <c r="FGZ773" s="1127"/>
      <c r="FHA773" s="1126"/>
      <c r="FHB773" s="1127"/>
      <c r="FHC773" s="1126"/>
      <c r="FHD773" s="1127"/>
      <c r="FHE773" s="1126"/>
      <c r="FHF773" s="1127"/>
      <c r="FHG773" s="1126"/>
      <c r="FHH773" s="1127"/>
      <c r="FHI773" s="1126"/>
      <c r="FHJ773" s="1127"/>
      <c r="FHK773" s="1126"/>
      <c r="FHL773" s="1127"/>
      <c r="FHM773" s="1126"/>
      <c r="FHN773" s="1127"/>
      <c r="FHO773" s="1126"/>
      <c r="FHP773" s="1127"/>
      <c r="FHQ773" s="1126"/>
      <c r="FHR773" s="1127"/>
      <c r="FHS773" s="1126"/>
      <c r="FHT773" s="1127"/>
      <c r="FHU773" s="1126"/>
      <c r="FHV773" s="1127"/>
      <c r="FHW773" s="1126"/>
      <c r="FHX773" s="1127"/>
      <c r="FHY773" s="1126"/>
      <c r="FHZ773" s="1127"/>
      <c r="FIA773" s="1126"/>
      <c r="FIB773" s="1127"/>
      <c r="FIC773" s="1126"/>
      <c r="FID773" s="1127"/>
      <c r="FIE773" s="1126"/>
      <c r="FIF773" s="1127"/>
      <c r="FIG773" s="1126"/>
      <c r="FIH773" s="1127"/>
      <c r="FII773" s="1126"/>
      <c r="FIJ773" s="1127"/>
      <c r="FIK773" s="1126"/>
      <c r="FIL773" s="1127"/>
      <c r="FIM773" s="1126"/>
      <c r="FIN773" s="1127"/>
      <c r="FIO773" s="1126"/>
      <c r="FIP773" s="1127"/>
      <c r="FIQ773" s="1126"/>
      <c r="FIR773" s="1127"/>
      <c r="FIS773" s="1126"/>
      <c r="FIT773" s="1127"/>
      <c r="FIU773" s="1126"/>
      <c r="FIV773" s="1127"/>
      <c r="FIW773" s="1126"/>
      <c r="FIX773" s="1127"/>
      <c r="FIY773" s="1126"/>
      <c r="FIZ773" s="1127"/>
      <c r="FJA773" s="1126"/>
      <c r="FJB773" s="1127"/>
      <c r="FJC773" s="1126"/>
      <c r="FJD773" s="1127"/>
      <c r="FJE773" s="1126"/>
      <c r="FJF773" s="1127"/>
      <c r="FJG773" s="1126"/>
      <c r="FJH773" s="1127"/>
      <c r="FJI773" s="1126"/>
      <c r="FJJ773" s="1127"/>
      <c r="FJK773" s="1126"/>
      <c r="FJL773" s="1127"/>
      <c r="FJM773" s="1126"/>
      <c r="FJN773" s="1127"/>
      <c r="FJO773" s="1126"/>
      <c r="FJP773" s="1127"/>
      <c r="FJQ773" s="1126"/>
      <c r="FJR773" s="1127"/>
      <c r="FJS773" s="1126"/>
      <c r="FJT773" s="1127"/>
      <c r="FJU773" s="1126"/>
      <c r="FJV773" s="1127"/>
      <c r="FJW773" s="1126"/>
      <c r="FJX773" s="1127"/>
      <c r="FJY773" s="1126"/>
      <c r="FJZ773" s="1127"/>
      <c r="FKA773" s="1126"/>
      <c r="FKB773" s="1127"/>
      <c r="FKC773" s="1126"/>
      <c r="FKD773" s="1127"/>
      <c r="FKE773" s="1126"/>
      <c r="FKF773" s="1127"/>
      <c r="FKG773" s="1126"/>
      <c r="FKH773" s="1127"/>
      <c r="FKI773" s="1126"/>
      <c r="FKJ773" s="1127"/>
      <c r="FKK773" s="1126"/>
      <c r="FKL773" s="1127"/>
      <c r="FKM773" s="1126"/>
      <c r="FKN773" s="1127"/>
      <c r="FKO773" s="1126"/>
      <c r="FKP773" s="1127"/>
      <c r="FKQ773" s="1126"/>
      <c r="FKR773" s="1127"/>
      <c r="FKS773" s="1126"/>
      <c r="FKT773" s="1127"/>
      <c r="FKU773" s="1126"/>
      <c r="FKV773" s="1127"/>
      <c r="FKW773" s="1126"/>
      <c r="FKX773" s="1127"/>
      <c r="FKY773" s="1126"/>
      <c r="FKZ773" s="1127"/>
      <c r="FLA773" s="1126"/>
      <c r="FLB773" s="1127"/>
      <c r="FLC773" s="1126"/>
      <c r="FLD773" s="1127"/>
      <c r="FLE773" s="1126"/>
      <c r="FLF773" s="1127"/>
      <c r="FLG773" s="1126"/>
      <c r="FLH773" s="1127"/>
      <c r="FLI773" s="1126"/>
      <c r="FLJ773" s="1127"/>
      <c r="FLK773" s="1126"/>
      <c r="FLL773" s="1127"/>
      <c r="FLM773" s="1126"/>
      <c r="FLN773" s="1127"/>
      <c r="FLO773" s="1126"/>
      <c r="FLP773" s="1127"/>
      <c r="FLQ773" s="1126"/>
      <c r="FLR773" s="1127"/>
      <c r="FLS773" s="1126"/>
      <c r="FLT773" s="1127"/>
      <c r="FLU773" s="1126"/>
      <c r="FLV773" s="1127"/>
      <c r="FLW773" s="1126"/>
      <c r="FLX773" s="1127"/>
      <c r="FLY773" s="1126"/>
      <c r="FLZ773" s="1127"/>
      <c r="FMA773" s="1126"/>
      <c r="FMB773" s="1127"/>
      <c r="FMC773" s="1126"/>
      <c r="FMD773" s="1127"/>
      <c r="FME773" s="1126"/>
      <c r="FMF773" s="1127"/>
      <c r="FMG773" s="1126"/>
      <c r="FMH773" s="1127"/>
      <c r="FMI773" s="1126"/>
      <c r="FMJ773" s="1127"/>
      <c r="FMK773" s="1126"/>
      <c r="FML773" s="1127"/>
      <c r="FMM773" s="1126"/>
      <c r="FMN773" s="1127"/>
      <c r="FMO773" s="1126"/>
      <c r="FMP773" s="1127"/>
      <c r="FMQ773" s="1126"/>
      <c r="FMR773" s="1127"/>
      <c r="FMS773" s="1126"/>
      <c r="FMT773" s="1127"/>
      <c r="FMU773" s="1126"/>
      <c r="FMV773" s="1127"/>
      <c r="FMW773" s="1126"/>
      <c r="FMX773" s="1127"/>
      <c r="FMY773" s="1126"/>
      <c r="FMZ773" s="1127"/>
      <c r="FNA773" s="1126"/>
      <c r="FNB773" s="1127"/>
      <c r="FNC773" s="1126"/>
      <c r="FND773" s="1127"/>
      <c r="FNE773" s="1126"/>
      <c r="FNF773" s="1127"/>
      <c r="FNG773" s="1126"/>
      <c r="FNH773" s="1127"/>
      <c r="FNI773" s="1126"/>
      <c r="FNJ773" s="1127"/>
      <c r="FNK773" s="1126"/>
      <c r="FNL773" s="1127"/>
      <c r="FNM773" s="1126"/>
      <c r="FNN773" s="1127"/>
      <c r="FNO773" s="1126"/>
      <c r="FNP773" s="1127"/>
      <c r="FNQ773" s="1126"/>
      <c r="FNR773" s="1127"/>
      <c r="FNS773" s="1126"/>
      <c r="FNT773" s="1127"/>
      <c r="FNU773" s="1126"/>
      <c r="FNV773" s="1127"/>
      <c r="FNW773" s="1126"/>
      <c r="FNX773" s="1127"/>
      <c r="FNY773" s="1126"/>
      <c r="FNZ773" s="1127"/>
      <c r="FOA773" s="1126"/>
      <c r="FOB773" s="1127"/>
      <c r="FOC773" s="1126"/>
      <c r="FOD773" s="1127"/>
      <c r="FOE773" s="1126"/>
      <c r="FOF773" s="1127"/>
      <c r="FOG773" s="1126"/>
      <c r="FOH773" s="1127"/>
      <c r="FOI773" s="1126"/>
      <c r="FOJ773" s="1127"/>
      <c r="FOK773" s="1126"/>
      <c r="FOL773" s="1127"/>
      <c r="FOM773" s="1126"/>
      <c r="FON773" s="1127"/>
      <c r="FOO773" s="1126"/>
      <c r="FOP773" s="1127"/>
      <c r="FOQ773" s="1126"/>
      <c r="FOR773" s="1127"/>
      <c r="FOS773" s="1126"/>
      <c r="FOT773" s="1127"/>
      <c r="FOU773" s="1126"/>
      <c r="FOV773" s="1127"/>
      <c r="FOW773" s="1126"/>
      <c r="FOX773" s="1127"/>
      <c r="FOY773" s="1126"/>
      <c r="FOZ773" s="1127"/>
      <c r="FPA773" s="1126"/>
      <c r="FPB773" s="1127"/>
      <c r="FPC773" s="1126"/>
      <c r="FPD773" s="1127"/>
      <c r="FPE773" s="1126"/>
      <c r="FPF773" s="1127"/>
      <c r="FPG773" s="1126"/>
      <c r="FPH773" s="1127"/>
      <c r="FPI773" s="1126"/>
      <c r="FPJ773" s="1127"/>
      <c r="FPK773" s="1126"/>
      <c r="FPL773" s="1127"/>
      <c r="FPM773" s="1126"/>
      <c r="FPN773" s="1127"/>
      <c r="FPO773" s="1126"/>
      <c r="FPP773" s="1127"/>
      <c r="FPQ773" s="1126"/>
      <c r="FPR773" s="1127"/>
      <c r="FPS773" s="1126"/>
      <c r="FPT773" s="1127"/>
      <c r="FPU773" s="1126"/>
      <c r="FPV773" s="1127"/>
      <c r="FPW773" s="1126"/>
      <c r="FPX773" s="1127"/>
      <c r="FPY773" s="1126"/>
      <c r="FPZ773" s="1127"/>
      <c r="FQA773" s="1126"/>
      <c r="FQB773" s="1127"/>
      <c r="FQC773" s="1126"/>
      <c r="FQD773" s="1127"/>
      <c r="FQE773" s="1126"/>
      <c r="FQF773" s="1127"/>
      <c r="FQG773" s="1126"/>
      <c r="FQH773" s="1127"/>
      <c r="FQI773" s="1126"/>
      <c r="FQJ773" s="1127"/>
      <c r="FQK773" s="1126"/>
      <c r="FQL773" s="1127"/>
      <c r="FQM773" s="1126"/>
      <c r="FQN773" s="1127"/>
      <c r="FQO773" s="1126"/>
      <c r="FQP773" s="1127"/>
      <c r="FQQ773" s="1126"/>
      <c r="FQR773" s="1127"/>
      <c r="FQS773" s="1126"/>
      <c r="FQT773" s="1127"/>
      <c r="FQU773" s="1126"/>
      <c r="FQV773" s="1127"/>
      <c r="FQW773" s="1126"/>
      <c r="FQX773" s="1127"/>
      <c r="FQY773" s="1126"/>
      <c r="FQZ773" s="1127"/>
      <c r="FRA773" s="1126"/>
      <c r="FRB773" s="1127"/>
      <c r="FRC773" s="1126"/>
      <c r="FRD773" s="1127"/>
      <c r="FRE773" s="1126"/>
      <c r="FRF773" s="1127"/>
      <c r="FRG773" s="1126"/>
      <c r="FRH773" s="1127"/>
      <c r="FRI773" s="1126"/>
      <c r="FRJ773" s="1127"/>
      <c r="FRK773" s="1126"/>
      <c r="FRL773" s="1127"/>
      <c r="FRM773" s="1126"/>
      <c r="FRN773" s="1127"/>
      <c r="FRO773" s="1126"/>
      <c r="FRP773" s="1127"/>
      <c r="FRQ773" s="1126"/>
      <c r="FRR773" s="1127"/>
      <c r="FRS773" s="1126"/>
      <c r="FRT773" s="1127"/>
      <c r="FRU773" s="1126"/>
      <c r="FRV773" s="1127"/>
      <c r="FRW773" s="1126"/>
      <c r="FRX773" s="1127"/>
      <c r="FRY773" s="1126"/>
      <c r="FRZ773" s="1127"/>
      <c r="FSA773" s="1126"/>
      <c r="FSB773" s="1127"/>
      <c r="FSC773" s="1126"/>
      <c r="FSD773" s="1127"/>
      <c r="FSE773" s="1126"/>
      <c r="FSF773" s="1127"/>
      <c r="FSG773" s="1126"/>
      <c r="FSH773" s="1127"/>
      <c r="FSI773" s="1126"/>
      <c r="FSJ773" s="1127"/>
      <c r="FSK773" s="1126"/>
      <c r="FSL773" s="1127"/>
      <c r="FSM773" s="1126"/>
      <c r="FSN773" s="1127"/>
      <c r="FSO773" s="1126"/>
      <c r="FSP773" s="1127"/>
      <c r="FSQ773" s="1126"/>
      <c r="FSR773" s="1127"/>
      <c r="FSS773" s="1126"/>
      <c r="FST773" s="1127"/>
      <c r="FSU773" s="1126"/>
      <c r="FSV773" s="1127"/>
      <c r="FSW773" s="1126"/>
      <c r="FSX773" s="1127"/>
      <c r="FSY773" s="1126"/>
      <c r="FSZ773" s="1127"/>
      <c r="FTA773" s="1126"/>
      <c r="FTB773" s="1127"/>
      <c r="FTC773" s="1126"/>
      <c r="FTD773" s="1127"/>
      <c r="FTE773" s="1126"/>
      <c r="FTF773" s="1127"/>
      <c r="FTG773" s="1126"/>
      <c r="FTH773" s="1127"/>
      <c r="FTI773" s="1126"/>
      <c r="FTJ773" s="1127"/>
      <c r="FTK773" s="1126"/>
      <c r="FTL773" s="1127"/>
      <c r="FTM773" s="1126"/>
      <c r="FTN773" s="1127"/>
      <c r="FTO773" s="1126"/>
      <c r="FTP773" s="1127"/>
      <c r="FTQ773" s="1126"/>
      <c r="FTR773" s="1127"/>
      <c r="FTS773" s="1126"/>
      <c r="FTT773" s="1127"/>
      <c r="FTU773" s="1126"/>
      <c r="FTV773" s="1127"/>
      <c r="FTW773" s="1126"/>
      <c r="FTX773" s="1127"/>
      <c r="FTY773" s="1126"/>
      <c r="FTZ773" s="1127"/>
      <c r="FUA773" s="1126"/>
      <c r="FUB773" s="1127"/>
      <c r="FUC773" s="1126"/>
      <c r="FUD773" s="1127"/>
      <c r="FUE773" s="1126"/>
      <c r="FUF773" s="1127"/>
      <c r="FUG773" s="1126"/>
      <c r="FUH773" s="1127"/>
      <c r="FUI773" s="1126"/>
      <c r="FUJ773" s="1127"/>
      <c r="FUK773" s="1126"/>
      <c r="FUL773" s="1127"/>
      <c r="FUM773" s="1126"/>
      <c r="FUN773" s="1127"/>
      <c r="FUO773" s="1126"/>
      <c r="FUP773" s="1127"/>
      <c r="FUQ773" s="1126"/>
      <c r="FUR773" s="1127"/>
      <c r="FUS773" s="1126"/>
      <c r="FUT773" s="1127"/>
      <c r="FUU773" s="1126"/>
      <c r="FUV773" s="1127"/>
      <c r="FUW773" s="1126"/>
      <c r="FUX773" s="1127"/>
      <c r="FUY773" s="1126"/>
      <c r="FUZ773" s="1127"/>
      <c r="FVA773" s="1126"/>
      <c r="FVB773" s="1127"/>
      <c r="FVC773" s="1126"/>
      <c r="FVD773" s="1127"/>
      <c r="FVE773" s="1126"/>
      <c r="FVF773" s="1127"/>
      <c r="FVG773" s="1126"/>
      <c r="FVH773" s="1127"/>
      <c r="FVI773" s="1126"/>
      <c r="FVJ773" s="1127"/>
      <c r="FVK773" s="1126"/>
      <c r="FVL773" s="1127"/>
      <c r="FVM773" s="1126"/>
      <c r="FVN773" s="1127"/>
      <c r="FVO773" s="1126"/>
      <c r="FVP773" s="1127"/>
      <c r="FVQ773" s="1126"/>
      <c r="FVR773" s="1127"/>
      <c r="FVS773" s="1126"/>
      <c r="FVT773" s="1127"/>
      <c r="FVU773" s="1126"/>
      <c r="FVV773" s="1127"/>
      <c r="FVW773" s="1126"/>
      <c r="FVX773" s="1127"/>
      <c r="FVY773" s="1126"/>
      <c r="FVZ773" s="1127"/>
      <c r="FWA773" s="1126"/>
      <c r="FWB773" s="1127"/>
      <c r="FWC773" s="1126"/>
      <c r="FWD773" s="1127"/>
      <c r="FWE773" s="1126"/>
      <c r="FWF773" s="1127"/>
      <c r="FWG773" s="1126"/>
      <c r="FWH773" s="1127"/>
      <c r="FWI773" s="1126"/>
      <c r="FWJ773" s="1127"/>
      <c r="FWK773" s="1126"/>
      <c r="FWL773" s="1127"/>
      <c r="FWM773" s="1126"/>
      <c r="FWN773" s="1127"/>
      <c r="FWO773" s="1126"/>
      <c r="FWP773" s="1127"/>
      <c r="FWQ773" s="1126"/>
      <c r="FWR773" s="1127"/>
      <c r="FWS773" s="1126"/>
      <c r="FWT773" s="1127"/>
      <c r="FWU773" s="1126"/>
      <c r="FWV773" s="1127"/>
      <c r="FWW773" s="1126"/>
      <c r="FWX773" s="1127"/>
      <c r="FWY773" s="1126"/>
      <c r="FWZ773" s="1127"/>
      <c r="FXA773" s="1126"/>
      <c r="FXB773" s="1127"/>
      <c r="FXC773" s="1126"/>
      <c r="FXD773" s="1127"/>
      <c r="FXE773" s="1126"/>
      <c r="FXF773" s="1127"/>
      <c r="FXG773" s="1126"/>
      <c r="FXH773" s="1127"/>
      <c r="FXI773" s="1126"/>
      <c r="FXJ773" s="1127"/>
      <c r="FXK773" s="1126"/>
      <c r="FXL773" s="1127"/>
      <c r="FXM773" s="1126"/>
      <c r="FXN773" s="1127"/>
      <c r="FXO773" s="1126"/>
      <c r="FXP773" s="1127"/>
      <c r="FXQ773" s="1126"/>
      <c r="FXR773" s="1127"/>
      <c r="FXS773" s="1126"/>
      <c r="FXT773" s="1127"/>
      <c r="FXU773" s="1126"/>
      <c r="FXV773" s="1127"/>
      <c r="FXW773" s="1126"/>
      <c r="FXX773" s="1127"/>
      <c r="FXY773" s="1126"/>
      <c r="FXZ773" s="1127"/>
      <c r="FYA773" s="1126"/>
      <c r="FYB773" s="1127"/>
      <c r="FYC773" s="1126"/>
      <c r="FYD773" s="1127"/>
      <c r="FYE773" s="1126"/>
      <c r="FYF773" s="1127"/>
      <c r="FYG773" s="1126"/>
      <c r="FYH773" s="1127"/>
      <c r="FYI773" s="1126"/>
      <c r="FYJ773" s="1127"/>
      <c r="FYK773" s="1126"/>
      <c r="FYL773" s="1127"/>
      <c r="FYM773" s="1126"/>
      <c r="FYN773" s="1127"/>
      <c r="FYO773" s="1126"/>
      <c r="FYP773" s="1127"/>
      <c r="FYQ773" s="1126"/>
      <c r="FYR773" s="1127"/>
      <c r="FYS773" s="1126"/>
      <c r="FYT773" s="1127"/>
      <c r="FYU773" s="1126"/>
      <c r="FYV773" s="1127"/>
      <c r="FYW773" s="1126"/>
      <c r="FYX773" s="1127"/>
      <c r="FYY773" s="1126"/>
      <c r="FYZ773" s="1127"/>
      <c r="FZA773" s="1126"/>
      <c r="FZB773" s="1127"/>
      <c r="FZC773" s="1126"/>
      <c r="FZD773" s="1127"/>
      <c r="FZE773" s="1126"/>
      <c r="FZF773" s="1127"/>
      <c r="FZG773" s="1126"/>
      <c r="FZH773" s="1127"/>
      <c r="FZI773" s="1126"/>
      <c r="FZJ773" s="1127"/>
      <c r="FZK773" s="1126"/>
      <c r="FZL773" s="1127"/>
      <c r="FZM773" s="1126"/>
      <c r="FZN773" s="1127"/>
      <c r="FZO773" s="1126"/>
      <c r="FZP773" s="1127"/>
      <c r="FZQ773" s="1126"/>
      <c r="FZR773" s="1127"/>
      <c r="FZS773" s="1126"/>
      <c r="FZT773" s="1127"/>
      <c r="FZU773" s="1126"/>
      <c r="FZV773" s="1127"/>
      <c r="FZW773" s="1126"/>
      <c r="FZX773" s="1127"/>
      <c r="FZY773" s="1126"/>
      <c r="FZZ773" s="1127"/>
      <c r="GAA773" s="1126"/>
      <c r="GAB773" s="1127"/>
      <c r="GAC773" s="1126"/>
      <c r="GAD773" s="1127"/>
      <c r="GAE773" s="1126"/>
      <c r="GAF773" s="1127"/>
      <c r="GAG773" s="1126"/>
      <c r="GAH773" s="1127"/>
      <c r="GAI773" s="1126"/>
      <c r="GAJ773" s="1127"/>
      <c r="GAK773" s="1126"/>
      <c r="GAL773" s="1127"/>
      <c r="GAM773" s="1126"/>
      <c r="GAN773" s="1127"/>
      <c r="GAO773" s="1126"/>
      <c r="GAP773" s="1127"/>
      <c r="GAQ773" s="1126"/>
      <c r="GAR773" s="1127"/>
      <c r="GAS773" s="1126"/>
      <c r="GAT773" s="1127"/>
      <c r="GAU773" s="1126"/>
      <c r="GAV773" s="1127"/>
      <c r="GAW773" s="1126"/>
      <c r="GAX773" s="1127"/>
      <c r="GAY773" s="1126"/>
      <c r="GAZ773" s="1127"/>
      <c r="GBA773" s="1126"/>
      <c r="GBB773" s="1127"/>
      <c r="GBC773" s="1126"/>
      <c r="GBD773" s="1127"/>
      <c r="GBE773" s="1126"/>
      <c r="GBF773" s="1127"/>
      <c r="GBG773" s="1126"/>
      <c r="GBH773" s="1127"/>
      <c r="GBI773" s="1126"/>
      <c r="GBJ773" s="1127"/>
      <c r="GBK773" s="1126"/>
      <c r="GBL773" s="1127"/>
      <c r="GBM773" s="1126"/>
      <c r="GBN773" s="1127"/>
      <c r="GBO773" s="1126"/>
      <c r="GBP773" s="1127"/>
      <c r="GBQ773" s="1126"/>
      <c r="GBR773" s="1127"/>
      <c r="GBS773" s="1126"/>
      <c r="GBT773" s="1127"/>
      <c r="GBU773" s="1126"/>
      <c r="GBV773" s="1127"/>
      <c r="GBW773" s="1126"/>
      <c r="GBX773" s="1127"/>
      <c r="GBY773" s="1126"/>
      <c r="GBZ773" s="1127"/>
      <c r="GCA773" s="1126"/>
      <c r="GCB773" s="1127"/>
      <c r="GCC773" s="1126"/>
      <c r="GCD773" s="1127"/>
      <c r="GCE773" s="1126"/>
      <c r="GCF773" s="1127"/>
      <c r="GCG773" s="1126"/>
      <c r="GCH773" s="1127"/>
      <c r="GCI773" s="1126"/>
      <c r="GCJ773" s="1127"/>
      <c r="GCK773" s="1126"/>
      <c r="GCL773" s="1127"/>
      <c r="GCM773" s="1126"/>
      <c r="GCN773" s="1127"/>
      <c r="GCO773" s="1126"/>
      <c r="GCP773" s="1127"/>
      <c r="GCQ773" s="1126"/>
      <c r="GCR773" s="1127"/>
      <c r="GCS773" s="1126"/>
      <c r="GCT773" s="1127"/>
      <c r="GCU773" s="1126"/>
      <c r="GCV773" s="1127"/>
      <c r="GCW773" s="1126"/>
      <c r="GCX773" s="1127"/>
      <c r="GCY773" s="1126"/>
      <c r="GCZ773" s="1127"/>
      <c r="GDA773" s="1126"/>
      <c r="GDB773" s="1127"/>
      <c r="GDC773" s="1126"/>
      <c r="GDD773" s="1127"/>
      <c r="GDE773" s="1126"/>
      <c r="GDF773" s="1127"/>
      <c r="GDG773" s="1126"/>
      <c r="GDH773" s="1127"/>
      <c r="GDI773" s="1126"/>
      <c r="GDJ773" s="1127"/>
      <c r="GDK773" s="1126"/>
      <c r="GDL773" s="1127"/>
      <c r="GDM773" s="1126"/>
      <c r="GDN773" s="1127"/>
      <c r="GDO773" s="1126"/>
      <c r="GDP773" s="1127"/>
      <c r="GDQ773" s="1126"/>
      <c r="GDR773" s="1127"/>
      <c r="GDS773" s="1126"/>
      <c r="GDT773" s="1127"/>
      <c r="GDU773" s="1126"/>
      <c r="GDV773" s="1127"/>
      <c r="GDW773" s="1126"/>
      <c r="GDX773" s="1127"/>
      <c r="GDY773" s="1126"/>
      <c r="GDZ773" s="1127"/>
      <c r="GEA773" s="1126"/>
      <c r="GEB773" s="1127"/>
      <c r="GEC773" s="1126"/>
      <c r="GED773" s="1127"/>
      <c r="GEE773" s="1126"/>
      <c r="GEF773" s="1127"/>
      <c r="GEG773" s="1126"/>
      <c r="GEH773" s="1127"/>
      <c r="GEI773" s="1126"/>
      <c r="GEJ773" s="1127"/>
      <c r="GEK773" s="1126"/>
      <c r="GEL773" s="1127"/>
      <c r="GEM773" s="1126"/>
      <c r="GEN773" s="1127"/>
      <c r="GEO773" s="1126"/>
      <c r="GEP773" s="1127"/>
      <c r="GEQ773" s="1126"/>
      <c r="GER773" s="1127"/>
      <c r="GES773" s="1126"/>
      <c r="GET773" s="1127"/>
      <c r="GEU773" s="1126"/>
      <c r="GEV773" s="1127"/>
      <c r="GEW773" s="1126"/>
      <c r="GEX773" s="1127"/>
      <c r="GEY773" s="1126"/>
      <c r="GEZ773" s="1127"/>
      <c r="GFA773" s="1126"/>
      <c r="GFB773" s="1127"/>
      <c r="GFC773" s="1126"/>
      <c r="GFD773" s="1127"/>
      <c r="GFE773" s="1126"/>
      <c r="GFF773" s="1127"/>
      <c r="GFG773" s="1126"/>
      <c r="GFH773" s="1127"/>
      <c r="GFI773" s="1126"/>
      <c r="GFJ773" s="1127"/>
      <c r="GFK773" s="1126"/>
      <c r="GFL773" s="1127"/>
      <c r="GFM773" s="1126"/>
      <c r="GFN773" s="1127"/>
      <c r="GFO773" s="1126"/>
      <c r="GFP773" s="1127"/>
      <c r="GFQ773" s="1126"/>
      <c r="GFR773" s="1127"/>
      <c r="GFS773" s="1126"/>
      <c r="GFT773" s="1127"/>
      <c r="GFU773" s="1126"/>
      <c r="GFV773" s="1127"/>
      <c r="GFW773" s="1126"/>
      <c r="GFX773" s="1127"/>
      <c r="GFY773" s="1126"/>
      <c r="GFZ773" s="1127"/>
      <c r="GGA773" s="1126"/>
      <c r="GGB773" s="1127"/>
      <c r="GGC773" s="1126"/>
      <c r="GGD773" s="1127"/>
      <c r="GGE773" s="1126"/>
      <c r="GGF773" s="1127"/>
      <c r="GGG773" s="1126"/>
      <c r="GGH773" s="1127"/>
      <c r="GGI773" s="1126"/>
      <c r="GGJ773" s="1127"/>
      <c r="GGK773" s="1126"/>
      <c r="GGL773" s="1127"/>
      <c r="GGM773" s="1126"/>
      <c r="GGN773" s="1127"/>
      <c r="GGO773" s="1126"/>
      <c r="GGP773" s="1127"/>
      <c r="GGQ773" s="1126"/>
      <c r="GGR773" s="1127"/>
      <c r="GGS773" s="1126"/>
      <c r="GGT773" s="1127"/>
      <c r="GGU773" s="1126"/>
      <c r="GGV773" s="1127"/>
      <c r="GGW773" s="1126"/>
      <c r="GGX773" s="1127"/>
      <c r="GGY773" s="1126"/>
      <c r="GGZ773" s="1127"/>
      <c r="GHA773" s="1126"/>
      <c r="GHB773" s="1127"/>
      <c r="GHC773" s="1126"/>
      <c r="GHD773" s="1127"/>
      <c r="GHE773" s="1126"/>
      <c r="GHF773" s="1127"/>
      <c r="GHG773" s="1126"/>
      <c r="GHH773" s="1127"/>
      <c r="GHI773" s="1126"/>
      <c r="GHJ773" s="1127"/>
      <c r="GHK773" s="1126"/>
      <c r="GHL773" s="1127"/>
      <c r="GHM773" s="1126"/>
      <c r="GHN773" s="1127"/>
      <c r="GHO773" s="1126"/>
      <c r="GHP773" s="1127"/>
      <c r="GHQ773" s="1126"/>
      <c r="GHR773" s="1127"/>
      <c r="GHS773" s="1126"/>
      <c r="GHT773" s="1127"/>
      <c r="GHU773" s="1126"/>
      <c r="GHV773" s="1127"/>
      <c r="GHW773" s="1126"/>
      <c r="GHX773" s="1127"/>
      <c r="GHY773" s="1126"/>
      <c r="GHZ773" s="1127"/>
      <c r="GIA773" s="1126"/>
      <c r="GIB773" s="1127"/>
      <c r="GIC773" s="1126"/>
      <c r="GID773" s="1127"/>
      <c r="GIE773" s="1126"/>
      <c r="GIF773" s="1127"/>
      <c r="GIG773" s="1126"/>
      <c r="GIH773" s="1127"/>
      <c r="GII773" s="1126"/>
      <c r="GIJ773" s="1127"/>
      <c r="GIK773" s="1126"/>
      <c r="GIL773" s="1127"/>
      <c r="GIM773" s="1126"/>
      <c r="GIN773" s="1127"/>
      <c r="GIO773" s="1126"/>
      <c r="GIP773" s="1127"/>
      <c r="GIQ773" s="1126"/>
      <c r="GIR773" s="1127"/>
      <c r="GIS773" s="1126"/>
      <c r="GIT773" s="1127"/>
      <c r="GIU773" s="1126"/>
      <c r="GIV773" s="1127"/>
      <c r="GIW773" s="1126"/>
      <c r="GIX773" s="1127"/>
      <c r="GIY773" s="1126"/>
      <c r="GIZ773" s="1127"/>
      <c r="GJA773" s="1126"/>
      <c r="GJB773" s="1127"/>
      <c r="GJC773" s="1126"/>
      <c r="GJD773" s="1127"/>
      <c r="GJE773" s="1126"/>
      <c r="GJF773" s="1127"/>
      <c r="GJG773" s="1126"/>
      <c r="GJH773" s="1127"/>
      <c r="GJI773" s="1126"/>
      <c r="GJJ773" s="1127"/>
      <c r="GJK773" s="1126"/>
      <c r="GJL773" s="1127"/>
      <c r="GJM773" s="1126"/>
      <c r="GJN773" s="1127"/>
      <c r="GJO773" s="1126"/>
      <c r="GJP773" s="1127"/>
      <c r="GJQ773" s="1126"/>
      <c r="GJR773" s="1127"/>
      <c r="GJS773" s="1126"/>
      <c r="GJT773" s="1127"/>
      <c r="GJU773" s="1126"/>
      <c r="GJV773" s="1127"/>
      <c r="GJW773" s="1126"/>
      <c r="GJX773" s="1127"/>
      <c r="GJY773" s="1126"/>
      <c r="GJZ773" s="1127"/>
      <c r="GKA773" s="1126"/>
      <c r="GKB773" s="1127"/>
      <c r="GKC773" s="1126"/>
      <c r="GKD773" s="1127"/>
      <c r="GKE773" s="1126"/>
      <c r="GKF773" s="1127"/>
      <c r="GKG773" s="1126"/>
      <c r="GKH773" s="1127"/>
      <c r="GKI773" s="1126"/>
      <c r="GKJ773" s="1127"/>
      <c r="GKK773" s="1126"/>
      <c r="GKL773" s="1127"/>
      <c r="GKM773" s="1126"/>
      <c r="GKN773" s="1127"/>
      <c r="GKO773" s="1126"/>
      <c r="GKP773" s="1127"/>
      <c r="GKQ773" s="1126"/>
      <c r="GKR773" s="1127"/>
      <c r="GKS773" s="1126"/>
      <c r="GKT773" s="1127"/>
      <c r="GKU773" s="1126"/>
      <c r="GKV773" s="1127"/>
      <c r="GKW773" s="1126"/>
      <c r="GKX773" s="1127"/>
      <c r="GKY773" s="1126"/>
      <c r="GKZ773" s="1127"/>
      <c r="GLA773" s="1126"/>
      <c r="GLB773" s="1127"/>
      <c r="GLC773" s="1126"/>
      <c r="GLD773" s="1127"/>
      <c r="GLE773" s="1126"/>
      <c r="GLF773" s="1127"/>
      <c r="GLG773" s="1126"/>
      <c r="GLH773" s="1127"/>
      <c r="GLI773" s="1126"/>
      <c r="GLJ773" s="1127"/>
      <c r="GLK773" s="1126"/>
      <c r="GLL773" s="1127"/>
      <c r="GLM773" s="1126"/>
      <c r="GLN773" s="1127"/>
      <c r="GLO773" s="1126"/>
      <c r="GLP773" s="1127"/>
      <c r="GLQ773" s="1126"/>
      <c r="GLR773" s="1127"/>
      <c r="GLS773" s="1126"/>
      <c r="GLT773" s="1127"/>
      <c r="GLU773" s="1126"/>
      <c r="GLV773" s="1127"/>
      <c r="GLW773" s="1126"/>
      <c r="GLX773" s="1127"/>
      <c r="GLY773" s="1126"/>
      <c r="GLZ773" s="1127"/>
      <c r="GMA773" s="1126"/>
      <c r="GMB773" s="1127"/>
      <c r="GMC773" s="1126"/>
      <c r="GMD773" s="1127"/>
      <c r="GME773" s="1126"/>
      <c r="GMF773" s="1127"/>
      <c r="GMG773" s="1126"/>
      <c r="GMH773" s="1127"/>
      <c r="GMI773" s="1126"/>
      <c r="GMJ773" s="1127"/>
      <c r="GMK773" s="1126"/>
      <c r="GML773" s="1127"/>
      <c r="GMM773" s="1126"/>
      <c r="GMN773" s="1127"/>
      <c r="GMO773" s="1126"/>
      <c r="GMP773" s="1127"/>
      <c r="GMQ773" s="1126"/>
      <c r="GMR773" s="1127"/>
      <c r="GMS773" s="1126"/>
      <c r="GMT773" s="1127"/>
      <c r="GMU773" s="1126"/>
      <c r="GMV773" s="1127"/>
      <c r="GMW773" s="1126"/>
      <c r="GMX773" s="1127"/>
      <c r="GMY773" s="1126"/>
      <c r="GMZ773" s="1127"/>
      <c r="GNA773" s="1126"/>
      <c r="GNB773" s="1127"/>
      <c r="GNC773" s="1126"/>
      <c r="GND773" s="1127"/>
      <c r="GNE773" s="1126"/>
      <c r="GNF773" s="1127"/>
      <c r="GNG773" s="1126"/>
      <c r="GNH773" s="1127"/>
      <c r="GNI773" s="1126"/>
      <c r="GNJ773" s="1127"/>
      <c r="GNK773" s="1126"/>
      <c r="GNL773" s="1127"/>
      <c r="GNM773" s="1126"/>
      <c r="GNN773" s="1127"/>
      <c r="GNO773" s="1126"/>
      <c r="GNP773" s="1127"/>
      <c r="GNQ773" s="1126"/>
      <c r="GNR773" s="1127"/>
      <c r="GNS773" s="1126"/>
      <c r="GNT773" s="1127"/>
      <c r="GNU773" s="1126"/>
      <c r="GNV773" s="1127"/>
      <c r="GNW773" s="1126"/>
      <c r="GNX773" s="1127"/>
      <c r="GNY773" s="1126"/>
      <c r="GNZ773" s="1127"/>
      <c r="GOA773" s="1126"/>
      <c r="GOB773" s="1127"/>
      <c r="GOC773" s="1126"/>
      <c r="GOD773" s="1127"/>
      <c r="GOE773" s="1126"/>
      <c r="GOF773" s="1127"/>
      <c r="GOG773" s="1126"/>
      <c r="GOH773" s="1127"/>
      <c r="GOI773" s="1126"/>
      <c r="GOJ773" s="1127"/>
      <c r="GOK773" s="1126"/>
      <c r="GOL773" s="1127"/>
      <c r="GOM773" s="1126"/>
      <c r="GON773" s="1127"/>
      <c r="GOO773" s="1126"/>
      <c r="GOP773" s="1127"/>
      <c r="GOQ773" s="1126"/>
      <c r="GOR773" s="1127"/>
      <c r="GOS773" s="1126"/>
      <c r="GOT773" s="1127"/>
      <c r="GOU773" s="1126"/>
      <c r="GOV773" s="1127"/>
      <c r="GOW773" s="1126"/>
      <c r="GOX773" s="1127"/>
      <c r="GOY773" s="1126"/>
      <c r="GOZ773" s="1127"/>
      <c r="GPA773" s="1126"/>
      <c r="GPB773" s="1127"/>
      <c r="GPC773" s="1126"/>
      <c r="GPD773" s="1127"/>
      <c r="GPE773" s="1126"/>
      <c r="GPF773" s="1127"/>
      <c r="GPG773" s="1126"/>
      <c r="GPH773" s="1127"/>
      <c r="GPI773" s="1126"/>
      <c r="GPJ773" s="1127"/>
      <c r="GPK773" s="1126"/>
      <c r="GPL773" s="1127"/>
      <c r="GPM773" s="1126"/>
      <c r="GPN773" s="1127"/>
      <c r="GPO773" s="1126"/>
      <c r="GPP773" s="1127"/>
      <c r="GPQ773" s="1126"/>
      <c r="GPR773" s="1127"/>
      <c r="GPS773" s="1126"/>
      <c r="GPT773" s="1127"/>
      <c r="GPU773" s="1126"/>
      <c r="GPV773" s="1127"/>
      <c r="GPW773" s="1126"/>
      <c r="GPX773" s="1127"/>
      <c r="GPY773" s="1126"/>
      <c r="GPZ773" s="1127"/>
      <c r="GQA773" s="1126"/>
      <c r="GQB773" s="1127"/>
      <c r="GQC773" s="1126"/>
      <c r="GQD773" s="1127"/>
      <c r="GQE773" s="1126"/>
      <c r="GQF773" s="1127"/>
      <c r="GQG773" s="1126"/>
      <c r="GQH773" s="1127"/>
      <c r="GQI773" s="1126"/>
      <c r="GQJ773" s="1127"/>
      <c r="GQK773" s="1126"/>
      <c r="GQL773" s="1127"/>
      <c r="GQM773" s="1126"/>
      <c r="GQN773" s="1127"/>
      <c r="GQO773" s="1126"/>
      <c r="GQP773" s="1127"/>
      <c r="GQQ773" s="1126"/>
      <c r="GQR773" s="1127"/>
      <c r="GQS773" s="1126"/>
      <c r="GQT773" s="1127"/>
      <c r="GQU773" s="1126"/>
      <c r="GQV773" s="1127"/>
      <c r="GQW773" s="1126"/>
      <c r="GQX773" s="1127"/>
      <c r="GQY773" s="1126"/>
      <c r="GQZ773" s="1127"/>
      <c r="GRA773" s="1126"/>
      <c r="GRB773" s="1127"/>
      <c r="GRC773" s="1126"/>
      <c r="GRD773" s="1127"/>
      <c r="GRE773" s="1126"/>
      <c r="GRF773" s="1127"/>
      <c r="GRG773" s="1126"/>
      <c r="GRH773" s="1127"/>
      <c r="GRI773" s="1126"/>
      <c r="GRJ773" s="1127"/>
      <c r="GRK773" s="1126"/>
      <c r="GRL773" s="1127"/>
      <c r="GRM773" s="1126"/>
      <c r="GRN773" s="1127"/>
      <c r="GRO773" s="1126"/>
      <c r="GRP773" s="1127"/>
      <c r="GRQ773" s="1126"/>
      <c r="GRR773" s="1127"/>
      <c r="GRS773" s="1126"/>
      <c r="GRT773" s="1127"/>
      <c r="GRU773" s="1126"/>
      <c r="GRV773" s="1127"/>
      <c r="GRW773" s="1126"/>
      <c r="GRX773" s="1127"/>
      <c r="GRY773" s="1126"/>
      <c r="GRZ773" s="1127"/>
      <c r="GSA773" s="1126"/>
      <c r="GSB773" s="1127"/>
      <c r="GSC773" s="1126"/>
      <c r="GSD773" s="1127"/>
      <c r="GSE773" s="1126"/>
      <c r="GSF773" s="1127"/>
      <c r="GSG773" s="1126"/>
      <c r="GSH773" s="1127"/>
      <c r="GSI773" s="1126"/>
      <c r="GSJ773" s="1127"/>
      <c r="GSK773" s="1126"/>
      <c r="GSL773" s="1127"/>
      <c r="GSM773" s="1126"/>
      <c r="GSN773" s="1127"/>
      <c r="GSO773" s="1126"/>
      <c r="GSP773" s="1127"/>
      <c r="GSQ773" s="1126"/>
      <c r="GSR773" s="1127"/>
      <c r="GSS773" s="1126"/>
      <c r="GST773" s="1127"/>
      <c r="GSU773" s="1126"/>
      <c r="GSV773" s="1127"/>
      <c r="GSW773" s="1126"/>
      <c r="GSX773" s="1127"/>
      <c r="GSY773" s="1126"/>
      <c r="GSZ773" s="1127"/>
      <c r="GTA773" s="1126"/>
      <c r="GTB773" s="1127"/>
      <c r="GTC773" s="1126"/>
      <c r="GTD773" s="1127"/>
      <c r="GTE773" s="1126"/>
      <c r="GTF773" s="1127"/>
      <c r="GTG773" s="1126"/>
      <c r="GTH773" s="1127"/>
      <c r="GTI773" s="1126"/>
      <c r="GTJ773" s="1127"/>
      <c r="GTK773" s="1126"/>
      <c r="GTL773" s="1127"/>
      <c r="GTM773" s="1126"/>
      <c r="GTN773" s="1127"/>
      <c r="GTO773" s="1126"/>
      <c r="GTP773" s="1127"/>
      <c r="GTQ773" s="1126"/>
      <c r="GTR773" s="1127"/>
      <c r="GTS773" s="1126"/>
      <c r="GTT773" s="1127"/>
      <c r="GTU773" s="1126"/>
      <c r="GTV773" s="1127"/>
      <c r="GTW773" s="1126"/>
      <c r="GTX773" s="1127"/>
      <c r="GTY773" s="1126"/>
      <c r="GTZ773" s="1127"/>
      <c r="GUA773" s="1126"/>
      <c r="GUB773" s="1127"/>
      <c r="GUC773" s="1126"/>
      <c r="GUD773" s="1127"/>
      <c r="GUE773" s="1126"/>
      <c r="GUF773" s="1127"/>
      <c r="GUG773" s="1126"/>
      <c r="GUH773" s="1127"/>
      <c r="GUI773" s="1126"/>
      <c r="GUJ773" s="1127"/>
      <c r="GUK773" s="1126"/>
      <c r="GUL773" s="1127"/>
      <c r="GUM773" s="1126"/>
      <c r="GUN773" s="1127"/>
      <c r="GUO773" s="1126"/>
      <c r="GUP773" s="1127"/>
      <c r="GUQ773" s="1126"/>
      <c r="GUR773" s="1127"/>
      <c r="GUS773" s="1126"/>
      <c r="GUT773" s="1127"/>
      <c r="GUU773" s="1126"/>
      <c r="GUV773" s="1127"/>
      <c r="GUW773" s="1126"/>
      <c r="GUX773" s="1127"/>
      <c r="GUY773" s="1126"/>
      <c r="GUZ773" s="1127"/>
      <c r="GVA773" s="1126"/>
      <c r="GVB773" s="1127"/>
      <c r="GVC773" s="1126"/>
      <c r="GVD773" s="1127"/>
      <c r="GVE773" s="1126"/>
      <c r="GVF773" s="1127"/>
      <c r="GVG773" s="1126"/>
      <c r="GVH773" s="1127"/>
      <c r="GVI773" s="1126"/>
      <c r="GVJ773" s="1127"/>
      <c r="GVK773" s="1126"/>
      <c r="GVL773" s="1127"/>
      <c r="GVM773" s="1126"/>
      <c r="GVN773" s="1127"/>
      <c r="GVO773" s="1126"/>
      <c r="GVP773" s="1127"/>
      <c r="GVQ773" s="1126"/>
      <c r="GVR773" s="1127"/>
      <c r="GVS773" s="1126"/>
      <c r="GVT773" s="1127"/>
      <c r="GVU773" s="1126"/>
      <c r="GVV773" s="1127"/>
      <c r="GVW773" s="1126"/>
      <c r="GVX773" s="1127"/>
      <c r="GVY773" s="1126"/>
      <c r="GVZ773" s="1127"/>
      <c r="GWA773" s="1126"/>
      <c r="GWB773" s="1127"/>
      <c r="GWC773" s="1126"/>
      <c r="GWD773" s="1127"/>
      <c r="GWE773" s="1126"/>
      <c r="GWF773" s="1127"/>
      <c r="GWG773" s="1126"/>
      <c r="GWH773" s="1127"/>
      <c r="GWI773" s="1126"/>
      <c r="GWJ773" s="1127"/>
      <c r="GWK773" s="1126"/>
      <c r="GWL773" s="1127"/>
      <c r="GWM773" s="1126"/>
      <c r="GWN773" s="1127"/>
      <c r="GWO773" s="1126"/>
      <c r="GWP773" s="1127"/>
      <c r="GWQ773" s="1126"/>
      <c r="GWR773" s="1127"/>
      <c r="GWS773" s="1126"/>
      <c r="GWT773" s="1127"/>
      <c r="GWU773" s="1126"/>
      <c r="GWV773" s="1127"/>
      <c r="GWW773" s="1126"/>
      <c r="GWX773" s="1127"/>
      <c r="GWY773" s="1126"/>
      <c r="GWZ773" s="1127"/>
      <c r="GXA773" s="1126"/>
      <c r="GXB773" s="1127"/>
      <c r="GXC773" s="1126"/>
      <c r="GXD773" s="1127"/>
      <c r="GXE773" s="1126"/>
      <c r="GXF773" s="1127"/>
      <c r="GXG773" s="1126"/>
      <c r="GXH773" s="1127"/>
      <c r="GXI773" s="1126"/>
      <c r="GXJ773" s="1127"/>
      <c r="GXK773" s="1126"/>
      <c r="GXL773" s="1127"/>
      <c r="GXM773" s="1126"/>
      <c r="GXN773" s="1127"/>
      <c r="GXO773" s="1126"/>
      <c r="GXP773" s="1127"/>
      <c r="GXQ773" s="1126"/>
      <c r="GXR773" s="1127"/>
      <c r="GXS773" s="1126"/>
      <c r="GXT773" s="1127"/>
      <c r="GXU773" s="1126"/>
      <c r="GXV773" s="1127"/>
      <c r="GXW773" s="1126"/>
      <c r="GXX773" s="1127"/>
      <c r="GXY773" s="1126"/>
      <c r="GXZ773" s="1127"/>
      <c r="GYA773" s="1126"/>
      <c r="GYB773" s="1127"/>
      <c r="GYC773" s="1126"/>
      <c r="GYD773" s="1127"/>
      <c r="GYE773" s="1126"/>
      <c r="GYF773" s="1127"/>
      <c r="GYG773" s="1126"/>
      <c r="GYH773" s="1127"/>
      <c r="GYI773" s="1126"/>
      <c r="GYJ773" s="1127"/>
      <c r="GYK773" s="1126"/>
      <c r="GYL773" s="1127"/>
      <c r="GYM773" s="1126"/>
      <c r="GYN773" s="1127"/>
      <c r="GYO773" s="1126"/>
      <c r="GYP773" s="1127"/>
      <c r="GYQ773" s="1126"/>
      <c r="GYR773" s="1127"/>
      <c r="GYS773" s="1126"/>
      <c r="GYT773" s="1127"/>
      <c r="GYU773" s="1126"/>
      <c r="GYV773" s="1127"/>
      <c r="GYW773" s="1126"/>
      <c r="GYX773" s="1127"/>
      <c r="GYY773" s="1126"/>
      <c r="GYZ773" s="1127"/>
      <c r="GZA773" s="1126"/>
      <c r="GZB773" s="1127"/>
      <c r="GZC773" s="1126"/>
      <c r="GZD773" s="1127"/>
      <c r="GZE773" s="1126"/>
      <c r="GZF773" s="1127"/>
      <c r="GZG773" s="1126"/>
      <c r="GZH773" s="1127"/>
      <c r="GZI773" s="1126"/>
      <c r="GZJ773" s="1127"/>
      <c r="GZK773" s="1126"/>
      <c r="GZL773" s="1127"/>
      <c r="GZM773" s="1126"/>
      <c r="GZN773" s="1127"/>
      <c r="GZO773" s="1126"/>
      <c r="GZP773" s="1127"/>
      <c r="GZQ773" s="1126"/>
      <c r="GZR773" s="1127"/>
      <c r="GZS773" s="1126"/>
      <c r="GZT773" s="1127"/>
      <c r="GZU773" s="1126"/>
      <c r="GZV773" s="1127"/>
      <c r="GZW773" s="1126"/>
      <c r="GZX773" s="1127"/>
      <c r="GZY773" s="1126"/>
      <c r="GZZ773" s="1127"/>
      <c r="HAA773" s="1126"/>
      <c r="HAB773" s="1127"/>
      <c r="HAC773" s="1126"/>
      <c r="HAD773" s="1127"/>
      <c r="HAE773" s="1126"/>
      <c r="HAF773" s="1127"/>
      <c r="HAG773" s="1126"/>
      <c r="HAH773" s="1127"/>
      <c r="HAI773" s="1126"/>
      <c r="HAJ773" s="1127"/>
      <c r="HAK773" s="1126"/>
      <c r="HAL773" s="1127"/>
      <c r="HAM773" s="1126"/>
      <c r="HAN773" s="1127"/>
      <c r="HAO773" s="1126"/>
      <c r="HAP773" s="1127"/>
      <c r="HAQ773" s="1126"/>
      <c r="HAR773" s="1127"/>
      <c r="HAS773" s="1126"/>
      <c r="HAT773" s="1127"/>
      <c r="HAU773" s="1126"/>
      <c r="HAV773" s="1127"/>
      <c r="HAW773" s="1126"/>
      <c r="HAX773" s="1127"/>
      <c r="HAY773" s="1126"/>
      <c r="HAZ773" s="1127"/>
      <c r="HBA773" s="1126"/>
      <c r="HBB773" s="1127"/>
      <c r="HBC773" s="1126"/>
      <c r="HBD773" s="1127"/>
      <c r="HBE773" s="1126"/>
      <c r="HBF773" s="1127"/>
      <c r="HBG773" s="1126"/>
      <c r="HBH773" s="1127"/>
      <c r="HBI773" s="1126"/>
      <c r="HBJ773" s="1127"/>
      <c r="HBK773" s="1126"/>
      <c r="HBL773" s="1127"/>
      <c r="HBM773" s="1126"/>
      <c r="HBN773" s="1127"/>
      <c r="HBO773" s="1126"/>
      <c r="HBP773" s="1127"/>
      <c r="HBQ773" s="1126"/>
      <c r="HBR773" s="1127"/>
      <c r="HBS773" s="1126"/>
      <c r="HBT773" s="1127"/>
      <c r="HBU773" s="1126"/>
      <c r="HBV773" s="1127"/>
      <c r="HBW773" s="1126"/>
      <c r="HBX773" s="1127"/>
      <c r="HBY773" s="1126"/>
      <c r="HBZ773" s="1127"/>
      <c r="HCA773" s="1126"/>
      <c r="HCB773" s="1127"/>
      <c r="HCC773" s="1126"/>
      <c r="HCD773" s="1127"/>
      <c r="HCE773" s="1126"/>
      <c r="HCF773" s="1127"/>
      <c r="HCG773" s="1126"/>
      <c r="HCH773" s="1127"/>
      <c r="HCI773" s="1126"/>
      <c r="HCJ773" s="1127"/>
      <c r="HCK773" s="1126"/>
      <c r="HCL773" s="1127"/>
      <c r="HCM773" s="1126"/>
      <c r="HCN773" s="1127"/>
      <c r="HCO773" s="1126"/>
      <c r="HCP773" s="1127"/>
      <c r="HCQ773" s="1126"/>
      <c r="HCR773" s="1127"/>
      <c r="HCS773" s="1126"/>
      <c r="HCT773" s="1127"/>
      <c r="HCU773" s="1126"/>
      <c r="HCV773" s="1127"/>
      <c r="HCW773" s="1126"/>
      <c r="HCX773" s="1127"/>
      <c r="HCY773" s="1126"/>
      <c r="HCZ773" s="1127"/>
      <c r="HDA773" s="1126"/>
      <c r="HDB773" s="1127"/>
      <c r="HDC773" s="1126"/>
      <c r="HDD773" s="1127"/>
      <c r="HDE773" s="1126"/>
      <c r="HDF773" s="1127"/>
      <c r="HDG773" s="1126"/>
      <c r="HDH773" s="1127"/>
      <c r="HDI773" s="1126"/>
      <c r="HDJ773" s="1127"/>
      <c r="HDK773" s="1126"/>
      <c r="HDL773" s="1127"/>
      <c r="HDM773" s="1126"/>
      <c r="HDN773" s="1127"/>
      <c r="HDO773" s="1126"/>
      <c r="HDP773" s="1127"/>
      <c r="HDQ773" s="1126"/>
      <c r="HDR773" s="1127"/>
      <c r="HDS773" s="1126"/>
      <c r="HDT773" s="1127"/>
      <c r="HDU773" s="1126"/>
      <c r="HDV773" s="1127"/>
      <c r="HDW773" s="1126"/>
      <c r="HDX773" s="1127"/>
      <c r="HDY773" s="1126"/>
      <c r="HDZ773" s="1127"/>
      <c r="HEA773" s="1126"/>
      <c r="HEB773" s="1127"/>
      <c r="HEC773" s="1126"/>
      <c r="HED773" s="1127"/>
      <c r="HEE773" s="1126"/>
      <c r="HEF773" s="1127"/>
      <c r="HEG773" s="1126"/>
      <c r="HEH773" s="1127"/>
      <c r="HEI773" s="1126"/>
      <c r="HEJ773" s="1127"/>
      <c r="HEK773" s="1126"/>
      <c r="HEL773" s="1127"/>
      <c r="HEM773" s="1126"/>
      <c r="HEN773" s="1127"/>
      <c r="HEO773" s="1126"/>
      <c r="HEP773" s="1127"/>
      <c r="HEQ773" s="1126"/>
      <c r="HER773" s="1127"/>
      <c r="HES773" s="1126"/>
      <c r="HET773" s="1127"/>
      <c r="HEU773" s="1126"/>
      <c r="HEV773" s="1127"/>
      <c r="HEW773" s="1126"/>
      <c r="HEX773" s="1127"/>
      <c r="HEY773" s="1126"/>
      <c r="HEZ773" s="1127"/>
      <c r="HFA773" s="1126"/>
      <c r="HFB773" s="1127"/>
      <c r="HFC773" s="1126"/>
      <c r="HFD773" s="1127"/>
      <c r="HFE773" s="1126"/>
      <c r="HFF773" s="1127"/>
      <c r="HFG773" s="1126"/>
      <c r="HFH773" s="1127"/>
      <c r="HFI773" s="1126"/>
      <c r="HFJ773" s="1127"/>
      <c r="HFK773" s="1126"/>
      <c r="HFL773" s="1127"/>
      <c r="HFM773" s="1126"/>
      <c r="HFN773" s="1127"/>
      <c r="HFO773" s="1126"/>
      <c r="HFP773" s="1127"/>
      <c r="HFQ773" s="1126"/>
      <c r="HFR773" s="1127"/>
      <c r="HFS773" s="1126"/>
      <c r="HFT773" s="1127"/>
      <c r="HFU773" s="1126"/>
      <c r="HFV773" s="1127"/>
      <c r="HFW773" s="1126"/>
      <c r="HFX773" s="1127"/>
      <c r="HFY773" s="1126"/>
      <c r="HFZ773" s="1127"/>
      <c r="HGA773" s="1126"/>
      <c r="HGB773" s="1127"/>
      <c r="HGC773" s="1126"/>
      <c r="HGD773" s="1127"/>
      <c r="HGE773" s="1126"/>
      <c r="HGF773" s="1127"/>
      <c r="HGG773" s="1126"/>
      <c r="HGH773" s="1127"/>
      <c r="HGI773" s="1126"/>
      <c r="HGJ773" s="1127"/>
      <c r="HGK773" s="1126"/>
      <c r="HGL773" s="1127"/>
      <c r="HGM773" s="1126"/>
      <c r="HGN773" s="1127"/>
      <c r="HGO773" s="1126"/>
      <c r="HGP773" s="1127"/>
      <c r="HGQ773" s="1126"/>
      <c r="HGR773" s="1127"/>
      <c r="HGS773" s="1126"/>
      <c r="HGT773" s="1127"/>
      <c r="HGU773" s="1126"/>
      <c r="HGV773" s="1127"/>
      <c r="HGW773" s="1126"/>
      <c r="HGX773" s="1127"/>
      <c r="HGY773" s="1126"/>
      <c r="HGZ773" s="1127"/>
      <c r="HHA773" s="1126"/>
      <c r="HHB773" s="1127"/>
      <c r="HHC773" s="1126"/>
      <c r="HHD773" s="1127"/>
      <c r="HHE773" s="1126"/>
      <c r="HHF773" s="1127"/>
      <c r="HHG773" s="1126"/>
      <c r="HHH773" s="1127"/>
      <c r="HHI773" s="1126"/>
      <c r="HHJ773" s="1127"/>
      <c r="HHK773" s="1126"/>
      <c r="HHL773" s="1127"/>
      <c r="HHM773" s="1126"/>
      <c r="HHN773" s="1127"/>
      <c r="HHO773" s="1126"/>
      <c r="HHP773" s="1127"/>
      <c r="HHQ773" s="1126"/>
      <c r="HHR773" s="1127"/>
      <c r="HHS773" s="1126"/>
      <c r="HHT773" s="1127"/>
      <c r="HHU773" s="1126"/>
      <c r="HHV773" s="1127"/>
      <c r="HHW773" s="1126"/>
      <c r="HHX773" s="1127"/>
      <c r="HHY773" s="1126"/>
      <c r="HHZ773" s="1127"/>
      <c r="HIA773" s="1126"/>
      <c r="HIB773" s="1127"/>
      <c r="HIC773" s="1126"/>
      <c r="HID773" s="1127"/>
      <c r="HIE773" s="1126"/>
      <c r="HIF773" s="1127"/>
      <c r="HIG773" s="1126"/>
      <c r="HIH773" s="1127"/>
      <c r="HII773" s="1126"/>
      <c r="HIJ773" s="1127"/>
      <c r="HIK773" s="1126"/>
      <c r="HIL773" s="1127"/>
      <c r="HIM773" s="1126"/>
      <c r="HIN773" s="1127"/>
      <c r="HIO773" s="1126"/>
      <c r="HIP773" s="1127"/>
      <c r="HIQ773" s="1126"/>
      <c r="HIR773" s="1127"/>
      <c r="HIS773" s="1126"/>
      <c r="HIT773" s="1127"/>
      <c r="HIU773" s="1126"/>
      <c r="HIV773" s="1127"/>
      <c r="HIW773" s="1126"/>
      <c r="HIX773" s="1127"/>
      <c r="HIY773" s="1126"/>
      <c r="HIZ773" s="1127"/>
      <c r="HJA773" s="1126"/>
      <c r="HJB773" s="1127"/>
      <c r="HJC773" s="1126"/>
      <c r="HJD773" s="1127"/>
      <c r="HJE773" s="1126"/>
      <c r="HJF773" s="1127"/>
      <c r="HJG773" s="1126"/>
      <c r="HJH773" s="1127"/>
      <c r="HJI773" s="1126"/>
      <c r="HJJ773" s="1127"/>
      <c r="HJK773" s="1126"/>
      <c r="HJL773" s="1127"/>
      <c r="HJM773" s="1126"/>
      <c r="HJN773" s="1127"/>
      <c r="HJO773" s="1126"/>
      <c r="HJP773" s="1127"/>
      <c r="HJQ773" s="1126"/>
      <c r="HJR773" s="1127"/>
      <c r="HJS773" s="1126"/>
      <c r="HJT773" s="1127"/>
      <c r="HJU773" s="1126"/>
      <c r="HJV773" s="1127"/>
      <c r="HJW773" s="1126"/>
      <c r="HJX773" s="1127"/>
      <c r="HJY773" s="1126"/>
      <c r="HJZ773" s="1127"/>
      <c r="HKA773" s="1126"/>
      <c r="HKB773" s="1127"/>
      <c r="HKC773" s="1126"/>
      <c r="HKD773" s="1127"/>
      <c r="HKE773" s="1126"/>
      <c r="HKF773" s="1127"/>
      <c r="HKG773" s="1126"/>
      <c r="HKH773" s="1127"/>
      <c r="HKI773" s="1126"/>
      <c r="HKJ773" s="1127"/>
      <c r="HKK773" s="1126"/>
      <c r="HKL773" s="1127"/>
      <c r="HKM773" s="1126"/>
      <c r="HKN773" s="1127"/>
      <c r="HKO773" s="1126"/>
      <c r="HKP773" s="1127"/>
      <c r="HKQ773" s="1126"/>
      <c r="HKR773" s="1127"/>
      <c r="HKS773" s="1126"/>
      <c r="HKT773" s="1127"/>
      <c r="HKU773" s="1126"/>
      <c r="HKV773" s="1127"/>
      <c r="HKW773" s="1126"/>
      <c r="HKX773" s="1127"/>
      <c r="HKY773" s="1126"/>
      <c r="HKZ773" s="1127"/>
      <c r="HLA773" s="1126"/>
      <c r="HLB773" s="1127"/>
      <c r="HLC773" s="1126"/>
      <c r="HLD773" s="1127"/>
      <c r="HLE773" s="1126"/>
      <c r="HLF773" s="1127"/>
      <c r="HLG773" s="1126"/>
      <c r="HLH773" s="1127"/>
      <c r="HLI773" s="1126"/>
      <c r="HLJ773" s="1127"/>
      <c r="HLK773" s="1126"/>
      <c r="HLL773" s="1127"/>
      <c r="HLM773" s="1126"/>
      <c r="HLN773" s="1127"/>
      <c r="HLO773" s="1126"/>
      <c r="HLP773" s="1127"/>
      <c r="HLQ773" s="1126"/>
      <c r="HLR773" s="1127"/>
      <c r="HLS773" s="1126"/>
      <c r="HLT773" s="1127"/>
      <c r="HLU773" s="1126"/>
      <c r="HLV773" s="1127"/>
      <c r="HLW773" s="1126"/>
      <c r="HLX773" s="1127"/>
      <c r="HLY773" s="1126"/>
      <c r="HLZ773" s="1127"/>
      <c r="HMA773" s="1126"/>
      <c r="HMB773" s="1127"/>
      <c r="HMC773" s="1126"/>
      <c r="HMD773" s="1127"/>
      <c r="HME773" s="1126"/>
      <c r="HMF773" s="1127"/>
      <c r="HMG773" s="1126"/>
      <c r="HMH773" s="1127"/>
      <c r="HMI773" s="1126"/>
      <c r="HMJ773" s="1127"/>
      <c r="HMK773" s="1126"/>
      <c r="HML773" s="1127"/>
      <c r="HMM773" s="1126"/>
      <c r="HMN773" s="1127"/>
      <c r="HMO773" s="1126"/>
      <c r="HMP773" s="1127"/>
      <c r="HMQ773" s="1126"/>
      <c r="HMR773" s="1127"/>
      <c r="HMS773" s="1126"/>
      <c r="HMT773" s="1127"/>
      <c r="HMU773" s="1126"/>
      <c r="HMV773" s="1127"/>
      <c r="HMW773" s="1126"/>
      <c r="HMX773" s="1127"/>
      <c r="HMY773" s="1126"/>
      <c r="HMZ773" s="1127"/>
      <c r="HNA773" s="1126"/>
      <c r="HNB773" s="1127"/>
      <c r="HNC773" s="1126"/>
      <c r="HND773" s="1127"/>
      <c r="HNE773" s="1126"/>
      <c r="HNF773" s="1127"/>
      <c r="HNG773" s="1126"/>
      <c r="HNH773" s="1127"/>
      <c r="HNI773" s="1126"/>
      <c r="HNJ773" s="1127"/>
      <c r="HNK773" s="1126"/>
      <c r="HNL773" s="1127"/>
      <c r="HNM773" s="1126"/>
      <c r="HNN773" s="1127"/>
      <c r="HNO773" s="1126"/>
      <c r="HNP773" s="1127"/>
      <c r="HNQ773" s="1126"/>
      <c r="HNR773" s="1127"/>
      <c r="HNS773" s="1126"/>
      <c r="HNT773" s="1127"/>
      <c r="HNU773" s="1126"/>
      <c r="HNV773" s="1127"/>
      <c r="HNW773" s="1126"/>
      <c r="HNX773" s="1127"/>
      <c r="HNY773" s="1126"/>
      <c r="HNZ773" s="1127"/>
      <c r="HOA773" s="1126"/>
      <c r="HOB773" s="1127"/>
      <c r="HOC773" s="1126"/>
      <c r="HOD773" s="1127"/>
      <c r="HOE773" s="1126"/>
      <c r="HOF773" s="1127"/>
      <c r="HOG773" s="1126"/>
      <c r="HOH773" s="1127"/>
      <c r="HOI773" s="1126"/>
      <c r="HOJ773" s="1127"/>
      <c r="HOK773" s="1126"/>
      <c r="HOL773" s="1127"/>
      <c r="HOM773" s="1126"/>
      <c r="HON773" s="1127"/>
      <c r="HOO773" s="1126"/>
      <c r="HOP773" s="1127"/>
      <c r="HOQ773" s="1126"/>
      <c r="HOR773" s="1127"/>
      <c r="HOS773" s="1126"/>
      <c r="HOT773" s="1127"/>
      <c r="HOU773" s="1126"/>
      <c r="HOV773" s="1127"/>
      <c r="HOW773" s="1126"/>
      <c r="HOX773" s="1127"/>
      <c r="HOY773" s="1126"/>
      <c r="HOZ773" s="1127"/>
      <c r="HPA773" s="1126"/>
      <c r="HPB773" s="1127"/>
      <c r="HPC773" s="1126"/>
      <c r="HPD773" s="1127"/>
      <c r="HPE773" s="1126"/>
      <c r="HPF773" s="1127"/>
      <c r="HPG773" s="1126"/>
      <c r="HPH773" s="1127"/>
      <c r="HPI773" s="1126"/>
      <c r="HPJ773" s="1127"/>
      <c r="HPK773" s="1126"/>
      <c r="HPL773" s="1127"/>
      <c r="HPM773" s="1126"/>
      <c r="HPN773" s="1127"/>
      <c r="HPO773" s="1126"/>
      <c r="HPP773" s="1127"/>
      <c r="HPQ773" s="1126"/>
      <c r="HPR773" s="1127"/>
      <c r="HPS773" s="1126"/>
      <c r="HPT773" s="1127"/>
      <c r="HPU773" s="1126"/>
      <c r="HPV773" s="1127"/>
      <c r="HPW773" s="1126"/>
      <c r="HPX773" s="1127"/>
      <c r="HPY773" s="1126"/>
      <c r="HPZ773" s="1127"/>
      <c r="HQA773" s="1126"/>
      <c r="HQB773" s="1127"/>
      <c r="HQC773" s="1126"/>
      <c r="HQD773" s="1127"/>
      <c r="HQE773" s="1126"/>
      <c r="HQF773" s="1127"/>
      <c r="HQG773" s="1126"/>
      <c r="HQH773" s="1127"/>
      <c r="HQI773" s="1126"/>
      <c r="HQJ773" s="1127"/>
      <c r="HQK773" s="1126"/>
      <c r="HQL773" s="1127"/>
      <c r="HQM773" s="1126"/>
      <c r="HQN773" s="1127"/>
      <c r="HQO773" s="1126"/>
      <c r="HQP773" s="1127"/>
      <c r="HQQ773" s="1126"/>
      <c r="HQR773" s="1127"/>
      <c r="HQS773" s="1126"/>
      <c r="HQT773" s="1127"/>
      <c r="HQU773" s="1126"/>
      <c r="HQV773" s="1127"/>
      <c r="HQW773" s="1126"/>
      <c r="HQX773" s="1127"/>
      <c r="HQY773" s="1126"/>
      <c r="HQZ773" s="1127"/>
      <c r="HRA773" s="1126"/>
      <c r="HRB773" s="1127"/>
      <c r="HRC773" s="1126"/>
      <c r="HRD773" s="1127"/>
      <c r="HRE773" s="1126"/>
      <c r="HRF773" s="1127"/>
      <c r="HRG773" s="1126"/>
      <c r="HRH773" s="1127"/>
      <c r="HRI773" s="1126"/>
      <c r="HRJ773" s="1127"/>
      <c r="HRK773" s="1126"/>
      <c r="HRL773" s="1127"/>
      <c r="HRM773" s="1126"/>
      <c r="HRN773" s="1127"/>
      <c r="HRO773" s="1126"/>
      <c r="HRP773" s="1127"/>
      <c r="HRQ773" s="1126"/>
      <c r="HRR773" s="1127"/>
      <c r="HRS773" s="1126"/>
      <c r="HRT773" s="1127"/>
      <c r="HRU773" s="1126"/>
      <c r="HRV773" s="1127"/>
      <c r="HRW773" s="1126"/>
      <c r="HRX773" s="1127"/>
      <c r="HRY773" s="1126"/>
      <c r="HRZ773" s="1127"/>
      <c r="HSA773" s="1126"/>
      <c r="HSB773" s="1127"/>
      <c r="HSC773" s="1126"/>
      <c r="HSD773" s="1127"/>
      <c r="HSE773" s="1126"/>
      <c r="HSF773" s="1127"/>
      <c r="HSG773" s="1126"/>
      <c r="HSH773" s="1127"/>
      <c r="HSI773" s="1126"/>
      <c r="HSJ773" s="1127"/>
      <c r="HSK773" s="1126"/>
      <c r="HSL773" s="1127"/>
      <c r="HSM773" s="1126"/>
      <c r="HSN773" s="1127"/>
      <c r="HSO773" s="1126"/>
      <c r="HSP773" s="1127"/>
      <c r="HSQ773" s="1126"/>
      <c r="HSR773" s="1127"/>
      <c r="HSS773" s="1126"/>
      <c r="HST773" s="1127"/>
      <c r="HSU773" s="1126"/>
      <c r="HSV773" s="1127"/>
      <c r="HSW773" s="1126"/>
      <c r="HSX773" s="1127"/>
      <c r="HSY773" s="1126"/>
      <c r="HSZ773" s="1127"/>
      <c r="HTA773" s="1126"/>
      <c r="HTB773" s="1127"/>
      <c r="HTC773" s="1126"/>
      <c r="HTD773" s="1127"/>
      <c r="HTE773" s="1126"/>
      <c r="HTF773" s="1127"/>
      <c r="HTG773" s="1126"/>
      <c r="HTH773" s="1127"/>
      <c r="HTI773" s="1126"/>
      <c r="HTJ773" s="1127"/>
      <c r="HTK773" s="1126"/>
      <c r="HTL773" s="1127"/>
      <c r="HTM773" s="1126"/>
      <c r="HTN773" s="1127"/>
      <c r="HTO773" s="1126"/>
      <c r="HTP773" s="1127"/>
      <c r="HTQ773" s="1126"/>
      <c r="HTR773" s="1127"/>
      <c r="HTS773" s="1126"/>
      <c r="HTT773" s="1127"/>
      <c r="HTU773" s="1126"/>
      <c r="HTV773" s="1127"/>
      <c r="HTW773" s="1126"/>
      <c r="HTX773" s="1127"/>
      <c r="HTY773" s="1126"/>
      <c r="HTZ773" s="1127"/>
      <c r="HUA773" s="1126"/>
      <c r="HUB773" s="1127"/>
      <c r="HUC773" s="1126"/>
      <c r="HUD773" s="1127"/>
      <c r="HUE773" s="1126"/>
      <c r="HUF773" s="1127"/>
      <c r="HUG773" s="1126"/>
      <c r="HUH773" s="1127"/>
      <c r="HUI773" s="1126"/>
      <c r="HUJ773" s="1127"/>
      <c r="HUK773" s="1126"/>
      <c r="HUL773" s="1127"/>
      <c r="HUM773" s="1126"/>
      <c r="HUN773" s="1127"/>
      <c r="HUO773" s="1126"/>
      <c r="HUP773" s="1127"/>
      <c r="HUQ773" s="1126"/>
      <c r="HUR773" s="1127"/>
      <c r="HUS773" s="1126"/>
      <c r="HUT773" s="1127"/>
      <c r="HUU773" s="1126"/>
      <c r="HUV773" s="1127"/>
      <c r="HUW773" s="1126"/>
      <c r="HUX773" s="1127"/>
      <c r="HUY773" s="1126"/>
      <c r="HUZ773" s="1127"/>
      <c r="HVA773" s="1126"/>
      <c r="HVB773" s="1127"/>
      <c r="HVC773" s="1126"/>
      <c r="HVD773" s="1127"/>
      <c r="HVE773" s="1126"/>
      <c r="HVF773" s="1127"/>
      <c r="HVG773" s="1126"/>
      <c r="HVH773" s="1127"/>
      <c r="HVI773" s="1126"/>
      <c r="HVJ773" s="1127"/>
      <c r="HVK773" s="1126"/>
      <c r="HVL773" s="1127"/>
      <c r="HVM773" s="1126"/>
      <c r="HVN773" s="1127"/>
      <c r="HVO773" s="1126"/>
      <c r="HVP773" s="1127"/>
      <c r="HVQ773" s="1126"/>
      <c r="HVR773" s="1127"/>
      <c r="HVS773" s="1126"/>
      <c r="HVT773" s="1127"/>
      <c r="HVU773" s="1126"/>
      <c r="HVV773" s="1127"/>
      <c r="HVW773" s="1126"/>
      <c r="HVX773" s="1127"/>
      <c r="HVY773" s="1126"/>
      <c r="HVZ773" s="1127"/>
      <c r="HWA773" s="1126"/>
      <c r="HWB773" s="1127"/>
      <c r="HWC773" s="1126"/>
      <c r="HWD773" s="1127"/>
      <c r="HWE773" s="1126"/>
      <c r="HWF773" s="1127"/>
      <c r="HWG773" s="1126"/>
      <c r="HWH773" s="1127"/>
      <c r="HWI773" s="1126"/>
      <c r="HWJ773" s="1127"/>
      <c r="HWK773" s="1126"/>
      <c r="HWL773" s="1127"/>
      <c r="HWM773" s="1126"/>
      <c r="HWN773" s="1127"/>
      <c r="HWO773" s="1126"/>
      <c r="HWP773" s="1127"/>
      <c r="HWQ773" s="1126"/>
      <c r="HWR773" s="1127"/>
      <c r="HWS773" s="1126"/>
      <c r="HWT773" s="1127"/>
      <c r="HWU773" s="1126"/>
      <c r="HWV773" s="1127"/>
      <c r="HWW773" s="1126"/>
      <c r="HWX773" s="1127"/>
      <c r="HWY773" s="1126"/>
      <c r="HWZ773" s="1127"/>
      <c r="HXA773" s="1126"/>
      <c r="HXB773" s="1127"/>
      <c r="HXC773" s="1126"/>
      <c r="HXD773" s="1127"/>
      <c r="HXE773" s="1126"/>
      <c r="HXF773" s="1127"/>
      <c r="HXG773" s="1126"/>
      <c r="HXH773" s="1127"/>
      <c r="HXI773" s="1126"/>
      <c r="HXJ773" s="1127"/>
      <c r="HXK773" s="1126"/>
      <c r="HXL773" s="1127"/>
      <c r="HXM773" s="1126"/>
      <c r="HXN773" s="1127"/>
      <c r="HXO773" s="1126"/>
      <c r="HXP773" s="1127"/>
      <c r="HXQ773" s="1126"/>
      <c r="HXR773" s="1127"/>
      <c r="HXS773" s="1126"/>
      <c r="HXT773" s="1127"/>
      <c r="HXU773" s="1126"/>
      <c r="HXV773" s="1127"/>
      <c r="HXW773" s="1126"/>
      <c r="HXX773" s="1127"/>
      <c r="HXY773" s="1126"/>
      <c r="HXZ773" s="1127"/>
      <c r="HYA773" s="1126"/>
      <c r="HYB773" s="1127"/>
      <c r="HYC773" s="1126"/>
      <c r="HYD773" s="1127"/>
      <c r="HYE773" s="1126"/>
      <c r="HYF773" s="1127"/>
      <c r="HYG773" s="1126"/>
      <c r="HYH773" s="1127"/>
      <c r="HYI773" s="1126"/>
      <c r="HYJ773" s="1127"/>
      <c r="HYK773" s="1126"/>
      <c r="HYL773" s="1127"/>
      <c r="HYM773" s="1126"/>
      <c r="HYN773" s="1127"/>
      <c r="HYO773" s="1126"/>
      <c r="HYP773" s="1127"/>
      <c r="HYQ773" s="1126"/>
      <c r="HYR773" s="1127"/>
      <c r="HYS773" s="1126"/>
      <c r="HYT773" s="1127"/>
      <c r="HYU773" s="1126"/>
      <c r="HYV773" s="1127"/>
      <c r="HYW773" s="1126"/>
      <c r="HYX773" s="1127"/>
      <c r="HYY773" s="1126"/>
      <c r="HYZ773" s="1127"/>
      <c r="HZA773" s="1126"/>
      <c r="HZB773" s="1127"/>
      <c r="HZC773" s="1126"/>
      <c r="HZD773" s="1127"/>
      <c r="HZE773" s="1126"/>
      <c r="HZF773" s="1127"/>
      <c r="HZG773" s="1126"/>
      <c r="HZH773" s="1127"/>
      <c r="HZI773" s="1126"/>
      <c r="HZJ773" s="1127"/>
      <c r="HZK773" s="1126"/>
      <c r="HZL773" s="1127"/>
      <c r="HZM773" s="1126"/>
      <c r="HZN773" s="1127"/>
      <c r="HZO773" s="1126"/>
      <c r="HZP773" s="1127"/>
      <c r="HZQ773" s="1126"/>
      <c r="HZR773" s="1127"/>
      <c r="HZS773" s="1126"/>
      <c r="HZT773" s="1127"/>
      <c r="HZU773" s="1126"/>
      <c r="HZV773" s="1127"/>
      <c r="HZW773" s="1126"/>
      <c r="HZX773" s="1127"/>
      <c r="HZY773" s="1126"/>
      <c r="HZZ773" s="1127"/>
      <c r="IAA773" s="1126"/>
      <c r="IAB773" s="1127"/>
      <c r="IAC773" s="1126"/>
      <c r="IAD773" s="1127"/>
      <c r="IAE773" s="1126"/>
      <c r="IAF773" s="1127"/>
      <c r="IAG773" s="1126"/>
      <c r="IAH773" s="1127"/>
      <c r="IAI773" s="1126"/>
      <c r="IAJ773" s="1127"/>
      <c r="IAK773" s="1126"/>
      <c r="IAL773" s="1127"/>
      <c r="IAM773" s="1126"/>
      <c r="IAN773" s="1127"/>
      <c r="IAO773" s="1126"/>
      <c r="IAP773" s="1127"/>
      <c r="IAQ773" s="1126"/>
      <c r="IAR773" s="1127"/>
      <c r="IAS773" s="1126"/>
      <c r="IAT773" s="1127"/>
      <c r="IAU773" s="1126"/>
      <c r="IAV773" s="1127"/>
      <c r="IAW773" s="1126"/>
      <c r="IAX773" s="1127"/>
      <c r="IAY773" s="1126"/>
      <c r="IAZ773" s="1127"/>
      <c r="IBA773" s="1126"/>
      <c r="IBB773" s="1127"/>
      <c r="IBC773" s="1126"/>
      <c r="IBD773" s="1127"/>
      <c r="IBE773" s="1126"/>
      <c r="IBF773" s="1127"/>
      <c r="IBG773" s="1126"/>
      <c r="IBH773" s="1127"/>
      <c r="IBI773" s="1126"/>
      <c r="IBJ773" s="1127"/>
      <c r="IBK773" s="1126"/>
      <c r="IBL773" s="1127"/>
      <c r="IBM773" s="1126"/>
      <c r="IBN773" s="1127"/>
      <c r="IBO773" s="1126"/>
      <c r="IBP773" s="1127"/>
      <c r="IBQ773" s="1126"/>
      <c r="IBR773" s="1127"/>
      <c r="IBS773" s="1126"/>
      <c r="IBT773" s="1127"/>
      <c r="IBU773" s="1126"/>
      <c r="IBV773" s="1127"/>
      <c r="IBW773" s="1126"/>
      <c r="IBX773" s="1127"/>
      <c r="IBY773" s="1126"/>
      <c r="IBZ773" s="1127"/>
      <c r="ICA773" s="1126"/>
      <c r="ICB773" s="1127"/>
      <c r="ICC773" s="1126"/>
      <c r="ICD773" s="1127"/>
      <c r="ICE773" s="1126"/>
      <c r="ICF773" s="1127"/>
      <c r="ICG773" s="1126"/>
      <c r="ICH773" s="1127"/>
      <c r="ICI773" s="1126"/>
      <c r="ICJ773" s="1127"/>
      <c r="ICK773" s="1126"/>
      <c r="ICL773" s="1127"/>
      <c r="ICM773" s="1126"/>
      <c r="ICN773" s="1127"/>
      <c r="ICO773" s="1126"/>
      <c r="ICP773" s="1127"/>
      <c r="ICQ773" s="1126"/>
      <c r="ICR773" s="1127"/>
      <c r="ICS773" s="1126"/>
      <c r="ICT773" s="1127"/>
      <c r="ICU773" s="1126"/>
      <c r="ICV773" s="1127"/>
      <c r="ICW773" s="1126"/>
      <c r="ICX773" s="1127"/>
      <c r="ICY773" s="1126"/>
      <c r="ICZ773" s="1127"/>
      <c r="IDA773" s="1126"/>
      <c r="IDB773" s="1127"/>
      <c r="IDC773" s="1126"/>
      <c r="IDD773" s="1127"/>
      <c r="IDE773" s="1126"/>
      <c r="IDF773" s="1127"/>
      <c r="IDG773" s="1126"/>
      <c r="IDH773" s="1127"/>
      <c r="IDI773" s="1126"/>
      <c r="IDJ773" s="1127"/>
      <c r="IDK773" s="1126"/>
      <c r="IDL773" s="1127"/>
      <c r="IDM773" s="1126"/>
      <c r="IDN773" s="1127"/>
      <c r="IDO773" s="1126"/>
      <c r="IDP773" s="1127"/>
      <c r="IDQ773" s="1126"/>
      <c r="IDR773" s="1127"/>
      <c r="IDS773" s="1126"/>
      <c r="IDT773" s="1127"/>
      <c r="IDU773" s="1126"/>
      <c r="IDV773" s="1127"/>
      <c r="IDW773" s="1126"/>
      <c r="IDX773" s="1127"/>
      <c r="IDY773" s="1126"/>
      <c r="IDZ773" s="1127"/>
      <c r="IEA773" s="1126"/>
      <c r="IEB773" s="1127"/>
      <c r="IEC773" s="1126"/>
      <c r="IED773" s="1127"/>
      <c r="IEE773" s="1126"/>
      <c r="IEF773" s="1127"/>
      <c r="IEG773" s="1126"/>
      <c r="IEH773" s="1127"/>
      <c r="IEI773" s="1126"/>
      <c r="IEJ773" s="1127"/>
      <c r="IEK773" s="1126"/>
      <c r="IEL773" s="1127"/>
      <c r="IEM773" s="1126"/>
      <c r="IEN773" s="1127"/>
      <c r="IEO773" s="1126"/>
      <c r="IEP773" s="1127"/>
      <c r="IEQ773" s="1126"/>
      <c r="IER773" s="1127"/>
      <c r="IES773" s="1126"/>
      <c r="IET773" s="1127"/>
      <c r="IEU773" s="1126"/>
      <c r="IEV773" s="1127"/>
      <c r="IEW773" s="1126"/>
      <c r="IEX773" s="1127"/>
      <c r="IEY773" s="1126"/>
      <c r="IEZ773" s="1127"/>
      <c r="IFA773" s="1126"/>
      <c r="IFB773" s="1127"/>
      <c r="IFC773" s="1126"/>
      <c r="IFD773" s="1127"/>
      <c r="IFE773" s="1126"/>
      <c r="IFF773" s="1127"/>
      <c r="IFG773" s="1126"/>
      <c r="IFH773" s="1127"/>
      <c r="IFI773" s="1126"/>
      <c r="IFJ773" s="1127"/>
      <c r="IFK773" s="1126"/>
      <c r="IFL773" s="1127"/>
      <c r="IFM773" s="1126"/>
      <c r="IFN773" s="1127"/>
      <c r="IFO773" s="1126"/>
      <c r="IFP773" s="1127"/>
      <c r="IFQ773" s="1126"/>
      <c r="IFR773" s="1127"/>
      <c r="IFS773" s="1126"/>
      <c r="IFT773" s="1127"/>
      <c r="IFU773" s="1126"/>
      <c r="IFV773" s="1127"/>
      <c r="IFW773" s="1126"/>
      <c r="IFX773" s="1127"/>
      <c r="IFY773" s="1126"/>
      <c r="IFZ773" s="1127"/>
      <c r="IGA773" s="1126"/>
      <c r="IGB773" s="1127"/>
      <c r="IGC773" s="1126"/>
      <c r="IGD773" s="1127"/>
      <c r="IGE773" s="1126"/>
      <c r="IGF773" s="1127"/>
      <c r="IGG773" s="1126"/>
      <c r="IGH773" s="1127"/>
      <c r="IGI773" s="1126"/>
      <c r="IGJ773" s="1127"/>
      <c r="IGK773" s="1126"/>
      <c r="IGL773" s="1127"/>
      <c r="IGM773" s="1126"/>
      <c r="IGN773" s="1127"/>
      <c r="IGO773" s="1126"/>
      <c r="IGP773" s="1127"/>
      <c r="IGQ773" s="1126"/>
      <c r="IGR773" s="1127"/>
      <c r="IGS773" s="1126"/>
      <c r="IGT773" s="1127"/>
      <c r="IGU773" s="1126"/>
      <c r="IGV773" s="1127"/>
      <c r="IGW773" s="1126"/>
      <c r="IGX773" s="1127"/>
      <c r="IGY773" s="1126"/>
      <c r="IGZ773" s="1127"/>
      <c r="IHA773" s="1126"/>
      <c r="IHB773" s="1127"/>
      <c r="IHC773" s="1126"/>
      <c r="IHD773" s="1127"/>
      <c r="IHE773" s="1126"/>
      <c r="IHF773" s="1127"/>
      <c r="IHG773" s="1126"/>
      <c r="IHH773" s="1127"/>
      <c r="IHI773" s="1126"/>
      <c r="IHJ773" s="1127"/>
      <c r="IHK773" s="1126"/>
      <c r="IHL773" s="1127"/>
      <c r="IHM773" s="1126"/>
      <c r="IHN773" s="1127"/>
      <c r="IHO773" s="1126"/>
      <c r="IHP773" s="1127"/>
      <c r="IHQ773" s="1126"/>
      <c r="IHR773" s="1127"/>
      <c r="IHS773" s="1126"/>
      <c r="IHT773" s="1127"/>
      <c r="IHU773" s="1126"/>
      <c r="IHV773" s="1127"/>
      <c r="IHW773" s="1126"/>
      <c r="IHX773" s="1127"/>
      <c r="IHY773" s="1126"/>
      <c r="IHZ773" s="1127"/>
      <c r="IIA773" s="1126"/>
      <c r="IIB773" s="1127"/>
      <c r="IIC773" s="1126"/>
      <c r="IID773" s="1127"/>
      <c r="IIE773" s="1126"/>
      <c r="IIF773" s="1127"/>
      <c r="IIG773" s="1126"/>
      <c r="IIH773" s="1127"/>
      <c r="III773" s="1126"/>
      <c r="IIJ773" s="1127"/>
      <c r="IIK773" s="1126"/>
      <c r="IIL773" s="1127"/>
      <c r="IIM773" s="1126"/>
      <c r="IIN773" s="1127"/>
      <c r="IIO773" s="1126"/>
      <c r="IIP773" s="1127"/>
      <c r="IIQ773" s="1126"/>
      <c r="IIR773" s="1127"/>
      <c r="IIS773" s="1126"/>
      <c r="IIT773" s="1127"/>
      <c r="IIU773" s="1126"/>
      <c r="IIV773" s="1127"/>
      <c r="IIW773" s="1126"/>
      <c r="IIX773" s="1127"/>
      <c r="IIY773" s="1126"/>
      <c r="IIZ773" s="1127"/>
      <c r="IJA773" s="1126"/>
      <c r="IJB773" s="1127"/>
      <c r="IJC773" s="1126"/>
      <c r="IJD773" s="1127"/>
      <c r="IJE773" s="1126"/>
      <c r="IJF773" s="1127"/>
      <c r="IJG773" s="1126"/>
      <c r="IJH773" s="1127"/>
      <c r="IJI773" s="1126"/>
      <c r="IJJ773" s="1127"/>
      <c r="IJK773" s="1126"/>
      <c r="IJL773" s="1127"/>
      <c r="IJM773" s="1126"/>
      <c r="IJN773" s="1127"/>
      <c r="IJO773" s="1126"/>
      <c r="IJP773" s="1127"/>
      <c r="IJQ773" s="1126"/>
      <c r="IJR773" s="1127"/>
      <c r="IJS773" s="1126"/>
      <c r="IJT773" s="1127"/>
      <c r="IJU773" s="1126"/>
      <c r="IJV773" s="1127"/>
      <c r="IJW773" s="1126"/>
      <c r="IJX773" s="1127"/>
      <c r="IJY773" s="1126"/>
      <c r="IJZ773" s="1127"/>
      <c r="IKA773" s="1126"/>
      <c r="IKB773" s="1127"/>
      <c r="IKC773" s="1126"/>
      <c r="IKD773" s="1127"/>
      <c r="IKE773" s="1126"/>
      <c r="IKF773" s="1127"/>
      <c r="IKG773" s="1126"/>
      <c r="IKH773" s="1127"/>
      <c r="IKI773" s="1126"/>
      <c r="IKJ773" s="1127"/>
      <c r="IKK773" s="1126"/>
      <c r="IKL773" s="1127"/>
      <c r="IKM773" s="1126"/>
      <c r="IKN773" s="1127"/>
      <c r="IKO773" s="1126"/>
      <c r="IKP773" s="1127"/>
      <c r="IKQ773" s="1126"/>
      <c r="IKR773" s="1127"/>
      <c r="IKS773" s="1126"/>
      <c r="IKT773" s="1127"/>
      <c r="IKU773" s="1126"/>
      <c r="IKV773" s="1127"/>
      <c r="IKW773" s="1126"/>
      <c r="IKX773" s="1127"/>
      <c r="IKY773" s="1126"/>
      <c r="IKZ773" s="1127"/>
      <c r="ILA773" s="1126"/>
      <c r="ILB773" s="1127"/>
      <c r="ILC773" s="1126"/>
      <c r="ILD773" s="1127"/>
      <c r="ILE773" s="1126"/>
      <c r="ILF773" s="1127"/>
      <c r="ILG773" s="1126"/>
      <c r="ILH773" s="1127"/>
      <c r="ILI773" s="1126"/>
      <c r="ILJ773" s="1127"/>
      <c r="ILK773" s="1126"/>
      <c r="ILL773" s="1127"/>
      <c r="ILM773" s="1126"/>
      <c r="ILN773" s="1127"/>
      <c r="ILO773" s="1126"/>
      <c r="ILP773" s="1127"/>
      <c r="ILQ773" s="1126"/>
      <c r="ILR773" s="1127"/>
      <c r="ILS773" s="1126"/>
      <c r="ILT773" s="1127"/>
      <c r="ILU773" s="1126"/>
      <c r="ILV773" s="1127"/>
      <c r="ILW773" s="1126"/>
      <c r="ILX773" s="1127"/>
      <c r="ILY773" s="1126"/>
      <c r="ILZ773" s="1127"/>
      <c r="IMA773" s="1126"/>
      <c r="IMB773" s="1127"/>
      <c r="IMC773" s="1126"/>
      <c r="IMD773" s="1127"/>
      <c r="IME773" s="1126"/>
      <c r="IMF773" s="1127"/>
      <c r="IMG773" s="1126"/>
      <c r="IMH773" s="1127"/>
      <c r="IMI773" s="1126"/>
      <c r="IMJ773" s="1127"/>
      <c r="IMK773" s="1126"/>
      <c r="IML773" s="1127"/>
      <c r="IMM773" s="1126"/>
      <c r="IMN773" s="1127"/>
      <c r="IMO773" s="1126"/>
      <c r="IMP773" s="1127"/>
      <c r="IMQ773" s="1126"/>
      <c r="IMR773" s="1127"/>
      <c r="IMS773" s="1126"/>
      <c r="IMT773" s="1127"/>
      <c r="IMU773" s="1126"/>
      <c r="IMV773" s="1127"/>
      <c r="IMW773" s="1126"/>
      <c r="IMX773" s="1127"/>
      <c r="IMY773" s="1126"/>
      <c r="IMZ773" s="1127"/>
      <c r="INA773" s="1126"/>
      <c r="INB773" s="1127"/>
      <c r="INC773" s="1126"/>
      <c r="IND773" s="1127"/>
      <c r="INE773" s="1126"/>
      <c r="INF773" s="1127"/>
      <c r="ING773" s="1126"/>
      <c r="INH773" s="1127"/>
      <c r="INI773" s="1126"/>
      <c r="INJ773" s="1127"/>
      <c r="INK773" s="1126"/>
      <c r="INL773" s="1127"/>
      <c r="INM773" s="1126"/>
      <c r="INN773" s="1127"/>
      <c r="INO773" s="1126"/>
      <c r="INP773" s="1127"/>
      <c r="INQ773" s="1126"/>
      <c r="INR773" s="1127"/>
      <c r="INS773" s="1126"/>
      <c r="INT773" s="1127"/>
      <c r="INU773" s="1126"/>
      <c r="INV773" s="1127"/>
      <c r="INW773" s="1126"/>
      <c r="INX773" s="1127"/>
      <c r="INY773" s="1126"/>
      <c r="INZ773" s="1127"/>
      <c r="IOA773" s="1126"/>
      <c r="IOB773" s="1127"/>
      <c r="IOC773" s="1126"/>
      <c r="IOD773" s="1127"/>
      <c r="IOE773" s="1126"/>
      <c r="IOF773" s="1127"/>
      <c r="IOG773" s="1126"/>
      <c r="IOH773" s="1127"/>
      <c r="IOI773" s="1126"/>
      <c r="IOJ773" s="1127"/>
      <c r="IOK773" s="1126"/>
      <c r="IOL773" s="1127"/>
      <c r="IOM773" s="1126"/>
      <c r="ION773" s="1127"/>
      <c r="IOO773" s="1126"/>
      <c r="IOP773" s="1127"/>
      <c r="IOQ773" s="1126"/>
      <c r="IOR773" s="1127"/>
      <c r="IOS773" s="1126"/>
      <c r="IOT773" s="1127"/>
      <c r="IOU773" s="1126"/>
      <c r="IOV773" s="1127"/>
      <c r="IOW773" s="1126"/>
      <c r="IOX773" s="1127"/>
      <c r="IOY773" s="1126"/>
      <c r="IOZ773" s="1127"/>
      <c r="IPA773" s="1126"/>
      <c r="IPB773" s="1127"/>
      <c r="IPC773" s="1126"/>
      <c r="IPD773" s="1127"/>
      <c r="IPE773" s="1126"/>
      <c r="IPF773" s="1127"/>
      <c r="IPG773" s="1126"/>
      <c r="IPH773" s="1127"/>
      <c r="IPI773" s="1126"/>
      <c r="IPJ773" s="1127"/>
      <c r="IPK773" s="1126"/>
      <c r="IPL773" s="1127"/>
      <c r="IPM773" s="1126"/>
      <c r="IPN773" s="1127"/>
      <c r="IPO773" s="1126"/>
      <c r="IPP773" s="1127"/>
      <c r="IPQ773" s="1126"/>
      <c r="IPR773" s="1127"/>
      <c r="IPS773" s="1126"/>
      <c r="IPT773" s="1127"/>
      <c r="IPU773" s="1126"/>
      <c r="IPV773" s="1127"/>
      <c r="IPW773" s="1126"/>
      <c r="IPX773" s="1127"/>
      <c r="IPY773" s="1126"/>
      <c r="IPZ773" s="1127"/>
      <c r="IQA773" s="1126"/>
      <c r="IQB773" s="1127"/>
      <c r="IQC773" s="1126"/>
      <c r="IQD773" s="1127"/>
      <c r="IQE773" s="1126"/>
      <c r="IQF773" s="1127"/>
      <c r="IQG773" s="1126"/>
      <c r="IQH773" s="1127"/>
      <c r="IQI773" s="1126"/>
      <c r="IQJ773" s="1127"/>
      <c r="IQK773" s="1126"/>
      <c r="IQL773" s="1127"/>
      <c r="IQM773" s="1126"/>
      <c r="IQN773" s="1127"/>
      <c r="IQO773" s="1126"/>
      <c r="IQP773" s="1127"/>
      <c r="IQQ773" s="1126"/>
      <c r="IQR773" s="1127"/>
      <c r="IQS773" s="1126"/>
      <c r="IQT773" s="1127"/>
      <c r="IQU773" s="1126"/>
      <c r="IQV773" s="1127"/>
      <c r="IQW773" s="1126"/>
      <c r="IQX773" s="1127"/>
      <c r="IQY773" s="1126"/>
      <c r="IQZ773" s="1127"/>
      <c r="IRA773" s="1126"/>
      <c r="IRB773" s="1127"/>
      <c r="IRC773" s="1126"/>
      <c r="IRD773" s="1127"/>
      <c r="IRE773" s="1126"/>
      <c r="IRF773" s="1127"/>
      <c r="IRG773" s="1126"/>
      <c r="IRH773" s="1127"/>
      <c r="IRI773" s="1126"/>
      <c r="IRJ773" s="1127"/>
      <c r="IRK773" s="1126"/>
      <c r="IRL773" s="1127"/>
      <c r="IRM773" s="1126"/>
      <c r="IRN773" s="1127"/>
      <c r="IRO773" s="1126"/>
      <c r="IRP773" s="1127"/>
      <c r="IRQ773" s="1126"/>
      <c r="IRR773" s="1127"/>
      <c r="IRS773" s="1126"/>
      <c r="IRT773" s="1127"/>
      <c r="IRU773" s="1126"/>
      <c r="IRV773" s="1127"/>
      <c r="IRW773" s="1126"/>
      <c r="IRX773" s="1127"/>
      <c r="IRY773" s="1126"/>
      <c r="IRZ773" s="1127"/>
      <c r="ISA773" s="1126"/>
      <c r="ISB773" s="1127"/>
      <c r="ISC773" s="1126"/>
      <c r="ISD773" s="1127"/>
      <c r="ISE773" s="1126"/>
      <c r="ISF773" s="1127"/>
      <c r="ISG773" s="1126"/>
      <c r="ISH773" s="1127"/>
      <c r="ISI773" s="1126"/>
      <c r="ISJ773" s="1127"/>
      <c r="ISK773" s="1126"/>
      <c r="ISL773" s="1127"/>
      <c r="ISM773" s="1126"/>
      <c r="ISN773" s="1127"/>
      <c r="ISO773" s="1126"/>
      <c r="ISP773" s="1127"/>
      <c r="ISQ773" s="1126"/>
      <c r="ISR773" s="1127"/>
      <c r="ISS773" s="1126"/>
      <c r="IST773" s="1127"/>
      <c r="ISU773" s="1126"/>
      <c r="ISV773" s="1127"/>
      <c r="ISW773" s="1126"/>
      <c r="ISX773" s="1127"/>
      <c r="ISY773" s="1126"/>
      <c r="ISZ773" s="1127"/>
      <c r="ITA773" s="1126"/>
      <c r="ITB773" s="1127"/>
      <c r="ITC773" s="1126"/>
      <c r="ITD773" s="1127"/>
      <c r="ITE773" s="1126"/>
      <c r="ITF773" s="1127"/>
      <c r="ITG773" s="1126"/>
      <c r="ITH773" s="1127"/>
      <c r="ITI773" s="1126"/>
      <c r="ITJ773" s="1127"/>
      <c r="ITK773" s="1126"/>
      <c r="ITL773" s="1127"/>
      <c r="ITM773" s="1126"/>
      <c r="ITN773" s="1127"/>
      <c r="ITO773" s="1126"/>
      <c r="ITP773" s="1127"/>
      <c r="ITQ773" s="1126"/>
      <c r="ITR773" s="1127"/>
      <c r="ITS773" s="1126"/>
      <c r="ITT773" s="1127"/>
      <c r="ITU773" s="1126"/>
      <c r="ITV773" s="1127"/>
      <c r="ITW773" s="1126"/>
      <c r="ITX773" s="1127"/>
      <c r="ITY773" s="1126"/>
      <c r="ITZ773" s="1127"/>
      <c r="IUA773" s="1126"/>
      <c r="IUB773" s="1127"/>
      <c r="IUC773" s="1126"/>
      <c r="IUD773" s="1127"/>
      <c r="IUE773" s="1126"/>
      <c r="IUF773" s="1127"/>
      <c r="IUG773" s="1126"/>
      <c r="IUH773" s="1127"/>
      <c r="IUI773" s="1126"/>
      <c r="IUJ773" s="1127"/>
      <c r="IUK773" s="1126"/>
      <c r="IUL773" s="1127"/>
      <c r="IUM773" s="1126"/>
      <c r="IUN773" s="1127"/>
      <c r="IUO773" s="1126"/>
      <c r="IUP773" s="1127"/>
      <c r="IUQ773" s="1126"/>
      <c r="IUR773" s="1127"/>
      <c r="IUS773" s="1126"/>
      <c r="IUT773" s="1127"/>
      <c r="IUU773" s="1126"/>
      <c r="IUV773" s="1127"/>
      <c r="IUW773" s="1126"/>
      <c r="IUX773" s="1127"/>
      <c r="IUY773" s="1126"/>
      <c r="IUZ773" s="1127"/>
      <c r="IVA773" s="1126"/>
      <c r="IVB773" s="1127"/>
      <c r="IVC773" s="1126"/>
      <c r="IVD773" s="1127"/>
      <c r="IVE773" s="1126"/>
      <c r="IVF773" s="1127"/>
      <c r="IVG773" s="1126"/>
      <c r="IVH773" s="1127"/>
      <c r="IVI773" s="1126"/>
      <c r="IVJ773" s="1127"/>
      <c r="IVK773" s="1126"/>
      <c r="IVL773" s="1127"/>
      <c r="IVM773" s="1126"/>
      <c r="IVN773" s="1127"/>
      <c r="IVO773" s="1126"/>
      <c r="IVP773" s="1127"/>
      <c r="IVQ773" s="1126"/>
      <c r="IVR773" s="1127"/>
      <c r="IVS773" s="1126"/>
      <c r="IVT773" s="1127"/>
      <c r="IVU773" s="1126"/>
      <c r="IVV773" s="1127"/>
      <c r="IVW773" s="1126"/>
      <c r="IVX773" s="1127"/>
      <c r="IVY773" s="1126"/>
      <c r="IVZ773" s="1127"/>
      <c r="IWA773" s="1126"/>
      <c r="IWB773" s="1127"/>
      <c r="IWC773" s="1126"/>
      <c r="IWD773" s="1127"/>
      <c r="IWE773" s="1126"/>
      <c r="IWF773" s="1127"/>
      <c r="IWG773" s="1126"/>
      <c r="IWH773" s="1127"/>
      <c r="IWI773" s="1126"/>
      <c r="IWJ773" s="1127"/>
      <c r="IWK773" s="1126"/>
      <c r="IWL773" s="1127"/>
      <c r="IWM773" s="1126"/>
      <c r="IWN773" s="1127"/>
      <c r="IWO773" s="1126"/>
      <c r="IWP773" s="1127"/>
      <c r="IWQ773" s="1126"/>
      <c r="IWR773" s="1127"/>
      <c r="IWS773" s="1126"/>
      <c r="IWT773" s="1127"/>
      <c r="IWU773" s="1126"/>
      <c r="IWV773" s="1127"/>
      <c r="IWW773" s="1126"/>
      <c r="IWX773" s="1127"/>
      <c r="IWY773" s="1126"/>
      <c r="IWZ773" s="1127"/>
      <c r="IXA773" s="1126"/>
      <c r="IXB773" s="1127"/>
      <c r="IXC773" s="1126"/>
      <c r="IXD773" s="1127"/>
      <c r="IXE773" s="1126"/>
      <c r="IXF773" s="1127"/>
      <c r="IXG773" s="1126"/>
      <c r="IXH773" s="1127"/>
      <c r="IXI773" s="1126"/>
      <c r="IXJ773" s="1127"/>
      <c r="IXK773" s="1126"/>
      <c r="IXL773" s="1127"/>
      <c r="IXM773" s="1126"/>
      <c r="IXN773" s="1127"/>
      <c r="IXO773" s="1126"/>
      <c r="IXP773" s="1127"/>
      <c r="IXQ773" s="1126"/>
      <c r="IXR773" s="1127"/>
      <c r="IXS773" s="1126"/>
      <c r="IXT773" s="1127"/>
      <c r="IXU773" s="1126"/>
      <c r="IXV773" s="1127"/>
      <c r="IXW773" s="1126"/>
      <c r="IXX773" s="1127"/>
      <c r="IXY773" s="1126"/>
      <c r="IXZ773" s="1127"/>
      <c r="IYA773" s="1126"/>
      <c r="IYB773" s="1127"/>
      <c r="IYC773" s="1126"/>
      <c r="IYD773" s="1127"/>
      <c r="IYE773" s="1126"/>
      <c r="IYF773" s="1127"/>
      <c r="IYG773" s="1126"/>
      <c r="IYH773" s="1127"/>
      <c r="IYI773" s="1126"/>
      <c r="IYJ773" s="1127"/>
      <c r="IYK773" s="1126"/>
      <c r="IYL773" s="1127"/>
      <c r="IYM773" s="1126"/>
      <c r="IYN773" s="1127"/>
      <c r="IYO773" s="1126"/>
      <c r="IYP773" s="1127"/>
      <c r="IYQ773" s="1126"/>
      <c r="IYR773" s="1127"/>
      <c r="IYS773" s="1126"/>
      <c r="IYT773" s="1127"/>
      <c r="IYU773" s="1126"/>
      <c r="IYV773" s="1127"/>
      <c r="IYW773" s="1126"/>
      <c r="IYX773" s="1127"/>
      <c r="IYY773" s="1126"/>
      <c r="IYZ773" s="1127"/>
      <c r="IZA773" s="1126"/>
      <c r="IZB773" s="1127"/>
      <c r="IZC773" s="1126"/>
      <c r="IZD773" s="1127"/>
      <c r="IZE773" s="1126"/>
      <c r="IZF773" s="1127"/>
      <c r="IZG773" s="1126"/>
      <c r="IZH773" s="1127"/>
      <c r="IZI773" s="1126"/>
      <c r="IZJ773" s="1127"/>
      <c r="IZK773" s="1126"/>
      <c r="IZL773" s="1127"/>
      <c r="IZM773" s="1126"/>
      <c r="IZN773" s="1127"/>
      <c r="IZO773" s="1126"/>
      <c r="IZP773" s="1127"/>
      <c r="IZQ773" s="1126"/>
      <c r="IZR773" s="1127"/>
      <c r="IZS773" s="1126"/>
      <c r="IZT773" s="1127"/>
      <c r="IZU773" s="1126"/>
      <c r="IZV773" s="1127"/>
      <c r="IZW773" s="1126"/>
      <c r="IZX773" s="1127"/>
      <c r="IZY773" s="1126"/>
      <c r="IZZ773" s="1127"/>
      <c r="JAA773" s="1126"/>
      <c r="JAB773" s="1127"/>
      <c r="JAC773" s="1126"/>
      <c r="JAD773" s="1127"/>
      <c r="JAE773" s="1126"/>
      <c r="JAF773" s="1127"/>
      <c r="JAG773" s="1126"/>
      <c r="JAH773" s="1127"/>
      <c r="JAI773" s="1126"/>
      <c r="JAJ773" s="1127"/>
      <c r="JAK773" s="1126"/>
      <c r="JAL773" s="1127"/>
      <c r="JAM773" s="1126"/>
      <c r="JAN773" s="1127"/>
      <c r="JAO773" s="1126"/>
      <c r="JAP773" s="1127"/>
      <c r="JAQ773" s="1126"/>
      <c r="JAR773" s="1127"/>
      <c r="JAS773" s="1126"/>
      <c r="JAT773" s="1127"/>
      <c r="JAU773" s="1126"/>
      <c r="JAV773" s="1127"/>
      <c r="JAW773" s="1126"/>
      <c r="JAX773" s="1127"/>
      <c r="JAY773" s="1126"/>
      <c r="JAZ773" s="1127"/>
      <c r="JBA773" s="1126"/>
      <c r="JBB773" s="1127"/>
      <c r="JBC773" s="1126"/>
      <c r="JBD773" s="1127"/>
      <c r="JBE773" s="1126"/>
      <c r="JBF773" s="1127"/>
      <c r="JBG773" s="1126"/>
      <c r="JBH773" s="1127"/>
      <c r="JBI773" s="1126"/>
      <c r="JBJ773" s="1127"/>
      <c r="JBK773" s="1126"/>
      <c r="JBL773" s="1127"/>
      <c r="JBM773" s="1126"/>
      <c r="JBN773" s="1127"/>
      <c r="JBO773" s="1126"/>
      <c r="JBP773" s="1127"/>
      <c r="JBQ773" s="1126"/>
      <c r="JBR773" s="1127"/>
      <c r="JBS773" s="1126"/>
      <c r="JBT773" s="1127"/>
      <c r="JBU773" s="1126"/>
      <c r="JBV773" s="1127"/>
      <c r="JBW773" s="1126"/>
      <c r="JBX773" s="1127"/>
      <c r="JBY773" s="1126"/>
      <c r="JBZ773" s="1127"/>
      <c r="JCA773" s="1126"/>
      <c r="JCB773" s="1127"/>
      <c r="JCC773" s="1126"/>
      <c r="JCD773" s="1127"/>
      <c r="JCE773" s="1126"/>
      <c r="JCF773" s="1127"/>
      <c r="JCG773" s="1126"/>
      <c r="JCH773" s="1127"/>
      <c r="JCI773" s="1126"/>
      <c r="JCJ773" s="1127"/>
      <c r="JCK773" s="1126"/>
      <c r="JCL773" s="1127"/>
      <c r="JCM773" s="1126"/>
      <c r="JCN773" s="1127"/>
      <c r="JCO773" s="1126"/>
      <c r="JCP773" s="1127"/>
      <c r="JCQ773" s="1126"/>
      <c r="JCR773" s="1127"/>
      <c r="JCS773" s="1126"/>
      <c r="JCT773" s="1127"/>
      <c r="JCU773" s="1126"/>
      <c r="JCV773" s="1127"/>
      <c r="JCW773" s="1126"/>
      <c r="JCX773" s="1127"/>
      <c r="JCY773" s="1126"/>
      <c r="JCZ773" s="1127"/>
      <c r="JDA773" s="1126"/>
      <c r="JDB773" s="1127"/>
      <c r="JDC773" s="1126"/>
      <c r="JDD773" s="1127"/>
      <c r="JDE773" s="1126"/>
      <c r="JDF773" s="1127"/>
      <c r="JDG773" s="1126"/>
      <c r="JDH773" s="1127"/>
      <c r="JDI773" s="1126"/>
      <c r="JDJ773" s="1127"/>
      <c r="JDK773" s="1126"/>
      <c r="JDL773" s="1127"/>
      <c r="JDM773" s="1126"/>
      <c r="JDN773" s="1127"/>
      <c r="JDO773" s="1126"/>
      <c r="JDP773" s="1127"/>
      <c r="JDQ773" s="1126"/>
      <c r="JDR773" s="1127"/>
      <c r="JDS773" s="1126"/>
      <c r="JDT773" s="1127"/>
      <c r="JDU773" s="1126"/>
      <c r="JDV773" s="1127"/>
      <c r="JDW773" s="1126"/>
      <c r="JDX773" s="1127"/>
      <c r="JDY773" s="1126"/>
      <c r="JDZ773" s="1127"/>
      <c r="JEA773" s="1126"/>
      <c r="JEB773" s="1127"/>
      <c r="JEC773" s="1126"/>
      <c r="JED773" s="1127"/>
      <c r="JEE773" s="1126"/>
      <c r="JEF773" s="1127"/>
      <c r="JEG773" s="1126"/>
      <c r="JEH773" s="1127"/>
      <c r="JEI773" s="1126"/>
      <c r="JEJ773" s="1127"/>
      <c r="JEK773" s="1126"/>
      <c r="JEL773" s="1127"/>
      <c r="JEM773" s="1126"/>
      <c r="JEN773" s="1127"/>
      <c r="JEO773" s="1126"/>
      <c r="JEP773" s="1127"/>
      <c r="JEQ773" s="1126"/>
      <c r="JER773" s="1127"/>
      <c r="JES773" s="1126"/>
      <c r="JET773" s="1127"/>
      <c r="JEU773" s="1126"/>
      <c r="JEV773" s="1127"/>
      <c r="JEW773" s="1126"/>
      <c r="JEX773" s="1127"/>
      <c r="JEY773" s="1126"/>
      <c r="JEZ773" s="1127"/>
      <c r="JFA773" s="1126"/>
      <c r="JFB773" s="1127"/>
      <c r="JFC773" s="1126"/>
      <c r="JFD773" s="1127"/>
      <c r="JFE773" s="1126"/>
      <c r="JFF773" s="1127"/>
      <c r="JFG773" s="1126"/>
      <c r="JFH773" s="1127"/>
      <c r="JFI773" s="1126"/>
      <c r="JFJ773" s="1127"/>
      <c r="JFK773" s="1126"/>
      <c r="JFL773" s="1127"/>
      <c r="JFM773" s="1126"/>
      <c r="JFN773" s="1127"/>
      <c r="JFO773" s="1126"/>
      <c r="JFP773" s="1127"/>
      <c r="JFQ773" s="1126"/>
      <c r="JFR773" s="1127"/>
      <c r="JFS773" s="1126"/>
      <c r="JFT773" s="1127"/>
      <c r="JFU773" s="1126"/>
      <c r="JFV773" s="1127"/>
      <c r="JFW773" s="1126"/>
      <c r="JFX773" s="1127"/>
      <c r="JFY773" s="1126"/>
      <c r="JFZ773" s="1127"/>
      <c r="JGA773" s="1126"/>
      <c r="JGB773" s="1127"/>
      <c r="JGC773" s="1126"/>
      <c r="JGD773" s="1127"/>
      <c r="JGE773" s="1126"/>
      <c r="JGF773" s="1127"/>
      <c r="JGG773" s="1126"/>
      <c r="JGH773" s="1127"/>
      <c r="JGI773" s="1126"/>
      <c r="JGJ773" s="1127"/>
      <c r="JGK773" s="1126"/>
      <c r="JGL773" s="1127"/>
      <c r="JGM773" s="1126"/>
      <c r="JGN773" s="1127"/>
      <c r="JGO773" s="1126"/>
      <c r="JGP773" s="1127"/>
      <c r="JGQ773" s="1126"/>
      <c r="JGR773" s="1127"/>
      <c r="JGS773" s="1126"/>
      <c r="JGT773" s="1127"/>
      <c r="JGU773" s="1126"/>
      <c r="JGV773" s="1127"/>
      <c r="JGW773" s="1126"/>
      <c r="JGX773" s="1127"/>
      <c r="JGY773" s="1126"/>
      <c r="JGZ773" s="1127"/>
      <c r="JHA773" s="1126"/>
      <c r="JHB773" s="1127"/>
      <c r="JHC773" s="1126"/>
      <c r="JHD773" s="1127"/>
      <c r="JHE773" s="1126"/>
      <c r="JHF773" s="1127"/>
      <c r="JHG773" s="1126"/>
      <c r="JHH773" s="1127"/>
      <c r="JHI773" s="1126"/>
      <c r="JHJ773" s="1127"/>
      <c r="JHK773" s="1126"/>
      <c r="JHL773" s="1127"/>
      <c r="JHM773" s="1126"/>
      <c r="JHN773" s="1127"/>
      <c r="JHO773" s="1126"/>
      <c r="JHP773" s="1127"/>
      <c r="JHQ773" s="1126"/>
      <c r="JHR773" s="1127"/>
      <c r="JHS773" s="1126"/>
      <c r="JHT773" s="1127"/>
      <c r="JHU773" s="1126"/>
      <c r="JHV773" s="1127"/>
      <c r="JHW773" s="1126"/>
      <c r="JHX773" s="1127"/>
      <c r="JHY773" s="1126"/>
      <c r="JHZ773" s="1127"/>
      <c r="JIA773" s="1126"/>
      <c r="JIB773" s="1127"/>
      <c r="JIC773" s="1126"/>
      <c r="JID773" s="1127"/>
      <c r="JIE773" s="1126"/>
      <c r="JIF773" s="1127"/>
      <c r="JIG773" s="1126"/>
      <c r="JIH773" s="1127"/>
      <c r="JII773" s="1126"/>
      <c r="JIJ773" s="1127"/>
      <c r="JIK773" s="1126"/>
      <c r="JIL773" s="1127"/>
      <c r="JIM773" s="1126"/>
      <c r="JIN773" s="1127"/>
      <c r="JIO773" s="1126"/>
      <c r="JIP773" s="1127"/>
      <c r="JIQ773" s="1126"/>
      <c r="JIR773" s="1127"/>
      <c r="JIS773" s="1126"/>
      <c r="JIT773" s="1127"/>
      <c r="JIU773" s="1126"/>
      <c r="JIV773" s="1127"/>
      <c r="JIW773" s="1126"/>
      <c r="JIX773" s="1127"/>
      <c r="JIY773" s="1126"/>
      <c r="JIZ773" s="1127"/>
      <c r="JJA773" s="1126"/>
      <c r="JJB773" s="1127"/>
      <c r="JJC773" s="1126"/>
      <c r="JJD773" s="1127"/>
      <c r="JJE773" s="1126"/>
      <c r="JJF773" s="1127"/>
      <c r="JJG773" s="1126"/>
      <c r="JJH773" s="1127"/>
      <c r="JJI773" s="1126"/>
      <c r="JJJ773" s="1127"/>
      <c r="JJK773" s="1126"/>
      <c r="JJL773" s="1127"/>
      <c r="JJM773" s="1126"/>
      <c r="JJN773" s="1127"/>
      <c r="JJO773" s="1126"/>
      <c r="JJP773" s="1127"/>
      <c r="JJQ773" s="1126"/>
      <c r="JJR773" s="1127"/>
      <c r="JJS773" s="1126"/>
      <c r="JJT773" s="1127"/>
      <c r="JJU773" s="1126"/>
      <c r="JJV773" s="1127"/>
      <c r="JJW773" s="1126"/>
      <c r="JJX773" s="1127"/>
      <c r="JJY773" s="1126"/>
      <c r="JJZ773" s="1127"/>
      <c r="JKA773" s="1126"/>
      <c r="JKB773" s="1127"/>
      <c r="JKC773" s="1126"/>
      <c r="JKD773" s="1127"/>
      <c r="JKE773" s="1126"/>
      <c r="JKF773" s="1127"/>
      <c r="JKG773" s="1126"/>
      <c r="JKH773" s="1127"/>
      <c r="JKI773" s="1126"/>
      <c r="JKJ773" s="1127"/>
      <c r="JKK773" s="1126"/>
      <c r="JKL773" s="1127"/>
      <c r="JKM773" s="1126"/>
      <c r="JKN773" s="1127"/>
      <c r="JKO773" s="1126"/>
      <c r="JKP773" s="1127"/>
      <c r="JKQ773" s="1126"/>
      <c r="JKR773" s="1127"/>
      <c r="JKS773" s="1126"/>
      <c r="JKT773" s="1127"/>
      <c r="JKU773" s="1126"/>
      <c r="JKV773" s="1127"/>
      <c r="JKW773" s="1126"/>
      <c r="JKX773" s="1127"/>
      <c r="JKY773" s="1126"/>
      <c r="JKZ773" s="1127"/>
      <c r="JLA773" s="1126"/>
      <c r="JLB773" s="1127"/>
      <c r="JLC773" s="1126"/>
      <c r="JLD773" s="1127"/>
      <c r="JLE773" s="1126"/>
      <c r="JLF773" s="1127"/>
      <c r="JLG773" s="1126"/>
      <c r="JLH773" s="1127"/>
      <c r="JLI773" s="1126"/>
      <c r="JLJ773" s="1127"/>
      <c r="JLK773" s="1126"/>
      <c r="JLL773" s="1127"/>
      <c r="JLM773" s="1126"/>
      <c r="JLN773" s="1127"/>
      <c r="JLO773" s="1126"/>
      <c r="JLP773" s="1127"/>
      <c r="JLQ773" s="1126"/>
      <c r="JLR773" s="1127"/>
      <c r="JLS773" s="1126"/>
      <c r="JLT773" s="1127"/>
      <c r="JLU773" s="1126"/>
      <c r="JLV773" s="1127"/>
      <c r="JLW773" s="1126"/>
      <c r="JLX773" s="1127"/>
      <c r="JLY773" s="1126"/>
      <c r="JLZ773" s="1127"/>
      <c r="JMA773" s="1126"/>
      <c r="JMB773" s="1127"/>
      <c r="JMC773" s="1126"/>
      <c r="JMD773" s="1127"/>
      <c r="JME773" s="1126"/>
      <c r="JMF773" s="1127"/>
      <c r="JMG773" s="1126"/>
      <c r="JMH773" s="1127"/>
      <c r="JMI773" s="1126"/>
      <c r="JMJ773" s="1127"/>
      <c r="JMK773" s="1126"/>
      <c r="JML773" s="1127"/>
      <c r="JMM773" s="1126"/>
      <c r="JMN773" s="1127"/>
      <c r="JMO773" s="1126"/>
      <c r="JMP773" s="1127"/>
      <c r="JMQ773" s="1126"/>
      <c r="JMR773" s="1127"/>
      <c r="JMS773" s="1126"/>
      <c r="JMT773" s="1127"/>
      <c r="JMU773" s="1126"/>
      <c r="JMV773" s="1127"/>
      <c r="JMW773" s="1126"/>
      <c r="JMX773" s="1127"/>
      <c r="JMY773" s="1126"/>
      <c r="JMZ773" s="1127"/>
      <c r="JNA773" s="1126"/>
      <c r="JNB773" s="1127"/>
      <c r="JNC773" s="1126"/>
      <c r="JND773" s="1127"/>
      <c r="JNE773" s="1126"/>
      <c r="JNF773" s="1127"/>
      <c r="JNG773" s="1126"/>
      <c r="JNH773" s="1127"/>
      <c r="JNI773" s="1126"/>
      <c r="JNJ773" s="1127"/>
      <c r="JNK773" s="1126"/>
      <c r="JNL773" s="1127"/>
      <c r="JNM773" s="1126"/>
      <c r="JNN773" s="1127"/>
      <c r="JNO773" s="1126"/>
      <c r="JNP773" s="1127"/>
      <c r="JNQ773" s="1126"/>
      <c r="JNR773" s="1127"/>
      <c r="JNS773" s="1126"/>
      <c r="JNT773" s="1127"/>
      <c r="JNU773" s="1126"/>
      <c r="JNV773" s="1127"/>
      <c r="JNW773" s="1126"/>
      <c r="JNX773" s="1127"/>
      <c r="JNY773" s="1126"/>
      <c r="JNZ773" s="1127"/>
      <c r="JOA773" s="1126"/>
      <c r="JOB773" s="1127"/>
      <c r="JOC773" s="1126"/>
      <c r="JOD773" s="1127"/>
      <c r="JOE773" s="1126"/>
      <c r="JOF773" s="1127"/>
      <c r="JOG773" s="1126"/>
      <c r="JOH773" s="1127"/>
      <c r="JOI773" s="1126"/>
      <c r="JOJ773" s="1127"/>
      <c r="JOK773" s="1126"/>
      <c r="JOL773" s="1127"/>
      <c r="JOM773" s="1126"/>
      <c r="JON773" s="1127"/>
      <c r="JOO773" s="1126"/>
      <c r="JOP773" s="1127"/>
      <c r="JOQ773" s="1126"/>
      <c r="JOR773" s="1127"/>
      <c r="JOS773" s="1126"/>
      <c r="JOT773" s="1127"/>
      <c r="JOU773" s="1126"/>
      <c r="JOV773" s="1127"/>
      <c r="JOW773" s="1126"/>
      <c r="JOX773" s="1127"/>
      <c r="JOY773" s="1126"/>
      <c r="JOZ773" s="1127"/>
      <c r="JPA773" s="1126"/>
      <c r="JPB773" s="1127"/>
      <c r="JPC773" s="1126"/>
      <c r="JPD773" s="1127"/>
      <c r="JPE773" s="1126"/>
      <c r="JPF773" s="1127"/>
      <c r="JPG773" s="1126"/>
      <c r="JPH773" s="1127"/>
      <c r="JPI773" s="1126"/>
      <c r="JPJ773" s="1127"/>
      <c r="JPK773" s="1126"/>
      <c r="JPL773" s="1127"/>
      <c r="JPM773" s="1126"/>
      <c r="JPN773" s="1127"/>
      <c r="JPO773" s="1126"/>
      <c r="JPP773" s="1127"/>
      <c r="JPQ773" s="1126"/>
      <c r="JPR773" s="1127"/>
      <c r="JPS773" s="1126"/>
      <c r="JPT773" s="1127"/>
      <c r="JPU773" s="1126"/>
      <c r="JPV773" s="1127"/>
      <c r="JPW773" s="1126"/>
      <c r="JPX773" s="1127"/>
      <c r="JPY773" s="1126"/>
      <c r="JPZ773" s="1127"/>
      <c r="JQA773" s="1126"/>
      <c r="JQB773" s="1127"/>
      <c r="JQC773" s="1126"/>
      <c r="JQD773" s="1127"/>
      <c r="JQE773" s="1126"/>
      <c r="JQF773" s="1127"/>
      <c r="JQG773" s="1126"/>
      <c r="JQH773" s="1127"/>
      <c r="JQI773" s="1126"/>
      <c r="JQJ773" s="1127"/>
      <c r="JQK773" s="1126"/>
      <c r="JQL773" s="1127"/>
      <c r="JQM773" s="1126"/>
      <c r="JQN773" s="1127"/>
      <c r="JQO773" s="1126"/>
      <c r="JQP773" s="1127"/>
      <c r="JQQ773" s="1126"/>
      <c r="JQR773" s="1127"/>
      <c r="JQS773" s="1126"/>
      <c r="JQT773" s="1127"/>
      <c r="JQU773" s="1126"/>
      <c r="JQV773" s="1127"/>
      <c r="JQW773" s="1126"/>
      <c r="JQX773" s="1127"/>
      <c r="JQY773" s="1126"/>
      <c r="JQZ773" s="1127"/>
      <c r="JRA773" s="1126"/>
      <c r="JRB773" s="1127"/>
      <c r="JRC773" s="1126"/>
      <c r="JRD773" s="1127"/>
      <c r="JRE773" s="1126"/>
      <c r="JRF773" s="1127"/>
      <c r="JRG773" s="1126"/>
      <c r="JRH773" s="1127"/>
      <c r="JRI773" s="1126"/>
      <c r="JRJ773" s="1127"/>
      <c r="JRK773" s="1126"/>
      <c r="JRL773" s="1127"/>
      <c r="JRM773" s="1126"/>
      <c r="JRN773" s="1127"/>
      <c r="JRO773" s="1126"/>
      <c r="JRP773" s="1127"/>
      <c r="JRQ773" s="1126"/>
      <c r="JRR773" s="1127"/>
      <c r="JRS773" s="1126"/>
      <c r="JRT773" s="1127"/>
      <c r="JRU773" s="1126"/>
      <c r="JRV773" s="1127"/>
      <c r="JRW773" s="1126"/>
      <c r="JRX773" s="1127"/>
      <c r="JRY773" s="1126"/>
      <c r="JRZ773" s="1127"/>
      <c r="JSA773" s="1126"/>
      <c r="JSB773" s="1127"/>
      <c r="JSC773" s="1126"/>
      <c r="JSD773" s="1127"/>
      <c r="JSE773" s="1126"/>
      <c r="JSF773" s="1127"/>
      <c r="JSG773" s="1126"/>
      <c r="JSH773" s="1127"/>
      <c r="JSI773" s="1126"/>
      <c r="JSJ773" s="1127"/>
      <c r="JSK773" s="1126"/>
      <c r="JSL773" s="1127"/>
      <c r="JSM773" s="1126"/>
      <c r="JSN773" s="1127"/>
      <c r="JSO773" s="1126"/>
      <c r="JSP773" s="1127"/>
      <c r="JSQ773" s="1126"/>
      <c r="JSR773" s="1127"/>
      <c r="JSS773" s="1126"/>
      <c r="JST773" s="1127"/>
      <c r="JSU773" s="1126"/>
      <c r="JSV773" s="1127"/>
      <c r="JSW773" s="1126"/>
      <c r="JSX773" s="1127"/>
      <c r="JSY773" s="1126"/>
      <c r="JSZ773" s="1127"/>
      <c r="JTA773" s="1126"/>
      <c r="JTB773" s="1127"/>
      <c r="JTC773" s="1126"/>
      <c r="JTD773" s="1127"/>
      <c r="JTE773" s="1126"/>
      <c r="JTF773" s="1127"/>
      <c r="JTG773" s="1126"/>
      <c r="JTH773" s="1127"/>
      <c r="JTI773" s="1126"/>
      <c r="JTJ773" s="1127"/>
      <c r="JTK773" s="1126"/>
      <c r="JTL773" s="1127"/>
      <c r="JTM773" s="1126"/>
      <c r="JTN773" s="1127"/>
      <c r="JTO773" s="1126"/>
      <c r="JTP773" s="1127"/>
      <c r="JTQ773" s="1126"/>
      <c r="JTR773" s="1127"/>
      <c r="JTS773" s="1126"/>
      <c r="JTT773" s="1127"/>
      <c r="JTU773" s="1126"/>
      <c r="JTV773" s="1127"/>
      <c r="JTW773" s="1126"/>
      <c r="JTX773" s="1127"/>
      <c r="JTY773" s="1126"/>
      <c r="JTZ773" s="1127"/>
      <c r="JUA773" s="1126"/>
      <c r="JUB773" s="1127"/>
      <c r="JUC773" s="1126"/>
      <c r="JUD773" s="1127"/>
      <c r="JUE773" s="1126"/>
      <c r="JUF773" s="1127"/>
      <c r="JUG773" s="1126"/>
      <c r="JUH773" s="1127"/>
      <c r="JUI773" s="1126"/>
      <c r="JUJ773" s="1127"/>
      <c r="JUK773" s="1126"/>
      <c r="JUL773" s="1127"/>
      <c r="JUM773" s="1126"/>
      <c r="JUN773" s="1127"/>
      <c r="JUO773" s="1126"/>
      <c r="JUP773" s="1127"/>
      <c r="JUQ773" s="1126"/>
      <c r="JUR773" s="1127"/>
      <c r="JUS773" s="1126"/>
      <c r="JUT773" s="1127"/>
      <c r="JUU773" s="1126"/>
      <c r="JUV773" s="1127"/>
      <c r="JUW773" s="1126"/>
      <c r="JUX773" s="1127"/>
      <c r="JUY773" s="1126"/>
      <c r="JUZ773" s="1127"/>
      <c r="JVA773" s="1126"/>
      <c r="JVB773" s="1127"/>
      <c r="JVC773" s="1126"/>
      <c r="JVD773" s="1127"/>
      <c r="JVE773" s="1126"/>
      <c r="JVF773" s="1127"/>
      <c r="JVG773" s="1126"/>
      <c r="JVH773" s="1127"/>
      <c r="JVI773" s="1126"/>
      <c r="JVJ773" s="1127"/>
      <c r="JVK773" s="1126"/>
      <c r="JVL773" s="1127"/>
      <c r="JVM773" s="1126"/>
      <c r="JVN773" s="1127"/>
      <c r="JVO773" s="1126"/>
      <c r="JVP773" s="1127"/>
      <c r="JVQ773" s="1126"/>
      <c r="JVR773" s="1127"/>
      <c r="JVS773" s="1126"/>
      <c r="JVT773" s="1127"/>
      <c r="JVU773" s="1126"/>
      <c r="JVV773" s="1127"/>
      <c r="JVW773" s="1126"/>
      <c r="JVX773" s="1127"/>
      <c r="JVY773" s="1126"/>
      <c r="JVZ773" s="1127"/>
      <c r="JWA773" s="1126"/>
      <c r="JWB773" s="1127"/>
      <c r="JWC773" s="1126"/>
      <c r="JWD773" s="1127"/>
      <c r="JWE773" s="1126"/>
      <c r="JWF773" s="1127"/>
      <c r="JWG773" s="1126"/>
      <c r="JWH773" s="1127"/>
      <c r="JWI773" s="1126"/>
      <c r="JWJ773" s="1127"/>
      <c r="JWK773" s="1126"/>
      <c r="JWL773" s="1127"/>
      <c r="JWM773" s="1126"/>
      <c r="JWN773" s="1127"/>
      <c r="JWO773" s="1126"/>
      <c r="JWP773" s="1127"/>
      <c r="JWQ773" s="1126"/>
      <c r="JWR773" s="1127"/>
      <c r="JWS773" s="1126"/>
      <c r="JWT773" s="1127"/>
      <c r="JWU773" s="1126"/>
      <c r="JWV773" s="1127"/>
      <c r="JWW773" s="1126"/>
      <c r="JWX773" s="1127"/>
      <c r="JWY773" s="1126"/>
      <c r="JWZ773" s="1127"/>
      <c r="JXA773" s="1126"/>
      <c r="JXB773" s="1127"/>
      <c r="JXC773" s="1126"/>
      <c r="JXD773" s="1127"/>
      <c r="JXE773" s="1126"/>
      <c r="JXF773" s="1127"/>
      <c r="JXG773" s="1126"/>
      <c r="JXH773" s="1127"/>
      <c r="JXI773" s="1126"/>
      <c r="JXJ773" s="1127"/>
      <c r="JXK773" s="1126"/>
      <c r="JXL773" s="1127"/>
      <c r="JXM773" s="1126"/>
      <c r="JXN773" s="1127"/>
      <c r="JXO773" s="1126"/>
      <c r="JXP773" s="1127"/>
      <c r="JXQ773" s="1126"/>
      <c r="JXR773" s="1127"/>
      <c r="JXS773" s="1126"/>
      <c r="JXT773" s="1127"/>
      <c r="JXU773" s="1126"/>
      <c r="JXV773" s="1127"/>
      <c r="JXW773" s="1126"/>
      <c r="JXX773" s="1127"/>
      <c r="JXY773" s="1126"/>
      <c r="JXZ773" s="1127"/>
      <c r="JYA773" s="1126"/>
      <c r="JYB773" s="1127"/>
      <c r="JYC773" s="1126"/>
      <c r="JYD773" s="1127"/>
      <c r="JYE773" s="1126"/>
      <c r="JYF773" s="1127"/>
      <c r="JYG773" s="1126"/>
      <c r="JYH773" s="1127"/>
      <c r="JYI773" s="1126"/>
      <c r="JYJ773" s="1127"/>
      <c r="JYK773" s="1126"/>
      <c r="JYL773" s="1127"/>
      <c r="JYM773" s="1126"/>
      <c r="JYN773" s="1127"/>
      <c r="JYO773" s="1126"/>
      <c r="JYP773" s="1127"/>
      <c r="JYQ773" s="1126"/>
      <c r="JYR773" s="1127"/>
      <c r="JYS773" s="1126"/>
      <c r="JYT773" s="1127"/>
      <c r="JYU773" s="1126"/>
      <c r="JYV773" s="1127"/>
      <c r="JYW773" s="1126"/>
      <c r="JYX773" s="1127"/>
      <c r="JYY773" s="1126"/>
      <c r="JYZ773" s="1127"/>
      <c r="JZA773" s="1126"/>
      <c r="JZB773" s="1127"/>
      <c r="JZC773" s="1126"/>
      <c r="JZD773" s="1127"/>
      <c r="JZE773" s="1126"/>
      <c r="JZF773" s="1127"/>
      <c r="JZG773" s="1126"/>
      <c r="JZH773" s="1127"/>
      <c r="JZI773" s="1126"/>
      <c r="JZJ773" s="1127"/>
      <c r="JZK773" s="1126"/>
      <c r="JZL773" s="1127"/>
      <c r="JZM773" s="1126"/>
      <c r="JZN773" s="1127"/>
      <c r="JZO773" s="1126"/>
      <c r="JZP773" s="1127"/>
      <c r="JZQ773" s="1126"/>
      <c r="JZR773" s="1127"/>
      <c r="JZS773" s="1126"/>
      <c r="JZT773" s="1127"/>
      <c r="JZU773" s="1126"/>
      <c r="JZV773" s="1127"/>
      <c r="JZW773" s="1126"/>
      <c r="JZX773" s="1127"/>
      <c r="JZY773" s="1126"/>
      <c r="JZZ773" s="1127"/>
      <c r="KAA773" s="1126"/>
      <c r="KAB773" s="1127"/>
      <c r="KAC773" s="1126"/>
      <c r="KAD773" s="1127"/>
      <c r="KAE773" s="1126"/>
      <c r="KAF773" s="1127"/>
      <c r="KAG773" s="1126"/>
      <c r="KAH773" s="1127"/>
      <c r="KAI773" s="1126"/>
      <c r="KAJ773" s="1127"/>
      <c r="KAK773" s="1126"/>
      <c r="KAL773" s="1127"/>
      <c r="KAM773" s="1126"/>
      <c r="KAN773" s="1127"/>
      <c r="KAO773" s="1126"/>
      <c r="KAP773" s="1127"/>
      <c r="KAQ773" s="1126"/>
      <c r="KAR773" s="1127"/>
      <c r="KAS773" s="1126"/>
      <c r="KAT773" s="1127"/>
      <c r="KAU773" s="1126"/>
      <c r="KAV773" s="1127"/>
      <c r="KAW773" s="1126"/>
      <c r="KAX773" s="1127"/>
      <c r="KAY773" s="1126"/>
      <c r="KAZ773" s="1127"/>
      <c r="KBA773" s="1126"/>
      <c r="KBB773" s="1127"/>
      <c r="KBC773" s="1126"/>
      <c r="KBD773" s="1127"/>
      <c r="KBE773" s="1126"/>
      <c r="KBF773" s="1127"/>
      <c r="KBG773" s="1126"/>
      <c r="KBH773" s="1127"/>
      <c r="KBI773" s="1126"/>
      <c r="KBJ773" s="1127"/>
      <c r="KBK773" s="1126"/>
      <c r="KBL773" s="1127"/>
      <c r="KBM773" s="1126"/>
      <c r="KBN773" s="1127"/>
      <c r="KBO773" s="1126"/>
      <c r="KBP773" s="1127"/>
      <c r="KBQ773" s="1126"/>
      <c r="KBR773" s="1127"/>
      <c r="KBS773" s="1126"/>
      <c r="KBT773" s="1127"/>
      <c r="KBU773" s="1126"/>
      <c r="KBV773" s="1127"/>
      <c r="KBW773" s="1126"/>
      <c r="KBX773" s="1127"/>
      <c r="KBY773" s="1126"/>
      <c r="KBZ773" s="1127"/>
      <c r="KCA773" s="1126"/>
      <c r="KCB773" s="1127"/>
      <c r="KCC773" s="1126"/>
      <c r="KCD773" s="1127"/>
      <c r="KCE773" s="1126"/>
      <c r="KCF773" s="1127"/>
      <c r="KCG773" s="1126"/>
      <c r="KCH773" s="1127"/>
      <c r="KCI773" s="1126"/>
      <c r="KCJ773" s="1127"/>
      <c r="KCK773" s="1126"/>
      <c r="KCL773" s="1127"/>
      <c r="KCM773" s="1126"/>
      <c r="KCN773" s="1127"/>
      <c r="KCO773" s="1126"/>
      <c r="KCP773" s="1127"/>
      <c r="KCQ773" s="1126"/>
      <c r="KCR773" s="1127"/>
      <c r="KCS773" s="1126"/>
      <c r="KCT773" s="1127"/>
      <c r="KCU773" s="1126"/>
      <c r="KCV773" s="1127"/>
      <c r="KCW773" s="1126"/>
      <c r="KCX773" s="1127"/>
      <c r="KCY773" s="1126"/>
      <c r="KCZ773" s="1127"/>
      <c r="KDA773" s="1126"/>
      <c r="KDB773" s="1127"/>
      <c r="KDC773" s="1126"/>
      <c r="KDD773" s="1127"/>
      <c r="KDE773" s="1126"/>
      <c r="KDF773" s="1127"/>
      <c r="KDG773" s="1126"/>
      <c r="KDH773" s="1127"/>
      <c r="KDI773" s="1126"/>
      <c r="KDJ773" s="1127"/>
      <c r="KDK773" s="1126"/>
      <c r="KDL773" s="1127"/>
      <c r="KDM773" s="1126"/>
      <c r="KDN773" s="1127"/>
      <c r="KDO773" s="1126"/>
      <c r="KDP773" s="1127"/>
      <c r="KDQ773" s="1126"/>
      <c r="KDR773" s="1127"/>
      <c r="KDS773" s="1126"/>
      <c r="KDT773" s="1127"/>
      <c r="KDU773" s="1126"/>
      <c r="KDV773" s="1127"/>
      <c r="KDW773" s="1126"/>
      <c r="KDX773" s="1127"/>
      <c r="KDY773" s="1126"/>
      <c r="KDZ773" s="1127"/>
      <c r="KEA773" s="1126"/>
      <c r="KEB773" s="1127"/>
      <c r="KEC773" s="1126"/>
      <c r="KED773" s="1127"/>
      <c r="KEE773" s="1126"/>
      <c r="KEF773" s="1127"/>
      <c r="KEG773" s="1126"/>
      <c r="KEH773" s="1127"/>
      <c r="KEI773" s="1126"/>
      <c r="KEJ773" s="1127"/>
      <c r="KEK773" s="1126"/>
      <c r="KEL773" s="1127"/>
      <c r="KEM773" s="1126"/>
      <c r="KEN773" s="1127"/>
      <c r="KEO773" s="1126"/>
      <c r="KEP773" s="1127"/>
      <c r="KEQ773" s="1126"/>
      <c r="KER773" s="1127"/>
      <c r="KES773" s="1126"/>
      <c r="KET773" s="1127"/>
      <c r="KEU773" s="1126"/>
      <c r="KEV773" s="1127"/>
      <c r="KEW773" s="1126"/>
      <c r="KEX773" s="1127"/>
      <c r="KEY773" s="1126"/>
      <c r="KEZ773" s="1127"/>
      <c r="KFA773" s="1126"/>
      <c r="KFB773" s="1127"/>
      <c r="KFC773" s="1126"/>
      <c r="KFD773" s="1127"/>
      <c r="KFE773" s="1126"/>
      <c r="KFF773" s="1127"/>
      <c r="KFG773" s="1126"/>
      <c r="KFH773" s="1127"/>
      <c r="KFI773" s="1126"/>
      <c r="KFJ773" s="1127"/>
      <c r="KFK773" s="1126"/>
      <c r="KFL773" s="1127"/>
      <c r="KFM773" s="1126"/>
      <c r="KFN773" s="1127"/>
      <c r="KFO773" s="1126"/>
      <c r="KFP773" s="1127"/>
      <c r="KFQ773" s="1126"/>
      <c r="KFR773" s="1127"/>
      <c r="KFS773" s="1126"/>
      <c r="KFT773" s="1127"/>
      <c r="KFU773" s="1126"/>
      <c r="KFV773" s="1127"/>
      <c r="KFW773" s="1126"/>
      <c r="KFX773" s="1127"/>
      <c r="KFY773" s="1126"/>
      <c r="KFZ773" s="1127"/>
      <c r="KGA773" s="1126"/>
      <c r="KGB773" s="1127"/>
      <c r="KGC773" s="1126"/>
      <c r="KGD773" s="1127"/>
      <c r="KGE773" s="1126"/>
      <c r="KGF773" s="1127"/>
      <c r="KGG773" s="1126"/>
      <c r="KGH773" s="1127"/>
      <c r="KGI773" s="1126"/>
      <c r="KGJ773" s="1127"/>
      <c r="KGK773" s="1126"/>
      <c r="KGL773" s="1127"/>
      <c r="KGM773" s="1126"/>
      <c r="KGN773" s="1127"/>
      <c r="KGO773" s="1126"/>
      <c r="KGP773" s="1127"/>
      <c r="KGQ773" s="1126"/>
      <c r="KGR773" s="1127"/>
      <c r="KGS773" s="1126"/>
      <c r="KGT773" s="1127"/>
      <c r="KGU773" s="1126"/>
      <c r="KGV773" s="1127"/>
      <c r="KGW773" s="1126"/>
      <c r="KGX773" s="1127"/>
      <c r="KGY773" s="1126"/>
      <c r="KGZ773" s="1127"/>
      <c r="KHA773" s="1126"/>
      <c r="KHB773" s="1127"/>
      <c r="KHC773" s="1126"/>
      <c r="KHD773" s="1127"/>
      <c r="KHE773" s="1126"/>
      <c r="KHF773" s="1127"/>
      <c r="KHG773" s="1126"/>
      <c r="KHH773" s="1127"/>
      <c r="KHI773" s="1126"/>
      <c r="KHJ773" s="1127"/>
      <c r="KHK773" s="1126"/>
      <c r="KHL773" s="1127"/>
      <c r="KHM773" s="1126"/>
      <c r="KHN773" s="1127"/>
      <c r="KHO773" s="1126"/>
      <c r="KHP773" s="1127"/>
      <c r="KHQ773" s="1126"/>
      <c r="KHR773" s="1127"/>
      <c r="KHS773" s="1126"/>
      <c r="KHT773" s="1127"/>
      <c r="KHU773" s="1126"/>
      <c r="KHV773" s="1127"/>
      <c r="KHW773" s="1126"/>
      <c r="KHX773" s="1127"/>
      <c r="KHY773" s="1126"/>
      <c r="KHZ773" s="1127"/>
      <c r="KIA773" s="1126"/>
      <c r="KIB773" s="1127"/>
      <c r="KIC773" s="1126"/>
      <c r="KID773" s="1127"/>
      <c r="KIE773" s="1126"/>
      <c r="KIF773" s="1127"/>
      <c r="KIG773" s="1126"/>
      <c r="KIH773" s="1127"/>
      <c r="KII773" s="1126"/>
      <c r="KIJ773" s="1127"/>
      <c r="KIK773" s="1126"/>
      <c r="KIL773" s="1127"/>
      <c r="KIM773" s="1126"/>
      <c r="KIN773" s="1127"/>
      <c r="KIO773" s="1126"/>
      <c r="KIP773" s="1127"/>
      <c r="KIQ773" s="1126"/>
      <c r="KIR773" s="1127"/>
      <c r="KIS773" s="1126"/>
      <c r="KIT773" s="1127"/>
      <c r="KIU773" s="1126"/>
      <c r="KIV773" s="1127"/>
      <c r="KIW773" s="1126"/>
      <c r="KIX773" s="1127"/>
      <c r="KIY773" s="1126"/>
      <c r="KIZ773" s="1127"/>
      <c r="KJA773" s="1126"/>
      <c r="KJB773" s="1127"/>
      <c r="KJC773" s="1126"/>
      <c r="KJD773" s="1127"/>
      <c r="KJE773" s="1126"/>
      <c r="KJF773" s="1127"/>
      <c r="KJG773" s="1126"/>
      <c r="KJH773" s="1127"/>
      <c r="KJI773" s="1126"/>
      <c r="KJJ773" s="1127"/>
      <c r="KJK773" s="1126"/>
      <c r="KJL773" s="1127"/>
      <c r="KJM773" s="1126"/>
      <c r="KJN773" s="1127"/>
      <c r="KJO773" s="1126"/>
      <c r="KJP773" s="1127"/>
      <c r="KJQ773" s="1126"/>
      <c r="KJR773" s="1127"/>
      <c r="KJS773" s="1126"/>
      <c r="KJT773" s="1127"/>
      <c r="KJU773" s="1126"/>
      <c r="KJV773" s="1127"/>
      <c r="KJW773" s="1126"/>
      <c r="KJX773" s="1127"/>
      <c r="KJY773" s="1126"/>
      <c r="KJZ773" s="1127"/>
      <c r="KKA773" s="1126"/>
      <c r="KKB773" s="1127"/>
      <c r="KKC773" s="1126"/>
      <c r="KKD773" s="1127"/>
      <c r="KKE773" s="1126"/>
      <c r="KKF773" s="1127"/>
      <c r="KKG773" s="1126"/>
      <c r="KKH773" s="1127"/>
      <c r="KKI773" s="1126"/>
      <c r="KKJ773" s="1127"/>
      <c r="KKK773" s="1126"/>
      <c r="KKL773" s="1127"/>
      <c r="KKM773" s="1126"/>
      <c r="KKN773" s="1127"/>
      <c r="KKO773" s="1126"/>
      <c r="KKP773" s="1127"/>
      <c r="KKQ773" s="1126"/>
      <c r="KKR773" s="1127"/>
      <c r="KKS773" s="1126"/>
      <c r="KKT773" s="1127"/>
      <c r="KKU773" s="1126"/>
      <c r="KKV773" s="1127"/>
      <c r="KKW773" s="1126"/>
      <c r="KKX773" s="1127"/>
      <c r="KKY773" s="1126"/>
      <c r="KKZ773" s="1127"/>
      <c r="KLA773" s="1126"/>
      <c r="KLB773" s="1127"/>
      <c r="KLC773" s="1126"/>
      <c r="KLD773" s="1127"/>
      <c r="KLE773" s="1126"/>
      <c r="KLF773" s="1127"/>
      <c r="KLG773" s="1126"/>
      <c r="KLH773" s="1127"/>
      <c r="KLI773" s="1126"/>
      <c r="KLJ773" s="1127"/>
      <c r="KLK773" s="1126"/>
      <c r="KLL773" s="1127"/>
      <c r="KLM773" s="1126"/>
      <c r="KLN773" s="1127"/>
      <c r="KLO773" s="1126"/>
      <c r="KLP773" s="1127"/>
      <c r="KLQ773" s="1126"/>
      <c r="KLR773" s="1127"/>
      <c r="KLS773" s="1126"/>
      <c r="KLT773" s="1127"/>
      <c r="KLU773" s="1126"/>
      <c r="KLV773" s="1127"/>
      <c r="KLW773" s="1126"/>
      <c r="KLX773" s="1127"/>
      <c r="KLY773" s="1126"/>
      <c r="KLZ773" s="1127"/>
      <c r="KMA773" s="1126"/>
      <c r="KMB773" s="1127"/>
      <c r="KMC773" s="1126"/>
      <c r="KMD773" s="1127"/>
      <c r="KME773" s="1126"/>
      <c r="KMF773" s="1127"/>
      <c r="KMG773" s="1126"/>
      <c r="KMH773" s="1127"/>
      <c r="KMI773" s="1126"/>
      <c r="KMJ773" s="1127"/>
      <c r="KMK773" s="1126"/>
      <c r="KML773" s="1127"/>
      <c r="KMM773" s="1126"/>
      <c r="KMN773" s="1127"/>
      <c r="KMO773" s="1126"/>
      <c r="KMP773" s="1127"/>
      <c r="KMQ773" s="1126"/>
      <c r="KMR773" s="1127"/>
      <c r="KMS773" s="1126"/>
      <c r="KMT773" s="1127"/>
      <c r="KMU773" s="1126"/>
      <c r="KMV773" s="1127"/>
      <c r="KMW773" s="1126"/>
      <c r="KMX773" s="1127"/>
      <c r="KMY773" s="1126"/>
      <c r="KMZ773" s="1127"/>
      <c r="KNA773" s="1126"/>
      <c r="KNB773" s="1127"/>
      <c r="KNC773" s="1126"/>
      <c r="KND773" s="1127"/>
      <c r="KNE773" s="1126"/>
      <c r="KNF773" s="1127"/>
      <c r="KNG773" s="1126"/>
      <c r="KNH773" s="1127"/>
      <c r="KNI773" s="1126"/>
      <c r="KNJ773" s="1127"/>
      <c r="KNK773" s="1126"/>
      <c r="KNL773" s="1127"/>
      <c r="KNM773" s="1126"/>
      <c r="KNN773" s="1127"/>
      <c r="KNO773" s="1126"/>
      <c r="KNP773" s="1127"/>
      <c r="KNQ773" s="1126"/>
      <c r="KNR773" s="1127"/>
      <c r="KNS773" s="1126"/>
      <c r="KNT773" s="1127"/>
      <c r="KNU773" s="1126"/>
      <c r="KNV773" s="1127"/>
      <c r="KNW773" s="1126"/>
      <c r="KNX773" s="1127"/>
      <c r="KNY773" s="1126"/>
      <c r="KNZ773" s="1127"/>
      <c r="KOA773" s="1126"/>
      <c r="KOB773" s="1127"/>
      <c r="KOC773" s="1126"/>
      <c r="KOD773" s="1127"/>
      <c r="KOE773" s="1126"/>
      <c r="KOF773" s="1127"/>
      <c r="KOG773" s="1126"/>
      <c r="KOH773" s="1127"/>
      <c r="KOI773" s="1126"/>
      <c r="KOJ773" s="1127"/>
      <c r="KOK773" s="1126"/>
      <c r="KOL773" s="1127"/>
      <c r="KOM773" s="1126"/>
      <c r="KON773" s="1127"/>
      <c r="KOO773" s="1126"/>
      <c r="KOP773" s="1127"/>
      <c r="KOQ773" s="1126"/>
      <c r="KOR773" s="1127"/>
      <c r="KOS773" s="1126"/>
      <c r="KOT773" s="1127"/>
      <c r="KOU773" s="1126"/>
      <c r="KOV773" s="1127"/>
      <c r="KOW773" s="1126"/>
      <c r="KOX773" s="1127"/>
      <c r="KOY773" s="1126"/>
      <c r="KOZ773" s="1127"/>
      <c r="KPA773" s="1126"/>
      <c r="KPB773" s="1127"/>
      <c r="KPC773" s="1126"/>
      <c r="KPD773" s="1127"/>
      <c r="KPE773" s="1126"/>
      <c r="KPF773" s="1127"/>
      <c r="KPG773" s="1126"/>
      <c r="KPH773" s="1127"/>
      <c r="KPI773" s="1126"/>
      <c r="KPJ773" s="1127"/>
      <c r="KPK773" s="1126"/>
      <c r="KPL773" s="1127"/>
      <c r="KPM773" s="1126"/>
      <c r="KPN773" s="1127"/>
      <c r="KPO773" s="1126"/>
      <c r="KPP773" s="1127"/>
      <c r="KPQ773" s="1126"/>
      <c r="KPR773" s="1127"/>
      <c r="KPS773" s="1126"/>
      <c r="KPT773" s="1127"/>
      <c r="KPU773" s="1126"/>
      <c r="KPV773" s="1127"/>
      <c r="KPW773" s="1126"/>
      <c r="KPX773" s="1127"/>
      <c r="KPY773" s="1126"/>
      <c r="KPZ773" s="1127"/>
      <c r="KQA773" s="1126"/>
      <c r="KQB773" s="1127"/>
      <c r="KQC773" s="1126"/>
      <c r="KQD773" s="1127"/>
      <c r="KQE773" s="1126"/>
      <c r="KQF773" s="1127"/>
      <c r="KQG773" s="1126"/>
      <c r="KQH773" s="1127"/>
      <c r="KQI773" s="1126"/>
      <c r="KQJ773" s="1127"/>
      <c r="KQK773" s="1126"/>
      <c r="KQL773" s="1127"/>
      <c r="KQM773" s="1126"/>
      <c r="KQN773" s="1127"/>
      <c r="KQO773" s="1126"/>
      <c r="KQP773" s="1127"/>
      <c r="KQQ773" s="1126"/>
      <c r="KQR773" s="1127"/>
      <c r="KQS773" s="1126"/>
      <c r="KQT773" s="1127"/>
      <c r="KQU773" s="1126"/>
      <c r="KQV773" s="1127"/>
      <c r="KQW773" s="1126"/>
      <c r="KQX773" s="1127"/>
      <c r="KQY773" s="1126"/>
      <c r="KQZ773" s="1127"/>
      <c r="KRA773" s="1126"/>
      <c r="KRB773" s="1127"/>
      <c r="KRC773" s="1126"/>
      <c r="KRD773" s="1127"/>
      <c r="KRE773" s="1126"/>
      <c r="KRF773" s="1127"/>
      <c r="KRG773" s="1126"/>
      <c r="KRH773" s="1127"/>
      <c r="KRI773" s="1126"/>
      <c r="KRJ773" s="1127"/>
      <c r="KRK773" s="1126"/>
      <c r="KRL773" s="1127"/>
      <c r="KRM773" s="1126"/>
      <c r="KRN773" s="1127"/>
      <c r="KRO773" s="1126"/>
      <c r="KRP773" s="1127"/>
      <c r="KRQ773" s="1126"/>
      <c r="KRR773" s="1127"/>
      <c r="KRS773" s="1126"/>
      <c r="KRT773" s="1127"/>
      <c r="KRU773" s="1126"/>
      <c r="KRV773" s="1127"/>
      <c r="KRW773" s="1126"/>
      <c r="KRX773" s="1127"/>
      <c r="KRY773" s="1126"/>
      <c r="KRZ773" s="1127"/>
      <c r="KSA773" s="1126"/>
      <c r="KSB773" s="1127"/>
      <c r="KSC773" s="1126"/>
      <c r="KSD773" s="1127"/>
      <c r="KSE773" s="1126"/>
      <c r="KSF773" s="1127"/>
      <c r="KSG773" s="1126"/>
      <c r="KSH773" s="1127"/>
      <c r="KSI773" s="1126"/>
      <c r="KSJ773" s="1127"/>
      <c r="KSK773" s="1126"/>
      <c r="KSL773" s="1127"/>
      <c r="KSM773" s="1126"/>
      <c r="KSN773" s="1127"/>
      <c r="KSO773" s="1126"/>
      <c r="KSP773" s="1127"/>
      <c r="KSQ773" s="1126"/>
      <c r="KSR773" s="1127"/>
      <c r="KSS773" s="1126"/>
      <c r="KST773" s="1127"/>
      <c r="KSU773" s="1126"/>
      <c r="KSV773" s="1127"/>
      <c r="KSW773" s="1126"/>
      <c r="KSX773" s="1127"/>
      <c r="KSY773" s="1126"/>
      <c r="KSZ773" s="1127"/>
      <c r="KTA773" s="1126"/>
      <c r="KTB773" s="1127"/>
      <c r="KTC773" s="1126"/>
      <c r="KTD773" s="1127"/>
      <c r="KTE773" s="1126"/>
      <c r="KTF773" s="1127"/>
      <c r="KTG773" s="1126"/>
      <c r="KTH773" s="1127"/>
      <c r="KTI773" s="1126"/>
      <c r="KTJ773" s="1127"/>
      <c r="KTK773" s="1126"/>
      <c r="KTL773" s="1127"/>
      <c r="KTM773" s="1126"/>
      <c r="KTN773" s="1127"/>
      <c r="KTO773" s="1126"/>
      <c r="KTP773" s="1127"/>
      <c r="KTQ773" s="1126"/>
      <c r="KTR773" s="1127"/>
      <c r="KTS773" s="1126"/>
      <c r="KTT773" s="1127"/>
      <c r="KTU773" s="1126"/>
      <c r="KTV773" s="1127"/>
      <c r="KTW773" s="1126"/>
      <c r="KTX773" s="1127"/>
      <c r="KTY773" s="1126"/>
      <c r="KTZ773" s="1127"/>
      <c r="KUA773" s="1126"/>
      <c r="KUB773" s="1127"/>
      <c r="KUC773" s="1126"/>
      <c r="KUD773" s="1127"/>
      <c r="KUE773" s="1126"/>
      <c r="KUF773" s="1127"/>
      <c r="KUG773" s="1126"/>
      <c r="KUH773" s="1127"/>
      <c r="KUI773" s="1126"/>
      <c r="KUJ773" s="1127"/>
      <c r="KUK773" s="1126"/>
      <c r="KUL773" s="1127"/>
      <c r="KUM773" s="1126"/>
      <c r="KUN773" s="1127"/>
      <c r="KUO773" s="1126"/>
      <c r="KUP773" s="1127"/>
      <c r="KUQ773" s="1126"/>
      <c r="KUR773" s="1127"/>
      <c r="KUS773" s="1126"/>
      <c r="KUT773" s="1127"/>
      <c r="KUU773" s="1126"/>
      <c r="KUV773" s="1127"/>
      <c r="KUW773" s="1126"/>
      <c r="KUX773" s="1127"/>
      <c r="KUY773" s="1126"/>
      <c r="KUZ773" s="1127"/>
      <c r="KVA773" s="1126"/>
      <c r="KVB773" s="1127"/>
      <c r="KVC773" s="1126"/>
      <c r="KVD773" s="1127"/>
      <c r="KVE773" s="1126"/>
      <c r="KVF773" s="1127"/>
      <c r="KVG773" s="1126"/>
      <c r="KVH773" s="1127"/>
      <c r="KVI773" s="1126"/>
      <c r="KVJ773" s="1127"/>
      <c r="KVK773" s="1126"/>
      <c r="KVL773" s="1127"/>
      <c r="KVM773" s="1126"/>
      <c r="KVN773" s="1127"/>
      <c r="KVO773" s="1126"/>
      <c r="KVP773" s="1127"/>
      <c r="KVQ773" s="1126"/>
      <c r="KVR773" s="1127"/>
      <c r="KVS773" s="1126"/>
      <c r="KVT773" s="1127"/>
      <c r="KVU773" s="1126"/>
      <c r="KVV773" s="1127"/>
      <c r="KVW773" s="1126"/>
      <c r="KVX773" s="1127"/>
      <c r="KVY773" s="1126"/>
      <c r="KVZ773" s="1127"/>
      <c r="KWA773" s="1126"/>
      <c r="KWB773" s="1127"/>
      <c r="KWC773" s="1126"/>
      <c r="KWD773" s="1127"/>
      <c r="KWE773" s="1126"/>
      <c r="KWF773" s="1127"/>
      <c r="KWG773" s="1126"/>
      <c r="KWH773" s="1127"/>
      <c r="KWI773" s="1126"/>
      <c r="KWJ773" s="1127"/>
      <c r="KWK773" s="1126"/>
      <c r="KWL773" s="1127"/>
      <c r="KWM773" s="1126"/>
      <c r="KWN773" s="1127"/>
      <c r="KWO773" s="1126"/>
      <c r="KWP773" s="1127"/>
      <c r="KWQ773" s="1126"/>
      <c r="KWR773" s="1127"/>
      <c r="KWS773" s="1126"/>
      <c r="KWT773" s="1127"/>
      <c r="KWU773" s="1126"/>
      <c r="KWV773" s="1127"/>
      <c r="KWW773" s="1126"/>
      <c r="KWX773" s="1127"/>
      <c r="KWY773" s="1126"/>
      <c r="KWZ773" s="1127"/>
      <c r="KXA773" s="1126"/>
      <c r="KXB773" s="1127"/>
      <c r="KXC773" s="1126"/>
      <c r="KXD773" s="1127"/>
      <c r="KXE773" s="1126"/>
      <c r="KXF773" s="1127"/>
      <c r="KXG773" s="1126"/>
      <c r="KXH773" s="1127"/>
      <c r="KXI773" s="1126"/>
      <c r="KXJ773" s="1127"/>
      <c r="KXK773" s="1126"/>
      <c r="KXL773" s="1127"/>
      <c r="KXM773" s="1126"/>
      <c r="KXN773" s="1127"/>
      <c r="KXO773" s="1126"/>
      <c r="KXP773" s="1127"/>
      <c r="KXQ773" s="1126"/>
      <c r="KXR773" s="1127"/>
      <c r="KXS773" s="1126"/>
      <c r="KXT773" s="1127"/>
      <c r="KXU773" s="1126"/>
      <c r="KXV773" s="1127"/>
      <c r="KXW773" s="1126"/>
      <c r="KXX773" s="1127"/>
      <c r="KXY773" s="1126"/>
      <c r="KXZ773" s="1127"/>
      <c r="KYA773" s="1126"/>
      <c r="KYB773" s="1127"/>
      <c r="KYC773" s="1126"/>
      <c r="KYD773" s="1127"/>
      <c r="KYE773" s="1126"/>
      <c r="KYF773" s="1127"/>
      <c r="KYG773" s="1126"/>
      <c r="KYH773" s="1127"/>
      <c r="KYI773" s="1126"/>
      <c r="KYJ773" s="1127"/>
      <c r="KYK773" s="1126"/>
      <c r="KYL773" s="1127"/>
      <c r="KYM773" s="1126"/>
      <c r="KYN773" s="1127"/>
      <c r="KYO773" s="1126"/>
      <c r="KYP773" s="1127"/>
      <c r="KYQ773" s="1126"/>
      <c r="KYR773" s="1127"/>
      <c r="KYS773" s="1126"/>
      <c r="KYT773" s="1127"/>
      <c r="KYU773" s="1126"/>
      <c r="KYV773" s="1127"/>
      <c r="KYW773" s="1126"/>
      <c r="KYX773" s="1127"/>
      <c r="KYY773" s="1126"/>
      <c r="KYZ773" s="1127"/>
      <c r="KZA773" s="1126"/>
      <c r="KZB773" s="1127"/>
      <c r="KZC773" s="1126"/>
      <c r="KZD773" s="1127"/>
      <c r="KZE773" s="1126"/>
      <c r="KZF773" s="1127"/>
      <c r="KZG773" s="1126"/>
      <c r="KZH773" s="1127"/>
      <c r="KZI773" s="1126"/>
      <c r="KZJ773" s="1127"/>
      <c r="KZK773" s="1126"/>
      <c r="KZL773" s="1127"/>
      <c r="KZM773" s="1126"/>
      <c r="KZN773" s="1127"/>
      <c r="KZO773" s="1126"/>
      <c r="KZP773" s="1127"/>
      <c r="KZQ773" s="1126"/>
      <c r="KZR773" s="1127"/>
      <c r="KZS773" s="1126"/>
      <c r="KZT773" s="1127"/>
      <c r="KZU773" s="1126"/>
      <c r="KZV773" s="1127"/>
      <c r="KZW773" s="1126"/>
      <c r="KZX773" s="1127"/>
      <c r="KZY773" s="1126"/>
      <c r="KZZ773" s="1127"/>
      <c r="LAA773" s="1126"/>
      <c r="LAB773" s="1127"/>
      <c r="LAC773" s="1126"/>
      <c r="LAD773" s="1127"/>
      <c r="LAE773" s="1126"/>
      <c r="LAF773" s="1127"/>
      <c r="LAG773" s="1126"/>
      <c r="LAH773" s="1127"/>
      <c r="LAI773" s="1126"/>
      <c r="LAJ773" s="1127"/>
      <c r="LAK773" s="1126"/>
      <c r="LAL773" s="1127"/>
      <c r="LAM773" s="1126"/>
      <c r="LAN773" s="1127"/>
      <c r="LAO773" s="1126"/>
      <c r="LAP773" s="1127"/>
      <c r="LAQ773" s="1126"/>
      <c r="LAR773" s="1127"/>
      <c r="LAS773" s="1126"/>
      <c r="LAT773" s="1127"/>
      <c r="LAU773" s="1126"/>
      <c r="LAV773" s="1127"/>
      <c r="LAW773" s="1126"/>
      <c r="LAX773" s="1127"/>
      <c r="LAY773" s="1126"/>
      <c r="LAZ773" s="1127"/>
      <c r="LBA773" s="1126"/>
      <c r="LBB773" s="1127"/>
      <c r="LBC773" s="1126"/>
      <c r="LBD773" s="1127"/>
      <c r="LBE773" s="1126"/>
      <c r="LBF773" s="1127"/>
      <c r="LBG773" s="1126"/>
      <c r="LBH773" s="1127"/>
      <c r="LBI773" s="1126"/>
      <c r="LBJ773" s="1127"/>
      <c r="LBK773" s="1126"/>
      <c r="LBL773" s="1127"/>
      <c r="LBM773" s="1126"/>
      <c r="LBN773" s="1127"/>
      <c r="LBO773" s="1126"/>
      <c r="LBP773" s="1127"/>
      <c r="LBQ773" s="1126"/>
      <c r="LBR773" s="1127"/>
      <c r="LBS773" s="1126"/>
      <c r="LBT773" s="1127"/>
      <c r="LBU773" s="1126"/>
      <c r="LBV773" s="1127"/>
      <c r="LBW773" s="1126"/>
      <c r="LBX773" s="1127"/>
      <c r="LBY773" s="1126"/>
      <c r="LBZ773" s="1127"/>
      <c r="LCA773" s="1126"/>
      <c r="LCB773" s="1127"/>
      <c r="LCC773" s="1126"/>
      <c r="LCD773" s="1127"/>
      <c r="LCE773" s="1126"/>
      <c r="LCF773" s="1127"/>
      <c r="LCG773" s="1126"/>
      <c r="LCH773" s="1127"/>
      <c r="LCI773" s="1126"/>
      <c r="LCJ773" s="1127"/>
      <c r="LCK773" s="1126"/>
      <c r="LCL773" s="1127"/>
      <c r="LCM773" s="1126"/>
      <c r="LCN773" s="1127"/>
      <c r="LCO773" s="1126"/>
      <c r="LCP773" s="1127"/>
      <c r="LCQ773" s="1126"/>
      <c r="LCR773" s="1127"/>
      <c r="LCS773" s="1126"/>
      <c r="LCT773" s="1127"/>
      <c r="LCU773" s="1126"/>
      <c r="LCV773" s="1127"/>
      <c r="LCW773" s="1126"/>
      <c r="LCX773" s="1127"/>
      <c r="LCY773" s="1126"/>
      <c r="LCZ773" s="1127"/>
      <c r="LDA773" s="1126"/>
      <c r="LDB773" s="1127"/>
      <c r="LDC773" s="1126"/>
      <c r="LDD773" s="1127"/>
      <c r="LDE773" s="1126"/>
      <c r="LDF773" s="1127"/>
      <c r="LDG773" s="1126"/>
      <c r="LDH773" s="1127"/>
      <c r="LDI773" s="1126"/>
      <c r="LDJ773" s="1127"/>
      <c r="LDK773" s="1126"/>
      <c r="LDL773" s="1127"/>
      <c r="LDM773" s="1126"/>
      <c r="LDN773" s="1127"/>
      <c r="LDO773" s="1126"/>
      <c r="LDP773" s="1127"/>
      <c r="LDQ773" s="1126"/>
      <c r="LDR773" s="1127"/>
      <c r="LDS773" s="1126"/>
      <c r="LDT773" s="1127"/>
      <c r="LDU773" s="1126"/>
      <c r="LDV773" s="1127"/>
      <c r="LDW773" s="1126"/>
      <c r="LDX773" s="1127"/>
      <c r="LDY773" s="1126"/>
      <c r="LDZ773" s="1127"/>
      <c r="LEA773" s="1126"/>
      <c r="LEB773" s="1127"/>
      <c r="LEC773" s="1126"/>
      <c r="LED773" s="1127"/>
      <c r="LEE773" s="1126"/>
      <c r="LEF773" s="1127"/>
      <c r="LEG773" s="1126"/>
      <c r="LEH773" s="1127"/>
      <c r="LEI773" s="1126"/>
      <c r="LEJ773" s="1127"/>
      <c r="LEK773" s="1126"/>
      <c r="LEL773" s="1127"/>
      <c r="LEM773" s="1126"/>
      <c r="LEN773" s="1127"/>
      <c r="LEO773" s="1126"/>
      <c r="LEP773" s="1127"/>
      <c r="LEQ773" s="1126"/>
      <c r="LER773" s="1127"/>
      <c r="LES773" s="1126"/>
      <c r="LET773" s="1127"/>
      <c r="LEU773" s="1126"/>
      <c r="LEV773" s="1127"/>
      <c r="LEW773" s="1126"/>
      <c r="LEX773" s="1127"/>
      <c r="LEY773" s="1126"/>
      <c r="LEZ773" s="1127"/>
      <c r="LFA773" s="1126"/>
      <c r="LFB773" s="1127"/>
      <c r="LFC773" s="1126"/>
      <c r="LFD773" s="1127"/>
      <c r="LFE773" s="1126"/>
      <c r="LFF773" s="1127"/>
      <c r="LFG773" s="1126"/>
      <c r="LFH773" s="1127"/>
      <c r="LFI773" s="1126"/>
      <c r="LFJ773" s="1127"/>
      <c r="LFK773" s="1126"/>
      <c r="LFL773" s="1127"/>
      <c r="LFM773" s="1126"/>
      <c r="LFN773" s="1127"/>
      <c r="LFO773" s="1126"/>
      <c r="LFP773" s="1127"/>
      <c r="LFQ773" s="1126"/>
      <c r="LFR773" s="1127"/>
      <c r="LFS773" s="1126"/>
      <c r="LFT773" s="1127"/>
      <c r="LFU773" s="1126"/>
      <c r="LFV773" s="1127"/>
      <c r="LFW773" s="1126"/>
      <c r="LFX773" s="1127"/>
      <c r="LFY773" s="1126"/>
      <c r="LFZ773" s="1127"/>
      <c r="LGA773" s="1126"/>
      <c r="LGB773" s="1127"/>
      <c r="LGC773" s="1126"/>
      <c r="LGD773" s="1127"/>
      <c r="LGE773" s="1126"/>
      <c r="LGF773" s="1127"/>
      <c r="LGG773" s="1126"/>
      <c r="LGH773" s="1127"/>
      <c r="LGI773" s="1126"/>
      <c r="LGJ773" s="1127"/>
      <c r="LGK773" s="1126"/>
      <c r="LGL773" s="1127"/>
      <c r="LGM773" s="1126"/>
      <c r="LGN773" s="1127"/>
      <c r="LGO773" s="1126"/>
      <c r="LGP773" s="1127"/>
      <c r="LGQ773" s="1126"/>
      <c r="LGR773" s="1127"/>
      <c r="LGS773" s="1126"/>
      <c r="LGT773" s="1127"/>
      <c r="LGU773" s="1126"/>
      <c r="LGV773" s="1127"/>
      <c r="LGW773" s="1126"/>
      <c r="LGX773" s="1127"/>
      <c r="LGY773" s="1126"/>
      <c r="LGZ773" s="1127"/>
      <c r="LHA773" s="1126"/>
      <c r="LHB773" s="1127"/>
      <c r="LHC773" s="1126"/>
      <c r="LHD773" s="1127"/>
      <c r="LHE773" s="1126"/>
      <c r="LHF773" s="1127"/>
      <c r="LHG773" s="1126"/>
      <c r="LHH773" s="1127"/>
      <c r="LHI773" s="1126"/>
      <c r="LHJ773" s="1127"/>
      <c r="LHK773" s="1126"/>
      <c r="LHL773" s="1127"/>
      <c r="LHM773" s="1126"/>
      <c r="LHN773" s="1127"/>
      <c r="LHO773" s="1126"/>
      <c r="LHP773" s="1127"/>
      <c r="LHQ773" s="1126"/>
      <c r="LHR773" s="1127"/>
      <c r="LHS773" s="1126"/>
      <c r="LHT773" s="1127"/>
      <c r="LHU773" s="1126"/>
      <c r="LHV773" s="1127"/>
      <c r="LHW773" s="1126"/>
      <c r="LHX773" s="1127"/>
      <c r="LHY773" s="1126"/>
      <c r="LHZ773" s="1127"/>
      <c r="LIA773" s="1126"/>
      <c r="LIB773" s="1127"/>
      <c r="LIC773" s="1126"/>
      <c r="LID773" s="1127"/>
      <c r="LIE773" s="1126"/>
      <c r="LIF773" s="1127"/>
      <c r="LIG773" s="1126"/>
      <c r="LIH773" s="1127"/>
      <c r="LII773" s="1126"/>
      <c r="LIJ773" s="1127"/>
      <c r="LIK773" s="1126"/>
      <c r="LIL773" s="1127"/>
      <c r="LIM773" s="1126"/>
      <c r="LIN773" s="1127"/>
      <c r="LIO773" s="1126"/>
      <c r="LIP773" s="1127"/>
      <c r="LIQ773" s="1126"/>
      <c r="LIR773" s="1127"/>
      <c r="LIS773" s="1126"/>
      <c r="LIT773" s="1127"/>
      <c r="LIU773" s="1126"/>
      <c r="LIV773" s="1127"/>
      <c r="LIW773" s="1126"/>
      <c r="LIX773" s="1127"/>
      <c r="LIY773" s="1126"/>
      <c r="LIZ773" s="1127"/>
      <c r="LJA773" s="1126"/>
      <c r="LJB773" s="1127"/>
      <c r="LJC773" s="1126"/>
      <c r="LJD773" s="1127"/>
      <c r="LJE773" s="1126"/>
      <c r="LJF773" s="1127"/>
      <c r="LJG773" s="1126"/>
      <c r="LJH773" s="1127"/>
      <c r="LJI773" s="1126"/>
      <c r="LJJ773" s="1127"/>
      <c r="LJK773" s="1126"/>
      <c r="LJL773" s="1127"/>
      <c r="LJM773" s="1126"/>
      <c r="LJN773" s="1127"/>
      <c r="LJO773" s="1126"/>
      <c r="LJP773" s="1127"/>
      <c r="LJQ773" s="1126"/>
      <c r="LJR773" s="1127"/>
      <c r="LJS773" s="1126"/>
      <c r="LJT773" s="1127"/>
      <c r="LJU773" s="1126"/>
      <c r="LJV773" s="1127"/>
      <c r="LJW773" s="1126"/>
      <c r="LJX773" s="1127"/>
      <c r="LJY773" s="1126"/>
      <c r="LJZ773" s="1127"/>
      <c r="LKA773" s="1126"/>
      <c r="LKB773" s="1127"/>
      <c r="LKC773" s="1126"/>
      <c r="LKD773" s="1127"/>
      <c r="LKE773" s="1126"/>
      <c r="LKF773" s="1127"/>
      <c r="LKG773" s="1126"/>
      <c r="LKH773" s="1127"/>
      <c r="LKI773" s="1126"/>
      <c r="LKJ773" s="1127"/>
      <c r="LKK773" s="1126"/>
      <c r="LKL773" s="1127"/>
      <c r="LKM773" s="1126"/>
      <c r="LKN773" s="1127"/>
      <c r="LKO773" s="1126"/>
      <c r="LKP773" s="1127"/>
      <c r="LKQ773" s="1126"/>
      <c r="LKR773" s="1127"/>
      <c r="LKS773" s="1126"/>
      <c r="LKT773" s="1127"/>
      <c r="LKU773" s="1126"/>
      <c r="LKV773" s="1127"/>
      <c r="LKW773" s="1126"/>
      <c r="LKX773" s="1127"/>
      <c r="LKY773" s="1126"/>
      <c r="LKZ773" s="1127"/>
      <c r="LLA773" s="1126"/>
      <c r="LLB773" s="1127"/>
      <c r="LLC773" s="1126"/>
      <c r="LLD773" s="1127"/>
      <c r="LLE773" s="1126"/>
      <c r="LLF773" s="1127"/>
      <c r="LLG773" s="1126"/>
      <c r="LLH773" s="1127"/>
      <c r="LLI773" s="1126"/>
      <c r="LLJ773" s="1127"/>
      <c r="LLK773" s="1126"/>
      <c r="LLL773" s="1127"/>
      <c r="LLM773" s="1126"/>
      <c r="LLN773" s="1127"/>
      <c r="LLO773" s="1126"/>
      <c r="LLP773" s="1127"/>
      <c r="LLQ773" s="1126"/>
      <c r="LLR773" s="1127"/>
      <c r="LLS773" s="1126"/>
      <c r="LLT773" s="1127"/>
      <c r="LLU773" s="1126"/>
      <c r="LLV773" s="1127"/>
      <c r="LLW773" s="1126"/>
      <c r="LLX773" s="1127"/>
      <c r="LLY773" s="1126"/>
      <c r="LLZ773" s="1127"/>
      <c r="LMA773" s="1126"/>
      <c r="LMB773" s="1127"/>
      <c r="LMC773" s="1126"/>
      <c r="LMD773" s="1127"/>
      <c r="LME773" s="1126"/>
      <c r="LMF773" s="1127"/>
      <c r="LMG773" s="1126"/>
      <c r="LMH773" s="1127"/>
      <c r="LMI773" s="1126"/>
      <c r="LMJ773" s="1127"/>
      <c r="LMK773" s="1126"/>
      <c r="LML773" s="1127"/>
      <c r="LMM773" s="1126"/>
      <c r="LMN773" s="1127"/>
      <c r="LMO773" s="1126"/>
      <c r="LMP773" s="1127"/>
      <c r="LMQ773" s="1126"/>
      <c r="LMR773" s="1127"/>
      <c r="LMS773" s="1126"/>
      <c r="LMT773" s="1127"/>
      <c r="LMU773" s="1126"/>
      <c r="LMV773" s="1127"/>
      <c r="LMW773" s="1126"/>
      <c r="LMX773" s="1127"/>
      <c r="LMY773" s="1126"/>
      <c r="LMZ773" s="1127"/>
      <c r="LNA773" s="1126"/>
      <c r="LNB773" s="1127"/>
      <c r="LNC773" s="1126"/>
      <c r="LND773" s="1127"/>
      <c r="LNE773" s="1126"/>
      <c r="LNF773" s="1127"/>
      <c r="LNG773" s="1126"/>
      <c r="LNH773" s="1127"/>
      <c r="LNI773" s="1126"/>
      <c r="LNJ773" s="1127"/>
      <c r="LNK773" s="1126"/>
      <c r="LNL773" s="1127"/>
      <c r="LNM773" s="1126"/>
      <c r="LNN773" s="1127"/>
      <c r="LNO773" s="1126"/>
      <c r="LNP773" s="1127"/>
      <c r="LNQ773" s="1126"/>
      <c r="LNR773" s="1127"/>
      <c r="LNS773" s="1126"/>
      <c r="LNT773" s="1127"/>
      <c r="LNU773" s="1126"/>
      <c r="LNV773" s="1127"/>
      <c r="LNW773" s="1126"/>
      <c r="LNX773" s="1127"/>
      <c r="LNY773" s="1126"/>
      <c r="LNZ773" s="1127"/>
      <c r="LOA773" s="1126"/>
      <c r="LOB773" s="1127"/>
      <c r="LOC773" s="1126"/>
      <c r="LOD773" s="1127"/>
      <c r="LOE773" s="1126"/>
      <c r="LOF773" s="1127"/>
      <c r="LOG773" s="1126"/>
      <c r="LOH773" s="1127"/>
      <c r="LOI773" s="1126"/>
      <c r="LOJ773" s="1127"/>
      <c r="LOK773" s="1126"/>
      <c r="LOL773" s="1127"/>
      <c r="LOM773" s="1126"/>
      <c r="LON773" s="1127"/>
      <c r="LOO773" s="1126"/>
      <c r="LOP773" s="1127"/>
      <c r="LOQ773" s="1126"/>
      <c r="LOR773" s="1127"/>
      <c r="LOS773" s="1126"/>
      <c r="LOT773" s="1127"/>
      <c r="LOU773" s="1126"/>
      <c r="LOV773" s="1127"/>
      <c r="LOW773" s="1126"/>
      <c r="LOX773" s="1127"/>
      <c r="LOY773" s="1126"/>
      <c r="LOZ773" s="1127"/>
      <c r="LPA773" s="1126"/>
      <c r="LPB773" s="1127"/>
      <c r="LPC773" s="1126"/>
      <c r="LPD773" s="1127"/>
      <c r="LPE773" s="1126"/>
      <c r="LPF773" s="1127"/>
      <c r="LPG773" s="1126"/>
      <c r="LPH773" s="1127"/>
      <c r="LPI773" s="1126"/>
      <c r="LPJ773" s="1127"/>
      <c r="LPK773" s="1126"/>
      <c r="LPL773" s="1127"/>
      <c r="LPM773" s="1126"/>
      <c r="LPN773" s="1127"/>
      <c r="LPO773" s="1126"/>
      <c r="LPP773" s="1127"/>
      <c r="LPQ773" s="1126"/>
      <c r="LPR773" s="1127"/>
      <c r="LPS773" s="1126"/>
      <c r="LPT773" s="1127"/>
      <c r="LPU773" s="1126"/>
      <c r="LPV773" s="1127"/>
      <c r="LPW773" s="1126"/>
      <c r="LPX773" s="1127"/>
      <c r="LPY773" s="1126"/>
      <c r="LPZ773" s="1127"/>
      <c r="LQA773" s="1126"/>
      <c r="LQB773" s="1127"/>
      <c r="LQC773" s="1126"/>
      <c r="LQD773" s="1127"/>
      <c r="LQE773" s="1126"/>
      <c r="LQF773" s="1127"/>
      <c r="LQG773" s="1126"/>
      <c r="LQH773" s="1127"/>
      <c r="LQI773" s="1126"/>
      <c r="LQJ773" s="1127"/>
      <c r="LQK773" s="1126"/>
      <c r="LQL773" s="1127"/>
      <c r="LQM773" s="1126"/>
      <c r="LQN773" s="1127"/>
      <c r="LQO773" s="1126"/>
      <c r="LQP773" s="1127"/>
      <c r="LQQ773" s="1126"/>
      <c r="LQR773" s="1127"/>
      <c r="LQS773" s="1126"/>
      <c r="LQT773" s="1127"/>
      <c r="LQU773" s="1126"/>
      <c r="LQV773" s="1127"/>
      <c r="LQW773" s="1126"/>
      <c r="LQX773" s="1127"/>
      <c r="LQY773" s="1126"/>
      <c r="LQZ773" s="1127"/>
      <c r="LRA773" s="1126"/>
      <c r="LRB773" s="1127"/>
      <c r="LRC773" s="1126"/>
      <c r="LRD773" s="1127"/>
      <c r="LRE773" s="1126"/>
      <c r="LRF773" s="1127"/>
      <c r="LRG773" s="1126"/>
      <c r="LRH773" s="1127"/>
      <c r="LRI773" s="1126"/>
      <c r="LRJ773" s="1127"/>
      <c r="LRK773" s="1126"/>
      <c r="LRL773" s="1127"/>
      <c r="LRM773" s="1126"/>
      <c r="LRN773" s="1127"/>
      <c r="LRO773" s="1126"/>
      <c r="LRP773" s="1127"/>
      <c r="LRQ773" s="1126"/>
      <c r="LRR773" s="1127"/>
      <c r="LRS773" s="1126"/>
      <c r="LRT773" s="1127"/>
      <c r="LRU773" s="1126"/>
      <c r="LRV773" s="1127"/>
      <c r="LRW773" s="1126"/>
      <c r="LRX773" s="1127"/>
      <c r="LRY773" s="1126"/>
      <c r="LRZ773" s="1127"/>
      <c r="LSA773" s="1126"/>
      <c r="LSB773" s="1127"/>
      <c r="LSC773" s="1126"/>
      <c r="LSD773" s="1127"/>
      <c r="LSE773" s="1126"/>
      <c r="LSF773" s="1127"/>
      <c r="LSG773" s="1126"/>
      <c r="LSH773" s="1127"/>
      <c r="LSI773" s="1126"/>
      <c r="LSJ773" s="1127"/>
      <c r="LSK773" s="1126"/>
      <c r="LSL773" s="1127"/>
      <c r="LSM773" s="1126"/>
      <c r="LSN773" s="1127"/>
      <c r="LSO773" s="1126"/>
      <c r="LSP773" s="1127"/>
      <c r="LSQ773" s="1126"/>
      <c r="LSR773" s="1127"/>
      <c r="LSS773" s="1126"/>
      <c r="LST773" s="1127"/>
      <c r="LSU773" s="1126"/>
      <c r="LSV773" s="1127"/>
      <c r="LSW773" s="1126"/>
      <c r="LSX773" s="1127"/>
      <c r="LSY773" s="1126"/>
      <c r="LSZ773" s="1127"/>
      <c r="LTA773" s="1126"/>
      <c r="LTB773" s="1127"/>
      <c r="LTC773" s="1126"/>
      <c r="LTD773" s="1127"/>
      <c r="LTE773" s="1126"/>
      <c r="LTF773" s="1127"/>
      <c r="LTG773" s="1126"/>
      <c r="LTH773" s="1127"/>
      <c r="LTI773" s="1126"/>
      <c r="LTJ773" s="1127"/>
      <c r="LTK773" s="1126"/>
      <c r="LTL773" s="1127"/>
      <c r="LTM773" s="1126"/>
      <c r="LTN773" s="1127"/>
      <c r="LTO773" s="1126"/>
      <c r="LTP773" s="1127"/>
      <c r="LTQ773" s="1126"/>
      <c r="LTR773" s="1127"/>
      <c r="LTS773" s="1126"/>
      <c r="LTT773" s="1127"/>
      <c r="LTU773" s="1126"/>
      <c r="LTV773" s="1127"/>
      <c r="LTW773" s="1126"/>
      <c r="LTX773" s="1127"/>
      <c r="LTY773" s="1126"/>
      <c r="LTZ773" s="1127"/>
      <c r="LUA773" s="1126"/>
      <c r="LUB773" s="1127"/>
      <c r="LUC773" s="1126"/>
      <c r="LUD773" s="1127"/>
      <c r="LUE773" s="1126"/>
      <c r="LUF773" s="1127"/>
      <c r="LUG773" s="1126"/>
      <c r="LUH773" s="1127"/>
      <c r="LUI773" s="1126"/>
      <c r="LUJ773" s="1127"/>
      <c r="LUK773" s="1126"/>
      <c r="LUL773" s="1127"/>
      <c r="LUM773" s="1126"/>
      <c r="LUN773" s="1127"/>
      <c r="LUO773" s="1126"/>
      <c r="LUP773" s="1127"/>
      <c r="LUQ773" s="1126"/>
      <c r="LUR773" s="1127"/>
      <c r="LUS773" s="1126"/>
      <c r="LUT773" s="1127"/>
      <c r="LUU773" s="1126"/>
      <c r="LUV773" s="1127"/>
      <c r="LUW773" s="1126"/>
      <c r="LUX773" s="1127"/>
      <c r="LUY773" s="1126"/>
      <c r="LUZ773" s="1127"/>
      <c r="LVA773" s="1126"/>
      <c r="LVB773" s="1127"/>
      <c r="LVC773" s="1126"/>
      <c r="LVD773" s="1127"/>
      <c r="LVE773" s="1126"/>
      <c r="LVF773" s="1127"/>
      <c r="LVG773" s="1126"/>
      <c r="LVH773" s="1127"/>
      <c r="LVI773" s="1126"/>
      <c r="LVJ773" s="1127"/>
      <c r="LVK773" s="1126"/>
      <c r="LVL773" s="1127"/>
      <c r="LVM773" s="1126"/>
      <c r="LVN773" s="1127"/>
      <c r="LVO773" s="1126"/>
      <c r="LVP773" s="1127"/>
      <c r="LVQ773" s="1126"/>
      <c r="LVR773" s="1127"/>
      <c r="LVS773" s="1126"/>
      <c r="LVT773" s="1127"/>
      <c r="LVU773" s="1126"/>
      <c r="LVV773" s="1127"/>
      <c r="LVW773" s="1126"/>
      <c r="LVX773" s="1127"/>
      <c r="LVY773" s="1126"/>
      <c r="LVZ773" s="1127"/>
      <c r="LWA773" s="1126"/>
      <c r="LWB773" s="1127"/>
      <c r="LWC773" s="1126"/>
      <c r="LWD773" s="1127"/>
      <c r="LWE773" s="1126"/>
      <c r="LWF773" s="1127"/>
      <c r="LWG773" s="1126"/>
      <c r="LWH773" s="1127"/>
      <c r="LWI773" s="1126"/>
      <c r="LWJ773" s="1127"/>
      <c r="LWK773" s="1126"/>
      <c r="LWL773" s="1127"/>
      <c r="LWM773" s="1126"/>
      <c r="LWN773" s="1127"/>
      <c r="LWO773" s="1126"/>
      <c r="LWP773" s="1127"/>
      <c r="LWQ773" s="1126"/>
      <c r="LWR773" s="1127"/>
      <c r="LWS773" s="1126"/>
      <c r="LWT773" s="1127"/>
      <c r="LWU773" s="1126"/>
      <c r="LWV773" s="1127"/>
      <c r="LWW773" s="1126"/>
      <c r="LWX773" s="1127"/>
      <c r="LWY773" s="1126"/>
      <c r="LWZ773" s="1127"/>
      <c r="LXA773" s="1126"/>
      <c r="LXB773" s="1127"/>
      <c r="LXC773" s="1126"/>
      <c r="LXD773" s="1127"/>
      <c r="LXE773" s="1126"/>
      <c r="LXF773" s="1127"/>
      <c r="LXG773" s="1126"/>
      <c r="LXH773" s="1127"/>
      <c r="LXI773" s="1126"/>
      <c r="LXJ773" s="1127"/>
      <c r="LXK773" s="1126"/>
      <c r="LXL773" s="1127"/>
      <c r="LXM773" s="1126"/>
      <c r="LXN773" s="1127"/>
      <c r="LXO773" s="1126"/>
      <c r="LXP773" s="1127"/>
      <c r="LXQ773" s="1126"/>
      <c r="LXR773" s="1127"/>
      <c r="LXS773" s="1126"/>
      <c r="LXT773" s="1127"/>
      <c r="LXU773" s="1126"/>
      <c r="LXV773" s="1127"/>
      <c r="LXW773" s="1126"/>
      <c r="LXX773" s="1127"/>
      <c r="LXY773" s="1126"/>
      <c r="LXZ773" s="1127"/>
      <c r="LYA773" s="1126"/>
      <c r="LYB773" s="1127"/>
      <c r="LYC773" s="1126"/>
      <c r="LYD773" s="1127"/>
      <c r="LYE773" s="1126"/>
      <c r="LYF773" s="1127"/>
      <c r="LYG773" s="1126"/>
      <c r="LYH773" s="1127"/>
      <c r="LYI773" s="1126"/>
      <c r="LYJ773" s="1127"/>
      <c r="LYK773" s="1126"/>
      <c r="LYL773" s="1127"/>
      <c r="LYM773" s="1126"/>
      <c r="LYN773" s="1127"/>
      <c r="LYO773" s="1126"/>
      <c r="LYP773" s="1127"/>
      <c r="LYQ773" s="1126"/>
      <c r="LYR773" s="1127"/>
      <c r="LYS773" s="1126"/>
      <c r="LYT773" s="1127"/>
      <c r="LYU773" s="1126"/>
      <c r="LYV773" s="1127"/>
      <c r="LYW773" s="1126"/>
      <c r="LYX773" s="1127"/>
      <c r="LYY773" s="1126"/>
      <c r="LYZ773" s="1127"/>
      <c r="LZA773" s="1126"/>
      <c r="LZB773" s="1127"/>
      <c r="LZC773" s="1126"/>
      <c r="LZD773" s="1127"/>
      <c r="LZE773" s="1126"/>
      <c r="LZF773" s="1127"/>
      <c r="LZG773" s="1126"/>
      <c r="LZH773" s="1127"/>
      <c r="LZI773" s="1126"/>
      <c r="LZJ773" s="1127"/>
      <c r="LZK773" s="1126"/>
      <c r="LZL773" s="1127"/>
      <c r="LZM773" s="1126"/>
      <c r="LZN773" s="1127"/>
      <c r="LZO773" s="1126"/>
      <c r="LZP773" s="1127"/>
      <c r="LZQ773" s="1126"/>
      <c r="LZR773" s="1127"/>
      <c r="LZS773" s="1126"/>
      <c r="LZT773" s="1127"/>
      <c r="LZU773" s="1126"/>
      <c r="LZV773" s="1127"/>
      <c r="LZW773" s="1126"/>
      <c r="LZX773" s="1127"/>
      <c r="LZY773" s="1126"/>
      <c r="LZZ773" s="1127"/>
      <c r="MAA773" s="1126"/>
      <c r="MAB773" s="1127"/>
      <c r="MAC773" s="1126"/>
      <c r="MAD773" s="1127"/>
      <c r="MAE773" s="1126"/>
      <c r="MAF773" s="1127"/>
      <c r="MAG773" s="1126"/>
      <c r="MAH773" s="1127"/>
      <c r="MAI773" s="1126"/>
      <c r="MAJ773" s="1127"/>
      <c r="MAK773" s="1126"/>
      <c r="MAL773" s="1127"/>
      <c r="MAM773" s="1126"/>
      <c r="MAN773" s="1127"/>
      <c r="MAO773" s="1126"/>
      <c r="MAP773" s="1127"/>
      <c r="MAQ773" s="1126"/>
      <c r="MAR773" s="1127"/>
      <c r="MAS773" s="1126"/>
      <c r="MAT773" s="1127"/>
      <c r="MAU773" s="1126"/>
      <c r="MAV773" s="1127"/>
      <c r="MAW773" s="1126"/>
      <c r="MAX773" s="1127"/>
      <c r="MAY773" s="1126"/>
      <c r="MAZ773" s="1127"/>
      <c r="MBA773" s="1126"/>
      <c r="MBB773" s="1127"/>
      <c r="MBC773" s="1126"/>
      <c r="MBD773" s="1127"/>
      <c r="MBE773" s="1126"/>
      <c r="MBF773" s="1127"/>
      <c r="MBG773" s="1126"/>
      <c r="MBH773" s="1127"/>
      <c r="MBI773" s="1126"/>
      <c r="MBJ773" s="1127"/>
      <c r="MBK773" s="1126"/>
      <c r="MBL773" s="1127"/>
      <c r="MBM773" s="1126"/>
      <c r="MBN773" s="1127"/>
      <c r="MBO773" s="1126"/>
      <c r="MBP773" s="1127"/>
      <c r="MBQ773" s="1126"/>
      <c r="MBR773" s="1127"/>
      <c r="MBS773" s="1126"/>
      <c r="MBT773" s="1127"/>
      <c r="MBU773" s="1126"/>
      <c r="MBV773" s="1127"/>
      <c r="MBW773" s="1126"/>
      <c r="MBX773" s="1127"/>
      <c r="MBY773" s="1126"/>
      <c r="MBZ773" s="1127"/>
      <c r="MCA773" s="1126"/>
      <c r="MCB773" s="1127"/>
      <c r="MCC773" s="1126"/>
      <c r="MCD773" s="1127"/>
      <c r="MCE773" s="1126"/>
      <c r="MCF773" s="1127"/>
      <c r="MCG773" s="1126"/>
      <c r="MCH773" s="1127"/>
      <c r="MCI773" s="1126"/>
      <c r="MCJ773" s="1127"/>
      <c r="MCK773" s="1126"/>
      <c r="MCL773" s="1127"/>
      <c r="MCM773" s="1126"/>
      <c r="MCN773" s="1127"/>
      <c r="MCO773" s="1126"/>
      <c r="MCP773" s="1127"/>
      <c r="MCQ773" s="1126"/>
      <c r="MCR773" s="1127"/>
      <c r="MCS773" s="1126"/>
      <c r="MCT773" s="1127"/>
      <c r="MCU773" s="1126"/>
      <c r="MCV773" s="1127"/>
      <c r="MCW773" s="1126"/>
      <c r="MCX773" s="1127"/>
      <c r="MCY773" s="1126"/>
      <c r="MCZ773" s="1127"/>
      <c r="MDA773" s="1126"/>
      <c r="MDB773" s="1127"/>
      <c r="MDC773" s="1126"/>
      <c r="MDD773" s="1127"/>
      <c r="MDE773" s="1126"/>
      <c r="MDF773" s="1127"/>
      <c r="MDG773" s="1126"/>
      <c r="MDH773" s="1127"/>
      <c r="MDI773" s="1126"/>
      <c r="MDJ773" s="1127"/>
      <c r="MDK773" s="1126"/>
      <c r="MDL773" s="1127"/>
      <c r="MDM773" s="1126"/>
      <c r="MDN773" s="1127"/>
      <c r="MDO773" s="1126"/>
      <c r="MDP773" s="1127"/>
      <c r="MDQ773" s="1126"/>
      <c r="MDR773" s="1127"/>
      <c r="MDS773" s="1126"/>
      <c r="MDT773" s="1127"/>
      <c r="MDU773" s="1126"/>
      <c r="MDV773" s="1127"/>
      <c r="MDW773" s="1126"/>
      <c r="MDX773" s="1127"/>
      <c r="MDY773" s="1126"/>
      <c r="MDZ773" s="1127"/>
      <c r="MEA773" s="1126"/>
      <c r="MEB773" s="1127"/>
      <c r="MEC773" s="1126"/>
      <c r="MED773" s="1127"/>
      <c r="MEE773" s="1126"/>
      <c r="MEF773" s="1127"/>
      <c r="MEG773" s="1126"/>
      <c r="MEH773" s="1127"/>
      <c r="MEI773" s="1126"/>
      <c r="MEJ773" s="1127"/>
      <c r="MEK773" s="1126"/>
      <c r="MEL773" s="1127"/>
      <c r="MEM773" s="1126"/>
      <c r="MEN773" s="1127"/>
      <c r="MEO773" s="1126"/>
      <c r="MEP773" s="1127"/>
      <c r="MEQ773" s="1126"/>
      <c r="MER773" s="1127"/>
      <c r="MES773" s="1126"/>
      <c r="MET773" s="1127"/>
      <c r="MEU773" s="1126"/>
      <c r="MEV773" s="1127"/>
      <c r="MEW773" s="1126"/>
      <c r="MEX773" s="1127"/>
      <c r="MEY773" s="1126"/>
      <c r="MEZ773" s="1127"/>
      <c r="MFA773" s="1126"/>
      <c r="MFB773" s="1127"/>
      <c r="MFC773" s="1126"/>
      <c r="MFD773" s="1127"/>
      <c r="MFE773" s="1126"/>
      <c r="MFF773" s="1127"/>
      <c r="MFG773" s="1126"/>
      <c r="MFH773" s="1127"/>
      <c r="MFI773" s="1126"/>
      <c r="MFJ773" s="1127"/>
      <c r="MFK773" s="1126"/>
      <c r="MFL773" s="1127"/>
      <c r="MFM773" s="1126"/>
      <c r="MFN773" s="1127"/>
      <c r="MFO773" s="1126"/>
      <c r="MFP773" s="1127"/>
      <c r="MFQ773" s="1126"/>
      <c r="MFR773" s="1127"/>
      <c r="MFS773" s="1126"/>
      <c r="MFT773" s="1127"/>
      <c r="MFU773" s="1126"/>
      <c r="MFV773" s="1127"/>
      <c r="MFW773" s="1126"/>
      <c r="MFX773" s="1127"/>
      <c r="MFY773" s="1126"/>
      <c r="MFZ773" s="1127"/>
      <c r="MGA773" s="1126"/>
      <c r="MGB773" s="1127"/>
      <c r="MGC773" s="1126"/>
      <c r="MGD773" s="1127"/>
      <c r="MGE773" s="1126"/>
      <c r="MGF773" s="1127"/>
      <c r="MGG773" s="1126"/>
      <c r="MGH773" s="1127"/>
      <c r="MGI773" s="1126"/>
      <c r="MGJ773" s="1127"/>
      <c r="MGK773" s="1126"/>
      <c r="MGL773" s="1127"/>
      <c r="MGM773" s="1126"/>
      <c r="MGN773" s="1127"/>
      <c r="MGO773" s="1126"/>
      <c r="MGP773" s="1127"/>
      <c r="MGQ773" s="1126"/>
      <c r="MGR773" s="1127"/>
      <c r="MGS773" s="1126"/>
      <c r="MGT773" s="1127"/>
      <c r="MGU773" s="1126"/>
      <c r="MGV773" s="1127"/>
      <c r="MGW773" s="1126"/>
      <c r="MGX773" s="1127"/>
      <c r="MGY773" s="1126"/>
      <c r="MGZ773" s="1127"/>
      <c r="MHA773" s="1126"/>
      <c r="MHB773" s="1127"/>
      <c r="MHC773" s="1126"/>
      <c r="MHD773" s="1127"/>
      <c r="MHE773" s="1126"/>
      <c r="MHF773" s="1127"/>
      <c r="MHG773" s="1126"/>
      <c r="MHH773" s="1127"/>
      <c r="MHI773" s="1126"/>
      <c r="MHJ773" s="1127"/>
      <c r="MHK773" s="1126"/>
      <c r="MHL773" s="1127"/>
      <c r="MHM773" s="1126"/>
      <c r="MHN773" s="1127"/>
      <c r="MHO773" s="1126"/>
      <c r="MHP773" s="1127"/>
      <c r="MHQ773" s="1126"/>
      <c r="MHR773" s="1127"/>
      <c r="MHS773" s="1126"/>
      <c r="MHT773" s="1127"/>
      <c r="MHU773" s="1126"/>
      <c r="MHV773" s="1127"/>
      <c r="MHW773" s="1126"/>
      <c r="MHX773" s="1127"/>
      <c r="MHY773" s="1126"/>
      <c r="MHZ773" s="1127"/>
      <c r="MIA773" s="1126"/>
      <c r="MIB773" s="1127"/>
      <c r="MIC773" s="1126"/>
      <c r="MID773" s="1127"/>
      <c r="MIE773" s="1126"/>
      <c r="MIF773" s="1127"/>
      <c r="MIG773" s="1126"/>
      <c r="MIH773" s="1127"/>
      <c r="MII773" s="1126"/>
      <c r="MIJ773" s="1127"/>
      <c r="MIK773" s="1126"/>
      <c r="MIL773" s="1127"/>
      <c r="MIM773" s="1126"/>
      <c r="MIN773" s="1127"/>
      <c r="MIO773" s="1126"/>
      <c r="MIP773" s="1127"/>
      <c r="MIQ773" s="1126"/>
      <c r="MIR773" s="1127"/>
      <c r="MIS773" s="1126"/>
      <c r="MIT773" s="1127"/>
      <c r="MIU773" s="1126"/>
      <c r="MIV773" s="1127"/>
      <c r="MIW773" s="1126"/>
      <c r="MIX773" s="1127"/>
      <c r="MIY773" s="1126"/>
      <c r="MIZ773" s="1127"/>
      <c r="MJA773" s="1126"/>
      <c r="MJB773" s="1127"/>
      <c r="MJC773" s="1126"/>
      <c r="MJD773" s="1127"/>
      <c r="MJE773" s="1126"/>
      <c r="MJF773" s="1127"/>
      <c r="MJG773" s="1126"/>
      <c r="MJH773" s="1127"/>
      <c r="MJI773" s="1126"/>
      <c r="MJJ773" s="1127"/>
      <c r="MJK773" s="1126"/>
      <c r="MJL773" s="1127"/>
      <c r="MJM773" s="1126"/>
      <c r="MJN773" s="1127"/>
      <c r="MJO773" s="1126"/>
      <c r="MJP773" s="1127"/>
      <c r="MJQ773" s="1126"/>
      <c r="MJR773" s="1127"/>
      <c r="MJS773" s="1126"/>
      <c r="MJT773" s="1127"/>
      <c r="MJU773" s="1126"/>
      <c r="MJV773" s="1127"/>
      <c r="MJW773" s="1126"/>
      <c r="MJX773" s="1127"/>
      <c r="MJY773" s="1126"/>
      <c r="MJZ773" s="1127"/>
      <c r="MKA773" s="1126"/>
      <c r="MKB773" s="1127"/>
      <c r="MKC773" s="1126"/>
      <c r="MKD773" s="1127"/>
      <c r="MKE773" s="1126"/>
      <c r="MKF773" s="1127"/>
      <c r="MKG773" s="1126"/>
      <c r="MKH773" s="1127"/>
      <c r="MKI773" s="1126"/>
      <c r="MKJ773" s="1127"/>
      <c r="MKK773" s="1126"/>
      <c r="MKL773" s="1127"/>
      <c r="MKM773" s="1126"/>
      <c r="MKN773" s="1127"/>
      <c r="MKO773" s="1126"/>
      <c r="MKP773" s="1127"/>
      <c r="MKQ773" s="1126"/>
      <c r="MKR773" s="1127"/>
      <c r="MKS773" s="1126"/>
      <c r="MKT773" s="1127"/>
      <c r="MKU773" s="1126"/>
      <c r="MKV773" s="1127"/>
      <c r="MKW773" s="1126"/>
      <c r="MKX773" s="1127"/>
      <c r="MKY773" s="1126"/>
      <c r="MKZ773" s="1127"/>
      <c r="MLA773" s="1126"/>
      <c r="MLB773" s="1127"/>
      <c r="MLC773" s="1126"/>
      <c r="MLD773" s="1127"/>
      <c r="MLE773" s="1126"/>
      <c r="MLF773" s="1127"/>
      <c r="MLG773" s="1126"/>
      <c r="MLH773" s="1127"/>
      <c r="MLI773" s="1126"/>
      <c r="MLJ773" s="1127"/>
      <c r="MLK773" s="1126"/>
      <c r="MLL773" s="1127"/>
      <c r="MLM773" s="1126"/>
      <c r="MLN773" s="1127"/>
      <c r="MLO773" s="1126"/>
      <c r="MLP773" s="1127"/>
      <c r="MLQ773" s="1126"/>
      <c r="MLR773" s="1127"/>
      <c r="MLS773" s="1126"/>
      <c r="MLT773" s="1127"/>
      <c r="MLU773" s="1126"/>
      <c r="MLV773" s="1127"/>
      <c r="MLW773" s="1126"/>
      <c r="MLX773" s="1127"/>
      <c r="MLY773" s="1126"/>
      <c r="MLZ773" s="1127"/>
      <c r="MMA773" s="1126"/>
      <c r="MMB773" s="1127"/>
      <c r="MMC773" s="1126"/>
      <c r="MMD773" s="1127"/>
      <c r="MME773" s="1126"/>
      <c r="MMF773" s="1127"/>
      <c r="MMG773" s="1126"/>
      <c r="MMH773" s="1127"/>
      <c r="MMI773" s="1126"/>
      <c r="MMJ773" s="1127"/>
      <c r="MMK773" s="1126"/>
      <c r="MML773" s="1127"/>
      <c r="MMM773" s="1126"/>
      <c r="MMN773" s="1127"/>
      <c r="MMO773" s="1126"/>
      <c r="MMP773" s="1127"/>
      <c r="MMQ773" s="1126"/>
      <c r="MMR773" s="1127"/>
      <c r="MMS773" s="1126"/>
      <c r="MMT773" s="1127"/>
      <c r="MMU773" s="1126"/>
      <c r="MMV773" s="1127"/>
      <c r="MMW773" s="1126"/>
      <c r="MMX773" s="1127"/>
      <c r="MMY773" s="1126"/>
      <c r="MMZ773" s="1127"/>
      <c r="MNA773" s="1126"/>
      <c r="MNB773" s="1127"/>
      <c r="MNC773" s="1126"/>
      <c r="MND773" s="1127"/>
      <c r="MNE773" s="1126"/>
      <c r="MNF773" s="1127"/>
      <c r="MNG773" s="1126"/>
      <c r="MNH773" s="1127"/>
      <c r="MNI773" s="1126"/>
      <c r="MNJ773" s="1127"/>
      <c r="MNK773" s="1126"/>
      <c r="MNL773" s="1127"/>
      <c r="MNM773" s="1126"/>
      <c r="MNN773" s="1127"/>
      <c r="MNO773" s="1126"/>
      <c r="MNP773" s="1127"/>
      <c r="MNQ773" s="1126"/>
      <c r="MNR773" s="1127"/>
      <c r="MNS773" s="1126"/>
      <c r="MNT773" s="1127"/>
      <c r="MNU773" s="1126"/>
      <c r="MNV773" s="1127"/>
      <c r="MNW773" s="1126"/>
      <c r="MNX773" s="1127"/>
      <c r="MNY773" s="1126"/>
      <c r="MNZ773" s="1127"/>
      <c r="MOA773" s="1126"/>
      <c r="MOB773" s="1127"/>
      <c r="MOC773" s="1126"/>
      <c r="MOD773" s="1127"/>
      <c r="MOE773" s="1126"/>
      <c r="MOF773" s="1127"/>
      <c r="MOG773" s="1126"/>
      <c r="MOH773" s="1127"/>
      <c r="MOI773" s="1126"/>
      <c r="MOJ773" s="1127"/>
      <c r="MOK773" s="1126"/>
      <c r="MOL773" s="1127"/>
      <c r="MOM773" s="1126"/>
      <c r="MON773" s="1127"/>
      <c r="MOO773" s="1126"/>
      <c r="MOP773" s="1127"/>
      <c r="MOQ773" s="1126"/>
      <c r="MOR773" s="1127"/>
      <c r="MOS773" s="1126"/>
      <c r="MOT773" s="1127"/>
      <c r="MOU773" s="1126"/>
      <c r="MOV773" s="1127"/>
      <c r="MOW773" s="1126"/>
      <c r="MOX773" s="1127"/>
      <c r="MOY773" s="1126"/>
      <c r="MOZ773" s="1127"/>
      <c r="MPA773" s="1126"/>
      <c r="MPB773" s="1127"/>
      <c r="MPC773" s="1126"/>
      <c r="MPD773" s="1127"/>
      <c r="MPE773" s="1126"/>
      <c r="MPF773" s="1127"/>
      <c r="MPG773" s="1126"/>
      <c r="MPH773" s="1127"/>
      <c r="MPI773" s="1126"/>
      <c r="MPJ773" s="1127"/>
      <c r="MPK773" s="1126"/>
      <c r="MPL773" s="1127"/>
      <c r="MPM773" s="1126"/>
      <c r="MPN773" s="1127"/>
      <c r="MPO773" s="1126"/>
      <c r="MPP773" s="1127"/>
      <c r="MPQ773" s="1126"/>
      <c r="MPR773" s="1127"/>
      <c r="MPS773" s="1126"/>
      <c r="MPT773" s="1127"/>
      <c r="MPU773" s="1126"/>
      <c r="MPV773" s="1127"/>
      <c r="MPW773" s="1126"/>
      <c r="MPX773" s="1127"/>
      <c r="MPY773" s="1126"/>
      <c r="MPZ773" s="1127"/>
      <c r="MQA773" s="1126"/>
      <c r="MQB773" s="1127"/>
      <c r="MQC773" s="1126"/>
      <c r="MQD773" s="1127"/>
      <c r="MQE773" s="1126"/>
      <c r="MQF773" s="1127"/>
      <c r="MQG773" s="1126"/>
      <c r="MQH773" s="1127"/>
      <c r="MQI773" s="1126"/>
      <c r="MQJ773" s="1127"/>
      <c r="MQK773" s="1126"/>
      <c r="MQL773" s="1127"/>
      <c r="MQM773" s="1126"/>
      <c r="MQN773" s="1127"/>
      <c r="MQO773" s="1126"/>
      <c r="MQP773" s="1127"/>
      <c r="MQQ773" s="1126"/>
      <c r="MQR773" s="1127"/>
      <c r="MQS773" s="1126"/>
      <c r="MQT773" s="1127"/>
      <c r="MQU773" s="1126"/>
      <c r="MQV773" s="1127"/>
      <c r="MQW773" s="1126"/>
      <c r="MQX773" s="1127"/>
      <c r="MQY773" s="1126"/>
      <c r="MQZ773" s="1127"/>
      <c r="MRA773" s="1126"/>
      <c r="MRB773" s="1127"/>
      <c r="MRC773" s="1126"/>
      <c r="MRD773" s="1127"/>
      <c r="MRE773" s="1126"/>
      <c r="MRF773" s="1127"/>
      <c r="MRG773" s="1126"/>
      <c r="MRH773" s="1127"/>
      <c r="MRI773" s="1126"/>
      <c r="MRJ773" s="1127"/>
      <c r="MRK773" s="1126"/>
      <c r="MRL773" s="1127"/>
      <c r="MRM773" s="1126"/>
      <c r="MRN773" s="1127"/>
      <c r="MRO773" s="1126"/>
      <c r="MRP773" s="1127"/>
      <c r="MRQ773" s="1126"/>
      <c r="MRR773" s="1127"/>
      <c r="MRS773" s="1126"/>
      <c r="MRT773" s="1127"/>
      <c r="MRU773" s="1126"/>
      <c r="MRV773" s="1127"/>
      <c r="MRW773" s="1126"/>
      <c r="MRX773" s="1127"/>
      <c r="MRY773" s="1126"/>
      <c r="MRZ773" s="1127"/>
      <c r="MSA773" s="1126"/>
      <c r="MSB773" s="1127"/>
      <c r="MSC773" s="1126"/>
      <c r="MSD773" s="1127"/>
      <c r="MSE773" s="1126"/>
      <c r="MSF773" s="1127"/>
      <c r="MSG773" s="1126"/>
      <c r="MSH773" s="1127"/>
      <c r="MSI773" s="1126"/>
      <c r="MSJ773" s="1127"/>
      <c r="MSK773" s="1126"/>
      <c r="MSL773" s="1127"/>
      <c r="MSM773" s="1126"/>
      <c r="MSN773" s="1127"/>
      <c r="MSO773" s="1126"/>
      <c r="MSP773" s="1127"/>
      <c r="MSQ773" s="1126"/>
      <c r="MSR773" s="1127"/>
      <c r="MSS773" s="1126"/>
      <c r="MST773" s="1127"/>
      <c r="MSU773" s="1126"/>
      <c r="MSV773" s="1127"/>
      <c r="MSW773" s="1126"/>
      <c r="MSX773" s="1127"/>
      <c r="MSY773" s="1126"/>
      <c r="MSZ773" s="1127"/>
      <c r="MTA773" s="1126"/>
      <c r="MTB773" s="1127"/>
      <c r="MTC773" s="1126"/>
      <c r="MTD773" s="1127"/>
      <c r="MTE773" s="1126"/>
      <c r="MTF773" s="1127"/>
      <c r="MTG773" s="1126"/>
      <c r="MTH773" s="1127"/>
      <c r="MTI773" s="1126"/>
      <c r="MTJ773" s="1127"/>
      <c r="MTK773" s="1126"/>
      <c r="MTL773" s="1127"/>
      <c r="MTM773" s="1126"/>
      <c r="MTN773" s="1127"/>
      <c r="MTO773" s="1126"/>
      <c r="MTP773" s="1127"/>
      <c r="MTQ773" s="1126"/>
      <c r="MTR773" s="1127"/>
      <c r="MTS773" s="1126"/>
      <c r="MTT773" s="1127"/>
      <c r="MTU773" s="1126"/>
      <c r="MTV773" s="1127"/>
      <c r="MTW773" s="1126"/>
      <c r="MTX773" s="1127"/>
      <c r="MTY773" s="1126"/>
      <c r="MTZ773" s="1127"/>
      <c r="MUA773" s="1126"/>
      <c r="MUB773" s="1127"/>
      <c r="MUC773" s="1126"/>
      <c r="MUD773" s="1127"/>
      <c r="MUE773" s="1126"/>
      <c r="MUF773" s="1127"/>
      <c r="MUG773" s="1126"/>
      <c r="MUH773" s="1127"/>
      <c r="MUI773" s="1126"/>
      <c r="MUJ773" s="1127"/>
      <c r="MUK773" s="1126"/>
      <c r="MUL773" s="1127"/>
      <c r="MUM773" s="1126"/>
      <c r="MUN773" s="1127"/>
      <c r="MUO773" s="1126"/>
      <c r="MUP773" s="1127"/>
      <c r="MUQ773" s="1126"/>
      <c r="MUR773" s="1127"/>
      <c r="MUS773" s="1126"/>
      <c r="MUT773" s="1127"/>
      <c r="MUU773" s="1126"/>
      <c r="MUV773" s="1127"/>
      <c r="MUW773" s="1126"/>
      <c r="MUX773" s="1127"/>
      <c r="MUY773" s="1126"/>
      <c r="MUZ773" s="1127"/>
      <c r="MVA773" s="1126"/>
      <c r="MVB773" s="1127"/>
      <c r="MVC773" s="1126"/>
      <c r="MVD773" s="1127"/>
      <c r="MVE773" s="1126"/>
      <c r="MVF773" s="1127"/>
      <c r="MVG773" s="1126"/>
      <c r="MVH773" s="1127"/>
      <c r="MVI773" s="1126"/>
      <c r="MVJ773" s="1127"/>
      <c r="MVK773" s="1126"/>
      <c r="MVL773" s="1127"/>
      <c r="MVM773" s="1126"/>
      <c r="MVN773" s="1127"/>
      <c r="MVO773" s="1126"/>
      <c r="MVP773" s="1127"/>
      <c r="MVQ773" s="1126"/>
      <c r="MVR773" s="1127"/>
      <c r="MVS773" s="1126"/>
      <c r="MVT773" s="1127"/>
      <c r="MVU773" s="1126"/>
      <c r="MVV773" s="1127"/>
      <c r="MVW773" s="1126"/>
      <c r="MVX773" s="1127"/>
      <c r="MVY773" s="1126"/>
      <c r="MVZ773" s="1127"/>
      <c r="MWA773" s="1126"/>
      <c r="MWB773" s="1127"/>
      <c r="MWC773" s="1126"/>
      <c r="MWD773" s="1127"/>
      <c r="MWE773" s="1126"/>
      <c r="MWF773" s="1127"/>
      <c r="MWG773" s="1126"/>
      <c r="MWH773" s="1127"/>
      <c r="MWI773" s="1126"/>
      <c r="MWJ773" s="1127"/>
      <c r="MWK773" s="1126"/>
      <c r="MWL773" s="1127"/>
      <c r="MWM773" s="1126"/>
      <c r="MWN773" s="1127"/>
      <c r="MWO773" s="1126"/>
      <c r="MWP773" s="1127"/>
      <c r="MWQ773" s="1126"/>
      <c r="MWR773" s="1127"/>
      <c r="MWS773" s="1126"/>
      <c r="MWT773" s="1127"/>
      <c r="MWU773" s="1126"/>
      <c r="MWV773" s="1127"/>
      <c r="MWW773" s="1126"/>
      <c r="MWX773" s="1127"/>
      <c r="MWY773" s="1126"/>
      <c r="MWZ773" s="1127"/>
      <c r="MXA773" s="1126"/>
      <c r="MXB773" s="1127"/>
      <c r="MXC773" s="1126"/>
      <c r="MXD773" s="1127"/>
      <c r="MXE773" s="1126"/>
      <c r="MXF773" s="1127"/>
      <c r="MXG773" s="1126"/>
      <c r="MXH773" s="1127"/>
      <c r="MXI773" s="1126"/>
      <c r="MXJ773" s="1127"/>
      <c r="MXK773" s="1126"/>
      <c r="MXL773" s="1127"/>
      <c r="MXM773" s="1126"/>
      <c r="MXN773" s="1127"/>
      <c r="MXO773" s="1126"/>
      <c r="MXP773" s="1127"/>
      <c r="MXQ773" s="1126"/>
      <c r="MXR773" s="1127"/>
      <c r="MXS773" s="1126"/>
      <c r="MXT773" s="1127"/>
      <c r="MXU773" s="1126"/>
      <c r="MXV773" s="1127"/>
      <c r="MXW773" s="1126"/>
      <c r="MXX773" s="1127"/>
      <c r="MXY773" s="1126"/>
      <c r="MXZ773" s="1127"/>
      <c r="MYA773" s="1126"/>
      <c r="MYB773" s="1127"/>
      <c r="MYC773" s="1126"/>
      <c r="MYD773" s="1127"/>
      <c r="MYE773" s="1126"/>
      <c r="MYF773" s="1127"/>
      <c r="MYG773" s="1126"/>
      <c r="MYH773" s="1127"/>
      <c r="MYI773" s="1126"/>
      <c r="MYJ773" s="1127"/>
      <c r="MYK773" s="1126"/>
      <c r="MYL773" s="1127"/>
      <c r="MYM773" s="1126"/>
      <c r="MYN773" s="1127"/>
      <c r="MYO773" s="1126"/>
      <c r="MYP773" s="1127"/>
      <c r="MYQ773" s="1126"/>
      <c r="MYR773" s="1127"/>
      <c r="MYS773" s="1126"/>
      <c r="MYT773" s="1127"/>
      <c r="MYU773" s="1126"/>
      <c r="MYV773" s="1127"/>
      <c r="MYW773" s="1126"/>
      <c r="MYX773" s="1127"/>
      <c r="MYY773" s="1126"/>
      <c r="MYZ773" s="1127"/>
      <c r="MZA773" s="1126"/>
      <c r="MZB773" s="1127"/>
      <c r="MZC773" s="1126"/>
      <c r="MZD773" s="1127"/>
      <c r="MZE773" s="1126"/>
      <c r="MZF773" s="1127"/>
      <c r="MZG773" s="1126"/>
      <c r="MZH773" s="1127"/>
      <c r="MZI773" s="1126"/>
      <c r="MZJ773" s="1127"/>
      <c r="MZK773" s="1126"/>
      <c r="MZL773" s="1127"/>
      <c r="MZM773" s="1126"/>
      <c r="MZN773" s="1127"/>
      <c r="MZO773" s="1126"/>
      <c r="MZP773" s="1127"/>
      <c r="MZQ773" s="1126"/>
      <c r="MZR773" s="1127"/>
      <c r="MZS773" s="1126"/>
      <c r="MZT773" s="1127"/>
      <c r="MZU773" s="1126"/>
      <c r="MZV773" s="1127"/>
      <c r="MZW773" s="1126"/>
      <c r="MZX773" s="1127"/>
      <c r="MZY773" s="1126"/>
      <c r="MZZ773" s="1127"/>
      <c r="NAA773" s="1126"/>
      <c r="NAB773" s="1127"/>
      <c r="NAC773" s="1126"/>
      <c r="NAD773" s="1127"/>
      <c r="NAE773" s="1126"/>
      <c r="NAF773" s="1127"/>
      <c r="NAG773" s="1126"/>
      <c r="NAH773" s="1127"/>
      <c r="NAI773" s="1126"/>
      <c r="NAJ773" s="1127"/>
      <c r="NAK773" s="1126"/>
      <c r="NAL773" s="1127"/>
      <c r="NAM773" s="1126"/>
      <c r="NAN773" s="1127"/>
      <c r="NAO773" s="1126"/>
      <c r="NAP773" s="1127"/>
      <c r="NAQ773" s="1126"/>
      <c r="NAR773" s="1127"/>
      <c r="NAS773" s="1126"/>
      <c r="NAT773" s="1127"/>
      <c r="NAU773" s="1126"/>
      <c r="NAV773" s="1127"/>
      <c r="NAW773" s="1126"/>
      <c r="NAX773" s="1127"/>
      <c r="NAY773" s="1126"/>
      <c r="NAZ773" s="1127"/>
      <c r="NBA773" s="1126"/>
      <c r="NBB773" s="1127"/>
      <c r="NBC773" s="1126"/>
      <c r="NBD773" s="1127"/>
      <c r="NBE773" s="1126"/>
      <c r="NBF773" s="1127"/>
      <c r="NBG773" s="1126"/>
      <c r="NBH773" s="1127"/>
      <c r="NBI773" s="1126"/>
      <c r="NBJ773" s="1127"/>
      <c r="NBK773" s="1126"/>
      <c r="NBL773" s="1127"/>
      <c r="NBM773" s="1126"/>
      <c r="NBN773" s="1127"/>
      <c r="NBO773" s="1126"/>
      <c r="NBP773" s="1127"/>
      <c r="NBQ773" s="1126"/>
      <c r="NBR773" s="1127"/>
      <c r="NBS773" s="1126"/>
      <c r="NBT773" s="1127"/>
      <c r="NBU773" s="1126"/>
      <c r="NBV773" s="1127"/>
      <c r="NBW773" s="1126"/>
      <c r="NBX773" s="1127"/>
      <c r="NBY773" s="1126"/>
      <c r="NBZ773" s="1127"/>
      <c r="NCA773" s="1126"/>
      <c r="NCB773" s="1127"/>
      <c r="NCC773" s="1126"/>
      <c r="NCD773" s="1127"/>
      <c r="NCE773" s="1126"/>
      <c r="NCF773" s="1127"/>
      <c r="NCG773" s="1126"/>
      <c r="NCH773" s="1127"/>
      <c r="NCI773" s="1126"/>
      <c r="NCJ773" s="1127"/>
      <c r="NCK773" s="1126"/>
      <c r="NCL773" s="1127"/>
      <c r="NCM773" s="1126"/>
      <c r="NCN773" s="1127"/>
      <c r="NCO773" s="1126"/>
      <c r="NCP773" s="1127"/>
      <c r="NCQ773" s="1126"/>
      <c r="NCR773" s="1127"/>
      <c r="NCS773" s="1126"/>
      <c r="NCT773" s="1127"/>
      <c r="NCU773" s="1126"/>
      <c r="NCV773" s="1127"/>
      <c r="NCW773" s="1126"/>
      <c r="NCX773" s="1127"/>
      <c r="NCY773" s="1126"/>
      <c r="NCZ773" s="1127"/>
      <c r="NDA773" s="1126"/>
      <c r="NDB773" s="1127"/>
      <c r="NDC773" s="1126"/>
      <c r="NDD773" s="1127"/>
      <c r="NDE773" s="1126"/>
      <c r="NDF773" s="1127"/>
      <c r="NDG773" s="1126"/>
      <c r="NDH773" s="1127"/>
      <c r="NDI773" s="1126"/>
      <c r="NDJ773" s="1127"/>
      <c r="NDK773" s="1126"/>
      <c r="NDL773" s="1127"/>
      <c r="NDM773" s="1126"/>
      <c r="NDN773" s="1127"/>
      <c r="NDO773" s="1126"/>
      <c r="NDP773" s="1127"/>
      <c r="NDQ773" s="1126"/>
      <c r="NDR773" s="1127"/>
      <c r="NDS773" s="1126"/>
      <c r="NDT773" s="1127"/>
      <c r="NDU773" s="1126"/>
      <c r="NDV773" s="1127"/>
      <c r="NDW773" s="1126"/>
      <c r="NDX773" s="1127"/>
      <c r="NDY773" s="1126"/>
      <c r="NDZ773" s="1127"/>
      <c r="NEA773" s="1126"/>
      <c r="NEB773" s="1127"/>
      <c r="NEC773" s="1126"/>
      <c r="NED773" s="1127"/>
      <c r="NEE773" s="1126"/>
      <c r="NEF773" s="1127"/>
      <c r="NEG773" s="1126"/>
      <c r="NEH773" s="1127"/>
      <c r="NEI773" s="1126"/>
      <c r="NEJ773" s="1127"/>
      <c r="NEK773" s="1126"/>
      <c r="NEL773" s="1127"/>
      <c r="NEM773" s="1126"/>
      <c r="NEN773" s="1127"/>
      <c r="NEO773" s="1126"/>
      <c r="NEP773" s="1127"/>
      <c r="NEQ773" s="1126"/>
      <c r="NER773" s="1127"/>
      <c r="NES773" s="1126"/>
      <c r="NET773" s="1127"/>
      <c r="NEU773" s="1126"/>
      <c r="NEV773" s="1127"/>
      <c r="NEW773" s="1126"/>
      <c r="NEX773" s="1127"/>
      <c r="NEY773" s="1126"/>
      <c r="NEZ773" s="1127"/>
      <c r="NFA773" s="1126"/>
      <c r="NFB773" s="1127"/>
      <c r="NFC773" s="1126"/>
      <c r="NFD773" s="1127"/>
      <c r="NFE773" s="1126"/>
      <c r="NFF773" s="1127"/>
      <c r="NFG773" s="1126"/>
      <c r="NFH773" s="1127"/>
      <c r="NFI773" s="1126"/>
      <c r="NFJ773" s="1127"/>
      <c r="NFK773" s="1126"/>
      <c r="NFL773" s="1127"/>
      <c r="NFM773" s="1126"/>
      <c r="NFN773" s="1127"/>
      <c r="NFO773" s="1126"/>
      <c r="NFP773" s="1127"/>
      <c r="NFQ773" s="1126"/>
      <c r="NFR773" s="1127"/>
      <c r="NFS773" s="1126"/>
      <c r="NFT773" s="1127"/>
      <c r="NFU773" s="1126"/>
      <c r="NFV773" s="1127"/>
      <c r="NFW773" s="1126"/>
      <c r="NFX773" s="1127"/>
      <c r="NFY773" s="1126"/>
      <c r="NFZ773" s="1127"/>
      <c r="NGA773" s="1126"/>
      <c r="NGB773" s="1127"/>
      <c r="NGC773" s="1126"/>
      <c r="NGD773" s="1127"/>
      <c r="NGE773" s="1126"/>
      <c r="NGF773" s="1127"/>
      <c r="NGG773" s="1126"/>
      <c r="NGH773" s="1127"/>
      <c r="NGI773" s="1126"/>
      <c r="NGJ773" s="1127"/>
      <c r="NGK773" s="1126"/>
      <c r="NGL773" s="1127"/>
      <c r="NGM773" s="1126"/>
      <c r="NGN773" s="1127"/>
      <c r="NGO773" s="1126"/>
      <c r="NGP773" s="1127"/>
      <c r="NGQ773" s="1126"/>
      <c r="NGR773" s="1127"/>
      <c r="NGS773" s="1126"/>
      <c r="NGT773" s="1127"/>
      <c r="NGU773" s="1126"/>
      <c r="NGV773" s="1127"/>
      <c r="NGW773" s="1126"/>
      <c r="NGX773" s="1127"/>
      <c r="NGY773" s="1126"/>
      <c r="NGZ773" s="1127"/>
      <c r="NHA773" s="1126"/>
      <c r="NHB773" s="1127"/>
      <c r="NHC773" s="1126"/>
      <c r="NHD773" s="1127"/>
      <c r="NHE773" s="1126"/>
      <c r="NHF773" s="1127"/>
      <c r="NHG773" s="1126"/>
      <c r="NHH773" s="1127"/>
      <c r="NHI773" s="1126"/>
      <c r="NHJ773" s="1127"/>
      <c r="NHK773" s="1126"/>
      <c r="NHL773" s="1127"/>
      <c r="NHM773" s="1126"/>
      <c r="NHN773" s="1127"/>
      <c r="NHO773" s="1126"/>
      <c r="NHP773" s="1127"/>
      <c r="NHQ773" s="1126"/>
      <c r="NHR773" s="1127"/>
      <c r="NHS773" s="1126"/>
      <c r="NHT773" s="1127"/>
      <c r="NHU773" s="1126"/>
      <c r="NHV773" s="1127"/>
      <c r="NHW773" s="1126"/>
      <c r="NHX773" s="1127"/>
      <c r="NHY773" s="1126"/>
      <c r="NHZ773" s="1127"/>
      <c r="NIA773" s="1126"/>
      <c r="NIB773" s="1127"/>
      <c r="NIC773" s="1126"/>
      <c r="NID773" s="1127"/>
      <c r="NIE773" s="1126"/>
      <c r="NIF773" s="1127"/>
      <c r="NIG773" s="1126"/>
      <c r="NIH773" s="1127"/>
      <c r="NII773" s="1126"/>
      <c r="NIJ773" s="1127"/>
      <c r="NIK773" s="1126"/>
      <c r="NIL773" s="1127"/>
      <c r="NIM773" s="1126"/>
      <c r="NIN773" s="1127"/>
      <c r="NIO773" s="1126"/>
      <c r="NIP773" s="1127"/>
      <c r="NIQ773" s="1126"/>
      <c r="NIR773" s="1127"/>
      <c r="NIS773" s="1126"/>
      <c r="NIT773" s="1127"/>
      <c r="NIU773" s="1126"/>
      <c r="NIV773" s="1127"/>
      <c r="NIW773" s="1126"/>
      <c r="NIX773" s="1127"/>
      <c r="NIY773" s="1126"/>
      <c r="NIZ773" s="1127"/>
      <c r="NJA773" s="1126"/>
      <c r="NJB773" s="1127"/>
      <c r="NJC773" s="1126"/>
      <c r="NJD773" s="1127"/>
      <c r="NJE773" s="1126"/>
      <c r="NJF773" s="1127"/>
      <c r="NJG773" s="1126"/>
      <c r="NJH773" s="1127"/>
      <c r="NJI773" s="1126"/>
      <c r="NJJ773" s="1127"/>
      <c r="NJK773" s="1126"/>
      <c r="NJL773" s="1127"/>
      <c r="NJM773" s="1126"/>
      <c r="NJN773" s="1127"/>
      <c r="NJO773" s="1126"/>
      <c r="NJP773" s="1127"/>
      <c r="NJQ773" s="1126"/>
      <c r="NJR773" s="1127"/>
      <c r="NJS773" s="1126"/>
      <c r="NJT773" s="1127"/>
      <c r="NJU773" s="1126"/>
      <c r="NJV773" s="1127"/>
      <c r="NJW773" s="1126"/>
      <c r="NJX773" s="1127"/>
      <c r="NJY773" s="1126"/>
      <c r="NJZ773" s="1127"/>
      <c r="NKA773" s="1126"/>
      <c r="NKB773" s="1127"/>
      <c r="NKC773" s="1126"/>
      <c r="NKD773" s="1127"/>
      <c r="NKE773" s="1126"/>
      <c r="NKF773" s="1127"/>
      <c r="NKG773" s="1126"/>
      <c r="NKH773" s="1127"/>
      <c r="NKI773" s="1126"/>
      <c r="NKJ773" s="1127"/>
      <c r="NKK773" s="1126"/>
      <c r="NKL773" s="1127"/>
      <c r="NKM773" s="1126"/>
      <c r="NKN773" s="1127"/>
      <c r="NKO773" s="1126"/>
      <c r="NKP773" s="1127"/>
      <c r="NKQ773" s="1126"/>
      <c r="NKR773" s="1127"/>
      <c r="NKS773" s="1126"/>
      <c r="NKT773" s="1127"/>
      <c r="NKU773" s="1126"/>
      <c r="NKV773" s="1127"/>
      <c r="NKW773" s="1126"/>
      <c r="NKX773" s="1127"/>
      <c r="NKY773" s="1126"/>
      <c r="NKZ773" s="1127"/>
      <c r="NLA773" s="1126"/>
      <c r="NLB773" s="1127"/>
      <c r="NLC773" s="1126"/>
      <c r="NLD773" s="1127"/>
      <c r="NLE773" s="1126"/>
      <c r="NLF773" s="1127"/>
      <c r="NLG773" s="1126"/>
      <c r="NLH773" s="1127"/>
      <c r="NLI773" s="1126"/>
      <c r="NLJ773" s="1127"/>
      <c r="NLK773" s="1126"/>
      <c r="NLL773" s="1127"/>
      <c r="NLM773" s="1126"/>
      <c r="NLN773" s="1127"/>
      <c r="NLO773" s="1126"/>
      <c r="NLP773" s="1127"/>
      <c r="NLQ773" s="1126"/>
      <c r="NLR773" s="1127"/>
      <c r="NLS773" s="1126"/>
      <c r="NLT773" s="1127"/>
      <c r="NLU773" s="1126"/>
      <c r="NLV773" s="1127"/>
      <c r="NLW773" s="1126"/>
      <c r="NLX773" s="1127"/>
      <c r="NLY773" s="1126"/>
      <c r="NLZ773" s="1127"/>
      <c r="NMA773" s="1126"/>
      <c r="NMB773" s="1127"/>
      <c r="NMC773" s="1126"/>
      <c r="NMD773" s="1127"/>
      <c r="NME773" s="1126"/>
      <c r="NMF773" s="1127"/>
      <c r="NMG773" s="1126"/>
      <c r="NMH773" s="1127"/>
      <c r="NMI773" s="1126"/>
      <c r="NMJ773" s="1127"/>
      <c r="NMK773" s="1126"/>
      <c r="NML773" s="1127"/>
      <c r="NMM773" s="1126"/>
      <c r="NMN773" s="1127"/>
      <c r="NMO773" s="1126"/>
      <c r="NMP773" s="1127"/>
      <c r="NMQ773" s="1126"/>
      <c r="NMR773" s="1127"/>
      <c r="NMS773" s="1126"/>
      <c r="NMT773" s="1127"/>
      <c r="NMU773" s="1126"/>
      <c r="NMV773" s="1127"/>
      <c r="NMW773" s="1126"/>
      <c r="NMX773" s="1127"/>
      <c r="NMY773" s="1126"/>
      <c r="NMZ773" s="1127"/>
      <c r="NNA773" s="1126"/>
      <c r="NNB773" s="1127"/>
      <c r="NNC773" s="1126"/>
      <c r="NND773" s="1127"/>
      <c r="NNE773" s="1126"/>
      <c r="NNF773" s="1127"/>
      <c r="NNG773" s="1126"/>
      <c r="NNH773" s="1127"/>
      <c r="NNI773" s="1126"/>
      <c r="NNJ773" s="1127"/>
      <c r="NNK773" s="1126"/>
      <c r="NNL773" s="1127"/>
      <c r="NNM773" s="1126"/>
      <c r="NNN773" s="1127"/>
      <c r="NNO773" s="1126"/>
      <c r="NNP773" s="1127"/>
      <c r="NNQ773" s="1126"/>
      <c r="NNR773" s="1127"/>
      <c r="NNS773" s="1126"/>
      <c r="NNT773" s="1127"/>
      <c r="NNU773" s="1126"/>
      <c r="NNV773" s="1127"/>
      <c r="NNW773" s="1126"/>
      <c r="NNX773" s="1127"/>
      <c r="NNY773" s="1126"/>
      <c r="NNZ773" s="1127"/>
      <c r="NOA773" s="1126"/>
      <c r="NOB773" s="1127"/>
      <c r="NOC773" s="1126"/>
      <c r="NOD773" s="1127"/>
      <c r="NOE773" s="1126"/>
      <c r="NOF773" s="1127"/>
      <c r="NOG773" s="1126"/>
      <c r="NOH773" s="1127"/>
      <c r="NOI773" s="1126"/>
      <c r="NOJ773" s="1127"/>
      <c r="NOK773" s="1126"/>
      <c r="NOL773" s="1127"/>
      <c r="NOM773" s="1126"/>
      <c r="NON773" s="1127"/>
      <c r="NOO773" s="1126"/>
      <c r="NOP773" s="1127"/>
      <c r="NOQ773" s="1126"/>
      <c r="NOR773" s="1127"/>
      <c r="NOS773" s="1126"/>
      <c r="NOT773" s="1127"/>
      <c r="NOU773" s="1126"/>
      <c r="NOV773" s="1127"/>
      <c r="NOW773" s="1126"/>
      <c r="NOX773" s="1127"/>
      <c r="NOY773" s="1126"/>
      <c r="NOZ773" s="1127"/>
      <c r="NPA773" s="1126"/>
      <c r="NPB773" s="1127"/>
      <c r="NPC773" s="1126"/>
      <c r="NPD773" s="1127"/>
      <c r="NPE773" s="1126"/>
      <c r="NPF773" s="1127"/>
      <c r="NPG773" s="1126"/>
      <c r="NPH773" s="1127"/>
      <c r="NPI773" s="1126"/>
      <c r="NPJ773" s="1127"/>
      <c r="NPK773" s="1126"/>
      <c r="NPL773" s="1127"/>
      <c r="NPM773" s="1126"/>
      <c r="NPN773" s="1127"/>
      <c r="NPO773" s="1126"/>
      <c r="NPP773" s="1127"/>
      <c r="NPQ773" s="1126"/>
      <c r="NPR773" s="1127"/>
      <c r="NPS773" s="1126"/>
      <c r="NPT773" s="1127"/>
      <c r="NPU773" s="1126"/>
      <c r="NPV773" s="1127"/>
      <c r="NPW773" s="1126"/>
      <c r="NPX773" s="1127"/>
      <c r="NPY773" s="1126"/>
      <c r="NPZ773" s="1127"/>
      <c r="NQA773" s="1126"/>
      <c r="NQB773" s="1127"/>
      <c r="NQC773" s="1126"/>
      <c r="NQD773" s="1127"/>
      <c r="NQE773" s="1126"/>
      <c r="NQF773" s="1127"/>
      <c r="NQG773" s="1126"/>
      <c r="NQH773" s="1127"/>
      <c r="NQI773" s="1126"/>
      <c r="NQJ773" s="1127"/>
      <c r="NQK773" s="1126"/>
      <c r="NQL773" s="1127"/>
      <c r="NQM773" s="1126"/>
      <c r="NQN773" s="1127"/>
      <c r="NQO773" s="1126"/>
      <c r="NQP773" s="1127"/>
      <c r="NQQ773" s="1126"/>
      <c r="NQR773" s="1127"/>
      <c r="NQS773" s="1126"/>
      <c r="NQT773" s="1127"/>
      <c r="NQU773" s="1126"/>
      <c r="NQV773" s="1127"/>
      <c r="NQW773" s="1126"/>
      <c r="NQX773" s="1127"/>
      <c r="NQY773" s="1126"/>
      <c r="NQZ773" s="1127"/>
      <c r="NRA773" s="1126"/>
      <c r="NRB773" s="1127"/>
      <c r="NRC773" s="1126"/>
      <c r="NRD773" s="1127"/>
      <c r="NRE773" s="1126"/>
      <c r="NRF773" s="1127"/>
      <c r="NRG773" s="1126"/>
      <c r="NRH773" s="1127"/>
      <c r="NRI773" s="1126"/>
      <c r="NRJ773" s="1127"/>
      <c r="NRK773" s="1126"/>
      <c r="NRL773" s="1127"/>
      <c r="NRM773" s="1126"/>
      <c r="NRN773" s="1127"/>
      <c r="NRO773" s="1126"/>
      <c r="NRP773" s="1127"/>
      <c r="NRQ773" s="1126"/>
      <c r="NRR773" s="1127"/>
      <c r="NRS773" s="1126"/>
      <c r="NRT773" s="1127"/>
      <c r="NRU773" s="1126"/>
      <c r="NRV773" s="1127"/>
      <c r="NRW773" s="1126"/>
      <c r="NRX773" s="1127"/>
      <c r="NRY773" s="1126"/>
      <c r="NRZ773" s="1127"/>
      <c r="NSA773" s="1126"/>
      <c r="NSB773" s="1127"/>
      <c r="NSC773" s="1126"/>
      <c r="NSD773" s="1127"/>
      <c r="NSE773" s="1126"/>
      <c r="NSF773" s="1127"/>
      <c r="NSG773" s="1126"/>
      <c r="NSH773" s="1127"/>
      <c r="NSI773" s="1126"/>
      <c r="NSJ773" s="1127"/>
      <c r="NSK773" s="1126"/>
      <c r="NSL773" s="1127"/>
      <c r="NSM773" s="1126"/>
      <c r="NSN773" s="1127"/>
      <c r="NSO773" s="1126"/>
      <c r="NSP773" s="1127"/>
      <c r="NSQ773" s="1126"/>
      <c r="NSR773" s="1127"/>
      <c r="NSS773" s="1126"/>
      <c r="NST773" s="1127"/>
      <c r="NSU773" s="1126"/>
      <c r="NSV773" s="1127"/>
      <c r="NSW773" s="1126"/>
      <c r="NSX773" s="1127"/>
      <c r="NSY773" s="1126"/>
      <c r="NSZ773" s="1127"/>
      <c r="NTA773" s="1126"/>
      <c r="NTB773" s="1127"/>
      <c r="NTC773" s="1126"/>
      <c r="NTD773" s="1127"/>
      <c r="NTE773" s="1126"/>
      <c r="NTF773" s="1127"/>
      <c r="NTG773" s="1126"/>
      <c r="NTH773" s="1127"/>
      <c r="NTI773" s="1126"/>
      <c r="NTJ773" s="1127"/>
      <c r="NTK773" s="1126"/>
      <c r="NTL773" s="1127"/>
      <c r="NTM773" s="1126"/>
      <c r="NTN773" s="1127"/>
      <c r="NTO773" s="1126"/>
      <c r="NTP773" s="1127"/>
      <c r="NTQ773" s="1126"/>
      <c r="NTR773" s="1127"/>
      <c r="NTS773" s="1126"/>
      <c r="NTT773" s="1127"/>
      <c r="NTU773" s="1126"/>
      <c r="NTV773" s="1127"/>
      <c r="NTW773" s="1126"/>
      <c r="NTX773" s="1127"/>
      <c r="NTY773" s="1126"/>
      <c r="NTZ773" s="1127"/>
      <c r="NUA773" s="1126"/>
      <c r="NUB773" s="1127"/>
      <c r="NUC773" s="1126"/>
      <c r="NUD773" s="1127"/>
      <c r="NUE773" s="1126"/>
      <c r="NUF773" s="1127"/>
      <c r="NUG773" s="1126"/>
      <c r="NUH773" s="1127"/>
      <c r="NUI773" s="1126"/>
      <c r="NUJ773" s="1127"/>
      <c r="NUK773" s="1126"/>
      <c r="NUL773" s="1127"/>
      <c r="NUM773" s="1126"/>
      <c r="NUN773" s="1127"/>
      <c r="NUO773" s="1126"/>
      <c r="NUP773" s="1127"/>
      <c r="NUQ773" s="1126"/>
      <c r="NUR773" s="1127"/>
      <c r="NUS773" s="1126"/>
      <c r="NUT773" s="1127"/>
      <c r="NUU773" s="1126"/>
      <c r="NUV773" s="1127"/>
      <c r="NUW773" s="1126"/>
      <c r="NUX773" s="1127"/>
      <c r="NUY773" s="1126"/>
      <c r="NUZ773" s="1127"/>
      <c r="NVA773" s="1126"/>
      <c r="NVB773" s="1127"/>
      <c r="NVC773" s="1126"/>
      <c r="NVD773" s="1127"/>
      <c r="NVE773" s="1126"/>
      <c r="NVF773" s="1127"/>
      <c r="NVG773" s="1126"/>
      <c r="NVH773" s="1127"/>
      <c r="NVI773" s="1126"/>
      <c r="NVJ773" s="1127"/>
      <c r="NVK773" s="1126"/>
      <c r="NVL773" s="1127"/>
      <c r="NVM773" s="1126"/>
      <c r="NVN773" s="1127"/>
      <c r="NVO773" s="1126"/>
      <c r="NVP773" s="1127"/>
      <c r="NVQ773" s="1126"/>
      <c r="NVR773" s="1127"/>
      <c r="NVS773" s="1126"/>
      <c r="NVT773" s="1127"/>
      <c r="NVU773" s="1126"/>
      <c r="NVV773" s="1127"/>
      <c r="NVW773" s="1126"/>
      <c r="NVX773" s="1127"/>
      <c r="NVY773" s="1126"/>
      <c r="NVZ773" s="1127"/>
      <c r="NWA773" s="1126"/>
      <c r="NWB773" s="1127"/>
      <c r="NWC773" s="1126"/>
      <c r="NWD773" s="1127"/>
      <c r="NWE773" s="1126"/>
      <c r="NWF773" s="1127"/>
      <c r="NWG773" s="1126"/>
      <c r="NWH773" s="1127"/>
      <c r="NWI773" s="1126"/>
      <c r="NWJ773" s="1127"/>
      <c r="NWK773" s="1126"/>
      <c r="NWL773" s="1127"/>
      <c r="NWM773" s="1126"/>
      <c r="NWN773" s="1127"/>
      <c r="NWO773" s="1126"/>
      <c r="NWP773" s="1127"/>
      <c r="NWQ773" s="1126"/>
      <c r="NWR773" s="1127"/>
      <c r="NWS773" s="1126"/>
      <c r="NWT773" s="1127"/>
      <c r="NWU773" s="1126"/>
      <c r="NWV773" s="1127"/>
      <c r="NWW773" s="1126"/>
      <c r="NWX773" s="1127"/>
      <c r="NWY773" s="1126"/>
      <c r="NWZ773" s="1127"/>
      <c r="NXA773" s="1126"/>
      <c r="NXB773" s="1127"/>
      <c r="NXC773" s="1126"/>
      <c r="NXD773" s="1127"/>
      <c r="NXE773" s="1126"/>
      <c r="NXF773" s="1127"/>
      <c r="NXG773" s="1126"/>
      <c r="NXH773" s="1127"/>
      <c r="NXI773" s="1126"/>
      <c r="NXJ773" s="1127"/>
      <c r="NXK773" s="1126"/>
      <c r="NXL773" s="1127"/>
      <c r="NXM773" s="1126"/>
      <c r="NXN773" s="1127"/>
      <c r="NXO773" s="1126"/>
      <c r="NXP773" s="1127"/>
      <c r="NXQ773" s="1126"/>
      <c r="NXR773" s="1127"/>
      <c r="NXS773" s="1126"/>
      <c r="NXT773" s="1127"/>
      <c r="NXU773" s="1126"/>
      <c r="NXV773" s="1127"/>
      <c r="NXW773" s="1126"/>
      <c r="NXX773" s="1127"/>
      <c r="NXY773" s="1126"/>
      <c r="NXZ773" s="1127"/>
      <c r="NYA773" s="1126"/>
      <c r="NYB773" s="1127"/>
      <c r="NYC773" s="1126"/>
      <c r="NYD773" s="1127"/>
      <c r="NYE773" s="1126"/>
      <c r="NYF773" s="1127"/>
      <c r="NYG773" s="1126"/>
      <c r="NYH773" s="1127"/>
      <c r="NYI773" s="1126"/>
      <c r="NYJ773" s="1127"/>
      <c r="NYK773" s="1126"/>
      <c r="NYL773" s="1127"/>
      <c r="NYM773" s="1126"/>
      <c r="NYN773" s="1127"/>
      <c r="NYO773" s="1126"/>
      <c r="NYP773" s="1127"/>
      <c r="NYQ773" s="1126"/>
      <c r="NYR773" s="1127"/>
      <c r="NYS773" s="1126"/>
      <c r="NYT773" s="1127"/>
      <c r="NYU773" s="1126"/>
      <c r="NYV773" s="1127"/>
      <c r="NYW773" s="1126"/>
      <c r="NYX773" s="1127"/>
      <c r="NYY773" s="1126"/>
      <c r="NYZ773" s="1127"/>
      <c r="NZA773" s="1126"/>
      <c r="NZB773" s="1127"/>
      <c r="NZC773" s="1126"/>
      <c r="NZD773" s="1127"/>
      <c r="NZE773" s="1126"/>
      <c r="NZF773" s="1127"/>
      <c r="NZG773" s="1126"/>
      <c r="NZH773" s="1127"/>
      <c r="NZI773" s="1126"/>
      <c r="NZJ773" s="1127"/>
      <c r="NZK773" s="1126"/>
      <c r="NZL773" s="1127"/>
      <c r="NZM773" s="1126"/>
      <c r="NZN773" s="1127"/>
      <c r="NZO773" s="1126"/>
      <c r="NZP773" s="1127"/>
      <c r="NZQ773" s="1126"/>
      <c r="NZR773" s="1127"/>
      <c r="NZS773" s="1126"/>
      <c r="NZT773" s="1127"/>
      <c r="NZU773" s="1126"/>
      <c r="NZV773" s="1127"/>
      <c r="NZW773" s="1126"/>
      <c r="NZX773" s="1127"/>
      <c r="NZY773" s="1126"/>
      <c r="NZZ773" s="1127"/>
      <c r="OAA773" s="1126"/>
      <c r="OAB773" s="1127"/>
      <c r="OAC773" s="1126"/>
      <c r="OAD773" s="1127"/>
      <c r="OAE773" s="1126"/>
      <c r="OAF773" s="1127"/>
      <c r="OAG773" s="1126"/>
      <c r="OAH773" s="1127"/>
      <c r="OAI773" s="1126"/>
      <c r="OAJ773" s="1127"/>
      <c r="OAK773" s="1126"/>
      <c r="OAL773" s="1127"/>
      <c r="OAM773" s="1126"/>
      <c r="OAN773" s="1127"/>
      <c r="OAO773" s="1126"/>
      <c r="OAP773" s="1127"/>
      <c r="OAQ773" s="1126"/>
      <c r="OAR773" s="1127"/>
      <c r="OAS773" s="1126"/>
      <c r="OAT773" s="1127"/>
      <c r="OAU773" s="1126"/>
      <c r="OAV773" s="1127"/>
      <c r="OAW773" s="1126"/>
      <c r="OAX773" s="1127"/>
      <c r="OAY773" s="1126"/>
      <c r="OAZ773" s="1127"/>
      <c r="OBA773" s="1126"/>
      <c r="OBB773" s="1127"/>
      <c r="OBC773" s="1126"/>
      <c r="OBD773" s="1127"/>
      <c r="OBE773" s="1126"/>
      <c r="OBF773" s="1127"/>
      <c r="OBG773" s="1126"/>
      <c r="OBH773" s="1127"/>
      <c r="OBI773" s="1126"/>
      <c r="OBJ773" s="1127"/>
      <c r="OBK773" s="1126"/>
      <c r="OBL773" s="1127"/>
      <c r="OBM773" s="1126"/>
      <c r="OBN773" s="1127"/>
      <c r="OBO773" s="1126"/>
      <c r="OBP773" s="1127"/>
      <c r="OBQ773" s="1126"/>
      <c r="OBR773" s="1127"/>
      <c r="OBS773" s="1126"/>
      <c r="OBT773" s="1127"/>
      <c r="OBU773" s="1126"/>
      <c r="OBV773" s="1127"/>
      <c r="OBW773" s="1126"/>
      <c r="OBX773" s="1127"/>
      <c r="OBY773" s="1126"/>
      <c r="OBZ773" s="1127"/>
      <c r="OCA773" s="1126"/>
      <c r="OCB773" s="1127"/>
      <c r="OCC773" s="1126"/>
      <c r="OCD773" s="1127"/>
      <c r="OCE773" s="1126"/>
      <c r="OCF773" s="1127"/>
      <c r="OCG773" s="1126"/>
      <c r="OCH773" s="1127"/>
      <c r="OCI773" s="1126"/>
      <c r="OCJ773" s="1127"/>
      <c r="OCK773" s="1126"/>
      <c r="OCL773" s="1127"/>
      <c r="OCM773" s="1126"/>
      <c r="OCN773" s="1127"/>
      <c r="OCO773" s="1126"/>
      <c r="OCP773" s="1127"/>
      <c r="OCQ773" s="1126"/>
      <c r="OCR773" s="1127"/>
      <c r="OCS773" s="1126"/>
      <c r="OCT773" s="1127"/>
      <c r="OCU773" s="1126"/>
      <c r="OCV773" s="1127"/>
      <c r="OCW773" s="1126"/>
      <c r="OCX773" s="1127"/>
      <c r="OCY773" s="1126"/>
      <c r="OCZ773" s="1127"/>
      <c r="ODA773" s="1126"/>
      <c r="ODB773" s="1127"/>
      <c r="ODC773" s="1126"/>
      <c r="ODD773" s="1127"/>
      <c r="ODE773" s="1126"/>
      <c r="ODF773" s="1127"/>
      <c r="ODG773" s="1126"/>
      <c r="ODH773" s="1127"/>
      <c r="ODI773" s="1126"/>
      <c r="ODJ773" s="1127"/>
      <c r="ODK773" s="1126"/>
      <c r="ODL773" s="1127"/>
      <c r="ODM773" s="1126"/>
      <c r="ODN773" s="1127"/>
      <c r="ODO773" s="1126"/>
      <c r="ODP773" s="1127"/>
      <c r="ODQ773" s="1126"/>
      <c r="ODR773" s="1127"/>
      <c r="ODS773" s="1126"/>
      <c r="ODT773" s="1127"/>
      <c r="ODU773" s="1126"/>
      <c r="ODV773" s="1127"/>
      <c r="ODW773" s="1126"/>
      <c r="ODX773" s="1127"/>
      <c r="ODY773" s="1126"/>
      <c r="ODZ773" s="1127"/>
      <c r="OEA773" s="1126"/>
      <c r="OEB773" s="1127"/>
      <c r="OEC773" s="1126"/>
      <c r="OED773" s="1127"/>
      <c r="OEE773" s="1126"/>
      <c r="OEF773" s="1127"/>
      <c r="OEG773" s="1126"/>
      <c r="OEH773" s="1127"/>
      <c r="OEI773" s="1126"/>
      <c r="OEJ773" s="1127"/>
      <c r="OEK773" s="1126"/>
      <c r="OEL773" s="1127"/>
      <c r="OEM773" s="1126"/>
      <c r="OEN773" s="1127"/>
      <c r="OEO773" s="1126"/>
      <c r="OEP773" s="1127"/>
      <c r="OEQ773" s="1126"/>
      <c r="OER773" s="1127"/>
      <c r="OES773" s="1126"/>
      <c r="OET773" s="1127"/>
      <c r="OEU773" s="1126"/>
      <c r="OEV773" s="1127"/>
      <c r="OEW773" s="1126"/>
      <c r="OEX773" s="1127"/>
      <c r="OEY773" s="1126"/>
      <c r="OEZ773" s="1127"/>
      <c r="OFA773" s="1126"/>
      <c r="OFB773" s="1127"/>
      <c r="OFC773" s="1126"/>
      <c r="OFD773" s="1127"/>
      <c r="OFE773" s="1126"/>
      <c r="OFF773" s="1127"/>
      <c r="OFG773" s="1126"/>
      <c r="OFH773" s="1127"/>
      <c r="OFI773" s="1126"/>
      <c r="OFJ773" s="1127"/>
      <c r="OFK773" s="1126"/>
      <c r="OFL773" s="1127"/>
      <c r="OFM773" s="1126"/>
      <c r="OFN773" s="1127"/>
      <c r="OFO773" s="1126"/>
      <c r="OFP773" s="1127"/>
      <c r="OFQ773" s="1126"/>
      <c r="OFR773" s="1127"/>
      <c r="OFS773" s="1126"/>
      <c r="OFT773" s="1127"/>
      <c r="OFU773" s="1126"/>
      <c r="OFV773" s="1127"/>
      <c r="OFW773" s="1126"/>
      <c r="OFX773" s="1127"/>
      <c r="OFY773" s="1126"/>
      <c r="OFZ773" s="1127"/>
      <c r="OGA773" s="1126"/>
      <c r="OGB773" s="1127"/>
      <c r="OGC773" s="1126"/>
      <c r="OGD773" s="1127"/>
      <c r="OGE773" s="1126"/>
      <c r="OGF773" s="1127"/>
      <c r="OGG773" s="1126"/>
      <c r="OGH773" s="1127"/>
      <c r="OGI773" s="1126"/>
      <c r="OGJ773" s="1127"/>
      <c r="OGK773" s="1126"/>
      <c r="OGL773" s="1127"/>
      <c r="OGM773" s="1126"/>
      <c r="OGN773" s="1127"/>
      <c r="OGO773" s="1126"/>
      <c r="OGP773" s="1127"/>
      <c r="OGQ773" s="1126"/>
      <c r="OGR773" s="1127"/>
      <c r="OGS773" s="1126"/>
      <c r="OGT773" s="1127"/>
      <c r="OGU773" s="1126"/>
      <c r="OGV773" s="1127"/>
      <c r="OGW773" s="1126"/>
      <c r="OGX773" s="1127"/>
      <c r="OGY773" s="1126"/>
      <c r="OGZ773" s="1127"/>
      <c r="OHA773" s="1126"/>
      <c r="OHB773" s="1127"/>
      <c r="OHC773" s="1126"/>
      <c r="OHD773" s="1127"/>
      <c r="OHE773" s="1126"/>
      <c r="OHF773" s="1127"/>
      <c r="OHG773" s="1126"/>
      <c r="OHH773" s="1127"/>
      <c r="OHI773" s="1126"/>
      <c r="OHJ773" s="1127"/>
      <c r="OHK773" s="1126"/>
      <c r="OHL773" s="1127"/>
      <c r="OHM773" s="1126"/>
      <c r="OHN773" s="1127"/>
      <c r="OHO773" s="1126"/>
      <c r="OHP773" s="1127"/>
      <c r="OHQ773" s="1126"/>
      <c r="OHR773" s="1127"/>
      <c r="OHS773" s="1126"/>
      <c r="OHT773" s="1127"/>
      <c r="OHU773" s="1126"/>
      <c r="OHV773" s="1127"/>
      <c r="OHW773" s="1126"/>
      <c r="OHX773" s="1127"/>
      <c r="OHY773" s="1126"/>
      <c r="OHZ773" s="1127"/>
      <c r="OIA773" s="1126"/>
      <c r="OIB773" s="1127"/>
      <c r="OIC773" s="1126"/>
      <c r="OID773" s="1127"/>
      <c r="OIE773" s="1126"/>
      <c r="OIF773" s="1127"/>
      <c r="OIG773" s="1126"/>
      <c r="OIH773" s="1127"/>
      <c r="OII773" s="1126"/>
      <c r="OIJ773" s="1127"/>
      <c r="OIK773" s="1126"/>
      <c r="OIL773" s="1127"/>
      <c r="OIM773" s="1126"/>
      <c r="OIN773" s="1127"/>
      <c r="OIO773" s="1126"/>
      <c r="OIP773" s="1127"/>
      <c r="OIQ773" s="1126"/>
      <c r="OIR773" s="1127"/>
      <c r="OIS773" s="1126"/>
      <c r="OIT773" s="1127"/>
      <c r="OIU773" s="1126"/>
      <c r="OIV773" s="1127"/>
      <c r="OIW773" s="1126"/>
      <c r="OIX773" s="1127"/>
      <c r="OIY773" s="1126"/>
      <c r="OIZ773" s="1127"/>
      <c r="OJA773" s="1126"/>
      <c r="OJB773" s="1127"/>
      <c r="OJC773" s="1126"/>
      <c r="OJD773" s="1127"/>
      <c r="OJE773" s="1126"/>
      <c r="OJF773" s="1127"/>
      <c r="OJG773" s="1126"/>
      <c r="OJH773" s="1127"/>
      <c r="OJI773" s="1126"/>
      <c r="OJJ773" s="1127"/>
      <c r="OJK773" s="1126"/>
      <c r="OJL773" s="1127"/>
      <c r="OJM773" s="1126"/>
      <c r="OJN773" s="1127"/>
      <c r="OJO773" s="1126"/>
      <c r="OJP773" s="1127"/>
      <c r="OJQ773" s="1126"/>
      <c r="OJR773" s="1127"/>
      <c r="OJS773" s="1126"/>
      <c r="OJT773" s="1127"/>
      <c r="OJU773" s="1126"/>
      <c r="OJV773" s="1127"/>
      <c r="OJW773" s="1126"/>
      <c r="OJX773" s="1127"/>
      <c r="OJY773" s="1126"/>
      <c r="OJZ773" s="1127"/>
      <c r="OKA773" s="1126"/>
      <c r="OKB773" s="1127"/>
      <c r="OKC773" s="1126"/>
      <c r="OKD773" s="1127"/>
      <c r="OKE773" s="1126"/>
      <c r="OKF773" s="1127"/>
      <c r="OKG773" s="1126"/>
      <c r="OKH773" s="1127"/>
      <c r="OKI773" s="1126"/>
      <c r="OKJ773" s="1127"/>
      <c r="OKK773" s="1126"/>
      <c r="OKL773" s="1127"/>
      <c r="OKM773" s="1126"/>
      <c r="OKN773" s="1127"/>
      <c r="OKO773" s="1126"/>
      <c r="OKP773" s="1127"/>
      <c r="OKQ773" s="1126"/>
      <c r="OKR773" s="1127"/>
      <c r="OKS773" s="1126"/>
      <c r="OKT773" s="1127"/>
      <c r="OKU773" s="1126"/>
      <c r="OKV773" s="1127"/>
      <c r="OKW773" s="1126"/>
      <c r="OKX773" s="1127"/>
      <c r="OKY773" s="1126"/>
      <c r="OKZ773" s="1127"/>
      <c r="OLA773" s="1126"/>
      <c r="OLB773" s="1127"/>
      <c r="OLC773" s="1126"/>
      <c r="OLD773" s="1127"/>
      <c r="OLE773" s="1126"/>
      <c r="OLF773" s="1127"/>
      <c r="OLG773" s="1126"/>
      <c r="OLH773" s="1127"/>
      <c r="OLI773" s="1126"/>
      <c r="OLJ773" s="1127"/>
      <c r="OLK773" s="1126"/>
      <c r="OLL773" s="1127"/>
      <c r="OLM773" s="1126"/>
      <c r="OLN773" s="1127"/>
      <c r="OLO773" s="1126"/>
      <c r="OLP773" s="1127"/>
      <c r="OLQ773" s="1126"/>
      <c r="OLR773" s="1127"/>
      <c r="OLS773" s="1126"/>
      <c r="OLT773" s="1127"/>
      <c r="OLU773" s="1126"/>
      <c r="OLV773" s="1127"/>
      <c r="OLW773" s="1126"/>
      <c r="OLX773" s="1127"/>
      <c r="OLY773" s="1126"/>
      <c r="OLZ773" s="1127"/>
      <c r="OMA773" s="1126"/>
      <c r="OMB773" s="1127"/>
      <c r="OMC773" s="1126"/>
      <c r="OMD773" s="1127"/>
      <c r="OME773" s="1126"/>
      <c r="OMF773" s="1127"/>
      <c r="OMG773" s="1126"/>
      <c r="OMH773" s="1127"/>
      <c r="OMI773" s="1126"/>
      <c r="OMJ773" s="1127"/>
      <c r="OMK773" s="1126"/>
      <c r="OML773" s="1127"/>
      <c r="OMM773" s="1126"/>
      <c r="OMN773" s="1127"/>
      <c r="OMO773" s="1126"/>
      <c r="OMP773" s="1127"/>
      <c r="OMQ773" s="1126"/>
      <c r="OMR773" s="1127"/>
      <c r="OMS773" s="1126"/>
      <c r="OMT773" s="1127"/>
      <c r="OMU773" s="1126"/>
      <c r="OMV773" s="1127"/>
      <c r="OMW773" s="1126"/>
      <c r="OMX773" s="1127"/>
      <c r="OMY773" s="1126"/>
      <c r="OMZ773" s="1127"/>
      <c r="ONA773" s="1126"/>
      <c r="ONB773" s="1127"/>
      <c r="ONC773" s="1126"/>
      <c r="OND773" s="1127"/>
      <c r="ONE773" s="1126"/>
      <c r="ONF773" s="1127"/>
      <c r="ONG773" s="1126"/>
      <c r="ONH773" s="1127"/>
      <c r="ONI773" s="1126"/>
      <c r="ONJ773" s="1127"/>
      <c r="ONK773" s="1126"/>
      <c r="ONL773" s="1127"/>
      <c r="ONM773" s="1126"/>
      <c r="ONN773" s="1127"/>
      <c r="ONO773" s="1126"/>
      <c r="ONP773" s="1127"/>
      <c r="ONQ773" s="1126"/>
      <c r="ONR773" s="1127"/>
      <c r="ONS773" s="1126"/>
      <c r="ONT773" s="1127"/>
      <c r="ONU773" s="1126"/>
      <c r="ONV773" s="1127"/>
      <c r="ONW773" s="1126"/>
      <c r="ONX773" s="1127"/>
      <c r="ONY773" s="1126"/>
      <c r="ONZ773" s="1127"/>
      <c r="OOA773" s="1126"/>
      <c r="OOB773" s="1127"/>
      <c r="OOC773" s="1126"/>
      <c r="OOD773" s="1127"/>
      <c r="OOE773" s="1126"/>
      <c r="OOF773" s="1127"/>
      <c r="OOG773" s="1126"/>
      <c r="OOH773" s="1127"/>
      <c r="OOI773" s="1126"/>
      <c r="OOJ773" s="1127"/>
      <c r="OOK773" s="1126"/>
      <c r="OOL773" s="1127"/>
      <c r="OOM773" s="1126"/>
      <c r="OON773" s="1127"/>
      <c r="OOO773" s="1126"/>
      <c r="OOP773" s="1127"/>
      <c r="OOQ773" s="1126"/>
      <c r="OOR773" s="1127"/>
      <c r="OOS773" s="1126"/>
      <c r="OOT773" s="1127"/>
      <c r="OOU773" s="1126"/>
      <c r="OOV773" s="1127"/>
      <c r="OOW773" s="1126"/>
      <c r="OOX773" s="1127"/>
      <c r="OOY773" s="1126"/>
      <c r="OOZ773" s="1127"/>
      <c r="OPA773" s="1126"/>
      <c r="OPB773" s="1127"/>
      <c r="OPC773" s="1126"/>
      <c r="OPD773" s="1127"/>
      <c r="OPE773" s="1126"/>
      <c r="OPF773" s="1127"/>
      <c r="OPG773" s="1126"/>
      <c r="OPH773" s="1127"/>
      <c r="OPI773" s="1126"/>
      <c r="OPJ773" s="1127"/>
      <c r="OPK773" s="1126"/>
      <c r="OPL773" s="1127"/>
      <c r="OPM773" s="1126"/>
      <c r="OPN773" s="1127"/>
      <c r="OPO773" s="1126"/>
      <c r="OPP773" s="1127"/>
      <c r="OPQ773" s="1126"/>
      <c r="OPR773" s="1127"/>
      <c r="OPS773" s="1126"/>
      <c r="OPT773" s="1127"/>
      <c r="OPU773" s="1126"/>
      <c r="OPV773" s="1127"/>
      <c r="OPW773" s="1126"/>
      <c r="OPX773" s="1127"/>
      <c r="OPY773" s="1126"/>
      <c r="OPZ773" s="1127"/>
      <c r="OQA773" s="1126"/>
      <c r="OQB773" s="1127"/>
      <c r="OQC773" s="1126"/>
      <c r="OQD773" s="1127"/>
      <c r="OQE773" s="1126"/>
      <c r="OQF773" s="1127"/>
      <c r="OQG773" s="1126"/>
      <c r="OQH773" s="1127"/>
      <c r="OQI773" s="1126"/>
      <c r="OQJ773" s="1127"/>
      <c r="OQK773" s="1126"/>
      <c r="OQL773" s="1127"/>
      <c r="OQM773" s="1126"/>
      <c r="OQN773" s="1127"/>
      <c r="OQO773" s="1126"/>
      <c r="OQP773" s="1127"/>
      <c r="OQQ773" s="1126"/>
      <c r="OQR773" s="1127"/>
      <c r="OQS773" s="1126"/>
      <c r="OQT773" s="1127"/>
      <c r="OQU773" s="1126"/>
      <c r="OQV773" s="1127"/>
      <c r="OQW773" s="1126"/>
      <c r="OQX773" s="1127"/>
      <c r="OQY773" s="1126"/>
      <c r="OQZ773" s="1127"/>
      <c r="ORA773" s="1126"/>
      <c r="ORB773" s="1127"/>
      <c r="ORC773" s="1126"/>
      <c r="ORD773" s="1127"/>
      <c r="ORE773" s="1126"/>
      <c r="ORF773" s="1127"/>
      <c r="ORG773" s="1126"/>
      <c r="ORH773" s="1127"/>
      <c r="ORI773" s="1126"/>
      <c r="ORJ773" s="1127"/>
      <c r="ORK773" s="1126"/>
      <c r="ORL773" s="1127"/>
      <c r="ORM773" s="1126"/>
      <c r="ORN773" s="1127"/>
      <c r="ORO773" s="1126"/>
      <c r="ORP773" s="1127"/>
      <c r="ORQ773" s="1126"/>
      <c r="ORR773" s="1127"/>
      <c r="ORS773" s="1126"/>
      <c r="ORT773" s="1127"/>
      <c r="ORU773" s="1126"/>
      <c r="ORV773" s="1127"/>
      <c r="ORW773" s="1126"/>
      <c r="ORX773" s="1127"/>
      <c r="ORY773" s="1126"/>
      <c r="ORZ773" s="1127"/>
      <c r="OSA773" s="1126"/>
      <c r="OSB773" s="1127"/>
      <c r="OSC773" s="1126"/>
      <c r="OSD773" s="1127"/>
      <c r="OSE773" s="1126"/>
      <c r="OSF773" s="1127"/>
      <c r="OSG773" s="1126"/>
      <c r="OSH773" s="1127"/>
      <c r="OSI773" s="1126"/>
      <c r="OSJ773" s="1127"/>
      <c r="OSK773" s="1126"/>
      <c r="OSL773" s="1127"/>
      <c r="OSM773" s="1126"/>
      <c r="OSN773" s="1127"/>
      <c r="OSO773" s="1126"/>
      <c r="OSP773" s="1127"/>
      <c r="OSQ773" s="1126"/>
      <c r="OSR773" s="1127"/>
      <c r="OSS773" s="1126"/>
      <c r="OST773" s="1127"/>
      <c r="OSU773" s="1126"/>
      <c r="OSV773" s="1127"/>
      <c r="OSW773" s="1126"/>
      <c r="OSX773" s="1127"/>
      <c r="OSY773" s="1126"/>
      <c r="OSZ773" s="1127"/>
      <c r="OTA773" s="1126"/>
      <c r="OTB773" s="1127"/>
      <c r="OTC773" s="1126"/>
      <c r="OTD773" s="1127"/>
      <c r="OTE773" s="1126"/>
      <c r="OTF773" s="1127"/>
      <c r="OTG773" s="1126"/>
      <c r="OTH773" s="1127"/>
      <c r="OTI773" s="1126"/>
      <c r="OTJ773" s="1127"/>
      <c r="OTK773" s="1126"/>
      <c r="OTL773" s="1127"/>
      <c r="OTM773" s="1126"/>
      <c r="OTN773" s="1127"/>
      <c r="OTO773" s="1126"/>
      <c r="OTP773" s="1127"/>
      <c r="OTQ773" s="1126"/>
      <c r="OTR773" s="1127"/>
      <c r="OTS773" s="1126"/>
      <c r="OTT773" s="1127"/>
      <c r="OTU773" s="1126"/>
      <c r="OTV773" s="1127"/>
      <c r="OTW773" s="1126"/>
      <c r="OTX773" s="1127"/>
      <c r="OTY773" s="1126"/>
      <c r="OTZ773" s="1127"/>
      <c r="OUA773" s="1126"/>
      <c r="OUB773" s="1127"/>
      <c r="OUC773" s="1126"/>
      <c r="OUD773" s="1127"/>
      <c r="OUE773" s="1126"/>
      <c r="OUF773" s="1127"/>
      <c r="OUG773" s="1126"/>
      <c r="OUH773" s="1127"/>
      <c r="OUI773" s="1126"/>
      <c r="OUJ773" s="1127"/>
      <c r="OUK773" s="1126"/>
      <c r="OUL773" s="1127"/>
      <c r="OUM773" s="1126"/>
      <c r="OUN773" s="1127"/>
      <c r="OUO773" s="1126"/>
      <c r="OUP773" s="1127"/>
      <c r="OUQ773" s="1126"/>
      <c r="OUR773" s="1127"/>
      <c r="OUS773" s="1126"/>
      <c r="OUT773" s="1127"/>
      <c r="OUU773" s="1126"/>
      <c r="OUV773" s="1127"/>
      <c r="OUW773" s="1126"/>
      <c r="OUX773" s="1127"/>
      <c r="OUY773" s="1126"/>
      <c r="OUZ773" s="1127"/>
      <c r="OVA773" s="1126"/>
      <c r="OVB773" s="1127"/>
      <c r="OVC773" s="1126"/>
      <c r="OVD773" s="1127"/>
      <c r="OVE773" s="1126"/>
      <c r="OVF773" s="1127"/>
      <c r="OVG773" s="1126"/>
      <c r="OVH773" s="1127"/>
      <c r="OVI773" s="1126"/>
      <c r="OVJ773" s="1127"/>
      <c r="OVK773" s="1126"/>
      <c r="OVL773" s="1127"/>
      <c r="OVM773" s="1126"/>
      <c r="OVN773" s="1127"/>
      <c r="OVO773" s="1126"/>
      <c r="OVP773" s="1127"/>
      <c r="OVQ773" s="1126"/>
      <c r="OVR773" s="1127"/>
      <c r="OVS773" s="1126"/>
      <c r="OVT773" s="1127"/>
      <c r="OVU773" s="1126"/>
      <c r="OVV773" s="1127"/>
      <c r="OVW773" s="1126"/>
      <c r="OVX773" s="1127"/>
      <c r="OVY773" s="1126"/>
      <c r="OVZ773" s="1127"/>
      <c r="OWA773" s="1126"/>
      <c r="OWB773" s="1127"/>
      <c r="OWC773" s="1126"/>
      <c r="OWD773" s="1127"/>
      <c r="OWE773" s="1126"/>
      <c r="OWF773" s="1127"/>
      <c r="OWG773" s="1126"/>
      <c r="OWH773" s="1127"/>
      <c r="OWI773" s="1126"/>
      <c r="OWJ773" s="1127"/>
      <c r="OWK773" s="1126"/>
      <c r="OWL773" s="1127"/>
      <c r="OWM773" s="1126"/>
      <c r="OWN773" s="1127"/>
      <c r="OWO773" s="1126"/>
      <c r="OWP773" s="1127"/>
      <c r="OWQ773" s="1126"/>
      <c r="OWR773" s="1127"/>
      <c r="OWS773" s="1126"/>
      <c r="OWT773" s="1127"/>
      <c r="OWU773" s="1126"/>
      <c r="OWV773" s="1127"/>
      <c r="OWW773" s="1126"/>
      <c r="OWX773" s="1127"/>
      <c r="OWY773" s="1126"/>
      <c r="OWZ773" s="1127"/>
      <c r="OXA773" s="1126"/>
      <c r="OXB773" s="1127"/>
      <c r="OXC773" s="1126"/>
      <c r="OXD773" s="1127"/>
      <c r="OXE773" s="1126"/>
      <c r="OXF773" s="1127"/>
      <c r="OXG773" s="1126"/>
      <c r="OXH773" s="1127"/>
      <c r="OXI773" s="1126"/>
      <c r="OXJ773" s="1127"/>
      <c r="OXK773" s="1126"/>
      <c r="OXL773" s="1127"/>
      <c r="OXM773" s="1126"/>
      <c r="OXN773" s="1127"/>
      <c r="OXO773" s="1126"/>
      <c r="OXP773" s="1127"/>
      <c r="OXQ773" s="1126"/>
      <c r="OXR773" s="1127"/>
      <c r="OXS773" s="1126"/>
      <c r="OXT773" s="1127"/>
      <c r="OXU773" s="1126"/>
      <c r="OXV773" s="1127"/>
      <c r="OXW773" s="1126"/>
      <c r="OXX773" s="1127"/>
      <c r="OXY773" s="1126"/>
      <c r="OXZ773" s="1127"/>
      <c r="OYA773" s="1126"/>
      <c r="OYB773" s="1127"/>
      <c r="OYC773" s="1126"/>
      <c r="OYD773" s="1127"/>
      <c r="OYE773" s="1126"/>
      <c r="OYF773" s="1127"/>
      <c r="OYG773" s="1126"/>
      <c r="OYH773" s="1127"/>
      <c r="OYI773" s="1126"/>
      <c r="OYJ773" s="1127"/>
      <c r="OYK773" s="1126"/>
      <c r="OYL773" s="1127"/>
      <c r="OYM773" s="1126"/>
      <c r="OYN773" s="1127"/>
      <c r="OYO773" s="1126"/>
      <c r="OYP773" s="1127"/>
      <c r="OYQ773" s="1126"/>
      <c r="OYR773" s="1127"/>
      <c r="OYS773" s="1126"/>
      <c r="OYT773" s="1127"/>
      <c r="OYU773" s="1126"/>
      <c r="OYV773" s="1127"/>
      <c r="OYW773" s="1126"/>
      <c r="OYX773" s="1127"/>
      <c r="OYY773" s="1126"/>
      <c r="OYZ773" s="1127"/>
      <c r="OZA773" s="1126"/>
      <c r="OZB773" s="1127"/>
      <c r="OZC773" s="1126"/>
      <c r="OZD773" s="1127"/>
      <c r="OZE773" s="1126"/>
      <c r="OZF773" s="1127"/>
      <c r="OZG773" s="1126"/>
      <c r="OZH773" s="1127"/>
      <c r="OZI773" s="1126"/>
      <c r="OZJ773" s="1127"/>
      <c r="OZK773" s="1126"/>
      <c r="OZL773" s="1127"/>
      <c r="OZM773" s="1126"/>
      <c r="OZN773" s="1127"/>
      <c r="OZO773" s="1126"/>
      <c r="OZP773" s="1127"/>
      <c r="OZQ773" s="1126"/>
      <c r="OZR773" s="1127"/>
      <c r="OZS773" s="1126"/>
      <c r="OZT773" s="1127"/>
      <c r="OZU773" s="1126"/>
      <c r="OZV773" s="1127"/>
      <c r="OZW773" s="1126"/>
      <c r="OZX773" s="1127"/>
      <c r="OZY773" s="1126"/>
      <c r="OZZ773" s="1127"/>
      <c r="PAA773" s="1126"/>
      <c r="PAB773" s="1127"/>
      <c r="PAC773" s="1126"/>
      <c r="PAD773" s="1127"/>
      <c r="PAE773" s="1126"/>
      <c r="PAF773" s="1127"/>
      <c r="PAG773" s="1126"/>
      <c r="PAH773" s="1127"/>
      <c r="PAI773" s="1126"/>
      <c r="PAJ773" s="1127"/>
      <c r="PAK773" s="1126"/>
      <c r="PAL773" s="1127"/>
      <c r="PAM773" s="1126"/>
      <c r="PAN773" s="1127"/>
      <c r="PAO773" s="1126"/>
      <c r="PAP773" s="1127"/>
      <c r="PAQ773" s="1126"/>
      <c r="PAR773" s="1127"/>
      <c r="PAS773" s="1126"/>
      <c r="PAT773" s="1127"/>
      <c r="PAU773" s="1126"/>
      <c r="PAV773" s="1127"/>
      <c r="PAW773" s="1126"/>
      <c r="PAX773" s="1127"/>
      <c r="PAY773" s="1126"/>
      <c r="PAZ773" s="1127"/>
      <c r="PBA773" s="1126"/>
      <c r="PBB773" s="1127"/>
      <c r="PBC773" s="1126"/>
      <c r="PBD773" s="1127"/>
      <c r="PBE773" s="1126"/>
      <c r="PBF773" s="1127"/>
      <c r="PBG773" s="1126"/>
      <c r="PBH773" s="1127"/>
      <c r="PBI773" s="1126"/>
      <c r="PBJ773" s="1127"/>
      <c r="PBK773" s="1126"/>
      <c r="PBL773" s="1127"/>
      <c r="PBM773" s="1126"/>
      <c r="PBN773" s="1127"/>
      <c r="PBO773" s="1126"/>
      <c r="PBP773" s="1127"/>
      <c r="PBQ773" s="1126"/>
      <c r="PBR773" s="1127"/>
      <c r="PBS773" s="1126"/>
      <c r="PBT773" s="1127"/>
      <c r="PBU773" s="1126"/>
      <c r="PBV773" s="1127"/>
      <c r="PBW773" s="1126"/>
      <c r="PBX773" s="1127"/>
      <c r="PBY773" s="1126"/>
      <c r="PBZ773" s="1127"/>
      <c r="PCA773" s="1126"/>
      <c r="PCB773" s="1127"/>
      <c r="PCC773" s="1126"/>
      <c r="PCD773" s="1127"/>
      <c r="PCE773" s="1126"/>
      <c r="PCF773" s="1127"/>
      <c r="PCG773" s="1126"/>
      <c r="PCH773" s="1127"/>
      <c r="PCI773" s="1126"/>
      <c r="PCJ773" s="1127"/>
      <c r="PCK773" s="1126"/>
      <c r="PCL773" s="1127"/>
      <c r="PCM773" s="1126"/>
      <c r="PCN773" s="1127"/>
      <c r="PCO773" s="1126"/>
      <c r="PCP773" s="1127"/>
      <c r="PCQ773" s="1126"/>
      <c r="PCR773" s="1127"/>
      <c r="PCS773" s="1126"/>
      <c r="PCT773" s="1127"/>
      <c r="PCU773" s="1126"/>
      <c r="PCV773" s="1127"/>
      <c r="PCW773" s="1126"/>
      <c r="PCX773" s="1127"/>
      <c r="PCY773" s="1126"/>
      <c r="PCZ773" s="1127"/>
      <c r="PDA773" s="1126"/>
      <c r="PDB773" s="1127"/>
      <c r="PDC773" s="1126"/>
      <c r="PDD773" s="1127"/>
      <c r="PDE773" s="1126"/>
      <c r="PDF773" s="1127"/>
      <c r="PDG773" s="1126"/>
      <c r="PDH773" s="1127"/>
      <c r="PDI773" s="1126"/>
      <c r="PDJ773" s="1127"/>
      <c r="PDK773" s="1126"/>
      <c r="PDL773" s="1127"/>
      <c r="PDM773" s="1126"/>
      <c r="PDN773" s="1127"/>
      <c r="PDO773" s="1126"/>
      <c r="PDP773" s="1127"/>
      <c r="PDQ773" s="1126"/>
      <c r="PDR773" s="1127"/>
      <c r="PDS773" s="1126"/>
      <c r="PDT773" s="1127"/>
      <c r="PDU773" s="1126"/>
      <c r="PDV773" s="1127"/>
      <c r="PDW773" s="1126"/>
      <c r="PDX773" s="1127"/>
      <c r="PDY773" s="1126"/>
      <c r="PDZ773" s="1127"/>
      <c r="PEA773" s="1126"/>
      <c r="PEB773" s="1127"/>
      <c r="PEC773" s="1126"/>
      <c r="PED773" s="1127"/>
      <c r="PEE773" s="1126"/>
      <c r="PEF773" s="1127"/>
      <c r="PEG773" s="1126"/>
      <c r="PEH773" s="1127"/>
      <c r="PEI773" s="1126"/>
      <c r="PEJ773" s="1127"/>
      <c r="PEK773" s="1126"/>
      <c r="PEL773" s="1127"/>
      <c r="PEM773" s="1126"/>
      <c r="PEN773" s="1127"/>
      <c r="PEO773" s="1126"/>
      <c r="PEP773" s="1127"/>
      <c r="PEQ773" s="1126"/>
      <c r="PER773" s="1127"/>
      <c r="PES773" s="1126"/>
      <c r="PET773" s="1127"/>
      <c r="PEU773" s="1126"/>
      <c r="PEV773" s="1127"/>
      <c r="PEW773" s="1126"/>
      <c r="PEX773" s="1127"/>
      <c r="PEY773" s="1126"/>
      <c r="PEZ773" s="1127"/>
      <c r="PFA773" s="1126"/>
      <c r="PFB773" s="1127"/>
      <c r="PFC773" s="1126"/>
      <c r="PFD773" s="1127"/>
      <c r="PFE773" s="1126"/>
      <c r="PFF773" s="1127"/>
      <c r="PFG773" s="1126"/>
      <c r="PFH773" s="1127"/>
      <c r="PFI773" s="1126"/>
      <c r="PFJ773" s="1127"/>
      <c r="PFK773" s="1126"/>
      <c r="PFL773" s="1127"/>
      <c r="PFM773" s="1126"/>
      <c r="PFN773" s="1127"/>
      <c r="PFO773" s="1126"/>
      <c r="PFP773" s="1127"/>
      <c r="PFQ773" s="1126"/>
      <c r="PFR773" s="1127"/>
      <c r="PFS773" s="1126"/>
      <c r="PFT773" s="1127"/>
      <c r="PFU773" s="1126"/>
      <c r="PFV773" s="1127"/>
      <c r="PFW773" s="1126"/>
      <c r="PFX773" s="1127"/>
      <c r="PFY773" s="1126"/>
      <c r="PFZ773" s="1127"/>
      <c r="PGA773" s="1126"/>
      <c r="PGB773" s="1127"/>
      <c r="PGC773" s="1126"/>
      <c r="PGD773" s="1127"/>
      <c r="PGE773" s="1126"/>
      <c r="PGF773" s="1127"/>
      <c r="PGG773" s="1126"/>
      <c r="PGH773" s="1127"/>
      <c r="PGI773" s="1126"/>
      <c r="PGJ773" s="1127"/>
      <c r="PGK773" s="1126"/>
      <c r="PGL773" s="1127"/>
      <c r="PGM773" s="1126"/>
      <c r="PGN773" s="1127"/>
      <c r="PGO773" s="1126"/>
      <c r="PGP773" s="1127"/>
      <c r="PGQ773" s="1126"/>
      <c r="PGR773" s="1127"/>
      <c r="PGS773" s="1126"/>
      <c r="PGT773" s="1127"/>
      <c r="PGU773" s="1126"/>
      <c r="PGV773" s="1127"/>
      <c r="PGW773" s="1126"/>
      <c r="PGX773" s="1127"/>
      <c r="PGY773" s="1126"/>
      <c r="PGZ773" s="1127"/>
      <c r="PHA773" s="1126"/>
      <c r="PHB773" s="1127"/>
      <c r="PHC773" s="1126"/>
      <c r="PHD773" s="1127"/>
      <c r="PHE773" s="1126"/>
      <c r="PHF773" s="1127"/>
      <c r="PHG773" s="1126"/>
      <c r="PHH773" s="1127"/>
      <c r="PHI773" s="1126"/>
      <c r="PHJ773" s="1127"/>
      <c r="PHK773" s="1126"/>
      <c r="PHL773" s="1127"/>
      <c r="PHM773" s="1126"/>
      <c r="PHN773" s="1127"/>
      <c r="PHO773" s="1126"/>
      <c r="PHP773" s="1127"/>
      <c r="PHQ773" s="1126"/>
      <c r="PHR773" s="1127"/>
      <c r="PHS773" s="1126"/>
      <c r="PHT773" s="1127"/>
      <c r="PHU773" s="1126"/>
      <c r="PHV773" s="1127"/>
      <c r="PHW773" s="1126"/>
      <c r="PHX773" s="1127"/>
      <c r="PHY773" s="1126"/>
      <c r="PHZ773" s="1127"/>
      <c r="PIA773" s="1126"/>
      <c r="PIB773" s="1127"/>
      <c r="PIC773" s="1126"/>
      <c r="PID773" s="1127"/>
      <c r="PIE773" s="1126"/>
      <c r="PIF773" s="1127"/>
      <c r="PIG773" s="1126"/>
      <c r="PIH773" s="1127"/>
      <c r="PII773" s="1126"/>
      <c r="PIJ773" s="1127"/>
      <c r="PIK773" s="1126"/>
      <c r="PIL773" s="1127"/>
      <c r="PIM773" s="1126"/>
      <c r="PIN773" s="1127"/>
      <c r="PIO773" s="1126"/>
      <c r="PIP773" s="1127"/>
      <c r="PIQ773" s="1126"/>
      <c r="PIR773" s="1127"/>
      <c r="PIS773" s="1126"/>
      <c r="PIT773" s="1127"/>
      <c r="PIU773" s="1126"/>
      <c r="PIV773" s="1127"/>
      <c r="PIW773" s="1126"/>
      <c r="PIX773" s="1127"/>
      <c r="PIY773" s="1126"/>
      <c r="PIZ773" s="1127"/>
      <c r="PJA773" s="1126"/>
      <c r="PJB773" s="1127"/>
      <c r="PJC773" s="1126"/>
      <c r="PJD773" s="1127"/>
      <c r="PJE773" s="1126"/>
      <c r="PJF773" s="1127"/>
      <c r="PJG773" s="1126"/>
      <c r="PJH773" s="1127"/>
      <c r="PJI773" s="1126"/>
      <c r="PJJ773" s="1127"/>
      <c r="PJK773" s="1126"/>
      <c r="PJL773" s="1127"/>
      <c r="PJM773" s="1126"/>
      <c r="PJN773" s="1127"/>
      <c r="PJO773" s="1126"/>
      <c r="PJP773" s="1127"/>
      <c r="PJQ773" s="1126"/>
      <c r="PJR773" s="1127"/>
      <c r="PJS773" s="1126"/>
      <c r="PJT773" s="1127"/>
      <c r="PJU773" s="1126"/>
      <c r="PJV773" s="1127"/>
      <c r="PJW773" s="1126"/>
      <c r="PJX773" s="1127"/>
      <c r="PJY773" s="1126"/>
      <c r="PJZ773" s="1127"/>
      <c r="PKA773" s="1126"/>
      <c r="PKB773" s="1127"/>
      <c r="PKC773" s="1126"/>
      <c r="PKD773" s="1127"/>
      <c r="PKE773" s="1126"/>
      <c r="PKF773" s="1127"/>
      <c r="PKG773" s="1126"/>
      <c r="PKH773" s="1127"/>
      <c r="PKI773" s="1126"/>
      <c r="PKJ773" s="1127"/>
      <c r="PKK773" s="1126"/>
      <c r="PKL773" s="1127"/>
      <c r="PKM773" s="1126"/>
      <c r="PKN773" s="1127"/>
      <c r="PKO773" s="1126"/>
      <c r="PKP773" s="1127"/>
      <c r="PKQ773" s="1126"/>
      <c r="PKR773" s="1127"/>
      <c r="PKS773" s="1126"/>
      <c r="PKT773" s="1127"/>
      <c r="PKU773" s="1126"/>
      <c r="PKV773" s="1127"/>
      <c r="PKW773" s="1126"/>
      <c r="PKX773" s="1127"/>
      <c r="PKY773" s="1126"/>
      <c r="PKZ773" s="1127"/>
      <c r="PLA773" s="1126"/>
      <c r="PLB773" s="1127"/>
      <c r="PLC773" s="1126"/>
      <c r="PLD773" s="1127"/>
      <c r="PLE773" s="1126"/>
      <c r="PLF773" s="1127"/>
      <c r="PLG773" s="1126"/>
      <c r="PLH773" s="1127"/>
      <c r="PLI773" s="1126"/>
      <c r="PLJ773" s="1127"/>
      <c r="PLK773" s="1126"/>
      <c r="PLL773" s="1127"/>
      <c r="PLM773" s="1126"/>
      <c r="PLN773" s="1127"/>
      <c r="PLO773" s="1126"/>
      <c r="PLP773" s="1127"/>
      <c r="PLQ773" s="1126"/>
      <c r="PLR773" s="1127"/>
      <c r="PLS773" s="1126"/>
      <c r="PLT773" s="1127"/>
      <c r="PLU773" s="1126"/>
      <c r="PLV773" s="1127"/>
      <c r="PLW773" s="1126"/>
      <c r="PLX773" s="1127"/>
      <c r="PLY773" s="1126"/>
      <c r="PLZ773" s="1127"/>
      <c r="PMA773" s="1126"/>
      <c r="PMB773" s="1127"/>
      <c r="PMC773" s="1126"/>
      <c r="PMD773" s="1127"/>
      <c r="PME773" s="1126"/>
      <c r="PMF773" s="1127"/>
      <c r="PMG773" s="1126"/>
      <c r="PMH773" s="1127"/>
      <c r="PMI773" s="1126"/>
      <c r="PMJ773" s="1127"/>
      <c r="PMK773" s="1126"/>
      <c r="PML773" s="1127"/>
      <c r="PMM773" s="1126"/>
      <c r="PMN773" s="1127"/>
      <c r="PMO773" s="1126"/>
      <c r="PMP773" s="1127"/>
      <c r="PMQ773" s="1126"/>
      <c r="PMR773" s="1127"/>
      <c r="PMS773" s="1126"/>
      <c r="PMT773" s="1127"/>
      <c r="PMU773" s="1126"/>
      <c r="PMV773" s="1127"/>
      <c r="PMW773" s="1126"/>
      <c r="PMX773" s="1127"/>
      <c r="PMY773" s="1126"/>
      <c r="PMZ773" s="1127"/>
      <c r="PNA773" s="1126"/>
      <c r="PNB773" s="1127"/>
      <c r="PNC773" s="1126"/>
      <c r="PND773" s="1127"/>
      <c r="PNE773" s="1126"/>
      <c r="PNF773" s="1127"/>
      <c r="PNG773" s="1126"/>
      <c r="PNH773" s="1127"/>
      <c r="PNI773" s="1126"/>
      <c r="PNJ773" s="1127"/>
      <c r="PNK773" s="1126"/>
      <c r="PNL773" s="1127"/>
      <c r="PNM773" s="1126"/>
      <c r="PNN773" s="1127"/>
      <c r="PNO773" s="1126"/>
      <c r="PNP773" s="1127"/>
      <c r="PNQ773" s="1126"/>
      <c r="PNR773" s="1127"/>
      <c r="PNS773" s="1126"/>
      <c r="PNT773" s="1127"/>
      <c r="PNU773" s="1126"/>
      <c r="PNV773" s="1127"/>
      <c r="PNW773" s="1126"/>
      <c r="PNX773" s="1127"/>
      <c r="PNY773" s="1126"/>
      <c r="PNZ773" s="1127"/>
      <c r="POA773" s="1126"/>
      <c r="POB773" s="1127"/>
      <c r="POC773" s="1126"/>
      <c r="POD773" s="1127"/>
      <c r="POE773" s="1126"/>
      <c r="POF773" s="1127"/>
      <c r="POG773" s="1126"/>
      <c r="POH773" s="1127"/>
      <c r="POI773" s="1126"/>
      <c r="POJ773" s="1127"/>
      <c r="POK773" s="1126"/>
      <c r="POL773" s="1127"/>
      <c r="POM773" s="1126"/>
      <c r="PON773" s="1127"/>
      <c r="POO773" s="1126"/>
      <c r="POP773" s="1127"/>
      <c r="POQ773" s="1126"/>
      <c r="POR773" s="1127"/>
      <c r="POS773" s="1126"/>
      <c r="POT773" s="1127"/>
      <c r="POU773" s="1126"/>
      <c r="POV773" s="1127"/>
      <c r="POW773" s="1126"/>
      <c r="POX773" s="1127"/>
      <c r="POY773" s="1126"/>
      <c r="POZ773" s="1127"/>
      <c r="PPA773" s="1126"/>
      <c r="PPB773" s="1127"/>
      <c r="PPC773" s="1126"/>
      <c r="PPD773" s="1127"/>
      <c r="PPE773" s="1126"/>
      <c r="PPF773" s="1127"/>
      <c r="PPG773" s="1126"/>
      <c r="PPH773" s="1127"/>
      <c r="PPI773" s="1126"/>
      <c r="PPJ773" s="1127"/>
      <c r="PPK773" s="1126"/>
      <c r="PPL773" s="1127"/>
      <c r="PPM773" s="1126"/>
      <c r="PPN773" s="1127"/>
      <c r="PPO773" s="1126"/>
      <c r="PPP773" s="1127"/>
      <c r="PPQ773" s="1126"/>
      <c r="PPR773" s="1127"/>
      <c r="PPS773" s="1126"/>
      <c r="PPT773" s="1127"/>
      <c r="PPU773" s="1126"/>
      <c r="PPV773" s="1127"/>
      <c r="PPW773" s="1126"/>
      <c r="PPX773" s="1127"/>
      <c r="PPY773" s="1126"/>
      <c r="PPZ773" s="1127"/>
      <c r="PQA773" s="1126"/>
      <c r="PQB773" s="1127"/>
      <c r="PQC773" s="1126"/>
      <c r="PQD773" s="1127"/>
      <c r="PQE773" s="1126"/>
      <c r="PQF773" s="1127"/>
      <c r="PQG773" s="1126"/>
      <c r="PQH773" s="1127"/>
      <c r="PQI773" s="1126"/>
      <c r="PQJ773" s="1127"/>
      <c r="PQK773" s="1126"/>
      <c r="PQL773" s="1127"/>
      <c r="PQM773" s="1126"/>
      <c r="PQN773" s="1127"/>
      <c r="PQO773" s="1126"/>
      <c r="PQP773" s="1127"/>
      <c r="PQQ773" s="1126"/>
      <c r="PQR773" s="1127"/>
      <c r="PQS773" s="1126"/>
      <c r="PQT773" s="1127"/>
      <c r="PQU773" s="1126"/>
      <c r="PQV773" s="1127"/>
      <c r="PQW773" s="1126"/>
      <c r="PQX773" s="1127"/>
      <c r="PQY773" s="1126"/>
      <c r="PQZ773" s="1127"/>
      <c r="PRA773" s="1126"/>
      <c r="PRB773" s="1127"/>
      <c r="PRC773" s="1126"/>
      <c r="PRD773" s="1127"/>
      <c r="PRE773" s="1126"/>
      <c r="PRF773" s="1127"/>
      <c r="PRG773" s="1126"/>
      <c r="PRH773" s="1127"/>
      <c r="PRI773" s="1126"/>
      <c r="PRJ773" s="1127"/>
      <c r="PRK773" s="1126"/>
      <c r="PRL773" s="1127"/>
      <c r="PRM773" s="1126"/>
      <c r="PRN773" s="1127"/>
      <c r="PRO773" s="1126"/>
      <c r="PRP773" s="1127"/>
      <c r="PRQ773" s="1126"/>
      <c r="PRR773" s="1127"/>
      <c r="PRS773" s="1126"/>
      <c r="PRT773" s="1127"/>
      <c r="PRU773" s="1126"/>
      <c r="PRV773" s="1127"/>
      <c r="PRW773" s="1126"/>
      <c r="PRX773" s="1127"/>
      <c r="PRY773" s="1126"/>
      <c r="PRZ773" s="1127"/>
      <c r="PSA773" s="1126"/>
      <c r="PSB773" s="1127"/>
      <c r="PSC773" s="1126"/>
      <c r="PSD773" s="1127"/>
      <c r="PSE773" s="1126"/>
      <c r="PSF773" s="1127"/>
      <c r="PSG773" s="1126"/>
      <c r="PSH773" s="1127"/>
      <c r="PSI773" s="1126"/>
      <c r="PSJ773" s="1127"/>
      <c r="PSK773" s="1126"/>
      <c r="PSL773" s="1127"/>
      <c r="PSM773" s="1126"/>
      <c r="PSN773" s="1127"/>
      <c r="PSO773" s="1126"/>
      <c r="PSP773" s="1127"/>
      <c r="PSQ773" s="1126"/>
      <c r="PSR773" s="1127"/>
      <c r="PSS773" s="1126"/>
      <c r="PST773" s="1127"/>
      <c r="PSU773" s="1126"/>
      <c r="PSV773" s="1127"/>
      <c r="PSW773" s="1126"/>
      <c r="PSX773" s="1127"/>
      <c r="PSY773" s="1126"/>
      <c r="PSZ773" s="1127"/>
      <c r="PTA773" s="1126"/>
      <c r="PTB773" s="1127"/>
      <c r="PTC773" s="1126"/>
      <c r="PTD773" s="1127"/>
      <c r="PTE773" s="1126"/>
      <c r="PTF773" s="1127"/>
      <c r="PTG773" s="1126"/>
      <c r="PTH773" s="1127"/>
      <c r="PTI773" s="1126"/>
      <c r="PTJ773" s="1127"/>
      <c r="PTK773" s="1126"/>
      <c r="PTL773" s="1127"/>
      <c r="PTM773" s="1126"/>
      <c r="PTN773" s="1127"/>
      <c r="PTO773" s="1126"/>
      <c r="PTP773" s="1127"/>
      <c r="PTQ773" s="1126"/>
      <c r="PTR773" s="1127"/>
      <c r="PTS773" s="1126"/>
      <c r="PTT773" s="1127"/>
      <c r="PTU773" s="1126"/>
      <c r="PTV773" s="1127"/>
      <c r="PTW773" s="1126"/>
      <c r="PTX773" s="1127"/>
      <c r="PTY773" s="1126"/>
      <c r="PTZ773" s="1127"/>
      <c r="PUA773" s="1126"/>
      <c r="PUB773" s="1127"/>
      <c r="PUC773" s="1126"/>
      <c r="PUD773" s="1127"/>
      <c r="PUE773" s="1126"/>
      <c r="PUF773" s="1127"/>
      <c r="PUG773" s="1126"/>
      <c r="PUH773" s="1127"/>
      <c r="PUI773" s="1126"/>
      <c r="PUJ773" s="1127"/>
      <c r="PUK773" s="1126"/>
      <c r="PUL773" s="1127"/>
      <c r="PUM773" s="1126"/>
      <c r="PUN773" s="1127"/>
      <c r="PUO773" s="1126"/>
      <c r="PUP773" s="1127"/>
      <c r="PUQ773" s="1126"/>
      <c r="PUR773" s="1127"/>
      <c r="PUS773" s="1126"/>
      <c r="PUT773" s="1127"/>
      <c r="PUU773" s="1126"/>
      <c r="PUV773" s="1127"/>
      <c r="PUW773" s="1126"/>
      <c r="PUX773" s="1127"/>
      <c r="PUY773" s="1126"/>
      <c r="PUZ773" s="1127"/>
      <c r="PVA773" s="1126"/>
      <c r="PVB773" s="1127"/>
      <c r="PVC773" s="1126"/>
      <c r="PVD773" s="1127"/>
      <c r="PVE773" s="1126"/>
      <c r="PVF773" s="1127"/>
      <c r="PVG773" s="1126"/>
      <c r="PVH773" s="1127"/>
      <c r="PVI773" s="1126"/>
      <c r="PVJ773" s="1127"/>
      <c r="PVK773" s="1126"/>
      <c r="PVL773" s="1127"/>
      <c r="PVM773" s="1126"/>
      <c r="PVN773" s="1127"/>
      <c r="PVO773" s="1126"/>
      <c r="PVP773" s="1127"/>
      <c r="PVQ773" s="1126"/>
      <c r="PVR773" s="1127"/>
      <c r="PVS773" s="1126"/>
      <c r="PVT773" s="1127"/>
      <c r="PVU773" s="1126"/>
      <c r="PVV773" s="1127"/>
      <c r="PVW773" s="1126"/>
      <c r="PVX773" s="1127"/>
      <c r="PVY773" s="1126"/>
      <c r="PVZ773" s="1127"/>
      <c r="PWA773" s="1126"/>
      <c r="PWB773" s="1127"/>
      <c r="PWC773" s="1126"/>
      <c r="PWD773" s="1127"/>
      <c r="PWE773" s="1126"/>
      <c r="PWF773" s="1127"/>
      <c r="PWG773" s="1126"/>
      <c r="PWH773" s="1127"/>
      <c r="PWI773" s="1126"/>
      <c r="PWJ773" s="1127"/>
      <c r="PWK773" s="1126"/>
      <c r="PWL773" s="1127"/>
      <c r="PWM773" s="1126"/>
      <c r="PWN773" s="1127"/>
      <c r="PWO773" s="1126"/>
      <c r="PWP773" s="1127"/>
      <c r="PWQ773" s="1126"/>
      <c r="PWR773" s="1127"/>
      <c r="PWS773" s="1126"/>
      <c r="PWT773" s="1127"/>
      <c r="PWU773" s="1126"/>
      <c r="PWV773" s="1127"/>
      <c r="PWW773" s="1126"/>
      <c r="PWX773" s="1127"/>
      <c r="PWY773" s="1126"/>
      <c r="PWZ773" s="1127"/>
      <c r="PXA773" s="1126"/>
      <c r="PXB773" s="1127"/>
      <c r="PXC773" s="1126"/>
      <c r="PXD773" s="1127"/>
      <c r="PXE773" s="1126"/>
      <c r="PXF773" s="1127"/>
      <c r="PXG773" s="1126"/>
      <c r="PXH773" s="1127"/>
      <c r="PXI773" s="1126"/>
      <c r="PXJ773" s="1127"/>
      <c r="PXK773" s="1126"/>
      <c r="PXL773" s="1127"/>
      <c r="PXM773" s="1126"/>
      <c r="PXN773" s="1127"/>
      <c r="PXO773" s="1126"/>
      <c r="PXP773" s="1127"/>
      <c r="PXQ773" s="1126"/>
      <c r="PXR773" s="1127"/>
      <c r="PXS773" s="1126"/>
      <c r="PXT773" s="1127"/>
      <c r="PXU773" s="1126"/>
      <c r="PXV773" s="1127"/>
      <c r="PXW773" s="1126"/>
      <c r="PXX773" s="1127"/>
      <c r="PXY773" s="1126"/>
      <c r="PXZ773" s="1127"/>
      <c r="PYA773" s="1126"/>
      <c r="PYB773" s="1127"/>
      <c r="PYC773" s="1126"/>
      <c r="PYD773" s="1127"/>
      <c r="PYE773" s="1126"/>
      <c r="PYF773" s="1127"/>
      <c r="PYG773" s="1126"/>
      <c r="PYH773" s="1127"/>
      <c r="PYI773" s="1126"/>
      <c r="PYJ773" s="1127"/>
      <c r="PYK773" s="1126"/>
      <c r="PYL773" s="1127"/>
      <c r="PYM773" s="1126"/>
      <c r="PYN773" s="1127"/>
      <c r="PYO773" s="1126"/>
      <c r="PYP773" s="1127"/>
      <c r="PYQ773" s="1126"/>
      <c r="PYR773" s="1127"/>
      <c r="PYS773" s="1126"/>
      <c r="PYT773" s="1127"/>
      <c r="PYU773" s="1126"/>
      <c r="PYV773" s="1127"/>
      <c r="PYW773" s="1126"/>
      <c r="PYX773" s="1127"/>
      <c r="PYY773" s="1126"/>
      <c r="PYZ773" s="1127"/>
      <c r="PZA773" s="1126"/>
      <c r="PZB773" s="1127"/>
      <c r="PZC773" s="1126"/>
      <c r="PZD773" s="1127"/>
      <c r="PZE773" s="1126"/>
      <c r="PZF773" s="1127"/>
      <c r="PZG773" s="1126"/>
      <c r="PZH773" s="1127"/>
      <c r="PZI773" s="1126"/>
      <c r="PZJ773" s="1127"/>
      <c r="PZK773" s="1126"/>
      <c r="PZL773" s="1127"/>
      <c r="PZM773" s="1126"/>
      <c r="PZN773" s="1127"/>
      <c r="PZO773" s="1126"/>
      <c r="PZP773" s="1127"/>
      <c r="PZQ773" s="1126"/>
      <c r="PZR773" s="1127"/>
      <c r="PZS773" s="1126"/>
      <c r="PZT773" s="1127"/>
      <c r="PZU773" s="1126"/>
      <c r="PZV773" s="1127"/>
      <c r="PZW773" s="1126"/>
      <c r="PZX773" s="1127"/>
      <c r="PZY773" s="1126"/>
      <c r="PZZ773" s="1127"/>
      <c r="QAA773" s="1126"/>
      <c r="QAB773" s="1127"/>
      <c r="QAC773" s="1126"/>
      <c r="QAD773" s="1127"/>
      <c r="QAE773" s="1126"/>
      <c r="QAF773" s="1127"/>
      <c r="QAG773" s="1126"/>
      <c r="QAH773" s="1127"/>
      <c r="QAI773" s="1126"/>
      <c r="QAJ773" s="1127"/>
      <c r="QAK773" s="1126"/>
      <c r="QAL773" s="1127"/>
      <c r="QAM773" s="1126"/>
      <c r="QAN773" s="1127"/>
      <c r="QAO773" s="1126"/>
      <c r="QAP773" s="1127"/>
      <c r="QAQ773" s="1126"/>
      <c r="QAR773" s="1127"/>
      <c r="QAS773" s="1126"/>
      <c r="QAT773" s="1127"/>
      <c r="QAU773" s="1126"/>
      <c r="QAV773" s="1127"/>
      <c r="QAW773" s="1126"/>
      <c r="QAX773" s="1127"/>
      <c r="QAY773" s="1126"/>
      <c r="QAZ773" s="1127"/>
      <c r="QBA773" s="1126"/>
      <c r="QBB773" s="1127"/>
      <c r="QBC773" s="1126"/>
      <c r="QBD773" s="1127"/>
      <c r="QBE773" s="1126"/>
      <c r="QBF773" s="1127"/>
      <c r="QBG773" s="1126"/>
      <c r="QBH773" s="1127"/>
      <c r="QBI773" s="1126"/>
      <c r="QBJ773" s="1127"/>
      <c r="QBK773" s="1126"/>
      <c r="QBL773" s="1127"/>
      <c r="QBM773" s="1126"/>
      <c r="QBN773" s="1127"/>
      <c r="QBO773" s="1126"/>
      <c r="QBP773" s="1127"/>
      <c r="QBQ773" s="1126"/>
      <c r="QBR773" s="1127"/>
      <c r="QBS773" s="1126"/>
      <c r="QBT773" s="1127"/>
      <c r="QBU773" s="1126"/>
      <c r="QBV773" s="1127"/>
      <c r="QBW773" s="1126"/>
      <c r="QBX773" s="1127"/>
      <c r="QBY773" s="1126"/>
      <c r="QBZ773" s="1127"/>
      <c r="QCA773" s="1126"/>
      <c r="QCB773" s="1127"/>
      <c r="QCC773" s="1126"/>
      <c r="QCD773" s="1127"/>
      <c r="QCE773" s="1126"/>
      <c r="QCF773" s="1127"/>
      <c r="QCG773" s="1126"/>
      <c r="QCH773" s="1127"/>
      <c r="QCI773" s="1126"/>
      <c r="QCJ773" s="1127"/>
      <c r="QCK773" s="1126"/>
      <c r="QCL773" s="1127"/>
      <c r="QCM773" s="1126"/>
      <c r="QCN773" s="1127"/>
      <c r="QCO773" s="1126"/>
      <c r="QCP773" s="1127"/>
      <c r="QCQ773" s="1126"/>
      <c r="QCR773" s="1127"/>
      <c r="QCS773" s="1126"/>
      <c r="QCT773" s="1127"/>
      <c r="QCU773" s="1126"/>
      <c r="QCV773" s="1127"/>
      <c r="QCW773" s="1126"/>
      <c r="QCX773" s="1127"/>
      <c r="QCY773" s="1126"/>
      <c r="QCZ773" s="1127"/>
      <c r="QDA773" s="1126"/>
      <c r="QDB773" s="1127"/>
      <c r="QDC773" s="1126"/>
      <c r="QDD773" s="1127"/>
      <c r="QDE773" s="1126"/>
      <c r="QDF773" s="1127"/>
      <c r="QDG773" s="1126"/>
      <c r="QDH773" s="1127"/>
      <c r="QDI773" s="1126"/>
      <c r="QDJ773" s="1127"/>
      <c r="QDK773" s="1126"/>
      <c r="QDL773" s="1127"/>
      <c r="QDM773" s="1126"/>
      <c r="QDN773" s="1127"/>
      <c r="QDO773" s="1126"/>
      <c r="QDP773" s="1127"/>
      <c r="QDQ773" s="1126"/>
      <c r="QDR773" s="1127"/>
      <c r="QDS773" s="1126"/>
      <c r="QDT773" s="1127"/>
      <c r="QDU773" s="1126"/>
      <c r="QDV773" s="1127"/>
      <c r="QDW773" s="1126"/>
      <c r="QDX773" s="1127"/>
      <c r="QDY773" s="1126"/>
      <c r="QDZ773" s="1127"/>
      <c r="QEA773" s="1126"/>
      <c r="QEB773" s="1127"/>
      <c r="QEC773" s="1126"/>
      <c r="QED773" s="1127"/>
      <c r="QEE773" s="1126"/>
      <c r="QEF773" s="1127"/>
      <c r="QEG773" s="1126"/>
      <c r="QEH773" s="1127"/>
      <c r="QEI773" s="1126"/>
      <c r="QEJ773" s="1127"/>
      <c r="QEK773" s="1126"/>
      <c r="QEL773" s="1127"/>
      <c r="QEM773" s="1126"/>
      <c r="QEN773" s="1127"/>
      <c r="QEO773" s="1126"/>
      <c r="QEP773" s="1127"/>
      <c r="QEQ773" s="1126"/>
      <c r="QER773" s="1127"/>
      <c r="QES773" s="1126"/>
      <c r="QET773" s="1127"/>
      <c r="QEU773" s="1126"/>
      <c r="QEV773" s="1127"/>
      <c r="QEW773" s="1126"/>
      <c r="QEX773" s="1127"/>
      <c r="QEY773" s="1126"/>
      <c r="QEZ773" s="1127"/>
      <c r="QFA773" s="1126"/>
      <c r="QFB773" s="1127"/>
      <c r="QFC773" s="1126"/>
      <c r="QFD773" s="1127"/>
      <c r="QFE773" s="1126"/>
      <c r="QFF773" s="1127"/>
      <c r="QFG773" s="1126"/>
      <c r="QFH773" s="1127"/>
      <c r="QFI773" s="1126"/>
      <c r="QFJ773" s="1127"/>
      <c r="QFK773" s="1126"/>
      <c r="QFL773" s="1127"/>
      <c r="QFM773" s="1126"/>
      <c r="QFN773" s="1127"/>
      <c r="QFO773" s="1126"/>
      <c r="QFP773" s="1127"/>
      <c r="QFQ773" s="1126"/>
      <c r="QFR773" s="1127"/>
      <c r="QFS773" s="1126"/>
      <c r="QFT773" s="1127"/>
      <c r="QFU773" s="1126"/>
      <c r="QFV773" s="1127"/>
      <c r="QFW773" s="1126"/>
      <c r="QFX773" s="1127"/>
      <c r="QFY773" s="1126"/>
      <c r="QFZ773" s="1127"/>
      <c r="QGA773" s="1126"/>
      <c r="QGB773" s="1127"/>
      <c r="QGC773" s="1126"/>
      <c r="QGD773" s="1127"/>
      <c r="QGE773" s="1126"/>
      <c r="QGF773" s="1127"/>
      <c r="QGG773" s="1126"/>
      <c r="QGH773" s="1127"/>
      <c r="QGI773" s="1126"/>
      <c r="QGJ773" s="1127"/>
      <c r="QGK773" s="1126"/>
      <c r="QGL773" s="1127"/>
      <c r="QGM773" s="1126"/>
      <c r="QGN773" s="1127"/>
      <c r="QGO773" s="1126"/>
      <c r="QGP773" s="1127"/>
      <c r="QGQ773" s="1126"/>
      <c r="QGR773" s="1127"/>
      <c r="QGS773" s="1126"/>
      <c r="QGT773" s="1127"/>
      <c r="QGU773" s="1126"/>
      <c r="QGV773" s="1127"/>
      <c r="QGW773" s="1126"/>
      <c r="QGX773" s="1127"/>
      <c r="QGY773" s="1126"/>
      <c r="QGZ773" s="1127"/>
      <c r="QHA773" s="1126"/>
      <c r="QHB773" s="1127"/>
      <c r="QHC773" s="1126"/>
      <c r="QHD773" s="1127"/>
      <c r="QHE773" s="1126"/>
      <c r="QHF773" s="1127"/>
      <c r="QHG773" s="1126"/>
      <c r="QHH773" s="1127"/>
      <c r="QHI773" s="1126"/>
      <c r="QHJ773" s="1127"/>
      <c r="QHK773" s="1126"/>
      <c r="QHL773" s="1127"/>
      <c r="QHM773" s="1126"/>
      <c r="QHN773" s="1127"/>
      <c r="QHO773" s="1126"/>
      <c r="QHP773" s="1127"/>
      <c r="QHQ773" s="1126"/>
      <c r="QHR773" s="1127"/>
      <c r="QHS773" s="1126"/>
      <c r="QHT773" s="1127"/>
      <c r="QHU773" s="1126"/>
      <c r="QHV773" s="1127"/>
      <c r="QHW773" s="1126"/>
      <c r="QHX773" s="1127"/>
      <c r="QHY773" s="1126"/>
      <c r="QHZ773" s="1127"/>
      <c r="QIA773" s="1126"/>
      <c r="QIB773" s="1127"/>
      <c r="QIC773" s="1126"/>
      <c r="QID773" s="1127"/>
      <c r="QIE773" s="1126"/>
      <c r="QIF773" s="1127"/>
      <c r="QIG773" s="1126"/>
      <c r="QIH773" s="1127"/>
      <c r="QII773" s="1126"/>
      <c r="QIJ773" s="1127"/>
      <c r="QIK773" s="1126"/>
      <c r="QIL773" s="1127"/>
      <c r="QIM773" s="1126"/>
      <c r="QIN773" s="1127"/>
      <c r="QIO773" s="1126"/>
      <c r="QIP773" s="1127"/>
      <c r="QIQ773" s="1126"/>
      <c r="QIR773" s="1127"/>
      <c r="QIS773" s="1126"/>
      <c r="QIT773" s="1127"/>
      <c r="QIU773" s="1126"/>
      <c r="QIV773" s="1127"/>
      <c r="QIW773" s="1126"/>
      <c r="QIX773" s="1127"/>
      <c r="QIY773" s="1126"/>
      <c r="QIZ773" s="1127"/>
      <c r="QJA773" s="1126"/>
      <c r="QJB773" s="1127"/>
      <c r="QJC773" s="1126"/>
      <c r="QJD773" s="1127"/>
      <c r="QJE773" s="1126"/>
      <c r="QJF773" s="1127"/>
      <c r="QJG773" s="1126"/>
      <c r="QJH773" s="1127"/>
      <c r="QJI773" s="1126"/>
      <c r="QJJ773" s="1127"/>
      <c r="QJK773" s="1126"/>
      <c r="QJL773" s="1127"/>
      <c r="QJM773" s="1126"/>
      <c r="QJN773" s="1127"/>
      <c r="QJO773" s="1126"/>
      <c r="QJP773" s="1127"/>
      <c r="QJQ773" s="1126"/>
      <c r="QJR773" s="1127"/>
      <c r="QJS773" s="1126"/>
      <c r="QJT773" s="1127"/>
      <c r="QJU773" s="1126"/>
      <c r="QJV773" s="1127"/>
      <c r="QJW773" s="1126"/>
      <c r="QJX773" s="1127"/>
      <c r="QJY773" s="1126"/>
      <c r="QJZ773" s="1127"/>
      <c r="QKA773" s="1126"/>
      <c r="QKB773" s="1127"/>
      <c r="QKC773" s="1126"/>
      <c r="QKD773" s="1127"/>
      <c r="QKE773" s="1126"/>
      <c r="QKF773" s="1127"/>
      <c r="QKG773" s="1126"/>
      <c r="QKH773" s="1127"/>
      <c r="QKI773" s="1126"/>
      <c r="QKJ773" s="1127"/>
      <c r="QKK773" s="1126"/>
      <c r="QKL773" s="1127"/>
      <c r="QKM773" s="1126"/>
      <c r="QKN773" s="1127"/>
      <c r="QKO773" s="1126"/>
      <c r="QKP773" s="1127"/>
      <c r="QKQ773" s="1126"/>
      <c r="QKR773" s="1127"/>
      <c r="QKS773" s="1126"/>
      <c r="QKT773" s="1127"/>
      <c r="QKU773" s="1126"/>
      <c r="QKV773" s="1127"/>
      <c r="QKW773" s="1126"/>
      <c r="QKX773" s="1127"/>
      <c r="QKY773" s="1126"/>
      <c r="QKZ773" s="1127"/>
      <c r="QLA773" s="1126"/>
      <c r="QLB773" s="1127"/>
      <c r="QLC773" s="1126"/>
      <c r="QLD773" s="1127"/>
      <c r="QLE773" s="1126"/>
      <c r="QLF773" s="1127"/>
      <c r="QLG773" s="1126"/>
      <c r="QLH773" s="1127"/>
      <c r="QLI773" s="1126"/>
      <c r="QLJ773" s="1127"/>
      <c r="QLK773" s="1126"/>
      <c r="QLL773" s="1127"/>
      <c r="QLM773" s="1126"/>
      <c r="QLN773" s="1127"/>
      <c r="QLO773" s="1126"/>
      <c r="QLP773" s="1127"/>
      <c r="QLQ773" s="1126"/>
      <c r="QLR773" s="1127"/>
      <c r="QLS773" s="1126"/>
      <c r="QLT773" s="1127"/>
      <c r="QLU773" s="1126"/>
      <c r="QLV773" s="1127"/>
      <c r="QLW773" s="1126"/>
      <c r="QLX773" s="1127"/>
      <c r="QLY773" s="1126"/>
      <c r="QLZ773" s="1127"/>
      <c r="QMA773" s="1126"/>
      <c r="QMB773" s="1127"/>
      <c r="QMC773" s="1126"/>
      <c r="QMD773" s="1127"/>
      <c r="QME773" s="1126"/>
      <c r="QMF773" s="1127"/>
      <c r="QMG773" s="1126"/>
      <c r="QMH773" s="1127"/>
      <c r="QMI773" s="1126"/>
      <c r="QMJ773" s="1127"/>
      <c r="QMK773" s="1126"/>
      <c r="QML773" s="1127"/>
      <c r="QMM773" s="1126"/>
      <c r="QMN773" s="1127"/>
      <c r="QMO773" s="1126"/>
      <c r="QMP773" s="1127"/>
      <c r="QMQ773" s="1126"/>
      <c r="QMR773" s="1127"/>
      <c r="QMS773" s="1126"/>
      <c r="QMT773" s="1127"/>
      <c r="QMU773" s="1126"/>
      <c r="QMV773" s="1127"/>
      <c r="QMW773" s="1126"/>
      <c r="QMX773" s="1127"/>
      <c r="QMY773" s="1126"/>
      <c r="QMZ773" s="1127"/>
      <c r="QNA773" s="1126"/>
      <c r="QNB773" s="1127"/>
      <c r="QNC773" s="1126"/>
      <c r="QND773" s="1127"/>
      <c r="QNE773" s="1126"/>
      <c r="QNF773" s="1127"/>
      <c r="QNG773" s="1126"/>
      <c r="QNH773" s="1127"/>
      <c r="QNI773" s="1126"/>
      <c r="QNJ773" s="1127"/>
      <c r="QNK773" s="1126"/>
      <c r="QNL773" s="1127"/>
      <c r="QNM773" s="1126"/>
      <c r="QNN773" s="1127"/>
      <c r="QNO773" s="1126"/>
      <c r="QNP773" s="1127"/>
      <c r="QNQ773" s="1126"/>
      <c r="QNR773" s="1127"/>
      <c r="QNS773" s="1126"/>
      <c r="QNT773" s="1127"/>
      <c r="QNU773" s="1126"/>
      <c r="QNV773" s="1127"/>
      <c r="QNW773" s="1126"/>
      <c r="QNX773" s="1127"/>
      <c r="QNY773" s="1126"/>
      <c r="QNZ773" s="1127"/>
      <c r="QOA773" s="1126"/>
      <c r="QOB773" s="1127"/>
      <c r="QOC773" s="1126"/>
      <c r="QOD773" s="1127"/>
      <c r="QOE773" s="1126"/>
      <c r="QOF773" s="1127"/>
      <c r="QOG773" s="1126"/>
      <c r="QOH773" s="1127"/>
      <c r="QOI773" s="1126"/>
      <c r="QOJ773" s="1127"/>
      <c r="QOK773" s="1126"/>
      <c r="QOL773" s="1127"/>
      <c r="QOM773" s="1126"/>
      <c r="QON773" s="1127"/>
      <c r="QOO773" s="1126"/>
      <c r="QOP773" s="1127"/>
      <c r="QOQ773" s="1126"/>
      <c r="QOR773" s="1127"/>
      <c r="QOS773" s="1126"/>
      <c r="QOT773" s="1127"/>
      <c r="QOU773" s="1126"/>
      <c r="QOV773" s="1127"/>
      <c r="QOW773" s="1126"/>
      <c r="QOX773" s="1127"/>
      <c r="QOY773" s="1126"/>
      <c r="QOZ773" s="1127"/>
      <c r="QPA773" s="1126"/>
      <c r="QPB773" s="1127"/>
      <c r="QPC773" s="1126"/>
      <c r="QPD773" s="1127"/>
      <c r="QPE773" s="1126"/>
      <c r="QPF773" s="1127"/>
      <c r="QPG773" s="1126"/>
      <c r="QPH773" s="1127"/>
      <c r="QPI773" s="1126"/>
      <c r="QPJ773" s="1127"/>
      <c r="QPK773" s="1126"/>
      <c r="QPL773" s="1127"/>
      <c r="QPM773" s="1126"/>
      <c r="QPN773" s="1127"/>
      <c r="QPO773" s="1126"/>
      <c r="QPP773" s="1127"/>
      <c r="QPQ773" s="1126"/>
      <c r="QPR773" s="1127"/>
      <c r="QPS773" s="1126"/>
      <c r="QPT773" s="1127"/>
      <c r="QPU773" s="1126"/>
      <c r="QPV773" s="1127"/>
      <c r="QPW773" s="1126"/>
      <c r="QPX773" s="1127"/>
      <c r="QPY773" s="1126"/>
      <c r="QPZ773" s="1127"/>
      <c r="QQA773" s="1126"/>
      <c r="QQB773" s="1127"/>
      <c r="QQC773" s="1126"/>
      <c r="QQD773" s="1127"/>
      <c r="QQE773" s="1126"/>
      <c r="QQF773" s="1127"/>
      <c r="QQG773" s="1126"/>
      <c r="QQH773" s="1127"/>
      <c r="QQI773" s="1126"/>
      <c r="QQJ773" s="1127"/>
      <c r="QQK773" s="1126"/>
      <c r="QQL773" s="1127"/>
      <c r="QQM773" s="1126"/>
      <c r="QQN773" s="1127"/>
      <c r="QQO773" s="1126"/>
      <c r="QQP773" s="1127"/>
      <c r="QQQ773" s="1126"/>
      <c r="QQR773" s="1127"/>
      <c r="QQS773" s="1126"/>
      <c r="QQT773" s="1127"/>
      <c r="QQU773" s="1126"/>
      <c r="QQV773" s="1127"/>
      <c r="QQW773" s="1126"/>
      <c r="QQX773" s="1127"/>
      <c r="QQY773" s="1126"/>
      <c r="QQZ773" s="1127"/>
      <c r="QRA773" s="1126"/>
      <c r="QRB773" s="1127"/>
      <c r="QRC773" s="1126"/>
      <c r="QRD773" s="1127"/>
      <c r="QRE773" s="1126"/>
      <c r="QRF773" s="1127"/>
      <c r="QRG773" s="1126"/>
      <c r="QRH773" s="1127"/>
      <c r="QRI773" s="1126"/>
      <c r="QRJ773" s="1127"/>
      <c r="QRK773" s="1126"/>
      <c r="QRL773" s="1127"/>
      <c r="QRM773" s="1126"/>
      <c r="QRN773" s="1127"/>
      <c r="QRO773" s="1126"/>
      <c r="QRP773" s="1127"/>
      <c r="QRQ773" s="1126"/>
      <c r="QRR773" s="1127"/>
      <c r="QRS773" s="1126"/>
      <c r="QRT773" s="1127"/>
      <c r="QRU773" s="1126"/>
      <c r="QRV773" s="1127"/>
      <c r="QRW773" s="1126"/>
      <c r="QRX773" s="1127"/>
      <c r="QRY773" s="1126"/>
      <c r="QRZ773" s="1127"/>
      <c r="QSA773" s="1126"/>
      <c r="QSB773" s="1127"/>
      <c r="QSC773" s="1126"/>
      <c r="QSD773" s="1127"/>
      <c r="QSE773" s="1126"/>
      <c r="QSF773" s="1127"/>
      <c r="QSG773" s="1126"/>
      <c r="QSH773" s="1127"/>
      <c r="QSI773" s="1126"/>
      <c r="QSJ773" s="1127"/>
      <c r="QSK773" s="1126"/>
      <c r="QSL773" s="1127"/>
      <c r="QSM773" s="1126"/>
      <c r="QSN773" s="1127"/>
      <c r="QSO773" s="1126"/>
      <c r="QSP773" s="1127"/>
      <c r="QSQ773" s="1126"/>
      <c r="QSR773" s="1127"/>
      <c r="QSS773" s="1126"/>
      <c r="QST773" s="1127"/>
      <c r="QSU773" s="1126"/>
      <c r="QSV773" s="1127"/>
      <c r="QSW773" s="1126"/>
      <c r="QSX773" s="1127"/>
      <c r="QSY773" s="1126"/>
      <c r="QSZ773" s="1127"/>
      <c r="QTA773" s="1126"/>
      <c r="QTB773" s="1127"/>
      <c r="QTC773" s="1126"/>
      <c r="QTD773" s="1127"/>
      <c r="QTE773" s="1126"/>
      <c r="QTF773" s="1127"/>
      <c r="QTG773" s="1126"/>
      <c r="QTH773" s="1127"/>
      <c r="QTI773" s="1126"/>
      <c r="QTJ773" s="1127"/>
      <c r="QTK773" s="1126"/>
      <c r="QTL773" s="1127"/>
      <c r="QTM773" s="1126"/>
      <c r="QTN773" s="1127"/>
      <c r="QTO773" s="1126"/>
      <c r="QTP773" s="1127"/>
      <c r="QTQ773" s="1126"/>
      <c r="QTR773" s="1127"/>
      <c r="QTS773" s="1126"/>
      <c r="QTT773" s="1127"/>
      <c r="QTU773" s="1126"/>
      <c r="QTV773" s="1127"/>
      <c r="QTW773" s="1126"/>
      <c r="QTX773" s="1127"/>
      <c r="QTY773" s="1126"/>
      <c r="QTZ773" s="1127"/>
      <c r="QUA773" s="1126"/>
      <c r="QUB773" s="1127"/>
      <c r="QUC773" s="1126"/>
      <c r="QUD773" s="1127"/>
      <c r="QUE773" s="1126"/>
      <c r="QUF773" s="1127"/>
      <c r="QUG773" s="1126"/>
      <c r="QUH773" s="1127"/>
      <c r="QUI773" s="1126"/>
      <c r="QUJ773" s="1127"/>
      <c r="QUK773" s="1126"/>
      <c r="QUL773" s="1127"/>
      <c r="QUM773" s="1126"/>
      <c r="QUN773" s="1127"/>
      <c r="QUO773" s="1126"/>
      <c r="QUP773" s="1127"/>
      <c r="QUQ773" s="1126"/>
      <c r="QUR773" s="1127"/>
      <c r="QUS773" s="1126"/>
      <c r="QUT773" s="1127"/>
      <c r="QUU773" s="1126"/>
      <c r="QUV773" s="1127"/>
      <c r="QUW773" s="1126"/>
      <c r="QUX773" s="1127"/>
      <c r="QUY773" s="1126"/>
      <c r="QUZ773" s="1127"/>
      <c r="QVA773" s="1126"/>
      <c r="QVB773" s="1127"/>
      <c r="QVC773" s="1126"/>
      <c r="QVD773" s="1127"/>
      <c r="QVE773" s="1126"/>
      <c r="QVF773" s="1127"/>
      <c r="QVG773" s="1126"/>
      <c r="QVH773" s="1127"/>
      <c r="QVI773" s="1126"/>
      <c r="QVJ773" s="1127"/>
      <c r="QVK773" s="1126"/>
      <c r="QVL773" s="1127"/>
      <c r="QVM773" s="1126"/>
      <c r="QVN773" s="1127"/>
      <c r="QVO773" s="1126"/>
      <c r="QVP773" s="1127"/>
      <c r="QVQ773" s="1126"/>
      <c r="QVR773" s="1127"/>
      <c r="QVS773" s="1126"/>
      <c r="QVT773" s="1127"/>
      <c r="QVU773" s="1126"/>
      <c r="QVV773" s="1127"/>
      <c r="QVW773" s="1126"/>
      <c r="QVX773" s="1127"/>
      <c r="QVY773" s="1126"/>
      <c r="QVZ773" s="1127"/>
      <c r="QWA773" s="1126"/>
      <c r="QWB773" s="1127"/>
      <c r="QWC773" s="1126"/>
      <c r="QWD773" s="1127"/>
      <c r="QWE773" s="1126"/>
      <c r="QWF773" s="1127"/>
      <c r="QWG773" s="1126"/>
      <c r="QWH773" s="1127"/>
      <c r="QWI773" s="1126"/>
      <c r="QWJ773" s="1127"/>
      <c r="QWK773" s="1126"/>
      <c r="QWL773" s="1127"/>
      <c r="QWM773" s="1126"/>
      <c r="QWN773" s="1127"/>
      <c r="QWO773" s="1126"/>
      <c r="QWP773" s="1127"/>
      <c r="QWQ773" s="1126"/>
      <c r="QWR773" s="1127"/>
      <c r="QWS773" s="1126"/>
      <c r="QWT773" s="1127"/>
      <c r="QWU773" s="1126"/>
      <c r="QWV773" s="1127"/>
      <c r="QWW773" s="1126"/>
      <c r="QWX773" s="1127"/>
      <c r="QWY773" s="1126"/>
      <c r="QWZ773" s="1127"/>
      <c r="QXA773" s="1126"/>
      <c r="QXB773" s="1127"/>
      <c r="QXC773" s="1126"/>
      <c r="QXD773" s="1127"/>
      <c r="QXE773" s="1126"/>
      <c r="QXF773" s="1127"/>
      <c r="QXG773" s="1126"/>
      <c r="QXH773" s="1127"/>
      <c r="QXI773" s="1126"/>
      <c r="QXJ773" s="1127"/>
      <c r="QXK773" s="1126"/>
      <c r="QXL773" s="1127"/>
      <c r="QXM773" s="1126"/>
      <c r="QXN773" s="1127"/>
      <c r="QXO773" s="1126"/>
      <c r="QXP773" s="1127"/>
      <c r="QXQ773" s="1126"/>
      <c r="QXR773" s="1127"/>
      <c r="QXS773" s="1126"/>
      <c r="QXT773" s="1127"/>
      <c r="QXU773" s="1126"/>
      <c r="QXV773" s="1127"/>
      <c r="QXW773" s="1126"/>
      <c r="QXX773" s="1127"/>
      <c r="QXY773" s="1126"/>
      <c r="QXZ773" s="1127"/>
      <c r="QYA773" s="1126"/>
      <c r="QYB773" s="1127"/>
      <c r="QYC773" s="1126"/>
      <c r="QYD773" s="1127"/>
      <c r="QYE773" s="1126"/>
      <c r="QYF773" s="1127"/>
      <c r="QYG773" s="1126"/>
      <c r="QYH773" s="1127"/>
      <c r="QYI773" s="1126"/>
      <c r="QYJ773" s="1127"/>
      <c r="QYK773" s="1126"/>
      <c r="QYL773" s="1127"/>
      <c r="QYM773" s="1126"/>
      <c r="QYN773" s="1127"/>
      <c r="QYO773" s="1126"/>
      <c r="QYP773" s="1127"/>
      <c r="QYQ773" s="1126"/>
      <c r="QYR773" s="1127"/>
      <c r="QYS773" s="1126"/>
      <c r="QYT773" s="1127"/>
      <c r="QYU773" s="1126"/>
      <c r="QYV773" s="1127"/>
      <c r="QYW773" s="1126"/>
      <c r="QYX773" s="1127"/>
      <c r="QYY773" s="1126"/>
      <c r="QYZ773" s="1127"/>
      <c r="QZA773" s="1126"/>
      <c r="QZB773" s="1127"/>
      <c r="QZC773" s="1126"/>
      <c r="QZD773" s="1127"/>
      <c r="QZE773" s="1126"/>
      <c r="QZF773" s="1127"/>
      <c r="QZG773" s="1126"/>
      <c r="QZH773" s="1127"/>
      <c r="QZI773" s="1126"/>
      <c r="QZJ773" s="1127"/>
      <c r="QZK773" s="1126"/>
      <c r="QZL773" s="1127"/>
      <c r="QZM773" s="1126"/>
      <c r="QZN773" s="1127"/>
      <c r="QZO773" s="1126"/>
      <c r="QZP773" s="1127"/>
      <c r="QZQ773" s="1126"/>
      <c r="QZR773" s="1127"/>
      <c r="QZS773" s="1126"/>
      <c r="QZT773" s="1127"/>
      <c r="QZU773" s="1126"/>
      <c r="QZV773" s="1127"/>
      <c r="QZW773" s="1126"/>
      <c r="QZX773" s="1127"/>
      <c r="QZY773" s="1126"/>
      <c r="QZZ773" s="1127"/>
      <c r="RAA773" s="1126"/>
      <c r="RAB773" s="1127"/>
      <c r="RAC773" s="1126"/>
      <c r="RAD773" s="1127"/>
      <c r="RAE773" s="1126"/>
      <c r="RAF773" s="1127"/>
      <c r="RAG773" s="1126"/>
      <c r="RAH773" s="1127"/>
      <c r="RAI773" s="1126"/>
      <c r="RAJ773" s="1127"/>
      <c r="RAK773" s="1126"/>
      <c r="RAL773" s="1127"/>
      <c r="RAM773" s="1126"/>
      <c r="RAN773" s="1127"/>
      <c r="RAO773" s="1126"/>
      <c r="RAP773" s="1127"/>
      <c r="RAQ773" s="1126"/>
      <c r="RAR773" s="1127"/>
      <c r="RAS773" s="1126"/>
      <c r="RAT773" s="1127"/>
      <c r="RAU773" s="1126"/>
      <c r="RAV773" s="1127"/>
      <c r="RAW773" s="1126"/>
      <c r="RAX773" s="1127"/>
      <c r="RAY773" s="1126"/>
      <c r="RAZ773" s="1127"/>
      <c r="RBA773" s="1126"/>
      <c r="RBB773" s="1127"/>
      <c r="RBC773" s="1126"/>
      <c r="RBD773" s="1127"/>
      <c r="RBE773" s="1126"/>
      <c r="RBF773" s="1127"/>
      <c r="RBG773" s="1126"/>
      <c r="RBH773" s="1127"/>
      <c r="RBI773" s="1126"/>
      <c r="RBJ773" s="1127"/>
      <c r="RBK773" s="1126"/>
      <c r="RBL773" s="1127"/>
      <c r="RBM773" s="1126"/>
      <c r="RBN773" s="1127"/>
      <c r="RBO773" s="1126"/>
      <c r="RBP773" s="1127"/>
      <c r="RBQ773" s="1126"/>
      <c r="RBR773" s="1127"/>
      <c r="RBS773" s="1126"/>
      <c r="RBT773" s="1127"/>
      <c r="RBU773" s="1126"/>
      <c r="RBV773" s="1127"/>
      <c r="RBW773" s="1126"/>
      <c r="RBX773" s="1127"/>
      <c r="RBY773" s="1126"/>
      <c r="RBZ773" s="1127"/>
      <c r="RCA773" s="1126"/>
      <c r="RCB773" s="1127"/>
      <c r="RCC773" s="1126"/>
      <c r="RCD773" s="1127"/>
      <c r="RCE773" s="1126"/>
      <c r="RCF773" s="1127"/>
      <c r="RCG773" s="1126"/>
      <c r="RCH773" s="1127"/>
      <c r="RCI773" s="1126"/>
      <c r="RCJ773" s="1127"/>
      <c r="RCK773" s="1126"/>
      <c r="RCL773" s="1127"/>
      <c r="RCM773" s="1126"/>
      <c r="RCN773" s="1127"/>
      <c r="RCO773" s="1126"/>
      <c r="RCP773" s="1127"/>
      <c r="RCQ773" s="1126"/>
      <c r="RCR773" s="1127"/>
      <c r="RCS773" s="1126"/>
      <c r="RCT773" s="1127"/>
      <c r="RCU773" s="1126"/>
      <c r="RCV773" s="1127"/>
      <c r="RCW773" s="1126"/>
      <c r="RCX773" s="1127"/>
      <c r="RCY773" s="1126"/>
      <c r="RCZ773" s="1127"/>
      <c r="RDA773" s="1126"/>
      <c r="RDB773" s="1127"/>
      <c r="RDC773" s="1126"/>
      <c r="RDD773" s="1127"/>
      <c r="RDE773" s="1126"/>
      <c r="RDF773" s="1127"/>
      <c r="RDG773" s="1126"/>
      <c r="RDH773" s="1127"/>
      <c r="RDI773" s="1126"/>
      <c r="RDJ773" s="1127"/>
      <c r="RDK773" s="1126"/>
      <c r="RDL773" s="1127"/>
      <c r="RDM773" s="1126"/>
      <c r="RDN773" s="1127"/>
      <c r="RDO773" s="1126"/>
      <c r="RDP773" s="1127"/>
      <c r="RDQ773" s="1126"/>
      <c r="RDR773" s="1127"/>
      <c r="RDS773" s="1126"/>
      <c r="RDT773" s="1127"/>
      <c r="RDU773" s="1126"/>
      <c r="RDV773" s="1127"/>
      <c r="RDW773" s="1126"/>
      <c r="RDX773" s="1127"/>
      <c r="RDY773" s="1126"/>
      <c r="RDZ773" s="1127"/>
      <c r="REA773" s="1126"/>
      <c r="REB773" s="1127"/>
      <c r="REC773" s="1126"/>
      <c r="RED773" s="1127"/>
      <c r="REE773" s="1126"/>
      <c r="REF773" s="1127"/>
      <c r="REG773" s="1126"/>
      <c r="REH773" s="1127"/>
      <c r="REI773" s="1126"/>
      <c r="REJ773" s="1127"/>
      <c r="REK773" s="1126"/>
      <c r="REL773" s="1127"/>
      <c r="REM773" s="1126"/>
      <c r="REN773" s="1127"/>
      <c r="REO773" s="1126"/>
      <c r="REP773" s="1127"/>
      <c r="REQ773" s="1126"/>
      <c r="RER773" s="1127"/>
      <c r="RES773" s="1126"/>
      <c r="RET773" s="1127"/>
      <c r="REU773" s="1126"/>
      <c r="REV773" s="1127"/>
      <c r="REW773" s="1126"/>
      <c r="REX773" s="1127"/>
      <c r="REY773" s="1126"/>
      <c r="REZ773" s="1127"/>
      <c r="RFA773" s="1126"/>
      <c r="RFB773" s="1127"/>
      <c r="RFC773" s="1126"/>
      <c r="RFD773" s="1127"/>
      <c r="RFE773" s="1126"/>
      <c r="RFF773" s="1127"/>
      <c r="RFG773" s="1126"/>
      <c r="RFH773" s="1127"/>
      <c r="RFI773" s="1126"/>
      <c r="RFJ773" s="1127"/>
      <c r="RFK773" s="1126"/>
      <c r="RFL773" s="1127"/>
      <c r="RFM773" s="1126"/>
      <c r="RFN773" s="1127"/>
      <c r="RFO773" s="1126"/>
      <c r="RFP773" s="1127"/>
      <c r="RFQ773" s="1126"/>
      <c r="RFR773" s="1127"/>
      <c r="RFS773" s="1126"/>
      <c r="RFT773" s="1127"/>
      <c r="RFU773" s="1126"/>
      <c r="RFV773" s="1127"/>
      <c r="RFW773" s="1126"/>
      <c r="RFX773" s="1127"/>
      <c r="RFY773" s="1126"/>
      <c r="RFZ773" s="1127"/>
      <c r="RGA773" s="1126"/>
      <c r="RGB773" s="1127"/>
      <c r="RGC773" s="1126"/>
      <c r="RGD773" s="1127"/>
      <c r="RGE773" s="1126"/>
      <c r="RGF773" s="1127"/>
      <c r="RGG773" s="1126"/>
      <c r="RGH773" s="1127"/>
      <c r="RGI773" s="1126"/>
      <c r="RGJ773" s="1127"/>
      <c r="RGK773" s="1126"/>
      <c r="RGL773" s="1127"/>
      <c r="RGM773" s="1126"/>
      <c r="RGN773" s="1127"/>
      <c r="RGO773" s="1126"/>
      <c r="RGP773" s="1127"/>
      <c r="RGQ773" s="1126"/>
      <c r="RGR773" s="1127"/>
      <c r="RGS773" s="1126"/>
      <c r="RGT773" s="1127"/>
      <c r="RGU773" s="1126"/>
      <c r="RGV773" s="1127"/>
      <c r="RGW773" s="1126"/>
      <c r="RGX773" s="1127"/>
      <c r="RGY773" s="1126"/>
      <c r="RGZ773" s="1127"/>
      <c r="RHA773" s="1126"/>
      <c r="RHB773" s="1127"/>
      <c r="RHC773" s="1126"/>
      <c r="RHD773" s="1127"/>
      <c r="RHE773" s="1126"/>
      <c r="RHF773" s="1127"/>
      <c r="RHG773" s="1126"/>
      <c r="RHH773" s="1127"/>
      <c r="RHI773" s="1126"/>
      <c r="RHJ773" s="1127"/>
      <c r="RHK773" s="1126"/>
      <c r="RHL773" s="1127"/>
      <c r="RHM773" s="1126"/>
      <c r="RHN773" s="1127"/>
      <c r="RHO773" s="1126"/>
      <c r="RHP773" s="1127"/>
      <c r="RHQ773" s="1126"/>
      <c r="RHR773" s="1127"/>
      <c r="RHS773" s="1126"/>
      <c r="RHT773" s="1127"/>
      <c r="RHU773" s="1126"/>
      <c r="RHV773" s="1127"/>
      <c r="RHW773" s="1126"/>
      <c r="RHX773" s="1127"/>
      <c r="RHY773" s="1126"/>
      <c r="RHZ773" s="1127"/>
      <c r="RIA773" s="1126"/>
      <c r="RIB773" s="1127"/>
      <c r="RIC773" s="1126"/>
      <c r="RID773" s="1127"/>
      <c r="RIE773" s="1126"/>
      <c r="RIF773" s="1127"/>
      <c r="RIG773" s="1126"/>
      <c r="RIH773" s="1127"/>
      <c r="RII773" s="1126"/>
      <c r="RIJ773" s="1127"/>
      <c r="RIK773" s="1126"/>
      <c r="RIL773" s="1127"/>
      <c r="RIM773" s="1126"/>
      <c r="RIN773" s="1127"/>
      <c r="RIO773" s="1126"/>
      <c r="RIP773" s="1127"/>
      <c r="RIQ773" s="1126"/>
      <c r="RIR773" s="1127"/>
      <c r="RIS773" s="1126"/>
      <c r="RIT773" s="1127"/>
      <c r="RIU773" s="1126"/>
      <c r="RIV773" s="1127"/>
      <c r="RIW773" s="1126"/>
      <c r="RIX773" s="1127"/>
      <c r="RIY773" s="1126"/>
      <c r="RIZ773" s="1127"/>
      <c r="RJA773" s="1126"/>
      <c r="RJB773" s="1127"/>
      <c r="RJC773" s="1126"/>
      <c r="RJD773" s="1127"/>
      <c r="RJE773" s="1126"/>
      <c r="RJF773" s="1127"/>
      <c r="RJG773" s="1126"/>
      <c r="RJH773" s="1127"/>
      <c r="RJI773" s="1126"/>
      <c r="RJJ773" s="1127"/>
      <c r="RJK773" s="1126"/>
      <c r="RJL773" s="1127"/>
      <c r="RJM773" s="1126"/>
      <c r="RJN773" s="1127"/>
      <c r="RJO773" s="1126"/>
      <c r="RJP773" s="1127"/>
      <c r="RJQ773" s="1126"/>
      <c r="RJR773" s="1127"/>
      <c r="RJS773" s="1126"/>
      <c r="RJT773" s="1127"/>
      <c r="RJU773" s="1126"/>
      <c r="RJV773" s="1127"/>
      <c r="RJW773" s="1126"/>
      <c r="RJX773" s="1127"/>
      <c r="RJY773" s="1126"/>
      <c r="RJZ773" s="1127"/>
      <c r="RKA773" s="1126"/>
      <c r="RKB773" s="1127"/>
      <c r="RKC773" s="1126"/>
      <c r="RKD773" s="1127"/>
      <c r="RKE773" s="1126"/>
      <c r="RKF773" s="1127"/>
      <c r="RKG773" s="1126"/>
      <c r="RKH773" s="1127"/>
      <c r="RKI773" s="1126"/>
      <c r="RKJ773" s="1127"/>
      <c r="RKK773" s="1126"/>
      <c r="RKL773" s="1127"/>
      <c r="RKM773" s="1126"/>
      <c r="RKN773" s="1127"/>
      <c r="RKO773" s="1126"/>
      <c r="RKP773" s="1127"/>
      <c r="RKQ773" s="1126"/>
      <c r="RKR773" s="1127"/>
      <c r="RKS773" s="1126"/>
      <c r="RKT773" s="1127"/>
      <c r="RKU773" s="1126"/>
      <c r="RKV773" s="1127"/>
      <c r="RKW773" s="1126"/>
      <c r="RKX773" s="1127"/>
      <c r="RKY773" s="1126"/>
      <c r="RKZ773" s="1127"/>
      <c r="RLA773" s="1126"/>
      <c r="RLB773" s="1127"/>
      <c r="RLC773" s="1126"/>
      <c r="RLD773" s="1127"/>
      <c r="RLE773" s="1126"/>
      <c r="RLF773" s="1127"/>
      <c r="RLG773" s="1126"/>
      <c r="RLH773" s="1127"/>
      <c r="RLI773" s="1126"/>
      <c r="RLJ773" s="1127"/>
      <c r="RLK773" s="1126"/>
      <c r="RLL773" s="1127"/>
      <c r="RLM773" s="1126"/>
      <c r="RLN773" s="1127"/>
      <c r="RLO773" s="1126"/>
      <c r="RLP773" s="1127"/>
      <c r="RLQ773" s="1126"/>
      <c r="RLR773" s="1127"/>
      <c r="RLS773" s="1126"/>
      <c r="RLT773" s="1127"/>
      <c r="RLU773" s="1126"/>
      <c r="RLV773" s="1127"/>
      <c r="RLW773" s="1126"/>
      <c r="RLX773" s="1127"/>
      <c r="RLY773" s="1126"/>
      <c r="RLZ773" s="1127"/>
      <c r="RMA773" s="1126"/>
      <c r="RMB773" s="1127"/>
      <c r="RMC773" s="1126"/>
      <c r="RMD773" s="1127"/>
      <c r="RME773" s="1126"/>
      <c r="RMF773" s="1127"/>
      <c r="RMG773" s="1126"/>
      <c r="RMH773" s="1127"/>
      <c r="RMI773" s="1126"/>
      <c r="RMJ773" s="1127"/>
      <c r="RMK773" s="1126"/>
      <c r="RML773" s="1127"/>
      <c r="RMM773" s="1126"/>
      <c r="RMN773" s="1127"/>
      <c r="RMO773" s="1126"/>
      <c r="RMP773" s="1127"/>
      <c r="RMQ773" s="1126"/>
      <c r="RMR773" s="1127"/>
      <c r="RMS773" s="1126"/>
      <c r="RMT773" s="1127"/>
      <c r="RMU773" s="1126"/>
      <c r="RMV773" s="1127"/>
      <c r="RMW773" s="1126"/>
      <c r="RMX773" s="1127"/>
      <c r="RMY773" s="1126"/>
      <c r="RMZ773" s="1127"/>
      <c r="RNA773" s="1126"/>
      <c r="RNB773" s="1127"/>
      <c r="RNC773" s="1126"/>
      <c r="RND773" s="1127"/>
      <c r="RNE773" s="1126"/>
      <c r="RNF773" s="1127"/>
      <c r="RNG773" s="1126"/>
      <c r="RNH773" s="1127"/>
      <c r="RNI773" s="1126"/>
      <c r="RNJ773" s="1127"/>
      <c r="RNK773" s="1126"/>
      <c r="RNL773" s="1127"/>
      <c r="RNM773" s="1126"/>
      <c r="RNN773" s="1127"/>
      <c r="RNO773" s="1126"/>
      <c r="RNP773" s="1127"/>
      <c r="RNQ773" s="1126"/>
      <c r="RNR773" s="1127"/>
      <c r="RNS773" s="1126"/>
      <c r="RNT773" s="1127"/>
      <c r="RNU773" s="1126"/>
      <c r="RNV773" s="1127"/>
      <c r="RNW773" s="1126"/>
      <c r="RNX773" s="1127"/>
      <c r="RNY773" s="1126"/>
      <c r="RNZ773" s="1127"/>
      <c r="ROA773" s="1126"/>
      <c r="ROB773" s="1127"/>
      <c r="ROC773" s="1126"/>
      <c r="ROD773" s="1127"/>
      <c r="ROE773" s="1126"/>
      <c r="ROF773" s="1127"/>
      <c r="ROG773" s="1126"/>
      <c r="ROH773" s="1127"/>
      <c r="ROI773" s="1126"/>
      <c r="ROJ773" s="1127"/>
      <c r="ROK773" s="1126"/>
      <c r="ROL773" s="1127"/>
      <c r="ROM773" s="1126"/>
      <c r="RON773" s="1127"/>
      <c r="ROO773" s="1126"/>
      <c r="ROP773" s="1127"/>
      <c r="ROQ773" s="1126"/>
      <c r="ROR773" s="1127"/>
      <c r="ROS773" s="1126"/>
      <c r="ROT773" s="1127"/>
      <c r="ROU773" s="1126"/>
      <c r="ROV773" s="1127"/>
      <c r="ROW773" s="1126"/>
      <c r="ROX773" s="1127"/>
      <c r="ROY773" s="1126"/>
      <c r="ROZ773" s="1127"/>
      <c r="RPA773" s="1126"/>
      <c r="RPB773" s="1127"/>
      <c r="RPC773" s="1126"/>
      <c r="RPD773" s="1127"/>
      <c r="RPE773" s="1126"/>
      <c r="RPF773" s="1127"/>
      <c r="RPG773" s="1126"/>
      <c r="RPH773" s="1127"/>
      <c r="RPI773" s="1126"/>
      <c r="RPJ773" s="1127"/>
      <c r="RPK773" s="1126"/>
      <c r="RPL773" s="1127"/>
      <c r="RPM773" s="1126"/>
      <c r="RPN773" s="1127"/>
      <c r="RPO773" s="1126"/>
      <c r="RPP773" s="1127"/>
      <c r="RPQ773" s="1126"/>
      <c r="RPR773" s="1127"/>
      <c r="RPS773" s="1126"/>
      <c r="RPT773" s="1127"/>
      <c r="RPU773" s="1126"/>
      <c r="RPV773" s="1127"/>
      <c r="RPW773" s="1126"/>
      <c r="RPX773" s="1127"/>
      <c r="RPY773" s="1126"/>
      <c r="RPZ773" s="1127"/>
      <c r="RQA773" s="1126"/>
      <c r="RQB773" s="1127"/>
      <c r="RQC773" s="1126"/>
      <c r="RQD773" s="1127"/>
      <c r="RQE773" s="1126"/>
      <c r="RQF773" s="1127"/>
      <c r="RQG773" s="1126"/>
      <c r="RQH773" s="1127"/>
      <c r="RQI773" s="1126"/>
      <c r="RQJ773" s="1127"/>
      <c r="RQK773" s="1126"/>
      <c r="RQL773" s="1127"/>
      <c r="RQM773" s="1126"/>
      <c r="RQN773" s="1127"/>
      <c r="RQO773" s="1126"/>
      <c r="RQP773" s="1127"/>
      <c r="RQQ773" s="1126"/>
      <c r="RQR773" s="1127"/>
      <c r="RQS773" s="1126"/>
      <c r="RQT773" s="1127"/>
      <c r="RQU773" s="1126"/>
      <c r="RQV773" s="1127"/>
      <c r="RQW773" s="1126"/>
      <c r="RQX773" s="1127"/>
      <c r="RQY773" s="1126"/>
      <c r="RQZ773" s="1127"/>
      <c r="RRA773" s="1126"/>
      <c r="RRB773" s="1127"/>
      <c r="RRC773" s="1126"/>
      <c r="RRD773" s="1127"/>
      <c r="RRE773" s="1126"/>
      <c r="RRF773" s="1127"/>
      <c r="RRG773" s="1126"/>
      <c r="RRH773" s="1127"/>
      <c r="RRI773" s="1126"/>
      <c r="RRJ773" s="1127"/>
      <c r="RRK773" s="1126"/>
      <c r="RRL773" s="1127"/>
      <c r="RRM773" s="1126"/>
      <c r="RRN773" s="1127"/>
      <c r="RRO773" s="1126"/>
      <c r="RRP773" s="1127"/>
      <c r="RRQ773" s="1126"/>
      <c r="RRR773" s="1127"/>
      <c r="RRS773" s="1126"/>
      <c r="RRT773" s="1127"/>
      <c r="RRU773" s="1126"/>
      <c r="RRV773" s="1127"/>
      <c r="RRW773" s="1126"/>
      <c r="RRX773" s="1127"/>
      <c r="RRY773" s="1126"/>
      <c r="RRZ773" s="1127"/>
      <c r="RSA773" s="1126"/>
      <c r="RSB773" s="1127"/>
      <c r="RSC773" s="1126"/>
      <c r="RSD773" s="1127"/>
      <c r="RSE773" s="1126"/>
      <c r="RSF773" s="1127"/>
      <c r="RSG773" s="1126"/>
      <c r="RSH773" s="1127"/>
      <c r="RSI773" s="1126"/>
      <c r="RSJ773" s="1127"/>
      <c r="RSK773" s="1126"/>
      <c r="RSL773" s="1127"/>
      <c r="RSM773" s="1126"/>
      <c r="RSN773" s="1127"/>
      <c r="RSO773" s="1126"/>
      <c r="RSP773" s="1127"/>
      <c r="RSQ773" s="1126"/>
      <c r="RSR773" s="1127"/>
      <c r="RSS773" s="1126"/>
      <c r="RST773" s="1127"/>
      <c r="RSU773" s="1126"/>
      <c r="RSV773" s="1127"/>
      <c r="RSW773" s="1126"/>
      <c r="RSX773" s="1127"/>
      <c r="RSY773" s="1126"/>
      <c r="RSZ773" s="1127"/>
      <c r="RTA773" s="1126"/>
      <c r="RTB773" s="1127"/>
      <c r="RTC773" s="1126"/>
      <c r="RTD773" s="1127"/>
      <c r="RTE773" s="1126"/>
      <c r="RTF773" s="1127"/>
      <c r="RTG773" s="1126"/>
      <c r="RTH773" s="1127"/>
      <c r="RTI773" s="1126"/>
      <c r="RTJ773" s="1127"/>
      <c r="RTK773" s="1126"/>
      <c r="RTL773" s="1127"/>
      <c r="RTM773" s="1126"/>
      <c r="RTN773" s="1127"/>
      <c r="RTO773" s="1126"/>
      <c r="RTP773" s="1127"/>
      <c r="RTQ773" s="1126"/>
      <c r="RTR773" s="1127"/>
      <c r="RTS773" s="1126"/>
      <c r="RTT773" s="1127"/>
      <c r="RTU773" s="1126"/>
      <c r="RTV773" s="1127"/>
      <c r="RTW773" s="1126"/>
      <c r="RTX773" s="1127"/>
      <c r="RTY773" s="1126"/>
      <c r="RTZ773" s="1127"/>
      <c r="RUA773" s="1126"/>
      <c r="RUB773" s="1127"/>
      <c r="RUC773" s="1126"/>
      <c r="RUD773" s="1127"/>
      <c r="RUE773" s="1126"/>
      <c r="RUF773" s="1127"/>
      <c r="RUG773" s="1126"/>
      <c r="RUH773" s="1127"/>
      <c r="RUI773" s="1126"/>
      <c r="RUJ773" s="1127"/>
      <c r="RUK773" s="1126"/>
      <c r="RUL773" s="1127"/>
      <c r="RUM773" s="1126"/>
      <c r="RUN773" s="1127"/>
      <c r="RUO773" s="1126"/>
      <c r="RUP773" s="1127"/>
      <c r="RUQ773" s="1126"/>
      <c r="RUR773" s="1127"/>
      <c r="RUS773" s="1126"/>
      <c r="RUT773" s="1127"/>
      <c r="RUU773" s="1126"/>
      <c r="RUV773" s="1127"/>
      <c r="RUW773" s="1126"/>
      <c r="RUX773" s="1127"/>
      <c r="RUY773" s="1126"/>
      <c r="RUZ773" s="1127"/>
      <c r="RVA773" s="1126"/>
      <c r="RVB773" s="1127"/>
      <c r="RVC773" s="1126"/>
      <c r="RVD773" s="1127"/>
      <c r="RVE773" s="1126"/>
      <c r="RVF773" s="1127"/>
      <c r="RVG773" s="1126"/>
      <c r="RVH773" s="1127"/>
      <c r="RVI773" s="1126"/>
      <c r="RVJ773" s="1127"/>
      <c r="RVK773" s="1126"/>
      <c r="RVL773" s="1127"/>
      <c r="RVM773" s="1126"/>
      <c r="RVN773" s="1127"/>
      <c r="RVO773" s="1126"/>
      <c r="RVP773" s="1127"/>
      <c r="RVQ773" s="1126"/>
      <c r="RVR773" s="1127"/>
      <c r="RVS773" s="1126"/>
      <c r="RVT773" s="1127"/>
      <c r="RVU773" s="1126"/>
      <c r="RVV773" s="1127"/>
      <c r="RVW773" s="1126"/>
      <c r="RVX773" s="1127"/>
      <c r="RVY773" s="1126"/>
      <c r="RVZ773" s="1127"/>
      <c r="RWA773" s="1126"/>
      <c r="RWB773" s="1127"/>
      <c r="RWC773" s="1126"/>
      <c r="RWD773" s="1127"/>
      <c r="RWE773" s="1126"/>
      <c r="RWF773" s="1127"/>
      <c r="RWG773" s="1126"/>
      <c r="RWH773" s="1127"/>
      <c r="RWI773" s="1126"/>
      <c r="RWJ773" s="1127"/>
      <c r="RWK773" s="1126"/>
      <c r="RWL773" s="1127"/>
      <c r="RWM773" s="1126"/>
      <c r="RWN773" s="1127"/>
      <c r="RWO773" s="1126"/>
      <c r="RWP773" s="1127"/>
      <c r="RWQ773" s="1126"/>
      <c r="RWR773" s="1127"/>
      <c r="RWS773" s="1126"/>
      <c r="RWT773" s="1127"/>
      <c r="RWU773" s="1126"/>
      <c r="RWV773" s="1127"/>
      <c r="RWW773" s="1126"/>
      <c r="RWX773" s="1127"/>
      <c r="RWY773" s="1126"/>
      <c r="RWZ773" s="1127"/>
      <c r="RXA773" s="1126"/>
      <c r="RXB773" s="1127"/>
      <c r="RXC773" s="1126"/>
      <c r="RXD773" s="1127"/>
      <c r="RXE773" s="1126"/>
      <c r="RXF773" s="1127"/>
      <c r="RXG773" s="1126"/>
      <c r="RXH773" s="1127"/>
      <c r="RXI773" s="1126"/>
      <c r="RXJ773" s="1127"/>
      <c r="RXK773" s="1126"/>
      <c r="RXL773" s="1127"/>
      <c r="RXM773" s="1126"/>
      <c r="RXN773" s="1127"/>
      <c r="RXO773" s="1126"/>
      <c r="RXP773" s="1127"/>
      <c r="RXQ773" s="1126"/>
      <c r="RXR773" s="1127"/>
      <c r="RXS773" s="1126"/>
      <c r="RXT773" s="1127"/>
      <c r="RXU773" s="1126"/>
      <c r="RXV773" s="1127"/>
      <c r="RXW773" s="1126"/>
      <c r="RXX773" s="1127"/>
      <c r="RXY773" s="1126"/>
      <c r="RXZ773" s="1127"/>
      <c r="RYA773" s="1126"/>
      <c r="RYB773" s="1127"/>
      <c r="RYC773" s="1126"/>
      <c r="RYD773" s="1127"/>
      <c r="RYE773" s="1126"/>
      <c r="RYF773" s="1127"/>
      <c r="RYG773" s="1126"/>
      <c r="RYH773" s="1127"/>
      <c r="RYI773" s="1126"/>
      <c r="RYJ773" s="1127"/>
      <c r="RYK773" s="1126"/>
      <c r="RYL773" s="1127"/>
      <c r="RYM773" s="1126"/>
      <c r="RYN773" s="1127"/>
      <c r="RYO773" s="1126"/>
      <c r="RYP773" s="1127"/>
      <c r="RYQ773" s="1126"/>
      <c r="RYR773" s="1127"/>
      <c r="RYS773" s="1126"/>
      <c r="RYT773" s="1127"/>
      <c r="RYU773" s="1126"/>
      <c r="RYV773" s="1127"/>
      <c r="RYW773" s="1126"/>
      <c r="RYX773" s="1127"/>
      <c r="RYY773" s="1126"/>
      <c r="RYZ773" s="1127"/>
      <c r="RZA773" s="1126"/>
      <c r="RZB773" s="1127"/>
      <c r="RZC773" s="1126"/>
      <c r="RZD773" s="1127"/>
      <c r="RZE773" s="1126"/>
      <c r="RZF773" s="1127"/>
      <c r="RZG773" s="1126"/>
      <c r="RZH773" s="1127"/>
      <c r="RZI773" s="1126"/>
      <c r="RZJ773" s="1127"/>
      <c r="RZK773" s="1126"/>
      <c r="RZL773" s="1127"/>
      <c r="RZM773" s="1126"/>
      <c r="RZN773" s="1127"/>
      <c r="RZO773" s="1126"/>
      <c r="RZP773" s="1127"/>
      <c r="RZQ773" s="1126"/>
      <c r="RZR773" s="1127"/>
      <c r="RZS773" s="1126"/>
      <c r="RZT773" s="1127"/>
      <c r="RZU773" s="1126"/>
      <c r="RZV773" s="1127"/>
      <c r="RZW773" s="1126"/>
      <c r="RZX773" s="1127"/>
      <c r="RZY773" s="1126"/>
      <c r="RZZ773" s="1127"/>
      <c r="SAA773" s="1126"/>
      <c r="SAB773" s="1127"/>
      <c r="SAC773" s="1126"/>
      <c r="SAD773" s="1127"/>
      <c r="SAE773" s="1126"/>
      <c r="SAF773" s="1127"/>
      <c r="SAG773" s="1126"/>
      <c r="SAH773" s="1127"/>
      <c r="SAI773" s="1126"/>
      <c r="SAJ773" s="1127"/>
      <c r="SAK773" s="1126"/>
      <c r="SAL773" s="1127"/>
      <c r="SAM773" s="1126"/>
      <c r="SAN773" s="1127"/>
      <c r="SAO773" s="1126"/>
      <c r="SAP773" s="1127"/>
      <c r="SAQ773" s="1126"/>
      <c r="SAR773" s="1127"/>
      <c r="SAS773" s="1126"/>
      <c r="SAT773" s="1127"/>
      <c r="SAU773" s="1126"/>
      <c r="SAV773" s="1127"/>
      <c r="SAW773" s="1126"/>
      <c r="SAX773" s="1127"/>
      <c r="SAY773" s="1126"/>
      <c r="SAZ773" s="1127"/>
      <c r="SBA773" s="1126"/>
      <c r="SBB773" s="1127"/>
      <c r="SBC773" s="1126"/>
      <c r="SBD773" s="1127"/>
      <c r="SBE773" s="1126"/>
      <c r="SBF773" s="1127"/>
      <c r="SBG773" s="1126"/>
      <c r="SBH773" s="1127"/>
      <c r="SBI773" s="1126"/>
      <c r="SBJ773" s="1127"/>
      <c r="SBK773" s="1126"/>
      <c r="SBL773" s="1127"/>
      <c r="SBM773" s="1126"/>
      <c r="SBN773" s="1127"/>
      <c r="SBO773" s="1126"/>
      <c r="SBP773" s="1127"/>
      <c r="SBQ773" s="1126"/>
      <c r="SBR773" s="1127"/>
      <c r="SBS773" s="1126"/>
      <c r="SBT773" s="1127"/>
      <c r="SBU773" s="1126"/>
      <c r="SBV773" s="1127"/>
      <c r="SBW773" s="1126"/>
      <c r="SBX773" s="1127"/>
      <c r="SBY773" s="1126"/>
      <c r="SBZ773" s="1127"/>
      <c r="SCA773" s="1126"/>
      <c r="SCB773" s="1127"/>
      <c r="SCC773" s="1126"/>
      <c r="SCD773" s="1127"/>
      <c r="SCE773" s="1126"/>
      <c r="SCF773" s="1127"/>
      <c r="SCG773" s="1126"/>
      <c r="SCH773" s="1127"/>
      <c r="SCI773" s="1126"/>
      <c r="SCJ773" s="1127"/>
      <c r="SCK773" s="1126"/>
      <c r="SCL773" s="1127"/>
      <c r="SCM773" s="1126"/>
      <c r="SCN773" s="1127"/>
      <c r="SCO773" s="1126"/>
      <c r="SCP773" s="1127"/>
      <c r="SCQ773" s="1126"/>
      <c r="SCR773" s="1127"/>
      <c r="SCS773" s="1126"/>
      <c r="SCT773" s="1127"/>
      <c r="SCU773" s="1126"/>
      <c r="SCV773" s="1127"/>
      <c r="SCW773" s="1126"/>
      <c r="SCX773" s="1127"/>
      <c r="SCY773" s="1126"/>
      <c r="SCZ773" s="1127"/>
      <c r="SDA773" s="1126"/>
      <c r="SDB773" s="1127"/>
      <c r="SDC773" s="1126"/>
      <c r="SDD773" s="1127"/>
      <c r="SDE773" s="1126"/>
      <c r="SDF773" s="1127"/>
      <c r="SDG773" s="1126"/>
      <c r="SDH773" s="1127"/>
      <c r="SDI773" s="1126"/>
      <c r="SDJ773" s="1127"/>
      <c r="SDK773" s="1126"/>
      <c r="SDL773" s="1127"/>
      <c r="SDM773" s="1126"/>
      <c r="SDN773" s="1127"/>
      <c r="SDO773" s="1126"/>
      <c r="SDP773" s="1127"/>
      <c r="SDQ773" s="1126"/>
      <c r="SDR773" s="1127"/>
      <c r="SDS773" s="1126"/>
      <c r="SDT773" s="1127"/>
      <c r="SDU773" s="1126"/>
      <c r="SDV773" s="1127"/>
      <c r="SDW773" s="1126"/>
      <c r="SDX773" s="1127"/>
      <c r="SDY773" s="1126"/>
      <c r="SDZ773" s="1127"/>
      <c r="SEA773" s="1126"/>
      <c r="SEB773" s="1127"/>
      <c r="SEC773" s="1126"/>
      <c r="SED773" s="1127"/>
      <c r="SEE773" s="1126"/>
      <c r="SEF773" s="1127"/>
      <c r="SEG773" s="1126"/>
      <c r="SEH773" s="1127"/>
      <c r="SEI773" s="1126"/>
      <c r="SEJ773" s="1127"/>
      <c r="SEK773" s="1126"/>
      <c r="SEL773" s="1127"/>
      <c r="SEM773" s="1126"/>
      <c r="SEN773" s="1127"/>
      <c r="SEO773" s="1126"/>
      <c r="SEP773" s="1127"/>
      <c r="SEQ773" s="1126"/>
      <c r="SER773" s="1127"/>
      <c r="SES773" s="1126"/>
      <c r="SET773" s="1127"/>
      <c r="SEU773" s="1126"/>
      <c r="SEV773" s="1127"/>
      <c r="SEW773" s="1126"/>
      <c r="SEX773" s="1127"/>
      <c r="SEY773" s="1126"/>
      <c r="SEZ773" s="1127"/>
      <c r="SFA773" s="1126"/>
      <c r="SFB773" s="1127"/>
      <c r="SFC773" s="1126"/>
      <c r="SFD773" s="1127"/>
      <c r="SFE773" s="1126"/>
      <c r="SFF773" s="1127"/>
      <c r="SFG773" s="1126"/>
      <c r="SFH773" s="1127"/>
      <c r="SFI773" s="1126"/>
      <c r="SFJ773" s="1127"/>
      <c r="SFK773" s="1126"/>
      <c r="SFL773" s="1127"/>
      <c r="SFM773" s="1126"/>
      <c r="SFN773" s="1127"/>
      <c r="SFO773" s="1126"/>
      <c r="SFP773" s="1127"/>
      <c r="SFQ773" s="1126"/>
      <c r="SFR773" s="1127"/>
      <c r="SFS773" s="1126"/>
      <c r="SFT773" s="1127"/>
      <c r="SFU773" s="1126"/>
      <c r="SFV773" s="1127"/>
      <c r="SFW773" s="1126"/>
      <c r="SFX773" s="1127"/>
      <c r="SFY773" s="1126"/>
      <c r="SFZ773" s="1127"/>
      <c r="SGA773" s="1126"/>
      <c r="SGB773" s="1127"/>
      <c r="SGC773" s="1126"/>
      <c r="SGD773" s="1127"/>
      <c r="SGE773" s="1126"/>
      <c r="SGF773" s="1127"/>
      <c r="SGG773" s="1126"/>
      <c r="SGH773" s="1127"/>
      <c r="SGI773" s="1126"/>
      <c r="SGJ773" s="1127"/>
      <c r="SGK773" s="1126"/>
      <c r="SGL773" s="1127"/>
      <c r="SGM773" s="1126"/>
      <c r="SGN773" s="1127"/>
      <c r="SGO773" s="1126"/>
      <c r="SGP773" s="1127"/>
      <c r="SGQ773" s="1126"/>
      <c r="SGR773" s="1127"/>
      <c r="SGS773" s="1126"/>
      <c r="SGT773" s="1127"/>
      <c r="SGU773" s="1126"/>
      <c r="SGV773" s="1127"/>
      <c r="SGW773" s="1126"/>
      <c r="SGX773" s="1127"/>
      <c r="SGY773" s="1126"/>
      <c r="SGZ773" s="1127"/>
      <c r="SHA773" s="1126"/>
      <c r="SHB773" s="1127"/>
      <c r="SHC773" s="1126"/>
      <c r="SHD773" s="1127"/>
      <c r="SHE773" s="1126"/>
      <c r="SHF773" s="1127"/>
      <c r="SHG773" s="1126"/>
      <c r="SHH773" s="1127"/>
      <c r="SHI773" s="1126"/>
      <c r="SHJ773" s="1127"/>
      <c r="SHK773" s="1126"/>
      <c r="SHL773" s="1127"/>
      <c r="SHM773" s="1126"/>
      <c r="SHN773" s="1127"/>
      <c r="SHO773" s="1126"/>
      <c r="SHP773" s="1127"/>
      <c r="SHQ773" s="1126"/>
      <c r="SHR773" s="1127"/>
      <c r="SHS773" s="1126"/>
      <c r="SHT773" s="1127"/>
      <c r="SHU773" s="1126"/>
      <c r="SHV773" s="1127"/>
      <c r="SHW773" s="1126"/>
      <c r="SHX773" s="1127"/>
      <c r="SHY773" s="1126"/>
      <c r="SHZ773" s="1127"/>
      <c r="SIA773" s="1126"/>
      <c r="SIB773" s="1127"/>
      <c r="SIC773" s="1126"/>
      <c r="SID773" s="1127"/>
      <c r="SIE773" s="1126"/>
      <c r="SIF773" s="1127"/>
      <c r="SIG773" s="1126"/>
      <c r="SIH773" s="1127"/>
      <c r="SII773" s="1126"/>
      <c r="SIJ773" s="1127"/>
      <c r="SIK773" s="1126"/>
      <c r="SIL773" s="1127"/>
      <c r="SIM773" s="1126"/>
      <c r="SIN773" s="1127"/>
      <c r="SIO773" s="1126"/>
      <c r="SIP773" s="1127"/>
      <c r="SIQ773" s="1126"/>
      <c r="SIR773" s="1127"/>
      <c r="SIS773" s="1126"/>
      <c r="SIT773" s="1127"/>
      <c r="SIU773" s="1126"/>
      <c r="SIV773" s="1127"/>
      <c r="SIW773" s="1126"/>
      <c r="SIX773" s="1127"/>
      <c r="SIY773" s="1126"/>
      <c r="SIZ773" s="1127"/>
      <c r="SJA773" s="1126"/>
      <c r="SJB773" s="1127"/>
      <c r="SJC773" s="1126"/>
      <c r="SJD773" s="1127"/>
      <c r="SJE773" s="1126"/>
      <c r="SJF773" s="1127"/>
      <c r="SJG773" s="1126"/>
      <c r="SJH773" s="1127"/>
      <c r="SJI773" s="1126"/>
      <c r="SJJ773" s="1127"/>
      <c r="SJK773" s="1126"/>
      <c r="SJL773" s="1127"/>
      <c r="SJM773" s="1126"/>
      <c r="SJN773" s="1127"/>
      <c r="SJO773" s="1126"/>
      <c r="SJP773" s="1127"/>
      <c r="SJQ773" s="1126"/>
      <c r="SJR773" s="1127"/>
      <c r="SJS773" s="1126"/>
      <c r="SJT773" s="1127"/>
      <c r="SJU773" s="1126"/>
      <c r="SJV773" s="1127"/>
      <c r="SJW773" s="1126"/>
      <c r="SJX773" s="1127"/>
      <c r="SJY773" s="1126"/>
      <c r="SJZ773" s="1127"/>
      <c r="SKA773" s="1126"/>
      <c r="SKB773" s="1127"/>
      <c r="SKC773" s="1126"/>
      <c r="SKD773" s="1127"/>
      <c r="SKE773" s="1126"/>
      <c r="SKF773" s="1127"/>
      <c r="SKG773" s="1126"/>
      <c r="SKH773" s="1127"/>
      <c r="SKI773" s="1126"/>
      <c r="SKJ773" s="1127"/>
      <c r="SKK773" s="1126"/>
      <c r="SKL773" s="1127"/>
      <c r="SKM773" s="1126"/>
      <c r="SKN773" s="1127"/>
      <c r="SKO773" s="1126"/>
      <c r="SKP773" s="1127"/>
      <c r="SKQ773" s="1126"/>
      <c r="SKR773" s="1127"/>
      <c r="SKS773" s="1126"/>
      <c r="SKT773" s="1127"/>
      <c r="SKU773" s="1126"/>
      <c r="SKV773" s="1127"/>
      <c r="SKW773" s="1126"/>
      <c r="SKX773" s="1127"/>
      <c r="SKY773" s="1126"/>
      <c r="SKZ773" s="1127"/>
      <c r="SLA773" s="1126"/>
      <c r="SLB773" s="1127"/>
      <c r="SLC773" s="1126"/>
      <c r="SLD773" s="1127"/>
      <c r="SLE773" s="1126"/>
      <c r="SLF773" s="1127"/>
      <c r="SLG773" s="1126"/>
      <c r="SLH773" s="1127"/>
      <c r="SLI773" s="1126"/>
      <c r="SLJ773" s="1127"/>
      <c r="SLK773" s="1126"/>
      <c r="SLL773" s="1127"/>
      <c r="SLM773" s="1126"/>
      <c r="SLN773" s="1127"/>
      <c r="SLO773" s="1126"/>
      <c r="SLP773" s="1127"/>
      <c r="SLQ773" s="1126"/>
      <c r="SLR773" s="1127"/>
      <c r="SLS773" s="1126"/>
      <c r="SLT773" s="1127"/>
      <c r="SLU773" s="1126"/>
      <c r="SLV773" s="1127"/>
      <c r="SLW773" s="1126"/>
      <c r="SLX773" s="1127"/>
      <c r="SLY773" s="1126"/>
      <c r="SLZ773" s="1127"/>
      <c r="SMA773" s="1126"/>
      <c r="SMB773" s="1127"/>
      <c r="SMC773" s="1126"/>
      <c r="SMD773" s="1127"/>
      <c r="SME773" s="1126"/>
      <c r="SMF773" s="1127"/>
      <c r="SMG773" s="1126"/>
      <c r="SMH773" s="1127"/>
      <c r="SMI773" s="1126"/>
      <c r="SMJ773" s="1127"/>
      <c r="SMK773" s="1126"/>
      <c r="SML773" s="1127"/>
      <c r="SMM773" s="1126"/>
      <c r="SMN773" s="1127"/>
      <c r="SMO773" s="1126"/>
      <c r="SMP773" s="1127"/>
      <c r="SMQ773" s="1126"/>
      <c r="SMR773" s="1127"/>
      <c r="SMS773" s="1126"/>
      <c r="SMT773" s="1127"/>
      <c r="SMU773" s="1126"/>
      <c r="SMV773" s="1127"/>
      <c r="SMW773" s="1126"/>
      <c r="SMX773" s="1127"/>
      <c r="SMY773" s="1126"/>
      <c r="SMZ773" s="1127"/>
      <c r="SNA773" s="1126"/>
      <c r="SNB773" s="1127"/>
      <c r="SNC773" s="1126"/>
      <c r="SND773" s="1127"/>
      <c r="SNE773" s="1126"/>
      <c r="SNF773" s="1127"/>
      <c r="SNG773" s="1126"/>
      <c r="SNH773" s="1127"/>
      <c r="SNI773" s="1126"/>
      <c r="SNJ773" s="1127"/>
      <c r="SNK773" s="1126"/>
      <c r="SNL773" s="1127"/>
      <c r="SNM773" s="1126"/>
      <c r="SNN773" s="1127"/>
      <c r="SNO773" s="1126"/>
      <c r="SNP773" s="1127"/>
      <c r="SNQ773" s="1126"/>
      <c r="SNR773" s="1127"/>
      <c r="SNS773" s="1126"/>
      <c r="SNT773" s="1127"/>
      <c r="SNU773" s="1126"/>
      <c r="SNV773" s="1127"/>
      <c r="SNW773" s="1126"/>
      <c r="SNX773" s="1127"/>
      <c r="SNY773" s="1126"/>
      <c r="SNZ773" s="1127"/>
      <c r="SOA773" s="1126"/>
      <c r="SOB773" s="1127"/>
      <c r="SOC773" s="1126"/>
      <c r="SOD773" s="1127"/>
      <c r="SOE773" s="1126"/>
      <c r="SOF773" s="1127"/>
      <c r="SOG773" s="1126"/>
      <c r="SOH773" s="1127"/>
      <c r="SOI773" s="1126"/>
      <c r="SOJ773" s="1127"/>
      <c r="SOK773" s="1126"/>
      <c r="SOL773" s="1127"/>
      <c r="SOM773" s="1126"/>
      <c r="SON773" s="1127"/>
      <c r="SOO773" s="1126"/>
      <c r="SOP773" s="1127"/>
      <c r="SOQ773" s="1126"/>
      <c r="SOR773" s="1127"/>
      <c r="SOS773" s="1126"/>
      <c r="SOT773" s="1127"/>
      <c r="SOU773" s="1126"/>
      <c r="SOV773" s="1127"/>
      <c r="SOW773" s="1126"/>
      <c r="SOX773" s="1127"/>
      <c r="SOY773" s="1126"/>
      <c r="SOZ773" s="1127"/>
      <c r="SPA773" s="1126"/>
      <c r="SPB773" s="1127"/>
      <c r="SPC773" s="1126"/>
      <c r="SPD773" s="1127"/>
      <c r="SPE773" s="1126"/>
      <c r="SPF773" s="1127"/>
      <c r="SPG773" s="1126"/>
      <c r="SPH773" s="1127"/>
      <c r="SPI773" s="1126"/>
      <c r="SPJ773" s="1127"/>
      <c r="SPK773" s="1126"/>
      <c r="SPL773" s="1127"/>
      <c r="SPM773" s="1126"/>
      <c r="SPN773" s="1127"/>
      <c r="SPO773" s="1126"/>
      <c r="SPP773" s="1127"/>
      <c r="SPQ773" s="1126"/>
      <c r="SPR773" s="1127"/>
      <c r="SPS773" s="1126"/>
      <c r="SPT773" s="1127"/>
      <c r="SPU773" s="1126"/>
      <c r="SPV773" s="1127"/>
      <c r="SPW773" s="1126"/>
      <c r="SPX773" s="1127"/>
      <c r="SPY773" s="1126"/>
      <c r="SPZ773" s="1127"/>
      <c r="SQA773" s="1126"/>
      <c r="SQB773" s="1127"/>
      <c r="SQC773" s="1126"/>
      <c r="SQD773" s="1127"/>
      <c r="SQE773" s="1126"/>
      <c r="SQF773" s="1127"/>
      <c r="SQG773" s="1126"/>
      <c r="SQH773" s="1127"/>
      <c r="SQI773" s="1126"/>
      <c r="SQJ773" s="1127"/>
      <c r="SQK773" s="1126"/>
      <c r="SQL773" s="1127"/>
      <c r="SQM773" s="1126"/>
      <c r="SQN773" s="1127"/>
      <c r="SQO773" s="1126"/>
      <c r="SQP773" s="1127"/>
      <c r="SQQ773" s="1126"/>
      <c r="SQR773" s="1127"/>
      <c r="SQS773" s="1126"/>
      <c r="SQT773" s="1127"/>
      <c r="SQU773" s="1126"/>
      <c r="SQV773" s="1127"/>
      <c r="SQW773" s="1126"/>
      <c r="SQX773" s="1127"/>
      <c r="SQY773" s="1126"/>
      <c r="SQZ773" s="1127"/>
      <c r="SRA773" s="1126"/>
      <c r="SRB773" s="1127"/>
      <c r="SRC773" s="1126"/>
      <c r="SRD773" s="1127"/>
      <c r="SRE773" s="1126"/>
      <c r="SRF773" s="1127"/>
      <c r="SRG773" s="1126"/>
      <c r="SRH773" s="1127"/>
      <c r="SRI773" s="1126"/>
      <c r="SRJ773" s="1127"/>
      <c r="SRK773" s="1126"/>
      <c r="SRL773" s="1127"/>
      <c r="SRM773" s="1126"/>
      <c r="SRN773" s="1127"/>
      <c r="SRO773" s="1126"/>
      <c r="SRP773" s="1127"/>
      <c r="SRQ773" s="1126"/>
      <c r="SRR773" s="1127"/>
      <c r="SRS773" s="1126"/>
      <c r="SRT773" s="1127"/>
      <c r="SRU773" s="1126"/>
      <c r="SRV773" s="1127"/>
      <c r="SRW773" s="1126"/>
      <c r="SRX773" s="1127"/>
      <c r="SRY773" s="1126"/>
      <c r="SRZ773" s="1127"/>
      <c r="SSA773" s="1126"/>
      <c r="SSB773" s="1127"/>
      <c r="SSC773" s="1126"/>
      <c r="SSD773" s="1127"/>
      <c r="SSE773" s="1126"/>
      <c r="SSF773" s="1127"/>
      <c r="SSG773" s="1126"/>
      <c r="SSH773" s="1127"/>
      <c r="SSI773" s="1126"/>
      <c r="SSJ773" s="1127"/>
      <c r="SSK773" s="1126"/>
      <c r="SSL773" s="1127"/>
      <c r="SSM773" s="1126"/>
      <c r="SSN773" s="1127"/>
      <c r="SSO773" s="1126"/>
      <c r="SSP773" s="1127"/>
      <c r="SSQ773" s="1126"/>
      <c r="SSR773" s="1127"/>
      <c r="SSS773" s="1126"/>
      <c r="SST773" s="1127"/>
      <c r="SSU773" s="1126"/>
      <c r="SSV773" s="1127"/>
      <c r="SSW773" s="1126"/>
      <c r="SSX773" s="1127"/>
      <c r="SSY773" s="1126"/>
      <c r="SSZ773" s="1127"/>
      <c r="STA773" s="1126"/>
      <c r="STB773" s="1127"/>
      <c r="STC773" s="1126"/>
      <c r="STD773" s="1127"/>
      <c r="STE773" s="1126"/>
      <c r="STF773" s="1127"/>
      <c r="STG773" s="1126"/>
      <c r="STH773" s="1127"/>
      <c r="STI773" s="1126"/>
      <c r="STJ773" s="1127"/>
      <c r="STK773" s="1126"/>
      <c r="STL773" s="1127"/>
      <c r="STM773" s="1126"/>
      <c r="STN773" s="1127"/>
      <c r="STO773" s="1126"/>
      <c r="STP773" s="1127"/>
      <c r="STQ773" s="1126"/>
      <c r="STR773" s="1127"/>
      <c r="STS773" s="1126"/>
      <c r="STT773" s="1127"/>
      <c r="STU773" s="1126"/>
      <c r="STV773" s="1127"/>
      <c r="STW773" s="1126"/>
      <c r="STX773" s="1127"/>
      <c r="STY773" s="1126"/>
      <c r="STZ773" s="1127"/>
      <c r="SUA773" s="1126"/>
      <c r="SUB773" s="1127"/>
      <c r="SUC773" s="1126"/>
      <c r="SUD773" s="1127"/>
      <c r="SUE773" s="1126"/>
      <c r="SUF773" s="1127"/>
      <c r="SUG773" s="1126"/>
      <c r="SUH773" s="1127"/>
      <c r="SUI773" s="1126"/>
      <c r="SUJ773" s="1127"/>
      <c r="SUK773" s="1126"/>
      <c r="SUL773" s="1127"/>
      <c r="SUM773" s="1126"/>
      <c r="SUN773" s="1127"/>
      <c r="SUO773" s="1126"/>
      <c r="SUP773" s="1127"/>
      <c r="SUQ773" s="1126"/>
      <c r="SUR773" s="1127"/>
      <c r="SUS773" s="1126"/>
      <c r="SUT773" s="1127"/>
      <c r="SUU773" s="1126"/>
      <c r="SUV773" s="1127"/>
      <c r="SUW773" s="1126"/>
      <c r="SUX773" s="1127"/>
      <c r="SUY773" s="1126"/>
      <c r="SUZ773" s="1127"/>
      <c r="SVA773" s="1126"/>
      <c r="SVB773" s="1127"/>
      <c r="SVC773" s="1126"/>
      <c r="SVD773" s="1127"/>
      <c r="SVE773" s="1126"/>
      <c r="SVF773" s="1127"/>
      <c r="SVG773" s="1126"/>
      <c r="SVH773" s="1127"/>
      <c r="SVI773" s="1126"/>
      <c r="SVJ773" s="1127"/>
      <c r="SVK773" s="1126"/>
      <c r="SVL773" s="1127"/>
      <c r="SVM773" s="1126"/>
      <c r="SVN773" s="1127"/>
      <c r="SVO773" s="1126"/>
      <c r="SVP773" s="1127"/>
      <c r="SVQ773" s="1126"/>
      <c r="SVR773" s="1127"/>
      <c r="SVS773" s="1126"/>
      <c r="SVT773" s="1127"/>
      <c r="SVU773" s="1126"/>
      <c r="SVV773" s="1127"/>
      <c r="SVW773" s="1126"/>
      <c r="SVX773" s="1127"/>
      <c r="SVY773" s="1126"/>
      <c r="SVZ773" s="1127"/>
      <c r="SWA773" s="1126"/>
      <c r="SWB773" s="1127"/>
      <c r="SWC773" s="1126"/>
      <c r="SWD773" s="1127"/>
      <c r="SWE773" s="1126"/>
      <c r="SWF773" s="1127"/>
      <c r="SWG773" s="1126"/>
      <c r="SWH773" s="1127"/>
      <c r="SWI773" s="1126"/>
      <c r="SWJ773" s="1127"/>
      <c r="SWK773" s="1126"/>
      <c r="SWL773" s="1127"/>
      <c r="SWM773" s="1126"/>
      <c r="SWN773" s="1127"/>
      <c r="SWO773" s="1126"/>
      <c r="SWP773" s="1127"/>
      <c r="SWQ773" s="1126"/>
      <c r="SWR773" s="1127"/>
      <c r="SWS773" s="1126"/>
      <c r="SWT773" s="1127"/>
      <c r="SWU773" s="1126"/>
      <c r="SWV773" s="1127"/>
      <c r="SWW773" s="1126"/>
      <c r="SWX773" s="1127"/>
      <c r="SWY773" s="1126"/>
      <c r="SWZ773" s="1127"/>
      <c r="SXA773" s="1126"/>
      <c r="SXB773" s="1127"/>
      <c r="SXC773" s="1126"/>
      <c r="SXD773" s="1127"/>
      <c r="SXE773" s="1126"/>
      <c r="SXF773" s="1127"/>
      <c r="SXG773" s="1126"/>
      <c r="SXH773" s="1127"/>
      <c r="SXI773" s="1126"/>
      <c r="SXJ773" s="1127"/>
      <c r="SXK773" s="1126"/>
      <c r="SXL773" s="1127"/>
      <c r="SXM773" s="1126"/>
      <c r="SXN773" s="1127"/>
      <c r="SXO773" s="1126"/>
      <c r="SXP773" s="1127"/>
      <c r="SXQ773" s="1126"/>
      <c r="SXR773" s="1127"/>
      <c r="SXS773" s="1126"/>
      <c r="SXT773" s="1127"/>
      <c r="SXU773" s="1126"/>
      <c r="SXV773" s="1127"/>
      <c r="SXW773" s="1126"/>
      <c r="SXX773" s="1127"/>
      <c r="SXY773" s="1126"/>
      <c r="SXZ773" s="1127"/>
      <c r="SYA773" s="1126"/>
      <c r="SYB773" s="1127"/>
      <c r="SYC773" s="1126"/>
      <c r="SYD773" s="1127"/>
      <c r="SYE773" s="1126"/>
      <c r="SYF773" s="1127"/>
      <c r="SYG773" s="1126"/>
      <c r="SYH773" s="1127"/>
      <c r="SYI773" s="1126"/>
      <c r="SYJ773" s="1127"/>
      <c r="SYK773" s="1126"/>
      <c r="SYL773" s="1127"/>
      <c r="SYM773" s="1126"/>
      <c r="SYN773" s="1127"/>
      <c r="SYO773" s="1126"/>
      <c r="SYP773" s="1127"/>
      <c r="SYQ773" s="1126"/>
      <c r="SYR773" s="1127"/>
      <c r="SYS773" s="1126"/>
      <c r="SYT773" s="1127"/>
      <c r="SYU773" s="1126"/>
      <c r="SYV773" s="1127"/>
      <c r="SYW773" s="1126"/>
      <c r="SYX773" s="1127"/>
      <c r="SYY773" s="1126"/>
      <c r="SYZ773" s="1127"/>
      <c r="SZA773" s="1126"/>
      <c r="SZB773" s="1127"/>
      <c r="SZC773" s="1126"/>
      <c r="SZD773" s="1127"/>
      <c r="SZE773" s="1126"/>
      <c r="SZF773" s="1127"/>
      <c r="SZG773" s="1126"/>
      <c r="SZH773" s="1127"/>
      <c r="SZI773" s="1126"/>
      <c r="SZJ773" s="1127"/>
      <c r="SZK773" s="1126"/>
      <c r="SZL773" s="1127"/>
      <c r="SZM773" s="1126"/>
      <c r="SZN773" s="1127"/>
      <c r="SZO773" s="1126"/>
      <c r="SZP773" s="1127"/>
      <c r="SZQ773" s="1126"/>
      <c r="SZR773" s="1127"/>
      <c r="SZS773" s="1126"/>
      <c r="SZT773" s="1127"/>
      <c r="SZU773" s="1126"/>
      <c r="SZV773" s="1127"/>
      <c r="SZW773" s="1126"/>
      <c r="SZX773" s="1127"/>
      <c r="SZY773" s="1126"/>
      <c r="SZZ773" s="1127"/>
      <c r="TAA773" s="1126"/>
      <c r="TAB773" s="1127"/>
      <c r="TAC773" s="1126"/>
      <c r="TAD773" s="1127"/>
      <c r="TAE773" s="1126"/>
      <c r="TAF773" s="1127"/>
      <c r="TAG773" s="1126"/>
      <c r="TAH773" s="1127"/>
      <c r="TAI773" s="1126"/>
      <c r="TAJ773" s="1127"/>
      <c r="TAK773" s="1126"/>
      <c r="TAL773" s="1127"/>
      <c r="TAM773" s="1126"/>
      <c r="TAN773" s="1127"/>
      <c r="TAO773" s="1126"/>
      <c r="TAP773" s="1127"/>
      <c r="TAQ773" s="1126"/>
      <c r="TAR773" s="1127"/>
      <c r="TAS773" s="1126"/>
      <c r="TAT773" s="1127"/>
      <c r="TAU773" s="1126"/>
      <c r="TAV773" s="1127"/>
      <c r="TAW773" s="1126"/>
      <c r="TAX773" s="1127"/>
      <c r="TAY773" s="1126"/>
      <c r="TAZ773" s="1127"/>
      <c r="TBA773" s="1126"/>
      <c r="TBB773" s="1127"/>
      <c r="TBC773" s="1126"/>
      <c r="TBD773" s="1127"/>
      <c r="TBE773" s="1126"/>
      <c r="TBF773" s="1127"/>
      <c r="TBG773" s="1126"/>
      <c r="TBH773" s="1127"/>
      <c r="TBI773" s="1126"/>
      <c r="TBJ773" s="1127"/>
      <c r="TBK773" s="1126"/>
      <c r="TBL773" s="1127"/>
      <c r="TBM773" s="1126"/>
      <c r="TBN773" s="1127"/>
      <c r="TBO773" s="1126"/>
      <c r="TBP773" s="1127"/>
      <c r="TBQ773" s="1126"/>
      <c r="TBR773" s="1127"/>
      <c r="TBS773" s="1126"/>
      <c r="TBT773" s="1127"/>
      <c r="TBU773" s="1126"/>
      <c r="TBV773" s="1127"/>
      <c r="TBW773" s="1126"/>
      <c r="TBX773" s="1127"/>
      <c r="TBY773" s="1126"/>
      <c r="TBZ773" s="1127"/>
      <c r="TCA773" s="1126"/>
      <c r="TCB773" s="1127"/>
      <c r="TCC773" s="1126"/>
      <c r="TCD773" s="1127"/>
      <c r="TCE773" s="1126"/>
      <c r="TCF773" s="1127"/>
      <c r="TCG773" s="1126"/>
      <c r="TCH773" s="1127"/>
      <c r="TCI773" s="1126"/>
      <c r="TCJ773" s="1127"/>
      <c r="TCK773" s="1126"/>
      <c r="TCL773" s="1127"/>
      <c r="TCM773" s="1126"/>
      <c r="TCN773" s="1127"/>
      <c r="TCO773" s="1126"/>
      <c r="TCP773" s="1127"/>
      <c r="TCQ773" s="1126"/>
      <c r="TCR773" s="1127"/>
      <c r="TCS773" s="1126"/>
      <c r="TCT773" s="1127"/>
      <c r="TCU773" s="1126"/>
      <c r="TCV773" s="1127"/>
      <c r="TCW773" s="1126"/>
      <c r="TCX773" s="1127"/>
      <c r="TCY773" s="1126"/>
      <c r="TCZ773" s="1127"/>
      <c r="TDA773" s="1126"/>
      <c r="TDB773" s="1127"/>
      <c r="TDC773" s="1126"/>
      <c r="TDD773" s="1127"/>
      <c r="TDE773" s="1126"/>
      <c r="TDF773" s="1127"/>
      <c r="TDG773" s="1126"/>
      <c r="TDH773" s="1127"/>
      <c r="TDI773" s="1126"/>
      <c r="TDJ773" s="1127"/>
      <c r="TDK773" s="1126"/>
      <c r="TDL773" s="1127"/>
      <c r="TDM773" s="1126"/>
      <c r="TDN773" s="1127"/>
      <c r="TDO773" s="1126"/>
      <c r="TDP773" s="1127"/>
      <c r="TDQ773" s="1126"/>
      <c r="TDR773" s="1127"/>
      <c r="TDS773" s="1126"/>
      <c r="TDT773" s="1127"/>
      <c r="TDU773" s="1126"/>
      <c r="TDV773" s="1127"/>
      <c r="TDW773" s="1126"/>
      <c r="TDX773" s="1127"/>
      <c r="TDY773" s="1126"/>
      <c r="TDZ773" s="1127"/>
      <c r="TEA773" s="1126"/>
      <c r="TEB773" s="1127"/>
      <c r="TEC773" s="1126"/>
      <c r="TED773" s="1127"/>
      <c r="TEE773" s="1126"/>
      <c r="TEF773" s="1127"/>
      <c r="TEG773" s="1126"/>
      <c r="TEH773" s="1127"/>
      <c r="TEI773" s="1126"/>
      <c r="TEJ773" s="1127"/>
      <c r="TEK773" s="1126"/>
      <c r="TEL773" s="1127"/>
      <c r="TEM773" s="1126"/>
      <c r="TEN773" s="1127"/>
      <c r="TEO773" s="1126"/>
      <c r="TEP773" s="1127"/>
      <c r="TEQ773" s="1126"/>
      <c r="TER773" s="1127"/>
      <c r="TES773" s="1126"/>
      <c r="TET773" s="1127"/>
      <c r="TEU773" s="1126"/>
      <c r="TEV773" s="1127"/>
      <c r="TEW773" s="1126"/>
      <c r="TEX773" s="1127"/>
      <c r="TEY773" s="1126"/>
      <c r="TEZ773" s="1127"/>
      <c r="TFA773" s="1126"/>
      <c r="TFB773" s="1127"/>
      <c r="TFC773" s="1126"/>
      <c r="TFD773" s="1127"/>
      <c r="TFE773" s="1126"/>
      <c r="TFF773" s="1127"/>
      <c r="TFG773" s="1126"/>
      <c r="TFH773" s="1127"/>
      <c r="TFI773" s="1126"/>
      <c r="TFJ773" s="1127"/>
      <c r="TFK773" s="1126"/>
      <c r="TFL773" s="1127"/>
      <c r="TFM773" s="1126"/>
      <c r="TFN773" s="1127"/>
      <c r="TFO773" s="1126"/>
      <c r="TFP773" s="1127"/>
      <c r="TFQ773" s="1126"/>
      <c r="TFR773" s="1127"/>
      <c r="TFS773" s="1126"/>
      <c r="TFT773" s="1127"/>
      <c r="TFU773" s="1126"/>
      <c r="TFV773" s="1127"/>
      <c r="TFW773" s="1126"/>
      <c r="TFX773" s="1127"/>
      <c r="TFY773" s="1126"/>
      <c r="TFZ773" s="1127"/>
      <c r="TGA773" s="1126"/>
      <c r="TGB773" s="1127"/>
      <c r="TGC773" s="1126"/>
      <c r="TGD773" s="1127"/>
      <c r="TGE773" s="1126"/>
      <c r="TGF773" s="1127"/>
      <c r="TGG773" s="1126"/>
      <c r="TGH773" s="1127"/>
      <c r="TGI773" s="1126"/>
      <c r="TGJ773" s="1127"/>
      <c r="TGK773" s="1126"/>
      <c r="TGL773" s="1127"/>
      <c r="TGM773" s="1126"/>
      <c r="TGN773" s="1127"/>
      <c r="TGO773" s="1126"/>
      <c r="TGP773" s="1127"/>
      <c r="TGQ773" s="1126"/>
      <c r="TGR773" s="1127"/>
      <c r="TGS773" s="1126"/>
      <c r="TGT773" s="1127"/>
      <c r="TGU773" s="1126"/>
      <c r="TGV773" s="1127"/>
      <c r="TGW773" s="1126"/>
      <c r="TGX773" s="1127"/>
      <c r="TGY773" s="1126"/>
      <c r="TGZ773" s="1127"/>
      <c r="THA773" s="1126"/>
      <c r="THB773" s="1127"/>
      <c r="THC773" s="1126"/>
      <c r="THD773" s="1127"/>
      <c r="THE773" s="1126"/>
      <c r="THF773" s="1127"/>
      <c r="THG773" s="1126"/>
      <c r="THH773" s="1127"/>
      <c r="THI773" s="1126"/>
      <c r="THJ773" s="1127"/>
      <c r="THK773" s="1126"/>
      <c r="THL773" s="1127"/>
      <c r="THM773" s="1126"/>
      <c r="THN773" s="1127"/>
      <c r="THO773" s="1126"/>
      <c r="THP773" s="1127"/>
      <c r="THQ773" s="1126"/>
      <c r="THR773" s="1127"/>
      <c r="THS773" s="1126"/>
      <c r="THT773" s="1127"/>
      <c r="THU773" s="1126"/>
      <c r="THV773" s="1127"/>
      <c r="THW773" s="1126"/>
      <c r="THX773" s="1127"/>
      <c r="THY773" s="1126"/>
      <c r="THZ773" s="1127"/>
      <c r="TIA773" s="1126"/>
      <c r="TIB773" s="1127"/>
      <c r="TIC773" s="1126"/>
      <c r="TID773" s="1127"/>
      <c r="TIE773" s="1126"/>
      <c r="TIF773" s="1127"/>
      <c r="TIG773" s="1126"/>
      <c r="TIH773" s="1127"/>
      <c r="TII773" s="1126"/>
      <c r="TIJ773" s="1127"/>
      <c r="TIK773" s="1126"/>
      <c r="TIL773" s="1127"/>
      <c r="TIM773" s="1126"/>
      <c r="TIN773" s="1127"/>
      <c r="TIO773" s="1126"/>
      <c r="TIP773" s="1127"/>
      <c r="TIQ773" s="1126"/>
      <c r="TIR773" s="1127"/>
      <c r="TIS773" s="1126"/>
      <c r="TIT773" s="1127"/>
      <c r="TIU773" s="1126"/>
      <c r="TIV773" s="1127"/>
      <c r="TIW773" s="1126"/>
      <c r="TIX773" s="1127"/>
      <c r="TIY773" s="1126"/>
      <c r="TIZ773" s="1127"/>
      <c r="TJA773" s="1126"/>
      <c r="TJB773" s="1127"/>
      <c r="TJC773" s="1126"/>
      <c r="TJD773" s="1127"/>
      <c r="TJE773" s="1126"/>
      <c r="TJF773" s="1127"/>
      <c r="TJG773" s="1126"/>
      <c r="TJH773" s="1127"/>
      <c r="TJI773" s="1126"/>
      <c r="TJJ773" s="1127"/>
      <c r="TJK773" s="1126"/>
      <c r="TJL773" s="1127"/>
      <c r="TJM773" s="1126"/>
      <c r="TJN773" s="1127"/>
      <c r="TJO773" s="1126"/>
      <c r="TJP773" s="1127"/>
      <c r="TJQ773" s="1126"/>
      <c r="TJR773" s="1127"/>
      <c r="TJS773" s="1126"/>
      <c r="TJT773" s="1127"/>
      <c r="TJU773" s="1126"/>
      <c r="TJV773" s="1127"/>
      <c r="TJW773" s="1126"/>
      <c r="TJX773" s="1127"/>
      <c r="TJY773" s="1126"/>
      <c r="TJZ773" s="1127"/>
      <c r="TKA773" s="1126"/>
      <c r="TKB773" s="1127"/>
      <c r="TKC773" s="1126"/>
      <c r="TKD773" s="1127"/>
      <c r="TKE773" s="1126"/>
      <c r="TKF773" s="1127"/>
      <c r="TKG773" s="1126"/>
      <c r="TKH773" s="1127"/>
      <c r="TKI773" s="1126"/>
      <c r="TKJ773" s="1127"/>
      <c r="TKK773" s="1126"/>
      <c r="TKL773" s="1127"/>
      <c r="TKM773" s="1126"/>
      <c r="TKN773" s="1127"/>
      <c r="TKO773" s="1126"/>
      <c r="TKP773" s="1127"/>
      <c r="TKQ773" s="1126"/>
      <c r="TKR773" s="1127"/>
      <c r="TKS773" s="1126"/>
      <c r="TKT773" s="1127"/>
      <c r="TKU773" s="1126"/>
      <c r="TKV773" s="1127"/>
      <c r="TKW773" s="1126"/>
      <c r="TKX773" s="1127"/>
      <c r="TKY773" s="1126"/>
      <c r="TKZ773" s="1127"/>
      <c r="TLA773" s="1126"/>
      <c r="TLB773" s="1127"/>
      <c r="TLC773" s="1126"/>
      <c r="TLD773" s="1127"/>
      <c r="TLE773" s="1126"/>
      <c r="TLF773" s="1127"/>
      <c r="TLG773" s="1126"/>
      <c r="TLH773" s="1127"/>
      <c r="TLI773" s="1126"/>
      <c r="TLJ773" s="1127"/>
      <c r="TLK773" s="1126"/>
      <c r="TLL773" s="1127"/>
      <c r="TLM773" s="1126"/>
      <c r="TLN773" s="1127"/>
      <c r="TLO773" s="1126"/>
      <c r="TLP773" s="1127"/>
      <c r="TLQ773" s="1126"/>
      <c r="TLR773" s="1127"/>
      <c r="TLS773" s="1126"/>
      <c r="TLT773" s="1127"/>
      <c r="TLU773" s="1126"/>
      <c r="TLV773" s="1127"/>
      <c r="TLW773" s="1126"/>
      <c r="TLX773" s="1127"/>
      <c r="TLY773" s="1126"/>
      <c r="TLZ773" s="1127"/>
      <c r="TMA773" s="1126"/>
      <c r="TMB773" s="1127"/>
      <c r="TMC773" s="1126"/>
      <c r="TMD773" s="1127"/>
      <c r="TME773" s="1126"/>
      <c r="TMF773" s="1127"/>
      <c r="TMG773" s="1126"/>
      <c r="TMH773" s="1127"/>
      <c r="TMI773" s="1126"/>
      <c r="TMJ773" s="1127"/>
      <c r="TMK773" s="1126"/>
      <c r="TML773" s="1127"/>
      <c r="TMM773" s="1126"/>
      <c r="TMN773" s="1127"/>
      <c r="TMO773" s="1126"/>
      <c r="TMP773" s="1127"/>
      <c r="TMQ773" s="1126"/>
      <c r="TMR773" s="1127"/>
      <c r="TMS773" s="1126"/>
      <c r="TMT773" s="1127"/>
      <c r="TMU773" s="1126"/>
      <c r="TMV773" s="1127"/>
      <c r="TMW773" s="1126"/>
      <c r="TMX773" s="1127"/>
      <c r="TMY773" s="1126"/>
      <c r="TMZ773" s="1127"/>
      <c r="TNA773" s="1126"/>
      <c r="TNB773" s="1127"/>
      <c r="TNC773" s="1126"/>
      <c r="TND773" s="1127"/>
      <c r="TNE773" s="1126"/>
      <c r="TNF773" s="1127"/>
      <c r="TNG773" s="1126"/>
      <c r="TNH773" s="1127"/>
      <c r="TNI773" s="1126"/>
      <c r="TNJ773" s="1127"/>
      <c r="TNK773" s="1126"/>
      <c r="TNL773" s="1127"/>
      <c r="TNM773" s="1126"/>
      <c r="TNN773" s="1127"/>
      <c r="TNO773" s="1126"/>
      <c r="TNP773" s="1127"/>
      <c r="TNQ773" s="1126"/>
      <c r="TNR773" s="1127"/>
      <c r="TNS773" s="1126"/>
      <c r="TNT773" s="1127"/>
      <c r="TNU773" s="1126"/>
      <c r="TNV773" s="1127"/>
      <c r="TNW773" s="1126"/>
      <c r="TNX773" s="1127"/>
      <c r="TNY773" s="1126"/>
      <c r="TNZ773" s="1127"/>
      <c r="TOA773" s="1126"/>
      <c r="TOB773" s="1127"/>
      <c r="TOC773" s="1126"/>
      <c r="TOD773" s="1127"/>
      <c r="TOE773" s="1126"/>
      <c r="TOF773" s="1127"/>
      <c r="TOG773" s="1126"/>
      <c r="TOH773" s="1127"/>
      <c r="TOI773" s="1126"/>
      <c r="TOJ773" s="1127"/>
      <c r="TOK773" s="1126"/>
      <c r="TOL773" s="1127"/>
      <c r="TOM773" s="1126"/>
      <c r="TON773" s="1127"/>
      <c r="TOO773" s="1126"/>
      <c r="TOP773" s="1127"/>
      <c r="TOQ773" s="1126"/>
      <c r="TOR773" s="1127"/>
      <c r="TOS773" s="1126"/>
      <c r="TOT773" s="1127"/>
      <c r="TOU773" s="1126"/>
      <c r="TOV773" s="1127"/>
      <c r="TOW773" s="1126"/>
      <c r="TOX773" s="1127"/>
      <c r="TOY773" s="1126"/>
      <c r="TOZ773" s="1127"/>
      <c r="TPA773" s="1126"/>
      <c r="TPB773" s="1127"/>
      <c r="TPC773" s="1126"/>
      <c r="TPD773" s="1127"/>
      <c r="TPE773" s="1126"/>
      <c r="TPF773" s="1127"/>
      <c r="TPG773" s="1126"/>
      <c r="TPH773" s="1127"/>
      <c r="TPI773" s="1126"/>
      <c r="TPJ773" s="1127"/>
      <c r="TPK773" s="1126"/>
      <c r="TPL773" s="1127"/>
      <c r="TPM773" s="1126"/>
      <c r="TPN773" s="1127"/>
      <c r="TPO773" s="1126"/>
      <c r="TPP773" s="1127"/>
      <c r="TPQ773" s="1126"/>
      <c r="TPR773" s="1127"/>
      <c r="TPS773" s="1126"/>
      <c r="TPT773" s="1127"/>
      <c r="TPU773" s="1126"/>
      <c r="TPV773" s="1127"/>
      <c r="TPW773" s="1126"/>
      <c r="TPX773" s="1127"/>
      <c r="TPY773" s="1126"/>
      <c r="TPZ773" s="1127"/>
      <c r="TQA773" s="1126"/>
      <c r="TQB773" s="1127"/>
      <c r="TQC773" s="1126"/>
      <c r="TQD773" s="1127"/>
      <c r="TQE773" s="1126"/>
      <c r="TQF773" s="1127"/>
      <c r="TQG773" s="1126"/>
      <c r="TQH773" s="1127"/>
      <c r="TQI773" s="1126"/>
      <c r="TQJ773" s="1127"/>
      <c r="TQK773" s="1126"/>
      <c r="TQL773" s="1127"/>
      <c r="TQM773" s="1126"/>
      <c r="TQN773" s="1127"/>
      <c r="TQO773" s="1126"/>
      <c r="TQP773" s="1127"/>
      <c r="TQQ773" s="1126"/>
      <c r="TQR773" s="1127"/>
      <c r="TQS773" s="1126"/>
      <c r="TQT773" s="1127"/>
      <c r="TQU773" s="1126"/>
      <c r="TQV773" s="1127"/>
      <c r="TQW773" s="1126"/>
      <c r="TQX773" s="1127"/>
      <c r="TQY773" s="1126"/>
      <c r="TQZ773" s="1127"/>
      <c r="TRA773" s="1126"/>
      <c r="TRB773" s="1127"/>
      <c r="TRC773" s="1126"/>
      <c r="TRD773" s="1127"/>
      <c r="TRE773" s="1126"/>
      <c r="TRF773" s="1127"/>
      <c r="TRG773" s="1126"/>
      <c r="TRH773" s="1127"/>
      <c r="TRI773" s="1126"/>
      <c r="TRJ773" s="1127"/>
      <c r="TRK773" s="1126"/>
      <c r="TRL773" s="1127"/>
      <c r="TRM773" s="1126"/>
      <c r="TRN773" s="1127"/>
      <c r="TRO773" s="1126"/>
      <c r="TRP773" s="1127"/>
      <c r="TRQ773" s="1126"/>
      <c r="TRR773" s="1127"/>
      <c r="TRS773" s="1126"/>
      <c r="TRT773" s="1127"/>
      <c r="TRU773" s="1126"/>
      <c r="TRV773" s="1127"/>
      <c r="TRW773" s="1126"/>
      <c r="TRX773" s="1127"/>
      <c r="TRY773" s="1126"/>
      <c r="TRZ773" s="1127"/>
      <c r="TSA773" s="1126"/>
      <c r="TSB773" s="1127"/>
      <c r="TSC773" s="1126"/>
      <c r="TSD773" s="1127"/>
      <c r="TSE773" s="1126"/>
      <c r="TSF773" s="1127"/>
      <c r="TSG773" s="1126"/>
      <c r="TSH773" s="1127"/>
      <c r="TSI773" s="1126"/>
      <c r="TSJ773" s="1127"/>
      <c r="TSK773" s="1126"/>
      <c r="TSL773" s="1127"/>
      <c r="TSM773" s="1126"/>
      <c r="TSN773" s="1127"/>
      <c r="TSO773" s="1126"/>
      <c r="TSP773" s="1127"/>
      <c r="TSQ773" s="1126"/>
      <c r="TSR773" s="1127"/>
      <c r="TSS773" s="1126"/>
      <c r="TST773" s="1127"/>
      <c r="TSU773" s="1126"/>
      <c r="TSV773" s="1127"/>
      <c r="TSW773" s="1126"/>
      <c r="TSX773" s="1127"/>
      <c r="TSY773" s="1126"/>
      <c r="TSZ773" s="1127"/>
      <c r="TTA773" s="1126"/>
      <c r="TTB773" s="1127"/>
      <c r="TTC773" s="1126"/>
      <c r="TTD773" s="1127"/>
      <c r="TTE773" s="1126"/>
      <c r="TTF773" s="1127"/>
      <c r="TTG773" s="1126"/>
      <c r="TTH773" s="1127"/>
      <c r="TTI773" s="1126"/>
      <c r="TTJ773" s="1127"/>
      <c r="TTK773" s="1126"/>
      <c r="TTL773" s="1127"/>
      <c r="TTM773" s="1126"/>
      <c r="TTN773" s="1127"/>
      <c r="TTO773" s="1126"/>
      <c r="TTP773" s="1127"/>
      <c r="TTQ773" s="1126"/>
      <c r="TTR773" s="1127"/>
      <c r="TTS773" s="1126"/>
      <c r="TTT773" s="1127"/>
      <c r="TTU773" s="1126"/>
      <c r="TTV773" s="1127"/>
      <c r="TTW773" s="1126"/>
      <c r="TTX773" s="1127"/>
      <c r="TTY773" s="1126"/>
      <c r="TTZ773" s="1127"/>
      <c r="TUA773" s="1126"/>
      <c r="TUB773" s="1127"/>
      <c r="TUC773" s="1126"/>
      <c r="TUD773" s="1127"/>
      <c r="TUE773" s="1126"/>
      <c r="TUF773" s="1127"/>
      <c r="TUG773" s="1126"/>
      <c r="TUH773" s="1127"/>
      <c r="TUI773" s="1126"/>
      <c r="TUJ773" s="1127"/>
      <c r="TUK773" s="1126"/>
      <c r="TUL773" s="1127"/>
      <c r="TUM773" s="1126"/>
      <c r="TUN773" s="1127"/>
      <c r="TUO773" s="1126"/>
      <c r="TUP773" s="1127"/>
      <c r="TUQ773" s="1126"/>
      <c r="TUR773" s="1127"/>
      <c r="TUS773" s="1126"/>
      <c r="TUT773" s="1127"/>
      <c r="TUU773" s="1126"/>
      <c r="TUV773" s="1127"/>
      <c r="TUW773" s="1126"/>
      <c r="TUX773" s="1127"/>
      <c r="TUY773" s="1126"/>
      <c r="TUZ773" s="1127"/>
      <c r="TVA773" s="1126"/>
      <c r="TVB773" s="1127"/>
      <c r="TVC773" s="1126"/>
      <c r="TVD773" s="1127"/>
      <c r="TVE773" s="1126"/>
      <c r="TVF773" s="1127"/>
      <c r="TVG773" s="1126"/>
      <c r="TVH773" s="1127"/>
      <c r="TVI773" s="1126"/>
      <c r="TVJ773" s="1127"/>
      <c r="TVK773" s="1126"/>
      <c r="TVL773" s="1127"/>
      <c r="TVM773" s="1126"/>
      <c r="TVN773" s="1127"/>
      <c r="TVO773" s="1126"/>
      <c r="TVP773" s="1127"/>
      <c r="TVQ773" s="1126"/>
      <c r="TVR773" s="1127"/>
      <c r="TVS773" s="1126"/>
      <c r="TVT773" s="1127"/>
      <c r="TVU773" s="1126"/>
      <c r="TVV773" s="1127"/>
      <c r="TVW773" s="1126"/>
      <c r="TVX773" s="1127"/>
      <c r="TVY773" s="1126"/>
      <c r="TVZ773" s="1127"/>
      <c r="TWA773" s="1126"/>
      <c r="TWB773" s="1127"/>
      <c r="TWC773" s="1126"/>
      <c r="TWD773" s="1127"/>
      <c r="TWE773" s="1126"/>
      <c r="TWF773" s="1127"/>
      <c r="TWG773" s="1126"/>
      <c r="TWH773" s="1127"/>
      <c r="TWI773" s="1126"/>
      <c r="TWJ773" s="1127"/>
      <c r="TWK773" s="1126"/>
      <c r="TWL773" s="1127"/>
      <c r="TWM773" s="1126"/>
      <c r="TWN773" s="1127"/>
      <c r="TWO773" s="1126"/>
      <c r="TWP773" s="1127"/>
      <c r="TWQ773" s="1126"/>
      <c r="TWR773" s="1127"/>
      <c r="TWS773" s="1126"/>
      <c r="TWT773" s="1127"/>
      <c r="TWU773" s="1126"/>
      <c r="TWV773" s="1127"/>
      <c r="TWW773" s="1126"/>
      <c r="TWX773" s="1127"/>
      <c r="TWY773" s="1126"/>
      <c r="TWZ773" s="1127"/>
      <c r="TXA773" s="1126"/>
      <c r="TXB773" s="1127"/>
      <c r="TXC773" s="1126"/>
      <c r="TXD773" s="1127"/>
      <c r="TXE773" s="1126"/>
      <c r="TXF773" s="1127"/>
      <c r="TXG773" s="1126"/>
      <c r="TXH773" s="1127"/>
      <c r="TXI773" s="1126"/>
      <c r="TXJ773" s="1127"/>
      <c r="TXK773" s="1126"/>
      <c r="TXL773" s="1127"/>
      <c r="TXM773" s="1126"/>
      <c r="TXN773" s="1127"/>
      <c r="TXO773" s="1126"/>
      <c r="TXP773" s="1127"/>
      <c r="TXQ773" s="1126"/>
      <c r="TXR773" s="1127"/>
      <c r="TXS773" s="1126"/>
      <c r="TXT773" s="1127"/>
      <c r="TXU773" s="1126"/>
      <c r="TXV773" s="1127"/>
      <c r="TXW773" s="1126"/>
      <c r="TXX773" s="1127"/>
      <c r="TXY773" s="1126"/>
      <c r="TXZ773" s="1127"/>
      <c r="TYA773" s="1126"/>
      <c r="TYB773" s="1127"/>
      <c r="TYC773" s="1126"/>
      <c r="TYD773" s="1127"/>
      <c r="TYE773" s="1126"/>
      <c r="TYF773" s="1127"/>
      <c r="TYG773" s="1126"/>
      <c r="TYH773" s="1127"/>
      <c r="TYI773" s="1126"/>
      <c r="TYJ773" s="1127"/>
      <c r="TYK773" s="1126"/>
      <c r="TYL773" s="1127"/>
      <c r="TYM773" s="1126"/>
      <c r="TYN773" s="1127"/>
      <c r="TYO773" s="1126"/>
      <c r="TYP773" s="1127"/>
      <c r="TYQ773" s="1126"/>
      <c r="TYR773" s="1127"/>
      <c r="TYS773" s="1126"/>
      <c r="TYT773" s="1127"/>
      <c r="TYU773" s="1126"/>
      <c r="TYV773" s="1127"/>
      <c r="TYW773" s="1126"/>
      <c r="TYX773" s="1127"/>
      <c r="TYY773" s="1126"/>
      <c r="TYZ773" s="1127"/>
      <c r="TZA773" s="1126"/>
      <c r="TZB773" s="1127"/>
      <c r="TZC773" s="1126"/>
      <c r="TZD773" s="1127"/>
      <c r="TZE773" s="1126"/>
      <c r="TZF773" s="1127"/>
      <c r="TZG773" s="1126"/>
      <c r="TZH773" s="1127"/>
      <c r="TZI773" s="1126"/>
      <c r="TZJ773" s="1127"/>
      <c r="TZK773" s="1126"/>
      <c r="TZL773" s="1127"/>
      <c r="TZM773" s="1126"/>
      <c r="TZN773" s="1127"/>
      <c r="TZO773" s="1126"/>
      <c r="TZP773" s="1127"/>
      <c r="TZQ773" s="1126"/>
      <c r="TZR773" s="1127"/>
      <c r="TZS773" s="1126"/>
      <c r="TZT773" s="1127"/>
      <c r="TZU773" s="1126"/>
      <c r="TZV773" s="1127"/>
      <c r="TZW773" s="1126"/>
      <c r="TZX773" s="1127"/>
      <c r="TZY773" s="1126"/>
      <c r="TZZ773" s="1127"/>
      <c r="UAA773" s="1126"/>
      <c r="UAB773" s="1127"/>
      <c r="UAC773" s="1126"/>
      <c r="UAD773" s="1127"/>
      <c r="UAE773" s="1126"/>
      <c r="UAF773" s="1127"/>
      <c r="UAG773" s="1126"/>
      <c r="UAH773" s="1127"/>
      <c r="UAI773" s="1126"/>
      <c r="UAJ773" s="1127"/>
      <c r="UAK773" s="1126"/>
      <c r="UAL773" s="1127"/>
      <c r="UAM773" s="1126"/>
      <c r="UAN773" s="1127"/>
      <c r="UAO773" s="1126"/>
      <c r="UAP773" s="1127"/>
      <c r="UAQ773" s="1126"/>
      <c r="UAR773" s="1127"/>
      <c r="UAS773" s="1126"/>
      <c r="UAT773" s="1127"/>
      <c r="UAU773" s="1126"/>
      <c r="UAV773" s="1127"/>
      <c r="UAW773" s="1126"/>
      <c r="UAX773" s="1127"/>
      <c r="UAY773" s="1126"/>
      <c r="UAZ773" s="1127"/>
      <c r="UBA773" s="1126"/>
      <c r="UBB773" s="1127"/>
      <c r="UBC773" s="1126"/>
      <c r="UBD773" s="1127"/>
      <c r="UBE773" s="1126"/>
      <c r="UBF773" s="1127"/>
      <c r="UBG773" s="1126"/>
      <c r="UBH773" s="1127"/>
      <c r="UBI773" s="1126"/>
      <c r="UBJ773" s="1127"/>
      <c r="UBK773" s="1126"/>
      <c r="UBL773" s="1127"/>
      <c r="UBM773" s="1126"/>
      <c r="UBN773" s="1127"/>
      <c r="UBO773" s="1126"/>
      <c r="UBP773" s="1127"/>
      <c r="UBQ773" s="1126"/>
      <c r="UBR773" s="1127"/>
      <c r="UBS773" s="1126"/>
      <c r="UBT773" s="1127"/>
      <c r="UBU773" s="1126"/>
      <c r="UBV773" s="1127"/>
      <c r="UBW773" s="1126"/>
      <c r="UBX773" s="1127"/>
      <c r="UBY773" s="1126"/>
      <c r="UBZ773" s="1127"/>
      <c r="UCA773" s="1126"/>
      <c r="UCB773" s="1127"/>
      <c r="UCC773" s="1126"/>
      <c r="UCD773" s="1127"/>
      <c r="UCE773" s="1126"/>
      <c r="UCF773" s="1127"/>
      <c r="UCG773" s="1126"/>
      <c r="UCH773" s="1127"/>
      <c r="UCI773" s="1126"/>
      <c r="UCJ773" s="1127"/>
      <c r="UCK773" s="1126"/>
      <c r="UCL773" s="1127"/>
      <c r="UCM773" s="1126"/>
      <c r="UCN773" s="1127"/>
      <c r="UCO773" s="1126"/>
      <c r="UCP773" s="1127"/>
      <c r="UCQ773" s="1126"/>
      <c r="UCR773" s="1127"/>
      <c r="UCS773" s="1126"/>
      <c r="UCT773" s="1127"/>
      <c r="UCU773" s="1126"/>
      <c r="UCV773" s="1127"/>
      <c r="UCW773" s="1126"/>
      <c r="UCX773" s="1127"/>
      <c r="UCY773" s="1126"/>
      <c r="UCZ773" s="1127"/>
      <c r="UDA773" s="1126"/>
      <c r="UDB773" s="1127"/>
      <c r="UDC773" s="1126"/>
      <c r="UDD773" s="1127"/>
      <c r="UDE773" s="1126"/>
      <c r="UDF773" s="1127"/>
      <c r="UDG773" s="1126"/>
      <c r="UDH773" s="1127"/>
      <c r="UDI773" s="1126"/>
      <c r="UDJ773" s="1127"/>
      <c r="UDK773" s="1126"/>
      <c r="UDL773" s="1127"/>
      <c r="UDM773" s="1126"/>
      <c r="UDN773" s="1127"/>
      <c r="UDO773" s="1126"/>
      <c r="UDP773" s="1127"/>
      <c r="UDQ773" s="1126"/>
      <c r="UDR773" s="1127"/>
      <c r="UDS773" s="1126"/>
      <c r="UDT773" s="1127"/>
      <c r="UDU773" s="1126"/>
      <c r="UDV773" s="1127"/>
      <c r="UDW773" s="1126"/>
      <c r="UDX773" s="1127"/>
      <c r="UDY773" s="1126"/>
      <c r="UDZ773" s="1127"/>
      <c r="UEA773" s="1126"/>
      <c r="UEB773" s="1127"/>
      <c r="UEC773" s="1126"/>
      <c r="UED773" s="1127"/>
      <c r="UEE773" s="1126"/>
      <c r="UEF773" s="1127"/>
      <c r="UEG773" s="1126"/>
      <c r="UEH773" s="1127"/>
      <c r="UEI773" s="1126"/>
      <c r="UEJ773" s="1127"/>
      <c r="UEK773" s="1126"/>
      <c r="UEL773" s="1127"/>
      <c r="UEM773" s="1126"/>
      <c r="UEN773" s="1127"/>
      <c r="UEO773" s="1126"/>
      <c r="UEP773" s="1127"/>
      <c r="UEQ773" s="1126"/>
      <c r="UER773" s="1127"/>
      <c r="UES773" s="1126"/>
      <c r="UET773" s="1127"/>
      <c r="UEU773" s="1126"/>
      <c r="UEV773" s="1127"/>
      <c r="UEW773" s="1126"/>
      <c r="UEX773" s="1127"/>
      <c r="UEY773" s="1126"/>
      <c r="UEZ773" s="1127"/>
      <c r="UFA773" s="1126"/>
      <c r="UFB773" s="1127"/>
      <c r="UFC773" s="1126"/>
      <c r="UFD773" s="1127"/>
      <c r="UFE773" s="1126"/>
      <c r="UFF773" s="1127"/>
      <c r="UFG773" s="1126"/>
      <c r="UFH773" s="1127"/>
      <c r="UFI773" s="1126"/>
      <c r="UFJ773" s="1127"/>
      <c r="UFK773" s="1126"/>
      <c r="UFL773" s="1127"/>
      <c r="UFM773" s="1126"/>
      <c r="UFN773" s="1127"/>
      <c r="UFO773" s="1126"/>
      <c r="UFP773" s="1127"/>
      <c r="UFQ773" s="1126"/>
      <c r="UFR773" s="1127"/>
      <c r="UFS773" s="1126"/>
      <c r="UFT773" s="1127"/>
      <c r="UFU773" s="1126"/>
      <c r="UFV773" s="1127"/>
      <c r="UFW773" s="1126"/>
      <c r="UFX773" s="1127"/>
      <c r="UFY773" s="1126"/>
      <c r="UFZ773" s="1127"/>
      <c r="UGA773" s="1126"/>
      <c r="UGB773" s="1127"/>
      <c r="UGC773" s="1126"/>
      <c r="UGD773" s="1127"/>
      <c r="UGE773" s="1126"/>
      <c r="UGF773" s="1127"/>
      <c r="UGG773" s="1126"/>
      <c r="UGH773" s="1127"/>
      <c r="UGI773" s="1126"/>
      <c r="UGJ773" s="1127"/>
      <c r="UGK773" s="1126"/>
      <c r="UGL773" s="1127"/>
      <c r="UGM773" s="1126"/>
      <c r="UGN773" s="1127"/>
      <c r="UGO773" s="1126"/>
      <c r="UGP773" s="1127"/>
      <c r="UGQ773" s="1126"/>
      <c r="UGR773" s="1127"/>
      <c r="UGS773" s="1126"/>
      <c r="UGT773" s="1127"/>
      <c r="UGU773" s="1126"/>
      <c r="UGV773" s="1127"/>
      <c r="UGW773" s="1126"/>
      <c r="UGX773" s="1127"/>
      <c r="UGY773" s="1126"/>
      <c r="UGZ773" s="1127"/>
      <c r="UHA773" s="1126"/>
      <c r="UHB773" s="1127"/>
      <c r="UHC773" s="1126"/>
      <c r="UHD773" s="1127"/>
      <c r="UHE773" s="1126"/>
      <c r="UHF773" s="1127"/>
      <c r="UHG773" s="1126"/>
      <c r="UHH773" s="1127"/>
      <c r="UHI773" s="1126"/>
      <c r="UHJ773" s="1127"/>
      <c r="UHK773" s="1126"/>
      <c r="UHL773" s="1127"/>
      <c r="UHM773" s="1126"/>
      <c r="UHN773" s="1127"/>
      <c r="UHO773" s="1126"/>
      <c r="UHP773" s="1127"/>
      <c r="UHQ773" s="1126"/>
      <c r="UHR773" s="1127"/>
      <c r="UHS773" s="1126"/>
      <c r="UHT773" s="1127"/>
      <c r="UHU773" s="1126"/>
      <c r="UHV773" s="1127"/>
      <c r="UHW773" s="1126"/>
      <c r="UHX773" s="1127"/>
      <c r="UHY773" s="1126"/>
      <c r="UHZ773" s="1127"/>
      <c r="UIA773" s="1126"/>
      <c r="UIB773" s="1127"/>
      <c r="UIC773" s="1126"/>
      <c r="UID773" s="1127"/>
      <c r="UIE773" s="1126"/>
      <c r="UIF773" s="1127"/>
      <c r="UIG773" s="1126"/>
      <c r="UIH773" s="1127"/>
      <c r="UII773" s="1126"/>
      <c r="UIJ773" s="1127"/>
      <c r="UIK773" s="1126"/>
      <c r="UIL773" s="1127"/>
      <c r="UIM773" s="1126"/>
      <c r="UIN773" s="1127"/>
      <c r="UIO773" s="1126"/>
      <c r="UIP773" s="1127"/>
      <c r="UIQ773" s="1126"/>
      <c r="UIR773" s="1127"/>
      <c r="UIS773" s="1126"/>
      <c r="UIT773" s="1127"/>
      <c r="UIU773" s="1126"/>
      <c r="UIV773" s="1127"/>
      <c r="UIW773" s="1126"/>
      <c r="UIX773" s="1127"/>
      <c r="UIY773" s="1126"/>
      <c r="UIZ773" s="1127"/>
      <c r="UJA773" s="1126"/>
      <c r="UJB773" s="1127"/>
      <c r="UJC773" s="1126"/>
      <c r="UJD773" s="1127"/>
      <c r="UJE773" s="1126"/>
      <c r="UJF773" s="1127"/>
      <c r="UJG773" s="1126"/>
      <c r="UJH773" s="1127"/>
      <c r="UJI773" s="1126"/>
      <c r="UJJ773" s="1127"/>
      <c r="UJK773" s="1126"/>
      <c r="UJL773" s="1127"/>
      <c r="UJM773" s="1126"/>
      <c r="UJN773" s="1127"/>
      <c r="UJO773" s="1126"/>
      <c r="UJP773" s="1127"/>
      <c r="UJQ773" s="1126"/>
      <c r="UJR773" s="1127"/>
      <c r="UJS773" s="1126"/>
      <c r="UJT773" s="1127"/>
      <c r="UJU773" s="1126"/>
      <c r="UJV773" s="1127"/>
      <c r="UJW773" s="1126"/>
      <c r="UJX773" s="1127"/>
      <c r="UJY773" s="1126"/>
      <c r="UJZ773" s="1127"/>
      <c r="UKA773" s="1126"/>
      <c r="UKB773" s="1127"/>
      <c r="UKC773" s="1126"/>
      <c r="UKD773" s="1127"/>
      <c r="UKE773" s="1126"/>
      <c r="UKF773" s="1127"/>
      <c r="UKG773" s="1126"/>
      <c r="UKH773" s="1127"/>
      <c r="UKI773" s="1126"/>
      <c r="UKJ773" s="1127"/>
      <c r="UKK773" s="1126"/>
      <c r="UKL773" s="1127"/>
      <c r="UKM773" s="1126"/>
      <c r="UKN773" s="1127"/>
      <c r="UKO773" s="1126"/>
      <c r="UKP773" s="1127"/>
      <c r="UKQ773" s="1126"/>
      <c r="UKR773" s="1127"/>
      <c r="UKS773" s="1126"/>
      <c r="UKT773" s="1127"/>
      <c r="UKU773" s="1126"/>
      <c r="UKV773" s="1127"/>
      <c r="UKW773" s="1126"/>
      <c r="UKX773" s="1127"/>
      <c r="UKY773" s="1126"/>
      <c r="UKZ773" s="1127"/>
      <c r="ULA773" s="1126"/>
      <c r="ULB773" s="1127"/>
      <c r="ULC773" s="1126"/>
      <c r="ULD773" s="1127"/>
      <c r="ULE773" s="1126"/>
      <c r="ULF773" s="1127"/>
      <c r="ULG773" s="1126"/>
      <c r="ULH773" s="1127"/>
      <c r="ULI773" s="1126"/>
      <c r="ULJ773" s="1127"/>
      <c r="ULK773" s="1126"/>
      <c r="ULL773" s="1127"/>
      <c r="ULM773" s="1126"/>
      <c r="ULN773" s="1127"/>
      <c r="ULO773" s="1126"/>
      <c r="ULP773" s="1127"/>
      <c r="ULQ773" s="1126"/>
      <c r="ULR773" s="1127"/>
      <c r="ULS773" s="1126"/>
      <c r="ULT773" s="1127"/>
      <c r="ULU773" s="1126"/>
      <c r="ULV773" s="1127"/>
      <c r="ULW773" s="1126"/>
      <c r="ULX773" s="1127"/>
      <c r="ULY773" s="1126"/>
      <c r="ULZ773" s="1127"/>
      <c r="UMA773" s="1126"/>
      <c r="UMB773" s="1127"/>
      <c r="UMC773" s="1126"/>
      <c r="UMD773" s="1127"/>
      <c r="UME773" s="1126"/>
      <c r="UMF773" s="1127"/>
      <c r="UMG773" s="1126"/>
      <c r="UMH773" s="1127"/>
      <c r="UMI773" s="1126"/>
      <c r="UMJ773" s="1127"/>
      <c r="UMK773" s="1126"/>
      <c r="UML773" s="1127"/>
      <c r="UMM773" s="1126"/>
      <c r="UMN773" s="1127"/>
      <c r="UMO773" s="1126"/>
      <c r="UMP773" s="1127"/>
      <c r="UMQ773" s="1126"/>
      <c r="UMR773" s="1127"/>
      <c r="UMS773" s="1126"/>
      <c r="UMT773" s="1127"/>
      <c r="UMU773" s="1126"/>
      <c r="UMV773" s="1127"/>
      <c r="UMW773" s="1126"/>
      <c r="UMX773" s="1127"/>
      <c r="UMY773" s="1126"/>
      <c r="UMZ773" s="1127"/>
      <c r="UNA773" s="1126"/>
      <c r="UNB773" s="1127"/>
      <c r="UNC773" s="1126"/>
      <c r="UND773" s="1127"/>
      <c r="UNE773" s="1126"/>
      <c r="UNF773" s="1127"/>
      <c r="UNG773" s="1126"/>
      <c r="UNH773" s="1127"/>
      <c r="UNI773" s="1126"/>
      <c r="UNJ773" s="1127"/>
      <c r="UNK773" s="1126"/>
      <c r="UNL773" s="1127"/>
      <c r="UNM773" s="1126"/>
      <c r="UNN773" s="1127"/>
      <c r="UNO773" s="1126"/>
      <c r="UNP773" s="1127"/>
      <c r="UNQ773" s="1126"/>
      <c r="UNR773" s="1127"/>
      <c r="UNS773" s="1126"/>
      <c r="UNT773" s="1127"/>
      <c r="UNU773" s="1126"/>
      <c r="UNV773" s="1127"/>
      <c r="UNW773" s="1126"/>
      <c r="UNX773" s="1127"/>
      <c r="UNY773" s="1126"/>
      <c r="UNZ773" s="1127"/>
      <c r="UOA773" s="1126"/>
      <c r="UOB773" s="1127"/>
      <c r="UOC773" s="1126"/>
      <c r="UOD773" s="1127"/>
      <c r="UOE773" s="1126"/>
      <c r="UOF773" s="1127"/>
      <c r="UOG773" s="1126"/>
      <c r="UOH773" s="1127"/>
      <c r="UOI773" s="1126"/>
      <c r="UOJ773" s="1127"/>
      <c r="UOK773" s="1126"/>
      <c r="UOL773" s="1127"/>
      <c r="UOM773" s="1126"/>
      <c r="UON773" s="1127"/>
      <c r="UOO773" s="1126"/>
      <c r="UOP773" s="1127"/>
      <c r="UOQ773" s="1126"/>
      <c r="UOR773" s="1127"/>
      <c r="UOS773" s="1126"/>
      <c r="UOT773" s="1127"/>
      <c r="UOU773" s="1126"/>
      <c r="UOV773" s="1127"/>
      <c r="UOW773" s="1126"/>
      <c r="UOX773" s="1127"/>
      <c r="UOY773" s="1126"/>
      <c r="UOZ773" s="1127"/>
      <c r="UPA773" s="1126"/>
      <c r="UPB773" s="1127"/>
      <c r="UPC773" s="1126"/>
      <c r="UPD773" s="1127"/>
      <c r="UPE773" s="1126"/>
      <c r="UPF773" s="1127"/>
      <c r="UPG773" s="1126"/>
      <c r="UPH773" s="1127"/>
      <c r="UPI773" s="1126"/>
      <c r="UPJ773" s="1127"/>
      <c r="UPK773" s="1126"/>
      <c r="UPL773" s="1127"/>
      <c r="UPM773" s="1126"/>
      <c r="UPN773" s="1127"/>
      <c r="UPO773" s="1126"/>
      <c r="UPP773" s="1127"/>
      <c r="UPQ773" s="1126"/>
      <c r="UPR773" s="1127"/>
      <c r="UPS773" s="1126"/>
      <c r="UPT773" s="1127"/>
      <c r="UPU773" s="1126"/>
      <c r="UPV773" s="1127"/>
      <c r="UPW773" s="1126"/>
      <c r="UPX773" s="1127"/>
      <c r="UPY773" s="1126"/>
      <c r="UPZ773" s="1127"/>
      <c r="UQA773" s="1126"/>
      <c r="UQB773" s="1127"/>
      <c r="UQC773" s="1126"/>
      <c r="UQD773" s="1127"/>
      <c r="UQE773" s="1126"/>
      <c r="UQF773" s="1127"/>
      <c r="UQG773" s="1126"/>
      <c r="UQH773" s="1127"/>
      <c r="UQI773" s="1126"/>
      <c r="UQJ773" s="1127"/>
      <c r="UQK773" s="1126"/>
      <c r="UQL773" s="1127"/>
      <c r="UQM773" s="1126"/>
      <c r="UQN773" s="1127"/>
      <c r="UQO773" s="1126"/>
      <c r="UQP773" s="1127"/>
      <c r="UQQ773" s="1126"/>
      <c r="UQR773" s="1127"/>
      <c r="UQS773" s="1126"/>
      <c r="UQT773" s="1127"/>
      <c r="UQU773" s="1126"/>
      <c r="UQV773" s="1127"/>
      <c r="UQW773" s="1126"/>
      <c r="UQX773" s="1127"/>
      <c r="UQY773" s="1126"/>
      <c r="UQZ773" s="1127"/>
      <c r="URA773" s="1126"/>
      <c r="URB773" s="1127"/>
      <c r="URC773" s="1126"/>
      <c r="URD773" s="1127"/>
      <c r="URE773" s="1126"/>
      <c r="URF773" s="1127"/>
      <c r="URG773" s="1126"/>
      <c r="URH773" s="1127"/>
      <c r="URI773" s="1126"/>
      <c r="URJ773" s="1127"/>
      <c r="URK773" s="1126"/>
      <c r="URL773" s="1127"/>
      <c r="URM773" s="1126"/>
      <c r="URN773" s="1127"/>
      <c r="URO773" s="1126"/>
      <c r="URP773" s="1127"/>
      <c r="URQ773" s="1126"/>
      <c r="URR773" s="1127"/>
      <c r="URS773" s="1126"/>
      <c r="URT773" s="1127"/>
      <c r="URU773" s="1126"/>
      <c r="URV773" s="1127"/>
      <c r="URW773" s="1126"/>
      <c r="URX773" s="1127"/>
      <c r="URY773" s="1126"/>
      <c r="URZ773" s="1127"/>
      <c r="USA773" s="1126"/>
      <c r="USB773" s="1127"/>
      <c r="USC773" s="1126"/>
      <c r="USD773" s="1127"/>
      <c r="USE773" s="1126"/>
      <c r="USF773" s="1127"/>
      <c r="USG773" s="1126"/>
      <c r="USH773" s="1127"/>
      <c r="USI773" s="1126"/>
      <c r="USJ773" s="1127"/>
      <c r="USK773" s="1126"/>
      <c r="USL773" s="1127"/>
      <c r="USM773" s="1126"/>
      <c r="USN773" s="1127"/>
      <c r="USO773" s="1126"/>
      <c r="USP773" s="1127"/>
      <c r="USQ773" s="1126"/>
      <c r="USR773" s="1127"/>
      <c r="USS773" s="1126"/>
      <c r="UST773" s="1127"/>
      <c r="USU773" s="1126"/>
      <c r="USV773" s="1127"/>
      <c r="USW773" s="1126"/>
      <c r="USX773" s="1127"/>
      <c r="USY773" s="1126"/>
      <c r="USZ773" s="1127"/>
      <c r="UTA773" s="1126"/>
      <c r="UTB773" s="1127"/>
      <c r="UTC773" s="1126"/>
      <c r="UTD773" s="1127"/>
      <c r="UTE773" s="1126"/>
      <c r="UTF773" s="1127"/>
      <c r="UTG773" s="1126"/>
      <c r="UTH773" s="1127"/>
      <c r="UTI773" s="1126"/>
      <c r="UTJ773" s="1127"/>
      <c r="UTK773" s="1126"/>
      <c r="UTL773" s="1127"/>
      <c r="UTM773" s="1126"/>
      <c r="UTN773" s="1127"/>
      <c r="UTO773" s="1126"/>
      <c r="UTP773" s="1127"/>
      <c r="UTQ773" s="1126"/>
      <c r="UTR773" s="1127"/>
      <c r="UTS773" s="1126"/>
      <c r="UTT773" s="1127"/>
      <c r="UTU773" s="1126"/>
      <c r="UTV773" s="1127"/>
      <c r="UTW773" s="1126"/>
      <c r="UTX773" s="1127"/>
      <c r="UTY773" s="1126"/>
      <c r="UTZ773" s="1127"/>
      <c r="UUA773" s="1126"/>
      <c r="UUB773" s="1127"/>
      <c r="UUC773" s="1126"/>
      <c r="UUD773" s="1127"/>
      <c r="UUE773" s="1126"/>
      <c r="UUF773" s="1127"/>
      <c r="UUG773" s="1126"/>
      <c r="UUH773" s="1127"/>
      <c r="UUI773" s="1126"/>
      <c r="UUJ773" s="1127"/>
      <c r="UUK773" s="1126"/>
      <c r="UUL773" s="1127"/>
      <c r="UUM773" s="1126"/>
      <c r="UUN773" s="1127"/>
      <c r="UUO773" s="1126"/>
      <c r="UUP773" s="1127"/>
      <c r="UUQ773" s="1126"/>
      <c r="UUR773" s="1127"/>
      <c r="UUS773" s="1126"/>
      <c r="UUT773" s="1127"/>
      <c r="UUU773" s="1126"/>
      <c r="UUV773" s="1127"/>
      <c r="UUW773" s="1126"/>
      <c r="UUX773" s="1127"/>
      <c r="UUY773" s="1126"/>
      <c r="UUZ773" s="1127"/>
      <c r="UVA773" s="1126"/>
      <c r="UVB773" s="1127"/>
      <c r="UVC773" s="1126"/>
      <c r="UVD773" s="1127"/>
      <c r="UVE773" s="1126"/>
      <c r="UVF773" s="1127"/>
      <c r="UVG773" s="1126"/>
      <c r="UVH773" s="1127"/>
      <c r="UVI773" s="1126"/>
      <c r="UVJ773" s="1127"/>
      <c r="UVK773" s="1126"/>
      <c r="UVL773" s="1127"/>
      <c r="UVM773" s="1126"/>
      <c r="UVN773" s="1127"/>
      <c r="UVO773" s="1126"/>
      <c r="UVP773" s="1127"/>
      <c r="UVQ773" s="1126"/>
      <c r="UVR773" s="1127"/>
      <c r="UVS773" s="1126"/>
      <c r="UVT773" s="1127"/>
      <c r="UVU773" s="1126"/>
      <c r="UVV773" s="1127"/>
      <c r="UVW773" s="1126"/>
      <c r="UVX773" s="1127"/>
      <c r="UVY773" s="1126"/>
      <c r="UVZ773" s="1127"/>
      <c r="UWA773" s="1126"/>
      <c r="UWB773" s="1127"/>
      <c r="UWC773" s="1126"/>
      <c r="UWD773" s="1127"/>
      <c r="UWE773" s="1126"/>
      <c r="UWF773" s="1127"/>
      <c r="UWG773" s="1126"/>
      <c r="UWH773" s="1127"/>
      <c r="UWI773" s="1126"/>
      <c r="UWJ773" s="1127"/>
      <c r="UWK773" s="1126"/>
      <c r="UWL773" s="1127"/>
      <c r="UWM773" s="1126"/>
      <c r="UWN773" s="1127"/>
      <c r="UWO773" s="1126"/>
      <c r="UWP773" s="1127"/>
      <c r="UWQ773" s="1126"/>
      <c r="UWR773" s="1127"/>
      <c r="UWS773" s="1126"/>
      <c r="UWT773" s="1127"/>
      <c r="UWU773" s="1126"/>
      <c r="UWV773" s="1127"/>
      <c r="UWW773" s="1126"/>
      <c r="UWX773" s="1127"/>
      <c r="UWY773" s="1126"/>
      <c r="UWZ773" s="1127"/>
      <c r="UXA773" s="1126"/>
      <c r="UXB773" s="1127"/>
      <c r="UXC773" s="1126"/>
      <c r="UXD773" s="1127"/>
      <c r="UXE773" s="1126"/>
      <c r="UXF773" s="1127"/>
      <c r="UXG773" s="1126"/>
      <c r="UXH773" s="1127"/>
      <c r="UXI773" s="1126"/>
      <c r="UXJ773" s="1127"/>
      <c r="UXK773" s="1126"/>
      <c r="UXL773" s="1127"/>
      <c r="UXM773" s="1126"/>
      <c r="UXN773" s="1127"/>
      <c r="UXO773" s="1126"/>
      <c r="UXP773" s="1127"/>
      <c r="UXQ773" s="1126"/>
      <c r="UXR773" s="1127"/>
      <c r="UXS773" s="1126"/>
      <c r="UXT773" s="1127"/>
      <c r="UXU773" s="1126"/>
      <c r="UXV773" s="1127"/>
      <c r="UXW773" s="1126"/>
      <c r="UXX773" s="1127"/>
      <c r="UXY773" s="1126"/>
      <c r="UXZ773" s="1127"/>
      <c r="UYA773" s="1126"/>
      <c r="UYB773" s="1127"/>
      <c r="UYC773" s="1126"/>
      <c r="UYD773" s="1127"/>
      <c r="UYE773" s="1126"/>
      <c r="UYF773" s="1127"/>
      <c r="UYG773" s="1126"/>
      <c r="UYH773" s="1127"/>
      <c r="UYI773" s="1126"/>
      <c r="UYJ773" s="1127"/>
      <c r="UYK773" s="1126"/>
      <c r="UYL773" s="1127"/>
      <c r="UYM773" s="1126"/>
      <c r="UYN773" s="1127"/>
      <c r="UYO773" s="1126"/>
      <c r="UYP773" s="1127"/>
      <c r="UYQ773" s="1126"/>
      <c r="UYR773" s="1127"/>
      <c r="UYS773" s="1126"/>
      <c r="UYT773" s="1127"/>
      <c r="UYU773" s="1126"/>
      <c r="UYV773" s="1127"/>
      <c r="UYW773" s="1126"/>
      <c r="UYX773" s="1127"/>
      <c r="UYY773" s="1126"/>
      <c r="UYZ773" s="1127"/>
      <c r="UZA773" s="1126"/>
      <c r="UZB773" s="1127"/>
      <c r="UZC773" s="1126"/>
      <c r="UZD773" s="1127"/>
      <c r="UZE773" s="1126"/>
      <c r="UZF773" s="1127"/>
      <c r="UZG773" s="1126"/>
      <c r="UZH773" s="1127"/>
      <c r="UZI773" s="1126"/>
      <c r="UZJ773" s="1127"/>
      <c r="UZK773" s="1126"/>
      <c r="UZL773" s="1127"/>
      <c r="UZM773" s="1126"/>
      <c r="UZN773" s="1127"/>
      <c r="UZO773" s="1126"/>
      <c r="UZP773" s="1127"/>
      <c r="UZQ773" s="1126"/>
      <c r="UZR773" s="1127"/>
      <c r="UZS773" s="1126"/>
      <c r="UZT773" s="1127"/>
      <c r="UZU773" s="1126"/>
      <c r="UZV773" s="1127"/>
      <c r="UZW773" s="1126"/>
      <c r="UZX773" s="1127"/>
      <c r="UZY773" s="1126"/>
      <c r="UZZ773" s="1127"/>
      <c r="VAA773" s="1126"/>
      <c r="VAB773" s="1127"/>
      <c r="VAC773" s="1126"/>
      <c r="VAD773" s="1127"/>
      <c r="VAE773" s="1126"/>
      <c r="VAF773" s="1127"/>
      <c r="VAG773" s="1126"/>
      <c r="VAH773" s="1127"/>
      <c r="VAI773" s="1126"/>
      <c r="VAJ773" s="1127"/>
      <c r="VAK773" s="1126"/>
      <c r="VAL773" s="1127"/>
      <c r="VAM773" s="1126"/>
      <c r="VAN773" s="1127"/>
      <c r="VAO773" s="1126"/>
      <c r="VAP773" s="1127"/>
      <c r="VAQ773" s="1126"/>
      <c r="VAR773" s="1127"/>
      <c r="VAS773" s="1126"/>
      <c r="VAT773" s="1127"/>
      <c r="VAU773" s="1126"/>
      <c r="VAV773" s="1127"/>
      <c r="VAW773" s="1126"/>
      <c r="VAX773" s="1127"/>
      <c r="VAY773" s="1126"/>
      <c r="VAZ773" s="1127"/>
      <c r="VBA773" s="1126"/>
      <c r="VBB773" s="1127"/>
      <c r="VBC773" s="1126"/>
      <c r="VBD773" s="1127"/>
      <c r="VBE773" s="1126"/>
      <c r="VBF773" s="1127"/>
      <c r="VBG773" s="1126"/>
      <c r="VBH773" s="1127"/>
      <c r="VBI773" s="1126"/>
      <c r="VBJ773" s="1127"/>
      <c r="VBK773" s="1126"/>
      <c r="VBL773" s="1127"/>
      <c r="VBM773" s="1126"/>
      <c r="VBN773" s="1127"/>
      <c r="VBO773" s="1126"/>
      <c r="VBP773" s="1127"/>
      <c r="VBQ773" s="1126"/>
      <c r="VBR773" s="1127"/>
      <c r="VBS773" s="1126"/>
      <c r="VBT773" s="1127"/>
      <c r="VBU773" s="1126"/>
      <c r="VBV773" s="1127"/>
      <c r="VBW773" s="1126"/>
      <c r="VBX773" s="1127"/>
      <c r="VBY773" s="1126"/>
      <c r="VBZ773" s="1127"/>
      <c r="VCA773" s="1126"/>
      <c r="VCB773" s="1127"/>
      <c r="VCC773" s="1126"/>
      <c r="VCD773" s="1127"/>
      <c r="VCE773" s="1126"/>
      <c r="VCF773" s="1127"/>
      <c r="VCG773" s="1126"/>
      <c r="VCH773" s="1127"/>
      <c r="VCI773" s="1126"/>
      <c r="VCJ773" s="1127"/>
      <c r="VCK773" s="1126"/>
      <c r="VCL773" s="1127"/>
      <c r="VCM773" s="1126"/>
      <c r="VCN773" s="1127"/>
      <c r="VCO773" s="1126"/>
      <c r="VCP773" s="1127"/>
      <c r="VCQ773" s="1126"/>
      <c r="VCR773" s="1127"/>
      <c r="VCS773" s="1126"/>
      <c r="VCT773" s="1127"/>
      <c r="VCU773" s="1126"/>
      <c r="VCV773" s="1127"/>
      <c r="VCW773" s="1126"/>
      <c r="VCX773" s="1127"/>
      <c r="VCY773" s="1126"/>
      <c r="VCZ773" s="1127"/>
      <c r="VDA773" s="1126"/>
      <c r="VDB773" s="1127"/>
      <c r="VDC773" s="1126"/>
      <c r="VDD773" s="1127"/>
      <c r="VDE773" s="1126"/>
      <c r="VDF773" s="1127"/>
      <c r="VDG773" s="1126"/>
      <c r="VDH773" s="1127"/>
      <c r="VDI773" s="1126"/>
      <c r="VDJ773" s="1127"/>
      <c r="VDK773" s="1126"/>
      <c r="VDL773" s="1127"/>
      <c r="VDM773" s="1126"/>
      <c r="VDN773" s="1127"/>
      <c r="VDO773" s="1126"/>
      <c r="VDP773" s="1127"/>
      <c r="VDQ773" s="1126"/>
      <c r="VDR773" s="1127"/>
      <c r="VDS773" s="1126"/>
      <c r="VDT773" s="1127"/>
      <c r="VDU773" s="1126"/>
      <c r="VDV773" s="1127"/>
      <c r="VDW773" s="1126"/>
      <c r="VDX773" s="1127"/>
      <c r="VDY773" s="1126"/>
      <c r="VDZ773" s="1127"/>
      <c r="VEA773" s="1126"/>
      <c r="VEB773" s="1127"/>
      <c r="VEC773" s="1126"/>
      <c r="VED773" s="1127"/>
      <c r="VEE773" s="1126"/>
      <c r="VEF773" s="1127"/>
      <c r="VEG773" s="1126"/>
      <c r="VEH773" s="1127"/>
      <c r="VEI773" s="1126"/>
      <c r="VEJ773" s="1127"/>
      <c r="VEK773" s="1126"/>
      <c r="VEL773" s="1127"/>
      <c r="VEM773" s="1126"/>
      <c r="VEN773" s="1127"/>
      <c r="VEO773" s="1126"/>
      <c r="VEP773" s="1127"/>
      <c r="VEQ773" s="1126"/>
      <c r="VER773" s="1127"/>
      <c r="VES773" s="1126"/>
      <c r="VET773" s="1127"/>
      <c r="VEU773" s="1126"/>
      <c r="VEV773" s="1127"/>
      <c r="VEW773" s="1126"/>
      <c r="VEX773" s="1127"/>
      <c r="VEY773" s="1126"/>
      <c r="VEZ773" s="1127"/>
      <c r="VFA773" s="1126"/>
      <c r="VFB773" s="1127"/>
      <c r="VFC773" s="1126"/>
      <c r="VFD773" s="1127"/>
      <c r="VFE773" s="1126"/>
      <c r="VFF773" s="1127"/>
      <c r="VFG773" s="1126"/>
      <c r="VFH773" s="1127"/>
      <c r="VFI773" s="1126"/>
      <c r="VFJ773" s="1127"/>
      <c r="VFK773" s="1126"/>
      <c r="VFL773" s="1127"/>
      <c r="VFM773" s="1126"/>
      <c r="VFN773" s="1127"/>
      <c r="VFO773" s="1126"/>
      <c r="VFP773" s="1127"/>
      <c r="VFQ773" s="1126"/>
      <c r="VFR773" s="1127"/>
      <c r="VFS773" s="1126"/>
      <c r="VFT773" s="1127"/>
      <c r="VFU773" s="1126"/>
      <c r="VFV773" s="1127"/>
      <c r="VFW773" s="1126"/>
      <c r="VFX773" s="1127"/>
      <c r="VFY773" s="1126"/>
      <c r="VFZ773" s="1127"/>
      <c r="VGA773" s="1126"/>
      <c r="VGB773" s="1127"/>
      <c r="VGC773" s="1126"/>
      <c r="VGD773" s="1127"/>
      <c r="VGE773" s="1126"/>
      <c r="VGF773" s="1127"/>
      <c r="VGG773" s="1126"/>
      <c r="VGH773" s="1127"/>
      <c r="VGI773" s="1126"/>
      <c r="VGJ773" s="1127"/>
      <c r="VGK773" s="1126"/>
      <c r="VGL773" s="1127"/>
      <c r="VGM773" s="1126"/>
      <c r="VGN773" s="1127"/>
      <c r="VGO773" s="1126"/>
      <c r="VGP773" s="1127"/>
      <c r="VGQ773" s="1126"/>
      <c r="VGR773" s="1127"/>
      <c r="VGS773" s="1126"/>
      <c r="VGT773" s="1127"/>
      <c r="VGU773" s="1126"/>
      <c r="VGV773" s="1127"/>
      <c r="VGW773" s="1126"/>
      <c r="VGX773" s="1127"/>
      <c r="VGY773" s="1126"/>
      <c r="VGZ773" s="1127"/>
      <c r="VHA773" s="1126"/>
      <c r="VHB773" s="1127"/>
      <c r="VHC773" s="1126"/>
      <c r="VHD773" s="1127"/>
      <c r="VHE773" s="1126"/>
      <c r="VHF773" s="1127"/>
      <c r="VHG773" s="1126"/>
      <c r="VHH773" s="1127"/>
      <c r="VHI773" s="1126"/>
      <c r="VHJ773" s="1127"/>
      <c r="VHK773" s="1126"/>
      <c r="VHL773" s="1127"/>
      <c r="VHM773" s="1126"/>
      <c r="VHN773" s="1127"/>
      <c r="VHO773" s="1126"/>
      <c r="VHP773" s="1127"/>
      <c r="VHQ773" s="1126"/>
      <c r="VHR773" s="1127"/>
      <c r="VHS773" s="1126"/>
      <c r="VHT773" s="1127"/>
      <c r="VHU773" s="1126"/>
      <c r="VHV773" s="1127"/>
      <c r="VHW773" s="1126"/>
      <c r="VHX773" s="1127"/>
      <c r="VHY773" s="1126"/>
      <c r="VHZ773" s="1127"/>
      <c r="VIA773" s="1126"/>
      <c r="VIB773" s="1127"/>
      <c r="VIC773" s="1126"/>
      <c r="VID773" s="1127"/>
      <c r="VIE773" s="1126"/>
      <c r="VIF773" s="1127"/>
      <c r="VIG773" s="1126"/>
      <c r="VIH773" s="1127"/>
      <c r="VII773" s="1126"/>
      <c r="VIJ773" s="1127"/>
      <c r="VIK773" s="1126"/>
      <c r="VIL773" s="1127"/>
      <c r="VIM773" s="1126"/>
      <c r="VIN773" s="1127"/>
      <c r="VIO773" s="1126"/>
      <c r="VIP773" s="1127"/>
      <c r="VIQ773" s="1126"/>
      <c r="VIR773" s="1127"/>
      <c r="VIS773" s="1126"/>
      <c r="VIT773" s="1127"/>
      <c r="VIU773" s="1126"/>
      <c r="VIV773" s="1127"/>
      <c r="VIW773" s="1126"/>
      <c r="VIX773" s="1127"/>
      <c r="VIY773" s="1126"/>
      <c r="VIZ773" s="1127"/>
      <c r="VJA773" s="1126"/>
      <c r="VJB773" s="1127"/>
      <c r="VJC773" s="1126"/>
      <c r="VJD773" s="1127"/>
      <c r="VJE773" s="1126"/>
      <c r="VJF773" s="1127"/>
      <c r="VJG773" s="1126"/>
      <c r="VJH773" s="1127"/>
      <c r="VJI773" s="1126"/>
      <c r="VJJ773" s="1127"/>
      <c r="VJK773" s="1126"/>
      <c r="VJL773" s="1127"/>
      <c r="VJM773" s="1126"/>
      <c r="VJN773" s="1127"/>
      <c r="VJO773" s="1126"/>
      <c r="VJP773" s="1127"/>
      <c r="VJQ773" s="1126"/>
      <c r="VJR773" s="1127"/>
      <c r="VJS773" s="1126"/>
      <c r="VJT773" s="1127"/>
      <c r="VJU773" s="1126"/>
      <c r="VJV773" s="1127"/>
      <c r="VJW773" s="1126"/>
      <c r="VJX773" s="1127"/>
      <c r="VJY773" s="1126"/>
      <c r="VJZ773" s="1127"/>
      <c r="VKA773" s="1126"/>
      <c r="VKB773" s="1127"/>
      <c r="VKC773" s="1126"/>
      <c r="VKD773" s="1127"/>
      <c r="VKE773" s="1126"/>
      <c r="VKF773" s="1127"/>
      <c r="VKG773" s="1126"/>
      <c r="VKH773" s="1127"/>
      <c r="VKI773" s="1126"/>
      <c r="VKJ773" s="1127"/>
      <c r="VKK773" s="1126"/>
      <c r="VKL773" s="1127"/>
      <c r="VKM773" s="1126"/>
      <c r="VKN773" s="1127"/>
      <c r="VKO773" s="1126"/>
      <c r="VKP773" s="1127"/>
      <c r="VKQ773" s="1126"/>
      <c r="VKR773" s="1127"/>
      <c r="VKS773" s="1126"/>
      <c r="VKT773" s="1127"/>
      <c r="VKU773" s="1126"/>
      <c r="VKV773" s="1127"/>
      <c r="VKW773" s="1126"/>
      <c r="VKX773" s="1127"/>
      <c r="VKY773" s="1126"/>
      <c r="VKZ773" s="1127"/>
      <c r="VLA773" s="1126"/>
      <c r="VLB773" s="1127"/>
      <c r="VLC773" s="1126"/>
      <c r="VLD773" s="1127"/>
      <c r="VLE773" s="1126"/>
      <c r="VLF773" s="1127"/>
      <c r="VLG773" s="1126"/>
      <c r="VLH773" s="1127"/>
      <c r="VLI773" s="1126"/>
      <c r="VLJ773" s="1127"/>
      <c r="VLK773" s="1126"/>
      <c r="VLL773" s="1127"/>
      <c r="VLM773" s="1126"/>
      <c r="VLN773" s="1127"/>
      <c r="VLO773" s="1126"/>
      <c r="VLP773" s="1127"/>
      <c r="VLQ773" s="1126"/>
      <c r="VLR773" s="1127"/>
      <c r="VLS773" s="1126"/>
      <c r="VLT773" s="1127"/>
      <c r="VLU773" s="1126"/>
      <c r="VLV773" s="1127"/>
      <c r="VLW773" s="1126"/>
      <c r="VLX773" s="1127"/>
      <c r="VLY773" s="1126"/>
      <c r="VLZ773" s="1127"/>
      <c r="VMA773" s="1126"/>
      <c r="VMB773" s="1127"/>
      <c r="VMC773" s="1126"/>
      <c r="VMD773" s="1127"/>
      <c r="VME773" s="1126"/>
      <c r="VMF773" s="1127"/>
      <c r="VMG773" s="1126"/>
      <c r="VMH773" s="1127"/>
      <c r="VMI773" s="1126"/>
      <c r="VMJ773" s="1127"/>
      <c r="VMK773" s="1126"/>
      <c r="VML773" s="1127"/>
      <c r="VMM773" s="1126"/>
      <c r="VMN773" s="1127"/>
      <c r="VMO773" s="1126"/>
      <c r="VMP773" s="1127"/>
      <c r="VMQ773" s="1126"/>
      <c r="VMR773" s="1127"/>
      <c r="VMS773" s="1126"/>
      <c r="VMT773" s="1127"/>
      <c r="VMU773" s="1126"/>
      <c r="VMV773" s="1127"/>
      <c r="VMW773" s="1126"/>
      <c r="VMX773" s="1127"/>
      <c r="VMY773" s="1126"/>
      <c r="VMZ773" s="1127"/>
      <c r="VNA773" s="1126"/>
      <c r="VNB773" s="1127"/>
      <c r="VNC773" s="1126"/>
      <c r="VND773" s="1127"/>
      <c r="VNE773" s="1126"/>
      <c r="VNF773" s="1127"/>
      <c r="VNG773" s="1126"/>
      <c r="VNH773" s="1127"/>
      <c r="VNI773" s="1126"/>
      <c r="VNJ773" s="1127"/>
      <c r="VNK773" s="1126"/>
      <c r="VNL773" s="1127"/>
      <c r="VNM773" s="1126"/>
      <c r="VNN773" s="1127"/>
      <c r="VNO773" s="1126"/>
      <c r="VNP773" s="1127"/>
      <c r="VNQ773" s="1126"/>
      <c r="VNR773" s="1127"/>
      <c r="VNS773" s="1126"/>
      <c r="VNT773" s="1127"/>
      <c r="VNU773" s="1126"/>
      <c r="VNV773" s="1127"/>
      <c r="VNW773" s="1126"/>
      <c r="VNX773" s="1127"/>
      <c r="VNY773" s="1126"/>
      <c r="VNZ773" s="1127"/>
      <c r="VOA773" s="1126"/>
      <c r="VOB773" s="1127"/>
      <c r="VOC773" s="1126"/>
      <c r="VOD773" s="1127"/>
      <c r="VOE773" s="1126"/>
      <c r="VOF773" s="1127"/>
      <c r="VOG773" s="1126"/>
      <c r="VOH773" s="1127"/>
      <c r="VOI773" s="1126"/>
      <c r="VOJ773" s="1127"/>
      <c r="VOK773" s="1126"/>
      <c r="VOL773" s="1127"/>
      <c r="VOM773" s="1126"/>
      <c r="VON773" s="1127"/>
      <c r="VOO773" s="1126"/>
      <c r="VOP773" s="1127"/>
      <c r="VOQ773" s="1126"/>
      <c r="VOR773" s="1127"/>
      <c r="VOS773" s="1126"/>
      <c r="VOT773" s="1127"/>
      <c r="VOU773" s="1126"/>
      <c r="VOV773" s="1127"/>
      <c r="VOW773" s="1126"/>
      <c r="VOX773" s="1127"/>
      <c r="VOY773" s="1126"/>
      <c r="VOZ773" s="1127"/>
      <c r="VPA773" s="1126"/>
      <c r="VPB773" s="1127"/>
      <c r="VPC773" s="1126"/>
      <c r="VPD773" s="1127"/>
      <c r="VPE773" s="1126"/>
      <c r="VPF773" s="1127"/>
      <c r="VPG773" s="1126"/>
      <c r="VPH773" s="1127"/>
      <c r="VPI773" s="1126"/>
      <c r="VPJ773" s="1127"/>
      <c r="VPK773" s="1126"/>
      <c r="VPL773" s="1127"/>
      <c r="VPM773" s="1126"/>
      <c r="VPN773" s="1127"/>
      <c r="VPO773" s="1126"/>
      <c r="VPP773" s="1127"/>
      <c r="VPQ773" s="1126"/>
      <c r="VPR773" s="1127"/>
      <c r="VPS773" s="1126"/>
      <c r="VPT773" s="1127"/>
      <c r="VPU773" s="1126"/>
      <c r="VPV773" s="1127"/>
      <c r="VPW773" s="1126"/>
      <c r="VPX773" s="1127"/>
      <c r="VPY773" s="1126"/>
      <c r="VPZ773" s="1127"/>
      <c r="VQA773" s="1126"/>
      <c r="VQB773" s="1127"/>
      <c r="VQC773" s="1126"/>
      <c r="VQD773" s="1127"/>
      <c r="VQE773" s="1126"/>
      <c r="VQF773" s="1127"/>
      <c r="VQG773" s="1126"/>
      <c r="VQH773" s="1127"/>
      <c r="VQI773" s="1126"/>
      <c r="VQJ773" s="1127"/>
      <c r="VQK773" s="1126"/>
      <c r="VQL773" s="1127"/>
      <c r="VQM773" s="1126"/>
      <c r="VQN773" s="1127"/>
      <c r="VQO773" s="1126"/>
      <c r="VQP773" s="1127"/>
      <c r="VQQ773" s="1126"/>
      <c r="VQR773" s="1127"/>
      <c r="VQS773" s="1126"/>
      <c r="VQT773" s="1127"/>
      <c r="VQU773" s="1126"/>
      <c r="VQV773" s="1127"/>
      <c r="VQW773" s="1126"/>
      <c r="VQX773" s="1127"/>
      <c r="VQY773" s="1126"/>
      <c r="VQZ773" s="1127"/>
      <c r="VRA773" s="1126"/>
      <c r="VRB773" s="1127"/>
      <c r="VRC773" s="1126"/>
      <c r="VRD773" s="1127"/>
      <c r="VRE773" s="1126"/>
      <c r="VRF773" s="1127"/>
      <c r="VRG773" s="1126"/>
      <c r="VRH773" s="1127"/>
      <c r="VRI773" s="1126"/>
      <c r="VRJ773" s="1127"/>
      <c r="VRK773" s="1126"/>
      <c r="VRL773" s="1127"/>
      <c r="VRM773" s="1126"/>
      <c r="VRN773" s="1127"/>
      <c r="VRO773" s="1126"/>
      <c r="VRP773" s="1127"/>
      <c r="VRQ773" s="1126"/>
      <c r="VRR773" s="1127"/>
      <c r="VRS773" s="1126"/>
      <c r="VRT773" s="1127"/>
      <c r="VRU773" s="1126"/>
      <c r="VRV773" s="1127"/>
      <c r="VRW773" s="1126"/>
      <c r="VRX773" s="1127"/>
      <c r="VRY773" s="1126"/>
      <c r="VRZ773" s="1127"/>
      <c r="VSA773" s="1126"/>
      <c r="VSB773" s="1127"/>
      <c r="VSC773" s="1126"/>
      <c r="VSD773" s="1127"/>
      <c r="VSE773" s="1126"/>
      <c r="VSF773" s="1127"/>
      <c r="VSG773" s="1126"/>
      <c r="VSH773" s="1127"/>
      <c r="VSI773" s="1126"/>
      <c r="VSJ773" s="1127"/>
      <c r="VSK773" s="1126"/>
      <c r="VSL773" s="1127"/>
      <c r="VSM773" s="1126"/>
      <c r="VSN773" s="1127"/>
      <c r="VSO773" s="1126"/>
      <c r="VSP773" s="1127"/>
      <c r="VSQ773" s="1126"/>
      <c r="VSR773" s="1127"/>
      <c r="VSS773" s="1126"/>
      <c r="VST773" s="1127"/>
      <c r="VSU773" s="1126"/>
      <c r="VSV773" s="1127"/>
      <c r="VSW773" s="1126"/>
      <c r="VSX773" s="1127"/>
      <c r="VSY773" s="1126"/>
      <c r="VSZ773" s="1127"/>
      <c r="VTA773" s="1126"/>
      <c r="VTB773" s="1127"/>
      <c r="VTC773" s="1126"/>
      <c r="VTD773" s="1127"/>
      <c r="VTE773" s="1126"/>
      <c r="VTF773" s="1127"/>
      <c r="VTG773" s="1126"/>
      <c r="VTH773" s="1127"/>
      <c r="VTI773" s="1126"/>
      <c r="VTJ773" s="1127"/>
      <c r="VTK773" s="1126"/>
      <c r="VTL773" s="1127"/>
      <c r="VTM773" s="1126"/>
      <c r="VTN773" s="1127"/>
      <c r="VTO773" s="1126"/>
      <c r="VTP773" s="1127"/>
      <c r="VTQ773" s="1126"/>
      <c r="VTR773" s="1127"/>
      <c r="VTS773" s="1126"/>
      <c r="VTT773" s="1127"/>
      <c r="VTU773" s="1126"/>
      <c r="VTV773" s="1127"/>
      <c r="VTW773" s="1126"/>
      <c r="VTX773" s="1127"/>
      <c r="VTY773" s="1126"/>
      <c r="VTZ773" s="1127"/>
      <c r="VUA773" s="1126"/>
      <c r="VUB773" s="1127"/>
      <c r="VUC773" s="1126"/>
      <c r="VUD773" s="1127"/>
      <c r="VUE773" s="1126"/>
      <c r="VUF773" s="1127"/>
      <c r="VUG773" s="1126"/>
      <c r="VUH773" s="1127"/>
      <c r="VUI773" s="1126"/>
      <c r="VUJ773" s="1127"/>
      <c r="VUK773" s="1126"/>
      <c r="VUL773" s="1127"/>
      <c r="VUM773" s="1126"/>
      <c r="VUN773" s="1127"/>
      <c r="VUO773" s="1126"/>
      <c r="VUP773" s="1127"/>
      <c r="VUQ773" s="1126"/>
      <c r="VUR773" s="1127"/>
      <c r="VUS773" s="1126"/>
      <c r="VUT773" s="1127"/>
      <c r="VUU773" s="1126"/>
      <c r="VUV773" s="1127"/>
      <c r="VUW773" s="1126"/>
      <c r="VUX773" s="1127"/>
      <c r="VUY773" s="1126"/>
      <c r="VUZ773" s="1127"/>
      <c r="VVA773" s="1126"/>
      <c r="VVB773" s="1127"/>
      <c r="VVC773" s="1126"/>
      <c r="VVD773" s="1127"/>
      <c r="VVE773" s="1126"/>
      <c r="VVF773" s="1127"/>
      <c r="VVG773" s="1126"/>
      <c r="VVH773" s="1127"/>
      <c r="VVI773" s="1126"/>
      <c r="VVJ773" s="1127"/>
      <c r="VVK773" s="1126"/>
      <c r="VVL773" s="1127"/>
      <c r="VVM773" s="1126"/>
      <c r="VVN773" s="1127"/>
      <c r="VVO773" s="1126"/>
      <c r="VVP773" s="1127"/>
      <c r="VVQ773" s="1126"/>
      <c r="VVR773" s="1127"/>
      <c r="VVS773" s="1126"/>
      <c r="VVT773" s="1127"/>
      <c r="VVU773" s="1126"/>
      <c r="VVV773" s="1127"/>
      <c r="VVW773" s="1126"/>
      <c r="VVX773" s="1127"/>
      <c r="VVY773" s="1126"/>
      <c r="VVZ773" s="1127"/>
      <c r="VWA773" s="1126"/>
      <c r="VWB773" s="1127"/>
      <c r="VWC773" s="1126"/>
      <c r="VWD773" s="1127"/>
      <c r="VWE773" s="1126"/>
      <c r="VWF773" s="1127"/>
      <c r="VWG773" s="1126"/>
      <c r="VWH773" s="1127"/>
      <c r="VWI773" s="1126"/>
      <c r="VWJ773" s="1127"/>
      <c r="VWK773" s="1126"/>
      <c r="VWL773" s="1127"/>
      <c r="VWM773" s="1126"/>
      <c r="VWN773" s="1127"/>
      <c r="VWO773" s="1126"/>
      <c r="VWP773" s="1127"/>
      <c r="VWQ773" s="1126"/>
      <c r="VWR773" s="1127"/>
      <c r="VWS773" s="1126"/>
      <c r="VWT773" s="1127"/>
      <c r="VWU773" s="1126"/>
      <c r="VWV773" s="1127"/>
      <c r="VWW773" s="1126"/>
      <c r="VWX773" s="1127"/>
      <c r="VWY773" s="1126"/>
      <c r="VWZ773" s="1127"/>
      <c r="VXA773" s="1126"/>
      <c r="VXB773" s="1127"/>
      <c r="VXC773" s="1126"/>
      <c r="VXD773" s="1127"/>
      <c r="VXE773" s="1126"/>
      <c r="VXF773" s="1127"/>
      <c r="VXG773" s="1126"/>
      <c r="VXH773" s="1127"/>
      <c r="VXI773" s="1126"/>
      <c r="VXJ773" s="1127"/>
      <c r="VXK773" s="1126"/>
      <c r="VXL773" s="1127"/>
      <c r="VXM773" s="1126"/>
      <c r="VXN773" s="1127"/>
      <c r="VXO773" s="1126"/>
      <c r="VXP773" s="1127"/>
      <c r="VXQ773" s="1126"/>
      <c r="VXR773" s="1127"/>
      <c r="VXS773" s="1126"/>
      <c r="VXT773" s="1127"/>
      <c r="VXU773" s="1126"/>
      <c r="VXV773" s="1127"/>
      <c r="VXW773" s="1126"/>
      <c r="VXX773" s="1127"/>
      <c r="VXY773" s="1126"/>
      <c r="VXZ773" s="1127"/>
      <c r="VYA773" s="1126"/>
      <c r="VYB773" s="1127"/>
      <c r="VYC773" s="1126"/>
      <c r="VYD773" s="1127"/>
      <c r="VYE773" s="1126"/>
      <c r="VYF773" s="1127"/>
      <c r="VYG773" s="1126"/>
      <c r="VYH773" s="1127"/>
      <c r="VYI773" s="1126"/>
      <c r="VYJ773" s="1127"/>
      <c r="VYK773" s="1126"/>
      <c r="VYL773" s="1127"/>
      <c r="VYM773" s="1126"/>
      <c r="VYN773" s="1127"/>
      <c r="VYO773" s="1126"/>
      <c r="VYP773" s="1127"/>
      <c r="VYQ773" s="1126"/>
      <c r="VYR773" s="1127"/>
      <c r="VYS773" s="1126"/>
      <c r="VYT773" s="1127"/>
      <c r="VYU773" s="1126"/>
      <c r="VYV773" s="1127"/>
      <c r="VYW773" s="1126"/>
      <c r="VYX773" s="1127"/>
      <c r="VYY773" s="1126"/>
      <c r="VYZ773" s="1127"/>
      <c r="VZA773" s="1126"/>
      <c r="VZB773" s="1127"/>
      <c r="VZC773" s="1126"/>
      <c r="VZD773" s="1127"/>
      <c r="VZE773" s="1126"/>
      <c r="VZF773" s="1127"/>
      <c r="VZG773" s="1126"/>
      <c r="VZH773" s="1127"/>
      <c r="VZI773" s="1126"/>
      <c r="VZJ773" s="1127"/>
      <c r="VZK773" s="1126"/>
      <c r="VZL773" s="1127"/>
      <c r="VZM773" s="1126"/>
      <c r="VZN773" s="1127"/>
      <c r="VZO773" s="1126"/>
      <c r="VZP773" s="1127"/>
      <c r="VZQ773" s="1126"/>
      <c r="VZR773" s="1127"/>
      <c r="VZS773" s="1126"/>
      <c r="VZT773" s="1127"/>
      <c r="VZU773" s="1126"/>
      <c r="VZV773" s="1127"/>
      <c r="VZW773" s="1126"/>
      <c r="VZX773" s="1127"/>
      <c r="VZY773" s="1126"/>
      <c r="VZZ773" s="1127"/>
      <c r="WAA773" s="1126"/>
      <c r="WAB773" s="1127"/>
      <c r="WAC773" s="1126"/>
      <c r="WAD773" s="1127"/>
      <c r="WAE773" s="1126"/>
      <c r="WAF773" s="1127"/>
      <c r="WAG773" s="1126"/>
      <c r="WAH773" s="1127"/>
      <c r="WAI773" s="1126"/>
      <c r="WAJ773" s="1127"/>
      <c r="WAK773" s="1126"/>
      <c r="WAL773" s="1127"/>
      <c r="WAM773" s="1126"/>
      <c r="WAN773" s="1127"/>
      <c r="WAO773" s="1126"/>
      <c r="WAP773" s="1127"/>
      <c r="WAQ773" s="1126"/>
      <c r="WAR773" s="1127"/>
      <c r="WAS773" s="1126"/>
      <c r="WAT773" s="1127"/>
      <c r="WAU773" s="1126"/>
      <c r="WAV773" s="1127"/>
      <c r="WAW773" s="1126"/>
      <c r="WAX773" s="1127"/>
      <c r="WAY773" s="1126"/>
      <c r="WAZ773" s="1127"/>
      <c r="WBA773" s="1126"/>
      <c r="WBB773" s="1127"/>
      <c r="WBC773" s="1126"/>
      <c r="WBD773" s="1127"/>
      <c r="WBE773" s="1126"/>
      <c r="WBF773" s="1127"/>
      <c r="WBG773" s="1126"/>
      <c r="WBH773" s="1127"/>
      <c r="WBI773" s="1126"/>
      <c r="WBJ773" s="1127"/>
      <c r="WBK773" s="1126"/>
      <c r="WBL773" s="1127"/>
      <c r="WBM773" s="1126"/>
      <c r="WBN773" s="1127"/>
      <c r="WBO773" s="1126"/>
      <c r="WBP773" s="1127"/>
      <c r="WBQ773" s="1126"/>
      <c r="WBR773" s="1127"/>
      <c r="WBS773" s="1126"/>
      <c r="WBT773" s="1127"/>
      <c r="WBU773" s="1126"/>
      <c r="WBV773" s="1127"/>
      <c r="WBW773" s="1126"/>
      <c r="WBX773" s="1127"/>
      <c r="WBY773" s="1126"/>
      <c r="WBZ773" s="1127"/>
      <c r="WCA773" s="1126"/>
      <c r="WCB773" s="1127"/>
      <c r="WCC773" s="1126"/>
      <c r="WCD773" s="1127"/>
      <c r="WCE773" s="1126"/>
      <c r="WCF773" s="1127"/>
      <c r="WCG773" s="1126"/>
      <c r="WCH773" s="1127"/>
      <c r="WCI773" s="1126"/>
      <c r="WCJ773" s="1127"/>
      <c r="WCK773" s="1126"/>
      <c r="WCL773" s="1127"/>
      <c r="WCM773" s="1126"/>
      <c r="WCN773" s="1127"/>
      <c r="WCO773" s="1126"/>
      <c r="WCP773" s="1127"/>
      <c r="WCQ773" s="1126"/>
      <c r="WCR773" s="1127"/>
      <c r="WCS773" s="1126"/>
      <c r="WCT773" s="1127"/>
      <c r="WCU773" s="1126"/>
      <c r="WCV773" s="1127"/>
      <c r="WCW773" s="1126"/>
      <c r="WCX773" s="1127"/>
      <c r="WCY773" s="1126"/>
      <c r="WCZ773" s="1127"/>
      <c r="WDA773" s="1126"/>
      <c r="WDB773" s="1127"/>
      <c r="WDC773" s="1126"/>
      <c r="WDD773" s="1127"/>
      <c r="WDE773" s="1126"/>
      <c r="WDF773" s="1127"/>
      <c r="WDG773" s="1126"/>
      <c r="WDH773" s="1127"/>
      <c r="WDI773" s="1126"/>
      <c r="WDJ773" s="1127"/>
      <c r="WDK773" s="1126"/>
      <c r="WDL773" s="1127"/>
      <c r="WDM773" s="1126"/>
      <c r="WDN773" s="1127"/>
      <c r="WDO773" s="1126"/>
      <c r="WDP773" s="1127"/>
      <c r="WDQ773" s="1126"/>
      <c r="WDR773" s="1127"/>
      <c r="WDS773" s="1126"/>
      <c r="WDT773" s="1127"/>
      <c r="WDU773" s="1126"/>
      <c r="WDV773" s="1127"/>
      <c r="WDW773" s="1126"/>
      <c r="WDX773" s="1127"/>
      <c r="WDY773" s="1126"/>
      <c r="WDZ773" s="1127"/>
      <c r="WEA773" s="1126"/>
      <c r="WEB773" s="1127"/>
      <c r="WEC773" s="1126"/>
      <c r="WED773" s="1127"/>
      <c r="WEE773" s="1126"/>
      <c r="WEF773" s="1127"/>
      <c r="WEG773" s="1126"/>
      <c r="WEH773" s="1127"/>
      <c r="WEI773" s="1126"/>
      <c r="WEJ773" s="1127"/>
      <c r="WEK773" s="1126"/>
      <c r="WEL773" s="1127"/>
      <c r="WEM773" s="1126"/>
      <c r="WEN773" s="1127"/>
      <c r="WEO773" s="1126"/>
      <c r="WEP773" s="1127"/>
      <c r="WEQ773" s="1126"/>
      <c r="WER773" s="1127"/>
      <c r="WES773" s="1126"/>
      <c r="WET773" s="1127"/>
      <c r="WEU773" s="1126"/>
      <c r="WEV773" s="1127"/>
      <c r="WEW773" s="1126"/>
      <c r="WEX773" s="1127"/>
      <c r="WEY773" s="1126"/>
      <c r="WEZ773" s="1127"/>
      <c r="WFA773" s="1126"/>
      <c r="WFB773" s="1127"/>
      <c r="WFC773" s="1126"/>
      <c r="WFD773" s="1127"/>
      <c r="WFE773" s="1126"/>
      <c r="WFF773" s="1127"/>
      <c r="WFG773" s="1126"/>
      <c r="WFH773" s="1127"/>
      <c r="WFI773" s="1126"/>
      <c r="WFJ773" s="1127"/>
      <c r="WFK773" s="1126"/>
      <c r="WFL773" s="1127"/>
      <c r="WFM773" s="1126"/>
      <c r="WFN773" s="1127"/>
      <c r="WFO773" s="1126"/>
      <c r="WFP773" s="1127"/>
      <c r="WFQ773" s="1126"/>
      <c r="WFR773" s="1127"/>
      <c r="WFS773" s="1126"/>
      <c r="WFT773" s="1127"/>
      <c r="WFU773" s="1126"/>
      <c r="WFV773" s="1127"/>
      <c r="WFW773" s="1126"/>
      <c r="WFX773" s="1127"/>
      <c r="WFY773" s="1126"/>
      <c r="WFZ773" s="1127"/>
      <c r="WGA773" s="1126"/>
      <c r="WGB773" s="1127"/>
      <c r="WGC773" s="1126"/>
      <c r="WGD773" s="1127"/>
      <c r="WGE773" s="1126"/>
      <c r="WGF773" s="1127"/>
      <c r="WGG773" s="1126"/>
      <c r="WGH773" s="1127"/>
      <c r="WGI773" s="1126"/>
      <c r="WGJ773" s="1127"/>
      <c r="WGK773" s="1126"/>
      <c r="WGL773" s="1127"/>
      <c r="WGM773" s="1126"/>
      <c r="WGN773" s="1127"/>
      <c r="WGO773" s="1126"/>
      <c r="WGP773" s="1127"/>
      <c r="WGQ773" s="1126"/>
      <c r="WGR773" s="1127"/>
      <c r="WGS773" s="1126"/>
      <c r="WGT773" s="1127"/>
      <c r="WGU773" s="1126"/>
      <c r="WGV773" s="1127"/>
      <c r="WGW773" s="1126"/>
      <c r="WGX773" s="1127"/>
      <c r="WGY773" s="1126"/>
      <c r="WGZ773" s="1127"/>
      <c r="WHA773" s="1126"/>
      <c r="WHB773" s="1127"/>
      <c r="WHC773" s="1126"/>
      <c r="WHD773" s="1127"/>
      <c r="WHE773" s="1126"/>
      <c r="WHF773" s="1127"/>
      <c r="WHG773" s="1126"/>
      <c r="WHH773" s="1127"/>
      <c r="WHI773" s="1126"/>
      <c r="WHJ773" s="1127"/>
      <c r="WHK773" s="1126"/>
      <c r="WHL773" s="1127"/>
      <c r="WHM773" s="1126"/>
      <c r="WHN773" s="1127"/>
      <c r="WHO773" s="1126"/>
      <c r="WHP773" s="1127"/>
      <c r="WHQ773" s="1126"/>
      <c r="WHR773" s="1127"/>
      <c r="WHS773" s="1126"/>
      <c r="WHT773" s="1127"/>
      <c r="WHU773" s="1126"/>
      <c r="WHV773" s="1127"/>
      <c r="WHW773" s="1126"/>
      <c r="WHX773" s="1127"/>
      <c r="WHY773" s="1126"/>
      <c r="WHZ773" s="1127"/>
      <c r="WIA773" s="1126"/>
      <c r="WIB773" s="1127"/>
      <c r="WIC773" s="1126"/>
      <c r="WID773" s="1127"/>
      <c r="WIE773" s="1126"/>
      <c r="WIF773" s="1127"/>
      <c r="WIG773" s="1126"/>
      <c r="WIH773" s="1127"/>
      <c r="WII773" s="1126"/>
      <c r="WIJ773" s="1127"/>
      <c r="WIK773" s="1126"/>
      <c r="WIL773" s="1127"/>
      <c r="WIM773" s="1126"/>
      <c r="WIN773" s="1127"/>
      <c r="WIO773" s="1126"/>
      <c r="WIP773" s="1127"/>
      <c r="WIQ773" s="1126"/>
      <c r="WIR773" s="1127"/>
      <c r="WIS773" s="1126"/>
      <c r="WIT773" s="1127"/>
      <c r="WIU773" s="1126"/>
      <c r="WIV773" s="1127"/>
      <c r="WIW773" s="1126"/>
      <c r="WIX773" s="1127"/>
      <c r="WIY773" s="1126"/>
      <c r="WIZ773" s="1127"/>
      <c r="WJA773" s="1126"/>
      <c r="WJB773" s="1127"/>
      <c r="WJC773" s="1126"/>
      <c r="WJD773" s="1127"/>
      <c r="WJE773" s="1126"/>
      <c r="WJF773" s="1127"/>
      <c r="WJG773" s="1126"/>
      <c r="WJH773" s="1127"/>
      <c r="WJI773" s="1126"/>
      <c r="WJJ773" s="1127"/>
      <c r="WJK773" s="1126"/>
      <c r="WJL773" s="1127"/>
      <c r="WJM773" s="1126"/>
      <c r="WJN773" s="1127"/>
      <c r="WJO773" s="1126"/>
      <c r="WJP773" s="1127"/>
      <c r="WJQ773" s="1126"/>
      <c r="WJR773" s="1127"/>
      <c r="WJS773" s="1126"/>
      <c r="WJT773" s="1127"/>
      <c r="WJU773" s="1126"/>
      <c r="WJV773" s="1127"/>
      <c r="WJW773" s="1126"/>
      <c r="WJX773" s="1127"/>
      <c r="WJY773" s="1126"/>
      <c r="WJZ773" s="1127"/>
      <c r="WKA773" s="1126"/>
      <c r="WKB773" s="1127"/>
      <c r="WKC773" s="1126"/>
      <c r="WKD773" s="1127"/>
      <c r="WKE773" s="1126"/>
      <c r="WKF773" s="1127"/>
      <c r="WKG773" s="1126"/>
      <c r="WKH773" s="1127"/>
      <c r="WKI773" s="1126"/>
      <c r="WKJ773" s="1127"/>
      <c r="WKK773" s="1126"/>
      <c r="WKL773" s="1127"/>
      <c r="WKM773" s="1126"/>
      <c r="WKN773" s="1127"/>
      <c r="WKO773" s="1126"/>
      <c r="WKP773" s="1127"/>
      <c r="WKQ773" s="1126"/>
      <c r="WKR773" s="1127"/>
      <c r="WKS773" s="1126"/>
      <c r="WKT773" s="1127"/>
      <c r="WKU773" s="1126"/>
      <c r="WKV773" s="1127"/>
      <c r="WKW773" s="1126"/>
      <c r="WKX773" s="1127"/>
      <c r="WKY773" s="1126"/>
      <c r="WKZ773" s="1127"/>
      <c r="WLA773" s="1126"/>
      <c r="WLB773" s="1127"/>
      <c r="WLC773" s="1126"/>
      <c r="WLD773" s="1127"/>
      <c r="WLE773" s="1126"/>
      <c r="WLF773" s="1127"/>
      <c r="WLG773" s="1126"/>
      <c r="WLH773" s="1127"/>
      <c r="WLI773" s="1126"/>
      <c r="WLJ773" s="1127"/>
      <c r="WLK773" s="1126"/>
      <c r="WLL773" s="1127"/>
      <c r="WLM773" s="1126"/>
      <c r="WLN773" s="1127"/>
      <c r="WLO773" s="1126"/>
      <c r="WLP773" s="1127"/>
      <c r="WLQ773" s="1126"/>
      <c r="WLR773" s="1127"/>
      <c r="WLS773" s="1126"/>
      <c r="WLT773" s="1127"/>
      <c r="WLU773" s="1126"/>
      <c r="WLV773" s="1127"/>
      <c r="WLW773" s="1126"/>
      <c r="WLX773" s="1127"/>
      <c r="WLY773" s="1126"/>
      <c r="WLZ773" s="1127"/>
      <c r="WMA773" s="1126"/>
      <c r="WMB773" s="1127"/>
      <c r="WMC773" s="1126"/>
      <c r="WMD773" s="1127"/>
      <c r="WME773" s="1126"/>
      <c r="WMF773" s="1127"/>
      <c r="WMG773" s="1126"/>
      <c r="WMH773" s="1127"/>
      <c r="WMI773" s="1126"/>
      <c r="WMJ773" s="1127"/>
      <c r="WMK773" s="1126"/>
      <c r="WML773" s="1127"/>
      <c r="WMM773" s="1126"/>
      <c r="WMN773" s="1127"/>
      <c r="WMO773" s="1126"/>
      <c r="WMP773" s="1127"/>
      <c r="WMQ773" s="1126"/>
      <c r="WMR773" s="1127"/>
      <c r="WMS773" s="1126"/>
      <c r="WMT773" s="1127"/>
      <c r="WMU773" s="1126"/>
      <c r="WMV773" s="1127"/>
      <c r="WMW773" s="1126"/>
      <c r="WMX773" s="1127"/>
      <c r="WMY773" s="1126"/>
      <c r="WMZ773" s="1127"/>
      <c r="WNA773" s="1126"/>
      <c r="WNB773" s="1127"/>
      <c r="WNC773" s="1126"/>
      <c r="WND773" s="1127"/>
      <c r="WNE773" s="1126"/>
      <c r="WNF773" s="1127"/>
      <c r="WNG773" s="1126"/>
      <c r="WNH773" s="1127"/>
      <c r="WNI773" s="1126"/>
      <c r="WNJ773" s="1127"/>
      <c r="WNK773" s="1126"/>
      <c r="WNL773" s="1127"/>
      <c r="WNM773" s="1126"/>
      <c r="WNN773" s="1127"/>
      <c r="WNO773" s="1126"/>
      <c r="WNP773" s="1127"/>
      <c r="WNQ773" s="1126"/>
      <c r="WNR773" s="1127"/>
      <c r="WNS773" s="1126"/>
      <c r="WNT773" s="1127"/>
      <c r="WNU773" s="1126"/>
      <c r="WNV773" s="1127"/>
      <c r="WNW773" s="1126"/>
      <c r="WNX773" s="1127"/>
      <c r="WNY773" s="1126"/>
      <c r="WNZ773" s="1127"/>
      <c r="WOA773" s="1126"/>
      <c r="WOB773" s="1127"/>
      <c r="WOC773" s="1126"/>
      <c r="WOD773" s="1127"/>
      <c r="WOE773" s="1126"/>
      <c r="WOF773" s="1127"/>
      <c r="WOG773" s="1126"/>
      <c r="WOH773" s="1127"/>
      <c r="WOI773" s="1126"/>
      <c r="WOJ773" s="1127"/>
      <c r="WOK773" s="1126"/>
      <c r="WOL773" s="1127"/>
      <c r="WOM773" s="1126"/>
      <c r="WON773" s="1127"/>
      <c r="WOO773" s="1126"/>
      <c r="WOP773" s="1127"/>
      <c r="WOQ773" s="1126"/>
      <c r="WOR773" s="1127"/>
      <c r="WOS773" s="1126"/>
      <c r="WOT773" s="1127"/>
      <c r="WOU773" s="1126"/>
      <c r="WOV773" s="1127"/>
      <c r="WOW773" s="1126"/>
      <c r="WOX773" s="1127"/>
      <c r="WOY773" s="1126"/>
      <c r="WOZ773" s="1127"/>
      <c r="WPA773" s="1126"/>
      <c r="WPB773" s="1127"/>
      <c r="WPC773" s="1126"/>
      <c r="WPD773" s="1127"/>
      <c r="WPE773" s="1126"/>
      <c r="WPF773" s="1127"/>
      <c r="WPG773" s="1126"/>
      <c r="WPH773" s="1127"/>
      <c r="WPI773" s="1126"/>
      <c r="WPJ773" s="1127"/>
      <c r="WPK773" s="1126"/>
      <c r="WPL773" s="1127"/>
      <c r="WPM773" s="1126"/>
      <c r="WPN773" s="1127"/>
      <c r="WPO773" s="1126"/>
      <c r="WPP773" s="1127"/>
      <c r="WPQ773" s="1126"/>
      <c r="WPR773" s="1127"/>
      <c r="WPS773" s="1126"/>
      <c r="WPT773" s="1127"/>
      <c r="WPU773" s="1126"/>
      <c r="WPV773" s="1127"/>
      <c r="WPW773" s="1126"/>
      <c r="WPX773" s="1127"/>
      <c r="WPY773" s="1126"/>
      <c r="WPZ773" s="1127"/>
      <c r="WQA773" s="1126"/>
      <c r="WQB773" s="1127"/>
      <c r="WQC773" s="1126"/>
      <c r="WQD773" s="1127"/>
      <c r="WQE773" s="1126"/>
      <c r="WQF773" s="1127"/>
      <c r="WQG773" s="1126"/>
      <c r="WQH773" s="1127"/>
      <c r="WQI773" s="1126"/>
      <c r="WQJ773" s="1127"/>
      <c r="WQK773" s="1126"/>
      <c r="WQL773" s="1127"/>
      <c r="WQM773" s="1126"/>
      <c r="WQN773" s="1127"/>
      <c r="WQO773" s="1126"/>
      <c r="WQP773" s="1127"/>
      <c r="WQQ773" s="1126"/>
      <c r="WQR773" s="1127"/>
      <c r="WQS773" s="1126"/>
      <c r="WQT773" s="1127"/>
      <c r="WQU773" s="1126"/>
      <c r="WQV773" s="1127"/>
      <c r="WQW773" s="1126"/>
      <c r="WQX773" s="1127"/>
      <c r="WQY773" s="1126"/>
      <c r="WQZ773" s="1127"/>
      <c r="WRA773" s="1126"/>
      <c r="WRB773" s="1127"/>
      <c r="WRC773" s="1126"/>
      <c r="WRD773" s="1127"/>
      <c r="WRE773" s="1126"/>
      <c r="WRF773" s="1127"/>
      <c r="WRG773" s="1126"/>
      <c r="WRH773" s="1127"/>
      <c r="WRI773" s="1126"/>
      <c r="WRJ773" s="1127"/>
      <c r="WRK773" s="1126"/>
      <c r="WRL773" s="1127"/>
      <c r="WRM773" s="1126"/>
      <c r="WRN773" s="1127"/>
      <c r="WRO773" s="1126"/>
      <c r="WRP773" s="1127"/>
      <c r="WRQ773" s="1126"/>
      <c r="WRR773" s="1127"/>
      <c r="WRS773" s="1126"/>
      <c r="WRT773" s="1127"/>
      <c r="WRU773" s="1126"/>
      <c r="WRV773" s="1127"/>
      <c r="WRW773" s="1126"/>
      <c r="WRX773" s="1127"/>
      <c r="WRY773" s="1126"/>
      <c r="WRZ773" s="1127"/>
      <c r="WSA773" s="1126"/>
      <c r="WSB773" s="1127"/>
      <c r="WSC773" s="1126"/>
      <c r="WSD773" s="1127"/>
      <c r="WSE773" s="1126"/>
      <c r="WSF773" s="1127"/>
      <c r="WSG773" s="1126"/>
      <c r="WSH773" s="1127"/>
      <c r="WSI773" s="1126"/>
      <c r="WSJ773" s="1127"/>
      <c r="WSK773" s="1126"/>
      <c r="WSL773" s="1127"/>
      <c r="WSM773" s="1126"/>
      <c r="WSN773" s="1127"/>
      <c r="WSO773" s="1126"/>
      <c r="WSP773" s="1127"/>
      <c r="WSQ773" s="1126"/>
      <c r="WSR773" s="1127"/>
      <c r="WSS773" s="1126"/>
      <c r="WST773" s="1127"/>
      <c r="WSU773" s="1126"/>
      <c r="WSV773" s="1127"/>
      <c r="WSW773" s="1126"/>
      <c r="WSX773" s="1127"/>
      <c r="WSY773" s="1126"/>
      <c r="WSZ773" s="1127"/>
      <c r="WTA773" s="1126"/>
      <c r="WTB773" s="1127"/>
      <c r="WTC773" s="1126"/>
      <c r="WTD773" s="1127"/>
      <c r="WTE773" s="1126"/>
      <c r="WTF773" s="1127"/>
      <c r="WTG773" s="1126"/>
      <c r="WTH773" s="1127"/>
      <c r="WTI773" s="1126"/>
      <c r="WTJ773" s="1127"/>
      <c r="WTK773" s="1126"/>
      <c r="WTL773" s="1127"/>
      <c r="WTM773" s="1126"/>
      <c r="WTN773" s="1127"/>
      <c r="WTO773" s="1126"/>
      <c r="WTP773" s="1127"/>
      <c r="WTQ773" s="1126"/>
      <c r="WTR773" s="1127"/>
      <c r="WTS773" s="1126"/>
      <c r="WTT773" s="1127"/>
      <c r="WTU773" s="1126"/>
      <c r="WTV773" s="1127"/>
      <c r="WTW773" s="1126"/>
      <c r="WTX773" s="1127"/>
      <c r="WTY773" s="1126"/>
      <c r="WTZ773" s="1127"/>
      <c r="WUA773" s="1126"/>
      <c r="WUB773" s="1127"/>
      <c r="WUC773" s="1126"/>
      <c r="WUD773" s="1127"/>
      <c r="WUE773" s="1126"/>
      <c r="WUF773" s="1127"/>
      <c r="WUG773" s="1126"/>
      <c r="WUH773" s="1127"/>
      <c r="WUI773" s="1126"/>
      <c r="WUJ773" s="1127"/>
      <c r="WUK773" s="1126"/>
      <c r="WUL773" s="1127"/>
      <c r="WUM773" s="1126"/>
      <c r="WUN773" s="1127"/>
      <c r="WUO773" s="1126"/>
      <c r="WUP773" s="1127"/>
      <c r="WUQ773" s="1126"/>
      <c r="WUR773" s="1127"/>
      <c r="WUS773" s="1126"/>
      <c r="WUT773" s="1127"/>
      <c r="WUU773" s="1126"/>
      <c r="WUV773" s="1127"/>
      <c r="WUW773" s="1126"/>
      <c r="WUX773" s="1127"/>
      <c r="WUY773" s="1126"/>
      <c r="WUZ773" s="1127"/>
      <c r="WVA773" s="1126"/>
      <c r="WVB773" s="1127"/>
      <c r="WVC773" s="1126"/>
      <c r="WVD773" s="1127"/>
      <c r="WVE773" s="1126"/>
      <c r="WVF773" s="1127"/>
      <c r="WVG773" s="1126"/>
      <c r="WVH773" s="1127"/>
      <c r="WVI773" s="1126"/>
      <c r="WVJ773" s="1127"/>
      <c r="WVK773" s="1126"/>
      <c r="WVL773" s="1127"/>
      <c r="WVM773" s="1126"/>
      <c r="WVN773" s="1127"/>
      <c r="WVO773" s="1126"/>
      <c r="WVP773" s="1127"/>
      <c r="WVQ773" s="1126"/>
      <c r="WVR773" s="1127"/>
      <c r="WVS773" s="1126"/>
      <c r="WVT773" s="1127"/>
      <c r="WVU773" s="1126"/>
      <c r="WVV773" s="1127"/>
      <c r="WVW773" s="1126"/>
      <c r="WVX773" s="1127"/>
      <c r="WVY773" s="1126"/>
      <c r="WVZ773" s="1127"/>
      <c r="WWA773" s="1126"/>
      <c r="WWB773" s="1127"/>
      <c r="WWC773" s="1126"/>
      <c r="WWD773" s="1127"/>
      <c r="WWE773" s="1126"/>
      <c r="WWF773" s="1127"/>
      <c r="WWG773" s="1126"/>
      <c r="WWH773" s="1127"/>
      <c r="WWI773" s="1126"/>
      <c r="WWJ773" s="1127"/>
      <c r="WWK773" s="1126"/>
      <c r="WWL773" s="1127"/>
      <c r="WWM773" s="1126"/>
      <c r="WWN773" s="1127"/>
      <c r="WWO773" s="1126"/>
      <c r="WWP773" s="1127"/>
      <c r="WWQ773" s="1126"/>
      <c r="WWR773" s="1127"/>
      <c r="WWS773" s="1126"/>
      <c r="WWT773" s="1127"/>
      <c r="WWU773" s="1126"/>
      <c r="WWV773" s="1127"/>
      <c r="WWW773" s="1126"/>
      <c r="WWX773" s="1127"/>
      <c r="WWY773" s="1126"/>
      <c r="WWZ773" s="1127"/>
      <c r="WXA773" s="1126"/>
      <c r="WXB773" s="1127"/>
      <c r="WXC773" s="1126"/>
      <c r="WXD773" s="1127"/>
      <c r="WXE773" s="1126"/>
      <c r="WXF773" s="1127"/>
      <c r="WXG773" s="1126"/>
      <c r="WXH773" s="1127"/>
      <c r="WXI773" s="1126"/>
      <c r="WXJ773" s="1127"/>
      <c r="WXK773" s="1126"/>
      <c r="WXL773" s="1127"/>
      <c r="WXM773" s="1126"/>
      <c r="WXN773" s="1127"/>
      <c r="WXO773" s="1126"/>
      <c r="WXP773" s="1127"/>
      <c r="WXQ773" s="1126"/>
      <c r="WXR773" s="1127"/>
      <c r="WXS773" s="1126"/>
      <c r="WXT773" s="1127"/>
      <c r="WXU773" s="1126"/>
      <c r="WXV773" s="1127"/>
      <c r="WXW773" s="1126"/>
      <c r="WXX773" s="1127"/>
      <c r="WXY773" s="1126"/>
      <c r="WXZ773" s="1127"/>
      <c r="WYA773" s="1126"/>
      <c r="WYB773" s="1127"/>
      <c r="WYC773" s="1126"/>
      <c r="WYD773" s="1127"/>
      <c r="WYE773" s="1126"/>
      <c r="WYF773" s="1127"/>
      <c r="WYG773" s="1126"/>
      <c r="WYH773" s="1127"/>
      <c r="WYI773" s="1126"/>
      <c r="WYJ773" s="1127"/>
      <c r="WYK773" s="1126"/>
      <c r="WYL773" s="1127"/>
      <c r="WYM773" s="1126"/>
      <c r="WYN773" s="1127"/>
      <c r="WYO773" s="1126"/>
      <c r="WYP773" s="1127"/>
      <c r="WYQ773" s="1126"/>
      <c r="WYR773" s="1127"/>
      <c r="WYS773" s="1126"/>
      <c r="WYT773" s="1127"/>
      <c r="WYU773" s="1126"/>
      <c r="WYV773" s="1127"/>
      <c r="WYW773" s="1126"/>
      <c r="WYX773" s="1127"/>
      <c r="WYY773" s="1126"/>
      <c r="WYZ773" s="1127"/>
      <c r="WZA773" s="1126"/>
      <c r="WZB773" s="1127"/>
      <c r="WZC773" s="1126"/>
      <c r="WZD773" s="1127"/>
      <c r="WZE773" s="1126"/>
      <c r="WZF773" s="1127"/>
      <c r="WZG773" s="1126"/>
      <c r="WZH773" s="1127"/>
      <c r="WZI773" s="1126"/>
      <c r="WZJ773" s="1127"/>
      <c r="WZK773" s="1126"/>
      <c r="WZL773" s="1127"/>
      <c r="WZM773" s="1126"/>
      <c r="WZN773" s="1127"/>
      <c r="WZO773" s="1126"/>
      <c r="WZP773" s="1127"/>
      <c r="WZQ773" s="1126"/>
      <c r="WZR773" s="1127"/>
      <c r="WZS773" s="1126"/>
      <c r="WZT773" s="1127"/>
      <c r="WZU773" s="1126"/>
      <c r="WZV773" s="1127"/>
      <c r="WZW773" s="1126"/>
      <c r="WZX773" s="1127"/>
      <c r="WZY773" s="1126"/>
      <c r="WZZ773" s="1127"/>
      <c r="XAA773" s="1126"/>
      <c r="XAB773" s="1127"/>
      <c r="XAC773" s="1126"/>
      <c r="XAD773" s="1127"/>
      <c r="XAE773" s="1126"/>
      <c r="XAF773" s="1127"/>
      <c r="XAG773" s="1126"/>
      <c r="XAH773" s="1127"/>
      <c r="XAI773" s="1126"/>
      <c r="XAJ773" s="1127"/>
      <c r="XAK773" s="1126"/>
      <c r="XAL773" s="1127"/>
      <c r="XAM773" s="1126"/>
      <c r="XAN773" s="1127"/>
      <c r="XAO773" s="1126"/>
      <c r="XAP773" s="1127"/>
      <c r="XAQ773" s="1126"/>
      <c r="XAR773" s="1127"/>
      <c r="XAS773" s="1126"/>
      <c r="XAT773" s="1127"/>
      <c r="XAU773" s="1126"/>
      <c r="XAV773" s="1127"/>
      <c r="XAW773" s="1126"/>
      <c r="XAX773" s="1127"/>
      <c r="XAY773" s="1126"/>
      <c r="XAZ773" s="1127"/>
      <c r="XBA773" s="1126"/>
      <c r="XBB773" s="1127"/>
      <c r="XBC773" s="1126"/>
      <c r="XBD773" s="1127"/>
      <c r="XBE773" s="1126"/>
      <c r="XBF773" s="1127"/>
      <c r="XBG773" s="1126"/>
      <c r="XBH773" s="1127"/>
      <c r="XBI773" s="1126"/>
      <c r="XBJ773" s="1127"/>
      <c r="XBK773" s="1126"/>
      <c r="XBL773" s="1127"/>
      <c r="XBM773" s="1126"/>
      <c r="XBN773" s="1127"/>
      <c r="XBO773" s="1126"/>
      <c r="XBP773" s="1127"/>
      <c r="XBQ773" s="1126"/>
      <c r="XBR773" s="1127"/>
      <c r="XBS773" s="1126"/>
      <c r="XBT773" s="1127"/>
      <c r="XBU773" s="1126"/>
      <c r="XBV773" s="1127"/>
      <c r="XBW773" s="1126"/>
      <c r="XBX773" s="1127"/>
      <c r="XBY773" s="1126"/>
      <c r="XBZ773" s="1127"/>
      <c r="XCA773" s="1126"/>
      <c r="XCB773" s="1127"/>
      <c r="XCC773" s="1126"/>
      <c r="XCD773" s="1127"/>
      <c r="XCE773" s="1126"/>
      <c r="XCF773" s="1127"/>
      <c r="XCG773" s="1126"/>
      <c r="XCH773" s="1127"/>
      <c r="XCI773" s="1126"/>
      <c r="XCJ773" s="1127"/>
      <c r="XCK773" s="1126"/>
      <c r="XCL773" s="1127"/>
      <c r="XCM773" s="1126"/>
      <c r="XCN773" s="1127"/>
      <c r="XCO773" s="1126"/>
      <c r="XCP773" s="1127"/>
      <c r="XCQ773" s="1126"/>
      <c r="XCR773" s="1127"/>
      <c r="XCS773" s="1126"/>
      <c r="XCT773" s="1127"/>
      <c r="XCU773" s="1126"/>
      <c r="XCV773" s="1127"/>
      <c r="XCW773" s="1126"/>
      <c r="XCX773" s="1127"/>
      <c r="XCY773" s="1126"/>
      <c r="XCZ773" s="1127"/>
      <c r="XDA773" s="1126"/>
      <c r="XDB773" s="1127"/>
      <c r="XDC773" s="1126"/>
      <c r="XDD773" s="1127"/>
      <c r="XDE773" s="1126"/>
      <c r="XDF773" s="1127"/>
      <c r="XDG773" s="1126"/>
      <c r="XDH773" s="1127"/>
      <c r="XDI773" s="1126"/>
      <c r="XDJ773" s="1127"/>
      <c r="XDK773" s="1126"/>
      <c r="XDL773" s="1127"/>
      <c r="XDM773" s="1126"/>
      <c r="XDN773" s="1127"/>
      <c r="XDO773" s="1126"/>
      <c r="XDP773" s="1127"/>
      <c r="XDQ773" s="1126"/>
      <c r="XDR773" s="1127"/>
      <c r="XDS773" s="1126"/>
      <c r="XDT773" s="1127"/>
      <c r="XDU773" s="1126"/>
      <c r="XDV773" s="1127"/>
      <c r="XDW773" s="1126"/>
      <c r="XDX773" s="1127"/>
      <c r="XDY773" s="1126"/>
      <c r="XDZ773" s="1127"/>
      <c r="XEA773" s="1126"/>
      <c r="XEB773" s="1127"/>
      <c r="XEC773" s="1126"/>
      <c r="XED773" s="1127"/>
      <c r="XEE773" s="1126"/>
      <c r="XEF773" s="1127"/>
      <c r="XEG773" s="1126"/>
      <c r="XEH773" s="1127"/>
      <c r="XEI773" s="1126"/>
      <c r="XEJ773" s="1127"/>
      <c r="XEK773" s="1126"/>
      <c r="XEL773" s="1127"/>
      <c r="XEM773" s="1126"/>
      <c r="XEN773" s="1127"/>
      <c r="XEO773" s="1126"/>
      <c r="XEP773" s="1127"/>
      <c r="XEQ773" s="1126"/>
      <c r="XER773" s="1127"/>
      <c r="XES773" s="1126"/>
      <c r="XET773" s="1127"/>
      <c r="XEU773" s="1126"/>
      <c r="XEV773" s="1127"/>
      <c r="XEW773" s="1126"/>
      <c r="XEX773" s="1127"/>
      <c r="XEY773" s="1126"/>
      <c r="XEZ773" s="1127"/>
      <c r="XFA773" s="1126"/>
      <c r="XFB773" s="1127"/>
      <c r="XFC773" s="1126"/>
      <c r="XFD773" s="1127"/>
    </row>
    <row r="774" spans="1:16384" s="1" customFormat="1" x14ac:dyDescent="0.25">
      <c r="A774" s="1268"/>
      <c r="B774" s="144"/>
      <c r="C774" s="1268">
        <v>349.3</v>
      </c>
      <c r="D774" s="1267" t="s">
        <v>3696</v>
      </c>
      <c r="E774" s="1266"/>
      <c r="F774" s="1332" t="s">
        <v>3700</v>
      </c>
      <c r="G774" s="1265"/>
      <c r="H774" s="1272" t="str">
        <f>IF(FrontPage!$E$3=1,F774&amp;G774,D774&amp;E774)</f>
        <v>Homelessness - No One Left Approach</v>
      </c>
      <c r="I774" s="1268"/>
      <c r="J774" s="144"/>
      <c r="K774" s="1268"/>
      <c r="L774" s="144"/>
      <c r="M774" s="1268"/>
      <c r="N774" s="144"/>
      <c r="O774" s="1268"/>
      <c r="P774" s="144"/>
      <c r="Q774" s="1268"/>
      <c r="R774" s="144"/>
      <c r="S774" s="1268"/>
      <c r="T774" s="144"/>
      <c r="U774" s="1268"/>
      <c r="V774" s="144"/>
      <c r="W774" s="1268"/>
      <c r="X774" s="144"/>
      <c r="Y774" s="1268"/>
      <c r="Z774" s="144"/>
      <c r="AA774" s="1268"/>
      <c r="AB774" s="144"/>
      <c r="AC774" s="1268"/>
      <c r="AD774" s="144"/>
      <c r="AE774" s="1268"/>
      <c r="AF774" s="144"/>
      <c r="AG774" s="1268"/>
      <c r="AH774" s="144"/>
      <c r="AI774" s="1268"/>
      <c r="AJ774" s="144"/>
      <c r="AK774" s="1268"/>
      <c r="AL774" s="144"/>
      <c r="AM774" s="1268"/>
      <c r="AN774" s="144"/>
      <c r="AO774" s="1268"/>
      <c r="AP774" s="144"/>
      <c r="AQ774" s="1268"/>
      <c r="AR774" s="144"/>
      <c r="AS774" s="1268"/>
      <c r="AT774" s="144"/>
      <c r="AU774" s="1268"/>
      <c r="AV774" s="144"/>
      <c r="AW774" s="1268"/>
      <c r="AX774" s="144"/>
      <c r="AY774" s="1268"/>
      <c r="AZ774" s="144"/>
      <c r="BA774" s="1268"/>
      <c r="BB774" s="144"/>
      <c r="BC774" s="1268"/>
      <c r="BD774" s="144"/>
      <c r="BE774" s="1268"/>
      <c r="BF774" s="144"/>
      <c r="BG774" s="1268"/>
      <c r="BH774" s="144"/>
      <c r="BI774" s="1268"/>
      <c r="BJ774" s="144"/>
      <c r="BK774" s="1268"/>
      <c r="BL774" s="144"/>
      <c r="BM774" s="1268"/>
      <c r="BN774" s="144"/>
      <c r="BO774" s="1268"/>
      <c r="BP774" s="144"/>
      <c r="BQ774" s="1268"/>
      <c r="BR774" s="144"/>
      <c r="BS774" s="1268"/>
      <c r="BT774" s="144"/>
      <c r="BU774" s="1268"/>
      <c r="BV774" s="144"/>
      <c r="BW774" s="1268"/>
      <c r="BX774" s="144"/>
      <c r="BY774" s="1268"/>
      <c r="BZ774" s="144"/>
      <c r="CA774" s="1268"/>
      <c r="CB774" s="144"/>
      <c r="CC774" s="1268"/>
      <c r="CD774" s="144"/>
      <c r="CE774" s="1268"/>
      <c r="CF774" s="144"/>
      <c r="CG774" s="1268"/>
      <c r="CH774" s="144"/>
      <c r="CI774" s="1268"/>
      <c r="CJ774" s="144"/>
      <c r="CK774" s="1268"/>
      <c r="CL774" s="144"/>
      <c r="CM774" s="1268"/>
      <c r="CN774" s="144"/>
      <c r="CO774" s="1268"/>
      <c r="CP774" s="144"/>
      <c r="CQ774" s="1268"/>
      <c r="CR774" s="144"/>
      <c r="CS774" s="1268"/>
      <c r="CT774" s="144"/>
      <c r="CU774" s="1268"/>
      <c r="CV774" s="144"/>
      <c r="CW774" s="1268"/>
      <c r="CX774" s="144"/>
      <c r="CY774" s="1268"/>
      <c r="CZ774" s="144"/>
      <c r="DA774" s="1268"/>
      <c r="DB774" s="144"/>
      <c r="DC774" s="1268"/>
      <c r="DD774" s="144"/>
      <c r="DE774" s="1268"/>
      <c r="DF774" s="144"/>
      <c r="DG774" s="1268"/>
      <c r="DH774" s="144"/>
      <c r="DI774" s="1268"/>
      <c r="DJ774" s="144"/>
      <c r="DK774" s="1268"/>
      <c r="DL774" s="144"/>
      <c r="DM774" s="1268"/>
      <c r="DN774" s="144"/>
      <c r="DO774" s="1268"/>
      <c r="DP774" s="144"/>
      <c r="DQ774" s="1268"/>
      <c r="DR774" s="144"/>
      <c r="DS774" s="1268"/>
      <c r="DT774" s="144"/>
      <c r="DU774" s="1268"/>
      <c r="DV774" s="144"/>
      <c r="DW774" s="1268"/>
      <c r="DX774" s="144"/>
      <c r="DY774" s="1268"/>
      <c r="DZ774" s="144"/>
      <c r="EA774" s="1268"/>
      <c r="EB774" s="144"/>
      <c r="EC774" s="1268"/>
      <c r="ED774" s="144"/>
      <c r="EE774" s="1268"/>
      <c r="EF774" s="144"/>
      <c r="EG774" s="1268"/>
      <c r="EH774" s="144"/>
      <c r="EI774" s="1268"/>
      <c r="EJ774" s="144"/>
      <c r="EK774" s="1268"/>
      <c r="EL774" s="144"/>
      <c r="EM774" s="1268"/>
      <c r="EN774" s="144"/>
      <c r="EO774" s="1268"/>
      <c r="EP774" s="144"/>
      <c r="EQ774" s="1268"/>
      <c r="ER774" s="144"/>
      <c r="ES774" s="1268"/>
      <c r="ET774" s="144"/>
      <c r="EU774" s="1268"/>
      <c r="EV774" s="144"/>
      <c r="EW774" s="1268"/>
      <c r="EX774" s="144"/>
      <c r="EY774" s="1268"/>
      <c r="EZ774" s="144"/>
      <c r="FA774" s="1268"/>
      <c r="FB774" s="144"/>
      <c r="FC774" s="1268"/>
      <c r="FD774" s="144"/>
      <c r="FE774" s="1268"/>
      <c r="FF774" s="144"/>
      <c r="FG774" s="1268"/>
      <c r="FH774" s="144"/>
      <c r="FI774" s="1268"/>
      <c r="FJ774" s="144"/>
      <c r="FK774" s="1268"/>
      <c r="FL774" s="144"/>
      <c r="FM774" s="1268"/>
      <c r="FN774" s="144"/>
      <c r="FO774" s="1268"/>
      <c r="FP774" s="144"/>
      <c r="FQ774" s="1268"/>
      <c r="FR774" s="144"/>
      <c r="FS774" s="1268"/>
      <c r="FT774" s="144"/>
      <c r="FU774" s="1268"/>
      <c r="FV774" s="144"/>
      <c r="FW774" s="1268"/>
      <c r="FX774" s="144"/>
      <c r="FY774" s="1268"/>
      <c r="FZ774" s="144"/>
      <c r="GA774" s="1268"/>
      <c r="GB774" s="144"/>
      <c r="GC774" s="1268"/>
      <c r="GD774" s="144"/>
      <c r="GE774" s="1268"/>
      <c r="GF774" s="144"/>
      <c r="GG774" s="1268"/>
      <c r="GH774" s="144"/>
      <c r="GI774" s="1268"/>
      <c r="GJ774" s="144"/>
      <c r="GK774" s="1268"/>
      <c r="GL774" s="144"/>
      <c r="GM774" s="1268"/>
      <c r="GN774" s="144"/>
      <c r="GO774" s="1268"/>
      <c r="GP774" s="144"/>
      <c r="GQ774" s="1268"/>
      <c r="GR774" s="144"/>
      <c r="GS774" s="1268"/>
      <c r="GT774" s="144"/>
      <c r="GU774" s="1268"/>
      <c r="GV774" s="144"/>
      <c r="GW774" s="1268"/>
      <c r="GX774" s="144"/>
      <c r="GY774" s="1268"/>
      <c r="GZ774" s="144"/>
      <c r="HA774" s="1268"/>
      <c r="HB774" s="144"/>
      <c r="HC774" s="1268"/>
      <c r="HD774" s="144"/>
      <c r="HE774" s="1268"/>
      <c r="HF774" s="144"/>
      <c r="HG774" s="1268"/>
      <c r="HH774" s="144"/>
      <c r="HI774" s="1268"/>
      <c r="HJ774" s="144"/>
      <c r="HK774" s="1268"/>
      <c r="HL774" s="144"/>
      <c r="HM774" s="1268"/>
      <c r="HN774" s="144"/>
      <c r="HO774" s="1268"/>
      <c r="HP774" s="144"/>
      <c r="HQ774" s="1268"/>
      <c r="HR774" s="144"/>
      <c r="HS774" s="1268"/>
      <c r="HT774" s="144"/>
      <c r="HU774" s="1268"/>
      <c r="HV774" s="144"/>
      <c r="HW774" s="1268"/>
      <c r="HX774" s="144"/>
      <c r="HY774" s="1268"/>
      <c r="HZ774" s="144"/>
      <c r="IA774" s="1268"/>
      <c r="IB774" s="144"/>
      <c r="IC774" s="1268"/>
      <c r="ID774" s="144"/>
      <c r="IE774" s="1268"/>
      <c r="IF774" s="144"/>
      <c r="IG774" s="1268"/>
      <c r="IH774" s="144"/>
      <c r="II774" s="1268"/>
      <c r="IJ774" s="144"/>
      <c r="IK774" s="1268"/>
      <c r="IL774" s="144"/>
      <c r="IM774" s="1268"/>
      <c r="IN774" s="144"/>
      <c r="IO774" s="1268"/>
      <c r="IP774" s="144"/>
      <c r="IQ774" s="1268"/>
      <c r="IR774" s="144"/>
      <c r="IS774" s="1268"/>
      <c r="IT774" s="144"/>
      <c r="IU774" s="1268"/>
      <c r="IV774" s="144"/>
      <c r="IW774" s="1268"/>
      <c r="IX774" s="144"/>
      <c r="IY774" s="1268"/>
      <c r="IZ774" s="144"/>
      <c r="JA774" s="1268"/>
      <c r="JB774" s="144"/>
      <c r="JC774" s="1268"/>
      <c r="JD774" s="144"/>
      <c r="JE774" s="1268"/>
      <c r="JF774" s="144"/>
      <c r="JG774" s="1268"/>
      <c r="JH774" s="144"/>
      <c r="JI774" s="1268"/>
      <c r="JJ774" s="144"/>
      <c r="JK774" s="1268"/>
      <c r="JL774" s="144"/>
      <c r="JM774" s="1268"/>
      <c r="JN774" s="144"/>
      <c r="JO774" s="1268"/>
      <c r="JP774" s="144"/>
      <c r="JQ774" s="1268"/>
      <c r="JR774" s="144"/>
      <c r="JS774" s="1268"/>
      <c r="JT774" s="144"/>
      <c r="JU774" s="1268"/>
      <c r="JV774" s="144"/>
      <c r="JW774" s="1268"/>
      <c r="JX774" s="144"/>
      <c r="JY774" s="1268"/>
      <c r="JZ774" s="144"/>
      <c r="KA774" s="1268"/>
      <c r="KB774" s="144"/>
      <c r="KC774" s="1268"/>
      <c r="KD774" s="144"/>
      <c r="KE774" s="1268"/>
      <c r="KF774" s="144"/>
      <c r="KG774" s="1268"/>
      <c r="KH774" s="144"/>
      <c r="KI774" s="1268"/>
      <c r="KJ774" s="144"/>
      <c r="KK774" s="1268"/>
      <c r="KL774" s="144"/>
      <c r="KM774" s="1268"/>
      <c r="KN774" s="144"/>
      <c r="KO774" s="1268"/>
      <c r="KP774" s="144"/>
      <c r="KQ774" s="1268"/>
      <c r="KR774" s="144"/>
      <c r="KS774" s="1268"/>
      <c r="KT774" s="144"/>
      <c r="KU774" s="1268"/>
      <c r="KV774" s="144"/>
      <c r="KW774" s="1268"/>
      <c r="KX774" s="144"/>
      <c r="KY774" s="1268"/>
      <c r="KZ774" s="144"/>
      <c r="LA774" s="1268"/>
      <c r="LB774" s="144"/>
      <c r="LC774" s="1268"/>
      <c r="LD774" s="144"/>
      <c r="LE774" s="1268"/>
      <c r="LF774" s="144"/>
      <c r="LG774" s="1268"/>
      <c r="LH774" s="144"/>
      <c r="LI774" s="1268"/>
      <c r="LJ774" s="144"/>
      <c r="LK774" s="1268"/>
      <c r="LL774" s="144"/>
      <c r="LM774" s="1268"/>
      <c r="LN774" s="144"/>
      <c r="LO774" s="1268"/>
      <c r="LP774" s="144"/>
      <c r="LQ774" s="1268"/>
      <c r="LR774" s="144"/>
      <c r="LS774" s="1268"/>
      <c r="LT774" s="144"/>
      <c r="LU774" s="1268"/>
      <c r="LV774" s="144"/>
      <c r="LW774" s="1268"/>
      <c r="LX774" s="144"/>
      <c r="LY774" s="1268"/>
      <c r="LZ774" s="144"/>
      <c r="MA774" s="1268"/>
      <c r="MB774" s="144"/>
      <c r="MC774" s="1268"/>
      <c r="MD774" s="144"/>
      <c r="ME774" s="1268"/>
      <c r="MF774" s="144"/>
      <c r="MG774" s="1268"/>
      <c r="MH774" s="144"/>
      <c r="MI774" s="1268"/>
      <c r="MJ774" s="144"/>
      <c r="MK774" s="1268"/>
      <c r="ML774" s="144"/>
      <c r="MM774" s="1268"/>
      <c r="MN774" s="144"/>
      <c r="MO774" s="1268"/>
      <c r="MP774" s="144"/>
      <c r="MQ774" s="1268"/>
      <c r="MR774" s="144"/>
      <c r="MS774" s="1268"/>
      <c r="MT774" s="144"/>
      <c r="MU774" s="1268"/>
      <c r="MV774" s="144"/>
      <c r="MW774" s="1268"/>
      <c r="MX774" s="144"/>
      <c r="MY774" s="1268"/>
      <c r="MZ774" s="144"/>
      <c r="NA774" s="1268"/>
      <c r="NB774" s="144"/>
      <c r="NC774" s="1268"/>
      <c r="ND774" s="144"/>
      <c r="NE774" s="1268"/>
      <c r="NF774" s="144"/>
      <c r="NG774" s="1268"/>
      <c r="NH774" s="144"/>
      <c r="NI774" s="1268"/>
      <c r="NJ774" s="144"/>
      <c r="NK774" s="1268"/>
      <c r="NL774" s="144"/>
      <c r="NM774" s="1268"/>
      <c r="NN774" s="144"/>
      <c r="NO774" s="1268"/>
      <c r="NP774" s="144"/>
      <c r="NQ774" s="1268"/>
      <c r="NR774" s="144"/>
      <c r="NS774" s="1268"/>
      <c r="NT774" s="144"/>
      <c r="NU774" s="1268"/>
      <c r="NV774" s="144"/>
      <c r="NW774" s="1268"/>
      <c r="NX774" s="144"/>
      <c r="NY774" s="1268"/>
      <c r="NZ774" s="144"/>
      <c r="OA774" s="1268"/>
      <c r="OB774" s="144"/>
      <c r="OC774" s="1268"/>
      <c r="OD774" s="144"/>
      <c r="OE774" s="1268"/>
      <c r="OF774" s="144"/>
      <c r="OG774" s="1268"/>
      <c r="OH774" s="144"/>
      <c r="OI774" s="1268"/>
      <c r="OJ774" s="144"/>
      <c r="OK774" s="1268"/>
      <c r="OL774" s="144"/>
      <c r="OM774" s="1268"/>
      <c r="ON774" s="144"/>
      <c r="OO774" s="1268"/>
      <c r="OP774" s="144"/>
      <c r="OQ774" s="1268"/>
      <c r="OR774" s="144"/>
      <c r="OS774" s="1268"/>
      <c r="OT774" s="144"/>
      <c r="OU774" s="1268"/>
      <c r="OV774" s="144"/>
      <c r="OW774" s="1268"/>
      <c r="OX774" s="144"/>
      <c r="OY774" s="1268"/>
      <c r="OZ774" s="144"/>
      <c r="PA774" s="1268"/>
      <c r="PB774" s="144"/>
      <c r="PC774" s="1268"/>
      <c r="PD774" s="144"/>
      <c r="PE774" s="1268"/>
      <c r="PF774" s="144"/>
      <c r="PG774" s="1268"/>
      <c r="PH774" s="144"/>
      <c r="PI774" s="1268"/>
      <c r="PJ774" s="144"/>
      <c r="PK774" s="1268"/>
      <c r="PL774" s="144"/>
      <c r="PM774" s="1268"/>
      <c r="PN774" s="144"/>
      <c r="PO774" s="1268"/>
      <c r="PP774" s="144"/>
      <c r="PQ774" s="1268"/>
      <c r="PR774" s="144"/>
      <c r="PS774" s="1268"/>
      <c r="PT774" s="144"/>
      <c r="PU774" s="1268"/>
      <c r="PV774" s="144"/>
      <c r="PW774" s="1268"/>
      <c r="PX774" s="144"/>
      <c r="PY774" s="1268"/>
      <c r="PZ774" s="144"/>
      <c r="QA774" s="1268"/>
      <c r="QB774" s="144"/>
      <c r="QC774" s="1268"/>
      <c r="QD774" s="144"/>
      <c r="QE774" s="1268"/>
      <c r="QF774" s="144"/>
      <c r="QG774" s="1268"/>
      <c r="QH774" s="144"/>
      <c r="QI774" s="1268"/>
      <c r="QJ774" s="144"/>
      <c r="QK774" s="1268"/>
      <c r="QL774" s="144"/>
      <c r="QM774" s="1268"/>
      <c r="QN774" s="144"/>
      <c r="QO774" s="1268"/>
      <c r="QP774" s="144"/>
      <c r="QQ774" s="1268"/>
      <c r="QR774" s="144"/>
      <c r="QS774" s="1268"/>
      <c r="QT774" s="144"/>
      <c r="QU774" s="1268"/>
      <c r="QV774" s="144"/>
      <c r="QW774" s="1268"/>
      <c r="QX774" s="144"/>
      <c r="QY774" s="1268"/>
      <c r="QZ774" s="144"/>
      <c r="RA774" s="1268"/>
      <c r="RB774" s="144"/>
      <c r="RC774" s="1268"/>
      <c r="RD774" s="144"/>
      <c r="RE774" s="1268"/>
      <c r="RF774" s="144"/>
      <c r="RG774" s="1268"/>
      <c r="RH774" s="144"/>
      <c r="RI774" s="1268"/>
      <c r="RJ774" s="144"/>
      <c r="RK774" s="1268"/>
      <c r="RL774" s="144"/>
      <c r="RM774" s="1268"/>
      <c r="RN774" s="144"/>
      <c r="RO774" s="1268"/>
      <c r="RP774" s="144"/>
      <c r="RQ774" s="1268"/>
      <c r="RR774" s="144"/>
      <c r="RS774" s="1268"/>
      <c r="RT774" s="144"/>
      <c r="RU774" s="1268"/>
      <c r="RV774" s="144"/>
      <c r="RW774" s="1268"/>
      <c r="RX774" s="144"/>
      <c r="RY774" s="1268"/>
      <c r="RZ774" s="144"/>
      <c r="SA774" s="1268"/>
      <c r="SB774" s="144"/>
      <c r="SC774" s="1268"/>
      <c r="SD774" s="144"/>
      <c r="SE774" s="1268"/>
      <c r="SF774" s="144"/>
      <c r="SG774" s="1268"/>
      <c r="SH774" s="144"/>
      <c r="SI774" s="1268"/>
      <c r="SJ774" s="144"/>
      <c r="SK774" s="1268"/>
      <c r="SL774" s="144"/>
      <c r="SM774" s="1268"/>
      <c r="SN774" s="144"/>
      <c r="SO774" s="1268"/>
      <c r="SP774" s="144"/>
      <c r="SQ774" s="1268"/>
      <c r="SR774" s="144"/>
      <c r="SS774" s="1268"/>
      <c r="ST774" s="144"/>
      <c r="SU774" s="1268"/>
      <c r="SV774" s="144"/>
      <c r="SW774" s="1268"/>
      <c r="SX774" s="144"/>
      <c r="SY774" s="1268"/>
      <c r="SZ774" s="144"/>
      <c r="TA774" s="1268"/>
      <c r="TB774" s="144"/>
      <c r="TC774" s="1268"/>
      <c r="TD774" s="144"/>
      <c r="TE774" s="1268"/>
      <c r="TF774" s="144"/>
      <c r="TG774" s="1268"/>
      <c r="TH774" s="144"/>
      <c r="TI774" s="1268"/>
      <c r="TJ774" s="144"/>
      <c r="TK774" s="1268"/>
      <c r="TL774" s="144"/>
      <c r="TM774" s="1268"/>
      <c r="TN774" s="144"/>
      <c r="TO774" s="1268"/>
      <c r="TP774" s="144"/>
      <c r="TQ774" s="1268"/>
      <c r="TR774" s="144"/>
      <c r="TS774" s="1268"/>
      <c r="TT774" s="144"/>
      <c r="TU774" s="1268"/>
      <c r="TV774" s="144"/>
      <c r="TW774" s="1268"/>
      <c r="TX774" s="144"/>
      <c r="TY774" s="1268"/>
      <c r="TZ774" s="144"/>
      <c r="UA774" s="1268"/>
      <c r="UB774" s="144"/>
      <c r="UC774" s="1268"/>
      <c r="UD774" s="144"/>
      <c r="UE774" s="1268"/>
      <c r="UF774" s="144"/>
      <c r="UG774" s="1268"/>
      <c r="UH774" s="144"/>
      <c r="UI774" s="1268"/>
      <c r="UJ774" s="144"/>
      <c r="UK774" s="1268"/>
      <c r="UL774" s="144"/>
      <c r="UM774" s="1268"/>
      <c r="UN774" s="144"/>
      <c r="UO774" s="1268"/>
      <c r="UP774" s="144"/>
      <c r="UQ774" s="1268"/>
      <c r="UR774" s="144"/>
      <c r="US774" s="1268"/>
      <c r="UT774" s="144"/>
      <c r="UU774" s="1268"/>
      <c r="UV774" s="144"/>
      <c r="UW774" s="1268"/>
      <c r="UX774" s="144"/>
      <c r="UY774" s="1268"/>
      <c r="UZ774" s="144"/>
      <c r="VA774" s="1268"/>
      <c r="VB774" s="144"/>
      <c r="VC774" s="1268"/>
      <c r="VD774" s="144"/>
      <c r="VE774" s="1268"/>
      <c r="VF774" s="144"/>
      <c r="VG774" s="1268"/>
      <c r="VH774" s="144"/>
      <c r="VI774" s="1268"/>
      <c r="VJ774" s="144"/>
      <c r="VK774" s="1268"/>
      <c r="VL774" s="144"/>
      <c r="VM774" s="1268"/>
      <c r="VN774" s="144"/>
      <c r="VO774" s="1268"/>
      <c r="VP774" s="144"/>
      <c r="VQ774" s="1268"/>
      <c r="VR774" s="144"/>
      <c r="VS774" s="1268"/>
      <c r="VT774" s="144"/>
      <c r="VU774" s="1268"/>
      <c r="VV774" s="144"/>
      <c r="VW774" s="1268"/>
      <c r="VX774" s="144"/>
      <c r="VY774" s="1268"/>
      <c r="VZ774" s="144"/>
      <c r="WA774" s="1268"/>
      <c r="WB774" s="144"/>
      <c r="WC774" s="1268"/>
      <c r="WD774" s="144"/>
      <c r="WE774" s="1268"/>
      <c r="WF774" s="144"/>
      <c r="WG774" s="1268"/>
      <c r="WH774" s="144"/>
      <c r="WI774" s="1268"/>
      <c r="WJ774" s="144"/>
      <c r="WK774" s="1268"/>
      <c r="WL774" s="144"/>
      <c r="WM774" s="1268"/>
      <c r="WN774" s="144"/>
      <c r="WO774" s="1268"/>
      <c r="WP774" s="144"/>
      <c r="WQ774" s="1268"/>
      <c r="WR774" s="144"/>
      <c r="WS774" s="1268"/>
      <c r="WT774" s="144"/>
      <c r="WU774" s="1268"/>
      <c r="WV774" s="144"/>
      <c r="WW774" s="1268"/>
      <c r="WX774" s="144"/>
      <c r="WY774" s="1268"/>
      <c r="WZ774" s="144"/>
      <c r="XA774" s="1268"/>
      <c r="XB774" s="144"/>
      <c r="XC774" s="1268"/>
      <c r="XD774" s="144"/>
      <c r="XE774" s="1268"/>
      <c r="XF774" s="144"/>
      <c r="XG774" s="1268"/>
      <c r="XH774" s="144"/>
      <c r="XI774" s="1268"/>
      <c r="XJ774" s="144"/>
      <c r="XK774" s="1268"/>
      <c r="XL774" s="144"/>
      <c r="XM774" s="1268"/>
      <c r="XN774" s="144"/>
      <c r="XO774" s="1268"/>
      <c r="XP774" s="144"/>
      <c r="XQ774" s="1268"/>
      <c r="XR774" s="144"/>
      <c r="XS774" s="1268"/>
      <c r="XT774" s="144"/>
      <c r="XU774" s="1268"/>
      <c r="XV774" s="144"/>
      <c r="XW774" s="1268"/>
      <c r="XX774" s="144"/>
      <c r="XY774" s="1268"/>
      <c r="XZ774" s="144"/>
      <c r="YA774" s="1268"/>
      <c r="YB774" s="144"/>
      <c r="YC774" s="1268"/>
      <c r="YD774" s="144"/>
      <c r="YE774" s="1268"/>
      <c r="YF774" s="144"/>
      <c r="YG774" s="1268"/>
      <c r="YH774" s="144"/>
      <c r="YI774" s="1268"/>
      <c r="YJ774" s="144"/>
      <c r="YK774" s="1268"/>
      <c r="YL774" s="144"/>
      <c r="YM774" s="1268"/>
      <c r="YN774" s="144"/>
      <c r="YO774" s="1268"/>
      <c r="YP774" s="144"/>
      <c r="YQ774" s="1268"/>
      <c r="YR774" s="144"/>
      <c r="YS774" s="1268"/>
      <c r="YT774" s="144"/>
      <c r="YU774" s="1268"/>
      <c r="YV774" s="144"/>
      <c r="YW774" s="1268"/>
      <c r="YX774" s="144"/>
      <c r="YY774" s="1268"/>
      <c r="YZ774" s="144"/>
      <c r="ZA774" s="1268"/>
      <c r="ZB774" s="144"/>
      <c r="ZC774" s="1268"/>
      <c r="ZD774" s="144"/>
      <c r="ZE774" s="1268"/>
      <c r="ZF774" s="144"/>
      <c r="ZG774" s="1268"/>
      <c r="ZH774" s="144"/>
      <c r="ZI774" s="1268"/>
      <c r="ZJ774" s="144"/>
      <c r="ZK774" s="1268"/>
      <c r="ZL774" s="144"/>
      <c r="ZM774" s="1268"/>
      <c r="ZN774" s="144"/>
      <c r="ZO774" s="1268"/>
      <c r="ZP774" s="144"/>
      <c r="ZQ774" s="1268"/>
      <c r="ZR774" s="144"/>
      <c r="ZS774" s="1268"/>
      <c r="ZT774" s="144"/>
      <c r="ZU774" s="1268"/>
      <c r="ZV774" s="144"/>
      <c r="ZW774" s="1268"/>
      <c r="ZX774" s="144"/>
      <c r="ZY774" s="1268"/>
      <c r="ZZ774" s="144"/>
      <c r="AAA774" s="1268"/>
      <c r="AAB774" s="144"/>
      <c r="AAC774" s="1268"/>
      <c r="AAD774" s="144"/>
      <c r="AAE774" s="1268"/>
      <c r="AAF774" s="144"/>
      <c r="AAG774" s="1268"/>
      <c r="AAH774" s="144"/>
      <c r="AAI774" s="1268"/>
      <c r="AAJ774" s="144"/>
      <c r="AAK774" s="1268"/>
      <c r="AAL774" s="144"/>
      <c r="AAM774" s="1268"/>
      <c r="AAN774" s="144"/>
      <c r="AAO774" s="1268"/>
      <c r="AAP774" s="144"/>
      <c r="AAQ774" s="1268"/>
      <c r="AAR774" s="144"/>
      <c r="AAS774" s="1268"/>
      <c r="AAT774" s="144"/>
      <c r="AAU774" s="1268"/>
      <c r="AAV774" s="144"/>
      <c r="AAW774" s="1268"/>
      <c r="AAX774" s="144"/>
      <c r="AAY774" s="1268"/>
      <c r="AAZ774" s="144"/>
      <c r="ABA774" s="1268"/>
      <c r="ABB774" s="144"/>
      <c r="ABC774" s="1268"/>
      <c r="ABD774" s="144"/>
      <c r="ABE774" s="1268"/>
      <c r="ABF774" s="144"/>
      <c r="ABG774" s="1268"/>
      <c r="ABH774" s="144"/>
      <c r="ABI774" s="1268"/>
      <c r="ABJ774" s="144"/>
      <c r="ABK774" s="1268"/>
      <c r="ABL774" s="144"/>
      <c r="ABM774" s="1268"/>
      <c r="ABN774" s="144"/>
      <c r="ABO774" s="1268"/>
      <c r="ABP774" s="144"/>
      <c r="ABQ774" s="1268"/>
      <c r="ABR774" s="144"/>
      <c r="ABS774" s="1268"/>
      <c r="ABT774" s="144"/>
      <c r="ABU774" s="1268"/>
      <c r="ABV774" s="144"/>
      <c r="ABW774" s="1268"/>
      <c r="ABX774" s="144"/>
      <c r="ABY774" s="1268"/>
      <c r="ABZ774" s="144"/>
      <c r="ACA774" s="1268"/>
      <c r="ACB774" s="144"/>
      <c r="ACC774" s="1268"/>
      <c r="ACD774" s="144"/>
      <c r="ACE774" s="1268"/>
      <c r="ACF774" s="144"/>
      <c r="ACG774" s="1268"/>
      <c r="ACH774" s="144"/>
      <c r="ACI774" s="1268"/>
      <c r="ACJ774" s="144"/>
      <c r="ACK774" s="1268"/>
      <c r="ACL774" s="144"/>
      <c r="ACM774" s="1268"/>
      <c r="ACN774" s="144"/>
      <c r="ACO774" s="1268"/>
      <c r="ACP774" s="144"/>
      <c r="ACQ774" s="1268"/>
      <c r="ACR774" s="144"/>
      <c r="ACS774" s="1268"/>
      <c r="ACT774" s="144"/>
      <c r="ACU774" s="1268"/>
      <c r="ACV774" s="144"/>
      <c r="ACW774" s="1268"/>
      <c r="ACX774" s="144"/>
      <c r="ACY774" s="1268"/>
      <c r="ACZ774" s="144"/>
      <c r="ADA774" s="1268"/>
      <c r="ADB774" s="144"/>
      <c r="ADC774" s="1268"/>
      <c r="ADD774" s="144"/>
      <c r="ADE774" s="1268"/>
      <c r="ADF774" s="144"/>
      <c r="ADG774" s="1268"/>
      <c r="ADH774" s="144"/>
      <c r="ADI774" s="1268"/>
      <c r="ADJ774" s="144"/>
      <c r="ADK774" s="1268"/>
      <c r="ADL774" s="144"/>
      <c r="ADM774" s="1268"/>
      <c r="ADN774" s="144"/>
      <c r="ADO774" s="1268"/>
      <c r="ADP774" s="144"/>
      <c r="ADQ774" s="1268"/>
      <c r="ADR774" s="144"/>
      <c r="ADS774" s="1268"/>
      <c r="ADT774" s="144"/>
      <c r="ADU774" s="1268"/>
      <c r="ADV774" s="144"/>
      <c r="ADW774" s="1268"/>
      <c r="ADX774" s="144"/>
      <c r="ADY774" s="1268"/>
      <c r="ADZ774" s="144"/>
      <c r="AEA774" s="1268"/>
      <c r="AEB774" s="144"/>
      <c r="AEC774" s="1268"/>
      <c r="AED774" s="144"/>
      <c r="AEE774" s="1268"/>
      <c r="AEF774" s="144"/>
      <c r="AEG774" s="1268"/>
      <c r="AEH774" s="144"/>
      <c r="AEI774" s="1268"/>
      <c r="AEJ774" s="144"/>
      <c r="AEK774" s="1268"/>
      <c r="AEL774" s="144"/>
      <c r="AEM774" s="1268"/>
      <c r="AEN774" s="144"/>
      <c r="AEO774" s="1268"/>
      <c r="AEP774" s="144"/>
      <c r="AEQ774" s="1268"/>
      <c r="AER774" s="144"/>
      <c r="AES774" s="1268"/>
      <c r="AET774" s="144"/>
      <c r="AEU774" s="1268"/>
      <c r="AEV774" s="144"/>
      <c r="AEW774" s="1268"/>
      <c r="AEX774" s="144"/>
      <c r="AEY774" s="1268"/>
      <c r="AEZ774" s="144"/>
      <c r="AFA774" s="1268"/>
      <c r="AFB774" s="144"/>
      <c r="AFC774" s="1268"/>
      <c r="AFD774" s="144"/>
      <c r="AFE774" s="1268"/>
      <c r="AFF774" s="144"/>
      <c r="AFG774" s="1268"/>
      <c r="AFH774" s="144"/>
      <c r="AFI774" s="1268"/>
      <c r="AFJ774" s="144"/>
      <c r="AFK774" s="1268"/>
      <c r="AFL774" s="144"/>
      <c r="AFM774" s="1268"/>
      <c r="AFN774" s="144"/>
      <c r="AFO774" s="1268"/>
      <c r="AFP774" s="144"/>
      <c r="AFQ774" s="1268"/>
      <c r="AFR774" s="144"/>
      <c r="AFS774" s="1268"/>
      <c r="AFT774" s="144"/>
      <c r="AFU774" s="1268"/>
      <c r="AFV774" s="144"/>
      <c r="AFW774" s="1268"/>
      <c r="AFX774" s="144"/>
      <c r="AFY774" s="1268"/>
      <c r="AFZ774" s="144"/>
      <c r="AGA774" s="1268"/>
      <c r="AGB774" s="144"/>
      <c r="AGC774" s="1268"/>
      <c r="AGD774" s="144"/>
      <c r="AGE774" s="1268"/>
      <c r="AGF774" s="144"/>
      <c r="AGG774" s="1268"/>
      <c r="AGH774" s="144"/>
      <c r="AGI774" s="1268"/>
      <c r="AGJ774" s="144"/>
      <c r="AGK774" s="1268"/>
      <c r="AGL774" s="144"/>
      <c r="AGM774" s="1268"/>
      <c r="AGN774" s="144"/>
      <c r="AGO774" s="1268"/>
      <c r="AGP774" s="144"/>
      <c r="AGQ774" s="1268"/>
      <c r="AGR774" s="144"/>
      <c r="AGS774" s="1268"/>
      <c r="AGT774" s="144"/>
      <c r="AGU774" s="1268"/>
      <c r="AGV774" s="144"/>
      <c r="AGW774" s="1268"/>
      <c r="AGX774" s="144"/>
      <c r="AGY774" s="1268"/>
      <c r="AGZ774" s="144"/>
      <c r="AHA774" s="1268"/>
      <c r="AHB774" s="144"/>
      <c r="AHC774" s="1268"/>
      <c r="AHD774" s="144"/>
      <c r="AHE774" s="1268"/>
      <c r="AHF774" s="144"/>
      <c r="AHG774" s="1268"/>
      <c r="AHH774" s="144"/>
      <c r="AHI774" s="1268"/>
      <c r="AHJ774" s="144"/>
      <c r="AHK774" s="1268"/>
      <c r="AHL774" s="144"/>
      <c r="AHM774" s="1268"/>
      <c r="AHN774" s="144"/>
      <c r="AHO774" s="1268"/>
      <c r="AHP774" s="144"/>
      <c r="AHQ774" s="1268"/>
      <c r="AHR774" s="144"/>
      <c r="AHS774" s="1268"/>
      <c r="AHT774" s="144"/>
      <c r="AHU774" s="1268"/>
      <c r="AHV774" s="144"/>
      <c r="AHW774" s="1268"/>
      <c r="AHX774" s="144"/>
      <c r="AHY774" s="1268"/>
      <c r="AHZ774" s="144"/>
      <c r="AIA774" s="1268"/>
      <c r="AIB774" s="144"/>
      <c r="AIC774" s="1268"/>
      <c r="AID774" s="144"/>
      <c r="AIE774" s="1268"/>
      <c r="AIF774" s="144"/>
      <c r="AIG774" s="1268"/>
      <c r="AIH774" s="144"/>
      <c r="AII774" s="1268"/>
      <c r="AIJ774" s="144"/>
      <c r="AIK774" s="1268"/>
      <c r="AIL774" s="144"/>
      <c r="AIM774" s="1268"/>
      <c r="AIN774" s="144"/>
      <c r="AIO774" s="1268"/>
      <c r="AIP774" s="144"/>
      <c r="AIQ774" s="1268"/>
      <c r="AIR774" s="144"/>
      <c r="AIS774" s="1268"/>
      <c r="AIT774" s="144"/>
      <c r="AIU774" s="1268"/>
      <c r="AIV774" s="144"/>
      <c r="AIW774" s="1268"/>
      <c r="AIX774" s="144"/>
      <c r="AIY774" s="1268"/>
      <c r="AIZ774" s="144"/>
      <c r="AJA774" s="1268"/>
      <c r="AJB774" s="144"/>
      <c r="AJC774" s="1268"/>
      <c r="AJD774" s="144"/>
      <c r="AJE774" s="1268"/>
      <c r="AJF774" s="144"/>
      <c r="AJG774" s="1268"/>
      <c r="AJH774" s="144"/>
      <c r="AJI774" s="1268"/>
      <c r="AJJ774" s="144"/>
      <c r="AJK774" s="1268"/>
      <c r="AJL774" s="144"/>
      <c r="AJM774" s="1268"/>
      <c r="AJN774" s="144"/>
      <c r="AJO774" s="1268"/>
      <c r="AJP774" s="144"/>
      <c r="AJQ774" s="1268"/>
      <c r="AJR774" s="144"/>
      <c r="AJS774" s="1268"/>
      <c r="AJT774" s="144"/>
      <c r="AJU774" s="1268"/>
      <c r="AJV774" s="144"/>
      <c r="AJW774" s="1268"/>
      <c r="AJX774" s="144"/>
      <c r="AJY774" s="1268"/>
      <c r="AJZ774" s="144"/>
      <c r="AKA774" s="1268"/>
      <c r="AKB774" s="144"/>
      <c r="AKC774" s="1268"/>
      <c r="AKD774" s="144"/>
      <c r="AKE774" s="1268"/>
      <c r="AKF774" s="144"/>
      <c r="AKG774" s="1268"/>
      <c r="AKH774" s="144"/>
      <c r="AKI774" s="1268"/>
      <c r="AKJ774" s="144"/>
      <c r="AKK774" s="1268"/>
      <c r="AKL774" s="144"/>
      <c r="AKM774" s="1268"/>
      <c r="AKN774" s="144"/>
      <c r="AKO774" s="1268"/>
      <c r="AKP774" s="144"/>
      <c r="AKQ774" s="1268"/>
      <c r="AKR774" s="144"/>
      <c r="AKS774" s="1268"/>
      <c r="AKT774" s="144"/>
      <c r="AKU774" s="1268"/>
      <c r="AKV774" s="144"/>
      <c r="AKW774" s="1268"/>
      <c r="AKX774" s="144"/>
      <c r="AKY774" s="1268"/>
      <c r="AKZ774" s="144"/>
      <c r="ALA774" s="1268"/>
      <c r="ALB774" s="144"/>
      <c r="ALC774" s="1268"/>
      <c r="ALD774" s="144"/>
      <c r="ALE774" s="1268"/>
      <c r="ALF774" s="144"/>
      <c r="ALG774" s="1268"/>
      <c r="ALH774" s="144"/>
      <c r="ALI774" s="1268"/>
      <c r="ALJ774" s="144"/>
      <c r="ALK774" s="1268"/>
      <c r="ALL774" s="144"/>
      <c r="ALM774" s="1268"/>
      <c r="ALN774" s="144"/>
      <c r="ALO774" s="1268"/>
      <c r="ALP774" s="144"/>
      <c r="ALQ774" s="1268"/>
      <c r="ALR774" s="144"/>
      <c r="ALS774" s="1268"/>
      <c r="ALT774" s="144"/>
      <c r="ALU774" s="1268"/>
      <c r="ALV774" s="144"/>
      <c r="ALW774" s="1268"/>
      <c r="ALX774" s="144"/>
      <c r="ALY774" s="1268"/>
      <c r="ALZ774" s="144"/>
      <c r="AMA774" s="1268"/>
      <c r="AMB774" s="144"/>
      <c r="AMC774" s="1268"/>
      <c r="AMD774" s="144"/>
      <c r="AME774" s="1268"/>
      <c r="AMF774" s="144"/>
      <c r="AMG774" s="1268"/>
      <c r="AMH774" s="144"/>
      <c r="AMI774" s="1268"/>
      <c r="AMJ774" s="144"/>
      <c r="AMK774" s="1268"/>
      <c r="AML774" s="144"/>
      <c r="AMM774" s="1268"/>
      <c r="AMN774" s="144"/>
      <c r="AMO774" s="1268"/>
      <c r="AMP774" s="144"/>
      <c r="AMQ774" s="1268"/>
      <c r="AMR774" s="144"/>
      <c r="AMS774" s="1268"/>
      <c r="AMT774" s="144"/>
      <c r="AMU774" s="1268"/>
      <c r="AMV774" s="144"/>
      <c r="AMW774" s="1268"/>
      <c r="AMX774" s="144"/>
      <c r="AMY774" s="1268"/>
      <c r="AMZ774" s="144"/>
      <c r="ANA774" s="1268"/>
      <c r="ANB774" s="144"/>
      <c r="ANC774" s="1268"/>
      <c r="AND774" s="144"/>
      <c r="ANE774" s="1268"/>
      <c r="ANF774" s="144"/>
      <c r="ANG774" s="1268"/>
      <c r="ANH774" s="144"/>
      <c r="ANI774" s="1268"/>
      <c r="ANJ774" s="144"/>
      <c r="ANK774" s="1268"/>
      <c r="ANL774" s="144"/>
      <c r="ANM774" s="1268"/>
      <c r="ANN774" s="144"/>
      <c r="ANO774" s="1268"/>
      <c r="ANP774" s="144"/>
      <c r="ANQ774" s="1268"/>
      <c r="ANR774" s="144"/>
      <c r="ANS774" s="1268"/>
      <c r="ANT774" s="144"/>
      <c r="ANU774" s="1268"/>
      <c r="ANV774" s="144"/>
      <c r="ANW774" s="1268"/>
      <c r="ANX774" s="144"/>
      <c r="ANY774" s="1268"/>
      <c r="ANZ774" s="144"/>
      <c r="AOA774" s="1268"/>
      <c r="AOB774" s="144"/>
      <c r="AOC774" s="1268"/>
      <c r="AOD774" s="144"/>
      <c r="AOE774" s="1268"/>
      <c r="AOF774" s="144"/>
      <c r="AOG774" s="1268"/>
      <c r="AOH774" s="144"/>
      <c r="AOI774" s="1268"/>
      <c r="AOJ774" s="144"/>
      <c r="AOK774" s="1268"/>
      <c r="AOL774" s="144"/>
      <c r="AOM774" s="1268"/>
      <c r="AON774" s="144"/>
      <c r="AOO774" s="1268"/>
      <c r="AOP774" s="144"/>
      <c r="AOQ774" s="1268"/>
      <c r="AOR774" s="144"/>
      <c r="AOS774" s="1268"/>
      <c r="AOT774" s="144"/>
      <c r="AOU774" s="1268"/>
      <c r="AOV774" s="144"/>
      <c r="AOW774" s="1268"/>
      <c r="AOX774" s="144"/>
      <c r="AOY774" s="1268"/>
      <c r="AOZ774" s="144"/>
      <c r="APA774" s="1268"/>
      <c r="APB774" s="144"/>
      <c r="APC774" s="1268"/>
      <c r="APD774" s="144"/>
      <c r="APE774" s="1268"/>
      <c r="APF774" s="144"/>
      <c r="APG774" s="1268"/>
      <c r="APH774" s="144"/>
      <c r="API774" s="1268"/>
      <c r="APJ774" s="144"/>
      <c r="APK774" s="1268"/>
      <c r="APL774" s="144"/>
      <c r="APM774" s="1268"/>
      <c r="APN774" s="144"/>
      <c r="APO774" s="1268"/>
      <c r="APP774" s="144"/>
      <c r="APQ774" s="1268"/>
      <c r="APR774" s="144"/>
      <c r="APS774" s="1268"/>
      <c r="APT774" s="144"/>
      <c r="APU774" s="1268"/>
      <c r="APV774" s="144"/>
      <c r="APW774" s="1268"/>
      <c r="APX774" s="144"/>
      <c r="APY774" s="1268"/>
      <c r="APZ774" s="144"/>
      <c r="AQA774" s="1268"/>
      <c r="AQB774" s="144"/>
      <c r="AQC774" s="1268"/>
      <c r="AQD774" s="144"/>
      <c r="AQE774" s="1268"/>
      <c r="AQF774" s="144"/>
      <c r="AQG774" s="1268"/>
      <c r="AQH774" s="144"/>
      <c r="AQI774" s="1268"/>
      <c r="AQJ774" s="144"/>
      <c r="AQK774" s="1268"/>
      <c r="AQL774" s="144"/>
      <c r="AQM774" s="1268"/>
      <c r="AQN774" s="144"/>
      <c r="AQO774" s="1268"/>
      <c r="AQP774" s="144"/>
      <c r="AQQ774" s="1268"/>
      <c r="AQR774" s="144"/>
      <c r="AQS774" s="1268"/>
      <c r="AQT774" s="144"/>
      <c r="AQU774" s="1268"/>
      <c r="AQV774" s="144"/>
      <c r="AQW774" s="1268"/>
      <c r="AQX774" s="144"/>
      <c r="AQY774" s="1268"/>
      <c r="AQZ774" s="144"/>
      <c r="ARA774" s="1268"/>
      <c r="ARB774" s="144"/>
      <c r="ARC774" s="1268"/>
      <c r="ARD774" s="144"/>
      <c r="ARE774" s="1268"/>
      <c r="ARF774" s="144"/>
      <c r="ARG774" s="1268"/>
      <c r="ARH774" s="144"/>
      <c r="ARI774" s="1268"/>
      <c r="ARJ774" s="144"/>
      <c r="ARK774" s="1268"/>
      <c r="ARL774" s="144"/>
      <c r="ARM774" s="1268"/>
      <c r="ARN774" s="144"/>
      <c r="ARO774" s="1268"/>
      <c r="ARP774" s="144"/>
      <c r="ARQ774" s="1268"/>
      <c r="ARR774" s="144"/>
      <c r="ARS774" s="1268"/>
      <c r="ART774" s="144"/>
      <c r="ARU774" s="1268"/>
      <c r="ARV774" s="144"/>
      <c r="ARW774" s="1268"/>
      <c r="ARX774" s="144"/>
      <c r="ARY774" s="1268"/>
      <c r="ARZ774" s="144"/>
      <c r="ASA774" s="1268"/>
      <c r="ASB774" s="144"/>
      <c r="ASC774" s="1268"/>
      <c r="ASD774" s="144"/>
      <c r="ASE774" s="1268"/>
      <c r="ASF774" s="144"/>
      <c r="ASG774" s="1268"/>
      <c r="ASH774" s="144"/>
      <c r="ASI774" s="1268"/>
      <c r="ASJ774" s="144"/>
      <c r="ASK774" s="1268"/>
      <c r="ASL774" s="144"/>
      <c r="ASM774" s="1268"/>
      <c r="ASN774" s="144"/>
      <c r="ASO774" s="1268"/>
      <c r="ASP774" s="144"/>
      <c r="ASQ774" s="1268"/>
      <c r="ASR774" s="144"/>
      <c r="ASS774" s="1268"/>
      <c r="AST774" s="144"/>
      <c r="ASU774" s="1268"/>
      <c r="ASV774" s="144"/>
      <c r="ASW774" s="1268"/>
      <c r="ASX774" s="144"/>
      <c r="ASY774" s="1268"/>
      <c r="ASZ774" s="144"/>
      <c r="ATA774" s="1268"/>
      <c r="ATB774" s="144"/>
      <c r="ATC774" s="1268"/>
      <c r="ATD774" s="144"/>
      <c r="ATE774" s="1268"/>
      <c r="ATF774" s="144"/>
      <c r="ATG774" s="1268"/>
      <c r="ATH774" s="144"/>
      <c r="ATI774" s="1268"/>
      <c r="ATJ774" s="144"/>
      <c r="ATK774" s="1268"/>
      <c r="ATL774" s="144"/>
      <c r="ATM774" s="1268"/>
      <c r="ATN774" s="144"/>
      <c r="ATO774" s="1268"/>
      <c r="ATP774" s="144"/>
      <c r="ATQ774" s="1268"/>
      <c r="ATR774" s="144"/>
      <c r="ATS774" s="1268"/>
      <c r="ATT774" s="144"/>
      <c r="ATU774" s="1268"/>
      <c r="ATV774" s="144"/>
      <c r="ATW774" s="1268"/>
      <c r="ATX774" s="144"/>
      <c r="ATY774" s="1268"/>
      <c r="ATZ774" s="144"/>
      <c r="AUA774" s="1268"/>
      <c r="AUB774" s="144"/>
      <c r="AUC774" s="1268"/>
      <c r="AUD774" s="144"/>
      <c r="AUE774" s="1268"/>
      <c r="AUF774" s="144"/>
      <c r="AUG774" s="1268"/>
      <c r="AUH774" s="144"/>
      <c r="AUI774" s="1268"/>
      <c r="AUJ774" s="144"/>
      <c r="AUK774" s="1268"/>
      <c r="AUL774" s="144"/>
      <c r="AUM774" s="1268"/>
      <c r="AUN774" s="144"/>
      <c r="AUO774" s="1268"/>
      <c r="AUP774" s="144"/>
      <c r="AUQ774" s="1268"/>
      <c r="AUR774" s="144"/>
      <c r="AUS774" s="1268"/>
      <c r="AUT774" s="144"/>
      <c r="AUU774" s="1268"/>
      <c r="AUV774" s="144"/>
      <c r="AUW774" s="1268"/>
      <c r="AUX774" s="144"/>
      <c r="AUY774" s="1268"/>
      <c r="AUZ774" s="144"/>
      <c r="AVA774" s="1268"/>
      <c r="AVB774" s="144"/>
      <c r="AVC774" s="1268"/>
      <c r="AVD774" s="144"/>
      <c r="AVE774" s="1268"/>
      <c r="AVF774" s="144"/>
      <c r="AVG774" s="1268"/>
      <c r="AVH774" s="144"/>
      <c r="AVI774" s="1268"/>
      <c r="AVJ774" s="144"/>
      <c r="AVK774" s="1268"/>
      <c r="AVL774" s="144"/>
      <c r="AVM774" s="1268"/>
      <c r="AVN774" s="144"/>
      <c r="AVO774" s="1268"/>
      <c r="AVP774" s="144"/>
      <c r="AVQ774" s="1268"/>
      <c r="AVR774" s="144"/>
      <c r="AVS774" s="1268"/>
      <c r="AVT774" s="144"/>
      <c r="AVU774" s="1268"/>
      <c r="AVV774" s="144"/>
      <c r="AVW774" s="1268"/>
      <c r="AVX774" s="144"/>
      <c r="AVY774" s="1268"/>
      <c r="AVZ774" s="144"/>
      <c r="AWA774" s="1268"/>
      <c r="AWB774" s="144"/>
      <c r="AWC774" s="1268"/>
      <c r="AWD774" s="144"/>
      <c r="AWE774" s="1268"/>
      <c r="AWF774" s="144"/>
      <c r="AWG774" s="1268"/>
      <c r="AWH774" s="144"/>
      <c r="AWI774" s="1268"/>
      <c r="AWJ774" s="144"/>
      <c r="AWK774" s="1268"/>
      <c r="AWL774" s="144"/>
      <c r="AWM774" s="1268"/>
      <c r="AWN774" s="144"/>
      <c r="AWO774" s="1268"/>
      <c r="AWP774" s="144"/>
      <c r="AWQ774" s="1268"/>
      <c r="AWR774" s="144"/>
      <c r="AWS774" s="1268"/>
      <c r="AWT774" s="144"/>
      <c r="AWU774" s="1268"/>
      <c r="AWV774" s="144"/>
      <c r="AWW774" s="1268"/>
      <c r="AWX774" s="144"/>
      <c r="AWY774" s="1268"/>
      <c r="AWZ774" s="144"/>
      <c r="AXA774" s="1268"/>
      <c r="AXB774" s="144"/>
      <c r="AXC774" s="1268"/>
      <c r="AXD774" s="144"/>
      <c r="AXE774" s="1268"/>
      <c r="AXF774" s="144"/>
      <c r="AXG774" s="1268"/>
      <c r="AXH774" s="144"/>
      <c r="AXI774" s="1268"/>
      <c r="AXJ774" s="144"/>
      <c r="AXK774" s="1268"/>
      <c r="AXL774" s="144"/>
      <c r="AXM774" s="1268"/>
      <c r="AXN774" s="144"/>
      <c r="AXO774" s="1268"/>
      <c r="AXP774" s="144"/>
      <c r="AXQ774" s="1268"/>
      <c r="AXR774" s="144"/>
      <c r="AXS774" s="1268"/>
      <c r="AXT774" s="144"/>
      <c r="AXU774" s="1268"/>
      <c r="AXV774" s="144"/>
      <c r="AXW774" s="1268"/>
      <c r="AXX774" s="144"/>
      <c r="AXY774" s="1268"/>
      <c r="AXZ774" s="144"/>
      <c r="AYA774" s="1268"/>
      <c r="AYB774" s="144"/>
      <c r="AYC774" s="1268"/>
      <c r="AYD774" s="144"/>
      <c r="AYE774" s="1268"/>
      <c r="AYF774" s="144"/>
      <c r="AYG774" s="1268"/>
      <c r="AYH774" s="144"/>
      <c r="AYI774" s="1268"/>
      <c r="AYJ774" s="144"/>
      <c r="AYK774" s="1268"/>
      <c r="AYL774" s="144"/>
      <c r="AYM774" s="1268"/>
      <c r="AYN774" s="144"/>
      <c r="AYO774" s="1268"/>
      <c r="AYP774" s="144"/>
      <c r="AYQ774" s="1268"/>
      <c r="AYR774" s="144"/>
      <c r="AYS774" s="1268"/>
      <c r="AYT774" s="144"/>
      <c r="AYU774" s="1268"/>
      <c r="AYV774" s="144"/>
      <c r="AYW774" s="1268"/>
      <c r="AYX774" s="144"/>
      <c r="AYY774" s="1268"/>
      <c r="AYZ774" s="144"/>
      <c r="AZA774" s="1268"/>
      <c r="AZB774" s="144"/>
      <c r="AZC774" s="1268"/>
      <c r="AZD774" s="144"/>
      <c r="AZE774" s="1268"/>
      <c r="AZF774" s="144"/>
      <c r="AZG774" s="1268"/>
      <c r="AZH774" s="144"/>
      <c r="AZI774" s="1268"/>
      <c r="AZJ774" s="144"/>
      <c r="AZK774" s="1268"/>
      <c r="AZL774" s="144"/>
      <c r="AZM774" s="1268"/>
      <c r="AZN774" s="144"/>
      <c r="AZO774" s="1268"/>
      <c r="AZP774" s="144"/>
      <c r="AZQ774" s="1268"/>
      <c r="AZR774" s="144"/>
      <c r="AZS774" s="1268"/>
      <c r="AZT774" s="144"/>
      <c r="AZU774" s="1268"/>
      <c r="AZV774" s="144"/>
      <c r="AZW774" s="1268"/>
      <c r="AZX774" s="144"/>
      <c r="AZY774" s="1268"/>
      <c r="AZZ774" s="144"/>
      <c r="BAA774" s="1268"/>
      <c r="BAB774" s="144"/>
      <c r="BAC774" s="1268"/>
      <c r="BAD774" s="144"/>
      <c r="BAE774" s="1268"/>
      <c r="BAF774" s="144"/>
      <c r="BAG774" s="1268"/>
      <c r="BAH774" s="144"/>
      <c r="BAI774" s="1268"/>
      <c r="BAJ774" s="144"/>
      <c r="BAK774" s="1268"/>
      <c r="BAL774" s="144"/>
      <c r="BAM774" s="1268"/>
      <c r="BAN774" s="144"/>
      <c r="BAO774" s="1268"/>
      <c r="BAP774" s="144"/>
      <c r="BAQ774" s="1268"/>
      <c r="BAR774" s="144"/>
      <c r="BAS774" s="1268"/>
      <c r="BAT774" s="144"/>
      <c r="BAU774" s="1268"/>
      <c r="BAV774" s="144"/>
      <c r="BAW774" s="1268"/>
      <c r="BAX774" s="144"/>
      <c r="BAY774" s="1268"/>
      <c r="BAZ774" s="144"/>
      <c r="BBA774" s="1268"/>
      <c r="BBB774" s="144"/>
      <c r="BBC774" s="1268"/>
      <c r="BBD774" s="144"/>
      <c r="BBE774" s="1268"/>
      <c r="BBF774" s="144"/>
      <c r="BBG774" s="1268"/>
      <c r="BBH774" s="144"/>
      <c r="BBI774" s="1268"/>
      <c r="BBJ774" s="144"/>
      <c r="BBK774" s="1268"/>
      <c r="BBL774" s="144"/>
      <c r="BBM774" s="1268"/>
      <c r="BBN774" s="144"/>
      <c r="BBO774" s="1268"/>
      <c r="BBP774" s="144"/>
      <c r="BBQ774" s="1268"/>
      <c r="BBR774" s="144"/>
      <c r="BBS774" s="1268"/>
      <c r="BBT774" s="144"/>
      <c r="BBU774" s="1268"/>
      <c r="BBV774" s="144"/>
      <c r="BBW774" s="1268"/>
      <c r="BBX774" s="144"/>
      <c r="BBY774" s="1268"/>
      <c r="BBZ774" s="144"/>
      <c r="BCA774" s="1268"/>
      <c r="BCB774" s="144"/>
      <c r="BCC774" s="1268"/>
      <c r="BCD774" s="144"/>
      <c r="BCE774" s="1268"/>
      <c r="BCF774" s="144"/>
      <c r="BCG774" s="1268"/>
      <c r="BCH774" s="144"/>
      <c r="BCI774" s="1268"/>
      <c r="BCJ774" s="144"/>
      <c r="BCK774" s="1268"/>
      <c r="BCL774" s="144"/>
      <c r="BCM774" s="1268"/>
      <c r="BCN774" s="144"/>
      <c r="BCO774" s="1268"/>
      <c r="BCP774" s="144"/>
      <c r="BCQ774" s="1268"/>
      <c r="BCR774" s="144"/>
      <c r="BCS774" s="1268"/>
      <c r="BCT774" s="144"/>
      <c r="BCU774" s="1268"/>
      <c r="BCV774" s="144"/>
      <c r="BCW774" s="1268"/>
      <c r="BCX774" s="144"/>
      <c r="BCY774" s="1268"/>
      <c r="BCZ774" s="144"/>
      <c r="BDA774" s="1268"/>
      <c r="BDB774" s="144"/>
      <c r="BDC774" s="1268"/>
      <c r="BDD774" s="144"/>
      <c r="BDE774" s="1268"/>
      <c r="BDF774" s="144"/>
      <c r="BDG774" s="1268"/>
      <c r="BDH774" s="144"/>
      <c r="BDI774" s="1268"/>
      <c r="BDJ774" s="144"/>
      <c r="BDK774" s="1268"/>
      <c r="BDL774" s="144"/>
      <c r="BDM774" s="1268"/>
      <c r="BDN774" s="144"/>
      <c r="BDO774" s="1268"/>
      <c r="BDP774" s="144"/>
      <c r="BDQ774" s="1268"/>
      <c r="BDR774" s="144"/>
      <c r="BDS774" s="1268"/>
      <c r="BDT774" s="144"/>
      <c r="BDU774" s="1268"/>
      <c r="BDV774" s="144"/>
      <c r="BDW774" s="1268"/>
      <c r="BDX774" s="144"/>
      <c r="BDY774" s="1268"/>
      <c r="BDZ774" s="144"/>
      <c r="BEA774" s="1268"/>
      <c r="BEB774" s="144"/>
      <c r="BEC774" s="1268"/>
      <c r="BED774" s="144"/>
      <c r="BEE774" s="1268"/>
      <c r="BEF774" s="144"/>
      <c r="BEG774" s="1268"/>
      <c r="BEH774" s="144"/>
      <c r="BEI774" s="1268"/>
      <c r="BEJ774" s="144"/>
      <c r="BEK774" s="1268"/>
      <c r="BEL774" s="144"/>
      <c r="BEM774" s="1268"/>
      <c r="BEN774" s="144"/>
      <c r="BEO774" s="1268"/>
      <c r="BEP774" s="144"/>
      <c r="BEQ774" s="1268"/>
      <c r="BER774" s="144"/>
      <c r="BES774" s="1268"/>
      <c r="BET774" s="144"/>
      <c r="BEU774" s="1268"/>
      <c r="BEV774" s="144"/>
      <c r="BEW774" s="1268"/>
      <c r="BEX774" s="144"/>
      <c r="BEY774" s="1268"/>
      <c r="BEZ774" s="144"/>
      <c r="BFA774" s="1268"/>
      <c r="BFB774" s="144"/>
      <c r="BFC774" s="1268"/>
      <c r="BFD774" s="144"/>
      <c r="BFE774" s="1268"/>
      <c r="BFF774" s="144"/>
      <c r="BFG774" s="1268"/>
      <c r="BFH774" s="144"/>
      <c r="BFI774" s="1268"/>
      <c r="BFJ774" s="144"/>
      <c r="BFK774" s="1268"/>
      <c r="BFL774" s="144"/>
      <c r="BFM774" s="1268"/>
      <c r="BFN774" s="144"/>
      <c r="BFO774" s="1268"/>
      <c r="BFP774" s="144"/>
      <c r="BFQ774" s="1268"/>
      <c r="BFR774" s="144"/>
      <c r="BFS774" s="1268"/>
      <c r="BFT774" s="144"/>
      <c r="BFU774" s="1268"/>
      <c r="BFV774" s="144"/>
      <c r="BFW774" s="1268"/>
      <c r="BFX774" s="144"/>
      <c r="BFY774" s="1268"/>
      <c r="BFZ774" s="144"/>
      <c r="BGA774" s="1268"/>
      <c r="BGB774" s="144"/>
      <c r="BGC774" s="1268"/>
      <c r="BGD774" s="144"/>
      <c r="BGE774" s="1268"/>
      <c r="BGF774" s="144"/>
      <c r="BGG774" s="1268"/>
      <c r="BGH774" s="144"/>
      <c r="BGI774" s="1268"/>
      <c r="BGJ774" s="144"/>
      <c r="BGK774" s="1268"/>
      <c r="BGL774" s="144"/>
      <c r="BGM774" s="1268"/>
      <c r="BGN774" s="144"/>
      <c r="BGO774" s="1268"/>
      <c r="BGP774" s="144"/>
      <c r="BGQ774" s="1268"/>
      <c r="BGR774" s="144"/>
      <c r="BGS774" s="1268"/>
      <c r="BGT774" s="144"/>
      <c r="BGU774" s="1268"/>
      <c r="BGV774" s="144"/>
      <c r="BGW774" s="1268"/>
      <c r="BGX774" s="144"/>
      <c r="BGY774" s="1268"/>
      <c r="BGZ774" s="144"/>
      <c r="BHA774" s="1268"/>
      <c r="BHB774" s="144"/>
      <c r="BHC774" s="1268"/>
      <c r="BHD774" s="144"/>
      <c r="BHE774" s="1268"/>
      <c r="BHF774" s="144"/>
      <c r="BHG774" s="1268"/>
      <c r="BHH774" s="144"/>
      <c r="BHI774" s="1268"/>
      <c r="BHJ774" s="144"/>
      <c r="BHK774" s="1268"/>
      <c r="BHL774" s="144"/>
      <c r="BHM774" s="1268"/>
      <c r="BHN774" s="144"/>
      <c r="BHO774" s="1268"/>
      <c r="BHP774" s="144"/>
      <c r="BHQ774" s="1268"/>
      <c r="BHR774" s="144"/>
      <c r="BHS774" s="1268"/>
      <c r="BHT774" s="144"/>
      <c r="BHU774" s="1268"/>
      <c r="BHV774" s="144"/>
      <c r="BHW774" s="1268"/>
      <c r="BHX774" s="144"/>
      <c r="BHY774" s="1268"/>
      <c r="BHZ774" s="144"/>
      <c r="BIA774" s="1268"/>
      <c r="BIB774" s="144"/>
      <c r="BIC774" s="1268"/>
      <c r="BID774" s="144"/>
      <c r="BIE774" s="1268"/>
      <c r="BIF774" s="144"/>
      <c r="BIG774" s="1268"/>
      <c r="BIH774" s="144"/>
      <c r="BII774" s="1268"/>
      <c r="BIJ774" s="144"/>
      <c r="BIK774" s="1268"/>
      <c r="BIL774" s="144"/>
      <c r="BIM774" s="1268"/>
      <c r="BIN774" s="144"/>
      <c r="BIO774" s="1268"/>
      <c r="BIP774" s="144"/>
      <c r="BIQ774" s="1268"/>
      <c r="BIR774" s="144"/>
      <c r="BIS774" s="1268"/>
      <c r="BIT774" s="144"/>
      <c r="BIU774" s="1268"/>
      <c r="BIV774" s="144"/>
      <c r="BIW774" s="1268"/>
      <c r="BIX774" s="144"/>
      <c r="BIY774" s="1268"/>
      <c r="BIZ774" s="144"/>
      <c r="BJA774" s="1268"/>
      <c r="BJB774" s="144"/>
      <c r="BJC774" s="1268"/>
      <c r="BJD774" s="144"/>
      <c r="BJE774" s="1268"/>
      <c r="BJF774" s="144"/>
      <c r="BJG774" s="1268"/>
      <c r="BJH774" s="144"/>
      <c r="BJI774" s="1268"/>
      <c r="BJJ774" s="144"/>
      <c r="BJK774" s="1268"/>
      <c r="BJL774" s="144"/>
      <c r="BJM774" s="1268"/>
      <c r="BJN774" s="144"/>
      <c r="BJO774" s="1268"/>
      <c r="BJP774" s="144"/>
      <c r="BJQ774" s="1268"/>
      <c r="BJR774" s="144"/>
      <c r="BJS774" s="1268"/>
      <c r="BJT774" s="144"/>
      <c r="BJU774" s="1268"/>
      <c r="BJV774" s="144"/>
      <c r="BJW774" s="1268"/>
      <c r="BJX774" s="144"/>
      <c r="BJY774" s="1268"/>
      <c r="BJZ774" s="144"/>
      <c r="BKA774" s="1268"/>
      <c r="BKB774" s="144"/>
      <c r="BKC774" s="1268"/>
      <c r="BKD774" s="144"/>
      <c r="BKE774" s="1268"/>
      <c r="BKF774" s="144"/>
      <c r="BKG774" s="1268"/>
      <c r="BKH774" s="144"/>
      <c r="BKI774" s="1268"/>
      <c r="BKJ774" s="144"/>
      <c r="BKK774" s="1268"/>
      <c r="BKL774" s="144"/>
      <c r="BKM774" s="1268"/>
      <c r="BKN774" s="144"/>
      <c r="BKO774" s="1268"/>
      <c r="BKP774" s="144"/>
      <c r="BKQ774" s="1268"/>
      <c r="BKR774" s="144"/>
      <c r="BKS774" s="1268"/>
      <c r="BKT774" s="144"/>
      <c r="BKU774" s="1268"/>
      <c r="BKV774" s="144"/>
      <c r="BKW774" s="1268"/>
      <c r="BKX774" s="144"/>
      <c r="BKY774" s="1268"/>
      <c r="BKZ774" s="144"/>
      <c r="BLA774" s="1268"/>
      <c r="BLB774" s="144"/>
      <c r="BLC774" s="1268"/>
      <c r="BLD774" s="144"/>
      <c r="BLE774" s="1268"/>
      <c r="BLF774" s="144"/>
      <c r="BLG774" s="1268"/>
      <c r="BLH774" s="144"/>
      <c r="BLI774" s="1268"/>
      <c r="BLJ774" s="144"/>
      <c r="BLK774" s="1268"/>
      <c r="BLL774" s="144"/>
      <c r="BLM774" s="1268"/>
      <c r="BLN774" s="144"/>
      <c r="BLO774" s="1268"/>
      <c r="BLP774" s="144"/>
      <c r="BLQ774" s="1268"/>
      <c r="BLR774" s="144"/>
      <c r="BLS774" s="1268"/>
      <c r="BLT774" s="144"/>
      <c r="BLU774" s="1268"/>
      <c r="BLV774" s="144"/>
      <c r="BLW774" s="1268"/>
      <c r="BLX774" s="144"/>
      <c r="BLY774" s="1268"/>
      <c r="BLZ774" s="144"/>
      <c r="BMA774" s="1268"/>
      <c r="BMB774" s="144"/>
      <c r="BMC774" s="1268"/>
      <c r="BMD774" s="144"/>
      <c r="BME774" s="1268"/>
      <c r="BMF774" s="144"/>
      <c r="BMG774" s="1268"/>
      <c r="BMH774" s="144"/>
      <c r="BMI774" s="1268"/>
      <c r="BMJ774" s="144"/>
      <c r="BMK774" s="1268"/>
      <c r="BML774" s="144"/>
      <c r="BMM774" s="1268"/>
      <c r="BMN774" s="144"/>
      <c r="BMO774" s="1268"/>
      <c r="BMP774" s="144"/>
      <c r="BMQ774" s="1268"/>
      <c r="BMR774" s="144"/>
      <c r="BMS774" s="1268"/>
      <c r="BMT774" s="144"/>
      <c r="BMU774" s="1268"/>
      <c r="BMV774" s="144"/>
      <c r="BMW774" s="1268"/>
      <c r="BMX774" s="144"/>
      <c r="BMY774" s="1268"/>
      <c r="BMZ774" s="144"/>
      <c r="BNA774" s="1268"/>
      <c r="BNB774" s="144"/>
      <c r="BNC774" s="1268"/>
      <c r="BND774" s="144"/>
      <c r="BNE774" s="1268"/>
      <c r="BNF774" s="144"/>
      <c r="BNG774" s="1268"/>
      <c r="BNH774" s="144"/>
      <c r="BNI774" s="1268"/>
      <c r="BNJ774" s="144"/>
      <c r="BNK774" s="1268"/>
      <c r="BNL774" s="144"/>
      <c r="BNM774" s="1268"/>
      <c r="BNN774" s="144"/>
      <c r="BNO774" s="1268"/>
      <c r="BNP774" s="144"/>
      <c r="BNQ774" s="1268"/>
      <c r="BNR774" s="144"/>
      <c r="BNS774" s="1268"/>
      <c r="BNT774" s="144"/>
      <c r="BNU774" s="1268"/>
      <c r="BNV774" s="144"/>
      <c r="BNW774" s="1268"/>
      <c r="BNX774" s="144"/>
      <c r="BNY774" s="1268"/>
      <c r="BNZ774" s="144"/>
      <c r="BOA774" s="1268"/>
      <c r="BOB774" s="144"/>
      <c r="BOC774" s="1268"/>
      <c r="BOD774" s="144"/>
      <c r="BOE774" s="1268"/>
      <c r="BOF774" s="144"/>
      <c r="BOG774" s="1268"/>
      <c r="BOH774" s="144"/>
      <c r="BOI774" s="1268"/>
      <c r="BOJ774" s="144"/>
      <c r="BOK774" s="1268"/>
      <c r="BOL774" s="144"/>
      <c r="BOM774" s="1268"/>
      <c r="BON774" s="144"/>
      <c r="BOO774" s="1268"/>
      <c r="BOP774" s="144"/>
      <c r="BOQ774" s="1268"/>
      <c r="BOR774" s="144"/>
      <c r="BOS774" s="1268"/>
      <c r="BOT774" s="144"/>
      <c r="BOU774" s="1268"/>
      <c r="BOV774" s="144"/>
      <c r="BOW774" s="1268"/>
      <c r="BOX774" s="144"/>
      <c r="BOY774" s="1268"/>
      <c r="BOZ774" s="144"/>
      <c r="BPA774" s="1268"/>
      <c r="BPB774" s="144"/>
      <c r="BPC774" s="1268"/>
      <c r="BPD774" s="144"/>
      <c r="BPE774" s="1268"/>
      <c r="BPF774" s="144"/>
      <c r="BPG774" s="1268"/>
      <c r="BPH774" s="144"/>
      <c r="BPI774" s="1268"/>
      <c r="BPJ774" s="144"/>
      <c r="BPK774" s="1268"/>
      <c r="BPL774" s="144"/>
      <c r="BPM774" s="1268"/>
      <c r="BPN774" s="144"/>
      <c r="BPO774" s="1268"/>
      <c r="BPP774" s="144"/>
      <c r="BPQ774" s="1268"/>
      <c r="BPR774" s="144"/>
      <c r="BPS774" s="1268"/>
      <c r="BPT774" s="144"/>
      <c r="BPU774" s="1268"/>
      <c r="BPV774" s="144"/>
      <c r="BPW774" s="1268"/>
      <c r="BPX774" s="144"/>
      <c r="BPY774" s="1268"/>
      <c r="BPZ774" s="144"/>
      <c r="BQA774" s="1268"/>
      <c r="BQB774" s="144"/>
      <c r="BQC774" s="1268"/>
      <c r="BQD774" s="144"/>
      <c r="BQE774" s="1268"/>
      <c r="BQF774" s="144"/>
      <c r="BQG774" s="1268"/>
      <c r="BQH774" s="144"/>
      <c r="BQI774" s="1268"/>
      <c r="BQJ774" s="144"/>
      <c r="BQK774" s="1268"/>
      <c r="BQL774" s="144"/>
      <c r="BQM774" s="1268"/>
      <c r="BQN774" s="144"/>
      <c r="BQO774" s="1268"/>
      <c r="BQP774" s="144"/>
      <c r="BQQ774" s="1268"/>
      <c r="BQR774" s="144"/>
      <c r="BQS774" s="1268"/>
      <c r="BQT774" s="144"/>
      <c r="BQU774" s="1268"/>
      <c r="BQV774" s="144"/>
      <c r="BQW774" s="1268"/>
      <c r="BQX774" s="144"/>
      <c r="BQY774" s="1268"/>
      <c r="BQZ774" s="144"/>
      <c r="BRA774" s="1268"/>
      <c r="BRB774" s="144"/>
      <c r="BRC774" s="1268"/>
      <c r="BRD774" s="144"/>
      <c r="BRE774" s="1268"/>
      <c r="BRF774" s="144"/>
      <c r="BRG774" s="1268"/>
      <c r="BRH774" s="144"/>
      <c r="BRI774" s="1268"/>
      <c r="BRJ774" s="144"/>
      <c r="BRK774" s="1268"/>
      <c r="BRL774" s="144"/>
      <c r="BRM774" s="1268"/>
      <c r="BRN774" s="144"/>
      <c r="BRO774" s="1268"/>
      <c r="BRP774" s="144"/>
      <c r="BRQ774" s="1268"/>
      <c r="BRR774" s="144"/>
      <c r="BRS774" s="1268"/>
      <c r="BRT774" s="144"/>
      <c r="BRU774" s="1268"/>
      <c r="BRV774" s="144"/>
      <c r="BRW774" s="1268"/>
      <c r="BRX774" s="144"/>
      <c r="BRY774" s="1268"/>
      <c r="BRZ774" s="144"/>
      <c r="BSA774" s="1268"/>
      <c r="BSB774" s="144"/>
      <c r="BSC774" s="1268"/>
      <c r="BSD774" s="144"/>
      <c r="BSE774" s="1268"/>
      <c r="BSF774" s="144"/>
      <c r="BSG774" s="1268"/>
      <c r="BSH774" s="144"/>
      <c r="BSI774" s="1268"/>
      <c r="BSJ774" s="144"/>
      <c r="BSK774" s="1268"/>
      <c r="BSL774" s="144"/>
      <c r="BSM774" s="1268"/>
      <c r="BSN774" s="144"/>
      <c r="BSO774" s="1268"/>
      <c r="BSP774" s="144"/>
      <c r="BSQ774" s="1268"/>
      <c r="BSR774" s="144"/>
      <c r="BSS774" s="1268"/>
      <c r="BST774" s="144"/>
      <c r="BSU774" s="1268"/>
      <c r="BSV774" s="144"/>
      <c r="BSW774" s="1268"/>
      <c r="BSX774" s="144"/>
      <c r="BSY774" s="1268"/>
      <c r="BSZ774" s="144"/>
      <c r="BTA774" s="1268"/>
      <c r="BTB774" s="144"/>
      <c r="BTC774" s="1268"/>
      <c r="BTD774" s="144"/>
      <c r="BTE774" s="1268"/>
      <c r="BTF774" s="144"/>
      <c r="BTG774" s="1268"/>
      <c r="BTH774" s="144"/>
      <c r="BTI774" s="1268"/>
      <c r="BTJ774" s="144"/>
      <c r="BTK774" s="1268"/>
      <c r="BTL774" s="144"/>
      <c r="BTM774" s="1268"/>
      <c r="BTN774" s="144"/>
      <c r="BTO774" s="1268"/>
      <c r="BTP774" s="144"/>
      <c r="BTQ774" s="1268"/>
      <c r="BTR774" s="144"/>
      <c r="BTS774" s="1268"/>
      <c r="BTT774" s="144"/>
      <c r="BTU774" s="1268"/>
      <c r="BTV774" s="144"/>
      <c r="BTW774" s="1268"/>
      <c r="BTX774" s="144"/>
      <c r="BTY774" s="1268"/>
      <c r="BTZ774" s="144"/>
      <c r="BUA774" s="1268"/>
      <c r="BUB774" s="144"/>
      <c r="BUC774" s="1268"/>
      <c r="BUD774" s="144"/>
      <c r="BUE774" s="1268"/>
      <c r="BUF774" s="144"/>
      <c r="BUG774" s="1268"/>
      <c r="BUH774" s="144"/>
      <c r="BUI774" s="1268"/>
      <c r="BUJ774" s="144"/>
      <c r="BUK774" s="1268"/>
      <c r="BUL774" s="144"/>
      <c r="BUM774" s="1268"/>
      <c r="BUN774" s="144"/>
      <c r="BUO774" s="1268"/>
      <c r="BUP774" s="144"/>
      <c r="BUQ774" s="1268"/>
      <c r="BUR774" s="144"/>
      <c r="BUS774" s="1268"/>
      <c r="BUT774" s="144"/>
      <c r="BUU774" s="1268"/>
      <c r="BUV774" s="144"/>
      <c r="BUW774" s="1268"/>
      <c r="BUX774" s="144"/>
      <c r="BUY774" s="1268"/>
      <c r="BUZ774" s="144"/>
      <c r="BVA774" s="1268"/>
      <c r="BVB774" s="144"/>
      <c r="BVC774" s="1268"/>
      <c r="BVD774" s="144"/>
      <c r="BVE774" s="1268"/>
      <c r="BVF774" s="144"/>
      <c r="BVG774" s="1268"/>
      <c r="BVH774" s="144"/>
      <c r="BVI774" s="1268"/>
      <c r="BVJ774" s="144"/>
      <c r="BVK774" s="1268"/>
      <c r="BVL774" s="144"/>
      <c r="BVM774" s="1268"/>
      <c r="BVN774" s="144"/>
      <c r="BVO774" s="1268"/>
      <c r="BVP774" s="144"/>
      <c r="BVQ774" s="1268"/>
      <c r="BVR774" s="144"/>
      <c r="BVS774" s="1268"/>
      <c r="BVT774" s="144"/>
      <c r="BVU774" s="1268"/>
      <c r="BVV774" s="144"/>
      <c r="BVW774" s="1268"/>
      <c r="BVX774" s="144"/>
      <c r="BVY774" s="1268"/>
      <c r="BVZ774" s="144"/>
      <c r="BWA774" s="1268"/>
      <c r="BWB774" s="144"/>
      <c r="BWC774" s="1268"/>
      <c r="BWD774" s="144"/>
      <c r="BWE774" s="1268"/>
      <c r="BWF774" s="144"/>
      <c r="BWG774" s="1268"/>
      <c r="BWH774" s="144"/>
      <c r="BWI774" s="1268"/>
      <c r="BWJ774" s="144"/>
      <c r="BWK774" s="1268"/>
      <c r="BWL774" s="144"/>
      <c r="BWM774" s="1268"/>
      <c r="BWN774" s="144"/>
      <c r="BWO774" s="1268"/>
      <c r="BWP774" s="144"/>
      <c r="BWQ774" s="1268"/>
      <c r="BWR774" s="144"/>
      <c r="BWS774" s="1268"/>
      <c r="BWT774" s="144"/>
      <c r="BWU774" s="1268"/>
      <c r="BWV774" s="144"/>
      <c r="BWW774" s="1268"/>
      <c r="BWX774" s="144"/>
      <c r="BWY774" s="1268"/>
      <c r="BWZ774" s="144"/>
      <c r="BXA774" s="1268"/>
      <c r="BXB774" s="144"/>
      <c r="BXC774" s="1268"/>
      <c r="BXD774" s="144"/>
      <c r="BXE774" s="1268"/>
      <c r="BXF774" s="144"/>
      <c r="BXG774" s="1268"/>
      <c r="BXH774" s="144"/>
      <c r="BXI774" s="1268"/>
      <c r="BXJ774" s="144"/>
      <c r="BXK774" s="1268"/>
      <c r="BXL774" s="144"/>
      <c r="BXM774" s="1268"/>
      <c r="BXN774" s="144"/>
      <c r="BXO774" s="1268"/>
      <c r="BXP774" s="144"/>
      <c r="BXQ774" s="1268"/>
      <c r="BXR774" s="144"/>
      <c r="BXS774" s="1268"/>
      <c r="BXT774" s="144"/>
      <c r="BXU774" s="1268"/>
      <c r="BXV774" s="144"/>
      <c r="BXW774" s="1268"/>
      <c r="BXX774" s="144"/>
      <c r="BXY774" s="1268"/>
      <c r="BXZ774" s="144"/>
      <c r="BYA774" s="1268"/>
      <c r="BYB774" s="144"/>
      <c r="BYC774" s="1268"/>
      <c r="BYD774" s="144"/>
      <c r="BYE774" s="1268"/>
      <c r="BYF774" s="144"/>
      <c r="BYG774" s="1268"/>
      <c r="BYH774" s="144"/>
      <c r="BYI774" s="1268"/>
      <c r="BYJ774" s="144"/>
      <c r="BYK774" s="1268"/>
      <c r="BYL774" s="144"/>
      <c r="BYM774" s="1268"/>
      <c r="BYN774" s="144"/>
      <c r="BYO774" s="1268"/>
      <c r="BYP774" s="144"/>
      <c r="BYQ774" s="1268"/>
      <c r="BYR774" s="144"/>
      <c r="BYS774" s="1268"/>
      <c r="BYT774" s="144"/>
      <c r="BYU774" s="1268"/>
      <c r="BYV774" s="144"/>
      <c r="BYW774" s="1268"/>
      <c r="BYX774" s="144"/>
      <c r="BYY774" s="1268"/>
      <c r="BYZ774" s="144"/>
      <c r="BZA774" s="1268"/>
      <c r="BZB774" s="144"/>
      <c r="BZC774" s="1268"/>
      <c r="BZD774" s="144"/>
      <c r="BZE774" s="1268"/>
      <c r="BZF774" s="144"/>
      <c r="BZG774" s="1268"/>
      <c r="BZH774" s="144"/>
      <c r="BZI774" s="1268"/>
      <c r="BZJ774" s="144"/>
      <c r="BZK774" s="1268"/>
      <c r="BZL774" s="144"/>
      <c r="BZM774" s="1268"/>
      <c r="BZN774" s="144"/>
      <c r="BZO774" s="1268"/>
      <c r="BZP774" s="144"/>
      <c r="BZQ774" s="1268"/>
      <c r="BZR774" s="144"/>
      <c r="BZS774" s="1268"/>
      <c r="BZT774" s="144"/>
      <c r="BZU774" s="1268"/>
      <c r="BZV774" s="144"/>
      <c r="BZW774" s="1268"/>
      <c r="BZX774" s="144"/>
      <c r="BZY774" s="1268"/>
      <c r="BZZ774" s="144"/>
      <c r="CAA774" s="1268"/>
      <c r="CAB774" s="144"/>
      <c r="CAC774" s="1268"/>
      <c r="CAD774" s="144"/>
      <c r="CAE774" s="1268"/>
      <c r="CAF774" s="144"/>
      <c r="CAG774" s="1268"/>
      <c r="CAH774" s="144"/>
      <c r="CAI774" s="1268"/>
      <c r="CAJ774" s="144"/>
      <c r="CAK774" s="1268"/>
      <c r="CAL774" s="144"/>
      <c r="CAM774" s="1268"/>
      <c r="CAN774" s="144"/>
      <c r="CAO774" s="1268"/>
      <c r="CAP774" s="144"/>
      <c r="CAQ774" s="1268"/>
      <c r="CAR774" s="144"/>
      <c r="CAS774" s="1268"/>
      <c r="CAT774" s="144"/>
      <c r="CAU774" s="1268"/>
      <c r="CAV774" s="144"/>
      <c r="CAW774" s="1268"/>
      <c r="CAX774" s="144"/>
      <c r="CAY774" s="1268"/>
      <c r="CAZ774" s="144"/>
      <c r="CBA774" s="1268"/>
      <c r="CBB774" s="144"/>
      <c r="CBC774" s="1268"/>
      <c r="CBD774" s="144"/>
      <c r="CBE774" s="1268"/>
      <c r="CBF774" s="144"/>
      <c r="CBG774" s="1268"/>
      <c r="CBH774" s="144"/>
      <c r="CBI774" s="1268"/>
      <c r="CBJ774" s="144"/>
      <c r="CBK774" s="1268"/>
      <c r="CBL774" s="144"/>
      <c r="CBM774" s="1268"/>
      <c r="CBN774" s="144"/>
      <c r="CBO774" s="1268"/>
      <c r="CBP774" s="144"/>
      <c r="CBQ774" s="1268"/>
      <c r="CBR774" s="144"/>
      <c r="CBS774" s="1268"/>
      <c r="CBT774" s="144"/>
      <c r="CBU774" s="1268"/>
      <c r="CBV774" s="144"/>
      <c r="CBW774" s="1268"/>
      <c r="CBX774" s="144"/>
      <c r="CBY774" s="1268"/>
      <c r="CBZ774" s="144"/>
      <c r="CCA774" s="1268"/>
      <c r="CCB774" s="144"/>
      <c r="CCC774" s="1268"/>
      <c r="CCD774" s="144"/>
      <c r="CCE774" s="1268"/>
      <c r="CCF774" s="144"/>
      <c r="CCG774" s="1268"/>
      <c r="CCH774" s="144"/>
      <c r="CCI774" s="1268"/>
      <c r="CCJ774" s="144"/>
      <c r="CCK774" s="1268"/>
      <c r="CCL774" s="144"/>
      <c r="CCM774" s="1268"/>
      <c r="CCN774" s="144"/>
      <c r="CCO774" s="1268"/>
      <c r="CCP774" s="144"/>
      <c r="CCQ774" s="1268"/>
      <c r="CCR774" s="144"/>
      <c r="CCS774" s="1268"/>
      <c r="CCT774" s="144"/>
      <c r="CCU774" s="1268"/>
      <c r="CCV774" s="144"/>
      <c r="CCW774" s="1268"/>
      <c r="CCX774" s="144"/>
      <c r="CCY774" s="1268"/>
      <c r="CCZ774" s="144"/>
      <c r="CDA774" s="1268"/>
      <c r="CDB774" s="144"/>
      <c r="CDC774" s="1268"/>
      <c r="CDD774" s="144"/>
      <c r="CDE774" s="1268"/>
      <c r="CDF774" s="144"/>
      <c r="CDG774" s="1268"/>
      <c r="CDH774" s="144"/>
      <c r="CDI774" s="1268"/>
      <c r="CDJ774" s="144"/>
      <c r="CDK774" s="1268"/>
      <c r="CDL774" s="144"/>
      <c r="CDM774" s="1268"/>
      <c r="CDN774" s="144"/>
      <c r="CDO774" s="1268"/>
      <c r="CDP774" s="144"/>
      <c r="CDQ774" s="1268"/>
      <c r="CDR774" s="144"/>
      <c r="CDS774" s="1268"/>
      <c r="CDT774" s="144"/>
      <c r="CDU774" s="1268"/>
      <c r="CDV774" s="144"/>
      <c r="CDW774" s="1268"/>
      <c r="CDX774" s="144"/>
      <c r="CDY774" s="1268"/>
      <c r="CDZ774" s="144"/>
      <c r="CEA774" s="1268"/>
      <c r="CEB774" s="144"/>
      <c r="CEC774" s="1268"/>
      <c r="CED774" s="144"/>
      <c r="CEE774" s="1268"/>
      <c r="CEF774" s="144"/>
      <c r="CEG774" s="1268"/>
      <c r="CEH774" s="144"/>
      <c r="CEI774" s="1268"/>
      <c r="CEJ774" s="144"/>
      <c r="CEK774" s="1268"/>
      <c r="CEL774" s="144"/>
      <c r="CEM774" s="1268"/>
      <c r="CEN774" s="144"/>
      <c r="CEO774" s="1268"/>
      <c r="CEP774" s="144"/>
      <c r="CEQ774" s="1268"/>
      <c r="CER774" s="144"/>
      <c r="CES774" s="1268"/>
      <c r="CET774" s="144"/>
      <c r="CEU774" s="1268"/>
      <c r="CEV774" s="144"/>
      <c r="CEW774" s="1268"/>
      <c r="CEX774" s="144"/>
      <c r="CEY774" s="1268"/>
      <c r="CEZ774" s="144"/>
      <c r="CFA774" s="1268"/>
      <c r="CFB774" s="144"/>
      <c r="CFC774" s="1268"/>
      <c r="CFD774" s="144"/>
      <c r="CFE774" s="1268"/>
      <c r="CFF774" s="144"/>
      <c r="CFG774" s="1268"/>
      <c r="CFH774" s="144"/>
      <c r="CFI774" s="1268"/>
      <c r="CFJ774" s="144"/>
      <c r="CFK774" s="1268"/>
      <c r="CFL774" s="144"/>
      <c r="CFM774" s="1268"/>
      <c r="CFN774" s="144"/>
      <c r="CFO774" s="1268"/>
      <c r="CFP774" s="144"/>
      <c r="CFQ774" s="1268"/>
      <c r="CFR774" s="144"/>
      <c r="CFS774" s="1268"/>
      <c r="CFT774" s="144"/>
      <c r="CFU774" s="1268"/>
      <c r="CFV774" s="144"/>
      <c r="CFW774" s="1268"/>
      <c r="CFX774" s="144"/>
      <c r="CFY774" s="1268"/>
      <c r="CFZ774" s="144"/>
      <c r="CGA774" s="1268"/>
      <c r="CGB774" s="144"/>
      <c r="CGC774" s="1268"/>
      <c r="CGD774" s="144"/>
      <c r="CGE774" s="1268"/>
      <c r="CGF774" s="144"/>
      <c r="CGG774" s="1268"/>
      <c r="CGH774" s="144"/>
      <c r="CGI774" s="1268"/>
      <c r="CGJ774" s="144"/>
      <c r="CGK774" s="1268"/>
      <c r="CGL774" s="144"/>
      <c r="CGM774" s="1268"/>
      <c r="CGN774" s="144"/>
      <c r="CGO774" s="1268"/>
      <c r="CGP774" s="144"/>
      <c r="CGQ774" s="1268"/>
      <c r="CGR774" s="144"/>
      <c r="CGS774" s="1268"/>
      <c r="CGT774" s="144"/>
      <c r="CGU774" s="1268"/>
      <c r="CGV774" s="144"/>
      <c r="CGW774" s="1268"/>
      <c r="CGX774" s="144"/>
      <c r="CGY774" s="1268"/>
      <c r="CGZ774" s="144"/>
      <c r="CHA774" s="1268"/>
      <c r="CHB774" s="144"/>
      <c r="CHC774" s="1268"/>
      <c r="CHD774" s="144"/>
      <c r="CHE774" s="1268"/>
      <c r="CHF774" s="144"/>
      <c r="CHG774" s="1268"/>
      <c r="CHH774" s="144"/>
      <c r="CHI774" s="1268"/>
      <c r="CHJ774" s="144"/>
      <c r="CHK774" s="1268"/>
      <c r="CHL774" s="144"/>
      <c r="CHM774" s="1268"/>
      <c r="CHN774" s="144"/>
      <c r="CHO774" s="1268"/>
      <c r="CHP774" s="144"/>
      <c r="CHQ774" s="1268"/>
      <c r="CHR774" s="144"/>
      <c r="CHS774" s="1268"/>
      <c r="CHT774" s="144"/>
      <c r="CHU774" s="1268"/>
      <c r="CHV774" s="144"/>
      <c r="CHW774" s="1268"/>
      <c r="CHX774" s="144"/>
      <c r="CHY774" s="1268"/>
      <c r="CHZ774" s="144"/>
      <c r="CIA774" s="1268"/>
      <c r="CIB774" s="144"/>
      <c r="CIC774" s="1268"/>
      <c r="CID774" s="144"/>
      <c r="CIE774" s="1268"/>
      <c r="CIF774" s="144"/>
      <c r="CIG774" s="1268"/>
      <c r="CIH774" s="144"/>
      <c r="CII774" s="1268"/>
      <c r="CIJ774" s="144"/>
      <c r="CIK774" s="1268"/>
      <c r="CIL774" s="144"/>
      <c r="CIM774" s="1268"/>
      <c r="CIN774" s="144"/>
      <c r="CIO774" s="1268"/>
      <c r="CIP774" s="144"/>
      <c r="CIQ774" s="1268"/>
      <c r="CIR774" s="144"/>
      <c r="CIS774" s="1268"/>
      <c r="CIT774" s="144"/>
      <c r="CIU774" s="1268"/>
      <c r="CIV774" s="144"/>
      <c r="CIW774" s="1268"/>
      <c r="CIX774" s="144"/>
      <c r="CIY774" s="1268"/>
      <c r="CIZ774" s="144"/>
      <c r="CJA774" s="1268"/>
      <c r="CJB774" s="144"/>
      <c r="CJC774" s="1268"/>
      <c r="CJD774" s="144"/>
      <c r="CJE774" s="1268"/>
      <c r="CJF774" s="144"/>
      <c r="CJG774" s="1268"/>
      <c r="CJH774" s="144"/>
      <c r="CJI774" s="1268"/>
      <c r="CJJ774" s="144"/>
      <c r="CJK774" s="1268"/>
      <c r="CJL774" s="144"/>
      <c r="CJM774" s="1268"/>
      <c r="CJN774" s="144"/>
      <c r="CJO774" s="1268"/>
      <c r="CJP774" s="144"/>
      <c r="CJQ774" s="1268"/>
      <c r="CJR774" s="144"/>
      <c r="CJS774" s="1268"/>
      <c r="CJT774" s="144"/>
      <c r="CJU774" s="1268"/>
      <c r="CJV774" s="144"/>
      <c r="CJW774" s="1268"/>
      <c r="CJX774" s="144"/>
      <c r="CJY774" s="1268"/>
      <c r="CJZ774" s="144"/>
      <c r="CKA774" s="1268"/>
      <c r="CKB774" s="144"/>
      <c r="CKC774" s="1268"/>
      <c r="CKD774" s="144"/>
      <c r="CKE774" s="1268"/>
      <c r="CKF774" s="144"/>
      <c r="CKG774" s="1268"/>
      <c r="CKH774" s="144"/>
      <c r="CKI774" s="1268"/>
      <c r="CKJ774" s="144"/>
      <c r="CKK774" s="1268"/>
      <c r="CKL774" s="144"/>
      <c r="CKM774" s="1268"/>
      <c r="CKN774" s="144"/>
      <c r="CKO774" s="1268"/>
      <c r="CKP774" s="144"/>
      <c r="CKQ774" s="1268"/>
      <c r="CKR774" s="144"/>
      <c r="CKS774" s="1268"/>
      <c r="CKT774" s="144"/>
      <c r="CKU774" s="1268"/>
      <c r="CKV774" s="144"/>
      <c r="CKW774" s="1268"/>
      <c r="CKX774" s="144"/>
      <c r="CKY774" s="1268"/>
      <c r="CKZ774" s="144"/>
      <c r="CLA774" s="1268"/>
      <c r="CLB774" s="144"/>
      <c r="CLC774" s="1268"/>
      <c r="CLD774" s="144"/>
      <c r="CLE774" s="1268"/>
      <c r="CLF774" s="144"/>
      <c r="CLG774" s="1268"/>
      <c r="CLH774" s="144"/>
      <c r="CLI774" s="1268"/>
      <c r="CLJ774" s="144"/>
      <c r="CLK774" s="1268"/>
      <c r="CLL774" s="144"/>
      <c r="CLM774" s="1268"/>
      <c r="CLN774" s="144"/>
      <c r="CLO774" s="1268"/>
      <c r="CLP774" s="144"/>
      <c r="CLQ774" s="1268"/>
      <c r="CLR774" s="144"/>
      <c r="CLS774" s="1268"/>
      <c r="CLT774" s="144"/>
      <c r="CLU774" s="1268"/>
      <c r="CLV774" s="144"/>
      <c r="CLW774" s="1268"/>
      <c r="CLX774" s="144"/>
      <c r="CLY774" s="1268"/>
      <c r="CLZ774" s="144"/>
      <c r="CMA774" s="1268"/>
      <c r="CMB774" s="144"/>
      <c r="CMC774" s="1268"/>
      <c r="CMD774" s="144"/>
      <c r="CME774" s="1268"/>
      <c r="CMF774" s="144"/>
      <c r="CMG774" s="1268"/>
      <c r="CMH774" s="144"/>
      <c r="CMI774" s="1268"/>
      <c r="CMJ774" s="144"/>
      <c r="CMK774" s="1268"/>
      <c r="CML774" s="144"/>
      <c r="CMM774" s="1268"/>
      <c r="CMN774" s="144"/>
      <c r="CMO774" s="1268"/>
      <c r="CMP774" s="144"/>
      <c r="CMQ774" s="1268"/>
      <c r="CMR774" s="144"/>
      <c r="CMS774" s="1268"/>
      <c r="CMT774" s="144"/>
      <c r="CMU774" s="1268"/>
      <c r="CMV774" s="144"/>
      <c r="CMW774" s="1268"/>
      <c r="CMX774" s="144"/>
      <c r="CMY774" s="1268"/>
      <c r="CMZ774" s="144"/>
      <c r="CNA774" s="1268"/>
      <c r="CNB774" s="144"/>
      <c r="CNC774" s="1268"/>
      <c r="CND774" s="144"/>
      <c r="CNE774" s="1268"/>
      <c r="CNF774" s="144"/>
      <c r="CNG774" s="1268"/>
      <c r="CNH774" s="144"/>
      <c r="CNI774" s="1268"/>
      <c r="CNJ774" s="144"/>
      <c r="CNK774" s="1268"/>
      <c r="CNL774" s="144"/>
      <c r="CNM774" s="1268"/>
      <c r="CNN774" s="144"/>
      <c r="CNO774" s="1268"/>
      <c r="CNP774" s="144"/>
      <c r="CNQ774" s="1268"/>
      <c r="CNR774" s="144"/>
      <c r="CNS774" s="1268"/>
      <c r="CNT774" s="144"/>
      <c r="CNU774" s="1268"/>
      <c r="CNV774" s="144"/>
      <c r="CNW774" s="1268"/>
      <c r="CNX774" s="144"/>
      <c r="CNY774" s="1268"/>
      <c r="CNZ774" s="144"/>
      <c r="COA774" s="1268"/>
      <c r="COB774" s="144"/>
      <c r="COC774" s="1268"/>
      <c r="COD774" s="144"/>
      <c r="COE774" s="1268"/>
      <c r="COF774" s="144"/>
      <c r="COG774" s="1268"/>
      <c r="COH774" s="144"/>
      <c r="COI774" s="1268"/>
      <c r="COJ774" s="144"/>
      <c r="COK774" s="1268"/>
      <c r="COL774" s="144"/>
      <c r="COM774" s="1268"/>
      <c r="CON774" s="144"/>
      <c r="COO774" s="1268"/>
      <c r="COP774" s="144"/>
      <c r="COQ774" s="1268"/>
      <c r="COR774" s="144"/>
      <c r="COS774" s="1268"/>
      <c r="COT774" s="144"/>
      <c r="COU774" s="1268"/>
      <c r="COV774" s="144"/>
      <c r="COW774" s="1268"/>
      <c r="COX774" s="144"/>
      <c r="COY774" s="1268"/>
      <c r="COZ774" s="144"/>
      <c r="CPA774" s="1268"/>
      <c r="CPB774" s="144"/>
      <c r="CPC774" s="1268"/>
      <c r="CPD774" s="144"/>
      <c r="CPE774" s="1268"/>
      <c r="CPF774" s="144"/>
      <c r="CPG774" s="1268"/>
      <c r="CPH774" s="144"/>
      <c r="CPI774" s="1268"/>
      <c r="CPJ774" s="144"/>
      <c r="CPK774" s="1268"/>
      <c r="CPL774" s="144"/>
      <c r="CPM774" s="1268"/>
      <c r="CPN774" s="144"/>
      <c r="CPO774" s="1268"/>
      <c r="CPP774" s="144"/>
      <c r="CPQ774" s="1268"/>
      <c r="CPR774" s="144"/>
      <c r="CPS774" s="1268"/>
      <c r="CPT774" s="144"/>
      <c r="CPU774" s="1268"/>
      <c r="CPV774" s="144"/>
      <c r="CPW774" s="1268"/>
      <c r="CPX774" s="144"/>
      <c r="CPY774" s="1268"/>
      <c r="CPZ774" s="144"/>
      <c r="CQA774" s="1268"/>
      <c r="CQB774" s="144"/>
      <c r="CQC774" s="1268"/>
      <c r="CQD774" s="144"/>
      <c r="CQE774" s="1268"/>
      <c r="CQF774" s="144"/>
      <c r="CQG774" s="1268"/>
      <c r="CQH774" s="144"/>
      <c r="CQI774" s="1268"/>
      <c r="CQJ774" s="144"/>
      <c r="CQK774" s="1268"/>
      <c r="CQL774" s="144"/>
      <c r="CQM774" s="1268"/>
      <c r="CQN774" s="144"/>
      <c r="CQO774" s="1268"/>
      <c r="CQP774" s="144"/>
      <c r="CQQ774" s="1268"/>
      <c r="CQR774" s="144"/>
      <c r="CQS774" s="1268"/>
      <c r="CQT774" s="144"/>
      <c r="CQU774" s="1268"/>
      <c r="CQV774" s="144"/>
      <c r="CQW774" s="1268"/>
      <c r="CQX774" s="144"/>
      <c r="CQY774" s="1268"/>
      <c r="CQZ774" s="144"/>
      <c r="CRA774" s="1268"/>
      <c r="CRB774" s="144"/>
      <c r="CRC774" s="1268"/>
      <c r="CRD774" s="144"/>
      <c r="CRE774" s="1268"/>
      <c r="CRF774" s="144"/>
      <c r="CRG774" s="1268"/>
      <c r="CRH774" s="144"/>
      <c r="CRI774" s="1268"/>
      <c r="CRJ774" s="144"/>
      <c r="CRK774" s="1268"/>
      <c r="CRL774" s="144"/>
      <c r="CRM774" s="1268"/>
      <c r="CRN774" s="144"/>
      <c r="CRO774" s="1268"/>
      <c r="CRP774" s="144"/>
      <c r="CRQ774" s="1268"/>
      <c r="CRR774" s="144"/>
      <c r="CRS774" s="1268"/>
      <c r="CRT774" s="144"/>
      <c r="CRU774" s="1268"/>
      <c r="CRV774" s="144"/>
      <c r="CRW774" s="1268"/>
      <c r="CRX774" s="144"/>
      <c r="CRY774" s="1268"/>
      <c r="CRZ774" s="144"/>
      <c r="CSA774" s="1268"/>
      <c r="CSB774" s="144"/>
      <c r="CSC774" s="1268"/>
      <c r="CSD774" s="144"/>
      <c r="CSE774" s="1268"/>
      <c r="CSF774" s="144"/>
      <c r="CSG774" s="1268"/>
      <c r="CSH774" s="144"/>
      <c r="CSI774" s="1268"/>
      <c r="CSJ774" s="144"/>
      <c r="CSK774" s="1268"/>
      <c r="CSL774" s="144"/>
      <c r="CSM774" s="1268"/>
      <c r="CSN774" s="144"/>
      <c r="CSO774" s="1268"/>
      <c r="CSP774" s="144"/>
      <c r="CSQ774" s="1268"/>
      <c r="CSR774" s="144"/>
      <c r="CSS774" s="1268"/>
      <c r="CST774" s="144"/>
      <c r="CSU774" s="1268"/>
      <c r="CSV774" s="144"/>
      <c r="CSW774" s="1268"/>
      <c r="CSX774" s="144"/>
      <c r="CSY774" s="1268"/>
      <c r="CSZ774" s="144"/>
      <c r="CTA774" s="1268"/>
      <c r="CTB774" s="144"/>
      <c r="CTC774" s="1268"/>
      <c r="CTD774" s="144"/>
      <c r="CTE774" s="1268"/>
      <c r="CTF774" s="144"/>
      <c r="CTG774" s="1268"/>
      <c r="CTH774" s="144"/>
      <c r="CTI774" s="1268"/>
      <c r="CTJ774" s="144"/>
      <c r="CTK774" s="1268"/>
      <c r="CTL774" s="144"/>
      <c r="CTM774" s="1268"/>
      <c r="CTN774" s="144"/>
      <c r="CTO774" s="1268"/>
      <c r="CTP774" s="144"/>
      <c r="CTQ774" s="1268"/>
      <c r="CTR774" s="144"/>
      <c r="CTS774" s="1268"/>
      <c r="CTT774" s="144"/>
      <c r="CTU774" s="1268"/>
      <c r="CTV774" s="144"/>
      <c r="CTW774" s="1268"/>
      <c r="CTX774" s="144"/>
      <c r="CTY774" s="1268"/>
      <c r="CTZ774" s="144"/>
      <c r="CUA774" s="1268"/>
      <c r="CUB774" s="144"/>
      <c r="CUC774" s="1268"/>
      <c r="CUD774" s="144"/>
      <c r="CUE774" s="1268"/>
      <c r="CUF774" s="144"/>
      <c r="CUG774" s="1268"/>
      <c r="CUH774" s="144"/>
      <c r="CUI774" s="1268"/>
      <c r="CUJ774" s="144"/>
      <c r="CUK774" s="1268"/>
      <c r="CUL774" s="144"/>
      <c r="CUM774" s="1268"/>
      <c r="CUN774" s="144"/>
      <c r="CUO774" s="1268"/>
      <c r="CUP774" s="144"/>
      <c r="CUQ774" s="1268"/>
      <c r="CUR774" s="144"/>
      <c r="CUS774" s="1268"/>
      <c r="CUT774" s="144"/>
      <c r="CUU774" s="1268"/>
      <c r="CUV774" s="144"/>
      <c r="CUW774" s="1268"/>
      <c r="CUX774" s="144"/>
      <c r="CUY774" s="1268"/>
      <c r="CUZ774" s="144"/>
      <c r="CVA774" s="1268"/>
      <c r="CVB774" s="144"/>
      <c r="CVC774" s="1268"/>
      <c r="CVD774" s="144"/>
      <c r="CVE774" s="1268"/>
      <c r="CVF774" s="144"/>
      <c r="CVG774" s="1268"/>
      <c r="CVH774" s="144"/>
      <c r="CVI774" s="1268"/>
      <c r="CVJ774" s="144"/>
      <c r="CVK774" s="1268"/>
      <c r="CVL774" s="144"/>
      <c r="CVM774" s="1268"/>
      <c r="CVN774" s="144"/>
      <c r="CVO774" s="1268"/>
      <c r="CVP774" s="144"/>
      <c r="CVQ774" s="1268"/>
      <c r="CVR774" s="144"/>
      <c r="CVS774" s="1268"/>
      <c r="CVT774" s="144"/>
      <c r="CVU774" s="1268"/>
      <c r="CVV774" s="144"/>
      <c r="CVW774" s="1268"/>
      <c r="CVX774" s="144"/>
      <c r="CVY774" s="1268"/>
      <c r="CVZ774" s="144"/>
      <c r="CWA774" s="1268"/>
      <c r="CWB774" s="144"/>
      <c r="CWC774" s="1268"/>
      <c r="CWD774" s="144"/>
      <c r="CWE774" s="1268"/>
      <c r="CWF774" s="144"/>
      <c r="CWG774" s="1268"/>
      <c r="CWH774" s="144"/>
      <c r="CWI774" s="1268"/>
      <c r="CWJ774" s="144"/>
      <c r="CWK774" s="1268"/>
      <c r="CWL774" s="144"/>
      <c r="CWM774" s="1268"/>
      <c r="CWN774" s="144"/>
      <c r="CWO774" s="1268"/>
      <c r="CWP774" s="144"/>
      <c r="CWQ774" s="1268"/>
      <c r="CWR774" s="144"/>
      <c r="CWS774" s="1268"/>
      <c r="CWT774" s="144"/>
      <c r="CWU774" s="1268"/>
      <c r="CWV774" s="144"/>
      <c r="CWW774" s="1268"/>
      <c r="CWX774" s="144"/>
      <c r="CWY774" s="1268"/>
      <c r="CWZ774" s="144"/>
      <c r="CXA774" s="1268"/>
      <c r="CXB774" s="144"/>
      <c r="CXC774" s="1268"/>
      <c r="CXD774" s="144"/>
      <c r="CXE774" s="1268"/>
      <c r="CXF774" s="144"/>
      <c r="CXG774" s="1268"/>
      <c r="CXH774" s="144"/>
      <c r="CXI774" s="1268"/>
      <c r="CXJ774" s="144"/>
      <c r="CXK774" s="1268"/>
      <c r="CXL774" s="144"/>
      <c r="CXM774" s="1268"/>
      <c r="CXN774" s="144"/>
      <c r="CXO774" s="1268"/>
      <c r="CXP774" s="144"/>
      <c r="CXQ774" s="1268"/>
      <c r="CXR774" s="144"/>
      <c r="CXS774" s="1268"/>
      <c r="CXT774" s="144"/>
      <c r="CXU774" s="1268"/>
      <c r="CXV774" s="144"/>
      <c r="CXW774" s="1268"/>
      <c r="CXX774" s="144"/>
      <c r="CXY774" s="1268"/>
      <c r="CXZ774" s="144"/>
      <c r="CYA774" s="1268"/>
      <c r="CYB774" s="144"/>
      <c r="CYC774" s="1268"/>
      <c r="CYD774" s="144"/>
      <c r="CYE774" s="1268"/>
      <c r="CYF774" s="144"/>
      <c r="CYG774" s="1268"/>
      <c r="CYH774" s="144"/>
      <c r="CYI774" s="1268"/>
      <c r="CYJ774" s="144"/>
      <c r="CYK774" s="1268"/>
      <c r="CYL774" s="144"/>
      <c r="CYM774" s="1268"/>
      <c r="CYN774" s="144"/>
      <c r="CYO774" s="1268"/>
      <c r="CYP774" s="144"/>
      <c r="CYQ774" s="1268"/>
      <c r="CYR774" s="144"/>
      <c r="CYS774" s="1268"/>
      <c r="CYT774" s="144"/>
      <c r="CYU774" s="1268"/>
      <c r="CYV774" s="144"/>
      <c r="CYW774" s="1268"/>
      <c r="CYX774" s="144"/>
      <c r="CYY774" s="1268"/>
      <c r="CYZ774" s="144"/>
      <c r="CZA774" s="1268"/>
      <c r="CZB774" s="144"/>
      <c r="CZC774" s="1268"/>
      <c r="CZD774" s="144"/>
      <c r="CZE774" s="1268"/>
      <c r="CZF774" s="144"/>
      <c r="CZG774" s="1268"/>
      <c r="CZH774" s="144"/>
      <c r="CZI774" s="1268"/>
      <c r="CZJ774" s="144"/>
      <c r="CZK774" s="1268"/>
      <c r="CZL774" s="144"/>
      <c r="CZM774" s="1268"/>
      <c r="CZN774" s="144"/>
      <c r="CZO774" s="1268"/>
      <c r="CZP774" s="144"/>
      <c r="CZQ774" s="1268"/>
      <c r="CZR774" s="144"/>
      <c r="CZS774" s="1268"/>
      <c r="CZT774" s="144"/>
      <c r="CZU774" s="1268"/>
      <c r="CZV774" s="144"/>
      <c r="CZW774" s="1268"/>
      <c r="CZX774" s="144"/>
      <c r="CZY774" s="1268"/>
      <c r="CZZ774" s="144"/>
      <c r="DAA774" s="1268"/>
      <c r="DAB774" s="144"/>
      <c r="DAC774" s="1268"/>
      <c r="DAD774" s="144"/>
      <c r="DAE774" s="1268"/>
      <c r="DAF774" s="144"/>
      <c r="DAG774" s="1268"/>
      <c r="DAH774" s="144"/>
      <c r="DAI774" s="1268"/>
      <c r="DAJ774" s="144"/>
      <c r="DAK774" s="1268"/>
      <c r="DAL774" s="144"/>
      <c r="DAM774" s="1268"/>
      <c r="DAN774" s="144"/>
      <c r="DAO774" s="1268"/>
      <c r="DAP774" s="144"/>
      <c r="DAQ774" s="1268"/>
      <c r="DAR774" s="144"/>
      <c r="DAS774" s="1268"/>
      <c r="DAT774" s="144"/>
      <c r="DAU774" s="1268"/>
      <c r="DAV774" s="144"/>
      <c r="DAW774" s="1268"/>
      <c r="DAX774" s="144"/>
      <c r="DAY774" s="1268"/>
      <c r="DAZ774" s="144"/>
      <c r="DBA774" s="1268"/>
      <c r="DBB774" s="144"/>
      <c r="DBC774" s="1268"/>
      <c r="DBD774" s="144"/>
      <c r="DBE774" s="1268"/>
      <c r="DBF774" s="144"/>
      <c r="DBG774" s="1268"/>
      <c r="DBH774" s="144"/>
      <c r="DBI774" s="1268"/>
      <c r="DBJ774" s="144"/>
      <c r="DBK774" s="1268"/>
      <c r="DBL774" s="144"/>
      <c r="DBM774" s="1268"/>
      <c r="DBN774" s="144"/>
      <c r="DBO774" s="1268"/>
      <c r="DBP774" s="144"/>
      <c r="DBQ774" s="1268"/>
      <c r="DBR774" s="144"/>
      <c r="DBS774" s="1268"/>
      <c r="DBT774" s="144"/>
      <c r="DBU774" s="1268"/>
      <c r="DBV774" s="144"/>
      <c r="DBW774" s="1268"/>
      <c r="DBX774" s="144"/>
      <c r="DBY774" s="1268"/>
      <c r="DBZ774" s="144"/>
      <c r="DCA774" s="1268"/>
      <c r="DCB774" s="144"/>
      <c r="DCC774" s="1268"/>
      <c r="DCD774" s="144"/>
      <c r="DCE774" s="1268"/>
      <c r="DCF774" s="144"/>
      <c r="DCG774" s="1268"/>
      <c r="DCH774" s="144"/>
      <c r="DCI774" s="1268"/>
      <c r="DCJ774" s="144"/>
      <c r="DCK774" s="1268"/>
      <c r="DCL774" s="144"/>
      <c r="DCM774" s="1268"/>
      <c r="DCN774" s="144"/>
      <c r="DCO774" s="1268"/>
      <c r="DCP774" s="144"/>
      <c r="DCQ774" s="1268"/>
      <c r="DCR774" s="144"/>
      <c r="DCS774" s="1268"/>
      <c r="DCT774" s="144"/>
      <c r="DCU774" s="1268"/>
      <c r="DCV774" s="144"/>
      <c r="DCW774" s="1268"/>
      <c r="DCX774" s="144"/>
      <c r="DCY774" s="1268"/>
      <c r="DCZ774" s="144"/>
      <c r="DDA774" s="1268"/>
      <c r="DDB774" s="144"/>
      <c r="DDC774" s="1268"/>
      <c r="DDD774" s="144"/>
      <c r="DDE774" s="1268"/>
      <c r="DDF774" s="144"/>
      <c r="DDG774" s="1268"/>
      <c r="DDH774" s="144"/>
      <c r="DDI774" s="1268"/>
      <c r="DDJ774" s="144"/>
      <c r="DDK774" s="1268"/>
      <c r="DDL774" s="144"/>
      <c r="DDM774" s="1268"/>
      <c r="DDN774" s="144"/>
      <c r="DDO774" s="1268"/>
      <c r="DDP774" s="144"/>
      <c r="DDQ774" s="1268"/>
      <c r="DDR774" s="144"/>
      <c r="DDS774" s="1268"/>
      <c r="DDT774" s="144"/>
      <c r="DDU774" s="1268"/>
      <c r="DDV774" s="144"/>
      <c r="DDW774" s="1268"/>
      <c r="DDX774" s="144"/>
      <c r="DDY774" s="1268"/>
      <c r="DDZ774" s="144"/>
      <c r="DEA774" s="1268"/>
      <c r="DEB774" s="144"/>
      <c r="DEC774" s="1268"/>
      <c r="DED774" s="144"/>
      <c r="DEE774" s="1268"/>
      <c r="DEF774" s="144"/>
      <c r="DEG774" s="1268"/>
      <c r="DEH774" s="144"/>
      <c r="DEI774" s="1268"/>
      <c r="DEJ774" s="144"/>
      <c r="DEK774" s="1268"/>
      <c r="DEL774" s="144"/>
      <c r="DEM774" s="1268"/>
      <c r="DEN774" s="144"/>
      <c r="DEO774" s="1268"/>
      <c r="DEP774" s="144"/>
      <c r="DEQ774" s="1268"/>
      <c r="DER774" s="144"/>
      <c r="DES774" s="1268"/>
      <c r="DET774" s="144"/>
      <c r="DEU774" s="1268"/>
      <c r="DEV774" s="144"/>
      <c r="DEW774" s="1268"/>
      <c r="DEX774" s="144"/>
      <c r="DEY774" s="1268"/>
      <c r="DEZ774" s="144"/>
      <c r="DFA774" s="1268"/>
      <c r="DFB774" s="144"/>
      <c r="DFC774" s="1268"/>
      <c r="DFD774" s="144"/>
      <c r="DFE774" s="1268"/>
      <c r="DFF774" s="144"/>
      <c r="DFG774" s="1268"/>
      <c r="DFH774" s="144"/>
      <c r="DFI774" s="1268"/>
      <c r="DFJ774" s="144"/>
      <c r="DFK774" s="1268"/>
      <c r="DFL774" s="144"/>
      <c r="DFM774" s="1268"/>
      <c r="DFN774" s="144"/>
      <c r="DFO774" s="1268"/>
      <c r="DFP774" s="144"/>
      <c r="DFQ774" s="1268"/>
      <c r="DFR774" s="144"/>
      <c r="DFS774" s="1268"/>
      <c r="DFT774" s="144"/>
      <c r="DFU774" s="1268"/>
      <c r="DFV774" s="144"/>
      <c r="DFW774" s="1268"/>
      <c r="DFX774" s="144"/>
      <c r="DFY774" s="1268"/>
      <c r="DFZ774" s="144"/>
      <c r="DGA774" s="1268"/>
      <c r="DGB774" s="144"/>
      <c r="DGC774" s="1268"/>
      <c r="DGD774" s="144"/>
      <c r="DGE774" s="1268"/>
      <c r="DGF774" s="144"/>
      <c r="DGG774" s="1268"/>
      <c r="DGH774" s="144"/>
      <c r="DGI774" s="1268"/>
      <c r="DGJ774" s="144"/>
      <c r="DGK774" s="1268"/>
      <c r="DGL774" s="144"/>
      <c r="DGM774" s="1268"/>
      <c r="DGN774" s="144"/>
      <c r="DGO774" s="1268"/>
      <c r="DGP774" s="144"/>
      <c r="DGQ774" s="1268"/>
      <c r="DGR774" s="144"/>
      <c r="DGS774" s="1268"/>
      <c r="DGT774" s="144"/>
      <c r="DGU774" s="1268"/>
      <c r="DGV774" s="144"/>
      <c r="DGW774" s="1268"/>
      <c r="DGX774" s="144"/>
      <c r="DGY774" s="1268"/>
      <c r="DGZ774" s="144"/>
      <c r="DHA774" s="1268"/>
      <c r="DHB774" s="144"/>
      <c r="DHC774" s="1268"/>
      <c r="DHD774" s="144"/>
      <c r="DHE774" s="1268"/>
      <c r="DHF774" s="144"/>
      <c r="DHG774" s="1268"/>
      <c r="DHH774" s="144"/>
      <c r="DHI774" s="1268"/>
      <c r="DHJ774" s="144"/>
      <c r="DHK774" s="1268"/>
      <c r="DHL774" s="144"/>
      <c r="DHM774" s="1268"/>
      <c r="DHN774" s="144"/>
      <c r="DHO774" s="1268"/>
      <c r="DHP774" s="144"/>
      <c r="DHQ774" s="1268"/>
      <c r="DHR774" s="144"/>
      <c r="DHS774" s="1268"/>
      <c r="DHT774" s="144"/>
      <c r="DHU774" s="1268"/>
      <c r="DHV774" s="144"/>
      <c r="DHW774" s="1268"/>
      <c r="DHX774" s="144"/>
      <c r="DHY774" s="1268"/>
      <c r="DHZ774" s="144"/>
      <c r="DIA774" s="1268"/>
      <c r="DIB774" s="144"/>
      <c r="DIC774" s="1268"/>
      <c r="DID774" s="144"/>
      <c r="DIE774" s="1268"/>
      <c r="DIF774" s="144"/>
      <c r="DIG774" s="1268"/>
      <c r="DIH774" s="144"/>
      <c r="DII774" s="1268"/>
      <c r="DIJ774" s="144"/>
      <c r="DIK774" s="1268"/>
      <c r="DIL774" s="144"/>
      <c r="DIM774" s="1268"/>
      <c r="DIN774" s="144"/>
      <c r="DIO774" s="1268"/>
      <c r="DIP774" s="144"/>
      <c r="DIQ774" s="1268"/>
      <c r="DIR774" s="144"/>
      <c r="DIS774" s="1268"/>
      <c r="DIT774" s="144"/>
      <c r="DIU774" s="1268"/>
      <c r="DIV774" s="144"/>
      <c r="DIW774" s="1268"/>
      <c r="DIX774" s="144"/>
      <c r="DIY774" s="1268"/>
      <c r="DIZ774" s="144"/>
      <c r="DJA774" s="1268"/>
      <c r="DJB774" s="144"/>
      <c r="DJC774" s="1268"/>
      <c r="DJD774" s="144"/>
      <c r="DJE774" s="1268"/>
      <c r="DJF774" s="144"/>
      <c r="DJG774" s="1268"/>
      <c r="DJH774" s="144"/>
      <c r="DJI774" s="1268"/>
      <c r="DJJ774" s="144"/>
      <c r="DJK774" s="1268"/>
      <c r="DJL774" s="144"/>
      <c r="DJM774" s="1268"/>
      <c r="DJN774" s="144"/>
      <c r="DJO774" s="1268"/>
      <c r="DJP774" s="144"/>
      <c r="DJQ774" s="1268"/>
      <c r="DJR774" s="144"/>
      <c r="DJS774" s="1268"/>
      <c r="DJT774" s="144"/>
      <c r="DJU774" s="1268"/>
      <c r="DJV774" s="144"/>
      <c r="DJW774" s="1268"/>
      <c r="DJX774" s="144"/>
      <c r="DJY774" s="1268"/>
      <c r="DJZ774" s="144"/>
      <c r="DKA774" s="1268"/>
      <c r="DKB774" s="144"/>
      <c r="DKC774" s="1268"/>
      <c r="DKD774" s="144"/>
      <c r="DKE774" s="1268"/>
      <c r="DKF774" s="144"/>
      <c r="DKG774" s="1268"/>
      <c r="DKH774" s="144"/>
      <c r="DKI774" s="1268"/>
      <c r="DKJ774" s="144"/>
      <c r="DKK774" s="1268"/>
      <c r="DKL774" s="144"/>
      <c r="DKM774" s="1268"/>
      <c r="DKN774" s="144"/>
      <c r="DKO774" s="1268"/>
      <c r="DKP774" s="144"/>
      <c r="DKQ774" s="1268"/>
      <c r="DKR774" s="144"/>
      <c r="DKS774" s="1268"/>
      <c r="DKT774" s="144"/>
      <c r="DKU774" s="1268"/>
      <c r="DKV774" s="144"/>
      <c r="DKW774" s="1268"/>
      <c r="DKX774" s="144"/>
      <c r="DKY774" s="1268"/>
      <c r="DKZ774" s="144"/>
      <c r="DLA774" s="1268"/>
      <c r="DLB774" s="144"/>
      <c r="DLC774" s="1268"/>
      <c r="DLD774" s="144"/>
      <c r="DLE774" s="1268"/>
      <c r="DLF774" s="144"/>
      <c r="DLG774" s="1268"/>
      <c r="DLH774" s="144"/>
      <c r="DLI774" s="1268"/>
      <c r="DLJ774" s="144"/>
      <c r="DLK774" s="1268"/>
      <c r="DLL774" s="144"/>
      <c r="DLM774" s="1268"/>
      <c r="DLN774" s="144"/>
      <c r="DLO774" s="1268"/>
      <c r="DLP774" s="144"/>
      <c r="DLQ774" s="1268"/>
      <c r="DLR774" s="144"/>
      <c r="DLS774" s="1268"/>
      <c r="DLT774" s="144"/>
      <c r="DLU774" s="1268"/>
      <c r="DLV774" s="144"/>
      <c r="DLW774" s="1268"/>
      <c r="DLX774" s="144"/>
      <c r="DLY774" s="1268"/>
      <c r="DLZ774" s="144"/>
      <c r="DMA774" s="1268"/>
      <c r="DMB774" s="144"/>
      <c r="DMC774" s="1268"/>
      <c r="DMD774" s="144"/>
      <c r="DME774" s="1268"/>
      <c r="DMF774" s="144"/>
      <c r="DMG774" s="1268"/>
      <c r="DMH774" s="144"/>
      <c r="DMI774" s="1268"/>
      <c r="DMJ774" s="144"/>
      <c r="DMK774" s="1268"/>
      <c r="DML774" s="144"/>
      <c r="DMM774" s="1268"/>
      <c r="DMN774" s="144"/>
      <c r="DMO774" s="1268"/>
      <c r="DMP774" s="144"/>
      <c r="DMQ774" s="1268"/>
      <c r="DMR774" s="144"/>
      <c r="DMS774" s="1268"/>
      <c r="DMT774" s="144"/>
      <c r="DMU774" s="1268"/>
      <c r="DMV774" s="144"/>
      <c r="DMW774" s="1268"/>
      <c r="DMX774" s="144"/>
      <c r="DMY774" s="1268"/>
      <c r="DMZ774" s="144"/>
      <c r="DNA774" s="1268"/>
      <c r="DNB774" s="144"/>
      <c r="DNC774" s="1268"/>
      <c r="DND774" s="144"/>
      <c r="DNE774" s="1268"/>
      <c r="DNF774" s="144"/>
      <c r="DNG774" s="1268"/>
      <c r="DNH774" s="144"/>
      <c r="DNI774" s="1268"/>
      <c r="DNJ774" s="144"/>
      <c r="DNK774" s="1268"/>
      <c r="DNL774" s="144"/>
      <c r="DNM774" s="1268"/>
      <c r="DNN774" s="144"/>
      <c r="DNO774" s="1268"/>
      <c r="DNP774" s="144"/>
      <c r="DNQ774" s="1268"/>
      <c r="DNR774" s="144"/>
      <c r="DNS774" s="1268"/>
      <c r="DNT774" s="144"/>
      <c r="DNU774" s="1268"/>
      <c r="DNV774" s="144"/>
      <c r="DNW774" s="1268"/>
      <c r="DNX774" s="144"/>
      <c r="DNY774" s="1268"/>
      <c r="DNZ774" s="144"/>
      <c r="DOA774" s="1268"/>
      <c r="DOB774" s="144"/>
      <c r="DOC774" s="1268"/>
      <c r="DOD774" s="144"/>
      <c r="DOE774" s="1268"/>
      <c r="DOF774" s="144"/>
      <c r="DOG774" s="1268"/>
      <c r="DOH774" s="144"/>
      <c r="DOI774" s="1268"/>
      <c r="DOJ774" s="144"/>
      <c r="DOK774" s="1268"/>
      <c r="DOL774" s="144"/>
      <c r="DOM774" s="1268"/>
      <c r="DON774" s="144"/>
      <c r="DOO774" s="1268"/>
      <c r="DOP774" s="144"/>
      <c r="DOQ774" s="1268"/>
      <c r="DOR774" s="144"/>
      <c r="DOS774" s="1268"/>
      <c r="DOT774" s="144"/>
      <c r="DOU774" s="1268"/>
      <c r="DOV774" s="144"/>
      <c r="DOW774" s="1268"/>
      <c r="DOX774" s="144"/>
      <c r="DOY774" s="1268"/>
      <c r="DOZ774" s="144"/>
      <c r="DPA774" s="1268"/>
      <c r="DPB774" s="144"/>
      <c r="DPC774" s="1268"/>
      <c r="DPD774" s="144"/>
      <c r="DPE774" s="1268"/>
      <c r="DPF774" s="144"/>
      <c r="DPG774" s="1268"/>
      <c r="DPH774" s="144"/>
      <c r="DPI774" s="1268"/>
      <c r="DPJ774" s="144"/>
      <c r="DPK774" s="1268"/>
      <c r="DPL774" s="144"/>
      <c r="DPM774" s="1268"/>
      <c r="DPN774" s="144"/>
      <c r="DPO774" s="1268"/>
      <c r="DPP774" s="144"/>
      <c r="DPQ774" s="1268"/>
      <c r="DPR774" s="144"/>
      <c r="DPS774" s="1268"/>
      <c r="DPT774" s="144"/>
      <c r="DPU774" s="1268"/>
      <c r="DPV774" s="144"/>
      <c r="DPW774" s="1268"/>
      <c r="DPX774" s="144"/>
      <c r="DPY774" s="1268"/>
      <c r="DPZ774" s="144"/>
      <c r="DQA774" s="1268"/>
      <c r="DQB774" s="144"/>
      <c r="DQC774" s="1268"/>
      <c r="DQD774" s="144"/>
      <c r="DQE774" s="1268"/>
      <c r="DQF774" s="144"/>
      <c r="DQG774" s="1268"/>
      <c r="DQH774" s="144"/>
      <c r="DQI774" s="1268"/>
      <c r="DQJ774" s="144"/>
      <c r="DQK774" s="1268"/>
      <c r="DQL774" s="144"/>
      <c r="DQM774" s="1268"/>
      <c r="DQN774" s="144"/>
      <c r="DQO774" s="1268"/>
      <c r="DQP774" s="144"/>
      <c r="DQQ774" s="1268"/>
      <c r="DQR774" s="144"/>
      <c r="DQS774" s="1268"/>
      <c r="DQT774" s="144"/>
      <c r="DQU774" s="1268"/>
      <c r="DQV774" s="144"/>
      <c r="DQW774" s="1268"/>
      <c r="DQX774" s="144"/>
      <c r="DQY774" s="1268"/>
      <c r="DQZ774" s="144"/>
      <c r="DRA774" s="1268"/>
      <c r="DRB774" s="144"/>
      <c r="DRC774" s="1268"/>
      <c r="DRD774" s="144"/>
      <c r="DRE774" s="1268"/>
      <c r="DRF774" s="144"/>
      <c r="DRG774" s="1268"/>
      <c r="DRH774" s="144"/>
      <c r="DRI774" s="1268"/>
      <c r="DRJ774" s="144"/>
      <c r="DRK774" s="1268"/>
      <c r="DRL774" s="144"/>
      <c r="DRM774" s="1268"/>
      <c r="DRN774" s="144"/>
      <c r="DRO774" s="1268"/>
      <c r="DRP774" s="144"/>
      <c r="DRQ774" s="1268"/>
      <c r="DRR774" s="144"/>
      <c r="DRS774" s="1268"/>
      <c r="DRT774" s="144"/>
      <c r="DRU774" s="1268"/>
      <c r="DRV774" s="144"/>
      <c r="DRW774" s="1268"/>
      <c r="DRX774" s="144"/>
      <c r="DRY774" s="1268"/>
      <c r="DRZ774" s="144"/>
      <c r="DSA774" s="1268"/>
      <c r="DSB774" s="144"/>
      <c r="DSC774" s="1268"/>
      <c r="DSD774" s="144"/>
      <c r="DSE774" s="1268"/>
      <c r="DSF774" s="144"/>
      <c r="DSG774" s="1268"/>
      <c r="DSH774" s="144"/>
      <c r="DSI774" s="1268"/>
      <c r="DSJ774" s="144"/>
      <c r="DSK774" s="1268"/>
      <c r="DSL774" s="144"/>
      <c r="DSM774" s="1268"/>
      <c r="DSN774" s="144"/>
      <c r="DSO774" s="1268"/>
      <c r="DSP774" s="144"/>
      <c r="DSQ774" s="1268"/>
      <c r="DSR774" s="144"/>
      <c r="DSS774" s="1268"/>
      <c r="DST774" s="144"/>
      <c r="DSU774" s="1268"/>
      <c r="DSV774" s="144"/>
      <c r="DSW774" s="1268"/>
      <c r="DSX774" s="144"/>
      <c r="DSY774" s="1268"/>
      <c r="DSZ774" s="144"/>
      <c r="DTA774" s="1268"/>
      <c r="DTB774" s="144"/>
      <c r="DTC774" s="1268"/>
      <c r="DTD774" s="144"/>
      <c r="DTE774" s="1268"/>
      <c r="DTF774" s="144"/>
      <c r="DTG774" s="1268"/>
      <c r="DTH774" s="144"/>
      <c r="DTI774" s="1268"/>
      <c r="DTJ774" s="144"/>
      <c r="DTK774" s="1268"/>
      <c r="DTL774" s="144"/>
      <c r="DTM774" s="1268"/>
      <c r="DTN774" s="144"/>
      <c r="DTO774" s="1268"/>
      <c r="DTP774" s="144"/>
      <c r="DTQ774" s="1268"/>
      <c r="DTR774" s="144"/>
      <c r="DTS774" s="1268"/>
      <c r="DTT774" s="144"/>
      <c r="DTU774" s="1268"/>
      <c r="DTV774" s="144"/>
      <c r="DTW774" s="1268"/>
      <c r="DTX774" s="144"/>
      <c r="DTY774" s="1268"/>
      <c r="DTZ774" s="144"/>
      <c r="DUA774" s="1268"/>
      <c r="DUB774" s="144"/>
      <c r="DUC774" s="1268"/>
      <c r="DUD774" s="144"/>
      <c r="DUE774" s="1268"/>
      <c r="DUF774" s="144"/>
      <c r="DUG774" s="1268"/>
      <c r="DUH774" s="144"/>
      <c r="DUI774" s="1268"/>
      <c r="DUJ774" s="144"/>
      <c r="DUK774" s="1268"/>
      <c r="DUL774" s="144"/>
      <c r="DUM774" s="1268"/>
      <c r="DUN774" s="144"/>
      <c r="DUO774" s="1268"/>
      <c r="DUP774" s="144"/>
      <c r="DUQ774" s="1268"/>
      <c r="DUR774" s="144"/>
      <c r="DUS774" s="1268"/>
      <c r="DUT774" s="144"/>
      <c r="DUU774" s="1268"/>
      <c r="DUV774" s="144"/>
      <c r="DUW774" s="1268"/>
      <c r="DUX774" s="144"/>
      <c r="DUY774" s="1268"/>
      <c r="DUZ774" s="144"/>
      <c r="DVA774" s="1268"/>
      <c r="DVB774" s="144"/>
      <c r="DVC774" s="1268"/>
      <c r="DVD774" s="144"/>
      <c r="DVE774" s="1268"/>
      <c r="DVF774" s="144"/>
      <c r="DVG774" s="1268"/>
      <c r="DVH774" s="144"/>
      <c r="DVI774" s="1268"/>
      <c r="DVJ774" s="144"/>
      <c r="DVK774" s="1268"/>
      <c r="DVL774" s="144"/>
      <c r="DVM774" s="1268"/>
      <c r="DVN774" s="144"/>
      <c r="DVO774" s="1268"/>
      <c r="DVP774" s="144"/>
      <c r="DVQ774" s="1268"/>
      <c r="DVR774" s="144"/>
      <c r="DVS774" s="1268"/>
      <c r="DVT774" s="144"/>
      <c r="DVU774" s="1268"/>
      <c r="DVV774" s="144"/>
      <c r="DVW774" s="1268"/>
      <c r="DVX774" s="144"/>
      <c r="DVY774" s="1268"/>
      <c r="DVZ774" s="144"/>
      <c r="DWA774" s="1268"/>
      <c r="DWB774" s="144"/>
      <c r="DWC774" s="1268"/>
      <c r="DWD774" s="144"/>
      <c r="DWE774" s="1268"/>
      <c r="DWF774" s="144"/>
      <c r="DWG774" s="1268"/>
      <c r="DWH774" s="144"/>
      <c r="DWI774" s="1268"/>
      <c r="DWJ774" s="144"/>
      <c r="DWK774" s="1268"/>
      <c r="DWL774" s="144"/>
      <c r="DWM774" s="1268"/>
      <c r="DWN774" s="144"/>
      <c r="DWO774" s="1268"/>
      <c r="DWP774" s="144"/>
      <c r="DWQ774" s="1268"/>
      <c r="DWR774" s="144"/>
      <c r="DWS774" s="1268"/>
      <c r="DWT774" s="144"/>
      <c r="DWU774" s="1268"/>
      <c r="DWV774" s="144"/>
      <c r="DWW774" s="1268"/>
      <c r="DWX774" s="144"/>
      <c r="DWY774" s="1268"/>
      <c r="DWZ774" s="144"/>
      <c r="DXA774" s="1268"/>
      <c r="DXB774" s="144"/>
      <c r="DXC774" s="1268"/>
      <c r="DXD774" s="144"/>
      <c r="DXE774" s="1268"/>
      <c r="DXF774" s="144"/>
      <c r="DXG774" s="1268"/>
      <c r="DXH774" s="144"/>
      <c r="DXI774" s="1268"/>
      <c r="DXJ774" s="144"/>
      <c r="DXK774" s="1268"/>
      <c r="DXL774" s="144"/>
      <c r="DXM774" s="1268"/>
      <c r="DXN774" s="144"/>
      <c r="DXO774" s="1268"/>
      <c r="DXP774" s="144"/>
      <c r="DXQ774" s="1268"/>
      <c r="DXR774" s="144"/>
      <c r="DXS774" s="1268"/>
      <c r="DXT774" s="144"/>
      <c r="DXU774" s="1268"/>
      <c r="DXV774" s="144"/>
      <c r="DXW774" s="1268"/>
      <c r="DXX774" s="144"/>
      <c r="DXY774" s="1268"/>
      <c r="DXZ774" s="144"/>
      <c r="DYA774" s="1268"/>
      <c r="DYB774" s="144"/>
      <c r="DYC774" s="1268"/>
      <c r="DYD774" s="144"/>
      <c r="DYE774" s="1268"/>
      <c r="DYF774" s="144"/>
      <c r="DYG774" s="1268"/>
      <c r="DYH774" s="144"/>
      <c r="DYI774" s="1268"/>
      <c r="DYJ774" s="144"/>
      <c r="DYK774" s="1268"/>
      <c r="DYL774" s="144"/>
      <c r="DYM774" s="1268"/>
      <c r="DYN774" s="144"/>
      <c r="DYO774" s="1268"/>
      <c r="DYP774" s="144"/>
      <c r="DYQ774" s="1268"/>
      <c r="DYR774" s="144"/>
      <c r="DYS774" s="1268"/>
      <c r="DYT774" s="144"/>
      <c r="DYU774" s="1268"/>
      <c r="DYV774" s="144"/>
      <c r="DYW774" s="1268"/>
      <c r="DYX774" s="144"/>
      <c r="DYY774" s="1268"/>
      <c r="DYZ774" s="144"/>
      <c r="DZA774" s="1268"/>
      <c r="DZB774" s="144"/>
      <c r="DZC774" s="1268"/>
      <c r="DZD774" s="144"/>
      <c r="DZE774" s="1268"/>
      <c r="DZF774" s="144"/>
      <c r="DZG774" s="1268"/>
      <c r="DZH774" s="144"/>
      <c r="DZI774" s="1268"/>
      <c r="DZJ774" s="144"/>
      <c r="DZK774" s="1268"/>
      <c r="DZL774" s="144"/>
      <c r="DZM774" s="1268"/>
      <c r="DZN774" s="144"/>
      <c r="DZO774" s="1268"/>
      <c r="DZP774" s="144"/>
      <c r="DZQ774" s="1268"/>
      <c r="DZR774" s="144"/>
      <c r="DZS774" s="1268"/>
      <c r="DZT774" s="144"/>
      <c r="DZU774" s="1268"/>
      <c r="DZV774" s="144"/>
      <c r="DZW774" s="1268"/>
      <c r="DZX774" s="144"/>
      <c r="DZY774" s="1268"/>
      <c r="DZZ774" s="144"/>
      <c r="EAA774" s="1268"/>
      <c r="EAB774" s="144"/>
      <c r="EAC774" s="1268"/>
      <c r="EAD774" s="144"/>
      <c r="EAE774" s="1268"/>
      <c r="EAF774" s="144"/>
      <c r="EAG774" s="1268"/>
      <c r="EAH774" s="144"/>
      <c r="EAI774" s="1268"/>
      <c r="EAJ774" s="144"/>
      <c r="EAK774" s="1268"/>
      <c r="EAL774" s="144"/>
      <c r="EAM774" s="1268"/>
      <c r="EAN774" s="144"/>
      <c r="EAO774" s="1268"/>
      <c r="EAP774" s="144"/>
      <c r="EAQ774" s="1268"/>
      <c r="EAR774" s="144"/>
      <c r="EAS774" s="1268"/>
      <c r="EAT774" s="144"/>
      <c r="EAU774" s="1268"/>
      <c r="EAV774" s="144"/>
      <c r="EAW774" s="1268"/>
      <c r="EAX774" s="144"/>
      <c r="EAY774" s="1268"/>
      <c r="EAZ774" s="144"/>
      <c r="EBA774" s="1268"/>
      <c r="EBB774" s="144"/>
      <c r="EBC774" s="1268"/>
      <c r="EBD774" s="144"/>
      <c r="EBE774" s="1268"/>
      <c r="EBF774" s="144"/>
      <c r="EBG774" s="1268"/>
      <c r="EBH774" s="144"/>
      <c r="EBI774" s="1268"/>
      <c r="EBJ774" s="144"/>
      <c r="EBK774" s="1268"/>
      <c r="EBL774" s="144"/>
      <c r="EBM774" s="1268"/>
      <c r="EBN774" s="144"/>
      <c r="EBO774" s="1268"/>
      <c r="EBP774" s="144"/>
      <c r="EBQ774" s="1268"/>
      <c r="EBR774" s="144"/>
      <c r="EBS774" s="1268"/>
      <c r="EBT774" s="144"/>
      <c r="EBU774" s="1268"/>
      <c r="EBV774" s="144"/>
      <c r="EBW774" s="1268"/>
      <c r="EBX774" s="144"/>
      <c r="EBY774" s="1268"/>
      <c r="EBZ774" s="144"/>
      <c r="ECA774" s="1268"/>
      <c r="ECB774" s="144"/>
      <c r="ECC774" s="1268"/>
      <c r="ECD774" s="144"/>
      <c r="ECE774" s="1268"/>
      <c r="ECF774" s="144"/>
      <c r="ECG774" s="1268"/>
      <c r="ECH774" s="144"/>
      <c r="ECI774" s="1268"/>
      <c r="ECJ774" s="144"/>
      <c r="ECK774" s="1268"/>
      <c r="ECL774" s="144"/>
      <c r="ECM774" s="1268"/>
      <c r="ECN774" s="144"/>
      <c r="ECO774" s="1268"/>
      <c r="ECP774" s="144"/>
      <c r="ECQ774" s="1268"/>
      <c r="ECR774" s="144"/>
      <c r="ECS774" s="1268"/>
      <c r="ECT774" s="144"/>
      <c r="ECU774" s="1268"/>
      <c r="ECV774" s="144"/>
      <c r="ECW774" s="1268"/>
      <c r="ECX774" s="144"/>
      <c r="ECY774" s="1268"/>
      <c r="ECZ774" s="144"/>
      <c r="EDA774" s="1268"/>
      <c r="EDB774" s="144"/>
      <c r="EDC774" s="1268"/>
      <c r="EDD774" s="144"/>
      <c r="EDE774" s="1268"/>
      <c r="EDF774" s="144"/>
      <c r="EDG774" s="1268"/>
      <c r="EDH774" s="144"/>
      <c r="EDI774" s="1268"/>
      <c r="EDJ774" s="144"/>
      <c r="EDK774" s="1268"/>
      <c r="EDL774" s="144"/>
      <c r="EDM774" s="1268"/>
      <c r="EDN774" s="144"/>
      <c r="EDO774" s="1268"/>
      <c r="EDP774" s="144"/>
      <c r="EDQ774" s="1268"/>
      <c r="EDR774" s="144"/>
      <c r="EDS774" s="1268"/>
      <c r="EDT774" s="144"/>
      <c r="EDU774" s="1268"/>
      <c r="EDV774" s="144"/>
      <c r="EDW774" s="1268"/>
      <c r="EDX774" s="144"/>
      <c r="EDY774" s="1268"/>
      <c r="EDZ774" s="144"/>
      <c r="EEA774" s="1268"/>
      <c r="EEB774" s="144"/>
      <c r="EEC774" s="1268"/>
      <c r="EED774" s="144"/>
      <c r="EEE774" s="1268"/>
      <c r="EEF774" s="144"/>
      <c r="EEG774" s="1268"/>
      <c r="EEH774" s="144"/>
      <c r="EEI774" s="1268"/>
      <c r="EEJ774" s="144"/>
      <c r="EEK774" s="1268"/>
      <c r="EEL774" s="144"/>
      <c r="EEM774" s="1268"/>
      <c r="EEN774" s="144"/>
      <c r="EEO774" s="1268"/>
      <c r="EEP774" s="144"/>
      <c r="EEQ774" s="1268"/>
      <c r="EER774" s="144"/>
      <c r="EES774" s="1268"/>
      <c r="EET774" s="144"/>
      <c r="EEU774" s="1268"/>
      <c r="EEV774" s="144"/>
      <c r="EEW774" s="1268"/>
      <c r="EEX774" s="144"/>
      <c r="EEY774" s="1268"/>
      <c r="EEZ774" s="144"/>
      <c r="EFA774" s="1268"/>
      <c r="EFB774" s="144"/>
      <c r="EFC774" s="1268"/>
      <c r="EFD774" s="144"/>
      <c r="EFE774" s="1268"/>
      <c r="EFF774" s="144"/>
      <c r="EFG774" s="1268"/>
      <c r="EFH774" s="144"/>
      <c r="EFI774" s="1268"/>
      <c r="EFJ774" s="144"/>
      <c r="EFK774" s="1268"/>
      <c r="EFL774" s="144"/>
      <c r="EFM774" s="1268"/>
      <c r="EFN774" s="144"/>
      <c r="EFO774" s="1268"/>
      <c r="EFP774" s="144"/>
      <c r="EFQ774" s="1268"/>
      <c r="EFR774" s="144"/>
      <c r="EFS774" s="1268"/>
      <c r="EFT774" s="144"/>
      <c r="EFU774" s="1268"/>
      <c r="EFV774" s="144"/>
      <c r="EFW774" s="1268"/>
      <c r="EFX774" s="144"/>
      <c r="EFY774" s="1268"/>
      <c r="EFZ774" s="144"/>
      <c r="EGA774" s="1268"/>
      <c r="EGB774" s="144"/>
      <c r="EGC774" s="1268"/>
      <c r="EGD774" s="144"/>
      <c r="EGE774" s="1268"/>
      <c r="EGF774" s="144"/>
      <c r="EGG774" s="1268"/>
      <c r="EGH774" s="144"/>
      <c r="EGI774" s="1268"/>
      <c r="EGJ774" s="144"/>
      <c r="EGK774" s="1268"/>
      <c r="EGL774" s="144"/>
      <c r="EGM774" s="1268"/>
      <c r="EGN774" s="144"/>
      <c r="EGO774" s="1268"/>
      <c r="EGP774" s="144"/>
      <c r="EGQ774" s="1268"/>
      <c r="EGR774" s="144"/>
      <c r="EGS774" s="1268"/>
      <c r="EGT774" s="144"/>
      <c r="EGU774" s="1268"/>
      <c r="EGV774" s="144"/>
      <c r="EGW774" s="1268"/>
      <c r="EGX774" s="144"/>
      <c r="EGY774" s="1268"/>
      <c r="EGZ774" s="144"/>
      <c r="EHA774" s="1268"/>
      <c r="EHB774" s="144"/>
      <c r="EHC774" s="1268"/>
      <c r="EHD774" s="144"/>
      <c r="EHE774" s="1268"/>
      <c r="EHF774" s="144"/>
      <c r="EHG774" s="1268"/>
      <c r="EHH774" s="144"/>
      <c r="EHI774" s="1268"/>
      <c r="EHJ774" s="144"/>
      <c r="EHK774" s="1268"/>
      <c r="EHL774" s="144"/>
      <c r="EHM774" s="1268"/>
      <c r="EHN774" s="144"/>
      <c r="EHO774" s="1268"/>
      <c r="EHP774" s="144"/>
      <c r="EHQ774" s="1268"/>
      <c r="EHR774" s="144"/>
      <c r="EHS774" s="1268"/>
      <c r="EHT774" s="144"/>
      <c r="EHU774" s="1268"/>
      <c r="EHV774" s="144"/>
      <c r="EHW774" s="1268"/>
      <c r="EHX774" s="144"/>
      <c r="EHY774" s="1268"/>
      <c r="EHZ774" s="144"/>
      <c r="EIA774" s="1268"/>
      <c r="EIB774" s="144"/>
      <c r="EIC774" s="1268"/>
      <c r="EID774" s="144"/>
      <c r="EIE774" s="1268"/>
      <c r="EIF774" s="144"/>
      <c r="EIG774" s="1268"/>
      <c r="EIH774" s="144"/>
      <c r="EII774" s="1268"/>
      <c r="EIJ774" s="144"/>
      <c r="EIK774" s="1268"/>
      <c r="EIL774" s="144"/>
      <c r="EIM774" s="1268"/>
      <c r="EIN774" s="144"/>
      <c r="EIO774" s="1268"/>
      <c r="EIP774" s="144"/>
      <c r="EIQ774" s="1268"/>
      <c r="EIR774" s="144"/>
      <c r="EIS774" s="1268"/>
      <c r="EIT774" s="144"/>
      <c r="EIU774" s="1268"/>
      <c r="EIV774" s="144"/>
      <c r="EIW774" s="1268"/>
      <c r="EIX774" s="144"/>
      <c r="EIY774" s="1268"/>
      <c r="EIZ774" s="144"/>
      <c r="EJA774" s="1268"/>
      <c r="EJB774" s="144"/>
      <c r="EJC774" s="1268"/>
      <c r="EJD774" s="144"/>
      <c r="EJE774" s="1268"/>
      <c r="EJF774" s="144"/>
      <c r="EJG774" s="1268"/>
      <c r="EJH774" s="144"/>
      <c r="EJI774" s="1268"/>
      <c r="EJJ774" s="144"/>
      <c r="EJK774" s="1268"/>
      <c r="EJL774" s="144"/>
      <c r="EJM774" s="1268"/>
      <c r="EJN774" s="144"/>
      <c r="EJO774" s="1268"/>
      <c r="EJP774" s="144"/>
      <c r="EJQ774" s="1268"/>
      <c r="EJR774" s="144"/>
      <c r="EJS774" s="1268"/>
      <c r="EJT774" s="144"/>
      <c r="EJU774" s="1268"/>
      <c r="EJV774" s="144"/>
      <c r="EJW774" s="1268"/>
      <c r="EJX774" s="144"/>
      <c r="EJY774" s="1268"/>
      <c r="EJZ774" s="144"/>
      <c r="EKA774" s="1268"/>
      <c r="EKB774" s="144"/>
      <c r="EKC774" s="1268"/>
      <c r="EKD774" s="144"/>
      <c r="EKE774" s="1268"/>
      <c r="EKF774" s="144"/>
      <c r="EKG774" s="1268"/>
      <c r="EKH774" s="144"/>
      <c r="EKI774" s="1268"/>
      <c r="EKJ774" s="144"/>
      <c r="EKK774" s="1268"/>
      <c r="EKL774" s="144"/>
      <c r="EKM774" s="1268"/>
      <c r="EKN774" s="144"/>
      <c r="EKO774" s="1268"/>
      <c r="EKP774" s="144"/>
      <c r="EKQ774" s="1268"/>
      <c r="EKR774" s="144"/>
      <c r="EKS774" s="1268"/>
      <c r="EKT774" s="144"/>
      <c r="EKU774" s="1268"/>
      <c r="EKV774" s="144"/>
      <c r="EKW774" s="1268"/>
      <c r="EKX774" s="144"/>
      <c r="EKY774" s="1268"/>
      <c r="EKZ774" s="144"/>
      <c r="ELA774" s="1268"/>
      <c r="ELB774" s="144"/>
      <c r="ELC774" s="1268"/>
      <c r="ELD774" s="144"/>
      <c r="ELE774" s="1268"/>
      <c r="ELF774" s="144"/>
      <c r="ELG774" s="1268"/>
      <c r="ELH774" s="144"/>
      <c r="ELI774" s="1268"/>
      <c r="ELJ774" s="144"/>
      <c r="ELK774" s="1268"/>
      <c r="ELL774" s="144"/>
      <c r="ELM774" s="1268"/>
      <c r="ELN774" s="144"/>
      <c r="ELO774" s="1268"/>
      <c r="ELP774" s="144"/>
      <c r="ELQ774" s="1268"/>
      <c r="ELR774" s="144"/>
      <c r="ELS774" s="1268"/>
      <c r="ELT774" s="144"/>
      <c r="ELU774" s="1268"/>
      <c r="ELV774" s="144"/>
      <c r="ELW774" s="1268"/>
      <c r="ELX774" s="144"/>
      <c r="ELY774" s="1268"/>
      <c r="ELZ774" s="144"/>
      <c r="EMA774" s="1268"/>
      <c r="EMB774" s="144"/>
      <c r="EMC774" s="1268"/>
      <c r="EMD774" s="144"/>
      <c r="EME774" s="1268"/>
      <c r="EMF774" s="144"/>
      <c r="EMG774" s="1268"/>
      <c r="EMH774" s="144"/>
      <c r="EMI774" s="1268"/>
      <c r="EMJ774" s="144"/>
      <c r="EMK774" s="1268"/>
      <c r="EML774" s="144"/>
      <c r="EMM774" s="1268"/>
      <c r="EMN774" s="144"/>
      <c r="EMO774" s="1268"/>
      <c r="EMP774" s="144"/>
      <c r="EMQ774" s="1268"/>
      <c r="EMR774" s="144"/>
      <c r="EMS774" s="1268"/>
      <c r="EMT774" s="144"/>
      <c r="EMU774" s="1268"/>
      <c r="EMV774" s="144"/>
      <c r="EMW774" s="1268"/>
      <c r="EMX774" s="144"/>
      <c r="EMY774" s="1268"/>
      <c r="EMZ774" s="144"/>
      <c r="ENA774" s="1268"/>
      <c r="ENB774" s="144"/>
      <c r="ENC774" s="1268"/>
      <c r="END774" s="144"/>
      <c r="ENE774" s="1268"/>
      <c r="ENF774" s="144"/>
      <c r="ENG774" s="1268"/>
      <c r="ENH774" s="144"/>
      <c r="ENI774" s="1268"/>
      <c r="ENJ774" s="144"/>
      <c r="ENK774" s="1268"/>
      <c r="ENL774" s="144"/>
      <c r="ENM774" s="1268"/>
      <c r="ENN774" s="144"/>
      <c r="ENO774" s="1268"/>
      <c r="ENP774" s="144"/>
      <c r="ENQ774" s="1268"/>
      <c r="ENR774" s="144"/>
      <c r="ENS774" s="1268"/>
      <c r="ENT774" s="144"/>
      <c r="ENU774" s="1268"/>
      <c r="ENV774" s="144"/>
      <c r="ENW774" s="1268"/>
      <c r="ENX774" s="144"/>
      <c r="ENY774" s="1268"/>
      <c r="ENZ774" s="144"/>
      <c r="EOA774" s="1268"/>
      <c r="EOB774" s="144"/>
      <c r="EOC774" s="1268"/>
      <c r="EOD774" s="144"/>
      <c r="EOE774" s="1268"/>
      <c r="EOF774" s="144"/>
      <c r="EOG774" s="1268"/>
      <c r="EOH774" s="144"/>
      <c r="EOI774" s="1268"/>
      <c r="EOJ774" s="144"/>
      <c r="EOK774" s="1268"/>
      <c r="EOL774" s="144"/>
      <c r="EOM774" s="1268"/>
      <c r="EON774" s="144"/>
      <c r="EOO774" s="1268"/>
      <c r="EOP774" s="144"/>
      <c r="EOQ774" s="1268"/>
      <c r="EOR774" s="144"/>
      <c r="EOS774" s="1268"/>
      <c r="EOT774" s="144"/>
      <c r="EOU774" s="1268"/>
      <c r="EOV774" s="144"/>
      <c r="EOW774" s="1268"/>
      <c r="EOX774" s="144"/>
      <c r="EOY774" s="1268"/>
      <c r="EOZ774" s="144"/>
      <c r="EPA774" s="1268"/>
      <c r="EPB774" s="144"/>
      <c r="EPC774" s="1268"/>
      <c r="EPD774" s="144"/>
      <c r="EPE774" s="1268"/>
      <c r="EPF774" s="144"/>
      <c r="EPG774" s="1268"/>
      <c r="EPH774" s="144"/>
      <c r="EPI774" s="1268"/>
      <c r="EPJ774" s="144"/>
      <c r="EPK774" s="1268"/>
      <c r="EPL774" s="144"/>
      <c r="EPM774" s="1268"/>
      <c r="EPN774" s="144"/>
      <c r="EPO774" s="1268"/>
      <c r="EPP774" s="144"/>
      <c r="EPQ774" s="1268"/>
      <c r="EPR774" s="144"/>
      <c r="EPS774" s="1268"/>
      <c r="EPT774" s="144"/>
      <c r="EPU774" s="1268"/>
      <c r="EPV774" s="144"/>
      <c r="EPW774" s="1268"/>
      <c r="EPX774" s="144"/>
      <c r="EPY774" s="1268"/>
      <c r="EPZ774" s="144"/>
      <c r="EQA774" s="1268"/>
      <c r="EQB774" s="144"/>
      <c r="EQC774" s="1268"/>
      <c r="EQD774" s="144"/>
      <c r="EQE774" s="1268"/>
      <c r="EQF774" s="144"/>
      <c r="EQG774" s="1268"/>
      <c r="EQH774" s="144"/>
      <c r="EQI774" s="1268"/>
      <c r="EQJ774" s="144"/>
      <c r="EQK774" s="1268"/>
      <c r="EQL774" s="144"/>
      <c r="EQM774" s="1268"/>
      <c r="EQN774" s="144"/>
      <c r="EQO774" s="1268"/>
      <c r="EQP774" s="144"/>
      <c r="EQQ774" s="1268"/>
      <c r="EQR774" s="144"/>
      <c r="EQS774" s="1268"/>
      <c r="EQT774" s="144"/>
      <c r="EQU774" s="1268"/>
      <c r="EQV774" s="144"/>
      <c r="EQW774" s="1268"/>
      <c r="EQX774" s="144"/>
      <c r="EQY774" s="1268"/>
      <c r="EQZ774" s="144"/>
      <c r="ERA774" s="1268"/>
      <c r="ERB774" s="144"/>
      <c r="ERC774" s="1268"/>
      <c r="ERD774" s="144"/>
      <c r="ERE774" s="1268"/>
      <c r="ERF774" s="144"/>
      <c r="ERG774" s="1268"/>
      <c r="ERH774" s="144"/>
      <c r="ERI774" s="1268"/>
      <c r="ERJ774" s="144"/>
      <c r="ERK774" s="1268"/>
      <c r="ERL774" s="144"/>
      <c r="ERM774" s="1268"/>
      <c r="ERN774" s="144"/>
      <c r="ERO774" s="1268"/>
      <c r="ERP774" s="144"/>
      <c r="ERQ774" s="1268"/>
      <c r="ERR774" s="144"/>
      <c r="ERS774" s="1268"/>
      <c r="ERT774" s="144"/>
      <c r="ERU774" s="1268"/>
      <c r="ERV774" s="144"/>
      <c r="ERW774" s="1268"/>
      <c r="ERX774" s="144"/>
      <c r="ERY774" s="1268"/>
      <c r="ERZ774" s="144"/>
      <c r="ESA774" s="1268"/>
      <c r="ESB774" s="144"/>
      <c r="ESC774" s="1268"/>
      <c r="ESD774" s="144"/>
      <c r="ESE774" s="1268"/>
      <c r="ESF774" s="144"/>
      <c r="ESG774" s="1268"/>
      <c r="ESH774" s="144"/>
      <c r="ESI774" s="1268"/>
      <c r="ESJ774" s="144"/>
      <c r="ESK774" s="1268"/>
      <c r="ESL774" s="144"/>
      <c r="ESM774" s="1268"/>
      <c r="ESN774" s="144"/>
      <c r="ESO774" s="1268"/>
      <c r="ESP774" s="144"/>
      <c r="ESQ774" s="1268"/>
      <c r="ESR774" s="144"/>
      <c r="ESS774" s="1268"/>
      <c r="EST774" s="144"/>
      <c r="ESU774" s="1268"/>
      <c r="ESV774" s="144"/>
      <c r="ESW774" s="1268"/>
      <c r="ESX774" s="144"/>
      <c r="ESY774" s="1268"/>
      <c r="ESZ774" s="144"/>
      <c r="ETA774" s="1268"/>
      <c r="ETB774" s="144"/>
      <c r="ETC774" s="1268"/>
      <c r="ETD774" s="144"/>
      <c r="ETE774" s="1268"/>
      <c r="ETF774" s="144"/>
      <c r="ETG774" s="1268"/>
      <c r="ETH774" s="144"/>
      <c r="ETI774" s="1268"/>
      <c r="ETJ774" s="144"/>
      <c r="ETK774" s="1268"/>
      <c r="ETL774" s="144"/>
      <c r="ETM774" s="1268"/>
      <c r="ETN774" s="144"/>
      <c r="ETO774" s="1268"/>
      <c r="ETP774" s="144"/>
      <c r="ETQ774" s="1268"/>
      <c r="ETR774" s="144"/>
      <c r="ETS774" s="1268"/>
      <c r="ETT774" s="144"/>
      <c r="ETU774" s="1268"/>
      <c r="ETV774" s="144"/>
      <c r="ETW774" s="1268"/>
      <c r="ETX774" s="144"/>
      <c r="ETY774" s="1268"/>
      <c r="ETZ774" s="144"/>
      <c r="EUA774" s="1268"/>
      <c r="EUB774" s="144"/>
      <c r="EUC774" s="1268"/>
      <c r="EUD774" s="144"/>
      <c r="EUE774" s="1268"/>
      <c r="EUF774" s="144"/>
      <c r="EUG774" s="1268"/>
      <c r="EUH774" s="144"/>
      <c r="EUI774" s="1268"/>
      <c r="EUJ774" s="144"/>
      <c r="EUK774" s="1268"/>
      <c r="EUL774" s="144"/>
      <c r="EUM774" s="1268"/>
      <c r="EUN774" s="144"/>
      <c r="EUO774" s="1268"/>
      <c r="EUP774" s="144"/>
      <c r="EUQ774" s="1268"/>
      <c r="EUR774" s="144"/>
      <c r="EUS774" s="1268"/>
      <c r="EUT774" s="144"/>
      <c r="EUU774" s="1268"/>
      <c r="EUV774" s="144"/>
      <c r="EUW774" s="1268"/>
      <c r="EUX774" s="144"/>
      <c r="EUY774" s="1268"/>
      <c r="EUZ774" s="144"/>
      <c r="EVA774" s="1268"/>
      <c r="EVB774" s="144"/>
      <c r="EVC774" s="1268"/>
      <c r="EVD774" s="144"/>
      <c r="EVE774" s="1268"/>
      <c r="EVF774" s="144"/>
      <c r="EVG774" s="1268"/>
      <c r="EVH774" s="144"/>
      <c r="EVI774" s="1268"/>
      <c r="EVJ774" s="144"/>
      <c r="EVK774" s="1268"/>
      <c r="EVL774" s="144"/>
      <c r="EVM774" s="1268"/>
      <c r="EVN774" s="144"/>
      <c r="EVO774" s="1268"/>
      <c r="EVP774" s="144"/>
      <c r="EVQ774" s="1268"/>
      <c r="EVR774" s="144"/>
      <c r="EVS774" s="1268"/>
      <c r="EVT774" s="144"/>
      <c r="EVU774" s="1268"/>
      <c r="EVV774" s="144"/>
      <c r="EVW774" s="1268"/>
      <c r="EVX774" s="144"/>
      <c r="EVY774" s="1268"/>
      <c r="EVZ774" s="144"/>
      <c r="EWA774" s="1268"/>
      <c r="EWB774" s="144"/>
      <c r="EWC774" s="1268"/>
      <c r="EWD774" s="144"/>
      <c r="EWE774" s="1268"/>
      <c r="EWF774" s="144"/>
      <c r="EWG774" s="1268"/>
      <c r="EWH774" s="144"/>
      <c r="EWI774" s="1268"/>
      <c r="EWJ774" s="144"/>
      <c r="EWK774" s="1268"/>
      <c r="EWL774" s="144"/>
      <c r="EWM774" s="1268"/>
      <c r="EWN774" s="144"/>
      <c r="EWO774" s="1268"/>
      <c r="EWP774" s="144"/>
      <c r="EWQ774" s="1268"/>
      <c r="EWR774" s="144"/>
      <c r="EWS774" s="1268"/>
      <c r="EWT774" s="144"/>
      <c r="EWU774" s="1268"/>
      <c r="EWV774" s="144"/>
      <c r="EWW774" s="1268"/>
      <c r="EWX774" s="144"/>
      <c r="EWY774" s="1268"/>
      <c r="EWZ774" s="144"/>
      <c r="EXA774" s="1268"/>
      <c r="EXB774" s="144"/>
      <c r="EXC774" s="1268"/>
      <c r="EXD774" s="144"/>
      <c r="EXE774" s="1268"/>
      <c r="EXF774" s="144"/>
      <c r="EXG774" s="1268"/>
      <c r="EXH774" s="144"/>
      <c r="EXI774" s="1268"/>
      <c r="EXJ774" s="144"/>
      <c r="EXK774" s="1268"/>
      <c r="EXL774" s="144"/>
      <c r="EXM774" s="1268"/>
      <c r="EXN774" s="144"/>
      <c r="EXO774" s="1268"/>
      <c r="EXP774" s="144"/>
      <c r="EXQ774" s="1268"/>
      <c r="EXR774" s="144"/>
      <c r="EXS774" s="1268"/>
      <c r="EXT774" s="144"/>
      <c r="EXU774" s="1268"/>
      <c r="EXV774" s="144"/>
      <c r="EXW774" s="1268"/>
      <c r="EXX774" s="144"/>
      <c r="EXY774" s="1268"/>
      <c r="EXZ774" s="144"/>
      <c r="EYA774" s="1268"/>
      <c r="EYB774" s="144"/>
      <c r="EYC774" s="1268"/>
      <c r="EYD774" s="144"/>
      <c r="EYE774" s="1268"/>
      <c r="EYF774" s="144"/>
      <c r="EYG774" s="1268"/>
      <c r="EYH774" s="144"/>
      <c r="EYI774" s="1268"/>
      <c r="EYJ774" s="144"/>
      <c r="EYK774" s="1268"/>
      <c r="EYL774" s="144"/>
      <c r="EYM774" s="1268"/>
      <c r="EYN774" s="144"/>
      <c r="EYO774" s="1268"/>
      <c r="EYP774" s="144"/>
      <c r="EYQ774" s="1268"/>
      <c r="EYR774" s="144"/>
      <c r="EYS774" s="1268"/>
      <c r="EYT774" s="144"/>
      <c r="EYU774" s="1268"/>
      <c r="EYV774" s="144"/>
      <c r="EYW774" s="1268"/>
      <c r="EYX774" s="144"/>
      <c r="EYY774" s="1268"/>
      <c r="EYZ774" s="144"/>
      <c r="EZA774" s="1268"/>
      <c r="EZB774" s="144"/>
      <c r="EZC774" s="1268"/>
      <c r="EZD774" s="144"/>
      <c r="EZE774" s="1268"/>
      <c r="EZF774" s="144"/>
      <c r="EZG774" s="1268"/>
      <c r="EZH774" s="144"/>
      <c r="EZI774" s="1268"/>
      <c r="EZJ774" s="144"/>
      <c r="EZK774" s="1268"/>
      <c r="EZL774" s="144"/>
      <c r="EZM774" s="1268"/>
      <c r="EZN774" s="144"/>
      <c r="EZO774" s="1268"/>
      <c r="EZP774" s="144"/>
      <c r="EZQ774" s="1268"/>
      <c r="EZR774" s="144"/>
      <c r="EZS774" s="1268"/>
      <c r="EZT774" s="144"/>
      <c r="EZU774" s="1268"/>
      <c r="EZV774" s="144"/>
      <c r="EZW774" s="1268"/>
      <c r="EZX774" s="144"/>
      <c r="EZY774" s="1268"/>
      <c r="EZZ774" s="144"/>
      <c r="FAA774" s="1268"/>
      <c r="FAB774" s="144"/>
      <c r="FAC774" s="1268"/>
      <c r="FAD774" s="144"/>
      <c r="FAE774" s="1268"/>
      <c r="FAF774" s="144"/>
      <c r="FAG774" s="1268"/>
      <c r="FAH774" s="144"/>
      <c r="FAI774" s="1268"/>
      <c r="FAJ774" s="144"/>
      <c r="FAK774" s="1268"/>
      <c r="FAL774" s="144"/>
      <c r="FAM774" s="1268"/>
      <c r="FAN774" s="144"/>
      <c r="FAO774" s="1268"/>
      <c r="FAP774" s="144"/>
      <c r="FAQ774" s="1268"/>
      <c r="FAR774" s="144"/>
      <c r="FAS774" s="1268"/>
      <c r="FAT774" s="144"/>
      <c r="FAU774" s="1268"/>
      <c r="FAV774" s="144"/>
      <c r="FAW774" s="1268"/>
      <c r="FAX774" s="144"/>
      <c r="FAY774" s="1268"/>
      <c r="FAZ774" s="144"/>
      <c r="FBA774" s="1268"/>
      <c r="FBB774" s="144"/>
      <c r="FBC774" s="1268"/>
      <c r="FBD774" s="144"/>
      <c r="FBE774" s="1268"/>
      <c r="FBF774" s="144"/>
      <c r="FBG774" s="1268"/>
      <c r="FBH774" s="144"/>
      <c r="FBI774" s="1268"/>
      <c r="FBJ774" s="144"/>
      <c r="FBK774" s="1268"/>
      <c r="FBL774" s="144"/>
      <c r="FBM774" s="1268"/>
      <c r="FBN774" s="144"/>
      <c r="FBO774" s="1268"/>
      <c r="FBP774" s="144"/>
      <c r="FBQ774" s="1268"/>
      <c r="FBR774" s="144"/>
      <c r="FBS774" s="1268"/>
      <c r="FBT774" s="144"/>
      <c r="FBU774" s="1268"/>
      <c r="FBV774" s="144"/>
      <c r="FBW774" s="1268"/>
      <c r="FBX774" s="144"/>
      <c r="FBY774" s="1268"/>
      <c r="FBZ774" s="144"/>
      <c r="FCA774" s="1268"/>
      <c r="FCB774" s="144"/>
      <c r="FCC774" s="1268"/>
      <c r="FCD774" s="144"/>
      <c r="FCE774" s="1268"/>
      <c r="FCF774" s="144"/>
      <c r="FCG774" s="1268"/>
      <c r="FCH774" s="144"/>
      <c r="FCI774" s="1268"/>
      <c r="FCJ774" s="144"/>
      <c r="FCK774" s="1268"/>
      <c r="FCL774" s="144"/>
      <c r="FCM774" s="1268"/>
      <c r="FCN774" s="144"/>
      <c r="FCO774" s="1268"/>
      <c r="FCP774" s="144"/>
      <c r="FCQ774" s="1268"/>
      <c r="FCR774" s="144"/>
      <c r="FCS774" s="1268"/>
      <c r="FCT774" s="144"/>
      <c r="FCU774" s="1268"/>
      <c r="FCV774" s="144"/>
      <c r="FCW774" s="1268"/>
      <c r="FCX774" s="144"/>
      <c r="FCY774" s="1268"/>
      <c r="FCZ774" s="144"/>
      <c r="FDA774" s="1268"/>
      <c r="FDB774" s="144"/>
      <c r="FDC774" s="1268"/>
      <c r="FDD774" s="144"/>
      <c r="FDE774" s="1268"/>
      <c r="FDF774" s="144"/>
      <c r="FDG774" s="1268"/>
      <c r="FDH774" s="144"/>
      <c r="FDI774" s="1268"/>
      <c r="FDJ774" s="144"/>
      <c r="FDK774" s="1268"/>
      <c r="FDL774" s="144"/>
      <c r="FDM774" s="1268"/>
      <c r="FDN774" s="144"/>
      <c r="FDO774" s="1268"/>
      <c r="FDP774" s="144"/>
      <c r="FDQ774" s="1268"/>
      <c r="FDR774" s="144"/>
      <c r="FDS774" s="1268"/>
      <c r="FDT774" s="144"/>
      <c r="FDU774" s="1268"/>
      <c r="FDV774" s="144"/>
      <c r="FDW774" s="1268"/>
      <c r="FDX774" s="144"/>
      <c r="FDY774" s="1268"/>
      <c r="FDZ774" s="144"/>
      <c r="FEA774" s="1268"/>
      <c r="FEB774" s="144"/>
      <c r="FEC774" s="1268"/>
      <c r="FED774" s="144"/>
      <c r="FEE774" s="1268"/>
      <c r="FEF774" s="144"/>
      <c r="FEG774" s="1268"/>
      <c r="FEH774" s="144"/>
      <c r="FEI774" s="1268"/>
      <c r="FEJ774" s="144"/>
      <c r="FEK774" s="1268"/>
      <c r="FEL774" s="144"/>
      <c r="FEM774" s="1268"/>
      <c r="FEN774" s="144"/>
      <c r="FEO774" s="1268"/>
      <c r="FEP774" s="144"/>
      <c r="FEQ774" s="1268"/>
      <c r="FER774" s="144"/>
      <c r="FES774" s="1268"/>
      <c r="FET774" s="144"/>
      <c r="FEU774" s="1268"/>
      <c r="FEV774" s="144"/>
      <c r="FEW774" s="1268"/>
      <c r="FEX774" s="144"/>
      <c r="FEY774" s="1268"/>
      <c r="FEZ774" s="144"/>
      <c r="FFA774" s="1268"/>
      <c r="FFB774" s="144"/>
      <c r="FFC774" s="1268"/>
      <c r="FFD774" s="144"/>
      <c r="FFE774" s="1268"/>
      <c r="FFF774" s="144"/>
      <c r="FFG774" s="1268"/>
      <c r="FFH774" s="144"/>
      <c r="FFI774" s="1268"/>
      <c r="FFJ774" s="144"/>
      <c r="FFK774" s="1268"/>
      <c r="FFL774" s="144"/>
      <c r="FFM774" s="1268"/>
      <c r="FFN774" s="144"/>
      <c r="FFO774" s="1268"/>
      <c r="FFP774" s="144"/>
      <c r="FFQ774" s="1268"/>
      <c r="FFR774" s="144"/>
      <c r="FFS774" s="1268"/>
      <c r="FFT774" s="144"/>
      <c r="FFU774" s="1268"/>
      <c r="FFV774" s="144"/>
      <c r="FFW774" s="1268"/>
      <c r="FFX774" s="144"/>
      <c r="FFY774" s="1268"/>
      <c r="FFZ774" s="144"/>
      <c r="FGA774" s="1268"/>
      <c r="FGB774" s="144"/>
      <c r="FGC774" s="1268"/>
      <c r="FGD774" s="144"/>
      <c r="FGE774" s="1268"/>
      <c r="FGF774" s="144"/>
      <c r="FGG774" s="1268"/>
      <c r="FGH774" s="144"/>
      <c r="FGI774" s="1268"/>
      <c r="FGJ774" s="144"/>
      <c r="FGK774" s="1268"/>
      <c r="FGL774" s="144"/>
      <c r="FGM774" s="1268"/>
      <c r="FGN774" s="144"/>
      <c r="FGO774" s="1268"/>
      <c r="FGP774" s="144"/>
      <c r="FGQ774" s="1268"/>
      <c r="FGR774" s="144"/>
      <c r="FGS774" s="1268"/>
      <c r="FGT774" s="144"/>
      <c r="FGU774" s="1268"/>
      <c r="FGV774" s="144"/>
      <c r="FGW774" s="1268"/>
      <c r="FGX774" s="144"/>
      <c r="FGY774" s="1268"/>
      <c r="FGZ774" s="144"/>
      <c r="FHA774" s="1268"/>
      <c r="FHB774" s="144"/>
      <c r="FHC774" s="1268"/>
      <c r="FHD774" s="144"/>
      <c r="FHE774" s="1268"/>
      <c r="FHF774" s="144"/>
      <c r="FHG774" s="1268"/>
      <c r="FHH774" s="144"/>
      <c r="FHI774" s="1268"/>
      <c r="FHJ774" s="144"/>
      <c r="FHK774" s="1268"/>
      <c r="FHL774" s="144"/>
      <c r="FHM774" s="1268"/>
      <c r="FHN774" s="144"/>
      <c r="FHO774" s="1268"/>
      <c r="FHP774" s="144"/>
      <c r="FHQ774" s="1268"/>
      <c r="FHR774" s="144"/>
      <c r="FHS774" s="1268"/>
      <c r="FHT774" s="144"/>
      <c r="FHU774" s="1268"/>
      <c r="FHV774" s="144"/>
      <c r="FHW774" s="1268"/>
      <c r="FHX774" s="144"/>
      <c r="FHY774" s="1268"/>
      <c r="FHZ774" s="144"/>
      <c r="FIA774" s="1268"/>
      <c r="FIB774" s="144"/>
      <c r="FIC774" s="1268"/>
      <c r="FID774" s="144"/>
      <c r="FIE774" s="1268"/>
      <c r="FIF774" s="144"/>
      <c r="FIG774" s="1268"/>
      <c r="FIH774" s="144"/>
      <c r="FII774" s="1268"/>
      <c r="FIJ774" s="144"/>
      <c r="FIK774" s="1268"/>
      <c r="FIL774" s="144"/>
      <c r="FIM774" s="1268"/>
      <c r="FIN774" s="144"/>
      <c r="FIO774" s="1268"/>
      <c r="FIP774" s="144"/>
      <c r="FIQ774" s="1268"/>
      <c r="FIR774" s="144"/>
      <c r="FIS774" s="1268"/>
      <c r="FIT774" s="144"/>
      <c r="FIU774" s="1268"/>
      <c r="FIV774" s="144"/>
      <c r="FIW774" s="1268"/>
      <c r="FIX774" s="144"/>
      <c r="FIY774" s="1268"/>
      <c r="FIZ774" s="144"/>
      <c r="FJA774" s="1268"/>
      <c r="FJB774" s="144"/>
      <c r="FJC774" s="1268"/>
      <c r="FJD774" s="144"/>
      <c r="FJE774" s="1268"/>
      <c r="FJF774" s="144"/>
      <c r="FJG774" s="1268"/>
      <c r="FJH774" s="144"/>
      <c r="FJI774" s="1268"/>
      <c r="FJJ774" s="144"/>
      <c r="FJK774" s="1268"/>
      <c r="FJL774" s="144"/>
      <c r="FJM774" s="1268"/>
      <c r="FJN774" s="144"/>
      <c r="FJO774" s="1268"/>
      <c r="FJP774" s="144"/>
      <c r="FJQ774" s="1268"/>
      <c r="FJR774" s="144"/>
      <c r="FJS774" s="1268"/>
      <c r="FJT774" s="144"/>
      <c r="FJU774" s="1268"/>
      <c r="FJV774" s="144"/>
      <c r="FJW774" s="1268"/>
      <c r="FJX774" s="144"/>
      <c r="FJY774" s="1268"/>
      <c r="FJZ774" s="144"/>
      <c r="FKA774" s="1268"/>
      <c r="FKB774" s="144"/>
      <c r="FKC774" s="1268"/>
      <c r="FKD774" s="144"/>
      <c r="FKE774" s="1268"/>
      <c r="FKF774" s="144"/>
      <c r="FKG774" s="1268"/>
      <c r="FKH774" s="144"/>
      <c r="FKI774" s="1268"/>
      <c r="FKJ774" s="144"/>
      <c r="FKK774" s="1268"/>
      <c r="FKL774" s="144"/>
      <c r="FKM774" s="1268"/>
      <c r="FKN774" s="144"/>
      <c r="FKO774" s="1268"/>
      <c r="FKP774" s="144"/>
      <c r="FKQ774" s="1268"/>
      <c r="FKR774" s="144"/>
      <c r="FKS774" s="1268"/>
      <c r="FKT774" s="144"/>
      <c r="FKU774" s="1268"/>
      <c r="FKV774" s="144"/>
      <c r="FKW774" s="1268"/>
      <c r="FKX774" s="144"/>
      <c r="FKY774" s="1268"/>
      <c r="FKZ774" s="144"/>
      <c r="FLA774" s="1268"/>
      <c r="FLB774" s="144"/>
      <c r="FLC774" s="1268"/>
      <c r="FLD774" s="144"/>
      <c r="FLE774" s="1268"/>
      <c r="FLF774" s="144"/>
      <c r="FLG774" s="1268"/>
      <c r="FLH774" s="144"/>
      <c r="FLI774" s="1268"/>
      <c r="FLJ774" s="144"/>
      <c r="FLK774" s="1268"/>
      <c r="FLL774" s="144"/>
      <c r="FLM774" s="1268"/>
      <c r="FLN774" s="144"/>
      <c r="FLO774" s="1268"/>
      <c r="FLP774" s="144"/>
      <c r="FLQ774" s="1268"/>
      <c r="FLR774" s="144"/>
      <c r="FLS774" s="1268"/>
      <c r="FLT774" s="144"/>
      <c r="FLU774" s="1268"/>
      <c r="FLV774" s="144"/>
      <c r="FLW774" s="1268"/>
      <c r="FLX774" s="144"/>
      <c r="FLY774" s="1268"/>
      <c r="FLZ774" s="144"/>
      <c r="FMA774" s="1268"/>
      <c r="FMB774" s="144"/>
      <c r="FMC774" s="1268"/>
      <c r="FMD774" s="144"/>
      <c r="FME774" s="1268"/>
      <c r="FMF774" s="144"/>
      <c r="FMG774" s="1268"/>
      <c r="FMH774" s="144"/>
      <c r="FMI774" s="1268"/>
      <c r="FMJ774" s="144"/>
      <c r="FMK774" s="1268"/>
      <c r="FML774" s="144"/>
      <c r="FMM774" s="1268"/>
      <c r="FMN774" s="144"/>
      <c r="FMO774" s="1268"/>
      <c r="FMP774" s="144"/>
      <c r="FMQ774" s="1268"/>
      <c r="FMR774" s="144"/>
      <c r="FMS774" s="1268"/>
      <c r="FMT774" s="144"/>
      <c r="FMU774" s="1268"/>
      <c r="FMV774" s="144"/>
      <c r="FMW774" s="1268"/>
      <c r="FMX774" s="144"/>
      <c r="FMY774" s="1268"/>
      <c r="FMZ774" s="144"/>
      <c r="FNA774" s="1268"/>
      <c r="FNB774" s="144"/>
      <c r="FNC774" s="1268"/>
      <c r="FND774" s="144"/>
      <c r="FNE774" s="1268"/>
      <c r="FNF774" s="144"/>
      <c r="FNG774" s="1268"/>
      <c r="FNH774" s="144"/>
      <c r="FNI774" s="1268"/>
      <c r="FNJ774" s="144"/>
      <c r="FNK774" s="1268"/>
      <c r="FNL774" s="144"/>
      <c r="FNM774" s="1268"/>
      <c r="FNN774" s="144"/>
      <c r="FNO774" s="1268"/>
      <c r="FNP774" s="144"/>
      <c r="FNQ774" s="1268"/>
      <c r="FNR774" s="144"/>
      <c r="FNS774" s="1268"/>
      <c r="FNT774" s="144"/>
      <c r="FNU774" s="1268"/>
      <c r="FNV774" s="144"/>
      <c r="FNW774" s="1268"/>
      <c r="FNX774" s="144"/>
      <c r="FNY774" s="1268"/>
      <c r="FNZ774" s="144"/>
      <c r="FOA774" s="1268"/>
      <c r="FOB774" s="144"/>
      <c r="FOC774" s="1268"/>
      <c r="FOD774" s="144"/>
      <c r="FOE774" s="1268"/>
      <c r="FOF774" s="144"/>
      <c r="FOG774" s="1268"/>
      <c r="FOH774" s="144"/>
      <c r="FOI774" s="1268"/>
      <c r="FOJ774" s="144"/>
      <c r="FOK774" s="1268"/>
      <c r="FOL774" s="144"/>
      <c r="FOM774" s="1268"/>
      <c r="FON774" s="144"/>
      <c r="FOO774" s="1268"/>
      <c r="FOP774" s="144"/>
      <c r="FOQ774" s="1268"/>
      <c r="FOR774" s="144"/>
      <c r="FOS774" s="1268"/>
      <c r="FOT774" s="144"/>
      <c r="FOU774" s="1268"/>
      <c r="FOV774" s="144"/>
      <c r="FOW774" s="1268"/>
      <c r="FOX774" s="144"/>
      <c r="FOY774" s="1268"/>
      <c r="FOZ774" s="144"/>
      <c r="FPA774" s="1268"/>
      <c r="FPB774" s="144"/>
      <c r="FPC774" s="1268"/>
      <c r="FPD774" s="144"/>
      <c r="FPE774" s="1268"/>
      <c r="FPF774" s="144"/>
      <c r="FPG774" s="1268"/>
      <c r="FPH774" s="144"/>
      <c r="FPI774" s="1268"/>
      <c r="FPJ774" s="144"/>
      <c r="FPK774" s="1268"/>
      <c r="FPL774" s="144"/>
      <c r="FPM774" s="1268"/>
      <c r="FPN774" s="144"/>
      <c r="FPO774" s="1268"/>
      <c r="FPP774" s="144"/>
      <c r="FPQ774" s="1268"/>
      <c r="FPR774" s="144"/>
      <c r="FPS774" s="1268"/>
      <c r="FPT774" s="144"/>
      <c r="FPU774" s="1268"/>
      <c r="FPV774" s="144"/>
      <c r="FPW774" s="1268"/>
      <c r="FPX774" s="144"/>
      <c r="FPY774" s="1268"/>
      <c r="FPZ774" s="144"/>
      <c r="FQA774" s="1268"/>
      <c r="FQB774" s="144"/>
      <c r="FQC774" s="1268"/>
      <c r="FQD774" s="144"/>
      <c r="FQE774" s="1268"/>
      <c r="FQF774" s="144"/>
      <c r="FQG774" s="1268"/>
      <c r="FQH774" s="144"/>
      <c r="FQI774" s="1268"/>
      <c r="FQJ774" s="144"/>
      <c r="FQK774" s="1268"/>
      <c r="FQL774" s="144"/>
      <c r="FQM774" s="1268"/>
      <c r="FQN774" s="144"/>
      <c r="FQO774" s="1268"/>
      <c r="FQP774" s="144"/>
      <c r="FQQ774" s="1268"/>
      <c r="FQR774" s="144"/>
      <c r="FQS774" s="1268"/>
      <c r="FQT774" s="144"/>
      <c r="FQU774" s="1268"/>
      <c r="FQV774" s="144"/>
      <c r="FQW774" s="1268"/>
      <c r="FQX774" s="144"/>
      <c r="FQY774" s="1268"/>
      <c r="FQZ774" s="144"/>
      <c r="FRA774" s="1268"/>
      <c r="FRB774" s="144"/>
      <c r="FRC774" s="1268"/>
      <c r="FRD774" s="144"/>
      <c r="FRE774" s="1268"/>
      <c r="FRF774" s="144"/>
      <c r="FRG774" s="1268"/>
      <c r="FRH774" s="144"/>
      <c r="FRI774" s="1268"/>
      <c r="FRJ774" s="144"/>
      <c r="FRK774" s="1268"/>
      <c r="FRL774" s="144"/>
      <c r="FRM774" s="1268"/>
      <c r="FRN774" s="144"/>
      <c r="FRO774" s="1268"/>
      <c r="FRP774" s="144"/>
      <c r="FRQ774" s="1268"/>
      <c r="FRR774" s="144"/>
      <c r="FRS774" s="1268"/>
      <c r="FRT774" s="144"/>
      <c r="FRU774" s="1268"/>
      <c r="FRV774" s="144"/>
      <c r="FRW774" s="1268"/>
      <c r="FRX774" s="144"/>
      <c r="FRY774" s="1268"/>
      <c r="FRZ774" s="144"/>
      <c r="FSA774" s="1268"/>
      <c r="FSB774" s="144"/>
      <c r="FSC774" s="1268"/>
      <c r="FSD774" s="144"/>
      <c r="FSE774" s="1268"/>
      <c r="FSF774" s="144"/>
      <c r="FSG774" s="1268"/>
      <c r="FSH774" s="144"/>
      <c r="FSI774" s="1268"/>
      <c r="FSJ774" s="144"/>
      <c r="FSK774" s="1268"/>
      <c r="FSL774" s="144"/>
      <c r="FSM774" s="1268"/>
      <c r="FSN774" s="144"/>
      <c r="FSO774" s="1268"/>
      <c r="FSP774" s="144"/>
      <c r="FSQ774" s="1268"/>
      <c r="FSR774" s="144"/>
      <c r="FSS774" s="1268"/>
      <c r="FST774" s="144"/>
      <c r="FSU774" s="1268"/>
      <c r="FSV774" s="144"/>
      <c r="FSW774" s="1268"/>
      <c r="FSX774" s="144"/>
      <c r="FSY774" s="1268"/>
      <c r="FSZ774" s="144"/>
      <c r="FTA774" s="1268"/>
      <c r="FTB774" s="144"/>
      <c r="FTC774" s="1268"/>
      <c r="FTD774" s="144"/>
      <c r="FTE774" s="1268"/>
      <c r="FTF774" s="144"/>
      <c r="FTG774" s="1268"/>
      <c r="FTH774" s="144"/>
      <c r="FTI774" s="1268"/>
      <c r="FTJ774" s="144"/>
      <c r="FTK774" s="1268"/>
      <c r="FTL774" s="144"/>
      <c r="FTM774" s="1268"/>
      <c r="FTN774" s="144"/>
      <c r="FTO774" s="1268"/>
      <c r="FTP774" s="144"/>
      <c r="FTQ774" s="1268"/>
      <c r="FTR774" s="144"/>
      <c r="FTS774" s="1268"/>
      <c r="FTT774" s="144"/>
      <c r="FTU774" s="1268"/>
      <c r="FTV774" s="144"/>
      <c r="FTW774" s="1268"/>
      <c r="FTX774" s="144"/>
      <c r="FTY774" s="1268"/>
      <c r="FTZ774" s="144"/>
      <c r="FUA774" s="1268"/>
      <c r="FUB774" s="144"/>
      <c r="FUC774" s="1268"/>
      <c r="FUD774" s="144"/>
      <c r="FUE774" s="1268"/>
      <c r="FUF774" s="144"/>
      <c r="FUG774" s="1268"/>
      <c r="FUH774" s="144"/>
      <c r="FUI774" s="1268"/>
      <c r="FUJ774" s="144"/>
      <c r="FUK774" s="1268"/>
      <c r="FUL774" s="144"/>
      <c r="FUM774" s="1268"/>
      <c r="FUN774" s="144"/>
      <c r="FUO774" s="1268"/>
      <c r="FUP774" s="144"/>
      <c r="FUQ774" s="1268"/>
      <c r="FUR774" s="144"/>
      <c r="FUS774" s="1268"/>
      <c r="FUT774" s="144"/>
      <c r="FUU774" s="1268"/>
      <c r="FUV774" s="144"/>
      <c r="FUW774" s="1268"/>
      <c r="FUX774" s="144"/>
      <c r="FUY774" s="1268"/>
      <c r="FUZ774" s="144"/>
      <c r="FVA774" s="1268"/>
      <c r="FVB774" s="144"/>
      <c r="FVC774" s="1268"/>
      <c r="FVD774" s="144"/>
      <c r="FVE774" s="1268"/>
      <c r="FVF774" s="144"/>
      <c r="FVG774" s="1268"/>
      <c r="FVH774" s="144"/>
      <c r="FVI774" s="1268"/>
      <c r="FVJ774" s="144"/>
      <c r="FVK774" s="1268"/>
      <c r="FVL774" s="144"/>
      <c r="FVM774" s="1268"/>
      <c r="FVN774" s="144"/>
      <c r="FVO774" s="1268"/>
      <c r="FVP774" s="144"/>
      <c r="FVQ774" s="1268"/>
      <c r="FVR774" s="144"/>
      <c r="FVS774" s="1268"/>
      <c r="FVT774" s="144"/>
      <c r="FVU774" s="1268"/>
      <c r="FVV774" s="144"/>
      <c r="FVW774" s="1268"/>
      <c r="FVX774" s="144"/>
      <c r="FVY774" s="1268"/>
      <c r="FVZ774" s="144"/>
      <c r="FWA774" s="1268"/>
      <c r="FWB774" s="144"/>
      <c r="FWC774" s="1268"/>
      <c r="FWD774" s="144"/>
      <c r="FWE774" s="1268"/>
      <c r="FWF774" s="144"/>
      <c r="FWG774" s="1268"/>
      <c r="FWH774" s="144"/>
      <c r="FWI774" s="1268"/>
      <c r="FWJ774" s="144"/>
      <c r="FWK774" s="1268"/>
      <c r="FWL774" s="144"/>
      <c r="FWM774" s="1268"/>
      <c r="FWN774" s="144"/>
      <c r="FWO774" s="1268"/>
      <c r="FWP774" s="144"/>
      <c r="FWQ774" s="1268"/>
      <c r="FWR774" s="144"/>
      <c r="FWS774" s="1268"/>
      <c r="FWT774" s="144"/>
      <c r="FWU774" s="1268"/>
      <c r="FWV774" s="144"/>
      <c r="FWW774" s="1268"/>
      <c r="FWX774" s="144"/>
      <c r="FWY774" s="1268"/>
      <c r="FWZ774" s="144"/>
      <c r="FXA774" s="1268"/>
      <c r="FXB774" s="144"/>
      <c r="FXC774" s="1268"/>
      <c r="FXD774" s="144"/>
      <c r="FXE774" s="1268"/>
      <c r="FXF774" s="144"/>
      <c r="FXG774" s="1268"/>
      <c r="FXH774" s="144"/>
      <c r="FXI774" s="1268"/>
      <c r="FXJ774" s="144"/>
      <c r="FXK774" s="1268"/>
      <c r="FXL774" s="144"/>
      <c r="FXM774" s="1268"/>
      <c r="FXN774" s="144"/>
      <c r="FXO774" s="1268"/>
      <c r="FXP774" s="144"/>
      <c r="FXQ774" s="1268"/>
      <c r="FXR774" s="144"/>
      <c r="FXS774" s="1268"/>
      <c r="FXT774" s="144"/>
      <c r="FXU774" s="1268"/>
      <c r="FXV774" s="144"/>
      <c r="FXW774" s="1268"/>
      <c r="FXX774" s="144"/>
      <c r="FXY774" s="1268"/>
      <c r="FXZ774" s="144"/>
      <c r="FYA774" s="1268"/>
      <c r="FYB774" s="144"/>
      <c r="FYC774" s="1268"/>
      <c r="FYD774" s="144"/>
      <c r="FYE774" s="1268"/>
      <c r="FYF774" s="144"/>
      <c r="FYG774" s="1268"/>
      <c r="FYH774" s="144"/>
      <c r="FYI774" s="1268"/>
      <c r="FYJ774" s="144"/>
      <c r="FYK774" s="1268"/>
      <c r="FYL774" s="144"/>
      <c r="FYM774" s="1268"/>
      <c r="FYN774" s="144"/>
      <c r="FYO774" s="1268"/>
      <c r="FYP774" s="144"/>
      <c r="FYQ774" s="1268"/>
      <c r="FYR774" s="144"/>
      <c r="FYS774" s="1268"/>
      <c r="FYT774" s="144"/>
      <c r="FYU774" s="1268"/>
      <c r="FYV774" s="144"/>
      <c r="FYW774" s="1268"/>
      <c r="FYX774" s="144"/>
      <c r="FYY774" s="1268"/>
      <c r="FYZ774" s="144"/>
      <c r="FZA774" s="1268"/>
      <c r="FZB774" s="144"/>
      <c r="FZC774" s="1268"/>
      <c r="FZD774" s="144"/>
      <c r="FZE774" s="1268"/>
      <c r="FZF774" s="144"/>
      <c r="FZG774" s="1268"/>
      <c r="FZH774" s="144"/>
      <c r="FZI774" s="1268"/>
      <c r="FZJ774" s="144"/>
      <c r="FZK774" s="1268"/>
      <c r="FZL774" s="144"/>
      <c r="FZM774" s="1268"/>
      <c r="FZN774" s="144"/>
      <c r="FZO774" s="1268"/>
      <c r="FZP774" s="144"/>
      <c r="FZQ774" s="1268"/>
      <c r="FZR774" s="144"/>
      <c r="FZS774" s="1268"/>
      <c r="FZT774" s="144"/>
      <c r="FZU774" s="1268"/>
      <c r="FZV774" s="144"/>
      <c r="FZW774" s="1268"/>
      <c r="FZX774" s="144"/>
      <c r="FZY774" s="1268"/>
      <c r="FZZ774" s="144"/>
      <c r="GAA774" s="1268"/>
      <c r="GAB774" s="144"/>
      <c r="GAC774" s="1268"/>
      <c r="GAD774" s="144"/>
      <c r="GAE774" s="1268"/>
      <c r="GAF774" s="144"/>
      <c r="GAG774" s="1268"/>
      <c r="GAH774" s="144"/>
      <c r="GAI774" s="1268"/>
      <c r="GAJ774" s="144"/>
      <c r="GAK774" s="1268"/>
      <c r="GAL774" s="144"/>
      <c r="GAM774" s="1268"/>
      <c r="GAN774" s="144"/>
      <c r="GAO774" s="1268"/>
      <c r="GAP774" s="144"/>
      <c r="GAQ774" s="1268"/>
      <c r="GAR774" s="144"/>
      <c r="GAS774" s="1268"/>
      <c r="GAT774" s="144"/>
      <c r="GAU774" s="1268"/>
      <c r="GAV774" s="144"/>
      <c r="GAW774" s="1268"/>
      <c r="GAX774" s="144"/>
      <c r="GAY774" s="1268"/>
      <c r="GAZ774" s="144"/>
      <c r="GBA774" s="1268"/>
      <c r="GBB774" s="144"/>
      <c r="GBC774" s="1268"/>
      <c r="GBD774" s="144"/>
      <c r="GBE774" s="1268"/>
      <c r="GBF774" s="144"/>
      <c r="GBG774" s="1268"/>
      <c r="GBH774" s="144"/>
      <c r="GBI774" s="1268"/>
      <c r="GBJ774" s="144"/>
      <c r="GBK774" s="1268"/>
      <c r="GBL774" s="144"/>
      <c r="GBM774" s="1268"/>
      <c r="GBN774" s="144"/>
      <c r="GBO774" s="1268"/>
      <c r="GBP774" s="144"/>
      <c r="GBQ774" s="1268"/>
      <c r="GBR774" s="144"/>
      <c r="GBS774" s="1268"/>
      <c r="GBT774" s="144"/>
      <c r="GBU774" s="1268"/>
      <c r="GBV774" s="144"/>
      <c r="GBW774" s="1268"/>
      <c r="GBX774" s="144"/>
      <c r="GBY774" s="1268"/>
      <c r="GBZ774" s="144"/>
      <c r="GCA774" s="1268"/>
      <c r="GCB774" s="144"/>
      <c r="GCC774" s="1268"/>
      <c r="GCD774" s="144"/>
      <c r="GCE774" s="1268"/>
      <c r="GCF774" s="144"/>
      <c r="GCG774" s="1268"/>
      <c r="GCH774" s="144"/>
      <c r="GCI774" s="1268"/>
      <c r="GCJ774" s="144"/>
      <c r="GCK774" s="1268"/>
      <c r="GCL774" s="144"/>
      <c r="GCM774" s="1268"/>
      <c r="GCN774" s="144"/>
      <c r="GCO774" s="1268"/>
      <c r="GCP774" s="144"/>
      <c r="GCQ774" s="1268"/>
      <c r="GCR774" s="144"/>
      <c r="GCS774" s="1268"/>
      <c r="GCT774" s="144"/>
      <c r="GCU774" s="1268"/>
      <c r="GCV774" s="144"/>
      <c r="GCW774" s="1268"/>
      <c r="GCX774" s="144"/>
      <c r="GCY774" s="1268"/>
      <c r="GCZ774" s="144"/>
      <c r="GDA774" s="1268"/>
      <c r="GDB774" s="144"/>
      <c r="GDC774" s="1268"/>
      <c r="GDD774" s="144"/>
      <c r="GDE774" s="1268"/>
      <c r="GDF774" s="144"/>
      <c r="GDG774" s="1268"/>
      <c r="GDH774" s="144"/>
      <c r="GDI774" s="1268"/>
      <c r="GDJ774" s="144"/>
      <c r="GDK774" s="1268"/>
      <c r="GDL774" s="144"/>
      <c r="GDM774" s="1268"/>
      <c r="GDN774" s="144"/>
      <c r="GDO774" s="1268"/>
      <c r="GDP774" s="144"/>
      <c r="GDQ774" s="1268"/>
      <c r="GDR774" s="144"/>
      <c r="GDS774" s="1268"/>
      <c r="GDT774" s="144"/>
      <c r="GDU774" s="1268"/>
      <c r="GDV774" s="144"/>
      <c r="GDW774" s="1268"/>
      <c r="GDX774" s="144"/>
      <c r="GDY774" s="1268"/>
      <c r="GDZ774" s="144"/>
      <c r="GEA774" s="1268"/>
      <c r="GEB774" s="144"/>
      <c r="GEC774" s="1268"/>
      <c r="GED774" s="144"/>
      <c r="GEE774" s="1268"/>
      <c r="GEF774" s="144"/>
      <c r="GEG774" s="1268"/>
      <c r="GEH774" s="144"/>
      <c r="GEI774" s="1268"/>
      <c r="GEJ774" s="144"/>
      <c r="GEK774" s="1268"/>
      <c r="GEL774" s="144"/>
      <c r="GEM774" s="1268"/>
      <c r="GEN774" s="144"/>
      <c r="GEO774" s="1268"/>
      <c r="GEP774" s="144"/>
      <c r="GEQ774" s="1268"/>
      <c r="GER774" s="144"/>
      <c r="GES774" s="1268"/>
      <c r="GET774" s="144"/>
      <c r="GEU774" s="1268"/>
      <c r="GEV774" s="144"/>
      <c r="GEW774" s="1268"/>
      <c r="GEX774" s="144"/>
      <c r="GEY774" s="1268"/>
      <c r="GEZ774" s="144"/>
      <c r="GFA774" s="1268"/>
      <c r="GFB774" s="144"/>
      <c r="GFC774" s="1268"/>
      <c r="GFD774" s="144"/>
      <c r="GFE774" s="1268"/>
      <c r="GFF774" s="144"/>
      <c r="GFG774" s="1268"/>
      <c r="GFH774" s="144"/>
      <c r="GFI774" s="1268"/>
      <c r="GFJ774" s="144"/>
      <c r="GFK774" s="1268"/>
      <c r="GFL774" s="144"/>
      <c r="GFM774" s="1268"/>
      <c r="GFN774" s="144"/>
      <c r="GFO774" s="1268"/>
      <c r="GFP774" s="144"/>
      <c r="GFQ774" s="1268"/>
      <c r="GFR774" s="144"/>
      <c r="GFS774" s="1268"/>
      <c r="GFT774" s="144"/>
      <c r="GFU774" s="1268"/>
      <c r="GFV774" s="144"/>
      <c r="GFW774" s="1268"/>
      <c r="GFX774" s="144"/>
      <c r="GFY774" s="1268"/>
      <c r="GFZ774" s="144"/>
      <c r="GGA774" s="1268"/>
      <c r="GGB774" s="144"/>
      <c r="GGC774" s="1268"/>
      <c r="GGD774" s="144"/>
      <c r="GGE774" s="1268"/>
      <c r="GGF774" s="144"/>
      <c r="GGG774" s="1268"/>
      <c r="GGH774" s="144"/>
      <c r="GGI774" s="1268"/>
      <c r="GGJ774" s="144"/>
      <c r="GGK774" s="1268"/>
      <c r="GGL774" s="144"/>
      <c r="GGM774" s="1268"/>
      <c r="GGN774" s="144"/>
      <c r="GGO774" s="1268"/>
      <c r="GGP774" s="144"/>
      <c r="GGQ774" s="1268"/>
      <c r="GGR774" s="144"/>
      <c r="GGS774" s="1268"/>
      <c r="GGT774" s="144"/>
      <c r="GGU774" s="1268"/>
      <c r="GGV774" s="144"/>
      <c r="GGW774" s="1268"/>
      <c r="GGX774" s="144"/>
      <c r="GGY774" s="1268"/>
      <c r="GGZ774" s="144"/>
      <c r="GHA774" s="1268"/>
      <c r="GHB774" s="144"/>
      <c r="GHC774" s="1268"/>
      <c r="GHD774" s="144"/>
      <c r="GHE774" s="1268"/>
      <c r="GHF774" s="144"/>
      <c r="GHG774" s="1268"/>
      <c r="GHH774" s="144"/>
      <c r="GHI774" s="1268"/>
      <c r="GHJ774" s="144"/>
      <c r="GHK774" s="1268"/>
      <c r="GHL774" s="144"/>
      <c r="GHM774" s="1268"/>
      <c r="GHN774" s="144"/>
      <c r="GHO774" s="1268"/>
      <c r="GHP774" s="144"/>
      <c r="GHQ774" s="1268"/>
      <c r="GHR774" s="144"/>
      <c r="GHS774" s="1268"/>
      <c r="GHT774" s="144"/>
      <c r="GHU774" s="1268"/>
      <c r="GHV774" s="144"/>
      <c r="GHW774" s="1268"/>
      <c r="GHX774" s="144"/>
      <c r="GHY774" s="1268"/>
      <c r="GHZ774" s="144"/>
      <c r="GIA774" s="1268"/>
      <c r="GIB774" s="144"/>
      <c r="GIC774" s="1268"/>
      <c r="GID774" s="144"/>
      <c r="GIE774" s="1268"/>
      <c r="GIF774" s="144"/>
      <c r="GIG774" s="1268"/>
      <c r="GIH774" s="144"/>
      <c r="GII774" s="1268"/>
      <c r="GIJ774" s="144"/>
      <c r="GIK774" s="1268"/>
      <c r="GIL774" s="144"/>
      <c r="GIM774" s="1268"/>
      <c r="GIN774" s="144"/>
      <c r="GIO774" s="1268"/>
      <c r="GIP774" s="144"/>
      <c r="GIQ774" s="1268"/>
      <c r="GIR774" s="144"/>
      <c r="GIS774" s="1268"/>
      <c r="GIT774" s="144"/>
      <c r="GIU774" s="1268"/>
      <c r="GIV774" s="144"/>
      <c r="GIW774" s="1268"/>
      <c r="GIX774" s="144"/>
      <c r="GIY774" s="1268"/>
      <c r="GIZ774" s="144"/>
      <c r="GJA774" s="1268"/>
      <c r="GJB774" s="144"/>
      <c r="GJC774" s="1268"/>
      <c r="GJD774" s="144"/>
      <c r="GJE774" s="1268"/>
      <c r="GJF774" s="144"/>
      <c r="GJG774" s="1268"/>
      <c r="GJH774" s="144"/>
      <c r="GJI774" s="1268"/>
      <c r="GJJ774" s="144"/>
      <c r="GJK774" s="1268"/>
      <c r="GJL774" s="144"/>
      <c r="GJM774" s="1268"/>
      <c r="GJN774" s="144"/>
      <c r="GJO774" s="1268"/>
      <c r="GJP774" s="144"/>
      <c r="GJQ774" s="1268"/>
      <c r="GJR774" s="144"/>
      <c r="GJS774" s="1268"/>
      <c r="GJT774" s="144"/>
      <c r="GJU774" s="1268"/>
      <c r="GJV774" s="144"/>
      <c r="GJW774" s="1268"/>
      <c r="GJX774" s="144"/>
      <c r="GJY774" s="1268"/>
      <c r="GJZ774" s="144"/>
      <c r="GKA774" s="1268"/>
      <c r="GKB774" s="144"/>
      <c r="GKC774" s="1268"/>
      <c r="GKD774" s="144"/>
      <c r="GKE774" s="1268"/>
      <c r="GKF774" s="144"/>
      <c r="GKG774" s="1268"/>
      <c r="GKH774" s="144"/>
      <c r="GKI774" s="1268"/>
      <c r="GKJ774" s="144"/>
      <c r="GKK774" s="1268"/>
      <c r="GKL774" s="144"/>
      <c r="GKM774" s="1268"/>
      <c r="GKN774" s="144"/>
      <c r="GKO774" s="1268"/>
      <c r="GKP774" s="144"/>
      <c r="GKQ774" s="1268"/>
      <c r="GKR774" s="144"/>
      <c r="GKS774" s="1268"/>
      <c r="GKT774" s="144"/>
      <c r="GKU774" s="1268"/>
      <c r="GKV774" s="144"/>
      <c r="GKW774" s="1268"/>
      <c r="GKX774" s="144"/>
      <c r="GKY774" s="1268"/>
      <c r="GKZ774" s="144"/>
      <c r="GLA774" s="1268"/>
      <c r="GLB774" s="144"/>
      <c r="GLC774" s="1268"/>
      <c r="GLD774" s="144"/>
      <c r="GLE774" s="1268"/>
      <c r="GLF774" s="144"/>
      <c r="GLG774" s="1268"/>
      <c r="GLH774" s="144"/>
      <c r="GLI774" s="1268"/>
      <c r="GLJ774" s="144"/>
      <c r="GLK774" s="1268"/>
      <c r="GLL774" s="144"/>
      <c r="GLM774" s="1268"/>
      <c r="GLN774" s="144"/>
      <c r="GLO774" s="1268"/>
      <c r="GLP774" s="144"/>
      <c r="GLQ774" s="1268"/>
      <c r="GLR774" s="144"/>
      <c r="GLS774" s="1268"/>
      <c r="GLT774" s="144"/>
      <c r="GLU774" s="1268"/>
      <c r="GLV774" s="144"/>
      <c r="GLW774" s="1268"/>
      <c r="GLX774" s="144"/>
      <c r="GLY774" s="1268"/>
      <c r="GLZ774" s="144"/>
      <c r="GMA774" s="1268"/>
      <c r="GMB774" s="144"/>
      <c r="GMC774" s="1268"/>
      <c r="GMD774" s="144"/>
      <c r="GME774" s="1268"/>
      <c r="GMF774" s="144"/>
      <c r="GMG774" s="1268"/>
      <c r="GMH774" s="144"/>
      <c r="GMI774" s="1268"/>
      <c r="GMJ774" s="144"/>
      <c r="GMK774" s="1268"/>
      <c r="GML774" s="144"/>
      <c r="GMM774" s="1268"/>
      <c r="GMN774" s="144"/>
      <c r="GMO774" s="1268"/>
      <c r="GMP774" s="144"/>
      <c r="GMQ774" s="1268"/>
      <c r="GMR774" s="144"/>
      <c r="GMS774" s="1268"/>
      <c r="GMT774" s="144"/>
      <c r="GMU774" s="1268"/>
      <c r="GMV774" s="144"/>
      <c r="GMW774" s="1268"/>
      <c r="GMX774" s="144"/>
      <c r="GMY774" s="1268"/>
      <c r="GMZ774" s="144"/>
      <c r="GNA774" s="1268"/>
      <c r="GNB774" s="144"/>
      <c r="GNC774" s="1268"/>
      <c r="GND774" s="144"/>
      <c r="GNE774" s="1268"/>
      <c r="GNF774" s="144"/>
      <c r="GNG774" s="1268"/>
      <c r="GNH774" s="144"/>
      <c r="GNI774" s="1268"/>
      <c r="GNJ774" s="144"/>
      <c r="GNK774" s="1268"/>
      <c r="GNL774" s="144"/>
      <c r="GNM774" s="1268"/>
      <c r="GNN774" s="144"/>
      <c r="GNO774" s="1268"/>
      <c r="GNP774" s="144"/>
      <c r="GNQ774" s="1268"/>
      <c r="GNR774" s="144"/>
      <c r="GNS774" s="1268"/>
      <c r="GNT774" s="144"/>
      <c r="GNU774" s="1268"/>
      <c r="GNV774" s="144"/>
      <c r="GNW774" s="1268"/>
      <c r="GNX774" s="144"/>
      <c r="GNY774" s="1268"/>
      <c r="GNZ774" s="144"/>
      <c r="GOA774" s="1268"/>
      <c r="GOB774" s="144"/>
      <c r="GOC774" s="1268"/>
      <c r="GOD774" s="144"/>
      <c r="GOE774" s="1268"/>
      <c r="GOF774" s="144"/>
      <c r="GOG774" s="1268"/>
      <c r="GOH774" s="144"/>
      <c r="GOI774" s="1268"/>
      <c r="GOJ774" s="144"/>
      <c r="GOK774" s="1268"/>
      <c r="GOL774" s="144"/>
      <c r="GOM774" s="1268"/>
      <c r="GON774" s="144"/>
      <c r="GOO774" s="1268"/>
      <c r="GOP774" s="144"/>
      <c r="GOQ774" s="1268"/>
      <c r="GOR774" s="144"/>
      <c r="GOS774" s="1268"/>
      <c r="GOT774" s="144"/>
      <c r="GOU774" s="1268"/>
      <c r="GOV774" s="144"/>
      <c r="GOW774" s="1268"/>
      <c r="GOX774" s="144"/>
      <c r="GOY774" s="1268"/>
      <c r="GOZ774" s="144"/>
      <c r="GPA774" s="1268"/>
      <c r="GPB774" s="144"/>
      <c r="GPC774" s="1268"/>
      <c r="GPD774" s="144"/>
      <c r="GPE774" s="1268"/>
      <c r="GPF774" s="144"/>
      <c r="GPG774" s="1268"/>
      <c r="GPH774" s="144"/>
      <c r="GPI774" s="1268"/>
      <c r="GPJ774" s="144"/>
      <c r="GPK774" s="1268"/>
      <c r="GPL774" s="144"/>
      <c r="GPM774" s="1268"/>
      <c r="GPN774" s="144"/>
      <c r="GPO774" s="1268"/>
      <c r="GPP774" s="144"/>
      <c r="GPQ774" s="1268"/>
      <c r="GPR774" s="144"/>
      <c r="GPS774" s="1268"/>
      <c r="GPT774" s="144"/>
      <c r="GPU774" s="1268"/>
      <c r="GPV774" s="144"/>
      <c r="GPW774" s="1268"/>
      <c r="GPX774" s="144"/>
      <c r="GPY774" s="1268"/>
      <c r="GPZ774" s="144"/>
      <c r="GQA774" s="1268"/>
      <c r="GQB774" s="144"/>
      <c r="GQC774" s="1268"/>
      <c r="GQD774" s="144"/>
      <c r="GQE774" s="1268"/>
      <c r="GQF774" s="144"/>
      <c r="GQG774" s="1268"/>
      <c r="GQH774" s="144"/>
      <c r="GQI774" s="1268"/>
      <c r="GQJ774" s="144"/>
      <c r="GQK774" s="1268"/>
      <c r="GQL774" s="144"/>
      <c r="GQM774" s="1268"/>
      <c r="GQN774" s="144"/>
      <c r="GQO774" s="1268"/>
      <c r="GQP774" s="144"/>
      <c r="GQQ774" s="1268"/>
      <c r="GQR774" s="144"/>
      <c r="GQS774" s="1268"/>
      <c r="GQT774" s="144"/>
      <c r="GQU774" s="1268"/>
      <c r="GQV774" s="144"/>
      <c r="GQW774" s="1268"/>
      <c r="GQX774" s="144"/>
      <c r="GQY774" s="1268"/>
      <c r="GQZ774" s="144"/>
      <c r="GRA774" s="1268"/>
      <c r="GRB774" s="144"/>
      <c r="GRC774" s="1268"/>
      <c r="GRD774" s="144"/>
      <c r="GRE774" s="1268"/>
      <c r="GRF774" s="144"/>
      <c r="GRG774" s="1268"/>
      <c r="GRH774" s="144"/>
      <c r="GRI774" s="1268"/>
      <c r="GRJ774" s="144"/>
      <c r="GRK774" s="1268"/>
      <c r="GRL774" s="144"/>
      <c r="GRM774" s="1268"/>
      <c r="GRN774" s="144"/>
      <c r="GRO774" s="1268"/>
      <c r="GRP774" s="144"/>
      <c r="GRQ774" s="1268"/>
      <c r="GRR774" s="144"/>
      <c r="GRS774" s="1268"/>
      <c r="GRT774" s="144"/>
      <c r="GRU774" s="1268"/>
      <c r="GRV774" s="144"/>
      <c r="GRW774" s="1268"/>
      <c r="GRX774" s="144"/>
      <c r="GRY774" s="1268"/>
      <c r="GRZ774" s="144"/>
      <c r="GSA774" s="1268"/>
      <c r="GSB774" s="144"/>
      <c r="GSC774" s="1268"/>
      <c r="GSD774" s="144"/>
      <c r="GSE774" s="1268"/>
      <c r="GSF774" s="144"/>
      <c r="GSG774" s="1268"/>
      <c r="GSH774" s="144"/>
      <c r="GSI774" s="1268"/>
      <c r="GSJ774" s="144"/>
      <c r="GSK774" s="1268"/>
      <c r="GSL774" s="144"/>
      <c r="GSM774" s="1268"/>
      <c r="GSN774" s="144"/>
      <c r="GSO774" s="1268"/>
      <c r="GSP774" s="144"/>
      <c r="GSQ774" s="1268"/>
      <c r="GSR774" s="144"/>
      <c r="GSS774" s="1268"/>
      <c r="GST774" s="144"/>
      <c r="GSU774" s="1268"/>
      <c r="GSV774" s="144"/>
      <c r="GSW774" s="1268"/>
      <c r="GSX774" s="144"/>
      <c r="GSY774" s="1268"/>
      <c r="GSZ774" s="144"/>
      <c r="GTA774" s="1268"/>
      <c r="GTB774" s="144"/>
      <c r="GTC774" s="1268"/>
      <c r="GTD774" s="144"/>
      <c r="GTE774" s="1268"/>
      <c r="GTF774" s="144"/>
      <c r="GTG774" s="1268"/>
      <c r="GTH774" s="144"/>
      <c r="GTI774" s="1268"/>
      <c r="GTJ774" s="144"/>
      <c r="GTK774" s="1268"/>
      <c r="GTL774" s="144"/>
      <c r="GTM774" s="1268"/>
      <c r="GTN774" s="144"/>
      <c r="GTO774" s="1268"/>
      <c r="GTP774" s="144"/>
      <c r="GTQ774" s="1268"/>
      <c r="GTR774" s="144"/>
      <c r="GTS774" s="1268"/>
      <c r="GTT774" s="144"/>
      <c r="GTU774" s="1268"/>
      <c r="GTV774" s="144"/>
      <c r="GTW774" s="1268"/>
      <c r="GTX774" s="144"/>
      <c r="GTY774" s="1268"/>
      <c r="GTZ774" s="144"/>
      <c r="GUA774" s="1268"/>
      <c r="GUB774" s="144"/>
      <c r="GUC774" s="1268"/>
      <c r="GUD774" s="144"/>
      <c r="GUE774" s="1268"/>
      <c r="GUF774" s="144"/>
      <c r="GUG774" s="1268"/>
      <c r="GUH774" s="144"/>
      <c r="GUI774" s="1268"/>
      <c r="GUJ774" s="144"/>
      <c r="GUK774" s="1268"/>
      <c r="GUL774" s="144"/>
      <c r="GUM774" s="1268"/>
      <c r="GUN774" s="144"/>
      <c r="GUO774" s="1268"/>
      <c r="GUP774" s="144"/>
      <c r="GUQ774" s="1268"/>
      <c r="GUR774" s="144"/>
      <c r="GUS774" s="1268"/>
      <c r="GUT774" s="144"/>
      <c r="GUU774" s="1268"/>
      <c r="GUV774" s="144"/>
      <c r="GUW774" s="1268"/>
      <c r="GUX774" s="144"/>
      <c r="GUY774" s="1268"/>
      <c r="GUZ774" s="144"/>
      <c r="GVA774" s="1268"/>
      <c r="GVB774" s="144"/>
      <c r="GVC774" s="1268"/>
      <c r="GVD774" s="144"/>
      <c r="GVE774" s="1268"/>
      <c r="GVF774" s="144"/>
      <c r="GVG774" s="1268"/>
      <c r="GVH774" s="144"/>
      <c r="GVI774" s="1268"/>
      <c r="GVJ774" s="144"/>
      <c r="GVK774" s="1268"/>
      <c r="GVL774" s="144"/>
      <c r="GVM774" s="1268"/>
      <c r="GVN774" s="144"/>
      <c r="GVO774" s="1268"/>
      <c r="GVP774" s="144"/>
      <c r="GVQ774" s="1268"/>
      <c r="GVR774" s="144"/>
      <c r="GVS774" s="1268"/>
      <c r="GVT774" s="144"/>
      <c r="GVU774" s="1268"/>
      <c r="GVV774" s="144"/>
      <c r="GVW774" s="1268"/>
      <c r="GVX774" s="144"/>
      <c r="GVY774" s="1268"/>
      <c r="GVZ774" s="144"/>
      <c r="GWA774" s="1268"/>
      <c r="GWB774" s="144"/>
      <c r="GWC774" s="1268"/>
      <c r="GWD774" s="144"/>
      <c r="GWE774" s="1268"/>
      <c r="GWF774" s="144"/>
      <c r="GWG774" s="1268"/>
      <c r="GWH774" s="144"/>
      <c r="GWI774" s="1268"/>
      <c r="GWJ774" s="144"/>
      <c r="GWK774" s="1268"/>
      <c r="GWL774" s="144"/>
      <c r="GWM774" s="1268"/>
      <c r="GWN774" s="144"/>
      <c r="GWO774" s="1268"/>
      <c r="GWP774" s="144"/>
      <c r="GWQ774" s="1268"/>
      <c r="GWR774" s="144"/>
      <c r="GWS774" s="1268"/>
      <c r="GWT774" s="144"/>
      <c r="GWU774" s="1268"/>
      <c r="GWV774" s="144"/>
      <c r="GWW774" s="1268"/>
      <c r="GWX774" s="144"/>
      <c r="GWY774" s="1268"/>
      <c r="GWZ774" s="144"/>
      <c r="GXA774" s="1268"/>
      <c r="GXB774" s="144"/>
      <c r="GXC774" s="1268"/>
      <c r="GXD774" s="144"/>
      <c r="GXE774" s="1268"/>
      <c r="GXF774" s="144"/>
      <c r="GXG774" s="1268"/>
      <c r="GXH774" s="144"/>
      <c r="GXI774" s="1268"/>
      <c r="GXJ774" s="144"/>
      <c r="GXK774" s="1268"/>
      <c r="GXL774" s="144"/>
      <c r="GXM774" s="1268"/>
      <c r="GXN774" s="144"/>
      <c r="GXO774" s="1268"/>
      <c r="GXP774" s="144"/>
      <c r="GXQ774" s="1268"/>
      <c r="GXR774" s="144"/>
      <c r="GXS774" s="1268"/>
      <c r="GXT774" s="144"/>
      <c r="GXU774" s="1268"/>
      <c r="GXV774" s="144"/>
      <c r="GXW774" s="1268"/>
      <c r="GXX774" s="144"/>
      <c r="GXY774" s="1268"/>
      <c r="GXZ774" s="144"/>
      <c r="GYA774" s="1268"/>
      <c r="GYB774" s="144"/>
      <c r="GYC774" s="1268"/>
      <c r="GYD774" s="144"/>
      <c r="GYE774" s="1268"/>
      <c r="GYF774" s="144"/>
      <c r="GYG774" s="1268"/>
      <c r="GYH774" s="144"/>
      <c r="GYI774" s="1268"/>
      <c r="GYJ774" s="144"/>
      <c r="GYK774" s="1268"/>
      <c r="GYL774" s="144"/>
      <c r="GYM774" s="1268"/>
      <c r="GYN774" s="144"/>
      <c r="GYO774" s="1268"/>
      <c r="GYP774" s="144"/>
      <c r="GYQ774" s="1268"/>
      <c r="GYR774" s="144"/>
      <c r="GYS774" s="1268"/>
      <c r="GYT774" s="144"/>
      <c r="GYU774" s="1268"/>
      <c r="GYV774" s="144"/>
      <c r="GYW774" s="1268"/>
      <c r="GYX774" s="144"/>
      <c r="GYY774" s="1268"/>
      <c r="GYZ774" s="144"/>
      <c r="GZA774" s="1268"/>
      <c r="GZB774" s="144"/>
      <c r="GZC774" s="1268"/>
      <c r="GZD774" s="144"/>
      <c r="GZE774" s="1268"/>
      <c r="GZF774" s="144"/>
      <c r="GZG774" s="1268"/>
      <c r="GZH774" s="144"/>
      <c r="GZI774" s="1268"/>
      <c r="GZJ774" s="144"/>
      <c r="GZK774" s="1268"/>
      <c r="GZL774" s="144"/>
      <c r="GZM774" s="1268"/>
      <c r="GZN774" s="144"/>
      <c r="GZO774" s="1268"/>
      <c r="GZP774" s="144"/>
      <c r="GZQ774" s="1268"/>
      <c r="GZR774" s="144"/>
      <c r="GZS774" s="1268"/>
      <c r="GZT774" s="144"/>
      <c r="GZU774" s="1268"/>
      <c r="GZV774" s="144"/>
      <c r="GZW774" s="1268"/>
      <c r="GZX774" s="144"/>
      <c r="GZY774" s="1268"/>
      <c r="GZZ774" s="144"/>
      <c r="HAA774" s="1268"/>
      <c r="HAB774" s="144"/>
      <c r="HAC774" s="1268"/>
      <c r="HAD774" s="144"/>
      <c r="HAE774" s="1268"/>
      <c r="HAF774" s="144"/>
      <c r="HAG774" s="1268"/>
      <c r="HAH774" s="144"/>
      <c r="HAI774" s="1268"/>
      <c r="HAJ774" s="144"/>
      <c r="HAK774" s="1268"/>
      <c r="HAL774" s="144"/>
      <c r="HAM774" s="1268"/>
      <c r="HAN774" s="144"/>
      <c r="HAO774" s="1268"/>
      <c r="HAP774" s="144"/>
      <c r="HAQ774" s="1268"/>
      <c r="HAR774" s="144"/>
      <c r="HAS774" s="1268"/>
      <c r="HAT774" s="144"/>
      <c r="HAU774" s="1268"/>
      <c r="HAV774" s="144"/>
      <c r="HAW774" s="1268"/>
      <c r="HAX774" s="144"/>
      <c r="HAY774" s="1268"/>
      <c r="HAZ774" s="144"/>
      <c r="HBA774" s="1268"/>
      <c r="HBB774" s="144"/>
      <c r="HBC774" s="1268"/>
      <c r="HBD774" s="144"/>
      <c r="HBE774" s="1268"/>
      <c r="HBF774" s="144"/>
      <c r="HBG774" s="1268"/>
      <c r="HBH774" s="144"/>
      <c r="HBI774" s="1268"/>
      <c r="HBJ774" s="144"/>
      <c r="HBK774" s="1268"/>
      <c r="HBL774" s="144"/>
      <c r="HBM774" s="1268"/>
      <c r="HBN774" s="144"/>
      <c r="HBO774" s="1268"/>
      <c r="HBP774" s="144"/>
      <c r="HBQ774" s="1268"/>
      <c r="HBR774" s="144"/>
      <c r="HBS774" s="1268"/>
      <c r="HBT774" s="144"/>
      <c r="HBU774" s="1268"/>
      <c r="HBV774" s="144"/>
      <c r="HBW774" s="1268"/>
      <c r="HBX774" s="144"/>
      <c r="HBY774" s="1268"/>
      <c r="HBZ774" s="144"/>
      <c r="HCA774" s="1268"/>
      <c r="HCB774" s="144"/>
      <c r="HCC774" s="1268"/>
      <c r="HCD774" s="144"/>
      <c r="HCE774" s="1268"/>
      <c r="HCF774" s="144"/>
      <c r="HCG774" s="1268"/>
      <c r="HCH774" s="144"/>
      <c r="HCI774" s="1268"/>
      <c r="HCJ774" s="144"/>
      <c r="HCK774" s="1268"/>
      <c r="HCL774" s="144"/>
      <c r="HCM774" s="1268"/>
      <c r="HCN774" s="144"/>
      <c r="HCO774" s="1268"/>
      <c r="HCP774" s="144"/>
      <c r="HCQ774" s="1268"/>
      <c r="HCR774" s="144"/>
      <c r="HCS774" s="1268"/>
      <c r="HCT774" s="144"/>
      <c r="HCU774" s="1268"/>
      <c r="HCV774" s="144"/>
      <c r="HCW774" s="1268"/>
      <c r="HCX774" s="144"/>
      <c r="HCY774" s="1268"/>
      <c r="HCZ774" s="144"/>
      <c r="HDA774" s="1268"/>
      <c r="HDB774" s="144"/>
      <c r="HDC774" s="1268"/>
      <c r="HDD774" s="144"/>
      <c r="HDE774" s="1268"/>
      <c r="HDF774" s="144"/>
      <c r="HDG774" s="1268"/>
      <c r="HDH774" s="144"/>
      <c r="HDI774" s="1268"/>
      <c r="HDJ774" s="144"/>
      <c r="HDK774" s="1268"/>
      <c r="HDL774" s="144"/>
      <c r="HDM774" s="1268"/>
      <c r="HDN774" s="144"/>
      <c r="HDO774" s="1268"/>
      <c r="HDP774" s="144"/>
      <c r="HDQ774" s="1268"/>
      <c r="HDR774" s="144"/>
      <c r="HDS774" s="1268"/>
      <c r="HDT774" s="144"/>
      <c r="HDU774" s="1268"/>
      <c r="HDV774" s="144"/>
      <c r="HDW774" s="1268"/>
      <c r="HDX774" s="144"/>
      <c r="HDY774" s="1268"/>
      <c r="HDZ774" s="144"/>
      <c r="HEA774" s="1268"/>
      <c r="HEB774" s="144"/>
      <c r="HEC774" s="1268"/>
      <c r="HED774" s="144"/>
      <c r="HEE774" s="1268"/>
      <c r="HEF774" s="144"/>
      <c r="HEG774" s="1268"/>
      <c r="HEH774" s="144"/>
      <c r="HEI774" s="1268"/>
      <c r="HEJ774" s="144"/>
      <c r="HEK774" s="1268"/>
      <c r="HEL774" s="144"/>
      <c r="HEM774" s="1268"/>
      <c r="HEN774" s="144"/>
      <c r="HEO774" s="1268"/>
      <c r="HEP774" s="144"/>
      <c r="HEQ774" s="1268"/>
      <c r="HER774" s="144"/>
      <c r="HES774" s="1268"/>
      <c r="HET774" s="144"/>
      <c r="HEU774" s="1268"/>
      <c r="HEV774" s="144"/>
      <c r="HEW774" s="1268"/>
      <c r="HEX774" s="144"/>
      <c r="HEY774" s="1268"/>
      <c r="HEZ774" s="144"/>
      <c r="HFA774" s="1268"/>
      <c r="HFB774" s="144"/>
      <c r="HFC774" s="1268"/>
      <c r="HFD774" s="144"/>
      <c r="HFE774" s="1268"/>
      <c r="HFF774" s="144"/>
      <c r="HFG774" s="1268"/>
      <c r="HFH774" s="144"/>
      <c r="HFI774" s="1268"/>
      <c r="HFJ774" s="144"/>
      <c r="HFK774" s="1268"/>
      <c r="HFL774" s="144"/>
      <c r="HFM774" s="1268"/>
      <c r="HFN774" s="144"/>
      <c r="HFO774" s="1268"/>
      <c r="HFP774" s="144"/>
      <c r="HFQ774" s="1268"/>
      <c r="HFR774" s="144"/>
      <c r="HFS774" s="1268"/>
      <c r="HFT774" s="144"/>
      <c r="HFU774" s="1268"/>
      <c r="HFV774" s="144"/>
      <c r="HFW774" s="1268"/>
      <c r="HFX774" s="144"/>
      <c r="HFY774" s="1268"/>
      <c r="HFZ774" s="144"/>
      <c r="HGA774" s="1268"/>
      <c r="HGB774" s="144"/>
      <c r="HGC774" s="1268"/>
      <c r="HGD774" s="144"/>
      <c r="HGE774" s="1268"/>
      <c r="HGF774" s="144"/>
      <c r="HGG774" s="1268"/>
      <c r="HGH774" s="144"/>
      <c r="HGI774" s="1268"/>
      <c r="HGJ774" s="144"/>
      <c r="HGK774" s="1268"/>
      <c r="HGL774" s="144"/>
      <c r="HGM774" s="1268"/>
      <c r="HGN774" s="144"/>
      <c r="HGO774" s="1268"/>
      <c r="HGP774" s="144"/>
      <c r="HGQ774" s="1268"/>
      <c r="HGR774" s="144"/>
      <c r="HGS774" s="1268"/>
      <c r="HGT774" s="144"/>
      <c r="HGU774" s="1268"/>
      <c r="HGV774" s="144"/>
      <c r="HGW774" s="1268"/>
      <c r="HGX774" s="144"/>
      <c r="HGY774" s="1268"/>
      <c r="HGZ774" s="144"/>
      <c r="HHA774" s="1268"/>
      <c r="HHB774" s="144"/>
      <c r="HHC774" s="1268"/>
      <c r="HHD774" s="144"/>
      <c r="HHE774" s="1268"/>
      <c r="HHF774" s="144"/>
      <c r="HHG774" s="1268"/>
      <c r="HHH774" s="144"/>
      <c r="HHI774" s="1268"/>
      <c r="HHJ774" s="144"/>
      <c r="HHK774" s="1268"/>
      <c r="HHL774" s="144"/>
      <c r="HHM774" s="1268"/>
      <c r="HHN774" s="144"/>
      <c r="HHO774" s="1268"/>
      <c r="HHP774" s="144"/>
      <c r="HHQ774" s="1268"/>
      <c r="HHR774" s="144"/>
      <c r="HHS774" s="1268"/>
      <c r="HHT774" s="144"/>
      <c r="HHU774" s="1268"/>
      <c r="HHV774" s="144"/>
      <c r="HHW774" s="1268"/>
      <c r="HHX774" s="144"/>
      <c r="HHY774" s="1268"/>
      <c r="HHZ774" s="144"/>
      <c r="HIA774" s="1268"/>
      <c r="HIB774" s="144"/>
      <c r="HIC774" s="1268"/>
      <c r="HID774" s="144"/>
      <c r="HIE774" s="1268"/>
      <c r="HIF774" s="144"/>
      <c r="HIG774" s="1268"/>
      <c r="HIH774" s="144"/>
      <c r="HII774" s="1268"/>
      <c r="HIJ774" s="144"/>
      <c r="HIK774" s="1268"/>
      <c r="HIL774" s="144"/>
      <c r="HIM774" s="1268"/>
      <c r="HIN774" s="144"/>
      <c r="HIO774" s="1268"/>
      <c r="HIP774" s="144"/>
      <c r="HIQ774" s="1268"/>
      <c r="HIR774" s="144"/>
      <c r="HIS774" s="1268"/>
      <c r="HIT774" s="144"/>
      <c r="HIU774" s="1268"/>
      <c r="HIV774" s="144"/>
      <c r="HIW774" s="1268"/>
      <c r="HIX774" s="144"/>
      <c r="HIY774" s="1268"/>
      <c r="HIZ774" s="144"/>
      <c r="HJA774" s="1268"/>
      <c r="HJB774" s="144"/>
      <c r="HJC774" s="1268"/>
      <c r="HJD774" s="144"/>
      <c r="HJE774" s="1268"/>
      <c r="HJF774" s="144"/>
      <c r="HJG774" s="1268"/>
      <c r="HJH774" s="144"/>
      <c r="HJI774" s="1268"/>
      <c r="HJJ774" s="144"/>
      <c r="HJK774" s="1268"/>
      <c r="HJL774" s="144"/>
      <c r="HJM774" s="1268"/>
      <c r="HJN774" s="144"/>
      <c r="HJO774" s="1268"/>
      <c r="HJP774" s="144"/>
      <c r="HJQ774" s="1268"/>
      <c r="HJR774" s="144"/>
      <c r="HJS774" s="1268"/>
      <c r="HJT774" s="144"/>
      <c r="HJU774" s="1268"/>
      <c r="HJV774" s="144"/>
      <c r="HJW774" s="1268"/>
      <c r="HJX774" s="144"/>
      <c r="HJY774" s="1268"/>
      <c r="HJZ774" s="144"/>
      <c r="HKA774" s="1268"/>
      <c r="HKB774" s="144"/>
      <c r="HKC774" s="1268"/>
      <c r="HKD774" s="144"/>
      <c r="HKE774" s="1268"/>
      <c r="HKF774" s="144"/>
      <c r="HKG774" s="1268"/>
      <c r="HKH774" s="144"/>
      <c r="HKI774" s="1268"/>
      <c r="HKJ774" s="144"/>
      <c r="HKK774" s="1268"/>
      <c r="HKL774" s="144"/>
      <c r="HKM774" s="1268"/>
      <c r="HKN774" s="144"/>
      <c r="HKO774" s="1268"/>
      <c r="HKP774" s="144"/>
      <c r="HKQ774" s="1268"/>
      <c r="HKR774" s="144"/>
      <c r="HKS774" s="1268"/>
      <c r="HKT774" s="144"/>
      <c r="HKU774" s="1268"/>
      <c r="HKV774" s="144"/>
      <c r="HKW774" s="1268"/>
      <c r="HKX774" s="144"/>
      <c r="HKY774" s="1268"/>
      <c r="HKZ774" s="144"/>
      <c r="HLA774" s="1268"/>
      <c r="HLB774" s="144"/>
      <c r="HLC774" s="1268"/>
      <c r="HLD774" s="144"/>
      <c r="HLE774" s="1268"/>
      <c r="HLF774" s="144"/>
      <c r="HLG774" s="1268"/>
      <c r="HLH774" s="144"/>
      <c r="HLI774" s="1268"/>
      <c r="HLJ774" s="144"/>
      <c r="HLK774" s="1268"/>
      <c r="HLL774" s="144"/>
      <c r="HLM774" s="1268"/>
      <c r="HLN774" s="144"/>
      <c r="HLO774" s="1268"/>
      <c r="HLP774" s="144"/>
      <c r="HLQ774" s="1268"/>
      <c r="HLR774" s="144"/>
      <c r="HLS774" s="1268"/>
      <c r="HLT774" s="144"/>
      <c r="HLU774" s="1268"/>
      <c r="HLV774" s="144"/>
      <c r="HLW774" s="1268"/>
      <c r="HLX774" s="144"/>
      <c r="HLY774" s="1268"/>
      <c r="HLZ774" s="144"/>
      <c r="HMA774" s="1268"/>
      <c r="HMB774" s="144"/>
      <c r="HMC774" s="1268"/>
      <c r="HMD774" s="144"/>
      <c r="HME774" s="1268"/>
      <c r="HMF774" s="144"/>
      <c r="HMG774" s="1268"/>
      <c r="HMH774" s="144"/>
      <c r="HMI774" s="1268"/>
      <c r="HMJ774" s="144"/>
      <c r="HMK774" s="1268"/>
      <c r="HML774" s="144"/>
      <c r="HMM774" s="1268"/>
      <c r="HMN774" s="144"/>
      <c r="HMO774" s="1268"/>
      <c r="HMP774" s="144"/>
      <c r="HMQ774" s="1268"/>
      <c r="HMR774" s="144"/>
      <c r="HMS774" s="1268"/>
      <c r="HMT774" s="144"/>
      <c r="HMU774" s="1268"/>
      <c r="HMV774" s="144"/>
      <c r="HMW774" s="1268"/>
      <c r="HMX774" s="144"/>
      <c r="HMY774" s="1268"/>
      <c r="HMZ774" s="144"/>
      <c r="HNA774" s="1268"/>
      <c r="HNB774" s="144"/>
      <c r="HNC774" s="1268"/>
      <c r="HND774" s="144"/>
      <c r="HNE774" s="1268"/>
      <c r="HNF774" s="144"/>
      <c r="HNG774" s="1268"/>
      <c r="HNH774" s="144"/>
      <c r="HNI774" s="1268"/>
      <c r="HNJ774" s="144"/>
      <c r="HNK774" s="1268"/>
      <c r="HNL774" s="144"/>
      <c r="HNM774" s="1268"/>
      <c r="HNN774" s="144"/>
      <c r="HNO774" s="1268"/>
      <c r="HNP774" s="144"/>
      <c r="HNQ774" s="1268"/>
      <c r="HNR774" s="144"/>
      <c r="HNS774" s="1268"/>
      <c r="HNT774" s="144"/>
      <c r="HNU774" s="1268"/>
      <c r="HNV774" s="144"/>
      <c r="HNW774" s="1268"/>
      <c r="HNX774" s="144"/>
      <c r="HNY774" s="1268"/>
      <c r="HNZ774" s="144"/>
      <c r="HOA774" s="1268"/>
      <c r="HOB774" s="144"/>
      <c r="HOC774" s="1268"/>
      <c r="HOD774" s="144"/>
      <c r="HOE774" s="1268"/>
      <c r="HOF774" s="144"/>
      <c r="HOG774" s="1268"/>
      <c r="HOH774" s="144"/>
      <c r="HOI774" s="1268"/>
      <c r="HOJ774" s="144"/>
      <c r="HOK774" s="1268"/>
      <c r="HOL774" s="144"/>
      <c r="HOM774" s="1268"/>
      <c r="HON774" s="144"/>
      <c r="HOO774" s="1268"/>
      <c r="HOP774" s="144"/>
      <c r="HOQ774" s="1268"/>
      <c r="HOR774" s="144"/>
      <c r="HOS774" s="1268"/>
      <c r="HOT774" s="144"/>
      <c r="HOU774" s="1268"/>
      <c r="HOV774" s="144"/>
      <c r="HOW774" s="1268"/>
      <c r="HOX774" s="144"/>
      <c r="HOY774" s="1268"/>
      <c r="HOZ774" s="144"/>
      <c r="HPA774" s="1268"/>
      <c r="HPB774" s="144"/>
      <c r="HPC774" s="1268"/>
      <c r="HPD774" s="144"/>
      <c r="HPE774" s="1268"/>
      <c r="HPF774" s="144"/>
      <c r="HPG774" s="1268"/>
      <c r="HPH774" s="144"/>
      <c r="HPI774" s="1268"/>
      <c r="HPJ774" s="144"/>
      <c r="HPK774" s="1268"/>
      <c r="HPL774" s="144"/>
      <c r="HPM774" s="1268"/>
      <c r="HPN774" s="144"/>
      <c r="HPO774" s="1268"/>
      <c r="HPP774" s="144"/>
      <c r="HPQ774" s="1268"/>
      <c r="HPR774" s="144"/>
      <c r="HPS774" s="1268"/>
      <c r="HPT774" s="144"/>
      <c r="HPU774" s="1268"/>
      <c r="HPV774" s="144"/>
      <c r="HPW774" s="1268"/>
      <c r="HPX774" s="144"/>
      <c r="HPY774" s="1268"/>
      <c r="HPZ774" s="144"/>
      <c r="HQA774" s="1268"/>
      <c r="HQB774" s="144"/>
      <c r="HQC774" s="1268"/>
      <c r="HQD774" s="144"/>
      <c r="HQE774" s="1268"/>
      <c r="HQF774" s="144"/>
      <c r="HQG774" s="1268"/>
      <c r="HQH774" s="144"/>
      <c r="HQI774" s="1268"/>
      <c r="HQJ774" s="144"/>
      <c r="HQK774" s="1268"/>
      <c r="HQL774" s="144"/>
      <c r="HQM774" s="1268"/>
      <c r="HQN774" s="144"/>
      <c r="HQO774" s="1268"/>
      <c r="HQP774" s="144"/>
      <c r="HQQ774" s="1268"/>
      <c r="HQR774" s="144"/>
      <c r="HQS774" s="1268"/>
      <c r="HQT774" s="144"/>
      <c r="HQU774" s="1268"/>
      <c r="HQV774" s="144"/>
      <c r="HQW774" s="1268"/>
      <c r="HQX774" s="144"/>
      <c r="HQY774" s="1268"/>
      <c r="HQZ774" s="144"/>
      <c r="HRA774" s="1268"/>
      <c r="HRB774" s="144"/>
      <c r="HRC774" s="1268"/>
      <c r="HRD774" s="144"/>
      <c r="HRE774" s="1268"/>
      <c r="HRF774" s="144"/>
      <c r="HRG774" s="1268"/>
      <c r="HRH774" s="144"/>
      <c r="HRI774" s="1268"/>
      <c r="HRJ774" s="144"/>
      <c r="HRK774" s="1268"/>
      <c r="HRL774" s="144"/>
      <c r="HRM774" s="1268"/>
      <c r="HRN774" s="144"/>
      <c r="HRO774" s="1268"/>
      <c r="HRP774" s="144"/>
      <c r="HRQ774" s="1268"/>
      <c r="HRR774" s="144"/>
      <c r="HRS774" s="1268"/>
      <c r="HRT774" s="144"/>
      <c r="HRU774" s="1268"/>
      <c r="HRV774" s="144"/>
      <c r="HRW774" s="1268"/>
      <c r="HRX774" s="144"/>
      <c r="HRY774" s="1268"/>
      <c r="HRZ774" s="144"/>
      <c r="HSA774" s="1268"/>
      <c r="HSB774" s="144"/>
      <c r="HSC774" s="1268"/>
      <c r="HSD774" s="144"/>
      <c r="HSE774" s="1268"/>
      <c r="HSF774" s="144"/>
      <c r="HSG774" s="1268"/>
      <c r="HSH774" s="144"/>
      <c r="HSI774" s="1268"/>
      <c r="HSJ774" s="144"/>
      <c r="HSK774" s="1268"/>
      <c r="HSL774" s="144"/>
      <c r="HSM774" s="1268"/>
      <c r="HSN774" s="144"/>
      <c r="HSO774" s="1268"/>
      <c r="HSP774" s="144"/>
      <c r="HSQ774" s="1268"/>
      <c r="HSR774" s="144"/>
      <c r="HSS774" s="1268"/>
      <c r="HST774" s="144"/>
      <c r="HSU774" s="1268"/>
      <c r="HSV774" s="144"/>
      <c r="HSW774" s="1268"/>
      <c r="HSX774" s="144"/>
      <c r="HSY774" s="1268"/>
      <c r="HSZ774" s="144"/>
      <c r="HTA774" s="1268"/>
      <c r="HTB774" s="144"/>
      <c r="HTC774" s="1268"/>
      <c r="HTD774" s="144"/>
      <c r="HTE774" s="1268"/>
      <c r="HTF774" s="144"/>
      <c r="HTG774" s="1268"/>
      <c r="HTH774" s="144"/>
      <c r="HTI774" s="1268"/>
      <c r="HTJ774" s="144"/>
      <c r="HTK774" s="1268"/>
      <c r="HTL774" s="144"/>
      <c r="HTM774" s="1268"/>
      <c r="HTN774" s="144"/>
      <c r="HTO774" s="1268"/>
      <c r="HTP774" s="144"/>
      <c r="HTQ774" s="1268"/>
      <c r="HTR774" s="144"/>
      <c r="HTS774" s="1268"/>
      <c r="HTT774" s="144"/>
      <c r="HTU774" s="1268"/>
      <c r="HTV774" s="144"/>
      <c r="HTW774" s="1268"/>
      <c r="HTX774" s="144"/>
      <c r="HTY774" s="1268"/>
      <c r="HTZ774" s="144"/>
      <c r="HUA774" s="1268"/>
      <c r="HUB774" s="144"/>
      <c r="HUC774" s="1268"/>
      <c r="HUD774" s="144"/>
      <c r="HUE774" s="1268"/>
      <c r="HUF774" s="144"/>
      <c r="HUG774" s="1268"/>
      <c r="HUH774" s="144"/>
      <c r="HUI774" s="1268"/>
      <c r="HUJ774" s="144"/>
      <c r="HUK774" s="1268"/>
      <c r="HUL774" s="144"/>
      <c r="HUM774" s="1268"/>
      <c r="HUN774" s="144"/>
      <c r="HUO774" s="1268"/>
      <c r="HUP774" s="144"/>
      <c r="HUQ774" s="1268"/>
      <c r="HUR774" s="144"/>
      <c r="HUS774" s="1268"/>
      <c r="HUT774" s="144"/>
      <c r="HUU774" s="1268"/>
      <c r="HUV774" s="144"/>
      <c r="HUW774" s="1268"/>
      <c r="HUX774" s="144"/>
      <c r="HUY774" s="1268"/>
      <c r="HUZ774" s="144"/>
      <c r="HVA774" s="1268"/>
      <c r="HVB774" s="144"/>
      <c r="HVC774" s="1268"/>
      <c r="HVD774" s="144"/>
      <c r="HVE774" s="1268"/>
      <c r="HVF774" s="144"/>
      <c r="HVG774" s="1268"/>
      <c r="HVH774" s="144"/>
      <c r="HVI774" s="1268"/>
      <c r="HVJ774" s="144"/>
      <c r="HVK774" s="1268"/>
      <c r="HVL774" s="144"/>
      <c r="HVM774" s="1268"/>
      <c r="HVN774" s="144"/>
      <c r="HVO774" s="1268"/>
      <c r="HVP774" s="144"/>
      <c r="HVQ774" s="1268"/>
      <c r="HVR774" s="144"/>
      <c r="HVS774" s="1268"/>
      <c r="HVT774" s="144"/>
      <c r="HVU774" s="1268"/>
      <c r="HVV774" s="144"/>
      <c r="HVW774" s="1268"/>
      <c r="HVX774" s="144"/>
      <c r="HVY774" s="1268"/>
      <c r="HVZ774" s="144"/>
      <c r="HWA774" s="1268"/>
      <c r="HWB774" s="144"/>
      <c r="HWC774" s="1268"/>
      <c r="HWD774" s="144"/>
      <c r="HWE774" s="1268"/>
      <c r="HWF774" s="144"/>
      <c r="HWG774" s="1268"/>
      <c r="HWH774" s="144"/>
      <c r="HWI774" s="1268"/>
      <c r="HWJ774" s="144"/>
      <c r="HWK774" s="1268"/>
      <c r="HWL774" s="144"/>
      <c r="HWM774" s="1268"/>
      <c r="HWN774" s="144"/>
      <c r="HWO774" s="1268"/>
      <c r="HWP774" s="144"/>
      <c r="HWQ774" s="1268"/>
      <c r="HWR774" s="144"/>
      <c r="HWS774" s="1268"/>
      <c r="HWT774" s="144"/>
      <c r="HWU774" s="1268"/>
      <c r="HWV774" s="144"/>
      <c r="HWW774" s="1268"/>
      <c r="HWX774" s="144"/>
      <c r="HWY774" s="1268"/>
      <c r="HWZ774" s="144"/>
      <c r="HXA774" s="1268"/>
      <c r="HXB774" s="144"/>
      <c r="HXC774" s="1268"/>
      <c r="HXD774" s="144"/>
      <c r="HXE774" s="1268"/>
      <c r="HXF774" s="144"/>
      <c r="HXG774" s="1268"/>
      <c r="HXH774" s="144"/>
      <c r="HXI774" s="1268"/>
      <c r="HXJ774" s="144"/>
      <c r="HXK774" s="1268"/>
      <c r="HXL774" s="144"/>
      <c r="HXM774" s="1268"/>
      <c r="HXN774" s="144"/>
      <c r="HXO774" s="1268"/>
      <c r="HXP774" s="144"/>
      <c r="HXQ774" s="1268"/>
      <c r="HXR774" s="144"/>
      <c r="HXS774" s="1268"/>
      <c r="HXT774" s="144"/>
      <c r="HXU774" s="1268"/>
      <c r="HXV774" s="144"/>
      <c r="HXW774" s="1268"/>
      <c r="HXX774" s="144"/>
      <c r="HXY774" s="1268"/>
      <c r="HXZ774" s="144"/>
      <c r="HYA774" s="1268"/>
      <c r="HYB774" s="144"/>
      <c r="HYC774" s="1268"/>
      <c r="HYD774" s="144"/>
      <c r="HYE774" s="1268"/>
      <c r="HYF774" s="144"/>
      <c r="HYG774" s="1268"/>
      <c r="HYH774" s="144"/>
      <c r="HYI774" s="1268"/>
      <c r="HYJ774" s="144"/>
      <c r="HYK774" s="1268"/>
      <c r="HYL774" s="144"/>
      <c r="HYM774" s="1268"/>
      <c r="HYN774" s="144"/>
      <c r="HYO774" s="1268"/>
      <c r="HYP774" s="144"/>
      <c r="HYQ774" s="1268"/>
      <c r="HYR774" s="144"/>
      <c r="HYS774" s="1268"/>
      <c r="HYT774" s="144"/>
      <c r="HYU774" s="1268"/>
      <c r="HYV774" s="144"/>
      <c r="HYW774" s="1268"/>
      <c r="HYX774" s="144"/>
      <c r="HYY774" s="1268"/>
      <c r="HYZ774" s="144"/>
      <c r="HZA774" s="1268"/>
      <c r="HZB774" s="144"/>
      <c r="HZC774" s="1268"/>
      <c r="HZD774" s="144"/>
      <c r="HZE774" s="1268"/>
      <c r="HZF774" s="144"/>
      <c r="HZG774" s="1268"/>
      <c r="HZH774" s="144"/>
      <c r="HZI774" s="1268"/>
      <c r="HZJ774" s="144"/>
      <c r="HZK774" s="1268"/>
      <c r="HZL774" s="144"/>
      <c r="HZM774" s="1268"/>
      <c r="HZN774" s="144"/>
      <c r="HZO774" s="1268"/>
      <c r="HZP774" s="144"/>
      <c r="HZQ774" s="1268"/>
      <c r="HZR774" s="144"/>
      <c r="HZS774" s="1268"/>
      <c r="HZT774" s="144"/>
      <c r="HZU774" s="1268"/>
      <c r="HZV774" s="144"/>
      <c r="HZW774" s="1268"/>
      <c r="HZX774" s="144"/>
      <c r="HZY774" s="1268"/>
      <c r="HZZ774" s="144"/>
      <c r="IAA774" s="1268"/>
      <c r="IAB774" s="144"/>
      <c r="IAC774" s="1268"/>
      <c r="IAD774" s="144"/>
      <c r="IAE774" s="1268"/>
      <c r="IAF774" s="144"/>
      <c r="IAG774" s="1268"/>
      <c r="IAH774" s="144"/>
      <c r="IAI774" s="1268"/>
      <c r="IAJ774" s="144"/>
      <c r="IAK774" s="1268"/>
      <c r="IAL774" s="144"/>
      <c r="IAM774" s="1268"/>
      <c r="IAN774" s="144"/>
      <c r="IAO774" s="1268"/>
      <c r="IAP774" s="144"/>
      <c r="IAQ774" s="1268"/>
      <c r="IAR774" s="144"/>
      <c r="IAS774" s="1268"/>
      <c r="IAT774" s="144"/>
      <c r="IAU774" s="1268"/>
      <c r="IAV774" s="144"/>
      <c r="IAW774" s="1268"/>
      <c r="IAX774" s="144"/>
      <c r="IAY774" s="1268"/>
      <c r="IAZ774" s="144"/>
      <c r="IBA774" s="1268"/>
      <c r="IBB774" s="144"/>
      <c r="IBC774" s="1268"/>
      <c r="IBD774" s="144"/>
      <c r="IBE774" s="1268"/>
      <c r="IBF774" s="144"/>
      <c r="IBG774" s="1268"/>
      <c r="IBH774" s="144"/>
      <c r="IBI774" s="1268"/>
      <c r="IBJ774" s="144"/>
      <c r="IBK774" s="1268"/>
      <c r="IBL774" s="144"/>
      <c r="IBM774" s="1268"/>
      <c r="IBN774" s="144"/>
      <c r="IBO774" s="1268"/>
      <c r="IBP774" s="144"/>
      <c r="IBQ774" s="1268"/>
      <c r="IBR774" s="144"/>
      <c r="IBS774" s="1268"/>
      <c r="IBT774" s="144"/>
      <c r="IBU774" s="1268"/>
      <c r="IBV774" s="144"/>
      <c r="IBW774" s="1268"/>
      <c r="IBX774" s="144"/>
      <c r="IBY774" s="1268"/>
      <c r="IBZ774" s="144"/>
      <c r="ICA774" s="1268"/>
      <c r="ICB774" s="144"/>
      <c r="ICC774" s="1268"/>
      <c r="ICD774" s="144"/>
      <c r="ICE774" s="1268"/>
      <c r="ICF774" s="144"/>
      <c r="ICG774" s="1268"/>
      <c r="ICH774" s="144"/>
      <c r="ICI774" s="1268"/>
      <c r="ICJ774" s="144"/>
      <c r="ICK774" s="1268"/>
      <c r="ICL774" s="144"/>
      <c r="ICM774" s="1268"/>
      <c r="ICN774" s="144"/>
      <c r="ICO774" s="1268"/>
      <c r="ICP774" s="144"/>
      <c r="ICQ774" s="1268"/>
      <c r="ICR774" s="144"/>
      <c r="ICS774" s="1268"/>
      <c r="ICT774" s="144"/>
      <c r="ICU774" s="1268"/>
      <c r="ICV774" s="144"/>
      <c r="ICW774" s="1268"/>
      <c r="ICX774" s="144"/>
      <c r="ICY774" s="1268"/>
      <c r="ICZ774" s="144"/>
      <c r="IDA774" s="1268"/>
      <c r="IDB774" s="144"/>
      <c r="IDC774" s="1268"/>
      <c r="IDD774" s="144"/>
      <c r="IDE774" s="1268"/>
      <c r="IDF774" s="144"/>
      <c r="IDG774" s="1268"/>
      <c r="IDH774" s="144"/>
      <c r="IDI774" s="1268"/>
      <c r="IDJ774" s="144"/>
      <c r="IDK774" s="1268"/>
      <c r="IDL774" s="144"/>
      <c r="IDM774" s="1268"/>
      <c r="IDN774" s="144"/>
      <c r="IDO774" s="1268"/>
      <c r="IDP774" s="144"/>
      <c r="IDQ774" s="1268"/>
      <c r="IDR774" s="144"/>
      <c r="IDS774" s="1268"/>
      <c r="IDT774" s="144"/>
      <c r="IDU774" s="1268"/>
      <c r="IDV774" s="144"/>
      <c r="IDW774" s="1268"/>
      <c r="IDX774" s="144"/>
      <c r="IDY774" s="1268"/>
      <c r="IDZ774" s="144"/>
      <c r="IEA774" s="1268"/>
      <c r="IEB774" s="144"/>
      <c r="IEC774" s="1268"/>
      <c r="IED774" s="144"/>
      <c r="IEE774" s="1268"/>
      <c r="IEF774" s="144"/>
      <c r="IEG774" s="1268"/>
      <c r="IEH774" s="144"/>
      <c r="IEI774" s="1268"/>
      <c r="IEJ774" s="144"/>
      <c r="IEK774" s="1268"/>
      <c r="IEL774" s="144"/>
      <c r="IEM774" s="1268"/>
      <c r="IEN774" s="144"/>
      <c r="IEO774" s="1268"/>
      <c r="IEP774" s="144"/>
      <c r="IEQ774" s="1268"/>
      <c r="IER774" s="144"/>
      <c r="IES774" s="1268"/>
      <c r="IET774" s="144"/>
      <c r="IEU774" s="1268"/>
      <c r="IEV774" s="144"/>
      <c r="IEW774" s="1268"/>
      <c r="IEX774" s="144"/>
      <c r="IEY774" s="1268"/>
      <c r="IEZ774" s="144"/>
      <c r="IFA774" s="1268"/>
      <c r="IFB774" s="144"/>
      <c r="IFC774" s="1268"/>
      <c r="IFD774" s="144"/>
      <c r="IFE774" s="1268"/>
      <c r="IFF774" s="144"/>
      <c r="IFG774" s="1268"/>
      <c r="IFH774" s="144"/>
      <c r="IFI774" s="1268"/>
      <c r="IFJ774" s="144"/>
      <c r="IFK774" s="1268"/>
      <c r="IFL774" s="144"/>
      <c r="IFM774" s="1268"/>
      <c r="IFN774" s="144"/>
      <c r="IFO774" s="1268"/>
      <c r="IFP774" s="144"/>
      <c r="IFQ774" s="1268"/>
      <c r="IFR774" s="144"/>
      <c r="IFS774" s="1268"/>
      <c r="IFT774" s="144"/>
      <c r="IFU774" s="1268"/>
      <c r="IFV774" s="144"/>
      <c r="IFW774" s="1268"/>
      <c r="IFX774" s="144"/>
      <c r="IFY774" s="1268"/>
      <c r="IFZ774" s="144"/>
      <c r="IGA774" s="1268"/>
      <c r="IGB774" s="144"/>
      <c r="IGC774" s="1268"/>
      <c r="IGD774" s="144"/>
      <c r="IGE774" s="1268"/>
      <c r="IGF774" s="144"/>
      <c r="IGG774" s="1268"/>
      <c r="IGH774" s="144"/>
      <c r="IGI774" s="1268"/>
      <c r="IGJ774" s="144"/>
      <c r="IGK774" s="1268"/>
      <c r="IGL774" s="144"/>
      <c r="IGM774" s="1268"/>
      <c r="IGN774" s="144"/>
      <c r="IGO774" s="1268"/>
      <c r="IGP774" s="144"/>
      <c r="IGQ774" s="1268"/>
      <c r="IGR774" s="144"/>
      <c r="IGS774" s="1268"/>
      <c r="IGT774" s="144"/>
      <c r="IGU774" s="1268"/>
      <c r="IGV774" s="144"/>
      <c r="IGW774" s="1268"/>
      <c r="IGX774" s="144"/>
      <c r="IGY774" s="1268"/>
      <c r="IGZ774" s="144"/>
      <c r="IHA774" s="1268"/>
      <c r="IHB774" s="144"/>
      <c r="IHC774" s="1268"/>
      <c r="IHD774" s="144"/>
      <c r="IHE774" s="1268"/>
      <c r="IHF774" s="144"/>
      <c r="IHG774" s="1268"/>
      <c r="IHH774" s="144"/>
      <c r="IHI774" s="1268"/>
      <c r="IHJ774" s="144"/>
      <c r="IHK774" s="1268"/>
      <c r="IHL774" s="144"/>
      <c r="IHM774" s="1268"/>
      <c r="IHN774" s="144"/>
      <c r="IHO774" s="1268"/>
      <c r="IHP774" s="144"/>
      <c r="IHQ774" s="1268"/>
      <c r="IHR774" s="144"/>
      <c r="IHS774" s="1268"/>
      <c r="IHT774" s="144"/>
      <c r="IHU774" s="1268"/>
      <c r="IHV774" s="144"/>
      <c r="IHW774" s="1268"/>
      <c r="IHX774" s="144"/>
      <c r="IHY774" s="1268"/>
      <c r="IHZ774" s="144"/>
      <c r="IIA774" s="1268"/>
      <c r="IIB774" s="144"/>
      <c r="IIC774" s="1268"/>
      <c r="IID774" s="144"/>
      <c r="IIE774" s="1268"/>
      <c r="IIF774" s="144"/>
      <c r="IIG774" s="1268"/>
      <c r="IIH774" s="144"/>
      <c r="III774" s="1268"/>
      <c r="IIJ774" s="144"/>
      <c r="IIK774" s="1268"/>
      <c r="IIL774" s="144"/>
      <c r="IIM774" s="1268"/>
      <c r="IIN774" s="144"/>
      <c r="IIO774" s="1268"/>
      <c r="IIP774" s="144"/>
      <c r="IIQ774" s="1268"/>
      <c r="IIR774" s="144"/>
      <c r="IIS774" s="1268"/>
      <c r="IIT774" s="144"/>
      <c r="IIU774" s="1268"/>
      <c r="IIV774" s="144"/>
      <c r="IIW774" s="1268"/>
      <c r="IIX774" s="144"/>
      <c r="IIY774" s="1268"/>
      <c r="IIZ774" s="144"/>
      <c r="IJA774" s="1268"/>
      <c r="IJB774" s="144"/>
      <c r="IJC774" s="1268"/>
      <c r="IJD774" s="144"/>
      <c r="IJE774" s="1268"/>
      <c r="IJF774" s="144"/>
      <c r="IJG774" s="1268"/>
      <c r="IJH774" s="144"/>
      <c r="IJI774" s="1268"/>
      <c r="IJJ774" s="144"/>
      <c r="IJK774" s="1268"/>
      <c r="IJL774" s="144"/>
      <c r="IJM774" s="1268"/>
      <c r="IJN774" s="144"/>
      <c r="IJO774" s="1268"/>
      <c r="IJP774" s="144"/>
      <c r="IJQ774" s="1268"/>
      <c r="IJR774" s="144"/>
      <c r="IJS774" s="1268"/>
      <c r="IJT774" s="144"/>
      <c r="IJU774" s="1268"/>
      <c r="IJV774" s="144"/>
      <c r="IJW774" s="1268"/>
      <c r="IJX774" s="144"/>
      <c r="IJY774" s="1268"/>
      <c r="IJZ774" s="144"/>
      <c r="IKA774" s="1268"/>
      <c r="IKB774" s="144"/>
      <c r="IKC774" s="1268"/>
      <c r="IKD774" s="144"/>
      <c r="IKE774" s="1268"/>
      <c r="IKF774" s="144"/>
      <c r="IKG774" s="1268"/>
      <c r="IKH774" s="144"/>
      <c r="IKI774" s="1268"/>
      <c r="IKJ774" s="144"/>
      <c r="IKK774" s="1268"/>
      <c r="IKL774" s="144"/>
      <c r="IKM774" s="1268"/>
      <c r="IKN774" s="144"/>
      <c r="IKO774" s="1268"/>
      <c r="IKP774" s="144"/>
      <c r="IKQ774" s="1268"/>
      <c r="IKR774" s="144"/>
      <c r="IKS774" s="1268"/>
      <c r="IKT774" s="144"/>
      <c r="IKU774" s="1268"/>
      <c r="IKV774" s="144"/>
      <c r="IKW774" s="1268"/>
      <c r="IKX774" s="144"/>
      <c r="IKY774" s="1268"/>
      <c r="IKZ774" s="144"/>
      <c r="ILA774" s="1268"/>
      <c r="ILB774" s="144"/>
      <c r="ILC774" s="1268"/>
      <c r="ILD774" s="144"/>
      <c r="ILE774" s="1268"/>
      <c r="ILF774" s="144"/>
      <c r="ILG774" s="1268"/>
      <c r="ILH774" s="144"/>
      <c r="ILI774" s="1268"/>
      <c r="ILJ774" s="144"/>
      <c r="ILK774" s="1268"/>
      <c r="ILL774" s="144"/>
      <c r="ILM774" s="1268"/>
      <c r="ILN774" s="144"/>
      <c r="ILO774" s="1268"/>
      <c r="ILP774" s="144"/>
      <c r="ILQ774" s="1268"/>
      <c r="ILR774" s="144"/>
      <c r="ILS774" s="1268"/>
      <c r="ILT774" s="144"/>
      <c r="ILU774" s="1268"/>
      <c r="ILV774" s="144"/>
      <c r="ILW774" s="1268"/>
      <c r="ILX774" s="144"/>
      <c r="ILY774" s="1268"/>
      <c r="ILZ774" s="144"/>
      <c r="IMA774" s="1268"/>
      <c r="IMB774" s="144"/>
      <c r="IMC774" s="1268"/>
      <c r="IMD774" s="144"/>
      <c r="IME774" s="1268"/>
      <c r="IMF774" s="144"/>
      <c r="IMG774" s="1268"/>
      <c r="IMH774" s="144"/>
      <c r="IMI774" s="1268"/>
      <c r="IMJ774" s="144"/>
      <c r="IMK774" s="1268"/>
      <c r="IML774" s="144"/>
      <c r="IMM774" s="1268"/>
      <c r="IMN774" s="144"/>
      <c r="IMO774" s="1268"/>
      <c r="IMP774" s="144"/>
      <c r="IMQ774" s="1268"/>
      <c r="IMR774" s="144"/>
      <c r="IMS774" s="1268"/>
      <c r="IMT774" s="144"/>
      <c r="IMU774" s="1268"/>
      <c r="IMV774" s="144"/>
      <c r="IMW774" s="1268"/>
      <c r="IMX774" s="144"/>
      <c r="IMY774" s="1268"/>
      <c r="IMZ774" s="144"/>
      <c r="INA774" s="1268"/>
      <c r="INB774" s="144"/>
      <c r="INC774" s="1268"/>
      <c r="IND774" s="144"/>
      <c r="INE774" s="1268"/>
      <c r="INF774" s="144"/>
      <c r="ING774" s="1268"/>
      <c r="INH774" s="144"/>
      <c r="INI774" s="1268"/>
      <c r="INJ774" s="144"/>
      <c r="INK774" s="1268"/>
      <c r="INL774" s="144"/>
      <c r="INM774" s="1268"/>
      <c r="INN774" s="144"/>
      <c r="INO774" s="1268"/>
      <c r="INP774" s="144"/>
      <c r="INQ774" s="1268"/>
      <c r="INR774" s="144"/>
      <c r="INS774" s="1268"/>
      <c r="INT774" s="144"/>
      <c r="INU774" s="1268"/>
      <c r="INV774" s="144"/>
      <c r="INW774" s="1268"/>
      <c r="INX774" s="144"/>
      <c r="INY774" s="1268"/>
      <c r="INZ774" s="144"/>
      <c r="IOA774" s="1268"/>
      <c r="IOB774" s="144"/>
      <c r="IOC774" s="1268"/>
      <c r="IOD774" s="144"/>
      <c r="IOE774" s="1268"/>
      <c r="IOF774" s="144"/>
      <c r="IOG774" s="1268"/>
      <c r="IOH774" s="144"/>
      <c r="IOI774" s="1268"/>
      <c r="IOJ774" s="144"/>
      <c r="IOK774" s="1268"/>
      <c r="IOL774" s="144"/>
      <c r="IOM774" s="1268"/>
      <c r="ION774" s="144"/>
      <c r="IOO774" s="1268"/>
      <c r="IOP774" s="144"/>
      <c r="IOQ774" s="1268"/>
      <c r="IOR774" s="144"/>
      <c r="IOS774" s="1268"/>
      <c r="IOT774" s="144"/>
      <c r="IOU774" s="1268"/>
      <c r="IOV774" s="144"/>
      <c r="IOW774" s="1268"/>
      <c r="IOX774" s="144"/>
      <c r="IOY774" s="1268"/>
      <c r="IOZ774" s="144"/>
      <c r="IPA774" s="1268"/>
      <c r="IPB774" s="144"/>
      <c r="IPC774" s="1268"/>
      <c r="IPD774" s="144"/>
      <c r="IPE774" s="1268"/>
      <c r="IPF774" s="144"/>
      <c r="IPG774" s="1268"/>
      <c r="IPH774" s="144"/>
      <c r="IPI774" s="1268"/>
      <c r="IPJ774" s="144"/>
      <c r="IPK774" s="1268"/>
      <c r="IPL774" s="144"/>
      <c r="IPM774" s="1268"/>
      <c r="IPN774" s="144"/>
      <c r="IPO774" s="1268"/>
      <c r="IPP774" s="144"/>
      <c r="IPQ774" s="1268"/>
      <c r="IPR774" s="144"/>
      <c r="IPS774" s="1268"/>
      <c r="IPT774" s="144"/>
      <c r="IPU774" s="1268"/>
      <c r="IPV774" s="144"/>
      <c r="IPW774" s="1268"/>
      <c r="IPX774" s="144"/>
      <c r="IPY774" s="1268"/>
      <c r="IPZ774" s="144"/>
      <c r="IQA774" s="1268"/>
      <c r="IQB774" s="144"/>
      <c r="IQC774" s="1268"/>
      <c r="IQD774" s="144"/>
      <c r="IQE774" s="1268"/>
      <c r="IQF774" s="144"/>
      <c r="IQG774" s="1268"/>
      <c r="IQH774" s="144"/>
      <c r="IQI774" s="1268"/>
      <c r="IQJ774" s="144"/>
      <c r="IQK774" s="1268"/>
      <c r="IQL774" s="144"/>
      <c r="IQM774" s="1268"/>
      <c r="IQN774" s="144"/>
      <c r="IQO774" s="1268"/>
      <c r="IQP774" s="144"/>
      <c r="IQQ774" s="1268"/>
      <c r="IQR774" s="144"/>
      <c r="IQS774" s="1268"/>
      <c r="IQT774" s="144"/>
      <c r="IQU774" s="1268"/>
      <c r="IQV774" s="144"/>
      <c r="IQW774" s="1268"/>
      <c r="IQX774" s="144"/>
      <c r="IQY774" s="1268"/>
      <c r="IQZ774" s="144"/>
      <c r="IRA774" s="1268"/>
      <c r="IRB774" s="144"/>
      <c r="IRC774" s="1268"/>
      <c r="IRD774" s="144"/>
      <c r="IRE774" s="1268"/>
      <c r="IRF774" s="144"/>
      <c r="IRG774" s="1268"/>
      <c r="IRH774" s="144"/>
      <c r="IRI774" s="1268"/>
      <c r="IRJ774" s="144"/>
      <c r="IRK774" s="1268"/>
      <c r="IRL774" s="144"/>
      <c r="IRM774" s="1268"/>
      <c r="IRN774" s="144"/>
      <c r="IRO774" s="1268"/>
      <c r="IRP774" s="144"/>
      <c r="IRQ774" s="1268"/>
      <c r="IRR774" s="144"/>
      <c r="IRS774" s="1268"/>
      <c r="IRT774" s="144"/>
      <c r="IRU774" s="1268"/>
      <c r="IRV774" s="144"/>
      <c r="IRW774" s="1268"/>
      <c r="IRX774" s="144"/>
      <c r="IRY774" s="1268"/>
      <c r="IRZ774" s="144"/>
      <c r="ISA774" s="1268"/>
      <c r="ISB774" s="144"/>
      <c r="ISC774" s="1268"/>
      <c r="ISD774" s="144"/>
      <c r="ISE774" s="1268"/>
      <c r="ISF774" s="144"/>
      <c r="ISG774" s="1268"/>
      <c r="ISH774" s="144"/>
      <c r="ISI774" s="1268"/>
      <c r="ISJ774" s="144"/>
      <c r="ISK774" s="1268"/>
      <c r="ISL774" s="144"/>
      <c r="ISM774" s="1268"/>
      <c r="ISN774" s="144"/>
      <c r="ISO774" s="1268"/>
      <c r="ISP774" s="144"/>
      <c r="ISQ774" s="1268"/>
      <c r="ISR774" s="144"/>
      <c r="ISS774" s="1268"/>
      <c r="IST774" s="144"/>
      <c r="ISU774" s="1268"/>
      <c r="ISV774" s="144"/>
      <c r="ISW774" s="1268"/>
      <c r="ISX774" s="144"/>
      <c r="ISY774" s="1268"/>
      <c r="ISZ774" s="144"/>
      <c r="ITA774" s="1268"/>
      <c r="ITB774" s="144"/>
      <c r="ITC774" s="1268"/>
      <c r="ITD774" s="144"/>
      <c r="ITE774" s="1268"/>
      <c r="ITF774" s="144"/>
      <c r="ITG774" s="1268"/>
      <c r="ITH774" s="144"/>
      <c r="ITI774" s="1268"/>
      <c r="ITJ774" s="144"/>
      <c r="ITK774" s="1268"/>
      <c r="ITL774" s="144"/>
      <c r="ITM774" s="1268"/>
      <c r="ITN774" s="144"/>
      <c r="ITO774" s="1268"/>
      <c r="ITP774" s="144"/>
      <c r="ITQ774" s="1268"/>
      <c r="ITR774" s="144"/>
      <c r="ITS774" s="1268"/>
      <c r="ITT774" s="144"/>
      <c r="ITU774" s="1268"/>
      <c r="ITV774" s="144"/>
      <c r="ITW774" s="1268"/>
      <c r="ITX774" s="144"/>
      <c r="ITY774" s="1268"/>
      <c r="ITZ774" s="144"/>
      <c r="IUA774" s="1268"/>
      <c r="IUB774" s="144"/>
      <c r="IUC774" s="1268"/>
      <c r="IUD774" s="144"/>
      <c r="IUE774" s="1268"/>
      <c r="IUF774" s="144"/>
      <c r="IUG774" s="1268"/>
      <c r="IUH774" s="144"/>
      <c r="IUI774" s="1268"/>
      <c r="IUJ774" s="144"/>
      <c r="IUK774" s="1268"/>
      <c r="IUL774" s="144"/>
      <c r="IUM774" s="1268"/>
      <c r="IUN774" s="144"/>
      <c r="IUO774" s="1268"/>
      <c r="IUP774" s="144"/>
      <c r="IUQ774" s="1268"/>
      <c r="IUR774" s="144"/>
      <c r="IUS774" s="1268"/>
      <c r="IUT774" s="144"/>
      <c r="IUU774" s="1268"/>
      <c r="IUV774" s="144"/>
      <c r="IUW774" s="1268"/>
      <c r="IUX774" s="144"/>
      <c r="IUY774" s="1268"/>
      <c r="IUZ774" s="144"/>
      <c r="IVA774" s="1268"/>
      <c r="IVB774" s="144"/>
      <c r="IVC774" s="1268"/>
      <c r="IVD774" s="144"/>
      <c r="IVE774" s="1268"/>
      <c r="IVF774" s="144"/>
      <c r="IVG774" s="1268"/>
      <c r="IVH774" s="144"/>
      <c r="IVI774" s="1268"/>
      <c r="IVJ774" s="144"/>
      <c r="IVK774" s="1268"/>
      <c r="IVL774" s="144"/>
      <c r="IVM774" s="1268"/>
      <c r="IVN774" s="144"/>
      <c r="IVO774" s="1268"/>
      <c r="IVP774" s="144"/>
      <c r="IVQ774" s="1268"/>
      <c r="IVR774" s="144"/>
      <c r="IVS774" s="1268"/>
      <c r="IVT774" s="144"/>
      <c r="IVU774" s="1268"/>
      <c r="IVV774" s="144"/>
      <c r="IVW774" s="1268"/>
      <c r="IVX774" s="144"/>
      <c r="IVY774" s="1268"/>
      <c r="IVZ774" s="144"/>
      <c r="IWA774" s="1268"/>
      <c r="IWB774" s="144"/>
      <c r="IWC774" s="1268"/>
      <c r="IWD774" s="144"/>
      <c r="IWE774" s="1268"/>
      <c r="IWF774" s="144"/>
      <c r="IWG774" s="1268"/>
      <c r="IWH774" s="144"/>
      <c r="IWI774" s="1268"/>
      <c r="IWJ774" s="144"/>
      <c r="IWK774" s="1268"/>
      <c r="IWL774" s="144"/>
      <c r="IWM774" s="1268"/>
      <c r="IWN774" s="144"/>
      <c r="IWO774" s="1268"/>
      <c r="IWP774" s="144"/>
      <c r="IWQ774" s="1268"/>
      <c r="IWR774" s="144"/>
      <c r="IWS774" s="1268"/>
      <c r="IWT774" s="144"/>
      <c r="IWU774" s="1268"/>
      <c r="IWV774" s="144"/>
      <c r="IWW774" s="1268"/>
      <c r="IWX774" s="144"/>
      <c r="IWY774" s="1268"/>
      <c r="IWZ774" s="144"/>
      <c r="IXA774" s="1268"/>
      <c r="IXB774" s="144"/>
      <c r="IXC774" s="1268"/>
      <c r="IXD774" s="144"/>
      <c r="IXE774" s="1268"/>
      <c r="IXF774" s="144"/>
      <c r="IXG774" s="1268"/>
      <c r="IXH774" s="144"/>
      <c r="IXI774" s="1268"/>
      <c r="IXJ774" s="144"/>
      <c r="IXK774" s="1268"/>
      <c r="IXL774" s="144"/>
      <c r="IXM774" s="1268"/>
      <c r="IXN774" s="144"/>
      <c r="IXO774" s="1268"/>
      <c r="IXP774" s="144"/>
      <c r="IXQ774" s="1268"/>
      <c r="IXR774" s="144"/>
      <c r="IXS774" s="1268"/>
      <c r="IXT774" s="144"/>
      <c r="IXU774" s="1268"/>
      <c r="IXV774" s="144"/>
      <c r="IXW774" s="1268"/>
      <c r="IXX774" s="144"/>
      <c r="IXY774" s="1268"/>
      <c r="IXZ774" s="144"/>
      <c r="IYA774" s="1268"/>
      <c r="IYB774" s="144"/>
      <c r="IYC774" s="1268"/>
      <c r="IYD774" s="144"/>
      <c r="IYE774" s="1268"/>
      <c r="IYF774" s="144"/>
      <c r="IYG774" s="1268"/>
      <c r="IYH774" s="144"/>
      <c r="IYI774" s="1268"/>
      <c r="IYJ774" s="144"/>
      <c r="IYK774" s="1268"/>
      <c r="IYL774" s="144"/>
      <c r="IYM774" s="1268"/>
      <c r="IYN774" s="144"/>
      <c r="IYO774" s="1268"/>
      <c r="IYP774" s="144"/>
      <c r="IYQ774" s="1268"/>
      <c r="IYR774" s="144"/>
      <c r="IYS774" s="1268"/>
      <c r="IYT774" s="144"/>
      <c r="IYU774" s="1268"/>
      <c r="IYV774" s="144"/>
      <c r="IYW774" s="1268"/>
      <c r="IYX774" s="144"/>
      <c r="IYY774" s="1268"/>
      <c r="IYZ774" s="144"/>
      <c r="IZA774" s="1268"/>
      <c r="IZB774" s="144"/>
      <c r="IZC774" s="1268"/>
      <c r="IZD774" s="144"/>
      <c r="IZE774" s="1268"/>
      <c r="IZF774" s="144"/>
      <c r="IZG774" s="1268"/>
      <c r="IZH774" s="144"/>
      <c r="IZI774" s="1268"/>
      <c r="IZJ774" s="144"/>
      <c r="IZK774" s="1268"/>
      <c r="IZL774" s="144"/>
      <c r="IZM774" s="1268"/>
      <c r="IZN774" s="144"/>
      <c r="IZO774" s="1268"/>
      <c r="IZP774" s="144"/>
      <c r="IZQ774" s="1268"/>
      <c r="IZR774" s="144"/>
      <c r="IZS774" s="1268"/>
      <c r="IZT774" s="144"/>
      <c r="IZU774" s="1268"/>
      <c r="IZV774" s="144"/>
      <c r="IZW774" s="1268"/>
      <c r="IZX774" s="144"/>
      <c r="IZY774" s="1268"/>
      <c r="IZZ774" s="144"/>
      <c r="JAA774" s="1268"/>
      <c r="JAB774" s="144"/>
      <c r="JAC774" s="1268"/>
      <c r="JAD774" s="144"/>
      <c r="JAE774" s="1268"/>
      <c r="JAF774" s="144"/>
      <c r="JAG774" s="1268"/>
      <c r="JAH774" s="144"/>
      <c r="JAI774" s="1268"/>
      <c r="JAJ774" s="144"/>
      <c r="JAK774" s="1268"/>
      <c r="JAL774" s="144"/>
      <c r="JAM774" s="1268"/>
      <c r="JAN774" s="144"/>
      <c r="JAO774" s="1268"/>
      <c r="JAP774" s="144"/>
      <c r="JAQ774" s="1268"/>
      <c r="JAR774" s="144"/>
      <c r="JAS774" s="1268"/>
      <c r="JAT774" s="144"/>
      <c r="JAU774" s="1268"/>
      <c r="JAV774" s="144"/>
      <c r="JAW774" s="1268"/>
      <c r="JAX774" s="144"/>
      <c r="JAY774" s="1268"/>
      <c r="JAZ774" s="144"/>
      <c r="JBA774" s="1268"/>
      <c r="JBB774" s="144"/>
      <c r="JBC774" s="1268"/>
      <c r="JBD774" s="144"/>
      <c r="JBE774" s="1268"/>
      <c r="JBF774" s="144"/>
      <c r="JBG774" s="1268"/>
      <c r="JBH774" s="144"/>
      <c r="JBI774" s="1268"/>
      <c r="JBJ774" s="144"/>
      <c r="JBK774" s="1268"/>
      <c r="JBL774" s="144"/>
      <c r="JBM774" s="1268"/>
      <c r="JBN774" s="144"/>
      <c r="JBO774" s="1268"/>
      <c r="JBP774" s="144"/>
      <c r="JBQ774" s="1268"/>
      <c r="JBR774" s="144"/>
      <c r="JBS774" s="1268"/>
      <c r="JBT774" s="144"/>
      <c r="JBU774" s="1268"/>
      <c r="JBV774" s="144"/>
      <c r="JBW774" s="1268"/>
      <c r="JBX774" s="144"/>
      <c r="JBY774" s="1268"/>
      <c r="JBZ774" s="144"/>
      <c r="JCA774" s="1268"/>
      <c r="JCB774" s="144"/>
      <c r="JCC774" s="1268"/>
      <c r="JCD774" s="144"/>
      <c r="JCE774" s="1268"/>
      <c r="JCF774" s="144"/>
      <c r="JCG774" s="1268"/>
      <c r="JCH774" s="144"/>
      <c r="JCI774" s="1268"/>
      <c r="JCJ774" s="144"/>
      <c r="JCK774" s="1268"/>
      <c r="JCL774" s="144"/>
      <c r="JCM774" s="1268"/>
      <c r="JCN774" s="144"/>
      <c r="JCO774" s="1268"/>
      <c r="JCP774" s="144"/>
      <c r="JCQ774" s="1268"/>
      <c r="JCR774" s="144"/>
      <c r="JCS774" s="1268"/>
      <c r="JCT774" s="144"/>
      <c r="JCU774" s="1268"/>
      <c r="JCV774" s="144"/>
      <c r="JCW774" s="1268"/>
      <c r="JCX774" s="144"/>
      <c r="JCY774" s="1268"/>
      <c r="JCZ774" s="144"/>
      <c r="JDA774" s="1268"/>
      <c r="JDB774" s="144"/>
      <c r="JDC774" s="1268"/>
      <c r="JDD774" s="144"/>
      <c r="JDE774" s="1268"/>
      <c r="JDF774" s="144"/>
      <c r="JDG774" s="1268"/>
      <c r="JDH774" s="144"/>
      <c r="JDI774" s="1268"/>
      <c r="JDJ774" s="144"/>
      <c r="JDK774" s="1268"/>
      <c r="JDL774" s="144"/>
      <c r="JDM774" s="1268"/>
      <c r="JDN774" s="144"/>
      <c r="JDO774" s="1268"/>
      <c r="JDP774" s="144"/>
      <c r="JDQ774" s="1268"/>
      <c r="JDR774" s="144"/>
      <c r="JDS774" s="1268"/>
      <c r="JDT774" s="144"/>
      <c r="JDU774" s="1268"/>
      <c r="JDV774" s="144"/>
      <c r="JDW774" s="1268"/>
      <c r="JDX774" s="144"/>
      <c r="JDY774" s="1268"/>
      <c r="JDZ774" s="144"/>
      <c r="JEA774" s="1268"/>
      <c r="JEB774" s="144"/>
      <c r="JEC774" s="1268"/>
      <c r="JED774" s="144"/>
      <c r="JEE774" s="1268"/>
      <c r="JEF774" s="144"/>
      <c r="JEG774" s="1268"/>
      <c r="JEH774" s="144"/>
      <c r="JEI774" s="1268"/>
      <c r="JEJ774" s="144"/>
      <c r="JEK774" s="1268"/>
      <c r="JEL774" s="144"/>
      <c r="JEM774" s="1268"/>
      <c r="JEN774" s="144"/>
      <c r="JEO774" s="1268"/>
      <c r="JEP774" s="144"/>
      <c r="JEQ774" s="1268"/>
      <c r="JER774" s="144"/>
      <c r="JES774" s="1268"/>
      <c r="JET774" s="144"/>
      <c r="JEU774" s="1268"/>
      <c r="JEV774" s="144"/>
      <c r="JEW774" s="1268"/>
      <c r="JEX774" s="144"/>
      <c r="JEY774" s="1268"/>
      <c r="JEZ774" s="144"/>
      <c r="JFA774" s="1268"/>
      <c r="JFB774" s="144"/>
      <c r="JFC774" s="1268"/>
      <c r="JFD774" s="144"/>
      <c r="JFE774" s="1268"/>
      <c r="JFF774" s="144"/>
      <c r="JFG774" s="1268"/>
      <c r="JFH774" s="144"/>
      <c r="JFI774" s="1268"/>
      <c r="JFJ774" s="144"/>
      <c r="JFK774" s="1268"/>
      <c r="JFL774" s="144"/>
      <c r="JFM774" s="1268"/>
      <c r="JFN774" s="144"/>
      <c r="JFO774" s="1268"/>
      <c r="JFP774" s="144"/>
      <c r="JFQ774" s="1268"/>
      <c r="JFR774" s="144"/>
      <c r="JFS774" s="1268"/>
      <c r="JFT774" s="144"/>
      <c r="JFU774" s="1268"/>
      <c r="JFV774" s="144"/>
      <c r="JFW774" s="1268"/>
      <c r="JFX774" s="144"/>
      <c r="JFY774" s="1268"/>
      <c r="JFZ774" s="144"/>
      <c r="JGA774" s="1268"/>
      <c r="JGB774" s="144"/>
      <c r="JGC774" s="1268"/>
      <c r="JGD774" s="144"/>
      <c r="JGE774" s="1268"/>
      <c r="JGF774" s="144"/>
      <c r="JGG774" s="1268"/>
      <c r="JGH774" s="144"/>
      <c r="JGI774" s="1268"/>
      <c r="JGJ774" s="144"/>
      <c r="JGK774" s="1268"/>
      <c r="JGL774" s="144"/>
      <c r="JGM774" s="1268"/>
      <c r="JGN774" s="144"/>
      <c r="JGO774" s="1268"/>
      <c r="JGP774" s="144"/>
      <c r="JGQ774" s="1268"/>
      <c r="JGR774" s="144"/>
      <c r="JGS774" s="1268"/>
      <c r="JGT774" s="144"/>
      <c r="JGU774" s="1268"/>
      <c r="JGV774" s="144"/>
      <c r="JGW774" s="1268"/>
      <c r="JGX774" s="144"/>
      <c r="JGY774" s="1268"/>
      <c r="JGZ774" s="144"/>
      <c r="JHA774" s="1268"/>
      <c r="JHB774" s="144"/>
      <c r="JHC774" s="1268"/>
      <c r="JHD774" s="144"/>
      <c r="JHE774" s="1268"/>
      <c r="JHF774" s="144"/>
      <c r="JHG774" s="1268"/>
      <c r="JHH774" s="144"/>
      <c r="JHI774" s="1268"/>
      <c r="JHJ774" s="144"/>
      <c r="JHK774" s="1268"/>
      <c r="JHL774" s="144"/>
      <c r="JHM774" s="1268"/>
      <c r="JHN774" s="144"/>
      <c r="JHO774" s="1268"/>
      <c r="JHP774" s="144"/>
      <c r="JHQ774" s="1268"/>
      <c r="JHR774" s="144"/>
      <c r="JHS774" s="1268"/>
      <c r="JHT774" s="144"/>
      <c r="JHU774" s="1268"/>
      <c r="JHV774" s="144"/>
      <c r="JHW774" s="1268"/>
      <c r="JHX774" s="144"/>
      <c r="JHY774" s="1268"/>
      <c r="JHZ774" s="144"/>
      <c r="JIA774" s="1268"/>
      <c r="JIB774" s="144"/>
      <c r="JIC774" s="1268"/>
      <c r="JID774" s="144"/>
      <c r="JIE774" s="1268"/>
      <c r="JIF774" s="144"/>
      <c r="JIG774" s="1268"/>
      <c r="JIH774" s="144"/>
      <c r="JII774" s="1268"/>
      <c r="JIJ774" s="144"/>
      <c r="JIK774" s="1268"/>
      <c r="JIL774" s="144"/>
      <c r="JIM774" s="1268"/>
      <c r="JIN774" s="144"/>
      <c r="JIO774" s="1268"/>
      <c r="JIP774" s="144"/>
      <c r="JIQ774" s="1268"/>
      <c r="JIR774" s="144"/>
      <c r="JIS774" s="1268"/>
      <c r="JIT774" s="144"/>
      <c r="JIU774" s="1268"/>
      <c r="JIV774" s="144"/>
      <c r="JIW774" s="1268"/>
      <c r="JIX774" s="144"/>
      <c r="JIY774" s="1268"/>
      <c r="JIZ774" s="144"/>
      <c r="JJA774" s="1268"/>
      <c r="JJB774" s="144"/>
      <c r="JJC774" s="1268"/>
      <c r="JJD774" s="144"/>
      <c r="JJE774" s="1268"/>
      <c r="JJF774" s="144"/>
      <c r="JJG774" s="1268"/>
      <c r="JJH774" s="144"/>
      <c r="JJI774" s="1268"/>
      <c r="JJJ774" s="144"/>
      <c r="JJK774" s="1268"/>
      <c r="JJL774" s="144"/>
      <c r="JJM774" s="1268"/>
      <c r="JJN774" s="144"/>
      <c r="JJO774" s="1268"/>
      <c r="JJP774" s="144"/>
      <c r="JJQ774" s="1268"/>
      <c r="JJR774" s="144"/>
      <c r="JJS774" s="1268"/>
      <c r="JJT774" s="144"/>
      <c r="JJU774" s="1268"/>
      <c r="JJV774" s="144"/>
      <c r="JJW774" s="1268"/>
      <c r="JJX774" s="144"/>
      <c r="JJY774" s="1268"/>
      <c r="JJZ774" s="144"/>
      <c r="JKA774" s="1268"/>
      <c r="JKB774" s="144"/>
      <c r="JKC774" s="1268"/>
      <c r="JKD774" s="144"/>
      <c r="JKE774" s="1268"/>
      <c r="JKF774" s="144"/>
      <c r="JKG774" s="1268"/>
      <c r="JKH774" s="144"/>
      <c r="JKI774" s="1268"/>
      <c r="JKJ774" s="144"/>
      <c r="JKK774" s="1268"/>
      <c r="JKL774" s="144"/>
      <c r="JKM774" s="1268"/>
      <c r="JKN774" s="144"/>
      <c r="JKO774" s="1268"/>
      <c r="JKP774" s="144"/>
      <c r="JKQ774" s="1268"/>
      <c r="JKR774" s="144"/>
      <c r="JKS774" s="1268"/>
      <c r="JKT774" s="144"/>
      <c r="JKU774" s="1268"/>
      <c r="JKV774" s="144"/>
      <c r="JKW774" s="1268"/>
      <c r="JKX774" s="144"/>
      <c r="JKY774" s="1268"/>
      <c r="JKZ774" s="144"/>
      <c r="JLA774" s="1268"/>
      <c r="JLB774" s="144"/>
      <c r="JLC774" s="1268"/>
      <c r="JLD774" s="144"/>
      <c r="JLE774" s="1268"/>
      <c r="JLF774" s="144"/>
      <c r="JLG774" s="1268"/>
      <c r="JLH774" s="144"/>
      <c r="JLI774" s="1268"/>
      <c r="JLJ774" s="144"/>
      <c r="JLK774" s="1268"/>
      <c r="JLL774" s="144"/>
      <c r="JLM774" s="1268"/>
      <c r="JLN774" s="144"/>
      <c r="JLO774" s="1268"/>
      <c r="JLP774" s="144"/>
      <c r="JLQ774" s="1268"/>
      <c r="JLR774" s="144"/>
      <c r="JLS774" s="1268"/>
      <c r="JLT774" s="144"/>
      <c r="JLU774" s="1268"/>
      <c r="JLV774" s="144"/>
      <c r="JLW774" s="1268"/>
      <c r="JLX774" s="144"/>
      <c r="JLY774" s="1268"/>
      <c r="JLZ774" s="144"/>
      <c r="JMA774" s="1268"/>
      <c r="JMB774" s="144"/>
      <c r="JMC774" s="1268"/>
      <c r="JMD774" s="144"/>
      <c r="JME774" s="1268"/>
      <c r="JMF774" s="144"/>
      <c r="JMG774" s="1268"/>
      <c r="JMH774" s="144"/>
      <c r="JMI774" s="1268"/>
      <c r="JMJ774" s="144"/>
      <c r="JMK774" s="1268"/>
      <c r="JML774" s="144"/>
      <c r="JMM774" s="1268"/>
      <c r="JMN774" s="144"/>
      <c r="JMO774" s="1268"/>
      <c r="JMP774" s="144"/>
      <c r="JMQ774" s="1268"/>
      <c r="JMR774" s="144"/>
      <c r="JMS774" s="1268"/>
      <c r="JMT774" s="144"/>
      <c r="JMU774" s="1268"/>
      <c r="JMV774" s="144"/>
      <c r="JMW774" s="1268"/>
      <c r="JMX774" s="144"/>
      <c r="JMY774" s="1268"/>
      <c r="JMZ774" s="144"/>
      <c r="JNA774" s="1268"/>
      <c r="JNB774" s="144"/>
      <c r="JNC774" s="1268"/>
      <c r="JND774" s="144"/>
      <c r="JNE774" s="1268"/>
      <c r="JNF774" s="144"/>
      <c r="JNG774" s="1268"/>
      <c r="JNH774" s="144"/>
      <c r="JNI774" s="1268"/>
      <c r="JNJ774" s="144"/>
      <c r="JNK774" s="1268"/>
      <c r="JNL774" s="144"/>
      <c r="JNM774" s="1268"/>
      <c r="JNN774" s="144"/>
      <c r="JNO774" s="1268"/>
      <c r="JNP774" s="144"/>
      <c r="JNQ774" s="1268"/>
      <c r="JNR774" s="144"/>
      <c r="JNS774" s="1268"/>
      <c r="JNT774" s="144"/>
      <c r="JNU774" s="1268"/>
      <c r="JNV774" s="144"/>
      <c r="JNW774" s="1268"/>
      <c r="JNX774" s="144"/>
      <c r="JNY774" s="1268"/>
      <c r="JNZ774" s="144"/>
      <c r="JOA774" s="1268"/>
      <c r="JOB774" s="144"/>
      <c r="JOC774" s="1268"/>
      <c r="JOD774" s="144"/>
      <c r="JOE774" s="1268"/>
      <c r="JOF774" s="144"/>
      <c r="JOG774" s="1268"/>
      <c r="JOH774" s="144"/>
      <c r="JOI774" s="1268"/>
      <c r="JOJ774" s="144"/>
      <c r="JOK774" s="1268"/>
      <c r="JOL774" s="144"/>
      <c r="JOM774" s="1268"/>
      <c r="JON774" s="144"/>
      <c r="JOO774" s="1268"/>
      <c r="JOP774" s="144"/>
      <c r="JOQ774" s="1268"/>
      <c r="JOR774" s="144"/>
      <c r="JOS774" s="1268"/>
      <c r="JOT774" s="144"/>
      <c r="JOU774" s="1268"/>
      <c r="JOV774" s="144"/>
      <c r="JOW774" s="1268"/>
      <c r="JOX774" s="144"/>
      <c r="JOY774" s="1268"/>
      <c r="JOZ774" s="144"/>
      <c r="JPA774" s="1268"/>
      <c r="JPB774" s="144"/>
      <c r="JPC774" s="1268"/>
      <c r="JPD774" s="144"/>
      <c r="JPE774" s="1268"/>
      <c r="JPF774" s="144"/>
      <c r="JPG774" s="1268"/>
      <c r="JPH774" s="144"/>
      <c r="JPI774" s="1268"/>
      <c r="JPJ774" s="144"/>
      <c r="JPK774" s="1268"/>
      <c r="JPL774" s="144"/>
      <c r="JPM774" s="1268"/>
      <c r="JPN774" s="144"/>
      <c r="JPO774" s="1268"/>
      <c r="JPP774" s="144"/>
      <c r="JPQ774" s="1268"/>
      <c r="JPR774" s="144"/>
      <c r="JPS774" s="1268"/>
      <c r="JPT774" s="144"/>
      <c r="JPU774" s="1268"/>
      <c r="JPV774" s="144"/>
      <c r="JPW774" s="1268"/>
      <c r="JPX774" s="144"/>
      <c r="JPY774" s="1268"/>
      <c r="JPZ774" s="144"/>
      <c r="JQA774" s="1268"/>
      <c r="JQB774" s="144"/>
      <c r="JQC774" s="1268"/>
      <c r="JQD774" s="144"/>
      <c r="JQE774" s="1268"/>
      <c r="JQF774" s="144"/>
      <c r="JQG774" s="1268"/>
      <c r="JQH774" s="144"/>
      <c r="JQI774" s="1268"/>
      <c r="JQJ774" s="144"/>
      <c r="JQK774" s="1268"/>
      <c r="JQL774" s="144"/>
      <c r="JQM774" s="1268"/>
      <c r="JQN774" s="144"/>
      <c r="JQO774" s="1268"/>
      <c r="JQP774" s="144"/>
      <c r="JQQ774" s="1268"/>
      <c r="JQR774" s="144"/>
      <c r="JQS774" s="1268"/>
      <c r="JQT774" s="144"/>
      <c r="JQU774" s="1268"/>
      <c r="JQV774" s="144"/>
      <c r="JQW774" s="1268"/>
      <c r="JQX774" s="144"/>
      <c r="JQY774" s="1268"/>
      <c r="JQZ774" s="144"/>
      <c r="JRA774" s="1268"/>
      <c r="JRB774" s="144"/>
      <c r="JRC774" s="1268"/>
      <c r="JRD774" s="144"/>
      <c r="JRE774" s="1268"/>
      <c r="JRF774" s="144"/>
      <c r="JRG774" s="1268"/>
      <c r="JRH774" s="144"/>
      <c r="JRI774" s="1268"/>
      <c r="JRJ774" s="144"/>
      <c r="JRK774" s="1268"/>
      <c r="JRL774" s="144"/>
      <c r="JRM774" s="1268"/>
      <c r="JRN774" s="144"/>
      <c r="JRO774" s="1268"/>
      <c r="JRP774" s="144"/>
      <c r="JRQ774" s="1268"/>
      <c r="JRR774" s="144"/>
      <c r="JRS774" s="1268"/>
      <c r="JRT774" s="144"/>
      <c r="JRU774" s="1268"/>
      <c r="JRV774" s="144"/>
      <c r="JRW774" s="1268"/>
      <c r="JRX774" s="144"/>
      <c r="JRY774" s="1268"/>
      <c r="JRZ774" s="144"/>
      <c r="JSA774" s="1268"/>
      <c r="JSB774" s="144"/>
      <c r="JSC774" s="1268"/>
      <c r="JSD774" s="144"/>
      <c r="JSE774" s="1268"/>
      <c r="JSF774" s="144"/>
      <c r="JSG774" s="1268"/>
      <c r="JSH774" s="144"/>
      <c r="JSI774" s="1268"/>
      <c r="JSJ774" s="144"/>
      <c r="JSK774" s="1268"/>
      <c r="JSL774" s="144"/>
      <c r="JSM774" s="1268"/>
      <c r="JSN774" s="144"/>
      <c r="JSO774" s="1268"/>
      <c r="JSP774" s="144"/>
      <c r="JSQ774" s="1268"/>
      <c r="JSR774" s="144"/>
      <c r="JSS774" s="1268"/>
      <c r="JST774" s="144"/>
      <c r="JSU774" s="1268"/>
      <c r="JSV774" s="144"/>
      <c r="JSW774" s="1268"/>
      <c r="JSX774" s="144"/>
      <c r="JSY774" s="1268"/>
      <c r="JSZ774" s="144"/>
      <c r="JTA774" s="1268"/>
      <c r="JTB774" s="144"/>
      <c r="JTC774" s="1268"/>
      <c r="JTD774" s="144"/>
      <c r="JTE774" s="1268"/>
      <c r="JTF774" s="144"/>
      <c r="JTG774" s="1268"/>
      <c r="JTH774" s="144"/>
      <c r="JTI774" s="1268"/>
      <c r="JTJ774" s="144"/>
      <c r="JTK774" s="1268"/>
      <c r="JTL774" s="144"/>
      <c r="JTM774" s="1268"/>
      <c r="JTN774" s="144"/>
      <c r="JTO774" s="1268"/>
      <c r="JTP774" s="144"/>
      <c r="JTQ774" s="1268"/>
      <c r="JTR774" s="144"/>
      <c r="JTS774" s="1268"/>
      <c r="JTT774" s="144"/>
      <c r="JTU774" s="1268"/>
      <c r="JTV774" s="144"/>
      <c r="JTW774" s="1268"/>
      <c r="JTX774" s="144"/>
      <c r="JTY774" s="1268"/>
      <c r="JTZ774" s="144"/>
      <c r="JUA774" s="1268"/>
      <c r="JUB774" s="144"/>
      <c r="JUC774" s="1268"/>
      <c r="JUD774" s="144"/>
      <c r="JUE774" s="1268"/>
      <c r="JUF774" s="144"/>
      <c r="JUG774" s="1268"/>
      <c r="JUH774" s="144"/>
      <c r="JUI774" s="1268"/>
      <c r="JUJ774" s="144"/>
      <c r="JUK774" s="1268"/>
      <c r="JUL774" s="144"/>
      <c r="JUM774" s="1268"/>
      <c r="JUN774" s="144"/>
      <c r="JUO774" s="1268"/>
      <c r="JUP774" s="144"/>
      <c r="JUQ774" s="1268"/>
      <c r="JUR774" s="144"/>
      <c r="JUS774" s="1268"/>
      <c r="JUT774" s="144"/>
      <c r="JUU774" s="1268"/>
      <c r="JUV774" s="144"/>
      <c r="JUW774" s="1268"/>
      <c r="JUX774" s="144"/>
      <c r="JUY774" s="1268"/>
      <c r="JUZ774" s="144"/>
      <c r="JVA774" s="1268"/>
      <c r="JVB774" s="144"/>
      <c r="JVC774" s="1268"/>
      <c r="JVD774" s="144"/>
      <c r="JVE774" s="1268"/>
      <c r="JVF774" s="144"/>
      <c r="JVG774" s="1268"/>
      <c r="JVH774" s="144"/>
      <c r="JVI774" s="1268"/>
      <c r="JVJ774" s="144"/>
      <c r="JVK774" s="1268"/>
      <c r="JVL774" s="144"/>
      <c r="JVM774" s="1268"/>
      <c r="JVN774" s="144"/>
      <c r="JVO774" s="1268"/>
      <c r="JVP774" s="144"/>
      <c r="JVQ774" s="1268"/>
      <c r="JVR774" s="144"/>
      <c r="JVS774" s="1268"/>
      <c r="JVT774" s="144"/>
      <c r="JVU774" s="1268"/>
      <c r="JVV774" s="144"/>
      <c r="JVW774" s="1268"/>
      <c r="JVX774" s="144"/>
      <c r="JVY774" s="1268"/>
      <c r="JVZ774" s="144"/>
      <c r="JWA774" s="1268"/>
      <c r="JWB774" s="144"/>
      <c r="JWC774" s="1268"/>
      <c r="JWD774" s="144"/>
      <c r="JWE774" s="1268"/>
      <c r="JWF774" s="144"/>
      <c r="JWG774" s="1268"/>
      <c r="JWH774" s="144"/>
      <c r="JWI774" s="1268"/>
      <c r="JWJ774" s="144"/>
      <c r="JWK774" s="1268"/>
      <c r="JWL774" s="144"/>
      <c r="JWM774" s="1268"/>
      <c r="JWN774" s="144"/>
      <c r="JWO774" s="1268"/>
      <c r="JWP774" s="144"/>
      <c r="JWQ774" s="1268"/>
      <c r="JWR774" s="144"/>
      <c r="JWS774" s="1268"/>
      <c r="JWT774" s="144"/>
      <c r="JWU774" s="1268"/>
      <c r="JWV774" s="144"/>
      <c r="JWW774" s="1268"/>
      <c r="JWX774" s="144"/>
      <c r="JWY774" s="1268"/>
      <c r="JWZ774" s="144"/>
      <c r="JXA774" s="1268"/>
      <c r="JXB774" s="144"/>
      <c r="JXC774" s="1268"/>
      <c r="JXD774" s="144"/>
      <c r="JXE774" s="1268"/>
      <c r="JXF774" s="144"/>
      <c r="JXG774" s="1268"/>
      <c r="JXH774" s="144"/>
      <c r="JXI774" s="1268"/>
      <c r="JXJ774" s="144"/>
      <c r="JXK774" s="1268"/>
      <c r="JXL774" s="144"/>
      <c r="JXM774" s="1268"/>
      <c r="JXN774" s="144"/>
      <c r="JXO774" s="1268"/>
      <c r="JXP774" s="144"/>
      <c r="JXQ774" s="1268"/>
      <c r="JXR774" s="144"/>
      <c r="JXS774" s="1268"/>
      <c r="JXT774" s="144"/>
      <c r="JXU774" s="1268"/>
      <c r="JXV774" s="144"/>
      <c r="JXW774" s="1268"/>
      <c r="JXX774" s="144"/>
      <c r="JXY774" s="1268"/>
      <c r="JXZ774" s="144"/>
      <c r="JYA774" s="1268"/>
      <c r="JYB774" s="144"/>
      <c r="JYC774" s="1268"/>
      <c r="JYD774" s="144"/>
      <c r="JYE774" s="1268"/>
      <c r="JYF774" s="144"/>
      <c r="JYG774" s="1268"/>
      <c r="JYH774" s="144"/>
      <c r="JYI774" s="1268"/>
      <c r="JYJ774" s="144"/>
      <c r="JYK774" s="1268"/>
      <c r="JYL774" s="144"/>
      <c r="JYM774" s="1268"/>
      <c r="JYN774" s="144"/>
      <c r="JYO774" s="1268"/>
      <c r="JYP774" s="144"/>
      <c r="JYQ774" s="1268"/>
      <c r="JYR774" s="144"/>
      <c r="JYS774" s="1268"/>
      <c r="JYT774" s="144"/>
      <c r="JYU774" s="1268"/>
      <c r="JYV774" s="144"/>
      <c r="JYW774" s="1268"/>
      <c r="JYX774" s="144"/>
      <c r="JYY774" s="1268"/>
      <c r="JYZ774" s="144"/>
      <c r="JZA774" s="1268"/>
      <c r="JZB774" s="144"/>
      <c r="JZC774" s="1268"/>
      <c r="JZD774" s="144"/>
      <c r="JZE774" s="1268"/>
      <c r="JZF774" s="144"/>
      <c r="JZG774" s="1268"/>
      <c r="JZH774" s="144"/>
      <c r="JZI774" s="1268"/>
      <c r="JZJ774" s="144"/>
      <c r="JZK774" s="1268"/>
      <c r="JZL774" s="144"/>
      <c r="JZM774" s="1268"/>
      <c r="JZN774" s="144"/>
      <c r="JZO774" s="1268"/>
      <c r="JZP774" s="144"/>
      <c r="JZQ774" s="1268"/>
      <c r="JZR774" s="144"/>
      <c r="JZS774" s="1268"/>
      <c r="JZT774" s="144"/>
      <c r="JZU774" s="1268"/>
      <c r="JZV774" s="144"/>
      <c r="JZW774" s="1268"/>
      <c r="JZX774" s="144"/>
      <c r="JZY774" s="1268"/>
      <c r="JZZ774" s="144"/>
      <c r="KAA774" s="1268"/>
      <c r="KAB774" s="144"/>
      <c r="KAC774" s="1268"/>
      <c r="KAD774" s="144"/>
      <c r="KAE774" s="1268"/>
      <c r="KAF774" s="144"/>
      <c r="KAG774" s="1268"/>
      <c r="KAH774" s="144"/>
      <c r="KAI774" s="1268"/>
      <c r="KAJ774" s="144"/>
      <c r="KAK774" s="1268"/>
      <c r="KAL774" s="144"/>
      <c r="KAM774" s="1268"/>
      <c r="KAN774" s="144"/>
      <c r="KAO774" s="1268"/>
      <c r="KAP774" s="144"/>
      <c r="KAQ774" s="1268"/>
      <c r="KAR774" s="144"/>
      <c r="KAS774" s="1268"/>
      <c r="KAT774" s="144"/>
      <c r="KAU774" s="1268"/>
      <c r="KAV774" s="144"/>
      <c r="KAW774" s="1268"/>
      <c r="KAX774" s="144"/>
      <c r="KAY774" s="1268"/>
      <c r="KAZ774" s="144"/>
      <c r="KBA774" s="1268"/>
      <c r="KBB774" s="144"/>
      <c r="KBC774" s="1268"/>
      <c r="KBD774" s="144"/>
      <c r="KBE774" s="1268"/>
      <c r="KBF774" s="144"/>
      <c r="KBG774" s="1268"/>
      <c r="KBH774" s="144"/>
      <c r="KBI774" s="1268"/>
      <c r="KBJ774" s="144"/>
      <c r="KBK774" s="1268"/>
      <c r="KBL774" s="144"/>
      <c r="KBM774" s="1268"/>
      <c r="KBN774" s="144"/>
      <c r="KBO774" s="1268"/>
      <c r="KBP774" s="144"/>
      <c r="KBQ774" s="1268"/>
      <c r="KBR774" s="144"/>
      <c r="KBS774" s="1268"/>
      <c r="KBT774" s="144"/>
      <c r="KBU774" s="1268"/>
      <c r="KBV774" s="144"/>
      <c r="KBW774" s="1268"/>
      <c r="KBX774" s="144"/>
      <c r="KBY774" s="1268"/>
      <c r="KBZ774" s="144"/>
      <c r="KCA774" s="1268"/>
      <c r="KCB774" s="144"/>
      <c r="KCC774" s="1268"/>
      <c r="KCD774" s="144"/>
      <c r="KCE774" s="1268"/>
      <c r="KCF774" s="144"/>
      <c r="KCG774" s="1268"/>
      <c r="KCH774" s="144"/>
      <c r="KCI774" s="1268"/>
      <c r="KCJ774" s="144"/>
      <c r="KCK774" s="1268"/>
      <c r="KCL774" s="144"/>
      <c r="KCM774" s="1268"/>
      <c r="KCN774" s="144"/>
      <c r="KCO774" s="1268"/>
      <c r="KCP774" s="144"/>
      <c r="KCQ774" s="1268"/>
      <c r="KCR774" s="144"/>
      <c r="KCS774" s="1268"/>
      <c r="KCT774" s="144"/>
      <c r="KCU774" s="1268"/>
      <c r="KCV774" s="144"/>
      <c r="KCW774" s="1268"/>
      <c r="KCX774" s="144"/>
      <c r="KCY774" s="1268"/>
      <c r="KCZ774" s="144"/>
      <c r="KDA774" s="1268"/>
      <c r="KDB774" s="144"/>
      <c r="KDC774" s="1268"/>
      <c r="KDD774" s="144"/>
      <c r="KDE774" s="1268"/>
      <c r="KDF774" s="144"/>
      <c r="KDG774" s="1268"/>
      <c r="KDH774" s="144"/>
      <c r="KDI774" s="1268"/>
      <c r="KDJ774" s="144"/>
      <c r="KDK774" s="1268"/>
      <c r="KDL774" s="144"/>
      <c r="KDM774" s="1268"/>
      <c r="KDN774" s="144"/>
      <c r="KDO774" s="1268"/>
      <c r="KDP774" s="144"/>
      <c r="KDQ774" s="1268"/>
      <c r="KDR774" s="144"/>
      <c r="KDS774" s="1268"/>
      <c r="KDT774" s="144"/>
      <c r="KDU774" s="1268"/>
      <c r="KDV774" s="144"/>
      <c r="KDW774" s="1268"/>
      <c r="KDX774" s="144"/>
      <c r="KDY774" s="1268"/>
      <c r="KDZ774" s="144"/>
      <c r="KEA774" s="1268"/>
      <c r="KEB774" s="144"/>
      <c r="KEC774" s="1268"/>
      <c r="KED774" s="144"/>
      <c r="KEE774" s="1268"/>
      <c r="KEF774" s="144"/>
      <c r="KEG774" s="1268"/>
      <c r="KEH774" s="144"/>
      <c r="KEI774" s="1268"/>
      <c r="KEJ774" s="144"/>
      <c r="KEK774" s="1268"/>
      <c r="KEL774" s="144"/>
      <c r="KEM774" s="1268"/>
      <c r="KEN774" s="144"/>
      <c r="KEO774" s="1268"/>
      <c r="KEP774" s="144"/>
      <c r="KEQ774" s="1268"/>
      <c r="KER774" s="144"/>
      <c r="KES774" s="1268"/>
      <c r="KET774" s="144"/>
      <c r="KEU774" s="1268"/>
      <c r="KEV774" s="144"/>
      <c r="KEW774" s="1268"/>
      <c r="KEX774" s="144"/>
      <c r="KEY774" s="1268"/>
      <c r="KEZ774" s="144"/>
      <c r="KFA774" s="1268"/>
      <c r="KFB774" s="144"/>
      <c r="KFC774" s="1268"/>
      <c r="KFD774" s="144"/>
      <c r="KFE774" s="1268"/>
      <c r="KFF774" s="144"/>
      <c r="KFG774" s="1268"/>
      <c r="KFH774" s="144"/>
      <c r="KFI774" s="1268"/>
      <c r="KFJ774" s="144"/>
      <c r="KFK774" s="1268"/>
      <c r="KFL774" s="144"/>
      <c r="KFM774" s="1268"/>
      <c r="KFN774" s="144"/>
      <c r="KFO774" s="1268"/>
      <c r="KFP774" s="144"/>
      <c r="KFQ774" s="1268"/>
      <c r="KFR774" s="144"/>
      <c r="KFS774" s="1268"/>
      <c r="KFT774" s="144"/>
      <c r="KFU774" s="1268"/>
      <c r="KFV774" s="144"/>
      <c r="KFW774" s="1268"/>
      <c r="KFX774" s="144"/>
      <c r="KFY774" s="1268"/>
      <c r="KFZ774" s="144"/>
      <c r="KGA774" s="1268"/>
      <c r="KGB774" s="144"/>
      <c r="KGC774" s="1268"/>
      <c r="KGD774" s="144"/>
      <c r="KGE774" s="1268"/>
      <c r="KGF774" s="144"/>
      <c r="KGG774" s="1268"/>
      <c r="KGH774" s="144"/>
      <c r="KGI774" s="1268"/>
      <c r="KGJ774" s="144"/>
      <c r="KGK774" s="1268"/>
      <c r="KGL774" s="144"/>
      <c r="KGM774" s="1268"/>
      <c r="KGN774" s="144"/>
      <c r="KGO774" s="1268"/>
      <c r="KGP774" s="144"/>
      <c r="KGQ774" s="1268"/>
      <c r="KGR774" s="144"/>
      <c r="KGS774" s="1268"/>
      <c r="KGT774" s="144"/>
      <c r="KGU774" s="1268"/>
      <c r="KGV774" s="144"/>
      <c r="KGW774" s="1268"/>
      <c r="KGX774" s="144"/>
      <c r="KGY774" s="1268"/>
      <c r="KGZ774" s="144"/>
      <c r="KHA774" s="1268"/>
      <c r="KHB774" s="144"/>
      <c r="KHC774" s="1268"/>
      <c r="KHD774" s="144"/>
      <c r="KHE774" s="1268"/>
      <c r="KHF774" s="144"/>
      <c r="KHG774" s="1268"/>
      <c r="KHH774" s="144"/>
      <c r="KHI774" s="1268"/>
      <c r="KHJ774" s="144"/>
      <c r="KHK774" s="1268"/>
      <c r="KHL774" s="144"/>
      <c r="KHM774" s="1268"/>
      <c r="KHN774" s="144"/>
      <c r="KHO774" s="1268"/>
      <c r="KHP774" s="144"/>
      <c r="KHQ774" s="1268"/>
      <c r="KHR774" s="144"/>
      <c r="KHS774" s="1268"/>
      <c r="KHT774" s="144"/>
      <c r="KHU774" s="1268"/>
      <c r="KHV774" s="144"/>
      <c r="KHW774" s="1268"/>
      <c r="KHX774" s="144"/>
      <c r="KHY774" s="1268"/>
      <c r="KHZ774" s="144"/>
      <c r="KIA774" s="1268"/>
      <c r="KIB774" s="144"/>
      <c r="KIC774" s="1268"/>
      <c r="KID774" s="144"/>
      <c r="KIE774" s="1268"/>
      <c r="KIF774" s="144"/>
      <c r="KIG774" s="1268"/>
      <c r="KIH774" s="144"/>
      <c r="KII774" s="1268"/>
      <c r="KIJ774" s="144"/>
      <c r="KIK774" s="1268"/>
      <c r="KIL774" s="144"/>
      <c r="KIM774" s="1268"/>
      <c r="KIN774" s="144"/>
      <c r="KIO774" s="1268"/>
      <c r="KIP774" s="144"/>
      <c r="KIQ774" s="1268"/>
      <c r="KIR774" s="144"/>
      <c r="KIS774" s="1268"/>
      <c r="KIT774" s="144"/>
      <c r="KIU774" s="1268"/>
      <c r="KIV774" s="144"/>
      <c r="KIW774" s="1268"/>
      <c r="KIX774" s="144"/>
      <c r="KIY774" s="1268"/>
      <c r="KIZ774" s="144"/>
      <c r="KJA774" s="1268"/>
      <c r="KJB774" s="144"/>
      <c r="KJC774" s="1268"/>
      <c r="KJD774" s="144"/>
      <c r="KJE774" s="1268"/>
      <c r="KJF774" s="144"/>
      <c r="KJG774" s="1268"/>
      <c r="KJH774" s="144"/>
      <c r="KJI774" s="1268"/>
      <c r="KJJ774" s="144"/>
      <c r="KJK774" s="1268"/>
      <c r="KJL774" s="144"/>
      <c r="KJM774" s="1268"/>
      <c r="KJN774" s="144"/>
      <c r="KJO774" s="1268"/>
      <c r="KJP774" s="144"/>
      <c r="KJQ774" s="1268"/>
      <c r="KJR774" s="144"/>
      <c r="KJS774" s="1268"/>
      <c r="KJT774" s="144"/>
      <c r="KJU774" s="1268"/>
      <c r="KJV774" s="144"/>
      <c r="KJW774" s="1268"/>
      <c r="KJX774" s="144"/>
      <c r="KJY774" s="1268"/>
      <c r="KJZ774" s="144"/>
      <c r="KKA774" s="1268"/>
      <c r="KKB774" s="144"/>
      <c r="KKC774" s="1268"/>
      <c r="KKD774" s="144"/>
      <c r="KKE774" s="1268"/>
      <c r="KKF774" s="144"/>
      <c r="KKG774" s="1268"/>
      <c r="KKH774" s="144"/>
      <c r="KKI774" s="1268"/>
      <c r="KKJ774" s="144"/>
      <c r="KKK774" s="1268"/>
      <c r="KKL774" s="144"/>
      <c r="KKM774" s="1268"/>
      <c r="KKN774" s="144"/>
      <c r="KKO774" s="1268"/>
      <c r="KKP774" s="144"/>
      <c r="KKQ774" s="1268"/>
      <c r="KKR774" s="144"/>
      <c r="KKS774" s="1268"/>
      <c r="KKT774" s="144"/>
      <c r="KKU774" s="1268"/>
      <c r="KKV774" s="144"/>
      <c r="KKW774" s="1268"/>
      <c r="KKX774" s="144"/>
      <c r="KKY774" s="1268"/>
      <c r="KKZ774" s="144"/>
      <c r="KLA774" s="1268"/>
      <c r="KLB774" s="144"/>
      <c r="KLC774" s="1268"/>
      <c r="KLD774" s="144"/>
      <c r="KLE774" s="1268"/>
      <c r="KLF774" s="144"/>
      <c r="KLG774" s="1268"/>
      <c r="KLH774" s="144"/>
      <c r="KLI774" s="1268"/>
      <c r="KLJ774" s="144"/>
      <c r="KLK774" s="1268"/>
      <c r="KLL774" s="144"/>
      <c r="KLM774" s="1268"/>
      <c r="KLN774" s="144"/>
      <c r="KLO774" s="1268"/>
      <c r="KLP774" s="144"/>
      <c r="KLQ774" s="1268"/>
      <c r="KLR774" s="144"/>
      <c r="KLS774" s="1268"/>
      <c r="KLT774" s="144"/>
      <c r="KLU774" s="1268"/>
      <c r="KLV774" s="144"/>
      <c r="KLW774" s="1268"/>
      <c r="KLX774" s="144"/>
      <c r="KLY774" s="1268"/>
      <c r="KLZ774" s="144"/>
      <c r="KMA774" s="1268"/>
      <c r="KMB774" s="144"/>
      <c r="KMC774" s="1268"/>
      <c r="KMD774" s="144"/>
      <c r="KME774" s="1268"/>
      <c r="KMF774" s="144"/>
      <c r="KMG774" s="1268"/>
      <c r="KMH774" s="144"/>
      <c r="KMI774" s="1268"/>
      <c r="KMJ774" s="144"/>
      <c r="KMK774" s="1268"/>
      <c r="KML774" s="144"/>
      <c r="KMM774" s="1268"/>
      <c r="KMN774" s="144"/>
      <c r="KMO774" s="1268"/>
      <c r="KMP774" s="144"/>
      <c r="KMQ774" s="1268"/>
      <c r="KMR774" s="144"/>
      <c r="KMS774" s="1268"/>
      <c r="KMT774" s="144"/>
      <c r="KMU774" s="1268"/>
      <c r="KMV774" s="144"/>
      <c r="KMW774" s="1268"/>
      <c r="KMX774" s="144"/>
      <c r="KMY774" s="1268"/>
      <c r="KMZ774" s="144"/>
      <c r="KNA774" s="1268"/>
      <c r="KNB774" s="144"/>
      <c r="KNC774" s="1268"/>
      <c r="KND774" s="144"/>
      <c r="KNE774" s="1268"/>
      <c r="KNF774" s="144"/>
      <c r="KNG774" s="1268"/>
      <c r="KNH774" s="144"/>
      <c r="KNI774" s="1268"/>
      <c r="KNJ774" s="144"/>
      <c r="KNK774" s="1268"/>
      <c r="KNL774" s="144"/>
      <c r="KNM774" s="1268"/>
      <c r="KNN774" s="144"/>
      <c r="KNO774" s="1268"/>
      <c r="KNP774" s="144"/>
      <c r="KNQ774" s="1268"/>
      <c r="KNR774" s="144"/>
      <c r="KNS774" s="1268"/>
      <c r="KNT774" s="144"/>
      <c r="KNU774" s="1268"/>
      <c r="KNV774" s="144"/>
      <c r="KNW774" s="1268"/>
      <c r="KNX774" s="144"/>
      <c r="KNY774" s="1268"/>
      <c r="KNZ774" s="144"/>
      <c r="KOA774" s="1268"/>
      <c r="KOB774" s="144"/>
      <c r="KOC774" s="1268"/>
      <c r="KOD774" s="144"/>
      <c r="KOE774" s="1268"/>
      <c r="KOF774" s="144"/>
      <c r="KOG774" s="1268"/>
      <c r="KOH774" s="144"/>
      <c r="KOI774" s="1268"/>
      <c r="KOJ774" s="144"/>
      <c r="KOK774" s="1268"/>
      <c r="KOL774" s="144"/>
      <c r="KOM774" s="1268"/>
      <c r="KON774" s="144"/>
      <c r="KOO774" s="1268"/>
      <c r="KOP774" s="144"/>
      <c r="KOQ774" s="1268"/>
      <c r="KOR774" s="144"/>
      <c r="KOS774" s="1268"/>
      <c r="KOT774" s="144"/>
      <c r="KOU774" s="1268"/>
      <c r="KOV774" s="144"/>
      <c r="KOW774" s="1268"/>
      <c r="KOX774" s="144"/>
      <c r="KOY774" s="1268"/>
      <c r="KOZ774" s="144"/>
      <c r="KPA774" s="1268"/>
      <c r="KPB774" s="144"/>
      <c r="KPC774" s="1268"/>
      <c r="KPD774" s="144"/>
      <c r="KPE774" s="1268"/>
      <c r="KPF774" s="144"/>
      <c r="KPG774" s="1268"/>
      <c r="KPH774" s="144"/>
      <c r="KPI774" s="1268"/>
      <c r="KPJ774" s="144"/>
      <c r="KPK774" s="1268"/>
      <c r="KPL774" s="144"/>
      <c r="KPM774" s="1268"/>
      <c r="KPN774" s="144"/>
      <c r="KPO774" s="1268"/>
      <c r="KPP774" s="144"/>
      <c r="KPQ774" s="1268"/>
      <c r="KPR774" s="144"/>
      <c r="KPS774" s="1268"/>
      <c r="KPT774" s="144"/>
      <c r="KPU774" s="1268"/>
      <c r="KPV774" s="144"/>
      <c r="KPW774" s="1268"/>
      <c r="KPX774" s="144"/>
      <c r="KPY774" s="1268"/>
      <c r="KPZ774" s="144"/>
      <c r="KQA774" s="1268"/>
      <c r="KQB774" s="144"/>
      <c r="KQC774" s="1268"/>
      <c r="KQD774" s="144"/>
      <c r="KQE774" s="1268"/>
      <c r="KQF774" s="144"/>
      <c r="KQG774" s="1268"/>
      <c r="KQH774" s="144"/>
      <c r="KQI774" s="1268"/>
      <c r="KQJ774" s="144"/>
      <c r="KQK774" s="1268"/>
      <c r="KQL774" s="144"/>
      <c r="KQM774" s="1268"/>
      <c r="KQN774" s="144"/>
      <c r="KQO774" s="1268"/>
      <c r="KQP774" s="144"/>
      <c r="KQQ774" s="1268"/>
      <c r="KQR774" s="144"/>
      <c r="KQS774" s="1268"/>
      <c r="KQT774" s="144"/>
      <c r="KQU774" s="1268"/>
      <c r="KQV774" s="144"/>
      <c r="KQW774" s="1268"/>
      <c r="KQX774" s="144"/>
      <c r="KQY774" s="1268"/>
      <c r="KQZ774" s="144"/>
      <c r="KRA774" s="1268"/>
      <c r="KRB774" s="144"/>
      <c r="KRC774" s="1268"/>
      <c r="KRD774" s="144"/>
      <c r="KRE774" s="1268"/>
      <c r="KRF774" s="144"/>
      <c r="KRG774" s="1268"/>
      <c r="KRH774" s="144"/>
      <c r="KRI774" s="1268"/>
      <c r="KRJ774" s="144"/>
      <c r="KRK774" s="1268"/>
      <c r="KRL774" s="144"/>
      <c r="KRM774" s="1268"/>
      <c r="KRN774" s="144"/>
      <c r="KRO774" s="1268"/>
      <c r="KRP774" s="144"/>
      <c r="KRQ774" s="1268"/>
      <c r="KRR774" s="144"/>
      <c r="KRS774" s="1268"/>
      <c r="KRT774" s="144"/>
      <c r="KRU774" s="1268"/>
      <c r="KRV774" s="144"/>
      <c r="KRW774" s="1268"/>
      <c r="KRX774" s="144"/>
      <c r="KRY774" s="1268"/>
      <c r="KRZ774" s="144"/>
      <c r="KSA774" s="1268"/>
      <c r="KSB774" s="144"/>
      <c r="KSC774" s="1268"/>
      <c r="KSD774" s="144"/>
      <c r="KSE774" s="1268"/>
      <c r="KSF774" s="144"/>
      <c r="KSG774" s="1268"/>
      <c r="KSH774" s="144"/>
      <c r="KSI774" s="1268"/>
      <c r="KSJ774" s="144"/>
      <c r="KSK774" s="1268"/>
      <c r="KSL774" s="144"/>
      <c r="KSM774" s="1268"/>
      <c r="KSN774" s="144"/>
      <c r="KSO774" s="1268"/>
      <c r="KSP774" s="144"/>
      <c r="KSQ774" s="1268"/>
      <c r="KSR774" s="144"/>
      <c r="KSS774" s="1268"/>
      <c r="KST774" s="144"/>
      <c r="KSU774" s="1268"/>
      <c r="KSV774" s="144"/>
      <c r="KSW774" s="1268"/>
      <c r="KSX774" s="144"/>
      <c r="KSY774" s="1268"/>
      <c r="KSZ774" s="144"/>
      <c r="KTA774" s="1268"/>
      <c r="KTB774" s="144"/>
      <c r="KTC774" s="1268"/>
      <c r="KTD774" s="144"/>
      <c r="KTE774" s="1268"/>
      <c r="KTF774" s="144"/>
      <c r="KTG774" s="1268"/>
      <c r="KTH774" s="144"/>
      <c r="KTI774" s="1268"/>
      <c r="KTJ774" s="144"/>
      <c r="KTK774" s="1268"/>
      <c r="KTL774" s="144"/>
      <c r="KTM774" s="1268"/>
      <c r="KTN774" s="144"/>
      <c r="KTO774" s="1268"/>
      <c r="KTP774" s="144"/>
      <c r="KTQ774" s="1268"/>
      <c r="KTR774" s="144"/>
      <c r="KTS774" s="1268"/>
      <c r="KTT774" s="144"/>
      <c r="KTU774" s="1268"/>
      <c r="KTV774" s="144"/>
      <c r="KTW774" s="1268"/>
      <c r="KTX774" s="144"/>
      <c r="KTY774" s="1268"/>
      <c r="KTZ774" s="144"/>
      <c r="KUA774" s="1268"/>
      <c r="KUB774" s="144"/>
      <c r="KUC774" s="1268"/>
      <c r="KUD774" s="144"/>
      <c r="KUE774" s="1268"/>
      <c r="KUF774" s="144"/>
      <c r="KUG774" s="1268"/>
      <c r="KUH774" s="144"/>
      <c r="KUI774" s="1268"/>
      <c r="KUJ774" s="144"/>
      <c r="KUK774" s="1268"/>
      <c r="KUL774" s="144"/>
      <c r="KUM774" s="1268"/>
      <c r="KUN774" s="144"/>
      <c r="KUO774" s="1268"/>
      <c r="KUP774" s="144"/>
      <c r="KUQ774" s="1268"/>
      <c r="KUR774" s="144"/>
      <c r="KUS774" s="1268"/>
      <c r="KUT774" s="144"/>
      <c r="KUU774" s="1268"/>
      <c r="KUV774" s="144"/>
      <c r="KUW774" s="1268"/>
      <c r="KUX774" s="144"/>
      <c r="KUY774" s="1268"/>
      <c r="KUZ774" s="144"/>
      <c r="KVA774" s="1268"/>
      <c r="KVB774" s="144"/>
      <c r="KVC774" s="1268"/>
      <c r="KVD774" s="144"/>
      <c r="KVE774" s="1268"/>
      <c r="KVF774" s="144"/>
      <c r="KVG774" s="1268"/>
      <c r="KVH774" s="144"/>
      <c r="KVI774" s="1268"/>
      <c r="KVJ774" s="144"/>
      <c r="KVK774" s="1268"/>
      <c r="KVL774" s="144"/>
      <c r="KVM774" s="1268"/>
      <c r="KVN774" s="144"/>
      <c r="KVO774" s="1268"/>
      <c r="KVP774" s="144"/>
      <c r="KVQ774" s="1268"/>
      <c r="KVR774" s="144"/>
      <c r="KVS774" s="1268"/>
      <c r="KVT774" s="144"/>
      <c r="KVU774" s="1268"/>
      <c r="KVV774" s="144"/>
      <c r="KVW774" s="1268"/>
      <c r="KVX774" s="144"/>
      <c r="KVY774" s="1268"/>
      <c r="KVZ774" s="144"/>
      <c r="KWA774" s="1268"/>
      <c r="KWB774" s="144"/>
      <c r="KWC774" s="1268"/>
      <c r="KWD774" s="144"/>
      <c r="KWE774" s="1268"/>
      <c r="KWF774" s="144"/>
      <c r="KWG774" s="1268"/>
      <c r="KWH774" s="144"/>
      <c r="KWI774" s="1268"/>
      <c r="KWJ774" s="144"/>
      <c r="KWK774" s="1268"/>
      <c r="KWL774" s="144"/>
      <c r="KWM774" s="1268"/>
      <c r="KWN774" s="144"/>
      <c r="KWO774" s="1268"/>
      <c r="KWP774" s="144"/>
      <c r="KWQ774" s="1268"/>
      <c r="KWR774" s="144"/>
      <c r="KWS774" s="1268"/>
      <c r="KWT774" s="144"/>
      <c r="KWU774" s="1268"/>
      <c r="KWV774" s="144"/>
      <c r="KWW774" s="1268"/>
      <c r="KWX774" s="144"/>
      <c r="KWY774" s="1268"/>
      <c r="KWZ774" s="144"/>
      <c r="KXA774" s="1268"/>
      <c r="KXB774" s="144"/>
      <c r="KXC774" s="1268"/>
      <c r="KXD774" s="144"/>
      <c r="KXE774" s="1268"/>
      <c r="KXF774" s="144"/>
      <c r="KXG774" s="1268"/>
      <c r="KXH774" s="144"/>
      <c r="KXI774" s="1268"/>
      <c r="KXJ774" s="144"/>
      <c r="KXK774" s="1268"/>
      <c r="KXL774" s="144"/>
      <c r="KXM774" s="1268"/>
      <c r="KXN774" s="144"/>
      <c r="KXO774" s="1268"/>
      <c r="KXP774" s="144"/>
      <c r="KXQ774" s="1268"/>
      <c r="KXR774" s="144"/>
      <c r="KXS774" s="1268"/>
      <c r="KXT774" s="144"/>
      <c r="KXU774" s="1268"/>
      <c r="KXV774" s="144"/>
      <c r="KXW774" s="1268"/>
      <c r="KXX774" s="144"/>
      <c r="KXY774" s="1268"/>
      <c r="KXZ774" s="144"/>
      <c r="KYA774" s="1268"/>
      <c r="KYB774" s="144"/>
      <c r="KYC774" s="1268"/>
      <c r="KYD774" s="144"/>
      <c r="KYE774" s="1268"/>
      <c r="KYF774" s="144"/>
      <c r="KYG774" s="1268"/>
      <c r="KYH774" s="144"/>
      <c r="KYI774" s="1268"/>
      <c r="KYJ774" s="144"/>
      <c r="KYK774" s="1268"/>
      <c r="KYL774" s="144"/>
      <c r="KYM774" s="1268"/>
      <c r="KYN774" s="144"/>
      <c r="KYO774" s="1268"/>
      <c r="KYP774" s="144"/>
      <c r="KYQ774" s="1268"/>
      <c r="KYR774" s="144"/>
      <c r="KYS774" s="1268"/>
      <c r="KYT774" s="144"/>
      <c r="KYU774" s="1268"/>
      <c r="KYV774" s="144"/>
      <c r="KYW774" s="1268"/>
      <c r="KYX774" s="144"/>
      <c r="KYY774" s="1268"/>
      <c r="KYZ774" s="144"/>
      <c r="KZA774" s="1268"/>
      <c r="KZB774" s="144"/>
      <c r="KZC774" s="1268"/>
      <c r="KZD774" s="144"/>
      <c r="KZE774" s="1268"/>
      <c r="KZF774" s="144"/>
      <c r="KZG774" s="1268"/>
      <c r="KZH774" s="144"/>
      <c r="KZI774" s="1268"/>
      <c r="KZJ774" s="144"/>
      <c r="KZK774" s="1268"/>
      <c r="KZL774" s="144"/>
      <c r="KZM774" s="1268"/>
      <c r="KZN774" s="144"/>
      <c r="KZO774" s="1268"/>
      <c r="KZP774" s="144"/>
      <c r="KZQ774" s="1268"/>
      <c r="KZR774" s="144"/>
      <c r="KZS774" s="1268"/>
      <c r="KZT774" s="144"/>
      <c r="KZU774" s="1268"/>
      <c r="KZV774" s="144"/>
      <c r="KZW774" s="1268"/>
      <c r="KZX774" s="144"/>
      <c r="KZY774" s="1268"/>
      <c r="KZZ774" s="144"/>
      <c r="LAA774" s="1268"/>
      <c r="LAB774" s="144"/>
      <c r="LAC774" s="1268"/>
      <c r="LAD774" s="144"/>
      <c r="LAE774" s="1268"/>
      <c r="LAF774" s="144"/>
      <c r="LAG774" s="1268"/>
      <c r="LAH774" s="144"/>
      <c r="LAI774" s="1268"/>
      <c r="LAJ774" s="144"/>
      <c r="LAK774" s="1268"/>
      <c r="LAL774" s="144"/>
      <c r="LAM774" s="1268"/>
      <c r="LAN774" s="144"/>
      <c r="LAO774" s="1268"/>
      <c r="LAP774" s="144"/>
      <c r="LAQ774" s="1268"/>
      <c r="LAR774" s="144"/>
      <c r="LAS774" s="1268"/>
      <c r="LAT774" s="144"/>
      <c r="LAU774" s="1268"/>
      <c r="LAV774" s="144"/>
      <c r="LAW774" s="1268"/>
      <c r="LAX774" s="144"/>
      <c r="LAY774" s="1268"/>
      <c r="LAZ774" s="144"/>
      <c r="LBA774" s="1268"/>
      <c r="LBB774" s="144"/>
      <c r="LBC774" s="1268"/>
      <c r="LBD774" s="144"/>
      <c r="LBE774" s="1268"/>
      <c r="LBF774" s="144"/>
      <c r="LBG774" s="1268"/>
      <c r="LBH774" s="144"/>
      <c r="LBI774" s="1268"/>
      <c r="LBJ774" s="144"/>
      <c r="LBK774" s="1268"/>
      <c r="LBL774" s="144"/>
      <c r="LBM774" s="1268"/>
      <c r="LBN774" s="144"/>
      <c r="LBO774" s="1268"/>
      <c r="LBP774" s="144"/>
      <c r="LBQ774" s="1268"/>
      <c r="LBR774" s="144"/>
      <c r="LBS774" s="1268"/>
      <c r="LBT774" s="144"/>
      <c r="LBU774" s="1268"/>
      <c r="LBV774" s="144"/>
      <c r="LBW774" s="1268"/>
      <c r="LBX774" s="144"/>
      <c r="LBY774" s="1268"/>
      <c r="LBZ774" s="144"/>
      <c r="LCA774" s="1268"/>
      <c r="LCB774" s="144"/>
      <c r="LCC774" s="1268"/>
      <c r="LCD774" s="144"/>
      <c r="LCE774" s="1268"/>
      <c r="LCF774" s="144"/>
      <c r="LCG774" s="1268"/>
      <c r="LCH774" s="144"/>
      <c r="LCI774" s="1268"/>
      <c r="LCJ774" s="144"/>
      <c r="LCK774" s="1268"/>
      <c r="LCL774" s="144"/>
      <c r="LCM774" s="1268"/>
      <c r="LCN774" s="144"/>
      <c r="LCO774" s="1268"/>
      <c r="LCP774" s="144"/>
      <c r="LCQ774" s="1268"/>
      <c r="LCR774" s="144"/>
      <c r="LCS774" s="1268"/>
      <c r="LCT774" s="144"/>
      <c r="LCU774" s="1268"/>
      <c r="LCV774" s="144"/>
      <c r="LCW774" s="1268"/>
      <c r="LCX774" s="144"/>
      <c r="LCY774" s="1268"/>
      <c r="LCZ774" s="144"/>
      <c r="LDA774" s="1268"/>
      <c r="LDB774" s="144"/>
      <c r="LDC774" s="1268"/>
      <c r="LDD774" s="144"/>
      <c r="LDE774" s="1268"/>
      <c r="LDF774" s="144"/>
      <c r="LDG774" s="1268"/>
      <c r="LDH774" s="144"/>
      <c r="LDI774" s="1268"/>
      <c r="LDJ774" s="144"/>
      <c r="LDK774" s="1268"/>
      <c r="LDL774" s="144"/>
      <c r="LDM774" s="1268"/>
      <c r="LDN774" s="144"/>
      <c r="LDO774" s="1268"/>
      <c r="LDP774" s="144"/>
      <c r="LDQ774" s="1268"/>
      <c r="LDR774" s="144"/>
      <c r="LDS774" s="1268"/>
      <c r="LDT774" s="144"/>
      <c r="LDU774" s="1268"/>
      <c r="LDV774" s="144"/>
      <c r="LDW774" s="1268"/>
      <c r="LDX774" s="144"/>
      <c r="LDY774" s="1268"/>
      <c r="LDZ774" s="144"/>
      <c r="LEA774" s="1268"/>
      <c r="LEB774" s="144"/>
      <c r="LEC774" s="1268"/>
      <c r="LED774" s="144"/>
      <c r="LEE774" s="1268"/>
      <c r="LEF774" s="144"/>
      <c r="LEG774" s="1268"/>
      <c r="LEH774" s="144"/>
      <c r="LEI774" s="1268"/>
      <c r="LEJ774" s="144"/>
      <c r="LEK774" s="1268"/>
      <c r="LEL774" s="144"/>
      <c r="LEM774" s="1268"/>
      <c r="LEN774" s="144"/>
      <c r="LEO774" s="1268"/>
      <c r="LEP774" s="144"/>
      <c r="LEQ774" s="1268"/>
      <c r="LER774" s="144"/>
      <c r="LES774" s="1268"/>
      <c r="LET774" s="144"/>
      <c r="LEU774" s="1268"/>
      <c r="LEV774" s="144"/>
      <c r="LEW774" s="1268"/>
      <c r="LEX774" s="144"/>
      <c r="LEY774" s="1268"/>
      <c r="LEZ774" s="144"/>
      <c r="LFA774" s="1268"/>
      <c r="LFB774" s="144"/>
      <c r="LFC774" s="1268"/>
      <c r="LFD774" s="144"/>
      <c r="LFE774" s="1268"/>
      <c r="LFF774" s="144"/>
      <c r="LFG774" s="1268"/>
      <c r="LFH774" s="144"/>
      <c r="LFI774" s="1268"/>
      <c r="LFJ774" s="144"/>
      <c r="LFK774" s="1268"/>
      <c r="LFL774" s="144"/>
      <c r="LFM774" s="1268"/>
      <c r="LFN774" s="144"/>
      <c r="LFO774" s="1268"/>
      <c r="LFP774" s="144"/>
      <c r="LFQ774" s="1268"/>
      <c r="LFR774" s="144"/>
      <c r="LFS774" s="1268"/>
      <c r="LFT774" s="144"/>
      <c r="LFU774" s="1268"/>
      <c r="LFV774" s="144"/>
      <c r="LFW774" s="1268"/>
      <c r="LFX774" s="144"/>
      <c r="LFY774" s="1268"/>
      <c r="LFZ774" s="144"/>
      <c r="LGA774" s="1268"/>
      <c r="LGB774" s="144"/>
      <c r="LGC774" s="1268"/>
      <c r="LGD774" s="144"/>
      <c r="LGE774" s="1268"/>
      <c r="LGF774" s="144"/>
      <c r="LGG774" s="1268"/>
      <c r="LGH774" s="144"/>
      <c r="LGI774" s="1268"/>
      <c r="LGJ774" s="144"/>
      <c r="LGK774" s="1268"/>
      <c r="LGL774" s="144"/>
      <c r="LGM774" s="1268"/>
      <c r="LGN774" s="144"/>
      <c r="LGO774" s="1268"/>
      <c r="LGP774" s="144"/>
      <c r="LGQ774" s="1268"/>
      <c r="LGR774" s="144"/>
      <c r="LGS774" s="1268"/>
      <c r="LGT774" s="144"/>
      <c r="LGU774" s="1268"/>
      <c r="LGV774" s="144"/>
      <c r="LGW774" s="1268"/>
      <c r="LGX774" s="144"/>
      <c r="LGY774" s="1268"/>
      <c r="LGZ774" s="144"/>
      <c r="LHA774" s="1268"/>
      <c r="LHB774" s="144"/>
      <c r="LHC774" s="1268"/>
      <c r="LHD774" s="144"/>
      <c r="LHE774" s="1268"/>
      <c r="LHF774" s="144"/>
      <c r="LHG774" s="1268"/>
      <c r="LHH774" s="144"/>
      <c r="LHI774" s="1268"/>
      <c r="LHJ774" s="144"/>
      <c r="LHK774" s="1268"/>
      <c r="LHL774" s="144"/>
      <c r="LHM774" s="1268"/>
      <c r="LHN774" s="144"/>
      <c r="LHO774" s="1268"/>
      <c r="LHP774" s="144"/>
      <c r="LHQ774" s="1268"/>
      <c r="LHR774" s="144"/>
      <c r="LHS774" s="1268"/>
      <c r="LHT774" s="144"/>
      <c r="LHU774" s="1268"/>
      <c r="LHV774" s="144"/>
      <c r="LHW774" s="1268"/>
      <c r="LHX774" s="144"/>
      <c r="LHY774" s="1268"/>
      <c r="LHZ774" s="144"/>
      <c r="LIA774" s="1268"/>
      <c r="LIB774" s="144"/>
      <c r="LIC774" s="1268"/>
      <c r="LID774" s="144"/>
      <c r="LIE774" s="1268"/>
      <c r="LIF774" s="144"/>
      <c r="LIG774" s="1268"/>
      <c r="LIH774" s="144"/>
      <c r="LII774" s="1268"/>
      <c r="LIJ774" s="144"/>
      <c r="LIK774" s="1268"/>
      <c r="LIL774" s="144"/>
      <c r="LIM774" s="1268"/>
      <c r="LIN774" s="144"/>
      <c r="LIO774" s="1268"/>
      <c r="LIP774" s="144"/>
      <c r="LIQ774" s="1268"/>
      <c r="LIR774" s="144"/>
      <c r="LIS774" s="1268"/>
      <c r="LIT774" s="144"/>
      <c r="LIU774" s="1268"/>
      <c r="LIV774" s="144"/>
      <c r="LIW774" s="1268"/>
      <c r="LIX774" s="144"/>
      <c r="LIY774" s="1268"/>
      <c r="LIZ774" s="144"/>
      <c r="LJA774" s="1268"/>
      <c r="LJB774" s="144"/>
      <c r="LJC774" s="1268"/>
      <c r="LJD774" s="144"/>
      <c r="LJE774" s="1268"/>
      <c r="LJF774" s="144"/>
      <c r="LJG774" s="1268"/>
      <c r="LJH774" s="144"/>
      <c r="LJI774" s="1268"/>
      <c r="LJJ774" s="144"/>
      <c r="LJK774" s="1268"/>
      <c r="LJL774" s="144"/>
      <c r="LJM774" s="1268"/>
      <c r="LJN774" s="144"/>
      <c r="LJO774" s="1268"/>
      <c r="LJP774" s="144"/>
      <c r="LJQ774" s="1268"/>
      <c r="LJR774" s="144"/>
      <c r="LJS774" s="1268"/>
      <c r="LJT774" s="144"/>
      <c r="LJU774" s="1268"/>
      <c r="LJV774" s="144"/>
      <c r="LJW774" s="1268"/>
      <c r="LJX774" s="144"/>
      <c r="LJY774" s="1268"/>
      <c r="LJZ774" s="144"/>
      <c r="LKA774" s="1268"/>
      <c r="LKB774" s="144"/>
      <c r="LKC774" s="1268"/>
      <c r="LKD774" s="144"/>
      <c r="LKE774" s="1268"/>
      <c r="LKF774" s="144"/>
      <c r="LKG774" s="1268"/>
      <c r="LKH774" s="144"/>
      <c r="LKI774" s="1268"/>
      <c r="LKJ774" s="144"/>
      <c r="LKK774" s="1268"/>
      <c r="LKL774" s="144"/>
      <c r="LKM774" s="1268"/>
      <c r="LKN774" s="144"/>
      <c r="LKO774" s="1268"/>
      <c r="LKP774" s="144"/>
      <c r="LKQ774" s="1268"/>
      <c r="LKR774" s="144"/>
      <c r="LKS774" s="1268"/>
      <c r="LKT774" s="144"/>
      <c r="LKU774" s="1268"/>
      <c r="LKV774" s="144"/>
      <c r="LKW774" s="1268"/>
      <c r="LKX774" s="144"/>
      <c r="LKY774" s="1268"/>
      <c r="LKZ774" s="144"/>
      <c r="LLA774" s="1268"/>
      <c r="LLB774" s="144"/>
      <c r="LLC774" s="1268"/>
      <c r="LLD774" s="144"/>
      <c r="LLE774" s="1268"/>
      <c r="LLF774" s="144"/>
      <c r="LLG774" s="1268"/>
      <c r="LLH774" s="144"/>
      <c r="LLI774" s="1268"/>
      <c r="LLJ774" s="144"/>
      <c r="LLK774" s="1268"/>
      <c r="LLL774" s="144"/>
      <c r="LLM774" s="1268"/>
      <c r="LLN774" s="144"/>
      <c r="LLO774" s="1268"/>
      <c r="LLP774" s="144"/>
      <c r="LLQ774" s="1268"/>
      <c r="LLR774" s="144"/>
      <c r="LLS774" s="1268"/>
      <c r="LLT774" s="144"/>
      <c r="LLU774" s="1268"/>
      <c r="LLV774" s="144"/>
      <c r="LLW774" s="1268"/>
      <c r="LLX774" s="144"/>
      <c r="LLY774" s="1268"/>
      <c r="LLZ774" s="144"/>
      <c r="LMA774" s="1268"/>
      <c r="LMB774" s="144"/>
      <c r="LMC774" s="1268"/>
      <c r="LMD774" s="144"/>
      <c r="LME774" s="1268"/>
      <c r="LMF774" s="144"/>
      <c r="LMG774" s="1268"/>
      <c r="LMH774" s="144"/>
      <c r="LMI774" s="1268"/>
      <c r="LMJ774" s="144"/>
      <c r="LMK774" s="1268"/>
      <c r="LML774" s="144"/>
      <c r="LMM774" s="1268"/>
      <c r="LMN774" s="144"/>
      <c r="LMO774" s="1268"/>
      <c r="LMP774" s="144"/>
      <c r="LMQ774" s="1268"/>
      <c r="LMR774" s="144"/>
      <c r="LMS774" s="1268"/>
      <c r="LMT774" s="144"/>
      <c r="LMU774" s="1268"/>
      <c r="LMV774" s="144"/>
      <c r="LMW774" s="1268"/>
      <c r="LMX774" s="144"/>
      <c r="LMY774" s="1268"/>
      <c r="LMZ774" s="144"/>
      <c r="LNA774" s="1268"/>
      <c r="LNB774" s="144"/>
      <c r="LNC774" s="1268"/>
      <c r="LND774" s="144"/>
      <c r="LNE774" s="1268"/>
      <c r="LNF774" s="144"/>
      <c r="LNG774" s="1268"/>
      <c r="LNH774" s="144"/>
      <c r="LNI774" s="1268"/>
      <c r="LNJ774" s="144"/>
      <c r="LNK774" s="1268"/>
      <c r="LNL774" s="144"/>
      <c r="LNM774" s="1268"/>
      <c r="LNN774" s="144"/>
      <c r="LNO774" s="1268"/>
      <c r="LNP774" s="144"/>
      <c r="LNQ774" s="1268"/>
      <c r="LNR774" s="144"/>
      <c r="LNS774" s="1268"/>
      <c r="LNT774" s="144"/>
      <c r="LNU774" s="1268"/>
      <c r="LNV774" s="144"/>
      <c r="LNW774" s="1268"/>
      <c r="LNX774" s="144"/>
      <c r="LNY774" s="1268"/>
      <c r="LNZ774" s="144"/>
      <c r="LOA774" s="1268"/>
      <c r="LOB774" s="144"/>
      <c r="LOC774" s="1268"/>
      <c r="LOD774" s="144"/>
      <c r="LOE774" s="1268"/>
      <c r="LOF774" s="144"/>
      <c r="LOG774" s="1268"/>
      <c r="LOH774" s="144"/>
      <c r="LOI774" s="1268"/>
      <c r="LOJ774" s="144"/>
      <c r="LOK774" s="1268"/>
      <c r="LOL774" s="144"/>
      <c r="LOM774" s="1268"/>
      <c r="LON774" s="144"/>
      <c r="LOO774" s="1268"/>
      <c r="LOP774" s="144"/>
      <c r="LOQ774" s="1268"/>
      <c r="LOR774" s="144"/>
      <c r="LOS774" s="1268"/>
      <c r="LOT774" s="144"/>
      <c r="LOU774" s="1268"/>
      <c r="LOV774" s="144"/>
      <c r="LOW774" s="1268"/>
      <c r="LOX774" s="144"/>
      <c r="LOY774" s="1268"/>
      <c r="LOZ774" s="144"/>
      <c r="LPA774" s="1268"/>
      <c r="LPB774" s="144"/>
      <c r="LPC774" s="1268"/>
      <c r="LPD774" s="144"/>
      <c r="LPE774" s="1268"/>
      <c r="LPF774" s="144"/>
      <c r="LPG774" s="1268"/>
      <c r="LPH774" s="144"/>
      <c r="LPI774" s="1268"/>
      <c r="LPJ774" s="144"/>
      <c r="LPK774" s="1268"/>
      <c r="LPL774" s="144"/>
      <c r="LPM774" s="1268"/>
      <c r="LPN774" s="144"/>
      <c r="LPO774" s="1268"/>
      <c r="LPP774" s="144"/>
      <c r="LPQ774" s="1268"/>
      <c r="LPR774" s="144"/>
      <c r="LPS774" s="1268"/>
      <c r="LPT774" s="144"/>
      <c r="LPU774" s="1268"/>
      <c r="LPV774" s="144"/>
      <c r="LPW774" s="1268"/>
      <c r="LPX774" s="144"/>
      <c r="LPY774" s="1268"/>
      <c r="LPZ774" s="144"/>
      <c r="LQA774" s="1268"/>
      <c r="LQB774" s="144"/>
      <c r="LQC774" s="1268"/>
      <c r="LQD774" s="144"/>
      <c r="LQE774" s="1268"/>
      <c r="LQF774" s="144"/>
      <c r="LQG774" s="1268"/>
      <c r="LQH774" s="144"/>
      <c r="LQI774" s="1268"/>
      <c r="LQJ774" s="144"/>
      <c r="LQK774" s="1268"/>
      <c r="LQL774" s="144"/>
      <c r="LQM774" s="1268"/>
      <c r="LQN774" s="144"/>
      <c r="LQO774" s="1268"/>
      <c r="LQP774" s="144"/>
      <c r="LQQ774" s="1268"/>
      <c r="LQR774" s="144"/>
      <c r="LQS774" s="1268"/>
      <c r="LQT774" s="144"/>
      <c r="LQU774" s="1268"/>
      <c r="LQV774" s="144"/>
      <c r="LQW774" s="1268"/>
      <c r="LQX774" s="144"/>
      <c r="LQY774" s="1268"/>
      <c r="LQZ774" s="144"/>
      <c r="LRA774" s="1268"/>
      <c r="LRB774" s="144"/>
      <c r="LRC774" s="1268"/>
      <c r="LRD774" s="144"/>
      <c r="LRE774" s="1268"/>
      <c r="LRF774" s="144"/>
      <c r="LRG774" s="1268"/>
      <c r="LRH774" s="144"/>
      <c r="LRI774" s="1268"/>
      <c r="LRJ774" s="144"/>
      <c r="LRK774" s="1268"/>
      <c r="LRL774" s="144"/>
      <c r="LRM774" s="1268"/>
      <c r="LRN774" s="144"/>
      <c r="LRO774" s="1268"/>
      <c r="LRP774" s="144"/>
      <c r="LRQ774" s="1268"/>
      <c r="LRR774" s="144"/>
      <c r="LRS774" s="1268"/>
      <c r="LRT774" s="144"/>
      <c r="LRU774" s="1268"/>
      <c r="LRV774" s="144"/>
      <c r="LRW774" s="1268"/>
      <c r="LRX774" s="144"/>
      <c r="LRY774" s="1268"/>
      <c r="LRZ774" s="144"/>
      <c r="LSA774" s="1268"/>
      <c r="LSB774" s="144"/>
      <c r="LSC774" s="1268"/>
      <c r="LSD774" s="144"/>
      <c r="LSE774" s="1268"/>
      <c r="LSF774" s="144"/>
      <c r="LSG774" s="1268"/>
      <c r="LSH774" s="144"/>
      <c r="LSI774" s="1268"/>
      <c r="LSJ774" s="144"/>
      <c r="LSK774" s="1268"/>
      <c r="LSL774" s="144"/>
      <c r="LSM774" s="1268"/>
      <c r="LSN774" s="144"/>
      <c r="LSO774" s="1268"/>
      <c r="LSP774" s="144"/>
      <c r="LSQ774" s="1268"/>
      <c r="LSR774" s="144"/>
      <c r="LSS774" s="1268"/>
      <c r="LST774" s="144"/>
      <c r="LSU774" s="1268"/>
      <c r="LSV774" s="144"/>
      <c r="LSW774" s="1268"/>
      <c r="LSX774" s="144"/>
      <c r="LSY774" s="1268"/>
      <c r="LSZ774" s="144"/>
      <c r="LTA774" s="1268"/>
      <c r="LTB774" s="144"/>
      <c r="LTC774" s="1268"/>
      <c r="LTD774" s="144"/>
      <c r="LTE774" s="1268"/>
      <c r="LTF774" s="144"/>
      <c r="LTG774" s="1268"/>
      <c r="LTH774" s="144"/>
      <c r="LTI774" s="1268"/>
      <c r="LTJ774" s="144"/>
      <c r="LTK774" s="1268"/>
      <c r="LTL774" s="144"/>
      <c r="LTM774" s="1268"/>
      <c r="LTN774" s="144"/>
      <c r="LTO774" s="1268"/>
      <c r="LTP774" s="144"/>
      <c r="LTQ774" s="1268"/>
      <c r="LTR774" s="144"/>
      <c r="LTS774" s="1268"/>
      <c r="LTT774" s="144"/>
      <c r="LTU774" s="1268"/>
      <c r="LTV774" s="144"/>
      <c r="LTW774" s="1268"/>
      <c r="LTX774" s="144"/>
      <c r="LTY774" s="1268"/>
      <c r="LTZ774" s="144"/>
      <c r="LUA774" s="1268"/>
      <c r="LUB774" s="144"/>
      <c r="LUC774" s="1268"/>
      <c r="LUD774" s="144"/>
      <c r="LUE774" s="1268"/>
      <c r="LUF774" s="144"/>
      <c r="LUG774" s="1268"/>
      <c r="LUH774" s="144"/>
      <c r="LUI774" s="1268"/>
      <c r="LUJ774" s="144"/>
      <c r="LUK774" s="1268"/>
      <c r="LUL774" s="144"/>
      <c r="LUM774" s="1268"/>
      <c r="LUN774" s="144"/>
      <c r="LUO774" s="1268"/>
      <c r="LUP774" s="144"/>
      <c r="LUQ774" s="1268"/>
      <c r="LUR774" s="144"/>
      <c r="LUS774" s="1268"/>
      <c r="LUT774" s="144"/>
      <c r="LUU774" s="1268"/>
      <c r="LUV774" s="144"/>
      <c r="LUW774" s="1268"/>
      <c r="LUX774" s="144"/>
      <c r="LUY774" s="1268"/>
      <c r="LUZ774" s="144"/>
      <c r="LVA774" s="1268"/>
      <c r="LVB774" s="144"/>
      <c r="LVC774" s="1268"/>
      <c r="LVD774" s="144"/>
      <c r="LVE774" s="1268"/>
      <c r="LVF774" s="144"/>
      <c r="LVG774" s="1268"/>
      <c r="LVH774" s="144"/>
      <c r="LVI774" s="1268"/>
      <c r="LVJ774" s="144"/>
      <c r="LVK774" s="1268"/>
      <c r="LVL774" s="144"/>
      <c r="LVM774" s="1268"/>
      <c r="LVN774" s="144"/>
      <c r="LVO774" s="1268"/>
      <c r="LVP774" s="144"/>
      <c r="LVQ774" s="1268"/>
      <c r="LVR774" s="144"/>
      <c r="LVS774" s="1268"/>
      <c r="LVT774" s="144"/>
      <c r="LVU774" s="1268"/>
      <c r="LVV774" s="144"/>
      <c r="LVW774" s="1268"/>
      <c r="LVX774" s="144"/>
      <c r="LVY774" s="1268"/>
      <c r="LVZ774" s="144"/>
      <c r="LWA774" s="1268"/>
      <c r="LWB774" s="144"/>
      <c r="LWC774" s="1268"/>
      <c r="LWD774" s="144"/>
      <c r="LWE774" s="1268"/>
      <c r="LWF774" s="144"/>
      <c r="LWG774" s="1268"/>
      <c r="LWH774" s="144"/>
      <c r="LWI774" s="1268"/>
      <c r="LWJ774" s="144"/>
      <c r="LWK774" s="1268"/>
      <c r="LWL774" s="144"/>
      <c r="LWM774" s="1268"/>
      <c r="LWN774" s="144"/>
      <c r="LWO774" s="1268"/>
      <c r="LWP774" s="144"/>
      <c r="LWQ774" s="1268"/>
      <c r="LWR774" s="144"/>
      <c r="LWS774" s="1268"/>
      <c r="LWT774" s="144"/>
      <c r="LWU774" s="1268"/>
      <c r="LWV774" s="144"/>
      <c r="LWW774" s="1268"/>
      <c r="LWX774" s="144"/>
      <c r="LWY774" s="1268"/>
      <c r="LWZ774" s="144"/>
      <c r="LXA774" s="1268"/>
      <c r="LXB774" s="144"/>
      <c r="LXC774" s="1268"/>
      <c r="LXD774" s="144"/>
      <c r="LXE774" s="1268"/>
      <c r="LXF774" s="144"/>
      <c r="LXG774" s="1268"/>
      <c r="LXH774" s="144"/>
      <c r="LXI774" s="1268"/>
      <c r="LXJ774" s="144"/>
      <c r="LXK774" s="1268"/>
      <c r="LXL774" s="144"/>
      <c r="LXM774" s="1268"/>
      <c r="LXN774" s="144"/>
      <c r="LXO774" s="1268"/>
      <c r="LXP774" s="144"/>
      <c r="LXQ774" s="1268"/>
      <c r="LXR774" s="144"/>
      <c r="LXS774" s="1268"/>
      <c r="LXT774" s="144"/>
      <c r="LXU774" s="1268"/>
      <c r="LXV774" s="144"/>
      <c r="LXW774" s="1268"/>
      <c r="LXX774" s="144"/>
      <c r="LXY774" s="1268"/>
      <c r="LXZ774" s="144"/>
      <c r="LYA774" s="1268"/>
      <c r="LYB774" s="144"/>
      <c r="LYC774" s="1268"/>
      <c r="LYD774" s="144"/>
      <c r="LYE774" s="1268"/>
      <c r="LYF774" s="144"/>
      <c r="LYG774" s="1268"/>
      <c r="LYH774" s="144"/>
      <c r="LYI774" s="1268"/>
      <c r="LYJ774" s="144"/>
      <c r="LYK774" s="1268"/>
      <c r="LYL774" s="144"/>
      <c r="LYM774" s="1268"/>
      <c r="LYN774" s="144"/>
      <c r="LYO774" s="1268"/>
      <c r="LYP774" s="144"/>
      <c r="LYQ774" s="1268"/>
      <c r="LYR774" s="144"/>
      <c r="LYS774" s="1268"/>
      <c r="LYT774" s="144"/>
      <c r="LYU774" s="1268"/>
      <c r="LYV774" s="144"/>
      <c r="LYW774" s="1268"/>
      <c r="LYX774" s="144"/>
      <c r="LYY774" s="1268"/>
      <c r="LYZ774" s="144"/>
      <c r="LZA774" s="1268"/>
      <c r="LZB774" s="144"/>
      <c r="LZC774" s="1268"/>
      <c r="LZD774" s="144"/>
      <c r="LZE774" s="1268"/>
      <c r="LZF774" s="144"/>
      <c r="LZG774" s="1268"/>
      <c r="LZH774" s="144"/>
      <c r="LZI774" s="1268"/>
      <c r="LZJ774" s="144"/>
      <c r="LZK774" s="1268"/>
      <c r="LZL774" s="144"/>
      <c r="LZM774" s="1268"/>
      <c r="LZN774" s="144"/>
      <c r="LZO774" s="1268"/>
      <c r="LZP774" s="144"/>
      <c r="LZQ774" s="1268"/>
      <c r="LZR774" s="144"/>
      <c r="LZS774" s="1268"/>
      <c r="LZT774" s="144"/>
      <c r="LZU774" s="1268"/>
      <c r="LZV774" s="144"/>
      <c r="LZW774" s="1268"/>
      <c r="LZX774" s="144"/>
      <c r="LZY774" s="1268"/>
      <c r="LZZ774" s="144"/>
      <c r="MAA774" s="1268"/>
      <c r="MAB774" s="144"/>
      <c r="MAC774" s="1268"/>
      <c r="MAD774" s="144"/>
      <c r="MAE774" s="1268"/>
      <c r="MAF774" s="144"/>
      <c r="MAG774" s="1268"/>
      <c r="MAH774" s="144"/>
      <c r="MAI774" s="1268"/>
      <c r="MAJ774" s="144"/>
      <c r="MAK774" s="1268"/>
      <c r="MAL774" s="144"/>
      <c r="MAM774" s="1268"/>
      <c r="MAN774" s="144"/>
      <c r="MAO774" s="1268"/>
      <c r="MAP774" s="144"/>
      <c r="MAQ774" s="1268"/>
      <c r="MAR774" s="144"/>
      <c r="MAS774" s="1268"/>
      <c r="MAT774" s="144"/>
      <c r="MAU774" s="1268"/>
      <c r="MAV774" s="144"/>
      <c r="MAW774" s="1268"/>
      <c r="MAX774" s="144"/>
      <c r="MAY774" s="1268"/>
      <c r="MAZ774" s="144"/>
      <c r="MBA774" s="1268"/>
      <c r="MBB774" s="144"/>
      <c r="MBC774" s="1268"/>
      <c r="MBD774" s="144"/>
      <c r="MBE774" s="1268"/>
      <c r="MBF774" s="144"/>
      <c r="MBG774" s="1268"/>
      <c r="MBH774" s="144"/>
      <c r="MBI774" s="1268"/>
      <c r="MBJ774" s="144"/>
      <c r="MBK774" s="1268"/>
      <c r="MBL774" s="144"/>
      <c r="MBM774" s="1268"/>
      <c r="MBN774" s="144"/>
      <c r="MBO774" s="1268"/>
      <c r="MBP774" s="144"/>
      <c r="MBQ774" s="1268"/>
      <c r="MBR774" s="144"/>
      <c r="MBS774" s="1268"/>
      <c r="MBT774" s="144"/>
      <c r="MBU774" s="1268"/>
      <c r="MBV774" s="144"/>
      <c r="MBW774" s="1268"/>
      <c r="MBX774" s="144"/>
      <c r="MBY774" s="1268"/>
      <c r="MBZ774" s="144"/>
      <c r="MCA774" s="1268"/>
      <c r="MCB774" s="144"/>
      <c r="MCC774" s="1268"/>
      <c r="MCD774" s="144"/>
      <c r="MCE774" s="1268"/>
      <c r="MCF774" s="144"/>
      <c r="MCG774" s="1268"/>
      <c r="MCH774" s="144"/>
      <c r="MCI774" s="1268"/>
      <c r="MCJ774" s="144"/>
      <c r="MCK774" s="1268"/>
      <c r="MCL774" s="144"/>
      <c r="MCM774" s="1268"/>
      <c r="MCN774" s="144"/>
      <c r="MCO774" s="1268"/>
      <c r="MCP774" s="144"/>
      <c r="MCQ774" s="1268"/>
      <c r="MCR774" s="144"/>
      <c r="MCS774" s="1268"/>
      <c r="MCT774" s="144"/>
      <c r="MCU774" s="1268"/>
      <c r="MCV774" s="144"/>
      <c r="MCW774" s="1268"/>
      <c r="MCX774" s="144"/>
      <c r="MCY774" s="1268"/>
      <c r="MCZ774" s="144"/>
      <c r="MDA774" s="1268"/>
      <c r="MDB774" s="144"/>
      <c r="MDC774" s="1268"/>
      <c r="MDD774" s="144"/>
      <c r="MDE774" s="1268"/>
      <c r="MDF774" s="144"/>
      <c r="MDG774" s="1268"/>
      <c r="MDH774" s="144"/>
      <c r="MDI774" s="1268"/>
      <c r="MDJ774" s="144"/>
      <c r="MDK774" s="1268"/>
      <c r="MDL774" s="144"/>
      <c r="MDM774" s="1268"/>
      <c r="MDN774" s="144"/>
      <c r="MDO774" s="1268"/>
      <c r="MDP774" s="144"/>
      <c r="MDQ774" s="1268"/>
      <c r="MDR774" s="144"/>
      <c r="MDS774" s="1268"/>
      <c r="MDT774" s="144"/>
      <c r="MDU774" s="1268"/>
      <c r="MDV774" s="144"/>
      <c r="MDW774" s="1268"/>
      <c r="MDX774" s="144"/>
      <c r="MDY774" s="1268"/>
      <c r="MDZ774" s="144"/>
      <c r="MEA774" s="1268"/>
      <c r="MEB774" s="144"/>
      <c r="MEC774" s="1268"/>
      <c r="MED774" s="144"/>
      <c r="MEE774" s="1268"/>
      <c r="MEF774" s="144"/>
      <c r="MEG774" s="1268"/>
      <c r="MEH774" s="144"/>
      <c r="MEI774" s="1268"/>
      <c r="MEJ774" s="144"/>
      <c r="MEK774" s="1268"/>
      <c r="MEL774" s="144"/>
      <c r="MEM774" s="1268"/>
      <c r="MEN774" s="144"/>
      <c r="MEO774" s="1268"/>
      <c r="MEP774" s="144"/>
      <c r="MEQ774" s="1268"/>
      <c r="MER774" s="144"/>
      <c r="MES774" s="1268"/>
      <c r="MET774" s="144"/>
      <c r="MEU774" s="1268"/>
      <c r="MEV774" s="144"/>
      <c r="MEW774" s="1268"/>
      <c r="MEX774" s="144"/>
      <c r="MEY774" s="1268"/>
      <c r="MEZ774" s="144"/>
      <c r="MFA774" s="1268"/>
      <c r="MFB774" s="144"/>
      <c r="MFC774" s="1268"/>
      <c r="MFD774" s="144"/>
      <c r="MFE774" s="1268"/>
      <c r="MFF774" s="144"/>
      <c r="MFG774" s="1268"/>
      <c r="MFH774" s="144"/>
      <c r="MFI774" s="1268"/>
      <c r="MFJ774" s="144"/>
      <c r="MFK774" s="1268"/>
      <c r="MFL774" s="144"/>
      <c r="MFM774" s="1268"/>
      <c r="MFN774" s="144"/>
      <c r="MFO774" s="1268"/>
      <c r="MFP774" s="144"/>
      <c r="MFQ774" s="1268"/>
      <c r="MFR774" s="144"/>
      <c r="MFS774" s="1268"/>
      <c r="MFT774" s="144"/>
      <c r="MFU774" s="1268"/>
      <c r="MFV774" s="144"/>
      <c r="MFW774" s="1268"/>
      <c r="MFX774" s="144"/>
      <c r="MFY774" s="1268"/>
      <c r="MFZ774" s="144"/>
      <c r="MGA774" s="1268"/>
      <c r="MGB774" s="144"/>
      <c r="MGC774" s="1268"/>
      <c r="MGD774" s="144"/>
      <c r="MGE774" s="1268"/>
      <c r="MGF774" s="144"/>
      <c r="MGG774" s="1268"/>
      <c r="MGH774" s="144"/>
      <c r="MGI774" s="1268"/>
      <c r="MGJ774" s="144"/>
      <c r="MGK774" s="1268"/>
      <c r="MGL774" s="144"/>
      <c r="MGM774" s="1268"/>
      <c r="MGN774" s="144"/>
      <c r="MGO774" s="1268"/>
      <c r="MGP774" s="144"/>
      <c r="MGQ774" s="1268"/>
      <c r="MGR774" s="144"/>
      <c r="MGS774" s="1268"/>
      <c r="MGT774" s="144"/>
      <c r="MGU774" s="1268"/>
      <c r="MGV774" s="144"/>
      <c r="MGW774" s="1268"/>
      <c r="MGX774" s="144"/>
      <c r="MGY774" s="1268"/>
      <c r="MGZ774" s="144"/>
      <c r="MHA774" s="1268"/>
      <c r="MHB774" s="144"/>
      <c r="MHC774" s="1268"/>
      <c r="MHD774" s="144"/>
      <c r="MHE774" s="1268"/>
      <c r="MHF774" s="144"/>
      <c r="MHG774" s="1268"/>
      <c r="MHH774" s="144"/>
      <c r="MHI774" s="1268"/>
      <c r="MHJ774" s="144"/>
      <c r="MHK774" s="1268"/>
      <c r="MHL774" s="144"/>
      <c r="MHM774" s="1268"/>
      <c r="MHN774" s="144"/>
      <c r="MHO774" s="1268"/>
      <c r="MHP774" s="144"/>
      <c r="MHQ774" s="1268"/>
      <c r="MHR774" s="144"/>
      <c r="MHS774" s="1268"/>
      <c r="MHT774" s="144"/>
      <c r="MHU774" s="1268"/>
      <c r="MHV774" s="144"/>
      <c r="MHW774" s="1268"/>
      <c r="MHX774" s="144"/>
      <c r="MHY774" s="1268"/>
      <c r="MHZ774" s="144"/>
      <c r="MIA774" s="1268"/>
      <c r="MIB774" s="144"/>
      <c r="MIC774" s="1268"/>
      <c r="MID774" s="144"/>
      <c r="MIE774" s="1268"/>
      <c r="MIF774" s="144"/>
      <c r="MIG774" s="1268"/>
      <c r="MIH774" s="144"/>
      <c r="MII774" s="1268"/>
      <c r="MIJ774" s="144"/>
      <c r="MIK774" s="1268"/>
      <c r="MIL774" s="144"/>
      <c r="MIM774" s="1268"/>
      <c r="MIN774" s="144"/>
      <c r="MIO774" s="1268"/>
      <c r="MIP774" s="144"/>
      <c r="MIQ774" s="1268"/>
      <c r="MIR774" s="144"/>
      <c r="MIS774" s="1268"/>
      <c r="MIT774" s="144"/>
      <c r="MIU774" s="1268"/>
      <c r="MIV774" s="144"/>
      <c r="MIW774" s="1268"/>
      <c r="MIX774" s="144"/>
      <c r="MIY774" s="1268"/>
      <c r="MIZ774" s="144"/>
      <c r="MJA774" s="1268"/>
      <c r="MJB774" s="144"/>
      <c r="MJC774" s="1268"/>
      <c r="MJD774" s="144"/>
      <c r="MJE774" s="1268"/>
      <c r="MJF774" s="144"/>
      <c r="MJG774" s="1268"/>
      <c r="MJH774" s="144"/>
      <c r="MJI774" s="1268"/>
      <c r="MJJ774" s="144"/>
      <c r="MJK774" s="1268"/>
      <c r="MJL774" s="144"/>
      <c r="MJM774" s="1268"/>
      <c r="MJN774" s="144"/>
      <c r="MJO774" s="1268"/>
      <c r="MJP774" s="144"/>
      <c r="MJQ774" s="1268"/>
      <c r="MJR774" s="144"/>
      <c r="MJS774" s="1268"/>
      <c r="MJT774" s="144"/>
      <c r="MJU774" s="1268"/>
      <c r="MJV774" s="144"/>
      <c r="MJW774" s="1268"/>
      <c r="MJX774" s="144"/>
      <c r="MJY774" s="1268"/>
      <c r="MJZ774" s="144"/>
      <c r="MKA774" s="1268"/>
      <c r="MKB774" s="144"/>
      <c r="MKC774" s="1268"/>
      <c r="MKD774" s="144"/>
      <c r="MKE774" s="1268"/>
      <c r="MKF774" s="144"/>
      <c r="MKG774" s="1268"/>
      <c r="MKH774" s="144"/>
      <c r="MKI774" s="1268"/>
      <c r="MKJ774" s="144"/>
      <c r="MKK774" s="1268"/>
      <c r="MKL774" s="144"/>
      <c r="MKM774" s="1268"/>
      <c r="MKN774" s="144"/>
      <c r="MKO774" s="1268"/>
      <c r="MKP774" s="144"/>
      <c r="MKQ774" s="1268"/>
      <c r="MKR774" s="144"/>
      <c r="MKS774" s="1268"/>
      <c r="MKT774" s="144"/>
      <c r="MKU774" s="1268"/>
      <c r="MKV774" s="144"/>
      <c r="MKW774" s="1268"/>
      <c r="MKX774" s="144"/>
      <c r="MKY774" s="1268"/>
      <c r="MKZ774" s="144"/>
      <c r="MLA774" s="1268"/>
      <c r="MLB774" s="144"/>
      <c r="MLC774" s="1268"/>
      <c r="MLD774" s="144"/>
      <c r="MLE774" s="1268"/>
      <c r="MLF774" s="144"/>
      <c r="MLG774" s="1268"/>
      <c r="MLH774" s="144"/>
      <c r="MLI774" s="1268"/>
      <c r="MLJ774" s="144"/>
      <c r="MLK774" s="1268"/>
      <c r="MLL774" s="144"/>
      <c r="MLM774" s="1268"/>
      <c r="MLN774" s="144"/>
      <c r="MLO774" s="1268"/>
      <c r="MLP774" s="144"/>
      <c r="MLQ774" s="1268"/>
      <c r="MLR774" s="144"/>
      <c r="MLS774" s="1268"/>
      <c r="MLT774" s="144"/>
      <c r="MLU774" s="1268"/>
      <c r="MLV774" s="144"/>
      <c r="MLW774" s="1268"/>
      <c r="MLX774" s="144"/>
      <c r="MLY774" s="1268"/>
      <c r="MLZ774" s="144"/>
      <c r="MMA774" s="1268"/>
      <c r="MMB774" s="144"/>
      <c r="MMC774" s="1268"/>
      <c r="MMD774" s="144"/>
      <c r="MME774" s="1268"/>
      <c r="MMF774" s="144"/>
      <c r="MMG774" s="1268"/>
      <c r="MMH774" s="144"/>
      <c r="MMI774" s="1268"/>
      <c r="MMJ774" s="144"/>
      <c r="MMK774" s="1268"/>
      <c r="MML774" s="144"/>
      <c r="MMM774" s="1268"/>
      <c r="MMN774" s="144"/>
      <c r="MMO774" s="1268"/>
      <c r="MMP774" s="144"/>
      <c r="MMQ774" s="1268"/>
      <c r="MMR774" s="144"/>
      <c r="MMS774" s="1268"/>
      <c r="MMT774" s="144"/>
      <c r="MMU774" s="1268"/>
      <c r="MMV774" s="144"/>
      <c r="MMW774" s="1268"/>
      <c r="MMX774" s="144"/>
      <c r="MMY774" s="1268"/>
      <c r="MMZ774" s="144"/>
      <c r="MNA774" s="1268"/>
      <c r="MNB774" s="144"/>
      <c r="MNC774" s="1268"/>
      <c r="MND774" s="144"/>
      <c r="MNE774" s="1268"/>
      <c r="MNF774" s="144"/>
      <c r="MNG774" s="1268"/>
      <c r="MNH774" s="144"/>
      <c r="MNI774" s="1268"/>
      <c r="MNJ774" s="144"/>
      <c r="MNK774" s="1268"/>
      <c r="MNL774" s="144"/>
      <c r="MNM774" s="1268"/>
      <c r="MNN774" s="144"/>
      <c r="MNO774" s="1268"/>
      <c r="MNP774" s="144"/>
      <c r="MNQ774" s="1268"/>
      <c r="MNR774" s="144"/>
      <c r="MNS774" s="1268"/>
      <c r="MNT774" s="144"/>
      <c r="MNU774" s="1268"/>
      <c r="MNV774" s="144"/>
      <c r="MNW774" s="1268"/>
      <c r="MNX774" s="144"/>
      <c r="MNY774" s="1268"/>
      <c r="MNZ774" s="144"/>
      <c r="MOA774" s="1268"/>
      <c r="MOB774" s="144"/>
      <c r="MOC774" s="1268"/>
      <c r="MOD774" s="144"/>
      <c r="MOE774" s="1268"/>
      <c r="MOF774" s="144"/>
      <c r="MOG774" s="1268"/>
      <c r="MOH774" s="144"/>
      <c r="MOI774" s="1268"/>
      <c r="MOJ774" s="144"/>
      <c r="MOK774" s="1268"/>
      <c r="MOL774" s="144"/>
      <c r="MOM774" s="1268"/>
      <c r="MON774" s="144"/>
      <c r="MOO774" s="1268"/>
      <c r="MOP774" s="144"/>
      <c r="MOQ774" s="1268"/>
      <c r="MOR774" s="144"/>
      <c r="MOS774" s="1268"/>
      <c r="MOT774" s="144"/>
      <c r="MOU774" s="1268"/>
      <c r="MOV774" s="144"/>
      <c r="MOW774" s="1268"/>
      <c r="MOX774" s="144"/>
      <c r="MOY774" s="1268"/>
      <c r="MOZ774" s="144"/>
      <c r="MPA774" s="1268"/>
      <c r="MPB774" s="144"/>
      <c r="MPC774" s="1268"/>
      <c r="MPD774" s="144"/>
      <c r="MPE774" s="1268"/>
      <c r="MPF774" s="144"/>
      <c r="MPG774" s="1268"/>
      <c r="MPH774" s="144"/>
      <c r="MPI774" s="1268"/>
      <c r="MPJ774" s="144"/>
      <c r="MPK774" s="1268"/>
      <c r="MPL774" s="144"/>
      <c r="MPM774" s="1268"/>
      <c r="MPN774" s="144"/>
      <c r="MPO774" s="1268"/>
      <c r="MPP774" s="144"/>
      <c r="MPQ774" s="1268"/>
      <c r="MPR774" s="144"/>
      <c r="MPS774" s="1268"/>
      <c r="MPT774" s="144"/>
      <c r="MPU774" s="1268"/>
      <c r="MPV774" s="144"/>
      <c r="MPW774" s="1268"/>
      <c r="MPX774" s="144"/>
      <c r="MPY774" s="1268"/>
      <c r="MPZ774" s="144"/>
      <c r="MQA774" s="1268"/>
      <c r="MQB774" s="144"/>
      <c r="MQC774" s="1268"/>
      <c r="MQD774" s="144"/>
      <c r="MQE774" s="1268"/>
      <c r="MQF774" s="144"/>
      <c r="MQG774" s="1268"/>
      <c r="MQH774" s="144"/>
      <c r="MQI774" s="1268"/>
      <c r="MQJ774" s="144"/>
      <c r="MQK774" s="1268"/>
      <c r="MQL774" s="144"/>
      <c r="MQM774" s="1268"/>
      <c r="MQN774" s="144"/>
      <c r="MQO774" s="1268"/>
      <c r="MQP774" s="144"/>
      <c r="MQQ774" s="1268"/>
      <c r="MQR774" s="144"/>
      <c r="MQS774" s="1268"/>
      <c r="MQT774" s="144"/>
      <c r="MQU774" s="1268"/>
      <c r="MQV774" s="144"/>
      <c r="MQW774" s="1268"/>
      <c r="MQX774" s="144"/>
      <c r="MQY774" s="1268"/>
      <c r="MQZ774" s="144"/>
      <c r="MRA774" s="1268"/>
      <c r="MRB774" s="144"/>
      <c r="MRC774" s="1268"/>
      <c r="MRD774" s="144"/>
      <c r="MRE774" s="1268"/>
      <c r="MRF774" s="144"/>
      <c r="MRG774" s="1268"/>
      <c r="MRH774" s="144"/>
      <c r="MRI774" s="1268"/>
      <c r="MRJ774" s="144"/>
      <c r="MRK774" s="1268"/>
      <c r="MRL774" s="144"/>
      <c r="MRM774" s="1268"/>
      <c r="MRN774" s="144"/>
      <c r="MRO774" s="1268"/>
      <c r="MRP774" s="144"/>
      <c r="MRQ774" s="1268"/>
      <c r="MRR774" s="144"/>
      <c r="MRS774" s="1268"/>
      <c r="MRT774" s="144"/>
      <c r="MRU774" s="1268"/>
      <c r="MRV774" s="144"/>
      <c r="MRW774" s="1268"/>
      <c r="MRX774" s="144"/>
      <c r="MRY774" s="1268"/>
      <c r="MRZ774" s="144"/>
      <c r="MSA774" s="1268"/>
      <c r="MSB774" s="144"/>
      <c r="MSC774" s="1268"/>
      <c r="MSD774" s="144"/>
      <c r="MSE774" s="1268"/>
      <c r="MSF774" s="144"/>
      <c r="MSG774" s="1268"/>
      <c r="MSH774" s="144"/>
      <c r="MSI774" s="1268"/>
      <c r="MSJ774" s="144"/>
      <c r="MSK774" s="1268"/>
      <c r="MSL774" s="144"/>
      <c r="MSM774" s="1268"/>
      <c r="MSN774" s="144"/>
      <c r="MSO774" s="1268"/>
      <c r="MSP774" s="144"/>
      <c r="MSQ774" s="1268"/>
      <c r="MSR774" s="144"/>
      <c r="MSS774" s="1268"/>
      <c r="MST774" s="144"/>
      <c r="MSU774" s="1268"/>
      <c r="MSV774" s="144"/>
      <c r="MSW774" s="1268"/>
      <c r="MSX774" s="144"/>
      <c r="MSY774" s="1268"/>
      <c r="MSZ774" s="144"/>
      <c r="MTA774" s="1268"/>
      <c r="MTB774" s="144"/>
      <c r="MTC774" s="1268"/>
      <c r="MTD774" s="144"/>
      <c r="MTE774" s="1268"/>
      <c r="MTF774" s="144"/>
      <c r="MTG774" s="1268"/>
      <c r="MTH774" s="144"/>
      <c r="MTI774" s="1268"/>
      <c r="MTJ774" s="144"/>
      <c r="MTK774" s="1268"/>
      <c r="MTL774" s="144"/>
      <c r="MTM774" s="1268"/>
      <c r="MTN774" s="144"/>
      <c r="MTO774" s="1268"/>
      <c r="MTP774" s="144"/>
      <c r="MTQ774" s="1268"/>
      <c r="MTR774" s="144"/>
      <c r="MTS774" s="1268"/>
      <c r="MTT774" s="144"/>
      <c r="MTU774" s="1268"/>
      <c r="MTV774" s="144"/>
      <c r="MTW774" s="1268"/>
      <c r="MTX774" s="144"/>
      <c r="MTY774" s="1268"/>
      <c r="MTZ774" s="144"/>
      <c r="MUA774" s="1268"/>
      <c r="MUB774" s="144"/>
      <c r="MUC774" s="1268"/>
      <c r="MUD774" s="144"/>
      <c r="MUE774" s="1268"/>
      <c r="MUF774" s="144"/>
      <c r="MUG774" s="1268"/>
      <c r="MUH774" s="144"/>
      <c r="MUI774" s="1268"/>
      <c r="MUJ774" s="144"/>
      <c r="MUK774" s="1268"/>
      <c r="MUL774" s="144"/>
      <c r="MUM774" s="1268"/>
      <c r="MUN774" s="144"/>
      <c r="MUO774" s="1268"/>
      <c r="MUP774" s="144"/>
      <c r="MUQ774" s="1268"/>
      <c r="MUR774" s="144"/>
      <c r="MUS774" s="1268"/>
      <c r="MUT774" s="144"/>
      <c r="MUU774" s="1268"/>
      <c r="MUV774" s="144"/>
      <c r="MUW774" s="1268"/>
      <c r="MUX774" s="144"/>
      <c r="MUY774" s="1268"/>
      <c r="MUZ774" s="144"/>
      <c r="MVA774" s="1268"/>
      <c r="MVB774" s="144"/>
      <c r="MVC774" s="1268"/>
      <c r="MVD774" s="144"/>
      <c r="MVE774" s="1268"/>
      <c r="MVF774" s="144"/>
      <c r="MVG774" s="1268"/>
      <c r="MVH774" s="144"/>
      <c r="MVI774" s="1268"/>
      <c r="MVJ774" s="144"/>
      <c r="MVK774" s="1268"/>
      <c r="MVL774" s="144"/>
      <c r="MVM774" s="1268"/>
      <c r="MVN774" s="144"/>
      <c r="MVO774" s="1268"/>
      <c r="MVP774" s="144"/>
      <c r="MVQ774" s="1268"/>
      <c r="MVR774" s="144"/>
      <c r="MVS774" s="1268"/>
      <c r="MVT774" s="144"/>
      <c r="MVU774" s="1268"/>
      <c r="MVV774" s="144"/>
      <c r="MVW774" s="1268"/>
      <c r="MVX774" s="144"/>
      <c r="MVY774" s="1268"/>
      <c r="MVZ774" s="144"/>
      <c r="MWA774" s="1268"/>
      <c r="MWB774" s="144"/>
      <c r="MWC774" s="1268"/>
      <c r="MWD774" s="144"/>
      <c r="MWE774" s="1268"/>
      <c r="MWF774" s="144"/>
      <c r="MWG774" s="1268"/>
      <c r="MWH774" s="144"/>
      <c r="MWI774" s="1268"/>
      <c r="MWJ774" s="144"/>
      <c r="MWK774" s="1268"/>
      <c r="MWL774" s="144"/>
      <c r="MWM774" s="1268"/>
      <c r="MWN774" s="144"/>
      <c r="MWO774" s="1268"/>
      <c r="MWP774" s="144"/>
      <c r="MWQ774" s="1268"/>
      <c r="MWR774" s="144"/>
      <c r="MWS774" s="1268"/>
      <c r="MWT774" s="144"/>
      <c r="MWU774" s="1268"/>
      <c r="MWV774" s="144"/>
      <c r="MWW774" s="1268"/>
      <c r="MWX774" s="144"/>
      <c r="MWY774" s="1268"/>
      <c r="MWZ774" s="144"/>
      <c r="MXA774" s="1268"/>
      <c r="MXB774" s="144"/>
      <c r="MXC774" s="1268"/>
      <c r="MXD774" s="144"/>
      <c r="MXE774" s="1268"/>
      <c r="MXF774" s="144"/>
      <c r="MXG774" s="1268"/>
      <c r="MXH774" s="144"/>
      <c r="MXI774" s="1268"/>
      <c r="MXJ774" s="144"/>
      <c r="MXK774" s="1268"/>
      <c r="MXL774" s="144"/>
      <c r="MXM774" s="1268"/>
      <c r="MXN774" s="144"/>
      <c r="MXO774" s="1268"/>
      <c r="MXP774" s="144"/>
      <c r="MXQ774" s="1268"/>
      <c r="MXR774" s="144"/>
      <c r="MXS774" s="1268"/>
      <c r="MXT774" s="144"/>
      <c r="MXU774" s="1268"/>
      <c r="MXV774" s="144"/>
      <c r="MXW774" s="1268"/>
      <c r="MXX774" s="144"/>
      <c r="MXY774" s="1268"/>
      <c r="MXZ774" s="144"/>
      <c r="MYA774" s="1268"/>
      <c r="MYB774" s="144"/>
      <c r="MYC774" s="1268"/>
      <c r="MYD774" s="144"/>
      <c r="MYE774" s="1268"/>
      <c r="MYF774" s="144"/>
      <c r="MYG774" s="1268"/>
      <c r="MYH774" s="144"/>
      <c r="MYI774" s="1268"/>
      <c r="MYJ774" s="144"/>
      <c r="MYK774" s="1268"/>
      <c r="MYL774" s="144"/>
      <c r="MYM774" s="1268"/>
      <c r="MYN774" s="144"/>
      <c r="MYO774" s="1268"/>
      <c r="MYP774" s="144"/>
      <c r="MYQ774" s="1268"/>
      <c r="MYR774" s="144"/>
      <c r="MYS774" s="1268"/>
      <c r="MYT774" s="144"/>
      <c r="MYU774" s="1268"/>
      <c r="MYV774" s="144"/>
      <c r="MYW774" s="1268"/>
      <c r="MYX774" s="144"/>
      <c r="MYY774" s="1268"/>
      <c r="MYZ774" s="144"/>
      <c r="MZA774" s="1268"/>
      <c r="MZB774" s="144"/>
      <c r="MZC774" s="1268"/>
      <c r="MZD774" s="144"/>
      <c r="MZE774" s="1268"/>
      <c r="MZF774" s="144"/>
      <c r="MZG774" s="1268"/>
      <c r="MZH774" s="144"/>
      <c r="MZI774" s="1268"/>
      <c r="MZJ774" s="144"/>
      <c r="MZK774" s="1268"/>
      <c r="MZL774" s="144"/>
      <c r="MZM774" s="1268"/>
      <c r="MZN774" s="144"/>
      <c r="MZO774" s="1268"/>
      <c r="MZP774" s="144"/>
      <c r="MZQ774" s="1268"/>
      <c r="MZR774" s="144"/>
      <c r="MZS774" s="1268"/>
      <c r="MZT774" s="144"/>
      <c r="MZU774" s="1268"/>
      <c r="MZV774" s="144"/>
      <c r="MZW774" s="1268"/>
      <c r="MZX774" s="144"/>
      <c r="MZY774" s="1268"/>
      <c r="MZZ774" s="144"/>
      <c r="NAA774" s="1268"/>
      <c r="NAB774" s="144"/>
      <c r="NAC774" s="1268"/>
      <c r="NAD774" s="144"/>
      <c r="NAE774" s="1268"/>
      <c r="NAF774" s="144"/>
      <c r="NAG774" s="1268"/>
      <c r="NAH774" s="144"/>
      <c r="NAI774" s="1268"/>
      <c r="NAJ774" s="144"/>
      <c r="NAK774" s="1268"/>
      <c r="NAL774" s="144"/>
      <c r="NAM774" s="1268"/>
      <c r="NAN774" s="144"/>
      <c r="NAO774" s="1268"/>
      <c r="NAP774" s="144"/>
      <c r="NAQ774" s="1268"/>
      <c r="NAR774" s="144"/>
      <c r="NAS774" s="1268"/>
      <c r="NAT774" s="144"/>
      <c r="NAU774" s="1268"/>
      <c r="NAV774" s="144"/>
      <c r="NAW774" s="1268"/>
      <c r="NAX774" s="144"/>
      <c r="NAY774" s="1268"/>
      <c r="NAZ774" s="144"/>
      <c r="NBA774" s="1268"/>
      <c r="NBB774" s="144"/>
      <c r="NBC774" s="1268"/>
      <c r="NBD774" s="144"/>
      <c r="NBE774" s="1268"/>
      <c r="NBF774" s="144"/>
      <c r="NBG774" s="1268"/>
      <c r="NBH774" s="144"/>
      <c r="NBI774" s="1268"/>
      <c r="NBJ774" s="144"/>
      <c r="NBK774" s="1268"/>
      <c r="NBL774" s="144"/>
      <c r="NBM774" s="1268"/>
      <c r="NBN774" s="144"/>
      <c r="NBO774" s="1268"/>
      <c r="NBP774" s="144"/>
      <c r="NBQ774" s="1268"/>
      <c r="NBR774" s="144"/>
      <c r="NBS774" s="1268"/>
      <c r="NBT774" s="144"/>
      <c r="NBU774" s="1268"/>
      <c r="NBV774" s="144"/>
      <c r="NBW774" s="1268"/>
      <c r="NBX774" s="144"/>
      <c r="NBY774" s="1268"/>
      <c r="NBZ774" s="144"/>
      <c r="NCA774" s="1268"/>
      <c r="NCB774" s="144"/>
      <c r="NCC774" s="1268"/>
      <c r="NCD774" s="144"/>
      <c r="NCE774" s="1268"/>
      <c r="NCF774" s="144"/>
      <c r="NCG774" s="1268"/>
      <c r="NCH774" s="144"/>
      <c r="NCI774" s="1268"/>
      <c r="NCJ774" s="144"/>
      <c r="NCK774" s="1268"/>
      <c r="NCL774" s="144"/>
      <c r="NCM774" s="1268"/>
      <c r="NCN774" s="144"/>
      <c r="NCO774" s="1268"/>
      <c r="NCP774" s="144"/>
      <c r="NCQ774" s="1268"/>
      <c r="NCR774" s="144"/>
      <c r="NCS774" s="1268"/>
      <c r="NCT774" s="144"/>
      <c r="NCU774" s="1268"/>
      <c r="NCV774" s="144"/>
      <c r="NCW774" s="1268"/>
      <c r="NCX774" s="144"/>
      <c r="NCY774" s="1268"/>
      <c r="NCZ774" s="144"/>
      <c r="NDA774" s="1268"/>
      <c r="NDB774" s="144"/>
      <c r="NDC774" s="1268"/>
      <c r="NDD774" s="144"/>
      <c r="NDE774" s="1268"/>
      <c r="NDF774" s="144"/>
      <c r="NDG774" s="1268"/>
      <c r="NDH774" s="144"/>
      <c r="NDI774" s="1268"/>
      <c r="NDJ774" s="144"/>
      <c r="NDK774" s="1268"/>
      <c r="NDL774" s="144"/>
      <c r="NDM774" s="1268"/>
      <c r="NDN774" s="144"/>
      <c r="NDO774" s="1268"/>
      <c r="NDP774" s="144"/>
      <c r="NDQ774" s="1268"/>
      <c r="NDR774" s="144"/>
      <c r="NDS774" s="1268"/>
      <c r="NDT774" s="144"/>
      <c r="NDU774" s="1268"/>
      <c r="NDV774" s="144"/>
      <c r="NDW774" s="1268"/>
      <c r="NDX774" s="144"/>
      <c r="NDY774" s="1268"/>
      <c r="NDZ774" s="144"/>
      <c r="NEA774" s="1268"/>
      <c r="NEB774" s="144"/>
      <c r="NEC774" s="1268"/>
      <c r="NED774" s="144"/>
      <c r="NEE774" s="1268"/>
      <c r="NEF774" s="144"/>
      <c r="NEG774" s="1268"/>
      <c r="NEH774" s="144"/>
      <c r="NEI774" s="1268"/>
      <c r="NEJ774" s="144"/>
      <c r="NEK774" s="1268"/>
      <c r="NEL774" s="144"/>
      <c r="NEM774" s="1268"/>
      <c r="NEN774" s="144"/>
      <c r="NEO774" s="1268"/>
      <c r="NEP774" s="144"/>
      <c r="NEQ774" s="1268"/>
      <c r="NER774" s="144"/>
      <c r="NES774" s="1268"/>
      <c r="NET774" s="144"/>
      <c r="NEU774" s="1268"/>
      <c r="NEV774" s="144"/>
      <c r="NEW774" s="1268"/>
      <c r="NEX774" s="144"/>
      <c r="NEY774" s="1268"/>
      <c r="NEZ774" s="144"/>
      <c r="NFA774" s="1268"/>
      <c r="NFB774" s="144"/>
      <c r="NFC774" s="1268"/>
      <c r="NFD774" s="144"/>
      <c r="NFE774" s="1268"/>
      <c r="NFF774" s="144"/>
      <c r="NFG774" s="1268"/>
      <c r="NFH774" s="144"/>
      <c r="NFI774" s="1268"/>
      <c r="NFJ774" s="144"/>
      <c r="NFK774" s="1268"/>
      <c r="NFL774" s="144"/>
      <c r="NFM774" s="1268"/>
      <c r="NFN774" s="144"/>
      <c r="NFO774" s="1268"/>
      <c r="NFP774" s="144"/>
      <c r="NFQ774" s="1268"/>
      <c r="NFR774" s="144"/>
      <c r="NFS774" s="1268"/>
      <c r="NFT774" s="144"/>
      <c r="NFU774" s="1268"/>
      <c r="NFV774" s="144"/>
      <c r="NFW774" s="1268"/>
      <c r="NFX774" s="144"/>
      <c r="NFY774" s="1268"/>
      <c r="NFZ774" s="144"/>
      <c r="NGA774" s="1268"/>
      <c r="NGB774" s="144"/>
      <c r="NGC774" s="1268"/>
      <c r="NGD774" s="144"/>
      <c r="NGE774" s="1268"/>
      <c r="NGF774" s="144"/>
      <c r="NGG774" s="1268"/>
      <c r="NGH774" s="144"/>
      <c r="NGI774" s="1268"/>
      <c r="NGJ774" s="144"/>
      <c r="NGK774" s="1268"/>
      <c r="NGL774" s="144"/>
      <c r="NGM774" s="1268"/>
      <c r="NGN774" s="144"/>
      <c r="NGO774" s="1268"/>
      <c r="NGP774" s="144"/>
      <c r="NGQ774" s="1268"/>
      <c r="NGR774" s="144"/>
      <c r="NGS774" s="1268"/>
      <c r="NGT774" s="144"/>
      <c r="NGU774" s="1268"/>
      <c r="NGV774" s="144"/>
      <c r="NGW774" s="1268"/>
      <c r="NGX774" s="144"/>
      <c r="NGY774" s="1268"/>
      <c r="NGZ774" s="144"/>
      <c r="NHA774" s="1268"/>
      <c r="NHB774" s="144"/>
      <c r="NHC774" s="1268"/>
      <c r="NHD774" s="144"/>
      <c r="NHE774" s="1268"/>
      <c r="NHF774" s="144"/>
      <c r="NHG774" s="1268"/>
      <c r="NHH774" s="144"/>
      <c r="NHI774" s="1268"/>
      <c r="NHJ774" s="144"/>
      <c r="NHK774" s="1268"/>
      <c r="NHL774" s="144"/>
      <c r="NHM774" s="1268"/>
      <c r="NHN774" s="144"/>
      <c r="NHO774" s="1268"/>
      <c r="NHP774" s="144"/>
      <c r="NHQ774" s="1268"/>
      <c r="NHR774" s="144"/>
      <c r="NHS774" s="1268"/>
      <c r="NHT774" s="144"/>
      <c r="NHU774" s="1268"/>
      <c r="NHV774" s="144"/>
      <c r="NHW774" s="1268"/>
      <c r="NHX774" s="144"/>
      <c r="NHY774" s="1268"/>
      <c r="NHZ774" s="144"/>
      <c r="NIA774" s="1268"/>
      <c r="NIB774" s="144"/>
      <c r="NIC774" s="1268"/>
      <c r="NID774" s="144"/>
      <c r="NIE774" s="1268"/>
      <c r="NIF774" s="144"/>
      <c r="NIG774" s="1268"/>
      <c r="NIH774" s="144"/>
      <c r="NII774" s="1268"/>
      <c r="NIJ774" s="144"/>
      <c r="NIK774" s="1268"/>
      <c r="NIL774" s="144"/>
      <c r="NIM774" s="1268"/>
      <c r="NIN774" s="144"/>
      <c r="NIO774" s="1268"/>
      <c r="NIP774" s="144"/>
      <c r="NIQ774" s="1268"/>
      <c r="NIR774" s="144"/>
      <c r="NIS774" s="1268"/>
      <c r="NIT774" s="144"/>
      <c r="NIU774" s="1268"/>
      <c r="NIV774" s="144"/>
      <c r="NIW774" s="1268"/>
      <c r="NIX774" s="144"/>
      <c r="NIY774" s="1268"/>
      <c r="NIZ774" s="144"/>
      <c r="NJA774" s="1268"/>
      <c r="NJB774" s="144"/>
      <c r="NJC774" s="1268"/>
      <c r="NJD774" s="144"/>
      <c r="NJE774" s="1268"/>
      <c r="NJF774" s="144"/>
      <c r="NJG774" s="1268"/>
      <c r="NJH774" s="144"/>
      <c r="NJI774" s="1268"/>
      <c r="NJJ774" s="144"/>
      <c r="NJK774" s="1268"/>
      <c r="NJL774" s="144"/>
      <c r="NJM774" s="1268"/>
      <c r="NJN774" s="144"/>
      <c r="NJO774" s="1268"/>
      <c r="NJP774" s="144"/>
      <c r="NJQ774" s="1268"/>
      <c r="NJR774" s="144"/>
      <c r="NJS774" s="1268"/>
      <c r="NJT774" s="144"/>
      <c r="NJU774" s="1268"/>
      <c r="NJV774" s="144"/>
      <c r="NJW774" s="1268"/>
      <c r="NJX774" s="144"/>
      <c r="NJY774" s="1268"/>
      <c r="NJZ774" s="144"/>
      <c r="NKA774" s="1268"/>
      <c r="NKB774" s="144"/>
      <c r="NKC774" s="1268"/>
      <c r="NKD774" s="144"/>
      <c r="NKE774" s="1268"/>
      <c r="NKF774" s="144"/>
      <c r="NKG774" s="1268"/>
      <c r="NKH774" s="144"/>
      <c r="NKI774" s="1268"/>
      <c r="NKJ774" s="144"/>
      <c r="NKK774" s="1268"/>
      <c r="NKL774" s="144"/>
      <c r="NKM774" s="1268"/>
      <c r="NKN774" s="144"/>
      <c r="NKO774" s="1268"/>
      <c r="NKP774" s="144"/>
      <c r="NKQ774" s="1268"/>
      <c r="NKR774" s="144"/>
      <c r="NKS774" s="1268"/>
      <c r="NKT774" s="144"/>
      <c r="NKU774" s="1268"/>
      <c r="NKV774" s="144"/>
      <c r="NKW774" s="1268"/>
      <c r="NKX774" s="144"/>
      <c r="NKY774" s="1268"/>
      <c r="NKZ774" s="144"/>
      <c r="NLA774" s="1268"/>
      <c r="NLB774" s="144"/>
      <c r="NLC774" s="1268"/>
      <c r="NLD774" s="144"/>
      <c r="NLE774" s="1268"/>
      <c r="NLF774" s="144"/>
      <c r="NLG774" s="1268"/>
      <c r="NLH774" s="144"/>
      <c r="NLI774" s="1268"/>
      <c r="NLJ774" s="144"/>
      <c r="NLK774" s="1268"/>
      <c r="NLL774" s="144"/>
      <c r="NLM774" s="1268"/>
      <c r="NLN774" s="144"/>
      <c r="NLO774" s="1268"/>
      <c r="NLP774" s="144"/>
      <c r="NLQ774" s="1268"/>
      <c r="NLR774" s="144"/>
      <c r="NLS774" s="1268"/>
      <c r="NLT774" s="144"/>
      <c r="NLU774" s="1268"/>
      <c r="NLV774" s="144"/>
      <c r="NLW774" s="1268"/>
      <c r="NLX774" s="144"/>
      <c r="NLY774" s="1268"/>
      <c r="NLZ774" s="144"/>
      <c r="NMA774" s="1268"/>
      <c r="NMB774" s="144"/>
      <c r="NMC774" s="1268"/>
      <c r="NMD774" s="144"/>
      <c r="NME774" s="1268"/>
      <c r="NMF774" s="144"/>
      <c r="NMG774" s="1268"/>
      <c r="NMH774" s="144"/>
      <c r="NMI774" s="1268"/>
      <c r="NMJ774" s="144"/>
      <c r="NMK774" s="1268"/>
      <c r="NML774" s="144"/>
      <c r="NMM774" s="1268"/>
      <c r="NMN774" s="144"/>
      <c r="NMO774" s="1268"/>
      <c r="NMP774" s="144"/>
      <c r="NMQ774" s="1268"/>
      <c r="NMR774" s="144"/>
      <c r="NMS774" s="1268"/>
      <c r="NMT774" s="144"/>
      <c r="NMU774" s="1268"/>
      <c r="NMV774" s="144"/>
      <c r="NMW774" s="1268"/>
      <c r="NMX774" s="144"/>
      <c r="NMY774" s="1268"/>
      <c r="NMZ774" s="144"/>
      <c r="NNA774" s="1268"/>
      <c r="NNB774" s="144"/>
      <c r="NNC774" s="1268"/>
      <c r="NND774" s="144"/>
      <c r="NNE774" s="1268"/>
      <c r="NNF774" s="144"/>
      <c r="NNG774" s="1268"/>
      <c r="NNH774" s="144"/>
      <c r="NNI774" s="1268"/>
      <c r="NNJ774" s="144"/>
      <c r="NNK774" s="1268"/>
      <c r="NNL774" s="144"/>
      <c r="NNM774" s="1268"/>
      <c r="NNN774" s="144"/>
      <c r="NNO774" s="1268"/>
      <c r="NNP774" s="144"/>
      <c r="NNQ774" s="1268"/>
      <c r="NNR774" s="144"/>
      <c r="NNS774" s="1268"/>
      <c r="NNT774" s="144"/>
      <c r="NNU774" s="1268"/>
      <c r="NNV774" s="144"/>
      <c r="NNW774" s="1268"/>
      <c r="NNX774" s="144"/>
      <c r="NNY774" s="1268"/>
      <c r="NNZ774" s="144"/>
      <c r="NOA774" s="1268"/>
      <c r="NOB774" s="144"/>
      <c r="NOC774" s="1268"/>
      <c r="NOD774" s="144"/>
      <c r="NOE774" s="1268"/>
      <c r="NOF774" s="144"/>
      <c r="NOG774" s="1268"/>
      <c r="NOH774" s="144"/>
      <c r="NOI774" s="1268"/>
      <c r="NOJ774" s="144"/>
      <c r="NOK774" s="1268"/>
      <c r="NOL774" s="144"/>
      <c r="NOM774" s="1268"/>
      <c r="NON774" s="144"/>
      <c r="NOO774" s="1268"/>
      <c r="NOP774" s="144"/>
      <c r="NOQ774" s="1268"/>
      <c r="NOR774" s="144"/>
      <c r="NOS774" s="1268"/>
      <c r="NOT774" s="144"/>
      <c r="NOU774" s="1268"/>
      <c r="NOV774" s="144"/>
      <c r="NOW774" s="1268"/>
      <c r="NOX774" s="144"/>
      <c r="NOY774" s="1268"/>
      <c r="NOZ774" s="144"/>
      <c r="NPA774" s="1268"/>
      <c r="NPB774" s="144"/>
      <c r="NPC774" s="1268"/>
      <c r="NPD774" s="144"/>
      <c r="NPE774" s="1268"/>
      <c r="NPF774" s="144"/>
      <c r="NPG774" s="1268"/>
      <c r="NPH774" s="144"/>
      <c r="NPI774" s="1268"/>
      <c r="NPJ774" s="144"/>
      <c r="NPK774" s="1268"/>
      <c r="NPL774" s="144"/>
      <c r="NPM774" s="1268"/>
      <c r="NPN774" s="144"/>
      <c r="NPO774" s="1268"/>
      <c r="NPP774" s="144"/>
      <c r="NPQ774" s="1268"/>
      <c r="NPR774" s="144"/>
      <c r="NPS774" s="1268"/>
      <c r="NPT774" s="144"/>
      <c r="NPU774" s="1268"/>
      <c r="NPV774" s="144"/>
      <c r="NPW774" s="1268"/>
      <c r="NPX774" s="144"/>
      <c r="NPY774" s="1268"/>
      <c r="NPZ774" s="144"/>
      <c r="NQA774" s="1268"/>
      <c r="NQB774" s="144"/>
      <c r="NQC774" s="1268"/>
      <c r="NQD774" s="144"/>
      <c r="NQE774" s="1268"/>
      <c r="NQF774" s="144"/>
      <c r="NQG774" s="1268"/>
      <c r="NQH774" s="144"/>
      <c r="NQI774" s="1268"/>
      <c r="NQJ774" s="144"/>
      <c r="NQK774" s="1268"/>
      <c r="NQL774" s="144"/>
      <c r="NQM774" s="1268"/>
      <c r="NQN774" s="144"/>
      <c r="NQO774" s="1268"/>
      <c r="NQP774" s="144"/>
      <c r="NQQ774" s="1268"/>
      <c r="NQR774" s="144"/>
      <c r="NQS774" s="1268"/>
      <c r="NQT774" s="144"/>
      <c r="NQU774" s="1268"/>
      <c r="NQV774" s="144"/>
      <c r="NQW774" s="1268"/>
      <c r="NQX774" s="144"/>
      <c r="NQY774" s="1268"/>
      <c r="NQZ774" s="144"/>
      <c r="NRA774" s="1268"/>
      <c r="NRB774" s="144"/>
      <c r="NRC774" s="1268"/>
      <c r="NRD774" s="144"/>
      <c r="NRE774" s="1268"/>
      <c r="NRF774" s="144"/>
      <c r="NRG774" s="1268"/>
      <c r="NRH774" s="144"/>
      <c r="NRI774" s="1268"/>
      <c r="NRJ774" s="144"/>
      <c r="NRK774" s="1268"/>
      <c r="NRL774" s="144"/>
      <c r="NRM774" s="1268"/>
      <c r="NRN774" s="144"/>
      <c r="NRO774" s="1268"/>
      <c r="NRP774" s="144"/>
      <c r="NRQ774" s="1268"/>
      <c r="NRR774" s="144"/>
      <c r="NRS774" s="1268"/>
      <c r="NRT774" s="144"/>
      <c r="NRU774" s="1268"/>
      <c r="NRV774" s="144"/>
      <c r="NRW774" s="1268"/>
      <c r="NRX774" s="144"/>
      <c r="NRY774" s="1268"/>
      <c r="NRZ774" s="144"/>
      <c r="NSA774" s="1268"/>
      <c r="NSB774" s="144"/>
      <c r="NSC774" s="1268"/>
      <c r="NSD774" s="144"/>
      <c r="NSE774" s="1268"/>
      <c r="NSF774" s="144"/>
      <c r="NSG774" s="1268"/>
      <c r="NSH774" s="144"/>
      <c r="NSI774" s="1268"/>
      <c r="NSJ774" s="144"/>
      <c r="NSK774" s="1268"/>
      <c r="NSL774" s="144"/>
      <c r="NSM774" s="1268"/>
      <c r="NSN774" s="144"/>
      <c r="NSO774" s="1268"/>
      <c r="NSP774" s="144"/>
      <c r="NSQ774" s="1268"/>
      <c r="NSR774" s="144"/>
      <c r="NSS774" s="1268"/>
      <c r="NST774" s="144"/>
      <c r="NSU774" s="1268"/>
      <c r="NSV774" s="144"/>
      <c r="NSW774" s="1268"/>
      <c r="NSX774" s="144"/>
      <c r="NSY774" s="1268"/>
      <c r="NSZ774" s="144"/>
      <c r="NTA774" s="1268"/>
      <c r="NTB774" s="144"/>
      <c r="NTC774" s="1268"/>
      <c r="NTD774" s="144"/>
      <c r="NTE774" s="1268"/>
      <c r="NTF774" s="144"/>
      <c r="NTG774" s="1268"/>
      <c r="NTH774" s="144"/>
      <c r="NTI774" s="1268"/>
      <c r="NTJ774" s="144"/>
      <c r="NTK774" s="1268"/>
      <c r="NTL774" s="144"/>
      <c r="NTM774" s="1268"/>
      <c r="NTN774" s="144"/>
      <c r="NTO774" s="1268"/>
      <c r="NTP774" s="144"/>
      <c r="NTQ774" s="1268"/>
      <c r="NTR774" s="144"/>
      <c r="NTS774" s="1268"/>
      <c r="NTT774" s="144"/>
      <c r="NTU774" s="1268"/>
      <c r="NTV774" s="144"/>
      <c r="NTW774" s="1268"/>
      <c r="NTX774" s="144"/>
      <c r="NTY774" s="1268"/>
      <c r="NTZ774" s="144"/>
      <c r="NUA774" s="1268"/>
      <c r="NUB774" s="144"/>
      <c r="NUC774" s="1268"/>
      <c r="NUD774" s="144"/>
      <c r="NUE774" s="1268"/>
      <c r="NUF774" s="144"/>
      <c r="NUG774" s="1268"/>
      <c r="NUH774" s="144"/>
      <c r="NUI774" s="1268"/>
      <c r="NUJ774" s="144"/>
      <c r="NUK774" s="1268"/>
      <c r="NUL774" s="144"/>
      <c r="NUM774" s="1268"/>
      <c r="NUN774" s="144"/>
      <c r="NUO774" s="1268"/>
      <c r="NUP774" s="144"/>
      <c r="NUQ774" s="1268"/>
      <c r="NUR774" s="144"/>
      <c r="NUS774" s="1268"/>
      <c r="NUT774" s="144"/>
      <c r="NUU774" s="1268"/>
      <c r="NUV774" s="144"/>
      <c r="NUW774" s="1268"/>
      <c r="NUX774" s="144"/>
      <c r="NUY774" s="1268"/>
      <c r="NUZ774" s="144"/>
      <c r="NVA774" s="1268"/>
      <c r="NVB774" s="144"/>
      <c r="NVC774" s="1268"/>
      <c r="NVD774" s="144"/>
      <c r="NVE774" s="1268"/>
      <c r="NVF774" s="144"/>
      <c r="NVG774" s="1268"/>
      <c r="NVH774" s="144"/>
      <c r="NVI774" s="1268"/>
      <c r="NVJ774" s="144"/>
      <c r="NVK774" s="1268"/>
      <c r="NVL774" s="144"/>
      <c r="NVM774" s="1268"/>
      <c r="NVN774" s="144"/>
      <c r="NVO774" s="1268"/>
      <c r="NVP774" s="144"/>
      <c r="NVQ774" s="1268"/>
      <c r="NVR774" s="144"/>
      <c r="NVS774" s="1268"/>
      <c r="NVT774" s="144"/>
      <c r="NVU774" s="1268"/>
      <c r="NVV774" s="144"/>
      <c r="NVW774" s="1268"/>
      <c r="NVX774" s="144"/>
      <c r="NVY774" s="1268"/>
      <c r="NVZ774" s="144"/>
      <c r="NWA774" s="1268"/>
      <c r="NWB774" s="144"/>
      <c r="NWC774" s="1268"/>
      <c r="NWD774" s="144"/>
      <c r="NWE774" s="1268"/>
      <c r="NWF774" s="144"/>
      <c r="NWG774" s="1268"/>
      <c r="NWH774" s="144"/>
      <c r="NWI774" s="1268"/>
      <c r="NWJ774" s="144"/>
      <c r="NWK774" s="1268"/>
      <c r="NWL774" s="144"/>
      <c r="NWM774" s="1268"/>
      <c r="NWN774" s="144"/>
      <c r="NWO774" s="1268"/>
      <c r="NWP774" s="144"/>
      <c r="NWQ774" s="1268"/>
      <c r="NWR774" s="144"/>
      <c r="NWS774" s="1268"/>
      <c r="NWT774" s="144"/>
      <c r="NWU774" s="1268"/>
      <c r="NWV774" s="144"/>
      <c r="NWW774" s="1268"/>
      <c r="NWX774" s="144"/>
      <c r="NWY774" s="1268"/>
      <c r="NWZ774" s="144"/>
      <c r="NXA774" s="1268"/>
      <c r="NXB774" s="144"/>
      <c r="NXC774" s="1268"/>
      <c r="NXD774" s="144"/>
      <c r="NXE774" s="1268"/>
      <c r="NXF774" s="144"/>
      <c r="NXG774" s="1268"/>
      <c r="NXH774" s="144"/>
      <c r="NXI774" s="1268"/>
      <c r="NXJ774" s="144"/>
      <c r="NXK774" s="1268"/>
      <c r="NXL774" s="144"/>
      <c r="NXM774" s="1268"/>
      <c r="NXN774" s="144"/>
      <c r="NXO774" s="1268"/>
      <c r="NXP774" s="144"/>
      <c r="NXQ774" s="1268"/>
      <c r="NXR774" s="144"/>
      <c r="NXS774" s="1268"/>
      <c r="NXT774" s="144"/>
      <c r="NXU774" s="1268"/>
      <c r="NXV774" s="144"/>
      <c r="NXW774" s="1268"/>
      <c r="NXX774" s="144"/>
      <c r="NXY774" s="1268"/>
      <c r="NXZ774" s="144"/>
      <c r="NYA774" s="1268"/>
      <c r="NYB774" s="144"/>
      <c r="NYC774" s="1268"/>
      <c r="NYD774" s="144"/>
      <c r="NYE774" s="1268"/>
      <c r="NYF774" s="144"/>
      <c r="NYG774" s="1268"/>
      <c r="NYH774" s="144"/>
      <c r="NYI774" s="1268"/>
      <c r="NYJ774" s="144"/>
      <c r="NYK774" s="1268"/>
      <c r="NYL774" s="144"/>
      <c r="NYM774" s="1268"/>
      <c r="NYN774" s="144"/>
      <c r="NYO774" s="1268"/>
      <c r="NYP774" s="144"/>
      <c r="NYQ774" s="1268"/>
      <c r="NYR774" s="144"/>
      <c r="NYS774" s="1268"/>
      <c r="NYT774" s="144"/>
      <c r="NYU774" s="1268"/>
      <c r="NYV774" s="144"/>
      <c r="NYW774" s="1268"/>
      <c r="NYX774" s="144"/>
      <c r="NYY774" s="1268"/>
      <c r="NYZ774" s="144"/>
      <c r="NZA774" s="1268"/>
      <c r="NZB774" s="144"/>
      <c r="NZC774" s="1268"/>
      <c r="NZD774" s="144"/>
      <c r="NZE774" s="1268"/>
      <c r="NZF774" s="144"/>
      <c r="NZG774" s="1268"/>
      <c r="NZH774" s="144"/>
      <c r="NZI774" s="1268"/>
      <c r="NZJ774" s="144"/>
      <c r="NZK774" s="1268"/>
      <c r="NZL774" s="144"/>
      <c r="NZM774" s="1268"/>
      <c r="NZN774" s="144"/>
      <c r="NZO774" s="1268"/>
      <c r="NZP774" s="144"/>
      <c r="NZQ774" s="1268"/>
      <c r="NZR774" s="144"/>
      <c r="NZS774" s="1268"/>
      <c r="NZT774" s="144"/>
      <c r="NZU774" s="1268"/>
      <c r="NZV774" s="144"/>
      <c r="NZW774" s="1268"/>
      <c r="NZX774" s="144"/>
      <c r="NZY774" s="1268"/>
      <c r="NZZ774" s="144"/>
      <c r="OAA774" s="1268"/>
      <c r="OAB774" s="144"/>
      <c r="OAC774" s="1268"/>
      <c r="OAD774" s="144"/>
      <c r="OAE774" s="1268"/>
      <c r="OAF774" s="144"/>
      <c r="OAG774" s="1268"/>
      <c r="OAH774" s="144"/>
      <c r="OAI774" s="1268"/>
      <c r="OAJ774" s="144"/>
      <c r="OAK774" s="1268"/>
      <c r="OAL774" s="144"/>
      <c r="OAM774" s="1268"/>
      <c r="OAN774" s="144"/>
      <c r="OAO774" s="1268"/>
      <c r="OAP774" s="144"/>
      <c r="OAQ774" s="1268"/>
      <c r="OAR774" s="144"/>
      <c r="OAS774" s="1268"/>
      <c r="OAT774" s="144"/>
      <c r="OAU774" s="1268"/>
      <c r="OAV774" s="144"/>
      <c r="OAW774" s="1268"/>
      <c r="OAX774" s="144"/>
      <c r="OAY774" s="1268"/>
      <c r="OAZ774" s="144"/>
      <c r="OBA774" s="1268"/>
      <c r="OBB774" s="144"/>
      <c r="OBC774" s="1268"/>
      <c r="OBD774" s="144"/>
      <c r="OBE774" s="1268"/>
      <c r="OBF774" s="144"/>
      <c r="OBG774" s="1268"/>
      <c r="OBH774" s="144"/>
      <c r="OBI774" s="1268"/>
      <c r="OBJ774" s="144"/>
      <c r="OBK774" s="1268"/>
      <c r="OBL774" s="144"/>
      <c r="OBM774" s="1268"/>
      <c r="OBN774" s="144"/>
      <c r="OBO774" s="1268"/>
      <c r="OBP774" s="144"/>
      <c r="OBQ774" s="1268"/>
      <c r="OBR774" s="144"/>
      <c r="OBS774" s="1268"/>
      <c r="OBT774" s="144"/>
      <c r="OBU774" s="1268"/>
      <c r="OBV774" s="144"/>
      <c r="OBW774" s="1268"/>
      <c r="OBX774" s="144"/>
      <c r="OBY774" s="1268"/>
      <c r="OBZ774" s="144"/>
      <c r="OCA774" s="1268"/>
      <c r="OCB774" s="144"/>
      <c r="OCC774" s="1268"/>
      <c r="OCD774" s="144"/>
      <c r="OCE774" s="1268"/>
      <c r="OCF774" s="144"/>
      <c r="OCG774" s="1268"/>
      <c r="OCH774" s="144"/>
      <c r="OCI774" s="1268"/>
      <c r="OCJ774" s="144"/>
      <c r="OCK774" s="1268"/>
      <c r="OCL774" s="144"/>
      <c r="OCM774" s="1268"/>
      <c r="OCN774" s="144"/>
      <c r="OCO774" s="1268"/>
      <c r="OCP774" s="144"/>
      <c r="OCQ774" s="1268"/>
      <c r="OCR774" s="144"/>
      <c r="OCS774" s="1268"/>
      <c r="OCT774" s="144"/>
      <c r="OCU774" s="1268"/>
      <c r="OCV774" s="144"/>
      <c r="OCW774" s="1268"/>
      <c r="OCX774" s="144"/>
      <c r="OCY774" s="1268"/>
      <c r="OCZ774" s="144"/>
      <c r="ODA774" s="1268"/>
      <c r="ODB774" s="144"/>
      <c r="ODC774" s="1268"/>
      <c r="ODD774" s="144"/>
      <c r="ODE774" s="1268"/>
      <c r="ODF774" s="144"/>
      <c r="ODG774" s="1268"/>
      <c r="ODH774" s="144"/>
      <c r="ODI774" s="1268"/>
      <c r="ODJ774" s="144"/>
      <c r="ODK774" s="1268"/>
      <c r="ODL774" s="144"/>
      <c r="ODM774" s="1268"/>
      <c r="ODN774" s="144"/>
      <c r="ODO774" s="1268"/>
      <c r="ODP774" s="144"/>
      <c r="ODQ774" s="1268"/>
      <c r="ODR774" s="144"/>
      <c r="ODS774" s="1268"/>
      <c r="ODT774" s="144"/>
      <c r="ODU774" s="1268"/>
      <c r="ODV774" s="144"/>
      <c r="ODW774" s="1268"/>
      <c r="ODX774" s="144"/>
      <c r="ODY774" s="1268"/>
      <c r="ODZ774" s="144"/>
      <c r="OEA774" s="1268"/>
      <c r="OEB774" s="144"/>
      <c r="OEC774" s="1268"/>
      <c r="OED774" s="144"/>
      <c r="OEE774" s="1268"/>
      <c r="OEF774" s="144"/>
      <c r="OEG774" s="1268"/>
      <c r="OEH774" s="144"/>
      <c r="OEI774" s="1268"/>
      <c r="OEJ774" s="144"/>
      <c r="OEK774" s="1268"/>
      <c r="OEL774" s="144"/>
      <c r="OEM774" s="1268"/>
      <c r="OEN774" s="144"/>
      <c r="OEO774" s="1268"/>
      <c r="OEP774" s="144"/>
      <c r="OEQ774" s="1268"/>
      <c r="OER774" s="144"/>
      <c r="OES774" s="1268"/>
      <c r="OET774" s="144"/>
      <c r="OEU774" s="1268"/>
      <c r="OEV774" s="144"/>
      <c r="OEW774" s="1268"/>
      <c r="OEX774" s="144"/>
      <c r="OEY774" s="1268"/>
      <c r="OEZ774" s="144"/>
      <c r="OFA774" s="1268"/>
      <c r="OFB774" s="144"/>
      <c r="OFC774" s="1268"/>
      <c r="OFD774" s="144"/>
      <c r="OFE774" s="1268"/>
      <c r="OFF774" s="144"/>
      <c r="OFG774" s="1268"/>
      <c r="OFH774" s="144"/>
      <c r="OFI774" s="1268"/>
      <c r="OFJ774" s="144"/>
      <c r="OFK774" s="1268"/>
      <c r="OFL774" s="144"/>
      <c r="OFM774" s="1268"/>
      <c r="OFN774" s="144"/>
      <c r="OFO774" s="1268"/>
      <c r="OFP774" s="144"/>
      <c r="OFQ774" s="1268"/>
      <c r="OFR774" s="144"/>
      <c r="OFS774" s="1268"/>
      <c r="OFT774" s="144"/>
      <c r="OFU774" s="1268"/>
      <c r="OFV774" s="144"/>
      <c r="OFW774" s="1268"/>
      <c r="OFX774" s="144"/>
      <c r="OFY774" s="1268"/>
      <c r="OFZ774" s="144"/>
      <c r="OGA774" s="1268"/>
      <c r="OGB774" s="144"/>
      <c r="OGC774" s="1268"/>
      <c r="OGD774" s="144"/>
      <c r="OGE774" s="1268"/>
      <c r="OGF774" s="144"/>
      <c r="OGG774" s="1268"/>
      <c r="OGH774" s="144"/>
      <c r="OGI774" s="1268"/>
      <c r="OGJ774" s="144"/>
      <c r="OGK774" s="1268"/>
      <c r="OGL774" s="144"/>
      <c r="OGM774" s="1268"/>
      <c r="OGN774" s="144"/>
      <c r="OGO774" s="1268"/>
      <c r="OGP774" s="144"/>
      <c r="OGQ774" s="1268"/>
      <c r="OGR774" s="144"/>
      <c r="OGS774" s="1268"/>
      <c r="OGT774" s="144"/>
      <c r="OGU774" s="1268"/>
      <c r="OGV774" s="144"/>
      <c r="OGW774" s="1268"/>
      <c r="OGX774" s="144"/>
      <c r="OGY774" s="1268"/>
      <c r="OGZ774" s="144"/>
      <c r="OHA774" s="1268"/>
      <c r="OHB774" s="144"/>
      <c r="OHC774" s="1268"/>
      <c r="OHD774" s="144"/>
      <c r="OHE774" s="1268"/>
      <c r="OHF774" s="144"/>
      <c r="OHG774" s="1268"/>
      <c r="OHH774" s="144"/>
      <c r="OHI774" s="1268"/>
      <c r="OHJ774" s="144"/>
      <c r="OHK774" s="1268"/>
      <c r="OHL774" s="144"/>
      <c r="OHM774" s="1268"/>
      <c r="OHN774" s="144"/>
      <c r="OHO774" s="1268"/>
      <c r="OHP774" s="144"/>
      <c r="OHQ774" s="1268"/>
      <c r="OHR774" s="144"/>
      <c r="OHS774" s="1268"/>
      <c r="OHT774" s="144"/>
      <c r="OHU774" s="1268"/>
      <c r="OHV774" s="144"/>
      <c r="OHW774" s="1268"/>
      <c r="OHX774" s="144"/>
      <c r="OHY774" s="1268"/>
      <c r="OHZ774" s="144"/>
      <c r="OIA774" s="1268"/>
      <c r="OIB774" s="144"/>
      <c r="OIC774" s="1268"/>
      <c r="OID774" s="144"/>
      <c r="OIE774" s="1268"/>
      <c r="OIF774" s="144"/>
      <c r="OIG774" s="1268"/>
      <c r="OIH774" s="144"/>
      <c r="OII774" s="1268"/>
      <c r="OIJ774" s="144"/>
      <c r="OIK774" s="1268"/>
      <c r="OIL774" s="144"/>
      <c r="OIM774" s="1268"/>
      <c r="OIN774" s="144"/>
      <c r="OIO774" s="1268"/>
      <c r="OIP774" s="144"/>
      <c r="OIQ774" s="1268"/>
      <c r="OIR774" s="144"/>
      <c r="OIS774" s="1268"/>
      <c r="OIT774" s="144"/>
      <c r="OIU774" s="1268"/>
      <c r="OIV774" s="144"/>
      <c r="OIW774" s="1268"/>
      <c r="OIX774" s="144"/>
      <c r="OIY774" s="1268"/>
      <c r="OIZ774" s="144"/>
      <c r="OJA774" s="1268"/>
      <c r="OJB774" s="144"/>
      <c r="OJC774" s="1268"/>
      <c r="OJD774" s="144"/>
      <c r="OJE774" s="1268"/>
      <c r="OJF774" s="144"/>
      <c r="OJG774" s="1268"/>
      <c r="OJH774" s="144"/>
      <c r="OJI774" s="1268"/>
      <c r="OJJ774" s="144"/>
      <c r="OJK774" s="1268"/>
      <c r="OJL774" s="144"/>
      <c r="OJM774" s="1268"/>
      <c r="OJN774" s="144"/>
      <c r="OJO774" s="1268"/>
      <c r="OJP774" s="144"/>
      <c r="OJQ774" s="1268"/>
      <c r="OJR774" s="144"/>
      <c r="OJS774" s="1268"/>
      <c r="OJT774" s="144"/>
      <c r="OJU774" s="1268"/>
      <c r="OJV774" s="144"/>
      <c r="OJW774" s="1268"/>
      <c r="OJX774" s="144"/>
      <c r="OJY774" s="1268"/>
      <c r="OJZ774" s="144"/>
      <c r="OKA774" s="1268"/>
      <c r="OKB774" s="144"/>
      <c r="OKC774" s="1268"/>
      <c r="OKD774" s="144"/>
      <c r="OKE774" s="1268"/>
      <c r="OKF774" s="144"/>
      <c r="OKG774" s="1268"/>
      <c r="OKH774" s="144"/>
      <c r="OKI774" s="1268"/>
      <c r="OKJ774" s="144"/>
      <c r="OKK774" s="1268"/>
      <c r="OKL774" s="144"/>
      <c r="OKM774" s="1268"/>
      <c r="OKN774" s="144"/>
      <c r="OKO774" s="1268"/>
      <c r="OKP774" s="144"/>
      <c r="OKQ774" s="1268"/>
      <c r="OKR774" s="144"/>
      <c r="OKS774" s="1268"/>
      <c r="OKT774" s="144"/>
      <c r="OKU774" s="1268"/>
      <c r="OKV774" s="144"/>
      <c r="OKW774" s="1268"/>
      <c r="OKX774" s="144"/>
      <c r="OKY774" s="1268"/>
      <c r="OKZ774" s="144"/>
      <c r="OLA774" s="1268"/>
      <c r="OLB774" s="144"/>
      <c r="OLC774" s="1268"/>
      <c r="OLD774" s="144"/>
      <c r="OLE774" s="1268"/>
      <c r="OLF774" s="144"/>
      <c r="OLG774" s="1268"/>
      <c r="OLH774" s="144"/>
      <c r="OLI774" s="1268"/>
      <c r="OLJ774" s="144"/>
      <c r="OLK774" s="1268"/>
      <c r="OLL774" s="144"/>
      <c r="OLM774" s="1268"/>
      <c r="OLN774" s="144"/>
      <c r="OLO774" s="1268"/>
      <c r="OLP774" s="144"/>
      <c r="OLQ774" s="1268"/>
      <c r="OLR774" s="144"/>
      <c r="OLS774" s="1268"/>
      <c r="OLT774" s="144"/>
      <c r="OLU774" s="1268"/>
      <c r="OLV774" s="144"/>
      <c r="OLW774" s="1268"/>
      <c r="OLX774" s="144"/>
      <c r="OLY774" s="1268"/>
      <c r="OLZ774" s="144"/>
      <c r="OMA774" s="1268"/>
      <c r="OMB774" s="144"/>
      <c r="OMC774" s="1268"/>
      <c r="OMD774" s="144"/>
      <c r="OME774" s="1268"/>
      <c r="OMF774" s="144"/>
      <c r="OMG774" s="1268"/>
      <c r="OMH774" s="144"/>
      <c r="OMI774" s="1268"/>
      <c r="OMJ774" s="144"/>
      <c r="OMK774" s="1268"/>
      <c r="OML774" s="144"/>
      <c r="OMM774" s="1268"/>
      <c r="OMN774" s="144"/>
      <c r="OMO774" s="1268"/>
      <c r="OMP774" s="144"/>
      <c r="OMQ774" s="1268"/>
      <c r="OMR774" s="144"/>
      <c r="OMS774" s="1268"/>
      <c r="OMT774" s="144"/>
      <c r="OMU774" s="1268"/>
      <c r="OMV774" s="144"/>
      <c r="OMW774" s="1268"/>
      <c r="OMX774" s="144"/>
      <c r="OMY774" s="1268"/>
      <c r="OMZ774" s="144"/>
      <c r="ONA774" s="1268"/>
      <c r="ONB774" s="144"/>
      <c r="ONC774" s="1268"/>
      <c r="OND774" s="144"/>
      <c r="ONE774" s="1268"/>
      <c r="ONF774" s="144"/>
      <c r="ONG774" s="1268"/>
      <c r="ONH774" s="144"/>
      <c r="ONI774" s="1268"/>
      <c r="ONJ774" s="144"/>
      <c r="ONK774" s="1268"/>
      <c r="ONL774" s="144"/>
      <c r="ONM774" s="1268"/>
      <c r="ONN774" s="144"/>
      <c r="ONO774" s="1268"/>
      <c r="ONP774" s="144"/>
      <c r="ONQ774" s="1268"/>
      <c r="ONR774" s="144"/>
      <c r="ONS774" s="1268"/>
      <c r="ONT774" s="144"/>
      <c r="ONU774" s="1268"/>
      <c r="ONV774" s="144"/>
      <c r="ONW774" s="1268"/>
      <c r="ONX774" s="144"/>
      <c r="ONY774" s="1268"/>
      <c r="ONZ774" s="144"/>
      <c r="OOA774" s="1268"/>
      <c r="OOB774" s="144"/>
      <c r="OOC774" s="1268"/>
      <c r="OOD774" s="144"/>
      <c r="OOE774" s="1268"/>
      <c r="OOF774" s="144"/>
      <c r="OOG774" s="1268"/>
      <c r="OOH774" s="144"/>
      <c r="OOI774" s="1268"/>
      <c r="OOJ774" s="144"/>
      <c r="OOK774" s="1268"/>
      <c r="OOL774" s="144"/>
      <c r="OOM774" s="1268"/>
      <c r="OON774" s="144"/>
      <c r="OOO774" s="1268"/>
      <c r="OOP774" s="144"/>
      <c r="OOQ774" s="1268"/>
      <c r="OOR774" s="144"/>
      <c r="OOS774" s="1268"/>
      <c r="OOT774" s="144"/>
      <c r="OOU774" s="1268"/>
      <c r="OOV774" s="144"/>
      <c r="OOW774" s="1268"/>
      <c r="OOX774" s="144"/>
      <c r="OOY774" s="1268"/>
      <c r="OOZ774" s="144"/>
      <c r="OPA774" s="1268"/>
      <c r="OPB774" s="144"/>
      <c r="OPC774" s="1268"/>
      <c r="OPD774" s="144"/>
      <c r="OPE774" s="1268"/>
      <c r="OPF774" s="144"/>
      <c r="OPG774" s="1268"/>
      <c r="OPH774" s="144"/>
      <c r="OPI774" s="1268"/>
      <c r="OPJ774" s="144"/>
      <c r="OPK774" s="1268"/>
      <c r="OPL774" s="144"/>
      <c r="OPM774" s="1268"/>
      <c r="OPN774" s="144"/>
      <c r="OPO774" s="1268"/>
      <c r="OPP774" s="144"/>
      <c r="OPQ774" s="1268"/>
      <c r="OPR774" s="144"/>
      <c r="OPS774" s="1268"/>
      <c r="OPT774" s="144"/>
      <c r="OPU774" s="1268"/>
      <c r="OPV774" s="144"/>
      <c r="OPW774" s="1268"/>
      <c r="OPX774" s="144"/>
      <c r="OPY774" s="1268"/>
      <c r="OPZ774" s="144"/>
      <c r="OQA774" s="1268"/>
      <c r="OQB774" s="144"/>
      <c r="OQC774" s="1268"/>
      <c r="OQD774" s="144"/>
      <c r="OQE774" s="1268"/>
      <c r="OQF774" s="144"/>
      <c r="OQG774" s="1268"/>
      <c r="OQH774" s="144"/>
      <c r="OQI774" s="1268"/>
      <c r="OQJ774" s="144"/>
      <c r="OQK774" s="1268"/>
      <c r="OQL774" s="144"/>
      <c r="OQM774" s="1268"/>
      <c r="OQN774" s="144"/>
      <c r="OQO774" s="1268"/>
      <c r="OQP774" s="144"/>
      <c r="OQQ774" s="1268"/>
      <c r="OQR774" s="144"/>
      <c r="OQS774" s="1268"/>
      <c r="OQT774" s="144"/>
      <c r="OQU774" s="1268"/>
      <c r="OQV774" s="144"/>
      <c r="OQW774" s="1268"/>
      <c r="OQX774" s="144"/>
      <c r="OQY774" s="1268"/>
      <c r="OQZ774" s="144"/>
      <c r="ORA774" s="1268"/>
      <c r="ORB774" s="144"/>
      <c r="ORC774" s="1268"/>
      <c r="ORD774" s="144"/>
      <c r="ORE774" s="1268"/>
      <c r="ORF774" s="144"/>
      <c r="ORG774" s="1268"/>
      <c r="ORH774" s="144"/>
      <c r="ORI774" s="1268"/>
      <c r="ORJ774" s="144"/>
      <c r="ORK774" s="1268"/>
      <c r="ORL774" s="144"/>
      <c r="ORM774" s="1268"/>
      <c r="ORN774" s="144"/>
      <c r="ORO774" s="1268"/>
      <c r="ORP774" s="144"/>
      <c r="ORQ774" s="1268"/>
      <c r="ORR774" s="144"/>
      <c r="ORS774" s="1268"/>
      <c r="ORT774" s="144"/>
      <c r="ORU774" s="1268"/>
      <c r="ORV774" s="144"/>
      <c r="ORW774" s="1268"/>
      <c r="ORX774" s="144"/>
      <c r="ORY774" s="1268"/>
      <c r="ORZ774" s="144"/>
      <c r="OSA774" s="1268"/>
      <c r="OSB774" s="144"/>
      <c r="OSC774" s="1268"/>
      <c r="OSD774" s="144"/>
      <c r="OSE774" s="1268"/>
      <c r="OSF774" s="144"/>
      <c r="OSG774" s="1268"/>
      <c r="OSH774" s="144"/>
      <c r="OSI774" s="1268"/>
      <c r="OSJ774" s="144"/>
      <c r="OSK774" s="1268"/>
      <c r="OSL774" s="144"/>
      <c r="OSM774" s="1268"/>
      <c r="OSN774" s="144"/>
      <c r="OSO774" s="1268"/>
      <c r="OSP774" s="144"/>
      <c r="OSQ774" s="1268"/>
      <c r="OSR774" s="144"/>
      <c r="OSS774" s="1268"/>
      <c r="OST774" s="144"/>
      <c r="OSU774" s="1268"/>
      <c r="OSV774" s="144"/>
      <c r="OSW774" s="1268"/>
      <c r="OSX774" s="144"/>
      <c r="OSY774" s="1268"/>
      <c r="OSZ774" s="144"/>
      <c r="OTA774" s="1268"/>
      <c r="OTB774" s="144"/>
      <c r="OTC774" s="1268"/>
      <c r="OTD774" s="144"/>
      <c r="OTE774" s="1268"/>
      <c r="OTF774" s="144"/>
      <c r="OTG774" s="1268"/>
      <c r="OTH774" s="144"/>
      <c r="OTI774" s="1268"/>
      <c r="OTJ774" s="144"/>
      <c r="OTK774" s="1268"/>
      <c r="OTL774" s="144"/>
      <c r="OTM774" s="1268"/>
      <c r="OTN774" s="144"/>
      <c r="OTO774" s="1268"/>
      <c r="OTP774" s="144"/>
      <c r="OTQ774" s="1268"/>
      <c r="OTR774" s="144"/>
      <c r="OTS774" s="1268"/>
      <c r="OTT774" s="144"/>
      <c r="OTU774" s="1268"/>
      <c r="OTV774" s="144"/>
      <c r="OTW774" s="1268"/>
      <c r="OTX774" s="144"/>
      <c r="OTY774" s="1268"/>
      <c r="OTZ774" s="144"/>
      <c r="OUA774" s="1268"/>
      <c r="OUB774" s="144"/>
      <c r="OUC774" s="1268"/>
      <c r="OUD774" s="144"/>
      <c r="OUE774" s="1268"/>
      <c r="OUF774" s="144"/>
      <c r="OUG774" s="1268"/>
      <c r="OUH774" s="144"/>
      <c r="OUI774" s="1268"/>
      <c r="OUJ774" s="144"/>
      <c r="OUK774" s="1268"/>
      <c r="OUL774" s="144"/>
      <c r="OUM774" s="1268"/>
      <c r="OUN774" s="144"/>
      <c r="OUO774" s="1268"/>
      <c r="OUP774" s="144"/>
      <c r="OUQ774" s="1268"/>
      <c r="OUR774" s="144"/>
      <c r="OUS774" s="1268"/>
      <c r="OUT774" s="144"/>
      <c r="OUU774" s="1268"/>
      <c r="OUV774" s="144"/>
      <c r="OUW774" s="1268"/>
      <c r="OUX774" s="144"/>
      <c r="OUY774" s="1268"/>
      <c r="OUZ774" s="144"/>
      <c r="OVA774" s="1268"/>
      <c r="OVB774" s="144"/>
      <c r="OVC774" s="1268"/>
      <c r="OVD774" s="144"/>
      <c r="OVE774" s="1268"/>
      <c r="OVF774" s="144"/>
      <c r="OVG774" s="1268"/>
      <c r="OVH774" s="144"/>
      <c r="OVI774" s="1268"/>
      <c r="OVJ774" s="144"/>
      <c r="OVK774" s="1268"/>
      <c r="OVL774" s="144"/>
      <c r="OVM774" s="1268"/>
      <c r="OVN774" s="144"/>
      <c r="OVO774" s="1268"/>
      <c r="OVP774" s="144"/>
      <c r="OVQ774" s="1268"/>
      <c r="OVR774" s="144"/>
      <c r="OVS774" s="1268"/>
      <c r="OVT774" s="144"/>
      <c r="OVU774" s="1268"/>
      <c r="OVV774" s="144"/>
      <c r="OVW774" s="1268"/>
      <c r="OVX774" s="144"/>
      <c r="OVY774" s="1268"/>
      <c r="OVZ774" s="144"/>
      <c r="OWA774" s="1268"/>
      <c r="OWB774" s="144"/>
      <c r="OWC774" s="1268"/>
      <c r="OWD774" s="144"/>
      <c r="OWE774" s="1268"/>
      <c r="OWF774" s="144"/>
      <c r="OWG774" s="1268"/>
      <c r="OWH774" s="144"/>
      <c r="OWI774" s="1268"/>
      <c r="OWJ774" s="144"/>
      <c r="OWK774" s="1268"/>
      <c r="OWL774" s="144"/>
      <c r="OWM774" s="1268"/>
      <c r="OWN774" s="144"/>
      <c r="OWO774" s="1268"/>
      <c r="OWP774" s="144"/>
      <c r="OWQ774" s="1268"/>
      <c r="OWR774" s="144"/>
      <c r="OWS774" s="1268"/>
      <c r="OWT774" s="144"/>
      <c r="OWU774" s="1268"/>
      <c r="OWV774" s="144"/>
      <c r="OWW774" s="1268"/>
      <c r="OWX774" s="144"/>
      <c r="OWY774" s="1268"/>
      <c r="OWZ774" s="144"/>
      <c r="OXA774" s="1268"/>
      <c r="OXB774" s="144"/>
      <c r="OXC774" s="1268"/>
      <c r="OXD774" s="144"/>
      <c r="OXE774" s="1268"/>
      <c r="OXF774" s="144"/>
      <c r="OXG774" s="1268"/>
      <c r="OXH774" s="144"/>
      <c r="OXI774" s="1268"/>
      <c r="OXJ774" s="144"/>
      <c r="OXK774" s="1268"/>
      <c r="OXL774" s="144"/>
      <c r="OXM774" s="1268"/>
      <c r="OXN774" s="144"/>
      <c r="OXO774" s="1268"/>
      <c r="OXP774" s="144"/>
      <c r="OXQ774" s="1268"/>
      <c r="OXR774" s="144"/>
      <c r="OXS774" s="1268"/>
      <c r="OXT774" s="144"/>
      <c r="OXU774" s="1268"/>
      <c r="OXV774" s="144"/>
      <c r="OXW774" s="1268"/>
      <c r="OXX774" s="144"/>
      <c r="OXY774" s="1268"/>
      <c r="OXZ774" s="144"/>
      <c r="OYA774" s="1268"/>
      <c r="OYB774" s="144"/>
      <c r="OYC774" s="1268"/>
      <c r="OYD774" s="144"/>
      <c r="OYE774" s="1268"/>
      <c r="OYF774" s="144"/>
      <c r="OYG774" s="1268"/>
      <c r="OYH774" s="144"/>
      <c r="OYI774" s="1268"/>
      <c r="OYJ774" s="144"/>
      <c r="OYK774" s="1268"/>
      <c r="OYL774" s="144"/>
      <c r="OYM774" s="1268"/>
      <c r="OYN774" s="144"/>
      <c r="OYO774" s="1268"/>
      <c r="OYP774" s="144"/>
      <c r="OYQ774" s="1268"/>
      <c r="OYR774" s="144"/>
      <c r="OYS774" s="1268"/>
      <c r="OYT774" s="144"/>
      <c r="OYU774" s="1268"/>
      <c r="OYV774" s="144"/>
      <c r="OYW774" s="1268"/>
      <c r="OYX774" s="144"/>
      <c r="OYY774" s="1268"/>
      <c r="OYZ774" s="144"/>
      <c r="OZA774" s="1268"/>
      <c r="OZB774" s="144"/>
      <c r="OZC774" s="1268"/>
      <c r="OZD774" s="144"/>
      <c r="OZE774" s="1268"/>
      <c r="OZF774" s="144"/>
      <c r="OZG774" s="1268"/>
      <c r="OZH774" s="144"/>
      <c r="OZI774" s="1268"/>
      <c r="OZJ774" s="144"/>
      <c r="OZK774" s="1268"/>
      <c r="OZL774" s="144"/>
      <c r="OZM774" s="1268"/>
      <c r="OZN774" s="144"/>
      <c r="OZO774" s="1268"/>
      <c r="OZP774" s="144"/>
      <c r="OZQ774" s="1268"/>
      <c r="OZR774" s="144"/>
      <c r="OZS774" s="1268"/>
      <c r="OZT774" s="144"/>
      <c r="OZU774" s="1268"/>
      <c r="OZV774" s="144"/>
      <c r="OZW774" s="1268"/>
      <c r="OZX774" s="144"/>
      <c r="OZY774" s="1268"/>
      <c r="OZZ774" s="144"/>
      <c r="PAA774" s="1268"/>
      <c r="PAB774" s="144"/>
      <c r="PAC774" s="1268"/>
      <c r="PAD774" s="144"/>
      <c r="PAE774" s="1268"/>
      <c r="PAF774" s="144"/>
      <c r="PAG774" s="1268"/>
      <c r="PAH774" s="144"/>
      <c r="PAI774" s="1268"/>
      <c r="PAJ774" s="144"/>
      <c r="PAK774" s="1268"/>
      <c r="PAL774" s="144"/>
      <c r="PAM774" s="1268"/>
      <c r="PAN774" s="144"/>
      <c r="PAO774" s="1268"/>
      <c r="PAP774" s="144"/>
      <c r="PAQ774" s="1268"/>
      <c r="PAR774" s="144"/>
      <c r="PAS774" s="1268"/>
      <c r="PAT774" s="144"/>
      <c r="PAU774" s="1268"/>
      <c r="PAV774" s="144"/>
      <c r="PAW774" s="1268"/>
      <c r="PAX774" s="144"/>
      <c r="PAY774" s="1268"/>
      <c r="PAZ774" s="144"/>
      <c r="PBA774" s="1268"/>
      <c r="PBB774" s="144"/>
      <c r="PBC774" s="1268"/>
      <c r="PBD774" s="144"/>
      <c r="PBE774" s="1268"/>
      <c r="PBF774" s="144"/>
      <c r="PBG774" s="1268"/>
      <c r="PBH774" s="144"/>
      <c r="PBI774" s="1268"/>
      <c r="PBJ774" s="144"/>
      <c r="PBK774" s="1268"/>
      <c r="PBL774" s="144"/>
      <c r="PBM774" s="1268"/>
      <c r="PBN774" s="144"/>
      <c r="PBO774" s="1268"/>
      <c r="PBP774" s="144"/>
      <c r="PBQ774" s="1268"/>
      <c r="PBR774" s="144"/>
      <c r="PBS774" s="1268"/>
      <c r="PBT774" s="144"/>
      <c r="PBU774" s="1268"/>
      <c r="PBV774" s="144"/>
      <c r="PBW774" s="1268"/>
      <c r="PBX774" s="144"/>
      <c r="PBY774" s="1268"/>
      <c r="PBZ774" s="144"/>
      <c r="PCA774" s="1268"/>
      <c r="PCB774" s="144"/>
      <c r="PCC774" s="1268"/>
      <c r="PCD774" s="144"/>
      <c r="PCE774" s="1268"/>
      <c r="PCF774" s="144"/>
      <c r="PCG774" s="1268"/>
      <c r="PCH774" s="144"/>
      <c r="PCI774" s="1268"/>
      <c r="PCJ774" s="144"/>
      <c r="PCK774" s="1268"/>
      <c r="PCL774" s="144"/>
      <c r="PCM774" s="1268"/>
      <c r="PCN774" s="144"/>
      <c r="PCO774" s="1268"/>
      <c r="PCP774" s="144"/>
      <c r="PCQ774" s="1268"/>
      <c r="PCR774" s="144"/>
      <c r="PCS774" s="1268"/>
      <c r="PCT774" s="144"/>
      <c r="PCU774" s="1268"/>
      <c r="PCV774" s="144"/>
      <c r="PCW774" s="1268"/>
      <c r="PCX774" s="144"/>
      <c r="PCY774" s="1268"/>
      <c r="PCZ774" s="144"/>
      <c r="PDA774" s="1268"/>
      <c r="PDB774" s="144"/>
      <c r="PDC774" s="1268"/>
      <c r="PDD774" s="144"/>
      <c r="PDE774" s="1268"/>
      <c r="PDF774" s="144"/>
      <c r="PDG774" s="1268"/>
      <c r="PDH774" s="144"/>
      <c r="PDI774" s="1268"/>
      <c r="PDJ774" s="144"/>
      <c r="PDK774" s="1268"/>
      <c r="PDL774" s="144"/>
      <c r="PDM774" s="1268"/>
      <c r="PDN774" s="144"/>
      <c r="PDO774" s="1268"/>
      <c r="PDP774" s="144"/>
      <c r="PDQ774" s="1268"/>
      <c r="PDR774" s="144"/>
      <c r="PDS774" s="1268"/>
      <c r="PDT774" s="144"/>
      <c r="PDU774" s="1268"/>
      <c r="PDV774" s="144"/>
      <c r="PDW774" s="1268"/>
      <c r="PDX774" s="144"/>
      <c r="PDY774" s="1268"/>
      <c r="PDZ774" s="144"/>
      <c r="PEA774" s="1268"/>
      <c r="PEB774" s="144"/>
      <c r="PEC774" s="1268"/>
      <c r="PED774" s="144"/>
      <c r="PEE774" s="1268"/>
      <c r="PEF774" s="144"/>
      <c r="PEG774" s="1268"/>
      <c r="PEH774" s="144"/>
      <c r="PEI774" s="1268"/>
      <c r="PEJ774" s="144"/>
      <c r="PEK774" s="1268"/>
      <c r="PEL774" s="144"/>
      <c r="PEM774" s="1268"/>
      <c r="PEN774" s="144"/>
      <c r="PEO774" s="1268"/>
      <c r="PEP774" s="144"/>
      <c r="PEQ774" s="1268"/>
      <c r="PER774" s="144"/>
      <c r="PES774" s="1268"/>
      <c r="PET774" s="144"/>
      <c r="PEU774" s="1268"/>
      <c r="PEV774" s="144"/>
      <c r="PEW774" s="1268"/>
      <c r="PEX774" s="144"/>
      <c r="PEY774" s="1268"/>
      <c r="PEZ774" s="144"/>
      <c r="PFA774" s="1268"/>
      <c r="PFB774" s="144"/>
      <c r="PFC774" s="1268"/>
      <c r="PFD774" s="144"/>
      <c r="PFE774" s="1268"/>
      <c r="PFF774" s="144"/>
      <c r="PFG774" s="1268"/>
      <c r="PFH774" s="144"/>
      <c r="PFI774" s="1268"/>
      <c r="PFJ774" s="144"/>
      <c r="PFK774" s="1268"/>
      <c r="PFL774" s="144"/>
      <c r="PFM774" s="1268"/>
      <c r="PFN774" s="144"/>
      <c r="PFO774" s="1268"/>
      <c r="PFP774" s="144"/>
      <c r="PFQ774" s="1268"/>
      <c r="PFR774" s="144"/>
      <c r="PFS774" s="1268"/>
      <c r="PFT774" s="144"/>
      <c r="PFU774" s="1268"/>
      <c r="PFV774" s="144"/>
      <c r="PFW774" s="1268"/>
      <c r="PFX774" s="144"/>
      <c r="PFY774" s="1268"/>
      <c r="PFZ774" s="144"/>
      <c r="PGA774" s="1268"/>
      <c r="PGB774" s="144"/>
      <c r="PGC774" s="1268"/>
      <c r="PGD774" s="144"/>
      <c r="PGE774" s="1268"/>
      <c r="PGF774" s="144"/>
      <c r="PGG774" s="1268"/>
      <c r="PGH774" s="144"/>
      <c r="PGI774" s="1268"/>
      <c r="PGJ774" s="144"/>
      <c r="PGK774" s="1268"/>
      <c r="PGL774" s="144"/>
      <c r="PGM774" s="1268"/>
      <c r="PGN774" s="144"/>
      <c r="PGO774" s="1268"/>
      <c r="PGP774" s="144"/>
      <c r="PGQ774" s="1268"/>
      <c r="PGR774" s="144"/>
      <c r="PGS774" s="1268"/>
      <c r="PGT774" s="144"/>
      <c r="PGU774" s="1268"/>
      <c r="PGV774" s="144"/>
      <c r="PGW774" s="1268"/>
      <c r="PGX774" s="144"/>
      <c r="PGY774" s="1268"/>
      <c r="PGZ774" s="144"/>
      <c r="PHA774" s="1268"/>
      <c r="PHB774" s="144"/>
      <c r="PHC774" s="1268"/>
      <c r="PHD774" s="144"/>
      <c r="PHE774" s="1268"/>
      <c r="PHF774" s="144"/>
      <c r="PHG774" s="1268"/>
      <c r="PHH774" s="144"/>
      <c r="PHI774" s="1268"/>
      <c r="PHJ774" s="144"/>
      <c r="PHK774" s="1268"/>
      <c r="PHL774" s="144"/>
      <c r="PHM774" s="1268"/>
      <c r="PHN774" s="144"/>
      <c r="PHO774" s="1268"/>
      <c r="PHP774" s="144"/>
      <c r="PHQ774" s="1268"/>
      <c r="PHR774" s="144"/>
      <c r="PHS774" s="1268"/>
      <c r="PHT774" s="144"/>
      <c r="PHU774" s="1268"/>
      <c r="PHV774" s="144"/>
      <c r="PHW774" s="1268"/>
      <c r="PHX774" s="144"/>
      <c r="PHY774" s="1268"/>
      <c r="PHZ774" s="144"/>
      <c r="PIA774" s="1268"/>
      <c r="PIB774" s="144"/>
      <c r="PIC774" s="1268"/>
      <c r="PID774" s="144"/>
      <c r="PIE774" s="1268"/>
      <c r="PIF774" s="144"/>
      <c r="PIG774" s="1268"/>
      <c r="PIH774" s="144"/>
      <c r="PII774" s="1268"/>
      <c r="PIJ774" s="144"/>
      <c r="PIK774" s="1268"/>
      <c r="PIL774" s="144"/>
      <c r="PIM774" s="1268"/>
      <c r="PIN774" s="144"/>
      <c r="PIO774" s="1268"/>
      <c r="PIP774" s="144"/>
      <c r="PIQ774" s="1268"/>
      <c r="PIR774" s="144"/>
      <c r="PIS774" s="1268"/>
      <c r="PIT774" s="144"/>
      <c r="PIU774" s="1268"/>
      <c r="PIV774" s="144"/>
      <c r="PIW774" s="1268"/>
      <c r="PIX774" s="144"/>
      <c r="PIY774" s="1268"/>
      <c r="PIZ774" s="144"/>
      <c r="PJA774" s="1268"/>
      <c r="PJB774" s="144"/>
      <c r="PJC774" s="1268"/>
      <c r="PJD774" s="144"/>
      <c r="PJE774" s="1268"/>
      <c r="PJF774" s="144"/>
      <c r="PJG774" s="1268"/>
      <c r="PJH774" s="144"/>
      <c r="PJI774" s="1268"/>
      <c r="PJJ774" s="144"/>
      <c r="PJK774" s="1268"/>
      <c r="PJL774" s="144"/>
      <c r="PJM774" s="1268"/>
      <c r="PJN774" s="144"/>
      <c r="PJO774" s="1268"/>
      <c r="PJP774" s="144"/>
      <c r="PJQ774" s="1268"/>
      <c r="PJR774" s="144"/>
      <c r="PJS774" s="1268"/>
      <c r="PJT774" s="144"/>
      <c r="PJU774" s="1268"/>
      <c r="PJV774" s="144"/>
      <c r="PJW774" s="1268"/>
      <c r="PJX774" s="144"/>
      <c r="PJY774" s="1268"/>
      <c r="PJZ774" s="144"/>
      <c r="PKA774" s="1268"/>
      <c r="PKB774" s="144"/>
      <c r="PKC774" s="1268"/>
      <c r="PKD774" s="144"/>
      <c r="PKE774" s="1268"/>
      <c r="PKF774" s="144"/>
      <c r="PKG774" s="1268"/>
      <c r="PKH774" s="144"/>
      <c r="PKI774" s="1268"/>
      <c r="PKJ774" s="144"/>
      <c r="PKK774" s="1268"/>
      <c r="PKL774" s="144"/>
      <c r="PKM774" s="1268"/>
      <c r="PKN774" s="144"/>
      <c r="PKO774" s="1268"/>
      <c r="PKP774" s="144"/>
      <c r="PKQ774" s="1268"/>
      <c r="PKR774" s="144"/>
      <c r="PKS774" s="1268"/>
      <c r="PKT774" s="144"/>
      <c r="PKU774" s="1268"/>
      <c r="PKV774" s="144"/>
      <c r="PKW774" s="1268"/>
      <c r="PKX774" s="144"/>
      <c r="PKY774" s="1268"/>
      <c r="PKZ774" s="144"/>
      <c r="PLA774" s="1268"/>
      <c r="PLB774" s="144"/>
      <c r="PLC774" s="1268"/>
      <c r="PLD774" s="144"/>
      <c r="PLE774" s="1268"/>
      <c r="PLF774" s="144"/>
      <c r="PLG774" s="1268"/>
      <c r="PLH774" s="144"/>
      <c r="PLI774" s="1268"/>
      <c r="PLJ774" s="144"/>
      <c r="PLK774" s="1268"/>
      <c r="PLL774" s="144"/>
      <c r="PLM774" s="1268"/>
      <c r="PLN774" s="144"/>
      <c r="PLO774" s="1268"/>
      <c r="PLP774" s="144"/>
      <c r="PLQ774" s="1268"/>
      <c r="PLR774" s="144"/>
      <c r="PLS774" s="1268"/>
      <c r="PLT774" s="144"/>
      <c r="PLU774" s="1268"/>
      <c r="PLV774" s="144"/>
      <c r="PLW774" s="1268"/>
      <c r="PLX774" s="144"/>
      <c r="PLY774" s="1268"/>
      <c r="PLZ774" s="144"/>
      <c r="PMA774" s="1268"/>
      <c r="PMB774" s="144"/>
      <c r="PMC774" s="1268"/>
      <c r="PMD774" s="144"/>
      <c r="PME774" s="1268"/>
      <c r="PMF774" s="144"/>
      <c r="PMG774" s="1268"/>
      <c r="PMH774" s="144"/>
      <c r="PMI774" s="1268"/>
      <c r="PMJ774" s="144"/>
      <c r="PMK774" s="1268"/>
      <c r="PML774" s="144"/>
      <c r="PMM774" s="1268"/>
      <c r="PMN774" s="144"/>
      <c r="PMO774" s="1268"/>
      <c r="PMP774" s="144"/>
      <c r="PMQ774" s="1268"/>
      <c r="PMR774" s="144"/>
      <c r="PMS774" s="1268"/>
      <c r="PMT774" s="144"/>
      <c r="PMU774" s="1268"/>
      <c r="PMV774" s="144"/>
      <c r="PMW774" s="1268"/>
      <c r="PMX774" s="144"/>
      <c r="PMY774" s="1268"/>
      <c r="PMZ774" s="144"/>
      <c r="PNA774" s="1268"/>
      <c r="PNB774" s="144"/>
      <c r="PNC774" s="1268"/>
      <c r="PND774" s="144"/>
      <c r="PNE774" s="1268"/>
      <c r="PNF774" s="144"/>
      <c r="PNG774" s="1268"/>
      <c r="PNH774" s="144"/>
      <c r="PNI774" s="1268"/>
      <c r="PNJ774" s="144"/>
      <c r="PNK774" s="1268"/>
      <c r="PNL774" s="144"/>
      <c r="PNM774" s="1268"/>
      <c r="PNN774" s="144"/>
      <c r="PNO774" s="1268"/>
      <c r="PNP774" s="144"/>
      <c r="PNQ774" s="1268"/>
      <c r="PNR774" s="144"/>
      <c r="PNS774" s="1268"/>
      <c r="PNT774" s="144"/>
      <c r="PNU774" s="1268"/>
      <c r="PNV774" s="144"/>
      <c r="PNW774" s="1268"/>
      <c r="PNX774" s="144"/>
      <c r="PNY774" s="1268"/>
      <c r="PNZ774" s="144"/>
      <c r="POA774" s="1268"/>
      <c r="POB774" s="144"/>
      <c r="POC774" s="1268"/>
      <c r="POD774" s="144"/>
      <c r="POE774" s="1268"/>
      <c r="POF774" s="144"/>
      <c r="POG774" s="1268"/>
      <c r="POH774" s="144"/>
      <c r="POI774" s="1268"/>
      <c r="POJ774" s="144"/>
      <c r="POK774" s="1268"/>
      <c r="POL774" s="144"/>
      <c r="POM774" s="1268"/>
      <c r="PON774" s="144"/>
      <c r="POO774" s="1268"/>
      <c r="POP774" s="144"/>
      <c r="POQ774" s="1268"/>
      <c r="POR774" s="144"/>
      <c r="POS774" s="1268"/>
      <c r="POT774" s="144"/>
      <c r="POU774" s="1268"/>
      <c r="POV774" s="144"/>
      <c r="POW774" s="1268"/>
      <c r="POX774" s="144"/>
      <c r="POY774" s="1268"/>
      <c r="POZ774" s="144"/>
      <c r="PPA774" s="1268"/>
      <c r="PPB774" s="144"/>
      <c r="PPC774" s="1268"/>
      <c r="PPD774" s="144"/>
      <c r="PPE774" s="1268"/>
      <c r="PPF774" s="144"/>
      <c r="PPG774" s="1268"/>
      <c r="PPH774" s="144"/>
      <c r="PPI774" s="1268"/>
      <c r="PPJ774" s="144"/>
      <c r="PPK774" s="1268"/>
      <c r="PPL774" s="144"/>
      <c r="PPM774" s="1268"/>
      <c r="PPN774" s="144"/>
      <c r="PPO774" s="1268"/>
      <c r="PPP774" s="144"/>
      <c r="PPQ774" s="1268"/>
      <c r="PPR774" s="144"/>
      <c r="PPS774" s="1268"/>
      <c r="PPT774" s="144"/>
      <c r="PPU774" s="1268"/>
      <c r="PPV774" s="144"/>
      <c r="PPW774" s="1268"/>
      <c r="PPX774" s="144"/>
      <c r="PPY774" s="1268"/>
      <c r="PPZ774" s="144"/>
      <c r="PQA774" s="1268"/>
      <c r="PQB774" s="144"/>
      <c r="PQC774" s="1268"/>
      <c r="PQD774" s="144"/>
      <c r="PQE774" s="1268"/>
      <c r="PQF774" s="144"/>
      <c r="PQG774" s="1268"/>
      <c r="PQH774" s="144"/>
      <c r="PQI774" s="1268"/>
      <c r="PQJ774" s="144"/>
      <c r="PQK774" s="1268"/>
      <c r="PQL774" s="144"/>
      <c r="PQM774" s="1268"/>
      <c r="PQN774" s="144"/>
      <c r="PQO774" s="1268"/>
      <c r="PQP774" s="144"/>
      <c r="PQQ774" s="1268"/>
      <c r="PQR774" s="144"/>
      <c r="PQS774" s="1268"/>
      <c r="PQT774" s="144"/>
      <c r="PQU774" s="1268"/>
      <c r="PQV774" s="144"/>
      <c r="PQW774" s="1268"/>
      <c r="PQX774" s="144"/>
      <c r="PQY774" s="1268"/>
      <c r="PQZ774" s="144"/>
      <c r="PRA774" s="1268"/>
      <c r="PRB774" s="144"/>
      <c r="PRC774" s="1268"/>
      <c r="PRD774" s="144"/>
      <c r="PRE774" s="1268"/>
      <c r="PRF774" s="144"/>
      <c r="PRG774" s="1268"/>
      <c r="PRH774" s="144"/>
      <c r="PRI774" s="1268"/>
      <c r="PRJ774" s="144"/>
      <c r="PRK774" s="1268"/>
      <c r="PRL774" s="144"/>
      <c r="PRM774" s="1268"/>
      <c r="PRN774" s="144"/>
      <c r="PRO774" s="1268"/>
      <c r="PRP774" s="144"/>
      <c r="PRQ774" s="1268"/>
      <c r="PRR774" s="144"/>
      <c r="PRS774" s="1268"/>
      <c r="PRT774" s="144"/>
      <c r="PRU774" s="1268"/>
      <c r="PRV774" s="144"/>
      <c r="PRW774" s="1268"/>
      <c r="PRX774" s="144"/>
      <c r="PRY774" s="1268"/>
      <c r="PRZ774" s="144"/>
      <c r="PSA774" s="1268"/>
      <c r="PSB774" s="144"/>
      <c r="PSC774" s="1268"/>
      <c r="PSD774" s="144"/>
      <c r="PSE774" s="1268"/>
      <c r="PSF774" s="144"/>
      <c r="PSG774" s="1268"/>
      <c r="PSH774" s="144"/>
      <c r="PSI774" s="1268"/>
      <c r="PSJ774" s="144"/>
      <c r="PSK774" s="1268"/>
      <c r="PSL774" s="144"/>
      <c r="PSM774" s="1268"/>
      <c r="PSN774" s="144"/>
      <c r="PSO774" s="1268"/>
      <c r="PSP774" s="144"/>
      <c r="PSQ774" s="1268"/>
      <c r="PSR774" s="144"/>
      <c r="PSS774" s="1268"/>
      <c r="PST774" s="144"/>
      <c r="PSU774" s="1268"/>
      <c r="PSV774" s="144"/>
      <c r="PSW774" s="1268"/>
      <c r="PSX774" s="144"/>
      <c r="PSY774" s="1268"/>
      <c r="PSZ774" s="144"/>
      <c r="PTA774" s="1268"/>
      <c r="PTB774" s="144"/>
      <c r="PTC774" s="1268"/>
      <c r="PTD774" s="144"/>
      <c r="PTE774" s="1268"/>
      <c r="PTF774" s="144"/>
      <c r="PTG774" s="1268"/>
      <c r="PTH774" s="144"/>
      <c r="PTI774" s="1268"/>
      <c r="PTJ774" s="144"/>
      <c r="PTK774" s="1268"/>
      <c r="PTL774" s="144"/>
      <c r="PTM774" s="1268"/>
      <c r="PTN774" s="144"/>
      <c r="PTO774" s="1268"/>
      <c r="PTP774" s="144"/>
      <c r="PTQ774" s="1268"/>
      <c r="PTR774" s="144"/>
      <c r="PTS774" s="1268"/>
      <c r="PTT774" s="144"/>
      <c r="PTU774" s="1268"/>
      <c r="PTV774" s="144"/>
      <c r="PTW774" s="1268"/>
      <c r="PTX774" s="144"/>
      <c r="PTY774" s="1268"/>
      <c r="PTZ774" s="144"/>
      <c r="PUA774" s="1268"/>
      <c r="PUB774" s="144"/>
      <c r="PUC774" s="1268"/>
      <c r="PUD774" s="144"/>
      <c r="PUE774" s="1268"/>
      <c r="PUF774" s="144"/>
      <c r="PUG774" s="1268"/>
      <c r="PUH774" s="144"/>
      <c r="PUI774" s="1268"/>
      <c r="PUJ774" s="144"/>
      <c r="PUK774" s="1268"/>
      <c r="PUL774" s="144"/>
      <c r="PUM774" s="1268"/>
      <c r="PUN774" s="144"/>
      <c r="PUO774" s="1268"/>
      <c r="PUP774" s="144"/>
      <c r="PUQ774" s="1268"/>
      <c r="PUR774" s="144"/>
      <c r="PUS774" s="1268"/>
      <c r="PUT774" s="144"/>
      <c r="PUU774" s="1268"/>
      <c r="PUV774" s="144"/>
      <c r="PUW774" s="1268"/>
      <c r="PUX774" s="144"/>
      <c r="PUY774" s="1268"/>
      <c r="PUZ774" s="144"/>
      <c r="PVA774" s="1268"/>
      <c r="PVB774" s="144"/>
      <c r="PVC774" s="1268"/>
      <c r="PVD774" s="144"/>
      <c r="PVE774" s="1268"/>
      <c r="PVF774" s="144"/>
      <c r="PVG774" s="1268"/>
      <c r="PVH774" s="144"/>
      <c r="PVI774" s="1268"/>
      <c r="PVJ774" s="144"/>
      <c r="PVK774" s="1268"/>
      <c r="PVL774" s="144"/>
      <c r="PVM774" s="1268"/>
      <c r="PVN774" s="144"/>
      <c r="PVO774" s="1268"/>
      <c r="PVP774" s="144"/>
      <c r="PVQ774" s="1268"/>
      <c r="PVR774" s="144"/>
      <c r="PVS774" s="1268"/>
      <c r="PVT774" s="144"/>
      <c r="PVU774" s="1268"/>
      <c r="PVV774" s="144"/>
      <c r="PVW774" s="1268"/>
      <c r="PVX774" s="144"/>
      <c r="PVY774" s="1268"/>
      <c r="PVZ774" s="144"/>
      <c r="PWA774" s="1268"/>
      <c r="PWB774" s="144"/>
      <c r="PWC774" s="1268"/>
      <c r="PWD774" s="144"/>
      <c r="PWE774" s="1268"/>
      <c r="PWF774" s="144"/>
      <c r="PWG774" s="1268"/>
      <c r="PWH774" s="144"/>
      <c r="PWI774" s="1268"/>
      <c r="PWJ774" s="144"/>
      <c r="PWK774" s="1268"/>
      <c r="PWL774" s="144"/>
      <c r="PWM774" s="1268"/>
      <c r="PWN774" s="144"/>
      <c r="PWO774" s="1268"/>
      <c r="PWP774" s="144"/>
      <c r="PWQ774" s="1268"/>
      <c r="PWR774" s="144"/>
      <c r="PWS774" s="1268"/>
      <c r="PWT774" s="144"/>
      <c r="PWU774" s="1268"/>
      <c r="PWV774" s="144"/>
      <c r="PWW774" s="1268"/>
      <c r="PWX774" s="144"/>
      <c r="PWY774" s="1268"/>
      <c r="PWZ774" s="144"/>
      <c r="PXA774" s="1268"/>
      <c r="PXB774" s="144"/>
      <c r="PXC774" s="1268"/>
      <c r="PXD774" s="144"/>
      <c r="PXE774" s="1268"/>
      <c r="PXF774" s="144"/>
      <c r="PXG774" s="1268"/>
      <c r="PXH774" s="144"/>
      <c r="PXI774" s="1268"/>
      <c r="PXJ774" s="144"/>
      <c r="PXK774" s="1268"/>
      <c r="PXL774" s="144"/>
      <c r="PXM774" s="1268"/>
      <c r="PXN774" s="144"/>
      <c r="PXO774" s="1268"/>
      <c r="PXP774" s="144"/>
      <c r="PXQ774" s="1268"/>
      <c r="PXR774" s="144"/>
      <c r="PXS774" s="1268"/>
      <c r="PXT774" s="144"/>
      <c r="PXU774" s="1268"/>
      <c r="PXV774" s="144"/>
      <c r="PXW774" s="1268"/>
      <c r="PXX774" s="144"/>
      <c r="PXY774" s="1268"/>
      <c r="PXZ774" s="144"/>
      <c r="PYA774" s="1268"/>
      <c r="PYB774" s="144"/>
      <c r="PYC774" s="1268"/>
      <c r="PYD774" s="144"/>
      <c r="PYE774" s="1268"/>
      <c r="PYF774" s="144"/>
      <c r="PYG774" s="1268"/>
      <c r="PYH774" s="144"/>
      <c r="PYI774" s="1268"/>
      <c r="PYJ774" s="144"/>
      <c r="PYK774" s="1268"/>
      <c r="PYL774" s="144"/>
      <c r="PYM774" s="1268"/>
      <c r="PYN774" s="144"/>
      <c r="PYO774" s="1268"/>
      <c r="PYP774" s="144"/>
      <c r="PYQ774" s="1268"/>
      <c r="PYR774" s="144"/>
      <c r="PYS774" s="1268"/>
      <c r="PYT774" s="144"/>
      <c r="PYU774" s="1268"/>
      <c r="PYV774" s="144"/>
      <c r="PYW774" s="1268"/>
      <c r="PYX774" s="144"/>
      <c r="PYY774" s="1268"/>
      <c r="PYZ774" s="144"/>
      <c r="PZA774" s="1268"/>
      <c r="PZB774" s="144"/>
      <c r="PZC774" s="1268"/>
      <c r="PZD774" s="144"/>
      <c r="PZE774" s="1268"/>
      <c r="PZF774" s="144"/>
      <c r="PZG774" s="1268"/>
      <c r="PZH774" s="144"/>
      <c r="PZI774" s="1268"/>
      <c r="PZJ774" s="144"/>
      <c r="PZK774" s="1268"/>
      <c r="PZL774" s="144"/>
      <c r="PZM774" s="1268"/>
      <c r="PZN774" s="144"/>
      <c r="PZO774" s="1268"/>
      <c r="PZP774" s="144"/>
      <c r="PZQ774" s="1268"/>
      <c r="PZR774" s="144"/>
      <c r="PZS774" s="1268"/>
      <c r="PZT774" s="144"/>
      <c r="PZU774" s="1268"/>
      <c r="PZV774" s="144"/>
      <c r="PZW774" s="1268"/>
      <c r="PZX774" s="144"/>
      <c r="PZY774" s="1268"/>
      <c r="PZZ774" s="144"/>
      <c r="QAA774" s="1268"/>
      <c r="QAB774" s="144"/>
      <c r="QAC774" s="1268"/>
      <c r="QAD774" s="144"/>
      <c r="QAE774" s="1268"/>
      <c r="QAF774" s="144"/>
      <c r="QAG774" s="1268"/>
      <c r="QAH774" s="144"/>
      <c r="QAI774" s="1268"/>
      <c r="QAJ774" s="144"/>
      <c r="QAK774" s="1268"/>
      <c r="QAL774" s="144"/>
      <c r="QAM774" s="1268"/>
      <c r="QAN774" s="144"/>
      <c r="QAO774" s="1268"/>
      <c r="QAP774" s="144"/>
      <c r="QAQ774" s="1268"/>
      <c r="QAR774" s="144"/>
      <c r="QAS774" s="1268"/>
      <c r="QAT774" s="144"/>
      <c r="QAU774" s="1268"/>
      <c r="QAV774" s="144"/>
      <c r="QAW774" s="1268"/>
      <c r="QAX774" s="144"/>
      <c r="QAY774" s="1268"/>
      <c r="QAZ774" s="144"/>
      <c r="QBA774" s="1268"/>
      <c r="QBB774" s="144"/>
      <c r="QBC774" s="1268"/>
      <c r="QBD774" s="144"/>
      <c r="QBE774" s="1268"/>
      <c r="QBF774" s="144"/>
      <c r="QBG774" s="1268"/>
      <c r="QBH774" s="144"/>
      <c r="QBI774" s="1268"/>
      <c r="QBJ774" s="144"/>
      <c r="QBK774" s="1268"/>
      <c r="QBL774" s="144"/>
      <c r="QBM774" s="1268"/>
      <c r="QBN774" s="144"/>
      <c r="QBO774" s="1268"/>
      <c r="QBP774" s="144"/>
      <c r="QBQ774" s="1268"/>
      <c r="QBR774" s="144"/>
      <c r="QBS774" s="1268"/>
      <c r="QBT774" s="144"/>
      <c r="QBU774" s="1268"/>
      <c r="QBV774" s="144"/>
      <c r="QBW774" s="1268"/>
      <c r="QBX774" s="144"/>
      <c r="QBY774" s="1268"/>
      <c r="QBZ774" s="144"/>
      <c r="QCA774" s="1268"/>
      <c r="QCB774" s="144"/>
      <c r="QCC774" s="1268"/>
      <c r="QCD774" s="144"/>
      <c r="QCE774" s="1268"/>
      <c r="QCF774" s="144"/>
      <c r="QCG774" s="1268"/>
      <c r="QCH774" s="144"/>
      <c r="QCI774" s="1268"/>
      <c r="QCJ774" s="144"/>
      <c r="QCK774" s="1268"/>
      <c r="QCL774" s="144"/>
      <c r="QCM774" s="1268"/>
      <c r="QCN774" s="144"/>
      <c r="QCO774" s="1268"/>
      <c r="QCP774" s="144"/>
      <c r="QCQ774" s="1268"/>
      <c r="QCR774" s="144"/>
      <c r="QCS774" s="1268"/>
      <c r="QCT774" s="144"/>
      <c r="QCU774" s="1268"/>
      <c r="QCV774" s="144"/>
      <c r="QCW774" s="1268"/>
      <c r="QCX774" s="144"/>
      <c r="QCY774" s="1268"/>
      <c r="QCZ774" s="144"/>
      <c r="QDA774" s="1268"/>
      <c r="QDB774" s="144"/>
      <c r="QDC774" s="1268"/>
      <c r="QDD774" s="144"/>
      <c r="QDE774" s="1268"/>
      <c r="QDF774" s="144"/>
      <c r="QDG774" s="1268"/>
      <c r="QDH774" s="144"/>
      <c r="QDI774" s="1268"/>
      <c r="QDJ774" s="144"/>
      <c r="QDK774" s="1268"/>
      <c r="QDL774" s="144"/>
      <c r="QDM774" s="1268"/>
      <c r="QDN774" s="144"/>
      <c r="QDO774" s="1268"/>
      <c r="QDP774" s="144"/>
      <c r="QDQ774" s="1268"/>
      <c r="QDR774" s="144"/>
      <c r="QDS774" s="1268"/>
      <c r="QDT774" s="144"/>
      <c r="QDU774" s="1268"/>
      <c r="QDV774" s="144"/>
      <c r="QDW774" s="1268"/>
      <c r="QDX774" s="144"/>
      <c r="QDY774" s="1268"/>
      <c r="QDZ774" s="144"/>
      <c r="QEA774" s="1268"/>
      <c r="QEB774" s="144"/>
      <c r="QEC774" s="1268"/>
      <c r="QED774" s="144"/>
      <c r="QEE774" s="1268"/>
      <c r="QEF774" s="144"/>
      <c r="QEG774" s="1268"/>
      <c r="QEH774" s="144"/>
      <c r="QEI774" s="1268"/>
      <c r="QEJ774" s="144"/>
      <c r="QEK774" s="1268"/>
      <c r="QEL774" s="144"/>
      <c r="QEM774" s="1268"/>
      <c r="QEN774" s="144"/>
      <c r="QEO774" s="1268"/>
      <c r="QEP774" s="144"/>
      <c r="QEQ774" s="1268"/>
      <c r="QER774" s="144"/>
      <c r="QES774" s="1268"/>
      <c r="QET774" s="144"/>
      <c r="QEU774" s="1268"/>
      <c r="QEV774" s="144"/>
      <c r="QEW774" s="1268"/>
      <c r="QEX774" s="144"/>
      <c r="QEY774" s="1268"/>
      <c r="QEZ774" s="144"/>
      <c r="QFA774" s="1268"/>
      <c r="QFB774" s="144"/>
      <c r="QFC774" s="1268"/>
      <c r="QFD774" s="144"/>
      <c r="QFE774" s="1268"/>
      <c r="QFF774" s="144"/>
      <c r="QFG774" s="1268"/>
      <c r="QFH774" s="144"/>
      <c r="QFI774" s="1268"/>
      <c r="QFJ774" s="144"/>
      <c r="QFK774" s="1268"/>
      <c r="QFL774" s="144"/>
      <c r="QFM774" s="1268"/>
      <c r="QFN774" s="144"/>
      <c r="QFO774" s="1268"/>
      <c r="QFP774" s="144"/>
      <c r="QFQ774" s="1268"/>
      <c r="QFR774" s="144"/>
      <c r="QFS774" s="1268"/>
      <c r="QFT774" s="144"/>
      <c r="QFU774" s="1268"/>
      <c r="QFV774" s="144"/>
      <c r="QFW774" s="1268"/>
      <c r="QFX774" s="144"/>
      <c r="QFY774" s="1268"/>
      <c r="QFZ774" s="144"/>
      <c r="QGA774" s="1268"/>
      <c r="QGB774" s="144"/>
      <c r="QGC774" s="1268"/>
      <c r="QGD774" s="144"/>
      <c r="QGE774" s="1268"/>
      <c r="QGF774" s="144"/>
      <c r="QGG774" s="1268"/>
      <c r="QGH774" s="144"/>
      <c r="QGI774" s="1268"/>
      <c r="QGJ774" s="144"/>
      <c r="QGK774" s="1268"/>
      <c r="QGL774" s="144"/>
      <c r="QGM774" s="1268"/>
      <c r="QGN774" s="144"/>
      <c r="QGO774" s="1268"/>
      <c r="QGP774" s="144"/>
      <c r="QGQ774" s="1268"/>
      <c r="QGR774" s="144"/>
      <c r="QGS774" s="1268"/>
      <c r="QGT774" s="144"/>
      <c r="QGU774" s="1268"/>
      <c r="QGV774" s="144"/>
      <c r="QGW774" s="1268"/>
      <c r="QGX774" s="144"/>
      <c r="QGY774" s="1268"/>
      <c r="QGZ774" s="144"/>
      <c r="QHA774" s="1268"/>
      <c r="QHB774" s="144"/>
      <c r="QHC774" s="1268"/>
      <c r="QHD774" s="144"/>
      <c r="QHE774" s="1268"/>
      <c r="QHF774" s="144"/>
      <c r="QHG774" s="1268"/>
      <c r="QHH774" s="144"/>
      <c r="QHI774" s="1268"/>
      <c r="QHJ774" s="144"/>
      <c r="QHK774" s="1268"/>
      <c r="QHL774" s="144"/>
      <c r="QHM774" s="1268"/>
      <c r="QHN774" s="144"/>
      <c r="QHO774" s="1268"/>
      <c r="QHP774" s="144"/>
      <c r="QHQ774" s="1268"/>
      <c r="QHR774" s="144"/>
      <c r="QHS774" s="1268"/>
      <c r="QHT774" s="144"/>
      <c r="QHU774" s="1268"/>
      <c r="QHV774" s="144"/>
      <c r="QHW774" s="1268"/>
      <c r="QHX774" s="144"/>
      <c r="QHY774" s="1268"/>
      <c r="QHZ774" s="144"/>
      <c r="QIA774" s="1268"/>
      <c r="QIB774" s="144"/>
      <c r="QIC774" s="1268"/>
      <c r="QID774" s="144"/>
      <c r="QIE774" s="1268"/>
      <c r="QIF774" s="144"/>
      <c r="QIG774" s="1268"/>
      <c r="QIH774" s="144"/>
      <c r="QII774" s="1268"/>
      <c r="QIJ774" s="144"/>
      <c r="QIK774" s="1268"/>
      <c r="QIL774" s="144"/>
      <c r="QIM774" s="1268"/>
      <c r="QIN774" s="144"/>
      <c r="QIO774" s="1268"/>
      <c r="QIP774" s="144"/>
      <c r="QIQ774" s="1268"/>
      <c r="QIR774" s="144"/>
      <c r="QIS774" s="1268"/>
      <c r="QIT774" s="144"/>
      <c r="QIU774" s="1268"/>
      <c r="QIV774" s="144"/>
      <c r="QIW774" s="1268"/>
      <c r="QIX774" s="144"/>
      <c r="QIY774" s="1268"/>
      <c r="QIZ774" s="144"/>
      <c r="QJA774" s="1268"/>
      <c r="QJB774" s="144"/>
      <c r="QJC774" s="1268"/>
      <c r="QJD774" s="144"/>
      <c r="QJE774" s="1268"/>
      <c r="QJF774" s="144"/>
      <c r="QJG774" s="1268"/>
      <c r="QJH774" s="144"/>
      <c r="QJI774" s="1268"/>
      <c r="QJJ774" s="144"/>
      <c r="QJK774" s="1268"/>
      <c r="QJL774" s="144"/>
      <c r="QJM774" s="1268"/>
      <c r="QJN774" s="144"/>
      <c r="QJO774" s="1268"/>
      <c r="QJP774" s="144"/>
      <c r="QJQ774" s="1268"/>
      <c r="QJR774" s="144"/>
      <c r="QJS774" s="1268"/>
      <c r="QJT774" s="144"/>
      <c r="QJU774" s="1268"/>
      <c r="QJV774" s="144"/>
      <c r="QJW774" s="1268"/>
      <c r="QJX774" s="144"/>
      <c r="QJY774" s="1268"/>
      <c r="QJZ774" s="144"/>
      <c r="QKA774" s="1268"/>
      <c r="QKB774" s="144"/>
      <c r="QKC774" s="1268"/>
      <c r="QKD774" s="144"/>
      <c r="QKE774" s="1268"/>
      <c r="QKF774" s="144"/>
      <c r="QKG774" s="1268"/>
      <c r="QKH774" s="144"/>
      <c r="QKI774" s="1268"/>
      <c r="QKJ774" s="144"/>
      <c r="QKK774" s="1268"/>
      <c r="QKL774" s="144"/>
      <c r="QKM774" s="1268"/>
      <c r="QKN774" s="144"/>
      <c r="QKO774" s="1268"/>
      <c r="QKP774" s="144"/>
      <c r="QKQ774" s="1268"/>
      <c r="QKR774" s="144"/>
      <c r="QKS774" s="1268"/>
      <c r="QKT774" s="144"/>
      <c r="QKU774" s="1268"/>
      <c r="QKV774" s="144"/>
      <c r="QKW774" s="1268"/>
      <c r="QKX774" s="144"/>
      <c r="QKY774" s="1268"/>
      <c r="QKZ774" s="144"/>
      <c r="QLA774" s="1268"/>
      <c r="QLB774" s="144"/>
      <c r="QLC774" s="1268"/>
      <c r="QLD774" s="144"/>
      <c r="QLE774" s="1268"/>
      <c r="QLF774" s="144"/>
      <c r="QLG774" s="1268"/>
      <c r="QLH774" s="144"/>
      <c r="QLI774" s="1268"/>
      <c r="QLJ774" s="144"/>
      <c r="QLK774" s="1268"/>
      <c r="QLL774" s="144"/>
      <c r="QLM774" s="1268"/>
      <c r="QLN774" s="144"/>
      <c r="QLO774" s="1268"/>
      <c r="QLP774" s="144"/>
      <c r="QLQ774" s="1268"/>
      <c r="QLR774" s="144"/>
      <c r="QLS774" s="1268"/>
      <c r="QLT774" s="144"/>
      <c r="QLU774" s="1268"/>
      <c r="QLV774" s="144"/>
      <c r="QLW774" s="1268"/>
      <c r="QLX774" s="144"/>
      <c r="QLY774" s="1268"/>
      <c r="QLZ774" s="144"/>
      <c r="QMA774" s="1268"/>
      <c r="QMB774" s="144"/>
      <c r="QMC774" s="1268"/>
      <c r="QMD774" s="144"/>
      <c r="QME774" s="1268"/>
      <c r="QMF774" s="144"/>
      <c r="QMG774" s="1268"/>
      <c r="QMH774" s="144"/>
      <c r="QMI774" s="1268"/>
      <c r="QMJ774" s="144"/>
      <c r="QMK774" s="1268"/>
      <c r="QML774" s="144"/>
      <c r="QMM774" s="1268"/>
      <c r="QMN774" s="144"/>
      <c r="QMO774" s="1268"/>
      <c r="QMP774" s="144"/>
      <c r="QMQ774" s="1268"/>
      <c r="QMR774" s="144"/>
      <c r="QMS774" s="1268"/>
      <c r="QMT774" s="144"/>
      <c r="QMU774" s="1268"/>
      <c r="QMV774" s="144"/>
      <c r="QMW774" s="1268"/>
      <c r="QMX774" s="144"/>
      <c r="QMY774" s="1268"/>
      <c r="QMZ774" s="144"/>
      <c r="QNA774" s="1268"/>
      <c r="QNB774" s="144"/>
      <c r="QNC774" s="1268"/>
      <c r="QND774" s="144"/>
      <c r="QNE774" s="1268"/>
      <c r="QNF774" s="144"/>
      <c r="QNG774" s="1268"/>
      <c r="QNH774" s="144"/>
      <c r="QNI774" s="1268"/>
      <c r="QNJ774" s="144"/>
      <c r="QNK774" s="1268"/>
      <c r="QNL774" s="144"/>
      <c r="QNM774" s="1268"/>
      <c r="QNN774" s="144"/>
      <c r="QNO774" s="1268"/>
      <c r="QNP774" s="144"/>
      <c r="QNQ774" s="1268"/>
      <c r="QNR774" s="144"/>
      <c r="QNS774" s="1268"/>
      <c r="QNT774" s="144"/>
      <c r="QNU774" s="1268"/>
      <c r="QNV774" s="144"/>
      <c r="QNW774" s="1268"/>
      <c r="QNX774" s="144"/>
      <c r="QNY774" s="1268"/>
      <c r="QNZ774" s="144"/>
      <c r="QOA774" s="1268"/>
      <c r="QOB774" s="144"/>
      <c r="QOC774" s="1268"/>
      <c r="QOD774" s="144"/>
      <c r="QOE774" s="1268"/>
      <c r="QOF774" s="144"/>
      <c r="QOG774" s="1268"/>
      <c r="QOH774" s="144"/>
      <c r="QOI774" s="1268"/>
      <c r="QOJ774" s="144"/>
      <c r="QOK774" s="1268"/>
      <c r="QOL774" s="144"/>
      <c r="QOM774" s="1268"/>
      <c r="QON774" s="144"/>
      <c r="QOO774" s="1268"/>
      <c r="QOP774" s="144"/>
      <c r="QOQ774" s="1268"/>
      <c r="QOR774" s="144"/>
      <c r="QOS774" s="1268"/>
      <c r="QOT774" s="144"/>
      <c r="QOU774" s="1268"/>
      <c r="QOV774" s="144"/>
      <c r="QOW774" s="1268"/>
      <c r="QOX774" s="144"/>
      <c r="QOY774" s="1268"/>
      <c r="QOZ774" s="144"/>
      <c r="QPA774" s="1268"/>
      <c r="QPB774" s="144"/>
      <c r="QPC774" s="1268"/>
      <c r="QPD774" s="144"/>
      <c r="QPE774" s="1268"/>
      <c r="QPF774" s="144"/>
      <c r="QPG774" s="1268"/>
      <c r="QPH774" s="144"/>
      <c r="QPI774" s="1268"/>
      <c r="QPJ774" s="144"/>
      <c r="QPK774" s="1268"/>
      <c r="QPL774" s="144"/>
      <c r="QPM774" s="1268"/>
      <c r="QPN774" s="144"/>
      <c r="QPO774" s="1268"/>
      <c r="QPP774" s="144"/>
      <c r="QPQ774" s="1268"/>
      <c r="QPR774" s="144"/>
      <c r="QPS774" s="1268"/>
      <c r="QPT774" s="144"/>
      <c r="QPU774" s="1268"/>
      <c r="QPV774" s="144"/>
      <c r="QPW774" s="1268"/>
      <c r="QPX774" s="144"/>
      <c r="QPY774" s="1268"/>
      <c r="QPZ774" s="144"/>
      <c r="QQA774" s="1268"/>
      <c r="QQB774" s="144"/>
      <c r="QQC774" s="1268"/>
      <c r="QQD774" s="144"/>
      <c r="QQE774" s="1268"/>
      <c r="QQF774" s="144"/>
      <c r="QQG774" s="1268"/>
      <c r="QQH774" s="144"/>
      <c r="QQI774" s="1268"/>
      <c r="QQJ774" s="144"/>
      <c r="QQK774" s="1268"/>
      <c r="QQL774" s="144"/>
      <c r="QQM774" s="1268"/>
      <c r="QQN774" s="144"/>
      <c r="QQO774" s="1268"/>
      <c r="QQP774" s="144"/>
      <c r="QQQ774" s="1268"/>
      <c r="QQR774" s="144"/>
      <c r="QQS774" s="1268"/>
      <c r="QQT774" s="144"/>
      <c r="QQU774" s="1268"/>
      <c r="QQV774" s="144"/>
      <c r="QQW774" s="1268"/>
      <c r="QQX774" s="144"/>
      <c r="QQY774" s="1268"/>
      <c r="QQZ774" s="144"/>
      <c r="QRA774" s="1268"/>
      <c r="QRB774" s="144"/>
      <c r="QRC774" s="1268"/>
      <c r="QRD774" s="144"/>
      <c r="QRE774" s="1268"/>
      <c r="QRF774" s="144"/>
      <c r="QRG774" s="1268"/>
      <c r="QRH774" s="144"/>
      <c r="QRI774" s="1268"/>
      <c r="QRJ774" s="144"/>
      <c r="QRK774" s="1268"/>
      <c r="QRL774" s="144"/>
      <c r="QRM774" s="1268"/>
      <c r="QRN774" s="144"/>
      <c r="QRO774" s="1268"/>
      <c r="QRP774" s="144"/>
      <c r="QRQ774" s="1268"/>
      <c r="QRR774" s="144"/>
      <c r="QRS774" s="1268"/>
      <c r="QRT774" s="144"/>
      <c r="QRU774" s="1268"/>
      <c r="QRV774" s="144"/>
      <c r="QRW774" s="1268"/>
      <c r="QRX774" s="144"/>
      <c r="QRY774" s="1268"/>
      <c r="QRZ774" s="144"/>
      <c r="QSA774" s="1268"/>
      <c r="QSB774" s="144"/>
      <c r="QSC774" s="1268"/>
      <c r="QSD774" s="144"/>
      <c r="QSE774" s="1268"/>
      <c r="QSF774" s="144"/>
      <c r="QSG774" s="1268"/>
      <c r="QSH774" s="144"/>
      <c r="QSI774" s="1268"/>
      <c r="QSJ774" s="144"/>
      <c r="QSK774" s="1268"/>
      <c r="QSL774" s="144"/>
      <c r="QSM774" s="1268"/>
      <c r="QSN774" s="144"/>
      <c r="QSO774" s="1268"/>
      <c r="QSP774" s="144"/>
      <c r="QSQ774" s="1268"/>
      <c r="QSR774" s="144"/>
      <c r="QSS774" s="1268"/>
      <c r="QST774" s="144"/>
      <c r="QSU774" s="1268"/>
      <c r="QSV774" s="144"/>
      <c r="QSW774" s="1268"/>
      <c r="QSX774" s="144"/>
      <c r="QSY774" s="1268"/>
      <c r="QSZ774" s="144"/>
      <c r="QTA774" s="1268"/>
      <c r="QTB774" s="144"/>
      <c r="QTC774" s="1268"/>
      <c r="QTD774" s="144"/>
      <c r="QTE774" s="1268"/>
      <c r="QTF774" s="144"/>
      <c r="QTG774" s="1268"/>
      <c r="QTH774" s="144"/>
      <c r="QTI774" s="1268"/>
      <c r="QTJ774" s="144"/>
      <c r="QTK774" s="1268"/>
      <c r="QTL774" s="144"/>
      <c r="QTM774" s="1268"/>
      <c r="QTN774" s="144"/>
      <c r="QTO774" s="1268"/>
      <c r="QTP774" s="144"/>
      <c r="QTQ774" s="1268"/>
      <c r="QTR774" s="144"/>
      <c r="QTS774" s="1268"/>
      <c r="QTT774" s="144"/>
      <c r="QTU774" s="1268"/>
      <c r="QTV774" s="144"/>
      <c r="QTW774" s="1268"/>
      <c r="QTX774" s="144"/>
      <c r="QTY774" s="1268"/>
      <c r="QTZ774" s="144"/>
      <c r="QUA774" s="1268"/>
      <c r="QUB774" s="144"/>
      <c r="QUC774" s="1268"/>
      <c r="QUD774" s="144"/>
      <c r="QUE774" s="1268"/>
      <c r="QUF774" s="144"/>
      <c r="QUG774" s="1268"/>
      <c r="QUH774" s="144"/>
      <c r="QUI774" s="1268"/>
      <c r="QUJ774" s="144"/>
      <c r="QUK774" s="1268"/>
      <c r="QUL774" s="144"/>
      <c r="QUM774" s="1268"/>
      <c r="QUN774" s="144"/>
      <c r="QUO774" s="1268"/>
      <c r="QUP774" s="144"/>
      <c r="QUQ774" s="1268"/>
      <c r="QUR774" s="144"/>
      <c r="QUS774" s="1268"/>
      <c r="QUT774" s="144"/>
      <c r="QUU774" s="1268"/>
      <c r="QUV774" s="144"/>
      <c r="QUW774" s="1268"/>
      <c r="QUX774" s="144"/>
      <c r="QUY774" s="1268"/>
      <c r="QUZ774" s="144"/>
      <c r="QVA774" s="1268"/>
      <c r="QVB774" s="144"/>
      <c r="QVC774" s="1268"/>
      <c r="QVD774" s="144"/>
      <c r="QVE774" s="1268"/>
      <c r="QVF774" s="144"/>
      <c r="QVG774" s="1268"/>
      <c r="QVH774" s="144"/>
      <c r="QVI774" s="1268"/>
      <c r="QVJ774" s="144"/>
      <c r="QVK774" s="1268"/>
      <c r="QVL774" s="144"/>
      <c r="QVM774" s="1268"/>
      <c r="QVN774" s="144"/>
      <c r="QVO774" s="1268"/>
      <c r="QVP774" s="144"/>
      <c r="QVQ774" s="1268"/>
      <c r="QVR774" s="144"/>
      <c r="QVS774" s="1268"/>
      <c r="QVT774" s="144"/>
      <c r="QVU774" s="1268"/>
      <c r="QVV774" s="144"/>
      <c r="QVW774" s="1268"/>
      <c r="QVX774" s="144"/>
      <c r="QVY774" s="1268"/>
      <c r="QVZ774" s="144"/>
      <c r="QWA774" s="1268"/>
      <c r="QWB774" s="144"/>
      <c r="QWC774" s="1268"/>
      <c r="QWD774" s="144"/>
      <c r="QWE774" s="1268"/>
      <c r="QWF774" s="144"/>
      <c r="QWG774" s="1268"/>
      <c r="QWH774" s="144"/>
      <c r="QWI774" s="1268"/>
      <c r="QWJ774" s="144"/>
      <c r="QWK774" s="1268"/>
      <c r="QWL774" s="144"/>
      <c r="QWM774" s="1268"/>
      <c r="QWN774" s="144"/>
      <c r="QWO774" s="1268"/>
      <c r="QWP774" s="144"/>
      <c r="QWQ774" s="1268"/>
      <c r="QWR774" s="144"/>
      <c r="QWS774" s="1268"/>
      <c r="QWT774" s="144"/>
      <c r="QWU774" s="1268"/>
      <c r="QWV774" s="144"/>
      <c r="QWW774" s="1268"/>
      <c r="QWX774" s="144"/>
      <c r="QWY774" s="1268"/>
      <c r="QWZ774" s="144"/>
      <c r="QXA774" s="1268"/>
      <c r="QXB774" s="144"/>
      <c r="QXC774" s="1268"/>
      <c r="QXD774" s="144"/>
      <c r="QXE774" s="1268"/>
      <c r="QXF774" s="144"/>
      <c r="QXG774" s="1268"/>
      <c r="QXH774" s="144"/>
      <c r="QXI774" s="1268"/>
      <c r="QXJ774" s="144"/>
      <c r="QXK774" s="1268"/>
      <c r="QXL774" s="144"/>
      <c r="QXM774" s="1268"/>
      <c r="QXN774" s="144"/>
      <c r="QXO774" s="1268"/>
      <c r="QXP774" s="144"/>
      <c r="QXQ774" s="1268"/>
      <c r="QXR774" s="144"/>
      <c r="QXS774" s="1268"/>
      <c r="QXT774" s="144"/>
      <c r="QXU774" s="1268"/>
      <c r="QXV774" s="144"/>
      <c r="QXW774" s="1268"/>
      <c r="QXX774" s="144"/>
      <c r="QXY774" s="1268"/>
      <c r="QXZ774" s="144"/>
      <c r="QYA774" s="1268"/>
      <c r="QYB774" s="144"/>
      <c r="QYC774" s="1268"/>
      <c r="QYD774" s="144"/>
      <c r="QYE774" s="1268"/>
      <c r="QYF774" s="144"/>
      <c r="QYG774" s="1268"/>
      <c r="QYH774" s="144"/>
      <c r="QYI774" s="1268"/>
      <c r="QYJ774" s="144"/>
      <c r="QYK774" s="1268"/>
      <c r="QYL774" s="144"/>
      <c r="QYM774" s="1268"/>
      <c r="QYN774" s="144"/>
      <c r="QYO774" s="1268"/>
      <c r="QYP774" s="144"/>
      <c r="QYQ774" s="1268"/>
      <c r="QYR774" s="144"/>
      <c r="QYS774" s="1268"/>
      <c r="QYT774" s="144"/>
      <c r="QYU774" s="1268"/>
      <c r="QYV774" s="144"/>
      <c r="QYW774" s="1268"/>
      <c r="QYX774" s="144"/>
      <c r="QYY774" s="1268"/>
      <c r="QYZ774" s="144"/>
      <c r="QZA774" s="1268"/>
      <c r="QZB774" s="144"/>
      <c r="QZC774" s="1268"/>
      <c r="QZD774" s="144"/>
      <c r="QZE774" s="1268"/>
      <c r="QZF774" s="144"/>
      <c r="QZG774" s="1268"/>
      <c r="QZH774" s="144"/>
      <c r="QZI774" s="1268"/>
      <c r="QZJ774" s="144"/>
      <c r="QZK774" s="1268"/>
      <c r="QZL774" s="144"/>
      <c r="QZM774" s="1268"/>
      <c r="QZN774" s="144"/>
      <c r="QZO774" s="1268"/>
      <c r="QZP774" s="144"/>
      <c r="QZQ774" s="1268"/>
      <c r="QZR774" s="144"/>
      <c r="QZS774" s="1268"/>
      <c r="QZT774" s="144"/>
      <c r="QZU774" s="1268"/>
      <c r="QZV774" s="144"/>
      <c r="QZW774" s="1268"/>
      <c r="QZX774" s="144"/>
      <c r="QZY774" s="1268"/>
      <c r="QZZ774" s="144"/>
      <c r="RAA774" s="1268"/>
      <c r="RAB774" s="144"/>
      <c r="RAC774" s="1268"/>
      <c r="RAD774" s="144"/>
      <c r="RAE774" s="1268"/>
      <c r="RAF774" s="144"/>
      <c r="RAG774" s="1268"/>
      <c r="RAH774" s="144"/>
      <c r="RAI774" s="1268"/>
      <c r="RAJ774" s="144"/>
      <c r="RAK774" s="1268"/>
      <c r="RAL774" s="144"/>
      <c r="RAM774" s="1268"/>
      <c r="RAN774" s="144"/>
      <c r="RAO774" s="1268"/>
      <c r="RAP774" s="144"/>
      <c r="RAQ774" s="1268"/>
      <c r="RAR774" s="144"/>
      <c r="RAS774" s="1268"/>
      <c r="RAT774" s="144"/>
      <c r="RAU774" s="1268"/>
      <c r="RAV774" s="144"/>
      <c r="RAW774" s="1268"/>
      <c r="RAX774" s="144"/>
      <c r="RAY774" s="1268"/>
      <c r="RAZ774" s="144"/>
      <c r="RBA774" s="1268"/>
      <c r="RBB774" s="144"/>
      <c r="RBC774" s="1268"/>
      <c r="RBD774" s="144"/>
      <c r="RBE774" s="1268"/>
      <c r="RBF774" s="144"/>
      <c r="RBG774" s="1268"/>
      <c r="RBH774" s="144"/>
      <c r="RBI774" s="1268"/>
      <c r="RBJ774" s="144"/>
      <c r="RBK774" s="1268"/>
      <c r="RBL774" s="144"/>
      <c r="RBM774" s="1268"/>
      <c r="RBN774" s="144"/>
      <c r="RBO774" s="1268"/>
      <c r="RBP774" s="144"/>
      <c r="RBQ774" s="1268"/>
      <c r="RBR774" s="144"/>
      <c r="RBS774" s="1268"/>
      <c r="RBT774" s="144"/>
      <c r="RBU774" s="1268"/>
      <c r="RBV774" s="144"/>
      <c r="RBW774" s="1268"/>
      <c r="RBX774" s="144"/>
      <c r="RBY774" s="1268"/>
      <c r="RBZ774" s="144"/>
      <c r="RCA774" s="1268"/>
      <c r="RCB774" s="144"/>
      <c r="RCC774" s="1268"/>
      <c r="RCD774" s="144"/>
      <c r="RCE774" s="1268"/>
      <c r="RCF774" s="144"/>
      <c r="RCG774" s="1268"/>
      <c r="RCH774" s="144"/>
      <c r="RCI774" s="1268"/>
      <c r="RCJ774" s="144"/>
      <c r="RCK774" s="1268"/>
      <c r="RCL774" s="144"/>
      <c r="RCM774" s="1268"/>
      <c r="RCN774" s="144"/>
      <c r="RCO774" s="1268"/>
      <c r="RCP774" s="144"/>
      <c r="RCQ774" s="1268"/>
      <c r="RCR774" s="144"/>
      <c r="RCS774" s="1268"/>
      <c r="RCT774" s="144"/>
      <c r="RCU774" s="1268"/>
      <c r="RCV774" s="144"/>
      <c r="RCW774" s="1268"/>
      <c r="RCX774" s="144"/>
      <c r="RCY774" s="1268"/>
      <c r="RCZ774" s="144"/>
      <c r="RDA774" s="1268"/>
      <c r="RDB774" s="144"/>
      <c r="RDC774" s="1268"/>
      <c r="RDD774" s="144"/>
      <c r="RDE774" s="1268"/>
      <c r="RDF774" s="144"/>
      <c r="RDG774" s="1268"/>
      <c r="RDH774" s="144"/>
      <c r="RDI774" s="1268"/>
      <c r="RDJ774" s="144"/>
      <c r="RDK774" s="1268"/>
      <c r="RDL774" s="144"/>
      <c r="RDM774" s="1268"/>
      <c r="RDN774" s="144"/>
      <c r="RDO774" s="1268"/>
      <c r="RDP774" s="144"/>
      <c r="RDQ774" s="1268"/>
      <c r="RDR774" s="144"/>
      <c r="RDS774" s="1268"/>
      <c r="RDT774" s="144"/>
      <c r="RDU774" s="1268"/>
      <c r="RDV774" s="144"/>
      <c r="RDW774" s="1268"/>
      <c r="RDX774" s="144"/>
      <c r="RDY774" s="1268"/>
      <c r="RDZ774" s="144"/>
      <c r="REA774" s="1268"/>
      <c r="REB774" s="144"/>
      <c r="REC774" s="1268"/>
      <c r="RED774" s="144"/>
      <c r="REE774" s="1268"/>
      <c r="REF774" s="144"/>
      <c r="REG774" s="1268"/>
      <c r="REH774" s="144"/>
      <c r="REI774" s="1268"/>
      <c r="REJ774" s="144"/>
      <c r="REK774" s="1268"/>
      <c r="REL774" s="144"/>
      <c r="REM774" s="1268"/>
      <c r="REN774" s="144"/>
      <c r="REO774" s="1268"/>
      <c r="REP774" s="144"/>
      <c r="REQ774" s="1268"/>
      <c r="RER774" s="144"/>
      <c r="RES774" s="1268"/>
      <c r="RET774" s="144"/>
      <c r="REU774" s="1268"/>
      <c r="REV774" s="144"/>
      <c r="REW774" s="1268"/>
      <c r="REX774" s="144"/>
      <c r="REY774" s="1268"/>
      <c r="REZ774" s="144"/>
      <c r="RFA774" s="1268"/>
      <c r="RFB774" s="144"/>
      <c r="RFC774" s="1268"/>
      <c r="RFD774" s="144"/>
      <c r="RFE774" s="1268"/>
      <c r="RFF774" s="144"/>
      <c r="RFG774" s="1268"/>
      <c r="RFH774" s="144"/>
      <c r="RFI774" s="1268"/>
      <c r="RFJ774" s="144"/>
      <c r="RFK774" s="1268"/>
      <c r="RFL774" s="144"/>
      <c r="RFM774" s="1268"/>
      <c r="RFN774" s="144"/>
      <c r="RFO774" s="1268"/>
      <c r="RFP774" s="144"/>
      <c r="RFQ774" s="1268"/>
      <c r="RFR774" s="144"/>
      <c r="RFS774" s="1268"/>
      <c r="RFT774" s="144"/>
      <c r="RFU774" s="1268"/>
      <c r="RFV774" s="144"/>
      <c r="RFW774" s="1268"/>
      <c r="RFX774" s="144"/>
      <c r="RFY774" s="1268"/>
      <c r="RFZ774" s="144"/>
      <c r="RGA774" s="1268"/>
      <c r="RGB774" s="144"/>
      <c r="RGC774" s="1268"/>
      <c r="RGD774" s="144"/>
      <c r="RGE774" s="1268"/>
      <c r="RGF774" s="144"/>
      <c r="RGG774" s="1268"/>
      <c r="RGH774" s="144"/>
      <c r="RGI774" s="1268"/>
      <c r="RGJ774" s="144"/>
      <c r="RGK774" s="1268"/>
      <c r="RGL774" s="144"/>
      <c r="RGM774" s="1268"/>
      <c r="RGN774" s="144"/>
      <c r="RGO774" s="1268"/>
      <c r="RGP774" s="144"/>
      <c r="RGQ774" s="1268"/>
      <c r="RGR774" s="144"/>
      <c r="RGS774" s="1268"/>
      <c r="RGT774" s="144"/>
      <c r="RGU774" s="1268"/>
      <c r="RGV774" s="144"/>
      <c r="RGW774" s="1268"/>
      <c r="RGX774" s="144"/>
      <c r="RGY774" s="1268"/>
      <c r="RGZ774" s="144"/>
      <c r="RHA774" s="1268"/>
      <c r="RHB774" s="144"/>
      <c r="RHC774" s="1268"/>
      <c r="RHD774" s="144"/>
      <c r="RHE774" s="1268"/>
      <c r="RHF774" s="144"/>
      <c r="RHG774" s="1268"/>
      <c r="RHH774" s="144"/>
      <c r="RHI774" s="1268"/>
      <c r="RHJ774" s="144"/>
      <c r="RHK774" s="1268"/>
      <c r="RHL774" s="144"/>
      <c r="RHM774" s="1268"/>
      <c r="RHN774" s="144"/>
      <c r="RHO774" s="1268"/>
      <c r="RHP774" s="144"/>
      <c r="RHQ774" s="1268"/>
      <c r="RHR774" s="144"/>
      <c r="RHS774" s="1268"/>
      <c r="RHT774" s="144"/>
      <c r="RHU774" s="1268"/>
      <c r="RHV774" s="144"/>
      <c r="RHW774" s="1268"/>
      <c r="RHX774" s="144"/>
      <c r="RHY774" s="1268"/>
      <c r="RHZ774" s="144"/>
      <c r="RIA774" s="1268"/>
      <c r="RIB774" s="144"/>
      <c r="RIC774" s="1268"/>
      <c r="RID774" s="144"/>
      <c r="RIE774" s="1268"/>
      <c r="RIF774" s="144"/>
      <c r="RIG774" s="1268"/>
      <c r="RIH774" s="144"/>
      <c r="RII774" s="1268"/>
      <c r="RIJ774" s="144"/>
      <c r="RIK774" s="1268"/>
      <c r="RIL774" s="144"/>
      <c r="RIM774" s="1268"/>
      <c r="RIN774" s="144"/>
      <c r="RIO774" s="1268"/>
      <c r="RIP774" s="144"/>
      <c r="RIQ774" s="1268"/>
      <c r="RIR774" s="144"/>
      <c r="RIS774" s="1268"/>
      <c r="RIT774" s="144"/>
      <c r="RIU774" s="1268"/>
      <c r="RIV774" s="144"/>
      <c r="RIW774" s="1268"/>
      <c r="RIX774" s="144"/>
      <c r="RIY774" s="1268"/>
      <c r="RIZ774" s="144"/>
      <c r="RJA774" s="1268"/>
      <c r="RJB774" s="144"/>
      <c r="RJC774" s="1268"/>
      <c r="RJD774" s="144"/>
      <c r="RJE774" s="1268"/>
      <c r="RJF774" s="144"/>
      <c r="RJG774" s="1268"/>
      <c r="RJH774" s="144"/>
      <c r="RJI774" s="1268"/>
      <c r="RJJ774" s="144"/>
      <c r="RJK774" s="1268"/>
      <c r="RJL774" s="144"/>
      <c r="RJM774" s="1268"/>
      <c r="RJN774" s="144"/>
      <c r="RJO774" s="1268"/>
      <c r="RJP774" s="144"/>
      <c r="RJQ774" s="1268"/>
      <c r="RJR774" s="144"/>
      <c r="RJS774" s="1268"/>
      <c r="RJT774" s="144"/>
      <c r="RJU774" s="1268"/>
      <c r="RJV774" s="144"/>
      <c r="RJW774" s="1268"/>
      <c r="RJX774" s="144"/>
      <c r="RJY774" s="1268"/>
      <c r="RJZ774" s="144"/>
      <c r="RKA774" s="1268"/>
      <c r="RKB774" s="144"/>
      <c r="RKC774" s="1268"/>
      <c r="RKD774" s="144"/>
      <c r="RKE774" s="1268"/>
      <c r="RKF774" s="144"/>
      <c r="RKG774" s="1268"/>
      <c r="RKH774" s="144"/>
      <c r="RKI774" s="1268"/>
      <c r="RKJ774" s="144"/>
      <c r="RKK774" s="1268"/>
      <c r="RKL774" s="144"/>
      <c r="RKM774" s="1268"/>
      <c r="RKN774" s="144"/>
      <c r="RKO774" s="1268"/>
      <c r="RKP774" s="144"/>
      <c r="RKQ774" s="1268"/>
      <c r="RKR774" s="144"/>
      <c r="RKS774" s="1268"/>
      <c r="RKT774" s="144"/>
      <c r="RKU774" s="1268"/>
      <c r="RKV774" s="144"/>
      <c r="RKW774" s="1268"/>
      <c r="RKX774" s="144"/>
      <c r="RKY774" s="1268"/>
      <c r="RKZ774" s="144"/>
      <c r="RLA774" s="1268"/>
      <c r="RLB774" s="144"/>
      <c r="RLC774" s="1268"/>
      <c r="RLD774" s="144"/>
      <c r="RLE774" s="1268"/>
      <c r="RLF774" s="144"/>
      <c r="RLG774" s="1268"/>
      <c r="RLH774" s="144"/>
      <c r="RLI774" s="1268"/>
      <c r="RLJ774" s="144"/>
      <c r="RLK774" s="1268"/>
      <c r="RLL774" s="144"/>
      <c r="RLM774" s="1268"/>
      <c r="RLN774" s="144"/>
      <c r="RLO774" s="1268"/>
      <c r="RLP774" s="144"/>
      <c r="RLQ774" s="1268"/>
      <c r="RLR774" s="144"/>
      <c r="RLS774" s="1268"/>
      <c r="RLT774" s="144"/>
      <c r="RLU774" s="1268"/>
      <c r="RLV774" s="144"/>
      <c r="RLW774" s="1268"/>
      <c r="RLX774" s="144"/>
      <c r="RLY774" s="1268"/>
      <c r="RLZ774" s="144"/>
      <c r="RMA774" s="1268"/>
      <c r="RMB774" s="144"/>
      <c r="RMC774" s="1268"/>
      <c r="RMD774" s="144"/>
      <c r="RME774" s="1268"/>
      <c r="RMF774" s="144"/>
      <c r="RMG774" s="1268"/>
      <c r="RMH774" s="144"/>
      <c r="RMI774" s="1268"/>
      <c r="RMJ774" s="144"/>
      <c r="RMK774" s="1268"/>
      <c r="RML774" s="144"/>
      <c r="RMM774" s="1268"/>
      <c r="RMN774" s="144"/>
      <c r="RMO774" s="1268"/>
      <c r="RMP774" s="144"/>
      <c r="RMQ774" s="1268"/>
      <c r="RMR774" s="144"/>
      <c r="RMS774" s="1268"/>
      <c r="RMT774" s="144"/>
      <c r="RMU774" s="1268"/>
      <c r="RMV774" s="144"/>
      <c r="RMW774" s="1268"/>
      <c r="RMX774" s="144"/>
      <c r="RMY774" s="1268"/>
      <c r="RMZ774" s="144"/>
      <c r="RNA774" s="1268"/>
      <c r="RNB774" s="144"/>
      <c r="RNC774" s="1268"/>
      <c r="RND774" s="144"/>
      <c r="RNE774" s="1268"/>
      <c r="RNF774" s="144"/>
      <c r="RNG774" s="1268"/>
      <c r="RNH774" s="144"/>
      <c r="RNI774" s="1268"/>
      <c r="RNJ774" s="144"/>
      <c r="RNK774" s="1268"/>
      <c r="RNL774" s="144"/>
      <c r="RNM774" s="1268"/>
      <c r="RNN774" s="144"/>
      <c r="RNO774" s="1268"/>
      <c r="RNP774" s="144"/>
      <c r="RNQ774" s="1268"/>
      <c r="RNR774" s="144"/>
      <c r="RNS774" s="1268"/>
      <c r="RNT774" s="144"/>
      <c r="RNU774" s="1268"/>
      <c r="RNV774" s="144"/>
      <c r="RNW774" s="1268"/>
      <c r="RNX774" s="144"/>
      <c r="RNY774" s="1268"/>
      <c r="RNZ774" s="144"/>
      <c r="ROA774" s="1268"/>
      <c r="ROB774" s="144"/>
      <c r="ROC774" s="1268"/>
      <c r="ROD774" s="144"/>
      <c r="ROE774" s="1268"/>
      <c r="ROF774" s="144"/>
      <c r="ROG774" s="1268"/>
      <c r="ROH774" s="144"/>
      <c r="ROI774" s="1268"/>
      <c r="ROJ774" s="144"/>
      <c r="ROK774" s="1268"/>
      <c r="ROL774" s="144"/>
      <c r="ROM774" s="1268"/>
      <c r="RON774" s="144"/>
      <c r="ROO774" s="1268"/>
      <c r="ROP774" s="144"/>
      <c r="ROQ774" s="1268"/>
      <c r="ROR774" s="144"/>
      <c r="ROS774" s="1268"/>
      <c r="ROT774" s="144"/>
      <c r="ROU774" s="1268"/>
      <c r="ROV774" s="144"/>
      <c r="ROW774" s="1268"/>
      <c r="ROX774" s="144"/>
      <c r="ROY774" s="1268"/>
      <c r="ROZ774" s="144"/>
      <c r="RPA774" s="1268"/>
      <c r="RPB774" s="144"/>
      <c r="RPC774" s="1268"/>
      <c r="RPD774" s="144"/>
      <c r="RPE774" s="1268"/>
      <c r="RPF774" s="144"/>
      <c r="RPG774" s="1268"/>
      <c r="RPH774" s="144"/>
      <c r="RPI774" s="1268"/>
      <c r="RPJ774" s="144"/>
      <c r="RPK774" s="1268"/>
      <c r="RPL774" s="144"/>
      <c r="RPM774" s="1268"/>
      <c r="RPN774" s="144"/>
      <c r="RPO774" s="1268"/>
      <c r="RPP774" s="144"/>
      <c r="RPQ774" s="1268"/>
      <c r="RPR774" s="144"/>
      <c r="RPS774" s="1268"/>
      <c r="RPT774" s="144"/>
      <c r="RPU774" s="1268"/>
      <c r="RPV774" s="144"/>
      <c r="RPW774" s="1268"/>
      <c r="RPX774" s="144"/>
      <c r="RPY774" s="1268"/>
      <c r="RPZ774" s="144"/>
      <c r="RQA774" s="1268"/>
      <c r="RQB774" s="144"/>
      <c r="RQC774" s="1268"/>
      <c r="RQD774" s="144"/>
      <c r="RQE774" s="1268"/>
      <c r="RQF774" s="144"/>
      <c r="RQG774" s="1268"/>
      <c r="RQH774" s="144"/>
      <c r="RQI774" s="1268"/>
      <c r="RQJ774" s="144"/>
      <c r="RQK774" s="1268"/>
      <c r="RQL774" s="144"/>
      <c r="RQM774" s="1268"/>
      <c r="RQN774" s="144"/>
      <c r="RQO774" s="1268"/>
      <c r="RQP774" s="144"/>
      <c r="RQQ774" s="1268"/>
      <c r="RQR774" s="144"/>
      <c r="RQS774" s="1268"/>
      <c r="RQT774" s="144"/>
      <c r="RQU774" s="1268"/>
      <c r="RQV774" s="144"/>
      <c r="RQW774" s="1268"/>
      <c r="RQX774" s="144"/>
      <c r="RQY774" s="1268"/>
      <c r="RQZ774" s="144"/>
      <c r="RRA774" s="1268"/>
      <c r="RRB774" s="144"/>
      <c r="RRC774" s="1268"/>
      <c r="RRD774" s="144"/>
      <c r="RRE774" s="1268"/>
      <c r="RRF774" s="144"/>
      <c r="RRG774" s="1268"/>
      <c r="RRH774" s="144"/>
      <c r="RRI774" s="1268"/>
      <c r="RRJ774" s="144"/>
      <c r="RRK774" s="1268"/>
      <c r="RRL774" s="144"/>
      <c r="RRM774" s="1268"/>
      <c r="RRN774" s="144"/>
      <c r="RRO774" s="1268"/>
      <c r="RRP774" s="144"/>
      <c r="RRQ774" s="1268"/>
      <c r="RRR774" s="144"/>
      <c r="RRS774" s="1268"/>
      <c r="RRT774" s="144"/>
      <c r="RRU774" s="1268"/>
      <c r="RRV774" s="144"/>
      <c r="RRW774" s="1268"/>
      <c r="RRX774" s="144"/>
      <c r="RRY774" s="1268"/>
      <c r="RRZ774" s="144"/>
      <c r="RSA774" s="1268"/>
      <c r="RSB774" s="144"/>
      <c r="RSC774" s="1268"/>
      <c r="RSD774" s="144"/>
      <c r="RSE774" s="1268"/>
      <c r="RSF774" s="144"/>
      <c r="RSG774" s="1268"/>
      <c r="RSH774" s="144"/>
      <c r="RSI774" s="1268"/>
      <c r="RSJ774" s="144"/>
      <c r="RSK774" s="1268"/>
      <c r="RSL774" s="144"/>
      <c r="RSM774" s="1268"/>
      <c r="RSN774" s="144"/>
      <c r="RSO774" s="1268"/>
      <c r="RSP774" s="144"/>
      <c r="RSQ774" s="1268"/>
      <c r="RSR774" s="144"/>
      <c r="RSS774" s="1268"/>
      <c r="RST774" s="144"/>
      <c r="RSU774" s="1268"/>
      <c r="RSV774" s="144"/>
      <c r="RSW774" s="1268"/>
      <c r="RSX774" s="144"/>
      <c r="RSY774" s="1268"/>
      <c r="RSZ774" s="144"/>
      <c r="RTA774" s="1268"/>
      <c r="RTB774" s="144"/>
      <c r="RTC774" s="1268"/>
      <c r="RTD774" s="144"/>
      <c r="RTE774" s="1268"/>
      <c r="RTF774" s="144"/>
      <c r="RTG774" s="1268"/>
      <c r="RTH774" s="144"/>
      <c r="RTI774" s="1268"/>
      <c r="RTJ774" s="144"/>
      <c r="RTK774" s="1268"/>
      <c r="RTL774" s="144"/>
      <c r="RTM774" s="1268"/>
      <c r="RTN774" s="144"/>
      <c r="RTO774" s="1268"/>
      <c r="RTP774" s="144"/>
      <c r="RTQ774" s="1268"/>
      <c r="RTR774" s="144"/>
      <c r="RTS774" s="1268"/>
      <c r="RTT774" s="144"/>
      <c r="RTU774" s="1268"/>
      <c r="RTV774" s="144"/>
      <c r="RTW774" s="1268"/>
      <c r="RTX774" s="144"/>
      <c r="RTY774" s="1268"/>
      <c r="RTZ774" s="144"/>
      <c r="RUA774" s="1268"/>
      <c r="RUB774" s="144"/>
      <c r="RUC774" s="1268"/>
      <c r="RUD774" s="144"/>
      <c r="RUE774" s="1268"/>
      <c r="RUF774" s="144"/>
      <c r="RUG774" s="1268"/>
      <c r="RUH774" s="144"/>
      <c r="RUI774" s="1268"/>
      <c r="RUJ774" s="144"/>
      <c r="RUK774" s="1268"/>
      <c r="RUL774" s="144"/>
      <c r="RUM774" s="1268"/>
      <c r="RUN774" s="144"/>
      <c r="RUO774" s="1268"/>
      <c r="RUP774" s="144"/>
      <c r="RUQ774" s="1268"/>
      <c r="RUR774" s="144"/>
      <c r="RUS774" s="1268"/>
      <c r="RUT774" s="144"/>
      <c r="RUU774" s="1268"/>
      <c r="RUV774" s="144"/>
      <c r="RUW774" s="1268"/>
      <c r="RUX774" s="144"/>
      <c r="RUY774" s="1268"/>
      <c r="RUZ774" s="144"/>
      <c r="RVA774" s="1268"/>
      <c r="RVB774" s="144"/>
      <c r="RVC774" s="1268"/>
      <c r="RVD774" s="144"/>
      <c r="RVE774" s="1268"/>
      <c r="RVF774" s="144"/>
      <c r="RVG774" s="1268"/>
      <c r="RVH774" s="144"/>
      <c r="RVI774" s="1268"/>
      <c r="RVJ774" s="144"/>
      <c r="RVK774" s="1268"/>
      <c r="RVL774" s="144"/>
      <c r="RVM774" s="1268"/>
      <c r="RVN774" s="144"/>
      <c r="RVO774" s="1268"/>
      <c r="RVP774" s="144"/>
      <c r="RVQ774" s="1268"/>
      <c r="RVR774" s="144"/>
      <c r="RVS774" s="1268"/>
      <c r="RVT774" s="144"/>
      <c r="RVU774" s="1268"/>
      <c r="RVV774" s="144"/>
      <c r="RVW774" s="1268"/>
      <c r="RVX774" s="144"/>
      <c r="RVY774" s="1268"/>
      <c r="RVZ774" s="144"/>
      <c r="RWA774" s="1268"/>
      <c r="RWB774" s="144"/>
      <c r="RWC774" s="1268"/>
      <c r="RWD774" s="144"/>
      <c r="RWE774" s="1268"/>
      <c r="RWF774" s="144"/>
      <c r="RWG774" s="1268"/>
      <c r="RWH774" s="144"/>
      <c r="RWI774" s="1268"/>
      <c r="RWJ774" s="144"/>
      <c r="RWK774" s="1268"/>
      <c r="RWL774" s="144"/>
      <c r="RWM774" s="1268"/>
      <c r="RWN774" s="144"/>
      <c r="RWO774" s="1268"/>
      <c r="RWP774" s="144"/>
      <c r="RWQ774" s="1268"/>
      <c r="RWR774" s="144"/>
      <c r="RWS774" s="1268"/>
      <c r="RWT774" s="144"/>
      <c r="RWU774" s="1268"/>
      <c r="RWV774" s="144"/>
      <c r="RWW774" s="1268"/>
      <c r="RWX774" s="144"/>
      <c r="RWY774" s="1268"/>
      <c r="RWZ774" s="144"/>
      <c r="RXA774" s="1268"/>
      <c r="RXB774" s="144"/>
      <c r="RXC774" s="1268"/>
      <c r="RXD774" s="144"/>
      <c r="RXE774" s="1268"/>
      <c r="RXF774" s="144"/>
      <c r="RXG774" s="1268"/>
      <c r="RXH774" s="144"/>
      <c r="RXI774" s="1268"/>
      <c r="RXJ774" s="144"/>
      <c r="RXK774" s="1268"/>
      <c r="RXL774" s="144"/>
      <c r="RXM774" s="1268"/>
      <c r="RXN774" s="144"/>
      <c r="RXO774" s="1268"/>
      <c r="RXP774" s="144"/>
      <c r="RXQ774" s="1268"/>
      <c r="RXR774" s="144"/>
      <c r="RXS774" s="1268"/>
      <c r="RXT774" s="144"/>
      <c r="RXU774" s="1268"/>
      <c r="RXV774" s="144"/>
      <c r="RXW774" s="1268"/>
      <c r="RXX774" s="144"/>
      <c r="RXY774" s="1268"/>
      <c r="RXZ774" s="144"/>
      <c r="RYA774" s="1268"/>
      <c r="RYB774" s="144"/>
      <c r="RYC774" s="1268"/>
      <c r="RYD774" s="144"/>
      <c r="RYE774" s="1268"/>
      <c r="RYF774" s="144"/>
      <c r="RYG774" s="1268"/>
      <c r="RYH774" s="144"/>
      <c r="RYI774" s="1268"/>
      <c r="RYJ774" s="144"/>
      <c r="RYK774" s="1268"/>
      <c r="RYL774" s="144"/>
      <c r="RYM774" s="1268"/>
      <c r="RYN774" s="144"/>
      <c r="RYO774" s="1268"/>
      <c r="RYP774" s="144"/>
      <c r="RYQ774" s="1268"/>
      <c r="RYR774" s="144"/>
      <c r="RYS774" s="1268"/>
      <c r="RYT774" s="144"/>
      <c r="RYU774" s="1268"/>
      <c r="RYV774" s="144"/>
      <c r="RYW774" s="1268"/>
      <c r="RYX774" s="144"/>
      <c r="RYY774" s="1268"/>
      <c r="RYZ774" s="144"/>
      <c r="RZA774" s="1268"/>
      <c r="RZB774" s="144"/>
      <c r="RZC774" s="1268"/>
      <c r="RZD774" s="144"/>
      <c r="RZE774" s="1268"/>
      <c r="RZF774" s="144"/>
      <c r="RZG774" s="1268"/>
      <c r="RZH774" s="144"/>
      <c r="RZI774" s="1268"/>
      <c r="RZJ774" s="144"/>
      <c r="RZK774" s="1268"/>
      <c r="RZL774" s="144"/>
      <c r="RZM774" s="1268"/>
      <c r="RZN774" s="144"/>
      <c r="RZO774" s="1268"/>
      <c r="RZP774" s="144"/>
      <c r="RZQ774" s="1268"/>
      <c r="RZR774" s="144"/>
      <c r="RZS774" s="1268"/>
      <c r="RZT774" s="144"/>
      <c r="RZU774" s="1268"/>
      <c r="RZV774" s="144"/>
      <c r="RZW774" s="1268"/>
      <c r="RZX774" s="144"/>
      <c r="RZY774" s="1268"/>
      <c r="RZZ774" s="144"/>
      <c r="SAA774" s="1268"/>
      <c r="SAB774" s="144"/>
      <c r="SAC774" s="1268"/>
      <c r="SAD774" s="144"/>
      <c r="SAE774" s="1268"/>
      <c r="SAF774" s="144"/>
      <c r="SAG774" s="1268"/>
      <c r="SAH774" s="144"/>
      <c r="SAI774" s="1268"/>
      <c r="SAJ774" s="144"/>
      <c r="SAK774" s="1268"/>
      <c r="SAL774" s="144"/>
      <c r="SAM774" s="1268"/>
      <c r="SAN774" s="144"/>
      <c r="SAO774" s="1268"/>
      <c r="SAP774" s="144"/>
      <c r="SAQ774" s="1268"/>
      <c r="SAR774" s="144"/>
      <c r="SAS774" s="1268"/>
      <c r="SAT774" s="144"/>
      <c r="SAU774" s="1268"/>
      <c r="SAV774" s="144"/>
      <c r="SAW774" s="1268"/>
      <c r="SAX774" s="144"/>
      <c r="SAY774" s="1268"/>
      <c r="SAZ774" s="144"/>
      <c r="SBA774" s="1268"/>
      <c r="SBB774" s="144"/>
      <c r="SBC774" s="1268"/>
      <c r="SBD774" s="144"/>
      <c r="SBE774" s="1268"/>
      <c r="SBF774" s="144"/>
      <c r="SBG774" s="1268"/>
      <c r="SBH774" s="144"/>
      <c r="SBI774" s="1268"/>
      <c r="SBJ774" s="144"/>
      <c r="SBK774" s="1268"/>
      <c r="SBL774" s="144"/>
      <c r="SBM774" s="1268"/>
      <c r="SBN774" s="144"/>
      <c r="SBO774" s="1268"/>
      <c r="SBP774" s="144"/>
      <c r="SBQ774" s="1268"/>
      <c r="SBR774" s="144"/>
      <c r="SBS774" s="1268"/>
      <c r="SBT774" s="144"/>
      <c r="SBU774" s="1268"/>
      <c r="SBV774" s="144"/>
      <c r="SBW774" s="1268"/>
      <c r="SBX774" s="144"/>
      <c r="SBY774" s="1268"/>
      <c r="SBZ774" s="144"/>
      <c r="SCA774" s="1268"/>
      <c r="SCB774" s="144"/>
      <c r="SCC774" s="1268"/>
      <c r="SCD774" s="144"/>
      <c r="SCE774" s="1268"/>
      <c r="SCF774" s="144"/>
      <c r="SCG774" s="1268"/>
      <c r="SCH774" s="144"/>
      <c r="SCI774" s="1268"/>
      <c r="SCJ774" s="144"/>
      <c r="SCK774" s="1268"/>
      <c r="SCL774" s="144"/>
      <c r="SCM774" s="1268"/>
      <c r="SCN774" s="144"/>
      <c r="SCO774" s="1268"/>
      <c r="SCP774" s="144"/>
      <c r="SCQ774" s="1268"/>
      <c r="SCR774" s="144"/>
      <c r="SCS774" s="1268"/>
      <c r="SCT774" s="144"/>
      <c r="SCU774" s="1268"/>
      <c r="SCV774" s="144"/>
      <c r="SCW774" s="1268"/>
      <c r="SCX774" s="144"/>
      <c r="SCY774" s="1268"/>
      <c r="SCZ774" s="144"/>
      <c r="SDA774" s="1268"/>
      <c r="SDB774" s="144"/>
      <c r="SDC774" s="1268"/>
      <c r="SDD774" s="144"/>
      <c r="SDE774" s="1268"/>
      <c r="SDF774" s="144"/>
      <c r="SDG774" s="1268"/>
      <c r="SDH774" s="144"/>
      <c r="SDI774" s="1268"/>
      <c r="SDJ774" s="144"/>
      <c r="SDK774" s="1268"/>
      <c r="SDL774" s="144"/>
      <c r="SDM774" s="1268"/>
      <c r="SDN774" s="144"/>
      <c r="SDO774" s="1268"/>
      <c r="SDP774" s="144"/>
      <c r="SDQ774" s="1268"/>
      <c r="SDR774" s="144"/>
      <c r="SDS774" s="1268"/>
      <c r="SDT774" s="144"/>
      <c r="SDU774" s="1268"/>
      <c r="SDV774" s="144"/>
      <c r="SDW774" s="1268"/>
      <c r="SDX774" s="144"/>
      <c r="SDY774" s="1268"/>
      <c r="SDZ774" s="144"/>
      <c r="SEA774" s="1268"/>
      <c r="SEB774" s="144"/>
      <c r="SEC774" s="1268"/>
      <c r="SED774" s="144"/>
      <c r="SEE774" s="1268"/>
      <c r="SEF774" s="144"/>
      <c r="SEG774" s="1268"/>
      <c r="SEH774" s="144"/>
      <c r="SEI774" s="1268"/>
      <c r="SEJ774" s="144"/>
      <c r="SEK774" s="1268"/>
      <c r="SEL774" s="144"/>
      <c r="SEM774" s="1268"/>
      <c r="SEN774" s="144"/>
      <c r="SEO774" s="1268"/>
      <c r="SEP774" s="144"/>
      <c r="SEQ774" s="1268"/>
      <c r="SER774" s="144"/>
      <c r="SES774" s="1268"/>
      <c r="SET774" s="144"/>
      <c r="SEU774" s="1268"/>
      <c r="SEV774" s="144"/>
      <c r="SEW774" s="1268"/>
      <c r="SEX774" s="144"/>
      <c r="SEY774" s="1268"/>
      <c r="SEZ774" s="144"/>
      <c r="SFA774" s="1268"/>
      <c r="SFB774" s="144"/>
      <c r="SFC774" s="1268"/>
      <c r="SFD774" s="144"/>
      <c r="SFE774" s="1268"/>
      <c r="SFF774" s="144"/>
      <c r="SFG774" s="1268"/>
      <c r="SFH774" s="144"/>
      <c r="SFI774" s="1268"/>
      <c r="SFJ774" s="144"/>
      <c r="SFK774" s="1268"/>
      <c r="SFL774" s="144"/>
      <c r="SFM774" s="1268"/>
      <c r="SFN774" s="144"/>
      <c r="SFO774" s="1268"/>
      <c r="SFP774" s="144"/>
      <c r="SFQ774" s="1268"/>
      <c r="SFR774" s="144"/>
      <c r="SFS774" s="1268"/>
      <c r="SFT774" s="144"/>
      <c r="SFU774" s="1268"/>
      <c r="SFV774" s="144"/>
      <c r="SFW774" s="1268"/>
      <c r="SFX774" s="144"/>
      <c r="SFY774" s="1268"/>
      <c r="SFZ774" s="144"/>
      <c r="SGA774" s="1268"/>
      <c r="SGB774" s="144"/>
      <c r="SGC774" s="1268"/>
      <c r="SGD774" s="144"/>
      <c r="SGE774" s="1268"/>
      <c r="SGF774" s="144"/>
      <c r="SGG774" s="1268"/>
      <c r="SGH774" s="144"/>
      <c r="SGI774" s="1268"/>
      <c r="SGJ774" s="144"/>
      <c r="SGK774" s="1268"/>
      <c r="SGL774" s="144"/>
      <c r="SGM774" s="1268"/>
      <c r="SGN774" s="144"/>
      <c r="SGO774" s="1268"/>
      <c r="SGP774" s="144"/>
      <c r="SGQ774" s="1268"/>
      <c r="SGR774" s="144"/>
      <c r="SGS774" s="1268"/>
      <c r="SGT774" s="144"/>
      <c r="SGU774" s="1268"/>
      <c r="SGV774" s="144"/>
      <c r="SGW774" s="1268"/>
      <c r="SGX774" s="144"/>
      <c r="SGY774" s="1268"/>
      <c r="SGZ774" s="144"/>
      <c r="SHA774" s="1268"/>
      <c r="SHB774" s="144"/>
      <c r="SHC774" s="1268"/>
      <c r="SHD774" s="144"/>
      <c r="SHE774" s="1268"/>
      <c r="SHF774" s="144"/>
      <c r="SHG774" s="1268"/>
      <c r="SHH774" s="144"/>
      <c r="SHI774" s="1268"/>
      <c r="SHJ774" s="144"/>
      <c r="SHK774" s="1268"/>
      <c r="SHL774" s="144"/>
      <c r="SHM774" s="1268"/>
      <c r="SHN774" s="144"/>
      <c r="SHO774" s="1268"/>
      <c r="SHP774" s="144"/>
      <c r="SHQ774" s="1268"/>
      <c r="SHR774" s="144"/>
      <c r="SHS774" s="1268"/>
      <c r="SHT774" s="144"/>
      <c r="SHU774" s="1268"/>
      <c r="SHV774" s="144"/>
      <c r="SHW774" s="1268"/>
      <c r="SHX774" s="144"/>
      <c r="SHY774" s="1268"/>
      <c r="SHZ774" s="144"/>
      <c r="SIA774" s="1268"/>
      <c r="SIB774" s="144"/>
      <c r="SIC774" s="1268"/>
      <c r="SID774" s="144"/>
      <c r="SIE774" s="1268"/>
      <c r="SIF774" s="144"/>
      <c r="SIG774" s="1268"/>
      <c r="SIH774" s="144"/>
      <c r="SII774" s="1268"/>
      <c r="SIJ774" s="144"/>
      <c r="SIK774" s="1268"/>
      <c r="SIL774" s="144"/>
      <c r="SIM774" s="1268"/>
      <c r="SIN774" s="144"/>
      <c r="SIO774" s="1268"/>
      <c r="SIP774" s="144"/>
      <c r="SIQ774" s="1268"/>
      <c r="SIR774" s="144"/>
      <c r="SIS774" s="1268"/>
      <c r="SIT774" s="144"/>
      <c r="SIU774" s="1268"/>
      <c r="SIV774" s="144"/>
      <c r="SIW774" s="1268"/>
      <c r="SIX774" s="144"/>
      <c r="SIY774" s="1268"/>
      <c r="SIZ774" s="144"/>
      <c r="SJA774" s="1268"/>
      <c r="SJB774" s="144"/>
      <c r="SJC774" s="1268"/>
      <c r="SJD774" s="144"/>
      <c r="SJE774" s="1268"/>
      <c r="SJF774" s="144"/>
      <c r="SJG774" s="1268"/>
      <c r="SJH774" s="144"/>
      <c r="SJI774" s="1268"/>
      <c r="SJJ774" s="144"/>
      <c r="SJK774" s="1268"/>
      <c r="SJL774" s="144"/>
      <c r="SJM774" s="1268"/>
      <c r="SJN774" s="144"/>
      <c r="SJO774" s="1268"/>
      <c r="SJP774" s="144"/>
      <c r="SJQ774" s="1268"/>
      <c r="SJR774" s="144"/>
      <c r="SJS774" s="1268"/>
      <c r="SJT774" s="144"/>
      <c r="SJU774" s="1268"/>
      <c r="SJV774" s="144"/>
      <c r="SJW774" s="1268"/>
      <c r="SJX774" s="144"/>
      <c r="SJY774" s="1268"/>
      <c r="SJZ774" s="144"/>
      <c r="SKA774" s="1268"/>
      <c r="SKB774" s="144"/>
      <c r="SKC774" s="1268"/>
      <c r="SKD774" s="144"/>
      <c r="SKE774" s="1268"/>
      <c r="SKF774" s="144"/>
      <c r="SKG774" s="1268"/>
      <c r="SKH774" s="144"/>
      <c r="SKI774" s="1268"/>
      <c r="SKJ774" s="144"/>
      <c r="SKK774" s="1268"/>
      <c r="SKL774" s="144"/>
      <c r="SKM774" s="1268"/>
      <c r="SKN774" s="144"/>
      <c r="SKO774" s="1268"/>
      <c r="SKP774" s="144"/>
      <c r="SKQ774" s="1268"/>
      <c r="SKR774" s="144"/>
      <c r="SKS774" s="1268"/>
      <c r="SKT774" s="144"/>
      <c r="SKU774" s="1268"/>
      <c r="SKV774" s="144"/>
      <c r="SKW774" s="1268"/>
      <c r="SKX774" s="144"/>
      <c r="SKY774" s="1268"/>
      <c r="SKZ774" s="144"/>
      <c r="SLA774" s="1268"/>
      <c r="SLB774" s="144"/>
      <c r="SLC774" s="1268"/>
      <c r="SLD774" s="144"/>
      <c r="SLE774" s="1268"/>
      <c r="SLF774" s="144"/>
      <c r="SLG774" s="1268"/>
      <c r="SLH774" s="144"/>
      <c r="SLI774" s="1268"/>
      <c r="SLJ774" s="144"/>
      <c r="SLK774" s="1268"/>
      <c r="SLL774" s="144"/>
      <c r="SLM774" s="1268"/>
      <c r="SLN774" s="144"/>
      <c r="SLO774" s="1268"/>
      <c r="SLP774" s="144"/>
      <c r="SLQ774" s="1268"/>
      <c r="SLR774" s="144"/>
      <c r="SLS774" s="1268"/>
      <c r="SLT774" s="144"/>
      <c r="SLU774" s="1268"/>
      <c r="SLV774" s="144"/>
      <c r="SLW774" s="1268"/>
      <c r="SLX774" s="144"/>
      <c r="SLY774" s="1268"/>
      <c r="SLZ774" s="144"/>
      <c r="SMA774" s="1268"/>
      <c r="SMB774" s="144"/>
      <c r="SMC774" s="1268"/>
      <c r="SMD774" s="144"/>
      <c r="SME774" s="1268"/>
      <c r="SMF774" s="144"/>
      <c r="SMG774" s="1268"/>
      <c r="SMH774" s="144"/>
      <c r="SMI774" s="1268"/>
      <c r="SMJ774" s="144"/>
      <c r="SMK774" s="1268"/>
      <c r="SML774" s="144"/>
      <c r="SMM774" s="1268"/>
      <c r="SMN774" s="144"/>
      <c r="SMO774" s="1268"/>
      <c r="SMP774" s="144"/>
      <c r="SMQ774" s="1268"/>
      <c r="SMR774" s="144"/>
      <c r="SMS774" s="1268"/>
      <c r="SMT774" s="144"/>
      <c r="SMU774" s="1268"/>
      <c r="SMV774" s="144"/>
      <c r="SMW774" s="1268"/>
      <c r="SMX774" s="144"/>
      <c r="SMY774" s="1268"/>
      <c r="SMZ774" s="144"/>
      <c r="SNA774" s="1268"/>
      <c r="SNB774" s="144"/>
      <c r="SNC774" s="1268"/>
      <c r="SND774" s="144"/>
      <c r="SNE774" s="1268"/>
      <c r="SNF774" s="144"/>
      <c r="SNG774" s="1268"/>
      <c r="SNH774" s="144"/>
      <c r="SNI774" s="1268"/>
      <c r="SNJ774" s="144"/>
      <c r="SNK774" s="1268"/>
      <c r="SNL774" s="144"/>
      <c r="SNM774" s="1268"/>
      <c r="SNN774" s="144"/>
      <c r="SNO774" s="1268"/>
      <c r="SNP774" s="144"/>
      <c r="SNQ774" s="1268"/>
      <c r="SNR774" s="144"/>
      <c r="SNS774" s="1268"/>
      <c r="SNT774" s="144"/>
      <c r="SNU774" s="1268"/>
      <c r="SNV774" s="144"/>
      <c r="SNW774" s="1268"/>
      <c r="SNX774" s="144"/>
      <c r="SNY774" s="1268"/>
      <c r="SNZ774" s="144"/>
      <c r="SOA774" s="1268"/>
      <c r="SOB774" s="144"/>
      <c r="SOC774" s="1268"/>
      <c r="SOD774" s="144"/>
      <c r="SOE774" s="1268"/>
      <c r="SOF774" s="144"/>
      <c r="SOG774" s="1268"/>
      <c r="SOH774" s="144"/>
      <c r="SOI774" s="1268"/>
      <c r="SOJ774" s="144"/>
      <c r="SOK774" s="1268"/>
      <c r="SOL774" s="144"/>
      <c r="SOM774" s="1268"/>
      <c r="SON774" s="144"/>
      <c r="SOO774" s="1268"/>
      <c r="SOP774" s="144"/>
      <c r="SOQ774" s="1268"/>
      <c r="SOR774" s="144"/>
      <c r="SOS774" s="1268"/>
      <c r="SOT774" s="144"/>
      <c r="SOU774" s="1268"/>
      <c r="SOV774" s="144"/>
      <c r="SOW774" s="1268"/>
      <c r="SOX774" s="144"/>
      <c r="SOY774" s="1268"/>
      <c r="SOZ774" s="144"/>
      <c r="SPA774" s="1268"/>
      <c r="SPB774" s="144"/>
      <c r="SPC774" s="1268"/>
      <c r="SPD774" s="144"/>
      <c r="SPE774" s="1268"/>
      <c r="SPF774" s="144"/>
      <c r="SPG774" s="1268"/>
      <c r="SPH774" s="144"/>
      <c r="SPI774" s="1268"/>
      <c r="SPJ774" s="144"/>
      <c r="SPK774" s="1268"/>
      <c r="SPL774" s="144"/>
      <c r="SPM774" s="1268"/>
      <c r="SPN774" s="144"/>
      <c r="SPO774" s="1268"/>
      <c r="SPP774" s="144"/>
      <c r="SPQ774" s="1268"/>
      <c r="SPR774" s="144"/>
      <c r="SPS774" s="1268"/>
      <c r="SPT774" s="144"/>
      <c r="SPU774" s="1268"/>
      <c r="SPV774" s="144"/>
      <c r="SPW774" s="1268"/>
      <c r="SPX774" s="144"/>
      <c r="SPY774" s="1268"/>
      <c r="SPZ774" s="144"/>
      <c r="SQA774" s="1268"/>
      <c r="SQB774" s="144"/>
      <c r="SQC774" s="1268"/>
      <c r="SQD774" s="144"/>
      <c r="SQE774" s="1268"/>
      <c r="SQF774" s="144"/>
      <c r="SQG774" s="1268"/>
      <c r="SQH774" s="144"/>
      <c r="SQI774" s="1268"/>
      <c r="SQJ774" s="144"/>
      <c r="SQK774" s="1268"/>
      <c r="SQL774" s="144"/>
      <c r="SQM774" s="1268"/>
      <c r="SQN774" s="144"/>
      <c r="SQO774" s="1268"/>
      <c r="SQP774" s="144"/>
      <c r="SQQ774" s="1268"/>
      <c r="SQR774" s="144"/>
      <c r="SQS774" s="1268"/>
      <c r="SQT774" s="144"/>
      <c r="SQU774" s="1268"/>
      <c r="SQV774" s="144"/>
      <c r="SQW774" s="1268"/>
      <c r="SQX774" s="144"/>
      <c r="SQY774" s="1268"/>
      <c r="SQZ774" s="144"/>
      <c r="SRA774" s="1268"/>
      <c r="SRB774" s="144"/>
      <c r="SRC774" s="1268"/>
      <c r="SRD774" s="144"/>
      <c r="SRE774" s="1268"/>
      <c r="SRF774" s="144"/>
      <c r="SRG774" s="1268"/>
      <c r="SRH774" s="144"/>
      <c r="SRI774" s="1268"/>
      <c r="SRJ774" s="144"/>
      <c r="SRK774" s="1268"/>
      <c r="SRL774" s="144"/>
      <c r="SRM774" s="1268"/>
      <c r="SRN774" s="144"/>
      <c r="SRO774" s="1268"/>
      <c r="SRP774" s="144"/>
      <c r="SRQ774" s="1268"/>
      <c r="SRR774" s="144"/>
      <c r="SRS774" s="1268"/>
      <c r="SRT774" s="144"/>
      <c r="SRU774" s="1268"/>
      <c r="SRV774" s="144"/>
      <c r="SRW774" s="1268"/>
      <c r="SRX774" s="144"/>
      <c r="SRY774" s="1268"/>
      <c r="SRZ774" s="144"/>
      <c r="SSA774" s="1268"/>
      <c r="SSB774" s="144"/>
      <c r="SSC774" s="1268"/>
      <c r="SSD774" s="144"/>
      <c r="SSE774" s="1268"/>
      <c r="SSF774" s="144"/>
      <c r="SSG774" s="1268"/>
      <c r="SSH774" s="144"/>
      <c r="SSI774" s="1268"/>
      <c r="SSJ774" s="144"/>
      <c r="SSK774" s="1268"/>
      <c r="SSL774" s="144"/>
      <c r="SSM774" s="1268"/>
      <c r="SSN774" s="144"/>
      <c r="SSO774" s="1268"/>
      <c r="SSP774" s="144"/>
      <c r="SSQ774" s="1268"/>
      <c r="SSR774" s="144"/>
      <c r="SSS774" s="1268"/>
      <c r="SST774" s="144"/>
      <c r="SSU774" s="1268"/>
      <c r="SSV774" s="144"/>
      <c r="SSW774" s="1268"/>
      <c r="SSX774" s="144"/>
      <c r="SSY774" s="1268"/>
      <c r="SSZ774" s="144"/>
      <c r="STA774" s="1268"/>
      <c r="STB774" s="144"/>
      <c r="STC774" s="1268"/>
      <c r="STD774" s="144"/>
      <c r="STE774" s="1268"/>
      <c r="STF774" s="144"/>
      <c r="STG774" s="1268"/>
      <c r="STH774" s="144"/>
      <c r="STI774" s="1268"/>
      <c r="STJ774" s="144"/>
      <c r="STK774" s="1268"/>
      <c r="STL774" s="144"/>
      <c r="STM774" s="1268"/>
      <c r="STN774" s="144"/>
      <c r="STO774" s="1268"/>
      <c r="STP774" s="144"/>
      <c r="STQ774" s="1268"/>
      <c r="STR774" s="144"/>
      <c r="STS774" s="1268"/>
      <c r="STT774" s="144"/>
      <c r="STU774" s="1268"/>
      <c r="STV774" s="144"/>
      <c r="STW774" s="1268"/>
      <c r="STX774" s="144"/>
      <c r="STY774" s="1268"/>
      <c r="STZ774" s="144"/>
      <c r="SUA774" s="1268"/>
      <c r="SUB774" s="144"/>
      <c r="SUC774" s="1268"/>
      <c r="SUD774" s="144"/>
      <c r="SUE774" s="1268"/>
      <c r="SUF774" s="144"/>
      <c r="SUG774" s="1268"/>
      <c r="SUH774" s="144"/>
      <c r="SUI774" s="1268"/>
      <c r="SUJ774" s="144"/>
      <c r="SUK774" s="1268"/>
      <c r="SUL774" s="144"/>
      <c r="SUM774" s="1268"/>
      <c r="SUN774" s="144"/>
      <c r="SUO774" s="1268"/>
      <c r="SUP774" s="144"/>
      <c r="SUQ774" s="1268"/>
      <c r="SUR774" s="144"/>
      <c r="SUS774" s="1268"/>
      <c r="SUT774" s="144"/>
      <c r="SUU774" s="1268"/>
      <c r="SUV774" s="144"/>
      <c r="SUW774" s="1268"/>
      <c r="SUX774" s="144"/>
      <c r="SUY774" s="1268"/>
      <c r="SUZ774" s="144"/>
      <c r="SVA774" s="1268"/>
      <c r="SVB774" s="144"/>
      <c r="SVC774" s="1268"/>
      <c r="SVD774" s="144"/>
      <c r="SVE774" s="1268"/>
      <c r="SVF774" s="144"/>
      <c r="SVG774" s="1268"/>
      <c r="SVH774" s="144"/>
      <c r="SVI774" s="1268"/>
      <c r="SVJ774" s="144"/>
      <c r="SVK774" s="1268"/>
      <c r="SVL774" s="144"/>
      <c r="SVM774" s="1268"/>
      <c r="SVN774" s="144"/>
      <c r="SVO774" s="1268"/>
      <c r="SVP774" s="144"/>
      <c r="SVQ774" s="1268"/>
      <c r="SVR774" s="144"/>
      <c r="SVS774" s="1268"/>
      <c r="SVT774" s="144"/>
      <c r="SVU774" s="1268"/>
      <c r="SVV774" s="144"/>
      <c r="SVW774" s="1268"/>
      <c r="SVX774" s="144"/>
      <c r="SVY774" s="1268"/>
      <c r="SVZ774" s="144"/>
      <c r="SWA774" s="1268"/>
      <c r="SWB774" s="144"/>
      <c r="SWC774" s="1268"/>
      <c r="SWD774" s="144"/>
      <c r="SWE774" s="1268"/>
      <c r="SWF774" s="144"/>
      <c r="SWG774" s="1268"/>
      <c r="SWH774" s="144"/>
      <c r="SWI774" s="1268"/>
      <c r="SWJ774" s="144"/>
      <c r="SWK774" s="1268"/>
      <c r="SWL774" s="144"/>
      <c r="SWM774" s="1268"/>
      <c r="SWN774" s="144"/>
      <c r="SWO774" s="1268"/>
      <c r="SWP774" s="144"/>
      <c r="SWQ774" s="1268"/>
      <c r="SWR774" s="144"/>
      <c r="SWS774" s="1268"/>
      <c r="SWT774" s="144"/>
      <c r="SWU774" s="1268"/>
      <c r="SWV774" s="144"/>
      <c r="SWW774" s="1268"/>
      <c r="SWX774" s="144"/>
      <c r="SWY774" s="1268"/>
      <c r="SWZ774" s="144"/>
      <c r="SXA774" s="1268"/>
      <c r="SXB774" s="144"/>
      <c r="SXC774" s="1268"/>
      <c r="SXD774" s="144"/>
      <c r="SXE774" s="1268"/>
      <c r="SXF774" s="144"/>
      <c r="SXG774" s="1268"/>
      <c r="SXH774" s="144"/>
      <c r="SXI774" s="1268"/>
      <c r="SXJ774" s="144"/>
      <c r="SXK774" s="1268"/>
      <c r="SXL774" s="144"/>
      <c r="SXM774" s="1268"/>
      <c r="SXN774" s="144"/>
      <c r="SXO774" s="1268"/>
      <c r="SXP774" s="144"/>
      <c r="SXQ774" s="1268"/>
      <c r="SXR774" s="144"/>
      <c r="SXS774" s="1268"/>
      <c r="SXT774" s="144"/>
      <c r="SXU774" s="1268"/>
      <c r="SXV774" s="144"/>
      <c r="SXW774" s="1268"/>
      <c r="SXX774" s="144"/>
      <c r="SXY774" s="1268"/>
      <c r="SXZ774" s="144"/>
      <c r="SYA774" s="1268"/>
      <c r="SYB774" s="144"/>
      <c r="SYC774" s="1268"/>
      <c r="SYD774" s="144"/>
      <c r="SYE774" s="1268"/>
      <c r="SYF774" s="144"/>
      <c r="SYG774" s="1268"/>
      <c r="SYH774" s="144"/>
      <c r="SYI774" s="1268"/>
      <c r="SYJ774" s="144"/>
      <c r="SYK774" s="1268"/>
      <c r="SYL774" s="144"/>
      <c r="SYM774" s="1268"/>
      <c r="SYN774" s="144"/>
      <c r="SYO774" s="1268"/>
      <c r="SYP774" s="144"/>
      <c r="SYQ774" s="1268"/>
      <c r="SYR774" s="144"/>
      <c r="SYS774" s="1268"/>
      <c r="SYT774" s="144"/>
      <c r="SYU774" s="1268"/>
      <c r="SYV774" s="144"/>
      <c r="SYW774" s="1268"/>
      <c r="SYX774" s="144"/>
      <c r="SYY774" s="1268"/>
      <c r="SYZ774" s="144"/>
      <c r="SZA774" s="1268"/>
      <c r="SZB774" s="144"/>
      <c r="SZC774" s="1268"/>
      <c r="SZD774" s="144"/>
      <c r="SZE774" s="1268"/>
      <c r="SZF774" s="144"/>
      <c r="SZG774" s="1268"/>
      <c r="SZH774" s="144"/>
      <c r="SZI774" s="1268"/>
      <c r="SZJ774" s="144"/>
      <c r="SZK774" s="1268"/>
      <c r="SZL774" s="144"/>
      <c r="SZM774" s="1268"/>
      <c r="SZN774" s="144"/>
      <c r="SZO774" s="1268"/>
      <c r="SZP774" s="144"/>
      <c r="SZQ774" s="1268"/>
      <c r="SZR774" s="144"/>
      <c r="SZS774" s="1268"/>
      <c r="SZT774" s="144"/>
      <c r="SZU774" s="1268"/>
      <c r="SZV774" s="144"/>
      <c r="SZW774" s="1268"/>
      <c r="SZX774" s="144"/>
      <c r="SZY774" s="1268"/>
      <c r="SZZ774" s="144"/>
      <c r="TAA774" s="1268"/>
      <c r="TAB774" s="144"/>
      <c r="TAC774" s="1268"/>
      <c r="TAD774" s="144"/>
      <c r="TAE774" s="1268"/>
      <c r="TAF774" s="144"/>
      <c r="TAG774" s="1268"/>
      <c r="TAH774" s="144"/>
      <c r="TAI774" s="1268"/>
      <c r="TAJ774" s="144"/>
      <c r="TAK774" s="1268"/>
      <c r="TAL774" s="144"/>
      <c r="TAM774" s="1268"/>
      <c r="TAN774" s="144"/>
      <c r="TAO774" s="1268"/>
      <c r="TAP774" s="144"/>
      <c r="TAQ774" s="1268"/>
      <c r="TAR774" s="144"/>
      <c r="TAS774" s="1268"/>
      <c r="TAT774" s="144"/>
      <c r="TAU774" s="1268"/>
      <c r="TAV774" s="144"/>
      <c r="TAW774" s="1268"/>
      <c r="TAX774" s="144"/>
      <c r="TAY774" s="1268"/>
      <c r="TAZ774" s="144"/>
      <c r="TBA774" s="1268"/>
      <c r="TBB774" s="144"/>
      <c r="TBC774" s="1268"/>
      <c r="TBD774" s="144"/>
      <c r="TBE774" s="1268"/>
      <c r="TBF774" s="144"/>
      <c r="TBG774" s="1268"/>
      <c r="TBH774" s="144"/>
      <c r="TBI774" s="1268"/>
      <c r="TBJ774" s="144"/>
      <c r="TBK774" s="1268"/>
      <c r="TBL774" s="144"/>
      <c r="TBM774" s="1268"/>
      <c r="TBN774" s="144"/>
      <c r="TBO774" s="1268"/>
      <c r="TBP774" s="144"/>
      <c r="TBQ774" s="1268"/>
      <c r="TBR774" s="144"/>
      <c r="TBS774" s="1268"/>
      <c r="TBT774" s="144"/>
      <c r="TBU774" s="1268"/>
      <c r="TBV774" s="144"/>
      <c r="TBW774" s="1268"/>
      <c r="TBX774" s="144"/>
      <c r="TBY774" s="1268"/>
      <c r="TBZ774" s="144"/>
      <c r="TCA774" s="1268"/>
      <c r="TCB774" s="144"/>
      <c r="TCC774" s="1268"/>
      <c r="TCD774" s="144"/>
      <c r="TCE774" s="1268"/>
      <c r="TCF774" s="144"/>
      <c r="TCG774" s="1268"/>
      <c r="TCH774" s="144"/>
      <c r="TCI774" s="1268"/>
      <c r="TCJ774" s="144"/>
      <c r="TCK774" s="1268"/>
      <c r="TCL774" s="144"/>
      <c r="TCM774" s="1268"/>
      <c r="TCN774" s="144"/>
      <c r="TCO774" s="1268"/>
      <c r="TCP774" s="144"/>
      <c r="TCQ774" s="1268"/>
      <c r="TCR774" s="144"/>
      <c r="TCS774" s="1268"/>
      <c r="TCT774" s="144"/>
      <c r="TCU774" s="1268"/>
      <c r="TCV774" s="144"/>
      <c r="TCW774" s="1268"/>
      <c r="TCX774" s="144"/>
      <c r="TCY774" s="1268"/>
      <c r="TCZ774" s="144"/>
      <c r="TDA774" s="1268"/>
      <c r="TDB774" s="144"/>
      <c r="TDC774" s="1268"/>
      <c r="TDD774" s="144"/>
      <c r="TDE774" s="1268"/>
      <c r="TDF774" s="144"/>
      <c r="TDG774" s="1268"/>
      <c r="TDH774" s="144"/>
      <c r="TDI774" s="1268"/>
      <c r="TDJ774" s="144"/>
      <c r="TDK774" s="1268"/>
      <c r="TDL774" s="144"/>
      <c r="TDM774" s="1268"/>
      <c r="TDN774" s="144"/>
      <c r="TDO774" s="1268"/>
      <c r="TDP774" s="144"/>
      <c r="TDQ774" s="1268"/>
      <c r="TDR774" s="144"/>
      <c r="TDS774" s="1268"/>
      <c r="TDT774" s="144"/>
      <c r="TDU774" s="1268"/>
      <c r="TDV774" s="144"/>
      <c r="TDW774" s="1268"/>
      <c r="TDX774" s="144"/>
      <c r="TDY774" s="1268"/>
      <c r="TDZ774" s="144"/>
      <c r="TEA774" s="1268"/>
      <c r="TEB774" s="144"/>
      <c r="TEC774" s="1268"/>
      <c r="TED774" s="144"/>
      <c r="TEE774" s="1268"/>
      <c r="TEF774" s="144"/>
      <c r="TEG774" s="1268"/>
      <c r="TEH774" s="144"/>
      <c r="TEI774" s="1268"/>
      <c r="TEJ774" s="144"/>
      <c r="TEK774" s="1268"/>
      <c r="TEL774" s="144"/>
      <c r="TEM774" s="1268"/>
      <c r="TEN774" s="144"/>
      <c r="TEO774" s="1268"/>
      <c r="TEP774" s="144"/>
      <c r="TEQ774" s="1268"/>
      <c r="TER774" s="144"/>
      <c r="TES774" s="1268"/>
      <c r="TET774" s="144"/>
      <c r="TEU774" s="1268"/>
      <c r="TEV774" s="144"/>
      <c r="TEW774" s="1268"/>
      <c r="TEX774" s="144"/>
      <c r="TEY774" s="1268"/>
      <c r="TEZ774" s="144"/>
      <c r="TFA774" s="1268"/>
      <c r="TFB774" s="144"/>
      <c r="TFC774" s="1268"/>
      <c r="TFD774" s="144"/>
      <c r="TFE774" s="1268"/>
      <c r="TFF774" s="144"/>
      <c r="TFG774" s="1268"/>
      <c r="TFH774" s="144"/>
      <c r="TFI774" s="1268"/>
      <c r="TFJ774" s="144"/>
      <c r="TFK774" s="1268"/>
      <c r="TFL774" s="144"/>
      <c r="TFM774" s="1268"/>
      <c r="TFN774" s="144"/>
      <c r="TFO774" s="1268"/>
      <c r="TFP774" s="144"/>
      <c r="TFQ774" s="1268"/>
      <c r="TFR774" s="144"/>
      <c r="TFS774" s="1268"/>
      <c r="TFT774" s="144"/>
      <c r="TFU774" s="1268"/>
      <c r="TFV774" s="144"/>
      <c r="TFW774" s="1268"/>
      <c r="TFX774" s="144"/>
      <c r="TFY774" s="1268"/>
      <c r="TFZ774" s="144"/>
      <c r="TGA774" s="1268"/>
      <c r="TGB774" s="144"/>
      <c r="TGC774" s="1268"/>
      <c r="TGD774" s="144"/>
      <c r="TGE774" s="1268"/>
      <c r="TGF774" s="144"/>
      <c r="TGG774" s="1268"/>
      <c r="TGH774" s="144"/>
      <c r="TGI774" s="1268"/>
      <c r="TGJ774" s="144"/>
      <c r="TGK774" s="1268"/>
      <c r="TGL774" s="144"/>
      <c r="TGM774" s="1268"/>
      <c r="TGN774" s="144"/>
      <c r="TGO774" s="1268"/>
      <c r="TGP774" s="144"/>
      <c r="TGQ774" s="1268"/>
      <c r="TGR774" s="144"/>
      <c r="TGS774" s="1268"/>
      <c r="TGT774" s="144"/>
      <c r="TGU774" s="1268"/>
      <c r="TGV774" s="144"/>
      <c r="TGW774" s="1268"/>
      <c r="TGX774" s="144"/>
      <c r="TGY774" s="1268"/>
      <c r="TGZ774" s="144"/>
      <c r="THA774" s="1268"/>
      <c r="THB774" s="144"/>
      <c r="THC774" s="1268"/>
      <c r="THD774" s="144"/>
      <c r="THE774" s="1268"/>
      <c r="THF774" s="144"/>
      <c r="THG774" s="1268"/>
      <c r="THH774" s="144"/>
      <c r="THI774" s="1268"/>
      <c r="THJ774" s="144"/>
      <c r="THK774" s="1268"/>
      <c r="THL774" s="144"/>
      <c r="THM774" s="1268"/>
      <c r="THN774" s="144"/>
      <c r="THO774" s="1268"/>
      <c r="THP774" s="144"/>
      <c r="THQ774" s="1268"/>
      <c r="THR774" s="144"/>
      <c r="THS774" s="1268"/>
      <c r="THT774" s="144"/>
      <c r="THU774" s="1268"/>
      <c r="THV774" s="144"/>
      <c r="THW774" s="1268"/>
      <c r="THX774" s="144"/>
      <c r="THY774" s="1268"/>
      <c r="THZ774" s="144"/>
      <c r="TIA774" s="1268"/>
      <c r="TIB774" s="144"/>
      <c r="TIC774" s="1268"/>
      <c r="TID774" s="144"/>
      <c r="TIE774" s="1268"/>
      <c r="TIF774" s="144"/>
      <c r="TIG774" s="1268"/>
      <c r="TIH774" s="144"/>
      <c r="TII774" s="1268"/>
      <c r="TIJ774" s="144"/>
      <c r="TIK774" s="1268"/>
      <c r="TIL774" s="144"/>
      <c r="TIM774" s="1268"/>
      <c r="TIN774" s="144"/>
      <c r="TIO774" s="1268"/>
      <c r="TIP774" s="144"/>
      <c r="TIQ774" s="1268"/>
      <c r="TIR774" s="144"/>
      <c r="TIS774" s="1268"/>
      <c r="TIT774" s="144"/>
      <c r="TIU774" s="1268"/>
      <c r="TIV774" s="144"/>
      <c r="TIW774" s="1268"/>
      <c r="TIX774" s="144"/>
      <c r="TIY774" s="1268"/>
      <c r="TIZ774" s="144"/>
      <c r="TJA774" s="1268"/>
      <c r="TJB774" s="144"/>
      <c r="TJC774" s="1268"/>
      <c r="TJD774" s="144"/>
      <c r="TJE774" s="1268"/>
      <c r="TJF774" s="144"/>
      <c r="TJG774" s="1268"/>
      <c r="TJH774" s="144"/>
      <c r="TJI774" s="1268"/>
      <c r="TJJ774" s="144"/>
      <c r="TJK774" s="1268"/>
      <c r="TJL774" s="144"/>
      <c r="TJM774" s="1268"/>
      <c r="TJN774" s="144"/>
      <c r="TJO774" s="1268"/>
      <c r="TJP774" s="144"/>
      <c r="TJQ774" s="1268"/>
      <c r="TJR774" s="144"/>
      <c r="TJS774" s="1268"/>
      <c r="TJT774" s="144"/>
      <c r="TJU774" s="1268"/>
      <c r="TJV774" s="144"/>
      <c r="TJW774" s="1268"/>
      <c r="TJX774" s="144"/>
      <c r="TJY774" s="1268"/>
      <c r="TJZ774" s="144"/>
      <c r="TKA774" s="1268"/>
      <c r="TKB774" s="144"/>
      <c r="TKC774" s="1268"/>
      <c r="TKD774" s="144"/>
      <c r="TKE774" s="1268"/>
      <c r="TKF774" s="144"/>
      <c r="TKG774" s="1268"/>
      <c r="TKH774" s="144"/>
      <c r="TKI774" s="1268"/>
      <c r="TKJ774" s="144"/>
      <c r="TKK774" s="1268"/>
      <c r="TKL774" s="144"/>
      <c r="TKM774" s="1268"/>
      <c r="TKN774" s="144"/>
      <c r="TKO774" s="1268"/>
      <c r="TKP774" s="144"/>
      <c r="TKQ774" s="1268"/>
      <c r="TKR774" s="144"/>
      <c r="TKS774" s="1268"/>
      <c r="TKT774" s="144"/>
      <c r="TKU774" s="1268"/>
      <c r="TKV774" s="144"/>
      <c r="TKW774" s="1268"/>
      <c r="TKX774" s="144"/>
      <c r="TKY774" s="1268"/>
      <c r="TKZ774" s="144"/>
      <c r="TLA774" s="1268"/>
      <c r="TLB774" s="144"/>
      <c r="TLC774" s="1268"/>
      <c r="TLD774" s="144"/>
      <c r="TLE774" s="1268"/>
      <c r="TLF774" s="144"/>
      <c r="TLG774" s="1268"/>
      <c r="TLH774" s="144"/>
      <c r="TLI774" s="1268"/>
      <c r="TLJ774" s="144"/>
      <c r="TLK774" s="1268"/>
      <c r="TLL774" s="144"/>
      <c r="TLM774" s="1268"/>
      <c r="TLN774" s="144"/>
      <c r="TLO774" s="1268"/>
      <c r="TLP774" s="144"/>
      <c r="TLQ774" s="1268"/>
      <c r="TLR774" s="144"/>
      <c r="TLS774" s="1268"/>
      <c r="TLT774" s="144"/>
      <c r="TLU774" s="1268"/>
      <c r="TLV774" s="144"/>
      <c r="TLW774" s="1268"/>
      <c r="TLX774" s="144"/>
      <c r="TLY774" s="1268"/>
      <c r="TLZ774" s="144"/>
      <c r="TMA774" s="1268"/>
      <c r="TMB774" s="144"/>
      <c r="TMC774" s="1268"/>
      <c r="TMD774" s="144"/>
      <c r="TME774" s="1268"/>
      <c r="TMF774" s="144"/>
      <c r="TMG774" s="1268"/>
      <c r="TMH774" s="144"/>
      <c r="TMI774" s="1268"/>
      <c r="TMJ774" s="144"/>
      <c r="TMK774" s="1268"/>
      <c r="TML774" s="144"/>
      <c r="TMM774" s="1268"/>
      <c r="TMN774" s="144"/>
      <c r="TMO774" s="1268"/>
      <c r="TMP774" s="144"/>
      <c r="TMQ774" s="1268"/>
      <c r="TMR774" s="144"/>
      <c r="TMS774" s="1268"/>
      <c r="TMT774" s="144"/>
      <c r="TMU774" s="1268"/>
      <c r="TMV774" s="144"/>
      <c r="TMW774" s="1268"/>
      <c r="TMX774" s="144"/>
      <c r="TMY774" s="1268"/>
      <c r="TMZ774" s="144"/>
      <c r="TNA774" s="1268"/>
      <c r="TNB774" s="144"/>
      <c r="TNC774" s="1268"/>
      <c r="TND774" s="144"/>
      <c r="TNE774" s="1268"/>
      <c r="TNF774" s="144"/>
      <c r="TNG774" s="1268"/>
      <c r="TNH774" s="144"/>
      <c r="TNI774" s="1268"/>
      <c r="TNJ774" s="144"/>
      <c r="TNK774" s="1268"/>
      <c r="TNL774" s="144"/>
      <c r="TNM774" s="1268"/>
      <c r="TNN774" s="144"/>
      <c r="TNO774" s="1268"/>
      <c r="TNP774" s="144"/>
      <c r="TNQ774" s="1268"/>
      <c r="TNR774" s="144"/>
      <c r="TNS774" s="1268"/>
      <c r="TNT774" s="144"/>
      <c r="TNU774" s="1268"/>
      <c r="TNV774" s="144"/>
      <c r="TNW774" s="1268"/>
      <c r="TNX774" s="144"/>
      <c r="TNY774" s="1268"/>
      <c r="TNZ774" s="144"/>
      <c r="TOA774" s="1268"/>
      <c r="TOB774" s="144"/>
      <c r="TOC774" s="1268"/>
      <c r="TOD774" s="144"/>
      <c r="TOE774" s="1268"/>
      <c r="TOF774" s="144"/>
      <c r="TOG774" s="1268"/>
      <c r="TOH774" s="144"/>
      <c r="TOI774" s="1268"/>
      <c r="TOJ774" s="144"/>
      <c r="TOK774" s="1268"/>
      <c r="TOL774" s="144"/>
      <c r="TOM774" s="1268"/>
      <c r="TON774" s="144"/>
      <c r="TOO774" s="1268"/>
      <c r="TOP774" s="144"/>
      <c r="TOQ774" s="1268"/>
      <c r="TOR774" s="144"/>
      <c r="TOS774" s="1268"/>
      <c r="TOT774" s="144"/>
      <c r="TOU774" s="1268"/>
      <c r="TOV774" s="144"/>
      <c r="TOW774" s="1268"/>
      <c r="TOX774" s="144"/>
      <c r="TOY774" s="1268"/>
      <c r="TOZ774" s="144"/>
      <c r="TPA774" s="1268"/>
      <c r="TPB774" s="144"/>
      <c r="TPC774" s="1268"/>
      <c r="TPD774" s="144"/>
      <c r="TPE774" s="1268"/>
      <c r="TPF774" s="144"/>
      <c r="TPG774" s="1268"/>
      <c r="TPH774" s="144"/>
      <c r="TPI774" s="1268"/>
      <c r="TPJ774" s="144"/>
      <c r="TPK774" s="1268"/>
      <c r="TPL774" s="144"/>
      <c r="TPM774" s="1268"/>
      <c r="TPN774" s="144"/>
      <c r="TPO774" s="1268"/>
      <c r="TPP774" s="144"/>
      <c r="TPQ774" s="1268"/>
      <c r="TPR774" s="144"/>
      <c r="TPS774" s="1268"/>
      <c r="TPT774" s="144"/>
      <c r="TPU774" s="1268"/>
      <c r="TPV774" s="144"/>
      <c r="TPW774" s="1268"/>
      <c r="TPX774" s="144"/>
      <c r="TPY774" s="1268"/>
      <c r="TPZ774" s="144"/>
      <c r="TQA774" s="1268"/>
      <c r="TQB774" s="144"/>
      <c r="TQC774" s="1268"/>
      <c r="TQD774" s="144"/>
      <c r="TQE774" s="1268"/>
      <c r="TQF774" s="144"/>
      <c r="TQG774" s="1268"/>
      <c r="TQH774" s="144"/>
      <c r="TQI774" s="1268"/>
      <c r="TQJ774" s="144"/>
      <c r="TQK774" s="1268"/>
      <c r="TQL774" s="144"/>
      <c r="TQM774" s="1268"/>
      <c r="TQN774" s="144"/>
      <c r="TQO774" s="1268"/>
      <c r="TQP774" s="144"/>
      <c r="TQQ774" s="1268"/>
      <c r="TQR774" s="144"/>
      <c r="TQS774" s="1268"/>
      <c r="TQT774" s="144"/>
      <c r="TQU774" s="1268"/>
      <c r="TQV774" s="144"/>
      <c r="TQW774" s="1268"/>
      <c r="TQX774" s="144"/>
      <c r="TQY774" s="1268"/>
      <c r="TQZ774" s="144"/>
      <c r="TRA774" s="1268"/>
      <c r="TRB774" s="144"/>
      <c r="TRC774" s="1268"/>
      <c r="TRD774" s="144"/>
      <c r="TRE774" s="1268"/>
      <c r="TRF774" s="144"/>
      <c r="TRG774" s="1268"/>
      <c r="TRH774" s="144"/>
      <c r="TRI774" s="1268"/>
      <c r="TRJ774" s="144"/>
      <c r="TRK774" s="1268"/>
      <c r="TRL774" s="144"/>
      <c r="TRM774" s="1268"/>
      <c r="TRN774" s="144"/>
      <c r="TRO774" s="1268"/>
      <c r="TRP774" s="144"/>
      <c r="TRQ774" s="1268"/>
      <c r="TRR774" s="144"/>
      <c r="TRS774" s="1268"/>
      <c r="TRT774" s="144"/>
      <c r="TRU774" s="1268"/>
      <c r="TRV774" s="144"/>
      <c r="TRW774" s="1268"/>
      <c r="TRX774" s="144"/>
      <c r="TRY774" s="1268"/>
      <c r="TRZ774" s="144"/>
      <c r="TSA774" s="1268"/>
      <c r="TSB774" s="144"/>
      <c r="TSC774" s="1268"/>
      <c r="TSD774" s="144"/>
      <c r="TSE774" s="1268"/>
      <c r="TSF774" s="144"/>
      <c r="TSG774" s="1268"/>
      <c r="TSH774" s="144"/>
      <c r="TSI774" s="1268"/>
      <c r="TSJ774" s="144"/>
      <c r="TSK774" s="1268"/>
      <c r="TSL774" s="144"/>
      <c r="TSM774" s="1268"/>
      <c r="TSN774" s="144"/>
      <c r="TSO774" s="1268"/>
      <c r="TSP774" s="144"/>
      <c r="TSQ774" s="1268"/>
      <c r="TSR774" s="144"/>
      <c r="TSS774" s="1268"/>
      <c r="TST774" s="144"/>
      <c r="TSU774" s="1268"/>
      <c r="TSV774" s="144"/>
      <c r="TSW774" s="1268"/>
      <c r="TSX774" s="144"/>
      <c r="TSY774" s="1268"/>
      <c r="TSZ774" s="144"/>
      <c r="TTA774" s="1268"/>
      <c r="TTB774" s="144"/>
      <c r="TTC774" s="1268"/>
      <c r="TTD774" s="144"/>
      <c r="TTE774" s="1268"/>
      <c r="TTF774" s="144"/>
      <c r="TTG774" s="1268"/>
      <c r="TTH774" s="144"/>
      <c r="TTI774" s="1268"/>
      <c r="TTJ774" s="144"/>
      <c r="TTK774" s="1268"/>
      <c r="TTL774" s="144"/>
      <c r="TTM774" s="1268"/>
      <c r="TTN774" s="144"/>
      <c r="TTO774" s="1268"/>
      <c r="TTP774" s="144"/>
      <c r="TTQ774" s="1268"/>
      <c r="TTR774" s="144"/>
      <c r="TTS774" s="1268"/>
      <c r="TTT774" s="144"/>
      <c r="TTU774" s="1268"/>
      <c r="TTV774" s="144"/>
      <c r="TTW774" s="1268"/>
      <c r="TTX774" s="144"/>
      <c r="TTY774" s="1268"/>
      <c r="TTZ774" s="144"/>
      <c r="TUA774" s="1268"/>
      <c r="TUB774" s="144"/>
      <c r="TUC774" s="1268"/>
      <c r="TUD774" s="144"/>
      <c r="TUE774" s="1268"/>
      <c r="TUF774" s="144"/>
      <c r="TUG774" s="1268"/>
      <c r="TUH774" s="144"/>
      <c r="TUI774" s="1268"/>
      <c r="TUJ774" s="144"/>
      <c r="TUK774" s="1268"/>
      <c r="TUL774" s="144"/>
      <c r="TUM774" s="1268"/>
      <c r="TUN774" s="144"/>
      <c r="TUO774" s="1268"/>
      <c r="TUP774" s="144"/>
      <c r="TUQ774" s="1268"/>
      <c r="TUR774" s="144"/>
      <c r="TUS774" s="1268"/>
      <c r="TUT774" s="144"/>
      <c r="TUU774" s="1268"/>
      <c r="TUV774" s="144"/>
      <c r="TUW774" s="1268"/>
      <c r="TUX774" s="144"/>
      <c r="TUY774" s="1268"/>
      <c r="TUZ774" s="144"/>
      <c r="TVA774" s="1268"/>
      <c r="TVB774" s="144"/>
      <c r="TVC774" s="1268"/>
      <c r="TVD774" s="144"/>
      <c r="TVE774" s="1268"/>
      <c r="TVF774" s="144"/>
      <c r="TVG774" s="1268"/>
      <c r="TVH774" s="144"/>
      <c r="TVI774" s="1268"/>
      <c r="TVJ774" s="144"/>
      <c r="TVK774" s="1268"/>
      <c r="TVL774" s="144"/>
      <c r="TVM774" s="1268"/>
      <c r="TVN774" s="144"/>
      <c r="TVO774" s="1268"/>
      <c r="TVP774" s="144"/>
      <c r="TVQ774" s="1268"/>
      <c r="TVR774" s="144"/>
      <c r="TVS774" s="1268"/>
      <c r="TVT774" s="144"/>
      <c r="TVU774" s="1268"/>
      <c r="TVV774" s="144"/>
      <c r="TVW774" s="1268"/>
      <c r="TVX774" s="144"/>
      <c r="TVY774" s="1268"/>
      <c r="TVZ774" s="144"/>
      <c r="TWA774" s="1268"/>
      <c r="TWB774" s="144"/>
      <c r="TWC774" s="1268"/>
      <c r="TWD774" s="144"/>
      <c r="TWE774" s="1268"/>
      <c r="TWF774" s="144"/>
      <c r="TWG774" s="1268"/>
      <c r="TWH774" s="144"/>
      <c r="TWI774" s="1268"/>
      <c r="TWJ774" s="144"/>
      <c r="TWK774" s="1268"/>
      <c r="TWL774" s="144"/>
      <c r="TWM774" s="1268"/>
      <c r="TWN774" s="144"/>
      <c r="TWO774" s="1268"/>
      <c r="TWP774" s="144"/>
      <c r="TWQ774" s="1268"/>
      <c r="TWR774" s="144"/>
      <c r="TWS774" s="1268"/>
      <c r="TWT774" s="144"/>
      <c r="TWU774" s="1268"/>
      <c r="TWV774" s="144"/>
      <c r="TWW774" s="1268"/>
      <c r="TWX774" s="144"/>
      <c r="TWY774" s="1268"/>
      <c r="TWZ774" s="144"/>
      <c r="TXA774" s="1268"/>
      <c r="TXB774" s="144"/>
      <c r="TXC774" s="1268"/>
      <c r="TXD774" s="144"/>
      <c r="TXE774" s="1268"/>
      <c r="TXF774" s="144"/>
      <c r="TXG774" s="1268"/>
      <c r="TXH774" s="144"/>
      <c r="TXI774" s="1268"/>
      <c r="TXJ774" s="144"/>
      <c r="TXK774" s="1268"/>
      <c r="TXL774" s="144"/>
      <c r="TXM774" s="1268"/>
      <c r="TXN774" s="144"/>
      <c r="TXO774" s="1268"/>
      <c r="TXP774" s="144"/>
      <c r="TXQ774" s="1268"/>
      <c r="TXR774" s="144"/>
      <c r="TXS774" s="1268"/>
      <c r="TXT774" s="144"/>
      <c r="TXU774" s="1268"/>
      <c r="TXV774" s="144"/>
      <c r="TXW774" s="1268"/>
      <c r="TXX774" s="144"/>
      <c r="TXY774" s="1268"/>
      <c r="TXZ774" s="144"/>
      <c r="TYA774" s="1268"/>
      <c r="TYB774" s="144"/>
      <c r="TYC774" s="1268"/>
      <c r="TYD774" s="144"/>
      <c r="TYE774" s="1268"/>
      <c r="TYF774" s="144"/>
      <c r="TYG774" s="1268"/>
      <c r="TYH774" s="144"/>
      <c r="TYI774" s="1268"/>
      <c r="TYJ774" s="144"/>
      <c r="TYK774" s="1268"/>
      <c r="TYL774" s="144"/>
      <c r="TYM774" s="1268"/>
      <c r="TYN774" s="144"/>
      <c r="TYO774" s="1268"/>
      <c r="TYP774" s="144"/>
      <c r="TYQ774" s="1268"/>
      <c r="TYR774" s="144"/>
      <c r="TYS774" s="1268"/>
      <c r="TYT774" s="144"/>
      <c r="TYU774" s="1268"/>
      <c r="TYV774" s="144"/>
      <c r="TYW774" s="1268"/>
      <c r="TYX774" s="144"/>
      <c r="TYY774" s="1268"/>
      <c r="TYZ774" s="144"/>
      <c r="TZA774" s="1268"/>
      <c r="TZB774" s="144"/>
      <c r="TZC774" s="1268"/>
      <c r="TZD774" s="144"/>
      <c r="TZE774" s="1268"/>
      <c r="TZF774" s="144"/>
      <c r="TZG774" s="1268"/>
      <c r="TZH774" s="144"/>
      <c r="TZI774" s="1268"/>
      <c r="TZJ774" s="144"/>
      <c r="TZK774" s="1268"/>
      <c r="TZL774" s="144"/>
      <c r="TZM774" s="1268"/>
      <c r="TZN774" s="144"/>
      <c r="TZO774" s="1268"/>
      <c r="TZP774" s="144"/>
      <c r="TZQ774" s="1268"/>
      <c r="TZR774" s="144"/>
      <c r="TZS774" s="1268"/>
      <c r="TZT774" s="144"/>
      <c r="TZU774" s="1268"/>
      <c r="TZV774" s="144"/>
      <c r="TZW774" s="1268"/>
      <c r="TZX774" s="144"/>
      <c r="TZY774" s="1268"/>
      <c r="TZZ774" s="144"/>
      <c r="UAA774" s="1268"/>
      <c r="UAB774" s="144"/>
      <c r="UAC774" s="1268"/>
      <c r="UAD774" s="144"/>
      <c r="UAE774" s="1268"/>
      <c r="UAF774" s="144"/>
      <c r="UAG774" s="1268"/>
      <c r="UAH774" s="144"/>
      <c r="UAI774" s="1268"/>
      <c r="UAJ774" s="144"/>
      <c r="UAK774" s="1268"/>
      <c r="UAL774" s="144"/>
      <c r="UAM774" s="1268"/>
      <c r="UAN774" s="144"/>
      <c r="UAO774" s="1268"/>
      <c r="UAP774" s="144"/>
      <c r="UAQ774" s="1268"/>
      <c r="UAR774" s="144"/>
      <c r="UAS774" s="1268"/>
      <c r="UAT774" s="144"/>
      <c r="UAU774" s="1268"/>
      <c r="UAV774" s="144"/>
      <c r="UAW774" s="1268"/>
      <c r="UAX774" s="144"/>
      <c r="UAY774" s="1268"/>
      <c r="UAZ774" s="144"/>
      <c r="UBA774" s="1268"/>
      <c r="UBB774" s="144"/>
      <c r="UBC774" s="1268"/>
      <c r="UBD774" s="144"/>
      <c r="UBE774" s="1268"/>
      <c r="UBF774" s="144"/>
      <c r="UBG774" s="1268"/>
      <c r="UBH774" s="144"/>
      <c r="UBI774" s="1268"/>
      <c r="UBJ774" s="144"/>
      <c r="UBK774" s="1268"/>
      <c r="UBL774" s="144"/>
      <c r="UBM774" s="1268"/>
      <c r="UBN774" s="144"/>
      <c r="UBO774" s="1268"/>
      <c r="UBP774" s="144"/>
      <c r="UBQ774" s="1268"/>
      <c r="UBR774" s="144"/>
      <c r="UBS774" s="1268"/>
      <c r="UBT774" s="144"/>
      <c r="UBU774" s="1268"/>
      <c r="UBV774" s="144"/>
      <c r="UBW774" s="1268"/>
      <c r="UBX774" s="144"/>
      <c r="UBY774" s="1268"/>
      <c r="UBZ774" s="144"/>
      <c r="UCA774" s="1268"/>
      <c r="UCB774" s="144"/>
      <c r="UCC774" s="1268"/>
      <c r="UCD774" s="144"/>
      <c r="UCE774" s="1268"/>
      <c r="UCF774" s="144"/>
      <c r="UCG774" s="1268"/>
      <c r="UCH774" s="144"/>
      <c r="UCI774" s="1268"/>
      <c r="UCJ774" s="144"/>
      <c r="UCK774" s="1268"/>
      <c r="UCL774" s="144"/>
      <c r="UCM774" s="1268"/>
      <c r="UCN774" s="144"/>
      <c r="UCO774" s="1268"/>
      <c r="UCP774" s="144"/>
      <c r="UCQ774" s="1268"/>
      <c r="UCR774" s="144"/>
      <c r="UCS774" s="1268"/>
      <c r="UCT774" s="144"/>
      <c r="UCU774" s="1268"/>
      <c r="UCV774" s="144"/>
      <c r="UCW774" s="1268"/>
      <c r="UCX774" s="144"/>
      <c r="UCY774" s="1268"/>
      <c r="UCZ774" s="144"/>
      <c r="UDA774" s="1268"/>
      <c r="UDB774" s="144"/>
      <c r="UDC774" s="1268"/>
      <c r="UDD774" s="144"/>
      <c r="UDE774" s="1268"/>
      <c r="UDF774" s="144"/>
      <c r="UDG774" s="1268"/>
      <c r="UDH774" s="144"/>
      <c r="UDI774" s="1268"/>
      <c r="UDJ774" s="144"/>
      <c r="UDK774" s="1268"/>
      <c r="UDL774" s="144"/>
      <c r="UDM774" s="1268"/>
      <c r="UDN774" s="144"/>
      <c r="UDO774" s="1268"/>
      <c r="UDP774" s="144"/>
      <c r="UDQ774" s="1268"/>
      <c r="UDR774" s="144"/>
      <c r="UDS774" s="1268"/>
      <c r="UDT774" s="144"/>
      <c r="UDU774" s="1268"/>
      <c r="UDV774" s="144"/>
      <c r="UDW774" s="1268"/>
      <c r="UDX774" s="144"/>
      <c r="UDY774" s="1268"/>
      <c r="UDZ774" s="144"/>
      <c r="UEA774" s="1268"/>
      <c r="UEB774" s="144"/>
      <c r="UEC774" s="1268"/>
      <c r="UED774" s="144"/>
      <c r="UEE774" s="1268"/>
      <c r="UEF774" s="144"/>
      <c r="UEG774" s="1268"/>
      <c r="UEH774" s="144"/>
      <c r="UEI774" s="1268"/>
      <c r="UEJ774" s="144"/>
      <c r="UEK774" s="1268"/>
      <c r="UEL774" s="144"/>
      <c r="UEM774" s="1268"/>
      <c r="UEN774" s="144"/>
      <c r="UEO774" s="1268"/>
      <c r="UEP774" s="144"/>
      <c r="UEQ774" s="1268"/>
      <c r="UER774" s="144"/>
      <c r="UES774" s="1268"/>
      <c r="UET774" s="144"/>
      <c r="UEU774" s="1268"/>
      <c r="UEV774" s="144"/>
      <c r="UEW774" s="1268"/>
      <c r="UEX774" s="144"/>
      <c r="UEY774" s="1268"/>
      <c r="UEZ774" s="144"/>
      <c r="UFA774" s="1268"/>
      <c r="UFB774" s="144"/>
      <c r="UFC774" s="1268"/>
      <c r="UFD774" s="144"/>
      <c r="UFE774" s="1268"/>
      <c r="UFF774" s="144"/>
      <c r="UFG774" s="1268"/>
      <c r="UFH774" s="144"/>
      <c r="UFI774" s="1268"/>
      <c r="UFJ774" s="144"/>
      <c r="UFK774" s="1268"/>
      <c r="UFL774" s="144"/>
      <c r="UFM774" s="1268"/>
      <c r="UFN774" s="144"/>
      <c r="UFO774" s="1268"/>
      <c r="UFP774" s="144"/>
      <c r="UFQ774" s="1268"/>
      <c r="UFR774" s="144"/>
      <c r="UFS774" s="1268"/>
      <c r="UFT774" s="144"/>
      <c r="UFU774" s="1268"/>
      <c r="UFV774" s="144"/>
      <c r="UFW774" s="1268"/>
      <c r="UFX774" s="144"/>
      <c r="UFY774" s="1268"/>
      <c r="UFZ774" s="144"/>
      <c r="UGA774" s="1268"/>
      <c r="UGB774" s="144"/>
      <c r="UGC774" s="1268"/>
      <c r="UGD774" s="144"/>
      <c r="UGE774" s="1268"/>
      <c r="UGF774" s="144"/>
      <c r="UGG774" s="1268"/>
      <c r="UGH774" s="144"/>
      <c r="UGI774" s="1268"/>
      <c r="UGJ774" s="144"/>
      <c r="UGK774" s="1268"/>
      <c r="UGL774" s="144"/>
      <c r="UGM774" s="1268"/>
      <c r="UGN774" s="144"/>
      <c r="UGO774" s="1268"/>
      <c r="UGP774" s="144"/>
      <c r="UGQ774" s="1268"/>
      <c r="UGR774" s="144"/>
      <c r="UGS774" s="1268"/>
      <c r="UGT774" s="144"/>
      <c r="UGU774" s="1268"/>
      <c r="UGV774" s="144"/>
      <c r="UGW774" s="1268"/>
      <c r="UGX774" s="144"/>
      <c r="UGY774" s="1268"/>
      <c r="UGZ774" s="144"/>
      <c r="UHA774" s="1268"/>
      <c r="UHB774" s="144"/>
      <c r="UHC774" s="1268"/>
      <c r="UHD774" s="144"/>
      <c r="UHE774" s="1268"/>
      <c r="UHF774" s="144"/>
      <c r="UHG774" s="1268"/>
      <c r="UHH774" s="144"/>
      <c r="UHI774" s="1268"/>
      <c r="UHJ774" s="144"/>
      <c r="UHK774" s="1268"/>
      <c r="UHL774" s="144"/>
      <c r="UHM774" s="1268"/>
      <c r="UHN774" s="144"/>
      <c r="UHO774" s="1268"/>
      <c r="UHP774" s="144"/>
      <c r="UHQ774" s="1268"/>
      <c r="UHR774" s="144"/>
      <c r="UHS774" s="1268"/>
      <c r="UHT774" s="144"/>
      <c r="UHU774" s="1268"/>
      <c r="UHV774" s="144"/>
      <c r="UHW774" s="1268"/>
      <c r="UHX774" s="144"/>
      <c r="UHY774" s="1268"/>
      <c r="UHZ774" s="144"/>
      <c r="UIA774" s="1268"/>
      <c r="UIB774" s="144"/>
      <c r="UIC774" s="1268"/>
      <c r="UID774" s="144"/>
      <c r="UIE774" s="1268"/>
      <c r="UIF774" s="144"/>
      <c r="UIG774" s="1268"/>
      <c r="UIH774" s="144"/>
      <c r="UII774" s="1268"/>
      <c r="UIJ774" s="144"/>
      <c r="UIK774" s="1268"/>
      <c r="UIL774" s="144"/>
      <c r="UIM774" s="1268"/>
      <c r="UIN774" s="144"/>
      <c r="UIO774" s="1268"/>
      <c r="UIP774" s="144"/>
      <c r="UIQ774" s="1268"/>
      <c r="UIR774" s="144"/>
      <c r="UIS774" s="1268"/>
      <c r="UIT774" s="144"/>
      <c r="UIU774" s="1268"/>
      <c r="UIV774" s="144"/>
      <c r="UIW774" s="1268"/>
      <c r="UIX774" s="144"/>
      <c r="UIY774" s="1268"/>
      <c r="UIZ774" s="144"/>
      <c r="UJA774" s="1268"/>
      <c r="UJB774" s="144"/>
      <c r="UJC774" s="1268"/>
      <c r="UJD774" s="144"/>
      <c r="UJE774" s="1268"/>
      <c r="UJF774" s="144"/>
      <c r="UJG774" s="1268"/>
      <c r="UJH774" s="144"/>
      <c r="UJI774" s="1268"/>
      <c r="UJJ774" s="144"/>
      <c r="UJK774" s="1268"/>
      <c r="UJL774" s="144"/>
      <c r="UJM774" s="1268"/>
      <c r="UJN774" s="144"/>
      <c r="UJO774" s="1268"/>
      <c r="UJP774" s="144"/>
      <c r="UJQ774" s="1268"/>
      <c r="UJR774" s="144"/>
      <c r="UJS774" s="1268"/>
      <c r="UJT774" s="144"/>
      <c r="UJU774" s="1268"/>
      <c r="UJV774" s="144"/>
      <c r="UJW774" s="1268"/>
      <c r="UJX774" s="144"/>
      <c r="UJY774" s="1268"/>
      <c r="UJZ774" s="144"/>
      <c r="UKA774" s="1268"/>
      <c r="UKB774" s="144"/>
      <c r="UKC774" s="1268"/>
      <c r="UKD774" s="144"/>
      <c r="UKE774" s="1268"/>
      <c r="UKF774" s="144"/>
      <c r="UKG774" s="1268"/>
      <c r="UKH774" s="144"/>
      <c r="UKI774" s="1268"/>
      <c r="UKJ774" s="144"/>
      <c r="UKK774" s="1268"/>
      <c r="UKL774" s="144"/>
      <c r="UKM774" s="1268"/>
      <c r="UKN774" s="144"/>
      <c r="UKO774" s="1268"/>
      <c r="UKP774" s="144"/>
      <c r="UKQ774" s="1268"/>
      <c r="UKR774" s="144"/>
      <c r="UKS774" s="1268"/>
      <c r="UKT774" s="144"/>
      <c r="UKU774" s="1268"/>
      <c r="UKV774" s="144"/>
      <c r="UKW774" s="1268"/>
      <c r="UKX774" s="144"/>
      <c r="UKY774" s="1268"/>
      <c r="UKZ774" s="144"/>
      <c r="ULA774" s="1268"/>
      <c r="ULB774" s="144"/>
      <c r="ULC774" s="1268"/>
      <c r="ULD774" s="144"/>
      <c r="ULE774" s="1268"/>
      <c r="ULF774" s="144"/>
      <c r="ULG774" s="1268"/>
      <c r="ULH774" s="144"/>
      <c r="ULI774" s="1268"/>
      <c r="ULJ774" s="144"/>
      <c r="ULK774" s="1268"/>
      <c r="ULL774" s="144"/>
      <c r="ULM774" s="1268"/>
      <c r="ULN774" s="144"/>
      <c r="ULO774" s="1268"/>
      <c r="ULP774" s="144"/>
      <c r="ULQ774" s="1268"/>
      <c r="ULR774" s="144"/>
      <c r="ULS774" s="1268"/>
      <c r="ULT774" s="144"/>
      <c r="ULU774" s="1268"/>
      <c r="ULV774" s="144"/>
      <c r="ULW774" s="1268"/>
      <c r="ULX774" s="144"/>
      <c r="ULY774" s="1268"/>
      <c r="ULZ774" s="144"/>
      <c r="UMA774" s="1268"/>
      <c r="UMB774" s="144"/>
      <c r="UMC774" s="1268"/>
      <c r="UMD774" s="144"/>
      <c r="UME774" s="1268"/>
      <c r="UMF774" s="144"/>
      <c r="UMG774" s="1268"/>
      <c r="UMH774" s="144"/>
      <c r="UMI774" s="1268"/>
      <c r="UMJ774" s="144"/>
      <c r="UMK774" s="1268"/>
      <c r="UML774" s="144"/>
      <c r="UMM774" s="1268"/>
      <c r="UMN774" s="144"/>
      <c r="UMO774" s="1268"/>
      <c r="UMP774" s="144"/>
      <c r="UMQ774" s="1268"/>
      <c r="UMR774" s="144"/>
      <c r="UMS774" s="1268"/>
      <c r="UMT774" s="144"/>
      <c r="UMU774" s="1268"/>
      <c r="UMV774" s="144"/>
      <c r="UMW774" s="1268"/>
      <c r="UMX774" s="144"/>
      <c r="UMY774" s="1268"/>
      <c r="UMZ774" s="144"/>
      <c r="UNA774" s="1268"/>
      <c r="UNB774" s="144"/>
      <c r="UNC774" s="1268"/>
      <c r="UND774" s="144"/>
      <c r="UNE774" s="1268"/>
      <c r="UNF774" s="144"/>
      <c r="UNG774" s="1268"/>
      <c r="UNH774" s="144"/>
      <c r="UNI774" s="1268"/>
      <c r="UNJ774" s="144"/>
      <c r="UNK774" s="1268"/>
      <c r="UNL774" s="144"/>
      <c r="UNM774" s="1268"/>
      <c r="UNN774" s="144"/>
      <c r="UNO774" s="1268"/>
      <c r="UNP774" s="144"/>
      <c r="UNQ774" s="1268"/>
      <c r="UNR774" s="144"/>
      <c r="UNS774" s="1268"/>
      <c r="UNT774" s="144"/>
      <c r="UNU774" s="1268"/>
      <c r="UNV774" s="144"/>
      <c r="UNW774" s="1268"/>
      <c r="UNX774" s="144"/>
      <c r="UNY774" s="1268"/>
      <c r="UNZ774" s="144"/>
      <c r="UOA774" s="1268"/>
      <c r="UOB774" s="144"/>
      <c r="UOC774" s="1268"/>
      <c r="UOD774" s="144"/>
      <c r="UOE774" s="1268"/>
      <c r="UOF774" s="144"/>
      <c r="UOG774" s="1268"/>
      <c r="UOH774" s="144"/>
      <c r="UOI774" s="1268"/>
      <c r="UOJ774" s="144"/>
      <c r="UOK774" s="1268"/>
      <c r="UOL774" s="144"/>
      <c r="UOM774" s="1268"/>
      <c r="UON774" s="144"/>
      <c r="UOO774" s="1268"/>
      <c r="UOP774" s="144"/>
      <c r="UOQ774" s="1268"/>
      <c r="UOR774" s="144"/>
      <c r="UOS774" s="1268"/>
      <c r="UOT774" s="144"/>
      <c r="UOU774" s="1268"/>
      <c r="UOV774" s="144"/>
      <c r="UOW774" s="1268"/>
      <c r="UOX774" s="144"/>
      <c r="UOY774" s="1268"/>
      <c r="UOZ774" s="144"/>
      <c r="UPA774" s="1268"/>
      <c r="UPB774" s="144"/>
      <c r="UPC774" s="1268"/>
      <c r="UPD774" s="144"/>
      <c r="UPE774" s="1268"/>
      <c r="UPF774" s="144"/>
      <c r="UPG774" s="1268"/>
      <c r="UPH774" s="144"/>
      <c r="UPI774" s="1268"/>
      <c r="UPJ774" s="144"/>
      <c r="UPK774" s="1268"/>
      <c r="UPL774" s="144"/>
      <c r="UPM774" s="1268"/>
      <c r="UPN774" s="144"/>
      <c r="UPO774" s="1268"/>
      <c r="UPP774" s="144"/>
      <c r="UPQ774" s="1268"/>
      <c r="UPR774" s="144"/>
      <c r="UPS774" s="1268"/>
      <c r="UPT774" s="144"/>
      <c r="UPU774" s="1268"/>
      <c r="UPV774" s="144"/>
      <c r="UPW774" s="1268"/>
      <c r="UPX774" s="144"/>
      <c r="UPY774" s="1268"/>
      <c r="UPZ774" s="144"/>
      <c r="UQA774" s="1268"/>
      <c r="UQB774" s="144"/>
      <c r="UQC774" s="1268"/>
      <c r="UQD774" s="144"/>
      <c r="UQE774" s="1268"/>
      <c r="UQF774" s="144"/>
      <c r="UQG774" s="1268"/>
      <c r="UQH774" s="144"/>
      <c r="UQI774" s="1268"/>
      <c r="UQJ774" s="144"/>
      <c r="UQK774" s="1268"/>
      <c r="UQL774" s="144"/>
      <c r="UQM774" s="1268"/>
      <c r="UQN774" s="144"/>
      <c r="UQO774" s="1268"/>
      <c r="UQP774" s="144"/>
      <c r="UQQ774" s="1268"/>
      <c r="UQR774" s="144"/>
      <c r="UQS774" s="1268"/>
      <c r="UQT774" s="144"/>
      <c r="UQU774" s="1268"/>
      <c r="UQV774" s="144"/>
      <c r="UQW774" s="1268"/>
      <c r="UQX774" s="144"/>
      <c r="UQY774" s="1268"/>
      <c r="UQZ774" s="144"/>
      <c r="URA774" s="1268"/>
      <c r="URB774" s="144"/>
      <c r="URC774" s="1268"/>
      <c r="URD774" s="144"/>
      <c r="URE774" s="1268"/>
      <c r="URF774" s="144"/>
      <c r="URG774" s="1268"/>
      <c r="URH774" s="144"/>
      <c r="URI774" s="1268"/>
      <c r="URJ774" s="144"/>
      <c r="URK774" s="1268"/>
      <c r="URL774" s="144"/>
      <c r="URM774" s="1268"/>
      <c r="URN774" s="144"/>
      <c r="URO774" s="1268"/>
      <c r="URP774" s="144"/>
      <c r="URQ774" s="1268"/>
      <c r="URR774" s="144"/>
      <c r="URS774" s="1268"/>
      <c r="URT774" s="144"/>
      <c r="URU774" s="1268"/>
      <c r="URV774" s="144"/>
      <c r="URW774" s="1268"/>
      <c r="URX774" s="144"/>
      <c r="URY774" s="1268"/>
      <c r="URZ774" s="144"/>
      <c r="USA774" s="1268"/>
      <c r="USB774" s="144"/>
      <c r="USC774" s="1268"/>
      <c r="USD774" s="144"/>
      <c r="USE774" s="1268"/>
      <c r="USF774" s="144"/>
      <c r="USG774" s="1268"/>
      <c r="USH774" s="144"/>
      <c r="USI774" s="1268"/>
      <c r="USJ774" s="144"/>
      <c r="USK774" s="1268"/>
      <c r="USL774" s="144"/>
      <c r="USM774" s="1268"/>
      <c r="USN774" s="144"/>
      <c r="USO774" s="1268"/>
      <c r="USP774" s="144"/>
      <c r="USQ774" s="1268"/>
      <c r="USR774" s="144"/>
      <c r="USS774" s="1268"/>
      <c r="UST774" s="144"/>
      <c r="USU774" s="1268"/>
      <c r="USV774" s="144"/>
      <c r="USW774" s="1268"/>
      <c r="USX774" s="144"/>
      <c r="USY774" s="1268"/>
      <c r="USZ774" s="144"/>
      <c r="UTA774" s="1268"/>
      <c r="UTB774" s="144"/>
      <c r="UTC774" s="1268"/>
      <c r="UTD774" s="144"/>
      <c r="UTE774" s="1268"/>
      <c r="UTF774" s="144"/>
      <c r="UTG774" s="1268"/>
      <c r="UTH774" s="144"/>
      <c r="UTI774" s="1268"/>
      <c r="UTJ774" s="144"/>
      <c r="UTK774" s="1268"/>
      <c r="UTL774" s="144"/>
      <c r="UTM774" s="1268"/>
      <c r="UTN774" s="144"/>
      <c r="UTO774" s="1268"/>
      <c r="UTP774" s="144"/>
      <c r="UTQ774" s="1268"/>
      <c r="UTR774" s="144"/>
      <c r="UTS774" s="1268"/>
      <c r="UTT774" s="144"/>
      <c r="UTU774" s="1268"/>
      <c r="UTV774" s="144"/>
      <c r="UTW774" s="1268"/>
      <c r="UTX774" s="144"/>
      <c r="UTY774" s="1268"/>
      <c r="UTZ774" s="144"/>
      <c r="UUA774" s="1268"/>
      <c r="UUB774" s="144"/>
      <c r="UUC774" s="1268"/>
      <c r="UUD774" s="144"/>
      <c r="UUE774" s="1268"/>
      <c r="UUF774" s="144"/>
      <c r="UUG774" s="1268"/>
      <c r="UUH774" s="144"/>
      <c r="UUI774" s="1268"/>
      <c r="UUJ774" s="144"/>
      <c r="UUK774" s="1268"/>
      <c r="UUL774" s="144"/>
      <c r="UUM774" s="1268"/>
      <c r="UUN774" s="144"/>
      <c r="UUO774" s="1268"/>
      <c r="UUP774" s="144"/>
      <c r="UUQ774" s="1268"/>
      <c r="UUR774" s="144"/>
      <c r="UUS774" s="1268"/>
      <c r="UUT774" s="144"/>
      <c r="UUU774" s="1268"/>
      <c r="UUV774" s="144"/>
      <c r="UUW774" s="1268"/>
      <c r="UUX774" s="144"/>
      <c r="UUY774" s="1268"/>
      <c r="UUZ774" s="144"/>
      <c r="UVA774" s="1268"/>
      <c r="UVB774" s="144"/>
      <c r="UVC774" s="1268"/>
      <c r="UVD774" s="144"/>
      <c r="UVE774" s="1268"/>
      <c r="UVF774" s="144"/>
      <c r="UVG774" s="1268"/>
      <c r="UVH774" s="144"/>
      <c r="UVI774" s="1268"/>
      <c r="UVJ774" s="144"/>
      <c r="UVK774" s="1268"/>
      <c r="UVL774" s="144"/>
      <c r="UVM774" s="1268"/>
      <c r="UVN774" s="144"/>
      <c r="UVO774" s="1268"/>
      <c r="UVP774" s="144"/>
      <c r="UVQ774" s="1268"/>
      <c r="UVR774" s="144"/>
      <c r="UVS774" s="1268"/>
      <c r="UVT774" s="144"/>
      <c r="UVU774" s="1268"/>
      <c r="UVV774" s="144"/>
      <c r="UVW774" s="1268"/>
      <c r="UVX774" s="144"/>
      <c r="UVY774" s="1268"/>
      <c r="UVZ774" s="144"/>
      <c r="UWA774" s="1268"/>
      <c r="UWB774" s="144"/>
      <c r="UWC774" s="1268"/>
      <c r="UWD774" s="144"/>
      <c r="UWE774" s="1268"/>
      <c r="UWF774" s="144"/>
      <c r="UWG774" s="1268"/>
      <c r="UWH774" s="144"/>
      <c r="UWI774" s="1268"/>
      <c r="UWJ774" s="144"/>
      <c r="UWK774" s="1268"/>
      <c r="UWL774" s="144"/>
      <c r="UWM774" s="1268"/>
      <c r="UWN774" s="144"/>
      <c r="UWO774" s="1268"/>
      <c r="UWP774" s="144"/>
      <c r="UWQ774" s="1268"/>
      <c r="UWR774" s="144"/>
      <c r="UWS774" s="1268"/>
      <c r="UWT774" s="144"/>
      <c r="UWU774" s="1268"/>
      <c r="UWV774" s="144"/>
      <c r="UWW774" s="1268"/>
      <c r="UWX774" s="144"/>
      <c r="UWY774" s="1268"/>
      <c r="UWZ774" s="144"/>
      <c r="UXA774" s="1268"/>
      <c r="UXB774" s="144"/>
      <c r="UXC774" s="1268"/>
      <c r="UXD774" s="144"/>
      <c r="UXE774" s="1268"/>
      <c r="UXF774" s="144"/>
      <c r="UXG774" s="1268"/>
      <c r="UXH774" s="144"/>
      <c r="UXI774" s="1268"/>
      <c r="UXJ774" s="144"/>
      <c r="UXK774" s="1268"/>
      <c r="UXL774" s="144"/>
      <c r="UXM774" s="1268"/>
      <c r="UXN774" s="144"/>
      <c r="UXO774" s="1268"/>
      <c r="UXP774" s="144"/>
      <c r="UXQ774" s="1268"/>
      <c r="UXR774" s="144"/>
      <c r="UXS774" s="1268"/>
      <c r="UXT774" s="144"/>
      <c r="UXU774" s="1268"/>
      <c r="UXV774" s="144"/>
      <c r="UXW774" s="1268"/>
      <c r="UXX774" s="144"/>
      <c r="UXY774" s="1268"/>
      <c r="UXZ774" s="144"/>
      <c r="UYA774" s="1268"/>
      <c r="UYB774" s="144"/>
      <c r="UYC774" s="1268"/>
      <c r="UYD774" s="144"/>
      <c r="UYE774" s="1268"/>
      <c r="UYF774" s="144"/>
      <c r="UYG774" s="1268"/>
      <c r="UYH774" s="144"/>
      <c r="UYI774" s="1268"/>
      <c r="UYJ774" s="144"/>
      <c r="UYK774" s="1268"/>
      <c r="UYL774" s="144"/>
      <c r="UYM774" s="1268"/>
      <c r="UYN774" s="144"/>
      <c r="UYO774" s="1268"/>
      <c r="UYP774" s="144"/>
      <c r="UYQ774" s="1268"/>
      <c r="UYR774" s="144"/>
      <c r="UYS774" s="1268"/>
      <c r="UYT774" s="144"/>
      <c r="UYU774" s="1268"/>
      <c r="UYV774" s="144"/>
      <c r="UYW774" s="1268"/>
      <c r="UYX774" s="144"/>
      <c r="UYY774" s="1268"/>
      <c r="UYZ774" s="144"/>
      <c r="UZA774" s="1268"/>
      <c r="UZB774" s="144"/>
      <c r="UZC774" s="1268"/>
      <c r="UZD774" s="144"/>
      <c r="UZE774" s="1268"/>
      <c r="UZF774" s="144"/>
      <c r="UZG774" s="1268"/>
      <c r="UZH774" s="144"/>
      <c r="UZI774" s="1268"/>
      <c r="UZJ774" s="144"/>
      <c r="UZK774" s="1268"/>
      <c r="UZL774" s="144"/>
      <c r="UZM774" s="1268"/>
      <c r="UZN774" s="144"/>
      <c r="UZO774" s="1268"/>
      <c r="UZP774" s="144"/>
      <c r="UZQ774" s="1268"/>
      <c r="UZR774" s="144"/>
      <c r="UZS774" s="1268"/>
      <c r="UZT774" s="144"/>
      <c r="UZU774" s="1268"/>
      <c r="UZV774" s="144"/>
      <c r="UZW774" s="1268"/>
      <c r="UZX774" s="144"/>
      <c r="UZY774" s="1268"/>
      <c r="UZZ774" s="144"/>
      <c r="VAA774" s="1268"/>
      <c r="VAB774" s="144"/>
      <c r="VAC774" s="1268"/>
      <c r="VAD774" s="144"/>
      <c r="VAE774" s="1268"/>
      <c r="VAF774" s="144"/>
      <c r="VAG774" s="1268"/>
      <c r="VAH774" s="144"/>
      <c r="VAI774" s="1268"/>
      <c r="VAJ774" s="144"/>
      <c r="VAK774" s="1268"/>
      <c r="VAL774" s="144"/>
      <c r="VAM774" s="1268"/>
      <c r="VAN774" s="144"/>
      <c r="VAO774" s="1268"/>
      <c r="VAP774" s="144"/>
      <c r="VAQ774" s="1268"/>
      <c r="VAR774" s="144"/>
      <c r="VAS774" s="1268"/>
      <c r="VAT774" s="144"/>
      <c r="VAU774" s="1268"/>
      <c r="VAV774" s="144"/>
      <c r="VAW774" s="1268"/>
      <c r="VAX774" s="144"/>
      <c r="VAY774" s="1268"/>
      <c r="VAZ774" s="144"/>
      <c r="VBA774" s="1268"/>
      <c r="VBB774" s="144"/>
      <c r="VBC774" s="1268"/>
      <c r="VBD774" s="144"/>
      <c r="VBE774" s="1268"/>
      <c r="VBF774" s="144"/>
      <c r="VBG774" s="1268"/>
      <c r="VBH774" s="144"/>
      <c r="VBI774" s="1268"/>
      <c r="VBJ774" s="144"/>
      <c r="VBK774" s="1268"/>
      <c r="VBL774" s="144"/>
      <c r="VBM774" s="1268"/>
      <c r="VBN774" s="144"/>
      <c r="VBO774" s="1268"/>
      <c r="VBP774" s="144"/>
      <c r="VBQ774" s="1268"/>
      <c r="VBR774" s="144"/>
      <c r="VBS774" s="1268"/>
      <c r="VBT774" s="144"/>
      <c r="VBU774" s="1268"/>
      <c r="VBV774" s="144"/>
      <c r="VBW774" s="1268"/>
      <c r="VBX774" s="144"/>
      <c r="VBY774" s="1268"/>
      <c r="VBZ774" s="144"/>
      <c r="VCA774" s="1268"/>
      <c r="VCB774" s="144"/>
      <c r="VCC774" s="1268"/>
      <c r="VCD774" s="144"/>
      <c r="VCE774" s="1268"/>
      <c r="VCF774" s="144"/>
      <c r="VCG774" s="1268"/>
      <c r="VCH774" s="144"/>
      <c r="VCI774" s="1268"/>
      <c r="VCJ774" s="144"/>
      <c r="VCK774" s="1268"/>
      <c r="VCL774" s="144"/>
      <c r="VCM774" s="1268"/>
      <c r="VCN774" s="144"/>
      <c r="VCO774" s="1268"/>
      <c r="VCP774" s="144"/>
      <c r="VCQ774" s="1268"/>
      <c r="VCR774" s="144"/>
      <c r="VCS774" s="1268"/>
      <c r="VCT774" s="144"/>
      <c r="VCU774" s="1268"/>
      <c r="VCV774" s="144"/>
      <c r="VCW774" s="1268"/>
      <c r="VCX774" s="144"/>
      <c r="VCY774" s="1268"/>
      <c r="VCZ774" s="144"/>
      <c r="VDA774" s="1268"/>
      <c r="VDB774" s="144"/>
      <c r="VDC774" s="1268"/>
      <c r="VDD774" s="144"/>
      <c r="VDE774" s="1268"/>
      <c r="VDF774" s="144"/>
      <c r="VDG774" s="1268"/>
      <c r="VDH774" s="144"/>
      <c r="VDI774" s="1268"/>
      <c r="VDJ774" s="144"/>
      <c r="VDK774" s="1268"/>
      <c r="VDL774" s="144"/>
      <c r="VDM774" s="1268"/>
      <c r="VDN774" s="144"/>
      <c r="VDO774" s="1268"/>
      <c r="VDP774" s="144"/>
      <c r="VDQ774" s="1268"/>
      <c r="VDR774" s="144"/>
      <c r="VDS774" s="1268"/>
      <c r="VDT774" s="144"/>
      <c r="VDU774" s="1268"/>
      <c r="VDV774" s="144"/>
      <c r="VDW774" s="1268"/>
      <c r="VDX774" s="144"/>
      <c r="VDY774" s="1268"/>
      <c r="VDZ774" s="144"/>
      <c r="VEA774" s="1268"/>
      <c r="VEB774" s="144"/>
      <c r="VEC774" s="1268"/>
      <c r="VED774" s="144"/>
      <c r="VEE774" s="1268"/>
      <c r="VEF774" s="144"/>
      <c r="VEG774" s="1268"/>
      <c r="VEH774" s="144"/>
      <c r="VEI774" s="1268"/>
      <c r="VEJ774" s="144"/>
      <c r="VEK774" s="1268"/>
      <c r="VEL774" s="144"/>
      <c r="VEM774" s="1268"/>
      <c r="VEN774" s="144"/>
      <c r="VEO774" s="1268"/>
      <c r="VEP774" s="144"/>
      <c r="VEQ774" s="1268"/>
      <c r="VER774" s="144"/>
      <c r="VES774" s="1268"/>
      <c r="VET774" s="144"/>
      <c r="VEU774" s="1268"/>
      <c r="VEV774" s="144"/>
      <c r="VEW774" s="1268"/>
      <c r="VEX774" s="144"/>
      <c r="VEY774" s="1268"/>
      <c r="VEZ774" s="144"/>
      <c r="VFA774" s="1268"/>
      <c r="VFB774" s="144"/>
      <c r="VFC774" s="1268"/>
      <c r="VFD774" s="144"/>
      <c r="VFE774" s="1268"/>
      <c r="VFF774" s="144"/>
      <c r="VFG774" s="1268"/>
      <c r="VFH774" s="144"/>
      <c r="VFI774" s="1268"/>
      <c r="VFJ774" s="144"/>
      <c r="VFK774" s="1268"/>
      <c r="VFL774" s="144"/>
      <c r="VFM774" s="1268"/>
      <c r="VFN774" s="144"/>
      <c r="VFO774" s="1268"/>
      <c r="VFP774" s="144"/>
      <c r="VFQ774" s="1268"/>
      <c r="VFR774" s="144"/>
      <c r="VFS774" s="1268"/>
      <c r="VFT774" s="144"/>
      <c r="VFU774" s="1268"/>
      <c r="VFV774" s="144"/>
      <c r="VFW774" s="1268"/>
      <c r="VFX774" s="144"/>
      <c r="VFY774" s="1268"/>
      <c r="VFZ774" s="144"/>
      <c r="VGA774" s="1268"/>
      <c r="VGB774" s="144"/>
      <c r="VGC774" s="1268"/>
      <c r="VGD774" s="144"/>
      <c r="VGE774" s="1268"/>
      <c r="VGF774" s="144"/>
      <c r="VGG774" s="1268"/>
      <c r="VGH774" s="144"/>
      <c r="VGI774" s="1268"/>
      <c r="VGJ774" s="144"/>
      <c r="VGK774" s="1268"/>
      <c r="VGL774" s="144"/>
      <c r="VGM774" s="1268"/>
      <c r="VGN774" s="144"/>
      <c r="VGO774" s="1268"/>
      <c r="VGP774" s="144"/>
      <c r="VGQ774" s="1268"/>
      <c r="VGR774" s="144"/>
      <c r="VGS774" s="1268"/>
      <c r="VGT774" s="144"/>
      <c r="VGU774" s="1268"/>
      <c r="VGV774" s="144"/>
      <c r="VGW774" s="1268"/>
      <c r="VGX774" s="144"/>
      <c r="VGY774" s="1268"/>
      <c r="VGZ774" s="144"/>
      <c r="VHA774" s="1268"/>
      <c r="VHB774" s="144"/>
      <c r="VHC774" s="1268"/>
      <c r="VHD774" s="144"/>
      <c r="VHE774" s="1268"/>
      <c r="VHF774" s="144"/>
      <c r="VHG774" s="1268"/>
      <c r="VHH774" s="144"/>
      <c r="VHI774" s="1268"/>
      <c r="VHJ774" s="144"/>
      <c r="VHK774" s="1268"/>
      <c r="VHL774" s="144"/>
      <c r="VHM774" s="1268"/>
      <c r="VHN774" s="144"/>
      <c r="VHO774" s="1268"/>
      <c r="VHP774" s="144"/>
      <c r="VHQ774" s="1268"/>
      <c r="VHR774" s="144"/>
      <c r="VHS774" s="1268"/>
      <c r="VHT774" s="144"/>
      <c r="VHU774" s="1268"/>
      <c r="VHV774" s="144"/>
      <c r="VHW774" s="1268"/>
      <c r="VHX774" s="144"/>
      <c r="VHY774" s="1268"/>
      <c r="VHZ774" s="144"/>
      <c r="VIA774" s="1268"/>
      <c r="VIB774" s="144"/>
      <c r="VIC774" s="1268"/>
      <c r="VID774" s="144"/>
      <c r="VIE774" s="1268"/>
      <c r="VIF774" s="144"/>
      <c r="VIG774" s="1268"/>
      <c r="VIH774" s="144"/>
      <c r="VII774" s="1268"/>
      <c r="VIJ774" s="144"/>
      <c r="VIK774" s="1268"/>
      <c r="VIL774" s="144"/>
      <c r="VIM774" s="1268"/>
      <c r="VIN774" s="144"/>
      <c r="VIO774" s="1268"/>
      <c r="VIP774" s="144"/>
      <c r="VIQ774" s="1268"/>
      <c r="VIR774" s="144"/>
      <c r="VIS774" s="1268"/>
      <c r="VIT774" s="144"/>
      <c r="VIU774" s="1268"/>
      <c r="VIV774" s="144"/>
      <c r="VIW774" s="1268"/>
      <c r="VIX774" s="144"/>
      <c r="VIY774" s="1268"/>
      <c r="VIZ774" s="144"/>
      <c r="VJA774" s="1268"/>
      <c r="VJB774" s="144"/>
      <c r="VJC774" s="1268"/>
      <c r="VJD774" s="144"/>
      <c r="VJE774" s="1268"/>
      <c r="VJF774" s="144"/>
      <c r="VJG774" s="1268"/>
      <c r="VJH774" s="144"/>
      <c r="VJI774" s="1268"/>
      <c r="VJJ774" s="144"/>
      <c r="VJK774" s="1268"/>
      <c r="VJL774" s="144"/>
      <c r="VJM774" s="1268"/>
      <c r="VJN774" s="144"/>
      <c r="VJO774" s="1268"/>
      <c r="VJP774" s="144"/>
      <c r="VJQ774" s="1268"/>
      <c r="VJR774" s="144"/>
      <c r="VJS774" s="1268"/>
      <c r="VJT774" s="144"/>
      <c r="VJU774" s="1268"/>
      <c r="VJV774" s="144"/>
      <c r="VJW774" s="1268"/>
      <c r="VJX774" s="144"/>
      <c r="VJY774" s="1268"/>
      <c r="VJZ774" s="144"/>
      <c r="VKA774" s="1268"/>
      <c r="VKB774" s="144"/>
      <c r="VKC774" s="1268"/>
      <c r="VKD774" s="144"/>
      <c r="VKE774" s="1268"/>
      <c r="VKF774" s="144"/>
      <c r="VKG774" s="1268"/>
      <c r="VKH774" s="144"/>
      <c r="VKI774" s="1268"/>
      <c r="VKJ774" s="144"/>
      <c r="VKK774" s="1268"/>
      <c r="VKL774" s="144"/>
      <c r="VKM774" s="1268"/>
      <c r="VKN774" s="144"/>
      <c r="VKO774" s="1268"/>
      <c r="VKP774" s="144"/>
      <c r="VKQ774" s="1268"/>
      <c r="VKR774" s="144"/>
      <c r="VKS774" s="1268"/>
      <c r="VKT774" s="144"/>
      <c r="VKU774" s="1268"/>
      <c r="VKV774" s="144"/>
      <c r="VKW774" s="1268"/>
      <c r="VKX774" s="144"/>
      <c r="VKY774" s="1268"/>
      <c r="VKZ774" s="144"/>
      <c r="VLA774" s="1268"/>
      <c r="VLB774" s="144"/>
      <c r="VLC774" s="1268"/>
      <c r="VLD774" s="144"/>
      <c r="VLE774" s="1268"/>
      <c r="VLF774" s="144"/>
      <c r="VLG774" s="1268"/>
      <c r="VLH774" s="144"/>
      <c r="VLI774" s="1268"/>
      <c r="VLJ774" s="144"/>
      <c r="VLK774" s="1268"/>
      <c r="VLL774" s="144"/>
      <c r="VLM774" s="1268"/>
      <c r="VLN774" s="144"/>
      <c r="VLO774" s="1268"/>
      <c r="VLP774" s="144"/>
      <c r="VLQ774" s="1268"/>
      <c r="VLR774" s="144"/>
      <c r="VLS774" s="1268"/>
      <c r="VLT774" s="144"/>
      <c r="VLU774" s="1268"/>
      <c r="VLV774" s="144"/>
      <c r="VLW774" s="1268"/>
      <c r="VLX774" s="144"/>
      <c r="VLY774" s="1268"/>
      <c r="VLZ774" s="144"/>
      <c r="VMA774" s="1268"/>
      <c r="VMB774" s="144"/>
      <c r="VMC774" s="1268"/>
      <c r="VMD774" s="144"/>
      <c r="VME774" s="1268"/>
      <c r="VMF774" s="144"/>
      <c r="VMG774" s="1268"/>
      <c r="VMH774" s="144"/>
      <c r="VMI774" s="1268"/>
      <c r="VMJ774" s="144"/>
      <c r="VMK774" s="1268"/>
      <c r="VML774" s="144"/>
      <c r="VMM774" s="1268"/>
      <c r="VMN774" s="144"/>
      <c r="VMO774" s="1268"/>
      <c r="VMP774" s="144"/>
      <c r="VMQ774" s="1268"/>
      <c r="VMR774" s="144"/>
      <c r="VMS774" s="1268"/>
      <c r="VMT774" s="144"/>
      <c r="VMU774" s="1268"/>
      <c r="VMV774" s="144"/>
      <c r="VMW774" s="1268"/>
      <c r="VMX774" s="144"/>
      <c r="VMY774" s="1268"/>
      <c r="VMZ774" s="144"/>
      <c r="VNA774" s="1268"/>
      <c r="VNB774" s="144"/>
      <c r="VNC774" s="1268"/>
      <c r="VND774" s="144"/>
      <c r="VNE774" s="1268"/>
      <c r="VNF774" s="144"/>
      <c r="VNG774" s="1268"/>
      <c r="VNH774" s="144"/>
      <c r="VNI774" s="1268"/>
      <c r="VNJ774" s="144"/>
      <c r="VNK774" s="1268"/>
      <c r="VNL774" s="144"/>
      <c r="VNM774" s="1268"/>
      <c r="VNN774" s="144"/>
      <c r="VNO774" s="1268"/>
      <c r="VNP774" s="144"/>
      <c r="VNQ774" s="1268"/>
      <c r="VNR774" s="144"/>
      <c r="VNS774" s="1268"/>
      <c r="VNT774" s="144"/>
      <c r="VNU774" s="1268"/>
      <c r="VNV774" s="144"/>
      <c r="VNW774" s="1268"/>
      <c r="VNX774" s="144"/>
      <c r="VNY774" s="1268"/>
      <c r="VNZ774" s="144"/>
      <c r="VOA774" s="1268"/>
      <c r="VOB774" s="144"/>
      <c r="VOC774" s="1268"/>
      <c r="VOD774" s="144"/>
      <c r="VOE774" s="1268"/>
      <c r="VOF774" s="144"/>
      <c r="VOG774" s="1268"/>
      <c r="VOH774" s="144"/>
      <c r="VOI774" s="1268"/>
      <c r="VOJ774" s="144"/>
      <c r="VOK774" s="1268"/>
      <c r="VOL774" s="144"/>
      <c r="VOM774" s="1268"/>
      <c r="VON774" s="144"/>
      <c r="VOO774" s="1268"/>
      <c r="VOP774" s="144"/>
      <c r="VOQ774" s="1268"/>
      <c r="VOR774" s="144"/>
      <c r="VOS774" s="1268"/>
      <c r="VOT774" s="144"/>
      <c r="VOU774" s="1268"/>
      <c r="VOV774" s="144"/>
      <c r="VOW774" s="1268"/>
      <c r="VOX774" s="144"/>
      <c r="VOY774" s="1268"/>
      <c r="VOZ774" s="144"/>
      <c r="VPA774" s="1268"/>
      <c r="VPB774" s="144"/>
      <c r="VPC774" s="1268"/>
      <c r="VPD774" s="144"/>
      <c r="VPE774" s="1268"/>
      <c r="VPF774" s="144"/>
      <c r="VPG774" s="1268"/>
      <c r="VPH774" s="144"/>
      <c r="VPI774" s="1268"/>
      <c r="VPJ774" s="144"/>
      <c r="VPK774" s="1268"/>
      <c r="VPL774" s="144"/>
      <c r="VPM774" s="1268"/>
      <c r="VPN774" s="144"/>
      <c r="VPO774" s="1268"/>
      <c r="VPP774" s="144"/>
      <c r="VPQ774" s="1268"/>
      <c r="VPR774" s="144"/>
      <c r="VPS774" s="1268"/>
      <c r="VPT774" s="144"/>
      <c r="VPU774" s="1268"/>
      <c r="VPV774" s="144"/>
      <c r="VPW774" s="1268"/>
      <c r="VPX774" s="144"/>
      <c r="VPY774" s="1268"/>
      <c r="VPZ774" s="144"/>
      <c r="VQA774" s="1268"/>
      <c r="VQB774" s="144"/>
      <c r="VQC774" s="1268"/>
      <c r="VQD774" s="144"/>
      <c r="VQE774" s="1268"/>
      <c r="VQF774" s="144"/>
      <c r="VQG774" s="1268"/>
      <c r="VQH774" s="144"/>
      <c r="VQI774" s="1268"/>
      <c r="VQJ774" s="144"/>
      <c r="VQK774" s="1268"/>
      <c r="VQL774" s="144"/>
      <c r="VQM774" s="1268"/>
      <c r="VQN774" s="144"/>
      <c r="VQO774" s="1268"/>
      <c r="VQP774" s="144"/>
      <c r="VQQ774" s="1268"/>
      <c r="VQR774" s="144"/>
      <c r="VQS774" s="1268"/>
      <c r="VQT774" s="144"/>
      <c r="VQU774" s="1268"/>
      <c r="VQV774" s="144"/>
      <c r="VQW774" s="1268"/>
      <c r="VQX774" s="144"/>
      <c r="VQY774" s="1268"/>
      <c r="VQZ774" s="144"/>
      <c r="VRA774" s="1268"/>
      <c r="VRB774" s="144"/>
      <c r="VRC774" s="1268"/>
      <c r="VRD774" s="144"/>
      <c r="VRE774" s="1268"/>
      <c r="VRF774" s="144"/>
      <c r="VRG774" s="1268"/>
      <c r="VRH774" s="144"/>
      <c r="VRI774" s="1268"/>
      <c r="VRJ774" s="144"/>
      <c r="VRK774" s="1268"/>
      <c r="VRL774" s="144"/>
      <c r="VRM774" s="1268"/>
      <c r="VRN774" s="144"/>
      <c r="VRO774" s="1268"/>
      <c r="VRP774" s="144"/>
      <c r="VRQ774" s="1268"/>
      <c r="VRR774" s="144"/>
      <c r="VRS774" s="1268"/>
      <c r="VRT774" s="144"/>
      <c r="VRU774" s="1268"/>
      <c r="VRV774" s="144"/>
      <c r="VRW774" s="1268"/>
      <c r="VRX774" s="144"/>
      <c r="VRY774" s="1268"/>
      <c r="VRZ774" s="144"/>
      <c r="VSA774" s="1268"/>
      <c r="VSB774" s="144"/>
      <c r="VSC774" s="1268"/>
      <c r="VSD774" s="144"/>
      <c r="VSE774" s="1268"/>
      <c r="VSF774" s="144"/>
      <c r="VSG774" s="1268"/>
      <c r="VSH774" s="144"/>
      <c r="VSI774" s="1268"/>
      <c r="VSJ774" s="144"/>
      <c r="VSK774" s="1268"/>
      <c r="VSL774" s="144"/>
      <c r="VSM774" s="1268"/>
      <c r="VSN774" s="144"/>
      <c r="VSO774" s="1268"/>
      <c r="VSP774" s="144"/>
      <c r="VSQ774" s="1268"/>
      <c r="VSR774" s="144"/>
      <c r="VSS774" s="1268"/>
      <c r="VST774" s="144"/>
      <c r="VSU774" s="1268"/>
      <c r="VSV774" s="144"/>
      <c r="VSW774" s="1268"/>
      <c r="VSX774" s="144"/>
      <c r="VSY774" s="1268"/>
      <c r="VSZ774" s="144"/>
      <c r="VTA774" s="1268"/>
      <c r="VTB774" s="144"/>
      <c r="VTC774" s="1268"/>
      <c r="VTD774" s="144"/>
      <c r="VTE774" s="1268"/>
      <c r="VTF774" s="144"/>
      <c r="VTG774" s="1268"/>
      <c r="VTH774" s="144"/>
      <c r="VTI774" s="1268"/>
      <c r="VTJ774" s="144"/>
      <c r="VTK774" s="1268"/>
      <c r="VTL774" s="144"/>
      <c r="VTM774" s="1268"/>
      <c r="VTN774" s="144"/>
      <c r="VTO774" s="1268"/>
      <c r="VTP774" s="144"/>
      <c r="VTQ774" s="1268"/>
      <c r="VTR774" s="144"/>
      <c r="VTS774" s="1268"/>
      <c r="VTT774" s="144"/>
      <c r="VTU774" s="1268"/>
      <c r="VTV774" s="144"/>
      <c r="VTW774" s="1268"/>
      <c r="VTX774" s="144"/>
      <c r="VTY774" s="1268"/>
      <c r="VTZ774" s="144"/>
      <c r="VUA774" s="1268"/>
      <c r="VUB774" s="144"/>
      <c r="VUC774" s="1268"/>
      <c r="VUD774" s="144"/>
      <c r="VUE774" s="1268"/>
      <c r="VUF774" s="144"/>
      <c r="VUG774" s="1268"/>
      <c r="VUH774" s="144"/>
      <c r="VUI774" s="1268"/>
      <c r="VUJ774" s="144"/>
      <c r="VUK774" s="1268"/>
      <c r="VUL774" s="144"/>
      <c r="VUM774" s="1268"/>
      <c r="VUN774" s="144"/>
      <c r="VUO774" s="1268"/>
      <c r="VUP774" s="144"/>
      <c r="VUQ774" s="1268"/>
      <c r="VUR774" s="144"/>
      <c r="VUS774" s="1268"/>
      <c r="VUT774" s="144"/>
      <c r="VUU774" s="1268"/>
      <c r="VUV774" s="144"/>
      <c r="VUW774" s="1268"/>
      <c r="VUX774" s="144"/>
      <c r="VUY774" s="1268"/>
      <c r="VUZ774" s="144"/>
      <c r="VVA774" s="1268"/>
      <c r="VVB774" s="144"/>
      <c r="VVC774" s="1268"/>
      <c r="VVD774" s="144"/>
      <c r="VVE774" s="1268"/>
      <c r="VVF774" s="144"/>
      <c r="VVG774" s="1268"/>
      <c r="VVH774" s="144"/>
      <c r="VVI774" s="1268"/>
      <c r="VVJ774" s="144"/>
      <c r="VVK774" s="1268"/>
      <c r="VVL774" s="144"/>
      <c r="VVM774" s="1268"/>
      <c r="VVN774" s="144"/>
      <c r="VVO774" s="1268"/>
      <c r="VVP774" s="144"/>
      <c r="VVQ774" s="1268"/>
      <c r="VVR774" s="144"/>
      <c r="VVS774" s="1268"/>
      <c r="VVT774" s="144"/>
      <c r="VVU774" s="1268"/>
      <c r="VVV774" s="144"/>
      <c r="VVW774" s="1268"/>
      <c r="VVX774" s="144"/>
      <c r="VVY774" s="1268"/>
      <c r="VVZ774" s="144"/>
      <c r="VWA774" s="1268"/>
      <c r="VWB774" s="144"/>
      <c r="VWC774" s="1268"/>
      <c r="VWD774" s="144"/>
      <c r="VWE774" s="1268"/>
      <c r="VWF774" s="144"/>
      <c r="VWG774" s="1268"/>
      <c r="VWH774" s="144"/>
      <c r="VWI774" s="1268"/>
      <c r="VWJ774" s="144"/>
      <c r="VWK774" s="1268"/>
      <c r="VWL774" s="144"/>
      <c r="VWM774" s="1268"/>
      <c r="VWN774" s="144"/>
      <c r="VWO774" s="1268"/>
      <c r="VWP774" s="144"/>
      <c r="VWQ774" s="1268"/>
      <c r="VWR774" s="144"/>
      <c r="VWS774" s="1268"/>
      <c r="VWT774" s="144"/>
      <c r="VWU774" s="1268"/>
      <c r="VWV774" s="144"/>
      <c r="VWW774" s="1268"/>
      <c r="VWX774" s="144"/>
      <c r="VWY774" s="1268"/>
      <c r="VWZ774" s="144"/>
      <c r="VXA774" s="1268"/>
      <c r="VXB774" s="144"/>
      <c r="VXC774" s="1268"/>
      <c r="VXD774" s="144"/>
      <c r="VXE774" s="1268"/>
      <c r="VXF774" s="144"/>
      <c r="VXG774" s="1268"/>
      <c r="VXH774" s="144"/>
      <c r="VXI774" s="1268"/>
      <c r="VXJ774" s="144"/>
      <c r="VXK774" s="1268"/>
      <c r="VXL774" s="144"/>
      <c r="VXM774" s="1268"/>
      <c r="VXN774" s="144"/>
      <c r="VXO774" s="1268"/>
      <c r="VXP774" s="144"/>
      <c r="VXQ774" s="1268"/>
      <c r="VXR774" s="144"/>
      <c r="VXS774" s="1268"/>
      <c r="VXT774" s="144"/>
      <c r="VXU774" s="1268"/>
      <c r="VXV774" s="144"/>
      <c r="VXW774" s="1268"/>
      <c r="VXX774" s="144"/>
      <c r="VXY774" s="1268"/>
      <c r="VXZ774" s="144"/>
      <c r="VYA774" s="1268"/>
      <c r="VYB774" s="144"/>
      <c r="VYC774" s="1268"/>
      <c r="VYD774" s="144"/>
      <c r="VYE774" s="1268"/>
      <c r="VYF774" s="144"/>
      <c r="VYG774" s="1268"/>
      <c r="VYH774" s="144"/>
      <c r="VYI774" s="1268"/>
      <c r="VYJ774" s="144"/>
      <c r="VYK774" s="1268"/>
      <c r="VYL774" s="144"/>
      <c r="VYM774" s="1268"/>
      <c r="VYN774" s="144"/>
      <c r="VYO774" s="1268"/>
      <c r="VYP774" s="144"/>
      <c r="VYQ774" s="1268"/>
      <c r="VYR774" s="144"/>
      <c r="VYS774" s="1268"/>
      <c r="VYT774" s="144"/>
      <c r="VYU774" s="1268"/>
      <c r="VYV774" s="144"/>
      <c r="VYW774" s="1268"/>
      <c r="VYX774" s="144"/>
      <c r="VYY774" s="1268"/>
      <c r="VYZ774" s="144"/>
      <c r="VZA774" s="1268"/>
      <c r="VZB774" s="144"/>
      <c r="VZC774" s="1268"/>
      <c r="VZD774" s="144"/>
      <c r="VZE774" s="1268"/>
      <c r="VZF774" s="144"/>
      <c r="VZG774" s="1268"/>
      <c r="VZH774" s="144"/>
      <c r="VZI774" s="1268"/>
      <c r="VZJ774" s="144"/>
      <c r="VZK774" s="1268"/>
      <c r="VZL774" s="144"/>
      <c r="VZM774" s="1268"/>
      <c r="VZN774" s="144"/>
      <c r="VZO774" s="1268"/>
      <c r="VZP774" s="144"/>
      <c r="VZQ774" s="1268"/>
      <c r="VZR774" s="144"/>
      <c r="VZS774" s="1268"/>
      <c r="VZT774" s="144"/>
      <c r="VZU774" s="1268"/>
      <c r="VZV774" s="144"/>
      <c r="VZW774" s="1268"/>
      <c r="VZX774" s="144"/>
      <c r="VZY774" s="1268"/>
      <c r="VZZ774" s="144"/>
      <c r="WAA774" s="1268"/>
      <c r="WAB774" s="144"/>
      <c r="WAC774" s="1268"/>
      <c r="WAD774" s="144"/>
      <c r="WAE774" s="1268"/>
      <c r="WAF774" s="144"/>
      <c r="WAG774" s="1268"/>
      <c r="WAH774" s="144"/>
      <c r="WAI774" s="1268"/>
      <c r="WAJ774" s="144"/>
      <c r="WAK774" s="1268"/>
      <c r="WAL774" s="144"/>
      <c r="WAM774" s="1268"/>
      <c r="WAN774" s="144"/>
      <c r="WAO774" s="1268"/>
      <c r="WAP774" s="144"/>
      <c r="WAQ774" s="1268"/>
      <c r="WAR774" s="144"/>
      <c r="WAS774" s="1268"/>
      <c r="WAT774" s="144"/>
      <c r="WAU774" s="1268"/>
      <c r="WAV774" s="144"/>
      <c r="WAW774" s="1268"/>
      <c r="WAX774" s="144"/>
      <c r="WAY774" s="1268"/>
      <c r="WAZ774" s="144"/>
      <c r="WBA774" s="1268"/>
      <c r="WBB774" s="144"/>
      <c r="WBC774" s="1268"/>
      <c r="WBD774" s="144"/>
      <c r="WBE774" s="1268"/>
      <c r="WBF774" s="144"/>
      <c r="WBG774" s="1268"/>
      <c r="WBH774" s="144"/>
      <c r="WBI774" s="1268"/>
      <c r="WBJ774" s="144"/>
      <c r="WBK774" s="1268"/>
      <c r="WBL774" s="144"/>
      <c r="WBM774" s="1268"/>
      <c r="WBN774" s="144"/>
      <c r="WBO774" s="1268"/>
      <c r="WBP774" s="144"/>
      <c r="WBQ774" s="1268"/>
      <c r="WBR774" s="144"/>
      <c r="WBS774" s="1268"/>
      <c r="WBT774" s="144"/>
      <c r="WBU774" s="1268"/>
      <c r="WBV774" s="144"/>
      <c r="WBW774" s="1268"/>
      <c r="WBX774" s="144"/>
      <c r="WBY774" s="1268"/>
      <c r="WBZ774" s="144"/>
      <c r="WCA774" s="1268"/>
      <c r="WCB774" s="144"/>
      <c r="WCC774" s="1268"/>
      <c r="WCD774" s="144"/>
      <c r="WCE774" s="1268"/>
      <c r="WCF774" s="144"/>
      <c r="WCG774" s="1268"/>
      <c r="WCH774" s="144"/>
      <c r="WCI774" s="1268"/>
      <c r="WCJ774" s="144"/>
      <c r="WCK774" s="1268"/>
      <c r="WCL774" s="144"/>
      <c r="WCM774" s="1268"/>
      <c r="WCN774" s="144"/>
      <c r="WCO774" s="1268"/>
      <c r="WCP774" s="144"/>
      <c r="WCQ774" s="1268"/>
      <c r="WCR774" s="144"/>
      <c r="WCS774" s="1268"/>
      <c r="WCT774" s="144"/>
      <c r="WCU774" s="1268"/>
      <c r="WCV774" s="144"/>
      <c r="WCW774" s="1268"/>
      <c r="WCX774" s="144"/>
      <c r="WCY774" s="1268"/>
      <c r="WCZ774" s="144"/>
      <c r="WDA774" s="1268"/>
      <c r="WDB774" s="144"/>
      <c r="WDC774" s="1268"/>
      <c r="WDD774" s="144"/>
      <c r="WDE774" s="1268"/>
      <c r="WDF774" s="144"/>
      <c r="WDG774" s="1268"/>
      <c r="WDH774" s="144"/>
      <c r="WDI774" s="1268"/>
      <c r="WDJ774" s="144"/>
      <c r="WDK774" s="1268"/>
      <c r="WDL774" s="144"/>
      <c r="WDM774" s="1268"/>
      <c r="WDN774" s="144"/>
      <c r="WDO774" s="1268"/>
      <c r="WDP774" s="144"/>
      <c r="WDQ774" s="1268"/>
      <c r="WDR774" s="144"/>
      <c r="WDS774" s="1268"/>
      <c r="WDT774" s="144"/>
      <c r="WDU774" s="1268"/>
      <c r="WDV774" s="144"/>
      <c r="WDW774" s="1268"/>
      <c r="WDX774" s="144"/>
      <c r="WDY774" s="1268"/>
      <c r="WDZ774" s="144"/>
      <c r="WEA774" s="1268"/>
      <c r="WEB774" s="144"/>
      <c r="WEC774" s="1268"/>
      <c r="WED774" s="144"/>
      <c r="WEE774" s="1268"/>
      <c r="WEF774" s="144"/>
      <c r="WEG774" s="1268"/>
      <c r="WEH774" s="144"/>
      <c r="WEI774" s="1268"/>
      <c r="WEJ774" s="144"/>
      <c r="WEK774" s="1268"/>
      <c r="WEL774" s="144"/>
      <c r="WEM774" s="1268"/>
      <c r="WEN774" s="144"/>
      <c r="WEO774" s="1268"/>
      <c r="WEP774" s="144"/>
      <c r="WEQ774" s="1268"/>
      <c r="WER774" s="144"/>
      <c r="WES774" s="1268"/>
      <c r="WET774" s="144"/>
      <c r="WEU774" s="1268"/>
      <c r="WEV774" s="144"/>
      <c r="WEW774" s="1268"/>
      <c r="WEX774" s="144"/>
      <c r="WEY774" s="1268"/>
      <c r="WEZ774" s="144"/>
      <c r="WFA774" s="1268"/>
      <c r="WFB774" s="144"/>
      <c r="WFC774" s="1268"/>
      <c r="WFD774" s="144"/>
      <c r="WFE774" s="1268"/>
      <c r="WFF774" s="144"/>
      <c r="WFG774" s="1268"/>
      <c r="WFH774" s="144"/>
      <c r="WFI774" s="1268"/>
      <c r="WFJ774" s="144"/>
      <c r="WFK774" s="1268"/>
      <c r="WFL774" s="144"/>
      <c r="WFM774" s="1268"/>
      <c r="WFN774" s="144"/>
      <c r="WFO774" s="1268"/>
      <c r="WFP774" s="144"/>
      <c r="WFQ774" s="1268"/>
      <c r="WFR774" s="144"/>
      <c r="WFS774" s="1268"/>
      <c r="WFT774" s="144"/>
      <c r="WFU774" s="1268"/>
      <c r="WFV774" s="144"/>
      <c r="WFW774" s="1268"/>
      <c r="WFX774" s="144"/>
      <c r="WFY774" s="1268"/>
      <c r="WFZ774" s="144"/>
      <c r="WGA774" s="1268"/>
      <c r="WGB774" s="144"/>
      <c r="WGC774" s="1268"/>
      <c r="WGD774" s="144"/>
      <c r="WGE774" s="1268"/>
      <c r="WGF774" s="144"/>
      <c r="WGG774" s="1268"/>
      <c r="WGH774" s="144"/>
      <c r="WGI774" s="1268"/>
      <c r="WGJ774" s="144"/>
      <c r="WGK774" s="1268"/>
      <c r="WGL774" s="144"/>
      <c r="WGM774" s="1268"/>
      <c r="WGN774" s="144"/>
      <c r="WGO774" s="1268"/>
      <c r="WGP774" s="144"/>
      <c r="WGQ774" s="1268"/>
      <c r="WGR774" s="144"/>
      <c r="WGS774" s="1268"/>
      <c r="WGT774" s="144"/>
      <c r="WGU774" s="1268"/>
      <c r="WGV774" s="144"/>
      <c r="WGW774" s="1268"/>
      <c r="WGX774" s="144"/>
      <c r="WGY774" s="1268"/>
      <c r="WGZ774" s="144"/>
      <c r="WHA774" s="1268"/>
      <c r="WHB774" s="144"/>
      <c r="WHC774" s="1268"/>
      <c r="WHD774" s="144"/>
      <c r="WHE774" s="1268"/>
      <c r="WHF774" s="144"/>
      <c r="WHG774" s="1268"/>
      <c r="WHH774" s="144"/>
      <c r="WHI774" s="1268"/>
      <c r="WHJ774" s="144"/>
      <c r="WHK774" s="1268"/>
      <c r="WHL774" s="144"/>
      <c r="WHM774" s="1268"/>
      <c r="WHN774" s="144"/>
      <c r="WHO774" s="1268"/>
      <c r="WHP774" s="144"/>
      <c r="WHQ774" s="1268"/>
      <c r="WHR774" s="144"/>
      <c r="WHS774" s="1268"/>
      <c r="WHT774" s="144"/>
      <c r="WHU774" s="1268"/>
      <c r="WHV774" s="144"/>
      <c r="WHW774" s="1268"/>
      <c r="WHX774" s="144"/>
      <c r="WHY774" s="1268"/>
      <c r="WHZ774" s="144"/>
      <c r="WIA774" s="1268"/>
      <c r="WIB774" s="144"/>
      <c r="WIC774" s="1268"/>
      <c r="WID774" s="144"/>
      <c r="WIE774" s="1268"/>
      <c r="WIF774" s="144"/>
      <c r="WIG774" s="1268"/>
      <c r="WIH774" s="144"/>
      <c r="WII774" s="1268"/>
      <c r="WIJ774" s="144"/>
      <c r="WIK774" s="1268"/>
      <c r="WIL774" s="144"/>
      <c r="WIM774" s="1268"/>
      <c r="WIN774" s="144"/>
      <c r="WIO774" s="1268"/>
      <c r="WIP774" s="144"/>
      <c r="WIQ774" s="1268"/>
      <c r="WIR774" s="144"/>
      <c r="WIS774" s="1268"/>
      <c r="WIT774" s="144"/>
      <c r="WIU774" s="1268"/>
      <c r="WIV774" s="144"/>
      <c r="WIW774" s="1268"/>
      <c r="WIX774" s="144"/>
      <c r="WIY774" s="1268"/>
      <c r="WIZ774" s="144"/>
      <c r="WJA774" s="1268"/>
      <c r="WJB774" s="144"/>
      <c r="WJC774" s="1268"/>
      <c r="WJD774" s="144"/>
      <c r="WJE774" s="1268"/>
      <c r="WJF774" s="144"/>
      <c r="WJG774" s="1268"/>
      <c r="WJH774" s="144"/>
      <c r="WJI774" s="1268"/>
      <c r="WJJ774" s="144"/>
      <c r="WJK774" s="1268"/>
      <c r="WJL774" s="144"/>
      <c r="WJM774" s="1268"/>
      <c r="WJN774" s="144"/>
      <c r="WJO774" s="1268"/>
      <c r="WJP774" s="144"/>
      <c r="WJQ774" s="1268"/>
      <c r="WJR774" s="144"/>
      <c r="WJS774" s="1268"/>
      <c r="WJT774" s="144"/>
      <c r="WJU774" s="1268"/>
      <c r="WJV774" s="144"/>
      <c r="WJW774" s="1268"/>
      <c r="WJX774" s="144"/>
      <c r="WJY774" s="1268"/>
      <c r="WJZ774" s="144"/>
      <c r="WKA774" s="1268"/>
      <c r="WKB774" s="144"/>
      <c r="WKC774" s="1268"/>
      <c r="WKD774" s="144"/>
      <c r="WKE774" s="1268"/>
      <c r="WKF774" s="144"/>
      <c r="WKG774" s="1268"/>
      <c r="WKH774" s="144"/>
      <c r="WKI774" s="1268"/>
      <c r="WKJ774" s="144"/>
      <c r="WKK774" s="1268"/>
      <c r="WKL774" s="144"/>
      <c r="WKM774" s="1268"/>
      <c r="WKN774" s="144"/>
      <c r="WKO774" s="1268"/>
      <c r="WKP774" s="144"/>
      <c r="WKQ774" s="1268"/>
      <c r="WKR774" s="144"/>
      <c r="WKS774" s="1268"/>
      <c r="WKT774" s="144"/>
      <c r="WKU774" s="1268"/>
      <c r="WKV774" s="144"/>
      <c r="WKW774" s="1268"/>
      <c r="WKX774" s="144"/>
      <c r="WKY774" s="1268"/>
      <c r="WKZ774" s="144"/>
      <c r="WLA774" s="1268"/>
      <c r="WLB774" s="144"/>
      <c r="WLC774" s="1268"/>
      <c r="WLD774" s="144"/>
      <c r="WLE774" s="1268"/>
      <c r="WLF774" s="144"/>
      <c r="WLG774" s="1268"/>
      <c r="WLH774" s="144"/>
      <c r="WLI774" s="1268"/>
      <c r="WLJ774" s="144"/>
      <c r="WLK774" s="1268"/>
      <c r="WLL774" s="144"/>
      <c r="WLM774" s="1268"/>
      <c r="WLN774" s="144"/>
      <c r="WLO774" s="1268"/>
      <c r="WLP774" s="144"/>
      <c r="WLQ774" s="1268"/>
      <c r="WLR774" s="144"/>
      <c r="WLS774" s="1268"/>
      <c r="WLT774" s="144"/>
      <c r="WLU774" s="1268"/>
      <c r="WLV774" s="144"/>
      <c r="WLW774" s="1268"/>
      <c r="WLX774" s="144"/>
      <c r="WLY774" s="1268"/>
      <c r="WLZ774" s="144"/>
      <c r="WMA774" s="1268"/>
      <c r="WMB774" s="144"/>
      <c r="WMC774" s="1268"/>
      <c r="WMD774" s="144"/>
      <c r="WME774" s="1268"/>
      <c r="WMF774" s="144"/>
      <c r="WMG774" s="1268"/>
      <c r="WMH774" s="144"/>
      <c r="WMI774" s="1268"/>
      <c r="WMJ774" s="144"/>
      <c r="WMK774" s="1268"/>
      <c r="WML774" s="144"/>
      <c r="WMM774" s="1268"/>
      <c r="WMN774" s="144"/>
      <c r="WMO774" s="1268"/>
      <c r="WMP774" s="144"/>
      <c r="WMQ774" s="1268"/>
      <c r="WMR774" s="144"/>
      <c r="WMS774" s="1268"/>
      <c r="WMT774" s="144"/>
      <c r="WMU774" s="1268"/>
      <c r="WMV774" s="144"/>
      <c r="WMW774" s="1268"/>
      <c r="WMX774" s="144"/>
      <c r="WMY774" s="1268"/>
      <c r="WMZ774" s="144"/>
      <c r="WNA774" s="1268"/>
      <c r="WNB774" s="144"/>
      <c r="WNC774" s="1268"/>
      <c r="WND774" s="144"/>
      <c r="WNE774" s="1268"/>
      <c r="WNF774" s="144"/>
      <c r="WNG774" s="1268"/>
      <c r="WNH774" s="144"/>
      <c r="WNI774" s="1268"/>
      <c r="WNJ774" s="144"/>
      <c r="WNK774" s="1268"/>
      <c r="WNL774" s="144"/>
      <c r="WNM774" s="1268"/>
      <c r="WNN774" s="144"/>
      <c r="WNO774" s="1268"/>
      <c r="WNP774" s="144"/>
      <c r="WNQ774" s="1268"/>
      <c r="WNR774" s="144"/>
      <c r="WNS774" s="1268"/>
      <c r="WNT774" s="144"/>
      <c r="WNU774" s="1268"/>
      <c r="WNV774" s="144"/>
      <c r="WNW774" s="1268"/>
      <c r="WNX774" s="144"/>
      <c r="WNY774" s="1268"/>
      <c r="WNZ774" s="144"/>
      <c r="WOA774" s="1268"/>
      <c r="WOB774" s="144"/>
      <c r="WOC774" s="1268"/>
      <c r="WOD774" s="144"/>
      <c r="WOE774" s="1268"/>
      <c r="WOF774" s="144"/>
      <c r="WOG774" s="1268"/>
      <c r="WOH774" s="144"/>
      <c r="WOI774" s="1268"/>
      <c r="WOJ774" s="144"/>
      <c r="WOK774" s="1268"/>
      <c r="WOL774" s="144"/>
      <c r="WOM774" s="1268"/>
      <c r="WON774" s="144"/>
      <c r="WOO774" s="1268"/>
      <c r="WOP774" s="144"/>
      <c r="WOQ774" s="1268"/>
      <c r="WOR774" s="144"/>
      <c r="WOS774" s="1268"/>
      <c r="WOT774" s="144"/>
      <c r="WOU774" s="1268"/>
      <c r="WOV774" s="144"/>
      <c r="WOW774" s="1268"/>
      <c r="WOX774" s="144"/>
      <c r="WOY774" s="1268"/>
      <c r="WOZ774" s="144"/>
      <c r="WPA774" s="1268"/>
      <c r="WPB774" s="144"/>
      <c r="WPC774" s="1268"/>
      <c r="WPD774" s="144"/>
      <c r="WPE774" s="1268"/>
      <c r="WPF774" s="144"/>
      <c r="WPG774" s="1268"/>
      <c r="WPH774" s="144"/>
      <c r="WPI774" s="1268"/>
      <c r="WPJ774" s="144"/>
      <c r="WPK774" s="1268"/>
      <c r="WPL774" s="144"/>
      <c r="WPM774" s="1268"/>
      <c r="WPN774" s="144"/>
      <c r="WPO774" s="1268"/>
      <c r="WPP774" s="144"/>
      <c r="WPQ774" s="1268"/>
      <c r="WPR774" s="144"/>
      <c r="WPS774" s="1268"/>
      <c r="WPT774" s="144"/>
      <c r="WPU774" s="1268"/>
      <c r="WPV774" s="144"/>
      <c r="WPW774" s="1268"/>
      <c r="WPX774" s="144"/>
      <c r="WPY774" s="1268"/>
      <c r="WPZ774" s="144"/>
      <c r="WQA774" s="1268"/>
      <c r="WQB774" s="144"/>
      <c r="WQC774" s="1268"/>
      <c r="WQD774" s="144"/>
      <c r="WQE774" s="1268"/>
      <c r="WQF774" s="144"/>
      <c r="WQG774" s="1268"/>
      <c r="WQH774" s="144"/>
      <c r="WQI774" s="1268"/>
      <c r="WQJ774" s="144"/>
      <c r="WQK774" s="1268"/>
      <c r="WQL774" s="144"/>
      <c r="WQM774" s="1268"/>
      <c r="WQN774" s="144"/>
      <c r="WQO774" s="1268"/>
      <c r="WQP774" s="144"/>
      <c r="WQQ774" s="1268"/>
      <c r="WQR774" s="144"/>
      <c r="WQS774" s="1268"/>
      <c r="WQT774" s="144"/>
      <c r="WQU774" s="1268"/>
      <c r="WQV774" s="144"/>
      <c r="WQW774" s="1268"/>
      <c r="WQX774" s="144"/>
      <c r="WQY774" s="1268"/>
      <c r="WQZ774" s="144"/>
      <c r="WRA774" s="1268"/>
      <c r="WRB774" s="144"/>
      <c r="WRC774" s="1268"/>
      <c r="WRD774" s="144"/>
      <c r="WRE774" s="1268"/>
      <c r="WRF774" s="144"/>
      <c r="WRG774" s="1268"/>
      <c r="WRH774" s="144"/>
      <c r="WRI774" s="1268"/>
      <c r="WRJ774" s="144"/>
      <c r="WRK774" s="1268"/>
      <c r="WRL774" s="144"/>
      <c r="WRM774" s="1268"/>
      <c r="WRN774" s="144"/>
      <c r="WRO774" s="1268"/>
      <c r="WRP774" s="144"/>
      <c r="WRQ774" s="1268"/>
      <c r="WRR774" s="144"/>
      <c r="WRS774" s="1268"/>
      <c r="WRT774" s="144"/>
      <c r="WRU774" s="1268"/>
      <c r="WRV774" s="144"/>
      <c r="WRW774" s="1268"/>
      <c r="WRX774" s="144"/>
      <c r="WRY774" s="1268"/>
      <c r="WRZ774" s="144"/>
      <c r="WSA774" s="1268"/>
      <c r="WSB774" s="144"/>
      <c r="WSC774" s="1268"/>
      <c r="WSD774" s="144"/>
      <c r="WSE774" s="1268"/>
      <c r="WSF774" s="144"/>
      <c r="WSG774" s="1268"/>
      <c r="WSH774" s="144"/>
      <c r="WSI774" s="1268"/>
      <c r="WSJ774" s="144"/>
      <c r="WSK774" s="1268"/>
      <c r="WSL774" s="144"/>
      <c r="WSM774" s="1268"/>
      <c r="WSN774" s="144"/>
      <c r="WSO774" s="1268"/>
      <c r="WSP774" s="144"/>
      <c r="WSQ774" s="1268"/>
      <c r="WSR774" s="144"/>
      <c r="WSS774" s="1268"/>
      <c r="WST774" s="144"/>
      <c r="WSU774" s="1268"/>
      <c r="WSV774" s="144"/>
      <c r="WSW774" s="1268"/>
      <c r="WSX774" s="144"/>
      <c r="WSY774" s="1268"/>
      <c r="WSZ774" s="144"/>
      <c r="WTA774" s="1268"/>
      <c r="WTB774" s="144"/>
      <c r="WTC774" s="1268"/>
      <c r="WTD774" s="144"/>
      <c r="WTE774" s="1268"/>
      <c r="WTF774" s="144"/>
      <c r="WTG774" s="1268"/>
      <c r="WTH774" s="144"/>
      <c r="WTI774" s="1268"/>
      <c r="WTJ774" s="144"/>
      <c r="WTK774" s="1268"/>
      <c r="WTL774" s="144"/>
      <c r="WTM774" s="1268"/>
      <c r="WTN774" s="144"/>
      <c r="WTO774" s="1268"/>
      <c r="WTP774" s="144"/>
      <c r="WTQ774" s="1268"/>
      <c r="WTR774" s="144"/>
      <c r="WTS774" s="1268"/>
      <c r="WTT774" s="144"/>
      <c r="WTU774" s="1268"/>
      <c r="WTV774" s="144"/>
      <c r="WTW774" s="1268"/>
      <c r="WTX774" s="144"/>
      <c r="WTY774" s="1268"/>
      <c r="WTZ774" s="144"/>
      <c r="WUA774" s="1268"/>
      <c r="WUB774" s="144"/>
      <c r="WUC774" s="1268"/>
      <c r="WUD774" s="144"/>
      <c r="WUE774" s="1268"/>
      <c r="WUF774" s="144"/>
      <c r="WUG774" s="1268"/>
      <c r="WUH774" s="144"/>
      <c r="WUI774" s="1268"/>
      <c r="WUJ774" s="144"/>
      <c r="WUK774" s="1268"/>
      <c r="WUL774" s="144"/>
      <c r="WUM774" s="1268"/>
      <c r="WUN774" s="144"/>
      <c r="WUO774" s="1268"/>
      <c r="WUP774" s="144"/>
      <c r="WUQ774" s="1268"/>
      <c r="WUR774" s="144"/>
      <c r="WUS774" s="1268"/>
      <c r="WUT774" s="144"/>
      <c r="WUU774" s="1268"/>
      <c r="WUV774" s="144"/>
      <c r="WUW774" s="1268"/>
      <c r="WUX774" s="144"/>
      <c r="WUY774" s="1268"/>
      <c r="WUZ774" s="144"/>
      <c r="WVA774" s="1268"/>
      <c r="WVB774" s="144"/>
      <c r="WVC774" s="1268"/>
      <c r="WVD774" s="144"/>
      <c r="WVE774" s="1268"/>
      <c r="WVF774" s="144"/>
      <c r="WVG774" s="1268"/>
      <c r="WVH774" s="144"/>
      <c r="WVI774" s="1268"/>
      <c r="WVJ774" s="144"/>
      <c r="WVK774" s="1268"/>
      <c r="WVL774" s="144"/>
      <c r="WVM774" s="1268"/>
      <c r="WVN774" s="144"/>
      <c r="WVO774" s="1268"/>
      <c r="WVP774" s="144"/>
      <c r="WVQ774" s="1268"/>
      <c r="WVR774" s="144"/>
      <c r="WVS774" s="1268"/>
      <c r="WVT774" s="144"/>
      <c r="WVU774" s="1268"/>
      <c r="WVV774" s="144"/>
      <c r="WVW774" s="1268"/>
      <c r="WVX774" s="144"/>
      <c r="WVY774" s="1268"/>
      <c r="WVZ774" s="144"/>
      <c r="WWA774" s="1268"/>
      <c r="WWB774" s="144"/>
      <c r="WWC774" s="1268"/>
      <c r="WWD774" s="144"/>
      <c r="WWE774" s="1268"/>
      <c r="WWF774" s="144"/>
      <c r="WWG774" s="1268"/>
      <c r="WWH774" s="144"/>
      <c r="WWI774" s="1268"/>
      <c r="WWJ774" s="144"/>
      <c r="WWK774" s="1268"/>
      <c r="WWL774" s="144"/>
      <c r="WWM774" s="1268"/>
      <c r="WWN774" s="144"/>
      <c r="WWO774" s="1268"/>
      <c r="WWP774" s="144"/>
      <c r="WWQ774" s="1268"/>
      <c r="WWR774" s="144"/>
      <c r="WWS774" s="1268"/>
      <c r="WWT774" s="144"/>
      <c r="WWU774" s="1268"/>
      <c r="WWV774" s="144"/>
      <c r="WWW774" s="1268"/>
      <c r="WWX774" s="144"/>
      <c r="WWY774" s="1268"/>
      <c r="WWZ774" s="144"/>
      <c r="WXA774" s="1268"/>
      <c r="WXB774" s="144"/>
      <c r="WXC774" s="1268"/>
      <c r="WXD774" s="144"/>
      <c r="WXE774" s="1268"/>
      <c r="WXF774" s="144"/>
      <c r="WXG774" s="1268"/>
      <c r="WXH774" s="144"/>
      <c r="WXI774" s="1268"/>
      <c r="WXJ774" s="144"/>
      <c r="WXK774" s="1268"/>
      <c r="WXL774" s="144"/>
      <c r="WXM774" s="1268"/>
      <c r="WXN774" s="144"/>
      <c r="WXO774" s="1268"/>
      <c r="WXP774" s="144"/>
      <c r="WXQ774" s="1268"/>
      <c r="WXR774" s="144"/>
      <c r="WXS774" s="1268"/>
      <c r="WXT774" s="144"/>
      <c r="WXU774" s="1268"/>
      <c r="WXV774" s="144"/>
      <c r="WXW774" s="1268"/>
      <c r="WXX774" s="144"/>
      <c r="WXY774" s="1268"/>
      <c r="WXZ774" s="144"/>
      <c r="WYA774" s="1268"/>
      <c r="WYB774" s="144"/>
      <c r="WYC774" s="1268"/>
      <c r="WYD774" s="144"/>
      <c r="WYE774" s="1268"/>
      <c r="WYF774" s="144"/>
      <c r="WYG774" s="1268"/>
      <c r="WYH774" s="144"/>
      <c r="WYI774" s="1268"/>
      <c r="WYJ774" s="144"/>
      <c r="WYK774" s="1268"/>
      <c r="WYL774" s="144"/>
      <c r="WYM774" s="1268"/>
      <c r="WYN774" s="144"/>
      <c r="WYO774" s="1268"/>
      <c r="WYP774" s="144"/>
      <c r="WYQ774" s="1268"/>
      <c r="WYR774" s="144"/>
      <c r="WYS774" s="1268"/>
      <c r="WYT774" s="144"/>
      <c r="WYU774" s="1268"/>
      <c r="WYV774" s="144"/>
      <c r="WYW774" s="1268"/>
      <c r="WYX774" s="144"/>
      <c r="WYY774" s="1268"/>
      <c r="WYZ774" s="144"/>
      <c r="WZA774" s="1268"/>
      <c r="WZB774" s="144"/>
      <c r="WZC774" s="1268"/>
      <c r="WZD774" s="144"/>
      <c r="WZE774" s="1268"/>
      <c r="WZF774" s="144"/>
      <c r="WZG774" s="1268"/>
      <c r="WZH774" s="144"/>
      <c r="WZI774" s="1268"/>
      <c r="WZJ774" s="144"/>
      <c r="WZK774" s="1268"/>
      <c r="WZL774" s="144"/>
      <c r="WZM774" s="1268"/>
      <c r="WZN774" s="144"/>
      <c r="WZO774" s="1268"/>
      <c r="WZP774" s="144"/>
      <c r="WZQ774" s="1268"/>
      <c r="WZR774" s="144"/>
      <c r="WZS774" s="1268"/>
      <c r="WZT774" s="144"/>
      <c r="WZU774" s="1268"/>
      <c r="WZV774" s="144"/>
      <c r="WZW774" s="1268"/>
      <c r="WZX774" s="144"/>
      <c r="WZY774" s="1268"/>
      <c r="WZZ774" s="144"/>
      <c r="XAA774" s="1268"/>
      <c r="XAB774" s="144"/>
      <c r="XAC774" s="1268"/>
      <c r="XAD774" s="144"/>
      <c r="XAE774" s="1268"/>
      <c r="XAF774" s="144"/>
      <c r="XAG774" s="1268"/>
      <c r="XAH774" s="144"/>
      <c r="XAI774" s="1268"/>
      <c r="XAJ774" s="144"/>
      <c r="XAK774" s="1268"/>
      <c r="XAL774" s="144"/>
      <c r="XAM774" s="1268"/>
      <c r="XAN774" s="144"/>
      <c r="XAO774" s="1268"/>
      <c r="XAP774" s="144"/>
      <c r="XAQ774" s="1268"/>
      <c r="XAR774" s="144"/>
      <c r="XAS774" s="1268"/>
      <c r="XAT774" s="144"/>
      <c r="XAU774" s="1268"/>
      <c r="XAV774" s="144"/>
      <c r="XAW774" s="1268"/>
      <c r="XAX774" s="144"/>
      <c r="XAY774" s="1268"/>
      <c r="XAZ774" s="144"/>
      <c r="XBA774" s="1268"/>
      <c r="XBB774" s="144"/>
      <c r="XBC774" s="1268"/>
      <c r="XBD774" s="144"/>
      <c r="XBE774" s="1268"/>
      <c r="XBF774" s="144"/>
      <c r="XBG774" s="1268"/>
      <c r="XBH774" s="144"/>
      <c r="XBI774" s="1268"/>
      <c r="XBJ774" s="144"/>
      <c r="XBK774" s="1268"/>
      <c r="XBL774" s="144"/>
      <c r="XBM774" s="1268"/>
      <c r="XBN774" s="144"/>
      <c r="XBO774" s="1268"/>
      <c r="XBP774" s="144"/>
      <c r="XBQ774" s="1268"/>
      <c r="XBR774" s="144"/>
      <c r="XBS774" s="1268"/>
      <c r="XBT774" s="144"/>
      <c r="XBU774" s="1268"/>
      <c r="XBV774" s="144"/>
      <c r="XBW774" s="1268"/>
      <c r="XBX774" s="144"/>
      <c r="XBY774" s="1268"/>
      <c r="XBZ774" s="144"/>
      <c r="XCA774" s="1268"/>
      <c r="XCB774" s="144"/>
      <c r="XCC774" s="1268"/>
      <c r="XCD774" s="144"/>
      <c r="XCE774" s="1268"/>
      <c r="XCF774" s="144"/>
      <c r="XCG774" s="1268"/>
      <c r="XCH774" s="144"/>
      <c r="XCI774" s="1268"/>
      <c r="XCJ774" s="144"/>
      <c r="XCK774" s="1268"/>
      <c r="XCL774" s="144"/>
      <c r="XCM774" s="1268"/>
      <c r="XCN774" s="144"/>
      <c r="XCO774" s="1268"/>
      <c r="XCP774" s="144"/>
      <c r="XCQ774" s="1268"/>
      <c r="XCR774" s="144"/>
      <c r="XCS774" s="1268"/>
      <c r="XCT774" s="144"/>
      <c r="XCU774" s="1268"/>
      <c r="XCV774" s="144"/>
      <c r="XCW774" s="1268"/>
      <c r="XCX774" s="144"/>
      <c r="XCY774" s="1268"/>
      <c r="XCZ774" s="144"/>
      <c r="XDA774" s="1268"/>
      <c r="XDB774" s="144"/>
      <c r="XDC774" s="1268"/>
      <c r="XDD774" s="144"/>
      <c r="XDE774" s="1268"/>
      <c r="XDF774" s="144"/>
      <c r="XDG774" s="1268"/>
      <c r="XDH774" s="144"/>
      <c r="XDI774" s="1268"/>
      <c r="XDJ774" s="144"/>
      <c r="XDK774" s="1268"/>
      <c r="XDL774" s="144"/>
      <c r="XDM774" s="1268"/>
      <c r="XDN774" s="144"/>
      <c r="XDO774" s="1268"/>
      <c r="XDP774" s="144"/>
      <c r="XDQ774" s="1268"/>
      <c r="XDR774" s="144"/>
      <c r="XDS774" s="1268"/>
      <c r="XDT774" s="144"/>
      <c r="XDU774" s="1268"/>
      <c r="XDV774" s="144"/>
      <c r="XDW774" s="1268"/>
      <c r="XDX774" s="144"/>
      <c r="XDY774" s="1268"/>
      <c r="XDZ774" s="144"/>
      <c r="XEA774" s="1268"/>
      <c r="XEB774" s="144"/>
      <c r="XEC774" s="1268"/>
      <c r="XED774" s="144"/>
      <c r="XEE774" s="1268"/>
      <c r="XEF774" s="144"/>
      <c r="XEG774" s="1268"/>
      <c r="XEH774" s="144"/>
      <c r="XEI774" s="1268"/>
      <c r="XEJ774" s="144"/>
      <c r="XEK774" s="1268"/>
      <c r="XEL774" s="144"/>
      <c r="XEM774" s="1268"/>
      <c r="XEN774" s="144"/>
      <c r="XEO774" s="1268"/>
      <c r="XEP774" s="144"/>
      <c r="XEQ774" s="1268"/>
      <c r="XER774" s="144"/>
      <c r="XES774" s="1268"/>
      <c r="XET774" s="144"/>
      <c r="XEU774" s="1268"/>
      <c r="XEV774" s="144"/>
      <c r="XEW774" s="1268"/>
      <c r="XEX774" s="144"/>
      <c r="XEY774" s="1268"/>
      <c r="XEZ774" s="144"/>
      <c r="XFA774" s="1268"/>
      <c r="XFB774" s="144"/>
      <c r="XFC774" s="1268"/>
      <c r="XFD774" s="144"/>
    </row>
    <row r="775" spans="1:16384" s="1" customFormat="1" x14ac:dyDescent="0.25">
      <c r="A775" s="1268"/>
      <c r="B775" s="144"/>
      <c r="C775" s="1268">
        <v>349.4</v>
      </c>
      <c r="D775" s="1267" t="s">
        <v>3697</v>
      </c>
      <c r="E775" s="1266"/>
      <c r="F775" s="1332" t="s">
        <v>3701</v>
      </c>
      <c r="G775" s="1265"/>
      <c r="H775" s="1272" t="str">
        <f>IF(FrontPage!$E$3=1,F775&amp;G775,D775&amp;E775)</f>
        <v>Homelessness - Discretionary Homelessness Convention</v>
      </c>
      <c r="I775" s="1268"/>
      <c r="J775" s="144"/>
      <c r="K775" s="1268"/>
      <c r="L775" s="144"/>
      <c r="M775" s="1268"/>
      <c r="N775" s="144"/>
      <c r="O775" s="1268"/>
      <c r="P775" s="144"/>
      <c r="Q775" s="1268"/>
      <c r="R775" s="144"/>
      <c r="S775" s="1268"/>
      <c r="T775" s="144"/>
      <c r="U775" s="1268"/>
      <c r="V775" s="144"/>
      <c r="W775" s="1268"/>
      <c r="X775" s="144"/>
      <c r="Y775" s="1268"/>
      <c r="Z775" s="144"/>
      <c r="AA775" s="1268"/>
      <c r="AB775" s="144"/>
      <c r="AC775" s="1268"/>
      <c r="AD775" s="144"/>
      <c r="AE775" s="1268"/>
      <c r="AF775" s="144"/>
      <c r="AG775" s="1268"/>
      <c r="AH775" s="144"/>
      <c r="AI775" s="1268"/>
      <c r="AJ775" s="144"/>
      <c r="AK775" s="1268"/>
      <c r="AL775" s="144"/>
      <c r="AM775" s="1268"/>
      <c r="AN775" s="144"/>
      <c r="AO775" s="1268"/>
      <c r="AP775" s="144"/>
      <c r="AQ775" s="1268"/>
      <c r="AR775" s="144"/>
      <c r="AS775" s="1268"/>
      <c r="AT775" s="144"/>
      <c r="AU775" s="1268"/>
      <c r="AV775" s="144"/>
      <c r="AW775" s="1268"/>
      <c r="AX775" s="144"/>
      <c r="AY775" s="1268"/>
      <c r="AZ775" s="144"/>
      <c r="BA775" s="1268"/>
      <c r="BB775" s="144"/>
      <c r="BC775" s="1268"/>
      <c r="BD775" s="144"/>
      <c r="BE775" s="1268"/>
      <c r="BF775" s="144"/>
      <c r="BG775" s="1268"/>
      <c r="BH775" s="144"/>
      <c r="BI775" s="1268"/>
      <c r="BJ775" s="144"/>
      <c r="BK775" s="1268"/>
      <c r="BL775" s="144"/>
      <c r="BM775" s="1268"/>
      <c r="BN775" s="144"/>
      <c r="BO775" s="1268"/>
      <c r="BP775" s="144"/>
      <c r="BQ775" s="1268"/>
      <c r="BR775" s="144"/>
      <c r="BS775" s="1268"/>
      <c r="BT775" s="144"/>
      <c r="BU775" s="1268"/>
      <c r="BV775" s="144"/>
      <c r="BW775" s="1268"/>
      <c r="BX775" s="144"/>
      <c r="BY775" s="1268"/>
      <c r="BZ775" s="144"/>
      <c r="CA775" s="1268"/>
      <c r="CB775" s="144"/>
      <c r="CC775" s="1268"/>
      <c r="CD775" s="144"/>
      <c r="CE775" s="1268"/>
      <c r="CF775" s="144"/>
      <c r="CG775" s="1268"/>
      <c r="CH775" s="144"/>
      <c r="CI775" s="1268"/>
      <c r="CJ775" s="144"/>
      <c r="CK775" s="1268"/>
      <c r="CL775" s="144"/>
      <c r="CM775" s="1268"/>
      <c r="CN775" s="144"/>
      <c r="CO775" s="1268"/>
      <c r="CP775" s="144"/>
      <c r="CQ775" s="1268"/>
      <c r="CR775" s="144"/>
      <c r="CS775" s="1268"/>
      <c r="CT775" s="144"/>
      <c r="CU775" s="1268"/>
      <c r="CV775" s="144"/>
      <c r="CW775" s="1268"/>
      <c r="CX775" s="144"/>
      <c r="CY775" s="1268"/>
      <c r="CZ775" s="144"/>
      <c r="DA775" s="1268"/>
      <c r="DB775" s="144"/>
      <c r="DC775" s="1268"/>
      <c r="DD775" s="144"/>
      <c r="DE775" s="1268"/>
      <c r="DF775" s="144"/>
      <c r="DG775" s="1268"/>
      <c r="DH775" s="144"/>
      <c r="DI775" s="1268"/>
      <c r="DJ775" s="144"/>
      <c r="DK775" s="1268"/>
      <c r="DL775" s="144"/>
      <c r="DM775" s="1268"/>
      <c r="DN775" s="144"/>
      <c r="DO775" s="1268"/>
      <c r="DP775" s="144"/>
      <c r="DQ775" s="1268"/>
      <c r="DR775" s="144"/>
      <c r="DS775" s="1268"/>
      <c r="DT775" s="144"/>
      <c r="DU775" s="1268"/>
      <c r="DV775" s="144"/>
      <c r="DW775" s="1268"/>
      <c r="DX775" s="144"/>
      <c r="DY775" s="1268"/>
      <c r="DZ775" s="144"/>
      <c r="EA775" s="1268"/>
      <c r="EB775" s="144"/>
      <c r="EC775" s="1268"/>
      <c r="ED775" s="144"/>
      <c r="EE775" s="1268"/>
      <c r="EF775" s="144"/>
      <c r="EG775" s="1268"/>
      <c r="EH775" s="144"/>
      <c r="EI775" s="1268"/>
      <c r="EJ775" s="144"/>
      <c r="EK775" s="1268"/>
      <c r="EL775" s="144"/>
      <c r="EM775" s="1268"/>
      <c r="EN775" s="144"/>
      <c r="EO775" s="1268"/>
      <c r="EP775" s="144"/>
      <c r="EQ775" s="1268"/>
      <c r="ER775" s="144"/>
      <c r="ES775" s="1268"/>
      <c r="ET775" s="144"/>
      <c r="EU775" s="1268"/>
      <c r="EV775" s="144"/>
      <c r="EW775" s="1268"/>
      <c r="EX775" s="144"/>
      <c r="EY775" s="1268"/>
      <c r="EZ775" s="144"/>
      <c r="FA775" s="1268"/>
      <c r="FB775" s="144"/>
      <c r="FC775" s="1268"/>
      <c r="FD775" s="144"/>
      <c r="FE775" s="1268"/>
      <c r="FF775" s="144"/>
      <c r="FG775" s="1268"/>
      <c r="FH775" s="144"/>
      <c r="FI775" s="1268"/>
      <c r="FJ775" s="144"/>
      <c r="FK775" s="1268"/>
      <c r="FL775" s="144"/>
      <c r="FM775" s="1268"/>
      <c r="FN775" s="144"/>
      <c r="FO775" s="1268"/>
      <c r="FP775" s="144"/>
      <c r="FQ775" s="1268"/>
      <c r="FR775" s="144"/>
      <c r="FS775" s="1268"/>
      <c r="FT775" s="144"/>
      <c r="FU775" s="1268"/>
      <c r="FV775" s="144"/>
      <c r="FW775" s="1268"/>
      <c r="FX775" s="144"/>
      <c r="FY775" s="1268"/>
      <c r="FZ775" s="144"/>
      <c r="GA775" s="1268"/>
      <c r="GB775" s="144"/>
      <c r="GC775" s="1268"/>
      <c r="GD775" s="144"/>
      <c r="GE775" s="1268"/>
      <c r="GF775" s="144"/>
      <c r="GG775" s="1268"/>
      <c r="GH775" s="144"/>
      <c r="GI775" s="1268"/>
      <c r="GJ775" s="144"/>
      <c r="GK775" s="1268"/>
      <c r="GL775" s="144"/>
      <c r="GM775" s="1268"/>
      <c r="GN775" s="144"/>
      <c r="GO775" s="1268"/>
      <c r="GP775" s="144"/>
      <c r="GQ775" s="1268"/>
      <c r="GR775" s="144"/>
      <c r="GS775" s="1268"/>
      <c r="GT775" s="144"/>
      <c r="GU775" s="1268"/>
      <c r="GV775" s="144"/>
      <c r="GW775" s="1268"/>
      <c r="GX775" s="144"/>
      <c r="GY775" s="1268"/>
      <c r="GZ775" s="144"/>
      <c r="HA775" s="1268"/>
      <c r="HB775" s="144"/>
      <c r="HC775" s="1268"/>
      <c r="HD775" s="144"/>
      <c r="HE775" s="1268"/>
      <c r="HF775" s="144"/>
      <c r="HG775" s="1268"/>
      <c r="HH775" s="144"/>
      <c r="HI775" s="1268"/>
      <c r="HJ775" s="144"/>
      <c r="HK775" s="1268"/>
      <c r="HL775" s="144"/>
      <c r="HM775" s="1268"/>
      <c r="HN775" s="144"/>
      <c r="HO775" s="1268"/>
      <c r="HP775" s="144"/>
      <c r="HQ775" s="1268"/>
      <c r="HR775" s="144"/>
      <c r="HS775" s="1268"/>
      <c r="HT775" s="144"/>
      <c r="HU775" s="1268"/>
      <c r="HV775" s="144"/>
      <c r="HW775" s="1268"/>
      <c r="HX775" s="144"/>
      <c r="HY775" s="1268"/>
      <c r="HZ775" s="144"/>
      <c r="IA775" s="1268"/>
      <c r="IB775" s="144"/>
      <c r="IC775" s="1268"/>
      <c r="ID775" s="144"/>
      <c r="IE775" s="1268"/>
      <c r="IF775" s="144"/>
      <c r="IG775" s="1268"/>
      <c r="IH775" s="144"/>
      <c r="II775" s="1268"/>
      <c r="IJ775" s="144"/>
      <c r="IK775" s="1268"/>
      <c r="IL775" s="144"/>
      <c r="IM775" s="1268"/>
      <c r="IN775" s="144"/>
      <c r="IO775" s="1268"/>
      <c r="IP775" s="144"/>
      <c r="IQ775" s="1268"/>
      <c r="IR775" s="144"/>
      <c r="IS775" s="1268"/>
      <c r="IT775" s="144"/>
      <c r="IU775" s="1268"/>
      <c r="IV775" s="144"/>
      <c r="IW775" s="1268"/>
      <c r="IX775" s="144"/>
      <c r="IY775" s="1268"/>
      <c r="IZ775" s="144"/>
      <c r="JA775" s="1268"/>
      <c r="JB775" s="144"/>
      <c r="JC775" s="1268"/>
      <c r="JD775" s="144"/>
      <c r="JE775" s="1268"/>
      <c r="JF775" s="144"/>
      <c r="JG775" s="1268"/>
      <c r="JH775" s="144"/>
      <c r="JI775" s="1268"/>
      <c r="JJ775" s="144"/>
      <c r="JK775" s="1268"/>
      <c r="JL775" s="144"/>
      <c r="JM775" s="1268"/>
      <c r="JN775" s="144"/>
      <c r="JO775" s="1268"/>
      <c r="JP775" s="144"/>
      <c r="JQ775" s="1268"/>
      <c r="JR775" s="144"/>
      <c r="JS775" s="1268"/>
      <c r="JT775" s="144"/>
      <c r="JU775" s="1268"/>
      <c r="JV775" s="144"/>
      <c r="JW775" s="1268"/>
      <c r="JX775" s="144"/>
      <c r="JY775" s="1268"/>
      <c r="JZ775" s="144"/>
      <c r="KA775" s="1268"/>
      <c r="KB775" s="144"/>
      <c r="KC775" s="1268"/>
      <c r="KD775" s="144"/>
      <c r="KE775" s="1268"/>
      <c r="KF775" s="144"/>
      <c r="KG775" s="1268"/>
      <c r="KH775" s="144"/>
      <c r="KI775" s="1268"/>
      <c r="KJ775" s="144"/>
      <c r="KK775" s="1268"/>
      <c r="KL775" s="144"/>
      <c r="KM775" s="1268"/>
      <c r="KN775" s="144"/>
      <c r="KO775" s="1268"/>
      <c r="KP775" s="144"/>
      <c r="KQ775" s="1268"/>
      <c r="KR775" s="144"/>
      <c r="KS775" s="1268"/>
      <c r="KT775" s="144"/>
      <c r="KU775" s="1268"/>
      <c r="KV775" s="144"/>
      <c r="KW775" s="1268"/>
      <c r="KX775" s="144"/>
      <c r="KY775" s="1268"/>
      <c r="KZ775" s="144"/>
      <c r="LA775" s="1268"/>
      <c r="LB775" s="144"/>
      <c r="LC775" s="1268"/>
      <c r="LD775" s="144"/>
      <c r="LE775" s="1268"/>
      <c r="LF775" s="144"/>
      <c r="LG775" s="1268"/>
      <c r="LH775" s="144"/>
      <c r="LI775" s="1268"/>
      <c r="LJ775" s="144"/>
      <c r="LK775" s="1268"/>
      <c r="LL775" s="144"/>
      <c r="LM775" s="1268"/>
      <c r="LN775" s="144"/>
      <c r="LO775" s="1268"/>
      <c r="LP775" s="144"/>
      <c r="LQ775" s="1268"/>
      <c r="LR775" s="144"/>
      <c r="LS775" s="1268"/>
      <c r="LT775" s="144"/>
      <c r="LU775" s="1268"/>
      <c r="LV775" s="144"/>
      <c r="LW775" s="1268"/>
      <c r="LX775" s="144"/>
      <c r="LY775" s="1268"/>
      <c r="LZ775" s="144"/>
      <c r="MA775" s="1268"/>
      <c r="MB775" s="144"/>
      <c r="MC775" s="1268"/>
      <c r="MD775" s="144"/>
      <c r="ME775" s="1268"/>
      <c r="MF775" s="144"/>
      <c r="MG775" s="1268"/>
      <c r="MH775" s="144"/>
      <c r="MI775" s="1268"/>
      <c r="MJ775" s="144"/>
      <c r="MK775" s="1268"/>
      <c r="ML775" s="144"/>
      <c r="MM775" s="1268"/>
      <c r="MN775" s="144"/>
      <c r="MO775" s="1268"/>
      <c r="MP775" s="144"/>
      <c r="MQ775" s="1268"/>
      <c r="MR775" s="144"/>
      <c r="MS775" s="1268"/>
      <c r="MT775" s="144"/>
      <c r="MU775" s="1268"/>
      <c r="MV775" s="144"/>
      <c r="MW775" s="1268"/>
      <c r="MX775" s="144"/>
      <c r="MY775" s="1268"/>
      <c r="MZ775" s="144"/>
      <c r="NA775" s="1268"/>
      <c r="NB775" s="144"/>
      <c r="NC775" s="1268"/>
      <c r="ND775" s="144"/>
      <c r="NE775" s="1268"/>
      <c r="NF775" s="144"/>
      <c r="NG775" s="1268"/>
      <c r="NH775" s="144"/>
      <c r="NI775" s="1268"/>
      <c r="NJ775" s="144"/>
      <c r="NK775" s="1268"/>
      <c r="NL775" s="144"/>
      <c r="NM775" s="1268"/>
      <c r="NN775" s="144"/>
      <c r="NO775" s="1268"/>
      <c r="NP775" s="144"/>
      <c r="NQ775" s="1268"/>
      <c r="NR775" s="144"/>
      <c r="NS775" s="1268"/>
      <c r="NT775" s="144"/>
      <c r="NU775" s="1268"/>
      <c r="NV775" s="144"/>
      <c r="NW775" s="1268"/>
      <c r="NX775" s="144"/>
      <c r="NY775" s="1268"/>
      <c r="NZ775" s="144"/>
      <c r="OA775" s="1268"/>
      <c r="OB775" s="144"/>
      <c r="OC775" s="1268"/>
      <c r="OD775" s="144"/>
      <c r="OE775" s="1268"/>
      <c r="OF775" s="144"/>
      <c r="OG775" s="1268"/>
      <c r="OH775" s="144"/>
      <c r="OI775" s="1268"/>
      <c r="OJ775" s="144"/>
      <c r="OK775" s="1268"/>
      <c r="OL775" s="144"/>
      <c r="OM775" s="1268"/>
      <c r="ON775" s="144"/>
      <c r="OO775" s="1268"/>
      <c r="OP775" s="144"/>
      <c r="OQ775" s="1268"/>
      <c r="OR775" s="144"/>
      <c r="OS775" s="1268"/>
      <c r="OT775" s="144"/>
      <c r="OU775" s="1268"/>
      <c r="OV775" s="144"/>
      <c r="OW775" s="1268"/>
      <c r="OX775" s="144"/>
      <c r="OY775" s="1268"/>
      <c r="OZ775" s="144"/>
      <c r="PA775" s="1268"/>
      <c r="PB775" s="144"/>
      <c r="PC775" s="1268"/>
      <c r="PD775" s="144"/>
      <c r="PE775" s="1268"/>
      <c r="PF775" s="144"/>
      <c r="PG775" s="1268"/>
      <c r="PH775" s="144"/>
      <c r="PI775" s="1268"/>
      <c r="PJ775" s="144"/>
      <c r="PK775" s="1268"/>
      <c r="PL775" s="144"/>
      <c r="PM775" s="1268"/>
      <c r="PN775" s="144"/>
      <c r="PO775" s="1268"/>
      <c r="PP775" s="144"/>
      <c r="PQ775" s="1268"/>
      <c r="PR775" s="144"/>
      <c r="PS775" s="1268"/>
      <c r="PT775" s="144"/>
      <c r="PU775" s="1268"/>
      <c r="PV775" s="144"/>
      <c r="PW775" s="1268"/>
      <c r="PX775" s="144"/>
      <c r="PY775" s="1268"/>
      <c r="PZ775" s="144"/>
      <c r="QA775" s="1268"/>
      <c r="QB775" s="144"/>
      <c r="QC775" s="1268"/>
      <c r="QD775" s="144"/>
      <c r="QE775" s="1268"/>
      <c r="QF775" s="144"/>
      <c r="QG775" s="1268"/>
      <c r="QH775" s="144"/>
      <c r="QI775" s="1268"/>
      <c r="QJ775" s="144"/>
      <c r="QK775" s="1268"/>
      <c r="QL775" s="144"/>
      <c r="QM775" s="1268"/>
      <c r="QN775" s="144"/>
      <c r="QO775" s="1268"/>
      <c r="QP775" s="144"/>
      <c r="QQ775" s="1268"/>
      <c r="QR775" s="144"/>
      <c r="QS775" s="1268"/>
      <c r="QT775" s="144"/>
      <c r="QU775" s="1268"/>
      <c r="QV775" s="144"/>
      <c r="QW775" s="1268"/>
      <c r="QX775" s="144"/>
      <c r="QY775" s="1268"/>
      <c r="QZ775" s="144"/>
      <c r="RA775" s="1268"/>
      <c r="RB775" s="144"/>
      <c r="RC775" s="1268"/>
      <c r="RD775" s="144"/>
      <c r="RE775" s="1268"/>
      <c r="RF775" s="144"/>
      <c r="RG775" s="1268"/>
      <c r="RH775" s="144"/>
      <c r="RI775" s="1268"/>
      <c r="RJ775" s="144"/>
      <c r="RK775" s="1268"/>
      <c r="RL775" s="144"/>
      <c r="RM775" s="1268"/>
      <c r="RN775" s="144"/>
      <c r="RO775" s="1268"/>
      <c r="RP775" s="144"/>
      <c r="RQ775" s="1268"/>
      <c r="RR775" s="144"/>
      <c r="RS775" s="1268"/>
      <c r="RT775" s="144"/>
      <c r="RU775" s="1268"/>
      <c r="RV775" s="144"/>
      <c r="RW775" s="1268"/>
      <c r="RX775" s="144"/>
      <c r="RY775" s="1268"/>
      <c r="RZ775" s="144"/>
      <c r="SA775" s="1268"/>
      <c r="SB775" s="144"/>
      <c r="SC775" s="1268"/>
      <c r="SD775" s="144"/>
      <c r="SE775" s="1268"/>
      <c r="SF775" s="144"/>
      <c r="SG775" s="1268"/>
      <c r="SH775" s="144"/>
      <c r="SI775" s="1268"/>
      <c r="SJ775" s="144"/>
      <c r="SK775" s="1268"/>
      <c r="SL775" s="144"/>
      <c r="SM775" s="1268"/>
      <c r="SN775" s="144"/>
      <c r="SO775" s="1268"/>
      <c r="SP775" s="144"/>
      <c r="SQ775" s="1268"/>
      <c r="SR775" s="144"/>
      <c r="SS775" s="1268"/>
      <c r="ST775" s="144"/>
      <c r="SU775" s="1268"/>
      <c r="SV775" s="144"/>
      <c r="SW775" s="1268"/>
      <c r="SX775" s="144"/>
      <c r="SY775" s="1268"/>
      <c r="SZ775" s="144"/>
      <c r="TA775" s="1268"/>
      <c r="TB775" s="144"/>
      <c r="TC775" s="1268"/>
      <c r="TD775" s="144"/>
      <c r="TE775" s="1268"/>
      <c r="TF775" s="144"/>
      <c r="TG775" s="1268"/>
      <c r="TH775" s="144"/>
      <c r="TI775" s="1268"/>
      <c r="TJ775" s="144"/>
      <c r="TK775" s="1268"/>
      <c r="TL775" s="144"/>
      <c r="TM775" s="1268"/>
      <c r="TN775" s="144"/>
      <c r="TO775" s="1268"/>
      <c r="TP775" s="144"/>
      <c r="TQ775" s="1268"/>
      <c r="TR775" s="144"/>
      <c r="TS775" s="1268"/>
      <c r="TT775" s="144"/>
      <c r="TU775" s="1268"/>
      <c r="TV775" s="144"/>
      <c r="TW775" s="1268"/>
      <c r="TX775" s="144"/>
      <c r="TY775" s="1268"/>
      <c r="TZ775" s="144"/>
      <c r="UA775" s="1268"/>
      <c r="UB775" s="144"/>
      <c r="UC775" s="1268"/>
      <c r="UD775" s="144"/>
      <c r="UE775" s="1268"/>
      <c r="UF775" s="144"/>
      <c r="UG775" s="1268"/>
      <c r="UH775" s="144"/>
      <c r="UI775" s="1268"/>
      <c r="UJ775" s="144"/>
      <c r="UK775" s="1268"/>
      <c r="UL775" s="144"/>
      <c r="UM775" s="1268"/>
      <c r="UN775" s="144"/>
      <c r="UO775" s="1268"/>
      <c r="UP775" s="144"/>
      <c r="UQ775" s="1268"/>
      <c r="UR775" s="144"/>
      <c r="US775" s="1268"/>
      <c r="UT775" s="144"/>
      <c r="UU775" s="1268"/>
      <c r="UV775" s="144"/>
      <c r="UW775" s="1268"/>
      <c r="UX775" s="144"/>
      <c r="UY775" s="1268"/>
      <c r="UZ775" s="144"/>
      <c r="VA775" s="1268"/>
      <c r="VB775" s="144"/>
      <c r="VC775" s="1268"/>
      <c r="VD775" s="144"/>
      <c r="VE775" s="1268"/>
      <c r="VF775" s="144"/>
      <c r="VG775" s="1268"/>
      <c r="VH775" s="144"/>
      <c r="VI775" s="1268"/>
      <c r="VJ775" s="144"/>
      <c r="VK775" s="1268"/>
      <c r="VL775" s="144"/>
      <c r="VM775" s="1268"/>
      <c r="VN775" s="144"/>
      <c r="VO775" s="1268"/>
      <c r="VP775" s="144"/>
      <c r="VQ775" s="1268"/>
      <c r="VR775" s="144"/>
      <c r="VS775" s="1268"/>
      <c r="VT775" s="144"/>
      <c r="VU775" s="1268"/>
      <c r="VV775" s="144"/>
      <c r="VW775" s="1268"/>
      <c r="VX775" s="144"/>
      <c r="VY775" s="1268"/>
      <c r="VZ775" s="144"/>
      <c r="WA775" s="1268"/>
      <c r="WB775" s="144"/>
      <c r="WC775" s="1268"/>
      <c r="WD775" s="144"/>
      <c r="WE775" s="1268"/>
      <c r="WF775" s="144"/>
      <c r="WG775" s="1268"/>
      <c r="WH775" s="144"/>
      <c r="WI775" s="1268"/>
      <c r="WJ775" s="144"/>
      <c r="WK775" s="1268"/>
      <c r="WL775" s="144"/>
      <c r="WM775" s="1268"/>
      <c r="WN775" s="144"/>
      <c r="WO775" s="1268"/>
      <c r="WP775" s="144"/>
      <c r="WQ775" s="1268"/>
      <c r="WR775" s="144"/>
      <c r="WS775" s="1268"/>
      <c r="WT775" s="144"/>
      <c r="WU775" s="1268"/>
      <c r="WV775" s="144"/>
      <c r="WW775" s="1268"/>
      <c r="WX775" s="144"/>
      <c r="WY775" s="1268"/>
      <c r="WZ775" s="144"/>
      <c r="XA775" s="1268"/>
      <c r="XB775" s="144"/>
      <c r="XC775" s="1268"/>
      <c r="XD775" s="144"/>
      <c r="XE775" s="1268"/>
      <c r="XF775" s="144"/>
      <c r="XG775" s="1268"/>
      <c r="XH775" s="144"/>
      <c r="XI775" s="1268"/>
      <c r="XJ775" s="144"/>
      <c r="XK775" s="1268"/>
      <c r="XL775" s="144"/>
      <c r="XM775" s="1268"/>
      <c r="XN775" s="144"/>
      <c r="XO775" s="1268"/>
      <c r="XP775" s="144"/>
      <c r="XQ775" s="1268"/>
      <c r="XR775" s="144"/>
      <c r="XS775" s="1268"/>
      <c r="XT775" s="144"/>
      <c r="XU775" s="1268"/>
      <c r="XV775" s="144"/>
      <c r="XW775" s="1268"/>
      <c r="XX775" s="144"/>
      <c r="XY775" s="1268"/>
      <c r="XZ775" s="144"/>
      <c r="YA775" s="1268"/>
      <c r="YB775" s="144"/>
      <c r="YC775" s="1268"/>
      <c r="YD775" s="144"/>
      <c r="YE775" s="1268"/>
      <c r="YF775" s="144"/>
      <c r="YG775" s="1268"/>
      <c r="YH775" s="144"/>
      <c r="YI775" s="1268"/>
      <c r="YJ775" s="144"/>
      <c r="YK775" s="1268"/>
      <c r="YL775" s="144"/>
      <c r="YM775" s="1268"/>
      <c r="YN775" s="144"/>
      <c r="YO775" s="1268"/>
      <c r="YP775" s="144"/>
      <c r="YQ775" s="1268"/>
      <c r="YR775" s="144"/>
      <c r="YS775" s="1268"/>
      <c r="YT775" s="144"/>
      <c r="YU775" s="1268"/>
      <c r="YV775" s="144"/>
      <c r="YW775" s="1268"/>
      <c r="YX775" s="144"/>
      <c r="YY775" s="1268"/>
      <c r="YZ775" s="144"/>
      <c r="ZA775" s="1268"/>
      <c r="ZB775" s="144"/>
      <c r="ZC775" s="1268"/>
      <c r="ZD775" s="144"/>
      <c r="ZE775" s="1268"/>
      <c r="ZF775" s="144"/>
      <c r="ZG775" s="1268"/>
      <c r="ZH775" s="144"/>
      <c r="ZI775" s="1268"/>
      <c r="ZJ775" s="144"/>
      <c r="ZK775" s="1268"/>
      <c r="ZL775" s="144"/>
      <c r="ZM775" s="1268"/>
      <c r="ZN775" s="144"/>
      <c r="ZO775" s="1268"/>
      <c r="ZP775" s="144"/>
      <c r="ZQ775" s="1268"/>
      <c r="ZR775" s="144"/>
      <c r="ZS775" s="1268"/>
      <c r="ZT775" s="144"/>
      <c r="ZU775" s="1268"/>
      <c r="ZV775" s="144"/>
      <c r="ZW775" s="1268"/>
      <c r="ZX775" s="144"/>
      <c r="ZY775" s="1268"/>
      <c r="ZZ775" s="144"/>
      <c r="AAA775" s="1268"/>
      <c r="AAB775" s="144"/>
      <c r="AAC775" s="1268"/>
      <c r="AAD775" s="144"/>
      <c r="AAE775" s="1268"/>
      <c r="AAF775" s="144"/>
      <c r="AAG775" s="1268"/>
      <c r="AAH775" s="144"/>
      <c r="AAI775" s="1268"/>
      <c r="AAJ775" s="144"/>
      <c r="AAK775" s="1268"/>
      <c r="AAL775" s="144"/>
      <c r="AAM775" s="1268"/>
      <c r="AAN775" s="144"/>
      <c r="AAO775" s="1268"/>
      <c r="AAP775" s="144"/>
      <c r="AAQ775" s="1268"/>
      <c r="AAR775" s="144"/>
      <c r="AAS775" s="1268"/>
      <c r="AAT775" s="144"/>
      <c r="AAU775" s="1268"/>
      <c r="AAV775" s="144"/>
      <c r="AAW775" s="1268"/>
      <c r="AAX775" s="144"/>
      <c r="AAY775" s="1268"/>
      <c r="AAZ775" s="144"/>
      <c r="ABA775" s="1268"/>
      <c r="ABB775" s="144"/>
      <c r="ABC775" s="1268"/>
      <c r="ABD775" s="144"/>
      <c r="ABE775" s="1268"/>
      <c r="ABF775" s="144"/>
      <c r="ABG775" s="1268"/>
      <c r="ABH775" s="144"/>
      <c r="ABI775" s="1268"/>
      <c r="ABJ775" s="144"/>
      <c r="ABK775" s="1268"/>
      <c r="ABL775" s="144"/>
      <c r="ABM775" s="1268"/>
      <c r="ABN775" s="144"/>
      <c r="ABO775" s="1268"/>
      <c r="ABP775" s="144"/>
      <c r="ABQ775" s="1268"/>
      <c r="ABR775" s="144"/>
      <c r="ABS775" s="1268"/>
      <c r="ABT775" s="144"/>
      <c r="ABU775" s="1268"/>
      <c r="ABV775" s="144"/>
      <c r="ABW775" s="1268"/>
      <c r="ABX775" s="144"/>
      <c r="ABY775" s="1268"/>
      <c r="ABZ775" s="144"/>
      <c r="ACA775" s="1268"/>
      <c r="ACB775" s="144"/>
      <c r="ACC775" s="1268"/>
      <c r="ACD775" s="144"/>
      <c r="ACE775" s="1268"/>
      <c r="ACF775" s="144"/>
      <c r="ACG775" s="1268"/>
      <c r="ACH775" s="144"/>
      <c r="ACI775" s="1268"/>
      <c r="ACJ775" s="144"/>
      <c r="ACK775" s="1268"/>
      <c r="ACL775" s="144"/>
      <c r="ACM775" s="1268"/>
      <c r="ACN775" s="144"/>
      <c r="ACO775" s="1268"/>
      <c r="ACP775" s="144"/>
      <c r="ACQ775" s="1268"/>
      <c r="ACR775" s="144"/>
      <c r="ACS775" s="1268"/>
      <c r="ACT775" s="144"/>
      <c r="ACU775" s="1268"/>
      <c r="ACV775" s="144"/>
      <c r="ACW775" s="1268"/>
      <c r="ACX775" s="144"/>
      <c r="ACY775" s="1268"/>
      <c r="ACZ775" s="144"/>
      <c r="ADA775" s="1268"/>
      <c r="ADB775" s="144"/>
      <c r="ADC775" s="1268"/>
      <c r="ADD775" s="144"/>
      <c r="ADE775" s="1268"/>
      <c r="ADF775" s="144"/>
      <c r="ADG775" s="1268"/>
      <c r="ADH775" s="144"/>
      <c r="ADI775" s="1268"/>
      <c r="ADJ775" s="144"/>
      <c r="ADK775" s="1268"/>
      <c r="ADL775" s="144"/>
      <c r="ADM775" s="1268"/>
      <c r="ADN775" s="144"/>
      <c r="ADO775" s="1268"/>
      <c r="ADP775" s="144"/>
      <c r="ADQ775" s="1268"/>
      <c r="ADR775" s="144"/>
      <c r="ADS775" s="1268"/>
      <c r="ADT775" s="144"/>
      <c r="ADU775" s="1268"/>
      <c r="ADV775" s="144"/>
      <c r="ADW775" s="1268"/>
      <c r="ADX775" s="144"/>
      <c r="ADY775" s="1268"/>
      <c r="ADZ775" s="144"/>
      <c r="AEA775" s="1268"/>
      <c r="AEB775" s="144"/>
      <c r="AEC775" s="1268"/>
      <c r="AED775" s="144"/>
      <c r="AEE775" s="1268"/>
      <c r="AEF775" s="144"/>
      <c r="AEG775" s="1268"/>
      <c r="AEH775" s="144"/>
      <c r="AEI775" s="1268"/>
      <c r="AEJ775" s="144"/>
      <c r="AEK775" s="1268"/>
      <c r="AEL775" s="144"/>
      <c r="AEM775" s="1268"/>
      <c r="AEN775" s="144"/>
      <c r="AEO775" s="1268"/>
      <c r="AEP775" s="144"/>
      <c r="AEQ775" s="1268"/>
      <c r="AER775" s="144"/>
      <c r="AES775" s="1268"/>
      <c r="AET775" s="144"/>
      <c r="AEU775" s="1268"/>
      <c r="AEV775" s="144"/>
      <c r="AEW775" s="1268"/>
      <c r="AEX775" s="144"/>
      <c r="AEY775" s="1268"/>
      <c r="AEZ775" s="144"/>
      <c r="AFA775" s="1268"/>
      <c r="AFB775" s="144"/>
      <c r="AFC775" s="1268"/>
      <c r="AFD775" s="144"/>
      <c r="AFE775" s="1268"/>
      <c r="AFF775" s="144"/>
      <c r="AFG775" s="1268"/>
      <c r="AFH775" s="144"/>
      <c r="AFI775" s="1268"/>
      <c r="AFJ775" s="144"/>
      <c r="AFK775" s="1268"/>
      <c r="AFL775" s="144"/>
      <c r="AFM775" s="1268"/>
      <c r="AFN775" s="144"/>
      <c r="AFO775" s="1268"/>
      <c r="AFP775" s="144"/>
      <c r="AFQ775" s="1268"/>
      <c r="AFR775" s="144"/>
      <c r="AFS775" s="1268"/>
      <c r="AFT775" s="144"/>
      <c r="AFU775" s="1268"/>
      <c r="AFV775" s="144"/>
      <c r="AFW775" s="1268"/>
      <c r="AFX775" s="144"/>
      <c r="AFY775" s="1268"/>
      <c r="AFZ775" s="144"/>
      <c r="AGA775" s="1268"/>
      <c r="AGB775" s="144"/>
      <c r="AGC775" s="1268"/>
      <c r="AGD775" s="144"/>
      <c r="AGE775" s="1268"/>
      <c r="AGF775" s="144"/>
      <c r="AGG775" s="1268"/>
      <c r="AGH775" s="144"/>
      <c r="AGI775" s="1268"/>
      <c r="AGJ775" s="144"/>
      <c r="AGK775" s="1268"/>
      <c r="AGL775" s="144"/>
      <c r="AGM775" s="1268"/>
      <c r="AGN775" s="144"/>
      <c r="AGO775" s="1268"/>
      <c r="AGP775" s="144"/>
      <c r="AGQ775" s="1268"/>
      <c r="AGR775" s="144"/>
      <c r="AGS775" s="1268"/>
      <c r="AGT775" s="144"/>
      <c r="AGU775" s="1268"/>
      <c r="AGV775" s="144"/>
      <c r="AGW775" s="1268"/>
      <c r="AGX775" s="144"/>
      <c r="AGY775" s="1268"/>
      <c r="AGZ775" s="144"/>
      <c r="AHA775" s="1268"/>
      <c r="AHB775" s="144"/>
      <c r="AHC775" s="1268"/>
      <c r="AHD775" s="144"/>
      <c r="AHE775" s="1268"/>
      <c r="AHF775" s="144"/>
      <c r="AHG775" s="1268"/>
      <c r="AHH775" s="144"/>
      <c r="AHI775" s="1268"/>
      <c r="AHJ775" s="144"/>
      <c r="AHK775" s="1268"/>
      <c r="AHL775" s="144"/>
      <c r="AHM775" s="1268"/>
      <c r="AHN775" s="144"/>
      <c r="AHO775" s="1268"/>
      <c r="AHP775" s="144"/>
      <c r="AHQ775" s="1268"/>
      <c r="AHR775" s="144"/>
      <c r="AHS775" s="1268"/>
      <c r="AHT775" s="144"/>
      <c r="AHU775" s="1268"/>
      <c r="AHV775" s="144"/>
      <c r="AHW775" s="1268"/>
      <c r="AHX775" s="144"/>
      <c r="AHY775" s="1268"/>
      <c r="AHZ775" s="144"/>
      <c r="AIA775" s="1268"/>
      <c r="AIB775" s="144"/>
      <c r="AIC775" s="1268"/>
      <c r="AID775" s="144"/>
      <c r="AIE775" s="1268"/>
      <c r="AIF775" s="144"/>
      <c r="AIG775" s="1268"/>
      <c r="AIH775" s="144"/>
      <c r="AII775" s="1268"/>
      <c r="AIJ775" s="144"/>
      <c r="AIK775" s="1268"/>
      <c r="AIL775" s="144"/>
      <c r="AIM775" s="1268"/>
      <c r="AIN775" s="144"/>
      <c r="AIO775" s="1268"/>
      <c r="AIP775" s="144"/>
      <c r="AIQ775" s="1268"/>
      <c r="AIR775" s="144"/>
      <c r="AIS775" s="1268"/>
      <c r="AIT775" s="144"/>
      <c r="AIU775" s="1268"/>
      <c r="AIV775" s="144"/>
      <c r="AIW775" s="1268"/>
      <c r="AIX775" s="144"/>
      <c r="AIY775" s="1268"/>
      <c r="AIZ775" s="144"/>
      <c r="AJA775" s="1268"/>
      <c r="AJB775" s="144"/>
      <c r="AJC775" s="1268"/>
      <c r="AJD775" s="144"/>
      <c r="AJE775" s="1268"/>
      <c r="AJF775" s="144"/>
      <c r="AJG775" s="1268"/>
      <c r="AJH775" s="144"/>
      <c r="AJI775" s="1268"/>
      <c r="AJJ775" s="144"/>
      <c r="AJK775" s="1268"/>
      <c r="AJL775" s="144"/>
      <c r="AJM775" s="1268"/>
      <c r="AJN775" s="144"/>
      <c r="AJO775" s="1268"/>
      <c r="AJP775" s="144"/>
      <c r="AJQ775" s="1268"/>
      <c r="AJR775" s="144"/>
      <c r="AJS775" s="1268"/>
      <c r="AJT775" s="144"/>
      <c r="AJU775" s="1268"/>
      <c r="AJV775" s="144"/>
      <c r="AJW775" s="1268"/>
      <c r="AJX775" s="144"/>
      <c r="AJY775" s="1268"/>
      <c r="AJZ775" s="144"/>
      <c r="AKA775" s="1268"/>
      <c r="AKB775" s="144"/>
      <c r="AKC775" s="1268"/>
      <c r="AKD775" s="144"/>
      <c r="AKE775" s="1268"/>
      <c r="AKF775" s="144"/>
      <c r="AKG775" s="1268"/>
      <c r="AKH775" s="144"/>
      <c r="AKI775" s="1268"/>
      <c r="AKJ775" s="144"/>
      <c r="AKK775" s="1268"/>
      <c r="AKL775" s="144"/>
      <c r="AKM775" s="1268"/>
      <c r="AKN775" s="144"/>
      <c r="AKO775" s="1268"/>
      <c r="AKP775" s="144"/>
      <c r="AKQ775" s="1268"/>
      <c r="AKR775" s="144"/>
      <c r="AKS775" s="1268"/>
      <c r="AKT775" s="144"/>
      <c r="AKU775" s="1268"/>
      <c r="AKV775" s="144"/>
      <c r="AKW775" s="1268"/>
      <c r="AKX775" s="144"/>
      <c r="AKY775" s="1268"/>
      <c r="AKZ775" s="144"/>
      <c r="ALA775" s="1268"/>
      <c r="ALB775" s="144"/>
      <c r="ALC775" s="1268"/>
      <c r="ALD775" s="144"/>
      <c r="ALE775" s="1268"/>
      <c r="ALF775" s="144"/>
      <c r="ALG775" s="1268"/>
      <c r="ALH775" s="144"/>
      <c r="ALI775" s="1268"/>
      <c r="ALJ775" s="144"/>
      <c r="ALK775" s="1268"/>
      <c r="ALL775" s="144"/>
      <c r="ALM775" s="1268"/>
      <c r="ALN775" s="144"/>
      <c r="ALO775" s="1268"/>
      <c r="ALP775" s="144"/>
      <c r="ALQ775" s="1268"/>
      <c r="ALR775" s="144"/>
      <c r="ALS775" s="1268"/>
      <c r="ALT775" s="144"/>
      <c r="ALU775" s="1268"/>
      <c r="ALV775" s="144"/>
      <c r="ALW775" s="1268"/>
      <c r="ALX775" s="144"/>
      <c r="ALY775" s="1268"/>
      <c r="ALZ775" s="144"/>
      <c r="AMA775" s="1268"/>
      <c r="AMB775" s="144"/>
      <c r="AMC775" s="1268"/>
      <c r="AMD775" s="144"/>
      <c r="AME775" s="1268"/>
      <c r="AMF775" s="144"/>
      <c r="AMG775" s="1268"/>
      <c r="AMH775" s="144"/>
      <c r="AMI775" s="1268"/>
      <c r="AMJ775" s="144"/>
      <c r="AMK775" s="1268"/>
      <c r="AML775" s="144"/>
      <c r="AMM775" s="1268"/>
      <c r="AMN775" s="144"/>
      <c r="AMO775" s="1268"/>
      <c r="AMP775" s="144"/>
      <c r="AMQ775" s="1268"/>
      <c r="AMR775" s="144"/>
      <c r="AMS775" s="1268"/>
      <c r="AMT775" s="144"/>
      <c r="AMU775" s="1268"/>
      <c r="AMV775" s="144"/>
      <c r="AMW775" s="1268"/>
      <c r="AMX775" s="144"/>
      <c r="AMY775" s="1268"/>
      <c r="AMZ775" s="144"/>
      <c r="ANA775" s="1268"/>
      <c r="ANB775" s="144"/>
      <c r="ANC775" s="1268"/>
      <c r="AND775" s="144"/>
      <c r="ANE775" s="1268"/>
      <c r="ANF775" s="144"/>
      <c r="ANG775" s="1268"/>
      <c r="ANH775" s="144"/>
      <c r="ANI775" s="1268"/>
      <c r="ANJ775" s="144"/>
      <c r="ANK775" s="1268"/>
      <c r="ANL775" s="144"/>
      <c r="ANM775" s="1268"/>
      <c r="ANN775" s="144"/>
      <c r="ANO775" s="1268"/>
      <c r="ANP775" s="144"/>
      <c r="ANQ775" s="1268"/>
      <c r="ANR775" s="144"/>
      <c r="ANS775" s="1268"/>
      <c r="ANT775" s="144"/>
      <c r="ANU775" s="1268"/>
      <c r="ANV775" s="144"/>
      <c r="ANW775" s="1268"/>
      <c r="ANX775" s="144"/>
      <c r="ANY775" s="1268"/>
      <c r="ANZ775" s="144"/>
      <c r="AOA775" s="1268"/>
      <c r="AOB775" s="144"/>
      <c r="AOC775" s="1268"/>
      <c r="AOD775" s="144"/>
      <c r="AOE775" s="1268"/>
      <c r="AOF775" s="144"/>
      <c r="AOG775" s="1268"/>
      <c r="AOH775" s="144"/>
      <c r="AOI775" s="1268"/>
      <c r="AOJ775" s="144"/>
      <c r="AOK775" s="1268"/>
      <c r="AOL775" s="144"/>
      <c r="AOM775" s="1268"/>
      <c r="AON775" s="144"/>
      <c r="AOO775" s="1268"/>
      <c r="AOP775" s="144"/>
      <c r="AOQ775" s="1268"/>
      <c r="AOR775" s="144"/>
      <c r="AOS775" s="1268"/>
      <c r="AOT775" s="144"/>
      <c r="AOU775" s="1268"/>
      <c r="AOV775" s="144"/>
      <c r="AOW775" s="1268"/>
      <c r="AOX775" s="144"/>
      <c r="AOY775" s="1268"/>
      <c r="AOZ775" s="144"/>
      <c r="APA775" s="1268"/>
      <c r="APB775" s="144"/>
      <c r="APC775" s="1268"/>
      <c r="APD775" s="144"/>
      <c r="APE775" s="1268"/>
      <c r="APF775" s="144"/>
      <c r="APG775" s="1268"/>
      <c r="APH775" s="144"/>
      <c r="API775" s="1268"/>
      <c r="APJ775" s="144"/>
      <c r="APK775" s="1268"/>
      <c r="APL775" s="144"/>
      <c r="APM775" s="1268"/>
      <c r="APN775" s="144"/>
      <c r="APO775" s="1268"/>
      <c r="APP775" s="144"/>
      <c r="APQ775" s="1268"/>
      <c r="APR775" s="144"/>
      <c r="APS775" s="1268"/>
      <c r="APT775" s="144"/>
      <c r="APU775" s="1268"/>
      <c r="APV775" s="144"/>
      <c r="APW775" s="1268"/>
      <c r="APX775" s="144"/>
      <c r="APY775" s="1268"/>
      <c r="APZ775" s="144"/>
      <c r="AQA775" s="1268"/>
      <c r="AQB775" s="144"/>
      <c r="AQC775" s="1268"/>
      <c r="AQD775" s="144"/>
      <c r="AQE775" s="1268"/>
      <c r="AQF775" s="144"/>
      <c r="AQG775" s="1268"/>
      <c r="AQH775" s="144"/>
      <c r="AQI775" s="1268"/>
      <c r="AQJ775" s="144"/>
      <c r="AQK775" s="1268"/>
      <c r="AQL775" s="144"/>
      <c r="AQM775" s="1268"/>
      <c r="AQN775" s="144"/>
      <c r="AQO775" s="1268"/>
      <c r="AQP775" s="144"/>
      <c r="AQQ775" s="1268"/>
      <c r="AQR775" s="144"/>
      <c r="AQS775" s="1268"/>
      <c r="AQT775" s="144"/>
      <c r="AQU775" s="1268"/>
      <c r="AQV775" s="144"/>
      <c r="AQW775" s="1268"/>
      <c r="AQX775" s="144"/>
      <c r="AQY775" s="1268"/>
      <c r="AQZ775" s="144"/>
      <c r="ARA775" s="1268"/>
      <c r="ARB775" s="144"/>
      <c r="ARC775" s="1268"/>
      <c r="ARD775" s="144"/>
      <c r="ARE775" s="1268"/>
      <c r="ARF775" s="144"/>
      <c r="ARG775" s="1268"/>
      <c r="ARH775" s="144"/>
      <c r="ARI775" s="1268"/>
      <c r="ARJ775" s="144"/>
      <c r="ARK775" s="1268"/>
      <c r="ARL775" s="144"/>
      <c r="ARM775" s="1268"/>
      <c r="ARN775" s="144"/>
      <c r="ARO775" s="1268"/>
      <c r="ARP775" s="144"/>
      <c r="ARQ775" s="1268"/>
      <c r="ARR775" s="144"/>
      <c r="ARS775" s="1268"/>
      <c r="ART775" s="144"/>
      <c r="ARU775" s="1268"/>
      <c r="ARV775" s="144"/>
      <c r="ARW775" s="1268"/>
      <c r="ARX775" s="144"/>
      <c r="ARY775" s="1268"/>
      <c r="ARZ775" s="144"/>
      <c r="ASA775" s="1268"/>
      <c r="ASB775" s="144"/>
      <c r="ASC775" s="1268"/>
      <c r="ASD775" s="144"/>
      <c r="ASE775" s="1268"/>
      <c r="ASF775" s="144"/>
      <c r="ASG775" s="1268"/>
      <c r="ASH775" s="144"/>
      <c r="ASI775" s="1268"/>
      <c r="ASJ775" s="144"/>
      <c r="ASK775" s="1268"/>
      <c r="ASL775" s="144"/>
      <c r="ASM775" s="1268"/>
      <c r="ASN775" s="144"/>
      <c r="ASO775" s="1268"/>
      <c r="ASP775" s="144"/>
      <c r="ASQ775" s="1268"/>
      <c r="ASR775" s="144"/>
      <c r="ASS775" s="1268"/>
      <c r="AST775" s="144"/>
      <c r="ASU775" s="1268"/>
      <c r="ASV775" s="144"/>
      <c r="ASW775" s="1268"/>
      <c r="ASX775" s="144"/>
      <c r="ASY775" s="1268"/>
      <c r="ASZ775" s="144"/>
      <c r="ATA775" s="1268"/>
      <c r="ATB775" s="144"/>
      <c r="ATC775" s="1268"/>
      <c r="ATD775" s="144"/>
      <c r="ATE775" s="1268"/>
      <c r="ATF775" s="144"/>
      <c r="ATG775" s="1268"/>
      <c r="ATH775" s="144"/>
      <c r="ATI775" s="1268"/>
      <c r="ATJ775" s="144"/>
      <c r="ATK775" s="1268"/>
      <c r="ATL775" s="144"/>
      <c r="ATM775" s="1268"/>
      <c r="ATN775" s="144"/>
      <c r="ATO775" s="1268"/>
      <c r="ATP775" s="144"/>
      <c r="ATQ775" s="1268"/>
      <c r="ATR775" s="144"/>
      <c r="ATS775" s="1268"/>
      <c r="ATT775" s="144"/>
      <c r="ATU775" s="1268"/>
      <c r="ATV775" s="144"/>
      <c r="ATW775" s="1268"/>
      <c r="ATX775" s="144"/>
      <c r="ATY775" s="1268"/>
      <c r="ATZ775" s="144"/>
      <c r="AUA775" s="1268"/>
      <c r="AUB775" s="144"/>
      <c r="AUC775" s="1268"/>
      <c r="AUD775" s="144"/>
      <c r="AUE775" s="1268"/>
      <c r="AUF775" s="144"/>
      <c r="AUG775" s="1268"/>
      <c r="AUH775" s="144"/>
      <c r="AUI775" s="1268"/>
      <c r="AUJ775" s="144"/>
      <c r="AUK775" s="1268"/>
      <c r="AUL775" s="144"/>
      <c r="AUM775" s="1268"/>
      <c r="AUN775" s="144"/>
      <c r="AUO775" s="1268"/>
      <c r="AUP775" s="144"/>
      <c r="AUQ775" s="1268"/>
      <c r="AUR775" s="144"/>
      <c r="AUS775" s="1268"/>
      <c r="AUT775" s="144"/>
      <c r="AUU775" s="1268"/>
      <c r="AUV775" s="144"/>
      <c r="AUW775" s="1268"/>
      <c r="AUX775" s="144"/>
      <c r="AUY775" s="1268"/>
      <c r="AUZ775" s="144"/>
      <c r="AVA775" s="1268"/>
      <c r="AVB775" s="144"/>
      <c r="AVC775" s="1268"/>
      <c r="AVD775" s="144"/>
      <c r="AVE775" s="1268"/>
      <c r="AVF775" s="144"/>
      <c r="AVG775" s="1268"/>
      <c r="AVH775" s="144"/>
      <c r="AVI775" s="1268"/>
      <c r="AVJ775" s="144"/>
      <c r="AVK775" s="1268"/>
      <c r="AVL775" s="144"/>
      <c r="AVM775" s="1268"/>
      <c r="AVN775" s="144"/>
      <c r="AVO775" s="1268"/>
      <c r="AVP775" s="144"/>
      <c r="AVQ775" s="1268"/>
      <c r="AVR775" s="144"/>
      <c r="AVS775" s="1268"/>
      <c r="AVT775" s="144"/>
      <c r="AVU775" s="1268"/>
      <c r="AVV775" s="144"/>
      <c r="AVW775" s="1268"/>
      <c r="AVX775" s="144"/>
      <c r="AVY775" s="1268"/>
      <c r="AVZ775" s="144"/>
      <c r="AWA775" s="1268"/>
      <c r="AWB775" s="144"/>
      <c r="AWC775" s="1268"/>
      <c r="AWD775" s="144"/>
      <c r="AWE775" s="1268"/>
      <c r="AWF775" s="144"/>
      <c r="AWG775" s="1268"/>
      <c r="AWH775" s="144"/>
      <c r="AWI775" s="1268"/>
      <c r="AWJ775" s="144"/>
      <c r="AWK775" s="1268"/>
      <c r="AWL775" s="144"/>
      <c r="AWM775" s="1268"/>
      <c r="AWN775" s="144"/>
      <c r="AWO775" s="1268"/>
      <c r="AWP775" s="144"/>
      <c r="AWQ775" s="1268"/>
      <c r="AWR775" s="144"/>
      <c r="AWS775" s="1268"/>
      <c r="AWT775" s="144"/>
      <c r="AWU775" s="1268"/>
      <c r="AWV775" s="144"/>
      <c r="AWW775" s="1268"/>
      <c r="AWX775" s="144"/>
      <c r="AWY775" s="1268"/>
      <c r="AWZ775" s="144"/>
      <c r="AXA775" s="1268"/>
      <c r="AXB775" s="144"/>
      <c r="AXC775" s="1268"/>
      <c r="AXD775" s="144"/>
      <c r="AXE775" s="1268"/>
      <c r="AXF775" s="144"/>
      <c r="AXG775" s="1268"/>
      <c r="AXH775" s="144"/>
      <c r="AXI775" s="1268"/>
      <c r="AXJ775" s="144"/>
      <c r="AXK775" s="1268"/>
      <c r="AXL775" s="144"/>
      <c r="AXM775" s="1268"/>
      <c r="AXN775" s="144"/>
      <c r="AXO775" s="1268"/>
      <c r="AXP775" s="144"/>
      <c r="AXQ775" s="1268"/>
      <c r="AXR775" s="144"/>
      <c r="AXS775" s="1268"/>
      <c r="AXT775" s="144"/>
      <c r="AXU775" s="1268"/>
      <c r="AXV775" s="144"/>
      <c r="AXW775" s="1268"/>
      <c r="AXX775" s="144"/>
      <c r="AXY775" s="1268"/>
      <c r="AXZ775" s="144"/>
      <c r="AYA775" s="1268"/>
      <c r="AYB775" s="144"/>
      <c r="AYC775" s="1268"/>
      <c r="AYD775" s="144"/>
      <c r="AYE775" s="1268"/>
      <c r="AYF775" s="144"/>
      <c r="AYG775" s="1268"/>
      <c r="AYH775" s="144"/>
      <c r="AYI775" s="1268"/>
      <c r="AYJ775" s="144"/>
      <c r="AYK775" s="1268"/>
      <c r="AYL775" s="144"/>
      <c r="AYM775" s="1268"/>
      <c r="AYN775" s="144"/>
      <c r="AYO775" s="1268"/>
      <c r="AYP775" s="144"/>
      <c r="AYQ775" s="1268"/>
      <c r="AYR775" s="144"/>
      <c r="AYS775" s="1268"/>
      <c r="AYT775" s="144"/>
      <c r="AYU775" s="1268"/>
      <c r="AYV775" s="144"/>
      <c r="AYW775" s="1268"/>
      <c r="AYX775" s="144"/>
      <c r="AYY775" s="1268"/>
      <c r="AYZ775" s="144"/>
      <c r="AZA775" s="1268"/>
      <c r="AZB775" s="144"/>
      <c r="AZC775" s="1268"/>
      <c r="AZD775" s="144"/>
      <c r="AZE775" s="1268"/>
      <c r="AZF775" s="144"/>
      <c r="AZG775" s="1268"/>
      <c r="AZH775" s="144"/>
      <c r="AZI775" s="1268"/>
      <c r="AZJ775" s="144"/>
      <c r="AZK775" s="1268"/>
      <c r="AZL775" s="144"/>
      <c r="AZM775" s="1268"/>
      <c r="AZN775" s="144"/>
      <c r="AZO775" s="1268"/>
      <c r="AZP775" s="144"/>
      <c r="AZQ775" s="1268"/>
      <c r="AZR775" s="144"/>
      <c r="AZS775" s="1268"/>
      <c r="AZT775" s="144"/>
      <c r="AZU775" s="1268"/>
      <c r="AZV775" s="144"/>
      <c r="AZW775" s="1268"/>
      <c r="AZX775" s="144"/>
      <c r="AZY775" s="1268"/>
      <c r="AZZ775" s="144"/>
      <c r="BAA775" s="1268"/>
      <c r="BAB775" s="144"/>
      <c r="BAC775" s="1268"/>
      <c r="BAD775" s="144"/>
      <c r="BAE775" s="1268"/>
      <c r="BAF775" s="144"/>
      <c r="BAG775" s="1268"/>
      <c r="BAH775" s="144"/>
      <c r="BAI775" s="1268"/>
      <c r="BAJ775" s="144"/>
      <c r="BAK775" s="1268"/>
      <c r="BAL775" s="144"/>
      <c r="BAM775" s="1268"/>
      <c r="BAN775" s="144"/>
      <c r="BAO775" s="1268"/>
      <c r="BAP775" s="144"/>
      <c r="BAQ775" s="1268"/>
      <c r="BAR775" s="144"/>
      <c r="BAS775" s="1268"/>
      <c r="BAT775" s="144"/>
      <c r="BAU775" s="1268"/>
      <c r="BAV775" s="144"/>
      <c r="BAW775" s="1268"/>
      <c r="BAX775" s="144"/>
      <c r="BAY775" s="1268"/>
      <c r="BAZ775" s="144"/>
      <c r="BBA775" s="1268"/>
      <c r="BBB775" s="144"/>
      <c r="BBC775" s="1268"/>
      <c r="BBD775" s="144"/>
      <c r="BBE775" s="1268"/>
      <c r="BBF775" s="144"/>
      <c r="BBG775" s="1268"/>
      <c r="BBH775" s="144"/>
      <c r="BBI775" s="1268"/>
      <c r="BBJ775" s="144"/>
      <c r="BBK775" s="1268"/>
      <c r="BBL775" s="144"/>
      <c r="BBM775" s="1268"/>
      <c r="BBN775" s="144"/>
      <c r="BBO775" s="1268"/>
      <c r="BBP775" s="144"/>
      <c r="BBQ775" s="1268"/>
      <c r="BBR775" s="144"/>
      <c r="BBS775" s="1268"/>
      <c r="BBT775" s="144"/>
      <c r="BBU775" s="1268"/>
      <c r="BBV775" s="144"/>
      <c r="BBW775" s="1268"/>
      <c r="BBX775" s="144"/>
      <c r="BBY775" s="1268"/>
      <c r="BBZ775" s="144"/>
      <c r="BCA775" s="1268"/>
      <c r="BCB775" s="144"/>
      <c r="BCC775" s="1268"/>
      <c r="BCD775" s="144"/>
      <c r="BCE775" s="1268"/>
      <c r="BCF775" s="144"/>
      <c r="BCG775" s="1268"/>
      <c r="BCH775" s="144"/>
      <c r="BCI775" s="1268"/>
      <c r="BCJ775" s="144"/>
      <c r="BCK775" s="1268"/>
      <c r="BCL775" s="144"/>
      <c r="BCM775" s="1268"/>
      <c r="BCN775" s="144"/>
      <c r="BCO775" s="1268"/>
      <c r="BCP775" s="144"/>
      <c r="BCQ775" s="1268"/>
      <c r="BCR775" s="144"/>
      <c r="BCS775" s="1268"/>
      <c r="BCT775" s="144"/>
      <c r="BCU775" s="1268"/>
      <c r="BCV775" s="144"/>
      <c r="BCW775" s="1268"/>
      <c r="BCX775" s="144"/>
      <c r="BCY775" s="1268"/>
      <c r="BCZ775" s="144"/>
      <c r="BDA775" s="1268"/>
      <c r="BDB775" s="144"/>
      <c r="BDC775" s="1268"/>
      <c r="BDD775" s="144"/>
      <c r="BDE775" s="1268"/>
      <c r="BDF775" s="144"/>
      <c r="BDG775" s="1268"/>
      <c r="BDH775" s="144"/>
      <c r="BDI775" s="1268"/>
      <c r="BDJ775" s="144"/>
      <c r="BDK775" s="1268"/>
      <c r="BDL775" s="144"/>
      <c r="BDM775" s="1268"/>
      <c r="BDN775" s="144"/>
      <c r="BDO775" s="1268"/>
      <c r="BDP775" s="144"/>
      <c r="BDQ775" s="1268"/>
      <c r="BDR775" s="144"/>
      <c r="BDS775" s="1268"/>
      <c r="BDT775" s="144"/>
      <c r="BDU775" s="1268"/>
      <c r="BDV775" s="144"/>
      <c r="BDW775" s="1268"/>
      <c r="BDX775" s="144"/>
      <c r="BDY775" s="1268"/>
      <c r="BDZ775" s="144"/>
      <c r="BEA775" s="1268"/>
      <c r="BEB775" s="144"/>
      <c r="BEC775" s="1268"/>
      <c r="BED775" s="144"/>
      <c r="BEE775" s="1268"/>
      <c r="BEF775" s="144"/>
      <c r="BEG775" s="1268"/>
      <c r="BEH775" s="144"/>
      <c r="BEI775" s="1268"/>
      <c r="BEJ775" s="144"/>
      <c r="BEK775" s="1268"/>
      <c r="BEL775" s="144"/>
      <c r="BEM775" s="1268"/>
      <c r="BEN775" s="144"/>
      <c r="BEO775" s="1268"/>
      <c r="BEP775" s="144"/>
      <c r="BEQ775" s="1268"/>
      <c r="BER775" s="144"/>
      <c r="BES775" s="1268"/>
      <c r="BET775" s="144"/>
      <c r="BEU775" s="1268"/>
      <c r="BEV775" s="144"/>
      <c r="BEW775" s="1268"/>
      <c r="BEX775" s="144"/>
      <c r="BEY775" s="1268"/>
      <c r="BEZ775" s="144"/>
      <c r="BFA775" s="1268"/>
      <c r="BFB775" s="144"/>
      <c r="BFC775" s="1268"/>
      <c r="BFD775" s="144"/>
      <c r="BFE775" s="1268"/>
      <c r="BFF775" s="144"/>
      <c r="BFG775" s="1268"/>
      <c r="BFH775" s="144"/>
      <c r="BFI775" s="1268"/>
      <c r="BFJ775" s="144"/>
      <c r="BFK775" s="1268"/>
      <c r="BFL775" s="144"/>
      <c r="BFM775" s="1268"/>
      <c r="BFN775" s="144"/>
      <c r="BFO775" s="1268"/>
      <c r="BFP775" s="144"/>
      <c r="BFQ775" s="1268"/>
      <c r="BFR775" s="144"/>
      <c r="BFS775" s="1268"/>
      <c r="BFT775" s="144"/>
      <c r="BFU775" s="1268"/>
      <c r="BFV775" s="144"/>
      <c r="BFW775" s="1268"/>
      <c r="BFX775" s="144"/>
      <c r="BFY775" s="1268"/>
      <c r="BFZ775" s="144"/>
      <c r="BGA775" s="1268"/>
      <c r="BGB775" s="144"/>
      <c r="BGC775" s="1268"/>
      <c r="BGD775" s="144"/>
      <c r="BGE775" s="1268"/>
      <c r="BGF775" s="144"/>
      <c r="BGG775" s="1268"/>
      <c r="BGH775" s="144"/>
      <c r="BGI775" s="1268"/>
      <c r="BGJ775" s="144"/>
      <c r="BGK775" s="1268"/>
      <c r="BGL775" s="144"/>
      <c r="BGM775" s="1268"/>
      <c r="BGN775" s="144"/>
      <c r="BGO775" s="1268"/>
      <c r="BGP775" s="144"/>
      <c r="BGQ775" s="1268"/>
      <c r="BGR775" s="144"/>
      <c r="BGS775" s="1268"/>
      <c r="BGT775" s="144"/>
      <c r="BGU775" s="1268"/>
      <c r="BGV775" s="144"/>
      <c r="BGW775" s="1268"/>
      <c r="BGX775" s="144"/>
      <c r="BGY775" s="1268"/>
      <c r="BGZ775" s="144"/>
      <c r="BHA775" s="1268"/>
      <c r="BHB775" s="144"/>
      <c r="BHC775" s="1268"/>
      <c r="BHD775" s="144"/>
      <c r="BHE775" s="1268"/>
      <c r="BHF775" s="144"/>
      <c r="BHG775" s="1268"/>
      <c r="BHH775" s="144"/>
      <c r="BHI775" s="1268"/>
      <c r="BHJ775" s="144"/>
      <c r="BHK775" s="1268"/>
      <c r="BHL775" s="144"/>
      <c r="BHM775" s="1268"/>
      <c r="BHN775" s="144"/>
      <c r="BHO775" s="1268"/>
      <c r="BHP775" s="144"/>
      <c r="BHQ775" s="1268"/>
      <c r="BHR775" s="144"/>
      <c r="BHS775" s="1268"/>
      <c r="BHT775" s="144"/>
      <c r="BHU775" s="1268"/>
      <c r="BHV775" s="144"/>
      <c r="BHW775" s="1268"/>
      <c r="BHX775" s="144"/>
      <c r="BHY775" s="1268"/>
      <c r="BHZ775" s="144"/>
      <c r="BIA775" s="1268"/>
      <c r="BIB775" s="144"/>
      <c r="BIC775" s="1268"/>
      <c r="BID775" s="144"/>
      <c r="BIE775" s="1268"/>
      <c r="BIF775" s="144"/>
      <c r="BIG775" s="1268"/>
      <c r="BIH775" s="144"/>
      <c r="BII775" s="1268"/>
      <c r="BIJ775" s="144"/>
      <c r="BIK775" s="1268"/>
      <c r="BIL775" s="144"/>
      <c r="BIM775" s="1268"/>
      <c r="BIN775" s="144"/>
      <c r="BIO775" s="1268"/>
      <c r="BIP775" s="144"/>
      <c r="BIQ775" s="1268"/>
      <c r="BIR775" s="144"/>
      <c r="BIS775" s="1268"/>
      <c r="BIT775" s="144"/>
      <c r="BIU775" s="1268"/>
      <c r="BIV775" s="144"/>
      <c r="BIW775" s="1268"/>
      <c r="BIX775" s="144"/>
      <c r="BIY775" s="1268"/>
      <c r="BIZ775" s="144"/>
      <c r="BJA775" s="1268"/>
      <c r="BJB775" s="144"/>
      <c r="BJC775" s="1268"/>
      <c r="BJD775" s="144"/>
      <c r="BJE775" s="1268"/>
      <c r="BJF775" s="144"/>
      <c r="BJG775" s="1268"/>
      <c r="BJH775" s="144"/>
      <c r="BJI775" s="1268"/>
      <c r="BJJ775" s="144"/>
      <c r="BJK775" s="1268"/>
      <c r="BJL775" s="144"/>
      <c r="BJM775" s="1268"/>
      <c r="BJN775" s="144"/>
      <c r="BJO775" s="1268"/>
      <c r="BJP775" s="144"/>
      <c r="BJQ775" s="1268"/>
      <c r="BJR775" s="144"/>
      <c r="BJS775" s="1268"/>
      <c r="BJT775" s="144"/>
      <c r="BJU775" s="1268"/>
      <c r="BJV775" s="144"/>
      <c r="BJW775" s="1268"/>
      <c r="BJX775" s="144"/>
      <c r="BJY775" s="1268"/>
      <c r="BJZ775" s="144"/>
      <c r="BKA775" s="1268"/>
      <c r="BKB775" s="144"/>
      <c r="BKC775" s="1268"/>
      <c r="BKD775" s="144"/>
      <c r="BKE775" s="1268"/>
      <c r="BKF775" s="144"/>
      <c r="BKG775" s="1268"/>
      <c r="BKH775" s="144"/>
      <c r="BKI775" s="1268"/>
      <c r="BKJ775" s="144"/>
      <c r="BKK775" s="1268"/>
      <c r="BKL775" s="144"/>
      <c r="BKM775" s="1268"/>
      <c r="BKN775" s="144"/>
      <c r="BKO775" s="1268"/>
      <c r="BKP775" s="144"/>
      <c r="BKQ775" s="1268"/>
      <c r="BKR775" s="144"/>
      <c r="BKS775" s="1268"/>
      <c r="BKT775" s="144"/>
      <c r="BKU775" s="1268"/>
      <c r="BKV775" s="144"/>
      <c r="BKW775" s="1268"/>
      <c r="BKX775" s="144"/>
      <c r="BKY775" s="1268"/>
      <c r="BKZ775" s="144"/>
      <c r="BLA775" s="1268"/>
      <c r="BLB775" s="144"/>
      <c r="BLC775" s="1268"/>
      <c r="BLD775" s="144"/>
      <c r="BLE775" s="1268"/>
      <c r="BLF775" s="144"/>
      <c r="BLG775" s="1268"/>
      <c r="BLH775" s="144"/>
      <c r="BLI775" s="1268"/>
      <c r="BLJ775" s="144"/>
      <c r="BLK775" s="1268"/>
      <c r="BLL775" s="144"/>
      <c r="BLM775" s="1268"/>
      <c r="BLN775" s="144"/>
      <c r="BLO775" s="1268"/>
      <c r="BLP775" s="144"/>
      <c r="BLQ775" s="1268"/>
      <c r="BLR775" s="144"/>
      <c r="BLS775" s="1268"/>
      <c r="BLT775" s="144"/>
      <c r="BLU775" s="1268"/>
      <c r="BLV775" s="144"/>
      <c r="BLW775" s="1268"/>
      <c r="BLX775" s="144"/>
      <c r="BLY775" s="1268"/>
      <c r="BLZ775" s="144"/>
      <c r="BMA775" s="1268"/>
      <c r="BMB775" s="144"/>
      <c r="BMC775" s="1268"/>
      <c r="BMD775" s="144"/>
      <c r="BME775" s="1268"/>
      <c r="BMF775" s="144"/>
      <c r="BMG775" s="1268"/>
      <c r="BMH775" s="144"/>
      <c r="BMI775" s="1268"/>
      <c r="BMJ775" s="144"/>
      <c r="BMK775" s="1268"/>
      <c r="BML775" s="144"/>
      <c r="BMM775" s="1268"/>
      <c r="BMN775" s="144"/>
      <c r="BMO775" s="1268"/>
      <c r="BMP775" s="144"/>
      <c r="BMQ775" s="1268"/>
      <c r="BMR775" s="144"/>
      <c r="BMS775" s="1268"/>
      <c r="BMT775" s="144"/>
      <c r="BMU775" s="1268"/>
      <c r="BMV775" s="144"/>
      <c r="BMW775" s="1268"/>
      <c r="BMX775" s="144"/>
      <c r="BMY775" s="1268"/>
      <c r="BMZ775" s="144"/>
      <c r="BNA775" s="1268"/>
      <c r="BNB775" s="144"/>
      <c r="BNC775" s="1268"/>
      <c r="BND775" s="144"/>
      <c r="BNE775" s="1268"/>
      <c r="BNF775" s="144"/>
      <c r="BNG775" s="1268"/>
      <c r="BNH775" s="144"/>
      <c r="BNI775" s="1268"/>
      <c r="BNJ775" s="144"/>
      <c r="BNK775" s="1268"/>
      <c r="BNL775" s="144"/>
      <c r="BNM775" s="1268"/>
      <c r="BNN775" s="144"/>
      <c r="BNO775" s="1268"/>
      <c r="BNP775" s="144"/>
      <c r="BNQ775" s="1268"/>
      <c r="BNR775" s="144"/>
      <c r="BNS775" s="1268"/>
      <c r="BNT775" s="144"/>
      <c r="BNU775" s="1268"/>
      <c r="BNV775" s="144"/>
      <c r="BNW775" s="1268"/>
      <c r="BNX775" s="144"/>
      <c r="BNY775" s="1268"/>
      <c r="BNZ775" s="144"/>
      <c r="BOA775" s="1268"/>
      <c r="BOB775" s="144"/>
      <c r="BOC775" s="1268"/>
      <c r="BOD775" s="144"/>
      <c r="BOE775" s="1268"/>
      <c r="BOF775" s="144"/>
      <c r="BOG775" s="1268"/>
      <c r="BOH775" s="144"/>
      <c r="BOI775" s="1268"/>
      <c r="BOJ775" s="144"/>
      <c r="BOK775" s="1268"/>
      <c r="BOL775" s="144"/>
      <c r="BOM775" s="1268"/>
      <c r="BON775" s="144"/>
      <c r="BOO775" s="1268"/>
      <c r="BOP775" s="144"/>
      <c r="BOQ775" s="1268"/>
      <c r="BOR775" s="144"/>
      <c r="BOS775" s="1268"/>
      <c r="BOT775" s="144"/>
      <c r="BOU775" s="1268"/>
      <c r="BOV775" s="144"/>
      <c r="BOW775" s="1268"/>
      <c r="BOX775" s="144"/>
      <c r="BOY775" s="1268"/>
      <c r="BOZ775" s="144"/>
      <c r="BPA775" s="1268"/>
      <c r="BPB775" s="144"/>
      <c r="BPC775" s="1268"/>
      <c r="BPD775" s="144"/>
      <c r="BPE775" s="1268"/>
      <c r="BPF775" s="144"/>
      <c r="BPG775" s="1268"/>
      <c r="BPH775" s="144"/>
      <c r="BPI775" s="1268"/>
      <c r="BPJ775" s="144"/>
      <c r="BPK775" s="1268"/>
      <c r="BPL775" s="144"/>
      <c r="BPM775" s="1268"/>
      <c r="BPN775" s="144"/>
      <c r="BPO775" s="1268"/>
      <c r="BPP775" s="144"/>
      <c r="BPQ775" s="1268"/>
      <c r="BPR775" s="144"/>
      <c r="BPS775" s="1268"/>
      <c r="BPT775" s="144"/>
      <c r="BPU775" s="1268"/>
      <c r="BPV775" s="144"/>
      <c r="BPW775" s="1268"/>
      <c r="BPX775" s="144"/>
      <c r="BPY775" s="1268"/>
      <c r="BPZ775" s="144"/>
      <c r="BQA775" s="1268"/>
      <c r="BQB775" s="144"/>
      <c r="BQC775" s="1268"/>
      <c r="BQD775" s="144"/>
      <c r="BQE775" s="1268"/>
      <c r="BQF775" s="144"/>
      <c r="BQG775" s="1268"/>
      <c r="BQH775" s="144"/>
      <c r="BQI775" s="1268"/>
      <c r="BQJ775" s="144"/>
      <c r="BQK775" s="1268"/>
      <c r="BQL775" s="144"/>
      <c r="BQM775" s="1268"/>
      <c r="BQN775" s="144"/>
      <c r="BQO775" s="1268"/>
      <c r="BQP775" s="144"/>
      <c r="BQQ775" s="1268"/>
      <c r="BQR775" s="144"/>
      <c r="BQS775" s="1268"/>
      <c r="BQT775" s="144"/>
      <c r="BQU775" s="1268"/>
      <c r="BQV775" s="144"/>
      <c r="BQW775" s="1268"/>
      <c r="BQX775" s="144"/>
      <c r="BQY775" s="1268"/>
      <c r="BQZ775" s="144"/>
      <c r="BRA775" s="1268"/>
      <c r="BRB775" s="144"/>
      <c r="BRC775" s="1268"/>
      <c r="BRD775" s="144"/>
      <c r="BRE775" s="1268"/>
      <c r="BRF775" s="144"/>
      <c r="BRG775" s="1268"/>
      <c r="BRH775" s="144"/>
      <c r="BRI775" s="1268"/>
      <c r="BRJ775" s="144"/>
      <c r="BRK775" s="1268"/>
      <c r="BRL775" s="144"/>
      <c r="BRM775" s="1268"/>
      <c r="BRN775" s="144"/>
      <c r="BRO775" s="1268"/>
      <c r="BRP775" s="144"/>
      <c r="BRQ775" s="1268"/>
      <c r="BRR775" s="144"/>
      <c r="BRS775" s="1268"/>
      <c r="BRT775" s="144"/>
      <c r="BRU775" s="1268"/>
      <c r="BRV775" s="144"/>
      <c r="BRW775" s="1268"/>
      <c r="BRX775" s="144"/>
      <c r="BRY775" s="1268"/>
      <c r="BRZ775" s="144"/>
      <c r="BSA775" s="1268"/>
      <c r="BSB775" s="144"/>
      <c r="BSC775" s="1268"/>
      <c r="BSD775" s="144"/>
      <c r="BSE775" s="1268"/>
      <c r="BSF775" s="144"/>
      <c r="BSG775" s="1268"/>
      <c r="BSH775" s="144"/>
      <c r="BSI775" s="1268"/>
      <c r="BSJ775" s="144"/>
      <c r="BSK775" s="1268"/>
      <c r="BSL775" s="144"/>
      <c r="BSM775" s="1268"/>
      <c r="BSN775" s="144"/>
      <c r="BSO775" s="1268"/>
      <c r="BSP775" s="144"/>
      <c r="BSQ775" s="1268"/>
      <c r="BSR775" s="144"/>
      <c r="BSS775" s="1268"/>
      <c r="BST775" s="144"/>
      <c r="BSU775" s="1268"/>
      <c r="BSV775" s="144"/>
      <c r="BSW775" s="1268"/>
      <c r="BSX775" s="144"/>
      <c r="BSY775" s="1268"/>
      <c r="BSZ775" s="144"/>
      <c r="BTA775" s="1268"/>
      <c r="BTB775" s="144"/>
      <c r="BTC775" s="1268"/>
      <c r="BTD775" s="144"/>
      <c r="BTE775" s="1268"/>
      <c r="BTF775" s="144"/>
      <c r="BTG775" s="1268"/>
      <c r="BTH775" s="144"/>
      <c r="BTI775" s="1268"/>
      <c r="BTJ775" s="144"/>
      <c r="BTK775" s="1268"/>
      <c r="BTL775" s="144"/>
      <c r="BTM775" s="1268"/>
      <c r="BTN775" s="144"/>
      <c r="BTO775" s="1268"/>
      <c r="BTP775" s="144"/>
      <c r="BTQ775" s="1268"/>
      <c r="BTR775" s="144"/>
      <c r="BTS775" s="1268"/>
      <c r="BTT775" s="144"/>
      <c r="BTU775" s="1268"/>
      <c r="BTV775" s="144"/>
      <c r="BTW775" s="1268"/>
      <c r="BTX775" s="144"/>
      <c r="BTY775" s="1268"/>
      <c r="BTZ775" s="144"/>
      <c r="BUA775" s="1268"/>
      <c r="BUB775" s="144"/>
      <c r="BUC775" s="1268"/>
      <c r="BUD775" s="144"/>
      <c r="BUE775" s="1268"/>
      <c r="BUF775" s="144"/>
      <c r="BUG775" s="1268"/>
      <c r="BUH775" s="144"/>
      <c r="BUI775" s="1268"/>
      <c r="BUJ775" s="144"/>
      <c r="BUK775" s="1268"/>
      <c r="BUL775" s="144"/>
      <c r="BUM775" s="1268"/>
      <c r="BUN775" s="144"/>
      <c r="BUO775" s="1268"/>
      <c r="BUP775" s="144"/>
      <c r="BUQ775" s="1268"/>
      <c r="BUR775" s="144"/>
      <c r="BUS775" s="1268"/>
      <c r="BUT775" s="144"/>
      <c r="BUU775" s="1268"/>
      <c r="BUV775" s="144"/>
      <c r="BUW775" s="1268"/>
      <c r="BUX775" s="144"/>
      <c r="BUY775" s="1268"/>
      <c r="BUZ775" s="144"/>
      <c r="BVA775" s="1268"/>
      <c r="BVB775" s="144"/>
      <c r="BVC775" s="1268"/>
      <c r="BVD775" s="144"/>
      <c r="BVE775" s="1268"/>
      <c r="BVF775" s="144"/>
      <c r="BVG775" s="1268"/>
      <c r="BVH775" s="144"/>
      <c r="BVI775" s="1268"/>
      <c r="BVJ775" s="144"/>
      <c r="BVK775" s="1268"/>
      <c r="BVL775" s="144"/>
      <c r="BVM775" s="1268"/>
      <c r="BVN775" s="144"/>
      <c r="BVO775" s="1268"/>
      <c r="BVP775" s="144"/>
      <c r="BVQ775" s="1268"/>
      <c r="BVR775" s="144"/>
      <c r="BVS775" s="1268"/>
      <c r="BVT775" s="144"/>
      <c r="BVU775" s="1268"/>
      <c r="BVV775" s="144"/>
      <c r="BVW775" s="1268"/>
      <c r="BVX775" s="144"/>
      <c r="BVY775" s="1268"/>
      <c r="BVZ775" s="144"/>
      <c r="BWA775" s="1268"/>
      <c r="BWB775" s="144"/>
      <c r="BWC775" s="1268"/>
      <c r="BWD775" s="144"/>
      <c r="BWE775" s="1268"/>
      <c r="BWF775" s="144"/>
      <c r="BWG775" s="1268"/>
      <c r="BWH775" s="144"/>
      <c r="BWI775" s="1268"/>
      <c r="BWJ775" s="144"/>
      <c r="BWK775" s="1268"/>
      <c r="BWL775" s="144"/>
      <c r="BWM775" s="1268"/>
      <c r="BWN775" s="144"/>
      <c r="BWO775" s="1268"/>
      <c r="BWP775" s="144"/>
      <c r="BWQ775" s="1268"/>
      <c r="BWR775" s="144"/>
      <c r="BWS775" s="1268"/>
      <c r="BWT775" s="144"/>
      <c r="BWU775" s="1268"/>
      <c r="BWV775" s="144"/>
      <c r="BWW775" s="1268"/>
      <c r="BWX775" s="144"/>
      <c r="BWY775" s="1268"/>
      <c r="BWZ775" s="144"/>
      <c r="BXA775" s="1268"/>
      <c r="BXB775" s="144"/>
      <c r="BXC775" s="1268"/>
      <c r="BXD775" s="144"/>
      <c r="BXE775" s="1268"/>
      <c r="BXF775" s="144"/>
      <c r="BXG775" s="1268"/>
      <c r="BXH775" s="144"/>
      <c r="BXI775" s="1268"/>
      <c r="BXJ775" s="144"/>
      <c r="BXK775" s="1268"/>
      <c r="BXL775" s="144"/>
      <c r="BXM775" s="1268"/>
      <c r="BXN775" s="144"/>
      <c r="BXO775" s="1268"/>
      <c r="BXP775" s="144"/>
      <c r="BXQ775" s="1268"/>
      <c r="BXR775" s="144"/>
      <c r="BXS775" s="1268"/>
      <c r="BXT775" s="144"/>
      <c r="BXU775" s="1268"/>
      <c r="BXV775" s="144"/>
      <c r="BXW775" s="1268"/>
      <c r="BXX775" s="144"/>
      <c r="BXY775" s="1268"/>
      <c r="BXZ775" s="144"/>
      <c r="BYA775" s="1268"/>
      <c r="BYB775" s="144"/>
      <c r="BYC775" s="1268"/>
      <c r="BYD775" s="144"/>
      <c r="BYE775" s="1268"/>
      <c r="BYF775" s="144"/>
      <c r="BYG775" s="1268"/>
      <c r="BYH775" s="144"/>
      <c r="BYI775" s="1268"/>
      <c r="BYJ775" s="144"/>
      <c r="BYK775" s="1268"/>
      <c r="BYL775" s="144"/>
      <c r="BYM775" s="1268"/>
      <c r="BYN775" s="144"/>
      <c r="BYO775" s="1268"/>
      <c r="BYP775" s="144"/>
      <c r="BYQ775" s="1268"/>
      <c r="BYR775" s="144"/>
      <c r="BYS775" s="1268"/>
      <c r="BYT775" s="144"/>
      <c r="BYU775" s="1268"/>
      <c r="BYV775" s="144"/>
      <c r="BYW775" s="1268"/>
      <c r="BYX775" s="144"/>
      <c r="BYY775" s="1268"/>
      <c r="BYZ775" s="144"/>
      <c r="BZA775" s="1268"/>
      <c r="BZB775" s="144"/>
      <c r="BZC775" s="1268"/>
      <c r="BZD775" s="144"/>
      <c r="BZE775" s="1268"/>
      <c r="BZF775" s="144"/>
      <c r="BZG775" s="1268"/>
      <c r="BZH775" s="144"/>
      <c r="BZI775" s="1268"/>
      <c r="BZJ775" s="144"/>
      <c r="BZK775" s="1268"/>
      <c r="BZL775" s="144"/>
      <c r="BZM775" s="1268"/>
      <c r="BZN775" s="144"/>
      <c r="BZO775" s="1268"/>
      <c r="BZP775" s="144"/>
      <c r="BZQ775" s="1268"/>
      <c r="BZR775" s="144"/>
      <c r="BZS775" s="1268"/>
      <c r="BZT775" s="144"/>
      <c r="BZU775" s="1268"/>
      <c r="BZV775" s="144"/>
      <c r="BZW775" s="1268"/>
      <c r="BZX775" s="144"/>
      <c r="BZY775" s="1268"/>
      <c r="BZZ775" s="144"/>
      <c r="CAA775" s="1268"/>
      <c r="CAB775" s="144"/>
      <c r="CAC775" s="1268"/>
      <c r="CAD775" s="144"/>
      <c r="CAE775" s="1268"/>
      <c r="CAF775" s="144"/>
      <c r="CAG775" s="1268"/>
      <c r="CAH775" s="144"/>
      <c r="CAI775" s="1268"/>
      <c r="CAJ775" s="144"/>
      <c r="CAK775" s="1268"/>
      <c r="CAL775" s="144"/>
      <c r="CAM775" s="1268"/>
      <c r="CAN775" s="144"/>
      <c r="CAO775" s="1268"/>
      <c r="CAP775" s="144"/>
      <c r="CAQ775" s="1268"/>
      <c r="CAR775" s="144"/>
      <c r="CAS775" s="1268"/>
      <c r="CAT775" s="144"/>
      <c r="CAU775" s="1268"/>
      <c r="CAV775" s="144"/>
      <c r="CAW775" s="1268"/>
      <c r="CAX775" s="144"/>
      <c r="CAY775" s="1268"/>
      <c r="CAZ775" s="144"/>
      <c r="CBA775" s="1268"/>
      <c r="CBB775" s="144"/>
      <c r="CBC775" s="1268"/>
      <c r="CBD775" s="144"/>
      <c r="CBE775" s="1268"/>
      <c r="CBF775" s="144"/>
      <c r="CBG775" s="1268"/>
      <c r="CBH775" s="144"/>
      <c r="CBI775" s="1268"/>
      <c r="CBJ775" s="144"/>
      <c r="CBK775" s="1268"/>
      <c r="CBL775" s="144"/>
      <c r="CBM775" s="1268"/>
      <c r="CBN775" s="144"/>
      <c r="CBO775" s="1268"/>
      <c r="CBP775" s="144"/>
      <c r="CBQ775" s="1268"/>
      <c r="CBR775" s="144"/>
      <c r="CBS775" s="1268"/>
      <c r="CBT775" s="144"/>
      <c r="CBU775" s="1268"/>
      <c r="CBV775" s="144"/>
      <c r="CBW775" s="1268"/>
      <c r="CBX775" s="144"/>
      <c r="CBY775" s="1268"/>
      <c r="CBZ775" s="144"/>
      <c r="CCA775" s="1268"/>
      <c r="CCB775" s="144"/>
      <c r="CCC775" s="1268"/>
      <c r="CCD775" s="144"/>
      <c r="CCE775" s="1268"/>
      <c r="CCF775" s="144"/>
      <c r="CCG775" s="1268"/>
      <c r="CCH775" s="144"/>
      <c r="CCI775" s="1268"/>
      <c r="CCJ775" s="144"/>
      <c r="CCK775" s="1268"/>
      <c r="CCL775" s="144"/>
      <c r="CCM775" s="1268"/>
      <c r="CCN775" s="144"/>
      <c r="CCO775" s="1268"/>
      <c r="CCP775" s="144"/>
      <c r="CCQ775" s="1268"/>
      <c r="CCR775" s="144"/>
      <c r="CCS775" s="1268"/>
      <c r="CCT775" s="144"/>
      <c r="CCU775" s="1268"/>
      <c r="CCV775" s="144"/>
      <c r="CCW775" s="1268"/>
      <c r="CCX775" s="144"/>
      <c r="CCY775" s="1268"/>
      <c r="CCZ775" s="144"/>
      <c r="CDA775" s="1268"/>
      <c r="CDB775" s="144"/>
      <c r="CDC775" s="1268"/>
      <c r="CDD775" s="144"/>
      <c r="CDE775" s="1268"/>
      <c r="CDF775" s="144"/>
      <c r="CDG775" s="1268"/>
      <c r="CDH775" s="144"/>
      <c r="CDI775" s="1268"/>
      <c r="CDJ775" s="144"/>
      <c r="CDK775" s="1268"/>
      <c r="CDL775" s="144"/>
      <c r="CDM775" s="1268"/>
      <c r="CDN775" s="144"/>
      <c r="CDO775" s="1268"/>
      <c r="CDP775" s="144"/>
      <c r="CDQ775" s="1268"/>
      <c r="CDR775" s="144"/>
      <c r="CDS775" s="1268"/>
      <c r="CDT775" s="144"/>
      <c r="CDU775" s="1268"/>
      <c r="CDV775" s="144"/>
      <c r="CDW775" s="1268"/>
      <c r="CDX775" s="144"/>
      <c r="CDY775" s="1268"/>
      <c r="CDZ775" s="144"/>
      <c r="CEA775" s="1268"/>
      <c r="CEB775" s="144"/>
      <c r="CEC775" s="1268"/>
      <c r="CED775" s="144"/>
      <c r="CEE775" s="1268"/>
      <c r="CEF775" s="144"/>
      <c r="CEG775" s="1268"/>
      <c r="CEH775" s="144"/>
      <c r="CEI775" s="1268"/>
      <c r="CEJ775" s="144"/>
      <c r="CEK775" s="1268"/>
      <c r="CEL775" s="144"/>
      <c r="CEM775" s="1268"/>
      <c r="CEN775" s="144"/>
      <c r="CEO775" s="1268"/>
      <c r="CEP775" s="144"/>
      <c r="CEQ775" s="1268"/>
      <c r="CER775" s="144"/>
      <c r="CES775" s="1268"/>
      <c r="CET775" s="144"/>
      <c r="CEU775" s="1268"/>
      <c r="CEV775" s="144"/>
      <c r="CEW775" s="1268"/>
      <c r="CEX775" s="144"/>
      <c r="CEY775" s="1268"/>
      <c r="CEZ775" s="144"/>
      <c r="CFA775" s="1268"/>
      <c r="CFB775" s="144"/>
      <c r="CFC775" s="1268"/>
      <c r="CFD775" s="144"/>
      <c r="CFE775" s="1268"/>
      <c r="CFF775" s="144"/>
      <c r="CFG775" s="1268"/>
      <c r="CFH775" s="144"/>
      <c r="CFI775" s="1268"/>
      <c r="CFJ775" s="144"/>
      <c r="CFK775" s="1268"/>
      <c r="CFL775" s="144"/>
      <c r="CFM775" s="1268"/>
      <c r="CFN775" s="144"/>
      <c r="CFO775" s="1268"/>
      <c r="CFP775" s="144"/>
      <c r="CFQ775" s="1268"/>
      <c r="CFR775" s="144"/>
      <c r="CFS775" s="1268"/>
      <c r="CFT775" s="144"/>
      <c r="CFU775" s="1268"/>
      <c r="CFV775" s="144"/>
      <c r="CFW775" s="1268"/>
      <c r="CFX775" s="144"/>
      <c r="CFY775" s="1268"/>
      <c r="CFZ775" s="144"/>
      <c r="CGA775" s="1268"/>
      <c r="CGB775" s="144"/>
      <c r="CGC775" s="1268"/>
      <c r="CGD775" s="144"/>
      <c r="CGE775" s="1268"/>
      <c r="CGF775" s="144"/>
      <c r="CGG775" s="1268"/>
      <c r="CGH775" s="144"/>
      <c r="CGI775" s="1268"/>
      <c r="CGJ775" s="144"/>
      <c r="CGK775" s="1268"/>
      <c r="CGL775" s="144"/>
      <c r="CGM775" s="1268"/>
      <c r="CGN775" s="144"/>
      <c r="CGO775" s="1268"/>
      <c r="CGP775" s="144"/>
      <c r="CGQ775" s="1268"/>
      <c r="CGR775" s="144"/>
      <c r="CGS775" s="1268"/>
      <c r="CGT775" s="144"/>
      <c r="CGU775" s="1268"/>
      <c r="CGV775" s="144"/>
      <c r="CGW775" s="1268"/>
      <c r="CGX775" s="144"/>
      <c r="CGY775" s="1268"/>
      <c r="CGZ775" s="144"/>
      <c r="CHA775" s="1268"/>
      <c r="CHB775" s="144"/>
      <c r="CHC775" s="1268"/>
      <c r="CHD775" s="144"/>
      <c r="CHE775" s="1268"/>
      <c r="CHF775" s="144"/>
      <c r="CHG775" s="1268"/>
      <c r="CHH775" s="144"/>
      <c r="CHI775" s="1268"/>
      <c r="CHJ775" s="144"/>
      <c r="CHK775" s="1268"/>
      <c r="CHL775" s="144"/>
      <c r="CHM775" s="1268"/>
      <c r="CHN775" s="144"/>
      <c r="CHO775" s="1268"/>
      <c r="CHP775" s="144"/>
      <c r="CHQ775" s="1268"/>
      <c r="CHR775" s="144"/>
      <c r="CHS775" s="1268"/>
      <c r="CHT775" s="144"/>
      <c r="CHU775" s="1268"/>
      <c r="CHV775" s="144"/>
      <c r="CHW775" s="1268"/>
      <c r="CHX775" s="144"/>
      <c r="CHY775" s="1268"/>
      <c r="CHZ775" s="144"/>
      <c r="CIA775" s="1268"/>
      <c r="CIB775" s="144"/>
      <c r="CIC775" s="1268"/>
      <c r="CID775" s="144"/>
      <c r="CIE775" s="1268"/>
      <c r="CIF775" s="144"/>
      <c r="CIG775" s="1268"/>
      <c r="CIH775" s="144"/>
      <c r="CII775" s="1268"/>
      <c r="CIJ775" s="144"/>
      <c r="CIK775" s="1268"/>
      <c r="CIL775" s="144"/>
      <c r="CIM775" s="1268"/>
      <c r="CIN775" s="144"/>
      <c r="CIO775" s="1268"/>
      <c r="CIP775" s="144"/>
      <c r="CIQ775" s="1268"/>
      <c r="CIR775" s="144"/>
      <c r="CIS775" s="1268"/>
      <c r="CIT775" s="144"/>
      <c r="CIU775" s="1268"/>
      <c r="CIV775" s="144"/>
      <c r="CIW775" s="1268"/>
      <c r="CIX775" s="144"/>
      <c r="CIY775" s="1268"/>
      <c r="CIZ775" s="144"/>
      <c r="CJA775" s="1268"/>
      <c r="CJB775" s="144"/>
      <c r="CJC775" s="1268"/>
      <c r="CJD775" s="144"/>
      <c r="CJE775" s="1268"/>
      <c r="CJF775" s="144"/>
      <c r="CJG775" s="1268"/>
      <c r="CJH775" s="144"/>
      <c r="CJI775" s="1268"/>
      <c r="CJJ775" s="144"/>
      <c r="CJK775" s="1268"/>
      <c r="CJL775" s="144"/>
      <c r="CJM775" s="1268"/>
      <c r="CJN775" s="144"/>
      <c r="CJO775" s="1268"/>
      <c r="CJP775" s="144"/>
      <c r="CJQ775" s="1268"/>
      <c r="CJR775" s="144"/>
      <c r="CJS775" s="1268"/>
      <c r="CJT775" s="144"/>
      <c r="CJU775" s="1268"/>
      <c r="CJV775" s="144"/>
      <c r="CJW775" s="1268"/>
      <c r="CJX775" s="144"/>
      <c r="CJY775" s="1268"/>
      <c r="CJZ775" s="144"/>
      <c r="CKA775" s="1268"/>
      <c r="CKB775" s="144"/>
      <c r="CKC775" s="1268"/>
      <c r="CKD775" s="144"/>
      <c r="CKE775" s="1268"/>
      <c r="CKF775" s="144"/>
      <c r="CKG775" s="1268"/>
      <c r="CKH775" s="144"/>
      <c r="CKI775" s="1268"/>
      <c r="CKJ775" s="144"/>
      <c r="CKK775" s="1268"/>
      <c r="CKL775" s="144"/>
      <c r="CKM775" s="1268"/>
      <c r="CKN775" s="144"/>
      <c r="CKO775" s="1268"/>
      <c r="CKP775" s="144"/>
      <c r="CKQ775" s="1268"/>
      <c r="CKR775" s="144"/>
      <c r="CKS775" s="1268"/>
      <c r="CKT775" s="144"/>
      <c r="CKU775" s="1268"/>
      <c r="CKV775" s="144"/>
      <c r="CKW775" s="1268"/>
      <c r="CKX775" s="144"/>
      <c r="CKY775" s="1268"/>
      <c r="CKZ775" s="144"/>
      <c r="CLA775" s="1268"/>
      <c r="CLB775" s="144"/>
      <c r="CLC775" s="1268"/>
      <c r="CLD775" s="144"/>
      <c r="CLE775" s="1268"/>
      <c r="CLF775" s="144"/>
      <c r="CLG775" s="1268"/>
      <c r="CLH775" s="144"/>
      <c r="CLI775" s="1268"/>
      <c r="CLJ775" s="144"/>
      <c r="CLK775" s="1268"/>
      <c r="CLL775" s="144"/>
      <c r="CLM775" s="1268"/>
      <c r="CLN775" s="144"/>
      <c r="CLO775" s="1268"/>
      <c r="CLP775" s="144"/>
      <c r="CLQ775" s="1268"/>
      <c r="CLR775" s="144"/>
      <c r="CLS775" s="1268"/>
      <c r="CLT775" s="144"/>
      <c r="CLU775" s="1268"/>
      <c r="CLV775" s="144"/>
      <c r="CLW775" s="1268"/>
      <c r="CLX775" s="144"/>
      <c r="CLY775" s="1268"/>
      <c r="CLZ775" s="144"/>
      <c r="CMA775" s="1268"/>
      <c r="CMB775" s="144"/>
      <c r="CMC775" s="1268"/>
      <c r="CMD775" s="144"/>
      <c r="CME775" s="1268"/>
      <c r="CMF775" s="144"/>
      <c r="CMG775" s="1268"/>
      <c r="CMH775" s="144"/>
      <c r="CMI775" s="1268"/>
      <c r="CMJ775" s="144"/>
      <c r="CMK775" s="1268"/>
      <c r="CML775" s="144"/>
      <c r="CMM775" s="1268"/>
      <c r="CMN775" s="144"/>
      <c r="CMO775" s="1268"/>
      <c r="CMP775" s="144"/>
      <c r="CMQ775" s="1268"/>
      <c r="CMR775" s="144"/>
      <c r="CMS775" s="1268"/>
      <c r="CMT775" s="144"/>
      <c r="CMU775" s="1268"/>
      <c r="CMV775" s="144"/>
      <c r="CMW775" s="1268"/>
      <c r="CMX775" s="144"/>
      <c r="CMY775" s="1268"/>
      <c r="CMZ775" s="144"/>
      <c r="CNA775" s="1268"/>
      <c r="CNB775" s="144"/>
      <c r="CNC775" s="1268"/>
      <c r="CND775" s="144"/>
      <c r="CNE775" s="1268"/>
      <c r="CNF775" s="144"/>
      <c r="CNG775" s="1268"/>
      <c r="CNH775" s="144"/>
      <c r="CNI775" s="1268"/>
      <c r="CNJ775" s="144"/>
      <c r="CNK775" s="1268"/>
      <c r="CNL775" s="144"/>
      <c r="CNM775" s="1268"/>
      <c r="CNN775" s="144"/>
      <c r="CNO775" s="1268"/>
      <c r="CNP775" s="144"/>
      <c r="CNQ775" s="1268"/>
      <c r="CNR775" s="144"/>
      <c r="CNS775" s="1268"/>
      <c r="CNT775" s="144"/>
      <c r="CNU775" s="1268"/>
      <c r="CNV775" s="144"/>
      <c r="CNW775" s="1268"/>
      <c r="CNX775" s="144"/>
      <c r="CNY775" s="1268"/>
      <c r="CNZ775" s="144"/>
      <c r="COA775" s="1268"/>
      <c r="COB775" s="144"/>
      <c r="COC775" s="1268"/>
      <c r="COD775" s="144"/>
      <c r="COE775" s="1268"/>
      <c r="COF775" s="144"/>
      <c r="COG775" s="1268"/>
      <c r="COH775" s="144"/>
      <c r="COI775" s="1268"/>
      <c r="COJ775" s="144"/>
      <c r="COK775" s="1268"/>
      <c r="COL775" s="144"/>
      <c r="COM775" s="1268"/>
      <c r="CON775" s="144"/>
      <c r="COO775" s="1268"/>
      <c r="COP775" s="144"/>
      <c r="COQ775" s="1268"/>
      <c r="COR775" s="144"/>
      <c r="COS775" s="1268"/>
      <c r="COT775" s="144"/>
      <c r="COU775" s="1268"/>
      <c r="COV775" s="144"/>
      <c r="COW775" s="1268"/>
      <c r="COX775" s="144"/>
      <c r="COY775" s="1268"/>
      <c r="COZ775" s="144"/>
      <c r="CPA775" s="1268"/>
      <c r="CPB775" s="144"/>
      <c r="CPC775" s="1268"/>
      <c r="CPD775" s="144"/>
      <c r="CPE775" s="1268"/>
      <c r="CPF775" s="144"/>
      <c r="CPG775" s="1268"/>
      <c r="CPH775" s="144"/>
      <c r="CPI775" s="1268"/>
      <c r="CPJ775" s="144"/>
      <c r="CPK775" s="1268"/>
      <c r="CPL775" s="144"/>
      <c r="CPM775" s="1268"/>
      <c r="CPN775" s="144"/>
      <c r="CPO775" s="1268"/>
      <c r="CPP775" s="144"/>
      <c r="CPQ775" s="1268"/>
      <c r="CPR775" s="144"/>
      <c r="CPS775" s="1268"/>
      <c r="CPT775" s="144"/>
      <c r="CPU775" s="1268"/>
      <c r="CPV775" s="144"/>
      <c r="CPW775" s="1268"/>
      <c r="CPX775" s="144"/>
      <c r="CPY775" s="1268"/>
      <c r="CPZ775" s="144"/>
      <c r="CQA775" s="1268"/>
      <c r="CQB775" s="144"/>
      <c r="CQC775" s="1268"/>
      <c r="CQD775" s="144"/>
      <c r="CQE775" s="1268"/>
      <c r="CQF775" s="144"/>
      <c r="CQG775" s="1268"/>
      <c r="CQH775" s="144"/>
      <c r="CQI775" s="1268"/>
      <c r="CQJ775" s="144"/>
      <c r="CQK775" s="1268"/>
      <c r="CQL775" s="144"/>
      <c r="CQM775" s="1268"/>
      <c r="CQN775" s="144"/>
      <c r="CQO775" s="1268"/>
      <c r="CQP775" s="144"/>
      <c r="CQQ775" s="1268"/>
      <c r="CQR775" s="144"/>
      <c r="CQS775" s="1268"/>
      <c r="CQT775" s="144"/>
      <c r="CQU775" s="1268"/>
      <c r="CQV775" s="144"/>
      <c r="CQW775" s="1268"/>
      <c r="CQX775" s="144"/>
      <c r="CQY775" s="1268"/>
      <c r="CQZ775" s="144"/>
      <c r="CRA775" s="1268"/>
      <c r="CRB775" s="144"/>
      <c r="CRC775" s="1268"/>
      <c r="CRD775" s="144"/>
      <c r="CRE775" s="1268"/>
      <c r="CRF775" s="144"/>
      <c r="CRG775" s="1268"/>
      <c r="CRH775" s="144"/>
      <c r="CRI775" s="1268"/>
      <c r="CRJ775" s="144"/>
      <c r="CRK775" s="1268"/>
      <c r="CRL775" s="144"/>
      <c r="CRM775" s="1268"/>
      <c r="CRN775" s="144"/>
      <c r="CRO775" s="1268"/>
      <c r="CRP775" s="144"/>
      <c r="CRQ775" s="1268"/>
      <c r="CRR775" s="144"/>
      <c r="CRS775" s="1268"/>
      <c r="CRT775" s="144"/>
      <c r="CRU775" s="1268"/>
      <c r="CRV775" s="144"/>
      <c r="CRW775" s="1268"/>
      <c r="CRX775" s="144"/>
      <c r="CRY775" s="1268"/>
      <c r="CRZ775" s="144"/>
      <c r="CSA775" s="1268"/>
      <c r="CSB775" s="144"/>
      <c r="CSC775" s="1268"/>
      <c r="CSD775" s="144"/>
      <c r="CSE775" s="1268"/>
      <c r="CSF775" s="144"/>
      <c r="CSG775" s="1268"/>
      <c r="CSH775" s="144"/>
      <c r="CSI775" s="1268"/>
      <c r="CSJ775" s="144"/>
      <c r="CSK775" s="1268"/>
      <c r="CSL775" s="144"/>
      <c r="CSM775" s="1268"/>
      <c r="CSN775" s="144"/>
      <c r="CSO775" s="1268"/>
      <c r="CSP775" s="144"/>
      <c r="CSQ775" s="1268"/>
      <c r="CSR775" s="144"/>
      <c r="CSS775" s="1268"/>
      <c r="CST775" s="144"/>
      <c r="CSU775" s="1268"/>
      <c r="CSV775" s="144"/>
      <c r="CSW775" s="1268"/>
      <c r="CSX775" s="144"/>
      <c r="CSY775" s="1268"/>
      <c r="CSZ775" s="144"/>
      <c r="CTA775" s="1268"/>
      <c r="CTB775" s="144"/>
      <c r="CTC775" s="1268"/>
      <c r="CTD775" s="144"/>
      <c r="CTE775" s="1268"/>
      <c r="CTF775" s="144"/>
      <c r="CTG775" s="1268"/>
      <c r="CTH775" s="144"/>
      <c r="CTI775" s="1268"/>
      <c r="CTJ775" s="144"/>
      <c r="CTK775" s="1268"/>
      <c r="CTL775" s="144"/>
      <c r="CTM775" s="1268"/>
      <c r="CTN775" s="144"/>
      <c r="CTO775" s="1268"/>
      <c r="CTP775" s="144"/>
      <c r="CTQ775" s="1268"/>
      <c r="CTR775" s="144"/>
      <c r="CTS775" s="1268"/>
      <c r="CTT775" s="144"/>
      <c r="CTU775" s="1268"/>
      <c r="CTV775" s="144"/>
      <c r="CTW775" s="1268"/>
      <c r="CTX775" s="144"/>
      <c r="CTY775" s="1268"/>
      <c r="CTZ775" s="144"/>
      <c r="CUA775" s="1268"/>
      <c r="CUB775" s="144"/>
      <c r="CUC775" s="1268"/>
      <c r="CUD775" s="144"/>
      <c r="CUE775" s="1268"/>
      <c r="CUF775" s="144"/>
      <c r="CUG775" s="1268"/>
      <c r="CUH775" s="144"/>
      <c r="CUI775" s="1268"/>
      <c r="CUJ775" s="144"/>
      <c r="CUK775" s="1268"/>
      <c r="CUL775" s="144"/>
      <c r="CUM775" s="1268"/>
      <c r="CUN775" s="144"/>
      <c r="CUO775" s="1268"/>
      <c r="CUP775" s="144"/>
      <c r="CUQ775" s="1268"/>
      <c r="CUR775" s="144"/>
      <c r="CUS775" s="1268"/>
      <c r="CUT775" s="144"/>
      <c r="CUU775" s="1268"/>
      <c r="CUV775" s="144"/>
      <c r="CUW775" s="1268"/>
      <c r="CUX775" s="144"/>
      <c r="CUY775" s="1268"/>
      <c r="CUZ775" s="144"/>
      <c r="CVA775" s="1268"/>
      <c r="CVB775" s="144"/>
      <c r="CVC775" s="1268"/>
      <c r="CVD775" s="144"/>
      <c r="CVE775" s="1268"/>
      <c r="CVF775" s="144"/>
      <c r="CVG775" s="1268"/>
      <c r="CVH775" s="144"/>
      <c r="CVI775" s="1268"/>
      <c r="CVJ775" s="144"/>
      <c r="CVK775" s="1268"/>
      <c r="CVL775" s="144"/>
      <c r="CVM775" s="1268"/>
      <c r="CVN775" s="144"/>
      <c r="CVO775" s="1268"/>
      <c r="CVP775" s="144"/>
      <c r="CVQ775" s="1268"/>
      <c r="CVR775" s="144"/>
      <c r="CVS775" s="1268"/>
      <c r="CVT775" s="144"/>
      <c r="CVU775" s="1268"/>
      <c r="CVV775" s="144"/>
      <c r="CVW775" s="1268"/>
      <c r="CVX775" s="144"/>
      <c r="CVY775" s="1268"/>
      <c r="CVZ775" s="144"/>
      <c r="CWA775" s="1268"/>
      <c r="CWB775" s="144"/>
      <c r="CWC775" s="1268"/>
      <c r="CWD775" s="144"/>
      <c r="CWE775" s="1268"/>
      <c r="CWF775" s="144"/>
      <c r="CWG775" s="1268"/>
      <c r="CWH775" s="144"/>
      <c r="CWI775" s="1268"/>
      <c r="CWJ775" s="144"/>
      <c r="CWK775" s="1268"/>
      <c r="CWL775" s="144"/>
      <c r="CWM775" s="1268"/>
      <c r="CWN775" s="144"/>
      <c r="CWO775" s="1268"/>
      <c r="CWP775" s="144"/>
      <c r="CWQ775" s="1268"/>
      <c r="CWR775" s="144"/>
      <c r="CWS775" s="1268"/>
      <c r="CWT775" s="144"/>
      <c r="CWU775" s="1268"/>
      <c r="CWV775" s="144"/>
      <c r="CWW775" s="1268"/>
      <c r="CWX775" s="144"/>
      <c r="CWY775" s="1268"/>
      <c r="CWZ775" s="144"/>
      <c r="CXA775" s="1268"/>
      <c r="CXB775" s="144"/>
      <c r="CXC775" s="1268"/>
      <c r="CXD775" s="144"/>
      <c r="CXE775" s="1268"/>
      <c r="CXF775" s="144"/>
      <c r="CXG775" s="1268"/>
      <c r="CXH775" s="144"/>
      <c r="CXI775" s="1268"/>
      <c r="CXJ775" s="144"/>
      <c r="CXK775" s="1268"/>
      <c r="CXL775" s="144"/>
      <c r="CXM775" s="1268"/>
      <c r="CXN775" s="144"/>
      <c r="CXO775" s="1268"/>
      <c r="CXP775" s="144"/>
      <c r="CXQ775" s="1268"/>
      <c r="CXR775" s="144"/>
      <c r="CXS775" s="1268"/>
      <c r="CXT775" s="144"/>
      <c r="CXU775" s="1268"/>
      <c r="CXV775" s="144"/>
      <c r="CXW775" s="1268"/>
      <c r="CXX775" s="144"/>
      <c r="CXY775" s="1268"/>
      <c r="CXZ775" s="144"/>
      <c r="CYA775" s="1268"/>
      <c r="CYB775" s="144"/>
      <c r="CYC775" s="1268"/>
      <c r="CYD775" s="144"/>
      <c r="CYE775" s="1268"/>
      <c r="CYF775" s="144"/>
      <c r="CYG775" s="1268"/>
      <c r="CYH775" s="144"/>
      <c r="CYI775" s="1268"/>
      <c r="CYJ775" s="144"/>
      <c r="CYK775" s="1268"/>
      <c r="CYL775" s="144"/>
      <c r="CYM775" s="1268"/>
      <c r="CYN775" s="144"/>
      <c r="CYO775" s="1268"/>
      <c r="CYP775" s="144"/>
      <c r="CYQ775" s="1268"/>
      <c r="CYR775" s="144"/>
      <c r="CYS775" s="1268"/>
      <c r="CYT775" s="144"/>
      <c r="CYU775" s="1268"/>
      <c r="CYV775" s="144"/>
      <c r="CYW775" s="1268"/>
      <c r="CYX775" s="144"/>
      <c r="CYY775" s="1268"/>
      <c r="CYZ775" s="144"/>
      <c r="CZA775" s="1268"/>
      <c r="CZB775" s="144"/>
      <c r="CZC775" s="1268"/>
      <c r="CZD775" s="144"/>
      <c r="CZE775" s="1268"/>
      <c r="CZF775" s="144"/>
      <c r="CZG775" s="1268"/>
      <c r="CZH775" s="144"/>
      <c r="CZI775" s="1268"/>
      <c r="CZJ775" s="144"/>
      <c r="CZK775" s="1268"/>
      <c r="CZL775" s="144"/>
      <c r="CZM775" s="1268"/>
      <c r="CZN775" s="144"/>
      <c r="CZO775" s="1268"/>
      <c r="CZP775" s="144"/>
      <c r="CZQ775" s="1268"/>
      <c r="CZR775" s="144"/>
      <c r="CZS775" s="1268"/>
      <c r="CZT775" s="144"/>
      <c r="CZU775" s="1268"/>
      <c r="CZV775" s="144"/>
      <c r="CZW775" s="1268"/>
      <c r="CZX775" s="144"/>
      <c r="CZY775" s="1268"/>
      <c r="CZZ775" s="144"/>
      <c r="DAA775" s="1268"/>
      <c r="DAB775" s="144"/>
      <c r="DAC775" s="1268"/>
      <c r="DAD775" s="144"/>
      <c r="DAE775" s="1268"/>
      <c r="DAF775" s="144"/>
      <c r="DAG775" s="1268"/>
      <c r="DAH775" s="144"/>
      <c r="DAI775" s="1268"/>
      <c r="DAJ775" s="144"/>
      <c r="DAK775" s="1268"/>
      <c r="DAL775" s="144"/>
      <c r="DAM775" s="1268"/>
      <c r="DAN775" s="144"/>
      <c r="DAO775" s="1268"/>
      <c r="DAP775" s="144"/>
      <c r="DAQ775" s="1268"/>
      <c r="DAR775" s="144"/>
      <c r="DAS775" s="1268"/>
      <c r="DAT775" s="144"/>
      <c r="DAU775" s="1268"/>
      <c r="DAV775" s="144"/>
      <c r="DAW775" s="1268"/>
      <c r="DAX775" s="144"/>
      <c r="DAY775" s="1268"/>
      <c r="DAZ775" s="144"/>
      <c r="DBA775" s="1268"/>
      <c r="DBB775" s="144"/>
      <c r="DBC775" s="1268"/>
      <c r="DBD775" s="144"/>
      <c r="DBE775" s="1268"/>
      <c r="DBF775" s="144"/>
      <c r="DBG775" s="1268"/>
      <c r="DBH775" s="144"/>
      <c r="DBI775" s="1268"/>
      <c r="DBJ775" s="144"/>
      <c r="DBK775" s="1268"/>
      <c r="DBL775" s="144"/>
      <c r="DBM775" s="1268"/>
      <c r="DBN775" s="144"/>
      <c r="DBO775" s="1268"/>
      <c r="DBP775" s="144"/>
      <c r="DBQ775" s="1268"/>
      <c r="DBR775" s="144"/>
      <c r="DBS775" s="1268"/>
      <c r="DBT775" s="144"/>
      <c r="DBU775" s="1268"/>
      <c r="DBV775" s="144"/>
      <c r="DBW775" s="1268"/>
      <c r="DBX775" s="144"/>
      <c r="DBY775" s="1268"/>
      <c r="DBZ775" s="144"/>
      <c r="DCA775" s="1268"/>
      <c r="DCB775" s="144"/>
      <c r="DCC775" s="1268"/>
      <c r="DCD775" s="144"/>
      <c r="DCE775" s="1268"/>
      <c r="DCF775" s="144"/>
      <c r="DCG775" s="1268"/>
      <c r="DCH775" s="144"/>
      <c r="DCI775" s="1268"/>
      <c r="DCJ775" s="144"/>
      <c r="DCK775" s="1268"/>
      <c r="DCL775" s="144"/>
      <c r="DCM775" s="1268"/>
      <c r="DCN775" s="144"/>
      <c r="DCO775" s="1268"/>
      <c r="DCP775" s="144"/>
      <c r="DCQ775" s="1268"/>
      <c r="DCR775" s="144"/>
      <c r="DCS775" s="1268"/>
      <c r="DCT775" s="144"/>
      <c r="DCU775" s="1268"/>
      <c r="DCV775" s="144"/>
      <c r="DCW775" s="1268"/>
      <c r="DCX775" s="144"/>
      <c r="DCY775" s="1268"/>
      <c r="DCZ775" s="144"/>
      <c r="DDA775" s="1268"/>
      <c r="DDB775" s="144"/>
      <c r="DDC775" s="1268"/>
      <c r="DDD775" s="144"/>
      <c r="DDE775" s="1268"/>
      <c r="DDF775" s="144"/>
      <c r="DDG775" s="1268"/>
      <c r="DDH775" s="144"/>
      <c r="DDI775" s="1268"/>
      <c r="DDJ775" s="144"/>
      <c r="DDK775" s="1268"/>
      <c r="DDL775" s="144"/>
      <c r="DDM775" s="1268"/>
      <c r="DDN775" s="144"/>
      <c r="DDO775" s="1268"/>
      <c r="DDP775" s="144"/>
      <c r="DDQ775" s="1268"/>
      <c r="DDR775" s="144"/>
      <c r="DDS775" s="1268"/>
      <c r="DDT775" s="144"/>
      <c r="DDU775" s="1268"/>
      <c r="DDV775" s="144"/>
      <c r="DDW775" s="1268"/>
      <c r="DDX775" s="144"/>
      <c r="DDY775" s="1268"/>
      <c r="DDZ775" s="144"/>
      <c r="DEA775" s="1268"/>
      <c r="DEB775" s="144"/>
      <c r="DEC775" s="1268"/>
      <c r="DED775" s="144"/>
      <c r="DEE775" s="1268"/>
      <c r="DEF775" s="144"/>
      <c r="DEG775" s="1268"/>
      <c r="DEH775" s="144"/>
      <c r="DEI775" s="1268"/>
      <c r="DEJ775" s="144"/>
      <c r="DEK775" s="1268"/>
      <c r="DEL775" s="144"/>
      <c r="DEM775" s="1268"/>
      <c r="DEN775" s="144"/>
      <c r="DEO775" s="1268"/>
      <c r="DEP775" s="144"/>
      <c r="DEQ775" s="1268"/>
      <c r="DER775" s="144"/>
      <c r="DES775" s="1268"/>
      <c r="DET775" s="144"/>
      <c r="DEU775" s="1268"/>
      <c r="DEV775" s="144"/>
      <c r="DEW775" s="1268"/>
      <c r="DEX775" s="144"/>
      <c r="DEY775" s="1268"/>
      <c r="DEZ775" s="144"/>
      <c r="DFA775" s="1268"/>
      <c r="DFB775" s="144"/>
      <c r="DFC775" s="1268"/>
      <c r="DFD775" s="144"/>
      <c r="DFE775" s="1268"/>
      <c r="DFF775" s="144"/>
      <c r="DFG775" s="1268"/>
      <c r="DFH775" s="144"/>
      <c r="DFI775" s="1268"/>
      <c r="DFJ775" s="144"/>
      <c r="DFK775" s="1268"/>
      <c r="DFL775" s="144"/>
      <c r="DFM775" s="1268"/>
      <c r="DFN775" s="144"/>
      <c r="DFO775" s="1268"/>
      <c r="DFP775" s="144"/>
      <c r="DFQ775" s="1268"/>
      <c r="DFR775" s="144"/>
      <c r="DFS775" s="1268"/>
      <c r="DFT775" s="144"/>
      <c r="DFU775" s="1268"/>
      <c r="DFV775" s="144"/>
      <c r="DFW775" s="1268"/>
      <c r="DFX775" s="144"/>
      <c r="DFY775" s="1268"/>
      <c r="DFZ775" s="144"/>
      <c r="DGA775" s="1268"/>
      <c r="DGB775" s="144"/>
      <c r="DGC775" s="1268"/>
      <c r="DGD775" s="144"/>
      <c r="DGE775" s="1268"/>
      <c r="DGF775" s="144"/>
      <c r="DGG775" s="1268"/>
      <c r="DGH775" s="144"/>
      <c r="DGI775" s="1268"/>
      <c r="DGJ775" s="144"/>
      <c r="DGK775" s="1268"/>
      <c r="DGL775" s="144"/>
      <c r="DGM775" s="1268"/>
      <c r="DGN775" s="144"/>
      <c r="DGO775" s="1268"/>
      <c r="DGP775" s="144"/>
      <c r="DGQ775" s="1268"/>
      <c r="DGR775" s="144"/>
      <c r="DGS775" s="1268"/>
      <c r="DGT775" s="144"/>
      <c r="DGU775" s="1268"/>
      <c r="DGV775" s="144"/>
      <c r="DGW775" s="1268"/>
      <c r="DGX775" s="144"/>
      <c r="DGY775" s="1268"/>
      <c r="DGZ775" s="144"/>
      <c r="DHA775" s="1268"/>
      <c r="DHB775" s="144"/>
      <c r="DHC775" s="1268"/>
      <c r="DHD775" s="144"/>
      <c r="DHE775" s="1268"/>
      <c r="DHF775" s="144"/>
      <c r="DHG775" s="1268"/>
      <c r="DHH775" s="144"/>
      <c r="DHI775" s="1268"/>
      <c r="DHJ775" s="144"/>
      <c r="DHK775" s="1268"/>
      <c r="DHL775" s="144"/>
      <c r="DHM775" s="1268"/>
      <c r="DHN775" s="144"/>
      <c r="DHO775" s="1268"/>
      <c r="DHP775" s="144"/>
      <c r="DHQ775" s="1268"/>
      <c r="DHR775" s="144"/>
      <c r="DHS775" s="1268"/>
      <c r="DHT775" s="144"/>
      <c r="DHU775" s="1268"/>
      <c r="DHV775" s="144"/>
      <c r="DHW775" s="1268"/>
      <c r="DHX775" s="144"/>
      <c r="DHY775" s="1268"/>
      <c r="DHZ775" s="144"/>
      <c r="DIA775" s="1268"/>
      <c r="DIB775" s="144"/>
      <c r="DIC775" s="1268"/>
      <c r="DID775" s="144"/>
      <c r="DIE775" s="1268"/>
      <c r="DIF775" s="144"/>
      <c r="DIG775" s="1268"/>
      <c r="DIH775" s="144"/>
      <c r="DII775" s="1268"/>
      <c r="DIJ775" s="144"/>
      <c r="DIK775" s="1268"/>
      <c r="DIL775" s="144"/>
      <c r="DIM775" s="1268"/>
      <c r="DIN775" s="144"/>
      <c r="DIO775" s="1268"/>
      <c r="DIP775" s="144"/>
      <c r="DIQ775" s="1268"/>
      <c r="DIR775" s="144"/>
      <c r="DIS775" s="1268"/>
      <c r="DIT775" s="144"/>
      <c r="DIU775" s="1268"/>
      <c r="DIV775" s="144"/>
      <c r="DIW775" s="1268"/>
      <c r="DIX775" s="144"/>
      <c r="DIY775" s="1268"/>
      <c r="DIZ775" s="144"/>
      <c r="DJA775" s="1268"/>
      <c r="DJB775" s="144"/>
      <c r="DJC775" s="1268"/>
      <c r="DJD775" s="144"/>
      <c r="DJE775" s="1268"/>
      <c r="DJF775" s="144"/>
      <c r="DJG775" s="1268"/>
      <c r="DJH775" s="144"/>
      <c r="DJI775" s="1268"/>
      <c r="DJJ775" s="144"/>
      <c r="DJK775" s="1268"/>
      <c r="DJL775" s="144"/>
      <c r="DJM775" s="1268"/>
      <c r="DJN775" s="144"/>
      <c r="DJO775" s="1268"/>
      <c r="DJP775" s="144"/>
      <c r="DJQ775" s="1268"/>
      <c r="DJR775" s="144"/>
      <c r="DJS775" s="1268"/>
      <c r="DJT775" s="144"/>
      <c r="DJU775" s="1268"/>
      <c r="DJV775" s="144"/>
      <c r="DJW775" s="1268"/>
      <c r="DJX775" s="144"/>
      <c r="DJY775" s="1268"/>
      <c r="DJZ775" s="144"/>
      <c r="DKA775" s="1268"/>
      <c r="DKB775" s="144"/>
      <c r="DKC775" s="1268"/>
      <c r="DKD775" s="144"/>
      <c r="DKE775" s="1268"/>
      <c r="DKF775" s="144"/>
      <c r="DKG775" s="1268"/>
      <c r="DKH775" s="144"/>
      <c r="DKI775" s="1268"/>
      <c r="DKJ775" s="144"/>
      <c r="DKK775" s="1268"/>
      <c r="DKL775" s="144"/>
      <c r="DKM775" s="1268"/>
      <c r="DKN775" s="144"/>
      <c r="DKO775" s="1268"/>
      <c r="DKP775" s="144"/>
      <c r="DKQ775" s="1268"/>
      <c r="DKR775" s="144"/>
      <c r="DKS775" s="1268"/>
      <c r="DKT775" s="144"/>
      <c r="DKU775" s="1268"/>
      <c r="DKV775" s="144"/>
      <c r="DKW775" s="1268"/>
      <c r="DKX775" s="144"/>
      <c r="DKY775" s="1268"/>
      <c r="DKZ775" s="144"/>
      <c r="DLA775" s="1268"/>
      <c r="DLB775" s="144"/>
      <c r="DLC775" s="1268"/>
      <c r="DLD775" s="144"/>
      <c r="DLE775" s="1268"/>
      <c r="DLF775" s="144"/>
      <c r="DLG775" s="1268"/>
      <c r="DLH775" s="144"/>
      <c r="DLI775" s="1268"/>
      <c r="DLJ775" s="144"/>
      <c r="DLK775" s="1268"/>
      <c r="DLL775" s="144"/>
      <c r="DLM775" s="1268"/>
      <c r="DLN775" s="144"/>
      <c r="DLO775" s="1268"/>
      <c r="DLP775" s="144"/>
      <c r="DLQ775" s="1268"/>
      <c r="DLR775" s="144"/>
      <c r="DLS775" s="1268"/>
      <c r="DLT775" s="144"/>
      <c r="DLU775" s="1268"/>
      <c r="DLV775" s="144"/>
      <c r="DLW775" s="1268"/>
      <c r="DLX775" s="144"/>
      <c r="DLY775" s="1268"/>
      <c r="DLZ775" s="144"/>
      <c r="DMA775" s="1268"/>
      <c r="DMB775" s="144"/>
      <c r="DMC775" s="1268"/>
      <c r="DMD775" s="144"/>
      <c r="DME775" s="1268"/>
      <c r="DMF775" s="144"/>
      <c r="DMG775" s="1268"/>
      <c r="DMH775" s="144"/>
      <c r="DMI775" s="1268"/>
      <c r="DMJ775" s="144"/>
      <c r="DMK775" s="1268"/>
      <c r="DML775" s="144"/>
      <c r="DMM775" s="1268"/>
      <c r="DMN775" s="144"/>
      <c r="DMO775" s="1268"/>
      <c r="DMP775" s="144"/>
      <c r="DMQ775" s="1268"/>
      <c r="DMR775" s="144"/>
      <c r="DMS775" s="1268"/>
      <c r="DMT775" s="144"/>
      <c r="DMU775" s="1268"/>
      <c r="DMV775" s="144"/>
      <c r="DMW775" s="1268"/>
      <c r="DMX775" s="144"/>
      <c r="DMY775" s="1268"/>
      <c r="DMZ775" s="144"/>
      <c r="DNA775" s="1268"/>
      <c r="DNB775" s="144"/>
      <c r="DNC775" s="1268"/>
      <c r="DND775" s="144"/>
      <c r="DNE775" s="1268"/>
      <c r="DNF775" s="144"/>
      <c r="DNG775" s="1268"/>
      <c r="DNH775" s="144"/>
      <c r="DNI775" s="1268"/>
      <c r="DNJ775" s="144"/>
      <c r="DNK775" s="1268"/>
      <c r="DNL775" s="144"/>
      <c r="DNM775" s="1268"/>
      <c r="DNN775" s="144"/>
      <c r="DNO775" s="1268"/>
      <c r="DNP775" s="144"/>
      <c r="DNQ775" s="1268"/>
      <c r="DNR775" s="144"/>
      <c r="DNS775" s="1268"/>
      <c r="DNT775" s="144"/>
      <c r="DNU775" s="1268"/>
      <c r="DNV775" s="144"/>
      <c r="DNW775" s="1268"/>
      <c r="DNX775" s="144"/>
      <c r="DNY775" s="1268"/>
      <c r="DNZ775" s="144"/>
      <c r="DOA775" s="1268"/>
      <c r="DOB775" s="144"/>
      <c r="DOC775" s="1268"/>
      <c r="DOD775" s="144"/>
      <c r="DOE775" s="1268"/>
      <c r="DOF775" s="144"/>
      <c r="DOG775" s="1268"/>
      <c r="DOH775" s="144"/>
      <c r="DOI775" s="1268"/>
      <c r="DOJ775" s="144"/>
      <c r="DOK775" s="1268"/>
      <c r="DOL775" s="144"/>
      <c r="DOM775" s="1268"/>
      <c r="DON775" s="144"/>
      <c r="DOO775" s="1268"/>
      <c r="DOP775" s="144"/>
      <c r="DOQ775" s="1268"/>
      <c r="DOR775" s="144"/>
      <c r="DOS775" s="1268"/>
      <c r="DOT775" s="144"/>
      <c r="DOU775" s="1268"/>
      <c r="DOV775" s="144"/>
      <c r="DOW775" s="1268"/>
      <c r="DOX775" s="144"/>
      <c r="DOY775" s="1268"/>
      <c r="DOZ775" s="144"/>
      <c r="DPA775" s="1268"/>
      <c r="DPB775" s="144"/>
      <c r="DPC775" s="1268"/>
      <c r="DPD775" s="144"/>
      <c r="DPE775" s="1268"/>
      <c r="DPF775" s="144"/>
      <c r="DPG775" s="1268"/>
      <c r="DPH775" s="144"/>
      <c r="DPI775" s="1268"/>
      <c r="DPJ775" s="144"/>
      <c r="DPK775" s="1268"/>
      <c r="DPL775" s="144"/>
      <c r="DPM775" s="1268"/>
      <c r="DPN775" s="144"/>
      <c r="DPO775" s="1268"/>
      <c r="DPP775" s="144"/>
      <c r="DPQ775" s="1268"/>
      <c r="DPR775" s="144"/>
      <c r="DPS775" s="1268"/>
      <c r="DPT775" s="144"/>
      <c r="DPU775" s="1268"/>
      <c r="DPV775" s="144"/>
      <c r="DPW775" s="1268"/>
      <c r="DPX775" s="144"/>
      <c r="DPY775" s="1268"/>
      <c r="DPZ775" s="144"/>
      <c r="DQA775" s="1268"/>
      <c r="DQB775" s="144"/>
      <c r="DQC775" s="1268"/>
      <c r="DQD775" s="144"/>
      <c r="DQE775" s="1268"/>
      <c r="DQF775" s="144"/>
      <c r="DQG775" s="1268"/>
      <c r="DQH775" s="144"/>
      <c r="DQI775" s="1268"/>
      <c r="DQJ775" s="144"/>
      <c r="DQK775" s="1268"/>
      <c r="DQL775" s="144"/>
      <c r="DQM775" s="1268"/>
      <c r="DQN775" s="144"/>
      <c r="DQO775" s="1268"/>
      <c r="DQP775" s="144"/>
      <c r="DQQ775" s="1268"/>
      <c r="DQR775" s="144"/>
      <c r="DQS775" s="1268"/>
      <c r="DQT775" s="144"/>
      <c r="DQU775" s="1268"/>
      <c r="DQV775" s="144"/>
      <c r="DQW775" s="1268"/>
      <c r="DQX775" s="144"/>
      <c r="DQY775" s="1268"/>
      <c r="DQZ775" s="144"/>
      <c r="DRA775" s="1268"/>
      <c r="DRB775" s="144"/>
      <c r="DRC775" s="1268"/>
      <c r="DRD775" s="144"/>
      <c r="DRE775" s="1268"/>
      <c r="DRF775" s="144"/>
      <c r="DRG775" s="1268"/>
      <c r="DRH775" s="144"/>
      <c r="DRI775" s="1268"/>
      <c r="DRJ775" s="144"/>
      <c r="DRK775" s="1268"/>
      <c r="DRL775" s="144"/>
      <c r="DRM775" s="1268"/>
      <c r="DRN775" s="144"/>
      <c r="DRO775" s="1268"/>
      <c r="DRP775" s="144"/>
      <c r="DRQ775" s="1268"/>
      <c r="DRR775" s="144"/>
      <c r="DRS775" s="1268"/>
      <c r="DRT775" s="144"/>
      <c r="DRU775" s="1268"/>
      <c r="DRV775" s="144"/>
      <c r="DRW775" s="1268"/>
      <c r="DRX775" s="144"/>
      <c r="DRY775" s="1268"/>
      <c r="DRZ775" s="144"/>
      <c r="DSA775" s="1268"/>
      <c r="DSB775" s="144"/>
      <c r="DSC775" s="1268"/>
      <c r="DSD775" s="144"/>
      <c r="DSE775" s="1268"/>
      <c r="DSF775" s="144"/>
      <c r="DSG775" s="1268"/>
      <c r="DSH775" s="144"/>
      <c r="DSI775" s="1268"/>
      <c r="DSJ775" s="144"/>
      <c r="DSK775" s="1268"/>
      <c r="DSL775" s="144"/>
      <c r="DSM775" s="1268"/>
      <c r="DSN775" s="144"/>
      <c r="DSO775" s="1268"/>
      <c r="DSP775" s="144"/>
      <c r="DSQ775" s="1268"/>
      <c r="DSR775" s="144"/>
      <c r="DSS775" s="1268"/>
      <c r="DST775" s="144"/>
      <c r="DSU775" s="1268"/>
      <c r="DSV775" s="144"/>
      <c r="DSW775" s="1268"/>
      <c r="DSX775" s="144"/>
      <c r="DSY775" s="1268"/>
      <c r="DSZ775" s="144"/>
      <c r="DTA775" s="1268"/>
      <c r="DTB775" s="144"/>
      <c r="DTC775" s="1268"/>
      <c r="DTD775" s="144"/>
      <c r="DTE775" s="1268"/>
      <c r="DTF775" s="144"/>
      <c r="DTG775" s="1268"/>
      <c r="DTH775" s="144"/>
      <c r="DTI775" s="1268"/>
      <c r="DTJ775" s="144"/>
      <c r="DTK775" s="1268"/>
      <c r="DTL775" s="144"/>
      <c r="DTM775" s="1268"/>
      <c r="DTN775" s="144"/>
      <c r="DTO775" s="1268"/>
      <c r="DTP775" s="144"/>
      <c r="DTQ775" s="1268"/>
      <c r="DTR775" s="144"/>
      <c r="DTS775" s="1268"/>
      <c r="DTT775" s="144"/>
      <c r="DTU775" s="1268"/>
      <c r="DTV775" s="144"/>
      <c r="DTW775" s="1268"/>
      <c r="DTX775" s="144"/>
      <c r="DTY775" s="1268"/>
      <c r="DTZ775" s="144"/>
      <c r="DUA775" s="1268"/>
      <c r="DUB775" s="144"/>
      <c r="DUC775" s="1268"/>
      <c r="DUD775" s="144"/>
      <c r="DUE775" s="1268"/>
      <c r="DUF775" s="144"/>
      <c r="DUG775" s="1268"/>
      <c r="DUH775" s="144"/>
      <c r="DUI775" s="1268"/>
      <c r="DUJ775" s="144"/>
      <c r="DUK775" s="1268"/>
      <c r="DUL775" s="144"/>
      <c r="DUM775" s="1268"/>
      <c r="DUN775" s="144"/>
      <c r="DUO775" s="1268"/>
      <c r="DUP775" s="144"/>
      <c r="DUQ775" s="1268"/>
      <c r="DUR775" s="144"/>
      <c r="DUS775" s="1268"/>
      <c r="DUT775" s="144"/>
      <c r="DUU775" s="1268"/>
      <c r="DUV775" s="144"/>
      <c r="DUW775" s="1268"/>
      <c r="DUX775" s="144"/>
      <c r="DUY775" s="1268"/>
      <c r="DUZ775" s="144"/>
      <c r="DVA775" s="1268"/>
      <c r="DVB775" s="144"/>
      <c r="DVC775" s="1268"/>
      <c r="DVD775" s="144"/>
      <c r="DVE775" s="1268"/>
      <c r="DVF775" s="144"/>
      <c r="DVG775" s="1268"/>
      <c r="DVH775" s="144"/>
      <c r="DVI775" s="1268"/>
      <c r="DVJ775" s="144"/>
      <c r="DVK775" s="1268"/>
      <c r="DVL775" s="144"/>
      <c r="DVM775" s="1268"/>
      <c r="DVN775" s="144"/>
      <c r="DVO775" s="1268"/>
      <c r="DVP775" s="144"/>
      <c r="DVQ775" s="1268"/>
      <c r="DVR775" s="144"/>
      <c r="DVS775" s="1268"/>
      <c r="DVT775" s="144"/>
      <c r="DVU775" s="1268"/>
      <c r="DVV775" s="144"/>
      <c r="DVW775" s="1268"/>
      <c r="DVX775" s="144"/>
      <c r="DVY775" s="1268"/>
      <c r="DVZ775" s="144"/>
      <c r="DWA775" s="1268"/>
      <c r="DWB775" s="144"/>
      <c r="DWC775" s="1268"/>
      <c r="DWD775" s="144"/>
      <c r="DWE775" s="1268"/>
      <c r="DWF775" s="144"/>
      <c r="DWG775" s="1268"/>
      <c r="DWH775" s="144"/>
      <c r="DWI775" s="1268"/>
      <c r="DWJ775" s="144"/>
      <c r="DWK775" s="1268"/>
      <c r="DWL775" s="144"/>
      <c r="DWM775" s="1268"/>
      <c r="DWN775" s="144"/>
      <c r="DWO775" s="1268"/>
      <c r="DWP775" s="144"/>
      <c r="DWQ775" s="1268"/>
      <c r="DWR775" s="144"/>
      <c r="DWS775" s="1268"/>
      <c r="DWT775" s="144"/>
      <c r="DWU775" s="1268"/>
      <c r="DWV775" s="144"/>
      <c r="DWW775" s="1268"/>
      <c r="DWX775" s="144"/>
      <c r="DWY775" s="1268"/>
      <c r="DWZ775" s="144"/>
      <c r="DXA775" s="1268"/>
      <c r="DXB775" s="144"/>
      <c r="DXC775" s="1268"/>
      <c r="DXD775" s="144"/>
      <c r="DXE775" s="1268"/>
      <c r="DXF775" s="144"/>
      <c r="DXG775" s="1268"/>
      <c r="DXH775" s="144"/>
      <c r="DXI775" s="1268"/>
      <c r="DXJ775" s="144"/>
      <c r="DXK775" s="1268"/>
      <c r="DXL775" s="144"/>
      <c r="DXM775" s="1268"/>
      <c r="DXN775" s="144"/>
      <c r="DXO775" s="1268"/>
      <c r="DXP775" s="144"/>
      <c r="DXQ775" s="1268"/>
      <c r="DXR775" s="144"/>
      <c r="DXS775" s="1268"/>
      <c r="DXT775" s="144"/>
      <c r="DXU775" s="1268"/>
      <c r="DXV775" s="144"/>
      <c r="DXW775" s="1268"/>
      <c r="DXX775" s="144"/>
      <c r="DXY775" s="1268"/>
      <c r="DXZ775" s="144"/>
      <c r="DYA775" s="1268"/>
      <c r="DYB775" s="144"/>
      <c r="DYC775" s="1268"/>
      <c r="DYD775" s="144"/>
      <c r="DYE775" s="1268"/>
      <c r="DYF775" s="144"/>
      <c r="DYG775" s="1268"/>
      <c r="DYH775" s="144"/>
      <c r="DYI775" s="1268"/>
      <c r="DYJ775" s="144"/>
      <c r="DYK775" s="1268"/>
      <c r="DYL775" s="144"/>
      <c r="DYM775" s="1268"/>
      <c r="DYN775" s="144"/>
      <c r="DYO775" s="1268"/>
      <c r="DYP775" s="144"/>
      <c r="DYQ775" s="1268"/>
      <c r="DYR775" s="144"/>
      <c r="DYS775" s="1268"/>
      <c r="DYT775" s="144"/>
      <c r="DYU775" s="1268"/>
      <c r="DYV775" s="144"/>
      <c r="DYW775" s="1268"/>
      <c r="DYX775" s="144"/>
      <c r="DYY775" s="1268"/>
      <c r="DYZ775" s="144"/>
      <c r="DZA775" s="1268"/>
      <c r="DZB775" s="144"/>
      <c r="DZC775" s="1268"/>
      <c r="DZD775" s="144"/>
      <c r="DZE775" s="1268"/>
      <c r="DZF775" s="144"/>
      <c r="DZG775" s="1268"/>
      <c r="DZH775" s="144"/>
      <c r="DZI775" s="1268"/>
      <c r="DZJ775" s="144"/>
      <c r="DZK775" s="1268"/>
      <c r="DZL775" s="144"/>
      <c r="DZM775" s="1268"/>
      <c r="DZN775" s="144"/>
      <c r="DZO775" s="1268"/>
      <c r="DZP775" s="144"/>
      <c r="DZQ775" s="1268"/>
      <c r="DZR775" s="144"/>
      <c r="DZS775" s="1268"/>
      <c r="DZT775" s="144"/>
      <c r="DZU775" s="1268"/>
      <c r="DZV775" s="144"/>
      <c r="DZW775" s="1268"/>
      <c r="DZX775" s="144"/>
      <c r="DZY775" s="1268"/>
      <c r="DZZ775" s="144"/>
      <c r="EAA775" s="1268"/>
      <c r="EAB775" s="144"/>
      <c r="EAC775" s="1268"/>
      <c r="EAD775" s="144"/>
      <c r="EAE775" s="1268"/>
      <c r="EAF775" s="144"/>
      <c r="EAG775" s="1268"/>
      <c r="EAH775" s="144"/>
      <c r="EAI775" s="1268"/>
      <c r="EAJ775" s="144"/>
      <c r="EAK775" s="1268"/>
      <c r="EAL775" s="144"/>
      <c r="EAM775" s="1268"/>
      <c r="EAN775" s="144"/>
      <c r="EAO775" s="1268"/>
      <c r="EAP775" s="144"/>
      <c r="EAQ775" s="1268"/>
      <c r="EAR775" s="144"/>
      <c r="EAS775" s="1268"/>
      <c r="EAT775" s="144"/>
      <c r="EAU775" s="1268"/>
      <c r="EAV775" s="144"/>
      <c r="EAW775" s="1268"/>
      <c r="EAX775" s="144"/>
      <c r="EAY775" s="1268"/>
      <c r="EAZ775" s="144"/>
      <c r="EBA775" s="1268"/>
      <c r="EBB775" s="144"/>
      <c r="EBC775" s="1268"/>
      <c r="EBD775" s="144"/>
      <c r="EBE775" s="1268"/>
      <c r="EBF775" s="144"/>
      <c r="EBG775" s="1268"/>
      <c r="EBH775" s="144"/>
      <c r="EBI775" s="1268"/>
      <c r="EBJ775" s="144"/>
      <c r="EBK775" s="1268"/>
      <c r="EBL775" s="144"/>
      <c r="EBM775" s="1268"/>
      <c r="EBN775" s="144"/>
      <c r="EBO775" s="1268"/>
      <c r="EBP775" s="144"/>
      <c r="EBQ775" s="1268"/>
      <c r="EBR775" s="144"/>
      <c r="EBS775" s="1268"/>
      <c r="EBT775" s="144"/>
      <c r="EBU775" s="1268"/>
      <c r="EBV775" s="144"/>
      <c r="EBW775" s="1268"/>
      <c r="EBX775" s="144"/>
      <c r="EBY775" s="1268"/>
      <c r="EBZ775" s="144"/>
      <c r="ECA775" s="1268"/>
      <c r="ECB775" s="144"/>
      <c r="ECC775" s="1268"/>
      <c r="ECD775" s="144"/>
      <c r="ECE775" s="1268"/>
      <c r="ECF775" s="144"/>
      <c r="ECG775" s="1268"/>
      <c r="ECH775" s="144"/>
      <c r="ECI775" s="1268"/>
      <c r="ECJ775" s="144"/>
      <c r="ECK775" s="1268"/>
      <c r="ECL775" s="144"/>
      <c r="ECM775" s="1268"/>
      <c r="ECN775" s="144"/>
      <c r="ECO775" s="1268"/>
      <c r="ECP775" s="144"/>
      <c r="ECQ775" s="1268"/>
      <c r="ECR775" s="144"/>
      <c r="ECS775" s="1268"/>
      <c r="ECT775" s="144"/>
      <c r="ECU775" s="1268"/>
      <c r="ECV775" s="144"/>
      <c r="ECW775" s="1268"/>
      <c r="ECX775" s="144"/>
      <c r="ECY775" s="1268"/>
      <c r="ECZ775" s="144"/>
      <c r="EDA775" s="1268"/>
      <c r="EDB775" s="144"/>
      <c r="EDC775" s="1268"/>
      <c r="EDD775" s="144"/>
      <c r="EDE775" s="1268"/>
      <c r="EDF775" s="144"/>
      <c r="EDG775" s="1268"/>
      <c r="EDH775" s="144"/>
      <c r="EDI775" s="1268"/>
      <c r="EDJ775" s="144"/>
      <c r="EDK775" s="1268"/>
      <c r="EDL775" s="144"/>
      <c r="EDM775" s="1268"/>
      <c r="EDN775" s="144"/>
      <c r="EDO775" s="1268"/>
      <c r="EDP775" s="144"/>
      <c r="EDQ775" s="1268"/>
      <c r="EDR775" s="144"/>
      <c r="EDS775" s="1268"/>
      <c r="EDT775" s="144"/>
      <c r="EDU775" s="1268"/>
      <c r="EDV775" s="144"/>
      <c r="EDW775" s="1268"/>
      <c r="EDX775" s="144"/>
      <c r="EDY775" s="1268"/>
      <c r="EDZ775" s="144"/>
      <c r="EEA775" s="1268"/>
      <c r="EEB775" s="144"/>
      <c r="EEC775" s="1268"/>
      <c r="EED775" s="144"/>
      <c r="EEE775" s="1268"/>
      <c r="EEF775" s="144"/>
      <c r="EEG775" s="1268"/>
      <c r="EEH775" s="144"/>
      <c r="EEI775" s="1268"/>
      <c r="EEJ775" s="144"/>
      <c r="EEK775" s="1268"/>
      <c r="EEL775" s="144"/>
      <c r="EEM775" s="1268"/>
      <c r="EEN775" s="144"/>
      <c r="EEO775" s="1268"/>
      <c r="EEP775" s="144"/>
      <c r="EEQ775" s="1268"/>
      <c r="EER775" s="144"/>
      <c r="EES775" s="1268"/>
      <c r="EET775" s="144"/>
      <c r="EEU775" s="1268"/>
      <c r="EEV775" s="144"/>
      <c r="EEW775" s="1268"/>
      <c r="EEX775" s="144"/>
      <c r="EEY775" s="1268"/>
      <c r="EEZ775" s="144"/>
      <c r="EFA775" s="1268"/>
      <c r="EFB775" s="144"/>
      <c r="EFC775" s="1268"/>
      <c r="EFD775" s="144"/>
      <c r="EFE775" s="1268"/>
      <c r="EFF775" s="144"/>
      <c r="EFG775" s="1268"/>
      <c r="EFH775" s="144"/>
      <c r="EFI775" s="1268"/>
      <c r="EFJ775" s="144"/>
      <c r="EFK775" s="1268"/>
      <c r="EFL775" s="144"/>
      <c r="EFM775" s="1268"/>
      <c r="EFN775" s="144"/>
      <c r="EFO775" s="1268"/>
      <c r="EFP775" s="144"/>
      <c r="EFQ775" s="1268"/>
      <c r="EFR775" s="144"/>
      <c r="EFS775" s="1268"/>
      <c r="EFT775" s="144"/>
      <c r="EFU775" s="1268"/>
      <c r="EFV775" s="144"/>
      <c r="EFW775" s="1268"/>
      <c r="EFX775" s="144"/>
      <c r="EFY775" s="1268"/>
      <c r="EFZ775" s="144"/>
      <c r="EGA775" s="1268"/>
      <c r="EGB775" s="144"/>
      <c r="EGC775" s="1268"/>
      <c r="EGD775" s="144"/>
      <c r="EGE775" s="1268"/>
      <c r="EGF775" s="144"/>
      <c r="EGG775" s="1268"/>
      <c r="EGH775" s="144"/>
      <c r="EGI775" s="1268"/>
      <c r="EGJ775" s="144"/>
      <c r="EGK775" s="1268"/>
      <c r="EGL775" s="144"/>
      <c r="EGM775" s="1268"/>
      <c r="EGN775" s="144"/>
      <c r="EGO775" s="1268"/>
      <c r="EGP775" s="144"/>
      <c r="EGQ775" s="1268"/>
      <c r="EGR775" s="144"/>
      <c r="EGS775" s="1268"/>
      <c r="EGT775" s="144"/>
      <c r="EGU775" s="1268"/>
      <c r="EGV775" s="144"/>
      <c r="EGW775" s="1268"/>
      <c r="EGX775" s="144"/>
      <c r="EGY775" s="1268"/>
      <c r="EGZ775" s="144"/>
      <c r="EHA775" s="1268"/>
      <c r="EHB775" s="144"/>
      <c r="EHC775" s="1268"/>
      <c r="EHD775" s="144"/>
      <c r="EHE775" s="1268"/>
      <c r="EHF775" s="144"/>
      <c r="EHG775" s="1268"/>
      <c r="EHH775" s="144"/>
      <c r="EHI775" s="1268"/>
      <c r="EHJ775" s="144"/>
      <c r="EHK775" s="1268"/>
      <c r="EHL775" s="144"/>
      <c r="EHM775" s="1268"/>
      <c r="EHN775" s="144"/>
      <c r="EHO775" s="1268"/>
      <c r="EHP775" s="144"/>
      <c r="EHQ775" s="1268"/>
      <c r="EHR775" s="144"/>
      <c r="EHS775" s="1268"/>
      <c r="EHT775" s="144"/>
      <c r="EHU775" s="1268"/>
      <c r="EHV775" s="144"/>
      <c r="EHW775" s="1268"/>
      <c r="EHX775" s="144"/>
      <c r="EHY775" s="1268"/>
      <c r="EHZ775" s="144"/>
      <c r="EIA775" s="1268"/>
      <c r="EIB775" s="144"/>
      <c r="EIC775" s="1268"/>
      <c r="EID775" s="144"/>
      <c r="EIE775" s="1268"/>
      <c r="EIF775" s="144"/>
      <c r="EIG775" s="1268"/>
      <c r="EIH775" s="144"/>
      <c r="EII775" s="1268"/>
      <c r="EIJ775" s="144"/>
      <c r="EIK775" s="1268"/>
      <c r="EIL775" s="144"/>
      <c r="EIM775" s="1268"/>
      <c r="EIN775" s="144"/>
      <c r="EIO775" s="1268"/>
      <c r="EIP775" s="144"/>
      <c r="EIQ775" s="1268"/>
      <c r="EIR775" s="144"/>
      <c r="EIS775" s="1268"/>
      <c r="EIT775" s="144"/>
      <c r="EIU775" s="1268"/>
      <c r="EIV775" s="144"/>
      <c r="EIW775" s="1268"/>
      <c r="EIX775" s="144"/>
      <c r="EIY775" s="1268"/>
      <c r="EIZ775" s="144"/>
      <c r="EJA775" s="1268"/>
      <c r="EJB775" s="144"/>
      <c r="EJC775" s="1268"/>
      <c r="EJD775" s="144"/>
      <c r="EJE775" s="1268"/>
      <c r="EJF775" s="144"/>
      <c r="EJG775" s="1268"/>
      <c r="EJH775" s="144"/>
      <c r="EJI775" s="1268"/>
      <c r="EJJ775" s="144"/>
      <c r="EJK775" s="1268"/>
      <c r="EJL775" s="144"/>
      <c r="EJM775" s="1268"/>
      <c r="EJN775" s="144"/>
      <c r="EJO775" s="1268"/>
      <c r="EJP775" s="144"/>
      <c r="EJQ775" s="1268"/>
      <c r="EJR775" s="144"/>
      <c r="EJS775" s="1268"/>
      <c r="EJT775" s="144"/>
      <c r="EJU775" s="1268"/>
      <c r="EJV775" s="144"/>
      <c r="EJW775" s="1268"/>
      <c r="EJX775" s="144"/>
      <c r="EJY775" s="1268"/>
      <c r="EJZ775" s="144"/>
      <c r="EKA775" s="1268"/>
      <c r="EKB775" s="144"/>
      <c r="EKC775" s="1268"/>
      <c r="EKD775" s="144"/>
      <c r="EKE775" s="1268"/>
      <c r="EKF775" s="144"/>
      <c r="EKG775" s="1268"/>
      <c r="EKH775" s="144"/>
      <c r="EKI775" s="1268"/>
      <c r="EKJ775" s="144"/>
      <c r="EKK775" s="1268"/>
      <c r="EKL775" s="144"/>
      <c r="EKM775" s="1268"/>
      <c r="EKN775" s="144"/>
      <c r="EKO775" s="1268"/>
      <c r="EKP775" s="144"/>
      <c r="EKQ775" s="1268"/>
      <c r="EKR775" s="144"/>
      <c r="EKS775" s="1268"/>
      <c r="EKT775" s="144"/>
      <c r="EKU775" s="1268"/>
      <c r="EKV775" s="144"/>
      <c r="EKW775" s="1268"/>
      <c r="EKX775" s="144"/>
      <c r="EKY775" s="1268"/>
      <c r="EKZ775" s="144"/>
      <c r="ELA775" s="1268"/>
      <c r="ELB775" s="144"/>
      <c r="ELC775" s="1268"/>
      <c r="ELD775" s="144"/>
      <c r="ELE775" s="1268"/>
      <c r="ELF775" s="144"/>
      <c r="ELG775" s="1268"/>
      <c r="ELH775" s="144"/>
      <c r="ELI775" s="1268"/>
      <c r="ELJ775" s="144"/>
      <c r="ELK775" s="1268"/>
      <c r="ELL775" s="144"/>
      <c r="ELM775" s="1268"/>
      <c r="ELN775" s="144"/>
      <c r="ELO775" s="1268"/>
      <c r="ELP775" s="144"/>
      <c r="ELQ775" s="1268"/>
      <c r="ELR775" s="144"/>
      <c r="ELS775" s="1268"/>
      <c r="ELT775" s="144"/>
      <c r="ELU775" s="1268"/>
      <c r="ELV775" s="144"/>
      <c r="ELW775" s="1268"/>
      <c r="ELX775" s="144"/>
      <c r="ELY775" s="1268"/>
      <c r="ELZ775" s="144"/>
      <c r="EMA775" s="1268"/>
      <c r="EMB775" s="144"/>
      <c r="EMC775" s="1268"/>
      <c r="EMD775" s="144"/>
      <c r="EME775" s="1268"/>
      <c r="EMF775" s="144"/>
      <c r="EMG775" s="1268"/>
      <c r="EMH775" s="144"/>
      <c r="EMI775" s="1268"/>
      <c r="EMJ775" s="144"/>
      <c r="EMK775" s="1268"/>
      <c r="EML775" s="144"/>
      <c r="EMM775" s="1268"/>
      <c r="EMN775" s="144"/>
      <c r="EMO775" s="1268"/>
      <c r="EMP775" s="144"/>
      <c r="EMQ775" s="1268"/>
      <c r="EMR775" s="144"/>
      <c r="EMS775" s="1268"/>
      <c r="EMT775" s="144"/>
      <c r="EMU775" s="1268"/>
      <c r="EMV775" s="144"/>
      <c r="EMW775" s="1268"/>
      <c r="EMX775" s="144"/>
      <c r="EMY775" s="1268"/>
      <c r="EMZ775" s="144"/>
      <c r="ENA775" s="1268"/>
      <c r="ENB775" s="144"/>
      <c r="ENC775" s="1268"/>
      <c r="END775" s="144"/>
      <c r="ENE775" s="1268"/>
      <c r="ENF775" s="144"/>
      <c r="ENG775" s="1268"/>
      <c r="ENH775" s="144"/>
      <c r="ENI775" s="1268"/>
      <c r="ENJ775" s="144"/>
      <c r="ENK775" s="1268"/>
      <c r="ENL775" s="144"/>
      <c r="ENM775" s="1268"/>
      <c r="ENN775" s="144"/>
      <c r="ENO775" s="1268"/>
      <c r="ENP775" s="144"/>
      <c r="ENQ775" s="1268"/>
      <c r="ENR775" s="144"/>
      <c r="ENS775" s="1268"/>
      <c r="ENT775" s="144"/>
      <c r="ENU775" s="1268"/>
      <c r="ENV775" s="144"/>
      <c r="ENW775" s="1268"/>
      <c r="ENX775" s="144"/>
      <c r="ENY775" s="1268"/>
      <c r="ENZ775" s="144"/>
      <c r="EOA775" s="1268"/>
      <c r="EOB775" s="144"/>
      <c r="EOC775" s="1268"/>
      <c r="EOD775" s="144"/>
      <c r="EOE775" s="1268"/>
      <c r="EOF775" s="144"/>
      <c r="EOG775" s="1268"/>
      <c r="EOH775" s="144"/>
      <c r="EOI775" s="1268"/>
      <c r="EOJ775" s="144"/>
      <c r="EOK775" s="1268"/>
      <c r="EOL775" s="144"/>
      <c r="EOM775" s="1268"/>
      <c r="EON775" s="144"/>
      <c r="EOO775" s="1268"/>
      <c r="EOP775" s="144"/>
      <c r="EOQ775" s="1268"/>
      <c r="EOR775" s="144"/>
      <c r="EOS775" s="1268"/>
      <c r="EOT775" s="144"/>
      <c r="EOU775" s="1268"/>
      <c r="EOV775" s="144"/>
      <c r="EOW775" s="1268"/>
      <c r="EOX775" s="144"/>
      <c r="EOY775" s="1268"/>
      <c r="EOZ775" s="144"/>
      <c r="EPA775" s="1268"/>
      <c r="EPB775" s="144"/>
      <c r="EPC775" s="1268"/>
      <c r="EPD775" s="144"/>
      <c r="EPE775" s="1268"/>
      <c r="EPF775" s="144"/>
      <c r="EPG775" s="1268"/>
      <c r="EPH775" s="144"/>
      <c r="EPI775" s="1268"/>
      <c r="EPJ775" s="144"/>
      <c r="EPK775" s="1268"/>
      <c r="EPL775" s="144"/>
      <c r="EPM775" s="1268"/>
      <c r="EPN775" s="144"/>
      <c r="EPO775" s="1268"/>
      <c r="EPP775" s="144"/>
      <c r="EPQ775" s="1268"/>
      <c r="EPR775" s="144"/>
      <c r="EPS775" s="1268"/>
      <c r="EPT775" s="144"/>
      <c r="EPU775" s="1268"/>
      <c r="EPV775" s="144"/>
      <c r="EPW775" s="1268"/>
      <c r="EPX775" s="144"/>
      <c r="EPY775" s="1268"/>
      <c r="EPZ775" s="144"/>
      <c r="EQA775" s="1268"/>
      <c r="EQB775" s="144"/>
      <c r="EQC775" s="1268"/>
      <c r="EQD775" s="144"/>
      <c r="EQE775" s="1268"/>
      <c r="EQF775" s="144"/>
      <c r="EQG775" s="1268"/>
      <c r="EQH775" s="144"/>
      <c r="EQI775" s="1268"/>
      <c r="EQJ775" s="144"/>
      <c r="EQK775" s="1268"/>
      <c r="EQL775" s="144"/>
      <c r="EQM775" s="1268"/>
      <c r="EQN775" s="144"/>
      <c r="EQO775" s="1268"/>
      <c r="EQP775" s="144"/>
      <c r="EQQ775" s="1268"/>
      <c r="EQR775" s="144"/>
      <c r="EQS775" s="1268"/>
      <c r="EQT775" s="144"/>
      <c r="EQU775" s="1268"/>
      <c r="EQV775" s="144"/>
      <c r="EQW775" s="1268"/>
      <c r="EQX775" s="144"/>
      <c r="EQY775" s="1268"/>
      <c r="EQZ775" s="144"/>
      <c r="ERA775" s="1268"/>
      <c r="ERB775" s="144"/>
      <c r="ERC775" s="1268"/>
      <c r="ERD775" s="144"/>
      <c r="ERE775" s="1268"/>
      <c r="ERF775" s="144"/>
      <c r="ERG775" s="1268"/>
      <c r="ERH775" s="144"/>
      <c r="ERI775" s="1268"/>
      <c r="ERJ775" s="144"/>
      <c r="ERK775" s="1268"/>
      <c r="ERL775" s="144"/>
      <c r="ERM775" s="1268"/>
      <c r="ERN775" s="144"/>
      <c r="ERO775" s="1268"/>
      <c r="ERP775" s="144"/>
      <c r="ERQ775" s="1268"/>
      <c r="ERR775" s="144"/>
      <c r="ERS775" s="1268"/>
      <c r="ERT775" s="144"/>
      <c r="ERU775" s="1268"/>
      <c r="ERV775" s="144"/>
      <c r="ERW775" s="1268"/>
      <c r="ERX775" s="144"/>
      <c r="ERY775" s="1268"/>
      <c r="ERZ775" s="144"/>
      <c r="ESA775" s="1268"/>
      <c r="ESB775" s="144"/>
      <c r="ESC775" s="1268"/>
      <c r="ESD775" s="144"/>
      <c r="ESE775" s="1268"/>
      <c r="ESF775" s="144"/>
      <c r="ESG775" s="1268"/>
      <c r="ESH775" s="144"/>
      <c r="ESI775" s="1268"/>
      <c r="ESJ775" s="144"/>
      <c r="ESK775" s="1268"/>
      <c r="ESL775" s="144"/>
      <c r="ESM775" s="1268"/>
      <c r="ESN775" s="144"/>
      <c r="ESO775" s="1268"/>
      <c r="ESP775" s="144"/>
      <c r="ESQ775" s="1268"/>
      <c r="ESR775" s="144"/>
      <c r="ESS775" s="1268"/>
      <c r="EST775" s="144"/>
      <c r="ESU775" s="1268"/>
      <c r="ESV775" s="144"/>
      <c r="ESW775" s="1268"/>
      <c r="ESX775" s="144"/>
      <c r="ESY775" s="1268"/>
      <c r="ESZ775" s="144"/>
      <c r="ETA775" s="1268"/>
      <c r="ETB775" s="144"/>
      <c r="ETC775" s="1268"/>
      <c r="ETD775" s="144"/>
      <c r="ETE775" s="1268"/>
      <c r="ETF775" s="144"/>
      <c r="ETG775" s="1268"/>
      <c r="ETH775" s="144"/>
      <c r="ETI775" s="1268"/>
      <c r="ETJ775" s="144"/>
      <c r="ETK775" s="1268"/>
      <c r="ETL775" s="144"/>
      <c r="ETM775" s="1268"/>
      <c r="ETN775" s="144"/>
      <c r="ETO775" s="1268"/>
      <c r="ETP775" s="144"/>
      <c r="ETQ775" s="1268"/>
      <c r="ETR775" s="144"/>
      <c r="ETS775" s="1268"/>
      <c r="ETT775" s="144"/>
      <c r="ETU775" s="1268"/>
      <c r="ETV775" s="144"/>
      <c r="ETW775" s="1268"/>
      <c r="ETX775" s="144"/>
      <c r="ETY775" s="1268"/>
      <c r="ETZ775" s="144"/>
      <c r="EUA775" s="1268"/>
      <c r="EUB775" s="144"/>
      <c r="EUC775" s="1268"/>
      <c r="EUD775" s="144"/>
      <c r="EUE775" s="1268"/>
      <c r="EUF775" s="144"/>
      <c r="EUG775" s="1268"/>
      <c r="EUH775" s="144"/>
      <c r="EUI775" s="1268"/>
      <c r="EUJ775" s="144"/>
      <c r="EUK775" s="1268"/>
      <c r="EUL775" s="144"/>
      <c r="EUM775" s="1268"/>
      <c r="EUN775" s="144"/>
      <c r="EUO775" s="1268"/>
      <c r="EUP775" s="144"/>
      <c r="EUQ775" s="1268"/>
      <c r="EUR775" s="144"/>
      <c r="EUS775" s="1268"/>
      <c r="EUT775" s="144"/>
      <c r="EUU775" s="1268"/>
      <c r="EUV775" s="144"/>
      <c r="EUW775" s="1268"/>
      <c r="EUX775" s="144"/>
      <c r="EUY775" s="1268"/>
      <c r="EUZ775" s="144"/>
      <c r="EVA775" s="1268"/>
      <c r="EVB775" s="144"/>
      <c r="EVC775" s="1268"/>
      <c r="EVD775" s="144"/>
      <c r="EVE775" s="1268"/>
      <c r="EVF775" s="144"/>
      <c r="EVG775" s="1268"/>
      <c r="EVH775" s="144"/>
      <c r="EVI775" s="1268"/>
      <c r="EVJ775" s="144"/>
      <c r="EVK775" s="1268"/>
      <c r="EVL775" s="144"/>
      <c r="EVM775" s="1268"/>
      <c r="EVN775" s="144"/>
      <c r="EVO775" s="1268"/>
      <c r="EVP775" s="144"/>
      <c r="EVQ775" s="1268"/>
      <c r="EVR775" s="144"/>
      <c r="EVS775" s="1268"/>
      <c r="EVT775" s="144"/>
      <c r="EVU775" s="1268"/>
      <c r="EVV775" s="144"/>
      <c r="EVW775" s="1268"/>
      <c r="EVX775" s="144"/>
      <c r="EVY775" s="1268"/>
      <c r="EVZ775" s="144"/>
      <c r="EWA775" s="1268"/>
      <c r="EWB775" s="144"/>
      <c r="EWC775" s="1268"/>
      <c r="EWD775" s="144"/>
      <c r="EWE775" s="1268"/>
      <c r="EWF775" s="144"/>
      <c r="EWG775" s="1268"/>
      <c r="EWH775" s="144"/>
      <c r="EWI775" s="1268"/>
      <c r="EWJ775" s="144"/>
      <c r="EWK775" s="1268"/>
      <c r="EWL775" s="144"/>
      <c r="EWM775" s="1268"/>
      <c r="EWN775" s="144"/>
      <c r="EWO775" s="1268"/>
      <c r="EWP775" s="144"/>
      <c r="EWQ775" s="1268"/>
      <c r="EWR775" s="144"/>
      <c r="EWS775" s="1268"/>
      <c r="EWT775" s="144"/>
      <c r="EWU775" s="1268"/>
      <c r="EWV775" s="144"/>
      <c r="EWW775" s="1268"/>
      <c r="EWX775" s="144"/>
      <c r="EWY775" s="1268"/>
      <c r="EWZ775" s="144"/>
      <c r="EXA775" s="1268"/>
      <c r="EXB775" s="144"/>
      <c r="EXC775" s="1268"/>
      <c r="EXD775" s="144"/>
      <c r="EXE775" s="1268"/>
      <c r="EXF775" s="144"/>
      <c r="EXG775" s="1268"/>
      <c r="EXH775" s="144"/>
      <c r="EXI775" s="1268"/>
      <c r="EXJ775" s="144"/>
      <c r="EXK775" s="1268"/>
      <c r="EXL775" s="144"/>
      <c r="EXM775" s="1268"/>
      <c r="EXN775" s="144"/>
      <c r="EXO775" s="1268"/>
      <c r="EXP775" s="144"/>
      <c r="EXQ775" s="1268"/>
      <c r="EXR775" s="144"/>
      <c r="EXS775" s="1268"/>
      <c r="EXT775" s="144"/>
      <c r="EXU775" s="1268"/>
      <c r="EXV775" s="144"/>
      <c r="EXW775" s="1268"/>
      <c r="EXX775" s="144"/>
      <c r="EXY775" s="1268"/>
      <c r="EXZ775" s="144"/>
      <c r="EYA775" s="1268"/>
      <c r="EYB775" s="144"/>
      <c r="EYC775" s="1268"/>
      <c r="EYD775" s="144"/>
      <c r="EYE775" s="1268"/>
      <c r="EYF775" s="144"/>
      <c r="EYG775" s="1268"/>
      <c r="EYH775" s="144"/>
      <c r="EYI775" s="1268"/>
      <c r="EYJ775" s="144"/>
      <c r="EYK775" s="1268"/>
      <c r="EYL775" s="144"/>
      <c r="EYM775" s="1268"/>
      <c r="EYN775" s="144"/>
      <c r="EYO775" s="1268"/>
      <c r="EYP775" s="144"/>
      <c r="EYQ775" s="1268"/>
      <c r="EYR775" s="144"/>
      <c r="EYS775" s="1268"/>
      <c r="EYT775" s="144"/>
      <c r="EYU775" s="1268"/>
      <c r="EYV775" s="144"/>
      <c r="EYW775" s="1268"/>
      <c r="EYX775" s="144"/>
      <c r="EYY775" s="1268"/>
      <c r="EYZ775" s="144"/>
      <c r="EZA775" s="1268"/>
      <c r="EZB775" s="144"/>
      <c r="EZC775" s="1268"/>
      <c r="EZD775" s="144"/>
      <c r="EZE775" s="1268"/>
      <c r="EZF775" s="144"/>
      <c r="EZG775" s="1268"/>
      <c r="EZH775" s="144"/>
      <c r="EZI775" s="1268"/>
      <c r="EZJ775" s="144"/>
      <c r="EZK775" s="1268"/>
      <c r="EZL775" s="144"/>
      <c r="EZM775" s="1268"/>
      <c r="EZN775" s="144"/>
      <c r="EZO775" s="1268"/>
      <c r="EZP775" s="144"/>
      <c r="EZQ775" s="1268"/>
      <c r="EZR775" s="144"/>
      <c r="EZS775" s="1268"/>
      <c r="EZT775" s="144"/>
      <c r="EZU775" s="1268"/>
      <c r="EZV775" s="144"/>
      <c r="EZW775" s="1268"/>
      <c r="EZX775" s="144"/>
      <c r="EZY775" s="1268"/>
      <c r="EZZ775" s="144"/>
      <c r="FAA775" s="1268"/>
      <c r="FAB775" s="144"/>
      <c r="FAC775" s="1268"/>
      <c r="FAD775" s="144"/>
      <c r="FAE775" s="1268"/>
      <c r="FAF775" s="144"/>
      <c r="FAG775" s="1268"/>
      <c r="FAH775" s="144"/>
      <c r="FAI775" s="1268"/>
      <c r="FAJ775" s="144"/>
      <c r="FAK775" s="1268"/>
      <c r="FAL775" s="144"/>
      <c r="FAM775" s="1268"/>
      <c r="FAN775" s="144"/>
      <c r="FAO775" s="1268"/>
      <c r="FAP775" s="144"/>
      <c r="FAQ775" s="1268"/>
      <c r="FAR775" s="144"/>
      <c r="FAS775" s="1268"/>
      <c r="FAT775" s="144"/>
      <c r="FAU775" s="1268"/>
      <c r="FAV775" s="144"/>
      <c r="FAW775" s="1268"/>
      <c r="FAX775" s="144"/>
      <c r="FAY775" s="1268"/>
      <c r="FAZ775" s="144"/>
      <c r="FBA775" s="1268"/>
      <c r="FBB775" s="144"/>
      <c r="FBC775" s="1268"/>
      <c r="FBD775" s="144"/>
      <c r="FBE775" s="1268"/>
      <c r="FBF775" s="144"/>
      <c r="FBG775" s="1268"/>
      <c r="FBH775" s="144"/>
      <c r="FBI775" s="1268"/>
      <c r="FBJ775" s="144"/>
      <c r="FBK775" s="1268"/>
      <c r="FBL775" s="144"/>
      <c r="FBM775" s="1268"/>
      <c r="FBN775" s="144"/>
      <c r="FBO775" s="1268"/>
      <c r="FBP775" s="144"/>
      <c r="FBQ775" s="1268"/>
      <c r="FBR775" s="144"/>
      <c r="FBS775" s="1268"/>
      <c r="FBT775" s="144"/>
      <c r="FBU775" s="1268"/>
      <c r="FBV775" s="144"/>
      <c r="FBW775" s="1268"/>
      <c r="FBX775" s="144"/>
      <c r="FBY775" s="1268"/>
      <c r="FBZ775" s="144"/>
      <c r="FCA775" s="1268"/>
      <c r="FCB775" s="144"/>
      <c r="FCC775" s="1268"/>
      <c r="FCD775" s="144"/>
      <c r="FCE775" s="1268"/>
      <c r="FCF775" s="144"/>
      <c r="FCG775" s="1268"/>
      <c r="FCH775" s="144"/>
      <c r="FCI775" s="1268"/>
      <c r="FCJ775" s="144"/>
      <c r="FCK775" s="1268"/>
      <c r="FCL775" s="144"/>
      <c r="FCM775" s="1268"/>
      <c r="FCN775" s="144"/>
      <c r="FCO775" s="1268"/>
      <c r="FCP775" s="144"/>
      <c r="FCQ775" s="1268"/>
      <c r="FCR775" s="144"/>
      <c r="FCS775" s="1268"/>
      <c r="FCT775" s="144"/>
      <c r="FCU775" s="1268"/>
      <c r="FCV775" s="144"/>
      <c r="FCW775" s="1268"/>
      <c r="FCX775" s="144"/>
      <c r="FCY775" s="1268"/>
      <c r="FCZ775" s="144"/>
      <c r="FDA775" s="1268"/>
      <c r="FDB775" s="144"/>
      <c r="FDC775" s="1268"/>
      <c r="FDD775" s="144"/>
      <c r="FDE775" s="1268"/>
      <c r="FDF775" s="144"/>
      <c r="FDG775" s="1268"/>
      <c r="FDH775" s="144"/>
      <c r="FDI775" s="1268"/>
      <c r="FDJ775" s="144"/>
      <c r="FDK775" s="1268"/>
      <c r="FDL775" s="144"/>
      <c r="FDM775" s="1268"/>
      <c r="FDN775" s="144"/>
      <c r="FDO775" s="1268"/>
      <c r="FDP775" s="144"/>
      <c r="FDQ775" s="1268"/>
      <c r="FDR775" s="144"/>
      <c r="FDS775" s="1268"/>
      <c r="FDT775" s="144"/>
      <c r="FDU775" s="1268"/>
      <c r="FDV775" s="144"/>
      <c r="FDW775" s="1268"/>
      <c r="FDX775" s="144"/>
      <c r="FDY775" s="1268"/>
      <c r="FDZ775" s="144"/>
      <c r="FEA775" s="1268"/>
      <c r="FEB775" s="144"/>
      <c r="FEC775" s="1268"/>
      <c r="FED775" s="144"/>
      <c r="FEE775" s="1268"/>
      <c r="FEF775" s="144"/>
      <c r="FEG775" s="1268"/>
      <c r="FEH775" s="144"/>
      <c r="FEI775" s="1268"/>
      <c r="FEJ775" s="144"/>
      <c r="FEK775" s="1268"/>
      <c r="FEL775" s="144"/>
      <c r="FEM775" s="1268"/>
      <c r="FEN775" s="144"/>
      <c r="FEO775" s="1268"/>
      <c r="FEP775" s="144"/>
      <c r="FEQ775" s="1268"/>
      <c r="FER775" s="144"/>
      <c r="FES775" s="1268"/>
      <c r="FET775" s="144"/>
      <c r="FEU775" s="1268"/>
      <c r="FEV775" s="144"/>
      <c r="FEW775" s="1268"/>
      <c r="FEX775" s="144"/>
      <c r="FEY775" s="1268"/>
      <c r="FEZ775" s="144"/>
      <c r="FFA775" s="1268"/>
      <c r="FFB775" s="144"/>
      <c r="FFC775" s="1268"/>
      <c r="FFD775" s="144"/>
      <c r="FFE775" s="1268"/>
      <c r="FFF775" s="144"/>
      <c r="FFG775" s="1268"/>
      <c r="FFH775" s="144"/>
      <c r="FFI775" s="1268"/>
      <c r="FFJ775" s="144"/>
      <c r="FFK775" s="1268"/>
      <c r="FFL775" s="144"/>
      <c r="FFM775" s="1268"/>
      <c r="FFN775" s="144"/>
      <c r="FFO775" s="1268"/>
      <c r="FFP775" s="144"/>
      <c r="FFQ775" s="1268"/>
      <c r="FFR775" s="144"/>
      <c r="FFS775" s="1268"/>
      <c r="FFT775" s="144"/>
      <c r="FFU775" s="1268"/>
      <c r="FFV775" s="144"/>
      <c r="FFW775" s="1268"/>
      <c r="FFX775" s="144"/>
      <c r="FFY775" s="1268"/>
      <c r="FFZ775" s="144"/>
      <c r="FGA775" s="1268"/>
      <c r="FGB775" s="144"/>
      <c r="FGC775" s="1268"/>
      <c r="FGD775" s="144"/>
      <c r="FGE775" s="1268"/>
      <c r="FGF775" s="144"/>
      <c r="FGG775" s="1268"/>
      <c r="FGH775" s="144"/>
      <c r="FGI775" s="1268"/>
      <c r="FGJ775" s="144"/>
      <c r="FGK775" s="1268"/>
      <c r="FGL775" s="144"/>
      <c r="FGM775" s="1268"/>
      <c r="FGN775" s="144"/>
      <c r="FGO775" s="1268"/>
      <c r="FGP775" s="144"/>
      <c r="FGQ775" s="1268"/>
      <c r="FGR775" s="144"/>
      <c r="FGS775" s="1268"/>
      <c r="FGT775" s="144"/>
      <c r="FGU775" s="1268"/>
      <c r="FGV775" s="144"/>
      <c r="FGW775" s="1268"/>
      <c r="FGX775" s="144"/>
      <c r="FGY775" s="1268"/>
      <c r="FGZ775" s="144"/>
      <c r="FHA775" s="1268"/>
      <c r="FHB775" s="144"/>
      <c r="FHC775" s="1268"/>
      <c r="FHD775" s="144"/>
      <c r="FHE775" s="1268"/>
      <c r="FHF775" s="144"/>
      <c r="FHG775" s="1268"/>
      <c r="FHH775" s="144"/>
      <c r="FHI775" s="1268"/>
      <c r="FHJ775" s="144"/>
      <c r="FHK775" s="1268"/>
      <c r="FHL775" s="144"/>
      <c r="FHM775" s="1268"/>
      <c r="FHN775" s="144"/>
      <c r="FHO775" s="1268"/>
      <c r="FHP775" s="144"/>
      <c r="FHQ775" s="1268"/>
      <c r="FHR775" s="144"/>
      <c r="FHS775" s="1268"/>
      <c r="FHT775" s="144"/>
      <c r="FHU775" s="1268"/>
      <c r="FHV775" s="144"/>
      <c r="FHW775" s="1268"/>
      <c r="FHX775" s="144"/>
      <c r="FHY775" s="1268"/>
      <c r="FHZ775" s="144"/>
      <c r="FIA775" s="1268"/>
      <c r="FIB775" s="144"/>
      <c r="FIC775" s="1268"/>
      <c r="FID775" s="144"/>
      <c r="FIE775" s="1268"/>
      <c r="FIF775" s="144"/>
      <c r="FIG775" s="1268"/>
      <c r="FIH775" s="144"/>
      <c r="FII775" s="1268"/>
      <c r="FIJ775" s="144"/>
      <c r="FIK775" s="1268"/>
      <c r="FIL775" s="144"/>
      <c r="FIM775" s="1268"/>
      <c r="FIN775" s="144"/>
      <c r="FIO775" s="1268"/>
      <c r="FIP775" s="144"/>
      <c r="FIQ775" s="1268"/>
      <c r="FIR775" s="144"/>
      <c r="FIS775" s="1268"/>
      <c r="FIT775" s="144"/>
      <c r="FIU775" s="1268"/>
      <c r="FIV775" s="144"/>
      <c r="FIW775" s="1268"/>
      <c r="FIX775" s="144"/>
      <c r="FIY775" s="1268"/>
      <c r="FIZ775" s="144"/>
      <c r="FJA775" s="1268"/>
      <c r="FJB775" s="144"/>
      <c r="FJC775" s="1268"/>
      <c r="FJD775" s="144"/>
      <c r="FJE775" s="1268"/>
      <c r="FJF775" s="144"/>
      <c r="FJG775" s="1268"/>
      <c r="FJH775" s="144"/>
      <c r="FJI775" s="1268"/>
      <c r="FJJ775" s="144"/>
      <c r="FJK775" s="1268"/>
      <c r="FJL775" s="144"/>
      <c r="FJM775" s="1268"/>
      <c r="FJN775" s="144"/>
      <c r="FJO775" s="1268"/>
      <c r="FJP775" s="144"/>
      <c r="FJQ775" s="1268"/>
      <c r="FJR775" s="144"/>
      <c r="FJS775" s="1268"/>
      <c r="FJT775" s="144"/>
      <c r="FJU775" s="1268"/>
      <c r="FJV775" s="144"/>
      <c r="FJW775" s="1268"/>
      <c r="FJX775" s="144"/>
      <c r="FJY775" s="1268"/>
      <c r="FJZ775" s="144"/>
      <c r="FKA775" s="1268"/>
      <c r="FKB775" s="144"/>
      <c r="FKC775" s="1268"/>
      <c r="FKD775" s="144"/>
      <c r="FKE775" s="1268"/>
      <c r="FKF775" s="144"/>
      <c r="FKG775" s="1268"/>
      <c r="FKH775" s="144"/>
      <c r="FKI775" s="1268"/>
      <c r="FKJ775" s="144"/>
      <c r="FKK775" s="1268"/>
      <c r="FKL775" s="144"/>
      <c r="FKM775" s="1268"/>
      <c r="FKN775" s="144"/>
      <c r="FKO775" s="1268"/>
      <c r="FKP775" s="144"/>
      <c r="FKQ775" s="1268"/>
      <c r="FKR775" s="144"/>
      <c r="FKS775" s="1268"/>
      <c r="FKT775" s="144"/>
      <c r="FKU775" s="1268"/>
      <c r="FKV775" s="144"/>
      <c r="FKW775" s="1268"/>
      <c r="FKX775" s="144"/>
      <c r="FKY775" s="1268"/>
      <c r="FKZ775" s="144"/>
      <c r="FLA775" s="1268"/>
      <c r="FLB775" s="144"/>
      <c r="FLC775" s="1268"/>
      <c r="FLD775" s="144"/>
      <c r="FLE775" s="1268"/>
      <c r="FLF775" s="144"/>
      <c r="FLG775" s="1268"/>
      <c r="FLH775" s="144"/>
      <c r="FLI775" s="1268"/>
      <c r="FLJ775" s="144"/>
      <c r="FLK775" s="1268"/>
      <c r="FLL775" s="144"/>
      <c r="FLM775" s="1268"/>
      <c r="FLN775" s="144"/>
      <c r="FLO775" s="1268"/>
      <c r="FLP775" s="144"/>
      <c r="FLQ775" s="1268"/>
      <c r="FLR775" s="144"/>
      <c r="FLS775" s="1268"/>
      <c r="FLT775" s="144"/>
      <c r="FLU775" s="1268"/>
      <c r="FLV775" s="144"/>
      <c r="FLW775" s="1268"/>
      <c r="FLX775" s="144"/>
      <c r="FLY775" s="1268"/>
      <c r="FLZ775" s="144"/>
      <c r="FMA775" s="1268"/>
      <c r="FMB775" s="144"/>
      <c r="FMC775" s="1268"/>
      <c r="FMD775" s="144"/>
      <c r="FME775" s="1268"/>
      <c r="FMF775" s="144"/>
      <c r="FMG775" s="1268"/>
      <c r="FMH775" s="144"/>
      <c r="FMI775" s="1268"/>
      <c r="FMJ775" s="144"/>
      <c r="FMK775" s="1268"/>
      <c r="FML775" s="144"/>
      <c r="FMM775" s="1268"/>
      <c r="FMN775" s="144"/>
      <c r="FMO775" s="1268"/>
      <c r="FMP775" s="144"/>
      <c r="FMQ775" s="1268"/>
      <c r="FMR775" s="144"/>
      <c r="FMS775" s="1268"/>
      <c r="FMT775" s="144"/>
      <c r="FMU775" s="1268"/>
      <c r="FMV775" s="144"/>
      <c r="FMW775" s="1268"/>
      <c r="FMX775" s="144"/>
      <c r="FMY775" s="1268"/>
      <c r="FMZ775" s="144"/>
      <c r="FNA775" s="1268"/>
      <c r="FNB775" s="144"/>
      <c r="FNC775" s="1268"/>
      <c r="FND775" s="144"/>
      <c r="FNE775" s="1268"/>
      <c r="FNF775" s="144"/>
      <c r="FNG775" s="1268"/>
      <c r="FNH775" s="144"/>
      <c r="FNI775" s="1268"/>
      <c r="FNJ775" s="144"/>
      <c r="FNK775" s="1268"/>
      <c r="FNL775" s="144"/>
      <c r="FNM775" s="1268"/>
      <c r="FNN775" s="144"/>
      <c r="FNO775" s="1268"/>
      <c r="FNP775" s="144"/>
      <c r="FNQ775" s="1268"/>
      <c r="FNR775" s="144"/>
      <c r="FNS775" s="1268"/>
      <c r="FNT775" s="144"/>
      <c r="FNU775" s="1268"/>
      <c r="FNV775" s="144"/>
      <c r="FNW775" s="1268"/>
      <c r="FNX775" s="144"/>
      <c r="FNY775" s="1268"/>
      <c r="FNZ775" s="144"/>
      <c r="FOA775" s="1268"/>
      <c r="FOB775" s="144"/>
      <c r="FOC775" s="1268"/>
      <c r="FOD775" s="144"/>
      <c r="FOE775" s="1268"/>
      <c r="FOF775" s="144"/>
      <c r="FOG775" s="1268"/>
      <c r="FOH775" s="144"/>
      <c r="FOI775" s="1268"/>
      <c r="FOJ775" s="144"/>
      <c r="FOK775" s="1268"/>
      <c r="FOL775" s="144"/>
      <c r="FOM775" s="1268"/>
      <c r="FON775" s="144"/>
      <c r="FOO775" s="1268"/>
      <c r="FOP775" s="144"/>
      <c r="FOQ775" s="1268"/>
      <c r="FOR775" s="144"/>
      <c r="FOS775" s="1268"/>
      <c r="FOT775" s="144"/>
      <c r="FOU775" s="1268"/>
      <c r="FOV775" s="144"/>
      <c r="FOW775" s="1268"/>
      <c r="FOX775" s="144"/>
      <c r="FOY775" s="1268"/>
      <c r="FOZ775" s="144"/>
      <c r="FPA775" s="1268"/>
      <c r="FPB775" s="144"/>
      <c r="FPC775" s="1268"/>
      <c r="FPD775" s="144"/>
      <c r="FPE775" s="1268"/>
      <c r="FPF775" s="144"/>
      <c r="FPG775" s="1268"/>
      <c r="FPH775" s="144"/>
      <c r="FPI775" s="1268"/>
      <c r="FPJ775" s="144"/>
      <c r="FPK775" s="1268"/>
      <c r="FPL775" s="144"/>
      <c r="FPM775" s="1268"/>
      <c r="FPN775" s="144"/>
      <c r="FPO775" s="1268"/>
      <c r="FPP775" s="144"/>
      <c r="FPQ775" s="1268"/>
      <c r="FPR775" s="144"/>
      <c r="FPS775" s="1268"/>
      <c r="FPT775" s="144"/>
      <c r="FPU775" s="1268"/>
      <c r="FPV775" s="144"/>
      <c r="FPW775" s="1268"/>
      <c r="FPX775" s="144"/>
      <c r="FPY775" s="1268"/>
      <c r="FPZ775" s="144"/>
      <c r="FQA775" s="1268"/>
      <c r="FQB775" s="144"/>
      <c r="FQC775" s="1268"/>
      <c r="FQD775" s="144"/>
      <c r="FQE775" s="1268"/>
      <c r="FQF775" s="144"/>
      <c r="FQG775" s="1268"/>
      <c r="FQH775" s="144"/>
      <c r="FQI775" s="1268"/>
      <c r="FQJ775" s="144"/>
      <c r="FQK775" s="1268"/>
      <c r="FQL775" s="144"/>
      <c r="FQM775" s="1268"/>
      <c r="FQN775" s="144"/>
      <c r="FQO775" s="1268"/>
      <c r="FQP775" s="144"/>
      <c r="FQQ775" s="1268"/>
      <c r="FQR775" s="144"/>
      <c r="FQS775" s="1268"/>
      <c r="FQT775" s="144"/>
      <c r="FQU775" s="1268"/>
      <c r="FQV775" s="144"/>
      <c r="FQW775" s="1268"/>
      <c r="FQX775" s="144"/>
      <c r="FQY775" s="1268"/>
      <c r="FQZ775" s="144"/>
      <c r="FRA775" s="1268"/>
      <c r="FRB775" s="144"/>
      <c r="FRC775" s="1268"/>
      <c r="FRD775" s="144"/>
      <c r="FRE775" s="1268"/>
      <c r="FRF775" s="144"/>
      <c r="FRG775" s="1268"/>
      <c r="FRH775" s="144"/>
      <c r="FRI775" s="1268"/>
      <c r="FRJ775" s="144"/>
      <c r="FRK775" s="1268"/>
      <c r="FRL775" s="144"/>
      <c r="FRM775" s="1268"/>
      <c r="FRN775" s="144"/>
      <c r="FRO775" s="1268"/>
      <c r="FRP775" s="144"/>
      <c r="FRQ775" s="1268"/>
      <c r="FRR775" s="144"/>
      <c r="FRS775" s="1268"/>
      <c r="FRT775" s="144"/>
      <c r="FRU775" s="1268"/>
      <c r="FRV775" s="144"/>
      <c r="FRW775" s="1268"/>
      <c r="FRX775" s="144"/>
      <c r="FRY775" s="1268"/>
      <c r="FRZ775" s="144"/>
      <c r="FSA775" s="1268"/>
      <c r="FSB775" s="144"/>
      <c r="FSC775" s="1268"/>
      <c r="FSD775" s="144"/>
      <c r="FSE775" s="1268"/>
      <c r="FSF775" s="144"/>
      <c r="FSG775" s="1268"/>
      <c r="FSH775" s="144"/>
      <c r="FSI775" s="1268"/>
      <c r="FSJ775" s="144"/>
      <c r="FSK775" s="1268"/>
      <c r="FSL775" s="144"/>
      <c r="FSM775" s="1268"/>
      <c r="FSN775" s="144"/>
      <c r="FSO775" s="1268"/>
      <c r="FSP775" s="144"/>
      <c r="FSQ775" s="1268"/>
      <c r="FSR775" s="144"/>
      <c r="FSS775" s="1268"/>
      <c r="FST775" s="144"/>
      <c r="FSU775" s="1268"/>
      <c r="FSV775" s="144"/>
      <c r="FSW775" s="1268"/>
      <c r="FSX775" s="144"/>
      <c r="FSY775" s="1268"/>
      <c r="FSZ775" s="144"/>
      <c r="FTA775" s="1268"/>
      <c r="FTB775" s="144"/>
      <c r="FTC775" s="1268"/>
      <c r="FTD775" s="144"/>
      <c r="FTE775" s="1268"/>
      <c r="FTF775" s="144"/>
      <c r="FTG775" s="1268"/>
      <c r="FTH775" s="144"/>
      <c r="FTI775" s="1268"/>
      <c r="FTJ775" s="144"/>
      <c r="FTK775" s="1268"/>
      <c r="FTL775" s="144"/>
      <c r="FTM775" s="1268"/>
      <c r="FTN775" s="144"/>
      <c r="FTO775" s="1268"/>
      <c r="FTP775" s="144"/>
      <c r="FTQ775" s="1268"/>
      <c r="FTR775" s="144"/>
      <c r="FTS775" s="1268"/>
      <c r="FTT775" s="144"/>
      <c r="FTU775" s="1268"/>
      <c r="FTV775" s="144"/>
      <c r="FTW775" s="1268"/>
      <c r="FTX775" s="144"/>
      <c r="FTY775" s="1268"/>
      <c r="FTZ775" s="144"/>
      <c r="FUA775" s="1268"/>
      <c r="FUB775" s="144"/>
      <c r="FUC775" s="1268"/>
      <c r="FUD775" s="144"/>
      <c r="FUE775" s="1268"/>
      <c r="FUF775" s="144"/>
      <c r="FUG775" s="1268"/>
      <c r="FUH775" s="144"/>
      <c r="FUI775" s="1268"/>
      <c r="FUJ775" s="144"/>
      <c r="FUK775" s="1268"/>
      <c r="FUL775" s="144"/>
      <c r="FUM775" s="1268"/>
      <c r="FUN775" s="144"/>
      <c r="FUO775" s="1268"/>
      <c r="FUP775" s="144"/>
      <c r="FUQ775" s="1268"/>
      <c r="FUR775" s="144"/>
      <c r="FUS775" s="1268"/>
      <c r="FUT775" s="144"/>
      <c r="FUU775" s="1268"/>
      <c r="FUV775" s="144"/>
      <c r="FUW775" s="1268"/>
      <c r="FUX775" s="144"/>
      <c r="FUY775" s="1268"/>
      <c r="FUZ775" s="144"/>
      <c r="FVA775" s="1268"/>
      <c r="FVB775" s="144"/>
      <c r="FVC775" s="1268"/>
      <c r="FVD775" s="144"/>
      <c r="FVE775" s="1268"/>
      <c r="FVF775" s="144"/>
      <c r="FVG775" s="1268"/>
      <c r="FVH775" s="144"/>
      <c r="FVI775" s="1268"/>
      <c r="FVJ775" s="144"/>
      <c r="FVK775" s="1268"/>
      <c r="FVL775" s="144"/>
      <c r="FVM775" s="1268"/>
      <c r="FVN775" s="144"/>
      <c r="FVO775" s="1268"/>
      <c r="FVP775" s="144"/>
      <c r="FVQ775" s="1268"/>
      <c r="FVR775" s="144"/>
      <c r="FVS775" s="1268"/>
      <c r="FVT775" s="144"/>
      <c r="FVU775" s="1268"/>
      <c r="FVV775" s="144"/>
      <c r="FVW775" s="1268"/>
      <c r="FVX775" s="144"/>
      <c r="FVY775" s="1268"/>
      <c r="FVZ775" s="144"/>
      <c r="FWA775" s="1268"/>
      <c r="FWB775" s="144"/>
      <c r="FWC775" s="1268"/>
      <c r="FWD775" s="144"/>
      <c r="FWE775" s="1268"/>
      <c r="FWF775" s="144"/>
      <c r="FWG775" s="1268"/>
      <c r="FWH775" s="144"/>
      <c r="FWI775" s="1268"/>
      <c r="FWJ775" s="144"/>
      <c r="FWK775" s="1268"/>
      <c r="FWL775" s="144"/>
      <c r="FWM775" s="1268"/>
      <c r="FWN775" s="144"/>
      <c r="FWO775" s="1268"/>
      <c r="FWP775" s="144"/>
      <c r="FWQ775" s="1268"/>
      <c r="FWR775" s="144"/>
      <c r="FWS775" s="1268"/>
      <c r="FWT775" s="144"/>
      <c r="FWU775" s="1268"/>
      <c r="FWV775" s="144"/>
      <c r="FWW775" s="1268"/>
      <c r="FWX775" s="144"/>
      <c r="FWY775" s="1268"/>
      <c r="FWZ775" s="144"/>
      <c r="FXA775" s="1268"/>
      <c r="FXB775" s="144"/>
      <c r="FXC775" s="1268"/>
      <c r="FXD775" s="144"/>
      <c r="FXE775" s="1268"/>
      <c r="FXF775" s="144"/>
      <c r="FXG775" s="1268"/>
      <c r="FXH775" s="144"/>
      <c r="FXI775" s="1268"/>
      <c r="FXJ775" s="144"/>
      <c r="FXK775" s="1268"/>
      <c r="FXL775" s="144"/>
      <c r="FXM775" s="1268"/>
      <c r="FXN775" s="144"/>
      <c r="FXO775" s="1268"/>
      <c r="FXP775" s="144"/>
      <c r="FXQ775" s="1268"/>
      <c r="FXR775" s="144"/>
      <c r="FXS775" s="1268"/>
      <c r="FXT775" s="144"/>
      <c r="FXU775" s="1268"/>
      <c r="FXV775" s="144"/>
      <c r="FXW775" s="1268"/>
      <c r="FXX775" s="144"/>
      <c r="FXY775" s="1268"/>
      <c r="FXZ775" s="144"/>
      <c r="FYA775" s="1268"/>
      <c r="FYB775" s="144"/>
      <c r="FYC775" s="1268"/>
      <c r="FYD775" s="144"/>
      <c r="FYE775" s="1268"/>
      <c r="FYF775" s="144"/>
      <c r="FYG775" s="1268"/>
      <c r="FYH775" s="144"/>
      <c r="FYI775" s="1268"/>
      <c r="FYJ775" s="144"/>
      <c r="FYK775" s="1268"/>
      <c r="FYL775" s="144"/>
      <c r="FYM775" s="1268"/>
      <c r="FYN775" s="144"/>
      <c r="FYO775" s="1268"/>
      <c r="FYP775" s="144"/>
      <c r="FYQ775" s="1268"/>
      <c r="FYR775" s="144"/>
      <c r="FYS775" s="1268"/>
      <c r="FYT775" s="144"/>
      <c r="FYU775" s="1268"/>
      <c r="FYV775" s="144"/>
      <c r="FYW775" s="1268"/>
      <c r="FYX775" s="144"/>
      <c r="FYY775" s="1268"/>
      <c r="FYZ775" s="144"/>
      <c r="FZA775" s="1268"/>
      <c r="FZB775" s="144"/>
      <c r="FZC775" s="1268"/>
      <c r="FZD775" s="144"/>
      <c r="FZE775" s="1268"/>
      <c r="FZF775" s="144"/>
      <c r="FZG775" s="1268"/>
      <c r="FZH775" s="144"/>
      <c r="FZI775" s="1268"/>
      <c r="FZJ775" s="144"/>
      <c r="FZK775" s="1268"/>
      <c r="FZL775" s="144"/>
      <c r="FZM775" s="1268"/>
      <c r="FZN775" s="144"/>
      <c r="FZO775" s="1268"/>
      <c r="FZP775" s="144"/>
      <c r="FZQ775" s="1268"/>
      <c r="FZR775" s="144"/>
      <c r="FZS775" s="1268"/>
      <c r="FZT775" s="144"/>
      <c r="FZU775" s="1268"/>
      <c r="FZV775" s="144"/>
      <c r="FZW775" s="1268"/>
      <c r="FZX775" s="144"/>
      <c r="FZY775" s="1268"/>
      <c r="FZZ775" s="144"/>
      <c r="GAA775" s="1268"/>
      <c r="GAB775" s="144"/>
      <c r="GAC775" s="1268"/>
      <c r="GAD775" s="144"/>
      <c r="GAE775" s="1268"/>
      <c r="GAF775" s="144"/>
      <c r="GAG775" s="1268"/>
      <c r="GAH775" s="144"/>
      <c r="GAI775" s="1268"/>
      <c r="GAJ775" s="144"/>
      <c r="GAK775" s="1268"/>
      <c r="GAL775" s="144"/>
      <c r="GAM775" s="1268"/>
      <c r="GAN775" s="144"/>
      <c r="GAO775" s="1268"/>
      <c r="GAP775" s="144"/>
      <c r="GAQ775" s="1268"/>
      <c r="GAR775" s="144"/>
      <c r="GAS775" s="1268"/>
      <c r="GAT775" s="144"/>
      <c r="GAU775" s="1268"/>
      <c r="GAV775" s="144"/>
      <c r="GAW775" s="1268"/>
      <c r="GAX775" s="144"/>
      <c r="GAY775" s="1268"/>
      <c r="GAZ775" s="144"/>
      <c r="GBA775" s="1268"/>
      <c r="GBB775" s="144"/>
      <c r="GBC775" s="1268"/>
      <c r="GBD775" s="144"/>
      <c r="GBE775" s="1268"/>
      <c r="GBF775" s="144"/>
      <c r="GBG775" s="1268"/>
      <c r="GBH775" s="144"/>
      <c r="GBI775" s="1268"/>
      <c r="GBJ775" s="144"/>
      <c r="GBK775" s="1268"/>
      <c r="GBL775" s="144"/>
      <c r="GBM775" s="1268"/>
      <c r="GBN775" s="144"/>
      <c r="GBO775" s="1268"/>
      <c r="GBP775" s="144"/>
      <c r="GBQ775" s="1268"/>
      <c r="GBR775" s="144"/>
      <c r="GBS775" s="1268"/>
      <c r="GBT775" s="144"/>
      <c r="GBU775" s="1268"/>
      <c r="GBV775" s="144"/>
      <c r="GBW775" s="1268"/>
      <c r="GBX775" s="144"/>
      <c r="GBY775" s="1268"/>
      <c r="GBZ775" s="144"/>
      <c r="GCA775" s="1268"/>
      <c r="GCB775" s="144"/>
      <c r="GCC775" s="1268"/>
      <c r="GCD775" s="144"/>
      <c r="GCE775" s="1268"/>
      <c r="GCF775" s="144"/>
      <c r="GCG775" s="1268"/>
      <c r="GCH775" s="144"/>
      <c r="GCI775" s="1268"/>
      <c r="GCJ775" s="144"/>
      <c r="GCK775" s="1268"/>
      <c r="GCL775" s="144"/>
      <c r="GCM775" s="1268"/>
      <c r="GCN775" s="144"/>
      <c r="GCO775" s="1268"/>
      <c r="GCP775" s="144"/>
      <c r="GCQ775" s="1268"/>
      <c r="GCR775" s="144"/>
      <c r="GCS775" s="1268"/>
      <c r="GCT775" s="144"/>
      <c r="GCU775" s="1268"/>
      <c r="GCV775" s="144"/>
      <c r="GCW775" s="1268"/>
      <c r="GCX775" s="144"/>
      <c r="GCY775" s="1268"/>
      <c r="GCZ775" s="144"/>
      <c r="GDA775" s="1268"/>
      <c r="GDB775" s="144"/>
      <c r="GDC775" s="1268"/>
      <c r="GDD775" s="144"/>
      <c r="GDE775" s="1268"/>
      <c r="GDF775" s="144"/>
      <c r="GDG775" s="1268"/>
      <c r="GDH775" s="144"/>
      <c r="GDI775" s="1268"/>
      <c r="GDJ775" s="144"/>
      <c r="GDK775" s="1268"/>
      <c r="GDL775" s="144"/>
      <c r="GDM775" s="1268"/>
      <c r="GDN775" s="144"/>
      <c r="GDO775" s="1268"/>
      <c r="GDP775" s="144"/>
      <c r="GDQ775" s="1268"/>
      <c r="GDR775" s="144"/>
      <c r="GDS775" s="1268"/>
      <c r="GDT775" s="144"/>
      <c r="GDU775" s="1268"/>
      <c r="GDV775" s="144"/>
      <c r="GDW775" s="1268"/>
      <c r="GDX775" s="144"/>
      <c r="GDY775" s="1268"/>
      <c r="GDZ775" s="144"/>
      <c r="GEA775" s="1268"/>
      <c r="GEB775" s="144"/>
      <c r="GEC775" s="1268"/>
      <c r="GED775" s="144"/>
      <c r="GEE775" s="1268"/>
      <c r="GEF775" s="144"/>
      <c r="GEG775" s="1268"/>
      <c r="GEH775" s="144"/>
      <c r="GEI775" s="1268"/>
      <c r="GEJ775" s="144"/>
      <c r="GEK775" s="1268"/>
      <c r="GEL775" s="144"/>
      <c r="GEM775" s="1268"/>
      <c r="GEN775" s="144"/>
      <c r="GEO775" s="1268"/>
      <c r="GEP775" s="144"/>
      <c r="GEQ775" s="1268"/>
      <c r="GER775" s="144"/>
      <c r="GES775" s="1268"/>
      <c r="GET775" s="144"/>
      <c r="GEU775" s="1268"/>
      <c r="GEV775" s="144"/>
      <c r="GEW775" s="1268"/>
      <c r="GEX775" s="144"/>
      <c r="GEY775" s="1268"/>
      <c r="GEZ775" s="144"/>
      <c r="GFA775" s="1268"/>
      <c r="GFB775" s="144"/>
      <c r="GFC775" s="1268"/>
      <c r="GFD775" s="144"/>
      <c r="GFE775" s="1268"/>
      <c r="GFF775" s="144"/>
      <c r="GFG775" s="1268"/>
      <c r="GFH775" s="144"/>
      <c r="GFI775" s="1268"/>
      <c r="GFJ775" s="144"/>
      <c r="GFK775" s="1268"/>
      <c r="GFL775" s="144"/>
      <c r="GFM775" s="1268"/>
      <c r="GFN775" s="144"/>
      <c r="GFO775" s="1268"/>
      <c r="GFP775" s="144"/>
      <c r="GFQ775" s="1268"/>
      <c r="GFR775" s="144"/>
      <c r="GFS775" s="1268"/>
      <c r="GFT775" s="144"/>
      <c r="GFU775" s="1268"/>
      <c r="GFV775" s="144"/>
      <c r="GFW775" s="1268"/>
      <c r="GFX775" s="144"/>
      <c r="GFY775" s="1268"/>
      <c r="GFZ775" s="144"/>
      <c r="GGA775" s="1268"/>
      <c r="GGB775" s="144"/>
      <c r="GGC775" s="1268"/>
      <c r="GGD775" s="144"/>
      <c r="GGE775" s="1268"/>
      <c r="GGF775" s="144"/>
      <c r="GGG775" s="1268"/>
      <c r="GGH775" s="144"/>
      <c r="GGI775" s="1268"/>
      <c r="GGJ775" s="144"/>
      <c r="GGK775" s="1268"/>
      <c r="GGL775" s="144"/>
      <c r="GGM775" s="1268"/>
      <c r="GGN775" s="144"/>
      <c r="GGO775" s="1268"/>
      <c r="GGP775" s="144"/>
      <c r="GGQ775" s="1268"/>
      <c r="GGR775" s="144"/>
      <c r="GGS775" s="1268"/>
      <c r="GGT775" s="144"/>
      <c r="GGU775" s="1268"/>
      <c r="GGV775" s="144"/>
      <c r="GGW775" s="1268"/>
      <c r="GGX775" s="144"/>
      <c r="GGY775" s="1268"/>
      <c r="GGZ775" s="144"/>
      <c r="GHA775" s="1268"/>
      <c r="GHB775" s="144"/>
      <c r="GHC775" s="1268"/>
      <c r="GHD775" s="144"/>
      <c r="GHE775" s="1268"/>
      <c r="GHF775" s="144"/>
      <c r="GHG775" s="1268"/>
      <c r="GHH775" s="144"/>
      <c r="GHI775" s="1268"/>
      <c r="GHJ775" s="144"/>
      <c r="GHK775" s="1268"/>
      <c r="GHL775" s="144"/>
      <c r="GHM775" s="1268"/>
      <c r="GHN775" s="144"/>
      <c r="GHO775" s="1268"/>
      <c r="GHP775" s="144"/>
      <c r="GHQ775" s="1268"/>
      <c r="GHR775" s="144"/>
      <c r="GHS775" s="1268"/>
      <c r="GHT775" s="144"/>
      <c r="GHU775" s="1268"/>
      <c r="GHV775" s="144"/>
      <c r="GHW775" s="1268"/>
      <c r="GHX775" s="144"/>
      <c r="GHY775" s="1268"/>
      <c r="GHZ775" s="144"/>
      <c r="GIA775" s="1268"/>
      <c r="GIB775" s="144"/>
      <c r="GIC775" s="1268"/>
      <c r="GID775" s="144"/>
      <c r="GIE775" s="1268"/>
      <c r="GIF775" s="144"/>
      <c r="GIG775" s="1268"/>
      <c r="GIH775" s="144"/>
      <c r="GII775" s="1268"/>
      <c r="GIJ775" s="144"/>
      <c r="GIK775" s="1268"/>
      <c r="GIL775" s="144"/>
      <c r="GIM775" s="1268"/>
      <c r="GIN775" s="144"/>
      <c r="GIO775" s="1268"/>
      <c r="GIP775" s="144"/>
      <c r="GIQ775" s="1268"/>
      <c r="GIR775" s="144"/>
      <c r="GIS775" s="1268"/>
      <c r="GIT775" s="144"/>
      <c r="GIU775" s="1268"/>
      <c r="GIV775" s="144"/>
      <c r="GIW775" s="1268"/>
      <c r="GIX775" s="144"/>
      <c r="GIY775" s="1268"/>
      <c r="GIZ775" s="144"/>
      <c r="GJA775" s="1268"/>
      <c r="GJB775" s="144"/>
      <c r="GJC775" s="1268"/>
      <c r="GJD775" s="144"/>
      <c r="GJE775" s="1268"/>
      <c r="GJF775" s="144"/>
      <c r="GJG775" s="1268"/>
      <c r="GJH775" s="144"/>
      <c r="GJI775" s="1268"/>
      <c r="GJJ775" s="144"/>
      <c r="GJK775" s="1268"/>
      <c r="GJL775" s="144"/>
      <c r="GJM775" s="1268"/>
      <c r="GJN775" s="144"/>
      <c r="GJO775" s="1268"/>
      <c r="GJP775" s="144"/>
      <c r="GJQ775" s="1268"/>
      <c r="GJR775" s="144"/>
      <c r="GJS775" s="1268"/>
      <c r="GJT775" s="144"/>
      <c r="GJU775" s="1268"/>
      <c r="GJV775" s="144"/>
      <c r="GJW775" s="1268"/>
      <c r="GJX775" s="144"/>
      <c r="GJY775" s="1268"/>
      <c r="GJZ775" s="144"/>
      <c r="GKA775" s="1268"/>
      <c r="GKB775" s="144"/>
      <c r="GKC775" s="1268"/>
      <c r="GKD775" s="144"/>
      <c r="GKE775" s="1268"/>
      <c r="GKF775" s="144"/>
      <c r="GKG775" s="1268"/>
      <c r="GKH775" s="144"/>
      <c r="GKI775" s="1268"/>
      <c r="GKJ775" s="144"/>
      <c r="GKK775" s="1268"/>
      <c r="GKL775" s="144"/>
      <c r="GKM775" s="1268"/>
      <c r="GKN775" s="144"/>
      <c r="GKO775" s="1268"/>
      <c r="GKP775" s="144"/>
      <c r="GKQ775" s="1268"/>
      <c r="GKR775" s="144"/>
      <c r="GKS775" s="1268"/>
      <c r="GKT775" s="144"/>
      <c r="GKU775" s="1268"/>
      <c r="GKV775" s="144"/>
      <c r="GKW775" s="1268"/>
      <c r="GKX775" s="144"/>
      <c r="GKY775" s="1268"/>
      <c r="GKZ775" s="144"/>
      <c r="GLA775" s="1268"/>
      <c r="GLB775" s="144"/>
      <c r="GLC775" s="1268"/>
      <c r="GLD775" s="144"/>
      <c r="GLE775" s="1268"/>
      <c r="GLF775" s="144"/>
      <c r="GLG775" s="1268"/>
      <c r="GLH775" s="144"/>
      <c r="GLI775" s="1268"/>
      <c r="GLJ775" s="144"/>
      <c r="GLK775" s="1268"/>
      <c r="GLL775" s="144"/>
      <c r="GLM775" s="1268"/>
      <c r="GLN775" s="144"/>
      <c r="GLO775" s="1268"/>
      <c r="GLP775" s="144"/>
      <c r="GLQ775" s="1268"/>
      <c r="GLR775" s="144"/>
      <c r="GLS775" s="1268"/>
      <c r="GLT775" s="144"/>
      <c r="GLU775" s="1268"/>
      <c r="GLV775" s="144"/>
      <c r="GLW775" s="1268"/>
      <c r="GLX775" s="144"/>
      <c r="GLY775" s="1268"/>
      <c r="GLZ775" s="144"/>
      <c r="GMA775" s="1268"/>
      <c r="GMB775" s="144"/>
      <c r="GMC775" s="1268"/>
      <c r="GMD775" s="144"/>
      <c r="GME775" s="1268"/>
      <c r="GMF775" s="144"/>
      <c r="GMG775" s="1268"/>
      <c r="GMH775" s="144"/>
      <c r="GMI775" s="1268"/>
      <c r="GMJ775" s="144"/>
      <c r="GMK775" s="1268"/>
      <c r="GML775" s="144"/>
      <c r="GMM775" s="1268"/>
      <c r="GMN775" s="144"/>
      <c r="GMO775" s="1268"/>
      <c r="GMP775" s="144"/>
      <c r="GMQ775" s="1268"/>
      <c r="GMR775" s="144"/>
      <c r="GMS775" s="1268"/>
      <c r="GMT775" s="144"/>
      <c r="GMU775" s="1268"/>
      <c r="GMV775" s="144"/>
      <c r="GMW775" s="1268"/>
      <c r="GMX775" s="144"/>
      <c r="GMY775" s="1268"/>
      <c r="GMZ775" s="144"/>
      <c r="GNA775" s="1268"/>
      <c r="GNB775" s="144"/>
      <c r="GNC775" s="1268"/>
      <c r="GND775" s="144"/>
      <c r="GNE775" s="1268"/>
      <c r="GNF775" s="144"/>
      <c r="GNG775" s="1268"/>
      <c r="GNH775" s="144"/>
      <c r="GNI775" s="1268"/>
      <c r="GNJ775" s="144"/>
      <c r="GNK775" s="1268"/>
      <c r="GNL775" s="144"/>
      <c r="GNM775" s="1268"/>
      <c r="GNN775" s="144"/>
      <c r="GNO775" s="1268"/>
      <c r="GNP775" s="144"/>
      <c r="GNQ775" s="1268"/>
      <c r="GNR775" s="144"/>
      <c r="GNS775" s="1268"/>
      <c r="GNT775" s="144"/>
      <c r="GNU775" s="1268"/>
      <c r="GNV775" s="144"/>
      <c r="GNW775" s="1268"/>
      <c r="GNX775" s="144"/>
      <c r="GNY775" s="1268"/>
      <c r="GNZ775" s="144"/>
      <c r="GOA775" s="1268"/>
      <c r="GOB775" s="144"/>
      <c r="GOC775" s="1268"/>
      <c r="GOD775" s="144"/>
      <c r="GOE775" s="1268"/>
      <c r="GOF775" s="144"/>
      <c r="GOG775" s="1268"/>
      <c r="GOH775" s="144"/>
      <c r="GOI775" s="1268"/>
      <c r="GOJ775" s="144"/>
      <c r="GOK775" s="1268"/>
      <c r="GOL775" s="144"/>
      <c r="GOM775" s="1268"/>
      <c r="GON775" s="144"/>
      <c r="GOO775" s="1268"/>
      <c r="GOP775" s="144"/>
      <c r="GOQ775" s="1268"/>
      <c r="GOR775" s="144"/>
      <c r="GOS775" s="1268"/>
      <c r="GOT775" s="144"/>
      <c r="GOU775" s="1268"/>
      <c r="GOV775" s="144"/>
      <c r="GOW775" s="1268"/>
      <c r="GOX775" s="144"/>
      <c r="GOY775" s="1268"/>
      <c r="GOZ775" s="144"/>
      <c r="GPA775" s="1268"/>
      <c r="GPB775" s="144"/>
      <c r="GPC775" s="1268"/>
      <c r="GPD775" s="144"/>
      <c r="GPE775" s="1268"/>
      <c r="GPF775" s="144"/>
      <c r="GPG775" s="1268"/>
      <c r="GPH775" s="144"/>
      <c r="GPI775" s="1268"/>
      <c r="GPJ775" s="144"/>
      <c r="GPK775" s="1268"/>
      <c r="GPL775" s="144"/>
      <c r="GPM775" s="1268"/>
      <c r="GPN775" s="144"/>
      <c r="GPO775" s="1268"/>
      <c r="GPP775" s="144"/>
      <c r="GPQ775" s="1268"/>
      <c r="GPR775" s="144"/>
      <c r="GPS775" s="1268"/>
      <c r="GPT775" s="144"/>
      <c r="GPU775" s="1268"/>
      <c r="GPV775" s="144"/>
      <c r="GPW775" s="1268"/>
      <c r="GPX775" s="144"/>
      <c r="GPY775" s="1268"/>
      <c r="GPZ775" s="144"/>
      <c r="GQA775" s="1268"/>
      <c r="GQB775" s="144"/>
      <c r="GQC775" s="1268"/>
      <c r="GQD775" s="144"/>
      <c r="GQE775" s="1268"/>
      <c r="GQF775" s="144"/>
      <c r="GQG775" s="1268"/>
      <c r="GQH775" s="144"/>
      <c r="GQI775" s="1268"/>
      <c r="GQJ775" s="144"/>
      <c r="GQK775" s="1268"/>
      <c r="GQL775" s="144"/>
      <c r="GQM775" s="1268"/>
      <c r="GQN775" s="144"/>
      <c r="GQO775" s="1268"/>
      <c r="GQP775" s="144"/>
      <c r="GQQ775" s="1268"/>
      <c r="GQR775" s="144"/>
      <c r="GQS775" s="1268"/>
      <c r="GQT775" s="144"/>
      <c r="GQU775" s="1268"/>
      <c r="GQV775" s="144"/>
      <c r="GQW775" s="1268"/>
      <c r="GQX775" s="144"/>
      <c r="GQY775" s="1268"/>
      <c r="GQZ775" s="144"/>
      <c r="GRA775" s="1268"/>
      <c r="GRB775" s="144"/>
      <c r="GRC775" s="1268"/>
      <c r="GRD775" s="144"/>
      <c r="GRE775" s="1268"/>
      <c r="GRF775" s="144"/>
      <c r="GRG775" s="1268"/>
      <c r="GRH775" s="144"/>
      <c r="GRI775" s="1268"/>
      <c r="GRJ775" s="144"/>
      <c r="GRK775" s="1268"/>
      <c r="GRL775" s="144"/>
      <c r="GRM775" s="1268"/>
      <c r="GRN775" s="144"/>
      <c r="GRO775" s="1268"/>
      <c r="GRP775" s="144"/>
      <c r="GRQ775" s="1268"/>
      <c r="GRR775" s="144"/>
      <c r="GRS775" s="1268"/>
      <c r="GRT775" s="144"/>
      <c r="GRU775" s="1268"/>
      <c r="GRV775" s="144"/>
      <c r="GRW775" s="1268"/>
      <c r="GRX775" s="144"/>
      <c r="GRY775" s="1268"/>
      <c r="GRZ775" s="144"/>
      <c r="GSA775" s="1268"/>
      <c r="GSB775" s="144"/>
      <c r="GSC775" s="1268"/>
      <c r="GSD775" s="144"/>
      <c r="GSE775" s="1268"/>
      <c r="GSF775" s="144"/>
      <c r="GSG775" s="1268"/>
      <c r="GSH775" s="144"/>
      <c r="GSI775" s="1268"/>
      <c r="GSJ775" s="144"/>
      <c r="GSK775" s="1268"/>
      <c r="GSL775" s="144"/>
      <c r="GSM775" s="1268"/>
      <c r="GSN775" s="144"/>
      <c r="GSO775" s="1268"/>
      <c r="GSP775" s="144"/>
      <c r="GSQ775" s="1268"/>
      <c r="GSR775" s="144"/>
      <c r="GSS775" s="1268"/>
      <c r="GST775" s="144"/>
      <c r="GSU775" s="1268"/>
      <c r="GSV775" s="144"/>
      <c r="GSW775" s="1268"/>
      <c r="GSX775" s="144"/>
      <c r="GSY775" s="1268"/>
      <c r="GSZ775" s="144"/>
      <c r="GTA775" s="1268"/>
      <c r="GTB775" s="144"/>
      <c r="GTC775" s="1268"/>
      <c r="GTD775" s="144"/>
      <c r="GTE775" s="1268"/>
      <c r="GTF775" s="144"/>
      <c r="GTG775" s="1268"/>
      <c r="GTH775" s="144"/>
      <c r="GTI775" s="1268"/>
      <c r="GTJ775" s="144"/>
      <c r="GTK775" s="1268"/>
      <c r="GTL775" s="144"/>
      <c r="GTM775" s="1268"/>
      <c r="GTN775" s="144"/>
      <c r="GTO775" s="1268"/>
      <c r="GTP775" s="144"/>
      <c r="GTQ775" s="1268"/>
      <c r="GTR775" s="144"/>
      <c r="GTS775" s="1268"/>
      <c r="GTT775" s="144"/>
      <c r="GTU775" s="1268"/>
      <c r="GTV775" s="144"/>
      <c r="GTW775" s="1268"/>
      <c r="GTX775" s="144"/>
      <c r="GTY775" s="1268"/>
      <c r="GTZ775" s="144"/>
      <c r="GUA775" s="1268"/>
      <c r="GUB775" s="144"/>
      <c r="GUC775" s="1268"/>
      <c r="GUD775" s="144"/>
      <c r="GUE775" s="1268"/>
      <c r="GUF775" s="144"/>
      <c r="GUG775" s="1268"/>
      <c r="GUH775" s="144"/>
      <c r="GUI775" s="1268"/>
      <c r="GUJ775" s="144"/>
      <c r="GUK775" s="1268"/>
      <c r="GUL775" s="144"/>
      <c r="GUM775" s="1268"/>
      <c r="GUN775" s="144"/>
      <c r="GUO775" s="1268"/>
      <c r="GUP775" s="144"/>
      <c r="GUQ775" s="1268"/>
      <c r="GUR775" s="144"/>
      <c r="GUS775" s="1268"/>
      <c r="GUT775" s="144"/>
      <c r="GUU775" s="1268"/>
      <c r="GUV775" s="144"/>
      <c r="GUW775" s="1268"/>
      <c r="GUX775" s="144"/>
      <c r="GUY775" s="1268"/>
      <c r="GUZ775" s="144"/>
      <c r="GVA775" s="1268"/>
      <c r="GVB775" s="144"/>
      <c r="GVC775" s="1268"/>
      <c r="GVD775" s="144"/>
      <c r="GVE775" s="1268"/>
      <c r="GVF775" s="144"/>
      <c r="GVG775" s="1268"/>
      <c r="GVH775" s="144"/>
      <c r="GVI775" s="1268"/>
      <c r="GVJ775" s="144"/>
      <c r="GVK775" s="1268"/>
      <c r="GVL775" s="144"/>
      <c r="GVM775" s="1268"/>
      <c r="GVN775" s="144"/>
      <c r="GVO775" s="1268"/>
      <c r="GVP775" s="144"/>
      <c r="GVQ775" s="1268"/>
      <c r="GVR775" s="144"/>
      <c r="GVS775" s="1268"/>
      <c r="GVT775" s="144"/>
      <c r="GVU775" s="1268"/>
      <c r="GVV775" s="144"/>
      <c r="GVW775" s="1268"/>
      <c r="GVX775" s="144"/>
      <c r="GVY775" s="1268"/>
      <c r="GVZ775" s="144"/>
      <c r="GWA775" s="1268"/>
      <c r="GWB775" s="144"/>
      <c r="GWC775" s="1268"/>
      <c r="GWD775" s="144"/>
      <c r="GWE775" s="1268"/>
      <c r="GWF775" s="144"/>
      <c r="GWG775" s="1268"/>
      <c r="GWH775" s="144"/>
      <c r="GWI775" s="1268"/>
      <c r="GWJ775" s="144"/>
      <c r="GWK775" s="1268"/>
      <c r="GWL775" s="144"/>
      <c r="GWM775" s="1268"/>
      <c r="GWN775" s="144"/>
      <c r="GWO775" s="1268"/>
      <c r="GWP775" s="144"/>
      <c r="GWQ775" s="1268"/>
      <c r="GWR775" s="144"/>
      <c r="GWS775" s="1268"/>
      <c r="GWT775" s="144"/>
      <c r="GWU775" s="1268"/>
      <c r="GWV775" s="144"/>
      <c r="GWW775" s="1268"/>
      <c r="GWX775" s="144"/>
      <c r="GWY775" s="1268"/>
      <c r="GWZ775" s="144"/>
      <c r="GXA775" s="1268"/>
      <c r="GXB775" s="144"/>
      <c r="GXC775" s="1268"/>
      <c r="GXD775" s="144"/>
      <c r="GXE775" s="1268"/>
      <c r="GXF775" s="144"/>
      <c r="GXG775" s="1268"/>
      <c r="GXH775" s="144"/>
      <c r="GXI775" s="1268"/>
      <c r="GXJ775" s="144"/>
      <c r="GXK775" s="1268"/>
      <c r="GXL775" s="144"/>
      <c r="GXM775" s="1268"/>
      <c r="GXN775" s="144"/>
      <c r="GXO775" s="1268"/>
      <c r="GXP775" s="144"/>
      <c r="GXQ775" s="1268"/>
      <c r="GXR775" s="144"/>
      <c r="GXS775" s="1268"/>
      <c r="GXT775" s="144"/>
      <c r="GXU775" s="1268"/>
      <c r="GXV775" s="144"/>
      <c r="GXW775" s="1268"/>
      <c r="GXX775" s="144"/>
      <c r="GXY775" s="1268"/>
      <c r="GXZ775" s="144"/>
      <c r="GYA775" s="1268"/>
      <c r="GYB775" s="144"/>
      <c r="GYC775" s="1268"/>
      <c r="GYD775" s="144"/>
      <c r="GYE775" s="1268"/>
      <c r="GYF775" s="144"/>
      <c r="GYG775" s="1268"/>
      <c r="GYH775" s="144"/>
      <c r="GYI775" s="1268"/>
      <c r="GYJ775" s="144"/>
      <c r="GYK775" s="1268"/>
      <c r="GYL775" s="144"/>
      <c r="GYM775" s="1268"/>
      <c r="GYN775" s="144"/>
      <c r="GYO775" s="1268"/>
      <c r="GYP775" s="144"/>
      <c r="GYQ775" s="1268"/>
      <c r="GYR775" s="144"/>
      <c r="GYS775" s="1268"/>
      <c r="GYT775" s="144"/>
      <c r="GYU775" s="1268"/>
      <c r="GYV775" s="144"/>
      <c r="GYW775" s="1268"/>
      <c r="GYX775" s="144"/>
      <c r="GYY775" s="1268"/>
      <c r="GYZ775" s="144"/>
      <c r="GZA775" s="1268"/>
      <c r="GZB775" s="144"/>
      <c r="GZC775" s="1268"/>
      <c r="GZD775" s="144"/>
      <c r="GZE775" s="1268"/>
      <c r="GZF775" s="144"/>
      <c r="GZG775" s="1268"/>
      <c r="GZH775" s="144"/>
      <c r="GZI775" s="1268"/>
      <c r="GZJ775" s="144"/>
      <c r="GZK775" s="1268"/>
      <c r="GZL775" s="144"/>
      <c r="GZM775" s="1268"/>
      <c r="GZN775" s="144"/>
      <c r="GZO775" s="1268"/>
      <c r="GZP775" s="144"/>
      <c r="GZQ775" s="1268"/>
      <c r="GZR775" s="144"/>
      <c r="GZS775" s="1268"/>
      <c r="GZT775" s="144"/>
      <c r="GZU775" s="1268"/>
      <c r="GZV775" s="144"/>
      <c r="GZW775" s="1268"/>
      <c r="GZX775" s="144"/>
      <c r="GZY775" s="1268"/>
      <c r="GZZ775" s="144"/>
      <c r="HAA775" s="1268"/>
      <c r="HAB775" s="144"/>
      <c r="HAC775" s="1268"/>
      <c r="HAD775" s="144"/>
      <c r="HAE775" s="1268"/>
      <c r="HAF775" s="144"/>
      <c r="HAG775" s="1268"/>
      <c r="HAH775" s="144"/>
      <c r="HAI775" s="1268"/>
      <c r="HAJ775" s="144"/>
      <c r="HAK775" s="1268"/>
      <c r="HAL775" s="144"/>
      <c r="HAM775" s="1268"/>
      <c r="HAN775" s="144"/>
      <c r="HAO775" s="1268"/>
      <c r="HAP775" s="144"/>
      <c r="HAQ775" s="1268"/>
      <c r="HAR775" s="144"/>
      <c r="HAS775" s="1268"/>
      <c r="HAT775" s="144"/>
      <c r="HAU775" s="1268"/>
      <c r="HAV775" s="144"/>
      <c r="HAW775" s="1268"/>
      <c r="HAX775" s="144"/>
      <c r="HAY775" s="1268"/>
      <c r="HAZ775" s="144"/>
      <c r="HBA775" s="1268"/>
      <c r="HBB775" s="144"/>
      <c r="HBC775" s="1268"/>
      <c r="HBD775" s="144"/>
      <c r="HBE775" s="1268"/>
      <c r="HBF775" s="144"/>
      <c r="HBG775" s="1268"/>
      <c r="HBH775" s="144"/>
      <c r="HBI775" s="1268"/>
      <c r="HBJ775" s="144"/>
      <c r="HBK775" s="1268"/>
      <c r="HBL775" s="144"/>
      <c r="HBM775" s="1268"/>
      <c r="HBN775" s="144"/>
      <c r="HBO775" s="1268"/>
      <c r="HBP775" s="144"/>
      <c r="HBQ775" s="1268"/>
      <c r="HBR775" s="144"/>
      <c r="HBS775" s="1268"/>
      <c r="HBT775" s="144"/>
      <c r="HBU775" s="1268"/>
      <c r="HBV775" s="144"/>
      <c r="HBW775" s="1268"/>
      <c r="HBX775" s="144"/>
      <c r="HBY775" s="1268"/>
      <c r="HBZ775" s="144"/>
      <c r="HCA775" s="1268"/>
      <c r="HCB775" s="144"/>
      <c r="HCC775" s="1268"/>
      <c r="HCD775" s="144"/>
      <c r="HCE775" s="1268"/>
      <c r="HCF775" s="144"/>
      <c r="HCG775" s="1268"/>
      <c r="HCH775" s="144"/>
      <c r="HCI775" s="1268"/>
      <c r="HCJ775" s="144"/>
      <c r="HCK775" s="1268"/>
      <c r="HCL775" s="144"/>
      <c r="HCM775" s="1268"/>
      <c r="HCN775" s="144"/>
      <c r="HCO775" s="1268"/>
      <c r="HCP775" s="144"/>
      <c r="HCQ775" s="1268"/>
      <c r="HCR775" s="144"/>
      <c r="HCS775" s="1268"/>
      <c r="HCT775" s="144"/>
      <c r="HCU775" s="1268"/>
      <c r="HCV775" s="144"/>
      <c r="HCW775" s="1268"/>
      <c r="HCX775" s="144"/>
      <c r="HCY775" s="1268"/>
      <c r="HCZ775" s="144"/>
      <c r="HDA775" s="1268"/>
      <c r="HDB775" s="144"/>
      <c r="HDC775" s="1268"/>
      <c r="HDD775" s="144"/>
      <c r="HDE775" s="1268"/>
      <c r="HDF775" s="144"/>
      <c r="HDG775" s="1268"/>
      <c r="HDH775" s="144"/>
      <c r="HDI775" s="1268"/>
      <c r="HDJ775" s="144"/>
      <c r="HDK775" s="1268"/>
      <c r="HDL775" s="144"/>
      <c r="HDM775" s="1268"/>
      <c r="HDN775" s="144"/>
      <c r="HDO775" s="1268"/>
      <c r="HDP775" s="144"/>
      <c r="HDQ775" s="1268"/>
      <c r="HDR775" s="144"/>
      <c r="HDS775" s="1268"/>
      <c r="HDT775" s="144"/>
      <c r="HDU775" s="1268"/>
      <c r="HDV775" s="144"/>
      <c r="HDW775" s="1268"/>
      <c r="HDX775" s="144"/>
      <c r="HDY775" s="1268"/>
      <c r="HDZ775" s="144"/>
      <c r="HEA775" s="1268"/>
      <c r="HEB775" s="144"/>
      <c r="HEC775" s="1268"/>
      <c r="HED775" s="144"/>
      <c r="HEE775" s="1268"/>
      <c r="HEF775" s="144"/>
      <c r="HEG775" s="1268"/>
      <c r="HEH775" s="144"/>
      <c r="HEI775" s="1268"/>
      <c r="HEJ775" s="144"/>
      <c r="HEK775" s="1268"/>
      <c r="HEL775" s="144"/>
      <c r="HEM775" s="1268"/>
      <c r="HEN775" s="144"/>
      <c r="HEO775" s="1268"/>
      <c r="HEP775" s="144"/>
      <c r="HEQ775" s="1268"/>
      <c r="HER775" s="144"/>
      <c r="HES775" s="1268"/>
      <c r="HET775" s="144"/>
      <c r="HEU775" s="1268"/>
      <c r="HEV775" s="144"/>
      <c r="HEW775" s="1268"/>
      <c r="HEX775" s="144"/>
      <c r="HEY775" s="1268"/>
      <c r="HEZ775" s="144"/>
      <c r="HFA775" s="1268"/>
      <c r="HFB775" s="144"/>
      <c r="HFC775" s="1268"/>
      <c r="HFD775" s="144"/>
      <c r="HFE775" s="1268"/>
      <c r="HFF775" s="144"/>
      <c r="HFG775" s="1268"/>
      <c r="HFH775" s="144"/>
      <c r="HFI775" s="1268"/>
      <c r="HFJ775" s="144"/>
      <c r="HFK775" s="1268"/>
      <c r="HFL775" s="144"/>
      <c r="HFM775" s="1268"/>
      <c r="HFN775" s="144"/>
      <c r="HFO775" s="1268"/>
      <c r="HFP775" s="144"/>
      <c r="HFQ775" s="1268"/>
      <c r="HFR775" s="144"/>
      <c r="HFS775" s="1268"/>
      <c r="HFT775" s="144"/>
      <c r="HFU775" s="1268"/>
      <c r="HFV775" s="144"/>
      <c r="HFW775" s="1268"/>
      <c r="HFX775" s="144"/>
      <c r="HFY775" s="1268"/>
      <c r="HFZ775" s="144"/>
      <c r="HGA775" s="1268"/>
      <c r="HGB775" s="144"/>
      <c r="HGC775" s="1268"/>
      <c r="HGD775" s="144"/>
      <c r="HGE775" s="1268"/>
      <c r="HGF775" s="144"/>
      <c r="HGG775" s="1268"/>
      <c r="HGH775" s="144"/>
      <c r="HGI775" s="1268"/>
      <c r="HGJ775" s="144"/>
      <c r="HGK775" s="1268"/>
      <c r="HGL775" s="144"/>
      <c r="HGM775" s="1268"/>
      <c r="HGN775" s="144"/>
      <c r="HGO775" s="1268"/>
      <c r="HGP775" s="144"/>
      <c r="HGQ775" s="1268"/>
      <c r="HGR775" s="144"/>
      <c r="HGS775" s="1268"/>
      <c r="HGT775" s="144"/>
      <c r="HGU775" s="1268"/>
      <c r="HGV775" s="144"/>
      <c r="HGW775" s="1268"/>
      <c r="HGX775" s="144"/>
      <c r="HGY775" s="1268"/>
      <c r="HGZ775" s="144"/>
      <c r="HHA775" s="1268"/>
      <c r="HHB775" s="144"/>
      <c r="HHC775" s="1268"/>
      <c r="HHD775" s="144"/>
      <c r="HHE775" s="1268"/>
      <c r="HHF775" s="144"/>
      <c r="HHG775" s="1268"/>
      <c r="HHH775" s="144"/>
      <c r="HHI775" s="1268"/>
      <c r="HHJ775" s="144"/>
      <c r="HHK775" s="1268"/>
      <c r="HHL775" s="144"/>
      <c r="HHM775" s="1268"/>
      <c r="HHN775" s="144"/>
      <c r="HHO775" s="1268"/>
      <c r="HHP775" s="144"/>
      <c r="HHQ775" s="1268"/>
      <c r="HHR775" s="144"/>
      <c r="HHS775" s="1268"/>
      <c r="HHT775" s="144"/>
      <c r="HHU775" s="1268"/>
      <c r="HHV775" s="144"/>
      <c r="HHW775" s="1268"/>
      <c r="HHX775" s="144"/>
      <c r="HHY775" s="1268"/>
      <c r="HHZ775" s="144"/>
      <c r="HIA775" s="1268"/>
      <c r="HIB775" s="144"/>
      <c r="HIC775" s="1268"/>
      <c r="HID775" s="144"/>
      <c r="HIE775" s="1268"/>
      <c r="HIF775" s="144"/>
      <c r="HIG775" s="1268"/>
      <c r="HIH775" s="144"/>
      <c r="HII775" s="1268"/>
      <c r="HIJ775" s="144"/>
      <c r="HIK775" s="1268"/>
      <c r="HIL775" s="144"/>
      <c r="HIM775" s="1268"/>
      <c r="HIN775" s="144"/>
      <c r="HIO775" s="1268"/>
      <c r="HIP775" s="144"/>
      <c r="HIQ775" s="1268"/>
      <c r="HIR775" s="144"/>
      <c r="HIS775" s="1268"/>
      <c r="HIT775" s="144"/>
      <c r="HIU775" s="1268"/>
      <c r="HIV775" s="144"/>
      <c r="HIW775" s="1268"/>
      <c r="HIX775" s="144"/>
      <c r="HIY775" s="1268"/>
      <c r="HIZ775" s="144"/>
      <c r="HJA775" s="1268"/>
      <c r="HJB775" s="144"/>
      <c r="HJC775" s="1268"/>
      <c r="HJD775" s="144"/>
      <c r="HJE775" s="1268"/>
      <c r="HJF775" s="144"/>
      <c r="HJG775" s="1268"/>
      <c r="HJH775" s="144"/>
      <c r="HJI775" s="1268"/>
      <c r="HJJ775" s="144"/>
      <c r="HJK775" s="1268"/>
      <c r="HJL775" s="144"/>
      <c r="HJM775" s="1268"/>
      <c r="HJN775" s="144"/>
      <c r="HJO775" s="1268"/>
      <c r="HJP775" s="144"/>
      <c r="HJQ775" s="1268"/>
      <c r="HJR775" s="144"/>
      <c r="HJS775" s="1268"/>
      <c r="HJT775" s="144"/>
      <c r="HJU775" s="1268"/>
      <c r="HJV775" s="144"/>
      <c r="HJW775" s="1268"/>
      <c r="HJX775" s="144"/>
      <c r="HJY775" s="1268"/>
      <c r="HJZ775" s="144"/>
      <c r="HKA775" s="1268"/>
      <c r="HKB775" s="144"/>
      <c r="HKC775" s="1268"/>
      <c r="HKD775" s="144"/>
      <c r="HKE775" s="1268"/>
      <c r="HKF775" s="144"/>
      <c r="HKG775" s="1268"/>
      <c r="HKH775" s="144"/>
      <c r="HKI775" s="1268"/>
      <c r="HKJ775" s="144"/>
      <c r="HKK775" s="1268"/>
      <c r="HKL775" s="144"/>
      <c r="HKM775" s="1268"/>
      <c r="HKN775" s="144"/>
      <c r="HKO775" s="1268"/>
      <c r="HKP775" s="144"/>
      <c r="HKQ775" s="1268"/>
      <c r="HKR775" s="144"/>
      <c r="HKS775" s="1268"/>
      <c r="HKT775" s="144"/>
      <c r="HKU775" s="1268"/>
      <c r="HKV775" s="144"/>
      <c r="HKW775" s="1268"/>
      <c r="HKX775" s="144"/>
      <c r="HKY775" s="1268"/>
      <c r="HKZ775" s="144"/>
      <c r="HLA775" s="1268"/>
      <c r="HLB775" s="144"/>
      <c r="HLC775" s="1268"/>
      <c r="HLD775" s="144"/>
      <c r="HLE775" s="1268"/>
      <c r="HLF775" s="144"/>
      <c r="HLG775" s="1268"/>
      <c r="HLH775" s="144"/>
      <c r="HLI775" s="1268"/>
      <c r="HLJ775" s="144"/>
      <c r="HLK775" s="1268"/>
      <c r="HLL775" s="144"/>
      <c r="HLM775" s="1268"/>
      <c r="HLN775" s="144"/>
      <c r="HLO775" s="1268"/>
      <c r="HLP775" s="144"/>
      <c r="HLQ775" s="1268"/>
      <c r="HLR775" s="144"/>
      <c r="HLS775" s="1268"/>
      <c r="HLT775" s="144"/>
      <c r="HLU775" s="1268"/>
      <c r="HLV775" s="144"/>
      <c r="HLW775" s="1268"/>
      <c r="HLX775" s="144"/>
      <c r="HLY775" s="1268"/>
      <c r="HLZ775" s="144"/>
      <c r="HMA775" s="1268"/>
      <c r="HMB775" s="144"/>
      <c r="HMC775" s="1268"/>
      <c r="HMD775" s="144"/>
      <c r="HME775" s="1268"/>
      <c r="HMF775" s="144"/>
      <c r="HMG775" s="1268"/>
      <c r="HMH775" s="144"/>
      <c r="HMI775" s="1268"/>
      <c r="HMJ775" s="144"/>
      <c r="HMK775" s="1268"/>
      <c r="HML775" s="144"/>
      <c r="HMM775" s="1268"/>
      <c r="HMN775" s="144"/>
      <c r="HMO775" s="1268"/>
      <c r="HMP775" s="144"/>
      <c r="HMQ775" s="1268"/>
      <c r="HMR775" s="144"/>
      <c r="HMS775" s="1268"/>
      <c r="HMT775" s="144"/>
      <c r="HMU775" s="1268"/>
      <c r="HMV775" s="144"/>
      <c r="HMW775" s="1268"/>
      <c r="HMX775" s="144"/>
      <c r="HMY775" s="1268"/>
      <c r="HMZ775" s="144"/>
      <c r="HNA775" s="1268"/>
      <c r="HNB775" s="144"/>
      <c r="HNC775" s="1268"/>
      <c r="HND775" s="144"/>
      <c r="HNE775" s="1268"/>
      <c r="HNF775" s="144"/>
      <c r="HNG775" s="1268"/>
      <c r="HNH775" s="144"/>
      <c r="HNI775" s="1268"/>
      <c r="HNJ775" s="144"/>
      <c r="HNK775" s="1268"/>
      <c r="HNL775" s="144"/>
      <c r="HNM775" s="1268"/>
      <c r="HNN775" s="144"/>
      <c r="HNO775" s="1268"/>
      <c r="HNP775" s="144"/>
      <c r="HNQ775" s="1268"/>
      <c r="HNR775" s="144"/>
      <c r="HNS775" s="1268"/>
      <c r="HNT775" s="144"/>
      <c r="HNU775" s="1268"/>
      <c r="HNV775" s="144"/>
      <c r="HNW775" s="1268"/>
      <c r="HNX775" s="144"/>
      <c r="HNY775" s="1268"/>
      <c r="HNZ775" s="144"/>
      <c r="HOA775" s="1268"/>
      <c r="HOB775" s="144"/>
      <c r="HOC775" s="1268"/>
      <c r="HOD775" s="144"/>
      <c r="HOE775" s="1268"/>
      <c r="HOF775" s="144"/>
      <c r="HOG775" s="1268"/>
      <c r="HOH775" s="144"/>
      <c r="HOI775" s="1268"/>
      <c r="HOJ775" s="144"/>
      <c r="HOK775" s="1268"/>
      <c r="HOL775" s="144"/>
      <c r="HOM775" s="1268"/>
      <c r="HON775" s="144"/>
      <c r="HOO775" s="1268"/>
      <c r="HOP775" s="144"/>
      <c r="HOQ775" s="1268"/>
      <c r="HOR775" s="144"/>
      <c r="HOS775" s="1268"/>
      <c r="HOT775" s="144"/>
      <c r="HOU775" s="1268"/>
      <c r="HOV775" s="144"/>
      <c r="HOW775" s="1268"/>
      <c r="HOX775" s="144"/>
      <c r="HOY775" s="1268"/>
      <c r="HOZ775" s="144"/>
      <c r="HPA775" s="1268"/>
      <c r="HPB775" s="144"/>
      <c r="HPC775" s="1268"/>
      <c r="HPD775" s="144"/>
      <c r="HPE775" s="1268"/>
      <c r="HPF775" s="144"/>
      <c r="HPG775" s="1268"/>
      <c r="HPH775" s="144"/>
      <c r="HPI775" s="1268"/>
      <c r="HPJ775" s="144"/>
      <c r="HPK775" s="1268"/>
      <c r="HPL775" s="144"/>
      <c r="HPM775" s="1268"/>
      <c r="HPN775" s="144"/>
      <c r="HPO775" s="1268"/>
      <c r="HPP775" s="144"/>
      <c r="HPQ775" s="1268"/>
      <c r="HPR775" s="144"/>
      <c r="HPS775" s="1268"/>
      <c r="HPT775" s="144"/>
      <c r="HPU775" s="1268"/>
      <c r="HPV775" s="144"/>
      <c r="HPW775" s="1268"/>
      <c r="HPX775" s="144"/>
      <c r="HPY775" s="1268"/>
      <c r="HPZ775" s="144"/>
      <c r="HQA775" s="1268"/>
      <c r="HQB775" s="144"/>
      <c r="HQC775" s="1268"/>
      <c r="HQD775" s="144"/>
      <c r="HQE775" s="1268"/>
      <c r="HQF775" s="144"/>
      <c r="HQG775" s="1268"/>
      <c r="HQH775" s="144"/>
      <c r="HQI775" s="1268"/>
      <c r="HQJ775" s="144"/>
      <c r="HQK775" s="1268"/>
      <c r="HQL775" s="144"/>
      <c r="HQM775" s="1268"/>
      <c r="HQN775" s="144"/>
      <c r="HQO775" s="1268"/>
      <c r="HQP775" s="144"/>
      <c r="HQQ775" s="1268"/>
      <c r="HQR775" s="144"/>
      <c r="HQS775" s="1268"/>
      <c r="HQT775" s="144"/>
      <c r="HQU775" s="1268"/>
      <c r="HQV775" s="144"/>
      <c r="HQW775" s="1268"/>
      <c r="HQX775" s="144"/>
      <c r="HQY775" s="1268"/>
      <c r="HQZ775" s="144"/>
      <c r="HRA775" s="1268"/>
      <c r="HRB775" s="144"/>
      <c r="HRC775" s="1268"/>
      <c r="HRD775" s="144"/>
      <c r="HRE775" s="1268"/>
      <c r="HRF775" s="144"/>
      <c r="HRG775" s="1268"/>
      <c r="HRH775" s="144"/>
      <c r="HRI775" s="1268"/>
      <c r="HRJ775" s="144"/>
      <c r="HRK775" s="1268"/>
      <c r="HRL775" s="144"/>
      <c r="HRM775" s="1268"/>
      <c r="HRN775" s="144"/>
      <c r="HRO775" s="1268"/>
      <c r="HRP775" s="144"/>
      <c r="HRQ775" s="1268"/>
      <c r="HRR775" s="144"/>
      <c r="HRS775" s="1268"/>
      <c r="HRT775" s="144"/>
      <c r="HRU775" s="1268"/>
      <c r="HRV775" s="144"/>
      <c r="HRW775" s="1268"/>
      <c r="HRX775" s="144"/>
      <c r="HRY775" s="1268"/>
      <c r="HRZ775" s="144"/>
      <c r="HSA775" s="1268"/>
      <c r="HSB775" s="144"/>
      <c r="HSC775" s="1268"/>
      <c r="HSD775" s="144"/>
      <c r="HSE775" s="1268"/>
      <c r="HSF775" s="144"/>
      <c r="HSG775" s="1268"/>
      <c r="HSH775" s="144"/>
      <c r="HSI775" s="1268"/>
      <c r="HSJ775" s="144"/>
      <c r="HSK775" s="1268"/>
      <c r="HSL775" s="144"/>
      <c r="HSM775" s="1268"/>
      <c r="HSN775" s="144"/>
      <c r="HSO775" s="1268"/>
      <c r="HSP775" s="144"/>
      <c r="HSQ775" s="1268"/>
      <c r="HSR775" s="144"/>
      <c r="HSS775" s="1268"/>
      <c r="HST775" s="144"/>
      <c r="HSU775" s="1268"/>
      <c r="HSV775" s="144"/>
      <c r="HSW775" s="1268"/>
      <c r="HSX775" s="144"/>
      <c r="HSY775" s="1268"/>
      <c r="HSZ775" s="144"/>
      <c r="HTA775" s="1268"/>
      <c r="HTB775" s="144"/>
      <c r="HTC775" s="1268"/>
      <c r="HTD775" s="144"/>
      <c r="HTE775" s="1268"/>
      <c r="HTF775" s="144"/>
      <c r="HTG775" s="1268"/>
      <c r="HTH775" s="144"/>
      <c r="HTI775" s="1268"/>
      <c r="HTJ775" s="144"/>
      <c r="HTK775" s="1268"/>
      <c r="HTL775" s="144"/>
      <c r="HTM775" s="1268"/>
      <c r="HTN775" s="144"/>
      <c r="HTO775" s="1268"/>
      <c r="HTP775" s="144"/>
      <c r="HTQ775" s="1268"/>
      <c r="HTR775" s="144"/>
      <c r="HTS775" s="1268"/>
      <c r="HTT775" s="144"/>
      <c r="HTU775" s="1268"/>
      <c r="HTV775" s="144"/>
      <c r="HTW775" s="1268"/>
      <c r="HTX775" s="144"/>
      <c r="HTY775" s="1268"/>
      <c r="HTZ775" s="144"/>
      <c r="HUA775" s="1268"/>
      <c r="HUB775" s="144"/>
      <c r="HUC775" s="1268"/>
      <c r="HUD775" s="144"/>
      <c r="HUE775" s="1268"/>
      <c r="HUF775" s="144"/>
      <c r="HUG775" s="1268"/>
      <c r="HUH775" s="144"/>
      <c r="HUI775" s="1268"/>
      <c r="HUJ775" s="144"/>
      <c r="HUK775" s="1268"/>
      <c r="HUL775" s="144"/>
      <c r="HUM775" s="1268"/>
      <c r="HUN775" s="144"/>
      <c r="HUO775" s="1268"/>
      <c r="HUP775" s="144"/>
      <c r="HUQ775" s="1268"/>
      <c r="HUR775" s="144"/>
      <c r="HUS775" s="1268"/>
      <c r="HUT775" s="144"/>
      <c r="HUU775" s="1268"/>
      <c r="HUV775" s="144"/>
      <c r="HUW775" s="1268"/>
      <c r="HUX775" s="144"/>
      <c r="HUY775" s="1268"/>
      <c r="HUZ775" s="144"/>
      <c r="HVA775" s="1268"/>
      <c r="HVB775" s="144"/>
      <c r="HVC775" s="1268"/>
      <c r="HVD775" s="144"/>
      <c r="HVE775" s="1268"/>
      <c r="HVF775" s="144"/>
      <c r="HVG775" s="1268"/>
      <c r="HVH775" s="144"/>
      <c r="HVI775" s="1268"/>
      <c r="HVJ775" s="144"/>
      <c r="HVK775" s="1268"/>
      <c r="HVL775" s="144"/>
      <c r="HVM775" s="1268"/>
      <c r="HVN775" s="144"/>
      <c r="HVO775" s="1268"/>
      <c r="HVP775" s="144"/>
      <c r="HVQ775" s="1268"/>
      <c r="HVR775" s="144"/>
      <c r="HVS775" s="1268"/>
      <c r="HVT775" s="144"/>
      <c r="HVU775" s="1268"/>
      <c r="HVV775" s="144"/>
      <c r="HVW775" s="1268"/>
      <c r="HVX775" s="144"/>
      <c r="HVY775" s="1268"/>
      <c r="HVZ775" s="144"/>
      <c r="HWA775" s="1268"/>
      <c r="HWB775" s="144"/>
      <c r="HWC775" s="1268"/>
      <c r="HWD775" s="144"/>
      <c r="HWE775" s="1268"/>
      <c r="HWF775" s="144"/>
      <c r="HWG775" s="1268"/>
      <c r="HWH775" s="144"/>
      <c r="HWI775" s="1268"/>
      <c r="HWJ775" s="144"/>
      <c r="HWK775" s="1268"/>
      <c r="HWL775" s="144"/>
      <c r="HWM775" s="1268"/>
      <c r="HWN775" s="144"/>
      <c r="HWO775" s="1268"/>
      <c r="HWP775" s="144"/>
      <c r="HWQ775" s="1268"/>
      <c r="HWR775" s="144"/>
      <c r="HWS775" s="1268"/>
      <c r="HWT775" s="144"/>
      <c r="HWU775" s="1268"/>
      <c r="HWV775" s="144"/>
      <c r="HWW775" s="1268"/>
      <c r="HWX775" s="144"/>
      <c r="HWY775" s="1268"/>
      <c r="HWZ775" s="144"/>
      <c r="HXA775" s="1268"/>
      <c r="HXB775" s="144"/>
      <c r="HXC775" s="1268"/>
      <c r="HXD775" s="144"/>
      <c r="HXE775" s="1268"/>
      <c r="HXF775" s="144"/>
      <c r="HXG775" s="1268"/>
      <c r="HXH775" s="144"/>
      <c r="HXI775" s="1268"/>
      <c r="HXJ775" s="144"/>
      <c r="HXK775" s="1268"/>
      <c r="HXL775" s="144"/>
      <c r="HXM775" s="1268"/>
      <c r="HXN775" s="144"/>
      <c r="HXO775" s="1268"/>
      <c r="HXP775" s="144"/>
      <c r="HXQ775" s="1268"/>
      <c r="HXR775" s="144"/>
      <c r="HXS775" s="1268"/>
      <c r="HXT775" s="144"/>
      <c r="HXU775" s="1268"/>
      <c r="HXV775" s="144"/>
      <c r="HXW775" s="1268"/>
      <c r="HXX775" s="144"/>
      <c r="HXY775" s="1268"/>
      <c r="HXZ775" s="144"/>
      <c r="HYA775" s="1268"/>
      <c r="HYB775" s="144"/>
      <c r="HYC775" s="1268"/>
      <c r="HYD775" s="144"/>
      <c r="HYE775" s="1268"/>
      <c r="HYF775" s="144"/>
      <c r="HYG775" s="1268"/>
      <c r="HYH775" s="144"/>
      <c r="HYI775" s="1268"/>
      <c r="HYJ775" s="144"/>
      <c r="HYK775" s="1268"/>
      <c r="HYL775" s="144"/>
      <c r="HYM775" s="1268"/>
      <c r="HYN775" s="144"/>
      <c r="HYO775" s="1268"/>
      <c r="HYP775" s="144"/>
      <c r="HYQ775" s="1268"/>
      <c r="HYR775" s="144"/>
      <c r="HYS775" s="1268"/>
      <c r="HYT775" s="144"/>
      <c r="HYU775" s="1268"/>
      <c r="HYV775" s="144"/>
      <c r="HYW775" s="1268"/>
      <c r="HYX775" s="144"/>
      <c r="HYY775" s="1268"/>
      <c r="HYZ775" s="144"/>
      <c r="HZA775" s="1268"/>
      <c r="HZB775" s="144"/>
      <c r="HZC775" s="1268"/>
      <c r="HZD775" s="144"/>
      <c r="HZE775" s="1268"/>
      <c r="HZF775" s="144"/>
      <c r="HZG775" s="1268"/>
      <c r="HZH775" s="144"/>
      <c r="HZI775" s="1268"/>
      <c r="HZJ775" s="144"/>
      <c r="HZK775" s="1268"/>
      <c r="HZL775" s="144"/>
      <c r="HZM775" s="1268"/>
      <c r="HZN775" s="144"/>
      <c r="HZO775" s="1268"/>
      <c r="HZP775" s="144"/>
      <c r="HZQ775" s="1268"/>
      <c r="HZR775" s="144"/>
      <c r="HZS775" s="1268"/>
      <c r="HZT775" s="144"/>
      <c r="HZU775" s="1268"/>
      <c r="HZV775" s="144"/>
      <c r="HZW775" s="1268"/>
      <c r="HZX775" s="144"/>
      <c r="HZY775" s="1268"/>
      <c r="HZZ775" s="144"/>
      <c r="IAA775" s="1268"/>
      <c r="IAB775" s="144"/>
      <c r="IAC775" s="1268"/>
      <c r="IAD775" s="144"/>
      <c r="IAE775" s="1268"/>
      <c r="IAF775" s="144"/>
      <c r="IAG775" s="1268"/>
      <c r="IAH775" s="144"/>
      <c r="IAI775" s="1268"/>
      <c r="IAJ775" s="144"/>
      <c r="IAK775" s="1268"/>
      <c r="IAL775" s="144"/>
      <c r="IAM775" s="1268"/>
      <c r="IAN775" s="144"/>
      <c r="IAO775" s="1268"/>
      <c r="IAP775" s="144"/>
      <c r="IAQ775" s="1268"/>
      <c r="IAR775" s="144"/>
      <c r="IAS775" s="1268"/>
      <c r="IAT775" s="144"/>
      <c r="IAU775" s="1268"/>
      <c r="IAV775" s="144"/>
      <c r="IAW775" s="1268"/>
      <c r="IAX775" s="144"/>
      <c r="IAY775" s="1268"/>
      <c r="IAZ775" s="144"/>
      <c r="IBA775" s="1268"/>
      <c r="IBB775" s="144"/>
      <c r="IBC775" s="1268"/>
      <c r="IBD775" s="144"/>
      <c r="IBE775" s="1268"/>
      <c r="IBF775" s="144"/>
      <c r="IBG775" s="1268"/>
      <c r="IBH775" s="144"/>
      <c r="IBI775" s="1268"/>
      <c r="IBJ775" s="144"/>
      <c r="IBK775" s="1268"/>
      <c r="IBL775" s="144"/>
      <c r="IBM775" s="1268"/>
      <c r="IBN775" s="144"/>
      <c r="IBO775" s="1268"/>
      <c r="IBP775" s="144"/>
      <c r="IBQ775" s="1268"/>
      <c r="IBR775" s="144"/>
      <c r="IBS775" s="1268"/>
      <c r="IBT775" s="144"/>
      <c r="IBU775" s="1268"/>
      <c r="IBV775" s="144"/>
      <c r="IBW775" s="1268"/>
      <c r="IBX775" s="144"/>
      <c r="IBY775" s="1268"/>
      <c r="IBZ775" s="144"/>
      <c r="ICA775" s="1268"/>
      <c r="ICB775" s="144"/>
      <c r="ICC775" s="1268"/>
      <c r="ICD775" s="144"/>
      <c r="ICE775" s="1268"/>
      <c r="ICF775" s="144"/>
      <c r="ICG775" s="1268"/>
      <c r="ICH775" s="144"/>
      <c r="ICI775" s="1268"/>
      <c r="ICJ775" s="144"/>
      <c r="ICK775" s="1268"/>
      <c r="ICL775" s="144"/>
      <c r="ICM775" s="1268"/>
      <c r="ICN775" s="144"/>
      <c r="ICO775" s="1268"/>
      <c r="ICP775" s="144"/>
      <c r="ICQ775" s="1268"/>
      <c r="ICR775" s="144"/>
      <c r="ICS775" s="1268"/>
      <c r="ICT775" s="144"/>
      <c r="ICU775" s="1268"/>
      <c r="ICV775" s="144"/>
      <c r="ICW775" s="1268"/>
      <c r="ICX775" s="144"/>
      <c r="ICY775" s="1268"/>
      <c r="ICZ775" s="144"/>
      <c r="IDA775" s="1268"/>
      <c r="IDB775" s="144"/>
      <c r="IDC775" s="1268"/>
      <c r="IDD775" s="144"/>
      <c r="IDE775" s="1268"/>
      <c r="IDF775" s="144"/>
      <c r="IDG775" s="1268"/>
      <c r="IDH775" s="144"/>
      <c r="IDI775" s="1268"/>
      <c r="IDJ775" s="144"/>
      <c r="IDK775" s="1268"/>
      <c r="IDL775" s="144"/>
      <c r="IDM775" s="1268"/>
      <c r="IDN775" s="144"/>
      <c r="IDO775" s="1268"/>
      <c r="IDP775" s="144"/>
      <c r="IDQ775" s="1268"/>
      <c r="IDR775" s="144"/>
      <c r="IDS775" s="1268"/>
      <c r="IDT775" s="144"/>
      <c r="IDU775" s="1268"/>
      <c r="IDV775" s="144"/>
      <c r="IDW775" s="1268"/>
      <c r="IDX775" s="144"/>
      <c r="IDY775" s="1268"/>
      <c r="IDZ775" s="144"/>
      <c r="IEA775" s="1268"/>
      <c r="IEB775" s="144"/>
      <c r="IEC775" s="1268"/>
      <c r="IED775" s="144"/>
      <c r="IEE775" s="1268"/>
      <c r="IEF775" s="144"/>
      <c r="IEG775" s="1268"/>
      <c r="IEH775" s="144"/>
      <c r="IEI775" s="1268"/>
      <c r="IEJ775" s="144"/>
      <c r="IEK775" s="1268"/>
      <c r="IEL775" s="144"/>
      <c r="IEM775" s="1268"/>
      <c r="IEN775" s="144"/>
      <c r="IEO775" s="1268"/>
      <c r="IEP775" s="144"/>
      <c r="IEQ775" s="1268"/>
      <c r="IER775" s="144"/>
      <c r="IES775" s="1268"/>
      <c r="IET775" s="144"/>
      <c r="IEU775" s="1268"/>
      <c r="IEV775" s="144"/>
      <c r="IEW775" s="1268"/>
      <c r="IEX775" s="144"/>
      <c r="IEY775" s="1268"/>
      <c r="IEZ775" s="144"/>
      <c r="IFA775" s="1268"/>
      <c r="IFB775" s="144"/>
      <c r="IFC775" s="1268"/>
      <c r="IFD775" s="144"/>
      <c r="IFE775" s="1268"/>
      <c r="IFF775" s="144"/>
      <c r="IFG775" s="1268"/>
      <c r="IFH775" s="144"/>
      <c r="IFI775" s="1268"/>
      <c r="IFJ775" s="144"/>
      <c r="IFK775" s="1268"/>
      <c r="IFL775" s="144"/>
      <c r="IFM775" s="1268"/>
      <c r="IFN775" s="144"/>
      <c r="IFO775" s="1268"/>
      <c r="IFP775" s="144"/>
      <c r="IFQ775" s="1268"/>
      <c r="IFR775" s="144"/>
      <c r="IFS775" s="1268"/>
      <c r="IFT775" s="144"/>
      <c r="IFU775" s="1268"/>
      <c r="IFV775" s="144"/>
      <c r="IFW775" s="1268"/>
      <c r="IFX775" s="144"/>
      <c r="IFY775" s="1268"/>
      <c r="IFZ775" s="144"/>
      <c r="IGA775" s="1268"/>
      <c r="IGB775" s="144"/>
      <c r="IGC775" s="1268"/>
      <c r="IGD775" s="144"/>
      <c r="IGE775" s="1268"/>
      <c r="IGF775" s="144"/>
      <c r="IGG775" s="1268"/>
      <c r="IGH775" s="144"/>
      <c r="IGI775" s="1268"/>
      <c r="IGJ775" s="144"/>
      <c r="IGK775" s="1268"/>
      <c r="IGL775" s="144"/>
      <c r="IGM775" s="1268"/>
      <c r="IGN775" s="144"/>
      <c r="IGO775" s="1268"/>
      <c r="IGP775" s="144"/>
      <c r="IGQ775" s="1268"/>
      <c r="IGR775" s="144"/>
      <c r="IGS775" s="1268"/>
      <c r="IGT775" s="144"/>
      <c r="IGU775" s="1268"/>
      <c r="IGV775" s="144"/>
      <c r="IGW775" s="1268"/>
      <c r="IGX775" s="144"/>
      <c r="IGY775" s="1268"/>
      <c r="IGZ775" s="144"/>
      <c r="IHA775" s="1268"/>
      <c r="IHB775" s="144"/>
      <c r="IHC775" s="1268"/>
      <c r="IHD775" s="144"/>
      <c r="IHE775" s="1268"/>
      <c r="IHF775" s="144"/>
      <c r="IHG775" s="1268"/>
      <c r="IHH775" s="144"/>
      <c r="IHI775" s="1268"/>
      <c r="IHJ775" s="144"/>
      <c r="IHK775" s="1268"/>
      <c r="IHL775" s="144"/>
      <c r="IHM775" s="1268"/>
      <c r="IHN775" s="144"/>
      <c r="IHO775" s="1268"/>
      <c r="IHP775" s="144"/>
      <c r="IHQ775" s="1268"/>
      <c r="IHR775" s="144"/>
      <c r="IHS775" s="1268"/>
      <c r="IHT775" s="144"/>
      <c r="IHU775" s="1268"/>
      <c r="IHV775" s="144"/>
      <c r="IHW775" s="1268"/>
      <c r="IHX775" s="144"/>
      <c r="IHY775" s="1268"/>
      <c r="IHZ775" s="144"/>
      <c r="IIA775" s="1268"/>
      <c r="IIB775" s="144"/>
      <c r="IIC775" s="1268"/>
      <c r="IID775" s="144"/>
      <c r="IIE775" s="1268"/>
      <c r="IIF775" s="144"/>
      <c r="IIG775" s="1268"/>
      <c r="IIH775" s="144"/>
      <c r="III775" s="1268"/>
      <c r="IIJ775" s="144"/>
      <c r="IIK775" s="1268"/>
      <c r="IIL775" s="144"/>
      <c r="IIM775" s="1268"/>
      <c r="IIN775" s="144"/>
      <c r="IIO775" s="1268"/>
      <c r="IIP775" s="144"/>
      <c r="IIQ775" s="1268"/>
      <c r="IIR775" s="144"/>
      <c r="IIS775" s="1268"/>
      <c r="IIT775" s="144"/>
      <c r="IIU775" s="1268"/>
      <c r="IIV775" s="144"/>
      <c r="IIW775" s="1268"/>
      <c r="IIX775" s="144"/>
      <c r="IIY775" s="1268"/>
      <c r="IIZ775" s="144"/>
      <c r="IJA775" s="1268"/>
      <c r="IJB775" s="144"/>
      <c r="IJC775" s="1268"/>
      <c r="IJD775" s="144"/>
      <c r="IJE775" s="1268"/>
      <c r="IJF775" s="144"/>
      <c r="IJG775" s="1268"/>
      <c r="IJH775" s="144"/>
      <c r="IJI775" s="1268"/>
      <c r="IJJ775" s="144"/>
      <c r="IJK775" s="1268"/>
      <c r="IJL775" s="144"/>
      <c r="IJM775" s="1268"/>
      <c r="IJN775" s="144"/>
      <c r="IJO775" s="1268"/>
      <c r="IJP775" s="144"/>
      <c r="IJQ775" s="1268"/>
      <c r="IJR775" s="144"/>
      <c r="IJS775" s="1268"/>
      <c r="IJT775" s="144"/>
      <c r="IJU775" s="1268"/>
      <c r="IJV775" s="144"/>
      <c r="IJW775" s="1268"/>
      <c r="IJX775" s="144"/>
      <c r="IJY775" s="1268"/>
      <c r="IJZ775" s="144"/>
      <c r="IKA775" s="1268"/>
      <c r="IKB775" s="144"/>
      <c r="IKC775" s="1268"/>
      <c r="IKD775" s="144"/>
      <c r="IKE775" s="1268"/>
      <c r="IKF775" s="144"/>
      <c r="IKG775" s="1268"/>
      <c r="IKH775" s="144"/>
      <c r="IKI775" s="1268"/>
      <c r="IKJ775" s="144"/>
      <c r="IKK775" s="1268"/>
      <c r="IKL775" s="144"/>
      <c r="IKM775" s="1268"/>
      <c r="IKN775" s="144"/>
      <c r="IKO775" s="1268"/>
      <c r="IKP775" s="144"/>
      <c r="IKQ775" s="1268"/>
      <c r="IKR775" s="144"/>
      <c r="IKS775" s="1268"/>
      <c r="IKT775" s="144"/>
      <c r="IKU775" s="1268"/>
      <c r="IKV775" s="144"/>
      <c r="IKW775" s="1268"/>
      <c r="IKX775" s="144"/>
      <c r="IKY775" s="1268"/>
      <c r="IKZ775" s="144"/>
      <c r="ILA775" s="1268"/>
      <c r="ILB775" s="144"/>
      <c r="ILC775" s="1268"/>
      <c r="ILD775" s="144"/>
      <c r="ILE775" s="1268"/>
      <c r="ILF775" s="144"/>
      <c r="ILG775" s="1268"/>
      <c r="ILH775" s="144"/>
      <c r="ILI775" s="1268"/>
      <c r="ILJ775" s="144"/>
      <c r="ILK775" s="1268"/>
      <c r="ILL775" s="144"/>
      <c r="ILM775" s="1268"/>
      <c r="ILN775" s="144"/>
      <c r="ILO775" s="1268"/>
      <c r="ILP775" s="144"/>
      <c r="ILQ775" s="1268"/>
      <c r="ILR775" s="144"/>
      <c r="ILS775" s="1268"/>
      <c r="ILT775" s="144"/>
      <c r="ILU775" s="1268"/>
      <c r="ILV775" s="144"/>
      <c r="ILW775" s="1268"/>
      <c r="ILX775" s="144"/>
      <c r="ILY775" s="1268"/>
      <c r="ILZ775" s="144"/>
      <c r="IMA775" s="1268"/>
      <c r="IMB775" s="144"/>
      <c r="IMC775" s="1268"/>
      <c r="IMD775" s="144"/>
      <c r="IME775" s="1268"/>
      <c r="IMF775" s="144"/>
      <c r="IMG775" s="1268"/>
      <c r="IMH775" s="144"/>
      <c r="IMI775" s="1268"/>
      <c r="IMJ775" s="144"/>
      <c r="IMK775" s="1268"/>
      <c r="IML775" s="144"/>
      <c r="IMM775" s="1268"/>
      <c r="IMN775" s="144"/>
      <c r="IMO775" s="1268"/>
      <c r="IMP775" s="144"/>
      <c r="IMQ775" s="1268"/>
      <c r="IMR775" s="144"/>
      <c r="IMS775" s="1268"/>
      <c r="IMT775" s="144"/>
      <c r="IMU775" s="1268"/>
      <c r="IMV775" s="144"/>
      <c r="IMW775" s="1268"/>
      <c r="IMX775" s="144"/>
      <c r="IMY775" s="1268"/>
      <c r="IMZ775" s="144"/>
      <c r="INA775" s="1268"/>
      <c r="INB775" s="144"/>
      <c r="INC775" s="1268"/>
      <c r="IND775" s="144"/>
      <c r="INE775" s="1268"/>
      <c r="INF775" s="144"/>
      <c r="ING775" s="1268"/>
      <c r="INH775" s="144"/>
      <c r="INI775" s="1268"/>
      <c r="INJ775" s="144"/>
      <c r="INK775" s="1268"/>
      <c r="INL775" s="144"/>
      <c r="INM775" s="1268"/>
      <c r="INN775" s="144"/>
      <c r="INO775" s="1268"/>
      <c r="INP775" s="144"/>
      <c r="INQ775" s="1268"/>
      <c r="INR775" s="144"/>
      <c r="INS775" s="1268"/>
      <c r="INT775" s="144"/>
      <c r="INU775" s="1268"/>
      <c r="INV775" s="144"/>
      <c r="INW775" s="1268"/>
      <c r="INX775" s="144"/>
      <c r="INY775" s="1268"/>
      <c r="INZ775" s="144"/>
      <c r="IOA775" s="1268"/>
      <c r="IOB775" s="144"/>
      <c r="IOC775" s="1268"/>
      <c r="IOD775" s="144"/>
      <c r="IOE775" s="1268"/>
      <c r="IOF775" s="144"/>
      <c r="IOG775" s="1268"/>
      <c r="IOH775" s="144"/>
      <c r="IOI775" s="1268"/>
      <c r="IOJ775" s="144"/>
      <c r="IOK775" s="1268"/>
      <c r="IOL775" s="144"/>
      <c r="IOM775" s="1268"/>
      <c r="ION775" s="144"/>
      <c r="IOO775" s="1268"/>
      <c r="IOP775" s="144"/>
      <c r="IOQ775" s="1268"/>
      <c r="IOR775" s="144"/>
      <c r="IOS775" s="1268"/>
      <c r="IOT775" s="144"/>
      <c r="IOU775" s="1268"/>
      <c r="IOV775" s="144"/>
      <c r="IOW775" s="1268"/>
      <c r="IOX775" s="144"/>
      <c r="IOY775" s="1268"/>
      <c r="IOZ775" s="144"/>
      <c r="IPA775" s="1268"/>
      <c r="IPB775" s="144"/>
      <c r="IPC775" s="1268"/>
      <c r="IPD775" s="144"/>
      <c r="IPE775" s="1268"/>
      <c r="IPF775" s="144"/>
      <c r="IPG775" s="1268"/>
      <c r="IPH775" s="144"/>
      <c r="IPI775" s="1268"/>
      <c r="IPJ775" s="144"/>
      <c r="IPK775" s="1268"/>
      <c r="IPL775" s="144"/>
      <c r="IPM775" s="1268"/>
      <c r="IPN775" s="144"/>
      <c r="IPO775" s="1268"/>
      <c r="IPP775" s="144"/>
      <c r="IPQ775" s="1268"/>
      <c r="IPR775" s="144"/>
      <c r="IPS775" s="1268"/>
      <c r="IPT775" s="144"/>
      <c r="IPU775" s="1268"/>
      <c r="IPV775" s="144"/>
      <c r="IPW775" s="1268"/>
      <c r="IPX775" s="144"/>
      <c r="IPY775" s="1268"/>
      <c r="IPZ775" s="144"/>
      <c r="IQA775" s="1268"/>
      <c r="IQB775" s="144"/>
      <c r="IQC775" s="1268"/>
      <c r="IQD775" s="144"/>
      <c r="IQE775" s="1268"/>
      <c r="IQF775" s="144"/>
      <c r="IQG775" s="1268"/>
      <c r="IQH775" s="144"/>
      <c r="IQI775" s="1268"/>
      <c r="IQJ775" s="144"/>
      <c r="IQK775" s="1268"/>
      <c r="IQL775" s="144"/>
      <c r="IQM775" s="1268"/>
      <c r="IQN775" s="144"/>
      <c r="IQO775" s="1268"/>
      <c r="IQP775" s="144"/>
      <c r="IQQ775" s="1268"/>
      <c r="IQR775" s="144"/>
      <c r="IQS775" s="1268"/>
      <c r="IQT775" s="144"/>
      <c r="IQU775" s="1268"/>
      <c r="IQV775" s="144"/>
      <c r="IQW775" s="1268"/>
      <c r="IQX775" s="144"/>
      <c r="IQY775" s="1268"/>
      <c r="IQZ775" s="144"/>
      <c r="IRA775" s="1268"/>
      <c r="IRB775" s="144"/>
      <c r="IRC775" s="1268"/>
      <c r="IRD775" s="144"/>
      <c r="IRE775" s="1268"/>
      <c r="IRF775" s="144"/>
      <c r="IRG775" s="1268"/>
      <c r="IRH775" s="144"/>
      <c r="IRI775" s="1268"/>
      <c r="IRJ775" s="144"/>
      <c r="IRK775" s="1268"/>
      <c r="IRL775" s="144"/>
      <c r="IRM775" s="1268"/>
      <c r="IRN775" s="144"/>
      <c r="IRO775" s="1268"/>
      <c r="IRP775" s="144"/>
      <c r="IRQ775" s="1268"/>
      <c r="IRR775" s="144"/>
      <c r="IRS775" s="1268"/>
      <c r="IRT775" s="144"/>
      <c r="IRU775" s="1268"/>
      <c r="IRV775" s="144"/>
      <c r="IRW775" s="1268"/>
      <c r="IRX775" s="144"/>
      <c r="IRY775" s="1268"/>
      <c r="IRZ775" s="144"/>
      <c r="ISA775" s="1268"/>
      <c r="ISB775" s="144"/>
      <c r="ISC775" s="1268"/>
      <c r="ISD775" s="144"/>
      <c r="ISE775" s="1268"/>
      <c r="ISF775" s="144"/>
      <c r="ISG775" s="1268"/>
      <c r="ISH775" s="144"/>
      <c r="ISI775" s="1268"/>
      <c r="ISJ775" s="144"/>
      <c r="ISK775" s="1268"/>
      <c r="ISL775" s="144"/>
      <c r="ISM775" s="1268"/>
      <c r="ISN775" s="144"/>
      <c r="ISO775" s="1268"/>
      <c r="ISP775" s="144"/>
      <c r="ISQ775" s="1268"/>
      <c r="ISR775" s="144"/>
      <c r="ISS775" s="1268"/>
      <c r="IST775" s="144"/>
      <c r="ISU775" s="1268"/>
      <c r="ISV775" s="144"/>
      <c r="ISW775" s="1268"/>
      <c r="ISX775" s="144"/>
      <c r="ISY775" s="1268"/>
      <c r="ISZ775" s="144"/>
      <c r="ITA775" s="1268"/>
      <c r="ITB775" s="144"/>
      <c r="ITC775" s="1268"/>
      <c r="ITD775" s="144"/>
      <c r="ITE775" s="1268"/>
      <c r="ITF775" s="144"/>
      <c r="ITG775" s="1268"/>
      <c r="ITH775" s="144"/>
      <c r="ITI775" s="1268"/>
      <c r="ITJ775" s="144"/>
      <c r="ITK775" s="1268"/>
      <c r="ITL775" s="144"/>
      <c r="ITM775" s="1268"/>
      <c r="ITN775" s="144"/>
      <c r="ITO775" s="1268"/>
      <c r="ITP775" s="144"/>
      <c r="ITQ775" s="1268"/>
      <c r="ITR775" s="144"/>
      <c r="ITS775" s="1268"/>
      <c r="ITT775" s="144"/>
      <c r="ITU775" s="1268"/>
      <c r="ITV775" s="144"/>
      <c r="ITW775" s="1268"/>
      <c r="ITX775" s="144"/>
      <c r="ITY775" s="1268"/>
      <c r="ITZ775" s="144"/>
      <c r="IUA775" s="1268"/>
      <c r="IUB775" s="144"/>
      <c r="IUC775" s="1268"/>
      <c r="IUD775" s="144"/>
      <c r="IUE775" s="1268"/>
      <c r="IUF775" s="144"/>
      <c r="IUG775" s="1268"/>
      <c r="IUH775" s="144"/>
      <c r="IUI775" s="1268"/>
      <c r="IUJ775" s="144"/>
      <c r="IUK775" s="1268"/>
      <c r="IUL775" s="144"/>
      <c r="IUM775" s="1268"/>
      <c r="IUN775" s="144"/>
      <c r="IUO775" s="1268"/>
      <c r="IUP775" s="144"/>
      <c r="IUQ775" s="1268"/>
      <c r="IUR775" s="144"/>
      <c r="IUS775" s="1268"/>
      <c r="IUT775" s="144"/>
      <c r="IUU775" s="1268"/>
      <c r="IUV775" s="144"/>
      <c r="IUW775" s="1268"/>
      <c r="IUX775" s="144"/>
      <c r="IUY775" s="1268"/>
      <c r="IUZ775" s="144"/>
      <c r="IVA775" s="1268"/>
      <c r="IVB775" s="144"/>
      <c r="IVC775" s="1268"/>
      <c r="IVD775" s="144"/>
      <c r="IVE775" s="1268"/>
      <c r="IVF775" s="144"/>
      <c r="IVG775" s="1268"/>
      <c r="IVH775" s="144"/>
      <c r="IVI775" s="1268"/>
      <c r="IVJ775" s="144"/>
      <c r="IVK775" s="1268"/>
      <c r="IVL775" s="144"/>
      <c r="IVM775" s="1268"/>
      <c r="IVN775" s="144"/>
      <c r="IVO775" s="1268"/>
      <c r="IVP775" s="144"/>
      <c r="IVQ775" s="1268"/>
      <c r="IVR775" s="144"/>
      <c r="IVS775" s="1268"/>
      <c r="IVT775" s="144"/>
      <c r="IVU775" s="1268"/>
      <c r="IVV775" s="144"/>
      <c r="IVW775" s="1268"/>
      <c r="IVX775" s="144"/>
      <c r="IVY775" s="1268"/>
      <c r="IVZ775" s="144"/>
      <c r="IWA775" s="1268"/>
      <c r="IWB775" s="144"/>
      <c r="IWC775" s="1268"/>
      <c r="IWD775" s="144"/>
      <c r="IWE775" s="1268"/>
      <c r="IWF775" s="144"/>
      <c r="IWG775" s="1268"/>
      <c r="IWH775" s="144"/>
      <c r="IWI775" s="1268"/>
      <c r="IWJ775" s="144"/>
      <c r="IWK775" s="1268"/>
      <c r="IWL775" s="144"/>
      <c r="IWM775" s="1268"/>
      <c r="IWN775" s="144"/>
      <c r="IWO775" s="1268"/>
      <c r="IWP775" s="144"/>
      <c r="IWQ775" s="1268"/>
      <c r="IWR775" s="144"/>
      <c r="IWS775" s="1268"/>
      <c r="IWT775" s="144"/>
      <c r="IWU775" s="1268"/>
      <c r="IWV775" s="144"/>
      <c r="IWW775" s="1268"/>
      <c r="IWX775" s="144"/>
      <c r="IWY775" s="1268"/>
      <c r="IWZ775" s="144"/>
      <c r="IXA775" s="1268"/>
      <c r="IXB775" s="144"/>
      <c r="IXC775" s="1268"/>
      <c r="IXD775" s="144"/>
      <c r="IXE775" s="1268"/>
      <c r="IXF775" s="144"/>
      <c r="IXG775" s="1268"/>
      <c r="IXH775" s="144"/>
      <c r="IXI775" s="1268"/>
      <c r="IXJ775" s="144"/>
      <c r="IXK775" s="1268"/>
      <c r="IXL775" s="144"/>
      <c r="IXM775" s="1268"/>
      <c r="IXN775" s="144"/>
      <c r="IXO775" s="1268"/>
      <c r="IXP775" s="144"/>
      <c r="IXQ775" s="1268"/>
      <c r="IXR775" s="144"/>
      <c r="IXS775" s="1268"/>
      <c r="IXT775" s="144"/>
      <c r="IXU775" s="1268"/>
      <c r="IXV775" s="144"/>
      <c r="IXW775" s="1268"/>
      <c r="IXX775" s="144"/>
      <c r="IXY775" s="1268"/>
      <c r="IXZ775" s="144"/>
      <c r="IYA775" s="1268"/>
      <c r="IYB775" s="144"/>
      <c r="IYC775" s="1268"/>
      <c r="IYD775" s="144"/>
      <c r="IYE775" s="1268"/>
      <c r="IYF775" s="144"/>
      <c r="IYG775" s="1268"/>
      <c r="IYH775" s="144"/>
      <c r="IYI775" s="1268"/>
      <c r="IYJ775" s="144"/>
      <c r="IYK775" s="1268"/>
      <c r="IYL775" s="144"/>
      <c r="IYM775" s="1268"/>
      <c r="IYN775" s="144"/>
      <c r="IYO775" s="1268"/>
      <c r="IYP775" s="144"/>
      <c r="IYQ775" s="1268"/>
      <c r="IYR775" s="144"/>
      <c r="IYS775" s="1268"/>
      <c r="IYT775" s="144"/>
      <c r="IYU775" s="1268"/>
      <c r="IYV775" s="144"/>
      <c r="IYW775" s="1268"/>
      <c r="IYX775" s="144"/>
      <c r="IYY775" s="1268"/>
      <c r="IYZ775" s="144"/>
      <c r="IZA775" s="1268"/>
      <c r="IZB775" s="144"/>
      <c r="IZC775" s="1268"/>
      <c r="IZD775" s="144"/>
      <c r="IZE775" s="1268"/>
      <c r="IZF775" s="144"/>
      <c r="IZG775" s="1268"/>
      <c r="IZH775" s="144"/>
      <c r="IZI775" s="1268"/>
      <c r="IZJ775" s="144"/>
      <c r="IZK775" s="1268"/>
      <c r="IZL775" s="144"/>
      <c r="IZM775" s="1268"/>
      <c r="IZN775" s="144"/>
      <c r="IZO775" s="1268"/>
      <c r="IZP775" s="144"/>
      <c r="IZQ775" s="1268"/>
      <c r="IZR775" s="144"/>
      <c r="IZS775" s="1268"/>
      <c r="IZT775" s="144"/>
      <c r="IZU775" s="1268"/>
      <c r="IZV775" s="144"/>
      <c r="IZW775" s="1268"/>
      <c r="IZX775" s="144"/>
      <c r="IZY775" s="1268"/>
      <c r="IZZ775" s="144"/>
      <c r="JAA775" s="1268"/>
      <c r="JAB775" s="144"/>
      <c r="JAC775" s="1268"/>
      <c r="JAD775" s="144"/>
      <c r="JAE775" s="1268"/>
      <c r="JAF775" s="144"/>
      <c r="JAG775" s="1268"/>
      <c r="JAH775" s="144"/>
      <c r="JAI775" s="1268"/>
      <c r="JAJ775" s="144"/>
      <c r="JAK775" s="1268"/>
      <c r="JAL775" s="144"/>
      <c r="JAM775" s="1268"/>
      <c r="JAN775" s="144"/>
      <c r="JAO775" s="1268"/>
      <c r="JAP775" s="144"/>
      <c r="JAQ775" s="1268"/>
      <c r="JAR775" s="144"/>
      <c r="JAS775" s="1268"/>
      <c r="JAT775" s="144"/>
      <c r="JAU775" s="1268"/>
      <c r="JAV775" s="144"/>
      <c r="JAW775" s="1268"/>
      <c r="JAX775" s="144"/>
      <c r="JAY775" s="1268"/>
      <c r="JAZ775" s="144"/>
      <c r="JBA775" s="1268"/>
      <c r="JBB775" s="144"/>
      <c r="JBC775" s="1268"/>
      <c r="JBD775" s="144"/>
      <c r="JBE775" s="1268"/>
      <c r="JBF775" s="144"/>
      <c r="JBG775" s="1268"/>
      <c r="JBH775" s="144"/>
      <c r="JBI775" s="1268"/>
      <c r="JBJ775" s="144"/>
      <c r="JBK775" s="1268"/>
      <c r="JBL775" s="144"/>
      <c r="JBM775" s="1268"/>
      <c r="JBN775" s="144"/>
      <c r="JBO775" s="1268"/>
      <c r="JBP775" s="144"/>
      <c r="JBQ775" s="1268"/>
      <c r="JBR775" s="144"/>
      <c r="JBS775" s="1268"/>
      <c r="JBT775" s="144"/>
      <c r="JBU775" s="1268"/>
      <c r="JBV775" s="144"/>
      <c r="JBW775" s="1268"/>
      <c r="JBX775" s="144"/>
      <c r="JBY775" s="1268"/>
      <c r="JBZ775" s="144"/>
      <c r="JCA775" s="1268"/>
      <c r="JCB775" s="144"/>
      <c r="JCC775" s="1268"/>
      <c r="JCD775" s="144"/>
      <c r="JCE775" s="1268"/>
      <c r="JCF775" s="144"/>
      <c r="JCG775" s="1268"/>
      <c r="JCH775" s="144"/>
      <c r="JCI775" s="1268"/>
      <c r="JCJ775" s="144"/>
      <c r="JCK775" s="1268"/>
      <c r="JCL775" s="144"/>
      <c r="JCM775" s="1268"/>
      <c r="JCN775" s="144"/>
      <c r="JCO775" s="1268"/>
      <c r="JCP775" s="144"/>
      <c r="JCQ775" s="1268"/>
      <c r="JCR775" s="144"/>
      <c r="JCS775" s="1268"/>
      <c r="JCT775" s="144"/>
      <c r="JCU775" s="1268"/>
      <c r="JCV775" s="144"/>
      <c r="JCW775" s="1268"/>
      <c r="JCX775" s="144"/>
      <c r="JCY775" s="1268"/>
      <c r="JCZ775" s="144"/>
      <c r="JDA775" s="1268"/>
      <c r="JDB775" s="144"/>
      <c r="JDC775" s="1268"/>
      <c r="JDD775" s="144"/>
      <c r="JDE775" s="1268"/>
      <c r="JDF775" s="144"/>
      <c r="JDG775" s="1268"/>
      <c r="JDH775" s="144"/>
      <c r="JDI775" s="1268"/>
      <c r="JDJ775" s="144"/>
      <c r="JDK775" s="1268"/>
      <c r="JDL775" s="144"/>
      <c r="JDM775" s="1268"/>
      <c r="JDN775" s="144"/>
      <c r="JDO775" s="1268"/>
      <c r="JDP775" s="144"/>
      <c r="JDQ775" s="1268"/>
      <c r="JDR775" s="144"/>
      <c r="JDS775" s="1268"/>
      <c r="JDT775" s="144"/>
      <c r="JDU775" s="1268"/>
      <c r="JDV775" s="144"/>
      <c r="JDW775" s="1268"/>
      <c r="JDX775" s="144"/>
      <c r="JDY775" s="1268"/>
      <c r="JDZ775" s="144"/>
      <c r="JEA775" s="1268"/>
      <c r="JEB775" s="144"/>
      <c r="JEC775" s="1268"/>
      <c r="JED775" s="144"/>
      <c r="JEE775" s="1268"/>
      <c r="JEF775" s="144"/>
      <c r="JEG775" s="1268"/>
      <c r="JEH775" s="144"/>
      <c r="JEI775" s="1268"/>
      <c r="JEJ775" s="144"/>
      <c r="JEK775" s="1268"/>
      <c r="JEL775" s="144"/>
      <c r="JEM775" s="1268"/>
      <c r="JEN775" s="144"/>
      <c r="JEO775" s="1268"/>
      <c r="JEP775" s="144"/>
      <c r="JEQ775" s="1268"/>
      <c r="JER775" s="144"/>
      <c r="JES775" s="1268"/>
      <c r="JET775" s="144"/>
      <c r="JEU775" s="1268"/>
      <c r="JEV775" s="144"/>
      <c r="JEW775" s="1268"/>
      <c r="JEX775" s="144"/>
      <c r="JEY775" s="1268"/>
      <c r="JEZ775" s="144"/>
      <c r="JFA775" s="1268"/>
      <c r="JFB775" s="144"/>
      <c r="JFC775" s="1268"/>
      <c r="JFD775" s="144"/>
      <c r="JFE775" s="1268"/>
      <c r="JFF775" s="144"/>
      <c r="JFG775" s="1268"/>
      <c r="JFH775" s="144"/>
      <c r="JFI775" s="1268"/>
      <c r="JFJ775" s="144"/>
      <c r="JFK775" s="1268"/>
      <c r="JFL775" s="144"/>
      <c r="JFM775" s="1268"/>
      <c r="JFN775" s="144"/>
      <c r="JFO775" s="1268"/>
      <c r="JFP775" s="144"/>
      <c r="JFQ775" s="1268"/>
      <c r="JFR775" s="144"/>
      <c r="JFS775" s="1268"/>
      <c r="JFT775" s="144"/>
      <c r="JFU775" s="1268"/>
      <c r="JFV775" s="144"/>
      <c r="JFW775" s="1268"/>
      <c r="JFX775" s="144"/>
      <c r="JFY775" s="1268"/>
      <c r="JFZ775" s="144"/>
      <c r="JGA775" s="1268"/>
      <c r="JGB775" s="144"/>
      <c r="JGC775" s="1268"/>
      <c r="JGD775" s="144"/>
      <c r="JGE775" s="1268"/>
      <c r="JGF775" s="144"/>
      <c r="JGG775" s="1268"/>
      <c r="JGH775" s="144"/>
      <c r="JGI775" s="1268"/>
      <c r="JGJ775" s="144"/>
      <c r="JGK775" s="1268"/>
      <c r="JGL775" s="144"/>
      <c r="JGM775" s="1268"/>
      <c r="JGN775" s="144"/>
      <c r="JGO775" s="1268"/>
      <c r="JGP775" s="144"/>
      <c r="JGQ775" s="1268"/>
      <c r="JGR775" s="144"/>
      <c r="JGS775" s="1268"/>
      <c r="JGT775" s="144"/>
      <c r="JGU775" s="1268"/>
      <c r="JGV775" s="144"/>
      <c r="JGW775" s="1268"/>
      <c r="JGX775" s="144"/>
      <c r="JGY775" s="1268"/>
      <c r="JGZ775" s="144"/>
      <c r="JHA775" s="1268"/>
      <c r="JHB775" s="144"/>
      <c r="JHC775" s="1268"/>
      <c r="JHD775" s="144"/>
      <c r="JHE775" s="1268"/>
      <c r="JHF775" s="144"/>
      <c r="JHG775" s="1268"/>
      <c r="JHH775" s="144"/>
      <c r="JHI775" s="1268"/>
      <c r="JHJ775" s="144"/>
      <c r="JHK775" s="1268"/>
      <c r="JHL775" s="144"/>
      <c r="JHM775" s="1268"/>
      <c r="JHN775" s="144"/>
      <c r="JHO775" s="1268"/>
      <c r="JHP775" s="144"/>
      <c r="JHQ775" s="1268"/>
      <c r="JHR775" s="144"/>
      <c r="JHS775" s="1268"/>
      <c r="JHT775" s="144"/>
      <c r="JHU775" s="1268"/>
      <c r="JHV775" s="144"/>
      <c r="JHW775" s="1268"/>
      <c r="JHX775" s="144"/>
      <c r="JHY775" s="1268"/>
      <c r="JHZ775" s="144"/>
      <c r="JIA775" s="1268"/>
      <c r="JIB775" s="144"/>
      <c r="JIC775" s="1268"/>
      <c r="JID775" s="144"/>
      <c r="JIE775" s="1268"/>
      <c r="JIF775" s="144"/>
      <c r="JIG775" s="1268"/>
      <c r="JIH775" s="144"/>
      <c r="JII775" s="1268"/>
      <c r="JIJ775" s="144"/>
      <c r="JIK775" s="1268"/>
      <c r="JIL775" s="144"/>
      <c r="JIM775" s="1268"/>
      <c r="JIN775" s="144"/>
      <c r="JIO775" s="1268"/>
      <c r="JIP775" s="144"/>
      <c r="JIQ775" s="1268"/>
      <c r="JIR775" s="144"/>
      <c r="JIS775" s="1268"/>
      <c r="JIT775" s="144"/>
      <c r="JIU775" s="1268"/>
      <c r="JIV775" s="144"/>
      <c r="JIW775" s="1268"/>
      <c r="JIX775" s="144"/>
      <c r="JIY775" s="1268"/>
      <c r="JIZ775" s="144"/>
      <c r="JJA775" s="1268"/>
      <c r="JJB775" s="144"/>
      <c r="JJC775" s="1268"/>
      <c r="JJD775" s="144"/>
      <c r="JJE775" s="1268"/>
      <c r="JJF775" s="144"/>
      <c r="JJG775" s="1268"/>
      <c r="JJH775" s="144"/>
      <c r="JJI775" s="1268"/>
      <c r="JJJ775" s="144"/>
      <c r="JJK775" s="1268"/>
      <c r="JJL775" s="144"/>
      <c r="JJM775" s="1268"/>
      <c r="JJN775" s="144"/>
      <c r="JJO775" s="1268"/>
      <c r="JJP775" s="144"/>
      <c r="JJQ775" s="1268"/>
      <c r="JJR775" s="144"/>
      <c r="JJS775" s="1268"/>
      <c r="JJT775" s="144"/>
      <c r="JJU775" s="1268"/>
      <c r="JJV775" s="144"/>
      <c r="JJW775" s="1268"/>
      <c r="JJX775" s="144"/>
      <c r="JJY775" s="1268"/>
      <c r="JJZ775" s="144"/>
      <c r="JKA775" s="1268"/>
      <c r="JKB775" s="144"/>
      <c r="JKC775" s="1268"/>
      <c r="JKD775" s="144"/>
      <c r="JKE775" s="1268"/>
      <c r="JKF775" s="144"/>
      <c r="JKG775" s="1268"/>
      <c r="JKH775" s="144"/>
      <c r="JKI775" s="1268"/>
      <c r="JKJ775" s="144"/>
      <c r="JKK775" s="1268"/>
      <c r="JKL775" s="144"/>
      <c r="JKM775" s="1268"/>
      <c r="JKN775" s="144"/>
      <c r="JKO775" s="1268"/>
      <c r="JKP775" s="144"/>
      <c r="JKQ775" s="1268"/>
      <c r="JKR775" s="144"/>
      <c r="JKS775" s="1268"/>
      <c r="JKT775" s="144"/>
      <c r="JKU775" s="1268"/>
      <c r="JKV775" s="144"/>
      <c r="JKW775" s="1268"/>
      <c r="JKX775" s="144"/>
      <c r="JKY775" s="1268"/>
      <c r="JKZ775" s="144"/>
      <c r="JLA775" s="1268"/>
      <c r="JLB775" s="144"/>
      <c r="JLC775" s="1268"/>
      <c r="JLD775" s="144"/>
      <c r="JLE775" s="1268"/>
      <c r="JLF775" s="144"/>
      <c r="JLG775" s="1268"/>
      <c r="JLH775" s="144"/>
      <c r="JLI775" s="1268"/>
      <c r="JLJ775" s="144"/>
      <c r="JLK775" s="1268"/>
      <c r="JLL775" s="144"/>
      <c r="JLM775" s="1268"/>
      <c r="JLN775" s="144"/>
      <c r="JLO775" s="1268"/>
      <c r="JLP775" s="144"/>
      <c r="JLQ775" s="1268"/>
      <c r="JLR775" s="144"/>
      <c r="JLS775" s="1268"/>
      <c r="JLT775" s="144"/>
      <c r="JLU775" s="1268"/>
      <c r="JLV775" s="144"/>
      <c r="JLW775" s="1268"/>
      <c r="JLX775" s="144"/>
      <c r="JLY775" s="1268"/>
      <c r="JLZ775" s="144"/>
      <c r="JMA775" s="1268"/>
      <c r="JMB775" s="144"/>
      <c r="JMC775" s="1268"/>
      <c r="JMD775" s="144"/>
      <c r="JME775" s="1268"/>
      <c r="JMF775" s="144"/>
      <c r="JMG775" s="1268"/>
      <c r="JMH775" s="144"/>
      <c r="JMI775" s="1268"/>
      <c r="JMJ775" s="144"/>
      <c r="JMK775" s="1268"/>
      <c r="JML775" s="144"/>
      <c r="JMM775" s="1268"/>
      <c r="JMN775" s="144"/>
      <c r="JMO775" s="1268"/>
      <c r="JMP775" s="144"/>
      <c r="JMQ775" s="1268"/>
      <c r="JMR775" s="144"/>
      <c r="JMS775" s="1268"/>
      <c r="JMT775" s="144"/>
      <c r="JMU775" s="1268"/>
      <c r="JMV775" s="144"/>
      <c r="JMW775" s="1268"/>
      <c r="JMX775" s="144"/>
      <c r="JMY775" s="1268"/>
      <c r="JMZ775" s="144"/>
      <c r="JNA775" s="1268"/>
      <c r="JNB775" s="144"/>
      <c r="JNC775" s="1268"/>
      <c r="JND775" s="144"/>
      <c r="JNE775" s="1268"/>
      <c r="JNF775" s="144"/>
      <c r="JNG775" s="1268"/>
      <c r="JNH775" s="144"/>
      <c r="JNI775" s="1268"/>
      <c r="JNJ775" s="144"/>
      <c r="JNK775" s="1268"/>
      <c r="JNL775" s="144"/>
      <c r="JNM775" s="1268"/>
      <c r="JNN775" s="144"/>
      <c r="JNO775" s="1268"/>
      <c r="JNP775" s="144"/>
      <c r="JNQ775" s="1268"/>
      <c r="JNR775" s="144"/>
      <c r="JNS775" s="1268"/>
      <c r="JNT775" s="144"/>
      <c r="JNU775" s="1268"/>
      <c r="JNV775" s="144"/>
      <c r="JNW775" s="1268"/>
      <c r="JNX775" s="144"/>
      <c r="JNY775" s="1268"/>
      <c r="JNZ775" s="144"/>
      <c r="JOA775" s="1268"/>
      <c r="JOB775" s="144"/>
      <c r="JOC775" s="1268"/>
      <c r="JOD775" s="144"/>
      <c r="JOE775" s="1268"/>
      <c r="JOF775" s="144"/>
      <c r="JOG775" s="1268"/>
      <c r="JOH775" s="144"/>
      <c r="JOI775" s="1268"/>
      <c r="JOJ775" s="144"/>
      <c r="JOK775" s="1268"/>
      <c r="JOL775" s="144"/>
      <c r="JOM775" s="1268"/>
      <c r="JON775" s="144"/>
      <c r="JOO775" s="1268"/>
      <c r="JOP775" s="144"/>
      <c r="JOQ775" s="1268"/>
      <c r="JOR775" s="144"/>
      <c r="JOS775" s="1268"/>
      <c r="JOT775" s="144"/>
      <c r="JOU775" s="1268"/>
      <c r="JOV775" s="144"/>
      <c r="JOW775" s="1268"/>
      <c r="JOX775" s="144"/>
      <c r="JOY775" s="1268"/>
      <c r="JOZ775" s="144"/>
      <c r="JPA775" s="1268"/>
      <c r="JPB775" s="144"/>
      <c r="JPC775" s="1268"/>
      <c r="JPD775" s="144"/>
      <c r="JPE775" s="1268"/>
      <c r="JPF775" s="144"/>
      <c r="JPG775" s="1268"/>
      <c r="JPH775" s="144"/>
      <c r="JPI775" s="1268"/>
      <c r="JPJ775" s="144"/>
      <c r="JPK775" s="1268"/>
      <c r="JPL775" s="144"/>
      <c r="JPM775" s="1268"/>
      <c r="JPN775" s="144"/>
      <c r="JPO775" s="1268"/>
      <c r="JPP775" s="144"/>
      <c r="JPQ775" s="1268"/>
      <c r="JPR775" s="144"/>
      <c r="JPS775" s="1268"/>
      <c r="JPT775" s="144"/>
      <c r="JPU775" s="1268"/>
      <c r="JPV775" s="144"/>
      <c r="JPW775" s="1268"/>
      <c r="JPX775" s="144"/>
      <c r="JPY775" s="1268"/>
      <c r="JPZ775" s="144"/>
      <c r="JQA775" s="1268"/>
      <c r="JQB775" s="144"/>
      <c r="JQC775" s="1268"/>
      <c r="JQD775" s="144"/>
      <c r="JQE775" s="1268"/>
      <c r="JQF775" s="144"/>
      <c r="JQG775" s="1268"/>
      <c r="JQH775" s="144"/>
      <c r="JQI775" s="1268"/>
      <c r="JQJ775" s="144"/>
      <c r="JQK775" s="1268"/>
      <c r="JQL775" s="144"/>
      <c r="JQM775" s="1268"/>
      <c r="JQN775" s="144"/>
      <c r="JQO775" s="1268"/>
      <c r="JQP775" s="144"/>
      <c r="JQQ775" s="1268"/>
      <c r="JQR775" s="144"/>
      <c r="JQS775" s="1268"/>
      <c r="JQT775" s="144"/>
      <c r="JQU775" s="1268"/>
      <c r="JQV775" s="144"/>
      <c r="JQW775" s="1268"/>
      <c r="JQX775" s="144"/>
      <c r="JQY775" s="1268"/>
      <c r="JQZ775" s="144"/>
      <c r="JRA775" s="1268"/>
      <c r="JRB775" s="144"/>
      <c r="JRC775" s="1268"/>
      <c r="JRD775" s="144"/>
      <c r="JRE775" s="1268"/>
      <c r="JRF775" s="144"/>
      <c r="JRG775" s="1268"/>
      <c r="JRH775" s="144"/>
      <c r="JRI775" s="1268"/>
      <c r="JRJ775" s="144"/>
      <c r="JRK775" s="1268"/>
      <c r="JRL775" s="144"/>
      <c r="JRM775" s="1268"/>
      <c r="JRN775" s="144"/>
      <c r="JRO775" s="1268"/>
      <c r="JRP775" s="144"/>
      <c r="JRQ775" s="1268"/>
      <c r="JRR775" s="144"/>
      <c r="JRS775" s="1268"/>
      <c r="JRT775" s="144"/>
      <c r="JRU775" s="1268"/>
      <c r="JRV775" s="144"/>
      <c r="JRW775" s="1268"/>
      <c r="JRX775" s="144"/>
      <c r="JRY775" s="1268"/>
      <c r="JRZ775" s="144"/>
      <c r="JSA775" s="1268"/>
      <c r="JSB775" s="144"/>
      <c r="JSC775" s="1268"/>
      <c r="JSD775" s="144"/>
      <c r="JSE775" s="1268"/>
      <c r="JSF775" s="144"/>
      <c r="JSG775" s="1268"/>
      <c r="JSH775" s="144"/>
      <c r="JSI775" s="1268"/>
      <c r="JSJ775" s="144"/>
      <c r="JSK775" s="1268"/>
      <c r="JSL775" s="144"/>
      <c r="JSM775" s="1268"/>
      <c r="JSN775" s="144"/>
      <c r="JSO775" s="1268"/>
      <c r="JSP775" s="144"/>
      <c r="JSQ775" s="1268"/>
      <c r="JSR775" s="144"/>
      <c r="JSS775" s="1268"/>
      <c r="JST775" s="144"/>
      <c r="JSU775" s="1268"/>
      <c r="JSV775" s="144"/>
      <c r="JSW775" s="1268"/>
      <c r="JSX775" s="144"/>
      <c r="JSY775" s="1268"/>
      <c r="JSZ775" s="144"/>
      <c r="JTA775" s="1268"/>
      <c r="JTB775" s="144"/>
      <c r="JTC775" s="1268"/>
      <c r="JTD775" s="144"/>
      <c r="JTE775" s="1268"/>
      <c r="JTF775" s="144"/>
      <c r="JTG775" s="1268"/>
      <c r="JTH775" s="144"/>
      <c r="JTI775" s="1268"/>
      <c r="JTJ775" s="144"/>
      <c r="JTK775" s="1268"/>
      <c r="JTL775" s="144"/>
      <c r="JTM775" s="1268"/>
      <c r="JTN775" s="144"/>
      <c r="JTO775" s="1268"/>
      <c r="JTP775" s="144"/>
      <c r="JTQ775" s="1268"/>
      <c r="JTR775" s="144"/>
      <c r="JTS775" s="1268"/>
      <c r="JTT775" s="144"/>
      <c r="JTU775" s="1268"/>
      <c r="JTV775" s="144"/>
      <c r="JTW775" s="1268"/>
      <c r="JTX775" s="144"/>
      <c r="JTY775" s="1268"/>
      <c r="JTZ775" s="144"/>
      <c r="JUA775" s="1268"/>
      <c r="JUB775" s="144"/>
      <c r="JUC775" s="1268"/>
      <c r="JUD775" s="144"/>
      <c r="JUE775" s="1268"/>
      <c r="JUF775" s="144"/>
      <c r="JUG775" s="1268"/>
      <c r="JUH775" s="144"/>
      <c r="JUI775" s="1268"/>
      <c r="JUJ775" s="144"/>
      <c r="JUK775" s="1268"/>
      <c r="JUL775" s="144"/>
      <c r="JUM775" s="1268"/>
      <c r="JUN775" s="144"/>
      <c r="JUO775" s="1268"/>
      <c r="JUP775" s="144"/>
      <c r="JUQ775" s="1268"/>
      <c r="JUR775" s="144"/>
      <c r="JUS775" s="1268"/>
      <c r="JUT775" s="144"/>
      <c r="JUU775" s="1268"/>
      <c r="JUV775" s="144"/>
      <c r="JUW775" s="1268"/>
      <c r="JUX775" s="144"/>
      <c r="JUY775" s="1268"/>
      <c r="JUZ775" s="144"/>
      <c r="JVA775" s="1268"/>
      <c r="JVB775" s="144"/>
      <c r="JVC775" s="1268"/>
      <c r="JVD775" s="144"/>
      <c r="JVE775" s="1268"/>
      <c r="JVF775" s="144"/>
      <c r="JVG775" s="1268"/>
      <c r="JVH775" s="144"/>
      <c r="JVI775" s="1268"/>
      <c r="JVJ775" s="144"/>
      <c r="JVK775" s="1268"/>
      <c r="JVL775" s="144"/>
      <c r="JVM775" s="1268"/>
      <c r="JVN775" s="144"/>
      <c r="JVO775" s="1268"/>
      <c r="JVP775" s="144"/>
      <c r="JVQ775" s="1268"/>
      <c r="JVR775" s="144"/>
      <c r="JVS775" s="1268"/>
      <c r="JVT775" s="144"/>
      <c r="JVU775" s="1268"/>
      <c r="JVV775" s="144"/>
      <c r="JVW775" s="1268"/>
      <c r="JVX775" s="144"/>
      <c r="JVY775" s="1268"/>
      <c r="JVZ775" s="144"/>
      <c r="JWA775" s="1268"/>
      <c r="JWB775" s="144"/>
      <c r="JWC775" s="1268"/>
      <c r="JWD775" s="144"/>
      <c r="JWE775" s="1268"/>
      <c r="JWF775" s="144"/>
      <c r="JWG775" s="1268"/>
      <c r="JWH775" s="144"/>
      <c r="JWI775" s="1268"/>
      <c r="JWJ775" s="144"/>
      <c r="JWK775" s="1268"/>
      <c r="JWL775" s="144"/>
      <c r="JWM775" s="1268"/>
      <c r="JWN775" s="144"/>
      <c r="JWO775" s="1268"/>
      <c r="JWP775" s="144"/>
      <c r="JWQ775" s="1268"/>
      <c r="JWR775" s="144"/>
      <c r="JWS775" s="1268"/>
      <c r="JWT775" s="144"/>
      <c r="JWU775" s="1268"/>
      <c r="JWV775" s="144"/>
      <c r="JWW775" s="1268"/>
      <c r="JWX775" s="144"/>
      <c r="JWY775" s="1268"/>
      <c r="JWZ775" s="144"/>
      <c r="JXA775" s="1268"/>
      <c r="JXB775" s="144"/>
      <c r="JXC775" s="1268"/>
      <c r="JXD775" s="144"/>
      <c r="JXE775" s="1268"/>
      <c r="JXF775" s="144"/>
      <c r="JXG775" s="1268"/>
      <c r="JXH775" s="144"/>
      <c r="JXI775" s="1268"/>
      <c r="JXJ775" s="144"/>
      <c r="JXK775" s="1268"/>
      <c r="JXL775" s="144"/>
      <c r="JXM775" s="1268"/>
      <c r="JXN775" s="144"/>
      <c r="JXO775" s="1268"/>
      <c r="JXP775" s="144"/>
      <c r="JXQ775" s="1268"/>
      <c r="JXR775" s="144"/>
      <c r="JXS775" s="1268"/>
      <c r="JXT775" s="144"/>
      <c r="JXU775" s="1268"/>
      <c r="JXV775" s="144"/>
      <c r="JXW775" s="1268"/>
      <c r="JXX775" s="144"/>
      <c r="JXY775" s="1268"/>
      <c r="JXZ775" s="144"/>
      <c r="JYA775" s="1268"/>
      <c r="JYB775" s="144"/>
      <c r="JYC775" s="1268"/>
      <c r="JYD775" s="144"/>
      <c r="JYE775" s="1268"/>
      <c r="JYF775" s="144"/>
      <c r="JYG775" s="1268"/>
      <c r="JYH775" s="144"/>
      <c r="JYI775" s="1268"/>
      <c r="JYJ775" s="144"/>
      <c r="JYK775" s="1268"/>
      <c r="JYL775" s="144"/>
      <c r="JYM775" s="1268"/>
      <c r="JYN775" s="144"/>
      <c r="JYO775" s="1268"/>
      <c r="JYP775" s="144"/>
      <c r="JYQ775" s="1268"/>
      <c r="JYR775" s="144"/>
      <c r="JYS775" s="1268"/>
      <c r="JYT775" s="144"/>
      <c r="JYU775" s="1268"/>
      <c r="JYV775" s="144"/>
      <c r="JYW775" s="1268"/>
      <c r="JYX775" s="144"/>
      <c r="JYY775" s="1268"/>
      <c r="JYZ775" s="144"/>
      <c r="JZA775" s="1268"/>
      <c r="JZB775" s="144"/>
      <c r="JZC775" s="1268"/>
      <c r="JZD775" s="144"/>
      <c r="JZE775" s="1268"/>
      <c r="JZF775" s="144"/>
      <c r="JZG775" s="1268"/>
      <c r="JZH775" s="144"/>
      <c r="JZI775" s="1268"/>
      <c r="JZJ775" s="144"/>
      <c r="JZK775" s="1268"/>
      <c r="JZL775" s="144"/>
      <c r="JZM775" s="1268"/>
      <c r="JZN775" s="144"/>
      <c r="JZO775" s="1268"/>
      <c r="JZP775" s="144"/>
      <c r="JZQ775" s="1268"/>
      <c r="JZR775" s="144"/>
      <c r="JZS775" s="1268"/>
      <c r="JZT775" s="144"/>
      <c r="JZU775" s="1268"/>
      <c r="JZV775" s="144"/>
      <c r="JZW775" s="1268"/>
      <c r="JZX775" s="144"/>
      <c r="JZY775" s="1268"/>
      <c r="JZZ775" s="144"/>
      <c r="KAA775" s="1268"/>
      <c r="KAB775" s="144"/>
      <c r="KAC775" s="1268"/>
      <c r="KAD775" s="144"/>
      <c r="KAE775" s="1268"/>
      <c r="KAF775" s="144"/>
      <c r="KAG775" s="1268"/>
      <c r="KAH775" s="144"/>
      <c r="KAI775" s="1268"/>
      <c r="KAJ775" s="144"/>
      <c r="KAK775" s="1268"/>
      <c r="KAL775" s="144"/>
      <c r="KAM775" s="1268"/>
      <c r="KAN775" s="144"/>
      <c r="KAO775" s="1268"/>
      <c r="KAP775" s="144"/>
      <c r="KAQ775" s="1268"/>
      <c r="KAR775" s="144"/>
      <c r="KAS775" s="1268"/>
      <c r="KAT775" s="144"/>
      <c r="KAU775" s="1268"/>
      <c r="KAV775" s="144"/>
      <c r="KAW775" s="1268"/>
      <c r="KAX775" s="144"/>
      <c r="KAY775" s="1268"/>
      <c r="KAZ775" s="144"/>
      <c r="KBA775" s="1268"/>
      <c r="KBB775" s="144"/>
      <c r="KBC775" s="1268"/>
      <c r="KBD775" s="144"/>
      <c r="KBE775" s="1268"/>
      <c r="KBF775" s="144"/>
      <c r="KBG775" s="1268"/>
      <c r="KBH775" s="144"/>
      <c r="KBI775" s="1268"/>
      <c r="KBJ775" s="144"/>
      <c r="KBK775" s="1268"/>
      <c r="KBL775" s="144"/>
      <c r="KBM775" s="1268"/>
      <c r="KBN775" s="144"/>
      <c r="KBO775" s="1268"/>
      <c r="KBP775" s="144"/>
      <c r="KBQ775" s="1268"/>
      <c r="KBR775" s="144"/>
      <c r="KBS775" s="1268"/>
      <c r="KBT775" s="144"/>
      <c r="KBU775" s="1268"/>
      <c r="KBV775" s="144"/>
      <c r="KBW775" s="1268"/>
      <c r="KBX775" s="144"/>
      <c r="KBY775" s="1268"/>
      <c r="KBZ775" s="144"/>
      <c r="KCA775" s="1268"/>
      <c r="KCB775" s="144"/>
      <c r="KCC775" s="1268"/>
      <c r="KCD775" s="144"/>
      <c r="KCE775" s="1268"/>
      <c r="KCF775" s="144"/>
      <c r="KCG775" s="1268"/>
      <c r="KCH775" s="144"/>
      <c r="KCI775" s="1268"/>
      <c r="KCJ775" s="144"/>
      <c r="KCK775" s="1268"/>
      <c r="KCL775" s="144"/>
      <c r="KCM775" s="1268"/>
      <c r="KCN775" s="144"/>
      <c r="KCO775" s="1268"/>
      <c r="KCP775" s="144"/>
      <c r="KCQ775" s="1268"/>
      <c r="KCR775" s="144"/>
      <c r="KCS775" s="1268"/>
      <c r="KCT775" s="144"/>
      <c r="KCU775" s="1268"/>
      <c r="KCV775" s="144"/>
      <c r="KCW775" s="1268"/>
      <c r="KCX775" s="144"/>
      <c r="KCY775" s="1268"/>
      <c r="KCZ775" s="144"/>
      <c r="KDA775" s="1268"/>
      <c r="KDB775" s="144"/>
      <c r="KDC775" s="1268"/>
      <c r="KDD775" s="144"/>
      <c r="KDE775" s="1268"/>
      <c r="KDF775" s="144"/>
      <c r="KDG775" s="1268"/>
      <c r="KDH775" s="144"/>
      <c r="KDI775" s="1268"/>
      <c r="KDJ775" s="144"/>
      <c r="KDK775" s="1268"/>
      <c r="KDL775" s="144"/>
      <c r="KDM775" s="1268"/>
      <c r="KDN775" s="144"/>
      <c r="KDO775" s="1268"/>
      <c r="KDP775" s="144"/>
      <c r="KDQ775" s="1268"/>
      <c r="KDR775" s="144"/>
      <c r="KDS775" s="1268"/>
      <c r="KDT775" s="144"/>
      <c r="KDU775" s="1268"/>
      <c r="KDV775" s="144"/>
      <c r="KDW775" s="1268"/>
      <c r="KDX775" s="144"/>
      <c r="KDY775" s="1268"/>
      <c r="KDZ775" s="144"/>
      <c r="KEA775" s="1268"/>
      <c r="KEB775" s="144"/>
      <c r="KEC775" s="1268"/>
      <c r="KED775" s="144"/>
      <c r="KEE775" s="1268"/>
      <c r="KEF775" s="144"/>
      <c r="KEG775" s="1268"/>
      <c r="KEH775" s="144"/>
      <c r="KEI775" s="1268"/>
      <c r="KEJ775" s="144"/>
      <c r="KEK775" s="1268"/>
      <c r="KEL775" s="144"/>
      <c r="KEM775" s="1268"/>
      <c r="KEN775" s="144"/>
      <c r="KEO775" s="1268"/>
      <c r="KEP775" s="144"/>
      <c r="KEQ775" s="1268"/>
      <c r="KER775" s="144"/>
      <c r="KES775" s="1268"/>
      <c r="KET775" s="144"/>
      <c r="KEU775" s="1268"/>
      <c r="KEV775" s="144"/>
      <c r="KEW775" s="1268"/>
      <c r="KEX775" s="144"/>
      <c r="KEY775" s="1268"/>
      <c r="KEZ775" s="144"/>
      <c r="KFA775" s="1268"/>
      <c r="KFB775" s="144"/>
      <c r="KFC775" s="1268"/>
      <c r="KFD775" s="144"/>
      <c r="KFE775" s="1268"/>
      <c r="KFF775" s="144"/>
      <c r="KFG775" s="1268"/>
      <c r="KFH775" s="144"/>
      <c r="KFI775" s="1268"/>
      <c r="KFJ775" s="144"/>
      <c r="KFK775" s="1268"/>
      <c r="KFL775" s="144"/>
      <c r="KFM775" s="1268"/>
      <c r="KFN775" s="144"/>
      <c r="KFO775" s="1268"/>
      <c r="KFP775" s="144"/>
      <c r="KFQ775" s="1268"/>
      <c r="KFR775" s="144"/>
      <c r="KFS775" s="1268"/>
      <c r="KFT775" s="144"/>
      <c r="KFU775" s="1268"/>
      <c r="KFV775" s="144"/>
      <c r="KFW775" s="1268"/>
      <c r="KFX775" s="144"/>
      <c r="KFY775" s="1268"/>
      <c r="KFZ775" s="144"/>
      <c r="KGA775" s="1268"/>
      <c r="KGB775" s="144"/>
      <c r="KGC775" s="1268"/>
      <c r="KGD775" s="144"/>
      <c r="KGE775" s="1268"/>
      <c r="KGF775" s="144"/>
      <c r="KGG775" s="1268"/>
      <c r="KGH775" s="144"/>
      <c r="KGI775" s="1268"/>
      <c r="KGJ775" s="144"/>
      <c r="KGK775" s="1268"/>
      <c r="KGL775" s="144"/>
      <c r="KGM775" s="1268"/>
      <c r="KGN775" s="144"/>
      <c r="KGO775" s="1268"/>
      <c r="KGP775" s="144"/>
      <c r="KGQ775" s="1268"/>
      <c r="KGR775" s="144"/>
      <c r="KGS775" s="1268"/>
      <c r="KGT775" s="144"/>
      <c r="KGU775" s="1268"/>
      <c r="KGV775" s="144"/>
      <c r="KGW775" s="1268"/>
      <c r="KGX775" s="144"/>
      <c r="KGY775" s="1268"/>
      <c r="KGZ775" s="144"/>
      <c r="KHA775" s="1268"/>
      <c r="KHB775" s="144"/>
      <c r="KHC775" s="1268"/>
      <c r="KHD775" s="144"/>
      <c r="KHE775" s="1268"/>
      <c r="KHF775" s="144"/>
      <c r="KHG775" s="1268"/>
      <c r="KHH775" s="144"/>
      <c r="KHI775" s="1268"/>
      <c r="KHJ775" s="144"/>
      <c r="KHK775" s="1268"/>
      <c r="KHL775" s="144"/>
      <c r="KHM775" s="1268"/>
      <c r="KHN775" s="144"/>
      <c r="KHO775" s="1268"/>
      <c r="KHP775" s="144"/>
      <c r="KHQ775" s="1268"/>
      <c r="KHR775" s="144"/>
      <c r="KHS775" s="1268"/>
      <c r="KHT775" s="144"/>
      <c r="KHU775" s="1268"/>
      <c r="KHV775" s="144"/>
      <c r="KHW775" s="1268"/>
      <c r="KHX775" s="144"/>
      <c r="KHY775" s="1268"/>
      <c r="KHZ775" s="144"/>
      <c r="KIA775" s="1268"/>
      <c r="KIB775" s="144"/>
      <c r="KIC775" s="1268"/>
      <c r="KID775" s="144"/>
      <c r="KIE775" s="1268"/>
      <c r="KIF775" s="144"/>
      <c r="KIG775" s="1268"/>
      <c r="KIH775" s="144"/>
      <c r="KII775" s="1268"/>
      <c r="KIJ775" s="144"/>
      <c r="KIK775" s="1268"/>
      <c r="KIL775" s="144"/>
      <c r="KIM775" s="1268"/>
      <c r="KIN775" s="144"/>
      <c r="KIO775" s="1268"/>
      <c r="KIP775" s="144"/>
      <c r="KIQ775" s="1268"/>
      <c r="KIR775" s="144"/>
      <c r="KIS775" s="1268"/>
      <c r="KIT775" s="144"/>
      <c r="KIU775" s="1268"/>
      <c r="KIV775" s="144"/>
      <c r="KIW775" s="1268"/>
      <c r="KIX775" s="144"/>
      <c r="KIY775" s="1268"/>
      <c r="KIZ775" s="144"/>
      <c r="KJA775" s="1268"/>
      <c r="KJB775" s="144"/>
      <c r="KJC775" s="1268"/>
      <c r="KJD775" s="144"/>
      <c r="KJE775" s="1268"/>
      <c r="KJF775" s="144"/>
      <c r="KJG775" s="1268"/>
      <c r="KJH775" s="144"/>
      <c r="KJI775" s="1268"/>
      <c r="KJJ775" s="144"/>
      <c r="KJK775" s="1268"/>
      <c r="KJL775" s="144"/>
      <c r="KJM775" s="1268"/>
      <c r="KJN775" s="144"/>
      <c r="KJO775" s="1268"/>
      <c r="KJP775" s="144"/>
      <c r="KJQ775" s="1268"/>
      <c r="KJR775" s="144"/>
      <c r="KJS775" s="1268"/>
      <c r="KJT775" s="144"/>
      <c r="KJU775" s="1268"/>
      <c r="KJV775" s="144"/>
      <c r="KJW775" s="1268"/>
      <c r="KJX775" s="144"/>
      <c r="KJY775" s="1268"/>
      <c r="KJZ775" s="144"/>
      <c r="KKA775" s="1268"/>
      <c r="KKB775" s="144"/>
      <c r="KKC775" s="1268"/>
      <c r="KKD775" s="144"/>
      <c r="KKE775" s="1268"/>
      <c r="KKF775" s="144"/>
      <c r="KKG775" s="1268"/>
      <c r="KKH775" s="144"/>
      <c r="KKI775" s="1268"/>
      <c r="KKJ775" s="144"/>
      <c r="KKK775" s="1268"/>
      <c r="KKL775" s="144"/>
      <c r="KKM775" s="1268"/>
      <c r="KKN775" s="144"/>
      <c r="KKO775" s="1268"/>
      <c r="KKP775" s="144"/>
      <c r="KKQ775" s="1268"/>
      <c r="KKR775" s="144"/>
      <c r="KKS775" s="1268"/>
      <c r="KKT775" s="144"/>
      <c r="KKU775" s="1268"/>
      <c r="KKV775" s="144"/>
      <c r="KKW775" s="1268"/>
      <c r="KKX775" s="144"/>
      <c r="KKY775" s="1268"/>
      <c r="KKZ775" s="144"/>
      <c r="KLA775" s="1268"/>
      <c r="KLB775" s="144"/>
      <c r="KLC775" s="1268"/>
      <c r="KLD775" s="144"/>
      <c r="KLE775" s="1268"/>
      <c r="KLF775" s="144"/>
      <c r="KLG775" s="1268"/>
      <c r="KLH775" s="144"/>
      <c r="KLI775" s="1268"/>
      <c r="KLJ775" s="144"/>
      <c r="KLK775" s="1268"/>
      <c r="KLL775" s="144"/>
      <c r="KLM775" s="1268"/>
      <c r="KLN775" s="144"/>
      <c r="KLO775" s="1268"/>
      <c r="KLP775" s="144"/>
      <c r="KLQ775" s="1268"/>
      <c r="KLR775" s="144"/>
      <c r="KLS775" s="1268"/>
      <c r="KLT775" s="144"/>
      <c r="KLU775" s="1268"/>
      <c r="KLV775" s="144"/>
      <c r="KLW775" s="1268"/>
      <c r="KLX775" s="144"/>
      <c r="KLY775" s="1268"/>
      <c r="KLZ775" s="144"/>
      <c r="KMA775" s="1268"/>
      <c r="KMB775" s="144"/>
      <c r="KMC775" s="1268"/>
      <c r="KMD775" s="144"/>
      <c r="KME775" s="1268"/>
      <c r="KMF775" s="144"/>
      <c r="KMG775" s="1268"/>
      <c r="KMH775" s="144"/>
      <c r="KMI775" s="1268"/>
      <c r="KMJ775" s="144"/>
      <c r="KMK775" s="1268"/>
      <c r="KML775" s="144"/>
      <c r="KMM775" s="1268"/>
      <c r="KMN775" s="144"/>
      <c r="KMO775" s="1268"/>
      <c r="KMP775" s="144"/>
      <c r="KMQ775" s="1268"/>
      <c r="KMR775" s="144"/>
      <c r="KMS775" s="1268"/>
      <c r="KMT775" s="144"/>
      <c r="KMU775" s="1268"/>
      <c r="KMV775" s="144"/>
      <c r="KMW775" s="1268"/>
      <c r="KMX775" s="144"/>
      <c r="KMY775" s="1268"/>
      <c r="KMZ775" s="144"/>
      <c r="KNA775" s="1268"/>
      <c r="KNB775" s="144"/>
      <c r="KNC775" s="1268"/>
      <c r="KND775" s="144"/>
      <c r="KNE775" s="1268"/>
      <c r="KNF775" s="144"/>
      <c r="KNG775" s="1268"/>
      <c r="KNH775" s="144"/>
      <c r="KNI775" s="1268"/>
      <c r="KNJ775" s="144"/>
      <c r="KNK775" s="1268"/>
      <c r="KNL775" s="144"/>
      <c r="KNM775" s="1268"/>
      <c r="KNN775" s="144"/>
      <c r="KNO775" s="1268"/>
      <c r="KNP775" s="144"/>
      <c r="KNQ775" s="1268"/>
      <c r="KNR775" s="144"/>
      <c r="KNS775" s="1268"/>
      <c r="KNT775" s="144"/>
      <c r="KNU775" s="1268"/>
      <c r="KNV775" s="144"/>
      <c r="KNW775" s="1268"/>
      <c r="KNX775" s="144"/>
      <c r="KNY775" s="1268"/>
      <c r="KNZ775" s="144"/>
      <c r="KOA775" s="1268"/>
      <c r="KOB775" s="144"/>
      <c r="KOC775" s="1268"/>
      <c r="KOD775" s="144"/>
      <c r="KOE775" s="1268"/>
      <c r="KOF775" s="144"/>
      <c r="KOG775" s="1268"/>
      <c r="KOH775" s="144"/>
      <c r="KOI775" s="1268"/>
      <c r="KOJ775" s="144"/>
      <c r="KOK775" s="1268"/>
      <c r="KOL775" s="144"/>
      <c r="KOM775" s="1268"/>
      <c r="KON775" s="144"/>
      <c r="KOO775" s="1268"/>
      <c r="KOP775" s="144"/>
      <c r="KOQ775" s="1268"/>
      <c r="KOR775" s="144"/>
      <c r="KOS775" s="1268"/>
      <c r="KOT775" s="144"/>
      <c r="KOU775" s="1268"/>
      <c r="KOV775" s="144"/>
      <c r="KOW775" s="1268"/>
      <c r="KOX775" s="144"/>
      <c r="KOY775" s="1268"/>
      <c r="KOZ775" s="144"/>
      <c r="KPA775" s="1268"/>
      <c r="KPB775" s="144"/>
      <c r="KPC775" s="1268"/>
      <c r="KPD775" s="144"/>
      <c r="KPE775" s="1268"/>
      <c r="KPF775" s="144"/>
      <c r="KPG775" s="1268"/>
      <c r="KPH775" s="144"/>
      <c r="KPI775" s="1268"/>
      <c r="KPJ775" s="144"/>
      <c r="KPK775" s="1268"/>
      <c r="KPL775" s="144"/>
      <c r="KPM775" s="1268"/>
      <c r="KPN775" s="144"/>
      <c r="KPO775" s="1268"/>
      <c r="KPP775" s="144"/>
      <c r="KPQ775" s="1268"/>
      <c r="KPR775" s="144"/>
      <c r="KPS775" s="1268"/>
      <c r="KPT775" s="144"/>
      <c r="KPU775" s="1268"/>
      <c r="KPV775" s="144"/>
      <c r="KPW775" s="1268"/>
      <c r="KPX775" s="144"/>
      <c r="KPY775" s="1268"/>
      <c r="KPZ775" s="144"/>
      <c r="KQA775" s="1268"/>
      <c r="KQB775" s="144"/>
      <c r="KQC775" s="1268"/>
      <c r="KQD775" s="144"/>
      <c r="KQE775" s="1268"/>
      <c r="KQF775" s="144"/>
      <c r="KQG775" s="1268"/>
      <c r="KQH775" s="144"/>
      <c r="KQI775" s="1268"/>
      <c r="KQJ775" s="144"/>
      <c r="KQK775" s="1268"/>
      <c r="KQL775" s="144"/>
      <c r="KQM775" s="1268"/>
      <c r="KQN775" s="144"/>
      <c r="KQO775" s="1268"/>
      <c r="KQP775" s="144"/>
      <c r="KQQ775" s="1268"/>
      <c r="KQR775" s="144"/>
      <c r="KQS775" s="1268"/>
      <c r="KQT775" s="144"/>
      <c r="KQU775" s="1268"/>
      <c r="KQV775" s="144"/>
      <c r="KQW775" s="1268"/>
      <c r="KQX775" s="144"/>
      <c r="KQY775" s="1268"/>
      <c r="KQZ775" s="144"/>
      <c r="KRA775" s="1268"/>
      <c r="KRB775" s="144"/>
      <c r="KRC775" s="1268"/>
      <c r="KRD775" s="144"/>
      <c r="KRE775" s="1268"/>
      <c r="KRF775" s="144"/>
      <c r="KRG775" s="1268"/>
      <c r="KRH775" s="144"/>
      <c r="KRI775" s="1268"/>
      <c r="KRJ775" s="144"/>
      <c r="KRK775" s="1268"/>
      <c r="KRL775" s="144"/>
      <c r="KRM775" s="1268"/>
      <c r="KRN775" s="144"/>
      <c r="KRO775" s="1268"/>
      <c r="KRP775" s="144"/>
      <c r="KRQ775" s="1268"/>
      <c r="KRR775" s="144"/>
      <c r="KRS775" s="1268"/>
      <c r="KRT775" s="144"/>
      <c r="KRU775" s="1268"/>
      <c r="KRV775" s="144"/>
      <c r="KRW775" s="1268"/>
      <c r="KRX775" s="144"/>
      <c r="KRY775" s="1268"/>
      <c r="KRZ775" s="144"/>
      <c r="KSA775" s="1268"/>
      <c r="KSB775" s="144"/>
      <c r="KSC775" s="1268"/>
      <c r="KSD775" s="144"/>
      <c r="KSE775" s="1268"/>
      <c r="KSF775" s="144"/>
      <c r="KSG775" s="1268"/>
      <c r="KSH775" s="144"/>
      <c r="KSI775" s="1268"/>
      <c r="KSJ775" s="144"/>
      <c r="KSK775" s="1268"/>
      <c r="KSL775" s="144"/>
      <c r="KSM775" s="1268"/>
      <c r="KSN775" s="144"/>
      <c r="KSO775" s="1268"/>
      <c r="KSP775" s="144"/>
      <c r="KSQ775" s="1268"/>
      <c r="KSR775" s="144"/>
      <c r="KSS775" s="1268"/>
      <c r="KST775" s="144"/>
      <c r="KSU775" s="1268"/>
      <c r="KSV775" s="144"/>
      <c r="KSW775" s="1268"/>
      <c r="KSX775" s="144"/>
      <c r="KSY775" s="1268"/>
      <c r="KSZ775" s="144"/>
      <c r="KTA775" s="1268"/>
      <c r="KTB775" s="144"/>
      <c r="KTC775" s="1268"/>
      <c r="KTD775" s="144"/>
      <c r="KTE775" s="1268"/>
      <c r="KTF775" s="144"/>
      <c r="KTG775" s="1268"/>
      <c r="KTH775" s="144"/>
      <c r="KTI775" s="1268"/>
      <c r="KTJ775" s="144"/>
      <c r="KTK775" s="1268"/>
      <c r="KTL775" s="144"/>
      <c r="KTM775" s="1268"/>
      <c r="KTN775" s="144"/>
      <c r="KTO775" s="1268"/>
      <c r="KTP775" s="144"/>
      <c r="KTQ775" s="1268"/>
      <c r="KTR775" s="144"/>
      <c r="KTS775" s="1268"/>
      <c r="KTT775" s="144"/>
      <c r="KTU775" s="1268"/>
      <c r="KTV775" s="144"/>
      <c r="KTW775" s="1268"/>
      <c r="KTX775" s="144"/>
      <c r="KTY775" s="1268"/>
      <c r="KTZ775" s="144"/>
      <c r="KUA775" s="1268"/>
      <c r="KUB775" s="144"/>
      <c r="KUC775" s="1268"/>
      <c r="KUD775" s="144"/>
      <c r="KUE775" s="1268"/>
      <c r="KUF775" s="144"/>
      <c r="KUG775" s="1268"/>
      <c r="KUH775" s="144"/>
      <c r="KUI775" s="1268"/>
      <c r="KUJ775" s="144"/>
      <c r="KUK775" s="1268"/>
      <c r="KUL775" s="144"/>
      <c r="KUM775" s="1268"/>
      <c r="KUN775" s="144"/>
      <c r="KUO775" s="1268"/>
      <c r="KUP775" s="144"/>
      <c r="KUQ775" s="1268"/>
      <c r="KUR775" s="144"/>
      <c r="KUS775" s="1268"/>
      <c r="KUT775" s="144"/>
      <c r="KUU775" s="1268"/>
      <c r="KUV775" s="144"/>
      <c r="KUW775" s="1268"/>
      <c r="KUX775" s="144"/>
      <c r="KUY775" s="1268"/>
      <c r="KUZ775" s="144"/>
      <c r="KVA775" s="1268"/>
      <c r="KVB775" s="144"/>
      <c r="KVC775" s="1268"/>
      <c r="KVD775" s="144"/>
      <c r="KVE775" s="1268"/>
      <c r="KVF775" s="144"/>
      <c r="KVG775" s="1268"/>
      <c r="KVH775" s="144"/>
      <c r="KVI775" s="1268"/>
      <c r="KVJ775" s="144"/>
      <c r="KVK775" s="1268"/>
      <c r="KVL775" s="144"/>
      <c r="KVM775" s="1268"/>
      <c r="KVN775" s="144"/>
      <c r="KVO775" s="1268"/>
      <c r="KVP775" s="144"/>
      <c r="KVQ775" s="1268"/>
      <c r="KVR775" s="144"/>
      <c r="KVS775" s="1268"/>
      <c r="KVT775" s="144"/>
      <c r="KVU775" s="1268"/>
      <c r="KVV775" s="144"/>
      <c r="KVW775" s="1268"/>
      <c r="KVX775" s="144"/>
      <c r="KVY775" s="1268"/>
      <c r="KVZ775" s="144"/>
      <c r="KWA775" s="1268"/>
      <c r="KWB775" s="144"/>
      <c r="KWC775" s="1268"/>
      <c r="KWD775" s="144"/>
      <c r="KWE775" s="1268"/>
      <c r="KWF775" s="144"/>
      <c r="KWG775" s="1268"/>
      <c r="KWH775" s="144"/>
      <c r="KWI775" s="1268"/>
      <c r="KWJ775" s="144"/>
      <c r="KWK775" s="1268"/>
      <c r="KWL775" s="144"/>
      <c r="KWM775" s="1268"/>
      <c r="KWN775" s="144"/>
      <c r="KWO775" s="1268"/>
      <c r="KWP775" s="144"/>
      <c r="KWQ775" s="1268"/>
      <c r="KWR775" s="144"/>
      <c r="KWS775" s="1268"/>
      <c r="KWT775" s="144"/>
      <c r="KWU775" s="1268"/>
      <c r="KWV775" s="144"/>
      <c r="KWW775" s="1268"/>
      <c r="KWX775" s="144"/>
      <c r="KWY775" s="1268"/>
      <c r="KWZ775" s="144"/>
      <c r="KXA775" s="1268"/>
      <c r="KXB775" s="144"/>
      <c r="KXC775" s="1268"/>
      <c r="KXD775" s="144"/>
      <c r="KXE775" s="1268"/>
      <c r="KXF775" s="144"/>
      <c r="KXG775" s="1268"/>
      <c r="KXH775" s="144"/>
      <c r="KXI775" s="1268"/>
      <c r="KXJ775" s="144"/>
      <c r="KXK775" s="1268"/>
      <c r="KXL775" s="144"/>
      <c r="KXM775" s="1268"/>
      <c r="KXN775" s="144"/>
      <c r="KXO775" s="1268"/>
      <c r="KXP775" s="144"/>
      <c r="KXQ775" s="1268"/>
      <c r="KXR775" s="144"/>
      <c r="KXS775" s="1268"/>
      <c r="KXT775" s="144"/>
      <c r="KXU775" s="1268"/>
      <c r="KXV775" s="144"/>
      <c r="KXW775" s="1268"/>
      <c r="KXX775" s="144"/>
      <c r="KXY775" s="1268"/>
      <c r="KXZ775" s="144"/>
      <c r="KYA775" s="1268"/>
      <c r="KYB775" s="144"/>
      <c r="KYC775" s="1268"/>
      <c r="KYD775" s="144"/>
      <c r="KYE775" s="1268"/>
      <c r="KYF775" s="144"/>
      <c r="KYG775" s="1268"/>
      <c r="KYH775" s="144"/>
      <c r="KYI775" s="1268"/>
      <c r="KYJ775" s="144"/>
      <c r="KYK775" s="1268"/>
      <c r="KYL775" s="144"/>
      <c r="KYM775" s="1268"/>
      <c r="KYN775" s="144"/>
      <c r="KYO775" s="1268"/>
      <c r="KYP775" s="144"/>
      <c r="KYQ775" s="1268"/>
      <c r="KYR775" s="144"/>
      <c r="KYS775" s="1268"/>
      <c r="KYT775" s="144"/>
      <c r="KYU775" s="1268"/>
      <c r="KYV775" s="144"/>
      <c r="KYW775" s="1268"/>
      <c r="KYX775" s="144"/>
      <c r="KYY775" s="1268"/>
      <c r="KYZ775" s="144"/>
      <c r="KZA775" s="1268"/>
      <c r="KZB775" s="144"/>
      <c r="KZC775" s="1268"/>
      <c r="KZD775" s="144"/>
      <c r="KZE775" s="1268"/>
      <c r="KZF775" s="144"/>
      <c r="KZG775" s="1268"/>
      <c r="KZH775" s="144"/>
      <c r="KZI775" s="1268"/>
      <c r="KZJ775" s="144"/>
      <c r="KZK775" s="1268"/>
      <c r="KZL775" s="144"/>
      <c r="KZM775" s="1268"/>
      <c r="KZN775" s="144"/>
      <c r="KZO775" s="1268"/>
      <c r="KZP775" s="144"/>
      <c r="KZQ775" s="1268"/>
      <c r="KZR775" s="144"/>
      <c r="KZS775" s="1268"/>
      <c r="KZT775" s="144"/>
      <c r="KZU775" s="1268"/>
      <c r="KZV775" s="144"/>
      <c r="KZW775" s="1268"/>
      <c r="KZX775" s="144"/>
      <c r="KZY775" s="1268"/>
      <c r="KZZ775" s="144"/>
      <c r="LAA775" s="1268"/>
      <c r="LAB775" s="144"/>
      <c r="LAC775" s="1268"/>
      <c r="LAD775" s="144"/>
      <c r="LAE775" s="1268"/>
      <c r="LAF775" s="144"/>
      <c r="LAG775" s="1268"/>
      <c r="LAH775" s="144"/>
      <c r="LAI775" s="1268"/>
      <c r="LAJ775" s="144"/>
      <c r="LAK775" s="1268"/>
      <c r="LAL775" s="144"/>
      <c r="LAM775" s="1268"/>
      <c r="LAN775" s="144"/>
      <c r="LAO775" s="1268"/>
      <c r="LAP775" s="144"/>
      <c r="LAQ775" s="1268"/>
      <c r="LAR775" s="144"/>
      <c r="LAS775" s="1268"/>
      <c r="LAT775" s="144"/>
      <c r="LAU775" s="1268"/>
      <c r="LAV775" s="144"/>
      <c r="LAW775" s="1268"/>
      <c r="LAX775" s="144"/>
      <c r="LAY775" s="1268"/>
      <c r="LAZ775" s="144"/>
      <c r="LBA775" s="1268"/>
      <c r="LBB775" s="144"/>
      <c r="LBC775" s="1268"/>
      <c r="LBD775" s="144"/>
      <c r="LBE775" s="1268"/>
      <c r="LBF775" s="144"/>
      <c r="LBG775" s="1268"/>
      <c r="LBH775" s="144"/>
      <c r="LBI775" s="1268"/>
      <c r="LBJ775" s="144"/>
      <c r="LBK775" s="1268"/>
      <c r="LBL775" s="144"/>
      <c r="LBM775" s="1268"/>
      <c r="LBN775" s="144"/>
      <c r="LBO775" s="1268"/>
      <c r="LBP775" s="144"/>
      <c r="LBQ775" s="1268"/>
      <c r="LBR775" s="144"/>
      <c r="LBS775" s="1268"/>
      <c r="LBT775" s="144"/>
      <c r="LBU775" s="1268"/>
      <c r="LBV775" s="144"/>
      <c r="LBW775" s="1268"/>
      <c r="LBX775" s="144"/>
      <c r="LBY775" s="1268"/>
      <c r="LBZ775" s="144"/>
      <c r="LCA775" s="1268"/>
      <c r="LCB775" s="144"/>
      <c r="LCC775" s="1268"/>
      <c r="LCD775" s="144"/>
      <c r="LCE775" s="1268"/>
      <c r="LCF775" s="144"/>
      <c r="LCG775" s="1268"/>
      <c r="LCH775" s="144"/>
      <c r="LCI775" s="1268"/>
      <c r="LCJ775" s="144"/>
      <c r="LCK775" s="1268"/>
      <c r="LCL775" s="144"/>
      <c r="LCM775" s="1268"/>
      <c r="LCN775" s="144"/>
      <c r="LCO775" s="1268"/>
      <c r="LCP775" s="144"/>
      <c r="LCQ775" s="1268"/>
      <c r="LCR775" s="144"/>
      <c r="LCS775" s="1268"/>
      <c r="LCT775" s="144"/>
      <c r="LCU775" s="1268"/>
      <c r="LCV775" s="144"/>
      <c r="LCW775" s="1268"/>
      <c r="LCX775" s="144"/>
      <c r="LCY775" s="1268"/>
      <c r="LCZ775" s="144"/>
      <c r="LDA775" s="1268"/>
      <c r="LDB775" s="144"/>
      <c r="LDC775" s="1268"/>
      <c r="LDD775" s="144"/>
      <c r="LDE775" s="1268"/>
      <c r="LDF775" s="144"/>
      <c r="LDG775" s="1268"/>
      <c r="LDH775" s="144"/>
      <c r="LDI775" s="1268"/>
      <c r="LDJ775" s="144"/>
      <c r="LDK775" s="1268"/>
      <c r="LDL775" s="144"/>
      <c r="LDM775" s="1268"/>
      <c r="LDN775" s="144"/>
      <c r="LDO775" s="1268"/>
      <c r="LDP775" s="144"/>
      <c r="LDQ775" s="1268"/>
      <c r="LDR775" s="144"/>
      <c r="LDS775" s="1268"/>
      <c r="LDT775" s="144"/>
      <c r="LDU775" s="1268"/>
      <c r="LDV775" s="144"/>
      <c r="LDW775" s="1268"/>
      <c r="LDX775" s="144"/>
      <c r="LDY775" s="1268"/>
      <c r="LDZ775" s="144"/>
      <c r="LEA775" s="1268"/>
      <c r="LEB775" s="144"/>
      <c r="LEC775" s="1268"/>
      <c r="LED775" s="144"/>
      <c r="LEE775" s="1268"/>
      <c r="LEF775" s="144"/>
      <c r="LEG775" s="1268"/>
      <c r="LEH775" s="144"/>
      <c r="LEI775" s="1268"/>
      <c r="LEJ775" s="144"/>
      <c r="LEK775" s="1268"/>
      <c r="LEL775" s="144"/>
      <c r="LEM775" s="1268"/>
      <c r="LEN775" s="144"/>
      <c r="LEO775" s="1268"/>
      <c r="LEP775" s="144"/>
      <c r="LEQ775" s="1268"/>
      <c r="LER775" s="144"/>
      <c r="LES775" s="1268"/>
      <c r="LET775" s="144"/>
      <c r="LEU775" s="1268"/>
      <c r="LEV775" s="144"/>
      <c r="LEW775" s="1268"/>
      <c r="LEX775" s="144"/>
      <c r="LEY775" s="1268"/>
      <c r="LEZ775" s="144"/>
      <c r="LFA775" s="1268"/>
      <c r="LFB775" s="144"/>
      <c r="LFC775" s="1268"/>
      <c r="LFD775" s="144"/>
      <c r="LFE775" s="1268"/>
      <c r="LFF775" s="144"/>
      <c r="LFG775" s="1268"/>
      <c r="LFH775" s="144"/>
      <c r="LFI775" s="1268"/>
      <c r="LFJ775" s="144"/>
      <c r="LFK775" s="1268"/>
      <c r="LFL775" s="144"/>
      <c r="LFM775" s="1268"/>
      <c r="LFN775" s="144"/>
      <c r="LFO775" s="1268"/>
      <c r="LFP775" s="144"/>
      <c r="LFQ775" s="1268"/>
      <c r="LFR775" s="144"/>
      <c r="LFS775" s="1268"/>
      <c r="LFT775" s="144"/>
      <c r="LFU775" s="1268"/>
      <c r="LFV775" s="144"/>
      <c r="LFW775" s="1268"/>
      <c r="LFX775" s="144"/>
      <c r="LFY775" s="1268"/>
      <c r="LFZ775" s="144"/>
      <c r="LGA775" s="1268"/>
      <c r="LGB775" s="144"/>
      <c r="LGC775" s="1268"/>
      <c r="LGD775" s="144"/>
      <c r="LGE775" s="1268"/>
      <c r="LGF775" s="144"/>
      <c r="LGG775" s="1268"/>
      <c r="LGH775" s="144"/>
      <c r="LGI775" s="1268"/>
      <c r="LGJ775" s="144"/>
      <c r="LGK775" s="1268"/>
      <c r="LGL775" s="144"/>
      <c r="LGM775" s="1268"/>
      <c r="LGN775" s="144"/>
      <c r="LGO775" s="1268"/>
      <c r="LGP775" s="144"/>
      <c r="LGQ775" s="1268"/>
      <c r="LGR775" s="144"/>
      <c r="LGS775" s="1268"/>
      <c r="LGT775" s="144"/>
      <c r="LGU775" s="1268"/>
      <c r="LGV775" s="144"/>
      <c r="LGW775" s="1268"/>
      <c r="LGX775" s="144"/>
      <c r="LGY775" s="1268"/>
      <c r="LGZ775" s="144"/>
      <c r="LHA775" s="1268"/>
      <c r="LHB775" s="144"/>
      <c r="LHC775" s="1268"/>
      <c r="LHD775" s="144"/>
      <c r="LHE775" s="1268"/>
      <c r="LHF775" s="144"/>
      <c r="LHG775" s="1268"/>
      <c r="LHH775" s="144"/>
      <c r="LHI775" s="1268"/>
      <c r="LHJ775" s="144"/>
      <c r="LHK775" s="1268"/>
      <c r="LHL775" s="144"/>
      <c r="LHM775" s="1268"/>
      <c r="LHN775" s="144"/>
      <c r="LHO775" s="1268"/>
      <c r="LHP775" s="144"/>
      <c r="LHQ775" s="1268"/>
      <c r="LHR775" s="144"/>
      <c r="LHS775" s="1268"/>
      <c r="LHT775" s="144"/>
      <c r="LHU775" s="1268"/>
      <c r="LHV775" s="144"/>
      <c r="LHW775" s="1268"/>
      <c r="LHX775" s="144"/>
      <c r="LHY775" s="1268"/>
      <c r="LHZ775" s="144"/>
      <c r="LIA775" s="1268"/>
      <c r="LIB775" s="144"/>
      <c r="LIC775" s="1268"/>
      <c r="LID775" s="144"/>
      <c r="LIE775" s="1268"/>
      <c r="LIF775" s="144"/>
      <c r="LIG775" s="1268"/>
      <c r="LIH775" s="144"/>
      <c r="LII775" s="1268"/>
      <c r="LIJ775" s="144"/>
      <c r="LIK775" s="1268"/>
      <c r="LIL775" s="144"/>
      <c r="LIM775" s="1268"/>
      <c r="LIN775" s="144"/>
      <c r="LIO775" s="1268"/>
      <c r="LIP775" s="144"/>
      <c r="LIQ775" s="1268"/>
      <c r="LIR775" s="144"/>
      <c r="LIS775" s="1268"/>
      <c r="LIT775" s="144"/>
      <c r="LIU775" s="1268"/>
      <c r="LIV775" s="144"/>
      <c r="LIW775" s="1268"/>
      <c r="LIX775" s="144"/>
      <c r="LIY775" s="1268"/>
      <c r="LIZ775" s="144"/>
      <c r="LJA775" s="1268"/>
      <c r="LJB775" s="144"/>
      <c r="LJC775" s="1268"/>
      <c r="LJD775" s="144"/>
      <c r="LJE775" s="1268"/>
      <c r="LJF775" s="144"/>
      <c r="LJG775" s="1268"/>
      <c r="LJH775" s="144"/>
      <c r="LJI775" s="1268"/>
      <c r="LJJ775" s="144"/>
      <c r="LJK775" s="1268"/>
      <c r="LJL775" s="144"/>
      <c r="LJM775" s="1268"/>
      <c r="LJN775" s="144"/>
      <c r="LJO775" s="1268"/>
      <c r="LJP775" s="144"/>
      <c r="LJQ775" s="1268"/>
      <c r="LJR775" s="144"/>
      <c r="LJS775" s="1268"/>
      <c r="LJT775" s="144"/>
      <c r="LJU775" s="1268"/>
      <c r="LJV775" s="144"/>
      <c r="LJW775" s="1268"/>
      <c r="LJX775" s="144"/>
      <c r="LJY775" s="1268"/>
      <c r="LJZ775" s="144"/>
      <c r="LKA775" s="1268"/>
      <c r="LKB775" s="144"/>
      <c r="LKC775" s="1268"/>
      <c r="LKD775" s="144"/>
      <c r="LKE775" s="1268"/>
      <c r="LKF775" s="144"/>
      <c r="LKG775" s="1268"/>
      <c r="LKH775" s="144"/>
      <c r="LKI775" s="1268"/>
      <c r="LKJ775" s="144"/>
      <c r="LKK775" s="1268"/>
      <c r="LKL775" s="144"/>
      <c r="LKM775" s="1268"/>
      <c r="LKN775" s="144"/>
      <c r="LKO775" s="1268"/>
      <c r="LKP775" s="144"/>
      <c r="LKQ775" s="1268"/>
      <c r="LKR775" s="144"/>
      <c r="LKS775" s="1268"/>
      <c r="LKT775" s="144"/>
      <c r="LKU775" s="1268"/>
      <c r="LKV775" s="144"/>
      <c r="LKW775" s="1268"/>
      <c r="LKX775" s="144"/>
      <c r="LKY775" s="1268"/>
      <c r="LKZ775" s="144"/>
      <c r="LLA775" s="1268"/>
      <c r="LLB775" s="144"/>
      <c r="LLC775" s="1268"/>
      <c r="LLD775" s="144"/>
      <c r="LLE775" s="1268"/>
      <c r="LLF775" s="144"/>
      <c r="LLG775" s="1268"/>
      <c r="LLH775" s="144"/>
      <c r="LLI775" s="1268"/>
      <c r="LLJ775" s="144"/>
      <c r="LLK775" s="1268"/>
      <c r="LLL775" s="144"/>
      <c r="LLM775" s="1268"/>
      <c r="LLN775" s="144"/>
      <c r="LLO775" s="1268"/>
      <c r="LLP775" s="144"/>
      <c r="LLQ775" s="1268"/>
      <c r="LLR775" s="144"/>
      <c r="LLS775" s="1268"/>
      <c r="LLT775" s="144"/>
      <c r="LLU775" s="1268"/>
      <c r="LLV775" s="144"/>
      <c r="LLW775" s="1268"/>
      <c r="LLX775" s="144"/>
      <c r="LLY775" s="1268"/>
      <c r="LLZ775" s="144"/>
      <c r="LMA775" s="1268"/>
      <c r="LMB775" s="144"/>
      <c r="LMC775" s="1268"/>
      <c r="LMD775" s="144"/>
      <c r="LME775" s="1268"/>
      <c r="LMF775" s="144"/>
      <c r="LMG775" s="1268"/>
      <c r="LMH775" s="144"/>
      <c r="LMI775" s="1268"/>
      <c r="LMJ775" s="144"/>
      <c r="LMK775" s="1268"/>
      <c r="LML775" s="144"/>
      <c r="LMM775" s="1268"/>
      <c r="LMN775" s="144"/>
      <c r="LMO775" s="1268"/>
      <c r="LMP775" s="144"/>
      <c r="LMQ775" s="1268"/>
      <c r="LMR775" s="144"/>
      <c r="LMS775" s="1268"/>
      <c r="LMT775" s="144"/>
      <c r="LMU775" s="1268"/>
      <c r="LMV775" s="144"/>
      <c r="LMW775" s="1268"/>
      <c r="LMX775" s="144"/>
      <c r="LMY775" s="1268"/>
      <c r="LMZ775" s="144"/>
      <c r="LNA775" s="1268"/>
      <c r="LNB775" s="144"/>
      <c r="LNC775" s="1268"/>
      <c r="LND775" s="144"/>
      <c r="LNE775" s="1268"/>
      <c r="LNF775" s="144"/>
      <c r="LNG775" s="1268"/>
      <c r="LNH775" s="144"/>
      <c r="LNI775" s="1268"/>
      <c r="LNJ775" s="144"/>
      <c r="LNK775" s="1268"/>
      <c r="LNL775" s="144"/>
      <c r="LNM775" s="1268"/>
      <c r="LNN775" s="144"/>
      <c r="LNO775" s="1268"/>
      <c r="LNP775" s="144"/>
      <c r="LNQ775" s="1268"/>
      <c r="LNR775" s="144"/>
      <c r="LNS775" s="1268"/>
      <c r="LNT775" s="144"/>
      <c r="LNU775" s="1268"/>
      <c r="LNV775" s="144"/>
      <c r="LNW775" s="1268"/>
      <c r="LNX775" s="144"/>
      <c r="LNY775" s="1268"/>
      <c r="LNZ775" s="144"/>
      <c r="LOA775" s="1268"/>
      <c r="LOB775" s="144"/>
      <c r="LOC775" s="1268"/>
      <c r="LOD775" s="144"/>
      <c r="LOE775" s="1268"/>
      <c r="LOF775" s="144"/>
      <c r="LOG775" s="1268"/>
      <c r="LOH775" s="144"/>
      <c r="LOI775" s="1268"/>
      <c r="LOJ775" s="144"/>
      <c r="LOK775" s="1268"/>
      <c r="LOL775" s="144"/>
      <c r="LOM775" s="1268"/>
      <c r="LON775" s="144"/>
      <c r="LOO775" s="1268"/>
      <c r="LOP775" s="144"/>
      <c r="LOQ775" s="1268"/>
      <c r="LOR775" s="144"/>
      <c r="LOS775" s="1268"/>
      <c r="LOT775" s="144"/>
      <c r="LOU775" s="1268"/>
      <c r="LOV775" s="144"/>
      <c r="LOW775" s="1268"/>
      <c r="LOX775" s="144"/>
      <c r="LOY775" s="1268"/>
      <c r="LOZ775" s="144"/>
      <c r="LPA775" s="1268"/>
      <c r="LPB775" s="144"/>
      <c r="LPC775" s="1268"/>
      <c r="LPD775" s="144"/>
      <c r="LPE775" s="1268"/>
      <c r="LPF775" s="144"/>
      <c r="LPG775" s="1268"/>
      <c r="LPH775" s="144"/>
      <c r="LPI775" s="1268"/>
      <c r="LPJ775" s="144"/>
      <c r="LPK775" s="1268"/>
      <c r="LPL775" s="144"/>
      <c r="LPM775" s="1268"/>
      <c r="LPN775" s="144"/>
      <c r="LPO775" s="1268"/>
      <c r="LPP775" s="144"/>
      <c r="LPQ775" s="1268"/>
      <c r="LPR775" s="144"/>
      <c r="LPS775" s="1268"/>
      <c r="LPT775" s="144"/>
      <c r="LPU775" s="1268"/>
      <c r="LPV775" s="144"/>
      <c r="LPW775" s="1268"/>
      <c r="LPX775" s="144"/>
      <c r="LPY775" s="1268"/>
      <c r="LPZ775" s="144"/>
      <c r="LQA775" s="1268"/>
      <c r="LQB775" s="144"/>
      <c r="LQC775" s="1268"/>
      <c r="LQD775" s="144"/>
      <c r="LQE775" s="1268"/>
      <c r="LQF775" s="144"/>
      <c r="LQG775" s="1268"/>
      <c r="LQH775" s="144"/>
      <c r="LQI775" s="1268"/>
      <c r="LQJ775" s="144"/>
      <c r="LQK775" s="1268"/>
      <c r="LQL775" s="144"/>
      <c r="LQM775" s="1268"/>
      <c r="LQN775" s="144"/>
      <c r="LQO775" s="1268"/>
      <c r="LQP775" s="144"/>
      <c r="LQQ775" s="1268"/>
      <c r="LQR775" s="144"/>
      <c r="LQS775" s="1268"/>
      <c r="LQT775" s="144"/>
      <c r="LQU775" s="1268"/>
      <c r="LQV775" s="144"/>
      <c r="LQW775" s="1268"/>
      <c r="LQX775" s="144"/>
      <c r="LQY775" s="1268"/>
      <c r="LQZ775" s="144"/>
      <c r="LRA775" s="1268"/>
      <c r="LRB775" s="144"/>
      <c r="LRC775" s="1268"/>
      <c r="LRD775" s="144"/>
      <c r="LRE775" s="1268"/>
      <c r="LRF775" s="144"/>
      <c r="LRG775" s="1268"/>
      <c r="LRH775" s="144"/>
      <c r="LRI775" s="1268"/>
      <c r="LRJ775" s="144"/>
      <c r="LRK775" s="1268"/>
      <c r="LRL775" s="144"/>
      <c r="LRM775" s="1268"/>
      <c r="LRN775" s="144"/>
      <c r="LRO775" s="1268"/>
      <c r="LRP775" s="144"/>
      <c r="LRQ775" s="1268"/>
      <c r="LRR775" s="144"/>
      <c r="LRS775" s="1268"/>
      <c r="LRT775" s="144"/>
      <c r="LRU775" s="1268"/>
      <c r="LRV775" s="144"/>
      <c r="LRW775" s="1268"/>
      <c r="LRX775" s="144"/>
      <c r="LRY775" s="1268"/>
      <c r="LRZ775" s="144"/>
      <c r="LSA775" s="1268"/>
      <c r="LSB775" s="144"/>
      <c r="LSC775" s="1268"/>
      <c r="LSD775" s="144"/>
      <c r="LSE775" s="1268"/>
      <c r="LSF775" s="144"/>
      <c r="LSG775" s="1268"/>
      <c r="LSH775" s="144"/>
      <c r="LSI775" s="1268"/>
      <c r="LSJ775" s="144"/>
      <c r="LSK775" s="1268"/>
      <c r="LSL775" s="144"/>
      <c r="LSM775" s="1268"/>
      <c r="LSN775" s="144"/>
      <c r="LSO775" s="1268"/>
      <c r="LSP775" s="144"/>
      <c r="LSQ775" s="1268"/>
      <c r="LSR775" s="144"/>
      <c r="LSS775" s="1268"/>
      <c r="LST775" s="144"/>
      <c r="LSU775" s="1268"/>
      <c r="LSV775" s="144"/>
      <c r="LSW775" s="1268"/>
      <c r="LSX775" s="144"/>
      <c r="LSY775" s="1268"/>
      <c r="LSZ775" s="144"/>
      <c r="LTA775" s="1268"/>
      <c r="LTB775" s="144"/>
      <c r="LTC775" s="1268"/>
      <c r="LTD775" s="144"/>
      <c r="LTE775" s="1268"/>
      <c r="LTF775" s="144"/>
      <c r="LTG775" s="1268"/>
      <c r="LTH775" s="144"/>
      <c r="LTI775" s="1268"/>
      <c r="LTJ775" s="144"/>
      <c r="LTK775" s="1268"/>
      <c r="LTL775" s="144"/>
      <c r="LTM775" s="1268"/>
      <c r="LTN775" s="144"/>
      <c r="LTO775" s="1268"/>
      <c r="LTP775" s="144"/>
      <c r="LTQ775" s="1268"/>
      <c r="LTR775" s="144"/>
      <c r="LTS775" s="1268"/>
      <c r="LTT775" s="144"/>
      <c r="LTU775" s="1268"/>
      <c r="LTV775" s="144"/>
      <c r="LTW775" s="1268"/>
      <c r="LTX775" s="144"/>
      <c r="LTY775" s="1268"/>
      <c r="LTZ775" s="144"/>
      <c r="LUA775" s="1268"/>
      <c r="LUB775" s="144"/>
      <c r="LUC775" s="1268"/>
      <c r="LUD775" s="144"/>
      <c r="LUE775" s="1268"/>
      <c r="LUF775" s="144"/>
      <c r="LUG775" s="1268"/>
      <c r="LUH775" s="144"/>
      <c r="LUI775" s="1268"/>
      <c r="LUJ775" s="144"/>
      <c r="LUK775" s="1268"/>
      <c r="LUL775" s="144"/>
      <c r="LUM775" s="1268"/>
      <c r="LUN775" s="144"/>
      <c r="LUO775" s="1268"/>
      <c r="LUP775" s="144"/>
      <c r="LUQ775" s="1268"/>
      <c r="LUR775" s="144"/>
      <c r="LUS775" s="1268"/>
      <c r="LUT775" s="144"/>
      <c r="LUU775" s="1268"/>
      <c r="LUV775" s="144"/>
      <c r="LUW775" s="1268"/>
      <c r="LUX775" s="144"/>
      <c r="LUY775" s="1268"/>
      <c r="LUZ775" s="144"/>
      <c r="LVA775" s="1268"/>
      <c r="LVB775" s="144"/>
      <c r="LVC775" s="1268"/>
      <c r="LVD775" s="144"/>
      <c r="LVE775" s="1268"/>
      <c r="LVF775" s="144"/>
      <c r="LVG775" s="1268"/>
      <c r="LVH775" s="144"/>
      <c r="LVI775" s="1268"/>
      <c r="LVJ775" s="144"/>
      <c r="LVK775" s="1268"/>
      <c r="LVL775" s="144"/>
      <c r="LVM775" s="1268"/>
      <c r="LVN775" s="144"/>
      <c r="LVO775" s="1268"/>
      <c r="LVP775" s="144"/>
      <c r="LVQ775" s="1268"/>
      <c r="LVR775" s="144"/>
      <c r="LVS775" s="1268"/>
      <c r="LVT775" s="144"/>
      <c r="LVU775" s="1268"/>
      <c r="LVV775" s="144"/>
      <c r="LVW775" s="1268"/>
      <c r="LVX775" s="144"/>
      <c r="LVY775" s="1268"/>
      <c r="LVZ775" s="144"/>
      <c r="LWA775" s="1268"/>
      <c r="LWB775" s="144"/>
      <c r="LWC775" s="1268"/>
      <c r="LWD775" s="144"/>
      <c r="LWE775" s="1268"/>
      <c r="LWF775" s="144"/>
      <c r="LWG775" s="1268"/>
      <c r="LWH775" s="144"/>
      <c r="LWI775" s="1268"/>
      <c r="LWJ775" s="144"/>
      <c r="LWK775" s="1268"/>
      <c r="LWL775" s="144"/>
      <c r="LWM775" s="1268"/>
      <c r="LWN775" s="144"/>
      <c r="LWO775" s="1268"/>
      <c r="LWP775" s="144"/>
      <c r="LWQ775" s="1268"/>
      <c r="LWR775" s="144"/>
      <c r="LWS775" s="1268"/>
      <c r="LWT775" s="144"/>
      <c r="LWU775" s="1268"/>
      <c r="LWV775" s="144"/>
      <c r="LWW775" s="1268"/>
      <c r="LWX775" s="144"/>
      <c r="LWY775" s="1268"/>
      <c r="LWZ775" s="144"/>
      <c r="LXA775" s="1268"/>
      <c r="LXB775" s="144"/>
      <c r="LXC775" s="1268"/>
      <c r="LXD775" s="144"/>
      <c r="LXE775" s="1268"/>
      <c r="LXF775" s="144"/>
      <c r="LXG775" s="1268"/>
      <c r="LXH775" s="144"/>
      <c r="LXI775" s="1268"/>
      <c r="LXJ775" s="144"/>
      <c r="LXK775" s="1268"/>
      <c r="LXL775" s="144"/>
      <c r="LXM775" s="1268"/>
      <c r="LXN775" s="144"/>
      <c r="LXO775" s="1268"/>
      <c r="LXP775" s="144"/>
      <c r="LXQ775" s="1268"/>
      <c r="LXR775" s="144"/>
      <c r="LXS775" s="1268"/>
      <c r="LXT775" s="144"/>
      <c r="LXU775" s="1268"/>
      <c r="LXV775" s="144"/>
      <c r="LXW775" s="1268"/>
      <c r="LXX775" s="144"/>
      <c r="LXY775" s="1268"/>
      <c r="LXZ775" s="144"/>
      <c r="LYA775" s="1268"/>
      <c r="LYB775" s="144"/>
      <c r="LYC775" s="1268"/>
      <c r="LYD775" s="144"/>
      <c r="LYE775" s="1268"/>
      <c r="LYF775" s="144"/>
      <c r="LYG775" s="1268"/>
      <c r="LYH775" s="144"/>
      <c r="LYI775" s="1268"/>
      <c r="LYJ775" s="144"/>
      <c r="LYK775" s="1268"/>
      <c r="LYL775" s="144"/>
      <c r="LYM775" s="1268"/>
      <c r="LYN775" s="144"/>
      <c r="LYO775" s="1268"/>
      <c r="LYP775" s="144"/>
      <c r="LYQ775" s="1268"/>
      <c r="LYR775" s="144"/>
      <c r="LYS775" s="1268"/>
      <c r="LYT775" s="144"/>
      <c r="LYU775" s="1268"/>
      <c r="LYV775" s="144"/>
      <c r="LYW775" s="1268"/>
      <c r="LYX775" s="144"/>
      <c r="LYY775" s="1268"/>
      <c r="LYZ775" s="144"/>
      <c r="LZA775" s="1268"/>
      <c r="LZB775" s="144"/>
      <c r="LZC775" s="1268"/>
      <c r="LZD775" s="144"/>
      <c r="LZE775" s="1268"/>
      <c r="LZF775" s="144"/>
      <c r="LZG775" s="1268"/>
      <c r="LZH775" s="144"/>
      <c r="LZI775" s="1268"/>
      <c r="LZJ775" s="144"/>
      <c r="LZK775" s="1268"/>
      <c r="LZL775" s="144"/>
      <c r="LZM775" s="1268"/>
      <c r="LZN775" s="144"/>
      <c r="LZO775" s="1268"/>
      <c r="LZP775" s="144"/>
      <c r="LZQ775" s="1268"/>
      <c r="LZR775" s="144"/>
      <c r="LZS775" s="1268"/>
      <c r="LZT775" s="144"/>
      <c r="LZU775" s="1268"/>
      <c r="LZV775" s="144"/>
      <c r="LZW775" s="1268"/>
      <c r="LZX775" s="144"/>
      <c r="LZY775" s="1268"/>
      <c r="LZZ775" s="144"/>
      <c r="MAA775" s="1268"/>
      <c r="MAB775" s="144"/>
      <c r="MAC775" s="1268"/>
      <c r="MAD775" s="144"/>
      <c r="MAE775" s="1268"/>
      <c r="MAF775" s="144"/>
      <c r="MAG775" s="1268"/>
      <c r="MAH775" s="144"/>
      <c r="MAI775" s="1268"/>
      <c r="MAJ775" s="144"/>
      <c r="MAK775" s="1268"/>
      <c r="MAL775" s="144"/>
      <c r="MAM775" s="1268"/>
      <c r="MAN775" s="144"/>
      <c r="MAO775" s="1268"/>
      <c r="MAP775" s="144"/>
      <c r="MAQ775" s="1268"/>
      <c r="MAR775" s="144"/>
      <c r="MAS775" s="1268"/>
      <c r="MAT775" s="144"/>
      <c r="MAU775" s="1268"/>
      <c r="MAV775" s="144"/>
      <c r="MAW775" s="1268"/>
      <c r="MAX775" s="144"/>
      <c r="MAY775" s="1268"/>
      <c r="MAZ775" s="144"/>
      <c r="MBA775" s="1268"/>
      <c r="MBB775" s="144"/>
      <c r="MBC775" s="1268"/>
      <c r="MBD775" s="144"/>
      <c r="MBE775" s="1268"/>
      <c r="MBF775" s="144"/>
      <c r="MBG775" s="1268"/>
      <c r="MBH775" s="144"/>
      <c r="MBI775" s="1268"/>
      <c r="MBJ775" s="144"/>
      <c r="MBK775" s="1268"/>
      <c r="MBL775" s="144"/>
      <c r="MBM775" s="1268"/>
      <c r="MBN775" s="144"/>
      <c r="MBO775" s="1268"/>
      <c r="MBP775" s="144"/>
      <c r="MBQ775" s="1268"/>
      <c r="MBR775" s="144"/>
      <c r="MBS775" s="1268"/>
      <c r="MBT775" s="144"/>
      <c r="MBU775" s="1268"/>
      <c r="MBV775" s="144"/>
      <c r="MBW775" s="1268"/>
      <c r="MBX775" s="144"/>
      <c r="MBY775" s="1268"/>
      <c r="MBZ775" s="144"/>
      <c r="MCA775" s="1268"/>
      <c r="MCB775" s="144"/>
      <c r="MCC775" s="1268"/>
      <c r="MCD775" s="144"/>
      <c r="MCE775" s="1268"/>
      <c r="MCF775" s="144"/>
      <c r="MCG775" s="1268"/>
      <c r="MCH775" s="144"/>
      <c r="MCI775" s="1268"/>
      <c r="MCJ775" s="144"/>
      <c r="MCK775" s="1268"/>
      <c r="MCL775" s="144"/>
      <c r="MCM775" s="1268"/>
      <c r="MCN775" s="144"/>
      <c r="MCO775" s="1268"/>
      <c r="MCP775" s="144"/>
      <c r="MCQ775" s="1268"/>
      <c r="MCR775" s="144"/>
      <c r="MCS775" s="1268"/>
      <c r="MCT775" s="144"/>
      <c r="MCU775" s="1268"/>
      <c r="MCV775" s="144"/>
      <c r="MCW775" s="1268"/>
      <c r="MCX775" s="144"/>
      <c r="MCY775" s="1268"/>
      <c r="MCZ775" s="144"/>
      <c r="MDA775" s="1268"/>
      <c r="MDB775" s="144"/>
      <c r="MDC775" s="1268"/>
      <c r="MDD775" s="144"/>
      <c r="MDE775" s="1268"/>
      <c r="MDF775" s="144"/>
      <c r="MDG775" s="1268"/>
      <c r="MDH775" s="144"/>
      <c r="MDI775" s="1268"/>
      <c r="MDJ775" s="144"/>
      <c r="MDK775" s="1268"/>
      <c r="MDL775" s="144"/>
      <c r="MDM775" s="1268"/>
      <c r="MDN775" s="144"/>
      <c r="MDO775" s="1268"/>
      <c r="MDP775" s="144"/>
      <c r="MDQ775" s="1268"/>
      <c r="MDR775" s="144"/>
      <c r="MDS775" s="1268"/>
      <c r="MDT775" s="144"/>
      <c r="MDU775" s="1268"/>
      <c r="MDV775" s="144"/>
      <c r="MDW775" s="1268"/>
      <c r="MDX775" s="144"/>
      <c r="MDY775" s="1268"/>
      <c r="MDZ775" s="144"/>
      <c r="MEA775" s="1268"/>
      <c r="MEB775" s="144"/>
      <c r="MEC775" s="1268"/>
      <c r="MED775" s="144"/>
      <c r="MEE775" s="1268"/>
      <c r="MEF775" s="144"/>
      <c r="MEG775" s="1268"/>
      <c r="MEH775" s="144"/>
      <c r="MEI775" s="1268"/>
      <c r="MEJ775" s="144"/>
      <c r="MEK775" s="1268"/>
      <c r="MEL775" s="144"/>
      <c r="MEM775" s="1268"/>
      <c r="MEN775" s="144"/>
      <c r="MEO775" s="1268"/>
      <c r="MEP775" s="144"/>
      <c r="MEQ775" s="1268"/>
      <c r="MER775" s="144"/>
      <c r="MES775" s="1268"/>
      <c r="MET775" s="144"/>
      <c r="MEU775" s="1268"/>
      <c r="MEV775" s="144"/>
      <c r="MEW775" s="1268"/>
      <c r="MEX775" s="144"/>
      <c r="MEY775" s="1268"/>
      <c r="MEZ775" s="144"/>
      <c r="MFA775" s="1268"/>
      <c r="MFB775" s="144"/>
      <c r="MFC775" s="1268"/>
      <c r="MFD775" s="144"/>
      <c r="MFE775" s="1268"/>
      <c r="MFF775" s="144"/>
      <c r="MFG775" s="1268"/>
      <c r="MFH775" s="144"/>
      <c r="MFI775" s="1268"/>
      <c r="MFJ775" s="144"/>
      <c r="MFK775" s="1268"/>
      <c r="MFL775" s="144"/>
      <c r="MFM775" s="1268"/>
      <c r="MFN775" s="144"/>
      <c r="MFO775" s="1268"/>
      <c r="MFP775" s="144"/>
      <c r="MFQ775" s="1268"/>
      <c r="MFR775" s="144"/>
      <c r="MFS775" s="1268"/>
      <c r="MFT775" s="144"/>
      <c r="MFU775" s="1268"/>
      <c r="MFV775" s="144"/>
      <c r="MFW775" s="1268"/>
      <c r="MFX775" s="144"/>
      <c r="MFY775" s="1268"/>
      <c r="MFZ775" s="144"/>
      <c r="MGA775" s="1268"/>
      <c r="MGB775" s="144"/>
      <c r="MGC775" s="1268"/>
      <c r="MGD775" s="144"/>
      <c r="MGE775" s="1268"/>
      <c r="MGF775" s="144"/>
      <c r="MGG775" s="1268"/>
      <c r="MGH775" s="144"/>
      <c r="MGI775" s="1268"/>
      <c r="MGJ775" s="144"/>
      <c r="MGK775" s="1268"/>
      <c r="MGL775" s="144"/>
      <c r="MGM775" s="1268"/>
      <c r="MGN775" s="144"/>
      <c r="MGO775" s="1268"/>
      <c r="MGP775" s="144"/>
      <c r="MGQ775" s="1268"/>
      <c r="MGR775" s="144"/>
      <c r="MGS775" s="1268"/>
      <c r="MGT775" s="144"/>
      <c r="MGU775" s="1268"/>
      <c r="MGV775" s="144"/>
      <c r="MGW775" s="1268"/>
      <c r="MGX775" s="144"/>
      <c r="MGY775" s="1268"/>
      <c r="MGZ775" s="144"/>
      <c r="MHA775" s="1268"/>
      <c r="MHB775" s="144"/>
      <c r="MHC775" s="1268"/>
      <c r="MHD775" s="144"/>
      <c r="MHE775" s="1268"/>
      <c r="MHF775" s="144"/>
      <c r="MHG775" s="1268"/>
      <c r="MHH775" s="144"/>
      <c r="MHI775" s="1268"/>
      <c r="MHJ775" s="144"/>
      <c r="MHK775" s="1268"/>
      <c r="MHL775" s="144"/>
      <c r="MHM775" s="1268"/>
      <c r="MHN775" s="144"/>
      <c r="MHO775" s="1268"/>
      <c r="MHP775" s="144"/>
      <c r="MHQ775" s="1268"/>
      <c r="MHR775" s="144"/>
      <c r="MHS775" s="1268"/>
      <c r="MHT775" s="144"/>
      <c r="MHU775" s="1268"/>
      <c r="MHV775" s="144"/>
      <c r="MHW775" s="1268"/>
      <c r="MHX775" s="144"/>
      <c r="MHY775" s="1268"/>
      <c r="MHZ775" s="144"/>
      <c r="MIA775" s="1268"/>
      <c r="MIB775" s="144"/>
      <c r="MIC775" s="1268"/>
      <c r="MID775" s="144"/>
      <c r="MIE775" s="1268"/>
      <c r="MIF775" s="144"/>
      <c r="MIG775" s="1268"/>
      <c r="MIH775" s="144"/>
      <c r="MII775" s="1268"/>
      <c r="MIJ775" s="144"/>
      <c r="MIK775" s="1268"/>
      <c r="MIL775" s="144"/>
      <c r="MIM775" s="1268"/>
      <c r="MIN775" s="144"/>
      <c r="MIO775" s="1268"/>
      <c r="MIP775" s="144"/>
      <c r="MIQ775" s="1268"/>
      <c r="MIR775" s="144"/>
      <c r="MIS775" s="1268"/>
      <c r="MIT775" s="144"/>
      <c r="MIU775" s="1268"/>
      <c r="MIV775" s="144"/>
      <c r="MIW775" s="1268"/>
      <c r="MIX775" s="144"/>
      <c r="MIY775" s="1268"/>
      <c r="MIZ775" s="144"/>
      <c r="MJA775" s="1268"/>
      <c r="MJB775" s="144"/>
      <c r="MJC775" s="1268"/>
      <c r="MJD775" s="144"/>
      <c r="MJE775" s="1268"/>
      <c r="MJF775" s="144"/>
      <c r="MJG775" s="1268"/>
      <c r="MJH775" s="144"/>
      <c r="MJI775" s="1268"/>
      <c r="MJJ775" s="144"/>
      <c r="MJK775" s="1268"/>
      <c r="MJL775" s="144"/>
      <c r="MJM775" s="1268"/>
      <c r="MJN775" s="144"/>
      <c r="MJO775" s="1268"/>
      <c r="MJP775" s="144"/>
      <c r="MJQ775" s="1268"/>
      <c r="MJR775" s="144"/>
      <c r="MJS775" s="1268"/>
      <c r="MJT775" s="144"/>
      <c r="MJU775" s="1268"/>
      <c r="MJV775" s="144"/>
      <c r="MJW775" s="1268"/>
      <c r="MJX775" s="144"/>
      <c r="MJY775" s="1268"/>
      <c r="MJZ775" s="144"/>
      <c r="MKA775" s="1268"/>
      <c r="MKB775" s="144"/>
      <c r="MKC775" s="1268"/>
      <c r="MKD775" s="144"/>
      <c r="MKE775" s="1268"/>
      <c r="MKF775" s="144"/>
      <c r="MKG775" s="1268"/>
      <c r="MKH775" s="144"/>
      <c r="MKI775" s="1268"/>
      <c r="MKJ775" s="144"/>
      <c r="MKK775" s="1268"/>
      <c r="MKL775" s="144"/>
      <c r="MKM775" s="1268"/>
      <c r="MKN775" s="144"/>
      <c r="MKO775" s="1268"/>
      <c r="MKP775" s="144"/>
      <c r="MKQ775" s="1268"/>
      <c r="MKR775" s="144"/>
      <c r="MKS775" s="1268"/>
      <c r="MKT775" s="144"/>
      <c r="MKU775" s="1268"/>
      <c r="MKV775" s="144"/>
      <c r="MKW775" s="1268"/>
      <c r="MKX775" s="144"/>
      <c r="MKY775" s="1268"/>
      <c r="MKZ775" s="144"/>
      <c r="MLA775" s="1268"/>
      <c r="MLB775" s="144"/>
      <c r="MLC775" s="1268"/>
      <c r="MLD775" s="144"/>
      <c r="MLE775" s="1268"/>
      <c r="MLF775" s="144"/>
      <c r="MLG775" s="1268"/>
      <c r="MLH775" s="144"/>
      <c r="MLI775" s="1268"/>
      <c r="MLJ775" s="144"/>
      <c r="MLK775" s="1268"/>
      <c r="MLL775" s="144"/>
      <c r="MLM775" s="1268"/>
      <c r="MLN775" s="144"/>
      <c r="MLO775" s="1268"/>
      <c r="MLP775" s="144"/>
      <c r="MLQ775" s="1268"/>
      <c r="MLR775" s="144"/>
      <c r="MLS775" s="1268"/>
      <c r="MLT775" s="144"/>
      <c r="MLU775" s="1268"/>
      <c r="MLV775" s="144"/>
      <c r="MLW775" s="1268"/>
      <c r="MLX775" s="144"/>
      <c r="MLY775" s="1268"/>
      <c r="MLZ775" s="144"/>
      <c r="MMA775" s="1268"/>
      <c r="MMB775" s="144"/>
      <c r="MMC775" s="1268"/>
      <c r="MMD775" s="144"/>
      <c r="MME775" s="1268"/>
      <c r="MMF775" s="144"/>
      <c r="MMG775" s="1268"/>
      <c r="MMH775" s="144"/>
      <c r="MMI775" s="1268"/>
      <c r="MMJ775" s="144"/>
      <c r="MMK775" s="1268"/>
      <c r="MML775" s="144"/>
      <c r="MMM775" s="1268"/>
      <c r="MMN775" s="144"/>
      <c r="MMO775" s="1268"/>
      <c r="MMP775" s="144"/>
      <c r="MMQ775" s="1268"/>
      <c r="MMR775" s="144"/>
      <c r="MMS775" s="1268"/>
      <c r="MMT775" s="144"/>
      <c r="MMU775" s="1268"/>
      <c r="MMV775" s="144"/>
      <c r="MMW775" s="1268"/>
      <c r="MMX775" s="144"/>
      <c r="MMY775" s="1268"/>
      <c r="MMZ775" s="144"/>
      <c r="MNA775" s="1268"/>
      <c r="MNB775" s="144"/>
      <c r="MNC775" s="1268"/>
      <c r="MND775" s="144"/>
      <c r="MNE775" s="1268"/>
      <c r="MNF775" s="144"/>
      <c r="MNG775" s="1268"/>
      <c r="MNH775" s="144"/>
      <c r="MNI775" s="1268"/>
      <c r="MNJ775" s="144"/>
      <c r="MNK775" s="1268"/>
      <c r="MNL775" s="144"/>
      <c r="MNM775" s="1268"/>
      <c r="MNN775" s="144"/>
      <c r="MNO775" s="1268"/>
      <c r="MNP775" s="144"/>
      <c r="MNQ775" s="1268"/>
      <c r="MNR775" s="144"/>
      <c r="MNS775" s="1268"/>
      <c r="MNT775" s="144"/>
      <c r="MNU775" s="1268"/>
      <c r="MNV775" s="144"/>
      <c r="MNW775" s="1268"/>
      <c r="MNX775" s="144"/>
      <c r="MNY775" s="1268"/>
      <c r="MNZ775" s="144"/>
      <c r="MOA775" s="1268"/>
      <c r="MOB775" s="144"/>
      <c r="MOC775" s="1268"/>
      <c r="MOD775" s="144"/>
      <c r="MOE775" s="1268"/>
      <c r="MOF775" s="144"/>
      <c r="MOG775" s="1268"/>
      <c r="MOH775" s="144"/>
      <c r="MOI775" s="1268"/>
      <c r="MOJ775" s="144"/>
      <c r="MOK775" s="1268"/>
      <c r="MOL775" s="144"/>
      <c r="MOM775" s="1268"/>
      <c r="MON775" s="144"/>
      <c r="MOO775" s="1268"/>
      <c r="MOP775" s="144"/>
      <c r="MOQ775" s="1268"/>
      <c r="MOR775" s="144"/>
      <c r="MOS775" s="1268"/>
      <c r="MOT775" s="144"/>
      <c r="MOU775" s="1268"/>
      <c r="MOV775" s="144"/>
      <c r="MOW775" s="1268"/>
      <c r="MOX775" s="144"/>
      <c r="MOY775" s="1268"/>
      <c r="MOZ775" s="144"/>
      <c r="MPA775" s="1268"/>
      <c r="MPB775" s="144"/>
      <c r="MPC775" s="1268"/>
      <c r="MPD775" s="144"/>
      <c r="MPE775" s="1268"/>
      <c r="MPF775" s="144"/>
      <c r="MPG775" s="1268"/>
      <c r="MPH775" s="144"/>
      <c r="MPI775" s="1268"/>
      <c r="MPJ775" s="144"/>
      <c r="MPK775" s="1268"/>
      <c r="MPL775" s="144"/>
      <c r="MPM775" s="1268"/>
      <c r="MPN775" s="144"/>
      <c r="MPO775" s="1268"/>
      <c r="MPP775" s="144"/>
      <c r="MPQ775" s="1268"/>
      <c r="MPR775" s="144"/>
      <c r="MPS775" s="1268"/>
      <c r="MPT775" s="144"/>
      <c r="MPU775" s="1268"/>
      <c r="MPV775" s="144"/>
      <c r="MPW775" s="1268"/>
      <c r="MPX775" s="144"/>
      <c r="MPY775" s="1268"/>
      <c r="MPZ775" s="144"/>
      <c r="MQA775" s="1268"/>
      <c r="MQB775" s="144"/>
      <c r="MQC775" s="1268"/>
      <c r="MQD775" s="144"/>
      <c r="MQE775" s="1268"/>
      <c r="MQF775" s="144"/>
      <c r="MQG775" s="1268"/>
      <c r="MQH775" s="144"/>
      <c r="MQI775" s="1268"/>
      <c r="MQJ775" s="144"/>
      <c r="MQK775" s="1268"/>
      <c r="MQL775" s="144"/>
      <c r="MQM775" s="1268"/>
      <c r="MQN775" s="144"/>
      <c r="MQO775" s="1268"/>
      <c r="MQP775" s="144"/>
      <c r="MQQ775" s="1268"/>
      <c r="MQR775" s="144"/>
      <c r="MQS775" s="1268"/>
      <c r="MQT775" s="144"/>
      <c r="MQU775" s="1268"/>
      <c r="MQV775" s="144"/>
      <c r="MQW775" s="1268"/>
      <c r="MQX775" s="144"/>
      <c r="MQY775" s="1268"/>
      <c r="MQZ775" s="144"/>
      <c r="MRA775" s="1268"/>
      <c r="MRB775" s="144"/>
      <c r="MRC775" s="1268"/>
      <c r="MRD775" s="144"/>
      <c r="MRE775" s="1268"/>
      <c r="MRF775" s="144"/>
      <c r="MRG775" s="1268"/>
      <c r="MRH775" s="144"/>
      <c r="MRI775" s="1268"/>
      <c r="MRJ775" s="144"/>
      <c r="MRK775" s="1268"/>
      <c r="MRL775" s="144"/>
      <c r="MRM775" s="1268"/>
      <c r="MRN775" s="144"/>
      <c r="MRO775" s="1268"/>
      <c r="MRP775" s="144"/>
      <c r="MRQ775" s="1268"/>
      <c r="MRR775" s="144"/>
      <c r="MRS775" s="1268"/>
      <c r="MRT775" s="144"/>
      <c r="MRU775" s="1268"/>
      <c r="MRV775" s="144"/>
      <c r="MRW775" s="1268"/>
      <c r="MRX775" s="144"/>
      <c r="MRY775" s="1268"/>
      <c r="MRZ775" s="144"/>
      <c r="MSA775" s="1268"/>
      <c r="MSB775" s="144"/>
      <c r="MSC775" s="1268"/>
      <c r="MSD775" s="144"/>
      <c r="MSE775" s="1268"/>
      <c r="MSF775" s="144"/>
      <c r="MSG775" s="1268"/>
      <c r="MSH775" s="144"/>
      <c r="MSI775" s="1268"/>
      <c r="MSJ775" s="144"/>
      <c r="MSK775" s="1268"/>
      <c r="MSL775" s="144"/>
      <c r="MSM775" s="1268"/>
      <c r="MSN775" s="144"/>
      <c r="MSO775" s="1268"/>
      <c r="MSP775" s="144"/>
      <c r="MSQ775" s="1268"/>
      <c r="MSR775" s="144"/>
      <c r="MSS775" s="1268"/>
      <c r="MST775" s="144"/>
      <c r="MSU775" s="1268"/>
      <c r="MSV775" s="144"/>
      <c r="MSW775" s="1268"/>
      <c r="MSX775" s="144"/>
      <c r="MSY775" s="1268"/>
      <c r="MSZ775" s="144"/>
      <c r="MTA775" s="1268"/>
      <c r="MTB775" s="144"/>
      <c r="MTC775" s="1268"/>
      <c r="MTD775" s="144"/>
      <c r="MTE775" s="1268"/>
      <c r="MTF775" s="144"/>
      <c r="MTG775" s="1268"/>
      <c r="MTH775" s="144"/>
      <c r="MTI775" s="1268"/>
      <c r="MTJ775" s="144"/>
      <c r="MTK775" s="1268"/>
      <c r="MTL775" s="144"/>
      <c r="MTM775" s="1268"/>
      <c r="MTN775" s="144"/>
      <c r="MTO775" s="1268"/>
      <c r="MTP775" s="144"/>
      <c r="MTQ775" s="1268"/>
      <c r="MTR775" s="144"/>
      <c r="MTS775" s="1268"/>
      <c r="MTT775" s="144"/>
      <c r="MTU775" s="1268"/>
      <c r="MTV775" s="144"/>
      <c r="MTW775" s="1268"/>
      <c r="MTX775" s="144"/>
      <c r="MTY775" s="1268"/>
      <c r="MTZ775" s="144"/>
      <c r="MUA775" s="1268"/>
      <c r="MUB775" s="144"/>
      <c r="MUC775" s="1268"/>
      <c r="MUD775" s="144"/>
      <c r="MUE775" s="1268"/>
      <c r="MUF775" s="144"/>
      <c r="MUG775" s="1268"/>
      <c r="MUH775" s="144"/>
      <c r="MUI775" s="1268"/>
      <c r="MUJ775" s="144"/>
      <c r="MUK775" s="1268"/>
      <c r="MUL775" s="144"/>
      <c r="MUM775" s="1268"/>
      <c r="MUN775" s="144"/>
      <c r="MUO775" s="1268"/>
      <c r="MUP775" s="144"/>
      <c r="MUQ775" s="1268"/>
      <c r="MUR775" s="144"/>
      <c r="MUS775" s="1268"/>
      <c r="MUT775" s="144"/>
      <c r="MUU775" s="1268"/>
      <c r="MUV775" s="144"/>
      <c r="MUW775" s="1268"/>
      <c r="MUX775" s="144"/>
      <c r="MUY775" s="1268"/>
      <c r="MUZ775" s="144"/>
      <c r="MVA775" s="1268"/>
      <c r="MVB775" s="144"/>
      <c r="MVC775" s="1268"/>
      <c r="MVD775" s="144"/>
      <c r="MVE775" s="1268"/>
      <c r="MVF775" s="144"/>
      <c r="MVG775" s="1268"/>
      <c r="MVH775" s="144"/>
      <c r="MVI775" s="1268"/>
      <c r="MVJ775" s="144"/>
      <c r="MVK775" s="1268"/>
      <c r="MVL775" s="144"/>
      <c r="MVM775" s="1268"/>
      <c r="MVN775" s="144"/>
      <c r="MVO775" s="1268"/>
      <c r="MVP775" s="144"/>
      <c r="MVQ775" s="1268"/>
      <c r="MVR775" s="144"/>
      <c r="MVS775" s="1268"/>
      <c r="MVT775" s="144"/>
      <c r="MVU775" s="1268"/>
      <c r="MVV775" s="144"/>
      <c r="MVW775" s="1268"/>
      <c r="MVX775" s="144"/>
      <c r="MVY775" s="1268"/>
      <c r="MVZ775" s="144"/>
      <c r="MWA775" s="1268"/>
      <c r="MWB775" s="144"/>
      <c r="MWC775" s="1268"/>
      <c r="MWD775" s="144"/>
      <c r="MWE775" s="1268"/>
      <c r="MWF775" s="144"/>
      <c r="MWG775" s="1268"/>
      <c r="MWH775" s="144"/>
      <c r="MWI775" s="1268"/>
      <c r="MWJ775" s="144"/>
      <c r="MWK775" s="1268"/>
      <c r="MWL775" s="144"/>
      <c r="MWM775" s="1268"/>
      <c r="MWN775" s="144"/>
      <c r="MWO775" s="1268"/>
      <c r="MWP775" s="144"/>
      <c r="MWQ775" s="1268"/>
      <c r="MWR775" s="144"/>
      <c r="MWS775" s="1268"/>
      <c r="MWT775" s="144"/>
      <c r="MWU775" s="1268"/>
      <c r="MWV775" s="144"/>
      <c r="MWW775" s="1268"/>
      <c r="MWX775" s="144"/>
      <c r="MWY775" s="1268"/>
      <c r="MWZ775" s="144"/>
      <c r="MXA775" s="1268"/>
      <c r="MXB775" s="144"/>
      <c r="MXC775" s="1268"/>
      <c r="MXD775" s="144"/>
      <c r="MXE775" s="1268"/>
      <c r="MXF775" s="144"/>
      <c r="MXG775" s="1268"/>
      <c r="MXH775" s="144"/>
      <c r="MXI775" s="1268"/>
      <c r="MXJ775" s="144"/>
      <c r="MXK775" s="1268"/>
      <c r="MXL775" s="144"/>
      <c r="MXM775" s="1268"/>
      <c r="MXN775" s="144"/>
      <c r="MXO775" s="1268"/>
      <c r="MXP775" s="144"/>
      <c r="MXQ775" s="1268"/>
      <c r="MXR775" s="144"/>
      <c r="MXS775" s="1268"/>
      <c r="MXT775" s="144"/>
      <c r="MXU775" s="1268"/>
      <c r="MXV775" s="144"/>
      <c r="MXW775" s="1268"/>
      <c r="MXX775" s="144"/>
      <c r="MXY775" s="1268"/>
      <c r="MXZ775" s="144"/>
      <c r="MYA775" s="1268"/>
      <c r="MYB775" s="144"/>
      <c r="MYC775" s="1268"/>
      <c r="MYD775" s="144"/>
      <c r="MYE775" s="1268"/>
      <c r="MYF775" s="144"/>
      <c r="MYG775" s="1268"/>
      <c r="MYH775" s="144"/>
      <c r="MYI775" s="1268"/>
      <c r="MYJ775" s="144"/>
      <c r="MYK775" s="1268"/>
      <c r="MYL775" s="144"/>
      <c r="MYM775" s="1268"/>
      <c r="MYN775" s="144"/>
      <c r="MYO775" s="1268"/>
      <c r="MYP775" s="144"/>
      <c r="MYQ775" s="1268"/>
      <c r="MYR775" s="144"/>
      <c r="MYS775" s="1268"/>
      <c r="MYT775" s="144"/>
      <c r="MYU775" s="1268"/>
      <c r="MYV775" s="144"/>
      <c r="MYW775" s="1268"/>
      <c r="MYX775" s="144"/>
      <c r="MYY775" s="1268"/>
      <c r="MYZ775" s="144"/>
      <c r="MZA775" s="1268"/>
      <c r="MZB775" s="144"/>
      <c r="MZC775" s="1268"/>
      <c r="MZD775" s="144"/>
      <c r="MZE775" s="1268"/>
      <c r="MZF775" s="144"/>
      <c r="MZG775" s="1268"/>
      <c r="MZH775" s="144"/>
      <c r="MZI775" s="1268"/>
      <c r="MZJ775" s="144"/>
      <c r="MZK775" s="1268"/>
      <c r="MZL775" s="144"/>
      <c r="MZM775" s="1268"/>
      <c r="MZN775" s="144"/>
      <c r="MZO775" s="1268"/>
      <c r="MZP775" s="144"/>
      <c r="MZQ775" s="1268"/>
      <c r="MZR775" s="144"/>
      <c r="MZS775" s="1268"/>
      <c r="MZT775" s="144"/>
      <c r="MZU775" s="1268"/>
      <c r="MZV775" s="144"/>
      <c r="MZW775" s="1268"/>
      <c r="MZX775" s="144"/>
      <c r="MZY775" s="1268"/>
      <c r="MZZ775" s="144"/>
      <c r="NAA775" s="1268"/>
      <c r="NAB775" s="144"/>
      <c r="NAC775" s="1268"/>
      <c r="NAD775" s="144"/>
      <c r="NAE775" s="1268"/>
      <c r="NAF775" s="144"/>
      <c r="NAG775" s="1268"/>
      <c r="NAH775" s="144"/>
      <c r="NAI775" s="1268"/>
      <c r="NAJ775" s="144"/>
      <c r="NAK775" s="1268"/>
      <c r="NAL775" s="144"/>
      <c r="NAM775" s="1268"/>
      <c r="NAN775" s="144"/>
      <c r="NAO775" s="1268"/>
      <c r="NAP775" s="144"/>
      <c r="NAQ775" s="1268"/>
      <c r="NAR775" s="144"/>
      <c r="NAS775" s="1268"/>
      <c r="NAT775" s="144"/>
      <c r="NAU775" s="1268"/>
      <c r="NAV775" s="144"/>
      <c r="NAW775" s="1268"/>
      <c r="NAX775" s="144"/>
      <c r="NAY775" s="1268"/>
      <c r="NAZ775" s="144"/>
      <c r="NBA775" s="1268"/>
      <c r="NBB775" s="144"/>
      <c r="NBC775" s="1268"/>
      <c r="NBD775" s="144"/>
      <c r="NBE775" s="1268"/>
      <c r="NBF775" s="144"/>
      <c r="NBG775" s="1268"/>
      <c r="NBH775" s="144"/>
      <c r="NBI775" s="1268"/>
      <c r="NBJ775" s="144"/>
      <c r="NBK775" s="1268"/>
      <c r="NBL775" s="144"/>
      <c r="NBM775" s="1268"/>
      <c r="NBN775" s="144"/>
      <c r="NBO775" s="1268"/>
      <c r="NBP775" s="144"/>
      <c r="NBQ775" s="1268"/>
      <c r="NBR775" s="144"/>
      <c r="NBS775" s="1268"/>
      <c r="NBT775" s="144"/>
      <c r="NBU775" s="1268"/>
      <c r="NBV775" s="144"/>
      <c r="NBW775" s="1268"/>
      <c r="NBX775" s="144"/>
      <c r="NBY775" s="1268"/>
      <c r="NBZ775" s="144"/>
      <c r="NCA775" s="1268"/>
      <c r="NCB775" s="144"/>
      <c r="NCC775" s="1268"/>
      <c r="NCD775" s="144"/>
      <c r="NCE775" s="1268"/>
      <c r="NCF775" s="144"/>
      <c r="NCG775" s="1268"/>
      <c r="NCH775" s="144"/>
      <c r="NCI775" s="1268"/>
      <c r="NCJ775" s="144"/>
      <c r="NCK775" s="1268"/>
      <c r="NCL775" s="144"/>
      <c r="NCM775" s="1268"/>
      <c r="NCN775" s="144"/>
      <c r="NCO775" s="1268"/>
      <c r="NCP775" s="144"/>
      <c r="NCQ775" s="1268"/>
      <c r="NCR775" s="144"/>
      <c r="NCS775" s="1268"/>
      <c r="NCT775" s="144"/>
      <c r="NCU775" s="1268"/>
      <c r="NCV775" s="144"/>
      <c r="NCW775" s="1268"/>
      <c r="NCX775" s="144"/>
      <c r="NCY775" s="1268"/>
      <c r="NCZ775" s="144"/>
      <c r="NDA775" s="1268"/>
      <c r="NDB775" s="144"/>
      <c r="NDC775" s="1268"/>
      <c r="NDD775" s="144"/>
      <c r="NDE775" s="1268"/>
      <c r="NDF775" s="144"/>
      <c r="NDG775" s="1268"/>
      <c r="NDH775" s="144"/>
      <c r="NDI775" s="1268"/>
      <c r="NDJ775" s="144"/>
      <c r="NDK775" s="1268"/>
      <c r="NDL775" s="144"/>
      <c r="NDM775" s="1268"/>
      <c r="NDN775" s="144"/>
      <c r="NDO775" s="1268"/>
      <c r="NDP775" s="144"/>
      <c r="NDQ775" s="1268"/>
      <c r="NDR775" s="144"/>
      <c r="NDS775" s="1268"/>
      <c r="NDT775" s="144"/>
      <c r="NDU775" s="1268"/>
      <c r="NDV775" s="144"/>
      <c r="NDW775" s="1268"/>
      <c r="NDX775" s="144"/>
      <c r="NDY775" s="1268"/>
      <c r="NDZ775" s="144"/>
      <c r="NEA775" s="1268"/>
      <c r="NEB775" s="144"/>
      <c r="NEC775" s="1268"/>
      <c r="NED775" s="144"/>
      <c r="NEE775" s="1268"/>
      <c r="NEF775" s="144"/>
      <c r="NEG775" s="1268"/>
      <c r="NEH775" s="144"/>
      <c r="NEI775" s="1268"/>
      <c r="NEJ775" s="144"/>
      <c r="NEK775" s="1268"/>
      <c r="NEL775" s="144"/>
      <c r="NEM775" s="1268"/>
      <c r="NEN775" s="144"/>
      <c r="NEO775" s="1268"/>
      <c r="NEP775" s="144"/>
      <c r="NEQ775" s="1268"/>
      <c r="NER775" s="144"/>
      <c r="NES775" s="1268"/>
      <c r="NET775" s="144"/>
      <c r="NEU775" s="1268"/>
      <c r="NEV775" s="144"/>
      <c r="NEW775" s="1268"/>
      <c r="NEX775" s="144"/>
      <c r="NEY775" s="1268"/>
      <c r="NEZ775" s="144"/>
      <c r="NFA775" s="1268"/>
      <c r="NFB775" s="144"/>
      <c r="NFC775" s="1268"/>
      <c r="NFD775" s="144"/>
      <c r="NFE775" s="1268"/>
      <c r="NFF775" s="144"/>
      <c r="NFG775" s="1268"/>
      <c r="NFH775" s="144"/>
      <c r="NFI775" s="1268"/>
      <c r="NFJ775" s="144"/>
      <c r="NFK775" s="1268"/>
      <c r="NFL775" s="144"/>
      <c r="NFM775" s="1268"/>
      <c r="NFN775" s="144"/>
      <c r="NFO775" s="1268"/>
      <c r="NFP775" s="144"/>
      <c r="NFQ775" s="1268"/>
      <c r="NFR775" s="144"/>
      <c r="NFS775" s="1268"/>
      <c r="NFT775" s="144"/>
      <c r="NFU775" s="1268"/>
      <c r="NFV775" s="144"/>
      <c r="NFW775" s="1268"/>
      <c r="NFX775" s="144"/>
      <c r="NFY775" s="1268"/>
      <c r="NFZ775" s="144"/>
      <c r="NGA775" s="1268"/>
      <c r="NGB775" s="144"/>
      <c r="NGC775" s="1268"/>
      <c r="NGD775" s="144"/>
      <c r="NGE775" s="1268"/>
      <c r="NGF775" s="144"/>
      <c r="NGG775" s="1268"/>
      <c r="NGH775" s="144"/>
      <c r="NGI775" s="1268"/>
      <c r="NGJ775" s="144"/>
      <c r="NGK775" s="1268"/>
      <c r="NGL775" s="144"/>
      <c r="NGM775" s="1268"/>
      <c r="NGN775" s="144"/>
      <c r="NGO775" s="1268"/>
      <c r="NGP775" s="144"/>
      <c r="NGQ775" s="1268"/>
      <c r="NGR775" s="144"/>
      <c r="NGS775" s="1268"/>
      <c r="NGT775" s="144"/>
      <c r="NGU775" s="1268"/>
      <c r="NGV775" s="144"/>
      <c r="NGW775" s="1268"/>
      <c r="NGX775" s="144"/>
      <c r="NGY775" s="1268"/>
      <c r="NGZ775" s="144"/>
      <c r="NHA775" s="1268"/>
      <c r="NHB775" s="144"/>
      <c r="NHC775" s="1268"/>
      <c r="NHD775" s="144"/>
      <c r="NHE775" s="1268"/>
      <c r="NHF775" s="144"/>
      <c r="NHG775" s="1268"/>
      <c r="NHH775" s="144"/>
      <c r="NHI775" s="1268"/>
      <c r="NHJ775" s="144"/>
      <c r="NHK775" s="1268"/>
      <c r="NHL775" s="144"/>
      <c r="NHM775" s="1268"/>
      <c r="NHN775" s="144"/>
      <c r="NHO775" s="1268"/>
      <c r="NHP775" s="144"/>
      <c r="NHQ775" s="1268"/>
      <c r="NHR775" s="144"/>
      <c r="NHS775" s="1268"/>
      <c r="NHT775" s="144"/>
      <c r="NHU775" s="1268"/>
      <c r="NHV775" s="144"/>
      <c r="NHW775" s="1268"/>
      <c r="NHX775" s="144"/>
      <c r="NHY775" s="1268"/>
      <c r="NHZ775" s="144"/>
      <c r="NIA775" s="1268"/>
      <c r="NIB775" s="144"/>
      <c r="NIC775" s="1268"/>
      <c r="NID775" s="144"/>
      <c r="NIE775" s="1268"/>
      <c r="NIF775" s="144"/>
      <c r="NIG775" s="1268"/>
      <c r="NIH775" s="144"/>
      <c r="NII775" s="1268"/>
      <c r="NIJ775" s="144"/>
      <c r="NIK775" s="1268"/>
      <c r="NIL775" s="144"/>
      <c r="NIM775" s="1268"/>
      <c r="NIN775" s="144"/>
      <c r="NIO775" s="1268"/>
      <c r="NIP775" s="144"/>
      <c r="NIQ775" s="1268"/>
      <c r="NIR775" s="144"/>
      <c r="NIS775" s="1268"/>
      <c r="NIT775" s="144"/>
      <c r="NIU775" s="1268"/>
      <c r="NIV775" s="144"/>
      <c r="NIW775" s="1268"/>
      <c r="NIX775" s="144"/>
      <c r="NIY775" s="1268"/>
      <c r="NIZ775" s="144"/>
      <c r="NJA775" s="1268"/>
      <c r="NJB775" s="144"/>
      <c r="NJC775" s="1268"/>
      <c r="NJD775" s="144"/>
      <c r="NJE775" s="1268"/>
      <c r="NJF775" s="144"/>
      <c r="NJG775" s="1268"/>
      <c r="NJH775" s="144"/>
      <c r="NJI775" s="1268"/>
      <c r="NJJ775" s="144"/>
      <c r="NJK775" s="1268"/>
      <c r="NJL775" s="144"/>
      <c r="NJM775" s="1268"/>
      <c r="NJN775" s="144"/>
      <c r="NJO775" s="1268"/>
      <c r="NJP775" s="144"/>
      <c r="NJQ775" s="1268"/>
      <c r="NJR775" s="144"/>
      <c r="NJS775" s="1268"/>
      <c r="NJT775" s="144"/>
      <c r="NJU775" s="1268"/>
      <c r="NJV775" s="144"/>
      <c r="NJW775" s="1268"/>
      <c r="NJX775" s="144"/>
      <c r="NJY775" s="1268"/>
      <c r="NJZ775" s="144"/>
      <c r="NKA775" s="1268"/>
      <c r="NKB775" s="144"/>
      <c r="NKC775" s="1268"/>
      <c r="NKD775" s="144"/>
      <c r="NKE775" s="1268"/>
      <c r="NKF775" s="144"/>
      <c r="NKG775" s="1268"/>
      <c r="NKH775" s="144"/>
      <c r="NKI775" s="1268"/>
      <c r="NKJ775" s="144"/>
      <c r="NKK775" s="1268"/>
      <c r="NKL775" s="144"/>
      <c r="NKM775" s="1268"/>
      <c r="NKN775" s="144"/>
      <c r="NKO775" s="1268"/>
      <c r="NKP775" s="144"/>
      <c r="NKQ775" s="1268"/>
      <c r="NKR775" s="144"/>
      <c r="NKS775" s="1268"/>
      <c r="NKT775" s="144"/>
      <c r="NKU775" s="1268"/>
      <c r="NKV775" s="144"/>
      <c r="NKW775" s="1268"/>
      <c r="NKX775" s="144"/>
      <c r="NKY775" s="1268"/>
      <c r="NKZ775" s="144"/>
      <c r="NLA775" s="1268"/>
      <c r="NLB775" s="144"/>
      <c r="NLC775" s="1268"/>
      <c r="NLD775" s="144"/>
      <c r="NLE775" s="1268"/>
      <c r="NLF775" s="144"/>
      <c r="NLG775" s="1268"/>
      <c r="NLH775" s="144"/>
      <c r="NLI775" s="1268"/>
      <c r="NLJ775" s="144"/>
      <c r="NLK775" s="1268"/>
      <c r="NLL775" s="144"/>
      <c r="NLM775" s="1268"/>
      <c r="NLN775" s="144"/>
      <c r="NLO775" s="1268"/>
      <c r="NLP775" s="144"/>
      <c r="NLQ775" s="1268"/>
      <c r="NLR775" s="144"/>
      <c r="NLS775" s="1268"/>
      <c r="NLT775" s="144"/>
      <c r="NLU775" s="1268"/>
      <c r="NLV775" s="144"/>
      <c r="NLW775" s="1268"/>
      <c r="NLX775" s="144"/>
      <c r="NLY775" s="1268"/>
      <c r="NLZ775" s="144"/>
      <c r="NMA775" s="1268"/>
      <c r="NMB775" s="144"/>
      <c r="NMC775" s="1268"/>
      <c r="NMD775" s="144"/>
      <c r="NME775" s="1268"/>
      <c r="NMF775" s="144"/>
      <c r="NMG775" s="1268"/>
      <c r="NMH775" s="144"/>
      <c r="NMI775" s="1268"/>
      <c r="NMJ775" s="144"/>
      <c r="NMK775" s="1268"/>
      <c r="NML775" s="144"/>
      <c r="NMM775" s="1268"/>
      <c r="NMN775" s="144"/>
      <c r="NMO775" s="1268"/>
      <c r="NMP775" s="144"/>
      <c r="NMQ775" s="1268"/>
      <c r="NMR775" s="144"/>
      <c r="NMS775" s="1268"/>
      <c r="NMT775" s="144"/>
      <c r="NMU775" s="1268"/>
      <c r="NMV775" s="144"/>
      <c r="NMW775" s="1268"/>
      <c r="NMX775" s="144"/>
      <c r="NMY775" s="1268"/>
      <c r="NMZ775" s="144"/>
      <c r="NNA775" s="1268"/>
      <c r="NNB775" s="144"/>
      <c r="NNC775" s="1268"/>
      <c r="NND775" s="144"/>
      <c r="NNE775" s="1268"/>
      <c r="NNF775" s="144"/>
      <c r="NNG775" s="1268"/>
      <c r="NNH775" s="144"/>
      <c r="NNI775" s="1268"/>
      <c r="NNJ775" s="144"/>
      <c r="NNK775" s="1268"/>
      <c r="NNL775" s="144"/>
      <c r="NNM775" s="1268"/>
      <c r="NNN775" s="144"/>
      <c r="NNO775" s="1268"/>
      <c r="NNP775" s="144"/>
      <c r="NNQ775" s="1268"/>
      <c r="NNR775" s="144"/>
      <c r="NNS775" s="1268"/>
      <c r="NNT775" s="144"/>
      <c r="NNU775" s="1268"/>
      <c r="NNV775" s="144"/>
      <c r="NNW775" s="1268"/>
      <c r="NNX775" s="144"/>
      <c r="NNY775" s="1268"/>
      <c r="NNZ775" s="144"/>
      <c r="NOA775" s="1268"/>
      <c r="NOB775" s="144"/>
      <c r="NOC775" s="1268"/>
      <c r="NOD775" s="144"/>
      <c r="NOE775" s="1268"/>
      <c r="NOF775" s="144"/>
      <c r="NOG775" s="1268"/>
      <c r="NOH775" s="144"/>
      <c r="NOI775" s="1268"/>
      <c r="NOJ775" s="144"/>
      <c r="NOK775" s="1268"/>
      <c r="NOL775" s="144"/>
      <c r="NOM775" s="1268"/>
      <c r="NON775" s="144"/>
      <c r="NOO775" s="1268"/>
      <c r="NOP775" s="144"/>
      <c r="NOQ775" s="1268"/>
      <c r="NOR775" s="144"/>
      <c r="NOS775" s="1268"/>
      <c r="NOT775" s="144"/>
      <c r="NOU775" s="1268"/>
      <c r="NOV775" s="144"/>
      <c r="NOW775" s="1268"/>
      <c r="NOX775" s="144"/>
      <c r="NOY775" s="1268"/>
      <c r="NOZ775" s="144"/>
      <c r="NPA775" s="1268"/>
      <c r="NPB775" s="144"/>
      <c r="NPC775" s="1268"/>
      <c r="NPD775" s="144"/>
      <c r="NPE775" s="1268"/>
      <c r="NPF775" s="144"/>
      <c r="NPG775" s="1268"/>
      <c r="NPH775" s="144"/>
      <c r="NPI775" s="1268"/>
      <c r="NPJ775" s="144"/>
      <c r="NPK775" s="1268"/>
      <c r="NPL775" s="144"/>
      <c r="NPM775" s="1268"/>
      <c r="NPN775" s="144"/>
      <c r="NPO775" s="1268"/>
      <c r="NPP775" s="144"/>
      <c r="NPQ775" s="1268"/>
      <c r="NPR775" s="144"/>
      <c r="NPS775" s="1268"/>
      <c r="NPT775" s="144"/>
      <c r="NPU775" s="1268"/>
      <c r="NPV775" s="144"/>
      <c r="NPW775" s="1268"/>
      <c r="NPX775" s="144"/>
      <c r="NPY775" s="1268"/>
      <c r="NPZ775" s="144"/>
      <c r="NQA775" s="1268"/>
      <c r="NQB775" s="144"/>
      <c r="NQC775" s="1268"/>
      <c r="NQD775" s="144"/>
      <c r="NQE775" s="1268"/>
      <c r="NQF775" s="144"/>
      <c r="NQG775" s="1268"/>
      <c r="NQH775" s="144"/>
      <c r="NQI775" s="1268"/>
      <c r="NQJ775" s="144"/>
      <c r="NQK775" s="1268"/>
      <c r="NQL775" s="144"/>
      <c r="NQM775" s="1268"/>
      <c r="NQN775" s="144"/>
      <c r="NQO775" s="1268"/>
      <c r="NQP775" s="144"/>
      <c r="NQQ775" s="1268"/>
      <c r="NQR775" s="144"/>
      <c r="NQS775" s="1268"/>
      <c r="NQT775" s="144"/>
      <c r="NQU775" s="1268"/>
      <c r="NQV775" s="144"/>
      <c r="NQW775" s="1268"/>
      <c r="NQX775" s="144"/>
      <c r="NQY775" s="1268"/>
      <c r="NQZ775" s="144"/>
      <c r="NRA775" s="1268"/>
      <c r="NRB775" s="144"/>
      <c r="NRC775" s="1268"/>
      <c r="NRD775" s="144"/>
      <c r="NRE775" s="1268"/>
      <c r="NRF775" s="144"/>
      <c r="NRG775" s="1268"/>
      <c r="NRH775" s="144"/>
      <c r="NRI775" s="1268"/>
      <c r="NRJ775" s="144"/>
      <c r="NRK775" s="1268"/>
      <c r="NRL775" s="144"/>
      <c r="NRM775" s="1268"/>
      <c r="NRN775" s="144"/>
      <c r="NRO775" s="1268"/>
      <c r="NRP775" s="144"/>
      <c r="NRQ775" s="1268"/>
      <c r="NRR775" s="144"/>
      <c r="NRS775" s="1268"/>
      <c r="NRT775" s="144"/>
      <c r="NRU775" s="1268"/>
      <c r="NRV775" s="144"/>
      <c r="NRW775" s="1268"/>
      <c r="NRX775" s="144"/>
      <c r="NRY775" s="1268"/>
      <c r="NRZ775" s="144"/>
      <c r="NSA775" s="1268"/>
      <c r="NSB775" s="144"/>
      <c r="NSC775" s="1268"/>
      <c r="NSD775" s="144"/>
      <c r="NSE775" s="1268"/>
      <c r="NSF775" s="144"/>
      <c r="NSG775" s="1268"/>
      <c r="NSH775" s="144"/>
      <c r="NSI775" s="1268"/>
      <c r="NSJ775" s="144"/>
      <c r="NSK775" s="1268"/>
      <c r="NSL775" s="144"/>
      <c r="NSM775" s="1268"/>
      <c r="NSN775" s="144"/>
      <c r="NSO775" s="1268"/>
      <c r="NSP775" s="144"/>
      <c r="NSQ775" s="1268"/>
      <c r="NSR775" s="144"/>
      <c r="NSS775" s="1268"/>
      <c r="NST775" s="144"/>
      <c r="NSU775" s="1268"/>
      <c r="NSV775" s="144"/>
      <c r="NSW775" s="1268"/>
      <c r="NSX775" s="144"/>
      <c r="NSY775" s="1268"/>
      <c r="NSZ775" s="144"/>
      <c r="NTA775" s="1268"/>
      <c r="NTB775" s="144"/>
      <c r="NTC775" s="1268"/>
      <c r="NTD775" s="144"/>
      <c r="NTE775" s="1268"/>
      <c r="NTF775" s="144"/>
      <c r="NTG775" s="1268"/>
      <c r="NTH775" s="144"/>
      <c r="NTI775" s="1268"/>
      <c r="NTJ775" s="144"/>
      <c r="NTK775" s="1268"/>
      <c r="NTL775" s="144"/>
      <c r="NTM775" s="1268"/>
      <c r="NTN775" s="144"/>
      <c r="NTO775" s="1268"/>
      <c r="NTP775" s="144"/>
      <c r="NTQ775" s="1268"/>
      <c r="NTR775" s="144"/>
      <c r="NTS775" s="1268"/>
      <c r="NTT775" s="144"/>
      <c r="NTU775" s="1268"/>
      <c r="NTV775" s="144"/>
      <c r="NTW775" s="1268"/>
      <c r="NTX775" s="144"/>
      <c r="NTY775" s="1268"/>
      <c r="NTZ775" s="144"/>
      <c r="NUA775" s="1268"/>
      <c r="NUB775" s="144"/>
      <c r="NUC775" s="1268"/>
      <c r="NUD775" s="144"/>
      <c r="NUE775" s="1268"/>
      <c r="NUF775" s="144"/>
      <c r="NUG775" s="1268"/>
      <c r="NUH775" s="144"/>
      <c r="NUI775" s="1268"/>
      <c r="NUJ775" s="144"/>
      <c r="NUK775" s="1268"/>
      <c r="NUL775" s="144"/>
      <c r="NUM775" s="1268"/>
      <c r="NUN775" s="144"/>
      <c r="NUO775" s="1268"/>
      <c r="NUP775" s="144"/>
      <c r="NUQ775" s="1268"/>
      <c r="NUR775" s="144"/>
      <c r="NUS775" s="1268"/>
      <c r="NUT775" s="144"/>
      <c r="NUU775" s="1268"/>
      <c r="NUV775" s="144"/>
      <c r="NUW775" s="1268"/>
      <c r="NUX775" s="144"/>
      <c r="NUY775" s="1268"/>
      <c r="NUZ775" s="144"/>
      <c r="NVA775" s="1268"/>
      <c r="NVB775" s="144"/>
      <c r="NVC775" s="1268"/>
      <c r="NVD775" s="144"/>
      <c r="NVE775" s="1268"/>
      <c r="NVF775" s="144"/>
      <c r="NVG775" s="1268"/>
      <c r="NVH775" s="144"/>
      <c r="NVI775" s="1268"/>
      <c r="NVJ775" s="144"/>
      <c r="NVK775" s="1268"/>
      <c r="NVL775" s="144"/>
      <c r="NVM775" s="1268"/>
      <c r="NVN775" s="144"/>
      <c r="NVO775" s="1268"/>
      <c r="NVP775" s="144"/>
      <c r="NVQ775" s="1268"/>
      <c r="NVR775" s="144"/>
      <c r="NVS775" s="1268"/>
      <c r="NVT775" s="144"/>
      <c r="NVU775" s="1268"/>
      <c r="NVV775" s="144"/>
      <c r="NVW775" s="1268"/>
      <c r="NVX775" s="144"/>
      <c r="NVY775" s="1268"/>
      <c r="NVZ775" s="144"/>
      <c r="NWA775" s="1268"/>
      <c r="NWB775" s="144"/>
      <c r="NWC775" s="1268"/>
      <c r="NWD775" s="144"/>
      <c r="NWE775" s="1268"/>
      <c r="NWF775" s="144"/>
      <c r="NWG775" s="1268"/>
      <c r="NWH775" s="144"/>
      <c r="NWI775" s="1268"/>
      <c r="NWJ775" s="144"/>
      <c r="NWK775" s="1268"/>
      <c r="NWL775" s="144"/>
      <c r="NWM775" s="1268"/>
      <c r="NWN775" s="144"/>
      <c r="NWO775" s="1268"/>
      <c r="NWP775" s="144"/>
      <c r="NWQ775" s="1268"/>
      <c r="NWR775" s="144"/>
      <c r="NWS775" s="1268"/>
      <c r="NWT775" s="144"/>
      <c r="NWU775" s="1268"/>
      <c r="NWV775" s="144"/>
      <c r="NWW775" s="1268"/>
      <c r="NWX775" s="144"/>
      <c r="NWY775" s="1268"/>
      <c r="NWZ775" s="144"/>
      <c r="NXA775" s="1268"/>
      <c r="NXB775" s="144"/>
      <c r="NXC775" s="1268"/>
      <c r="NXD775" s="144"/>
      <c r="NXE775" s="1268"/>
      <c r="NXF775" s="144"/>
      <c r="NXG775" s="1268"/>
      <c r="NXH775" s="144"/>
      <c r="NXI775" s="1268"/>
      <c r="NXJ775" s="144"/>
      <c r="NXK775" s="1268"/>
      <c r="NXL775" s="144"/>
      <c r="NXM775" s="1268"/>
      <c r="NXN775" s="144"/>
      <c r="NXO775" s="1268"/>
      <c r="NXP775" s="144"/>
      <c r="NXQ775" s="1268"/>
      <c r="NXR775" s="144"/>
      <c r="NXS775" s="1268"/>
      <c r="NXT775" s="144"/>
      <c r="NXU775" s="1268"/>
      <c r="NXV775" s="144"/>
      <c r="NXW775" s="1268"/>
      <c r="NXX775" s="144"/>
      <c r="NXY775" s="1268"/>
      <c r="NXZ775" s="144"/>
      <c r="NYA775" s="1268"/>
      <c r="NYB775" s="144"/>
      <c r="NYC775" s="1268"/>
      <c r="NYD775" s="144"/>
      <c r="NYE775" s="1268"/>
      <c r="NYF775" s="144"/>
      <c r="NYG775" s="1268"/>
      <c r="NYH775" s="144"/>
      <c r="NYI775" s="1268"/>
      <c r="NYJ775" s="144"/>
      <c r="NYK775" s="1268"/>
      <c r="NYL775" s="144"/>
      <c r="NYM775" s="1268"/>
      <c r="NYN775" s="144"/>
      <c r="NYO775" s="1268"/>
      <c r="NYP775" s="144"/>
      <c r="NYQ775" s="1268"/>
      <c r="NYR775" s="144"/>
      <c r="NYS775" s="1268"/>
      <c r="NYT775" s="144"/>
      <c r="NYU775" s="1268"/>
      <c r="NYV775" s="144"/>
      <c r="NYW775" s="1268"/>
      <c r="NYX775" s="144"/>
      <c r="NYY775" s="1268"/>
      <c r="NYZ775" s="144"/>
      <c r="NZA775" s="1268"/>
      <c r="NZB775" s="144"/>
      <c r="NZC775" s="1268"/>
      <c r="NZD775" s="144"/>
      <c r="NZE775" s="1268"/>
      <c r="NZF775" s="144"/>
      <c r="NZG775" s="1268"/>
      <c r="NZH775" s="144"/>
      <c r="NZI775" s="1268"/>
      <c r="NZJ775" s="144"/>
      <c r="NZK775" s="1268"/>
      <c r="NZL775" s="144"/>
      <c r="NZM775" s="1268"/>
      <c r="NZN775" s="144"/>
      <c r="NZO775" s="1268"/>
      <c r="NZP775" s="144"/>
      <c r="NZQ775" s="1268"/>
      <c r="NZR775" s="144"/>
      <c r="NZS775" s="1268"/>
      <c r="NZT775" s="144"/>
      <c r="NZU775" s="1268"/>
      <c r="NZV775" s="144"/>
      <c r="NZW775" s="1268"/>
      <c r="NZX775" s="144"/>
      <c r="NZY775" s="1268"/>
      <c r="NZZ775" s="144"/>
      <c r="OAA775" s="1268"/>
      <c r="OAB775" s="144"/>
      <c r="OAC775" s="1268"/>
      <c r="OAD775" s="144"/>
      <c r="OAE775" s="1268"/>
      <c r="OAF775" s="144"/>
      <c r="OAG775" s="1268"/>
      <c r="OAH775" s="144"/>
      <c r="OAI775" s="1268"/>
      <c r="OAJ775" s="144"/>
      <c r="OAK775" s="1268"/>
      <c r="OAL775" s="144"/>
      <c r="OAM775" s="1268"/>
      <c r="OAN775" s="144"/>
      <c r="OAO775" s="1268"/>
      <c r="OAP775" s="144"/>
      <c r="OAQ775" s="1268"/>
      <c r="OAR775" s="144"/>
      <c r="OAS775" s="1268"/>
      <c r="OAT775" s="144"/>
      <c r="OAU775" s="1268"/>
      <c r="OAV775" s="144"/>
      <c r="OAW775" s="1268"/>
      <c r="OAX775" s="144"/>
      <c r="OAY775" s="1268"/>
      <c r="OAZ775" s="144"/>
      <c r="OBA775" s="1268"/>
      <c r="OBB775" s="144"/>
      <c r="OBC775" s="1268"/>
      <c r="OBD775" s="144"/>
      <c r="OBE775" s="1268"/>
      <c r="OBF775" s="144"/>
      <c r="OBG775" s="1268"/>
      <c r="OBH775" s="144"/>
      <c r="OBI775" s="1268"/>
      <c r="OBJ775" s="144"/>
      <c r="OBK775" s="1268"/>
      <c r="OBL775" s="144"/>
      <c r="OBM775" s="1268"/>
      <c r="OBN775" s="144"/>
      <c r="OBO775" s="1268"/>
      <c r="OBP775" s="144"/>
      <c r="OBQ775" s="1268"/>
      <c r="OBR775" s="144"/>
      <c r="OBS775" s="1268"/>
      <c r="OBT775" s="144"/>
      <c r="OBU775" s="1268"/>
      <c r="OBV775" s="144"/>
      <c r="OBW775" s="1268"/>
      <c r="OBX775" s="144"/>
      <c r="OBY775" s="1268"/>
      <c r="OBZ775" s="144"/>
      <c r="OCA775" s="1268"/>
      <c r="OCB775" s="144"/>
      <c r="OCC775" s="1268"/>
      <c r="OCD775" s="144"/>
      <c r="OCE775" s="1268"/>
      <c r="OCF775" s="144"/>
      <c r="OCG775" s="1268"/>
      <c r="OCH775" s="144"/>
      <c r="OCI775" s="1268"/>
      <c r="OCJ775" s="144"/>
      <c r="OCK775" s="1268"/>
      <c r="OCL775" s="144"/>
      <c r="OCM775" s="1268"/>
      <c r="OCN775" s="144"/>
      <c r="OCO775" s="1268"/>
      <c r="OCP775" s="144"/>
      <c r="OCQ775" s="1268"/>
      <c r="OCR775" s="144"/>
      <c r="OCS775" s="1268"/>
      <c r="OCT775" s="144"/>
      <c r="OCU775" s="1268"/>
      <c r="OCV775" s="144"/>
      <c r="OCW775" s="1268"/>
      <c r="OCX775" s="144"/>
      <c r="OCY775" s="1268"/>
      <c r="OCZ775" s="144"/>
      <c r="ODA775" s="1268"/>
      <c r="ODB775" s="144"/>
      <c r="ODC775" s="1268"/>
      <c r="ODD775" s="144"/>
      <c r="ODE775" s="1268"/>
      <c r="ODF775" s="144"/>
      <c r="ODG775" s="1268"/>
      <c r="ODH775" s="144"/>
      <c r="ODI775" s="1268"/>
      <c r="ODJ775" s="144"/>
      <c r="ODK775" s="1268"/>
      <c r="ODL775" s="144"/>
      <c r="ODM775" s="1268"/>
      <c r="ODN775" s="144"/>
      <c r="ODO775" s="1268"/>
      <c r="ODP775" s="144"/>
      <c r="ODQ775" s="1268"/>
      <c r="ODR775" s="144"/>
      <c r="ODS775" s="1268"/>
      <c r="ODT775" s="144"/>
      <c r="ODU775" s="1268"/>
      <c r="ODV775" s="144"/>
      <c r="ODW775" s="1268"/>
      <c r="ODX775" s="144"/>
      <c r="ODY775" s="1268"/>
      <c r="ODZ775" s="144"/>
      <c r="OEA775" s="1268"/>
      <c r="OEB775" s="144"/>
      <c r="OEC775" s="1268"/>
      <c r="OED775" s="144"/>
      <c r="OEE775" s="1268"/>
      <c r="OEF775" s="144"/>
      <c r="OEG775" s="1268"/>
      <c r="OEH775" s="144"/>
      <c r="OEI775" s="1268"/>
      <c r="OEJ775" s="144"/>
      <c r="OEK775" s="1268"/>
      <c r="OEL775" s="144"/>
      <c r="OEM775" s="1268"/>
      <c r="OEN775" s="144"/>
      <c r="OEO775" s="1268"/>
      <c r="OEP775" s="144"/>
      <c r="OEQ775" s="1268"/>
      <c r="OER775" s="144"/>
      <c r="OES775" s="1268"/>
      <c r="OET775" s="144"/>
      <c r="OEU775" s="1268"/>
      <c r="OEV775" s="144"/>
      <c r="OEW775" s="1268"/>
      <c r="OEX775" s="144"/>
      <c r="OEY775" s="1268"/>
      <c r="OEZ775" s="144"/>
      <c r="OFA775" s="1268"/>
      <c r="OFB775" s="144"/>
      <c r="OFC775" s="1268"/>
      <c r="OFD775" s="144"/>
      <c r="OFE775" s="1268"/>
      <c r="OFF775" s="144"/>
      <c r="OFG775" s="1268"/>
      <c r="OFH775" s="144"/>
      <c r="OFI775" s="1268"/>
      <c r="OFJ775" s="144"/>
      <c r="OFK775" s="1268"/>
      <c r="OFL775" s="144"/>
      <c r="OFM775" s="1268"/>
      <c r="OFN775" s="144"/>
      <c r="OFO775" s="1268"/>
      <c r="OFP775" s="144"/>
      <c r="OFQ775" s="1268"/>
      <c r="OFR775" s="144"/>
      <c r="OFS775" s="1268"/>
      <c r="OFT775" s="144"/>
      <c r="OFU775" s="1268"/>
      <c r="OFV775" s="144"/>
      <c r="OFW775" s="1268"/>
      <c r="OFX775" s="144"/>
      <c r="OFY775" s="1268"/>
      <c r="OFZ775" s="144"/>
      <c r="OGA775" s="1268"/>
      <c r="OGB775" s="144"/>
      <c r="OGC775" s="1268"/>
      <c r="OGD775" s="144"/>
      <c r="OGE775" s="1268"/>
      <c r="OGF775" s="144"/>
      <c r="OGG775" s="1268"/>
      <c r="OGH775" s="144"/>
      <c r="OGI775" s="1268"/>
      <c r="OGJ775" s="144"/>
      <c r="OGK775" s="1268"/>
      <c r="OGL775" s="144"/>
      <c r="OGM775" s="1268"/>
      <c r="OGN775" s="144"/>
      <c r="OGO775" s="1268"/>
      <c r="OGP775" s="144"/>
      <c r="OGQ775" s="1268"/>
      <c r="OGR775" s="144"/>
      <c r="OGS775" s="1268"/>
      <c r="OGT775" s="144"/>
      <c r="OGU775" s="1268"/>
      <c r="OGV775" s="144"/>
      <c r="OGW775" s="1268"/>
      <c r="OGX775" s="144"/>
      <c r="OGY775" s="1268"/>
      <c r="OGZ775" s="144"/>
      <c r="OHA775" s="1268"/>
      <c r="OHB775" s="144"/>
      <c r="OHC775" s="1268"/>
      <c r="OHD775" s="144"/>
      <c r="OHE775" s="1268"/>
      <c r="OHF775" s="144"/>
      <c r="OHG775" s="1268"/>
      <c r="OHH775" s="144"/>
      <c r="OHI775" s="1268"/>
      <c r="OHJ775" s="144"/>
      <c r="OHK775" s="1268"/>
      <c r="OHL775" s="144"/>
      <c r="OHM775" s="1268"/>
      <c r="OHN775" s="144"/>
      <c r="OHO775" s="1268"/>
      <c r="OHP775" s="144"/>
      <c r="OHQ775" s="1268"/>
      <c r="OHR775" s="144"/>
      <c r="OHS775" s="1268"/>
      <c r="OHT775" s="144"/>
      <c r="OHU775" s="1268"/>
      <c r="OHV775" s="144"/>
      <c r="OHW775" s="1268"/>
      <c r="OHX775" s="144"/>
      <c r="OHY775" s="1268"/>
      <c r="OHZ775" s="144"/>
      <c r="OIA775" s="1268"/>
      <c r="OIB775" s="144"/>
      <c r="OIC775" s="1268"/>
      <c r="OID775" s="144"/>
      <c r="OIE775" s="1268"/>
      <c r="OIF775" s="144"/>
      <c r="OIG775" s="1268"/>
      <c r="OIH775" s="144"/>
      <c r="OII775" s="1268"/>
      <c r="OIJ775" s="144"/>
      <c r="OIK775" s="1268"/>
      <c r="OIL775" s="144"/>
      <c r="OIM775" s="1268"/>
      <c r="OIN775" s="144"/>
      <c r="OIO775" s="1268"/>
      <c r="OIP775" s="144"/>
      <c r="OIQ775" s="1268"/>
      <c r="OIR775" s="144"/>
      <c r="OIS775" s="1268"/>
      <c r="OIT775" s="144"/>
      <c r="OIU775" s="1268"/>
      <c r="OIV775" s="144"/>
      <c r="OIW775" s="1268"/>
      <c r="OIX775" s="144"/>
      <c r="OIY775" s="1268"/>
      <c r="OIZ775" s="144"/>
      <c r="OJA775" s="1268"/>
      <c r="OJB775" s="144"/>
      <c r="OJC775" s="1268"/>
      <c r="OJD775" s="144"/>
      <c r="OJE775" s="1268"/>
      <c r="OJF775" s="144"/>
      <c r="OJG775" s="1268"/>
      <c r="OJH775" s="144"/>
      <c r="OJI775" s="1268"/>
      <c r="OJJ775" s="144"/>
      <c r="OJK775" s="1268"/>
      <c r="OJL775" s="144"/>
      <c r="OJM775" s="1268"/>
      <c r="OJN775" s="144"/>
      <c r="OJO775" s="1268"/>
      <c r="OJP775" s="144"/>
      <c r="OJQ775" s="1268"/>
      <c r="OJR775" s="144"/>
      <c r="OJS775" s="1268"/>
      <c r="OJT775" s="144"/>
      <c r="OJU775" s="1268"/>
      <c r="OJV775" s="144"/>
      <c r="OJW775" s="1268"/>
      <c r="OJX775" s="144"/>
      <c r="OJY775" s="1268"/>
      <c r="OJZ775" s="144"/>
      <c r="OKA775" s="1268"/>
      <c r="OKB775" s="144"/>
      <c r="OKC775" s="1268"/>
      <c r="OKD775" s="144"/>
      <c r="OKE775" s="1268"/>
      <c r="OKF775" s="144"/>
      <c r="OKG775" s="1268"/>
      <c r="OKH775" s="144"/>
      <c r="OKI775" s="1268"/>
      <c r="OKJ775" s="144"/>
      <c r="OKK775" s="1268"/>
      <c r="OKL775" s="144"/>
      <c r="OKM775" s="1268"/>
      <c r="OKN775" s="144"/>
      <c r="OKO775" s="1268"/>
      <c r="OKP775" s="144"/>
      <c r="OKQ775" s="1268"/>
      <c r="OKR775" s="144"/>
      <c r="OKS775" s="1268"/>
      <c r="OKT775" s="144"/>
      <c r="OKU775" s="1268"/>
      <c r="OKV775" s="144"/>
      <c r="OKW775" s="1268"/>
      <c r="OKX775" s="144"/>
      <c r="OKY775" s="1268"/>
      <c r="OKZ775" s="144"/>
      <c r="OLA775" s="1268"/>
      <c r="OLB775" s="144"/>
      <c r="OLC775" s="1268"/>
      <c r="OLD775" s="144"/>
      <c r="OLE775" s="1268"/>
      <c r="OLF775" s="144"/>
      <c r="OLG775" s="1268"/>
      <c r="OLH775" s="144"/>
      <c r="OLI775" s="1268"/>
      <c r="OLJ775" s="144"/>
      <c r="OLK775" s="1268"/>
      <c r="OLL775" s="144"/>
      <c r="OLM775" s="1268"/>
      <c r="OLN775" s="144"/>
      <c r="OLO775" s="1268"/>
      <c r="OLP775" s="144"/>
      <c r="OLQ775" s="1268"/>
      <c r="OLR775" s="144"/>
      <c r="OLS775" s="1268"/>
      <c r="OLT775" s="144"/>
      <c r="OLU775" s="1268"/>
      <c r="OLV775" s="144"/>
      <c r="OLW775" s="1268"/>
      <c r="OLX775" s="144"/>
      <c r="OLY775" s="1268"/>
      <c r="OLZ775" s="144"/>
      <c r="OMA775" s="1268"/>
      <c r="OMB775" s="144"/>
      <c r="OMC775" s="1268"/>
      <c r="OMD775" s="144"/>
      <c r="OME775" s="1268"/>
      <c r="OMF775" s="144"/>
      <c r="OMG775" s="1268"/>
      <c r="OMH775" s="144"/>
      <c r="OMI775" s="1268"/>
      <c r="OMJ775" s="144"/>
      <c r="OMK775" s="1268"/>
      <c r="OML775" s="144"/>
      <c r="OMM775" s="1268"/>
      <c r="OMN775" s="144"/>
      <c r="OMO775" s="1268"/>
      <c r="OMP775" s="144"/>
      <c r="OMQ775" s="1268"/>
      <c r="OMR775" s="144"/>
      <c r="OMS775" s="1268"/>
      <c r="OMT775" s="144"/>
      <c r="OMU775" s="1268"/>
      <c r="OMV775" s="144"/>
      <c r="OMW775" s="1268"/>
      <c r="OMX775" s="144"/>
      <c r="OMY775" s="1268"/>
      <c r="OMZ775" s="144"/>
      <c r="ONA775" s="1268"/>
      <c r="ONB775" s="144"/>
      <c r="ONC775" s="1268"/>
      <c r="OND775" s="144"/>
      <c r="ONE775" s="1268"/>
      <c r="ONF775" s="144"/>
      <c r="ONG775" s="1268"/>
      <c r="ONH775" s="144"/>
      <c r="ONI775" s="1268"/>
      <c r="ONJ775" s="144"/>
      <c r="ONK775" s="1268"/>
      <c r="ONL775" s="144"/>
      <c r="ONM775" s="1268"/>
      <c r="ONN775" s="144"/>
      <c r="ONO775" s="1268"/>
      <c r="ONP775" s="144"/>
      <c r="ONQ775" s="1268"/>
      <c r="ONR775" s="144"/>
      <c r="ONS775" s="1268"/>
      <c r="ONT775" s="144"/>
      <c r="ONU775" s="1268"/>
      <c r="ONV775" s="144"/>
      <c r="ONW775" s="1268"/>
      <c r="ONX775" s="144"/>
      <c r="ONY775" s="1268"/>
      <c r="ONZ775" s="144"/>
      <c r="OOA775" s="1268"/>
      <c r="OOB775" s="144"/>
      <c r="OOC775" s="1268"/>
      <c r="OOD775" s="144"/>
      <c r="OOE775" s="1268"/>
      <c r="OOF775" s="144"/>
      <c r="OOG775" s="1268"/>
      <c r="OOH775" s="144"/>
      <c r="OOI775" s="1268"/>
      <c r="OOJ775" s="144"/>
      <c r="OOK775" s="1268"/>
      <c r="OOL775" s="144"/>
      <c r="OOM775" s="1268"/>
      <c r="OON775" s="144"/>
      <c r="OOO775" s="1268"/>
      <c r="OOP775" s="144"/>
      <c r="OOQ775" s="1268"/>
      <c r="OOR775" s="144"/>
      <c r="OOS775" s="1268"/>
      <c r="OOT775" s="144"/>
      <c r="OOU775" s="1268"/>
      <c r="OOV775" s="144"/>
      <c r="OOW775" s="1268"/>
      <c r="OOX775" s="144"/>
      <c r="OOY775" s="1268"/>
      <c r="OOZ775" s="144"/>
      <c r="OPA775" s="1268"/>
      <c r="OPB775" s="144"/>
      <c r="OPC775" s="1268"/>
      <c r="OPD775" s="144"/>
      <c r="OPE775" s="1268"/>
      <c r="OPF775" s="144"/>
      <c r="OPG775" s="1268"/>
      <c r="OPH775" s="144"/>
      <c r="OPI775" s="1268"/>
      <c r="OPJ775" s="144"/>
      <c r="OPK775" s="1268"/>
      <c r="OPL775" s="144"/>
      <c r="OPM775" s="1268"/>
      <c r="OPN775" s="144"/>
      <c r="OPO775" s="1268"/>
      <c r="OPP775" s="144"/>
      <c r="OPQ775" s="1268"/>
      <c r="OPR775" s="144"/>
      <c r="OPS775" s="1268"/>
      <c r="OPT775" s="144"/>
      <c r="OPU775" s="1268"/>
      <c r="OPV775" s="144"/>
      <c r="OPW775" s="1268"/>
      <c r="OPX775" s="144"/>
      <c r="OPY775" s="1268"/>
      <c r="OPZ775" s="144"/>
      <c r="OQA775" s="1268"/>
      <c r="OQB775" s="144"/>
      <c r="OQC775" s="1268"/>
      <c r="OQD775" s="144"/>
      <c r="OQE775" s="1268"/>
      <c r="OQF775" s="144"/>
      <c r="OQG775" s="1268"/>
      <c r="OQH775" s="144"/>
      <c r="OQI775" s="1268"/>
      <c r="OQJ775" s="144"/>
      <c r="OQK775" s="1268"/>
      <c r="OQL775" s="144"/>
      <c r="OQM775" s="1268"/>
      <c r="OQN775" s="144"/>
      <c r="OQO775" s="1268"/>
      <c r="OQP775" s="144"/>
      <c r="OQQ775" s="1268"/>
      <c r="OQR775" s="144"/>
      <c r="OQS775" s="1268"/>
      <c r="OQT775" s="144"/>
      <c r="OQU775" s="1268"/>
      <c r="OQV775" s="144"/>
      <c r="OQW775" s="1268"/>
      <c r="OQX775" s="144"/>
      <c r="OQY775" s="1268"/>
      <c r="OQZ775" s="144"/>
      <c r="ORA775" s="1268"/>
      <c r="ORB775" s="144"/>
      <c r="ORC775" s="1268"/>
      <c r="ORD775" s="144"/>
      <c r="ORE775" s="1268"/>
      <c r="ORF775" s="144"/>
      <c r="ORG775" s="1268"/>
      <c r="ORH775" s="144"/>
      <c r="ORI775" s="1268"/>
      <c r="ORJ775" s="144"/>
      <c r="ORK775" s="1268"/>
      <c r="ORL775" s="144"/>
      <c r="ORM775" s="1268"/>
      <c r="ORN775" s="144"/>
      <c r="ORO775" s="1268"/>
      <c r="ORP775" s="144"/>
      <c r="ORQ775" s="1268"/>
      <c r="ORR775" s="144"/>
      <c r="ORS775" s="1268"/>
      <c r="ORT775" s="144"/>
      <c r="ORU775" s="1268"/>
      <c r="ORV775" s="144"/>
      <c r="ORW775" s="1268"/>
      <c r="ORX775" s="144"/>
      <c r="ORY775" s="1268"/>
      <c r="ORZ775" s="144"/>
      <c r="OSA775" s="1268"/>
      <c r="OSB775" s="144"/>
      <c r="OSC775" s="1268"/>
      <c r="OSD775" s="144"/>
      <c r="OSE775" s="1268"/>
      <c r="OSF775" s="144"/>
      <c r="OSG775" s="1268"/>
      <c r="OSH775" s="144"/>
      <c r="OSI775" s="1268"/>
      <c r="OSJ775" s="144"/>
      <c r="OSK775" s="1268"/>
      <c r="OSL775" s="144"/>
      <c r="OSM775" s="1268"/>
      <c r="OSN775" s="144"/>
      <c r="OSO775" s="1268"/>
      <c r="OSP775" s="144"/>
      <c r="OSQ775" s="1268"/>
      <c r="OSR775" s="144"/>
      <c r="OSS775" s="1268"/>
      <c r="OST775" s="144"/>
      <c r="OSU775" s="1268"/>
      <c r="OSV775" s="144"/>
      <c r="OSW775" s="1268"/>
      <c r="OSX775" s="144"/>
      <c r="OSY775" s="1268"/>
      <c r="OSZ775" s="144"/>
      <c r="OTA775" s="1268"/>
      <c r="OTB775" s="144"/>
      <c r="OTC775" s="1268"/>
      <c r="OTD775" s="144"/>
      <c r="OTE775" s="1268"/>
      <c r="OTF775" s="144"/>
      <c r="OTG775" s="1268"/>
      <c r="OTH775" s="144"/>
      <c r="OTI775" s="1268"/>
      <c r="OTJ775" s="144"/>
      <c r="OTK775" s="1268"/>
      <c r="OTL775" s="144"/>
      <c r="OTM775" s="1268"/>
      <c r="OTN775" s="144"/>
      <c r="OTO775" s="1268"/>
      <c r="OTP775" s="144"/>
      <c r="OTQ775" s="1268"/>
      <c r="OTR775" s="144"/>
      <c r="OTS775" s="1268"/>
      <c r="OTT775" s="144"/>
      <c r="OTU775" s="1268"/>
      <c r="OTV775" s="144"/>
      <c r="OTW775" s="1268"/>
      <c r="OTX775" s="144"/>
      <c r="OTY775" s="1268"/>
      <c r="OTZ775" s="144"/>
      <c r="OUA775" s="1268"/>
      <c r="OUB775" s="144"/>
      <c r="OUC775" s="1268"/>
      <c r="OUD775" s="144"/>
      <c r="OUE775" s="1268"/>
      <c r="OUF775" s="144"/>
      <c r="OUG775" s="1268"/>
      <c r="OUH775" s="144"/>
      <c r="OUI775" s="1268"/>
      <c r="OUJ775" s="144"/>
      <c r="OUK775" s="1268"/>
      <c r="OUL775" s="144"/>
      <c r="OUM775" s="1268"/>
      <c r="OUN775" s="144"/>
      <c r="OUO775" s="1268"/>
      <c r="OUP775" s="144"/>
      <c r="OUQ775" s="1268"/>
      <c r="OUR775" s="144"/>
      <c r="OUS775" s="1268"/>
      <c r="OUT775" s="144"/>
      <c r="OUU775" s="1268"/>
      <c r="OUV775" s="144"/>
      <c r="OUW775" s="1268"/>
      <c r="OUX775" s="144"/>
      <c r="OUY775" s="1268"/>
      <c r="OUZ775" s="144"/>
      <c r="OVA775" s="1268"/>
      <c r="OVB775" s="144"/>
      <c r="OVC775" s="1268"/>
      <c r="OVD775" s="144"/>
      <c r="OVE775" s="1268"/>
      <c r="OVF775" s="144"/>
      <c r="OVG775" s="1268"/>
      <c r="OVH775" s="144"/>
      <c r="OVI775" s="1268"/>
      <c r="OVJ775" s="144"/>
      <c r="OVK775" s="1268"/>
      <c r="OVL775" s="144"/>
      <c r="OVM775" s="1268"/>
      <c r="OVN775" s="144"/>
      <c r="OVO775" s="1268"/>
      <c r="OVP775" s="144"/>
      <c r="OVQ775" s="1268"/>
      <c r="OVR775" s="144"/>
      <c r="OVS775" s="1268"/>
      <c r="OVT775" s="144"/>
      <c r="OVU775" s="1268"/>
      <c r="OVV775" s="144"/>
      <c r="OVW775" s="1268"/>
      <c r="OVX775" s="144"/>
      <c r="OVY775" s="1268"/>
      <c r="OVZ775" s="144"/>
      <c r="OWA775" s="1268"/>
      <c r="OWB775" s="144"/>
      <c r="OWC775" s="1268"/>
      <c r="OWD775" s="144"/>
      <c r="OWE775" s="1268"/>
      <c r="OWF775" s="144"/>
      <c r="OWG775" s="1268"/>
      <c r="OWH775" s="144"/>
      <c r="OWI775" s="1268"/>
      <c r="OWJ775" s="144"/>
      <c r="OWK775" s="1268"/>
      <c r="OWL775" s="144"/>
      <c r="OWM775" s="1268"/>
      <c r="OWN775" s="144"/>
      <c r="OWO775" s="1268"/>
      <c r="OWP775" s="144"/>
      <c r="OWQ775" s="1268"/>
      <c r="OWR775" s="144"/>
      <c r="OWS775" s="1268"/>
      <c r="OWT775" s="144"/>
      <c r="OWU775" s="1268"/>
      <c r="OWV775" s="144"/>
      <c r="OWW775" s="1268"/>
      <c r="OWX775" s="144"/>
      <c r="OWY775" s="1268"/>
      <c r="OWZ775" s="144"/>
      <c r="OXA775" s="1268"/>
      <c r="OXB775" s="144"/>
      <c r="OXC775" s="1268"/>
      <c r="OXD775" s="144"/>
      <c r="OXE775" s="1268"/>
      <c r="OXF775" s="144"/>
      <c r="OXG775" s="1268"/>
      <c r="OXH775" s="144"/>
      <c r="OXI775" s="1268"/>
      <c r="OXJ775" s="144"/>
      <c r="OXK775" s="1268"/>
      <c r="OXL775" s="144"/>
      <c r="OXM775" s="1268"/>
      <c r="OXN775" s="144"/>
      <c r="OXO775" s="1268"/>
      <c r="OXP775" s="144"/>
      <c r="OXQ775" s="1268"/>
      <c r="OXR775" s="144"/>
      <c r="OXS775" s="1268"/>
      <c r="OXT775" s="144"/>
      <c r="OXU775" s="1268"/>
      <c r="OXV775" s="144"/>
      <c r="OXW775" s="1268"/>
      <c r="OXX775" s="144"/>
      <c r="OXY775" s="1268"/>
      <c r="OXZ775" s="144"/>
      <c r="OYA775" s="1268"/>
      <c r="OYB775" s="144"/>
      <c r="OYC775" s="1268"/>
      <c r="OYD775" s="144"/>
      <c r="OYE775" s="1268"/>
      <c r="OYF775" s="144"/>
      <c r="OYG775" s="1268"/>
      <c r="OYH775" s="144"/>
      <c r="OYI775" s="1268"/>
      <c r="OYJ775" s="144"/>
      <c r="OYK775" s="1268"/>
      <c r="OYL775" s="144"/>
      <c r="OYM775" s="1268"/>
      <c r="OYN775" s="144"/>
      <c r="OYO775" s="1268"/>
      <c r="OYP775" s="144"/>
      <c r="OYQ775" s="1268"/>
      <c r="OYR775" s="144"/>
      <c r="OYS775" s="1268"/>
      <c r="OYT775" s="144"/>
      <c r="OYU775" s="1268"/>
      <c r="OYV775" s="144"/>
      <c r="OYW775" s="1268"/>
      <c r="OYX775" s="144"/>
      <c r="OYY775" s="1268"/>
      <c r="OYZ775" s="144"/>
      <c r="OZA775" s="1268"/>
      <c r="OZB775" s="144"/>
      <c r="OZC775" s="1268"/>
      <c r="OZD775" s="144"/>
      <c r="OZE775" s="1268"/>
      <c r="OZF775" s="144"/>
      <c r="OZG775" s="1268"/>
      <c r="OZH775" s="144"/>
      <c r="OZI775" s="1268"/>
      <c r="OZJ775" s="144"/>
      <c r="OZK775" s="1268"/>
      <c r="OZL775" s="144"/>
      <c r="OZM775" s="1268"/>
      <c r="OZN775" s="144"/>
      <c r="OZO775" s="1268"/>
      <c r="OZP775" s="144"/>
      <c r="OZQ775" s="1268"/>
      <c r="OZR775" s="144"/>
      <c r="OZS775" s="1268"/>
      <c r="OZT775" s="144"/>
      <c r="OZU775" s="1268"/>
      <c r="OZV775" s="144"/>
      <c r="OZW775" s="1268"/>
      <c r="OZX775" s="144"/>
      <c r="OZY775" s="1268"/>
      <c r="OZZ775" s="144"/>
      <c r="PAA775" s="1268"/>
      <c r="PAB775" s="144"/>
      <c r="PAC775" s="1268"/>
      <c r="PAD775" s="144"/>
      <c r="PAE775" s="1268"/>
      <c r="PAF775" s="144"/>
      <c r="PAG775" s="1268"/>
      <c r="PAH775" s="144"/>
      <c r="PAI775" s="1268"/>
      <c r="PAJ775" s="144"/>
      <c r="PAK775" s="1268"/>
      <c r="PAL775" s="144"/>
      <c r="PAM775" s="1268"/>
      <c r="PAN775" s="144"/>
      <c r="PAO775" s="1268"/>
      <c r="PAP775" s="144"/>
      <c r="PAQ775" s="1268"/>
      <c r="PAR775" s="144"/>
      <c r="PAS775" s="1268"/>
      <c r="PAT775" s="144"/>
      <c r="PAU775" s="1268"/>
      <c r="PAV775" s="144"/>
      <c r="PAW775" s="1268"/>
      <c r="PAX775" s="144"/>
      <c r="PAY775" s="1268"/>
      <c r="PAZ775" s="144"/>
      <c r="PBA775" s="1268"/>
      <c r="PBB775" s="144"/>
      <c r="PBC775" s="1268"/>
      <c r="PBD775" s="144"/>
      <c r="PBE775" s="1268"/>
      <c r="PBF775" s="144"/>
      <c r="PBG775" s="1268"/>
      <c r="PBH775" s="144"/>
      <c r="PBI775" s="1268"/>
      <c r="PBJ775" s="144"/>
      <c r="PBK775" s="1268"/>
      <c r="PBL775" s="144"/>
      <c r="PBM775" s="1268"/>
      <c r="PBN775" s="144"/>
      <c r="PBO775" s="1268"/>
      <c r="PBP775" s="144"/>
      <c r="PBQ775" s="1268"/>
      <c r="PBR775" s="144"/>
      <c r="PBS775" s="1268"/>
      <c r="PBT775" s="144"/>
      <c r="PBU775" s="1268"/>
      <c r="PBV775" s="144"/>
      <c r="PBW775" s="1268"/>
      <c r="PBX775" s="144"/>
      <c r="PBY775" s="1268"/>
      <c r="PBZ775" s="144"/>
      <c r="PCA775" s="1268"/>
      <c r="PCB775" s="144"/>
      <c r="PCC775" s="1268"/>
      <c r="PCD775" s="144"/>
      <c r="PCE775" s="1268"/>
      <c r="PCF775" s="144"/>
      <c r="PCG775" s="1268"/>
      <c r="PCH775" s="144"/>
      <c r="PCI775" s="1268"/>
      <c r="PCJ775" s="144"/>
      <c r="PCK775" s="1268"/>
      <c r="PCL775" s="144"/>
      <c r="PCM775" s="1268"/>
      <c r="PCN775" s="144"/>
      <c r="PCO775" s="1268"/>
      <c r="PCP775" s="144"/>
      <c r="PCQ775" s="1268"/>
      <c r="PCR775" s="144"/>
      <c r="PCS775" s="1268"/>
      <c r="PCT775" s="144"/>
      <c r="PCU775" s="1268"/>
      <c r="PCV775" s="144"/>
      <c r="PCW775" s="1268"/>
      <c r="PCX775" s="144"/>
      <c r="PCY775" s="1268"/>
      <c r="PCZ775" s="144"/>
      <c r="PDA775" s="1268"/>
      <c r="PDB775" s="144"/>
      <c r="PDC775" s="1268"/>
      <c r="PDD775" s="144"/>
      <c r="PDE775" s="1268"/>
      <c r="PDF775" s="144"/>
      <c r="PDG775" s="1268"/>
      <c r="PDH775" s="144"/>
      <c r="PDI775" s="1268"/>
      <c r="PDJ775" s="144"/>
      <c r="PDK775" s="1268"/>
      <c r="PDL775" s="144"/>
      <c r="PDM775" s="1268"/>
      <c r="PDN775" s="144"/>
      <c r="PDO775" s="1268"/>
      <c r="PDP775" s="144"/>
      <c r="PDQ775" s="1268"/>
      <c r="PDR775" s="144"/>
      <c r="PDS775" s="1268"/>
      <c r="PDT775" s="144"/>
      <c r="PDU775" s="1268"/>
      <c r="PDV775" s="144"/>
      <c r="PDW775" s="1268"/>
      <c r="PDX775" s="144"/>
      <c r="PDY775" s="1268"/>
      <c r="PDZ775" s="144"/>
      <c r="PEA775" s="1268"/>
      <c r="PEB775" s="144"/>
      <c r="PEC775" s="1268"/>
      <c r="PED775" s="144"/>
      <c r="PEE775" s="1268"/>
      <c r="PEF775" s="144"/>
      <c r="PEG775" s="1268"/>
      <c r="PEH775" s="144"/>
      <c r="PEI775" s="1268"/>
      <c r="PEJ775" s="144"/>
      <c r="PEK775" s="1268"/>
      <c r="PEL775" s="144"/>
      <c r="PEM775" s="1268"/>
      <c r="PEN775" s="144"/>
      <c r="PEO775" s="1268"/>
      <c r="PEP775" s="144"/>
      <c r="PEQ775" s="1268"/>
      <c r="PER775" s="144"/>
      <c r="PES775" s="1268"/>
      <c r="PET775" s="144"/>
      <c r="PEU775" s="1268"/>
      <c r="PEV775" s="144"/>
      <c r="PEW775" s="1268"/>
      <c r="PEX775" s="144"/>
      <c r="PEY775" s="1268"/>
      <c r="PEZ775" s="144"/>
      <c r="PFA775" s="1268"/>
      <c r="PFB775" s="144"/>
      <c r="PFC775" s="1268"/>
      <c r="PFD775" s="144"/>
      <c r="PFE775" s="1268"/>
      <c r="PFF775" s="144"/>
      <c r="PFG775" s="1268"/>
      <c r="PFH775" s="144"/>
      <c r="PFI775" s="1268"/>
      <c r="PFJ775" s="144"/>
      <c r="PFK775" s="1268"/>
      <c r="PFL775" s="144"/>
      <c r="PFM775" s="1268"/>
      <c r="PFN775" s="144"/>
      <c r="PFO775" s="1268"/>
      <c r="PFP775" s="144"/>
      <c r="PFQ775" s="1268"/>
      <c r="PFR775" s="144"/>
      <c r="PFS775" s="1268"/>
      <c r="PFT775" s="144"/>
      <c r="PFU775" s="1268"/>
      <c r="PFV775" s="144"/>
      <c r="PFW775" s="1268"/>
      <c r="PFX775" s="144"/>
      <c r="PFY775" s="1268"/>
      <c r="PFZ775" s="144"/>
      <c r="PGA775" s="1268"/>
      <c r="PGB775" s="144"/>
      <c r="PGC775" s="1268"/>
      <c r="PGD775" s="144"/>
      <c r="PGE775" s="1268"/>
      <c r="PGF775" s="144"/>
      <c r="PGG775" s="1268"/>
      <c r="PGH775" s="144"/>
      <c r="PGI775" s="1268"/>
      <c r="PGJ775" s="144"/>
      <c r="PGK775" s="1268"/>
      <c r="PGL775" s="144"/>
      <c r="PGM775" s="1268"/>
      <c r="PGN775" s="144"/>
      <c r="PGO775" s="1268"/>
      <c r="PGP775" s="144"/>
      <c r="PGQ775" s="1268"/>
      <c r="PGR775" s="144"/>
      <c r="PGS775" s="1268"/>
      <c r="PGT775" s="144"/>
      <c r="PGU775" s="1268"/>
      <c r="PGV775" s="144"/>
      <c r="PGW775" s="1268"/>
      <c r="PGX775" s="144"/>
      <c r="PGY775" s="1268"/>
      <c r="PGZ775" s="144"/>
      <c r="PHA775" s="1268"/>
      <c r="PHB775" s="144"/>
      <c r="PHC775" s="1268"/>
      <c r="PHD775" s="144"/>
      <c r="PHE775" s="1268"/>
      <c r="PHF775" s="144"/>
      <c r="PHG775" s="1268"/>
      <c r="PHH775" s="144"/>
      <c r="PHI775" s="1268"/>
      <c r="PHJ775" s="144"/>
      <c r="PHK775" s="1268"/>
      <c r="PHL775" s="144"/>
      <c r="PHM775" s="1268"/>
      <c r="PHN775" s="144"/>
      <c r="PHO775" s="1268"/>
      <c r="PHP775" s="144"/>
      <c r="PHQ775" s="1268"/>
      <c r="PHR775" s="144"/>
      <c r="PHS775" s="1268"/>
      <c r="PHT775" s="144"/>
      <c r="PHU775" s="1268"/>
      <c r="PHV775" s="144"/>
      <c r="PHW775" s="1268"/>
      <c r="PHX775" s="144"/>
      <c r="PHY775" s="1268"/>
      <c r="PHZ775" s="144"/>
      <c r="PIA775" s="1268"/>
      <c r="PIB775" s="144"/>
      <c r="PIC775" s="1268"/>
      <c r="PID775" s="144"/>
      <c r="PIE775" s="1268"/>
      <c r="PIF775" s="144"/>
      <c r="PIG775" s="1268"/>
      <c r="PIH775" s="144"/>
      <c r="PII775" s="1268"/>
      <c r="PIJ775" s="144"/>
      <c r="PIK775" s="1268"/>
      <c r="PIL775" s="144"/>
      <c r="PIM775" s="1268"/>
      <c r="PIN775" s="144"/>
      <c r="PIO775" s="1268"/>
      <c r="PIP775" s="144"/>
      <c r="PIQ775" s="1268"/>
      <c r="PIR775" s="144"/>
      <c r="PIS775" s="1268"/>
      <c r="PIT775" s="144"/>
      <c r="PIU775" s="1268"/>
      <c r="PIV775" s="144"/>
      <c r="PIW775" s="1268"/>
      <c r="PIX775" s="144"/>
      <c r="PIY775" s="1268"/>
      <c r="PIZ775" s="144"/>
      <c r="PJA775" s="1268"/>
      <c r="PJB775" s="144"/>
      <c r="PJC775" s="1268"/>
      <c r="PJD775" s="144"/>
      <c r="PJE775" s="1268"/>
      <c r="PJF775" s="144"/>
      <c r="PJG775" s="1268"/>
      <c r="PJH775" s="144"/>
      <c r="PJI775" s="1268"/>
      <c r="PJJ775" s="144"/>
      <c r="PJK775" s="1268"/>
      <c r="PJL775" s="144"/>
      <c r="PJM775" s="1268"/>
      <c r="PJN775" s="144"/>
      <c r="PJO775" s="1268"/>
      <c r="PJP775" s="144"/>
      <c r="PJQ775" s="1268"/>
      <c r="PJR775" s="144"/>
      <c r="PJS775" s="1268"/>
      <c r="PJT775" s="144"/>
      <c r="PJU775" s="1268"/>
      <c r="PJV775" s="144"/>
      <c r="PJW775" s="1268"/>
      <c r="PJX775" s="144"/>
      <c r="PJY775" s="1268"/>
      <c r="PJZ775" s="144"/>
      <c r="PKA775" s="1268"/>
      <c r="PKB775" s="144"/>
      <c r="PKC775" s="1268"/>
      <c r="PKD775" s="144"/>
      <c r="PKE775" s="1268"/>
      <c r="PKF775" s="144"/>
      <c r="PKG775" s="1268"/>
      <c r="PKH775" s="144"/>
      <c r="PKI775" s="1268"/>
      <c r="PKJ775" s="144"/>
      <c r="PKK775" s="1268"/>
      <c r="PKL775" s="144"/>
      <c r="PKM775" s="1268"/>
      <c r="PKN775" s="144"/>
      <c r="PKO775" s="1268"/>
      <c r="PKP775" s="144"/>
      <c r="PKQ775" s="1268"/>
      <c r="PKR775" s="144"/>
      <c r="PKS775" s="1268"/>
      <c r="PKT775" s="144"/>
      <c r="PKU775" s="1268"/>
      <c r="PKV775" s="144"/>
      <c r="PKW775" s="1268"/>
      <c r="PKX775" s="144"/>
      <c r="PKY775" s="1268"/>
      <c r="PKZ775" s="144"/>
      <c r="PLA775" s="1268"/>
      <c r="PLB775" s="144"/>
      <c r="PLC775" s="1268"/>
      <c r="PLD775" s="144"/>
      <c r="PLE775" s="1268"/>
      <c r="PLF775" s="144"/>
      <c r="PLG775" s="1268"/>
      <c r="PLH775" s="144"/>
      <c r="PLI775" s="1268"/>
      <c r="PLJ775" s="144"/>
      <c r="PLK775" s="1268"/>
      <c r="PLL775" s="144"/>
      <c r="PLM775" s="1268"/>
      <c r="PLN775" s="144"/>
      <c r="PLO775" s="1268"/>
      <c r="PLP775" s="144"/>
      <c r="PLQ775" s="1268"/>
      <c r="PLR775" s="144"/>
      <c r="PLS775" s="1268"/>
      <c r="PLT775" s="144"/>
      <c r="PLU775" s="1268"/>
      <c r="PLV775" s="144"/>
      <c r="PLW775" s="1268"/>
      <c r="PLX775" s="144"/>
      <c r="PLY775" s="1268"/>
      <c r="PLZ775" s="144"/>
      <c r="PMA775" s="1268"/>
      <c r="PMB775" s="144"/>
      <c r="PMC775" s="1268"/>
      <c r="PMD775" s="144"/>
      <c r="PME775" s="1268"/>
      <c r="PMF775" s="144"/>
      <c r="PMG775" s="1268"/>
      <c r="PMH775" s="144"/>
      <c r="PMI775" s="1268"/>
      <c r="PMJ775" s="144"/>
      <c r="PMK775" s="1268"/>
      <c r="PML775" s="144"/>
      <c r="PMM775" s="1268"/>
      <c r="PMN775" s="144"/>
      <c r="PMO775" s="1268"/>
      <c r="PMP775" s="144"/>
      <c r="PMQ775" s="1268"/>
      <c r="PMR775" s="144"/>
      <c r="PMS775" s="1268"/>
      <c r="PMT775" s="144"/>
      <c r="PMU775" s="1268"/>
      <c r="PMV775" s="144"/>
      <c r="PMW775" s="1268"/>
      <c r="PMX775" s="144"/>
      <c r="PMY775" s="1268"/>
      <c r="PMZ775" s="144"/>
      <c r="PNA775" s="1268"/>
      <c r="PNB775" s="144"/>
      <c r="PNC775" s="1268"/>
      <c r="PND775" s="144"/>
      <c r="PNE775" s="1268"/>
      <c r="PNF775" s="144"/>
      <c r="PNG775" s="1268"/>
      <c r="PNH775" s="144"/>
      <c r="PNI775" s="1268"/>
      <c r="PNJ775" s="144"/>
      <c r="PNK775" s="1268"/>
      <c r="PNL775" s="144"/>
      <c r="PNM775" s="1268"/>
      <c r="PNN775" s="144"/>
      <c r="PNO775" s="1268"/>
      <c r="PNP775" s="144"/>
      <c r="PNQ775" s="1268"/>
      <c r="PNR775" s="144"/>
      <c r="PNS775" s="1268"/>
      <c r="PNT775" s="144"/>
      <c r="PNU775" s="1268"/>
      <c r="PNV775" s="144"/>
      <c r="PNW775" s="1268"/>
      <c r="PNX775" s="144"/>
      <c r="PNY775" s="1268"/>
      <c r="PNZ775" s="144"/>
      <c r="POA775" s="1268"/>
      <c r="POB775" s="144"/>
      <c r="POC775" s="1268"/>
      <c r="POD775" s="144"/>
      <c r="POE775" s="1268"/>
      <c r="POF775" s="144"/>
      <c r="POG775" s="1268"/>
      <c r="POH775" s="144"/>
      <c r="POI775" s="1268"/>
      <c r="POJ775" s="144"/>
      <c r="POK775" s="1268"/>
      <c r="POL775" s="144"/>
      <c r="POM775" s="1268"/>
      <c r="PON775" s="144"/>
      <c r="POO775" s="1268"/>
      <c r="POP775" s="144"/>
      <c r="POQ775" s="1268"/>
      <c r="POR775" s="144"/>
      <c r="POS775" s="1268"/>
      <c r="POT775" s="144"/>
      <c r="POU775" s="1268"/>
      <c r="POV775" s="144"/>
      <c r="POW775" s="1268"/>
      <c r="POX775" s="144"/>
      <c r="POY775" s="1268"/>
      <c r="POZ775" s="144"/>
      <c r="PPA775" s="1268"/>
      <c r="PPB775" s="144"/>
      <c r="PPC775" s="1268"/>
      <c r="PPD775" s="144"/>
      <c r="PPE775" s="1268"/>
      <c r="PPF775" s="144"/>
      <c r="PPG775" s="1268"/>
      <c r="PPH775" s="144"/>
      <c r="PPI775" s="1268"/>
      <c r="PPJ775" s="144"/>
      <c r="PPK775" s="1268"/>
      <c r="PPL775" s="144"/>
      <c r="PPM775" s="1268"/>
      <c r="PPN775" s="144"/>
      <c r="PPO775" s="1268"/>
      <c r="PPP775" s="144"/>
      <c r="PPQ775" s="1268"/>
      <c r="PPR775" s="144"/>
      <c r="PPS775" s="1268"/>
      <c r="PPT775" s="144"/>
      <c r="PPU775" s="1268"/>
      <c r="PPV775" s="144"/>
      <c r="PPW775" s="1268"/>
      <c r="PPX775" s="144"/>
      <c r="PPY775" s="1268"/>
      <c r="PPZ775" s="144"/>
      <c r="PQA775" s="1268"/>
      <c r="PQB775" s="144"/>
      <c r="PQC775" s="1268"/>
      <c r="PQD775" s="144"/>
      <c r="PQE775" s="1268"/>
      <c r="PQF775" s="144"/>
      <c r="PQG775" s="1268"/>
      <c r="PQH775" s="144"/>
      <c r="PQI775" s="1268"/>
      <c r="PQJ775" s="144"/>
      <c r="PQK775" s="1268"/>
      <c r="PQL775" s="144"/>
      <c r="PQM775" s="1268"/>
      <c r="PQN775" s="144"/>
      <c r="PQO775" s="1268"/>
      <c r="PQP775" s="144"/>
      <c r="PQQ775" s="1268"/>
      <c r="PQR775" s="144"/>
      <c r="PQS775" s="1268"/>
      <c r="PQT775" s="144"/>
      <c r="PQU775" s="1268"/>
      <c r="PQV775" s="144"/>
      <c r="PQW775" s="1268"/>
      <c r="PQX775" s="144"/>
      <c r="PQY775" s="1268"/>
      <c r="PQZ775" s="144"/>
      <c r="PRA775" s="1268"/>
      <c r="PRB775" s="144"/>
      <c r="PRC775" s="1268"/>
      <c r="PRD775" s="144"/>
      <c r="PRE775" s="1268"/>
      <c r="PRF775" s="144"/>
      <c r="PRG775" s="1268"/>
      <c r="PRH775" s="144"/>
      <c r="PRI775" s="1268"/>
      <c r="PRJ775" s="144"/>
      <c r="PRK775" s="1268"/>
      <c r="PRL775" s="144"/>
      <c r="PRM775" s="1268"/>
      <c r="PRN775" s="144"/>
      <c r="PRO775" s="1268"/>
      <c r="PRP775" s="144"/>
      <c r="PRQ775" s="1268"/>
      <c r="PRR775" s="144"/>
      <c r="PRS775" s="1268"/>
      <c r="PRT775" s="144"/>
      <c r="PRU775" s="1268"/>
      <c r="PRV775" s="144"/>
      <c r="PRW775" s="1268"/>
      <c r="PRX775" s="144"/>
      <c r="PRY775" s="1268"/>
      <c r="PRZ775" s="144"/>
      <c r="PSA775" s="1268"/>
      <c r="PSB775" s="144"/>
      <c r="PSC775" s="1268"/>
      <c r="PSD775" s="144"/>
      <c r="PSE775" s="1268"/>
      <c r="PSF775" s="144"/>
      <c r="PSG775" s="1268"/>
      <c r="PSH775" s="144"/>
      <c r="PSI775" s="1268"/>
      <c r="PSJ775" s="144"/>
      <c r="PSK775" s="1268"/>
      <c r="PSL775" s="144"/>
      <c r="PSM775" s="1268"/>
      <c r="PSN775" s="144"/>
      <c r="PSO775" s="1268"/>
      <c r="PSP775" s="144"/>
      <c r="PSQ775" s="1268"/>
      <c r="PSR775" s="144"/>
      <c r="PSS775" s="1268"/>
      <c r="PST775" s="144"/>
      <c r="PSU775" s="1268"/>
      <c r="PSV775" s="144"/>
      <c r="PSW775" s="1268"/>
      <c r="PSX775" s="144"/>
      <c r="PSY775" s="1268"/>
      <c r="PSZ775" s="144"/>
      <c r="PTA775" s="1268"/>
      <c r="PTB775" s="144"/>
      <c r="PTC775" s="1268"/>
      <c r="PTD775" s="144"/>
      <c r="PTE775" s="1268"/>
      <c r="PTF775" s="144"/>
      <c r="PTG775" s="1268"/>
      <c r="PTH775" s="144"/>
      <c r="PTI775" s="1268"/>
      <c r="PTJ775" s="144"/>
      <c r="PTK775" s="1268"/>
      <c r="PTL775" s="144"/>
      <c r="PTM775" s="1268"/>
      <c r="PTN775" s="144"/>
      <c r="PTO775" s="1268"/>
      <c r="PTP775" s="144"/>
      <c r="PTQ775" s="1268"/>
      <c r="PTR775" s="144"/>
      <c r="PTS775" s="1268"/>
      <c r="PTT775" s="144"/>
      <c r="PTU775" s="1268"/>
      <c r="PTV775" s="144"/>
      <c r="PTW775" s="1268"/>
      <c r="PTX775" s="144"/>
      <c r="PTY775" s="1268"/>
      <c r="PTZ775" s="144"/>
      <c r="PUA775" s="1268"/>
      <c r="PUB775" s="144"/>
      <c r="PUC775" s="1268"/>
      <c r="PUD775" s="144"/>
      <c r="PUE775" s="1268"/>
      <c r="PUF775" s="144"/>
      <c r="PUG775" s="1268"/>
      <c r="PUH775" s="144"/>
      <c r="PUI775" s="1268"/>
      <c r="PUJ775" s="144"/>
      <c r="PUK775" s="1268"/>
      <c r="PUL775" s="144"/>
      <c r="PUM775" s="1268"/>
      <c r="PUN775" s="144"/>
      <c r="PUO775" s="1268"/>
      <c r="PUP775" s="144"/>
      <c r="PUQ775" s="1268"/>
      <c r="PUR775" s="144"/>
      <c r="PUS775" s="1268"/>
      <c r="PUT775" s="144"/>
      <c r="PUU775" s="1268"/>
      <c r="PUV775" s="144"/>
      <c r="PUW775" s="1268"/>
      <c r="PUX775" s="144"/>
      <c r="PUY775" s="1268"/>
      <c r="PUZ775" s="144"/>
      <c r="PVA775" s="1268"/>
      <c r="PVB775" s="144"/>
      <c r="PVC775" s="1268"/>
      <c r="PVD775" s="144"/>
      <c r="PVE775" s="1268"/>
      <c r="PVF775" s="144"/>
      <c r="PVG775" s="1268"/>
      <c r="PVH775" s="144"/>
      <c r="PVI775" s="1268"/>
      <c r="PVJ775" s="144"/>
      <c r="PVK775" s="1268"/>
      <c r="PVL775" s="144"/>
      <c r="PVM775" s="1268"/>
      <c r="PVN775" s="144"/>
      <c r="PVO775" s="1268"/>
      <c r="PVP775" s="144"/>
      <c r="PVQ775" s="1268"/>
      <c r="PVR775" s="144"/>
      <c r="PVS775" s="1268"/>
      <c r="PVT775" s="144"/>
      <c r="PVU775" s="1268"/>
      <c r="PVV775" s="144"/>
      <c r="PVW775" s="1268"/>
      <c r="PVX775" s="144"/>
      <c r="PVY775" s="1268"/>
      <c r="PVZ775" s="144"/>
      <c r="PWA775" s="1268"/>
      <c r="PWB775" s="144"/>
      <c r="PWC775" s="1268"/>
      <c r="PWD775" s="144"/>
      <c r="PWE775" s="1268"/>
      <c r="PWF775" s="144"/>
      <c r="PWG775" s="1268"/>
      <c r="PWH775" s="144"/>
      <c r="PWI775" s="1268"/>
      <c r="PWJ775" s="144"/>
      <c r="PWK775" s="1268"/>
      <c r="PWL775" s="144"/>
      <c r="PWM775" s="1268"/>
      <c r="PWN775" s="144"/>
      <c r="PWO775" s="1268"/>
      <c r="PWP775" s="144"/>
      <c r="PWQ775" s="1268"/>
      <c r="PWR775" s="144"/>
      <c r="PWS775" s="1268"/>
      <c r="PWT775" s="144"/>
      <c r="PWU775" s="1268"/>
      <c r="PWV775" s="144"/>
      <c r="PWW775" s="1268"/>
      <c r="PWX775" s="144"/>
      <c r="PWY775" s="1268"/>
      <c r="PWZ775" s="144"/>
      <c r="PXA775" s="1268"/>
      <c r="PXB775" s="144"/>
      <c r="PXC775" s="1268"/>
      <c r="PXD775" s="144"/>
      <c r="PXE775" s="1268"/>
      <c r="PXF775" s="144"/>
      <c r="PXG775" s="1268"/>
      <c r="PXH775" s="144"/>
      <c r="PXI775" s="1268"/>
      <c r="PXJ775" s="144"/>
      <c r="PXK775" s="1268"/>
      <c r="PXL775" s="144"/>
      <c r="PXM775" s="1268"/>
      <c r="PXN775" s="144"/>
      <c r="PXO775" s="1268"/>
      <c r="PXP775" s="144"/>
      <c r="PXQ775" s="1268"/>
      <c r="PXR775" s="144"/>
      <c r="PXS775" s="1268"/>
      <c r="PXT775" s="144"/>
      <c r="PXU775" s="1268"/>
      <c r="PXV775" s="144"/>
      <c r="PXW775" s="1268"/>
      <c r="PXX775" s="144"/>
      <c r="PXY775" s="1268"/>
      <c r="PXZ775" s="144"/>
      <c r="PYA775" s="1268"/>
      <c r="PYB775" s="144"/>
      <c r="PYC775" s="1268"/>
      <c r="PYD775" s="144"/>
      <c r="PYE775" s="1268"/>
      <c r="PYF775" s="144"/>
      <c r="PYG775" s="1268"/>
      <c r="PYH775" s="144"/>
      <c r="PYI775" s="1268"/>
      <c r="PYJ775" s="144"/>
      <c r="PYK775" s="1268"/>
      <c r="PYL775" s="144"/>
      <c r="PYM775" s="1268"/>
      <c r="PYN775" s="144"/>
      <c r="PYO775" s="1268"/>
      <c r="PYP775" s="144"/>
      <c r="PYQ775" s="1268"/>
      <c r="PYR775" s="144"/>
      <c r="PYS775" s="1268"/>
      <c r="PYT775" s="144"/>
      <c r="PYU775" s="1268"/>
      <c r="PYV775" s="144"/>
      <c r="PYW775" s="1268"/>
      <c r="PYX775" s="144"/>
      <c r="PYY775" s="1268"/>
      <c r="PYZ775" s="144"/>
      <c r="PZA775" s="1268"/>
      <c r="PZB775" s="144"/>
      <c r="PZC775" s="1268"/>
      <c r="PZD775" s="144"/>
      <c r="PZE775" s="1268"/>
      <c r="PZF775" s="144"/>
      <c r="PZG775" s="1268"/>
      <c r="PZH775" s="144"/>
      <c r="PZI775" s="1268"/>
      <c r="PZJ775" s="144"/>
      <c r="PZK775" s="1268"/>
      <c r="PZL775" s="144"/>
      <c r="PZM775" s="1268"/>
      <c r="PZN775" s="144"/>
      <c r="PZO775" s="1268"/>
      <c r="PZP775" s="144"/>
      <c r="PZQ775" s="1268"/>
      <c r="PZR775" s="144"/>
      <c r="PZS775" s="1268"/>
      <c r="PZT775" s="144"/>
      <c r="PZU775" s="1268"/>
      <c r="PZV775" s="144"/>
      <c r="PZW775" s="1268"/>
      <c r="PZX775" s="144"/>
      <c r="PZY775" s="1268"/>
      <c r="PZZ775" s="144"/>
      <c r="QAA775" s="1268"/>
      <c r="QAB775" s="144"/>
      <c r="QAC775" s="1268"/>
      <c r="QAD775" s="144"/>
      <c r="QAE775" s="1268"/>
      <c r="QAF775" s="144"/>
      <c r="QAG775" s="1268"/>
      <c r="QAH775" s="144"/>
      <c r="QAI775" s="1268"/>
      <c r="QAJ775" s="144"/>
      <c r="QAK775" s="1268"/>
      <c r="QAL775" s="144"/>
      <c r="QAM775" s="1268"/>
      <c r="QAN775" s="144"/>
      <c r="QAO775" s="1268"/>
      <c r="QAP775" s="144"/>
      <c r="QAQ775" s="1268"/>
      <c r="QAR775" s="144"/>
      <c r="QAS775" s="1268"/>
      <c r="QAT775" s="144"/>
      <c r="QAU775" s="1268"/>
      <c r="QAV775" s="144"/>
      <c r="QAW775" s="1268"/>
      <c r="QAX775" s="144"/>
      <c r="QAY775" s="1268"/>
      <c r="QAZ775" s="144"/>
      <c r="QBA775" s="1268"/>
      <c r="QBB775" s="144"/>
      <c r="QBC775" s="1268"/>
      <c r="QBD775" s="144"/>
      <c r="QBE775" s="1268"/>
      <c r="QBF775" s="144"/>
      <c r="QBG775" s="1268"/>
      <c r="QBH775" s="144"/>
      <c r="QBI775" s="1268"/>
      <c r="QBJ775" s="144"/>
      <c r="QBK775" s="1268"/>
      <c r="QBL775" s="144"/>
      <c r="QBM775" s="1268"/>
      <c r="QBN775" s="144"/>
      <c r="QBO775" s="1268"/>
      <c r="QBP775" s="144"/>
      <c r="QBQ775" s="1268"/>
      <c r="QBR775" s="144"/>
      <c r="QBS775" s="1268"/>
      <c r="QBT775" s="144"/>
      <c r="QBU775" s="1268"/>
      <c r="QBV775" s="144"/>
      <c r="QBW775" s="1268"/>
      <c r="QBX775" s="144"/>
      <c r="QBY775" s="1268"/>
      <c r="QBZ775" s="144"/>
      <c r="QCA775" s="1268"/>
      <c r="QCB775" s="144"/>
      <c r="QCC775" s="1268"/>
      <c r="QCD775" s="144"/>
      <c r="QCE775" s="1268"/>
      <c r="QCF775" s="144"/>
      <c r="QCG775" s="1268"/>
      <c r="QCH775" s="144"/>
      <c r="QCI775" s="1268"/>
      <c r="QCJ775" s="144"/>
      <c r="QCK775" s="1268"/>
      <c r="QCL775" s="144"/>
      <c r="QCM775" s="1268"/>
      <c r="QCN775" s="144"/>
      <c r="QCO775" s="1268"/>
      <c r="QCP775" s="144"/>
      <c r="QCQ775" s="1268"/>
      <c r="QCR775" s="144"/>
      <c r="QCS775" s="1268"/>
      <c r="QCT775" s="144"/>
      <c r="QCU775" s="1268"/>
      <c r="QCV775" s="144"/>
      <c r="QCW775" s="1268"/>
      <c r="QCX775" s="144"/>
      <c r="QCY775" s="1268"/>
      <c r="QCZ775" s="144"/>
      <c r="QDA775" s="1268"/>
      <c r="QDB775" s="144"/>
      <c r="QDC775" s="1268"/>
      <c r="QDD775" s="144"/>
      <c r="QDE775" s="1268"/>
      <c r="QDF775" s="144"/>
      <c r="QDG775" s="1268"/>
      <c r="QDH775" s="144"/>
      <c r="QDI775" s="1268"/>
      <c r="QDJ775" s="144"/>
      <c r="QDK775" s="1268"/>
      <c r="QDL775" s="144"/>
      <c r="QDM775" s="1268"/>
      <c r="QDN775" s="144"/>
      <c r="QDO775" s="1268"/>
      <c r="QDP775" s="144"/>
      <c r="QDQ775" s="1268"/>
      <c r="QDR775" s="144"/>
      <c r="QDS775" s="1268"/>
      <c r="QDT775" s="144"/>
      <c r="QDU775" s="1268"/>
      <c r="QDV775" s="144"/>
      <c r="QDW775" s="1268"/>
      <c r="QDX775" s="144"/>
      <c r="QDY775" s="1268"/>
      <c r="QDZ775" s="144"/>
      <c r="QEA775" s="1268"/>
      <c r="QEB775" s="144"/>
      <c r="QEC775" s="1268"/>
      <c r="QED775" s="144"/>
      <c r="QEE775" s="1268"/>
      <c r="QEF775" s="144"/>
      <c r="QEG775" s="1268"/>
      <c r="QEH775" s="144"/>
      <c r="QEI775" s="1268"/>
      <c r="QEJ775" s="144"/>
      <c r="QEK775" s="1268"/>
      <c r="QEL775" s="144"/>
      <c r="QEM775" s="1268"/>
      <c r="QEN775" s="144"/>
      <c r="QEO775" s="1268"/>
      <c r="QEP775" s="144"/>
      <c r="QEQ775" s="1268"/>
      <c r="QER775" s="144"/>
      <c r="QES775" s="1268"/>
      <c r="QET775" s="144"/>
      <c r="QEU775" s="1268"/>
      <c r="QEV775" s="144"/>
      <c r="QEW775" s="1268"/>
      <c r="QEX775" s="144"/>
      <c r="QEY775" s="1268"/>
      <c r="QEZ775" s="144"/>
      <c r="QFA775" s="1268"/>
      <c r="QFB775" s="144"/>
      <c r="QFC775" s="1268"/>
      <c r="QFD775" s="144"/>
      <c r="QFE775" s="1268"/>
      <c r="QFF775" s="144"/>
      <c r="QFG775" s="1268"/>
      <c r="QFH775" s="144"/>
      <c r="QFI775" s="1268"/>
      <c r="QFJ775" s="144"/>
      <c r="QFK775" s="1268"/>
      <c r="QFL775" s="144"/>
      <c r="QFM775" s="1268"/>
      <c r="QFN775" s="144"/>
      <c r="QFO775" s="1268"/>
      <c r="QFP775" s="144"/>
      <c r="QFQ775" s="1268"/>
      <c r="QFR775" s="144"/>
      <c r="QFS775" s="1268"/>
      <c r="QFT775" s="144"/>
      <c r="QFU775" s="1268"/>
      <c r="QFV775" s="144"/>
      <c r="QFW775" s="1268"/>
      <c r="QFX775" s="144"/>
      <c r="QFY775" s="1268"/>
      <c r="QFZ775" s="144"/>
      <c r="QGA775" s="1268"/>
      <c r="QGB775" s="144"/>
      <c r="QGC775" s="1268"/>
      <c r="QGD775" s="144"/>
      <c r="QGE775" s="1268"/>
      <c r="QGF775" s="144"/>
      <c r="QGG775" s="1268"/>
      <c r="QGH775" s="144"/>
      <c r="QGI775" s="1268"/>
      <c r="QGJ775" s="144"/>
      <c r="QGK775" s="1268"/>
      <c r="QGL775" s="144"/>
      <c r="QGM775" s="1268"/>
      <c r="QGN775" s="144"/>
      <c r="QGO775" s="1268"/>
      <c r="QGP775" s="144"/>
      <c r="QGQ775" s="1268"/>
      <c r="QGR775" s="144"/>
      <c r="QGS775" s="1268"/>
      <c r="QGT775" s="144"/>
      <c r="QGU775" s="1268"/>
      <c r="QGV775" s="144"/>
      <c r="QGW775" s="1268"/>
      <c r="QGX775" s="144"/>
      <c r="QGY775" s="1268"/>
      <c r="QGZ775" s="144"/>
      <c r="QHA775" s="1268"/>
      <c r="QHB775" s="144"/>
      <c r="QHC775" s="1268"/>
      <c r="QHD775" s="144"/>
      <c r="QHE775" s="1268"/>
      <c r="QHF775" s="144"/>
      <c r="QHG775" s="1268"/>
      <c r="QHH775" s="144"/>
      <c r="QHI775" s="1268"/>
      <c r="QHJ775" s="144"/>
      <c r="QHK775" s="1268"/>
      <c r="QHL775" s="144"/>
      <c r="QHM775" s="1268"/>
      <c r="QHN775" s="144"/>
      <c r="QHO775" s="1268"/>
      <c r="QHP775" s="144"/>
      <c r="QHQ775" s="1268"/>
      <c r="QHR775" s="144"/>
      <c r="QHS775" s="1268"/>
      <c r="QHT775" s="144"/>
      <c r="QHU775" s="1268"/>
      <c r="QHV775" s="144"/>
      <c r="QHW775" s="1268"/>
      <c r="QHX775" s="144"/>
      <c r="QHY775" s="1268"/>
      <c r="QHZ775" s="144"/>
      <c r="QIA775" s="1268"/>
      <c r="QIB775" s="144"/>
      <c r="QIC775" s="1268"/>
      <c r="QID775" s="144"/>
      <c r="QIE775" s="1268"/>
      <c r="QIF775" s="144"/>
      <c r="QIG775" s="1268"/>
      <c r="QIH775" s="144"/>
      <c r="QII775" s="1268"/>
      <c r="QIJ775" s="144"/>
      <c r="QIK775" s="1268"/>
      <c r="QIL775" s="144"/>
      <c r="QIM775" s="1268"/>
      <c r="QIN775" s="144"/>
      <c r="QIO775" s="1268"/>
      <c r="QIP775" s="144"/>
      <c r="QIQ775" s="1268"/>
      <c r="QIR775" s="144"/>
      <c r="QIS775" s="1268"/>
      <c r="QIT775" s="144"/>
      <c r="QIU775" s="1268"/>
      <c r="QIV775" s="144"/>
      <c r="QIW775" s="1268"/>
      <c r="QIX775" s="144"/>
      <c r="QIY775" s="1268"/>
      <c r="QIZ775" s="144"/>
      <c r="QJA775" s="1268"/>
      <c r="QJB775" s="144"/>
      <c r="QJC775" s="1268"/>
      <c r="QJD775" s="144"/>
      <c r="QJE775" s="1268"/>
      <c r="QJF775" s="144"/>
      <c r="QJG775" s="1268"/>
      <c r="QJH775" s="144"/>
      <c r="QJI775" s="1268"/>
      <c r="QJJ775" s="144"/>
      <c r="QJK775" s="1268"/>
      <c r="QJL775" s="144"/>
      <c r="QJM775" s="1268"/>
      <c r="QJN775" s="144"/>
      <c r="QJO775" s="1268"/>
      <c r="QJP775" s="144"/>
      <c r="QJQ775" s="1268"/>
      <c r="QJR775" s="144"/>
      <c r="QJS775" s="1268"/>
      <c r="QJT775" s="144"/>
      <c r="QJU775" s="1268"/>
      <c r="QJV775" s="144"/>
      <c r="QJW775" s="1268"/>
      <c r="QJX775" s="144"/>
      <c r="QJY775" s="1268"/>
      <c r="QJZ775" s="144"/>
      <c r="QKA775" s="1268"/>
      <c r="QKB775" s="144"/>
      <c r="QKC775" s="1268"/>
      <c r="QKD775" s="144"/>
      <c r="QKE775" s="1268"/>
      <c r="QKF775" s="144"/>
      <c r="QKG775" s="1268"/>
      <c r="QKH775" s="144"/>
      <c r="QKI775" s="1268"/>
      <c r="QKJ775" s="144"/>
      <c r="QKK775" s="1268"/>
      <c r="QKL775" s="144"/>
      <c r="QKM775" s="1268"/>
      <c r="QKN775" s="144"/>
      <c r="QKO775" s="1268"/>
      <c r="QKP775" s="144"/>
      <c r="QKQ775" s="1268"/>
      <c r="QKR775" s="144"/>
      <c r="QKS775" s="1268"/>
      <c r="QKT775" s="144"/>
      <c r="QKU775" s="1268"/>
      <c r="QKV775" s="144"/>
      <c r="QKW775" s="1268"/>
      <c r="QKX775" s="144"/>
      <c r="QKY775" s="1268"/>
      <c r="QKZ775" s="144"/>
      <c r="QLA775" s="1268"/>
      <c r="QLB775" s="144"/>
      <c r="QLC775" s="1268"/>
      <c r="QLD775" s="144"/>
      <c r="QLE775" s="1268"/>
      <c r="QLF775" s="144"/>
      <c r="QLG775" s="1268"/>
      <c r="QLH775" s="144"/>
      <c r="QLI775" s="1268"/>
      <c r="QLJ775" s="144"/>
      <c r="QLK775" s="1268"/>
      <c r="QLL775" s="144"/>
      <c r="QLM775" s="1268"/>
      <c r="QLN775" s="144"/>
      <c r="QLO775" s="1268"/>
      <c r="QLP775" s="144"/>
      <c r="QLQ775" s="1268"/>
      <c r="QLR775" s="144"/>
      <c r="QLS775" s="1268"/>
      <c r="QLT775" s="144"/>
      <c r="QLU775" s="1268"/>
      <c r="QLV775" s="144"/>
      <c r="QLW775" s="1268"/>
      <c r="QLX775" s="144"/>
      <c r="QLY775" s="1268"/>
      <c r="QLZ775" s="144"/>
      <c r="QMA775" s="1268"/>
      <c r="QMB775" s="144"/>
      <c r="QMC775" s="1268"/>
      <c r="QMD775" s="144"/>
      <c r="QME775" s="1268"/>
      <c r="QMF775" s="144"/>
      <c r="QMG775" s="1268"/>
      <c r="QMH775" s="144"/>
      <c r="QMI775" s="1268"/>
      <c r="QMJ775" s="144"/>
      <c r="QMK775" s="1268"/>
      <c r="QML775" s="144"/>
      <c r="QMM775" s="1268"/>
      <c r="QMN775" s="144"/>
      <c r="QMO775" s="1268"/>
      <c r="QMP775" s="144"/>
      <c r="QMQ775" s="1268"/>
      <c r="QMR775" s="144"/>
      <c r="QMS775" s="1268"/>
      <c r="QMT775" s="144"/>
      <c r="QMU775" s="1268"/>
      <c r="QMV775" s="144"/>
      <c r="QMW775" s="1268"/>
      <c r="QMX775" s="144"/>
      <c r="QMY775" s="1268"/>
      <c r="QMZ775" s="144"/>
      <c r="QNA775" s="1268"/>
      <c r="QNB775" s="144"/>
      <c r="QNC775" s="1268"/>
      <c r="QND775" s="144"/>
      <c r="QNE775" s="1268"/>
      <c r="QNF775" s="144"/>
      <c r="QNG775" s="1268"/>
      <c r="QNH775" s="144"/>
      <c r="QNI775" s="1268"/>
      <c r="QNJ775" s="144"/>
      <c r="QNK775" s="1268"/>
      <c r="QNL775" s="144"/>
      <c r="QNM775" s="1268"/>
      <c r="QNN775" s="144"/>
      <c r="QNO775" s="1268"/>
      <c r="QNP775" s="144"/>
      <c r="QNQ775" s="1268"/>
      <c r="QNR775" s="144"/>
      <c r="QNS775" s="1268"/>
      <c r="QNT775" s="144"/>
      <c r="QNU775" s="1268"/>
      <c r="QNV775" s="144"/>
      <c r="QNW775" s="1268"/>
      <c r="QNX775" s="144"/>
      <c r="QNY775" s="1268"/>
      <c r="QNZ775" s="144"/>
      <c r="QOA775" s="1268"/>
      <c r="QOB775" s="144"/>
      <c r="QOC775" s="1268"/>
      <c r="QOD775" s="144"/>
      <c r="QOE775" s="1268"/>
      <c r="QOF775" s="144"/>
      <c r="QOG775" s="1268"/>
      <c r="QOH775" s="144"/>
      <c r="QOI775" s="1268"/>
      <c r="QOJ775" s="144"/>
      <c r="QOK775" s="1268"/>
      <c r="QOL775" s="144"/>
      <c r="QOM775" s="1268"/>
      <c r="QON775" s="144"/>
      <c r="QOO775" s="1268"/>
      <c r="QOP775" s="144"/>
      <c r="QOQ775" s="1268"/>
      <c r="QOR775" s="144"/>
      <c r="QOS775" s="1268"/>
      <c r="QOT775" s="144"/>
      <c r="QOU775" s="1268"/>
      <c r="QOV775" s="144"/>
      <c r="QOW775" s="1268"/>
      <c r="QOX775" s="144"/>
      <c r="QOY775" s="1268"/>
      <c r="QOZ775" s="144"/>
      <c r="QPA775" s="1268"/>
      <c r="QPB775" s="144"/>
      <c r="QPC775" s="1268"/>
      <c r="QPD775" s="144"/>
      <c r="QPE775" s="1268"/>
      <c r="QPF775" s="144"/>
      <c r="QPG775" s="1268"/>
      <c r="QPH775" s="144"/>
      <c r="QPI775" s="1268"/>
      <c r="QPJ775" s="144"/>
      <c r="QPK775" s="1268"/>
      <c r="QPL775" s="144"/>
      <c r="QPM775" s="1268"/>
      <c r="QPN775" s="144"/>
      <c r="QPO775" s="1268"/>
      <c r="QPP775" s="144"/>
      <c r="QPQ775" s="1268"/>
      <c r="QPR775" s="144"/>
      <c r="QPS775" s="1268"/>
      <c r="QPT775" s="144"/>
      <c r="QPU775" s="1268"/>
      <c r="QPV775" s="144"/>
      <c r="QPW775" s="1268"/>
      <c r="QPX775" s="144"/>
      <c r="QPY775" s="1268"/>
      <c r="QPZ775" s="144"/>
      <c r="QQA775" s="1268"/>
      <c r="QQB775" s="144"/>
      <c r="QQC775" s="1268"/>
      <c r="QQD775" s="144"/>
      <c r="QQE775" s="1268"/>
      <c r="QQF775" s="144"/>
      <c r="QQG775" s="1268"/>
      <c r="QQH775" s="144"/>
      <c r="QQI775" s="1268"/>
      <c r="QQJ775" s="144"/>
      <c r="QQK775" s="1268"/>
      <c r="QQL775" s="144"/>
      <c r="QQM775" s="1268"/>
      <c r="QQN775" s="144"/>
      <c r="QQO775" s="1268"/>
      <c r="QQP775" s="144"/>
      <c r="QQQ775" s="1268"/>
      <c r="QQR775" s="144"/>
      <c r="QQS775" s="1268"/>
      <c r="QQT775" s="144"/>
      <c r="QQU775" s="1268"/>
      <c r="QQV775" s="144"/>
      <c r="QQW775" s="1268"/>
      <c r="QQX775" s="144"/>
      <c r="QQY775" s="1268"/>
      <c r="QQZ775" s="144"/>
      <c r="QRA775" s="1268"/>
      <c r="QRB775" s="144"/>
      <c r="QRC775" s="1268"/>
      <c r="QRD775" s="144"/>
      <c r="QRE775" s="1268"/>
      <c r="QRF775" s="144"/>
      <c r="QRG775" s="1268"/>
      <c r="QRH775" s="144"/>
      <c r="QRI775" s="1268"/>
      <c r="QRJ775" s="144"/>
      <c r="QRK775" s="1268"/>
      <c r="QRL775" s="144"/>
      <c r="QRM775" s="1268"/>
      <c r="QRN775" s="144"/>
      <c r="QRO775" s="1268"/>
      <c r="QRP775" s="144"/>
      <c r="QRQ775" s="1268"/>
      <c r="QRR775" s="144"/>
      <c r="QRS775" s="1268"/>
      <c r="QRT775" s="144"/>
      <c r="QRU775" s="1268"/>
      <c r="QRV775" s="144"/>
      <c r="QRW775" s="1268"/>
      <c r="QRX775" s="144"/>
      <c r="QRY775" s="1268"/>
      <c r="QRZ775" s="144"/>
      <c r="QSA775" s="1268"/>
      <c r="QSB775" s="144"/>
      <c r="QSC775" s="1268"/>
      <c r="QSD775" s="144"/>
      <c r="QSE775" s="1268"/>
      <c r="QSF775" s="144"/>
      <c r="QSG775" s="1268"/>
      <c r="QSH775" s="144"/>
      <c r="QSI775" s="1268"/>
      <c r="QSJ775" s="144"/>
      <c r="QSK775" s="1268"/>
      <c r="QSL775" s="144"/>
      <c r="QSM775" s="1268"/>
      <c r="QSN775" s="144"/>
      <c r="QSO775" s="1268"/>
      <c r="QSP775" s="144"/>
      <c r="QSQ775" s="1268"/>
      <c r="QSR775" s="144"/>
      <c r="QSS775" s="1268"/>
      <c r="QST775" s="144"/>
      <c r="QSU775" s="1268"/>
      <c r="QSV775" s="144"/>
      <c r="QSW775" s="1268"/>
      <c r="QSX775" s="144"/>
      <c r="QSY775" s="1268"/>
      <c r="QSZ775" s="144"/>
      <c r="QTA775" s="1268"/>
      <c r="QTB775" s="144"/>
      <c r="QTC775" s="1268"/>
      <c r="QTD775" s="144"/>
      <c r="QTE775" s="1268"/>
      <c r="QTF775" s="144"/>
      <c r="QTG775" s="1268"/>
      <c r="QTH775" s="144"/>
      <c r="QTI775" s="1268"/>
      <c r="QTJ775" s="144"/>
      <c r="QTK775" s="1268"/>
      <c r="QTL775" s="144"/>
      <c r="QTM775" s="1268"/>
      <c r="QTN775" s="144"/>
      <c r="QTO775" s="1268"/>
      <c r="QTP775" s="144"/>
      <c r="QTQ775" s="1268"/>
      <c r="QTR775" s="144"/>
      <c r="QTS775" s="1268"/>
      <c r="QTT775" s="144"/>
      <c r="QTU775" s="1268"/>
      <c r="QTV775" s="144"/>
      <c r="QTW775" s="1268"/>
      <c r="QTX775" s="144"/>
      <c r="QTY775" s="1268"/>
      <c r="QTZ775" s="144"/>
      <c r="QUA775" s="1268"/>
      <c r="QUB775" s="144"/>
      <c r="QUC775" s="1268"/>
      <c r="QUD775" s="144"/>
      <c r="QUE775" s="1268"/>
      <c r="QUF775" s="144"/>
      <c r="QUG775" s="1268"/>
      <c r="QUH775" s="144"/>
      <c r="QUI775" s="1268"/>
      <c r="QUJ775" s="144"/>
      <c r="QUK775" s="1268"/>
      <c r="QUL775" s="144"/>
      <c r="QUM775" s="1268"/>
      <c r="QUN775" s="144"/>
      <c r="QUO775" s="1268"/>
      <c r="QUP775" s="144"/>
      <c r="QUQ775" s="1268"/>
      <c r="QUR775" s="144"/>
      <c r="QUS775" s="1268"/>
      <c r="QUT775" s="144"/>
      <c r="QUU775" s="1268"/>
      <c r="QUV775" s="144"/>
      <c r="QUW775" s="1268"/>
      <c r="QUX775" s="144"/>
      <c r="QUY775" s="1268"/>
      <c r="QUZ775" s="144"/>
      <c r="QVA775" s="1268"/>
      <c r="QVB775" s="144"/>
      <c r="QVC775" s="1268"/>
      <c r="QVD775" s="144"/>
      <c r="QVE775" s="1268"/>
      <c r="QVF775" s="144"/>
      <c r="QVG775" s="1268"/>
      <c r="QVH775" s="144"/>
      <c r="QVI775" s="1268"/>
      <c r="QVJ775" s="144"/>
      <c r="QVK775" s="1268"/>
      <c r="QVL775" s="144"/>
      <c r="QVM775" s="1268"/>
      <c r="QVN775" s="144"/>
      <c r="QVO775" s="1268"/>
      <c r="QVP775" s="144"/>
      <c r="QVQ775" s="1268"/>
      <c r="QVR775" s="144"/>
      <c r="QVS775" s="1268"/>
      <c r="QVT775" s="144"/>
      <c r="QVU775" s="1268"/>
      <c r="QVV775" s="144"/>
      <c r="QVW775" s="1268"/>
      <c r="QVX775" s="144"/>
      <c r="QVY775" s="1268"/>
      <c r="QVZ775" s="144"/>
      <c r="QWA775" s="1268"/>
      <c r="QWB775" s="144"/>
      <c r="QWC775" s="1268"/>
      <c r="QWD775" s="144"/>
      <c r="QWE775" s="1268"/>
      <c r="QWF775" s="144"/>
      <c r="QWG775" s="1268"/>
      <c r="QWH775" s="144"/>
      <c r="QWI775" s="1268"/>
      <c r="QWJ775" s="144"/>
      <c r="QWK775" s="1268"/>
      <c r="QWL775" s="144"/>
      <c r="QWM775" s="1268"/>
      <c r="QWN775" s="144"/>
      <c r="QWO775" s="1268"/>
      <c r="QWP775" s="144"/>
      <c r="QWQ775" s="1268"/>
      <c r="QWR775" s="144"/>
      <c r="QWS775" s="1268"/>
      <c r="QWT775" s="144"/>
      <c r="QWU775" s="1268"/>
      <c r="QWV775" s="144"/>
      <c r="QWW775" s="1268"/>
      <c r="QWX775" s="144"/>
      <c r="QWY775" s="1268"/>
      <c r="QWZ775" s="144"/>
      <c r="QXA775" s="1268"/>
      <c r="QXB775" s="144"/>
      <c r="QXC775" s="1268"/>
      <c r="QXD775" s="144"/>
      <c r="QXE775" s="1268"/>
      <c r="QXF775" s="144"/>
      <c r="QXG775" s="1268"/>
      <c r="QXH775" s="144"/>
      <c r="QXI775" s="1268"/>
      <c r="QXJ775" s="144"/>
      <c r="QXK775" s="1268"/>
      <c r="QXL775" s="144"/>
      <c r="QXM775" s="1268"/>
      <c r="QXN775" s="144"/>
      <c r="QXO775" s="1268"/>
      <c r="QXP775" s="144"/>
      <c r="QXQ775" s="1268"/>
      <c r="QXR775" s="144"/>
      <c r="QXS775" s="1268"/>
      <c r="QXT775" s="144"/>
      <c r="QXU775" s="1268"/>
      <c r="QXV775" s="144"/>
      <c r="QXW775" s="1268"/>
      <c r="QXX775" s="144"/>
      <c r="QXY775" s="1268"/>
      <c r="QXZ775" s="144"/>
      <c r="QYA775" s="1268"/>
      <c r="QYB775" s="144"/>
      <c r="QYC775" s="1268"/>
      <c r="QYD775" s="144"/>
      <c r="QYE775" s="1268"/>
      <c r="QYF775" s="144"/>
      <c r="QYG775" s="1268"/>
      <c r="QYH775" s="144"/>
      <c r="QYI775" s="1268"/>
      <c r="QYJ775" s="144"/>
      <c r="QYK775" s="1268"/>
      <c r="QYL775" s="144"/>
      <c r="QYM775" s="1268"/>
      <c r="QYN775" s="144"/>
      <c r="QYO775" s="1268"/>
      <c r="QYP775" s="144"/>
      <c r="QYQ775" s="1268"/>
      <c r="QYR775" s="144"/>
      <c r="QYS775" s="1268"/>
      <c r="QYT775" s="144"/>
      <c r="QYU775" s="1268"/>
      <c r="QYV775" s="144"/>
      <c r="QYW775" s="1268"/>
      <c r="QYX775" s="144"/>
      <c r="QYY775" s="1268"/>
      <c r="QYZ775" s="144"/>
      <c r="QZA775" s="1268"/>
      <c r="QZB775" s="144"/>
      <c r="QZC775" s="1268"/>
      <c r="QZD775" s="144"/>
      <c r="QZE775" s="1268"/>
      <c r="QZF775" s="144"/>
      <c r="QZG775" s="1268"/>
      <c r="QZH775" s="144"/>
      <c r="QZI775" s="1268"/>
      <c r="QZJ775" s="144"/>
      <c r="QZK775" s="1268"/>
      <c r="QZL775" s="144"/>
      <c r="QZM775" s="1268"/>
      <c r="QZN775" s="144"/>
      <c r="QZO775" s="1268"/>
      <c r="QZP775" s="144"/>
      <c r="QZQ775" s="1268"/>
      <c r="QZR775" s="144"/>
      <c r="QZS775" s="1268"/>
      <c r="QZT775" s="144"/>
      <c r="QZU775" s="1268"/>
      <c r="QZV775" s="144"/>
      <c r="QZW775" s="1268"/>
      <c r="QZX775" s="144"/>
      <c r="QZY775" s="1268"/>
      <c r="QZZ775" s="144"/>
      <c r="RAA775" s="1268"/>
      <c r="RAB775" s="144"/>
      <c r="RAC775" s="1268"/>
      <c r="RAD775" s="144"/>
      <c r="RAE775" s="1268"/>
      <c r="RAF775" s="144"/>
      <c r="RAG775" s="1268"/>
      <c r="RAH775" s="144"/>
      <c r="RAI775" s="1268"/>
      <c r="RAJ775" s="144"/>
      <c r="RAK775" s="1268"/>
      <c r="RAL775" s="144"/>
      <c r="RAM775" s="1268"/>
      <c r="RAN775" s="144"/>
      <c r="RAO775" s="1268"/>
      <c r="RAP775" s="144"/>
      <c r="RAQ775" s="1268"/>
      <c r="RAR775" s="144"/>
      <c r="RAS775" s="1268"/>
      <c r="RAT775" s="144"/>
      <c r="RAU775" s="1268"/>
      <c r="RAV775" s="144"/>
      <c r="RAW775" s="1268"/>
      <c r="RAX775" s="144"/>
      <c r="RAY775" s="1268"/>
      <c r="RAZ775" s="144"/>
      <c r="RBA775" s="1268"/>
      <c r="RBB775" s="144"/>
      <c r="RBC775" s="1268"/>
      <c r="RBD775" s="144"/>
      <c r="RBE775" s="1268"/>
      <c r="RBF775" s="144"/>
      <c r="RBG775" s="1268"/>
      <c r="RBH775" s="144"/>
      <c r="RBI775" s="1268"/>
      <c r="RBJ775" s="144"/>
      <c r="RBK775" s="1268"/>
      <c r="RBL775" s="144"/>
      <c r="RBM775" s="1268"/>
      <c r="RBN775" s="144"/>
      <c r="RBO775" s="1268"/>
      <c r="RBP775" s="144"/>
      <c r="RBQ775" s="1268"/>
      <c r="RBR775" s="144"/>
      <c r="RBS775" s="1268"/>
      <c r="RBT775" s="144"/>
      <c r="RBU775" s="1268"/>
      <c r="RBV775" s="144"/>
      <c r="RBW775" s="1268"/>
      <c r="RBX775" s="144"/>
      <c r="RBY775" s="1268"/>
      <c r="RBZ775" s="144"/>
      <c r="RCA775" s="1268"/>
      <c r="RCB775" s="144"/>
      <c r="RCC775" s="1268"/>
      <c r="RCD775" s="144"/>
      <c r="RCE775" s="1268"/>
      <c r="RCF775" s="144"/>
      <c r="RCG775" s="1268"/>
      <c r="RCH775" s="144"/>
      <c r="RCI775" s="1268"/>
      <c r="RCJ775" s="144"/>
      <c r="RCK775" s="1268"/>
      <c r="RCL775" s="144"/>
      <c r="RCM775" s="1268"/>
      <c r="RCN775" s="144"/>
      <c r="RCO775" s="1268"/>
      <c r="RCP775" s="144"/>
      <c r="RCQ775" s="1268"/>
      <c r="RCR775" s="144"/>
      <c r="RCS775" s="1268"/>
      <c r="RCT775" s="144"/>
      <c r="RCU775" s="1268"/>
      <c r="RCV775" s="144"/>
      <c r="RCW775" s="1268"/>
      <c r="RCX775" s="144"/>
      <c r="RCY775" s="1268"/>
      <c r="RCZ775" s="144"/>
      <c r="RDA775" s="1268"/>
      <c r="RDB775" s="144"/>
      <c r="RDC775" s="1268"/>
      <c r="RDD775" s="144"/>
      <c r="RDE775" s="1268"/>
      <c r="RDF775" s="144"/>
      <c r="RDG775" s="1268"/>
      <c r="RDH775" s="144"/>
      <c r="RDI775" s="1268"/>
      <c r="RDJ775" s="144"/>
      <c r="RDK775" s="1268"/>
      <c r="RDL775" s="144"/>
      <c r="RDM775" s="1268"/>
      <c r="RDN775" s="144"/>
      <c r="RDO775" s="1268"/>
      <c r="RDP775" s="144"/>
      <c r="RDQ775" s="1268"/>
      <c r="RDR775" s="144"/>
      <c r="RDS775" s="1268"/>
      <c r="RDT775" s="144"/>
      <c r="RDU775" s="1268"/>
      <c r="RDV775" s="144"/>
      <c r="RDW775" s="1268"/>
      <c r="RDX775" s="144"/>
      <c r="RDY775" s="1268"/>
      <c r="RDZ775" s="144"/>
      <c r="REA775" s="1268"/>
      <c r="REB775" s="144"/>
      <c r="REC775" s="1268"/>
      <c r="RED775" s="144"/>
      <c r="REE775" s="1268"/>
      <c r="REF775" s="144"/>
      <c r="REG775" s="1268"/>
      <c r="REH775" s="144"/>
      <c r="REI775" s="1268"/>
      <c r="REJ775" s="144"/>
      <c r="REK775" s="1268"/>
      <c r="REL775" s="144"/>
      <c r="REM775" s="1268"/>
      <c r="REN775" s="144"/>
      <c r="REO775" s="1268"/>
      <c r="REP775" s="144"/>
      <c r="REQ775" s="1268"/>
      <c r="RER775" s="144"/>
      <c r="RES775" s="1268"/>
      <c r="RET775" s="144"/>
      <c r="REU775" s="1268"/>
      <c r="REV775" s="144"/>
      <c r="REW775" s="1268"/>
      <c r="REX775" s="144"/>
      <c r="REY775" s="1268"/>
      <c r="REZ775" s="144"/>
      <c r="RFA775" s="1268"/>
      <c r="RFB775" s="144"/>
      <c r="RFC775" s="1268"/>
      <c r="RFD775" s="144"/>
      <c r="RFE775" s="1268"/>
      <c r="RFF775" s="144"/>
      <c r="RFG775" s="1268"/>
      <c r="RFH775" s="144"/>
      <c r="RFI775" s="1268"/>
      <c r="RFJ775" s="144"/>
      <c r="RFK775" s="1268"/>
      <c r="RFL775" s="144"/>
      <c r="RFM775" s="1268"/>
      <c r="RFN775" s="144"/>
      <c r="RFO775" s="1268"/>
      <c r="RFP775" s="144"/>
      <c r="RFQ775" s="1268"/>
      <c r="RFR775" s="144"/>
      <c r="RFS775" s="1268"/>
      <c r="RFT775" s="144"/>
      <c r="RFU775" s="1268"/>
      <c r="RFV775" s="144"/>
      <c r="RFW775" s="1268"/>
      <c r="RFX775" s="144"/>
      <c r="RFY775" s="1268"/>
      <c r="RFZ775" s="144"/>
      <c r="RGA775" s="1268"/>
      <c r="RGB775" s="144"/>
      <c r="RGC775" s="1268"/>
      <c r="RGD775" s="144"/>
      <c r="RGE775" s="1268"/>
      <c r="RGF775" s="144"/>
      <c r="RGG775" s="1268"/>
      <c r="RGH775" s="144"/>
      <c r="RGI775" s="1268"/>
      <c r="RGJ775" s="144"/>
      <c r="RGK775" s="1268"/>
      <c r="RGL775" s="144"/>
      <c r="RGM775" s="1268"/>
      <c r="RGN775" s="144"/>
      <c r="RGO775" s="1268"/>
      <c r="RGP775" s="144"/>
      <c r="RGQ775" s="1268"/>
      <c r="RGR775" s="144"/>
      <c r="RGS775" s="1268"/>
      <c r="RGT775" s="144"/>
      <c r="RGU775" s="1268"/>
      <c r="RGV775" s="144"/>
      <c r="RGW775" s="1268"/>
      <c r="RGX775" s="144"/>
      <c r="RGY775" s="1268"/>
      <c r="RGZ775" s="144"/>
      <c r="RHA775" s="1268"/>
      <c r="RHB775" s="144"/>
      <c r="RHC775" s="1268"/>
      <c r="RHD775" s="144"/>
      <c r="RHE775" s="1268"/>
      <c r="RHF775" s="144"/>
      <c r="RHG775" s="1268"/>
      <c r="RHH775" s="144"/>
      <c r="RHI775" s="1268"/>
      <c r="RHJ775" s="144"/>
      <c r="RHK775" s="1268"/>
      <c r="RHL775" s="144"/>
      <c r="RHM775" s="1268"/>
      <c r="RHN775" s="144"/>
      <c r="RHO775" s="1268"/>
      <c r="RHP775" s="144"/>
      <c r="RHQ775" s="1268"/>
      <c r="RHR775" s="144"/>
      <c r="RHS775" s="1268"/>
      <c r="RHT775" s="144"/>
      <c r="RHU775" s="1268"/>
      <c r="RHV775" s="144"/>
      <c r="RHW775" s="1268"/>
      <c r="RHX775" s="144"/>
      <c r="RHY775" s="1268"/>
      <c r="RHZ775" s="144"/>
      <c r="RIA775" s="1268"/>
      <c r="RIB775" s="144"/>
      <c r="RIC775" s="1268"/>
      <c r="RID775" s="144"/>
      <c r="RIE775" s="1268"/>
      <c r="RIF775" s="144"/>
      <c r="RIG775" s="1268"/>
      <c r="RIH775" s="144"/>
      <c r="RII775" s="1268"/>
      <c r="RIJ775" s="144"/>
      <c r="RIK775" s="1268"/>
      <c r="RIL775" s="144"/>
      <c r="RIM775" s="1268"/>
      <c r="RIN775" s="144"/>
      <c r="RIO775" s="1268"/>
      <c r="RIP775" s="144"/>
      <c r="RIQ775" s="1268"/>
      <c r="RIR775" s="144"/>
      <c r="RIS775" s="1268"/>
      <c r="RIT775" s="144"/>
      <c r="RIU775" s="1268"/>
      <c r="RIV775" s="144"/>
      <c r="RIW775" s="1268"/>
      <c r="RIX775" s="144"/>
      <c r="RIY775" s="1268"/>
      <c r="RIZ775" s="144"/>
      <c r="RJA775" s="1268"/>
      <c r="RJB775" s="144"/>
      <c r="RJC775" s="1268"/>
      <c r="RJD775" s="144"/>
      <c r="RJE775" s="1268"/>
      <c r="RJF775" s="144"/>
      <c r="RJG775" s="1268"/>
      <c r="RJH775" s="144"/>
      <c r="RJI775" s="1268"/>
      <c r="RJJ775" s="144"/>
      <c r="RJK775" s="1268"/>
      <c r="RJL775" s="144"/>
      <c r="RJM775" s="1268"/>
      <c r="RJN775" s="144"/>
      <c r="RJO775" s="1268"/>
      <c r="RJP775" s="144"/>
      <c r="RJQ775" s="1268"/>
      <c r="RJR775" s="144"/>
      <c r="RJS775" s="1268"/>
      <c r="RJT775" s="144"/>
      <c r="RJU775" s="1268"/>
      <c r="RJV775" s="144"/>
      <c r="RJW775" s="1268"/>
      <c r="RJX775" s="144"/>
      <c r="RJY775" s="1268"/>
      <c r="RJZ775" s="144"/>
      <c r="RKA775" s="1268"/>
      <c r="RKB775" s="144"/>
      <c r="RKC775" s="1268"/>
      <c r="RKD775" s="144"/>
      <c r="RKE775" s="1268"/>
      <c r="RKF775" s="144"/>
      <c r="RKG775" s="1268"/>
      <c r="RKH775" s="144"/>
      <c r="RKI775" s="1268"/>
      <c r="RKJ775" s="144"/>
      <c r="RKK775" s="1268"/>
      <c r="RKL775" s="144"/>
      <c r="RKM775" s="1268"/>
      <c r="RKN775" s="144"/>
      <c r="RKO775" s="1268"/>
      <c r="RKP775" s="144"/>
      <c r="RKQ775" s="1268"/>
      <c r="RKR775" s="144"/>
      <c r="RKS775" s="1268"/>
      <c r="RKT775" s="144"/>
      <c r="RKU775" s="1268"/>
      <c r="RKV775" s="144"/>
      <c r="RKW775" s="1268"/>
      <c r="RKX775" s="144"/>
      <c r="RKY775" s="1268"/>
      <c r="RKZ775" s="144"/>
      <c r="RLA775" s="1268"/>
      <c r="RLB775" s="144"/>
      <c r="RLC775" s="1268"/>
      <c r="RLD775" s="144"/>
      <c r="RLE775" s="1268"/>
      <c r="RLF775" s="144"/>
      <c r="RLG775" s="1268"/>
      <c r="RLH775" s="144"/>
      <c r="RLI775" s="1268"/>
      <c r="RLJ775" s="144"/>
      <c r="RLK775" s="1268"/>
      <c r="RLL775" s="144"/>
      <c r="RLM775" s="1268"/>
      <c r="RLN775" s="144"/>
      <c r="RLO775" s="1268"/>
      <c r="RLP775" s="144"/>
      <c r="RLQ775" s="1268"/>
      <c r="RLR775" s="144"/>
      <c r="RLS775" s="1268"/>
      <c r="RLT775" s="144"/>
      <c r="RLU775" s="1268"/>
      <c r="RLV775" s="144"/>
      <c r="RLW775" s="1268"/>
      <c r="RLX775" s="144"/>
      <c r="RLY775" s="1268"/>
      <c r="RLZ775" s="144"/>
      <c r="RMA775" s="1268"/>
      <c r="RMB775" s="144"/>
      <c r="RMC775" s="1268"/>
      <c r="RMD775" s="144"/>
      <c r="RME775" s="1268"/>
      <c r="RMF775" s="144"/>
      <c r="RMG775" s="1268"/>
      <c r="RMH775" s="144"/>
      <c r="RMI775" s="1268"/>
      <c r="RMJ775" s="144"/>
      <c r="RMK775" s="1268"/>
      <c r="RML775" s="144"/>
      <c r="RMM775" s="1268"/>
      <c r="RMN775" s="144"/>
      <c r="RMO775" s="1268"/>
      <c r="RMP775" s="144"/>
      <c r="RMQ775" s="1268"/>
      <c r="RMR775" s="144"/>
      <c r="RMS775" s="1268"/>
      <c r="RMT775" s="144"/>
      <c r="RMU775" s="1268"/>
      <c r="RMV775" s="144"/>
      <c r="RMW775" s="1268"/>
      <c r="RMX775" s="144"/>
      <c r="RMY775" s="1268"/>
      <c r="RMZ775" s="144"/>
      <c r="RNA775" s="1268"/>
      <c r="RNB775" s="144"/>
      <c r="RNC775" s="1268"/>
      <c r="RND775" s="144"/>
      <c r="RNE775" s="1268"/>
      <c r="RNF775" s="144"/>
      <c r="RNG775" s="1268"/>
      <c r="RNH775" s="144"/>
      <c r="RNI775" s="1268"/>
      <c r="RNJ775" s="144"/>
      <c r="RNK775" s="1268"/>
      <c r="RNL775" s="144"/>
      <c r="RNM775" s="1268"/>
      <c r="RNN775" s="144"/>
      <c r="RNO775" s="1268"/>
      <c r="RNP775" s="144"/>
      <c r="RNQ775" s="1268"/>
      <c r="RNR775" s="144"/>
      <c r="RNS775" s="1268"/>
      <c r="RNT775" s="144"/>
      <c r="RNU775" s="1268"/>
      <c r="RNV775" s="144"/>
      <c r="RNW775" s="1268"/>
      <c r="RNX775" s="144"/>
      <c r="RNY775" s="1268"/>
      <c r="RNZ775" s="144"/>
      <c r="ROA775" s="1268"/>
      <c r="ROB775" s="144"/>
      <c r="ROC775" s="1268"/>
      <c r="ROD775" s="144"/>
      <c r="ROE775" s="1268"/>
      <c r="ROF775" s="144"/>
      <c r="ROG775" s="1268"/>
      <c r="ROH775" s="144"/>
      <c r="ROI775" s="1268"/>
      <c r="ROJ775" s="144"/>
      <c r="ROK775" s="1268"/>
      <c r="ROL775" s="144"/>
      <c r="ROM775" s="1268"/>
      <c r="RON775" s="144"/>
      <c r="ROO775" s="1268"/>
      <c r="ROP775" s="144"/>
      <c r="ROQ775" s="1268"/>
      <c r="ROR775" s="144"/>
      <c r="ROS775" s="1268"/>
      <c r="ROT775" s="144"/>
      <c r="ROU775" s="1268"/>
      <c r="ROV775" s="144"/>
      <c r="ROW775" s="1268"/>
      <c r="ROX775" s="144"/>
      <c r="ROY775" s="1268"/>
      <c r="ROZ775" s="144"/>
      <c r="RPA775" s="1268"/>
      <c r="RPB775" s="144"/>
      <c r="RPC775" s="1268"/>
      <c r="RPD775" s="144"/>
      <c r="RPE775" s="1268"/>
      <c r="RPF775" s="144"/>
      <c r="RPG775" s="1268"/>
      <c r="RPH775" s="144"/>
      <c r="RPI775" s="1268"/>
      <c r="RPJ775" s="144"/>
      <c r="RPK775" s="1268"/>
      <c r="RPL775" s="144"/>
      <c r="RPM775" s="1268"/>
      <c r="RPN775" s="144"/>
      <c r="RPO775" s="1268"/>
      <c r="RPP775" s="144"/>
      <c r="RPQ775" s="1268"/>
      <c r="RPR775" s="144"/>
      <c r="RPS775" s="1268"/>
      <c r="RPT775" s="144"/>
      <c r="RPU775" s="1268"/>
      <c r="RPV775" s="144"/>
      <c r="RPW775" s="1268"/>
      <c r="RPX775" s="144"/>
      <c r="RPY775" s="1268"/>
      <c r="RPZ775" s="144"/>
      <c r="RQA775" s="1268"/>
      <c r="RQB775" s="144"/>
      <c r="RQC775" s="1268"/>
      <c r="RQD775" s="144"/>
      <c r="RQE775" s="1268"/>
      <c r="RQF775" s="144"/>
      <c r="RQG775" s="1268"/>
      <c r="RQH775" s="144"/>
      <c r="RQI775" s="1268"/>
      <c r="RQJ775" s="144"/>
      <c r="RQK775" s="1268"/>
      <c r="RQL775" s="144"/>
      <c r="RQM775" s="1268"/>
      <c r="RQN775" s="144"/>
      <c r="RQO775" s="1268"/>
      <c r="RQP775" s="144"/>
      <c r="RQQ775" s="1268"/>
      <c r="RQR775" s="144"/>
      <c r="RQS775" s="1268"/>
      <c r="RQT775" s="144"/>
      <c r="RQU775" s="1268"/>
      <c r="RQV775" s="144"/>
      <c r="RQW775" s="1268"/>
      <c r="RQX775" s="144"/>
      <c r="RQY775" s="1268"/>
      <c r="RQZ775" s="144"/>
      <c r="RRA775" s="1268"/>
      <c r="RRB775" s="144"/>
      <c r="RRC775" s="1268"/>
      <c r="RRD775" s="144"/>
      <c r="RRE775" s="1268"/>
      <c r="RRF775" s="144"/>
      <c r="RRG775" s="1268"/>
      <c r="RRH775" s="144"/>
      <c r="RRI775" s="1268"/>
      <c r="RRJ775" s="144"/>
      <c r="RRK775" s="1268"/>
      <c r="RRL775" s="144"/>
      <c r="RRM775" s="1268"/>
      <c r="RRN775" s="144"/>
      <c r="RRO775" s="1268"/>
      <c r="RRP775" s="144"/>
      <c r="RRQ775" s="1268"/>
      <c r="RRR775" s="144"/>
      <c r="RRS775" s="1268"/>
      <c r="RRT775" s="144"/>
      <c r="RRU775" s="1268"/>
      <c r="RRV775" s="144"/>
      <c r="RRW775" s="1268"/>
      <c r="RRX775" s="144"/>
      <c r="RRY775" s="1268"/>
      <c r="RRZ775" s="144"/>
      <c r="RSA775" s="1268"/>
      <c r="RSB775" s="144"/>
      <c r="RSC775" s="1268"/>
      <c r="RSD775" s="144"/>
      <c r="RSE775" s="1268"/>
      <c r="RSF775" s="144"/>
      <c r="RSG775" s="1268"/>
      <c r="RSH775" s="144"/>
      <c r="RSI775" s="1268"/>
      <c r="RSJ775" s="144"/>
      <c r="RSK775" s="1268"/>
      <c r="RSL775" s="144"/>
      <c r="RSM775" s="1268"/>
      <c r="RSN775" s="144"/>
      <c r="RSO775" s="1268"/>
      <c r="RSP775" s="144"/>
      <c r="RSQ775" s="1268"/>
      <c r="RSR775" s="144"/>
      <c r="RSS775" s="1268"/>
      <c r="RST775" s="144"/>
      <c r="RSU775" s="1268"/>
      <c r="RSV775" s="144"/>
      <c r="RSW775" s="1268"/>
      <c r="RSX775" s="144"/>
      <c r="RSY775" s="1268"/>
      <c r="RSZ775" s="144"/>
      <c r="RTA775" s="1268"/>
      <c r="RTB775" s="144"/>
      <c r="RTC775" s="1268"/>
      <c r="RTD775" s="144"/>
      <c r="RTE775" s="1268"/>
      <c r="RTF775" s="144"/>
      <c r="RTG775" s="1268"/>
      <c r="RTH775" s="144"/>
      <c r="RTI775" s="1268"/>
      <c r="RTJ775" s="144"/>
      <c r="RTK775" s="1268"/>
      <c r="RTL775" s="144"/>
      <c r="RTM775" s="1268"/>
      <c r="RTN775" s="144"/>
      <c r="RTO775" s="1268"/>
      <c r="RTP775" s="144"/>
      <c r="RTQ775" s="1268"/>
      <c r="RTR775" s="144"/>
      <c r="RTS775" s="1268"/>
      <c r="RTT775" s="144"/>
      <c r="RTU775" s="1268"/>
      <c r="RTV775" s="144"/>
      <c r="RTW775" s="1268"/>
      <c r="RTX775" s="144"/>
      <c r="RTY775" s="1268"/>
      <c r="RTZ775" s="144"/>
      <c r="RUA775" s="1268"/>
      <c r="RUB775" s="144"/>
      <c r="RUC775" s="1268"/>
      <c r="RUD775" s="144"/>
      <c r="RUE775" s="1268"/>
      <c r="RUF775" s="144"/>
      <c r="RUG775" s="1268"/>
      <c r="RUH775" s="144"/>
      <c r="RUI775" s="1268"/>
      <c r="RUJ775" s="144"/>
      <c r="RUK775" s="1268"/>
      <c r="RUL775" s="144"/>
      <c r="RUM775" s="1268"/>
      <c r="RUN775" s="144"/>
      <c r="RUO775" s="1268"/>
      <c r="RUP775" s="144"/>
      <c r="RUQ775" s="1268"/>
      <c r="RUR775" s="144"/>
      <c r="RUS775" s="1268"/>
      <c r="RUT775" s="144"/>
      <c r="RUU775" s="1268"/>
      <c r="RUV775" s="144"/>
      <c r="RUW775" s="1268"/>
      <c r="RUX775" s="144"/>
      <c r="RUY775" s="1268"/>
      <c r="RUZ775" s="144"/>
      <c r="RVA775" s="1268"/>
      <c r="RVB775" s="144"/>
      <c r="RVC775" s="1268"/>
      <c r="RVD775" s="144"/>
      <c r="RVE775" s="1268"/>
      <c r="RVF775" s="144"/>
      <c r="RVG775" s="1268"/>
      <c r="RVH775" s="144"/>
      <c r="RVI775" s="1268"/>
      <c r="RVJ775" s="144"/>
      <c r="RVK775" s="1268"/>
      <c r="RVL775" s="144"/>
      <c r="RVM775" s="1268"/>
      <c r="RVN775" s="144"/>
      <c r="RVO775" s="1268"/>
      <c r="RVP775" s="144"/>
      <c r="RVQ775" s="1268"/>
      <c r="RVR775" s="144"/>
      <c r="RVS775" s="1268"/>
      <c r="RVT775" s="144"/>
      <c r="RVU775" s="1268"/>
      <c r="RVV775" s="144"/>
      <c r="RVW775" s="1268"/>
      <c r="RVX775" s="144"/>
      <c r="RVY775" s="1268"/>
      <c r="RVZ775" s="144"/>
      <c r="RWA775" s="1268"/>
      <c r="RWB775" s="144"/>
      <c r="RWC775" s="1268"/>
      <c r="RWD775" s="144"/>
      <c r="RWE775" s="1268"/>
      <c r="RWF775" s="144"/>
      <c r="RWG775" s="1268"/>
      <c r="RWH775" s="144"/>
      <c r="RWI775" s="1268"/>
      <c r="RWJ775" s="144"/>
      <c r="RWK775" s="1268"/>
      <c r="RWL775" s="144"/>
      <c r="RWM775" s="1268"/>
      <c r="RWN775" s="144"/>
      <c r="RWO775" s="1268"/>
      <c r="RWP775" s="144"/>
      <c r="RWQ775" s="1268"/>
      <c r="RWR775" s="144"/>
      <c r="RWS775" s="1268"/>
      <c r="RWT775" s="144"/>
      <c r="RWU775" s="1268"/>
      <c r="RWV775" s="144"/>
      <c r="RWW775" s="1268"/>
      <c r="RWX775" s="144"/>
      <c r="RWY775" s="1268"/>
      <c r="RWZ775" s="144"/>
      <c r="RXA775" s="1268"/>
      <c r="RXB775" s="144"/>
      <c r="RXC775" s="1268"/>
      <c r="RXD775" s="144"/>
      <c r="RXE775" s="1268"/>
      <c r="RXF775" s="144"/>
      <c r="RXG775" s="1268"/>
      <c r="RXH775" s="144"/>
      <c r="RXI775" s="1268"/>
      <c r="RXJ775" s="144"/>
      <c r="RXK775" s="1268"/>
      <c r="RXL775" s="144"/>
      <c r="RXM775" s="1268"/>
      <c r="RXN775" s="144"/>
      <c r="RXO775" s="1268"/>
      <c r="RXP775" s="144"/>
      <c r="RXQ775" s="1268"/>
      <c r="RXR775" s="144"/>
      <c r="RXS775" s="1268"/>
      <c r="RXT775" s="144"/>
      <c r="RXU775" s="1268"/>
      <c r="RXV775" s="144"/>
      <c r="RXW775" s="1268"/>
      <c r="RXX775" s="144"/>
      <c r="RXY775" s="1268"/>
      <c r="RXZ775" s="144"/>
      <c r="RYA775" s="1268"/>
      <c r="RYB775" s="144"/>
      <c r="RYC775" s="1268"/>
      <c r="RYD775" s="144"/>
      <c r="RYE775" s="1268"/>
      <c r="RYF775" s="144"/>
      <c r="RYG775" s="1268"/>
      <c r="RYH775" s="144"/>
      <c r="RYI775" s="1268"/>
      <c r="RYJ775" s="144"/>
      <c r="RYK775" s="1268"/>
      <c r="RYL775" s="144"/>
      <c r="RYM775" s="1268"/>
      <c r="RYN775" s="144"/>
      <c r="RYO775" s="1268"/>
      <c r="RYP775" s="144"/>
      <c r="RYQ775" s="1268"/>
      <c r="RYR775" s="144"/>
      <c r="RYS775" s="1268"/>
      <c r="RYT775" s="144"/>
      <c r="RYU775" s="1268"/>
      <c r="RYV775" s="144"/>
      <c r="RYW775" s="1268"/>
      <c r="RYX775" s="144"/>
      <c r="RYY775" s="1268"/>
      <c r="RYZ775" s="144"/>
      <c r="RZA775" s="1268"/>
      <c r="RZB775" s="144"/>
      <c r="RZC775" s="1268"/>
      <c r="RZD775" s="144"/>
      <c r="RZE775" s="1268"/>
      <c r="RZF775" s="144"/>
      <c r="RZG775" s="1268"/>
      <c r="RZH775" s="144"/>
      <c r="RZI775" s="1268"/>
      <c r="RZJ775" s="144"/>
      <c r="RZK775" s="1268"/>
      <c r="RZL775" s="144"/>
      <c r="RZM775" s="1268"/>
      <c r="RZN775" s="144"/>
      <c r="RZO775" s="1268"/>
      <c r="RZP775" s="144"/>
      <c r="RZQ775" s="1268"/>
      <c r="RZR775" s="144"/>
      <c r="RZS775" s="1268"/>
      <c r="RZT775" s="144"/>
      <c r="RZU775" s="1268"/>
      <c r="RZV775" s="144"/>
      <c r="RZW775" s="1268"/>
      <c r="RZX775" s="144"/>
      <c r="RZY775" s="1268"/>
      <c r="RZZ775" s="144"/>
      <c r="SAA775" s="1268"/>
      <c r="SAB775" s="144"/>
      <c r="SAC775" s="1268"/>
      <c r="SAD775" s="144"/>
      <c r="SAE775" s="1268"/>
      <c r="SAF775" s="144"/>
      <c r="SAG775" s="1268"/>
      <c r="SAH775" s="144"/>
      <c r="SAI775" s="1268"/>
      <c r="SAJ775" s="144"/>
      <c r="SAK775" s="1268"/>
      <c r="SAL775" s="144"/>
      <c r="SAM775" s="1268"/>
      <c r="SAN775" s="144"/>
      <c r="SAO775" s="1268"/>
      <c r="SAP775" s="144"/>
      <c r="SAQ775" s="1268"/>
      <c r="SAR775" s="144"/>
      <c r="SAS775" s="1268"/>
      <c r="SAT775" s="144"/>
      <c r="SAU775" s="1268"/>
      <c r="SAV775" s="144"/>
      <c r="SAW775" s="1268"/>
      <c r="SAX775" s="144"/>
      <c r="SAY775" s="1268"/>
      <c r="SAZ775" s="144"/>
      <c r="SBA775" s="1268"/>
      <c r="SBB775" s="144"/>
      <c r="SBC775" s="1268"/>
      <c r="SBD775" s="144"/>
      <c r="SBE775" s="1268"/>
      <c r="SBF775" s="144"/>
      <c r="SBG775" s="1268"/>
      <c r="SBH775" s="144"/>
      <c r="SBI775" s="1268"/>
      <c r="SBJ775" s="144"/>
      <c r="SBK775" s="1268"/>
      <c r="SBL775" s="144"/>
      <c r="SBM775" s="1268"/>
      <c r="SBN775" s="144"/>
      <c r="SBO775" s="1268"/>
      <c r="SBP775" s="144"/>
      <c r="SBQ775" s="1268"/>
      <c r="SBR775" s="144"/>
      <c r="SBS775" s="1268"/>
      <c r="SBT775" s="144"/>
      <c r="SBU775" s="1268"/>
      <c r="SBV775" s="144"/>
      <c r="SBW775" s="1268"/>
      <c r="SBX775" s="144"/>
      <c r="SBY775" s="1268"/>
      <c r="SBZ775" s="144"/>
      <c r="SCA775" s="1268"/>
      <c r="SCB775" s="144"/>
      <c r="SCC775" s="1268"/>
      <c r="SCD775" s="144"/>
      <c r="SCE775" s="1268"/>
      <c r="SCF775" s="144"/>
      <c r="SCG775" s="1268"/>
      <c r="SCH775" s="144"/>
      <c r="SCI775" s="1268"/>
      <c r="SCJ775" s="144"/>
      <c r="SCK775" s="1268"/>
      <c r="SCL775" s="144"/>
      <c r="SCM775" s="1268"/>
      <c r="SCN775" s="144"/>
      <c r="SCO775" s="1268"/>
      <c r="SCP775" s="144"/>
      <c r="SCQ775" s="1268"/>
      <c r="SCR775" s="144"/>
      <c r="SCS775" s="1268"/>
      <c r="SCT775" s="144"/>
      <c r="SCU775" s="1268"/>
      <c r="SCV775" s="144"/>
      <c r="SCW775" s="1268"/>
      <c r="SCX775" s="144"/>
      <c r="SCY775" s="1268"/>
      <c r="SCZ775" s="144"/>
      <c r="SDA775" s="1268"/>
      <c r="SDB775" s="144"/>
      <c r="SDC775" s="1268"/>
      <c r="SDD775" s="144"/>
      <c r="SDE775" s="1268"/>
      <c r="SDF775" s="144"/>
      <c r="SDG775" s="1268"/>
      <c r="SDH775" s="144"/>
      <c r="SDI775" s="1268"/>
      <c r="SDJ775" s="144"/>
      <c r="SDK775" s="1268"/>
      <c r="SDL775" s="144"/>
      <c r="SDM775" s="1268"/>
      <c r="SDN775" s="144"/>
      <c r="SDO775" s="1268"/>
      <c r="SDP775" s="144"/>
      <c r="SDQ775" s="1268"/>
      <c r="SDR775" s="144"/>
      <c r="SDS775" s="1268"/>
      <c r="SDT775" s="144"/>
      <c r="SDU775" s="1268"/>
      <c r="SDV775" s="144"/>
      <c r="SDW775" s="1268"/>
      <c r="SDX775" s="144"/>
      <c r="SDY775" s="1268"/>
      <c r="SDZ775" s="144"/>
      <c r="SEA775" s="1268"/>
      <c r="SEB775" s="144"/>
      <c r="SEC775" s="1268"/>
      <c r="SED775" s="144"/>
      <c r="SEE775" s="1268"/>
      <c r="SEF775" s="144"/>
      <c r="SEG775" s="1268"/>
      <c r="SEH775" s="144"/>
      <c r="SEI775" s="1268"/>
      <c r="SEJ775" s="144"/>
      <c r="SEK775" s="1268"/>
      <c r="SEL775" s="144"/>
      <c r="SEM775" s="1268"/>
      <c r="SEN775" s="144"/>
      <c r="SEO775" s="1268"/>
      <c r="SEP775" s="144"/>
      <c r="SEQ775" s="1268"/>
      <c r="SER775" s="144"/>
      <c r="SES775" s="1268"/>
      <c r="SET775" s="144"/>
      <c r="SEU775" s="1268"/>
      <c r="SEV775" s="144"/>
      <c r="SEW775" s="1268"/>
      <c r="SEX775" s="144"/>
      <c r="SEY775" s="1268"/>
      <c r="SEZ775" s="144"/>
      <c r="SFA775" s="1268"/>
      <c r="SFB775" s="144"/>
      <c r="SFC775" s="1268"/>
      <c r="SFD775" s="144"/>
      <c r="SFE775" s="1268"/>
      <c r="SFF775" s="144"/>
      <c r="SFG775" s="1268"/>
      <c r="SFH775" s="144"/>
      <c r="SFI775" s="1268"/>
      <c r="SFJ775" s="144"/>
      <c r="SFK775" s="1268"/>
      <c r="SFL775" s="144"/>
      <c r="SFM775" s="1268"/>
      <c r="SFN775" s="144"/>
      <c r="SFO775" s="1268"/>
      <c r="SFP775" s="144"/>
      <c r="SFQ775" s="1268"/>
      <c r="SFR775" s="144"/>
      <c r="SFS775" s="1268"/>
      <c r="SFT775" s="144"/>
      <c r="SFU775" s="1268"/>
      <c r="SFV775" s="144"/>
      <c r="SFW775" s="1268"/>
      <c r="SFX775" s="144"/>
      <c r="SFY775" s="1268"/>
      <c r="SFZ775" s="144"/>
      <c r="SGA775" s="1268"/>
      <c r="SGB775" s="144"/>
      <c r="SGC775" s="1268"/>
      <c r="SGD775" s="144"/>
      <c r="SGE775" s="1268"/>
      <c r="SGF775" s="144"/>
      <c r="SGG775" s="1268"/>
      <c r="SGH775" s="144"/>
      <c r="SGI775" s="1268"/>
      <c r="SGJ775" s="144"/>
      <c r="SGK775" s="1268"/>
      <c r="SGL775" s="144"/>
      <c r="SGM775" s="1268"/>
      <c r="SGN775" s="144"/>
      <c r="SGO775" s="1268"/>
      <c r="SGP775" s="144"/>
      <c r="SGQ775" s="1268"/>
      <c r="SGR775" s="144"/>
      <c r="SGS775" s="1268"/>
      <c r="SGT775" s="144"/>
      <c r="SGU775" s="1268"/>
      <c r="SGV775" s="144"/>
      <c r="SGW775" s="1268"/>
      <c r="SGX775" s="144"/>
      <c r="SGY775" s="1268"/>
      <c r="SGZ775" s="144"/>
      <c r="SHA775" s="1268"/>
      <c r="SHB775" s="144"/>
      <c r="SHC775" s="1268"/>
      <c r="SHD775" s="144"/>
      <c r="SHE775" s="1268"/>
      <c r="SHF775" s="144"/>
      <c r="SHG775" s="1268"/>
      <c r="SHH775" s="144"/>
      <c r="SHI775" s="1268"/>
      <c r="SHJ775" s="144"/>
      <c r="SHK775" s="1268"/>
      <c r="SHL775" s="144"/>
      <c r="SHM775" s="1268"/>
      <c r="SHN775" s="144"/>
      <c r="SHO775" s="1268"/>
      <c r="SHP775" s="144"/>
      <c r="SHQ775" s="1268"/>
      <c r="SHR775" s="144"/>
      <c r="SHS775" s="1268"/>
      <c r="SHT775" s="144"/>
      <c r="SHU775" s="1268"/>
      <c r="SHV775" s="144"/>
      <c r="SHW775" s="1268"/>
      <c r="SHX775" s="144"/>
      <c r="SHY775" s="1268"/>
      <c r="SHZ775" s="144"/>
      <c r="SIA775" s="1268"/>
      <c r="SIB775" s="144"/>
      <c r="SIC775" s="1268"/>
      <c r="SID775" s="144"/>
      <c r="SIE775" s="1268"/>
      <c r="SIF775" s="144"/>
      <c r="SIG775" s="1268"/>
      <c r="SIH775" s="144"/>
      <c r="SII775" s="1268"/>
      <c r="SIJ775" s="144"/>
      <c r="SIK775" s="1268"/>
      <c r="SIL775" s="144"/>
      <c r="SIM775" s="1268"/>
      <c r="SIN775" s="144"/>
      <c r="SIO775" s="1268"/>
      <c r="SIP775" s="144"/>
      <c r="SIQ775" s="1268"/>
      <c r="SIR775" s="144"/>
      <c r="SIS775" s="1268"/>
      <c r="SIT775" s="144"/>
      <c r="SIU775" s="1268"/>
      <c r="SIV775" s="144"/>
      <c r="SIW775" s="1268"/>
      <c r="SIX775" s="144"/>
      <c r="SIY775" s="1268"/>
      <c r="SIZ775" s="144"/>
      <c r="SJA775" s="1268"/>
      <c r="SJB775" s="144"/>
      <c r="SJC775" s="1268"/>
      <c r="SJD775" s="144"/>
      <c r="SJE775" s="1268"/>
      <c r="SJF775" s="144"/>
      <c r="SJG775" s="1268"/>
      <c r="SJH775" s="144"/>
      <c r="SJI775" s="1268"/>
      <c r="SJJ775" s="144"/>
      <c r="SJK775" s="1268"/>
      <c r="SJL775" s="144"/>
      <c r="SJM775" s="1268"/>
      <c r="SJN775" s="144"/>
      <c r="SJO775" s="1268"/>
      <c r="SJP775" s="144"/>
      <c r="SJQ775" s="1268"/>
      <c r="SJR775" s="144"/>
      <c r="SJS775" s="1268"/>
      <c r="SJT775" s="144"/>
      <c r="SJU775" s="1268"/>
      <c r="SJV775" s="144"/>
      <c r="SJW775" s="1268"/>
      <c r="SJX775" s="144"/>
      <c r="SJY775" s="1268"/>
      <c r="SJZ775" s="144"/>
      <c r="SKA775" s="1268"/>
      <c r="SKB775" s="144"/>
      <c r="SKC775" s="1268"/>
      <c r="SKD775" s="144"/>
      <c r="SKE775" s="1268"/>
      <c r="SKF775" s="144"/>
      <c r="SKG775" s="1268"/>
      <c r="SKH775" s="144"/>
      <c r="SKI775" s="1268"/>
      <c r="SKJ775" s="144"/>
      <c r="SKK775" s="1268"/>
      <c r="SKL775" s="144"/>
      <c r="SKM775" s="1268"/>
      <c r="SKN775" s="144"/>
      <c r="SKO775" s="1268"/>
      <c r="SKP775" s="144"/>
      <c r="SKQ775" s="1268"/>
      <c r="SKR775" s="144"/>
      <c r="SKS775" s="1268"/>
      <c r="SKT775" s="144"/>
      <c r="SKU775" s="1268"/>
      <c r="SKV775" s="144"/>
      <c r="SKW775" s="1268"/>
      <c r="SKX775" s="144"/>
      <c r="SKY775" s="1268"/>
      <c r="SKZ775" s="144"/>
      <c r="SLA775" s="1268"/>
      <c r="SLB775" s="144"/>
      <c r="SLC775" s="1268"/>
      <c r="SLD775" s="144"/>
      <c r="SLE775" s="1268"/>
      <c r="SLF775" s="144"/>
      <c r="SLG775" s="1268"/>
      <c r="SLH775" s="144"/>
      <c r="SLI775" s="1268"/>
      <c r="SLJ775" s="144"/>
      <c r="SLK775" s="1268"/>
      <c r="SLL775" s="144"/>
      <c r="SLM775" s="1268"/>
      <c r="SLN775" s="144"/>
      <c r="SLO775" s="1268"/>
      <c r="SLP775" s="144"/>
      <c r="SLQ775" s="1268"/>
      <c r="SLR775" s="144"/>
      <c r="SLS775" s="1268"/>
      <c r="SLT775" s="144"/>
      <c r="SLU775" s="1268"/>
      <c r="SLV775" s="144"/>
      <c r="SLW775" s="1268"/>
      <c r="SLX775" s="144"/>
      <c r="SLY775" s="1268"/>
      <c r="SLZ775" s="144"/>
      <c r="SMA775" s="1268"/>
      <c r="SMB775" s="144"/>
      <c r="SMC775" s="1268"/>
      <c r="SMD775" s="144"/>
      <c r="SME775" s="1268"/>
      <c r="SMF775" s="144"/>
      <c r="SMG775" s="1268"/>
      <c r="SMH775" s="144"/>
      <c r="SMI775" s="1268"/>
      <c r="SMJ775" s="144"/>
      <c r="SMK775" s="1268"/>
      <c r="SML775" s="144"/>
      <c r="SMM775" s="1268"/>
      <c r="SMN775" s="144"/>
      <c r="SMO775" s="1268"/>
      <c r="SMP775" s="144"/>
      <c r="SMQ775" s="1268"/>
      <c r="SMR775" s="144"/>
      <c r="SMS775" s="1268"/>
      <c r="SMT775" s="144"/>
      <c r="SMU775" s="1268"/>
      <c r="SMV775" s="144"/>
      <c r="SMW775" s="1268"/>
      <c r="SMX775" s="144"/>
      <c r="SMY775" s="1268"/>
      <c r="SMZ775" s="144"/>
      <c r="SNA775" s="1268"/>
      <c r="SNB775" s="144"/>
      <c r="SNC775" s="1268"/>
      <c r="SND775" s="144"/>
      <c r="SNE775" s="1268"/>
      <c r="SNF775" s="144"/>
      <c r="SNG775" s="1268"/>
      <c r="SNH775" s="144"/>
      <c r="SNI775" s="1268"/>
      <c r="SNJ775" s="144"/>
      <c r="SNK775" s="1268"/>
      <c r="SNL775" s="144"/>
      <c r="SNM775" s="1268"/>
      <c r="SNN775" s="144"/>
      <c r="SNO775" s="1268"/>
      <c r="SNP775" s="144"/>
      <c r="SNQ775" s="1268"/>
      <c r="SNR775" s="144"/>
      <c r="SNS775" s="1268"/>
      <c r="SNT775" s="144"/>
      <c r="SNU775" s="1268"/>
      <c r="SNV775" s="144"/>
      <c r="SNW775" s="1268"/>
      <c r="SNX775" s="144"/>
      <c r="SNY775" s="1268"/>
      <c r="SNZ775" s="144"/>
      <c r="SOA775" s="1268"/>
      <c r="SOB775" s="144"/>
      <c r="SOC775" s="1268"/>
      <c r="SOD775" s="144"/>
      <c r="SOE775" s="1268"/>
      <c r="SOF775" s="144"/>
      <c r="SOG775" s="1268"/>
      <c r="SOH775" s="144"/>
      <c r="SOI775" s="1268"/>
      <c r="SOJ775" s="144"/>
      <c r="SOK775" s="1268"/>
      <c r="SOL775" s="144"/>
      <c r="SOM775" s="1268"/>
      <c r="SON775" s="144"/>
      <c r="SOO775" s="1268"/>
      <c r="SOP775" s="144"/>
      <c r="SOQ775" s="1268"/>
      <c r="SOR775" s="144"/>
      <c r="SOS775" s="1268"/>
      <c r="SOT775" s="144"/>
      <c r="SOU775" s="1268"/>
      <c r="SOV775" s="144"/>
      <c r="SOW775" s="1268"/>
      <c r="SOX775" s="144"/>
      <c r="SOY775" s="1268"/>
      <c r="SOZ775" s="144"/>
      <c r="SPA775" s="1268"/>
      <c r="SPB775" s="144"/>
      <c r="SPC775" s="1268"/>
      <c r="SPD775" s="144"/>
      <c r="SPE775" s="1268"/>
      <c r="SPF775" s="144"/>
      <c r="SPG775" s="1268"/>
      <c r="SPH775" s="144"/>
      <c r="SPI775" s="1268"/>
      <c r="SPJ775" s="144"/>
      <c r="SPK775" s="1268"/>
      <c r="SPL775" s="144"/>
      <c r="SPM775" s="1268"/>
      <c r="SPN775" s="144"/>
      <c r="SPO775" s="1268"/>
      <c r="SPP775" s="144"/>
      <c r="SPQ775" s="1268"/>
      <c r="SPR775" s="144"/>
      <c r="SPS775" s="1268"/>
      <c r="SPT775" s="144"/>
      <c r="SPU775" s="1268"/>
      <c r="SPV775" s="144"/>
      <c r="SPW775" s="1268"/>
      <c r="SPX775" s="144"/>
      <c r="SPY775" s="1268"/>
      <c r="SPZ775" s="144"/>
      <c r="SQA775" s="1268"/>
      <c r="SQB775" s="144"/>
      <c r="SQC775" s="1268"/>
      <c r="SQD775" s="144"/>
      <c r="SQE775" s="1268"/>
      <c r="SQF775" s="144"/>
      <c r="SQG775" s="1268"/>
      <c r="SQH775" s="144"/>
      <c r="SQI775" s="1268"/>
      <c r="SQJ775" s="144"/>
      <c r="SQK775" s="1268"/>
      <c r="SQL775" s="144"/>
      <c r="SQM775" s="1268"/>
      <c r="SQN775" s="144"/>
      <c r="SQO775" s="1268"/>
      <c r="SQP775" s="144"/>
      <c r="SQQ775" s="1268"/>
      <c r="SQR775" s="144"/>
      <c r="SQS775" s="1268"/>
      <c r="SQT775" s="144"/>
      <c r="SQU775" s="1268"/>
      <c r="SQV775" s="144"/>
      <c r="SQW775" s="1268"/>
      <c r="SQX775" s="144"/>
      <c r="SQY775" s="1268"/>
      <c r="SQZ775" s="144"/>
      <c r="SRA775" s="1268"/>
      <c r="SRB775" s="144"/>
      <c r="SRC775" s="1268"/>
      <c r="SRD775" s="144"/>
      <c r="SRE775" s="1268"/>
      <c r="SRF775" s="144"/>
      <c r="SRG775" s="1268"/>
      <c r="SRH775" s="144"/>
      <c r="SRI775" s="1268"/>
      <c r="SRJ775" s="144"/>
      <c r="SRK775" s="1268"/>
      <c r="SRL775" s="144"/>
      <c r="SRM775" s="1268"/>
      <c r="SRN775" s="144"/>
      <c r="SRO775" s="1268"/>
      <c r="SRP775" s="144"/>
      <c r="SRQ775" s="1268"/>
      <c r="SRR775" s="144"/>
      <c r="SRS775" s="1268"/>
      <c r="SRT775" s="144"/>
      <c r="SRU775" s="1268"/>
      <c r="SRV775" s="144"/>
      <c r="SRW775" s="1268"/>
      <c r="SRX775" s="144"/>
      <c r="SRY775" s="1268"/>
      <c r="SRZ775" s="144"/>
      <c r="SSA775" s="1268"/>
      <c r="SSB775" s="144"/>
      <c r="SSC775" s="1268"/>
      <c r="SSD775" s="144"/>
      <c r="SSE775" s="1268"/>
      <c r="SSF775" s="144"/>
      <c r="SSG775" s="1268"/>
      <c r="SSH775" s="144"/>
      <c r="SSI775" s="1268"/>
      <c r="SSJ775" s="144"/>
      <c r="SSK775" s="1268"/>
      <c r="SSL775" s="144"/>
      <c r="SSM775" s="1268"/>
      <c r="SSN775" s="144"/>
      <c r="SSO775" s="1268"/>
      <c r="SSP775" s="144"/>
      <c r="SSQ775" s="1268"/>
      <c r="SSR775" s="144"/>
      <c r="SSS775" s="1268"/>
      <c r="SST775" s="144"/>
      <c r="SSU775" s="1268"/>
      <c r="SSV775" s="144"/>
      <c r="SSW775" s="1268"/>
      <c r="SSX775" s="144"/>
      <c r="SSY775" s="1268"/>
      <c r="SSZ775" s="144"/>
      <c r="STA775" s="1268"/>
      <c r="STB775" s="144"/>
      <c r="STC775" s="1268"/>
      <c r="STD775" s="144"/>
      <c r="STE775" s="1268"/>
      <c r="STF775" s="144"/>
      <c r="STG775" s="1268"/>
      <c r="STH775" s="144"/>
      <c r="STI775" s="1268"/>
      <c r="STJ775" s="144"/>
      <c r="STK775" s="1268"/>
      <c r="STL775" s="144"/>
      <c r="STM775" s="1268"/>
      <c r="STN775" s="144"/>
      <c r="STO775" s="1268"/>
      <c r="STP775" s="144"/>
      <c r="STQ775" s="1268"/>
      <c r="STR775" s="144"/>
      <c r="STS775" s="1268"/>
      <c r="STT775" s="144"/>
      <c r="STU775" s="1268"/>
      <c r="STV775" s="144"/>
      <c r="STW775" s="1268"/>
      <c r="STX775" s="144"/>
      <c r="STY775" s="1268"/>
      <c r="STZ775" s="144"/>
      <c r="SUA775" s="1268"/>
      <c r="SUB775" s="144"/>
      <c r="SUC775" s="1268"/>
      <c r="SUD775" s="144"/>
      <c r="SUE775" s="1268"/>
      <c r="SUF775" s="144"/>
      <c r="SUG775" s="1268"/>
      <c r="SUH775" s="144"/>
      <c r="SUI775" s="1268"/>
      <c r="SUJ775" s="144"/>
      <c r="SUK775" s="1268"/>
      <c r="SUL775" s="144"/>
      <c r="SUM775" s="1268"/>
      <c r="SUN775" s="144"/>
      <c r="SUO775" s="1268"/>
      <c r="SUP775" s="144"/>
      <c r="SUQ775" s="1268"/>
      <c r="SUR775" s="144"/>
      <c r="SUS775" s="1268"/>
      <c r="SUT775" s="144"/>
      <c r="SUU775" s="1268"/>
      <c r="SUV775" s="144"/>
      <c r="SUW775" s="1268"/>
      <c r="SUX775" s="144"/>
      <c r="SUY775" s="1268"/>
      <c r="SUZ775" s="144"/>
      <c r="SVA775" s="1268"/>
      <c r="SVB775" s="144"/>
      <c r="SVC775" s="1268"/>
      <c r="SVD775" s="144"/>
      <c r="SVE775" s="1268"/>
      <c r="SVF775" s="144"/>
      <c r="SVG775" s="1268"/>
      <c r="SVH775" s="144"/>
      <c r="SVI775" s="1268"/>
      <c r="SVJ775" s="144"/>
      <c r="SVK775" s="1268"/>
      <c r="SVL775" s="144"/>
      <c r="SVM775" s="1268"/>
      <c r="SVN775" s="144"/>
      <c r="SVO775" s="1268"/>
      <c r="SVP775" s="144"/>
      <c r="SVQ775" s="1268"/>
      <c r="SVR775" s="144"/>
      <c r="SVS775" s="1268"/>
      <c r="SVT775" s="144"/>
      <c r="SVU775" s="1268"/>
      <c r="SVV775" s="144"/>
      <c r="SVW775" s="1268"/>
      <c r="SVX775" s="144"/>
      <c r="SVY775" s="1268"/>
      <c r="SVZ775" s="144"/>
      <c r="SWA775" s="1268"/>
      <c r="SWB775" s="144"/>
      <c r="SWC775" s="1268"/>
      <c r="SWD775" s="144"/>
      <c r="SWE775" s="1268"/>
      <c r="SWF775" s="144"/>
      <c r="SWG775" s="1268"/>
      <c r="SWH775" s="144"/>
      <c r="SWI775" s="1268"/>
      <c r="SWJ775" s="144"/>
      <c r="SWK775" s="1268"/>
      <c r="SWL775" s="144"/>
      <c r="SWM775" s="1268"/>
      <c r="SWN775" s="144"/>
      <c r="SWO775" s="1268"/>
      <c r="SWP775" s="144"/>
      <c r="SWQ775" s="1268"/>
      <c r="SWR775" s="144"/>
      <c r="SWS775" s="1268"/>
      <c r="SWT775" s="144"/>
      <c r="SWU775" s="1268"/>
      <c r="SWV775" s="144"/>
      <c r="SWW775" s="1268"/>
      <c r="SWX775" s="144"/>
      <c r="SWY775" s="1268"/>
      <c r="SWZ775" s="144"/>
      <c r="SXA775" s="1268"/>
      <c r="SXB775" s="144"/>
      <c r="SXC775" s="1268"/>
      <c r="SXD775" s="144"/>
      <c r="SXE775" s="1268"/>
      <c r="SXF775" s="144"/>
      <c r="SXG775" s="1268"/>
      <c r="SXH775" s="144"/>
      <c r="SXI775" s="1268"/>
      <c r="SXJ775" s="144"/>
      <c r="SXK775" s="1268"/>
      <c r="SXL775" s="144"/>
      <c r="SXM775" s="1268"/>
      <c r="SXN775" s="144"/>
      <c r="SXO775" s="1268"/>
      <c r="SXP775" s="144"/>
      <c r="SXQ775" s="1268"/>
      <c r="SXR775" s="144"/>
      <c r="SXS775" s="1268"/>
      <c r="SXT775" s="144"/>
      <c r="SXU775" s="1268"/>
      <c r="SXV775" s="144"/>
      <c r="SXW775" s="1268"/>
      <c r="SXX775" s="144"/>
      <c r="SXY775" s="1268"/>
      <c r="SXZ775" s="144"/>
      <c r="SYA775" s="1268"/>
      <c r="SYB775" s="144"/>
      <c r="SYC775" s="1268"/>
      <c r="SYD775" s="144"/>
      <c r="SYE775" s="1268"/>
      <c r="SYF775" s="144"/>
      <c r="SYG775" s="1268"/>
      <c r="SYH775" s="144"/>
      <c r="SYI775" s="1268"/>
      <c r="SYJ775" s="144"/>
      <c r="SYK775" s="1268"/>
      <c r="SYL775" s="144"/>
      <c r="SYM775" s="1268"/>
      <c r="SYN775" s="144"/>
      <c r="SYO775" s="1268"/>
      <c r="SYP775" s="144"/>
      <c r="SYQ775" s="1268"/>
      <c r="SYR775" s="144"/>
      <c r="SYS775" s="1268"/>
      <c r="SYT775" s="144"/>
      <c r="SYU775" s="1268"/>
      <c r="SYV775" s="144"/>
      <c r="SYW775" s="1268"/>
      <c r="SYX775" s="144"/>
      <c r="SYY775" s="1268"/>
      <c r="SYZ775" s="144"/>
      <c r="SZA775" s="1268"/>
      <c r="SZB775" s="144"/>
      <c r="SZC775" s="1268"/>
      <c r="SZD775" s="144"/>
      <c r="SZE775" s="1268"/>
      <c r="SZF775" s="144"/>
      <c r="SZG775" s="1268"/>
      <c r="SZH775" s="144"/>
      <c r="SZI775" s="1268"/>
      <c r="SZJ775" s="144"/>
      <c r="SZK775" s="1268"/>
      <c r="SZL775" s="144"/>
      <c r="SZM775" s="1268"/>
      <c r="SZN775" s="144"/>
      <c r="SZO775" s="1268"/>
      <c r="SZP775" s="144"/>
      <c r="SZQ775" s="1268"/>
      <c r="SZR775" s="144"/>
      <c r="SZS775" s="1268"/>
      <c r="SZT775" s="144"/>
      <c r="SZU775" s="1268"/>
      <c r="SZV775" s="144"/>
      <c r="SZW775" s="1268"/>
      <c r="SZX775" s="144"/>
      <c r="SZY775" s="1268"/>
      <c r="SZZ775" s="144"/>
      <c r="TAA775" s="1268"/>
      <c r="TAB775" s="144"/>
      <c r="TAC775" s="1268"/>
      <c r="TAD775" s="144"/>
      <c r="TAE775" s="1268"/>
      <c r="TAF775" s="144"/>
      <c r="TAG775" s="1268"/>
      <c r="TAH775" s="144"/>
      <c r="TAI775" s="1268"/>
      <c r="TAJ775" s="144"/>
      <c r="TAK775" s="1268"/>
      <c r="TAL775" s="144"/>
      <c r="TAM775" s="1268"/>
      <c r="TAN775" s="144"/>
      <c r="TAO775" s="1268"/>
      <c r="TAP775" s="144"/>
      <c r="TAQ775" s="1268"/>
      <c r="TAR775" s="144"/>
      <c r="TAS775" s="1268"/>
      <c r="TAT775" s="144"/>
      <c r="TAU775" s="1268"/>
      <c r="TAV775" s="144"/>
      <c r="TAW775" s="1268"/>
      <c r="TAX775" s="144"/>
      <c r="TAY775" s="1268"/>
      <c r="TAZ775" s="144"/>
      <c r="TBA775" s="1268"/>
      <c r="TBB775" s="144"/>
      <c r="TBC775" s="1268"/>
      <c r="TBD775" s="144"/>
      <c r="TBE775" s="1268"/>
      <c r="TBF775" s="144"/>
      <c r="TBG775" s="1268"/>
      <c r="TBH775" s="144"/>
      <c r="TBI775" s="1268"/>
      <c r="TBJ775" s="144"/>
      <c r="TBK775" s="1268"/>
      <c r="TBL775" s="144"/>
      <c r="TBM775" s="1268"/>
      <c r="TBN775" s="144"/>
      <c r="TBO775" s="1268"/>
      <c r="TBP775" s="144"/>
      <c r="TBQ775" s="1268"/>
      <c r="TBR775" s="144"/>
      <c r="TBS775" s="1268"/>
      <c r="TBT775" s="144"/>
      <c r="TBU775" s="1268"/>
      <c r="TBV775" s="144"/>
      <c r="TBW775" s="1268"/>
      <c r="TBX775" s="144"/>
      <c r="TBY775" s="1268"/>
      <c r="TBZ775" s="144"/>
      <c r="TCA775" s="1268"/>
      <c r="TCB775" s="144"/>
      <c r="TCC775" s="1268"/>
      <c r="TCD775" s="144"/>
      <c r="TCE775" s="1268"/>
      <c r="TCF775" s="144"/>
      <c r="TCG775" s="1268"/>
      <c r="TCH775" s="144"/>
      <c r="TCI775" s="1268"/>
      <c r="TCJ775" s="144"/>
      <c r="TCK775" s="1268"/>
      <c r="TCL775" s="144"/>
      <c r="TCM775" s="1268"/>
      <c r="TCN775" s="144"/>
      <c r="TCO775" s="1268"/>
      <c r="TCP775" s="144"/>
      <c r="TCQ775" s="1268"/>
      <c r="TCR775" s="144"/>
      <c r="TCS775" s="1268"/>
      <c r="TCT775" s="144"/>
      <c r="TCU775" s="1268"/>
      <c r="TCV775" s="144"/>
      <c r="TCW775" s="1268"/>
      <c r="TCX775" s="144"/>
      <c r="TCY775" s="1268"/>
      <c r="TCZ775" s="144"/>
      <c r="TDA775" s="1268"/>
      <c r="TDB775" s="144"/>
      <c r="TDC775" s="1268"/>
      <c r="TDD775" s="144"/>
      <c r="TDE775" s="1268"/>
      <c r="TDF775" s="144"/>
      <c r="TDG775" s="1268"/>
      <c r="TDH775" s="144"/>
      <c r="TDI775" s="1268"/>
      <c r="TDJ775" s="144"/>
      <c r="TDK775" s="1268"/>
      <c r="TDL775" s="144"/>
      <c r="TDM775" s="1268"/>
      <c r="TDN775" s="144"/>
      <c r="TDO775" s="1268"/>
      <c r="TDP775" s="144"/>
      <c r="TDQ775" s="1268"/>
      <c r="TDR775" s="144"/>
      <c r="TDS775" s="1268"/>
      <c r="TDT775" s="144"/>
      <c r="TDU775" s="1268"/>
      <c r="TDV775" s="144"/>
      <c r="TDW775" s="1268"/>
      <c r="TDX775" s="144"/>
      <c r="TDY775" s="1268"/>
      <c r="TDZ775" s="144"/>
      <c r="TEA775" s="1268"/>
      <c r="TEB775" s="144"/>
      <c r="TEC775" s="1268"/>
      <c r="TED775" s="144"/>
      <c r="TEE775" s="1268"/>
      <c r="TEF775" s="144"/>
      <c r="TEG775" s="1268"/>
      <c r="TEH775" s="144"/>
      <c r="TEI775" s="1268"/>
      <c r="TEJ775" s="144"/>
      <c r="TEK775" s="1268"/>
      <c r="TEL775" s="144"/>
      <c r="TEM775" s="1268"/>
      <c r="TEN775" s="144"/>
      <c r="TEO775" s="1268"/>
      <c r="TEP775" s="144"/>
      <c r="TEQ775" s="1268"/>
      <c r="TER775" s="144"/>
      <c r="TES775" s="1268"/>
      <c r="TET775" s="144"/>
      <c r="TEU775" s="1268"/>
      <c r="TEV775" s="144"/>
      <c r="TEW775" s="1268"/>
      <c r="TEX775" s="144"/>
      <c r="TEY775" s="1268"/>
      <c r="TEZ775" s="144"/>
      <c r="TFA775" s="1268"/>
      <c r="TFB775" s="144"/>
      <c r="TFC775" s="1268"/>
      <c r="TFD775" s="144"/>
      <c r="TFE775" s="1268"/>
      <c r="TFF775" s="144"/>
      <c r="TFG775" s="1268"/>
      <c r="TFH775" s="144"/>
      <c r="TFI775" s="1268"/>
      <c r="TFJ775" s="144"/>
      <c r="TFK775" s="1268"/>
      <c r="TFL775" s="144"/>
      <c r="TFM775" s="1268"/>
      <c r="TFN775" s="144"/>
      <c r="TFO775" s="1268"/>
      <c r="TFP775" s="144"/>
      <c r="TFQ775" s="1268"/>
      <c r="TFR775" s="144"/>
      <c r="TFS775" s="1268"/>
      <c r="TFT775" s="144"/>
      <c r="TFU775" s="1268"/>
      <c r="TFV775" s="144"/>
      <c r="TFW775" s="1268"/>
      <c r="TFX775" s="144"/>
      <c r="TFY775" s="1268"/>
      <c r="TFZ775" s="144"/>
      <c r="TGA775" s="1268"/>
      <c r="TGB775" s="144"/>
      <c r="TGC775" s="1268"/>
      <c r="TGD775" s="144"/>
      <c r="TGE775" s="1268"/>
      <c r="TGF775" s="144"/>
      <c r="TGG775" s="1268"/>
      <c r="TGH775" s="144"/>
      <c r="TGI775" s="1268"/>
      <c r="TGJ775" s="144"/>
      <c r="TGK775" s="1268"/>
      <c r="TGL775" s="144"/>
      <c r="TGM775" s="1268"/>
      <c r="TGN775" s="144"/>
      <c r="TGO775" s="1268"/>
      <c r="TGP775" s="144"/>
      <c r="TGQ775" s="1268"/>
      <c r="TGR775" s="144"/>
      <c r="TGS775" s="1268"/>
      <c r="TGT775" s="144"/>
      <c r="TGU775" s="1268"/>
      <c r="TGV775" s="144"/>
      <c r="TGW775" s="1268"/>
      <c r="TGX775" s="144"/>
      <c r="TGY775" s="1268"/>
      <c r="TGZ775" s="144"/>
      <c r="THA775" s="1268"/>
      <c r="THB775" s="144"/>
      <c r="THC775" s="1268"/>
      <c r="THD775" s="144"/>
      <c r="THE775" s="1268"/>
      <c r="THF775" s="144"/>
      <c r="THG775" s="1268"/>
      <c r="THH775" s="144"/>
      <c r="THI775" s="1268"/>
      <c r="THJ775" s="144"/>
      <c r="THK775" s="1268"/>
      <c r="THL775" s="144"/>
      <c r="THM775" s="1268"/>
      <c r="THN775" s="144"/>
      <c r="THO775" s="1268"/>
      <c r="THP775" s="144"/>
      <c r="THQ775" s="1268"/>
      <c r="THR775" s="144"/>
      <c r="THS775" s="1268"/>
      <c r="THT775" s="144"/>
      <c r="THU775" s="1268"/>
      <c r="THV775" s="144"/>
      <c r="THW775" s="1268"/>
      <c r="THX775" s="144"/>
      <c r="THY775" s="1268"/>
      <c r="THZ775" s="144"/>
      <c r="TIA775" s="1268"/>
      <c r="TIB775" s="144"/>
      <c r="TIC775" s="1268"/>
      <c r="TID775" s="144"/>
      <c r="TIE775" s="1268"/>
      <c r="TIF775" s="144"/>
      <c r="TIG775" s="1268"/>
      <c r="TIH775" s="144"/>
      <c r="TII775" s="1268"/>
      <c r="TIJ775" s="144"/>
      <c r="TIK775" s="1268"/>
      <c r="TIL775" s="144"/>
      <c r="TIM775" s="1268"/>
      <c r="TIN775" s="144"/>
      <c r="TIO775" s="1268"/>
      <c r="TIP775" s="144"/>
      <c r="TIQ775" s="1268"/>
      <c r="TIR775" s="144"/>
      <c r="TIS775" s="1268"/>
      <c r="TIT775" s="144"/>
      <c r="TIU775" s="1268"/>
      <c r="TIV775" s="144"/>
      <c r="TIW775" s="1268"/>
      <c r="TIX775" s="144"/>
      <c r="TIY775" s="1268"/>
      <c r="TIZ775" s="144"/>
      <c r="TJA775" s="1268"/>
      <c r="TJB775" s="144"/>
      <c r="TJC775" s="1268"/>
      <c r="TJD775" s="144"/>
      <c r="TJE775" s="1268"/>
      <c r="TJF775" s="144"/>
      <c r="TJG775" s="1268"/>
      <c r="TJH775" s="144"/>
      <c r="TJI775" s="1268"/>
      <c r="TJJ775" s="144"/>
      <c r="TJK775" s="1268"/>
      <c r="TJL775" s="144"/>
      <c r="TJM775" s="1268"/>
      <c r="TJN775" s="144"/>
      <c r="TJO775" s="1268"/>
      <c r="TJP775" s="144"/>
      <c r="TJQ775" s="1268"/>
      <c r="TJR775" s="144"/>
      <c r="TJS775" s="1268"/>
      <c r="TJT775" s="144"/>
      <c r="TJU775" s="1268"/>
      <c r="TJV775" s="144"/>
      <c r="TJW775" s="1268"/>
      <c r="TJX775" s="144"/>
      <c r="TJY775" s="1268"/>
      <c r="TJZ775" s="144"/>
      <c r="TKA775" s="1268"/>
      <c r="TKB775" s="144"/>
      <c r="TKC775" s="1268"/>
      <c r="TKD775" s="144"/>
      <c r="TKE775" s="1268"/>
      <c r="TKF775" s="144"/>
      <c r="TKG775" s="1268"/>
      <c r="TKH775" s="144"/>
      <c r="TKI775" s="1268"/>
      <c r="TKJ775" s="144"/>
      <c r="TKK775" s="1268"/>
      <c r="TKL775" s="144"/>
      <c r="TKM775" s="1268"/>
      <c r="TKN775" s="144"/>
      <c r="TKO775" s="1268"/>
      <c r="TKP775" s="144"/>
      <c r="TKQ775" s="1268"/>
      <c r="TKR775" s="144"/>
      <c r="TKS775" s="1268"/>
      <c r="TKT775" s="144"/>
      <c r="TKU775" s="1268"/>
      <c r="TKV775" s="144"/>
      <c r="TKW775" s="1268"/>
      <c r="TKX775" s="144"/>
      <c r="TKY775" s="1268"/>
      <c r="TKZ775" s="144"/>
      <c r="TLA775" s="1268"/>
      <c r="TLB775" s="144"/>
      <c r="TLC775" s="1268"/>
      <c r="TLD775" s="144"/>
      <c r="TLE775" s="1268"/>
      <c r="TLF775" s="144"/>
      <c r="TLG775" s="1268"/>
      <c r="TLH775" s="144"/>
      <c r="TLI775" s="1268"/>
      <c r="TLJ775" s="144"/>
      <c r="TLK775" s="1268"/>
      <c r="TLL775" s="144"/>
      <c r="TLM775" s="1268"/>
      <c r="TLN775" s="144"/>
      <c r="TLO775" s="1268"/>
      <c r="TLP775" s="144"/>
      <c r="TLQ775" s="1268"/>
      <c r="TLR775" s="144"/>
      <c r="TLS775" s="1268"/>
      <c r="TLT775" s="144"/>
      <c r="TLU775" s="1268"/>
      <c r="TLV775" s="144"/>
      <c r="TLW775" s="1268"/>
      <c r="TLX775" s="144"/>
      <c r="TLY775" s="1268"/>
      <c r="TLZ775" s="144"/>
      <c r="TMA775" s="1268"/>
      <c r="TMB775" s="144"/>
      <c r="TMC775" s="1268"/>
      <c r="TMD775" s="144"/>
      <c r="TME775" s="1268"/>
      <c r="TMF775" s="144"/>
      <c r="TMG775" s="1268"/>
      <c r="TMH775" s="144"/>
      <c r="TMI775" s="1268"/>
      <c r="TMJ775" s="144"/>
      <c r="TMK775" s="1268"/>
      <c r="TML775" s="144"/>
      <c r="TMM775" s="1268"/>
      <c r="TMN775" s="144"/>
      <c r="TMO775" s="1268"/>
      <c r="TMP775" s="144"/>
      <c r="TMQ775" s="1268"/>
      <c r="TMR775" s="144"/>
      <c r="TMS775" s="1268"/>
      <c r="TMT775" s="144"/>
      <c r="TMU775" s="1268"/>
      <c r="TMV775" s="144"/>
      <c r="TMW775" s="1268"/>
      <c r="TMX775" s="144"/>
      <c r="TMY775" s="1268"/>
      <c r="TMZ775" s="144"/>
      <c r="TNA775" s="1268"/>
      <c r="TNB775" s="144"/>
      <c r="TNC775" s="1268"/>
      <c r="TND775" s="144"/>
      <c r="TNE775" s="1268"/>
      <c r="TNF775" s="144"/>
      <c r="TNG775" s="1268"/>
      <c r="TNH775" s="144"/>
      <c r="TNI775" s="1268"/>
      <c r="TNJ775" s="144"/>
      <c r="TNK775" s="1268"/>
      <c r="TNL775" s="144"/>
      <c r="TNM775" s="1268"/>
      <c r="TNN775" s="144"/>
      <c r="TNO775" s="1268"/>
      <c r="TNP775" s="144"/>
      <c r="TNQ775" s="1268"/>
      <c r="TNR775" s="144"/>
      <c r="TNS775" s="1268"/>
      <c r="TNT775" s="144"/>
      <c r="TNU775" s="1268"/>
      <c r="TNV775" s="144"/>
      <c r="TNW775" s="1268"/>
      <c r="TNX775" s="144"/>
      <c r="TNY775" s="1268"/>
      <c r="TNZ775" s="144"/>
      <c r="TOA775" s="1268"/>
      <c r="TOB775" s="144"/>
      <c r="TOC775" s="1268"/>
      <c r="TOD775" s="144"/>
      <c r="TOE775" s="1268"/>
      <c r="TOF775" s="144"/>
      <c r="TOG775" s="1268"/>
      <c r="TOH775" s="144"/>
      <c r="TOI775" s="1268"/>
      <c r="TOJ775" s="144"/>
      <c r="TOK775" s="1268"/>
      <c r="TOL775" s="144"/>
      <c r="TOM775" s="1268"/>
      <c r="TON775" s="144"/>
      <c r="TOO775" s="1268"/>
      <c r="TOP775" s="144"/>
      <c r="TOQ775" s="1268"/>
      <c r="TOR775" s="144"/>
      <c r="TOS775" s="1268"/>
      <c r="TOT775" s="144"/>
      <c r="TOU775" s="1268"/>
      <c r="TOV775" s="144"/>
      <c r="TOW775" s="1268"/>
      <c r="TOX775" s="144"/>
      <c r="TOY775" s="1268"/>
      <c r="TOZ775" s="144"/>
      <c r="TPA775" s="1268"/>
      <c r="TPB775" s="144"/>
      <c r="TPC775" s="1268"/>
      <c r="TPD775" s="144"/>
      <c r="TPE775" s="1268"/>
      <c r="TPF775" s="144"/>
      <c r="TPG775" s="1268"/>
      <c r="TPH775" s="144"/>
      <c r="TPI775" s="1268"/>
      <c r="TPJ775" s="144"/>
      <c r="TPK775" s="1268"/>
      <c r="TPL775" s="144"/>
      <c r="TPM775" s="1268"/>
      <c r="TPN775" s="144"/>
      <c r="TPO775" s="1268"/>
      <c r="TPP775" s="144"/>
      <c r="TPQ775" s="1268"/>
      <c r="TPR775" s="144"/>
      <c r="TPS775" s="1268"/>
      <c r="TPT775" s="144"/>
      <c r="TPU775" s="1268"/>
      <c r="TPV775" s="144"/>
      <c r="TPW775" s="1268"/>
      <c r="TPX775" s="144"/>
      <c r="TPY775" s="1268"/>
      <c r="TPZ775" s="144"/>
      <c r="TQA775" s="1268"/>
      <c r="TQB775" s="144"/>
      <c r="TQC775" s="1268"/>
      <c r="TQD775" s="144"/>
      <c r="TQE775" s="1268"/>
      <c r="TQF775" s="144"/>
      <c r="TQG775" s="1268"/>
      <c r="TQH775" s="144"/>
      <c r="TQI775" s="1268"/>
      <c r="TQJ775" s="144"/>
      <c r="TQK775" s="1268"/>
      <c r="TQL775" s="144"/>
      <c r="TQM775" s="1268"/>
      <c r="TQN775" s="144"/>
      <c r="TQO775" s="1268"/>
      <c r="TQP775" s="144"/>
      <c r="TQQ775" s="1268"/>
      <c r="TQR775" s="144"/>
      <c r="TQS775" s="1268"/>
      <c r="TQT775" s="144"/>
      <c r="TQU775" s="1268"/>
      <c r="TQV775" s="144"/>
      <c r="TQW775" s="1268"/>
      <c r="TQX775" s="144"/>
      <c r="TQY775" s="1268"/>
      <c r="TQZ775" s="144"/>
      <c r="TRA775" s="1268"/>
      <c r="TRB775" s="144"/>
      <c r="TRC775" s="1268"/>
      <c r="TRD775" s="144"/>
      <c r="TRE775" s="1268"/>
      <c r="TRF775" s="144"/>
      <c r="TRG775" s="1268"/>
      <c r="TRH775" s="144"/>
      <c r="TRI775" s="1268"/>
      <c r="TRJ775" s="144"/>
      <c r="TRK775" s="1268"/>
      <c r="TRL775" s="144"/>
      <c r="TRM775" s="1268"/>
      <c r="TRN775" s="144"/>
      <c r="TRO775" s="1268"/>
      <c r="TRP775" s="144"/>
      <c r="TRQ775" s="1268"/>
      <c r="TRR775" s="144"/>
      <c r="TRS775" s="1268"/>
      <c r="TRT775" s="144"/>
      <c r="TRU775" s="1268"/>
      <c r="TRV775" s="144"/>
      <c r="TRW775" s="1268"/>
      <c r="TRX775" s="144"/>
      <c r="TRY775" s="1268"/>
      <c r="TRZ775" s="144"/>
      <c r="TSA775" s="1268"/>
      <c r="TSB775" s="144"/>
      <c r="TSC775" s="1268"/>
      <c r="TSD775" s="144"/>
      <c r="TSE775" s="1268"/>
      <c r="TSF775" s="144"/>
      <c r="TSG775" s="1268"/>
      <c r="TSH775" s="144"/>
      <c r="TSI775" s="1268"/>
      <c r="TSJ775" s="144"/>
      <c r="TSK775" s="1268"/>
      <c r="TSL775" s="144"/>
      <c r="TSM775" s="1268"/>
      <c r="TSN775" s="144"/>
      <c r="TSO775" s="1268"/>
      <c r="TSP775" s="144"/>
      <c r="TSQ775" s="1268"/>
      <c r="TSR775" s="144"/>
      <c r="TSS775" s="1268"/>
      <c r="TST775" s="144"/>
      <c r="TSU775" s="1268"/>
      <c r="TSV775" s="144"/>
      <c r="TSW775" s="1268"/>
      <c r="TSX775" s="144"/>
      <c r="TSY775" s="1268"/>
      <c r="TSZ775" s="144"/>
      <c r="TTA775" s="1268"/>
      <c r="TTB775" s="144"/>
      <c r="TTC775" s="1268"/>
      <c r="TTD775" s="144"/>
      <c r="TTE775" s="1268"/>
      <c r="TTF775" s="144"/>
      <c r="TTG775" s="1268"/>
      <c r="TTH775" s="144"/>
      <c r="TTI775" s="1268"/>
      <c r="TTJ775" s="144"/>
      <c r="TTK775" s="1268"/>
      <c r="TTL775" s="144"/>
      <c r="TTM775" s="1268"/>
      <c r="TTN775" s="144"/>
      <c r="TTO775" s="1268"/>
      <c r="TTP775" s="144"/>
      <c r="TTQ775" s="1268"/>
      <c r="TTR775" s="144"/>
      <c r="TTS775" s="1268"/>
      <c r="TTT775" s="144"/>
      <c r="TTU775" s="1268"/>
      <c r="TTV775" s="144"/>
      <c r="TTW775" s="1268"/>
      <c r="TTX775" s="144"/>
      <c r="TTY775" s="1268"/>
      <c r="TTZ775" s="144"/>
      <c r="TUA775" s="1268"/>
      <c r="TUB775" s="144"/>
      <c r="TUC775" s="1268"/>
      <c r="TUD775" s="144"/>
      <c r="TUE775" s="1268"/>
      <c r="TUF775" s="144"/>
      <c r="TUG775" s="1268"/>
      <c r="TUH775" s="144"/>
      <c r="TUI775" s="1268"/>
      <c r="TUJ775" s="144"/>
      <c r="TUK775" s="1268"/>
      <c r="TUL775" s="144"/>
      <c r="TUM775" s="1268"/>
      <c r="TUN775" s="144"/>
      <c r="TUO775" s="1268"/>
      <c r="TUP775" s="144"/>
      <c r="TUQ775" s="1268"/>
      <c r="TUR775" s="144"/>
      <c r="TUS775" s="1268"/>
      <c r="TUT775" s="144"/>
      <c r="TUU775" s="1268"/>
      <c r="TUV775" s="144"/>
      <c r="TUW775" s="1268"/>
      <c r="TUX775" s="144"/>
      <c r="TUY775" s="1268"/>
      <c r="TUZ775" s="144"/>
      <c r="TVA775" s="1268"/>
      <c r="TVB775" s="144"/>
      <c r="TVC775" s="1268"/>
      <c r="TVD775" s="144"/>
      <c r="TVE775" s="1268"/>
      <c r="TVF775" s="144"/>
      <c r="TVG775" s="1268"/>
      <c r="TVH775" s="144"/>
      <c r="TVI775" s="1268"/>
      <c r="TVJ775" s="144"/>
      <c r="TVK775" s="1268"/>
      <c r="TVL775" s="144"/>
      <c r="TVM775" s="1268"/>
      <c r="TVN775" s="144"/>
      <c r="TVO775" s="1268"/>
      <c r="TVP775" s="144"/>
      <c r="TVQ775" s="1268"/>
      <c r="TVR775" s="144"/>
      <c r="TVS775" s="1268"/>
      <c r="TVT775" s="144"/>
      <c r="TVU775" s="1268"/>
      <c r="TVV775" s="144"/>
      <c r="TVW775" s="1268"/>
      <c r="TVX775" s="144"/>
      <c r="TVY775" s="1268"/>
      <c r="TVZ775" s="144"/>
      <c r="TWA775" s="1268"/>
      <c r="TWB775" s="144"/>
      <c r="TWC775" s="1268"/>
      <c r="TWD775" s="144"/>
      <c r="TWE775" s="1268"/>
      <c r="TWF775" s="144"/>
      <c r="TWG775" s="1268"/>
      <c r="TWH775" s="144"/>
      <c r="TWI775" s="1268"/>
      <c r="TWJ775" s="144"/>
      <c r="TWK775" s="1268"/>
      <c r="TWL775" s="144"/>
      <c r="TWM775" s="1268"/>
      <c r="TWN775" s="144"/>
      <c r="TWO775" s="1268"/>
      <c r="TWP775" s="144"/>
      <c r="TWQ775" s="1268"/>
      <c r="TWR775" s="144"/>
      <c r="TWS775" s="1268"/>
      <c r="TWT775" s="144"/>
      <c r="TWU775" s="1268"/>
      <c r="TWV775" s="144"/>
      <c r="TWW775" s="1268"/>
      <c r="TWX775" s="144"/>
      <c r="TWY775" s="1268"/>
      <c r="TWZ775" s="144"/>
      <c r="TXA775" s="1268"/>
      <c r="TXB775" s="144"/>
      <c r="TXC775" s="1268"/>
      <c r="TXD775" s="144"/>
      <c r="TXE775" s="1268"/>
      <c r="TXF775" s="144"/>
      <c r="TXG775" s="1268"/>
      <c r="TXH775" s="144"/>
      <c r="TXI775" s="1268"/>
      <c r="TXJ775" s="144"/>
      <c r="TXK775" s="1268"/>
      <c r="TXL775" s="144"/>
      <c r="TXM775" s="1268"/>
      <c r="TXN775" s="144"/>
      <c r="TXO775" s="1268"/>
      <c r="TXP775" s="144"/>
      <c r="TXQ775" s="1268"/>
      <c r="TXR775" s="144"/>
      <c r="TXS775" s="1268"/>
      <c r="TXT775" s="144"/>
      <c r="TXU775" s="1268"/>
      <c r="TXV775" s="144"/>
      <c r="TXW775" s="1268"/>
      <c r="TXX775" s="144"/>
      <c r="TXY775" s="1268"/>
      <c r="TXZ775" s="144"/>
      <c r="TYA775" s="1268"/>
      <c r="TYB775" s="144"/>
      <c r="TYC775" s="1268"/>
      <c r="TYD775" s="144"/>
      <c r="TYE775" s="1268"/>
      <c r="TYF775" s="144"/>
      <c r="TYG775" s="1268"/>
      <c r="TYH775" s="144"/>
      <c r="TYI775" s="1268"/>
      <c r="TYJ775" s="144"/>
      <c r="TYK775" s="1268"/>
      <c r="TYL775" s="144"/>
      <c r="TYM775" s="1268"/>
      <c r="TYN775" s="144"/>
      <c r="TYO775" s="1268"/>
      <c r="TYP775" s="144"/>
      <c r="TYQ775" s="1268"/>
      <c r="TYR775" s="144"/>
      <c r="TYS775" s="1268"/>
      <c r="TYT775" s="144"/>
      <c r="TYU775" s="1268"/>
      <c r="TYV775" s="144"/>
      <c r="TYW775" s="1268"/>
      <c r="TYX775" s="144"/>
      <c r="TYY775" s="1268"/>
      <c r="TYZ775" s="144"/>
      <c r="TZA775" s="1268"/>
      <c r="TZB775" s="144"/>
      <c r="TZC775" s="1268"/>
      <c r="TZD775" s="144"/>
      <c r="TZE775" s="1268"/>
      <c r="TZF775" s="144"/>
      <c r="TZG775" s="1268"/>
      <c r="TZH775" s="144"/>
      <c r="TZI775" s="1268"/>
      <c r="TZJ775" s="144"/>
      <c r="TZK775" s="1268"/>
      <c r="TZL775" s="144"/>
      <c r="TZM775" s="1268"/>
      <c r="TZN775" s="144"/>
      <c r="TZO775" s="1268"/>
      <c r="TZP775" s="144"/>
      <c r="TZQ775" s="1268"/>
      <c r="TZR775" s="144"/>
      <c r="TZS775" s="1268"/>
      <c r="TZT775" s="144"/>
      <c r="TZU775" s="1268"/>
      <c r="TZV775" s="144"/>
      <c r="TZW775" s="1268"/>
      <c r="TZX775" s="144"/>
      <c r="TZY775" s="1268"/>
      <c r="TZZ775" s="144"/>
      <c r="UAA775" s="1268"/>
      <c r="UAB775" s="144"/>
      <c r="UAC775" s="1268"/>
      <c r="UAD775" s="144"/>
      <c r="UAE775" s="1268"/>
      <c r="UAF775" s="144"/>
      <c r="UAG775" s="1268"/>
      <c r="UAH775" s="144"/>
      <c r="UAI775" s="1268"/>
      <c r="UAJ775" s="144"/>
      <c r="UAK775" s="1268"/>
      <c r="UAL775" s="144"/>
      <c r="UAM775" s="1268"/>
      <c r="UAN775" s="144"/>
      <c r="UAO775" s="1268"/>
      <c r="UAP775" s="144"/>
      <c r="UAQ775" s="1268"/>
      <c r="UAR775" s="144"/>
      <c r="UAS775" s="1268"/>
      <c r="UAT775" s="144"/>
      <c r="UAU775" s="1268"/>
      <c r="UAV775" s="144"/>
      <c r="UAW775" s="1268"/>
      <c r="UAX775" s="144"/>
      <c r="UAY775" s="1268"/>
      <c r="UAZ775" s="144"/>
      <c r="UBA775" s="1268"/>
      <c r="UBB775" s="144"/>
      <c r="UBC775" s="1268"/>
      <c r="UBD775" s="144"/>
      <c r="UBE775" s="1268"/>
      <c r="UBF775" s="144"/>
      <c r="UBG775" s="1268"/>
      <c r="UBH775" s="144"/>
      <c r="UBI775" s="1268"/>
      <c r="UBJ775" s="144"/>
      <c r="UBK775" s="1268"/>
      <c r="UBL775" s="144"/>
      <c r="UBM775" s="1268"/>
      <c r="UBN775" s="144"/>
      <c r="UBO775" s="1268"/>
      <c r="UBP775" s="144"/>
      <c r="UBQ775" s="1268"/>
      <c r="UBR775" s="144"/>
      <c r="UBS775" s="1268"/>
      <c r="UBT775" s="144"/>
      <c r="UBU775" s="1268"/>
      <c r="UBV775" s="144"/>
      <c r="UBW775" s="1268"/>
      <c r="UBX775" s="144"/>
      <c r="UBY775" s="1268"/>
      <c r="UBZ775" s="144"/>
      <c r="UCA775" s="1268"/>
      <c r="UCB775" s="144"/>
      <c r="UCC775" s="1268"/>
      <c r="UCD775" s="144"/>
      <c r="UCE775" s="1268"/>
      <c r="UCF775" s="144"/>
      <c r="UCG775" s="1268"/>
      <c r="UCH775" s="144"/>
      <c r="UCI775" s="1268"/>
      <c r="UCJ775" s="144"/>
      <c r="UCK775" s="1268"/>
      <c r="UCL775" s="144"/>
      <c r="UCM775" s="1268"/>
      <c r="UCN775" s="144"/>
      <c r="UCO775" s="1268"/>
      <c r="UCP775" s="144"/>
      <c r="UCQ775" s="1268"/>
      <c r="UCR775" s="144"/>
      <c r="UCS775" s="1268"/>
      <c r="UCT775" s="144"/>
      <c r="UCU775" s="1268"/>
      <c r="UCV775" s="144"/>
      <c r="UCW775" s="1268"/>
      <c r="UCX775" s="144"/>
      <c r="UCY775" s="1268"/>
      <c r="UCZ775" s="144"/>
      <c r="UDA775" s="1268"/>
      <c r="UDB775" s="144"/>
      <c r="UDC775" s="1268"/>
      <c r="UDD775" s="144"/>
      <c r="UDE775" s="1268"/>
      <c r="UDF775" s="144"/>
      <c r="UDG775" s="1268"/>
      <c r="UDH775" s="144"/>
      <c r="UDI775" s="1268"/>
      <c r="UDJ775" s="144"/>
      <c r="UDK775" s="1268"/>
      <c r="UDL775" s="144"/>
      <c r="UDM775" s="1268"/>
      <c r="UDN775" s="144"/>
      <c r="UDO775" s="1268"/>
      <c r="UDP775" s="144"/>
      <c r="UDQ775" s="1268"/>
      <c r="UDR775" s="144"/>
      <c r="UDS775" s="1268"/>
      <c r="UDT775" s="144"/>
      <c r="UDU775" s="1268"/>
      <c r="UDV775" s="144"/>
      <c r="UDW775" s="1268"/>
      <c r="UDX775" s="144"/>
      <c r="UDY775" s="1268"/>
      <c r="UDZ775" s="144"/>
      <c r="UEA775" s="1268"/>
      <c r="UEB775" s="144"/>
      <c r="UEC775" s="1268"/>
      <c r="UED775" s="144"/>
      <c r="UEE775" s="1268"/>
      <c r="UEF775" s="144"/>
      <c r="UEG775" s="1268"/>
      <c r="UEH775" s="144"/>
      <c r="UEI775" s="1268"/>
      <c r="UEJ775" s="144"/>
      <c r="UEK775" s="1268"/>
      <c r="UEL775" s="144"/>
      <c r="UEM775" s="1268"/>
      <c r="UEN775" s="144"/>
      <c r="UEO775" s="1268"/>
      <c r="UEP775" s="144"/>
      <c r="UEQ775" s="1268"/>
      <c r="UER775" s="144"/>
      <c r="UES775" s="1268"/>
      <c r="UET775" s="144"/>
      <c r="UEU775" s="1268"/>
      <c r="UEV775" s="144"/>
      <c r="UEW775" s="1268"/>
      <c r="UEX775" s="144"/>
      <c r="UEY775" s="1268"/>
      <c r="UEZ775" s="144"/>
      <c r="UFA775" s="1268"/>
      <c r="UFB775" s="144"/>
      <c r="UFC775" s="1268"/>
      <c r="UFD775" s="144"/>
      <c r="UFE775" s="1268"/>
      <c r="UFF775" s="144"/>
      <c r="UFG775" s="1268"/>
      <c r="UFH775" s="144"/>
      <c r="UFI775" s="1268"/>
      <c r="UFJ775" s="144"/>
      <c r="UFK775" s="1268"/>
      <c r="UFL775" s="144"/>
      <c r="UFM775" s="1268"/>
      <c r="UFN775" s="144"/>
      <c r="UFO775" s="1268"/>
      <c r="UFP775" s="144"/>
      <c r="UFQ775" s="1268"/>
      <c r="UFR775" s="144"/>
      <c r="UFS775" s="1268"/>
      <c r="UFT775" s="144"/>
      <c r="UFU775" s="1268"/>
      <c r="UFV775" s="144"/>
      <c r="UFW775" s="1268"/>
      <c r="UFX775" s="144"/>
      <c r="UFY775" s="1268"/>
      <c r="UFZ775" s="144"/>
      <c r="UGA775" s="1268"/>
      <c r="UGB775" s="144"/>
      <c r="UGC775" s="1268"/>
      <c r="UGD775" s="144"/>
      <c r="UGE775" s="1268"/>
      <c r="UGF775" s="144"/>
      <c r="UGG775" s="1268"/>
      <c r="UGH775" s="144"/>
      <c r="UGI775" s="1268"/>
      <c r="UGJ775" s="144"/>
      <c r="UGK775" s="1268"/>
      <c r="UGL775" s="144"/>
      <c r="UGM775" s="1268"/>
      <c r="UGN775" s="144"/>
      <c r="UGO775" s="1268"/>
      <c r="UGP775" s="144"/>
      <c r="UGQ775" s="1268"/>
      <c r="UGR775" s="144"/>
      <c r="UGS775" s="1268"/>
      <c r="UGT775" s="144"/>
      <c r="UGU775" s="1268"/>
      <c r="UGV775" s="144"/>
      <c r="UGW775" s="1268"/>
      <c r="UGX775" s="144"/>
      <c r="UGY775" s="1268"/>
      <c r="UGZ775" s="144"/>
      <c r="UHA775" s="1268"/>
      <c r="UHB775" s="144"/>
      <c r="UHC775" s="1268"/>
      <c r="UHD775" s="144"/>
      <c r="UHE775" s="1268"/>
      <c r="UHF775" s="144"/>
      <c r="UHG775" s="1268"/>
      <c r="UHH775" s="144"/>
      <c r="UHI775" s="1268"/>
      <c r="UHJ775" s="144"/>
      <c r="UHK775" s="1268"/>
      <c r="UHL775" s="144"/>
      <c r="UHM775" s="1268"/>
      <c r="UHN775" s="144"/>
      <c r="UHO775" s="1268"/>
      <c r="UHP775" s="144"/>
      <c r="UHQ775" s="1268"/>
      <c r="UHR775" s="144"/>
      <c r="UHS775" s="1268"/>
      <c r="UHT775" s="144"/>
      <c r="UHU775" s="1268"/>
      <c r="UHV775" s="144"/>
      <c r="UHW775" s="1268"/>
      <c r="UHX775" s="144"/>
      <c r="UHY775" s="1268"/>
      <c r="UHZ775" s="144"/>
      <c r="UIA775" s="1268"/>
      <c r="UIB775" s="144"/>
      <c r="UIC775" s="1268"/>
      <c r="UID775" s="144"/>
      <c r="UIE775" s="1268"/>
      <c r="UIF775" s="144"/>
      <c r="UIG775" s="1268"/>
      <c r="UIH775" s="144"/>
      <c r="UII775" s="1268"/>
      <c r="UIJ775" s="144"/>
      <c r="UIK775" s="1268"/>
      <c r="UIL775" s="144"/>
      <c r="UIM775" s="1268"/>
      <c r="UIN775" s="144"/>
      <c r="UIO775" s="1268"/>
      <c r="UIP775" s="144"/>
      <c r="UIQ775" s="1268"/>
      <c r="UIR775" s="144"/>
      <c r="UIS775" s="1268"/>
      <c r="UIT775" s="144"/>
      <c r="UIU775" s="1268"/>
      <c r="UIV775" s="144"/>
      <c r="UIW775" s="1268"/>
      <c r="UIX775" s="144"/>
      <c r="UIY775" s="1268"/>
      <c r="UIZ775" s="144"/>
      <c r="UJA775" s="1268"/>
      <c r="UJB775" s="144"/>
      <c r="UJC775" s="1268"/>
      <c r="UJD775" s="144"/>
      <c r="UJE775" s="1268"/>
      <c r="UJF775" s="144"/>
      <c r="UJG775" s="1268"/>
      <c r="UJH775" s="144"/>
      <c r="UJI775" s="1268"/>
      <c r="UJJ775" s="144"/>
      <c r="UJK775" s="1268"/>
      <c r="UJL775" s="144"/>
      <c r="UJM775" s="1268"/>
      <c r="UJN775" s="144"/>
      <c r="UJO775" s="1268"/>
      <c r="UJP775" s="144"/>
      <c r="UJQ775" s="1268"/>
      <c r="UJR775" s="144"/>
      <c r="UJS775" s="1268"/>
      <c r="UJT775" s="144"/>
      <c r="UJU775" s="1268"/>
      <c r="UJV775" s="144"/>
      <c r="UJW775" s="1268"/>
      <c r="UJX775" s="144"/>
      <c r="UJY775" s="1268"/>
      <c r="UJZ775" s="144"/>
      <c r="UKA775" s="1268"/>
      <c r="UKB775" s="144"/>
      <c r="UKC775" s="1268"/>
      <c r="UKD775" s="144"/>
      <c r="UKE775" s="1268"/>
      <c r="UKF775" s="144"/>
      <c r="UKG775" s="1268"/>
      <c r="UKH775" s="144"/>
      <c r="UKI775" s="1268"/>
      <c r="UKJ775" s="144"/>
      <c r="UKK775" s="1268"/>
      <c r="UKL775" s="144"/>
      <c r="UKM775" s="1268"/>
      <c r="UKN775" s="144"/>
      <c r="UKO775" s="1268"/>
      <c r="UKP775" s="144"/>
      <c r="UKQ775" s="1268"/>
      <c r="UKR775" s="144"/>
      <c r="UKS775" s="1268"/>
      <c r="UKT775" s="144"/>
      <c r="UKU775" s="1268"/>
      <c r="UKV775" s="144"/>
      <c r="UKW775" s="1268"/>
      <c r="UKX775" s="144"/>
      <c r="UKY775" s="1268"/>
      <c r="UKZ775" s="144"/>
      <c r="ULA775" s="1268"/>
      <c r="ULB775" s="144"/>
      <c r="ULC775" s="1268"/>
      <c r="ULD775" s="144"/>
      <c r="ULE775" s="1268"/>
      <c r="ULF775" s="144"/>
      <c r="ULG775" s="1268"/>
      <c r="ULH775" s="144"/>
      <c r="ULI775" s="1268"/>
      <c r="ULJ775" s="144"/>
      <c r="ULK775" s="1268"/>
      <c r="ULL775" s="144"/>
      <c r="ULM775" s="1268"/>
      <c r="ULN775" s="144"/>
      <c r="ULO775" s="1268"/>
      <c r="ULP775" s="144"/>
      <c r="ULQ775" s="1268"/>
      <c r="ULR775" s="144"/>
      <c r="ULS775" s="1268"/>
      <c r="ULT775" s="144"/>
      <c r="ULU775" s="1268"/>
      <c r="ULV775" s="144"/>
      <c r="ULW775" s="1268"/>
      <c r="ULX775" s="144"/>
      <c r="ULY775" s="1268"/>
      <c r="ULZ775" s="144"/>
      <c r="UMA775" s="1268"/>
      <c r="UMB775" s="144"/>
      <c r="UMC775" s="1268"/>
      <c r="UMD775" s="144"/>
      <c r="UME775" s="1268"/>
      <c r="UMF775" s="144"/>
      <c r="UMG775" s="1268"/>
      <c r="UMH775" s="144"/>
      <c r="UMI775" s="1268"/>
      <c r="UMJ775" s="144"/>
      <c r="UMK775" s="1268"/>
      <c r="UML775" s="144"/>
      <c r="UMM775" s="1268"/>
      <c r="UMN775" s="144"/>
      <c r="UMO775" s="1268"/>
      <c r="UMP775" s="144"/>
      <c r="UMQ775" s="1268"/>
      <c r="UMR775" s="144"/>
      <c r="UMS775" s="1268"/>
      <c r="UMT775" s="144"/>
      <c r="UMU775" s="1268"/>
      <c r="UMV775" s="144"/>
      <c r="UMW775" s="1268"/>
      <c r="UMX775" s="144"/>
      <c r="UMY775" s="1268"/>
      <c r="UMZ775" s="144"/>
      <c r="UNA775" s="1268"/>
      <c r="UNB775" s="144"/>
      <c r="UNC775" s="1268"/>
      <c r="UND775" s="144"/>
      <c r="UNE775" s="1268"/>
      <c r="UNF775" s="144"/>
      <c r="UNG775" s="1268"/>
      <c r="UNH775" s="144"/>
      <c r="UNI775" s="1268"/>
      <c r="UNJ775" s="144"/>
      <c r="UNK775" s="1268"/>
      <c r="UNL775" s="144"/>
      <c r="UNM775" s="1268"/>
      <c r="UNN775" s="144"/>
      <c r="UNO775" s="1268"/>
      <c r="UNP775" s="144"/>
      <c r="UNQ775" s="1268"/>
      <c r="UNR775" s="144"/>
      <c r="UNS775" s="1268"/>
      <c r="UNT775" s="144"/>
      <c r="UNU775" s="1268"/>
      <c r="UNV775" s="144"/>
      <c r="UNW775" s="1268"/>
      <c r="UNX775" s="144"/>
      <c r="UNY775" s="1268"/>
      <c r="UNZ775" s="144"/>
      <c r="UOA775" s="1268"/>
      <c r="UOB775" s="144"/>
      <c r="UOC775" s="1268"/>
      <c r="UOD775" s="144"/>
      <c r="UOE775" s="1268"/>
      <c r="UOF775" s="144"/>
      <c r="UOG775" s="1268"/>
      <c r="UOH775" s="144"/>
      <c r="UOI775" s="1268"/>
      <c r="UOJ775" s="144"/>
      <c r="UOK775" s="1268"/>
      <c r="UOL775" s="144"/>
      <c r="UOM775" s="1268"/>
      <c r="UON775" s="144"/>
      <c r="UOO775" s="1268"/>
      <c r="UOP775" s="144"/>
      <c r="UOQ775" s="1268"/>
      <c r="UOR775" s="144"/>
      <c r="UOS775" s="1268"/>
      <c r="UOT775" s="144"/>
      <c r="UOU775" s="1268"/>
      <c r="UOV775" s="144"/>
      <c r="UOW775" s="1268"/>
      <c r="UOX775" s="144"/>
      <c r="UOY775" s="1268"/>
      <c r="UOZ775" s="144"/>
      <c r="UPA775" s="1268"/>
      <c r="UPB775" s="144"/>
      <c r="UPC775" s="1268"/>
      <c r="UPD775" s="144"/>
      <c r="UPE775" s="1268"/>
      <c r="UPF775" s="144"/>
      <c r="UPG775" s="1268"/>
      <c r="UPH775" s="144"/>
      <c r="UPI775" s="1268"/>
      <c r="UPJ775" s="144"/>
      <c r="UPK775" s="1268"/>
      <c r="UPL775" s="144"/>
      <c r="UPM775" s="1268"/>
      <c r="UPN775" s="144"/>
      <c r="UPO775" s="1268"/>
      <c r="UPP775" s="144"/>
      <c r="UPQ775" s="1268"/>
      <c r="UPR775" s="144"/>
      <c r="UPS775" s="1268"/>
      <c r="UPT775" s="144"/>
      <c r="UPU775" s="1268"/>
      <c r="UPV775" s="144"/>
      <c r="UPW775" s="1268"/>
      <c r="UPX775" s="144"/>
      <c r="UPY775" s="1268"/>
      <c r="UPZ775" s="144"/>
      <c r="UQA775" s="1268"/>
      <c r="UQB775" s="144"/>
      <c r="UQC775" s="1268"/>
      <c r="UQD775" s="144"/>
      <c r="UQE775" s="1268"/>
      <c r="UQF775" s="144"/>
      <c r="UQG775" s="1268"/>
      <c r="UQH775" s="144"/>
      <c r="UQI775" s="1268"/>
      <c r="UQJ775" s="144"/>
      <c r="UQK775" s="1268"/>
      <c r="UQL775" s="144"/>
      <c r="UQM775" s="1268"/>
      <c r="UQN775" s="144"/>
      <c r="UQO775" s="1268"/>
      <c r="UQP775" s="144"/>
      <c r="UQQ775" s="1268"/>
      <c r="UQR775" s="144"/>
      <c r="UQS775" s="1268"/>
      <c r="UQT775" s="144"/>
      <c r="UQU775" s="1268"/>
      <c r="UQV775" s="144"/>
      <c r="UQW775" s="1268"/>
      <c r="UQX775" s="144"/>
      <c r="UQY775" s="1268"/>
      <c r="UQZ775" s="144"/>
      <c r="URA775" s="1268"/>
      <c r="URB775" s="144"/>
      <c r="URC775" s="1268"/>
      <c r="URD775" s="144"/>
      <c r="URE775" s="1268"/>
      <c r="URF775" s="144"/>
      <c r="URG775" s="1268"/>
      <c r="URH775" s="144"/>
      <c r="URI775" s="1268"/>
      <c r="URJ775" s="144"/>
      <c r="URK775" s="1268"/>
      <c r="URL775" s="144"/>
      <c r="URM775" s="1268"/>
      <c r="URN775" s="144"/>
      <c r="URO775" s="1268"/>
      <c r="URP775" s="144"/>
      <c r="URQ775" s="1268"/>
      <c r="URR775" s="144"/>
      <c r="URS775" s="1268"/>
      <c r="URT775" s="144"/>
      <c r="URU775" s="1268"/>
      <c r="URV775" s="144"/>
      <c r="URW775" s="1268"/>
      <c r="URX775" s="144"/>
      <c r="URY775" s="1268"/>
      <c r="URZ775" s="144"/>
      <c r="USA775" s="1268"/>
      <c r="USB775" s="144"/>
      <c r="USC775" s="1268"/>
      <c r="USD775" s="144"/>
      <c r="USE775" s="1268"/>
      <c r="USF775" s="144"/>
      <c r="USG775" s="1268"/>
      <c r="USH775" s="144"/>
      <c r="USI775" s="1268"/>
      <c r="USJ775" s="144"/>
      <c r="USK775" s="1268"/>
      <c r="USL775" s="144"/>
      <c r="USM775" s="1268"/>
      <c r="USN775" s="144"/>
      <c r="USO775" s="1268"/>
      <c r="USP775" s="144"/>
      <c r="USQ775" s="1268"/>
      <c r="USR775" s="144"/>
      <c r="USS775" s="1268"/>
      <c r="UST775" s="144"/>
      <c r="USU775" s="1268"/>
      <c r="USV775" s="144"/>
      <c r="USW775" s="1268"/>
      <c r="USX775" s="144"/>
      <c r="USY775" s="1268"/>
      <c r="USZ775" s="144"/>
      <c r="UTA775" s="1268"/>
      <c r="UTB775" s="144"/>
      <c r="UTC775" s="1268"/>
      <c r="UTD775" s="144"/>
      <c r="UTE775" s="1268"/>
      <c r="UTF775" s="144"/>
      <c r="UTG775" s="1268"/>
      <c r="UTH775" s="144"/>
      <c r="UTI775" s="1268"/>
      <c r="UTJ775" s="144"/>
      <c r="UTK775" s="1268"/>
      <c r="UTL775" s="144"/>
      <c r="UTM775" s="1268"/>
      <c r="UTN775" s="144"/>
      <c r="UTO775" s="1268"/>
      <c r="UTP775" s="144"/>
      <c r="UTQ775" s="1268"/>
      <c r="UTR775" s="144"/>
      <c r="UTS775" s="1268"/>
      <c r="UTT775" s="144"/>
      <c r="UTU775" s="1268"/>
      <c r="UTV775" s="144"/>
      <c r="UTW775" s="1268"/>
      <c r="UTX775" s="144"/>
      <c r="UTY775" s="1268"/>
      <c r="UTZ775" s="144"/>
      <c r="UUA775" s="1268"/>
      <c r="UUB775" s="144"/>
      <c r="UUC775" s="1268"/>
      <c r="UUD775" s="144"/>
      <c r="UUE775" s="1268"/>
      <c r="UUF775" s="144"/>
      <c r="UUG775" s="1268"/>
      <c r="UUH775" s="144"/>
      <c r="UUI775" s="1268"/>
      <c r="UUJ775" s="144"/>
      <c r="UUK775" s="1268"/>
      <c r="UUL775" s="144"/>
      <c r="UUM775" s="1268"/>
      <c r="UUN775" s="144"/>
      <c r="UUO775" s="1268"/>
      <c r="UUP775" s="144"/>
      <c r="UUQ775" s="1268"/>
      <c r="UUR775" s="144"/>
      <c r="UUS775" s="1268"/>
      <c r="UUT775" s="144"/>
      <c r="UUU775" s="1268"/>
      <c r="UUV775" s="144"/>
      <c r="UUW775" s="1268"/>
      <c r="UUX775" s="144"/>
      <c r="UUY775" s="1268"/>
      <c r="UUZ775" s="144"/>
      <c r="UVA775" s="1268"/>
      <c r="UVB775" s="144"/>
      <c r="UVC775" s="1268"/>
      <c r="UVD775" s="144"/>
      <c r="UVE775" s="1268"/>
      <c r="UVF775" s="144"/>
      <c r="UVG775" s="1268"/>
      <c r="UVH775" s="144"/>
      <c r="UVI775" s="1268"/>
      <c r="UVJ775" s="144"/>
      <c r="UVK775" s="1268"/>
      <c r="UVL775" s="144"/>
      <c r="UVM775" s="1268"/>
      <c r="UVN775" s="144"/>
      <c r="UVO775" s="1268"/>
      <c r="UVP775" s="144"/>
      <c r="UVQ775" s="1268"/>
      <c r="UVR775" s="144"/>
      <c r="UVS775" s="1268"/>
      <c r="UVT775" s="144"/>
      <c r="UVU775" s="1268"/>
      <c r="UVV775" s="144"/>
      <c r="UVW775" s="1268"/>
      <c r="UVX775" s="144"/>
      <c r="UVY775" s="1268"/>
      <c r="UVZ775" s="144"/>
      <c r="UWA775" s="1268"/>
      <c r="UWB775" s="144"/>
      <c r="UWC775" s="1268"/>
      <c r="UWD775" s="144"/>
      <c r="UWE775" s="1268"/>
      <c r="UWF775" s="144"/>
      <c r="UWG775" s="1268"/>
      <c r="UWH775" s="144"/>
      <c r="UWI775" s="1268"/>
      <c r="UWJ775" s="144"/>
      <c r="UWK775" s="1268"/>
      <c r="UWL775" s="144"/>
      <c r="UWM775" s="1268"/>
      <c r="UWN775" s="144"/>
      <c r="UWO775" s="1268"/>
      <c r="UWP775" s="144"/>
      <c r="UWQ775" s="1268"/>
      <c r="UWR775" s="144"/>
      <c r="UWS775" s="1268"/>
      <c r="UWT775" s="144"/>
      <c r="UWU775" s="1268"/>
      <c r="UWV775" s="144"/>
      <c r="UWW775" s="1268"/>
      <c r="UWX775" s="144"/>
      <c r="UWY775" s="1268"/>
      <c r="UWZ775" s="144"/>
      <c r="UXA775" s="1268"/>
      <c r="UXB775" s="144"/>
      <c r="UXC775" s="1268"/>
      <c r="UXD775" s="144"/>
      <c r="UXE775" s="1268"/>
      <c r="UXF775" s="144"/>
      <c r="UXG775" s="1268"/>
      <c r="UXH775" s="144"/>
      <c r="UXI775" s="1268"/>
      <c r="UXJ775" s="144"/>
      <c r="UXK775" s="1268"/>
      <c r="UXL775" s="144"/>
      <c r="UXM775" s="1268"/>
      <c r="UXN775" s="144"/>
      <c r="UXO775" s="1268"/>
      <c r="UXP775" s="144"/>
      <c r="UXQ775" s="1268"/>
      <c r="UXR775" s="144"/>
      <c r="UXS775" s="1268"/>
      <c r="UXT775" s="144"/>
      <c r="UXU775" s="1268"/>
      <c r="UXV775" s="144"/>
      <c r="UXW775" s="1268"/>
      <c r="UXX775" s="144"/>
      <c r="UXY775" s="1268"/>
      <c r="UXZ775" s="144"/>
      <c r="UYA775" s="1268"/>
      <c r="UYB775" s="144"/>
      <c r="UYC775" s="1268"/>
      <c r="UYD775" s="144"/>
      <c r="UYE775" s="1268"/>
      <c r="UYF775" s="144"/>
      <c r="UYG775" s="1268"/>
      <c r="UYH775" s="144"/>
      <c r="UYI775" s="1268"/>
      <c r="UYJ775" s="144"/>
      <c r="UYK775" s="1268"/>
      <c r="UYL775" s="144"/>
      <c r="UYM775" s="1268"/>
      <c r="UYN775" s="144"/>
      <c r="UYO775" s="1268"/>
      <c r="UYP775" s="144"/>
      <c r="UYQ775" s="1268"/>
      <c r="UYR775" s="144"/>
      <c r="UYS775" s="1268"/>
      <c r="UYT775" s="144"/>
      <c r="UYU775" s="1268"/>
      <c r="UYV775" s="144"/>
      <c r="UYW775" s="1268"/>
      <c r="UYX775" s="144"/>
      <c r="UYY775" s="1268"/>
      <c r="UYZ775" s="144"/>
      <c r="UZA775" s="1268"/>
      <c r="UZB775" s="144"/>
      <c r="UZC775" s="1268"/>
      <c r="UZD775" s="144"/>
      <c r="UZE775" s="1268"/>
      <c r="UZF775" s="144"/>
      <c r="UZG775" s="1268"/>
      <c r="UZH775" s="144"/>
      <c r="UZI775" s="1268"/>
      <c r="UZJ775" s="144"/>
      <c r="UZK775" s="1268"/>
      <c r="UZL775" s="144"/>
      <c r="UZM775" s="1268"/>
      <c r="UZN775" s="144"/>
      <c r="UZO775" s="1268"/>
      <c r="UZP775" s="144"/>
      <c r="UZQ775" s="1268"/>
      <c r="UZR775" s="144"/>
      <c r="UZS775" s="1268"/>
      <c r="UZT775" s="144"/>
      <c r="UZU775" s="1268"/>
      <c r="UZV775" s="144"/>
      <c r="UZW775" s="1268"/>
      <c r="UZX775" s="144"/>
      <c r="UZY775" s="1268"/>
      <c r="UZZ775" s="144"/>
      <c r="VAA775" s="1268"/>
      <c r="VAB775" s="144"/>
      <c r="VAC775" s="1268"/>
      <c r="VAD775" s="144"/>
      <c r="VAE775" s="1268"/>
      <c r="VAF775" s="144"/>
      <c r="VAG775" s="1268"/>
      <c r="VAH775" s="144"/>
      <c r="VAI775" s="1268"/>
      <c r="VAJ775" s="144"/>
      <c r="VAK775" s="1268"/>
      <c r="VAL775" s="144"/>
      <c r="VAM775" s="1268"/>
      <c r="VAN775" s="144"/>
      <c r="VAO775" s="1268"/>
      <c r="VAP775" s="144"/>
      <c r="VAQ775" s="1268"/>
      <c r="VAR775" s="144"/>
      <c r="VAS775" s="1268"/>
      <c r="VAT775" s="144"/>
      <c r="VAU775" s="1268"/>
      <c r="VAV775" s="144"/>
      <c r="VAW775" s="1268"/>
      <c r="VAX775" s="144"/>
      <c r="VAY775" s="1268"/>
      <c r="VAZ775" s="144"/>
      <c r="VBA775" s="1268"/>
      <c r="VBB775" s="144"/>
      <c r="VBC775" s="1268"/>
      <c r="VBD775" s="144"/>
      <c r="VBE775" s="1268"/>
      <c r="VBF775" s="144"/>
      <c r="VBG775" s="1268"/>
      <c r="VBH775" s="144"/>
      <c r="VBI775" s="1268"/>
      <c r="VBJ775" s="144"/>
      <c r="VBK775" s="1268"/>
      <c r="VBL775" s="144"/>
      <c r="VBM775" s="1268"/>
      <c r="VBN775" s="144"/>
      <c r="VBO775" s="1268"/>
      <c r="VBP775" s="144"/>
      <c r="VBQ775" s="1268"/>
      <c r="VBR775" s="144"/>
      <c r="VBS775" s="1268"/>
      <c r="VBT775" s="144"/>
      <c r="VBU775" s="1268"/>
      <c r="VBV775" s="144"/>
      <c r="VBW775" s="1268"/>
      <c r="VBX775" s="144"/>
      <c r="VBY775" s="1268"/>
      <c r="VBZ775" s="144"/>
      <c r="VCA775" s="1268"/>
      <c r="VCB775" s="144"/>
      <c r="VCC775" s="1268"/>
      <c r="VCD775" s="144"/>
      <c r="VCE775" s="1268"/>
      <c r="VCF775" s="144"/>
      <c r="VCG775" s="1268"/>
      <c r="VCH775" s="144"/>
      <c r="VCI775" s="1268"/>
      <c r="VCJ775" s="144"/>
      <c r="VCK775" s="1268"/>
      <c r="VCL775" s="144"/>
      <c r="VCM775" s="1268"/>
      <c r="VCN775" s="144"/>
      <c r="VCO775" s="1268"/>
      <c r="VCP775" s="144"/>
      <c r="VCQ775" s="1268"/>
      <c r="VCR775" s="144"/>
      <c r="VCS775" s="1268"/>
      <c r="VCT775" s="144"/>
      <c r="VCU775" s="1268"/>
      <c r="VCV775" s="144"/>
      <c r="VCW775" s="1268"/>
      <c r="VCX775" s="144"/>
      <c r="VCY775" s="1268"/>
      <c r="VCZ775" s="144"/>
      <c r="VDA775" s="1268"/>
      <c r="VDB775" s="144"/>
      <c r="VDC775" s="1268"/>
      <c r="VDD775" s="144"/>
      <c r="VDE775" s="1268"/>
      <c r="VDF775" s="144"/>
      <c r="VDG775" s="1268"/>
      <c r="VDH775" s="144"/>
      <c r="VDI775" s="1268"/>
      <c r="VDJ775" s="144"/>
      <c r="VDK775" s="1268"/>
      <c r="VDL775" s="144"/>
      <c r="VDM775" s="1268"/>
      <c r="VDN775" s="144"/>
      <c r="VDO775" s="1268"/>
      <c r="VDP775" s="144"/>
      <c r="VDQ775" s="1268"/>
      <c r="VDR775" s="144"/>
      <c r="VDS775" s="1268"/>
      <c r="VDT775" s="144"/>
      <c r="VDU775" s="1268"/>
      <c r="VDV775" s="144"/>
      <c r="VDW775" s="1268"/>
      <c r="VDX775" s="144"/>
      <c r="VDY775" s="1268"/>
      <c r="VDZ775" s="144"/>
      <c r="VEA775" s="1268"/>
      <c r="VEB775" s="144"/>
      <c r="VEC775" s="1268"/>
      <c r="VED775" s="144"/>
      <c r="VEE775" s="1268"/>
      <c r="VEF775" s="144"/>
      <c r="VEG775" s="1268"/>
      <c r="VEH775" s="144"/>
      <c r="VEI775" s="1268"/>
      <c r="VEJ775" s="144"/>
      <c r="VEK775" s="1268"/>
      <c r="VEL775" s="144"/>
      <c r="VEM775" s="1268"/>
      <c r="VEN775" s="144"/>
      <c r="VEO775" s="1268"/>
      <c r="VEP775" s="144"/>
      <c r="VEQ775" s="1268"/>
      <c r="VER775" s="144"/>
      <c r="VES775" s="1268"/>
      <c r="VET775" s="144"/>
      <c r="VEU775" s="1268"/>
      <c r="VEV775" s="144"/>
      <c r="VEW775" s="1268"/>
      <c r="VEX775" s="144"/>
      <c r="VEY775" s="1268"/>
      <c r="VEZ775" s="144"/>
      <c r="VFA775" s="1268"/>
      <c r="VFB775" s="144"/>
      <c r="VFC775" s="1268"/>
      <c r="VFD775" s="144"/>
      <c r="VFE775" s="1268"/>
      <c r="VFF775" s="144"/>
      <c r="VFG775" s="1268"/>
      <c r="VFH775" s="144"/>
      <c r="VFI775" s="1268"/>
      <c r="VFJ775" s="144"/>
      <c r="VFK775" s="1268"/>
      <c r="VFL775" s="144"/>
      <c r="VFM775" s="1268"/>
      <c r="VFN775" s="144"/>
      <c r="VFO775" s="1268"/>
      <c r="VFP775" s="144"/>
      <c r="VFQ775" s="1268"/>
      <c r="VFR775" s="144"/>
      <c r="VFS775" s="1268"/>
      <c r="VFT775" s="144"/>
      <c r="VFU775" s="1268"/>
      <c r="VFV775" s="144"/>
      <c r="VFW775" s="1268"/>
      <c r="VFX775" s="144"/>
      <c r="VFY775" s="1268"/>
      <c r="VFZ775" s="144"/>
      <c r="VGA775" s="1268"/>
      <c r="VGB775" s="144"/>
      <c r="VGC775" s="1268"/>
      <c r="VGD775" s="144"/>
      <c r="VGE775" s="1268"/>
      <c r="VGF775" s="144"/>
      <c r="VGG775" s="1268"/>
      <c r="VGH775" s="144"/>
      <c r="VGI775" s="1268"/>
      <c r="VGJ775" s="144"/>
      <c r="VGK775" s="1268"/>
      <c r="VGL775" s="144"/>
      <c r="VGM775" s="1268"/>
      <c r="VGN775" s="144"/>
      <c r="VGO775" s="1268"/>
      <c r="VGP775" s="144"/>
      <c r="VGQ775" s="1268"/>
      <c r="VGR775" s="144"/>
      <c r="VGS775" s="1268"/>
      <c r="VGT775" s="144"/>
      <c r="VGU775" s="1268"/>
      <c r="VGV775" s="144"/>
      <c r="VGW775" s="1268"/>
      <c r="VGX775" s="144"/>
      <c r="VGY775" s="1268"/>
      <c r="VGZ775" s="144"/>
      <c r="VHA775" s="1268"/>
      <c r="VHB775" s="144"/>
      <c r="VHC775" s="1268"/>
      <c r="VHD775" s="144"/>
      <c r="VHE775" s="1268"/>
      <c r="VHF775" s="144"/>
      <c r="VHG775" s="1268"/>
      <c r="VHH775" s="144"/>
      <c r="VHI775" s="1268"/>
      <c r="VHJ775" s="144"/>
      <c r="VHK775" s="1268"/>
      <c r="VHL775" s="144"/>
      <c r="VHM775" s="1268"/>
      <c r="VHN775" s="144"/>
      <c r="VHO775" s="1268"/>
      <c r="VHP775" s="144"/>
      <c r="VHQ775" s="1268"/>
      <c r="VHR775" s="144"/>
      <c r="VHS775" s="1268"/>
      <c r="VHT775" s="144"/>
      <c r="VHU775" s="1268"/>
      <c r="VHV775" s="144"/>
      <c r="VHW775" s="1268"/>
      <c r="VHX775" s="144"/>
      <c r="VHY775" s="1268"/>
      <c r="VHZ775" s="144"/>
      <c r="VIA775" s="1268"/>
      <c r="VIB775" s="144"/>
      <c r="VIC775" s="1268"/>
      <c r="VID775" s="144"/>
      <c r="VIE775" s="1268"/>
      <c r="VIF775" s="144"/>
      <c r="VIG775" s="1268"/>
      <c r="VIH775" s="144"/>
      <c r="VII775" s="1268"/>
      <c r="VIJ775" s="144"/>
      <c r="VIK775" s="1268"/>
      <c r="VIL775" s="144"/>
      <c r="VIM775" s="1268"/>
      <c r="VIN775" s="144"/>
      <c r="VIO775" s="1268"/>
      <c r="VIP775" s="144"/>
      <c r="VIQ775" s="1268"/>
      <c r="VIR775" s="144"/>
      <c r="VIS775" s="1268"/>
      <c r="VIT775" s="144"/>
      <c r="VIU775" s="1268"/>
      <c r="VIV775" s="144"/>
      <c r="VIW775" s="1268"/>
      <c r="VIX775" s="144"/>
      <c r="VIY775" s="1268"/>
      <c r="VIZ775" s="144"/>
      <c r="VJA775" s="1268"/>
      <c r="VJB775" s="144"/>
      <c r="VJC775" s="1268"/>
      <c r="VJD775" s="144"/>
      <c r="VJE775" s="1268"/>
      <c r="VJF775" s="144"/>
      <c r="VJG775" s="1268"/>
      <c r="VJH775" s="144"/>
      <c r="VJI775" s="1268"/>
      <c r="VJJ775" s="144"/>
      <c r="VJK775" s="1268"/>
      <c r="VJL775" s="144"/>
      <c r="VJM775" s="1268"/>
      <c r="VJN775" s="144"/>
      <c r="VJO775" s="1268"/>
      <c r="VJP775" s="144"/>
      <c r="VJQ775" s="1268"/>
      <c r="VJR775" s="144"/>
      <c r="VJS775" s="1268"/>
      <c r="VJT775" s="144"/>
      <c r="VJU775" s="1268"/>
      <c r="VJV775" s="144"/>
      <c r="VJW775" s="1268"/>
      <c r="VJX775" s="144"/>
      <c r="VJY775" s="1268"/>
      <c r="VJZ775" s="144"/>
      <c r="VKA775" s="1268"/>
      <c r="VKB775" s="144"/>
      <c r="VKC775" s="1268"/>
      <c r="VKD775" s="144"/>
      <c r="VKE775" s="1268"/>
      <c r="VKF775" s="144"/>
      <c r="VKG775" s="1268"/>
      <c r="VKH775" s="144"/>
      <c r="VKI775" s="1268"/>
      <c r="VKJ775" s="144"/>
      <c r="VKK775" s="1268"/>
      <c r="VKL775" s="144"/>
      <c r="VKM775" s="1268"/>
      <c r="VKN775" s="144"/>
      <c r="VKO775" s="1268"/>
      <c r="VKP775" s="144"/>
      <c r="VKQ775" s="1268"/>
      <c r="VKR775" s="144"/>
      <c r="VKS775" s="1268"/>
      <c r="VKT775" s="144"/>
      <c r="VKU775" s="1268"/>
      <c r="VKV775" s="144"/>
      <c r="VKW775" s="1268"/>
      <c r="VKX775" s="144"/>
      <c r="VKY775" s="1268"/>
      <c r="VKZ775" s="144"/>
      <c r="VLA775" s="1268"/>
      <c r="VLB775" s="144"/>
      <c r="VLC775" s="1268"/>
      <c r="VLD775" s="144"/>
      <c r="VLE775" s="1268"/>
      <c r="VLF775" s="144"/>
      <c r="VLG775" s="1268"/>
      <c r="VLH775" s="144"/>
      <c r="VLI775" s="1268"/>
      <c r="VLJ775" s="144"/>
      <c r="VLK775" s="1268"/>
      <c r="VLL775" s="144"/>
      <c r="VLM775" s="1268"/>
      <c r="VLN775" s="144"/>
      <c r="VLO775" s="1268"/>
      <c r="VLP775" s="144"/>
      <c r="VLQ775" s="1268"/>
      <c r="VLR775" s="144"/>
      <c r="VLS775" s="1268"/>
      <c r="VLT775" s="144"/>
      <c r="VLU775" s="1268"/>
      <c r="VLV775" s="144"/>
      <c r="VLW775" s="1268"/>
      <c r="VLX775" s="144"/>
      <c r="VLY775" s="1268"/>
      <c r="VLZ775" s="144"/>
      <c r="VMA775" s="1268"/>
      <c r="VMB775" s="144"/>
      <c r="VMC775" s="1268"/>
      <c r="VMD775" s="144"/>
      <c r="VME775" s="1268"/>
      <c r="VMF775" s="144"/>
      <c r="VMG775" s="1268"/>
      <c r="VMH775" s="144"/>
      <c r="VMI775" s="1268"/>
      <c r="VMJ775" s="144"/>
      <c r="VMK775" s="1268"/>
      <c r="VML775" s="144"/>
      <c r="VMM775" s="1268"/>
      <c r="VMN775" s="144"/>
      <c r="VMO775" s="1268"/>
      <c r="VMP775" s="144"/>
      <c r="VMQ775" s="1268"/>
      <c r="VMR775" s="144"/>
      <c r="VMS775" s="1268"/>
      <c r="VMT775" s="144"/>
      <c r="VMU775" s="1268"/>
      <c r="VMV775" s="144"/>
      <c r="VMW775" s="1268"/>
      <c r="VMX775" s="144"/>
      <c r="VMY775" s="1268"/>
      <c r="VMZ775" s="144"/>
      <c r="VNA775" s="1268"/>
      <c r="VNB775" s="144"/>
      <c r="VNC775" s="1268"/>
      <c r="VND775" s="144"/>
      <c r="VNE775" s="1268"/>
      <c r="VNF775" s="144"/>
      <c r="VNG775" s="1268"/>
      <c r="VNH775" s="144"/>
      <c r="VNI775" s="1268"/>
      <c r="VNJ775" s="144"/>
      <c r="VNK775" s="1268"/>
      <c r="VNL775" s="144"/>
      <c r="VNM775" s="1268"/>
      <c r="VNN775" s="144"/>
      <c r="VNO775" s="1268"/>
      <c r="VNP775" s="144"/>
      <c r="VNQ775" s="1268"/>
      <c r="VNR775" s="144"/>
      <c r="VNS775" s="1268"/>
      <c r="VNT775" s="144"/>
      <c r="VNU775" s="1268"/>
      <c r="VNV775" s="144"/>
      <c r="VNW775" s="1268"/>
      <c r="VNX775" s="144"/>
      <c r="VNY775" s="1268"/>
      <c r="VNZ775" s="144"/>
      <c r="VOA775" s="1268"/>
      <c r="VOB775" s="144"/>
      <c r="VOC775" s="1268"/>
      <c r="VOD775" s="144"/>
      <c r="VOE775" s="1268"/>
      <c r="VOF775" s="144"/>
      <c r="VOG775" s="1268"/>
      <c r="VOH775" s="144"/>
      <c r="VOI775" s="1268"/>
      <c r="VOJ775" s="144"/>
      <c r="VOK775" s="1268"/>
      <c r="VOL775" s="144"/>
      <c r="VOM775" s="1268"/>
      <c r="VON775" s="144"/>
      <c r="VOO775" s="1268"/>
      <c r="VOP775" s="144"/>
      <c r="VOQ775" s="1268"/>
      <c r="VOR775" s="144"/>
      <c r="VOS775" s="1268"/>
      <c r="VOT775" s="144"/>
      <c r="VOU775" s="1268"/>
      <c r="VOV775" s="144"/>
      <c r="VOW775" s="1268"/>
      <c r="VOX775" s="144"/>
      <c r="VOY775" s="1268"/>
      <c r="VOZ775" s="144"/>
      <c r="VPA775" s="1268"/>
      <c r="VPB775" s="144"/>
      <c r="VPC775" s="1268"/>
      <c r="VPD775" s="144"/>
      <c r="VPE775" s="1268"/>
      <c r="VPF775" s="144"/>
      <c r="VPG775" s="1268"/>
      <c r="VPH775" s="144"/>
      <c r="VPI775" s="1268"/>
      <c r="VPJ775" s="144"/>
      <c r="VPK775" s="1268"/>
      <c r="VPL775" s="144"/>
      <c r="VPM775" s="1268"/>
      <c r="VPN775" s="144"/>
      <c r="VPO775" s="1268"/>
      <c r="VPP775" s="144"/>
      <c r="VPQ775" s="1268"/>
      <c r="VPR775" s="144"/>
      <c r="VPS775" s="1268"/>
      <c r="VPT775" s="144"/>
      <c r="VPU775" s="1268"/>
      <c r="VPV775" s="144"/>
      <c r="VPW775" s="1268"/>
      <c r="VPX775" s="144"/>
      <c r="VPY775" s="1268"/>
      <c r="VPZ775" s="144"/>
      <c r="VQA775" s="1268"/>
      <c r="VQB775" s="144"/>
      <c r="VQC775" s="1268"/>
      <c r="VQD775" s="144"/>
      <c r="VQE775" s="1268"/>
      <c r="VQF775" s="144"/>
      <c r="VQG775" s="1268"/>
      <c r="VQH775" s="144"/>
      <c r="VQI775" s="1268"/>
      <c r="VQJ775" s="144"/>
      <c r="VQK775" s="1268"/>
      <c r="VQL775" s="144"/>
      <c r="VQM775" s="1268"/>
      <c r="VQN775" s="144"/>
      <c r="VQO775" s="1268"/>
      <c r="VQP775" s="144"/>
      <c r="VQQ775" s="1268"/>
      <c r="VQR775" s="144"/>
      <c r="VQS775" s="1268"/>
      <c r="VQT775" s="144"/>
      <c r="VQU775" s="1268"/>
      <c r="VQV775" s="144"/>
      <c r="VQW775" s="1268"/>
      <c r="VQX775" s="144"/>
      <c r="VQY775" s="1268"/>
      <c r="VQZ775" s="144"/>
      <c r="VRA775" s="1268"/>
      <c r="VRB775" s="144"/>
      <c r="VRC775" s="1268"/>
      <c r="VRD775" s="144"/>
      <c r="VRE775" s="1268"/>
      <c r="VRF775" s="144"/>
      <c r="VRG775" s="1268"/>
      <c r="VRH775" s="144"/>
      <c r="VRI775" s="1268"/>
      <c r="VRJ775" s="144"/>
      <c r="VRK775" s="1268"/>
      <c r="VRL775" s="144"/>
      <c r="VRM775" s="1268"/>
      <c r="VRN775" s="144"/>
      <c r="VRO775" s="1268"/>
      <c r="VRP775" s="144"/>
      <c r="VRQ775" s="1268"/>
      <c r="VRR775" s="144"/>
      <c r="VRS775" s="1268"/>
      <c r="VRT775" s="144"/>
      <c r="VRU775" s="1268"/>
      <c r="VRV775" s="144"/>
      <c r="VRW775" s="1268"/>
      <c r="VRX775" s="144"/>
      <c r="VRY775" s="1268"/>
      <c r="VRZ775" s="144"/>
      <c r="VSA775" s="1268"/>
      <c r="VSB775" s="144"/>
      <c r="VSC775" s="1268"/>
      <c r="VSD775" s="144"/>
      <c r="VSE775" s="1268"/>
      <c r="VSF775" s="144"/>
      <c r="VSG775" s="1268"/>
      <c r="VSH775" s="144"/>
      <c r="VSI775" s="1268"/>
      <c r="VSJ775" s="144"/>
      <c r="VSK775" s="1268"/>
      <c r="VSL775" s="144"/>
      <c r="VSM775" s="1268"/>
      <c r="VSN775" s="144"/>
      <c r="VSO775" s="1268"/>
      <c r="VSP775" s="144"/>
      <c r="VSQ775" s="1268"/>
      <c r="VSR775" s="144"/>
      <c r="VSS775" s="1268"/>
      <c r="VST775" s="144"/>
      <c r="VSU775" s="1268"/>
      <c r="VSV775" s="144"/>
      <c r="VSW775" s="1268"/>
      <c r="VSX775" s="144"/>
      <c r="VSY775" s="1268"/>
      <c r="VSZ775" s="144"/>
      <c r="VTA775" s="1268"/>
      <c r="VTB775" s="144"/>
      <c r="VTC775" s="1268"/>
      <c r="VTD775" s="144"/>
      <c r="VTE775" s="1268"/>
      <c r="VTF775" s="144"/>
      <c r="VTG775" s="1268"/>
      <c r="VTH775" s="144"/>
      <c r="VTI775" s="1268"/>
      <c r="VTJ775" s="144"/>
      <c r="VTK775" s="1268"/>
      <c r="VTL775" s="144"/>
      <c r="VTM775" s="1268"/>
      <c r="VTN775" s="144"/>
      <c r="VTO775" s="1268"/>
      <c r="VTP775" s="144"/>
      <c r="VTQ775" s="1268"/>
      <c r="VTR775" s="144"/>
      <c r="VTS775" s="1268"/>
      <c r="VTT775" s="144"/>
      <c r="VTU775" s="1268"/>
      <c r="VTV775" s="144"/>
      <c r="VTW775" s="1268"/>
      <c r="VTX775" s="144"/>
      <c r="VTY775" s="1268"/>
      <c r="VTZ775" s="144"/>
      <c r="VUA775" s="1268"/>
      <c r="VUB775" s="144"/>
      <c r="VUC775" s="1268"/>
      <c r="VUD775" s="144"/>
      <c r="VUE775" s="1268"/>
      <c r="VUF775" s="144"/>
      <c r="VUG775" s="1268"/>
      <c r="VUH775" s="144"/>
      <c r="VUI775" s="1268"/>
      <c r="VUJ775" s="144"/>
      <c r="VUK775" s="1268"/>
      <c r="VUL775" s="144"/>
      <c r="VUM775" s="1268"/>
      <c r="VUN775" s="144"/>
      <c r="VUO775" s="1268"/>
      <c r="VUP775" s="144"/>
      <c r="VUQ775" s="1268"/>
      <c r="VUR775" s="144"/>
      <c r="VUS775" s="1268"/>
      <c r="VUT775" s="144"/>
      <c r="VUU775" s="1268"/>
      <c r="VUV775" s="144"/>
      <c r="VUW775" s="1268"/>
      <c r="VUX775" s="144"/>
      <c r="VUY775" s="1268"/>
      <c r="VUZ775" s="144"/>
      <c r="VVA775" s="1268"/>
      <c r="VVB775" s="144"/>
      <c r="VVC775" s="1268"/>
      <c r="VVD775" s="144"/>
      <c r="VVE775" s="1268"/>
      <c r="VVF775" s="144"/>
      <c r="VVG775" s="1268"/>
      <c r="VVH775" s="144"/>
      <c r="VVI775" s="1268"/>
      <c r="VVJ775" s="144"/>
      <c r="VVK775" s="1268"/>
      <c r="VVL775" s="144"/>
      <c r="VVM775" s="1268"/>
      <c r="VVN775" s="144"/>
      <c r="VVO775" s="1268"/>
      <c r="VVP775" s="144"/>
      <c r="VVQ775" s="1268"/>
      <c r="VVR775" s="144"/>
      <c r="VVS775" s="1268"/>
      <c r="VVT775" s="144"/>
      <c r="VVU775" s="1268"/>
      <c r="VVV775" s="144"/>
      <c r="VVW775" s="1268"/>
      <c r="VVX775" s="144"/>
      <c r="VVY775" s="1268"/>
      <c r="VVZ775" s="144"/>
      <c r="VWA775" s="1268"/>
      <c r="VWB775" s="144"/>
      <c r="VWC775" s="1268"/>
      <c r="VWD775" s="144"/>
      <c r="VWE775" s="1268"/>
      <c r="VWF775" s="144"/>
      <c r="VWG775" s="1268"/>
      <c r="VWH775" s="144"/>
      <c r="VWI775" s="1268"/>
      <c r="VWJ775" s="144"/>
      <c r="VWK775" s="1268"/>
      <c r="VWL775" s="144"/>
      <c r="VWM775" s="1268"/>
      <c r="VWN775" s="144"/>
      <c r="VWO775" s="1268"/>
      <c r="VWP775" s="144"/>
      <c r="VWQ775" s="1268"/>
      <c r="VWR775" s="144"/>
      <c r="VWS775" s="1268"/>
      <c r="VWT775" s="144"/>
      <c r="VWU775" s="1268"/>
      <c r="VWV775" s="144"/>
      <c r="VWW775" s="1268"/>
      <c r="VWX775" s="144"/>
      <c r="VWY775" s="1268"/>
      <c r="VWZ775" s="144"/>
      <c r="VXA775" s="1268"/>
      <c r="VXB775" s="144"/>
      <c r="VXC775" s="1268"/>
      <c r="VXD775" s="144"/>
      <c r="VXE775" s="1268"/>
      <c r="VXF775" s="144"/>
      <c r="VXG775" s="1268"/>
      <c r="VXH775" s="144"/>
      <c r="VXI775" s="1268"/>
      <c r="VXJ775" s="144"/>
      <c r="VXK775" s="1268"/>
      <c r="VXL775" s="144"/>
      <c r="VXM775" s="1268"/>
      <c r="VXN775" s="144"/>
      <c r="VXO775" s="1268"/>
      <c r="VXP775" s="144"/>
      <c r="VXQ775" s="1268"/>
      <c r="VXR775" s="144"/>
      <c r="VXS775" s="1268"/>
      <c r="VXT775" s="144"/>
      <c r="VXU775" s="1268"/>
      <c r="VXV775" s="144"/>
      <c r="VXW775" s="1268"/>
      <c r="VXX775" s="144"/>
      <c r="VXY775" s="1268"/>
      <c r="VXZ775" s="144"/>
      <c r="VYA775" s="1268"/>
      <c r="VYB775" s="144"/>
      <c r="VYC775" s="1268"/>
      <c r="VYD775" s="144"/>
      <c r="VYE775" s="1268"/>
      <c r="VYF775" s="144"/>
      <c r="VYG775" s="1268"/>
      <c r="VYH775" s="144"/>
      <c r="VYI775" s="1268"/>
      <c r="VYJ775" s="144"/>
      <c r="VYK775" s="1268"/>
      <c r="VYL775" s="144"/>
      <c r="VYM775" s="1268"/>
      <c r="VYN775" s="144"/>
      <c r="VYO775" s="1268"/>
      <c r="VYP775" s="144"/>
      <c r="VYQ775" s="1268"/>
      <c r="VYR775" s="144"/>
      <c r="VYS775" s="1268"/>
      <c r="VYT775" s="144"/>
      <c r="VYU775" s="1268"/>
      <c r="VYV775" s="144"/>
      <c r="VYW775" s="1268"/>
      <c r="VYX775" s="144"/>
      <c r="VYY775" s="1268"/>
      <c r="VYZ775" s="144"/>
      <c r="VZA775" s="1268"/>
      <c r="VZB775" s="144"/>
      <c r="VZC775" s="1268"/>
      <c r="VZD775" s="144"/>
      <c r="VZE775" s="1268"/>
      <c r="VZF775" s="144"/>
      <c r="VZG775" s="1268"/>
      <c r="VZH775" s="144"/>
      <c r="VZI775" s="1268"/>
      <c r="VZJ775" s="144"/>
      <c r="VZK775" s="1268"/>
      <c r="VZL775" s="144"/>
      <c r="VZM775" s="1268"/>
      <c r="VZN775" s="144"/>
      <c r="VZO775" s="1268"/>
      <c r="VZP775" s="144"/>
      <c r="VZQ775" s="1268"/>
      <c r="VZR775" s="144"/>
      <c r="VZS775" s="1268"/>
      <c r="VZT775" s="144"/>
      <c r="VZU775" s="1268"/>
      <c r="VZV775" s="144"/>
      <c r="VZW775" s="1268"/>
      <c r="VZX775" s="144"/>
      <c r="VZY775" s="1268"/>
      <c r="VZZ775" s="144"/>
      <c r="WAA775" s="1268"/>
      <c r="WAB775" s="144"/>
      <c r="WAC775" s="1268"/>
      <c r="WAD775" s="144"/>
      <c r="WAE775" s="1268"/>
      <c r="WAF775" s="144"/>
      <c r="WAG775" s="1268"/>
      <c r="WAH775" s="144"/>
      <c r="WAI775" s="1268"/>
      <c r="WAJ775" s="144"/>
      <c r="WAK775" s="1268"/>
      <c r="WAL775" s="144"/>
      <c r="WAM775" s="1268"/>
      <c r="WAN775" s="144"/>
      <c r="WAO775" s="1268"/>
      <c r="WAP775" s="144"/>
      <c r="WAQ775" s="1268"/>
      <c r="WAR775" s="144"/>
      <c r="WAS775" s="1268"/>
      <c r="WAT775" s="144"/>
      <c r="WAU775" s="1268"/>
      <c r="WAV775" s="144"/>
      <c r="WAW775" s="1268"/>
      <c r="WAX775" s="144"/>
      <c r="WAY775" s="1268"/>
      <c r="WAZ775" s="144"/>
      <c r="WBA775" s="1268"/>
      <c r="WBB775" s="144"/>
      <c r="WBC775" s="1268"/>
      <c r="WBD775" s="144"/>
      <c r="WBE775" s="1268"/>
      <c r="WBF775" s="144"/>
      <c r="WBG775" s="1268"/>
      <c r="WBH775" s="144"/>
      <c r="WBI775" s="1268"/>
      <c r="WBJ775" s="144"/>
      <c r="WBK775" s="1268"/>
      <c r="WBL775" s="144"/>
      <c r="WBM775" s="1268"/>
      <c r="WBN775" s="144"/>
      <c r="WBO775" s="1268"/>
      <c r="WBP775" s="144"/>
      <c r="WBQ775" s="1268"/>
      <c r="WBR775" s="144"/>
      <c r="WBS775" s="1268"/>
      <c r="WBT775" s="144"/>
      <c r="WBU775" s="1268"/>
      <c r="WBV775" s="144"/>
      <c r="WBW775" s="1268"/>
      <c r="WBX775" s="144"/>
      <c r="WBY775" s="1268"/>
      <c r="WBZ775" s="144"/>
      <c r="WCA775" s="1268"/>
      <c r="WCB775" s="144"/>
      <c r="WCC775" s="1268"/>
      <c r="WCD775" s="144"/>
      <c r="WCE775" s="1268"/>
      <c r="WCF775" s="144"/>
      <c r="WCG775" s="1268"/>
      <c r="WCH775" s="144"/>
      <c r="WCI775" s="1268"/>
      <c r="WCJ775" s="144"/>
      <c r="WCK775" s="1268"/>
      <c r="WCL775" s="144"/>
      <c r="WCM775" s="1268"/>
      <c r="WCN775" s="144"/>
      <c r="WCO775" s="1268"/>
      <c r="WCP775" s="144"/>
      <c r="WCQ775" s="1268"/>
      <c r="WCR775" s="144"/>
      <c r="WCS775" s="1268"/>
      <c r="WCT775" s="144"/>
      <c r="WCU775" s="1268"/>
      <c r="WCV775" s="144"/>
      <c r="WCW775" s="1268"/>
      <c r="WCX775" s="144"/>
      <c r="WCY775" s="1268"/>
      <c r="WCZ775" s="144"/>
      <c r="WDA775" s="1268"/>
      <c r="WDB775" s="144"/>
      <c r="WDC775" s="1268"/>
      <c r="WDD775" s="144"/>
      <c r="WDE775" s="1268"/>
      <c r="WDF775" s="144"/>
      <c r="WDG775" s="1268"/>
      <c r="WDH775" s="144"/>
      <c r="WDI775" s="1268"/>
      <c r="WDJ775" s="144"/>
      <c r="WDK775" s="1268"/>
      <c r="WDL775" s="144"/>
      <c r="WDM775" s="1268"/>
      <c r="WDN775" s="144"/>
      <c r="WDO775" s="1268"/>
      <c r="WDP775" s="144"/>
      <c r="WDQ775" s="1268"/>
      <c r="WDR775" s="144"/>
      <c r="WDS775" s="1268"/>
      <c r="WDT775" s="144"/>
      <c r="WDU775" s="1268"/>
      <c r="WDV775" s="144"/>
      <c r="WDW775" s="1268"/>
      <c r="WDX775" s="144"/>
      <c r="WDY775" s="1268"/>
      <c r="WDZ775" s="144"/>
      <c r="WEA775" s="1268"/>
      <c r="WEB775" s="144"/>
      <c r="WEC775" s="1268"/>
      <c r="WED775" s="144"/>
      <c r="WEE775" s="1268"/>
      <c r="WEF775" s="144"/>
      <c r="WEG775" s="1268"/>
      <c r="WEH775" s="144"/>
      <c r="WEI775" s="1268"/>
      <c r="WEJ775" s="144"/>
      <c r="WEK775" s="1268"/>
      <c r="WEL775" s="144"/>
      <c r="WEM775" s="1268"/>
      <c r="WEN775" s="144"/>
      <c r="WEO775" s="1268"/>
      <c r="WEP775" s="144"/>
      <c r="WEQ775" s="1268"/>
      <c r="WER775" s="144"/>
      <c r="WES775" s="1268"/>
      <c r="WET775" s="144"/>
      <c r="WEU775" s="1268"/>
      <c r="WEV775" s="144"/>
      <c r="WEW775" s="1268"/>
      <c r="WEX775" s="144"/>
      <c r="WEY775" s="1268"/>
      <c r="WEZ775" s="144"/>
      <c r="WFA775" s="1268"/>
      <c r="WFB775" s="144"/>
      <c r="WFC775" s="1268"/>
      <c r="WFD775" s="144"/>
      <c r="WFE775" s="1268"/>
      <c r="WFF775" s="144"/>
      <c r="WFG775" s="1268"/>
      <c r="WFH775" s="144"/>
      <c r="WFI775" s="1268"/>
      <c r="WFJ775" s="144"/>
      <c r="WFK775" s="1268"/>
      <c r="WFL775" s="144"/>
      <c r="WFM775" s="1268"/>
      <c r="WFN775" s="144"/>
      <c r="WFO775" s="1268"/>
      <c r="WFP775" s="144"/>
      <c r="WFQ775" s="1268"/>
      <c r="WFR775" s="144"/>
      <c r="WFS775" s="1268"/>
      <c r="WFT775" s="144"/>
      <c r="WFU775" s="1268"/>
      <c r="WFV775" s="144"/>
      <c r="WFW775" s="1268"/>
      <c r="WFX775" s="144"/>
      <c r="WFY775" s="1268"/>
      <c r="WFZ775" s="144"/>
      <c r="WGA775" s="1268"/>
      <c r="WGB775" s="144"/>
      <c r="WGC775" s="1268"/>
      <c r="WGD775" s="144"/>
      <c r="WGE775" s="1268"/>
      <c r="WGF775" s="144"/>
      <c r="WGG775" s="1268"/>
      <c r="WGH775" s="144"/>
      <c r="WGI775" s="1268"/>
      <c r="WGJ775" s="144"/>
      <c r="WGK775" s="1268"/>
      <c r="WGL775" s="144"/>
      <c r="WGM775" s="1268"/>
      <c r="WGN775" s="144"/>
      <c r="WGO775" s="1268"/>
      <c r="WGP775" s="144"/>
      <c r="WGQ775" s="1268"/>
      <c r="WGR775" s="144"/>
      <c r="WGS775" s="1268"/>
      <c r="WGT775" s="144"/>
      <c r="WGU775" s="1268"/>
      <c r="WGV775" s="144"/>
      <c r="WGW775" s="1268"/>
      <c r="WGX775" s="144"/>
      <c r="WGY775" s="1268"/>
      <c r="WGZ775" s="144"/>
      <c r="WHA775" s="1268"/>
      <c r="WHB775" s="144"/>
      <c r="WHC775" s="1268"/>
      <c r="WHD775" s="144"/>
      <c r="WHE775" s="1268"/>
      <c r="WHF775" s="144"/>
      <c r="WHG775" s="1268"/>
      <c r="WHH775" s="144"/>
      <c r="WHI775" s="1268"/>
      <c r="WHJ775" s="144"/>
      <c r="WHK775" s="1268"/>
      <c r="WHL775" s="144"/>
      <c r="WHM775" s="1268"/>
      <c r="WHN775" s="144"/>
      <c r="WHO775" s="1268"/>
      <c r="WHP775" s="144"/>
      <c r="WHQ775" s="1268"/>
      <c r="WHR775" s="144"/>
      <c r="WHS775" s="1268"/>
      <c r="WHT775" s="144"/>
      <c r="WHU775" s="1268"/>
      <c r="WHV775" s="144"/>
      <c r="WHW775" s="1268"/>
      <c r="WHX775" s="144"/>
      <c r="WHY775" s="1268"/>
      <c r="WHZ775" s="144"/>
      <c r="WIA775" s="1268"/>
      <c r="WIB775" s="144"/>
      <c r="WIC775" s="1268"/>
      <c r="WID775" s="144"/>
      <c r="WIE775" s="1268"/>
      <c r="WIF775" s="144"/>
      <c r="WIG775" s="1268"/>
      <c r="WIH775" s="144"/>
      <c r="WII775" s="1268"/>
      <c r="WIJ775" s="144"/>
      <c r="WIK775" s="1268"/>
      <c r="WIL775" s="144"/>
      <c r="WIM775" s="1268"/>
      <c r="WIN775" s="144"/>
      <c r="WIO775" s="1268"/>
      <c r="WIP775" s="144"/>
      <c r="WIQ775" s="1268"/>
      <c r="WIR775" s="144"/>
      <c r="WIS775" s="1268"/>
      <c r="WIT775" s="144"/>
      <c r="WIU775" s="1268"/>
      <c r="WIV775" s="144"/>
      <c r="WIW775" s="1268"/>
      <c r="WIX775" s="144"/>
      <c r="WIY775" s="1268"/>
      <c r="WIZ775" s="144"/>
      <c r="WJA775" s="1268"/>
      <c r="WJB775" s="144"/>
      <c r="WJC775" s="1268"/>
      <c r="WJD775" s="144"/>
      <c r="WJE775" s="1268"/>
      <c r="WJF775" s="144"/>
      <c r="WJG775" s="1268"/>
      <c r="WJH775" s="144"/>
      <c r="WJI775" s="1268"/>
      <c r="WJJ775" s="144"/>
      <c r="WJK775" s="1268"/>
      <c r="WJL775" s="144"/>
      <c r="WJM775" s="1268"/>
      <c r="WJN775" s="144"/>
      <c r="WJO775" s="1268"/>
      <c r="WJP775" s="144"/>
      <c r="WJQ775" s="1268"/>
      <c r="WJR775" s="144"/>
      <c r="WJS775" s="1268"/>
      <c r="WJT775" s="144"/>
      <c r="WJU775" s="1268"/>
      <c r="WJV775" s="144"/>
      <c r="WJW775" s="1268"/>
      <c r="WJX775" s="144"/>
      <c r="WJY775" s="1268"/>
      <c r="WJZ775" s="144"/>
      <c r="WKA775" s="1268"/>
      <c r="WKB775" s="144"/>
      <c r="WKC775" s="1268"/>
      <c r="WKD775" s="144"/>
      <c r="WKE775" s="1268"/>
      <c r="WKF775" s="144"/>
      <c r="WKG775" s="1268"/>
      <c r="WKH775" s="144"/>
      <c r="WKI775" s="1268"/>
      <c r="WKJ775" s="144"/>
      <c r="WKK775" s="1268"/>
      <c r="WKL775" s="144"/>
      <c r="WKM775" s="1268"/>
      <c r="WKN775" s="144"/>
      <c r="WKO775" s="1268"/>
      <c r="WKP775" s="144"/>
      <c r="WKQ775" s="1268"/>
      <c r="WKR775" s="144"/>
      <c r="WKS775" s="1268"/>
      <c r="WKT775" s="144"/>
      <c r="WKU775" s="1268"/>
      <c r="WKV775" s="144"/>
      <c r="WKW775" s="1268"/>
      <c r="WKX775" s="144"/>
      <c r="WKY775" s="1268"/>
      <c r="WKZ775" s="144"/>
      <c r="WLA775" s="1268"/>
      <c r="WLB775" s="144"/>
      <c r="WLC775" s="1268"/>
      <c r="WLD775" s="144"/>
      <c r="WLE775" s="1268"/>
      <c r="WLF775" s="144"/>
      <c r="WLG775" s="1268"/>
      <c r="WLH775" s="144"/>
      <c r="WLI775" s="1268"/>
      <c r="WLJ775" s="144"/>
      <c r="WLK775" s="1268"/>
      <c r="WLL775" s="144"/>
      <c r="WLM775" s="1268"/>
      <c r="WLN775" s="144"/>
      <c r="WLO775" s="1268"/>
      <c r="WLP775" s="144"/>
      <c r="WLQ775" s="1268"/>
      <c r="WLR775" s="144"/>
      <c r="WLS775" s="1268"/>
      <c r="WLT775" s="144"/>
      <c r="WLU775" s="1268"/>
      <c r="WLV775" s="144"/>
      <c r="WLW775" s="1268"/>
      <c r="WLX775" s="144"/>
      <c r="WLY775" s="1268"/>
      <c r="WLZ775" s="144"/>
      <c r="WMA775" s="1268"/>
      <c r="WMB775" s="144"/>
      <c r="WMC775" s="1268"/>
      <c r="WMD775" s="144"/>
      <c r="WME775" s="1268"/>
      <c r="WMF775" s="144"/>
      <c r="WMG775" s="1268"/>
      <c r="WMH775" s="144"/>
      <c r="WMI775" s="1268"/>
      <c r="WMJ775" s="144"/>
      <c r="WMK775" s="1268"/>
      <c r="WML775" s="144"/>
      <c r="WMM775" s="1268"/>
      <c r="WMN775" s="144"/>
      <c r="WMO775" s="1268"/>
      <c r="WMP775" s="144"/>
      <c r="WMQ775" s="1268"/>
      <c r="WMR775" s="144"/>
      <c r="WMS775" s="1268"/>
      <c r="WMT775" s="144"/>
      <c r="WMU775" s="1268"/>
      <c r="WMV775" s="144"/>
      <c r="WMW775" s="1268"/>
      <c r="WMX775" s="144"/>
      <c r="WMY775" s="1268"/>
      <c r="WMZ775" s="144"/>
      <c r="WNA775" s="1268"/>
      <c r="WNB775" s="144"/>
      <c r="WNC775" s="1268"/>
      <c r="WND775" s="144"/>
      <c r="WNE775" s="1268"/>
      <c r="WNF775" s="144"/>
      <c r="WNG775" s="1268"/>
      <c r="WNH775" s="144"/>
      <c r="WNI775" s="1268"/>
      <c r="WNJ775" s="144"/>
      <c r="WNK775" s="1268"/>
      <c r="WNL775" s="144"/>
      <c r="WNM775" s="1268"/>
      <c r="WNN775" s="144"/>
      <c r="WNO775" s="1268"/>
      <c r="WNP775" s="144"/>
      <c r="WNQ775" s="1268"/>
      <c r="WNR775" s="144"/>
      <c r="WNS775" s="1268"/>
      <c r="WNT775" s="144"/>
      <c r="WNU775" s="1268"/>
      <c r="WNV775" s="144"/>
      <c r="WNW775" s="1268"/>
      <c r="WNX775" s="144"/>
      <c r="WNY775" s="1268"/>
      <c r="WNZ775" s="144"/>
      <c r="WOA775" s="1268"/>
      <c r="WOB775" s="144"/>
      <c r="WOC775" s="1268"/>
      <c r="WOD775" s="144"/>
      <c r="WOE775" s="1268"/>
      <c r="WOF775" s="144"/>
      <c r="WOG775" s="1268"/>
      <c r="WOH775" s="144"/>
      <c r="WOI775" s="1268"/>
      <c r="WOJ775" s="144"/>
      <c r="WOK775" s="1268"/>
      <c r="WOL775" s="144"/>
      <c r="WOM775" s="1268"/>
      <c r="WON775" s="144"/>
      <c r="WOO775" s="1268"/>
      <c r="WOP775" s="144"/>
      <c r="WOQ775" s="1268"/>
      <c r="WOR775" s="144"/>
      <c r="WOS775" s="1268"/>
      <c r="WOT775" s="144"/>
      <c r="WOU775" s="1268"/>
      <c r="WOV775" s="144"/>
      <c r="WOW775" s="1268"/>
      <c r="WOX775" s="144"/>
      <c r="WOY775" s="1268"/>
      <c r="WOZ775" s="144"/>
      <c r="WPA775" s="1268"/>
      <c r="WPB775" s="144"/>
      <c r="WPC775" s="1268"/>
      <c r="WPD775" s="144"/>
      <c r="WPE775" s="1268"/>
      <c r="WPF775" s="144"/>
      <c r="WPG775" s="1268"/>
      <c r="WPH775" s="144"/>
      <c r="WPI775" s="1268"/>
      <c r="WPJ775" s="144"/>
      <c r="WPK775" s="1268"/>
      <c r="WPL775" s="144"/>
      <c r="WPM775" s="1268"/>
      <c r="WPN775" s="144"/>
      <c r="WPO775" s="1268"/>
      <c r="WPP775" s="144"/>
      <c r="WPQ775" s="1268"/>
      <c r="WPR775" s="144"/>
      <c r="WPS775" s="1268"/>
      <c r="WPT775" s="144"/>
      <c r="WPU775" s="1268"/>
      <c r="WPV775" s="144"/>
      <c r="WPW775" s="1268"/>
      <c r="WPX775" s="144"/>
      <c r="WPY775" s="1268"/>
      <c r="WPZ775" s="144"/>
      <c r="WQA775" s="1268"/>
      <c r="WQB775" s="144"/>
      <c r="WQC775" s="1268"/>
      <c r="WQD775" s="144"/>
      <c r="WQE775" s="1268"/>
      <c r="WQF775" s="144"/>
      <c r="WQG775" s="1268"/>
      <c r="WQH775" s="144"/>
      <c r="WQI775" s="1268"/>
      <c r="WQJ775" s="144"/>
      <c r="WQK775" s="1268"/>
      <c r="WQL775" s="144"/>
      <c r="WQM775" s="1268"/>
      <c r="WQN775" s="144"/>
      <c r="WQO775" s="1268"/>
      <c r="WQP775" s="144"/>
      <c r="WQQ775" s="1268"/>
      <c r="WQR775" s="144"/>
      <c r="WQS775" s="1268"/>
      <c r="WQT775" s="144"/>
      <c r="WQU775" s="1268"/>
      <c r="WQV775" s="144"/>
      <c r="WQW775" s="1268"/>
      <c r="WQX775" s="144"/>
      <c r="WQY775" s="1268"/>
      <c r="WQZ775" s="144"/>
      <c r="WRA775" s="1268"/>
      <c r="WRB775" s="144"/>
      <c r="WRC775" s="1268"/>
      <c r="WRD775" s="144"/>
      <c r="WRE775" s="1268"/>
      <c r="WRF775" s="144"/>
      <c r="WRG775" s="1268"/>
      <c r="WRH775" s="144"/>
      <c r="WRI775" s="1268"/>
      <c r="WRJ775" s="144"/>
      <c r="WRK775" s="1268"/>
      <c r="WRL775" s="144"/>
      <c r="WRM775" s="1268"/>
      <c r="WRN775" s="144"/>
      <c r="WRO775" s="1268"/>
      <c r="WRP775" s="144"/>
      <c r="WRQ775" s="1268"/>
      <c r="WRR775" s="144"/>
      <c r="WRS775" s="1268"/>
      <c r="WRT775" s="144"/>
      <c r="WRU775" s="1268"/>
      <c r="WRV775" s="144"/>
      <c r="WRW775" s="1268"/>
      <c r="WRX775" s="144"/>
      <c r="WRY775" s="1268"/>
      <c r="WRZ775" s="144"/>
      <c r="WSA775" s="1268"/>
      <c r="WSB775" s="144"/>
      <c r="WSC775" s="1268"/>
      <c r="WSD775" s="144"/>
      <c r="WSE775" s="1268"/>
      <c r="WSF775" s="144"/>
      <c r="WSG775" s="1268"/>
      <c r="WSH775" s="144"/>
      <c r="WSI775" s="1268"/>
      <c r="WSJ775" s="144"/>
      <c r="WSK775" s="1268"/>
      <c r="WSL775" s="144"/>
      <c r="WSM775" s="1268"/>
      <c r="WSN775" s="144"/>
      <c r="WSO775" s="1268"/>
      <c r="WSP775" s="144"/>
      <c r="WSQ775" s="1268"/>
      <c r="WSR775" s="144"/>
      <c r="WSS775" s="1268"/>
      <c r="WST775" s="144"/>
      <c r="WSU775" s="1268"/>
      <c r="WSV775" s="144"/>
      <c r="WSW775" s="1268"/>
      <c r="WSX775" s="144"/>
      <c r="WSY775" s="1268"/>
      <c r="WSZ775" s="144"/>
      <c r="WTA775" s="1268"/>
      <c r="WTB775" s="144"/>
      <c r="WTC775" s="1268"/>
      <c r="WTD775" s="144"/>
      <c r="WTE775" s="1268"/>
      <c r="WTF775" s="144"/>
      <c r="WTG775" s="1268"/>
      <c r="WTH775" s="144"/>
      <c r="WTI775" s="1268"/>
      <c r="WTJ775" s="144"/>
      <c r="WTK775" s="1268"/>
      <c r="WTL775" s="144"/>
      <c r="WTM775" s="1268"/>
      <c r="WTN775" s="144"/>
      <c r="WTO775" s="1268"/>
      <c r="WTP775" s="144"/>
      <c r="WTQ775" s="1268"/>
      <c r="WTR775" s="144"/>
      <c r="WTS775" s="1268"/>
      <c r="WTT775" s="144"/>
      <c r="WTU775" s="1268"/>
      <c r="WTV775" s="144"/>
      <c r="WTW775" s="1268"/>
      <c r="WTX775" s="144"/>
      <c r="WTY775" s="1268"/>
      <c r="WTZ775" s="144"/>
      <c r="WUA775" s="1268"/>
      <c r="WUB775" s="144"/>
      <c r="WUC775" s="1268"/>
      <c r="WUD775" s="144"/>
      <c r="WUE775" s="1268"/>
      <c r="WUF775" s="144"/>
      <c r="WUG775" s="1268"/>
      <c r="WUH775" s="144"/>
      <c r="WUI775" s="1268"/>
      <c r="WUJ775" s="144"/>
      <c r="WUK775" s="1268"/>
      <c r="WUL775" s="144"/>
      <c r="WUM775" s="1268"/>
      <c r="WUN775" s="144"/>
      <c r="WUO775" s="1268"/>
      <c r="WUP775" s="144"/>
      <c r="WUQ775" s="1268"/>
      <c r="WUR775" s="144"/>
      <c r="WUS775" s="1268"/>
      <c r="WUT775" s="144"/>
      <c r="WUU775" s="1268"/>
      <c r="WUV775" s="144"/>
      <c r="WUW775" s="1268"/>
      <c r="WUX775" s="144"/>
      <c r="WUY775" s="1268"/>
      <c r="WUZ775" s="144"/>
      <c r="WVA775" s="1268"/>
      <c r="WVB775" s="144"/>
      <c r="WVC775" s="1268"/>
      <c r="WVD775" s="144"/>
      <c r="WVE775" s="1268"/>
      <c r="WVF775" s="144"/>
      <c r="WVG775" s="1268"/>
      <c r="WVH775" s="144"/>
      <c r="WVI775" s="1268"/>
      <c r="WVJ775" s="144"/>
      <c r="WVK775" s="1268"/>
      <c r="WVL775" s="144"/>
      <c r="WVM775" s="1268"/>
      <c r="WVN775" s="144"/>
      <c r="WVO775" s="1268"/>
      <c r="WVP775" s="144"/>
      <c r="WVQ775" s="1268"/>
      <c r="WVR775" s="144"/>
      <c r="WVS775" s="1268"/>
      <c r="WVT775" s="144"/>
      <c r="WVU775" s="1268"/>
      <c r="WVV775" s="144"/>
      <c r="WVW775" s="1268"/>
      <c r="WVX775" s="144"/>
      <c r="WVY775" s="1268"/>
      <c r="WVZ775" s="144"/>
      <c r="WWA775" s="1268"/>
      <c r="WWB775" s="144"/>
      <c r="WWC775" s="1268"/>
      <c r="WWD775" s="144"/>
      <c r="WWE775" s="1268"/>
      <c r="WWF775" s="144"/>
      <c r="WWG775" s="1268"/>
      <c r="WWH775" s="144"/>
      <c r="WWI775" s="1268"/>
      <c r="WWJ775" s="144"/>
      <c r="WWK775" s="1268"/>
      <c r="WWL775" s="144"/>
      <c r="WWM775" s="1268"/>
      <c r="WWN775" s="144"/>
      <c r="WWO775" s="1268"/>
      <c r="WWP775" s="144"/>
      <c r="WWQ775" s="1268"/>
      <c r="WWR775" s="144"/>
      <c r="WWS775" s="1268"/>
      <c r="WWT775" s="144"/>
      <c r="WWU775" s="1268"/>
      <c r="WWV775" s="144"/>
      <c r="WWW775" s="1268"/>
      <c r="WWX775" s="144"/>
      <c r="WWY775" s="1268"/>
      <c r="WWZ775" s="144"/>
      <c r="WXA775" s="1268"/>
      <c r="WXB775" s="144"/>
      <c r="WXC775" s="1268"/>
      <c r="WXD775" s="144"/>
      <c r="WXE775" s="1268"/>
      <c r="WXF775" s="144"/>
      <c r="WXG775" s="1268"/>
      <c r="WXH775" s="144"/>
      <c r="WXI775" s="1268"/>
      <c r="WXJ775" s="144"/>
      <c r="WXK775" s="1268"/>
      <c r="WXL775" s="144"/>
      <c r="WXM775" s="1268"/>
      <c r="WXN775" s="144"/>
      <c r="WXO775" s="1268"/>
      <c r="WXP775" s="144"/>
      <c r="WXQ775" s="1268"/>
      <c r="WXR775" s="144"/>
      <c r="WXS775" s="1268"/>
      <c r="WXT775" s="144"/>
      <c r="WXU775" s="1268"/>
      <c r="WXV775" s="144"/>
      <c r="WXW775" s="1268"/>
      <c r="WXX775" s="144"/>
      <c r="WXY775" s="1268"/>
      <c r="WXZ775" s="144"/>
      <c r="WYA775" s="1268"/>
      <c r="WYB775" s="144"/>
      <c r="WYC775" s="1268"/>
      <c r="WYD775" s="144"/>
      <c r="WYE775" s="1268"/>
      <c r="WYF775" s="144"/>
      <c r="WYG775" s="1268"/>
      <c r="WYH775" s="144"/>
      <c r="WYI775" s="1268"/>
      <c r="WYJ775" s="144"/>
      <c r="WYK775" s="1268"/>
      <c r="WYL775" s="144"/>
      <c r="WYM775" s="1268"/>
      <c r="WYN775" s="144"/>
      <c r="WYO775" s="1268"/>
      <c r="WYP775" s="144"/>
      <c r="WYQ775" s="1268"/>
      <c r="WYR775" s="144"/>
      <c r="WYS775" s="1268"/>
      <c r="WYT775" s="144"/>
      <c r="WYU775" s="1268"/>
      <c r="WYV775" s="144"/>
      <c r="WYW775" s="1268"/>
      <c r="WYX775" s="144"/>
      <c r="WYY775" s="1268"/>
      <c r="WYZ775" s="144"/>
      <c r="WZA775" s="1268"/>
      <c r="WZB775" s="144"/>
      <c r="WZC775" s="1268"/>
      <c r="WZD775" s="144"/>
      <c r="WZE775" s="1268"/>
      <c r="WZF775" s="144"/>
      <c r="WZG775" s="1268"/>
      <c r="WZH775" s="144"/>
      <c r="WZI775" s="1268"/>
      <c r="WZJ775" s="144"/>
      <c r="WZK775" s="1268"/>
      <c r="WZL775" s="144"/>
      <c r="WZM775" s="1268"/>
      <c r="WZN775" s="144"/>
      <c r="WZO775" s="1268"/>
      <c r="WZP775" s="144"/>
      <c r="WZQ775" s="1268"/>
      <c r="WZR775" s="144"/>
      <c r="WZS775" s="1268"/>
      <c r="WZT775" s="144"/>
      <c r="WZU775" s="1268"/>
      <c r="WZV775" s="144"/>
      <c r="WZW775" s="1268"/>
      <c r="WZX775" s="144"/>
      <c r="WZY775" s="1268"/>
      <c r="WZZ775" s="144"/>
      <c r="XAA775" s="1268"/>
      <c r="XAB775" s="144"/>
      <c r="XAC775" s="1268"/>
      <c r="XAD775" s="144"/>
      <c r="XAE775" s="1268"/>
      <c r="XAF775" s="144"/>
      <c r="XAG775" s="1268"/>
      <c r="XAH775" s="144"/>
      <c r="XAI775" s="1268"/>
      <c r="XAJ775" s="144"/>
      <c r="XAK775" s="1268"/>
      <c r="XAL775" s="144"/>
      <c r="XAM775" s="1268"/>
      <c r="XAN775" s="144"/>
      <c r="XAO775" s="1268"/>
      <c r="XAP775" s="144"/>
      <c r="XAQ775" s="1268"/>
      <c r="XAR775" s="144"/>
      <c r="XAS775" s="1268"/>
      <c r="XAT775" s="144"/>
      <c r="XAU775" s="1268"/>
      <c r="XAV775" s="144"/>
      <c r="XAW775" s="1268"/>
      <c r="XAX775" s="144"/>
      <c r="XAY775" s="1268"/>
      <c r="XAZ775" s="144"/>
      <c r="XBA775" s="1268"/>
      <c r="XBB775" s="144"/>
      <c r="XBC775" s="1268"/>
      <c r="XBD775" s="144"/>
      <c r="XBE775" s="1268"/>
      <c r="XBF775" s="144"/>
      <c r="XBG775" s="1268"/>
      <c r="XBH775" s="144"/>
      <c r="XBI775" s="1268"/>
      <c r="XBJ775" s="144"/>
      <c r="XBK775" s="1268"/>
      <c r="XBL775" s="144"/>
      <c r="XBM775" s="1268"/>
      <c r="XBN775" s="144"/>
      <c r="XBO775" s="1268"/>
      <c r="XBP775" s="144"/>
      <c r="XBQ775" s="1268"/>
      <c r="XBR775" s="144"/>
      <c r="XBS775" s="1268"/>
      <c r="XBT775" s="144"/>
      <c r="XBU775" s="1268"/>
      <c r="XBV775" s="144"/>
      <c r="XBW775" s="1268"/>
      <c r="XBX775" s="144"/>
      <c r="XBY775" s="1268"/>
      <c r="XBZ775" s="144"/>
      <c r="XCA775" s="1268"/>
      <c r="XCB775" s="144"/>
      <c r="XCC775" s="1268"/>
      <c r="XCD775" s="144"/>
      <c r="XCE775" s="1268"/>
      <c r="XCF775" s="144"/>
      <c r="XCG775" s="1268"/>
      <c r="XCH775" s="144"/>
      <c r="XCI775" s="1268"/>
      <c r="XCJ775" s="144"/>
      <c r="XCK775" s="1268"/>
      <c r="XCL775" s="144"/>
      <c r="XCM775" s="1268"/>
      <c r="XCN775" s="144"/>
      <c r="XCO775" s="1268"/>
      <c r="XCP775" s="144"/>
      <c r="XCQ775" s="1268"/>
      <c r="XCR775" s="144"/>
      <c r="XCS775" s="1268"/>
      <c r="XCT775" s="144"/>
      <c r="XCU775" s="1268"/>
      <c r="XCV775" s="144"/>
      <c r="XCW775" s="1268"/>
      <c r="XCX775" s="144"/>
      <c r="XCY775" s="1268"/>
      <c r="XCZ775" s="144"/>
      <c r="XDA775" s="1268"/>
      <c r="XDB775" s="144"/>
      <c r="XDC775" s="1268"/>
      <c r="XDD775" s="144"/>
      <c r="XDE775" s="1268"/>
      <c r="XDF775" s="144"/>
      <c r="XDG775" s="1268"/>
      <c r="XDH775" s="144"/>
      <c r="XDI775" s="1268"/>
      <c r="XDJ775" s="144"/>
      <c r="XDK775" s="1268"/>
      <c r="XDL775" s="144"/>
      <c r="XDM775" s="1268"/>
      <c r="XDN775" s="144"/>
      <c r="XDO775" s="1268"/>
      <c r="XDP775" s="144"/>
      <c r="XDQ775" s="1268"/>
      <c r="XDR775" s="144"/>
      <c r="XDS775" s="1268"/>
      <c r="XDT775" s="144"/>
      <c r="XDU775" s="1268"/>
      <c r="XDV775" s="144"/>
      <c r="XDW775" s="1268"/>
      <c r="XDX775" s="144"/>
      <c r="XDY775" s="1268"/>
      <c r="XDZ775" s="144"/>
      <c r="XEA775" s="1268"/>
      <c r="XEB775" s="144"/>
      <c r="XEC775" s="1268"/>
      <c r="XED775" s="144"/>
      <c r="XEE775" s="1268"/>
      <c r="XEF775" s="144"/>
      <c r="XEG775" s="1268"/>
      <c r="XEH775" s="144"/>
      <c r="XEI775" s="1268"/>
      <c r="XEJ775" s="144"/>
      <c r="XEK775" s="1268"/>
      <c r="XEL775" s="144"/>
      <c r="XEM775" s="1268"/>
      <c r="XEN775" s="144"/>
      <c r="XEO775" s="1268"/>
      <c r="XEP775" s="144"/>
      <c r="XEQ775" s="1268"/>
      <c r="XER775" s="144"/>
      <c r="XES775" s="1268"/>
      <c r="XET775" s="144"/>
      <c r="XEU775" s="1268"/>
      <c r="XEV775" s="144"/>
      <c r="XEW775" s="1268"/>
      <c r="XEX775" s="144"/>
      <c r="XEY775" s="1268"/>
      <c r="XEZ775" s="144"/>
      <c r="XFA775" s="1268"/>
      <c r="XFB775" s="144"/>
      <c r="XFC775" s="1268"/>
      <c r="XFD775" s="144"/>
    </row>
    <row r="776" spans="1:16384" s="1" customFormat="1" ht="25" x14ac:dyDescent="0.25">
      <c r="A776" s="1268"/>
      <c r="B776" s="144"/>
      <c r="C776" s="1268">
        <v>349.5</v>
      </c>
      <c r="D776" s="1267" t="s">
        <v>3698</v>
      </c>
      <c r="E776" s="1266"/>
      <c r="F776" s="1332" t="s">
        <v>3702</v>
      </c>
      <c r="G776" s="1265"/>
      <c r="H776" s="1272" t="str">
        <f>IF(FrontPage!$E$3=1,F776&amp;G776,D776&amp;E776)</f>
        <v>Support proposals relating to eliminating profit from the care of looked after children</v>
      </c>
      <c r="I776" s="1268"/>
      <c r="J776" s="144"/>
      <c r="K776" s="1268"/>
      <c r="L776" s="144"/>
      <c r="M776" s="1268"/>
      <c r="N776" s="144"/>
      <c r="O776" s="1268"/>
      <c r="P776" s="144"/>
      <c r="Q776" s="1268"/>
      <c r="R776" s="144"/>
      <c r="S776" s="1268"/>
      <c r="T776" s="144"/>
      <c r="U776" s="1268"/>
      <c r="V776" s="144"/>
      <c r="W776" s="1268"/>
      <c r="X776" s="144"/>
      <c r="Y776" s="1268"/>
      <c r="Z776" s="144"/>
      <c r="AA776" s="1268"/>
      <c r="AB776" s="144"/>
      <c r="AC776" s="1268"/>
      <c r="AD776" s="144"/>
      <c r="AE776" s="1268"/>
      <c r="AF776" s="144"/>
      <c r="AG776" s="1268"/>
      <c r="AH776" s="144"/>
      <c r="AI776" s="1268"/>
      <c r="AJ776" s="144"/>
      <c r="AK776" s="1268"/>
      <c r="AL776" s="144"/>
      <c r="AM776" s="1268"/>
      <c r="AN776" s="144"/>
      <c r="AO776" s="1268"/>
      <c r="AP776" s="144"/>
      <c r="AQ776" s="1268"/>
      <c r="AR776" s="144"/>
      <c r="AS776" s="1268"/>
      <c r="AT776" s="144"/>
      <c r="AU776" s="1268"/>
      <c r="AV776" s="144"/>
      <c r="AW776" s="1268"/>
      <c r="AX776" s="144"/>
      <c r="AY776" s="1268"/>
      <c r="AZ776" s="144"/>
      <c r="BA776" s="1268"/>
      <c r="BB776" s="144"/>
      <c r="BC776" s="1268"/>
      <c r="BD776" s="144"/>
      <c r="BE776" s="1268"/>
      <c r="BF776" s="144"/>
      <c r="BG776" s="1268"/>
      <c r="BH776" s="144"/>
      <c r="BI776" s="1268"/>
      <c r="BJ776" s="144"/>
      <c r="BK776" s="1268"/>
      <c r="BL776" s="144"/>
      <c r="BM776" s="1268"/>
      <c r="BN776" s="144"/>
      <c r="BO776" s="1268"/>
      <c r="BP776" s="144"/>
      <c r="BQ776" s="1268"/>
      <c r="BR776" s="144"/>
      <c r="BS776" s="1268"/>
      <c r="BT776" s="144"/>
      <c r="BU776" s="1268"/>
      <c r="BV776" s="144"/>
      <c r="BW776" s="1268"/>
      <c r="BX776" s="144"/>
      <c r="BY776" s="1268"/>
      <c r="BZ776" s="144"/>
      <c r="CA776" s="1268"/>
      <c r="CB776" s="144"/>
      <c r="CC776" s="1268"/>
      <c r="CD776" s="144"/>
      <c r="CE776" s="1268"/>
      <c r="CF776" s="144"/>
      <c r="CG776" s="1268"/>
      <c r="CH776" s="144"/>
      <c r="CI776" s="1268"/>
      <c r="CJ776" s="144"/>
      <c r="CK776" s="1268"/>
      <c r="CL776" s="144"/>
      <c r="CM776" s="1268"/>
      <c r="CN776" s="144"/>
      <c r="CO776" s="1268"/>
      <c r="CP776" s="144"/>
      <c r="CQ776" s="1268"/>
      <c r="CR776" s="144"/>
      <c r="CS776" s="1268"/>
      <c r="CT776" s="144"/>
      <c r="CU776" s="1268"/>
      <c r="CV776" s="144"/>
      <c r="CW776" s="1268"/>
      <c r="CX776" s="144"/>
      <c r="CY776" s="1268"/>
      <c r="CZ776" s="144"/>
      <c r="DA776" s="1268"/>
      <c r="DB776" s="144"/>
      <c r="DC776" s="1268"/>
      <c r="DD776" s="144"/>
      <c r="DE776" s="1268"/>
      <c r="DF776" s="144"/>
      <c r="DG776" s="1268"/>
      <c r="DH776" s="144"/>
      <c r="DI776" s="1268"/>
      <c r="DJ776" s="144"/>
      <c r="DK776" s="1268"/>
      <c r="DL776" s="144"/>
      <c r="DM776" s="1268"/>
      <c r="DN776" s="144"/>
      <c r="DO776" s="1268"/>
      <c r="DP776" s="144"/>
      <c r="DQ776" s="1268"/>
      <c r="DR776" s="144"/>
      <c r="DS776" s="1268"/>
      <c r="DT776" s="144"/>
      <c r="DU776" s="1268"/>
      <c r="DV776" s="144"/>
      <c r="DW776" s="1268"/>
      <c r="DX776" s="144"/>
      <c r="DY776" s="1268"/>
      <c r="DZ776" s="144"/>
      <c r="EA776" s="1268"/>
      <c r="EB776" s="144"/>
      <c r="EC776" s="1268"/>
      <c r="ED776" s="144"/>
      <c r="EE776" s="1268"/>
      <c r="EF776" s="144"/>
      <c r="EG776" s="1268"/>
      <c r="EH776" s="144"/>
      <c r="EI776" s="1268"/>
      <c r="EJ776" s="144"/>
      <c r="EK776" s="1268"/>
      <c r="EL776" s="144"/>
      <c r="EM776" s="1268"/>
      <c r="EN776" s="144"/>
      <c r="EO776" s="1268"/>
      <c r="EP776" s="144"/>
      <c r="EQ776" s="1268"/>
      <c r="ER776" s="144"/>
      <c r="ES776" s="1268"/>
      <c r="ET776" s="144"/>
      <c r="EU776" s="1268"/>
      <c r="EV776" s="144"/>
      <c r="EW776" s="1268"/>
      <c r="EX776" s="144"/>
      <c r="EY776" s="1268"/>
      <c r="EZ776" s="144"/>
      <c r="FA776" s="1268"/>
      <c r="FB776" s="144"/>
      <c r="FC776" s="1268"/>
      <c r="FD776" s="144"/>
      <c r="FE776" s="1268"/>
      <c r="FF776" s="144"/>
      <c r="FG776" s="1268"/>
      <c r="FH776" s="144"/>
      <c r="FI776" s="1268"/>
      <c r="FJ776" s="144"/>
      <c r="FK776" s="1268"/>
      <c r="FL776" s="144"/>
      <c r="FM776" s="1268"/>
      <c r="FN776" s="144"/>
      <c r="FO776" s="1268"/>
      <c r="FP776" s="144"/>
      <c r="FQ776" s="1268"/>
      <c r="FR776" s="144"/>
      <c r="FS776" s="1268"/>
      <c r="FT776" s="144"/>
      <c r="FU776" s="1268"/>
      <c r="FV776" s="144"/>
      <c r="FW776" s="1268"/>
      <c r="FX776" s="144"/>
      <c r="FY776" s="1268"/>
      <c r="FZ776" s="144"/>
      <c r="GA776" s="1268"/>
      <c r="GB776" s="144"/>
      <c r="GC776" s="1268"/>
      <c r="GD776" s="144"/>
      <c r="GE776" s="1268"/>
      <c r="GF776" s="144"/>
      <c r="GG776" s="1268"/>
      <c r="GH776" s="144"/>
      <c r="GI776" s="1268"/>
      <c r="GJ776" s="144"/>
      <c r="GK776" s="1268"/>
      <c r="GL776" s="144"/>
      <c r="GM776" s="1268"/>
      <c r="GN776" s="144"/>
      <c r="GO776" s="1268"/>
      <c r="GP776" s="144"/>
      <c r="GQ776" s="1268"/>
      <c r="GR776" s="144"/>
      <c r="GS776" s="1268"/>
      <c r="GT776" s="144"/>
      <c r="GU776" s="1268"/>
      <c r="GV776" s="144"/>
      <c r="GW776" s="1268"/>
      <c r="GX776" s="144"/>
      <c r="GY776" s="1268"/>
      <c r="GZ776" s="144"/>
      <c r="HA776" s="1268"/>
      <c r="HB776" s="144"/>
      <c r="HC776" s="1268"/>
      <c r="HD776" s="144"/>
      <c r="HE776" s="1268"/>
      <c r="HF776" s="144"/>
      <c r="HG776" s="1268"/>
      <c r="HH776" s="144"/>
      <c r="HI776" s="1268"/>
      <c r="HJ776" s="144"/>
      <c r="HK776" s="1268"/>
      <c r="HL776" s="144"/>
      <c r="HM776" s="1268"/>
      <c r="HN776" s="144"/>
      <c r="HO776" s="1268"/>
      <c r="HP776" s="144"/>
      <c r="HQ776" s="1268"/>
      <c r="HR776" s="144"/>
      <c r="HS776" s="1268"/>
      <c r="HT776" s="144"/>
      <c r="HU776" s="1268"/>
      <c r="HV776" s="144"/>
      <c r="HW776" s="1268"/>
      <c r="HX776" s="144"/>
      <c r="HY776" s="1268"/>
      <c r="HZ776" s="144"/>
      <c r="IA776" s="1268"/>
      <c r="IB776" s="144"/>
      <c r="IC776" s="1268"/>
      <c r="ID776" s="144"/>
      <c r="IE776" s="1268"/>
      <c r="IF776" s="144"/>
      <c r="IG776" s="1268"/>
      <c r="IH776" s="144"/>
      <c r="II776" s="1268"/>
      <c r="IJ776" s="144"/>
      <c r="IK776" s="1268"/>
      <c r="IL776" s="144"/>
      <c r="IM776" s="1268"/>
      <c r="IN776" s="144"/>
      <c r="IO776" s="1268"/>
      <c r="IP776" s="144"/>
      <c r="IQ776" s="1268"/>
      <c r="IR776" s="144"/>
      <c r="IS776" s="1268"/>
      <c r="IT776" s="144"/>
      <c r="IU776" s="1268"/>
      <c r="IV776" s="144"/>
      <c r="IW776" s="1268"/>
      <c r="IX776" s="144"/>
      <c r="IY776" s="1268"/>
      <c r="IZ776" s="144"/>
      <c r="JA776" s="1268"/>
      <c r="JB776" s="144"/>
      <c r="JC776" s="1268"/>
      <c r="JD776" s="144"/>
      <c r="JE776" s="1268"/>
      <c r="JF776" s="144"/>
      <c r="JG776" s="1268"/>
      <c r="JH776" s="144"/>
      <c r="JI776" s="1268"/>
      <c r="JJ776" s="144"/>
      <c r="JK776" s="1268"/>
      <c r="JL776" s="144"/>
      <c r="JM776" s="1268"/>
      <c r="JN776" s="144"/>
      <c r="JO776" s="1268"/>
      <c r="JP776" s="144"/>
      <c r="JQ776" s="1268"/>
      <c r="JR776" s="144"/>
      <c r="JS776" s="1268"/>
      <c r="JT776" s="144"/>
      <c r="JU776" s="1268"/>
      <c r="JV776" s="144"/>
      <c r="JW776" s="1268"/>
      <c r="JX776" s="144"/>
      <c r="JY776" s="1268"/>
      <c r="JZ776" s="144"/>
      <c r="KA776" s="1268"/>
      <c r="KB776" s="144"/>
      <c r="KC776" s="1268"/>
      <c r="KD776" s="144"/>
      <c r="KE776" s="1268"/>
      <c r="KF776" s="144"/>
      <c r="KG776" s="1268"/>
      <c r="KH776" s="144"/>
      <c r="KI776" s="1268"/>
      <c r="KJ776" s="144"/>
      <c r="KK776" s="1268"/>
      <c r="KL776" s="144"/>
      <c r="KM776" s="1268"/>
      <c r="KN776" s="144"/>
      <c r="KO776" s="1268"/>
      <c r="KP776" s="144"/>
      <c r="KQ776" s="1268"/>
      <c r="KR776" s="144"/>
      <c r="KS776" s="1268"/>
      <c r="KT776" s="144"/>
      <c r="KU776" s="1268"/>
      <c r="KV776" s="144"/>
      <c r="KW776" s="1268"/>
      <c r="KX776" s="144"/>
      <c r="KY776" s="1268"/>
      <c r="KZ776" s="144"/>
      <c r="LA776" s="1268"/>
      <c r="LB776" s="144"/>
      <c r="LC776" s="1268"/>
      <c r="LD776" s="144"/>
      <c r="LE776" s="1268"/>
      <c r="LF776" s="144"/>
      <c r="LG776" s="1268"/>
      <c r="LH776" s="144"/>
      <c r="LI776" s="1268"/>
      <c r="LJ776" s="144"/>
      <c r="LK776" s="1268"/>
      <c r="LL776" s="144"/>
      <c r="LM776" s="1268"/>
      <c r="LN776" s="144"/>
      <c r="LO776" s="1268"/>
      <c r="LP776" s="144"/>
      <c r="LQ776" s="1268"/>
      <c r="LR776" s="144"/>
      <c r="LS776" s="1268"/>
      <c r="LT776" s="144"/>
      <c r="LU776" s="1268"/>
      <c r="LV776" s="144"/>
      <c r="LW776" s="1268"/>
      <c r="LX776" s="144"/>
      <c r="LY776" s="1268"/>
      <c r="LZ776" s="144"/>
      <c r="MA776" s="1268"/>
      <c r="MB776" s="144"/>
      <c r="MC776" s="1268"/>
      <c r="MD776" s="144"/>
      <c r="ME776" s="1268"/>
      <c r="MF776" s="144"/>
      <c r="MG776" s="1268"/>
      <c r="MH776" s="144"/>
      <c r="MI776" s="1268"/>
      <c r="MJ776" s="144"/>
      <c r="MK776" s="1268"/>
      <c r="ML776" s="144"/>
      <c r="MM776" s="1268"/>
      <c r="MN776" s="144"/>
      <c r="MO776" s="1268"/>
      <c r="MP776" s="144"/>
      <c r="MQ776" s="1268"/>
      <c r="MR776" s="144"/>
      <c r="MS776" s="1268"/>
      <c r="MT776" s="144"/>
      <c r="MU776" s="1268"/>
      <c r="MV776" s="144"/>
      <c r="MW776" s="1268"/>
      <c r="MX776" s="144"/>
      <c r="MY776" s="1268"/>
      <c r="MZ776" s="144"/>
      <c r="NA776" s="1268"/>
      <c r="NB776" s="144"/>
      <c r="NC776" s="1268"/>
      <c r="ND776" s="144"/>
      <c r="NE776" s="1268"/>
      <c r="NF776" s="144"/>
      <c r="NG776" s="1268"/>
      <c r="NH776" s="144"/>
      <c r="NI776" s="1268"/>
      <c r="NJ776" s="144"/>
      <c r="NK776" s="1268"/>
      <c r="NL776" s="144"/>
      <c r="NM776" s="1268"/>
      <c r="NN776" s="144"/>
      <c r="NO776" s="1268"/>
      <c r="NP776" s="144"/>
      <c r="NQ776" s="1268"/>
      <c r="NR776" s="144"/>
      <c r="NS776" s="1268"/>
      <c r="NT776" s="144"/>
      <c r="NU776" s="1268"/>
      <c r="NV776" s="144"/>
      <c r="NW776" s="1268"/>
      <c r="NX776" s="144"/>
      <c r="NY776" s="1268"/>
      <c r="NZ776" s="144"/>
      <c r="OA776" s="1268"/>
      <c r="OB776" s="144"/>
      <c r="OC776" s="1268"/>
      <c r="OD776" s="144"/>
      <c r="OE776" s="1268"/>
      <c r="OF776" s="144"/>
      <c r="OG776" s="1268"/>
      <c r="OH776" s="144"/>
      <c r="OI776" s="1268"/>
      <c r="OJ776" s="144"/>
      <c r="OK776" s="1268"/>
      <c r="OL776" s="144"/>
      <c r="OM776" s="1268"/>
      <c r="ON776" s="144"/>
      <c r="OO776" s="1268"/>
      <c r="OP776" s="144"/>
      <c r="OQ776" s="1268"/>
      <c r="OR776" s="144"/>
      <c r="OS776" s="1268"/>
      <c r="OT776" s="144"/>
      <c r="OU776" s="1268"/>
      <c r="OV776" s="144"/>
      <c r="OW776" s="1268"/>
      <c r="OX776" s="144"/>
      <c r="OY776" s="1268"/>
      <c r="OZ776" s="144"/>
      <c r="PA776" s="1268"/>
      <c r="PB776" s="144"/>
      <c r="PC776" s="1268"/>
      <c r="PD776" s="144"/>
      <c r="PE776" s="1268"/>
      <c r="PF776" s="144"/>
      <c r="PG776" s="1268"/>
      <c r="PH776" s="144"/>
      <c r="PI776" s="1268"/>
      <c r="PJ776" s="144"/>
      <c r="PK776" s="1268"/>
      <c r="PL776" s="144"/>
      <c r="PM776" s="1268"/>
      <c r="PN776" s="144"/>
      <c r="PO776" s="1268"/>
      <c r="PP776" s="144"/>
      <c r="PQ776" s="1268"/>
      <c r="PR776" s="144"/>
      <c r="PS776" s="1268"/>
      <c r="PT776" s="144"/>
      <c r="PU776" s="1268"/>
      <c r="PV776" s="144"/>
      <c r="PW776" s="1268"/>
      <c r="PX776" s="144"/>
      <c r="PY776" s="1268"/>
      <c r="PZ776" s="144"/>
      <c r="QA776" s="1268"/>
      <c r="QB776" s="144"/>
      <c r="QC776" s="1268"/>
      <c r="QD776" s="144"/>
      <c r="QE776" s="1268"/>
      <c r="QF776" s="144"/>
      <c r="QG776" s="1268"/>
      <c r="QH776" s="144"/>
      <c r="QI776" s="1268"/>
      <c r="QJ776" s="144"/>
      <c r="QK776" s="1268"/>
      <c r="QL776" s="144"/>
      <c r="QM776" s="1268"/>
      <c r="QN776" s="144"/>
      <c r="QO776" s="1268"/>
      <c r="QP776" s="144"/>
      <c r="QQ776" s="1268"/>
      <c r="QR776" s="144"/>
      <c r="QS776" s="1268"/>
      <c r="QT776" s="144"/>
      <c r="QU776" s="1268"/>
      <c r="QV776" s="144"/>
      <c r="QW776" s="1268"/>
      <c r="QX776" s="144"/>
      <c r="QY776" s="1268"/>
      <c r="QZ776" s="144"/>
      <c r="RA776" s="1268"/>
      <c r="RB776" s="144"/>
      <c r="RC776" s="1268"/>
      <c r="RD776" s="144"/>
      <c r="RE776" s="1268"/>
      <c r="RF776" s="144"/>
      <c r="RG776" s="1268"/>
      <c r="RH776" s="144"/>
      <c r="RI776" s="1268"/>
      <c r="RJ776" s="144"/>
      <c r="RK776" s="1268"/>
      <c r="RL776" s="144"/>
      <c r="RM776" s="1268"/>
      <c r="RN776" s="144"/>
      <c r="RO776" s="1268"/>
      <c r="RP776" s="144"/>
      <c r="RQ776" s="1268"/>
      <c r="RR776" s="144"/>
      <c r="RS776" s="1268"/>
      <c r="RT776" s="144"/>
      <c r="RU776" s="1268"/>
      <c r="RV776" s="144"/>
      <c r="RW776" s="1268"/>
      <c r="RX776" s="144"/>
      <c r="RY776" s="1268"/>
      <c r="RZ776" s="144"/>
      <c r="SA776" s="1268"/>
      <c r="SB776" s="144"/>
      <c r="SC776" s="1268"/>
      <c r="SD776" s="144"/>
      <c r="SE776" s="1268"/>
      <c r="SF776" s="144"/>
      <c r="SG776" s="1268"/>
      <c r="SH776" s="144"/>
      <c r="SI776" s="1268"/>
      <c r="SJ776" s="144"/>
      <c r="SK776" s="1268"/>
      <c r="SL776" s="144"/>
      <c r="SM776" s="1268"/>
      <c r="SN776" s="144"/>
      <c r="SO776" s="1268"/>
      <c r="SP776" s="144"/>
      <c r="SQ776" s="1268"/>
      <c r="SR776" s="144"/>
      <c r="SS776" s="1268"/>
      <c r="ST776" s="144"/>
      <c r="SU776" s="1268"/>
      <c r="SV776" s="144"/>
      <c r="SW776" s="1268"/>
      <c r="SX776" s="144"/>
      <c r="SY776" s="1268"/>
      <c r="SZ776" s="144"/>
      <c r="TA776" s="1268"/>
      <c r="TB776" s="144"/>
      <c r="TC776" s="1268"/>
      <c r="TD776" s="144"/>
      <c r="TE776" s="1268"/>
      <c r="TF776" s="144"/>
      <c r="TG776" s="1268"/>
      <c r="TH776" s="144"/>
      <c r="TI776" s="1268"/>
      <c r="TJ776" s="144"/>
      <c r="TK776" s="1268"/>
      <c r="TL776" s="144"/>
      <c r="TM776" s="1268"/>
      <c r="TN776" s="144"/>
      <c r="TO776" s="1268"/>
      <c r="TP776" s="144"/>
      <c r="TQ776" s="1268"/>
      <c r="TR776" s="144"/>
      <c r="TS776" s="1268"/>
      <c r="TT776" s="144"/>
      <c r="TU776" s="1268"/>
      <c r="TV776" s="144"/>
      <c r="TW776" s="1268"/>
      <c r="TX776" s="144"/>
      <c r="TY776" s="1268"/>
      <c r="TZ776" s="144"/>
      <c r="UA776" s="1268"/>
      <c r="UB776" s="144"/>
      <c r="UC776" s="1268"/>
      <c r="UD776" s="144"/>
      <c r="UE776" s="1268"/>
      <c r="UF776" s="144"/>
      <c r="UG776" s="1268"/>
      <c r="UH776" s="144"/>
      <c r="UI776" s="1268"/>
      <c r="UJ776" s="144"/>
      <c r="UK776" s="1268"/>
      <c r="UL776" s="144"/>
      <c r="UM776" s="1268"/>
      <c r="UN776" s="144"/>
      <c r="UO776" s="1268"/>
      <c r="UP776" s="144"/>
      <c r="UQ776" s="1268"/>
      <c r="UR776" s="144"/>
      <c r="US776" s="1268"/>
      <c r="UT776" s="144"/>
      <c r="UU776" s="1268"/>
      <c r="UV776" s="144"/>
      <c r="UW776" s="1268"/>
      <c r="UX776" s="144"/>
      <c r="UY776" s="1268"/>
      <c r="UZ776" s="144"/>
      <c r="VA776" s="1268"/>
      <c r="VB776" s="144"/>
      <c r="VC776" s="1268"/>
      <c r="VD776" s="144"/>
      <c r="VE776" s="1268"/>
      <c r="VF776" s="144"/>
      <c r="VG776" s="1268"/>
      <c r="VH776" s="144"/>
      <c r="VI776" s="1268"/>
      <c r="VJ776" s="144"/>
      <c r="VK776" s="1268"/>
      <c r="VL776" s="144"/>
      <c r="VM776" s="1268"/>
      <c r="VN776" s="144"/>
      <c r="VO776" s="1268"/>
      <c r="VP776" s="144"/>
      <c r="VQ776" s="1268"/>
      <c r="VR776" s="144"/>
      <c r="VS776" s="1268"/>
      <c r="VT776" s="144"/>
      <c r="VU776" s="1268"/>
      <c r="VV776" s="144"/>
      <c r="VW776" s="1268"/>
      <c r="VX776" s="144"/>
      <c r="VY776" s="1268"/>
      <c r="VZ776" s="144"/>
      <c r="WA776" s="1268"/>
      <c r="WB776" s="144"/>
      <c r="WC776" s="1268"/>
      <c r="WD776" s="144"/>
      <c r="WE776" s="1268"/>
      <c r="WF776" s="144"/>
      <c r="WG776" s="1268"/>
      <c r="WH776" s="144"/>
      <c r="WI776" s="1268"/>
      <c r="WJ776" s="144"/>
      <c r="WK776" s="1268"/>
      <c r="WL776" s="144"/>
      <c r="WM776" s="1268"/>
      <c r="WN776" s="144"/>
      <c r="WO776" s="1268"/>
      <c r="WP776" s="144"/>
      <c r="WQ776" s="1268"/>
      <c r="WR776" s="144"/>
      <c r="WS776" s="1268"/>
      <c r="WT776" s="144"/>
      <c r="WU776" s="1268"/>
      <c r="WV776" s="144"/>
      <c r="WW776" s="1268"/>
      <c r="WX776" s="144"/>
      <c r="WY776" s="1268"/>
      <c r="WZ776" s="144"/>
      <c r="XA776" s="1268"/>
      <c r="XB776" s="144"/>
      <c r="XC776" s="1268"/>
      <c r="XD776" s="144"/>
      <c r="XE776" s="1268"/>
      <c r="XF776" s="144"/>
      <c r="XG776" s="1268"/>
      <c r="XH776" s="144"/>
      <c r="XI776" s="1268"/>
      <c r="XJ776" s="144"/>
      <c r="XK776" s="1268"/>
      <c r="XL776" s="144"/>
      <c r="XM776" s="1268"/>
      <c r="XN776" s="144"/>
      <c r="XO776" s="1268"/>
      <c r="XP776" s="144"/>
      <c r="XQ776" s="1268"/>
      <c r="XR776" s="144"/>
      <c r="XS776" s="1268"/>
      <c r="XT776" s="144"/>
      <c r="XU776" s="1268"/>
      <c r="XV776" s="144"/>
      <c r="XW776" s="1268"/>
      <c r="XX776" s="144"/>
      <c r="XY776" s="1268"/>
      <c r="XZ776" s="144"/>
      <c r="YA776" s="1268"/>
      <c r="YB776" s="144"/>
      <c r="YC776" s="1268"/>
      <c r="YD776" s="144"/>
      <c r="YE776" s="1268"/>
      <c r="YF776" s="144"/>
      <c r="YG776" s="1268"/>
      <c r="YH776" s="144"/>
      <c r="YI776" s="1268"/>
      <c r="YJ776" s="144"/>
      <c r="YK776" s="1268"/>
      <c r="YL776" s="144"/>
      <c r="YM776" s="1268"/>
      <c r="YN776" s="144"/>
      <c r="YO776" s="1268"/>
      <c r="YP776" s="144"/>
      <c r="YQ776" s="1268"/>
      <c r="YR776" s="144"/>
      <c r="YS776" s="1268"/>
      <c r="YT776" s="144"/>
      <c r="YU776" s="1268"/>
      <c r="YV776" s="144"/>
      <c r="YW776" s="1268"/>
      <c r="YX776" s="144"/>
      <c r="YY776" s="1268"/>
      <c r="YZ776" s="144"/>
      <c r="ZA776" s="1268"/>
      <c r="ZB776" s="144"/>
      <c r="ZC776" s="1268"/>
      <c r="ZD776" s="144"/>
      <c r="ZE776" s="1268"/>
      <c r="ZF776" s="144"/>
      <c r="ZG776" s="1268"/>
      <c r="ZH776" s="144"/>
      <c r="ZI776" s="1268"/>
      <c r="ZJ776" s="144"/>
      <c r="ZK776" s="1268"/>
      <c r="ZL776" s="144"/>
      <c r="ZM776" s="1268"/>
      <c r="ZN776" s="144"/>
      <c r="ZO776" s="1268"/>
      <c r="ZP776" s="144"/>
      <c r="ZQ776" s="1268"/>
      <c r="ZR776" s="144"/>
      <c r="ZS776" s="1268"/>
      <c r="ZT776" s="144"/>
      <c r="ZU776" s="1268"/>
      <c r="ZV776" s="144"/>
      <c r="ZW776" s="1268"/>
      <c r="ZX776" s="144"/>
      <c r="ZY776" s="1268"/>
      <c r="ZZ776" s="144"/>
      <c r="AAA776" s="1268"/>
      <c r="AAB776" s="144"/>
      <c r="AAC776" s="1268"/>
      <c r="AAD776" s="144"/>
      <c r="AAE776" s="1268"/>
      <c r="AAF776" s="144"/>
      <c r="AAG776" s="1268"/>
      <c r="AAH776" s="144"/>
      <c r="AAI776" s="1268"/>
      <c r="AAJ776" s="144"/>
      <c r="AAK776" s="1268"/>
      <c r="AAL776" s="144"/>
      <c r="AAM776" s="1268"/>
      <c r="AAN776" s="144"/>
      <c r="AAO776" s="1268"/>
      <c r="AAP776" s="144"/>
      <c r="AAQ776" s="1268"/>
      <c r="AAR776" s="144"/>
      <c r="AAS776" s="1268"/>
      <c r="AAT776" s="144"/>
      <c r="AAU776" s="1268"/>
      <c r="AAV776" s="144"/>
      <c r="AAW776" s="1268"/>
      <c r="AAX776" s="144"/>
      <c r="AAY776" s="1268"/>
      <c r="AAZ776" s="144"/>
      <c r="ABA776" s="1268"/>
      <c r="ABB776" s="144"/>
      <c r="ABC776" s="1268"/>
      <c r="ABD776" s="144"/>
      <c r="ABE776" s="1268"/>
      <c r="ABF776" s="144"/>
      <c r="ABG776" s="1268"/>
      <c r="ABH776" s="144"/>
      <c r="ABI776" s="1268"/>
      <c r="ABJ776" s="144"/>
      <c r="ABK776" s="1268"/>
      <c r="ABL776" s="144"/>
      <c r="ABM776" s="1268"/>
      <c r="ABN776" s="144"/>
      <c r="ABO776" s="1268"/>
      <c r="ABP776" s="144"/>
      <c r="ABQ776" s="1268"/>
      <c r="ABR776" s="144"/>
      <c r="ABS776" s="1268"/>
      <c r="ABT776" s="144"/>
      <c r="ABU776" s="1268"/>
      <c r="ABV776" s="144"/>
      <c r="ABW776" s="1268"/>
      <c r="ABX776" s="144"/>
      <c r="ABY776" s="1268"/>
      <c r="ABZ776" s="144"/>
      <c r="ACA776" s="1268"/>
      <c r="ACB776" s="144"/>
      <c r="ACC776" s="1268"/>
      <c r="ACD776" s="144"/>
      <c r="ACE776" s="1268"/>
      <c r="ACF776" s="144"/>
      <c r="ACG776" s="1268"/>
      <c r="ACH776" s="144"/>
      <c r="ACI776" s="1268"/>
      <c r="ACJ776" s="144"/>
      <c r="ACK776" s="1268"/>
      <c r="ACL776" s="144"/>
      <c r="ACM776" s="1268"/>
      <c r="ACN776" s="144"/>
      <c r="ACO776" s="1268"/>
      <c r="ACP776" s="144"/>
      <c r="ACQ776" s="1268"/>
      <c r="ACR776" s="144"/>
      <c r="ACS776" s="1268"/>
      <c r="ACT776" s="144"/>
      <c r="ACU776" s="1268"/>
      <c r="ACV776" s="144"/>
      <c r="ACW776" s="1268"/>
      <c r="ACX776" s="144"/>
      <c r="ACY776" s="1268"/>
      <c r="ACZ776" s="144"/>
      <c r="ADA776" s="1268"/>
      <c r="ADB776" s="144"/>
      <c r="ADC776" s="1268"/>
      <c r="ADD776" s="144"/>
      <c r="ADE776" s="1268"/>
      <c r="ADF776" s="144"/>
      <c r="ADG776" s="1268"/>
      <c r="ADH776" s="144"/>
      <c r="ADI776" s="1268"/>
      <c r="ADJ776" s="144"/>
      <c r="ADK776" s="1268"/>
      <c r="ADL776" s="144"/>
      <c r="ADM776" s="1268"/>
      <c r="ADN776" s="144"/>
      <c r="ADO776" s="1268"/>
      <c r="ADP776" s="144"/>
      <c r="ADQ776" s="1268"/>
      <c r="ADR776" s="144"/>
      <c r="ADS776" s="1268"/>
      <c r="ADT776" s="144"/>
      <c r="ADU776" s="1268"/>
      <c r="ADV776" s="144"/>
      <c r="ADW776" s="1268"/>
      <c r="ADX776" s="144"/>
      <c r="ADY776" s="1268"/>
      <c r="ADZ776" s="144"/>
      <c r="AEA776" s="1268"/>
      <c r="AEB776" s="144"/>
      <c r="AEC776" s="1268"/>
      <c r="AED776" s="144"/>
      <c r="AEE776" s="1268"/>
      <c r="AEF776" s="144"/>
      <c r="AEG776" s="1268"/>
      <c r="AEH776" s="144"/>
      <c r="AEI776" s="1268"/>
      <c r="AEJ776" s="144"/>
      <c r="AEK776" s="1268"/>
      <c r="AEL776" s="144"/>
      <c r="AEM776" s="1268"/>
      <c r="AEN776" s="144"/>
      <c r="AEO776" s="1268"/>
      <c r="AEP776" s="144"/>
      <c r="AEQ776" s="1268"/>
      <c r="AER776" s="144"/>
      <c r="AES776" s="1268"/>
      <c r="AET776" s="144"/>
      <c r="AEU776" s="1268"/>
      <c r="AEV776" s="144"/>
      <c r="AEW776" s="1268"/>
      <c r="AEX776" s="144"/>
      <c r="AEY776" s="1268"/>
      <c r="AEZ776" s="144"/>
      <c r="AFA776" s="1268"/>
      <c r="AFB776" s="144"/>
      <c r="AFC776" s="1268"/>
      <c r="AFD776" s="144"/>
      <c r="AFE776" s="1268"/>
      <c r="AFF776" s="144"/>
      <c r="AFG776" s="1268"/>
      <c r="AFH776" s="144"/>
      <c r="AFI776" s="1268"/>
      <c r="AFJ776" s="144"/>
      <c r="AFK776" s="1268"/>
      <c r="AFL776" s="144"/>
      <c r="AFM776" s="1268"/>
      <c r="AFN776" s="144"/>
      <c r="AFO776" s="1268"/>
      <c r="AFP776" s="144"/>
      <c r="AFQ776" s="1268"/>
      <c r="AFR776" s="144"/>
      <c r="AFS776" s="1268"/>
      <c r="AFT776" s="144"/>
      <c r="AFU776" s="1268"/>
      <c r="AFV776" s="144"/>
      <c r="AFW776" s="1268"/>
      <c r="AFX776" s="144"/>
      <c r="AFY776" s="1268"/>
      <c r="AFZ776" s="144"/>
      <c r="AGA776" s="1268"/>
      <c r="AGB776" s="144"/>
      <c r="AGC776" s="1268"/>
      <c r="AGD776" s="144"/>
      <c r="AGE776" s="1268"/>
      <c r="AGF776" s="144"/>
      <c r="AGG776" s="1268"/>
      <c r="AGH776" s="144"/>
      <c r="AGI776" s="1268"/>
      <c r="AGJ776" s="144"/>
      <c r="AGK776" s="1268"/>
      <c r="AGL776" s="144"/>
      <c r="AGM776" s="1268"/>
      <c r="AGN776" s="144"/>
      <c r="AGO776" s="1268"/>
      <c r="AGP776" s="144"/>
      <c r="AGQ776" s="1268"/>
      <c r="AGR776" s="144"/>
      <c r="AGS776" s="1268"/>
      <c r="AGT776" s="144"/>
      <c r="AGU776" s="1268"/>
      <c r="AGV776" s="144"/>
      <c r="AGW776" s="1268"/>
      <c r="AGX776" s="144"/>
      <c r="AGY776" s="1268"/>
      <c r="AGZ776" s="144"/>
      <c r="AHA776" s="1268"/>
      <c r="AHB776" s="144"/>
      <c r="AHC776" s="1268"/>
      <c r="AHD776" s="144"/>
      <c r="AHE776" s="1268"/>
      <c r="AHF776" s="144"/>
      <c r="AHG776" s="1268"/>
      <c r="AHH776" s="144"/>
      <c r="AHI776" s="1268"/>
      <c r="AHJ776" s="144"/>
      <c r="AHK776" s="1268"/>
      <c r="AHL776" s="144"/>
      <c r="AHM776" s="1268"/>
      <c r="AHN776" s="144"/>
      <c r="AHO776" s="1268"/>
      <c r="AHP776" s="144"/>
      <c r="AHQ776" s="1268"/>
      <c r="AHR776" s="144"/>
      <c r="AHS776" s="1268"/>
      <c r="AHT776" s="144"/>
      <c r="AHU776" s="1268"/>
      <c r="AHV776" s="144"/>
      <c r="AHW776" s="1268"/>
      <c r="AHX776" s="144"/>
      <c r="AHY776" s="1268"/>
      <c r="AHZ776" s="144"/>
      <c r="AIA776" s="1268"/>
      <c r="AIB776" s="144"/>
      <c r="AIC776" s="1268"/>
      <c r="AID776" s="144"/>
      <c r="AIE776" s="1268"/>
      <c r="AIF776" s="144"/>
      <c r="AIG776" s="1268"/>
      <c r="AIH776" s="144"/>
      <c r="AII776" s="1268"/>
      <c r="AIJ776" s="144"/>
      <c r="AIK776" s="1268"/>
      <c r="AIL776" s="144"/>
      <c r="AIM776" s="1268"/>
      <c r="AIN776" s="144"/>
      <c r="AIO776" s="1268"/>
      <c r="AIP776" s="144"/>
      <c r="AIQ776" s="1268"/>
      <c r="AIR776" s="144"/>
      <c r="AIS776" s="1268"/>
      <c r="AIT776" s="144"/>
      <c r="AIU776" s="1268"/>
      <c r="AIV776" s="144"/>
      <c r="AIW776" s="1268"/>
      <c r="AIX776" s="144"/>
      <c r="AIY776" s="1268"/>
      <c r="AIZ776" s="144"/>
      <c r="AJA776" s="1268"/>
      <c r="AJB776" s="144"/>
      <c r="AJC776" s="1268"/>
      <c r="AJD776" s="144"/>
      <c r="AJE776" s="1268"/>
      <c r="AJF776" s="144"/>
      <c r="AJG776" s="1268"/>
      <c r="AJH776" s="144"/>
      <c r="AJI776" s="1268"/>
      <c r="AJJ776" s="144"/>
      <c r="AJK776" s="1268"/>
      <c r="AJL776" s="144"/>
      <c r="AJM776" s="1268"/>
      <c r="AJN776" s="144"/>
      <c r="AJO776" s="1268"/>
      <c r="AJP776" s="144"/>
      <c r="AJQ776" s="1268"/>
      <c r="AJR776" s="144"/>
      <c r="AJS776" s="1268"/>
      <c r="AJT776" s="144"/>
      <c r="AJU776" s="1268"/>
      <c r="AJV776" s="144"/>
      <c r="AJW776" s="1268"/>
      <c r="AJX776" s="144"/>
      <c r="AJY776" s="1268"/>
      <c r="AJZ776" s="144"/>
      <c r="AKA776" s="1268"/>
      <c r="AKB776" s="144"/>
      <c r="AKC776" s="1268"/>
      <c r="AKD776" s="144"/>
      <c r="AKE776" s="1268"/>
      <c r="AKF776" s="144"/>
      <c r="AKG776" s="1268"/>
      <c r="AKH776" s="144"/>
      <c r="AKI776" s="1268"/>
      <c r="AKJ776" s="144"/>
      <c r="AKK776" s="1268"/>
      <c r="AKL776" s="144"/>
      <c r="AKM776" s="1268"/>
      <c r="AKN776" s="144"/>
      <c r="AKO776" s="1268"/>
      <c r="AKP776" s="144"/>
      <c r="AKQ776" s="1268"/>
      <c r="AKR776" s="144"/>
      <c r="AKS776" s="1268"/>
      <c r="AKT776" s="144"/>
      <c r="AKU776" s="1268"/>
      <c r="AKV776" s="144"/>
      <c r="AKW776" s="1268"/>
      <c r="AKX776" s="144"/>
      <c r="AKY776" s="1268"/>
      <c r="AKZ776" s="144"/>
      <c r="ALA776" s="1268"/>
      <c r="ALB776" s="144"/>
      <c r="ALC776" s="1268"/>
      <c r="ALD776" s="144"/>
      <c r="ALE776" s="1268"/>
      <c r="ALF776" s="144"/>
      <c r="ALG776" s="1268"/>
      <c r="ALH776" s="144"/>
      <c r="ALI776" s="1268"/>
      <c r="ALJ776" s="144"/>
      <c r="ALK776" s="1268"/>
      <c r="ALL776" s="144"/>
      <c r="ALM776" s="1268"/>
      <c r="ALN776" s="144"/>
      <c r="ALO776" s="1268"/>
      <c r="ALP776" s="144"/>
      <c r="ALQ776" s="1268"/>
      <c r="ALR776" s="144"/>
      <c r="ALS776" s="1268"/>
      <c r="ALT776" s="144"/>
      <c r="ALU776" s="1268"/>
      <c r="ALV776" s="144"/>
      <c r="ALW776" s="1268"/>
      <c r="ALX776" s="144"/>
      <c r="ALY776" s="1268"/>
      <c r="ALZ776" s="144"/>
      <c r="AMA776" s="1268"/>
      <c r="AMB776" s="144"/>
      <c r="AMC776" s="1268"/>
      <c r="AMD776" s="144"/>
      <c r="AME776" s="1268"/>
      <c r="AMF776" s="144"/>
      <c r="AMG776" s="1268"/>
      <c r="AMH776" s="144"/>
      <c r="AMI776" s="1268"/>
      <c r="AMJ776" s="144"/>
      <c r="AMK776" s="1268"/>
      <c r="AML776" s="144"/>
      <c r="AMM776" s="1268"/>
      <c r="AMN776" s="144"/>
      <c r="AMO776" s="1268"/>
      <c r="AMP776" s="144"/>
      <c r="AMQ776" s="1268"/>
      <c r="AMR776" s="144"/>
      <c r="AMS776" s="1268"/>
      <c r="AMT776" s="144"/>
      <c r="AMU776" s="1268"/>
      <c r="AMV776" s="144"/>
      <c r="AMW776" s="1268"/>
      <c r="AMX776" s="144"/>
      <c r="AMY776" s="1268"/>
      <c r="AMZ776" s="144"/>
      <c r="ANA776" s="1268"/>
      <c r="ANB776" s="144"/>
      <c r="ANC776" s="1268"/>
      <c r="AND776" s="144"/>
      <c r="ANE776" s="1268"/>
      <c r="ANF776" s="144"/>
      <c r="ANG776" s="1268"/>
      <c r="ANH776" s="144"/>
      <c r="ANI776" s="1268"/>
      <c r="ANJ776" s="144"/>
      <c r="ANK776" s="1268"/>
      <c r="ANL776" s="144"/>
      <c r="ANM776" s="1268"/>
      <c r="ANN776" s="144"/>
      <c r="ANO776" s="1268"/>
      <c r="ANP776" s="144"/>
      <c r="ANQ776" s="1268"/>
      <c r="ANR776" s="144"/>
      <c r="ANS776" s="1268"/>
      <c r="ANT776" s="144"/>
      <c r="ANU776" s="1268"/>
      <c r="ANV776" s="144"/>
      <c r="ANW776" s="1268"/>
      <c r="ANX776" s="144"/>
      <c r="ANY776" s="1268"/>
      <c r="ANZ776" s="144"/>
      <c r="AOA776" s="1268"/>
      <c r="AOB776" s="144"/>
      <c r="AOC776" s="1268"/>
      <c r="AOD776" s="144"/>
      <c r="AOE776" s="1268"/>
      <c r="AOF776" s="144"/>
      <c r="AOG776" s="1268"/>
      <c r="AOH776" s="144"/>
      <c r="AOI776" s="1268"/>
      <c r="AOJ776" s="144"/>
      <c r="AOK776" s="1268"/>
      <c r="AOL776" s="144"/>
      <c r="AOM776" s="1268"/>
      <c r="AON776" s="144"/>
      <c r="AOO776" s="1268"/>
      <c r="AOP776" s="144"/>
      <c r="AOQ776" s="1268"/>
      <c r="AOR776" s="144"/>
      <c r="AOS776" s="1268"/>
      <c r="AOT776" s="144"/>
      <c r="AOU776" s="1268"/>
      <c r="AOV776" s="144"/>
      <c r="AOW776" s="1268"/>
      <c r="AOX776" s="144"/>
      <c r="AOY776" s="1268"/>
      <c r="AOZ776" s="144"/>
      <c r="APA776" s="1268"/>
      <c r="APB776" s="144"/>
      <c r="APC776" s="1268"/>
      <c r="APD776" s="144"/>
      <c r="APE776" s="1268"/>
      <c r="APF776" s="144"/>
      <c r="APG776" s="1268"/>
      <c r="APH776" s="144"/>
      <c r="API776" s="1268"/>
      <c r="APJ776" s="144"/>
      <c r="APK776" s="1268"/>
      <c r="APL776" s="144"/>
      <c r="APM776" s="1268"/>
      <c r="APN776" s="144"/>
      <c r="APO776" s="1268"/>
      <c r="APP776" s="144"/>
      <c r="APQ776" s="1268"/>
      <c r="APR776" s="144"/>
      <c r="APS776" s="1268"/>
      <c r="APT776" s="144"/>
      <c r="APU776" s="1268"/>
      <c r="APV776" s="144"/>
      <c r="APW776" s="1268"/>
      <c r="APX776" s="144"/>
      <c r="APY776" s="1268"/>
      <c r="APZ776" s="144"/>
      <c r="AQA776" s="1268"/>
      <c r="AQB776" s="144"/>
      <c r="AQC776" s="1268"/>
      <c r="AQD776" s="144"/>
      <c r="AQE776" s="1268"/>
      <c r="AQF776" s="144"/>
      <c r="AQG776" s="1268"/>
      <c r="AQH776" s="144"/>
      <c r="AQI776" s="1268"/>
      <c r="AQJ776" s="144"/>
      <c r="AQK776" s="1268"/>
      <c r="AQL776" s="144"/>
      <c r="AQM776" s="1268"/>
      <c r="AQN776" s="144"/>
      <c r="AQO776" s="1268"/>
      <c r="AQP776" s="144"/>
      <c r="AQQ776" s="1268"/>
      <c r="AQR776" s="144"/>
      <c r="AQS776" s="1268"/>
      <c r="AQT776" s="144"/>
      <c r="AQU776" s="1268"/>
      <c r="AQV776" s="144"/>
      <c r="AQW776" s="1268"/>
      <c r="AQX776" s="144"/>
      <c r="AQY776" s="1268"/>
      <c r="AQZ776" s="144"/>
      <c r="ARA776" s="1268"/>
      <c r="ARB776" s="144"/>
      <c r="ARC776" s="1268"/>
      <c r="ARD776" s="144"/>
      <c r="ARE776" s="1268"/>
      <c r="ARF776" s="144"/>
      <c r="ARG776" s="1268"/>
      <c r="ARH776" s="144"/>
      <c r="ARI776" s="1268"/>
      <c r="ARJ776" s="144"/>
      <c r="ARK776" s="1268"/>
      <c r="ARL776" s="144"/>
      <c r="ARM776" s="1268"/>
      <c r="ARN776" s="144"/>
      <c r="ARO776" s="1268"/>
      <c r="ARP776" s="144"/>
      <c r="ARQ776" s="1268"/>
      <c r="ARR776" s="144"/>
      <c r="ARS776" s="1268"/>
      <c r="ART776" s="144"/>
      <c r="ARU776" s="1268"/>
      <c r="ARV776" s="144"/>
      <c r="ARW776" s="1268"/>
      <c r="ARX776" s="144"/>
      <c r="ARY776" s="1268"/>
      <c r="ARZ776" s="144"/>
      <c r="ASA776" s="1268"/>
      <c r="ASB776" s="144"/>
      <c r="ASC776" s="1268"/>
      <c r="ASD776" s="144"/>
      <c r="ASE776" s="1268"/>
      <c r="ASF776" s="144"/>
      <c r="ASG776" s="1268"/>
      <c r="ASH776" s="144"/>
      <c r="ASI776" s="1268"/>
      <c r="ASJ776" s="144"/>
      <c r="ASK776" s="1268"/>
      <c r="ASL776" s="144"/>
      <c r="ASM776" s="1268"/>
      <c r="ASN776" s="144"/>
      <c r="ASO776" s="1268"/>
      <c r="ASP776" s="144"/>
      <c r="ASQ776" s="1268"/>
      <c r="ASR776" s="144"/>
      <c r="ASS776" s="1268"/>
      <c r="AST776" s="144"/>
      <c r="ASU776" s="1268"/>
      <c r="ASV776" s="144"/>
      <c r="ASW776" s="1268"/>
      <c r="ASX776" s="144"/>
      <c r="ASY776" s="1268"/>
      <c r="ASZ776" s="144"/>
      <c r="ATA776" s="1268"/>
      <c r="ATB776" s="144"/>
      <c r="ATC776" s="1268"/>
      <c r="ATD776" s="144"/>
      <c r="ATE776" s="1268"/>
      <c r="ATF776" s="144"/>
      <c r="ATG776" s="1268"/>
      <c r="ATH776" s="144"/>
      <c r="ATI776" s="1268"/>
      <c r="ATJ776" s="144"/>
      <c r="ATK776" s="1268"/>
      <c r="ATL776" s="144"/>
      <c r="ATM776" s="1268"/>
      <c r="ATN776" s="144"/>
      <c r="ATO776" s="1268"/>
      <c r="ATP776" s="144"/>
      <c r="ATQ776" s="1268"/>
      <c r="ATR776" s="144"/>
      <c r="ATS776" s="1268"/>
      <c r="ATT776" s="144"/>
      <c r="ATU776" s="1268"/>
      <c r="ATV776" s="144"/>
      <c r="ATW776" s="1268"/>
      <c r="ATX776" s="144"/>
      <c r="ATY776" s="1268"/>
      <c r="ATZ776" s="144"/>
      <c r="AUA776" s="1268"/>
      <c r="AUB776" s="144"/>
      <c r="AUC776" s="1268"/>
      <c r="AUD776" s="144"/>
      <c r="AUE776" s="1268"/>
      <c r="AUF776" s="144"/>
      <c r="AUG776" s="1268"/>
      <c r="AUH776" s="144"/>
      <c r="AUI776" s="1268"/>
      <c r="AUJ776" s="144"/>
      <c r="AUK776" s="1268"/>
      <c r="AUL776" s="144"/>
      <c r="AUM776" s="1268"/>
      <c r="AUN776" s="144"/>
      <c r="AUO776" s="1268"/>
      <c r="AUP776" s="144"/>
      <c r="AUQ776" s="1268"/>
      <c r="AUR776" s="144"/>
      <c r="AUS776" s="1268"/>
      <c r="AUT776" s="144"/>
      <c r="AUU776" s="1268"/>
      <c r="AUV776" s="144"/>
      <c r="AUW776" s="1268"/>
      <c r="AUX776" s="144"/>
      <c r="AUY776" s="1268"/>
      <c r="AUZ776" s="144"/>
      <c r="AVA776" s="1268"/>
      <c r="AVB776" s="144"/>
      <c r="AVC776" s="1268"/>
      <c r="AVD776" s="144"/>
      <c r="AVE776" s="1268"/>
      <c r="AVF776" s="144"/>
      <c r="AVG776" s="1268"/>
      <c r="AVH776" s="144"/>
      <c r="AVI776" s="1268"/>
      <c r="AVJ776" s="144"/>
      <c r="AVK776" s="1268"/>
      <c r="AVL776" s="144"/>
      <c r="AVM776" s="1268"/>
      <c r="AVN776" s="144"/>
      <c r="AVO776" s="1268"/>
      <c r="AVP776" s="144"/>
      <c r="AVQ776" s="1268"/>
      <c r="AVR776" s="144"/>
      <c r="AVS776" s="1268"/>
      <c r="AVT776" s="144"/>
      <c r="AVU776" s="1268"/>
      <c r="AVV776" s="144"/>
      <c r="AVW776" s="1268"/>
      <c r="AVX776" s="144"/>
      <c r="AVY776" s="1268"/>
      <c r="AVZ776" s="144"/>
      <c r="AWA776" s="1268"/>
      <c r="AWB776" s="144"/>
      <c r="AWC776" s="1268"/>
      <c r="AWD776" s="144"/>
      <c r="AWE776" s="1268"/>
      <c r="AWF776" s="144"/>
      <c r="AWG776" s="1268"/>
      <c r="AWH776" s="144"/>
      <c r="AWI776" s="1268"/>
      <c r="AWJ776" s="144"/>
      <c r="AWK776" s="1268"/>
      <c r="AWL776" s="144"/>
      <c r="AWM776" s="1268"/>
      <c r="AWN776" s="144"/>
      <c r="AWO776" s="1268"/>
      <c r="AWP776" s="144"/>
      <c r="AWQ776" s="1268"/>
      <c r="AWR776" s="144"/>
      <c r="AWS776" s="1268"/>
      <c r="AWT776" s="144"/>
      <c r="AWU776" s="1268"/>
      <c r="AWV776" s="144"/>
      <c r="AWW776" s="1268"/>
      <c r="AWX776" s="144"/>
      <c r="AWY776" s="1268"/>
      <c r="AWZ776" s="144"/>
      <c r="AXA776" s="1268"/>
      <c r="AXB776" s="144"/>
      <c r="AXC776" s="1268"/>
      <c r="AXD776" s="144"/>
      <c r="AXE776" s="1268"/>
      <c r="AXF776" s="144"/>
      <c r="AXG776" s="1268"/>
      <c r="AXH776" s="144"/>
      <c r="AXI776" s="1268"/>
      <c r="AXJ776" s="144"/>
      <c r="AXK776" s="1268"/>
      <c r="AXL776" s="144"/>
      <c r="AXM776" s="1268"/>
      <c r="AXN776" s="144"/>
      <c r="AXO776" s="1268"/>
      <c r="AXP776" s="144"/>
      <c r="AXQ776" s="1268"/>
      <c r="AXR776" s="144"/>
      <c r="AXS776" s="1268"/>
      <c r="AXT776" s="144"/>
      <c r="AXU776" s="1268"/>
      <c r="AXV776" s="144"/>
      <c r="AXW776" s="1268"/>
      <c r="AXX776" s="144"/>
      <c r="AXY776" s="1268"/>
      <c r="AXZ776" s="144"/>
      <c r="AYA776" s="1268"/>
      <c r="AYB776" s="144"/>
      <c r="AYC776" s="1268"/>
      <c r="AYD776" s="144"/>
      <c r="AYE776" s="1268"/>
      <c r="AYF776" s="144"/>
      <c r="AYG776" s="1268"/>
      <c r="AYH776" s="144"/>
      <c r="AYI776" s="1268"/>
      <c r="AYJ776" s="144"/>
      <c r="AYK776" s="1268"/>
      <c r="AYL776" s="144"/>
      <c r="AYM776" s="1268"/>
      <c r="AYN776" s="144"/>
      <c r="AYO776" s="1268"/>
      <c r="AYP776" s="144"/>
      <c r="AYQ776" s="1268"/>
      <c r="AYR776" s="144"/>
      <c r="AYS776" s="1268"/>
      <c r="AYT776" s="144"/>
      <c r="AYU776" s="1268"/>
      <c r="AYV776" s="144"/>
      <c r="AYW776" s="1268"/>
      <c r="AYX776" s="144"/>
      <c r="AYY776" s="1268"/>
      <c r="AYZ776" s="144"/>
      <c r="AZA776" s="1268"/>
      <c r="AZB776" s="144"/>
      <c r="AZC776" s="1268"/>
      <c r="AZD776" s="144"/>
      <c r="AZE776" s="1268"/>
      <c r="AZF776" s="144"/>
      <c r="AZG776" s="1268"/>
      <c r="AZH776" s="144"/>
      <c r="AZI776" s="1268"/>
      <c r="AZJ776" s="144"/>
      <c r="AZK776" s="1268"/>
      <c r="AZL776" s="144"/>
      <c r="AZM776" s="1268"/>
      <c r="AZN776" s="144"/>
      <c r="AZO776" s="1268"/>
      <c r="AZP776" s="144"/>
      <c r="AZQ776" s="1268"/>
      <c r="AZR776" s="144"/>
      <c r="AZS776" s="1268"/>
      <c r="AZT776" s="144"/>
      <c r="AZU776" s="1268"/>
      <c r="AZV776" s="144"/>
      <c r="AZW776" s="1268"/>
      <c r="AZX776" s="144"/>
      <c r="AZY776" s="1268"/>
      <c r="AZZ776" s="144"/>
      <c r="BAA776" s="1268"/>
      <c r="BAB776" s="144"/>
      <c r="BAC776" s="1268"/>
      <c r="BAD776" s="144"/>
      <c r="BAE776" s="1268"/>
      <c r="BAF776" s="144"/>
      <c r="BAG776" s="1268"/>
      <c r="BAH776" s="144"/>
      <c r="BAI776" s="1268"/>
      <c r="BAJ776" s="144"/>
      <c r="BAK776" s="1268"/>
      <c r="BAL776" s="144"/>
      <c r="BAM776" s="1268"/>
      <c r="BAN776" s="144"/>
      <c r="BAO776" s="1268"/>
      <c r="BAP776" s="144"/>
      <c r="BAQ776" s="1268"/>
      <c r="BAR776" s="144"/>
      <c r="BAS776" s="1268"/>
      <c r="BAT776" s="144"/>
      <c r="BAU776" s="1268"/>
      <c r="BAV776" s="144"/>
      <c r="BAW776" s="1268"/>
      <c r="BAX776" s="144"/>
      <c r="BAY776" s="1268"/>
      <c r="BAZ776" s="144"/>
      <c r="BBA776" s="1268"/>
      <c r="BBB776" s="144"/>
      <c r="BBC776" s="1268"/>
      <c r="BBD776" s="144"/>
      <c r="BBE776" s="1268"/>
      <c r="BBF776" s="144"/>
      <c r="BBG776" s="1268"/>
      <c r="BBH776" s="144"/>
      <c r="BBI776" s="1268"/>
      <c r="BBJ776" s="144"/>
      <c r="BBK776" s="1268"/>
      <c r="BBL776" s="144"/>
      <c r="BBM776" s="1268"/>
      <c r="BBN776" s="144"/>
      <c r="BBO776" s="1268"/>
      <c r="BBP776" s="144"/>
      <c r="BBQ776" s="1268"/>
      <c r="BBR776" s="144"/>
      <c r="BBS776" s="1268"/>
      <c r="BBT776" s="144"/>
      <c r="BBU776" s="1268"/>
      <c r="BBV776" s="144"/>
      <c r="BBW776" s="1268"/>
      <c r="BBX776" s="144"/>
      <c r="BBY776" s="1268"/>
      <c r="BBZ776" s="144"/>
      <c r="BCA776" s="1268"/>
      <c r="BCB776" s="144"/>
      <c r="BCC776" s="1268"/>
      <c r="BCD776" s="144"/>
      <c r="BCE776" s="1268"/>
      <c r="BCF776" s="144"/>
      <c r="BCG776" s="1268"/>
      <c r="BCH776" s="144"/>
      <c r="BCI776" s="1268"/>
      <c r="BCJ776" s="144"/>
      <c r="BCK776" s="1268"/>
      <c r="BCL776" s="144"/>
      <c r="BCM776" s="1268"/>
      <c r="BCN776" s="144"/>
      <c r="BCO776" s="1268"/>
      <c r="BCP776" s="144"/>
      <c r="BCQ776" s="1268"/>
      <c r="BCR776" s="144"/>
      <c r="BCS776" s="1268"/>
      <c r="BCT776" s="144"/>
      <c r="BCU776" s="1268"/>
      <c r="BCV776" s="144"/>
      <c r="BCW776" s="1268"/>
      <c r="BCX776" s="144"/>
      <c r="BCY776" s="1268"/>
      <c r="BCZ776" s="144"/>
      <c r="BDA776" s="1268"/>
      <c r="BDB776" s="144"/>
      <c r="BDC776" s="1268"/>
      <c r="BDD776" s="144"/>
      <c r="BDE776" s="1268"/>
      <c r="BDF776" s="144"/>
      <c r="BDG776" s="1268"/>
      <c r="BDH776" s="144"/>
      <c r="BDI776" s="1268"/>
      <c r="BDJ776" s="144"/>
      <c r="BDK776" s="1268"/>
      <c r="BDL776" s="144"/>
      <c r="BDM776" s="1268"/>
      <c r="BDN776" s="144"/>
      <c r="BDO776" s="1268"/>
      <c r="BDP776" s="144"/>
      <c r="BDQ776" s="1268"/>
      <c r="BDR776" s="144"/>
      <c r="BDS776" s="1268"/>
      <c r="BDT776" s="144"/>
      <c r="BDU776" s="1268"/>
      <c r="BDV776" s="144"/>
      <c r="BDW776" s="1268"/>
      <c r="BDX776" s="144"/>
      <c r="BDY776" s="1268"/>
      <c r="BDZ776" s="144"/>
      <c r="BEA776" s="1268"/>
      <c r="BEB776" s="144"/>
      <c r="BEC776" s="1268"/>
      <c r="BED776" s="144"/>
      <c r="BEE776" s="1268"/>
      <c r="BEF776" s="144"/>
      <c r="BEG776" s="1268"/>
      <c r="BEH776" s="144"/>
      <c r="BEI776" s="1268"/>
      <c r="BEJ776" s="144"/>
      <c r="BEK776" s="1268"/>
      <c r="BEL776" s="144"/>
      <c r="BEM776" s="1268"/>
      <c r="BEN776" s="144"/>
      <c r="BEO776" s="1268"/>
      <c r="BEP776" s="144"/>
      <c r="BEQ776" s="1268"/>
      <c r="BER776" s="144"/>
      <c r="BES776" s="1268"/>
      <c r="BET776" s="144"/>
      <c r="BEU776" s="1268"/>
      <c r="BEV776" s="144"/>
      <c r="BEW776" s="1268"/>
      <c r="BEX776" s="144"/>
      <c r="BEY776" s="1268"/>
      <c r="BEZ776" s="144"/>
      <c r="BFA776" s="1268"/>
      <c r="BFB776" s="144"/>
      <c r="BFC776" s="1268"/>
      <c r="BFD776" s="144"/>
      <c r="BFE776" s="1268"/>
      <c r="BFF776" s="144"/>
      <c r="BFG776" s="1268"/>
      <c r="BFH776" s="144"/>
      <c r="BFI776" s="1268"/>
      <c r="BFJ776" s="144"/>
      <c r="BFK776" s="1268"/>
      <c r="BFL776" s="144"/>
      <c r="BFM776" s="1268"/>
      <c r="BFN776" s="144"/>
      <c r="BFO776" s="1268"/>
      <c r="BFP776" s="144"/>
      <c r="BFQ776" s="1268"/>
      <c r="BFR776" s="144"/>
      <c r="BFS776" s="1268"/>
      <c r="BFT776" s="144"/>
      <c r="BFU776" s="1268"/>
      <c r="BFV776" s="144"/>
      <c r="BFW776" s="1268"/>
      <c r="BFX776" s="144"/>
      <c r="BFY776" s="1268"/>
      <c r="BFZ776" s="144"/>
      <c r="BGA776" s="1268"/>
      <c r="BGB776" s="144"/>
      <c r="BGC776" s="1268"/>
      <c r="BGD776" s="144"/>
      <c r="BGE776" s="1268"/>
      <c r="BGF776" s="144"/>
      <c r="BGG776" s="1268"/>
      <c r="BGH776" s="144"/>
      <c r="BGI776" s="1268"/>
      <c r="BGJ776" s="144"/>
      <c r="BGK776" s="1268"/>
      <c r="BGL776" s="144"/>
      <c r="BGM776" s="1268"/>
      <c r="BGN776" s="144"/>
      <c r="BGO776" s="1268"/>
      <c r="BGP776" s="144"/>
      <c r="BGQ776" s="1268"/>
      <c r="BGR776" s="144"/>
      <c r="BGS776" s="1268"/>
      <c r="BGT776" s="144"/>
      <c r="BGU776" s="1268"/>
      <c r="BGV776" s="144"/>
      <c r="BGW776" s="1268"/>
      <c r="BGX776" s="144"/>
      <c r="BGY776" s="1268"/>
      <c r="BGZ776" s="144"/>
      <c r="BHA776" s="1268"/>
      <c r="BHB776" s="144"/>
      <c r="BHC776" s="1268"/>
      <c r="BHD776" s="144"/>
      <c r="BHE776" s="1268"/>
      <c r="BHF776" s="144"/>
      <c r="BHG776" s="1268"/>
      <c r="BHH776" s="144"/>
      <c r="BHI776" s="1268"/>
      <c r="BHJ776" s="144"/>
      <c r="BHK776" s="1268"/>
      <c r="BHL776" s="144"/>
      <c r="BHM776" s="1268"/>
      <c r="BHN776" s="144"/>
      <c r="BHO776" s="1268"/>
      <c r="BHP776" s="144"/>
      <c r="BHQ776" s="1268"/>
      <c r="BHR776" s="144"/>
      <c r="BHS776" s="1268"/>
      <c r="BHT776" s="144"/>
      <c r="BHU776" s="1268"/>
      <c r="BHV776" s="144"/>
      <c r="BHW776" s="1268"/>
      <c r="BHX776" s="144"/>
      <c r="BHY776" s="1268"/>
      <c r="BHZ776" s="144"/>
      <c r="BIA776" s="1268"/>
      <c r="BIB776" s="144"/>
      <c r="BIC776" s="1268"/>
      <c r="BID776" s="144"/>
      <c r="BIE776" s="1268"/>
      <c r="BIF776" s="144"/>
      <c r="BIG776" s="1268"/>
      <c r="BIH776" s="144"/>
      <c r="BII776" s="1268"/>
      <c r="BIJ776" s="144"/>
      <c r="BIK776" s="1268"/>
      <c r="BIL776" s="144"/>
      <c r="BIM776" s="1268"/>
      <c r="BIN776" s="144"/>
      <c r="BIO776" s="1268"/>
      <c r="BIP776" s="144"/>
      <c r="BIQ776" s="1268"/>
      <c r="BIR776" s="144"/>
      <c r="BIS776" s="1268"/>
      <c r="BIT776" s="144"/>
      <c r="BIU776" s="1268"/>
      <c r="BIV776" s="144"/>
      <c r="BIW776" s="1268"/>
      <c r="BIX776" s="144"/>
      <c r="BIY776" s="1268"/>
      <c r="BIZ776" s="144"/>
      <c r="BJA776" s="1268"/>
      <c r="BJB776" s="144"/>
      <c r="BJC776" s="1268"/>
      <c r="BJD776" s="144"/>
      <c r="BJE776" s="1268"/>
      <c r="BJF776" s="144"/>
      <c r="BJG776" s="1268"/>
      <c r="BJH776" s="144"/>
      <c r="BJI776" s="1268"/>
      <c r="BJJ776" s="144"/>
      <c r="BJK776" s="1268"/>
      <c r="BJL776" s="144"/>
      <c r="BJM776" s="1268"/>
      <c r="BJN776" s="144"/>
      <c r="BJO776" s="1268"/>
      <c r="BJP776" s="144"/>
      <c r="BJQ776" s="1268"/>
      <c r="BJR776" s="144"/>
      <c r="BJS776" s="1268"/>
      <c r="BJT776" s="144"/>
      <c r="BJU776" s="1268"/>
      <c r="BJV776" s="144"/>
      <c r="BJW776" s="1268"/>
      <c r="BJX776" s="144"/>
      <c r="BJY776" s="1268"/>
      <c r="BJZ776" s="144"/>
      <c r="BKA776" s="1268"/>
      <c r="BKB776" s="144"/>
      <c r="BKC776" s="1268"/>
      <c r="BKD776" s="144"/>
      <c r="BKE776" s="1268"/>
      <c r="BKF776" s="144"/>
      <c r="BKG776" s="1268"/>
      <c r="BKH776" s="144"/>
      <c r="BKI776" s="1268"/>
      <c r="BKJ776" s="144"/>
      <c r="BKK776" s="1268"/>
      <c r="BKL776" s="144"/>
      <c r="BKM776" s="1268"/>
      <c r="BKN776" s="144"/>
      <c r="BKO776" s="1268"/>
      <c r="BKP776" s="144"/>
      <c r="BKQ776" s="1268"/>
      <c r="BKR776" s="144"/>
      <c r="BKS776" s="1268"/>
      <c r="BKT776" s="144"/>
      <c r="BKU776" s="1268"/>
      <c r="BKV776" s="144"/>
      <c r="BKW776" s="1268"/>
      <c r="BKX776" s="144"/>
      <c r="BKY776" s="1268"/>
      <c r="BKZ776" s="144"/>
      <c r="BLA776" s="1268"/>
      <c r="BLB776" s="144"/>
      <c r="BLC776" s="1268"/>
      <c r="BLD776" s="144"/>
      <c r="BLE776" s="1268"/>
      <c r="BLF776" s="144"/>
      <c r="BLG776" s="1268"/>
      <c r="BLH776" s="144"/>
      <c r="BLI776" s="1268"/>
      <c r="BLJ776" s="144"/>
      <c r="BLK776" s="1268"/>
      <c r="BLL776" s="144"/>
      <c r="BLM776" s="1268"/>
      <c r="BLN776" s="144"/>
      <c r="BLO776" s="1268"/>
      <c r="BLP776" s="144"/>
      <c r="BLQ776" s="1268"/>
      <c r="BLR776" s="144"/>
      <c r="BLS776" s="1268"/>
      <c r="BLT776" s="144"/>
      <c r="BLU776" s="1268"/>
      <c r="BLV776" s="144"/>
      <c r="BLW776" s="1268"/>
      <c r="BLX776" s="144"/>
      <c r="BLY776" s="1268"/>
      <c r="BLZ776" s="144"/>
      <c r="BMA776" s="1268"/>
      <c r="BMB776" s="144"/>
      <c r="BMC776" s="1268"/>
      <c r="BMD776" s="144"/>
      <c r="BME776" s="1268"/>
      <c r="BMF776" s="144"/>
      <c r="BMG776" s="1268"/>
      <c r="BMH776" s="144"/>
      <c r="BMI776" s="1268"/>
      <c r="BMJ776" s="144"/>
      <c r="BMK776" s="1268"/>
      <c r="BML776" s="144"/>
      <c r="BMM776" s="1268"/>
      <c r="BMN776" s="144"/>
      <c r="BMO776" s="1268"/>
      <c r="BMP776" s="144"/>
      <c r="BMQ776" s="1268"/>
      <c r="BMR776" s="144"/>
      <c r="BMS776" s="1268"/>
      <c r="BMT776" s="144"/>
      <c r="BMU776" s="1268"/>
      <c r="BMV776" s="144"/>
      <c r="BMW776" s="1268"/>
      <c r="BMX776" s="144"/>
      <c r="BMY776" s="1268"/>
      <c r="BMZ776" s="144"/>
      <c r="BNA776" s="1268"/>
      <c r="BNB776" s="144"/>
      <c r="BNC776" s="1268"/>
      <c r="BND776" s="144"/>
      <c r="BNE776" s="1268"/>
      <c r="BNF776" s="144"/>
      <c r="BNG776" s="1268"/>
      <c r="BNH776" s="144"/>
      <c r="BNI776" s="1268"/>
      <c r="BNJ776" s="144"/>
      <c r="BNK776" s="1268"/>
      <c r="BNL776" s="144"/>
      <c r="BNM776" s="1268"/>
      <c r="BNN776" s="144"/>
      <c r="BNO776" s="1268"/>
      <c r="BNP776" s="144"/>
      <c r="BNQ776" s="1268"/>
      <c r="BNR776" s="144"/>
      <c r="BNS776" s="1268"/>
      <c r="BNT776" s="144"/>
      <c r="BNU776" s="1268"/>
      <c r="BNV776" s="144"/>
      <c r="BNW776" s="1268"/>
      <c r="BNX776" s="144"/>
      <c r="BNY776" s="1268"/>
      <c r="BNZ776" s="144"/>
      <c r="BOA776" s="1268"/>
      <c r="BOB776" s="144"/>
      <c r="BOC776" s="1268"/>
      <c r="BOD776" s="144"/>
      <c r="BOE776" s="1268"/>
      <c r="BOF776" s="144"/>
      <c r="BOG776" s="1268"/>
      <c r="BOH776" s="144"/>
      <c r="BOI776" s="1268"/>
      <c r="BOJ776" s="144"/>
      <c r="BOK776" s="1268"/>
      <c r="BOL776" s="144"/>
      <c r="BOM776" s="1268"/>
      <c r="BON776" s="144"/>
      <c r="BOO776" s="1268"/>
      <c r="BOP776" s="144"/>
      <c r="BOQ776" s="1268"/>
      <c r="BOR776" s="144"/>
      <c r="BOS776" s="1268"/>
      <c r="BOT776" s="144"/>
      <c r="BOU776" s="1268"/>
      <c r="BOV776" s="144"/>
      <c r="BOW776" s="1268"/>
      <c r="BOX776" s="144"/>
      <c r="BOY776" s="1268"/>
      <c r="BOZ776" s="144"/>
      <c r="BPA776" s="1268"/>
      <c r="BPB776" s="144"/>
      <c r="BPC776" s="1268"/>
      <c r="BPD776" s="144"/>
      <c r="BPE776" s="1268"/>
      <c r="BPF776" s="144"/>
      <c r="BPG776" s="1268"/>
      <c r="BPH776" s="144"/>
      <c r="BPI776" s="1268"/>
      <c r="BPJ776" s="144"/>
      <c r="BPK776" s="1268"/>
      <c r="BPL776" s="144"/>
      <c r="BPM776" s="1268"/>
      <c r="BPN776" s="144"/>
      <c r="BPO776" s="1268"/>
      <c r="BPP776" s="144"/>
      <c r="BPQ776" s="1268"/>
      <c r="BPR776" s="144"/>
      <c r="BPS776" s="1268"/>
      <c r="BPT776" s="144"/>
      <c r="BPU776" s="1268"/>
      <c r="BPV776" s="144"/>
      <c r="BPW776" s="1268"/>
      <c r="BPX776" s="144"/>
      <c r="BPY776" s="1268"/>
      <c r="BPZ776" s="144"/>
      <c r="BQA776" s="1268"/>
      <c r="BQB776" s="144"/>
      <c r="BQC776" s="1268"/>
      <c r="BQD776" s="144"/>
      <c r="BQE776" s="1268"/>
      <c r="BQF776" s="144"/>
      <c r="BQG776" s="1268"/>
      <c r="BQH776" s="144"/>
      <c r="BQI776" s="1268"/>
      <c r="BQJ776" s="144"/>
      <c r="BQK776" s="1268"/>
      <c r="BQL776" s="144"/>
      <c r="BQM776" s="1268"/>
      <c r="BQN776" s="144"/>
      <c r="BQO776" s="1268"/>
      <c r="BQP776" s="144"/>
      <c r="BQQ776" s="1268"/>
      <c r="BQR776" s="144"/>
      <c r="BQS776" s="1268"/>
      <c r="BQT776" s="144"/>
      <c r="BQU776" s="1268"/>
      <c r="BQV776" s="144"/>
      <c r="BQW776" s="1268"/>
      <c r="BQX776" s="144"/>
      <c r="BQY776" s="1268"/>
      <c r="BQZ776" s="144"/>
      <c r="BRA776" s="1268"/>
      <c r="BRB776" s="144"/>
      <c r="BRC776" s="1268"/>
      <c r="BRD776" s="144"/>
      <c r="BRE776" s="1268"/>
      <c r="BRF776" s="144"/>
      <c r="BRG776" s="1268"/>
      <c r="BRH776" s="144"/>
      <c r="BRI776" s="1268"/>
      <c r="BRJ776" s="144"/>
      <c r="BRK776" s="1268"/>
      <c r="BRL776" s="144"/>
      <c r="BRM776" s="1268"/>
      <c r="BRN776" s="144"/>
      <c r="BRO776" s="1268"/>
      <c r="BRP776" s="144"/>
      <c r="BRQ776" s="1268"/>
      <c r="BRR776" s="144"/>
      <c r="BRS776" s="1268"/>
      <c r="BRT776" s="144"/>
      <c r="BRU776" s="1268"/>
      <c r="BRV776" s="144"/>
      <c r="BRW776" s="1268"/>
      <c r="BRX776" s="144"/>
      <c r="BRY776" s="1268"/>
      <c r="BRZ776" s="144"/>
      <c r="BSA776" s="1268"/>
      <c r="BSB776" s="144"/>
      <c r="BSC776" s="1268"/>
      <c r="BSD776" s="144"/>
      <c r="BSE776" s="1268"/>
      <c r="BSF776" s="144"/>
      <c r="BSG776" s="1268"/>
      <c r="BSH776" s="144"/>
      <c r="BSI776" s="1268"/>
      <c r="BSJ776" s="144"/>
      <c r="BSK776" s="1268"/>
      <c r="BSL776" s="144"/>
      <c r="BSM776" s="1268"/>
      <c r="BSN776" s="144"/>
      <c r="BSO776" s="1268"/>
      <c r="BSP776" s="144"/>
      <c r="BSQ776" s="1268"/>
      <c r="BSR776" s="144"/>
      <c r="BSS776" s="1268"/>
      <c r="BST776" s="144"/>
      <c r="BSU776" s="1268"/>
      <c r="BSV776" s="144"/>
      <c r="BSW776" s="1268"/>
      <c r="BSX776" s="144"/>
      <c r="BSY776" s="1268"/>
      <c r="BSZ776" s="144"/>
      <c r="BTA776" s="1268"/>
      <c r="BTB776" s="144"/>
      <c r="BTC776" s="1268"/>
      <c r="BTD776" s="144"/>
      <c r="BTE776" s="1268"/>
      <c r="BTF776" s="144"/>
      <c r="BTG776" s="1268"/>
      <c r="BTH776" s="144"/>
      <c r="BTI776" s="1268"/>
      <c r="BTJ776" s="144"/>
      <c r="BTK776" s="1268"/>
      <c r="BTL776" s="144"/>
      <c r="BTM776" s="1268"/>
      <c r="BTN776" s="144"/>
      <c r="BTO776" s="1268"/>
      <c r="BTP776" s="144"/>
      <c r="BTQ776" s="1268"/>
      <c r="BTR776" s="144"/>
      <c r="BTS776" s="1268"/>
      <c r="BTT776" s="144"/>
      <c r="BTU776" s="1268"/>
      <c r="BTV776" s="144"/>
      <c r="BTW776" s="1268"/>
      <c r="BTX776" s="144"/>
      <c r="BTY776" s="1268"/>
      <c r="BTZ776" s="144"/>
      <c r="BUA776" s="1268"/>
      <c r="BUB776" s="144"/>
      <c r="BUC776" s="1268"/>
      <c r="BUD776" s="144"/>
      <c r="BUE776" s="1268"/>
      <c r="BUF776" s="144"/>
      <c r="BUG776" s="1268"/>
      <c r="BUH776" s="144"/>
      <c r="BUI776" s="1268"/>
      <c r="BUJ776" s="144"/>
      <c r="BUK776" s="1268"/>
      <c r="BUL776" s="144"/>
      <c r="BUM776" s="1268"/>
      <c r="BUN776" s="144"/>
      <c r="BUO776" s="1268"/>
      <c r="BUP776" s="144"/>
      <c r="BUQ776" s="1268"/>
      <c r="BUR776" s="144"/>
      <c r="BUS776" s="1268"/>
      <c r="BUT776" s="144"/>
      <c r="BUU776" s="1268"/>
      <c r="BUV776" s="144"/>
      <c r="BUW776" s="1268"/>
      <c r="BUX776" s="144"/>
      <c r="BUY776" s="1268"/>
      <c r="BUZ776" s="144"/>
      <c r="BVA776" s="1268"/>
      <c r="BVB776" s="144"/>
      <c r="BVC776" s="1268"/>
      <c r="BVD776" s="144"/>
      <c r="BVE776" s="1268"/>
      <c r="BVF776" s="144"/>
      <c r="BVG776" s="1268"/>
      <c r="BVH776" s="144"/>
      <c r="BVI776" s="1268"/>
      <c r="BVJ776" s="144"/>
      <c r="BVK776" s="1268"/>
      <c r="BVL776" s="144"/>
      <c r="BVM776" s="1268"/>
      <c r="BVN776" s="144"/>
      <c r="BVO776" s="1268"/>
      <c r="BVP776" s="144"/>
      <c r="BVQ776" s="1268"/>
      <c r="BVR776" s="144"/>
      <c r="BVS776" s="1268"/>
      <c r="BVT776" s="144"/>
      <c r="BVU776" s="1268"/>
      <c r="BVV776" s="144"/>
      <c r="BVW776" s="1268"/>
      <c r="BVX776" s="144"/>
      <c r="BVY776" s="1268"/>
      <c r="BVZ776" s="144"/>
      <c r="BWA776" s="1268"/>
      <c r="BWB776" s="144"/>
      <c r="BWC776" s="1268"/>
      <c r="BWD776" s="144"/>
      <c r="BWE776" s="1268"/>
      <c r="BWF776" s="144"/>
      <c r="BWG776" s="1268"/>
      <c r="BWH776" s="144"/>
      <c r="BWI776" s="1268"/>
      <c r="BWJ776" s="144"/>
      <c r="BWK776" s="1268"/>
      <c r="BWL776" s="144"/>
      <c r="BWM776" s="1268"/>
      <c r="BWN776" s="144"/>
      <c r="BWO776" s="1268"/>
      <c r="BWP776" s="144"/>
      <c r="BWQ776" s="1268"/>
      <c r="BWR776" s="144"/>
      <c r="BWS776" s="1268"/>
      <c r="BWT776" s="144"/>
      <c r="BWU776" s="1268"/>
      <c r="BWV776" s="144"/>
      <c r="BWW776" s="1268"/>
      <c r="BWX776" s="144"/>
      <c r="BWY776" s="1268"/>
      <c r="BWZ776" s="144"/>
      <c r="BXA776" s="1268"/>
      <c r="BXB776" s="144"/>
      <c r="BXC776" s="1268"/>
      <c r="BXD776" s="144"/>
      <c r="BXE776" s="1268"/>
      <c r="BXF776" s="144"/>
      <c r="BXG776" s="1268"/>
      <c r="BXH776" s="144"/>
      <c r="BXI776" s="1268"/>
      <c r="BXJ776" s="144"/>
      <c r="BXK776" s="1268"/>
      <c r="BXL776" s="144"/>
      <c r="BXM776" s="1268"/>
      <c r="BXN776" s="144"/>
      <c r="BXO776" s="1268"/>
      <c r="BXP776" s="144"/>
      <c r="BXQ776" s="1268"/>
      <c r="BXR776" s="144"/>
      <c r="BXS776" s="1268"/>
      <c r="BXT776" s="144"/>
      <c r="BXU776" s="1268"/>
      <c r="BXV776" s="144"/>
      <c r="BXW776" s="1268"/>
      <c r="BXX776" s="144"/>
      <c r="BXY776" s="1268"/>
      <c r="BXZ776" s="144"/>
      <c r="BYA776" s="1268"/>
      <c r="BYB776" s="144"/>
      <c r="BYC776" s="1268"/>
      <c r="BYD776" s="144"/>
      <c r="BYE776" s="1268"/>
      <c r="BYF776" s="144"/>
      <c r="BYG776" s="1268"/>
      <c r="BYH776" s="144"/>
      <c r="BYI776" s="1268"/>
      <c r="BYJ776" s="144"/>
      <c r="BYK776" s="1268"/>
      <c r="BYL776" s="144"/>
      <c r="BYM776" s="1268"/>
      <c r="BYN776" s="144"/>
      <c r="BYO776" s="1268"/>
      <c r="BYP776" s="144"/>
      <c r="BYQ776" s="1268"/>
      <c r="BYR776" s="144"/>
      <c r="BYS776" s="1268"/>
      <c r="BYT776" s="144"/>
      <c r="BYU776" s="1268"/>
      <c r="BYV776" s="144"/>
      <c r="BYW776" s="1268"/>
      <c r="BYX776" s="144"/>
      <c r="BYY776" s="1268"/>
      <c r="BYZ776" s="144"/>
      <c r="BZA776" s="1268"/>
      <c r="BZB776" s="144"/>
      <c r="BZC776" s="1268"/>
      <c r="BZD776" s="144"/>
      <c r="BZE776" s="1268"/>
      <c r="BZF776" s="144"/>
      <c r="BZG776" s="1268"/>
      <c r="BZH776" s="144"/>
      <c r="BZI776" s="1268"/>
      <c r="BZJ776" s="144"/>
      <c r="BZK776" s="1268"/>
      <c r="BZL776" s="144"/>
      <c r="BZM776" s="1268"/>
      <c r="BZN776" s="144"/>
      <c r="BZO776" s="1268"/>
      <c r="BZP776" s="144"/>
      <c r="BZQ776" s="1268"/>
      <c r="BZR776" s="144"/>
      <c r="BZS776" s="1268"/>
      <c r="BZT776" s="144"/>
      <c r="BZU776" s="1268"/>
      <c r="BZV776" s="144"/>
      <c r="BZW776" s="1268"/>
      <c r="BZX776" s="144"/>
      <c r="BZY776" s="1268"/>
      <c r="BZZ776" s="144"/>
      <c r="CAA776" s="1268"/>
      <c r="CAB776" s="144"/>
      <c r="CAC776" s="1268"/>
      <c r="CAD776" s="144"/>
      <c r="CAE776" s="1268"/>
      <c r="CAF776" s="144"/>
      <c r="CAG776" s="1268"/>
      <c r="CAH776" s="144"/>
      <c r="CAI776" s="1268"/>
      <c r="CAJ776" s="144"/>
      <c r="CAK776" s="1268"/>
      <c r="CAL776" s="144"/>
      <c r="CAM776" s="1268"/>
      <c r="CAN776" s="144"/>
      <c r="CAO776" s="1268"/>
      <c r="CAP776" s="144"/>
      <c r="CAQ776" s="1268"/>
      <c r="CAR776" s="144"/>
      <c r="CAS776" s="1268"/>
      <c r="CAT776" s="144"/>
      <c r="CAU776" s="1268"/>
      <c r="CAV776" s="144"/>
      <c r="CAW776" s="1268"/>
      <c r="CAX776" s="144"/>
      <c r="CAY776" s="1268"/>
      <c r="CAZ776" s="144"/>
      <c r="CBA776" s="1268"/>
      <c r="CBB776" s="144"/>
      <c r="CBC776" s="1268"/>
      <c r="CBD776" s="144"/>
      <c r="CBE776" s="1268"/>
      <c r="CBF776" s="144"/>
      <c r="CBG776" s="1268"/>
      <c r="CBH776" s="144"/>
      <c r="CBI776" s="1268"/>
      <c r="CBJ776" s="144"/>
      <c r="CBK776" s="1268"/>
      <c r="CBL776" s="144"/>
      <c r="CBM776" s="1268"/>
      <c r="CBN776" s="144"/>
      <c r="CBO776" s="1268"/>
      <c r="CBP776" s="144"/>
      <c r="CBQ776" s="1268"/>
      <c r="CBR776" s="144"/>
      <c r="CBS776" s="1268"/>
      <c r="CBT776" s="144"/>
      <c r="CBU776" s="1268"/>
      <c r="CBV776" s="144"/>
      <c r="CBW776" s="1268"/>
      <c r="CBX776" s="144"/>
      <c r="CBY776" s="1268"/>
      <c r="CBZ776" s="144"/>
      <c r="CCA776" s="1268"/>
      <c r="CCB776" s="144"/>
      <c r="CCC776" s="1268"/>
      <c r="CCD776" s="144"/>
      <c r="CCE776" s="1268"/>
      <c r="CCF776" s="144"/>
      <c r="CCG776" s="1268"/>
      <c r="CCH776" s="144"/>
      <c r="CCI776" s="1268"/>
      <c r="CCJ776" s="144"/>
      <c r="CCK776" s="1268"/>
      <c r="CCL776" s="144"/>
      <c r="CCM776" s="1268"/>
      <c r="CCN776" s="144"/>
      <c r="CCO776" s="1268"/>
      <c r="CCP776" s="144"/>
      <c r="CCQ776" s="1268"/>
      <c r="CCR776" s="144"/>
      <c r="CCS776" s="1268"/>
      <c r="CCT776" s="144"/>
      <c r="CCU776" s="1268"/>
      <c r="CCV776" s="144"/>
      <c r="CCW776" s="1268"/>
      <c r="CCX776" s="144"/>
      <c r="CCY776" s="1268"/>
      <c r="CCZ776" s="144"/>
      <c r="CDA776" s="1268"/>
      <c r="CDB776" s="144"/>
      <c r="CDC776" s="1268"/>
      <c r="CDD776" s="144"/>
      <c r="CDE776" s="1268"/>
      <c r="CDF776" s="144"/>
      <c r="CDG776" s="1268"/>
      <c r="CDH776" s="144"/>
      <c r="CDI776" s="1268"/>
      <c r="CDJ776" s="144"/>
      <c r="CDK776" s="1268"/>
      <c r="CDL776" s="144"/>
      <c r="CDM776" s="1268"/>
      <c r="CDN776" s="144"/>
      <c r="CDO776" s="1268"/>
      <c r="CDP776" s="144"/>
      <c r="CDQ776" s="1268"/>
      <c r="CDR776" s="144"/>
      <c r="CDS776" s="1268"/>
      <c r="CDT776" s="144"/>
      <c r="CDU776" s="1268"/>
      <c r="CDV776" s="144"/>
      <c r="CDW776" s="1268"/>
      <c r="CDX776" s="144"/>
      <c r="CDY776" s="1268"/>
      <c r="CDZ776" s="144"/>
      <c r="CEA776" s="1268"/>
      <c r="CEB776" s="144"/>
      <c r="CEC776" s="1268"/>
      <c r="CED776" s="144"/>
      <c r="CEE776" s="1268"/>
      <c r="CEF776" s="144"/>
      <c r="CEG776" s="1268"/>
      <c r="CEH776" s="144"/>
      <c r="CEI776" s="1268"/>
      <c r="CEJ776" s="144"/>
      <c r="CEK776" s="1268"/>
      <c r="CEL776" s="144"/>
      <c r="CEM776" s="1268"/>
      <c r="CEN776" s="144"/>
      <c r="CEO776" s="1268"/>
      <c r="CEP776" s="144"/>
      <c r="CEQ776" s="1268"/>
      <c r="CER776" s="144"/>
      <c r="CES776" s="1268"/>
      <c r="CET776" s="144"/>
      <c r="CEU776" s="1268"/>
      <c r="CEV776" s="144"/>
      <c r="CEW776" s="1268"/>
      <c r="CEX776" s="144"/>
      <c r="CEY776" s="1268"/>
      <c r="CEZ776" s="144"/>
      <c r="CFA776" s="1268"/>
      <c r="CFB776" s="144"/>
      <c r="CFC776" s="1268"/>
      <c r="CFD776" s="144"/>
      <c r="CFE776" s="1268"/>
      <c r="CFF776" s="144"/>
      <c r="CFG776" s="1268"/>
      <c r="CFH776" s="144"/>
      <c r="CFI776" s="1268"/>
      <c r="CFJ776" s="144"/>
      <c r="CFK776" s="1268"/>
      <c r="CFL776" s="144"/>
      <c r="CFM776" s="1268"/>
      <c r="CFN776" s="144"/>
      <c r="CFO776" s="1268"/>
      <c r="CFP776" s="144"/>
      <c r="CFQ776" s="1268"/>
      <c r="CFR776" s="144"/>
      <c r="CFS776" s="1268"/>
      <c r="CFT776" s="144"/>
      <c r="CFU776" s="1268"/>
      <c r="CFV776" s="144"/>
      <c r="CFW776" s="1268"/>
      <c r="CFX776" s="144"/>
      <c r="CFY776" s="1268"/>
      <c r="CFZ776" s="144"/>
      <c r="CGA776" s="1268"/>
      <c r="CGB776" s="144"/>
      <c r="CGC776" s="1268"/>
      <c r="CGD776" s="144"/>
      <c r="CGE776" s="1268"/>
      <c r="CGF776" s="144"/>
      <c r="CGG776" s="1268"/>
      <c r="CGH776" s="144"/>
      <c r="CGI776" s="1268"/>
      <c r="CGJ776" s="144"/>
      <c r="CGK776" s="1268"/>
      <c r="CGL776" s="144"/>
      <c r="CGM776" s="1268"/>
      <c r="CGN776" s="144"/>
      <c r="CGO776" s="1268"/>
      <c r="CGP776" s="144"/>
      <c r="CGQ776" s="1268"/>
      <c r="CGR776" s="144"/>
      <c r="CGS776" s="1268"/>
      <c r="CGT776" s="144"/>
      <c r="CGU776" s="1268"/>
      <c r="CGV776" s="144"/>
      <c r="CGW776" s="1268"/>
      <c r="CGX776" s="144"/>
      <c r="CGY776" s="1268"/>
      <c r="CGZ776" s="144"/>
      <c r="CHA776" s="1268"/>
      <c r="CHB776" s="144"/>
      <c r="CHC776" s="1268"/>
      <c r="CHD776" s="144"/>
      <c r="CHE776" s="1268"/>
      <c r="CHF776" s="144"/>
      <c r="CHG776" s="1268"/>
      <c r="CHH776" s="144"/>
      <c r="CHI776" s="1268"/>
      <c r="CHJ776" s="144"/>
      <c r="CHK776" s="1268"/>
      <c r="CHL776" s="144"/>
      <c r="CHM776" s="1268"/>
      <c r="CHN776" s="144"/>
      <c r="CHO776" s="1268"/>
      <c r="CHP776" s="144"/>
      <c r="CHQ776" s="1268"/>
      <c r="CHR776" s="144"/>
      <c r="CHS776" s="1268"/>
      <c r="CHT776" s="144"/>
      <c r="CHU776" s="1268"/>
      <c r="CHV776" s="144"/>
      <c r="CHW776" s="1268"/>
      <c r="CHX776" s="144"/>
      <c r="CHY776" s="1268"/>
      <c r="CHZ776" s="144"/>
      <c r="CIA776" s="1268"/>
      <c r="CIB776" s="144"/>
      <c r="CIC776" s="1268"/>
      <c r="CID776" s="144"/>
      <c r="CIE776" s="1268"/>
      <c r="CIF776" s="144"/>
      <c r="CIG776" s="1268"/>
      <c r="CIH776" s="144"/>
      <c r="CII776" s="1268"/>
      <c r="CIJ776" s="144"/>
      <c r="CIK776" s="1268"/>
      <c r="CIL776" s="144"/>
      <c r="CIM776" s="1268"/>
      <c r="CIN776" s="144"/>
      <c r="CIO776" s="1268"/>
      <c r="CIP776" s="144"/>
      <c r="CIQ776" s="1268"/>
      <c r="CIR776" s="144"/>
      <c r="CIS776" s="1268"/>
      <c r="CIT776" s="144"/>
      <c r="CIU776" s="1268"/>
      <c r="CIV776" s="144"/>
      <c r="CIW776" s="1268"/>
      <c r="CIX776" s="144"/>
      <c r="CIY776" s="1268"/>
      <c r="CIZ776" s="144"/>
      <c r="CJA776" s="1268"/>
      <c r="CJB776" s="144"/>
      <c r="CJC776" s="1268"/>
      <c r="CJD776" s="144"/>
      <c r="CJE776" s="1268"/>
      <c r="CJF776" s="144"/>
      <c r="CJG776" s="1268"/>
      <c r="CJH776" s="144"/>
      <c r="CJI776" s="1268"/>
      <c r="CJJ776" s="144"/>
      <c r="CJK776" s="1268"/>
      <c r="CJL776" s="144"/>
      <c r="CJM776" s="1268"/>
      <c r="CJN776" s="144"/>
      <c r="CJO776" s="1268"/>
      <c r="CJP776" s="144"/>
      <c r="CJQ776" s="1268"/>
      <c r="CJR776" s="144"/>
      <c r="CJS776" s="1268"/>
      <c r="CJT776" s="144"/>
      <c r="CJU776" s="1268"/>
      <c r="CJV776" s="144"/>
      <c r="CJW776" s="1268"/>
      <c r="CJX776" s="144"/>
      <c r="CJY776" s="1268"/>
      <c r="CJZ776" s="144"/>
      <c r="CKA776" s="1268"/>
      <c r="CKB776" s="144"/>
      <c r="CKC776" s="1268"/>
      <c r="CKD776" s="144"/>
      <c r="CKE776" s="1268"/>
      <c r="CKF776" s="144"/>
      <c r="CKG776" s="1268"/>
      <c r="CKH776" s="144"/>
      <c r="CKI776" s="1268"/>
      <c r="CKJ776" s="144"/>
      <c r="CKK776" s="1268"/>
      <c r="CKL776" s="144"/>
      <c r="CKM776" s="1268"/>
      <c r="CKN776" s="144"/>
      <c r="CKO776" s="1268"/>
      <c r="CKP776" s="144"/>
      <c r="CKQ776" s="1268"/>
      <c r="CKR776" s="144"/>
      <c r="CKS776" s="1268"/>
      <c r="CKT776" s="144"/>
      <c r="CKU776" s="1268"/>
      <c r="CKV776" s="144"/>
      <c r="CKW776" s="1268"/>
      <c r="CKX776" s="144"/>
      <c r="CKY776" s="1268"/>
      <c r="CKZ776" s="144"/>
      <c r="CLA776" s="1268"/>
      <c r="CLB776" s="144"/>
      <c r="CLC776" s="1268"/>
      <c r="CLD776" s="144"/>
      <c r="CLE776" s="1268"/>
      <c r="CLF776" s="144"/>
      <c r="CLG776" s="1268"/>
      <c r="CLH776" s="144"/>
      <c r="CLI776" s="1268"/>
      <c r="CLJ776" s="144"/>
      <c r="CLK776" s="1268"/>
      <c r="CLL776" s="144"/>
      <c r="CLM776" s="1268"/>
      <c r="CLN776" s="144"/>
      <c r="CLO776" s="1268"/>
      <c r="CLP776" s="144"/>
      <c r="CLQ776" s="1268"/>
      <c r="CLR776" s="144"/>
      <c r="CLS776" s="1268"/>
      <c r="CLT776" s="144"/>
      <c r="CLU776" s="1268"/>
      <c r="CLV776" s="144"/>
      <c r="CLW776" s="1268"/>
      <c r="CLX776" s="144"/>
      <c r="CLY776" s="1268"/>
      <c r="CLZ776" s="144"/>
      <c r="CMA776" s="1268"/>
      <c r="CMB776" s="144"/>
      <c r="CMC776" s="1268"/>
      <c r="CMD776" s="144"/>
      <c r="CME776" s="1268"/>
      <c r="CMF776" s="144"/>
      <c r="CMG776" s="1268"/>
      <c r="CMH776" s="144"/>
      <c r="CMI776" s="1268"/>
      <c r="CMJ776" s="144"/>
      <c r="CMK776" s="1268"/>
      <c r="CML776" s="144"/>
      <c r="CMM776" s="1268"/>
      <c r="CMN776" s="144"/>
      <c r="CMO776" s="1268"/>
      <c r="CMP776" s="144"/>
      <c r="CMQ776" s="1268"/>
      <c r="CMR776" s="144"/>
      <c r="CMS776" s="1268"/>
      <c r="CMT776" s="144"/>
      <c r="CMU776" s="1268"/>
      <c r="CMV776" s="144"/>
      <c r="CMW776" s="1268"/>
      <c r="CMX776" s="144"/>
      <c r="CMY776" s="1268"/>
      <c r="CMZ776" s="144"/>
      <c r="CNA776" s="1268"/>
      <c r="CNB776" s="144"/>
      <c r="CNC776" s="1268"/>
      <c r="CND776" s="144"/>
      <c r="CNE776" s="1268"/>
      <c r="CNF776" s="144"/>
      <c r="CNG776" s="1268"/>
      <c r="CNH776" s="144"/>
      <c r="CNI776" s="1268"/>
      <c r="CNJ776" s="144"/>
      <c r="CNK776" s="1268"/>
      <c r="CNL776" s="144"/>
      <c r="CNM776" s="1268"/>
      <c r="CNN776" s="144"/>
      <c r="CNO776" s="1268"/>
      <c r="CNP776" s="144"/>
      <c r="CNQ776" s="1268"/>
      <c r="CNR776" s="144"/>
      <c r="CNS776" s="1268"/>
      <c r="CNT776" s="144"/>
      <c r="CNU776" s="1268"/>
      <c r="CNV776" s="144"/>
      <c r="CNW776" s="1268"/>
      <c r="CNX776" s="144"/>
      <c r="CNY776" s="1268"/>
      <c r="CNZ776" s="144"/>
      <c r="COA776" s="1268"/>
      <c r="COB776" s="144"/>
      <c r="COC776" s="1268"/>
      <c r="COD776" s="144"/>
      <c r="COE776" s="1268"/>
      <c r="COF776" s="144"/>
      <c r="COG776" s="1268"/>
      <c r="COH776" s="144"/>
      <c r="COI776" s="1268"/>
      <c r="COJ776" s="144"/>
      <c r="COK776" s="1268"/>
      <c r="COL776" s="144"/>
      <c r="COM776" s="1268"/>
      <c r="CON776" s="144"/>
      <c r="COO776" s="1268"/>
      <c r="COP776" s="144"/>
      <c r="COQ776" s="1268"/>
      <c r="COR776" s="144"/>
      <c r="COS776" s="1268"/>
      <c r="COT776" s="144"/>
      <c r="COU776" s="1268"/>
      <c r="COV776" s="144"/>
      <c r="COW776" s="1268"/>
      <c r="COX776" s="144"/>
      <c r="COY776" s="1268"/>
      <c r="COZ776" s="144"/>
      <c r="CPA776" s="1268"/>
      <c r="CPB776" s="144"/>
      <c r="CPC776" s="1268"/>
      <c r="CPD776" s="144"/>
      <c r="CPE776" s="1268"/>
      <c r="CPF776" s="144"/>
      <c r="CPG776" s="1268"/>
      <c r="CPH776" s="144"/>
      <c r="CPI776" s="1268"/>
      <c r="CPJ776" s="144"/>
      <c r="CPK776" s="1268"/>
      <c r="CPL776" s="144"/>
      <c r="CPM776" s="1268"/>
      <c r="CPN776" s="144"/>
      <c r="CPO776" s="1268"/>
      <c r="CPP776" s="144"/>
      <c r="CPQ776" s="1268"/>
      <c r="CPR776" s="144"/>
      <c r="CPS776" s="1268"/>
      <c r="CPT776" s="144"/>
      <c r="CPU776" s="1268"/>
      <c r="CPV776" s="144"/>
      <c r="CPW776" s="1268"/>
      <c r="CPX776" s="144"/>
      <c r="CPY776" s="1268"/>
      <c r="CPZ776" s="144"/>
      <c r="CQA776" s="1268"/>
      <c r="CQB776" s="144"/>
      <c r="CQC776" s="1268"/>
      <c r="CQD776" s="144"/>
      <c r="CQE776" s="1268"/>
      <c r="CQF776" s="144"/>
      <c r="CQG776" s="1268"/>
      <c r="CQH776" s="144"/>
      <c r="CQI776" s="1268"/>
      <c r="CQJ776" s="144"/>
      <c r="CQK776" s="1268"/>
      <c r="CQL776" s="144"/>
      <c r="CQM776" s="1268"/>
      <c r="CQN776" s="144"/>
      <c r="CQO776" s="1268"/>
      <c r="CQP776" s="144"/>
      <c r="CQQ776" s="1268"/>
      <c r="CQR776" s="144"/>
      <c r="CQS776" s="1268"/>
      <c r="CQT776" s="144"/>
      <c r="CQU776" s="1268"/>
      <c r="CQV776" s="144"/>
      <c r="CQW776" s="1268"/>
      <c r="CQX776" s="144"/>
      <c r="CQY776" s="1268"/>
      <c r="CQZ776" s="144"/>
      <c r="CRA776" s="1268"/>
      <c r="CRB776" s="144"/>
      <c r="CRC776" s="1268"/>
      <c r="CRD776" s="144"/>
      <c r="CRE776" s="1268"/>
      <c r="CRF776" s="144"/>
      <c r="CRG776" s="1268"/>
      <c r="CRH776" s="144"/>
      <c r="CRI776" s="1268"/>
      <c r="CRJ776" s="144"/>
      <c r="CRK776" s="1268"/>
      <c r="CRL776" s="144"/>
      <c r="CRM776" s="1268"/>
      <c r="CRN776" s="144"/>
      <c r="CRO776" s="1268"/>
      <c r="CRP776" s="144"/>
      <c r="CRQ776" s="1268"/>
      <c r="CRR776" s="144"/>
      <c r="CRS776" s="1268"/>
      <c r="CRT776" s="144"/>
      <c r="CRU776" s="1268"/>
      <c r="CRV776" s="144"/>
      <c r="CRW776" s="1268"/>
      <c r="CRX776" s="144"/>
      <c r="CRY776" s="1268"/>
      <c r="CRZ776" s="144"/>
      <c r="CSA776" s="1268"/>
      <c r="CSB776" s="144"/>
      <c r="CSC776" s="1268"/>
      <c r="CSD776" s="144"/>
      <c r="CSE776" s="1268"/>
      <c r="CSF776" s="144"/>
      <c r="CSG776" s="1268"/>
      <c r="CSH776" s="144"/>
      <c r="CSI776" s="1268"/>
      <c r="CSJ776" s="144"/>
      <c r="CSK776" s="1268"/>
      <c r="CSL776" s="144"/>
      <c r="CSM776" s="1268"/>
      <c r="CSN776" s="144"/>
      <c r="CSO776" s="1268"/>
      <c r="CSP776" s="144"/>
      <c r="CSQ776" s="1268"/>
      <c r="CSR776" s="144"/>
      <c r="CSS776" s="1268"/>
      <c r="CST776" s="144"/>
      <c r="CSU776" s="1268"/>
      <c r="CSV776" s="144"/>
      <c r="CSW776" s="1268"/>
      <c r="CSX776" s="144"/>
      <c r="CSY776" s="1268"/>
      <c r="CSZ776" s="144"/>
      <c r="CTA776" s="1268"/>
      <c r="CTB776" s="144"/>
      <c r="CTC776" s="1268"/>
      <c r="CTD776" s="144"/>
      <c r="CTE776" s="1268"/>
      <c r="CTF776" s="144"/>
      <c r="CTG776" s="1268"/>
      <c r="CTH776" s="144"/>
      <c r="CTI776" s="1268"/>
      <c r="CTJ776" s="144"/>
      <c r="CTK776" s="1268"/>
      <c r="CTL776" s="144"/>
      <c r="CTM776" s="1268"/>
      <c r="CTN776" s="144"/>
      <c r="CTO776" s="1268"/>
      <c r="CTP776" s="144"/>
      <c r="CTQ776" s="1268"/>
      <c r="CTR776" s="144"/>
      <c r="CTS776" s="1268"/>
      <c r="CTT776" s="144"/>
      <c r="CTU776" s="1268"/>
      <c r="CTV776" s="144"/>
      <c r="CTW776" s="1268"/>
      <c r="CTX776" s="144"/>
      <c r="CTY776" s="1268"/>
      <c r="CTZ776" s="144"/>
      <c r="CUA776" s="1268"/>
      <c r="CUB776" s="144"/>
      <c r="CUC776" s="1268"/>
      <c r="CUD776" s="144"/>
      <c r="CUE776" s="1268"/>
      <c r="CUF776" s="144"/>
      <c r="CUG776" s="1268"/>
      <c r="CUH776" s="144"/>
      <c r="CUI776" s="1268"/>
      <c r="CUJ776" s="144"/>
      <c r="CUK776" s="1268"/>
      <c r="CUL776" s="144"/>
      <c r="CUM776" s="1268"/>
      <c r="CUN776" s="144"/>
      <c r="CUO776" s="1268"/>
      <c r="CUP776" s="144"/>
      <c r="CUQ776" s="1268"/>
      <c r="CUR776" s="144"/>
      <c r="CUS776" s="1268"/>
      <c r="CUT776" s="144"/>
      <c r="CUU776" s="1268"/>
      <c r="CUV776" s="144"/>
      <c r="CUW776" s="1268"/>
      <c r="CUX776" s="144"/>
      <c r="CUY776" s="1268"/>
      <c r="CUZ776" s="144"/>
      <c r="CVA776" s="1268"/>
      <c r="CVB776" s="144"/>
      <c r="CVC776" s="1268"/>
      <c r="CVD776" s="144"/>
      <c r="CVE776" s="1268"/>
      <c r="CVF776" s="144"/>
      <c r="CVG776" s="1268"/>
      <c r="CVH776" s="144"/>
      <c r="CVI776" s="1268"/>
      <c r="CVJ776" s="144"/>
      <c r="CVK776" s="1268"/>
      <c r="CVL776" s="144"/>
      <c r="CVM776" s="1268"/>
      <c r="CVN776" s="144"/>
      <c r="CVO776" s="1268"/>
      <c r="CVP776" s="144"/>
      <c r="CVQ776" s="1268"/>
      <c r="CVR776" s="144"/>
      <c r="CVS776" s="1268"/>
      <c r="CVT776" s="144"/>
      <c r="CVU776" s="1268"/>
      <c r="CVV776" s="144"/>
      <c r="CVW776" s="1268"/>
      <c r="CVX776" s="144"/>
      <c r="CVY776" s="1268"/>
      <c r="CVZ776" s="144"/>
      <c r="CWA776" s="1268"/>
      <c r="CWB776" s="144"/>
      <c r="CWC776" s="1268"/>
      <c r="CWD776" s="144"/>
      <c r="CWE776" s="1268"/>
      <c r="CWF776" s="144"/>
      <c r="CWG776" s="1268"/>
      <c r="CWH776" s="144"/>
      <c r="CWI776" s="1268"/>
      <c r="CWJ776" s="144"/>
      <c r="CWK776" s="1268"/>
      <c r="CWL776" s="144"/>
      <c r="CWM776" s="1268"/>
      <c r="CWN776" s="144"/>
      <c r="CWO776" s="1268"/>
      <c r="CWP776" s="144"/>
      <c r="CWQ776" s="1268"/>
      <c r="CWR776" s="144"/>
      <c r="CWS776" s="1268"/>
      <c r="CWT776" s="144"/>
      <c r="CWU776" s="1268"/>
      <c r="CWV776" s="144"/>
      <c r="CWW776" s="1268"/>
      <c r="CWX776" s="144"/>
      <c r="CWY776" s="1268"/>
      <c r="CWZ776" s="144"/>
      <c r="CXA776" s="1268"/>
      <c r="CXB776" s="144"/>
      <c r="CXC776" s="1268"/>
      <c r="CXD776" s="144"/>
      <c r="CXE776" s="1268"/>
      <c r="CXF776" s="144"/>
      <c r="CXG776" s="1268"/>
      <c r="CXH776" s="144"/>
      <c r="CXI776" s="1268"/>
      <c r="CXJ776" s="144"/>
      <c r="CXK776" s="1268"/>
      <c r="CXL776" s="144"/>
      <c r="CXM776" s="1268"/>
      <c r="CXN776" s="144"/>
      <c r="CXO776" s="1268"/>
      <c r="CXP776" s="144"/>
      <c r="CXQ776" s="1268"/>
      <c r="CXR776" s="144"/>
      <c r="CXS776" s="1268"/>
      <c r="CXT776" s="144"/>
      <c r="CXU776" s="1268"/>
      <c r="CXV776" s="144"/>
      <c r="CXW776" s="1268"/>
      <c r="CXX776" s="144"/>
      <c r="CXY776" s="1268"/>
      <c r="CXZ776" s="144"/>
      <c r="CYA776" s="1268"/>
      <c r="CYB776" s="144"/>
      <c r="CYC776" s="1268"/>
      <c r="CYD776" s="144"/>
      <c r="CYE776" s="1268"/>
      <c r="CYF776" s="144"/>
      <c r="CYG776" s="1268"/>
      <c r="CYH776" s="144"/>
      <c r="CYI776" s="1268"/>
      <c r="CYJ776" s="144"/>
      <c r="CYK776" s="1268"/>
      <c r="CYL776" s="144"/>
      <c r="CYM776" s="1268"/>
      <c r="CYN776" s="144"/>
      <c r="CYO776" s="1268"/>
      <c r="CYP776" s="144"/>
      <c r="CYQ776" s="1268"/>
      <c r="CYR776" s="144"/>
      <c r="CYS776" s="1268"/>
      <c r="CYT776" s="144"/>
      <c r="CYU776" s="1268"/>
      <c r="CYV776" s="144"/>
      <c r="CYW776" s="1268"/>
      <c r="CYX776" s="144"/>
      <c r="CYY776" s="1268"/>
      <c r="CYZ776" s="144"/>
      <c r="CZA776" s="1268"/>
      <c r="CZB776" s="144"/>
      <c r="CZC776" s="1268"/>
      <c r="CZD776" s="144"/>
      <c r="CZE776" s="1268"/>
      <c r="CZF776" s="144"/>
      <c r="CZG776" s="1268"/>
      <c r="CZH776" s="144"/>
      <c r="CZI776" s="1268"/>
      <c r="CZJ776" s="144"/>
      <c r="CZK776" s="1268"/>
      <c r="CZL776" s="144"/>
      <c r="CZM776" s="1268"/>
      <c r="CZN776" s="144"/>
      <c r="CZO776" s="1268"/>
      <c r="CZP776" s="144"/>
      <c r="CZQ776" s="1268"/>
      <c r="CZR776" s="144"/>
      <c r="CZS776" s="1268"/>
      <c r="CZT776" s="144"/>
      <c r="CZU776" s="1268"/>
      <c r="CZV776" s="144"/>
      <c r="CZW776" s="1268"/>
      <c r="CZX776" s="144"/>
      <c r="CZY776" s="1268"/>
      <c r="CZZ776" s="144"/>
      <c r="DAA776" s="1268"/>
      <c r="DAB776" s="144"/>
      <c r="DAC776" s="1268"/>
      <c r="DAD776" s="144"/>
      <c r="DAE776" s="1268"/>
      <c r="DAF776" s="144"/>
      <c r="DAG776" s="1268"/>
      <c r="DAH776" s="144"/>
      <c r="DAI776" s="1268"/>
      <c r="DAJ776" s="144"/>
      <c r="DAK776" s="1268"/>
      <c r="DAL776" s="144"/>
      <c r="DAM776" s="1268"/>
      <c r="DAN776" s="144"/>
      <c r="DAO776" s="1268"/>
      <c r="DAP776" s="144"/>
      <c r="DAQ776" s="1268"/>
      <c r="DAR776" s="144"/>
      <c r="DAS776" s="1268"/>
      <c r="DAT776" s="144"/>
      <c r="DAU776" s="1268"/>
      <c r="DAV776" s="144"/>
      <c r="DAW776" s="1268"/>
      <c r="DAX776" s="144"/>
      <c r="DAY776" s="1268"/>
      <c r="DAZ776" s="144"/>
      <c r="DBA776" s="1268"/>
      <c r="DBB776" s="144"/>
      <c r="DBC776" s="1268"/>
      <c r="DBD776" s="144"/>
      <c r="DBE776" s="1268"/>
      <c r="DBF776" s="144"/>
      <c r="DBG776" s="1268"/>
      <c r="DBH776" s="144"/>
      <c r="DBI776" s="1268"/>
      <c r="DBJ776" s="144"/>
      <c r="DBK776" s="1268"/>
      <c r="DBL776" s="144"/>
      <c r="DBM776" s="1268"/>
      <c r="DBN776" s="144"/>
      <c r="DBO776" s="1268"/>
      <c r="DBP776" s="144"/>
      <c r="DBQ776" s="1268"/>
      <c r="DBR776" s="144"/>
      <c r="DBS776" s="1268"/>
      <c r="DBT776" s="144"/>
      <c r="DBU776" s="1268"/>
      <c r="DBV776" s="144"/>
      <c r="DBW776" s="1268"/>
      <c r="DBX776" s="144"/>
      <c r="DBY776" s="1268"/>
      <c r="DBZ776" s="144"/>
      <c r="DCA776" s="1268"/>
      <c r="DCB776" s="144"/>
      <c r="DCC776" s="1268"/>
      <c r="DCD776" s="144"/>
      <c r="DCE776" s="1268"/>
      <c r="DCF776" s="144"/>
      <c r="DCG776" s="1268"/>
      <c r="DCH776" s="144"/>
      <c r="DCI776" s="1268"/>
      <c r="DCJ776" s="144"/>
      <c r="DCK776" s="1268"/>
      <c r="DCL776" s="144"/>
      <c r="DCM776" s="1268"/>
      <c r="DCN776" s="144"/>
      <c r="DCO776" s="1268"/>
      <c r="DCP776" s="144"/>
      <c r="DCQ776" s="1268"/>
      <c r="DCR776" s="144"/>
      <c r="DCS776" s="1268"/>
      <c r="DCT776" s="144"/>
      <c r="DCU776" s="1268"/>
      <c r="DCV776" s="144"/>
      <c r="DCW776" s="1268"/>
      <c r="DCX776" s="144"/>
      <c r="DCY776" s="1268"/>
      <c r="DCZ776" s="144"/>
      <c r="DDA776" s="1268"/>
      <c r="DDB776" s="144"/>
      <c r="DDC776" s="1268"/>
      <c r="DDD776" s="144"/>
      <c r="DDE776" s="1268"/>
      <c r="DDF776" s="144"/>
      <c r="DDG776" s="1268"/>
      <c r="DDH776" s="144"/>
      <c r="DDI776" s="1268"/>
      <c r="DDJ776" s="144"/>
      <c r="DDK776" s="1268"/>
      <c r="DDL776" s="144"/>
      <c r="DDM776" s="1268"/>
      <c r="DDN776" s="144"/>
      <c r="DDO776" s="1268"/>
      <c r="DDP776" s="144"/>
      <c r="DDQ776" s="1268"/>
      <c r="DDR776" s="144"/>
      <c r="DDS776" s="1268"/>
      <c r="DDT776" s="144"/>
      <c r="DDU776" s="1268"/>
      <c r="DDV776" s="144"/>
      <c r="DDW776" s="1268"/>
      <c r="DDX776" s="144"/>
      <c r="DDY776" s="1268"/>
      <c r="DDZ776" s="144"/>
      <c r="DEA776" s="1268"/>
      <c r="DEB776" s="144"/>
      <c r="DEC776" s="1268"/>
      <c r="DED776" s="144"/>
      <c r="DEE776" s="1268"/>
      <c r="DEF776" s="144"/>
      <c r="DEG776" s="1268"/>
      <c r="DEH776" s="144"/>
      <c r="DEI776" s="1268"/>
      <c r="DEJ776" s="144"/>
      <c r="DEK776" s="1268"/>
      <c r="DEL776" s="144"/>
      <c r="DEM776" s="1268"/>
      <c r="DEN776" s="144"/>
      <c r="DEO776" s="1268"/>
      <c r="DEP776" s="144"/>
      <c r="DEQ776" s="1268"/>
      <c r="DER776" s="144"/>
      <c r="DES776" s="1268"/>
      <c r="DET776" s="144"/>
      <c r="DEU776" s="1268"/>
      <c r="DEV776" s="144"/>
      <c r="DEW776" s="1268"/>
      <c r="DEX776" s="144"/>
      <c r="DEY776" s="1268"/>
      <c r="DEZ776" s="144"/>
      <c r="DFA776" s="1268"/>
      <c r="DFB776" s="144"/>
      <c r="DFC776" s="1268"/>
      <c r="DFD776" s="144"/>
      <c r="DFE776" s="1268"/>
      <c r="DFF776" s="144"/>
      <c r="DFG776" s="1268"/>
      <c r="DFH776" s="144"/>
      <c r="DFI776" s="1268"/>
      <c r="DFJ776" s="144"/>
      <c r="DFK776" s="1268"/>
      <c r="DFL776" s="144"/>
      <c r="DFM776" s="1268"/>
      <c r="DFN776" s="144"/>
      <c r="DFO776" s="1268"/>
      <c r="DFP776" s="144"/>
      <c r="DFQ776" s="1268"/>
      <c r="DFR776" s="144"/>
      <c r="DFS776" s="1268"/>
      <c r="DFT776" s="144"/>
      <c r="DFU776" s="1268"/>
      <c r="DFV776" s="144"/>
      <c r="DFW776" s="1268"/>
      <c r="DFX776" s="144"/>
      <c r="DFY776" s="1268"/>
      <c r="DFZ776" s="144"/>
      <c r="DGA776" s="1268"/>
      <c r="DGB776" s="144"/>
      <c r="DGC776" s="1268"/>
      <c r="DGD776" s="144"/>
      <c r="DGE776" s="1268"/>
      <c r="DGF776" s="144"/>
      <c r="DGG776" s="1268"/>
      <c r="DGH776" s="144"/>
      <c r="DGI776" s="1268"/>
      <c r="DGJ776" s="144"/>
      <c r="DGK776" s="1268"/>
      <c r="DGL776" s="144"/>
      <c r="DGM776" s="1268"/>
      <c r="DGN776" s="144"/>
      <c r="DGO776" s="1268"/>
      <c r="DGP776" s="144"/>
      <c r="DGQ776" s="1268"/>
      <c r="DGR776" s="144"/>
      <c r="DGS776" s="1268"/>
      <c r="DGT776" s="144"/>
      <c r="DGU776" s="1268"/>
      <c r="DGV776" s="144"/>
      <c r="DGW776" s="1268"/>
      <c r="DGX776" s="144"/>
      <c r="DGY776" s="1268"/>
      <c r="DGZ776" s="144"/>
      <c r="DHA776" s="1268"/>
      <c r="DHB776" s="144"/>
      <c r="DHC776" s="1268"/>
      <c r="DHD776" s="144"/>
      <c r="DHE776" s="1268"/>
      <c r="DHF776" s="144"/>
      <c r="DHG776" s="1268"/>
      <c r="DHH776" s="144"/>
      <c r="DHI776" s="1268"/>
      <c r="DHJ776" s="144"/>
      <c r="DHK776" s="1268"/>
      <c r="DHL776" s="144"/>
      <c r="DHM776" s="1268"/>
      <c r="DHN776" s="144"/>
      <c r="DHO776" s="1268"/>
      <c r="DHP776" s="144"/>
      <c r="DHQ776" s="1268"/>
      <c r="DHR776" s="144"/>
      <c r="DHS776" s="1268"/>
      <c r="DHT776" s="144"/>
      <c r="DHU776" s="1268"/>
      <c r="DHV776" s="144"/>
      <c r="DHW776" s="1268"/>
      <c r="DHX776" s="144"/>
      <c r="DHY776" s="1268"/>
      <c r="DHZ776" s="144"/>
      <c r="DIA776" s="1268"/>
      <c r="DIB776" s="144"/>
      <c r="DIC776" s="1268"/>
      <c r="DID776" s="144"/>
      <c r="DIE776" s="1268"/>
      <c r="DIF776" s="144"/>
      <c r="DIG776" s="1268"/>
      <c r="DIH776" s="144"/>
      <c r="DII776" s="1268"/>
      <c r="DIJ776" s="144"/>
      <c r="DIK776" s="1268"/>
      <c r="DIL776" s="144"/>
      <c r="DIM776" s="1268"/>
      <c r="DIN776" s="144"/>
      <c r="DIO776" s="1268"/>
      <c r="DIP776" s="144"/>
      <c r="DIQ776" s="1268"/>
      <c r="DIR776" s="144"/>
      <c r="DIS776" s="1268"/>
      <c r="DIT776" s="144"/>
      <c r="DIU776" s="1268"/>
      <c r="DIV776" s="144"/>
      <c r="DIW776" s="1268"/>
      <c r="DIX776" s="144"/>
      <c r="DIY776" s="1268"/>
      <c r="DIZ776" s="144"/>
      <c r="DJA776" s="1268"/>
      <c r="DJB776" s="144"/>
      <c r="DJC776" s="1268"/>
      <c r="DJD776" s="144"/>
      <c r="DJE776" s="1268"/>
      <c r="DJF776" s="144"/>
      <c r="DJG776" s="1268"/>
      <c r="DJH776" s="144"/>
      <c r="DJI776" s="1268"/>
      <c r="DJJ776" s="144"/>
      <c r="DJK776" s="1268"/>
      <c r="DJL776" s="144"/>
      <c r="DJM776" s="1268"/>
      <c r="DJN776" s="144"/>
      <c r="DJO776" s="1268"/>
      <c r="DJP776" s="144"/>
      <c r="DJQ776" s="1268"/>
      <c r="DJR776" s="144"/>
      <c r="DJS776" s="1268"/>
      <c r="DJT776" s="144"/>
      <c r="DJU776" s="1268"/>
      <c r="DJV776" s="144"/>
      <c r="DJW776" s="1268"/>
      <c r="DJX776" s="144"/>
      <c r="DJY776" s="1268"/>
      <c r="DJZ776" s="144"/>
      <c r="DKA776" s="1268"/>
      <c r="DKB776" s="144"/>
      <c r="DKC776" s="1268"/>
      <c r="DKD776" s="144"/>
      <c r="DKE776" s="1268"/>
      <c r="DKF776" s="144"/>
      <c r="DKG776" s="1268"/>
      <c r="DKH776" s="144"/>
      <c r="DKI776" s="1268"/>
      <c r="DKJ776" s="144"/>
      <c r="DKK776" s="1268"/>
      <c r="DKL776" s="144"/>
      <c r="DKM776" s="1268"/>
      <c r="DKN776" s="144"/>
      <c r="DKO776" s="1268"/>
      <c r="DKP776" s="144"/>
      <c r="DKQ776" s="1268"/>
      <c r="DKR776" s="144"/>
      <c r="DKS776" s="1268"/>
      <c r="DKT776" s="144"/>
      <c r="DKU776" s="1268"/>
      <c r="DKV776" s="144"/>
      <c r="DKW776" s="1268"/>
      <c r="DKX776" s="144"/>
      <c r="DKY776" s="1268"/>
      <c r="DKZ776" s="144"/>
      <c r="DLA776" s="1268"/>
      <c r="DLB776" s="144"/>
      <c r="DLC776" s="1268"/>
      <c r="DLD776" s="144"/>
      <c r="DLE776" s="1268"/>
      <c r="DLF776" s="144"/>
      <c r="DLG776" s="1268"/>
      <c r="DLH776" s="144"/>
      <c r="DLI776" s="1268"/>
      <c r="DLJ776" s="144"/>
      <c r="DLK776" s="1268"/>
      <c r="DLL776" s="144"/>
      <c r="DLM776" s="1268"/>
      <c r="DLN776" s="144"/>
      <c r="DLO776" s="1268"/>
      <c r="DLP776" s="144"/>
      <c r="DLQ776" s="1268"/>
      <c r="DLR776" s="144"/>
      <c r="DLS776" s="1268"/>
      <c r="DLT776" s="144"/>
      <c r="DLU776" s="1268"/>
      <c r="DLV776" s="144"/>
      <c r="DLW776" s="1268"/>
      <c r="DLX776" s="144"/>
      <c r="DLY776" s="1268"/>
      <c r="DLZ776" s="144"/>
      <c r="DMA776" s="1268"/>
      <c r="DMB776" s="144"/>
      <c r="DMC776" s="1268"/>
      <c r="DMD776" s="144"/>
      <c r="DME776" s="1268"/>
      <c r="DMF776" s="144"/>
      <c r="DMG776" s="1268"/>
      <c r="DMH776" s="144"/>
      <c r="DMI776" s="1268"/>
      <c r="DMJ776" s="144"/>
      <c r="DMK776" s="1268"/>
      <c r="DML776" s="144"/>
      <c r="DMM776" s="1268"/>
      <c r="DMN776" s="144"/>
      <c r="DMO776" s="1268"/>
      <c r="DMP776" s="144"/>
      <c r="DMQ776" s="1268"/>
      <c r="DMR776" s="144"/>
      <c r="DMS776" s="1268"/>
      <c r="DMT776" s="144"/>
      <c r="DMU776" s="1268"/>
      <c r="DMV776" s="144"/>
      <c r="DMW776" s="1268"/>
      <c r="DMX776" s="144"/>
      <c r="DMY776" s="1268"/>
      <c r="DMZ776" s="144"/>
      <c r="DNA776" s="1268"/>
      <c r="DNB776" s="144"/>
      <c r="DNC776" s="1268"/>
      <c r="DND776" s="144"/>
      <c r="DNE776" s="1268"/>
      <c r="DNF776" s="144"/>
      <c r="DNG776" s="1268"/>
      <c r="DNH776" s="144"/>
      <c r="DNI776" s="1268"/>
      <c r="DNJ776" s="144"/>
      <c r="DNK776" s="1268"/>
      <c r="DNL776" s="144"/>
      <c r="DNM776" s="1268"/>
      <c r="DNN776" s="144"/>
      <c r="DNO776" s="1268"/>
      <c r="DNP776" s="144"/>
      <c r="DNQ776" s="1268"/>
      <c r="DNR776" s="144"/>
      <c r="DNS776" s="1268"/>
      <c r="DNT776" s="144"/>
      <c r="DNU776" s="1268"/>
      <c r="DNV776" s="144"/>
      <c r="DNW776" s="1268"/>
      <c r="DNX776" s="144"/>
      <c r="DNY776" s="1268"/>
      <c r="DNZ776" s="144"/>
      <c r="DOA776" s="1268"/>
      <c r="DOB776" s="144"/>
      <c r="DOC776" s="1268"/>
      <c r="DOD776" s="144"/>
      <c r="DOE776" s="1268"/>
      <c r="DOF776" s="144"/>
      <c r="DOG776" s="1268"/>
      <c r="DOH776" s="144"/>
      <c r="DOI776" s="1268"/>
      <c r="DOJ776" s="144"/>
      <c r="DOK776" s="1268"/>
      <c r="DOL776" s="144"/>
      <c r="DOM776" s="1268"/>
      <c r="DON776" s="144"/>
      <c r="DOO776" s="1268"/>
      <c r="DOP776" s="144"/>
      <c r="DOQ776" s="1268"/>
      <c r="DOR776" s="144"/>
      <c r="DOS776" s="1268"/>
      <c r="DOT776" s="144"/>
      <c r="DOU776" s="1268"/>
      <c r="DOV776" s="144"/>
      <c r="DOW776" s="1268"/>
      <c r="DOX776" s="144"/>
      <c r="DOY776" s="1268"/>
      <c r="DOZ776" s="144"/>
      <c r="DPA776" s="1268"/>
      <c r="DPB776" s="144"/>
      <c r="DPC776" s="1268"/>
      <c r="DPD776" s="144"/>
      <c r="DPE776" s="1268"/>
      <c r="DPF776" s="144"/>
      <c r="DPG776" s="1268"/>
      <c r="DPH776" s="144"/>
      <c r="DPI776" s="1268"/>
      <c r="DPJ776" s="144"/>
      <c r="DPK776" s="1268"/>
      <c r="DPL776" s="144"/>
      <c r="DPM776" s="1268"/>
      <c r="DPN776" s="144"/>
      <c r="DPO776" s="1268"/>
      <c r="DPP776" s="144"/>
      <c r="DPQ776" s="1268"/>
      <c r="DPR776" s="144"/>
      <c r="DPS776" s="1268"/>
      <c r="DPT776" s="144"/>
      <c r="DPU776" s="1268"/>
      <c r="DPV776" s="144"/>
      <c r="DPW776" s="1268"/>
      <c r="DPX776" s="144"/>
      <c r="DPY776" s="1268"/>
      <c r="DPZ776" s="144"/>
      <c r="DQA776" s="1268"/>
      <c r="DQB776" s="144"/>
      <c r="DQC776" s="1268"/>
      <c r="DQD776" s="144"/>
      <c r="DQE776" s="1268"/>
      <c r="DQF776" s="144"/>
      <c r="DQG776" s="1268"/>
      <c r="DQH776" s="144"/>
      <c r="DQI776" s="1268"/>
      <c r="DQJ776" s="144"/>
      <c r="DQK776" s="1268"/>
      <c r="DQL776" s="144"/>
      <c r="DQM776" s="1268"/>
      <c r="DQN776" s="144"/>
      <c r="DQO776" s="1268"/>
      <c r="DQP776" s="144"/>
      <c r="DQQ776" s="1268"/>
      <c r="DQR776" s="144"/>
      <c r="DQS776" s="1268"/>
      <c r="DQT776" s="144"/>
      <c r="DQU776" s="1268"/>
      <c r="DQV776" s="144"/>
      <c r="DQW776" s="1268"/>
      <c r="DQX776" s="144"/>
      <c r="DQY776" s="1268"/>
      <c r="DQZ776" s="144"/>
      <c r="DRA776" s="1268"/>
      <c r="DRB776" s="144"/>
      <c r="DRC776" s="1268"/>
      <c r="DRD776" s="144"/>
      <c r="DRE776" s="1268"/>
      <c r="DRF776" s="144"/>
      <c r="DRG776" s="1268"/>
      <c r="DRH776" s="144"/>
      <c r="DRI776" s="1268"/>
      <c r="DRJ776" s="144"/>
      <c r="DRK776" s="1268"/>
      <c r="DRL776" s="144"/>
      <c r="DRM776" s="1268"/>
      <c r="DRN776" s="144"/>
      <c r="DRO776" s="1268"/>
      <c r="DRP776" s="144"/>
      <c r="DRQ776" s="1268"/>
      <c r="DRR776" s="144"/>
      <c r="DRS776" s="1268"/>
      <c r="DRT776" s="144"/>
      <c r="DRU776" s="1268"/>
      <c r="DRV776" s="144"/>
      <c r="DRW776" s="1268"/>
      <c r="DRX776" s="144"/>
      <c r="DRY776" s="1268"/>
      <c r="DRZ776" s="144"/>
      <c r="DSA776" s="1268"/>
      <c r="DSB776" s="144"/>
      <c r="DSC776" s="1268"/>
      <c r="DSD776" s="144"/>
      <c r="DSE776" s="1268"/>
      <c r="DSF776" s="144"/>
      <c r="DSG776" s="1268"/>
      <c r="DSH776" s="144"/>
      <c r="DSI776" s="1268"/>
      <c r="DSJ776" s="144"/>
      <c r="DSK776" s="1268"/>
      <c r="DSL776" s="144"/>
      <c r="DSM776" s="1268"/>
      <c r="DSN776" s="144"/>
      <c r="DSO776" s="1268"/>
      <c r="DSP776" s="144"/>
      <c r="DSQ776" s="1268"/>
      <c r="DSR776" s="144"/>
      <c r="DSS776" s="1268"/>
      <c r="DST776" s="144"/>
      <c r="DSU776" s="1268"/>
      <c r="DSV776" s="144"/>
      <c r="DSW776" s="1268"/>
      <c r="DSX776" s="144"/>
      <c r="DSY776" s="1268"/>
      <c r="DSZ776" s="144"/>
      <c r="DTA776" s="1268"/>
      <c r="DTB776" s="144"/>
      <c r="DTC776" s="1268"/>
      <c r="DTD776" s="144"/>
      <c r="DTE776" s="1268"/>
      <c r="DTF776" s="144"/>
      <c r="DTG776" s="1268"/>
      <c r="DTH776" s="144"/>
      <c r="DTI776" s="1268"/>
      <c r="DTJ776" s="144"/>
      <c r="DTK776" s="1268"/>
      <c r="DTL776" s="144"/>
      <c r="DTM776" s="1268"/>
      <c r="DTN776" s="144"/>
      <c r="DTO776" s="1268"/>
      <c r="DTP776" s="144"/>
      <c r="DTQ776" s="1268"/>
      <c r="DTR776" s="144"/>
      <c r="DTS776" s="1268"/>
      <c r="DTT776" s="144"/>
      <c r="DTU776" s="1268"/>
      <c r="DTV776" s="144"/>
      <c r="DTW776" s="1268"/>
      <c r="DTX776" s="144"/>
      <c r="DTY776" s="1268"/>
      <c r="DTZ776" s="144"/>
      <c r="DUA776" s="1268"/>
      <c r="DUB776" s="144"/>
      <c r="DUC776" s="1268"/>
      <c r="DUD776" s="144"/>
      <c r="DUE776" s="1268"/>
      <c r="DUF776" s="144"/>
      <c r="DUG776" s="1268"/>
      <c r="DUH776" s="144"/>
      <c r="DUI776" s="1268"/>
      <c r="DUJ776" s="144"/>
      <c r="DUK776" s="1268"/>
      <c r="DUL776" s="144"/>
      <c r="DUM776" s="1268"/>
      <c r="DUN776" s="144"/>
      <c r="DUO776" s="1268"/>
      <c r="DUP776" s="144"/>
      <c r="DUQ776" s="1268"/>
      <c r="DUR776" s="144"/>
      <c r="DUS776" s="1268"/>
      <c r="DUT776" s="144"/>
      <c r="DUU776" s="1268"/>
      <c r="DUV776" s="144"/>
      <c r="DUW776" s="1268"/>
      <c r="DUX776" s="144"/>
      <c r="DUY776" s="1268"/>
      <c r="DUZ776" s="144"/>
      <c r="DVA776" s="1268"/>
      <c r="DVB776" s="144"/>
      <c r="DVC776" s="1268"/>
      <c r="DVD776" s="144"/>
      <c r="DVE776" s="1268"/>
      <c r="DVF776" s="144"/>
      <c r="DVG776" s="1268"/>
      <c r="DVH776" s="144"/>
      <c r="DVI776" s="1268"/>
      <c r="DVJ776" s="144"/>
      <c r="DVK776" s="1268"/>
      <c r="DVL776" s="144"/>
      <c r="DVM776" s="1268"/>
      <c r="DVN776" s="144"/>
      <c r="DVO776" s="1268"/>
      <c r="DVP776" s="144"/>
      <c r="DVQ776" s="1268"/>
      <c r="DVR776" s="144"/>
      <c r="DVS776" s="1268"/>
      <c r="DVT776" s="144"/>
      <c r="DVU776" s="1268"/>
      <c r="DVV776" s="144"/>
      <c r="DVW776" s="1268"/>
      <c r="DVX776" s="144"/>
      <c r="DVY776" s="1268"/>
      <c r="DVZ776" s="144"/>
      <c r="DWA776" s="1268"/>
      <c r="DWB776" s="144"/>
      <c r="DWC776" s="1268"/>
      <c r="DWD776" s="144"/>
      <c r="DWE776" s="1268"/>
      <c r="DWF776" s="144"/>
      <c r="DWG776" s="1268"/>
      <c r="DWH776" s="144"/>
      <c r="DWI776" s="1268"/>
      <c r="DWJ776" s="144"/>
      <c r="DWK776" s="1268"/>
      <c r="DWL776" s="144"/>
      <c r="DWM776" s="1268"/>
      <c r="DWN776" s="144"/>
      <c r="DWO776" s="1268"/>
      <c r="DWP776" s="144"/>
      <c r="DWQ776" s="1268"/>
      <c r="DWR776" s="144"/>
      <c r="DWS776" s="1268"/>
      <c r="DWT776" s="144"/>
      <c r="DWU776" s="1268"/>
      <c r="DWV776" s="144"/>
      <c r="DWW776" s="1268"/>
      <c r="DWX776" s="144"/>
      <c r="DWY776" s="1268"/>
      <c r="DWZ776" s="144"/>
      <c r="DXA776" s="1268"/>
      <c r="DXB776" s="144"/>
      <c r="DXC776" s="1268"/>
      <c r="DXD776" s="144"/>
      <c r="DXE776" s="1268"/>
      <c r="DXF776" s="144"/>
      <c r="DXG776" s="1268"/>
      <c r="DXH776" s="144"/>
      <c r="DXI776" s="1268"/>
      <c r="DXJ776" s="144"/>
      <c r="DXK776" s="1268"/>
      <c r="DXL776" s="144"/>
      <c r="DXM776" s="1268"/>
      <c r="DXN776" s="144"/>
      <c r="DXO776" s="1268"/>
      <c r="DXP776" s="144"/>
      <c r="DXQ776" s="1268"/>
      <c r="DXR776" s="144"/>
      <c r="DXS776" s="1268"/>
      <c r="DXT776" s="144"/>
      <c r="DXU776" s="1268"/>
      <c r="DXV776" s="144"/>
      <c r="DXW776" s="1268"/>
      <c r="DXX776" s="144"/>
      <c r="DXY776" s="1268"/>
      <c r="DXZ776" s="144"/>
      <c r="DYA776" s="1268"/>
      <c r="DYB776" s="144"/>
      <c r="DYC776" s="1268"/>
      <c r="DYD776" s="144"/>
      <c r="DYE776" s="1268"/>
      <c r="DYF776" s="144"/>
      <c r="DYG776" s="1268"/>
      <c r="DYH776" s="144"/>
      <c r="DYI776" s="1268"/>
      <c r="DYJ776" s="144"/>
      <c r="DYK776" s="1268"/>
      <c r="DYL776" s="144"/>
      <c r="DYM776" s="1268"/>
      <c r="DYN776" s="144"/>
      <c r="DYO776" s="1268"/>
      <c r="DYP776" s="144"/>
      <c r="DYQ776" s="1268"/>
      <c r="DYR776" s="144"/>
      <c r="DYS776" s="1268"/>
      <c r="DYT776" s="144"/>
      <c r="DYU776" s="1268"/>
      <c r="DYV776" s="144"/>
      <c r="DYW776" s="1268"/>
      <c r="DYX776" s="144"/>
      <c r="DYY776" s="1268"/>
      <c r="DYZ776" s="144"/>
      <c r="DZA776" s="1268"/>
      <c r="DZB776" s="144"/>
      <c r="DZC776" s="1268"/>
      <c r="DZD776" s="144"/>
      <c r="DZE776" s="1268"/>
      <c r="DZF776" s="144"/>
      <c r="DZG776" s="1268"/>
      <c r="DZH776" s="144"/>
      <c r="DZI776" s="1268"/>
      <c r="DZJ776" s="144"/>
      <c r="DZK776" s="1268"/>
      <c r="DZL776" s="144"/>
      <c r="DZM776" s="1268"/>
      <c r="DZN776" s="144"/>
      <c r="DZO776" s="1268"/>
      <c r="DZP776" s="144"/>
      <c r="DZQ776" s="1268"/>
      <c r="DZR776" s="144"/>
      <c r="DZS776" s="1268"/>
      <c r="DZT776" s="144"/>
      <c r="DZU776" s="1268"/>
      <c r="DZV776" s="144"/>
      <c r="DZW776" s="1268"/>
      <c r="DZX776" s="144"/>
      <c r="DZY776" s="1268"/>
      <c r="DZZ776" s="144"/>
      <c r="EAA776" s="1268"/>
      <c r="EAB776" s="144"/>
      <c r="EAC776" s="1268"/>
      <c r="EAD776" s="144"/>
      <c r="EAE776" s="1268"/>
      <c r="EAF776" s="144"/>
      <c r="EAG776" s="1268"/>
      <c r="EAH776" s="144"/>
      <c r="EAI776" s="1268"/>
      <c r="EAJ776" s="144"/>
      <c r="EAK776" s="1268"/>
      <c r="EAL776" s="144"/>
      <c r="EAM776" s="1268"/>
      <c r="EAN776" s="144"/>
      <c r="EAO776" s="1268"/>
      <c r="EAP776" s="144"/>
      <c r="EAQ776" s="1268"/>
      <c r="EAR776" s="144"/>
      <c r="EAS776" s="1268"/>
      <c r="EAT776" s="144"/>
      <c r="EAU776" s="1268"/>
      <c r="EAV776" s="144"/>
      <c r="EAW776" s="1268"/>
      <c r="EAX776" s="144"/>
      <c r="EAY776" s="1268"/>
      <c r="EAZ776" s="144"/>
      <c r="EBA776" s="1268"/>
      <c r="EBB776" s="144"/>
      <c r="EBC776" s="1268"/>
      <c r="EBD776" s="144"/>
      <c r="EBE776" s="1268"/>
      <c r="EBF776" s="144"/>
      <c r="EBG776" s="1268"/>
      <c r="EBH776" s="144"/>
      <c r="EBI776" s="1268"/>
      <c r="EBJ776" s="144"/>
      <c r="EBK776" s="1268"/>
      <c r="EBL776" s="144"/>
      <c r="EBM776" s="1268"/>
      <c r="EBN776" s="144"/>
      <c r="EBO776" s="1268"/>
      <c r="EBP776" s="144"/>
      <c r="EBQ776" s="1268"/>
      <c r="EBR776" s="144"/>
      <c r="EBS776" s="1268"/>
      <c r="EBT776" s="144"/>
      <c r="EBU776" s="1268"/>
      <c r="EBV776" s="144"/>
      <c r="EBW776" s="1268"/>
      <c r="EBX776" s="144"/>
      <c r="EBY776" s="1268"/>
      <c r="EBZ776" s="144"/>
      <c r="ECA776" s="1268"/>
      <c r="ECB776" s="144"/>
      <c r="ECC776" s="1268"/>
      <c r="ECD776" s="144"/>
      <c r="ECE776" s="1268"/>
      <c r="ECF776" s="144"/>
      <c r="ECG776" s="1268"/>
      <c r="ECH776" s="144"/>
      <c r="ECI776" s="1268"/>
      <c r="ECJ776" s="144"/>
      <c r="ECK776" s="1268"/>
      <c r="ECL776" s="144"/>
      <c r="ECM776" s="1268"/>
      <c r="ECN776" s="144"/>
      <c r="ECO776" s="1268"/>
      <c r="ECP776" s="144"/>
      <c r="ECQ776" s="1268"/>
      <c r="ECR776" s="144"/>
      <c r="ECS776" s="1268"/>
      <c r="ECT776" s="144"/>
      <c r="ECU776" s="1268"/>
      <c r="ECV776" s="144"/>
      <c r="ECW776" s="1268"/>
      <c r="ECX776" s="144"/>
      <c r="ECY776" s="1268"/>
      <c r="ECZ776" s="144"/>
      <c r="EDA776" s="1268"/>
      <c r="EDB776" s="144"/>
      <c r="EDC776" s="1268"/>
      <c r="EDD776" s="144"/>
      <c r="EDE776" s="1268"/>
      <c r="EDF776" s="144"/>
      <c r="EDG776" s="1268"/>
      <c r="EDH776" s="144"/>
      <c r="EDI776" s="1268"/>
      <c r="EDJ776" s="144"/>
      <c r="EDK776" s="1268"/>
      <c r="EDL776" s="144"/>
      <c r="EDM776" s="1268"/>
      <c r="EDN776" s="144"/>
      <c r="EDO776" s="1268"/>
      <c r="EDP776" s="144"/>
      <c r="EDQ776" s="1268"/>
      <c r="EDR776" s="144"/>
      <c r="EDS776" s="1268"/>
      <c r="EDT776" s="144"/>
      <c r="EDU776" s="1268"/>
      <c r="EDV776" s="144"/>
      <c r="EDW776" s="1268"/>
      <c r="EDX776" s="144"/>
      <c r="EDY776" s="1268"/>
      <c r="EDZ776" s="144"/>
      <c r="EEA776" s="1268"/>
      <c r="EEB776" s="144"/>
      <c r="EEC776" s="1268"/>
      <c r="EED776" s="144"/>
      <c r="EEE776" s="1268"/>
      <c r="EEF776" s="144"/>
      <c r="EEG776" s="1268"/>
      <c r="EEH776" s="144"/>
      <c r="EEI776" s="1268"/>
      <c r="EEJ776" s="144"/>
      <c r="EEK776" s="1268"/>
      <c r="EEL776" s="144"/>
      <c r="EEM776" s="1268"/>
      <c r="EEN776" s="144"/>
      <c r="EEO776" s="1268"/>
      <c r="EEP776" s="144"/>
      <c r="EEQ776" s="1268"/>
      <c r="EER776" s="144"/>
      <c r="EES776" s="1268"/>
      <c r="EET776" s="144"/>
      <c r="EEU776" s="1268"/>
      <c r="EEV776" s="144"/>
      <c r="EEW776" s="1268"/>
      <c r="EEX776" s="144"/>
      <c r="EEY776" s="1268"/>
      <c r="EEZ776" s="144"/>
      <c r="EFA776" s="1268"/>
      <c r="EFB776" s="144"/>
      <c r="EFC776" s="1268"/>
      <c r="EFD776" s="144"/>
      <c r="EFE776" s="1268"/>
      <c r="EFF776" s="144"/>
      <c r="EFG776" s="1268"/>
      <c r="EFH776" s="144"/>
      <c r="EFI776" s="1268"/>
      <c r="EFJ776" s="144"/>
      <c r="EFK776" s="1268"/>
      <c r="EFL776" s="144"/>
      <c r="EFM776" s="1268"/>
      <c r="EFN776" s="144"/>
      <c r="EFO776" s="1268"/>
      <c r="EFP776" s="144"/>
      <c r="EFQ776" s="1268"/>
      <c r="EFR776" s="144"/>
      <c r="EFS776" s="1268"/>
      <c r="EFT776" s="144"/>
      <c r="EFU776" s="1268"/>
      <c r="EFV776" s="144"/>
      <c r="EFW776" s="1268"/>
      <c r="EFX776" s="144"/>
      <c r="EFY776" s="1268"/>
      <c r="EFZ776" s="144"/>
      <c r="EGA776" s="1268"/>
      <c r="EGB776" s="144"/>
      <c r="EGC776" s="1268"/>
      <c r="EGD776" s="144"/>
      <c r="EGE776" s="1268"/>
      <c r="EGF776" s="144"/>
      <c r="EGG776" s="1268"/>
      <c r="EGH776" s="144"/>
      <c r="EGI776" s="1268"/>
      <c r="EGJ776" s="144"/>
      <c r="EGK776" s="1268"/>
      <c r="EGL776" s="144"/>
      <c r="EGM776" s="1268"/>
      <c r="EGN776" s="144"/>
      <c r="EGO776" s="1268"/>
      <c r="EGP776" s="144"/>
      <c r="EGQ776" s="1268"/>
      <c r="EGR776" s="144"/>
      <c r="EGS776" s="1268"/>
      <c r="EGT776" s="144"/>
      <c r="EGU776" s="1268"/>
      <c r="EGV776" s="144"/>
      <c r="EGW776" s="1268"/>
      <c r="EGX776" s="144"/>
      <c r="EGY776" s="1268"/>
      <c r="EGZ776" s="144"/>
      <c r="EHA776" s="1268"/>
      <c r="EHB776" s="144"/>
      <c r="EHC776" s="1268"/>
      <c r="EHD776" s="144"/>
      <c r="EHE776" s="1268"/>
      <c r="EHF776" s="144"/>
      <c r="EHG776" s="1268"/>
      <c r="EHH776" s="144"/>
      <c r="EHI776" s="1268"/>
      <c r="EHJ776" s="144"/>
      <c r="EHK776" s="1268"/>
      <c r="EHL776" s="144"/>
      <c r="EHM776" s="1268"/>
      <c r="EHN776" s="144"/>
      <c r="EHO776" s="1268"/>
      <c r="EHP776" s="144"/>
      <c r="EHQ776" s="1268"/>
      <c r="EHR776" s="144"/>
      <c r="EHS776" s="1268"/>
      <c r="EHT776" s="144"/>
      <c r="EHU776" s="1268"/>
      <c r="EHV776" s="144"/>
      <c r="EHW776" s="1268"/>
      <c r="EHX776" s="144"/>
      <c r="EHY776" s="1268"/>
      <c r="EHZ776" s="144"/>
      <c r="EIA776" s="1268"/>
      <c r="EIB776" s="144"/>
      <c r="EIC776" s="1268"/>
      <c r="EID776" s="144"/>
      <c r="EIE776" s="1268"/>
      <c r="EIF776" s="144"/>
      <c r="EIG776" s="1268"/>
      <c r="EIH776" s="144"/>
      <c r="EII776" s="1268"/>
      <c r="EIJ776" s="144"/>
      <c r="EIK776" s="1268"/>
      <c r="EIL776" s="144"/>
      <c r="EIM776" s="1268"/>
      <c r="EIN776" s="144"/>
      <c r="EIO776" s="1268"/>
      <c r="EIP776" s="144"/>
      <c r="EIQ776" s="1268"/>
      <c r="EIR776" s="144"/>
      <c r="EIS776" s="1268"/>
      <c r="EIT776" s="144"/>
      <c r="EIU776" s="1268"/>
      <c r="EIV776" s="144"/>
      <c r="EIW776" s="1268"/>
      <c r="EIX776" s="144"/>
      <c r="EIY776" s="1268"/>
      <c r="EIZ776" s="144"/>
      <c r="EJA776" s="1268"/>
      <c r="EJB776" s="144"/>
      <c r="EJC776" s="1268"/>
      <c r="EJD776" s="144"/>
      <c r="EJE776" s="1268"/>
      <c r="EJF776" s="144"/>
      <c r="EJG776" s="1268"/>
      <c r="EJH776" s="144"/>
      <c r="EJI776" s="1268"/>
      <c r="EJJ776" s="144"/>
      <c r="EJK776" s="1268"/>
      <c r="EJL776" s="144"/>
      <c r="EJM776" s="1268"/>
      <c r="EJN776" s="144"/>
      <c r="EJO776" s="1268"/>
      <c r="EJP776" s="144"/>
      <c r="EJQ776" s="1268"/>
      <c r="EJR776" s="144"/>
      <c r="EJS776" s="1268"/>
      <c r="EJT776" s="144"/>
      <c r="EJU776" s="1268"/>
      <c r="EJV776" s="144"/>
      <c r="EJW776" s="1268"/>
      <c r="EJX776" s="144"/>
      <c r="EJY776" s="1268"/>
      <c r="EJZ776" s="144"/>
      <c r="EKA776" s="1268"/>
      <c r="EKB776" s="144"/>
      <c r="EKC776" s="1268"/>
      <c r="EKD776" s="144"/>
      <c r="EKE776" s="1268"/>
      <c r="EKF776" s="144"/>
      <c r="EKG776" s="1268"/>
      <c r="EKH776" s="144"/>
      <c r="EKI776" s="1268"/>
      <c r="EKJ776" s="144"/>
      <c r="EKK776" s="1268"/>
      <c r="EKL776" s="144"/>
      <c r="EKM776" s="1268"/>
      <c r="EKN776" s="144"/>
      <c r="EKO776" s="1268"/>
      <c r="EKP776" s="144"/>
      <c r="EKQ776" s="1268"/>
      <c r="EKR776" s="144"/>
      <c r="EKS776" s="1268"/>
      <c r="EKT776" s="144"/>
      <c r="EKU776" s="1268"/>
      <c r="EKV776" s="144"/>
      <c r="EKW776" s="1268"/>
      <c r="EKX776" s="144"/>
      <c r="EKY776" s="1268"/>
      <c r="EKZ776" s="144"/>
      <c r="ELA776" s="1268"/>
      <c r="ELB776" s="144"/>
      <c r="ELC776" s="1268"/>
      <c r="ELD776" s="144"/>
      <c r="ELE776" s="1268"/>
      <c r="ELF776" s="144"/>
      <c r="ELG776" s="1268"/>
      <c r="ELH776" s="144"/>
      <c r="ELI776" s="1268"/>
      <c r="ELJ776" s="144"/>
      <c r="ELK776" s="1268"/>
      <c r="ELL776" s="144"/>
      <c r="ELM776" s="1268"/>
      <c r="ELN776" s="144"/>
      <c r="ELO776" s="1268"/>
      <c r="ELP776" s="144"/>
      <c r="ELQ776" s="1268"/>
      <c r="ELR776" s="144"/>
      <c r="ELS776" s="1268"/>
      <c r="ELT776" s="144"/>
      <c r="ELU776" s="1268"/>
      <c r="ELV776" s="144"/>
      <c r="ELW776" s="1268"/>
      <c r="ELX776" s="144"/>
      <c r="ELY776" s="1268"/>
      <c r="ELZ776" s="144"/>
      <c r="EMA776" s="1268"/>
      <c r="EMB776" s="144"/>
      <c r="EMC776" s="1268"/>
      <c r="EMD776" s="144"/>
      <c r="EME776" s="1268"/>
      <c r="EMF776" s="144"/>
      <c r="EMG776" s="1268"/>
      <c r="EMH776" s="144"/>
      <c r="EMI776" s="1268"/>
      <c r="EMJ776" s="144"/>
      <c r="EMK776" s="1268"/>
      <c r="EML776" s="144"/>
      <c r="EMM776" s="1268"/>
      <c r="EMN776" s="144"/>
      <c r="EMO776" s="1268"/>
      <c r="EMP776" s="144"/>
      <c r="EMQ776" s="1268"/>
      <c r="EMR776" s="144"/>
      <c r="EMS776" s="1268"/>
      <c r="EMT776" s="144"/>
      <c r="EMU776" s="1268"/>
      <c r="EMV776" s="144"/>
      <c r="EMW776" s="1268"/>
      <c r="EMX776" s="144"/>
      <c r="EMY776" s="1268"/>
      <c r="EMZ776" s="144"/>
      <c r="ENA776" s="1268"/>
      <c r="ENB776" s="144"/>
      <c r="ENC776" s="1268"/>
      <c r="END776" s="144"/>
      <c r="ENE776" s="1268"/>
      <c r="ENF776" s="144"/>
      <c r="ENG776" s="1268"/>
      <c r="ENH776" s="144"/>
      <c r="ENI776" s="1268"/>
      <c r="ENJ776" s="144"/>
      <c r="ENK776" s="1268"/>
      <c r="ENL776" s="144"/>
      <c r="ENM776" s="1268"/>
      <c r="ENN776" s="144"/>
      <c r="ENO776" s="1268"/>
      <c r="ENP776" s="144"/>
      <c r="ENQ776" s="1268"/>
      <c r="ENR776" s="144"/>
      <c r="ENS776" s="1268"/>
      <c r="ENT776" s="144"/>
      <c r="ENU776" s="1268"/>
      <c r="ENV776" s="144"/>
      <c r="ENW776" s="1268"/>
      <c r="ENX776" s="144"/>
      <c r="ENY776" s="1268"/>
      <c r="ENZ776" s="144"/>
      <c r="EOA776" s="1268"/>
      <c r="EOB776" s="144"/>
      <c r="EOC776" s="1268"/>
      <c r="EOD776" s="144"/>
      <c r="EOE776" s="1268"/>
      <c r="EOF776" s="144"/>
      <c r="EOG776" s="1268"/>
      <c r="EOH776" s="144"/>
      <c r="EOI776" s="1268"/>
      <c r="EOJ776" s="144"/>
      <c r="EOK776" s="1268"/>
      <c r="EOL776" s="144"/>
      <c r="EOM776" s="1268"/>
      <c r="EON776" s="144"/>
      <c r="EOO776" s="1268"/>
      <c r="EOP776" s="144"/>
      <c r="EOQ776" s="1268"/>
      <c r="EOR776" s="144"/>
      <c r="EOS776" s="1268"/>
      <c r="EOT776" s="144"/>
      <c r="EOU776" s="1268"/>
      <c r="EOV776" s="144"/>
      <c r="EOW776" s="1268"/>
      <c r="EOX776" s="144"/>
      <c r="EOY776" s="1268"/>
      <c r="EOZ776" s="144"/>
      <c r="EPA776" s="1268"/>
      <c r="EPB776" s="144"/>
      <c r="EPC776" s="1268"/>
      <c r="EPD776" s="144"/>
      <c r="EPE776" s="1268"/>
      <c r="EPF776" s="144"/>
      <c r="EPG776" s="1268"/>
      <c r="EPH776" s="144"/>
      <c r="EPI776" s="1268"/>
      <c r="EPJ776" s="144"/>
      <c r="EPK776" s="1268"/>
      <c r="EPL776" s="144"/>
      <c r="EPM776" s="1268"/>
      <c r="EPN776" s="144"/>
      <c r="EPO776" s="1268"/>
      <c r="EPP776" s="144"/>
      <c r="EPQ776" s="1268"/>
      <c r="EPR776" s="144"/>
      <c r="EPS776" s="1268"/>
      <c r="EPT776" s="144"/>
      <c r="EPU776" s="1268"/>
      <c r="EPV776" s="144"/>
      <c r="EPW776" s="1268"/>
      <c r="EPX776" s="144"/>
      <c r="EPY776" s="1268"/>
      <c r="EPZ776" s="144"/>
      <c r="EQA776" s="1268"/>
      <c r="EQB776" s="144"/>
      <c r="EQC776" s="1268"/>
      <c r="EQD776" s="144"/>
      <c r="EQE776" s="1268"/>
      <c r="EQF776" s="144"/>
      <c r="EQG776" s="1268"/>
      <c r="EQH776" s="144"/>
      <c r="EQI776" s="1268"/>
      <c r="EQJ776" s="144"/>
      <c r="EQK776" s="1268"/>
      <c r="EQL776" s="144"/>
      <c r="EQM776" s="1268"/>
      <c r="EQN776" s="144"/>
      <c r="EQO776" s="1268"/>
      <c r="EQP776" s="144"/>
      <c r="EQQ776" s="1268"/>
      <c r="EQR776" s="144"/>
      <c r="EQS776" s="1268"/>
      <c r="EQT776" s="144"/>
      <c r="EQU776" s="1268"/>
      <c r="EQV776" s="144"/>
      <c r="EQW776" s="1268"/>
      <c r="EQX776" s="144"/>
      <c r="EQY776" s="1268"/>
      <c r="EQZ776" s="144"/>
      <c r="ERA776" s="1268"/>
      <c r="ERB776" s="144"/>
      <c r="ERC776" s="1268"/>
      <c r="ERD776" s="144"/>
      <c r="ERE776" s="1268"/>
      <c r="ERF776" s="144"/>
      <c r="ERG776" s="1268"/>
      <c r="ERH776" s="144"/>
      <c r="ERI776" s="1268"/>
      <c r="ERJ776" s="144"/>
      <c r="ERK776" s="1268"/>
      <c r="ERL776" s="144"/>
      <c r="ERM776" s="1268"/>
      <c r="ERN776" s="144"/>
      <c r="ERO776" s="1268"/>
      <c r="ERP776" s="144"/>
      <c r="ERQ776" s="1268"/>
      <c r="ERR776" s="144"/>
      <c r="ERS776" s="1268"/>
      <c r="ERT776" s="144"/>
      <c r="ERU776" s="1268"/>
      <c r="ERV776" s="144"/>
      <c r="ERW776" s="1268"/>
      <c r="ERX776" s="144"/>
      <c r="ERY776" s="1268"/>
      <c r="ERZ776" s="144"/>
      <c r="ESA776" s="1268"/>
      <c r="ESB776" s="144"/>
      <c r="ESC776" s="1268"/>
      <c r="ESD776" s="144"/>
      <c r="ESE776" s="1268"/>
      <c r="ESF776" s="144"/>
      <c r="ESG776" s="1268"/>
      <c r="ESH776" s="144"/>
      <c r="ESI776" s="1268"/>
      <c r="ESJ776" s="144"/>
      <c r="ESK776" s="1268"/>
      <c r="ESL776" s="144"/>
      <c r="ESM776" s="1268"/>
      <c r="ESN776" s="144"/>
      <c r="ESO776" s="1268"/>
      <c r="ESP776" s="144"/>
      <c r="ESQ776" s="1268"/>
      <c r="ESR776" s="144"/>
      <c r="ESS776" s="1268"/>
      <c r="EST776" s="144"/>
      <c r="ESU776" s="1268"/>
      <c r="ESV776" s="144"/>
      <c r="ESW776" s="1268"/>
      <c r="ESX776" s="144"/>
      <c r="ESY776" s="1268"/>
      <c r="ESZ776" s="144"/>
      <c r="ETA776" s="1268"/>
      <c r="ETB776" s="144"/>
      <c r="ETC776" s="1268"/>
      <c r="ETD776" s="144"/>
      <c r="ETE776" s="1268"/>
      <c r="ETF776" s="144"/>
      <c r="ETG776" s="1268"/>
      <c r="ETH776" s="144"/>
      <c r="ETI776" s="1268"/>
      <c r="ETJ776" s="144"/>
      <c r="ETK776" s="1268"/>
      <c r="ETL776" s="144"/>
      <c r="ETM776" s="1268"/>
      <c r="ETN776" s="144"/>
      <c r="ETO776" s="1268"/>
      <c r="ETP776" s="144"/>
      <c r="ETQ776" s="1268"/>
      <c r="ETR776" s="144"/>
      <c r="ETS776" s="1268"/>
      <c r="ETT776" s="144"/>
      <c r="ETU776" s="1268"/>
      <c r="ETV776" s="144"/>
      <c r="ETW776" s="1268"/>
      <c r="ETX776" s="144"/>
      <c r="ETY776" s="1268"/>
      <c r="ETZ776" s="144"/>
      <c r="EUA776" s="1268"/>
      <c r="EUB776" s="144"/>
      <c r="EUC776" s="1268"/>
      <c r="EUD776" s="144"/>
      <c r="EUE776" s="1268"/>
      <c r="EUF776" s="144"/>
      <c r="EUG776" s="1268"/>
      <c r="EUH776" s="144"/>
      <c r="EUI776" s="1268"/>
      <c r="EUJ776" s="144"/>
      <c r="EUK776" s="1268"/>
      <c r="EUL776" s="144"/>
      <c r="EUM776" s="1268"/>
      <c r="EUN776" s="144"/>
      <c r="EUO776" s="1268"/>
      <c r="EUP776" s="144"/>
      <c r="EUQ776" s="1268"/>
      <c r="EUR776" s="144"/>
      <c r="EUS776" s="1268"/>
      <c r="EUT776" s="144"/>
      <c r="EUU776" s="1268"/>
      <c r="EUV776" s="144"/>
      <c r="EUW776" s="1268"/>
      <c r="EUX776" s="144"/>
      <c r="EUY776" s="1268"/>
      <c r="EUZ776" s="144"/>
      <c r="EVA776" s="1268"/>
      <c r="EVB776" s="144"/>
      <c r="EVC776" s="1268"/>
      <c r="EVD776" s="144"/>
      <c r="EVE776" s="1268"/>
      <c r="EVF776" s="144"/>
      <c r="EVG776" s="1268"/>
      <c r="EVH776" s="144"/>
      <c r="EVI776" s="1268"/>
      <c r="EVJ776" s="144"/>
      <c r="EVK776" s="1268"/>
      <c r="EVL776" s="144"/>
      <c r="EVM776" s="1268"/>
      <c r="EVN776" s="144"/>
      <c r="EVO776" s="1268"/>
      <c r="EVP776" s="144"/>
      <c r="EVQ776" s="1268"/>
      <c r="EVR776" s="144"/>
      <c r="EVS776" s="1268"/>
      <c r="EVT776" s="144"/>
      <c r="EVU776" s="1268"/>
      <c r="EVV776" s="144"/>
      <c r="EVW776" s="1268"/>
      <c r="EVX776" s="144"/>
      <c r="EVY776" s="1268"/>
      <c r="EVZ776" s="144"/>
      <c r="EWA776" s="1268"/>
      <c r="EWB776" s="144"/>
      <c r="EWC776" s="1268"/>
      <c r="EWD776" s="144"/>
      <c r="EWE776" s="1268"/>
      <c r="EWF776" s="144"/>
      <c r="EWG776" s="1268"/>
      <c r="EWH776" s="144"/>
      <c r="EWI776" s="1268"/>
      <c r="EWJ776" s="144"/>
      <c r="EWK776" s="1268"/>
      <c r="EWL776" s="144"/>
      <c r="EWM776" s="1268"/>
      <c r="EWN776" s="144"/>
      <c r="EWO776" s="1268"/>
      <c r="EWP776" s="144"/>
      <c r="EWQ776" s="1268"/>
      <c r="EWR776" s="144"/>
      <c r="EWS776" s="1268"/>
      <c r="EWT776" s="144"/>
      <c r="EWU776" s="1268"/>
      <c r="EWV776" s="144"/>
      <c r="EWW776" s="1268"/>
      <c r="EWX776" s="144"/>
      <c r="EWY776" s="1268"/>
      <c r="EWZ776" s="144"/>
      <c r="EXA776" s="1268"/>
      <c r="EXB776" s="144"/>
      <c r="EXC776" s="1268"/>
      <c r="EXD776" s="144"/>
      <c r="EXE776" s="1268"/>
      <c r="EXF776" s="144"/>
      <c r="EXG776" s="1268"/>
      <c r="EXH776" s="144"/>
      <c r="EXI776" s="1268"/>
      <c r="EXJ776" s="144"/>
      <c r="EXK776" s="1268"/>
      <c r="EXL776" s="144"/>
      <c r="EXM776" s="1268"/>
      <c r="EXN776" s="144"/>
      <c r="EXO776" s="1268"/>
      <c r="EXP776" s="144"/>
      <c r="EXQ776" s="1268"/>
      <c r="EXR776" s="144"/>
      <c r="EXS776" s="1268"/>
      <c r="EXT776" s="144"/>
      <c r="EXU776" s="1268"/>
      <c r="EXV776" s="144"/>
      <c r="EXW776" s="1268"/>
      <c r="EXX776" s="144"/>
      <c r="EXY776" s="1268"/>
      <c r="EXZ776" s="144"/>
      <c r="EYA776" s="1268"/>
      <c r="EYB776" s="144"/>
      <c r="EYC776" s="1268"/>
      <c r="EYD776" s="144"/>
      <c r="EYE776" s="1268"/>
      <c r="EYF776" s="144"/>
      <c r="EYG776" s="1268"/>
      <c r="EYH776" s="144"/>
      <c r="EYI776" s="1268"/>
      <c r="EYJ776" s="144"/>
      <c r="EYK776" s="1268"/>
      <c r="EYL776" s="144"/>
      <c r="EYM776" s="1268"/>
      <c r="EYN776" s="144"/>
      <c r="EYO776" s="1268"/>
      <c r="EYP776" s="144"/>
      <c r="EYQ776" s="1268"/>
      <c r="EYR776" s="144"/>
      <c r="EYS776" s="1268"/>
      <c r="EYT776" s="144"/>
      <c r="EYU776" s="1268"/>
      <c r="EYV776" s="144"/>
      <c r="EYW776" s="1268"/>
      <c r="EYX776" s="144"/>
      <c r="EYY776" s="1268"/>
      <c r="EYZ776" s="144"/>
      <c r="EZA776" s="1268"/>
      <c r="EZB776" s="144"/>
      <c r="EZC776" s="1268"/>
      <c r="EZD776" s="144"/>
      <c r="EZE776" s="1268"/>
      <c r="EZF776" s="144"/>
      <c r="EZG776" s="1268"/>
      <c r="EZH776" s="144"/>
      <c r="EZI776" s="1268"/>
      <c r="EZJ776" s="144"/>
      <c r="EZK776" s="1268"/>
      <c r="EZL776" s="144"/>
      <c r="EZM776" s="1268"/>
      <c r="EZN776" s="144"/>
      <c r="EZO776" s="1268"/>
      <c r="EZP776" s="144"/>
      <c r="EZQ776" s="1268"/>
      <c r="EZR776" s="144"/>
      <c r="EZS776" s="1268"/>
      <c r="EZT776" s="144"/>
      <c r="EZU776" s="1268"/>
      <c r="EZV776" s="144"/>
      <c r="EZW776" s="1268"/>
      <c r="EZX776" s="144"/>
      <c r="EZY776" s="1268"/>
      <c r="EZZ776" s="144"/>
      <c r="FAA776" s="1268"/>
      <c r="FAB776" s="144"/>
      <c r="FAC776" s="1268"/>
      <c r="FAD776" s="144"/>
      <c r="FAE776" s="1268"/>
      <c r="FAF776" s="144"/>
      <c r="FAG776" s="1268"/>
      <c r="FAH776" s="144"/>
      <c r="FAI776" s="1268"/>
      <c r="FAJ776" s="144"/>
      <c r="FAK776" s="1268"/>
      <c r="FAL776" s="144"/>
      <c r="FAM776" s="1268"/>
      <c r="FAN776" s="144"/>
      <c r="FAO776" s="1268"/>
      <c r="FAP776" s="144"/>
      <c r="FAQ776" s="1268"/>
      <c r="FAR776" s="144"/>
      <c r="FAS776" s="1268"/>
      <c r="FAT776" s="144"/>
      <c r="FAU776" s="1268"/>
      <c r="FAV776" s="144"/>
      <c r="FAW776" s="1268"/>
      <c r="FAX776" s="144"/>
      <c r="FAY776" s="1268"/>
      <c r="FAZ776" s="144"/>
      <c r="FBA776" s="1268"/>
      <c r="FBB776" s="144"/>
      <c r="FBC776" s="1268"/>
      <c r="FBD776" s="144"/>
      <c r="FBE776" s="1268"/>
      <c r="FBF776" s="144"/>
      <c r="FBG776" s="1268"/>
      <c r="FBH776" s="144"/>
      <c r="FBI776" s="1268"/>
      <c r="FBJ776" s="144"/>
      <c r="FBK776" s="1268"/>
      <c r="FBL776" s="144"/>
      <c r="FBM776" s="1268"/>
      <c r="FBN776" s="144"/>
      <c r="FBO776" s="1268"/>
      <c r="FBP776" s="144"/>
      <c r="FBQ776" s="1268"/>
      <c r="FBR776" s="144"/>
      <c r="FBS776" s="1268"/>
      <c r="FBT776" s="144"/>
      <c r="FBU776" s="1268"/>
      <c r="FBV776" s="144"/>
      <c r="FBW776" s="1268"/>
      <c r="FBX776" s="144"/>
      <c r="FBY776" s="1268"/>
      <c r="FBZ776" s="144"/>
      <c r="FCA776" s="1268"/>
      <c r="FCB776" s="144"/>
      <c r="FCC776" s="1268"/>
      <c r="FCD776" s="144"/>
      <c r="FCE776" s="1268"/>
      <c r="FCF776" s="144"/>
      <c r="FCG776" s="1268"/>
      <c r="FCH776" s="144"/>
      <c r="FCI776" s="1268"/>
      <c r="FCJ776" s="144"/>
      <c r="FCK776" s="1268"/>
      <c r="FCL776" s="144"/>
      <c r="FCM776" s="1268"/>
      <c r="FCN776" s="144"/>
      <c r="FCO776" s="1268"/>
      <c r="FCP776" s="144"/>
      <c r="FCQ776" s="1268"/>
      <c r="FCR776" s="144"/>
      <c r="FCS776" s="1268"/>
      <c r="FCT776" s="144"/>
      <c r="FCU776" s="1268"/>
      <c r="FCV776" s="144"/>
      <c r="FCW776" s="1268"/>
      <c r="FCX776" s="144"/>
      <c r="FCY776" s="1268"/>
      <c r="FCZ776" s="144"/>
      <c r="FDA776" s="1268"/>
      <c r="FDB776" s="144"/>
      <c r="FDC776" s="1268"/>
      <c r="FDD776" s="144"/>
      <c r="FDE776" s="1268"/>
      <c r="FDF776" s="144"/>
      <c r="FDG776" s="1268"/>
      <c r="FDH776" s="144"/>
      <c r="FDI776" s="1268"/>
      <c r="FDJ776" s="144"/>
      <c r="FDK776" s="1268"/>
      <c r="FDL776" s="144"/>
      <c r="FDM776" s="1268"/>
      <c r="FDN776" s="144"/>
      <c r="FDO776" s="1268"/>
      <c r="FDP776" s="144"/>
      <c r="FDQ776" s="1268"/>
      <c r="FDR776" s="144"/>
      <c r="FDS776" s="1268"/>
      <c r="FDT776" s="144"/>
      <c r="FDU776" s="1268"/>
      <c r="FDV776" s="144"/>
      <c r="FDW776" s="1268"/>
      <c r="FDX776" s="144"/>
      <c r="FDY776" s="1268"/>
      <c r="FDZ776" s="144"/>
      <c r="FEA776" s="1268"/>
      <c r="FEB776" s="144"/>
      <c r="FEC776" s="1268"/>
      <c r="FED776" s="144"/>
      <c r="FEE776" s="1268"/>
      <c r="FEF776" s="144"/>
      <c r="FEG776" s="1268"/>
      <c r="FEH776" s="144"/>
      <c r="FEI776" s="1268"/>
      <c r="FEJ776" s="144"/>
      <c r="FEK776" s="1268"/>
      <c r="FEL776" s="144"/>
      <c r="FEM776" s="1268"/>
      <c r="FEN776" s="144"/>
      <c r="FEO776" s="1268"/>
      <c r="FEP776" s="144"/>
      <c r="FEQ776" s="1268"/>
      <c r="FER776" s="144"/>
      <c r="FES776" s="1268"/>
      <c r="FET776" s="144"/>
      <c r="FEU776" s="1268"/>
      <c r="FEV776" s="144"/>
      <c r="FEW776" s="1268"/>
      <c r="FEX776" s="144"/>
      <c r="FEY776" s="1268"/>
      <c r="FEZ776" s="144"/>
      <c r="FFA776" s="1268"/>
      <c r="FFB776" s="144"/>
      <c r="FFC776" s="1268"/>
      <c r="FFD776" s="144"/>
      <c r="FFE776" s="1268"/>
      <c r="FFF776" s="144"/>
      <c r="FFG776" s="1268"/>
      <c r="FFH776" s="144"/>
      <c r="FFI776" s="1268"/>
      <c r="FFJ776" s="144"/>
      <c r="FFK776" s="1268"/>
      <c r="FFL776" s="144"/>
      <c r="FFM776" s="1268"/>
      <c r="FFN776" s="144"/>
      <c r="FFO776" s="1268"/>
      <c r="FFP776" s="144"/>
      <c r="FFQ776" s="1268"/>
      <c r="FFR776" s="144"/>
      <c r="FFS776" s="1268"/>
      <c r="FFT776" s="144"/>
      <c r="FFU776" s="1268"/>
      <c r="FFV776" s="144"/>
      <c r="FFW776" s="1268"/>
      <c r="FFX776" s="144"/>
      <c r="FFY776" s="1268"/>
      <c r="FFZ776" s="144"/>
      <c r="FGA776" s="1268"/>
      <c r="FGB776" s="144"/>
      <c r="FGC776" s="1268"/>
      <c r="FGD776" s="144"/>
      <c r="FGE776" s="1268"/>
      <c r="FGF776" s="144"/>
      <c r="FGG776" s="1268"/>
      <c r="FGH776" s="144"/>
      <c r="FGI776" s="1268"/>
      <c r="FGJ776" s="144"/>
      <c r="FGK776" s="1268"/>
      <c r="FGL776" s="144"/>
      <c r="FGM776" s="1268"/>
      <c r="FGN776" s="144"/>
      <c r="FGO776" s="1268"/>
      <c r="FGP776" s="144"/>
      <c r="FGQ776" s="1268"/>
      <c r="FGR776" s="144"/>
      <c r="FGS776" s="1268"/>
      <c r="FGT776" s="144"/>
      <c r="FGU776" s="1268"/>
      <c r="FGV776" s="144"/>
      <c r="FGW776" s="1268"/>
      <c r="FGX776" s="144"/>
      <c r="FGY776" s="1268"/>
      <c r="FGZ776" s="144"/>
      <c r="FHA776" s="1268"/>
      <c r="FHB776" s="144"/>
      <c r="FHC776" s="1268"/>
      <c r="FHD776" s="144"/>
      <c r="FHE776" s="1268"/>
      <c r="FHF776" s="144"/>
      <c r="FHG776" s="1268"/>
      <c r="FHH776" s="144"/>
      <c r="FHI776" s="1268"/>
      <c r="FHJ776" s="144"/>
      <c r="FHK776" s="1268"/>
      <c r="FHL776" s="144"/>
      <c r="FHM776" s="1268"/>
      <c r="FHN776" s="144"/>
      <c r="FHO776" s="1268"/>
      <c r="FHP776" s="144"/>
      <c r="FHQ776" s="1268"/>
      <c r="FHR776" s="144"/>
      <c r="FHS776" s="1268"/>
      <c r="FHT776" s="144"/>
      <c r="FHU776" s="1268"/>
      <c r="FHV776" s="144"/>
      <c r="FHW776" s="1268"/>
      <c r="FHX776" s="144"/>
      <c r="FHY776" s="1268"/>
      <c r="FHZ776" s="144"/>
      <c r="FIA776" s="1268"/>
      <c r="FIB776" s="144"/>
      <c r="FIC776" s="1268"/>
      <c r="FID776" s="144"/>
      <c r="FIE776" s="1268"/>
      <c r="FIF776" s="144"/>
      <c r="FIG776" s="1268"/>
      <c r="FIH776" s="144"/>
      <c r="FII776" s="1268"/>
      <c r="FIJ776" s="144"/>
      <c r="FIK776" s="1268"/>
      <c r="FIL776" s="144"/>
      <c r="FIM776" s="1268"/>
      <c r="FIN776" s="144"/>
      <c r="FIO776" s="1268"/>
      <c r="FIP776" s="144"/>
      <c r="FIQ776" s="1268"/>
      <c r="FIR776" s="144"/>
      <c r="FIS776" s="1268"/>
      <c r="FIT776" s="144"/>
      <c r="FIU776" s="1268"/>
      <c r="FIV776" s="144"/>
      <c r="FIW776" s="1268"/>
      <c r="FIX776" s="144"/>
      <c r="FIY776" s="1268"/>
      <c r="FIZ776" s="144"/>
      <c r="FJA776" s="1268"/>
      <c r="FJB776" s="144"/>
      <c r="FJC776" s="1268"/>
      <c r="FJD776" s="144"/>
      <c r="FJE776" s="1268"/>
      <c r="FJF776" s="144"/>
      <c r="FJG776" s="1268"/>
      <c r="FJH776" s="144"/>
      <c r="FJI776" s="1268"/>
      <c r="FJJ776" s="144"/>
      <c r="FJK776" s="1268"/>
      <c r="FJL776" s="144"/>
      <c r="FJM776" s="1268"/>
      <c r="FJN776" s="144"/>
      <c r="FJO776" s="1268"/>
      <c r="FJP776" s="144"/>
      <c r="FJQ776" s="1268"/>
      <c r="FJR776" s="144"/>
      <c r="FJS776" s="1268"/>
      <c r="FJT776" s="144"/>
      <c r="FJU776" s="1268"/>
      <c r="FJV776" s="144"/>
      <c r="FJW776" s="1268"/>
      <c r="FJX776" s="144"/>
      <c r="FJY776" s="1268"/>
      <c r="FJZ776" s="144"/>
      <c r="FKA776" s="1268"/>
      <c r="FKB776" s="144"/>
      <c r="FKC776" s="1268"/>
      <c r="FKD776" s="144"/>
      <c r="FKE776" s="1268"/>
      <c r="FKF776" s="144"/>
      <c r="FKG776" s="1268"/>
      <c r="FKH776" s="144"/>
      <c r="FKI776" s="1268"/>
      <c r="FKJ776" s="144"/>
      <c r="FKK776" s="1268"/>
      <c r="FKL776" s="144"/>
      <c r="FKM776" s="1268"/>
      <c r="FKN776" s="144"/>
      <c r="FKO776" s="1268"/>
      <c r="FKP776" s="144"/>
      <c r="FKQ776" s="1268"/>
      <c r="FKR776" s="144"/>
      <c r="FKS776" s="1268"/>
      <c r="FKT776" s="144"/>
      <c r="FKU776" s="1268"/>
      <c r="FKV776" s="144"/>
      <c r="FKW776" s="1268"/>
      <c r="FKX776" s="144"/>
      <c r="FKY776" s="1268"/>
      <c r="FKZ776" s="144"/>
      <c r="FLA776" s="1268"/>
      <c r="FLB776" s="144"/>
      <c r="FLC776" s="1268"/>
      <c r="FLD776" s="144"/>
      <c r="FLE776" s="1268"/>
      <c r="FLF776" s="144"/>
      <c r="FLG776" s="1268"/>
      <c r="FLH776" s="144"/>
      <c r="FLI776" s="1268"/>
      <c r="FLJ776" s="144"/>
      <c r="FLK776" s="1268"/>
      <c r="FLL776" s="144"/>
      <c r="FLM776" s="1268"/>
      <c r="FLN776" s="144"/>
      <c r="FLO776" s="1268"/>
      <c r="FLP776" s="144"/>
      <c r="FLQ776" s="1268"/>
      <c r="FLR776" s="144"/>
      <c r="FLS776" s="1268"/>
      <c r="FLT776" s="144"/>
      <c r="FLU776" s="1268"/>
      <c r="FLV776" s="144"/>
      <c r="FLW776" s="1268"/>
      <c r="FLX776" s="144"/>
      <c r="FLY776" s="1268"/>
      <c r="FLZ776" s="144"/>
      <c r="FMA776" s="1268"/>
      <c r="FMB776" s="144"/>
      <c r="FMC776" s="1268"/>
      <c r="FMD776" s="144"/>
      <c r="FME776" s="1268"/>
      <c r="FMF776" s="144"/>
      <c r="FMG776" s="1268"/>
      <c r="FMH776" s="144"/>
      <c r="FMI776" s="1268"/>
      <c r="FMJ776" s="144"/>
      <c r="FMK776" s="1268"/>
      <c r="FML776" s="144"/>
      <c r="FMM776" s="1268"/>
      <c r="FMN776" s="144"/>
      <c r="FMO776" s="1268"/>
      <c r="FMP776" s="144"/>
      <c r="FMQ776" s="1268"/>
      <c r="FMR776" s="144"/>
      <c r="FMS776" s="1268"/>
      <c r="FMT776" s="144"/>
      <c r="FMU776" s="1268"/>
      <c r="FMV776" s="144"/>
      <c r="FMW776" s="1268"/>
      <c r="FMX776" s="144"/>
      <c r="FMY776" s="1268"/>
      <c r="FMZ776" s="144"/>
      <c r="FNA776" s="1268"/>
      <c r="FNB776" s="144"/>
      <c r="FNC776" s="1268"/>
      <c r="FND776" s="144"/>
      <c r="FNE776" s="1268"/>
      <c r="FNF776" s="144"/>
      <c r="FNG776" s="1268"/>
      <c r="FNH776" s="144"/>
      <c r="FNI776" s="1268"/>
      <c r="FNJ776" s="144"/>
      <c r="FNK776" s="1268"/>
      <c r="FNL776" s="144"/>
      <c r="FNM776" s="1268"/>
      <c r="FNN776" s="144"/>
      <c r="FNO776" s="1268"/>
      <c r="FNP776" s="144"/>
      <c r="FNQ776" s="1268"/>
      <c r="FNR776" s="144"/>
      <c r="FNS776" s="1268"/>
      <c r="FNT776" s="144"/>
      <c r="FNU776" s="1268"/>
      <c r="FNV776" s="144"/>
      <c r="FNW776" s="1268"/>
      <c r="FNX776" s="144"/>
      <c r="FNY776" s="1268"/>
      <c r="FNZ776" s="144"/>
      <c r="FOA776" s="1268"/>
      <c r="FOB776" s="144"/>
      <c r="FOC776" s="1268"/>
      <c r="FOD776" s="144"/>
      <c r="FOE776" s="1268"/>
      <c r="FOF776" s="144"/>
      <c r="FOG776" s="1268"/>
      <c r="FOH776" s="144"/>
      <c r="FOI776" s="1268"/>
      <c r="FOJ776" s="144"/>
      <c r="FOK776" s="1268"/>
      <c r="FOL776" s="144"/>
      <c r="FOM776" s="1268"/>
      <c r="FON776" s="144"/>
      <c r="FOO776" s="1268"/>
      <c r="FOP776" s="144"/>
      <c r="FOQ776" s="1268"/>
      <c r="FOR776" s="144"/>
      <c r="FOS776" s="1268"/>
      <c r="FOT776" s="144"/>
      <c r="FOU776" s="1268"/>
      <c r="FOV776" s="144"/>
      <c r="FOW776" s="1268"/>
      <c r="FOX776" s="144"/>
      <c r="FOY776" s="1268"/>
      <c r="FOZ776" s="144"/>
      <c r="FPA776" s="1268"/>
      <c r="FPB776" s="144"/>
      <c r="FPC776" s="1268"/>
      <c r="FPD776" s="144"/>
      <c r="FPE776" s="1268"/>
      <c r="FPF776" s="144"/>
      <c r="FPG776" s="1268"/>
      <c r="FPH776" s="144"/>
      <c r="FPI776" s="1268"/>
      <c r="FPJ776" s="144"/>
      <c r="FPK776" s="1268"/>
      <c r="FPL776" s="144"/>
      <c r="FPM776" s="1268"/>
      <c r="FPN776" s="144"/>
      <c r="FPO776" s="1268"/>
      <c r="FPP776" s="144"/>
      <c r="FPQ776" s="1268"/>
      <c r="FPR776" s="144"/>
      <c r="FPS776" s="1268"/>
      <c r="FPT776" s="144"/>
      <c r="FPU776" s="1268"/>
      <c r="FPV776" s="144"/>
      <c r="FPW776" s="1268"/>
      <c r="FPX776" s="144"/>
      <c r="FPY776" s="1268"/>
      <c r="FPZ776" s="144"/>
      <c r="FQA776" s="1268"/>
      <c r="FQB776" s="144"/>
      <c r="FQC776" s="1268"/>
      <c r="FQD776" s="144"/>
      <c r="FQE776" s="1268"/>
      <c r="FQF776" s="144"/>
      <c r="FQG776" s="1268"/>
      <c r="FQH776" s="144"/>
      <c r="FQI776" s="1268"/>
      <c r="FQJ776" s="144"/>
      <c r="FQK776" s="1268"/>
      <c r="FQL776" s="144"/>
      <c r="FQM776" s="1268"/>
      <c r="FQN776" s="144"/>
      <c r="FQO776" s="1268"/>
      <c r="FQP776" s="144"/>
      <c r="FQQ776" s="1268"/>
      <c r="FQR776" s="144"/>
      <c r="FQS776" s="1268"/>
      <c r="FQT776" s="144"/>
      <c r="FQU776" s="1268"/>
      <c r="FQV776" s="144"/>
      <c r="FQW776" s="1268"/>
      <c r="FQX776" s="144"/>
      <c r="FQY776" s="1268"/>
      <c r="FQZ776" s="144"/>
      <c r="FRA776" s="1268"/>
      <c r="FRB776" s="144"/>
      <c r="FRC776" s="1268"/>
      <c r="FRD776" s="144"/>
      <c r="FRE776" s="1268"/>
      <c r="FRF776" s="144"/>
      <c r="FRG776" s="1268"/>
      <c r="FRH776" s="144"/>
      <c r="FRI776" s="1268"/>
      <c r="FRJ776" s="144"/>
      <c r="FRK776" s="1268"/>
      <c r="FRL776" s="144"/>
      <c r="FRM776" s="1268"/>
      <c r="FRN776" s="144"/>
      <c r="FRO776" s="1268"/>
      <c r="FRP776" s="144"/>
      <c r="FRQ776" s="1268"/>
      <c r="FRR776" s="144"/>
      <c r="FRS776" s="1268"/>
      <c r="FRT776" s="144"/>
      <c r="FRU776" s="1268"/>
      <c r="FRV776" s="144"/>
      <c r="FRW776" s="1268"/>
      <c r="FRX776" s="144"/>
      <c r="FRY776" s="1268"/>
      <c r="FRZ776" s="144"/>
      <c r="FSA776" s="1268"/>
      <c r="FSB776" s="144"/>
      <c r="FSC776" s="1268"/>
      <c r="FSD776" s="144"/>
      <c r="FSE776" s="1268"/>
      <c r="FSF776" s="144"/>
      <c r="FSG776" s="1268"/>
      <c r="FSH776" s="144"/>
      <c r="FSI776" s="1268"/>
      <c r="FSJ776" s="144"/>
      <c r="FSK776" s="1268"/>
      <c r="FSL776" s="144"/>
      <c r="FSM776" s="1268"/>
      <c r="FSN776" s="144"/>
      <c r="FSO776" s="1268"/>
      <c r="FSP776" s="144"/>
      <c r="FSQ776" s="1268"/>
      <c r="FSR776" s="144"/>
      <c r="FSS776" s="1268"/>
      <c r="FST776" s="144"/>
      <c r="FSU776" s="1268"/>
      <c r="FSV776" s="144"/>
      <c r="FSW776" s="1268"/>
      <c r="FSX776" s="144"/>
      <c r="FSY776" s="1268"/>
      <c r="FSZ776" s="144"/>
      <c r="FTA776" s="1268"/>
      <c r="FTB776" s="144"/>
      <c r="FTC776" s="1268"/>
      <c r="FTD776" s="144"/>
      <c r="FTE776" s="1268"/>
      <c r="FTF776" s="144"/>
      <c r="FTG776" s="1268"/>
      <c r="FTH776" s="144"/>
      <c r="FTI776" s="1268"/>
      <c r="FTJ776" s="144"/>
      <c r="FTK776" s="1268"/>
      <c r="FTL776" s="144"/>
      <c r="FTM776" s="1268"/>
      <c r="FTN776" s="144"/>
      <c r="FTO776" s="1268"/>
      <c r="FTP776" s="144"/>
      <c r="FTQ776" s="1268"/>
      <c r="FTR776" s="144"/>
      <c r="FTS776" s="1268"/>
      <c r="FTT776" s="144"/>
      <c r="FTU776" s="1268"/>
      <c r="FTV776" s="144"/>
      <c r="FTW776" s="1268"/>
      <c r="FTX776" s="144"/>
      <c r="FTY776" s="1268"/>
      <c r="FTZ776" s="144"/>
      <c r="FUA776" s="1268"/>
      <c r="FUB776" s="144"/>
      <c r="FUC776" s="1268"/>
      <c r="FUD776" s="144"/>
      <c r="FUE776" s="1268"/>
      <c r="FUF776" s="144"/>
      <c r="FUG776" s="1268"/>
      <c r="FUH776" s="144"/>
      <c r="FUI776" s="1268"/>
      <c r="FUJ776" s="144"/>
      <c r="FUK776" s="1268"/>
      <c r="FUL776" s="144"/>
      <c r="FUM776" s="1268"/>
      <c r="FUN776" s="144"/>
      <c r="FUO776" s="1268"/>
      <c r="FUP776" s="144"/>
      <c r="FUQ776" s="1268"/>
      <c r="FUR776" s="144"/>
      <c r="FUS776" s="1268"/>
      <c r="FUT776" s="144"/>
      <c r="FUU776" s="1268"/>
      <c r="FUV776" s="144"/>
      <c r="FUW776" s="1268"/>
      <c r="FUX776" s="144"/>
      <c r="FUY776" s="1268"/>
      <c r="FUZ776" s="144"/>
      <c r="FVA776" s="1268"/>
      <c r="FVB776" s="144"/>
      <c r="FVC776" s="1268"/>
      <c r="FVD776" s="144"/>
      <c r="FVE776" s="1268"/>
      <c r="FVF776" s="144"/>
      <c r="FVG776" s="1268"/>
      <c r="FVH776" s="144"/>
      <c r="FVI776" s="1268"/>
      <c r="FVJ776" s="144"/>
      <c r="FVK776" s="1268"/>
      <c r="FVL776" s="144"/>
      <c r="FVM776" s="1268"/>
      <c r="FVN776" s="144"/>
      <c r="FVO776" s="1268"/>
      <c r="FVP776" s="144"/>
      <c r="FVQ776" s="1268"/>
      <c r="FVR776" s="144"/>
      <c r="FVS776" s="1268"/>
      <c r="FVT776" s="144"/>
      <c r="FVU776" s="1268"/>
      <c r="FVV776" s="144"/>
      <c r="FVW776" s="1268"/>
      <c r="FVX776" s="144"/>
      <c r="FVY776" s="1268"/>
      <c r="FVZ776" s="144"/>
      <c r="FWA776" s="1268"/>
      <c r="FWB776" s="144"/>
      <c r="FWC776" s="1268"/>
      <c r="FWD776" s="144"/>
      <c r="FWE776" s="1268"/>
      <c r="FWF776" s="144"/>
      <c r="FWG776" s="1268"/>
      <c r="FWH776" s="144"/>
      <c r="FWI776" s="1268"/>
      <c r="FWJ776" s="144"/>
      <c r="FWK776" s="1268"/>
      <c r="FWL776" s="144"/>
      <c r="FWM776" s="1268"/>
      <c r="FWN776" s="144"/>
      <c r="FWO776" s="1268"/>
      <c r="FWP776" s="144"/>
      <c r="FWQ776" s="1268"/>
      <c r="FWR776" s="144"/>
      <c r="FWS776" s="1268"/>
      <c r="FWT776" s="144"/>
      <c r="FWU776" s="1268"/>
      <c r="FWV776" s="144"/>
      <c r="FWW776" s="1268"/>
      <c r="FWX776" s="144"/>
      <c r="FWY776" s="1268"/>
      <c r="FWZ776" s="144"/>
      <c r="FXA776" s="1268"/>
      <c r="FXB776" s="144"/>
      <c r="FXC776" s="1268"/>
      <c r="FXD776" s="144"/>
      <c r="FXE776" s="1268"/>
      <c r="FXF776" s="144"/>
      <c r="FXG776" s="1268"/>
      <c r="FXH776" s="144"/>
      <c r="FXI776" s="1268"/>
      <c r="FXJ776" s="144"/>
      <c r="FXK776" s="1268"/>
      <c r="FXL776" s="144"/>
      <c r="FXM776" s="1268"/>
      <c r="FXN776" s="144"/>
      <c r="FXO776" s="1268"/>
      <c r="FXP776" s="144"/>
      <c r="FXQ776" s="1268"/>
      <c r="FXR776" s="144"/>
      <c r="FXS776" s="1268"/>
      <c r="FXT776" s="144"/>
      <c r="FXU776" s="1268"/>
      <c r="FXV776" s="144"/>
      <c r="FXW776" s="1268"/>
      <c r="FXX776" s="144"/>
      <c r="FXY776" s="1268"/>
      <c r="FXZ776" s="144"/>
      <c r="FYA776" s="1268"/>
      <c r="FYB776" s="144"/>
      <c r="FYC776" s="1268"/>
      <c r="FYD776" s="144"/>
      <c r="FYE776" s="1268"/>
      <c r="FYF776" s="144"/>
      <c r="FYG776" s="1268"/>
      <c r="FYH776" s="144"/>
      <c r="FYI776" s="1268"/>
      <c r="FYJ776" s="144"/>
      <c r="FYK776" s="1268"/>
      <c r="FYL776" s="144"/>
      <c r="FYM776" s="1268"/>
      <c r="FYN776" s="144"/>
      <c r="FYO776" s="1268"/>
      <c r="FYP776" s="144"/>
      <c r="FYQ776" s="1268"/>
      <c r="FYR776" s="144"/>
      <c r="FYS776" s="1268"/>
      <c r="FYT776" s="144"/>
      <c r="FYU776" s="1268"/>
      <c r="FYV776" s="144"/>
      <c r="FYW776" s="1268"/>
      <c r="FYX776" s="144"/>
      <c r="FYY776" s="1268"/>
      <c r="FYZ776" s="144"/>
      <c r="FZA776" s="1268"/>
      <c r="FZB776" s="144"/>
      <c r="FZC776" s="1268"/>
      <c r="FZD776" s="144"/>
      <c r="FZE776" s="1268"/>
      <c r="FZF776" s="144"/>
      <c r="FZG776" s="1268"/>
      <c r="FZH776" s="144"/>
      <c r="FZI776" s="1268"/>
      <c r="FZJ776" s="144"/>
      <c r="FZK776" s="1268"/>
      <c r="FZL776" s="144"/>
      <c r="FZM776" s="1268"/>
      <c r="FZN776" s="144"/>
      <c r="FZO776" s="1268"/>
      <c r="FZP776" s="144"/>
      <c r="FZQ776" s="1268"/>
      <c r="FZR776" s="144"/>
      <c r="FZS776" s="1268"/>
      <c r="FZT776" s="144"/>
      <c r="FZU776" s="1268"/>
      <c r="FZV776" s="144"/>
      <c r="FZW776" s="1268"/>
      <c r="FZX776" s="144"/>
      <c r="FZY776" s="1268"/>
      <c r="FZZ776" s="144"/>
      <c r="GAA776" s="1268"/>
      <c r="GAB776" s="144"/>
      <c r="GAC776" s="1268"/>
      <c r="GAD776" s="144"/>
      <c r="GAE776" s="1268"/>
      <c r="GAF776" s="144"/>
      <c r="GAG776" s="1268"/>
      <c r="GAH776" s="144"/>
      <c r="GAI776" s="1268"/>
      <c r="GAJ776" s="144"/>
      <c r="GAK776" s="1268"/>
      <c r="GAL776" s="144"/>
      <c r="GAM776" s="1268"/>
      <c r="GAN776" s="144"/>
      <c r="GAO776" s="1268"/>
      <c r="GAP776" s="144"/>
      <c r="GAQ776" s="1268"/>
      <c r="GAR776" s="144"/>
      <c r="GAS776" s="1268"/>
      <c r="GAT776" s="144"/>
      <c r="GAU776" s="1268"/>
      <c r="GAV776" s="144"/>
      <c r="GAW776" s="1268"/>
      <c r="GAX776" s="144"/>
      <c r="GAY776" s="1268"/>
      <c r="GAZ776" s="144"/>
      <c r="GBA776" s="1268"/>
      <c r="GBB776" s="144"/>
      <c r="GBC776" s="1268"/>
      <c r="GBD776" s="144"/>
      <c r="GBE776" s="1268"/>
      <c r="GBF776" s="144"/>
      <c r="GBG776" s="1268"/>
      <c r="GBH776" s="144"/>
      <c r="GBI776" s="1268"/>
      <c r="GBJ776" s="144"/>
      <c r="GBK776" s="1268"/>
      <c r="GBL776" s="144"/>
      <c r="GBM776" s="1268"/>
      <c r="GBN776" s="144"/>
      <c r="GBO776" s="1268"/>
      <c r="GBP776" s="144"/>
      <c r="GBQ776" s="1268"/>
      <c r="GBR776" s="144"/>
      <c r="GBS776" s="1268"/>
      <c r="GBT776" s="144"/>
      <c r="GBU776" s="1268"/>
      <c r="GBV776" s="144"/>
      <c r="GBW776" s="1268"/>
      <c r="GBX776" s="144"/>
      <c r="GBY776" s="1268"/>
      <c r="GBZ776" s="144"/>
      <c r="GCA776" s="1268"/>
      <c r="GCB776" s="144"/>
      <c r="GCC776" s="1268"/>
      <c r="GCD776" s="144"/>
      <c r="GCE776" s="1268"/>
      <c r="GCF776" s="144"/>
      <c r="GCG776" s="1268"/>
      <c r="GCH776" s="144"/>
      <c r="GCI776" s="1268"/>
      <c r="GCJ776" s="144"/>
      <c r="GCK776" s="1268"/>
      <c r="GCL776" s="144"/>
      <c r="GCM776" s="1268"/>
      <c r="GCN776" s="144"/>
      <c r="GCO776" s="1268"/>
      <c r="GCP776" s="144"/>
      <c r="GCQ776" s="1268"/>
      <c r="GCR776" s="144"/>
      <c r="GCS776" s="1268"/>
      <c r="GCT776" s="144"/>
      <c r="GCU776" s="1268"/>
      <c r="GCV776" s="144"/>
      <c r="GCW776" s="1268"/>
      <c r="GCX776" s="144"/>
      <c r="GCY776" s="1268"/>
      <c r="GCZ776" s="144"/>
      <c r="GDA776" s="1268"/>
      <c r="GDB776" s="144"/>
      <c r="GDC776" s="1268"/>
      <c r="GDD776" s="144"/>
      <c r="GDE776" s="1268"/>
      <c r="GDF776" s="144"/>
      <c r="GDG776" s="1268"/>
      <c r="GDH776" s="144"/>
      <c r="GDI776" s="1268"/>
      <c r="GDJ776" s="144"/>
      <c r="GDK776" s="1268"/>
      <c r="GDL776" s="144"/>
      <c r="GDM776" s="1268"/>
      <c r="GDN776" s="144"/>
      <c r="GDO776" s="1268"/>
      <c r="GDP776" s="144"/>
      <c r="GDQ776" s="1268"/>
      <c r="GDR776" s="144"/>
      <c r="GDS776" s="1268"/>
      <c r="GDT776" s="144"/>
      <c r="GDU776" s="1268"/>
      <c r="GDV776" s="144"/>
      <c r="GDW776" s="1268"/>
      <c r="GDX776" s="144"/>
      <c r="GDY776" s="1268"/>
      <c r="GDZ776" s="144"/>
      <c r="GEA776" s="1268"/>
      <c r="GEB776" s="144"/>
      <c r="GEC776" s="1268"/>
      <c r="GED776" s="144"/>
      <c r="GEE776" s="1268"/>
      <c r="GEF776" s="144"/>
      <c r="GEG776" s="1268"/>
      <c r="GEH776" s="144"/>
      <c r="GEI776" s="1268"/>
      <c r="GEJ776" s="144"/>
      <c r="GEK776" s="1268"/>
      <c r="GEL776" s="144"/>
      <c r="GEM776" s="1268"/>
      <c r="GEN776" s="144"/>
      <c r="GEO776" s="1268"/>
      <c r="GEP776" s="144"/>
      <c r="GEQ776" s="1268"/>
      <c r="GER776" s="144"/>
      <c r="GES776" s="1268"/>
      <c r="GET776" s="144"/>
      <c r="GEU776" s="1268"/>
      <c r="GEV776" s="144"/>
      <c r="GEW776" s="1268"/>
      <c r="GEX776" s="144"/>
      <c r="GEY776" s="1268"/>
      <c r="GEZ776" s="144"/>
      <c r="GFA776" s="1268"/>
      <c r="GFB776" s="144"/>
      <c r="GFC776" s="1268"/>
      <c r="GFD776" s="144"/>
      <c r="GFE776" s="1268"/>
      <c r="GFF776" s="144"/>
      <c r="GFG776" s="1268"/>
      <c r="GFH776" s="144"/>
      <c r="GFI776" s="1268"/>
      <c r="GFJ776" s="144"/>
      <c r="GFK776" s="1268"/>
      <c r="GFL776" s="144"/>
      <c r="GFM776" s="1268"/>
      <c r="GFN776" s="144"/>
      <c r="GFO776" s="1268"/>
      <c r="GFP776" s="144"/>
      <c r="GFQ776" s="1268"/>
      <c r="GFR776" s="144"/>
      <c r="GFS776" s="1268"/>
      <c r="GFT776" s="144"/>
      <c r="GFU776" s="1268"/>
      <c r="GFV776" s="144"/>
      <c r="GFW776" s="1268"/>
      <c r="GFX776" s="144"/>
      <c r="GFY776" s="1268"/>
      <c r="GFZ776" s="144"/>
      <c r="GGA776" s="1268"/>
      <c r="GGB776" s="144"/>
      <c r="GGC776" s="1268"/>
      <c r="GGD776" s="144"/>
      <c r="GGE776" s="1268"/>
      <c r="GGF776" s="144"/>
      <c r="GGG776" s="1268"/>
      <c r="GGH776" s="144"/>
      <c r="GGI776" s="1268"/>
      <c r="GGJ776" s="144"/>
      <c r="GGK776" s="1268"/>
      <c r="GGL776" s="144"/>
      <c r="GGM776" s="1268"/>
      <c r="GGN776" s="144"/>
      <c r="GGO776" s="1268"/>
      <c r="GGP776" s="144"/>
      <c r="GGQ776" s="1268"/>
      <c r="GGR776" s="144"/>
      <c r="GGS776" s="1268"/>
      <c r="GGT776" s="144"/>
      <c r="GGU776" s="1268"/>
      <c r="GGV776" s="144"/>
      <c r="GGW776" s="1268"/>
      <c r="GGX776" s="144"/>
      <c r="GGY776" s="1268"/>
      <c r="GGZ776" s="144"/>
      <c r="GHA776" s="1268"/>
      <c r="GHB776" s="144"/>
      <c r="GHC776" s="1268"/>
      <c r="GHD776" s="144"/>
      <c r="GHE776" s="1268"/>
      <c r="GHF776" s="144"/>
      <c r="GHG776" s="1268"/>
      <c r="GHH776" s="144"/>
      <c r="GHI776" s="1268"/>
      <c r="GHJ776" s="144"/>
      <c r="GHK776" s="1268"/>
      <c r="GHL776" s="144"/>
      <c r="GHM776" s="1268"/>
      <c r="GHN776" s="144"/>
      <c r="GHO776" s="1268"/>
      <c r="GHP776" s="144"/>
      <c r="GHQ776" s="1268"/>
      <c r="GHR776" s="144"/>
      <c r="GHS776" s="1268"/>
      <c r="GHT776" s="144"/>
      <c r="GHU776" s="1268"/>
      <c r="GHV776" s="144"/>
      <c r="GHW776" s="1268"/>
      <c r="GHX776" s="144"/>
      <c r="GHY776" s="1268"/>
      <c r="GHZ776" s="144"/>
      <c r="GIA776" s="1268"/>
      <c r="GIB776" s="144"/>
      <c r="GIC776" s="1268"/>
      <c r="GID776" s="144"/>
      <c r="GIE776" s="1268"/>
      <c r="GIF776" s="144"/>
      <c r="GIG776" s="1268"/>
      <c r="GIH776" s="144"/>
      <c r="GII776" s="1268"/>
      <c r="GIJ776" s="144"/>
      <c r="GIK776" s="1268"/>
      <c r="GIL776" s="144"/>
      <c r="GIM776" s="1268"/>
      <c r="GIN776" s="144"/>
      <c r="GIO776" s="1268"/>
      <c r="GIP776" s="144"/>
      <c r="GIQ776" s="1268"/>
      <c r="GIR776" s="144"/>
      <c r="GIS776" s="1268"/>
      <c r="GIT776" s="144"/>
      <c r="GIU776" s="1268"/>
      <c r="GIV776" s="144"/>
      <c r="GIW776" s="1268"/>
      <c r="GIX776" s="144"/>
      <c r="GIY776" s="1268"/>
      <c r="GIZ776" s="144"/>
      <c r="GJA776" s="1268"/>
      <c r="GJB776" s="144"/>
      <c r="GJC776" s="1268"/>
      <c r="GJD776" s="144"/>
      <c r="GJE776" s="1268"/>
      <c r="GJF776" s="144"/>
      <c r="GJG776" s="1268"/>
      <c r="GJH776" s="144"/>
      <c r="GJI776" s="1268"/>
      <c r="GJJ776" s="144"/>
      <c r="GJK776" s="1268"/>
      <c r="GJL776" s="144"/>
      <c r="GJM776" s="1268"/>
      <c r="GJN776" s="144"/>
      <c r="GJO776" s="1268"/>
      <c r="GJP776" s="144"/>
      <c r="GJQ776" s="1268"/>
      <c r="GJR776" s="144"/>
      <c r="GJS776" s="1268"/>
      <c r="GJT776" s="144"/>
      <c r="GJU776" s="1268"/>
      <c r="GJV776" s="144"/>
      <c r="GJW776" s="1268"/>
      <c r="GJX776" s="144"/>
      <c r="GJY776" s="1268"/>
      <c r="GJZ776" s="144"/>
      <c r="GKA776" s="1268"/>
      <c r="GKB776" s="144"/>
      <c r="GKC776" s="1268"/>
      <c r="GKD776" s="144"/>
      <c r="GKE776" s="1268"/>
      <c r="GKF776" s="144"/>
      <c r="GKG776" s="1268"/>
      <c r="GKH776" s="144"/>
      <c r="GKI776" s="1268"/>
      <c r="GKJ776" s="144"/>
      <c r="GKK776" s="1268"/>
      <c r="GKL776" s="144"/>
      <c r="GKM776" s="1268"/>
      <c r="GKN776" s="144"/>
      <c r="GKO776" s="1268"/>
      <c r="GKP776" s="144"/>
      <c r="GKQ776" s="1268"/>
      <c r="GKR776" s="144"/>
      <c r="GKS776" s="1268"/>
      <c r="GKT776" s="144"/>
      <c r="GKU776" s="1268"/>
      <c r="GKV776" s="144"/>
      <c r="GKW776" s="1268"/>
      <c r="GKX776" s="144"/>
      <c r="GKY776" s="1268"/>
      <c r="GKZ776" s="144"/>
      <c r="GLA776" s="1268"/>
      <c r="GLB776" s="144"/>
      <c r="GLC776" s="1268"/>
      <c r="GLD776" s="144"/>
      <c r="GLE776" s="1268"/>
      <c r="GLF776" s="144"/>
      <c r="GLG776" s="1268"/>
      <c r="GLH776" s="144"/>
      <c r="GLI776" s="1268"/>
      <c r="GLJ776" s="144"/>
      <c r="GLK776" s="1268"/>
      <c r="GLL776" s="144"/>
      <c r="GLM776" s="1268"/>
      <c r="GLN776" s="144"/>
      <c r="GLO776" s="1268"/>
      <c r="GLP776" s="144"/>
      <c r="GLQ776" s="1268"/>
      <c r="GLR776" s="144"/>
      <c r="GLS776" s="1268"/>
      <c r="GLT776" s="144"/>
      <c r="GLU776" s="1268"/>
      <c r="GLV776" s="144"/>
      <c r="GLW776" s="1268"/>
      <c r="GLX776" s="144"/>
      <c r="GLY776" s="1268"/>
      <c r="GLZ776" s="144"/>
      <c r="GMA776" s="1268"/>
      <c r="GMB776" s="144"/>
      <c r="GMC776" s="1268"/>
      <c r="GMD776" s="144"/>
      <c r="GME776" s="1268"/>
      <c r="GMF776" s="144"/>
      <c r="GMG776" s="1268"/>
      <c r="GMH776" s="144"/>
      <c r="GMI776" s="1268"/>
      <c r="GMJ776" s="144"/>
      <c r="GMK776" s="1268"/>
      <c r="GML776" s="144"/>
      <c r="GMM776" s="1268"/>
      <c r="GMN776" s="144"/>
      <c r="GMO776" s="1268"/>
      <c r="GMP776" s="144"/>
      <c r="GMQ776" s="1268"/>
      <c r="GMR776" s="144"/>
      <c r="GMS776" s="1268"/>
      <c r="GMT776" s="144"/>
      <c r="GMU776" s="1268"/>
      <c r="GMV776" s="144"/>
      <c r="GMW776" s="1268"/>
      <c r="GMX776" s="144"/>
      <c r="GMY776" s="1268"/>
      <c r="GMZ776" s="144"/>
      <c r="GNA776" s="1268"/>
      <c r="GNB776" s="144"/>
      <c r="GNC776" s="1268"/>
      <c r="GND776" s="144"/>
      <c r="GNE776" s="1268"/>
      <c r="GNF776" s="144"/>
      <c r="GNG776" s="1268"/>
      <c r="GNH776" s="144"/>
      <c r="GNI776" s="1268"/>
      <c r="GNJ776" s="144"/>
      <c r="GNK776" s="1268"/>
      <c r="GNL776" s="144"/>
      <c r="GNM776" s="1268"/>
      <c r="GNN776" s="144"/>
      <c r="GNO776" s="1268"/>
      <c r="GNP776" s="144"/>
      <c r="GNQ776" s="1268"/>
      <c r="GNR776" s="144"/>
      <c r="GNS776" s="1268"/>
      <c r="GNT776" s="144"/>
      <c r="GNU776" s="1268"/>
      <c r="GNV776" s="144"/>
      <c r="GNW776" s="1268"/>
      <c r="GNX776" s="144"/>
      <c r="GNY776" s="1268"/>
      <c r="GNZ776" s="144"/>
      <c r="GOA776" s="1268"/>
      <c r="GOB776" s="144"/>
      <c r="GOC776" s="1268"/>
      <c r="GOD776" s="144"/>
      <c r="GOE776" s="1268"/>
      <c r="GOF776" s="144"/>
      <c r="GOG776" s="1268"/>
      <c r="GOH776" s="144"/>
      <c r="GOI776" s="1268"/>
      <c r="GOJ776" s="144"/>
      <c r="GOK776" s="1268"/>
      <c r="GOL776" s="144"/>
      <c r="GOM776" s="1268"/>
      <c r="GON776" s="144"/>
      <c r="GOO776" s="1268"/>
      <c r="GOP776" s="144"/>
      <c r="GOQ776" s="1268"/>
      <c r="GOR776" s="144"/>
      <c r="GOS776" s="1268"/>
      <c r="GOT776" s="144"/>
      <c r="GOU776" s="1268"/>
      <c r="GOV776" s="144"/>
      <c r="GOW776" s="1268"/>
      <c r="GOX776" s="144"/>
      <c r="GOY776" s="1268"/>
      <c r="GOZ776" s="144"/>
      <c r="GPA776" s="1268"/>
      <c r="GPB776" s="144"/>
      <c r="GPC776" s="1268"/>
      <c r="GPD776" s="144"/>
      <c r="GPE776" s="1268"/>
      <c r="GPF776" s="144"/>
      <c r="GPG776" s="1268"/>
      <c r="GPH776" s="144"/>
      <c r="GPI776" s="1268"/>
      <c r="GPJ776" s="144"/>
      <c r="GPK776" s="1268"/>
      <c r="GPL776" s="144"/>
      <c r="GPM776" s="1268"/>
      <c r="GPN776" s="144"/>
      <c r="GPO776" s="1268"/>
      <c r="GPP776" s="144"/>
      <c r="GPQ776" s="1268"/>
      <c r="GPR776" s="144"/>
      <c r="GPS776" s="1268"/>
      <c r="GPT776" s="144"/>
      <c r="GPU776" s="1268"/>
      <c r="GPV776" s="144"/>
      <c r="GPW776" s="1268"/>
      <c r="GPX776" s="144"/>
      <c r="GPY776" s="1268"/>
      <c r="GPZ776" s="144"/>
      <c r="GQA776" s="1268"/>
      <c r="GQB776" s="144"/>
      <c r="GQC776" s="1268"/>
      <c r="GQD776" s="144"/>
      <c r="GQE776" s="1268"/>
      <c r="GQF776" s="144"/>
      <c r="GQG776" s="1268"/>
      <c r="GQH776" s="144"/>
      <c r="GQI776" s="1268"/>
      <c r="GQJ776" s="144"/>
      <c r="GQK776" s="1268"/>
      <c r="GQL776" s="144"/>
      <c r="GQM776" s="1268"/>
      <c r="GQN776" s="144"/>
      <c r="GQO776" s="1268"/>
      <c r="GQP776" s="144"/>
      <c r="GQQ776" s="1268"/>
      <c r="GQR776" s="144"/>
      <c r="GQS776" s="1268"/>
      <c r="GQT776" s="144"/>
      <c r="GQU776" s="1268"/>
      <c r="GQV776" s="144"/>
      <c r="GQW776" s="1268"/>
      <c r="GQX776" s="144"/>
      <c r="GQY776" s="1268"/>
      <c r="GQZ776" s="144"/>
      <c r="GRA776" s="1268"/>
      <c r="GRB776" s="144"/>
      <c r="GRC776" s="1268"/>
      <c r="GRD776" s="144"/>
      <c r="GRE776" s="1268"/>
      <c r="GRF776" s="144"/>
      <c r="GRG776" s="1268"/>
      <c r="GRH776" s="144"/>
      <c r="GRI776" s="1268"/>
      <c r="GRJ776" s="144"/>
      <c r="GRK776" s="1268"/>
      <c r="GRL776" s="144"/>
      <c r="GRM776" s="1268"/>
      <c r="GRN776" s="144"/>
      <c r="GRO776" s="1268"/>
      <c r="GRP776" s="144"/>
      <c r="GRQ776" s="1268"/>
      <c r="GRR776" s="144"/>
      <c r="GRS776" s="1268"/>
      <c r="GRT776" s="144"/>
      <c r="GRU776" s="1268"/>
      <c r="GRV776" s="144"/>
      <c r="GRW776" s="1268"/>
      <c r="GRX776" s="144"/>
      <c r="GRY776" s="1268"/>
      <c r="GRZ776" s="144"/>
      <c r="GSA776" s="1268"/>
      <c r="GSB776" s="144"/>
      <c r="GSC776" s="1268"/>
      <c r="GSD776" s="144"/>
      <c r="GSE776" s="1268"/>
      <c r="GSF776" s="144"/>
      <c r="GSG776" s="1268"/>
      <c r="GSH776" s="144"/>
      <c r="GSI776" s="1268"/>
      <c r="GSJ776" s="144"/>
      <c r="GSK776" s="1268"/>
      <c r="GSL776" s="144"/>
      <c r="GSM776" s="1268"/>
      <c r="GSN776" s="144"/>
      <c r="GSO776" s="1268"/>
      <c r="GSP776" s="144"/>
      <c r="GSQ776" s="1268"/>
      <c r="GSR776" s="144"/>
      <c r="GSS776" s="1268"/>
      <c r="GST776" s="144"/>
      <c r="GSU776" s="1268"/>
      <c r="GSV776" s="144"/>
      <c r="GSW776" s="1268"/>
      <c r="GSX776" s="144"/>
      <c r="GSY776" s="1268"/>
      <c r="GSZ776" s="144"/>
      <c r="GTA776" s="1268"/>
      <c r="GTB776" s="144"/>
      <c r="GTC776" s="1268"/>
      <c r="GTD776" s="144"/>
      <c r="GTE776" s="1268"/>
      <c r="GTF776" s="144"/>
      <c r="GTG776" s="1268"/>
      <c r="GTH776" s="144"/>
      <c r="GTI776" s="1268"/>
      <c r="GTJ776" s="144"/>
      <c r="GTK776" s="1268"/>
      <c r="GTL776" s="144"/>
      <c r="GTM776" s="1268"/>
      <c r="GTN776" s="144"/>
      <c r="GTO776" s="1268"/>
      <c r="GTP776" s="144"/>
      <c r="GTQ776" s="1268"/>
      <c r="GTR776" s="144"/>
      <c r="GTS776" s="1268"/>
      <c r="GTT776" s="144"/>
      <c r="GTU776" s="1268"/>
      <c r="GTV776" s="144"/>
      <c r="GTW776" s="1268"/>
      <c r="GTX776" s="144"/>
      <c r="GTY776" s="1268"/>
      <c r="GTZ776" s="144"/>
      <c r="GUA776" s="1268"/>
      <c r="GUB776" s="144"/>
      <c r="GUC776" s="1268"/>
      <c r="GUD776" s="144"/>
      <c r="GUE776" s="1268"/>
      <c r="GUF776" s="144"/>
      <c r="GUG776" s="1268"/>
      <c r="GUH776" s="144"/>
      <c r="GUI776" s="1268"/>
      <c r="GUJ776" s="144"/>
      <c r="GUK776" s="1268"/>
      <c r="GUL776" s="144"/>
      <c r="GUM776" s="1268"/>
      <c r="GUN776" s="144"/>
      <c r="GUO776" s="1268"/>
      <c r="GUP776" s="144"/>
      <c r="GUQ776" s="1268"/>
      <c r="GUR776" s="144"/>
      <c r="GUS776" s="1268"/>
      <c r="GUT776" s="144"/>
      <c r="GUU776" s="1268"/>
      <c r="GUV776" s="144"/>
      <c r="GUW776" s="1268"/>
      <c r="GUX776" s="144"/>
      <c r="GUY776" s="1268"/>
      <c r="GUZ776" s="144"/>
      <c r="GVA776" s="1268"/>
      <c r="GVB776" s="144"/>
      <c r="GVC776" s="1268"/>
      <c r="GVD776" s="144"/>
      <c r="GVE776" s="1268"/>
      <c r="GVF776" s="144"/>
      <c r="GVG776" s="1268"/>
      <c r="GVH776" s="144"/>
      <c r="GVI776" s="1268"/>
      <c r="GVJ776" s="144"/>
      <c r="GVK776" s="1268"/>
      <c r="GVL776" s="144"/>
      <c r="GVM776" s="1268"/>
      <c r="GVN776" s="144"/>
      <c r="GVO776" s="1268"/>
      <c r="GVP776" s="144"/>
      <c r="GVQ776" s="1268"/>
      <c r="GVR776" s="144"/>
      <c r="GVS776" s="1268"/>
      <c r="GVT776" s="144"/>
      <c r="GVU776" s="1268"/>
      <c r="GVV776" s="144"/>
      <c r="GVW776" s="1268"/>
      <c r="GVX776" s="144"/>
      <c r="GVY776" s="1268"/>
      <c r="GVZ776" s="144"/>
      <c r="GWA776" s="1268"/>
      <c r="GWB776" s="144"/>
      <c r="GWC776" s="1268"/>
      <c r="GWD776" s="144"/>
      <c r="GWE776" s="1268"/>
      <c r="GWF776" s="144"/>
      <c r="GWG776" s="1268"/>
      <c r="GWH776" s="144"/>
      <c r="GWI776" s="1268"/>
      <c r="GWJ776" s="144"/>
      <c r="GWK776" s="1268"/>
      <c r="GWL776" s="144"/>
      <c r="GWM776" s="1268"/>
      <c r="GWN776" s="144"/>
      <c r="GWO776" s="1268"/>
      <c r="GWP776" s="144"/>
      <c r="GWQ776" s="1268"/>
      <c r="GWR776" s="144"/>
      <c r="GWS776" s="1268"/>
      <c r="GWT776" s="144"/>
      <c r="GWU776" s="1268"/>
      <c r="GWV776" s="144"/>
      <c r="GWW776" s="1268"/>
      <c r="GWX776" s="144"/>
      <c r="GWY776" s="1268"/>
      <c r="GWZ776" s="144"/>
      <c r="GXA776" s="1268"/>
      <c r="GXB776" s="144"/>
      <c r="GXC776" s="1268"/>
      <c r="GXD776" s="144"/>
      <c r="GXE776" s="1268"/>
      <c r="GXF776" s="144"/>
      <c r="GXG776" s="1268"/>
      <c r="GXH776" s="144"/>
      <c r="GXI776" s="1268"/>
      <c r="GXJ776" s="144"/>
      <c r="GXK776" s="1268"/>
      <c r="GXL776" s="144"/>
      <c r="GXM776" s="1268"/>
      <c r="GXN776" s="144"/>
      <c r="GXO776" s="1268"/>
      <c r="GXP776" s="144"/>
      <c r="GXQ776" s="1268"/>
      <c r="GXR776" s="144"/>
      <c r="GXS776" s="1268"/>
      <c r="GXT776" s="144"/>
      <c r="GXU776" s="1268"/>
      <c r="GXV776" s="144"/>
      <c r="GXW776" s="1268"/>
      <c r="GXX776" s="144"/>
      <c r="GXY776" s="1268"/>
      <c r="GXZ776" s="144"/>
      <c r="GYA776" s="1268"/>
      <c r="GYB776" s="144"/>
      <c r="GYC776" s="1268"/>
      <c r="GYD776" s="144"/>
      <c r="GYE776" s="1268"/>
      <c r="GYF776" s="144"/>
      <c r="GYG776" s="1268"/>
      <c r="GYH776" s="144"/>
      <c r="GYI776" s="1268"/>
      <c r="GYJ776" s="144"/>
      <c r="GYK776" s="1268"/>
      <c r="GYL776" s="144"/>
      <c r="GYM776" s="1268"/>
      <c r="GYN776" s="144"/>
      <c r="GYO776" s="1268"/>
      <c r="GYP776" s="144"/>
      <c r="GYQ776" s="1268"/>
      <c r="GYR776" s="144"/>
      <c r="GYS776" s="1268"/>
      <c r="GYT776" s="144"/>
      <c r="GYU776" s="1268"/>
      <c r="GYV776" s="144"/>
      <c r="GYW776" s="1268"/>
      <c r="GYX776" s="144"/>
      <c r="GYY776" s="1268"/>
      <c r="GYZ776" s="144"/>
      <c r="GZA776" s="1268"/>
      <c r="GZB776" s="144"/>
      <c r="GZC776" s="1268"/>
      <c r="GZD776" s="144"/>
      <c r="GZE776" s="1268"/>
      <c r="GZF776" s="144"/>
      <c r="GZG776" s="1268"/>
      <c r="GZH776" s="144"/>
      <c r="GZI776" s="1268"/>
      <c r="GZJ776" s="144"/>
      <c r="GZK776" s="1268"/>
      <c r="GZL776" s="144"/>
      <c r="GZM776" s="1268"/>
      <c r="GZN776" s="144"/>
      <c r="GZO776" s="1268"/>
      <c r="GZP776" s="144"/>
      <c r="GZQ776" s="1268"/>
      <c r="GZR776" s="144"/>
      <c r="GZS776" s="1268"/>
      <c r="GZT776" s="144"/>
      <c r="GZU776" s="1268"/>
      <c r="GZV776" s="144"/>
      <c r="GZW776" s="1268"/>
      <c r="GZX776" s="144"/>
      <c r="GZY776" s="1268"/>
      <c r="GZZ776" s="144"/>
      <c r="HAA776" s="1268"/>
      <c r="HAB776" s="144"/>
      <c r="HAC776" s="1268"/>
      <c r="HAD776" s="144"/>
      <c r="HAE776" s="1268"/>
      <c r="HAF776" s="144"/>
      <c r="HAG776" s="1268"/>
      <c r="HAH776" s="144"/>
      <c r="HAI776" s="1268"/>
      <c r="HAJ776" s="144"/>
      <c r="HAK776" s="1268"/>
      <c r="HAL776" s="144"/>
      <c r="HAM776" s="1268"/>
      <c r="HAN776" s="144"/>
      <c r="HAO776" s="1268"/>
      <c r="HAP776" s="144"/>
      <c r="HAQ776" s="1268"/>
      <c r="HAR776" s="144"/>
      <c r="HAS776" s="1268"/>
      <c r="HAT776" s="144"/>
      <c r="HAU776" s="1268"/>
      <c r="HAV776" s="144"/>
      <c r="HAW776" s="1268"/>
      <c r="HAX776" s="144"/>
      <c r="HAY776" s="1268"/>
      <c r="HAZ776" s="144"/>
      <c r="HBA776" s="1268"/>
      <c r="HBB776" s="144"/>
      <c r="HBC776" s="1268"/>
      <c r="HBD776" s="144"/>
      <c r="HBE776" s="1268"/>
      <c r="HBF776" s="144"/>
      <c r="HBG776" s="1268"/>
      <c r="HBH776" s="144"/>
      <c r="HBI776" s="1268"/>
      <c r="HBJ776" s="144"/>
      <c r="HBK776" s="1268"/>
      <c r="HBL776" s="144"/>
      <c r="HBM776" s="1268"/>
      <c r="HBN776" s="144"/>
      <c r="HBO776" s="1268"/>
      <c r="HBP776" s="144"/>
      <c r="HBQ776" s="1268"/>
      <c r="HBR776" s="144"/>
      <c r="HBS776" s="1268"/>
      <c r="HBT776" s="144"/>
      <c r="HBU776" s="1268"/>
      <c r="HBV776" s="144"/>
      <c r="HBW776" s="1268"/>
      <c r="HBX776" s="144"/>
      <c r="HBY776" s="1268"/>
      <c r="HBZ776" s="144"/>
      <c r="HCA776" s="1268"/>
      <c r="HCB776" s="144"/>
      <c r="HCC776" s="1268"/>
      <c r="HCD776" s="144"/>
      <c r="HCE776" s="1268"/>
      <c r="HCF776" s="144"/>
      <c r="HCG776" s="1268"/>
      <c r="HCH776" s="144"/>
      <c r="HCI776" s="1268"/>
      <c r="HCJ776" s="144"/>
      <c r="HCK776" s="1268"/>
      <c r="HCL776" s="144"/>
      <c r="HCM776" s="1268"/>
      <c r="HCN776" s="144"/>
      <c r="HCO776" s="1268"/>
      <c r="HCP776" s="144"/>
      <c r="HCQ776" s="1268"/>
      <c r="HCR776" s="144"/>
      <c r="HCS776" s="1268"/>
      <c r="HCT776" s="144"/>
      <c r="HCU776" s="1268"/>
      <c r="HCV776" s="144"/>
      <c r="HCW776" s="1268"/>
      <c r="HCX776" s="144"/>
      <c r="HCY776" s="1268"/>
      <c r="HCZ776" s="144"/>
      <c r="HDA776" s="1268"/>
      <c r="HDB776" s="144"/>
      <c r="HDC776" s="1268"/>
      <c r="HDD776" s="144"/>
      <c r="HDE776" s="1268"/>
      <c r="HDF776" s="144"/>
      <c r="HDG776" s="1268"/>
      <c r="HDH776" s="144"/>
      <c r="HDI776" s="1268"/>
      <c r="HDJ776" s="144"/>
      <c r="HDK776" s="1268"/>
      <c r="HDL776" s="144"/>
      <c r="HDM776" s="1268"/>
      <c r="HDN776" s="144"/>
      <c r="HDO776" s="1268"/>
      <c r="HDP776" s="144"/>
      <c r="HDQ776" s="1268"/>
      <c r="HDR776" s="144"/>
      <c r="HDS776" s="1268"/>
      <c r="HDT776" s="144"/>
      <c r="HDU776" s="1268"/>
      <c r="HDV776" s="144"/>
      <c r="HDW776" s="1268"/>
      <c r="HDX776" s="144"/>
      <c r="HDY776" s="1268"/>
      <c r="HDZ776" s="144"/>
      <c r="HEA776" s="1268"/>
      <c r="HEB776" s="144"/>
      <c r="HEC776" s="1268"/>
      <c r="HED776" s="144"/>
      <c r="HEE776" s="1268"/>
      <c r="HEF776" s="144"/>
      <c r="HEG776" s="1268"/>
      <c r="HEH776" s="144"/>
      <c r="HEI776" s="1268"/>
      <c r="HEJ776" s="144"/>
      <c r="HEK776" s="1268"/>
      <c r="HEL776" s="144"/>
      <c r="HEM776" s="1268"/>
      <c r="HEN776" s="144"/>
      <c r="HEO776" s="1268"/>
      <c r="HEP776" s="144"/>
      <c r="HEQ776" s="1268"/>
      <c r="HER776" s="144"/>
      <c r="HES776" s="1268"/>
      <c r="HET776" s="144"/>
      <c r="HEU776" s="1268"/>
      <c r="HEV776" s="144"/>
      <c r="HEW776" s="1268"/>
      <c r="HEX776" s="144"/>
      <c r="HEY776" s="1268"/>
      <c r="HEZ776" s="144"/>
      <c r="HFA776" s="1268"/>
      <c r="HFB776" s="144"/>
      <c r="HFC776" s="1268"/>
      <c r="HFD776" s="144"/>
      <c r="HFE776" s="1268"/>
      <c r="HFF776" s="144"/>
      <c r="HFG776" s="1268"/>
      <c r="HFH776" s="144"/>
      <c r="HFI776" s="1268"/>
      <c r="HFJ776" s="144"/>
      <c r="HFK776" s="1268"/>
      <c r="HFL776" s="144"/>
      <c r="HFM776" s="1268"/>
      <c r="HFN776" s="144"/>
      <c r="HFO776" s="1268"/>
      <c r="HFP776" s="144"/>
      <c r="HFQ776" s="1268"/>
      <c r="HFR776" s="144"/>
      <c r="HFS776" s="1268"/>
      <c r="HFT776" s="144"/>
      <c r="HFU776" s="1268"/>
      <c r="HFV776" s="144"/>
      <c r="HFW776" s="1268"/>
      <c r="HFX776" s="144"/>
      <c r="HFY776" s="1268"/>
      <c r="HFZ776" s="144"/>
      <c r="HGA776" s="1268"/>
      <c r="HGB776" s="144"/>
      <c r="HGC776" s="1268"/>
      <c r="HGD776" s="144"/>
      <c r="HGE776" s="1268"/>
      <c r="HGF776" s="144"/>
      <c r="HGG776" s="1268"/>
      <c r="HGH776" s="144"/>
      <c r="HGI776" s="1268"/>
      <c r="HGJ776" s="144"/>
      <c r="HGK776" s="1268"/>
      <c r="HGL776" s="144"/>
      <c r="HGM776" s="1268"/>
      <c r="HGN776" s="144"/>
      <c r="HGO776" s="1268"/>
      <c r="HGP776" s="144"/>
      <c r="HGQ776" s="1268"/>
      <c r="HGR776" s="144"/>
      <c r="HGS776" s="1268"/>
      <c r="HGT776" s="144"/>
      <c r="HGU776" s="1268"/>
      <c r="HGV776" s="144"/>
      <c r="HGW776" s="1268"/>
      <c r="HGX776" s="144"/>
      <c r="HGY776" s="1268"/>
      <c r="HGZ776" s="144"/>
      <c r="HHA776" s="1268"/>
      <c r="HHB776" s="144"/>
      <c r="HHC776" s="1268"/>
      <c r="HHD776" s="144"/>
      <c r="HHE776" s="1268"/>
      <c r="HHF776" s="144"/>
      <c r="HHG776" s="1268"/>
      <c r="HHH776" s="144"/>
      <c r="HHI776" s="1268"/>
      <c r="HHJ776" s="144"/>
      <c r="HHK776" s="1268"/>
      <c r="HHL776" s="144"/>
      <c r="HHM776" s="1268"/>
      <c r="HHN776" s="144"/>
      <c r="HHO776" s="1268"/>
      <c r="HHP776" s="144"/>
      <c r="HHQ776" s="1268"/>
      <c r="HHR776" s="144"/>
      <c r="HHS776" s="1268"/>
      <c r="HHT776" s="144"/>
      <c r="HHU776" s="1268"/>
      <c r="HHV776" s="144"/>
      <c r="HHW776" s="1268"/>
      <c r="HHX776" s="144"/>
      <c r="HHY776" s="1268"/>
      <c r="HHZ776" s="144"/>
      <c r="HIA776" s="1268"/>
      <c r="HIB776" s="144"/>
      <c r="HIC776" s="1268"/>
      <c r="HID776" s="144"/>
      <c r="HIE776" s="1268"/>
      <c r="HIF776" s="144"/>
      <c r="HIG776" s="1268"/>
      <c r="HIH776" s="144"/>
      <c r="HII776" s="1268"/>
      <c r="HIJ776" s="144"/>
      <c r="HIK776" s="1268"/>
      <c r="HIL776" s="144"/>
      <c r="HIM776" s="1268"/>
      <c r="HIN776" s="144"/>
      <c r="HIO776" s="1268"/>
      <c r="HIP776" s="144"/>
      <c r="HIQ776" s="1268"/>
      <c r="HIR776" s="144"/>
      <c r="HIS776" s="1268"/>
      <c r="HIT776" s="144"/>
      <c r="HIU776" s="1268"/>
      <c r="HIV776" s="144"/>
      <c r="HIW776" s="1268"/>
      <c r="HIX776" s="144"/>
      <c r="HIY776" s="1268"/>
      <c r="HIZ776" s="144"/>
      <c r="HJA776" s="1268"/>
      <c r="HJB776" s="144"/>
      <c r="HJC776" s="1268"/>
      <c r="HJD776" s="144"/>
      <c r="HJE776" s="1268"/>
      <c r="HJF776" s="144"/>
      <c r="HJG776" s="1268"/>
      <c r="HJH776" s="144"/>
      <c r="HJI776" s="1268"/>
      <c r="HJJ776" s="144"/>
      <c r="HJK776" s="1268"/>
      <c r="HJL776" s="144"/>
      <c r="HJM776" s="1268"/>
      <c r="HJN776" s="144"/>
      <c r="HJO776" s="1268"/>
      <c r="HJP776" s="144"/>
      <c r="HJQ776" s="1268"/>
      <c r="HJR776" s="144"/>
      <c r="HJS776" s="1268"/>
      <c r="HJT776" s="144"/>
      <c r="HJU776" s="1268"/>
      <c r="HJV776" s="144"/>
      <c r="HJW776" s="1268"/>
      <c r="HJX776" s="144"/>
      <c r="HJY776" s="1268"/>
      <c r="HJZ776" s="144"/>
      <c r="HKA776" s="1268"/>
      <c r="HKB776" s="144"/>
      <c r="HKC776" s="1268"/>
      <c r="HKD776" s="144"/>
      <c r="HKE776" s="1268"/>
      <c r="HKF776" s="144"/>
      <c r="HKG776" s="1268"/>
      <c r="HKH776" s="144"/>
      <c r="HKI776" s="1268"/>
      <c r="HKJ776" s="144"/>
      <c r="HKK776" s="1268"/>
      <c r="HKL776" s="144"/>
      <c r="HKM776" s="1268"/>
      <c r="HKN776" s="144"/>
      <c r="HKO776" s="1268"/>
      <c r="HKP776" s="144"/>
      <c r="HKQ776" s="1268"/>
      <c r="HKR776" s="144"/>
      <c r="HKS776" s="1268"/>
      <c r="HKT776" s="144"/>
      <c r="HKU776" s="1268"/>
      <c r="HKV776" s="144"/>
      <c r="HKW776" s="1268"/>
      <c r="HKX776" s="144"/>
      <c r="HKY776" s="1268"/>
      <c r="HKZ776" s="144"/>
      <c r="HLA776" s="1268"/>
      <c r="HLB776" s="144"/>
      <c r="HLC776" s="1268"/>
      <c r="HLD776" s="144"/>
      <c r="HLE776" s="1268"/>
      <c r="HLF776" s="144"/>
      <c r="HLG776" s="1268"/>
      <c r="HLH776" s="144"/>
      <c r="HLI776" s="1268"/>
      <c r="HLJ776" s="144"/>
      <c r="HLK776" s="1268"/>
      <c r="HLL776" s="144"/>
      <c r="HLM776" s="1268"/>
      <c r="HLN776" s="144"/>
      <c r="HLO776" s="1268"/>
      <c r="HLP776" s="144"/>
      <c r="HLQ776" s="1268"/>
      <c r="HLR776" s="144"/>
      <c r="HLS776" s="1268"/>
      <c r="HLT776" s="144"/>
      <c r="HLU776" s="1268"/>
      <c r="HLV776" s="144"/>
      <c r="HLW776" s="1268"/>
      <c r="HLX776" s="144"/>
      <c r="HLY776" s="1268"/>
      <c r="HLZ776" s="144"/>
      <c r="HMA776" s="1268"/>
      <c r="HMB776" s="144"/>
      <c r="HMC776" s="1268"/>
      <c r="HMD776" s="144"/>
      <c r="HME776" s="1268"/>
      <c r="HMF776" s="144"/>
      <c r="HMG776" s="1268"/>
      <c r="HMH776" s="144"/>
      <c r="HMI776" s="1268"/>
      <c r="HMJ776" s="144"/>
      <c r="HMK776" s="1268"/>
      <c r="HML776" s="144"/>
      <c r="HMM776" s="1268"/>
      <c r="HMN776" s="144"/>
      <c r="HMO776" s="1268"/>
      <c r="HMP776" s="144"/>
      <c r="HMQ776" s="1268"/>
      <c r="HMR776" s="144"/>
      <c r="HMS776" s="1268"/>
      <c r="HMT776" s="144"/>
      <c r="HMU776" s="1268"/>
      <c r="HMV776" s="144"/>
      <c r="HMW776" s="1268"/>
      <c r="HMX776" s="144"/>
      <c r="HMY776" s="1268"/>
      <c r="HMZ776" s="144"/>
      <c r="HNA776" s="1268"/>
      <c r="HNB776" s="144"/>
      <c r="HNC776" s="1268"/>
      <c r="HND776" s="144"/>
      <c r="HNE776" s="1268"/>
      <c r="HNF776" s="144"/>
      <c r="HNG776" s="1268"/>
      <c r="HNH776" s="144"/>
      <c r="HNI776" s="1268"/>
      <c r="HNJ776" s="144"/>
      <c r="HNK776" s="1268"/>
      <c r="HNL776" s="144"/>
      <c r="HNM776" s="1268"/>
      <c r="HNN776" s="144"/>
      <c r="HNO776" s="1268"/>
      <c r="HNP776" s="144"/>
      <c r="HNQ776" s="1268"/>
      <c r="HNR776" s="144"/>
      <c r="HNS776" s="1268"/>
      <c r="HNT776" s="144"/>
      <c r="HNU776" s="1268"/>
      <c r="HNV776" s="144"/>
      <c r="HNW776" s="1268"/>
      <c r="HNX776" s="144"/>
      <c r="HNY776" s="1268"/>
      <c r="HNZ776" s="144"/>
      <c r="HOA776" s="1268"/>
      <c r="HOB776" s="144"/>
      <c r="HOC776" s="1268"/>
      <c r="HOD776" s="144"/>
      <c r="HOE776" s="1268"/>
      <c r="HOF776" s="144"/>
      <c r="HOG776" s="1268"/>
      <c r="HOH776" s="144"/>
      <c r="HOI776" s="1268"/>
      <c r="HOJ776" s="144"/>
      <c r="HOK776" s="1268"/>
      <c r="HOL776" s="144"/>
      <c r="HOM776" s="1268"/>
      <c r="HON776" s="144"/>
      <c r="HOO776" s="1268"/>
      <c r="HOP776" s="144"/>
      <c r="HOQ776" s="1268"/>
      <c r="HOR776" s="144"/>
      <c r="HOS776" s="1268"/>
      <c r="HOT776" s="144"/>
      <c r="HOU776" s="1268"/>
      <c r="HOV776" s="144"/>
      <c r="HOW776" s="1268"/>
      <c r="HOX776" s="144"/>
      <c r="HOY776" s="1268"/>
      <c r="HOZ776" s="144"/>
      <c r="HPA776" s="1268"/>
      <c r="HPB776" s="144"/>
      <c r="HPC776" s="1268"/>
      <c r="HPD776" s="144"/>
      <c r="HPE776" s="1268"/>
      <c r="HPF776" s="144"/>
      <c r="HPG776" s="1268"/>
      <c r="HPH776" s="144"/>
      <c r="HPI776" s="1268"/>
      <c r="HPJ776" s="144"/>
      <c r="HPK776" s="1268"/>
      <c r="HPL776" s="144"/>
      <c r="HPM776" s="1268"/>
      <c r="HPN776" s="144"/>
      <c r="HPO776" s="1268"/>
      <c r="HPP776" s="144"/>
      <c r="HPQ776" s="1268"/>
      <c r="HPR776" s="144"/>
      <c r="HPS776" s="1268"/>
      <c r="HPT776" s="144"/>
      <c r="HPU776" s="1268"/>
      <c r="HPV776" s="144"/>
      <c r="HPW776" s="1268"/>
      <c r="HPX776" s="144"/>
      <c r="HPY776" s="1268"/>
      <c r="HPZ776" s="144"/>
      <c r="HQA776" s="1268"/>
      <c r="HQB776" s="144"/>
      <c r="HQC776" s="1268"/>
      <c r="HQD776" s="144"/>
      <c r="HQE776" s="1268"/>
      <c r="HQF776" s="144"/>
      <c r="HQG776" s="1268"/>
      <c r="HQH776" s="144"/>
      <c r="HQI776" s="1268"/>
      <c r="HQJ776" s="144"/>
      <c r="HQK776" s="1268"/>
      <c r="HQL776" s="144"/>
      <c r="HQM776" s="1268"/>
      <c r="HQN776" s="144"/>
      <c r="HQO776" s="1268"/>
      <c r="HQP776" s="144"/>
      <c r="HQQ776" s="1268"/>
      <c r="HQR776" s="144"/>
      <c r="HQS776" s="1268"/>
      <c r="HQT776" s="144"/>
      <c r="HQU776" s="1268"/>
      <c r="HQV776" s="144"/>
      <c r="HQW776" s="1268"/>
      <c r="HQX776" s="144"/>
      <c r="HQY776" s="1268"/>
      <c r="HQZ776" s="144"/>
      <c r="HRA776" s="1268"/>
      <c r="HRB776" s="144"/>
      <c r="HRC776" s="1268"/>
      <c r="HRD776" s="144"/>
      <c r="HRE776" s="1268"/>
      <c r="HRF776" s="144"/>
      <c r="HRG776" s="1268"/>
      <c r="HRH776" s="144"/>
      <c r="HRI776" s="1268"/>
      <c r="HRJ776" s="144"/>
      <c r="HRK776" s="1268"/>
      <c r="HRL776" s="144"/>
      <c r="HRM776" s="1268"/>
      <c r="HRN776" s="144"/>
      <c r="HRO776" s="1268"/>
      <c r="HRP776" s="144"/>
      <c r="HRQ776" s="1268"/>
      <c r="HRR776" s="144"/>
      <c r="HRS776" s="1268"/>
      <c r="HRT776" s="144"/>
      <c r="HRU776" s="1268"/>
      <c r="HRV776" s="144"/>
      <c r="HRW776" s="1268"/>
      <c r="HRX776" s="144"/>
      <c r="HRY776" s="1268"/>
      <c r="HRZ776" s="144"/>
      <c r="HSA776" s="1268"/>
      <c r="HSB776" s="144"/>
      <c r="HSC776" s="1268"/>
      <c r="HSD776" s="144"/>
      <c r="HSE776" s="1268"/>
      <c r="HSF776" s="144"/>
      <c r="HSG776" s="1268"/>
      <c r="HSH776" s="144"/>
      <c r="HSI776" s="1268"/>
      <c r="HSJ776" s="144"/>
      <c r="HSK776" s="1268"/>
      <c r="HSL776" s="144"/>
      <c r="HSM776" s="1268"/>
      <c r="HSN776" s="144"/>
      <c r="HSO776" s="1268"/>
      <c r="HSP776" s="144"/>
      <c r="HSQ776" s="1268"/>
      <c r="HSR776" s="144"/>
      <c r="HSS776" s="1268"/>
      <c r="HST776" s="144"/>
      <c r="HSU776" s="1268"/>
      <c r="HSV776" s="144"/>
      <c r="HSW776" s="1268"/>
      <c r="HSX776" s="144"/>
      <c r="HSY776" s="1268"/>
      <c r="HSZ776" s="144"/>
      <c r="HTA776" s="1268"/>
      <c r="HTB776" s="144"/>
      <c r="HTC776" s="1268"/>
      <c r="HTD776" s="144"/>
      <c r="HTE776" s="1268"/>
      <c r="HTF776" s="144"/>
      <c r="HTG776" s="1268"/>
      <c r="HTH776" s="144"/>
      <c r="HTI776" s="1268"/>
      <c r="HTJ776" s="144"/>
      <c r="HTK776" s="1268"/>
      <c r="HTL776" s="144"/>
      <c r="HTM776" s="1268"/>
      <c r="HTN776" s="144"/>
      <c r="HTO776" s="1268"/>
      <c r="HTP776" s="144"/>
      <c r="HTQ776" s="1268"/>
      <c r="HTR776" s="144"/>
      <c r="HTS776" s="1268"/>
      <c r="HTT776" s="144"/>
      <c r="HTU776" s="1268"/>
      <c r="HTV776" s="144"/>
      <c r="HTW776" s="1268"/>
      <c r="HTX776" s="144"/>
      <c r="HTY776" s="1268"/>
      <c r="HTZ776" s="144"/>
      <c r="HUA776" s="1268"/>
      <c r="HUB776" s="144"/>
      <c r="HUC776" s="1268"/>
      <c r="HUD776" s="144"/>
      <c r="HUE776" s="1268"/>
      <c r="HUF776" s="144"/>
      <c r="HUG776" s="1268"/>
      <c r="HUH776" s="144"/>
      <c r="HUI776" s="1268"/>
      <c r="HUJ776" s="144"/>
      <c r="HUK776" s="1268"/>
      <c r="HUL776" s="144"/>
      <c r="HUM776" s="1268"/>
      <c r="HUN776" s="144"/>
      <c r="HUO776" s="1268"/>
      <c r="HUP776" s="144"/>
      <c r="HUQ776" s="1268"/>
      <c r="HUR776" s="144"/>
      <c r="HUS776" s="1268"/>
      <c r="HUT776" s="144"/>
      <c r="HUU776" s="1268"/>
      <c r="HUV776" s="144"/>
      <c r="HUW776" s="1268"/>
      <c r="HUX776" s="144"/>
      <c r="HUY776" s="1268"/>
      <c r="HUZ776" s="144"/>
      <c r="HVA776" s="1268"/>
      <c r="HVB776" s="144"/>
      <c r="HVC776" s="1268"/>
      <c r="HVD776" s="144"/>
      <c r="HVE776" s="1268"/>
      <c r="HVF776" s="144"/>
      <c r="HVG776" s="1268"/>
      <c r="HVH776" s="144"/>
      <c r="HVI776" s="1268"/>
      <c r="HVJ776" s="144"/>
      <c r="HVK776" s="1268"/>
      <c r="HVL776" s="144"/>
      <c r="HVM776" s="1268"/>
      <c r="HVN776" s="144"/>
      <c r="HVO776" s="1268"/>
      <c r="HVP776" s="144"/>
      <c r="HVQ776" s="1268"/>
      <c r="HVR776" s="144"/>
      <c r="HVS776" s="1268"/>
      <c r="HVT776" s="144"/>
      <c r="HVU776" s="1268"/>
      <c r="HVV776" s="144"/>
      <c r="HVW776" s="1268"/>
      <c r="HVX776" s="144"/>
      <c r="HVY776" s="1268"/>
      <c r="HVZ776" s="144"/>
      <c r="HWA776" s="1268"/>
      <c r="HWB776" s="144"/>
      <c r="HWC776" s="1268"/>
      <c r="HWD776" s="144"/>
      <c r="HWE776" s="1268"/>
      <c r="HWF776" s="144"/>
      <c r="HWG776" s="1268"/>
      <c r="HWH776" s="144"/>
      <c r="HWI776" s="1268"/>
      <c r="HWJ776" s="144"/>
      <c r="HWK776" s="1268"/>
      <c r="HWL776" s="144"/>
      <c r="HWM776" s="1268"/>
      <c r="HWN776" s="144"/>
      <c r="HWO776" s="1268"/>
      <c r="HWP776" s="144"/>
      <c r="HWQ776" s="1268"/>
      <c r="HWR776" s="144"/>
      <c r="HWS776" s="1268"/>
      <c r="HWT776" s="144"/>
      <c r="HWU776" s="1268"/>
      <c r="HWV776" s="144"/>
      <c r="HWW776" s="1268"/>
      <c r="HWX776" s="144"/>
      <c r="HWY776" s="1268"/>
      <c r="HWZ776" s="144"/>
      <c r="HXA776" s="1268"/>
      <c r="HXB776" s="144"/>
      <c r="HXC776" s="1268"/>
      <c r="HXD776" s="144"/>
      <c r="HXE776" s="1268"/>
      <c r="HXF776" s="144"/>
      <c r="HXG776" s="1268"/>
      <c r="HXH776" s="144"/>
      <c r="HXI776" s="1268"/>
      <c r="HXJ776" s="144"/>
      <c r="HXK776" s="1268"/>
      <c r="HXL776" s="144"/>
      <c r="HXM776" s="1268"/>
      <c r="HXN776" s="144"/>
      <c r="HXO776" s="1268"/>
      <c r="HXP776" s="144"/>
      <c r="HXQ776" s="1268"/>
      <c r="HXR776" s="144"/>
      <c r="HXS776" s="1268"/>
      <c r="HXT776" s="144"/>
      <c r="HXU776" s="1268"/>
      <c r="HXV776" s="144"/>
      <c r="HXW776" s="1268"/>
      <c r="HXX776" s="144"/>
      <c r="HXY776" s="1268"/>
      <c r="HXZ776" s="144"/>
      <c r="HYA776" s="1268"/>
      <c r="HYB776" s="144"/>
      <c r="HYC776" s="1268"/>
      <c r="HYD776" s="144"/>
      <c r="HYE776" s="1268"/>
      <c r="HYF776" s="144"/>
      <c r="HYG776" s="1268"/>
      <c r="HYH776" s="144"/>
      <c r="HYI776" s="1268"/>
      <c r="HYJ776" s="144"/>
      <c r="HYK776" s="1268"/>
      <c r="HYL776" s="144"/>
      <c r="HYM776" s="1268"/>
      <c r="HYN776" s="144"/>
      <c r="HYO776" s="1268"/>
      <c r="HYP776" s="144"/>
      <c r="HYQ776" s="1268"/>
      <c r="HYR776" s="144"/>
      <c r="HYS776" s="1268"/>
      <c r="HYT776" s="144"/>
      <c r="HYU776" s="1268"/>
      <c r="HYV776" s="144"/>
      <c r="HYW776" s="1268"/>
      <c r="HYX776" s="144"/>
      <c r="HYY776" s="1268"/>
      <c r="HYZ776" s="144"/>
      <c r="HZA776" s="1268"/>
      <c r="HZB776" s="144"/>
      <c r="HZC776" s="1268"/>
      <c r="HZD776" s="144"/>
      <c r="HZE776" s="1268"/>
      <c r="HZF776" s="144"/>
      <c r="HZG776" s="1268"/>
      <c r="HZH776" s="144"/>
      <c r="HZI776" s="1268"/>
      <c r="HZJ776" s="144"/>
      <c r="HZK776" s="1268"/>
      <c r="HZL776" s="144"/>
      <c r="HZM776" s="1268"/>
      <c r="HZN776" s="144"/>
      <c r="HZO776" s="1268"/>
      <c r="HZP776" s="144"/>
      <c r="HZQ776" s="1268"/>
      <c r="HZR776" s="144"/>
      <c r="HZS776" s="1268"/>
      <c r="HZT776" s="144"/>
      <c r="HZU776" s="1268"/>
      <c r="HZV776" s="144"/>
      <c r="HZW776" s="1268"/>
      <c r="HZX776" s="144"/>
      <c r="HZY776" s="1268"/>
      <c r="HZZ776" s="144"/>
      <c r="IAA776" s="1268"/>
      <c r="IAB776" s="144"/>
      <c r="IAC776" s="1268"/>
      <c r="IAD776" s="144"/>
      <c r="IAE776" s="1268"/>
      <c r="IAF776" s="144"/>
      <c r="IAG776" s="1268"/>
      <c r="IAH776" s="144"/>
      <c r="IAI776" s="1268"/>
      <c r="IAJ776" s="144"/>
      <c r="IAK776" s="1268"/>
      <c r="IAL776" s="144"/>
      <c r="IAM776" s="1268"/>
      <c r="IAN776" s="144"/>
      <c r="IAO776" s="1268"/>
      <c r="IAP776" s="144"/>
      <c r="IAQ776" s="1268"/>
      <c r="IAR776" s="144"/>
      <c r="IAS776" s="1268"/>
      <c r="IAT776" s="144"/>
      <c r="IAU776" s="1268"/>
      <c r="IAV776" s="144"/>
      <c r="IAW776" s="1268"/>
      <c r="IAX776" s="144"/>
      <c r="IAY776" s="1268"/>
      <c r="IAZ776" s="144"/>
      <c r="IBA776" s="1268"/>
      <c r="IBB776" s="144"/>
      <c r="IBC776" s="1268"/>
      <c r="IBD776" s="144"/>
      <c r="IBE776" s="1268"/>
      <c r="IBF776" s="144"/>
      <c r="IBG776" s="1268"/>
      <c r="IBH776" s="144"/>
      <c r="IBI776" s="1268"/>
      <c r="IBJ776" s="144"/>
      <c r="IBK776" s="1268"/>
      <c r="IBL776" s="144"/>
      <c r="IBM776" s="1268"/>
      <c r="IBN776" s="144"/>
      <c r="IBO776" s="1268"/>
      <c r="IBP776" s="144"/>
      <c r="IBQ776" s="1268"/>
      <c r="IBR776" s="144"/>
      <c r="IBS776" s="1268"/>
      <c r="IBT776" s="144"/>
      <c r="IBU776" s="1268"/>
      <c r="IBV776" s="144"/>
      <c r="IBW776" s="1268"/>
      <c r="IBX776" s="144"/>
      <c r="IBY776" s="1268"/>
      <c r="IBZ776" s="144"/>
      <c r="ICA776" s="1268"/>
      <c r="ICB776" s="144"/>
      <c r="ICC776" s="1268"/>
      <c r="ICD776" s="144"/>
      <c r="ICE776" s="1268"/>
      <c r="ICF776" s="144"/>
      <c r="ICG776" s="1268"/>
      <c r="ICH776" s="144"/>
      <c r="ICI776" s="1268"/>
      <c r="ICJ776" s="144"/>
      <c r="ICK776" s="1268"/>
      <c r="ICL776" s="144"/>
      <c r="ICM776" s="1268"/>
      <c r="ICN776" s="144"/>
      <c r="ICO776" s="1268"/>
      <c r="ICP776" s="144"/>
      <c r="ICQ776" s="1268"/>
      <c r="ICR776" s="144"/>
      <c r="ICS776" s="1268"/>
      <c r="ICT776" s="144"/>
      <c r="ICU776" s="1268"/>
      <c r="ICV776" s="144"/>
      <c r="ICW776" s="1268"/>
      <c r="ICX776" s="144"/>
      <c r="ICY776" s="1268"/>
      <c r="ICZ776" s="144"/>
      <c r="IDA776" s="1268"/>
      <c r="IDB776" s="144"/>
      <c r="IDC776" s="1268"/>
      <c r="IDD776" s="144"/>
      <c r="IDE776" s="1268"/>
      <c r="IDF776" s="144"/>
      <c r="IDG776" s="1268"/>
      <c r="IDH776" s="144"/>
      <c r="IDI776" s="1268"/>
      <c r="IDJ776" s="144"/>
      <c r="IDK776" s="1268"/>
      <c r="IDL776" s="144"/>
      <c r="IDM776" s="1268"/>
      <c r="IDN776" s="144"/>
      <c r="IDO776" s="1268"/>
      <c r="IDP776" s="144"/>
      <c r="IDQ776" s="1268"/>
      <c r="IDR776" s="144"/>
      <c r="IDS776" s="1268"/>
      <c r="IDT776" s="144"/>
      <c r="IDU776" s="1268"/>
      <c r="IDV776" s="144"/>
      <c r="IDW776" s="1268"/>
      <c r="IDX776" s="144"/>
      <c r="IDY776" s="1268"/>
      <c r="IDZ776" s="144"/>
      <c r="IEA776" s="1268"/>
      <c r="IEB776" s="144"/>
      <c r="IEC776" s="1268"/>
      <c r="IED776" s="144"/>
      <c r="IEE776" s="1268"/>
      <c r="IEF776" s="144"/>
      <c r="IEG776" s="1268"/>
      <c r="IEH776" s="144"/>
      <c r="IEI776" s="1268"/>
      <c r="IEJ776" s="144"/>
      <c r="IEK776" s="1268"/>
      <c r="IEL776" s="144"/>
      <c r="IEM776" s="1268"/>
      <c r="IEN776" s="144"/>
      <c r="IEO776" s="1268"/>
      <c r="IEP776" s="144"/>
      <c r="IEQ776" s="1268"/>
      <c r="IER776" s="144"/>
      <c r="IES776" s="1268"/>
      <c r="IET776" s="144"/>
      <c r="IEU776" s="1268"/>
      <c r="IEV776" s="144"/>
      <c r="IEW776" s="1268"/>
      <c r="IEX776" s="144"/>
      <c r="IEY776" s="1268"/>
      <c r="IEZ776" s="144"/>
      <c r="IFA776" s="1268"/>
      <c r="IFB776" s="144"/>
      <c r="IFC776" s="1268"/>
      <c r="IFD776" s="144"/>
      <c r="IFE776" s="1268"/>
      <c r="IFF776" s="144"/>
      <c r="IFG776" s="1268"/>
      <c r="IFH776" s="144"/>
      <c r="IFI776" s="1268"/>
      <c r="IFJ776" s="144"/>
      <c r="IFK776" s="1268"/>
      <c r="IFL776" s="144"/>
      <c r="IFM776" s="1268"/>
      <c r="IFN776" s="144"/>
      <c r="IFO776" s="1268"/>
      <c r="IFP776" s="144"/>
      <c r="IFQ776" s="1268"/>
      <c r="IFR776" s="144"/>
      <c r="IFS776" s="1268"/>
      <c r="IFT776" s="144"/>
      <c r="IFU776" s="1268"/>
      <c r="IFV776" s="144"/>
      <c r="IFW776" s="1268"/>
      <c r="IFX776" s="144"/>
      <c r="IFY776" s="1268"/>
      <c r="IFZ776" s="144"/>
      <c r="IGA776" s="1268"/>
      <c r="IGB776" s="144"/>
      <c r="IGC776" s="1268"/>
      <c r="IGD776" s="144"/>
      <c r="IGE776" s="1268"/>
      <c r="IGF776" s="144"/>
      <c r="IGG776" s="1268"/>
      <c r="IGH776" s="144"/>
      <c r="IGI776" s="1268"/>
      <c r="IGJ776" s="144"/>
      <c r="IGK776" s="1268"/>
      <c r="IGL776" s="144"/>
      <c r="IGM776" s="1268"/>
      <c r="IGN776" s="144"/>
      <c r="IGO776" s="1268"/>
      <c r="IGP776" s="144"/>
      <c r="IGQ776" s="1268"/>
      <c r="IGR776" s="144"/>
      <c r="IGS776" s="1268"/>
      <c r="IGT776" s="144"/>
      <c r="IGU776" s="1268"/>
      <c r="IGV776" s="144"/>
      <c r="IGW776" s="1268"/>
      <c r="IGX776" s="144"/>
      <c r="IGY776" s="1268"/>
      <c r="IGZ776" s="144"/>
      <c r="IHA776" s="1268"/>
      <c r="IHB776" s="144"/>
      <c r="IHC776" s="1268"/>
      <c r="IHD776" s="144"/>
      <c r="IHE776" s="1268"/>
      <c r="IHF776" s="144"/>
      <c r="IHG776" s="1268"/>
      <c r="IHH776" s="144"/>
      <c r="IHI776" s="1268"/>
      <c r="IHJ776" s="144"/>
      <c r="IHK776" s="1268"/>
      <c r="IHL776" s="144"/>
      <c r="IHM776" s="1268"/>
      <c r="IHN776" s="144"/>
      <c r="IHO776" s="1268"/>
      <c r="IHP776" s="144"/>
      <c r="IHQ776" s="1268"/>
      <c r="IHR776" s="144"/>
      <c r="IHS776" s="1268"/>
      <c r="IHT776" s="144"/>
      <c r="IHU776" s="1268"/>
      <c r="IHV776" s="144"/>
      <c r="IHW776" s="1268"/>
      <c r="IHX776" s="144"/>
      <c r="IHY776" s="1268"/>
      <c r="IHZ776" s="144"/>
      <c r="IIA776" s="1268"/>
      <c r="IIB776" s="144"/>
      <c r="IIC776" s="1268"/>
      <c r="IID776" s="144"/>
      <c r="IIE776" s="1268"/>
      <c r="IIF776" s="144"/>
      <c r="IIG776" s="1268"/>
      <c r="IIH776" s="144"/>
      <c r="III776" s="1268"/>
      <c r="IIJ776" s="144"/>
      <c r="IIK776" s="1268"/>
      <c r="IIL776" s="144"/>
      <c r="IIM776" s="1268"/>
      <c r="IIN776" s="144"/>
      <c r="IIO776" s="1268"/>
      <c r="IIP776" s="144"/>
      <c r="IIQ776" s="1268"/>
      <c r="IIR776" s="144"/>
      <c r="IIS776" s="1268"/>
      <c r="IIT776" s="144"/>
      <c r="IIU776" s="1268"/>
      <c r="IIV776" s="144"/>
      <c r="IIW776" s="1268"/>
      <c r="IIX776" s="144"/>
      <c r="IIY776" s="1268"/>
      <c r="IIZ776" s="144"/>
      <c r="IJA776" s="1268"/>
      <c r="IJB776" s="144"/>
      <c r="IJC776" s="1268"/>
      <c r="IJD776" s="144"/>
      <c r="IJE776" s="1268"/>
      <c r="IJF776" s="144"/>
      <c r="IJG776" s="1268"/>
      <c r="IJH776" s="144"/>
      <c r="IJI776" s="1268"/>
      <c r="IJJ776" s="144"/>
      <c r="IJK776" s="1268"/>
      <c r="IJL776" s="144"/>
      <c r="IJM776" s="1268"/>
      <c r="IJN776" s="144"/>
      <c r="IJO776" s="1268"/>
      <c r="IJP776" s="144"/>
      <c r="IJQ776" s="1268"/>
      <c r="IJR776" s="144"/>
      <c r="IJS776" s="1268"/>
      <c r="IJT776" s="144"/>
      <c r="IJU776" s="1268"/>
      <c r="IJV776" s="144"/>
      <c r="IJW776" s="1268"/>
      <c r="IJX776" s="144"/>
      <c r="IJY776" s="1268"/>
      <c r="IJZ776" s="144"/>
      <c r="IKA776" s="1268"/>
      <c r="IKB776" s="144"/>
      <c r="IKC776" s="1268"/>
      <c r="IKD776" s="144"/>
      <c r="IKE776" s="1268"/>
      <c r="IKF776" s="144"/>
      <c r="IKG776" s="1268"/>
      <c r="IKH776" s="144"/>
      <c r="IKI776" s="1268"/>
      <c r="IKJ776" s="144"/>
      <c r="IKK776" s="1268"/>
      <c r="IKL776" s="144"/>
      <c r="IKM776" s="1268"/>
      <c r="IKN776" s="144"/>
      <c r="IKO776" s="1268"/>
      <c r="IKP776" s="144"/>
      <c r="IKQ776" s="1268"/>
      <c r="IKR776" s="144"/>
      <c r="IKS776" s="1268"/>
      <c r="IKT776" s="144"/>
      <c r="IKU776" s="1268"/>
      <c r="IKV776" s="144"/>
      <c r="IKW776" s="1268"/>
      <c r="IKX776" s="144"/>
      <c r="IKY776" s="1268"/>
      <c r="IKZ776" s="144"/>
      <c r="ILA776" s="1268"/>
      <c r="ILB776" s="144"/>
      <c r="ILC776" s="1268"/>
      <c r="ILD776" s="144"/>
      <c r="ILE776" s="1268"/>
      <c r="ILF776" s="144"/>
      <c r="ILG776" s="1268"/>
      <c r="ILH776" s="144"/>
      <c r="ILI776" s="1268"/>
      <c r="ILJ776" s="144"/>
      <c r="ILK776" s="1268"/>
      <c r="ILL776" s="144"/>
      <c r="ILM776" s="1268"/>
      <c r="ILN776" s="144"/>
      <c r="ILO776" s="1268"/>
      <c r="ILP776" s="144"/>
      <c r="ILQ776" s="1268"/>
      <c r="ILR776" s="144"/>
      <c r="ILS776" s="1268"/>
      <c r="ILT776" s="144"/>
      <c r="ILU776" s="1268"/>
      <c r="ILV776" s="144"/>
      <c r="ILW776" s="1268"/>
      <c r="ILX776" s="144"/>
      <c r="ILY776" s="1268"/>
      <c r="ILZ776" s="144"/>
      <c r="IMA776" s="1268"/>
      <c r="IMB776" s="144"/>
      <c r="IMC776" s="1268"/>
      <c r="IMD776" s="144"/>
      <c r="IME776" s="1268"/>
      <c r="IMF776" s="144"/>
      <c r="IMG776" s="1268"/>
      <c r="IMH776" s="144"/>
      <c r="IMI776" s="1268"/>
      <c r="IMJ776" s="144"/>
      <c r="IMK776" s="1268"/>
      <c r="IML776" s="144"/>
      <c r="IMM776" s="1268"/>
      <c r="IMN776" s="144"/>
      <c r="IMO776" s="1268"/>
      <c r="IMP776" s="144"/>
      <c r="IMQ776" s="1268"/>
      <c r="IMR776" s="144"/>
      <c r="IMS776" s="1268"/>
      <c r="IMT776" s="144"/>
      <c r="IMU776" s="1268"/>
      <c r="IMV776" s="144"/>
      <c r="IMW776" s="1268"/>
      <c r="IMX776" s="144"/>
      <c r="IMY776" s="1268"/>
      <c r="IMZ776" s="144"/>
      <c r="INA776" s="1268"/>
      <c r="INB776" s="144"/>
      <c r="INC776" s="1268"/>
      <c r="IND776" s="144"/>
      <c r="INE776" s="1268"/>
      <c r="INF776" s="144"/>
      <c r="ING776" s="1268"/>
      <c r="INH776" s="144"/>
      <c r="INI776" s="1268"/>
      <c r="INJ776" s="144"/>
      <c r="INK776" s="1268"/>
      <c r="INL776" s="144"/>
      <c r="INM776" s="1268"/>
      <c r="INN776" s="144"/>
      <c r="INO776" s="1268"/>
      <c r="INP776" s="144"/>
      <c r="INQ776" s="1268"/>
      <c r="INR776" s="144"/>
      <c r="INS776" s="1268"/>
      <c r="INT776" s="144"/>
      <c r="INU776" s="1268"/>
      <c r="INV776" s="144"/>
      <c r="INW776" s="1268"/>
      <c r="INX776" s="144"/>
      <c r="INY776" s="1268"/>
      <c r="INZ776" s="144"/>
      <c r="IOA776" s="1268"/>
      <c r="IOB776" s="144"/>
      <c r="IOC776" s="1268"/>
      <c r="IOD776" s="144"/>
      <c r="IOE776" s="1268"/>
      <c r="IOF776" s="144"/>
      <c r="IOG776" s="1268"/>
      <c r="IOH776" s="144"/>
      <c r="IOI776" s="1268"/>
      <c r="IOJ776" s="144"/>
      <c r="IOK776" s="1268"/>
      <c r="IOL776" s="144"/>
      <c r="IOM776" s="1268"/>
      <c r="ION776" s="144"/>
      <c r="IOO776" s="1268"/>
      <c r="IOP776" s="144"/>
      <c r="IOQ776" s="1268"/>
      <c r="IOR776" s="144"/>
      <c r="IOS776" s="1268"/>
      <c r="IOT776" s="144"/>
      <c r="IOU776" s="1268"/>
      <c r="IOV776" s="144"/>
      <c r="IOW776" s="1268"/>
      <c r="IOX776" s="144"/>
      <c r="IOY776" s="1268"/>
      <c r="IOZ776" s="144"/>
      <c r="IPA776" s="1268"/>
      <c r="IPB776" s="144"/>
      <c r="IPC776" s="1268"/>
      <c r="IPD776" s="144"/>
      <c r="IPE776" s="1268"/>
      <c r="IPF776" s="144"/>
      <c r="IPG776" s="1268"/>
      <c r="IPH776" s="144"/>
      <c r="IPI776" s="1268"/>
      <c r="IPJ776" s="144"/>
      <c r="IPK776" s="1268"/>
      <c r="IPL776" s="144"/>
      <c r="IPM776" s="1268"/>
      <c r="IPN776" s="144"/>
      <c r="IPO776" s="1268"/>
      <c r="IPP776" s="144"/>
      <c r="IPQ776" s="1268"/>
      <c r="IPR776" s="144"/>
      <c r="IPS776" s="1268"/>
      <c r="IPT776" s="144"/>
      <c r="IPU776" s="1268"/>
      <c r="IPV776" s="144"/>
      <c r="IPW776" s="1268"/>
      <c r="IPX776" s="144"/>
      <c r="IPY776" s="1268"/>
      <c r="IPZ776" s="144"/>
      <c r="IQA776" s="1268"/>
      <c r="IQB776" s="144"/>
      <c r="IQC776" s="1268"/>
      <c r="IQD776" s="144"/>
      <c r="IQE776" s="1268"/>
      <c r="IQF776" s="144"/>
      <c r="IQG776" s="1268"/>
      <c r="IQH776" s="144"/>
      <c r="IQI776" s="1268"/>
      <c r="IQJ776" s="144"/>
      <c r="IQK776" s="1268"/>
      <c r="IQL776" s="144"/>
      <c r="IQM776" s="1268"/>
      <c r="IQN776" s="144"/>
      <c r="IQO776" s="1268"/>
      <c r="IQP776" s="144"/>
      <c r="IQQ776" s="1268"/>
      <c r="IQR776" s="144"/>
      <c r="IQS776" s="1268"/>
      <c r="IQT776" s="144"/>
      <c r="IQU776" s="1268"/>
      <c r="IQV776" s="144"/>
      <c r="IQW776" s="1268"/>
      <c r="IQX776" s="144"/>
      <c r="IQY776" s="1268"/>
      <c r="IQZ776" s="144"/>
      <c r="IRA776" s="1268"/>
      <c r="IRB776" s="144"/>
      <c r="IRC776" s="1268"/>
      <c r="IRD776" s="144"/>
      <c r="IRE776" s="1268"/>
      <c r="IRF776" s="144"/>
      <c r="IRG776" s="1268"/>
      <c r="IRH776" s="144"/>
      <c r="IRI776" s="1268"/>
      <c r="IRJ776" s="144"/>
      <c r="IRK776" s="1268"/>
      <c r="IRL776" s="144"/>
      <c r="IRM776" s="1268"/>
      <c r="IRN776" s="144"/>
      <c r="IRO776" s="1268"/>
      <c r="IRP776" s="144"/>
      <c r="IRQ776" s="1268"/>
      <c r="IRR776" s="144"/>
      <c r="IRS776" s="1268"/>
      <c r="IRT776" s="144"/>
      <c r="IRU776" s="1268"/>
      <c r="IRV776" s="144"/>
      <c r="IRW776" s="1268"/>
      <c r="IRX776" s="144"/>
      <c r="IRY776" s="1268"/>
      <c r="IRZ776" s="144"/>
      <c r="ISA776" s="1268"/>
      <c r="ISB776" s="144"/>
      <c r="ISC776" s="1268"/>
      <c r="ISD776" s="144"/>
      <c r="ISE776" s="1268"/>
      <c r="ISF776" s="144"/>
      <c r="ISG776" s="1268"/>
      <c r="ISH776" s="144"/>
      <c r="ISI776" s="1268"/>
      <c r="ISJ776" s="144"/>
      <c r="ISK776" s="1268"/>
      <c r="ISL776" s="144"/>
      <c r="ISM776" s="1268"/>
      <c r="ISN776" s="144"/>
      <c r="ISO776" s="1268"/>
      <c r="ISP776" s="144"/>
      <c r="ISQ776" s="1268"/>
      <c r="ISR776" s="144"/>
      <c r="ISS776" s="1268"/>
      <c r="IST776" s="144"/>
      <c r="ISU776" s="1268"/>
      <c r="ISV776" s="144"/>
      <c r="ISW776" s="1268"/>
      <c r="ISX776" s="144"/>
      <c r="ISY776" s="1268"/>
      <c r="ISZ776" s="144"/>
      <c r="ITA776" s="1268"/>
      <c r="ITB776" s="144"/>
      <c r="ITC776" s="1268"/>
      <c r="ITD776" s="144"/>
      <c r="ITE776" s="1268"/>
      <c r="ITF776" s="144"/>
      <c r="ITG776" s="1268"/>
      <c r="ITH776" s="144"/>
      <c r="ITI776" s="1268"/>
      <c r="ITJ776" s="144"/>
      <c r="ITK776" s="1268"/>
      <c r="ITL776" s="144"/>
      <c r="ITM776" s="1268"/>
      <c r="ITN776" s="144"/>
      <c r="ITO776" s="1268"/>
      <c r="ITP776" s="144"/>
      <c r="ITQ776" s="1268"/>
      <c r="ITR776" s="144"/>
      <c r="ITS776" s="1268"/>
      <c r="ITT776" s="144"/>
      <c r="ITU776" s="1268"/>
      <c r="ITV776" s="144"/>
      <c r="ITW776" s="1268"/>
      <c r="ITX776" s="144"/>
      <c r="ITY776" s="1268"/>
      <c r="ITZ776" s="144"/>
      <c r="IUA776" s="1268"/>
      <c r="IUB776" s="144"/>
      <c r="IUC776" s="1268"/>
      <c r="IUD776" s="144"/>
      <c r="IUE776" s="1268"/>
      <c r="IUF776" s="144"/>
      <c r="IUG776" s="1268"/>
      <c r="IUH776" s="144"/>
      <c r="IUI776" s="1268"/>
      <c r="IUJ776" s="144"/>
      <c r="IUK776" s="1268"/>
      <c r="IUL776" s="144"/>
      <c r="IUM776" s="1268"/>
      <c r="IUN776" s="144"/>
      <c r="IUO776" s="1268"/>
      <c r="IUP776" s="144"/>
      <c r="IUQ776" s="1268"/>
      <c r="IUR776" s="144"/>
      <c r="IUS776" s="1268"/>
      <c r="IUT776" s="144"/>
      <c r="IUU776" s="1268"/>
      <c r="IUV776" s="144"/>
      <c r="IUW776" s="1268"/>
      <c r="IUX776" s="144"/>
      <c r="IUY776" s="1268"/>
      <c r="IUZ776" s="144"/>
      <c r="IVA776" s="1268"/>
      <c r="IVB776" s="144"/>
      <c r="IVC776" s="1268"/>
      <c r="IVD776" s="144"/>
      <c r="IVE776" s="1268"/>
      <c r="IVF776" s="144"/>
      <c r="IVG776" s="1268"/>
      <c r="IVH776" s="144"/>
      <c r="IVI776" s="1268"/>
      <c r="IVJ776" s="144"/>
      <c r="IVK776" s="1268"/>
      <c r="IVL776" s="144"/>
      <c r="IVM776" s="1268"/>
      <c r="IVN776" s="144"/>
      <c r="IVO776" s="1268"/>
      <c r="IVP776" s="144"/>
      <c r="IVQ776" s="1268"/>
      <c r="IVR776" s="144"/>
      <c r="IVS776" s="1268"/>
      <c r="IVT776" s="144"/>
      <c r="IVU776" s="1268"/>
      <c r="IVV776" s="144"/>
      <c r="IVW776" s="1268"/>
      <c r="IVX776" s="144"/>
      <c r="IVY776" s="1268"/>
      <c r="IVZ776" s="144"/>
      <c r="IWA776" s="1268"/>
      <c r="IWB776" s="144"/>
      <c r="IWC776" s="1268"/>
      <c r="IWD776" s="144"/>
      <c r="IWE776" s="1268"/>
      <c r="IWF776" s="144"/>
      <c r="IWG776" s="1268"/>
      <c r="IWH776" s="144"/>
      <c r="IWI776" s="1268"/>
      <c r="IWJ776" s="144"/>
      <c r="IWK776" s="1268"/>
      <c r="IWL776" s="144"/>
      <c r="IWM776" s="1268"/>
      <c r="IWN776" s="144"/>
      <c r="IWO776" s="1268"/>
      <c r="IWP776" s="144"/>
      <c r="IWQ776" s="1268"/>
      <c r="IWR776" s="144"/>
      <c r="IWS776" s="1268"/>
      <c r="IWT776" s="144"/>
      <c r="IWU776" s="1268"/>
      <c r="IWV776" s="144"/>
      <c r="IWW776" s="1268"/>
      <c r="IWX776" s="144"/>
      <c r="IWY776" s="1268"/>
      <c r="IWZ776" s="144"/>
      <c r="IXA776" s="1268"/>
      <c r="IXB776" s="144"/>
      <c r="IXC776" s="1268"/>
      <c r="IXD776" s="144"/>
      <c r="IXE776" s="1268"/>
      <c r="IXF776" s="144"/>
      <c r="IXG776" s="1268"/>
      <c r="IXH776" s="144"/>
      <c r="IXI776" s="1268"/>
      <c r="IXJ776" s="144"/>
      <c r="IXK776" s="1268"/>
      <c r="IXL776" s="144"/>
      <c r="IXM776" s="1268"/>
      <c r="IXN776" s="144"/>
      <c r="IXO776" s="1268"/>
      <c r="IXP776" s="144"/>
      <c r="IXQ776" s="1268"/>
      <c r="IXR776" s="144"/>
      <c r="IXS776" s="1268"/>
      <c r="IXT776" s="144"/>
      <c r="IXU776" s="1268"/>
      <c r="IXV776" s="144"/>
      <c r="IXW776" s="1268"/>
      <c r="IXX776" s="144"/>
      <c r="IXY776" s="1268"/>
      <c r="IXZ776" s="144"/>
      <c r="IYA776" s="1268"/>
      <c r="IYB776" s="144"/>
      <c r="IYC776" s="1268"/>
      <c r="IYD776" s="144"/>
      <c r="IYE776" s="1268"/>
      <c r="IYF776" s="144"/>
      <c r="IYG776" s="1268"/>
      <c r="IYH776" s="144"/>
      <c r="IYI776" s="1268"/>
      <c r="IYJ776" s="144"/>
      <c r="IYK776" s="1268"/>
      <c r="IYL776" s="144"/>
      <c r="IYM776" s="1268"/>
      <c r="IYN776" s="144"/>
      <c r="IYO776" s="1268"/>
      <c r="IYP776" s="144"/>
      <c r="IYQ776" s="1268"/>
      <c r="IYR776" s="144"/>
      <c r="IYS776" s="1268"/>
      <c r="IYT776" s="144"/>
      <c r="IYU776" s="1268"/>
      <c r="IYV776" s="144"/>
      <c r="IYW776" s="1268"/>
      <c r="IYX776" s="144"/>
      <c r="IYY776" s="1268"/>
      <c r="IYZ776" s="144"/>
      <c r="IZA776" s="1268"/>
      <c r="IZB776" s="144"/>
      <c r="IZC776" s="1268"/>
      <c r="IZD776" s="144"/>
      <c r="IZE776" s="1268"/>
      <c r="IZF776" s="144"/>
      <c r="IZG776" s="1268"/>
      <c r="IZH776" s="144"/>
      <c r="IZI776" s="1268"/>
      <c r="IZJ776" s="144"/>
      <c r="IZK776" s="1268"/>
      <c r="IZL776" s="144"/>
      <c r="IZM776" s="1268"/>
      <c r="IZN776" s="144"/>
      <c r="IZO776" s="1268"/>
      <c r="IZP776" s="144"/>
      <c r="IZQ776" s="1268"/>
      <c r="IZR776" s="144"/>
      <c r="IZS776" s="1268"/>
      <c r="IZT776" s="144"/>
      <c r="IZU776" s="1268"/>
      <c r="IZV776" s="144"/>
      <c r="IZW776" s="1268"/>
      <c r="IZX776" s="144"/>
      <c r="IZY776" s="1268"/>
      <c r="IZZ776" s="144"/>
      <c r="JAA776" s="1268"/>
      <c r="JAB776" s="144"/>
      <c r="JAC776" s="1268"/>
      <c r="JAD776" s="144"/>
      <c r="JAE776" s="1268"/>
      <c r="JAF776" s="144"/>
      <c r="JAG776" s="1268"/>
      <c r="JAH776" s="144"/>
      <c r="JAI776" s="1268"/>
      <c r="JAJ776" s="144"/>
      <c r="JAK776" s="1268"/>
      <c r="JAL776" s="144"/>
      <c r="JAM776" s="1268"/>
      <c r="JAN776" s="144"/>
      <c r="JAO776" s="1268"/>
      <c r="JAP776" s="144"/>
      <c r="JAQ776" s="1268"/>
      <c r="JAR776" s="144"/>
      <c r="JAS776" s="1268"/>
      <c r="JAT776" s="144"/>
      <c r="JAU776" s="1268"/>
      <c r="JAV776" s="144"/>
      <c r="JAW776" s="1268"/>
      <c r="JAX776" s="144"/>
      <c r="JAY776" s="1268"/>
      <c r="JAZ776" s="144"/>
      <c r="JBA776" s="1268"/>
      <c r="JBB776" s="144"/>
      <c r="JBC776" s="1268"/>
      <c r="JBD776" s="144"/>
      <c r="JBE776" s="1268"/>
      <c r="JBF776" s="144"/>
      <c r="JBG776" s="1268"/>
      <c r="JBH776" s="144"/>
      <c r="JBI776" s="1268"/>
      <c r="JBJ776" s="144"/>
      <c r="JBK776" s="1268"/>
      <c r="JBL776" s="144"/>
      <c r="JBM776" s="1268"/>
      <c r="JBN776" s="144"/>
      <c r="JBO776" s="1268"/>
      <c r="JBP776" s="144"/>
      <c r="JBQ776" s="1268"/>
      <c r="JBR776" s="144"/>
      <c r="JBS776" s="1268"/>
      <c r="JBT776" s="144"/>
      <c r="JBU776" s="1268"/>
      <c r="JBV776" s="144"/>
      <c r="JBW776" s="1268"/>
      <c r="JBX776" s="144"/>
      <c r="JBY776" s="1268"/>
      <c r="JBZ776" s="144"/>
      <c r="JCA776" s="1268"/>
      <c r="JCB776" s="144"/>
      <c r="JCC776" s="1268"/>
      <c r="JCD776" s="144"/>
      <c r="JCE776" s="1268"/>
      <c r="JCF776" s="144"/>
      <c r="JCG776" s="1268"/>
      <c r="JCH776" s="144"/>
      <c r="JCI776" s="1268"/>
      <c r="JCJ776" s="144"/>
      <c r="JCK776" s="1268"/>
      <c r="JCL776" s="144"/>
      <c r="JCM776" s="1268"/>
      <c r="JCN776" s="144"/>
      <c r="JCO776" s="1268"/>
      <c r="JCP776" s="144"/>
      <c r="JCQ776" s="1268"/>
      <c r="JCR776" s="144"/>
      <c r="JCS776" s="1268"/>
      <c r="JCT776" s="144"/>
      <c r="JCU776" s="1268"/>
      <c r="JCV776" s="144"/>
      <c r="JCW776" s="1268"/>
      <c r="JCX776" s="144"/>
      <c r="JCY776" s="1268"/>
      <c r="JCZ776" s="144"/>
      <c r="JDA776" s="1268"/>
      <c r="JDB776" s="144"/>
      <c r="JDC776" s="1268"/>
      <c r="JDD776" s="144"/>
      <c r="JDE776" s="1268"/>
      <c r="JDF776" s="144"/>
      <c r="JDG776" s="1268"/>
      <c r="JDH776" s="144"/>
      <c r="JDI776" s="1268"/>
      <c r="JDJ776" s="144"/>
      <c r="JDK776" s="1268"/>
      <c r="JDL776" s="144"/>
      <c r="JDM776" s="1268"/>
      <c r="JDN776" s="144"/>
      <c r="JDO776" s="1268"/>
      <c r="JDP776" s="144"/>
      <c r="JDQ776" s="1268"/>
      <c r="JDR776" s="144"/>
      <c r="JDS776" s="1268"/>
      <c r="JDT776" s="144"/>
      <c r="JDU776" s="1268"/>
      <c r="JDV776" s="144"/>
      <c r="JDW776" s="1268"/>
      <c r="JDX776" s="144"/>
      <c r="JDY776" s="1268"/>
      <c r="JDZ776" s="144"/>
      <c r="JEA776" s="1268"/>
      <c r="JEB776" s="144"/>
      <c r="JEC776" s="1268"/>
      <c r="JED776" s="144"/>
      <c r="JEE776" s="1268"/>
      <c r="JEF776" s="144"/>
      <c r="JEG776" s="1268"/>
      <c r="JEH776" s="144"/>
      <c r="JEI776" s="1268"/>
      <c r="JEJ776" s="144"/>
      <c r="JEK776" s="1268"/>
      <c r="JEL776" s="144"/>
      <c r="JEM776" s="1268"/>
      <c r="JEN776" s="144"/>
      <c r="JEO776" s="1268"/>
      <c r="JEP776" s="144"/>
      <c r="JEQ776" s="1268"/>
      <c r="JER776" s="144"/>
      <c r="JES776" s="1268"/>
      <c r="JET776" s="144"/>
      <c r="JEU776" s="1268"/>
      <c r="JEV776" s="144"/>
      <c r="JEW776" s="1268"/>
      <c r="JEX776" s="144"/>
      <c r="JEY776" s="1268"/>
      <c r="JEZ776" s="144"/>
      <c r="JFA776" s="1268"/>
      <c r="JFB776" s="144"/>
      <c r="JFC776" s="1268"/>
      <c r="JFD776" s="144"/>
      <c r="JFE776" s="1268"/>
      <c r="JFF776" s="144"/>
      <c r="JFG776" s="1268"/>
      <c r="JFH776" s="144"/>
      <c r="JFI776" s="1268"/>
      <c r="JFJ776" s="144"/>
      <c r="JFK776" s="1268"/>
      <c r="JFL776" s="144"/>
      <c r="JFM776" s="1268"/>
      <c r="JFN776" s="144"/>
      <c r="JFO776" s="1268"/>
      <c r="JFP776" s="144"/>
      <c r="JFQ776" s="1268"/>
      <c r="JFR776" s="144"/>
      <c r="JFS776" s="1268"/>
      <c r="JFT776" s="144"/>
      <c r="JFU776" s="1268"/>
      <c r="JFV776" s="144"/>
      <c r="JFW776" s="1268"/>
      <c r="JFX776" s="144"/>
      <c r="JFY776" s="1268"/>
      <c r="JFZ776" s="144"/>
      <c r="JGA776" s="1268"/>
      <c r="JGB776" s="144"/>
      <c r="JGC776" s="1268"/>
      <c r="JGD776" s="144"/>
      <c r="JGE776" s="1268"/>
      <c r="JGF776" s="144"/>
      <c r="JGG776" s="1268"/>
      <c r="JGH776" s="144"/>
      <c r="JGI776" s="1268"/>
      <c r="JGJ776" s="144"/>
      <c r="JGK776" s="1268"/>
      <c r="JGL776" s="144"/>
      <c r="JGM776" s="1268"/>
      <c r="JGN776" s="144"/>
      <c r="JGO776" s="1268"/>
      <c r="JGP776" s="144"/>
      <c r="JGQ776" s="1268"/>
      <c r="JGR776" s="144"/>
      <c r="JGS776" s="1268"/>
      <c r="JGT776" s="144"/>
      <c r="JGU776" s="1268"/>
      <c r="JGV776" s="144"/>
      <c r="JGW776" s="1268"/>
      <c r="JGX776" s="144"/>
      <c r="JGY776" s="1268"/>
      <c r="JGZ776" s="144"/>
      <c r="JHA776" s="1268"/>
      <c r="JHB776" s="144"/>
      <c r="JHC776" s="1268"/>
      <c r="JHD776" s="144"/>
      <c r="JHE776" s="1268"/>
      <c r="JHF776" s="144"/>
      <c r="JHG776" s="1268"/>
      <c r="JHH776" s="144"/>
      <c r="JHI776" s="1268"/>
      <c r="JHJ776" s="144"/>
      <c r="JHK776" s="1268"/>
      <c r="JHL776" s="144"/>
      <c r="JHM776" s="1268"/>
      <c r="JHN776" s="144"/>
      <c r="JHO776" s="1268"/>
      <c r="JHP776" s="144"/>
      <c r="JHQ776" s="1268"/>
      <c r="JHR776" s="144"/>
      <c r="JHS776" s="1268"/>
      <c r="JHT776" s="144"/>
      <c r="JHU776" s="1268"/>
      <c r="JHV776" s="144"/>
      <c r="JHW776" s="1268"/>
      <c r="JHX776" s="144"/>
      <c r="JHY776" s="1268"/>
      <c r="JHZ776" s="144"/>
      <c r="JIA776" s="1268"/>
      <c r="JIB776" s="144"/>
      <c r="JIC776" s="1268"/>
      <c r="JID776" s="144"/>
      <c r="JIE776" s="1268"/>
      <c r="JIF776" s="144"/>
      <c r="JIG776" s="1268"/>
      <c r="JIH776" s="144"/>
      <c r="JII776" s="1268"/>
      <c r="JIJ776" s="144"/>
      <c r="JIK776" s="1268"/>
      <c r="JIL776" s="144"/>
      <c r="JIM776" s="1268"/>
      <c r="JIN776" s="144"/>
      <c r="JIO776" s="1268"/>
      <c r="JIP776" s="144"/>
      <c r="JIQ776" s="1268"/>
      <c r="JIR776" s="144"/>
      <c r="JIS776" s="1268"/>
      <c r="JIT776" s="144"/>
      <c r="JIU776" s="1268"/>
      <c r="JIV776" s="144"/>
      <c r="JIW776" s="1268"/>
      <c r="JIX776" s="144"/>
      <c r="JIY776" s="1268"/>
      <c r="JIZ776" s="144"/>
      <c r="JJA776" s="1268"/>
      <c r="JJB776" s="144"/>
      <c r="JJC776" s="1268"/>
      <c r="JJD776" s="144"/>
      <c r="JJE776" s="1268"/>
      <c r="JJF776" s="144"/>
      <c r="JJG776" s="1268"/>
      <c r="JJH776" s="144"/>
      <c r="JJI776" s="1268"/>
      <c r="JJJ776" s="144"/>
      <c r="JJK776" s="1268"/>
      <c r="JJL776" s="144"/>
      <c r="JJM776" s="1268"/>
      <c r="JJN776" s="144"/>
      <c r="JJO776" s="1268"/>
      <c r="JJP776" s="144"/>
      <c r="JJQ776" s="1268"/>
      <c r="JJR776" s="144"/>
      <c r="JJS776" s="1268"/>
      <c r="JJT776" s="144"/>
      <c r="JJU776" s="1268"/>
      <c r="JJV776" s="144"/>
      <c r="JJW776" s="1268"/>
      <c r="JJX776" s="144"/>
      <c r="JJY776" s="1268"/>
      <c r="JJZ776" s="144"/>
      <c r="JKA776" s="1268"/>
      <c r="JKB776" s="144"/>
      <c r="JKC776" s="1268"/>
      <c r="JKD776" s="144"/>
      <c r="JKE776" s="1268"/>
      <c r="JKF776" s="144"/>
      <c r="JKG776" s="1268"/>
      <c r="JKH776" s="144"/>
      <c r="JKI776" s="1268"/>
      <c r="JKJ776" s="144"/>
      <c r="JKK776" s="1268"/>
      <c r="JKL776" s="144"/>
      <c r="JKM776" s="1268"/>
      <c r="JKN776" s="144"/>
      <c r="JKO776" s="1268"/>
      <c r="JKP776" s="144"/>
      <c r="JKQ776" s="1268"/>
      <c r="JKR776" s="144"/>
      <c r="JKS776" s="1268"/>
      <c r="JKT776" s="144"/>
      <c r="JKU776" s="1268"/>
      <c r="JKV776" s="144"/>
      <c r="JKW776" s="1268"/>
      <c r="JKX776" s="144"/>
      <c r="JKY776" s="1268"/>
      <c r="JKZ776" s="144"/>
      <c r="JLA776" s="1268"/>
      <c r="JLB776" s="144"/>
      <c r="JLC776" s="1268"/>
      <c r="JLD776" s="144"/>
      <c r="JLE776" s="1268"/>
      <c r="JLF776" s="144"/>
      <c r="JLG776" s="1268"/>
      <c r="JLH776" s="144"/>
      <c r="JLI776" s="1268"/>
      <c r="JLJ776" s="144"/>
      <c r="JLK776" s="1268"/>
      <c r="JLL776" s="144"/>
      <c r="JLM776" s="1268"/>
      <c r="JLN776" s="144"/>
      <c r="JLO776" s="1268"/>
      <c r="JLP776" s="144"/>
      <c r="JLQ776" s="1268"/>
      <c r="JLR776" s="144"/>
      <c r="JLS776" s="1268"/>
      <c r="JLT776" s="144"/>
      <c r="JLU776" s="1268"/>
      <c r="JLV776" s="144"/>
      <c r="JLW776" s="1268"/>
      <c r="JLX776" s="144"/>
      <c r="JLY776" s="1268"/>
      <c r="JLZ776" s="144"/>
      <c r="JMA776" s="1268"/>
      <c r="JMB776" s="144"/>
      <c r="JMC776" s="1268"/>
      <c r="JMD776" s="144"/>
      <c r="JME776" s="1268"/>
      <c r="JMF776" s="144"/>
      <c r="JMG776" s="1268"/>
      <c r="JMH776" s="144"/>
      <c r="JMI776" s="1268"/>
      <c r="JMJ776" s="144"/>
      <c r="JMK776" s="1268"/>
      <c r="JML776" s="144"/>
      <c r="JMM776" s="1268"/>
      <c r="JMN776" s="144"/>
      <c r="JMO776" s="1268"/>
      <c r="JMP776" s="144"/>
      <c r="JMQ776" s="1268"/>
      <c r="JMR776" s="144"/>
      <c r="JMS776" s="1268"/>
      <c r="JMT776" s="144"/>
      <c r="JMU776" s="1268"/>
      <c r="JMV776" s="144"/>
      <c r="JMW776" s="1268"/>
      <c r="JMX776" s="144"/>
      <c r="JMY776" s="1268"/>
      <c r="JMZ776" s="144"/>
      <c r="JNA776" s="1268"/>
      <c r="JNB776" s="144"/>
      <c r="JNC776" s="1268"/>
      <c r="JND776" s="144"/>
      <c r="JNE776" s="1268"/>
      <c r="JNF776" s="144"/>
      <c r="JNG776" s="1268"/>
      <c r="JNH776" s="144"/>
      <c r="JNI776" s="1268"/>
      <c r="JNJ776" s="144"/>
      <c r="JNK776" s="1268"/>
      <c r="JNL776" s="144"/>
      <c r="JNM776" s="1268"/>
      <c r="JNN776" s="144"/>
      <c r="JNO776" s="1268"/>
      <c r="JNP776" s="144"/>
      <c r="JNQ776" s="1268"/>
      <c r="JNR776" s="144"/>
      <c r="JNS776" s="1268"/>
      <c r="JNT776" s="144"/>
      <c r="JNU776" s="1268"/>
      <c r="JNV776" s="144"/>
      <c r="JNW776" s="1268"/>
      <c r="JNX776" s="144"/>
      <c r="JNY776" s="1268"/>
      <c r="JNZ776" s="144"/>
      <c r="JOA776" s="1268"/>
      <c r="JOB776" s="144"/>
      <c r="JOC776" s="1268"/>
      <c r="JOD776" s="144"/>
      <c r="JOE776" s="1268"/>
      <c r="JOF776" s="144"/>
      <c r="JOG776" s="1268"/>
      <c r="JOH776" s="144"/>
      <c r="JOI776" s="1268"/>
      <c r="JOJ776" s="144"/>
      <c r="JOK776" s="1268"/>
      <c r="JOL776" s="144"/>
      <c r="JOM776" s="1268"/>
      <c r="JON776" s="144"/>
      <c r="JOO776" s="1268"/>
      <c r="JOP776" s="144"/>
      <c r="JOQ776" s="1268"/>
      <c r="JOR776" s="144"/>
      <c r="JOS776" s="1268"/>
      <c r="JOT776" s="144"/>
      <c r="JOU776" s="1268"/>
      <c r="JOV776" s="144"/>
      <c r="JOW776" s="1268"/>
      <c r="JOX776" s="144"/>
      <c r="JOY776" s="1268"/>
      <c r="JOZ776" s="144"/>
      <c r="JPA776" s="1268"/>
      <c r="JPB776" s="144"/>
      <c r="JPC776" s="1268"/>
      <c r="JPD776" s="144"/>
      <c r="JPE776" s="1268"/>
      <c r="JPF776" s="144"/>
      <c r="JPG776" s="1268"/>
      <c r="JPH776" s="144"/>
      <c r="JPI776" s="1268"/>
      <c r="JPJ776" s="144"/>
      <c r="JPK776" s="1268"/>
      <c r="JPL776" s="144"/>
      <c r="JPM776" s="1268"/>
      <c r="JPN776" s="144"/>
      <c r="JPO776" s="1268"/>
      <c r="JPP776" s="144"/>
      <c r="JPQ776" s="1268"/>
      <c r="JPR776" s="144"/>
      <c r="JPS776" s="1268"/>
      <c r="JPT776" s="144"/>
      <c r="JPU776" s="1268"/>
      <c r="JPV776" s="144"/>
      <c r="JPW776" s="1268"/>
      <c r="JPX776" s="144"/>
      <c r="JPY776" s="1268"/>
      <c r="JPZ776" s="144"/>
      <c r="JQA776" s="1268"/>
      <c r="JQB776" s="144"/>
      <c r="JQC776" s="1268"/>
      <c r="JQD776" s="144"/>
      <c r="JQE776" s="1268"/>
      <c r="JQF776" s="144"/>
      <c r="JQG776" s="1268"/>
      <c r="JQH776" s="144"/>
      <c r="JQI776" s="1268"/>
      <c r="JQJ776" s="144"/>
      <c r="JQK776" s="1268"/>
      <c r="JQL776" s="144"/>
      <c r="JQM776" s="1268"/>
      <c r="JQN776" s="144"/>
      <c r="JQO776" s="1268"/>
      <c r="JQP776" s="144"/>
      <c r="JQQ776" s="1268"/>
      <c r="JQR776" s="144"/>
      <c r="JQS776" s="1268"/>
      <c r="JQT776" s="144"/>
      <c r="JQU776" s="1268"/>
      <c r="JQV776" s="144"/>
      <c r="JQW776" s="1268"/>
      <c r="JQX776" s="144"/>
      <c r="JQY776" s="1268"/>
      <c r="JQZ776" s="144"/>
      <c r="JRA776" s="1268"/>
      <c r="JRB776" s="144"/>
      <c r="JRC776" s="1268"/>
      <c r="JRD776" s="144"/>
      <c r="JRE776" s="1268"/>
      <c r="JRF776" s="144"/>
      <c r="JRG776" s="1268"/>
      <c r="JRH776" s="144"/>
      <c r="JRI776" s="1268"/>
      <c r="JRJ776" s="144"/>
      <c r="JRK776" s="1268"/>
      <c r="JRL776" s="144"/>
      <c r="JRM776" s="1268"/>
      <c r="JRN776" s="144"/>
      <c r="JRO776" s="1268"/>
      <c r="JRP776" s="144"/>
      <c r="JRQ776" s="1268"/>
      <c r="JRR776" s="144"/>
      <c r="JRS776" s="1268"/>
      <c r="JRT776" s="144"/>
      <c r="JRU776" s="1268"/>
      <c r="JRV776" s="144"/>
      <c r="JRW776" s="1268"/>
      <c r="JRX776" s="144"/>
      <c r="JRY776" s="1268"/>
      <c r="JRZ776" s="144"/>
      <c r="JSA776" s="1268"/>
      <c r="JSB776" s="144"/>
      <c r="JSC776" s="1268"/>
      <c r="JSD776" s="144"/>
      <c r="JSE776" s="1268"/>
      <c r="JSF776" s="144"/>
      <c r="JSG776" s="1268"/>
      <c r="JSH776" s="144"/>
      <c r="JSI776" s="1268"/>
      <c r="JSJ776" s="144"/>
      <c r="JSK776" s="1268"/>
      <c r="JSL776" s="144"/>
      <c r="JSM776" s="1268"/>
      <c r="JSN776" s="144"/>
      <c r="JSO776" s="1268"/>
      <c r="JSP776" s="144"/>
      <c r="JSQ776" s="1268"/>
      <c r="JSR776" s="144"/>
      <c r="JSS776" s="1268"/>
      <c r="JST776" s="144"/>
      <c r="JSU776" s="1268"/>
      <c r="JSV776" s="144"/>
      <c r="JSW776" s="1268"/>
      <c r="JSX776" s="144"/>
      <c r="JSY776" s="1268"/>
      <c r="JSZ776" s="144"/>
      <c r="JTA776" s="1268"/>
      <c r="JTB776" s="144"/>
      <c r="JTC776" s="1268"/>
      <c r="JTD776" s="144"/>
      <c r="JTE776" s="1268"/>
      <c r="JTF776" s="144"/>
      <c r="JTG776" s="1268"/>
      <c r="JTH776" s="144"/>
      <c r="JTI776" s="1268"/>
      <c r="JTJ776" s="144"/>
      <c r="JTK776" s="1268"/>
      <c r="JTL776" s="144"/>
      <c r="JTM776" s="1268"/>
      <c r="JTN776" s="144"/>
      <c r="JTO776" s="1268"/>
      <c r="JTP776" s="144"/>
      <c r="JTQ776" s="1268"/>
      <c r="JTR776" s="144"/>
      <c r="JTS776" s="1268"/>
      <c r="JTT776" s="144"/>
      <c r="JTU776" s="1268"/>
      <c r="JTV776" s="144"/>
      <c r="JTW776" s="1268"/>
      <c r="JTX776" s="144"/>
      <c r="JTY776" s="1268"/>
      <c r="JTZ776" s="144"/>
      <c r="JUA776" s="1268"/>
      <c r="JUB776" s="144"/>
      <c r="JUC776" s="1268"/>
      <c r="JUD776" s="144"/>
      <c r="JUE776" s="1268"/>
      <c r="JUF776" s="144"/>
      <c r="JUG776" s="1268"/>
      <c r="JUH776" s="144"/>
      <c r="JUI776" s="1268"/>
      <c r="JUJ776" s="144"/>
      <c r="JUK776" s="1268"/>
      <c r="JUL776" s="144"/>
      <c r="JUM776" s="1268"/>
      <c r="JUN776" s="144"/>
      <c r="JUO776" s="1268"/>
      <c r="JUP776" s="144"/>
      <c r="JUQ776" s="1268"/>
      <c r="JUR776" s="144"/>
      <c r="JUS776" s="1268"/>
      <c r="JUT776" s="144"/>
      <c r="JUU776" s="1268"/>
      <c r="JUV776" s="144"/>
      <c r="JUW776" s="1268"/>
      <c r="JUX776" s="144"/>
      <c r="JUY776" s="1268"/>
      <c r="JUZ776" s="144"/>
      <c r="JVA776" s="1268"/>
      <c r="JVB776" s="144"/>
      <c r="JVC776" s="1268"/>
      <c r="JVD776" s="144"/>
      <c r="JVE776" s="1268"/>
      <c r="JVF776" s="144"/>
      <c r="JVG776" s="1268"/>
      <c r="JVH776" s="144"/>
      <c r="JVI776" s="1268"/>
      <c r="JVJ776" s="144"/>
      <c r="JVK776" s="1268"/>
      <c r="JVL776" s="144"/>
      <c r="JVM776" s="1268"/>
      <c r="JVN776" s="144"/>
      <c r="JVO776" s="1268"/>
      <c r="JVP776" s="144"/>
      <c r="JVQ776" s="1268"/>
      <c r="JVR776" s="144"/>
      <c r="JVS776" s="1268"/>
      <c r="JVT776" s="144"/>
      <c r="JVU776" s="1268"/>
      <c r="JVV776" s="144"/>
      <c r="JVW776" s="1268"/>
      <c r="JVX776" s="144"/>
      <c r="JVY776" s="1268"/>
      <c r="JVZ776" s="144"/>
      <c r="JWA776" s="1268"/>
      <c r="JWB776" s="144"/>
      <c r="JWC776" s="1268"/>
      <c r="JWD776" s="144"/>
      <c r="JWE776" s="1268"/>
      <c r="JWF776" s="144"/>
      <c r="JWG776" s="1268"/>
      <c r="JWH776" s="144"/>
      <c r="JWI776" s="1268"/>
      <c r="JWJ776" s="144"/>
      <c r="JWK776" s="1268"/>
      <c r="JWL776" s="144"/>
      <c r="JWM776" s="1268"/>
      <c r="JWN776" s="144"/>
      <c r="JWO776" s="1268"/>
      <c r="JWP776" s="144"/>
      <c r="JWQ776" s="1268"/>
      <c r="JWR776" s="144"/>
      <c r="JWS776" s="1268"/>
      <c r="JWT776" s="144"/>
      <c r="JWU776" s="1268"/>
      <c r="JWV776" s="144"/>
      <c r="JWW776" s="1268"/>
      <c r="JWX776" s="144"/>
      <c r="JWY776" s="1268"/>
      <c r="JWZ776" s="144"/>
      <c r="JXA776" s="1268"/>
      <c r="JXB776" s="144"/>
      <c r="JXC776" s="1268"/>
      <c r="JXD776" s="144"/>
      <c r="JXE776" s="1268"/>
      <c r="JXF776" s="144"/>
      <c r="JXG776" s="1268"/>
      <c r="JXH776" s="144"/>
      <c r="JXI776" s="1268"/>
      <c r="JXJ776" s="144"/>
      <c r="JXK776" s="1268"/>
      <c r="JXL776" s="144"/>
      <c r="JXM776" s="1268"/>
      <c r="JXN776" s="144"/>
      <c r="JXO776" s="1268"/>
      <c r="JXP776" s="144"/>
      <c r="JXQ776" s="1268"/>
      <c r="JXR776" s="144"/>
      <c r="JXS776" s="1268"/>
      <c r="JXT776" s="144"/>
      <c r="JXU776" s="1268"/>
      <c r="JXV776" s="144"/>
      <c r="JXW776" s="1268"/>
      <c r="JXX776" s="144"/>
      <c r="JXY776" s="1268"/>
      <c r="JXZ776" s="144"/>
      <c r="JYA776" s="1268"/>
      <c r="JYB776" s="144"/>
      <c r="JYC776" s="1268"/>
      <c r="JYD776" s="144"/>
      <c r="JYE776" s="1268"/>
      <c r="JYF776" s="144"/>
      <c r="JYG776" s="1268"/>
      <c r="JYH776" s="144"/>
      <c r="JYI776" s="1268"/>
      <c r="JYJ776" s="144"/>
      <c r="JYK776" s="1268"/>
      <c r="JYL776" s="144"/>
      <c r="JYM776" s="1268"/>
      <c r="JYN776" s="144"/>
      <c r="JYO776" s="1268"/>
      <c r="JYP776" s="144"/>
      <c r="JYQ776" s="1268"/>
      <c r="JYR776" s="144"/>
      <c r="JYS776" s="1268"/>
      <c r="JYT776" s="144"/>
      <c r="JYU776" s="1268"/>
      <c r="JYV776" s="144"/>
      <c r="JYW776" s="1268"/>
      <c r="JYX776" s="144"/>
      <c r="JYY776" s="1268"/>
      <c r="JYZ776" s="144"/>
      <c r="JZA776" s="1268"/>
      <c r="JZB776" s="144"/>
      <c r="JZC776" s="1268"/>
      <c r="JZD776" s="144"/>
      <c r="JZE776" s="1268"/>
      <c r="JZF776" s="144"/>
      <c r="JZG776" s="1268"/>
      <c r="JZH776" s="144"/>
      <c r="JZI776" s="1268"/>
      <c r="JZJ776" s="144"/>
      <c r="JZK776" s="1268"/>
      <c r="JZL776" s="144"/>
      <c r="JZM776" s="1268"/>
      <c r="JZN776" s="144"/>
      <c r="JZO776" s="1268"/>
      <c r="JZP776" s="144"/>
      <c r="JZQ776" s="1268"/>
      <c r="JZR776" s="144"/>
      <c r="JZS776" s="1268"/>
      <c r="JZT776" s="144"/>
      <c r="JZU776" s="1268"/>
      <c r="JZV776" s="144"/>
      <c r="JZW776" s="1268"/>
      <c r="JZX776" s="144"/>
      <c r="JZY776" s="1268"/>
      <c r="JZZ776" s="144"/>
      <c r="KAA776" s="1268"/>
      <c r="KAB776" s="144"/>
      <c r="KAC776" s="1268"/>
      <c r="KAD776" s="144"/>
      <c r="KAE776" s="1268"/>
      <c r="KAF776" s="144"/>
      <c r="KAG776" s="1268"/>
      <c r="KAH776" s="144"/>
      <c r="KAI776" s="1268"/>
      <c r="KAJ776" s="144"/>
      <c r="KAK776" s="1268"/>
      <c r="KAL776" s="144"/>
      <c r="KAM776" s="1268"/>
      <c r="KAN776" s="144"/>
      <c r="KAO776" s="1268"/>
      <c r="KAP776" s="144"/>
      <c r="KAQ776" s="1268"/>
      <c r="KAR776" s="144"/>
      <c r="KAS776" s="1268"/>
      <c r="KAT776" s="144"/>
      <c r="KAU776" s="1268"/>
      <c r="KAV776" s="144"/>
      <c r="KAW776" s="1268"/>
      <c r="KAX776" s="144"/>
      <c r="KAY776" s="1268"/>
      <c r="KAZ776" s="144"/>
      <c r="KBA776" s="1268"/>
      <c r="KBB776" s="144"/>
      <c r="KBC776" s="1268"/>
      <c r="KBD776" s="144"/>
      <c r="KBE776" s="1268"/>
      <c r="KBF776" s="144"/>
      <c r="KBG776" s="1268"/>
      <c r="KBH776" s="144"/>
      <c r="KBI776" s="1268"/>
      <c r="KBJ776" s="144"/>
      <c r="KBK776" s="1268"/>
      <c r="KBL776" s="144"/>
      <c r="KBM776" s="1268"/>
      <c r="KBN776" s="144"/>
      <c r="KBO776" s="1268"/>
      <c r="KBP776" s="144"/>
      <c r="KBQ776" s="1268"/>
      <c r="KBR776" s="144"/>
      <c r="KBS776" s="1268"/>
      <c r="KBT776" s="144"/>
      <c r="KBU776" s="1268"/>
      <c r="KBV776" s="144"/>
      <c r="KBW776" s="1268"/>
      <c r="KBX776" s="144"/>
      <c r="KBY776" s="1268"/>
      <c r="KBZ776" s="144"/>
      <c r="KCA776" s="1268"/>
      <c r="KCB776" s="144"/>
      <c r="KCC776" s="1268"/>
      <c r="KCD776" s="144"/>
      <c r="KCE776" s="1268"/>
      <c r="KCF776" s="144"/>
      <c r="KCG776" s="1268"/>
      <c r="KCH776" s="144"/>
      <c r="KCI776" s="1268"/>
      <c r="KCJ776" s="144"/>
      <c r="KCK776" s="1268"/>
      <c r="KCL776" s="144"/>
      <c r="KCM776" s="1268"/>
      <c r="KCN776" s="144"/>
      <c r="KCO776" s="1268"/>
      <c r="KCP776" s="144"/>
      <c r="KCQ776" s="1268"/>
      <c r="KCR776" s="144"/>
      <c r="KCS776" s="1268"/>
      <c r="KCT776" s="144"/>
      <c r="KCU776" s="1268"/>
      <c r="KCV776" s="144"/>
      <c r="KCW776" s="1268"/>
      <c r="KCX776" s="144"/>
      <c r="KCY776" s="1268"/>
      <c r="KCZ776" s="144"/>
      <c r="KDA776" s="1268"/>
      <c r="KDB776" s="144"/>
      <c r="KDC776" s="1268"/>
      <c r="KDD776" s="144"/>
      <c r="KDE776" s="1268"/>
      <c r="KDF776" s="144"/>
      <c r="KDG776" s="1268"/>
      <c r="KDH776" s="144"/>
      <c r="KDI776" s="1268"/>
      <c r="KDJ776" s="144"/>
      <c r="KDK776" s="1268"/>
      <c r="KDL776" s="144"/>
      <c r="KDM776" s="1268"/>
      <c r="KDN776" s="144"/>
      <c r="KDO776" s="1268"/>
      <c r="KDP776" s="144"/>
      <c r="KDQ776" s="1268"/>
      <c r="KDR776" s="144"/>
      <c r="KDS776" s="1268"/>
      <c r="KDT776" s="144"/>
      <c r="KDU776" s="1268"/>
      <c r="KDV776" s="144"/>
      <c r="KDW776" s="1268"/>
      <c r="KDX776" s="144"/>
      <c r="KDY776" s="1268"/>
      <c r="KDZ776" s="144"/>
      <c r="KEA776" s="1268"/>
      <c r="KEB776" s="144"/>
      <c r="KEC776" s="1268"/>
      <c r="KED776" s="144"/>
      <c r="KEE776" s="1268"/>
      <c r="KEF776" s="144"/>
      <c r="KEG776" s="1268"/>
      <c r="KEH776" s="144"/>
      <c r="KEI776" s="1268"/>
      <c r="KEJ776" s="144"/>
      <c r="KEK776" s="1268"/>
      <c r="KEL776" s="144"/>
      <c r="KEM776" s="1268"/>
      <c r="KEN776" s="144"/>
      <c r="KEO776" s="1268"/>
      <c r="KEP776" s="144"/>
      <c r="KEQ776" s="1268"/>
      <c r="KER776" s="144"/>
      <c r="KES776" s="1268"/>
      <c r="KET776" s="144"/>
      <c r="KEU776" s="1268"/>
      <c r="KEV776" s="144"/>
      <c r="KEW776" s="1268"/>
      <c r="KEX776" s="144"/>
      <c r="KEY776" s="1268"/>
      <c r="KEZ776" s="144"/>
      <c r="KFA776" s="1268"/>
      <c r="KFB776" s="144"/>
      <c r="KFC776" s="1268"/>
      <c r="KFD776" s="144"/>
      <c r="KFE776" s="1268"/>
      <c r="KFF776" s="144"/>
      <c r="KFG776" s="1268"/>
      <c r="KFH776" s="144"/>
      <c r="KFI776" s="1268"/>
      <c r="KFJ776" s="144"/>
      <c r="KFK776" s="1268"/>
      <c r="KFL776" s="144"/>
      <c r="KFM776" s="1268"/>
      <c r="KFN776" s="144"/>
      <c r="KFO776" s="1268"/>
      <c r="KFP776" s="144"/>
      <c r="KFQ776" s="1268"/>
      <c r="KFR776" s="144"/>
      <c r="KFS776" s="1268"/>
      <c r="KFT776" s="144"/>
      <c r="KFU776" s="1268"/>
      <c r="KFV776" s="144"/>
      <c r="KFW776" s="1268"/>
      <c r="KFX776" s="144"/>
      <c r="KFY776" s="1268"/>
      <c r="KFZ776" s="144"/>
      <c r="KGA776" s="1268"/>
      <c r="KGB776" s="144"/>
      <c r="KGC776" s="1268"/>
      <c r="KGD776" s="144"/>
      <c r="KGE776" s="1268"/>
      <c r="KGF776" s="144"/>
      <c r="KGG776" s="1268"/>
      <c r="KGH776" s="144"/>
      <c r="KGI776" s="1268"/>
      <c r="KGJ776" s="144"/>
      <c r="KGK776" s="1268"/>
      <c r="KGL776" s="144"/>
      <c r="KGM776" s="1268"/>
      <c r="KGN776" s="144"/>
      <c r="KGO776" s="1268"/>
      <c r="KGP776" s="144"/>
      <c r="KGQ776" s="1268"/>
      <c r="KGR776" s="144"/>
      <c r="KGS776" s="1268"/>
      <c r="KGT776" s="144"/>
      <c r="KGU776" s="1268"/>
      <c r="KGV776" s="144"/>
      <c r="KGW776" s="1268"/>
      <c r="KGX776" s="144"/>
      <c r="KGY776" s="1268"/>
      <c r="KGZ776" s="144"/>
      <c r="KHA776" s="1268"/>
      <c r="KHB776" s="144"/>
      <c r="KHC776" s="1268"/>
      <c r="KHD776" s="144"/>
      <c r="KHE776" s="1268"/>
      <c r="KHF776" s="144"/>
      <c r="KHG776" s="1268"/>
      <c r="KHH776" s="144"/>
      <c r="KHI776" s="1268"/>
      <c r="KHJ776" s="144"/>
      <c r="KHK776" s="1268"/>
      <c r="KHL776" s="144"/>
      <c r="KHM776" s="1268"/>
      <c r="KHN776" s="144"/>
      <c r="KHO776" s="1268"/>
      <c r="KHP776" s="144"/>
      <c r="KHQ776" s="1268"/>
      <c r="KHR776" s="144"/>
      <c r="KHS776" s="1268"/>
      <c r="KHT776" s="144"/>
      <c r="KHU776" s="1268"/>
      <c r="KHV776" s="144"/>
      <c r="KHW776" s="1268"/>
      <c r="KHX776" s="144"/>
      <c r="KHY776" s="1268"/>
      <c r="KHZ776" s="144"/>
      <c r="KIA776" s="1268"/>
      <c r="KIB776" s="144"/>
      <c r="KIC776" s="1268"/>
      <c r="KID776" s="144"/>
      <c r="KIE776" s="1268"/>
      <c r="KIF776" s="144"/>
      <c r="KIG776" s="1268"/>
      <c r="KIH776" s="144"/>
      <c r="KII776" s="1268"/>
      <c r="KIJ776" s="144"/>
      <c r="KIK776" s="1268"/>
      <c r="KIL776" s="144"/>
      <c r="KIM776" s="1268"/>
      <c r="KIN776" s="144"/>
      <c r="KIO776" s="1268"/>
      <c r="KIP776" s="144"/>
      <c r="KIQ776" s="1268"/>
      <c r="KIR776" s="144"/>
      <c r="KIS776" s="1268"/>
      <c r="KIT776" s="144"/>
      <c r="KIU776" s="1268"/>
      <c r="KIV776" s="144"/>
      <c r="KIW776" s="1268"/>
      <c r="KIX776" s="144"/>
      <c r="KIY776" s="1268"/>
      <c r="KIZ776" s="144"/>
      <c r="KJA776" s="1268"/>
      <c r="KJB776" s="144"/>
      <c r="KJC776" s="1268"/>
      <c r="KJD776" s="144"/>
      <c r="KJE776" s="1268"/>
      <c r="KJF776" s="144"/>
      <c r="KJG776" s="1268"/>
      <c r="KJH776" s="144"/>
      <c r="KJI776" s="1268"/>
      <c r="KJJ776" s="144"/>
      <c r="KJK776" s="1268"/>
      <c r="KJL776" s="144"/>
      <c r="KJM776" s="1268"/>
      <c r="KJN776" s="144"/>
      <c r="KJO776" s="1268"/>
      <c r="KJP776" s="144"/>
      <c r="KJQ776" s="1268"/>
      <c r="KJR776" s="144"/>
      <c r="KJS776" s="1268"/>
      <c r="KJT776" s="144"/>
      <c r="KJU776" s="1268"/>
      <c r="KJV776" s="144"/>
      <c r="KJW776" s="1268"/>
      <c r="KJX776" s="144"/>
      <c r="KJY776" s="1268"/>
      <c r="KJZ776" s="144"/>
      <c r="KKA776" s="1268"/>
      <c r="KKB776" s="144"/>
      <c r="KKC776" s="1268"/>
      <c r="KKD776" s="144"/>
      <c r="KKE776" s="1268"/>
      <c r="KKF776" s="144"/>
      <c r="KKG776" s="1268"/>
      <c r="KKH776" s="144"/>
      <c r="KKI776" s="1268"/>
      <c r="KKJ776" s="144"/>
      <c r="KKK776" s="1268"/>
      <c r="KKL776" s="144"/>
      <c r="KKM776" s="1268"/>
      <c r="KKN776" s="144"/>
      <c r="KKO776" s="1268"/>
      <c r="KKP776" s="144"/>
      <c r="KKQ776" s="1268"/>
      <c r="KKR776" s="144"/>
      <c r="KKS776" s="1268"/>
      <c r="KKT776" s="144"/>
      <c r="KKU776" s="1268"/>
      <c r="KKV776" s="144"/>
      <c r="KKW776" s="1268"/>
      <c r="KKX776" s="144"/>
      <c r="KKY776" s="1268"/>
      <c r="KKZ776" s="144"/>
      <c r="KLA776" s="1268"/>
      <c r="KLB776" s="144"/>
      <c r="KLC776" s="1268"/>
      <c r="KLD776" s="144"/>
      <c r="KLE776" s="1268"/>
      <c r="KLF776" s="144"/>
      <c r="KLG776" s="1268"/>
      <c r="KLH776" s="144"/>
      <c r="KLI776" s="1268"/>
      <c r="KLJ776" s="144"/>
      <c r="KLK776" s="1268"/>
      <c r="KLL776" s="144"/>
      <c r="KLM776" s="1268"/>
      <c r="KLN776" s="144"/>
      <c r="KLO776" s="1268"/>
      <c r="KLP776" s="144"/>
      <c r="KLQ776" s="1268"/>
      <c r="KLR776" s="144"/>
      <c r="KLS776" s="1268"/>
      <c r="KLT776" s="144"/>
      <c r="KLU776" s="1268"/>
      <c r="KLV776" s="144"/>
      <c r="KLW776" s="1268"/>
      <c r="KLX776" s="144"/>
      <c r="KLY776" s="1268"/>
      <c r="KLZ776" s="144"/>
      <c r="KMA776" s="1268"/>
      <c r="KMB776" s="144"/>
      <c r="KMC776" s="1268"/>
      <c r="KMD776" s="144"/>
      <c r="KME776" s="1268"/>
      <c r="KMF776" s="144"/>
      <c r="KMG776" s="1268"/>
      <c r="KMH776" s="144"/>
      <c r="KMI776" s="1268"/>
      <c r="KMJ776" s="144"/>
      <c r="KMK776" s="1268"/>
      <c r="KML776" s="144"/>
      <c r="KMM776" s="1268"/>
      <c r="KMN776" s="144"/>
      <c r="KMO776" s="1268"/>
      <c r="KMP776" s="144"/>
      <c r="KMQ776" s="1268"/>
      <c r="KMR776" s="144"/>
      <c r="KMS776" s="1268"/>
      <c r="KMT776" s="144"/>
      <c r="KMU776" s="1268"/>
      <c r="KMV776" s="144"/>
      <c r="KMW776" s="1268"/>
      <c r="KMX776" s="144"/>
      <c r="KMY776" s="1268"/>
      <c r="KMZ776" s="144"/>
      <c r="KNA776" s="1268"/>
      <c r="KNB776" s="144"/>
      <c r="KNC776" s="1268"/>
      <c r="KND776" s="144"/>
      <c r="KNE776" s="1268"/>
      <c r="KNF776" s="144"/>
      <c r="KNG776" s="1268"/>
      <c r="KNH776" s="144"/>
      <c r="KNI776" s="1268"/>
      <c r="KNJ776" s="144"/>
      <c r="KNK776" s="1268"/>
      <c r="KNL776" s="144"/>
      <c r="KNM776" s="1268"/>
      <c r="KNN776" s="144"/>
      <c r="KNO776" s="1268"/>
      <c r="KNP776" s="144"/>
      <c r="KNQ776" s="1268"/>
      <c r="KNR776" s="144"/>
      <c r="KNS776" s="1268"/>
      <c r="KNT776" s="144"/>
      <c r="KNU776" s="1268"/>
      <c r="KNV776" s="144"/>
      <c r="KNW776" s="1268"/>
      <c r="KNX776" s="144"/>
      <c r="KNY776" s="1268"/>
      <c r="KNZ776" s="144"/>
      <c r="KOA776" s="1268"/>
      <c r="KOB776" s="144"/>
      <c r="KOC776" s="1268"/>
      <c r="KOD776" s="144"/>
      <c r="KOE776" s="1268"/>
      <c r="KOF776" s="144"/>
      <c r="KOG776" s="1268"/>
      <c r="KOH776" s="144"/>
      <c r="KOI776" s="1268"/>
      <c r="KOJ776" s="144"/>
      <c r="KOK776" s="1268"/>
      <c r="KOL776" s="144"/>
      <c r="KOM776" s="1268"/>
      <c r="KON776" s="144"/>
      <c r="KOO776" s="1268"/>
      <c r="KOP776" s="144"/>
      <c r="KOQ776" s="1268"/>
      <c r="KOR776" s="144"/>
      <c r="KOS776" s="1268"/>
      <c r="KOT776" s="144"/>
      <c r="KOU776" s="1268"/>
      <c r="KOV776" s="144"/>
      <c r="KOW776" s="1268"/>
      <c r="KOX776" s="144"/>
      <c r="KOY776" s="1268"/>
      <c r="KOZ776" s="144"/>
      <c r="KPA776" s="1268"/>
      <c r="KPB776" s="144"/>
      <c r="KPC776" s="1268"/>
      <c r="KPD776" s="144"/>
      <c r="KPE776" s="1268"/>
      <c r="KPF776" s="144"/>
      <c r="KPG776" s="1268"/>
      <c r="KPH776" s="144"/>
      <c r="KPI776" s="1268"/>
      <c r="KPJ776" s="144"/>
      <c r="KPK776" s="1268"/>
      <c r="KPL776" s="144"/>
      <c r="KPM776" s="1268"/>
      <c r="KPN776" s="144"/>
      <c r="KPO776" s="1268"/>
      <c r="KPP776" s="144"/>
      <c r="KPQ776" s="1268"/>
      <c r="KPR776" s="144"/>
      <c r="KPS776" s="1268"/>
      <c r="KPT776" s="144"/>
      <c r="KPU776" s="1268"/>
      <c r="KPV776" s="144"/>
      <c r="KPW776" s="1268"/>
      <c r="KPX776" s="144"/>
      <c r="KPY776" s="1268"/>
      <c r="KPZ776" s="144"/>
      <c r="KQA776" s="1268"/>
      <c r="KQB776" s="144"/>
      <c r="KQC776" s="1268"/>
      <c r="KQD776" s="144"/>
      <c r="KQE776" s="1268"/>
      <c r="KQF776" s="144"/>
      <c r="KQG776" s="1268"/>
      <c r="KQH776" s="144"/>
      <c r="KQI776" s="1268"/>
      <c r="KQJ776" s="144"/>
      <c r="KQK776" s="1268"/>
      <c r="KQL776" s="144"/>
      <c r="KQM776" s="1268"/>
      <c r="KQN776" s="144"/>
      <c r="KQO776" s="1268"/>
      <c r="KQP776" s="144"/>
      <c r="KQQ776" s="1268"/>
      <c r="KQR776" s="144"/>
      <c r="KQS776" s="1268"/>
      <c r="KQT776" s="144"/>
      <c r="KQU776" s="1268"/>
      <c r="KQV776" s="144"/>
      <c r="KQW776" s="1268"/>
      <c r="KQX776" s="144"/>
      <c r="KQY776" s="1268"/>
      <c r="KQZ776" s="144"/>
      <c r="KRA776" s="1268"/>
      <c r="KRB776" s="144"/>
      <c r="KRC776" s="1268"/>
      <c r="KRD776" s="144"/>
      <c r="KRE776" s="1268"/>
      <c r="KRF776" s="144"/>
      <c r="KRG776" s="1268"/>
      <c r="KRH776" s="144"/>
      <c r="KRI776" s="1268"/>
      <c r="KRJ776" s="144"/>
      <c r="KRK776" s="1268"/>
      <c r="KRL776" s="144"/>
      <c r="KRM776" s="1268"/>
      <c r="KRN776" s="144"/>
      <c r="KRO776" s="1268"/>
      <c r="KRP776" s="144"/>
      <c r="KRQ776" s="1268"/>
      <c r="KRR776" s="144"/>
      <c r="KRS776" s="1268"/>
      <c r="KRT776" s="144"/>
      <c r="KRU776" s="1268"/>
      <c r="KRV776" s="144"/>
      <c r="KRW776" s="1268"/>
      <c r="KRX776" s="144"/>
      <c r="KRY776" s="1268"/>
      <c r="KRZ776" s="144"/>
      <c r="KSA776" s="1268"/>
      <c r="KSB776" s="144"/>
      <c r="KSC776" s="1268"/>
      <c r="KSD776" s="144"/>
      <c r="KSE776" s="1268"/>
      <c r="KSF776" s="144"/>
      <c r="KSG776" s="1268"/>
      <c r="KSH776" s="144"/>
      <c r="KSI776" s="1268"/>
      <c r="KSJ776" s="144"/>
      <c r="KSK776" s="1268"/>
      <c r="KSL776" s="144"/>
      <c r="KSM776" s="1268"/>
      <c r="KSN776" s="144"/>
      <c r="KSO776" s="1268"/>
      <c r="KSP776" s="144"/>
      <c r="KSQ776" s="1268"/>
      <c r="KSR776" s="144"/>
      <c r="KSS776" s="1268"/>
      <c r="KST776" s="144"/>
      <c r="KSU776" s="1268"/>
      <c r="KSV776" s="144"/>
      <c r="KSW776" s="1268"/>
      <c r="KSX776" s="144"/>
      <c r="KSY776" s="1268"/>
      <c r="KSZ776" s="144"/>
      <c r="KTA776" s="1268"/>
      <c r="KTB776" s="144"/>
      <c r="KTC776" s="1268"/>
      <c r="KTD776" s="144"/>
      <c r="KTE776" s="1268"/>
      <c r="KTF776" s="144"/>
      <c r="KTG776" s="1268"/>
      <c r="KTH776" s="144"/>
      <c r="KTI776" s="1268"/>
      <c r="KTJ776" s="144"/>
      <c r="KTK776" s="1268"/>
      <c r="KTL776" s="144"/>
      <c r="KTM776" s="1268"/>
      <c r="KTN776" s="144"/>
      <c r="KTO776" s="1268"/>
      <c r="KTP776" s="144"/>
      <c r="KTQ776" s="1268"/>
      <c r="KTR776" s="144"/>
      <c r="KTS776" s="1268"/>
      <c r="KTT776" s="144"/>
      <c r="KTU776" s="1268"/>
      <c r="KTV776" s="144"/>
      <c r="KTW776" s="1268"/>
      <c r="KTX776" s="144"/>
      <c r="KTY776" s="1268"/>
      <c r="KTZ776" s="144"/>
      <c r="KUA776" s="1268"/>
      <c r="KUB776" s="144"/>
      <c r="KUC776" s="1268"/>
      <c r="KUD776" s="144"/>
      <c r="KUE776" s="1268"/>
      <c r="KUF776" s="144"/>
      <c r="KUG776" s="1268"/>
      <c r="KUH776" s="144"/>
      <c r="KUI776" s="1268"/>
      <c r="KUJ776" s="144"/>
      <c r="KUK776" s="1268"/>
      <c r="KUL776" s="144"/>
      <c r="KUM776" s="1268"/>
      <c r="KUN776" s="144"/>
      <c r="KUO776" s="1268"/>
      <c r="KUP776" s="144"/>
      <c r="KUQ776" s="1268"/>
      <c r="KUR776" s="144"/>
      <c r="KUS776" s="1268"/>
      <c r="KUT776" s="144"/>
      <c r="KUU776" s="1268"/>
      <c r="KUV776" s="144"/>
      <c r="KUW776" s="1268"/>
      <c r="KUX776" s="144"/>
      <c r="KUY776" s="1268"/>
      <c r="KUZ776" s="144"/>
      <c r="KVA776" s="1268"/>
      <c r="KVB776" s="144"/>
      <c r="KVC776" s="1268"/>
      <c r="KVD776" s="144"/>
      <c r="KVE776" s="1268"/>
      <c r="KVF776" s="144"/>
      <c r="KVG776" s="1268"/>
      <c r="KVH776" s="144"/>
      <c r="KVI776" s="1268"/>
      <c r="KVJ776" s="144"/>
      <c r="KVK776" s="1268"/>
      <c r="KVL776" s="144"/>
      <c r="KVM776" s="1268"/>
      <c r="KVN776" s="144"/>
      <c r="KVO776" s="1268"/>
      <c r="KVP776" s="144"/>
      <c r="KVQ776" s="1268"/>
      <c r="KVR776" s="144"/>
      <c r="KVS776" s="1268"/>
      <c r="KVT776" s="144"/>
      <c r="KVU776" s="1268"/>
      <c r="KVV776" s="144"/>
      <c r="KVW776" s="1268"/>
      <c r="KVX776" s="144"/>
      <c r="KVY776" s="1268"/>
      <c r="KVZ776" s="144"/>
      <c r="KWA776" s="1268"/>
      <c r="KWB776" s="144"/>
      <c r="KWC776" s="1268"/>
      <c r="KWD776" s="144"/>
      <c r="KWE776" s="1268"/>
      <c r="KWF776" s="144"/>
      <c r="KWG776" s="1268"/>
      <c r="KWH776" s="144"/>
      <c r="KWI776" s="1268"/>
      <c r="KWJ776" s="144"/>
      <c r="KWK776" s="1268"/>
      <c r="KWL776" s="144"/>
      <c r="KWM776" s="1268"/>
      <c r="KWN776" s="144"/>
      <c r="KWO776" s="1268"/>
      <c r="KWP776" s="144"/>
      <c r="KWQ776" s="1268"/>
      <c r="KWR776" s="144"/>
      <c r="KWS776" s="1268"/>
      <c r="KWT776" s="144"/>
      <c r="KWU776" s="1268"/>
      <c r="KWV776" s="144"/>
      <c r="KWW776" s="1268"/>
      <c r="KWX776" s="144"/>
      <c r="KWY776" s="1268"/>
      <c r="KWZ776" s="144"/>
      <c r="KXA776" s="1268"/>
      <c r="KXB776" s="144"/>
      <c r="KXC776" s="1268"/>
      <c r="KXD776" s="144"/>
      <c r="KXE776" s="1268"/>
      <c r="KXF776" s="144"/>
      <c r="KXG776" s="1268"/>
      <c r="KXH776" s="144"/>
      <c r="KXI776" s="1268"/>
      <c r="KXJ776" s="144"/>
      <c r="KXK776" s="1268"/>
      <c r="KXL776" s="144"/>
      <c r="KXM776" s="1268"/>
      <c r="KXN776" s="144"/>
      <c r="KXO776" s="1268"/>
      <c r="KXP776" s="144"/>
      <c r="KXQ776" s="1268"/>
      <c r="KXR776" s="144"/>
      <c r="KXS776" s="1268"/>
      <c r="KXT776" s="144"/>
      <c r="KXU776" s="1268"/>
      <c r="KXV776" s="144"/>
      <c r="KXW776" s="1268"/>
      <c r="KXX776" s="144"/>
      <c r="KXY776" s="1268"/>
      <c r="KXZ776" s="144"/>
      <c r="KYA776" s="1268"/>
      <c r="KYB776" s="144"/>
      <c r="KYC776" s="1268"/>
      <c r="KYD776" s="144"/>
      <c r="KYE776" s="1268"/>
      <c r="KYF776" s="144"/>
      <c r="KYG776" s="1268"/>
      <c r="KYH776" s="144"/>
      <c r="KYI776" s="1268"/>
      <c r="KYJ776" s="144"/>
      <c r="KYK776" s="1268"/>
      <c r="KYL776" s="144"/>
      <c r="KYM776" s="1268"/>
      <c r="KYN776" s="144"/>
      <c r="KYO776" s="1268"/>
      <c r="KYP776" s="144"/>
      <c r="KYQ776" s="1268"/>
      <c r="KYR776" s="144"/>
      <c r="KYS776" s="1268"/>
      <c r="KYT776" s="144"/>
      <c r="KYU776" s="1268"/>
      <c r="KYV776" s="144"/>
      <c r="KYW776" s="1268"/>
      <c r="KYX776" s="144"/>
      <c r="KYY776" s="1268"/>
      <c r="KYZ776" s="144"/>
      <c r="KZA776" s="1268"/>
      <c r="KZB776" s="144"/>
      <c r="KZC776" s="1268"/>
      <c r="KZD776" s="144"/>
      <c r="KZE776" s="1268"/>
      <c r="KZF776" s="144"/>
      <c r="KZG776" s="1268"/>
      <c r="KZH776" s="144"/>
      <c r="KZI776" s="1268"/>
      <c r="KZJ776" s="144"/>
      <c r="KZK776" s="1268"/>
      <c r="KZL776" s="144"/>
      <c r="KZM776" s="1268"/>
      <c r="KZN776" s="144"/>
      <c r="KZO776" s="1268"/>
      <c r="KZP776" s="144"/>
      <c r="KZQ776" s="1268"/>
      <c r="KZR776" s="144"/>
      <c r="KZS776" s="1268"/>
      <c r="KZT776" s="144"/>
      <c r="KZU776" s="1268"/>
      <c r="KZV776" s="144"/>
      <c r="KZW776" s="1268"/>
      <c r="KZX776" s="144"/>
      <c r="KZY776" s="1268"/>
      <c r="KZZ776" s="144"/>
      <c r="LAA776" s="1268"/>
      <c r="LAB776" s="144"/>
      <c r="LAC776" s="1268"/>
      <c r="LAD776" s="144"/>
      <c r="LAE776" s="1268"/>
      <c r="LAF776" s="144"/>
      <c r="LAG776" s="1268"/>
      <c r="LAH776" s="144"/>
      <c r="LAI776" s="1268"/>
      <c r="LAJ776" s="144"/>
      <c r="LAK776" s="1268"/>
      <c r="LAL776" s="144"/>
      <c r="LAM776" s="1268"/>
      <c r="LAN776" s="144"/>
      <c r="LAO776" s="1268"/>
      <c r="LAP776" s="144"/>
      <c r="LAQ776" s="1268"/>
      <c r="LAR776" s="144"/>
      <c r="LAS776" s="1268"/>
      <c r="LAT776" s="144"/>
      <c r="LAU776" s="1268"/>
      <c r="LAV776" s="144"/>
      <c r="LAW776" s="1268"/>
      <c r="LAX776" s="144"/>
      <c r="LAY776" s="1268"/>
      <c r="LAZ776" s="144"/>
      <c r="LBA776" s="1268"/>
      <c r="LBB776" s="144"/>
      <c r="LBC776" s="1268"/>
      <c r="LBD776" s="144"/>
      <c r="LBE776" s="1268"/>
      <c r="LBF776" s="144"/>
      <c r="LBG776" s="1268"/>
      <c r="LBH776" s="144"/>
      <c r="LBI776" s="1268"/>
      <c r="LBJ776" s="144"/>
      <c r="LBK776" s="1268"/>
      <c r="LBL776" s="144"/>
      <c r="LBM776" s="1268"/>
      <c r="LBN776" s="144"/>
      <c r="LBO776" s="1268"/>
      <c r="LBP776" s="144"/>
      <c r="LBQ776" s="1268"/>
      <c r="LBR776" s="144"/>
      <c r="LBS776" s="1268"/>
      <c r="LBT776" s="144"/>
      <c r="LBU776" s="1268"/>
      <c r="LBV776" s="144"/>
      <c r="LBW776" s="1268"/>
      <c r="LBX776" s="144"/>
      <c r="LBY776" s="1268"/>
      <c r="LBZ776" s="144"/>
      <c r="LCA776" s="1268"/>
      <c r="LCB776" s="144"/>
      <c r="LCC776" s="1268"/>
      <c r="LCD776" s="144"/>
      <c r="LCE776" s="1268"/>
      <c r="LCF776" s="144"/>
      <c r="LCG776" s="1268"/>
      <c r="LCH776" s="144"/>
      <c r="LCI776" s="1268"/>
      <c r="LCJ776" s="144"/>
      <c r="LCK776" s="1268"/>
      <c r="LCL776" s="144"/>
      <c r="LCM776" s="1268"/>
      <c r="LCN776" s="144"/>
      <c r="LCO776" s="1268"/>
      <c r="LCP776" s="144"/>
      <c r="LCQ776" s="1268"/>
      <c r="LCR776" s="144"/>
      <c r="LCS776" s="1268"/>
      <c r="LCT776" s="144"/>
      <c r="LCU776" s="1268"/>
      <c r="LCV776" s="144"/>
      <c r="LCW776" s="1268"/>
      <c r="LCX776" s="144"/>
      <c r="LCY776" s="1268"/>
      <c r="LCZ776" s="144"/>
      <c r="LDA776" s="1268"/>
      <c r="LDB776" s="144"/>
      <c r="LDC776" s="1268"/>
      <c r="LDD776" s="144"/>
      <c r="LDE776" s="1268"/>
      <c r="LDF776" s="144"/>
      <c r="LDG776" s="1268"/>
      <c r="LDH776" s="144"/>
      <c r="LDI776" s="1268"/>
      <c r="LDJ776" s="144"/>
      <c r="LDK776" s="1268"/>
      <c r="LDL776" s="144"/>
      <c r="LDM776" s="1268"/>
      <c r="LDN776" s="144"/>
      <c r="LDO776" s="1268"/>
      <c r="LDP776" s="144"/>
      <c r="LDQ776" s="1268"/>
      <c r="LDR776" s="144"/>
      <c r="LDS776" s="1268"/>
      <c r="LDT776" s="144"/>
      <c r="LDU776" s="1268"/>
      <c r="LDV776" s="144"/>
      <c r="LDW776" s="1268"/>
      <c r="LDX776" s="144"/>
      <c r="LDY776" s="1268"/>
      <c r="LDZ776" s="144"/>
      <c r="LEA776" s="1268"/>
      <c r="LEB776" s="144"/>
      <c r="LEC776" s="1268"/>
      <c r="LED776" s="144"/>
      <c r="LEE776" s="1268"/>
      <c r="LEF776" s="144"/>
      <c r="LEG776" s="1268"/>
      <c r="LEH776" s="144"/>
      <c r="LEI776" s="1268"/>
      <c r="LEJ776" s="144"/>
      <c r="LEK776" s="1268"/>
      <c r="LEL776" s="144"/>
      <c r="LEM776" s="1268"/>
      <c r="LEN776" s="144"/>
      <c r="LEO776" s="1268"/>
      <c r="LEP776" s="144"/>
      <c r="LEQ776" s="1268"/>
      <c r="LER776" s="144"/>
      <c r="LES776" s="1268"/>
      <c r="LET776" s="144"/>
      <c r="LEU776" s="1268"/>
      <c r="LEV776" s="144"/>
      <c r="LEW776" s="1268"/>
      <c r="LEX776" s="144"/>
      <c r="LEY776" s="1268"/>
      <c r="LEZ776" s="144"/>
      <c r="LFA776" s="1268"/>
      <c r="LFB776" s="144"/>
      <c r="LFC776" s="1268"/>
      <c r="LFD776" s="144"/>
      <c r="LFE776" s="1268"/>
      <c r="LFF776" s="144"/>
      <c r="LFG776" s="1268"/>
      <c r="LFH776" s="144"/>
      <c r="LFI776" s="1268"/>
      <c r="LFJ776" s="144"/>
      <c r="LFK776" s="1268"/>
      <c r="LFL776" s="144"/>
      <c r="LFM776" s="1268"/>
      <c r="LFN776" s="144"/>
      <c r="LFO776" s="1268"/>
      <c r="LFP776" s="144"/>
      <c r="LFQ776" s="1268"/>
      <c r="LFR776" s="144"/>
      <c r="LFS776" s="1268"/>
      <c r="LFT776" s="144"/>
      <c r="LFU776" s="1268"/>
      <c r="LFV776" s="144"/>
      <c r="LFW776" s="1268"/>
      <c r="LFX776" s="144"/>
      <c r="LFY776" s="1268"/>
      <c r="LFZ776" s="144"/>
      <c r="LGA776" s="1268"/>
      <c r="LGB776" s="144"/>
      <c r="LGC776" s="1268"/>
      <c r="LGD776" s="144"/>
      <c r="LGE776" s="1268"/>
      <c r="LGF776" s="144"/>
      <c r="LGG776" s="1268"/>
      <c r="LGH776" s="144"/>
      <c r="LGI776" s="1268"/>
      <c r="LGJ776" s="144"/>
      <c r="LGK776" s="1268"/>
      <c r="LGL776" s="144"/>
      <c r="LGM776" s="1268"/>
      <c r="LGN776" s="144"/>
      <c r="LGO776" s="1268"/>
      <c r="LGP776" s="144"/>
      <c r="LGQ776" s="1268"/>
      <c r="LGR776" s="144"/>
      <c r="LGS776" s="1268"/>
      <c r="LGT776" s="144"/>
      <c r="LGU776" s="1268"/>
      <c r="LGV776" s="144"/>
      <c r="LGW776" s="1268"/>
      <c r="LGX776" s="144"/>
      <c r="LGY776" s="1268"/>
      <c r="LGZ776" s="144"/>
      <c r="LHA776" s="1268"/>
      <c r="LHB776" s="144"/>
      <c r="LHC776" s="1268"/>
      <c r="LHD776" s="144"/>
      <c r="LHE776" s="1268"/>
      <c r="LHF776" s="144"/>
      <c r="LHG776" s="1268"/>
      <c r="LHH776" s="144"/>
      <c r="LHI776" s="1268"/>
      <c r="LHJ776" s="144"/>
      <c r="LHK776" s="1268"/>
      <c r="LHL776" s="144"/>
      <c r="LHM776" s="1268"/>
      <c r="LHN776" s="144"/>
      <c r="LHO776" s="1268"/>
      <c r="LHP776" s="144"/>
      <c r="LHQ776" s="1268"/>
      <c r="LHR776" s="144"/>
      <c r="LHS776" s="1268"/>
      <c r="LHT776" s="144"/>
      <c r="LHU776" s="1268"/>
      <c r="LHV776" s="144"/>
      <c r="LHW776" s="1268"/>
      <c r="LHX776" s="144"/>
      <c r="LHY776" s="1268"/>
      <c r="LHZ776" s="144"/>
      <c r="LIA776" s="1268"/>
      <c r="LIB776" s="144"/>
      <c r="LIC776" s="1268"/>
      <c r="LID776" s="144"/>
      <c r="LIE776" s="1268"/>
      <c r="LIF776" s="144"/>
      <c r="LIG776" s="1268"/>
      <c r="LIH776" s="144"/>
      <c r="LII776" s="1268"/>
      <c r="LIJ776" s="144"/>
      <c r="LIK776" s="1268"/>
      <c r="LIL776" s="144"/>
      <c r="LIM776" s="1268"/>
      <c r="LIN776" s="144"/>
      <c r="LIO776" s="1268"/>
      <c r="LIP776" s="144"/>
      <c r="LIQ776" s="1268"/>
      <c r="LIR776" s="144"/>
      <c r="LIS776" s="1268"/>
      <c r="LIT776" s="144"/>
      <c r="LIU776" s="1268"/>
      <c r="LIV776" s="144"/>
      <c r="LIW776" s="1268"/>
      <c r="LIX776" s="144"/>
      <c r="LIY776" s="1268"/>
      <c r="LIZ776" s="144"/>
      <c r="LJA776" s="1268"/>
      <c r="LJB776" s="144"/>
      <c r="LJC776" s="1268"/>
      <c r="LJD776" s="144"/>
      <c r="LJE776" s="1268"/>
      <c r="LJF776" s="144"/>
      <c r="LJG776" s="1268"/>
      <c r="LJH776" s="144"/>
      <c r="LJI776" s="1268"/>
      <c r="LJJ776" s="144"/>
      <c r="LJK776" s="1268"/>
      <c r="LJL776" s="144"/>
      <c r="LJM776" s="1268"/>
      <c r="LJN776" s="144"/>
      <c r="LJO776" s="1268"/>
      <c r="LJP776" s="144"/>
      <c r="LJQ776" s="1268"/>
      <c r="LJR776" s="144"/>
      <c r="LJS776" s="1268"/>
      <c r="LJT776" s="144"/>
      <c r="LJU776" s="1268"/>
      <c r="LJV776" s="144"/>
      <c r="LJW776" s="1268"/>
      <c r="LJX776" s="144"/>
      <c r="LJY776" s="1268"/>
      <c r="LJZ776" s="144"/>
      <c r="LKA776" s="1268"/>
      <c r="LKB776" s="144"/>
      <c r="LKC776" s="1268"/>
      <c r="LKD776" s="144"/>
      <c r="LKE776" s="1268"/>
      <c r="LKF776" s="144"/>
      <c r="LKG776" s="1268"/>
      <c r="LKH776" s="144"/>
      <c r="LKI776" s="1268"/>
      <c r="LKJ776" s="144"/>
      <c r="LKK776" s="1268"/>
      <c r="LKL776" s="144"/>
      <c r="LKM776" s="1268"/>
      <c r="LKN776" s="144"/>
      <c r="LKO776" s="1268"/>
      <c r="LKP776" s="144"/>
      <c r="LKQ776" s="1268"/>
      <c r="LKR776" s="144"/>
      <c r="LKS776" s="1268"/>
      <c r="LKT776" s="144"/>
      <c r="LKU776" s="1268"/>
      <c r="LKV776" s="144"/>
      <c r="LKW776" s="1268"/>
      <c r="LKX776" s="144"/>
      <c r="LKY776" s="1268"/>
      <c r="LKZ776" s="144"/>
      <c r="LLA776" s="1268"/>
      <c r="LLB776" s="144"/>
      <c r="LLC776" s="1268"/>
      <c r="LLD776" s="144"/>
      <c r="LLE776" s="1268"/>
      <c r="LLF776" s="144"/>
      <c r="LLG776" s="1268"/>
      <c r="LLH776" s="144"/>
      <c r="LLI776" s="1268"/>
      <c r="LLJ776" s="144"/>
      <c r="LLK776" s="1268"/>
      <c r="LLL776" s="144"/>
      <c r="LLM776" s="1268"/>
      <c r="LLN776" s="144"/>
      <c r="LLO776" s="1268"/>
      <c r="LLP776" s="144"/>
      <c r="LLQ776" s="1268"/>
      <c r="LLR776" s="144"/>
      <c r="LLS776" s="1268"/>
      <c r="LLT776" s="144"/>
      <c r="LLU776" s="1268"/>
      <c r="LLV776" s="144"/>
      <c r="LLW776" s="1268"/>
      <c r="LLX776" s="144"/>
      <c r="LLY776" s="1268"/>
      <c r="LLZ776" s="144"/>
      <c r="LMA776" s="1268"/>
      <c r="LMB776" s="144"/>
      <c r="LMC776" s="1268"/>
      <c r="LMD776" s="144"/>
      <c r="LME776" s="1268"/>
      <c r="LMF776" s="144"/>
      <c r="LMG776" s="1268"/>
      <c r="LMH776" s="144"/>
      <c r="LMI776" s="1268"/>
      <c r="LMJ776" s="144"/>
      <c r="LMK776" s="1268"/>
      <c r="LML776" s="144"/>
      <c r="LMM776" s="1268"/>
      <c r="LMN776" s="144"/>
      <c r="LMO776" s="1268"/>
      <c r="LMP776" s="144"/>
      <c r="LMQ776" s="1268"/>
      <c r="LMR776" s="144"/>
      <c r="LMS776" s="1268"/>
      <c r="LMT776" s="144"/>
      <c r="LMU776" s="1268"/>
      <c r="LMV776" s="144"/>
      <c r="LMW776" s="1268"/>
      <c r="LMX776" s="144"/>
      <c r="LMY776" s="1268"/>
      <c r="LMZ776" s="144"/>
      <c r="LNA776" s="1268"/>
      <c r="LNB776" s="144"/>
      <c r="LNC776" s="1268"/>
      <c r="LND776" s="144"/>
      <c r="LNE776" s="1268"/>
      <c r="LNF776" s="144"/>
      <c r="LNG776" s="1268"/>
      <c r="LNH776" s="144"/>
      <c r="LNI776" s="1268"/>
      <c r="LNJ776" s="144"/>
      <c r="LNK776" s="1268"/>
      <c r="LNL776" s="144"/>
      <c r="LNM776" s="1268"/>
      <c r="LNN776" s="144"/>
      <c r="LNO776" s="1268"/>
      <c r="LNP776" s="144"/>
      <c r="LNQ776" s="1268"/>
      <c r="LNR776" s="144"/>
      <c r="LNS776" s="1268"/>
      <c r="LNT776" s="144"/>
      <c r="LNU776" s="1268"/>
      <c r="LNV776" s="144"/>
      <c r="LNW776" s="1268"/>
      <c r="LNX776" s="144"/>
      <c r="LNY776" s="1268"/>
      <c r="LNZ776" s="144"/>
      <c r="LOA776" s="1268"/>
      <c r="LOB776" s="144"/>
      <c r="LOC776" s="1268"/>
      <c r="LOD776" s="144"/>
      <c r="LOE776" s="1268"/>
      <c r="LOF776" s="144"/>
      <c r="LOG776" s="1268"/>
      <c r="LOH776" s="144"/>
      <c r="LOI776" s="1268"/>
      <c r="LOJ776" s="144"/>
      <c r="LOK776" s="1268"/>
      <c r="LOL776" s="144"/>
      <c r="LOM776" s="1268"/>
      <c r="LON776" s="144"/>
      <c r="LOO776" s="1268"/>
      <c r="LOP776" s="144"/>
      <c r="LOQ776" s="1268"/>
      <c r="LOR776" s="144"/>
      <c r="LOS776" s="1268"/>
      <c r="LOT776" s="144"/>
      <c r="LOU776" s="1268"/>
      <c r="LOV776" s="144"/>
      <c r="LOW776" s="1268"/>
      <c r="LOX776" s="144"/>
      <c r="LOY776" s="1268"/>
      <c r="LOZ776" s="144"/>
      <c r="LPA776" s="1268"/>
      <c r="LPB776" s="144"/>
      <c r="LPC776" s="1268"/>
      <c r="LPD776" s="144"/>
      <c r="LPE776" s="1268"/>
      <c r="LPF776" s="144"/>
      <c r="LPG776" s="1268"/>
      <c r="LPH776" s="144"/>
      <c r="LPI776" s="1268"/>
      <c r="LPJ776" s="144"/>
      <c r="LPK776" s="1268"/>
      <c r="LPL776" s="144"/>
      <c r="LPM776" s="1268"/>
      <c r="LPN776" s="144"/>
      <c r="LPO776" s="1268"/>
      <c r="LPP776" s="144"/>
      <c r="LPQ776" s="1268"/>
      <c r="LPR776" s="144"/>
      <c r="LPS776" s="1268"/>
      <c r="LPT776" s="144"/>
      <c r="LPU776" s="1268"/>
      <c r="LPV776" s="144"/>
      <c r="LPW776" s="1268"/>
      <c r="LPX776" s="144"/>
      <c r="LPY776" s="1268"/>
      <c r="LPZ776" s="144"/>
      <c r="LQA776" s="1268"/>
      <c r="LQB776" s="144"/>
      <c r="LQC776" s="1268"/>
      <c r="LQD776" s="144"/>
      <c r="LQE776" s="1268"/>
      <c r="LQF776" s="144"/>
      <c r="LQG776" s="1268"/>
      <c r="LQH776" s="144"/>
      <c r="LQI776" s="1268"/>
      <c r="LQJ776" s="144"/>
      <c r="LQK776" s="1268"/>
      <c r="LQL776" s="144"/>
      <c r="LQM776" s="1268"/>
      <c r="LQN776" s="144"/>
      <c r="LQO776" s="1268"/>
      <c r="LQP776" s="144"/>
      <c r="LQQ776" s="1268"/>
      <c r="LQR776" s="144"/>
      <c r="LQS776" s="1268"/>
      <c r="LQT776" s="144"/>
      <c r="LQU776" s="1268"/>
      <c r="LQV776" s="144"/>
      <c r="LQW776" s="1268"/>
      <c r="LQX776" s="144"/>
      <c r="LQY776" s="1268"/>
      <c r="LQZ776" s="144"/>
      <c r="LRA776" s="1268"/>
      <c r="LRB776" s="144"/>
      <c r="LRC776" s="1268"/>
      <c r="LRD776" s="144"/>
      <c r="LRE776" s="1268"/>
      <c r="LRF776" s="144"/>
      <c r="LRG776" s="1268"/>
      <c r="LRH776" s="144"/>
      <c r="LRI776" s="1268"/>
      <c r="LRJ776" s="144"/>
      <c r="LRK776" s="1268"/>
      <c r="LRL776" s="144"/>
      <c r="LRM776" s="1268"/>
      <c r="LRN776" s="144"/>
      <c r="LRO776" s="1268"/>
      <c r="LRP776" s="144"/>
      <c r="LRQ776" s="1268"/>
      <c r="LRR776" s="144"/>
      <c r="LRS776" s="1268"/>
      <c r="LRT776" s="144"/>
      <c r="LRU776" s="1268"/>
      <c r="LRV776" s="144"/>
      <c r="LRW776" s="1268"/>
      <c r="LRX776" s="144"/>
      <c r="LRY776" s="1268"/>
      <c r="LRZ776" s="144"/>
      <c r="LSA776" s="1268"/>
      <c r="LSB776" s="144"/>
      <c r="LSC776" s="1268"/>
      <c r="LSD776" s="144"/>
      <c r="LSE776" s="1268"/>
      <c r="LSF776" s="144"/>
      <c r="LSG776" s="1268"/>
      <c r="LSH776" s="144"/>
      <c r="LSI776" s="1268"/>
      <c r="LSJ776" s="144"/>
      <c r="LSK776" s="1268"/>
      <c r="LSL776" s="144"/>
      <c r="LSM776" s="1268"/>
      <c r="LSN776" s="144"/>
      <c r="LSO776" s="1268"/>
      <c r="LSP776" s="144"/>
      <c r="LSQ776" s="1268"/>
      <c r="LSR776" s="144"/>
      <c r="LSS776" s="1268"/>
      <c r="LST776" s="144"/>
      <c r="LSU776" s="1268"/>
      <c r="LSV776" s="144"/>
      <c r="LSW776" s="1268"/>
      <c r="LSX776" s="144"/>
      <c r="LSY776" s="1268"/>
      <c r="LSZ776" s="144"/>
      <c r="LTA776" s="1268"/>
      <c r="LTB776" s="144"/>
      <c r="LTC776" s="1268"/>
      <c r="LTD776" s="144"/>
      <c r="LTE776" s="1268"/>
      <c r="LTF776" s="144"/>
      <c r="LTG776" s="1268"/>
      <c r="LTH776" s="144"/>
      <c r="LTI776" s="1268"/>
      <c r="LTJ776" s="144"/>
      <c r="LTK776" s="1268"/>
      <c r="LTL776" s="144"/>
      <c r="LTM776" s="1268"/>
      <c r="LTN776" s="144"/>
      <c r="LTO776" s="1268"/>
      <c r="LTP776" s="144"/>
      <c r="LTQ776" s="1268"/>
      <c r="LTR776" s="144"/>
      <c r="LTS776" s="1268"/>
      <c r="LTT776" s="144"/>
      <c r="LTU776" s="1268"/>
      <c r="LTV776" s="144"/>
      <c r="LTW776" s="1268"/>
      <c r="LTX776" s="144"/>
      <c r="LTY776" s="1268"/>
      <c r="LTZ776" s="144"/>
      <c r="LUA776" s="1268"/>
      <c r="LUB776" s="144"/>
      <c r="LUC776" s="1268"/>
      <c r="LUD776" s="144"/>
      <c r="LUE776" s="1268"/>
      <c r="LUF776" s="144"/>
      <c r="LUG776" s="1268"/>
      <c r="LUH776" s="144"/>
      <c r="LUI776" s="1268"/>
      <c r="LUJ776" s="144"/>
      <c r="LUK776" s="1268"/>
      <c r="LUL776" s="144"/>
      <c r="LUM776" s="1268"/>
      <c r="LUN776" s="144"/>
      <c r="LUO776" s="1268"/>
      <c r="LUP776" s="144"/>
      <c r="LUQ776" s="1268"/>
      <c r="LUR776" s="144"/>
      <c r="LUS776" s="1268"/>
      <c r="LUT776" s="144"/>
      <c r="LUU776" s="1268"/>
      <c r="LUV776" s="144"/>
      <c r="LUW776" s="1268"/>
      <c r="LUX776" s="144"/>
      <c r="LUY776" s="1268"/>
      <c r="LUZ776" s="144"/>
      <c r="LVA776" s="1268"/>
      <c r="LVB776" s="144"/>
      <c r="LVC776" s="1268"/>
      <c r="LVD776" s="144"/>
      <c r="LVE776" s="1268"/>
      <c r="LVF776" s="144"/>
      <c r="LVG776" s="1268"/>
      <c r="LVH776" s="144"/>
      <c r="LVI776" s="1268"/>
      <c r="LVJ776" s="144"/>
      <c r="LVK776" s="1268"/>
      <c r="LVL776" s="144"/>
      <c r="LVM776" s="1268"/>
      <c r="LVN776" s="144"/>
      <c r="LVO776" s="1268"/>
      <c r="LVP776" s="144"/>
      <c r="LVQ776" s="1268"/>
      <c r="LVR776" s="144"/>
      <c r="LVS776" s="1268"/>
      <c r="LVT776" s="144"/>
      <c r="LVU776" s="1268"/>
      <c r="LVV776" s="144"/>
      <c r="LVW776" s="1268"/>
      <c r="LVX776" s="144"/>
      <c r="LVY776" s="1268"/>
      <c r="LVZ776" s="144"/>
      <c r="LWA776" s="1268"/>
      <c r="LWB776" s="144"/>
      <c r="LWC776" s="1268"/>
      <c r="LWD776" s="144"/>
      <c r="LWE776" s="1268"/>
      <c r="LWF776" s="144"/>
      <c r="LWG776" s="1268"/>
      <c r="LWH776" s="144"/>
      <c r="LWI776" s="1268"/>
      <c r="LWJ776" s="144"/>
      <c r="LWK776" s="1268"/>
      <c r="LWL776" s="144"/>
      <c r="LWM776" s="1268"/>
      <c r="LWN776" s="144"/>
      <c r="LWO776" s="1268"/>
      <c r="LWP776" s="144"/>
      <c r="LWQ776" s="1268"/>
      <c r="LWR776" s="144"/>
      <c r="LWS776" s="1268"/>
      <c r="LWT776" s="144"/>
      <c r="LWU776" s="1268"/>
      <c r="LWV776" s="144"/>
      <c r="LWW776" s="1268"/>
      <c r="LWX776" s="144"/>
      <c r="LWY776" s="1268"/>
      <c r="LWZ776" s="144"/>
      <c r="LXA776" s="1268"/>
      <c r="LXB776" s="144"/>
      <c r="LXC776" s="1268"/>
      <c r="LXD776" s="144"/>
      <c r="LXE776" s="1268"/>
      <c r="LXF776" s="144"/>
      <c r="LXG776" s="1268"/>
      <c r="LXH776" s="144"/>
      <c r="LXI776" s="1268"/>
      <c r="LXJ776" s="144"/>
      <c r="LXK776" s="1268"/>
      <c r="LXL776" s="144"/>
      <c r="LXM776" s="1268"/>
      <c r="LXN776" s="144"/>
      <c r="LXO776" s="1268"/>
      <c r="LXP776" s="144"/>
      <c r="LXQ776" s="1268"/>
      <c r="LXR776" s="144"/>
      <c r="LXS776" s="1268"/>
      <c r="LXT776" s="144"/>
      <c r="LXU776" s="1268"/>
      <c r="LXV776" s="144"/>
      <c r="LXW776" s="1268"/>
      <c r="LXX776" s="144"/>
      <c r="LXY776" s="1268"/>
      <c r="LXZ776" s="144"/>
      <c r="LYA776" s="1268"/>
      <c r="LYB776" s="144"/>
      <c r="LYC776" s="1268"/>
      <c r="LYD776" s="144"/>
      <c r="LYE776" s="1268"/>
      <c r="LYF776" s="144"/>
      <c r="LYG776" s="1268"/>
      <c r="LYH776" s="144"/>
      <c r="LYI776" s="1268"/>
      <c r="LYJ776" s="144"/>
      <c r="LYK776" s="1268"/>
      <c r="LYL776" s="144"/>
      <c r="LYM776" s="1268"/>
      <c r="LYN776" s="144"/>
      <c r="LYO776" s="1268"/>
      <c r="LYP776" s="144"/>
      <c r="LYQ776" s="1268"/>
      <c r="LYR776" s="144"/>
      <c r="LYS776" s="1268"/>
      <c r="LYT776" s="144"/>
      <c r="LYU776" s="1268"/>
      <c r="LYV776" s="144"/>
      <c r="LYW776" s="1268"/>
      <c r="LYX776" s="144"/>
      <c r="LYY776" s="1268"/>
      <c r="LYZ776" s="144"/>
      <c r="LZA776" s="1268"/>
      <c r="LZB776" s="144"/>
      <c r="LZC776" s="1268"/>
      <c r="LZD776" s="144"/>
      <c r="LZE776" s="1268"/>
      <c r="LZF776" s="144"/>
      <c r="LZG776" s="1268"/>
      <c r="LZH776" s="144"/>
      <c r="LZI776" s="1268"/>
      <c r="LZJ776" s="144"/>
      <c r="LZK776" s="1268"/>
      <c r="LZL776" s="144"/>
      <c r="LZM776" s="1268"/>
      <c r="LZN776" s="144"/>
      <c r="LZO776" s="1268"/>
      <c r="LZP776" s="144"/>
      <c r="LZQ776" s="1268"/>
      <c r="LZR776" s="144"/>
      <c r="LZS776" s="1268"/>
      <c r="LZT776" s="144"/>
      <c r="LZU776" s="1268"/>
      <c r="LZV776" s="144"/>
      <c r="LZW776" s="1268"/>
      <c r="LZX776" s="144"/>
      <c r="LZY776" s="1268"/>
      <c r="LZZ776" s="144"/>
      <c r="MAA776" s="1268"/>
      <c r="MAB776" s="144"/>
      <c r="MAC776" s="1268"/>
      <c r="MAD776" s="144"/>
      <c r="MAE776" s="1268"/>
      <c r="MAF776" s="144"/>
      <c r="MAG776" s="1268"/>
      <c r="MAH776" s="144"/>
      <c r="MAI776" s="1268"/>
      <c r="MAJ776" s="144"/>
      <c r="MAK776" s="1268"/>
      <c r="MAL776" s="144"/>
      <c r="MAM776" s="1268"/>
      <c r="MAN776" s="144"/>
      <c r="MAO776" s="1268"/>
      <c r="MAP776" s="144"/>
      <c r="MAQ776" s="1268"/>
      <c r="MAR776" s="144"/>
      <c r="MAS776" s="1268"/>
      <c r="MAT776" s="144"/>
      <c r="MAU776" s="1268"/>
      <c r="MAV776" s="144"/>
      <c r="MAW776" s="1268"/>
      <c r="MAX776" s="144"/>
      <c r="MAY776" s="1268"/>
      <c r="MAZ776" s="144"/>
      <c r="MBA776" s="1268"/>
      <c r="MBB776" s="144"/>
      <c r="MBC776" s="1268"/>
      <c r="MBD776" s="144"/>
      <c r="MBE776" s="1268"/>
      <c r="MBF776" s="144"/>
      <c r="MBG776" s="1268"/>
      <c r="MBH776" s="144"/>
      <c r="MBI776" s="1268"/>
      <c r="MBJ776" s="144"/>
      <c r="MBK776" s="1268"/>
      <c r="MBL776" s="144"/>
      <c r="MBM776" s="1268"/>
      <c r="MBN776" s="144"/>
      <c r="MBO776" s="1268"/>
      <c r="MBP776" s="144"/>
      <c r="MBQ776" s="1268"/>
      <c r="MBR776" s="144"/>
      <c r="MBS776" s="1268"/>
      <c r="MBT776" s="144"/>
      <c r="MBU776" s="1268"/>
      <c r="MBV776" s="144"/>
      <c r="MBW776" s="1268"/>
      <c r="MBX776" s="144"/>
      <c r="MBY776" s="1268"/>
      <c r="MBZ776" s="144"/>
      <c r="MCA776" s="1268"/>
      <c r="MCB776" s="144"/>
      <c r="MCC776" s="1268"/>
      <c r="MCD776" s="144"/>
      <c r="MCE776" s="1268"/>
      <c r="MCF776" s="144"/>
      <c r="MCG776" s="1268"/>
      <c r="MCH776" s="144"/>
      <c r="MCI776" s="1268"/>
      <c r="MCJ776" s="144"/>
      <c r="MCK776" s="1268"/>
      <c r="MCL776" s="144"/>
      <c r="MCM776" s="1268"/>
      <c r="MCN776" s="144"/>
      <c r="MCO776" s="1268"/>
      <c r="MCP776" s="144"/>
      <c r="MCQ776" s="1268"/>
      <c r="MCR776" s="144"/>
      <c r="MCS776" s="1268"/>
      <c r="MCT776" s="144"/>
      <c r="MCU776" s="1268"/>
      <c r="MCV776" s="144"/>
      <c r="MCW776" s="1268"/>
      <c r="MCX776" s="144"/>
      <c r="MCY776" s="1268"/>
      <c r="MCZ776" s="144"/>
      <c r="MDA776" s="1268"/>
      <c r="MDB776" s="144"/>
      <c r="MDC776" s="1268"/>
      <c r="MDD776" s="144"/>
      <c r="MDE776" s="1268"/>
      <c r="MDF776" s="144"/>
      <c r="MDG776" s="1268"/>
      <c r="MDH776" s="144"/>
      <c r="MDI776" s="1268"/>
      <c r="MDJ776" s="144"/>
      <c r="MDK776" s="1268"/>
      <c r="MDL776" s="144"/>
      <c r="MDM776" s="1268"/>
      <c r="MDN776" s="144"/>
      <c r="MDO776" s="1268"/>
      <c r="MDP776" s="144"/>
      <c r="MDQ776" s="1268"/>
      <c r="MDR776" s="144"/>
      <c r="MDS776" s="1268"/>
      <c r="MDT776" s="144"/>
      <c r="MDU776" s="1268"/>
      <c r="MDV776" s="144"/>
      <c r="MDW776" s="1268"/>
      <c r="MDX776" s="144"/>
      <c r="MDY776" s="1268"/>
      <c r="MDZ776" s="144"/>
      <c r="MEA776" s="1268"/>
      <c r="MEB776" s="144"/>
      <c r="MEC776" s="1268"/>
      <c r="MED776" s="144"/>
      <c r="MEE776" s="1268"/>
      <c r="MEF776" s="144"/>
      <c r="MEG776" s="1268"/>
      <c r="MEH776" s="144"/>
      <c r="MEI776" s="1268"/>
      <c r="MEJ776" s="144"/>
      <c r="MEK776" s="1268"/>
      <c r="MEL776" s="144"/>
      <c r="MEM776" s="1268"/>
      <c r="MEN776" s="144"/>
      <c r="MEO776" s="1268"/>
      <c r="MEP776" s="144"/>
      <c r="MEQ776" s="1268"/>
      <c r="MER776" s="144"/>
      <c r="MES776" s="1268"/>
      <c r="MET776" s="144"/>
      <c r="MEU776" s="1268"/>
      <c r="MEV776" s="144"/>
      <c r="MEW776" s="1268"/>
      <c r="MEX776" s="144"/>
      <c r="MEY776" s="1268"/>
      <c r="MEZ776" s="144"/>
      <c r="MFA776" s="1268"/>
      <c r="MFB776" s="144"/>
      <c r="MFC776" s="1268"/>
      <c r="MFD776" s="144"/>
      <c r="MFE776" s="1268"/>
      <c r="MFF776" s="144"/>
      <c r="MFG776" s="1268"/>
      <c r="MFH776" s="144"/>
      <c r="MFI776" s="1268"/>
      <c r="MFJ776" s="144"/>
      <c r="MFK776" s="1268"/>
      <c r="MFL776" s="144"/>
      <c r="MFM776" s="1268"/>
      <c r="MFN776" s="144"/>
      <c r="MFO776" s="1268"/>
      <c r="MFP776" s="144"/>
      <c r="MFQ776" s="1268"/>
      <c r="MFR776" s="144"/>
      <c r="MFS776" s="1268"/>
      <c r="MFT776" s="144"/>
      <c r="MFU776" s="1268"/>
      <c r="MFV776" s="144"/>
      <c r="MFW776" s="1268"/>
      <c r="MFX776" s="144"/>
      <c r="MFY776" s="1268"/>
      <c r="MFZ776" s="144"/>
      <c r="MGA776" s="1268"/>
      <c r="MGB776" s="144"/>
      <c r="MGC776" s="1268"/>
      <c r="MGD776" s="144"/>
      <c r="MGE776" s="1268"/>
      <c r="MGF776" s="144"/>
      <c r="MGG776" s="1268"/>
      <c r="MGH776" s="144"/>
      <c r="MGI776" s="1268"/>
      <c r="MGJ776" s="144"/>
      <c r="MGK776" s="1268"/>
      <c r="MGL776" s="144"/>
      <c r="MGM776" s="1268"/>
      <c r="MGN776" s="144"/>
      <c r="MGO776" s="1268"/>
      <c r="MGP776" s="144"/>
      <c r="MGQ776" s="1268"/>
      <c r="MGR776" s="144"/>
      <c r="MGS776" s="1268"/>
      <c r="MGT776" s="144"/>
      <c r="MGU776" s="1268"/>
      <c r="MGV776" s="144"/>
      <c r="MGW776" s="1268"/>
      <c r="MGX776" s="144"/>
      <c r="MGY776" s="1268"/>
      <c r="MGZ776" s="144"/>
      <c r="MHA776" s="1268"/>
      <c r="MHB776" s="144"/>
      <c r="MHC776" s="1268"/>
      <c r="MHD776" s="144"/>
      <c r="MHE776" s="1268"/>
      <c r="MHF776" s="144"/>
      <c r="MHG776" s="1268"/>
      <c r="MHH776" s="144"/>
      <c r="MHI776" s="1268"/>
      <c r="MHJ776" s="144"/>
      <c r="MHK776" s="1268"/>
      <c r="MHL776" s="144"/>
      <c r="MHM776" s="1268"/>
      <c r="MHN776" s="144"/>
      <c r="MHO776" s="1268"/>
      <c r="MHP776" s="144"/>
      <c r="MHQ776" s="1268"/>
      <c r="MHR776" s="144"/>
      <c r="MHS776" s="1268"/>
      <c r="MHT776" s="144"/>
      <c r="MHU776" s="1268"/>
      <c r="MHV776" s="144"/>
      <c r="MHW776" s="1268"/>
      <c r="MHX776" s="144"/>
      <c r="MHY776" s="1268"/>
      <c r="MHZ776" s="144"/>
      <c r="MIA776" s="1268"/>
      <c r="MIB776" s="144"/>
      <c r="MIC776" s="1268"/>
      <c r="MID776" s="144"/>
      <c r="MIE776" s="1268"/>
      <c r="MIF776" s="144"/>
      <c r="MIG776" s="1268"/>
      <c r="MIH776" s="144"/>
      <c r="MII776" s="1268"/>
      <c r="MIJ776" s="144"/>
      <c r="MIK776" s="1268"/>
      <c r="MIL776" s="144"/>
      <c r="MIM776" s="1268"/>
      <c r="MIN776" s="144"/>
      <c r="MIO776" s="1268"/>
      <c r="MIP776" s="144"/>
      <c r="MIQ776" s="1268"/>
      <c r="MIR776" s="144"/>
      <c r="MIS776" s="1268"/>
      <c r="MIT776" s="144"/>
      <c r="MIU776" s="1268"/>
      <c r="MIV776" s="144"/>
      <c r="MIW776" s="1268"/>
      <c r="MIX776" s="144"/>
      <c r="MIY776" s="1268"/>
      <c r="MIZ776" s="144"/>
      <c r="MJA776" s="1268"/>
      <c r="MJB776" s="144"/>
      <c r="MJC776" s="1268"/>
      <c r="MJD776" s="144"/>
      <c r="MJE776" s="1268"/>
      <c r="MJF776" s="144"/>
      <c r="MJG776" s="1268"/>
      <c r="MJH776" s="144"/>
      <c r="MJI776" s="1268"/>
      <c r="MJJ776" s="144"/>
      <c r="MJK776" s="1268"/>
      <c r="MJL776" s="144"/>
      <c r="MJM776" s="1268"/>
      <c r="MJN776" s="144"/>
      <c r="MJO776" s="1268"/>
      <c r="MJP776" s="144"/>
      <c r="MJQ776" s="1268"/>
      <c r="MJR776" s="144"/>
      <c r="MJS776" s="1268"/>
      <c r="MJT776" s="144"/>
      <c r="MJU776" s="1268"/>
      <c r="MJV776" s="144"/>
      <c r="MJW776" s="1268"/>
      <c r="MJX776" s="144"/>
      <c r="MJY776" s="1268"/>
      <c r="MJZ776" s="144"/>
      <c r="MKA776" s="1268"/>
      <c r="MKB776" s="144"/>
      <c r="MKC776" s="1268"/>
      <c r="MKD776" s="144"/>
      <c r="MKE776" s="1268"/>
      <c r="MKF776" s="144"/>
      <c r="MKG776" s="1268"/>
      <c r="MKH776" s="144"/>
      <c r="MKI776" s="1268"/>
      <c r="MKJ776" s="144"/>
      <c r="MKK776" s="1268"/>
      <c r="MKL776" s="144"/>
      <c r="MKM776" s="1268"/>
      <c r="MKN776" s="144"/>
      <c r="MKO776" s="1268"/>
      <c r="MKP776" s="144"/>
      <c r="MKQ776" s="1268"/>
      <c r="MKR776" s="144"/>
      <c r="MKS776" s="1268"/>
      <c r="MKT776" s="144"/>
      <c r="MKU776" s="1268"/>
      <c r="MKV776" s="144"/>
      <c r="MKW776" s="1268"/>
      <c r="MKX776" s="144"/>
      <c r="MKY776" s="1268"/>
      <c r="MKZ776" s="144"/>
      <c r="MLA776" s="1268"/>
      <c r="MLB776" s="144"/>
      <c r="MLC776" s="1268"/>
      <c r="MLD776" s="144"/>
      <c r="MLE776" s="1268"/>
      <c r="MLF776" s="144"/>
      <c r="MLG776" s="1268"/>
      <c r="MLH776" s="144"/>
      <c r="MLI776" s="1268"/>
      <c r="MLJ776" s="144"/>
      <c r="MLK776" s="1268"/>
      <c r="MLL776" s="144"/>
      <c r="MLM776" s="1268"/>
      <c r="MLN776" s="144"/>
      <c r="MLO776" s="1268"/>
      <c r="MLP776" s="144"/>
      <c r="MLQ776" s="1268"/>
      <c r="MLR776" s="144"/>
      <c r="MLS776" s="1268"/>
      <c r="MLT776" s="144"/>
      <c r="MLU776" s="1268"/>
      <c r="MLV776" s="144"/>
      <c r="MLW776" s="1268"/>
      <c r="MLX776" s="144"/>
      <c r="MLY776" s="1268"/>
      <c r="MLZ776" s="144"/>
      <c r="MMA776" s="1268"/>
      <c r="MMB776" s="144"/>
      <c r="MMC776" s="1268"/>
      <c r="MMD776" s="144"/>
      <c r="MME776" s="1268"/>
      <c r="MMF776" s="144"/>
      <c r="MMG776" s="1268"/>
      <c r="MMH776" s="144"/>
      <c r="MMI776" s="1268"/>
      <c r="MMJ776" s="144"/>
      <c r="MMK776" s="1268"/>
      <c r="MML776" s="144"/>
      <c r="MMM776" s="1268"/>
      <c r="MMN776" s="144"/>
      <c r="MMO776" s="1268"/>
      <c r="MMP776" s="144"/>
      <c r="MMQ776" s="1268"/>
      <c r="MMR776" s="144"/>
      <c r="MMS776" s="1268"/>
      <c r="MMT776" s="144"/>
      <c r="MMU776" s="1268"/>
      <c r="MMV776" s="144"/>
      <c r="MMW776" s="1268"/>
      <c r="MMX776" s="144"/>
      <c r="MMY776" s="1268"/>
      <c r="MMZ776" s="144"/>
      <c r="MNA776" s="1268"/>
      <c r="MNB776" s="144"/>
      <c r="MNC776" s="1268"/>
      <c r="MND776" s="144"/>
      <c r="MNE776" s="1268"/>
      <c r="MNF776" s="144"/>
      <c r="MNG776" s="1268"/>
      <c r="MNH776" s="144"/>
      <c r="MNI776" s="1268"/>
      <c r="MNJ776" s="144"/>
      <c r="MNK776" s="1268"/>
      <c r="MNL776" s="144"/>
      <c r="MNM776" s="1268"/>
      <c r="MNN776" s="144"/>
      <c r="MNO776" s="1268"/>
      <c r="MNP776" s="144"/>
      <c r="MNQ776" s="1268"/>
      <c r="MNR776" s="144"/>
      <c r="MNS776" s="1268"/>
      <c r="MNT776" s="144"/>
      <c r="MNU776" s="1268"/>
      <c r="MNV776" s="144"/>
      <c r="MNW776" s="1268"/>
      <c r="MNX776" s="144"/>
      <c r="MNY776" s="1268"/>
      <c r="MNZ776" s="144"/>
      <c r="MOA776" s="1268"/>
      <c r="MOB776" s="144"/>
      <c r="MOC776" s="1268"/>
      <c r="MOD776" s="144"/>
      <c r="MOE776" s="1268"/>
      <c r="MOF776" s="144"/>
      <c r="MOG776" s="1268"/>
      <c r="MOH776" s="144"/>
      <c r="MOI776" s="1268"/>
      <c r="MOJ776" s="144"/>
      <c r="MOK776" s="1268"/>
      <c r="MOL776" s="144"/>
      <c r="MOM776" s="1268"/>
      <c r="MON776" s="144"/>
      <c r="MOO776" s="1268"/>
      <c r="MOP776" s="144"/>
      <c r="MOQ776" s="1268"/>
      <c r="MOR776" s="144"/>
      <c r="MOS776" s="1268"/>
      <c r="MOT776" s="144"/>
      <c r="MOU776" s="1268"/>
      <c r="MOV776" s="144"/>
      <c r="MOW776" s="1268"/>
      <c r="MOX776" s="144"/>
      <c r="MOY776" s="1268"/>
      <c r="MOZ776" s="144"/>
      <c r="MPA776" s="1268"/>
      <c r="MPB776" s="144"/>
      <c r="MPC776" s="1268"/>
      <c r="MPD776" s="144"/>
      <c r="MPE776" s="1268"/>
      <c r="MPF776" s="144"/>
      <c r="MPG776" s="1268"/>
      <c r="MPH776" s="144"/>
      <c r="MPI776" s="1268"/>
      <c r="MPJ776" s="144"/>
      <c r="MPK776" s="1268"/>
      <c r="MPL776" s="144"/>
      <c r="MPM776" s="1268"/>
      <c r="MPN776" s="144"/>
      <c r="MPO776" s="1268"/>
      <c r="MPP776" s="144"/>
      <c r="MPQ776" s="1268"/>
      <c r="MPR776" s="144"/>
      <c r="MPS776" s="1268"/>
      <c r="MPT776" s="144"/>
      <c r="MPU776" s="1268"/>
      <c r="MPV776" s="144"/>
      <c r="MPW776" s="1268"/>
      <c r="MPX776" s="144"/>
      <c r="MPY776" s="1268"/>
      <c r="MPZ776" s="144"/>
      <c r="MQA776" s="1268"/>
      <c r="MQB776" s="144"/>
      <c r="MQC776" s="1268"/>
      <c r="MQD776" s="144"/>
      <c r="MQE776" s="1268"/>
      <c r="MQF776" s="144"/>
      <c r="MQG776" s="1268"/>
      <c r="MQH776" s="144"/>
      <c r="MQI776" s="1268"/>
      <c r="MQJ776" s="144"/>
      <c r="MQK776" s="1268"/>
      <c r="MQL776" s="144"/>
      <c r="MQM776" s="1268"/>
      <c r="MQN776" s="144"/>
      <c r="MQO776" s="1268"/>
      <c r="MQP776" s="144"/>
      <c r="MQQ776" s="1268"/>
      <c r="MQR776" s="144"/>
      <c r="MQS776" s="1268"/>
      <c r="MQT776" s="144"/>
      <c r="MQU776" s="1268"/>
      <c r="MQV776" s="144"/>
      <c r="MQW776" s="1268"/>
      <c r="MQX776" s="144"/>
      <c r="MQY776" s="1268"/>
      <c r="MQZ776" s="144"/>
      <c r="MRA776" s="1268"/>
      <c r="MRB776" s="144"/>
      <c r="MRC776" s="1268"/>
      <c r="MRD776" s="144"/>
      <c r="MRE776" s="1268"/>
      <c r="MRF776" s="144"/>
      <c r="MRG776" s="1268"/>
      <c r="MRH776" s="144"/>
      <c r="MRI776" s="1268"/>
      <c r="MRJ776" s="144"/>
      <c r="MRK776" s="1268"/>
      <c r="MRL776" s="144"/>
      <c r="MRM776" s="1268"/>
      <c r="MRN776" s="144"/>
      <c r="MRO776" s="1268"/>
      <c r="MRP776" s="144"/>
      <c r="MRQ776" s="1268"/>
      <c r="MRR776" s="144"/>
      <c r="MRS776" s="1268"/>
      <c r="MRT776" s="144"/>
      <c r="MRU776" s="1268"/>
      <c r="MRV776" s="144"/>
      <c r="MRW776" s="1268"/>
      <c r="MRX776" s="144"/>
      <c r="MRY776" s="1268"/>
      <c r="MRZ776" s="144"/>
      <c r="MSA776" s="1268"/>
      <c r="MSB776" s="144"/>
      <c r="MSC776" s="1268"/>
      <c r="MSD776" s="144"/>
      <c r="MSE776" s="1268"/>
      <c r="MSF776" s="144"/>
      <c r="MSG776" s="1268"/>
      <c r="MSH776" s="144"/>
      <c r="MSI776" s="1268"/>
      <c r="MSJ776" s="144"/>
      <c r="MSK776" s="1268"/>
      <c r="MSL776" s="144"/>
      <c r="MSM776" s="1268"/>
      <c r="MSN776" s="144"/>
      <c r="MSO776" s="1268"/>
      <c r="MSP776" s="144"/>
      <c r="MSQ776" s="1268"/>
      <c r="MSR776" s="144"/>
      <c r="MSS776" s="1268"/>
      <c r="MST776" s="144"/>
      <c r="MSU776" s="1268"/>
      <c r="MSV776" s="144"/>
      <c r="MSW776" s="1268"/>
      <c r="MSX776" s="144"/>
      <c r="MSY776" s="1268"/>
      <c r="MSZ776" s="144"/>
      <c r="MTA776" s="1268"/>
      <c r="MTB776" s="144"/>
      <c r="MTC776" s="1268"/>
      <c r="MTD776" s="144"/>
      <c r="MTE776" s="1268"/>
      <c r="MTF776" s="144"/>
      <c r="MTG776" s="1268"/>
      <c r="MTH776" s="144"/>
      <c r="MTI776" s="1268"/>
      <c r="MTJ776" s="144"/>
      <c r="MTK776" s="1268"/>
      <c r="MTL776" s="144"/>
      <c r="MTM776" s="1268"/>
      <c r="MTN776" s="144"/>
      <c r="MTO776" s="1268"/>
      <c r="MTP776" s="144"/>
      <c r="MTQ776" s="1268"/>
      <c r="MTR776" s="144"/>
      <c r="MTS776" s="1268"/>
      <c r="MTT776" s="144"/>
      <c r="MTU776" s="1268"/>
      <c r="MTV776" s="144"/>
      <c r="MTW776" s="1268"/>
      <c r="MTX776" s="144"/>
      <c r="MTY776" s="1268"/>
      <c r="MTZ776" s="144"/>
      <c r="MUA776" s="1268"/>
      <c r="MUB776" s="144"/>
      <c r="MUC776" s="1268"/>
      <c r="MUD776" s="144"/>
      <c r="MUE776" s="1268"/>
      <c r="MUF776" s="144"/>
      <c r="MUG776" s="1268"/>
      <c r="MUH776" s="144"/>
      <c r="MUI776" s="1268"/>
      <c r="MUJ776" s="144"/>
      <c r="MUK776" s="1268"/>
      <c r="MUL776" s="144"/>
      <c r="MUM776" s="1268"/>
      <c r="MUN776" s="144"/>
      <c r="MUO776" s="1268"/>
      <c r="MUP776" s="144"/>
      <c r="MUQ776" s="1268"/>
      <c r="MUR776" s="144"/>
      <c r="MUS776" s="1268"/>
      <c r="MUT776" s="144"/>
      <c r="MUU776" s="1268"/>
      <c r="MUV776" s="144"/>
      <c r="MUW776" s="1268"/>
      <c r="MUX776" s="144"/>
      <c r="MUY776" s="1268"/>
      <c r="MUZ776" s="144"/>
      <c r="MVA776" s="1268"/>
      <c r="MVB776" s="144"/>
      <c r="MVC776" s="1268"/>
      <c r="MVD776" s="144"/>
      <c r="MVE776" s="1268"/>
      <c r="MVF776" s="144"/>
      <c r="MVG776" s="1268"/>
      <c r="MVH776" s="144"/>
      <c r="MVI776" s="1268"/>
      <c r="MVJ776" s="144"/>
      <c r="MVK776" s="1268"/>
      <c r="MVL776" s="144"/>
      <c r="MVM776" s="1268"/>
      <c r="MVN776" s="144"/>
      <c r="MVO776" s="1268"/>
      <c r="MVP776" s="144"/>
      <c r="MVQ776" s="1268"/>
      <c r="MVR776" s="144"/>
      <c r="MVS776" s="1268"/>
      <c r="MVT776" s="144"/>
      <c r="MVU776" s="1268"/>
      <c r="MVV776" s="144"/>
      <c r="MVW776" s="1268"/>
      <c r="MVX776" s="144"/>
      <c r="MVY776" s="1268"/>
      <c r="MVZ776" s="144"/>
      <c r="MWA776" s="1268"/>
      <c r="MWB776" s="144"/>
      <c r="MWC776" s="1268"/>
      <c r="MWD776" s="144"/>
      <c r="MWE776" s="1268"/>
      <c r="MWF776" s="144"/>
      <c r="MWG776" s="1268"/>
      <c r="MWH776" s="144"/>
      <c r="MWI776" s="1268"/>
      <c r="MWJ776" s="144"/>
      <c r="MWK776" s="1268"/>
      <c r="MWL776" s="144"/>
      <c r="MWM776" s="1268"/>
      <c r="MWN776" s="144"/>
      <c r="MWO776" s="1268"/>
      <c r="MWP776" s="144"/>
      <c r="MWQ776" s="1268"/>
      <c r="MWR776" s="144"/>
      <c r="MWS776" s="1268"/>
      <c r="MWT776" s="144"/>
      <c r="MWU776" s="1268"/>
      <c r="MWV776" s="144"/>
      <c r="MWW776" s="1268"/>
      <c r="MWX776" s="144"/>
      <c r="MWY776" s="1268"/>
      <c r="MWZ776" s="144"/>
      <c r="MXA776" s="1268"/>
      <c r="MXB776" s="144"/>
      <c r="MXC776" s="1268"/>
      <c r="MXD776" s="144"/>
      <c r="MXE776" s="1268"/>
      <c r="MXF776" s="144"/>
      <c r="MXG776" s="1268"/>
      <c r="MXH776" s="144"/>
      <c r="MXI776" s="1268"/>
      <c r="MXJ776" s="144"/>
      <c r="MXK776" s="1268"/>
      <c r="MXL776" s="144"/>
      <c r="MXM776" s="1268"/>
      <c r="MXN776" s="144"/>
      <c r="MXO776" s="1268"/>
      <c r="MXP776" s="144"/>
      <c r="MXQ776" s="1268"/>
      <c r="MXR776" s="144"/>
      <c r="MXS776" s="1268"/>
      <c r="MXT776" s="144"/>
      <c r="MXU776" s="1268"/>
      <c r="MXV776" s="144"/>
      <c r="MXW776" s="1268"/>
      <c r="MXX776" s="144"/>
      <c r="MXY776" s="1268"/>
      <c r="MXZ776" s="144"/>
      <c r="MYA776" s="1268"/>
      <c r="MYB776" s="144"/>
      <c r="MYC776" s="1268"/>
      <c r="MYD776" s="144"/>
      <c r="MYE776" s="1268"/>
      <c r="MYF776" s="144"/>
      <c r="MYG776" s="1268"/>
      <c r="MYH776" s="144"/>
      <c r="MYI776" s="1268"/>
      <c r="MYJ776" s="144"/>
      <c r="MYK776" s="1268"/>
      <c r="MYL776" s="144"/>
      <c r="MYM776" s="1268"/>
      <c r="MYN776" s="144"/>
      <c r="MYO776" s="1268"/>
      <c r="MYP776" s="144"/>
      <c r="MYQ776" s="1268"/>
      <c r="MYR776" s="144"/>
      <c r="MYS776" s="1268"/>
      <c r="MYT776" s="144"/>
      <c r="MYU776" s="1268"/>
      <c r="MYV776" s="144"/>
      <c r="MYW776" s="1268"/>
      <c r="MYX776" s="144"/>
      <c r="MYY776" s="1268"/>
      <c r="MYZ776" s="144"/>
      <c r="MZA776" s="1268"/>
      <c r="MZB776" s="144"/>
      <c r="MZC776" s="1268"/>
      <c r="MZD776" s="144"/>
      <c r="MZE776" s="1268"/>
      <c r="MZF776" s="144"/>
      <c r="MZG776" s="1268"/>
      <c r="MZH776" s="144"/>
      <c r="MZI776" s="1268"/>
      <c r="MZJ776" s="144"/>
      <c r="MZK776" s="1268"/>
      <c r="MZL776" s="144"/>
      <c r="MZM776" s="1268"/>
      <c r="MZN776" s="144"/>
      <c r="MZO776" s="1268"/>
      <c r="MZP776" s="144"/>
      <c r="MZQ776" s="1268"/>
      <c r="MZR776" s="144"/>
      <c r="MZS776" s="1268"/>
      <c r="MZT776" s="144"/>
      <c r="MZU776" s="1268"/>
      <c r="MZV776" s="144"/>
      <c r="MZW776" s="1268"/>
      <c r="MZX776" s="144"/>
      <c r="MZY776" s="1268"/>
      <c r="MZZ776" s="144"/>
      <c r="NAA776" s="1268"/>
      <c r="NAB776" s="144"/>
      <c r="NAC776" s="1268"/>
      <c r="NAD776" s="144"/>
      <c r="NAE776" s="1268"/>
      <c r="NAF776" s="144"/>
      <c r="NAG776" s="1268"/>
      <c r="NAH776" s="144"/>
      <c r="NAI776" s="1268"/>
      <c r="NAJ776" s="144"/>
      <c r="NAK776" s="1268"/>
      <c r="NAL776" s="144"/>
      <c r="NAM776" s="1268"/>
      <c r="NAN776" s="144"/>
      <c r="NAO776" s="1268"/>
      <c r="NAP776" s="144"/>
      <c r="NAQ776" s="1268"/>
      <c r="NAR776" s="144"/>
      <c r="NAS776" s="1268"/>
      <c r="NAT776" s="144"/>
      <c r="NAU776" s="1268"/>
      <c r="NAV776" s="144"/>
      <c r="NAW776" s="1268"/>
      <c r="NAX776" s="144"/>
      <c r="NAY776" s="1268"/>
      <c r="NAZ776" s="144"/>
      <c r="NBA776" s="1268"/>
      <c r="NBB776" s="144"/>
      <c r="NBC776" s="1268"/>
      <c r="NBD776" s="144"/>
      <c r="NBE776" s="1268"/>
      <c r="NBF776" s="144"/>
      <c r="NBG776" s="1268"/>
      <c r="NBH776" s="144"/>
      <c r="NBI776" s="1268"/>
      <c r="NBJ776" s="144"/>
      <c r="NBK776" s="1268"/>
      <c r="NBL776" s="144"/>
      <c r="NBM776" s="1268"/>
      <c r="NBN776" s="144"/>
      <c r="NBO776" s="1268"/>
      <c r="NBP776" s="144"/>
      <c r="NBQ776" s="1268"/>
      <c r="NBR776" s="144"/>
      <c r="NBS776" s="1268"/>
      <c r="NBT776" s="144"/>
      <c r="NBU776" s="1268"/>
      <c r="NBV776" s="144"/>
      <c r="NBW776" s="1268"/>
      <c r="NBX776" s="144"/>
      <c r="NBY776" s="1268"/>
      <c r="NBZ776" s="144"/>
      <c r="NCA776" s="1268"/>
      <c r="NCB776" s="144"/>
      <c r="NCC776" s="1268"/>
      <c r="NCD776" s="144"/>
      <c r="NCE776" s="1268"/>
      <c r="NCF776" s="144"/>
      <c r="NCG776" s="1268"/>
      <c r="NCH776" s="144"/>
      <c r="NCI776" s="1268"/>
      <c r="NCJ776" s="144"/>
      <c r="NCK776" s="1268"/>
      <c r="NCL776" s="144"/>
      <c r="NCM776" s="1268"/>
      <c r="NCN776" s="144"/>
      <c r="NCO776" s="1268"/>
      <c r="NCP776" s="144"/>
      <c r="NCQ776" s="1268"/>
      <c r="NCR776" s="144"/>
      <c r="NCS776" s="1268"/>
      <c r="NCT776" s="144"/>
      <c r="NCU776" s="1268"/>
      <c r="NCV776" s="144"/>
      <c r="NCW776" s="1268"/>
      <c r="NCX776" s="144"/>
      <c r="NCY776" s="1268"/>
      <c r="NCZ776" s="144"/>
      <c r="NDA776" s="1268"/>
      <c r="NDB776" s="144"/>
      <c r="NDC776" s="1268"/>
      <c r="NDD776" s="144"/>
      <c r="NDE776" s="1268"/>
      <c r="NDF776" s="144"/>
      <c r="NDG776" s="1268"/>
      <c r="NDH776" s="144"/>
      <c r="NDI776" s="1268"/>
      <c r="NDJ776" s="144"/>
      <c r="NDK776" s="1268"/>
      <c r="NDL776" s="144"/>
      <c r="NDM776" s="1268"/>
      <c r="NDN776" s="144"/>
      <c r="NDO776" s="1268"/>
      <c r="NDP776" s="144"/>
      <c r="NDQ776" s="1268"/>
      <c r="NDR776" s="144"/>
      <c r="NDS776" s="1268"/>
      <c r="NDT776" s="144"/>
      <c r="NDU776" s="1268"/>
      <c r="NDV776" s="144"/>
      <c r="NDW776" s="1268"/>
      <c r="NDX776" s="144"/>
      <c r="NDY776" s="1268"/>
      <c r="NDZ776" s="144"/>
      <c r="NEA776" s="1268"/>
      <c r="NEB776" s="144"/>
      <c r="NEC776" s="1268"/>
      <c r="NED776" s="144"/>
      <c r="NEE776" s="1268"/>
      <c r="NEF776" s="144"/>
      <c r="NEG776" s="1268"/>
      <c r="NEH776" s="144"/>
      <c r="NEI776" s="1268"/>
      <c r="NEJ776" s="144"/>
      <c r="NEK776" s="1268"/>
      <c r="NEL776" s="144"/>
      <c r="NEM776" s="1268"/>
      <c r="NEN776" s="144"/>
      <c r="NEO776" s="1268"/>
      <c r="NEP776" s="144"/>
      <c r="NEQ776" s="1268"/>
      <c r="NER776" s="144"/>
      <c r="NES776" s="1268"/>
      <c r="NET776" s="144"/>
      <c r="NEU776" s="1268"/>
      <c r="NEV776" s="144"/>
      <c r="NEW776" s="1268"/>
      <c r="NEX776" s="144"/>
      <c r="NEY776" s="1268"/>
      <c r="NEZ776" s="144"/>
      <c r="NFA776" s="1268"/>
      <c r="NFB776" s="144"/>
      <c r="NFC776" s="1268"/>
      <c r="NFD776" s="144"/>
      <c r="NFE776" s="1268"/>
      <c r="NFF776" s="144"/>
      <c r="NFG776" s="1268"/>
      <c r="NFH776" s="144"/>
      <c r="NFI776" s="1268"/>
      <c r="NFJ776" s="144"/>
      <c r="NFK776" s="1268"/>
      <c r="NFL776" s="144"/>
      <c r="NFM776" s="1268"/>
      <c r="NFN776" s="144"/>
      <c r="NFO776" s="1268"/>
      <c r="NFP776" s="144"/>
      <c r="NFQ776" s="1268"/>
      <c r="NFR776" s="144"/>
      <c r="NFS776" s="1268"/>
      <c r="NFT776" s="144"/>
      <c r="NFU776" s="1268"/>
      <c r="NFV776" s="144"/>
      <c r="NFW776" s="1268"/>
      <c r="NFX776" s="144"/>
      <c r="NFY776" s="1268"/>
      <c r="NFZ776" s="144"/>
      <c r="NGA776" s="1268"/>
      <c r="NGB776" s="144"/>
      <c r="NGC776" s="1268"/>
      <c r="NGD776" s="144"/>
      <c r="NGE776" s="1268"/>
      <c r="NGF776" s="144"/>
      <c r="NGG776" s="1268"/>
      <c r="NGH776" s="144"/>
      <c r="NGI776" s="1268"/>
      <c r="NGJ776" s="144"/>
      <c r="NGK776" s="1268"/>
      <c r="NGL776" s="144"/>
      <c r="NGM776" s="1268"/>
      <c r="NGN776" s="144"/>
      <c r="NGO776" s="1268"/>
      <c r="NGP776" s="144"/>
      <c r="NGQ776" s="1268"/>
      <c r="NGR776" s="144"/>
      <c r="NGS776" s="1268"/>
      <c r="NGT776" s="144"/>
      <c r="NGU776" s="1268"/>
      <c r="NGV776" s="144"/>
      <c r="NGW776" s="1268"/>
      <c r="NGX776" s="144"/>
      <c r="NGY776" s="1268"/>
      <c r="NGZ776" s="144"/>
      <c r="NHA776" s="1268"/>
      <c r="NHB776" s="144"/>
      <c r="NHC776" s="1268"/>
      <c r="NHD776" s="144"/>
      <c r="NHE776" s="1268"/>
      <c r="NHF776" s="144"/>
      <c r="NHG776" s="1268"/>
      <c r="NHH776" s="144"/>
      <c r="NHI776" s="1268"/>
      <c r="NHJ776" s="144"/>
      <c r="NHK776" s="1268"/>
      <c r="NHL776" s="144"/>
      <c r="NHM776" s="1268"/>
      <c r="NHN776" s="144"/>
      <c r="NHO776" s="1268"/>
      <c r="NHP776" s="144"/>
      <c r="NHQ776" s="1268"/>
      <c r="NHR776" s="144"/>
      <c r="NHS776" s="1268"/>
      <c r="NHT776" s="144"/>
      <c r="NHU776" s="1268"/>
      <c r="NHV776" s="144"/>
      <c r="NHW776" s="1268"/>
      <c r="NHX776" s="144"/>
      <c r="NHY776" s="1268"/>
      <c r="NHZ776" s="144"/>
      <c r="NIA776" s="1268"/>
      <c r="NIB776" s="144"/>
      <c r="NIC776" s="1268"/>
      <c r="NID776" s="144"/>
      <c r="NIE776" s="1268"/>
      <c r="NIF776" s="144"/>
      <c r="NIG776" s="1268"/>
      <c r="NIH776" s="144"/>
      <c r="NII776" s="1268"/>
      <c r="NIJ776" s="144"/>
      <c r="NIK776" s="1268"/>
      <c r="NIL776" s="144"/>
      <c r="NIM776" s="1268"/>
      <c r="NIN776" s="144"/>
      <c r="NIO776" s="1268"/>
      <c r="NIP776" s="144"/>
      <c r="NIQ776" s="1268"/>
      <c r="NIR776" s="144"/>
      <c r="NIS776" s="1268"/>
      <c r="NIT776" s="144"/>
      <c r="NIU776" s="1268"/>
      <c r="NIV776" s="144"/>
      <c r="NIW776" s="1268"/>
      <c r="NIX776" s="144"/>
      <c r="NIY776" s="1268"/>
      <c r="NIZ776" s="144"/>
      <c r="NJA776" s="1268"/>
      <c r="NJB776" s="144"/>
      <c r="NJC776" s="1268"/>
      <c r="NJD776" s="144"/>
      <c r="NJE776" s="1268"/>
      <c r="NJF776" s="144"/>
      <c r="NJG776" s="1268"/>
      <c r="NJH776" s="144"/>
      <c r="NJI776" s="1268"/>
      <c r="NJJ776" s="144"/>
      <c r="NJK776" s="1268"/>
      <c r="NJL776" s="144"/>
      <c r="NJM776" s="1268"/>
      <c r="NJN776" s="144"/>
      <c r="NJO776" s="1268"/>
      <c r="NJP776" s="144"/>
      <c r="NJQ776" s="1268"/>
      <c r="NJR776" s="144"/>
      <c r="NJS776" s="1268"/>
      <c r="NJT776" s="144"/>
      <c r="NJU776" s="1268"/>
      <c r="NJV776" s="144"/>
      <c r="NJW776" s="1268"/>
      <c r="NJX776" s="144"/>
      <c r="NJY776" s="1268"/>
      <c r="NJZ776" s="144"/>
      <c r="NKA776" s="1268"/>
      <c r="NKB776" s="144"/>
      <c r="NKC776" s="1268"/>
      <c r="NKD776" s="144"/>
      <c r="NKE776" s="1268"/>
      <c r="NKF776" s="144"/>
      <c r="NKG776" s="1268"/>
      <c r="NKH776" s="144"/>
      <c r="NKI776" s="1268"/>
      <c r="NKJ776" s="144"/>
      <c r="NKK776" s="1268"/>
      <c r="NKL776" s="144"/>
      <c r="NKM776" s="1268"/>
      <c r="NKN776" s="144"/>
      <c r="NKO776" s="1268"/>
      <c r="NKP776" s="144"/>
      <c r="NKQ776" s="1268"/>
      <c r="NKR776" s="144"/>
      <c r="NKS776" s="1268"/>
      <c r="NKT776" s="144"/>
      <c r="NKU776" s="1268"/>
      <c r="NKV776" s="144"/>
      <c r="NKW776" s="1268"/>
      <c r="NKX776" s="144"/>
      <c r="NKY776" s="1268"/>
      <c r="NKZ776" s="144"/>
      <c r="NLA776" s="1268"/>
      <c r="NLB776" s="144"/>
      <c r="NLC776" s="1268"/>
      <c r="NLD776" s="144"/>
      <c r="NLE776" s="1268"/>
      <c r="NLF776" s="144"/>
      <c r="NLG776" s="1268"/>
      <c r="NLH776" s="144"/>
      <c r="NLI776" s="1268"/>
      <c r="NLJ776" s="144"/>
      <c r="NLK776" s="1268"/>
      <c r="NLL776" s="144"/>
      <c r="NLM776" s="1268"/>
      <c r="NLN776" s="144"/>
      <c r="NLO776" s="1268"/>
      <c r="NLP776" s="144"/>
      <c r="NLQ776" s="1268"/>
      <c r="NLR776" s="144"/>
      <c r="NLS776" s="1268"/>
      <c r="NLT776" s="144"/>
      <c r="NLU776" s="1268"/>
      <c r="NLV776" s="144"/>
      <c r="NLW776" s="1268"/>
      <c r="NLX776" s="144"/>
      <c r="NLY776" s="1268"/>
      <c r="NLZ776" s="144"/>
      <c r="NMA776" s="1268"/>
      <c r="NMB776" s="144"/>
      <c r="NMC776" s="1268"/>
      <c r="NMD776" s="144"/>
      <c r="NME776" s="1268"/>
      <c r="NMF776" s="144"/>
      <c r="NMG776" s="1268"/>
      <c r="NMH776" s="144"/>
      <c r="NMI776" s="1268"/>
      <c r="NMJ776" s="144"/>
      <c r="NMK776" s="1268"/>
      <c r="NML776" s="144"/>
      <c r="NMM776" s="1268"/>
      <c r="NMN776" s="144"/>
      <c r="NMO776" s="1268"/>
      <c r="NMP776" s="144"/>
      <c r="NMQ776" s="1268"/>
      <c r="NMR776" s="144"/>
      <c r="NMS776" s="1268"/>
      <c r="NMT776" s="144"/>
      <c r="NMU776" s="1268"/>
      <c r="NMV776" s="144"/>
      <c r="NMW776" s="1268"/>
      <c r="NMX776" s="144"/>
      <c r="NMY776" s="1268"/>
      <c r="NMZ776" s="144"/>
      <c r="NNA776" s="1268"/>
      <c r="NNB776" s="144"/>
      <c r="NNC776" s="1268"/>
      <c r="NND776" s="144"/>
      <c r="NNE776" s="1268"/>
      <c r="NNF776" s="144"/>
      <c r="NNG776" s="1268"/>
      <c r="NNH776" s="144"/>
      <c r="NNI776" s="1268"/>
      <c r="NNJ776" s="144"/>
      <c r="NNK776" s="1268"/>
      <c r="NNL776" s="144"/>
      <c r="NNM776" s="1268"/>
      <c r="NNN776" s="144"/>
      <c r="NNO776" s="1268"/>
      <c r="NNP776" s="144"/>
      <c r="NNQ776" s="1268"/>
      <c r="NNR776" s="144"/>
      <c r="NNS776" s="1268"/>
      <c r="NNT776" s="144"/>
      <c r="NNU776" s="1268"/>
      <c r="NNV776" s="144"/>
      <c r="NNW776" s="1268"/>
      <c r="NNX776" s="144"/>
      <c r="NNY776" s="1268"/>
      <c r="NNZ776" s="144"/>
      <c r="NOA776" s="1268"/>
      <c r="NOB776" s="144"/>
      <c r="NOC776" s="1268"/>
      <c r="NOD776" s="144"/>
      <c r="NOE776" s="1268"/>
      <c r="NOF776" s="144"/>
      <c r="NOG776" s="1268"/>
      <c r="NOH776" s="144"/>
      <c r="NOI776" s="1268"/>
      <c r="NOJ776" s="144"/>
      <c r="NOK776" s="1268"/>
      <c r="NOL776" s="144"/>
      <c r="NOM776" s="1268"/>
      <c r="NON776" s="144"/>
      <c r="NOO776" s="1268"/>
      <c r="NOP776" s="144"/>
      <c r="NOQ776" s="1268"/>
      <c r="NOR776" s="144"/>
      <c r="NOS776" s="1268"/>
      <c r="NOT776" s="144"/>
      <c r="NOU776" s="1268"/>
      <c r="NOV776" s="144"/>
      <c r="NOW776" s="1268"/>
      <c r="NOX776" s="144"/>
      <c r="NOY776" s="1268"/>
      <c r="NOZ776" s="144"/>
      <c r="NPA776" s="1268"/>
      <c r="NPB776" s="144"/>
      <c r="NPC776" s="1268"/>
      <c r="NPD776" s="144"/>
      <c r="NPE776" s="1268"/>
      <c r="NPF776" s="144"/>
      <c r="NPG776" s="1268"/>
      <c r="NPH776" s="144"/>
      <c r="NPI776" s="1268"/>
      <c r="NPJ776" s="144"/>
      <c r="NPK776" s="1268"/>
      <c r="NPL776" s="144"/>
      <c r="NPM776" s="1268"/>
      <c r="NPN776" s="144"/>
      <c r="NPO776" s="1268"/>
      <c r="NPP776" s="144"/>
      <c r="NPQ776" s="1268"/>
      <c r="NPR776" s="144"/>
      <c r="NPS776" s="1268"/>
      <c r="NPT776" s="144"/>
      <c r="NPU776" s="1268"/>
      <c r="NPV776" s="144"/>
      <c r="NPW776" s="1268"/>
      <c r="NPX776" s="144"/>
      <c r="NPY776" s="1268"/>
      <c r="NPZ776" s="144"/>
      <c r="NQA776" s="1268"/>
      <c r="NQB776" s="144"/>
      <c r="NQC776" s="1268"/>
      <c r="NQD776" s="144"/>
      <c r="NQE776" s="1268"/>
      <c r="NQF776" s="144"/>
      <c r="NQG776" s="1268"/>
      <c r="NQH776" s="144"/>
      <c r="NQI776" s="1268"/>
      <c r="NQJ776" s="144"/>
      <c r="NQK776" s="1268"/>
      <c r="NQL776" s="144"/>
      <c r="NQM776" s="1268"/>
      <c r="NQN776" s="144"/>
      <c r="NQO776" s="1268"/>
      <c r="NQP776" s="144"/>
      <c r="NQQ776" s="1268"/>
      <c r="NQR776" s="144"/>
      <c r="NQS776" s="1268"/>
      <c r="NQT776" s="144"/>
      <c r="NQU776" s="1268"/>
      <c r="NQV776" s="144"/>
      <c r="NQW776" s="1268"/>
      <c r="NQX776" s="144"/>
      <c r="NQY776" s="1268"/>
      <c r="NQZ776" s="144"/>
      <c r="NRA776" s="1268"/>
      <c r="NRB776" s="144"/>
      <c r="NRC776" s="1268"/>
      <c r="NRD776" s="144"/>
      <c r="NRE776" s="1268"/>
      <c r="NRF776" s="144"/>
      <c r="NRG776" s="1268"/>
      <c r="NRH776" s="144"/>
      <c r="NRI776" s="1268"/>
      <c r="NRJ776" s="144"/>
      <c r="NRK776" s="1268"/>
      <c r="NRL776" s="144"/>
      <c r="NRM776" s="1268"/>
      <c r="NRN776" s="144"/>
      <c r="NRO776" s="1268"/>
      <c r="NRP776" s="144"/>
      <c r="NRQ776" s="1268"/>
      <c r="NRR776" s="144"/>
      <c r="NRS776" s="1268"/>
      <c r="NRT776" s="144"/>
      <c r="NRU776" s="1268"/>
      <c r="NRV776" s="144"/>
      <c r="NRW776" s="1268"/>
      <c r="NRX776" s="144"/>
      <c r="NRY776" s="1268"/>
      <c r="NRZ776" s="144"/>
      <c r="NSA776" s="1268"/>
      <c r="NSB776" s="144"/>
      <c r="NSC776" s="1268"/>
      <c r="NSD776" s="144"/>
      <c r="NSE776" s="1268"/>
      <c r="NSF776" s="144"/>
      <c r="NSG776" s="1268"/>
      <c r="NSH776" s="144"/>
      <c r="NSI776" s="1268"/>
      <c r="NSJ776" s="144"/>
      <c r="NSK776" s="1268"/>
      <c r="NSL776" s="144"/>
      <c r="NSM776" s="1268"/>
      <c r="NSN776" s="144"/>
      <c r="NSO776" s="1268"/>
      <c r="NSP776" s="144"/>
      <c r="NSQ776" s="1268"/>
      <c r="NSR776" s="144"/>
      <c r="NSS776" s="1268"/>
      <c r="NST776" s="144"/>
      <c r="NSU776" s="1268"/>
      <c r="NSV776" s="144"/>
      <c r="NSW776" s="1268"/>
      <c r="NSX776" s="144"/>
      <c r="NSY776" s="1268"/>
      <c r="NSZ776" s="144"/>
      <c r="NTA776" s="1268"/>
      <c r="NTB776" s="144"/>
      <c r="NTC776" s="1268"/>
      <c r="NTD776" s="144"/>
      <c r="NTE776" s="1268"/>
      <c r="NTF776" s="144"/>
      <c r="NTG776" s="1268"/>
      <c r="NTH776" s="144"/>
      <c r="NTI776" s="1268"/>
      <c r="NTJ776" s="144"/>
      <c r="NTK776" s="1268"/>
      <c r="NTL776" s="144"/>
      <c r="NTM776" s="1268"/>
      <c r="NTN776" s="144"/>
      <c r="NTO776" s="1268"/>
      <c r="NTP776" s="144"/>
      <c r="NTQ776" s="1268"/>
      <c r="NTR776" s="144"/>
      <c r="NTS776" s="1268"/>
      <c r="NTT776" s="144"/>
      <c r="NTU776" s="1268"/>
      <c r="NTV776" s="144"/>
      <c r="NTW776" s="1268"/>
      <c r="NTX776" s="144"/>
      <c r="NTY776" s="1268"/>
      <c r="NTZ776" s="144"/>
      <c r="NUA776" s="1268"/>
      <c r="NUB776" s="144"/>
      <c r="NUC776" s="1268"/>
      <c r="NUD776" s="144"/>
      <c r="NUE776" s="1268"/>
      <c r="NUF776" s="144"/>
      <c r="NUG776" s="1268"/>
      <c r="NUH776" s="144"/>
      <c r="NUI776" s="1268"/>
      <c r="NUJ776" s="144"/>
      <c r="NUK776" s="1268"/>
      <c r="NUL776" s="144"/>
      <c r="NUM776" s="1268"/>
      <c r="NUN776" s="144"/>
      <c r="NUO776" s="1268"/>
      <c r="NUP776" s="144"/>
      <c r="NUQ776" s="1268"/>
      <c r="NUR776" s="144"/>
      <c r="NUS776" s="1268"/>
      <c r="NUT776" s="144"/>
      <c r="NUU776" s="1268"/>
      <c r="NUV776" s="144"/>
      <c r="NUW776" s="1268"/>
      <c r="NUX776" s="144"/>
      <c r="NUY776" s="1268"/>
      <c r="NUZ776" s="144"/>
      <c r="NVA776" s="1268"/>
      <c r="NVB776" s="144"/>
      <c r="NVC776" s="1268"/>
      <c r="NVD776" s="144"/>
      <c r="NVE776" s="1268"/>
      <c r="NVF776" s="144"/>
      <c r="NVG776" s="1268"/>
      <c r="NVH776" s="144"/>
      <c r="NVI776" s="1268"/>
      <c r="NVJ776" s="144"/>
      <c r="NVK776" s="1268"/>
      <c r="NVL776" s="144"/>
      <c r="NVM776" s="1268"/>
      <c r="NVN776" s="144"/>
      <c r="NVO776" s="1268"/>
      <c r="NVP776" s="144"/>
      <c r="NVQ776" s="1268"/>
      <c r="NVR776" s="144"/>
      <c r="NVS776" s="1268"/>
      <c r="NVT776" s="144"/>
      <c r="NVU776" s="1268"/>
      <c r="NVV776" s="144"/>
      <c r="NVW776" s="1268"/>
      <c r="NVX776" s="144"/>
      <c r="NVY776" s="1268"/>
      <c r="NVZ776" s="144"/>
      <c r="NWA776" s="1268"/>
      <c r="NWB776" s="144"/>
      <c r="NWC776" s="1268"/>
      <c r="NWD776" s="144"/>
      <c r="NWE776" s="1268"/>
      <c r="NWF776" s="144"/>
      <c r="NWG776" s="1268"/>
      <c r="NWH776" s="144"/>
      <c r="NWI776" s="1268"/>
      <c r="NWJ776" s="144"/>
      <c r="NWK776" s="1268"/>
      <c r="NWL776" s="144"/>
      <c r="NWM776" s="1268"/>
      <c r="NWN776" s="144"/>
      <c r="NWO776" s="1268"/>
      <c r="NWP776" s="144"/>
      <c r="NWQ776" s="1268"/>
      <c r="NWR776" s="144"/>
      <c r="NWS776" s="1268"/>
      <c r="NWT776" s="144"/>
      <c r="NWU776" s="1268"/>
      <c r="NWV776" s="144"/>
      <c r="NWW776" s="1268"/>
      <c r="NWX776" s="144"/>
      <c r="NWY776" s="1268"/>
      <c r="NWZ776" s="144"/>
      <c r="NXA776" s="1268"/>
      <c r="NXB776" s="144"/>
      <c r="NXC776" s="1268"/>
      <c r="NXD776" s="144"/>
      <c r="NXE776" s="1268"/>
      <c r="NXF776" s="144"/>
      <c r="NXG776" s="1268"/>
      <c r="NXH776" s="144"/>
      <c r="NXI776" s="1268"/>
      <c r="NXJ776" s="144"/>
      <c r="NXK776" s="1268"/>
      <c r="NXL776" s="144"/>
      <c r="NXM776" s="1268"/>
      <c r="NXN776" s="144"/>
      <c r="NXO776" s="1268"/>
      <c r="NXP776" s="144"/>
      <c r="NXQ776" s="1268"/>
      <c r="NXR776" s="144"/>
      <c r="NXS776" s="1268"/>
      <c r="NXT776" s="144"/>
      <c r="NXU776" s="1268"/>
      <c r="NXV776" s="144"/>
      <c r="NXW776" s="1268"/>
      <c r="NXX776" s="144"/>
      <c r="NXY776" s="1268"/>
      <c r="NXZ776" s="144"/>
      <c r="NYA776" s="1268"/>
      <c r="NYB776" s="144"/>
      <c r="NYC776" s="1268"/>
      <c r="NYD776" s="144"/>
      <c r="NYE776" s="1268"/>
      <c r="NYF776" s="144"/>
      <c r="NYG776" s="1268"/>
      <c r="NYH776" s="144"/>
      <c r="NYI776" s="1268"/>
      <c r="NYJ776" s="144"/>
      <c r="NYK776" s="1268"/>
      <c r="NYL776" s="144"/>
      <c r="NYM776" s="1268"/>
      <c r="NYN776" s="144"/>
      <c r="NYO776" s="1268"/>
      <c r="NYP776" s="144"/>
      <c r="NYQ776" s="1268"/>
      <c r="NYR776" s="144"/>
      <c r="NYS776" s="1268"/>
      <c r="NYT776" s="144"/>
      <c r="NYU776" s="1268"/>
      <c r="NYV776" s="144"/>
      <c r="NYW776" s="1268"/>
      <c r="NYX776" s="144"/>
      <c r="NYY776" s="1268"/>
      <c r="NYZ776" s="144"/>
      <c r="NZA776" s="1268"/>
      <c r="NZB776" s="144"/>
      <c r="NZC776" s="1268"/>
      <c r="NZD776" s="144"/>
      <c r="NZE776" s="1268"/>
      <c r="NZF776" s="144"/>
      <c r="NZG776" s="1268"/>
      <c r="NZH776" s="144"/>
      <c r="NZI776" s="1268"/>
      <c r="NZJ776" s="144"/>
      <c r="NZK776" s="1268"/>
      <c r="NZL776" s="144"/>
      <c r="NZM776" s="1268"/>
      <c r="NZN776" s="144"/>
      <c r="NZO776" s="1268"/>
      <c r="NZP776" s="144"/>
      <c r="NZQ776" s="1268"/>
      <c r="NZR776" s="144"/>
      <c r="NZS776" s="1268"/>
      <c r="NZT776" s="144"/>
      <c r="NZU776" s="1268"/>
      <c r="NZV776" s="144"/>
      <c r="NZW776" s="1268"/>
      <c r="NZX776" s="144"/>
      <c r="NZY776" s="1268"/>
      <c r="NZZ776" s="144"/>
      <c r="OAA776" s="1268"/>
      <c r="OAB776" s="144"/>
      <c r="OAC776" s="1268"/>
      <c r="OAD776" s="144"/>
      <c r="OAE776" s="1268"/>
      <c r="OAF776" s="144"/>
      <c r="OAG776" s="1268"/>
      <c r="OAH776" s="144"/>
      <c r="OAI776" s="1268"/>
      <c r="OAJ776" s="144"/>
      <c r="OAK776" s="1268"/>
      <c r="OAL776" s="144"/>
      <c r="OAM776" s="1268"/>
      <c r="OAN776" s="144"/>
      <c r="OAO776" s="1268"/>
      <c r="OAP776" s="144"/>
      <c r="OAQ776" s="1268"/>
      <c r="OAR776" s="144"/>
      <c r="OAS776" s="1268"/>
      <c r="OAT776" s="144"/>
      <c r="OAU776" s="1268"/>
      <c r="OAV776" s="144"/>
      <c r="OAW776" s="1268"/>
      <c r="OAX776" s="144"/>
      <c r="OAY776" s="1268"/>
      <c r="OAZ776" s="144"/>
      <c r="OBA776" s="1268"/>
      <c r="OBB776" s="144"/>
      <c r="OBC776" s="1268"/>
      <c r="OBD776" s="144"/>
      <c r="OBE776" s="1268"/>
      <c r="OBF776" s="144"/>
      <c r="OBG776" s="1268"/>
      <c r="OBH776" s="144"/>
      <c r="OBI776" s="1268"/>
      <c r="OBJ776" s="144"/>
      <c r="OBK776" s="1268"/>
      <c r="OBL776" s="144"/>
      <c r="OBM776" s="1268"/>
      <c r="OBN776" s="144"/>
      <c r="OBO776" s="1268"/>
      <c r="OBP776" s="144"/>
      <c r="OBQ776" s="1268"/>
      <c r="OBR776" s="144"/>
      <c r="OBS776" s="1268"/>
      <c r="OBT776" s="144"/>
      <c r="OBU776" s="1268"/>
      <c r="OBV776" s="144"/>
      <c r="OBW776" s="1268"/>
      <c r="OBX776" s="144"/>
      <c r="OBY776" s="1268"/>
      <c r="OBZ776" s="144"/>
      <c r="OCA776" s="1268"/>
      <c r="OCB776" s="144"/>
      <c r="OCC776" s="1268"/>
      <c r="OCD776" s="144"/>
      <c r="OCE776" s="1268"/>
      <c r="OCF776" s="144"/>
      <c r="OCG776" s="1268"/>
      <c r="OCH776" s="144"/>
      <c r="OCI776" s="1268"/>
      <c r="OCJ776" s="144"/>
      <c r="OCK776" s="1268"/>
      <c r="OCL776" s="144"/>
      <c r="OCM776" s="1268"/>
      <c r="OCN776" s="144"/>
      <c r="OCO776" s="1268"/>
      <c r="OCP776" s="144"/>
      <c r="OCQ776" s="1268"/>
      <c r="OCR776" s="144"/>
      <c r="OCS776" s="1268"/>
      <c r="OCT776" s="144"/>
      <c r="OCU776" s="1268"/>
      <c r="OCV776" s="144"/>
      <c r="OCW776" s="1268"/>
      <c r="OCX776" s="144"/>
      <c r="OCY776" s="1268"/>
      <c r="OCZ776" s="144"/>
      <c r="ODA776" s="1268"/>
      <c r="ODB776" s="144"/>
      <c r="ODC776" s="1268"/>
      <c r="ODD776" s="144"/>
      <c r="ODE776" s="1268"/>
      <c r="ODF776" s="144"/>
      <c r="ODG776" s="1268"/>
      <c r="ODH776" s="144"/>
      <c r="ODI776" s="1268"/>
      <c r="ODJ776" s="144"/>
      <c r="ODK776" s="1268"/>
      <c r="ODL776" s="144"/>
      <c r="ODM776" s="1268"/>
      <c r="ODN776" s="144"/>
      <c r="ODO776" s="1268"/>
      <c r="ODP776" s="144"/>
      <c r="ODQ776" s="1268"/>
      <c r="ODR776" s="144"/>
      <c r="ODS776" s="1268"/>
      <c r="ODT776" s="144"/>
      <c r="ODU776" s="1268"/>
      <c r="ODV776" s="144"/>
      <c r="ODW776" s="1268"/>
      <c r="ODX776" s="144"/>
      <c r="ODY776" s="1268"/>
      <c r="ODZ776" s="144"/>
      <c r="OEA776" s="1268"/>
      <c r="OEB776" s="144"/>
      <c r="OEC776" s="1268"/>
      <c r="OED776" s="144"/>
      <c r="OEE776" s="1268"/>
      <c r="OEF776" s="144"/>
      <c r="OEG776" s="1268"/>
      <c r="OEH776" s="144"/>
      <c r="OEI776" s="1268"/>
      <c r="OEJ776" s="144"/>
      <c r="OEK776" s="1268"/>
      <c r="OEL776" s="144"/>
      <c r="OEM776" s="1268"/>
      <c r="OEN776" s="144"/>
      <c r="OEO776" s="1268"/>
      <c r="OEP776" s="144"/>
      <c r="OEQ776" s="1268"/>
      <c r="OER776" s="144"/>
      <c r="OES776" s="1268"/>
      <c r="OET776" s="144"/>
      <c r="OEU776" s="1268"/>
      <c r="OEV776" s="144"/>
      <c r="OEW776" s="1268"/>
      <c r="OEX776" s="144"/>
      <c r="OEY776" s="1268"/>
      <c r="OEZ776" s="144"/>
      <c r="OFA776" s="1268"/>
      <c r="OFB776" s="144"/>
      <c r="OFC776" s="1268"/>
      <c r="OFD776" s="144"/>
      <c r="OFE776" s="1268"/>
      <c r="OFF776" s="144"/>
      <c r="OFG776" s="1268"/>
      <c r="OFH776" s="144"/>
      <c r="OFI776" s="1268"/>
      <c r="OFJ776" s="144"/>
      <c r="OFK776" s="1268"/>
      <c r="OFL776" s="144"/>
      <c r="OFM776" s="1268"/>
      <c r="OFN776" s="144"/>
      <c r="OFO776" s="1268"/>
      <c r="OFP776" s="144"/>
      <c r="OFQ776" s="1268"/>
      <c r="OFR776" s="144"/>
      <c r="OFS776" s="1268"/>
      <c r="OFT776" s="144"/>
      <c r="OFU776" s="1268"/>
      <c r="OFV776" s="144"/>
      <c r="OFW776" s="1268"/>
      <c r="OFX776" s="144"/>
      <c r="OFY776" s="1268"/>
      <c r="OFZ776" s="144"/>
      <c r="OGA776" s="1268"/>
      <c r="OGB776" s="144"/>
      <c r="OGC776" s="1268"/>
      <c r="OGD776" s="144"/>
      <c r="OGE776" s="1268"/>
      <c r="OGF776" s="144"/>
      <c r="OGG776" s="1268"/>
      <c r="OGH776" s="144"/>
      <c r="OGI776" s="1268"/>
      <c r="OGJ776" s="144"/>
      <c r="OGK776" s="1268"/>
      <c r="OGL776" s="144"/>
      <c r="OGM776" s="1268"/>
      <c r="OGN776" s="144"/>
      <c r="OGO776" s="1268"/>
      <c r="OGP776" s="144"/>
      <c r="OGQ776" s="1268"/>
      <c r="OGR776" s="144"/>
      <c r="OGS776" s="1268"/>
      <c r="OGT776" s="144"/>
      <c r="OGU776" s="1268"/>
      <c r="OGV776" s="144"/>
      <c r="OGW776" s="1268"/>
      <c r="OGX776" s="144"/>
      <c r="OGY776" s="1268"/>
      <c r="OGZ776" s="144"/>
      <c r="OHA776" s="1268"/>
      <c r="OHB776" s="144"/>
      <c r="OHC776" s="1268"/>
      <c r="OHD776" s="144"/>
      <c r="OHE776" s="1268"/>
      <c r="OHF776" s="144"/>
      <c r="OHG776" s="1268"/>
      <c r="OHH776" s="144"/>
      <c r="OHI776" s="1268"/>
      <c r="OHJ776" s="144"/>
      <c r="OHK776" s="1268"/>
      <c r="OHL776" s="144"/>
      <c r="OHM776" s="1268"/>
      <c r="OHN776" s="144"/>
      <c r="OHO776" s="1268"/>
      <c r="OHP776" s="144"/>
      <c r="OHQ776" s="1268"/>
      <c r="OHR776" s="144"/>
      <c r="OHS776" s="1268"/>
      <c r="OHT776" s="144"/>
      <c r="OHU776" s="1268"/>
      <c r="OHV776" s="144"/>
      <c r="OHW776" s="1268"/>
      <c r="OHX776" s="144"/>
      <c r="OHY776" s="1268"/>
      <c r="OHZ776" s="144"/>
      <c r="OIA776" s="1268"/>
      <c r="OIB776" s="144"/>
      <c r="OIC776" s="1268"/>
      <c r="OID776" s="144"/>
      <c r="OIE776" s="1268"/>
      <c r="OIF776" s="144"/>
      <c r="OIG776" s="1268"/>
      <c r="OIH776" s="144"/>
      <c r="OII776" s="1268"/>
      <c r="OIJ776" s="144"/>
      <c r="OIK776" s="1268"/>
      <c r="OIL776" s="144"/>
      <c r="OIM776" s="1268"/>
      <c r="OIN776" s="144"/>
      <c r="OIO776" s="1268"/>
      <c r="OIP776" s="144"/>
      <c r="OIQ776" s="1268"/>
      <c r="OIR776" s="144"/>
      <c r="OIS776" s="1268"/>
      <c r="OIT776" s="144"/>
      <c r="OIU776" s="1268"/>
      <c r="OIV776" s="144"/>
      <c r="OIW776" s="1268"/>
      <c r="OIX776" s="144"/>
      <c r="OIY776" s="1268"/>
      <c r="OIZ776" s="144"/>
      <c r="OJA776" s="1268"/>
      <c r="OJB776" s="144"/>
      <c r="OJC776" s="1268"/>
      <c r="OJD776" s="144"/>
      <c r="OJE776" s="1268"/>
      <c r="OJF776" s="144"/>
      <c r="OJG776" s="1268"/>
      <c r="OJH776" s="144"/>
      <c r="OJI776" s="1268"/>
      <c r="OJJ776" s="144"/>
      <c r="OJK776" s="1268"/>
      <c r="OJL776" s="144"/>
      <c r="OJM776" s="1268"/>
      <c r="OJN776" s="144"/>
      <c r="OJO776" s="1268"/>
      <c r="OJP776" s="144"/>
      <c r="OJQ776" s="1268"/>
      <c r="OJR776" s="144"/>
      <c r="OJS776" s="1268"/>
      <c r="OJT776" s="144"/>
      <c r="OJU776" s="1268"/>
      <c r="OJV776" s="144"/>
      <c r="OJW776" s="1268"/>
      <c r="OJX776" s="144"/>
      <c r="OJY776" s="1268"/>
      <c r="OJZ776" s="144"/>
      <c r="OKA776" s="1268"/>
      <c r="OKB776" s="144"/>
      <c r="OKC776" s="1268"/>
      <c r="OKD776" s="144"/>
      <c r="OKE776" s="1268"/>
      <c r="OKF776" s="144"/>
      <c r="OKG776" s="1268"/>
      <c r="OKH776" s="144"/>
      <c r="OKI776" s="1268"/>
      <c r="OKJ776" s="144"/>
      <c r="OKK776" s="1268"/>
      <c r="OKL776" s="144"/>
      <c r="OKM776" s="1268"/>
      <c r="OKN776" s="144"/>
      <c r="OKO776" s="1268"/>
      <c r="OKP776" s="144"/>
      <c r="OKQ776" s="1268"/>
      <c r="OKR776" s="144"/>
      <c r="OKS776" s="1268"/>
      <c r="OKT776" s="144"/>
      <c r="OKU776" s="1268"/>
      <c r="OKV776" s="144"/>
      <c r="OKW776" s="1268"/>
      <c r="OKX776" s="144"/>
      <c r="OKY776" s="1268"/>
      <c r="OKZ776" s="144"/>
      <c r="OLA776" s="1268"/>
      <c r="OLB776" s="144"/>
      <c r="OLC776" s="1268"/>
      <c r="OLD776" s="144"/>
      <c r="OLE776" s="1268"/>
      <c r="OLF776" s="144"/>
      <c r="OLG776" s="1268"/>
      <c r="OLH776" s="144"/>
      <c r="OLI776" s="1268"/>
      <c r="OLJ776" s="144"/>
      <c r="OLK776" s="1268"/>
      <c r="OLL776" s="144"/>
      <c r="OLM776" s="1268"/>
      <c r="OLN776" s="144"/>
      <c r="OLO776" s="1268"/>
      <c r="OLP776" s="144"/>
      <c r="OLQ776" s="1268"/>
      <c r="OLR776" s="144"/>
      <c r="OLS776" s="1268"/>
      <c r="OLT776" s="144"/>
      <c r="OLU776" s="1268"/>
      <c r="OLV776" s="144"/>
      <c r="OLW776" s="1268"/>
      <c r="OLX776" s="144"/>
      <c r="OLY776" s="1268"/>
      <c r="OLZ776" s="144"/>
      <c r="OMA776" s="1268"/>
      <c r="OMB776" s="144"/>
      <c r="OMC776" s="1268"/>
      <c r="OMD776" s="144"/>
      <c r="OME776" s="1268"/>
      <c r="OMF776" s="144"/>
      <c r="OMG776" s="1268"/>
      <c r="OMH776" s="144"/>
      <c r="OMI776" s="1268"/>
      <c r="OMJ776" s="144"/>
      <c r="OMK776" s="1268"/>
      <c r="OML776" s="144"/>
      <c r="OMM776" s="1268"/>
      <c r="OMN776" s="144"/>
      <c r="OMO776" s="1268"/>
      <c r="OMP776" s="144"/>
      <c r="OMQ776" s="1268"/>
      <c r="OMR776" s="144"/>
      <c r="OMS776" s="1268"/>
      <c r="OMT776" s="144"/>
      <c r="OMU776" s="1268"/>
      <c r="OMV776" s="144"/>
      <c r="OMW776" s="1268"/>
      <c r="OMX776" s="144"/>
      <c r="OMY776" s="1268"/>
      <c r="OMZ776" s="144"/>
      <c r="ONA776" s="1268"/>
      <c r="ONB776" s="144"/>
      <c r="ONC776" s="1268"/>
      <c r="OND776" s="144"/>
      <c r="ONE776" s="1268"/>
      <c r="ONF776" s="144"/>
      <c r="ONG776" s="1268"/>
      <c r="ONH776" s="144"/>
      <c r="ONI776" s="1268"/>
      <c r="ONJ776" s="144"/>
      <c r="ONK776" s="1268"/>
      <c r="ONL776" s="144"/>
      <c r="ONM776" s="1268"/>
      <c r="ONN776" s="144"/>
      <c r="ONO776" s="1268"/>
      <c r="ONP776" s="144"/>
      <c r="ONQ776" s="1268"/>
      <c r="ONR776" s="144"/>
      <c r="ONS776" s="1268"/>
      <c r="ONT776" s="144"/>
      <c r="ONU776" s="1268"/>
      <c r="ONV776" s="144"/>
      <c r="ONW776" s="1268"/>
      <c r="ONX776" s="144"/>
      <c r="ONY776" s="1268"/>
      <c r="ONZ776" s="144"/>
      <c r="OOA776" s="1268"/>
      <c r="OOB776" s="144"/>
      <c r="OOC776" s="1268"/>
      <c r="OOD776" s="144"/>
      <c r="OOE776" s="1268"/>
      <c r="OOF776" s="144"/>
      <c r="OOG776" s="1268"/>
      <c r="OOH776" s="144"/>
      <c r="OOI776" s="1268"/>
      <c r="OOJ776" s="144"/>
      <c r="OOK776" s="1268"/>
      <c r="OOL776" s="144"/>
      <c r="OOM776" s="1268"/>
      <c r="OON776" s="144"/>
      <c r="OOO776" s="1268"/>
      <c r="OOP776" s="144"/>
      <c r="OOQ776" s="1268"/>
      <c r="OOR776" s="144"/>
      <c r="OOS776" s="1268"/>
      <c r="OOT776" s="144"/>
      <c r="OOU776" s="1268"/>
      <c r="OOV776" s="144"/>
      <c r="OOW776" s="1268"/>
      <c r="OOX776" s="144"/>
      <c r="OOY776" s="1268"/>
      <c r="OOZ776" s="144"/>
      <c r="OPA776" s="1268"/>
      <c r="OPB776" s="144"/>
      <c r="OPC776" s="1268"/>
      <c r="OPD776" s="144"/>
      <c r="OPE776" s="1268"/>
      <c r="OPF776" s="144"/>
      <c r="OPG776" s="1268"/>
      <c r="OPH776" s="144"/>
      <c r="OPI776" s="1268"/>
      <c r="OPJ776" s="144"/>
      <c r="OPK776" s="1268"/>
      <c r="OPL776" s="144"/>
      <c r="OPM776" s="1268"/>
      <c r="OPN776" s="144"/>
      <c r="OPO776" s="1268"/>
      <c r="OPP776" s="144"/>
      <c r="OPQ776" s="1268"/>
      <c r="OPR776" s="144"/>
      <c r="OPS776" s="1268"/>
      <c r="OPT776" s="144"/>
      <c r="OPU776" s="1268"/>
      <c r="OPV776" s="144"/>
      <c r="OPW776" s="1268"/>
      <c r="OPX776" s="144"/>
      <c r="OPY776" s="1268"/>
      <c r="OPZ776" s="144"/>
      <c r="OQA776" s="1268"/>
      <c r="OQB776" s="144"/>
      <c r="OQC776" s="1268"/>
      <c r="OQD776" s="144"/>
      <c r="OQE776" s="1268"/>
      <c r="OQF776" s="144"/>
      <c r="OQG776" s="1268"/>
      <c r="OQH776" s="144"/>
      <c r="OQI776" s="1268"/>
      <c r="OQJ776" s="144"/>
      <c r="OQK776" s="1268"/>
      <c r="OQL776" s="144"/>
      <c r="OQM776" s="1268"/>
      <c r="OQN776" s="144"/>
      <c r="OQO776" s="1268"/>
      <c r="OQP776" s="144"/>
      <c r="OQQ776" s="1268"/>
      <c r="OQR776" s="144"/>
      <c r="OQS776" s="1268"/>
      <c r="OQT776" s="144"/>
      <c r="OQU776" s="1268"/>
      <c r="OQV776" s="144"/>
      <c r="OQW776" s="1268"/>
      <c r="OQX776" s="144"/>
      <c r="OQY776" s="1268"/>
      <c r="OQZ776" s="144"/>
      <c r="ORA776" s="1268"/>
      <c r="ORB776" s="144"/>
      <c r="ORC776" s="1268"/>
      <c r="ORD776" s="144"/>
      <c r="ORE776" s="1268"/>
      <c r="ORF776" s="144"/>
      <c r="ORG776" s="1268"/>
      <c r="ORH776" s="144"/>
      <c r="ORI776" s="1268"/>
      <c r="ORJ776" s="144"/>
      <c r="ORK776" s="1268"/>
      <c r="ORL776" s="144"/>
      <c r="ORM776" s="1268"/>
      <c r="ORN776" s="144"/>
      <c r="ORO776" s="1268"/>
      <c r="ORP776" s="144"/>
      <c r="ORQ776" s="1268"/>
      <c r="ORR776" s="144"/>
      <c r="ORS776" s="1268"/>
      <c r="ORT776" s="144"/>
      <c r="ORU776" s="1268"/>
      <c r="ORV776" s="144"/>
      <c r="ORW776" s="1268"/>
      <c r="ORX776" s="144"/>
      <c r="ORY776" s="1268"/>
      <c r="ORZ776" s="144"/>
      <c r="OSA776" s="1268"/>
      <c r="OSB776" s="144"/>
      <c r="OSC776" s="1268"/>
      <c r="OSD776" s="144"/>
      <c r="OSE776" s="1268"/>
      <c r="OSF776" s="144"/>
      <c r="OSG776" s="1268"/>
      <c r="OSH776" s="144"/>
      <c r="OSI776" s="1268"/>
      <c r="OSJ776" s="144"/>
      <c r="OSK776" s="1268"/>
      <c r="OSL776" s="144"/>
      <c r="OSM776" s="1268"/>
      <c r="OSN776" s="144"/>
      <c r="OSO776" s="1268"/>
      <c r="OSP776" s="144"/>
      <c r="OSQ776" s="1268"/>
      <c r="OSR776" s="144"/>
      <c r="OSS776" s="1268"/>
      <c r="OST776" s="144"/>
      <c r="OSU776" s="1268"/>
      <c r="OSV776" s="144"/>
      <c r="OSW776" s="1268"/>
      <c r="OSX776" s="144"/>
      <c r="OSY776" s="1268"/>
      <c r="OSZ776" s="144"/>
      <c r="OTA776" s="1268"/>
      <c r="OTB776" s="144"/>
      <c r="OTC776" s="1268"/>
      <c r="OTD776" s="144"/>
      <c r="OTE776" s="1268"/>
      <c r="OTF776" s="144"/>
      <c r="OTG776" s="1268"/>
      <c r="OTH776" s="144"/>
      <c r="OTI776" s="1268"/>
      <c r="OTJ776" s="144"/>
      <c r="OTK776" s="1268"/>
      <c r="OTL776" s="144"/>
      <c r="OTM776" s="1268"/>
      <c r="OTN776" s="144"/>
      <c r="OTO776" s="1268"/>
      <c r="OTP776" s="144"/>
      <c r="OTQ776" s="1268"/>
      <c r="OTR776" s="144"/>
      <c r="OTS776" s="1268"/>
      <c r="OTT776" s="144"/>
      <c r="OTU776" s="1268"/>
      <c r="OTV776" s="144"/>
      <c r="OTW776" s="1268"/>
      <c r="OTX776" s="144"/>
      <c r="OTY776" s="1268"/>
      <c r="OTZ776" s="144"/>
      <c r="OUA776" s="1268"/>
      <c r="OUB776" s="144"/>
      <c r="OUC776" s="1268"/>
      <c r="OUD776" s="144"/>
      <c r="OUE776" s="1268"/>
      <c r="OUF776" s="144"/>
      <c r="OUG776" s="1268"/>
      <c r="OUH776" s="144"/>
      <c r="OUI776" s="1268"/>
      <c r="OUJ776" s="144"/>
      <c r="OUK776" s="1268"/>
      <c r="OUL776" s="144"/>
      <c r="OUM776" s="1268"/>
      <c r="OUN776" s="144"/>
      <c r="OUO776" s="1268"/>
      <c r="OUP776" s="144"/>
      <c r="OUQ776" s="1268"/>
      <c r="OUR776" s="144"/>
      <c r="OUS776" s="1268"/>
      <c r="OUT776" s="144"/>
      <c r="OUU776" s="1268"/>
      <c r="OUV776" s="144"/>
      <c r="OUW776" s="1268"/>
      <c r="OUX776" s="144"/>
      <c r="OUY776" s="1268"/>
      <c r="OUZ776" s="144"/>
      <c r="OVA776" s="1268"/>
      <c r="OVB776" s="144"/>
      <c r="OVC776" s="1268"/>
      <c r="OVD776" s="144"/>
      <c r="OVE776" s="1268"/>
      <c r="OVF776" s="144"/>
      <c r="OVG776" s="1268"/>
      <c r="OVH776" s="144"/>
      <c r="OVI776" s="1268"/>
      <c r="OVJ776" s="144"/>
      <c r="OVK776" s="1268"/>
      <c r="OVL776" s="144"/>
      <c r="OVM776" s="1268"/>
      <c r="OVN776" s="144"/>
      <c r="OVO776" s="1268"/>
      <c r="OVP776" s="144"/>
      <c r="OVQ776" s="1268"/>
      <c r="OVR776" s="144"/>
      <c r="OVS776" s="1268"/>
      <c r="OVT776" s="144"/>
      <c r="OVU776" s="1268"/>
      <c r="OVV776" s="144"/>
      <c r="OVW776" s="1268"/>
      <c r="OVX776" s="144"/>
      <c r="OVY776" s="1268"/>
      <c r="OVZ776" s="144"/>
      <c r="OWA776" s="1268"/>
      <c r="OWB776" s="144"/>
      <c r="OWC776" s="1268"/>
      <c r="OWD776" s="144"/>
      <c r="OWE776" s="1268"/>
      <c r="OWF776" s="144"/>
      <c r="OWG776" s="1268"/>
      <c r="OWH776" s="144"/>
      <c r="OWI776" s="1268"/>
      <c r="OWJ776" s="144"/>
      <c r="OWK776" s="1268"/>
      <c r="OWL776" s="144"/>
      <c r="OWM776" s="1268"/>
      <c r="OWN776" s="144"/>
      <c r="OWO776" s="1268"/>
      <c r="OWP776" s="144"/>
      <c r="OWQ776" s="1268"/>
      <c r="OWR776" s="144"/>
      <c r="OWS776" s="1268"/>
      <c r="OWT776" s="144"/>
      <c r="OWU776" s="1268"/>
      <c r="OWV776" s="144"/>
      <c r="OWW776" s="1268"/>
      <c r="OWX776" s="144"/>
      <c r="OWY776" s="1268"/>
      <c r="OWZ776" s="144"/>
      <c r="OXA776" s="1268"/>
      <c r="OXB776" s="144"/>
      <c r="OXC776" s="1268"/>
      <c r="OXD776" s="144"/>
      <c r="OXE776" s="1268"/>
      <c r="OXF776" s="144"/>
      <c r="OXG776" s="1268"/>
      <c r="OXH776" s="144"/>
      <c r="OXI776" s="1268"/>
      <c r="OXJ776" s="144"/>
      <c r="OXK776" s="1268"/>
      <c r="OXL776" s="144"/>
      <c r="OXM776" s="1268"/>
      <c r="OXN776" s="144"/>
      <c r="OXO776" s="1268"/>
      <c r="OXP776" s="144"/>
      <c r="OXQ776" s="1268"/>
      <c r="OXR776" s="144"/>
      <c r="OXS776" s="1268"/>
      <c r="OXT776" s="144"/>
      <c r="OXU776" s="1268"/>
      <c r="OXV776" s="144"/>
      <c r="OXW776" s="1268"/>
      <c r="OXX776" s="144"/>
      <c r="OXY776" s="1268"/>
      <c r="OXZ776" s="144"/>
      <c r="OYA776" s="1268"/>
      <c r="OYB776" s="144"/>
      <c r="OYC776" s="1268"/>
      <c r="OYD776" s="144"/>
      <c r="OYE776" s="1268"/>
      <c r="OYF776" s="144"/>
      <c r="OYG776" s="1268"/>
      <c r="OYH776" s="144"/>
      <c r="OYI776" s="1268"/>
      <c r="OYJ776" s="144"/>
      <c r="OYK776" s="1268"/>
      <c r="OYL776" s="144"/>
      <c r="OYM776" s="1268"/>
      <c r="OYN776" s="144"/>
      <c r="OYO776" s="1268"/>
      <c r="OYP776" s="144"/>
      <c r="OYQ776" s="1268"/>
      <c r="OYR776" s="144"/>
      <c r="OYS776" s="1268"/>
      <c r="OYT776" s="144"/>
      <c r="OYU776" s="1268"/>
      <c r="OYV776" s="144"/>
      <c r="OYW776" s="1268"/>
      <c r="OYX776" s="144"/>
      <c r="OYY776" s="1268"/>
      <c r="OYZ776" s="144"/>
      <c r="OZA776" s="1268"/>
      <c r="OZB776" s="144"/>
      <c r="OZC776" s="1268"/>
      <c r="OZD776" s="144"/>
      <c r="OZE776" s="1268"/>
      <c r="OZF776" s="144"/>
      <c r="OZG776" s="1268"/>
      <c r="OZH776" s="144"/>
      <c r="OZI776" s="1268"/>
      <c r="OZJ776" s="144"/>
      <c r="OZK776" s="1268"/>
      <c r="OZL776" s="144"/>
      <c r="OZM776" s="1268"/>
      <c r="OZN776" s="144"/>
      <c r="OZO776" s="1268"/>
      <c r="OZP776" s="144"/>
      <c r="OZQ776" s="1268"/>
      <c r="OZR776" s="144"/>
      <c r="OZS776" s="1268"/>
      <c r="OZT776" s="144"/>
      <c r="OZU776" s="1268"/>
      <c r="OZV776" s="144"/>
      <c r="OZW776" s="1268"/>
      <c r="OZX776" s="144"/>
      <c r="OZY776" s="1268"/>
      <c r="OZZ776" s="144"/>
      <c r="PAA776" s="1268"/>
      <c r="PAB776" s="144"/>
      <c r="PAC776" s="1268"/>
      <c r="PAD776" s="144"/>
      <c r="PAE776" s="1268"/>
      <c r="PAF776" s="144"/>
      <c r="PAG776" s="1268"/>
      <c r="PAH776" s="144"/>
      <c r="PAI776" s="1268"/>
      <c r="PAJ776" s="144"/>
      <c r="PAK776" s="1268"/>
      <c r="PAL776" s="144"/>
      <c r="PAM776" s="1268"/>
      <c r="PAN776" s="144"/>
      <c r="PAO776" s="1268"/>
      <c r="PAP776" s="144"/>
      <c r="PAQ776" s="1268"/>
      <c r="PAR776" s="144"/>
      <c r="PAS776" s="1268"/>
      <c r="PAT776" s="144"/>
      <c r="PAU776" s="1268"/>
      <c r="PAV776" s="144"/>
      <c r="PAW776" s="1268"/>
      <c r="PAX776" s="144"/>
      <c r="PAY776" s="1268"/>
      <c r="PAZ776" s="144"/>
      <c r="PBA776" s="1268"/>
      <c r="PBB776" s="144"/>
      <c r="PBC776" s="1268"/>
      <c r="PBD776" s="144"/>
      <c r="PBE776" s="1268"/>
      <c r="PBF776" s="144"/>
      <c r="PBG776" s="1268"/>
      <c r="PBH776" s="144"/>
      <c r="PBI776" s="1268"/>
      <c r="PBJ776" s="144"/>
      <c r="PBK776" s="1268"/>
      <c r="PBL776" s="144"/>
      <c r="PBM776" s="1268"/>
      <c r="PBN776" s="144"/>
      <c r="PBO776" s="1268"/>
      <c r="PBP776" s="144"/>
      <c r="PBQ776" s="1268"/>
      <c r="PBR776" s="144"/>
      <c r="PBS776" s="1268"/>
      <c r="PBT776" s="144"/>
      <c r="PBU776" s="1268"/>
      <c r="PBV776" s="144"/>
      <c r="PBW776" s="1268"/>
      <c r="PBX776" s="144"/>
      <c r="PBY776" s="1268"/>
      <c r="PBZ776" s="144"/>
      <c r="PCA776" s="1268"/>
      <c r="PCB776" s="144"/>
      <c r="PCC776" s="1268"/>
      <c r="PCD776" s="144"/>
      <c r="PCE776" s="1268"/>
      <c r="PCF776" s="144"/>
      <c r="PCG776" s="1268"/>
      <c r="PCH776" s="144"/>
      <c r="PCI776" s="1268"/>
      <c r="PCJ776" s="144"/>
      <c r="PCK776" s="1268"/>
      <c r="PCL776" s="144"/>
      <c r="PCM776" s="1268"/>
      <c r="PCN776" s="144"/>
      <c r="PCO776" s="1268"/>
      <c r="PCP776" s="144"/>
      <c r="PCQ776" s="1268"/>
      <c r="PCR776" s="144"/>
      <c r="PCS776" s="1268"/>
      <c r="PCT776" s="144"/>
      <c r="PCU776" s="1268"/>
      <c r="PCV776" s="144"/>
      <c r="PCW776" s="1268"/>
      <c r="PCX776" s="144"/>
      <c r="PCY776" s="1268"/>
      <c r="PCZ776" s="144"/>
      <c r="PDA776" s="1268"/>
      <c r="PDB776" s="144"/>
      <c r="PDC776" s="1268"/>
      <c r="PDD776" s="144"/>
      <c r="PDE776" s="1268"/>
      <c r="PDF776" s="144"/>
      <c r="PDG776" s="1268"/>
      <c r="PDH776" s="144"/>
      <c r="PDI776" s="1268"/>
      <c r="PDJ776" s="144"/>
      <c r="PDK776" s="1268"/>
      <c r="PDL776" s="144"/>
      <c r="PDM776" s="1268"/>
      <c r="PDN776" s="144"/>
      <c r="PDO776" s="1268"/>
      <c r="PDP776" s="144"/>
      <c r="PDQ776" s="1268"/>
      <c r="PDR776" s="144"/>
      <c r="PDS776" s="1268"/>
      <c r="PDT776" s="144"/>
      <c r="PDU776" s="1268"/>
      <c r="PDV776" s="144"/>
      <c r="PDW776" s="1268"/>
      <c r="PDX776" s="144"/>
      <c r="PDY776" s="1268"/>
      <c r="PDZ776" s="144"/>
      <c r="PEA776" s="1268"/>
      <c r="PEB776" s="144"/>
      <c r="PEC776" s="1268"/>
      <c r="PED776" s="144"/>
      <c r="PEE776" s="1268"/>
      <c r="PEF776" s="144"/>
      <c r="PEG776" s="1268"/>
      <c r="PEH776" s="144"/>
      <c r="PEI776" s="1268"/>
      <c r="PEJ776" s="144"/>
      <c r="PEK776" s="1268"/>
      <c r="PEL776" s="144"/>
      <c r="PEM776" s="1268"/>
      <c r="PEN776" s="144"/>
      <c r="PEO776" s="1268"/>
      <c r="PEP776" s="144"/>
      <c r="PEQ776" s="1268"/>
      <c r="PER776" s="144"/>
      <c r="PES776" s="1268"/>
      <c r="PET776" s="144"/>
      <c r="PEU776" s="1268"/>
      <c r="PEV776" s="144"/>
      <c r="PEW776" s="1268"/>
      <c r="PEX776" s="144"/>
      <c r="PEY776" s="1268"/>
      <c r="PEZ776" s="144"/>
      <c r="PFA776" s="1268"/>
      <c r="PFB776" s="144"/>
      <c r="PFC776" s="1268"/>
      <c r="PFD776" s="144"/>
      <c r="PFE776" s="1268"/>
      <c r="PFF776" s="144"/>
      <c r="PFG776" s="1268"/>
      <c r="PFH776" s="144"/>
      <c r="PFI776" s="1268"/>
      <c r="PFJ776" s="144"/>
      <c r="PFK776" s="1268"/>
      <c r="PFL776" s="144"/>
      <c r="PFM776" s="1268"/>
      <c r="PFN776" s="144"/>
      <c r="PFO776" s="1268"/>
      <c r="PFP776" s="144"/>
      <c r="PFQ776" s="1268"/>
      <c r="PFR776" s="144"/>
      <c r="PFS776" s="1268"/>
      <c r="PFT776" s="144"/>
      <c r="PFU776" s="1268"/>
      <c r="PFV776" s="144"/>
      <c r="PFW776" s="1268"/>
      <c r="PFX776" s="144"/>
      <c r="PFY776" s="1268"/>
      <c r="PFZ776" s="144"/>
      <c r="PGA776" s="1268"/>
      <c r="PGB776" s="144"/>
      <c r="PGC776" s="1268"/>
      <c r="PGD776" s="144"/>
      <c r="PGE776" s="1268"/>
      <c r="PGF776" s="144"/>
      <c r="PGG776" s="1268"/>
      <c r="PGH776" s="144"/>
      <c r="PGI776" s="1268"/>
      <c r="PGJ776" s="144"/>
      <c r="PGK776" s="1268"/>
      <c r="PGL776" s="144"/>
      <c r="PGM776" s="1268"/>
      <c r="PGN776" s="144"/>
      <c r="PGO776" s="1268"/>
      <c r="PGP776" s="144"/>
      <c r="PGQ776" s="1268"/>
      <c r="PGR776" s="144"/>
      <c r="PGS776" s="1268"/>
      <c r="PGT776" s="144"/>
      <c r="PGU776" s="1268"/>
      <c r="PGV776" s="144"/>
      <c r="PGW776" s="1268"/>
      <c r="PGX776" s="144"/>
      <c r="PGY776" s="1268"/>
      <c r="PGZ776" s="144"/>
      <c r="PHA776" s="1268"/>
      <c r="PHB776" s="144"/>
      <c r="PHC776" s="1268"/>
      <c r="PHD776" s="144"/>
      <c r="PHE776" s="1268"/>
      <c r="PHF776" s="144"/>
      <c r="PHG776" s="1268"/>
      <c r="PHH776" s="144"/>
      <c r="PHI776" s="1268"/>
      <c r="PHJ776" s="144"/>
      <c r="PHK776" s="1268"/>
      <c r="PHL776" s="144"/>
      <c r="PHM776" s="1268"/>
      <c r="PHN776" s="144"/>
      <c r="PHO776" s="1268"/>
      <c r="PHP776" s="144"/>
      <c r="PHQ776" s="1268"/>
      <c r="PHR776" s="144"/>
      <c r="PHS776" s="1268"/>
      <c r="PHT776" s="144"/>
      <c r="PHU776" s="1268"/>
      <c r="PHV776" s="144"/>
      <c r="PHW776" s="1268"/>
      <c r="PHX776" s="144"/>
      <c r="PHY776" s="1268"/>
      <c r="PHZ776" s="144"/>
      <c r="PIA776" s="1268"/>
      <c r="PIB776" s="144"/>
      <c r="PIC776" s="1268"/>
      <c r="PID776" s="144"/>
      <c r="PIE776" s="1268"/>
      <c r="PIF776" s="144"/>
      <c r="PIG776" s="1268"/>
      <c r="PIH776" s="144"/>
      <c r="PII776" s="1268"/>
      <c r="PIJ776" s="144"/>
      <c r="PIK776" s="1268"/>
      <c r="PIL776" s="144"/>
      <c r="PIM776" s="1268"/>
      <c r="PIN776" s="144"/>
      <c r="PIO776" s="1268"/>
      <c r="PIP776" s="144"/>
      <c r="PIQ776" s="1268"/>
      <c r="PIR776" s="144"/>
      <c r="PIS776" s="1268"/>
      <c r="PIT776" s="144"/>
      <c r="PIU776" s="1268"/>
      <c r="PIV776" s="144"/>
      <c r="PIW776" s="1268"/>
      <c r="PIX776" s="144"/>
      <c r="PIY776" s="1268"/>
      <c r="PIZ776" s="144"/>
      <c r="PJA776" s="1268"/>
      <c r="PJB776" s="144"/>
      <c r="PJC776" s="1268"/>
      <c r="PJD776" s="144"/>
      <c r="PJE776" s="1268"/>
      <c r="PJF776" s="144"/>
      <c r="PJG776" s="1268"/>
      <c r="PJH776" s="144"/>
      <c r="PJI776" s="1268"/>
      <c r="PJJ776" s="144"/>
      <c r="PJK776" s="1268"/>
      <c r="PJL776" s="144"/>
      <c r="PJM776" s="1268"/>
      <c r="PJN776" s="144"/>
      <c r="PJO776" s="1268"/>
      <c r="PJP776" s="144"/>
      <c r="PJQ776" s="1268"/>
      <c r="PJR776" s="144"/>
      <c r="PJS776" s="1268"/>
      <c r="PJT776" s="144"/>
      <c r="PJU776" s="1268"/>
      <c r="PJV776" s="144"/>
      <c r="PJW776" s="1268"/>
      <c r="PJX776" s="144"/>
      <c r="PJY776" s="1268"/>
      <c r="PJZ776" s="144"/>
      <c r="PKA776" s="1268"/>
      <c r="PKB776" s="144"/>
      <c r="PKC776" s="1268"/>
      <c r="PKD776" s="144"/>
      <c r="PKE776" s="1268"/>
      <c r="PKF776" s="144"/>
      <c r="PKG776" s="1268"/>
      <c r="PKH776" s="144"/>
      <c r="PKI776" s="1268"/>
      <c r="PKJ776" s="144"/>
      <c r="PKK776" s="1268"/>
      <c r="PKL776" s="144"/>
      <c r="PKM776" s="1268"/>
      <c r="PKN776" s="144"/>
      <c r="PKO776" s="1268"/>
      <c r="PKP776" s="144"/>
      <c r="PKQ776" s="1268"/>
      <c r="PKR776" s="144"/>
      <c r="PKS776" s="1268"/>
      <c r="PKT776" s="144"/>
      <c r="PKU776" s="1268"/>
      <c r="PKV776" s="144"/>
      <c r="PKW776" s="1268"/>
      <c r="PKX776" s="144"/>
      <c r="PKY776" s="1268"/>
      <c r="PKZ776" s="144"/>
      <c r="PLA776" s="1268"/>
      <c r="PLB776" s="144"/>
      <c r="PLC776" s="1268"/>
      <c r="PLD776" s="144"/>
      <c r="PLE776" s="1268"/>
      <c r="PLF776" s="144"/>
      <c r="PLG776" s="1268"/>
      <c r="PLH776" s="144"/>
      <c r="PLI776" s="1268"/>
      <c r="PLJ776" s="144"/>
      <c r="PLK776" s="1268"/>
      <c r="PLL776" s="144"/>
      <c r="PLM776" s="1268"/>
      <c r="PLN776" s="144"/>
      <c r="PLO776" s="1268"/>
      <c r="PLP776" s="144"/>
      <c r="PLQ776" s="1268"/>
      <c r="PLR776" s="144"/>
      <c r="PLS776" s="1268"/>
      <c r="PLT776" s="144"/>
      <c r="PLU776" s="1268"/>
      <c r="PLV776" s="144"/>
      <c r="PLW776" s="1268"/>
      <c r="PLX776" s="144"/>
      <c r="PLY776" s="1268"/>
      <c r="PLZ776" s="144"/>
      <c r="PMA776" s="1268"/>
      <c r="PMB776" s="144"/>
      <c r="PMC776" s="1268"/>
      <c r="PMD776" s="144"/>
      <c r="PME776" s="1268"/>
      <c r="PMF776" s="144"/>
      <c r="PMG776" s="1268"/>
      <c r="PMH776" s="144"/>
      <c r="PMI776" s="1268"/>
      <c r="PMJ776" s="144"/>
      <c r="PMK776" s="1268"/>
      <c r="PML776" s="144"/>
      <c r="PMM776" s="1268"/>
      <c r="PMN776" s="144"/>
      <c r="PMO776" s="1268"/>
      <c r="PMP776" s="144"/>
      <c r="PMQ776" s="1268"/>
      <c r="PMR776" s="144"/>
      <c r="PMS776" s="1268"/>
      <c r="PMT776" s="144"/>
      <c r="PMU776" s="1268"/>
      <c r="PMV776" s="144"/>
      <c r="PMW776" s="1268"/>
      <c r="PMX776" s="144"/>
      <c r="PMY776" s="1268"/>
      <c r="PMZ776" s="144"/>
      <c r="PNA776" s="1268"/>
      <c r="PNB776" s="144"/>
      <c r="PNC776" s="1268"/>
      <c r="PND776" s="144"/>
      <c r="PNE776" s="1268"/>
      <c r="PNF776" s="144"/>
      <c r="PNG776" s="1268"/>
      <c r="PNH776" s="144"/>
      <c r="PNI776" s="1268"/>
      <c r="PNJ776" s="144"/>
      <c r="PNK776" s="1268"/>
      <c r="PNL776" s="144"/>
      <c r="PNM776" s="1268"/>
      <c r="PNN776" s="144"/>
      <c r="PNO776" s="1268"/>
      <c r="PNP776" s="144"/>
      <c r="PNQ776" s="1268"/>
      <c r="PNR776" s="144"/>
      <c r="PNS776" s="1268"/>
      <c r="PNT776" s="144"/>
      <c r="PNU776" s="1268"/>
      <c r="PNV776" s="144"/>
      <c r="PNW776" s="1268"/>
      <c r="PNX776" s="144"/>
      <c r="PNY776" s="1268"/>
      <c r="PNZ776" s="144"/>
      <c r="POA776" s="1268"/>
      <c r="POB776" s="144"/>
      <c r="POC776" s="1268"/>
      <c r="POD776" s="144"/>
      <c r="POE776" s="1268"/>
      <c r="POF776" s="144"/>
      <c r="POG776" s="1268"/>
      <c r="POH776" s="144"/>
      <c r="POI776" s="1268"/>
      <c r="POJ776" s="144"/>
      <c r="POK776" s="1268"/>
      <c r="POL776" s="144"/>
      <c r="POM776" s="1268"/>
      <c r="PON776" s="144"/>
      <c r="POO776" s="1268"/>
      <c r="POP776" s="144"/>
      <c r="POQ776" s="1268"/>
      <c r="POR776" s="144"/>
      <c r="POS776" s="1268"/>
      <c r="POT776" s="144"/>
      <c r="POU776" s="1268"/>
      <c r="POV776" s="144"/>
      <c r="POW776" s="1268"/>
      <c r="POX776" s="144"/>
      <c r="POY776" s="1268"/>
      <c r="POZ776" s="144"/>
      <c r="PPA776" s="1268"/>
      <c r="PPB776" s="144"/>
      <c r="PPC776" s="1268"/>
      <c r="PPD776" s="144"/>
      <c r="PPE776" s="1268"/>
      <c r="PPF776" s="144"/>
      <c r="PPG776" s="1268"/>
      <c r="PPH776" s="144"/>
      <c r="PPI776" s="1268"/>
      <c r="PPJ776" s="144"/>
      <c r="PPK776" s="1268"/>
      <c r="PPL776" s="144"/>
      <c r="PPM776" s="1268"/>
      <c r="PPN776" s="144"/>
      <c r="PPO776" s="1268"/>
      <c r="PPP776" s="144"/>
      <c r="PPQ776" s="1268"/>
      <c r="PPR776" s="144"/>
      <c r="PPS776" s="1268"/>
      <c r="PPT776" s="144"/>
      <c r="PPU776" s="1268"/>
      <c r="PPV776" s="144"/>
      <c r="PPW776" s="1268"/>
      <c r="PPX776" s="144"/>
      <c r="PPY776" s="1268"/>
      <c r="PPZ776" s="144"/>
      <c r="PQA776" s="1268"/>
      <c r="PQB776" s="144"/>
      <c r="PQC776" s="1268"/>
      <c r="PQD776" s="144"/>
      <c r="PQE776" s="1268"/>
      <c r="PQF776" s="144"/>
      <c r="PQG776" s="1268"/>
      <c r="PQH776" s="144"/>
      <c r="PQI776" s="1268"/>
      <c r="PQJ776" s="144"/>
      <c r="PQK776" s="1268"/>
      <c r="PQL776" s="144"/>
      <c r="PQM776" s="1268"/>
      <c r="PQN776" s="144"/>
      <c r="PQO776" s="1268"/>
      <c r="PQP776" s="144"/>
      <c r="PQQ776" s="1268"/>
      <c r="PQR776" s="144"/>
      <c r="PQS776" s="1268"/>
      <c r="PQT776" s="144"/>
      <c r="PQU776" s="1268"/>
      <c r="PQV776" s="144"/>
      <c r="PQW776" s="1268"/>
      <c r="PQX776" s="144"/>
      <c r="PQY776" s="1268"/>
      <c r="PQZ776" s="144"/>
      <c r="PRA776" s="1268"/>
      <c r="PRB776" s="144"/>
      <c r="PRC776" s="1268"/>
      <c r="PRD776" s="144"/>
      <c r="PRE776" s="1268"/>
      <c r="PRF776" s="144"/>
      <c r="PRG776" s="1268"/>
      <c r="PRH776" s="144"/>
      <c r="PRI776" s="1268"/>
      <c r="PRJ776" s="144"/>
      <c r="PRK776" s="1268"/>
      <c r="PRL776" s="144"/>
      <c r="PRM776" s="1268"/>
      <c r="PRN776" s="144"/>
      <c r="PRO776" s="1268"/>
      <c r="PRP776" s="144"/>
      <c r="PRQ776" s="1268"/>
      <c r="PRR776" s="144"/>
      <c r="PRS776" s="1268"/>
      <c r="PRT776" s="144"/>
      <c r="PRU776" s="1268"/>
      <c r="PRV776" s="144"/>
      <c r="PRW776" s="1268"/>
      <c r="PRX776" s="144"/>
      <c r="PRY776" s="1268"/>
      <c r="PRZ776" s="144"/>
      <c r="PSA776" s="1268"/>
      <c r="PSB776" s="144"/>
      <c r="PSC776" s="1268"/>
      <c r="PSD776" s="144"/>
      <c r="PSE776" s="1268"/>
      <c r="PSF776" s="144"/>
      <c r="PSG776" s="1268"/>
      <c r="PSH776" s="144"/>
      <c r="PSI776" s="1268"/>
      <c r="PSJ776" s="144"/>
      <c r="PSK776" s="1268"/>
      <c r="PSL776" s="144"/>
      <c r="PSM776" s="1268"/>
      <c r="PSN776" s="144"/>
      <c r="PSO776" s="1268"/>
      <c r="PSP776" s="144"/>
      <c r="PSQ776" s="1268"/>
      <c r="PSR776" s="144"/>
      <c r="PSS776" s="1268"/>
      <c r="PST776" s="144"/>
      <c r="PSU776" s="1268"/>
      <c r="PSV776" s="144"/>
      <c r="PSW776" s="1268"/>
      <c r="PSX776" s="144"/>
      <c r="PSY776" s="1268"/>
      <c r="PSZ776" s="144"/>
      <c r="PTA776" s="1268"/>
      <c r="PTB776" s="144"/>
      <c r="PTC776" s="1268"/>
      <c r="PTD776" s="144"/>
      <c r="PTE776" s="1268"/>
      <c r="PTF776" s="144"/>
      <c r="PTG776" s="1268"/>
      <c r="PTH776" s="144"/>
      <c r="PTI776" s="1268"/>
      <c r="PTJ776" s="144"/>
      <c r="PTK776" s="1268"/>
      <c r="PTL776" s="144"/>
      <c r="PTM776" s="1268"/>
      <c r="PTN776" s="144"/>
      <c r="PTO776" s="1268"/>
      <c r="PTP776" s="144"/>
      <c r="PTQ776" s="1268"/>
      <c r="PTR776" s="144"/>
      <c r="PTS776" s="1268"/>
      <c r="PTT776" s="144"/>
      <c r="PTU776" s="1268"/>
      <c r="PTV776" s="144"/>
      <c r="PTW776" s="1268"/>
      <c r="PTX776" s="144"/>
      <c r="PTY776" s="1268"/>
      <c r="PTZ776" s="144"/>
      <c r="PUA776" s="1268"/>
      <c r="PUB776" s="144"/>
      <c r="PUC776" s="1268"/>
      <c r="PUD776" s="144"/>
      <c r="PUE776" s="1268"/>
      <c r="PUF776" s="144"/>
      <c r="PUG776" s="1268"/>
      <c r="PUH776" s="144"/>
      <c r="PUI776" s="1268"/>
      <c r="PUJ776" s="144"/>
      <c r="PUK776" s="1268"/>
      <c r="PUL776" s="144"/>
      <c r="PUM776" s="1268"/>
      <c r="PUN776" s="144"/>
      <c r="PUO776" s="1268"/>
      <c r="PUP776" s="144"/>
      <c r="PUQ776" s="1268"/>
      <c r="PUR776" s="144"/>
      <c r="PUS776" s="1268"/>
      <c r="PUT776" s="144"/>
      <c r="PUU776" s="1268"/>
      <c r="PUV776" s="144"/>
      <c r="PUW776" s="1268"/>
      <c r="PUX776" s="144"/>
      <c r="PUY776" s="1268"/>
      <c r="PUZ776" s="144"/>
      <c r="PVA776" s="1268"/>
      <c r="PVB776" s="144"/>
      <c r="PVC776" s="1268"/>
      <c r="PVD776" s="144"/>
      <c r="PVE776" s="1268"/>
      <c r="PVF776" s="144"/>
      <c r="PVG776" s="1268"/>
      <c r="PVH776" s="144"/>
      <c r="PVI776" s="1268"/>
      <c r="PVJ776" s="144"/>
      <c r="PVK776" s="1268"/>
      <c r="PVL776" s="144"/>
      <c r="PVM776" s="1268"/>
      <c r="PVN776" s="144"/>
      <c r="PVO776" s="1268"/>
      <c r="PVP776" s="144"/>
      <c r="PVQ776" s="1268"/>
      <c r="PVR776" s="144"/>
      <c r="PVS776" s="1268"/>
      <c r="PVT776" s="144"/>
      <c r="PVU776" s="1268"/>
      <c r="PVV776" s="144"/>
      <c r="PVW776" s="1268"/>
      <c r="PVX776" s="144"/>
      <c r="PVY776" s="1268"/>
      <c r="PVZ776" s="144"/>
      <c r="PWA776" s="1268"/>
      <c r="PWB776" s="144"/>
      <c r="PWC776" s="1268"/>
      <c r="PWD776" s="144"/>
      <c r="PWE776" s="1268"/>
      <c r="PWF776" s="144"/>
      <c r="PWG776" s="1268"/>
      <c r="PWH776" s="144"/>
      <c r="PWI776" s="1268"/>
      <c r="PWJ776" s="144"/>
      <c r="PWK776" s="1268"/>
      <c r="PWL776" s="144"/>
      <c r="PWM776" s="1268"/>
      <c r="PWN776" s="144"/>
      <c r="PWO776" s="1268"/>
      <c r="PWP776" s="144"/>
      <c r="PWQ776" s="1268"/>
      <c r="PWR776" s="144"/>
      <c r="PWS776" s="1268"/>
      <c r="PWT776" s="144"/>
      <c r="PWU776" s="1268"/>
      <c r="PWV776" s="144"/>
      <c r="PWW776" s="1268"/>
      <c r="PWX776" s="144"/>
      <c r="PWY776" s="1268"/>
      <c r="PWZ776" s="144"/>
      <c r="PXA776" s="1268"/>
      <c r="PXB776" s="144"/>
      <c r="PXC776" s="1268"/>
      <c r="PXD776" s="144"/>
      <c r="PXE776" s="1268"/>
      <c r="PXF776" s="144"/>
      <c r="PXG776" s="1268"/>
      <c r="PXH776" s="144"/>
      <c r="PXI776" s="1268"/>
      <c r="PXJ776" s="144"/>
      <c r="PXK776" s="1268"/>
      <c r="PXL776" s="144"/>
      <c r="PXM776" s="1268"/>
      <c r="PXN776" s="144"/>
      <c r="PXO776" s="1268"/>
      <c r="PXP776" s="144"/>
      <c r="PXQ776" s="1268"/>
      <c r="PXR776" s="144"/>
      <c r="PXS776" s="1268"/>
      <c r="PXT776" s="144"/>
      <c r="PXU776" s="1268"/>
      <c r="PXV776" s="144"/>
      <c r="PXW776" s="1268"/>
      <c r="PXX776" s="144"/>
      <c r="PXY776" s="1268"/>
      <c r="PXZ776" s="144"/>
      <c r="PYA776" s="1268"/>
      <c r="PYB776" s="144"/>
      <c r="PYC776" s="1268"/>
      <c r="PYD776" s="144"/>
      <c r="PYE776" s="1268"/>
      <c r="PYF776" s="144"/>
      <c r="PYG776" s="1268"/>
      <c r="PYH776" s="144"/>
      <c r="PYI776" s="1268"/>
      <c r="PYJ776" s="144"/>
      <c r="PYK776" s="1268"/>
      <c r="PYL776" s="144"/>
      <c r="PYM776" s="1268"/>
      <c r="PYN776" s="144"/>
      <c r="PYO776" s="1268"/>
      <c r="PYP776" s="144"/>
      <c r="PYQ776" s="1268"/>
      <c r="PYR776" s="144"/>
      <c r="PYS776" s="1268"/>
      <c r="PYT776" s="144"/>
      <c r="PYU776" s="1268"/>
      <c r="PYV776" s="144"/>
      <c r="PYW776" s="1268"/>
      <c r="PYX776" s="144"/>
      <c r="PYY776" s="1268"/>
      <c r="PYZ776" s="144"/>
      <c r="PZA776" s="1268"/>
      <c r="PZB776" s="144"/>
      <c r="PZC776" s="1268"/>
      <c r="PZD776" s="144"/>
      <c r="PZE776" s="1268"/>
      <c r="PZF776" s="144"/>
      <c r="PZG776" s="1268"/>
      <c r="PZH776" s="144"/>
      <c r="PZI776" s="1268"/>
      <c r="PZJ776" s="144"/>
      <c r="PZK776" s="1268"/>
      <c r="PZL776" s="144"/>
      <c r="PZM776" s="1268"/>
      <c r="PZN776" s="144"/>
      <c r="PZO776" s="1268"/>
      <c r="PZP776" s="144"/>
      <c r="PZQ776" s="1268"/>
      <c r="PZR776" s="144"/>
      <c r="PZS776" s="1268"/>
      <c r="PZT776" s="144"/>
      <c r="PZU776" s="1268"/>
      <c r="PZV776" s="144"/>
      <c r="PZW776" s="1268"/>
      <c r="PZX776" s="144"/>
      <c r="PZY776" s="1268"/>
      <c r="PZZ776" s="144"/>
      <c r="QAA776" s="1268"/>
      <c r="QAB776" s="144"/>
      <c r="QAC776" s="1268"/>
      <c r="QAD776" s="144"/>
      <c r="QAE776" s="1268"/>
      <c r="QAF776" s="144"/>
      <c r="QAG776" s="1268"/>
      <c r="QAH776" s="144"/>
      <c r="QAI776" s="1268"/>
      <c r="QAJ776" s="144"/>
      <c r="QAK776" s="1268"/>
      <c r="QAL776" s="144"/>
      <c r="QAM776" s="1268"/>
      <c r="QAN776" s="144"/>
      <c r="QAO776" s="1268"/>
      <c r="QAP776" s="144"/>
      <c r="QAQ776" s="1268"/>
      <c r="QAR776" s="144"/>
      <c r="QAS776" s="1268"/>
      <c r="QAT776" s="144"/>
      <c r="QAU776" s="1268"/>
      <c r="QAV776" s="144"/>
      <c r="QAW776" s="1268"/>
      <c r="QAX776" s="144"/>
      <c r="QAY776" s="1268"/>
      <c r="QAZ776" s="144"/>
      <c r="QBA776" s="1268"/>
      <c r="QBB776" s="144"/>
      <c r="QBC776" s="1268"/>
      <c r="QBD776" s="144"/>
      <c r="QBE776" s="1268"/>
      <c r="QBF776" s="144"/>
      <c r="QBG776" s="1268"/>
      <c r="QBH776" s="144"/>
      <c r="QBI776" s="1268"/>
      <c r="QBJ776" s="144"/>
      <c r="QBK776" s="1268"/>
      <c r="QBL776" s="144"/>
      <c r="QBM776" s="1268"/>
      <c r="QBN776" s="144"/>
      <c r="QBO776" s="1268"/>
      <c r="QBP776" s="144"/>
      <c r="QBQ776" s="1268"/>
      <c r="QBR776" s="144"/>
      <c r="QBS776" s="1268"/>
      <c r="QBT776" s="144"/>
      <c r="QBU776" s="1268"/>
      <c r="QBV776" s="144"/>
      <c r="QBW776" s="1268"/>
      <c r="QBX776" s="144"/>
      <c r="QBY776" s="1268"/>
      <c r="QBZ776" s="144"/>
      <c r="QCA776" s="1268"/>
      <c r="QCB776" s="144"/>
      <c r="QCC776" s="1268"/>
      <c r="QCD776" s="144"/>
      <c r="QCE776" s="1268"/>
      <c r="QCF776" s="144"/>
      <c r="QCG776" s="1268"/>
      <c r="QCH776" s="144"/>
      <c r="QCI776" s="1268"/>
      <c r="QCJ776" s="144"/>
      <c r="QCK776" s="1268"/>
      <c r="QCL776" s="144"/>
      <c r="QCM776" s="1268"/>
      <c r="QCN776" s="144"/>
      <c r="QCO776" s="1268"/>
      <c r="QCP776" s="144"/>
      <c r="QCQ776" s="1268"/>
      <c r="QCR776" s="144"/>
      <c r="QCS776" s="1268"/>
      <c r="QCT776" s="144"/>
      <c r="QCU776" s="1268"/>
      <c r="QCV776" s="144"/>
      <c r="QCW776" s="1268"/>
      <c r="QCX776" s="144"/>
      <c r="QCY776" s="1268"/>
      <c r="QCZ776" s="144"/>
      <c r="QDA776" s="1268"/>
      <c r="QDB776" s="144"/>
      <c r="QDC776" s="1268"/>
      <c r="QDD776" s="144"/>
      <c r="QDE776" s="1268"/>
      <c r="QDF776" s="144"/>
      <c r="QDG776" s="1268"/>
      <c r="QDH776" s="144"/>
      <c r="QDI776" s="1268"/>
      <c r="QDJ776" s="144"/>
      <c r="QDK776" s="1268"/>
      <c r="QDL776" s="144"/>
      <c r="QDM776" s="1268"/>
      <c r="QDN776" s="144"/>
      <c r="QDO776" s="1268"/>
      <c r="QDP776" s="144"/>
      <c r="QDQ776" s="1268"/>
      <c r="QDR776" s="144"/>
      <c r="QDS776" s="1268"/>
      <c r="QDT776" s="144"/>
      <c r="QDU776" s="1268"/>
      <c r="QDV776" s="144"/>
      <c r="QDW776" s="1268"/>
      <c r="QDX776" s="144"/>
      <c r="QDY776" s="1268"/>
      <c r="QDZ776" s="144"/>
      <c r="QEA776" s="1268"/>
      <c r="QEB776" s="144"/>
      <c r="QEC776" s="1268"/>
      <c r="QED776" s="144"/>
      <c r="QEE776" s="1268"/>
      <c r="QEF776" s="144"/>
      <c r="QEG776" s="1268"/>
      <c r="QEH776" s="144"/>
      <c r="QEI776" s="1268"/>
      <c r="QEJ776" s="144"/>
      <c r="QEK776" s="1268"/>
      <c r="QEL776" s="144"/>
      <c r="QEM776" s="1268"/>
      <c r="QEN776" s="144"/>
      <c r="QEO776" s="1268"/>
      <c r="QEP776" s="144"/>
      <c r="QEQ776" s="1268"/>
      <c r="QER776" s="144"/>
      <c r="QES776" s="1268"/>
      <c r="QET776" s="144"/>
      <c r="QEU776" s="1268"/>
      <c r="QEV776" s="144"/>
      <c r="QEW776" s="1268"/>
      <c r="QEX776" s="144"/>
      <c r="QEY776" s="1268"/>
      <c r="QEZ776" s="144"/>
      <c r="QFA776" s="1268"/>
      <c r="QFB776" s="144"/>
      <c r="QFC776" s="1268"/>
      <c r="QFD776" s="144"/>
      <c r="QFE776" s="1268"/>
      <c r="QFF776" s="144"/>
      <c r="QFG776" s="1268"/>
      <c r="QFH776" s="144"/>
      <c r="QFI776" s="1268"/>
      <c r="QFJ776" s="144"/>
      <c r="QFK776" s="1268"/>
      <c r="QFL776" s="144"/>
      <c r="QFM776" s="1268"/>
      <c r="QFN776" s="144"/>
      <c r="QFO776" s="1268"/>
      <c r="QFP776" s="144"/>
      <c r="QFQ776" s="1268"/>
      <c r="QFR776" s="144"/>
      <c r="QFS776" s="1268"/>
      <c r="QFT776" s="144"/>
      <c r="QFU776" s="1268"/>
      <c r="QFV776" s="144"/>
      <c r="QFW776" s="1268"/>
      <c r="QFX776" s="144"/>
      <c r="QFY776" s="1268"/>
      <c r="QFZ776" s="144"/>
      <c r="QGA776" s="1268"/>
      <c r="QGB776" s="144"/>
      <c r="QGC776" s="1268"/>
      <c r="QGD776" s="144"/>
      <c r="QGE776" s="1268"/>
      <c r="QGF776" s="144"/>
      <c r="QGG776" s="1268"/>
      <c r="QGH776" s="144"/>
      <c r="QGI776" s="1268"/>
      <c r="QGJ776" s="144"/>
      <c r="QGK776" s="1268"/>
      <c r="QGL776" s="144"/>
      <c r="QGM776" s="1268"/>
      <c r="QGN776" s="144"/>
      <c r="QGO776" s="1268"/>
      <c r="QGP776" s="144"/>
      <c r="QGQ776" s="1268"/>
      <c r="QGR776" s="144"/>
      <c r="QGS776" s="1268"/>
      <c r="QGT776" s="144"/>
      <c r="QGU776" s="1268"/>
      <c r="QGV776" s="144"/>
      <c r="QGW776" s="1268"/>
      <c r="QGX776" s="144"/>
      <c r="QGY776" s="1268"/>
      <c r="QGZ776" s="144"/>
      <c r="QHA776" s="1268"/>
      <c r="QHB776" s="144"/>
      <c r="QHC776" s="1268"/>
      <c r="QHD776" s="144"/>
      <c r="QHE776" s="1268"/>
      <c r="QHF776" s="144"/>
      <c r="QHG776" s="1268"/>
      <c r="QHH776" s="144"/>
      <c r="QHI776" s="1268"/>
      <c r="QHJ776" s="144"/>
      <c r="QHK776" s="1268"/>
      <c r="QHL776" s="144"/>
      <c r="QHM776" s="1268"/>
      <c r="QHN776" s="144"/>
      <c r="QHO776" s="1268"/>
      <c r="QHP776" s="144"/>
      <c r="QHQ776" s="1268"/>
      <c r="QHR776" s="144"/>
      <c r="QHS776" s="1268"/>
      <c r="QHT776" s="144"/>
      <c r="QHU776" s="1268"/>
      <c r="QHV776" s="144"/>
      <c r="QHW776" s="1268"/>
      <c r="QHX776" s="144"/>
      <c r="QHY776" s="1268"/>
      <c r="QHZ776" s="144"/>
      <c r="QIA776" s="1268"/>
      <c r="QIB776" s="144"/>
      <c r="QIC776" s="1268"/>
      <c r="QID776" s="144"/>
      <c r="QIE776" s="1268"/>
      <c r="QIF776" s="144"/>
      <c r="QIG776" s="1268"/>
      <c r="QIH776" s="144"/>
      <c r="QII776" s="1268"/>
      <c r="QIJ776" s="144"/>
      <c r="QIK776" s="1268"/>
      <c r="QIL776" s="144"/>
      <c r="QIM776" s="1268"/>
      <c r="QIN776" s="144"/>
      <c r="QIO776" s="1268"/>
      <c r="QIP776" s="144"/>
      <c r="QIQ776" s="1268"/>
      <c r="QIR776" s="144"/>
      <c r="QIS776" s="1268"/>
      <c r="QIT776" s="144"/>
      <c r="QIU776" s="1268"/>
      <c r="QIV776" s="144"/>
      <c r="QIW776" s="1268"/>
      <c r="QIX776" s="144"/>
      <c r="QIY776" s="1268"/>
      <c r="QIZ776" s="144"/>
      <c r="QJA776" s="1268"/>
      <c r="QJB776" s="144"/>
      <c r="QJC776" s="1268"/>
      <c r="QJD776" s="144"/>
      <c r="QJE776" s="1268"/>
      <c r="QJF776" s="144"/>
      <c r="QJG776" s="1268"/>
      <c r="QJH776" s="144"/>
      <c r="QJI776" s="1268"/>
      <c r="QJJ776" s="144"/>
      <c r="QJK776" s="1268"/>
      <c r="QJL776" s="144"/>
      <c r="QJM776" s="1268"/>
      <c r="QJN776" s="144"/>
      <c r="QJO776" s="1268"/>
      <c r="QJP776" s="144"/>
      <c r="QJQ776" s="1268"/>
      <c r="QJR776" s="144"/>
      <c r="QJS776" s="1268"/>
      <c r="QJT776" s="144"/>
      <c r="QJU776" s="1268"/>
      <c r="QJV776" s="144"/>
      <c r="QJW776" s="1268"/>
      <c r="QJX776" s="144"/>
      <c r="QJY776" s="1268"/>
      <c r="QJZ776" s="144"/>
      <c r="QKA776" s="1268"/>
      <c r="QKB776" s="144"/>
      <c r="QKC776" s="1268"/>
      <c r="QKD776" s="144"/>
      <c r="QKE776" s="1268"/>
      <c r="QKF776" s="144"/>
      <c r="QKG776" s="1268"/>
      <c r="QKH776" s="144"/>
      <c r="QKI776" s="1268"/>
      <c r="QKJ776" s="144"/>
      <c r="QKK776" s="1268"/>
      <c r="QKL776" s="144"/>
      <c r="QKM776" s="1268"/>
      <c r="QKN776" s="144"/>
      <c r="QKO776" s="1268"/>
      <c r="QKP776" s="144"/>
      <c r="QKQ776" s="1268"/>
      <c r="QKR776" s="144"/>
      <c r="QKS776" s="1268"/>
      <c r="QKT776" s="144"/>
      <c r="QKU776" s="1268"/>
      <c r="QKV776" s="144"/>
      <c r="QKW776" s="1268"/>
      <c r="QKX776" s="144"/>
      <c r="QKY776" s="1268"/>
      <c r="QKZ776" s="144"/>
      <c r="QLA776" s="1268"/>
      <c r="QLB776" s="144"/>
      <c r="QLC776" s="1268"/>
      <c r="QLD776" s="144"/>
      <c r="QLE776" s="1268"/>
      <c r="QLF776" s="144"/>
      <c r="QLG776" s="1268"/>
      <c r="QLH776" s="144"/>
      <c r="QLI776" s="1268"/>
      <c r="QLJ776" s="144"/>
      <c r="QLK776" s="1268"/>
      <c r="QLL776" s="144"/>
      <c r="QLM776" s="1268"/>
      <c r="QLN776" s="144"/>
      <c r="QLO776" s="1268"/>
      <c r="QLP776" s="144"/>
      <c r="QLQ776" s="1268"/>
      <c r="QLR776" s="144"/>
      <c r="QLS776" s="1268"/>
      <c r="QLT776" s="144"/>
      <c r="QLU776" s="1268"/>
      <c r="QLV776" s="144"/>
      <c r="QLW776" s="1268"/>
      <c r="QLX776" s="144"/>
      <c r="QLY776" s="1268"/>
      <c r="QLZ776" s="144"/>
      <c r="QMA776" s="1268"/>
      <c r="QMB776" s="144"/>
      <c r="QMC776" s="1268"/>
      <c r="QMD776" s="144"/>
      <c r="QME776" s="1268"/>
      <c r="QMF776" s="144"/>
      <c r="QMG776" s="1268"/>
      <c r="QMH776" s="144"/>
      <c r="QMI776" s="1268"/>
      <c r="QMJ776" s="144"/>
      <c r="QMK776" s="1268"/>
      <c r="QML776" s="144"/>
      <c r="QMM776" s="1268"/>
      <c r="QMN776" s="144"/>
      <c r="QMO776" s="1268"/>
      <c r="QMP776" s="144"/>
      <c r="QMQ776" s="1268"/>
      <c r="QMR776" s="144"/>
      <c r="QMS776" s="1268"/>
      <c r="QMT776" s="144"/>
      <c r="QMU776" s="1268"/>
      <c r="QMV776" s="144"/>
      <c r="QMW776" s="1268"/>
      <c r="QMX776" s="144"/>
      <c r="QMY776" s="1268"/>
      <c r="QMZ776" s="144"/>
      <c r="QNA776" s="1268"/>
      <c r="QNB776" s="144"/>
      <c r="QNC776" s="1268"/>
      <c r="QND776" s="144"/>
      <c r="QNE776" s="1268"/>
      <c r="QNF776" s="144"/>
      <c r="QNG776" s="1268"/>
      <c r="QNH776" s="144"/>
      <c r="QNI776" s="1268"/>
      <c r="QNJ776" s="144"/>
      <c r="QNK776" s="1268"/>
      <c r="QNL776" s="144"/>
      <c r="QNM776" s="1268"/>
      <c r="QNN776" s="144"/>
      <c r="QNO776" s="1268"/>
      <c r="QNP776" s="144"/>
      <c r="QNQ776" s="1268"/>
      <c r="QNR776" s="144"/>
      <c r="QNS776" s="1268"/>
      <c r="QNT776" s="144"/>
      <c r="QNU776" s="1268"/>
      <c r="QNV776" s="144"/>
      <c r="QNW776" s="1268"/>
      <c r="QNX776" s="144"/>
      <c r="QNY776" s="1268"/>
      <c r="QNZ776" s="144"/>
      <c r="QOA776" s="1268"/>
      <c r="QOB776" s="144"/>
      <c r="QOC776" s="1268"/>
      <c r="QOD776" s="144"/>
      <c r="QOE776" s="1268"/>
      <c r="QOF776" s="144"/>
      <c r="QOG776" s="1268"/>
      <c r="QOH776" s="144"/>
      <c r="QOI776" s="1268"/>
      <c r="QOJ776" s="144"/>
      <c r="QOK776" s="1268"/>
      <c r="QOL776" s="144"/>
      <c r="QOM776" s="1268"/>
      <c r="QON776" s="144"/>
      <c r="QOO776" s="1268"/>
      <c r="QOP776" s="144"/>
      <c r="QOQ776" s="1268"/>
      <c r="QOR776" s="144"/>
      <c r="QOS776" s="1268"/>
      <c r="QOT776" s="144"/>
      <c r="QOU776" s="1268"/>
      <c r="QOV776" s="144"/>
      <c r="QOW776" s="1268"/>
      <c r="QOX776" s="144"/>
      <c r="QOY776" s="1268"/>
      <c r="QOZ776" s="144"/>
      <c r="QPA776" s="1268"/>
      <c r="QPB776" s="144"/>
      <c r="QPC776" s="1268"/>
      <c r="QPD776" s="144"/>
      <c r="QPE776" s="1268"/>
      <c r="QPF776" s="144"/>
      <c r="QPG776" s="1268"/>
      <c r="QPH776" s="144"/>
      <c r="QPI776" s="1268"/>
      <c r="QPJ776" s="144"/>
      <c r="QPK776" s="1268"/>
      <c r="QPL776" s="144"/>
      <c r="QPM776" s="1268"/>
      <c r="QPN776" s="144"/>
      <c r="QPO776" s="1268"/>
      <c r="QPP776" s="144"/>
      <c r="QPQ776" s="1268"/>
      <c r="QPR776" s="144"/>
      <c r="QPS776" s="1268"/>
      <c r="QPT776" s="144"/>
      <c r="QPU776" s="1268"/>
      <c r="QPV776" s="144"/>
      <c r="QPW776" s="1268"/>
      <c r="QPX776" s="144"/>
      <c r="QPY776" s="1268"/>
      <c r="QPZ776" s="144"/>
      <c r="QQA776" s="1268"/>
      <c r="QQB776" s="144"/>
      <c r="QQC776" s="1268"/>
      <c r="QQD776" s="144"/>
      <c r="QQE776" s="1268"/>
      <c r="QQF776" s="144"/>
      <c r="QQG776" s="1268"/>
      <c r="QQH776" s="144"/>
      <c r="QQI776" s="1268"/>
      <c r="QQJ776" s="144"/>
      <c r="QQK776" s="1268"/>
      <c r="QQL776" s="144"/>
      <c r="QQM776" s="1268"/>
      <c r="QQN776" s="144"/>
      <c r="QQO776" s="1268"/>
      <c r="QQP776" s="144"/>
      <c r="QQQ776" s="1268"/>
      <c r="QQR776" s="144"/>
      <c r="QQS776" s="1268"/>
      <c r="QQT776" s="144"/>
      <c r="QQU776" s="1268"/>
      <c r="QQV776" s="144"/>
      <c r="QQW776" s="1268"/>
      <c r="QQX776" s="144"/>
      <c r="QQY776" s="1268"/>
      <c r="QQZ776" s="144"/>
      <c r="QRA776" s="1268"/>
      <c r="QRB776" s="144"/>
      <c r="QRC776" s="1268"/>
      <c r="QRD776" s="144"/>
      <c r="QRE776" s="1268"/>
      <c r="QRF776" s="144"/>
      <c r="QRG776" s="1268"/>
      <c r="QRH776" s="144"/>
      <c r="QRI776" s="1268"/>
      <c r="QRJ776" s="144"/>
      <c r="QRK776" s="1268"/>
      <c r="QRL776" s="144"/>
      <c r="QRM776" s="1268"/>
      <c r="QRN776" s="144"/>
      <c r="QRO776" s="1268"/>
      <c r="QRP776" s="144"/>
      <c r="QRQ776" s="1268"/>
      <c r="QRR776" s="144"/>
      <c r="QRS776" s="1268"/>
      <c r="QRT776" s="144"/>
      <c r="QRU776" s="1268"/>
      <c r="QRV776" s="144"/>
      <c r="QRW776" s="1268"/>
      <c r="QRX776" s="144"/>
      <c r="QRY776" s="1268"/>
      <c r="QRZ776" s="144"/>
      <c r="QSA776" s="1268"/>
      <c r="QSB776" s="144"/>
      <c r="QSC776" s="1268"/>
      <c r="QSD776" s="144"/>
      <c r="QSE776" s="1268"/>
      <c r="QSF776" s="144"/>
      <c r="QSG776" s="1268"/>
      <c r="QSH776" s="144"/>
      <c r="QSI776" s="1268"/>
      <c r="QSJ776" s="144"/>
      <c r="QSK776" s="1268"/>
      <c r="QSL776" s="144"/>
      <c r="QSM776" s="1268"/>
      <c r="QSN776" s="144"/>
      <c r="QSO776" s="1268"/>
      <c r="QSP776" s="144"/>
      <c r="QSQ776" s="1268"/>
      <c r="QSR776" s="144"/>
      <c r="QSS776" s="1268"/>
      <c r="QST776" s="144"/>
      <c r="QSU776" s="1268"/>
      <c r="QSV776" s="144"/>
      <c r="QSW776" s="1268"/>
      <c r="QSX776" s="144"/>
      <c r="QSY776" s="1268"/>
      <c r="QSZ776" s="144"/>
      <c r="QTA776" s="1268"/>
      <c r="QTB776" s="144"/>
      <c r="QTC776" s="1268"/>
      <c r="QTD776" s="144"/>
      <c r="QTE776" s="1268"/>
      <c r="QTF776" s="144"/>
      <c r="QTG776" s="1268"/>
      <c r="QTH776" s="144"/>
      <c r="QTI776" s="1268"/>
      <c r="QTJ776" s="144"/>
      <c r="QTK776" s="1268"/>
      <c r="QTL776" s="144"/>
      <c r="QTM776" s="1268"/>
      <c r="QTN776" s="144"/>
      <c r="QTO776" s="1268"/>
      <c r="QTP776" s="144"/>
      <c r="QTQ776" s="1268"/>
      <c r="QTR776" s="144"/>
      <c r="QTS776" s="1268"/>
      <c r="QTT776" s="144"/>
      <c r="QTU776" s="1268"/>
      <c r="QTV776" s="144"/>
      <c r="QTW776" s="1268"/>
      <c r="QTX776" s="144"/>
      <c r="QTY776" s="1268"/>
      <c r="QTZ776" s="144"/>
      <c r="QUA776" s="1268"/>
      <c r="QUB776" s="144"/>
      <c r="QUC776" s="1268"/>
      <c r="QUD776" s="144"/>
      <c r="QUE776" s="1268"/>
      <c r="QUF776" s="144"/>
      <c r="QUG776" s="1268"/>
      <c r="QUH776" s="144"/>
      <c r="QUI776" s="1268"/>
      <c r="QUJ776" s="144"/>
      <c r="QUK776" s="1268"/>
      <c r="QUL776" s="144"/>
      <c r="QUM776" s="1268"/>
      <c r="QUN776" s="144"/>
      <c r="QUO776" s="1268"/>
      <c r="QUP776" s="144"/>
      <c r="QUQ776" s="1268"/>
      <c r="QUR776" s="144"/>
      <c r="QUS776" s="1268"/>
      <c r="QUT776" s="144"/>
      <c r="QUU776" s="1268"/>
      <c r="QUV776" s="144"/>
      <c r="QUW776" s="1268"/>
      <c r="QUX776" s="144"/>
      <c r="QUY776" s="1268"/>
      <c r="QUZ776" s="144"/>
      <c r="QVA776" s="1268"/>
      <c r="QVB776" s="144"/>
      <c r="QVC776" s="1268"/>
      <c r="QVD776" s="144"/>
      <c r="QVE776" s="1268"/>
      <c r="QVF776" s="144"/>
      <c r="QVG776" s="1268"/>
      <c r="QVH776" s="144"/>
      <c r="QVI776" s="1268"/>
      <c r="QVJ776" s="144"/>
      <c r="QVK776" s="1268"/>
      <c r="QVL776" s="144"/>
      <c r="QVM776" s="1268"/>
      <c r="QVN776" s="144"/>
      <c r="QVO776" s="1268"/>
      <c r="QVP776" s="144"/>
      <c r="QVQ776" s="1268"/>
      <c r="QVR776" s="144"/>
      <c r="QVS776" s="1268"/>
      <c r="QVT776" s="144"/>
      <c r="QVU776" s="1268"/>
      <c r="QVV776" s="144"/>
      <c r="QVW776" s="1268"/>
      <c r="QVX776" s="144"/>
      <c r="QVY776" s="1268"/>
      <c r="QVZ776" s="144"/>
      <c r="QWA776" s="1268"/>
      <c r="QWB776" s="144"/>
      <c r="QWC776" s="1268"/>
      <c r="QWD776" s="144"/>
      <c r="QWE776" s="1268"/>
      <c r="QWF776" s="144"/>
      <c r="QWG776" s="1268"/>
      <c r="QWH776" s="144"/>
      <c r="QWI776" s="1268"/>
      <c r="QWJ776" s="144"/>
      <c r="QWK776" s="1268"/>
      <c r="QWL776" s="144"/>
      <c r="QWM776" s="1268"/>
      <c r="QWN776" s="144"/>
      <c r="QWO776" s="1268"/>
      <c r="QWP776" s="144"/>
      <c r="QWQ776" s="1268"/>
      <c r="QWR776" s="144"/>
      <c r="QWS776" s="1268"/>
      <c r="QWT776" s="144"/>
      <c r="QWU776" s="1268"/>
      <c r="QWV776" s="144"/>
      <c r="QWW776" s="1268"/>
      <c r="QWX776" s="144"/>
      <c r="QWY776" s="1268"/>
      <c r="QWZ776" s="144"/>
      <c r="QXA776" s="1268"/>
      <c r="QXB776" s="144"/>
      <c r="QXC776" s="1268"/>
      <c r="QXD776" s="144"/>
      <c r="QXE776" s="1268"/>
      <c r="QXF776" s="144"/>
      <c r="QXG776" s="1268"/>
      <c r="QXH776" s="144"/>
      <c r="QXI776" s="1268"/>
      <c r="QXJ776" s="144"/>
      <c r="QXK776" s="1268"/>
      <c r="QXL776" s="144"/>
      <c r="QXM776" s="1268"/>
      <c r="QXN776" s="144"/>
      <c r="QXO776" s="1268"/>
      <c r="QXP776" s="144"/>
      <c r="QXQ776" s="1268"/>
      <c r="QXR776" s="144"/>
      <c r="QXS776" s="1268"/>
      <c r="QXT776" s="144"/>
      <c r="QXU776" s="1268"/>
      <c r="QXV776" s="144"/>
      <c r="QXW776" s="1268"/>
      <c r="QXX776" s="144"/>
      <c r="QXY776" s="1268"/>
      <c r="QXZ776" s="144"/>
      <c r="QYA776" s="1268"/>
      <c r="QYB776" s="144"/>
      <c r="QYC776" s="1268"/>
      <c r="QYD776" s="144"/>
      <c r="QYE776" s="1268"/>
      <c r="QYF776" s="144"/>
      <c r="QYG776" s="1268"/>
      <c r="QYH776" s="144"/>
      <c r="QYI776" s="1268"/>
      <c r="QYJ776" s="144"/>
      <c r="QYK776" s="1268"/>
      <c r="QYL776" s="144"/>
      <c r="QYM776" s="1268"/>
      <c r="QYN776" s="144"/>
      <c r="QYO776" s="1268"/>
      <c r="QYP776" s="144"/>
      <c r="QYQ776" s="1268"/>
      <c r="QYR776" s="144"/>
      <c r="QYS776" s="1268"/>
      <c r="QYT776" s="144"/>
      <c r="QYU776" s="1268"/>
      <c r="QYV776" s="144"/>
      <c r="QYW776" s="1268"/>
      <c r="QYX776" s="144"/>
      <c r="QYY776" s="1268"/>
      <c r="QYZ776" s="144"/>
      <c r="QZA776" s="1268"/>
      <c r="QZB776" s="144"/>
      <c r="QZC776" s="1268"/>
      <c r="QZD776" s="144"/>
      <c r="QZE776" s="1268"/>
      <c r="QZF776" s="144"/>
      <c r="QZG776" s="1268"/>
      <c r="QZH776" s="144"/>
      <c r="QZI776" s="1268"/>
      <c r="QZJ776" s="144"/>
      <c r="QZK776" s="1268"/>
      <c r="QZL776" s="144"/>
      <c r="QZM776" s="1268"/>
      <c r="QZN776" s="144"/>
      <c r="QZO776" s="1268"/>
      <c r="QZP776" s="144"/>
      <c r="QZQ776" s="1268"/>
      <c r="QZR776" s="144"/>
      <c r="QZS776" s="1268"/>
      <c r="QZT776" s="144"/>
      <c r="QZU776" s="1268"/>
      <c r="QZV776" s="144"/>
      <c r="QZW776" s="1268"/>
      <c r="QZX776" s="144"/>
      <c r="QZY776" s="1268"/>
      <c r="QZZ776" s="144"/>
      <c r="RAA776" s="1268"/>
      <c r="RAB776" s="144"/>
      <c r="RAC776" s="1268"/>
      <c r="RAD776" s="144"/>
      <c r="RAE776" s="1268"/>
      <c r="RAF776" s="144"/>
      <c r="RAG776" s="1268"/>
      <c r="RAH776" s="144"/>
      <c r="RAI776" s="1268"/>
      <c r="RAJ776" s="144"/>
      <c r="RAK776" s="1268"/>
      <c r="RAL776" s="144"/>
      <c r="RAM776" s="1268"/>
      <c r="RAN776" s="144"/>
      <c r="RAO776" s="1268"/>
      <c r="RAP776" s="144"/>
      <c r="RAQ776" s="1268"/>
      <c r="RAR776" s="144"/>
      <c r="RAS776" s="1268"/>
      <c r="RAT776" s="144"/>
      <c r="RAU776" s="1268"/>
      <c r="RAV776" s="144"/>
      <c r="RAW776" s="1268"/>
      <c r="RAX776" s="144"/>
      <c r="RAY776" s="1268"/>
      <c r="RAZ776" s="144"/>
      <c r="RBA776" s="1268"/>
      <c r="RBB776" s="144"/>
      <c r="RBC776" s="1268"/>
      <c r="RBD776" s="144"/>
      <c r="RBE776" s="1268"/>
      <c r="RBF776" s="144"/>
      <c r="RBG776" s="1268"/>
      <c r="RBH776" s="144"/>
      <c r="RBI776" s="1268"/>
      <c r="RBJ776" s="144"/>
      <c r="RBK776" s="1268"/>
      <c r="RBL776" s="144"/>
      <c r="RBM776" s="1268"/>
      <c r="RBN776" s="144"/>
      <c r="RBO776" s="1268"/>
      <c r="RBP776" s="144"/>
      <c r="RBQ776" s="1268"/>
      <c r="RBR776" s="144"/>
      <c r="RBS776" s="1268"/>
      <c r="RBT776" s="144"/>
      <c r="RBU776" s="1268"/>
      <c r="RBV776" s="144"/>
      <c r="RBW776" s="1268"/>
      <c r="RBX776" s="144"/>
      <c r="RBY776" s="1268"/>
      <c r="RBZ776" s="144"/>
      <c r="RCA776" s="1268"/>
      <c r="RCB776" s="144"/>
      <c r="RCC776" s="1268"/>
      <c r="RCD776" s="144"/>
      <c r="RCE776" s="1268"/>
      <c r="RCF776" s="144"/>
      <c r="RCG776" s="1268"/>
      <c r="RCH776" s="144"/>
      <c r="RCI776" s="1268"/>
      <c r="RCJ776" s="144"/>
      <c r="RCK776" s="1268"/>
      <c r="RCL776" s="144"/>
      <c r="RCM776" s="1268"/>
      <c r="RCN776" s="144"/>
      <c r="RCO776" s="1268"/>
      <c r="RCP776" s="144"/>
      <c r="RCQ776" s="1268"/>
      <c r="RCR776" s="144"/>
      <c r="RCS776" s="1268"/>
      <c r="RCT776" s="144"/>
      <c r="RCU776" s="1268"/>
      <c r="RCV776" s="144"/>
      <c r="RCW776" s="1268"/>
      <c r="RCX776" s="144"/>
      <c r="RCY776" s="1268"/>
      <c r="RCZ776" s="144"/>
      <c r="RDA776" s="1268"/>
      <c r="RDB776" s="144"/>
      <c r="RDC776" s="1268"/>
      <c r="RDD776" s="144"/>
      <c r="RDE776" s="1268"/>
      <c r="RDF776" s="144"/>
      <c r="RDG776" s="1268"/>
      <c r="RDH776" s="144"/>
      <c r="RDI776" s="1268"/>
      <c r="RDJ776" s="144"/>
      <c r="RDK776" s="1268"/>
      <c r="RDL776" s="144"/>
      <c r="RDM776" s="1268"/>
      <c r="RDN776" s="144"/>
      <c r="RDO776" s="1268"/>
      <c r="RDP776" s="144"/>
      <c r="RDQ776" s="1268"/>
      <c r="RDR776" s="144"/>
      <c r="RDS776" s="1268"/>
      <c r="RDT776" s="144"/>
      <c r="RDU776" s="1268"/>
      <c r="RDV776" s="144"/>
      <c r="RDW776" s="1268"/>
      <c r="RDX776" s="144"/>
      <c r="RDY776" s="1268"/>
      <c r="RDZ776" s="144"/>
      <c r="REA776" s="1268"/>
      <c r="REB776" s="144"/>
      <c r="REC776" s="1268"/>
      <c r="RED776" s="144"/>
      <c r="REE776" s="1268"/>
      <c r="REF776" s="144"/>
      <c r="REG776" s="1268"/>
      <c r="REH776" s="144"/>
      <c r="REI776" s="1268"/>
      <c r="REJ776" s="144"/>
      <c r="REK776" s="1268"/>
      <c r="REL776" s="144"/>
      <c r="REM776" s="1268"/>
      <c r="REN776" s="144"/>
      <c r="REO776" s="1268"/>
      <c r="REP776" s="144"/>
      <c r="REQ776" s="1268"/>
      <c r="RER776" s="144"/>
      <c r="RES776" s="1268"/>
      <c r="RET776" s="144"/>
      <c r="REU776" s="1268"/>
      <c r="REV776" s="144"/>
      <c r="REW776" s="1268"/>
      <c r="REX776" s="144"/>
      <c r="REY776" s="1268"/>
      <c r="REZ776" s="144"/>
      <c r="RFA776" s="1268"/>
      <c r="RFB776" s="144"/>
      <c r="RFC776" s="1268"/>
      <c r="RFD776" s="144"/>
      <c r="RFE776" s="1268"/>
      <c r="RFF776" s="144"/>
      <c r="RFG776" s="1268"/>
      <c r="RFH776" s="144"/>
      <c r="RFI776" s="1268"/>
      <c r="RFJ776" s="144"/>
      <c r="RFK776" s="1268"/>
      <c r="RFL776" s="144"/>
      <c r="RFM776" s="1268"/>
      <c r="RFN776" s="144"/>
      <c r="RFO776" s="1268"/>
      <c r="RFP776" s="144"/>
      <c r="RFQ776" s="1268"/>
      <c r="RFR776" s="144"/>
      <c r="RFS776" s="1268"/>
      <c r="RFT776" s="144"/>
      <c r="RFU776" s="1268"/>
      <c r="RFV776" s="144"/>
      <c r="RFW776" s="1268"/>
      <c r="RFX776" s="144"/>
      <c r="RFY776" s="1268"/>
      <c r="RFZ776" s="144"/>
      <c r="RGA776" s="1268"/>
      <c r="RGB776" s="144"/>
      <c r="RGC776" s="1268"/>
      <c r="RGD776" s="144"/>
      <c r="RGE776" s="1268"/>
      <c r="RGF776" s="144"/>
      <c r="RGG776" s="1268"/>
      <c r="RGH776" s="144"/>
      <c r="RGI776" s="1268"/>
      <c r="RGJ776" s="144"/>
      <c r="RGK776" s="1268"/>
      <c r="RGL776" s="144"/>
      <c r="RGM776" s="1268"/>
      <c r="RGN776" s="144"/>
      <c r="RGO776" s="1268"/>
      <c r="RGP776" s="144"/>
      <c r="RGQ776" s="1268"/>
      <c r="RGR776" s="144"/>
      <c r="RGS776" s="1268"/>
      <c r="RGT776" s="144"/>
      <c r="RGU776" s="1268"/>
      <c r="RGV776" s="144"/>
      <c r="RGW776" s="1268"/>
      <c r="RGX776" s="144"/>
      <c r="RGY776" s="1268"/>
      <c r="RGZ776" s="144"/>
      <c r="RHA776" s="1268"/>
      <c r="RHB776" s="144"/>
      <c r="RHC776" s="1268"/>
      <c r="RHD776" s="144"/>
      <c r="RHE776" s="1268"/>
      <c r="RHF776" s="144"/>
      <c r="RHG776" s="1268"/>
      <c r="RHH776" s="144"/>
      <c r="RHI776" s="1268"/>
      <c r="RHJ776" s="144"/>
      <c r="RHK776" s="1268"/>
      <c r="RHL776" s="144"/>
      <c r="RHM776" s="1268"/>
      <c r="RHN776" s="144"/>
      <c r="RHO776" s="1268"/>
      <c r="RHP776" s="144"/>
      <c r="RHQ776" s="1268"/>
      <c r="RHR776" s="144"/>
      <c r="RHS776" s="1268"/>
      <c r="RHT776" s="144"/>
      <c r="RHU776" s="1268"/>
      <c r="RHV776" s="144"/>
      <c r="RHW776" s="1268"/>
      <c r="RHX776" s="144"/>
      <c r="RHY776" s="1268"/>
      <c r="RHZ776" s="144"/>
      <c r="RIA776" s="1268"/>
      <c r="RIB776" s="144"/>
      <c r="RIC776" s="1268"/>
      <c r="RID776" s="144"/>
      <c r="RIE776" s="1268"/>
      <c r="RIF776" s="144"/>
      <c r="RIG776" s="1268"/>
      <c r="RIH776" s="144"/>
      <c r="RII776" s="1268"/>
      <c r="RIJ776" s="144"/>
      <c r="RIK776" s="1268"/>
      <c r="RIL776" s="144"/>
      <c r="RIM776" s="1268"/>
      <c r="RIN776" s="144"/>
      <c r="RIO776" s="1268"/>
      <c r="RIP776" s="144"/>
      <c r="RIQ776" s="1268"/>
      <c r="RIR776" s="144"/>
      <c r="RIS776" s="1268"/>
      <c r="RIT776" s="144"/>
      <c r="RIU776" s="1268"/>
      <c r="RIV776" s="144"/>
      <c r="RIW776" s="1268"/>
      <c r="RIX776" s="144"/>
      <c r="RIY776" s="1268"/>
      <c r="RIZ776" s="144"/>
      <c r="RJA776" s="1268"/>
      <c r="RJB776" s="144"/>
      <c r="RJC776" s="1268"/>
      <c r="RJD776" s="144"/>
      <c r="RJE776" s="1268"/>
      <c r="RJF776" s="144"/>
      <c r="RJG776" s="1268"/>
      <c r="RJH776" s="144"/>
      <c r="RJI776" s="1268"/>
      <c r="RJJ776" s="144"/>
      <c r="RJK776" s="1268"/>
      <c r="RJL776" s="144"/>
      <c r="RJM776" s="1268"/>
      <c r="RJN776" s="144"/>
      <c r="RJO776" s="1268"/>
      <c r="RJP776" s="144"/>
      <c r="RJQ776" s="1268"/>
      <c r="RJR776" s="144"/>
      <c r="RJS776" s="1268"/>
      <c r="RJT776" s="144"/>
      <c r="RJU776" s="1268"/>
      <c r="RJV776" s="144"/>
      <c r="RJW776" s="1268"/>
      <c r="RJX776" s="144"/>
      <c r="RJY776" s="1268"/>
      <c r="RJZ776" s="144"/>
      <c r="RKA776" s="1268"/>
      <c r="RKB776" s="144"/>
      <c r="RKC776" s="1268"/>
      <c r="RKD776" s="144"/>
      <c r="RKE776" s="1268"/>
      <c r="RKF776" s="144"/>
      <c r="RKG776" s="1268"/>
      <c r="RKH776" s="144"/>
      <c r="RKI776" s="1268"/>
      <c r="RKJ776" s="144"/>
      <c r="RKK776" s="1268"/>
      <c r="RKL776" s="144"/>
      <c r="RKM776" s="1268"/>
      <c r="RKN776" s="144"/>
      <c r="RKO776" s="1268"/>
      <c r="RKP776" s="144"/>
      <c r="RKQ776" s="1268"/>
      <c r="RKR776" s="144"/>
      <c r="RKS776" s="1268"/>
      <c r="RKT776" s="144"/>
      <c r="RKU776" s="1268"/>
      <c r="RKV776" s="144"/>
      <c r="RKW776" s="1268"/>
      <c r="RKX776" s="144"/>
      <c r="RKY776" s="1268"/>
      <c r="RKZ776" s="144"/>
      <c r="RLA776" s="1268"/>
      <c r="RLB776" s="144"/>
      <c r="RLC776" s="1268"/>
      <c r="RLD776" s="144"/>
      <c r="RLE776" s="1268"/>
      <c r="RLF776" s="144"/>
      <c r="RLG776" s="1268"/>
      <c r="RLH776" s="144"/>
      <c r="RLI776" s="1268"/>
      <c r="RLJ776" s="144"/>
      <c r="RLK776" s="1268"/>
      <c r="RLL776" s="144"/>
      <c r="RLM776" s="1268"/>
      <c r="RLN776" s="144"/>
      <c r="RLO776" s="1268"/>
      <c r="RLP776" s="144"/>
      <c r="RLQ776" s="1268"/>
      <c r="RLR776" s="144"/>
      <c r="RLS776" s="1268"/>
      <c r="RLT776" s="144"/>
      <c r="RLU776" s="1268"/>
      <c r="RLV776" s="144"/>
      <c r="RLW776" s="1268"/>
      <c r="RLX776" s="144"/>
      <c r="RLY776" s="1268"/>
      <c r="RLZ776" s="144"/>
      <c r="RMA776" s="1268"/>
      <c r="RMB776" s="144"/>
      <c r="RMC776" s="1268"/>
      <c r="RMD776" s="144"/>
      <c r="RME776" s="1268"/>
      <c r="RMF776" s="144"/>
      <c r="RMG776" s="1268"/>
      <c r="RMH776" s="144"/>
      <c r="RMI776" s="1268"/>
      <c r="RMJ776" s="144"/>
      <c r="RMK776" s="1268"/>
      <c r="RML776" s="144"/>
      <c r="RMM776" s="1268"/>
      <c r="RMN776" s="144"/>
      <c r="RMO776" s="1268"/>
      <c r="RMP776" s="144"/>
      <c r="RMQ776" s="1268"/>
      <c r="RMR776" s="144"/>
      <c r="RMS776" s="1268"/>
      <c r="RMT776" s="144"/>
      <c r="RMU776" s="1268"/>
      <c r="RMV776" s="144"/>
      <c r="RMW776" s="1268"/>
      <c r="RMX776" s="144"/>
      <c r="RMY776" s="1268"/>
      <c r="RMZ776" s="144"/>
      <c r="RNA776" s="1268"/>
      <c r="RNB776" s="144"/>
      <c r="RNC776" s="1268"/>
      <c r="RND776" s="144"/>
      <c r="RNE776" s="1268"/>
      <c r="RNF776" s="144"/>
      <c r="RNG776" s="1268"/>
      <c r="RNH776" s="144"/>
      <c r="RNI776" s="1268"/>
      <c r="RNJ776" s="144"/>
      <c r="RNK776" s="1268"/>
      <c r="RNL776" s="144"/>
      <c r="RNM776" s="1268"/>
      <c r="RNN776" s="144"/>
      <c r="RNO776" s="1268"/>
      <c r="RNP776" s="144"/>
      <c r="RNQ776" s="1268"/>
      <c r="RNR776" s="144"/>
      <c r="RNS776" s="1268"/>
      <c r="RNT776" s="144"/>
      <c r="RNU776" s="1268"/>
      <c r="RNV776" s="144"/>
      <c r="RNW776" s="1268"/>
      <c r="RNX776" s="144"/>
      <c r="RNY776" s="1268"/>
      <c r="RNZ776" s="144"/>
      <c r="ROA776" s="1268"/>
      <c r="ROB776" s="144"/>
      <c r="ROC776" s="1268"/>
      <c r="ROD776" s="144"/>
      <c r="ROE776" s="1268"/>
      <c r="ROF776" s="144"/>
      <c r="ROG776" s="1268"/>
      <c r="ROH776" s="144"/>
      <c r="ROI776" s="1268"/>
      <c r="ROJ776" s="144"/>
      <c r="ROK776" s="1268"/>
      <c r="ROL776" s="144"/>
      <c r="ROM776" s="1268"/>
      <c r="RON776" s="144"/>
      <c r="ROO776" s="1268"/>
      <c r="ROP776" s="144"/>
      <c r="ROQ776" s="1268"/>
      <c r="ROR776" s="144"/>
      <c r="ROS776" s="1268"/>
      <c r="ROT776" s="144"/>
      <c r="ROU776" s="1268"/>
      <c r="ROV776" s="144"/>
      <c r="ROW776" s="1268"/>
      <c r="ROX776" s="144"/>
      <c r="ROY776" s="1268"/>
      <c r="ROZ776" s="144"/>
      <c r="RPA776" s="1268"/>
      <c r="RPB776" s="144"/>
      <c r="RPC776" s="1268"/>
      <c r="RPD776" s="144"/>
      <c r="RPE776" s="1268"/>
      <c r="RPF776" s="144"/>
      <c r="RPG776" s="1268"/>
      <c r="RPH776" s="144"/>
      <c r="RPI776" s="1268"/>
      <c r="RPJ776" s="144"/>
      <c r="RPK776" s="1268"/>
      <c r="RPL776" s="144"/>
      <c r="RPM776" s="1268"/>
      <c r="RPN776" s="144"/>
      <c r="RPO776" s="1268"/>
      <c r="RPP776" s="144"/>
      <c r="RPQ776" s="1268"/>
      <c r="RPR776" s="144"/>
      <c r="RPS776" s="1268"/>
      <c r="RPT776" s="144"/>
      <c r="RPU776" s="1268"/>
      <c r="RPV776" s="144"/>
      <c r="RPW776" s="1268"/>
      <c r="RPX776" s="144"/>
      <c r="RPY776" s="1268"/>
      <c r="RPZ776" s="144"/>
      <c r="RQA776" s="1268"/>
      <c r="RQB776" s="144"/>
      <c r="RQC776" s="1268"/>
      <c r="RQD776" s="144"/>
      <c r="RQE776" s="1268"/>
      <c r="RQF776" s="144"/>
      <c r="RQG776" s="1268"/>
      <c r="RQH776" s="144"/>
      <c r="RQI776" s="1268"/>
      <c r="RQJ776" s="144"/>
      <c r="RQK776" s="1268"/>
      <c r="RQL776" s="144"/>
      <c r="RQM776" s="1268"/>
      <c r="RQN776" s="144"/>
      <c r="RQO776" s="1268"/>
      <c r="RQP776" s="144"/>
      <c r="RQQ776" s="1268"/>
      <c r="RQR776" s="144"/>
      <c r="RQS776" s="1268"/>
      <c r="RQT776" s="144"/>
      <c r="RQU776" s="1268"/>
      <c r="RQV776" s="144"/>
      <c r="RQW776" s="1268"/>
      <c r="RQX776" s="144"/>
      <c r="RQY776" s="1268"/>
      <c r="RQZ776" s="144"/>
      <c r="RRA776" s="1268"/>
      <c r="RRB776" s="144"/>
      <c r="RRC776" s="1268"/>
      <c r="RRD776" s="144"/>
      <c r="RRE776" s="1268"/>
      <c r="RRF776" s="144"/>
      <c r="RRG776" s="1268"/>
      <c r="RRH776" s="144"/>
      <c r="RRI776" s="1268"/>
      <c r="RRJ776" s="144"/>
      <c r="RRK776" s="1268"/>
      <c r="RRL776" s="144"/>
      <c r="RRM776" s="1268"/>
      <c r="RRN776" s="144"/>
      <c r="RRO776" s="1268"/>
      <c r="RRP776" s="144"/>
      <c r="RRQ776" s="1268"/>
      <c r="RRR776" s="144"/>
      <c r="RRS776" s="1268"/>
      <c r="RRT776" s="144"/>
      <c r="RRU776" s="1268"/>
      <c r="RRV776" s="144"/>
      <c r="RRW776" s="1268"/>
      <c r="RRX776" s="144"/>
      <c r="RRY776" s="1268"/>
      <c r="RRZ776" s="144"/>
      <c r="RSA776" s="1268"/>
      <c r="RSB776" s="144"/>
      <c r="RSC776" s="1268"/>
      <c r="RSD776" s="144"/>
      <c r="RSE776" s="1268"/>
      <c r="RSF776" s="144"/>
      <c r="RSG776" s="1268"/>
      <c r="RSH776" s="144"/>
      <c r="RSI776" s="1268"/>
      <c r="RSJ776" s="144"/>
      <c r="RSK776" s="1268"/>
      <c r="RSL776" s="144"/>
      <c r="RSM776" s="1268"/>
      <c r="RSN776" s="144"/>
      <c r="RSO776" s="1268"/>
      <c r="RSP776" s="144"/>
      <c r="RSQ776" s="1268"/>
      <c r="RSR776" s="144"/>
      <c r="RSS776" s="1268"/>
      <c r="RST776" s="144"/>
      <c r="RSU776" s="1268"/>
      <c r="RSV776" s="144"/>
      <c r="RSW776" s="1268"/>
      <c r="RSX776" s="144"/>
      <c r="RSY776" s="1268"/>
      <c r="RSZ776" s="144"/>
      <c r="RTA776" s="1268"/>
      <c r="RTB776" s="144"/>
      <c r="RTC776" s="1268"/>
      <c r="RTD776" s="144"/>
      <c r="RTE776" s="1268"/>
      <c r="RTF776" s="144"/>
      <c r="RTG776" s="1268"/>
      <c r="RTH776" s="144"/>
      <c r="RTI776" s="1268"/>
      <c r="RTJ776" s="144"/>
      <c r="RTK776" s="1268"/>
      <c r="RTL776" s="144"/>
      <c r="RTM776" s="1268"/>
      <c r="RTN776" s="144"/>
      <c r="RTO776" s="1268"/>
      <c r="RTP776" s="144"/>
      <c r="RTQ776" s="1268"/>
      <c r="RTR776" s="144"/>
      <c r="RTS776" s="1268"/>
      <c r="RTT776" s="144"/>
      <c r="RTU776" s="1268"/>
      <c r="RTV776" s="144"/>
      <c r="RTW776" s="1268"/>
      <c r="RTX776" s="144"/>
      <c r="RTY776" s="1268"/>
      <c r="RTZ776" s="144"/>
      <c r="RUA776" s="1268"/>
      <c r="RUB776" s="144"/>
      <c r="RUC776" s="1268"/>
      <c r="RUD776" s="144"/>
      <c r="RUE776" s="1268"/>
      <c r="RUF776" s="144"/>
      <c r="RUG776" s="1268"/>
      <c r="RUH776" s="144"/>
      <c r="RUI776" s="1268"/>
      <c r="RUJ776" s="144"/>
      <c r="RUK776" s="1268"/>
      <c r="RUL776" s="144"/>
      <c r="RUM776" s="1268"/>
      <c r="RUN776" s="144"/>
      <c r="RUO776" s="1268"/>
      <c r="RUP776" s="144"/>
      <c r="RUQ776" s="1268"/>
      <c r="RUR776" s="144"/>
      <c r="RUS776" s="1268"/>
      <c r="RUT776" s="144"/>
      <c r="RUU776" s="1268"/>
      <c r="RUV776" s="144"/>
      <c r="RUW776" s="1268"/>
      <c r="RUX776" s="144"/>
      <c r="RUY776" s="1268"/>
      <c r="RUZ776" s="144"/>
      <c r="RVA776" s="1268"/>
      <c r="RVB776" s="144"/>
      <c r="RVC776" s="1268"/>
      <c r="RVD776" s="144"/>
      <c r="RVE776" s="1268"/>
      <c r="RVF776" s="144"/>
      <c r="RVG776" s="1268"/>
      <c r="RVH776" s="144"/>
      <c r="RVI776" s="1268"/>
      <c r="RVJ776" s="144"/>
      <c r="RVK776" s="1268"/>
      <c r="RVL776" s="144"/>
      <c r="RVM776" s="1268"/>
      <c r="RVN776" s="144"/>
      <c r="RVO776" s="1268"/>
      <c r="RVP776" s="144"/>
      <c r="RVQ776" s="1268"/>
      <c r="RVR776" s="144"/>
      <c r="RVS776" s="1268"/>
      <c r="RVT776" s="144"/>
      <c r="RVU776" s="1268"/>
      <c r="RVV776" s="144"/>
      <c r="RVW776" s="1268"/>
      <c r="RVX776" s="144"/>
      <c r="RVY776" s="1268"/>
      <c r="RVZ776" s="144"/>
      <c r="RWA776" s="1268"/>
      <c r="RWB776" s="144"/>
      <c r="RWC776" s="1268"/>
      <c r="RWD776" s="144"/>
      <c r="RWE776" s="1268"/>
      <c r="RWF776" s="144"/>
      <c r="RWG776" s="1268"/>
      <c r="RWH776" s="144"/>
      <c r="RWI776" s="1268"/>
      <c r="RWJ776" s="144"/>
      <c r="RWK776" s="1268"/>
      <c r="RWL776" s="144"/>
      <c r="RWM776" s="1268"/>
      <c r="RWN776" s="144"/>
      <c r="RWO776" s="1268"/>
      <c r="RWP776" s="144"/>
      <c r="RWQ776" s="1268"/>
      <c r="RWR776" s="144"/>
      <c r="RWS776" s="1268"/>
      <c r="RWT776" s="144"/>
      <c r="RWU776" s="1268"/>
      <c r="RWV776" s="144"/>
      <c r="RWW776" s="1268"/>
      <c r="RWX776" s="144"/>
      <c r="RWY776" s="1268"/>
      <c r="RWZ776" s="144"/>
      <c r="RXA776" s="1268"/>
      <c r="RXB776" s="144"/>
      <c r="RXC776" s="1268"/>
      <c r="RXD776" s="144"/>
      <c r="RXE776" s="1268"/>
      <c r="RXF776" s="144"/>
      <c r="RXG776" s="1268"/>
      <c r="RXH776" s="144"/>
      <c r="RXI776" s="1268"/>
      <c r="RXJ776" s="144"/>
      <c r="RXK776" s="1268"/>
      <c r="RXL776" s="144"/>
      <c r="RXM776" s="1268"/>
      <c r="RXN776" s="144"/>
      <c r="RXO776" s="1268"/>
      <c r="RXP776" s="144"/>
      <c r="RXQ776" s="1268"/>
      <c r="RXR776" s="144"/>
      <c r="RXS776" s="1268"/>
      <c r="RXT776" s="144"/>
      <c r="RXU776" s="1268"/>
      <c r="RXV776" s="144"/>
      <c r="RXW776" s="1268"/>
      <c r="RXX776" s="144"/>
      <c r="RXY776" s="1268"/>
      <c r="RXZ776" s="144"/>
      <c r="RYA776" s="1268"/>
      <c r="RYB776" s="144"/>
      <c r="RYC776" s="1268"/>
      <c r="RYD776" s="144"/>
      <c r="RYE776" s="1268"/>
      <c r="RYF776" s="144"/>
      <c r="RYG776" s="1268"/>
      <c r="RYH776" s="144"/>
      <c r="RYI776" s="1268"/>
      <c r="RYJ776" s="144"/>
      <c r="RYK776" s="1268"/>
      <c r="RYL776" s="144"/>
      <c r="RYM776" s="1268"/>
      <c r="RYN776" s="144"/>
      <c r="RYO776" s="1268"/>
      <c r="RYP776" s="144"/>
      <c r="RYQ776" s="1268"/>
      <c r="RYR776" s="144"/>
      <c r="RYS776" s="1268"/>
      <c r="RYT776" s="144"/>
      <c r="RYU776" s="1268"/>
      <c r="RYV776" s="144"/>
      <c r="RYW776" s="1268"/>
      <c r="RYX776" s="144"/>
      <c r="RYY776" s="1268"/>
      <c r="RYZ776" s="144"/>
      <c r="RZA776" s="1268"/>
      <c r="RZB776" s="144"/>
      <c r="RZC776" s="1268"/>
      <c r="RZD776" s="144"/>
      <c r="RZE776" s="1268"/>
      <c r="RZF776" s="144"/>
      <c r="RZG776" s="1268"/>
      <c r="RZH776" s="144"/>
      <c r="RZI776" s="1268"/>
      <c r="RZJ776" s="144"/>
      <c r="RZK776" s="1268"/>
      <c r="RZL776" s="144"/>
      <c r="RZM776" s="1268"/>
      <c r="RZN776" s="144"/>
      <c r="RZO776" s="1268"/>
      <c r="RZP776" s="144"/>
      <c r="RZQ776" s="1268"/>
      <c r="RZR776" s="144"/>
      <c r="RZS776" s="1268"/>
      <c r="RZT776" s="144"/>
      <c r="RZU776" s="1268"/>
      <c r="RZV776" s="144"/>
      <c r="RZW776" s="1268"/>
      <c r="RZX776" s="144"/>
      <c r="RZY776" s="1268"/>
      <c r="RZZ776" s="144"/>
      <c r="SAA776" s="1268"/>
      <c r="SAB776" s="144"/>
      <c r="SAC776" s="1268"/>
      <c r="SAD776" s="144"/>
      <c r="SAE776" s="1268"/>
      <c r="SAF776" s="144"/>
      <c r="SAG776" s="1268"/>
      <c r="SAH776" s="144"/>
      <c r="SAI776" s="1268"/>
      <c r="SAJ776" s="144"/>
      <c r="SAK776" s="1268"/>
      <c r="SAL776" s="144"/>
      <c r="SAM776" s="1268"/>
      <c r="SAN776" s="144"/>
      <c r="SAO776" s="1268"/>
      <c r="SAP776" s="144"/>
      <c r="SAQ776" s="1268"/>
      <c r="SAR776" s="144"/>
      <c r="SAS776" s="1268"/>
      <c r="SAT776" s="144"/>
      <c r="SAU776" s="1268"/>
      <c r="SAV776" s="144"/>
      <c r="SAW776" s="1268"/>
      <c r="SAX776" s="144"/>
      <c r="SAY776" s="1268"/>
      <c r="SAZ776" s="144"/>
      <c r="SBA776" s="1268"/>
      <c r="SBB776" s="144"/>
      <c r="SBC776" s="1268"/>
      <c r="SBD776" s="144"/>
      <c r="SBE776" s="1268"/>
      <c r="SBF776" s="144"/>
      <c r="SBG776" s="1268"/>
      <c r="SBH776" s="144"/>
      <c r="SBI776" s="1268"/>
      <c r="SBJ776" s="144"/>
      <c r="SBK776" s="1268"/>
      <c r="SBL776" s="144"/>
      <c r="SBM776" s="1268"/>
      <c r="SBN776" s="144"/>
      <c r="SBO776" s="1268"/>
      <c r="SBP776" s="144"/>
      <c r="SBQ776" s="1268"/>
      <c r="SBR776" s="144"/>
      <c r="SBS776" s="1268"/>
      <c r="SBT776" s="144"/>
      <c r="SBU776" s="1268"/>
      <c r="SBV776" s="144"/>
      <c r="SBW776" s="1268"/>
      <c r="SBX776" s="144"/>
      <c r="SBY776" s="1268"/>
      <c r="SBZ776" s="144"/>
      <c r="SCA776" s="1268"/>
      <c r="SCB776" s="144"/>
      <c r="SCC776" s="1268"/>
      <c r="SCD776" s="144"/>
      <c r="SCE776" s="1268"/>
      <c r="SCF776" s="144"/>
      <c r="SCG776" s="1268"/>
      <c r="SCH776" s="144"/>
      <c r="SCI776" s="1268"/>
      <c r="SCJ776" s="144"/>
      <c r="SCK776" s="1268"/>
      <c r="SCL776" s="144"/>
      <c r="SCM776" s="1268"/>
      <c r="SCN776" s="144"/>
      <c r="SCO776" s="1268"/>
      <c r="SCP776" s="144"/>
      <c r="SCQ776" s="1268"/>
      <c r="SCR776" s="144"/>
      <c r="SCS776" s="1268"/>
      <c r="SCT776" s="144"/>
      <c r="SCU776" s="1268"/>
      <c r="SCV776" s="144"/>
      <c r="SCW776" s="1268"/>
      <c r="SCX776" s="144"/>
      <c r="SCY776" s="1268"/>
      <c r="SCZ776" s="144"/>
      <c r="SDA776" s="1268"/>
      <c r="SDB776" s="144"/>
      <c r="SDC776" s="1268"/>
      <c r="SDD776" s="144"/>
      <c r="SDE776" s="1268"/>
      <c r="SDF776" s="144"/>
      <c r="SDG776" s="1268"/>
      <c r="SDH776" s="144"/>
      <c r="SDI776" s="1268"/>
      <c r="SDJ776" s="144"/>
      <c r="SDK776" s="1268"/>
      <c r="SDL776" s="144"/>
      <c r="SDM776" s="1268"/>
      <c r="SDN776" s="144"/>
      <c r="SDO776" s="1268"/>
      <c r="SDP776" s="144"/>
      <c r="SDQ776" s="1268"/>
      <c r="SDR776" s="144"/>
      <c r="SDS776" s="1268"/>
      <c r="SDT776" s="144"/>
      <c r="SDU776" s="1268"/>
      <c r="SDV776" s="144"/>
      <c r="SDW776" s="1268"/>
      <c r="SDX776" s="144"/>
      <c r="SDY776" s="1268"/>
      <c r="SDZ776" s="144"/>
      <c r="SEA776" s="1268"/>
      <c r="SEB776" s="144"/>
      <c r="SEC776" s="1268"/>
      <c r="SED776" s="144"/>
      <c r="SEE776" s="1268"/>
      <c r="SEF776" s="144"/>
      <c r="SEG776" s="1268"/>
      <c r="SEH776" s="144"/>
      <c r="SEI776" s="1268"/>
      <c r="SEJ776" s="144"/>
      <c r="SEK776" s="1268"/>
      <c r="SEL776" s="144"/>
      <c r="SEM776" s="1268"/>
      <c r="SEN776" s="144"/>
      <c r="SEO776" s="1268"/>
      <c r="SEP776" s="144"/>
      <c r="SEQ776" s="1268"/>
      <c r="SER776" s="144"/>
      <c r="SES776" s="1268"/>
      <c r="SET776" s="144"/>
      <c r="SEU776" s="1268"/>
      <c r="SEV776" s="144"/>
      <c r="SEW776" s="1268"/>
      <c r="SEX776" s="144"/>
      <c r="SEY776" s="1268"/>
      <c r="SEZ776" s="144"/>
      <c r="SFA776" s="1268"/>
      <c r="SFB776" s="144"/>
      <c r="SFC776" s="1268"/>
      <c r="SFD776" s="144"/>
      <c r="SFE776" s="1268"/>
      <c r="SFF776" s="144"/>
      <c r="SFG776" s="1268"/>
      <c r="SFH776" s="144"/>
      <c r="SFI776" s="1268"/>
      <c r="SFJ776" s="144"/>
      <c r="SFK776" s="1268"/>
      <c r="SFL776" s="144"/>
      <c r="SFM776" s="1268"/>
      <c r="SFN776" s="144"/>
      <c r="SFO776" s="1268"/>
      <c r="SFP776" s="144"/>
      <c r="SFQ776" s="1268"/>
      <c r="SFR776" s="144"/>
      <c r="SFS776" s="1268"/>
      <c r="SFT776" s="144"/>
      <c r="SFU776" s="1268"/>
      <c r="SFV776" s="144"/>
      <c r="SFW776" s="1268"/>
      <c r="SFX776" s="144"/>
      <c r="SFY776" s="1268"/>
      <c r="SFZ776" s="144"/>
      <c r="SGA776" s="1268"/>
      <c r="SGB776" s="144"/>
      <c r="SGC776" s="1268"/>
      <c r="SGD776" s="144"/>
      <c r="SGE776" s="1268"/>
      <c r="SGF776" s="144"/>
      <c r="SGG776" s="1268"/>
      <c r="SGH776" s="144"/>
      <c r="SGI776" s="1268"/>
      <c r="SGJ776" s="144"/>
      <c r="SGK776" s="1268"/>
      <c r="SGL776" s="144"/>
      <c r="SGM776" s="1268"/>
      <c r="SGN776" s="144"/>
      <c r="SGO776" s="1268"/>
      <c r="SGP776" s="144"/>
      <c r="SGQ776" s="1268"/>
      <c r="SGR776" s="144"/>
      <c r="SGS776" s="1268"/>
      <c r="SGT776" s="144"/>
      <c r="SGU776" s="1268"/>
      <c r="SGV776" s="144"/>
      <c r="SGW776" s="1268"/>
      <c r="SGX776" s="144"/>
      <c r="SGY776" s="1268"/>
      <c r="SGZ776" s="144"/>
      <c r="SHA776" s="1268"/>
      <c r="SHB776" s="144"/>
      <c r="SHC776" s="1268"/>
      <c r="SHD776" s="144"/>
      <c r="SHE776" s="1268"/>
      <c r="SHF776" s="144"/>
      <c r="SHG776" s="1268"/>
      <c r="SHH776" s="144"/>
      <c r="SHI776" s="1268"/>
      <c r="SHJ776" s="144"/>
      <c r="SHK776" s="1268"/>
      <c r="SHL776" s="144"/>
      <c r="SHM776" s="1268"/>
      <c r="SHN776" s="144"/>
      <c r="SHO776" s="1268"/>
      <c r="SHP776" s="144"/>
      <c r="SHQ776" s="1268"/>
      <c r="SHR776" s="144"/>
      <c r="SHS776" s="1268"/>
      <c r="SHT776" s="144"/>
      <c r="SHU776" s="1268"/>
      <c r="SHV776" s="144"/>
      <c r="SHW776" s="1268"/>
      <c r="SHX776" s="144"/>
      <c r="SHY776" s="1268"/>
      <c r="SHZ776" s="144"/>
      <c r="SIA776" s="1268"/>
      <c r="SIB776" s="144"/>
      <c r="SIC776" s="1268"/>
      <c r="SID776" s="144"/>
      <c r="SIE776" s="1268"/>
      <c r="SIF776" s="144"/>
      <c r="SIG776" s="1268"/>
      <c r="SIH776" s="144"/>
      <c r="SII776" s="1268"/>
      <c r="SIJ776" s="144"/>
      <c r="SIK776" s="1268"/>
      <c r="SIL776" s="144"/>
      <c r="SIM776" s="1268"/>
      <c r="SIN776" s="144"/>
      <c r="SIO776" s="1268"/>
      <c r="SIP776" s="144"/>
      <c r="SIQ776" s="1268"/>
      <c r="SIR776" s="144"/>
      <c r="SIS776" s="1268"/>
      <c r="SIT776" s="144"/>
      <c r="SIU776" s="1268"/>
      <c r="SIV776" s="144"/>
      <c r="SIW776" s="1268"/>
      <c r="SIX776" s="144"/>
      <c r="SIY776" s="1268"/>
      <c r="SIZ776" s="144"/>
      <c r="SJA776" s="1268"/>
      <c r="SJB776" s="144"/>
      <c r="SJC776" s="1268"/>
      <c r="SJD776" s="144"/>
      <c r="SJE776" s="1268"/>
      <c r="SJF776" s="144"/>
      <c r="SJG776" s="1268"/>
      <c r="SJH776" s="144"/>
      <c r="SJI776" s="1268"/>
      <c r="SJJ776" s="144"/>
      <c r="SJK776" s="1268"/>
      <c r="SJL776" s="144"/>
      <c r="SJM776" s="1268"/>
      <c r="SJN776" s="144"/>
      <c r="SJO776" s="1268"/>
      <c r="SJP776" s="144"/>
      <c r="SJQ776" s="1268"/>
      <c r="SJR776" s="144"/>
      <c r="SJS776" s="1268"/>
      <c r="SJT776" s="144"/>
      <c r="SJU776" s="1268"/>
      <c r="SJV776" s="144"/>
      <c r="SJW776" s="1268"/>
      <c r="SJX776" s="144"/>
      <c r="SJY776" s="1268"/>
      <c r="SJZ776" s="144"/>
      <c r="SKA776" s="1268"/>
      <c r="SKB776" s="144"/>
      <c r="SKC776" s="1268"/>
      <c r="SKD776" s="144"/>
      <c r="SKE776" s="1268"/>
      <c r="SKF776" s="144"/>
      <c r="SKG776" s="1268"/>
      <c r="SKH776" s="144"/>
      <c r="SKI776" s="1268"/>
      <c r="SKJ776" s="144"/>
      <c r="SKK776" s="1268"/>
      <c r="SKL776" s="144"/>
      <c r="SKM776" s="1268"/>
      <c r="SKN776" s="144"/>
      <c r="SKO776" s="1268"/>
      <c r="SKP776" s="144"/>
      <c r="SKQ776" s="1268"/>
      <c r="SKR776" s="144"/>
      <c r="SKS776" s="1268"/>
      <c r="SKT776" s="144"/>
      <c r="SKU776" s="1268"/>
      <c r="SKV776" s="144"/>
      <c r="SKW776" s="1268"/>
      <c r="SKX776" s="144"/>
      <c r="SKY776" s="1268"/>
      <c r="SKZ776" s="144"/>
      <c r="SLA776" s="1268"/>
      <c r="SLB776" s="144"/>
      <c r="SLC776" s="1268"/>
      <c r="SLD776" s="144"/>
      <c r="SLE776" s="1268"/>
      <c r="SLF776" s="144"/>
      <c r="SLG776" s="1268"/>
      <c r="SLH776" s="144"/>
      <c r="SLI776" s="1268"/>
      <c r="SLJ776" s="144"/>
      <c r="SLK776" s="1268"/>
      <c r="SLL776" s="144"/>
      <c r="SLM776" s="1268"/>
      <c r="SLN776" s="144"/>
      <c r="SLO776" s="1268"/>
      <c r="SLP776" s="144"/>
      <c r="SLQ776" s="1268"/>
      <c r="SLR776" s="144"/>
      <c r="SLS776" s="1268"/>
      <c r="SLT776" s="144"/>
      <c r="SLU776" s="1268"/>
      <c r="SLV776" s="144"/>
      <c r="SLW776" s="1268"/>
      <c r="SLX776" s="144"/>
      <c r="SLY776" s="1268"/>
      <c r="SLZ776" s="144"/>
      <c r="SMA776" s="1268"/>
      <c r="SMB776" s="144"/>
      <c r="SMC776" s="1268"/>
      <c r="SMD776" s="144"/>
      <c r="SME776" s="1268"/>
      <c r="SMF776" s="144"/>
      <c r="SMG776" s="1268"/>
      <c r="SMH776" s="144"/>
      <c r="SMI776" s="1268"/>
      <c r="SMJ776" s="144"/>
      <c r="SMK776" s="1268"/>
      <c r="SML776" s="144"/>
      <c r="SMM776" s="1268"/>
      <c r="SMN776" s="144"/>
      <c r="SMO776" s="1268"/>
      <c r="SMP776" s="144"/>
      <c r="SMQ776" s="1268"/>
      <c r="SMR776" s="144"/>
      <c r="SMS776" s="1268"/>
      <c r="SMT776" s="144"/>
      <c r="SMU776" s="1268"/>
      <c r="SMV776" s="144"/>
      <c r="SMW776" s="1268"/>
      <c r="SMX776" s="144"/>
      <c r="SMY776" s="1268"/>
      <c r="SMZ776" s="144"/>
      <c r="SNA776" s="1268"/>
      <c r="SNB776" s="144"/>
      <c r="SNC776" s="1268"/>
      <c r="SND776" s="144"/>
      <c r="SNE776" s="1268"/>
      <c r="SNF776" s="144"/>
      <c r="SNG776" s="1268"/>
      <c r="SNH776" s="144"/>
      <c r="SNI776" s="1268"/>
      <c r="SNJ776" s="144"/>
      <c r="SNK776" s="1268"/>
      <c r="SNL776" s="144"/>
      <c r="SNM776" s="1268"/>
      <c r="SNN776" s="144"/>
      <c r="SNO776" s="1268"/>
      <c r="SNP776" s="144"/>
      <c r="SNQ776" s="1268"/>
      <c r="SNR776" s="144"/>
      <c r="SNS776" s="1268"/>
      <c r="SNT776" s="144"/>
      <c r="SNU776" s="1268"/>
      <c r="SNV776" s="144"/>
      <c r="SNW776" s="1268"/>
      <c r="SNX776" s="144"/>
      <c r="SNY776" s="1268"/>
      <c r="SNZ776" s="144"/>
      <c r="SOA776" s="1268"/>
      <c r="SOB776" s="144"/>
      <c r="SOC776" s="1268"/>
      <c r="SOD776" s="144"/>
      <c r="SOE776" s="1268"/>
      <c r="SOF776" s="144"/>
      <c r="SOG776" s="1268"/>
      <c r="SOH776" s="144"/>
      <c r="SOI776" s="1268"/>
      <c r="SOJ776" s="144"/>
      <c r="SOK776" s="1268"/>
      <c r="SOL776" s="144"/>
      <c r="SOM776" s="1268"/>
      <c r="SON776" s="144"/>
      <c r="SOO776" s="1268"/>
      <c r="SOP776" s="144"/>
      <c r="SOQ776" s="1268"/>
      <c r="SOR776" s="144"/>
      <c r="SOS776" s="1268"/>
      <c r="SOT776" s="144"/>
      <c r="SOU776" s="1268"/>
      <c r="SOV776" s="144"/>
      <c r="SOW776" s="1268"/>
      <c r="SOX776" s="144"/>
      <c r="SOY776" s="1268"/>
      <c r="SOZ776" s="144"/>
      <c r="SPA776" s="1268"/>
      <c r="SPB776" s="144"/>
      <c r="SPC776" s="1268"/>
      <c r="SPD776" s="144"/>
      <c r="SPE776" s="1268"/>
      <c r="SPF776" s="144"/>
      <c r="SPG776" s="1268"/>
      <c r="SPH776" s="144"/>
      <c r="SPI776" s="1268"/>
      <c r="SPJ776" s="144"/>
      <c r="SPK776" s="1268"/>
      <c r="SPL776" s="144"/>
      <c r="SPM776" s="1268"/>
      <c r="SPN776" s="144"/>
      <c r="SPO776" s="1268"/>
      <c r="SPP776" s="144"/>
      <c r="SPQ776" s="1268"/>
      <c r="SPR776" s="144"/>
      <c r="SPS776" s="1268"/>
      <c r="SPT776" s="144"/>
      <c r="SPU776" s="1268"/>
      <c r="SPV776" s="144"/>
      <c r="SPW776" s="1268"/>
      <c r="SPX776" s="144"/>
      <c r="SPY776" s="1268"/>
      <c r="SPZ776" s="144"/>
      <c r="SQA776" s="1268"/>
      <c r="SQB776" s="144"/>
      <c r="SQC776" s="1268"/>
      <c r="SQD776" s="144"/>
      <c r="SQE776" s="1268"/>
      <c r="SQF776" s="144"/>
      <c r="SQG776" s="1268"/>
      <c r="SQH776" s="144"/>
      <c r="SQI776" s="1268"/>
      <c r="SQJ776" s="144"/>
      <c r="SQK776" s="1268"/>
      <c r="SQL776" s="144"/>
      <c r="SQM776" s="1268"/>
      <c r="SQN776" s="144"/>
      <c r="SQO776" s="1268"/>
      <c r="SQP776" s="144"/>
      <c r="SQQ776" s="1268"/>
      <c r="SQR776" s="144"/>
      <c r="SQS776" s="1268"/>
      <c r="SQT776" s="144"/>
      <c r="SQU776" s="1268"/>
      <c r="SQV776" s="144"/>
      <c r="SQW776" s="1268"/>
      <c r="SQX776" s="144"/>
      <c r="SQY776" s="1268"/>
      <c r="SQZ776" s="144"/>
      <c r="SRA776" s="1268"/>
      <c r="SRB776" s="144"/>
      <c r="SRC776" s="1268"/>
      <c r="SRD776" s="144"/>
      <c r="SRE776" s="1268"/>
      <c r="SRF776" s="144"/>
      <c r="SRG776" s="1268"/>
      <c r="SRH776" s="144"/>
      <c r="SRI776" s="1268"/>
      <c r="SRJ776" s="144"/>
      <c r="SRK776" s="1268"/>
      <c r="SRL776" s="144"/>
      <c r="SRM776" s="1268"/>
      <c r="SRN776" s="144"/>
      <c r="SRO776" s="1268"/>
      <c r="SRP776" s="144"/>
      <c r="SRQ776" s="1268"/>
      <c r="SRR776" s="144"/>
      <c r="SRS776" s="1268"/>
      <c r="SRT776" s="144"/>
      <c r="SRU776" s="1268"/>
      <c r="SRV776" s="144"/>
      <c r="SRW776" s="1268"/>
      <c r="SRX776" s="144"/>
      <c r="SRY776" s="1268"/>
      <c r="SRZ776" s="144"/>
      <c r="SSA776" s="1268"/>
      <c r="SSB776" s="144"/>
      <c r="SSC776" s="1268"/>
      <c r="SSD776" s="144"/>
      <c r="SSE776" s="1268"/>
      <c r="SSF776" s="144"/>
      <c r="SSG776" s="1268"/>
      <c r="SSH776" s="144"/>
      <c r="SSI776" s="1268"/>
      <c r="SSJ776" s="144"/>
      <c r="SSK776" s="1268"/>
      <c r="SSL776" s="144"/>
      <c r="SSM776" s="1268"/>
      <c r="SSN776" s="144"/>
      <c r="SSO776" s="1268"/>
      <c r="SSP776" s="144"/>
      <c r="SSQ776" s="1268"/>
      <c r="SSR776" s="144"/>
      <c r="SSS776" s="1268"/>
      <c r="SST776" s="144"/>
      <c r="SSU776" s="1268"/>
      <c r="SSV776" s="144"/>
      <c r="SSW776" s="1268"/>
      <c r="SSX776" s="144"/>
      <c r="SSY776" s="1268"/>
      <c r="SSZ776" s="144"/>
      <c r="STA776" s="1268"/>
      <c r="STB776" s="144"/>
      <c r="STC776" s="1268"/>
      <c r="STD776" s="144"/>
      <c r="STE776" s="1268"/>
      <c r="STF776" s="144"/>
      <c r="STG776" s="1268"/>
      <c r="STH776" s="144"/>
      <c r="STI776" s="1268"/>
      <c r="STJ776" s="144"/>
      <c r="STK776" s="1268"/>
      <c r="STL776" s="144"/>
      <c r="STM776" s="1268"/>
      <c r="STN776" s="144"/>
      <c r="STO776" s="1268"/>
      <c r="STP776" s="144"/>
      <c r="STQ776" s="1268"/>
      <c r="STR776" s="144"/>
      <c r="STS776" s="1268"/>
      <c r="STT776" s="144"/>
      <c r="STU776" s="1268"/>
      <c r="STV776" s="144"/>
      <c r="STW776" s="1268"/>
      <c r="STX776" s="144"/>
      <c r="STY776" s="1268"/>
      <c r="STZ776" s="144"/>
      <c r="SUA776" s="1268"/>
      <c r="SUB776" s="144"/>
      <c r="SUC776" s="1268"/>
      <c r="SUD776" s="144"/>
      <c r="SUE776" s="1268"/>
      <c r="SUF776" s="144"/>
      <c r="SUG776" s="1268"/>
      <c r="SUH776" s="144"/>
      <c r="SUI776" s="1268"/>
      <c r="SUJ776" s="144"/>
      <c r="SUK776" s="1268"/>
      <c r="SUL776" s="144"/>
      <c r="SUM776" s="1268"/>
      <c r="SUN776" s="144"/>
      <c r="SUO776" s="1268"/>
      <c r="SUP776" s="144"/>
      <c r="SUQ776" s="1268"/>
      <c r="SUR776" s="144"/>
      <c r="SUS776" s="1268"/>
      <c r="SUT776" s="144"/>
      <c r="SUU776" s="1268"/>
      <c r="SUV776" s="144"/>
      <c r="SUW776" s="1268"/>
      <c r="SUX776" s="144"/>
      <c r="SUY776" s="1268"/>
      <c r="SUZ776" s="144"/>
      <c r="SVA776" s="1268"/>
      <c r="SVB776" s="144"/>
      <c r="SVC776" s="1268"/>
      <c r="SVD776" s="144"/>
      <c r="SVE776" s="1268"/>
      <c r="SVF776" s="144"/>
      <c r="SVG776" s="1268"/>
      <c r="SVH776" s="144"/>
      <c r="SVI776" s="1268"/>
      <c r="SVJ776" s="144"/>
      <c r="SVK776" s="1268"/>
      <c r="SVL776" s="144"/>
      <c r="SVM776" s="1268"/>
      <c r="SVN776" s="144"/>
      <c r="SVO776" s="1268"/>
      <c r="SVP776" s="144"/>
      <c r="SVQ776" s="1268"/>
      <c r="SVR776" s="144"/>
      <c r="SVS776" s="1268"/>
      <c r="SVT776" s="144"/>
      <c r="SVU776" s="1268"/>
      <c r="SVV776" s="144"/>
      <c r="SVW776" s="1268"/>
      <c r="SVX776" s="144"/>
      <c r="SVY776" s="1268"/>
      <c r="SVZ776" s="144"/>
      <c r="SWA776" s="1268"/>
      <c r="SWB776" s="144"/>
      <c r="SWC776" s="1268"/>
      <c r="SWD776" s="144"/>
      <c r="SWE776" s="1268"/>
      <c r="SWF776" s="144"/>
      <c r="SWG776" s="1268"/>
      <c r="SWH776" s="144"/>
      <c r="SWI776" s="1268"/>
      <c r="SWJ776" s="144"/>
      <c r="SWK776" s="1268"/>
      <c r="SWL776" s="144"/>
      <c r="SWM776" s="1268"/>
      <c r="SWN776" s="144"/>
      <c r="SWO776" s="1268"/>
      <c r="SWP776" s="144"/>
      <c r="SWQ776" s="1268"/>
      <c r="SWR776" s="144"/>
      <c r="SWS776" s="1268"/>
      <c r="SWT776" s="144"/>
      <c r="SWU776" s="1268"/>
      <c r="SWV776" s="144"/>
      <c r="SWW776" s="1268"/>
      <c r="SWX776" s="144"/>
      <c r="SWY776" s="1268"/>
      <c r="SWZ776" s="144"/>
      <c r="SXA776" s="1268"/>
      <c r="SXB776" s="144"/>
      <c r="SXC776" s="1268"/>
      <c r="SXD776" s="144"/>
      <c r="SXE776" s="1268"/>
      <c r="SXF776" s="144"/>
      <c r="SXG776" s="1268"/>
      <c r="SXH776" s="144"/>
      <c r="SXI776" s="1268"/>
      <c r="SXJ776" s="144"/>
      <c r="SXK776" s="1268"/>
      <c r="SXL776" s="144"/>
      <c r="SXM776" s="1268"/>
      <c r="SXN776" s="144"/>
      <c r="SXO776" s="1268"/>
      <c r="SXP776" s="144"/>
      <c r="SXQ776" s="1268"/>
      <c r="SXR776" s="144"/>
      <c r="SXS776" s="1268"/>
      <c r="SXT776" s="144"/>
      <c r="SXU776" s="1268"/>
      <c r="SXV776" s="144"/>
      <c r="SXW776" s="1268"/>
      <c r="SXX776" s="144"/>
      <c r="SXY776" s="1268"/>
      <c r="SXZ776" s="144"/>
      <c r="SYA776" s="1268"/>
      <c r="SYB776" s="144"/>
      <c r="SYC776" s="1268"/>
      <c r="SYD776" s="144"/>
      <c r="SYE776" s="1268"/>
      <c r="SYF776" s="144"/>
      <c r="SYG776" s="1268"/>
      <c r="SYH776" s="144"/>
      <c r="SYI776" s="1268"/>
      <c r="SYJ776" s="144"/>
      <c r="SYK776" s="1268"/>
      <c r="SYL776" s="144"/>
      <c r="SYM776" s="1268"/>
      <c r="SYN776" s="144"/>
      <c r="SYO776" s="1268"/>
      <c r="SYP776" s="144"/>
      <c r="SYQ776" s="1268"/>
      <c r="SYR776" s="144"/>
      <c r="SYS776" s="1268"/>
      <c r="SYT776" s="144"/>
      <c r="SYU776" s="1268"/>
      <c r="SYV776" s="144"/>
      <c r="SYW776" s="1268"/>
      <c r="SYX776" s="144"/>
      <c r="SYY776" s="1268"/>
      <c r="SYZ776" s="144"/>
      <c r="SZA776" s="1268"/>
      <c r="SZB776" s="144"/>
      <c r="SZC776" s="1268"/>
      <c r="SZD776" s="144"/>
      <c r="SZE776" s="1268"/>
      <c r="SZF776" s="144"/>
      <c r="SZG776" s="1268"/>
      <c r="SZH776" s="144"/>
      <c r="SZI776" s="1268"/>
      <c r="SZJ776" s="144"/>
      <c r="SZK776" s="1268"/>
      <c r="SZL776" s="144"/>
      <c r="SZM776" s="1268"/>
      <c r="SZN776" s="144"/>
      <c r="SZO776" s="1268"/>
      <c r="SZP776" s="144"/>
      <c r="SZQ776" s="1268"/>
      <c r="SZR776" s="144"/>
      <c r="SZS776" s="1268"/>
      <c r="SZT776" s="144"/>
      <c r="SZU776" s="1268"/>
      <c r="SZV776" s="144"/>
      <c r="SZW776" s="1268"/>
      <c r="SZX776" s="144"/>
      <c r="SZY776" s="1268"/>
      <c r="SZZ776" s="144"/>
      <c r="TAA776" s="1268"/>
      <c r="TAB776" s="144"/>
      <c r="TAC776" s="1268"/>
      <c r="TAD776" s="144"/>
      <c r="TAE776" s="1268"/>
      <c r="TAF776" s="144"/>
      <c r="TAG776" s="1268"/>
      <c r="TAH776" s="144"/>
      <c r="TAI776" s="1268"/>
      <c r="TAJ776" s="144"/>
      <c r="TAK776" s="1268"/>
      <c r="TAL776" s="144"/>
      <c r="TAM776" s="1268"/>
      <c r="TAN776" s="144"/>
      <c r="TAO776" s="1268"/>
      <c r="TAP776" s="144"/>
      <c r="TAQ776" s="1268"/>
      <c r="TAR776" s="144"/>
      <c r="TAS776" s="1268"/>
      <c r="TAT776" s="144"/>
      <c r="TAU776" s="1268"/>
      <c r="TAV776" s="144"/>
      <c r="TAW776" s="1268"/>
      <c r="TAX776" s="144"/>
      <c r="TAY776" s="1268"/>
      <c r="TAZ776" s="144"/>
      <c r="TBA776" s="1268"/>
      <c r="TBB776" s="144"/>
      <c r="TBC776" s="1268"/>
      <c r="TBD776" s="144"/>
      <c r="TBE776" s="1268"/>
      <c r="TBF776" s="144"/>
      <c r="TBG776" s="1268"/>
      <c r="TBH776" s="144"/>
      <c r="TBI776" s="1268"/>
      <c r="TBJ776" s="144"/>
      <c r="TBK776" s="1268"/>
      <c r="TBL776" s="144"/>
      <c r="TBM776" s="1268"/>
      <c r="TBN776" s="144"/>
      <c r="TBO776" s="1268"/>
      <c r="TBP776" s="144"/>
      <c r="TBQ776" s="1268"/>
      <c r="TBR776" s="144"/>
      <c r="TBS776" s="1268"/>
      <c r="TBT776" s="144"/>
      <c r="TBU776" s="1268"/>
      <c r="TBV776" s="144"/>
      <c r="TBW776" s="1268"/>
      <c r="TBX776" s="144"/>
      <c r="TBY776" s="1268"/>
      <c r="TBZ776" s="144"/>
      <c r="TCA776" s="1268"/>
      <c r="TCB776" s="144"/>
      <c r="TCC776" s="1268"/>
      <c r="TCD776" s="144"/>
      <c r="TCE776" s="1268"/>
      <c r="TCF776" s="144"/>
      <c r="TCG776" s="1268"/>
      <c r="TCH776" s="144"/>
      <c r="TCI776" s="1268"/>
      <c r="TCJ776" s="144"/>
      <c r="TCK776" s="1268"/>
      <c r="TCL776" s="144"/>
      <c r="TCM776" s="1268"/>
      <c r="TCN776" s="144"/>
      <c r="TCO776" s="1268"/>
      <c r="TCP776" s="144"/>
      <c r="TCQ776" s="1268"/>
      <c r="TCR776" s="144"/>
      <c r="TCS776" s="1268"/>
      <c r="TCT776" s="144"/>
      <c r="TCU776" s="1268"/>
      <c r="TCV776" s="144"/>
      <c r="TCW776" s="1268"/>
      <c r="TCX776" s="144"/>
      <c r="TCY776" s="1268"/>
      <c r="TCZ776" s="144"/>
      <c r="TDA776" s="1268"/>
      <c r="TDB776" s="144"/>
      <c r="TDC776" s="1268"/>
      <c r="TDD776" s="144"/>
      <c r="TDE776" s="1268"/>
      <c r="TDF776" s="144"/>
      <c r="TDG776" s="1268"/>
      <c r="TDH776" s="144"/>
      <c r="TDI776" s="1268"/>
      <c r="TDJ776" s="144"/>
      <c r="TDK776" s="1268"/>
      <c r="TDL776" s="144"/>
      <c r="TDM776" s="1268"/>
      <c r="TDN776" s="144"/>
      <c r="TDO776" s="1268"/>
      <c r="TDP776" s="144"/>
      <c r="TDQ776" s="1268"/>
      <c r="TDR776" s="144"/>
      <c r="TDS776" s="1268"/>
      <c r="TDT776" s="144"/>
      <c r="TDU776" s="1268"/>
      <c r="TDV776" s="144"/>
      <c r="TDW776" s="1268"/>
      <c r="TDX776" s="144"/>
      <c r="TDY776" s="1268"/>
      <c r="TDZ776" s="144"/>
      <c r="TEA776" s="1268"/>
      <c r="TEB776" s="144"/>
      <c r="TEC776" s="1268"/>
      <c r="TED776" s="144"/>
      <c r="TEE776" s="1268"/>
      <c r="TEF776" s="144"/>
      <c r="TEG776" s="1268"/>
      <c r="TEH776" s="144"/>
      <c r="TEI776" s="1268"/>
      <c r="TEJ776" s="144"/>
      <c r="TEK776" s="1268"/>
      <c r="TEL776" s="144"/>
      <c r="TEM776" s="1268"/>
      <c r="TEN776" s="144"/>
      <c r="TEO776" s="1268"/>
      <c r="TEP776" s="144"/>
      <c r="TEQ776" s="1268"/>
      <c r="TER776" s="144"/>
      <c r="TES776" s="1268"/>
      <c r="TET776" s="144"/>
      <c r="TEU776" s="1268"/>
      <c r="TEV776" s="144"/>
      <c r="TEW776" s="1268"/>
      <c r="TEX776" s="144"/>
      <c r="TEY776" s="1268"/>
      <c r="TEZ776" s="144"/>
      <c r="TFA776" s="1268"/>
      <c r="TFB776" s="144"/>
      <c r="TFC776" s="1268"/>
      <c r="TFD776" s="144"/>
      <c r="TFE776" s="1268"/>
      <c r="TFF776" s="144"/>
      <c r="TFG776" s="1268"/>
      <c r="TFH776" s="144"/>
      <c r="TFI776" s="1268"/>
      <c r="TFJ776" s="144"/>
      <c r="TFK776" s="1268"/>
      <c r="TFL776" s="144"/>
      <c r="TFM776" s="1268"/>
      <c r="TFN776" s="144"/>
      <c r="TFO776" s="1268"/>
      <c r="TFP776" s="144"/>
      <c r="TFQ776" s="1268"/>
      <c r="TFR776" s="144"/>
      <c r="TFS776" s="1268"/>
      <c r="TFT776" s="144"/>
      <c r="TFU776" s="1268"/>
      <c r="TFV776" s="144"/>
      <c r="TFW776" s="1268"/>
      <c r="TFX776" s="144"/>
      <c r="TFY776" s="1268"/>
      <c r="TFZ776" s="144"/>
      <c r="TGA776" s="1268"/>
      <c r="TGB776" s="144"/>
      <c r="TGC776" s="1268"/>
      <c r="TGD776" s="144"/>
      <c r="TGE776" s="1268"/>
      <c r="TGF776" s="144"/>
      <c r="TGG776" s="1268"/>
      <c r="TGH776" s="144"/>
      <c r="TGI776" s="1268"/>
      <c r="TGJ776" s="144"/>
      <c r="TGK776" s="1268"/>
      <c r="TGL776" s="144"/>
      <c r="TGM776" s="1268"/>
      <c r="TGN776" s="144"/>
      <c r="TGO776" s="1268"/>
      <c r="TGP776" s="144"/>
      <c r="TGQ776" s="1268"/>
      <c r="TGR776" s="144"/>
      <c r="TGS776" s="1268"/>
      <c r="TGT776" s="144"/>
      <c r="TGU776" s="1268"/>
      <c r="TGV776" s="144"/>
      <c r="TGW776" s="1268"/>
      <c r="TGX776" s="144"/>
      <c r="TGY776" s="1268"/>
      <c r="TGZ776" s="144"/>
      <c r="THA776" s="1268"/>
      <c r="THB776" s="144"/>
      <c r="THC776" s="1268"/>
      <c r="THD776" s="144"/>
      <c r="THE776" s="1268"/>
      <c r="THF776" s="144"/>
      <c r="THG776" s="1268"/>
      <c r="THH776" s="144"/>
      <c r="THI776" s="1268"/>
      <c r="THJ776" s="144"/>
      <c r="THK776" s="1268"/>
      <c r="THL776" s="144"/>
      <c r="THM776" s="1268"/>
      <c r="THN776" s="144"/>
      <c r="THO776" s="1268"/>
      <c r="THP776" s="144"/>
      <c r="THQ776" s="1268"/>
      <c r="THR776" s="144"/>
      <c r="THS776" s="1268"/>
      <c r="THT776" s="144"/>
      <c r="THU776" s="1268"/>
      <c r="THV776" s="144"/>
      <c r="THW776" s="1268"/>
      <c r="THX776" s="144"/>
      <c r="THY776" s="1268"/>
      <c r="THZ776" s="144"/>
      <c r="TIA776" s="1268"/>
      <c r="TIB776" s="144"/>
      <c r="TIC776" s="1268"/>
      <c r="TID776" s="144"/>
      <c r="TIE776" s="1268"/>
      <c r="TIF776" s="144"/>
      <c r="TIG776" s="1268"/>
      <c r="TIH776" s="144"/>
      <c r="TII776" s="1268"/>
      <c r="TIJ776" s="144"/>
      <c r="TIK776" s="1268"/>
      <c r="TIL776" s="144"/>
      <c r="TIM776" s="1268"/>
      <c r="TIN776" s="144"/>
      <c r="TIO776" s="1268"/>
      <c r="TIP776" s="144"/>
      <c r="TIQ776" s="1268"/>
      <c r="TIR776" s="144"/>
      <c r="TIS776" s="1268"/>
      <c r="TIT776" s="144"/>
      <c r="TIU776" s="1268"/>
      <c r="TIV776" s="144"/>
      <c r="TIW776" s="1268"/>
      <c r="TIX776" s="144"/>
      <c r="TIY776" s="1268"/>
      <c r="TIZ776" s="144"/>
      <c r="TJA776" s="1268"/>
      <c r="TJB776" s="144"/>
      <c r="TJC776" s="1268"/>
      <c r="TJD776" s="144"/>
      <c r="TJE776" s="1268"/>
      <c r="TJF776" s="144"/>
      <c r="TJG776" s="1268"/>
      <c r="TJH776" s="144"/>
      <c r="TJI776" s="1268"/>
      <c r="TJJ776" s="144"/>
      <c r="TJK776" s="1268"/>
      <c r="TJL776" s="144"/>
      <c r="TJM776" s="1268"/>
      <c r="TJN776" s="144"/>
      <c r="TJO776" s="1268"/>
      <c r="TJP776" s="144"/>
      <c r="TJQ776" s="1268"/>
      <c r="TJR776" s="144"/>
      <c r="TJS776" s="1268"/>
      <c r="TJT776" s="144"/>
      <c r="TJU776" s="1268"/>
      <c r="TJV776" s="144"/>
      <c r="TJW776" s="1268"/>
      <c r="TJX776" s="144"/>
      <c r="TJY776" s="1268"/>
      <c r="TJZ776" s="144"/>
      <c r="TKA776" s="1268"/>
      <c r="TKB776" s="144"/>
      <c r="TKC776" s="1268"/>
      <c r="TKD776" s="144"/>
      <c r="TKE776" s="1268"/>
      <c r="TKF776" s="144"/>
      <c r="TKG776" s="1268"/>
      <c r="TKH776" s="144"/>
      <c r="TKI776" s="1268"/>
      <c r="TKJ776" s="144"/>
      <c r="TKK776" s="1268"/>
      <c r="TKL776" s="144"/>
      <c r="TKM776" s="1268"/>
      <c r="TKN776" s="144"/>
      <c r="TKO776" s="1268"/>
      <c r="TKP776" s="144"/>
      <c r="TKQ776" s="1268"/>
      <c r="TKR776" s="144"/>
      <c r="TKS776" s="1268"/>
      <c r="TKT776" s="144"/>
      <c r="TKU776" s="1268"/>
      <c r="TKV776" s="144"/>
      <c r="TKW776" s="1268"/>
      <c r="TKX776" s="144"/>
      <c r="TKY776" s="1268"/>
      <c r="TKZ776" s="144"/>
      <c r="TLA776" s="1268"/>
      <c r="TLB776" s="144"/>
      <c r="TLC776" s="1268"/>
      <c r="TLD776" s="144"/>
      <c r="TLE776" s="1268"/>
      <c r="TLF776" s="144"/>
      <c r="TLG776" s="1268"/>
      <c r="TLH776" s="144"/>
      <c r="TLI776" s="1268"/>
      <c r="TLJ776" s="144"/>
      <c r="TLK776" s="1268"/>
      <c r="TLL776" s="144"/>
      <c r="TLM776" s="1268"/>
      <c r="TLN776" s="144"/>
      <c r="TLO776" s="1268"/>
      <c r="TLP776" s="144"/>
      <c r="TLQ776" s="1268"/>
      <c r="TLR776" s="144"/>
      <c r="TLS776" s="1268"/>
      <c r="TLT776" s="144"/>
      <c r="TLU776" s="1268"/>
      <c r="TLV776" s="144"/>
      <c r="TLW776" s="1268"/>
      <c r="TLX776" s="144"/>
      <c r="TLY776" s="1268"/>
      <c r="TLZ776" s="144"/>
      <c r="TMA776" s="1268"/>
      <c r="TMB776" s="144"/>
      <c r="TMC776" s="1268"/>
      <c r="TMD776" s="144"/>
      <c r="TME776" s="1268"/>
      <c r="TMF776" s="144"/>
      <c r="TMG776" s="1268"/>
      <c r="TMH776" s="144"/>
      <c r="TMI776" s="1268"/>
      <c r="TMJ776" s="144"/>
      <c r="TMK776" s="1268"/>
      <c r="TML776" s="144"/>
      <c r="TMM776" s="1268"/>
      <c r="TMN776" s="144"/>
      <c r="TMO776" s="1268"/>
      <c r="TMP776" s="144"/>
      <c r="TMQ776" s="1268"/>
      <c r="TMR776" s="144"/>
      <c r="TMS776" s="1268"/>
      <c r="TMT776" s="144"/>
      <c r="TMU776" s="1268"/>
      <c r="TMV776" s="144"/>
      <c r="TMW776" s="1268"/>
      <c r="TMX776" s="144"/>
      <c r="TMY776" s="1268"/>
      <c r="TMZ776" s="144"/>
      <c r="TNA776" s="1268"/>
      <c r="TNB776" s="144"/>
      <c r="TNC776" s="1268"/>
      <c r="TND776" s="144"/>
      <c r="TNE776" s="1268"/>
      <c r="TNF776" s="144"/>
      <c r="TNG776" s="1268"/>
      <c r="TNH776" s="144"/>
      <c r="TNI776" s="1268"/>
      <c r="TNJ776" s="144"/>
      <c r="TNK776" s="1268"/>
      <c r="TNL776" s="144"/>
      <c r="TNM776" s="1268"/>
      <c r="TNN776" s="144"/>
      <c r="TNO776" s="1268"/>
      <c r="TNP776" s="144"/>
      <c r="TNQ776" s="1268"/>
      <c r="TNR776" s="144"/>
      <c r="TNS776" s="1268"/>
      <c r="TNT776" s="144"/>
      <c r="TNU776" s="1268"/>
      <c r="TNV776" s="144"/>
      <c r="TNW776" s="1268"/>
      <c r="TNX776" s="144"/>
      <c r="TNY776" s="1268"/>
      <c r="TNZ776" s="144"/>
      <c r="TOA776" s="1268"/>
      <c r="TOB776" s="144"/>
      <c r="TOC776" s="1268"/>
      <c r="TOD776" s="144"/>
      <c r="TOE776" s="1268"/>
      <c r="TOF776" s="144"/>
      <c r="TOG776" s="1268"/>
      <c r="TOH776" s="144"/>
      <c r="TOI776" s="1268"/>
      <c r="TOJ776" s="144"/>
      <c r="TOK776" s="1268"/>
      <c r="TOL776" s="144"/>
      <c r="TOM776" s="1268"/>
      <c r="TON776" s="144"/>
      <c r="TOO776" s="1268"/>
      <c r="TOP776" s="144"/>
      <c r="TOQ776" s="1268"/>
      <c r="TOR776" s="144"/>
      <c r="TOS776" s="1268"/>
      <c r="TOT776" s="144"/>
      <c r="TOU776" s="1268"/>
      <c r="TOV776" s="144"/>
      <c r="TOW776" s="1268"/>
      <c r="TOX776" s="144"/>
      <c r="TOY776" s="1268"/>
      <c r="TOZ776" s="144"/>
      <c r="TPA776" s="1268"/>
      <c r="TPB776" s="144"/>
      <c r="TPC776" s="1268"/>
      <c r="TPD776" s="144"/>
      <c r="TPE776" s="1268"/>
      <c r="TPF776" s="144"/>
      <c r="TPG776" s="1268"/>
      <c r="TPH776" s="144"/>
      <c r="TPI776" s="1268"/>
      <c r="TPJ776" s="144"/>
      <c r="TPK776" s="1268"/>
      <c r="TPL776" s="144"/>
      <c r="TPM776" s="1268"/>
      <c r="TPN776" s="144"/>
      <c r="TPO776" s="1268"/>
      <c r="TPP776" s="144"/>
      <c r="TPQ776" s="1268"/>
      <c r="TPR776" s="144"/>
      <c r="TPS776" s="1268"/>
      <c r="TPT776" s="144"/>
      <c r="TPU776" s="1268"/>
      <c r="TPV776" s="144"/>
      <c r="TPW776" s="1268"/>
      <c r="TPX776" s="144"/>
      <c r="TPY776" s="1268"/>
      <c r="TPZ776" s="144"/>
      <c r="TQA776" s="1268"/>
      <c r="TQB776" s="144"/>
      <c r="TQC776" s="1268"/>
      <c r="TQD776" s="144"/>
      <c r="TQE776" s="1268"/>
      <c r="TQF776" s="144"/>
      <c r="TQG776" s="1268"/>
      <c r="TQH776" s="144"/>
      <c r="TQI776" s="1268"/>
      <c r="TQJ776" s="144"/>
      <c r="TQK776" s="1268"/>
      <c r="TQL776" s="144"/>
      <c r="TQM776" s="1268"/>
      <c r="TQN776" s="144"/>
      <c r="TQO776" s="1268"/>
      <c r="TQP776" s="144"/>
      <c r="TQQ776" s="1268"/>
      <c r="TQR776" s="144"/>
      <c r="TQS776" s="1268"/>
      <c r="TQT776" s="144"/>
      <c r="TQU776" s="1268"/>
      <c r="TQV776" s="144"/>
      <c r="TQW776" s="1268"/>
      <c r="TQX776" s="144"/>
      <c r="TQY776" s="1268"/>
      <c r="TQZ776" s="144"/>
      <c r="TRA776" s="1268"/>
      <c r="TRB776" s="144"/>
      <c r="TRC776" s="1268"/>
      <c r="TRD776" s="144"/>
      <c r="TRE776" s="1268"/>
      <c r="TRF776" s="144"/>
      <c r="TRG776" s="1268"/>
      <c r="TRH776" s="144"/>
      <c r="TRI776" s="1268"/>
      <c r="TRJ776" s="144"/>
      <c r="TRK776" s="1268"/>
      <c r="TRL776" s="144"/>
      <c r="TRM776" s="1268"/>
      <c r="TRN776" s="144"/>
      <c r="TRO776" s="1268"/>
      <c r="TRP776" s="144"/>
      <c r="TRQ776" s="1268"/>
      <c r="TRR776" s="144"/>
      <c r="TRS776" s="1268"/>
      <c r="TRT776" s="144"/>
      <c r="TRU776" s="1268"/>
      <c r="TRV776" s="144"/>
      <c r="TRW776" s="1268"/>
      <c r="TRX776" s="144"/>
      <c r="TRY776" s="1268"/>
      <c r="TRZ776" s="144"/>
      <c r="TSA776" s="1268"/>
      <c r="TSB776" s="144"/>
      <c r="TSC776" s="1268"/>
      <c r="TSD776" s="144"/>
      <c r="TSE776" s="1268"/>
      <c r="TSF776" s="144"/>
      <c r="TSG776" s="1268"/>
      <c r="TSH776" s="144"/>
      <c r="TSI776" s="1268"/>
      <c r="TSJ776" s="144"/>
      <c r="TSK776" s="1268"/>
      <c r="TSL776" s="144"/>
      <c r="TSM776" s="1268"/>
      <c r="TSN776" s="144"/>
      <c r="TSO776" s="1268"/>
      <c r="TSP776" s="144"/>
      <c r="TSQ776" s="1268"/>
      <c r="TSR776" s="144"/>
      <c r="TSS776" s="1268"/>
      <c r="TST776" s="144"/>
      <c r="TSU776" s="1268"/>
      <c r="TSV776" s="144"/>
      <c r="TSW776" s="1268"/>
      <c r="TSX776" s="144"/>
      <c r="TSY776" s="1268"/>
      <c r="TSZ776" s="144"/>
      <c r="TTA776" s="1268"/>
      <c r="TTB776" s="144"/>
      <c r="TTC776" s="1268"/>
      <c r="TTD776" s="144"/>
      <c r="TTE776" s="1268"/>
      <c r="TTF776" s="144"/>
      <c r="TTG776" s="1268"/>
      <c r="TTH776" s="144"/>
      <c r="TTI776" s="1268"/>
      <c r="TTJ776" s="144"/>
      <c r="TTK776" s="1268"/>
      <c r="TTL776" s="144"/>
      <c r="TTM776" s="1268"/>
      <c r="TTN776" s="144"/>
      <c r="TTO776" s="1268"/>
      <c r="TTP776" s="144"/>
      <c r="TTQ776" s="1268"/>
      <c r="TTR776" s="144"/>
      <c r="TTS776" s="1268"/>
      <c r="TTT776" s="144"/>
      <c r="TTU776" s="1268"/>
      <c r="TTV776" s="144"/>
      <c r="TTW776" s="1268"/>
      <c r="TTX776" s="144"/>
      <c r="TTY776" s="1268"/>
      <c r="TTZ776" s="144"/>
      <c r="TUA776" s="1268"/>
      <c r="TUB776" s="144"/>
      <c r="TUC776" s="1268"/>
      <c r="TUD776" s="144"/>
      <c r="TUE776" s="1268"/>
      <c r="TUF776" s="144"/>
      <c r="TUG776" s="1268"/>
      <c r="TUH776" s="144"/>
      <c r="TUI776" s="1268"/>
      <c r="TUJ776" s="144"/>
      <c r="TUK776" s="1268"/>
      <c r="TUL776" s="144"/>
      <c r="TUM776" s="1268"/>
      <c r="TUN776" s="144"/>
      <c r="TUO776" s="1268"/>
      <c r="TUP776" s="144"/>
      <c r="TUQ776" s="1268"/>
      <c r="TUR776" s="144"/>
      <c r="TUS776" s="1268"/>
      <c r="TUT776" s="144"/>
      <c r="TUU776" s="1268"/>
      <c r="TUV776" s="144"/>
      <c r="TUW776" s="1268"/>
      <c r="TUX776" s="144"/>
      <c r="TUY776" s="1268"/>
      <c r="TUZ776" s="144"/>
      <c r="TVA776" s="1268"/>
      <c r="TVB776" s="144"/>
      <c r="TVC776" s="1268"/>
      <c r="TVD776" s="144"/>
      <c r="TVE776" s="1268"/>
      <c r="TVF776" s="144"/>
      <c r="TVG776" s="1268"/>
      <c r="TVH776" s="144"/>
      <c r="TVI776" s="1268"/>
      <c r="TVJ776" s="144"/>
      <c r="TVK776" s="1268"/>
      <c r="TVL776" s="144"/>
      <c r="TVM776" s="1268"/>
      <c r="TVN776" s="144"/>
      <c r="TVO776" s="1268"/>
      <c r="TVP776" s="144"/>
      <c r="TVQ776" s="1268"/>
      <c r="TVR776" s="144"/>
      <c r="TVS776" s="1268"/>
      <c r="TVT776" s="144"/>
      <c r="TVU776" s="1268"/>
      <c r="TVV776" s="144"/>
      <c r="TVW776" s="1268"/>
      <c r="TVX776" s="144"/>
      <c r="TVY776" s="1268"/>
      <c r="TVZ776" s="144"/>
      <c r="TWA776" s="1268"/>
      <c r="TWB776" s="144"/>
      <c r="TWC776" s="1268"/>
      <c r="TWD776" s="144"/>
      <c r="TWE776" s="1268"/>
      <c r="TWF776" s="144"/>
      <c r="TWG776" s="1268"/>
      <c r="TWH776" s="144"/>
      <c r="TWI776" s="1268"/>
      <c r="TWJ776" s="144"/>
      <c r="TWK776" s="1268"/>
      <c r="TWL776" s="144"/>
      <c r="TWM776" s="1268"/>
      <c r="TWN776" s="144"/>
      <c r="TWO776" s="1268"/>
      <c r="TWP776" s="144"/>
      <c r="TWQ776" s="1268"/>
      <c r="TWR776" s="144"/>
      <c r="TWS776" s="1268"/>
      <c r="TWT776" s="144"/>
      <c r="TWU776" s="1268"/>
      <c r="TWV776" s="144"/>
      <c r="TWW776" s="1268"/>
      <c r="TWX776" s="144"/>
      <c r="TWY776" s="1268"/>
      <c r="TWZ776" s="144"/>
      <c r="TXA776" s="1268"/>
      <c r="TXB776" s="144"/>
      <c r="TXC776" s="1268"/>
      <c r="TXD776" s="144"/>
      <c r="TXE776" s="1268"/>
      <c r="TXF776" s="144"/>
      <c r="TXG776" s="1268"/>
      <c r="TXH776" s="144"/>
      <c r="TXI776" s="1268"/>
      <c r="TXJ776" s="144"/>
      <c r="TXK776" s="1268"/>
      <c r="TXL776" s="144"/>
      <c r="TXM776" s="1268"/>
      <c r="TXN776" s="144"/>
      <c r="TXO776" s="1268"/>
      <c r="TXP776" s="144"/>
      <c r="TXQ776" s="1268"/>
      <c r="TXR776" s="144"/>
      <c r="TXS776" s="1268"/>
      <c r="TXT776" s="144"/>
      <c r="TXU776" s="1268"/>
      <c r="TXV776" s="144"/>
      <c r="TXW776" s="1268"/>
      <c r="TXX776" s="144"/>
      <c r="TXY776" s="1268"/>
      <c r="TXZ776" s="144"/>
      <c r="TYA776" s="1268"/>
      <c r="TYB776" s="144"/>
      <c r="TYC776" s="1268"/>
      <c r="TYD776" s="144"/>
      <c r="TYE776" s="1268"/>
      <c r="TYF776" s="144"/>
      <c r="TYG776" s="1268"/>
      <c r="TYH776" s="144"/>
      <c r="TYI776" s="1268"/>
      <c r="TYJ776" s="144"/>
      <c r="TYK776" s="1268"/>
      <c r="TYL776" s="144"/>
      <c r="TYM776" s="1268"/>
      <c r="TYN776" s="144"/>
      <c r="TYO776" s="1268"/>
      <c r="TYP776" s="144"/>
      <c r="TYQ776" s="1268"/>
      <c r="TYR776" s="144"/>
      <c r="TYS776" s="1268"/>
      <c r="TYT776" s="144"/>
      <c r="TYU776" s="1268"/>
      <c r="TYV776" s="144"/>
      <c r="TYW776" s="1268"/>
      <c r="TYX776" s="144"/>
      <c r="TYY776" s="1268"/>
      <c r="TYZ776" s="144"/>
      <c r="TZA776" s="1268"/>
      <c r="TZB776" s="144"/>
      <c r="TZC776" s="1268"/>
      <c r="TZD776" s="144"/>
      <c r="TZE776" s="1268"/>
      <c r="TZF776" s="144"/>
      <c r="TZG776" s="1268"/>
      <c r="TZH776" s="144"/>
      <c r="TZI776" s="1268"/>
      <c r="TZJ776" s="144"/>
      <c r="TZK776" s="1268"/>
      <c r="TZL776" s="144"/>
      <c r="TZM776" s="1268"/>
      <c r="TZN776" s="144"/>
      <c r="TZO776" s="1268"/>
      <c r="TZP776" s="144"/>
      <c r="TZQ776" s="1268"/>
      <c r="TZR776" s="144"/>
      <c r="TZS776" s="1268"/>
      <c r="TZT776" s="144"/>
      <c r="TZU776" s="1268"/>
      <c r="TZV776" s="144"/>
      <c r="TZW776" s="1268"/>
      <c r="TZX776" s="144"/>
      <c r="TZY776" s="1268"/>
      <c r="TZZ776" s="144"/>
      <c r="UAA776" s="1268"/>
      <c r="UAB776" s="144"/>
      <c r="UAC776" s="1268"/>
      <c r="UAD776" s="144"/>
      <c r="UAE776" s="1268"/>
      <c r="UAF776" s="144"/>
      <c r="UAG776" s="1268"/>
      <c r="UAH776" s="144"/>
      <c r="UAI776" s="1268"/>
      <c r="UAJ776" s="144"/>
      <c r="UAK776" s="1268"/>
      <c r="UAL776" s="144"/>
      <c r="UAM776" s="1268"/>
      <c r="UAN776" s="144"/>
      <c r="UAO776" s="1268"/>
      <c r="UAP776" s="144"/>
      <c r="UAQ776" s="1268"/>
      <c r="UAR776" s="144"/>
      <c r="UAS776" s="1268"/>
      <c r="UAT776" s="144"/>
      <c r="UAU776" s="1268"/>
      <c r="UAV776" s="144"/>
      <c r="UAW776" s="1268"/>
      <c r="UAX776" s="144"/>
      <c r="UAY776" s="1268"/>
      <c r="UAZ776" s="144"/>
      <c r="UBA776" s="1268"/>
      <c r="UBB776" s="144"/>
      <c r="UBC776" s="1268"/>
      <c r="UBD776" s="144"/>
      <c r="UBE776" s="1268"/>
      <c r="UBF776" s="144"/>
      <c r="UBG776" s="1268"/>
      <c r="UBH776" s="144"/>
      <c r="UBI776" s="1268"/>
      <c r="UBJ776" s="144"/>
      <c r="UBK776" s="1268"/>
      <c r="UBL776" s="144"/>
      <c r="UBM776" s="1268"/>
      <c r="UBN776" s="144"/>
      <c r="UBO776" s="1268"/>
      <c r="UBP776" s="144"/>
      <c r="UBQ776" s="1268"/>
      <c r="UBR776" s="144"/>
      <c r="UBS776" s="1268"/>
      <c r="UBT776" s="144"/>
      <c r="UBU776" s="1268"/>
      <c r="UBV776" s="144"/>
      <c r="UBW776" s="1268"/>
      <c r="UBX776" s="144"/>
      <c r="UBY776" s="1268"/>
      <c r="UBZ776" s="144"/>
      <c r="UCA776" s="1268"/>
      <c r="UCB776" s="144"/>
      <c r="UCC776" s="1268"/>
      <c r="UCD776" s="144"/>
      <c r="UCE776" s="1268"/>
      <c r="UCF776" s="144"/>
      <c r="UCG776" s="1268"/>
      <c r="UCH776" s="144"/>
      <c r="UCI776" s="1268"/>
      <c r="UCJ776" s="144"/>
      <c r="UCK776" s="1268"/>
      <c r="UCL776" s="144"/>
      <c r="UCM776" s="1268"/>
      <c r="UCN776" s="144"/>
      <c r="UCO776" s="1268"/>
      <c r="UCP776" s="144"/>
      <c r="UCQ776" s="1268"/>
      <c r="UCR776" s="144"/>
      <c r="UCS776" s="1268"/>
      <c r="UCT776" s="144"/>
      <c r="UCU776" s="1268"/>
      <c r="UCV776" s="144"/>
      <c r="UCW776" s="1268"/>
      <c r="UCX776" s="144"/>
      <c r="UCY776" s="1268"/>
      <c r="UCZ776" s="144"/>
      <c r="UDA776" s="1268"/>
      <c r="UDB776" s="144"/>
      <c r="UDC776" s="1268"/>
      <c r="UDD776" s="144"/>
      <c r="UDE776" s="1268"/>
      <c r="UDF776" s="144"/>
      <c r="UDG776" s="1268"/>
      <c r="UDH776" s="144"/>
      <c r="UDI776" s="1268"/>
      <c r="UDJ776" s="144"/>
      <c r="UDK776" s="1268"/>
      <c r="UDL776" s="144"/>
      <c r="UDM776" s="1268"/>
      <c r="UDN776" s="144"/>
      <c r="UDO776" s="1268"/>
      <c r="UDP776" s="144"/>
      <c r="UDQ776" s="1268"/>
      <c r="UDR776" s="144"/>
      <c r="UDS776" s="1268"/>
      <c r="UDT776" s="144"/>
      <c r="UDU776" s="1268"/>
      <c r="UDV776" s="144"/>
      <c r="UDW776" s="1268"/>
      <c r="UDX776" s="144"/>
      <c r="UDY776" s="1268"/>
      <c r="UDZ776" s="144"/>
      <c r="UEA776" s="1268"/>
      <c r="UEB776" s="144"/>
      <c r="UEC776" s="1268"/>
      <c r="UED776" s="144"/>
      <c r="UEE776" s="1268"/>
      <c r="UEF776" s="144"/>
      <c r="UEG776" s="1268"/>
      <c r="UEH776" s="144"/>
      <c r="UEI776" s="1268"/>
      <c r="UEJ776" s="144"/>
      <c r="UEK776" s="1268"/>
      <c r="UEL776" s="144"/>
      <c r="UEM776" s="1268"/>
      <c r="UEN776" s="144"/>
      <c r="UEO776" s="1268"/>
      <c r="UEP776" s="144"/>
      <c r="UEQ776" s="1268"/>
      <c r="UER776" s="144"/>
      <c r="UES776" s="1268"/>
      <c r="UET776" s="144"/>
      <c r="UEU776" s="1268"/>
      <c r="UEV776" s="144"/>
      <c r="UEW776" s="1268"/>
      <c r="UEX776" s="144"/>
      <c r="UEY776" s="1268"/>
      <c r="UEZ776" s="144"/>
      <c r="UFA776" s="1268"/>
      <c r="UFB776" s="144"/>
      <c r="UFC776" s="1268"/>
      <c r="UFD776" s="144"/>
      <c r="UFE776" s="1268"/>
      <c r="UFF776" s="144"/>
      <c r="UFG776" s="1268"/>
      <c r="UFH776" s="144"/>
      <c r="UFI776" s="1268"/>
      <c r="UFJ776" s="144"/>
      <c r="UFK776" s="1268"/>
      <c r="UFL776" s="144"/>
      <c r="UFM776" s="1268"/>
      <c r="UFN776" s="144"/>
      <c r="UFO776" s="1268"/>
      <c r="UFP776" s="144"/>
      <c r="UFQ776" s="1268"/>
      <c r="UFR776" s="144"/>
      <c r="UFS776" s="1268"/>
      <c r="UFT776" s="144"/>
      <c r="UFU776" s="1268"/>
      <c r="UFV776" s="144"/>
      <c r="UFW776" s="1268"/>
      <c r="UFX776" s="144"/>
      <c r="UFY776" s="1268"/>
      <c r="UFZ776" s="144"/>
      <c r="UGA776" s="1268"/>
      <c r="UGB776" s="144"/>
      <c r="UGC776" s="1268"/>
      <c r="UGD776" s="144"/>
      <c r="UGE776" s="1268"/>
      <c r="UGF776" s="144"/>
      <c r="UGG776" s="1268"/>
      <c r="UGH776" s="144"/>
      <c r="UGI776" s="1268"/>
      <c r="UGJ776" s="144"/>
      <c r="UGK776" s="1268"/>
      <c r="UGL776" s="144"/>
      <c r="UGM776" s="1268"/>
      <c r="UGN776" s="144"/>
      <c r="UGO776" s="1268"/>
      <c r="UGP776" s="144"/>
      <c r="UGQ776" s="1268"/>
      <c r="UGR776" s="144"/>
      <c r="UGS776" s="1268"/>
      <c r="UGT776" s="144"/>
      <c r="UGU776" s="1268"/>
      <c r="UGV776" s="144"/>
      <c r="UGW776" s="1268"/>
      <c r="UGX776" s="144"/>
      <c r="UGY776" s="1268"/>
      <c r="UGZ776" s="144"/>
      <c r="UHA776" s="1268"/>
      <c r="UHB776" s="144"/>
      <c r="UHC776" s="1268"/>
      <c r="UHD776" s="144"/>
      <c r="UHE776" s="1268"/>
      <c r="UHF776" s="144"/>
      <c r="UHG776" s="1268"/>
      <c r="UHH776" s="144"/>
      <c r="UHI776" s="1268"/>
      <c r="UHJ776" s="144"/>
      <c r="UHK776" s="1268"/>
      <c r="UHL776" s="144"/>
      <c r="UHM776" s="1268"/>
      <c r="UHN776" s="144"/>
      <c r="UHO776" s="1268"/>
      <c r="UHP776" s="144"/>
      <c r="UHQ776" s="1268"/>
      <c r="UHR776" s="144"/>
      <c r="UHS776" s="1268"/>
      <c r="UHT776" s="144"/>
      <c r="UHU776" s="1268"/>
      <c r="UHV776" s="144"/>
      <c r="UHW776" s="1268"/>
      <c r="UHX776" s="144"/>
      <c r="UHY776" s="1268"/>
      <c r="UHZ776" s="144"/>
      <c r="UIA776" s="1268"/>
      <c r="UIB776" s="144"/>
      <c r="UIC776" s="1268"/>
      <c r="UID776" s="144"/>
      <c r="UIE776" s="1268"/>
      <c r="UIF776" s="144"/>
      <c r="UIG776" s="1268"/>
      <c r="UIH776" s="144"/>
      <c r="UII776" s="1268"/>
      <c r="UIJ776" s="144"/>
      <c r="UIK776" s="1268"/>
      <c r="UIL776" s="144"/>
      <c r="UIM776" s="1268"/>
      <c r="UIN776" s="144"/>
      <c r="UIO776" s="1268"/>
      <c r="UIP776" s="144"/>
      <c r="UIQ776" s="1268"/>
      <c r="UIR776" s="144"/>
      <c r="UIS776" s="1268"/>
      <c r="UIT776" s="144"/>
      <c r="UIU776" s="1268"/>
      <c r="UIV776" s="144"/>
      <c r="UIW776" s="1268"/>
      <c r="UIX776" s="144"/>
      <c r="UIY776" s="1268"/>
      <c r="UIZ776" s="144"/>
      <c r="UJA776" s="1268"/>
      <c r="UJB776" s="144"/>
      <c r="UJC776" s="1268"/>
      <c r="UJD776" s="144"/>
      <c r="UJE776" s="1268"/>
      <c r="UJF776" s="144"/>
      <c r="UJG776" s="1268"/>
      <c r="UJH776" s="144"/>
      <c r="UJI776" s="1268"/>
      <c r="UJJ776" s="144"/>
      <c r="UJK776" s="1268"/>
      <c r="UJL776" s="144"/>
      <c r="UJM776" s="1268"/>
      <c r="UJN776" s="144"/>
      <c r="UJO776" s="1268"/>
      <c r="UJP776" s="144"/>
      <c r="UJQ776" s="1268"/>
      <c r="UJR776" s="144"/>
      <c r="UJS776" s="1268"/>
      <c r="UJT776" s="144"/>
      <c r="UJU776" s="1268"/>
      <c r="UJV776" s="144"/>
      <c r="UJW776" s="1268"/>
      <c r="UJX776" s="144"/>
      <c r="UJY776" s="1268"/>
      <c r="UJZ776" s="144"/>
      <c r="UKA776" s="1268"/>
      <c r="UKB776" s="144"/>
      <c r="UKC776" s="1268"/>
      <c r="UKD776" s="144"/>
      <c r="UKE776" s="1268"/>
      <c r="UKF776" s="144"/>
      <c r="UKG776" s="1268"/>
      <c r="UKH776" s="144"/>
      <c r="UKI776" s="1268"/>
      <c r="UKJ776" s="144"/>
      <c r="UKK776" s="1268"/>
      <c r="UKL776" s="144"/>
      <c r="UKM776" s="1268"/>
      <c r="UKN776" s="144"/>
      <c r="UKO776" s="1268"/>
      <c r="UKP776" s="144"/>
      <c r="UKQ776" s="1268"/>
      <c r="UKR776" s="144"/>
      <c r="UKS776" s="1268"/>
      <c r="UKT776" s="144"/>
      <c r="UKU776" s="1268"/>
      <c r="UKV776" s="144"/>
      <c r="UKW776" s="1268"/>
      <c r="UKX776" s="144"/>
      <c r="UKY776" s="1268"/>
      <c r="UKZ776" s="144"/>
      <c r="ULA776" s="1268"/>
      <c r="ULB776" s="144"/>
      <c r="ULC776" s="1268"/>
      <c r="ULD776" s="144"/>
      <c r="ULE776" s="1268"/>
      <c r="ULF776" s="144"/>
      <c r="ULG776" s="1268"/>
      <c r="ULH776" s="144"/>
      <c r="ULI776" s="1268"/>
      <c r="ULJ776" s="144"/>
      <c r="ULK776" s="1268"/>
      <c r="ULL776" s="144"/>
      <c r="ULM776" s="1268"/>
      <c r="ULN776" s="144"/>
      <c r="ULO776" s="1268"/>
      <c r="ULP776" s="144"/>
      <c r="ULQ776" s="1268"/>
      <c r="ULR776" s="144"/>
      <c r="ULS776" s="1268"/>
      <c r="ULT776" s="144"/>
      <c r="ULU776" s="1268"/>
      <c r="ULV776" s="144"/>
      <c r="ULW776" s="1268"/>
      <c r="ULX776" s="144"/>
      <c r="ULY776" s="1268"/>
      <c r="ULZ776" s="144"/>
      <c r="UMA776" s="1268"/>
      <c r="UMB776" s="144"/>
      <c r="UMC776" s="1268"/>
      <c r="UMD776" s="144"/>
      <c r="UME776" s="1268"/>
      <c r="UMF776" s="144"/>
      <c r="UMG776" s="1268"/>
      <c r="UMH776" s="144"/>
      <c r="UMI776" s="1268"/>
      <c r="UMJ776" s="144"/>
      <c r="UMK776" s="1268"/>
      <c r="UML776" s="144"/>
      <c r="UMM776" s="1268"/>
      <c r="UMN776" s="144"/>
      <c r="UMO776" s="1268"/>
      <c r="UMP776" s="144"/>
      <c r="UMQ776" s="1268"/>
      <c r="UMR776" s="144"/>
      <c r="UMS776" s="1268"/>
      <c r="UMT776" s="144"/>
      <c r="UMU776" s="1268"/>
      <c r="UMV776" s="144"/>
      <c r="UMW776" s="1268"/>
      <c r="UMX776" s="144"/>
      <c r="UMY776" s="1268"/>
      <c r="UMZ776" s="144"/>
      <c r="UNA776" s="1268"/>
      <c r="UNB776" s="144"/>
      <c r="UNC776" s="1268"/>
      <c r="UND776" s="144"/>
      <c r="UNE776" s="1268"/>
      <c r="UNF776" s="144"/>
      <c r="UNG776" s="1268"/>
      <c r="UNH776" s="144"/>
      <c r="UNI776" s="1268"/>
      <c r="UNJ776" s="144"/>
      <c r="UNK776" s="1268"/>
      <c r="UNL776" s="144"/>
      <c r="UNM776" s="1268"/>
      <c r="UNN776" s="144"/>
      <c r="UNO776" s="1268"/>
      <c r="UNP776" s="144"/>
      <c r="UNQ776" s="1268"/>
      <c r="UNR776" s="144"/>
      <c r="UNS776" s="1268"/>
      <c r="UNT776" s="144"/>
      <c r="UNU776" s="1268"/>
      <c r="UNV776" s="144"/>
      <c r="UNW776" s="1268"/>
      <c r="UNX776" s="144"/>
      <c r="UNY776" s="1268"/>
      <c r="UNZ776" s="144"/>
      <c r="UOA776" s="1268"/>
      <c r="UOB776" s="144"/>
      <c r="UOC776" s="1268"/>
      <c r="UOD776" s="144"/>
      <c r="UOE776" s="1268"/>
      <c r="UOF776" s="144"/>
      <c r="UOG776" s="1268"/>
      <c r="UOH776" s="144"/>
      <c r="UOI776" s="1268"/>
      <c r="UOJ776" s="144"/>
      <c r="UOK776" s="1268"/>
      <c r="UOL776" s="144"/>
      <c r="UOM776" s="1268"/>
      <c r="UON776" s="144"/>
      <c r="UOO776" s="1268"/>
      <c r="UOP776" s="144"/>
      <c r="UOQ776" s="1268"/>
      <c r="UOR776" s="144"/>
      <c r="UOS776" s="1268"/>
      <c r="UOT776" s="144"/>
      <c r="UOU776" s="1268"/>
      <c r="UOV776" s="144"/>
      <c r="UOW776" s="1268"/>
      <c r="UOX776" s="144"/>
      <c r="UOY776" s="1268"/>
      <c r="UOZ776" s="144"/>
      <c r="UPA776" s="1268"/>
      <c r="UPB776" s="144"/>
      <c r="UPC776" s="1268"/>
      <c r="UPD776" s="144"/>
      <c r="UPE776" s="1268"/>
      <c r="UPF776" s="144"/>
      <c r="UPG776" s="1268"/>
      <c r="UPH776" s="144"/>
      <c r="UPI776" s="1268"/>
      <c r="UPJ776" s="144"/>
      <c r="UPK776" s="1268"/>
      <c r="UPL776" s="144"/>
      <c r="UPM776" s="1268"/>
      <c r="UPN776" s="144"/>
      <c r="UPO776" s="1268"/>
      <c r="UPP776" s="144"/>
      <c r="UPQ776" s="1268"/>
      <c r="UPR776" s="144"/>
      <c r="UPS776" s="1268"/>
      <c r="UPT776" s="144"/>
      <c r="UPU776" s="1268"/>
      <c r="UPV776" s="144"/>
      <c r="UPW776" s="1268"/>
      <c r="UPX776" s="144"/>
      <c r="UPY776" s="1268"/>
      <c r="UPZ776" s="144"/>
      <c r="UQA776" s="1268"/>
      <c r="UQB776" s="144"/>
      <c r="UQC776" s="1268"/>
      <c r="UQD776" s="144"/>
      <c r="UQE776" s="1268"/>
      <c r="UQF776" s="144"/>
      <c r="UQG776" s="1268"/>
      <c r="UQH776" s="144"/>
      <c r="UQI776" s="1268"/>
      <c r="UQJ776" s="144"/>
      <c r="UQK776" s="1268"/>
      <c r="UQL776" s="144"/>
      <c r="UQM776" s="1268"/>
      <c r="UQN776" s="144"/>
      <c r="UQO776" s="1268"/>
      <c r="UQP776" s="144"/>
      <c r="UQQ776" s="1268"/>
      <c r="UQR776" s="144"/>
      <c r="UQS776" s="1268"/>
      <c r="UQT776" s="144"/>
      <c r="UQU776" s="1268"/>
      <c r="UQV776" s="144"/>
      <c r="UQW776" s="1268"/>
      <c r="UQX776" s="144"/>
      <c r="UQY776" s="1268"/>
      <c r="UQZ776" s="144"/>
      <c r="URA776" s="1268"/>
      <c r="URB776" s="144"/>
      <c r="URC776" s="1268"/>
      <c r="URD776" s="144"/>
      <c r="URE776" s="1268"/>
      <c r="URF776" s="144"/>
      <c r="URG776" s="1268"/>
      <c r="URH776" s="144"/>
      <c r="URI776" s="1268"/>
      <c r="URJ776" s="144"/>
      <c r="URK776" s="1268"/>
      <c r="URL776" s="144"/>
      <c r="URM776" s="1268"/>
      <c r="URN776" s="144"/>
      <c r="URO776" s="1268"/>
      <c r="URP776" s="144"/>
      <c r="URQ776" s="1268"/>
      <c r="URR776" s="144"/>
      <c r="URS776" s="1268"/>
      <c r="URT776" s="144"/>
      <c r="URU776" s="1268"/>
      <c r="URV776" s="144"/>
      <c r="URW776" s="1268"/>
      <c r="URX776" s="144"/>
      <c r="URY776" s="1268"/>
      <c r="URZ776" s="144"/>
      <c r="USA776" s="1268"/>
      <c r="USB776" s="144"/>
      <c r="USC776" s="1268"/>
      <c r="USD776" s="144"/>
      <c r="USE776" s="1268"/>
      <c r="USF776" s="144"/>
      <c r="USG776" s="1268"/>
      <c r="USH776" s="144"/>
      <c r="USI776" s="1268"/>
      <c r="USJ776" s="144"/>
      <c r="USK776" s="1268"/>
      <c r="USL776" s="144"/>
      <c r="USM776" s="1268"/>
      <c r="USN776" s="144"/>
      <c r="USO776" s="1268"/>
      <c r="USP776" s="144"/>
      <c r="USQ776" s="1268"/>
      <c r="USR776" s="144"/>
      <c r="USS776" s="1268"/>
      <c r="UST776" s="144"/>
      <c r="USU776" s="1268"/>
      <c r="USV776" s="144"/>
      <c r="USW776" s="1268"/>
      <c r="USX776" s="144"/>
      <c r="USY776" s="1268"/>
      <c r="USZ776" s="144"/>
      <c r="UTA776" s="1268"/>
      <c r="UTB776" s="144"/>
      <c r="UTC776" s="1268"/>
      <c r="UTD776" s="144"/>
      <c r="UTE776" s="1268"/>
      <c r="UTF776" s="144"/>
      <c r="UTG776" s="1268"/>
      <c r="UTH776" s="144"/>
      <c r="UTI776" s="1268"/>
      <c r="UTJ776" s="144"/>
      <c r="UTK776" s="1268"/>
      <c r="UTL776" s="144"/>
      <c r="UTM776" s="1268"/>
      <c r="UTN776" s="144"/>
      <c r="UTO776" s="1268"/>
      <c r="UTP776" s="144"/>
      <c r="UTQ776" s="1268"/>
      <c r="UTR776" s="144"/>
      <c r="UTS776" s="1268"/>
      <c r="UTT776" s="144"/>
      <c r="UTU776" s="1268"/>
      <c r="UTV776" s="144"/>
      <c r="UTW776" s="1268"/>
      <c r="UTX776" s="144"/>
      <c r="UTY776" s="1268"/>
      <c r="UTZ776" s="144"/>
      <c r="UUA776" s="1268"/>
      <c r="UUB776" s="144"/>
      <c r="UUC776" s="1268"/>
      <c r="UUD776" s="144"/>
      <c r="UUE776" s="1268"/>
      <c r="UUF776" s="144"/>
      <c r="UUG776" s="1268"/>
      <c r="UUH776" s="144"/>
      <c r="UUI776" s="1268"/>
      <c r="UUJ776" s="144"/>
      <c r="UUK776" s="1268"/>
      <c r="UUL776" s="144"/>
      <c r="UUM776" s="1268"/>
      <c r="UUN776" s="144"/>
      <c r="UUO776" s="1268"/>
      <c r="UUP776" s="144"/>
      <c r="UUQ776" s="1268"/>
      <c r="UUR776" s="144"/>
      <c r="UUS776" s="1268"/>
      <c r="UUT776" s="144"/>
      <c r="UUU776" s="1268"/>
      <c r="UUV776" s="144"/>
      <c r="UUW776" s="1268"/>
      <c r="UUX776" s="144"/>
      <c r="UUY776" s="1268"/>
      <c r="UUZ776" s="144"/>
      <c r="UVA776" s="1268"/>
      <c r="UVB776" s="144"/>
      <c r="UVC776" s="1268"/>
      <c r="UVD776" s="144"/>
      <c r="UVE776" s="1268"/>
      <c r="UVF776" s="144"/>
      <c r="UVG776" s="1268"/>
      <c r="UVH776" s="144"/>
      <c r="UVI776" s="1268"/>
      <c r="UVJ776" s="144"/>
      <c r="UVK776" s="1268"/>
      <c r="UVL776" s="144"/>
      <c r="UVM776" s="1268"/>
      <c r="UVN776" s="144"/>
      <c r="UVO776" s="1268"/>
      <c r="UVP776" s="144"/>
      <c r="UVQ776" s="1268"/>
      <c r="UVR776" s="144"/>
      <c r="UVS776" s="1268"/>
      <c r="UVT776" s="144"/>
      <c r="UVU776" s="1268"/>
      <c r="UVV776" s="144"/>
      <c r="UVW776" s="1268"/>
      <c r="UVX776" s="144"/>
      <c r="UVY776" s="1268"/>
      <c r="UVZ776" s="144"/>
      <c r="UWA776" s="1268"/>
      <c r="UWB776" s="144"/>
      <c r="UWC776" s="1268"/>
      <c r="UWD776" s="144"/>
      <c r="UWE776" s="1268"/>
      <c r="UWF776" s="144"/>
      <c r="UWG776" s="1268"/>
      <c r="UWH776" s="144"/>
      <c r="UWI776" s="1268"/>
      <c r="UWJ776" s="144"/>
      <c r="UWK776" s="1268"/>
      <c r="UWL776" s="144"/>
      <c r="UWM776" s="1268"/>
      <c r="UWN776" s="144"/>
      <c r="UWO776" s="1268"/>
      <c r="UWP776" s="144"/>
      <c r="UWQ776" s="1268"/>
      <c r="UWR776" s="144"/>
      <c r="UWS776" s="1268"/>
      <c r="UWT776" s="144"/>
      <c r="UWU776" s="1268"/>
      <c r="UWV776" s="144"/>
      <c r="UWW776" s="1268"/>
      <c r="UWX776" s="144"/>
      <c r="UWY776" s="1268"/>
      <c r="UWZ776" s="144"/>
      <c r="UXA776" s="1268"/>
      <c r="UXB776" s="144"/>
      <c r="UXC776" s="1268"/>
      <c r="UXD776" s="144"/>
      <c r="UXE776" s="1268"/>
      <c r="UXF776" s="144"/>
      <c r="UXG776" s="1268"/>
      <c r="UXH776" s="144"/>
      <c r="UXI776" s="1268"/>
      <c r="UXJ776" s="144"/>
      <c r="UXK776" s="1268"/>
      <c r="UXL776" s="144"/>
      <c r="UXM776" s="1268"/>
      <c r="UXN776" s="144"/>
      <c r="UXO776" s="1268"/>
      <c r="UXP776" s="144"/>
      <c r="UXQ776" s="1268"/>
      <c r="UXR776" s="144"/>
      <c r="UXS776" s="1268"/>
      <c r="UXT776" s="144"/>
      <c r="UXU776" s="1268"/>
      <c r="UXV776" s="144"/>
      <c r="UXW776" s="1268"/>
      <c r="UXX776" s="144"/>
      <c r="UXY776" s="1268"/>
      <c r="UXZ776" s="144"/>
      <c r="UYA776" s="1268"/>
      <c r="UYB776" s="144"/>
      <c r="UYC776" s="1268"/>
      <c r="UYD776" s="144"/>
      <c r="UYE776" s="1268"/>
      <c r="UYF776" s="144"/>
      <c r="UYG776" s="1268"/>
      <c r="UYH776" s="144"/>
      <c r="UYI776" s="1268"/>
      <c r="UYJ776" s="144"/>
      <c r="UYK776" s="1268"/>
      <c r="UYL776" s="144"/>
      <c r="UYM776" s="1268"/>
      <c r="UYN776" s="144"/>
      <c r="UYO776" s="1268"/>
      <c r="UYP776" s="144"/>
      <c r="UYQ776" s="1268"/>
      <c r="UYR776" s="144"/>
      <c r="UYS776" s="1268"/>
      <c r="UYT776" s="144"/>
      <c r="UYU776" s="1268"/>
      <c r="UYV776" s="144"/>
      <c r="UYW776" s="1268"/>
      <c r="UYX776" s="144"/>
      <c r="UYY776" s="1268"/>
      <c r="UYZ776" s="144"/>
      <c r="UZA776" s="1268"/>
      <c r="UZB776" s="144"/>
      <c r="UZC776" s="1268"/>
      <c r="UZD776" s="144"/>
      <c r="UZE776" s="1268"/>
      <c r="UZF776" s="144"/>
      <c r="UZG776" s="1268"/>
      <c r="UZH776" s="144"/>
      <c r="UZI776" s="1268"/>
      <c r="UZJ776" s="144"/>
      <c r="UZK776" s="1268"/>
      <c r="UZL776" s="144"/>
      <c r="UZM776" s="1268"/>
      <c r="UZN776" s="144"/>
      <c r="UZO776" s="1268"/>
      <c r="UZP776" s="144"/>
      <c r="UZQ776" s="1268"/>
      <c r="UZR776" s="144"/>
      <c r="UZS776" s="1268"/>
      <c r="UZT776" s="144"/>
      <c r="UZU776" s="1268"/>
      <c r="UZV776" s="144"/>
      <c r="UZW776" s="1268"/>
      <c r="UZX776" s="144"/>
      <c r="UZY776" s="1268"/>
      <c r="UZZ776" s="144"/>
      <c r="VAA776" s="1268"/>
      <c r="VAB776" s="144"/>
      <c r="VAC776" s="1268"/>
      <c r="VAD776" s="144"/>
      <c r="VAE776" s="1268"/>
      <c r="VAF776" s="144"/>
      <c r="VAG776" s="1268"/>
      <c r="VAH776" s="144"/>
      <c r="VAI776" s="1268"/>
      <c r="VAJ776" s="144"/>
      <c r="VAK776" s="1268"/>
      <c r="VAL776" s="144"/>
      <c r="VAM776" s="1268"/>
      <c r="VAN776" s="144"/>
      <c r="VAO776" s="1268"/>
      <c r="VAP776" s="144"/>
      <c r="VAQ776" s="1268"/>
      <c r="VAR776" s="144"/>
      <c r="VAS776" s="1268"/>
      <c r="VAT776" s="144"/>
      <c r="VAU776" s="1268"/>
      <c r="VAV776" s="144"/>
      <c r="VAW776" s="1268"/>
      <c r="VAX776" s="144"/>
      <c r="VAY776" s="1268"/>
      <c r="VAZ776" s="144"/>
      <c r="VBA776" s="1268"/>
      <c r="VBB776" s="144"/>
      <c r="VBC776" s="1268"/>
      <c r="VBD776" s="144"/>
      <c r="VBE776" s="1268"/>
      <c r="VBF776" s="144"/>
      <c r="VBG776" s="1268"/>
      <c r="VBH776" s="144"/>
      <c r="VBI776" s="1268"/>
      <c r="VBJ776" s="144"/>
      <c r="VBK776" s="1268"/>
      <c r="VBL776" s="144"/>
      <c r="VBM776" s="1268"/>
      <c r="VBN776" s="144"/>
      <c r="VBO776" s="1268"/>
      <c r="VBP776" s="144"/>
      <c r="VBQ776" s="1268"/>
      <c r="VBR776" s="144"/>
      <c r="VBS776" s="1268"/>
      <c r="VBT776" s="144"/>
      <c r="VBU776" s="1268"/>
      <c r="VBV776" s="144"/>
      <c r="VBW776" s="1268"/>
      <c r="VBX776" s="144"/>
      <c r="VBY776" s="1268"/>
      <c r="VBZ776" s="144"/>
      <c r="VCA776" s="1268"/>
      <c r="VCB776" s="144"/>
      <c r="VCC776" s="1268"/>
      <c r="VCD776" s="144"/>
      <c r="VCE776" s="1268"/>
      <c r="VCF776" s="144"/>
      <c r="VCG776" s="1268"/>
      <c r="VCH776" s="144"/>
      <c r="VCI776" s="1268"/>
      <c r="VCJ776" s="144"/>
      <c r="VCK776" s="1268"/>
      <c r="VCL776" s="144"/>
      <c r="VCM776" s="1268"/>
      <c r="VCN776" s="144"/>
      <c r="VCO776" s="1268"/>
      <c r="VCP776" s="144"/>
      <c r="VCQ776" s="1268"/>
      <c r="VCR776" s="144"/>
      <c r="VCS776" s="1268"/>
      <c r="VCT776" s="144"/>
      <c r="VCU776" s="1268"/>
      <c r="VCV776" s="144"/>
      <c r="VCW776" s="1268"/>
      <c r="VCX776" s="144"/>
      <c r="VCY776" s="1268"/>
      <c r="VCZ776" s="144"/>
      <c r="VDA776" s="1268"/>
      <c r="VDB776" s="144"/>
      <c r="VDC776" s="1268"/>
      <c r="VDD776" s="144"/>
      <c r="VDE776" s="1268"/>
      <c r="VDF776" s="144"/>
      <c r="VDG776" s="1268"/>
      <c r="VDH776" s="144"/>
      <c r="VDI776" s="1268"/>
      <c r="VDJ776" s="144"/>
      <c r="VDK776" s="1268"/>
      <c r="VDL776" s="144"/>
      <c r="VDM776" s="1268"/>
      <c r="VDN776" s="144"/>
      <c r="VDO776" s="1268"/>
      <c r="VDP776" s="144"/>
      <c r="VDQ776" s="1268"/>
      <c r="VDR776" s="144"/>
      <c r="VDS776" s="1268"/>
      <c r="VDT776" s="144"/>
      <c r="VDU776" s="1268"/>
      <c r="VDV776" s="144"/>
      <c r="VDW776" s="1268"/>
      <c r="VDX776" s="144"/>
      <c r="VDY776" s="1268"/>
      <c r="VDZ776" s="144"/>
      <c r="VEA776" s="1268"/>
      <c r="VEB776" s="144"/>
      <c r="VEC776" s="1268"/>
      <c r="VED776" s="144"/>
      <c r="VEE776" s="1268"/>
      <c r="VEF776" s="144"/>
      <c r="VEG776" s="1268"/>
      <c r="VEH776" s="144"/>
      <c r="VEI776" s="1268"/>
      <c r="VEJ776" s="144"/>
      <c r="VEK776" s="1268"/>
      <c r="VEL776" s="144"/>
      <c r="VEM776" s="1268"/>
      <c r="VEN776" s="144"/>
      <c r="VEO776" s="1268"/>
      <c r="VEP776" s="144"/>
      <c r="VEQ776" s="1268"/>
      <c r="VER776" s="144"/>
      <c r="VES776" s="1268"/>
      <c r="VET776" s="144"/>
      <c r="VEU776" s="1268"/>
      <c r="VEV776" s="144"/>
      <c r="VEW776" s="1268"/>
      <c r="VEX776" s="144"/>
      <c r="VEY776" s="1268"/>
      <c r="VEZ776" s="144"/>
      <c r="VFA776" s="1268"/>
      <c r="VFB776" s="144"/>
      <c r="VFC776" s="1268"/>
      <c r="VFD776" s="144"/>
      <c r="VFE776" s="1268"/>
      <c r="VFF776" s="144"/>
      <c r="VFG776" s="1268"/>
      <c r="VFH776" s="144"/>
      <c r="VFI776" s="1268"/>
      <c r="VFJ776" s="144"/>
      <c r="VFK776" s="1268"/>
      <c r="VFL776" s="144"/>
      <c r="VFM776" s="1268"/>
      <c r="VFN776" s="144"/>
      <c r="VFO776" s="1268"/>
      <c r="VFP776" s="144"/>
      <c r="VFQ776" s="1268"/>
      <c r="VFR776" s="144"/>
      <c r="VFS776" s="1268"/>
      <c r="VFT776" s="144"/>
      <c r="VFU776" s="1268"/>
      <c r="VFV776" s="144"/>
      <c r="VFW776" s="1268"/>
      <c r="VFX776" s="144"/>
      <c r="VFY776" s="1268"/>
      <c r="VFZ776" s="144"/>
      <c r="VGA776" s="1268"/>
      <c r="VGB776" s="144"/>
      <c r="VGC776" s="1268"/>
      <c r="VGD776" s="144"/>
      <c r="VGE776" s="1268"/>
      <c r="VGF776" s="144"/>
      <c r="VGG776" s="1268"/>
      <c r="VGH776" s="144"/>
      <c r="VGI776" s="1268"/>
      <c r="VGJ776" s="144"/>
      <c r="VGK776" s="1268"/>
      <c r="VGL776" s="144"/>
      <c r="VGM776" s="1268"/>
      <c r="VGN776" s="144"/>
      <c r="VGO776" s="1268"/>
      <c r="VGP776" s="144"/>
      <c r="VGQ776" s="1268"/>
      <c r="VGR776" s="144"/>
      <c r="VGS776" s="1268"/>
      <c r="VGT776" s="144"/>
      <c r="VGU776" s="1268"/>
      <c r="VGV776" s="144"/>
      <c r="VGW776" s="1268"/>
      <c r="VGX776" s="144"/>
      <c r="VGY776" s="1268"/>
      <c r="VGZ776" s="144"/>
      <c r="VHA776" s="1268"/>
      <c r="VHB776" s="144"/>
      <c r="VHC776" s="1268"/>
      <c r="VHD776" s="144"/>
      <c r="VHE776" s="1268"/>
      <c r="VHF776" s="144"/>
      <c r="VHG776" s="1268"/>
      <c r="VHH776" s="144"/>
      <c r="VHI776" s="1268"/>
      <c r="VHJ776" s="144"/>
      <c r="VHK776" s="1268"/>
      <c r="VHL776" s="144"/>
      <c r="VHM776" s="1268"/>
      <c r="VHN776" s="144"/>
      <c r="VHO776" s="1268"/>
      <c r="VHP776" s="144"/>
      <c r="VHQ776" s="1268"/>
      <c r="VHR776" s="144"/>
      <c r="VHS776" s="1268"/>
      <c r="VHT776" s="144"/>
      <c r="VHU776" s="1268"/>
      <c r="VHV776" s="144"/>
      <c r="VHW776" s="1268"/>
      <c r="VHX776" s="144"/>
      <c r="VHY776" s="1268"/>
      <c r="VHZ776" s="144"/>
      <c r="VIA776" s="1268"/>
      <c r="VIB776" s="144"/>
      <c r="VIC776" s="1268"/>
      <c r="VID776" s="144"/>
      <c r="VIE776" s="1268"/>
      <c r="VIF776" s="144"/>
      <c r="VIG776" s="1268"/>
      <c r="VIH776" s="144"/>
      <c r="VII776" s="1268"/>
      <c r="VIJ776" s="144"/>
      <c r="VIK776" s="1268"/>
      <c r="VIL776" s="144"/>
      <c r="VIM776" s="1268"/>
      <c r="VIN776" s="144"/>
      <c r="VIO776" s="1268"/>
      <c r="VIP776" s="144"/>
      <c r="VIQ776" s="1268"/>
      <c r="VIR776" s="144"/>
      <c r="VIS776" s="1268"/>
      <c r="VIT776" s="144"/>
      <c r="VIU776" s="1268"/>
      <c r="VIV776" s="144"/>
      <c r="VIW776" s="1268"/>
      <c r="VIX776" s="144"/>
      <c r="VIY776" s="1268"/>
      <c r="VIZ776" s="144"/>
      <c r="VJA776" s="1268"/>
      <c r="VJB776" s="144"/>
      <c r="VJC776" s="1268"/>
      <c r="VJD776" s="144"/>
      <c r="VJE776" s="1268"/>
      <c r="VJF776" s="144"/>
      <c r="VJG776" s="1268"/>
      <c r="VJH776" s="144"/>
      <c r="VJI776" s="1268"/>
      <c r="VJJ776" s="144"/>
      <c r="VJK776" s="1268"/>
      <c r="VJL776" s="144"/>
      <c r="VJM776" s="1268"/>
      <c r="VJN776" s="144"/>
      <c r="VJO776" s="1268"/>
      <c r="VJP776" s="144"/>
      <c r="VJQ776" s="1268"/>
      <c r="VJR776" s="144"/>
      <c r="VJS776" s="1268"/>
      <c r="VJT776" s="144"/>
      <c r="VJU776" s="1268"/>
      <c r="VJV776" s="144"/>
      <c r="VJW776" s="1268"/>
      <c r="VJX776" s="144"/>
      <c r="VJY776" s="1268"/>
      <c r="VJZ776" s="144"/>
      <c r="VKA776" s="1268"/>
      <c r="VKB776" s="144"/>
      <c r="VKC776" s="1268"/>
      <c r="VKD776" s="144"/>
      <c r="VKE776" s="1268"/>
      <c r="VKF776" s="144"/>
      <c r="VKG776" s="1268"/>
      <c r="VKH776" s="144"/>
      <c r="VKI776" s="1268"/>
      <c r="VKJ776" s="144"/>
      <c r="VKK776" s="1268"/>
      <c r="VKL776" s="144"/>
      <c r="VKM776" s="1268"/>
      <c r="VKN776" s="144"/>
      <c r="VKO776" s="1268"/>
      <c r="VKP776" s="144"/>
      <c r="VKQ776" s="1268"/>
      <c r="VKR776" s="144"/>
      <c r="VKS776" s="1268"/>
      <c r="VKT776" s="144"/>
      <c r="VKU776" s="1268"/>
      <c r="VKV776" s="144"/>
      <c r="VKW776" s="1268"/>
      <c r="VKX776" s="144"/>
      <c r="VKY776" s="1268"/>
      <c r="VKZ776" s="144"/>
      <c r="VLA776" s="1268"/>
      <c r="VLB776" s="144"/>
      <c r="VLC776" s="1268"/>
      <c r="VLD776" s="144"/>
      <c r="VLE776" s="1268"/>
      <c r="VLF776" s="144"/>
      <c r="VLG776" s="1268"/>
      <c r="VLH776" s="144"/>
      <c r="VLI776" s="1268"/>
      <c r="VLJ776" s="144"/>
      <c r="VLK776" s="1268"/>
      <c r="VLL776" s="144"/>
      <c r="VLM776" s="1268"/>
      <c r="VLN776" s="144"/>
      <c r="VLO776" s="1268"/>
      <c r="VLP776" s="144"/>
      <c r="VLQ776" s="1268"/>
      <c r="VLR776" s="144"/>
      <c r="VLS776" s="1268"/>
      <c r="VLT776" s="144"/>
      <c r="VLU776" s="1268"/>
      <c r="VLV776" s="144"/>
      <c r="VLW776" s="1268"/>
      <c r="VLX776" s="144"/>
      <c r="VLY776" s="1268"/>
      <c r="VLZ776" s="144"/>
      <c r="VMA776" s="1268"/>
      <c r="VMB776" s="144"/>
      <c r="VMC776" s="1268"/>
      <c r="VMD776" s="144"/>
      <c r="VME776" s="1268"/>
      <c r="VMF776" s="144"/>
      <c r="VMG776" s="1268"/>
      <c r="VMH776" s="144"/>
      <c r="VMI776" s="1268"/>
      <c r="VMJ776" s="144"/>
      <c r="VMK776" s="1268"/>
      <c r="VML776" s="144"/>
      <c r="VMM776" s="1268"/>
      <c r="VMN776" s="144"/>
      <c r="VMO776" s="1268"/>
      <c r="VMP776" s="144"/>
      <c r="VMQ776" s="1268"/>
      <c r="VMR776" s="144"/>
      <c r="VMS776" s="1268"/>
      <c r="VMT776" s="144"/>
      <c r="VMU776" s="1268"/>
      <c r="VMV776" s="144"/>
      <c r="VMW776" s="1268"/>
      <c r="VMX776" s="144"/>
      <c r="VMY776" s="1268"/>
      <c r="VMZ776" s="144"/>
      <c r="VNA776" s="1268"/>
      <c r="VNB776" s="144"/>
      <c r="VNC776" s="1268"/>
      <c r="VND776" s="144"/>
      <c r="VNE776" s="1268"/>
      <c r="VNF776" s="144"/>
      <c r="VNG776" s="1268"/>
      <c r="VNH776" s="144"/>
      <c r="VNI776" s="1268"/>
      <c r="VNJ776" s="144"/>
      <c r="VNK776" s="1268"/>
      <c r="VNL776" s="144"/>
      <c r="VNM776" s="1268"/>
      <c r="VNN776" s="144"/>
      <c r="VNO776" s="1268"/>
      <c r="VNP776" s="144"/>
      <c r="VNQ776" s="1268"/>
      <c r="VNR776" s="144"/>
      <c r="VNS776" s="1268"/>
      <c r="VNT776" s="144"/>
      <c r="VNU776" s="1268"/>
      <c r="VNV776" s="144"/>
      <c r="VNW776" s="1268"/>
      <c r="VNX776" s="144"/>
      <c r="VNY776" s="1268"/>
      <c r="VNZ776" s="144"/>
      <c r="VOA776" s="1268"/>
      <c r="VOB776" s="144"/>
      <c r="VOC776" s="1268"/>
      <c r="VOD776" s="144"/>
      <c r="VOE776" s="1268"/>
      <c r="VOF776" s="144"/>
      <c r="VOG776" s="1268"/>
      <c r="VOH776" s="144"/>
      <c r="VOI776" s="1268"/>
      <c r="VOJ776" s="144"/>
      <c r="VOK776" s="1268"/>
      <c r="VOL776" s="144"/>
      <c r="VOM776" s="1268"/>
      <c r="VON776" s="144"/>
      <c r="VOO776" s="1268"/>
      <c r="VOP776" s="144"/>
      <c r="VOQ776" s="1268"/>
      <c r="VOR776" s="144"/>
      <c r="VOS776" s="1268"/>
      <c r="VOT776" s="144"/>
      <c r="VOU776" s="1268"/>
      <c r="VOV776" s="144"/>
      <c r="VOW776" s="1268"/>
      <c r="VOX776" s="144"/>
      <c r="VOY776" s="1268"/>
      <c r="VOZ776" s="144"/>
      <c r="VPA776" s="1268"/>
      <c r="VPB776" s="144"/>
      <c r="VPC776" s="1268"/>
      <c r="VPD776" s="144"/>
      <c r="VPE776" s="1268"/>
      <c r="VPF776" s="144"/>
      <c r="VPG776" s="1268"/>
      <c r="VPH776" s="144"/>
      <c r="VPI776" s="1268"/>
      <c r="VPJ776" s="144"/>
      <c r="VPK776" s="1268"/>
      <c r="VPL776" s="144"/>
      <c r="VPM776" s="1268"/>
      <c r="VPN776" s="144"/>
      <c r="VPO776" s="1268"/>
      <c r="VPP776" s="144"/>
      <c r="VPQ776" s="1268"/>
      <c r="VPR776" s="144"/>
      <c r="VPS776" s="1268"/>
      <c r="VPT776" s="144"/>
      <c r="VPU776" s="1268"/>
      <c r="VPV776" s="144"/>
      <c r="VPW776" s="1268"/>
      <c r="VPX776" s="144"/>
      <c r="VPY776" s="1268"/>
      <c r="VPZ776" s="144"/>
      <c r="VQA776" s="1268"/>
      <c r="VQB776" s="144"/>
      <c r="VQC776" s="1268"/>
      <c r="VQD776" s="144"/>
      <c r="VQE776" s="1268"/>
      <c r="VQF776" s="144"/>
      <c r="VQG776" s="1268"/>
      <c r="VQH776" s="144"/>
      <c r="VQI776" s="1268"/>
      <c r="VQJ776" s="144"/>
      <c r="VQK776" s="1268"/>
      <c r="VQL776" s="144"/>
      <c r="VQM776" s="1268"/>
      <c r="VQN776" s="144"/>
      <c r="VQO776" s="1268"/>
      <c r="VQP776" s="144"/>
      <c r="VQQ776" s="1268"/>
      <c r="VQR776" s="144"/>
      <c r="VQS776" s="1268"/>
      <c r="VQT776" s="144"/>
      <c r="VQU776" s="1268"/>
      <c r="VQV776" s="144"/>
      <c r="VQW776" s="1268"/>
      <c r="VQX776" s="144"/>
      <c r="VQY776" s="1268"/>
      <c r="VQZ776" s="144"/>
      <c r="VRA776" s="1268"/>
      <c r="VRB776" s="144"/>
      <c r="VRC776" s="1268"/>
      <c r="VRD776" s="144"/>
      <c r="VRE776" s="1268"/>
      <c r="VRF776" s="144"/>
      <c r="VRG776" s="1268"/>
      <c r="VRH776" s="144"/>
      <c r="VRI776" s="1268"/>
      <c r="VRJ776" s="144"/>
      <c r="VRK776" s="1268"/>
      <c r="VRL776" s="144"/>
      <c r="VRM776" s="1268"/>
      <c r="VRN776" s="144"/>
      <c r="VRO776" s="1268"/>
      <c r="VRP776" s="144"/>
      <c r="VRQ776" s="1268"/>
      <c r="VRR776" s="144"/>
      <c r="VRS776" s="1268"/>
      <c r="VRT776" s="144"/>
      <c r="VRU776" s="1268"/>
      <c r="VRV776" s="144"/>
      <c r="VRW776" s="1268"/>
      <c r="VRX776" s="144"/>
      <c r="VRY776" s="1268"/>
      <c r="VRZ776" s="144"/>
      <c r="VSA776" s="1268"/>
      <c r="VSB776" s="144"/>
      <c r="VSC776" s="1268"/>
      <c r="VSD776" s="144"/>
      <c r="VSE776" s="1268"/>
      <c r="VSF776" s="144"/>
      <c r="VSG776" s="1268"/>
      <c r="VSH776" s="144"/>
      <c r="VSI776" s="1268"/>
      <c r="VSJ776" s="144"/>
      <c r="VSK776" s="1268"/>
      <c r="VSL776" s="144"/>
      <c r="VSM776" s="1268"/>
      <c r="VSN776" s="144"/>
      <c r="VSO776" s="1268"/>
      <c r="VSP776" s="144"/>
      <c r="VSQ776" s="1268"/>
      <c r="VSR776" s="144"/>
      <c r="VSS776" s="1268"/>
      <c r="VST776" s="144"/>
      <c r="VSU776" s="1268"/>
      <c r="VSV776" s="144"/>
      <c r="VSW776" s="1268"/>
      <c r="VSX776" s="144"/>
      <c r="VSY776" s="1268"/>
      <c r="VSZ776" s="144"/>
      <c r="VTA776" s="1268"/>
      <c r="VTB776" s="144"/>
      <c r="VTC776" s="1268"/>
      <c r="VTD776" s="144"/>
      <c r="VTE776" s="1268"/>
      <c r="VTF776" s="144"/>
      <c r="VTG776" s="1268"/>
      <c r="VTH776" s="144"/>
      <c r="VTI776" s="1268"/>
      <c r="VTJ776" s="144"/>
      <c r="VTK776" s="1268"/>
      <c r="VTL776" s="144"/>
      <c r="VTM776" s="1268"/>
      <c r="VTN776" s="144"/>
      <c r="VTO776" s="1268"/>
      <c r="VTP776" s="144"/>
      <c r="VTQ776" s="1268"/>
      <c r="VTR776" s="144"/>
      <c r="VTS776" s="1268"/>
      <c r="VTT776" s="144"/>
      <c r="VTU776" s="1268"/>
      <c r="VTV776" s="144"/>
      <c r="VTW776" s="1268"/>
      <c r="VTX776" s="144"/>
      <c r="VTY776" s="1268"/>
      <c r="VTZ776" s="144"/>
      <c r="VUA776" s="1268"/>
      <c r="VUB776" s="144"/>
      <c r="VUC776" s="1268"/>
      <c r="VUD776" s="144"/>
      <c r="VUE776" s="1268"/>
      <c r="VUF776" s="144"/>
      <c r="VUG776" s="1268"/>
      <c r="VUH776" s="144"/>
      <c r="VUI776" s="1268"/>
      <c r="VUJ776" s="144"/>
      <c r="VUK776" s="1268"/>
      <c r="VUL776" s="144"/>
      <c r="VUM776" s="1268"/>
      <c r="VUN776" s="144"/>
      <c r="VUO776" s="1268"/>
      <c r="VUP776" s="144"/>
      <c r="VUQ776" s="1268"/>
      <c r="VUR776" s="144"/>
      <c r="VUS776" s="1268"/>
      <c r="VUT776" s="144"/>
      <c r="VUU776" s="1268"/>
      <c r="VUV776" s="144"/>
      <c r="VUW776" s="1268"/>
      <c r="VUX776" s="144"/>
      <c r="VUY776" s="1268"/>
      <c r="VUZ776" s="144"/>
      <c r="VVA776" s="1268"/>
      <c r="VVB776" s="144"/>
      <c r="VVC776" s="1268"/>
      <c r="VVD776" s="144"/>
      <c r="VVE776" s="1268"/>
      <c r="VVF776" s="144"/>
      <c r="VVG776" s="1268"/>
      <c r="VVH776" s="144"/>
      <c r="VVI776" s="1268"/>
      <c r="VVJ776" s="144"/>
      <c r="VVK776" s="1268"/>
      <c r="VVL776" s="144"/>
      <c r="VVM776" s="1268"/>
      <c r="VVN776" s="144"/>
      <c r="VVO776" s="1268"/>
      <c r="VVP776" s="144"/>
      <c r="VVQ776" s="1268"/>
      <c r="VVR776" s="144"/>
      <c r="VVS776" s="1268"/>
      <c r="VVT776" s="144"/>
      <c r="VVU776" s="1268"/>
      <c r="VVV776" s="144"/>
      <c r="VVW776" s="1268"/>
      <c r="VVX776" s="144"/>
      <c r="VVY776" s="1268"/>
      <c r="VVZ776" s="144"/>
      <c r="VWA776" s="1268"/>
      <c r="VWB776" s="144"/>
      <c r="VWC776" s="1268"/>
      <c r="VWD776" s="144"/>
      <c r="VWE776" s="1268"/>
      <c r="VWF776" s="144"/>
      <c r="VWG776" s="1268"/>
      <c r="VWH776" s="144"/>
      <c r="VWI776" s="1268"/>
      <c r="VWJ776" s="144"/>
      <c r="VWK776" s="1268"/>
      <c r="VWL776" s="144"/>
      <c r="VWM776" s="1268"/>
      <c r="VWN776" s="144"/>
      <c r="VWO776" s="1268"/>
      <c r="VWP776" s="144"/>
      <c r="VWQ776" s="1268"/>
      <c r="VWR776" s="144"/>
      <c r="VWS776" s="1268"/>
      <c r="VWT776" s="144"/>
      <c r="VWU776" s="1268"/>
      <c r="VWV776" s="144"/>
      <c r="VWW776" s="1268"/>
      <c r="VWX776" s="144"/>
      <c r="VWY776" s="1268"/>
      <c r="VWZ776" s="144"/>
      <c r="VXA776" s="1268"/>
      <c r="VXB776" s="144"/>
      <c r="VXC776" s="1268"/>
      <c r="VXD776" s="144"/>
      <c r="VXE776" s="1268"/>
      <c r="VXF776" s="144"/>
      <c r="VXG776" s="1268"/>
      <c r="VXH776" s="144"/>
      <c r="VXI776" s="1268"/>
      <c r="VXJ776" s="144"/>
      <c r="VXK776" s="1268"/>
      <c r="VXL776" s="144"/>
      <c r="VXM776" s="1268"/>
      <c r="VXN776" s="144"/>
      <c r="VXO776" s="1268"/>
      <c r="VXP776" s="144"/>
      <c r="VXQ776" s="1268"/>
      <c r="VXR776" s="144"/>
      <c r="VXS776" s="1268"/>
      <c r="VXT776" s="144"/>
      <c r="VXU776" s="1268"/>
      <c r="VXV776" s="144"/>
      <c r="VXW776" s="1268"/>
      <c r="VXX776" s="144"/>
      <c r="VXY776" s="1268"/>
      <c r="VXZ776" s="144"/>
      <c r="VYA776" s="1268"/>
      <c r="VYB776" s="144"/>
      <c r="VYC776" s="1268"/>
      <c r="VYD776" s="144"/>
      <c r="VYE776" s="1268"/>
      <c r="VYF776" s="144"/>
      <c r="VYG776" s="1268"/>
      <c r="VYH776" s="144"/>
      <c r="VYI776" s="1268"/>
      <c r="VYJ776" s="144"/>
      <c r="VYK776" s="1268"/>
      <c r="VYL776" s="144"/>
      <c r="VYM776" s="1268"/>
      <c r="VYN776" s="144"/>
      <c r="VYO776" s="1268"/>
      <c r="VYP776" s="144"/>
      <c r="VYQ776" s="1268"/>
      <c r="VYR776" s="144"/>
      <c r="VYS776" s="1268"/>
      <c r="VYT776" s="144"/>
      <c r="VYU776" s="1268"/>
      <c r="VYV776" s="144"/>
      <c r="VYW776" s="1268"/>
      <c r="VYX776" s="144"/>
      <c r="VYY776" s="1268"/>
      <c r="VYZ776" s="144"/>
      <c r="VZA776" s="1268"/>
      <c r="VZB776" s="144"/>
      <c r="VZC776" s="1268"/>
      <c r="VZD776" s="144"/>
      <c r="VZE776" s="1268"/>
      <c r="VZF776" s="144"/>
      <c r="VZG776" s="1268"/>
      <c r="VZH776" s="144"/>
      <c r="VZI776" s="1268"/>
      <c r="VZJ776" s="144"/>
      <c r="VZK776" s="1268"/>
      <c r="VZL776" s="144"/>
      <c r="VZM776" s="1268"/>
      <c r="VZN776" s="144"/>
      <c r="VZO776" s="1268"/>
      <c r="VZP776" s="144"/>
      <c r="VZQ776" s="1268"/>
      <c r="VZR776" s="144"/>
      <c r="VZS776" s="1268"/>
      <c r="VZT776" s="144"/>
      <c r="VZU776" s="1268"/>
      <c r="VZV776" s="144"/>
      <c r="VZW776" s="1268"/>
      <c r="VZX776" s="144"/>
      <c r="VZY776" s="1268"/>
      <c r="VZZ776" s="144"/>
      <c r="WAA776" s="1268"/>
      <c r="WAB776" s="144"/>
      <c r="WAC776" s="1268"/>
      <c r="WAD776" s="144"/>
      <c r="WAE776" s="1268"/>
      <c r="WAF776" s="144"/>
      <c r="WAG776" s="1268"/>
      <c r="WAH776" s="144"/>
      <c r="WAI776" s="1268"/>
      <c r="WAJ776" s="144"/>
      <c r="WAK776" s="1268"/>
      <c r="WAL776" s="144"/>
      <c r="WAM776" s="1268"/>
      <c r="WAN776" s="144"/>
      <c r="WAO776" s="1268"/>
      <c r="WAP776" s="144"/>
      <c r="WAQ776" s="1268"/>
      <c r="WAR776" s="144"/>
      <c r="WAS776" s="1268"/>
      <c r="WAT776" s="144"/>
      <c r="WAU776" s="1268"/>
      <c r="WAV776" s="144"/>
      <c r="WAW776" s="1268"/>
      <c r="WAX776" s="144"/>
      <c r="WAY776" s="1268"/>
      <c r="WAZ776" s="144"/>
      <c r="WBA776" s="1268"/>
      <c r="WBB776" s="144"/>
      <c r="WBC776" s="1268"/>
      <c r="WBD776" s="144"/>
      <c r="WBE776" s="1268"/>
      <c r="WBF776" s="144"/>
      <c r="WBG776" s="1268"/>
      <c r="WBH776" s="144"/>
      <c r="WBI776" s="1268"/>
      <c r="WBJ776" s="144"/>
      <c r="WBK776" s="1268"/>
      <c r="WBL776" s="144"/>
      <c r="WBM776" s="1268"/>
      <c r="WBN776" s="144"/>
      <c r="WBO776" s="1268"/>
      <c r="WBP776" s="144"/>
      <c r="WBQ776" s="1268"/>
      <c r="WBR776" s="144"/>
      <c r="WBS776" s="1268"/>
      <c r="WBT776" s="144"/>
      <c r="WBU776" s="1268"/>
      <c r="WBV776" s="144"/>
      <c r="WBW776" s="1268"/>
      <c r="WBX776" s="144"/>
      <c r="WBY776" s="1268"/>
      <c r="WBZ776" s="144"/>
      <c r="WCA776" s="1268"/>
      <c r="WCB776" s="144"/>
      <c r="WCC776" s="1268"/>
      <c r="WCD776" s="144"/>
      <c r="WCE776" s="1268"/>
      <c r="WCF776" s="144"/>
      <c r="WCG776" s="1268"/>
      <c r="WCH776" s="144"/>
      <c r="WCI776" s="1268"/>
      <c r="WCJ776" s="144"/>
      <c r="WCK776" s="1268"/>
      <c r="WCL776" s="144"/>
      <c r="WCM776" s="1268"/>
      <c r="WCN776" s="144"/>
      <c r="WCO776" s="1268"/>
      <c r="WCP776" s="144"/>
      <c r="WCQ776" s="1268"/>
      <c r="WCR776" s="144"/>
      <c r="WCS776" s="1268"/>
      <c r="WCT776" s="144"/>
      <c r="WCU776" s="1268"/>
      <c r="WCV776" s="144"/>
      <c r="WCW776" s="1268"/>
      <c r="WCX776" s="144"/>
      <c r="WCY776" s="1268"/>
      <c r="WCZ776" s="144"/>
      <c r="WDA776" s="1268"/>
      <c r="WDB776" s="144"/>
      <c r="WDC776" s="1268"/>
      <c r="WDD776" s="144"/>
      <c r="WDE776" s="1268"/>
      <c r="WDF776" s="144"/>
      <c r="WDG776" s="1268"/>
      <c r="WDH776" s="144"/>
      <c r="WDI776" s="1268"/>
      <c r="WDJ776" s="144"/>
      <c r="WDK776" s="1268"/>
      <c r="WDL776" s="144"/>
      <c r="WDM776" s="1268"/>
      <c r="WDN776" s="144"/>
      <c r="WDO776" s="1268"/>
      <c r="WDP776" s="144"/>
      <c r="WDQ776" s="1268"/>
      <c r="WDR776" s="144"/>
      <c r="WDS776" s="1268"/>
      <c r="WDT776" s="144"/>
      <c r="WDU776" s="1268"/>
      <c r="WDV776" s="144"/>
      <c r="WDW776" s="1268"/>
      <c r="WDX776" s="144"/>
      <c r="WDY776" s="1268"/>
      <c r="WDZ776" s="144"/>
      <c r="WEA776" s="1268"/>
      <c r="WEB776" s="144"/>
      <c r="WEC776" s="1268"/>
      <c r="WED776" s="144"/>
      <c r="WEE776" s="1268"/>
      <c r="WEF776" s="144"/>
      <c r="WEG776" s="1268"/>
      <c r="WEH776" s="144"/>
      <c r="WEI776" s="1268"/>
      <c r="WEJ776" s="144"/>
      <c r="WEK776" s="1268"/>
      <c r="WEL776" s="144"/>
      <c r="WEM776" s="1268"/>
      <c r="WEN776" s="144"/>
      <c r="WEO776" s="1268"/>
      <c r="WEP776" s="144"/>
      <c r="WEQ776" s="1268"/>
      <c r="WER776" s="144"/>
      <c r="WES776" s="1268"/>
      <c r="WET776" s="144"/>
      <c r="WEU776" s="1268"/>
      <c r="WEV776" s="144"/>
      <c r="WEW776" s="1268"/>
      <c r="WEX776" s="144"/>
      <c r="WEY776" s="1268"/>
      <c r="WEZ776" s="144"/>
      <c r="WFA776" s="1268"/>
      <c r="WFB776" s="144"/>
      <c r="WFC776" s="1268"/>
      <c r="WFD776" s="144"/>
      <c r="WFE776" s="1268"/>
      <c r="WFF776" s="144"/>
      <c r="WFG776" s="1268"/>
      <c r="WFH776" s="144"/>
      <c r="WFI776" s="1268"/>
      <c r="WFJ776" s="144"/>
      <c r="WFK776" s="1268"/>
      <c r="WFL776" s="144"/>
      <c r="WFM776" s="1268"/>
      <c r="WFN776" s="144"/>
      <c r="WFO776" s="1268"/>
      <c r="WFP776" s="144"/>
      <c r="WFQ776" s="1268"/>
      <c r="WFR776" s="144"/>
      <c r="WFS776" s="1268"/>
      <c r="WFT776" s="144"/>
      <c r="WFU776" s="1268"/>
      <c r="WFV776" s="144"/>
      <c r="WFW776" s="1268"/>
      <c r="WFX776" s="144"/>
      <c r="WFY776" s="1268"/>
      <c r="WFZ776" s="144"/>
      <c r="WGA776" s="1268"/>
      <c r="WGB776" s="144"/>
      <c r="WGC776" s="1268"/>
      <c r="WGD776" s="144"/>
      <c r="WGE776" s="1268"/>
      <c r="WGF776" s="144"/>
      <c r="WGG776" s="1268"/>
      <c r="WGH776" s="144"/>
      <c r="WGI776" s="1268"/>
      <c r="WGJ776" s="144"/>
      <c r="WGK776" s="1268"/>
      <c r="WGL776" s="144"/>
      <c r="WGM776" s="1268"/>
      <c r="WGN776" s="144"/>
      <c r="WGO776" s="1268"/>
      <c r="WGP776" s="144"/>
      <c r="WGQ776" s="1268"/>
      <c r="WGR776" s="144"/>
      <c r="WGS776" s="1268"/>
      <c r="WGT776" s="144"/>
      <c r="WGU776" s="1268"/>
      <c r="WGV776" s="144"/>
      <c r="WGW776" s="1268"/>
      <c r="WGX776" s="144"/>
      <c r="WGY776" s="1268"/>
      <c r="WGZ776" s="144"/>
      <c r="WHA776" s="1268"/>
      <c r="WHB776" s="144"/>
      <c r="WHC776" s="1268"/>
      <c r="WHD776" s="144"/>
      <c r="WHE776" s="1268"/>
      <c r="WHF776" s="144"/>
      <c r="WHG776" s="1268"/>
      <c r="WHH776" s="144"/>
      <c r="WHI776" s="1268"/>
      <c r="WHJ776" s="144"/>
      <c r="WHK776" s="1268"/>
      <c r="WHL776" s="144"/>
      <c r="WHM776" s="1268"/>
      <c r="WHN776" s="144"/>
      <c r="WHO776" s="1268"/>
      <c r="WHP776" s="144"/>
      <c r="WHQ776" s="1268"/>
      <c r="WHR776" s="144"/>
      <c r="WHS776" s="1268"/>
      <c r="WHT776" s="144"/>
      <c r="WHU776" s="1268"/>
      <c r="WHV776" s="144"/>
      <c r="WHW776" s="1268"/>
      <c r="WHX776" s="144"/>
      <c r="WHY776" s="1268"/>
      <c r="WHZ776" s="144"/>
      <c r="WIA776" s="1268"/>
      <c r="WIB776" s="144"/>
      <c r="WIC776" s="1268"/>
      <c r="WID776" s="144"/>
      <c r="WIE776" s="1268"/>
      <c r="WIF776" s="144"/>
      <c r="WIG776" s="1268"/>
      <c r="WIH776" s="144"/>
      <c r="WII776" s="1268"/>
      <c r="WIJ776" s="144"/>
      <c r="WIK776" s="1268"/>
      <c r="WIL776" s="144"/>
      <c r="WIM776" s="1268"/>
      <c r="WIN776" s="144"/>
      <c r="WIO776" s="1268"/>
      <c r="WIP776" s="144"/>
      <c r="WIQ776" s="1268"/>
      <c r="WIR776" s="144"/>
      <c r="WIS776" s="1268"/>
      <c r="WIT776" s="144"/>
      <c r="WIU776" s="1268"/>
      <c r="WIV776" s="144"/>
      <c r="WIW776" s="1268"/>
      <c r="WIX776" s="144"/>
      <c r="WIY776" s="1268"/>
      <c r="WIZ776" s="144"/>
      <c r="WJA776" s="1268"/>
      <c r="WJB776" s="144"/>
      <c r="WJC776" s="1268"/>
      <c r="WJD776" s="144"/>
      <c r="WJE776" s="1268"/>
      <c r="WJF776" s="144"/>
      <c r="WJG776" s="1268"/>
      <c r="WJH776" s="144"/>
      <c r="WJI776" s="1268"/>
      <c r="WJJ776" s="144"/>
      <c r="WJK776" s="1268"/>
      <c r="WJL776" s="144"/>
      <c r="WJM776" s="1268"/>
      <c r="WJN776" s="144"/>
      <c r="WJO776" s="1268"/>
      <c r="WJP776" s="144"/>
      <c r="WJQ776" s="1268"/>
      <c r="WJR776" s="144"/>
      <c r="WJS776" s="1268"/>
      <c r="WJT776" s="144"/>
      <c r="WJU776" s="1268"/>
      <c r="WJV776" s="144"/>
      <c r="WJW776" s="1268"/>
      <c r="WJX776" s="144"/>
      <c r="WJY776" s="1268"/>
      <c r="WJZ776" s="144"/>
      <c r="WKA776" s="1268"/>
      <c r="WKB776" s="144"/>
      <c r="WKC776" s="1268"/>
      <c r="WKD776" s="144"/>
      <c r="WKE776" s="1268"/>
      <c r="WKF776" s="144"/>
      <c r="WKG776" s="1268"/>
      <c r="WKH776" s="144"/>
      <c r="WKI776" s="1268"/>
      <c r="WKJ776" s="144"/>
      <c r="WKK776" s="1268"/>
      <c r="WKL776" s="144"/>
      <c r="WKM776" s="1268"/>
      <c r="WKN776" s="144"/>
      <c r="WKO776" s="1268"/>
      <c r="WKP776" s="144"/>
      <c r="WKQ776" s="1268"/>
      <c r="WKR776" s="144"/>
      <c r="WKS776" s="1268"/>
      <c r="WKT776" s="144"/>
      <c r="WKU776" s="1268"/>
      <c r="WKV776" s="144"/>
      <c r="WKW776" s="1268"/>
      <c r="WKX776" s="144"/>
      <c r="WKY776" s="1268"/>
      <c r="WKZ776" s="144"/>
      <c r="WLA776" s="1268"/>
      <c r="WLB776" s="144"/>
      <c r="WLC776" s="1268"/>
      <c r="WLD776" s="144"/>
      <c r="WLE776" s="1268"/>
      <c r="WLF776" s="144"/>
      <c r="WLG776" s="1268"/>
      <c r="WLH776" s="144"/>
      <c r="WLI776" s="1268"/>
      <c r="WLJ776" s="144"/>
      <c r="WLK776" s="1268"/>
      <c r="WLL776" s="144"/>
      <c r="WLM776" s="1268"/>
      <c r="WLN776" s="144"/>
      <c r="WLO776" s="1268"/>
      <c r="WLP776" s="144"/>
      <c r="WLQ776" s="1268"/>
      <c r="WLR776" s="144"/>
      <c r="WLS776" s="1268"/>
      <c r="WLT776" s="144"/>
      <c r="WLU776" s="1268"/>
      <c r="WLV776" s="144"/>
      <c r="WLW776" s="1268"/>
      <c r="WLX776" s="144"/>
      <c r="WLY776" s="1268"/>
      <c r="WLZ776" s="144"/>
      <c r="WMA776" s="1268"/>
      <c r="WMB776" s="144"/>
      <c r="WMC776" s="1268"/>
      <c r="WMD776" s="144"/>
      <c r="WME776" s="1268"/>
      <c r="WMF776" s="144"/>
      <c r="WMG776" s="1268"/>
      <c r="WMH776" s="144"/>
      <c r="WMI776" s="1268"/>
      <c r="WMJ776" s="144"/>
      <c r="WMK776" s="1268"/>
      <c r="WML776" s="144"/>
      <c r="WMM776" s="1268"/>
      <c r="WMN776" s="144"/>
      <c r="WMO776" s="1268"/>
      <c r="WMP776" s="144"/>
      <c r="WMQ776" s="1268"/>
      <c r="WMR776" s="144"/>
      <c r="WMS776" s="1268"/>
      <c r="WMT776" s="144"/>
      <c r="WMU776" s="1268"/>
      <c r="WMV776" s="144"/>
      <c r="WMW776" s="1268"/>
      <c r="WMX776" s="144"/>
      <c r="WMY776" s="1268"/>
      <c r="WMZ776" s="144"/>
      <c r="WNA776" s="1268"/>
      <c r="WNB776" s="144"/>
      <c r="WNC776" s="1268"/>
      <c r="WND776" s="144"/>
      <c r="WNE776" s="1268"/>
      <c r="WNF776" s="144"/>
      <c r="WNG776" s="1268"/>
      <c r="WNH776" s="144"/>
      <c r="WNI776" s="1268"/>
      <c r="WNJ776" s="144"/>
      <c r="WNK776" s="1268"/>
      <c r="WNL776" s="144"/>
      <c r="WNM776" s="1268"/>
      <c r="WNN776" s="144"/>
      <c r="WNO776" s="1268"/>
      <c r="WNP776" s="144"/>
      <c r="WNQ776" s="1268"/>
      <c r="WNR776" s="144"/>
      <c r="WNS776" s="1268"/>
      <c r="WNT776" s="144"/>
      <c r="WNU776" s="1268"/>
      <c r="WNV776" s="144"/>
      <c r="WNW776" s="1268"/>
      <c r="WNX776" s="144"/>
      <c r="WNY776" s="1268"/>
      <c r="WNZ776" s="144"/>
      <c r="WOA776" s="1268"/>
      <c r="WOB776" s="144"/>
      <c r="WOC776" s="1268"/>
      <c r="WOD776" s="144"/>
      <c r="WOE776" s="1268"/>
      <c r="WOF776" s="144"/>
      <c r="WOG776" s="1268"/>
      <c r="WOH776" s="144"/>
      <c r="WOI776" s="1268"/>
      <c r="WOJ776" s="144"/>
      <c r="WOK776" s="1268"/>
      <c r="WOL776" s="144"/>
      <c r="WOM776" s="1268"/>
      <c r="WON776" s="144"/>
      <c r="WOO776" s="1268"/>
      <c r="WOP776" s="144"/>
      <c r="WOQ776" s="1268"/>
      <c r="WOR776" s="144"/>
      <c r="WOS776" s="1268"/>
      <c r="WOT776" s="144"/>
      <c r="WOU776" s="1268"/>
      <c r="WOV776" s="144"/>
      <c r="WOW776" s="1268"/>
      <c r="WOX776" s="144"/>
      <c r="WOY776" s="1268"/>
      <c r="WOZ776" s="144"/>
      <c r="WPA776" s="1268"/>
      <c r="WPB776" s="144"/>
      <c r="WPC776" s="1268"/>
      <c r="WPD776" s="144"/>
      <c r="WPE776" s="1268"/>
      <c r="WPF776" s="144"/>
      <c r="WPG776" s="1268"/>
      <c r="WPH776" s="144"/>
      <c r="WPI776" s="1268"/>
      <c r="WPJ776" s="144"/>
      <c r="WPK776" s="1268"/>
      <c r="WPL776" s="144"/>
      <c r="WPM776" s="1268"/>
      <c r="WPN776" s="144"/>
      <c r="WPO776" s="1268"/>
      <c r="WPP776" s="144"/>
      <c r="WPQ776" s="1268"/>
      <c r="WPR776" s="144"/>
      <c r="WPS776" s="1268"/>
      <c r="WPT776" s="144"/>
      <c r="WPU776" s="1268"/>
      <c r="WPV776" s="144"/>
      <c r="WPW776" s="1268"/>
      <c r="WPX776" s="144"/>
      <c r="WPY776" s="1268"/>
      <c r="WPZ776" s="144"/>
      <c r="WQA776" s="1268"/>
      <c r="WQB776" s="144"/>
      <c r="WQC776" s="1268"/>
      <c r="WQD776" s="144"/>
      <c r="WQE776" s="1268"/>
      <c r="WQF776" s="144"/>
      <c r="WQG776" s="1268"/>
      <c r="WQH776" s="144"/>
      <c r="WQI776" s="1268"/>
      <c r="WQJ776" s="144"/>
      <c r="WQK776" s="1268"/>
      <c r="WQL776" s="144"/>
      <c r="WQM776" s="1268"/>
      <c r="WQN776" s="144"/>
      <c r="WQO776" s="1268"/>
      <c r="WQP776" s="144"/>
      <c r="WQQ776" s="1268"/>
      <c r="WQR776" s="144"/>
      <c r="WQS776" s="1268"/>
      <c r="WQT776" s="144"/>
      <c r="WQU776" s="1268"/>
      <c r="WQV776" s="144"/>
      <c r="WQW776" s="1268"/>
      <c r="WQX776" s="144"/>
      <c r="WQY776" s="1268"/>
      <c r="WQZ776" s="144"/>
      <c r="WRA776" s="1268"/>
      <c r="WRB776" s="144"/>
      <c r="WRC776" s="1268"/>
      <c r="WRD776" s="144"/>
      <c r="WRE776" s="1268"/>
      <c r="WRF776" s="144"/>
      <c r="WRG776" s="1268"/>
      <c r="WRH776" s="144"/>
      <c r="WRI776" s="1268"/>
      <c r="WRJ776" s="144"/>
      <c r="WRK776" s="1268"/>
      <c r="WRL776" s="144"/>
      <c r="WRM776" s="1268"/>
      <c r="WRN776" s="144"/>
      <c r="WRO776" s="1268"/>
      <c r="WRP776" s="144"/>
      <c r="WRQ776" s="1268"/>
      <c r="WRR776" s="144"/>
      <c r="WRS776" s="1268"/>
      <c r="WRT776" s="144"/>
      <c r="WRU776" s="1268"/>
      <c r="WRV776" s="144"/>
      <c r="WRW776" s="1268"/>
      <c r="WRX776" s="144"/>
      <c r="WRY776" s="1268"/>
      <c r="WRZ776" s="144"/>
      <c r="WSA776" s="1268"/>
      <c r="WSB776" s="144"/>
      <c r="WSC776" s="1268"/>
      <c r="WSD776" s="144"/>
      <c r="WSE776" s="1268"/>
      <c r="WSF776" s="144"/>
      <c r="WSG776" s="1268"/>
      <c r="WSH776" s="144"/>
      <c r="WSI776" s="1268"/>
      <c r="WSJ776" s="144"/>
      <c r="WSK776" s="1268"/>
      <c r="WSL776" s="144"/>
      <c r="WSM776" s="1268"/>
      <c r="WSN776" s="144"/>
      <c r="WSO776" s="1268"/>
      <c r="WSP776" s="144"/>
      <c r="WSQ776" s="1268"/>
      <c r="WSR776" s="144"/>
      <c r="WSS776" s="1268"/>
      <c r="WST776" s="144"/>
      <c r="WSU776" s="1268"/>
      <c r="WSV776" s="144"/>
      <c r="WSW776" s="1268"/>
      <c r="WSX776" s="144"/>
      <c r="WSY776" s="1268"/>
      <c r="WSZ776" s="144"/>
      <c r="WTA776" s="1268"/>
      <c r="WTB776" s="144"/>
      <c r="WTC776" s="1268"/>
      <c r="WTD776" s="144"/>
      <c r="WTE776" s="1268"/>
      <c r="WTF776" s="144"/>
      <c r="WTG776" s="1268"/>
      <c r="WTH776" s="144"/>
      <c r="WTI776" s="1268"/>
      <c r="WTJ776" s="144"/>
      <c r="WTK776" s="1268"/>
      <c r="WTL776" s="144"/>
      <c r="WTM776" s="1268"/>
      <c r="WTN776" s="144"/>
      <c r="WTO776" s="1268"/>
      <c r="WTP776" s="144"/>
      <c r="WTQ776" s="1268"/>
      <c r="WTR776" s="144"/>
      <c r="WTS776" s="1268"/>
      <c r="WTT776" s="144"/>
      <c r="WTU776" s="1268"/>
      <c r="WTV776" s="144"/>
      <c r="WTW776" s="1268"/>
      <c r="WTX776" s="144"/>
      <c r="WTY776" s="1268"/>
      <c r="WTZ776" s="144"/>
      <c r="WUA776" s="1268"/>
      <c r="WUB776" s="144"/>
      <c r="WUC776" s="1268"/>
      <c r="WUD776" s="144"/>
      <c r="WUE776" s="1268"/>
      <c r="WUF776" s="144"/>
      <c r="WUG776" s="1268"/>
      <c r="WUH776" s="144"/>
      <c r="WUI776" s="1268"/>
      <c r="WUJ776" s="144"/>
      <c r="WUK776" s="1268"/>
      <c r="WUL776" s="144"/>
      <c r="WUM776" s="1268"/>
      <c r="WUN776" s="144"/>
      <c r="WUO776" s="1268"/>
      <c r="WUP776" s="144"/>
      <c r="WUQ776" s="1268"/>
      <c r="WUR776" s="144"/>
      <c r="WUS776" s="1268"/>
      <c r="WUT776" s="144"/>
      <c r="WUU776" s="1268"/>
      <c r="WUV776" s="144"/>
      <c r="WUW776" s="1268"/>
      <c r="WUX776" s="144"/>
      <c r="WUY776" s="1268"/>
      <c r="WUZ776" s="144"/>
      <c r="WVA776" s="1268"/>
      <c r="WVB776" s="144"/>
      <c r="WVC776" s="1268"/>
      <c r="WVD776" s="144"/>
      <c r="WVE776" s="1268"/>
      <c r="WVF776" s="144"/>
      <c r="WVG776" s="1268"/>
      <c r="WVH776" s="144"/>
      <c r="WVI776" s="1268"/>
      <c r="WVJ776" s="144"/>
      <c r="WVK776" s="1268"/>
      <c r="WVL776" s="144"/>
      <c r="WVM776" s="1268"/>
      <c r="WVN776" s="144"/>
      <c r="WVO776" s="1268"/>
      <c r="WVP776" s="144"/>
      <c r="WVQ776" s="1268"/>
      <c r="WVR776" s="144"/>
      <c r="WVS776" s="1268"/>
      <c r="WVT776" s="144"/>
      <c r="WVU776" s="1268"/>
      <c r="WVV776" s="144"/>
      <c r="WVW776" s="1268"/>
      <c r="WVX776" s="144"/>
      <c r="WVY776" s="1268"/>
      <c r="WVZ776" s="144"/>
      <c r="WWA776" s="1268"/>
      <c r="WWB776" s="144"/>
      <c r="WWC776" s="1268"/>
      <c r="WWD776" s="144"/>
      <c r="WWE776" s="1268"/>
      <c r="WWF776" s="144"/>
      <c r="WWG776" s="1268"/>
      <c r="WWH776" s="144"/>
      <c r="WWI776" s="1268"/>
      <c r="WWJ776" s="144"/>
      <c r="WWK776" s="1268"/>
      <c r="WWL776" s="144"/>
      <c r="WWM776" s="1268"/>
      <c r="WWN776" s="144"/>
      <c r="WWO776" s="1268"/>
      <c r="WWP776" s="144"/>
      <c r="WWQ776" s="1268"/>
      <c r="WWR776" s="144"/>
      <c r="WWS776" s="1268"/>
      <c r="WWT776" s="144"/>
      <c r="WWU776" s="1268"/>
      <c r="WWV776" s="144"/>
      <c r="WWW776" s="1268"/>
      <c r="WWX776" s="144"/>
      <c r="WWY776" s="1268"/>
      <c r="WWZ776" s="144"/>
      <c r="WXA776" s="1268"/>
      <c r="WXB776" s="144"/>
      <c r="WXC776" s="1268"/>
      <c r="WXD776" s="144"/>
      <c r="WXE776" s="1268"/>
      <c r="WXF776" s="144"/>
      <c r="WXG776" s="1268"/>
      <c r="WXH776" s="144"/>
      <c r="WXI776" s="1268"/>
      <c r="WXJ776" s="144"/>
      <c r="WXK776" s="1268"/>
      <c r="WXL776" s="144"/>
      <c r="WXM776" s="1268"/>
      <c r="WXN776" s="144"/>
      <c r="WXO776" s="1268"/>
      <c r="WXP776" s="144"/>
      <c r="WXQ776" s="1268"/>
      <c r="WXR776" s="144"/>
      <c r="WXS776" s="1268"/>
      <c r="WXT776" s="144"/>
      <c r="WXU776" s="1268"/>
      <c r="WXV776" s="144"/>
      <c r="WXW776" s="1268"/>
      <c r="WXX776" s="144"/>
      <c r="WXY776" s="1268"/>
      <c r="WXZ776" s="144"/>
      <c r="WYA776" s="1268"/>
      <c r="WYB776" s="144"/>
      <c r="WYC776" s="1268"/>
      <c r="WYD776" s="144"/>
      <c r="WYE776" s="1268"/>
      <c r="WYF776" s="144"/>
      <c r="WYG776" s="1268"/>
      <c r="WYH776" s="144"/>
      <c r="WYI776" s="1268"/>
      <c r="WYJ776" s="144"/>
      <c r="WYK776" s="1268"/>
      <c r="WYL776" s="144"/>
      <c r="WYM776" s="1268"/>
      <c r="WYN776" s="144"/>
      <c r="WYO776" s="1268"/>
      <c r="WYP776" s="144"/>
      <c r="WYQ776" s="1268"/>
      <c r="WYR776" s="144"/>
      <c r="WYS776" s="1268"/>
      <c r="WYT776" s="144"/>
      <c r="WYU776" s="1268"/>
      <c r="WYV776" s="144"/>
      <c r="WYW776" s="1268"/>
      <c r="WYX776" s="144"/>
      <c r="WYY776" s="1268"/>
      <c r="WYZ776" s="144"/>
      <c r="WZA776" s="1268"/>
      <c r="WZB776" s="144"/>
      <c r="WZC776" s="1268"/>
      <c r="WZD776" s="144"/>
      <c r="WZE776" s="1268"/>
      <c r="WZF776" s="144"/>
      <c r="WZG776" s="1268"/>
      <c r="WZH776" s="144"/>
      <c r="WZI776" s="1268"/>
      <c r="WZJ776" s="144"/>
      <c r="WZK776" s="1268"/>
      <c r="WZL776" s="144"/>
      <c r="WZM776" s="1268"/>
      <c r="WZN776" s="144"/>
      <c r="WZO776" s="1268"/>
      <c r="WZP776" s="144"/>
      <c r="WZQ776" s="1268"/>
      <c r="WZR776" s="144"/>
      <c r="WZS776" s="1268"/>
      <c r="WZT776" s="144"/>
      <c r="WZU776" s="1268"/>
      <c r="WZV776" s="144"/>
      <c r="WZW776" s="1268"/>
      <c r="WZX776" s="144"/>
      <c r="WZY776" s="1268"/>
      <c r="WZZ776" s="144"/>
      <c r="XAA776" s="1268"/>
      <c r="XAB776" s="144"/>
      <c r="XAC776" s="1268"/>
      <c r="XAD776" s="144"/>
      <c r="XAE776" s="1268"/>
      <c r="XAF776" s="144"/>
      <c r="XAG776" s="1268"/>
      <c r="XAH776" s="144"/>
      <c r="XAI776" s="1268"/>
      <c r="XAJ776" s="144"/>
      <c r="XAK776" s="1268"/>
      <c r="XAL776" s="144"/>
      <c r="XAM776" s="1268"/>
      <c r="XAN776" s="144"/>
      <c r="XAO776" s="1268"/>
      <c r="XAP776" s="144"/>
      <c r="XAQ776" s="1268"/>
      <c r="XAR776" s="144"/>
      <c r="XAS776" s="1268"/>
      <c r="XAT776" s="144"/>
      <c r="XAU776" s="1268"/>
      <c r="XAV776" s="144"/>
      <c r="XAW776" s="1268"/>
      <c r="XAX776" s="144"/>
      <c r="XAY776" s="1268"/>
      <c r="XAZ776" s="144"/>
      <c r="XBA776" s="1268"/>
      <c r="XBB776" s="144"/>
      <c r="XBC776" s="1268"/>
      <c r="XBD776" s="144"/>
      <c r="XBE776" s="1268"/>
      <c r="XBF776" s="144"/>
      <c r="XBG776" s="1268"/>
      <c r="XBH776" s="144"/>
      <c r="XBI776" s="1268"/>
      <c r="XBJ776" s="144"/>
      <c r="XBK776" s="1268"/>
      <c r="XBL776" s="144"/>
      <c r="XBM776" s="1268"/>
      <c r="XBN776" s="144"/>
      <c r="XBO776" s="1268"/>
      <c r="XBP776" s="144"/>
      <c r="XBQ776" s="1268"/>
      <c r="XBR776" s="144"/>
      <c r="XBS776" s="1268"/>
      <c r="XBT776" s="144"/>
      <c r="XBU776" s="1268"/>
      <c r="XBV776" s="144"/>
      <c r="XBW776" s="1268"/>
      <c r="XBX776" s="144"/>
      <c r="XBY776" s="1268"/>
      <c r="XBZ776" s="144"/>
      <c r="XCA776" s="1268"/>
      <c r="XCB776" s="144"/>
      <c r="XCC776" s="1268"/>
      <c r="XCD776" s="144"/>
      <c r="XCE776" s="1268"/>
      <c r="XCF776" s="144"/>
      <c r="XCG776" s="1268"/>
      <c r="XCH776" s="144"/>
      <c r="XCI776" s="1268"/>
      <c r="XCJ776" s="144"/>
      <c r="XCK776" s="1268"/>
      <c r="XCL776" s="144"/>
      <c r="XCM776" s="1268"/>
      <c r="XCN776" s="144"/>
      <c r="XCO776" s="1268"/>
      <c r="XCP776" s="144"/>
      <c r="XCQ776" s="1268"/>
      <c r="XCR776" s="144"/>
      <c r="XCS776" s="1268"/>
      <c r="XCT776" s="144"/>
      <c r="XCU776" s="1268"/>
      <c r="XCV776" s="144"/>
      <c r="XCW776" s="1268"/>
      <c r="XCX776" s="144"/>
      <c r="XCY776" s="1268"/>
      <c r="XCZ776" s="144"/>
      <c r="XDA776" s="1268"/>
      <c r="XDB776" s="144"/>
      <c r="XDC776" s="1268"/>
      <c r="XDD776" s="144"/>
      <c r="XDE776" s="1268"/>
      <c r="XDF776" s="144"/>
      <c r="XDG776" s="1268"/>
      <c r="XDH776" s="144"/>
      <c r="XDI776" s="1268"/>
      <c r="XDJ776" s="144"/>
      <c r="XDK776" s="1268"/>
      <c r="XDL776" s="144"/>
      <c r="XDM776" s="1268"/>
      <c r="XDN776" s="144"/>
      <c r="XDO776" s="1268"/>
      <c r="XDP776" s="144"/>
      <c r="XDQ776" s="1268"/>
      <c r="XDR776" s="144"/>
      <c r="XDS776" s="1268"/>
      <c r="XDT776" s="144"/>
      <c r="XDU776" s="1268"/>
      <c r="XDV776" s="144"/>
      <c r="XDW776" s="1268"/>
      <c r="XDX776" s="144"/>
      <c r="XDY776" s="1268"/>
      <c r="XDZ776" s="144"/>
      <c r="XEA776" s="1268"/>
      <c r="XEB776" s="144"/>
      <c r="XEC776" s="1268"/>
      <c r="XED776" s="144"/>
      <c r="XEE776" s="1268"/>
      <c r="XEF776" s="144"/>
      <c r="XEG776" s="1268"/>
      <c r="XEH776" s="144"/>
      <c r="XEI776" s="1268"/>
      <c r="XEJ776" s="144"/>
      <c r="XEK776" s="1268"/>
      <c r="XEL776" s="144"/>
      <c r="XEM776" s="1268"/>
      <c r="XEN776" s="144"/>
      <c r="XEO776" s="1268"/>
      <c r="XEP776" s="144"/>
      <c r="XEQ776" s="1268"/>
      <c r="XER776" s="144"/>
      <c r="XES776" s="1268"/>
      <c r="XET776" s="144"/>
      <c r="XEU776" s="1268"/>
      <c r="XEV776" s="144"/>
      <c r="XEW776" s="1268"/>
      <c r="XEX776" s="144"/>
      <c r="XEY776" s="1268"/>
      <c r="XEZ776" s="144"/>
      <c r="XFA776" s="1268"/>
      <c r="XFB776" s="144"/>
      <c r="XFC776" s="1268"/>
      <c r="XFD776" s="144"/>
    </row>
    <row r="777" spans="1:16384" s="1" customFormat="1" ht="25" x14ac:dyDescent="0.25">
      <c r="A777" s="1268"/>
      <c r="B777" s="144"/>
      <c r="C777" s="1268">
        <v>349.6</v>
      </c>
      <c r="D777" s="1267" t="s">
        <v>3699</v>
      </c>
      <c r="E777" s="1266"/>
      <c r="F777" s="1332" t="s">
        <v>3703</v>
      </c>
      <c r="G777" s="1265"/>
      <c r="H777" s="1272" t="str">
        <f>IF(FrontPage!$E$3=1,F777&amp;G777,D777&amp;E777)</f>
        <v>Support proposals relating to radical reform of the care of looked after children</v>
      </c>
      <c r="I777" s="1268"/>
      <c r="J777" s="144"/>
      <c r="K777" s="1268"/>
      <c r="L777" s="144"/>
      <c r="M777" s="1268"/>
      <c r="N777" s="144"/>
      <c r="O777" s="1268"/>
      <c r="P777" s="144"/>
      <c r="Q777" s="1268"/>
      <c r="R777" s="144"/>
      <c r="S777" s="1268"/>
      <c r="T777" s="144"/>
      <c r="U777" s="1268"/>
      <c r="V777" s="144"/>
      <c r="W777" s="1268"/>
      <c r="X777" s="144"/>
      <c r="Y777" s="1268"/>
      <c r="Z777" s="144"/>
      <c r="AA777" s="1268"/>
      <c r="AB777" s="144"/>
      <c r="AC777" s="1268"/>
      <c r="AD777" s="144"/>
      <c r="AE777" s="1268"/>
      <c r="AF777" s="144"/>
      <c r="AG777" s="1268"/>
      <c r="AH777" s="144"/>
      <c r="AI777" s="1268"/>
      <c r="AJ777" s="144"/>
      <c r="AK777" s="1268"/>
      <c r="AL777" s="144"/>
      <c r="AM777" s="1268"/>
      <c r="AN777" s="144"/>
      <c r="AO777" s="1268"/>
      <c r="AP777" s="144"/>
      <c r="AQ777" s="1268"/>
      <c r="AR777" s="144"/>
      <c r="AS777" s="1268"/>
      <c r="AT777" s="144"/>
      <c r="AU777" s="1268"/>
      <c r="AV777" s="144"/>
      <c r="AW777" s="1268"/>
      <c r="AX777" s="144"/>
      <c r="AY777" s="1268"/>
      <c r="AZ777" s="144"/>
      <c r="BA777" s="1268"/>
      <c r="BB777" s="144"/>
      <c r="BC777" s="1268"/>
      <c r="BD777" s="144"/>
      <c r="BE777" s="1268"/>
      <c r="BF777" s="144"/>
      <c r="BG777" s="1268"/>
      <c r="BH777" s="144"/>
      <c r="BI777" s="1268"/>
      <c r="BJ777" s="144"/>
      <c r="BK777" s="1268"/>
      <c r="BL777" s="144"/>
      <c r="BM777" s="1268"/>
      <c r="BN777" s="144"/>
      <c r="BO777" s="1268"/>
      <c r="BP777" s="144"/>
      <c r="BQ777" s="1268"/>
      <c r="BR777" s="144"/>
      <c r="BS777" s="1268"/>
      <c r="BT777" s="144"/>
      <c r="BU777" s="1268"/>
      <c r="BV777" s="144"/>
      <c r="BW777" s="1268"/>
      <c r="BX777" s="144"/>
      <c r="BY777" s="1268"/>
      <c r="BZ777" s="144"/>
      <c r="CA777" s="1268"/>
      <c r="CB777" s="144"/>
      <c r="CC777" s="1268"/>
      <c r="CD777" s="144"/>
      <c r="CE777" s="1268"/>
      <c r="CF777" s="144"/>
      <c r="CG777" s="1268"/>
      <c r="CH777" s="144"/>
      <c r="CI777" s="1268"/>
      <c r="CJ777" s="144"/>
      <c r="CK777" s="1268"/>
      <c r="CL777" s="144"/>
      <c r="CM777" s="1268"/>
      <c r="CN777" s="144"/>
      <c r="CO777" s="1268"/>
      <c r="CP777" s="144"/>
      <c r="CQ777" s="1268"/>
      <c r="CR777" s="144"/>
      <c r="CS777" s="1268"/>
      <c r="CT777" s="144"/>
      <c r="CU777" s="1268"/>
      <c r="CV777" s="144"/>
      <c r="CW777" s="1268"/>
      <c r="CX777" s="144"/>
      <c r="CY777" s="1268"/>
      <c r="CZ777" s="144"/>
      <c r="DA777" s="1268"/>
      <c r="DB777" s="144"/>
      <c r="DC777" s="1268"/>
      <c r="DD777" s="144"/>
      <c r="DE777" s="1268"/>
      <c r="DF777" s="144"/>
      <c r="DG777" s="1268"/>
      <c r="DH777" s="144"/>
      <c r="DI777" s="1268"/>
      <c r="DJ777" s="144"/>
      <c r="DK777" s="1268"/>
      <c r="DL777" s="144"/>
      <c r="DM777" s="1268"/>
      <c r="DN777" s="144"/>
      <c r="DO777" s="1268"/>
      <c r="DP777" s="144"/>
      <c r="DQ777" s="1268"/>
      <c r="DR777" s="144"/>
      <c r="DS777" s="1268"/>
      <c r="DT777" s="144"/>
      <c r="DU777" s="1268"/>
      <c r="DV777" s="144"/>
      <c r="DW777" s="1268"/>
      <c r="DX777" s="144"/>
      <c r="DY777" s="1268"/>
      <c r="DZ777" s="144"/>
      <c r="EA777" s="1268"/>
      <c r="EB777" s="144"/>
      <c r="EC777" s="1268"/>
      <c r="ED777" s="144"/>
      <c r="EE777" s="1268"/>
      <c r="EF777" s="144"/>
      <c r="EG777" s="1268"/>
      <c r="EH777" s="144"/>
      <c r="EI777" s="1268"/>
      <c r="EJ777" s="144"/>
      <c r="EK777" s="1268"/>
      <c r="EL777" s="144"/>
      <c r="EM777" s="1268"/>
      <c r="EN777" s="144"/>
      <c r="EO777" s="1268"/>
      <c r="EP777" s="144"/>
      <c r="EQ777" s="1268"/>
      <c r="ER777" s="144"/>
      <c r="ES777" s="1268"/>
      <c r="ET777" s="144"/>
      <c r="EU777" s="1268"/>
      <c r="EV777" s="144"/>
      <c r="EW777" s="1268"/>
      <c r="EX777" s="144"/>
      <c r="EY777" s="1268"/>
      <c r="EZ777" s="144"/>
      <c r="FA777" s="1268"/>
      <c r="FB777" s="144"/>
      <c r="FC777" s="1268"/>
      <c r="FD777" s="144"/>
      <c r="FE777" s="1268"/>
      <c r="FF777" s="144"/>
      <c r="FG777" s="1268"/>
      <c r="FH777" s="144"/>
      <c r="FI777" s="1268"/>
      <c r="FJ777" s="144"/>
      <c r="FK777" s="1268"/>
      <c r="FL777" s="144"/>
      <c r="FM777" s="1268"/>
      <c r="FN777" s="144"/>
      <c r="FO777" s="1268"/>
      <c r="FP777" s="144"/>
      <c r="FQ777" s="1268"/>
      <c r="FR777" s="144"/>
      <c r="FS777" s="1268"/>
      <c r="FT777" s="144"/>
      <c r="FU777" s="1268"/>
      <c r="FV777" s="144"/>
      <c r="FW777" s="1268"/>
      <c r="FX777" s="144"/>
      <c r="FY777" s="1268"/>
      <c r="FZ777" s="144"/>
      <c r="GA777" s="1268"/>
      <c r="GB777" s="144"/>
      <c r="GC777" s="1268"/>
      <c r="GD777" s="144"/>
      <c r="GE777" s="1268"/>
      <c r="GF777" s="144"/>
      <c r="GG777" s="1268"/>
      <c r="GH777" s="144"/>
      <c r="GI777" s="1268"/>
      <c r="GJ777" s="144"/>
      <c r="GK777" s="1268"/>
      <c r="GL777" s="144"/>
      <c r="GM777" s="1268"/>
      <c r="GN777" s="144"/>
      <c r="GO777" s="1268"/>
      <c r="GP777" s="144"/>
      <c r="GQ777" s="1268"/>
      <c r="GR777" s="144"/>
      <c r="GS777" s="1268"/>
      <c r="GT777" s="144"/>
      <c r="GU777" s="1268"/>
      <c r="GV777" s="144"/>
      <c r="GW777" s="1268"/>
      <c r="GX777" s="144"/>
      <c r="GY777" s="1268"/>
      <c r="GZ777" s="144"/>
      <c r="HA777" s="1268"/>
      <c r="HB777" s="144"/>
      <c r="HC777" s="1268"/>
      <c r="HD777" s="144"/>
      <c r="HE777" s="1268"/>
      <c r="HF777" s="144"/>
      <c r="HG777" s="1268"/>
      <c r="HH777" s="144"/>
      <c r="HI777" s="1268"/>
      <c r="HJ777" s="144"/>
      <c r="HK777" s="1268"/>
      <c r="HL777" s="144"/>
      <c r="HM777" s="1268"/>
      <c r="HN777" s="144"/>
      <c r="HO777" s="1268"/>
      <c r="HP777" s="144"/>
      <c r="HQ777" s="1268"/>
      <c r="HR777" s="144"/>
      <c r="HS777" s="1268"/>
      <c r="HT777" s="144"/>
      <c r="HU777" s="1268"/>
      <c r="HV777" s="144"/>
      <c r="HW777" s="1268"/>
      <c r="HX777" s="144"/>
      <c r="HY777" s="1268"/>
      <c r="HZ777" s="144"/>
      <c r="IA777" s="1268"/>
      <c r="IB777" s="144"/>
      <c r="IC777" s="1268"/>
      <c r="ID777" s="144"/>
      <c r="IE777" s="1268"/>
      <c r="IF777" s="144"/>
      <c r="IG777" s="1268"/>
      <c r="IH777" s="144"/>
      <c r="II777" s="1268"/>
      <c r="IJ777" s="144"/>
      <c r="IK777" s="1268"/>
      <c r="IL777" s="144"/>
      <c r="IM777" s="1268"/>
      <c r="IN777" s="144"/>
      <c r="IO777" s="1268"/>
      <c r="IP777" s="144"/>
      <c r="IQ777" s="1268"/>
      <c r="IR777" s="144"/>
      <c r="IS777" s="1268"/>
      <c r="IT777" s="144"/>
      <c r="IU777" s="1268"/>
      <c r="IV777" s="144"/>
      <c r="IW777" s="1268"/>
      <c r="IX777" s="144"/>
      <c r="IY777" s="1268"/>
      <c r="IZ777" s="144"/>
      <c r="JA777" s="1268"/>
      <c r="JB777" s="144"/>
      <c r="JC777" s="1268"/>
      <c r="JD777" s="144"/>
      <c r="JE777" s="1268"/>
      <c r="JF777" s="144"/>
      <c r="JG777" s="1268"/>
      <c r="JH777" s="144"/>
      <c r="JI777" s="1268"/>
      <c r="JJ777" s="144"/>
      <c r="JK777" s="1268"/>
      <c r="JL777" s="144"/>
      <c r="JM777" s="1268"/>
      <c r="JN777" s="144"/>
      <c r="JO777" s="1268"/>
      <c r="JP777" s="144"/>
      <c r="JQ777" s="1268"/>
      <c r="JR777" s="144"/>
      <c r="JS777" s="1268"/>
      <c r="JT777" s="144"/>
      <c r="JU777" s="1268"/>
      <c r="JV777" s="144"/>
      <c r="JW777" s="1268"/>
      <c r="JX777" s="144"/>
      <c r="JY777" s="1268"/>
      <c r="JZ777" s="144"/>
      <c r="KA777" s="1268"/>
      <c r="KB777" s="144"/>
      <c r="KC777" s="1268"/>
      <c r="KD777" s="144"/>
      <c r="KE777" s="1268"/>
      <c r="KF777" s="144"/>
      <c r="KG777" s="1268"/>
      <c r="KH777" s="144"/>
      <c r="KI777" s="1268"/>
      <c r="KJ777" s="144"/>
      <c r="KK777" s="1268"/>
      <c r="KL777" s="144"/>
      <c r="KM777" s="1268"/>
      <c r="KN777" s="144"/>
      <c r="KO777" s="1268"/>
      <c r="KP777" s="144"/>
      <c r="KQ777" s="1268"/>
      <c r="KR777" s="144"/>
      <c r="KS777" s="1268"/>
      <c r="KT777" s="144"/>
      <c r="KU777" s="1268"/>
      <c r="KV777" s="144"/>
      <c r="KW777" s="1268"/>
      <c r="KX777" s="144"/>
      <c r="KY777" s="1268"/>
      <c r="KZ777" s="144"/>
      <c r="LA777" s="1268"/>
      <c r="LB777" s="144"/>
      <c r="LC777" s="1268"/>
      <c r="LD777" s="144"/>
      <c r="LE777" s="1268"/>
      <c r="LF777" s="144"/>
      <c r="LG777" s="1268"/>
      <c r="LH777" s="144"/>
      <c r="LI777" s="1268"/>
      <c r="LJ777" s="144"/>
      <c r="LK777" s="1268"/>
      <c r="LL777" s="144"/>
      <c r="LM777" s="1268"/>
      <c r="LN777" s="144"/>
      <c r="LO777" s="1268"/>
      <c r="LP777" s="144"/>
      <c r="LQ777" s="1268"/>
      <c r="LR777" s="144"/>
      <c r="LS777" s="1268"/>
      <c r="LT777" s="144"/>
      <c r="LU777" s="1268"/>
      <c r="LV777" s="144"/>
      <c r="LW777" s="1268"/>
      <c r="LX777" s="144"/>
      <c r="LY777" s="1268"/>
      <c r="LZ777" s="144"/>
      <c r="MA777" s="1268"/>
      <c r="MB777" s="144"/>
      <c r="MC777" s="1268"/>
      <c r="MD777" s="144"/>
      <c r="ME777" s="1268"/>
      <c r="MF777" s="144"/>
      <c r="MG777" s="1268"/>
      <c r="MH777" s="144"/>
      <c r="MI777" s="1268"/>
      <c r="MJ777" s="144"/>
      <c r="MK777" s="1268"/>
      <c r="ML777" s="144"/>
      <c r="MM777" s="1268"/>
      <c r="MN777" s="144"/>
      <c r="MO777" s="1268"/>
      <c r="MP777" s="144"/>
      <c r="MQ777" s="1268"/>
      <c r="MR777" s="144"/>
      <c r="MS777" s="1268"/>
      <c r="MT777" s="144"/>
      <c r="MU777" s="1268"/>
      <c r="MV777" s="144"/>
      <c r="MW777" s="1268"/>
      <c r="MX777" s="144"/>
      <c r="MY777" s="1268"/>
      <c r="MZ777" s="144"/>
      <c r="NA777" s="1268"/>
      <c r="NB777" s="144"/>
      <c r="NC777" s="1268"/>
      <c r="ND777" s="144"/>
      <c r="NE777" s="1268"/>
      <c r="NF777" s="144"/>
      <c r="NG777" s="1268"/>
      <c r="NH777" s="144"/>
      <c r="NI777" s="1268"/>
      <c r="NJ777" s="144"/>
      <c r="NK777" s="1268"/>
      <c r="NL777" s="144"/>
      <c r="NM777" s="1268"/>
      <c r="NN777" s="144"/>
      <c r="NO777" s="1268"/>
      <c r="NP777" s="144"/>
      <c r="NQ777" s="1268"/>
      <c r="NR777" s="144"/>
      <c r="NS777" s="1268"/>
      <c r="NT777" s="144"/>
      <c r="NU777" s="1268"/>
      <c r="NV777" s="144"/>
      <c r="NW777" s="1268"/>
      <c r="NX777" s="144"/>
      <c r="NY777" s="1268"/>
      <c r="NZ777" s="144"/>
      <c r="OA777" s="1268"/>
      <c r="OB777" s="144"/>
      <c r="OC777" s="1268"/>
      <c r="OD777" s="144"/>
      <c r="OE777" s="1268"/>
      <c r="OF777" s="144"/>
      <c r="OG777" s="1268"/>
      <c r="OH777" s="144"/>
      <c r="OI777" s="1268"/>
      <c r="OJ777" s="144"/>
      <c r="OK777" s="1268"/>
      <c r="OL777" s="144"/>
      <c r="OM777" s="1268"/>
      <c r="ON777" s="144"/>
      <c r="OO777" s="1268"/>
      <c r="OP777" s="144"/>
      <c r="OQ777" s="1268"/>
      <c r="OR777" s="144"/>
      <c r="OS777" s="1268"/>
      <c r="OT777" s="144"/>
      <c r="OU777" s="1268"/>
      <c r="OV777" s="144"/>
      <c r="OW777" s="1268"/>
      <c r="OX777" s="144"/>
      <c r="OY777" s="1268"/>
      <c r="OZ777" s="144"/>
      <c r="PA777" s="1268"/>
      <c r="PB777" s="144"/>
      <c r="PC777" s="1268"/>
      <c r="PD777" s="144"/>
      <c r="PE777" s="1268"/>
      <c r="PF777" s="144"/>
      <c r="PG777" s="1268"/>
      <c r="PH777" s="144"/>
      <c r="PI777" s="1268"/>
      <c r="PJ777" s="144"/>
      <c r="PK777" s="1268"/>
      <c r="PL777" s="144"/>
      <c r="PM777" s="1268"/>
      <c r="PN777" s="144"/>
      <c r="PO777" s="1268"/>
      <c r="PP777" s="144"/>
      <c r="PQ777" s="1268"/>
      <c r="PR777" s="144"/>
      <c r="PS777" s="1268"/>
      <c r="PT777" s="144"/>
      <c r="PU777" s="1268"/>
      <c r="PV777" s="144"/>
      <c r="PW777" s="1268"/>
      <c r="PX777" s="144"/>
      <c r="PY777" s="1268"/>
      <c r="PZ777" s="144"/>
      <c r="QA777" s="1268"/>
      <c r="QB777" s="144"/>
      <c r="QC777" s="1268"/>
      <c r="QD777" s="144"/>
      <c r="QE777" s="1268"/>
      <c r="QF777" s="144"/>
      <c r="QG777" s="1268"/>
      <c r="QH777" s="144"/>
      <c r="QI777" s="1268"/>
      <c r="QJ777" s="144"/>
      <c r="QK777" s="1268"/>
      <c r="QL777" s="144"/>
      <c r="QM777" s="1268"/>
      <c r="QN777" s="144"/>
      <c r="QO777" s="1268"/>
      <c r="QP777" s="144"/>
      <c r="QQ777" s="1268"/>
      <c r="QR777" s="144"/>
      <c r="QS777" s="1268"/>
      <c r="QT777" s="144"/>
      <c r="QU777" s="1268"/>
      <c r="QV777" s="144"/>
      <c r="QW777" s="1268"/>
      <c r="QX777" s="144"/>
      <c r="QY777" s="1268"/>
      <c r="QZ777" s="144"/>
      <c r="RA777" s="1268"/>
      <c r="RB777" s="144"/>
      <c r="RC777" s="1268"/>
      <c r="RD777" s="144"/>
      <c r="RE777" s="1268"/>
      <c r="RF777" s="144"/>
      <c r="RG777" s="1268"/>
      <c r="RH777" s="144"/>
      <c r="RI777" s="1268"/>
      <c r="RJ777" s="144"/>
      <c r="RK777" s="1268"/>
      <c r="RL777" s="144"/>
      <c r="RM777" s="1268"/>
      <c r="RN777" s="144"/>
      <c r="RO777" s="1268"/>
      <c r="RP777" s="144"/>
      <c r="RQ777" s="1268"/>
      <c r="RR777" s="144"/>
      <c r="RS777" s="1268"/>
      <c r="RT777" s="144"/>
      <c r="RU777" s="1268"/>
      <c r="RV777" s="144"/>
      <c r="RW777" s="1268"/>
      <c r="RX777" s="144"/>
      <c r="RY777" s="1268"/>
      <c r="RZ777" s="144"/>
      <c r="SA777" s="1268"/>
      <c r="SB777" s="144"/>
      <c r="SC777" s="1268"/>
      <c r="SD777" s="144"/>
      <c r="SE777" s="1268"/>
      <c r="SF777" s="144"/>
      <c r="SG777" s="1268"/>
      <c r="SH777" s="144"/>
      <c r="SI777" s="1268"/>
      <c r="SJ777" s="144"/>
      <c r="SK777" s="1268"/>
      <c r="SL777" s="144"/>
      <c r="SM777" s="1268"/>
      <c r="SN777" s="144"/>
      <c r="SO777" s="1268"/>
      <c r="SP777" s="144"/>
      <c r="SQ777" s="1268"/>
      <c r="SR777" s="144"/>
      <c r="SS777" s="1268"/>
      <c r="ST777" s="144"/>
      <c r="SU777" s="1268"/>
      <c r="SV777" s="144"/>
      <c r="SW777" s="1268"/>
      <c r="SX777" s="144"/>
      <c r="SY777" s="1268"/>
      <c r="SZ777" s="144"/>
      <c r="TA777" s="1268"/>
      <c r="TB777" s="144"/>
      <c r="TC777" s="1268"/>
      <c r="TD777" s="144"/>
      <c r="TE777" s="1268"/>
      <c r="TF777" s="144"/>
      <c r="TG777" s="1268"/>
      <c r="TH777" s="144"/>
      <c r="TI777" s="1268"/>
      <c r="TJ777" s="144"/>
      <c r="TK777" s="1268"/>
      <c r="TL777" s="144"/>
      <c r="TM777" s="1268"/>
      <c r="TN777" s="144"/>
      <c r="TO777" s="1268"/>
      <c r="TP777" s="144"/>
      <c r="TQ777" s="1268"/>
      <c r="TR777" s="144"/>
      <c r="TS777" s="1268"/>
      <c r="TT777" s="144"/>
      <c r="TU777" s="1268"/>
      <c r="TV777" s="144"/>
      <c r="TW777" s="1268"/>
      <c r="TX777" s="144"/>
      <c r="TY777" s="1268"/>
      <c r="TZ777" s="144"/>
      <c r="UA777" s="1268"/>
      <c r="UB777" s="144"/>
      <c r="UC777" s="1268"/>
      <c r="UD777" s="144"/>
      <c r="UE777" s="1268"/>
      <c r="UF777" s="144"/>
      <c r="UG777" s="1268"/>
      <c r="UH777" s="144"/>
      <c r="UI777" s="1268"/>
      <c r="UJ777" s="144"/>
      <c r="UK777" s="1268"/>
      <c r="UL777" s="144"/>
      <c r="UM777" s="1268"/>
      <c r="UN777" s="144"/>
      <c r="UO777" s="1268"/>
      <c r="UP777" s="144"/>
      <c r="UQ777" s="1268"/>
      <c r="UR777" s="144"/>
      <c r="US777" s="1268"/>
      <c r="UT777" s="144"/>
      <c r="UU777" s="1268"/>
      <c r="UV777" s="144"/>
      <c r="UW777" s="1268"/>
      <c r="UX777" s="144"/>
      <c r="UY777" s="1268"/>
      <c r="UZ777" s="144"/>
      <c r="VA777" s="1268"/>
      <c r="VB777" s="144"/>
      <c r="VC777" s="1268"/>
      <c r="VD777" s="144"/>
      <c r="VE777" s="1268"/>
      <c r="VF777" s="144"/>
      <c r="VG777" s="1268"/>
      <c r="VH777" s="144"/>
      <c r="VI777" s="1268"/>
      <c r="VJ777" s="144"/>
      <c r="VK777" s="1268"/>
      <c r="VL777" s="144"/>
      <c r="VM777" s="1268"/>
      <c r="VN777" s="144"/>
      <c r="VO777" s="1268"/>
      <c r="VP777" s="144"/>
      <c r="VQ777" s="1268"/>
      <c r="VR777" s="144"/>
      <c r="VS777" s="1268"/>
      <c r="VT777" s="144"/>
      <c r="VU777" s="1268"/>
      <c r="VV777" s="144"/>
      <c r="VW777" s="1268"/>
      <c r="VX777" s="144"/>
      <c r="VY777" s="1268"/>
      <c r="VZ777" s="144"/>
      <c r="WA777" s="1268"/>
      <c r="WB777" s="144"/>
      <c r="WC777" s="1268"/>
      <c r="WD777" s="144"/>
      <c r="WE777" s="1268"/>
      <c r="WF777" s="144"/>
      <c r="WG777" s="1268"/>
      <c r="WH777" s="144"/>
      <c r="WI777" s="1268"/>
      <c r="WJ777" s="144"/>
      <c r="WK777" s="1268"/>
      <c r="WL777" s="144"/>
      <c r="WM777" s="1268"/>
      <c r="WN777" s="144"/>
      <c r="WO777" s="1268"/>
      <c r="WP777" s="144"/>
      <c r="WQ777" s="1268"/>
      <c r="WR777" s="144"/>
      <c r="WS777" s="1268"/>
      <c r="WT777" s="144"/>
      <c r="WU777" s="1268"/>
      <c r="WV777" s="144"/>
      <c r="WW777" s="1268"/>
      <c r="WX777" s="144"/>
      <c r="WY777" s="1268"/>
      <c r="WZ777" s="144"/>
      <c r="XA777" s="1268"/>
      <c r="XB777" s="144"/>
      <c r="XC777" s="1268"/>
      <c r="XD777" s="144"/>
      <c r="XE777" s="1268"/>
      <c r="XF777" s="144"/>
      <c r="XG777" s="1268"/>
      <c r="XH777" s="144"/>
      <c r="XI777" s="1268"/>
      <c r="XJ777" s="144"/>
      <c r="XK777" s="1268"/>
      <c r="XL777" s="144"/>
      <c r="XM777" s="1268"/>
      <c r="XN777" s="144"/>
      <c r="XO777" s="1268"/>
      <c r="XP777" s="144"/>
      <c r="XQ777" s="1268"/>
      <c r="XR777" s="144"/>
      <c r="XS777" s="1268"/>
      <c r="XT777" s="144"/>
      <c r="XU777" s="1268"/>
      <c r="XV777" s="144"/>
      <c r="XW777" s="1268"/>
      <c r="XX777" s="144"/>
      <c r="XY777" s="1268"/>
      <c r="XZ777" s="144"/>
      <c r="YA777" s="1268"/>
      <c r="YB777" s="144"/>
      <c r="YC777" s="1268"/>
      <c r="YD777" s="144"/>
      <c r="YE777" s="1268"/>
      <c r="YF777" s="144"/>
      <c r="YG777" s="1268"/>
      <c r="YH777" s="144"/>
      <c r="YI777" s="1268"/>
      <c r="YJ777" s="144"/>
      <c r="YK777" s="1268"/>
      <c r="YL777" s="144"/>
      <c r="YM777" s="1268"/>
      <c r="YN777" s="144"/>
      <c r="YO777" s="1268"/>
      <c r="YP777" s="144"/>
      <c r="YQ777" s="1268"/>
      <c r="YR777" s="144"/>
      <c r="YS777" s="1268"/>
      <c r="YT777" s="144"/>
      <c r="YU777" s="1268"/>
      <c r="YV777" s="144"/>
      <c r="YW777" s="1268"/>
      <c r="YX777" s="144"/>
      <c r="YY777" s="1268"/>
      <c r="YZ777" s="144"/>
      <c r="ZA777" s="1268"/>
      <c r="ZB777" s="144"/>
      <c r="ZC777" s="1268"/>
      <c r="ZD777" s="144"/>
      <c r="ZE777" s="1268"/>
      <c r="ZF777" s="144"/>
      <c r="ZG777" s="1268"/>
      <c r="ZH777" s="144"/>
      <c r="ZI777" s="1268"/>
      <c r="ZJ777" s="144"/>
      <c r="ZK777" s="1268"/>
      <c r="ZL777" s="144"/>
      <c r="ZM777" s="1268"/>
      <c r="ZN777" s="144"/>
      <c r="ZO777" s="1268"/>
      <c r="ZP777" s="144"/>
      <c r="ZQ777" s="1268"/>
      <c r="ZR777" s="144"/>
      <c r="ZS777" s="1268"/>
      <c r="ZT777" s="144"/>
      <c r="ZU777" s="1268"/>
      <c r="ZV777" s="144"/>
      <c r="ZW777" s="1268"/>
      <c r="ZX777" s="144"/>
      <c r="ZY777" s="1268"/>
      <c r="ZZ777" s="144"/>
      <c r="AAA777" s="1268"/>
      <c r="AAB777" s="144"/>
      <c r="AAC777" s="1268"/>
      <c r="AAD777" s="144"/>
      <c r="AAE777" s="1268"/>
      <c r="AAF777" s="144"/>
      <c r="AAG777" s="1268"/>
      <c r="AAH777" s="144"/>
      <c r="AAI777" s="1268"/>
      <c r="AAJ777" s="144"/>
      <c r="AAK777" s="1268"/>
      <c r="AAL777" s="144"/>
      <c r="AAM777" s="1268"/>
      <c r="AAN777" s="144"/>
      <c r="AAO777" s="1268"/>
      <c r="AAP777" s="144"/>
      <c r="AAQ777" s="1268"/>
      <c r="AAR777" s="144"/>
      <c r="AAS777" s="1268"/>
      <c r="AAT777" s="144"/>
      <c r="AAU777" s="1268"/>
      <c r="AAV777" s="144"/>
      <c r="AAW777" s="1268"/>
      <c r="AAX777" s="144"/>
      <c r="AAY777" s="1268"/>
      <c r="AAZ777" s="144"/>
      <c r="ABA777" s="1268"/>
      <c r="ABB777" s="144"/>
      <c r="ABC777" s="1268"/>
      <c r="ABD777" s="144"/>
      <c r="ABE777" s="1268"/>
      <c r="ABF777" s="144"/>
      <c r="ABG777" s="1268"/>
      <c r="ABH777" s="144"/>
      <c r="ABI777" s="1268"/>
      <c r="ABJ777" s="144"/>
      <c r="ABK777" s="1268"/>
      <c r="ABL777" s="144"/>
      <c r="ABM777" s="1268"/>
      <c r="ABN777" s="144"/>
      <c r="ABO777" s="1268"/>
      <c r="ABP777" s="144"/>
      <c r="ABQ777" s="1268"/>
      <c r="ABR777" s="144"/>
      <c r="ABS777" s="1268"/>
      <c r="ABT777" s="144"/>
      <c r="ABU777" s="1268"/>
      <c r="ABV777" s="144"/>
      <c r="ABW777" s="1268"/>
      <c r="ABX777" s="144"/>
      <c r="ABY777" s="1268"/>
      <c r="ABZ777" s="144"/>
      <c r="ACA777" s="1268"/>
      <c r="ACB777" s="144"/>
      <c r="ACC777" s="1268"/>
      <c r="ACD777" s="144"/>
      <c r="ACE777" s="1268"/>
      <c r="ACF777" s="144"/>
      <c r="ACG777" s="1268"/>
      <c r="ACH777" s="144"/>
      <c r="ACI777" s="1268"/>
      <c r="ACJ777" s="144"/>
      <c r="ACK777" s="1268"/>
      <c r="ACL777" s="144"/>
      <c r="ACM777" s="1268"/>
      <c r="ACN777" s="144"/>
      <c r="ACO777" s="1268"/>
      <c r="ACP777" s="144"/>
      <c r="ACQ777" s="1268"/>
      <c r="ACR777" s="144"/>
      <c r="ACS777" s="1268"/>
      <c r="ACT777" s="144"/>
      <c r="ACU777" s="1268"/>
      <c r="ACV777" s="144"/>
      <c r="ACW777" s="1268"/>
      <c r="ACX777" s="144"/>
      <c r="ACY777" s="1268"/>
      <c r="ACZ777" s="144"/>
      <c r="ADA777" s="1268"/>
      <c r="ADB777" s="144"/>
      <c r="ADC777" s="1268"/>
      <c r="ADD777" s="144"/>
      <c r="ADE777" s="1268"/>
      <c r="ADF777" s="144"/>
      <c r="ADG777" s="1268"/>
      <c r="ADH777" s="144"/>
      <c r="ADI777" s="1268"/>
      <c r="ADJ777" s="144"/>
      <c r="ADK777" s="1268"/>
      <c r="ADL777" s="144"/>
      <c r="ADM777" s="1268"/>
      <c r="ADN777" s="144"/>
      <c r="ADO777" s="1268"/>
      <c r="ADP777" s="144"/>
      <c r="ADQ777" s="1268"/>
      <c r="ADR777" s="144"/>
      <c r="ADS777" s="1268"/>
      <c r="ADT777" s="144"/>
      <c r="ADU777" s="1268"/>
      <c r="ADV777" s="144"/>
      <c r="ADW777" s="1268"/>
      <c r="ADX777" s="144"/>
      <c r="ADY777" s="1268"/>
      <c r="ADZ777" s="144"/>
      <c r="AEA777" s="1268"/>
      <c r="AEB777" s="144"/>
      <c r="AEC777" s="1268"/>
      <c r="AED777" s="144"/>
      <c r="AEE777" s="1268"/>
      <c r="AEF777" s="144"/>
      <c r="AEG777" s="1268"/>
      <c r="AEH777" s="144"/>
      <c r="AEI777" s="1268"/>
      <c r="AEJ777" s="144"/>
      <c r="AEK777" s="1268"/>
      <c r="AEL777" s="144"/>
      <c r="AEM777" s="1268"/>
      <c r="AEN777" s="144"/>
      <c r="AEO777" s="1268"/>
      <c r="AEP777" s="144"/>
      <c r="AEQ777" s="1268"/>
      <c r="AER777" s="144"/>
      <c r="AES777" s="1268"/>
      <c r="AET777" s="144"/>
      <c r="AEU777" s="1268"/>
      <c r="AEV777" s="144"/>
      <c r="AEW777" s="1268"/>
      <c r="AEX777" s="144"/>
      <c r="AEY777" s="1268"/>
      <c r="AEZ777" s="144"/>
      <c r="AFA777" s="1268"/>
      <c r="AFB777" s="144"/>
      <c r="AFC777" s="1268"/>
      <c r="AFD777" s="144"/>
      <c r="AFE777" s="1268"/>
      <c r="AFF777" s="144"/>
      <c r="AFG777" s="1268"/>
      <c r="AFH777" s="144"/>
      <c r="AFI777" s="1268"/>
      <c r="AFJ777" s="144"/>
      <c r="AFK777" s="1268"/>
      <c r="AFL777" s="144"/>
      <c r="AFM777" s="1268"/>
      <c r="AFN777" s="144"/>
      <c r="AFO777" s="1268"/>
      <c r="AFP777" s="144"/>
      <c r="AFQ777" s="1268"/>
      <c r="AFR777" s="144"/>
      <c r="AFS777" s="1268"/>
      <c r="AFT777" s="144"/>
      <c r="AFU777" s="1268"/>
      <c r="AFV777" s="144"/>
      <c r="AFW777" s="1268"/>
      <c r="AFX777" s="144"/>
      <c r="AFY777" s="1268"/>
      <c r="AFZ777" s="144"/>
      <c r="AGA777" s="1268"/>
      <c r="AGB777" s="144"/>
      <c r="AGC777" s="1268"/>
      <c r="AGD777" s="144"/>
      <c r="AGE777" s="1268"/>
      <c r="AGF777" s="144"/>
      <c r="AGG777" s="1268"/>
      <c r="AGH777" s="144"/>
      <c r="AGI777" s="1268"/>
      <c r="AGJ777" s="144"/>
      <c r="AGK777" s="1268"/>
      <c r="AGL777" s="144"/>
      <c r="AGM777" s="1268"/>
      <c r="AGN777" s="144"/>
      <c r="AGO777" s="1268"/>
      <c r="AGP777" s="144"/>
      <c r="AGQ777" s="1268"/>
      <c r="AGR777" s="144"/>
      <c r="AGS777" s="1268"/>
      <c r="AGT777" s="144"/>
      <c r="AGU777" s="1268"/>
      <c r="AGV777" s="144"/>
      <c r="AGW777" s="1268"/>
      <c r="AGX777" s="144"/>
      <c r="AGY777" s="1268"/>
      <c r="AGZ777" s="144"/>
      <c r="AHA777" s="1268"/>
      <c r="AHB777" s="144"/>
      <c r="AHC777" s="1268"/>
      <c r="AHD777" s="144"/>
      <c r="AHE777" s="1268"/>
      <c r="AHF777" s="144"/>
      <c r="AHG777" s="1268"/>
      <c r="AHH777" s="144"/>
      <c r="AHI777" s="1268"/>
      <c r="AHJ777" s="144"/>
      <c r="AHK777" s="1268"/>
      <c r="AHL777" s="144"/>
      <c r="AHM777" s="1268"/>
      <c r="AHN777" s="144"/>
      <c r="AHO777" s="1268"/>
      <c r="AHP777" s="144"/>
      <c r="AHQ777" s="1268"/>
      <c r="AHR777" s="144"/>
      <c r="AHS777" s="1268"/>
      <c r="AHT777" s="144"/>
      <c r="AHU777" s="1268"/>
      <c r="AHV777" s="144"/>
      <c r="AHW777" s="1268"/>
      <c r="AHX777" s="144"/>
      <c r="AHY777" s="1268"/>
      <c r="AHZ777" s="144"/>
      <c r="AIA777" s="1268"/>
      <c r="AIB777" s="144"/>
      <c r="AIC777" s="1268"/>
      <c r="AID777" s="144"/>
      <c r="AIE777" s="1268"/>
      <c r="AIF777" s="144"/>
      <c r="AIG777" s="1268"/>
      <c r="AIH777" s="144"/>
      <c r="AII777" s="1268"/>
      <c r="AIJ777" s="144"/>
      <c r="AIK777" s="1268"/>
      <c r="AIL777" s="144"/>
      <c r="AIM777" s="1268"/>
      <c r="AIN777" s="144"/>
      <c r="AIO777" s="1268"/>
      <c r="AIP777" s="144"/>
      <c r="AIQ777" s="1268"/>
      <c r="AIR777" s="144"/>
      <c r="AIS777" s="1268"/>
      <c r="AIT777" s="144"/>
      <c r="AIU777" s="1268"/>
      <c r="AIV777" s="144"/>
      <c r="AIW777" s="1268"/>
      <c r="AIX777" s="144"/>
      <c r="AIY777" s="1268"/>
      <c r="AIZ777" s="144"/>
      <c r="AJA777" s="1268"/>
      <c r="AJB777" s="144"/>
      <c r="AJC777" s="1268"/>
      <c r="AJD777" s="144"/>
      <c r="AJE777" s="1268"/>
      <c r="AJF777" s="144"/>
      <c r="AJG777" s="1268"/>
      <c r="AJH777" s="144"/>
      <c r="AJI777" s="1268"/>
      <c r="AJJ777" s="144"/>
      <c r="AJK777" s="1268"/>
      <c r="AJL777" s="144"/>
      <c r="AJM777" s="1268"/>
      <c r="AJN777" s="144"/>
      <c r="AJO777" s="1268"/>
      <c r="AJP777" s="144"/>
      <c r="AJQ777" s="1268"/>
      <c r="AJR777" s="144"/>
      <c r="AJS777" s="1268"/>
      <c r="AJT777" s="144"/>
      <c r="AJU777" s="1268"/>
      <c r="AJV777" s="144"/>
      <c r="AJW777" s="1268"/>
      <c r="AJX777" s="144"/>
      <c r="AJY777" s="1268"/>
      <c r="AJZ777" s="144"/>
      <c r="AKA777" s="1268"/>
      <c r="AKB777" s="144"/>
      <c r="AKC777" s="1268"/>
      <c r="AKD777" s="144"/>
      <c r="AKE777" s="1268"/>
      <c r="AKF777" s="144"/>
      <c r="AKG777" s="1268"/>
      <c r="AKH777" s="144"/>
      <c r="AKI777" s="1268"/>
      <c r="AKJ777" s="144"/>
      <c r="AKK777" s="1268"/>
      <c r="AKL777" s="144"/>
      <c r="AKM777" s="1268"/>
      <c r="AKN777" s="144"/>
      <c r="AKO777" s="1268"/>
      <c r="AKP777" s="144"/>
      <c r="AKQ777" s="1268"/>
      <c r="AKR777" s="144"/>
      <c r="AKS777" s="1268"/>
      <c r="AKT777" s="144"/>
      <c r="AKU777" s="1268"/>
      <c r="AKV777" s="144"/>
      <c r="AKW777" s="1268"/>
      <c r="AKX777" s="144"/>
      <c r="AKY777" s="1268"/>
      <c r="AKZ777" s="144"/>
      <c r="ALA777" s="1268"/>
      <c r="ALB777" s="144"/>
      <c r="ALC777" s="1268"/>
      <c r="ALD777" s="144"/>
      <c r="ALE777" s="1268"/>
      <c r="ALF777" s="144"/>
      <c r="ALG777" s="1268"/>
      <c r="ALH777" s="144"/>
      <c r="ALI777" s="1268"/>
      <c r="ALJ777" s="144"/>
      <c r="ALK777" s="1268"/>
      <c r="ALL777" s="144"/>
      <c r="ALM777" s="1268"/>
      <c r="ALN777" s="144"/>
      <c r="ALO777" s="1268"/>
      <c r="ALP777" s="144"/>
      <c r="ALQ777" s="1268"/>
      <c r="ALR777" s="144"/>
      <c r="ALS777" s="1268"/>
      <c r="ALT777" s="144"/>
      <c r="ALU777" s="1268"/>
      <c r="ALV777" s="144"/>
      <c r="ALW777" s="1268"/>
      <c r="ALX777" s="144"/>
      <c r="ALY777" s="1268"/>
      <c r="ALZ777" s="144"/>
      <c r="AMA777" s="1268"/>
      <c r="AMB777" s="144"/>
      <c r="AMC777" s="1268"/>
      <c r="AMD777" s="144"/>
      <c r="AME777" s="1268"/>
      <c r="AMF777" s="144"/>
      <c r="AMG777" s="1268"/>
      <c r="AMH777" s="144"/>
      <c r="AMI777" s="1268"/>
      <c r="AMJ777" s="144"/>
      <c r="AMK777" s="1268"/>
      <c r="AML777" s="144"/>
      <c r="AMM777" s="1268"/>
      <c r="AMN777" s="144"/>
      <c r="AMO777" s="1268"/>
      <c r="AMP777" s="144"/>
      <c r="AMQ777" s="1268"/>
      <c r="AMR777" s="144"/>
      <c r="AMS777" s="1268"/>
      <c r="AMT777" s="144"/>
      <c r="AMU777" s="1268"/>
      <c r="AMV777" s="144"/>
      <c r="AMW777" s="1268"/>
      <c r="AMX777" s="144"/>
      <c r="AMY777" s="1268"/>
      <c r="AMZ777" s="144"/>
      <c r="ANA777" s="1268"/>
      <c r="ANB777" s="144"/>
      <c r="ANC777" s="1268"/>
      <c r="AND777" s="144"/>
      <c r="ANE777" s="1268"/>
      <c r="ANF777" s="144"/>
      <c r="ANG777" s="1268"/>
      <c r="ANH777" s="144"/>
      <c r="ANI777" s="1268"/>
      <c r="ANJ777" s="144"/>
      <c r="ANK777" s="1268"/>
      <c r="ANL777" s="144"/>
      <c r="ANM777" s="1268"/>
      <c r="ANN777" s="144"/>
      <c r="ANO777" s="1268"/>
      <c r="ANP777" s="144"/>
      <c r="ANQ777" s="1268"/>
      <c r="ANR777" s="144"/>
      <c r="ANS777" s="1268"/>
      <c r="ANT777" s="144"/>
      <c r="ANU777" s="1268"/>
      <c r="ANV777" s="144"/>
      <c r="ANW777" s="1268"/>
      <c r="ANX777" s="144"/>
      <c r="ANY777" s="1268"/>
      <c r="ANZ777" s="144"/>
      <c r="AOA777" s="1268"/>
      <c r="AOB777" s="144"/>
      <c r="AOC777" s="1268"/>
      <c r="AOD777" s="144"/>
      <c r="AOE777" s="1268"/>
      <c r="AOF777" s="144"/>
      <c r="AOG777" s="1268"/>
      <c r="AOH777" s="144"/>
      <c r="AOI777" s="1268"/>
      <c r="AOJ777" s="144"/>
      <c r="AOK777" s="1268"/>
      <c r="AOL777" s="144"/>
      <c r="AOM777" s="1268"/>
      <c r="AON777" s="144"/>
      <c r="AOO777" s="1268"/>
      <c r="AOP777" s="144"/>
      <c r="AOQ777" s="1268"/>
      <c r="AOR777" s="144"/>
      <c r="AOS777" s="1268"/>
      <c r="AOT777" s="144"/>
      <c r="AOU777" s="1268"/>
      <c r="AOV777" s="144"/>
      <c r="AOW777" s="1268"/>
      <c r="AOX777" s="144"/>
      <c r="AOY777" s="1268"/>
      <c r="AOZ777" s="144"/>
      <c r="APA777" s="1268"/>
      <c r="APB777" s="144"/>
      <c r="APC777" s="1268"/>
      <c r="APD777" s="144"/>
      <c r="APE777" s="1268"/>
      <c r="APF777" s="144"/>
      <c r="APG777" s="1268"/>
      <c r="APH777" s="144"/>
      <c r="API777" s="1268"/>
      <c r="APJ777" s="144"/>
      <c r="APK777" s="1268"/>
      <c r="APL777" s="144"/>
      <c r="APM777" s="1268"/>
      <c r="APN777" s="144"/>
      <c r="APO777" s="1268"/>
      <c r="APP777" s="144"/>
      <c r="APQ777" s="1268"/>
      <c r="APR777" s="144"/>
      <c r="APS777" s="1268"/>
      <c r="APT777" s="144"/>
      <c r="APU777" s="1268"/>
      <c r="APV777" s="144"/>
      <c r="APW777" s="1268"/>
      <c r="APX777" s="144"/>
      <c r="APY777" s="1268"/>
      <c r="APZ777" s="144"/>
      <c r="AQA777" s="1268"/>
      <c r="AQB777" s="144"/>
      <c r="AQC777" s="1268"/>
      <c r="AQD777" s="144"/>
      <c r="AQE777" s="1268"/>
      <c r="AQF777" s="144"/>
      <c r="AQG777" s="1268"/>
      <c r="AQH777" s="144"/>
      <c r="AQI777" s="1268"/>
      <c r="AQJ777" s="144"/>
      <c r="AQK777" s="1268"/>
      <c r="AQL777" s="144"/>
      <c r="AQM777" s="1268"/>
      <c r="AQN777" s="144"/>
      <c r="AQO777" s="1268"/>
      <c r="AQP777" s="144"/>
      <c r="AQQ777" s="1268"/>
      <c r="AQR777" s="144"/>
      <c r="AQS777" s="1268"/>
      <c r="AQT777" s="144"/>
      <c r="AQU777" s="1268"/>
      <c r="AQV777" s="144"/>
      <c r="AQW777" s="1268"/>
      <c r="AQX777" s="144"/>
      <c r="AQY777" s="1268"/>
      <c r="AQZ777" s="144"/>
      <c r="ARA777" s="1268"/>
      <c r="ARB777" s="144"/>
      <c r="ARC777" s="1268"/>
      <c r="ARD777" s="144"/>
      <c r="ARE777" s="1268"/>
      <c r="ARF777" s="144"/>
      <c r="ARG777" s="1268"/>
      <c r="ARH777" s="144"/>
      <c r="ARI777" s="1268"/>
      <c r="ARJ777" s="144"/>
      <c r="ARK777" s="1268"/>
      <c r="ARL777" s="144"/>
      <c r="ARM777" s="1268"/>
      <c r="ARN777" s="144"/>
      <c r="ARO777" s="1268"/>
      <c r="ARP777" s="144"/>
      <c r="ARQ777" s="1268"/>
      <c r="ARR777" s="144"/>
      <c r="ARS777" s="1268"/>
      <c r="ART777" s="144"/>
      <c r="ARU777" s="1268"/>
      <c r="ARV777" s="144"/>
      <c r="ARW777" s="1268"/>
      <c r="ARX777" s="144"/>
      <c r="ARY777" s="1268"/>
      <c r="ARZ777" s="144"/>
      <c r="ASA777" s="1268"/>
      <c r="ASB777" s="144"/>
      <c r="ASC777" s="1268"/>
      <c r="ASD777" s="144"/>
      <c r="ASE777" s="1268"/>
      <c r="ASF777" s="144"/>
      <c r="ASG777" s="1268"/>
      <c r="ASH777" s="144"/>
      <c r="ASI777" s="1268"/>
      <c r="ASJ777" s="144"/>
      <c r="ASK777" s="1268"/>
      <c r="ASL777" s="144"/>
      <c r="ASM777" s="1268"/>
      <c r="ASN777" s="144"/>
      <c r="ASO777" s="1268"/>
      <c r="ASP777" s="144"/>
      <c r="ASQ777" s="1268"/>
      <c r="ASR777" s="144"/>
      <c r="ASS777" s="1268"/>
      <c r="AST777" s="144"/>
      <c r="ASU777" s="1268"/>
      <c r="ASV777" s="144"/>
      <c r="ASW777" s="1268"/>
      <c r="ASX777" s="144"/>
      <c r="ASY777" s="1268"/>
      <c r="ASZ777" s="144"/>
      <c r="ATA777" s="1268"/>
      <c r="ATB777" s="144"/>
      <c r="ATC777" s="1268"/>
      <c r="ATD777" s="144"/>
      <c r="ATE777" s="1268"/>
      <c r="ATF777" s="144"/>
      <c r="ATG777" s="1268"/>
      <c r="ATH777" s="144"/>
      <c r="ATI777" s="1268"/>
      <c r="ATJ777" s="144"/>
      <c r="ATK777" s="1268"/>
      <c r="ATL777" s="144"/>
      <c r="ATM777" s="1268"/>
      <c r="ATN777" s="144"/>
      <c r="ATO777" s="1268"/>
      <c r="ATP777" s="144"/>
      <c r="ATQ777" s="1268"/>
      <c r="ATR777" s="144"/>
      <c r="ATS777" s="1268"/>
      <c r="ATT777" s="144"/>
      <c r="ATU777" s="1268"/>
      <c r="ATV777" s="144"/>
      <c r="ATW777" s="1268"/>
      <c r="ATX777" s="144"/>
      <c r="ATY777" s="1268"/>
      <c r="ATZ777" s="144"/>
      <c r="AUA777" s="1268"/>
      <c r="AUB777" s="144"/>
      <c r="AUC777" s="1268"/>
      <c r="AUD777" s="144"/>
      <c r="AUE777" s="1268"/>
      <c r="AUF777" s="144"/>
      <c r="AUG777" s="1268"/>
      <c r="AUH777" s="144"/>
      <c r="AUI777" s="1268"/>
      <c r="AUJ777" s="144"/>
      <c r="AUK777" s="1268"/>
      <c r="AUL777" s="144"/>
      <c r="AUM777" s="1268"/>
      <c r="AUN777" s="144"/>
      <c r="AUO777" s="1268"/>
      <c r="AUP777" s="144"/>
      <c r="AUQ777" s="1268"/>
      <c r="AUR777" s="144"/>
      <c r="AUS777" s="1268"/>
      <c r="AUT777" s="144"/>
      <c r="AUU777" s="1268"/>
      <c r="AUV777" s="144"/>
      <c r="AUW777" s="1268"/>
      <c r="AUX777" s="144"/>
      <c r="AUY777" s="1268"/>
      <c r="AUZ777" s="144"/>
      <c r="AVA777" s="1268"/>
      <c r="AVB777" s="144"/>
      <c r="AVC777" s="1268"/>
      <c r="AVD777" s="144"/>
      <c r="AVE777" s="1268"/>
      <c r="AVF777" s="144"/>
      <c r="AVG777" s="1268"/>
      <c r="AVH777" s="144"/>
      <c r="AVI777" s="1268"/>
      <c r="AVJ777" s="144"/>
      <c r="AVK777" s="1268"/>
      <c r="AVL777" s="144"/>
      <c r="AVM777" s="1268"/>
      <c r="AVN777" s="144"/>
      <c r="AVO777" s="1268"/>
      <c r="AVP777" s="144"/>
      <c r="AVQ777" s="1268"/>
      <c r="AVR777" s="144"/>
      <c r="AVS777" s="1268"/>
      <c r="AVT777" s="144"/>
      <c r="AVU777" s="1268"/>
      <c r="AVV777" s="144"/>
      <c r="AVW777" s="1268"/>
      <c r="AVX777" s="144"/>
      <c r="AVY777" s="1268"/>
      <c r="AVZ777" s="144"/>
      <c r="AWA777" s="1268"/>
      <c r="AWB777" s="144"/>
      <c r="AWC777" s="1268"/>
      <c r="AWD777" s="144"/>
      <c r="AWE777" s="1268"/>
      <c r="AWF777" s="144"/>
      <c r="AWG777" s="1268"/>
      <c r="AWH777" s="144"/>
      <c r="AWI777" s="1268"/>
      <c r="AWJ777" s="144"/>
      <c r="AWK777" s="1268"/>
      <c r="AWL777" s="144"/>
      <c r="AWM777" s="1268"/>
      <c r="AWN777" s="144"/>
      <c r="AWO777" s="1268"/>
      <c r="AWP777" s="144"/>
      <c r="AWQ777" s="1268"/>
      <c r="AWR777" s="144"/>
      <c r="AWS777" s="1268"/>
      <c r="AWT777" s="144"/>
      <c r="AWU777" s="1268"/>
      <c r="AWV777" s="144"/>
      <c r="AWW777" s="1268"/>
      <c r="AWX777" s="144"/>
      <c r="AWY777" s="1268"/>
      <c r="AWZ777" s="144"/>
      <c r="AXA777" s="1268"/>
      <c r="AXB777" s="144"/>
      <c r="AXC777" s="1268"/>
      <c r="AXD777" s="144"/>
      <c r="AXE777" s="1268"/>
      <c r="AXF777" s="144"/>
      <c r="AXG777" s="1268"/>
      <c r="AXH777" s="144"/>
      <c r="AXI777" s="1268"/>
      <c r="AXJ777" s="144"/>
      <c r="AXK777" s="1268"/>
      <c r="AXL777" s="144"/>
      <c r="AXM777" s="1268"/>
      <c r="AXN777" s="144"/>
      <c r="AXO777" s="1268"/>
      <c r="AXP777" s="144"/>
      <c r="AXQ777" s="1268"/>
      <c r="AXR777" s="144"/>
      <c r="AXS777" s="1268"/>
      <c r="AXT777" s="144"/>
      <c r="AXU777" s="1268"/>
      <c r="AXV777" s="144"/>
      <c r="AXW777" s="1268"/>
      <c r="AXX777" s="144"/>
      <c r="AXY777" s="1268"/>
      <c r="AXZ777" s="144"/>
      <c r="AYA777" s="1268"/>
      <c r="AYB777" s="144"/>
      <c r="AYC777" s="1268"/>
      <c r="AYD777" s="144"/>
      <c r="AYE777" s="1268"/>
      <c r="AYF777" s="144"/>
      <c r="AYG777" s="1268"/>
      <c r="AYH777" s="144"/>
      <c r="AYI777" s="1268"/>
      <c r="AYJ777" s="144"/>
      <c r="AYK777" s="1268"/>
      <c r="AYL777" s="144"/>
      <c r="AYM777" s="1268"/>
      <c r="AYN777" s="144"/>
      <c r="AYO777" s="1268"/>
      <c r="AYP777" s="144"/>
      <c r="AYQ777" s="1268"/>
      <c r="AYR777" s="144"/>
      <c r="AYS777" s="1268"/>
      <c r="AYT777" s="144"/>
      <c r="AYU777" s="1268"/>
      <c r="AYV777" s="144"/>
      <c r="AYW777" s="1268"/>
      <c r="AYX777" s="144"/>
      <c r="AYY777" s="1268"/>
      <c r="AYZ777" s="144"/>
      <c r="AZA777" s="1268"/>
      <c r="AZB777" s="144"/>
      <c r="AZC777" s="1268"/>
      <c r="AZD777" s="144"/>
      <c r="AZE777" s="1268"/>
      <c r="AZF777" s="144"/>
      <c r="AZG777" s="1268"/>
      <c r="AZH777" s="144"/>
      <c r="AZI777" s="1268"/>
      <c r="AZJ777" s="144"/>
      <c r="AZK777" s="1268"/>
      <c r="AZL777" s="144"/>
      <c r="AZM777" s="1268"/>
      <c r="AZN777" s="144"/>
      <c r="AZO777" s="1268"/>
      <c r="AZP777" s="144"/>
      <c r="AZQ777" s="1268"/>
      <c r="AZR777" s="144"/>
      <c r="AZS777" s="1268"/>
      <c r="AZT777" s="144"/>
      <c r="AZU777" s="1268"/>
      <c r="AZV777" s="144"/>
      <c r="AZW777" s="1268"/>
      <c r="AZX777" s="144"/>
      <c r="AZY777" s="1268"/>
      <c r="AZZ777" s="144"/>
      <c r="BAA777" s="1268"/>
      <c r="BAB777" s="144"/>
      <c r="BAC777" s="1268"/>
      <c r="BAD777" s="144"/>
      <c r="BAE777" s="1268"/>
      <c r="BAF777" s="144"/>
      <c r="BAG777" s="1268"/>
      <c r="BAH777" s="144"/>
      <c r="BAI777" s="1268"/>
      <c r="BAJ777" s="144"/>
      <c r="BAK777" s="1268"/>
      <c r="BAL777" s="144"/>
      <c r="BAM777" s="1268"/>
      <c r="BAN777" s="144"/>
      <c r="BAO777" s="1268"/>
      <c r="BAP777" s="144"/>
      <c r="BAQ777" s="1268"/>
      <c r="BAR777" s="144"/>
      <c r="BAS777" s="1268"/>
      <c r="BAT777" s="144"/>
      <c r="BAU777" s="1268"/>
      <c r="BAV777" s="144"/>
      <c r="BAW777" s="1268"/>
      <c r="BAX777" s="144"/>
      <c r="BAY777" s="1268"/>
      <c r="BAZ777" s="144"/>
      <c r="BBA777" s="1268"/>
      <c r="BBB777" s="144"/>
      <c r="BBC777" s="1268"/>
      <c r="BBD777" s="144"/>
      <c r="BBE777" s="1268"/>
      <c r="BBF777" s="144"/>
      <c r="BBG777" s="1268"/>
      <c r="BBH777" s="144"/>
      <c r="BBI777" s="1268"/>
      <c r="BBJ777" s="144"/>
      <c r="BBK777" s="1268"/>
      <c r="BBL777" s="144"/>
      <c r="BBM777" s="1268"/>
      <c r="BBN777" s="144"/>
      <c r="BBO777" s="1268"/>
      <c r="BBP777" s="144"/>
      <c r="BBQ777" s="1268"/>
      <c r="BBR777" s="144"/>
      <c r="BBS777" s="1268"/>
      <c r="BBT777" s="144"/>
      <c r="BBU777" s="1268"/>
      <c r="BBV777" s="144"/>
      <c r="BBW777" s="1268"/>
      <c r="BBX777" s="144"/>
      <c r="BBY777" s="1268"/>
      <c r="BBZ777" s="144"/>
      <c r="BCA777" s="1268"/>
      <c r="BCB777" s="144"/>
      <c r="BCC777" s="1268"/>
      <c r="BCD777" s="144"/>
      <c r="BCE777" s="1268"/>
      <c r="BCF777" s="144"/>
      <c r="BCG777" s="1268"/>
      <c r="BCH777" s="144"/>
      <c r="BCI777" s="1268"/>
      <c r="BCJ777" s="144"/>
      <c r="BCK777" s="1268"/>
      <c r="BCL777" s="144"/>
      <c r="BCM777" s="1268"/>
      <c r="BCN777" s="144"/>
      <c r="BCO777" s="1268"/>
      <c r="BCP777" s="144"/>
      <c r="BCQ777" s="1268"/>
      <c r="BCR777" s="144"/>
      <c r="BCS777" s="1268"/>
      <c r="BCT777" s="144"/>
      <c r="BCU777" s="1268"/>
      <c r="BCV777" s="144"/>
      <c r="BCW777" s="1268"/>
      <c r="BCX777" s="144"/>
      <c r="BCY777" s="1268"/>
      <c r="BCZ777" s="144"/>
      <c r="BDA777" s="1268"/>
      <c r="BDB777" s="144"/>
      <c r="BDC777" s="1268"/>
      <c r="BDD777" s="144"/>
      <c r="BDE777" s="1268"/>
      <c r="BDF777" s="144"/>
      <c r="BDG777" s="1268"/>
      <c r="BDH777" s="144"/>
      <c r="BDI777" s="1268"/>
      <c r="BDJ777" s="144"/>
      <c r="BDK777" s="1268"/>
      <c r="BDL777" s="144"/>
      <c r="BDM777" s="1268"/>
      <c r="BDN777" s="144"/>
      <c r="BDO777" s="1268"/>
      <c r="BDP777" s="144"/>
      <c r="BDQ777" s="1268"/>
      <c r="BDR777" s="144"/>
      <c r="BDS777" s="1268"/>
      <c r="BDT777" s="144"/>
      <c r="BDU777" s="1268"/>
      <c r="BDV777" s="144"/>
      <c r="BDW777" s="1268"/>
      <c r="BDX777" s="144"/>
      <c r="BDY777" s="1268"/>
      <c r="BDZ777" s="144"/>
      <c r="BEA777" s="1268"/>
      <c r="BEB777" s="144"/>
      <c r="BEC777" s="1268"/>
      <c r="BED777" s="144"/>
      <c r="BEE777" s="1268"/>
      <c r="BEF777" s="144"/>
      <c r="BEG777" s="1268"/>
      <c r="BEH777" s="144"/>
      <c r="BEI777" s="1268"/>
      <c r="BEJ777" s="144"/>
      <c r="BEK777" s="1268"/>
      <c r="BEL777" s="144"/>
      <c r="BEM777" s="1268"/>
      <c r="BEN777" s="144"/>
      <c r="BEO777" s="1268"/>
      <c r="BEP777" s="144"/>
      <c r="BEQ777" s="1268"/>
      <c r="BER777" s="144"/>
      <c r="BES777" s="1268"/>
      <c r="BET777" s="144"/>
      <c r="BEU777" s="1268"/>
      <c r="BEV777" s="144"/>
      <c r="BEW777" s="1268"/>
      <c r="BEX777" s="144"/>
      <c r="BEY777" s="1268"/>
      <c r="BEZ777" s="144"/>
      <c r="BFA777" s="1268"/>
      <c r="BFB777" s="144"/>
      <c r="BFC777" s="1268"/>
      <c r="BFD777" s="144"/>
      <c r="BFE777" s="1268"/>
      <c r="BFF777" s="144"/>
      <c r="BFG777" s="1268"/>
      <c r="BFH777" s="144"/>
      <c r="BFI777" s="1268"/>
      <c r="BFJ777" s="144"/>
      <c r="BFK777" s="1268"/>
      <c r="BFL777" s="144"/>
      <c r="BFM777" s="1268"/>
      <c r="BFN777" s="144"/>
      <c r="BFO777" s="1268"/>
      <c r="BFP777" s="144"/>
      <c r="BFQ777" s="1268"/>
      <c r="BFR777" s="144"/>
      <c r="BFS777" s="1268"/>
      <c r="BFT777" s="144"/>
      <c r="BFU777" s="1268"/>
      <c r="BFV777" s="144"/>
      <c r="BFW777" s="1268"/>
      <c r="BFX777" s="144"/>
      <c r="BFY777" s="1268"/>
      <c r="BFZ777" s="144"/>
      <c r="BGA777" s="1268"/>
      <c r="BGB777" s="144"/>
      <c r="BGC777" s="1268"/>
      <c r="BGD777" s="144"/>
      <c r="BGE777" s="1268"/>
      <c r="BGF777" s="144"/>
      <c r="BGG777" s="1268"/>
      <c r="BGH777" s="144"/>
      <c r="BGI777" s="1268"/>
      <c r="BGJ777" s="144"/>
      <c r="BGK777" s="1268"/>
      <c r="BGL777" s="144"/>
      <c r="BGM777" s="1268"/>
      <c r="BGN777" s="144"/>
      <c r="BGO777" s="1268"/>
      <c r="BGP777" s="144"/>
      <c r="BGQ777" s="1268"/>
      <c r="BGR777" s="144"/>
      <c r="BGS777" s="1268"/>
      <c r="BGT777" s="144"/>
      <c r="BGU777" s="1268"/>
      <c r="BGV777" s="144"/>
      <c r="BGW777" s="1268"/>
      <c r="BGX777" s="144"/>
      <c r="BGY777" s="1268"/>
      <c r="BGZ777" s="144"/>
      <c r="BHA777" s="1268"/>
      <c r="BHB777" s="144"/>
      <c r="BHC777" s="1268"/>
      <c r="BHD777" s="144"/>
      <c r="BHE777" s="1268"/>
      <c r="BHF777" s="144"/>
      <c r="BHG777" s="1268"/>
      <c r="BHH777" s="144"/>
      <c r="BHI777" s="1268"/>
      <c r="BHJ777" s="144"/>
      <c r="BHK777" s="1268"/>
      <c r="BHL777" s="144"/>
      <c r="BHM777" s="1268"/>
      <c r="BHN777" s="144"/>
      <c r="BHO777" s="1268"/>
      <c r="BHP777" s="144"/>
      <c r="BHQ777" s="1268"/>
      <c r="BHR777" s="144"/>
      <c r="BHS777" s="1268"/>
      <c r="BHT777" s="144"/>
      <c r="BHU777" s="1268"/>
      <c r="BHV777" s="144"/>
      <c r="BHW777" s="1268"/>
      <c r="BHX777" s="144"/>
      <c r="BHY777" s="1268"/>
      <c r="BHZ777" s="144"/>
      <c r="BIA777" s="1268"/>
      <c r="BIB777" s="144"/>
      <c r="BIC777" s="1268"/>
      <c r="BID777" s="144"/>
      <c r="BIE777" s="1268"/>
      <c r="BIF777" s="144"/>
      <c r="BIG777" s="1268"/>
      <c r="BIH777" s="144"/>
      <c r="BII777" s="1268"/>
      <c r="BIJ777" s="144"/>
      <c r="BIK777" s="1268"/>
      <c r="BIL777" s="144"/>
      <c r="BIM777" s="1268"/>
      <c r="BIN777" s="144"/>
      <c r="BIO777" s="1268"/>
      <c r="BIP777" s="144"/>
      <c r="BIQ777" s="1268"/>
      <c r="BIR777" s="144"/>
      <c r="BIS777" s="1268"/>
      <c r="BIT777" s="144"/>
      <c r="BIU777" s="1268"/>
      <c r="BIV777" s="144"/>
      <c r="BIW777" s="1268"/>
      <c r="BIX777" s="144"/>
      <c r="BIY777" s="1268"/>
      <c r="BIZ777" s="144"/>
      <c r="BJA777" s="1268"/>
      <c r="BJB777" s="144"/>
      <c r="BJC777" s="1268"/>
      <c r="BJD777" s="144"/>
      <c r="BJE777" s="1268"/>
      <c r="BJF777" s="144"/>
      <c r="BJG777" s="1268"/>
      <c r="BJH777" s="144"/>
      <c r="BJI777" s="1268"/>
      <c r="BJJ777" s="144"/>
      <c r="BJK777" s="1268"/>
      <c r="BJL777" s="144"/>
      <c r="BJM777" s="1268"/>
      <c r="BJN777" s="144"/>
      <c r="BJO777" s="1268"/>
      <c r="BJP777" s="144"/>
      <c r="BJQ777" s="1268"/>
      <c r="BJR777" s="144"/>
      <c r="BJS777" s="1268"/>
      <c r="BJT777" s="144"/>
      <c r="BJU777" s="1268"/>
      <c r="BJV777" s="144"/>
      <c r="BJW777" s="1268"/>
      <c r="BJX777" s="144"/>
      <c r="BJY777" s="1268"/>
      <c r="BJZ777" s="144"/>
      <c r="BKA777" s="1268"/>
      <c r="BKB777" s="144"/>
      <c r="BKC777" s="1268"/>
      <c r="BKD777" s="144"/>
      <c r="BKE777" s="1268"/>
      <c r="BKF777" s="144"/>
      <c r="BKG777" s="1268"/>
      <c r="BKH777" s="144"/>
      <c r="BKI777" s="1268"/>
      <c r="BKJ777" s="144"/>
      <c r="BKK777" s="1268"/>
      <c r="BKL777" s="144"/>
      <c r="BKM777" s="1268"/>
      <c r="BKN777" s="144"/>
      <c r="BKO777" s="1268"/>
      <c r="BKP777" s="144"/>
      <c r="BKQ777" s="1268"/>
      <c r="BKR777" s="144"/>
      <c r="BKS777" s="1268"/>
      <c r="BKT777" s="144"/>
      <c r="BKU777" s="1268"/>
      <c r="BKV777" s="144"/>
      <c r="BKW777" s="1268"/>
      <c r="BKX777" s="144"/>
      <c r="BKY777" s="1268"/>
      <c r="BKZ777" s="144"/>
      <c r="BLA777" s="1268"/>
      <c r="BLB777" s="144"/>
      <c r="BLC777" s="1268"/>
      <c r="BLD777" s="144"/>
      <c r="BLE777" s="1268"/>
      <c r="BLF777" s="144"/>
      <c r="BLG777" s="1268"/>
      <c r="BLH777" s="144"/>
      <c r="BLI777" s="1268"/>
      <c r="BLJ777" s="144"/>
      <c r="BLK777" s="1268"/>
      <c r="BLL777" s="144"/>
      <c r="BLM777" s="1268"/>
      <c r="BLN777" s="144"/>
      <c r="BLO777" s="1268"/>
      <c r="BLP777" s="144"/>
      <c r="BLQ777" s="1268"/>
      <c r="BLR777" s="144"/>
      <c r="BLS777" s="1268"/>
      <c r="BLT777" s="144"/>
      <c r="BLU777" s="1268"/>
      <c r="BLV777" s="144"/>
      <c r="BLW777" s="1268"/>
      <c r="BLX777" s="144"/>
      <c r="BLY777" s="1268"/>
      <c r="BLZ777" s="144"/>
      <c r="BMA777" s="1268"/>
      <c r="BMB777" s="144"/>
      <c r="BMC777" s="1268"/>
      <c r="BMD777" s="144"/>
      <c r="BME777" s="1268"/>
      <c r="BMF777" s="144"/>
      <c r="BMG777" s="1268"/>
      <c r="BMH777" s="144"/>
      <c r="BMI777" s="1268"/>
      <c r="BMJ777" s="144"/>
      <c r="BMK777" s="1268"/>
      <c r="BML777" s="144"/>
      <c r="BMM777" s="1268"/>
      <c r="BMN777" s="144"/>
      <c r="BMO777" s="1268"/>
      <c r="BMP777" s="144"/>
      <c r="BMQ777" s="1268"/>
      <c r="BMR777" s="144"/>
      <c r="BMS777" s="1268"/>
      <c r="BMT777" s="144"/>
      <c r="BMU777" s="1268"/>
      <c r="BMV777" s="144"/>
      <c r="BMW777" s="1268"/>
      <c r="BMX777" s="144"/>
      <c r="BMY777" s="1268"/>
      <c r="BMZ777" s="144"/>
      <c r="BNA777" s="1268"/>
      <c r="BNB777" s="144"/>
      <c r="BNC777" s="1268"/>
      <c r="BND777" s="144"/>
      <c r="BNE777" s="1268"/>
      <c r="BNF777" s="144"/>
      <c r="BNG777" s="1268"/>
      <c r="BNH777" s="144"/>
      <c r="BNI777" s="1268"/>
      <c r="BNJ777" s="144"/>
      <c r="BNK777" s="1268"/>
      <c r="BNL777" s="144"/>
      <c r="BNM777" s="1268"/>
      <c r="BNN777" s="144"/>
      <c r="BNO777" s="1268"/>
      <c r="BNP777" s="144"/>
      <c r="BNQ777" s="1268"/>
      <c r="BNR777" s="144"/>
      <c r="BNS777" s="1268"/>
      <c r="BNT777" s="144"/>
      <c r="BNU777" s="1268"/>
      <c r="BNV777" s="144"/>
      <c r="BNW777" s="1268"/>
      <c r="BNX777" s="144"/>
      <c r="BNY777" s="1268"/>
      <c r="BNZ777" s="144"/>
      <c r="BOA777" s="1268"/>
      <c r="BOB777" s="144"/>
      <c r="BOC777" s="1268"/>
      <c r="BOD777" s="144"/>
      <c r="BOE777" s="1268"/>
      <c r="BOF777" s="144"/>
      <c r="BOG777" s="1268"/>
      <c r="BOH777" s="144"/>
      <c r="BOI777" s="1268"/>
      <c r="BOJ777" s="144"/>
      <c r="BOK777" s="1268"/>
      <c r="BOL777" s="144"/>
      <c r="BOM777" s="1268"/>
      <c r="BON777" s="144"/>
      <c r="BOO777" s="1268"/>
      <c r="BOP777" s="144"/>
      <c r="BOQ777" s="1268"/>
      <c r="BOR777" s="144"/>
      <c r="BOS777" s="1268"/>
      <c r="BOT777" s="144"/>
      <c r="BOU777" s="1268"/>
      <c r="BOV777" s="144"/>
      <c r="BOW777" s="1268"/>
      <c r="BOX777" s="144"/>
      <c r="BOY777" s="1268"/>
      <c r="BOZ777" s="144"/>
      <c r="BPA777" s="1268"/>
      <c r="BPB777" s="144"/>
      <c r="BPC777" s="1268"/>
      <c r="BPD777" s="144"/>
      <c r="BPE777" s="1268"/>
      <c r="BPF777" s="144"/>
      <c r="BPG777" s="1268"/>
      <c r="BPH777" s="144"/>
      <c r="BPI777" s="1268"/>
      <c r="BPJ777" s="144"/>
      <c r="BPK777" s="1268"/>
      <c r="BPL777" s="144"/>
      <c r="BPM777" s="1268"/>
      <c r="BPN777" s="144"/>
      <c r="BPO777" s="1268"/>
      <c r="BPP777" s="144"/>
      <c r="BPQ777" s="1268"/>
      <c r="BPR777" s="144"/>
      <c r="BPS777" s="1268"/>
      <c r="BPT777" s="144"/>
      <c r="BPU777" s="1268"/>
      <c r="BPV777" s="144"/>
      <c r="BPW777" s="1268"/>
      <c r="BPX777" s="144"/>
      <c r="BPY777" s="1268"/>
      <c r="BPZ777" s="144"/>
      <c r="BQA777" s="1268"/>
      <c r="BQB777" s="144"/>
      <c r="BQC777" s="1268"/>
      <c r="BQD777" s="144"/>
      <c r="BQE777" s="1268"/>
      <c r="BQF777" s="144"/>
      <c r="BQG777" s="1268"/>
      <c r="BQH777" s="144"/>
      <c r="BQI777" s="1268"/>
      <c r="BQJ777" s="144"/>
      <c r="BQK777" s="1268"/>
      <c r="BQL777" s="144"/>
      <c r="BQM777" s="1268"/>
      <c r="BQN777" s="144"/>
      <c r="BQO777" s="1268"/>
      <c r="BQP777" s="144"/>
      <c r="BQQ777" s="1268"/>
      <c r="BQR777" s="144"/>
      <c r="BQS777" s="1268"/>
      <c r="BQT777" s="144"/>
      <c r="BQU777" s="1268"/>
      <c r="BQV777" s="144"/>
      <c r="BQW777" s="1268"/>
      <c r="BQX777" s="144"/>
      <c r="BQY777" s="1268"/>
      <c r="BQZ777" s="144"/>
      <c r="BRA777" s="1268"/>
      <c r="BRB777" s="144"/>
      <c r="BRC777" s="1268"/>
      <c r="BRD777" s="144"/>
      <c r="BRE777" s="1268"/>
      <c r="BRF777" s="144"/>
      <c r="BRG777" s="1268"/>
      <c r="BRH777" s="144"/>
      <c r="BRI777" s="1268"/>
      <c r="BRJ777" s="144"/>
      <c r="BRK777" s="1268"/>
      <c r="BRL777" s="144"/>
      <c r="BRM777" s="1268"/>
      <c r="BRN777" s="144"/>
      <c r="BRO777" s="1268"/>
      <c r="BRP777" s="144"/>
      <c r="BRQ777" s="1268"/>
      <c r="BRR777" s="144"/>
      <c r="BRS777" s="1268"/>
      <c r="BRT777" s="144"/>
      <c r="BRU777" s="1268"/>
      <c r="BRV777" s="144"/>
      <c r="BRW777" s="1268"/>
      <c r="BRX777" s="144"/>
      <c r="BRY777" s="1268"/>
      <c r="BRZ777" s="144"/>
      <c r="BSA777" s="1268"/>
      <c r="BSB777" s="144"/>
      <c r="BSC777" s="1268"/>
      <c r="BSD777" s="144"/>
      <c r="BSE777" s="1268"/>
      <c r="BSF777" s="144"/>
      <c r="BSG777" s="1268"/>
      <c r="BSH777" s="144"/>
      <c r="BSI777" s="1268"/>
      <c r="BSJ777" s="144"/>
      <c r="BSK777" s="1268"/>
      <c r="BSL777" s="144"/>
      <c r="BSM777" s="1268"/>
      <c r="BSN777" s="144"/>
      <c r="BSO777" s="1268"/>
      <c r="BSP777" s="144"/>
      <c r="BSQ777" s="1268"/>
      <c r="BSR777" s="144"/>
      <c r="BSS777" s="1268"/>
      <c r="BST777" s="144"/>
      <c r="BSU777" s="1268"/>
      <c r="BSV777" s="144"/>
      <c r="BSW777" s="1268"/>
      <c r="BSX777" s="144"/>
      <c r="BSY777" s="1268"/>
      <c r="BSZ777" s="144"/>
      <c r="BTA777" s="1268"/>
      <c r="BTB777" s="144"/>
      <c r="BTC777" s="1268"/>
      <c r="BTD777" s="144"/>
      <c r="BTE777" s="1268"/>
      <c r="BTF777" s="144"/>
      <c r="BTG777" s="1268"/>
      <c r="BTH777" s="144"/>
      <c r="BTI777" s="1268"/>
      <c r="BTJ777" s="144"/>
      <c r="BTK777" s="1268"/>
      <c r="BTL777" s="144"/>
      <c r="BTM777" s="1268"/>
      <c r="BTN777" s="144"/>
      <c r="BTO777" s="1268"/>
      <c r="BTP777" s="144"/>
      <c r="BTQ777" s="1268"/>
      <c r="BTR777" s="144"/>
      <c r="BTS777" s="1268"/>
      <c r="BTT777" s="144"/>
      <c r="BTU777" s="1268"/>
      <c r="BTV777" s="144"/>
      <c r="BTW777" s="1268"/>
      <c r="BTX777" s="144"/>
      <c r="BTY777" s="1268"/>
      <c r="BTZ777" s="144"/>
      <c r="BUA777" s="1268"/>
      <c r="BUB777" s="144"/>
      <c r="BUC777" s="1268"/>
      <c r="BUD777" s="144"/>
      <c r="BUE777" s="1268"/>
      <c r="BUF777" s="144"/>
      <c r="BUG777" s="1268"/>
      <c r="BUH777" s="144"/>
      <c r="BUI777" s="1268"/>
      <c r="BUJ777" s="144"/>
      <c r="BUK777" s="1268"/>
      <c r="BUL777" s="144"/>
      <c r="BUM777" s="1268"/>
      <c r="BUN777" s="144"/>
      <c r="BUO777" s="1268"/>
      <c r="BUP777" s="144"/>
      <c r="BUQ777" s="1268"/>
      <c r="BUR777" s="144"/>
      <c r="BUS777" s="1268"/>
      <c r="BUT777" s="144"/>
      <c r="BUU777" s="1268"/>
      <c r="BUV777" s="144"/>
      <c r="BUW777" s="1268"/>
      <c r="BUX777" s="144"/>
      <c r="BUY777" s="1268"/>
      <c r="BUZ777" s="144"/>
      <c r="BVA777" s="1268"/>
      <c r="BVB777" s="144"/>
      <c r="BVC777" s="1268"/>
      <c r="BVD777" s="144"/>
      <c r="BVE777" s="1268"/>
      <c r="BVF777" s="144"/>
      <c r="BVG777" s="1268"/>
      <c r="BVH777" s="144"/>
      <c r="BVI777" s="1268"/>
      <c r="BVJ777" s="144"/>
      <c r="BVK777" s="1268"/>
      <c r="BVL777" s="144"/>
      <c r="BVM777" s="1268"/>
      <c r="BVN777" s="144"/>
      <c r="BVO777" s="1268"/>
      <c r="BVP777" s="144"/>
      <c r="BVQ777" s="1268"/>
      <c r="BVR777" s="144"/>
      <c r="BVS777" s="1268"/>
      <c r="BVT777" s="144"/>
      <c r="BVU777" s="1268"/>
      <c r="BVV777" s="144"/>
      <c r="BVW777" s="1268"/>
      <c r="BVX777" s="144"/>
      <c r="BVY777" s="1268"/>
      <c r="BVZ777" s="144"/>
      <c r="BWA777" s="1268"/>
      <c r="BWB777" s="144"/>
      <c r="BWC777" s="1268"/>
      <c r="BWD777" s="144"/>
      <c r="BWE777" s="1268"/>
      <c r="BWF777" s="144"/>
      <c r="BWG777" s="1268"/>
      <c r="BWH777" s="144"/>
      <c r="BWI777" s="1268"/>
      <c r="BWJ777" s="144"/>
      <c r="BWK777" s="1268"/>
      <c r="BWL777" s="144"/>
      <c r="BWM777" s="1268"/>
      <c r="BWN777" s="144"/>
      <c r="BWO777" s="1268"/>
      <c r="BWP777" s="144"/>
      <c r="BWQ777" s="1268"/>
      <c r="BWR777" s="144"/>
      <c r="BWS777" s="1268"/>
      <c r="BWT777" s="144"/>
      <c r="BWU777" s="1268"/>
      <c r="BWV777" s="144"/>
      <c r="BWW777" s="1268"/>
      <c r="BWX777" s="144"/>
      <c r="BWY777" s="1268"/>
      <c r="BWZ777" s="144"/>
      <c r="BXA777" s="1268"/>
      <c r="BXB777" s="144"/>
      <c r="BXC777" s="1268"/>
      <c r="BXD777" s="144"/>
      <c r="BXE777" s="1268"/>
      <c r="BXF777" s="144"/>
      <c r="BXG777" s="1268"/>
      <c r="BXH777" s="144"/>
      <c r="BXI777" s="1268"/>
      <c r="BXJ777" s="144"/>
      <c r="BXK777" s="1268"/>
      <c r="BXL777" s="144"/>
      <c r="BXM777" s="1268"/>
      <c r="BXN777" s="144"/>
      <c r="BXO777" s="1268"/>
      <c r="BXP777" s="144"/>
      <c r="BXQ777" s="1268"/>
      <c r="BXR777" s="144"/>
      <c r="BXS777" s="1268"/>
      <c r="BXT777" s="144"/>
      <c r="BXU777" s="1268"/>
      <c r="BXV777" s="144"/>
      <c r="BXW777" s="1268"/>
      <c r="BXX777" s="144"/>
      <c r="BXY777" s="1268"/>
      <c r="BXZ777" s="144"/>
      <c r="BYA777" s="1268"/>
      <c r="BYB777" s="144"/>
      <c r="BYC777" s="1268"/>
      <c r="BYD777" s="144"/>
      <c r="BYE777" s="1268"/>
      <c r="BYF777" s="144"/>
      <c r="BYG777" s="1268"/>
      <c r="BYH777" s="144"/>
      <c r="BYI777" s="1268"/>
      <c r="BYJ777" s="144"/>
      <c r="BYK777" s="1268"/>
      <c r="BYL777" s="144"/>
      <c r="BYM777" s="1268"/>
      <c r="BYN777" s="144"/>
      <c r="BYO777" s="1268"/>
      <c r="BYP777" s="144"/>
      <c r="BYQ777" s="1268"/>
      <c r="BYR777" s="144"/>
      <c r="BYS777" s="1268"/>
      <c r="BYT777" s="144"/>
      <c r="BYU777" s="1268"/>
      <c r="BYV777" s="144"/>
      <c r="BYW777" s="1268"/>
      <c r="BYX777" s="144"/>
      <c r="BYY777" s="1268"/>
      <c r="BYZ777" s="144"/>
      <c r="BZA777" s="1268"/>
      <c r="BZB777" s="144"/>
      <c r="BZC777" s="1268"/>
      <c r="BZD777" s="144"/>
      <c r="BZE777" s="1268"/>
      <c r="BZF777" s="144"/>
      <c r="BZG777" s="1268"/>
      <c r="BZH777" s="144"/>
      <c r="BZI777" s="1268"/>
      <c r="BZJ777" s="144"/>
      <c r="BZK777" s="1268"/>
      <c r="BZL777" s="144"/>
      <c r="BZM777" s="1268"/>
      <c r="BZN777" s="144"/>
      <c r="BZO777" s="1268"/>
      <c r="BZP777" s="144"/>
      <c r="BZQ777" s="1268"/>
      <c r="BZR777" s="144"/>
      <c r="BZS777" s="1268"/>
      <c r="BZT777" s="144"/>
      <c r="BZU777" s="1268"/>
      <c r="BZV777" s="144"/>
      <c r="BZW777" s="1268"/>
      <c r="BZX777" s="144"/>
      <c r="BZY777" s="1268"/>
      <c r="BZZ777" s="144"/>
      <c r="CAA777" s="1268"/>
      <c r="CAB777" s="144"/>
      <c r="CAC777" s="1268"/>
      <c r="CAD777" s="144"/>
      <c r="CAE777" s="1268"/>
      <c r="CAF777" s="144"/>
      <c r="CAG777" s="1268"/>
      <c r="CAH777" s="144"/>
      <c r="CAI777" s="1268"/>
      <c r="CAJ777" s="144"/>
      <c r="CAK777" s="1268"/>
      <c r="CAL777" s="144"/>
      <c r="CAM777" s="1268"/>
      <c r="CAN777" s="144"/>
      <c r="CAO777" s="1268"/>
      <c r="CAP777" s="144"/>
      <c r="CAQ777" s="1268"/>
      <c r="CAR777" s="144"/>
      <c r="CAS777" s="1268"/>
      <c r="CAT777" s="144"/>
      <c r="CAU777" s="1268"/>
      <c r="CAV777" s="144"/>
      <c r="CAW777" s="1268"/>
      <c r="CAX777" s="144"/>
      <c r="CAY777" s="1268"/>
      <c r="CAZ777" s="144"/>
      <c r="CBA777" s="1268"/>
      <c r="CBB777" s="144"/>
      <c r="CBC777" s="1268"/>
      <c r="CBD777" s="144"/>
      <c r="CBE777" s="1268"/>
      <c r="CBF777" s="144"/>
      <c r="CBG777" s="1268"/>
      <c r="CBH777" s="144"/>
      <c r="CBI777" s="1268"/>
      <c r="CBJ777" s="144"/>
      <c r="CBK777" s="1268"/>
      <c r="CBL777" s="144"/>
      <c r="CBM777" s="1268"/>
      <c r="CBN777" s="144"/>
      <c r="CBO777" s="1268"/>
      <c r="CBP777" s="144"/>
      <c r="CBQ777" s="1268"/>
      <c r="CBR777" s="144"/>
      <c r="CBS777" s="1268"/>
      <c r="CBT777" s="144"/>
      <c r="CBU777" s="1268"/>
      <c r="CBV777" s="144"/>
      <c r="CBW777" s="1268"/>
      <c r="CBX777" s="144"/>
      <c r="CBY777" s="1268"/>
      <c r="CBZ777" s="144"/>
      <c r="CCA777" s="1268"/>
      <c r="CCB777" s="144"/>
      <c r="CCC777" s="1268"/>
      <c r="CCD777" s="144"/>
      <c r="CCE777" s="1268"/>
      <c r="CCF777" s="144"/>
      <c r="CCG777" s="1268"/>
      <c r="CCH777" s="144"/>
      <c r="CCI777" s="1268"/>
      <c r="CCJ777" s="144"/>
      <c r="CCK777" s="1268"/>
      <c r="CCL777" s="144"/>
      <c r="CCM777" s="1268"/>
      <c r="CCN777" s="144"/>
      <c r="CCO777" s="1268"/>
      <c r="CCP777" s="144"/>
      <c r="CCQ777" s="1268"/>
      <c r="CCR777" s="144"/>
      <c r="CCS777" s="1268"/>
      <c r="CCT777" s="144"/>
      <c r="CCU777" s="1268"/>
      <c r="CCV777" s="144"/>
      <c r="CCW777" s="1268"/>
      <c r="CCX777" s="144"/>
      <c r="CCY777" s="1268"/>
      <c r="CCZ777" s="144"/>
      <c r="CDA777" s="1268"/>
      <c r="CDB777" s="144"/>
      <c r="CDC777" s="1268"/>
      <c r="CDD777" s="144"/>
      <c r="CDE777" s="1268"/>
      <c r="CDF777" s="144"/>
      <c r="CDG777" s="1268"/>
      <c r="CDH777" s="144"/>
      <c r="CDI777" s="1268"/>
      <c r="CDJ777" s="144"/>
      <c r="CDK777" s="1268"/>
      <c r="CDL777" s="144"/>
      <c r="CDM777" s="1268"/>
      <c r="CDN777" s="144"/>
      <c r="CDO777" s="1268"/>
      <c r="CDP777" s="144"/>
      <c r="CDQ777" s="1268"/>
      <c r="CDR777" s="144"/>
      <c r="CDS777" s="1268"/>
      <c r="CDT777" s="144"/>
      <c r="CDU777" s="1268"/>
      <c r="CDV777" s="144"/>
      <c r="CDW777" s="1268"/>
      <c r="CDX777" s="144"/>
      <c r="CDY777" s="1268"/>
      <c r="CDZ777" s="144"/>
      <c r="CEA777" s="1268"/>
      <c r="CEB777" s="144"/>
      <c r="CEC777" s="1268"/>
      <c r="CED777" s="144"/>
      <c r="CEE777" s="1268"/>
      <c r="CEF777" s="144"/>
      <c r="CEG777" s="1268"/>
      <c r="CEH777" s="144"/>
      <c r="CEI777" s="1268"/>
      <c r="CEJ777" s="144"/>
      <c r="CEK777" s="1268"/>
      <c r="CEL777" s="144"/>
      <c r="CEM777" s="1268"/>
      <c r="CEN777" s="144"/>
      <c r="CEO777" s="1268"/>
      <c r="CEP777" s="144"/>
      <c r="CEQ777" s="1268"/>
      <c r="CER777" s="144"/>
      <c r="CES777" s="1268"/>
      <c r="CET777" s="144"/>
      <c r="CEU777" s="1268"/>
      <c r="CEV777" s="144"/>
      <c r="CEW777" s="1268"/>
      <c r="CEX777" s="144"/>
      <c r="CEY777" s="1268"/>
      <c r="CEZ777" s="144"/>
      <c r="CFA777" s="1268"/>
      <c r="CFB777" s="144"/>
      <c r="CFC777" s="1268"/>
      <c r="CFD777" s="144"/>
      <c r="CFE777" s="1268"/>
      <c r="CFF777" s="144"/>
      <c r="CFG777" s="1268"/>
      <c r="CFH777" s="144"/>
      <c r="CFI777" s="1268"/>
      <c r="CFJ777" s="144"/>
      <c r="CFK777" s="1268"/>
      <c r="CFL777" s="144"/>
      <c r="CFM777" s="1268"/>
      <c r="CFN777" s="144"/>
      <c r="CFO777" s="1268"/>
      <c r="CFP777" s="144"/>
      <c r="CFQ777" s="1268"/>
      <c r="CFR777" s="144"/>
      <c r="CFS777" s="1268"/>
      <c r="CFT777" s="144"/>
      <c r="CFU777" s="1268"/>
      <c r="CFV777" s="144"/>
      <c r="CFW777" s="1268"/>
      <c r="CFX777" s="144"/>
      <c r="CFY777" s="1268"/>
      <c r="CFZ777" s="144"/>
      <c r="CGA777" s="1268"/>
      <c r="CGB777" s="144"/>
      <c r="CGC777" s="1268"/>
      <c r="CGD777" s="144"/>
      <c r="CGE777" s="1268"/>
      <c r="CGF777" s="144"/>
      <c r="CGG777" s="1268"/>
      <c r="CGH777" s="144"/>
      <c r="CGI777" s="1268"/>
      <c r="CGJ777" s="144"/>
      <c r="CGK777" s="1268"/>
      <c r="CGL777" s="144"/>
      <c r="CGM777" s="1268"/>
      <c r="CGN777" s="144"/>
      <c r="CGO777" s="1268"/>
      <c r="CGP777" s="144"/>
      <c r="CGQ777" s="1268"/>
      <c r="CGR777" s="144"/>
      <c r="CGS777" s="1268"/>
      <c r="CGT777" s="144"/>
      <c r="CGU777" s="1268"/>
      <c r="CGV777" s="144"/>
      <c r="CGW777" s="1268"/>
      <c r="CGX777" s="144"/>
      <c r="CGY777" s="1268"/>
      <c r="CGZ777" s="144"/>
      <c r="CHA777" s="1268"/>
      <c r="CHB777" s="144"/>
      <c r="CHC777" s="1268"/>
      <c r="CHD777" s="144"/>
      <c r="CHE777" s="1268"/>
      <c r="CHF777" s="144"/>
      <c r="CHG777" s="1268"/>
      <c r="CHH777" s="144"/>
      <c r="CHI777" s="1268"/>
      <c r="CHJ777" s="144"/>
      <c r="CHK777" s="1268"/>
      <c r="CHL777" s="144"/>
      <c r="CHM777" s="1268"/>
      <c r="CHN777" s="144"/>
      <c r="CHO777" s="1268"/>
      <c r="CHP777" s="144"/>
      <c r="CHQ777" s="1268"/>
      <c r="CHR777" s="144"/>
      <c r="CHS777" s="1268"/>
      <c r="CHT777" s="144"/>
      <c r="CHU777" s="1268"/>
      <c r="CHV777" s="144"/>
      <c r="CHW777" s="1268"/>
      <c r="CHX777" s="144"/>
      <c r="CHY777" s="1268"/>
      <c r="CHZ777" s="144"/>
      <c r="CIA777" s="1268"/>
      <c r="CIB777" s="144"/>
      <c r="CIC777" s="1268"/>
      <c r="CID777" s="144"/>
      <c r="CIE777" s="1268"/>
      <c r="CIF777" s="144"/>
      <c r="CIG777" s="1268"/>
      <c r="CIH777" s="144"/>
      <c r="CII777" s="1268"/>
      <c r="CIJ777" s="144"/>
      <c r="CIK777" s="1268"/>
      <c r="CIL777" s="144"/>
      <c r="CIM777" s="1268"/>
      <c r="CIN777" s="144"/>
      <c r="CIO777" s="1268"/>
      <c r="CIP777" s="144"/>
      <c r="CIQ777" s="1268"/>
      <c r="CIR777" s="144"/>
      <c r="CIS777" s="1268"/>
      <c r="CIT777" s="144"/>
      <c r="CIU777" s="1268"/>
      <c r="CIV777" s="144"/>
      <c r="CIW777" s="1268"/>
      <c r="CIX777" s="144"/>
      <c r="CIY777" s="1268"/>
      <c r="CIZ777" s="144"/>
      <c r="CJA777" s="1268"/>
      <c r="CJB777" s="144"/>
      <c r="CJC777" s="1268"/>
      <c r="CJD777" s="144"/>
      <c r="CJE777" s="1268"/>
      <c r="CJF777" s="144"/>
      <c r="CJG777" s="1268"/>
      <c r="CJH777" s="144"/>
      <c r="CJI777" s="1268"/>
      <c r="CJJ777" s="144"/>
      <c r="CJK777" s="1268"/>
      <c r="CJL777" s="144"/>
      <c r="CJM777" s="1268"/>
      <c r="CJN777" s="144"/>
      <c r="CJO777" s="1268"/>
      <c r="CJP777" s="144"/>
      <c r="CJQ777" s="1268"/>
      <c r="CJR777" s="144"/>
      <c r="CJS777" s="1268"/>
      <c r="CJT777" s="144"/>
      <c r="CJU777" s="1268"/>
      <c r="CJV777" s="144"/>
      <c r="CJW777" s="1268"/>
      <c r="CJX777" s="144"/>
      <c r="CJY777" s="1268"/>
      <c r="CJZ777" s="144"/>
      <c r="CKA777" s="1268"/>
      <c r="CKB777" s="144"/>
      <c r="CKC777" s="1268"/>
      <c r="CKD777" s="144"/>
      <c r="CKE777" s="1268"/>
      <c r="CKF777" s="144"/>
      <c r="CKG777" s="1268"/>
      <c r="CKH777" s="144"/>
      <c r="CKI777" s="1268"/>
      <c r="CKJ777" s="144"/>
      <c r="CKK777" s="1268"/>
      <c r="CKL777" s="144"/>
      <c r="CKM777" s="1268"/>
      <c r="CKN777" s="144"/>
      <c r="CKO777" s="1268"/>
      <c r="CKP777" s="144"/>
      <c r="CKQ777" s="1268"/>
      <c r="CKR777" s="144"/>
      <c r="CKS777" s="1268"/>
      <c r="CKT777" s="144"/>
      <c r="CKU777" s="1268"/>
      <c r="CKV777" s="144"/>
      <c r="CKW777" s="1268"/>
      <c r="CKX777" s="144"/>
      <c r="CKY777" s="1268"/>
      <c r="CKZ777" s="144"/>
      <c r="CLA777" s="1268"/>
      <c r="CLB777" s="144"/>
      <c r="CLC777" s="1268"/>
      <c r="CLD777" s="144"/>
      <c r="CLE777" s="1268"/>
      <c r="CLF777" s="144"/>
      <c r="CLG777" s="1268"/>
      <c r="CLH777" s="144"/>
      <c r="CLI777" s="1268"/>
      <c r="CLJ777" s="144"/>
      <c r="CLK777" s="1268"/>
      <c r="CLL777" s="144"/>
      <c r="CLM777" s="1268"/>
      <c r="CLN777" s="144"/>
      <c r="CLO777" s="1268"/>
      <c r="CLP777" s="144"/>
      <c r="CLQ777" s="1268"/>
      <c r="CLR777" s="144"/>
      <c r="CLS777" s="1268"/>
      <c r="CLT777" s="144"/>
      <c r="CLU777" s="1268"/>
      <c r="CLV777" s="144"/>
      <c r="CLW777" s="1268"/>
      <c r="CLX777" s="144"/>
      <c r="CLY777" s="1268"/>
      <c r="CLZ777" s="144"/>
      <c r="CMA777" s="1268"/>
      <c r="CMB777" s="144"/>
      <c r="CMC777" s="1268"/>
      <c r="CMD777" s="144"/>
      <c r="CME777" s="1268"/>
      <c r="CMF777" s="144"/>
      <c r="CMG777" s="1268"/>
      <c r="CMH777" s="144"/>
      <c r="CMI777" s="1268"/>
      <c r="CMJ777" s="144"/>
      <c r="CMK777" s="1268"/>
      <c r="CML777" s="144"/>
      <c r="CMM777" s="1268"/>
      <c r="CMN777" s="144"/>
      <c r="CMO777" s="1268"/>
      <c r="CMP777" s="144"/>
      <c r="CMQ777" s="1268"/>
      <c r="CMR777" s="144"/>
      <c r="CMS777" s="1268"/>
      <c r="CMT777" s="144"/>
      <c r="CMU777" s="1268"/>
      <c r="CMV777" s="144"/>
      <c r="CMW777" s="1268"/>
      <c r="CMX777" s="144"/>
      <c r="CMY777" s="1268"/>
      <c r="CMZ777" s="144"/>
      <c r="CNA777" s="1268"/>
      <c r="CNB777" s="144"/>
      <c r="CNC777" s="1268"/>
      <c r="CND777" s="144"/>
      <c r="CNE777" s="1268"/>
      <c r="CNF777" s="144"/>
      <c r="CNG777" s="1268"/>
      <c r="CNH777" s="144"/>
      <c r="CNI777" s="1268"/>
      <c r="CNJ777" s="144"/>
      <c r="CNK777" s="1268"/>
      <c r="CNL777" s="144"/>
      <c r="CNM777" s="1268"/>
      <c r="CNN777" s="144"/>
      <c r="CNO777" s="1268"/>
      <c r="CNP777" s="144"/>
      <c r="CNQ777" s="1268"/>
      <c r="CNR777" s="144"/>
      <c r="CNS777" s="1268"/>
      <c r="CNT777" s="144"/>
      <c r="CNU777" s="1268"/>
      <c r="CNV777" s="144"/>
      <c r="CNW777" s="1268"/>
      <c r="CNX777" s="144"/>
      <c r="CNY777" s="1268"/>
      <c r="CNZ777" s="144"/>
      <c r="COA777" s="1268"/>
      <c r="COB777" s="144"/>
      <c r="COC777" s="1268"/>
      <c r="COD777" s="144"/>
      <c r="COE777" s="1268"/>
      <c r="COF777" s="144"/>
      <c r="COG777" s="1268"/>
      <c r="COH777" s="144"/>
      <c r="COI777" s="1268"/>
      <c r="COJ777" s="144"/>
      <c r="COK777" s="1268"/>
      <c r="COL777" s="144"/>
      <c r="COM777" s="1268"/>
      <c r="CON777" s="144"/>
      <c r="COO777" s="1268"/>
      <c r="COP777" s="144"/>
      <c r="COQ777" s="1268"/>
      <c r="COR777" s="144"/>
      <c r="COS777" s="1268"/>
      <c r="COT777" s="144"/>
      <c r="COU777" s="1268"/>
      <c r="COV777" s="144"/>
      <c r="COW777" s="1268"/>
      <c r="COX777" s="144"/>
      <c r="COY777" s="1268"/>
      <c r="COZ777" s="144"/>
      <c r="CPA777" s="1268"/>
      <c r="CPB777" s="144"/>
      <c r="CPC777" s="1268"/>
      <c r="CPD777" s="144"/>
      <c r="CPE777" s="1268"/>
      <c r="CPF777" s="144"/>
      <c r="CPG777" s="1268"/>
      <c r="CPH777" s="144"/>
      <c r="CPI777" s="1268"/>
      <c r="CPJ777" s="144"/>
      <c r="CPK777" s="1268"/>
      <c r="CPL777" s="144"/>
      <c r="CPM777" s="1268"/>
      <c r="CPN777" s="144"/>
      <c r="CPO777" s="1268"/>
      <c r="CPP777" s="144"/>
      <c r="CPQ777" s="1268"/>
      <c r="CPR777" s="144"/>
      <c r="CPS777" s="1268"/>
      <c r="CPT777" s="144"/>
      <c r="CPU777" s="1268"/>
      <c r="CPV777" s="144"/>
      <c r="CPW777" s="1268"/>
      <c r="CPX777" s="144"/>
      <c r="CPY777" s="1268"/>
      <c r="CPZ777" s="144"/>
      <c r="CQA777" s="1268"/>
      <c r="CQB777" s="144"/>
      <c r="CQC777" s="1268"/>
      <c r="CQD777" s="144"/>
      <c r="CQE777" s="1268"/>
      <c r="CQF777" s="144"/>
      <c r="CQG777" s="1268"/>
      <c r="CQH777" s="144"/>
      <c r="CQI777" s="1268"/>
      <c r="CQJ777" s="144"/>
      <c r="CQK777" s="1268"/>
      <c r="CQL777" s="144"/>
      <c r="CQM777" s="1268"/>
      <c r="CQN777" s="144"/>
      <c r="CQO777" s="1268"/>
      <c r="CQP777" s="144"/>
      <c r="CQQ777" s="1268"/>
      <c r="CQR777" s="144"/>
      <c r="CQS777" s="1268"/>
      <c r="CQT777" s="144"/>
      <c r="CQU777" s="1268"/>
      <c r="CQV777" s="144"/>
      <c r="CQW777" s="1268"/>
      <c r="CQX777" s="144"/>
      <c r="CQY777" s="1268"/>
      <c r="CQZ777" s="144"/>
      <c r="CRA777" s="1268"/>
      <c r="CRB777" s="144"/>
      <c r="CRC777" s="1268"/>
      <c r="CRD777" s="144"/>
      <c r="CRE777" s="1268"/>
      <c r="CRF777" s="144"/>
      <c r="CRG777" s="1268"/>
      <c r="CRH777" s="144"/>
      <c r="CRI777" s="1268"/>
      <c r="CRJ777" s="144"/>
      <c r="CRK777" s="1268"/>
      <c r="CRL777" s="144"/>
      <c r="CRM777" s="1268"/>
      <c r="CRN777" s="144"/>
      <c r="CRO777" s="1268"/>
      <c r="CRP777" s="144"/>
      <c r="CRQ777" s="1268"/>
      <c r="CRR777" s="144"/>
      <c r="CRS777" s="1268"/>
      <c r="CRT777" s="144"/>
      <c r="CRU777" s="1268"/>
      <c r="CRV777" s="144"/>
      <c r="CRW777" s="1268"/>
      <c r="CRX777" s="144"/>
      <c r="CRY777" s="1268"/>
      <c r="CRZ777" s="144"/>
      <c r="CSA777" s="1268"/>
      <c r="CSB777" s="144"/>
      <c r="CSC777" s="1268"/>
      <c r="CSD777" s="144"/>
      <c r="CSE777" s="1268"/>
      <c r="CSF777" s="144"/>
      <c r="CSG777" s="1268"/>
      <c r="CSH777" s="144"/>
      <c r="CSI777" s="1268"/>
      <c r="CSJ777" s="144"/>
      <c r="CSK777" s="1268"/>
      <c r="CSL777" s="144"/>
      <c r="CSM777" s="1268"/>
      <c r="CSN777" s="144"/>
      <c r="CSO777" s="1268"/>
      <c r="CSP777" s="144"/>
      <c r="CSQ777" s="1268"/>
      <c r="CSR777" s="144"/>
      <c r="CSS777" s="1268"/>
      <c r="CST777" s="144"/>
      <c r="CSU777" s="1268"/>
      <c r="CSV777" s="144"/>
      <c r="CSW777" s="1268"/>
      <c r="CSX777" s="144"/>
      <c r="CSY777" s="1268"/>
      <c r="CSZ777" s="144"/>
      <c r="CTA777" s="1268"/>
      <c r="CTB777" s="144"/>
      <c r="CTC777" s="1268"/>
      <c r="CTD777" s="144"/>
      <c r="CTE777" s="1268"/>
      <c r="CTF777" s="144"/>
      <c r="CTG777" s="1268"/>
      <c r="CTH777" s="144"/>
      <c r="CTI777" s="1268"/>
      <c r="CTJ777" s="144"/>
      <c r="CTK777" s="1268"/>
      <c r="CTL777" s="144"/>
      <c r="CTM777" s="1268"/>
      <c r="CTN777" s="144"/>
      <c r="CTO777" s="1268"/>
      <c r="CTP777" s="144"/>
      <c r="CTQ777" s="1268"/>
      <c r="CTR777" s="144"/>
      <c r="CTS777" s="1268"/>
      <c r="CTT777" s="144"/>
      <c r="CTU777" s="1268"/>
      <c r="CTV777" s="144"/>
      <c r="CTW777" s="1268"/>
      <c r="CTX777" s="144"/>
      <c r="CTY777" s="1268"/>
      <c r="CTZ777" s="144"/>
      <c r="CUA777" s="1268"/>
      <c r="CUB777" s="144"/>
      <c r="CUC777" s="1268"/>
      <c r="CUD777" s="144"/>
      <c r="CUE777" s="1268"/>
      <c r="CUF777" s="144"/>
      <c r="CUG777" s="1268"/>
      <c r="CUH777" s="144"/>
      <c r="CUI777" s="1268"/>
      <c r="CUJ777" s="144"/>
      <c r="CUK777" s="1268"/>
      <c r="CUL777" s="144"/>
      <c r="CUM777" s="1268"/>
      <c r="CUN777" s="144"/>
      <c r="CUO777" s="1268"/>
      <c r="CUP777" s="144"/>
      <c r="CUQ777" s="1268"/>
      <c r="CUR777" s="144"/>
      <c r="CUS777" s="1268"/>
      <c r="CUT777" s="144"/>
      <c r="CUU777" s="1268"/>
      <c r="CUV777" s="144"/>
      <c r="CUW777" s="1268"/>
      <c r="CUX777" s="144"/>
      <c r="CUY777" s="1268"/>
      <c r="CUZ777" s="144"/>
      <c r="CVA777" s="1268"/>
      <c r="CVB777" s="144"/>
      <c r="CVC777" s="1268"/>
      <c r="CVD777" s="144"/>
      <c r="CVE777" s="1268"/>
      <c r="CVF777" s="144"/>
      <c r="CVG777" s="1268"/>
      <c r="CVH777" s="144"/>
      <c r="CVI777" s="1268"/>
      <c r="CVJ777" s="144"/>
      <c r="CVK777" s="1268"/>
      <c r="CVL777" s="144"/>
      <c r="CVM777" s="1268"/>
      <c r="CVN777" s="144"/>
      <c r="CVO777" s="1268"/>
      <c r="CVP777" s="144"/>
      <c r="CVQ777" s="1268"/>
      <c r="CVR777" s="144"/>
      <c r="CVS777" s="1268"/>
      <c r="CVT777" s="144"/>
      <c r="CVU777" s="1268"/>
      <c r="CVV777" s="144"/>
      <c r="CVW777" s="1268"/>
      <c r="CVX777" s="144"/>
      <c r="CVY777" s="1268"/>
      <c r="CVZ777" s="144"/>
      <c r="CWA777" s="1268"/>
      <c r="CWB777" s="144"/>
      <c r="CWC777" s="1268"/>
      <c r="CWD777" s="144"/>
      <c r="CWE777" s="1268"/>
      <c r="CWF777" s="144"/>
      <c r="CWG777" s="1268"/>
      <c r="CWH777" s="144"/>
      <c r="CWI777" s="1268"/>
      <c r="CWJ777" s="144"/>
      <c r="CWK777" s="1268"/>
      <c r="CWL777" s="144"/>
      <c r="CWM777" s="1268"/>
      <c r="CWN777" s="144"/>
      <c r="CWO777" s="1268"/>
      <c r="CWP777" s="144"/>
      <c r="CWQ777" s="1268"/>
      <c r="CWR777" s="144"/>
      <c r="CWS777" s="1268"/>
      <c r="CWT777" s="144"/>
      <c r="CWU777" s="1268"/>
      <c r="CWV777" s="144"/>
      <c r="CWW777" s="1268"/>
      <c r="CWX777" s="144"/>
      <c r="CWY777" s="1268"/>
      <c r="CWZ777" s="144"/>
      <c r="CXA777" s="1268"/>
      <c r="CXB777" s="144"/>
      <c r="CXC777" s="1268"/>
      <c r="CXD777" s="144"/>
      <c r="CXE777" s="1268"/>
      <c r="CXF777" s="144"/>
      <c r="CXG777" s="1268"/>
      <c r="CXH777" s="144"/>
      <c r="CXI777" s="1268"/>
      <c r="CXJ777" s="144"/>
      <c r="CXK777" s="1268"/>
      <c r="CXL777" s="144"/>
      <c r="CXM777" s="1268"/>
      <c r="CXN777" s="144"/>
      <c r="CXO777" s="1268"/>
      <c r="CXP777" s="144"/>
      <c r="CXQ777" s="1268"/>
      <c r="CXR777" s="144"/>
      <c r="CXS777" s="1268"/>
      <c r="CXT777" s="144"/>
      <c r="CXU777" s="1268"/>
      <c r="CXV777" s="144"/>
      <c r="CXW777" s="1268"/>
      <c r="CXX777" s="144"/>
      <c r="CXY777" s="1268"/>
      <c r="CXZ777" s="144"/>
      <c r="CYA777" s="1268"/>
      <c r="CYB777" s="144"/>
      <c r="CYC777" s="1268"/>
      <c r="CYD777" s="144"/>
      <c r="CYE777" s="1268"/>
      <c r="CYF777" s="144"/>
      <c r="CYG777" s="1268"/>
      <c r="CYH777" s="144"/>
      <c r="CYI777" s="1268"/>
      <c r="CYJ777" s="144"/>
      <c r="CYK777" s="1268"/>
      <c r="CYL777" s="144"/>
      <c r="CYM777" s="1268"/>
      <c r="CYN777" s="144"/>
      <c r="CYO777" s="1268"/>
      <c r="CYP777" s="144"/>
      <c r="CYQ777" s="1268"/>
      <c r="CYR777" s="144"/>
      <c r="CYS777" s="1268"/>
      <c r="CYT777" s="144"/>
      <c r="CYU777" s="1268"/>
      <c r="CYV777" s="144"/>
      <c r="CYW777" s="1268"/>
      <c r="CYX777" s="144"/>
      <c r="CYY777" s="1268"/>
      <c r="CYZ777" s="144"/>
      <c r="CZA777" s="1268"/>
      <c r="CZB777" s="144"/>
      <c r="CZC777" s="1268"/>
      <c r="CZD777" s="144"/>
      <c r="CZE777" s="1268"/>
      <c r="CZF777" s="144"/>
      <c r="CZG777" s="1268"/>
      <c r="CZH777" s="144"/>
      <c r="CZI777" s="1268"/>
      <c r="CZJ777" s="144"/>
      <c r="CZK777" s="1268"/>
      <c r="CZL777" s="144"/>
      <c r="CZM777" s="1268"/>
      <c r="CZN777" s="144"/>
      <c r="CZO777" s="1268"/>
      <c r="CZP777" s="144"/>
      <c r="CZQ777" s="1268"/>
      <c r="CZR777" s="144"/>
      <c r="CZS777" s="1268"/>
      <c r="CZT777" s="144"/>
      <c r="CZU777" s="1268"/>
      <c r="CZV777" s="144"/>
      <c r="CZW777" s="1268"/>
      <c r="CZX777" s="144"/>
      <c r="CZY777" s="1268"/>
      <c r="CZZ777" s="144"/>
      <c r="DAA777" s="1268"/>
      <c r="DAB777" s="144"/>
      <c r="DAC777" s="1268"/>
      <c r="DAD777" s="144"/>
      <c r="DAE777" s="1268"/>
      <c r="DAF777" s="144"/>
      <c r="DAG777" s="1268"/>
      <c r="DAH777" s="144"/>
      <c r="DAI777" s="1268"/>
      <c r="DAJ777" s="144"/>
      <c r="DAK777" s="1268"/>
      <c r="DAL777" s="144"/>
      <c r="DAM777" s="1268"/>
      <c r="DAN777" s="144"/>
      <c r="DAO777" s="1268"/>
      <c r="DAP777" s="144"/>
      <c r="DAQ777" s="1268"/>
      <c r="DAR777" s="144"/>
      <c r="DAS777" s="1268"/>
      <c r="DAT777" s="144"/>
      <c r="DAU777" s="1268"/>
      <c r="DAV777" s="144"/>
      <c r="DAW777" s="1268"/>
      <c r="DAX777" s="144"/>
      <c r="DAY777" s="1268"/>
      <c r="DAZ777" s="144"/>
      <c r="DBA777" s="1268"/>
      <c r="DBB777" s="144"/>
      <c r="DBC777" s="1268"/>
      <c r="DBD777" s="144"/>
      <c r="DBE777" s="1268"/>
      <c r="DBF777" s="144"/>
      <c r="DBG777" s="1268"/>
      <c r="DBH777" s="144"/>
      <c r="DBI777" s="1268"/>
      <c r="DBJ777" s="144"/>
      <c r="DBK777" s="1268"/>
      <c r="DBL777" s="144"/>
      <c r="DBM777" s="1268"/>
      <c r="DBN777" s="144"/>
      <c r="DBO777" s="1268"/>
      <c r="DBP777" s="144"/>
      <c r="DBQ777" s="1268"/>
      <c r="DBR777" s="144"/>
      <c r="DBS777" s="1268"/>
      <c r="DBT777" s="144"/>
      <c r="DBU777" s="1268"/>
      <c r="DBV777" s="144"/>
      <c r="DBW777" s="1268"/>
      <c r="DBX777" s="144"/>
      <c r="DBY777" s="1268"/>
      <c r="DBZ777" s="144"/>
      <c r="DCA777" s="1268"/>
      <c r="DCB777" s="144"/>
      <c r="DCC777" s="1268"/>
      <c r="DCD777" s="144"/>
      <c r="DCE777" s="1268"/>
      <c r="DCF777" s="144"/>
      <c r="DCG777" s="1268"/>
      <c r="DCH777" s="144"/>
      <c r="DCI777" s="1268"/>
      <c r="DCJ777" s="144"/>
      <c r="DCK777" s="1268"/>
      <c r="DCL777" s="144"/>
      <c r="DCM777" s="1268"/>
      <c r="DCN777" s="144"/>
      <c r="DCO777" s="1268"/>
      <c r="DCP777" s="144"/>
      <c r="DCQ777" s="1268"/>
      <c r="DCR777" s="144"/>
      <c r="DCS777" s="1268"/>
      <c r="DCT777" s="144"/>
      <c r="DCU777" s="1268"/>
      <c r="DCV777" s="144"/>
      <c r="DCW777" s="1268"/>
      <c r="DCX777" s="144"/>
      <c r="DCY777" s="1268"/>
      <c r="DCZ777" s="144"/>
      <c r="DDA777" s="1268"/>
      <c r="DDB777" s="144"/>
      <c r="DDC777" s="1268"/>
      <c r="DDD777" s="144"/>
      <c r="DDE777" s="1268"/>
      <c r="DDF777" s="144"/>
      <c r="DDG777" s="1268"/>
      <c r="DDH777" s="144"/>
      <c r="DDI777" s="1268"/>
      <c r="DDJ777" s="144"/>
      <c r="DDK777" s="1268"/>
      <c r="DDL777" s="144"/>
      <c r="DDM777" s="1268"/>
      <c r="DDN777" s="144"/>
      <c r="DDO777" s="1268"/>
      <c r="DDP777" s="144"/>
      <c r="DDQ777" s="1268"/>
      <c r="DDR777" s="144"/>
      <c r="DDS777" s="1268"/>
      <c r="DDT777" s="144"/>
      <c r="DDU777" s="1268"/>
      <c r="DDV777" s="144"/>
      <c r="DDW777" s="1268"/>
      <c r="DDX777" s="144"/>
      <c r="DDY777" s="1268"/>
      <c r="DDZ777" s="144"/>
      <c r="DEA777" s="1268"/>
      <c r="DEB777" s="144"/>
      <c r="DEC777" s="1268"/>
      <c r="DED777" s="144"/>
      <c r="DEE777" s="1268"/>
      <c r="DEF777" s="144"/>
      <c r="DEG777" s="1268"/>
      <c r="DEH777" s="144"/>
      <c r="DEI777" s="1268"/>
      <c r="DEJ777" s="144"/>
      <c r="DEK777" s="1268"/>
      <c r="DEL777" s="144"/>
      <c r="DEM777" s="1268"/>
      <c r="DEN777" s="144"/>
      <c r="DEO777" s="1268"/>
      <c r="DEP777" s="144"/>
      <c r="DEQ777" s="1268"/>
      <c r="DER777" s="144"/>
      <c r="DES777" s="1268"/>
      <c r="DET777" s="144"/>
      <c r="DEU777" s="1268"/>
      <c r="DEV777" s="144"/>
      <c r="DEW777" s="1268"/>
      <c r="DEX777" s="144"/>
      <c r="DEY777" s="1268"/>
      <c r="DEZ777" s="144"/>
      <c r="DFA777" s="1268"/>
      <c r="DFB777" s="144"/>
      <c r="DFC777" s="1268"/>
      <c r="DFD777" s="144"/>
      <c r="DFE777" s="1268"/>
      <c r="DFF777" s="144"/>
      <c r="DFG777" s="1268"/>
      <c r="DFH777" s="144"/>
      <c r="DFI777" s="1268"/>
      <c r="DFJ777" s="144"/>
      <c r="DFK777" s="1268"/>
      <c r="DFL777" s="144"/>
      <c r="DFM777" s="1268"/>
      <c r="DFN777" s="144"/>
      <c r="DFO777" s="1268"/>
      <c r="DFP777" s="144"/>
      <c r="DFQ777" s="1268"/>
      <c r="DFR777" s="144"/>
      <c r="DFS777" s="1268"/>
      <c r="DFT777" s="144"/>
      <c r="DFU777" s="1268"/>
      <c r="DFV777" s="144"/>
      <c r="DFW777" s="1268"/>
      <c r="DFX777" s="144"/>
      <c r="DFY777" s="1268"/>
      <c r="DFZ777" s="144"/>
      <c r="DGA777" s="1268"/>
      <c r="DGB777" s="144"/>
      <c r="DGC777" s="1268"/>
      <c r="DGD777" s="144"/>
      <c r="DGE777" s="1268"/>
      <c r="DGF777" s="144"/>
      <c r="DGG777" s="1268"/>
      <c r="DGH777" s="144"/>
      <c r="DGI777" s="1268"/>
      <c r="DGJ777" s="144"/>
      <c r="DGK777" s="1268"/>
      <c r="DGL777" s="144"/>
      <c r="DGM777" s="1268"/>
      <c r="DGN777" s="144"/>
      <c r="DGO777" s="1268"/>
      <c r="DGP777" s="144"/>
      <c r="DGQ777" s="1268"/>
      <c r="DGR777" s="144"/>
      <c r="DGS777" s="1268"/>
      <c r="DGT777" s="144"/>
      <c r="DGU777" s="1268"/>
      <c r="DGV777" s="144"/>
      <c r="DGW777" s="1268"/>
      <c r="DGX777" s="144"/>
      <c r="DGY777" s="1268"/>
      <c r="DGZ777" s="144"/>
      <c r="DHA777" s="1268"/>
      <c r="DHB777" s="144"/>
      <c r="DHC777" s="1268"/>
      <c r="DHD777" s="144"/>
      <c r="DHE777" s="1268"/>
      <c r="DHF777" s="144"/>
      <c r="DHG777" s="1268"/>
      <c r="DHH777" s="144"/>
      <c r="DHI777" s="1268"/>
      <c r="DHJ777" s="144"/>
      <c r="DHK777" s="1268"/>
      <c r="DHL777" s="144"/>
      <c r="DHM777" s="1268"/>
      <c r="DHN777" s="144"/>
      <c r="DHO777" s="1268"/>
      <c r="DHP777" s="144"/>
      <c r="DHQ777" s="1268"/>
      <c r="DHR777" s="144"/>
      <c r="DHS777" s="1268"/>
      <c r="DHT777" s="144"/>
      <c r="DHU777" s="1268"/>
      <c r="DHV777" s="144"/>
      <c r="DHW777" s="1268"/>
      <c r="DHX777" s="144"/>
      <c r="DHY777" s="1268"/>
      <c r="DHZ777" s="144"/>
      <c r="DIA777" s="1268"/>
      <c r="DIB777" s="144"/>
      <c r="DIC777" s="1268"/>
      <c r="DID777" s="144"/>
      <c r="DIE777" s="1268"/>
      <c r="DIF777" s="144"/>
      <c r="DIG777" s="1268"/>
      <c r="DIH777" s="144"/>
      <c r="DII777" s="1268"/>
      <c r="DIJ777" s="144"/>
      <c r="DIK777" s="1268"/>
      <c r="DIL777" s="144"/>
      <c r="DIM777" s="1268"/>
      <c r="DIN777" s="144"/>
      <c r="DIO777" s="1268"/>
      <c r="DIP777" s="144"/>
      <c r="DIQ777" s="1268"/>
      <c r="DIR777" s="144"/>
      <c r="DIS777" s="1268"/>
      <c r="DIT777" s="144"/>
      <c r="DIU777" s="1268"/>
      <c r="DIV777" s="144"/>
      <c r="DIW777" s="1268"/>
      <c r="DIX777" s="144"/>
      <c r="DIY777" s="1268"/>
      <c r="DIZ777" s="144"/>
      <c r="DJA777" s="1268"/>
      <c r="DJB777" s="144"/>
      <c r="DJC777" s="1268"/>
      <c r="DJD777" s="144"/>
      <c r="DJE777" s="1268"/>
      <c r="DJF777" s="144"/>
      <c r="DJG777" s="1268"/>
      <c r="DJH777" s="144"/>
      <c r="DJI777" s="1268"/>
      <c r="DJJ777" s="144"/>
      <c r="DJK777" s="1268"/>
      <c r="DJL777" s="144"/>
      <c r="DJM777" s="1268"/>
      <c r="DJN777" s="144"/>
      <c r="DJO777" s="1268"/>
      <c r="DJP777" s="144"/>
      <c r="DJQ777" s="1268"/>
      <c r="DJR777" s="144"/>
      <c r="DJS777" s="1268"/>
      <c r="DJT777" s="144"/>
      <c r="DJU777" s="1268"/>
      <c r="DJV777" s="144"/>
      <c r="DJW777" s="1268"/>
      <c r="DJX777" s="144"/>
      <c r="DJY777" s="1268"/>
      <c r="DJZ777" s="144"/>
      <c r="DKA777" s="1268"/>
      <c r="DKB777" s="144"/>
      <c r="DKC777" s="1268"/>
      <c r="DKD777" s="144"/>
      <c r="DKE777" s="1268"/>
      <c r="DKF777" s="144"/>
      <c r="DKG777" s="1268"/>
      <c r="DKH777" s="144"/>
      <c r="DKI777" s="1268"/>
      <c r="DKJ777" s="144"/>
      <c r="DKK777" s="1268"/>
      <c r="DKL777" s="144"/>
      <c r="DKM777" s="1268"/>
      <c r="DKN777" s="144"/>
      <c r="DKO777" s="1268"/>
      <c r="DKP777" s="144"/>
      <c r="DKQ777" s="1268"/>
      <c r="DKR777" s="144"/>
      <c r="DKS777" s="1268"/>
      <c r="DKT777" s="144"/>
      <c r="DKU777" s="1268"/>
      <c r="DKV777" s="144"/>
      <c r="DKW777" s="1268"/>
      <c r="DKX777" s="144"/>
      <c r="DKY777" s="1268"/>
      <c r="DKZ777" s="144"/>
      <c r="DLA777" s="1268"/>
      <c r="DLB777" s="144"/>
      <c r="DLC777" s="1268"/>
      <c r="DLD777" s="144"/>
      <c r="DLE777" s="1268"/>
      <c r="DLF777" s="144"/>
      <c r="DLG777" s="1268"/>
      <c r="DLH777" s="144"/>
      <c r="DLI777" s="1268"/>
      <c r="DLJ777" s="144"/>
      <c r="DLK777" s="1268"/>
      <c r="DLL777" s="144"/>
      <c r="DLM777" s="1268"/>
      <c r="DLN777" s="144"/>
      <c r="DLO777" s="1268"/>
      <c r="DLP777" s="144"/>
      <c r="DLQ777" s="1268"/>
      <c r="DLR777" s="144"/>
      <c r="DLS777" s="1268"/>
      <c r="DLT777" s="144"/>
      <c r="DLU777" s="1268"/>
      <c r="DLV777" s="144"/>
      <c r="DLW777" s="1268"/>
      <c r="DLX777" s="144"/>
      <c r="DLY777" s="1268"/>
      <c r="DLZ777" s="144"/>
      <c r="DMA777" s="1268"/>
      <c r="DMB777" s="144"/>
      <c r="DMC777" s="1268"/>
      <c r="DMD777" s="144"/>
      <c r="DME777" s="1268"/>
      <c r="DMF777" s="144"/>
      <c r="DMG777" s="1268"/>
      <c r="DMH777" s="144"/>
      <c r="DMI777" s="1268"/>
      <c r="DMJ777" s="144"/>
      <c r="DMK777" s="1268"/>
      <c r="DML777" s="144"/>
      <c r="DMM777" s="1268"/>
      <c r="DMN777" s="144"/>
      <c r="DMO777" s="1268"/>
      <c r="DMP777" s="144"/>
      <c r="DMQ777" s="1268"/>
      <c r="DMR777" s="144"/>
      <c r="DMS777" s="1268"/>
      <c r="DMT777" s="144"/>
      <c r="DMU777" s="1268"/>
      <c r="DMV777" s="144"/>
      <c r="DMW777" s="1268"/>
      <c r="DMX777" s="144"/>
      <c r="DMY777" s="1268"/>
      <c r="DMZ777" s="144"/>
      <c r="DNA777" s="1268"/>
      <c r="DNB777" s="144"/>
      <c r="DNC777" s="1268"/>
      <c r="DND777" s="144"/>
      <c r="DNE777" s="1268"/>
      <c r="DNF777" s="144"/>
      <c r="DNG777" s="1268"/>
      <c r="DNH777" s="144"/>
      <c r="DNI777" s="1268"/>
      <c r="DNJ777" s="144"/>
      <c r="DNK777" s="1268"/>
      <c r="DNL777" s="144"/>
      <c r="DNM777" s="1268"/>
      <c r="DNN777" s="144"/>
      <c r="DNO777" s="1268"/>
      <c r="DNP777" s="144"/>
      <c r="DNQ777" s="1268"/>
      <c r="DNR777" s="144"/>
      <c r="DNS777" s="1268"/>
      <c r="DNT777" s="144"/>
      <c r="DNU777" s="1268"/>
      <c r="DNV777" s="144"/>
      <c r="DNW777" s="1268"/>
      <c r="DNX777" s="144"/>
      <c r="DNY777" s="1268"/>
      <c r="DNZ777" s="144"/>
      <c r="DOA777" s="1268"/>
      <c r="DOB777" s="144"/>
      <c r="DOC777" s="1268"/>
      <c r="DOD777" s="144"/>
      <c r="DOE777" s="1268"/>
      <c r="DOF777" s="144"/>
      <c r="DOG777" s="1268"/>
      <c r="DOH777" s="144"/>
      <c r="DOI777" s="1268"/>
      <c r="DOJ777" s="144"/>
      <c r="DOK777" s="1268"/>
      <c r="DOL777" s="144"/>
      <c r="DOM777" s="1268"/>
      <c r="DON777" s="144"/>
      <c r="DOO777" s="1268"/>
      <c r="DOP777" s="144"/>
      <c r="DOQ777" s="1268"/>
      <c r="DOR777" s="144"/>
      <c r="DOS777" s="1268"/>
      <c r="DOT777" s="144"/>
      <c r="DOU777" s="1268"/>
      <c r="DOV777" s="144"/>
      <c r="DOW777" s="1268"/>
      <c r="DOX777" s="144"/>
      <c r="DOY777" s="1268"/>
      <c r="DOZ777" s="144"/>
      <c r="DPA777" s="1268"/>
      <c r="DPB777" s="144"/>
      <c r="DPC777" s="1268"/>
      <c r="DPD777" s="144"/>
      <c r="DPE777" s="1268"/>
      <c r="DPF777" s="144"/>
      <c r="DPG777" s="1268"/>
      <c r="DPH777" s="144"/>
      <c r="DPI777" s="1268"/>
      <c r="DPJ777" s="144"/>
      <c r="DPK777" s="1268"/>
      <c r="DPL777" s="144"/>
      <c r="DPM777" s="1268"/>
      <c r="DPN777" s="144"/>
      <c r="DPO777" s="1268"/>
      <c r="DPP777" s="144"/>
      <c r="DPQ777" s="1268"/>
      <c r="DPR777" s="144"/>
      <c r="DPS777" s="1268"/>
      <c r="DPT777" s="144"/>
      <c r="DPU777" s="1268"/>
      <c r="DPV777" s="144"/>
      <c r="DPW777" s="1268"/>
      <c r="DPX777" s="144"/>
      <c r="DPY777" s="1268"/>
      <c r="DPZ777" s="144"/>
      <c r="DQA777" s="1268"/>
      <c r="DQB777" s="144"/>
      <c r="DQC777" s="1268"/>
      <c r="DQD777" s="144"/>
      <c r="DQE777" s="1268"/>
      <c r="DQF777" s="144"/>
      <c r="DQG777" s="1268"/>
      <c r="DQH777" s="144"/>
      <c r="DQI777" s="1268"/>
      <c r="DQJ777" s="144"/>
      <c r="DQK777" s="1268"/>
      <c r="DQL777" s="144"/>
      <c r="DQM777" s="1268"/>
      <c r="DQN777" s="144"/>
      <c r="DQO777" s="1268"/>
      <c r="DQP777" s="144"/>
      <c r="DQQ777" s="1268"/>
      <c r="DQR777" s="144"/>
      <c r="DQS777" s="1268"/>
      <c r="DQT777" s="144"/>
      <c r="DQU777" s="1268"/>
      <c r="DQV777" s="144"/>
      <c r="DQW777" s="1268"/>
      <c r="DQX777" s="144"/>
      <c r="DQY777" s="1268"/>
      <c r="DQZ777" s="144"/>
      <c r="DRA777" s="1268"/>
      <c r="DRB777" s="144"/>
      <c r="DRC777" s="1268"/>
      <c r="DRD777" s="144"/>
      <c r="DRE777" s="1268"/>
      <c r="DRF777" s="144"/>
      <c r="DRG777" s="1268"/>
      <c r="DRH777" s="144"/>
      <c r="DRI777" s="1268"/>
      <c r="DRJ777" s="144"/>
      <c r="DRK777" s="1268"/>
      <c r="DRL777" s="144"/>
      <c r="DRM777" s="1268"/>
      <c r="DRN777" s="144"/>
      <c r="DRO777" s="1268"/>
      <c r="DRP777" s="144"/>
      <c r="DRQ777" s="1268"/>
      <c r="DRR777" s="144"/>
      <c r="DRS777" s="1268"/>
      <c r="DRT777" s="144"/>
      <c r="DRU777" s="1268"/>
      <c r="DRV777" s="144"/>
      <c r="DRW777" s="1268"/>
      <c r="DRX777" s="144"/>
      <c r="DRY777" s="1268"/>
      <c r="DRZ777" s="144"/>
      <c r="DSA777" s="1268"/>
      <c r="DSB777" s="144"/>
      <c r="DSC777" s="1268"/>
      <c r="DSD777" s="144"/>
      <c r="DSE777" s="1268"/>
      <c r="DSF777" s="144"/>
      <c r="DSG777" s="1268"/>
      <c r="DSH777" s="144"/>
      <c r="DSI777" s="1268"/>
      <c r="DSJ777" s="144"/>
      <c r="DSK777" s="1268"/>
      <c r="DSL777" s="144"/>
      <c r="DSM777" s="1268"/>
      <c r="DSN777" s="144"/>
      <c r="DSO777" s="1268"/>
      <c r="DSP777" s="144"/>
      <c r="DSQ777" s="1268"/>
      <c r="DSR777" s="144"/>
      <c r="DSS777" s="1268"/>
      <c r="DST777" s="144"/>
      <c r="DSU777" s="1268"/>
      <c r="DSV777" s="144"/>
      <c r="DSW777" s="1268"/>
      <c r="DSX777" s="144"/>
      <c r="DSY777" s="1268"/>
      <c r="DSZ777" s="144"/>
      <c r="DTA777" s="1268"/>
      <c r="DTB777" s="144"/>
      <c r="DTC777" s="1268"/>
      <c r="DTD777" s="144"/>
      <c r="DTE777" s="1268"/>
      <c r="DTF777" s="144"/>
      <c r="DTG777" s="1268"/>
      <c r="DTH777" s="144"/>
      <c r="DTI777" s="1268"/>
      <c r="DTJ777" s="144"/>
      <c r="DTK777" s="1268"/>
      <c r="DTL777" s="144"/>
      <c r="DTM777" s="1268"/>
      <c r="DTN777" s="144"/>
      <c r="DTO777" s="1268"/>
      <c r="DTP777" s="144"/>
      <c r="DTQ777" s="1268"/>
      <c r="DTR777" s="144"/>
      <c r="DTS777" s="1268"/>
      <c r="DTT777" s="144"/>
      <c r="DTU777" s="1268"/>
      <c r="DTV777" s="144"/>
      <c r="DTW777" s="1268"/>
      <c r="DTX777" s="144"/>
      <c r="DTY777" s="1268"/>
      <c r="DTZ777" s="144"/>
      <c r="DUA777" s="1268"/>
      <c r="DUB777" s="144"/>
      <c r="DUC777" s="1268"/>
      <c r="DUD777" s="144"/>
      <c r="DUE777" s="1268"/>
      <c r="DUF777" s="144"/>
      <c r="DUG777" s="1268"/>
      <c r="DUH777" s="144"/>
      <c r="DUI777" s="1268"/>
      <c r="DUJ777" s="144"/>
      <c r="DUK777" s="1268"/>
      <c r="DUL777" s="144"/>
      <c r="DUM777" s="1268"/>
      <c r="DUN777" s="144"/>
      <c r="DUO777" s="1268"/>
      <c r="DUP777" s="144"/>
      <c r="DUQ777" s="1268"/>
      <c r="DUR777" s="144"/>
      <c r="DUS777" s="1268"/>
      <c r="DUT777" s="144"/>
      <c r="DUU777" s="1268"/>
      <c r="DUV777" s="144"/>
      <c r="DUW777" s="1268"/>
      <c r="DUX777" s="144"/>
      <c r="DUY777" s="1268"/>
      <c r="DUZ777" s="144"/>
      <c r="DVA777" s="1268"/>
      <c r="DVB777" s="144"/>
      <c r="DVC777" s="1268"/>
      <c r="DVD777" s="144"/>
      <c r="DVE777" s="1268"/>
      <c r="DVF777" s="144"/>
      <c r="DVG777" s="1268"/>
      <c r="DVH777" s="144"/>
      <c r="DVI777" s="1268"/>
      <c r="DVJ777" s="144"/>
      <c r="DVK777" s="1268"/>
      <c r="DVL777" s="144"/>
      <c r="DVM777" s="1268"/>
      <c r="DVN777" s="144"/>
      <c r="DVO777" s="1268"/>
      <c r="DVP777" s="144"/>
      <c r="DVQ777" s="1268"/>
      <c r="DVR777" s="144"/>
      <c r="DVS777" s="1268"/>
      <c r="DVT777" s="144"/>
      <c r="DVU777" s="1268"/>
      <c r="DVV777" s="144"/>
      <c r="DVW777" s="1268"/>
      <c r="DVX777" s="144"/>
      <c r="DVY777" s="1268"/>
      <c r="DVZ777" s="144"/>
      <c r="DWA777" s="1268"/>
      <c r="DWB777" s="144"/>
      <c r="DWC777" s="1268"/>
      <c r="DWD777" s="144"/>
      <c r="DWE777" s="1268"/>
      <c r="DWF777" s="144"/>
      <c r="DWG777" s="1268"/>
      <c r="DWH777" s="144"/>
      <c r="DWI777" s="1268"/>
      <c r="DWJ777" s="144"/>
      <c r="DWK777" s="1268"/>
      <c r="DWL777" s="144"/>
      <c r="DWM777" s="1268"/>
      <c r="DWN777" s="144"/>
      <c r="DWO777" s="1268"/>
      <c r="DWP777" s="144"/>
      <c r="DWQ777" s="1268"/>
      <c r="DWR777" s="144"/>
      <c r="DWS777" s="1268"/>
      <c r="DWT777" s="144"/>
      <c r="DWU777" s="1268"/>
      <c r="DWV777" s="144"/>
      <c r="DWW777" s="1268"/>
      <c r="DWX777" s="144"/>
      <c r="DWY777" s="1268"/>
      <c r="DWZ777" s="144"/>
      <c r="DXA777" s="1268"/>
      <c r="DXB777" s="144"/>
      <c r="DXC777" s="1268"/>
      <c r="DXD777" s="144"/>
      <c r="DXE777" s="1268"/>
      <c r="DXF777" s="144"/>
      <c r="DXG777" s="1268"/>
      <c r="DXH777" s="144"/>
      <c r="DXI777" s="1268"/>
      <c r="DXJ777" s="144"/>
      <c r="DXK777" s="1268"/>
      <c r="DXL777" s="144"/>
      <c r="DXM777" s="1268"/>
      <c r="DXN777" s="144"/>
      <c r="DXO777" s="1268"/>
      <c r="DXP777" s="144"/>
      <c r="DXQ777" s="1268"/>
      <c r="DXR777" s="144"/>
      <c r="DXS777" s="1268"/>
      <c r="DXT777" s="144"/>
      <c r="DXU777" s="1268"/>
      <c r="DXV777" s="144"/>
      <c r="DXW777" s="1268"/>
      <c r="DXX777" s="144"/>
      <c r="DXY777" s="1268"/>
      <c r="DXZ777" s="144"/>
      <c r="DYA777" s="1268"/>
      <c r="DYB777" s="144"/>
      <c r="DYC777" s="1268"/>
      <c r="DYD777" s="144"/>
      <c r="DYE777" s="1268"/>
      <c r="DYF777" s="144"/>
      <c r="DYG777" s="1268"/>
      <c r="DYH777" s="144"/>
      <c r="DYI777" s="1268"/>
      <c r="DYJ777" s="144"/>
      <c r="DYK777" s="1268"/>
      <c r="DYL777" s="144"/>
      <c r="DYM777" s="1268"/>
      <c r="DYN777" s="144"/>
      <c r="DYO777" s="1268"/>
      <c r="DYP777" s="144"/>
      <c r="DYQ777" s="1268"/>
      <c r="DYR777" s="144"/>
      <c r="DYS777" s="1268"/>
      <c r="DYT777" s="144"/>
      <c r="DYU777" s="1268"/>
      <c r="DYV777" s="144"/>
      <c r="DYW777" s="1268"/>
      <c r="DYX777" s="144"/>
      <c r="DYY777" s="1268"/>
      <c r="DYZ777" s="144"/>
      <c r="DZA777" s="1268"/>
      <c r="DZB777" s="144"/>
      <c r="DZC777" s="1268"/>
      <c r="DZD777" s="144"/>
      <c r="DZE777" s="1268"/>
      <c r="DZF777" s="144"/>
      <c r="DZG777" s="1268"/>
      <c r="DZH777" s="144"/>
      <c r="DZI777" s="1268"/>
      <c r="DZJ777" s="144"/>
      <c r="DZK777" s="1268"/>
      <c r="DZL777" s="144"/>
      <c r="DZM777" s="1268"/>
      <c r="DZN777" s="144"/>
      <c r="DZO777" s="1268"/>
      <c r="DZP777" s="144"/>
      <c r="DZQ777" s="1268"/>
      <c r="DZR777" s="144"/>
      <c r="DZS777" s="1268"/>
      <c r="DZT777" s="144"/>
      <c r="DZU777" s="1268"/>
      <c r="DZV777" s="144"/>
      <c r="DZW777" s="1268"/>
      <c r="DZX777" s="144"/>
      <c r="DZY777" s="1268"/>
      <c r="DZZ777" s="144"/>
      <c r="EAA777" s="1268"/>
      <c r="EAB777" s="144"/>
      <c r="EAC777" s="1268"/>
      <c r="EAD777" s="144"/>
      <c r="EAE777" s="1268"/>
      <c r="EAF777" s="144"/>
      <c r="EAG777" s="1268"/>
      <c r="EAH777" s="144"/>
      <c r="EAI777" s="1268"/>
      <c r="EAJ777" s="144"/>
      <c r="EAK777" s="1268"/>
      <c r="EAL777" s="144"/>
      <c r="EAM777" s="1268"/>
      <c r="EAN777" s="144"/>
      <c r="EAO777" s="1268"/>
      <c r="EAP777" s="144"/>
      <c r="EAQ777" s="1268"/>
      <c r="EAR777" s="144"/>
      <c r="EAS777" s="1268"/>
      <c r="EAT777" s="144"/>
      <c r="EAU777" s="1268"/>
      <c r="EAV777" s="144"/>
      <c r="EAW777" s="1268"/>
      <c r="EAX777" s="144"/>
      <c r="EAY777" s="1268"/>
      <c r="EAZ777" s="144"/>
      <c r="EBA777" s="1268"/>
      <c r="EBB777" s="144"/>
      <c r="EBC777" s="1268"/>
      <c r="EBD777" s="144"/>
      <c r="EBE777" s="1268"/>
      <c r="EBF777" s="144"/>
      <c r="EBG777" s="1268"/>
      <c r="EBH777" s="144"/>
      <c r="EBI777" s="1268"/>
      <c r="EBJ777" s="144"/>
      <c r="EBK777" s="1268"/>
      <c r="EBL777" s="144"/>
      <c r="EBM777" s="1268"/>
      <c r="EBN777" s="144"/>
      <c r="EBO777" s="1268"/>
      <c r="EBP777" s="144"/>
      <c r="EBQ777" s="1268"/>
      <c r="EBR777" s="144"/>
      <c r="EBS777" s="1268"/>
      <c r="EBT777" s="144"/>
      <c r="EBU777" s="1268"/>
      <c r="EBV777" s="144"/>
      <c r="EBW777" s="1268"/>
      <c r="EBX777" s="144"/>
      <c r="EBY777" s="1268"/>
      <c r="EBZ777" s="144"/>
      <c r="ECA777" s="1268"/>
      <c r="ECB777" s="144"/>
      <c r="ECC777" s="1268"/>
      <c r="ECD777" s="144"/>
      <c r="ECE777" s="1268"/>
      <c r="ECF777" s="144"/>
      <c r="ECG777" s="1268"/>
      <c r="ECH777" s="144"/>
      <c r="ECI777" s="1268"/>
      <c r="ECJ777" s="144"/>
      <c r="ECK777" s="1268"/>
      <c r="ECL777" s="144"/>
      <c r="ECM777" s="1268"/>
      <c r="ECN777" s="144"/>
      <c r="ECO777" s="1268"/>
      <c r="ECP777" s="144"/>
      <c r="ECQ777" s="1268"/>
      <c r="ECR777" s="144"/>
      <c r="ECS777" s="1268"/>
      <c r="ECT777" s="144"/>
      <c r="ECU777" s="1268"/>
      <c r="ECV777" s="144"/>
      <c r="ECW777" s="1268"/>
      <c r="ECX777" s="144"/>
      <c r="ECY777" s="1268"/>
      <c r="ECZ777" s="144"/>
      <c r="EDA777" s="1268"/>
      <c r="EDB777" s="144"/>
      <c r="EDC777" s="1268"/>
      <c r="EDD777" s="144"/>
      <c r="EDE777" s="1268"/>
      <c r="EDF777" s="144"/>
      <c r="EDG777" s="1268"/>
      <c r="EDH777" s="144"/>
      <c r="EDI777" s="1268"/>
      <c r="EDJ777" s="144"/>
      <c r="EDK777" s="1268"/>
      <c r="EDL777" s="144"/>
      <c r="EDM777" s="1268"/>
      <c r="EDN777" s="144"/>
      <c r="EDO777" s="1268"/>
      <c r="EDP777" s="144"/>
      <c r="EDQ777" s="1268"/>
      <c r="EDR777" s="144"/>
      <c r="EDS777" s="1268"/>
      <c r="EDT777" s="144"/>
      <c r="EDU777" s="1268"/>
      <c r="EDV777" s="144"/>
      <c r="EDW777" s="1268"/>
      <c r="EDX777" s="144"/>
      <c r="EDY777" s="1268"/>
      <c r="EDZ777" s="144"/>
      <c r="EEA777" s="1268"/>
      <c r="EEB777" s="144"/>
      <c r="EEC777" s="1268"/>
      <c r="EED777" s="144"/>
      <c r="EEE777" s="1268"/>
      <c r="EEF777" s="144"/>
      <c r="EEG777" s="1268"/>
      <c r="EEH777" s="144"/>
      <c r="EEI777" s="1268"/>
      <c r="EEJ777" s="144"/>
      <c r="EEK777" s="1268"/>
      <c r="EEL777" s="144"/>
      <c r="EEM777" s="1268"/>
      <c r="EEN777" s="144"/>
      <c r="EEO777" s="1268"/>
      <c r="EEP777" s="144"/>
      <c r="EEQ777" s="1268"/>
      <c r="EER777" s="144"/>
      <c r="EES777" s="1268"/>
      <c r="EET777" s="144"/>
      <c r="EEU777" s="1268"/>
      <c r="EEV777" s="144"/>
      <c r="EEW777" s="1268"/>
      <c r="EEX777" s="144"/>
      <c r="EEY777" s="1268"/>
      <c r="EEZ777" s="144"/>
      <c r="EFA777" s="1268"/>
      <c r="EFB777" s="144"/>
      <c r="EFC777" s="1268"/>
      <c r="EFD777" s="144"/>
      <c r="EFE777" s="1268"/>
      <c r="EFF777" s="144"/>
      <c r="EFG777" s="1268"/>
      <c r="EFH777" s="144"/>
      <c r="EFI777" s="1268"/>
      <c r="EFJ777" s="144"/>
      <c r="EFK777" s="1268"/>
      <c r="EFL777" s="144"/>
      <c r="EFM777" s="1268"/>
      <c r="EFN777" s="144"/>
      <c r="EFO777" s="1268"/>
      <c r="EFP777" s="144"/>
      <c r="EFQ777" s="1268"/>
      <c r="EFR777" s="144"/>
      <c r="EFS777" s="1268"/>
      <c r="EFT777" s="144"/>
      <c r="EFU777" s="1268"/>
      <c r="EFV777" s="144"/>
      <c r="EFW777" s="1268"/>
      <c r="EFX777" s="144"/>
      <c r="EFY777" s="1268"/>
      <c r="EFZ777" s="144"/>
      <c r="EGA777" s="1268"/>
      <c r="EGB777" s="144"/>
      <c r="EGC777" s="1268"/>
      <c r="EGD777" s="144"/>
      <c r="EGE777" s="1268"/>
      <c r="EGF777" s="144"/>
      <c r="EGG777" s="1268"/>
      <c r="EGH777" s="144"/>
      <c r="EGI777" s="1268"/>
      <c r="EGJ777" s="144"/>
      <c r="EGK777" s="1268"/>
      <c r="EGL777" s="144"/>
      <c r="EGM777" s="1268"/>
      <c r="EGN777" s="144"/>
      <c r="EGO777" s="1268"/>
      <c r="EGP777" s="144"/>
      <c r="EGQ777" s="1268"/>
      <c r="EGR777" s="144"/>
      <c r="EGS777" s="1268"/>
      <c r="EGT777" s="144"/>
      <c r="EGU777" s="1268"/>
      <c r="EGV777" s="144"/>
      <c r="EGW777" s="1268"/>
      <c r="EGX777" s="144"/>
      <c r="EGY777" s="1268"/>
      <c r="EGZ777" s="144"/>
      <c r="EHA777" s="1268"/>
      <c r="EHB777" s="144"/>
      <c r="EHC777" s="1268"/>
      <c r="EHD777" s="144"/>
      <c r="EHE777" s="1268"/>
      <c r="EHF777" s="144"/>
      <c r="EHG777" s="1268"/>
      <c r="EHH777" s="144"/>
      <c r="EHI777" s="1268"/>
      <c r="EHJ777" s="144"/>
      <c r="EHK777" s="1268"/>
      <c r="EHL777" s="144"/>
      <c r="EHM777" s="1268"/>
      <c r="EHN777" s="144"/>
      <c r="EHO777" s="1268"/>
      <c r="EHP777" s="144"/>
      <c r="EHQ777" s="1268"/>
      <c r="EHR777" s="144"/>
      <c r="EHS777" s="1268"/>
      <c r="EHT777" s="144"/>
      <c r="EHU777" s="1268"/>
      <c r="EHV777" s="144"/>
      <c r="EHW777" s="1268"/>
      <c r="EHX777" s="144"/>
      <c r="EHY777" s="1268"/>
      <c r="EHZ777" s="144"/>
      <c r="EIA777" s="1268"/>
      <c r="EIB777" s="144"/>
      <c r="EIC777" s="1268"/>
      <c r="EID777" s="144"/>
      <c r="EIE777" s="1268"/>
      <c r="EIF777" s="144"/>
      <c r="EIG777" s="1268"/>
      <c r="EIH777" s="144"/>
      <c r="EII777" s="1268"/>
      <c r="EIJ777" s="144"/>
      <c r="EIK777" s="1268"/>
      <c r="EIL777" s="144"/>
      <c r="EIM777" s="1268"/>
      <c r="EIN777" s="144"/>
      <c r="EIO777" s="1268"/>
      <c r="EIP777" s="144"/>
      <c r="EIQ777" s="1268"/>
      <c r="EIR777" s="144"/>
      <c r="EIS777" s="1268"/>
      <c r="EIT777" s="144"/>
      <c r="EIU777" s="1268"/>
      <c r="EIV777" s="144"/>
      <c r="EIW777" s="1268"/>
      <c r="EIX777" s="144"/>
      <c r="EIY777" s="1268"/>
      <c r="EIZ777" s="144"/>
      <c r="EJA777" s="1268"/>
      <c r="EJB777" s="144"/>
      <c r="EJC777" s="1268"/>
      <c r="EJD777" s="144"/>
      <c r="EJE777" s="1268"/>
      <c r="EJF777" s="144"/>
      <c r="EJG777" s="1268"/>
      <c r="EJH777" s="144"/>
      <c r="EJI777" s="1268"/>
      <c r="EJJ777" s="144"/>
      <c r="EJK777" s="1268"/>
      <c r="EJL777" s="144"/>
      <c r="EJM777" s="1268"/>
      <c r="EJN777" s="144"/>
      <c r="EJO777" s="1268"/>
      <c r="EJP777" s="144"/>
      <c r="EJQ777" s="1268"/>
      <c r="EJR777" s="144"/>
      <c r="EJS777" s="1268"/>
      <c r="EJT777" s="144"/>
      <c r="EJU777" s="1268"/>
      <c r="EJV777" s="144"/>
      <c r="EJW777" s="1268"/>
      <c r="EJX777" s="144"/>
      <c r="EJY777" s="1268"/>
      <c r="EJZ777" s="144"/>
      <c r="EKA777" s="1268"/>
      <c r="EKB777" s="144"/>
      <c r="EKC777" s="1268"/>
      <c r="EKD777" s="144"/>
      <c r="EKE777" s="1268"/>
      <c r="EKF777" s="144"/>
      <c r="EKG777" s="1268"/>
      <c r="EKH777" s="144"/>
      <c r="EKI777" s="1268"/>
      <c r="EKJ777" s="144"/>
      <c r="EKK777" s="1268"/>
      <c r="EKL777" s="144"/>
      <c r="EKM777" s="1268"/>
      <c r="EKN777" s="144"/>
      <c r="EKO777" s="1268"/>
      <c r="EKP777" s="144"/>
      <c r="EKQ777" s="1268"/>
      <c r="EKR777" s="144"/>
      <c r="EKS777" s="1268"/>
      <c r="EKT777" s="144"/>
      <c r="EKU777" s="1268"/>
      <c r="EKV777" s="144"/>
      <c r="EKW777" s="1268"/>
      <c r="EKX777" s="144"/>
      <c r="EKY777" s="1268"/>
      <c r="EKZ777" s="144"/>
      <c r="ELA777" s="1268"/>
      <c r="ELB777" s="144"/>
      <c r="ELC777" s="1268"/>
      <c r="ELD777" s="144"/>
      <c r="ELE777" s="1268"/>
      <c r="ELF777" s="144"/>
      <c r="ELG777" s="1268"/>
      <c r="ELH777" s="144"/>
      <c r="ELI777" s="1268"/>
      <c r="ELJ777" s="144"/>
      <c r="ELK777" s="1268"/>
      <c r="ELL777" s="144"/>
      <c r="ELM777" s="1268"/>
      <c r="ELN777" s="144"/>
      <c r="ELO777" s="1268"/>
      <c r="ELP777" s="144"/>
      <c r="ELQ777" s="1268"/>
      <c r="ELR777" s="144"/>
      <c r="ELS777" s="1268"/>
      <c r="ELT777" s="144"/>
      <c r="ELU777" s="1268"/>
      <c r="ELV777" s="144"/>
      <c r="ELW777" s="1268"/>
      <c r="ELX777" s="144"/>
      <c r="ELY777" s="1268"/>
      <c r="ELZ777" s="144"/>
      <c r="EMA777" s="1268"/>
      <c r="EMB777" s="144"/>
      <c r="EMC777" s="1268"/>
      <c r="EMD777" s="144"/>
      <c r="EME777" s="1268"/>
      <c r="EMF777" s="144"/>
      <c r="EMG777" s="1268"/>
      <c r="EMH777" s="144"/>
      <c r="EMI777" s="1268"/>
      <c r="EMJ777" s="144"/>
      <c r="EMK777" s="1268"/>
      <c r="EML777" s="144"/>
      <c r="EMM777" s="1268"/>
      <c r="EMN777" s="144"/>
      <c r="EMO777" s="1268"/>
      <c r="EMP777" s="144"/>
      <c r="EMQ777" s="1268"/>
      <c r="EMR777" s="144"/>
      <c r="EMS777" s="1268"/>
      <c r="EMT777" s="144"/>
      <c r="EMU777" s="1268"/>
      <c r="EMV777" s="144"/>
      <c r="EMW777" s="1268"/>
      <c r="EMX777" s="144"/>
      <c r="EMY777" s="1268"/>
      <c r="EMZ777" s="144"/>
      <c r="ENA777" s="1268"/>
      <c r="ENB777" s="144"/>
      <c r="ENC777" s="1268"/>
      <c r="END777" s="144"/>
      <c r="ENE777" s="1268"/>
      <c r="ENF777" s="144"/>
      <c r="ENG777" s="1268"/>
      <c r="ENH777" s="144"/>
      <c r="ENI777" s="1268"/>
      <c r="ENJ777" s="144"/>
      <c r="ENK777" s="1268"/>
      <c r="ENL777" s="144"/>
      <c r="ENM777" s="1268"/>
      <c r="ENN777" s="144"/>
      <c r="ENO777" s="1268"/>
      <c r="ENP777" s="144"/>
      <c r="ENQ777" s="1268"/>
      <c r="ENR777" s="144"/>
      <c r="ENS777" s="1268"/>
      <c r="ENT777" s="144"/>
      <c r="ENU777" s="1268"/>
      <c r="ENV777" s="144"/>
      <c r="ENW777" s="1268"/>
      <c r="ENX777" s="144"/>
      <c r="ENY777" s="1268"/>
      <c r="ENZ777" s="144"/>
      <c r="EOA777" s="1268"/>
      <c r="EOB777" s="144"/>
      <c r="EOC777" s="1268"/>
      <c r="EOD777" s="144"/>
      <c r="EOE777" s="1268"/>
      <c r="EOF777" s="144"/>
      <c r="EOG777" s="1268"/>
      <c r="EOH777" s="144"/>
      <c r="EOI777" s="1268"/>
      <c r="EOJ777" s="144"/>
      <c r="EOK777" s="1268"/>
      <c r="EOL777" s="144"/>
      <c r="EOM777" s="1268"/>
      <c r="EON777" s="144"/>
      <c r="EOO777" s="1268"/>
      <c r="EOP777" s="144"/>
      <c r="EOQ777" s="1268"/>
      <c r="EOR777" s="144"/>
      <c r="EOS777" s="1268"/>
      <c r="EOT777" s="144"/>
      <c r="EOU777" s="1268"/>
      <c r="EOV777" s="144"/>
      <c r="EOW777" s="1268"/>
      <c r="EOX777" s="144"/>
      <c r="EOY777" s="1268"/>
      <c r="EOZ777" s="144"/>
      <c r="EPA777" s="1268"/>
      <c r="EPB777" s="144"/>
      <c r="EPC777" s="1268"/>
      <c r="EPD777" s="144"/>
      <c r="EPE777" s="1268"/>
      <c r="EPF777" s="144"/>
      <c r="EPG777" s="1268"/>
      <c r="EPH777" s="144"/>
      <c r="EPI777" s="1268"/>
      <c r="EPJ777" s="144"/>
      <c r="EPK777" s="1268"/>
      <c r="EPL777" s="144"/>
      <c r="EPM777" s="1268"/>
      <c r="EPN777" s="144"/>
      <c r="EPO777" s="1268"/>
      <c r="EPP777" s="144"/>
      <c r="EPQ777" s="1268"/>
      <c r="EPR777" s="144"/>
      <c r="EPS777" s="1268"/>
      <c r="EPT777" s="144"/>
      <c r="EPU777" s="1268"/>
      <c r="EPV777" s="144"/>
      <c r="EPW777" s="1268"/>
      <c r="EPX777" s="144"/>
      <c r="EPY777" s="1268"/>
      <c r="EPZ777" s="144"/>
      <c r="EQA777" s="1268"/>
      <c r="EQB777" s="144"/>
      <c r="EQC777" s="1268"/>
      <c r="EQD777" s="144"/>
      <c r="EQE777" s="1268"/>
      <c r="EQF777" s="144"/>
      <c r="EQG777" s="1268"/>
      <c r="EQH777" s="144"/>
      <c r="EQI777" s="1268"/>
      <c r="EQJ777" s="144"/>
      <c r="EQK777" s="1268"/>
      <c r="EQL777" s="144"/>
      <c r="EQM777" s="1268"/>
      <c r="EQN777" s="144"/>
      <c r="EQO777" s="1268"/>
      <c r="EQP777" s="144"/>
      <c r="EQQ777" s="1268"/>
      <c r="EQR777" s="144"/>
      <c r="EQS777" s="1268"/>
      <c r="EQT777" s="144"/>
      <c r="EQU777" s="1268"/>
      <c r="EQV777" s="144"/>
      <c r="EQW777" s="1268"/>
      <c r="EQX777" s="144"/>
      <c r="EQY777" s="1268"/>
      <c r="EQZ777" s="144"/>
      <c r="ERA777" s="1268"/>
      <c r="ERB777" s="144"/>
      <c r="ERC777" s="1268"/>
      <c r="ERD777" s="144"/>
      <c r="ERE777" s="1268"/>
      <c r="ERF777" s="144"/>
      <c r="ERG777" s="1268"/>
      <c r="ERH777" s="144"/>
      <c r="ERI777" s="1268"/>
      <c r="ERJ777" s="144"/>
      <c r="ERK777" s="1268"/>
      <c r="ERL777" s="144"/>
      <c r="ERM777" s="1268"/>
      <c r="ERN777" s="144"/>
      <c r="ERO777" s="1268"/>
      <c r="ERP777" s="144"/>
      <c r="ERQ777" s="1268"/>
      <c r="ERR777" s="144"/>
      <c r="ERS777" s="1268"/>
      <c r="ERT777" s="144"/>
      <c r="ERU777" s="1268"/>
      <c r="ERV777" s="144"/>
      <c r="ERW777" s="1268"/>
      <c r="ERX777" s="144"/>
      <c r="ERY777" s="1268"/>
      <c r="ERZ777" s="144"/>
      <c r="ESA777" s="1268"/>
      <c r="ESB777" s="144"/>
      <c r="ESC777" s="1268"/>
      <c r="ESD777" s="144"/>
      <c r="ESE777" s="1268"/>
      <c r="ESF777" s="144"/>
      <c r="ESG777" s="1268"/>
      <c r="ESH777" s="144"/>
      <c r="ESI777" s="1268"/>
      <c r="ESJ777" s="144"/>
      <c r="ESK777" s="1268"/>
      <c r="ESL777" s="144"/>
      <c r="ESM777" s="1268"/>
      <c r="ESN777" s="144"/>
      <c r="ESO777" s="1268"/>
      <c r="ESP777" s="144"/>
      <c r="ESQ777" s="1268"/>
      <c r="ESR777" s="144"/>
      <c r="ESS777" s="1268"/>
      <c r="EST777" s="144"/>
      <c r="ESU777" s="1268"/>
      <c r="ESV777" s="144"/>
      <c r="ESW777" s="1268"/>
      <c r="ESX777" s="144"/>
      <c r="ESY777" s="1268"/>
      <c r="ESZ777" s="144"/>
      <c r="ETA777" s="1268"/>
      <c r="ETB777" s="144"/>
      <c r="ETC777" s="1268"/>
      <c r="ETD777" s="144"/>
      <c r="ETE777" s="1268"/>
      <c r="ETF777" s="144"/>
      <c r="ETG777" s="1268"/>
      <c r="ETH777" s="144"/>
      <c r="ETI777" s="1268"/>
      <c r="ETJ777" s="144"/>
      <c r="ETK777" s="1268"/>
      <c r="ETL777" s="144"/>
      <c r="ETM777" s="1268"/>
      <c r="ETN777" s="144"/>
      <c r="ETO777" s="1268"/>
      <c r="ETP777" s="144"/>
      <c r="ETQ777" s="1268"/>
      <c r="ETR777" s="144"/>
      <c r="ETS777" s="1268"/>
      <c r="ETT777" s="144"/>
      <c r="ETU777" s="1268"/>
      <c r="ETV777" s="144"/>
      <c r="ETW777" s="1268"/>
      <c r="ETX777" s="144"/>
      <c r="ETY777" s="1268"/>
      <c r="ETZ777" s="144"/>
      <c r="EUA777" s="1268"/>
      <c r="EUB777" s="144"/>
      <c r="EUC777" s="1268"/>
      <c r="EUD777" s="144"/>
      <c r="EUE777" s="1268"/>
      <c r="EUF777" s="144"/>
      <c r="EUG777" s="1268"/>
      <c r="EUH777" s="144"/>
      <c r="EUI777" s="1268"/>
      <c r="EUJ777" s="144"/>
      <c r="EUK777" s="1268"/>
      <c r="EUL777" s="144"/>
      <c r="EUM777" s="1268"/>
      <c r="EUN777" s="144"/>
      <c r="EUO777" s="1268"/>
      <c r="EUP777" s="144"/>
      <c r="EUQ777" s="1268"/>
      <c r="EUR777" s="144"/>
      <c r="EUS777" s="1268"/>
      <c r="EUT777" s="144"/>
      <c r="EUU777" s="1268"/>
      <c r="EUV777" s="144"/>
      <c r="EUW777" s="1268"/>
      <c r="EUX777" s="144"/>
      <c r="EUY777" s="1268"/>
      <c r="EUZ777" s="144"/>
      <c r="EVA777" s="1268"/>
      <c r="EVB777" s="144"/>
      <c r="EVC777" s="1268"/>
      <c r="EVD777" s="144"/>
      <c r="EVE777" s="1268"/>
      <c r="EVF777" s="144"/>
      <c r="EVG777" s="1268"/>
      <c r="EVH777" s="144"/>
      <c r="EVI777" s="1268"/>
      <c r="EVJ777" s="144"/>
      <c r="EVK777" s="1268"/>
      <c r="EVL777" s="144"/>
      <c r="EVM777" s="1268"/>
      <c r="EVN777" s="144"/>
      <c r="EVO777" s="1268"/>
      <c r="EVP777" s="144"/>
      <c r="EVQ777" s="1268"/>
      <c r="EVR777" s="144"/>
      <c r="EVS777" s="1268"/>
      <c r="EVT777" s="144"/>
      <c r="EVU777" s="1268"/>
      <c r="EVV777" s="144"/>
      <c r="EVW777" s="1268"/>
      <c r="EVX777" s="144"/>
      <c r="EVY777" s="1268"/>
      <c r="EVZ777" s="144"/>
      <c r="EWA777" s="1268"/>
      <c r="EWB777" s="144"/>
      <c r="EWC777" s="1268"/>
      <c r="EWD777" s="144"/>
      <c r="EWE777" s="1268"/>
      <c r="EWF777" s="144"/>
      <c r="EWG777" s="1268"/>
      <c r="EWH777" s="144"/>
      <c r="EWI777" s="1268"/>
      <c r="EWJ777" s="144"/>
      <c r="EWK777" s="1268"/>
      <c r="EWL777" s="144"/>
      <c r="EWM777" s="1268"/>
      <c r="EWN777" s="144"/>
      <c r="EWO777" s="1268"/>
      <c r="EWP777" s="144"/>
      <c r="EWQ777" s="1268"/>
      <c r="EWR777" s="144"/>
      <c r="EWS777" s="1268"/>
      <c r="EWT777" s="144"/>
      <c r="EWU777" s="1268"/>
      <c r="EWV777" s="144"/>
      <c r="EWW777" s="1268"/>
      <c r="EWX777" s="144"/>
      <c r="EWY777" s="1268"/>
      <c r="EWZ777" s="144"/>
      <c r="EXA777" s="1268"/>
      <c r="EXB777" s="144"/>
      <c r="EXC777" s="1268"/>
      <c r="EXD777" s="144"/>
      <c r="EXE777" s="1268"/>
      <c r="EXF777" s="144"/>
      <c r="EXG777" s="1268"/>
      <c r="EXH777" s="144"/>
      <c r="EXI777" s="1268"/>
      <c r="EXJ777" s="144"/>
      <c r="EXK777" s="1268"/>
      <c r="EXL777" s="144"/>
      <c r="EXM777" s="1268"/>
      <c r="EXN777" s="144"/>
      <c r="EXO777" s="1268"/>
      <c r="EXP777" s="144"/>
      <c r="EXQ777" s="1268"/>
      <c r="EXR777" s="144"/>
      <c r="EXS777" s="1268"/>
      <c r="EXT777" s="144"/>
      <c r="EXU777" s="1268"/>
      <c r="EXV777" s="144"/>
      <c r="EXW777" s="1268"/>
      <c r="EXX777" s="144"/>
      <c r="EXY777" s="1268"/>
      <c r="EXZ777" s="144"/>
      <c r="EYA777" s="1268"/>
      <c r="EYB777" s="144"/>
      <c r="EYC777" s="1268"/>
      <c r="EYD777" s="144"/>
      <c r="EYE777" s="1268"/>
      <c r="EYF777" s="144"/>
      <c r="EYG777" s="1268"/>
      <c r="EYH777" s="144"/>
      <c r="EYI777" s="1268"/>
      <c r="EYJ777" s="144"/>
      <c r="EYK777" s="1268"/>
      <c r="EYL777" s="144"/>
      <c r="EYM777" s="1268"/>
      <c r="EYN777" s="144"/>
      <c r="EYO777" s="1268"/>
      <c r="EYP777" s="144"/>
      <c r="EYQ777" s="1268"/>
      <c r="EYR777" s="144"/>
      <c r="EYS777" s="1268"/>
      <c r="EYT777" s="144"/>
      <c r="EYU777" s="1268"/>
      <c r="EYV777" s="144"/>
      <c r="EYW777" s="1268"/>
      <c r="EYX777" s="144"/>
      <c r="EYY777" s="1268"/>
      <c r="EYZ777" s="144"/>
      <c r="EZA777" s="1268"/>
      <c r="EZB777" s="144"/>
      <c r="EZC777" s="1268"/>
      <c r="EZD777" s="144"/>
      <c r="EZE777" s="1268"/>
      <c r="EZF777" s="144"/>
      <c r="EZG777" s="1268"/>
      <c r="EZH777" s="144"/>
      <c r="EZI777" s="1268"/>
      <c r="EZJ777" s="144"/>
      <c r="EZK777" s="1268"/>
      <c r="EZL777" s="144"/>
      <c r="EZM777" s="1268"/>
      <c r="EZN777" s="144"/>
      <c r="EZO777" s="1268"/>
      <c r="EZP777" s="144"/>
      <c r="EZQ777" s="1268"/>
      <c r="EZR777" s="144"/>
      <c r="EZS777" s="1268"/>
      <c r="EZT777" s="144"/>
      <c r="EZU777" s="1268"/>
      <c r="EZV777" s="144"/>
      <c r="EZW777" s="1268"/>
      <c r="EZX777" s="144"/>
      <c r="EZY777" s="1268"/>
      <c r="EZZ777" s="144"/>
      <c r="FAA777" s="1268"/>
      <c r="FAB777" s="144"/>
      <c r="FAC777" s="1268"/>
      <c r="FAD777" s="144"/>
      <c r="FAE777" s="1268"/>
      <c r="FAF777" s="144"/>
      <c r="FAG777" s="1268"/>
      <c r="FAH777" s="144"/>
      <c r="FAI777" s="1268"/>
      <c r="FAJ777" s="144"/>
      <c r="FAK777" s="1268"/>
      <c r="FAL777" s="144"/>
      <c r="FAM777" s="1268"/>
      <c r="FAN777" s="144"/>
      <c r="FAO777" s="1268"/>
      <c r="FAP777" s="144"/>
      <c r="FAQ777" s="1268"/>
      <c r="FAR777" s="144"/>
      <c r="FAS777" s="1268"/>
      <c r="FAT777" s="144"/>
      <c r="FAU777" s="1268"/>
      <c r="FAV777" s="144"/>
      <c r="FAW777" s="1268"/>
      <c r="FAX777" s="144"/>
      <c r="FAY777" s="1268"/>
      <c r="FAZ777" s="144"/>
      <c r="FBA777" s="1268"/>
      <c r="FBB777" s="144"/>
      <c r="FBC777" s="1268"/>
      <c r="FBD777" s="144"/>
      <c r="FBE777" s="1268"/>
      <c r="FBF777" s="144"/>
      <c r="FBG777" s="1268"/>
      <c r="FBH777" s="144"/>
      <c r="FBI777" s="1268"/>
      <c r="FBJ777" s="144"/>
      <c r="FBK777" s="1268"/>
      <c r="FBL777" s="144"/>
      <c r="FBM777" s="1268"/>
      <c r="FBN777" s="144"/>
      <c r="FBO777" s="1268"/>
      <c r="FBP777" s="144"/>
      <c r="FBQ777" s="1268"/>
      <c r="FBR777" s="144"/>
      <c r="FBS777" s="1268"/>
      <c r="FBT777" s="144"/>
      <c r="FBU777" s="1268"/>
      <c r="FBV777" s="144"/>
      <c r="FBW777" s="1268"/>
      <c r="FBX777" s="144"/>
      <c r="FBY777" s="1268"/>
      <c r="FBZ777" s="144"/>
      <c r="FCA777" s="1268"/>
      <c r="FCB777" s="144"/>
      <c r="FCC777" s="1268"/>
      <c r="FCD777" s="144"/>
      <c r="FCE777" s="1268"/>
      <c r="FCF777" s="144"/>
      <c r="FCG777" s="1268"/>
      <c r="FCH777" s="144"/>
      <c r="FCI777" s="1268"/>
      <c r="FCJ777" s="144"/>
      <c r="FCK777" s="1268"/>
      <c r="FCL777" s="144"/>
      <c r="FCM777" s="1268"/>
      <c r="FCN777" s="144"/>
      <c r="FCO777" s="1268"/>
      <c r="FCP777" s="144"/>
      <c r="FCQ777" s="1268"/>
      <c r="FCR777" s="144"/>
      <c r="FCS777" s="1268"/>
      <c r="FCT777" s="144"/>
      <c r="FCU777" s="1268"/>
      <c r="FCV777" s="144"/>
      <c r="FCW777" s="1268"/>
      <c r="FCX777" s="144"/>
      <c r="FCY777" s="1268"/>
      <c r="FCZ777" s="144"/>
      <c r="FDA777" s="1268"/>
      <c r="FDB777" s="144"/>
      <c r="FDC777" s="1268"/>
      <c r="FDD777" s="144"/>
      <c r="FDE777" s="1268"/>
      <c r="FDF777" s="144"/>
      <c r="FDG777" s="1268"/>
      <c r="FDH777" s="144"/>
      <c r="FDI777" s="1268"/>
      <c r="FDJ777" s="144"/>
      <c r="FDK777" s="1268"/>
      <c r="FDL777" s="144"/>
      <c r="FDM777" s="1268"/>
      <c r="FDN777" s="144"/>
      <c r="FDO777" s="1268"/>
      <c r="FDP777" s="144"/>
      <c r="FDQ777" s="1268"/>
      <c r="FDR777" s="144"/>
      <c r="FDS777" s="1268"/>
      <c r="FDT777" s="144"/>
      <c r="FDU777" s="1268"/>
      <c r="FDV777" s="144"/>
      <c r="FDW777" s="1268"/>
      <c r="FDX777" s="144"/>
      <c r="FDY777" s="1268"/>
      <c r="FDZ777" s="144"/>
      <c r="FEA777" s="1268"/>
      <c r="FEB777" s="144"/>
      <c r="FEC777" s="1268"/>
      <c r="FED777" s="144"/>
      <c r="FEE777" s="1268"/>
      <c r="FEF777" s="144"/>
      <c r="FEG777" s="1268"/>
      <c r="FEH777" s="144"/>
      <c r="FEI777" s="1268"/>
      <c r="FEJ777" s="144"/>
      <c r="FEK777" s="1268"/>
      <c r="FEL777" s="144"/>
      <c r="FEM777" s="1268"/>
      <c r="FEN777" s="144"/>
      <c r="FEO777" s="1268"/>
      <c r="FEP777" s="144"/>
      <c r="FEQ777" s="1268"/>
      <c r="FER777" s="144"/>
      <c r="FES777" s="1268"/>
      <c r="FET777" s="144"/>
      <c r="FEU777" s="1268"/>
      <c r="FEV777" s="144"/>
      <c r="FEW777" s="1268"/>
      <c r="FEX777" s="144"/>
      <c r="FEY777" s="1268"/>
      <c r="FEZ777" s="144"/>
      <c r="FFA777" s="1268"/>
      <c r="FFB777" s="144"/>
      <c r="FFC777" s="1268"/>
      <c r="FFD777" s="144"/>
      <c r="FFE777" s="1268"/>
      <c r="FFF777" s="144"/>
      <c r="FFG777" s="1268"/>
      <c r="FFH777" s="144"/>
      <c r="FFI777" s="1268"/>
      <c r="FFJ777" s="144"/>
      <c r="FFK777" s="1268"/>
      <c r="FFL777" s="144"/>
      <c r="FFM777" s="1268"/>
      <c r="FFN777" s="144"/>
      <c r="FFO777" s="1268"/>
      <c r="FFP777" s="144"/>
      <c r="FFQ777" s="1268"/>
      <c r="FFR777" s="144"/>
      <c r="FFS777" s="1268"/>
      <c r="FFT777" s="144"/>
      <c r="FFU777" s="1268"/>
      <c r="FFV777" s="144"/>
      <c r="FFW777" s="1268"/>
      <c r="FFX777" s="144"/>
      <c r="FFY777" s="1268"/>
      <c r="FFZ777" s="144"/>
      <c r="FGA777" s="1268"/>
      <c r="FGB777" s="144"/>
      <c r="FGC777" s="1268"/>
      <c r="FGD777" s="144"/>
      <c r="FGE777" s="1268"/>
      <c r="FGF777" s="144"/>
      <c r="FGG777" s="1268"/>
      <c r="FGH777" s="144"/>
      <c r="FGI777" s="1268"/>
      <c r="FGJ777" s="144"/>
      <c r="FGK777" s="1268"/>
      <c r="FGL777" s="144"/>
      <c r="FGM777" s="1268"/>
      <c r="FGN777" s="144"/>
      <c r="FGO777" s="1268"/>
      <c r="FGP777" s="144"/>
      <c r="FGQ777" s="1268"/>
      <c r="FGR777" s="144"/>
      <c r="FGS777" s="1268"/>
      <c r="FGT777" s="144"/>
      <c r="FGU777" s="1268"/>
      <c r="FGV777" s="144"/>
      <c r="FGW777" s="1268"/>
      <c r="FGX777" s="144"/>
      <c r="FGY777" s="1268"/>
      <c r="FGZ777" s="144"/>
      <c r="FHA777" s="1268"/>
      <c r="FHB777" s="144"/>
      <c r="FHC777" s="1268"/>
      <c r="FHD777" s="144"/>
      <c r="FHE777" s="1268"/>
      <c r="FHF777" s="144"/>
      <c r="FHG777" s="1268"/>
      <c r="FHH777" s="144"/>
      <c r="FHI777" s="1268"/>
      <c r="FHJ777" s="144"/>
      <c r="FHK777" s="1268"/>
      <c r="FHL777" s="144"/>
      <c r="FHM777" s="1268"/>
      <c r="FHN777" s="144"/>
      <c r="FHO777" s="1268"/>
      <c r="FHP777" s="144"/>
      <c r="FHQ777" s="1268"/>
      <c r="FHR777" s="144"/>
      <c r="FHS777" s="1268"/>
      <c r="FHT777" s="144"/>
      <c r="FHU777" s="1268"/>
      <c r="FHV777" s="144"/>
      <c r="FHW777" s="1268"/>
      <c r="FHX777" s="144"/>
      <c r="FHY777" s="1268"/>
      <c r="FHZ777" s="144"/>
      <c r="FIA777" s="1268"/>
      <c r="FIB777" s="144"/>
      <c r="FIC777" s="1268"/>
      <c r="FID777" s="144"/>
      <c r="FIE777" s="1268"/>
      <c r="FIF777" s="144"/>
      <c r="FIG777" s="1268"/>
      <c r="FIH777" s="144"/>
      <c r="FII777" s="1268"/>
      <c r="FIJ777" s="144"/>
      <c r="FIK777" s="1268"/>
      <c r="FIL777" s="144"/>
      <c r="FIM777" s="1268"/>
      <c r="FIN777" s="144"/>
      <c r="FIO777" s="1268"/>
      <c r="FIP777" s="144"/>
      <c r="FIQ777" s="1268"/>
      <c r="FIR777" s="144"/>
      <c r="FIS777" s="1268"/>
      <c r="FIT777" s="144"/>
      <c r="FIU777" s="1268"/>
      <c r="FIV777" s="144"/>
      <c r="FIW777" s="1268"/>
      <c r="FIX777" s="144"/>
      <c r="FIY777" s="1268"/>
      <c r="FIZ777" s="144"/>
      <c r="FJA777" s="1268"/>
      <c r="FJB777" s="144"/>
      <c r="FJC777" s="1268"/>
      <c r="FJD777" s="144"/>
      <c r="FJE777" s="1268"/>
      <c r="FJF777" s="144"/>
      <c r="FJG777" s="1268"/>
      <c r="FJH777" s="144"/>
      <c r="FJI777" s="1268"/>
      <c r="FJJ777" s="144"/>
      <c r="FJK777" s="1268"/>
      <c r="FJL777" s="144"/>
      <c r="FJM777" s="1268"/>
      <c r="FJN777" s="144"/>
      <c r="FJO777" s="1268"/>
      <c r="FJP777" s="144"/>
      <c r="FJQ777" s="1268"/>
      <c r="FJR777" s="144"/>
      <c r="FJS777" s="1268"/>
      <c r="FJT777" s="144"/>
      <c r="FJU777" s="1268"/>
      <c r="FJV777" s="144"/>
      <c r="FJW777" s="1268"/>
      <c r="FJX777" s="144"/>
      <c r="FJY777" s="1268"/>
      <c r="FJZ777" s="144"/>
      <c r="FKA777" s="1268"/>
      <c r="FKB777" s="144"/>
      <c r="FKC777" s="1268"/>
      <c r="FKD777" s="144"/>
      <c r="FKE777" s="1268"/>
      <c r="FKF777" s="144"/>
      <c r="FKG777" s="1268"/>
      <c r="FKH777" s="144"/>
      <c r="FKI777" s="1268"/>
      <c r="FKJ777" s="144"/>
      <c r="FKK777" s="1268"/>
      <c r="FKL777" s="144"/>
      <c r="FKM777" s="1268"/>
      <c r="FKN777" s="144"/>
      <c r="FKO777" s="1268"/>
      <c r="FKP777" s="144"/>
      <c r="FKQ777" s="1268"/>
      <c r="FKR777" s="144"/>
      <c r="FKS777" s="1268"/>
      <c r="FKT777" s="144"/>
      <c r="FKU777" s="1268"/>
      <c r="FKV777" s="144"/>
      <c r="FKW777" s="1268"/>
      <c r="FKX777" s="144"/>
      <c r="FKY777" s="1268"/>
      <c r="FKZ777" s="144"/>
      <c r="FLA777" s="1268"/>
      <c r="FLB777" s="144"/>
      <c r="FLC777" s="1268"/>
      <c r="FLD777" s="144"/>
      <c r="FLE777" s="1268"/>
      <c r="FLF777" s="144"/>
      <c r="FLG777" s="1268"/>
      <c r="FLH777" s="144"/>
      <c r="FLI777" s="1268"/>
      <c r="FLJ777" s="144"/>
      <c r="FLK777" s="1268"/>
      <c r="FLL777" s="144"/>
      <c r="FLM777" s="1268"/>
      <c r="FLN777" s="144"/>
      <c r="FLO777" s="1268"/>
      <c r="FLP777" s="144"/>
      <c r="FLQ777" s="1268"/>
      <c r="FLR777" s="144"/>
      <c r="FLS777" s="1268"/>
      <c r="FLT777" s="144"/>
      <c r="FLU777" s="1268"/>
      <c r="FLV777" s="144"/>
      <c r="FLW777" s="1268"/>
      <c r="FLX777" s="144"/>
      <c r="FLY777" s="1268"/>
      <c r="FLZ777" s="144"/>
      <c r="FMA777" s="1268"/>
      <c r="FMB777" s="144"/>
      <c r="FMC777" s="1268"/>
      <c r="FMD777" s="144"/>
      <c r="FME777" s="1268"/>
      <c r="FMF777" s="144"/>
      <c r="FMG777" s="1268"/>
      <c r="FMH777" s="144"/>
      <c r="FMI777" s="1268"/>
      <c r="FMJ777" s="144"/>
      <c r="FMK777" s="1268"/>
      <c r="FML777" s="144"/>
      <c r="FMM777" s="1268"/>
      <c r="FMN777" s="144"/>
      <c r="FMO777" s="1268"/>
      <c r="FMP777" s="144"/>
      <c r="FMQ777" s="1268"/>
      <c r="FMR777" s="144"/>
      <c r="FMS777" s="1268"/>
      <c r="FMT777" s="144"/>
      <c r="FMU777" s="1268"/>
      <c r="FMV777" s="144"/>
      <c r="FMW777" s="1268"/>
      <c r="FMX777" s="144"/>
      <c r="FMY777" s="1268"/>
      <c r="FMZ777" s="144"/>
      <c r="FNA777" s="1268"/>
      <c r="FNB777" s="144"/>
      <c r="FNC777" s="1268"/>
      <c r="FND777" s="144"/>
      <c r="FNE777" s="1268"/>
      <c r="FNF777" s="144"/>
      <c r="FNG777" s="1268"/>
      <c r="FNH777" s="144"/>
      <c r="FNI777" s="1268"/>
      <c r="FNJ777" s="144"/>
      <c r="FNK777" s="1268"/>
      <c r="FNL777" s="144"/>
      <c r="FNM777" s="1268"/>
      <c r="FNN777" s="144"/>
      <c r="FNO777" s="1268"/>
      <c r="FNP777" s="144"/>
      <c r="FNQ777" s="1268"/>
      <c r="FNR777" s="144"/>
      <c r="FNS777" s="1268"/>
      <c r="FNT777" s="144"/>
      <c r="FNU777" s="1268"/>
      <c r="FNV777" s="144"/>
      <c r="FNW777" s="1268"/>
      <c r="FNX777" s="144"/>
      <c r="FNY777" s="1268"/>
      <c r="FNZ777" s="144"/>
      <c r="FOA777" s="1268"/>
      <c r="FOB777" s="144"/>
      <c r="FOC777" s="1268"/>
      <c r="FOD777" s="144"/>
      <c r="FOE777" s="1268"/>
      <c r="FOF777" s="144"/>
      <c r="FOG777" s="1268"/>
      <c r="FOH777" s="144"/>
      <c r="FOI777" s="1268"/>
      <c r="FOJ777" s="144"/>
      <c r="FOK777" s="1268"/>
      <c r="FOL777" s="144"/>
      <c r="FOM777" s="1268"/>
      <c r="FON777" s="144"/>
      <c r="FOO777" s="1268"/>
      <c r="FOP777" s="144"/>
      <c r="FOQ777" s="1268"/>
      <c r="FOR777" s="144"/>
      <c r="FOS777" s="1268"/>
      <c r="FOT777" s="144"/>
      <c r="FOU777" s="1268"/>
      <c r="FOV777" s="144"/>
      <c r="FOW777" s="1268"/>
      <c r="FOX777" s="144"/>
      <c r="FOY777" s="1268"/>
      <c r="FOZ777" s="144"/>
      <c r="FPA777" s="1268"/>
      <c r="FPB777" s="144"/>
      <c r="FPC777" s="1268"/>
      <c r="FPD777" s="144"/>
      <c r="FPE777" s="1268"/>
      <c r="FPF777" s="144"/>
      <c r="FPG777" s="1268"/>
      <c r="FPH777" s="144"/>
      <c r="FPI777" s="1268"/>
      <c r="FPJ777" s="144"/>
      <c r="FPK777" s="1268"/>
      <c r="FPL777" s="144"/>
      <c r="FPM777" s="1268"/>
      <c r="FPN777" s="144"/>
      <c r="FPO777" s="1268"/>
      <c r="FPP777" s="144"/>
      <c r="FPQ777" s="1268"/>
      <c r="FPR777" s="144"/>
      <c r="FPS777" s="1268"/>
      <c r="FPT777" s="144"/>
      <c r="FPU777" s="1268"/>
      <c r="FPV777" s="144"/>
      <c r="FPW777" s="1268"/>
      <c r="FPX777" s="144"/>
      <c r="FPY777" s="1268"/>
      <c r="FPZ777" s="144"/>
      <c r="FQA777" s="1268"/>
      <c r="FQB777" s="144"/>
      <c r="FQC777" s="1268"/>
      <c r="FQD777" s="144"/>
      <c r="FQE777" s="1268"/>
      <c r="FQF777" s="144"/>
      <c r="FQG777" s="1268"/>
      <c r="FQH777" s="144"/>
      <c r="FQI777" s="1268"/>
      <c r="FQJ777" s="144"/>
      <c r="FQK777" s="1268"/>
      <c r="FQL777" s="144"/>
      <c r="FQM777" s="1268"/>
      <c r="FQN777" s="144"/>
      <c r="FQO777" s="1268"/>
      <c r="FQP777" s="144"/>
      <c r="FQQ777" s="1268"/>
      <c r="FQR777" s="144"/>
      <c r="FQS777" s="1268"/>
      <c r="FQT777" s="144"/>
      <c r="FQU777" s="1268"/>
      <c r="FQV777" s="144"/>
      <c r="FQW777" s="1268"/>
      <c r="FQX777" s="144"/>
      <c r="FQY777" s="1268"/>
      <c r="FQZ777" s="144"/>
      <c r="FRA777" s="1268"/>
      <c r="FRB777" s="144"/>
      <c r="FRC777" s="1268"/>
      <c r="FRD777" s="144"/>
      <c r="FRE777" s="1268"/>
      <c r="FRF777" s="144"/>
      <c r="FRG777" s="1268"/>
      <c r="FRH777" s="144"/>
      <c r="FRI777" s="1268"/>
      <c r="FRJ777" s="144"/>
      <c r="FRK777" s="1268"/>
      <c r="FRL777" s="144"/>
      <c r="FRM777" s="1268"/>
      <c r="FRN777" s="144"/>
      <c r="FRO777" s="1268"/>
      <c r="FRP777" s="144"/>
      <c r="FRQ777" s="1268"/>
      <c r="FRR777" s="144"/>
      <c r="FRS777" s="1268"/>
      <c r="FRT777" s="144"/>
      <c r="FRU777" s="1268"/>
      <c r="FRV777" s="144"/>
      <c r="FRW777" s="1268"/>
      <c r="FRX777" s="144"/>
      <c r="FRY777" s="1268"/>
      <c r="FRZ777" s="144"/>
      <c r="FSA777" s="1268"/>
      <c r="FSB777" s="144"/>
      <c r="FSC777" s="1268"/>
      <c r="FSD777" s="144"/>
      <c r="FSE777" s="1268"/>
      <c r="FSF777" s="144"/>
      <c r="FSG777" s="1268"/>
      <c r="FSH777" s="144"/>
      <c r="FSI777" s="1268"/>
      <c r="FSJ777" s="144"/>
      <c r="FSK777" s="1268"/>
      <c r="FSL777" s="144"/>
      <c r="FSM777" s="1268"/>
      <c r="FSN777" s="144"/>
      <c r="FSO777" s="1268"/>
      <c r="FSP777" s="144"/>
      <c r="FSQ777" s="1268"/>
      <c r="FSR777" s="144"/>
      <c r="FSS777" s="1268"/>
      <c r="FST777" s="144"/>
      <c r="FSU777" s="1268"/>
      <c r="FSV777" s="144"/>
      <c r="FSW777" s="1268"/>
      <c r="FSX777" s="144"/>
      <c r="FSY777" s="1268"/>
      <c r="FSZ777" s="144"/>
      <c r="FTA777" s="1268"/>
      <c r="FTB777" s="144"/>
      <c r="FTC777" s="1268"/>
      <c r="FTD777" s="144"/>
      <c r="FTE777" s="1268"/>
      <c r="FTF777" s="144"/>
      <c r="FTG777" s="1268"/>
      <c r="FTH777" s="144"/>
      <c r="FTI777" s="1268"/>
      <c r="FTJ777" s="144"/>
      <c r="FTK777" s="1268"/>
      <c r="FTL777" s="144"/>
      <c r="FTM777" s="1268"/>
      <c r="FTN777" s="144"/>
      <c r="FTO777" s="1268"/>
      <c r="FTP777" s="144"/>
      <c r="FTQ777" s="1268"/>
      <c r="FTR777" s="144"/>
      <c r="FTS777" s="1268"/>
      <c r="FTT777" s="144"/>
      <c r="FTU777" s="1268"/>
      <c r="FTV777" s="144"/>
      <c r="FTW777" s="1268"/>
      <c r="FTX777" s="144"/>
      <c r="FTY777" s="1268"/>
      <c r="FTZ777" s="144"/>
      <c r="FUA777" s="1268"/>
      <c r="FUB777" s="144"/>
      <c r="FUC777" s="1268"/>
      <c r="FUD777" s="144"/>
      <c r="FUE777" s="1268"/>
      <c r="FUF777" s="144"/>
      <c r="FUG777" s="1268"/>
      <c r="FUH777" s="144"/>
      <c r="FUI777" s="1268"/>
      <c r="FUJ777" s="144"/>
      <c r="FUK777" s="1268"/>
      <c r="FUL777" s="144"/>
      <c r="FUM777" s="1268"/>
      <c r="FUN777" s="144"/>
      <c r="FUO777" s="1268"/>
      <c r="FUP777" s="144"/>
      <c r="FUQ777" s="1268"/>
      <c r="FUR777" s="144"/>
      <c r="FUS777" s="1268"/>
      <c r="FUT777" s="144"/>
      <c r="FUU777" s="1268"/>
      <c r="FUV777" s="144"/>
      <c r="FUW777" s="1268"/>
      <c r="FUX777" s="144"/>
      <c r="FUY777" s="1268"/>
      <c r="FUZ777" s="144"/>
      <c r="FVA777" s="1268"/>
      <c r="FVB777" s="144"/>
      <c r="FVC777" s="1268"/>
      <c r="FVD777" s="144"/>
      <c r="FVE777" s="1268"/>
      <c r="FVF777" s="144"/>
      <c r="FVG777" s="1268"/>
      <c r="FVH777" s="144"/>
      <c r="FVI777" s="1268"/>
      <c r="FVJ777" s="144"/>
      <c r="FVK777" s="1268"/>
      <c r="FVL777" s="144"/>
      <c r="FVM777" s="1268"/>
      <c r="FVN777" s="144"/>
      <c r="FVO777" s="1268"/>
      <c r="FVP777" s="144"/>
      <c r="FVQ777" s="1268"/>
      <c r="FVR777" s="144"/>
      <c r="FVS777" s="1268"/>
      <c r="FVT777" s="144"/>
      <c r="FVU777" s="1268"/>
      <c r="FVV777" s="144"/>
      <c r="FVW777" s="1268"/>
      <c r="FVX777" s="144"/>
      <c r="FVY777" s="1268"/>
      <c r="FVZ777" s="144"/>
      <c r="FWA777" s="1268"/>
      <c r="FWB777" s="144"/>
      <c r="FWC777" s="1268"/>
      <c r="FWD777" s="144"/>
      <c r="FWE777" s="1268"/>
      <c r="FWF777" s="144"/>
      <c r="FWG777" s="1268"/>
      <c r="FWH777" s="144"/>
      <c r="FWI777" s="1268"/>
      <c r="FWJ777" s="144"/>
      <c r="FWK777" s="1268"/>
      <c r="FWL777" s="144"/>
      <c r="FWM777" s="1268"/>
      <c r="FWN777" s="144"/>
      <c r="FWO777" s="1268"/>
      <c r="FWP777" s="144"/>
      <c r="FWQ777" s="1268"/>
      <c r="FWR777" s="144"/>
      <c r="FWS777" s="1268"/>
      <c r="FWT777" s="144"/>
      <c r="FWU777" s="1268"/>
      <c r="FWV777" s="144"/>
      <c r="FWW777" s="1268"/>
      <c r="FWX777" s="144"/>
      <c r="FWY777" s="1268"/>
      <c r="FWZ777" s="144"/>
      <c r="FXA777" s="1268"/>
      <c r="FXB777" s="144"/>
      <c r="FXC777" s="1268"/>
      <c r="FXD777" s="144"/>
      <c r="FXE777" s="1268"/>
      <c r="FXF777" s="144"/>
      <c r="FXG777" s="1268"/>
      <c r="FXH777" s="144"/>
      <c r="FXI777" s="1268"/>
      <c r="FXJ777" s="144"/>
      <c r="FXK777" s="1268"/>
      <c r="FXL777" s="144"/>
      <c r="FXM777" s="1268"/>
      <c r="FXN777" s="144"/>
      <c r="FXO777" s="1268"/>
      <c r="FXP777" s="144"/>
      <c r="FXQ777" s="1268"/>
      <c r="FXR777" s="144"/>
      <c r="FXS777" s="1268"/>
      <c r="FXT777" s="144"/>
      <c r="FXU777" s="1268"/>
      <c r="FXV777" s="144"/>
      <c r="FXW777" s="1268"/>
      <c r="FXX777" s="144"/>
      <c r="FXY777" s="1268"/>
      <c r="FXZ777" s="144"/>
      <c r="FYA777" s="1268"/>
      <c r="FYB777" s="144"/>
      <c r="FYC777" s="1268"/>
      <c r="FYD777" s="144"/>
      <c r="FYE777" s="1268"/>
      <c r="FYF777" s="144"/>
      <c r="FYG777" s="1268"/>
      <c r="FYH777" s="144"/>
      <c r="FYI777" s="1268"/>
      <c r="FYJ777" s="144"/>
      <c r="FYK777" s="1268"/>
      <c r="FYL777" s="144"/>
      <c r="FYM777" s="1268"/>
      <c r="FYN777" s="144"/>
      <c r="FYO777" s="1268"/>
      <c r="FYP777" s="144"/>
      <c r="FYQ777" s="1268"/>
      <c r="FYR777" s="144"/>
      <c r="FYS777" s="1268"/>
      <c r="FYT777" s="144"/>
      <c r="FYU777" s="1268"/>
      <c r="FYV777" s="144"/>
      <c r="FYW777" s="1268"/>
      <c r="FYX777" s="144"/>
      <c r="FYY777" s="1268"/>
      <c r="FYZ777" s="144"/>
      <c r="FZA777" s="1268"/>
      <c r="FZB777" s="144"/>
      <c r="FZC777" s="1268"/>
      <c r="FZD777" s="144"/>
      <c r="FZE777" s="1268"/>
      <c r="FZF777" s="144"/>
      <c r="FZG777" s="1268"/>
      <c r="FZH777" s="144"/>
      <c r="FZI777" s="1268"/>
      <c r="FZJ777" s="144"/>
      <c r="FZK777" s="1268"/>
      <c r="FZL777" s="144"/>
      <c r="FZM777" s="1268"/>
      <c r="FZN777" s="144"/>
      <c r="FZO777" s="1268"/>
      <c r="FZP777" s="144"/>
      <c r="FZQ777" s="1268"/>
      <c r="FZR777" s="144"/>
      <c r="FZS777" s="1268"/>
      <c r="FZT777" s="144"/>
      <c r="FZU777" s="1268"/>
      <c r="FZV777" s="144"/>
      <c r="FZW777" s="1268"/>
      <c r="FZX777" s="144"/>
      <c r="FZY777" s="1268"/>
      <c r="FZZ777" s="144"/>
      <c r="GAA777" s="1268"/>
      <c r="GAB777" s="144"/>
      <c r="GAC777" s="1268"/>
      <c r="GAD777" s="144"/>
      <c r="GAE777" s="1268"/>
      <c r="GAF777" s="144"/>
      <c r="GAG777" s="1268"/>
      <c r="GAH777" s="144"/>
      <c r="GAI777" s="1268"/>
      <c r="GAJ777" s="144"/>
      <c r="GAK777" s="1268"/>
      <c r="GAL777" s="144"/>
      <c r="GAM777" s="1268"/>
      <c r="GAN777" s="144"/>
      <c r="GAO777" s="1268"/>
      <c r="GAP777" s="144"/>
      <c r="GAQ777" s="1268"/>
      <c r="GAR777" s="144"/>
      <c r="GAS777" s="1268"/>
      <c r="GAT777" s="144"/>
      <c r="GAU777" s="1268"/>
      <c r="GAV777" s="144"/>
      <c r="GAW777" s="1268"/>
      <c r="GAX777" s="144"/>
      <c r="GAY777" s="1268"/>
      <c r="GAZ777" s="144"/>
      <c r="GBA777" s="1268"/>
      <c r="GBB777" s="144"/>
      <c r="GBC777" s="1268"/>
      <c r="GBD777" s="144"/>
      <c r="GBE777" s="1268"/>
      <c r="GBF777" s="144"/>
      <c r="GBG777" s="1268"/>
      <c r="GBH777" s="144"/>
      <c r="GBI777" s="1268"/>
      <c r="GBJ777" s="144"/>
      <c r="GBK777" s="1268"/>
      <c r="GBL777" s="144"/>
      <c r="GBM777" s="1268"/>
      <c r="GBN777" s="144"/>
      <c r="GBO777" s="1268"/>
      <c r="GBP777" s="144"/>
      <c r="GBQ777" s="1268"/>
      <c r="GBR777" s="144"/>
      <c r="GBS777" s="1268"/>
      <c r="GBT777" s="144"/>
      <c r="GBU777" s="1268"/>
      <c r="GBV777" s="144"/>
      <c r="GBW777" s="1268"/>
      <c r="GBX777" s="144"/>
      <c r="GBY777" s="1268"/>
      <c r="GBZ777" s="144"/>
      <c r="GCA777" s="1268"/>
      <c r="GCB777" s="144"/>
      <c r="GCC777" s="1268"/>
      <c r="GCD777" s="144"/>
      <c r="GCE777" s="1268"/>
      <c r="GCF777" s="144"/>
      <c r="GCG777" s="1268"/>
      <c r="GCH777" s="144"/>
      <c r="GCI777" s="1268"/>
      <c r="GCJ777" s="144"/>
      <c r="GCK777" s="1268"/>
      <c r="GCL777" s="144"/>
      <c r="GCM777" s="1268"/>
      <c r="GCN777" s="144"/>
      <c r="GCO777" s="1268"/>
      <c r="GCP777" s="144"/>
      <c r="GCQ777" s="1268"/>
      <c r="GCR777" s="144"/>
      <c r="GCS777" s="1268"/>
      <c r="GCT777" s="144"/>
      <c r="GCU777" s="1268"/>
      <c r="GCV777" s="144"/>
      <c r="GCW777" s="1268"/>
      <c r="GCX777" s="144"/>
      <c r="GCY777" s="1268"/>
      <c r="GCZ777" s="144"/>
      <c r="GDA777" s="1268"/>
      <c r="GDB777" s="144"/>
      <c r="GDC777" s="1268"/>
      <c r="GDD777" s="144"/>
      <c r="GDE777" s="1268"/>
      <c r="GDF777" s="144"/>
      <c r="GDG777" s="1268"/>
      <c r="GDH777" s="144"/>
      <c r="GDI777" s="1268"/>
      <c r="GDJ777" s="144"/>
      <c r="GDK777" s="1268"/>
      <c r="GDL777" s="144"/>
      <c r="GDM777" s="1268"/>
      <c r="GDN777" s="144"/>
      <c r="GDO777" s="1268"/>
      <c r="GDP777" s="144"/>
      <c r="GDQ777" s="1268"/>
      <c r="GDR777" s="144"/>
      <c r="GDS777" s="1268"/>
      <c r="GDT777" s="144"/>
      <c r="GDU777" s="1268"/>
      <c r="GDV777" s="144"/>
      <c r="GDW777" s="1268"/>
      <c r="GDX777" s="144"/>
      <c r="GDY777" s="1268"/>
      <c r="GDZ777" s="144"/>
      <c r="GEA777" s="1268"/>
      <c r="GEB777" s="144"/>
      <c r="GEC777" s="1268"/>
      <c r="GED777" s="144"/>
      <c r="GEE777" s="1268"/>
      <c r="GEF777" s="144"/>
      <c r="GEG777" s="1268"/>
      <c r="GEH777" s="144"/>
      <c r="GEI777" s="1268"/>
      <c r="GEJ777" s="144"/>
      <c r="GEK777" s="1268"/>
      <c r="GEL777" s="144"/>
      <c r="GEM777" s="1268"/>
      <c r="GEN777" s="144"/>
      <c r="GEO777" s="1268"/>
      <c r="GEP777" s="144"/>
      <c r="GEQ777" s="1268"/>
      <c r="GER777" s="144"/>
      <c r="GES777" s="1268"/>
      <c r="GET777" s="144"/>
      <c r="GEU777" s="1268"/>
      <c r="GEV777" s="144"/>
      <c r="GEW777" s="1268"/>
      <c r="GEX777" s="144"/>
      <c r="GEY777" s="1268"/>
      <c r="GEZ777" s="144"/>
      <c r="GFA777" s="1268"/>
      <c r="GFB777" s="144"/>
      <c r="GFC777" s="1268"/>
      <c r="GFD777" s="144"/>
      <c r="GFE777" s="1268"/>
      <c r="GFF777" s="144"/>
      <c r="GFG777" s="1268"/>
      <c r="GFH777" s="144"/>
      <c r="GFI777" s="1268"/>
      <c r="GFJ777" s="144"/>
      <c r="GFK777" s="1268"/>
      <c r="GFL777" s="144"/>
      <c r="GFM777" s="1268"/>
      <c r="GFN777" s="144"/>
      <c r="GFO777" s="1268"/>
      <c r="GFP777" s="144"/>
      <c r="GFQ777" s="1268"/>
      <c r="GFR777" s="144"/>
      <c r="GFS777" s="1268"/>
      <c r="GFT777" s="144"/>
      <c r="GFU777" s="1268"/>
      <c r="GFV777" s="144"/>
      <c r="GFW777" s="1268"/>
      <c r="GFX777" s="144"/>
      <c r="GFY777" s="1268"/>
      <c r="GFZ777" s="144"/>
      <c r="GGA777" s="1268"/>
      <c r="GGB777" s="144"/>
      <c r="GGC777" s="1268"/>
      <c r="GGD777" s="144"/>
      <c r="GGE777" s="1268"/>
      <c r="GGF777" s="144"/>
      <c r="GGG777" s="1268"/>
      <c r="GGH777" s="144"/>
      <c r="GGI777" s="1268"/>
      <c r="GGJ777" s="144"/>
      <c r="GGK777" s="1268"/>
      <c r="GGL777" s="144"/>
      <c r="GGM777" s="1268"/>
      <c r="GGN777" s="144"/>
      <c r="GGO777" s="1268"/>
      <c r="GGP777" s="144"/>
      <c r="GGQ777" s="1268"/>
      <c r="GGR777" s="144"/>
      <c r="GGS777" s="1268"/>
      <c r="GGT777" s="144"/>
      <c r="GGU777" s="1268"/>
      <c r="GGV777" s="144"/>
      <c r="GGW777" s="1268"/>
      <c r="GGX777" s="144"/>
      <c r="GGY777" s="1268"/>
      <c r="GGZ777" s="144"/>
      <c r="GHA777" s="1268"/>
      <c r="GHB777" s="144"/>
      <c r="GHC777" s="1268"/>
      <c r="GHD777" s="144"/>
      <c r="GHE777" s="1268"/>
      <c r="GHF777" s="144"/>
      <c r="GHG777" s="1268"/>
      <c r="GHH777" s="144"/>
      <c r="GHI777" s="1268"/>
      <c r="GHJ777" s="144"/>
      <c r="GHK777" s="1268"/>
      <c r="GHL777" s="144"/>
      <c r="GHM777" s="1268"/>
      <c r="GHN777" s="144"/>
      <c r="GHO777" s="1268"/>
      <c r="GHP777" s="144"/>
      <c r="GHQ777" s="1268"/>
      <c r="GHR777" s="144"/>
      <c r="GHS777" s="1268"/>
      <c r="GHT777" s="144"/>
      <c r="GHU777" s="1268"/>
      <c r="GHV777" s="144"/>
      <c r="GHW777" s="1268"/>
      <c r="GHX777" s="144"/>
      <c r="GHY777" s="1268"/>
      <c r="GHZ777" s="144"/>
      <c r="GIA777" s="1268"/>
      <c r="GIB777" s="144"/>
      <c r="GIC777" s="1268"/>
      <c r="GID777" s="144"/>
      <c r="GIE777" s="1268"/>
      <c r="GIF777" s="144"/>
      <c r="GIG777" s="1268"/>
      <c r="GIH777" s="144"/>
      <c r="GII777" s="1268"/>
      <c r="GIJ777" s="144"/>
      <c r="GIK777" s="1268"/>
      <c r="GIL777" s="144"/>
      <c r="GIM777" s="1268"/>
      <c r="GIN777" s="144"/>
      <c r="GIO777" s="1268"/>
      <c r="GIP777" s="144"/>
      <c r="GIQ777" s="1268"/>
      <c r="GIR777" s="144"/>
      <c r="GIS777" s="1268"/>
      <c r="GIT777" s="144"/>
      <c r="GIU777" s="1268"/>
      <c r="GIV777" s="144"/>
      <c r="GIW777" s="1268"/>
      <c r="GIX777" s="144"/>
      <c r="GIY777" s="1268"/>
      <c r="GIZ777" s="144"/>
      <c r="GJA777" s="1268"/>
      <c r="GJB777" s="144"/>
      <c r="GJC777" s="1268"/>
      <c r="GJD777" s="144"/>
      <c r="GJE777" s="1268"/>
      <c r="GJF777" s="144"/>
      <c r="GJG777" s="1268"/>
      <c r="GJH777" s="144"/>
      <c r="GJI777" s="1268"/>
      <c r="GJJ777" s="144"/>
      <c r="GJK777" s="1268"/>
      <c r="GJL777" s="144"/>
      <c r="GJM777" s="1268"/>
      <c r="GJN777" s="144"/>
      <c r="GJO777" s="1268"/>
      <c r="GJP777" s="144"/>
      <c r="GJQ777" s="1268"/>
      <c r="GJR777" s="144"/>
      <c r="GJS777" s="1268"/>
      <c r="GJT777" s="144"/>
      <c r="GJU777" s="1268"/>
      <c r="GJV777" s="144"/>
      <c r="GJW777" s="1268"/>
      <c r="GJX777" s="144"/>
      <c r="GJY777" s="1268"/>
      <c r="GJZ777" s="144"/>
      <c r="GKA777" s="1268"/>
      <c r="GKB777" s="144"/>
      <c r="GKC777" s="1268"/>
      <c r="GKD777" s="144"/>
      <c r="GKE777" s="1268"/>
      <c r="GKF777" s="144"/>
      <c r="GKG777" s="1268"/>
      <c r="GKH777" s="144"/>
      <c r="GKI777" s="1268"/>
      <c r="GKJ777" s="144"/>
      <c r="GKK777" s="1268"/>
      <c r="GKL777" s="144"/>
      <c r="GKM777" s="1268"/>
      <c r="GKN777" s="144"/>
      <c r="GKO777" s="1268"/>
      <c r="GKP777" s="144"/>
      <c r="GKQ777" s="1268"/>
      <c r="GKR777" s="144"/>
      <c r="GKS777" s="1268"/>
      <c r="GKT777" s="144"/>
      <c r="GKU777" s="1268"/>
      <c r="GKV777" s="144"/>
      <c r="GKW777" s="1268"/>
      <c r="GKX777" s="144"/>
      <c r="GKY777" s="1268"/>
      <c r="GKZ777" s="144"/>
      <c r="GLA777" s="1268"/>
      <c r="GLB777" s="144"/>
      <c r="GLC777" s="1268"/>
      <c r="GLD777" s="144"/>
      <c r="GLE777" s="1268"/>
      <c r="GLF777" s="144"/>
      <c r="GLG777" s="1268"/>
      <c r="GLH777" s="144"/>
      <c r="GLI777" s="1268"/>
      <c r="GLJ777" s="144"/>
      <c r="GLK777" s="1268"/>
      <c r="GLL777" s="144"/>
      <c r="GLM777" s="1268"/>
      <c r="GLN777" s="144"/>
      <c r="GLO777" s="1268"/>
      <c r="GLP777" s="144"/>
      <c r="GLQ777" s="1268"/>
      <c r="GLR777" s="144"/>
      <c r="GLS777" s="1268"/>
      <c r="GLT777" s="144"/>
      <c r="GLU777" s="1268"/>
      <c r="GLV777" s="144"/>
      <c r="GLW777" s="1268"/>
      <c r="GLX777" s="144"/>
      <c r="GLY777" s="1268"/>
      <c r="GLZ777" s="144"/>
      <c r="GMA777" s="1268"/>
      <c r="GMB777" s="144"/>
      <c r="GMC777" s="1268"/>
      <c r="GMD777" s="144"/>
      <c r="GME777" s="1268"/>
      <c r="GMF777" s="144"/>
      <c r="GMG777" s="1268"/>
      <c r="GMH777" s="144"/>
      <c r="GMI777" s="1268"/>
      <c r="GMJ777" s="144"/>
      <c r="GMK777" s="1268"/>
      <c r="GML777" s="144"/>
      <c r="GMM777" s="1268"/>
      <c r="GMN777" s="144"/>
      <c r="GMO777" s="1268"/>
      <c r="GMP777" s="144"/>
      <c r="GMQ777" s="1268"/>
      <c r="GMR777" s="144"/>
      <c r="GMS777" s="1268"/>
      <c r="GMT777" s="144"/>
      <c r="GMU777" s="1268"/>
      <c r="GMV777" s="144"/>
      <c r="GMW777" s="1268"/>
      <c r="GMX777" s="144"/>
      <c r="GMY777" s="1268"/>
      <c r="GMZ777" s="144"/>
      <c r="GNA777" s="1268"/>
      <c r="GNB777" s="144"/>
      <c r="GNC777" s="1268"/>
      <c r="GND777" s="144"/>
      <c r="GNE777" s="1268"/>
      <c r="GNF777" s="144"/>
      <c r="GNG777" s="1268"/>
      <c r="GNH777" s="144"/>
      <c r="GNI777" s="1268"/>
      <c r="GNJ777" s="144"/>
      <c r="GNK777" s="1268"/>
      <c r="GNL777" s="144"/>
      <c r="GNM777" s="1268"/>
      <c r="GNN777" s="144"/>
      <c r="GNO777" s="1268"/>
      <c r="GNP777" s="144"/>
      <c r="GNQ777" s="1268"/>
      <c r="GNR777" s="144"/>
      <c r="GNS777" s="1268"/>
      <c r="GNT777" s="144"/>
      <c r="GNU777" s="1268"/>
      <c r="GNV777" s="144"/>
      <c r="GNW777" s="1268"/>
      <c r="GNX777" s="144"/>
      <c r="GNY777" s="1268"/>
      <c r="GNZ777" s="144"/>
      <c r="GOA777" s="1268"/>
      <c r="GOB777" s="144"/>
      <c r="GOC777" s="1268"/>
      <c r="GOD777" s="144"/>
      <c r="GOE777" s="1268"/>
      <c r="GOF777" s="144"/>
      <c r="GOG777" s="1268"/>
      <c r="GOH777" s="144"/>
      <c r="GOI777" s="1268"/>
      <c r="GOJ777" s="144"/>
      <c r="GOK777" s="1268"/>
      <c r="GOL777" s="144"/>
      <c r="GOM777" s="1268"/>
      <c r="GON777" s="144"/>
      <c r="GOO777" s="1268"/>
      <c r="GOP777" s="144"/>
      <c r="GOQ777" s="1268"/>
      <c r="GOR777" s="144"/>
      <c r="GOS777" s="1268"/>
      <c r="GOT777" s="144"/>
      <c r="GOU777" s="1268"/>
      <c r="GOV777" s="144"/>
      <c r="GOW777" s="1268"/>
      <c r="GOX777" s="144"/>
      <c r="GOY777" s="1268"/>
      <c r="GOZ777" s="144"/>
      <c r="GPA777" s="1268"/>
      <c r="GPB777" s="144"/>
      <c r="GPC777" s="1268"/>
      <c r="GPD777" s="144"/>
      <c r="GPE777" s="1268"/>
      <c r="GPF777" s="144"/>
      <c r="GPG777" s="1268"/>
      <c r="GPH777" s="144"/>
      <c r="GPI777" s="1268"/>
      <c r="GPJ777" s="144"/>
      <c r="GPK777" s="1268"/>
      <c r="GPL777" s="144"/>
      <c r="GPM777" s="1268"/>
      <c r="GPN777" s="144"/>
      <c r="GPO777" s="1268"/>
      <c r="GPP777" s="144"/>
      <c r="GPQ777" s="1268"/>
      <c r="GPR777" s="144"/>
      <c r="GPS777" s="1268"/>
      <c r="GPT777" s="144"/>
      <c r="GPU777" s="1268"/>
      <c r="GPV777" s="144"/>
      <c r="GPW777" s="1268"/>
      <c r="GPX777" s="144"/>
      <c r="GPY777" s="1268"/>
      <c r="GPZ777" s="144"/>
      <c r="GQA777" s="1268"/>
      <c r="GQB777" s="144"/>
      <c r="GQC777" s="1268"/>
      <c r="GQD777" s="144"/>
      <c r="GQE777" s="1268"/>
      <c r="GQF777" s="144"/>
      <c r="GQG777" s="1268"/>
      <c r="GQH777" s="144"/>
      <c r="GQI777" s="1268"/>
      <c r="GQJ777" s="144"/>
      <c r="GQK777" s="1268"/>
      <c r="GQL777" s="144"/>
      <c r="GQM777" s="1268"/>
      <c r="GQN777" s="144"/>
      <c r="GQO777" s="1268"/>
      <c r="GQP777" s="144"/>
      <c r="GQQ777" s="1268"/>
      <c r="GQR777" s="144"/>
      <c r="GQS777" s="1268"/>
      <c r="GQT777" s="144"/>
      <c r="GQU777" s="1268"/>
      <c r="GQV777" s="144"/>
      <c r="GQW777" s="1268"/>
      <c r="GQX777" s="144"/>
      <c r="GQY777" s="1268"/>
      <c r="GQZ777" s="144"/>
      <c r="GRA777" s="1268"/>
      <c r="GRB777" s="144"/>
      <c r="GRC777" s="1268"/>
      <c r="GRD777" s="144"/>
      <c r="GRE777" s="1268"/>
      <c r="GRF777" s="144"/>
      <c r="GRG777" s="1268"/>
      <c r="GRH777" s="144"/>
      <c r="GRI777" s="1268"/>
      <c r="GRJ777" s="144"/>
      <c r="GRK777" s="1268"/>
      <c r="GRL777" s="144"/>
      <c r="GRM777" s="1268"/>
      <c r="GRN777" s="144"/>
      <c r="GRO777" s="1268"/>
      <c r="GRP777" s="144"/>
      <c r="GRQ777" s="1268"/>
      <c r="GRR777" s="144"/>
      <c r="GRS777" s="1268"/>
      <c r="GRT777" s="144"/>
      <c r="GRU777" s="1268"/>
      <c r="GRV777" s="144"/>
      <c r="GRW777" s="1268"/>
      <c r="GRX777" s="144"/>
      <c r="GRY777" s="1268"/>
      <c r="GRZ777" s="144"/>
      <c r="GSA777" s="1268"/>
      <c r="GSB777" s="144"/>
      <c r="GSC777" s="1268"/>
      <c r="GSD777" s="144"/>
      <c r="GSE777" s="1268"/>
      <c r="GSF777" s="144"/>
      <c r="GSG777" s="1268"/>
      <c r="GSH777" s="144"/>
      <c r="GSI777" s="1268"/>
      <c r="GSJ777" s="144"/>
      <c r="GSK777" s="1268"/>
      <c r="GSL777" s="144"/>
      <c r="GSM777" s="1268"/>
      <c r="GSN777" s="144"/>
      <c r="GSO777" s="1268"/>
      <c r="GSP777" s="144"/>
      <c r="GSQ777" s="1268"/>
      <c r="GSR777" s="144"/>
      <c r="GSS777" s="1268"/>
      <c r="GST777" s="144"/>
      <c r="GSU777" s="1268"/>
      <c r="GSV777" s="144"/>
      <c r="GSW777" s="1268"/>
      <c r="GSX777" s="144"/>
      <c r="GSY777" s="1268"/>
      <c r="GSZ777" s="144"/>
      <c r="GTA777" s="1268"/>
      <c r="GTB777" s="144"/>
      <c r="GTC777" s="1268"/>
      <c r="GTD777" s="144"/>
      <c r="GTE777" s="1268"/>
      <c r="GTF777" s="144"/>
      <c r="GTG777" s="1268"/>
      <c r="GTH777" s="144"/>
      <c r="GTI777" s="1268"/>
      <c r="GTJ777" s="144"/>
      <c r="GTK777" s="1268"/>
      <c r="GTL777" s="144"/>
      <c r="GTM777" s="1268"/>
      <c r="GTN777" s="144"/>
      <c r="GTO777" s="1268"/>
      <c r="GTP777" s="144"/>
      <c r="GTQ777" s="1268"/>
      <c r="GTR777" s="144"/>
      <c r="GTS777" s="1268"/>
      <c r="GTT777" s="144"/>
      <c r="GTU777" s="1268"/>
      <c r="GTV777" s="144"/>
      <c r="GTW777" s="1268"/>
      <c r="GTX777" s="144"/>
      <c r="GTY777" s="1268"/>
      <c r="GTZ777" s="144"/>
      <c r="GUA777" s="1268"/>
      <c r="GUB777" s="144"/>
      <c r="GUC777" s="1268"/>
      <c r="GUD777" s="144"/>
      <c r="GUE777" s="1268"/>
      <c r="GUF777" s="144"/>
      <c r="GUG777" s="1268"/>
      <c r="GUH777" s="144"/>
      <c r="GUI777" s="1268"/>
      <c r="GUJ777" s="144"/>
      <c r="GUK777" s="1268"/>
      <c r="GUL777" s="144"/>
      <c r="GUM777" s="1268"/>
      <c r="GUN777" s="144"/>
      <c r="GUO777" s="1268"/>
      <c r="GUP777" s="144"/>
      <c r="GUQ777" s="1268"/>
      <c r="GUR777" s="144"/>
      <c r="GUS777" s="1268"/>
      <c r="GUT777" s="144"/>
      <c r="GUU777" s="1268"/>
      <c r="GUV777" s="144"/>
      <c r="GUW777" s="1268"/>
      <c r="GUX777" s="144"/>
      <c r="GUY777" s="1268"/>
      <c r="GUZ777" s="144"/>
      <c r="GVA777" s="1268"/>
      <c r="GVB777" s="144"/>
      <c r="GVC777" s="1268"/>
      <c r="GVD777" s="144"/>
      <c r="GVE777" s="1268"/>
      <c r="GVF777" s="144"/>
      <c r="GVG777" s="1268"/>
      <c r="GVH777" s="144"/>
      <c r="GVI777" s="1268"/>
      <c r="GVJ777" s="144"/>
      <c r="GVK777" s="1268"/>
      <c r="GVL777" s="144"/>
      <c r="GVM777" s="1268"/>
      <c r="GVN777" s="144"/>
      <c r="GVO777" s="1268"/>
      <c r="GVP777" s="144"/>
      <c r="GVQ777" s="1268"/>
      <c r="GVR777" s="144"/>
      <c r="GVS777" s="1268"/>
      <c r="GVT777" s="144"/>
      <c r="GVU777" s="1268"/>
      <c r="GVV777" s="144"/>
      <c r="GVW777" s="1268"/>
      <c r="GVX777" s="144"/>
      <c r="GVY777" s="1268"/>
      <c r="GVZ777" s="144"/>
      <c r="GWA777" s="1268"/>
      <c r="GWB777" s="144"/>
      <c r="GWC777" s="1268"/>
      <c r="GWD777" s="144"/>
      <c r="GWE777" s="1268"/>
      <c r="GWF777" s="144"/>
      <c r="GWG777" s="1268"/>
      <c r="GWH777" s="144"/>
      <c r="GWI777" s="1268"/>
      <c r="GWJ777" s="144"/>
      <c r="GWK777" s="1268"/>
      <c r="GWL777" s="144"/>
      <c r="GWM777" s="1268"/>
      <c r="GWN777" s="144"/>
      <c r="GWO777" s="1268"/>
      <c r="GWP777" s="144"/>
      <c r="GWQ777" s="1268"/>
      <c r="GWR777" s="144"/>
      <c r="GWS777" s="1268"/>
      <c r="GWT777" s="144"/>
      <c r="GWU777" s="1268"/>
      <c r="GWV777" s="144"/>
      <c r="GWW777" s="1268"/>
      <c r="GWX777" s="144"/>
      <c r="GWY777" s="1268"/>
      <c r="GWZ777" s="144"/>
      <c r="GXA777" s="1268"/>
      <c r="GXB777" s="144"/>
      <c r="GXC777" s="1268"/>
      <c r="GXD777" s="144"/>
      <c r="GXE777" s="1268"/>
      <c r="GXF777" s="144"/>
      <c r="GXG777" s="1268"/>
      <c r="GXH777" s="144"/>
      <c r="GXI777" s="1268"/>
      <c r="GXJ777" s="144"/>
      <c r="GXK777" s="1268"/>
      <c r="GXL777" s="144"/>
      <c r="GXM777" s="1268"/>
      <c r="GXN777" s="144"/>
      <c r="GXO777" s="1268"/>
      <c r="GXP777" s="144"/>
      <c r="GXQ777" s="1268"/>
      <c r="GXR777" s="144"/>
      <c r="GXS777" s="1268"/>
      <c r="GXT777" s="144"/>
      <c r="GXU777" s="1268"/>
      <c r="GXV777" s="144"/>
      <c r="GXW777" s="1268"/>
      <c r="GXX777" s="144"/>
      <c r="GXY777" s="1268"/>
      <c r="GXZ777" s="144"/>
      <c r="GYA777" s="1268"/>
      <c r="GYB777" s="144"/>
      <c r="GYC777" s="1268"/>
      <c r="GYD777" s="144"/>
      <c r="GYE777" s="1268"/>
      <c r="GYF777" s="144"/>
      <c r="GYG777" s="1268"/>
      <c r="GYH777" s="144"/>
      <c r="GYI777" s="1268"/>
      <c r="GYJ777" s="144"/>
      <c r="GYK777" s="1268"/>
      <c r="GYL777" s="144"/>
      <c r="GYM777" s="1268"/>
      <c r="GYN777" s="144"/>
      <c r="GYO777" s="1268"/>
      <c r="GYP777" s="144"/>
      <c r="GYQ777" s="1268"/>
      <c r="GYR777" s="144"/>
      <c r="GYS777" s="1268"/>
      <c r="GYT777" s="144"/>
      <c r="GYU777" s="1268"/>
      <c r="GYV777" s="144"/>
      <c r="GYW777" s="1268"/>
      <c r="GYX777" s="144"/>
      <c r="GYY777" s="1268"/>
      <c r="GYZ777" s="144"/>
      <c r="GZA777" s="1268"/>
      <c r="GZB777" s="144"/>
      <c r="GZC777" s="1268"/>
      <c r="GZD777" s="144"/>
      <c r="GZE777" s="1268"/>
      <c r="GZF777" s="144"/>
      <c r="GZG777" s="1268"/>
      <c r="GZH777" s="144"/>
      <c r="GZI777" s="1268"/>
      <c r="GZJ777" s="144"/>
      <c r="GZK777" s="1268"/>
      <c r="GZL777" s="144"/>
      <c r="GZM777" s="1268"/>
      <c r="GZN777" s="144"/>
      <c r="GZO777" s="1268"/>
      <c r="GZP777" s="144"/>
      <c r="GZQ777" s="1268"/>
      <c r="GZR777" s="144"/>
      <c r="GZS777" s="1268"/>
      <c r="GZT777" s="144"/>
      <c r="GZU777" s="1268"/>
      <c r="GZV777" s="144"/>
      <c r="GZW777" s="1268"/>
      <c r="GZX777" s="144"/>
      <c r="GZY777" s="1268"/>
      <c r="GZZ777" s="144"/>
      <c r="HAA777" s="1268"/>
      <c r="HAB777" s="144"/>
      <c r="HAC777" s="1268"/>
      <c r="HAD777" s="144"/>
      <c r="HAE777" s="1268"/>
      <c r="HAF777" s="144"/>
      <c r="HAG777" s="1268"/>
      <c r="HAH777" s="144"/>
      <c r="HAI777" s="1268"/>
      <c r="HAJ777" s="144"/>
      <c r="HAK777" s="1268"/>
      <c r="HAL777" s="144"/>
      <c r="HAM777" s="1268"/>
      <c r="HAN777" s="144"/>
      <c r="HAO777" s="1268"/>
      <c r="HAP777" s="144"/>
      <c r="HAQ777" s="1268"/>
      <c r="HAR777" s="144"/>
      <c r="HAS777" s="1268"/>
      <c r="HAT777" s="144"/>
      <c r="HAU777" s="1268"/>
      <c r="HAV777" s="144"/>
      <c r="HAW777" s="1268"/>
      <c r="HAX777" s="144"/>
      <c r="HAY777" s="1268"/>
      <c r="HAZ777" s="144"/>
      <c r="HBA777" s="1268"/>
      <c r="HBB777" s="144"/>
      <c r="HBC777" s="1268"/>
      <c r="HBD777" s="144"/>
      <c r="HBE777" s="1268"/>
      <c r="HBF777" s="144"/>
      <c r="HBG777" s="1268"/>
      <c r="HBH777" s="144"/>
      <c r="HBI777" s="1268"/>
      <c r="HBJ777" s="144"/>
      <c r="HBK777" s="1268"/>
      <c r="HBL777" s="144"/>
      <c r="HBM777" s="1268"/>
      <c r="HBN777" s="144"/>
      <c r="HBO777" s="1268"/>
      <c r="HBP777" s="144"/>
      <c r="HBQ777" s="1268"/>
      <c r="HBR777" s="144"/>
      <c r="HBS777" s="1268"/>
      <c r="HBT777" s="144"/>
      <c r="HBU777" s="1268"/>
      <c r="HBV777" s="144"/>
      <c r="HBW777" s="1268"/>
      <c r="HBX777" s="144"/>
      <c r="HBY777" s="1268"/>
      <c r="HBZ777" s="144"/>
      <c r="HCA777" s="1268"/>
      <c r="HCB777" s="144"/>
      <c r="HCC777" s="1268"/>
      <c r="HCD777" s="144"/>
      <c r="HCE777" s="1268"/>
      <c r="HCF777" s="144"/>
      <c r="HCG777" s="1268"/>
      <c r="HCH777" s="144"/>
      <c r="HCI777" s="1268"/>
      <c r="HCJ777" s="144"/>
      <c r="HCK777" s="1268"/>
      <c r="HCL777" s="144"/>
      <c r="HCM777" s="1268"/>
      <c r="HCN777" s="144"/>
      <c r="HCO777" s="1268"/>
      <c r="HCP777" s="144"/>
      <c r="HCQ777" s="1268"/>
      <c r="HCR777" s="144"/>
      <c r="HCS777" s="1268"/>
      <c r="HCT777" s="144"/>
      <c r="HCU777" s="1268"/>
      <c r="HCV777" s="144"/>
      <c r="HCW777" s="1268"/>
      <c r="HCX777" s="144"/>
      <c r="HCY777" s="1268"/>
      <c r="HCZ777" s="144"/>
      <c r="HDA777" s="1268"/>
      <c r="HDB777" s="144"/>
      <c r="HDC777" s="1268"/>
      <c r="HDD777" s="144"/>
      <c r="HDE777" s="1268"/>
      <c r="HDF777" s="144"/>
      <c r="HDG777" s="1268"/>
      <c r="HDH777" s="144"/>
      <c r="HDI777" s="1268"/>
      <c r="HDJ777" s="144"/>
      <c r="HDK777" s="1268"/>
      <c r="HDL777" s="144"/>
      <c r="HDM777" s="1268"/>
      <c r="HDN777" s="144"/>
      <c r="HDO777" s="1268"/>
      <c r="HDP777" s="144"/>
      <c r="HDQ777" s="1268"/>
      <c r="HDR777" s="144"/>
      <c r="HDS777" s="1268"/>
      <c r="HDT777" s="144"/>
      <c r="HDU777" s="1268"/>
      <c r="HDV777" s="144"/>
      <c r="HDW777" s="1268"/>
      <c r="HDX777" s="144"/>
      <c r="HDY777" s="1268"/>
      <c r="HDZ777" s="144"/>
      <c r="HEA777" s="1268"/>
      <c r="HEB777" s="144"/>
      <c r="HEC777" s="1268"/>
      <c r="HED777" s="144"/>
      <c r="HEE777" s="1268"/>
      <c r="HEF777" s="144"/>
      <c r="HEG777" s="1268"/>
      <c r="HEH777" s="144"/>
      <c r="HEI777" s="1268"/>
      <c r="HEJ777" s="144"/>
      <c r="HEK777" s="1268"/>
      <c r="HEL777" s="144"/>
      <c r="HEM777" s="1268"/>
      <c r="HEN777" s="144"/>
      <c r="HEO777" s="1268"/>
      <c r="HEP777" s="144"/>
      <c r="HEQ777" s="1268"/>
      <c r="HER777" s="144"/>
      <c r="HES777" s="1268"/>
      <c r="HET777" s="144"/>
      <c r="HEU777" s="1268"/>
      <c r="HEV777" s="144"/>
      <c r="HEW777" s="1268"/>
      <c r="HEX777" s="144"/>
      <c r="HEY777" s="1268"/>
      <c r="HEZ777" s="144"/>
      <c r="HFA777" s="1268"/>
      <c r="HFB777" s="144"/>
      <c r="HFC777" s="1268"/>
      <c r="HFD777" s="144"/>
      <c r="HFE777" s="1268"/>
      <c r="HFF777" s="144"/>
      <c r="HFG777" s="1268"/>
      <c r="HFH777" s="144"/>
      <c r="HFI777" s="1268"/>
      <c r="HFJ777" s="144"/>
      <c r="HFK777" s="1268"/>
      <c r="HFL777" s="144"/>
      <c r="HFM777" s="1268"/>
      <c r="HFN777" s="144"/>
      <c r="HFO777" s="1268"/>
      <c r="HFP777" s="144"/>
      <c r="HFQ777" s="1268"/>
      <c r="HFR777" s="144"/>
      <c r="HFS777" s="1268"/>
      <c r="HFT777" s="144"/>
      <c r="HFU777" s="1268"/>
      <c r="HFV777" s="144"/>
      <c r="HFW777" s="1268"/>
      <c r="HFX777" s="144"/>
      <c r="HFY777" s="1268"/>
      <c r="HFZ777" s="144"/>
      <c r="HGA777" s="1268"/>
      <c r="HGB777" s="144"/>
      <c r="HGC777" s="1268"/>
      <c r="HGD777" s="144"/>
      <c r="HGE777" s="1268"/>
      <c r="HGF777" s="144"/>
      <c r="HGG777" s="1268"/>
      <c r="HGH777" s="144"/>
      <c r="HGI777" s="1268"/>
      <c r="HGJ777" s="144"/>
      <c r="HGK777" s="1268"/>
      <c r="HGL777" s="144"/>
      <c r="HGM777" s="1268"/>
      <c r="HGN777" s="144"/>
      <c r="HGO777" s="1268"/>
      <c r="HGP777" s="144"/>
      <c r="HGQ777" s="1268"/>
      <c r="HGR777" s="144"/>
      <c r="HGS777" s="1268"/>
      <c r="HGT777" s="144"/>
      <c r="HGU777" s="1268"/>
      <c r="HGV777" s="144"/>
      <c r="HGW777" s="1268"/>
      <c r="HGX777" s="144"/>
      <c r="HGY777" s="1268"/>
      <c r="HGZ777" s="144"/>
      <c r="HHA777" s="1268"/>
      <c r="HHB777" s="144"/>
      <c r="HHC777" s="1268"/>
      <c r="HHD777" s="144"/>
      <c r="HHE777" s="1268"/>
      <c r="HHF777" s="144"/>
      <c r="HHG777" s="1268"/>
      <c r="HHH777" s="144"/>
      <c r="HHI777" s="1268"/>
      <c r="HHJ777" s="144"/>
      <c r="HHK777" s="1268"/>
      <c r="HHL777" s="144"/>
      <c r="HHM777" s="1268"/>
      <c r="HHN777" s="144"/>
      <c r="HHO777" s="1268"/>
      <c r="HHP777" s="144"/>
      <c r="HHQ777" s="1268"/>
      <c r="HHR777" s="144"/>
      <c r="HHS777" s="1268"/>
      <c r="HHT777" s="144"/>
      <c r="HHU777" s="1268"/>
      <c r="HHV777" s="144"/>
      <c r="HHW777" s="1268"/>
      <c r="HHX777" s="144"/>
      <c r="HHY777" s="1268"/>
      <c r="HHZ777" s="144"/>
      <c r="HIA777" s="1268"/>
      <c r="HIB777" s="144"/>
      <c r="HIC777" s="1268"/>
      <c r="HID777" s="144"/>
      <c r="HIE777" s="1268"/>
      <c r="HIF777" s="144"/>
      <c r="HIG777" s="1268"/>
      <c r="HIH777" s="144"/>
      <c r="HII777" s="1268"/>
      <c r="HIJ777" s="144"/>
      <c r="HIK777" s="1268"/>
      <c r="HIL777" s="144"/>
      <c r="HIM777" s="1268"/>
      <c r="HIN777" s="144"/>
      <c r="HIO777" s="1268"/>
      <c r="HIP777" s="144"/>
      <c r="HIQ777" s="1268"/>
      <c r="HIR777" s="144"/>
      <c r="HIS777" s="1268"/>
      <c r="HIT777" s="144"/>
      <c r="HIU777" s="1268"/>
      <c r="HIV777" s="144"/>
      <c r="HIW777" s="1268"/>
      <c r="HIX777" s="144"/>
      <c r="HIY777" s="1268"/>
      <c r="HIZ777" s="144"/>
      <c r="HJA777" s="1268"/>
      <c r="HJB777" s="144"/>
      <c r="HJC777" s="1268"/>
      <c r="HJD777" s="144"/>
      <c r="HJE777" s="1268"/>
      <c r="HJF777" s="144"/>
      <c r="HJG777" s="1268"/>
      <c r="HJH777" s="144"/>
      <c r="HJI777" s="1268"/>
      <c r="HJJ777" s="144"/>
      <c r="HJK777" s="1268"/>
      <c r="HJL777" s="144"/>
      <c r="HJM777" s="1268"/>
      <c r="HJN777" s="144"/>
      <c r="HJO777" s="1268"/>
      <c r="HJP777" s="144"/>
      <c r="HJQ777" s="1268"/>
      <c r="HJR777" s="144"/>
      <c r="HJS777" s="1268"/>
      <c r="HJT777" s="144"/>
      <c r="HJU777" s="1268"/>
      <c r="HJV777" s="144"/>
      <c r="HJW777" s="1268"/>
      <c r="HJX777" s="144"/>
      <c r="HJY777" s="1268"/>
      <c r="HJZ777" s="144"/>
      <c r="HKA777" s="1268"/>
      <c r="HKB777" s="144"/>
      <c r="HKC777" s="1268"/>
      <c r="HKD777" s="144"/>
      <c r="HKE777" s="1268"/>
      <c r="HKF777" s="144"/>
      <c r="HKG777" s="1268"/>
      <c r="HKH777" s="144"/>
      <c r="HKI777" s="1268"/>
      <c r="HKJ777" s="144"/>
      <c r="HKK777" s="1268"/>
      <c r="HKL777" s="144"/>
      <c r="HKM777" s="1268"/>
      <c r="HKN777" s="144"/>
      <c r="HKO777" s="1268"/>
      <c r="HKP777" s="144"/>
      <c r="HKQ777" s="1268"/>
      <c r="HKR777" s="144"/>
      <c r="HKS777" s="1268"/>
      <c r="HKT777" s="144"/>
      <c r="HKU777" s="1268"/>
      <c r="HKV777" s="144"/>
      <c r="HKW777" s="1268"/>
      <c r="HKX777" s="144"/>
      <c r="HKY777" s="1268"/>
      <c r="HKZ777" s="144"/>
      <c r="HLA777" s="1268"/>
      <c r="HLB777" s="144"/>
      <c r="HLC777" s="1268"/>
      <c r="HLD777" s="144"/>
      <c r="HLE777" s="1268"/>
      <c r="HLF777" s="144"/>
      <c r="HLG777" s="1268"/>
      <c r="HLH777" s="144"/>
      <c r="HLI777" s="1268"/>
      <c r="HLJ777" s="144"/>
      <c r="HLK777" s="1268"/>
      <c r="HLL777" s="144"/>
      <c r="HLM777" s="1268"/>
      <c r="HLN777" s="144"/>
      <c r="HLO777" s="1268"/>
      <c r="HLP777" s="144"/>
      <c r="HLQ777" s="1268"/>
      <c r="HLR777" s="144"/>
      <c r="HLS777" s="1268"/>
      <c r="HLT777" s="144"/>
      <c r="HLU777" s="1268"/>
      <c r="HLV777" s="144"/>
      <c r="HLW777" s="1268"/>
      <c r="HLX777" s="144"/>
      <c r="HLY777" s="1268"/>
      <c r="HLZ777" s="144"/>
      <c r="HMA777" s="1268"/>
      <c r="HMB777" s="144"/>
      <c r="HMC777" s="1268"/>
      <c r="HMD777" s="144"/>
      <c r="HME777" s="1268"/>
      <c r="HMF777" s="144"/>
      <c r="HMG777" s="1268"/>
      <c r="HMH777" s="144"/>
      <c r="HMI777" s="1268"/>
      <c r="HMJ777" s="144"/>
      <c r="HMK777" s="1268"/>
      <c r="HML777" s="144"/>
      <c r="HMM777" s="1268"/>
      <c r="HMN777" s="144"/>
      <c r="HMO777" s="1268"/>
      <c r="HMP777" s="144"/>
      <c r="HMQ777" s="1268"/>
      <c r="HMR777" s="144"/>
      <c r="HMS777" s="1268"/>
      <c r="HMT777" s="144"/>
      <c r="HMU777" s="1268"/>
      <c r="HMV777" s="144"/>
      <c r="HMW777" s="1268"/>
      <c r="HMX777" s="144"/>
      <c r="HMY777" s="1268"/>
      <c r="HMZ777" s="144"/>
      <c r="HNA777" s="1268"/>
      <c r="HNB777" s="144"/>
      <c r="HNC777" s="1268"/>
      <c r="HND777" s="144"/>
      <c r="HNE777" s="1268"/>
      <c r="HNF777" s="144"/>
      <c r="HNG777" s="1268"/>
      <c r="HNH777" s="144"/>
      <c r="HNI777" s="1268"/>
      <c r="HNJ777" s="144"/>
      <c r="HNK777" s="1268"/>
      <c r="HNL777" s="144"/>
      <c r="HNM777" s="1268"/>
      <c r="HNN777" s="144"/>
      <c r="HNO777" s="1268"/>
      <c r="HNP777" s="144"/>
      <c r="HNQ777" s="1268"/>
      <c r="HNR777" s="144"/>
      <c r="HNS777" s="1268"/>
      <c r="HNT777" s="144"/>
      <c r="HNU777" s="1268"/>
      <c r="HNV777" s="144"/>
      <c r="HNW777" s="1268"/>
      <c r="HNX777" s="144"/>
      <c r="HNY777" s="1268"/>
      <c r="HNZ777" s="144"/>
      <c r="HOA777" s="1268"/>
      <c r="HOB777" s="144"/>
      <c r="HOC777" s="1268"/>
      <c r="HOD777" s="144"/>
      <c r="HOE777" s="1268"/>
      <c r="HOF777" s="144"/>
      <c r="HOG777" s="1268"/>
      <c r="HOH777" s="144"/>
      <c r="HOI777" s="1268"/>
      <c r="HOJ777" s="144"/>
      <c r="HOK777" s="1268"/>
      <c r="HOL777" s="144"/>
      <c r="HOM777" s="1268"/>
      <c r="HON777" s="144"/>
      <c r="HOO777" s="1268"/>
      <c r="HOP777" s="144"/>
      <c r="HOQ777" s="1268"/>
      <c r="HOR777" s="144"/>
      <c r="HOS777" s="1268"/>
      <c r="HOT777" s="144"/>
      <c r="HOU777" s="1268"/>
      <c r="HOV777" s="144"/>
      <c r="HOW777" s="1268"/>
      <c r="HOX777" s="144"/>
      <c r="HOY777" s="1268"/>
      <c r="HOZ777" s="144"/>
      <c r="HPA777" s="1268"/>
      <c r="HPB777" s="144"/>
      <c r="HPC777" s="1268"/>
      <c r="HPD777" s="144"/>
      <c r="HPE777" s="1268"/>
      <c r="HPF777" s="144"/>
      <c r="HPG777" s="1268"/>
      <c r="HPH777" s="144"/>
      <c r="HPI777" s="1268"/>
      <c r="HPJ777" s="144"/>
      <c r="HPK777" s="1268"/>
      <c r="HPL777" s="144"/>
      <c r="HPM777" s="1268"/>
      <c r="HPN777" s="144"/>
      <c r="HPO777" s="1268"/>
      <c r="HPP777" s="144"/>
      <c r="HPQ777" s="1268"/>
      <c r="HPR777" s="144"/>
      <c r="HPS777" s="1268"/>
      <c r="HPT777" s="144"/>
      <c r="HPU777" s="1268"/>
      <c r="HPV777" s="144"/>
      <c r="HPW777" s="1268"/>
      <c r="HPX777" s="144"/>
      <c r="HPY777" s="1268"/>
      <c r="HPZ777" s="144"/>
      <c r="HQA777" s="1268"/>
      <c r="HQB777" s="144"/>
      <c r="HQC777" s="1268"/>
      <c r="HQD777" s="144"/>
      <c r="HQE777" s="1268"/>
      <c r="HQF777" s="144"/>
      <c r="HQG777" s="1268"/>
      <c r="HQH777" s="144"/>
      <c r="HQI777" s="1268"/>
      <c r="HQJ777" s="144"/>
      <c r="HQK777" s="1268"/>
      <c r="HQL777" s="144"/>
      <c r="HQM777" s="1268"/>
      <c r="HQN777" s="144"/>
      <c r="HQO777" s="1268"/>
      <c r="HQP777" s="144"/>
      <c r="HQQ777" s="1268"/>
      <c r="HQR777" s="144"/>
      <c r="HQS777" s="1268"/>
      <c r="HQT777" s="144"/>
      <c r="HQU777" s="1268"/>
      <c r="HQV777" s="144"/>
      <c r="HQW777" s="1268"/>
      <c r="HQX777" s="144"/>
      <c r="HQY777" s="1268"/>
      <c r="HQZ777" s="144"/>
      <c r="HRA777" s="1268"/>
      <c r="HRB777" s="144"/>
      <c r="HRC777" s="1268"/>
      <c r="HRD777" s="144"/>
      <c r="HRE777" s="1268"/>
      <c r="HRF777" s="144"/>
      <c r="HRG777" s="1268"/>
      <c r="HRH777" s="144"/>
      <c r="HRI777" s="1268"/>
      <c r="HRJ777" s="144"/>
      <c r="HRK777" s="1268"/>
      <c r="HRL777" s="144"/>
      <c r="HRM777" s="1268"/>
      <c r="HRN777" s="144"/>
      <c r="HRO777" s="1268"/>
      <c r="HRP777" s="144"/>
      <c r="HRQ777" s="1268"/>
      <c r="HRR777" s="144"/>
      <c r="HRS777" s="1268"/>
      <c r="HRT777" s="144"/>
      <c r="HRU777" s="1268"/>
      <c r="HRV777" s="144"/>
      <c r="HRW777" s="1268"/>
      <c r="HRX777" s="144"/>
      <c r="HRY777" s="1268"/>
      <c r="HRZ777" s="144"/>
      <c r="HSA777" s="1268"/>
      <c r="HSB777" s="144"/>
      <c r="HSC777" s="1268"/>
      <c r="HSD777" s="144"/>
      <c r="HSE777" s="1268"/>
      <c r="HSF777" s="144"/>
      <c r="HSG777" s="1268"/>
      <c r="HSH777" s="144"/>
      <c r="HSI777" s="1268"/>
      <c r="HSJ777" s="144"/>
      <c r="HSK777" s="1268"/>
      <c r="HSL777" s="144"/>
      <c r="HSM777" s="1268"/>
      <c r="HSN777" s="144"/>
      <c r="HSO777" s="1268"/>
      <c r="HSP777" s="144"/>
      <c r="HSQ777" s="1268"/>
      <c r="HSR777" s="144"/>
      <c r="HSS777" s="1268"/>
      <c r="HST777" s="144"/>
      <c r="HSU777" s="1268"/>
      <c r="HSV777" s="144"/>
      <c r="HSW777" s="1268"/>
      <c r="HSX777" s="144"/>
      <c r="HSY777" s="1268"/>
      <c r="HSZ777" s="144"/>
      <c r="HTA777" s="1268"/>
      <c r="HTB777" s="144"/>
      <c r="HTC777" s="1268"/>
      <c r="HTD777" s="144"/>
      <c r="HTE777" s="1268"/>
      <c r="HTF777" s="144"/>
      <c r="HTG777" s="1268"/>
      <c r="HTH777" s="144"/>
      <c r="HTI777" s="1268"/>
      <c r="HTJ777" s="144"/>
      <c r="HTK777" s="1268"/>
      <c r="HTL777" s="144"/>
      <c r="HTM777" s="1268"/>
      <c r="HTN777" s="144"/>
      <c r="HTO777" s="1268"/>
      <c r="HTP777" s="144"/>
      <c r="HTQ777" s="1268"/>
      <c r="HTR777" s="144"/>
      <c r="HTS777" s="1268"/>
      <c r="HTT777" s="144"/>
      <c r="HTU777" s="1268"/>
      <c r="HTV777" s="144"/>
      <c r="HTW777" s="1268"/>
      <c r="HTX777" s="144"/>
      <c r="HTY777" s="1268"/>
      <c r="HTZ777" s="144"/>
      <c r="HUA777" s="1268"/>
      <c r="HUB777" s="144"/>
      <c r="HUC777" s="1268"/>
      <c r="HUD777" s="144"/>
      <c r="HUE777" s="1268"/>
      <c r="HUF777" s="144"/>
      <c r="HUG777" s="1268"/>
      <c r="HUH777" s="144"/>
      <c r="HUI777" s="1268"/>
      <c r="HUJ777" s="144"/>
      <c r="HUK777" s="1268"/>
      <c r="HUL777" s="144"/>
      <c r="HUM777" s="1268"/>
      <c r="HUN777" s="144"/>
      <c r="HUO777" s="1268"/>
      <c r="HUP777" s="144"/>
      <c r="HUQ777" s="1268"/>
      <c r="HUR777" s="144"/>
      <c r="HUS777" s="1268"/>
      <c r="HUT777" s="144"/>
      <c r="HUU777" s="1268"/>
      <c r="HUV777" s="144"/>
      <c r="HUW777" s="1268"/>
      <c r="HUX777" s="144"/>
      <c r="HUY777" s="1268"/>
      <c r="HUZ777" s="144"/>
      <c r="HVA777" s="1268"/>
      <c r="HVB777" s="144"/>
      <c r="HVC777" s="1268"/>
      <c r="HVD777" s="144"/>
      <c r="HVE777" s="1268"/>
      <c r="HVF777" s="144"/>
      <c r="HVG777" s="1268"/>
      <c r="HVH777" s="144"/>
      <c r="HVI777" s="1268"/>
      <c r="HVJ777" s="144"/>
      <c r="HVK777" s="1268"/>
      <c r="HVL777" s="144"/>
      <c r="HVM777" s="1268"/>
      <c r="HVN777" s="144"/>
      <c r="HVO777" s="1268"/>
      <c r="HVP777" s="144"/>
      <c r="HVQ777" s="1268"/>
      <c r="HVR777" s="144"/>
      <c r="HVS777" s="1268"/>
      <c r="HVT777" s="144"/>
      <c r="HVU777" s="1268"/>
      <c r="HVV777" s="144"/>
      <c r="HVW777" s="1268"/>
      <c r="HVX777" s="144"/>
      <c r="HVY777" s="1268"/>
      <c r="HVZ777" s="144"/>
      <c r="HWA777" s="1268"/>
      <c r="HWB777" s="144"/>
      <c r="HWC777" s="1268"/>
      <c r="HWD777" s="144"/>
      <c r="HWE777" s="1268"/>
      <c r="HWF777" s="144"/>
      <c r="HWG777" s="1268"/>
      <c r="HWH777" s="144"/>
      <c r="HWI777" s="1268"/>
      <c r="HWJ777" s="144"/>
      <c r="HWK777" s="1268"/>
      <c r="HWL777" s="144"/>
      <c r="HWM777" s="1268"/>
      <c r="HWN777" s="144"/>
      <c r="HWO777" s="1268"/>
      <c r="HWP777" s="144"/>
      <c r="HWQ777" s="1268"/>
      <c r="HWR777" s="144"/>
      <c r="HWS777" s="1268"/>
      <c r="HWT777" s="144"/>
      <c r="HWU777" s="1268"/>
      <c r="HWV777" s="144"/>
      <c r="HWW777" s="1268"/>
      <c r="HWX777" s="144"/>
      <c r="HWY777" s="1268"/>
      <c r="HWZ777" s="144"/>
      <c r="HXA777" s="1268"/>
      <c r="HXB777" s="144"/>
      <c r="HXC777" s="1268"/>
      <c r="HXD777" s="144"/>
      <c r="HXE777" s="1268"/>
      <c r="HXF777" s="144"/>
      <c r="HXG777" s="1268"/>
      <c r="HXH777" s="144"/>
      <c r="HXI777" s="1268"/>
      <c r="HXJ777" s="144"/>
      <c r="HXK777" s="1268"/>
      <c r="HXL777" s="144"/>
      <c r="HXM777" s="1268"/>
      <c r="HXN777" s="144"/>
      <c r="HXO777" s="1268"/>
      <c r="HXP777" s="144"/>
      <c r="HXQ777" s="1268"/>
      <c r="HXR777" s="144"/>
      <c r="HXS777" s="1268"/>
      <c r="HXT777" s="144"/>
      <c r="HXU777" s="1268"/>
      <c r="HXV777" s="144"/>
      <c r="HXW777" s="1268"/>
      <c r="HXX777" s="144"/>
      <c r="HXY777" s="1268"/>
      <c r="HXZ777" s="144"/>
      <c r="HYA777" s="1268"/>
      <c r="HYB777" s="144"/>
      <c r="HYC777" s="1268"/>
      <c r="HYD777" s="144"/>
      <c r="HYE777" s="1268"/>
      <c r="HYF777" s="144"/>
      <c r="HYG777" s="1268"/>
      <c r="HYH777" s="144"/>
      <c r="HYI777" s="1268"/>
      <c r="HYJ777" s="144"/>
      <c r="HYK777" s="1268"/>
      <c r="HYL777" s="144"/>
      <c r="HYM777" s="1268"/>
      <c r="HYN777" s="144"/>
      <c r="HYO777" s="1268"/>
      <c r="HYP777" s="144"/>
      <c r="HYQ777" s="1268"/>
      <c r="HYR777" s="144"/>
      <c r="HYS777" s="1268"/>
      <c r="HYT777" s="144"/>
      <c r="HYU777" s="1268"/>
      <c r="HYV777" s="144"/>
      <c r="HYW777" s="1268"/>
      <c r="HYX777" s="144"/>
      <c r="HYY777" s="1268"/>
      <c r="HYZ777" s="144"/>
      <c r="HZA777" s="1268"/>
      <c r="HZB777" s="144"/>
      <c r="HZC777" s="1268"/>
      <c r="HZD777" s="144"/>
      <c r="HZE777" s="1268"/>
      <c r="HZF777" s="144"/>
      <c r="HZG777" s="1268"/>
      <c r="HZH777" s="144"/>
      <c r="HZI777" s="1268"/>
      <c r="HZJ777" s="144"/>
      <c r="HZK777" s="1268"/>
      <c r="HZL777" s="144"/>
      <c r="HZM777" s="1268"/>
      <c r="HZN777" s="144"/>
      <c r="HZO777" s="1268"/>
      <c r="HZP777" s="144"/>
      <c r="HZQ777" s="1268"/>
      <c r="HZR777" s="144"/>
      <c r="HZS777" s="1268"/>
      <c r="HZT777" s="144"/>
      <c r="HZU777" s="1268"/>
      <c r="HZV777" s="144"/>
      <c r="HZW777" s="1268"/>
      <c r="HZX777" s="144"/>
      <c r="HZY777" s="1268"/>
      <c r="HZZ777" s="144"/>
      <c r="IAA777" s="1268"/>
      <c r="IAB777" s="144"/>
      <c r="IAC777" s="1268"/>
      <c r="IAD777" s="144"/>
      <c r="IAE777" s="1268"/>
      <c r="IAF777" s="144"/>
      <c r="IAG777" s="1268"/>
      <c r="IAH777" s="144"/>
      <c r="IAI777" s="1268"/>
      <c r="IAJ777" s="144"/>
      <c r="IAK777" s="1268"/>
      <c r="IAL777" s="144"/>
      <c r="IAM777" s="1268"/>
      <c r="IAN777" s="144"/>
      <c r="IAO777" s="1268"/>
      <c r="IAP777" s="144"/>
      <c r="IAQ777" s="1268"/>
      <c r="IAR777" s="144"/>
      <c r="IAS777" s="1268"/>
      <c r="IAT777" s="144"/>
      <c r="IAU777" s="1268"/>
      <c r="IAV777" s="144"/>
      <c r="IAW777" s="1268"/>
      <c r="IAX777" s="144"/>
      <c r="IAY777" s="1268"/>
      <c r="IAZ777" s="144"/>
      <c r="IBA777" s="1268"/>
      <c r="IBB777" s="144"/>
      <c r="IBC777" s="1268"/>
      <c r="IBD777" s="144"/>
      <c r="IBE777" s="1268"/>
      <c r="IBF777" s="144"/>
      <c r="IBG777" s="1268"/>
      <c r="IBH777" s="144"/>
      <c r="IBI777" s="1268"/>
      <c r="IBJ777" s="144"/>
      <c r="IBK777" s="1268"/>
      <c r="IBL777" s="144"/>
      <c r="IBM777" s="1268"/>
      <c r="IBN777" s="144"/>
      <c r="IBO777" s="1268"/>
      <c r="IBP777" s="144"/>
      <c r="IBQ777" s="1268"/>
      <c r="IBR777" s="144"/>
      <c r="IBS777" s="1268"/>
      <c r="IBT777" s="144"/>
      <c r="IBU777" s="1268"/>
      <c r="IBV777" s="144"/>
      <c r="IBW777" s="1268"/>
      <c r="IBX777" s="144"/>
      <c r="IBY777" s="1268"/>
      <c r="IBZ777" s="144"/>
      <c r="ICA777" s="1268"/>
      <c r="ICB777" s="144"/>
      <c r="ICC777" s="1268"/>
      <c r="ICD777" s="144"/>
      <c r="ICE777" s="1268"/>
      <c r="ICF777" s="144"/>
      <c r="ICG777" s="1268"/>
      <c r="ICH777" s="144"/>
      <c r="ICI777" s="1268"/>
      <c r="ICJ777" s="144"/>
      <c r="ICK777" s="1268"/>
      <c r="ICL777" s="144"/>
      <c r="ICM777" s="1268"/>
      <c r="ICN777" s="144"/>
      <c r="ICO777" s="1268"/>
      <c r="ICP777" s="144"/>
      <c r="ICQ777" s="1268"/>
      <c r="ICR777" s="144"/>
      <c r="ICS777" s="1268"/>
      <c r="ICT777" s="144"/>
      <c r="ICU777" s="1268"/>
      <c r="ICV777" s="144"/>
      <c r="ICW777" s="1268"/>
      <c r="ICX777" s="144"/>
      <c r="ICY777" s="1268"/>
      <c r="ICZ777" s="144"/>
      <c r="IDA777" s="1268"/>
      <c r="IDB777" s="144"/>
      <c r="IDC777" s="1268"/>
      <c r="IDD777" s="144"/>
      <c r="IDE777" s="1268"/>
      <c r="IDF777" s="144"/>
      <c r="IDG777" s="1268"/>
      <c r="IDH777" s="144"/>
      <c r="IDI777" s="1268"/>
      <c r="IDJ777" s="144"/>
      <c r="IDK777" s="1268"/>
      <c r="IDL777" s="144"/>
      <c r="IDM777" s="1268"/>
      <c r="IDN777" s="144"/>
      <c r="IDO777" s="1268"/>
      <c r="IDP777" s="144"/>
      <c r="IDQ777" s="1268"/>
      <c r="IDR777" s="144"/>
      <c r="IDS777" s="1268"/>
      <c r="IDT777" s="144"/>
      <c r="IDU777" s="1268"/>
      <c r="IDV777" s="144"/>
      <c r="IDW777" s="1268"/>
      <c r="IDX777" s="144"/>
      <c r="IDY777" s="1268"/>
      <c r="IDZ777" s="144"/>
      <c r="IEA777" s="1268"/>
      <c r="IEB777" s="144"/>
      <c r="IEC777" s="1268"/>
      <c r="IED777" s="144"/>
      <c r="IEE777" s="1268"/>
      <c r="IEF777" s="144"/>
      <c r="IEG777" s="1268"/>
      <c r="IEH777" s="144"/>
      <c r="IEI777" s="1268"/>
      <c r="IEJ777" s="144"/>
      <c r="IEK777" s="1268"/>
      <c r="IEL777" s="144"/>
      <c r="IEM777" s="1268"/>
      <c r="IEN777" s="144"/>
      <c r="IEO777" s="1268"/>
      <c r="IEP777" s="144"/>
      <c r="IEQ777" s="1268"/>
      <c r="IER777" s="144"/>
      <c r="IES777" s="1268"/>
      <c r="IET777" s="144"/>
      <c r="IEU777" s="1268"/>
      <c r="IEV777" s="144"/>
      <c r="IEW777" s="1268"/>
      <c r="IEX777" s="144"/>
      <c r="IEY777" s="1268"/>
      <c r="IEZ777" s="144"/>
      <c r="IFA777" s="1268"/>
      <c r="IFB777" s="144"/>
      <c r="IFC777" s="1268"/>
      <c r="IFD777" s="144"/>
      <c r="IFE777" s="1268"/>
      <c r="IFF777" s="144"/>
      <c r="IFG777" s="1268"/>
      <c r="IFH777" s="144"/>
      <c r="IFI777" s="1268"/>
      <c r="IFJ777" s="144"/>
      <c r="IFK777" s="1268"/>
      <c r="IFL777" s="144"/>
      <c r="IFM777" s="1268"/>
      <c r="IFN777" s="144"/>
      <c r="IFO777" s="1268"/>
      <c r="IFP777" s="144"/>
      <c r="IFQ777" s="1268"/>
      <c r="IFR777" s="144"/>
      <c r="IFS777" s="1268"/>
      <c r="IFT777" s="144"/>
      <c r="IFU777" s="1268"/>
      <c r="IFV777" s="144"/>
      <c r="IFW777" s="1268"/>
      <c r="IFX777" s="144"/>
      <c r="IFY777" s="1268"/>
      <c r="IFZ777" s="144"/>
      <c r="IGA777" s="1268"/>
      <c r="IGB777" s="144"/>
      <c r="IGC777" s="1268"/>
      <c r="IGD777" s="144"/>
      <c r="IGE777" s="1268"/>
      <c r="IGF777" s="144"/>
      <c r="IGG777" s="1268"/>
      <c r="IGH777" s="144"/>
      <c r="IGI777" s="1268"/>
      <c r="IGJ777" s="144"/>
      <c r="IGK777" s="1268"/>
      <c r="IGL777" s="144"/>
      <c r="IGM777" s="1268"/>
      <c r="IGN777" s="144"/>
      <c r="IGO777" s="1268"/>
      <c r="IGP777" s="144"/>
      <c r="IGQ777" s="1268"/>
      <c r="IGR777" s="144"/>
      <c r="IGS777" s="1268"/>
      <c r="IGT777" s="144"/>
      <c r="IGU777" s="1268"/>
      <c r="IGV777" s="144"/>
      <c r="IGW777" s="1268"/>
      <c r="IGX777" s="144"/>
      <c r="IGY777" s="1268"/>
      <c r="IGZ777" s="144"/>
      <c r="IHA777" s="1268"/>
      <c r="IHB777" s="144"/>
      <c r="IHC777" s="1268"/>
      <c r="IHD777" s="144"/>
      <c r="IHE777" s="1268"/>
      <c r="IHF777" s="144"/>
      <c r="IHG777" s="1268"/>
      <c r="IHH777" s="144"/>
      <c r="IHI777" s="1268"/>
      <c r="IHJ777" s="144"/>
      <c r="IHK777" s="1268"/>
      <c r="IHL777" s="144"/>
      <c r="IHM777" s="1268"/>
      <c r="IHN777" s="144"/>
      <c r="IHO777" s="1268"/>
      <c r="IHP777" s="144"/>
      <c r="IHQ777" s="1268"/>
      <c r="IHR777" s="144"/>
      <c r="IHS777" s="1268"/>
      <c r="IHT777" s="144"/>
      <c r="IHU777" s="1268"/>
      <c r="IHV777" s="144"/>
      <c r="IHW777" s="1268"/>
      <c r="IHX777" s="144"/>
      <c r="IHY777" s="1268"/>
      <c r="IHZ777" s="144"/>
      <c r="IIA777" s="1268"/>
      <c r="IIB777" s="144"/>
      <c r="IIC777" s="1268"/>
      <c r="IID777" s="144"/>
      <c r="IIE777" s="1268"/>
      <c r="IIF777" s="144"/>
      <c r="IIG777" s="1268"/>
      <c r="IIH777" s="144"/>
      <c r="III777" s="1268"/>
      <c r="IIJ777" s="144"/>
      <c r="IIK777" s="1268"/>
      <c r="IIL777" s="144"/>
      <c r="IIM777" s="1268"/>
      <c r="IIN777" s="144"/>
      <c r="IIO777" s="1268"/>
      <c r="IIP777" s="144"/>
      <c r="IIQ777" s="1268"/>
      <c r="IIR777" s="144"/>
      <c r="IIS777" s="1268"/>
      <c r="IIT777" s="144"/>
      <c r="IIU777" s="1268"/>
      <c r="IIV777" s="144"/>
      <c r="IIW777" s="1268"/>
      <c r="IIX777" s="144"/>
      <c r="IIY777" s="1268"/>
      <c r="IIZ777" s="144"/>
      <c r="IJA777" s="1268"/>
      <c r="IJB777" s="144"/>
      <c r="IJC777" s="1268"/>
      <c r="IJD777" s="144"/>
      <c r="IJE777" s="1268"/>
      <c r="IJF777" s="144"/>
      <c r="IJG777" s="1268"/>
      <c r="IJH777" s="144"/>
      <c r="IJI777" s="1268"/>
      <c r="IJJ777" s="144"/>
      <c r="IJK777" s="1268"/>
      <c r="IJL777" s="144"/>
      <c r="IJM777" s="1268"/>
      <c r="IJN777" s="144"/>
      <c r="IJO777" s="1268"/>
      <c r="IJP777" s="144"/>
      <c r="IJQ777" s="1268"/>
      <c r="IJR777" s="144"/>
      <c r="IJS777" s="1268"/>
      <c r="IJT777" s="144"/>
      <c r="IJU777" s="1268"/>
      <c r="IJV777" s="144"/>
      <c r="IJW777" s="1268"/>
      <c r="IJX777" s="144"/>
      <c r="IJY777" s="1268"/>
      <c r="IJZ777" s="144"/>
      <c r="IKA777" s="1268"/>
      <c r="IKB777" s="144"/>
      <c r="IKC777" s="1268"/>
      <c r="IKD777" s="144"/>
      <c r="IKE777" s="1268"/>
      <c r="IKF777" s="144"/>
      <c r="IKG777" s="1268"/>
      <c r="IKH777" s="144"/>
      <c r="IKI777" s="1268"/>
      <c r="IKJ777" s="144"/>
      <c r="IKK777" s="1268"/>
      <c r="IKL777" s="144"/>
      <c r="IKM777" s="1268"/>
      <c r="IKN777" s="144"/>
      <c r="IKO777" s="1268"/>
      <c r="IKP777" s="144"/>
      <c r="IKQ777" s="1268"/>
      <c r="IKR777" s="144"/>
      <c r="IKS777" s="1268"/>
      <c r="IKT777" s="144"/>
      <c r="IKU777" s="1268"/>
      <c r="IKV777" s="144"/>
      <c r="IKW777" s="1268"/>
      <c r="IKX777" s="144"/>
      <c r="IKY777" s="1268"/>
      <c r="IKZ777" s="144"/>
      <c r="ILA777" s="1268"/>
      <c r="ILB777" s="144"/>
      <c r="ILC777" s="1268"/>
      <c r="ILD777" s="144"/>
      <c r="ILE777" s="1268"/>
      <c r="ILF777" s="144"/>
      <c r="ILG777" s="1268"/>
      <c r="ILH777" s="144"/>
      <c r="ILI777" s="1268"/>
      <c r="ILJ777" s="144"/>
      <c r="ILK777" s="1268"/>
      <c r="ILL777" s="144"/>
      <c r="ILM777" s="1268"/>
      <c r="ILN777" s="144"/>
      <c r="ILO777" s="1268"/>
      <c r="ILP777" s="144"/>
      <c r="ILQ777" s="1268"/>
      <c r="ILR777" s="144"/>
      <c r="ILS777" s="1268"/>
      <c r="ILT777" s="144"/>
      <c r="ILU777" s="1268"/>
      <c r="ILV777" s="144"/>
      <c r="ILW777" s="1268"/>
      <c r="ILX777" s="144"/>
      <c r="ILY777" s="1268"/>
      <c r="ILZ777" s="144"/>
      <c r="IMA777" s="1268"/>
      <c r="IMB777" s="144"/>
      <c r="IMC777" s="1268"/>
      <c r="IMD777" s="144"/>
      <c r="IME777" s="1268"/>
      <c r="IMF777" s="144"/>
      <c r="IMG777" s="1268"/>
      <c r="IMH777" s="144"/>
      <c r="IMI777" s="1268"/>
      <c r="IMJ777" s="144"/>
      <c r="IMK777" s="1268"/>
      <c r="IML777" s="144"/>
      <c r="IMM777" s="1268"/>
      <c r="IMN777" s="144"/>
      <c r="IMO777" s="1268"/>
      <c r="IMP777" s="144"/>
      <c r="IMQ777" s="1268"/>
      <c r="IMR777" s="144"/>
      <c r="IMS777" s="1268"/>
      <c r="IMT777" s="144"/>
      <c r="IMU777" s="1268"/>
      <c r="IMV777" s="144"/>
      <c r="IMW777" s="1268"/>
      <c r="IMX777" s="144"/>
      <c r="IMY777" s="1268"/>
      <c r="IMZ777" s="144"/>
      <c r="INA777" s="1268"/>
      <c r="INB777" s="144"/>
      <c r="INC777" s="1268"/>
      <c r="IND777" s="144"/>
      <c r="INE777" s="1268"/>
      <c r="INF777" s="144"/>
      <c r="ING777" s="1268"/>
      <c r="INH777" s="144"/>
      <c r="INI777" s="1268"/>
      <c r="INJ777" s="144"/>
      <c r="INK777" s="1268"/>
      <c r="INL777" s="144"/>
      <c r="INM777" s="1268"/>
      <c r="INN777" s="144"/>
      <c r="INO777" s="1268"/>
      <c r="INP777" s="144"/>
      <c r="INQ777" s="1268"/>
      <c r="INR777" s="144"/>
      <c r="INS777" s="1268"/>
      <c r="INT777" s="144"/>
      <c r="INU777" s="1268"/>
      <c r="INV777" s="144"/>
      <c r="INW777" s="1268"/>
      <c r="INX777" s="144"/>
      <c r="INY777" s="1268"/>
      <c r="INZ777" s="144"/>
      <c r="IOA777" s="1268"/>
      <c r="IOB777" s="144"/>
      <c r="IOC777" s="1268"/>
      <c r="IOD777" s="144"/>
      <c r="IOE777" s="1268"/>
      <c r="IOF777" s="144"/>
      <c r="IOG777" s="1268"/>
      <c r="IOH777" s="144"/>
      <c r="IOI777" s="1268"/>
      <c r="IOJ777" s="144"/>
      <c r="IOK777" s="1268"/>
      <c r="IOL777" s="144"/>
      <c r="IOM777" s="1268"/>
      <c r="ION777" s="144"/>
      <c r="IOO777" s="1268"/>
      <c r="IOP777" s="144"/>
      <c r="IOQ777" s="1268"/>
      <c r="IOR777" s="144"/>
      <c r="IOS777" s="1268"/>
      <c r="IOT777" s="144"/>
      <c r="IOU777" s="1268"/>
      <c r="IOV777" s="144"/>
      <c r="IOW777" s="1268"/>
      <c r="IOX777" s="144"/>
      <c r="IOY777" s="1268"/>
      <c r="IOZ777" s="144"/>
      <c r="IPA777" s="1268"/>
      <c r="IPB777" s="144"/>
      <c r="IPC777" s="1268"/>
      <c r="IPD777" s="144"/>
      <c r="IPE777" s="1268"/>
      <c r="IPF777" s="144"/>
      <c r="IPG777" s="1268"/>
      <c r="IPH777" s="144"/>
      <c r="IPI777" s="1268"/>
      <c r="IPJ777" s="144"/>
      <c r="IPK777" s="1268"/>
      <c r="IPL777" s="144"/>
      <c r="IPM777" s="1268"/>
      <c r="IPN777" s="144"/>
      <c r="IPO777" s="1268"/>
      <c r="IPP777" s="144"/>
      <c r="IPQ777" s="1268"/>
      <c r="IPR777" s="144"/>
      <c r="IPS777" s="1268"/>
      <c r="IPT777" s="144"/>
      <c r="IPU777" s="1268"/>
      <c r="IPV777" s="144"/>
      <c r="IPW777" s="1268"/>
      <c r="IPX777" s="144"/>
      <c r="IPY777" s="1268"/>
      <c r="IPZ777" s="144"/>
      <c r="IQA777" s="1268"/>
      <c r="IQB777" s="144"/>
      <c r="IQC777" s="1268"/>
      <c r="IQD777" s="144"/>
      <c r="IQE777" s="1268"/>
      <c r="IQF777" s="144"/>
      <c r="IQG777" s="1268"/>
      <c r="IQH777" s="144"/>
      <c r="IQI777" s="1268"/>
      <c r="IQJ777" s="144"/>
      <c r="IQK777" s="1268"/>
      <c r="IQL777" s="144"/>
      <c r="IQM777" s="1268"/>
      <c r="IQN777" s="144"/>
      <c r="IQO777" s="1268"/>
      <c r="IQP777" s="144"/>
      <c r="IQQ777" s="1268"/>
      <c r="IQR777" s="144"/>
      <c r="IQS777" s="1268"/>
      <c r="IQT777" s="144"/>
      <c r="IQU777" s="1268"/>
      <c r="IQV777" s="144"/>
      <c r="IQW777" s="1268"/>
      <c r="IQX777" s="144"/>
      <c r="IQY777" s="1268"/>
      <c r="IQZ777" s="144"/>
      <c r="IRA777" s="1268"/>
      <c r="IRB777" s="144"/>
      <c r="IRC777" s="1268"/>
      <c r="IRD777" s="144"/>
      <c r="IRE777" s="1268"/>
      <c r="IRF777" s="144"/>
      <c r="IRG777" s="1268"/>
      <c r="IRH777" s="144"/>
      <c r="IRI777" s="1268"/>
      <c r="IRJ777" s="144"/>
      <c r="IRK777" s="1268"/>
      <c r="IRL777" s="144"/>
      <c r="IRM777" s="1268"/>
      <c r="IRN777" s="144"/>
      <c r="IRO777" s="1268"/>
      <c r="IRP777" s="144"/>
      <c r="IRQ777" s="1268"/>
      <c r="IRR777" s="144"/>
      <c r="IRS777" s="1268"/>
      <c r="IRT777" s="144"/>
      <c r="IRU777" s="1268"/>
      <c r="IRV777" s="144"/>
      <c r="IRW777" s="1268"/>
      <c r="IRX777" s="144"/>
      <c r="IRY777" s="1268"/>
      <c r="IRZ777" s="144"/>
      <c r="ISA777" s="1268"/>
      <c r="ISB777" s="144"/>
      <c r="ISC777" s="1268"/>
      <c r="ISD777" s="144"/>
      <c r="ISE777" s="1268"/>
      <c r="ISF777" s="144"/>
      <c r="ISG777" s="1268"/>
      <c r="ISH777" s="144"/>
      <c r="ISI777" s="1268"/>
      <c r="ISJ777" s="144"/>
      <c r="ISK777" s="1268"/>
      <c r="ISL777" s="144"/>
      <c r="ISM777" s="1268"/>
      <c r="ISN777" s="144"/>
      <c r="ISO777" s="1268"/>
      <c r="ISP777" s="144"/>
      <c r="ISQ777" s="1268"/>
      <c r="ISR777" s="144"/>
      <c r="ISS777" s="1268"/>
      <c r="IST777" s="144"/>
      <c r="ISU777" s="1268"/>
      <c r="ISV777" s="144"/>
      <c r="ISW777" s="1268"/>
      <c r="ISX777" s="144"/>
      <c r="ISY777" s="1268"/>
      <c r="ISZ777" s="144"/>
      <c r="ITA777" s="1268"/>
      <c r="ITB777" s="144"/>
      <c r="ITC777" s="1268"/>
      <c r="ITD777" s="144"/>
      <c r="ITE777" s="1268"/>
      <c r="ITF777" s="144"/>
      <c r="ITG777" s="1268"/>
      <c r="ITH777" s="144"/>
      <c r="ITI777" s="1268"/>
      <c r="ITJ777" s="144"/>
      <c r="ITK777" s="1268"/>
      <c r="ITL777" s="144"/>
      <c r="ITM777" s="1268"/>
      <c r="ITN777" s="144"/>
      <c r="ITO777" s="1268"/>
      <c r="ITP777" s="144"/>
      <c r="ITQ777" s="1268"/>
      <c r="ITR777" s="144"/>
      <c r="ITS777" s="1268"/>
      <c r="ITT777" s="144"/>
      <c r="ITU777" s="1268"/>
      <c r="ITV777" s="144"/>
      <c r="ITW777" s="1268"/>
      <c r="ITX777" s="144"/>
      <c r="ITY777" s="1268"/>
      <c r="ITZ777" s="144"/>
      <c r="IUA777" s="1268"/>
      <c r="IUB777" s="144"/>
      <c r="IUC777" s="1268"/>
      <c r="IUD777" s="144"/>
      <c r="IUE777" s="1268"/>
      <c r="IUF777" s="144"/>
      <c r="IUG777" s="1268"/>
      <c r="IUH777" s="144"/>
      <c r="IUI777" s="1268"/>
      <c r="IUJ777" s="144"/>
      <c r="IUK777" s="1268"/>
      <c r="IUL777" s="144"/>
      <c r="IUM777" s="1268"/>
      <c r="IUN777" s="144"/>
      <c r="IUO777" s="1268"/>
      <c r="IUP777" s="144"/>
      <c r="IUQ777" s="1268"/>
      <c r="IUR777" s="144"/>
      <c r="IUS777" s="1268"/>
      <c r="IUT777" s="144"/>
      <c r="IUU777" s="1268"/>
      <c r="IUV777" s="144"/>
      <c r="IUW777" s="1268"/>
      <c r="IUX777" s="144"/>
      <c r="IUY777" s="1268"/>
      <c r="IUZ777" s="144"/>
      <c r="IVA777" s="1268"/>
      <c r="IVB777" s="144"/>
      <c r="IVC777" s="1268"/>
      <c r="IVD777" s="144"/>
      <c r="IVE777" s="1268"/>
      <c r="IVF777" s="144"/>
      <c r="IVG777" s="1268"/>
      <c r="IVH777" s="144"/>
      <c r="IVI777" s="1268"/>
      <c r="IVJ777" s="144"/>
      <c r="IVK777" s="1268"/>
      <c r="IVL777" s="144"/>
      <c r="IVM777" s="1268"/>
      <c r="IVN777" s="144"/>
      <c r="IVO777" s="1268"/>
      <c r="IVP777" s="144"/>
      <c r="IVQ777" s="1268"/>
      <c r="IVR777" s="144"/>
      <c r="IVS777" s="1268"/>
      <c r="IVT777" s="144"/>
      <c r="IVU777" s="1268"/>
      <c r="IVV777" s="144"/>
      <c r="IVW777" s="1268"/>
      <c r="IVX777" s="144"/>
      <c r="IVY777" s="1268"/>
      <c r="IVZ777" s="144"/>
      <c r="IWA777" s="1268"/>
      <c r="IWB777" s="144"/>
      <c r="IWC777" s="1268"/>
      <c r="IWD777" s="144"/>
      <c r="IWE777" s="1268"/>
      <c r="IWF777" s="144"/>
      <c r="IWG777" s="1268"/>
      <c r="IWH777" s="144"/>
      <c r="IWI777" s="1268"/>
      <c r="IWJ777" s="144"/>
      <c r="IWK777" s="1268"/>
      <c r="IWL777" s="144"/>
      <c r="IWM777" s="1268"/>
      <c r="IWN777" s="144"/>
      <c r="IWO777" s="1268"/>
      <c r="IWP777" s="144"/>
      <c r="IWQ777" s="1268"/>
      <c r="IWR777" s="144"/>
      <c r="IWS777" s="1268"/>
      <c r="IWT777" s="144"/>
      <c r="IWU777" s="1268"/>
      <c r="IWV777" s="144"/>
      <c r="IWW777" s="1268"/>
      <c r="IWX777" s="144"/>
      <c r="IWY777" s="1268"/>
      <c r="IWZ777" s="144"/>
      <c r="IXA777" s="1268"/>
      <c r="IXB777" s="144"/>
      <c r="IXC777" s="1268"/>
      <c r="IXD777" s="144"/>
      <c r="IXE777" s="1268"/>
      <c r="IXF777" s="144"/>
      <c r="IXG777" s="1268"/>
      <c r="IXH777" s="144"/>
      <c r="IXI777" s="1268"/>
      <c r="IXJ777" s="144"/>
      <c r="IXK777" s="1268"/>
      <c r="IXL777" s="144"/>
      <c r="IXM777" s="1268"/>
      <c r="IXN777" s="144"/>
      <c r="IXO777" s="1268"/>
      <c r="IXP777" s="144"/>
      <c r="IXQ777" s="1268"/>
      <c r="IXR777" s="144"/>
      <c r="IXS777" s="1268"/>
      <c r="IXT777" s="144"/>
      <c r="IXU777" s="1268"/>
      <c r="IXV777" s="144"/>
      <c r="IXW777" s="1268"/>
      <c r="IXX777" s="144"/>
      <c r="IXY777" s="1268"/>
      <c r="IXZ777" s="144"/>
      <c r="IYA777" s="1268"/>
      <c r="IYB777" s="144"/>
      <c r="IYC777" s="1268"/>
      <c r="IYD777" s="144"/>
      <c r="IYE777" s="1268"/>
      <c r="IYF777" s="144"/>
      <c r="IYG777" s="1268"/>
      <c r="IYH777" s="144"/>
      <c r="IYI777" s="1268"/>
      <c r="IYJ777" s="144"/>
      <c r="IYK777" s="1268"/>
      <c r="IYL777" s="144"/>
      <c r="IYM777" s="1268"/>
      <c r="IYN777" s="144"/>
      <c r="IYO777" s="1268"/>
      <c r="IYP777" s="144"/>
      <c r="IYQ777" s="1268"/>
      <c r="IYR777" s="144"/>
      <c r="IYS777" s="1268"/>
      <c r="IYT777" s="144"/>
      <c r="IYU777" s="1268"/>
      <c r="IYV777" s="144"/>
      <c r="IYW777" s="1268"/>
      <c r="IYX777" s="144"/>
      <c r="IYY777" s="1268"/>
      <c r="IYZ777" s="144"/>
      <c r="IZA777" s="1268"/>
      <c r="IZB777" s="144"/>
      <c r="IZC777" s="1268"/>
      <c r="IZD777" s="144"/>
      <c r="IZE777" s="1268"/>
      <c r="IZF777" s="144"/>
      <c r="IZG777" s="1268"/>
      <c r="IZH777" s="144"/>
      <c r="IZI777" s="1268"/>
      <c r="IZJ777" s="144"/>
      <c r="IZK777" s="1268"/>
      <c r="IZL777" s="144"/>
      <c r="IZM777" s="1268"/>
      <c r="IZN777" s="144"/>
      <c r="IZO777" s="1268"/>
      <c r="IZP777" s="144"/>
      <c r="IZQ777" s="1268"/>
      <c r="IZR777" s="144"/>
      <c r="IZS777" s="1268"/>
      <c r="IZT777" s="144"/>
      <c r="IZU777" s="1268"/>
      <c r="IZV777" s="144"/>
      <c r="IZW777" s="1268"/>
      <c r="IZX777" s="144"/>
      <c r="IZY777" s="1268"/>
      <c r="IZZ777" s="144"/>
      <c r="JAA777" s="1268"/>
      <c r="JAB777" s="144"/>
      <c r="JAC777" s="1268"/>
      <c r="JAD777" s="144"/>
      <c r="JAE777" s="1268"/>
      <c r="JAF777" s="144"/>
      <c r="JAG777" s="1268"/>
      <c r="JAH777" s="144"/>
      <c r="JAI777" s="1268"/>
      <c r="JAJ777" s="144"/>
      <c r="JAK777" s="1268"/>
      <c r="JAL777" s="144"/>
      <c r="JAM777" s="1268"/>
      <c r="JAN777" s="144"/>
      <c r="JAO777" s="1268"/>
      <c r="JAP777" s="144"/>
      <c r="JAQ777" s="1268"/>
      <c r="JAR777" s="144"/>
      <c r="JAS777" s="1268"/>
      <c r="JAT777" s="144"/>
      <c r="JAU777" s="1268"/>
      <c r="JAV777" s="144"/>
      <c r="JAW777" s="1268"/>
      <c r="JAX777" s="144"/>
      <c r="JAY777" s="1268"/>
      <c r="JAZ777" s="144"/>
      <c r="JBA777" s="1268"/>
      <c r="JBB777" s="144"/>
      <c r="JBC777" s="1268"/>
      <c r="JBD777" s="144"/>
      <c r="JBE777" s="1268"/>
      <c r="JBF777" s="144"/>
      <c r="JBG777" s="1268"/>
      <c r="JBH777" s="144"/>
      <c r="JBI777" s="1268"/>
      <c r="JBJ777" s="144"/>
      <c r="JBK777" s="1268"/>
      <c r="JBL777" s="144"/>
      <c r="JBM777" s="1268"/>
      <c r="JBN777" s="144"/>
      <c r="JBO777" s="1268"/>
      <c r="JBP777" s="144"/>
      <c r="JBQ777" s="1268"/>
      <c r="JBR777" s="144"/>
      <c r="JBS777" s="1268"/>
      <c r="JBT777" s="144"/>
      <c r="JBU777" s="1268"/>
      <c r="JBV777" s="144"/>
      <c r="JBW777" s="1268"/>
      <c r="JBX777" s="144"/>
      <c r="JBY777" s="1268"/>
      <c r="JBZ777" s="144"/>
      <c r="JCA777" s="1268"/>
      <c r="JCB777" s="144"/>
      <c r="JCC777" s="1268"/>
      <c r="JCD777" s="144"/>
      <c r="JCE777" s="1268"/>
      <c r="JCF777" s="144"/>
      <c r="JCG777" s="1268"/>
      <c r="JCH777" s="144"/>
      <c r="JCI777" s="1268"/>
      <c r="JCJ777" s="144"/>
      <c r="JCK777" s="1268"/>
      <c r="JCL777" s="144"/>
      <c r="JCM777" s="1268"/>
      <c r="JCN777" s="144"/>
      <c r="JCO777" s="1268"/>
      <c r="JCP777" s="144"/>
      <c r="JCQ777" s="1268"/>
      <c r="JCR777" s="144"/>
      <c r="JCS777" s="1268"/>
      <c r="JCT777" s="144"/>
      <c r="JCU777" s="1268"/>
      <c r="JCV777" s="144"/>
      <c r="JCW777" s="1268"/>
      <c r="JCX777" s="144"/>
      <c r="JCY777" s="1268"/>
      <c r="JCZ777" s="144"/>
      <c r="JDA777" s="1268"/>
      <c r="JDB777" s="144"/>
      <c r="JDC777" s="1268"/>
      <c r="JDD777" s="144"/>
      <c r="JDE777" s="1268"/>
      <c r="JDF777" s="144"/>
      <c r="JDG777" s="1268"/>
      <c r="JDH777" s="144"/>
      <c r="JDI777" s="1268"/>
      <c r="JDJ777" s="144"/>
      <c r="JDK777" s="1268"/>
      <c r="JDL777" s="144"/>
      <c r="JDM777" s="1268"/>
      <c r="JDN777" s="144"/>
      <c r="JDO777" s="1268"/>
      <c r="JDP777" s="144"/>
      <c r="JDQ777" s="1268"/>
      <c r="JDR777" s="144"/>
      <c r="JDS777" s="1268"/>
      <c r="JDT777" s="144"/>
      <c r="JDU777" s="1268"/>
      <c r="JDV777" s="144"/>
      <c r="JDW777" s="1268"/>
      <c r="JDX777" s="144"/>
      <c r="JDY777" s="1268"/>
      <c r="JDZ777" s="144"/>
      <c r="JEA777" s="1268"/>
      <c r="JEB777" s="144"/>
      <c r="JEC777" s="1268"/>
      <c r="JED777" s="144"/>
      <c r="JEE777" s="1268"/>
      <c r="JEF777" s="144"/>
      <c r="JEG777" s="1268"/>
      <c r="JEH777" s="144"/>
      <c r="JEI777" s="1268"/>
      <c r="JEJ777" s="144"/>
      <c r="JEK777" s="1268"/>
      <c r="JEL777" s="144"/>
      <c r="JEM777" s="1268"/>
      <c r="JEN777" s="144"/>
      <c r="JEO777" s="1268"/>
      <c r="JEP777" s="144"/>
      <c r="JEQ777" s="1268"/>
      <c r="JER777" s="144"/>
      <c r="JES777" s="1268"/>
      <c r="JET777" s="144"/>
      <c r="JEU777" s="1268"/>
      <c r="JEV777" s="144"/>
      <c r="JEW777" s="1268"/>
      <c r="JEX777" s="144"/>
      <c r="JEY777" s="1268"/>
      <c r="JEZ777" s="144"/>
      <c r="JFA777" s="1268"/>
      <c r="JFB777" s="144"/>
      <c r="JFC777" s="1268"/>
      <c r="JFD777" s="144"/>
      <c r="JFE777" s="1268"/>
      <c r="JFF777" s="144"/>
      <c r="JFG777" s="1268"/>
      <c r="JFH777" s="144"/>
      <c r="JFI777" s="1268"/>
      <c r="JFJ777" s="144"/>
      <c r="JFK777" s="1268"/>
      <c r="JFL777" s="144"/>
      <c r="JFM777" s="1268"/>
      <c r="JFN777" s="144"/>
      <c r="JFO777" s="1268"/>
      <c r="JFP777" s="144"/>
      <c r="JFQ777" s="1268"/>
      <c r="JFR777" s="144"/>
      <c r="JFS777" s="1268"/>
      <c r="JFT777" s="144"/>
      <c r="JFU777" s="1268"/>
      <c r="JFV777" s="144"/>
      <c r="JFW777" s="1268"/>
      <c r="JFX777" s="144"/>
      <c r="JFY777" s="1268"/>
      <c r="JFZ777" s="144"/>
      <c r="JGA777" s="1268"/>
      <c r="JGB777" s="144"/>
      <c r="JGC777" s="1268"/>
      <c r="JGD777" s="144"/>
      <c r="JGE777" s="1268"/>
      <c r="JGF777" s="144"/>
      <c r="JGG777" s="1268"/>
      <c r="JGH777" s="144"/>
      <c r="JGI777" s="1268"/>
      <c r="JGJ777" s="144"/>
      <c r="JGK777" s="1268"/>
      <c r="JGL777" s="144"/>
      <c r="JGM777" s="1268"/>
      <c r="JGN777" s="144"/>
      <c r="JGO777" s="1268"/>
      <c r="JGP777" s="144"/>
      <c r="JGQ777" s="1268"/>
      <c r="JGR777" s="144"/>
      <c r="JGS777" s="1268"/>
      <c r="JGT777" s="144"/>
      <c r="JGU777" s="1268"/>
      <c r="JGV777" s="144"/>
      <c r="JGW777" s="1268"/>
      <c r="JGX777" s="144"/>
      <c r="JGY777" s="1268"/>
      <c r="JGZ777" s="144"/>
      <c r="JHA777" s="1268"/>
      <c r="JHB777" s="144"/>
      <c r="JHC777" s="1268"/>
      <c r="JHD777" s="144"/>
      <c r="JHE777" s="1268"/>
      <c r="JHF777" s="144"/>
      <c r="JHG777" s="1268"/>
      <c r="JHH777" s="144"/>
      <c r="JHI777" s="1268"/>
      <c r="JHJ777" s="144"/>
      <c r="JHK777" s="1268"/>
      <c r="JHL777" s="144"/>
      <c r="JHM777" s="1268"/>
      <c r="JHN777" s="144"/>
      <c r="JHO777" s="1268"/>
      <c r="JHP777" s="144"/>
      <c r="JHQ777" s="1268"/>
      <c r="JHR777" s="144"/>
      <c r="JHS777" s="1268"/>
      <c r="JHT777" s="144"/>
      <c r="JHU777" s="1268"/>
      <c r="JHV777" s="144"/>
      <c r="JHW777" s="1268"/>
      <c r="JHX777" s="144"/>
      <c r="JHY777" s="1268"/>
      <c r="JHZ777" s="144"/>
      <c r="JIA777" s="1268"/>
      <c r="JIB777" s="144"/>
      <c r="JIC777" s="1268"/>
      <c r="JID777" s="144"/>
      <c r="JIE777" s="1268"/>
      <c r="JIF777" s="144"/>
      <c r="JIG777" s="1268"/>
      <c r="JIH777" s="144"/>
      <c r="JII777" s="1268"/>
      <c r="JIJ777" s="144"/>
      <c r="JIK777" s="1268"/>
      <c r="JIL777" s="144"/>
      <c r="JIM777" s="1268"/>
      <c r="JIN777" s="144"/>
      <c r="JIO777" s="1268"/>
      <c r="JIP777" s="144"/>
      <c r="JIQ777" s="1268"/>
      <c r="JIR777" s="144"/>
      <c r="JIS777" s="1268"/>
      <c r="JIT777" s="144"/>
      <c r="JIU777" s="1268"/>
      <c r="JIV777" s="144"/>
      <c r="JIW777" s="1268"/>
      <c r="JIX777" s="144"/>
      <c r="JIY777" s="1268"/>
      <c r="JIZ777" s="144"/>
      <c r="JJA777" s="1268"/>
      <c r="JJB777" s="144"/>
      <c r="JJC777" s="1268"/>
      <c r="JJD777" s="144"/>
      <c r="JJE777" s="1268"/>
      <c r="JJF777" s="144"/>
      <c r="JJG777" s="1268"/>
      <c r="JJH777" s="144"/>
      <c r="JJI777" s="1268"/>
      <c r="JJJ777" s="144"/>
      <c r="JJK777" s="1268"/>
      <c r="JJL777" s="144"/>
      <c r="JJM777" s="1268"/>
      <c r="JJN777" s="144"/>
      <c r="JJO777" s="1268"/>
      <c r="JJP777" s="144"/>
      <c r="JJQ777" s="1268"/>
      <c r="JJR777" s="144"/>
      <c r="JJS777" s="1268"/>
      <c r="JJT777" s="144"/>
      <c r="JJU777" s="1268"/>
      <c r="JJV777" s="144"/>
      <c r="JJW777" s="1268"/>
      <c r="JJX777" s="144"/>
      <c r="JJY777" s="1268"/>
      <c r="JJZ777" s="144"/>
      <c r="JKA777" s="1268"/>
      <c r="JKB777" s="144"/>
      <c r="JKC777" s="1268"/>
      <c r="JKD777" s="144"/>
      <c r="JKE777" s="1268"/>
      <c r="JKF777" s="144"/>
      <c r="JKG777" s="1268"/>
      <c r="JKH777" s="144"/>
      <c r="JKI777" s="1268"/>
      <c r="JKJ777" s="144"/>
      <c r="JKK777" s="1268"/>
      <c r="JKL777" s="144"/>
      <c r="JKM777" s="1268"/>
      <c r="JKN777" s="144"/>
      <c r="JKO777" s="1268"/>
      <c r="JKP777" s="144"/>
      <c r="JKQ777" s="1268"/>
      <c r="JKR777" s="144"/>
      <c r="JKS777" s="1268"/>
      <c r="JKT777" s="144"/>
      <c r="JKU777" s="1268"/>
      <c r="JKV777" s="144"/>
      <c r="JKW777" s="1268"/>
      <c r="JKX777" s="144"/>
      <c r="JKY777" s="1268"/>
      <c r="JKZ777" s="144"/>
      <c r="JLA777" s="1268"/>
      <c r="JLB777" s="144"/>
      <c r="JLC777" s="1268"/>
      <c r="JLD777" s="144"/>
      <c r="JLE777" s="1268"/>
      <c r="JLF777" s="144"/>
      <c r="JLG777" s="1268"/>
      <c r="JLH777" s="144"/>
      <c r="JLI777" s="1268"/>
      <c r="JLJ777" s="144"/>
      <c r="JLK777" s="1268"/>
      <c r="JLL777" s="144"/>
      <c r="JLM777" s="1268"/>
      <c r="JLN777" s="144"/>
      <c r="JLO777" s="1268"/>
      <c r="JLP777" s="144"/>
      <c r="JLQ777" s="1268"/>
      <c r="JLR777" s="144"/>
      <c r="JLS777" s="1268"/>
      <c r="JLT777" s="144"/>
      <c r="JLU777" s="1268"/>
      <c r="JLV777" s="144"/>
      <c r="JLW777" s="1268"/>
      <c r="JLX777" s="144"/>
      <c r="JLY777" s="1268"/>
      <c r="JLZ777" s="144"/>
      <c r="JMA777" s="1268"/>
      <c r="JMB777" s="144"/>
      <c r="JMC777" s="1268"/>
      <c r="JMD777" s="144"/>
      <c r="JME777" s="1268"/>
      <c r="JMF777" s="144"/>
      <c r="JMG777" s="1268"/>
      <c r="JMH777" s="144"/>
      <c r="JMI777" s="1268"/>
      <c r="JMJ777" s="144"/>
      <c r="JMK777" s="1268"/>
      <c r="JML777" s="144"/>
      <c r="JMM777" s="1268"/>
      <c r="JMN777" s="144"/>
      <c r="JMO777" s="1268"/>
      <c r="JMP777" s="144"/>
      <c r="JMQ777" s="1268"/>
      <c r="JMR777" s="144"/>
      <c r="JMS777" s="1268"/>
      <c r="JMT777" s="144"/>
      <c r="JMU777" s="1268"/>
      <c r="JMV777" s="144"/>
      <c r="JMW777" s="1268"/>
      <c r="JMX777" s="144"/>
      <c r="JMY777" s="1268"/>
      <c r="JMZ777" s="144"/>
      <c r="JNA777" s="1268"/>
      <c r="JNB777" s="144"/>
      <c r="JNC777" s="1268"/>
      <c r="JND777" s="144"/>
      <c r="JNE777" s="1268"/>
      <c r="JNF777" s="144"/>
      <c r="JNG777" s="1268"/>
      <c r="JNH777" s="144"/>
      <c r="JNI777" s="1268"/>
      <c r="JNJ777" s="144"/>
      <c r="JNK777" s="1268"/>
      <c r="JNL777" s="144"/>
      <c r="JNM777" s="1268"/>
      <c r="JNN777" s="144"/>
      <c r="JNO777" s="1268"/>
      <c r="JNP777" s="144"/>
      <c r="JNQ777" s="1268"/>
      <c r="JNR777" s="144"/>
      <c r="JNS777" s="1268"/>
      <c r="JNT777" s="144"/>
      <c r="JNU777" s="1268"/>
      <c r="JNV777" s="144"/>
      <c r="JNW777" s="1268"/>
      <c r="JNX777" s="144"/>
      <c r="JNY777" s="1268"/>
      <c r="JNZ777" s="144"/>
      <c r="JOA777" s="1268"/>
      <c r="JOB777" s="144"/>
      <c r="JOC777" s="1268"/>
      <c r="JOD777" s="144"/>
      <c r="JOE777" s="1268"/>
      <c r="JOF777" s="144"/>
      <c r="JOG777" s="1268"/>
      <c r="JOH777" s="144"/>
      <c r="JOI777" s="1268"/>
      <c r="JOJ777" s="144"/>
      <c r="JOK777" s="1268"/>
      <c r="JOL777" s="144"/>
      <c r="JOM777" s="1268"/>
      <c r="JON777" s="144"/>
      <c r="JOO777" s="1268"/>
      <c r="JOP777" s="144"/>
      <c r="JOQ777" s="1268"/>
      <c r="JOR777" s="144"/>
      <c r="JOS777" s="1268"/>
      <c r="JOT777" s="144"/>
      <c r="JOU777" s="1268"/>
      <c r="JOV777" s="144"/>
      <c r="JOW777" s="1268"/>
      <c r="JOX777" s="144"/>
      <c r="JOY777" s="1268"/>
      <c r="JOZ777" s="144"/>
      <c r="JPA777" s="1268"/>
      <c r="JPB777" s="144"/>
      <c r="JPC777" s="1268"/>
      <c r="JPD777" s="144"/>
      <c r="JPE777" s="1268"/>
      <c r="JPF777" s="144"/>
      <c r="JPG777" s="1268"/>
      <c r="JPH777" s="144"/>
      <c r="JPI777" s="1268"/>
      <c r="JPJ777" s="144"/>
      <c r="JPK777" s="1268"/>
      <c r="JPL777" s="144"/>
      <c r="JPM777" s="1268"/>
      <c r="JPN777" s="144"/>
      <c r="JPO777" s="1268"/>
      <c r="JPP777" s="144"/>
      <c r="JPQ777" s="1268"/>
      <c r="JPR777" s="144"/>
      <c r="JPS777" s="1268"/>
      <c r="JPT777" s="144"/>
      <c r="JPU777" s="1268"/>
      <c r="JPV777" s="144"/>
      <c r="JPW777" s="1268"/>
      <c r="JPX777" s="144"/>
      <c r="JPY777" s="1268"/>
      <c r="JPZ777" s="144"/>
      <c r="JQA777" s="1268"/>
      <c r="JQB777" s="144"/>
      <c r="JQC777" s="1268"/>
      <c r="JQD777" s="144"/>
      <c r="JQE777" s="1268"/>
      <c r="JQF777" s="144"/>
      <c r="JQG777" s="1268"/>
      <c r="JQH777" s="144"/>
      <c r="JQI777" s="1268"/>
      <c r="JQJ777" s="144"/>
      <c r="JQK777" s="1268"/>
      <c r="JQL777" s="144"/>
      <c r="JQM777" s="1268"/>
      <c r="JQN777" s="144"/>
      <c r="JQO777" s="1268"/>
      <c r="JQP777" s="144"/>
      <c r="JQQ777" s="1268"/>
      <c r="JQR777" s="144"/>
      <c r="JQS777" s="1268"/>
      <c r="JQT777" s="144"/>
      <c r="JQU777" s="1268"/>
      <c r="JQV777" s="144"/>
      <c r="JQW777" s="1268"/>
      <c r="JQX777" s="144"/>
      <c r="JQY777" s="1268"/>
      <c r="JQZ777" s="144"/>
      <c r="JRA777" s="1268"/>
      <c r="JRB777" s="144"/>
      <c r="JRC777" s="1268"/>
      <c r="JRD777" s="144"/>
      <c r="JRE777" s="1268"/>
      <c r="JRF777" s="144"/>
      <c r="JRG777" s="1268"/>
      <c r="JRH777" s="144"/>
      <c r="JRI777" s="1268"/>
      <c r="JRJ777" s="144"/>
      <c r="JRK777" s="1268"/>
      <c r="JRL777" s="144"/>
      <c r="JRM777" s="1268"/>
      <c r="JRN777" s="144"/>
      <c r="JRO777" s="1268"/>
      <c r="JRP777" s="144"/>
      <c r="JRQ777" s="1268"/>
      <c r="JRR777" s="144"/>
      <c r="JRS777" s="1268"/>
      <c r="JRT777" s="144"/>
      <c r="JRU777" s="1268"/>
      <c r="JRV777" s="144"/>
      <c r="JRW777" s="1268"/>
      <c r="JRX777" s="144"/>
      <c r="JRY777" s="1268"/>
      <c r="JRZ777" s="144"/>
      <c r="JSA777" s="1268"/>
      <c r="JSB777" s="144"/>
      <c r="JSC777" s="1268"/>
      <c r="JSD777" s="144"/>
      <c r="JSE777" s="1268"/>
      <c r="JSF777" s="144"/>
      <c r="JSG777" s="1268"/>
      <c r="JSH777" s="144"/>
      <c r="JSI777" s="1268"/>
      <c r="JSJ777" s="144"/>
      <c r="JSK777" s="1268"/>
      <c r="JSL777" s="144"/>
      <c r="JSM777" s="1268"/>
      <c r="JSN777" s="144"/>
      <c r="JSO777" s="1268"/>
      <c r="JSP777" s="144"/>
      <c r="JSQ777" s="1268"/>
      <c r="JSR777" s="144"/>
      <c r="JSS777" s="1268"/>
      <c r="JST777" s="144"/>
      <c r="JSU777" s="1268"/>
      <c r="JSV777" s="144"/>
      <c r="JSW777" s="1268"/>
      <c r="JSX777" s="144"/>
      <c r="JSY777" s="1268"/>
      <c r="JSZ777" s="144"/>
      <c r="JTA777" s="1268"/>
      <c r="JTB777" s="144"/>
      <c r="JTC777" s="1268"/>
      <c r="JTD777" s="144"/>
      <c r="JTE777" s="1268"/>
      <c r="JTF777" s="144"/>
      <c r="JTG777" s="1268"/>
      <c r="JTH777" s="144"/>
      <c r="JTI777" s="1268"/>
      <c r="JTJ777" s="144"/>
      <c r="JTK777" s="1268"/>
      <c r="JTL777" s="144"/>
      <c r="JTM777" s="1268"/>
      <c r="JTN777" s="144"/>
      <c r="JTO777" s="1268"/>
      <c r="JTP777" s="144"/>
      <c r="JTQ777" s="1268"/>
      <c r="JTR777" s="144"/>
      <c r="JTS777" s="1268"/>
      <c r="JTT777" s="144"/>
      <c r="JTU777" s="1268"/>
      <c r="JTV777" s="144"/>
      <c r="JTW777" s="1268"/>
      <c r="JTX777" s="144"/>
      <c r="JTY777" s="1268"/>
      <c r="JTZ777" s="144"/>
      <c r="JUA777" s="1268"/>
      <c r="JUB777" s="144"/>
      <c r="JUC777" s="1268"/>
      <c r="JUD777" s="144"/>
      <c r="JUE777" s="1268"/>
      <c r="JUF777" s="144"/>
      <c r="JUG777" s="1268"/>
      <c r="JUH777" s="144"/>
      <c r="JUI777" s="1268"/>
      <c r="JUJ777" s="144"/>
      <c r="JUK777" s="1268"/>
      <c r="JUL777" s="144"/>
      <c r="JUM777" s="1268"/>
      <c r="JUN777" s="144"/>
      <c r="JUO777" s="1268"/>
      <c r="JUP777" s="144"/>
      <c r="JUQ777" s="1268"/>
      <c r="JUR777" s="144"/>
      <c r="JUS777" s="1268"/>
      <c r="JUT777" s="144"/>
      <c r="JUU777" s="1268"/>
      <c r="JUV777" s="144"/>
      <c r="JUW777" s="1268"/>
      <c r="JUX777" s="144"/>
      <c r="JUY777" s="1268"/>
      <c r="JUZ777" s="144"/>
      <c r="JVA777" s="1268"/>
      <c r="JVB777" s="144"/>
      <c r="JVC777" s="1268"/>
      <c r="JVD777" s="144"/>
      <c r="JVE777" s="1268"/>
      <c r="JVF777" s="144"/>
      <c r="JVG777" s="1268"/>
      <c r="JVH777" s="144"/>
      <c r="JVI777" s="1268"/>
      <c r="JVJ777" s="144"/>
      <c r="JVK777" s="1268"/>
      <c r="JVL777" s="144"/>
      <c r="JVM777" s="1268"/>
      <c r="JVN777" s="144"/>
      <c r="JVO777" s="1268"/>
      <c r="JVP777" s="144"/>
      <c r="JVQ777" s="1268"/>
      <c r="JVR777" s="144"/>
      <c r="JVS777" s="1268"/>
      <c r="JVT777" s="144"/>
      <c r="JVU777" s="1268"/>
      <c r="JVV777" s="144"/>
      <c r="JVW777" s="1268"/>
      <c r="JVX777" s="144"/>
      <c r="JVY777" s="1268"/>
      <c r="JVZ777" s="144"/>
      <c r="JWA777" s="1268"/>
      <c r="JWB777" s="144"/>
      <c r="JWC777" s="1268"/>
      <c r="JWD777" s="144"/>
      <c r="JWE777" s="1268"/>
      <c r="JWF777" s="144"/>
      <c r="JWG777" s="1268"/>
      <c r="JWH777" s="144"/>
      <c r="JWI777" s="1268"/>
      <c r="JWJ777" s="144"/>
      <c r="JWK777" s="1268"/>
      <c r="JWL777" s="144"/>
      <c r="JWM777" s="1268"/>
      <c r="JWN777" s="144"/>
      <c r="JWO777" s="1268"/>
      <c r="JWP777" s="144"/>
      <c r="JWQ777" s="1268"/>
      <c r="JWR777" s="144"/>
      <c r="JWS777" s="1268"/>
      <c r="JWT777" s="144"/>
      <c r="JWU777" s="1268"/>
      <c r="JWV777" s="144"/>
      <c r="JWW777" s="1268"/>
      <c r="JWX777" s="144"/>
      <c r="JWY777" s="1268"/>
      <c r="JWZ777" s="144"/>
      <c r="JXA777" s="1268"/>
      <c r="JXB777" s="144"/>
      <c r="JXC777" s="1268"/>
      <c r="JXD777" s="144"/>
      <c r="JXE777" s="1268"/>
      <c r="JXF777" s="144"/>
      <c r="JXG777" s="1268"/>
      <c r="JXH777" s="144"/>
      <c r="JXI777" s="1268"/>
      <c r="JXJ777" s="144"/>
      <c r="JXK777" s="1268"/>
      <c r="JXL777" s="144"/>
      <c r="JXM777" s="1268"/>
      <c r="JXN777" s="144"/>
      <c r="JXO777" s="1268"/>
      <c r="JXP777" s="144"/>
      <c r="JXQ777" s="1268"/>
      <c r="JXR777" s="144"/>
      <c r="JXS777" s="1268"/>
      <c r="JXT777" s="144"/>
      <c r="JXU777" s="1268"/>
      <c r="JXV777" s="144"/>
      <c r="JXW777" s="1268"/>
      <c r="JXX777" s="144"/>
      <c r="JXY777" s="1268"/>
      <c r="JXZ777" s="144"/>
      <c r="JYA777" s="1268"/>
      <c r="JYB777" s="144"/>
      <c r="JYC777" s="1268"/>
      <c r="JYD777" s="144"/>
      <c r="JYE777" s="1268"/>
      <c r="JYF777" s="144"/>
      <c r="JYG777" s="1268"/>
      <c r="JYH777" s="144"/>
      <c r="JYI777" s="1268"/>
      <c r="JYJ777" s="144"/>
      <c r="JYK777" s="1268"/>
      <c r="JYL777" s="144"/>
      <c r="JYM777" s="1268"/>
      <c r="JYN777" s="144"/>
      <c r="JYO777" s="1268"/>
      <c r="JYP777" s="144"/>
      <c r="JYQ777" s="1268"/>
      <c r="JYR777" s="144"/>
      <c r="JYS777" s="1268"/>
      <c r="JYT777" s="144"/>
      <c r="JYU777" s="1268"/>
      <c r="JYV777" s="144"/>
      <c r="JYW777" s="1268"/>
      <c r="JYX777" s="144"/>
      <c r="JYY777" s="1268"/>
      <c r="JYZ777" s="144"/>
      <c r="JZA777" s="1268"/>
      <c r="JZB777" s="144"/>
      <c r="JZC777" s="1268"/>
      <c r="JZD777" s="144"/>
      <c r="JZE777" s="1268"/>
      <c r="JZF777" s="144"/>
      <c r="JZG777" s="1268"/>
      <c r="JZH777" s="144"/>
      <c r="JZI777" s="1268"/>
      <c r="JZJ777" s="144"/>
      <c r="JZK777" s="1268"/>
      <c r="JZL777" s="144"/>
      <c r="JZM777" s="1268"/>
      <c r="JZN777" s="144"/>
      <c r="JZO777" s="1268"/>
      <c r="JZP777" s="144"/>
      <c r="JZQ777" s="1268"/>
      <c r="JZR777" s="144"/>
      <c r="JZS777" s="1268"/>
      <c r="JZT777" s="144"/>
      <c r="JZU777" s="1268"/>
      <c r="JZV777" s="144"/>
      <c r="JZW777" s="1268"/>
      <c r="JZX777" s="144"/>
      <c r="JZY777" s="1268"/>
      <c r="JZZ777" s="144"/>
      <c r="KAA777" s="1268"/>
      <c r="KAB777" s="144"/>
      <c r="KAC777" s="1268"/>
      <c r="KAD777" s="144"/>
      <c r="KAE777" s="1268"/>
      <c r="KAF777" s="144"/>
      <c r="KAG777" s="1268"/>
      <c r="KAH777" s="144"/>
      <c r="KAI777" s="1268"/>
      <c r="KAJ777" s="144"/>
      <c r="KAK777" s="1268"/>
      <c r="KAL777" s="144"/>
      <c r="KAM777" s="1268"/>
      <c r="KAN777" s="144"/>
      <c r="KAO777" s="1268"/>
      <c r="KAP777" s="144"/>
      <c r="KAQ777" s="1268"/>
      <c r="KAR777" s="144"/>
      <c r="KAS777" s="1268"/>
      <c r="KAT777" s="144"/>
      <c r="KAU777" s="1268"/>
      <c r="KAV777" s="144"/>
      <c r="KAW777" s="1268"/>
      <c r="KAX777" s="144"/>
      <c r="KAY777" s="1268"/>
      <c r="KAZ777" s="144"/>
      <c r="KBA777" s="1268"/>
      <c r="KBB777" s="144"/>
      <c r="KBC777" s="1268"/>
      <c r="KBD777" s="144"/>
      <c r="KBE777" s="1268"/>
      <c r="KBF777" s="144"/>
      <c r="KBG777" s="1268"/>
      <c r="KBH777" s="144"/>
      <c r="KBI777" s="1268"/>
      <c r="KBJ777" s="144"/>
      <c r="KBK777" s="1268"/>
      <c r="KBL777" s="144"/>
      <c r="KBM777" s="1268"/>
      <c r="KBN777" s="144"/>
      <c r="KBO777" s="1268"/>
      <c r="KBP777" s="144"/>
      <c r="KBQ777" s="1268"/>
      <c r="KBR777" s="144"/>
      <c r="KBS777" s="1268"/>
      <c r="KBT777" s="144"/>
      <c r="KBU777" s="1268"/>
      <c r="KBV777" s="144"/>
      <c r="KBW777" s="1268"/>
      <c r="KBX777" s="144"/>
      <c r="KBY777" s="1268"/>
      <c r="KBZ777" s="144"/>
      <c r="KCA777" s="1268"/>
      <c r="KCB777" s="144"/>
      <c r="KCC777" s="1268"/>
      <c r="KCD777" s="144"/>
      <c r="KCE777" s="1268"/>
      <c r="KCF777" s="144"/>
      <c r="KCG777" s="1268"/>
      <c r="KCH777" s="144"/>
      <c r="KCI777" s="1268"/>
      <c r="KCJ777" s="144"/>
      <c r="KCK777" s="1268"/>
      <c r="KCL777" s="144"/>
      <c r="KCM777" s="1268"/>
      <c r="KCN777" s="144"/>
      <c r="KCO777" s="1268"/>
      <c r="KCP777" s="144"/>
      <c r="KCQ777" s="1268"/>
      <c r="KCR777" s="144"/>
      <c r="KCS777" s="1268"/>
      <c r="KCT777" s="144"/>
      <c r="KCU777" s="1268"/>
      <c r="KCV777" s="144"/>
      <c r="KCW777" s="1268"/>
      <c r="KCX777" s="144"/>
      <c r="KCY777" s="1268"/>
      <c r="KCZ777" s="144"/>
      <c r="KDA777" s="1268"/>
      <c r="KDB777" s="144"/>
      <c r="KDC777" s="1268"/>
      <c r="KDD777" s="144"/>
      <c r="KDE777" s="1268"/>
      <c r="KDF777" s="144"/>
      <c r="KDG777" s="1268"/>
      <c r="KDH777" s="144"/>
      <c r="KDI777" s="1268"/>
      <c r="KDJ777" s="144"/>
      <c r="KDK777" s="1268"/>
      <c r="KDL777" s="144"/>
      <c r="KDM777" s="1268"/>
      <c r="KDN777" s="144"/>
      <c r="KDO777" s="1268"/>
      <c r="KDP777" s="144"/>
      <c r="KDQ777" s="1268"/>
      <c r="KDR777" s="144"/>
      <c r="KDS777" s="1268"/>
      <c r="KDT777" s="144"/>
      <c r="KDU777" s="1268"/>
      <c r="KDV777" s="144"/>
      <c r="KDW777" s="1268"/>
      <c r="KDX777" s="144"/>
      <c r="KDY777" s="1268"/>
      <c r="KDZ777" s="144"/>
      <c r="KEA777" s="1268"/>
      <c r="KEB777" s="144"/>
      <c r="KEC777" s="1268"/>
      <c r="KED777" s="144"/>
      <c r="KEE777" s="1268"/>
      <c r="KEF777" s="144"/>
      <c r="KEG777" s="1268"/>
      <c r="KEH777" s="144"/>
      <c r="KEI777" s="1268"/>
      <c r="KEJ777" s="144"/>
      <c r="KEK777" s="1268"/>
      <c r="KEL777" s="144"/>
      <c r="KEM777" s="1268"/>
      <c r="KEN777" s="144"/>
      <c r="KEO777" s="1268"/>
      <c r="KEP777" s="144"/>
      <c r="KEQ777" s="1268"/>
      <c r="KER777" s="144"/>
      <c r="KES777" s="1268"/>
      <c r="KET777" s="144"/>
      <c r="KEU777" s="1268"/>
      <c r="KEV777" s="144"/>
      <c r="KEW777" s="1268"/>
      <c r="KEX777" s="144"/>
      <c r="KEY777" s="1268"/>
      <c r="KEZ777" s="144"/>
      <c r="KFA777" s="1268"/>
      <c r="KFB777" s="144"/>
      <c r="KFC777" s="1268"/>
      <c r="KFD777" s="144"/>
      <c r="KFE777" s="1268"/>
      <c r="KFF777" s="144"/>
      <c r="KFG777" s="1268"/>
      <c r="KFH777" s="144"/>
      <c r="KFI777" s="1268"/>
      <c r="KFJ777" s="144"/>
      <c r="KFK777" s="1268"/>
      <c r="KFL777" s="144"/>
      <c r="KFM777" s="1268"/>
      <c r="KFN777" s="144"/>
      <c r="KFO777" s="1268"/>
      <c r="KFP777" s="144"/>
      <c r="KFQ777" s="1268"/>
      <c r="KFR777" s="144"/>
      <c r="KFS777" s="1268"/>
      <c r="KFT777" s="144"/>
      <c r="KFU777" s="1268"/>
      <c r="KFV777" s="144"/>
      <c r="KFW777" s="1268"/>
      <c r="KFX777" s="144"/>
      <c r="KFY777" s="1268"/>
      <c r="KFZ777" s="144"/>
      <c r="KGA777" s="1268"/>
      <c r="KGB777" s="144"/>
      <c r="KGC777" s="1268"/>
      <c r="KGD777" s="144"/>
      <c r="KGE777" s="1268"/>
      <c r="KGF777" s="144"/>
      <c r="KGG777" s="1268"/>
      <c r="KGH777" s="144"/>
      <c r="KGI777" s="1268"/>
      <c r="KGJ777" s="144"/>
      <c r="KGK777" s="1268"/>
      <c r="KGL777" s="144"/>
      <c r="KGM777" s="1268"/>
      <c r="KGN777" s="144"/>
      <c r="KGO777" s="1268"/>
      <c r="KGP777" s="144"/>
      <c r="KGQ777" s="1268"/>
      <c r="KGR777" s="144"/>
      <c r="KGS777" s="1268"/>
      <c r="KGT777" s="144"/>
      <c r="KGU777" s="1268"/>
      <c r="KGV777" s="144"/>
      <c r="KGW777" s="1268"/>
      <c r="KGX777" s="144"/>
      <c r="KGY777" s="1268"/>
      <c r="KGZ777" s="144"/>
      <c r="KHA777" s="1268"/>
      <c r="KHB777" s="144"/>
      <c r="KHC777" s="1268"/>
      <c r="KHD777" s="144"/>
      <c r="KHE777" s="1268"/>
      <c r="KHF777" s="144"/>
      <c r="KHG777" s="1268"/>
      <c r="KHH777" s="144"/>
      <c r="KHI777" s="1268"/>
      <c r="KHJ777" s="144"/>
      <c r="KHK777" s="1268"/>
      <c r="KHL777" s="144"/>
      <c r="KHM777" s="1268"/>
      <c r="KHN777" s="144"/>
      <c r="KHO777" s="1268"/>
      <c r="KHP777" s="144"/>
      <c r="KHQ777" s="1268"/>
      <c r="KHR777" s="144"/>
      <c r="KHS777" s="1268"/>
      <c r="KHT777" s="144"/>
      <c r="KHU777" s="1268"/>
      <c r="KHV777" s="144"/>
      <c r="KHW777" s="1268"/>
      <c r="KHX777" s="144"/>
      <c r="KHY777" s="1268"/>
      <c r="KHZ777" s="144"/>
      <c r="KIA777" s="1268"/>
      <c r="KIB777" s="144"/>
      <c r="KIC777" s="1268"/>
      <c r="KID777" s="144"/>
      <c r="KIE777" s="1268"/>
      <c r="KIF777" s="144"/>
      <c r="KIG777" s="1268"/>
      <c r="KIH777" s="144"/>
      <c r="KII777" s="1268"/>
      <c r="KIJ777" s="144"/>
      <c r="KIK777" s="1268"/>
      <c r="KIL777" s="144"/>
      <c r="KIM777" s="1268"/>
      <c r="KIN777" s="144"/>
      <c r="KIO777" s="1268"/>
      <c r="KIP777" s="144"/>
      <c r="KIQ777" s="1268"/>
      <c r="KIR777" s="144"/>
      <c r="KIS777" s="1268"/>
      <c r="KIT777" s="144"/>
      <c r="KIU777" s="1268"/>
      <c r="KIV777" s="144"/>
      <c r="KIW777" s="1268"/>
      <c r="KIX777" s="144"/>
      <c r="KIY777" s="1268"/>
      <c r="KIZ777" s="144"/>
      <c r="KJA777" s="1268"/>
      <c r="KJB777" s="144"/>
      <c r="KJC777" s="1268"/>
      <c r="KJD777" s="144"/>
      <c r="KJE777" s="1268"/>
      <c r="KJF777" s="144"/>
      <c r="KJG777" s="1268"/>
      <c r="KJH777" s="144"/>
      <c r="KJI777" s="1268"/>
      <c r="KJJ777" s="144"/>
      <c r="KJK777" s="1268"/>
      <c r="KJL777" s="144"/>
      <c r="KJM777" s="1268"/>
      <c r="KJN777" s="144"/>
      <c r="KJO777" s="1268"/>
      <c r="KJP777" s="144"/>
      <c r="KJQ777" s="1268"/>
      <c r="KJR777" s="144"/>
      <c r="KJS777" s="1268"/>
      <c r="KJT777" s="144"/>
      <c r="KJU777" s="1268"/>
      <c r="KJV777" s="144"/>
      <c r="KJW777" s="1268"/>
      <c r="KJX777" s="144"/>
      <c r="KJY777" s="1268"/>
      <c r="KJZ777" s="144"/>
      <c r="KKA777" s="1268"/>
      <c r="KKB777" s="144"/>
      <c r="KKC777" s="1268"/>
      <c r="KKD777" s="144"/>
      <c r="KKE777" s="1268"/>
      <c r="KKF777" s="144"/>
      <c r="KKG777" s="1268"/>
      <c r="KKH777" s="144"/>
      <c r="KKI777" s="1268"/>
      <c r="KKJ777" s="144"/>
      <c r="KKK777" s="1268"/>
      <c r="KKL777" s="144"/>
      <c r="KKM777" s="1268"/>
      <c r="KKN777" s="144"/>
      <c r="KKO777" s="1268"/>
      <c r="KKP777" s="144"/>
      <c r="KKQ777" s="1268"/>
      <c r="KKR777" s="144"/>
      <c r="KKS777" s="1268"/>
      <c r="KKT777" s="144"/>
      <c r="KKU777" s="1268"/>
      <c r="KKV777" s="144"/>
      <c r="KKW777" s="1268"/>
      <c r="KKX777" s="144"/>
      <c r="KKY777" s="1268"/>
      <c r="KKZ777" s="144"/>
      <c r="KLA777" s="1268"/>
      <c r="KLB777" s="144"/>
      <c r="KLC777" s="1268"/>
      <c r="KLD777" s="144"/>
      <c r="KLE777" s="1268"/>
      <c r="KLF777" s="144"/>
      <c r="KLG777" s="1268"/>
      <c r="KLH777" s="144"/>
      <c r="KLI777" s="1268"/>
      <c r="KLJ777" s="144"/>
      <c r="KLK777" s="1268"/>
      <c r="KLL777" s="144"/>
      <c r="KLM777" s="1268"/>
      <c r="KLN777" s="144"/>
      <c r="KLO777" s="1268"/>
      <c r="KLP777" s="144"/>
      <c r="KLQ777" s="1268"/>
      <c r="KLR777" s="144"/>
      <c r="KLS777" s="1268"/>
      <c r="KLT777" s="144"/>
      <c r="KLU777" s="1268"/>
      <c r="KLV777" s="144"/>
      <c r="KLW777" s="1268"/>
      <c r="KLX777" s="144"/>
      <c r="KLY777" s="1268"/>
      <c r="KLZ777" s="144"/>
      <c r="KMA777" s="1268"/>
      <c r="KMB777" s="144"/>
      <c r="KMC777" s="1268"/>
      <c r="KMD777" s="144"/>
      <c r="KME777" s="1268"/>
      <c r="KMF777" s="144"/>
      <c r="KMG777" s="1268"/>
      <c r="KMH777" s="144"/>
      <c r="KMI777" s="1268"/>
      <c r="KMJ777" s="144"/>
      <c r="KMK777" s="1268"/>
      <c r="KML777" s="144"/>
      <c r="KMM777" s="1268"/>
      <c r="KMN777" s="144"/>
      <c r="KMO777" s="1268"/>
      <c r="KMP777" s="144"/>
      <c r="KMQ777" s="1268"/>
      <c r="KMR777" s="144"/>
      <c r="KMS777" s="1268"/>
      <c r="KMT777" s="144"/>
      <c r="KMU777" s="1268"/>
      <c r="KMV777" s="144"/>
      <c r="KMW777" s="1268"/>
      <c r="KMX777" s="144"/>
      <c r="KMY777" s="1268"/>
      <c r="KMZ777" s="144"/>
      <c r="KNA777" s="1268"/>
      <c r="KNB777" s="144"/>
      <c r="KNC777" s="1268"/>
      <c r="KND777" s="144"/>
      <c r="KNE777" s="1268"/>
      <c r="KNF777" s="144"/>
      <c r="KNG777" s="1268"/>
      <c r="KNH777" s="144"/>
      <c r="KNI777" s="1268"/>
      <c r="KNJ777" s="144"/>
      <c r="KNK777" s="1268"/>
      <c r="KNL777" s="144"/>
      <c r="KNM777" s="1268"/>
      <c r="KNN777" s="144"/>
      <c r="KNO777" s="1268"/>
      <c r="KNP777" s="144"/>
      <c r="KNQ777" s="1268"/>
      <c r="KNR777" s="144"/>
      <c r="KNS777" s="1268"/>
      <c r="KNT777" s="144"/>
      <c r="KNU777" s="1268"/>
      <c r="KNV777" s="144"/>
      <c r="KNW777" s="1268"/>
      <c r="KNX777" s="144"/>
      <c r="KNY777" s="1268"/>
      <c r="KNZ777" s="144"/>
      <c r="KOA777" s="1268"/>
      <c r="KOB777" s="144"/>
      <c r="KOC777" s="1268"/>
      <c r="KOD777" s="144"/>
      <c r="KOE777" s="1268"/>
      <c r="KOF777" s="144"/>
      <c r="KOG777" s="1268"/>
      <c r="KOH777" s="144"/>
      <c r="KOI777" s="1268"/>
      <c r="KOJ777" s="144"/>
      <c r="KOK777" s="1268"/>
      <c r="KOL777" s="144"/>
      <c r="KOM777" s="1268"/>
      <c r="KON777" s="144"/>
      <c r="KOO777" s="1268"/>
      <c r="KOP777" s="144"/>
      <c r="KOQ777" s="1268"/>
      <c r="KOR777" s="144"/>
      <c r="KOS777" s="1268"/>
      <c r="KOT777" s="144"/>
      <c r="KOU777" s="1268"/>
      <c r="KOV777" s="144"/>
      <c r="KOW777" s="1268"/>
      <c r="KOX777" s="144"/>
      <c r="KOY777" s="1268"/>
      <c r="KOZ777" s="144"/>
      <c r="KPA777" s="1268"/>
      <c r="KPB777" s="144"/>
      <c r="KPC777" s="1268"/>
      <c r="KPD777" s="144"/>
      <c r="KPE777" s="1268"/>
      <c r="KPF777" s="144"/>
      <c r="KPG777" s="1268"/>
      <c r="KPH777" s="144"/>
      <c r="KPI777" s="1268"/>
      <c r="KPJ777" s="144"/>
      <c r="KPK777" s="1268"/>
      <c r="KPL777" s="144"/>
      <c r="KPM777" s="1268"/>
      <c r="KPN777" s="144"/>
      <c r="KPO777" s="1268"/>
      <c r="KPP777" s="144"/>
      <c r="KPQ777" s="1268"/>
      <c r="KPR777" s="144"/>
      <c r="KPS777" s="1268"/>
      <c r="KPT777" s="144"/>
      <c r="KPU777" s="1268"/>
      <c r="KPV777" s="144"/>
      <c r="KPW777" s="1268"/>
      <c r="KPX777" s="144"/>
      <c r="KPY777" s="1268"/>
      <c r="KPZ777" s="144"/>
      <c r="KQA777" s="1268"/>
      <c r="KQB777" s="144"/>
      <c r="KQC777" s="1268"/>
      <c r="KQD777" s="144"/>
      <c r="KQE777" s="1268"/>
      <c r="KQF777" s="144"/>
      <c r="KQG777" s="1268"/>
      <c r="KQH777" s="144"/>
      <c r="KQI777" s="1268"/>
      <c r="KQJ777" s="144"/>
      <c r="KQK777" s="1268"/>
      <c r="KQL777" s="144"/>
      <c r="KQM777" s="1268"/>
      <c r="KQN777" s="144"/>
      <c r="KQO777" s="1268"/>
      <c r="KQP777" s="144"/>
      <c r="KQQ777" s="1268"/>
      <c r="KQR777" s="144"/>
      <c r="KQS777" s="1268"/>
      <c r="KQT777" s="144"/>
      <c r="KQU777" s="1268"/>
      <c r="KQV777" s="144"/>
      <c r="KQW777" s="1268"/>
      <c r="KQX777" s="144"/>
      <c r="KQY777" s="1268"/>
      <c r="KQZ777" s="144"/>
      <c r="KRA777" s="1268"/>
      <c r="KRB777" s="144"/>
      <c r="KRC777" s="1268"/>
      <c r="KRD777" s="144"/>
      <c r="KRE777" s="1268"/>
      <c r="KRF777" s="144"/>
      <c r="KRG777" s="1268"/>
      <c r="KRH777" s="144"/>
      <c r="KRI777" s="1268"/>
      <c r="KRJ777" s="144"/>
      <c r="KRK777" s="1268"/>
      <c r="KRL777" s="144"/>
      <c r="KRM777" s="1268"/>
      <c r="KRN777" s="144"/>
      <c r="KRO777" s="1268"/>
      <c r="KRP777" s="144"/>
      <c r="KRQ777" s="1268"/>
      <c r="KRR777" s="144"/>
      <c r="KRS777" s="1268"/>
      <c r="KRT777" s="144"/>
      <c r="KRU777" s="1268"/>
      <c r="KRV777" s="144"/>
      <c r="KRW777" s="1268"/>
      <c r="KRX777" s="144"/>
      <c r="KRY777" s="1268"/>
      <c r="KRZ777" s="144"/>
      <c r="KSA777" s="1268"/>
      <c r="KSB777" s="144"/>
      <c r="KSC777" s="1268"/>
      <c r="KSD777" s="144"/>
      <c r="KSE777" s="1268"/>
      <c r="KSF777" s="144"/>
      <c r="KSG777" s="1268"/>
      <c r="KSH777" s="144"/>
      <c r="KSI777" s="1268"/>
      <c r="KSJ777" s="144"/>
      <c r="KSK777" s="1268"/>
      <c r="KSL777" s="144"/>
      <c r="KSM777" s="1268"/>
      <c r="KSN777" s="144"/>
      <c r="KSO777" s="1268"/>
      <c r="KSP777" s="144"/>
      <c r="KSQ777" s="1268"/>
      <c r="KSR777" s="144"/>
      <c r="KSS777" s="1268"/>
      <c r="KST777" s="144"/>
      <c r="KSU777" s="1268"/>
      <c r="KSV777" s="144"/>
      <c r="KSW777" s="1268"/>
      <c r="KSX777" s="144"/>
      <c r="KSY777" s="1268"/>
      <c r="KSZ777" s="144"/>
      <c r="KTA777" s="1268"/>
      <c r="KTB777" s="144"/>
      <c r="KTC777" s="1268"/>
      <c r="KTD777" s="144"/>
      <c r="KTE777" s="1268"/>
      <c r="KTF777" s="144"/>
      <c r="KTG777" s="1268"/>
      <c r="KTH777" s="144"/>
      <c r="KTI777" s="1268"/>
      <c r="KTJ777" s="144"/>
      <c r="KTK777" s="1268"/>
      <c r="KTL777" s="144"/>
      <c r="KTM777" s="1268"/>
      <c r="KTN777" s="144"/>
      <c r="KTO777" s="1268"/>
      <c r="KTP777" s="144"/>
      <c r="KTQ777" s="1268"/>
      <c r="KTR777" s="144"/>
      <c r="KTS777" s="1268"/>
      <c r="KTT777" s="144"/>
      <c r="KTU777" s="1268"/>
      <c r="KTV777" s="144"/>
      <c r="KTW777" s="1268"/>
      <c r="KTX777" s="144"/>
      <c r="KTY777" s="1268"/>
      <c r="KTZ777" s="144"/>
      <c r="KUA777" s="1268"/>
      <c r="KUB777" s="144"/>
      <c r="KUC777" s="1268"/>
      <c r="KUD777" s="144"/>
      <c r="KUE777" s="1268"/>
      <c r="KUF777" s="144"/>
      <c r="KUG777" s="1268"/>
      <c r="KUH777" s="144"/>
      <c r="KUI777" s="1268"/>
      <c r="KUJ777" s="144"/>
      <c r="KUK777" s="1268"/>
      <c r="KUL777" s="144"/>
      <c r="KUM777" s="1268"/>
      <c r="KUN777" s="144"/>
      <c r="KUO777" s="1268"/>
      <c r="KUP777" s="144"/>
      <c r="KUQ777" s="1268"/>
      <c r="KUR777" s="144"/>
      <c r="KUS777" s="1268"/>
      <c r="KUT777" s="144"/>
      <c r="KUU777" s="1268"/>
      <c r="KUV777" s="144"/>
      <c r="KUW777" s="1268"/>
      <c r="KUX777" s="144"/>
      <c r="KUY777" s="1268"/>
      <c r="KUZ777" s="144"/>
      <c r="KVA777" s="1268"/>
      <c r="KVB777" s="144"/>
      <c r="KVC777" s="1268"/>
      <c r="KVD777" s="144"/>
      <c r="KVE777" s="1268"/>
      <c r="KVF777" s="144"/>
      <c r="KVG777" s="1268"/>
      <c r="KVH777" s="144"/>
      <c r="KVI777" s="1268"/>
      <c r="KVJ777" s="144"/>
      <c r="KVK777" s="1268"/>
      <c r="KVL777" s="144"/>
      <c r="KVM777" s="1268"/>
      <c r="KVN777" s="144"/>
      <c r="KVO777" s="1268"/>
      <c r="KVP777" s="144"/>
      <c r="KVQ777" s="1268"/>
      <c r="KVR777" s="144"/>
      <c r="KVS777" s="1268"/>
      <c r="KVT777" s="144"/>
      <c r="KVU777" s="1268"/>
      <c r="KVV777" s="144"/>
      <c r="KVW777" s="1268"/>
      <c r="KVX777" s="144"/>
      <c r="KVY777" s="1268"/>
      <c r="KVZ777" s="144"/>
      <c r="KWA777" s="1268"/>
      <c r="KWB777" s="144"/>
      <c r="KWC777" s="1268"/>
      <c r="KWD777" s="144"/>
      <c r="KWE777" s="1268"/>
      <c r="KWF777" s="144"/>
      <c r="KWG777" s="1268"/>
      <c r="KWH777" s="144"/>
      <c r="KWI777" s="1268"/>
      <c r="KWJ777" s="144"/>
      <c r="KWK777" s="1268"/>
      <c r="KWL777" s="144"/>
      <c r="KWM777" s="1268"/>
      <c r="KWN777" s="144"/>
      <c r="KWO777" s="1268"/>
      <c r="KWP777" s="144"/>
      <c r="KWQ777" s="1268"/>
      <c r="KWR777" s="144"/>
      <c r="KWS777" s="1268"/>
      <c r="KWT777" s="144"/>
      <c r="KWU777" s="1268"/>
      <c r="KWV777" s="144"/>
      <c r="KWW777" s="1268"/>
      <c r="KWX777" s="144"/>
      <c r="KWY777" s="1268"/>
      <c r="KWZ777" s="144"/>
      <c r="KXA777" s="1268"/>
      <c r="KXB777" s="144"/>
      <c r="KXC777" s="1268"/>
      <c r="KXD777" s="144"/>
      <c r="KXE777" s="1268"/>
      <c r="KXF777" s="144"/>
      <c r="KXG777" s="1268"/>
      <c r="KXH777" s="144"/>
      <c r="KXI777" s="1268"/>
      <c r="KXJ777" s="144"/>
      <c r="KXK777" s="1268"/>
      <c r="KXL777" s="144"/>
      <c r="KXM777" s="1268"/>
      <c r="KXN777" s="144"/>
      <c r="KXO777" s="1268"/>
      <c r="KXP777" s="144"/>
      <c r="KXQ777" s="1268"/>
      <c r="KXR777" s="144"/>
      <c r="KXS777" s="1268"/>
      <c r="KXT777" s="144"/>
      <c r="KXU777" s="1268"/>
      <c r="KXV777" s="144"/>
      <c r="KXW777" s="1268"/>
      <c r="KXX777" s="144"/>
      <c r="KXY777" s="1268"/>
      <c r="KXZ777" s="144"/>
      <c r="KYA777" s="1268"/>
      <c r="KYB777" s="144"/>
      <c r="KYC777" s="1268"/>
      <c r="KYD777" s="144"/>
      <c r="KYE777" s="1268"/>
      <c r="KYF777" s="144"/>
      <c r="KYG777" s="1268"/>
      <c r="KYH777" s="144"/>
      <c r="KYI777" s="1268"/>
      <c r="KYJ777" s="144"/>
      <c r="KYK777" s="1268"/>
      <c r="KYL777" s="144"/>
      <c r="KYM777" s="1268"/>
      <c r="KYN777" s="144"/>
      <c r="KYO777" s="1268"/>
      <c r="KYP777" s="144"/>
      <c r="KYQ777" s="1268"/>
      <c r="KYR777" s="144"/>
      <c r="KYS777" s="1268"/>
      <c r="KYT777" s="144"/>
      <c r="KYU777" s="1268"/>
      <c r="KYV777" s="144"/>
      <c r="KYW777" s="1268"/>
      <c r="KYX777" s="144"/>
      <c r="KYY777" s="1268"/>
      <c r="KYZ777" s="144"/>
      <c r="KZA777" s="1268"/>
      <c r="KZB777" s="144"/>
      <c r="KZC777" s="1268"/>
      <c r="KZD777" s="144"/>
      <c r="KZE777" s="1268"/>
      <c r="KZF777" s="144"/>
      <c r="KZG777" s="1268"/>
      <c r="KZH777" s="144"/>
      <c r="KZI777" s="1268"/>
      <c r="KZJ777" s="144"/>
      <c r="KZK777" s="1268"/>
      <c r="KZL777" s="144"/>
      <c r="KZM777" s="1268"/>
      <c r="KZN777" s="144"/>
      <c r="KZO777" s="1268"/>
      <c r="KZP777" s="144"/>
      <c r="KZQ777" s="1268"/>
      <c r="KZR777" s="144"/>
      <c r="KZS777" s="1268"/>
      <c r="KZT777" s="144"/>
      <c r="KZU777" s="1268"/>
      <c r="KZV777" s="144"/>
      <c r="KZW777" s="1268"/>
      <c r="KZX777" s="144"/>
      <c r="KZY777" s="1268"/>
      <c r="KZZ777" s="144"/>
      <c r="LAA777" s="1268"/>
      <c r="LAB777" s="144"/>
      <c r="LAC777" s="1268"/>
      <c r="LAD777" s="144"/>
      <c r="LAE777" s="1268"/>
      <c r="LAF777" s="144"/>
      <c r="LAG777" s="1268"/>
      <c r="LAH777" s="144"/>
      <c r="LAI777" s="1268"/>
      <c r="LAJ777" s="144"/>
      <c r="LAK777" s="1268"/>
      <c r="LAL777" s="144"/>
      <c r="LAM777" s="1268"/>
      <c r="LAN777" s="144"/>
      <c r="LAO777" s="1268"/>
      <c r="LAP777" s="144"/>
      <c r="LAQ777" s="1268"/>
      <c r="LAR777" s="144"/>
      <c r="LAS777" s="1268"/>
      <c r="LAT777" s="144"/>
      <c r="LAU777" s="1268"/>
      <c r="LAV777" s="144"/>
      <c r="LAW777" s="1268"/>
      <c r="LAX777" s="144"/>
      <c r="LAY777" s="1268"/>
      <c r="LAZ777" s="144"/>
      <c r="LBA777" s="1268"/>
      <c r="LBB777" s="144"/>
      <c r="LBC777" s="1268"/>
      <c r="LBD777" s="144"/>
      <c r="LBE777" s="1268"/>
      <c r="LBF777" s="144"/>
      <c r="LBG777" s="1268"/>
      <c r="LBH777" s="144"/>
      <c r="LBI777" s="1268"/>
      <c r="LBJ777" s="144"/>
      <c r="LBK777" s="1268"/>
      <c r="LBL777" s="144"/>
      <c r="LBM777" s="1268"/>
      <c r="LBN777" s="144"/>
      <c r="LBO777" s="1268"/>
      <c r="LBP777" s="144"/>
      <c r="LBQ777" s="1268"/>
      <c r="LBR777" s="144"/>
      <c r="LBS777" s="1268"/>
      <c r="LBT777" s="144"/>
      <c r="LBU777" s="1268"/>
      <c r="LBV777" s="144"/>
      <c r="LBW777" s="1268"/>
      <c r="LBX777" s="144"/>
      <c r="LBY777" s="1268"/>
      <c r="LBZ777" s="144"/>
      <c r="LCA777" s="1268"/>
      <c r="LCB777" s="144"/>
      <c r="LCC777" s="1268"/>
      <c r="LCD777" s="144"/>
      <c r="LCE777" s="1268"/>
      <c r="LCF777" s="144"/>
      <c r="LCG777" s="1268"/>
      <c r="LCH777" s="144"/>
      <c r="LCI777" s="1268"/>
      <c r="LCJ777" s="144"/>
      <c r="LCK777" s="1268"/>
      <c r="LCL777" s="144"/>
      <c r="LCM777" s="1268"/>
      <c r="LCN777" s="144"/>
      <c r="LCO777" s="1268"/>
      <c r="LCP777" s="144"/>
      <c r="LCQ777" s="1268"/>
      <c r="LCR777" s="144"/>
      <c r="LCS777" s="1268"/>
      <c r="LCT777" s="144"/>
      <c r="LCU777" s="1268"/>
      <c r="LCV777" s="144"/>
      <c r="LCW777" s="1268"/>
      <c r="LCX777" s="144"/>
      <c r="LCY777" s="1268"/>
      <c r="LCZ777" s="144"/>
      <c r="LDA777" s="1268"/>
      <c r="LDB777" s="144"/>
      <c r="LDC777" s="1268"/>
      <c r="LDD777" s="144"/>
      <c r="LDE777" s="1268"/>
      <c r="LDF777" s="144"/>
      <c r="LDG777" s="1268"/>
      <c r="LDH777" s="144"/>
      <c r="LDI777" s="1268"/>
      <c r="LDJ777" s="144"/>
      <c r="LDK777" s="1268"/>
      <c r="LDL777" s="144"/>
      <c r="LDM777" s="1268"/>
      <c r="LDN777" s="144"/>
      <c r="LDO777" s="1268"/>
      <c r="LDP777" s="144"/>
      <c r="LDQ777" s="1268"/>
      <c r="LDR777" s="144"/>
      <c r="LDS777" s="1268"/>
      <c r="LDT777" s="144"/>
      <c r="LDU777" s="1268"/>
      <c r="LDV777" s="144"/>
      <c r="LDW777" s="1268"/>
      <c r="LDX777" s="144"/>
      <c r="LDY777" s="1268"/>
      <c r="LDZ777" s="144"/>
      <c r="LEA777" s="1268"/>
      <c r="LEB777" s="144"/>
      <c r="LEC777" s="1268"/>
      <c r="LED777" s="144"/>
      <c r="LEE777" s="1268"/>
      <c r="LEF777" s="144"/>
      <c r="LEG777" s="1268"/>
      <c r="LEH777" s="144"/>
      <c r="LEI777" s="1268"/>
      <c r="LEJ777" s="144"/>
      <c r="LEK777" s="1268"/>
      <c r="LEL777" s="144"/>
      <c r="LEM777" s="1268"/>
      <c r="LEN777" s="144"/>
      <c r="LEO777" s="1268"/>
      <c r="LEP777" s="144"/>
      <c r="LEQ777" s="1268"/>
      <c r="LER777" s="144"/>
      <c r="LES777" s="1268"/>
      <c r="LET777" s="144"/>
      <c r="LEU777" s="1268"/>
      <c r="LEV777" s="144"/>
      <c r="LEW777" s="1268"/>
      <c r="LEX777" s="144"/>
      <c r="LEY777" s="1268"/>
      <c r="LEZ777" s="144"/>
      <c r="LFA777" s="1268"/>
      <c r="LFB777" s="144"/>
      <c r="LFC777" s="1268"/>
      <c r="LFD777" s="144"/>
      <c r="LFE777" s="1268"/>
      <c r="LFF777" s="144"/>
      <c r="LFG777" s="1268"/>
      <c r="LFH777" s="144"/>
      <c r="LFI777" s="1268"/>
      <c r="LFJ777" s="144"/>
      <c r="LFK777" s="1268"/>
      <c r="LFL777" s="144"/>
      <c r="LFM777" s="1268"/>
      <c r="LFN777" s="144"/>
      <c r="LFO777" s="1268"/>
      <c r="LFP777" s="144"/>
      <c r="LFQ777" s="1268"/>
      <c r="LFR777" s="144"/>
      <c r="LFS777" s="1268"/>
      <c r="LFT777" s="144"/>
      <c r="LFU777" s="1268"/>
      <c r="LFV777" s="144"/>
      <c r="LFW777" s="1268"/>
      <c r="LFX777" s="144"/>
      <c r="LFY777" s="1268"/>
      <c r="LFZ777" s="144"/>
      <c r="LGA777" s="1268"/>
      <c r="LGB777" s="144"/>
      <c r="LGC777" s="1268"/>
      <c r="LGD777" s="144"/>
      <c r="LGE777" s="1268"/>
      <c r="LGF777" s="144"/>
      <c r="LGG777" s="1268"/>
      <c r="LGH777" s="144"/>
      <c r="LGI777" s="1268"/>
      <c r="LGJ777" s="144"/>
      <c r="LGK777" s="1268"/>
      <c r="LGL777" s="144"/>
      <c r="LGM777" s="1268"/>
      <c r="LGN777" s="144"/>
      <c r="LGO777" s="1268"/>
      <c r="LGP777" s="144"/>
      <c r="LGQ777" s="1268"/>
      <c r="LGR777" s="144"/>
      <c r="LGS777" s="1268"/>
      <c r="LGT777" s="144"/>
      <c r="LGU777" s="1268"/>
      <c r="LGV777" s="144"/>
      <c r="LGW777" s="1268"/>
      <c r="LGX777" s="144"/>
      <c r="LGY777" s="1268"/>
      <c r="LGZ777" s="144"/>
      <c r="LHA777" s="1268"/>
      <c r="LHB777" s="144"/>
      <c r="LHC777" s="1268"/>
      <c r="LHD777" s="144"/>
      <c r="LHE777" s="1268"/>
      <c r="LHF777" s="144"/>
      <c r="LHG777" s="1268"/>
      <c r="LHH777" s="144"/>
      <c r="LHI777" s="1268"/>
      <c r="LHJ777" s="144"/>
      <c r="LHK777" s="1268"/>
      <c r="LHL777" s="144"/>
      <c r="LHM777" s="1268"/>
      <c r="LHN777" s="144"/>
      <c r="LHO777" s="1268"/>
      <c r="LHP777" s="144"/>
      <c r="LHQ777" s="1268"/>
      <c r="LHR777" s="144"/>
      <c r="LHS777" s="1268"/>
      <c r="LHT777" s="144"/>
      <c r="LHU777" s="1268"/>
      <c r="LHV777" s="144"/>
      <c r="LHW777" s="1268"/>
      <c r="LHX777" s="144"/>
      <c r="LHY777" s="1268"/>
      <c r="LHZ777" s="144"/>
      <c r="LIA777" s="1268"/>
      <c r="LIB777" s="144"/>
      <c r="LIC777" s="1268"/>
      <c r="LID777" s="144"/>
      <c r="LIE777" s="1268"/>
      <c r="LIF777" s="144"/>
      <c r="LIG777" s="1268"/>
      <c r="LIH777" s="144"/>
      <c r="LII777" s="1268"/>
      <c r="LIJ777" s="144"/>
      <c r="LIK777" s="1268"/>
      <c r="LIL777" s="144"/>
      <c r="LIM777" s="1268"/>
      <c r="LIN777" s="144"/>
      <c r="LIO777" s="1268"/>
      <c r="LIP777" s="144"/>
      <c r="LIQ777" s="1268"/>
      <c r="LIR777" s="144"/>
      <c r="LIS777" s="1268"/>
      <c r="LIT777" s="144"/>
      <c r="LIU777" s="1268"/>
      <c r="LIV777" s="144"/>
      <c r="LIW777" s="1268"/>
      <c r="LIX777" s="144"/>
      <c r="LIY777" s="1268"/>
      <c r="LIZ777" s="144"/>
      <c r="LJA777" s="1268"/>
      <c r="LJB777" s="144"/>
      <c r="LJC777" s="1268"/>
      <c r="LJD777" s="144"/>
      <c r="LJE777" s="1268"/>
      <c r="LJF777" s="144"/>
      <c r="LJG777" s="1268"/>
      <c r="LJH777" s="144"/>
      <c r="LJI777" s="1268"/>
      <c r="LJJ777" s="144"/>
      <c r="LJK777" s="1268"/>
      <c r="LJL777" s="144"/>
      <c r="LJM777" s="1268"/>
      <c r="LJN777" s="144"/>
      <c r="LJO777" s="1268"/>
      <c r="LJP777" s="144"/>
      <c r="LJQ777" s="1268"/>
      <c r="LJR777" s="144"/>
      <c r="LJS777" s="1268"/>
      <c r="LJT777" s="144"/>
      <c r="LJU777" s="1268"/>
      <c r="LJV777" s="144"/>
      <c r="LJW777" s="1268"/>
      <c r="LJX777" s="144"/>
      <c r="LJY777" s="1268"/>
      <c r="LJZ777" s="144"/>
      <c r="LKA777" s="1268"/>
      <c r="LKB777" s="144"/>
      <c r="LKC777" s="1268"/>
      <c r="LKD777" s="144"/>
      <c r="LKE777" s="1268"/>
      <c r="LKF777" s="144"/>
      <c r="LKG777" s="1268"/>
      <c r="LKH777" s="144"/>
      <c r="LKI777" s="1268"/>
      <c r="LKJ777" s="144"/>
      <c r="LKK777" s="1268"/>
      <c r="LKL777" s="144"/>
      <c r="LKM777" s="1268"/>
      <c r="LKN777" s="144"/>
      <c r="LKO777" s="1268"/>
      <c r="LKP777" s="144"/>
      <c r="LKQ777" s="1268"/>
      <c r="LKR777" s="144"/>
      <c r="LKS777" s="1268"/>
      <c r="LKT777" s="144"/>
      <c r="LKU777" s="1268"/>
      <c r="LKV777" s="144"/>
      <c r="LKW777" s="1268"/>
      <c r="LKX777" s="144"/>
      <c r="LKY777" s="1268"/>
      <c r="LKZ777" s="144"/>
      <c r="LLA777" s="1268"/>
      <c r="LLB777" s="144"/>
      <c r="LLC777" s="1268"/>
      <c r="LLD777" s="144"/>
      <c r="LLE777" s="1268"/>
      <c r="LLF777" s="144"/>
      <c r="LLG777" s="1268"/>
      <c r="LLH777" s="144"/>
      <c r="LLI777" s="1268"/>
      <c r="LLJ777" s="144"/>
      <c r="LLK777" s="1268"/>
      <c r="LLL777" s="144"/>
      <c r="LLM777" s="1268"/>
      <c r="LLN777" s="144"/>
      <c r="LLO777" s="1268"/>
      <c r="LLP777" s="144"/>
      <c r="LLQ777" s="1268"/>
      <c r="LLR777" s="144"/>
      <c r="LLS777" s="1268"/>
      <c r="LLT777" s="144"/>
      <c r="LLU777" s="1268"/>
      <c r="LLV777" s="144"/>
      <c r="LLW777" s="1268"/>
      <c r="LLX777" s="144"/>
      <c r="LLY777" s="1268"/>
      <c r="LLZ777" s="144"/>
      <c r="LMA777" s="1268"/>
      <c r="LMB777" s="144"/>
      <c r="LMC777" s="1268"/>
      <c r="LMD777" s="144"/>
      <c r="LME777" s="1268"/>
      <c r="LMF777" s="144"/>
      <c r="LMG777" s="1268"/>
      <c r="LMH777" s="144"/>
      <c r="LMI777" s="1268"/>
      <c r="LMJ777" s="144"/>
      <c r="LMK777" s="1268"/>
      <c r="LML777" s="144"/>
      <c r="LMM777" s="1268"/>
      <c r="LMN777" s="144"/>
      <c r="LMO777" s="1268"/>
      <c r="LMP777" s="144"/>
      <c r="LMQ777" s="1268"/>
      <c r="LMR777" s="144"/>
      <c r="LMS777" s="1268"/>
      <c r="LMT777" s="144"/>
      <c r="LMU777" s="1268"/>
      <c r="LMV777" s="144"/>
      <c r="LMW777" s="1268"/>
      <c r="LMX777" s="144"/>
      <c r="LMY777" s="1268"/>
      <c r="LMZ777" s="144"/>
      <c r="LNA777" s="1268"/>
      <c r="LNB777" s="144"/>
      <c r="LNC777" s="1268"/>
      <c r="LND777" s="144"/>
      <c r="LNE777" s="1268"/>
      <c r="LNF777" s="144"/>
      <c r="LNG777" s="1268"/>
      <c r="LNH777" s="144"/>
      <c r="LNI777" s="1268"/>
      <c r="LNJ777" s="144"/>
      <c r="LNK777" s="1268"/>
      <c r="LNL777" s="144"/>
      <c r="LNM777" s="1268"/>
      <c r="LNN777" s="144"/>
      <c r="LNO777" s="1268"/>
      <c r="LNP777" s="144"/>
      <c r="LNQ777" s="1268"/>
      <c r="LNR777" s="144"/>
      <c r="LNS777" s="1268"/>
      <c r="LNT777" s="144"/>
      <c r="LNU777" s="1268"/>
      <c r="LNV777" s="144"/>
      <c r="LNW777" s="1268"/>
      <c r="LNX777" s="144"/>
      <c r="LNY777" s="1268"/>
      <c r="LNZ777" s="144"/>
      <c r="LOA777" s="1268"/>
      <c r="LOB777" s="144"/>
      <c r="LOC777" s="1268"/>
      <c r="LOD777" s="144"/>
      <c r="LOE777" s="1268"/>
      <c r="LOF777" s="144"/>
      <c r="LOG777" s="1268"/>
      <c r="LOH777" s="144"/>
      <c r="LOI777" s="1268"/>
      <c r="LOJ777" s="144"/>
      <c r="LOK777" s="1268"/>
      <c r="LOL777" s="144"/>
      <c r="LOM777" s="1268"/>
      <c r="LON777" s="144"/>
      <c r="LOO777" s="1268"/>
      <c r="LOP777" s="144"/>
      <c r="LOQ777" s="1268"/>
      <c r="LOR777" s="144"/>
      <c r="LOS777" s="1268"/>
      <c r="LOT777" s="144"/>
      <c r="LOU777" s="1268"/>
      <c r="LOV777" s="144"/>
      <c r="LOW777" s="1268"/>
      <c r="LOX777" s="144"/>
      <c r="LOY777" s="1268"/>
      <c r="LOZ777" s="144"/>
      <c r="LPA777" s="1268"/>
      <c r="LPB777" s="144"/>
      <c r="LPC777" s="1268"/>
      <c r="LPD777" s="144"/>
      <c r="LPE777" s="1268"/>
      <c r="LPF777" s="144"/>
      <c r="LPG777" s="1268"/>
      <c r="LPH777" s="144"/>
      <c r="LPI777" s="1268"/>
      <c r="LPJ777" s="144"/>
      <c r="LPK777" s="1268"/>
      <c r="LPL777" s="144"/>
      <c r="LPM777" s="1268"/>
      <c r="LPN777" s="144"/>
      <c r="LPO777" s="1268"/>
      <c r="LPP777" s="144"/>
      <c r="LPQ777" s="1268"/>
      <c r="LPR777" s="144"/>
      <c r="LPS777" s="1268"/>
      <c r="LPT777" s="144"/>
      <c r="LPU777" s="1268"/>
      <c r="LPV777" s="144"/>
      <c r="LPW777" s="1268"/>
      <c r="LPX777" s="144"/>
      <c r="LPY777" s="1268"/>
      <c r="LPZ777" s="144"/>
      <c r="LQA777" s="1268"/>
      <c r="LQB777" s="144"/>
      <c r="LQC777" s="1268"/>
      <c r="LQD777" s="144"/>
      <c r="LQE777" s="1268"/>
      <c r="LQF777" s="144"/>
      <c r="LQG777" s="1268"/>
      <c r="LQH777" s="144"/>
      <c r="LQI777" s="1268"/>
      <c r="LQJ777" s="144"/>
      <c r="LQK777" s="1268"/>
      <c r="LQL777" s="144"/>
      <c r="LQM777" s="1268"/>
      <c r="LQN777" s="144"/>
      <c r="LQO777" s="1268"/>
      <c r="LQP777" s="144"/>
      <c r="LQQ777" s="1268"/>
      <c r="LQR777" s="144"/>
      <c r="LQS777" s="1268"/>
      <c r="LQT777" s="144"/>
      <c r="LQU777" s="1268"/>
      <c r="LQV777" s="144"/>
      <c r="LQW777" s="1268"/>
      <c r="LQX777" s="144"/>
      <c r="LQY777" s="1268"/>
      <c r="LQZ777" s="144"/>
      <c r="LRA777" s="1268"/>
      <c r="LRB777" s="144"/>
      <c r="LRC777" s="1268"/>
      <c r="LRD777" s="144"/>
      <c r="LRE777" s="1268"/>
      <c r="LRF777" s="144"/>
      <c r="LRG777" s="1268"/>
      <c r="LRH777" s="144"/>
      <c r="LRI777" s="1268"/>
      <c r="LRJ777" s="144"/>
      <c r="LRK777" s="1268"/>
      <c r="LRL777" s="144"/>
      <c r="LRM777" s="1268"/>
      <c r="LRN777" s="144"/>
      <c r="LRO777" s="1268"/>
      <c r="LRP777" s="144"/>
      <c r="LRQ777" s="1268"/>
      <c r="LRR777" s="144"/>
      <c r="LRS777" s="1268"/>
      <c r="LRT777" s="144"/>
      <c r="LRU777" s="1268"/>
      <c r="LRV777" s="144"/>
      <c r="LRW777" s="1268"/>
      <c r="LRX777" s="144"/>
      <c r="LRY777" s="1268"/>
      <c r="LRZ777" s="144"/>
      <c r="LSA777" s="1268"/>
      <c r="LSB777" s="144"/>
      <c r="LSC777" s="1268"/>
      <c r="LSD777" s="144"/>
      <c r="LSE777" s="1268"/>
      <c r="LSF777" s="144"/>
      <c r="LSG777" s="1268"/>
      <c r="LSH777" s="144"/>
      <c r="LSI777" s="1268"/>
      <c r="LSJ777" s="144"/>
      <c r="LSK777" s="1268"/>
      <c r="LSL777" s="144"/>
      <c r="LSM777" s="1268"/>
      <c r="LSN777" s="144"/>
      <c r="LSO777" s="1268"/>
      <c r="LSP777" s="144"/>
      <c r="LSQ777" s="1268"/>
      <c r="LSR777" s="144"/>
      <c r="LSS777" s="1268"/>
      <c r="LST777" s="144"/>
      <c r="LSU777" s="1268"/>
      <c r="LSV777" s="144"/>
      <c r="LSW777" s="1268"/>
      <c r="LSX777" s="144"/>
      <c r="LSY777" s="1268"/>
      <c r="LSZ777" s="144"/>
      <c r="LTA777" s="1268"/>
      <c r="LTB777" s="144"/>
      <c r="LTC777" s="1268"/>
      <c r="LTD777" s="144"/>
      <c r="LTE777" s="1268"/>
      <c r="LTF777" s="144"/>
      <c r="LTG777" s="1268"/>
      <c r="LTH777" s="144"/>
      <c r="LTI777" s="1268"/>
      <c r="LTJ777" s="144"/>
      <c r="LTK777" s="1268"/>
      <c r="LTL777" s="144"/>
      <c r="LTM777" s="1268"/>
      <c r="LTN777" s="144"/>
      <c r="LTO777" s="1268"/>
      <c r="LTP777" s="144"/>
      <c r="LTQ777" s="1268"/>
      <c r="LTR777" s="144"/>
      <c r="LTS777" s="1268"/>
      <c r="LTT777" s="144"/>
      <c r="LTU777" s="1268"/>
      <c r="LTV777" s="144"/>
      <c r="LTW777" s="1268"/>
      <c r="LTX777" s="144"/>
      <c r="LTY777" s="1268"/>
      <c r="LTZ777" s="144"/>
      <c r="LUA777" s="1268"/>
      <c r="LUB777" s="144"/>
      <c r="LUC777" s="1268"/>
      <c r="LUD777" s="144"/>
      <c r="LUE777" s="1268"/>
      <c r="LUF777" s="144"/>
      <c r="LUG777" s="1268"/>
      <c r="LUH777" s="144"/>
      <c r="LUI777" s="1268"/>
      <c r="LUJ777" s="144"/>
      <c r="LUK777" s="1268"/>
      <c r="LUL777" s="144"/>
      <c r="LUM777" s="1268"/>
      <c r="LUN777" s="144"/>
      <c r="LUO777" s="1268"/>
      <c r="LUP777" s="144"/>
      <c r="LUQ777" s="1268"/>
      <c r="LUR777" s="144"/>
      <c r="LUS777" s="1268"/>
      <c r="LUT777" s="144"/>
      <c r="LUU777" s="1268"/>
      <c r="LUV777" s="144"/>
      <c r="LUW777" s="1268"/>
      <c r="LUX777" s="144"/>
      <c r="LUY777" s="1268"/>
      <c r="LUZ777" s="144"/>
      <c r="LVA777" s="1268"/>
      <c r="LVB777" s="144"/>
      <c r="LVC777" s="1268"/>
      <c r="LVD777" s="144"/>
      <c r="LVE777" s="1268"/>
      <c r="LVF777" s="144"/>
      <c r="LVG777" s="1268"/>
      <c r="LVH777" s="144"/>
      <c r="LVI777" s="1268"/>
      <c r="LVJ777" s="144"/>
      <c r="LVK777" s="1268"/>
      <c r="LVL777" s="144"/>
      <c r="LVM777" s="1268"/>
      <c r="LVN777" s="144"/>
      <c r="LVO777" s="1268"/>
      <c r="LVP777" s="144"/>
      <c r="LVQ777" s="1268"/>
      <c r="LVR777" s="144"/>
      <c r="LVS777" s="1268"/>
      <c r="LVT777" s="144"/>
      <c r="LVU777" s="1268"/>
      <c r="LVV777" s="144"/>
      <c r="LVW777" s="1268"/>
      <c r="LVX777" s="144"/>
      <c r="LVY777" s="1268"/>
      <c r="LVZ777" s="144"/>
      <c r="LWA777" s="1268"/>
      <c r="LWB777" s="144"/>
      <c r="LWC777" s="1268"/>
      <c r="LWD777" s="144"/>
      <c r="LWE777" s="1268"/>
      <c r="LWF777" s="144"/>
      <c r="LWG777" s="1268"/>
      <c r="LWH777" s="144"/>
      <c r="LWI777" s="1268"/>
      <c r="LWJ777" s="144"/>
      <c r="LWK777" s="1268"/>
      <c r="LWL777" s="144"/>
      <c r="LWM777" s="1268"/>
      <c r="LWN777" s="144"/>
      <c r="LWO777" s="1268"/>
      <c r="LWP777" s="144"/>
      <c r="LWQ777" s="1268"/>
      <c r="LWR777" s="144"/>
      <c r="LWS777" s="1268"/>
      <c r="LWT777" s="144"/>
      <c r="LWU777" s="1268"/>
      <c r="LWV777" s="144"/>
      <c r="LWW777" s="1268"/>
      <c r="LWX777" s="144"/>
      <c r="LWY777" s="1268"/>
      <c r="LWZ777" s="144"/>
      <c r="LXA777" s="1268"/>
      <c r="LXB777" s="144"/>
      <c r="LXC777" s="1268"/>
      <c r="LXD777" s="144"/>
      <c r="LXE777" s="1268"/>
      <c r="LXF777" s="144"/>
      <c r="LXG777" s="1268"/>
      <c r="LXH777" s="144"/>
      <c r="LXI777" s="1268"/>
      <c r="LXJ777" s="144"/>
      <c r="LXK777" s="1268"/>
      <c r="LXL777" s="144"/>
      <c r="LXM777" s="1268"/>
      <c r="LXN777" s="144"/>
      <c r="LXO777" s="1268"/>
      <c r="LXP777" s="144"/>
      <c r="LXQ777" s="1268"/>
      <c r="LXR777" s="144"/>
      <c r="LXS777" s="1268"/>
      <c r="LXT777" s="144"/>
      <c r="LXU777" s="1268"/>
      <c r="LXV777" s="144"/>
      <c r="LXW777" s="1268"/>
      <c r="LXX777" s="144"/>
      <c r="LXY777" s="1268"/>
      <c r="LXZ777" s="144"/>
      <c r="LYA777" s="1268"/>
      <c r="LYB777" s="144"/>
      <c r="LYC777" s="1268"/>
      <c r="LYD777" s="144"/>
      <c r="LYE777" s="1268"/>
      <c r="LYF777" s="144"/>
      <c r="LYG777" s="1268"/>
      <c r="LYH777" s="144"/>
      <c r="LYI777" s="1268"/>
      <c r="LYJ777" s="144"/>
      <c r="LYK777" s="1268"/>
      <c r="LYL777" s="144"/>
      <c r="LYM777" s="1268"/>
      <c r="LYN777" s="144"/>
      <c r="LYO777" s="1268"/>
      <c r="LYP777" s="144"/>
      <c r="LYQ777" s="1268"/>
      <c r="LYR777" s="144"/>
      <c r="LYS777" s="1268"/>
      <c r="LYT777" s="144"/>
      <c r="LYU777" s="1268"/>
      <c r="LYV777" s="144"/>
      <c r="LYW777" s="1268"/>
      <c r="LYX777" s="144"/>
      <c r="LYY777" s="1268"/>
      <c r="LYZ777" s="144"/>
      <c r="LZA777" s="1268"/>
      <c r="LZB777" s="144"/>
      <c r="LZC777" s="1268"/>
      <c r="LZD777" s="144"/>
      <c r="LZE777" s="1268"/>
      <c r="LZF777" s="144"/>
      <c r="LZG777" s="1268"/>
      <c r="LZH777" s="144"/>
      <c r="LZI777" s="1268"/>
      <c r="LZJ777" s="144"/>
      <c r="LZK777" s="1268"/>
      <c r="LZL777" s="144"/>
      <c r="LZM777" s="1268"/>
      <c r="LZN777" s="144"/>
      <c r="LZO777" s="1268"/>
      <c r="LZP777" s="144"/>
      <c r="LZQ777" s="1268"/>
      <c r="LZR777" s="144"/>
      <c r="LZS777" s="1268"/>
      <c r="LZT777" s="144"/>
      <c r="LZU777" s="1268"/>
      <c r="LZV777" s="144"/>
      <c r="LZW777" s="1268"/>
      <c r="LZX777" s="144"/>
      <c r="LZY777" s="1268"/>
      <c r="LZZ777" s="144"/>
      <c r="MAA777" s="1268"/>
      <c r="MAB777" s="144"/>
      <c r="MAC777" s="1268"/>
      <c r="MAD777" s="144"/>
      <c r="MAE777" s="1268"/>
      <c r="MAF777" s="144"/>
      <c r="MAG777" s="1268"/>
      <c r="MAH777" s="144"/>
      <c r="MAI777" s="1268"/>
      <c r="MAJ777" s="144"/>
      <c r="MAK777" s="1268"/>
      <c r="MAL777" s="144"/>
      <c r="MAM777" s="1268"/>
      <c r="MAN777" s="144"/>
      <c r="MAO777" s="1268"/>
      <c r="MAP777" s="144"/>
      <c r="MAQ777" s="1268"/>
      <c r="MAR777" s="144"/>
      <c r="MAS777" s="1268"/>
      <c r="MAT777" s="144"/>
      <c r="MAU777" s="1268"/>
      <c r="MAV777" s="144"/>
      <c r="MAW777" s="1268"/>
      <c r="MAX777" s="144"/>
      <c r="MAY777" s="1268"/>
      <c r="MAZ777" s="144"/>
      <c r="MBA777" s="1268"/>
      <c r="MBB777" s="144"/>
      <c r="MBC777" s="1268"/>
      <c r="MBD777" s="144"/>
      <c r="MBE777" s="1268"/>
      <c r="MBF777" s="144"/>
      <c r="MBG777" s="1268"/>
      <c r="MBH777" s="144"/>
      <c r="MBI777" s="1268"/>
      <c r="MBJ777" s="144"/>
      <c r="MBK777" s="1268"/>
      <c r="MBL777" s="144"/>
      <c r="MBM777" s="1268"/>
      <c r="MBN777" s="144"/>
      <c r="MBO777" s="1268"/>
      <c r="MBP777" s="144"/>
      <c r="MBQ777" s="1268"/>
      <c r="MBR777" s="144"/>
      <c r="MBS777" s="1268"/>
      <c r="MBT777" s="144"/>
      <c r="MBU777" s="1268"/>
      <c r="MBV777" s="144"/>
      <c r="MBW777" s="1268"/>
      <c r="MBX777" s="144"/>
      <c r="MBY777" s="1268"/>
      <c r="MBZ777" s="144"/>
      <c r="MCA777" s="1268"/>
      <c r="MCB777" s="144"/>
      <c r="MCC777" s="1268"/>
      <c r="MCD777" s="144"/>
      <c r="MCE777" s="1268"/>
      <c r="MCF777" s="144"/>
      <c r="MCG777" s="1268"/>
      <c r="MCH777" s="144"/>
      <c r="MCI777" s="1268"/>
      <c r="MCJ777" s="144"/>
      <c r="MCK777" s="1268"/>
      <c r="MCL777" s="144"/>
      <c r="MCM777" s="1268"/>
      <c r="MCN777" s="144"/>
      <c r="MCO777" s="1268"/>
      <c r="MCP777" s="144"/>
      <c r="MCQ777" s="1268"/>
      <c r="MCR777" s="144"/>
      <c r="MCS777" s="1268"/>
      <c r="MCT777" s="144"/>
      <c r="MCU777" s="1268"/>
      <c r="MCV777" s="144"/>
      <c r="MCW777" s="1268"/>
      <c r="MCX777" s="144"/>
      <c r="MCY777" s="1268"/>
      <c r="MCZ777" s="144"/>
      <c r="MDA777" s="1268"/>
      <c r="MDB777" s="144"/>
      <c r="MDC777" s="1268"/>
      <c r="MDD777" s="144"/>
      <c r="MDE777" s="1268"/>
      <c r="MDF777" s="144"/>
      <c r="MDG777" s="1268"/>
      <c r="MDH777" s="144"/>
      <c r="MDI777" s="1268"/>
      <c r="MDJ777" s="144"/>
      <c r="MDK777" s="1268"/>
      <c r="MDL777" s="144"/>
      <c r="MDM777" s="1268"/>
      <c r="MDN777" s="144"/>
      <c r="MDO777" s="1268"/>
      <c r="MDP777" s="144"/>
      <c r="MDQ777" s="1268"/>
      <c r="MDR777" s="144"/>
      <c r="MDS777" s="1268"/>
      <c r="MDT777" s="144"/>
      <c r="MDU777" s="1268"/>
      <c r="MDV777" s="144"/>
      <c r="MDW777" s="1268"/>
      <c r="MDX777" s="144"/>
      <c r="MDY777" s="1268"/>
      <c r="MDZ777" s="144"/>
      <c r="MEA777" s="1268"/>
      <c r="MEB777" s="144"/>
      <c r="MEC777" s="1268"/>
      <c r="MED777" s="144"/>
      <c r="MEE777" s="1268"/>
      <c r="MEF777" s="144"/>
      <c r="MEG777" s="1268"/>
      <c r="MEH777" s="144"/>
      <c r="MEI777" s="1268"/>
      <c r="MEJ777" s="144"/>
      <c r="MEK777" s="1268"/>
      <c r="MEL777" s="144"/>
      <c r="MEM777" s="1268"/>
      <c r="MEN777" s="144"/>
      <c r="MEO777" s="1268"/>
      <c r="MEP777" s="144"/>
      <c r="MEQ777" s="1268"/>
      <c r="MER777" s="144"/>
      <c r="MES777" s="1268"/>
      <c r="MET777" s="144"/>
      <c r="MEU777" s="1268"/>
      <c r="MEV777" s="144"/>
      <c r="MEW777" s="1268"/>
      <c r="MEX777" s="144"/>
      <c r="MEY777" s="1268"/>
      <c r="MEZ777" s="144"/>
      <c r="MFA777" s="1268"/>
      <c r="MFB777" s="144"/>
      <c r="MFC777" s="1268"/>
      <c r="MFD777" s="144"/>
      <c r="MFE777" s="1268"/>
      <c r="MFF777" s="144"/>
      <c r="MFG777" s="1268"/>
      <c r="MFH777" s="144"/>
      <c r="MFI777" s="1268"/>
      <c r="MFJ777" s="144"/>
      <c r="MFK777" s="1268"/>
      <c r="MFL777" s="144"/>
      <c r="MFM777" s="1268"/>
      <c r="MFN777" s="144"/>
      <c r="MFO777" s="1268"/>
      <c r="MFP777" s="144"/>
      <c r="MFQ777" s="1268"/>
      <c r="MFR777" s="144"/>
      <c r="MFS777" s="1268"/>
      <c r="MFT777" s="144"/>
      <c r="MFU777" s="1268"/>
      <c r="MFV777" s="144"/>
      <c r="MFW777" s="1268"/>
      <c r="MFX777" s="144"/>
      <c r="MFY777" s="1268"/>
      <c r="MFZ777" s="144"/>
      <c r="MGA777" s="1268"/>
      <c r="MGB777" s="144"/>
      <c r="MGC777" s="1268"/>
      <c r="MGD777" s="144"/>
      <c r="MGE777" s="1268"/>
      <c r="MGF777" s="144"/>
      <c r="MGG777" s="1268"/>
      <c r="MGH777" s="144"/>
      <c r="MGI777" s="1268"/>
      <c r="MGJ777" s="144"/>
      <c r="MGK777" s="1268"/>
      <c r="MGL777" s="144"/>
      <c r="MGM777" s="1268"/>
      <c r="MGN777" s="144"/>
      <c r="MGO777" s="1268"/>
      <c r="MGP777" s="144"/>
      <c r="MGQ777" s="1268"/>
      <c r="MGR777" s="144"/>
      <c r="MGS777" s="1268"/>
      <c r="MGT777" s="144"/>
      <c r="MGU777" s="1268"/>
      <c r="MGV777" s="144"/>
      <c r="MGW777" s="1268"/>
      <c r="MGX777" s="144"/>
      <c r="MGY777" s="1268"/>
      <c r="MGZ777" s="144"/>
      <c r="MHA777" s="1268"/>
      <c r="MHB777" s="144"/>
      <c r="MHC777" s="1268"/>
      <c r="MHD777" s="144"/>
      <c r="MHE777" s="1268"/>
      <c r="MHF777" s="144"/>
      <c r="MHG777" s="1268"/>
      <c r="MHH777" s="144"/>
      <c r="MHI777" s="1268"/>
      <c r="MHJ777" s="144"/>
      <c r="MHK777" s="1268"/>
      <c r="MHL777" s="144"/>
      <c r="MHM777" s="1268"/>
      <c r="MHN777" s="144"/>
      <c r="MHO777" s="1268"/>
      <c r="MHP777" s="144"/>
      <c r="MHQ777" s="1268"/>
      <c r="MHR777" s="144"/>
      <c r="MHS777" s="1268"/>
      <c r="MHT777" s="144"/>
      <c r="MHU777" s="1268"/>
      <c r="MHV777" s="144"/>
      <c r="MHW777" s="1268"/>
      <c r="MHX777" s="144"/>
      <c r="MHY777" s="1268"/>
      <c r="MHZ777" s="144"/>
      <c r="MIA777" s="1268"/>
      <c r="MIB777" s="144"/>
      <c r="MIC777" s="1268"/>
      <c r="MID777" s="144"/>
      <c r="MIE777" s="1268"/>
      <c r="MIF777" s="144"/>
      <c r="MIG777" s="1268"/>
      <c r="MIH777" s="144"/>
      <c r="MII777" s="1268"/>
      <c r="MIJ777" s="144"/>
      <c r="MIK777" s="1268"/>
      <c r="MIL777" s="144"/>
      <c r="MIM777" s="1268"/>
      <c r="MIN777" s="144"/>
      <c r="MIO777" s="1268"/>
      <c r="MIP777" s="144"/>
      <c r="MIQ777" s="1268"/>
      <c r="MIR777" s="144"/>
      <c r="MIS777" s="1268"/>
      <c r="MIT777" s="144"/>
      <c r="MIU777" s="1268"/>
      <c r="MIV777" s="144"/>
      <c r="MIW777" s="1268"/>
      <c r="MIX777" s="144"/>
      <c r="MIY777" s="1268"/>
      <c r="MIZ777" s="144"/>
      <c r="MJA777" s="1268"/>
      <c r="MJB777" s="144"/>
      <c r="MJC777" s="1268"/>
      <c r="MJD777" s="144"/>
      <c r="MJE777" s="1268"/>
      <c r="MJF777" s="144"/>
      <c r="MJG777" s="1268"/>
      <c r="MJH777" s="144"/>
      <c r="MJI777" s="1268"/>
      <c r="MJJ777" s="144"/>
      <c r="MJK777" s="1268"/>
      <c r="MJL777" s="144"/>
      <c r="MJM777" s="1268"/>
      <c r="MJN777" s="144"/>
      <c r="MJO777" s="1268"/>
      <c r="MJP777" s="144"/>
      <c r="MJQ777" s="1268"/>
      <c r="MJR777" s="144"/>
      <c r="MJS777" s="1268"/>
      <c r="MJT777" s="144"/>
      <c r="MJU777" s="1268"/>
      <c r="MJV777" s="144"/>
      <c r="MJW777" s="1268"/>
      <c r="MJX777" s="144"/>
      <c r="MJY777" s="1268"/>
      <c r="MJZ777" s="144"/>
      <c r="MKA777" s="1268"/>
      <c r="MKB777" s="144"/>
      <c r="MKC777" s="1268"/>
      <c r="MKD777" s="144"/>
      <c r="MKE777" s="1268"/>
      <c r="MKF777" s="144"/>
      <c r="MKG777" s="1268"/>
      <c r="MKH777" s="144"/>
      <c r="MKI777" s="1268"/>
      <c r="MKJ777" s="144"/>
      <c r="MKK777" s="1268"/>
      <c r="MKL777" s="144"/>
      <c r="MKM777" s="1268"/>
      <c r="MKN777" s="144"/>
      <c r="MKO777" s="1268"/>
      <c r="MKP777" s="144"/>
      <c r="MKQ777" s="1268"/>
      <c r="MKR777" s="144"/>
      <c r="MKS777" s="1268"/>
      <c r="MKT777" s="144"/>
      <c r="MKU777" s="1268"/>
      <c r="MKV777" s="144"/>
      <c r="MKW777" s="1268"/>
      <c r="MKX777" s="144"/>
      <c r="MKY777" s="1268"/>
      <c r="MKZ777" s="144"/>
      <c r="MLA777" s="1268"/>
      <c r="MLB777" s="144"/>
      <c r="MLC777" s="1268"/>
      <c r="MLD777" s="144"/>
      <c r="MLE777" s="1268"/>
      <c r="MLF777" s="144"/>
      <c r="MLG777" s="1268"/>
      <c r="MLH777" s="144"/>
      <c r="MLI777" s="1268"/>
      <c r="MLJ777" s="144"/>
      <c r="MLK777" s="1268"/>
      <c r="MLL777" s="144"/>
      <c r="MLM777" s="1268"/>
      <c r="MLN777" s="144"/>
      <c r="MLO777" s="1268"/>
      <c r="MLP777" s="144"/>
      <c r="MLQ777" s="1268"/>
      <c r="MLR777" s="144"/>
      <c r="MLS777" s="1268"/>
      <c r="MLT777" s="144"/>
      <c r="MLU777" s="1268"/>
      <c r="MLV777" s="144"/>
      <c r="MLW777" s="1268"/>
      <c r="MLX777" s="144"/>
      <c r="MLY777" s="1268"/>
      <c r="MLZ777" s="144"/>
      <c r="MMA777" s="1268"/>
      <c r="MMB777" s="144"/>
      <c r="MMC777" s="1268"/>
      <c r="MMD777" s="144"/>
      <c r="MME777" s="1268"/>
      <c r="MMF777" s="144"/>
      <c r="MMG777" s="1268"/>
      <c r="MMH777" s="144"/>
      <c r="MMI777" s="1268"/>
      <c r="MMJ777" s="144"/>
      <c r="MMK777" s="1268"/>
      <c r="MML777" s="144"/>
      <c r="MMM777" s="1268"/>
      <c r="MMN777" s="144"/>
      <c r="MMO777" s="1268"/>
      <c r="MMP777" s="144"/>
      <c r="MMQ777" s="1268"/>
      <c r="MMR777" s="144"/>
      <c r="MMS777" s="1268"/>
      <c r="MMT777" s="144"/>
      <c r="MMU777" s="1268"/>
      <c r="MMV777" s="144"/>
      <c r="MMW777" s="1268"/>
      <c r="MMX777" s="144"/>
      <c r="MMY777" s="1268"/>
      <c r="MMZ777" s="144"/>
      <c r="MNA777" s="1268"/>
      <c r="MNB777" s="144"/>
      <c r="MNC777" s="1268"/>
      <c r="MND777" s="144"/>
      <c r="MNE777" s="1268"/>
      <c r="MNF777" s="144"/>
      <c r="MNG777" s="1268"/>
      <c r="MNH777" s="144"/>
      <c r="MNI777" s="1268"/>
      <c r="MNJ777" s="144"/>
      <c r="MNK777" s="1268"/>
      <c r="MNL777" s="144"/>
      <c r="MNM777" s="1268"/>
      <c r="MNN777" s="144"/>
      <c r="MNO777" s="1268"/>
      <c r="MNP777" s="144"/>
      <c r="MNQ777" s="1268"/>
      <c r="MNR777" s="144"/>
      <c r="MNS777" s="1268"/>
      <c r="MNT777" s="144"/>
      <c r="MNU777" s="1268"/>
      <c r="MNV777" s="144"/>
      <c r="MNW777" s="1268"/>
      <c r="MNX777" s="144"/>
      <c r="MNY777" s="1268"/>
      <c r="MNZ777" s="144"/>
      <c r="MOA777" s="1268"/>
      <c r="MOB777" s="144"/>
      <c r="MOC777" s="1268"/>
      <c r="MOD777" s="144"/>
      <c r="MOE777" s="1268"/>
      <c r="MOF777" s="144"/>
      <c r="MOG777" s="1268"/>
      <c r="MOH777" s="144"/>
      <c r="MOI777" s="1268"/>
      <c r="MOJ777" s="144"/>
      <c r="MOK777" s="1268"/>
      <c r="MOL777" s="144"/>
      <c r="MOM777" s="1268"/>
      <c r="MON777" s="144"/>
      <c r="MOO777" s="1268"/>
      <c r="MOP777" s="144"/>
      <c r="MOQ777" s="1268"/>
      <c r="MOR777" s="144"/>
      <c r="MOS777" s="1268"/>
      <c r="MOT777" s="144"/>
      <c r="MOU777" s="1268"/>
      <c r="MOV777" s="144"/>
      <c r="MOW777" s="1268"/>
      <c r="MOX777" s="144"/>
      <c r="MOY777" s="1268"/>
      <c r="MOZ777" s="144"/>
      <c r="MPA777" s="1268"/>
      <c r="MPB777" s="144"/>
      <c r="MPC777" s="1268"/>
      <c r="MPD777" s="144"/>
      <c r="MPE777" s="1268"/>
      <c r="MPF777" s="144"/>
      <c r="MPG777" s="1268"/>
      <c r="MPH777" s="144"/>
      <c r="MPI777" s="1268"/>
      <c r="MPJ777" s="144"/>
      <c r="MPK777" s="1268"/>
      <c r="MPL777" s="144"/>
      <c r="MPM777" s="1268"/>
      <c r="MPN777" s="144"/>
      <c r="MPO777" s="1268"/>
      <c r="MPP777" s="144"/>
      <c r="MPQ777" s="1268"/>
      <c r="MPR777" s="144"/>
      <c r="MPS777" s="1268"/>
      <c r="MPT777" s="144"/>
      <c r="MPU777" s="1268"/>
      <c r="MPV777" s="144"/>
      <c r="MPW777" s="1268"/>
      <c r="MPX777" s="144"/>
      <c r="MPY777" s="1268"/>
      <c r="MPZ777" s="144"/>
      <c r="MQA777" s="1268"/>
      <c r="MQB777" s="144"/>
      <c r="MQC777" s="1268"/>
      <c r="MQD777" s="144"/>
      <c r="MQE777" s="1268"/>
      <c r="MQF777" s="144"/>
      <c r="MQG777" s="1268"/>
      <c r="MQH777" s="144"/>
      <c r="MQI777" s="1268"/>
      <c r="MQJ777" s="144"/>
      <c r="MQK777" s="1268"/>
      <c r="MQL777" s="144"/>
      <c r="MQM777" s="1268"/>
      <c r="MQN777" s="144"/>
      <c r="MQO777" s="1268"/>
      <c r="MQP777" s="144"/>
      <c r="MQQ777" s="1268"/>
      <c r="MQR777" s="144"/>
      <c r="MQS777" s="1268"/>
      <c r="MQT777" s="144"/>
      <c r="MQU777" s="1268"/>
      <c r="MQV777" s="144"/>
      <c r="MQW777" s="1268"/>
      <c r="MQX777" s="144"/>
      <c r="MQY777" s="1268"/>
      <c r="MQZ777" s="144"/>
      <c r="MRA777" s="1268"/>
      <c r="MRB777" s="144"/>
      <c r="MRC777" s="1268"/>
      <c r="MRD777" s="144"/>
      <c r="MRE777" s="1268"/>
      <c r="MRF777" s="144"/>
      <c r="MRG777" s="1268"/>
      <c r="MRH777" s="144"/>
      <c r="MRI777" s="1268"/>
      <c r="MRJ777" s="144"/>
      <c r="MRK777" s="1268"/>
      <c r="MRL777" s="144"/>
      <c r="MRM777" s="1268"/>
      <c r="MRN777" s="144"/>
      <c r="MRO777" s="1268"/>
      <c r="MRP777" s="144"/>
      <c r="MRQ777" s="1268"/>
      <c r="MRR777" s="144"/>
      <c r="MRS777" s="1268"/>
      <c r="MRT777" s="144"/>
      <c r="MRU777" s="1268"/>
      <c r="MRV777" s="144"/>
      <c r="MRW777" s="1268"/>
      <c r="MRX777" s="144"/>
      <c r="MRY777" s="1268"/>
      <c r="MRZ777" s="144"/>
      <c r="MSA777" s="1268"/>
      <c r="MSB777" s="144"/>
      <c r="MSC777" s="1268"/>
      <c r="MSD777" s="144"/>
      <c r="MSE777" s="1268"/>
      <c r="MSF777" s="144"/>
      <c r="MSG777" s="1268"/>
      <c r="MSH777" s="144"/>
      <c r="MSI777" s="1268"/>
      <c r="MSJ777" s="144"/>
      <c r="MSK777" s="1268"/>
      <c r="MSL777" s="144"/>
      <c r="MSM777" s="1268"/>
      <c r="MSN777" s="144"/>
      <c r="MSO777" s="1268"/>
      <c r="MSP777" s="144"/>
      <c r="MSQ777" s="1268"/>
      <c r="MSR777" s="144"/>
      <c r="MSS777" s="1268"/>
      <c r="MST777" s="144"/>
      <c r="MSU777" s="1268"/>
      <c r="MSV777" s="144"/>
      <c r="MSW777" s="1268"/>
      <c r="MSX777" s="144"/>
      <c r="MSY777" s="1268"/>
      <c r="MSZ777" s="144"/>
      <c r="MTA777" s="1268"/>
      <c r="MTB777" s="144"/>
      <c r="MTC777" s="1268"/>
      <c r="MTD777" s="144"/>
      <c r="MTE777" s="1268"/>
      <c r="MTF777" s="144"/>
      <c r="MTG777" s="1268"/>
      <c r="MTH777" s="144"/>
      <c r="MTI777" s="1268"/>
      <c r="MTJ777" s="144"/>
      <c r="MTK777" s="1268"/>
      <c r="MTL777" s="144"/>
      <c r="MTM777" s="1268"/>
      <c r="MTN777" s="144"/>
      <c r="MTO777" s="1268"/>
      <c r="MTP777" s="144"/>
      <c r="MTQ777" s="1268"/>
      <c r="MTR777" s="144"/>
      <c r="MTS777" s="1268"/>
      <c r="MTT777" s="144"/>
      <c r="MTU777" s="1268"/>
      <c r="MTV777" s="144"/>
      <c r="MTW777" s="1268"/>
      <c r="MTX777" s="144"/>
      <c r="MTY777" s="1268"/>
      <c r="MTZ777" s="144"/>
      <c r="MUA777" s="1268"/>
      <c r="MUB777" s="144"/>
      <c r="MUC777" s="1268"/>
      <c r="MUD777" s="144"/>
      <c r="MUE777" s="1268"/>
      <c r="MUF777" s="144"/>
      <c r="MUG777" s="1268"/>
      <c r="MUH777" s="144"/>
      <c r="MUI777" s="1268"/>
      <c r="MUJ777" s="144"/>
      <c r="MUK777" s="1268"/>
      <c r="MUL777" s="144"/>
      <c r="MUM777" s="1268"/>
      <c r="MUN777" s="144"/>
      <c r="MUO777" s="1268"/>
      <c r="MUP777" s="144"/>
      <c r="MUQ777" s="1268"/>
      <c r="MUR777" s="144"/>
      <c r="MUS777" s="1268"/>
      <c r="MUT777" s="144"/>
      <c r="MUU777" s="1268"/>
      <c r="MUV777" s="144"/>
      <c r="MUW777" s="1268"/>
      <c r="MUX777" s="144"/>
      <c r="MUY777" s="1268"/>
      <c r="MUZ777" s="144"/>
      <c r="MVA777" s="1268"/>
      <c r="MVB777" s="144"/>
      <c r="MVC777" s="1268"/>
      <c r="MVD777" s="144"/>
      <c r="MVE777" s="1268"/>
      <c r="MVF777" s="144"/>
      <c r="MVG777" s="1268"/>
      <c r="MVH777" s="144"/>
      <c r="MVI777" s="1268"/>
      <c r="MVJ777" s="144"/>
      <c r="MVK777" s="1268"/>
      <c r="MVL777" s="144"/>
      <c r="MVM777" s="1268"/>
      <c r="MVN777" s="144"/>
      <c r="MVO777" s="1268"/>
      <c r="MVP777" s="144"/>
      <c r="MVQ777" s="1268"/>
      <c r="MVR777" s="144"/>
      <c r="MVS777" s="1268"/>
      <c r="MVT777" s="144"/>
      <c r="MVU777" s="1268"/>
      <c r="MVV777" s="144"/>
      <c r="MVW777" s="1268"/>
      <c r="MVX777" s="144"/>
      <c r="MVY777" s="1268"/>
      <c r="MVZ777" s="144"/>
      <c r="MWA777" s="1268"/>
      <c r="MWB777" s="144"/>
      <c r="MWC777" s="1268"/>
      <c r="MWD777" s="144"/>
      <c r="MWE777" s="1268"/>
      <c r="MWF777" s="144"/>
      <c r="MWG777" s="1268"/>
      <c r="MWH777" s="144"/>
      <c r="MWI777" s="1268"/>
      <c r="MWJ777" s="144"/>
      <c r="MWK777" s="1268"/>
      <c r="MWL777" s="144"/>
      <c r="MWM777" s="1268"/>
      <c r="MWN777" s="144"/>
      <c r="MWO777" s="1268"/>
      <c r="MWP777" s="144"/>
      <c r="MWQ777" s="1268"/>
      <c r="MWR777" s="144"/>
      <c r="MWS777" s="1268"/>
      <c r="MWT777" s="144"/>
      <c r="MWU777" s="1268"/>
      <c r="MWV777" s="144"/>
      <c r="MWW777" s="1268"/>
      <c r="MWX777" s="144"/>
      <c r="MWY777" s="1268"/>
      <c r="MWZ777" s="144"/>
      <c r="MXA777" s="1268"/>
      <c r="MXB777" s="144"/>
      <c r="MXC777" s="1268"/>
      <c r="MXD777" s="144"/>
      <c r="MXE777" s="1268"/>
      <c r="MXF777" s="144"/>
      <c r="MXG777" s="1268"/>
      <c r="MXH777" s="144"/>
      <c r="MXI777" s="1268"/>
      <c r="MXJ777" s="144"/>
      <c r="MXK777" s="1268"/>
      <c r="MXL777" s="144"/>
      <c r="MXM777" s="1268"/>
      <c r="MXN777" s="144"/>
      <c r="MXO777" s="1268"/>
      <c r="MXP777" s="144"/>
      <c r="MXQ777" s="1268"/>
      <c r="MXR777" s="144"/>
      <c r="MXS777" s="1268"/>
      <c r="MXT777" s="144"/>
      <c r="MXU777" s="1268"/>
      <c r="MXV777" s="144"/>
      <c r="MXW777" s="1268"/>
      <c r="MXX777" s="144"/>
      <c r="MXY777" s="1268"/>
      <c r="MXZ777" s="144"/>
      <c r="MYA777" s="1268"/>
      <c r="MYB777" s="144"/>
      <c r="MYC777" s="1268"/>
      <c r="MYD777" s="144"/>
      <c r="MYE777" s="1268"/>
      <c r="MYF777" s="144"/>
      <c r="MYG777" s="1268"/>
      <c r="MYH777" s="144"/>
      <c r="MYI777" s="1268"/>
      <c r="MYJ777" s="144"/>
      <c r="MYK777" s="1268"/>
      <c r="MYL777" s="144"/>
      <c r="MYM777" s="1268"/>
      <c r="MYN777" s="144"/>
      <c r="MYO777" s="1268"/>
      <c r="MYP777" s="144"/>
      <c r="MYQ777" s="1268"/>
      <c r="MYR777" s="144"/>
      <c r="MYS777" s="1268"/>
      <c r="MYT777" s="144"/>
      <c r="MYU777" s="1268"/>
      <c r="MYV777" s="144"/>
      <c r="MYW777" s="1268"/>
      <c r="MYX777" s="144"/>
      <c r="MYY777" s="1268"/>
      <c r="MYZ777" s="144"/>
      <c r="MZA777" s="1268"/>
      <c r="MZB777" s="144"/>
      <c r="MZC777" s="1268"/>
      <c r="MZD777" s="144"/>
      <c r="MZE777" s="1268"/>
      <c r="MZF777" s="144"/>
      <c r="MZG777" s="1268"/>
      <c r="MZH777" s="144"/>
      <c r="MZI777" s="1268"/>
      <c r="MZJ777" s="144"/>
      <c r="MZK777" s="1268"/>
      <c r="MZL777" s="144"/>
      <c r="MZM777" s="1268"/>
      <c r="MZN777" s="144"/>
      <c r="MZO777" s="1268"/>
      <c r="MZP777" s="144"/>
      <c r="MZQ777" s="1268"/>
      <c r="MZR777" s="144"/>
      <c r="MZS777" s="1268"/>
      <c r="MZT777" s="144"/>
      <c r="MZU777" s="1268"/>
      <c r="MZV777" s="144"/>
      <c r="MZW777" s="1268"/>
      <c r="MZX777" s="144"/>
      <c r="MZY777" s="1268"/>
      <c r="MZZ777" s="144"/>
      <c r="NAA777" s="1268"/>
      <c r="NAB777" s="144"/>
      <c r="NAC777" s="1268"/>
      <c r="NAD777" s="144"/>
      <c r="NAE777" s="1268"/>
      <c r="NAF777" s="144"/>
      <c r="NAG777" s="1268"/>
      <c r="NAH777" s="144"/>
      <c r="NAI777" s="1268"/>
      <c r="NAJ777" s="144"/>
      <c r="NAK777" s="1268"/>
      <c r="NAL777" s="144"/>
      <c r="NAM777" s="1268"/>
      <c r="NAN777" s="144"/>
      <c r="NAO777" s="1268"/>
      <c r="NAP777" s="144"/>
      <c r="NAQ777" s="1268"/>
      <c r="NAR777" s="144"/>
      <c r="NAS777" s="1268"/>
      <c r="NAT777" s="144"/>
      <c r="NAU777" s="1268"/>
      <c r="NAV777" s="144"/>
      <c r="NAW777" s="1268"/>
      <c r="NAX777" s="144"/>
      <c r="NAY777" s="1268"/>
      <c r="NAZ777" s="144"/>
      <c r="NBA777" s="1268"/>
      <c r="NBB777" s="144"/>
      <c r="NBC777" s="1268"/>
      <c r="NBD777" s="144"/>
      <c r="NBE777" s="1268"/>
      <c r="NBF777" s="144"/>
      <c r="NBG777" s="1268"/>
      <c r="NBH777" s="144"/>
      <c r="NBI777" s="1268"/>
      <c r="NBJ777" s="144"/>
      <c r="NBK777" s="1268"/>
      <c r="NBL777" s="144"/>
      <c r="NBM777" s="1268"/>
      <c r="NBN777" s="144"/>
      <c r="NBO777" s="1268"/>
      <c r="NBP777" s="144"/>
      <c r="NBQ777" s="1268"/>
      <c r="NBR777" s="144"/>
      <c r="NBS777" s="1268"/>
      <c r="NBT777" s="144"/>
      <c r="NBU777" s="1268"/>
      <c r="NBV777" s="144"/>
      <c r="NBW777" s="1268"/>
      <c r="NBX777" s="144"/>
      <c r="NBY777" s="1268"/>
      <c r="NBZ777" s="144"/>
      <c r="NCA777" s="1268"/>
      <c r="NCB777" s="144"/>
      <c r="NCC777" s="1268"/>
      <c r="NCD777" s="144"/>
      <c r="NCE777" s="1268"/>
      <c r="NCF777" s="144"/>
      <c r="NCG777" s="1268"/>
      <c r="NCH777" s="144"/>
      <c r="NCI777" s="1268"/>
      <c r="NCJ777" s="144"/>
      <c r="NCK777" s="1268"/>
      <c r="NCL777" s="144"/>
      <c r="NCM777" s="1268"/>
      <c r="NCN777" s="144"/>
      <c r="NCO777" s="1268"/>
      <c r="NCP777" s="144"/>
      <c r="NCQ777" s="1268"/>
      <c r="NCR777" s="144"/>
      <c r="NCS777" s="1268"/>
      <c r="NCT777" s="144"/>
      <c r="NCU777" s="1268"/>
      <c r="NCV777" s="144"/>
      <c r="NCW777" s="1268"/>
      <c r="NCX777" s="144"/>
      <c r="NCY777" s="1268"/>
      <c r="NCZ777" s="144"/>
      <c r="NDA777" s="1268"/>
      <c r="NDB777" s="144"/>
      <c r="NDC777" s="1268"/>
      <c r="NDD777" s="144"/>
      <c r="NDE777" s="1268"/>
      <c r="NDF777" s="144"/>
      <c r="NDG777" s="1268"/>
      <c r="NDH777" s="144"/>
      <c r="NDI777" s="1268"/>
      <c r="NDJ777" s="144"/>
      <c r="NDK777" s="1268"/>
      <c r="NDL777" s="144"/>
      <c r="NDM777" s="1268"/>
      <c r="NDN777" s="144"/>
      <c r="NDO777" s="1268"/>
      <c r="NDP777" s="144"/>
      <c r="NDQ777" s="1268"/>
      <c r="NDR777" s="144"/>
      <c r="NDS777" s="1268"/>
      <c r="NDT777" s="144"/>
      <c r="NDU777" s="1268"/>
      <c r="NDV777" s="144"/>
      <c r="NDW777" s="1268"/>
      <c r="NDX777" s="144"/>
      <c r="NDY777" s="1268"/>
      <c r="NDZ777" s="144"/>
      <c r="NEA777" s="1268"/>
      <c r="NEB777" s="144"/>
      <c r="NEC777" s="1268"/>
      <c r="NED777" s="144"/>
      <c r="NEE777" s="1268"/>
      <c r="NEF777" s="144"/>
      <c r="NEG777" s="1268"/>
      <c r="NEH777" s="144"/>
      <c r="NEI777" s="1268"/>
      <c r="NEJ777" s="144"/>
      <c r="NEK777" s="1268"/>
      <c r="NEL777" s="144"/>
      <c r="NEM777" s="1268"/>
      <c r="NEN777" s="144"/>
      <c r="NEO777" s="1268"/>
      <c r="NEP777" s="144"/>
      <c r="NEQ777" s="1268"/>
      <c r="NER777" s="144"/>
      <c r="NES777" s="1268"/>
      <c r="NET777" s="144"/>
      <c r="NEU777" s="1268"/>
      <c r="NEV777" s="144"/>
      <c r="NEW777" s="1268"/>
      <c r="NEX777" s="144"/>
      <c r="NEY777" s="1268"/>
      <c r="NEZ777" s="144"/>
      <c r="NFA777" s="1268"/>
      <c r="NFB777" s="144"/>
      <c r="NFC777" s="1268"/>
      <c r="NFD777" s="144"/>
      <c r="NFE777" s="1268"/>
      <c r="NFF777" s="144"/>
      <c r="NFG777" s="1268"/>
      <c r="NFH777" s="144"/>
      <c r="NFI777" s="1268"/>
      <c r="NFJ777" s="144"/>
      <c r="NFK777" s="1268"/>
      <c r="NFL777" s="144"/>
      <c r="NFM777" s="1268"/>
      <c r="NFN777" s="144"/>
      <c r="NFO777" s="1268"/>
      <c r="NFP777" s="144"/>
      <c r="NFQ777" s="1268"/>
      <c r="NFR777" s="144"/>
      <c r="NFS777" s="1268"/>
      <c r="NFT777" s="144"/>
      <c r="NFU777" s="1268"/>
      <c r="NFV777" s="144"/>
      <c r="NFW777" s="1268"/>
      <c r="NFX777" s="144"/>
      <c r="NFY777" s="1268"/>
      <c r="NFZ777" s="144"/>
      <c r="NGA777" s="1268"/>
      <c r="NGB777" s="144"/>
      <c r="NGC777" s="1268"/>
      <c r="NGD777" s="144"/>
      <c r="NGE777" s="1268"/>
      <c r="NGF777" s="144"/>
      <c r="NGG777" s="1268"/>
      <c r="NGH777" s="144"/>
      <c r="NGI777" s="1268"/>
      <c r="NGJ777" s="144"/>
      <c r="NGK777" s="1268"/>
      <c r="NGL777" s="144"/>
      <c r="NGM777" s="1268"/>
      <c r="NGN777" s="144"/>
      <c r="NGO777" s="1268"/>
      <c r="NGP777" s="144"/>
      <c r="NGQ777" s="1268"/>
      <c r="NGR777" s="144"/>
      <c r="NGS777" s="1268"/>
      <c r="NGT777" s="144"/>
      <c r="NGU777" s="1268"/>
      <c r="NGV777" s="144"/>
      <c r="NGW777" s="1268"/>
      <c r="NGX777" s="144"/>
      <c r="NGY777" s="1268"/>
      <c r="NGZ777" s="144"/>
      <c r="NHA777" s="1268"/>
      <c r="NHB777" s="144"/>
      <c r="NHC777" s="1268"/>
      <c r="NHD777" s="144"/>
      <c r="NHE777" s="1268"/>
      <c r="NHF777" s="144"/>
      <c r="NHG777" s="1268"/>
      <c r="NHH777" s="144"/>
      <c r="NHI777" s="1268"/>
      <c r="NHJ777" s="144"/>
      <c r="NHK777" s="1268"/>
      <c r="NHL777" s="144"/>
      <c r="NHM777" s="1268"/>
      <c r="NHN777" s="144"/>
      <c r="NHO777" s="1268"/>
      <c r="NHP777" s="144"/>
      <c r="NHQ777" s="1268"/>
      <c r="NHR777" s="144"/>
      <c r="NHS777" s="1268"/>
      <c r="NHT777" s="144"/>
      <c r="NHU777" s="1268"/>
      <c r="NHV777" s="144"/>
      <c r="NHW777" s="1268"/>
      <c r="NHX777" s="144"/>
      <c r="NHY777" s="1268"/>
      <c r="NHZ777" s="144"/>
      <c r="NIA777" s="1268"/>
      <c r="NIB777" s="144"/>
      <c r="NIC777" s="1268"/>
      <c r="NID777" s="144"/>
      <c r="NIE777" s="1268"/>
      <c r="NIF777" s="144"/>
      <c r="NIG777" s="1268"/>
      <c r="NIH777" s="144"/>
      <c r="NII777" s="1268"/>
      <c r="NIJ777" s="144"/>
      <c r="NIK777" s="1268"/>
      <c r="NIL777" s="144"/>
      <c r="NIM777" s="1268"/>
      <c r="NIN777" s="144"/>
      <c r="NIO777" s="1268"/>
      <c r="NIP777" s="144"/>
      <c r="NIQ777" s="1268"/>
      <c r="NIR777" s="144"/>
      <c r="NIS777" s="1268"/>
      <c r="NIT777" s="144"/>
      <c r="NIU777" s="1268"/>
      <c r="NIV777" s="144"/>
      <c r="NIW777" s="1268"/>
      <c r="NIX777" s="144"/>
      <c r="NIY777" s="1268"/>
      <c r="NIZ777" s="144"/>
      <c r="NJA777" s="1268"/>
      <c r="NJB777" s="144"/>
      <c r="NJC777" s="1268"/>
      <c r="NJD777" s="144"/>
      <c r="NJE777" s="1268"/>
      <c r="NJF777" s="144"/>
      <c r="NJG777" s="1268"/>
      <c r="NJH777" s="144"/>
      <c r="NJI777" s="1268"/>
      <c r="NJJ777" s="144"/>
      <c r="NJK777" s="1268"/>
      <c r="NJL777" s="144"/>
      <c r="NJM777" s="1268"/>
      <c r="NJN777" s="144"/>
      <c r="NJO777" s="1268"/>
      <c r="NJP777" s="144"/>
      <c r="NJQ777" s="1268"/>
      <c r="NJR777" s="144"/>
      <c r="NJS777" s="1268"/>
      <c r="NJT777" s="144"/>
      <c r="NJU777" s="1268"/>
      <c r="NJV777" s="144"/>
      <c r="NJW777" s="1268"/>
      <c r="NJX777" s="144"/>
      <c r="NJY777" s="1268"/>
      <c r="NJZ777" s="144"/>
      <c r="NKA777" s="1268"/>
      <c r="NKB777" s="144"/>
      <c r="NKC777" s="1268"/>
      <c r="NKD777" s="144"/>
      <c r="NKE777" s="1268"/>
      <c r="NKF777" s="144"/>
      <c r="NKG777" s="1268"/>
      <c r="NKH777" s="144"/>
      <c r="NKI777" s="1268"/>
      <c r="NKJ777" s="144"/>
      <c r="NKK777" s="1268"/>
      <c r="NKL777" s="144"/>
      <c r="NKM777" s="1268"/>
      <c r="NKN777" s="144"/>
      <c r="NKO777" s="1268"/>
      <c r="NKP777" s="144"/>
      <c r="NKQ777" s="1268"/>
      <c r="NKR777" s="144"/>
      <c r="NKS777" s="1268"/>
      <c r="NKT777" s="144"/>
      <c r="NKU777" s="1268"/>
      <c r="NKV777" s="144"/>
      <c r="NKW777" s="1268"/>
      <c r="NKX777" s="144"/>
      <c r="NKY777" s="1268"/>
      <c r="NKZ777" s="144"/>
      <c r="NLA777" s="1268"/>
      <c r="NLB777" s="144"/>
      <c r="NLC777" s="1268"/>
      <c r="NLD777" s="144"/>
      <c r="NLE777" s="1268"/>
      <c r="NLF777" s="144"/>
      <c r="NLG777" s="1268"/>
      <c r="NLH777" s="144"/>
      <c r="NLI777" s="1268"/>
      <c r="NLJ777" s="144"/>
      <c r="NLK777" s="1268"/>
      <c r="NLL777" s="144"/>
      <c r="NLM777" s="1268"/>
      <c r="NLN777" s="144"/>
      <c r="NLO777" s="1268"/>
      <c r="NLP777" s="144"/>
      <c r="NLQ777" s="1268"/>
      <c r="NLR777" s="144"/>
      <c r="NLS777" s="1268"/>
      <c r="NLT777" s="144"/>
      <c r="NLU777" s="1268"/>
      <c r="NLV777" s="144"/>
      <c r="NLW777" s="1268"/>
      <c r="NLX777" s="144"/>
      <c r="NLY777" s="1268"/>
      <c r="NLZ777" s="144"/>
      <c r="NMA777" s="1268"/>
      <c r="NMB777" s="144"/>
      <c r="NMC777" s="1268"/>
      <c r="NMD777" s="144"/>
      <c r="NME777" s="1268"/>
      <c r="NMF777" s="144"/>
      <c r="NMG777" s="1268"/>
      <c r="NMH777" s="144"/>
      <c r="NMI777" s="1268"/>
      <c r="NMJ777" s="144"/>
      <c r="NMK777" s="1268"/>
      <c r="NML777" s="144"/>
      <c r="NMM777" s="1268"/>
      <c r="NMN777" s="144"/>
      <c r="NMO777" s="1268"/>
      <c r="NMP777" s="144"/>
      <c r="NMQ777" s="1268"/>
      <c r="NMR777" s="144"/>
      <c r="NMS777" s="1268"/>
      <c r="NMT777" s="144"/>
      <c r="NMU777" s="1268"/>
      <c r="NMV777" s="144"/>
      <c r="NMW777" s="1268"/>
      <c r="NMX777" s="144"/>
      <c r="NMY777" s="1268"/>
      <c r="NMZ777" s="144"/>
      <c r="NNA777" s="1268"/>
      <c r="NNB777" s="144"/>
      <c r="NNC777" s="1268"/>
      <c r="NND777" s="144"/>
      <c r="NNE777" s="1268"/>
      <c r="NNF777" s="144"/>
      <c r="NNG777" s="1268"/>
      <c r="NNH777" s="144"/>
      <c r="NNI777" s="1268"/>
      <c r="NNJ777" s="144"/>
      <c r="NNK777" s="1268"/>
      <c r="NNL777" s="144"/>
      <c r="NNM777" s="1268"/>
      <c r="NNN777" s="144"/>
      <c r="NNO777" s="1268"/>
      <c r="NNP777" s="144"/>
      <c r="NNQ777" s="1268"/>
      <c r="NNR777" s="144"/>
      <c r="NNS777" s="1268"/>
      <c r="NNT777" s="144"/>
      <c r="NNU777" s="1268"/>
      <c r="NNV777" s="144"/>
      <c r="NNW777" s="1268"/>
      <c r="NNX777" s="144"/>
      <c r="NNY777" s="1268"/>
      <c r="NNZ777" s="144"/>
      <c r="NOA777" s="1268"/>
      <c r="NOB777" s="144"/>
      <c r="NOC777" s="1268"/>
      <c r="NOD777" s="144"/>
      <c r="NOE777" s="1268"/>
      <c r="NOF777" s="144"/>
      <c r="NOG777" s="1268"/>
      <c r="NOH777" s="144"/>
      <c r="NOI777" s="1268"/>
      <c r="NOJ777" s="144"/>
      <c r="NOK777" s="1268"/>
      <c r="NOL777" s="144"/>
      <c r="NOM777" s="1268"/>
      <c r="NON777" s="144"/>
      <c r="NOO777" s="1268"/>
      <c r="NOP777" s="144"/>
      <c r="NOQ777" s="1268"/>
      <c r="NOR777" s="144"/>
      <c r="NOS777" s="1268"/>
      <c r="NOT777" s="144"/>
      <c r="NOU777" s="1268"/>
      <c r="NOV777" s="144"/>
      <c r="NOW777" s="1268"/>
      <c r="NOX777" s="144"/>
      <c r="NOY777" s="1268"/>
      <c r="NOZ777" s="144"/>
      <c r="NPA777" s="1268"/>
      <c r="NPB777" s="144"/>
      <c r="NPC777" s="1268"/>
      <c r="NPD777" s="144"/>
      <c r="NPE777" s="1268"/>
      <c r="NPF777" s="144"/>
      <c r="NPG777" s="1268"/>
      <c r="NPH777" s="144"/>
      <c r="NPI777" s="1268"/>
      <c r="NPJ777" s="144"/>
      <c r="NPK777" s="1268"/>
      <c r="NPL777" s="144"/>
      <c r="NPM777" s="1268"/>
      <c r="NPN777" s="144"/>
      <c r="NPO777" s="1268"/>
      <c r="NPP777" s="144"/>
      <c r="NPQ777" s="1268"/>
      <c r="NPR777" s="144"/>
      <c r="NPS777" s="1268"/>
      <c r="NPT777" s="144"/>
      <c r="NPU777" s="1268"/>
      <c r="NPV777" s="144"/>
      <c r="NPW777" s="1268"/>
      <c r="NPX777" s="144"/>
      <c r="NPY777" s="1268"/>
      <c r="NPZ777" s="144"/>
      <c r="NQA777" s="1268"/>
      <c r="NQB777" s="144"/>
      <c r="NQC777" s="1268"/>
      <c r="NQD777" s="144"/>
      <c r="NQE777" s="1268"/>
      <c r="NQF777" s="144"/>
      <c r="NQG777" s="1268"/>
      <c r="NQH777" s="144"/>
      <c r="NQI777" s="1268"/>
      <c r="NQJ777" s="144"/>
      <c r="NQK777" s="1268"/>
      <c r="NQL777" s="144"/>
      <c r="NQM777" s="1268"/>
      <c r="NQN777" s="144"/>
      <c r="NQO777" s="1268"/>
      <c r="NQP777" s="144"/>
      <c r="NQQ777" s="1268"/>
      <c r="NQR777" s="144"/>
      <c r="NQS777" s="1268"/>
      <c r="NQT777" s="144"/>
      <c r="NQU777" s="1268"/>
      <c r="NQV777" s="144"/>
      <c r="NQW777" s="1268"/>
      <c r="NQX777" s="144"/>
      <c r="NQY777" s="1268"/>
      <c r="NQZ777" s="144"/>
      <c r="NRA777" s="1268"/>
      <c r="NRB777" s="144"/>
      <c r="NRC777" s="1268"/>
      <c r="NRD777" s="144"/>
      <c r="NRE777" s="1268"/>
      <c r="NRF777" s="144"/>
      <c r="NRG777" s="1268"/>
      <c r="NRH777" s="144"/>
      <c r="NRI777" s="1268"/>
      <c r="NRJ777" s="144"/>
      <c r="NRK777" s="1268"/>
      <c r="NRL777" s="144"/>
      <c r="NRM777" s="1268"/>
      <c r="NRN777" s="144"/>
      <c r="NRO777" s="1268"/>
      <c r="NRP777" s="144"/>
      <c r="NRQ777" s="1268"/>
      <c r="NRR777" s="144"/>
      <c r="NRS777" s="1268"/>
      <c r="NRT777" s="144"/>
      <c r="NRU777" s="1268"/>
      <c r="NRV777" s="144"/>
      <c r="NRW777" s="1268"/>
      <c r="NRX777" s="144"/>
      <c r="NRY777" s="1268"/>
      <c r="NRZ777" s="144"/>
      <c r="NSA777" s="1268"/>
      <c r="NSB777" s="144"/>
      <c r="NSC777" s="1268"/>
      <c r="NSD777" s="144"/>
      <c r="NSE777" s="1268"/>
      <c r="NSF777" s="144"/>
      <c r="NSG777" s="1268"/>
      <c r="NSH777" s="144"/>
      <c r="NSI777" s="1268"/>
      <c r="NSJ777" s="144"/>
      <c r="NSK777" s="1268"/>
      <c r="NSL777" s="144"/>
      <c r="NSM777" s="1268"/>
      <c r="NSN777" s="144"/>
      <c r="NSO777" s="1268"/>
      <c r="NSP777" s="144"/>
      <c r="NSQ777" s="1268"/>
      <c r="NSR777" s="144"/>
      <c r="NSS777" s="1268"/>
      <c r="NST777" s="144"/>
      <c r="NSU777" s="1268"/>
      <c r="NSV777" s="144"/>
      <c r="NSW777" s="1268"/>
      <c r="NSX777" s="144"/>
      <c r="NSY777" s="1268"/>
      <c r="NSZ777" s="144"/>
      <c r="NTA777" s="1268"/>
      <c r="NTB777" s="144"/>
      <c r="NTC777" s="1268"/>
      <c r="NTD777" s="144"/>
      <c r="NTE777" s="1268"/>
      <c r="NTF777" s="144"/>
      <c r="NTG777" s="1268"/>
      <c r="NTH777" s="144"/>
      <c r="NTI777" s="1268"/>
      <c r="NTJ777" s="144"/>
      <c r="NTK777" s="1268"/>
      <c r="NTL777" s="144"/>
      <c r="NTM777" s="1268"/>
      <c r="NTN777" s="144"/>
      <c r="NTO777" s="1268"/>
      <c r="NTP777" s="144"/>
      <c r="NTQ777" s="1268"/>
      <c r="NTR777" s="144"/>
      <c r="NTS777" s="1268"/>
      <c r="NTT777" s="144"/>
      <c r="NTU777" s="1268"/>
      <c r="NTV777" s="144"/>
      <c r="NTW777" s="1268"/>
      <c r="NTX777" s="144"/>
      <c r="NTY777" s="1268"/>
      <c r="NTZ777" s="144"/>
      <c r="NUA777" s="1268"/>
      <c r="NUB777" s="144"/>
      <c r="NUC777" s="1268"/>
      <c r="NUD777" s="144"/>
      <c r="NUE777" s="1268"/>
      <c r="NUF777" s="144"/>
      <c r="NUG777" s="1268"/>
      <c r="NUH777" s="144"/>
      <c r="NUI777" s="1268"/>
      <c r="NUJ777" s="144"/>
      <c r="NUK777" s="1268"/>
      <c r="NUL777" s="144"/>
      <c r="NUM777" s="1268"/>
      <c r="NUN777" s="144"/>
      <c r="NUO777" s="1268"/>
      <c r="NUP777" s="144"/>
      <c r="NUQ777" s="1268"/>
      <c r="NUR777" s="144"/>
      <c r="NUS777" s="1268"/>
      <c r="NUT777" s="144"/>
      <c r="NUU777" s="1268"/>
      <c r="NUV777" s="144"/>
      <c r="NUW777" s="1268"/>
      <c r="NUX777" s="144"/>
      <c r="NUY777" s="1268"/>
      <c r="NUZ777" s="144"/>
      <c r="NVA777" s="1268"/>
      <c r="NVB777" s="144"/>
      <c r="NVC777" s="1268"/>
      <c r="NVD777" s="144"/>
      <c r="NVE777" s="1268"/>
      <c r="NVF777" s="144"/>
      <c r="NVG777" s="1268"/>
      <c r="NVH777" s="144"/>
      <c r="NVI777" s="1268"/>
      <c r="NVJ777" s="144"/>
      <c r="NVK777" s="1268"/>
      <c r="NVL777" s="144"/>
      <c r="NVM777" s="1268"/>
      <c r="NVN777" s="144"/>
      <c r="NVO777" s="1268"/>
      <c r="NVP777" s="144"/>
      <c r="NVQ777" s="1268"/>
      <c r="NVR777" s="144"/>
      <c r="NVS777" s="1268"/>
      <c r="NVT777" s="144"/>
      <c r="NVU777" s="1268"/>
      <c r="NVV777" s="144"/>
      <c r="NVW777" s="1268"/>
      <c r="NVX777" s="144"/>
      <c r="NVY777" s="1268"/>
      <c r="NVZ777" s="144"/>
      <c r="NWA777" s="1268"/>
      <c r="NWB777" s="144"/>
      <c r="NWC777" s="1268"/>
      <c r="NWD777" s="144"/>
      <c r="NWE777" s="1268"/>
      <c r="NWF777" s="144"/>
      <c r="NWG777" s="1268"/>
      <c r="NWH777" s="144"/>
      <c r="NWI777" s="1268"/>
      <c r="NWJ777" s="144"/>
      <c r="NWK777" s="1268"/>
      <c r="NWL777" s="144"/>
      <c r="NWM777" s="1268"/>
      <c r="NWN777" s="144"/>
      <c r="NWO777" s="1268"/>
      <c r="NWP777" s="144"/>
      <c r="NWQ777" s="1268"/>
      <c r="NWR777" s="144"/>
      <c r="NWS777" s="1268"/>
      <c r="NWT777" s="144"/>
      <c r="NWU777" s="1268"/>
      <c r="NWV777" s="144"/>
      <c r="NWW777" s="1268"/>
      <c r="NWX777" s="144"/>
      <c r="NWY777" s="1268"/>
      <c r="NWZ777" s="144"/>
      <c r="NXA777" s="1268"/>
      <c r="NXB777" s="144"/>
      <c r="NXC777" s="1268"/>
      <c r="NXD777" s="144"/>
      <c r="NXE777" s="1268"/>
      <c r="NXF777" s="144"/>
      <c r="NXG777" s="1268"/>
      <c r="NXH777" s="144"/>
      <c r="NXI777" s="1268"/>
      <c r="NXJ777" s="144"/>
      <c r="NXK777" s="1268"/>
      <c r="NXL777" s="144"/>
      <c r="NXM777" s="1268"/>
      <c r="NXN777" s="144"/>
      <c r="NXO777" s="1268"/>
      <c r="NXP777" s="144"/>
      <c r="NXQ777" s="1268"/>
      <c r="NXR777" s="144"/>
      <c r="NXS777" s="1268"/>
      <c r="NXT777" s="144"/>
      <c r="NXU777" s="1268"/>
      <c r="NXV777" s="144"/>
      <c r="NXW777" s="1268"/>
      <c r="NXX777" s="144"/>
      <c r="NXY777" s="1268"/>
      <c r="NXZ777" s="144"/>
      <c r="NYA777" s="1268"/>
      <c r="NYB777" s="144"/>
      <c r="NYC777" s="1268"/>
      <c r="NYD777" s="144"/>
      <c r="NYE777" s="1268"/>
      <c r="NYF777" s="144"/>
      <c r="NYG777" s="1268"/>
      <c r="NYH777" s="144"/>
      <c r="NYI777" s="1268"/>
      <c r="NYJ777" s="144"/>
      <c r="NYK777" s="1268"/>
      <c r="NYL777" s="144"/>
      <c r="NYM777" s="1268"/>
      <c r="NYN777" s="144"/>
      <c r="NYO777" s="1268"/>
      <c r="NYP777" s="144"/>
      <c r="NYQ777" s="1268"/>
      <c r="NYR777" s="144"/>
      <c r="NYS777" s="1268"/>
      <c r="NYT777" s="144"/>
      <c r="NYU777" s="1268"/>
      <c r="NYV777" s="144"/>
      <c r="NYW777" s="1268"/>
      <c r="NYX777" s="144"/>
      <c r="NYY777" s="1268"/>
      <c r="NYZ777" s="144"/>
      <c r="NZA777" s="1268"/>
      <c r="NZB777" s="144"/>
      <c r="NZC777" s="1268"/>
      <c r="NZD777" s="144"/>
      <c r="NZE777" s="1268"/>
      <c r="NZF777" s="144"/>
      <c r="NZG777" s="1268"/>
      <c r="NZH777" s="144"/>
      <c r="NZI777" s="1268"/>
      <c r="NZJ777" s="144"/>
      <c r="NZK777" s="1268"/>
      <c r="NZL777" s="144"/>
      <c r="NZM777" s="1268"/>
      <c r="NZN777" s="144"/>
      <c r="NZO777" s="1268"/>
      <c r="NZP777" s="144"/>
      <c r="NZQ777" s="1268"/>
      <c r="NZR777" s="144"/>
      <c r="NZS777" s="1268"/>
      <c r="NZT777" s="144"/>
      <c r="NZU777" s="1268"/>
      <c r="NZV777" s="144"/>
      <c r="NZW777" s="1268"/>
      <c r="NZX777" s="144"/>
      <c r="NZY777" s="1268"/>
      <c r="NZZ777" s="144"/>
      <c r="OAA777" s="1268"/>
      <c r="OAB777" s="144"/>
      <c r="OAC777" s="1268"/>
      <c r="OAD777" s="144"/>
      <c r="OAE777" s="1268"/>
      <c r="OAF777" s="144"/>
      <c r="OAG777" s="1268"/>
      <c r="OAH777" s="144"/>
      <c r="OAI777" s="1268"/>
      <c r="OAJ777" s="144"/>
      <c r="OAK777" s="1268"/>
      <c r="OAL777" s="144"/>
      <c r="OAM777" s="1268"/>
      <c r="OAN777" s="144"/>
      <c r="OAO777" s="1268"/>
      <c r="OAP777" s="144"/>
      <c r="OAQ777" s="1268"/>
      <c r="OAR777" s="144"/>
      <c r="OAS777" s="1268"/>
      <c r="OAT777" s="144"/>
      <c r="OAU777" s="1268"/>
      <c r="OAV777" s="144"/>
      <c r="OAW777" s="1268"/>
      <c r="OAX777" s="144"/>
      <c r="OAY777" s="1268"/>
      <c r="OAZ777" s="144"/>
      <c r="OBA777" s="1268"/>
      <c r="OBB777" s="144"/>
      <c r="OBC777" s="1268"/>
      <c r="OBD777" s="144"/>
      <c r="OBE777" s="1268"/>
      <c r="OBF777" s="144"/>
      <c r="OBG777" s="1268"/>
      <c r="OBH777" s="144"/>
      <c r="OBI777" s="1268"/>
      <c r="OBJ777" s="144"/>
      <c r="OBK777" s="1268"/>
      <c r="OBL777" s="144"/>
      <c r="OBM777" s="1268"/>
      <c r="OBN777" s="144"/>
      <c r="OBO777" s="1268"/>
      <c r="OBP777" s="144"/>
      <c r="OBQ777" s="1268"/>
      <c r="OBR777" s="144"/>
      <c r="OBS777" s="1268"/>
      <c r="OBT777" s="144"/>
      <c r="OBU777" s="1268"/>
      <c r="OBV777" s="144"/>
      <c r="OBW777" s="1268"/>
      <c r="OBX777" s="144"/>
      <c r="OBY777" s="1268"/>
      <c r="OBZ777" s="144"/>
      <c r="OCA777" s="1268"/>
      <c r="OCB777" s="144"/>
      <c r="OCC777" s="1268"/>
      <c r="OCD777" s="144"/>
      <c r="OCE777" s="1268"/>
      <c r="OCF777" s="144"/>
      <c r="OCG777" s="1268"/>
      <c r="OCH777" s="144"/>
      <c r="OCI777" s="1268"/>
      <c r="OCJ777" s="144"/>
      <c r="OCK777" s="1268"/>
      <c r="OCL777" s="144"/>
      <c r="OCM777" s="1268"/>
      <c r="OCN777" s="144"/>
      <c r="OCO777" s="1268"/>
      <c r="OCP777" s="144"/>
      <c r="OCQ777" s="1268"/>
      <c r="OCR777" s="144"/>
      <c r="OCS777" s="1268"/>
      <c r="OCT777" s="144"/>
      <c r="OCU777" s="1268"/>
      <c r="OCV777" s="144"/>
      <c r="OCW777" s="1268"/>
      <c r="OCX777" s="144"/>
      <c r="OCY777" s="1268"/>
      <c r="OCZ777" s="144"/>
      <c r="ODA777" s="1268"/>
      <c r="ODB777" s="144"/>
      <c r="ODC777" s="1268"/>
      <c r="ODD777" s="144"/>
      <c r="ODE777" s="1268"/>
      <c r="ODF777" s="144"/>
      <c r="ODG777" s="1268"/>
      <c r="ODH777" s="144"/>
      <c r="ODI777" s="1268"/>
      <c r="ODJ777" s="144"/>
      <c r="ODK777" s="1268"/>
      <c r="ODL777" s="144"/>
      <c r="ODM777" s="1268"/>
      <c r="ODN777" s="144"/>
      <c r="ODO777" s="1268"/>
      <c r="ODP777" s="144"/>
      <c r="ODQ777" s="1268"/>
      <c r="ODR777" s="144"/>
      <c r="ODS777" s="1268"/>
      <c r="ODT777" s="144"/>
      <c r="ODU777" s="1268"/>
      <c r="ODV777" s="144"/>
      <c r="ODW777" s="1268"/>
      <c r="ODX777" s="144"/>
      <c r="ODY777" s="1268"/>
      <c r="ODZ777" s="144"/>
      <c r="OEA777" s="1268"/>
      <c r="OEB777" s="144"/>
      <c r="OEC777" s="1268"/>
      <c r="OED777" s="144"/>
      <c r="OEE777" s="1268"/>
      <c r="OEF777" s="144"/>
      <c r="OEG777" s="1268"/>
      <c r="OEH777" s="144"/>
      <c r="OEI777" s="1268"/>
      <c r="OEJ777" s="144"/>
      <c r="OEK777" s="1268"/>
      <c r="OEL777" s="144"/>
      <c r="OEM777" s="1268"/>
      <c r="OEN777" s="144"/>
      <c r="OEO777" s="1268"/>
      <c r="OEP777" s="144"/>
      <c r="OEQ777" s="1268"/>
      <c r="OER777" s="144"/>
      <c r="OES777" s="1268"/>
      <c r="OET777" s="144"/>
      <c r="OEU777" s="1268"/>
      <c r="OEV777" s="144"/>
      <c r="OEW777" s="1268"/>
      <c r="OEX777" s="144"/>
      <c r="OEY777" s="1268"/>
      <c r="OEZ777" s="144"/>
      <c r="OFA777" s="1268"/>
      <c r="OFB777" s="144"/>
      <c r="OFC777" s="1268"/>
      <c r="OFD777" s="144"/>
      <c r="OFE777" s="1268"/>
      <c r="OFF777" s="144"/>
      <c r="OFG777" s="1268"/>
      <c r="OFH777" s="144"/>
      <c r="OFI777" s="1268"/>
      <c r="OFJ777" s="144"/>
      <c r="OFK777" s="1268"/>
      <c r="OFL777" s="144"/>
      <c r="OFM777" s="1268"/>
      <c r="OFN777" s="144"/>
      <c r="OFO777" s="1268"/>
      <c r="OFP777" s="144"/>
      <c r="OFQ777" s="1268"/>
      <c r="OFR777" s="144"/>
      <c r="OFS777" s="1268"/>
      <c r="OFT777" s="144"/>
      <c r="OFU777" s="1268"/>
      <c r="OFV777" s="144"/>
      <c r="OFW777" s="1268"/>
      <c r="OFX777" s="144"/>
      <c r="OFY777" s="1268"/>
      <c r="OFZ777" s="144"/>
      <c r="OGA777" s="1268"/>
      <c r="OGB777" s="144"/>
      <c r="OGC777" s="1268"/>
      <c r="OGD777" s="144"/>
      <c r="OGE777" s="1268"/>
      <c r="OGF777" s="144"/>
      <c r="OGG777" s="1268"/>
      <c r="OGH777" s="144"/>
      <c r="OGI777" s="1268"/>
      <c r="OGJ777" s="144"/>
      <c r="OGK777" s="1268"/>
      <c r="OGL777" s="144"/>
      <c r="OGM777" s="1268"/>
      <c r="OGN777" s="144"/>
      <c r="OGO777" s="1268"/>
      <c r="OGP777" s="144"/>
      <c r="OGQ777" s="1268"/>
      <c r="OGR777" s="144"/>
      <c r="OGS777" s="1268"/>
      <c r="OGT777" s="144"/>
      <c r="OGU777" s="1268"/>
      <c r="OGV777" s="144"/>
      <c r="OGW777" s="1268"/>
      <c r="OGX777" s="144"/>
      <c r="OGY777" s="1268"/>
      <c r="OGZ777" s="144"/>
      <c r="OHA777" s="1268"/>
      <c r="OHB777" s="144"/>
      <c r="OHC777" s="1268"/>
      <c r="OHD777" s="144"/>
      <c r="OHE777" s="1268"/>
      <c r="OHF777" s="144"/>
      <c r="OHG777" s="1268"/>
      <c r="OHH777" s="144"/>
      <c r="OHI777" s="1268"/>
      <c r="OHJ777" s="144"/>
      <c r="OHK777" s="1268"/>
      <c r="OHL777" s="144"/>
      <c r="OHM777" s="1268"/>
      <c r="OHN777" s="144"/>
      <c r="OHO777" s="1268"/>
      <c r="OHP777" s="144"/>
      <c r="OHQ777" s="1268"/>
      <c r="OHR777" s="144"/>
      <c r="OHS777" s="1268"/>
      <c r="OHT777" s="144"/>
      <c r="OHU777" s="1268"/>
      <c r="OHV777" s="144"/>
      <c r="OHW777" s="1268"/>
      <c r="OHX777" s="144"/>
      <c r="OHY777" s="1268"/>
      <c r="OHZ777" s="144"/>
      <c r="OIA777" s="1268"/>
      <c r="OIB777" s="144"/>
      <c r="OIC777" s="1268"/>
      <c r="OID777" s="144"/>
      <c r="OIE777" s="1268"/>
      <c r="OIF777" s="144"/>
      <c r="OIG777" s="1268"/>
      <c r="OIH777" s="144"/>
      <c r="OII777" s="1268"/>
      <c r="OIJ777" s="144"/>
      <c r="OIK777" s="1268"/>
      <c r="OIL777" s="144"/>
      <c r="OIM777" s="1268"/>
      <c r="OIN777" s="144"/>
      <c r="OIO777" s="1268"/>
      <c r="OIP777" s="144"/>
      <c r="OIQ777" s="1268"/>
      <c r="OIR777" s="144"/>
      <c r="OIS777" s="1268"/>
      <c r="OIT777" s="144"/>
      <c r="OIU777" s="1268"/>
      <c r="OIV777" s="144"/>
      <c r="OIW777" s="1268"/>
      <c r="OIX777" s="144"/>
      <c r="OIY777" s="1268"/>
      <c r="OIZ777" s="144"/>
      <c r="OJA777" s="1268"/>
      <c r="OJB777" s="144"/>
      <c r="OJC777" s="1268"/>
      <c r="OJD777" s="144"/>
      <c r="OJE777" s="1268"/>
      <c r="OJF777" s="144"/>
      <c r="OJG777" s="1268"/>
      <c r="OJH777" s="144"/>
      <c r="OJI777" s="1268"/>
      <c r="OJJ777" s="144"/>
      <c r="OJK777" s="1268"/>
      <c r="OJL777" s="144"/>
      <c r="OJM777" s="1268"/>
      <c r="OJN777" s="144"/>
      <c r="OJO777" s="1268"/>
      <c r="OJP777" s="144"/>
      <c r="OJQ777" s="1268"/>
      <c r="OJR777" s="144"/>
      <c r="OJS777" s="1268"/>
      <c r="OJT777" s="144"/>
      <c r="OJU777" s="1268"/>
      <c r="OJV777" s="144"/>
      <c r="OJW777" s="1268"/>
      <c r="OJX777" s="144"/>
      <c r="OJY777" s="1268"/>
      <c r="OJZ777" s="144"/>
      <c r="OKA777" s="1268"/>
      <c r="OKB777" s="144"/>
      <c r="OKC777" s="1268"/>
      <c r="OKD777" s="144"/>
      <c r="OKE777" s="1268"/>
      <c r="OKF777" s="144"/>
      <c r="OKG777" s="1268"/>
      <c r="OKH777" s="144"/>
      <c r="OKI777" s="1268"/>
      <c r="OKJ777" s="144"/>
      <c r="OKK777" s="1268"/>
      <c r="OKL777" s="144"/>
      <c r="OKM777" s="1268"/>
      <c r="OKN777" s="144"/>
      <c r="OKO777" s="1268"/>
      <c r="OKP777" s="144"/>
      <c r="OKQ777" s="1268"/>
      <c r="OKR777" s="144"/>
      <c r="OKS777" s="1268"/>
      <c r="OKT777" s="144"/>
      <c r="OKU777" s="1268"/>
      <c r="OKV777" s="144"/>
      <c r="OKW777" s="1268"/>
      <c r="OKX777" s="144"/>
      <c r="OKY777" s="1268"/>
      <c r="OKZ777" s="144"/>
      <c r="OLA777" s="1268"/>
      <c r="OLB777" s="144"/>
      <c r="OLC777" s="1268"/>
      <c r="OLD777" s="144"/>
      <c r="OLE777" s="1268"/>
      <c r="OLF777" s="144"/>
      <c r="OLG777" s="1268"/>
      <c r="OLH777" s="144"/>
      <c r="OLI777" s="1268"/>
      <c r="OLJ777" s="144"/>
      <c r="OLK777" s="1268"/>
      <c r="OLL777" s="144"/>
      <c r="OLM777" s="1268"/>
      <c r="OLN777" s="144"/>
      <c r="OLO777" s="1268"/>
      <c r="OLP777" s="144"/>
      <c r="OLQ777" s="1268"/>
      <c r="OLR777" s="144"/>
      <c r="OLS777" s="1268"/>
      <c r="OLT777" s="144"/>
      <c r="OLU777" s="1268"/>
      <c r="OLV777" s="144"/>
      <c r="OLW777" s="1268"/>
      <c r="OLX777" s="144"/>
      <c r="OLY777" s="1268"/>
      <c r="OLZ777" s="144"/>
      <c r="OMA777" s="1268"/>
      <c r="OMB777" s="144"/>
      <c r="OMC777" s="1268"/>
      <c r="OMD777" s="144"/>
      <c r="OME777" s="1268"/>
      <c r="OMF777" s="144"/>
      <c r="OMG777" s="1268"/>
      <c r="OMH777" s="144"/>
      <c r="OMI777" s="1268"/>
      <c r="OMJ777" s="144"/>
      <c r="OMK777" s="1268"/>
      <c r="OML777" s="144"/>
      <c r="OMM777" s="1268"/>
      <c r="OMN777" s="144"/>
      <c r="OMO777" s="1268"/>
      <c r="OMP777" s="144"/>
      <c r="OMQ777" s="1268"/>
      <c r="OMR777" s="144"/>
      <c r="OMS777" s="1268"/>
      <c r="OMT777" s="144"/>
      <c r="OMU777" s="1268"/>
      <c r="OMV777" s="144"/>
      <c r="OMW777" s="1268"/>
      <c r="OMX777" s="144"/>
      <c r="OMY777" s="1268"/>
      <c r="OMZ777" s="144"/>
      <c r="ONA777" s="1268"/>
      <c r="ONB777" s="144"/>
      <c r="ONC777" s="1268"/>
      <c r="OND777" s="144"/>
      <c r="ONE777" s="1268"/>
      <c r="ONF777" s="144"/>
      <c r="ONG777" s="1268"/>
      <c r="ONH777" s="144"/>
      <c r="ONI777" s="1268"/>
      <c r="ONJ777" s="144"/>
      <c r="ONK777" s="1268"/>
      <c r="ONL777" s="144"/>
      <c r="ONM777" s="1268"/>
      <c r="ONN777" s="144"/>
      <c r="ONO777" s="1268"/>
      <c r="ONP777" s="144"/>
      <c r="ONQ777" s="1268"/>
      <c r="ONR777" s="144"/>
      <c r="ONS777" s="1268"/>
      <c r="ONT777" s="144"/>
      <c r="ONU777" s="1268"/>
      <c r="ONV777" s="144"/>
      <c r="ONW777" s="1268"/>
      <c r="ONX777" s="144"/>
      <c r="ONY777" s="1268"/>
      <c r="ONZ777" s="144"/>
      <c r="OOA777" s="1268"/>
      <c r="OOB777" s="144"/>
      <c r="OOC777" s="1268"/>
      <c r="OOD777" s="144"/>
      <c r="OOE777" s="1268"/>
      <c r="OOF777" s="144"/>
      <c r="OOG777" s="1268"/>
      <c r="OOH777" s="144"/>
      <c r="OOI777" s="1268"/>
      <c r="OOJ777" s="144"/>
      <c r="OOK777" s="1268"/>
      <c r="OOL777" s="144"/>
      <c r="OOM777" s="1268"/>
      <c r="OON777" s="144"/>
      <c r="OOO777" s="1268"/>
      <c r="OOP777" s="144"/>
      <c r="OOQ777" s="1268"/>
      <c r="OOR777" s="144"/>
      <c r="OOS777" s="1268"/>
      <c r="OOT777" s="144"/>
      <c r="OOU777" s="1268"/>
      <c r="OOV777" s="144"/>
      <c r="OOW777" s="1268"/>
      <c r="OOX777" s="144"/>
      <c r="OOY777" s="1268"/>
      <c r="OOZ777" s="144"/>
      <c r="OPA777" s="1268"/>
      <c r="OPB777" s="144"/>
      <c r="OPC777" s="1268"/>
      <c r="OPD777" s="144"/>
      <c r="OPE777" s="1268"/>
      <c r="OPF777" s="144"/>
      <c r="OPG777" s="1268"/>
      <c r="OPH777" s="144"/>
      <c r="OPI777" s="1268"/>
      <c r="OPJ777" s="144"/>
      <c r="OPK777" s="1268"/>
      <c r="OPL777" s="144"/>
      <c r="OPM777" s="1268"/>
      <c r="OPN777" s="144"/>
      <c r="OPO777" s="1268"/>
      <c r="OPP777" s="144"/>
      <c r="OPQ777" s="1268"/>
      <c r="OPR777" s="144"/>
      <c r="OPS777" s="1268"/>
      <c r="OPT777" s="144"/>
      <c r="OPU777" s="1268"/>
      <c r="OPV777" s="144"/>
      <c r="OPW777" s="1268"/>
      <c r="OPX777" s="144"/>
      <c r="OPY777" s="1268"/>
      <c r="OPZ777" s="144"/>
      <c r="OQA777" s="1268"/>
      <c r="OQB777" s="144"/>
      <c r="OQC777" s="1268"/>
      <c r="OQD777" s="144"/>
      <c r="OQE777" s="1268"/>
      <c r="OQF777" s="144"/>
      <c r="OQG777" s="1268"/>
      <c r="OQH777" s="144"/>
      <c r="OQI777" s="1268"/>
      <c r="OQJ777" s="144"/>
      <c r="OQK777" s="1268"/>
      <c r="OQL777" s="144"/>
      <c r="OQM777" s="1268"/>
      <c r="OQN777" s="144"/>
      <c r="OQO777" s="1268"/>
      <c r="OQP777" s="144"/>
      <c r="OQQ777" s="1268"/>
      <c r="OQR777" s="144"/>
      <c r="OQS777" s="1268"/>
      <c r="OQT777" s="144"/>
      <c r="OQU777" s="1268"/>
      <c r="OQV777" s="144"/>
      <c r="OQW777" s="1268"/>
      <c r="OQX777" s="144"/>
      <c r="OQY777" s="1268"/>
      <c r="OQZ777" s="144"/>
      <c r="ORA777" s="1268"/>
      <c r="ORB777" s="144"/>
      <c r="ORC777" s="1268"/>
      <c r="ORD777" s="144"/>
      <c r="ORE777" s="1268"/>
      <c r="ORF777" s="144"/>
      <c r="ORG777" s="1268"/>
      <c r="ORH777" s="144"/>
      <c r="ORI777" s="1268"/>
      <c r="ORJ777" s="144"/>
      <c r="ORK777" s="1268"/>
      <c r="ORL777" s="144"/>
      <c r="ORM777" s="1268"/>
      <c r="ORN777" s="144"/>
      <c r="ORO777" s="1268"/>
      <c r="ORP777" s="144"/>
      <c r="ORQ777" s="1268"/>
      <c r="ORR777" s="144"/>
      <c r="ORS777" s="1268"/>
      <c r="ORT777" s="144"/>
      <c r="ORU777" s="1268"/>
      <c r="ORV777" s="144"/>
      <c r="ORW777" s="1268"/>
      <c r="ORX777" s="144"/>
      <c r="ORY777" s="1268"/>
      <c r="ORZ777" s="144"/>
      <c r="OSA777" s="1268"/>
      <c r="OSB777" s="144"/>
      <c r="OSC777" s="1268"/>
      <c r="OSD777" s="144"/>
      <c r="OSE777" s="1268"/>
      <c r="OSF777" s="144"/>
      <c r="OSG777" s="1268"/>
      <c r="OSH777" s="144"/>
      <c r="OSI777" s="1268"/>
      <c r="OSJ777" s="144"/>
      <c r="OSK777" s="1268"/>
      <c r="OSL777" s="144"/>
      <c r="OSM777" s="1268"/>
      <c r="OSN777" s="144"/>
      <c r="OSO777" s="1268"/>
      <c r="OSP777" s="144"/>
      <c r="OSQ777" s="1268"/>
      <c r="OSR777" s="144"/>
      <c r="OSS777" s="1268"/>
      <c r="OST777" s="144"/>
      <c r="OSU777" s="1268"/>
      <c r="OSV777" s="144"/>
      <c r="OSW777" s="1268"/>
      <c r="OSX777" s="144"/>
      <c r="OSY777" s="1268"/>
      <c r="OSZ777" s="144"/>
      <c r="OTA777" s="1268"/>
      <c r="OTB777" s="144"/>
      <c r="OTC777" s="1268"/>
      <c r="OTD777" s="144"/>
      <c r="OTE777" s="1268"/>
      <c r="OTF777" s="144"/>
      <c r="OTG777" s="1268"/>
      <c r="OTH777" s="144"/>
      <c r="OTI777" s="1268"/>
      <c r="OTJ777" s="144"/>
      <c r="OTK777" s="1268"/>
      <c r="OTL777" s="144"/>
      <c r="OTM777" s="1268"/>
      <c r="OTN777" s="144"/>
      <c r="OTO777" s="1268"/>
      <c r="OTP777" s="144"/>
      <c r="OTQ777" s="1268"/>
      <c r="OTR777" s="144"/>
      <c r="OTS777" s="1268"/>
      <c r="OTT777" s="144"/>
      <c r="OTU777" s="1268"/>
      <c r="OTV777" s="144"/>
      <c r="OTW777" s="1268"/>
      <c r="OTX777" s="144"/>
      <c r="OTY777" s="1268"/>
      <c r="OTZ777" s="144"/>
      <c r="OUA777" s="1268"/>
      <c r="OUB777" s="144"/>
      <c r="OUC777" s="1268"/>
      <c r="OUD777" s="144"/>
      <c r="OUE777" s="1268"/>
      <c r="OUF777" s="144"/>
      <c r="OUG777" s="1268"/>
      <c r="OUH777" s="144"/>
      <c r="OUI777" s="1268"/>
      <c r="OUJ777" s="144"/>
      <c r="OUK777" s="1268"/>
      <c r="OUL777" s="144"/>
      <c r="OUM777" s="1268"/>
      <c r="OUN777" s="144"/>
      <c r="OUO777" s="1268"/>
      <c r="OUP777" s="144"/>
      <c r="OUQ777" s="1268"/>
      <c r="OUR777" s="144"/>
      <c r="OUS777" s="1268"/>
      <c r="OUT777" s="144"/>
      <c r="OUU777" s="1268"/>
      <c r="OUV777" s="144"/>
      <c r="OUW777" s="1268"/>
      <c r="OUX777" s="144"/>
      <c r="OUY777" s="1268"/>
      <c r="OUZ777" s="144"/>
      <c r="OVA777" s="1268"/>
      <c r="OVB777" s="144"/>
      <c r="OVC777" s="1268"/>
      <c r="OVD777" s="144"/>
      <c r="OVE777" s="1268"/>
      <c r="OVF777" s="144"/>
      <c r="OVG777" s="1268"/>
      <c r="OVH777" s="144"/>
      <c r="OVI777" s="1268"/>
      <c r="OVJ777" s="144"/>
      <c r="OVK777" s="1268"/>
      <c r="OVL777" s="144"/>
      <c r="OVM777" s="1268"/>
      <c r="OVN777" s="144"/>
      <c r="OVO777" s="1268"/>
      <c r="OVP777" s="144"/>
      <c r="OVQ777" s="1268"/>
      <c r="OVR777" s="144"/>
      <c r="OVS777" s="1268"/>
      <c r="OVT777" s="144"/>
      <c r="OVU777" s="1268"/>
      <c r="OVV777" s="144"/>
      <c r="OVW777" s="1268"/>
      <c r="OVX777" s="144"/>
      <c r="OVY777" s="1268"/>
      <c r="OVZ777" s="144"/>
      <c r="OWA777" s="1268"/>
      <c r="OWB777" s="144"/>
      <c r="OWC777" s="1268"/>
      <c r="OWD777" s="144"/>
      <c r="OWE777" s="1268"/>
      <c r="OWF777" s="144"/>
      <c r="OWG777" s="1268"/>
      <c r="OWH777" s="144"/>
      <c r="OWI777" s="1268"/>
      <c r="OWJ777" s="144"/>
      <c r="OWK777" s="1268"/>
      <c r="OWL777" s="144"/>
      <c r="OWM777" s="1268"/>
      <c r="OWN777" s="144"/>
      <c r="OWO777" s="1268"/>
      <c r="OWP777" s="144"/>
      <c r="OWQ777" s="1268"/>
      <c r="OWR777" s="144"/>
      <c r="OWS777" s="1268"/>
      <c r="OWT777" s="144"/>
      <c r="OWU777" s="1268"/>
      <c r="OWV777" s="144"/>
      <c r="OWW777" s="1268"/>
      <c r="OWX777" s="144"/>
      <c r="OWY777" s="1268"/>
      <c r="OWZ777" s="144"/>
      <c r="OXA777" s="1268"/>
      <c r="OXB777" s="144"/>
      <c r="OXC777" s="1268"/>
      <c r="OXD777" s="144"/>
      <c r="OXE777" s="1268"/>
      <c r="OXF777" s="144"/>
      <c r="OXG777" s="1268"/>
      <c r="OXH777" s="144"/>
      <c r="OXI777" s="1268"/>
      <c r="OXJ777" s="144"/>
      <c r="OXK777" s="1268"/>
      <c r="OXL777" s="144"/>
      <c r="OXM777" s="1268"/>
      <c r="OXN777" s="144"/>
      <c r="OXO777" s="1268"/>
      <c r="OXP777" s="144"/>
      <c r="OXQ777" s="1268"/>
      <c r="OXR777" s="144"/>
      <c r="OXS777" s="1268"/>
      <c r="OXT777" s="144"/>
      <c r="OXU777" s="1268"/>
      <c r="OXV777" s="144"/>
      <c r="OXW777" s="1268"/>
      <c r="OXX777" s="144"/>
      <c r="OXY777" s="1268"/>
      <c r="OXZ777" s="144"/>
      <c r="OYA777" s="1268"/>
      <c r="OYB777" s="144"/>
      <c r="OYC777" s="1268"/>
      <c r="OYD777" s="144"/>
      <c r="OYE777" s="1268"/>
      <c r="OYF777" s="144"/>
      <c r="OYG777" s="1268"/>
      <c r="OYH777" s="144"/>
      <c r="OYI777" s="1268"/>
      <c r="OYJ777" s="144"/>
      <c r="OYK777" s="1268"/>
      <c r="OYL777" s="144"/>
      <c r="OYM777" s="1268"/>
      <c r="OYN777" s="144"/>
      <c r="OYO777" s="1268"/>
      <c r="OYP777" s="144"/>
      <c r="OYQ777" s="1268"/>
      <c r="OYR777" s="144"/>
      <c r="OYS777" s="1268"/>
      <c r="OYT777" s="144"/>
      <c r="OYU777" s="1268"/>
      <c r="OYV777" s="144"/>
      <c r="OYW777" s="1268"/>
      <c r="OYX777" s="144"/>
      <c r="OYY777" s="1268"/>
      <c r="OYZ777" s="144"/>
      <c r="OZA777" s="1268"/>
      <c r="OZB777" s="144"/>
      <c r="OZC777" s="1268"/>
      <c r="OZD777" s="144"/>
      <c r="OZE777" s="1268"/>
      <c r="OZF777" s="144"/>
      <c r="OZG777" s="1268"/>
      <c r="OZH777" s="144"/>
      <c r="OZI777" s="1268"/>
      <c r="OZJ777" s="144"/>
      <c r="OZK777" s="1268"/>
      <c r="OZL777" s="144"/>
      <c r="OZM777" s="1268"/>
      <c r="OZN777" s="144"/>
      <c r="OZO777" s="1268"/>
      <c r="OZP777" s="144"/>
      <c r="OZQ777" s="1268"/>
      <c r="OZR777" s="144"/>
      <c r="OZS777" s="1268"/>
      <c r="OZT777" s="144"/>
      <c r="OZU777" s="1268"/>
      <c r="OZV777" s="144"/>
      <c r="OZW777" s="1268"/>
      <c r="OZX777" s="144"/>
      <c r="OZY777" s="1268"/>
      <c r="OZZ777" s="144"/>
      <c r="PAA777" s="1268"/>
      <c r="PAB777" s="144"/>
      <c r="PAC777" s="1268"/>
      <c r="PAD777" s="144"/>
      <c r="PAE777" s="1268"/>
      <c r="PAF777" s="144"/>
      <c r="PAG777" s="1268"/>
      <c r="PAH777" s="144"/>
      <c r="PAI777" s="1268"/>
      <c r="PAJ777" s="144"/>
      <c r="PAK777" s="1268"/>
      <c r="PAL777" s="144"/>
      <c r="PAM777" s="1268"/>
      <c r="PAN777" s="144"/>
      <c r="PAO777" s="1268"/>
      <c r="PAP777" s="144"/>
      <c r="PAQ777" s="1268"/>
      <c r="PAR777" s="144"/>
      <c r="PAS777" s="1268"/>
      <c r="PAT777" s="144"/>
      <c r="PAU777" s="1268"/>
      <c r="PAV777" s="144"/>
      <c r="PAW777" s="1268"/>
      <c r="PAX777" s="144"/>
      <c r="PAY777" s="1268"/>
      <c r="PAZ777" s="144"/>
      <c r="PBA777" s="1268"/>
      <c r="PBB777" s="144"/>
      <c r="PBC777" s="1268"/>
      <c r="PBD777" s="144"/>
      <c r="PBE777" s="1268"/>
      <c r="PBF777" s="144"/>
      <c r="PBG777" s="1268"/>
      <c r="PBH777" s="144"/>
      <c r="PBI777" s="1268"/>
      <c r="PBJ777" s="144"/>
      <c r="PBK777" s="1268"/>
      <c r="PBL777" s="144"/>
      <c r="PBM777" s="1268"/>
      <c r="PBN777" s="144"/>
      <c r="PBO777" s="1268"/>
      <c r="PBP777" s="144"/>
      <c r="PBQ777" s="1268"/>
      <c r="PBR777" s="144"/>
      <c r="PBS777" s="1268"/>
      <c r="PBT777" s="144"/>
      <c r="PBU777" s="1268"/>
      <c r="PBV777" s="144"/>
      <c r="PBW777" s="1268"/>
      <c r="PBX777" s="144"/>
      <c r="PBY777" s="1268"/>
      <c r="PBZ777" s="144"/>
      <c r="PCA777" s="1268"/>
      <c r="PCB777" s="144"/>
      <c r="PCC777" s="1268"/>
      <c r="PCD777" s="144"/>
      <c r="PCE777" s="1268"/>
      <c r="PCF777" s="144"/>
      <c r="PCG777" s="1268"/>
      <c r="PCH777" s="144"/>
      <c r="PCI777" s="1268"/>
      <c r="PCJ777" s="144"/>
      <c r="PCK777" s="1268"/>
      <c r="PCL777" s="144"/>
      <c r="PCM777" s="1268"/>
      <c r="PCN777" s="144"/>
      <c r="PCO777" s="1268"/>
      <c r="PCP777" s="144"/>
      <c r="PCQ777" s="1268"/>
      <c r="PCR777" s="144"/>
      <c r="PCS777" s="1268"/>
      <c r="PCT777" s="144"/>
      <c r="PCU777" s="1268"/>
      <c r="PCV777" s="144"/>
      <c r="PCW777" s="1268"/>
      <c r="PCX777" s="144"/>
      <c r="PCY777" s="1268"/>
      <c r="PCZ777" s="144"/>
      <c r="PDA777" s="1268"/>
      <c r="PDB777" s="144"/>
      <c r="PDC777" s="1268"/>
      <c r="PDD777" s="144"/>
      <c r="PDE777" s="1268"/>
      <c r="PDF777" s="144"/>
      <c r="PDG777" s="1268"/>
      <c r="PDH777" s="144"/>
      <c r="PDI777" s="1268"/>
      <c r="PDJ777" s="144"/>
      <c r="PDK777" s="1268"/>
      <c r="PDL777" s="144"/>
      <c r="PDM777" s="1268"/>
      <c r="PDN777" s="144"/>
      <c r="PDO777" s="1268"/>
      <c r="PDP777" s="144"/>
      <c r="PDQ777" s="1268"/>
      <c r="PDR777" s="144"/>
      <c r="PDS777" s="1268"/>
      <c r="PDT777" s="144"/>
      <c r="PDU777" s="1268"/>
      <c r="PDV777" s="144"/>
      <c r="PDW777" s="1268"/>
      <c r="PDX777" s="144"/>
      <c r="PDY777" s="1268"/>
      <c r="PDZ777" s="144"/>
      <c r="PEA777" s="1268"/>
      <c r="PEB777" s="144"/>
      <c r="PEC777" s="1268"/>
      <c r="PED777" s="144"/>
      <c r="PEE777" s="1268"/>
      <c r="PEF777" s="144"/>
      <c r="PEG777" s="1268"/>
      <c r="PEH777" s="144"/>
      <c r="PEI777" s="1268"/>
      <c r="PEJ777" s="144"/>
      <c r="PEK777" s="1268"/>
      <c r="PEL777" s="144"/>
      <c r="PEM777" s="1268"/>
      <c r="PEN777" s="144"/>
      <c r="PEO777" s="1268"/>
      <c r="PEP777" s="144"/>
      <c r="PEQ777" s="1268"/>
      <c r="PER777" s="144"/>
      <c r="PES777" s="1268"/>
      <c r="PET777" s="144"/>
      <c r="PEU777" s="1268"/>
      <c r="PEV777" s="144"/>
      <c r="PEW777" s="1268"/>
      <c r="PEX777" s="144"/>
      <c r="PEY777" s="1268"/>
      <c r="PEZ777" s="144"/>
      <c r="PFA777" s="1268"/>
      <c r="PFB777" s="144"/>
      <c r="PFC777" s="1268"/>
      <c r="PFD777" s="144"/>
      <c r="PFE777" s="1268"/>
      <c r="PFF777" s="144"/>
      <c r="PFG777" s="1268"/>
      <c r="PFH777" s="144"/>
      <c r="PFI777" s="1268"/>
      <c r="PFJ777" s="144"/>
      <c r="PFK777" s="1268"/>
      <c r="PFL777" s="144"/>
      <c r="PFM777" s="1268"/>
      <c r="PFN777" s="144"/>
      <c r="PFO777" s="1268"/>
      <c r="PFP777" s="144"/>
      <c r="PFQ777" s="1268"/>
      <c r="PFR777" s="144"/>
      <c r="PFS777" s="1268"/>
      <c r="PFT777" s="144"/>
      <c r="PFU777" s="1268"/>
      <c r="PFV777" s="144"/>
      <c r="PFW777" s="1268"/>
      <c r="PFX777" s="144"/>
      <c r="PFY777" s="1268"/>
      <c r="PFZ777" s="144"/>
      <c r="PGA777" s="1268"/>
      <c r="PGB777" s="144"/>
      <c r="PGC777" s="1268"/>
      <c r="PGD777" s="144"/>
      <c r="PGE777" s="1268"/>
      <c r="PGF777" s="144"/>
      <c r="PGG777" s="1268"/>
      <c r="PGH777" s="144"/>
      <c r="PGI777" s="1268"/>
      <c r="PGJ777" s="144"/>
      <c r="PGK777" s="1268"/>
      <c r="PGL777" s="144"/>
      <c r="PGM777" s="1268"/>
      <c r="PGN777" s="144"/>
      <c r="PGO777" s="1268"/>
      <c r="PGP777" s="144"/>
      <c r="PGQ777" s="1268"/>
      <c r="PGR777" s="144"/>
      <c r="PGS777" s="1268"/>
      <c r="PGT777" s="144"/>
      <c r="PGU777" s="1268"/>
      <c r="PGV777" s="144"/>
      <c r="PGW777" s="1268"/>
      <c r="PGX777" s="144"/>
      <c r="PGY777" s="1268"/>
      <c r="PGZ777" s="144"/>
      <c r="PHA777" s="1268"/>
      <c r="PHB777" s="144"/>
      <c r="PHC777" s="1268"/>
      <c r="PHD777" s="144"/>
      <c r="PHE777" s="1268"/>
      <c r="PHF777" s="144"/>
      <c r="PHG777" s="1268"/>
      <c r="PHH777" s="144"/>
      <c r="PHI777" s="1268"/>
      <c r="PHJ777" s="144"/>
      <c r="PHK777" s="1268"/>
      <c r="PHL777" s="144"/>
      <c r="PHM777" s="1268"/>
      <c r="PHN777" s="144"/>
      <c r="PHO777" s="1268"/>
      <c r="PHP777" s="144"/>
      <c r="PHQ777" s="1268"/>
      <c r="PHR777" s="144"/>
      <c r="PHS777" s="1268"/>
      <c r="PHT777" s="144"/>
      <c r="PHU777" s="1268"/>
      <c r="PHV777" s="144"/>
      <c r="PHW777" s="1268"/>
      <c r="PHX777" s="144"/>
      <c r="PHY777" s="1268"/>
      <c r="PHZ777" s="144"/>
      <c r="PIA777" s="1268"/>
      <c r="PIB777" s="144"/>
      <c r="PIC777" s="1268"/>
      <c r="PID777" s="144"/>
      <c r="PIE777" s="1268"/>
      <c r="PIF777" s="144"/>
      <c r="PIG777" s="1268"/>
      <c r="PIH777" s="144"/>
      <c r="PII777" s="1268"/>
      <c r="PIJ777" s="144"/>
      <c r="PIK777" s="1268"/>
      <c r="PIL777" s="144"/>
      <c r="PIM777" s="1268"/>
      <c r="PIN777" s="144"/>
      <c r="PIO777" s="1268"/>
      <c r="PIP777" s="144"/>
      <c r="PIQ777" s="1268"/>
      <c r="PIR777" s="144"/>
      <c r="PIS777" s="1268"/>
      <c r="PIT777" s="144"/>
      <c r="PIU777" s="1268"/>
      <c r="PIV777" s="144"/>
      <c r="PIW777" s="1268"/>
      <c r="PIX777" s="144"/>
      <c r="PIY777" s="1268"/>
      <c r="PIZ777" s="144"/>
      <c r="PJA777" s="1268"/>
      <c r="PJB777" s="144"/>
      <c r="PJC777" s="1268"/>
      <c r="PJD777" s="144"/>
      <c r="PJE777" s="1268"/>
      <c r="PJF777" s="144"/>
      <c r="PJG777" s="1268"/>
      <c r="PJH777" s="144"/>
      <c r="PJI777" s="1268"/>
      <c r="PJJ777" s="144"/>
      <c r="PJK777" s="1268"/>
      <c r="PJL777" s="144"/>
      <c r="PJM777" s="1268"/>
      <c r="PJN777" s="144"/>
      <c r="PJO777" s="1268"/>
      <c r="PJP777" s="144"/>
      <c r="PJQ777" s="1268"/>
      <c r="PJR777" s="144"/>
      <c r="PJS777" s="1268"/>
      <c r="PJT777" s="144"/>
      <c r="PJU777" s="1268"/>
      <c r="PJV777" s="144"/>
      <c r="PJW777" s="1268"/>
      <c r="PJX777" s="144"/>
      <c r="PJY777" s="1268"/>
      <c r="PJZ777" s="144"/>
      <c r="PKA777" s="1268"/>
      <c r="PKB777" s="144"/>
      <c r="PKC777" s="1268"/>
      <c r="PKD777" s="144"/>
      <c r="PKE777" s="1268"/>
      <c r="PKF777" s="144"/>
      <c r="PKG777" s="1268"/>
      <c r="PKH777" s="144"/>
      <c r="PKI777" s="1268"/>
      <c r="PKJ777" s="144"/>
      <c r="PKK777" s="1268"/>
      <c r="PKL777" s="144"/>
      <c r="PKM777" s="1268"/>
      <c r="PKN777" s="144"/>
      <c r="PKO777" s="1268"/>
      <c r="PKP777" s="144"/>
      <c r="PKQ777" s="1268"/>
      <c r="PKR777" s="144"/>
      <c r="PKS777" s="1268"/>
      <c r="PKT777" s="144"/>
      <c r="PKU777" s="1268"/>
      <c r="PKV777" s="144"/>
      <c r="PKW777" s="1268"/>
      <c r="PKX777" s="144"/>
      <c r="PKY777" s="1268"/>
      <c r="PKZ777" s="144"/>
      <c r="PLA777" s="1268"/>
      <c r="PLB777" s="144"/>
      <c r="PLC777" s="1268"/>
      <c r="PLD777" s="144"/>
      <c r="PLE777" s="1268"/>
      <c r="PLF777" s="144"/>
      <c r="PLG777" s="1268"/>
      <c r="PLH777" s="144"/>
      <c r="PLI777" s="1268"/>
      <c r="PLJ777" s="144"/>
      <c r="PLK777" s="1268"/>
      <c r="PLL777" s="144"/>
      <c r="PLM777" s="1268"/>
      <c r="PLN777" s="144"/>
      <c r="PLO777" s="1268"/>
      <c r="PLP777" s="144"/>
      <c r="PLQ777" s="1268"/>
      <c r="PLR777" s="144"/>
      <c r="PLS777" s="1268"/>
      <c r="PLT777" s="144"/>
      <c r="PLU777" s="1268"/>
      <c r="PLV777" s="144"/>
      <c r="PLW777" s="1268"/>
      <c r="PLX777" s="144"/>
      <c r="PLY777" s="1268"/>
      <c r="PLZ777" s="144"/>
      <c r="PMA777" s="1268"/>
      <c r="PMB777" s="144"/>
      <c r="PMC777" s="1268"/>
      <c r="PMD777" s="144"/>
      <c r="PME777" s="1268"/>
      <c r="PMF777" s="144"/>
      <c r="PMG777" s="1268"/>
      <c r="PMH777" s="144"/>
      <c r="PMI777" s="1268"/>
      <c r="PMJ777" s="144"/>
      <c r="PMK777" s="1268"/>
      <c r="PML777" s="144"/>
      <c r="PMM777" s="1268"/>
      <c r="PMN777" s="144"/>
      <c r="PMO777" s="1268"/>
      <c r="PMP777" s="144"/>
      <c r="PMQ777" s="1268"/>
      <c r="PMR777" s="144"/>
      <c r="PMS777" s="1268"/>
      <c r="PMT777" s="144"/>
      <c r="PMU777" s="1268"/>
      <c r="PMV777" s="144"/>
      <c r="PMW777" s="1268"/>
      <c r="PMX777" s="144"/>
      <c r="PMY777" s="1268"/>
      <c r="PMZ777" s="144"/>
      <c r="PNA777" s="1268"/>
      <c r="PNB777" s="144"/>
      <c r="PNC777" s="1268"/>
      <c r="PND777" s="144"/>
      <c r="PNE777" s="1268"/>
      <c r="PNF777" s="144"/>
      <c r="PNG777" s="1268"/>
      <c r="PNH777" s="144"/>
      <c r="PNI777" s="1268"/>
      <c r="PNJ777" s="144"/>
      <c r="PNK777" s="1268"/>
      <c r="PNL777" s="144"/>
      <c r="PNM777" s="1268"/>
      <c r="PNN777" s="144"/>
      <c r="PNO777" s="1268"/>
      <c r="PNP777" s="144"/>
      <c r="PNQ777" s="1268"/>
      <c r="PNR777" s="144"/>
      <c r="PNS777" s="1268"/>
      <c r="PNT777" s="144"/>
      <c r="PNU777" s="1268"/>
      <c r="PNV777" s="144"/>
      <c r="PNW777" s="1268"/>
      <c r="PNX777" s="144"/>
      <c r="PNY777" s="1268"/>
      <c r="PNZ777" s="144"/>
      <c r="POA777" s="1268"/>
      <c r="POB777" s="144"/>
      <c r="POC777" s="1268"/>
      <c r="POD777" s="144"/>
      <c r="POE777" s="1268"/>
      <c r="POF777" s="144"/>
      <c r="POG777" s="1268"/>
      <c r="POH777" s="144"/>
      <c r="POI777" s="1268"/>
      <c r="POJ777" s="144"/>
      <c r="POK777" s="1268"/>
      <c r="POL777" s="144"/>
      <c r="POM777" s="1268"/>
      <c r="PON777" s="144"/>
      <c r="POO777" s="1268"/>
      <c r="POP777" s="144"/>
      <c r="POQ777" s="1268"/>
      <c r="POR777" s="144"/>
      <c r="POS777" s="1268"/>
      <c r="POT777" s="144"/>
      <c r="POU777" s="1268"/>
      <c r="POV777" s="144"/>
      <c r="POW777" s="1268"/>
      <c r="POX777" s="144"/>
      <c r="POY777" s="1268"/>
      <c r="POZ777" s="144"/>
      <c r="PPA777" s="1268"/>
      <c r="PPB777" s="144"/>
      <c r="PPC777" s="1268"/>
      <c r="PPD777" s="144"/>
      <c r="PPE777" s="1268"/>
      <c r="PPF777" s="144"/>
      <c r="PPG777" s="1268"/>
      <c r="PPH777" s="144"/>
      <c r="PPI777" s="1268"/>
      <c r="PPJ777" s="144"/>
      <c r="PPK777" s="1268"/>
      <c r="PPL777" s="144"/>
      <c r="PPM777" s="1268"/>
      <c r="PPN777" s="144"/>
      <c r="PPO777" s="1268"/>
      <c r="PPP777" s="144"/>
      <c r="PPQ777" s="1268"/>
      <c r="PPR777" s="144"/>
      <c r="PPS777" s="1268"/>
      <c r="PPT777" s="144"/>
      <c r="PPU777" s="1268"/>
      <c r="PPV777" s="144"/>
      <c r="PPW777" s="1268"/>
      <c r="PPX777" s="144"/>
      <c r="PPY777" s="1268"/>
      <c r="PPZ777" s="144"/>
      <c r="PQA777" s="1268"/>
      <c r="PQB777" s="144"/>
      <c r="PQC777" s="1268"/>
      <c r="PQD777" s="144"/>
      <c r="PQE777" s="1268"/>
      <c r="PQF777" s="144"/>
      <c r="PQG777" s="1268"/>
      <c r="PQH777" s="144"/>
      <c r="PQI777" s="1268"/>
      <c r="PQJ777" s="144"/>
      <c r="PQK777" s="1268"/>
      <c r="PQL777" s="144"/>
      <c r="PQM777" s="1268"/>
      <c r="PQN777" s="144"/>
      <c r="PQO777" s="1268"/>
      <c r="PQP777" s="144"/>
      <c r="PQQ777" s="1268"/>
      <c r="PQR777" s="144"/>
      <c r="PQS777" s="1268"/>
      <c r="PQT777" s="144"/>
      <c r="PQU777" s="1268"/>
      <c r="PQV777" s="144"/>
      <c r="PQW777" s="1268"/>
      <c r="PQX777" s="144"/>
      <c r="PQY777" s="1268"/>
      <c r="PQZ777" s="144"/>
      <c r="PRA777" s="1268"/>
      <c r="PRB777" s="144"/>
      <c r="PRC777" s="1268"/>
      <c r="PRD777" s="144"/>
      <c r="PRE777" s="1268"/>
      <c r="PRF777" s="144"/>
      <c r="PRG777" s="1268"/>
      <c r="PRH777" s="144"/>
      <c r="PRI777" s="1268"/>
      <c r="PRJ777" s="144"/>
      <c r="PRK777" s="1268"/>
      <c r="PRL777" s="144"/>
      <c r="PRM777" s="1268"/>
      <c r="PRN777" s="144"/>
      <c r="PRO777" s="1268"/>
      <c r="PRP777" s="144"/>
      <c r="PRQ777" s="1268"/>
      <c r="PRR777" s="144"/>
      <c r="PRS777" s="1268"/>
      <c r="PRT777" s="144"/>
      <c r="PRU777" s="1268"/>
      <c r="PRV777" s="144"/>
      <c r="PRW777" s="1268"/>
      <c r="PRX777" s="144"/>
      <c r="PRY777" s="1268"/>
      <c r="PRZ777" s="144"/>
      <c r="PSA777" s="1268"/>
      <c r="PSB777" s="144"/>
      <c r="PSC777" s="1268"/>
      <c r="PSD777" s="144"/>
      <c r="PSE777" s="1268"/>
      <c r="PSF777" s="144"/>
      <c r="PSG777" s="1268"/>
      <c r="PSH777" s="144"/>
      <c r="PSI777" s="1268"/>
      <c r="PSJ777" s="144"/>
      <c r="PSK777" s="1268"/>
      <c r="PSL777" s="144"/>
      <c r="PSM777" s="1268"/>
      <c r="PSN777" s="144"/>
      <c r="PSO777" s="1268"/>
      <c r="PSP777" s="144"/>
      <c r="PSQ777" s="1268"/>
      <c r="PSR777" s="144"/>
      <c r="PSS777" s="1268"/>
      <c r="PST777" s="144"/>
      <c r="PSU777" s="1268"/>
      <c r="PSV777" s="144"/>
      <c r="PSW777" s="1268"/>
      <c r="PSX777" s="144"/>
      <c r="PSY777" s="1268"/>
      <c r="PSZ777" s="144"/>
      <c r="PTA777" s="1268"/>
      <c r="PTB777" s="144"/>
      <c r="PTC777" s="1268"/>
      <c r="PTD777" s="144"/>
      <c r="PTE777" s="1268"/>
      <c r="PTF777" s="144"/>
      <c r="PTG777" s="1268"/>
      <c r="PTH777" s="144"/>
      <c r="PTI777" s="1268"/>
      <c r="PTJ777" s="144"/>
      <c r="PTK777" s="1268"/>
      <c r="PTL777" s="144"/>
      <c r="PTM777" s="1268"/>
      <c r="PTN777" s="144"/>
      <c r="PTO777" s="1268"/>
      <c r="PTP777" s="144"/>
      <c r="PTQ777" s="1268"/>
      <c r="PTR777" s="144"/>
      <c r="PTS777" s="1268"/>
      <c r="PTT777" s="144"/>
      <c r="PTU777" s="1268"/>
      <c r="PTV777" s="144"/>
      <c r="PTW777" s="1268"/>
      <c r="PTX777" s="144"/>
      <c r="PTY777" s="1268"/>
      <c r="PTZ777" s="144"/>
      <c r="PUA777" s="1268"/>
      <c r="PUB777" s="144"/>
      <c r="PUC777" s="1268"/>
      <c r="PUD777" s="144"/>
      <c r="PUE777" s="1268"/>
      <c r="PUF777" s="144"/>
      <c r="PUG777" s="1268"/>
      <c r="PUH777" s="144"/>
      <c r="PUI777" s="1268"/>
      <c r="PUJ777" s="144"/>
      <c r="PUK777" s="1268"/>
      <c r="PUL777" s="144"/>
      <c r="PUM777" s="1268"/>
      <c r="PUN777" s="144"/>
      <c r="PUO777" s="1268"/>
      <c r="PUP777" s="144"/>
      <c r="PUQ777" s="1268"/>
      <c r="PUR777" s="144"/>
      <c r="PUS777" s="1268"/>
      <c r="PUT777" s="144"/>
      <c r="PUU777" s="1268"/>
      <c r="PUV777" s="144"/>
      <c r="PUW777" s="1268"/>
      <c r="PUX777" s="144"/>
      <c r="PUY777" s="1268"/>
      <c r="PUZ777" s="144"/>
      <c r="PVA777" s="1268"/>
      <c r="PVB777" s="144"/>
      <c r="PVC777" s="1268"/>
      <c r="PVD777" s="144"/>
      <c r="PVE777" s="1268"/>
      <c r="PVF777" s="144"/>
      <c r="PVG777" s="1268"/>
      <c r="PVH777" s="144"/>
      <c r="PVI777" s="1268"/>
      <c r="PVJ777" s="144"/>
      <c r="PVK777" s="1268"/>
      <c r="PVL777" s="144"/>
      <c r="PVM777" s="1268"/>
      <c r="PVN777" s="144"/>
      <c r="PVO777" s="1268"/>
      <c r="PVP777" s="144"/>
      <c r="PVQ777" s="1268"/>
      <c r="PVR777" s="144"/>
      <c r="PVS777" s="1268"/>
      <c r="PVT777" s="144"/>
      <c r="PVU777" s="1268"/>
      <c r="PVV777" s="144"/>
      <c r="PVW777" s="1268"/>
      <c r="PVX777" s="144"/>
      <c r="PVY777" s="1268"/>
      <c r="PVZ777" s="144"/>
      <c r="PWA777" s="1268"/>
      <c r="PWB777" s="144"/>
      <c r="PWC777" s="1268"/>
      <c r="PWD777" s="144"/>
      <c r="PWE777" s="1268"/>
      <c r="PWF777" s="144"/>
      <c r="PWG777" s="1268"/>
      <c r="PWH777" s="144"/>
      <c r="PWI777" s="1268"/>
      <c r="PWJ777" s="144"/>
      <c r="PWK777" s="1268"/>
      <c r="PWL777" s="144"/>
      <c r="PWM777" s="1268"/>
      <c r="PWN777" s="144"/>
      <c r="PWO777" s="1268"/>
      <c r="PWP777" s="144"/>
      <c r="PWQ777" s="1268"/>
      <c r="PWR777" s="144"/>
      <c r="PWS777" s="1268"/>
      <c r="PWT777" s="144"/>
      <c r="PWU777" s="1268"/>
      <c r="PWV777" s="144"/>
      <c r="PWW777" s="1268"/>
      <c r="PWX777" s="144"/>
      <c r="PWY777" s="1268"/>
      <c r="PWZ777" s="144"/>
      <c r="PXA777" s="1268"/>
      <c r="PXB777" s="144"/>
      <c r="PXC777" s="1268"/>
      <c r="PXD777" s="144"/>
      <c r="PXE777" s="1268"/>
      <c r="PXF777" s="144"/>
      <c r="PXG777" s="1268"/>
      <c r="PXH777" s="144"/>
      <c r="PXI777" s="1268"/>
      <c r="PXJ777" s="144"/>
      <c r="PXK777" s="1268"/>
      <c r="PXL777" s="144"/>
      <c r="PXM777" s="1268"/>
      <c r="PXN777" s="144"/>
      <c r="PXO777" s="1268"/>
      <c r="PXP777" s="144"/>
      <c r="PXQ777" s="1268"/>
      <c r="PXR777" s="144"/>
      <c r="PXS777" s="1268"/>
      <c r="PXT777" s="144"/>
      <c r="PXU777" s="1268"/>
      <c r="PXV777" s="144"/>
      <c r="PXW777" s="1268"/>
      <c r="PXX777" s="144"/>
      <c r="PXY777" s="1268"/>
      <c r="PXZ777" s="144"/>
      <c r="PYA777" s="1268"/>
      <c r="PYB777" s="144"/>
      <c r="PYC777" s="1268"/>
      <c r="PYD777" s="144"/>
      <c r="PYE777" s="1268"/>
      <c r="PYF777" s="144"/>
      <c r="PYG777" s="1268"/>
      <c r="PYH777" s="144"/>
      <c r="PYI777" s="1268"/>
      <c r="PYJ777" s="144"/>
      <c r="PYK777" s="1268"/>
      <c r="PYL777" s="144"/>
      <c r="PYM777" s="1268"/>
      <c r="PYN777" s="144"/>
      <c r="PYO777" s="1268"/>
      <c r="PYP777" s="144"/>
      <c r="PYQ777" s="1268"/>
      <c r="PYR777" s="144"/>
      <c r="PYS777" s="1268"/>
      <c r="PYT777" s="144"/>
      <c r="PYU777" s="1268"/>
      <c r="PYV777" s="144"/>
      <c r="PYW777" s="1268"/>
      <c r="PYX777" s="144"/>
      <c r="PYY777" s="1268"/>
      <c r="PYZ777" s="144"/>
      <c r="PZA777" s="1268"/>
      <c r="PZB777" s="144"/>
      <c r="PZC777" s="1268"/>
      <c r="PZD777" s="144"/>
      <c r="PZE777" s="1268"/>
      <c r="PZF777" s="144"/>
      <c r="PZG777" s="1268"/>
      <c r="PZH777" s="144"/>
      <c r="PZI777" s="1268"/>
      <c r="PZJ777" s="144"/>
      <c r="PZK777" s="1268"/>
      <c r="PZL777" s="144"/>
      <c r="PZM777" s="1268"/>
      <c r="PZN777" s="144"/>
      <c r="PZO777" s="1268"/>
      <c r="PZP777" s="144"/>
      <c r="PZQ777" s="1268"/>
      <c r="PZR777" s="144"/>
      <c r="PZS777" s="1268"/>
      <c r="PZT777" s="144"/>
      <c r="PZU777" s="1268"/>
      <c r="PZV777" s="144"/>
      <c r="PZW777" s="1268"/>
      <c r="PZX777" s="144"/>
      <c r="PZY777" s="1268"/>
      <c r="PZZ777" s="144"/>
      <c r="QAA777" s="1268"/>
      <c r="QAB777" s="144"/>
      <c r="QAC777" s="1268"/>
      <c r="QAD777" s="144"/>
      <c r="QAE777" s="1268"/>
      <c r="QAF777" s="144"/>
      <c r="QAG777" s="1268"/>
      <c r="QAH777" s="144"/>
      <c r="QAI777" s="1268"/>
      <c r="QAJ777" s="144"/>
      <c r="QAK777" s="1268"/>
      <c r="QAL777" s="144"/>
      <c r="QAM777" s="1268"/>
      <c r="QAN777" s="144"/>
      <c r="QAO777" s="1268"/>
      <c r="QAP777" s="144"/>
      <c r="QAQ777" s="1268"/>
      <c r="QAR777" s="144"/>
      <c r="QAS777" s="1268"/>
      <c r="QAT777" s="144"/>
      <c r="QAU777" s="1268"/>
      <c r="QAV777" s="144"/>
      <c r="QAW777" s="1268"/>
      <c r="QAX777" s="144"/>
      <c r="QAY777" s="1268"/>
      <c r="QAZ777" s="144"/>
      <c r="QBA777" s="1268"/>
      <c r="QBB777" s="144"/>
      <c r="QBC777" s="1268"/>
      <c r="QBD777" s="144"/>
      <c r="QBE777" s="1268"/>
      <c r="QBF777" s="144"/>
      <c r="QBG777" s="1268"/>
      <c r="QBH777" s="144"/>
      <c r="QBI777" s="1268"/>
      <c r="QBJ777" s="144"/>
      <c r="QBK777" s="1268"/>
      <c r="QBL777" s="144"/>
      <c r="QBM777" s="1268"/>
      <c r="QBN777" s="144"/>
      <c r="QBO777" s="1268"/>
      <c r="QBP777" s="144"/>
      <c r="QBQ777" s="1268"/>
      <c r="QBR777" s="144"/>
      <c r="QBS777" s="1268"/>
      <c r="QBT777" s="144"/>
      <c r="QBU777" s="1268"/>
      <c r="QBV777" s="144"/>
      <c r="QBW777" s="1268"/>
      <c r="QBX777" s="144"/>
      <c r="QBY777" s="1268"/>
      <c r="QBZ777" s="144"/>
      <c r="QCA777" s="1268"/>
      <c r="QCB777" s="144"/>
      <c r="QCC777" s="1268"/>
      <c r="QCD777" s="144"/>
      <c r="QCE777" s="1268"/>
      <c r="QCF777" s="144"/>
      <c r="QCG777" s="1268"/>
      <c r="QCH777" s="144"/>
      <c r="QCI777" s="1268"/>
      <c r="QCJ777" s="144"/>
      <c r="QCK777" s="1268"/>
      <c r="QCL777" s="144"/>
      <c r="QCM777" s="1268"/>
      <c r="QCN777" s="144"/>
      <c r="QCO777" s="1268"/>
      <c r="QCP777" s="144"/>
      <c r="QCQ777" s="1268"/>
      <c r="QCR777" s="144"/>
      <c r="QCS777" s="1268"/>
      <c r="QCT777" s="144"/>
      <c r="QCU777" s="1268"/>
      <c r="QCV777" s="144"/>
      <c r="QCW777" s="1268"/>
      <c r="QCX777" s="144"/>
      <c r="QCY777" s="1268"/>
      <c r="QCZ777" s="144"/>
      <c r="QDA777" s="1268"/>
      <c r="QDB777" s="144"/>
      <c r="QDC777" s="1268"/>
      <c r="QDD777" s="144"/>
      <c r="QDE777" s="1268"/>
      <c r="QDF777" s="144"/>
      <c r="QDG777" s="1268"/>
      <c r="QDH777" s="144"/>
      <c r="QDI777" s="1268"/>
      <c r="QDJ777" s="144"/>
      <c r="QDK777" s="1268"/>
      <c r="QDL777" s="144"/>
      <c r="QDM777" s="1268"/>
      <c r="QDN777" s="144"/>
      <c r="QDO777" s="1268"/>
      <c r="QDP777" s="144"/>
      <c r="QDQ777" s="1268"/>
      <c r="QDR777" s="144"/>
      <c r="QDS777" s="1268"/>
      <c r="QDT777" s="144"/>
      <c r="QDU777" s="1268"/>
      <c r="QDV777" s="144"/>
      <c r="QDW777" s="1268"/>
      <c r="QDX777" s="144"/>
      <c r="QDY777" s="1268"/>
      <c r="QDZ777" s="144"/>
      <c r="QEA777" s="1268"/>
      <c r="QEB777" s="144"/>
      <c r="QEC777" s="1268"/>
      <c r="QED777" s="144"/>
      <c r="QEE777" s="1268"/>
      <c r="QEF777" s="144"/>
      <c r="QEG777" s="1268"/>
      <c r="QEH777" s="144"/>
      <c r="QEI777" s="1268"/>
      <c r="QEJ777" s="144"/>
      <c r="QEK777" s="1268"/>
      <c r="QEL777" s="144"/>
      <c r="QEM777" s="1268"/>
      <c r="QEN777" s="144"/>
      <c r="QEO777" s="1268"/>
      <c r="QEP777" s="144"/>
      <c r="QEQ777" s="1268"/>
      <c r="QER777" s="144"/>
      <c r="QES777" s="1268"/>
      <c r="QET777" s="144"/>
      <c r="QEU777" s="1268"/>
      <c r="QEV777" s="144"/>
      <c r="QEW777" s="1268"/>
      <c r="QEX777" s="144"/>
      <c r="QEY777" s="1268"/>
      <c r="QEZ777" s="144"/>
      <c r="QFA777" s="1268"/>
      <c r="QFB777" s="144"/>
      <c r="QFC777" s="1268"/>
      <c r="QFD777" s="144"/>
      <c r="QFE777" s="1268"/>
      <c r="QFF777" s="144"/>
      <c r="QFG777" s="1268"/>
      <c r="QFH777" s="144"/>
      <c r="QFI777" s="1268"/>
      <c r="QFJ777" s="144"/>
      <c r="QFK777" s="1268"/>
      <c r="QFL777" s="144"/>
      <c r="QFM777" s="1268"/>
      <c r="QFN777" s="144"/>
      <c r="QFO777" s="1268"/>
      <c r="QFP777" s="144"/>
      <c r="QFQ777" s="1268"/>
      <c r="QFR777" s="144"/>
      <c r="QFS777" s="1268"/>
      <c r="QFT777" s="144"/>
      <c r="QFU777" s="1268"/>
      <c r="QFV777" s="144"/>
      <c r="QFW777" s="1268"/>
      <c r="QFX777" s="144"/>
      <c r="QFY777" s="1268"/>
      <c r="QFZ777" s="144"/>
      <c r="QGA777" s="1268"/>
      <c r="QGB777" s="144"/>
      <c r="QGC777" s="1268"/>
      <c r="QGD777" s="144"/>
      <c r="QGE777" s="1268"/>
      <c r="QGF777" s="144"/>
      <c r="QGG777" s="1268"/>
      <c r="QGH777" s="144"/>
      <c r="QGI777" s="1268"/>
      <c r="QGJ777" s="144"/>
      <c r="QGK777" s="1268"/>
      <c r="QGL777" s="144"/>
      <c r="QGM777" s="1268"/>
      <c r="QGN777" s="144"/>
      <c r="QGO777" s="1268"/>
      <c r="QGP777" s="144"/>
      <c r="QGQ777" s="1268"/>
      <c r="QGR777" s="144"/>
      <c r="QGS777" s="1268"/>
      <c r="QGT777" s="144"/>
      <c r="QGU777" s="1268"/>
      <c r="QGV777" s="144"/>
      <c r="QGW777" s="1268"/>
      <c r="QGX777" s="144"/>
      <c r="QGY777" s="1268"/>
      <c r="QGZ777" s="144"/>
      <c r="QHA777" s="1268"/>
      <c r="QHB777" s="144"/>
      <c r="QHC777" s="1268"/>
      <c r="QHD777" s="144"/>
      <c r="QHE777" s="1268"/>
      <c r="QHF777" s="144"/>
      <c r="QHG777" s="1268"/>
      <c r="QHH777" s="144"/>
      <c r="QHI777" s="1268"/>
      <c r="QHJ777" s="144"/>
      <c r="QHK777" s="1268"/>
      <c r="QHL777" s="144"/>
      <c r="QHM777" s="1268"/>
      <c r="QHN777" s="144"/>
      <c r="QHO777" s="1268"/>
      <c r="QHP777" s="144"/>
      <c r="QHQ777" s="1268"/>
      <c r="QHR777" s="144"/>
      <c r="QHS777" s="1268"/>
      <c r="QHT777" s="144"/>
      <c r="QHU777" s="1268"/>
      <c r="QHV777" s="144"/>
      <c r="QHW777" s="1268"/>
      <c r="QHX777" s="144"/>
      <c r="QHY777" s="1268"/>
      <c r="QHZ777" s="144"/>
      <c r="QIA777" s="1268"/>
      <c r="QIB777" s="144"/>
      <c r="QIC777" s="1268"/>
      <c r="QID777" s="144"/>
      <c r="QIE777" s="1268"/>
      <c r="QIF777" s="144"/>
      <c r="QIG777" s="1268"/>
      <c r="QIH777" s="144"/>
      <c r="QII777" s="1268"/>
      <c r="QIJ777" s="144"/>
      <c r="QIK777" s="1268"/>
      <c r="QIL777" s="144"/>
      <c r="QIM777" s="1268"/>
      <c r="QIN777" s="144"/>
      <c r="QIO777" s="1268"/>
      <c r="QIP777" s="144"/>
      <c r="QIQ777" s="1268"/>
      <c r="QIR777" s="144"/>
      <c r="QIS777" s="1268"/>
      <c r="QIT777" s="144"/>
      <c r="QIU777" s="1268"/>
      <c r="QIV777" s="144"/>
      <c r="QIW777" s="1268"/>
      <c r="QIX777" s="144"/>
      <c r="QIY777" s="1268"/>
      <c r="QIZ777" s="144"/>
      <c r="QJA777" s="1268"/>
      <c r="QJB777" s="144"/>
      <c r="QJC777" s="1268"/>
      <c r="QJD777" s="144"/>
      <c r="QJE777" s="1268"/>
      <c r="QJF777" s="144"/>
      <c r="QJG777" s="1268"/>
      <c r="QJH777" s="144"/>
      <c r="QJI777" s="1268"/>
      <c r="QJJ777" s="144"/>
      <c r="QJK777" s="1268"/>
      <c r="QJL777" s="144"/>
      <c r="QJM777" s="1268"/>
      <c r="QJN777" s="144"/>
      <c r="QJO777" s="1268"/>
      <c r="QJP777" s="144"/>
      <c r="QJQ777" s="1268"/>
      <c r="QJR777" s="144"/>
      <c r="QJS777" s="1268"/>
      <c r="QJT777" s="144"/>
      <c r="QJU777" s="1268"/>
      <c r="QJV777" s="144"/>
      <c r="QJW777" s="1268"/>
      <c r="QJX777" s="144"/>
      <c r="QJY777" s="1268"/>
      <c r="QJZ777" s="144"/>
      <c r="QKA777" s="1268"/>
      <c r="QKB777" s="144"/>
      <c r="QKC777" s="1268"/>
      <c r="QKD777" s="144"/>
      <c r="QKE777" s="1268"/>
      <c r="QKF777" s="144"/>
      <c r="QKG777" s="1268"/>
      <c r="QKH777" s="144"/>
      <c r="QKI777" s="1268"/>
      <c r="QKJ777" s="144"/>
      <c r="QKK777" s="1268"/>
      <c r="QKL777" s="144"/>
      <c r="QKM777" s="1268"/>
      <c r="QKN777" s="144"/>
      <c r="QKO777" s="1268"/>
      <c r="QKP777" s="144"/>
      <c r="QKQ777" s="1268"/>
      <c r="QKR777" s="144"/>
      <c r="QKS777" s="1268"/>
      <c r="QKT777" s="144"/>
      <c r="QKU777" s="1268"/>
      <c r="QKV777" s="144"/>
      <c r="QKW777" s="1268"/>
      <c r="QKX777" s="144"/>
      <c r="QKY777" s="1268"/>
      <c r="QKZ777" s="144"/>
      <c r="QLA777" s="1268"/>
      <c r="QLB777" s="144"/>
      <c r="QLC777" s="1268"/>
      <c r="QLD777" s="144"/>
      <c r="QLE777" s="1268"/>
      <c r="QLF777" s="144"/>
      <c r="QLG777" s="1268"/>
      <c r="QLH777" s="144"/>
      <c r="QLI777" s="1268"/>
      <c r="QLJ777" s="144"/>
      <c r="QLK777" s="1268"/>
      <c r="QLL777" s="144"/>
      <c r="QLM777" s="1268"/>
      <c r="QLN777" s="144"/>
      <c r="QLO777" s="1268"/>
      <c r="QLP777" s="144"/>
      <c r="QLQ777" s="1268"/>
      <c r="QLR777" s="144"/>
      <c r="QLS777" s="1268"/>
      <c r="QLT777" s="144"/>
      <c r="QLU777" s="1268"/>
      <c r="QLV777" s="144"/>
      <c r="QLW777" s="1268"/>
      <c r="QLX777" s="144"/>
      <c r="QLY777" s="1268"/>
      <c r="QLZ777" s="144"/>
      <c r="QMA777" s="1268"/>
      <c r="QMB777" s="144"/>
      <c r="QMC777" s="1268"/>
      <c r="QMD777" s="144"/>
      <c r="QME777" s="1268"/>
      <c r="QMF777" s="144"/>
      <c r="QMG777" s="1268"/>
      <c r="QMH777" s="144"/>
      <c r="QMI777" s="1268"/>
      <c r="QMJ777" s="144"/>
      <c r="QMK777" s="1268"/>
      <c r="QML777" s="144"/>
      <c r="QMM777" s="1268"/>
      <c r="QMN777" s="144"/>
      <c r="QMO777" s="1268"/>
      <c r="QMP777" s="144"/>
      <c r="QMQ777" s="1268"/>
      <c r="QMR777" s="144"/>
      <c r="QMS777" s="1268"/>
      <c r="QMT777" s="144"/>
      <c r="QMU777" s="1268"/>
      <c r="QMV777" s="144"/>
      <c r="QMW777" s="1268"/>
      <c r="QMX777" s="144"/>
      <c r="QMY777" s="1268"/>
      <c r="QMZ777" s="144"/>
      <c r="QNA777" s="1268"/>
      <c r="QNB777" s="144"/>
      <c r="QNC777" s="1268"/>
      <c r="QND777" s="144"/>
      <c r="QNE777" s="1268"/>
      <c r="QNF777" s="144"/>
      <c r="QNG777" s="1268"/>
      <c r="QNH777" s="144"/>
      <c r="QNI777" s="1268"/>
      <c r="QNJ777" s="144"/>
      <c r="QNK777" s="1268"/>
      <c r="QNL777" s="144"/>
      <c r="QNM777" s="1268"/>
      <c r="QNN777" s="144"/>
      <c r="QNO777" s="1268"/>
      <c r="QNP777" s="144"/>
      <c r="QNQ777" s="1268"/>
      <c r="QNR777" s="144"/>
      <c r="QNS777" s="1268"/>
      <c r="QNT777" s="144"/>
      <c r="QNU777" s="1268"/>
      <c r="QNV777" s="144"/>
      <c r="QNW777" s="1268"/>
      <c r="QNX777" s="144"/>
      <c r="QNY777" s="1268"/>
      <c r="QNZ777" s="144"/>
      <c r="QOA777" s="1268"/>
      <c r="QOB777" s="144"/>
      <c r="QOC777" s="1268"/>
      <c r="QOD777" s="144"/>
      <c r="QOE777" s="1268"/>
      <c r="QOF777" s="144"/>
      <c r="QOG777" s="1268"/>
      <c r="QOH777" s="144"/>
      <c r="QOI777" s="1268"/>
      <c r="QOJ777" s="144"/>
      <c r="QOK777" s="1268"/>
      <c r="QOL777" s="144"/>
      <c r="QOM777" s="1268"/>
      <c r="QON777" s="144"/>
      <c r="QOO777" s="1268"/>
      <c r="QOP777" s="144"/>
      <c r="QOQ777" s="1268"/>
      <c r="QOR777" s="144"/>
      <c r="QOS777" s="1268"/>
      <c r="QOT777" s="144"/>
      <c r="QOU777" s="1268"/>
      <c r="QOV777" s="144"/>
      <c r="QOW777" s="1268"/>
      <c r="QOX777" s="144"/>
      <c r="QOY777" s="1268"/>
      <c r="QOZ777" s="144"/>
      <c r="QPA777" s="1268"/>
      <c r="QPB777" s="144"/>
      <c r="QPC777" s="1268"/>
      <c r="QPD777" s="144"/>
      <c r="QPE777" s="1268"/>
      <c r="QPF777" s="144"/>
      <c r="QPG777" s="1268"/>
      <c r="QPH777" s="144"/>
      <c r="QPI777" s="1268"/>
      <c r="QPJ777" s="144"/>
      <c r="QPK777" s="1268"/>
      <c r="QPL777" s="144"/>
      <c r="QPM777" s="1268"/>
      <c r="QPN777" s="144"/>
      <c r="QPO777" s="1268"/>
      <c r="QPP777" s="144"/>
      <c r="QPQ777" s="1268"/>
      <c r="QPR777" s="144"/>
      <c r="QPS777" s="1268"/>
      <c r="QPT777" s="144"/>
      <c r="QPU777" s="1268"/>
      <c r="QPV777" s="144"/>
      <c r="QPW777" s="1268"/>
      <c r="QPX777" s="144"/>
      <c r="QPY777" s="1268"/>
      <c r="QPZ777" s="144"/>
      <c r="QQA777" s="1268"/>
      <c r="QQB777" s="144"/>
      <c r="QQC777" s="1268"/>
      <c r="QQD777" s="144"/>
      <c r="QQE777" s="1268"/>
      <c r="QQF777" s="144"/>
      <c r="QQG777" s="1268"/>
      <c r="QQH777" s="144"/>
      <c r="QQI777" s="1268"/>
      <c r="QQJ777" s="144"/>
      <c r="QQK777" s="1268"/>
      <c r="QQL777" s="144"/>
      <c r="QQM777" s="1268"/>
      <c r="QQN777" s="144"/>
      <c r="QQO777" s="1268"/>
      <c r="QQP777" s="144"/>
      <c r="QQQ777" s="1268"/>
      <c r="QQR777" s="144"/>
      <c r="QQS777" s="1268"/>
      <c r="QQT777" s="144"/>
      <c r="QQU777" s="1268"/>
      <c r="QQV777" s="144"/>
      <c r="QQW777" s="1268"/>
      <c r="QQX777" s="144"/>
      <c r="QQY777" s="1268"/>
      <c r="QQZ777" s="144"/>
      <c r="QRA777" s="1268"/>
      <c r="QRB777" s="144"/>
      <c r="QRC777" s="1268"/>
      <c r="QRD777" s="144"/>
      <c r="QRE777" s="1268"/>
      <c r="QRF777" s="144"/>
      <c r="QRG777" s="1268"/>
      <c r="QRH777" s="144"/>
      <c r="QRI777" s="1268"/>
      <c r="QRJ777" s="144"/>
      <c r="QRK777" s="1268"/>
      <c r="QRL777" s="144"/>
      <c r="QRM777" s="1268"/>
      <c r="QRN777" s="144"/>
      <c r="QRO777" s="1268"/>
      <c r="QRP777" s="144"/>
      <c r="QRQ777" s="1268"/>
      <c r="QRR777" s="144"/>
      <c r="QRS777" s="1268"/>
      <c r="QRT777" s="144"/>
      <c r="QRU777" s="1268"/>
      <c r="QRV777" s="144"/>
      <c r="QRW777" s="1268"/>
      <c r="QRX777" s="144"/>
      <c r="QRY777" s="1268"/>
      <c r="QRZ777" s="144"/>
      <c r="QSA777" s="1268"/>
      <c r="QSB777" s="144"/>
      <c r="QSC777" s="1268"/>
      <c r="QSD777" s="144"/>
      <c r="QSE777" s="1268"/>
      <c r="QSF777" s="144"/>
      <c r="QSG777" s="1268"/>
      <c r="QSH777" s="144"/>
      <c r="QSI777" s="1268"/>
      <c r="QSJ777" s="144"/>
      <c r="QSK777" s="1268"/>
      <c r="QSL777" s="144"/>
      <c r="QSM777" s="1268"/>
      <c r="QSN777" s="144"/>
      <c r="QSO777" s="1268"/>
      <c r="QSP777" s="144"/>
      <c r="QSQ777" s="1268"/>
      <c r="QSR777" s="144"/>
      <c r="QSS777" s="1268"/>
      <c r="QST777" s="144"/>
      <c r="QSU777" s="1268"/>
      <c r="QSV777" s="144"/>
      <c r="QSW777" s="1268"/>
      <c r="QSX777" s="144"/>
      <c r="QSY777" s="1268"/>
      <c r="QSZ777" s="144"/>
      <c r="QTA777" s="1268"/>
      <c r="QTB777" s="144"/>
      <c r="QTC777" s="1268"/>
      <c r="QTD777" s="144"/>
      <c r="QTE777" s="1268"/>
      <c r="QTF777" s="144"/>
      <c r="QTG777" s="1268"/>
      <c r="QTH777" s="144"/>
      <c r="QTI777" s="1268"/>
      <c r="QTJ777" s="144"/>
      <c r="QTK777" s="1268"/>
      <c r="QTL777" s="144"/>
      <c r="QTM777" s="1268"/>
      <c r="QTN777" s="144"/>
      <c r="QTO777" s="1268"/>
      <c r="QTP777" s="144"/>
      <c r="QTQ777" s="1268"/>
      <c r="QTR777" s="144"/>
      <c r="QTS777" s="1268"/>
      <c r="QTT777" s="144"/>
      <c r="QTU777" s="1268"/>
      <c r="QTV777" s="144"/>
      <c r="QTW777" s="1268"/>
      <c r="QTX777" s="144"/>
      <c r="QTY777" s="1268"/>
      <c r="QTZ777" s="144"/>
      <c r="QUA777" s="1268"/>
      <c r="QUB777" s="144"/>
      <c r="QUC777" s="1268"/>
      <c r="QUD777" s="144"/>
      <c r="QUE777" s="1268"/>
      <c r="QUF777" s="144"/>
      <c r="QUG777" s="1268"/>
      <c r="QUH777" s="144"/>
      <c r="QUI777" s="1268"/>
      <c r="QUJ777" s="144"/>
      <c r="QUK777" s="1268"/>
      <c r="QUL777" s="144"/>
      <c r="QUM777" s="1268"/>
      <c r="QUN777" s="144"/>
      <c r="QUO777" s="1268"/>
      <c r="QUP777" s="144"/>
      <c r="QUQ777" s="1268"/>
      <c r="QUR777" s="144"/>
      <c r="QUS777" s="1268"/>
      <c r="QUT777" s="144"/>
      <c r="QUU777" s="1268"/>
      <c r="QUV777" s="144"/>
      <c r="QUW777" s="1268"/>
      <c r="QUX777" s="144"/>
      <c r="QUY777" s="1268"/>
      <c r="QUZ777" s="144"/>
      <c r="QVA777" s="1268"/>
      <c r="QVB777" s="144"/>
      <c r="QVC777" s="1268"/>
      <c r="QVD777" s="144"/>
      <c r="QVE777" s="1268"/>
      <c r="QVF777" s="144"/>
      <c r="QVG777" s="1268"/>
      <c r="QVH777" s="144"/>
      <c r="QVI777" s="1268"/>
      <c r="QVJ777" s="144"/>
      <c r="QVK777" s="1268"/>
      <c r="QVL777" s="144"/>
      <c r="QVM777" s="1268"/>
      <c r="QVN777" s="144"/>
      <c r="QVO777" s="1268"/>
      <c r="QVP777" s="144"/>
      <c r="QVQ777" s="1268"/>
      <c r="QVR777" s="144"/>
      <c r="QVS777" s="1268"/>
      <c r="QVT777" s="144"/>
      <c r="QVU777" s="1268"/>
      <c r="QVV777" s="144"/>
      <c r="QVW777" s="1268"/>
      <c r="QVX777" s="144"/>
      <c r="QVY777" s="1268"/>
      <c r="QVZ777" s="144"/>
      <c r="QWA777" s="1268"/>
      <c r="QWB777" s="144"/>
      <c r="QWC777" s="1268"/>
      <c r="QWD777" s="144"/>
      <c r="QWE777" s="1268"/>
      <c r="QWF777" s="144"/>
      <c r="QWG777" s="1268"/>
      <c r="QWH777" s="144"/>
      <c r="QWI777" s="1268"/>
      <c r="QWJ777" s="144"/>
      <c r="QWK777" s="1268"/>
      <c r="QWL777" s="144"/>
      <c r="QWM777" s="1268"/>
      <c r="QWN777" s="144"/>
      <c r="QWO777" s="1268"/>
      <c r="QWP777" s="144"/>
      <c r="QWQ777" s="1268"/>
      <c r="QWR777" s="144"/>
      <c r="QWS777" s="1268"/>
      <c r="QWT777" s="144"/>
      <c r="QWU777" s="1268"/>
      <c r="QWV777" s="144"/>
      <c r="QWW777" s="1268"/>
      <c r="QWX777" s="144"/>
      <c r="QWY777" s="1268"/>
      <c r="QWZ777" s="144"/>
      <c r="QXA777" s="1268"/>
      <c r="QXB777" s="144"/>
      <c r="QXC777" s="1268"/>
      <c r="QXD777" s="144"/>
      <c r="QXE777" s="1268"/>
      <c r="QXF777" s="144"/>
      <c r="QXG777" s="1268"/>
      <c r="QXH777" s="144"/>
      <c r="QXI777" s="1268"/>
      <c r="QXJ777" s="144"/>
      <c r="QXK777" s="1268"/>
      <c r="QXL777" s="144"/>
      <c r="QXM777" s="1268"/>
      <c r="QXN777" s="144"/>
      <c r="QXO777" s="1268"/>
      <c r="QXP777" s="144"/>
      <c r="QXQ777" s="1268"/>
      <c r="QXR777" s="144"/>
      <c r="QXS777" s="1268"/>
      <c r="QXT777" s="144"/>
      <c r="QXU777" s="1268"/>
      <c r="QXV777" s="144"/>
      <c r="QXW777" s="1268"/>
      <c r="QXX777" s="144"/>
      <c r="QXY777" s="1268"/>
      <c r="QXZ777" s="144"/>
      <c r="QYA777" s="1268"/>
      <c r="QYB777" s="144"/>
      <c r="QYC777" s="1268"/>
      <c r="QYD777" s="144"/>
      <c r="QYE777" s="1268"/>
      <c r="QYF777" s="144"/>
      <c r="QYG777" s="1268"/>
      <c r="QYH777" s="144"/>
      <c r="QYI777" s="1268"/>
      <c r="QYJ777" s="144"/>
      <c r="QYK777" s="1268"/>
      <c r="QYL777" s="144"/>
      <c r="QYM777" s="1268"/>
      <c r="QYN777" s="144"/>
      <c r="QYO777" s="1268"/>
      <c r="QYP777" s="144"/>
      <c r="QYQ777" s="1268"/>
      <c r="QYR777" s="144"/>
      <c r="QYS777" s="1268"/>
      <c r="QYT777" s="144"/>
      <c r="QYU777" s="1268"/>
      <c r="QYV777" s="144"/>
      <c r="QYW777" s="1268"/>
      <c r="QYX777" s="144"/>
      <c r="QYY777" s="1268"/>
      <c r="QYZ777" s="144"/>
      <c r="QZA777" s="1268"/>
      <c r="QZB777" s="144"/>
      <c r="QZC777" s="1268"/>
      <c r="QZD777" s="144"/>
      <c r="QZE777" s="1268"/>
      <c r="QZF777" s="144"/>
      <c r="QZG777" s="1268"/>
      <c r="QZH777" s="144"/>
      <c r="QZI777" s="1268"/>
      <c r="QZJ777" s="144"/>
      <c r="QZK777" s="1268"/>
      <c r="QZL777" s="144"/>
      <c r="QZM777" s="1268"/>
      <c r="QZN777" s="144"/>
      <c r="QZO777" s="1268"/>
      <c r="QZP777" s="144"/>
      <c r="QZQ777" s="1268"/>
      <c r="QZR777" s="144"/>
      <c r="QZS777" s="1268"/>
      <c r="QZT777" s="144"/>
      <c r="QZU777" s="1268"/>
      <c r="QZV777" s="144"/>
      <c r="QZW777" s="1268"/>
      <c r="QZX777" s="144"/>
      <c r="QZY777" s="1268"/>
      <c r="QZZ777" s="144"/>
      <c r="RAA777" s="1268"/>
      <c r="RAB777" s="144"/>
      <c r="RAC777" s="1268"/>
      <c r="RAD777" s="144"/>
      <c r="RAE777" s="1268"/>
      <c r="RAF777" s="144"/>
      <c r="RAG777" s="1268"/>
      <c r="RAH777" s="144"/>
      <c r="RAI777" s="1268"/>
      <c r="RAJ777" s="144"/>
      <c r="RAK777" s="1268"/>
      <c r="RAL777" s="144"/>
      <c r="RAM777" s="1268"/>
      <c r="RAN777" s="144"/>
      <c r="RAO777" s="1268"/>
      <c r="RAP777" s="144"/>
      <c r="RAQ777" s="1268"/>
      <c r="RAR777" s="144"/>
      <c r="RAS777" s="1268"/>
      <c r="RAT777" s="144"/>
      <c r="RAU777" s="1268"/>
      <c r="RAV777" s="144"/>
      <c r="RAW777" s="1268"/>
      <c r="RAX777" s="144"/>
      <c r="RAY777" s="1268"/>
      <c r="RAZ777" s="144"/>
      <c r="RBA777" s="1268"/>
      <c r="RBB777" s="144"/>
      <c r="RBC777" s="1268"/>
      <c r="RBD777" s="144"/>
      <c r="RBE777" s="1268"/>
      <c r="RBF777" s="144"/>
      <c r="RBG777" s="1268"/>
      <c r="RBH777" s="144"/>
      <c r="RBI777" s="1268"/>
      <c r="RBJ777" s="144"/>
      <c r="RBK777" s="1268"/>
      <c r="RBL777" s="144"/>
      <c r="RBM777" s="1268"/>
      <c r="RBN777" s="144"/>
      <c r="RBO777" s="1268"/>
      <c r="RBP777" s="144"/>
      <c r="RBQ777" s="1268"/>
      <c r="RBR777" s="144"/>
      <c r="RBS777" s="1268"/>
      <c r="RBT777" s="144"/>
      <c r="RBU777" s="1268"/>
      <c r="RBV777" s="144"/>
      <c r="RBW777" s="1268"/>
      <c r="RBX777" s="144"/>
      <c r="RBY777" s="1268"/>
      <c r="RBZ777" s="144"/>
      <c r="RCA777" s="1268"/>
      <c r="RCB777" s="144"/>
      <c r="RCC777" s="1268"/>
      <c r="RCD777" s="144"/>
      <c r="RCE777" s="1268"/>
      <c r="RCF777" s="144"/>
      <c r="RCG777" s="1268"/>
      <c r="RCH777" s="144"/>
      <c r="RCI777" s="1268"/>
      <c r="RCJ777" s="144"/>
      <c r="RCK777" s="1268"/>
      <c r="RCL777" s="144"/>
      <c r="RCM777" s="1268"/>
      <c r="RCN777" s="144"/>
      <c r="RCO777" s="1268"/>
      <c r="RCP777" s="144"/>
      <c r="RCQ777" s="1268"/>
      <c r="RCR777" s="144"/>
      <c r="RCS777" s="1268"/>
      <c r="RCT777" s="144"/>
      <c r="RCU777" s="1268"/>
      <c r="RCV777" s="144"/>
      <c r="RCW777" s="1268"/>
      <c r="RCX777" s="144"/>
      <c r="RCY777" s="1268"/>
      <c r="RCZ777" s="144"/>
      <c r="RDA777" s="1268"/>
      <c r="RDB777" s="144"/>
      <c r="RDC777" s="1268"/>
      <c r="RDD777" s="144"/>
      <c r="RDE777" s="1268"/>
      <c r="RDF777" s="144"/>
      <c r="RDG777" s="1268"/>
      <c r="RDH777" s="144"/>
      <c r="RDI777" s="1268"/>
      <c r="RDJ777" s="144"/>
      <c r="RDK777" s="1268"/>
      <c r="RDL777" s="144"/>
      <c r="RDM777" s="1268"/>
      <c r="RDN777" s="144"/>
      <c r="RDO777" s="1268"/>
      <c r="RDP777" s="144"/>
      <c r="RDQ777" s="1268"/>
      <c r="RDR777" s="144"/>
      <c r="RDS777" s="1268"/>
      <c r="RDT777" s="144"/>
      <c r="RDU777" s="1268"/>
      <c r="RDV777" s="144"/>
      <c r="RDW777" s="1268"/>
      <c r="RDX777" s="144"/>
      <c r="RDY777" s="1268"/>
      <c r="RDZ777" s="144"/>
      <c r="REA777" s="1268"/>
      <c r="REB777" s="144"/>
      <c r="REC777" s="1268"/>
      <c r="RED777" s="144"/>
      <c r="REE777" s="1268"/>
      <c r="REF777" s="144"/>
      <c r="REG777" s="1268"/>
      <c r="REH777" s="144"/>
      <c r="REI777" s="1268"/>
      <c r="REJ777" s="144"/>
      <c r="REK777" s="1268"/>
      <c r="REL777" s="144"/>
      <c r="REM777" s="1268"/>
      <c r="REN777" s="144"/>
      <c r="REO777" s="1268"/>
      <c r="REP777" s="144"/>
      <c r="REQ777" s="1268"/>
      <c r="RER777" s="144"/>
      <c r="RES777" s="1268"/>
      <c r="RET777" s="144"/>
      <c r="REU777" s="1268"/>
      <c r="REV777" s="144"/>
      <c r="REW777" s="1268"/>
      <c r="REX777" s="144"/>
      <c r="REY777" s="1268"/>
      <c r="REZ777" s="144"/>
      <c r="RFA777" s="1268"/>
      <c r="RFB777" s="144"/>
      <c r="RFC777" s="1268"/>
      <c r="RFD777" s="144"/>
      <c r="RFE777" s="1268"/>
      <c r="RFF777" s="144"/>
      <c r="RFG777" s="1268"/>
      <c r="RFH777" s="144"/>
      <c r="RFI777" s="1268"/>
      <c r="RFJ777" s="144"/>
      <c r="RFK777" s="1268"/>
      <c r="RFL777" s="144"/>
      <c r="RFM777" s="1268"/>
      <c r="RFN777" s="144"/>
      <c r="RFO777" s="1268"/>
      <c r="RFP777" s="144"/>
      <c r="RFQ777" s="1268"/>
      <c r="RFR777" s="144"/>
      <c r="RFS777" s="1268"/>
      <c r="RFT777" s="144"/>
      <c r="RFU777" s="1268"/>
      <c r="RFV777" s="144"/>
      <c r="RFW777" s="1268"/>
      <c r="RFX777" s="144"/>
      <c r="RFY777" s="1268"/>
      <c r="RFZ777" s="144"/>
      <c r="RGA777" s="1268"/>
      <c r="RGB777" s="144"/>
      <c r="RGC777" s="1268"/>
      <c r="RGD777" s="144"/>
      <c r="RGE777" s="1268"/>
      <c r="RGF777" s="144"/>
      <c r="RGG777" s="1268"/>
      <c r="RGH777" s="144"/>
      <c r="RGI777" s="1268"/>
      <c r="RGJ777" s="144"/>
      <c r="RGK777" s="1268"/>
      <c r="RGL777" s="144"/>
      <c r="RGM777" s="1268"/>
      <c r="RGN777" s="144"/>
      <c r="RGO777" s="1268"/>
      <c r="RGP777" s="144"/>
      <c r="RGQ777" s="1268"/>
      <c r="RGR777" s="144"/>
      <c r="RGS777" s="1268"/>
      <c r="RGT777" s="144"/>
      <c r="RGU777" s="1268"/>
      <c r="RGV777" s="144"/>
      <c r="RGW777" s="1268"/>
      <c r="RGX777" s="144"/>
      <c r="RGY777" s="1268"/>
      <c r="RGZ777" s="144"/>
      <c r="RHA777" s="1268"/>
      <c r="RHB777" s="144"/>
      <c r="RHC777" s="1268"/>
      <c r="RHD777" s="144"/>
      <c r="RHE777" s="1268"/>
      <c r="RHF777" s="144"/>
      <c r="RHG777" s="1268"/>
      <c r="RHH777" s="144"/>
      <c r="RHI777" s="1268"/>
      <c r="RHJ777" s="144"/>
      <c r="RHK777" s="1268"/>
      <c r="RHL777" s="144"/>
      <c r="RHM777" s="1268"/>
      <c r="RHN777" s="144"/>
      <c r="RHO777" s="1268"/>
      <c r="RHP777" s="144"/>
      <c r="RHQ777" s="1268"/>
      <c r="RHR777" s="144"/>
      <c r="RHS777" s="1268"/>
      <c r="RHT777" s="144"/>
      <c r="RHU777" s="1268"/>
      <c r="RHV777" s="144"/>
      <c r="RHW777" s="1268"/>
      <c r="RHX777" s="144"/>
      <c r="RHY777" s="1268"/>
      <c r="RHZ777" s="144"/>
      <c r="RIA777" s="1268"/>
      <c r="RIB777" s="144"/>
      <c r="RIC777" s="1268"/>
      <c r="RID777" s="144"/>
      <c r="RIE777" s="1268"/>
      <c r="RIF777" s="144"/>
      <c r="RIG777" s="1268"/>
      <c r="RIH777" s="144"/>
      <c r="RII777" s="1268"/>
      <c r="RIJ777" s="144"/>
      <c r="RIK777" s="1268"/>
      <c r="RIL777" s="144"/>
      <c r="RIM777" s="1268"/>
      <c r="RIN777" s="144"/>
      <c r="RIO777" s="1268"/>
      <c r="RIP777" s="144"/>
      <c r="RIQ777" s="1268"/>
      <c r="RIR777" s="144"/>
      <c r="RIS777" s="1268"/>
      <c r="RIT777" s="144"/>
      <c r="RIU777" s="1268"/>
      <c r="RIV777" s="144"/>
      <c r="RIW777" s="1268"/>
      <c r="RIX777" s="144"/>
      <c r="RIY777" s="1268"/>
      <c r="RIZ777" s="144"/>
      <c r="RJA777" s="1268"/>
      <c r="RJB777" s="144"/>
      <c r="RJC777" s="1268"/>
      <c r="RJD777" s="144"/>
      <c r="RJE777" s="1268"/>
      <c r="RJF777" s="144"/>
      <c r="RJG777" s="1268"/>
      <c r="RJH777" s="144"/>
      <c r="RJI777" s="1268"/>
      <c r="RJJ777" s="144"/>
      <c r="RJK777" s="1268"/>
      <c r="RJL777" s="144"/>
      <c r="RJM777" s="1268"/>
      <c r="RJN777" s="144"/>
      <c r="RJO777" s="1268"/>
      <c r="RJP777" s="144"/>
      <c r="RJQ777" s="1268"/>
      <c r="RJR777" s="144"/>
      <c r="RJS777" s="1268"/>
      <c r="RJT777" s="144"/>
      <c r="RJU777" s="1268"/>
      <c r="RJV777" s="144"/>
      <c r="RJW777" s="1268"/>
      <c r="RJX777" s="144"/>
      <c r="RJY777" s="1268"/>
      <c r="RJZ777" s="144"/>
      <c r="RKA777" s="1268"/>
      <c r="RKB777" s="144"/>
      <c r="RKC777" s="1268"/>
      <c r="RKD777" s="144"/>
      <c r="RKE777" s="1268"/>
      <c r="RKF777" s="144"/>
      <c r="RKG777" s="1268"/>
      <c r="RKH777" s="144"/>
      <c r="RKI777" s="1268"/>
      <c r="RKJ777" s="144"/>
      <c r="RKK777" s="1268"/>
      <c r="RKL777" s="144"/>
      <c r="RKM777" s="1268"/>
      <c r="RKN777" s="144"/>
      <c r="RKO777" s="1268"/>
      <c r="RKP777" s="144"/>
      <c r="RKQ777" s="1268"/>
      <c r="RKR777" s="144"/>
      <c r="RKS777" s="1268"/>
      <c r="RKT777" s="144"/>
      <c r="RKU777" s="1268"/>
      <c r="RKV777" s="144"/>
      <c r="RKW777" s="1268"/>
      <c r="RKX777" s="144"/>
      <c r="RKY777" s="1268"/>
      <c r="RKZ777" s="144"/>
      <c r="RLA777" s="1268"/>
      <c r="RLB777" s="144"/>
      <c r="RLC777" s="1268"/>
      <c r="RLD777" s="144"/>
      <c r="RLE777" s="1268"/>
      <c r="RLF777" s="144"/>
      <c r="RLG777" s="1268"/>
      <c r="RLH777" s="144"/>
      <c r="RLI777" s="1268"/>
      <c r="RLJ777" s="144"/>
      <c r="RLK777" s="1268"/>
      <c r="RLL777" s="144"/>
      <c r="RLM777" s="1268"/>
      <c r="RLN777" s="144"/>
      <c r="RLO777" s="1268"/>
      <c r="RLP777" s="144"/>
      <c r="RLQ777" s="1268"/>
      <c r="RLR777" s="144"/>
      <c r="RLS777" s="1268"/>
      <c r="RLT777" s="144"/>
      <c r="RLU777" s="1268"/>
      <c r="RLV777" s="144"/>
      <c r="RLW777" s="1268"/>
      <c r="RLX777" s="144"/>
      <c r="RLY777" s="1268"/>
      <c r="RLZ777" s="144"/>
      <c r="RMA777" s="1268"/>
      <c r="RMB777" s="144"/>
      <c r="RMC777" s="1268"/>
      <c r="RMD777" s="144"/>
      <c r="RME777" s="1268"/>
      <c r="RMF777" s="144"/>
      <c r="RMG777" s="1268"/>
      <c r="RMH777" s="144"/>
      <c r="RMI777" s="1268"/>
      <c r="RMJ777" s="144"/>
      <c r="RMK777" s="1268"/>
      <c r="RML777" s="144"/>
      <c r="RMM777" s="1268"/>
      <c r="RMN777" s="144"/>
      <c r="RMO777" s="1268"/>
      <c r="RMP777" s="144"/>
      <c r="RMQ777" s="1268"/>
      <c r="RMR777" s="144"/>
      <c r="RMS777" s="1268"/>
      <c r="RMT777" s="144"/>
      <c r="RMU777" s="1268"/>
      <c r="RMV777" s="144"/>
      <c r="RMW777" s="1268"/>
      <c r="RMX777" s="144"/>
      <c r="RMY777" s="1268"/>
      <c r="RMZ777" s="144"/>
      <c r="RNA777" s="1268"/>
      <c r="RNB777" s="144"/>
      <c r="RNC777" s="1268"/>
      <c r="RND777" s="144"/>
      <c r="RNE777" s="1268"/>
      <c r="RNF777" s="144"/>
      <c r="RNG777" s="1268"/>
      <c r="RNH777" s="144"/>
      <c r="RNI777" s="1268"/>
      <c r="RNJ777" s="144"/>
      <c r="RNK777" s="1268"/>
      <c r="RNL777" s="144"/>
      <c r="RNM777" s="1268"/>
      <c r="RNN777" s="144"/>
      <c r="RNO777" s="1268"/>
      <c r="RNP777" s="144"/>
      <c r="RNQ777" s="1268"/>
      <c r="RNR777" s="144"/>
      <c r="RNS777" s="1268"/>
      <c r="RNT777" s="144"/>
      <c r="RNU777" s="1268"/>
      <c r="RNV777" s="144"/>
      <c r="RNW777" s="1268"/>
      <c r="RNX777" s="144"/>
      <c r="RNY777" s="1268"/>
      <c r="RNZ777" s="144"/>
      <c r="ROA777" s="1268"/>
      <c r="ROB777" s="144"/>
      <c r="ROC777" s="1268"/>
      <c r="ROD777" s="144"/>
      <c r="ROE777" s="1268"/>
      <c r="ROF777" s="144"/>
      <c r="ROG777" s="1268"/>
      <c r="ROH777" s="144"/>
      <c r="ROI777" s="1268"/>
      <c r="ROJ777" s="144"/>
      <c r="ROK777" s="1268"/>
      <c r="ROL777" s="144"/>
      <c r="ROM777" s="1268"/>
      <c r="RON777" s="144"/>
      <c r="ROO777" s="1268"/>
      <c r="ROP777" s="144"/>
      <c r="ROQ777" s="1268"/>
      <c r="ROR777" s="144"/>
      <c r="ROS777" s="1268"/>
      <c r="ROT777" s="144"/>
      <c r="ROU777" s="1268"/>
      <c r="ROV777" s="144"/>
      <c r="ROW777" s="1268"/>
      <c r="ROX777" s="144"/>
      <c r="ROY777" s="1268"/>
      <c r="ROZ777" s="144"/>
      <c r="RPA777" s="1268"/>
      <c r="RPB777" s="144"/>
      <c r="RPC777" s="1268"/>
      <c r="RPD777" s="144"/>
      <c r="RPE777" s="1268"/>
      <c r="RPF777" s="144"/>
      <c r="RPG777" s="1268"/>
      <c r="RPH777" s="144"/>
      <c r="RPI777" s="1268"/>
      <c r="RPJ777" s="144"/>
      <c r="RPK777" s="1268"/>
      <c r="RPL777" s="144"/>
      <c r="RPM777" s="1268"/>
      <c r="RPN777" s="144"/>
      <c r="RPO777" s="1268"/>
      <c r="RPP777" s="144"/>
      <c r="RPQ777" s="1268"/>
      <c r="RPR777" s="144"/>
      <c r="RPS777" s="1268"/>
      <c r="RPT777" s="144"/>
      <c r="RPU777" s="1268"/>
      <c r="RPV777" s="144"/>
      <c r="RPW777" s="1268"/>
      <c r="RPX777" s="144"/>
      <c r="RPY777" s="1268"/>
      <c r="RPZ777" s="144"/>
      <c r="RQA777" s="1268"/>
      <c r="RQB777" s="144"/>
      <c r="RQC777" s="1268"/>
      <c r="RQD777" s="144"/>
      <c r="RQE777" s="1268"/>
      <c r="RQF777" s="144"/>
      <c r="RQG777" s="1268"/>
      <c r="RQH777" s="144"/>
      <c r="RQI777" s="1268"/>
      <c r="RQJ777" s="144"/>
      <c r="RQK777" s="1268"/>
      <c r="RQL777" s="144"/>
      <c r="RQM777" s="1268"/>
      <c r="RQN777" s="144"/>
      <c r="RQO777" s="1268"/>
      <c r="RQP777" s="144"/>
      <c r="RQQ777" s="1268"/>
      <c r="RQR777" s="144"/>
      <c r="RQS777" s="1268"/>
      <c r="RQT777" s="144"/>
      <c r="RQU777" s="1268"/>
      <c r="RQV777" s="144"/>
      <c r="RQW777" s="1268"/>
      <c r="RQX777" s="144"/>
      <c r="RQY777" s="1268"/>
      <c r="RQZ777" s="144"/>
      <c r="RRA777" s="1268"/>
      <c r="RRB777" s="144"/>
      <c r="RRC777" s="1268"/>
      <c r="RRD777" s="144"/>
      <c r="RRE777" s="1268"/>
      <c r="RRF777" s="144"/>
      <c r="RRG777" s="1268"/>
      <c r="RRH777" s="144"/>
      <c r="RRI777" s="1268"/>
      <c r="RRJ777" s="144"/>
      <c r="RRK777" s="1268"/>
      <c r="RRL777" s="144"/>
      <c r="RRM777" s="1268"/>
      <c r="RRN777" s="144"/>
      <c r="RRO777" s="1268"/>
      <c r="RRP777" s="144"/>
      <c r="RRQ777" s="1268"/>
      <c r="RRR777" s="144"/>
      <c r="RRS777" s="1268"/>
      <c r="RRT777" s="144"/>
      <c r="RRU777" s="1268"/>
      <c r="RRV777" s="144"/>
      <c r="RRW777" s="1268"/>
      <c r="RRX777" s="144"/>
      <c r="RRY777" s="1268"/>
      <c r="RRZ777" s="144"/>
      <c r="RSA777" s="1268"/>
      <c r="RSB777" s="144"/>
      <c r="RSC777" s="1268"/>
      <c r="RSD777" s="144"/>
      <c r="RSE777" s="1268"/>
      <c r="RSF777" s="144"/>
      <c r="RSG777" s="1268"/>
      <c r="RSH777" s="144"/>
      <c r="RSI777" s="1268"/>
      <c r="RSJ777" s="144"/>
      <c r="RSK777" s="1268"/>
      <c r="RSL777" s="144"/>
      <c r="RSM777" s="1268"/>
      <c r="RSN777" s="144"/>
      <c r="RSO777" s="1268"/>
      <c r="RSP777" s="144"/>
      <c r="RSQ777" s="1268"/>
      <c r="RSR777" s="144"/>
      <c r="RSS777" s="1268"/>
      <c r="RST777" s="144"/>
      <c r="RSU777" s="1268"/>
      <c r="RSV777" s="144"/>
      <c r="RSW777" s="1268"/>
      <c r="RSX777" s="144"/>
      <c r="RSY777" s="1268"/>
      <c r="RSZ777" s="144"/>
      <c r="RTA777" s="1268"/>
      <c r="RTB777" s="144"/>
      <c r="RTC777" s="1268"/>
      <c r="RTD777" s="144"/>
      <c r="RTE777" s="1268"/>
      <c r="RTF777" s="144"/>
      <c r="RTG777" s="1268"/>
      <c r="RTH777" s="144"/>
      <c r="RTI777" s="1268"/>
      <c r="RTJ777" s="144"/>
      <c r="RTK777" s="1268"/>
      <c r="RTL777" s="144"/>
      <c r="RTM777" s="1268"/>
      <c r="RTN777" s="144"/>
      <c r="RTO777" s="1268"/>
      <c r="RTP777" s="144"/>
      <c r="RTQ777" s="1268"/>
      <c r="RTR777" s="144"/>
      <c r="RTS777" s="1268"/>
      <c r="RTT777" s="144"/>
      <c r="RTU777" s="1268"/>
      <c r="RTV777" s="144"/>
      <c r="RTW777" s="1268"/>
      <c r="RTX777" s="144"/>
      <c r="RTY777" s="1268"/>
      <c r="RTZ777" s="144"/>
      <c r="RUA777" s="1268"/>
      <c r="RUB777" s="144"/>
      <c r="RUC777" s="1268"/>
      <c r="RUD777" s="144"/>
      <c r="RUE777" s="1268"/>
      <c r="RUF777" s="144"/>
      <c r="RUG777" s="1268"/>
      <c r="RUH777" s="144"/>
      <c r="RUI777" s="1268"/>
      <c r="RUJ777" s="144"/>
      <c r="RUK777" s="1268"/>
      <c r="RUL777" s="144"/>
      <c r="RUM777" s="1268"/>
      <c r="RUN777" s="144"/>
      <c r="RUO777" s="1268"/>
      <c r="RUP777" s="144"/>
      <c r="RUQ777" s="1268"/>
      <c r="RUR777" s="144"/>
      <c r="RUS777" s="1268"/>
      <c r="RUT777" s="144"/>
      <c r="RUU777" s="1268"/>
      <c r="RUV777" s="144"/>
      <c r="RUW777" s="1268"/>
      <c r="RUX777" s="144"/>
      <c r="RUY777" s="1268"/>
      <c r="RUZ777" s="144"/>
      <c r="RVA777" s="1268"/>
      <c r="RVB777" s="144"/>
      <c r="RVC777" s="1268"/>
      <c r="RVD777" s="144"/>
      <c r="RVE777" s="1268"/>
      <c r="RVF777" s="144"/>
      <c r="RVG777" s="1268"/>
      <c r="RVH777" s="144"/>
      <c r="RVI777" s="1268"/>
      <c r="RVJ777" s="144"/>
      <c r="RVK777" s="1268"/>
      <c r="RVL777" s="144"/>
      <c r="RVM777" s="1268"/>
      <c r="RVN777" s="144"/>
      <c r="RVO777" s="1268"/>
      <c r="RVP777" s="144"/>
      <c r="RVQ777" s="1268"/>
      <c r="RVR777" s="144"/>
      <c r="RVS777" s="1268"/>
      <c r="RVT777" s="144"/>
      <c r="RVU777" s="1268"/>
      <c r="RVV777" s="144"/>
      <c r="RVW777" s="1268"/>
      <c r="RVX777" s="144"/>
      <c r="RVY777" s="1268"/>
      <c r="RVZ777" s="144"/>
      <c r="RWA777" s="1268"/>
      <c r="RWB777" s="144"/>
      <c r="RWC777" s="1268"/>
      <c r="RWD777" s="144"/>
      <c r="RWE777" s="1268"/>
      <c r="RWF777" s="144"/>
      <c r="RWG777" s="1268"/>
      <c r="RWH777" s="144"/>
      <c r="RWI777" s="1268"/>
      <c r="RWJ777" s="144"/>
      <c r="RWK777" s="1268"/>
      <c r="RWL777" s="144"/>
      <c r="RWM777" s="1268"/>
      <c r="RWN777" s="144"/>
      <c r="RWO777" s="1268"/>
      <c r="RWP777" s="144"/>
      <c r="RWQ777" s="1268"/>
      <c r="RWR777" s="144"/>
      <c r="RWS777" s="1268"/>
      <c r="RWT777" s="144"/>
      <c r="RWU777" s="1268"/>
      <c r="RWV777" s="144"/>
      <c r="RWW777" s="1268"/>
      <c r="RWX777" s="144"/>
      <c r="RWY777" s="1268"/>
      <c r="RWZ777" s="144"/>
      <c r="RXA777" s="1268"/>
      <c r="RXB777" s="144"/>
      <c r="RXC777" s="1268"/>
      <c r="RXD777" s="144"/>
      <c r="RXE777" s="1268"/>
      <c r="RXF777" s="144"/>
      <c r="RXG777" s="1268"/>
      <c r="RXH777" s="144"/>
      <c r="RXI777" s="1268"/>
      <c r="RXJ777" s="144"/>
      <c r="RXK777" s="1268"/>
      <c r="RXL777" s="144"/>
      <c r="RXM777" s="1268"/>
      <c r="RXN777" s="144"/>
      <c r="RXO777" s="1268"/>
      <c r="RXP777" s="144"/>
      <c r="RXQ777" s="1268"/>
      <c r="RXR777" s="144"/>
      <c r="RXS777" s="1268"/>
      <c r="RXT777" s="144"/>
      <c r="RXU777" s="1268"/>
      <c r="RXV777" s="144"/>
      <c r="RXW777" s="1268"/>
      <c r="RXX777" s="144"/>
      <c r="RXY777" s="1268"/>
      <c r="RXZ777" s="144"/>
      <c r="RYA777" s="1268"/>
      <c r="RYB777" s="144"/>
      <c r="RYC777" s="1268"/>
      <c r="RYD777" s="144"/>
      <c r="RYE777" s="1268"/>
      <c r="RYF777" s="144"/>
      <c r="RYG777" s="1268"/>
      <c r="RYH777" s="144"/>
      <c r="RYI777" s="1268"/>
      <c r="RYJ777" s="144"/>
      <c r="RYK777" s="1268"/>
      <c r="RYL777" s="144"/>
      <c r="RYM777" s="1268"/>
      <c r="RYN777" s="144"/>
      <c r="RYO777" s="1268"/>
      <c r="RYP777" s="144"/>
      <c r="RYQ777" s="1268"/>
      <c r="RYR777" s="144"/>
      <c r="RYS777" s="1268"/>
      <c r="RYT777" s="144"/>
      <c r="RYU777" s="1268"/>
      <c r="RYV777" s="144"/>
      <c r="RYW777" s="1268"/>
      <c r="RYX777" s="144"/>
      <c r="RYY777" s="1268"/>
      <c r="RYZ777" s="144"/>
      <c r="RZA777" s="1268"/>
      <c r="RZB777" s="144"/>
      <c r="RZC777" s="1268"/>
      <c r="RZD777" s="144"/>
      <c r="RZE777" s="1268"/>
      <c r="RZF777" s="144"/>
      <c r="RZG777" s="1268"/>
      <c r="RZH777" s="144"/>
      <c r="RZI777" s="1268"/>
      <c r="RZJ777" s="144"/>
      <c r="RZK777" s="1268"/>
      <c r="RZL777" s="144"/>
      <c r="RZM777" s="1268"/>
      <c r="RZN777" s="144"/>
      <c r="RZO777" s="1268"/>
      <c r="RZP777" s="144"/>
      <c r="RZQ777" s="1268"/>
      <c r="RZR777" s="144"/>
      <c r="RZS777" s="1268"/>
      <c r="RZT777" s="144"/>
      <c r="RZU777" s="1268"/>
      <c r="RZV777" s="144"/>
      <c r="RZW777" s="1268"/>
      <c r="RZX777" s="144"/>
      <c r="RZY777" s="1268"/>
      <c r="RZZ777" s="144"/>
      <c r="SAA777" s="1268"/>
      <c r="SAB777" s="144"/>
      <c r="SAC777" s="1268"/>
      <c r="SAD777" s="144"/>
      <c r="SAE777" s="1268"/>
      <c r="SAF777" s="144"/>
      <c r="SAG777" s="1268"/>
      <c r="SAH777" s="144"/>
      <c r="SAI777" s="1268"/>
      <c r="SAJ777" s="144"/>
      <c r="SAK777" s="1268"/>
      <c r="SAL777" s="144"/>
      <c r="SAM777" s="1268"/>
      <c r="SAN777" s="144"/>
      <c r="SAO777" s="1268"/>
      <c r="SAP777" s="144"/>
      <c r="SAQ777" s="1268"/>
      <c r="SAR777" s="144"/>
      <c r="SAS777" s="1268"/>
      <c r="SAT777" s="144"/>
      <c r="SAU777" s="1268"/>
      <c r="SAV777" s="144"/>
      <c r="SAW777" s="1268"/>
      <c r="SAX777" s="144"/>
      <c r="SAY777" s="1268"/>
      <c r="SAZ777" s="144"/>
      <c r="SBA777" s="1268"/>
      <c r="SBB777" s="144"/>
      <c r="SBC777" s="1268"/>
      <c r="SBD777" s="144"/>
      <c r="SBE777" s="1268"/>
      <c r="SBF777" s="144"/>
      <c r="SBG777" s="1268"/>
      <c r="SBH777" s="144"/>
      <c r="SBI777" s="1268"/>
      <c r="SBJ777" s="144"/>
      <c r="SBK777" s="1268"/>
      <c r="SBL777" s="144"/>
      <c r="SBM777" s="1268"/>
      <c r="SBN777" s="144"/>
      <c r="SBO777" s="1268"/>
      <c r="SBP777" s="144"/>
      <c r="SBQ777" s="1268"/>
      <c r="SBR777" s="144"/>
      <c r="SBS777" s="1268"/>
      <c r="SBT777" s="144"/>
      <c r="SBU777" s="1268"/>
      <c r="SBV777" s="144"/>
      <c r="SBW777" s="1268"/>
      <c r="SBX777" s="144"/>
      <c r="SBY777" s="1268"/>
      <c r="SBZ777" s="144"/>
      <c r="SCA777" s="1268"/>
      <c r="SCB777" s="144"/>
      <c r="SCC777" s="1268"/>
      <c r="SCD777" s="144"/>
      <c r="SCE777" s="1268"/>
      <c r="SCF777" s="144"/>
      <c r="SCG777" s="1268"/>
      <c r="SCH777" s="144"/>
      <c r="SCI777" s="1268"/>
      <c r="SCJ777" s="144"/>
      <c r="SCK777" s="1268"/>
      <c r="SCL777" s="144"/>
      <c r="SCM777" s="1268"/>
      <c r="SCN777" s="144"/>
      <c r="SCO777" s="1268"/>
      <c r="SCP777" s="144"/>
      <c r="SCQ777" s="1268"/>
      <c r="SCR777" s="144"/>
      <c r="SCS777" s="1268"/>
      <c r="SCT777" s="144"/>
      <c r="SCU777" s="1268"/>
      <c r="SCV777" s="144"/>
      <c r="SCW777" s="1268"/>
      <c r="SCX777" s="144"/>
      <c r="SCY777" s="1268"/>
      <c r="SCZ777" s="144"/>
      <c r="SDA777" s="1268"/>
      <c r="SDB777" s="144"/>
      <c r="SDC777" s="1268"/>
      <c r="SDD777" s="144"/>
      <c r="SDE777" s="1268"/>
      <c r="SDF777" s="144"/>
      <c r="SDG777" s="1268"/>
      <c r="SDH777" s="144"/>
      <c r="SDI777" s="1268"/>
      <c r="SDJ777" s="144"/>
      <c r="SDK777" s="1268"/>
      <c r="SDL777" s="144"/>
      <c r="SDM777" s="1268"/>
      <c r="SDN777" s="144"/>
      <c r="SDO777" s="1268"/>
      <c r="SDP777" s="144"/>
      <c r="SDQ777" s="1268"/>
      <c r="SDR777" s="144"/>
      <c r="SDS777" s="1268"/>
      <c r="SDT777" s="144"/>
      <c r="SDU777" s="1268"/>
      <c r="SDV777" s="144"/>
      <c r="SDW777" s="1268"/>
      <c r="SDX777" s="144"/>
      <c r="SDY777" s="1268"/>
      <c r="SDZ777" s="144"/>
      <c r="SEA777" s="1268"/>
      <c r="SEB777" s="144"/>
      <c r="SEC777" s="1268"/>
      <c r="SED777" s="144"/>
      <c r="SEE777" s="1268"/>
      <c r="SEF777" s="144"/>
      <c r="SEG777" s="1268"/>
      <c r="SEH777" s="144"/>
      <c r="SEI777" s="1268"/>
      <c r="SEJ777" s="144"/>
      <c r="SEK777" s="1268"/>
      <c r="SEL777" s="144"/>
      <c r="SEM777" s="1268"/>
      <c r="SEN777" s="144"/>
      <c r="SEO777" s="1268"/>
      <c r="SEP777" s="144"/>
      <c r="SEQ777" s="1268"/>
      <c r="SER777" s="144"/>
      <c r="SES777" s="1268"/>
      <c r="SET777" s="144"/>
      <c r="SEU777" s="1268"/>
      <c r="SEV777" s="144"/>
      <c r="SEW777" s="1268"/>
      <c r="SEX777" s="144"/>
      <c r="SEY777" s="1268"/>
      <c r="SEZ777" s="144"/>
      <c r="SFA777" s="1268"/>
      <c r="SFB777" s="144"/>
      <c r="SFC777" s="1268"/>
      <c r="SFD777" s="144"/>
      <c r="SFE777" s="1268"/>
      <c r="SFF777" s="144"/>
      <c r="SFG777" s="1268"/>
      <c r="SFH777" s="144"/>
      <c r="SFI777" s="1268"/>
      <c r="SFJ777" s="144"/>
      <c r="SFK777" s="1268"/>
      <c r="SFL777" s="144"/>
      <c r="SFM777" s="1268"/>
      <c r="SFN777" s="144"/>
      <c r="SFO777" s="1268"/>
      <c r="SFP777" s="144"/>
      <c r="SFQ777" s="1268"/>
      <c r="SFR777" s="144"/>
      <c r="SFS777" s="1268"/>
      <c r="SFT777" s="144"/>
      <c r="SFU777" s="1268"/>
      <c r="SFV777" s="144"/>
      <c r="SFW777" s="1268"/>
      <c r="SFX777" s="144"/>
      <c r="SFY777" s="1268"/>
      <c r="SFZ777" s="144"/>
      <c r="SGA777" s="1268"/>
      <c r="SGB777" s="144"/>
      <c r="SGC777" s="1268"/>
      <c r="SGD777" s="144"/>
      <c r="SGE777" s="1268"/>
      <c r="SGF777" s="144"/>
      <c r="SGG777" s="1268"/>
      <c r="SGH777" s="144"/>
      <c r="SGI777" s="1268"/>
      <c r="SGJ777" s="144"/>
      <c r="SGK777" s="1268"/>
      <c r="SGL777" s="144"/>
      <c r="SGM777" s="1268"/>
      <c r="SGN777" s="144"/>
      <c r="SGO777" s="1268"/>
      <c r="SGP777" s="144"/>
      <c r="SGQ777" s="1268"/>
      <c r="SGR777" s="144"/>
      <c r="SGS777" s="1268"/>
      <c r="SGT777" s="144"/>
      <c r="SGU777" s="1268"/>
      <c r="SGV777" s="144"/>
      <c r="SGW777" s="1268"/>
      <c r="SGX777" s="144"/>
      <c r="SGY777" s="1268"/>
      <c r="SGZ777" s="144"/>
      <c r="SHA777" s="1268"/>
      <c r="SHB777" s="144"/>
      <c r="SHC777" s="1268"/>
      <c r="SHD777" s="144"/>
      <c r="SHE777" s="1268"/>
      <c r="SHF777" s="144"/>
      <c r="SHG777" s="1268"/>
      <c r="SHH777" s="144"/>
      <c r="SHI777" s="1268"/>
      <c r="SHJ777" s="144"/>
      <c r="SHK777" s="1268"/>
      <c r="SHL777" s="144"/>
      <c r="SHM777" s="1268"/>
      <c r="SHN777" s="144"/>
      <c r="SHO777" s="1268"/>
      <c r="SHP777" s="144"/>
      <c r="SHQ777" s="1268"/>
      <c r="SHR777" s="144"/>
      <c r="SHS777" s="1268"/>
      <c r="SHT777" s="144"/>
      <c r="SHU777" s="1268"/>
      <c r="SHV777" s="144"/>
      <c r="SHW777" s="1268"/>
      <c r="SHX777" s="144"/>
      <c r="SHY777" s="1268"/>
      <c r="SHZ777" s="144"/>
      <c r="SIA777" s="1268"/>
      <c r="SIB777" s="144"/>
      <c r="SIC777" s="1268"/>
      <c r="SID777" s="144"/>
      <c r="SIE777" s="1268"/>
      <c r="SIF777" s="144"/>
      <c r="SIG777" s="1268"/>
      <c r="SIH777" s="144"/>
      <c r="SII777" s="1268"/>
      <c r="SIJ777" s="144"/>
      <c r="SIK777" s="1268"/>
      <c r="SIL777" s="144"/>
      <c r="SIM777" s="1268"/>
      <c r="SIN777" s="144"/>
      <c r="SIO777" s="1268"/>
      <c r="SIP777" s="144"/>
      <c r="SIQ777" s="1268"/>
      <c r="SIR777" s="144"/>
      <c r="SIS777" s="1268"/>
      <c r="SIT777" s="144"/>
      <c r="SIU777" s="1268"/>
      <c r="SIV777" s="144"/>
      <c r="SIW777" s="1268"/>
      <c r="SIX777" s="144"/>
      <c r="SIY777" s="1268"/>
      <c r="SIZ777" s="144"/>
      <c r="SJA777" s="1268"/>
      <c r="SJB777" s="144"/>
      <c r="SJC777" s="1268"/>
      <c r="SJD777" s="144"/>
      <c r="SJE777" s="1268"/>
      <c r="SJF777" s="144"/>
      <c r="SJG777" s="1268"/>
      <c r="SJH777" s="144"/>
      <c r="SJI777" s="1268"/>
      <c r="SJJ777" s="144"/>
      <c r="SJK777" s="1268"/>
      <c r="SJL777" s="144"/>
      <c r="SJM777" s="1268"/>
      <c r="SJN777" s="144"/>
      <c r="SJO777" s="1268"/>
      <c r="SJP777" s="144"/>
      <c r="SJQ777" s="1268"/>
      <c r="SJR777" s="144"/>
      <c r="SJS777" s="1268"/>
      <c r="SJT777" s="144"/>
      <c r="SJU777" s="1268"/>
      <c r="SJV777" s="144"/>
      <c r="SJW777" s="1268"/>
      <c r="SJX777" s="144"/>
      <c r="SJY777" s="1268"/>
      <c r="SJZ777" s="144"/>
      <c r="SKA777" s="1268"/>
      <c r="SKB777" s="144"/>
      <c r="SKC777" s="1268"/>
      <c r="SKD777" s="144"/>
      <c r="SKE777" s="1268"/>
      <c r="SKF777" s="144"/>
      <c r="SKG777" s="1268"/>
      <c r="SKH777" s="144"/>
      <c r="SKI777" s="1268"/>
      <c r="SKJ777" s="144"/>
      <c r="SKK777" s="1268"/>
      <c r="SKL777" s="144"/>
      <c r="SKM777" s="1268"/>
      <c r="SKN777" s="144"/>
      <c r="SKO777" s="1268"/>
      <c r="SKP777" s="144"/>
      <c r="SKQ777" s="1268"/>
      <c r="SKR777" s="144"/>
      <c r="SKS777" s="1268"/>
      <c r="SKT777" s="144"/>
      <c r="SKU777" s="1268"/>
      <c r="SKV777" s="144"/>
      <c r="SKW777" s="1268"/>
      <c r="SKX777" s="144"/>
      <c r="SKY777" s="1268"/>
      <c r="SKZ777" s="144"/>
      <c r="SLA777" s="1268"/>
      <c r="SLB777" s="144"/>
      <c r="SLC777" s="1268"/>
      <c r="SLD777" s="144"/>
      <c r="SLE777" s="1268"/>
      <c r="SLF777" s="144"/>
      <c r="SLG777" s="1268"/>
      <c r="SLH777" s="144"/>
      <c r="SLI777" s="1268"/>
      <c r="SLJ777" s="144"/>
      <c r="SLK777" s="1268"/>
      <c r="SLL777" s="144"/>
      <c r="SLM777" s="1268"/>
      <c r="SLN777" s="144"/>
      <c r="SLO777" s="1268"/>
      <c r="SLP777" s="144"/>
      <c r="SLQ777" s="1268"/>
      <c r="SLR777" s="144"/>
      <c r="SLS777" s="1268"/>
      <c r="SLT777" s="144"/>
      <c r="SLU777" s="1268"/>
      <c r="SLV777" s="144"/>
      <c r="SLW777" s="1268"/>
      <c r="SLX777" s="144"/>
      <c r="SLY777" s="1268"/>
      <c r="SLZ777" s="144"/>
      <c r="SMA777" s="1268"/>
      <c r="SMB777" s="144"/>
      <c r="SMC777" s="1268"/>
      <c r="SMD777" s="144"/>
      <c r="SME777" s="1268"/>
      <c r="SMF777" s="144"/>
      <c r="SMG777" s="1268"/>
      <c r="SMH777" s="144"/>
      <c r="SMI777" s="1268"/>
      <c r="SMJ777" s="144"/>
      <c r="SMK777" s="1268"/>
      <c r="SML777" s="144"/>
      <c r="SMM777" s="1268"/>
      <c r="SMN777" s="144"/>
      <c r="SMO777" s="1268"/>
      <c r="SMP777" s="144"/>
      <c r="SMQ777" s="1268"/>
      <c r="SMR777" s="144"/>
      <c r="SMS777" s="1268"/>
      <c r="SMT777" s="144"/>
      <c r="SMU777" s="1268"/>
      <c r="SMV777" s="144"/>
      <c r="SMW777" s="1268"/>
      <c r="SMX777" s="144"/>
      <c r="SMY777" s="1268"/>
      <c r="SMZ777" s="144"/>
      <c r="SNA777" s="1268"/>
      <c r="SNB777" s="144"/>
      <c r="SNC777" s="1268"/>
      <c r="SND777" s="144"/>
      <c r="SNE777" s="1268"/>
      <c r="SNF777" s="144"/>
      <c r="SNG777" s="1268"/>
      <c r="SNH777" s="144"/>
      <c r="SNI777" s="1268"/>
      <c r="SNJ777" s="144"/>
      <c r="SNK777" s="1268"/>
      <c r="SNL777" s="144"/>
      <c r="SNM777" s="1268"/>
      <c r="SNN777" s="144"/>
      <c r="SNO777" s="1268"/>
      <c r="SNP777" s="144"/>
      <c r="SNQ777" s="1268"/>
      <c r="SNR777" s="144"/>
      <c r="SNS777" s="1268"/>
      <c r="SNT777" s="144"/>
      <c r="SNU777" s="1268"/>
      <c r="SNV777" s="144"/>
      <c r="SNW777" s="1268"/>
      <c r="SNX777" s="144"/>
      <c r="SNY777" s="1268"/>
      <c r="SNZ777" s="144"/>
      <c r="SOA777" s="1268"/>
      <c r="SOB777" s="144"/>
      <c r="SOC777" s="1268"/>
      <c r="SOD777" s="144"/>
      <c r="SOE777" s="1268"/>
      <c r="SOF777" s="144"/>
      <c r="SOG777" s="1268"/>
      <c r="SOH777" s="144"/>
      <c r="SOI777" s="1268"/>
      <c r="SOJ777" s="144"/>
      <c r="SOK777" s="1268"/>
      <c r="SOL777" s="144"/>
      <c r="SOM777" s="1268"/>
      <c r="SON777" s="144"/>
      <c r="SOO777" s="1268"/>
      <c r="SOP777" s="144"/>
      <c r="SOQ777" s="1268"/>
      <c r="SOR777" s="144"/>
      <c r="SOS777" s="1268"/>
      <c r="SOT777" s="144"/>
      <c r="SOU777" s="1268"/>
      <c r="SOV777" s="144"/>
      <c r="SOW777" s="1268"/>
      <c r="SOX777" s="144"/>
      <c r="SOY777" s="1268"/>
      <c r="SOZ777" s="144"/>
      <c r="SPA777" s="1268"/>
      <c r="SPB777" s="144"/>
      <c r="SPC777" s="1268"/>
      <c r="SPD777" s="144"/>
      <c r="SPE777" s="1268"/>
      <c r="SPF777" s="144"/>
      <c r="SPG777" s="1268"/>
      <c r="SPH777" s="144"/>
      <c r="SPI777" s="1268"/>
      <c r="SPJ777" s="144"/>
      <c r="SPK777" s="1268"/>
      <c r="SPL777" s="144"/>
      <c r="SPM777" s="1268"/>
      <c r="SPN777" s="144"/>
      <c r="SPO777" s="1268"/>
      <c r="SPP777" s="144"/>
      <c r="SPQ777" s="1268"/>
      <c r="SPR777" s="144"/>
      <c r="SPS777" s="1268"/>
      <c r="SPT777" s="144"/>
      <c r="SPU777" s="1268"/>
      <c r="SPV777" s="144"/>
      <c r="SPW777" s="1268"/>
      <c r="SPX777" s="144"/>
      <c r="SPY777" s="1268"/>
      <c r="SPZ777" s="144"/>
      <c r="SQA777" s="1268"/>
      <c r="SQB777" s="144"/>
      <c r="SQC777" s="1268"/>
      <c r="SQD777" s="144"/>
      <c r="SQE777" s="1268"/>
      <c r="SQF777" s="144"/>
      <c r="SQG777" s="1268"/>
      <c r="SQH777" s="144"/>
      <c r="SQI777" s="1268"/>
      <c r="SQJ777" s="144"/>
      <c r="SQK777" s="1268"/>
      <c r="SQL777" s="144"/>
      <c r="SQM777" s="1268"/>
      <c r="SQN777" s="144"/>
      <c r="SQO777" s="1268"/>
      <c r="SQP777" s="144"/>
      <c r="SQQ777" s="1268"/>
      <c r="SQR777" s="144"/>
      <c r="SQS777" s="1268"/>
      <c r="SQT777" s="144"/>
      <c r="SQU777" s="1268"/>
      <c r="SQV777" s="144"/>
      <c r="SQW777" s="1268"/>
      <c r="SQX777" s="144"/>
      <c r="SQY777" s="1268"/>
      <c r="SQZ777" s="144"/>
      <c r="SRA777" s="1268"/>
      <c r="SRB777" s="144"/>
      <c r="SRC777" s="1268"/>
      <c r="SRD777" s="144"/>
      <c r="SRE777" s="1268"/>
      <c r="SRF777" s="144"/>
      <c r="SRG777" s="1268"/>
      <c r="SRH777" s="144"/>
      <c r="SRI777" s="1268"/>
      <c r="SRJ777" s="144"/>
      <c r="SRK777" s="1268"/>
      <c r="SRL777" s="144"/>
      <c r="SRM777" s="1268"/>
      <c r="SRN777" s="144"/>
      <c r="SRO777" s="1268"/>
      <c r="SRP777" s="144"/>
      <c r="SRQ777" s="1268"/>
      <c r="SRR777" s="144"/>
      <c r="SRS777" s="1268"/>
      <c r="SRT777" s="144"/>
      <c r="SRU777" s="1268"/>
      <c r="SRV777" s="144"/>
      <c r="SRW777" s="1268"/>
      <c r="SRX777" s="144"/>
      <c r="SRY777" s="1268"/>
      <c r="SRZ777" s="144"/>
      <c r="SSA777" s="1268"/>
      <c r="SSB777" s="144"/>
      <c r="SSC777" s="1268"/>
      <c r="SSD777" s="144"/>
      <c r="SSE777" s="1268"/>
      <c r="SSF777" s="144"/>
      <c r="SSG777" s="1268"/>
      <c r="SSH777" s="144"/>
      <c r="SSI777" s="1268"/>
      <c r="SSJ777" s="144"/>
      <c r="SSK777" s="1268"/>
      <c r="SSL777" s="144"/>
      <c r="SSM777" s="1268"/>
      <c r="SSN777" s="144"/>
      <c r="SSO777" s="1268"/>
      <c r="SSP777" s="144"/>
      <c r="SSQ777" s="1268"/>
      <c r="SSR777" s="144"/>
      <c r="SSS777" s="1268"/>
      <c r="SST777" s="144"/>
      <c r="SSU777" s="1268"/>
      <c r="SSV777" s="144"/>
      <c r="SSW777" s="1268"/>
      <c r="SSX777" s="144"/>
      <c r="SSY777" s="1268"/>
      <c r="SSZ777" s="144"/>
      <c r="STA777" s="1268"/>
      <c r="STB777" s="144"/>
      <c r="STC777" s="1268"/>
      <c r="STD777" s="144"/>
      <c r="STE777" s="1268"/>
      <c r="STF777" s="144"/>
      <c r="STG777" s="1268"/>
      <c r="STH777" s="144"/>
      <c r="STI777" s="1268"/>
      <c r="STJ777" s="144"/>
      <c r="STK777" s="1268"/>
      <c r="STL777" s="144"/>
      <c r="STM777" s="1268"/>
      <c r="STN777" s="144"/>
      <c r="STO777" s="1268"/>
      <c r="STP777" s="144"/>
      <c r="STQ777" s="1268"/>
      <c r="STR777" s="144"/>
      <c r="STS777" s="1268"/>
      <c r="STT777" s="144"/>
      <c r="STU777" s="1268"/>
      <c r="STV777" s="144"/>
      <c r="STW777" s="1268"/>
      <c r="STX777" s="144"/>
      <c r="STY777" s="1268"/>
      <c r="STZ777" s="144"/>
      <c r="SUA777" s="1268"/>
      <c r="SUB777" s="144"/>
      <c r="SUC777" s="1268"/>
      <c r="SUD777" s="144"/>
      <c r="SUE777" s="1268"/>
      <c r="SUF777" s="144"/>
      <c r="SUG777" s="1268"/>
      <c r="SUH777" s="144"/>
      <c r="SUI777" s="1268"/>
      <c r="SUJ777" s="144"/>
      <c r="SUK777" s="1268"/>
      <c r="SUL777" s="144"/>
      <c r="SUM777" s="1268"/>
      <c r="SUN777" s="144"/>
      <c r="SUO777" s="1268"/>
      <c r="SUP777" s="144"/>
      <c r="SUQ777" s="1268"/>
      <c r="SUR777" s="144"/>
      <c r="SUS777" s="1268"/>
      <c r="SUT777" s="144"/>
      <c r="SUU777" s="1268"/>
      <c r="SUV777" s="144"/>
      <c r="SUW777" s="1268"/>
      <c r="SUX777" s="144"/>
      <c r="SUY777" s="1268"/>
      <c r="SUZ777" s="144"/>
      <c r="SVA777" s="1268"/>
      <c r="SVB777" s="144"/>
      <c r="SVC777" s="1268"/>
      <c r="SVD777" s="144"/>
      <c r="SVE777" s="1268"/>
      <c r="SVF777" s="144"/>
      <c r="SVG777" s="1268"/>
      <c r="SVH777" s="144"/>
      <c r="SVI777" s="1268"/>
      <c r="SVJ777" s="144"/>
      <c r="SVK777" s="1268"/>
      <c r="SVL777" s="144"/>
      <c r="SVM777" s="1268"/>
      <c r="SVN777" s="144"/>
      <c r="SVO777" s="1268"/>
      <c r="SVP777" s="144"/>
      <c r="SVQ777" s="1268"/>
      <c r="SVR777" s="144"/>
      <c r="SVS777" s="1268"/>
      <c r="SVT777" s="144"/>
      <c r="SVU777" s="1268"/>
      <c r="SVV777" s="144"/>
      <c r="SVW777" s="1268"/>
      <c r="SVX777" s="144"/>
      <c r="SVY777" s="1268"/>
      <c r="SVZ777" s="144"/>
      <c r="SWA777" s="1268"/>
      <c r="SWB777" s="144"/>
      <c r="SWC777" s="1268"/>
      <c r="SWD777" s="144"/>
      <c r="SWE777" s="1268"/>
      <c r="SWF777" s="144"/>
      <c r="SWG777" s="1268"/>
      <c r="SWH777" s="144"/>
      <c r="SWI777" s="1268"/>
      <c r="SWJ777" s="144"/>
      <c r="SWK777" s="1268"/>
      <c r="SWL777" s="144"/>
      <c r="SWM777" s="1268"/>
      <c r="SWN777" s="144"/>
      <c r="SWO777" s="1268"/>
      <c r="SWP777" s="144"/>
      <c r="SWQ777" s="1268"/>
      <c r="SWR777" s="144"/>
      <c r="SWS777" s="1268"/>
      <c r="SWT777" s="144"/>
      <c r="SWU777" s="1268"/>
      <c r="SWV777" s="144"/>
      <c r="SWW777" s="1268"/>
      <c r="SWX777" s="144"/>
      <c r="SWY777" s="1268"/>
      <c r="SWZ777" s="144"/>
      <c r="SXA777" s="1268"/>
      <c r="SXB777" s="144"/>
      <c r="SXC777" s="1268"/>
      <c r="SXD777" s="144"/>
      <c r="SXE777" s="1268"/>
      <c r="SXF777" s="144"/>
      <c r="SXG777" s="1268"/>
      <c r="SXH777" s="144"/>
      <c r="SXI777" s="1268"/>
      <c r="SXJ777" s="144"/>
      <c r="SXK777" s="1268"/>
      <c r="SXL777" s="144"/>
      <c r="SXM777" s="1268"/>
      <c r="SXN777" s="144"/>
      <c r="SXO777" s="1268"/>
      <c r="SXP777" s="144"/>
      <c r="SXQ777" s="1268"/>
      <c r="SXR777" s="144"/>
      <c r="SXS777" s="1268"/>
      <c r="SXT777" s="144"/>
      <c r="SXU777" s="1268"/>
      <c r="SXV777" s="144"/>
      <c r="SXW777" s="1268"/>
      <c r="SXX777" s="144"/>
      <c r="SXY777" s="1268"/>
      <c r="SXZ777" s="144"/>
      <c r="SYA777" s="1268"/>
      <c r="SYB777" s="144"/>
      <c r="SYC777" s="1268"/>
      <c r="SYD777" s="144"/>
      <c r="SYE777" s="1268"/>
      <c r="SYF777" s="144"/>
      <c r="SYG777" s="1268"/>
      <c r="SYH777" s="144"/>
      <c r="SYI777" s="1268"/>
      <c r="SYJ777" s="144"/>
      <c r="SYK777" s="1268"/>
      <c r="SYL777" s="144"/>
      <c r="SYM777" s="1268"/>
      <c r="SYN777" s="144"/>
      <c r="SYO777" s="1268"/>
      <c r="SYP777" s="144"/>
      <c r="SYQ777" s="1268"/>
      <c r="SYR777" s="144"/>
      <c r="SYS777" s="1268"/>
      <c r="SYT777" s="144"/>
      <c r="SYU777" s="1268"/>
      <c r="SYV777" s="144"/>
      <c r="SYW777" s="1268"/>
      <c r="SYX777" s="144"/>
      <c r="SYY777" s="1268"/>
      <c r="SYZ777" s="144"/>
      <c r="SZA777" s="1268"/>
      <c r="SZB777" s="144"/>
      <c r="SZC777" s="1268"/>
      <c r="SZD777" s="144"/>
      <c r="SZE777" s="1268"/>
      <c r="SZF777" s="144"/>
      <c r="SZG777" s="1268"/>
      <c r="SZH777" s="144"/>
      <c r="SZI777" s="1268"/>
      <c r="SZJ777" s="144"/>
      <c r="SZK777" s="1268"/>
      <c r="SZL777" s="144"/>
      <c r="SZM777" s="1268"/>
      <c r="SZN777" s="144"/>
      <c r="SZO777" s="1268"/>
      <c r="SZP777" s="144"/>
      <c r="SZQ777" s="1268"/>
      <c r="SZR777" s="144"/>
      <c r="SZS777" s="1268"/>
      <c r="SZT777" s="144"/>
      <c r="SZU777" s="1268"/>
      <c r="SZV777" s="144"/>
      <c r="SZW777" s="1268"/>
      <c r="SZX777" s="144"/>
      <c r="SZY777" s="1268"/>
      <c r="SZZ777" s="144"/>
      <c r="TAA777" s="1268"/>
      <c r="TAB777" s="144"/>
      <c r="TAC777" s="1268"/>
      <c r="TAD777" s="144"/>
      <c r="TAE777" s="1268"/>
      <c r="TAF777" s="144"/>
      <c r="TAG777" s="1268"/>
      <c r="TAH777" s="144"/>
      <c r="TAI777" s="1268"/>
      <c r="TAJ777" s="144"/>
      <c r="TAK777" s="1268"/>
      <c r="TAL777" s="144"/>
      <c r="TAM777" s="1268"/>
      <c r="TAN777" s="144"/>
      <c r="TAO777" s="1268"/>
      <c r="TAP777" s="144"/>
      <c r="TAQ777" s="1268"/>
      <c r="TAR777" s="144"/>
      <c r="TAS777" s="1268"/>
      <c r="TAT777" s="144"/>
      <c r="TAU777" s="1268"/>
      <c r="TAV777" s="144"/>
      <c r="TAW777" s="1268"/>
      <c r="TAX777" s="144"/>
      <c r="TAY777" s="1268"/>
      <c r="TAZ777" s="144"/>
      <c r="TBA777" s="1268"/>
      <c r="TBB777" s="144"/>
      <c r="TBC777" s="1268"/>
      <c r="TBD777" s="144"/>
      <c r="TBE777" s="1268"/>
      <c r="TBF777" s="144"/>
      <c r="TBG777" s="1268"/>
      <c r="TBH777" s="144"/>
      <c r="TBI777" s="1268"/>
      <c r="TBJ777" s="144"/>
      <c r="TBK777" s="1268"/>
      <c r="TBL777" s="144"/>
      <c r="TBM777" s="1268"/>
      <c r="TBN777" s="144"/>
      <c r="TBO777" s="1268"/>
      <c r="TBP777" s="144"/>
      <c r="TBQ777" s="1268"/>
      <c r="TBR777" s="144"/>
      <c r="TBS777" s="1268"/>
      <c r="TBT777" s="144"/>
      <c r="TBU777" s="1268"/>
      <c r="TBV777" s="144"/>
      <c r="TBW777" s="1268"/>
      <c r="TBX777" s="144"/>
      <c r="TBY777" s="1268"/>
      <c r="TBZ777" s="144"/>
      <c r="TCA777" s="1268"/>
      <c r="TCB777" s="144"/>
      <c r="TCC777" s="1268"/>
      <c r="TCD777" s="144"/>
      <c r="TCE777" s="1268"/>
      <c r="TCF777" s="144"/>
      <c r="TCG777" s="1268"/>
      <c r="TCH777" s="144"/>
      <c r="TCI777" s="1268"/>
      <c r="TCJ777" s="144"/>
      <c r="TCK777" s="1268"/>
      <c r="TCL777" s="144"/>
      <c r="TCM777" s="1268"/>
      <c r="TCN777" s="144"/>
      <c r="TCO777" s="1268"/>
      <c r="TCP777" s="144"/>
      <c r="TCQ777" s="1268"/>
      <c r="TCR777" s="144"/>
      <c r="TCS777" s="1268"/>
      <c r="TCT777" s="144"/>
      <c r="TCU777" s="1268"/>
      <c r="TCV777" s="144"/>
      <c r="TCW777" s="1268"/>
      <c r="TCX777" s="144"/>
      <c r="TCY777" s="1268"/>
      <c r="TCZ777" s="144"/>
      <c r="TDA777" s="1268"/>
      <c r="TDB777" s="144"/>
      <c r="TDC777" s="1268"/>
      <c r="TDD777" s="144"/>
      <c r="TDE777" s="1268"/>
      <c r="TDF777" s="144"/>
      <c r="TDG777" s="1268"/>
      <c r="TDH777" s="144"/>
      <c r="TDI777" s="1268"/>
      <c r="TDJ777" s="144"/>
      <c r="TDK777" s="1268"/>
      <c r="TDL777" s="144"/>
      <c r="TDM777" s="1268"/>
      <c r="TDN777" s="144"/>
      <c r="TDO777" s="1268"/>
      <c r="TDP777" s="144"/>
      <c r="TDQ777" s="1268"/>
      <c r="TDR777" s="144"/>
      <c r="TDS777" s="1268"/>
      <c r="TDT777" s="144"/>
      <c r="TDU777" s="1268"/>
      <c r="TDV777" s="144"/>
      <c r="TDW777" s="1268"/>
      <c r="TDX777" s="144"/>
      <c r="TDY777" s="1268"/>
      <c r="TDZ777" s="144"/>
      <c r="TEA777" s="1268"/>
      <c r="TEB777" s="144"/>
      <c r="TEC777" s="1268"/>
      <c r="TED777" s="144"/>
      <c r="TEE777" s="1268"/>
      <c r="TEF777" s="144"/>
      <c r="TEG777" s="1268"/>
      <c r="TEH777" s="144"/>
      <c r="TEI777" s="1268"/>
      <c r="TEJ777" s="144"/>
      <c r="TEK777" s="1268"/>
      <c r="TEL777" s="144"/>
      <c r="TEM777" s="1268"/>
      <c r="TEN777" s="144"/>
      <c r="TEO777" s="1268"/>
      <c r="TEP777" s="144"/>
      <c r="TEQ777" s="1268"/>
      <c r="TER777" s="144"/>
      <c r="TES777" s="1268"/>
      <c r="TET777" s="144"/>
      <c r="TEU777" s="1268"/>
      <c r="TEV777" s="144"/>
      <c r="TEW777" s="1268"/>
      <c r="TEX777" s="144"/>
      <c r="TEY777" s="1268"/>
      <c r="TEZ777" s="144"/>
      <c r="TFA777" s="1268"/>
      <c r="TFB777" s="144"/>
      <c r="TFC777" s="1268"/>
      <c r="TFD777" s="144"/>
      <c r="TFE777" s="1268"/>
      <c r="TFF777" s="144"/>
      <c r="TFG777" s="1268"/>
      <c r="TFH777" s="144"/>
      <c r="TFI777" s="1268"/>
      <c r="TFJ777" s="144"/>
      <c r="TFK777" s="1268"/>
      <c r="TFL777" s="144"/>
      <c r="TFM777" s="1268"/>
      <c r="TFN777" s="144"/>
      <c r="TFO777" s="1268"/>
      <c r="TFP777" s="144"/>
      <c r="TFQ777" s="1268"/>
      <c r="TFR777" s="144"/>
      <c r="TFS777" s="1268"/>
      <c r="TFT777" s="144"/>
      <c r="TFU777" s="1268"/>
      <c r="TFV777" s="144"/>
      <c r="TFW777" s="1268"/>
      <c r="TFX777" s="144"/>
      <c r="TFY777" s="1268"/>
      <c r="TFZ777" s="144"/>
      <c r="TGA777" s="1268"/>
      <c r="TGB777" s="144"/>
      <c r="TGC777" s="1268"/>
      <c r="TGD777" s="144"/>
      <c r="TGE777" s="1268"/>
      <c r="TGF777" s="144"/>
      <c r="TGG777" s="1268"/>
      <c r="TGH777" s="144"/>
      <c r="TGI777" s="1268"/>
      <c r="TGJ777" s="144"/>
      <c r="TGK777" s="1268"/>
      <c r="TGL777" s="144"/>
      <c r="TGM777" s="1268"/>
      <c r="TGN777" s="144"/>
      <c r="TGO777" s="1268"/>
      <c r="TGP777" s="144"/>
      <c r="TGQ777" s="1268"/>
      <c r="TGR777" s="144"/>
      <c r="TGS777" s="1268"/>
      <c r="TGT777" s="144"/>
      <c r="TGU777" s="1268"/>
      <c r="TGV777" s="144"/>
      <c r="TGW777" s="1268"/>
      <c r="TGX777" s="144"/>
      <c r="TGY777" s="1268"/>
      <c r="TGZ777" s="144"/>
      <c r="THA777" s="1268"/>
      <c r="THB777" s="144"/>
      <c r="THC777" s="1268"/>
      <c r="THD777" s="144"/>
      <c r="THE777" s="1268"/>
      <c r="THF777" s="144"/>
      <c r="THG777" s="1268"/>
      <c r="THH777" s="144"/>
      <c r="THI777" s="1268"/>
      <c r="THJ777" s="144"/>
      <c r="THK777" s="1268"/>
      <c r="THL777" s="144"/>
      <c r="THM777" s="1268"/>
      <c r="THN777" s="144"/>
      <c r="THO777" s="1268"/>
      <c r="THP777" s="144"/>
      <c r="THQ777" s="1268"/>
      <c r="THR777" s="144"/>
      <c r="THS777" s="1268"/>
      <c r="THT777" s="144"/>
      <c r="THU777" s="1268"/>
      <c r="THV777" s="144"/>
      <c r="THW777" s="1268"/>
      <c r="THX777" s="144"/>
      <c r="THY777" s="1268"/>
      <c r="THZ777" s="144"/>
      <c r="TIA777" s="1268"/>
      <c r="TIB777" s="144"/>
      <c r="TIC777" s="1268"/>
      <c r="TID777" s="144"/>
      <c r="TIE777" s="1268"/>
      <c r="TIF777" s="144"/>
      <c r="TIG777" s="1268"/>
      <c r="TIH777" s="144"/>
      <c r="TII777" s="1268"/>
      <c r="TIJ777" s="144"/>
      <c r="TIK777" s="1268"/>
      <c r="TIL777" s="144"/>
      <c r="TIM777" s="1268"/>
      <c r="TIN777" s="144"/>
      <c r="TIO777" s="1268"/>
      <c r="TIP777" s="144"/>
      <c r="TIQ777" s="1268"/>
      <c r="TIR777" s="144"/>
      <c r="TIS777" s="1268"/>
      <c r="TIT777" s="144"/>
      <c r="TIU777" s="1268"/>
      <c r="TIV777" s="144"/>
      <c r="TIW777" s="1268"/>
      <c r="TIX777" s="144"/>
      <c r="TIY777" s="1268"/>
      <c r="TIZ777" s="144"/>
      <c r="TJA777" s="1268"/>
      <c r="TJB777" s="144"/>
      <c r="TJC777" s="1268"/>
      <c r="TJD777" s="144"/>
      <c r="TJE777" s="1268"/>
      <c r="TJF777" s="144"/>
      <c r="TJG777" s="1268"/>
      <c r="TJH777" s="144"/>
      <c r="TJI777" s="1268"/>
      <c r="TJJ777" s="144"/>
      <c r="TJK777" s="1268"/>
      <c r="TJL777" s="144"/>
      <c r="TJM777" s="1268"/>
      <c r="TJN777" s="144"/>
      <c r="TJO777" s="1268"/>
      <c r="TJP777" s="144"/>
      <c r="TJQ777" s="1268"/>
      <c r="TJR777" s="144"/>
      <c r="TJS777" s="1268"/>
      <c r="TJT777" s="144"/>
      <c r="TJU777" s="1268"/>
      <c r="TJV777" s="144"/>
      <c r="TJW777" s="1268"/>
      <c r="TJX777" s="144"/>
      <c r="TJY777" s="1268"/>
      <c r="TJZ777" s="144"/>
      <c r="TKA777" s="1268"/>
      <c r="TKB777" s="144"/>
      <c r="TKC777" s="1268"/>
      <c r="TKD777" s="144"/>
      <c r="TKE777" s="1268"/>
      <c r="TKF777" s="144"/>
      <c r="TKG777" s="1268"/>
      <c r="TKH777" s="144"/>
      <c r="TKI777" s="1268"/>
      <c r="TKJ777" s="144"/>
      <c r="TKK777" s="1268"/>
      <c r="TKL777" s="144"/>
      <c r="TKM777" s="1268"/>
      <c r="TKN777" s="144"/>
      <c r="TKO777" s="1268"/>
      <c r="TKP777" s="144"/>
      <c r="TKQ777" s="1268"/>
      <c r="TKR777" s="144"/>
      <c r="TKS777" s="1268"/>
      <c r="TKT777" s="144"/>
      <c r="TKU777" s="1268"/>
      <c r="TKV777" s="144"/>
      <c r="TKW777" s="1268"/>
      <c r="TKX777" s="144"/>
      <c r="TKY777" s="1268"/>
      <c r="TKZ777" s="144"/>
      <c r="TLA777" s="1268"/>
      <c r="TLB777" s="144"/>
      <c r="TLC777" s="1268"/>
      <c r="TLD777" s="144"/>
      <c r="TLE777" s="1268"/>
      <c r="TLF777" s="144"/>
      <c r="TLG777" s="1268"/>
      <c r="TLH777" s="144"/>
      <c r="TLI777" s="1268"/>
      <c r="TLJ777" s="144"/>
      <c r="TLK777" s="1268"/>
      <c r="TLL777" s="144"/>
      <c r="TLM777" s="1268"/>
      <c r="TLN777" s="144"/>
      <c r="TLO777" s="1268"/>
      <c r="TLP777" s="144"/>
      <c r="TLQ777" s="1268"/>
      <c r="TLR777" s="144"/>
      <c r="TLS777" s="1268"/>
      <c r="TLT777" s="144"/>
      <c r="TLU777" s="1268"/>
      <c r="TLV777" s="144"/>
      <c r="TLW777" s="1268"/>
      <c r="TLX777" s="144"/>
      <c r="TLY777" s="1268"/>
      <c r="TLZ777" s="144"/>
      <c r="TMA777" s="1268"/>
      <c r="TMB777" s="144"/>
      <c r="TMC777" s="1268"/>
      <c r="TMD777" s="144"/>
      <c r="TME777" s="1268"/>
      <c r="TMF777" s="144"/>
      <c r="TMG777" s="1268"/>
      <c r="TMH777" s="144"/>
      <c r="TMI777" s="1268"/>
      <c r="TMJ777" s="144"/>
      <c r="TMK777" s="1268"/>
      <c r="TML777" s="144"/>
      <c r="TMM777" s="1268"/>
      <c r="TMN777" s="144"/>
      <c r="TMO777" s="1268"/>
      <c r="TMP777" s="144"/>
      <c r="TMQ777" s="1268"/>
      <c r="TMR777" s="144"/>
      <c r="TMS777" s="1268"/>
      <c r="TMT777" s="144"/>
      <c r="TMU777" s="1268"/>
      <c r="TMV777" s="144"/>
      <c r="TMW777" s="1268"/>
      <c r="TMX777" s="144"/>
      <c r="TMY777" s="1268"/>
      <c r="TMZ777" s="144"/>
      <c r="TNA777" s="1268"/>
      <c r="TNB777" s="144"/>
      <c r="TNC777" s="1268"/>
      <c r="TND777" s="144"/>
      <c r="TNE777" s="1268"/>
      <c r="TNF777" s="144"/>
      <c r="TNG777" s="1268"/>
      <c r="TNH777" s="144"/>
      <c r="TNI777" s="1268"/>
      <c r="TNJ777" s="144"/>
      <c r="TNK777" s="1268"/>
      <c r="TNL777" s="144"/>
      <c r="TNM777" s="1268"/>
      <c r="TNN777" s="144"/>
      <c r="TNO777" s="1268"/>
      <c r="TNP777" s="144"/>
      <c r="TNQ777" s="1268"/>
      <c r="TNR777" s="144"/>
      <c r="TNS777" s="1268"/>
      <c r="TNT777" s="144"/>
      <c r="TNU777" s="1268"/>
      <c r="TNV777" s="144"/>
      <c r="TNW777" s="1268"/>
      <c r="TNX777" s="144"/>
      <c r="TNY777" s="1268"/>
      <c r="TNZ777" s="144"/>
      <c r="TOA777" s="1268"/>
      <c r="TOB777" s="144"/>
      <c r="TOC777" s="1268"/>
      <c r="TOD777" s="144"/>
      <c r="TOE777" s="1268"/>
      <c r="TOF777" s="144"/>
      <c r="TOG777" s="1268"/>
      <c r="TOH777" s="144"/>
      <c r="TOI777" s="1268"/>
      <c r="TOJ777" s="144"/>
      <c r="TOK777" s="1268"/>
      <c r="TOL777" s="144"/>
      <c r="TOM777" s="1268"/>
      <c r="TON777" s="144"/>
      <c r="TOO777" s="1268"/>
      <c r="TOP777" s="144"/>
      <c r="TOQ777" s="1268"/>
      <c r="TOR777" s="144"/>
      <c r="TOS777" s="1268"/>
      <c r="TOT777" s="144"/>
      <c r="TOU777" s="1268"/>
      <c r="TOV777" s="144"/>
      <c r="TOW777" s="1268"/>
      <c r="TOX777" s="144"/>
      <c r="TOY777" s="1268"/>
      <c r="TOZ777" s="144"/>
      <c r="TPA777" s="1268"/>
      <c r="TPB777" s="144"/>
      <c r="TPC777" s="1268"/>
      <c r="TPD777" s="144"/>
      <c r="TPE777" s="1268"/>
      <c r="TPF777" s="144"/>
      <c r="TPG777" s="1268"/>
      <c r="TPH777" s="144"/>
      <c r="TPI777" s="1268"/>
      <c r="TPJ777" s="144"/>
      <c r="TPK777" s="1268"/>
      <c r="TPL777" s="144"/>
      <c r="TPM777" s="1268"/>
      <c r="TPN777" s="144"/>
      <c r="TPO777" s="1268"/>
      <c r="TPP777" s="144"/>
      <c r="TPQ777" s="1268"/>
      <c r="TPR777" s="144"/>
      <c r="TPS777" s="1268"/>
      <c r="TPT777" s="144"/>
      <c r="TPU777" s="1268"/>
      <c r="TPV777" s="144"/>
      <c r="TPW777" s="1268"/>
      <c r="TPX777" s="144"/>
      <c r="TPY777" s="1268"/>
      <c r="TPZ777" s="144"/>
      <c r="TQA777" s="1268"/>
      <c r="TQB777" s="144"/>
      <c r="TQC777" s="1268"/>
      <c r="TQD777" s="144"/>
      <c r="TQE777" s="1268"/>
      <c r="TQF777" s="144"/>
      <c r="TQG777" s="1268"/>
      <c r="TQH777" s="144"/>
      <c r="TQI777" s="1268"/>
      <c r="TQJ777" s="144"/>
      <c r="TQK777" s="1268"/>
      <c r="TQL777" s="144"/>
      <c r="TQM777" s="1268"/>
      <c r="TQN777" s="144"/>
      <c r="TQO777" s="1268"/>
      <c r="TQP777" s="144"/>
      <c r="TQQ777" s="1268"/>
      <c r="TQR777" s="144"/>
      <c r="TQS777" s="1268"/>
      <c r="TQT777" s="144"/>
      <c r="TQU777" s="1268"/>
      <c r="TQV777" s="144"/>
      <c r="TQW777" s="1268"/>
      <c r="TQX777" s="144"/>
      <c r="TQY777" s="1268"/>
      <c r="TQZ777" s="144"/>
      <c r="TRA777" s="1268"/>
      <c r="TRB777" s="144"/>
      <c r="TRC777" s="1268"/>
      <c r="TRD777" s="144"/>
      <c r="TRE777" s="1268"/>
      <c r="TRF777" s="144"/>
      <c r="TRG777" s="1268"/>
      <c r="TRH777" s="144"/>
      <c r="TRI777" s="1268"/>
      <c r="TRJ777" s="144"/>
      <c r="TRK777" s="1268"/>
      <c r="TRL777" s="144"/>
      <c r="TRM777" s="1268"/>
      <c r="TRN777" s="144"/>
      <c r="TRO777" s="1268"/>
      <c r="TRP777" s="144"/>
      <c r="TRQ777" s="1268"/>
      <c r="TRR777" s="144"/>
      <c r="TRS777" s="1268"/>
      <c r="TRT777" s="144"/>
      <c r="TRU777" s="1268"/>
      <c r="TRV777" s="144"/>
      <c r="TRW777" s="1268"/>
      <c r="TRX777" s="144"/>
      <c r="TRY777" s="1268"/>
      <c r="TRZ777" s="144"/>
      <c r="TSA777" s="1268"/>
      <c r="TSB777" s="144"/>
      <c r="TSC777" s="1268"/>
      <c r="TSD777" s="144"/>
      <c r="TSE777" s="1268"/>
      <c r="TSF777" s="144"/>
      <c r="TSG777" s="1268"/>
      <c r="TSH777" s="144"/>
      <c r="TSI777" s="1268"/>
      <c r="TSJ777" s="144"/>
      <c r="TSK777" s="1268"/>
      <c r="TSL777" s="144"/>
      <c r="TSM777" s="1268"/>
      <c r="TSN777" s="144"/>
      <c r="TSO777" s="1268"/>
      <c r="TSP777" s="144"/>
      <c r="TSQ777" s="1268"/>
      <c r="TSR777" s="144"/>
      <c r="TSS777" s="1268"/>
      <c r="TST777" s="144"/>
      <c r="TSU777" s="1268"/>
      <c r="TSV777" s="144"/>
      <c r="TSW777" s="1268"/>
      <c r="TSX777" s="144"/>
      <c r="TSY777" s="1268"/>
      <c r="TSZ777" s="144"/>
      <c r="TTA777" s="1268"/>
      <c r="TTB777" s="144"/>
      <c r="TTC777" s="1268"/>
      <c r="TTD777" s="144"/>
      <c r="TTE777" s="1268"/>
      <c r="TTF777" s="144"/>
      <c r="TTG777" s="1268"/>
      <c r="TTH777" s="144"/>
      <c r="TTI777" s="1268"/>
      <c r="TTJ777" s="144"/>
      <c r="TTK777" s="1268"/>
      <c r="TTL777" s="144"/>
      <c r="TTM777" s="1268"/>
      <c r="TTN777" s="144"/>
      <c r="TTO777" s="1268"/>
      <c r="TTP777" s="144"/>
      <c r="TTQ777" s="1268"/>
      <c r="TTR777" s="144"/>
      <c r="TTS777" s="1268"/>
      <c r="TTT777" s="144"/>
      <c r="TTU777" s="1268"/>
      <c r="TTV777" s="144"/>
      <c r="TTW777" s="1268"/>
      <c r="TTX777" s="144"/>
      <c r="TTY777" s="1268"/>
      <c r="TTZ777" s="144"/>
      <c r="TUA777" s="1268"/>
      <c r="TUB777" s="144"/>
      <c r="TUC777" s="1268"/>
      <c r="TUD777" s="144"/>
      <c r="TUE777" s="1268"/>
      <c r="TUF777" s="144"/>
      <c r="TUG777" s="1268"/>
      <c r="TUH777" s="144"/>
      <c r="TUI777" s="1268"/>
      <c r="TUJ777" s="144"/>
      <c r="TUK777" s="1268"/>
      <c r="TUL777" s="144"/>
      <c r="TUM777" s="1268"/>
      <c r="TUN777" s="144"/>
      <c r="TUO777" s="1268"/>
      <c r="TUP777" s="144"/>
      <c r="TUQ777" s="1268"/>
      <c r="TUR777" s="144"/>
      <c r="TUS777" s="1268"/>
      <c r="TUT777" s="144"/>
      <c r="TUU777" s="1268"/>
      <c r="TUV777" s="144"/>
      <c r="TUW777" s="1268"/>
      <c r="TUX777" s="144"/>
      <c r="TUY777" s="1268"/>
      <c r="TUZ777" s="144"/>
      <c r="TVA777" s="1268"/>
      <c r="TVB777" s="144"/>
      <c r="TVC777" s="1268"/>
      <c r="TVD777" s="144"/>
      <c r="TVE777" s="1268"/>
      <c r="TVF777" s="144"/>
      <c r="TVG777" s="1268"/>
      <c r="TVH777" s="144"/>
      <c r="TVI777" s="1268"/>
      <c r="TVJ777" s="144"/>
      <c r="TVK777" s="1268"/>
      <c r="TVL777" s="144"/>
      <c r="TVM777" s="1268"/>
      <c r="TVN777" s="144"/>
      <c r="TVO777" s="1268"/>
      <c r="TVP777" s="144"/>
      <c r="TVQ777" s="1268"/>
      <c r="TVR777" s="144"/>
      <c r="TVS777" s="1268"/>
      <c r="TVT777" s="144"/>
      <c r="TVU777" s="1268"/>
      <c r="TVV777" s="144"/>
      <c r="TVW777" s="1268"/>
      <c r="TVX777" s="144"/>
      <c r="TVY777" s="1268"/>
      <c r="TVZ777" s="144"/>
      <c r="TWA777" s="1268"/>
      <c r="TWB777" s="144"/>
      <c r="TWC777" s="1268"/>
      <c r="TWD777" s="144"/>
      <c r="TWE777" s="1268"/>
      <c r="TWF777" s="144"/>
      <c r="TWG777" s="1268"/>
      <c r="TWH777" s="144"/>
      <c r="TWI777" s="1268"/>
      <c r="TWJ777" s="144"/>
      <c r="TWK777" s="1268"/>
      <c r="TWL777" s="144"/>
      <c r="TWM777" s="1268"/>
      <c r="TWN777" s="144"/>
      <c r="TWO777" s="1268"/>
      <c r="TWP777" s="144"/>
      <c r="TWQ777" s="1268"/>
      <c r="TWR777" s="144"/>
      <c r="TWS777" s="1268"/>
      <c r="TWT777" s="144"/>
      <c r="TWU777" s="1268"/>
      <c r="TWV777" s="144"/>
      <c r="TWW777" s="1268"/>
      <c r="TWX777" s="144"/>
      <c r="TWY777" s="1268"/>
      <c r="TWZ777" s="144"/>
      <c r="TXA777" s="1268"/>
      <c r="TXB777" s="144"/>
      <c r="TXC777" s="1268"/>
      <c r="TXD777" s="144"/>
      <c r="TXE777" s="1268"/>
      <c r="TXF777" s="144"/>
      <c r="TXG777" s="1268"/>
      <c r="TXH777" s="144"/>
      <c r="TXI777" s="1268"/>
      <c r="TXJ777" s="144"/>
      <c r="TXK777" s="1268"/>
      <c r="TXL777" s="144"/>
      <c r="TXM777" s="1268"/>
      <c r="TXN777" s="144"/>
      <c r="TXO777" s="1268"/>
      <c r="TXP777" s="144"/>
      <c r="TXQ777" s="1268"/>
      <c r="TXR777" s="144"/>
      <c r="TXS777" s="1268"/>
      <c r="TXT777" s="144"/>
      <c r="TXU777" s="1268"/>
      <c r="TXV777" s="144"/>
      <c r="TXW777" s="1268"/>
      <c r="TXX777" s="144"/>
      <c r="TXY777" s="1268"/>
      <c r="TXZ777" s="144"/>
      <c r="TYA777" s="1268"/>
      <c r="TYB777" s="144"/>
      <c r="TYC777" s="1268"/>
      <c r="TYD777" s="144"/>
      <c r="TYE777" s="1268"/>
      <c r="TYF777" s="144"/>
      <c r="TYG777" s="1268"/>
      <c r="TYH777" s="144"/>
      <c r="TYI777" s="1268"/>
      <c r="TYJ777" s="144"/>
      <c r="TYK777" s="1268"/>
      <c r="TYL777" s="144"/>
      <c r="TYM777" s="1268"/>
      <c r="TYN777" s="144"/>
      <c r="TYO777" s="1268"/>
      <c r="TYP777" s="144"/>
      <c r="TYQ777" s="1268"/>
      <c r="TYR777" s="144"/>
      <c r="TYS777" s="1268"/>
      <c r="TYT777" s="144"/>
      <c r="TYU777" s="1268"/>
      <c r="TYV777" s="144"/>
      <c r="TYW777" s="1268"/>
      <c r="TYX777" s="144"/>
      <c r="TYY777" s="1268"/>
      <c r="TYZ777" s="144"/>
      <c r="TZA777" s="1268"/>
      <c r="TZB777" s="144"/>
      <c r="TZC777" s="1268"/>
      <c r="TZD777" s="144"/>
      <c r="TZE777" s="1268"/>
      <c r="TZF777" s="144"/>
      <c r="TZG777" s="1268"/>
      <c r="TZH777" s="144"/>
      <c r="TZI777" s="1268"/>
      <c r="TZJ777" s="144"/>
      <c r="TZK777" s="1268"/>
      <c r="TZL777" s="144"/>
      <c r="TZM777" s="1268"/>
      <c r="TZN777" s="144"/>
      <c r="TZO777" s="1268"/>
      <c r="TZP777" s="144"/>
      <c r="TZQ777" s="1268"/>
      <c r="TZR777" s="144"/>
      <c r="TZS777" s="1268"/>
      <c r="TZT777" s="144"/>
      <c r="TZU777" s="1268"/>
      <c r="TZV777" s="144"/>
      <c r="TZW777" s="1268"/>
      <c r="TZX777" s="144"/>
      <c r="TZY777" s="1268"/>
      <c r="TZZ777" s="144"/>
      <c r="UAA777" s="1268"/>
      <c r="UAB777" s="144"/>
      <c r="UAC777" s="1268"/>
      <c r="UAD777" s="144"/>
      <c r="UAE777" s="1268"/>
      <c r="UAF777" s="144"/>
      <c r="UAG777" s="1268"/>
      <c r="UAH777" s="144"/>
      <c r="UAI777" s="1268"/>
      <c r="UAJ777" s="144"/>
      <c r="UAK777" s="1268"/>
      <c r="UAL777" s="144"/>
      <c r="UAM777" s="1268"/>
      <c r="UAN777" s="144"/>
      <c r="UAO777" s="1268"/>
      <c r="UAP777" s="144"/>
      <c r="UAQ777" s="1268"/>
      <c r="UAR777" s="144"/>
      <c r="UAS777" s="1268"/>
      <c r="UAT777" s="144"/>
      <c r="UAU777" s="1268"/>
      <c r="UAV777" s="144"/>
      <c r="UAW777" s="1268"/>
      <c r="UAX777" s="144"/>
      <c r="UAY777" s="1268"/>
      <c r="UAZ777" s="144"/>
      <c r="UBA777" s="1268"/>
      <c r="UBB777" s="144"/>
      <c r="UBC777" s="1268"/>
      <c r="UBD777" s="144"/>
      <c r="UBE777" s="1268"/>
      <c r="UBF777" s="144"/>
      <c r="UBG777" s="1268"/>
      <c r="UBH777" s="144"/>
      <c r="UBI777" s="1268"/>
      <c r="UBJ777" s="144"/>
      <c r="UBK777" s="1268"/>
      <c r="UBL777" s="144"/>
      <c r="UBM777" s="1268"/>
      <c r="UBN777" s="144"/>
      <c r="UBO777" s="1268"/>
      <c r="UBP777" s="144"/>
      <c r="UBQ777" s="1268"/>
      <c r="UBR777" s="144"/>
      <c r="UBS777" s="1268"/>
      <c r="UBT777" s="144"/>
      <c r="UBU777" s="1268"/>
      <c r="UBV777" s="144"/>
      <c r="UBW777" s="1268"/>
      <c r="UBX777" s="144"/>
      <c r="UBY777" s="1268"/>
      <c r="UBZ777" s="144"/>
      <c r="UCA777" s="1268"/>
      <c r="UCB777" s="144"/>
      <c r="UCC777" s="1268"/>
      <c r="UCD777" s="144"/>
      <c r="UCE777" s="1268"/>
      <c r="UCF777" s="144"/>
      <c r="UCG777" s="1268"/>
      <c r="UCH777" s="144"/>
      <c r="UCI777" s="1268"/>
      <c r="UCJ777" s="144"/>
      <c r="UCK777" s="1268"/>
      <c r="UCL777" s="144"/>
      <c r="UCM777" s="1268"/>
      <c r="UCN777" s="144"/>
      <c r="UCO777" s="1268"/>
      <c r="UCP777" s="144"/>
      <c r="UCQ777" s="1268"/>
      <c r="UCR777" s="144"/>
      <c r="UCS777" s="1268"/>
      <c r="UCT777" s="144"/>
      <c r="UCU777" s="1268"/>
      <c r="UCV777" s="144"/>
      <c r="UCW777" s="1268"/>
      <c r="UCX777" s="144"/>
      <c r="UCY777" s="1268"/>
      <c r="UCZ777" s="144"/>
      <c r="UDA777" s="1268"/>
      <c r="UDB777" s="144"/>
      <c r="UDC777" s="1268"/>
      <c r="UDD777" s="144"/>
      <c r="UDE777" s="1268"/>
      <c r="UDF777" s="144"/>
      <c r="UDG777" s="1268"/>
      <c r="UDH777" s="144"/>
      <c r="UDI777" s="1268"/>
      <c r="UDJ777" s="144"/>
      <c r="UDK777" s="1268"/>
      <c r="UDL777" s="144"/>
      <c r="UDM777" s="1268"/>
      <c r="UDN777" s="144"/>
      <c r="UDO777" s="1268"/>
      <c r="UDP777" s="144"/>
      <c r="UDQ777" s="1268"/>
      <c r="UDR777" s="144"/>
      <c r="UDS777" s="1268"/>
      <c r="UDT777" s="144"/>
      <c r="UDU777" s="1268"/>
      <c r="UDV777" s="144"/>
      <c r="UDW777" s="1268"/>
      <c r="UDX777" s="144"/>
      <c r="UDY777" s="1268"/>
      <c r="UDZ777" s="144"/>
      <c r="UEA777" s="1268"/>
      <c r="UEB777" s="144"/>
      <c r="UEC777" s="1268"/>
      <c r="UED777" s="144"/>
      <c r="UEE777" s="1268"/>
      <c r="UEF777" s="144"/>
      <c r="UEG777" s="1268"/>
      <c r="UEH777" s="144"/>
      <c r="UEI777" s="1268"/>
      <c r="UEJ777" s="144"/>
      <c r="UEK777" s="1268"/>
      <c r="UEL777" s="144"/>
      <c r="UEM777" s="1268"/>
      <c r="UEN777" s="144"/>
      <c r="UEO777" s="1268"/>
      <c r="UEP777" s="144"/>
      <c r="UEQ777" s="1268"/>
      <c r="UER777" s="144"/>
      <c r="UES777" s="1268"/>
      <c r="UET777" s="144"/>
      <c r="UEU777" s="1268"/>
      <c r="UEV777" s="144"/>
      <c r="UEW777" s="1268"/>
      <c r="UEX777" s="144"/>
      <c r="UEY777" s="1268"/>
      <c r="UEZ777" s="144"/>
      <c r="UFA777" s="1268"/>
      <c r="UFB777" s="144"/>
      <c r="UFC777" s="1268"/>
      <c r="UFD777" s="144"/>
      <c r="UFE777" s="1268"/>
      <c r="UFF777" s="144"/>
      <c r="UFG777" s="1268"/>
      <c r="UFH777" s="144"/>
      <c r="UFI777" s="1268"/>
      <c r="UFJ777" s="144"/>
      <c r="UFK777" s="1268"/>
      <c r="UFL777" s="144"/>
      <c r="UFM777" s="1268"/>
      <c r="UFN777" s="144"/>
      <c r="UFO777" s="1268"/>
      <c r="UFP777" s="144"/>
      <c r="UFQ777" s="1268"/>
      <c r="UFR777" s="144"/>
      <c r="UFS777" s="1268"/>
      <c r="UFT777" s="144"/>
      <c r="UFU777" s="1268"/>
      <c r="UFV777" s="144"/>
      <c r="UFW777" s="1268"/>
      <c r="UFX777" s="144"/>
      <c r="UFY777" s="1268"/>
      <c r="UFZ777" s="144"/>
      <c r="UGA777" s="1268"/>
      <c r="UGB777" s="144"/>
      <c r="UGC777" s="1268"/>
      <c r="UGD777" s="144"/>
      <c r="UGE777" s="1268"/>
      <c r="UGF777" s="144"/>
      <c r="UGG777" s="1268"/>
      <c r="UGH777" s="144"/>
      <c r="UGI777" s="1268"/>
      <c r="UGJ777" s="144"/>
      <c r="UGK777" s="1268"/>
      <c r="UGL777" s="144"/>
      <c r="UGM777" s="1268"/>
      <c r="UGN777" s="144"/>
      <c r="UGO777" s="1268"/>
      <c r="UGP777" s="144"/>
      <c r="UGQ777" s="1268"/>
      <c r="UGR777" s="144"/>
      <c r="UGS777" s="1268"/>
      <c r="UGT777" s="144"/>
      <c r="UGU777" s="1268"/>
      <c r="UGV777" s="144"/>
      <c r="UGW777" s="1268"/>
      <c r="UGX777" s="144"/>
      <c r="UGY777" s="1268"/>
      <c r="UGZ777" s="144"/>
      <c r="UHA777" s="1268"/>
      <c r="UHB777" s="144"/>
      <c r="UHC777" s="1268"/>
      <c r="UHD777" s="144"/>
      <c r="UHE777" s="1268"/>
      <c r="UHF777" s="144"/>
      <c r="UHG777" s="1268"/>
      <c r="UHH777" s="144"/>
      <c r="UHI777" s="1268"/>
      <c r="UHJ777" s="144"/>
      <c r="UHK777" s="1268"/>
      <c r="UHL777" s="144"/>
      <c r="UHM777" s="1268"/>
      <c r="UHN777" s="144"/>
      <c r="UHO777" s="1268"/>
      <c r="UHP777" s="144"/>
      <c r="UHQ777" s="1268"/>
      <c r="UHR777" s="144"/>
      <c r="UHS777" s="1268"/>
      <c r="UHT777" s="144"/>
      <c r="UHU777" s="1268"/>
      <c r="UHV777" s="144"/>
      <c r="UHW777" s="1268"/>
      <c r="UHX777" s="144"/>
      <c r="UHY777" s="1268"/>
      <c r="UHZ777" s="144"/>
      <c r="UIA777" s="1268"/>
      <c r="UIB777" s="144"/>
      <c r="UIC777" s="1268"/>
      <c r="UID777" s="144"/>
      <c r="UIE777" s="1268"/>
      <c r="UIF777" s="144"/>
      <c r="UIG777" s="1268"/>
      <c r="UIH777" s="144"/>
      <c r="UII777" s="1268"/>
      <c r="UIJ777" s="144"/>
      <c r="UIK777" s="1268"/>
      <c r="UIL777" s="144"/>
      <c r="UIM777" s="1268"/>
      <c r="UIN777" s="144"/>
      <c r="UIO777" s="1268"/>
      <c r="UIP777" s="144"/>
      <c r="UIQ777" s="1268"/>
      <c r="UIR777" s="144"/>
      <c r="UIS777" s="1268"/>
      <c r="UIT777" s="144"/>
      <c r="UIU777" s="1268"/>
      <c r="UIV777" s="144"/>
      <c r="UIW777" s="1268"/>
      <c r="UIX777" s="144"/>
      <c r="UIY777" s="1268"/>
      <c r="UIZ777" s="144"/>
      <c r="UJA777" s="1268"/>
      <c r="UJB777" s="144"/>
      <c r="UJC777" s="1268"/>
      <c r="UJD777" s="144"/>
      <c r="UJE777" s="1268"/>
      <c r="UJF777" s="144"/>
      <c r="UJG777" s="1268"/>
      <c r="UJH777" s="144"/>
      <c r="UJI777" s="1268"/>
      <c r="UJJ777" s="144"/>
      <c r="UJK777" s="1268"/>
      <c r="UJL777" s="144"/>
      <c r="UJM777" s="1268"/>
      <c r="UJN777" s="144"/>
      <c r="UJO777" s="1268"/>
      <c r="UJP777" s="144"/>
      <c r="UJQ777" s="1268"/>
      <c r="UJR777" s="144"/>
      <c r="UJS777" s="1268"/>
      <c r="UJT777" s="144"/>
      <c r="UJU777" s="1268"/>
      <c r="UJV777" s="144"/>
      <c r="UJW777" s="1268"/>
      <c r="UJX777" s="144"/>
      <c r="UJY777" s="1268"/>
      <c r="UJZ777" s="144"/>
      <c r="UKA777" s="1268"/>
      <c r="UKB777" s="144"/>
      <c r="UKC777" s="1268"/>
      <c r="UKD777" s="144"/>
      <c r="UKE777" s="1268"/>
      <c r="UKF777" s="144"/>
      <c r="UKG777" s="1268"/>
      <c r="UKH777" s="144"/>
      <c r="UKI777" s="1268"/>
      <c r="UKJ777" s="144"/>
      <c r="UKK777" s="1268"/>
      <c r="UKL777" s="144"/>
      <c r="UKM777" s="1268"/>
      <c r="UKN777" s="144"/>
      <c r="UKO777" s="1268"/>
      <c r="UKP777" s="144"/>
      <c r="UKQ777" s="1268"/>
      <c r="UKR777" s="144"/>
      <c r="UKS777" s="1268"/>
      <c r="UKT777" s="144"/>
      <c r="UKU777" s="1268"/>
      <c r="UKV777" s="144"/>
      <c r="UKW777" s="1268"/>
      <c r="UKX777" s="144"/>
      <c r="UKY777" s="1268"/>
      <c r="UKZ777" s="144"/>
      <c r="ULA777" s="1268"/>
      <c r="ULB777" s="144"/>
      <c r="ULC777" s="1268"/>
      <c r="ULD777" s="144"/>
      <c r="ULE777" s="1268"/>
      <c r="ULF777" s="144"/>
      <c r="ULG777" s="1268"/>
      <c r="ULH777" s="144"/>
      <c r="ULI777" s="1268"/>
      <c r="ULJ777" s="144"/>
      <c r="ULK777" s="1268"/>
      <c r="ULL777" s="144"/>
      <c r="ULM777" s="1268"/>
      <c r="ULN777" s="144"/>
      <c r="ULO777" s="1268"/>
      <c r="ULP777" s="144"/>
      <c r="ULQ777" s="1268"/>
      <c r="ULR777" s="144"/>
      <c r="ULS777" s="1268"/>
      <c r="ULT777" s="144"/>
      <c r="ULU777" s="1268"/>
      <c r="ULV777" s="144"/>
      <c r="ULW777" s="1268"/>
      <c r="ULX777" s="144"/>
      <c r="ULY777" s="1268"/>
      <c r="ULZ777" s="144"/>
      <c r="UMA777" s="1268"/>
      <c r="UMB777" s="144"/>
      <c r="UMC777" s="1268"/>
      <c r="UMD777" s="144"/>
      <c r="UME777" s="1268"/>
      <c r="UMF777" s="144"/>
      <c r="UMG777" s="1268"/>
      <c r="UMH777" s="144"/>
      <c r="UMI777" s="1268"/>
      <c r="UMJ777" s="144"/>
      <c r="UMK777" s="1268"/>
      <c r="UML777" s="144"/>
      <c r="UMM777" s="1268"/>
      <c r="UMN777" s="144"/>
      <c r="UMO777" s="1268"/>
      <c r="UMP777" s="144"/>
      <c r="UMQ777" s="1268"/>
      <c r="UMR777" s="144"/>
      <c r="UMS777" s="1268"/>
      <c r="UMT777" s="144"/>
      <c r="UMU777" s="1268"/>
      <c r="UMV777" s="144"/>
      <c r="UMW777" s="1268"/>
      <c r="UMX777" s="144"/>
      <c r="UMY777" s="1268"/>
      <c r="UMZ777" s="144"/>
      <c r="UNA777" s="1268"/>
      <c r="UNB777" s="144"/>
      <c r="UNC777" s="1268"/>
      <c r="UND777" s="144"/>
      <c r="UNE777" s="1268"/>
      <c r="UNF777" s="144"/>
      <c r="UNG777" s="1268"/>
      <c r="UNH777" s="144"/>
      <c r="UNI777" s="1268"/>
      <c r="UNJ777" s="144"/>
      <c r="UNK777" s="1268"/>
      <c r="UNL777" s="144"/>
      <c r="UNM777" s="1268"/>
      <c r="UNN777" s="144"/>
      <c r="UNO777" s="1268"/>
      <c r="UNP777" s="144"/>
      <c r="UNQ777" s="1268"/>
      <c r="UNR777" s="144"/>
      <c r="UNS777" s="1268"/>
      <c r="UNT777" s="144"/>
      <c r="UNU777" s="1268"/>
      <c r="UNV777" s="144"/>
      <c r="UNW777" s="1268"/>
      <c r="UNX777" s="144"/>
      <c r="UNY777" s="1268"/>
      <c r="UNZ777" s="144"/>
      <c r="UOA777" s="1268"/>
      <c r="UOB777" s="144"/>
      <c r="UOC777" s="1268"/>
      <c r="UOD777" s="144"/>
      <c r="UOE777" s="1268"/>
      <c r="UOF777" s="144"/>
      <c r="UOG777" s="1268"/>
      <c r="UOH777" s="144"/>
      <c r="UOI777" s="1268"/>
      <c r="UOJ777" s="144"/>
      <c r="UOK777" s="1268"/>
      <c r="UOL777" s="144"/>
      <c r="UOM777" s="1268"/>
      <c r="UON777" s="144"/>
      <c r="UOO777" s="1268"/>
      <c r="UOP777" s="144"/>
      <c r="UOQ777" s="1268"/>
      <c r="UOR777" s="144"/>
      <c r="UOS777" s="1268"/>
      <c r="UOT777" s="144"/>
      <c r="UOU777" s="1268"/>
      <c r="UOV777" s="144"/>
      <c r="UOW777" s="1268"/>
      <c r="UOX777" s="144"/>
      <c r="UOY777" s="1268"/>
      <c r="UOZ777" s="144"/>
      <c r="UPA777" s="1268"/>
      <c r="UPB777" s="144"/>
      <c r="UPC777" s="1268"/>
      <c r="UPD777" s="144"/>
      <c r="UPE777" s="1268"/>
      <c r="UPF777" s="144"/>
      <c r="UPG777" s="1268"/>
      <c r="UPH777" s="144"/>
      <c r="UPI777" s="1268"/>
      <c r="UPJ777" s="144"/>
      <c r="UPK777" s="1268"/>
      <c r="UPL777" s="144"/>
      <c r="UPM777" s="1268"/>
      <c r="UPN777" s="144"/>
      <c r="UPO777" s="1268"/>
      <c r="UPP777" s="144"/>
      <c r="UPQ777" s="1268"/>
      <c r="UPR777" s="144"/>
      <c r="UPS777" s="1268"/>
      <c r="UPT777" s="144"/>
      <c r="UPU777" s="1268"/>
      <c r="UPV777" s="144"/>
      <c r="UPW777" s="1268"/>
      <c r="UPX777" s="144"/>
      <c r="UPY777" s="1268"/>
      <c r="UPZ777" s="144"/>
      <c r="UQA777" s="1268"/>
      <c r="UQB777" s="144"/>
      <c r="UQC777" s="1268"/>
      <c r="UQD777" s="144"/>
      <c r="UQE777" s="1268"/>
      <c r="UQF777" s="144"/>
      <c r="UQG777" s="1268"/>
      <c r="UQH777" s="144"/>
      <c r="UQI777" s="1268"/>
      <c r="UQJ777" s="144"/>
      <c r="UQK777" s="1268"/>
      <c r="UQL777" s="144"/>
      <c r="UQM777" s="1268"/>
      <c r="UQN777" s="144"/>
      <c r="UQO777" s="1268"/>
      <c r="UQP777" s="144"/>
      <c r="UQQ777" s="1268"/>
      <c r="UQR777" s="144"/>
      <c r="UQS777" s="1268"/>
      <c r="UQT777" s="144"/>
      <c r="UQU777" s="1268"/>
      <c r="UQV777" s="144"/>
      <c r="UQW777" s="1268"/>
      <c r="UQX777" s="144"/>
      <c r="UQY777" s="1268"/>
      <c r="UQZ777" s="144"/>
      <c r="URA777" s="1268"/>
      <c r="URB777" s="144"/>
      <c r="URC777" s="1268"/>
      <c r="URD777" s="144"/>
      <c r="URE777" s="1268"/>
      <c r="URF777" s="144"/>
      <c r="URG777" s="1268"/>
      <c r="URH777" s="144"/>
      <c r="URI777" s="1268"/>
      <c r="URJ777" s="144"/>
      <c r="URK777" s="1268"/>
      <c r="URL777" s="144"/>
      <c r="URM777" s="1268"/>
      <c r="URN777" s="144"/>
      <c r="URO777" s="1268"/>
      <c r="URP777" s="144"/>
      <c r="URQ777" s="1268"/>
      <c r="URR777" s="144"/>
      <c r="URS777" s="1268"/>
      <c r="URT777" s="144"/>
      <c r="URU777" s="1268"/>
      <c r="URV777" s="144"/>
      <c r="URW777" s="1268"/>
      <c r="URX777" s="144"/>
      <c r="URY777" s="1268"/>
      <c r="URZ777" s="144"/>
      <c r="USA777" s="1268"/>
      <c r="USB777" s="144"/>
      <c r="USC777" s="1268"/>
      <c r="USD777" s="144"/>
      <c r="USE777" s="1268"/>
      <c r="USF777" s="144"/>
      <c r="USG777" s="1268"/>
      <c r="USH777" s="144"/>
      <c r="USI777" s="1268"/>
      <c r="USJ777" s="144"/>
      <c r="USK777" s="1268"/>
      <c r="USL777" s="144"/>
      <c r="USM777" s="1268"/>
      <c r="USN777" s="144"/>
      <c r="USO777" s="1268"/>
      <c r="USP777" s="144"/>
      <c r="USQ777" s="1268"/>
      <c r="USR777" s="144"/>
      <c r="USS777" s="1268"/>
      <c r="UST777" s="144"/>
      <c r="USU777" s="1268"/>
      <c r="USV777" s="144"/>
      <c r="USW777" s="1268"/>
      <c r="USX777" s="144"/>
      <c r="USY777" s="1268"/>
      <c r="USZ777" s="144"/>
      <c r="UTA777" s="1268"/>
      <c r="UTB777" s="144"/>
      <c r="UTC777" s="1268"/>
      <c r="UTD777" s="144"/>
      <c r="UTE777" s="1268"/>
      <c r="UTF777" s="144"/>
      <c r="UTG777" s="1268"/>
      <c r="UTH777" s="144"/>
      <c r="UTI777" s="1268"/>
      <c r="UTJ777" s="144"/>
      <c r="UTK777" s="1268"/>
      <c r="UTL777" s="144"/>
      <c r="UTM777" s="1268"/>
      <c r="UTN777" s="144"/>
      <c r="UTO777" s="1268"/>
      <c r="UTP777" s="144"/>
      <c r="UTQ777" s="1268"/>
      <c r="UTR777" s="144"/>
      <c r="UTS777" s="1268"/>
      <c r="UTT777" s="144"/>
      <c r="UTU777" s="1268"/>
      <c r="UTV777" s="144"/>
      <c r="UTW777" s="1268"/>
      <c r="UTX777" s="144"/>
      <c r="UTY777" s="1268"/>
      <c r="UTZ777" s="144"/>
      <c r="UUA777" s="1268"/>
      <c r="UUB777" s="144"/>
      <c r="UUC777" s="1268"/>
      <c r="UUD777" s="144"/>
      <c r="UUE777" s="1268"/>
      <c r="UUF777" s="144"/>
      <c r="UUG777" s="1268"/>
      <c r="UUH777" s="144"/>
      <c r="UUI777" s="1268"/>
      <c r="UUJ777" s="144"/>
      <c r="UUK777" s="1268"/>
      <c r="UUL777" s="144"/>
      <c r="UUM777" s="1268"/>
      <c r="UUN777" s="144"/>
      <c r="UUO777" s="1268"/>
      <c r="UUP777" s="144"/>
      <c r="UUQ777" s="1268"/>
      <c r="UUR777" s="144"/>
      <c r="UUS777" s="1268"/>
      <c r="UUT777" s="144"/>
      <c r="UUU777" s="1268"/>
      <c r="UUV777" s="144"/>
      <c r="UUW777" s="1268"/>
      <c r="UUX777" s="144"/>
      <c r="UUY777" s="1268"/>
      <c r="UUZ777" s="144"/>
      <c r="UVA777" s="1268"/>
      <c r="UVB777" s="144"/>
      <c r="UVC777" s="1268"/>
      <c r="UVD777" s="144"/>
      <c r="UVE777" s="1268"/>
      <c r="UVF777" s="144"/>
      <c r="UVG777" s="1268"/>
      <c r="UVH777" s="144"/>
      <c r="UVI777" s="1268"/>
      <c r="UVJ777" s="144"/>
      <c r="UVK777" s="1268"/>
      <c r="UVL777" s="144"/>
      <c r="UVM777" s="1268"/>
      <c r="UVN777" s="144"/>
      <c r="UVO777" s="1268"/>
      <c r="UVP777" s="144"/>
      <c r="UVQ777" s="1268"/>
      <c r="UVR777" s="144"/>
      <c r="UVS777" s="1268"/>
      <c r="UVT777" s="144"/>
      <c r="UVU777" s="1268"/>
      <c r="UVV777" s="144"/>
      <c r="UVW777" s="1268"/>
      <c r="UVX777" s="144"/>
      <c r="UVY777" s="1268"/>
      <c r="UVZ777" s="144"/>
      <c r="UWA777" s="1268"/>
      <c r="UWB777" s="144"/>
      <c r="UWC777" s="1268"/>
      <c r="UWD777" s="144"/>
      <c r="UWE777" s="1268"/>
      <c r="UWF777" s="144"/>
      <c r="UWG777" s="1268"/>
      <c r="UWH777" s="144"/>
      <c r="UWI777" s="1268"/>
      <c r="UWJ777" s="144"/>
      <c r="UWK777" s="1268"/>
      <c r="UWL777" s="144"/>
      <c r="UWM777" s="1268"/>
      <c r="UWN777" s="144"/>
      <c r="UWO777" s="1268"/>
      <c r="UWP777" s="144"/>
      <c r="UWQ777" s="1268"/>
      <c r="UWR777" s="144"/>
      <c r="UWS777" s="1268"/>
      <c r="UWT777" s="144"/>
      <c r="UWU777" s="1268"/>
      <c r="UWV777" s="144"/>
      <c r="UWW777" s="1268"/>
      <c r="UWX777" s="144"/>
      <c r="UWY777" s="1268"/>
      <c r="UWZ777" s="144"/>
      <c r="UXA777" s="1268"/>
      <c r="UXB777" s="144"/>
      <c r="UXC777" s="1268"/>
      <c r="UXD777" s="144"/>
      <c r="UXE777" s="1268"/>
      <c r="UXF777" s="144"/>
      <c r="UXG777" s="1268"/>
      <c r="UXH777" s="144"/>
      <c r="UXI777" s="1268"/>
      <c r="UXJ777" s="144"/>
      <c r="UXK777" s="1268"/>
      <c r="UXL777" s="144"/>
      <c r="UXM777" s="1268"/>
      <c r="UXN777" s="144"/>
      <c r="UXO777" s="1268"/>
      <c r="UXP777" s="144"/>
      <c r="UXQ777" s="1268"/>
      <c r="UXR777" s="144"/>
      <c r="UXS777" s="1268"/>
      <c r="UXT777" s="144"/>
      <c r="UXU777" s="1268"/>
      <c r="UXV777" s="144"/>
      <c r="UXW777" s="1268"/>
      <c r="UXX777" s="144"/>
      <c r="UXY777" s="1268"/>
      <c r="UXZ777" s="144"/>
      <c r="UYA777" s="1268"/>
      <c r="UYB777" s="144"/>
      <c r="UYC777" s="1268"/>
      <c r="UYD777" s="144"/>
      <c r="UYE777" s="1268"/>
      <c r="UYF777" s="144"/>
      <c r="UYG777" s="1268"/>
      <c r="UYH777" s="144"/>
      <c r="UYI777" s="1268"/>
      <c r="UYJ777" s="144"/>
      <c r="UYK777" s="1268"/>
      <c r="UYL777" s="144"/>
      <c r="UYM777" s="1268"/>
      <c r="UYN777" s="144"/>
      <c r="UYO777" s="1268"/>
      <c r="UYP777" s="144"/>
      <c r="UYQ777" s="1268"/>
      <c r="UYR777" s="144"/>
      <c r="UYS777" s="1268"/>
      <c r="UYT777" s="144"/>
      <c r="UYU777" s="1268"/>
      <c r="UYV777" s="144"/>
      <c r="UYW777" s="1268"/>
      <c r="UYX777" s="144"/>
      <c r="UYY777" s="1268"/>
      <c r="UYZ777" s="144"/>
      <c r="UZA777" s="1268"/>
      <c r="UZB777" s="144"/>
      <c r="UZC777" s="1268"/>
      <c r="UZD777" s="144"/>
      <c r="UZE777" s="1268"/>
      <c r="UZF777" s="144"/>
      <c r="UZG777" s="1268"/>
      <c r="UZH777" s="144"/>
      <c r="UZI777" s="1268"/>
      <c r="UZJ777" s="144"/>
      <c r="UZK777" s="1268"/>
      <c r="UZL777" s="144"/>
      <c r="UZM777" s="1268"/>
      <c r="UZN777" s="144"/>
      <c r="UZO777" s="1268"/>
      <c r="UZP777" s="144"/>
      <c r="UZQ777" s="1268"/>
      <c r="UZR777" s="144"/>
      <c r="UZS777" s="1268"/>
      <c r="UZT777" s="144"/>
      <c r="UZU777" s="1268"/>
      <c r="UZV777" s="144"/>
      <c r="UZW777" s="1268"/>
      <c r="UZX777" s="144"/>
      <c r="UZY777" s="1268"/>
      <c r="UZZ777" s="144"/>
      <c r="VAA777" s="1268"/>
      <c r="VAB777" s="144"/>
      <c r="VAC777" s="1268"/>
      <c r="VAD777" s="144"/>
      <c r="VAE777" s="1268"/>
      <c r="VAF777" s="144"/>
      <c r="VAG777" s="1268"/>
      <c r="VAH777" s="144"/>
      <c r="VAI777" s="1268"/>
      <c r="VAJ777" s="144"/>
      <c r="VAK777" s="1268"/>
      <c r="VAL777" s="144"/>
      <c r="VAM777" s="1268"/>
      <c r="VAN777" s="144"/>
      <c r="VAO777" s="1268"/>
      <c r="VAP777" s="144"/>
      <c r="VAQ777" s="1268"/>
      <c r="VAR777" s="144"/>
      <c r="VAS777" s="1268"/>
      <c r="VAT777" s="144"/>
      <c r="VAU777" s="1268"/>
      <c r="VAV777" s="144"/>
      <c r="VAW777" s="1268"/>
      <c r="VAX777" s="144"/>
      <c r="VAY777" s="1268"/>
      <c r="VAZ777" s="144"/>
      <c r="VBA777" s="1268"/>
      <c r="VBB777" s="144"/>
      <c r="VBC777" s="1268"/>
      <c r="VBD777" s="144"/>
      <c r="VBE777" s="1268"/>
      <c r="VBF777" s="144"/>
      <c r="VBG777" s="1268"/>
      <c r="VBH777" s="144"/>
      <c r="VBI777" s="1268"/>
      <c r="VBJ777" s="144"/>
      <c r="VBK777" s="1268"/>
      <c r="VBL777" s="144"/>
      <c r="VBM777" s="1268"/>
      <c r="VBN777" s="144"/>
      <c r="VBO777" s="1268"/>
      <c r="VBP777" s="144"/>
      <c r="VBQ777" s="1268"/>
      <c r="VBR777" s="144"/>
      <c r="VBS777" s="1268"/>
      <c r="VBT777" s="144"/>
      <c r="VBU777" s="1268"/>
      <c r="VBV777" s="144"/>
      <c r="VBW777" s="1268"/>
      <c r="VBX777" s="144"/>
      <c r="VBY777" s="1268"/>
      <c r="VBZ777" s="144"/>
      <c r="VCA777" s="1268"/>
      <c r="VCB777" s="144"/>
      <c r="VCC777" s="1268"/>
      <c r="VCD777" s="144"/>
      <c r="VCE777" s="1268"/>
      <c r="VCF777" s="144"/>
      <c r="VCG777" s="1268"/>
      <c r="VCH777" s="144"/>
      <c r="VCI777" s="1268"/>
      <c r="VCJ777" s="144"/>
      <c r="VCK777" s="1268"/>
      <c r="VCL777" s="144"/>
      <c r="VCM777" s="1268"/>
      <c r="VCN777" s="144"/>
      <c r="VCO777" s="1268"/>
      <c r="VCP777" s="144"/>
      <c r="VCQ777" s="1268"/>
      <c r="VCR777" s="144"/>
      <c r="VCS777" s="1268"/>
      <c r="VCT777" s="144"/>
      <c r="VCU777" s="1268"/>
      <c r="VCV777" s="144"/>
      <c r="VCW777" s="1268"/>
      <c r="VCX777" s="144"/>
      <c r="VCY777" s="1268"/>
      <c r="VCZ777" s="144"/>
      <c r="VDA777" s="1268"/>
      <c r="VDB777" s="144"/>
      <c r="VDC777" s="1268"/>
      <c r="VDD777" s="144"/>
      <c r="VDE777" s="1268"/>
      <c r="VDF777" s="144"/>
      <c r="VDG777" s="1268"/>
      <c r="VDH777" s="144"/>
      <c r="VDI777" s="1268"/>
      <c r="VDJ777" s="144"/>
      <c r="VDK777" s="1268"/>
      <c r="VDL777" s="144"/>
      <c r="VDM777" s="1268"/>
      <c r="VDN777" s="144"/>
      <c r="VDO777" s="1268"/>
      <c r="VDP777" s="144"/>
      <c r="VDQ777" s="1268"/>
      <c r="VDR777" s="144"/>
      <c r="VDS777" s="1268"/>
      <c r="VDT777" s="144"/>
      <c r="VDU777" s="1268"/>
      <c r="VDV777" s="144"/>
      <c r="VDW777" s="1268"/>
      <c r="VDX777" s="144"/>
      <c r="VDY777" s="1268"/>
      <c r="VDZ777" s="144"/>
      <c r="VEA777" s="1268"/>
      <c r="VEB777" s="144"/>
      <c r="VEC777" s="1268"/>
      <c r="VED777" s="144"/>
      <c r="VEE777" s="1268"/>
      <c r="VEF777" s="144"/>
      <c r="VEG777" s="1268"/>
      <c r="VEH777" s="144"/>
      <c r="VEI777" s="1268"/>
      <c r="VEJ777" s="144"/>
      <c r="VEK777" s="1268"/>
      <c r="VEL777" s="144"/>
      <c r="VEM777" s="1268"/>
      <c r="VEN777" s="144"/>
      <c r="VEO777" s="1268"/>
      <c r="VEP777" s="144"/>
      <c r="VEQ777" s="1268"/>
      <c r="VER777" s="144"/>
      <c r="VES777" s="1268"/>
      <c r="VET777" s="144"/>
      <c r="VEU777" s="1268"/>
      <c r="VEV777" s="144"/>
      <c r="VEW777" s="1268"/>
      <c r="VEX777" s="144"/>
      <c r="VEY777" s="1268"/>
      <c r="VEZ777" s="144"/>
      <c r="VFA777" s="1268"/>
      <c r="VFB777" s="144"/>
      <c r="VFC777" s="1268"/>
      <c r="VFD777" s="144"/>
      <c r="VFE777" s="1268"/>
      <c r="VFF777" s="144"/>
      <c r="VFG777" s="1268"/>
      <c r="VFH777" s="144"/>
      <c r="VFI777" s="1268"/>
      <c r="VFJ777" s="144"/>
      <c r="VFK777" s="1268"/>
      <c r="VFL777" s="144"/>
      <c r="VFM777" s="1268"/>
      <c r="VFN777" s="144"/>
      <c r="VFO777" s="1268"/>
      <c r="VFP777" s="144"/>
      <c r="VFQ777" s="1268"/>
      <c r="VFR777" s="144"/>
      <c r="VFS777" s="1268"/>
      <c r="VFT777" s="144"/>
      <c r="VFU777" s="1268"/>
      <c r="VFV777" s="144"/>
      <c r="VFW777" s="1268"/>
      <c r="VFX777" s="144"/>
      <c r="VFY777" s="1268"/>
      <c r="VFZ777" s="144"/>
      <c r="VGA777" s="1268"/>
      <c r="VGB777" s="144"/>
      <c r="VGC777" s="1268"/>
      <c r="VGD777" s="144"/>
      <c r="VGE777" s="1268"/>
      <c r="VGF777" s="144"/>
      <c r="VGG777" s="1268"/>
      <c r="VGH777" s="144"/>
      <c r="VGI777" s="1268"/>
      <c r="VGJ777" s="144"/>
      <c r="VGK777" s="1268"/>
      <c r="VGL777" s="144"/>
      <c r="VGM777" s="1268"/>
      <c r="VGN777" s="144"/>
      <c r="VGO777" s="1268"/>
      <c r="VGP777" s="144"/>
      <c r="VGQ777" s="1268"/>
      <c r="VGR777" s="144"/>
      <c r="VGS777" s="1268"/>
      <c r="VGT777" s="144"/>
      <c r="VGU777" s="1268"/>
      <c r="VGV777" s="144"/>
      <c r="VGW777" s="1268"/>
      <c r="VGX777" s="144"/>
      <c r="VGY777" s="1268"/>
      <c r="VGZ777" s="144"/>
      <c r="VHA777" s="1268"/>
      <c r="VHB777" s="144"/>
      <c r="VHC777" s="1268"/>
      <c r="VHD777" s="144"/>
      <c r="VHE777" s="1268"/>
      <c r="VHF777" s="144"/>
      <c r="VHG777" s="1268"/>
      <c r="VHH777" s="144"/>
      <c r="VHI777" s="1268"/>
      <c r="VHJ777" s="144"/>
      <c r="VHK777" s="1268"/>
      <c r="VHL777" s="144"/>
      <c r="VHM777" s="1268"/>
      <c r="VHN777" s="144"/>
      <c r="VHO777" s="1268"/>
      <c r="VHP777" s="144"/>
      <c r="VHQ777" s="1268"/>
      <c r="VHR777" s="144"/>
      <c r="VHS777" s="1268"/>
      <c r="VHT777" s="144"/>
      <c r="VHU777" s="1268"/>
      <c r="VHV777" s="144"/>
      <c r="VHW777" s="1268"/>
      <c r="VHX777" s="144"/>
      <c r="VHY777" s="1268"/>
      <c r="VHZ777" s="144"/>
      <c r="VIA777" s="1268"/>
      <c r="VIB777" s="144"/>
      <c r="VIC777" s="1268"/>
      <c r="VID777" s="144"/>
      <c r="VIE777" s="1268"/>
      <c r="VIF777" s="144"/>
      <c r="VIG777" s="1268"/>
      <c r="VIH777" s="144"/>
      <c r="VII777" s="1268"/>
      <c r="VIJ777" s="144"/>
      <c r="VIK777" s="1268"/>
      <c r="VIL777" s="144"/>
      <c r="VIM777" s="1268"/>
      <c r="VIN777" s="144"/>
      <c r="VIO777" s="1268"/>
      <c r="VIP777" s="144"/>
      <c r="VIQ777" s="1268"/>
      <c r="VIR777" s="144"/>
      <c r="VIS777" s="1268"/>
      <c r="VIT777" s="144"/>
      <c r="VIU777" s="1268"/>
      <c r="VIV777" s="144"/>
      <c r="VIW777" s="1268"/>
      <c r="VIX777" s="144"/>
      <c r="VIY777" s="1268"/>
      <c r="VIZ777" s="144"/>
      <c r="VJA777" s="1268"/>
      <c r="VJB777" s="144"/>
      <c r="VJC777" s="1268"/>
      <c r="VJD777" s="144"/>
      <c r="VJE777" s="1268"/>
      <c r="VJF777" s="144"/>
      <c r="VJG777" s="1268"/>
      <c r="VJH777" s="144"/>
      <c r="VJI777" s="1268"/>
      <c r="VJJ777" s="144"/>
      <c r="VJK777" s="1268"/>
      <c r="VJL777" s="144"/>
      <c r="VJM777" s="1268"/>
      <c r="VJN777" s="144"/>
      <c r="VJO777" s="1268"/>
      <c r="VJP777" s="144"/>
      <c r="VJQ777" s="1268"/>
      <c r="VJR777" s="144"/>
      <c r="VJS777" s="1268"/>
      <c r="VJT777" s="144"/>
      <c r="VJU777" s="1268"/>
      <c r="VJV777" s="144"/>
      <c r="VJW777" s="1268"/>
      <c r="VJX777" s="144"/>
      <c r="VJY777" s="1268"/>
      <c r="VJZ777" s="144"/>
      <c r="VKA777" s="1268"/>
      <c r="VKB777" s="144"/>
      <c r="VKC777" s="1268"/>
      <c r="VKD777" s="144"/>
      <c r="VKE777" s="1268"/>
      <c r="VKF777" s="144"/>
      <c r="VKG777" s="1268"/>
      <c r="VKH777" s="144"/>
      <c r="VKI777" s="1268"/>
      <c r="VKJ777" s="144"/>
      <c r="VKK777" s="1268"/>
      <c r="VKL777" s="144"/>
      <c r="VKM777" s="1268"/>
      <c r="VKN777" s="144"/>
      <c r="VKO777" s="1268"/>
      <c r="VKP777" s="144"/>
      <c r="VKQ777" s="1268"/>
      <c r="VKR777" s="144"/>
      <c r="VKS777" s="1268"/>
      <c r="VKT777" s="144"/>
      <c r="VKU777" s="1268"/>
      <c r="VKV777" s="144"/>
      <c r="VKW777" s="1268"/>
      <c r="VKX777" s="144"/>
      <c r="VKY777" s="1268"/>
      <c r="VKZ777" s="144"/>
      <c r="VLA777" s="1268"/>
      <c r="VLB777" s="144"/>
      <c r="VLC777" s="1268"/>
      <c r="VLD777" s="144"/>
      <c r="VLE777" s="1268"/>
      <c r="VLF777" s="144"/>
      <c r="VLG777" s="1268"/>
      <c r="VLH777" s="144"/>
      <c r="VLI777" s="1268"/>
      <c r="VLJ777" s="144"/>
      <c r="VLK777" s="1268"/>
      <c r="VLL777" s="144"/>
      <c r="VLM777" s="1268"/>
      <c r="VLN777" s="144"/>
      <c r="VLO777" s="1268"/>
      <c r="VLP777" s="144"/>
      <c r="VLQ777" s="1268"/>
      <c r="VLR777" s="144"/>
      <c r="VLS777" s="1268"/>
      <c r="VLT777" s="144"/>
      <c r="VLU777" s="1268"/>
      <c r="VLV777" s="144"/>
      <c r="VLW777" s="1268"/>
      <c r="VLX777" s="144"/>
      <c r="VLY777" s="1268"/>
      <c r="VLZ777" s="144"/>
      <c r="VMA777" s="1268"/>
      <c r="VMB777" s="144"/>
      <c r="VMC777" s="1268"/>
      <c r="VMD777" s="144"/>
      <c r="VME777" s="1268"/>
      <c r="VMF777" s="144"/>
      <c r="VMG777" s="1268"/>
      <c r="VMH777" s="144"/>
      <c r="VMI777" s="1268"/>
      <c r="VMJ777" s="144"/>
      <c r="VMK777" s="1268"/>
      <c r="VML777" s="144"/>
      <c r="VMM777" s="1268"/>
      <c r="VMN777" s="144"/>
      <c r="VMO777" s="1268"/>
      <c r="VMP777" s="144"/>
      <c r="VMQ777" s="1268"/>
      <c r="VMR777" s="144"/>
      <c r="VMS777" s="1268"/>
      <c r="VMT777" s="144"/>
      <c r="VMU777" s="1268"/>
      <c r="VMV777" s="144"/>
      <c r="VMW777" s="1268"/>
      <c r="VMX777" s="144"/>
      <c r="VMY777" s="1268"/>
      <c r="VMZ777" s="144"/>
      <c r="VNA777" s="1268"/>
      <c r="VNB777" s="144"/>
      <c r="VNC777" s="1268"/>
      <c r="VND777" s="144"/>
      <c r="VNE777" s="1268"/>
      <c r="VNF777" s="144"/>
      <c r="VNG777" s="1268"/>
      <c r="VNH777" s="144"/>
      <c r="VNI777" s="1268"/>
      <c r="VNJ777" s="144"/>
      <c r="VNK777" s="1268"/>
      <c r="VNL777" s="144"/>
      <c r="VNM777" s="1268"/>
      <c r="VNN777" s="144"/>
      <c r="VNO777" s="1268"/>
      <c r="VNP777" s="144"/>
      <c r="VNQ777" s="1268"/>
      <c r="VNR777" s="144"/>
      <c r="VNS777" s="1268"/>
      <c r="VNT777" s="144"/>
      <c r="VNU777" s="1268"/>
      <c r="VNV777" s="144"/>
      <c r="VNW777" s="1268"/>
      <c r="VNX777" s="144"/>
      <c r="VNY777" s="1268"/>
      <c r="VNZ777" s="144"/>
      <c r="VOA777" s="1268"/>
      <c r="VOB777" s="144"/>
      <c r="VOC777" s="1268"/>
      <c r="VOD777" s="144"/>
      <c r="VOE777" s="1268"/>
      <c r="VOF777" s="144"/>
      <c r="VOG777" s="1268"/>
      <c r="VOH777" s="144"/>
      <c r="VOI777" s="1268"/>
      <c r="VOJ777" s="144"/>
      <c r="VOK777" s="1268"/>
      <c r="VOL777" s="144"/>
      <c r="VOM777" s="1268"/>
      <c r="VON777" s="144"/>
      <c r="VOO777" s="1268"/>
      <c r="VOP777" s="144"/>
      <c r="VOQ777" s="1268"/>
      <c r="VOR777" s="144"/>
      <c r="VOS777" s="1268"/>
      <c r="VOT777" s="144"/>
      <c r="VOU777" s="1268"/>
      <c r="VOV777" s="144"/>
      <c r="VOW777" s="1268"/>
      <c r="VOX777" s="144"/>
      <c r="VOY777" s="1268"/>
      <c r="VOZ777" s="144"/>
      <c r="VPA777" s="1268"/>
      <c r="VPB777" s="144"/>
      <c r="VPC777" s="1268"/>
      <c r="VPD777" s="144"/>
      <c r="VPE777" s="1268"/>
      <c r="VPF777" s="144"/>
      <c r="VPG777" s="1268"/>
      <c r="VPH777" s="144"/>
      <c r="VPI777" s="1268"/>
      <c r="VPJ777" s="144"/>
      <c r="VPK777" s="1268"/>
      <c r="VPL777" s="144"/>
      <c r="VPM777" s="1268"/>
      <c r="VPN777" s="144"/>
      <c r="VPO777" s="1268"/>
      <c r="VPP777" s="144"/>
      <c r="VPQ777" s="1268"/>
      <c r="VPR777" s="144"/>
      <c r="VPS777" s="1268"/>
      <c r="VPT777" s="144"/>
      <c r="VPU777" s="1268"/>
      <c r="VPV777" s="144"/>
      <c r="VPW777" s="1268"/>
      <c r="VPX777" s="144"/>
      <c r="VPY777" s="1268"/>
      <c r="VPZ777" s="144"/>
      <c r="VQA777" s="1268"/>
      <c r="VQB777" s="144"/>
      <c r="VQC777" s="1268"/>
      <c r="VQD777" s="144"/>
      <c r="VQE777" s="1268"/>
      <c r="VQF777" s="144"/>
      <c r="VQG777" s="1268"/>
      <c r="VQH777" s="144"/>
      <c r="VQI777" s="1268"/>
      <c r="VQJ777" s="144"/>
      <c r="VQK777" s="1268"/>
      <c r="VQL777" s="144"/>
      <c r="VQM777" s="1268"/>
      <c r="VQN777" s="144"/>
      <c r="VQO777" s="1268"/>
      <c r="VQP777" s="144"/>
      <c r="VQQ777" s="1268"/>
      <c r="VQR777" s="144"/>
      <c r="VQS777" s="1268"/>
      <c r="VQT777" s="144"/>
      <c r="VQU777" s="1268"/>
      <c r="VQV777" s="144"/>
      <c r="VQW777" s="1268"/>
      <c r="VQX777" s="144"/>
      <c r="VQY777" s="1268"/>
      <c r="VQZ777" s="144"/>
      <c r="VRA777" s="1268"/>
      <c r="VRB777" s="144"/>
      <c r="VRC777" s="1268"/>
      <c r="VRD777" s="144"/>
      <c r="VRE777" s="1268"/>
      <c r="VRF777" s="144"/>
      <c r="VRG777" s="1268"/>
      <c r="VRH777" s="144"/>
      <c r="VRI777" s="1268"/>
      <c r="VRJ777" s="144"/>
      <c r="VRK777" s="1268"/>
      <c r="VRL777" s="144"/>
      <c r="VRM777" s="1268"/>
      <c r="VRN777" s="144"/>
      <c r="VRO777" s="1268"/>
      <c r="VRP777" s="144"/>
      <c r="VRQ777" s="1268"/>
      <c r="VRR777" s="144"/>
      <c r="VRS777" s="1268"/>
      <c r="VRT777" s="144"/>
      <c r="VRU777" s="1268"/>
      <c r="VRV777" s="144"/>
      <c r="VRW777" s="1268"/>
      <c r="VRX777" s="144"/>
      <c r="VRY777" s="1268"/>
      <c r="VRZ777" s="144"/>
      <c r="VSA777" s="1268"/>
      <c r="VSB777" s="144"/>
      <c r="VSC777" s="1268"/>
      <c r="VSD777" s="144"/>
      <c r="VSE777" s="1268"/>
      <c r="VSF777" s="144"/>
      <c r="VSG777" s="1268"/>
      <c r="VSH777" s="144"/>
      <c r="VSI777" s="1268"/>
      <c r="VSJ777" s="144"/>
      <c r="VSK777" s="1268"/>
      <c r="VSL777" s="144"/>
      <c r="VSM777" s="1268"/>
      <c r="VSN777" s="144"/>
      <c r="VSO777" s="1268"/>
      <c r="VSP777" s="144"/>
      <c r="VSQ777" s="1268"/>
      <c r="VSR777" s="144"/>
      <c r="VSS777" s="1268"/>
      <c r="VST777" s="144"/>
      <c r="VSU777" s="1268"/>
      <c r="VSV777" s="144"/>
      <c r="VSW777" s="1268"/>
      <c r="VSX777" s="144"/>
      <c r="VSY777" s="1268"/>
      <c r="VSZ777" s="144"/>
      <c r="VTA777" s="1268"/>
      <c r="VTB777" s="144"/>
      <c r="VTC777" s="1268"/>
      <c r="VTD777" s="144"/>
      <c r="VTE777" s="1268"/>
      <c r="VTF777" s="144"/>
      <c r="VTG777" s="1268"/>
      <c r="VTH777" s="144"/>
      <c r="VTI777" s="1268"/>
      <c r="VTJ777" s="144"/>
      <c r="VTK777" s="1268"/>
      <c r="VTL777" s="144"/>
      <c r="VTM777" s="1268"/>
      <c r="VTN777" s="144"/>
      <c r="VTO777" s="1268"/>
      <c r="VTP777" s="144"/>
      <c r="VTQ777" s="1268"/>
      <c r="VTR777" s="144"/>
      <c r="VTS777" s="1268"/>
      <c r="VTT777" s="144"/>
      <c r="VTU777" s="1268"/>
      <c r="VTV777" s="144"/>
      <c r="VTW777" s="1268"/>
      <c r="VTX777" s="144"/>
      <c r="VTY777" s="1268"/>
      <c r="VTZ777" s="144"/>
      <c r="VUA777" s="1268"/>
      <c r="VUB777" s="144"/>
      <c r="VUC777" s="1268"/>
      <c r="VUD777" s="144"/>
      <c r="VUE777" s="1268"/>
      <c r="VUF777" s="144"/>
      <c r="VUG777" s="1268"/>
      <c r="VUH777" s="144"/>
      <c r="VUI777" s="1268"/>
      <c r="VUJ777" s="144"/>
      <c r="VUK777" s="1268"/>
      <c r="VUL777" s="144"/>
      <c r="VUM777" s="1268"/>
      <c r="VUN777" s="144"/>
      <c r="VUO777" s="1268"/>
      <c r="VUP777" s="144"/>
      <c r="VUQ777" s="1268"/>
      <c r="VUR777" s="144"/>
      <c r="VUS777" s="1268"/>
      <c r="VUT777" s="144"/>
      <c r="VUU777" s="1268"/>
      <c r="VUV777" s="144"/>
      <c r="VUW777" s="1268"/>
      <c r="VUX777" s="144"/>
      <c r="VUY777" s="1268"/>
      <c r="VUZ777" s="144"/>
      <c r="VVA777" s="1268"/>
      <c r="VVB777" s="144"/>
      <c r="VVC777" s="1268"/>
      <c r="VVD777" s="144"/>
      <c r="VVE777" s="1268"/>
      <c r="VVF777" s="144"/>
      <c r="VVG777" s="1268"/>
      <c r="VVH777" s="144"/>
      <c r="VVI777" s="1268"/>
      <c r="VVJ777" s="144"/>
      <c r="VVK777" s="1268"/>
      <c r="VVL777" s="144"/>
      <c r="VVM777" s="1268"/>
      <c r="VVN777" s="144"/>
      <c r="VVO777" s="1268"/>
      <c r="VVP777" s="144"/>
      <c r="VVQ777" s="1268"/>
      <c r="VVR777" s="144"/>
      <c r="VVS777" s="1268"/>
      <c r="VVT777" s="144"/>
      <c r="VVU777" s="1268"/>
      <c r="VVV777" s="144"/>
      <c r="VVW777" s="1268"/>
      <c r="VVX777" s="144"/>
      <c r="VVY777" s="1268"/>
      <c r="VVZ777" s="144"/>
      <c r="VWA777" s="1268"/>
      <c r="VWB777" s="144"/>
      <c r="VWC777" s="1268"/>
      <c r="VWD777" s="144"/>
      <c r="VWE777" s="1268"/>
      <c r="VWF777" s="144"/>
      <c r="VWG777" s="1268"/>
      <c r="VWH777" s="144"/>
      <c r="VWI777" s="1268"/>
      <c r="VWJ777" s="144"/>
      <c r="VWK777" s="1268"/>
      <c r="VWL777" s="144"/>
      <c r="VWM777" s="1268"/>
      <c r="VWN777" s="144"/>
      <c r="VWO777" s="1268"/>
      <c r="VWP777" s="144"/>
      <c r="VWQ777" s="1268"/>
      <c r="VWR777" s="144"/>
      <c r="VWS777" s="1268"/>
      <c r="VWT777" s="144"/>
      <c r="VWU777" s="1268"/>
      <c r="VWV777" s="144"/>
      <c r="VWW777" s="1268"/>
      <c r="VWX777" s="144"/>
      <c r="VWY777" s="1268"/>
      <c r="VWZ777" s="144"/>
      <c r="VXA777" s="1268"/>
      <c r="VXB777" s="144"/>
      <c r="VXC777" s="1268"/>
      <c r="VXD777" s="144"/>
      <c r="VXE777" s="1268"/>
      <c r="VXF777" s="144"/>
      <c r="VXG777" s="1268"/>
      <c r="VXH777" s="144"/>
      <c r="VXI777" s="1268"/>
      <c r="VXJ777" s="144"/>
      <c r="VXK777" s="1268"/>
      <c r="VXL777" s="144"/>
      <c r="VXM777" s="1268"/>
      <c r="VXN777" s="144"/>
      <c r="VXO777" s="1268"/>
      <c r="VXP777" s="144"/>
      <c r="VXQ777" s="1268"/>
      <c r="VXR777" s="144"/>
      <c r="VXS777" s="1268"/>
      <c r="VXT777" s="144"/>
      <c r="VXU777" s="1268"/>
      <c r="VXV777" s="144"/>
      <c r="VXW777" s="1268"/>
      <c r="VXX777" s="144"/>
      <c r="VXY777" s="1268"/>
      <c r="VXZ777" s="144"/>
      <c r="VYA777" s="1268"/>
      <c r="VYB777" s="144"/>
      <c r="VYC777" s="1268"/>
      <c r="VYD777" s="144"/>
      <c r="VYE777" s="1268"/>
      <c r="VYF777" s="144"/>
      <c r="VYG777" s="1268"/>
      <c r="VYH777" s="144"/>
      <c r="VYI777" s="1268"/>
      <c r="VYJ777" s="144"/>
      <c r="VYK777" s="1268"/>
      <c r="VYL777" s="144"/>
      <c r="VYM777" s="1268"/>
      <c r="VYN777" s="144"/>
      <c r="VYO777" s="1268"/>
      <c r="VYP777" s="144"/>
      <c r="VYQ777" s="1268"/>
      <c r="VYR777" s="144"/>
      <c r="VYS777" s="1268"/>
      <c r="VYT777" s="144"/>
      <c r="VYU777" s="1268"/>
      <c r="VYV777" s="144"/>
      <c r="VYW777" s="1268"/>
      <c r="VYX777" s="144"/>
      <c r="VYY777" s="1268"/>
      <c r="VYZ777" s="144"/>
      <c r="VZA777" s="1268"/>
      <c r="VZB777" s="144"/>
      <c r="VZC777" s="1268"/>
      <c r="VZD777" s="144"/>
      <c r="VZE777" s="1268"/>
      <c r="VZF777" s="144"/>
      <c r="VZG777" s="1268"/>
      <c r="VZH777" s="144"/>
      <c r="VZI777" s="1268"/>
      <c r="VZJ777" s="144"/>
      <c r="VZK777" s="1268"/>
      <c r="VZL777" s="144"/>
      <c r="VZM777" s="1268"/>
      <c r="VZN777" s="144"/>
      <c r="VZO777" s="1268"/>
      <c r="VZP777" s="144"/>
      <c r="VZQ777" s="1268"/>
      <c r="VZR777" s="144"/>
      <c r="VZS777" s="1268"/>
      <c r="VZT777" s="144"/>
      <c r="VZU777" s="1268"/>
      <c r="VZV777" s="144"/>
      <c r="VZW777" s="1268"/>
      <c r="VZX777" s="144"/>
      <c r="VZY777" s="1268"/>
      <c r="VZZ777" s="144"/>
      <c r="WAA777" s="1268"/>
      <c r="WAB777" s="144"/>
      <c r="WAC777" s="1268"/>
      <c r="WAD777" s="144"/>
      <c r="WAE777" s="1268"/>
      <c r="WAF777" s="144"/>
      <c r="WAG777" s="1268"/>
      <c r="WAH777" s="144"/>
      <c r="WAI777" s="1268"/>
      <c r="WAJ777" s="144"/>
      <c r="WAK777" s="1268"/>
      <c r="WAL777" s="144"/>
      <c r="WAM777" s="1268"/>
      <c r="WAN777" s="144"/>
      <c r="WAO777" s="1268"/>
      <c r="WAP777" s="144"/>
      <c r="WAQ777" s="1268"/>
      <c r="WAR777" s="144"/>
      <c r="WAS777" s="1268"/>
      <c r="WAT777" s="144"/>
      <c r="WAU777" s="1268"/>
      <c r="WAV777" s="144"/>
      <c r="WAW777" s="1268"/>
      <c r="WAX777" s="144"/>
      <c r="WAY777" s="1268"/>
      <c r="WAZ777" s="144"/>
      <c r="WBA777" s="1268"/>
      <c r="WBB777" s="144"/>
      <c r="WBC777" s="1268"/>
      <c r="WBD777" s="144"/>
      <c r="WBE777" s="1268"/>
      <c r="WBF777" s="144"/>
      <c r="WBG777" s="1268"/>
      <c r="WBH777" s="144"/>
      <c r="WBI777" s="1268"/>
      <c r="WBJ777" s="144"/>
      <c r="WBK777" s="1268"/>
      <c r="WBL777" s="144"/>
      <c r="WBM777" s="1268"/>
      <c r="WBN777" s="144"/>
      <c r="WBO777" s="1268"/>
      <c r="WBP777" s="144"/>
      <c r="WBQ777" s="1268"/>
      <c r="WBR777" s="144"/>
      <c r="WBS777" s="1268"/>
      <c r="WBT777" s="144"/>
      <c r="WBU777" s="1268"/>
      <c r="WBV777" s="144"/>
      <c r="WBW777" s="1268"/>
      <c r="WBX777" s="144"/>
      <c r="WBY777" s="1268"/>
      <c r="WBZ777" s="144"/>
      <c r="WCA777" s="1268"/>
      <c r="WCB777" s="144"/>
      <c r="WCC777" s="1268"/>
      <c r="WCD777" s="144"/>
      <c r="WCE777" s="1268"/>
      <c r="WCF777" s="144"/>
      <c r="WCG777" s="1268"/>
      <c r="WCH777" s="144"/>
      <c r="WCI777" s="1268"/>
      <c r="WCJ777" s="144"/>
      <c r="WCK777" s="1268"/>
      <c r="WCL777" s="144"/>
      <c r="WCM777" s="1268"/>
      <c r="WCN777" s="144"/>
      <c r="WCO777" s="1268"/>
      <c r="WCP777" s="144"/>
      <c r="WCQ777" s="1268"/>
      <c r="WCR777" s="144"/>
      <c r="WCS777" s="1268"/>
      <c r="WCT777" s="144"/>
      <c r="WCU777" s="1268"/>
      <c r="WCV777" s="144"/>
      <c r="WCW777" s="1268"/>
      <c r="WCX777" s="144"/>
      <c r="WCY777" s="1268"/>
      <c r="WCZ777" s="144"/>
      <c r="WDA777" s="1268"/>
      <c r="WDB777" s="144"/>
      <c r="WDC777" s="1268"/>
      <c r="WDD777" s="144"/>
      <c r="WDE777" s="1268"/>
      <c r="WDF777" s="144"/>
      <c r="WDG777" s="1268"/>
      <c r="WDH777" s="144"/>
      <c r="WDI777" s="1268"/>
      <c r="WDJ777" s="144"/>
      <c r="WDK777" s="1268"/>
      <c r="WDL777" s="144"/>
      <c r="WDM777" s="1268"/>
      <c r="WDN777" s="144"/>
      <c r="WDO777" s="1268"/>
      <c r="WDP777" s="144"/>
      <c r="WDQ777" s="1268"/>
      <c r="WDR777" s="144"/>
      <c r="WDS777" s="1268"/>
      <c r="WDT777" s="144"/>
      <c r="WDU777" s="1268"/>
      <c r="WDV777" s="144"/>
      <c r="WDW777" s="1268"/>
      <c r="WDX777" s="144"/>
      <c r="WDY777" s="1268"/>
      <c r="WDZ777" s="144"/>
      <c r="WEA777" s="1268"/>
      <c r="WEB777" s="144"/>
      <c r="WEC777" s="1268"/>
      <c r="WED777" s="144"/>
      <c r="WEE777" s="1268"/>
      <c r="WEF777" s="144"/>
      <c r="WEG777" s="1268"/>
      <c r="WEH777" s="144"/>
      <c r="WEI777" s="1268"/>
      <c r="WEJ777" s="144"/>
      <c r="WEK777" s="1268"/>
      <c r="WEL777" s="144"/>
      <c r="WEM777" s="1268"/>
      <c r="WEN777" s="144"/>
      <c r="WEO777" s="1268"/>
      <c r="WEP777" s="144"/>
      <c r="WEQ777" s="1268"/>
      <c r="WER777" s="144"/>
      <c r="WES777" s="1268"/>
      <c r="WET777" s="144"/>
      <c r="WEU777" s="1268"/>
      <c r="WEV777" s="144"/>
      <c r="WEW777" s="1268"/>
      <c r="WEX777" s="144"/>
      <c r="WEY777" s="1268"/>
      <c r="WEZ777" s="144"/>
      <c r="WFA777" s="1268"/>
      <c r="WFB777" s="144"/>
      <c r="WFC777" s="1268"/>
      <c r="WFD777" s="144"/>
      <c r="WFE777" s="1268"/>
      <c r="WFF777" s="144"/>
      <c r="WFG777" s="1268"/>
      <c r="WFH777" s="144"/>
      <c r="WFI777" s="1268"/>
      <c r="WFJ777" s="144"/>
      <c r="WFK777" s="1268"/>
      <c r="WFL777" s="144"/>
      <c r="WFM777" s="1268"/>
      <c r="WFN777" s="144"/>
      <c r="WFO777" s="1268"/>
      <c r="WFP777" s="144"/>
      <c r="WFQ777" s="1268"/>
      <c r="WFR777" s="144"/>
      <c r="WFS777" s="1268"/>
      <c r="WFT777" s="144"/>
      <c r="WFU777" s="1268"/>
      <c r="WFV777" s="144"/>
      <c r="WFW777" s="1268"/>
      <c r="WFX777" s="144"/>
      <c r="WFY777" s="1268"/>
      <c r="WFZ777" s="144"/>
      <c r="WGA777" s="1268"/>
      <c r="WGB777" s="144"/>
      <c r="WGC777" s="1268"/>
      <c r="WGD777" s="144"/>
      <c r="WGE777" s="1268"/>
      <c r="WGF777" s="144"/>
      <c r="WGG777" s="1268"/>
      <c r="WGH777" s="144"/>
      <c r="WGI777" s="1268"/>
      <c r="WGJ777" s="144"/>
      <c r="WGK777" s="1268"/>
      <c r="WGL777" s="144"/>
      <c r="WGM777" s="1268"/>
      <c r="WGN777" s="144"/>
      <c r="WGO777" s="1268"/>
      <c r="WGP777" s="144"/>
      <c r="WGQ777" s="1268"/>
      <c r="WGR777" s="144"/>
      <c r="WGS777" s="1268"/>
      <c r="WGT777" s="144"/>
      <c r="WGU777" s="1268"/>
      <c r="WGV777" s="144"/>
      <c r="WGW777" s="1268"/>
      <c r="WGX777" s="144"/>
      <c r="WGY777" s="1268"/>
      <c r="WGZ777" s="144"/>
      <c r="WHA777" s="1268"/>
      <c r="WHB777" s="144"/>
      <c r="WHC777" s="1268"/>
      <c r="WHD777" s="144"/>
      <c r="WHE777" s="1268"/>
      <c r="WHF777" s="144"/>
      <c r="WHG777" s="1268"/>
      <c r="WHH777" s="144"/>
      <c r="WHI777" s="1268"/>
      <c r="WHJ777" s="144"/>
      <c r="WHK777" s="1268"/>
      <c r="WHL777" s="144"/>
      <c r="WHM777" s="1268"/>
      <c r="WHN777" s="144"/>
      <c r="WHO777" s="1268"/>
      <c r="WHP777" s="144"/>
      <c r="WHQ777" s="1268"/>
      <c r="WHR777" s="144"/>
      <c r="WHS777" s="1268"/>
      <c r="WHT777" s="144"/>
      <c r="WHU777" s="1268"/>
      <c r="WHV777" s="144"/>
      <c r="WHW777" s="1268"/>
      <c r="WHX777" s="144"/>
      <c r="WHY777" s="1268"/>
      <c r="WHZ777" s="144"/>
      <c r="WIA777" s="1268"/>
      <c r="WIB777" s="144"/>
      <c r="WIC777" s="1268"/>
      <c r="WID777" s="144"/>
      <c r="WIE777" s="1268"/>
      <c r="WIF777" s="144"/>
      <c r="WIG777" s="1268"/>
      <c r="WIH777" s="144"/>
      <c r="WII777" s="1268"/>
      <c r="WIJ777" s="144"/>
      <c r="WIK777" s="1268"/>
      <c r="WIL777" s="144"/>
      <c r="WIM777" s="1268"/>
      <c r="WIN777" s="144"/>
      <c r="WIO777" s="1268"/>
      <c r="WIP777" s="144"/>
      <c r="WIQ777" s="1268"/>
      <c r="WIR777" s="144"/>
      <c r="WIS777" s="1268"/>
      <c r="WIT777" s="144"/>
      <c r="WIU777" s="1268"/>
      <c r="WIV777" s="144"/>
      <c r="WIW777" s="1268"/>
      <c r="WIX777" s="144"/>
      <c r="WIY777" s="1268"/>
      <c r="WIZ777" s="144"/>
      <c r="WJA777" s="1268"/>
      <c r="WJB777" s="144"/>
      <c r="WJC777" s="1268"/>
      <c r="WJD777" s="144"/>
      <c r="WJE777" s="1268"/>
      <c r="WJF777" s="144"/>
      <c r="WJG777" s="1268"/>
      <c r="WJH777" s="144"/>
      <c r="WJI777" s="1268"/>
      <c r="WJJ777" s="144"/>
      <c r="WJK777" s="1268"/>
      <c r="WJL777" s="144"/>
      <c r="WJM777" s="1268"/>
      <c r="WJN777" s="144"/>
      <c r="WJO777" s="1268"/>
      <c r="WJP777" s="144"/>
      <c r="WJQ777" s="1268"/>
      <c r="WJR777" s="144"/>
      <c r="WJS777" s="1268"/>
      <c r="WJT777" s="144"/>
      <c r="WJU777" s="1268"/>
      <c r="WJV777" s="144"/>
      <c r="WJW777" s="1268"/>
      <c r="WJX777" s="144"/>
      <c r="WJY777" s="1268"/>
      <c r="WJZ777" s="144"/>
      <c r="WKA777" s="1268"/>
      <c r="WKB777" s="144"/>
      <c r="WKC777" s="1268"/>
      <c r="WKD777" s="144"/>
      <c r="WKE777" s="1268"/>
      <c r="WKF777" s="144"/>
      <c r="WKG777" s="1268"/>
      <c r="WKH777" s="144"/>
      <c r="WKI777" s="1268"/>
      <c r="WKJ777" s="144"/>
      <c r="WKK777" s="1268"/>
      <c r="WKL777" s="144"/>
      <c r="WKM777" s="1268"/>
      <c r="WKN777" s="144"/>
      <c r="WKO777" s="1268"/>
      <c r="WKP777" s="144"/>
      <c r="WKQ777" s="1268"/>
      <c r="WKR777" s="144"/>
      <c r="WKS777" s="1268"/>
      <c r="WKT777" s="144"/>
      <c r="WKU777" s="1268"/>
      <c r="WKV777" s="144"/>
      <c r="WKW777" s="1268"/>
      <c r="WKX777" s="144"/>
      <c r="WKY777" s="1268"/>
      <c r="WKZ777" s="144"/>
      <c r="WLA777" s="1268"/>
      <c r="WLB777" s="144"/>
      <c r="WLC777" s="1268"/>
      <c r="WLD777" s="144"/>
      <c r="WLE777" s="1268"/>
      <c r="WLF777" s="144"/>
      <c r="WLG777" s="1268"/>
      <c r="WLH777" s="144"/>
      <c r="WLI777" s="1268"/>
      <c r="WLJ777" s="144"/>
      <c r="WLK777" s="1268"/>
      <c r="WLL777" s="144"/>
      <c r="WLM777" s="1268"/>
      <c r="WLN777" s="144"/>
      <c r="WLO777" s="1268"/>
      <c r="WLP777" s="144"/>
      <c r="WLQ777" s="1268"/>
      <c r="WLR777" s="144"/>
      <c r="WLS777" s="1268"/>
      <c r="WLT777" s="144"/>
      <c r="WLU777" s="1268"/>
      <c r="WLV777" s="144"/>
      <c r="WLW777" s="1268"/>
      <c r="WLX777" s="144"/>
      <c r="WLY777" s="1268"/>
      <c r="WLZ777" s="144"/>
      <c r="WMA777" s="1268"/>
      <c r="WMB777" s="144"/>
      <c r="WMC777" s="1268"/>
      <c r="WMD777" s="144"/>
      <c r="WME777" s="1268"/>
      <c r="WMF777" s="144"/>
      <c r="WMG777" s="1268"/>
      <c r="WMH777" s="144"/>
      <c r="WMI777" s="1268"/>
      <c r="WMJ777" s="144"/>
      <c r="WMK777" s="1268"/>
      <c r="WML777" s="144"/>
      <c r="WMM777" s="1268"/>
      <c r="WMN777" s="144"/>
      <c r="WMO777" s="1268"/>
      <c r="WMP777" s="144"/>
      <c r="WMQ777" s="1268"/>
      <c r="WMR777" s="144"/>
      <c r="WMS777" s="1268"/>
      <c r="WMT777" s="144"/>
      <c r="WMU777" s="1268"/>
      <c r="WMV777" s="144"/>
      <c r="WMW777" s="1268"/>
      <c r="WMX777" s="144"/>
      <c r="WMY777" s="1268"/>
      <c r="WMZ777" s="144"/>
      <c r="WNA777" s="1268"/>
      <c r="WNB777" s="144"/>
      <c r="WNC777" s="1268"/>
      <c r="WND777" s="144"/>
      <c r="WNE777" s="1268"/>
      <c r="WNF777" s="144"/>
      <c r="WNG777" s="1268"/>
      <c r="WNH777" s="144"/>
      <c r="WNI777" s="1268"/>
      <c r="WNJ777" s="144"/>
      <c r="WNK777" s="1268"/>
      <c r="WNL777" s="144"/>
      <c r="WNM777" s="1268"/>
      <c r="WNN777" s="144"/>
      <c r="WNO777" s="1268"/>
      <c r="WNP777" s="144"/>
      <c r="WNQ777" s="1268"/>
      <c r="WNR777" s="144"/>
      <c r="WNS777" s="1268"/>
      <c r="WNT777" s="144"/>
      <c r="WNU777" s="1268"/>
      <c r="WNV777" s="144"/>
      <c r="WNW777" s="1268"/>
      <c r="WNX777" s="144"/>
      <c r="WNY777" s="1268"/>
      <c r="WNZ777" s="144"/>
      <c r="WOA777" s="1268"/>
      <c r="WOB777" s="144"/>
      <c r="WOC777" s="1268"/>
      <c r="WOD777" s="144"/>
      <c r="WOE777" s="1268"/>
      <c r="WOF777" s="144"/>
      <c r="WOG777" s="1268"/>
      <c r="WOH777" s="144"/>
      <c r="WOI777" s="1268"/>
      <c r="WOJ777" s="144"/>
      <c r="WOK777" s="1268"/>
      <c r="WOL777" s="144"/>
      <c r="WOM777" s="1268"/>
      <c r="WON777" s="144"/>
      <c r="WOO777" s="1268"/>
      <c r="WOP777" s="144"/>
      <c r="WOQ777" s="1268"/>
      <c r="WOR777" s="144"/>
      <c r="WOS777" s="1268"/>
      <c r="WOT777" s="144"/>
      <c r="WOU777" s="1268"/>
      <c r="WOV777" s="144"/>
      <c r="WOW777" s="1268"/>
      <c r="WOX777" s="144"/>
      <c r="WOY777" s="1268"/>
      <c r="WOZ777" s="144"/>
      <c r="WPA777" s="1268"/>
      <c r="WPB777" s="144"/>
      <c r="WPC777" s="1268"/>
      <c r="WPD777" s="144"/>
      <c r="WPE777" s="1268"/>
      <c r="WPF777" s="144"/>
      <c r="WPG777" s="1268"/>
      <c r="WPH777" s="144"/>
      <c r="WPI777" s="1268"/>
      <c r="WPJ777" s="144"/>
      <c r="WPK777" s="1268"/>
      <c r="WPL777" s="144"/>
      <c r="WPM777" s="1268"/>
      <c r="WPN777" s="144"/>
      <c r="WPO777" s="1268"/>
      <c r="WPP777" s="144"/>
      <c r="WPQ777" s="1268"/>
      <c r="WPR777" s="144"/>
      <c r="WPS777" s="1268"/>
      <c r="WPT777" s="144"/>
      <c r="WPU777" s="1268"/>
      <c r="WPV777" s="144"/>
      <c r="WPW777" s="1268"/>
      <c r="WPX777" s="144"/>
      <c r="WPY777" s="1268"/>
      <c r="WPZ777" s="144"/>
      <c r="WQA777" s="1268"/>
      <c r="WQB777" s="144"/>
      <c r="WQC777" s="1268"/>
      <c r="WQD777" s="144"/>
      <c r="WQE777" s="1268"/>
      <c r="WQF777" s="144"/>
      <c r="WQG777" s="1268"/>
      <c r="WQH777" s="144"/>
      <c r="WQI777" s="1268"/>
      <c r="WQJ777" s="144"/>
      <c r="WQK777" s="1268"/>
      <c r="WQL777" s="144"/>
      <c r="WQM777" s="1268"/>
      <c r="WQN777" s="144"/>
      <c r="WQO777" s="1268"/>
      <c r="WQP777" s="144"/>
      <c r="WQQ777" s="1268"/>
      <c r="WQR777" s="144"/>
      <c r="WQS777" s="1268"/>
      <c r="WQT777" s="144"/>
      <c r="WQU777" s="1268"/>
      <c r="WQV777" s="144"/>
      <c r="WQW777" s="1268"/>
      <c r="WQX777" s="144"/>
      <c r="WQY777" s="1268"/>
      <c r="WQZ777" s="144"/>
      <c r="WRA777" s="1268"/>
      <c r="WRB777" s="144"/>
      <c r="WRC777" s="1268"/>
      <c r="WRD777" s="144"/>
      <c r="WRE777" s="1268"/>
      <c r="WRF777" s="144"/>
      <c r="WRG777" s="1268"/>
      <c r="WRH777" s="144"/>
      <c r="WRI777" s="1268"/>
      <c r="WRJ777" s="144"/>
      <c r="WRK777" s="1268"/>
      <c r="WRL777" s="144"/>
      <c r="WRM777" s="1268"/>
      <c r="WRN777" s="144"/>
      <c r="WRO777" s="1268"/>
      <c r="WRP777" s="144"/>
      <c r="WRQ777" s="1268"/>
      <c r="WRR777" s="144"/>
      <c r="WRS777" s="1268"/>
      <c r="WRT777" s="144"/>
      <c r="WRU777" s="1268"/>
      <c r="WRV777" s="144"/>
      <c r="WRW777" s="1268"/>
      <c r="WRX777" s="144"/>
      <c r="WRY777" s="1268"/>
      <c r="WRZ777" s="144"/>
      <c r="WSA777" s="1268"/>
      <c r="WSB777" s="144"/>
      <c r="WSC777" s="1268"/>
      <c r="WSD777" s="144"/>
      <c r="WSE777" s="1268"/>
      <c r="WSF777" s="144"/>
      <c r="WSG777" s="1268"/>
      <c r="WSH777" s="144"/>
      <c r="WSI777" s="1268"/>
      <c r="WSJ777" s="144"/>
      <c r="WSK777" s="1268"/>
      <c r="WSL777" s="144"/>
      <c r="WSM777" s="1268"/>
      <c r="WSN777" s="144"/>
      <c r="WSO777" s="1268"/>
      <c r="WSP777" s="144"/>
      <c r="WSQ777" s="1268"/>
      <c r="WSR777" s="144"/>
      <c r="WSS777" s="1268"/>
      <c r="WST777" s="144"/>
      <c r="WSU777" s="1268"/>
      <c r="WSV777" s="144"/>
      <c r="WSW777" s="1268"/>
      <c r="WSX777" s="144"/>
      <c r="WSY777" s="1268"/>
      <c r="WSZ777" s="144"/>
      <c r="WTA777" s="1268"/>
      <c r="WTB777" s="144"/>
      <c r="WTC777" s="1268"/>
      <c r="WTD777" s="144"/>
      <c r="WTE777" s="1268"/>
      <c r="WTF777" s="144"/>
      <c r="WTG777" s="1268"/>
      <c r="WTH777" s="144"/>
      <c r="WTI777" s="1268"/>
      <c r="WTJ777" s="144"/>
      <c r="WTK777" s="1268"/>
      <c r="WTL777" s="144"/>
      <c r="WTM777" s="1268"/>
      <c r="WTN777" s="144"/>
      <c r="WTO777" s="1268"/>
      <c r="WTP777" s="144"/>
      <c r="WTQ777" s="1268"/>
      <c r="WTR777" s="144"/>
      <c r="WTS777" s="1268"/>
      <c r="WTT777" s="144"/>
      <c r="WTU777" s="1268"/>
      <c r="WTV777" s="144"/>
      <c r="WTW777" s="1268"/>
      <c r="WTX777" s="144"/>
      <c r="WTY777" s="1268"/>
      <c r="WTZ777" s="144"/>
      <c r="WUA777" s="1268"/>
      <c r="WUB777" s="144"/>
      <c r="WUC777" s="1268"/>
      <c r="WUD777" s="144"/>
      <c r="WUE777" s="1268"/>
      <c r="WUF777" s="144"/>
      <c r="WUG777" s="1268"/>
      <c r="WUH777" s="144"/>
      <c r="WUI777" s="1268"/>
      <c r="WUJ777" s="144"/>
      <c r="WUK777" s="1268"/>
      <c r="WUL777" s="144"/>
      <c r="WUM777" s="1268"/>
      <c r="WUN777" s="144"/>
      <c r="WUO777" s="1268"/>
      <c r="WUP777" s="144"/>
      <c r="WUQ777" s="1268"/>
      <c r="WUR777" s="144"/>
      <c r="WUS777" s="1268"/>
      <c r="WUT777" s="144"/>
      <c r="WUU777" s="1268"/>
      <c r="WUV777" s="144"/>
      <c r="WUW777" s="1268"/>
      <c r="WUX777" s="144"/>
      <c r="WUY777" s="1268"/>
      <c r="WUZ777" s="144"/>
      <c r="WVA777" s="1268"/>
      <c r="WVB777" s="144"/>
      <c r="WVC777" s="1268"/>
      <c r="WVD777" s="144"/>
      <c r="WVE777" s="1268"/>
      <c r="WVF777" s="144"/>
      <c r="WVG777" s="1268"/>
      <c r="WVH777" s="144"/>
      <c r="WVI777" s="1268"/>
      <c r="WVJ777" s="144"/>
      <c r="WVK777" s="1268"/>
      <c r="WVL777" s="144"/>
      <c r="WVM777" s="1268"/>
      <c r="WVN777" s="144"/>
      <c r="WVO777" s="1268"/>
      <c r="WVP777" s="144"/>
      <c r="WVQ777" s="1268"/>
      <c r="WVR777" s="144"/>
      <c r="WVS777" s="1268"/>
      <c r="WVT777" s="144"/>
      <c r="WVU777" s="1268"/>
      <c r="WVV777" s="144"/>
      <c r="WVW777" s="1268"/>
      <c r="WVX777" s="144"/>
      <c r="WVY777" s="1268"/>
      <c r="WVZ777" s="144"/>
      <c r="WWA777" s="1268"/>
      <c r="WWB777" s="144"/>
      <c r="WWC777" s="1268"/>
      <c r="WWD777" s="144"/>
      <c r="WWE777" s="1268"/>
      <c r="WWF777" s="144"/>
      <c r="WWG777" s="1268"/>
      <c r="WWH777" s="144"/>
      <c r="WWI777" s="1268"/>
      <c r="WWJ777" s="144"/>
      <c r="WWK777" s="1268"/>
      <c r="WWL777" s="144"/>
      <c r="WWM777" s="1268"/>
      <c r="WWN777" s="144"/>
      <c r="WWO777" s="1268"/>
      <c r="WWP777" s="144"/>
      <c r="WWQ777" s="1268"/>
      <c r="WWR777" s="144"/>
      <c r="WWS777" s="1268"/>
      <c r="WWT777" s="144"/>
      <c r="WWU777" s="1268"/>
      <c r="WWV777" s="144"/>
      <c r="WWW777" s="1268"/>
      <c r="WWX777" s="144"/>
      <c r="WWY777" s="1268"/>
      <c r="WWZ777" s="144"/>
      <c r="WXA777" s="1268"/>
      <c r="WXB777" s="144"/>
      <c r="WXC777" s="1268"/>
      <c r="WXD777" s="144"/>
      <c r="WXE777" s="1268"/>
      <c r="WXF777" s="144"/>
      <c r="WXG777" s="1268"/>
      <c r="WXH777" s="144"/>
      <c r="WXI777" s="1268"/>
      <c r="WXJ777" s="144"/>
      <c r="WXK777" s="1268"/>
      <c r="WXL777" s="144"/>
      <c r="WXM777" s="1268"/>
      <c r="WXN777" s="144"/>
      <c r="WXO777" s="1268"/>
      <c r="WXP777" s="144"/>
      <c r="WXQ777" s="1268"/>
      <c r="WXR777" s="144"/>
      <c r="WXS777" s="1268"/>
      <c r="WXT777" s="144"/>
      <c r="WXU777" s="1268"/>
      <c r="WXV777" s="144"/>
      <c r="WXW777" s="1268"/>
      <c r="WXX777" s="144"/>
      <c r="WXY777" s="1268"/>
      <c r="WXZ777" s="144"/>
      <c r="WYA777" s="1268"/>
      <c r="WYB777" s="144"/>
      <c r="WYC777" s="1268"/>
      <c r="WYD777" s="144"/>
      <c r="WYE777" s="1268"/>
      <c r="WYF777" s="144"/>
      <c r="WYG777" s="1268"/>
      <c r="WYH777" s="144"/>
      <c r="WYI777" s="1268"/>
      <c r="WYJ777" s="144"/>
      <c r="WYK777" s="1268"/>
      <c r="WYL777" s="144"/>
      <c r="WYM777" s="1268"/>
      <c r="WYN777" s="144"/>
      <c r="WYO777" s="1268"/>
      <c r="WYP777" s="144"/>
      <c r="WYQ777" s="1268"/>
      <c r="WYR777" s="144"/>
      <c r="WYS777" s="1268"/>
      <c r="WYT777" s="144"/>
      <c r="WYU777" s="1268"/>
      <c r="WYV777" s="144"/>
      <c r="WYW777" s="1268"/>
      <c r="WYX777" s="144"/>
      <c r="WYY777" s="1268"/>
      <c r="WYZ777" s="144"/>
      <c r="WZA777" s="1268"/>
      <c r="WZB777" s="144"/>
      <c r="WZC777" s="1268"/>
      <c r="WZD777" s="144"/>
      <c r="WZE777" s="1268"/>
      <c r="WZF777" s="144"/>
      <c r="WZG777" s="1268"/>
      <c r="WZH777" s="144"/>
      <c r="WZI777" s="1268"/>
      <c r="WZJ777" s="144"/>
      <c r="WZK777" s="1268"/>
      <c r="WZL777" s="144"/>
      <c r="WZM777" s="1268"/>
      <c r="WZN777" s="144"/>
      <c r="WZO777" s="1268"/>
      <c r="WZP777" s="144"/>
      <c r="WZQ777" s="1268"/>
      <c r="WZR777" s="144"/>
      <c r="WZS777" s="1268"/>
      <c r="WZT777" s="144"/>
      <c r="WZU777" s="1268"/>
      <c r="WZV777" s="144"/>
      <c r="WZW777" s="1268"/>
      <c r="WZX777" s="144"/>
      <c r="WZY777" s="1268"/>
      <c r="WZZ777" s="144"/>
      <c r="XAA777" s="1268"/>
      <c r="XAB777" s="144"/>
      <c r="XAC777" s="1268"/>
      <c r="XAD777" s="144"/>
      <c r="XAE777" s="1268"/>
      <c r="XAF777" s="144"/>
      <c r="XAG777" s="1268"/>
      <c r="XAH777" s="144"/>
      <c r="XAI777" s="1268"/>
      <c r="XAJ777" s="144"/>
      <c r="XAK777" s="1268"/>
      <c r="XAL777" s="144"/>
      <c r="XAM777" s="1268"/>
      <c r="XAN777" s="144"/>
      <c r="XAO777" s="1268"/>
      <c r="XAP777" s="144"/>
      <c r="XAQ777" s="1268"/>
      <c r="XAR777" s="144"/>
      <c r="XAS777" s="1268"/>
      <c r="XAT777" s="144"/>
      <c r="XAU777" s="1268"/>
      <c r="XAV777" s="144"/>
      <c r="XAW777" s="1268"/>
      <c r="XAX777" s="144"/>
      <c r="XAY777" s="1268"/>
      <c r="XAZ777" s="144"/>
      <c r="XBA777" s="1268"/>
      <c r="XBB777" s="144"/>
      <c r="XBC777" s="1268"/>
      <c r="XBD777" s="144"/>
      <c r="XBE777" s="1268"/>
      <c r="XBF777" s="144"/>
      <c r="XBG777" s="1268"/>
      <c r="XBH777" s="144"/>
      <c r="XBI777" s="1268"/>
      <c r="XBJ777" s="144"/>
      <c r="XBK777" s="1268"/>
      <c r="XBL777" s="144"/>
      <c r="XBM777" s="1268"/>
      <c r="XBN777" s="144"/>
      <c r="XBO777" s="1268"/>
      <c r="XBP777" s="144"/>
      <c r="XBQ777" s="1268"/>
      <c r="XBR777" s="144"/>
      <c r="XBS777" s="1268"/>
      <c r="XBT777" s="144"/>
      <c r="XBU777" s="1268"/>
      <c r="XBV777" s="144"/>
      <c r="XBW777" s="1268"/>
      <c r="XBX777" s="144"/>
      <c r="XBY777" s="1268"/>
      <c r="XBZ777" s="144"/>
      <c r="XCA777" s="1268"/>
      <c r="XCB777" s="144"/>
      <c r="XCC777" s="1268"/>
      <c r="XCD777" s="144"/>
      <c r="XCE777" s="1268"/>
      <c r="XCF777" s="144"/>
      <c r="XCG777" s="1268"/>
      <c r="XCH777" s="144"/>
      <c r="XCI777" s="1268"/>
      <c r="XCJ777" s="144"/>
      <c r="XCK777" s="1268"/>
      <c r="XCL777" s="144"/>
      <c r="XCM777" s="1268"/>
      <c r="XCN777" s="144"/>
      <c r="XCO777" s="1268"/>
      <c r="XCP777" s="144"/>
      <c r="XCQ777" s="1268"/>
      <c r="XCR777" s="144"/>
      <c r="XCS777" s="1268"/>
      <c r="XCT777" s="144"/>
      <c r="XCU777" s="1268"/>
      <c r="XCV777" s="144"/>
      <c r="XCW777" s="1268"/>
      <c r="XCX777" s="144"/>
      <c r="XCY777" s="1268"/>
      <c r="XCZ777" s="144"/>
      <c r="XDA777" s="1268"/>
      <c r="XDB777" s="144"/>
      <c r="XDC777" s="1268"/>
      <c r="XDD777" s="144"/>
      <c r="XDE777" s="1268"/>
      <c r="XDF777" s="144"/>
      <c r="XDG777" s="1268"/>
      <c r="XDH777" s="144"/>
      <c r="XDI777" s="1268"/>
      <c r="XDJ777" s="144"/>
      <c r="XDK777" s="1268"/>
      <c r="XDL777" s="144"/>
      <c r="XDM777" s="1268"/>
      <c r="XDN777" s="144"/>
      <c r="XDO777" s="1268"/>
      <c r="XDP777" s="144"/>
      <c r="XDQ777" s="1268"/>
      <c r="XDR777" s="144"/>
      <c r="XDS777" s="1268"/>
      <c r="XDT777" s="144"/>
      <c r="XDU777" s="1268"/>
      <c r="XDV777" s="144"/>
      <c r="XDW777" s="1268"/>
      <c r="XDX777" s="144"/>
      <c r="XDY777" s="1268"/>
      <c r="XDZ777" s="144"/>
      <c r="XEA777" s="1268"/>
      <c r="XEB777" s="144"/>
      <c r="XEC777" s="1268"/>
      <c r="XED777" s="144"/>
      <c r="XEE777" s="1268"/>
      <c r="XEF777" s="144"/>
      <c r="XEG777" s="1268"/>
      <c r="XEH777" s="144"/>
      <c r="XEI777" s="1268"/>
      <c r="XEJ777" s="144"/>
      <c r="XEK777" s="1268"/>
      <c r="XEL777" s="144"/>
      <c r="XEM777" s="1268"/>
      <c r="XEN777" s="144"/>
      <c r="XEO777" s="1268"/>
      <c r="XEP777" s="144"/>
      <c r="XEQ777" s="1268"/>
      <c r="XER777" s="144"/>
      <c r="XES777" s="1268"/>
      <c r="XET777" s="144"/>
      <c r="XEU777" s="1268"/>
      <c r="XEV777" s="144"/>
      <c r="XEW777" s="1268"/>
      <c r="XEX777" s="144"/>
      <c r="XEY777" s="1268"/>
      <c r="XEZ777" s="144"/>
      <c r="XFA777" s="1268"/>
      <c r="XFB777" s="144"/>
      <c r="XFC777" s="1268"/>
      <c r="XFD777" s="144"/>
    </row>
    <row r="778" spans="1:16384" s="1" customFormat="1" x14ac:dyDescent="0.25">
      <c r="C778" s="1115">
        <v>350.1</v>
      </c>
      <c r="D778" s="1072" t="s">
        <v>3516</v>
      </c>
      <c r="F778" s="1073" t="str">
        <f>VLOOKUP(D778,Translate!$A$3:$D$1305,3,FALSE)</f>
        <v>COVID-19 - Cronfa Caledi Brys Sengl Llywodraeth Leol</v>
      </c>
      <c r="G778" s="273"/>
      <c r="H778" s="281" t="str">
        <f>IF(FrontPage!$E$3=1,F778&amp;G778,D778&amp;E778)</f>
        <v>COVID-19. Local Government Single Emergency Hardship Fund</v>
      </c>
    </row>
    <row r="779" spans="1:16384" s="1" customFormat="1" x14ac:dyDescent="0.25">
      <c r="C779" s="1115">
        <v>350.2</v>
      </c>
      <c r="D779" s="1072" t="s">
        <v>3578</v>
      </c>
      <c r="F779" s="1073" t="str">
        <f>VLOOKUP(D779,Translate!$A$3:$D$1305,3,FALSE)</f>
        <v>COVID-19 - Cefnogaeth i'r Gweithlu Gofal Cymdeithasol</v>
      </c>
      <c r="G779" s="273"/>
      <c r="H779" s="281" t="str">
        <f>IF(FrontPage!$E$3=1,F779&amp;G779,D779&amp;E779)</f>
        <v>COVID-19 - Support for Social Care Workforce</v>
      </c>
    </row>
    <row r="780" spans="1:16384" s="1" customFormat="1" x14ac:dyDescent="0.25">
      <c r="C780" s="1115">
        <v>350.3</v>
      </c>
      <c r="D780" s="1072" t="s">
        <v>3624</v>
      </c>
      <c r="F780" s="1073" t="str">
        <f>VLOOKUP(D780,Translate!$A$3:$D$1305,3,FALSE)</f>
        <v>COVID-19 - Grant Adfer Gofal Cymdeithasol</v>
      </c>
      <c r="G780" s="273"/>
      <c r="H780" s="281" t="str">
        <f>IF(FrontPage!$E$3=1,F780&amp;G780,D780&amp;E780)</f>
        <v>COVID-19 - Social Care Recovery Grant</v>
      </c>
    </row>
    <row r="781" spans="1:16384" s="1" customFormat="1" x14ac:dyDescent="0.25">
      <c r="C781" s="1115">
        <v>350.4</v>
      </c>
      <c r="D781" s="1072" t="s">
        <v>3625</v>
      </c>
      <c r="F781" s="1073" t="str">
        <f>VLOOKUP(D781,Translate!$A$3:$D$1305,3,FALSE)</f>
        <v>COVID-19 - Cronfa Datblygiad Plant</v>
      </c>
      <c r="G781" s="273"/>
      <c r="H781" s="281" t="str">
        <f>IF(FrontPage!$E$3=1,F781&amp;G781,D781&amp;E781)</f>
        <v>COVID-19 - Child Development Fund</v>
      </c>
    </row>
    <row r="782" spans="1:16384" s="1" customFormat="1" ht="25" x14ac:dyDescent="0.25">
      <c r="A782" s="1" t="str">
        <f t="shared" si="12"/>
        <v>RG_398</v>
      </c>
      <c r="B782" s="1" t="s">
        <v>93</v>
      </c>
      <c r="C782" s="1">
        <v>398</v>
      </c>
      <c r="D782" s="266" t="s">
        <v>576</v>
      </c>
      <c r="F782" s="273" t="str">
        <f>VLOOKUP(D782,Translate!$A$3:$D$1213,3,FALSE)</f>
        <v>Arall - gwasanaethau cymdeithasol (gan gynnwys Cynllun Bellwin ar gyfer gwariant gwasanaethau cymdeithasol) (rhowch fanylion)</v>
      </c>
      <c r="G782" s="273" t="str">
        <f>IF(E782="","",VLOOKUP(E782,Translate!$G$3:$H$1208,2,FALSE))</f>
        <v/>
      </c>
      <c r="H782" s="281" t="str">
        <f>IF(FrontPage!$E$3=1,F782&amp;G782,D782&amp;E782)</f>
        <v>Other social service (including Bellwin scheme covering social service expenditure) (please specify)</v>
      </c>
    </row>
    <row r="783" spans="1:16384" s="1" customFormat="1" x14ac:dyDescent="0.25">
      <c r="A783" s="1" t="str">
        <f t="shared" si="12"/>
        <v>RG_399</v>
      </c>
      <c r="B783" s="1" t="s">
        <v>93</v>
      </c>
      <c r="C783" s="1">
        <v>399</v>
      </c>
      <c r="D783" s="1" t="s">
        <v>490</v>
      </c>
      <c r="F783" s="273" t="str">
        <f>VLOOKUP(D783,Translate!$A$3:$D$1213,3,FALSE)</f>
        <v>Cyfanswm gwasanaethau cymdeithasol</v>
      </c>
      <c r="G783" s="273" t="str">
        <f>IF(E783="","",VLOOKUP(E783,Translate!$G$3:$H$1208,2,FALSE))</f>
        <v/>
      </c>
      <c r="H783" s="281" t="str">
        <f>IF(FrontPage!$E$3=1,F783&amp;G783,D783&amp;E783)</f>
        <v>Total Social Services</v>
      </c>
    </row>
    <row r="784" spans="1:16384" s="1" customFormat="1" ht="13" x14ac:dyDescent="0.3">
      <c r="A784" s="1" t="str">
        <f t="shared" si="12"/>
        <v>RG_</v>
      </c>
      <c r="B784" s="1" t="s">
        <v>93</v>
      </c>
      <c r="D784" s="34" t="s">
        <v>447</v>
      </c>
      <c r="F784" s="273" t="str">
        <f>VLOOKUP(D784,Translate!$A$3:$D$1213,3,FALSE)</f>
        <v>Tai</v>
      </c>
      <c r="G784" s="273" t="str">
        <f>IF(E784="","",VLOOKUP(E784,Translate!$G$3:$H$1208,2,FALSE))</f>
        <v/>
      </c>
      <c r="H784" s="281" t="str">
        <f>IF(FrontPage!$E$3=1,F784&amp;G784,D784&amp;E784)</f>
        <v>Housing</v>
      </c>
    </row>
    <row r="785" spans="1:15" s="1" customFormat="1" x14ac:dyDescent="0.25">
      <c r="A785" s="1" t="str">
        <f t="shared" si="12"/>
        <v>RG_404</v>
      </c>
      <c r="B785" s="1" t="s">
        <v>93</v>
      </c>
      <c r="C785" s="1">
        <v>404</v>
      </c>
      <c r="D785" s="1" t="s">
        <v>234</v>
      </c>
      <c r="F785" s="273" t="str">
        <f>VLOOKUP(D785,Translate!$A$3:$D$1213,3,FALSE)</f>
        <v>Grant gweinyddu budd-dal tai</v>
      </c>
      <c r="G785" s="273" t="str">
        <f>IF(E785="","",VLOOKUP(E785,Translate!$G$3:$H$1208,2,FALSE))</f>
        <v/>
      </c>
      <c r="H785" s="281" t="str">
        <f>IF(FrontPage!$E$3=1,F785&amp;G785,D785&amp;E785)</f>
        <v>Housing benefit administration grant</v>
      </c>
    </row>
    <row r="786" spans="1:15" s="1" customFormat="1" x14ac:dyDescent="0.25">
      <c r="A786" s="1" t="str">
        <f t="shared" si="12"/>
        <v>RG_406</v>
      </c>
      <c r="B786" s="1" t="s">
        <v>93</v>
      </c>
      <c r="C786" s="1">
        <v>406</v>
      </c>
      <c r="D786" s="1" t="s">
        <v>623</v>
      </c>
      <c r="F786" s="273" t="str">
        <f>VLOOKUP(D786,Translate!$A$3:$D$1213,3,FALSE)</f>
        <v>Lwfansau rhent gorfodol</v>
      </c>
      <c r="G786" s="273" t="str">
        <f>IF(E786="","",VLOOKUP(E786,Translate!$G$3:$H$1208,2,FALSE))</f>
        <v/>
      </c>
      <c r="H786" s="281" t="str">
        <f>IF(FrontPage!$E$3=1,F786&amp;G786,D786&amp;E786)</f>
        <v>Mandatory rent allowances</v>
      </c>
    </row>
    <row r="787" spans="1:15" s="1" customFormat="1" ht="15.75" customHeight="1" x14ac:dyDescent="0.25">
      <c r="A787" s="1" t="str">
        <f t="shared" si="12"/>
        <v>RG_407</v>
      </c>
      <c r="B787" s="1" t="s">
        <v>93</v>
      </c>
      <c r="C787" s="1">
        <v>407</v>
      </c>
      <c r="D787" s="1072" t="s">
        <v>3504</v>
      </c>
      <c r="F787" s="273" t="str">
        <f>VLOOKUP(D787,Translate!$A$3:$D$1213,3,FALSE)</f>
        <v>Ad-daliadau rhent a ganiatawyd i denantiaid HRA</v>
      </c>
      <c r="G787" s="273" t="str">
        <f>IF(E787="","",VLOOKUP(E787,Translate!$G$3:$H$1208,2,FALSE))</f>
        <v/>
      </c>
      <c r="H787" s="281" t="str">
        <f>IF(FrontPage!$E$3=1,F787&amp;G787,D787&amp;E787)</f>
        <v>Rent Rebates Granted To HRA Tenants</v>
      </c>
    </row>
    <row r="788" spans="1:15" s="1" customFormat="1" x14ac:dyDescent="0.25">
      <c r="A788" s="1" t="str">
        <f t="shared" si="12"/>
        <v>RG_408</v>
      </c>
      <c r="B788" s="1" t="s">
        <v>93</v>
      </c>
      <c r="C788" s="1">
        <v>408</v>
      </c>
      <c r="D788" s="1072" t="s">
        <v>3510</v>
      </c>
      <c r="F788" s="273" t="str">
        <f>VLOOKUP(D788,Translate!$A$3:$D$1213,3,FALSE)</f>
        <v>Grant Cymorth Tai (Cefnogi pobl yn flaenorol - tai)</v>
      </c>
      <c r="G788" s="273" t="str">
        <f>IF(E788="","",VLOOKUP(E788,Translate!$G$3:$H$1208,2,FALSE))</f>
        <v/>
      </c>
      <c r="H788" s="281" t="str">
        <f>IF(FrontPage!$E$3=1,F788&amp;G788,D788&amp;E788)</f>
        <v>Housing Support Grant (formerly supporting people - housing)</v>
      </c>
    </row>
    <row r="789" spans="1:15" s="1" customFormat="1" x14ac:dyDescent="0.25">
      <c r="A789" s="1" t="str">
        <f t="shared" si="12"/>
        <v>RG_412</v>
      </c>
      <c r="B789" s="1" t="s">
        <v>93</v>
      </c>
      <c r="C789" s="1">
        <v>412</v>
      </c>
      <c r="D789" s="1" t="s">
        <v>1749</v>
      </c>
      <c r="F789" s="273" t="str">
        <f>VLOOKUP(D789,Translate!$A$3:$D$1213,3,FALSE)</f>
        <v>Dibenion cymunedol (tai)</v>
      </c>
      <c r="G789" s="273" t="str">
        <f>IF(E789="","",VLOOKUP(E789,Translate!$G$3:$H$1208,2,FALSE))</f>
        <v/>
      </c>
      <c r="H789" s="281" t="str">
        <f>IF(FrontPage!$E$3=1,F789&amp;G789,D789&amp;E789)</f>
        <v>Community purposes (housing)</v>
      </c>
    </row>
    <row r="790" spans="1:15" s="1" customFormat="1" x14ac:dyDescent="0.25">
      <c r="A790" s="1" t="str">
        <f t="shared" ref="A790" si="17">B790&amp;"_"&amp;C790</f>
        <v>RG_414</v>
      </c>
      <c r="B790" s="1" t="s">
        <v>93</v>
      </c>
      <c r="C790" s="1">
        <v>414</v>
      </c>
      <c r="D790" s="1072" t="s">
        <v>3505</v>
      </c>
      <c r="F790" s="273" t="str">
        <f>VLOOKUP(D790,Translate!$A$3:$D$1213,3,FALSE)</f>
        <v>Grant Plant a Chymunedau (Ariannu Hyblyg yn flaenorol - tai)</v>
      </c>
      <c r="G790" s="273"/>
      <c r="H790" s="281" t="str">
        <f>IF(FrontPage!$E$3=1,F790&amp;G790,D790&amp;E790)</f>
        <v>Children and Communities Grant (formerly Flexible Funding - housing)</v>
      </c>
    </row>
    <row r="791" spans="1:15" s="1" customFormat="1" x14ac:dyDescent="0.25">
      <c r="C791" s="1115">
        <v>415.1</v>
      </c>
      <c r="D791" s="1072" t="s">
        <v>3516</v>
      </c>
      <c r="F791" s="273" t="str">
        <f>VLOOKUP(D791,Translate!$A$3:$D$1306,3,FALSE)</f>
        <v>COVID-19 - Cronfa Caledi Brys Sengl Llywodraeth Leol</v>
      </c>
      <c r="G791" s="273"/>
      <c r="H791" s="281" t="str">
        <f>IF(FrontPage!$E$3=1,F791&amp;G791,D791&amp;E791)</f>
        <v>COVID-19. Local Government Single Emergency Hardship Fund</v>
      </c>
    </row>
    <row r="792" spans="1:15" s="1" customFormat="1" x14ac:dyDescent="0.25">
      <c r="C792" s="1115">
        <v>415.2</v>
      </c>
      <c r="D792" s="1072" t="s">
        <v>3576</v>
      </c>
      <c r="F792" s="273" t="str">
        <f>VLOOKUP(D792,Translate!$A$3:$D$1306,3,FALSE)</f>
        <v>COVID-19 - Casglu Trethi Cyngor</v>
      </c>
      <c r="G792" s="273"/>
      <c r="H792" s="281" t="str">
        <f>IF(FrontPage!$E$3=1,F792&amp;G792,D792&amp;E792)</f>
        <v>COVID-19 - Council Tax Collection</v>
      </c>
    </row>
    <row r="793" spans="1:15" s="1" customFormat="1" x14ac:dyDescent="0.25">
      <c r="C793" s="1115">
        <v>415.3</v>
      </c>
      <c r="D793" s="1072" t="s">
        <v>3583</v>
      </c>
      <c r="F793" s="273" t="str">
        <f>VLOOKUP(D793,Translate!$A$3:$D$1306,3,FALSE)</f>
        <v>COVID-19 - Gostyngiad Trethi Cyngor Llywodraeth Leol</v>
      </c>
      <c r="G793" s="273"/>
      <c r="H793" s="281" t="str">
        <f>IF(FrontPage!$E$3=1,F793&amp;G793,D793&amp;E793)</f>
        <v>COVID-19 - Local Government Council Tax Reduction</v>
      </c>
    </row>
    <row r="794" spans="1:15" s="1" customFormat="1" ht="13.5" customHeight="1" x14ac:dyDescent="0.25">
      <c r="A794" s="1" t="str">
        <f t="shared" si="12"/>
        <v>RG_498</v>
      </c>
      <c r="B794" s="1" t="s">
        <v>93</v>
      </c>
      <c r="C794" s="1">
        <v>498</v>
      </c>
      <c r="D794" s="1" t="s">
        <v>624</v>
      </c>
      <c r="F794" s="273" t="str">
        <f>VLOOKUP(D794,Translate!$A$3:$D$1213,3,FALSE)</f>
        <v xml:space="preserve">Arall - tai (gan gynnwys grantiau Cynllun Bellwin ar gyfer gwariant tai) (rhowch fanylion) </v>
      </c>
      <c r="G794" s="273" t="str">
        <f>IF(E794="","",VLOOKUP(E794,Translate!$G$3:$H$1208,2,FALSE))</f>
        <v/>
      </c>
      <c r="H794" s="281" t="str">
        <f>IF(FrontPage!$E$3=1,F794&amp;G794,D794&amp;E794)</f>
        <v>Other housing (including Bellwin scheme grants covering housing expenditure) (please specify)</v>
      </c>
    </row>
    <row r="795" spans="1:15" s="1" customFormat="1" ht="12.75" customHeight="1" x14ac:dyDescent="0.25">
      <c r="A795" s="1" t="str">
        <f t="shared" si="12"/>
        <v>RG_499</v>
      </c>
      <c r="B795" s="1" t="s">
        <v>93</v>
      </c>
      <c r="C795" s="1">
        <v>499</v>
      </c>
      <c r="D795" s="1" t="s">
        <v>448</v>
      </c>
      <c r="F795" s="273" t="str">
        <f>VLOOKUP(D795,Translate!$A$3:$D$1213,3,FALSE)</f>
        <v>Cyfanswm Tai</v>
      </c>
      <c r="G795" s="273" t="str">
        <f>IF(E795="","",VLOOKUP(E795,Translate!$G$3:$H$1208,2,FALSE))</f>
        <v/>
      </c>
      <c r="H795" s="281" t="str">
        <f>IF(FrontPage!$E$3=1,F795&amp;G795,D795&amp;E795)</f>
        <v>Total Housing</v>
      </c>
    </row>
    <row r="796" spans="1:15" s="1" customFormat="1" ht="13" x14ac:dyDescent="0.3">
      <c r="A796" s="1" t="str">
        <f t="shared" si="12"/>
        <v>RG_</v>
      </c>
      <c r="B796" s="1" t="s">
        <v>93</v>
      </c>
      <c r="D796" s="34" t="s">
        <v>450</v>
      </c>
      <c r="F796" s="273" t="str">
        <f>VLOOKUP(D796,Translate!$A$3:$D$1213,3,FALSE)</f>
        <v>Yr Heddlu a'r Swyddfa Gartref</v>
      </c>
      <c r="G796" s="273" t="str">
        <f>IF(E796="","",VLOOKUP(E796,Translate!$G$3:$H$1208,2,FALSE))</f>
        <v/>
      </c>
      <c r="H796" s="281" t="str">
        <f>IF(FrontPage!$E$3=1,F796&amp;G796,D796&amp;E796)</f>
        <v>Police and Home Office</v>
      </c>
    </row>
    <row r="797" spans="1:15" s="1" customFormat="1" ht="13" x14ac:dyDescent="0.3">
      <c r="A797" s="1" t="str">
        <f t="shared" si="12"/>
        <v>RG_510</v>
      </c>
      <c r="B797" s="1" t="s">
        <v>93</v>
      </c>
      <c r="C797" s="1">
        <v>510</v>
      </c>
      <c r="D797" s="1" t="s">
        <v>335</v>
      </c>
      <c r="F797" s="273" t="str">
        <f>VLOOKUP(D797,Translate!$A$3:$D$1213,3,FALSE)</f>
        <v>Swyddi diogelwch dynodedig (awdurdodau'r heddlu yn unig)</v>
      </c>
      <c r="G797" s="273" t="str">
        <f>IF(E797="","",VLOOKUP(E797,Translate!$G$3:$H$1208,2,FALSE))</f>
        <v/>
      </c>
      <c r="H797" s="281" t="str">
        <f>IF(FrontPage!$E$3=1,F797&amp;G797,D797&amp;E797)</f>
        <v>Dedicated security posts (police authorities only)</v>
      </c>
      <c r="O797" s="34"/>
    </row>
    <row r="798" spans="1:15" s="1" customFormat="1" x14ac:dyDescent="0.25">
      <c r="A798" s="1" t="str">
        <f t="shared" si="12"/>
        <v>RG_511</v>
      </c>
      <c r="B798" s="1" t="s">
        <v>93</v>
      </c>
      <c r="C798" s="1">
        <v>511</v>
      </c>
      <c r="D798" s="1" t="s">
        <v>722</v>
      </c>
      <c r="F798" s="273" t="str">
        <f>VLOOKUP(D798,Translate!$A$3:$D$1213,3,FALSE)</f>
        <v>Canolfan gydgysylltu genedlaethol yr heddlu (awdurdodau'r heddlu yn unig)</v>
      </c>
      <c r="G798" s="273" t="str">
        <f>IF(E798="","",VLOOKUP(E798,Translate!$G$3:$H$1208,2,FALSE))</f>
        <v/>
      </c>
      <c r="H798" s="281" t="str">
        <f>IF(FrontPage!$E$3=1,F798&amp;G798,D798&amp;E798)</f>
        <v>National police coordination centre (police authorities only)</v>
      </c>
    </row>
    <row r="799" spans="1:15" s="1" customFormat="1" ht="25" x14ac:dyDescent="0.25">
      <c r="A799" s="1" t="str">
        <f t="shared" si="12"/>
        <v>RG_513</v>
      </c>
      <c r="B799" s="1" t="s">
        <v>93</v>
      </c>
      <c r="C799" s="1">
        <v>513</v>
      </c>
      <c r="D799" s="1" t="s">
        <v>782</v>
      </c>
      <c r="F799" s="273" t="str">
        <f>VLOOKUP(D799,Translate!$A$3:$D$1213,3,FALSE)</f>
        <v>Grant swyddogion cymorth cymunedol yr heddlu gan Lywodraeth Cymru (yr heddlu yn unig)</v>
      </c>
      <c r="G799" s="273" t="str">
        <f>IF(E799="","",VLOOKUP(E799,Translate!$G$3:$H$1208,2,FALSE))</f>
        <v/>
      </c>
      <c r="H799" s="281" t="str">
        <f>IF(FrontPage!$E$3=1,F799&amp;G799,D799&amp;E799)</f>
        <v>Police community support officers grant from the Welsh Government (police only)</v>
      </c>
    </row>
    <row r="800" spans="1:15" s="1" customFormat="1" x14ac:dyDescent="0.25">
      <c r="A800" s="1" t="str">
        <f t="shared" si="12"/>
        <v>RG_514</v>
      </c>
      <c r="B800" s="1" t="s">
        <v>93</v>
      </c>
      <c r="C800" s="1">
        <v>514</v>
      </c>
      <c r="D800" s="1" t="s">
        <v>783</v>
      </c>
      <c r="F800" s="273" t="str">
        <f>VLOOKUP(D800,Translate!$A$3:$D$1213,3,FALSE)</f>
        <v>Cronfa arloesi yr heddlu (yr heddlu yn unig)</v>
      </c>
      <c r="G800" s="273" t="str">
        <f>IF(E800="","",VLOOKUP(E800,Translate!$G$3:$H$1208,2,FALSE))</f>
        <v/>
      </c>
      <c r="H800" s="281" t="str">
        <f>IF(FrontPage!$E$3=1,F800&amp;G800,D800&amp;E800)</f>
        <v>Police innovation fund (police only)</v>
      </c>
    </row>
    <row r="801" spans="1:15" s="1" customFormat="1" ht="25" x14ac:dyDescent="0.25">
      <c r="A801" s="1" t="str">
        <f t="shared" si="12"/>
        <v>RG_598</v>
      </c>
      <c r="B801" s="1" t="s">
        <v>93</v>
      </c>
      <c r="C801" s="1">
        <v>598</v>
      </c>
      <c r="D801" s="1" t="s">
        <v>2009</v>
      </c>
      <c r="F801" s="273" t="str">
        <f>VLOOKUP(D801,Translate!$A$3:$D$1213,3,FALSE)</f>
        <v>Arall - y Swyddfa Gartref, yr Adran Materion Cyfansoddiadol a Gweinyddiaeth y Llysoedd Unedig (rhowch fanylion ar y dudalen olaf)</v>
      </c>
      <c r="G801" s="273" t="str">
        <f>IF(E801="","",VLOOKUP(E801,Translate!$G$3:$H$1208,2,FALSE))</f>
        <v/>
      </c>
      <c r="H801" s="281" t="str">
        <f>IF(FrontPage!$E$3=1,F801&amp;G801,D801&amp;E801)</f>
        <v>Other Home Office, Department for Constitutional Affairs and Unified Courts Administration (specify on last page)</v>
      </c>
    </row>
    <row r="802" spans="1:15" s="1" customFormat="1" ht="25" x14ac:dyDescent="0.25">
      <c r="A802" s="1" t="str">
        <f t="shared" si="12"/>
        <v>RG_599</v>
      </c>
      <c r="B802" s="1" t="s">
        <v>93</v>
      </c>
      <c r="C802" s="1">
        <v>599</v>
      </c>
      <c r="D802" s="1" t="s">
        <v>2161</v>
      </c>
      <c r="F802" s="273" t="str">
        <f>VLOOKUP(D802,Translate!$A$3:$D$1213,3,FALSE)</f>
        <v>Cyfanswm y Swyddfa Gartref, yr Adran Materion Cyfansoddiadol a Gweinyddiaeth y Llysoedd Unedig</v>
      </c>
      <c r="G802" s="273" t="str">
        <f>IF(E802="","",VLOOKUP(E802,Translate!$G$3:$H$1208,2,FALSE))</f>
        <v/>
      </c>
      <c r="H802" s="281" t="str">
        <f>IF(FrontPage!$E$3=1,F802&amp;G802,D802&amp;E802)</f>
        <v>Total Home Office, Department for Constitutional Affairs and Unified Courts Administration</v>
      </c>
    </row>
    <row r="803" spans="1:15" s="1" customFormat="1" ht="15" customHeight="1" x14ac:dyDescent="0.3">
      <c r="A803" s="1" t="str">
        <f t="shared" si="12"/>
        <v>RG_</v>
      </c>
      <c r="B803" s="1" t="s">
        <v>93</v>
      </c>
      <c r="D803" s="34" t="s">
        <v>453</v>
      </c>
      <c r="F803" s="273" t="str">
        <f>VLOOKUP(D803,Translate!$A$3:$D$1213,3,FALSE)</f>
        <v>Gwasanaethau Eraill</v>
      </c>
      <c r="G803" s="273" t="str">
        <f>IF(E803="","",VLOOKUP(E803,Translate!$G$3:$H$1208,2,FALSE))</f>
        <v/>
      </c>
      <c r="H803" s="281" t="str">
        <f>IF(FrontPage!$E$3=1,F803&amp;G803,D803&amp;E803)</f>
        <v>Other Services</v>
      </c>
    </row>
    <row r="804" spans="1:15" s="1" customFormat="1" x14ac:dyDescent="0.25">
      <c r="A804" s="1" t="str">
        <f t="shared" si="12"/>
        <v>RG_602</v>
      </c>
      <c r="B804" s="1" t="s">
        <v>93</v>
      </c>
      <c r="C804" s="1">
        <v>602</v>
      </c>
      <c r="D804" s="1" t="s">
        <v>804</v>
      </c>
      <c r="F804" s="273" t="str">
        <f>VLOOKUP(D804,Translate!$A$3:$D$1213,3,FALSE)</f>
        <v>Cyfoeth Naturiol Cymru (Cyngor Cefn Gwlad Cymru yn flaenorol)</v>
      </c>
      <c r="G804" s="273" t="str">
        <f>IF(E804="","",VLOOKUP(E804,Translate!$G$3:$H$1208,2,FALSE))</f>
        <v/>
      </c>
      <c r="H804" s="281" t="str">
        <f>IF(FrontPage!$E$3=1,F804&amp;G804,D804&amp;E804)</f>
        <v>Natural Resources Wales (formerly Countryside Council for Wales)</v>
      </c>
    </row>
    <row r="805" spans="1:15" s="1" customFormat="1" x14ac:dyDescent="0.25">
      <c r="A805" s="1" t="str">
        <f t="shared" si="12"/>
        <v>RG_603</v>
      </c>
      <c r="B805" s="1" t="s">
        <v>93</v>
      </c>
      <c r="C805" s="1">
        <v>603</v>
      </c>
      <c r="D805" s="1" t="s">
        <v>785</v>
      </c>
      <c r="F805" s="273" t="str">
        <f>VLOOKUP(D805,Translate!$A$3:$D$1213,3,FALSE)</f>
        <v>Diwyllliant a Threftadaeth (gan gynnwys Grantiau Arleosi a Datblygu CyMAL</v>
      </c>
      <c r="G805" s="273" t="str">
        <f>IF(E805="","",VLOOKUP(E805,Translate!$G$3:$H$1208,2,FALSE))</f>
        <v/>
      </c>
      <c r="H805" s="281" t="str">
        <f>IF(FrontPage!$E$3=1,F805&amp;G805,D805&amp;E805)</f>
        <v>Culture and Heritage (including CyMAL Innovation and Development Grants)</v>
      </c>
    </row>
    <row r="806" spans="1:15" s="1" customFormat="1" x14ac:dyDescent="0.25">
      <c r="A806" s="1" t="str">
        <f t="shared" si="12"/>
        <v>RG_604</v>
      </c>
      <c r="B806" s="1" t="s">
        <v>93</v>
      </c>
      <c r="C806" s="1">
        <v>604</v>
      </c>
      <c r="D806" s="1" t="s">
        <v>3117</v>
      </c>
      <c r="F806" s="273" t="str">
        <f>VLOOKUP(D806,Translate!$A$3:$D$1213,3,FALSE)</f>
        <v>Teuluoedd yn Gyntaf/Cymorth: gwasanaethau lleol eraill</v>
      </c>
      <c r="G806" s="273" t="str">
        <f>IF(E806="","",VLOOKUP(E806,Translate!$G$3:$H$1208,2,FALSE))</f>
        <v/>
      </c>
      <c r="H806" s="281" t="str">
        <f>IF(FrontPage!$E$3=1,F806&amp;G806,D806&amp;E806)</f>
        <v xml:space="preserve">Families First/Cymorth: other local services </v>
      </c>
    </row>
    <row r="807" spans="1:15" s="1" customFormat="1" ht="25" x14ac:dyDescent="0.25">
      <c r="A807" s="1" t="str">
        <f t="shared" ref="A807:A892" si="18">B807&amp;"_"&amp;C807</f>
        <v>RG_608</v>
      </c>
      <c r="B807" s="1" t="s">
        <v>93</v>
      </c>
      <c r="C807" s="1">
        <v>608</v>
      </c>
      <c r="D807" s="1" t="s">
        <v>622</v>
      </c>
      <c r="F807" s="273" t="str">
        <f>VLOOKUP(D807,Translate!$A$3:$D$1213,3,FALSE)</f>
        <v xml:space="preserve">Grantiau'r Gymuned Ewropeaidd ar gyfer gwasanaethau lleol eraill (Amcan 1 etc) </v>
      </c>
      <c r="G807" s="273" t="str">
        <f>IF(E807="","",VLOOKUP(E807,Translate!$G$3:$H$1208,2,FALSE))</f>
        <v/>
      </c>
      <c r="H807" s="281" t="str">
        <f>IF(FrontPage!$E$3=1,F807&amp;G807,D807&amp;E807)</f>
        <v>European community grants for other local services (Objective 1 etc.)</v>
      </c>
    </row>
    <row r="808" spans="1:15" s="1" customFormat="1" ht="25" x14ac:dyDescent="0.3">
      <c r="A808" s="1" t="str">
        <f t="shared" si="18"/>
        <v>RG_611</v>
      </c>
      <c r="B808" s="1" t="s">
        <v>93</v>
      </c>
      <c r="C808" s="1">
        <v>611</v>
      </c>
      <c r="D808" s="1" t="s">
        <v>626</v>
      </c>
      <c r="F808" s="273" t="str">
        <f>VLOOKUP(D808,Translate!$A$3:$D$1213,3,FALSE)</f>
        <v>Grant refeniw Parciau Cenedlaethol (awdurdodau parciau cenedlaethol yn unig)</v>
      </c>
      <c r="G808" s="273" t="str">
        <f>IF(E808="","",VLOOKUP(E808,Translate!$G$3:$H$1208,2,FALSE))</f>
        <v/>
      </c>
      <c r="H808" s="281" t="str">
        <f>IF(FrontPage!$E$3=1,F808&amp;G808,D808&amp;E808)</f>
        <v>National Parks' revenue grant (national park authorities only)</v>
      </c>
      <c r="O808" s="34"/>
    </row>
    <row r="809" spans="1:15" s="1" customFormat="1" x14ac:dyDescent="0.25">
      <c r="A809" s="1" t="str">
        <f t="shared" si="18"/>
        <v>RG_612</v>
      </c>
      <c r="B809" s="1" t="s">
        <v>93</v>
      </c>
      <c r="C809" s="1">
        <v>612</v>
      </c>
      <c r="D809" s="1" t="s">
        <v>66</v>
      </c>
      <c r="F809" s="273" t="str">
        <f>VLOOKUP(D809,Translate!$A$3:$D$1213,3,FALSE)</f>
        <v>Grant cytundeb canlyniadau (Grant Cytundeb Gwella yn flaenorol)</v>
      </c>
      <c r="G809" s="273" t="str">
        <f>IF(E809="","",VLOOKUP(E809,Translate!$G$3:$H$1208,2,FALSE))</f>
        <v/>
      </c>
      <c r="H809" s="281" t="str">
        <f>IF(FrontPage!$E$3=1,F809&amp;G809,D809&amp;E809)</f>
        <v>Outcome agreement grant (formally IAG)</v>
      </c>
    </row>
    <row r="810" spans="1:15" s="1" customFormat="1" x14ac:dyDescent="0.25">
      <c r="A810" s="1" t="str">
        <f t="shared" si="18"/>
        <v>RG_613</v>
      </c>
      <c r="B810" s="1" t="s">
        <v>93</v>
      </c>
      <c r="C810" s="1">
        <v>613</v>
      </c>
      <c r="D810" s="1" t="s">
        <v>721</v>
      </c>
      <c r="F810" s="273" t="str">
        <f>VLOOKUP(D810,Translate!$A$3:$D$1213,3,FALSE)</f>
        <v>Y gronfa gwella cynllunio ar gyfer awdurdodau cynllunio lleol</v>
      </c>
      <c r="G810" s="273" t="str">
        <f>IF(E810="","",VLOOKUP(E810,Translate!$G$3:$H$1208,2,FALSE))</f>
        <v/>
      </c>
      <c r="H810" s="281" t="str">
        <f>IF(FrontPage!$E$3=1,F810&amp;G810,D810&amp;E810)</f>
        <v>Planning improvement fund for local planning authorities</v>
      </c>
    </row>
    <row r="811" spans="1:15" s="1" customFormat="1" x14ac:dyDescent="0.25">
      <c r="A811" s="1" t="str">
        <f t="shared" si="18"/>
        <v>RG_614</v>
      </c>
      <c r="B811" s="1" t="s">
        <v>93</v>
      </c>
      <c r="C811" s="1">
        <v>614</v>
      </c>
      <c r="D811" s="1" t="s">
        <v>627</v>
      </c>
      <c r="F811" s="273" t="str">
        <f>VLOOKUP(D811,Translate!$A$3:$D$1213,3,FALSE)</f>
        <v>Hamdden a chwaraeon (gan gynnwys cyngor chwaraeon)</v>
      </c>
      <c r="G811" s="273" t="str">
        <f>IF(E811="","",VLOOKUP(E811,Translate!$G$3:$H$1208,2,FALSE))</f>
        <v/>
      </c>
      <c r="H811" s="281" t="str">
        <f>IF(FrontPage!$E$3=1,F811&amp;G811,D811&amp;E811)</f>
        <v>Recreation and sport (including sports council)</v>
      </c>
    </row>
    <row r="812" spans="1:15" s="1" customFormat="1" x14ac:dyDescent="0.25">
      <c r="A812" s="1" t="str">
        <f t="shared" si="18"/>
        <v>RG_623</v>
      </c>
      <c r="B812" s="1" t="s">
        <v>93</v>
      </c>
      <c r="C812" s="1">
        <v>623</v>
      </c>
      <c r="D812" s="1" t="s">
        <v>67</v>
      </c>
      <c r="F812" s="273" t="str">
        <f>VLOOKUP(D812,Translate!$A$3:$D$1213,3,FALSE)</f>
        <v>Grant trefi taclus</v>
      </c>
      <c r="G812" s="273" t="str">
        <f>IF(E812="","",VLOOKUP(E812,Translate!$G$3:$H$1208,2,FALSE))</f>
        <v/>
      </c>
      <c r="H812" s="281" t="str">
        <f>IF(FrontPage!$E$3=1,F812&amp;G812,D812&amp;E812)</f>
        <v>Tidy towns grant</v>
      </c>
    </row>
    <row r="813" spans="1:15" s="1" customFormat="1" x14ac:dyDescent="0.25">
      <c r="A813" s="1" t="str">
        <f t="shared" si="18"/>
        <v>RG_624</v>
      </c>
      <c r="B813" s="1" t="s">
        <v>93</v>
      </c>
      <c r="C813" s="1">
        <v>624</v>
      </c>
      <c r="D813" s="1" t="s">
        <v>594</v>
      </c>
      <c r="F813" s="273" t="str">
        <f>VLOOKUP(D813,Translate!$A$3:$D$1213,3,FALSE)</f>
        <v>Grant Gwastraff</v>
      </c>
      <c r="G813" s="273" t="str">
        <f>IF(E813="","",VLOOKUP(E813,Translate!$G$3:$H$1208,2,FALSE))</f>
        <v/>
      </c>
      <c r="H813" s="281" t="str">
        <f>IF(FrontPage!$E$3=1,F813&amp;G813,D813&amp;E813)</f>
        <v>Waste grant</v>
      </c>
    </row>
    <row r="814" spans="1:15" s="1" customFormat="1" x14ac:dyDescent="0.25">
      <c r="A814" s="1" t="str">
        <f t="shared" si="18"/>
        <v>RG_625</v>
      </c>
      <c r="B814" s="1" t="s">
        <v>93</v>
      </c>
      <c r="C814" s="1">
        <v>625</v>
      </c>
      <c r="D814" s="1" t="s">
        <v>595</v>
      </c>
      <c r="F814" s="273" t="str">
        <f>VLOOKUP(D814,Translate!$A$3:$D$1213,3,FALSE)</f>
        <v>Dibenion cymunedol (arall)</v>
      </c>
      <c r="G814" s="273" t="str">
        <f>IF(E814="","",VLOOKUP(E814,Translate!$G$3:$H$1208,2,FALSE))</f>
        <v/>
      </c>
      <c r="H814" s="281" t="str">
        <f>IF(FrontPage!$E$3=1,F814&amp;G814,D814&amp;E814)</f>
        <v>Community purposes (other)</v>
      </c>
    </row>
    <row r="815" spans="1:15" s="1" customFormat="1" x14ac:dyDescent="0.25">
      <c r="A815" s="1" t="str">
        <f t="shared" si="18"/>
        <v>RG_633</v>
      </c>
      <c r="B815" s="1" t="s">
        <v>93</v>
      </c>
      <c r="C815" s="1">
        <v>633</v>
      </c>
      <c r="D815" s="1" t="s">
        <v>334</v>
      </c>
      <c r="F815" s="273" t="str">
        <f>VLOOKUP(D815,Translate!$A$3:$D$1213,3,FALSE)</f>
        <v>Cronfa cydlyniant cymunedol</v>
      </c>
      <c r="G815" s="273" t="str">
        <f>IF(E815="","",VLOOKUP(E815,Translate!$G$3:$H$1208,2,FALSE))</f>
        <v/>
      </c>
      <c r="H815" s="281" t="str">
        <f>IF(FrontPage!$E$3=1,F815&amp;G815,D815&amp;E815)</f>
        <v xml:space="preserve">Community cohesion fund </v>
      </c>
    </row>
    <row r="816" spans="1:15" s="1" customFormat="1" x14ac:dyDescent="0.25">
      <c r="A816" s="1" t="str">
        <f t="shared" si="18"/>
        <v>RG_635</v>
      </c>
      <c r="B816" s="1" t="s">
        <v>93</v>
      </c>
      <c r="C816" s="1">
        <v>635</v>
      </c>
      <c r="D816" s="1" t="s">
        <v>723</v>
      </c>
      <c r="F816" s="273" t="str">
        <f>VLOOKUP(D816,Translate!$A$3:$D$1213,3,FALSE)</f>
        <v>Diogelwch tân cymunedol</v>
      </c>
      <c r="G816" s="273" t="str">
        <f>IF(E816="","",VLOOKUP(E816,Translate!$G$3:$H$1208,2,FALSE))</f>
        <v/>
      </c>
      <c r="H816" s="281" t="str">
        <f>IF(FrontPage!$E$3=1,F816&amp;G816,D816&amp;E816)</f>
        <v>Community fire safety (fire authorities only)</v>
      </c>
    </row>
    <row r="817" spans="1:8" s="1" customFormat="1" x14ac:dyDescent="0.25">
      <c r="A817" s="1" t="str">
        <f t="shared" si="18"/>
        <v>RG_638</v>
      </c>
      <c r="B817" s="1" t="s">
        <v>93</v>
      </c>
      <c r="C817" s="1">
        <v>638</v>
      </c>
      <c r="D817" s="1" t="s">
        <v>725</v>
      </c>
      <c r="F817" s="273" t="str">
        <f>VLOOKUP(D817,Translate!$A$3:$D$1213,3,FALSE)</f>
        <v xml:space="preserve">Grant cydweithredu rhanbarthol </v>
      </c>
      <c r="G817" s="273" t="str">
        <f>IF(E817="","",VLOOKUP(E817,Translate!$G$3:$H$1208,2,FALSE))</f>
        <v/>
      </c>
      <c r="H817" s="281" t="str">
        <f>IF(FrontPage!$E$3=1,F817&amp;G817,D817&amp;E817)</f>
        <v>Regional collaboration grant</v>
      </c>
    </row>
    <row r="818" spans="1:8" s="1" customFormat="1" x14ac:dyDescent="0.25">
      <c r="A818" s="1" t="str">
        <f t="shared" si="18"/>
        <v>RG_639</v>
      </c>
      <c r="B818" s="1" t="s">
        <v>93</v>
      </c>
      <c r="C818" s="1">
        <v>639</v>
      </c>
      <c r="D818" s="1" t="s">
        <v>784</v>
      </c>
      <c r="F818" s="273" t="str">
        <f>VLOOKUP(D818,Translate!$A$3:$D$1213,3,FALSE)</f>
        <v>Grant Awdurdodau Llifogydd Lleol Arweiniol (LLFA)</v>
      </c>
      <c r="G818" s="273" t="str">
        <f>IF(E818="","",VLOOKUP(E818,Translate!$G$3:$H$1208,2,FALSE))</f>
        <v/>
      </c>
      <c r="H818" s="281" t="str">
        <f>IF(FrontPage!$E$3=1,F818&amp;G818,D818&amp;E818)</f>
        <v>Lead Local Flood Authorities (LLFA) Grant</v>
      </c>
    </row>
    <row r="819" spans="1:8" s="1" customFormat="1" x14ac:dyDescent="0.25">
      <c r="A819" s="1" t="str">
        <f t="shared" ref="A819" si="19">B819&amp;"_"&amp;C819</f>
        <v>RG_640</v>
      </c>
      <c r="B819" s="1" t="s">
        <v>93</v>
      </c>
      <c r="C819" s="1">
        <v>640</v>
      </c>
      <c r="D819" s="1" t="s">
        <v>3336</v>
      </c>
      <c r="F819" s="273" t="s">
        <v>3344</v>
      </c>
      <c r="G819" s="273"/>
      <c r="H819" s="281" t="str">
        <f>IF(FrontPage!$E$3=1,F819&amp;G819,D819&amp;E819)</f>
        <v>Waste Infrastructure Procurement Programme - Gate Fee Contributions</v>
      </c>
    </row>
    <row r="820" spans="1:8" s="1" customFormat="1" ht="15.5" x14ac:dyDescent="0.25">
      <c r="C820" s="1">
        <v>640.1</v>
      </c>
      <c r="D820" s="1" t="s">
        <v>3598</v>
      </c>
      <c r="F820" s="1129" t="str">
        <f>VLOOKUP(D820,Translate!$A$3:$D$1300,3,FALSE)</f>
        <v>Grant Rheoli Gwastraff Cynaliadwy</v>
      </c>
      <c r="G820" s="273" t="str">
        <f>IF(E820="","",VLOOKUP(E820,Translate!$G$3:$H$1208,2,FALSE))</f>
        <v/>
      </c>
      <c r="H820" s="281" t="str">
        <f>IF(FrontPage!$E$3=1,F820&amp;G820,D820&amp;E820)</f>
        <v>Sustainable Waste Management Grant</v>
      </c>
    </row>
    <row r="821" spans="1:8" s="1" customFormat="1" ht="31" x14ac:dyDescent="0.25">
      <c r="C821" s="1">
        <v>640.20000000000005</v>
      </c>
      <c r="D821" s="1" t="s">
        <v>3599</v>
      </c>
      <c r="F821" s="1129" t="str">
        <f>VLOOKUP(D821,Translate!$A$3:$D$1300,3,FALSE)</f>
        <v>Cynllun Rhyddhad Ardrethi Manwerthu, Hamdden a Lletygarwch</v>
      </c>
      <c r="G821" s="273" t="str">
        <f>IF(E821="","",VLOOKUP(E821,Translate!$G$3:$H$1208,2,FALSE))</f>
        <v/>
      </c>
      <c r="H821" s="281" t="str">
        <f>IF(FrontPage!$E$3=1,F821&amp;G821,D821&amp;E821)</f>
        <v>Retail, Leisure and Hospitality Rates Relief Scheme</v>
      </c>
    </row>
    <row r="822" spans="1:8" s="1" customFormat="1" ht="15.5" x14ac:dyDescent="0.25">
      <c r="C822" s="1">
        <v>640.29999999999995</v>
      </c>
      <c r="D822" s="1" t="s">
        <v>3618</v>
      </c>
      <c r="F822" s="1129" t="str">
        <f>VLOOKUP(D822,Translate!$A$3:$D$1300,3,FALSE)</f>
        <v>Rhaglen Refeniw Trawsnewid Trefi – De-ddwyrain Cymru</v>
      </c>
      <c r="G822" s="273" t="str">
        <f>IF(E822="","",VLOOKUP(E822,Translate!$G$3:$H$1208,2,FALSE))</f>
        <v/>
      </c>
      <c r="H822" s="281" t="str">
        <f>IF(FrontPage!$E$3=1,F822&amp;G822,D822&amp;E822)</f>
        <v>Transforming Towns Revenue Programme – South East Wales</v>
      </c>
    </row>
    <row r="823" spans="1:8" s="1" customFormat="1" ht="15.5" x14ac:dyDescent="0.25">
      <c r="C823" s="1">
        <v>640.4</v>
      </c>
      <c r="D823" s="1" t="s">
        <v>3619</v>
      </c>
      <c r="F823" s="1129" t="str">
        <f>VLOOKUP(D823,Translate!$A$3:$D$1300,3,FALSE)</f>
        <v>Rhaglen Refeniw Trawsnewid Trefi – De-orllewin Cymru</v>
      </c>
      <c r="G823" s="273" t="str">
        <f>IF(E823="","",VLOOKUP(E823,Translate!$G$3:$H$1208,2,FALSE))</f>
        <v/>
      </c>
      <c r="H823" s="281" t="str">
        <f>IF(FrontPage!$E$3=1,F823&amp;G823,D823&amp;E823)</f>
        <v>Transforming Towns Revenue Programme – South West Wales</v>
      </c>
    </row>
    <row r="824" spans="1:8" s="1" customFormat="1" ht="15.5" x14ac:dyDescent="0.25">
      <c r="C824" s="1">
        <v>640.5</v>
      </c>
      <c r="D824" s="1" t="s">
        <v>3620</v>
      </c>
      <c r="F824" s="1129" t="str">
        <f>VLOOKUP(D824,Translate!$A$3:$D$1300,3,FALSE)</f>
        <v>Rhaglen Trawsnewid Trefi – Gogledd Cymru</v>
      </c>
      <c r="G824" s="273" t="str">
        <f>IF(E824="","",VLOOKUP(E824,Translate!$G$3:$H$1208,2,FALSE))</f>
        <v/>
      </c>
      <c r="H824" s="281" t="str">
        <f>IF(FrontPage!$E$3=1,F824&amp;G824,D824&amp;E824)</f>
        <v>Transforming Town Programme – North Wales</v>
      </c>
    </row>
    <row r="825" spans="1:8" s="1" customFormat="1" ht="15.5" x14ac:dyDescent="0.25">
      <c r="C825" s="1">
        <v>640.6</v>
      </c>
      <c r="D825" s="1" t="s">
        <v>3621</v>
      </c>
      <c r="F825" s="1129" t="str">
        <f>VLOOKUP(D825,Translate!$A$3:$D$1300,3,FALSE)</f>
        <v>Rhaglen Gyfalaf Trawsnewid Trefi – Canolbarth Cymru</v>
      </c>
      <c r="G825" s="273" t="str">
        <f>IF(E825="","",VLOOKUP(E825,Translate!$G$3:$H$1208,2,FALSE))</f>
        <v/>
      </c>
      <c r="H825" s="281" t="str">
        <f>IF(FrontPage!$E$3=1,F825&amp;G825,D825&amp;E825)</f>
        <v xml:space="preserve">Transforming Towns Capital Programme – Mid Wales </v>
      </c>
    </row>
    <row r="826" spans="1:8" s="1" customFormat="1" x14ac:dyDescent="0.25">
      <c r="A826" s="1" t="str">
        <f t="shared" si="18"/>
        <v>RG_641</v>
      </c>
      <c r="B826" s="1" t="s">
        <v>93</v>
      </c>
      <c r="C826" s="1">
        <v>641</v>
      </c>
      <c r="D826" s="1" t="s">
        <v>1862</v>
      </c>
      <c r="F826" s="273" t="str">
        <f>VLOOKUP(D826,Translate!$A$3:$D$1213,3,FALSE)</f>
        <v>Rheoli Perygl Llifogydd ac Erydu Arfordirol</v>
      </c>
      <c r="G826" s="273" t="str">
        <f>IF(E826="","",VLOOKUP(E826,Translate!$G$3:$H$1208,2,FALSE))</f>
        <v/>
      </c>
      <c r="H826" s="281" t="str">
        <f>IF(FrontPage!$E$3=1,F826&amp;G826,D826&amp;E826)</f>
        <v>Flood and Coastal Erosion Risk Management</v>
      </c>
    </row>
    <row r="827" spans="1:8" s="1" customFormat="1" x14ac:dyDescent="0.25">
      <c r="A827" s="1" t="str">
        <f t="shared" si="18"/>
        <v>RG_642</v>
      </c>
      <c r="B827" s="1" t="s">
        <v>93</v>
      </c>
      <c r="C827" s="1">
        <v>642</v>
      </c>
      <c r="D827" s="1" t="s">
        <v>1913</v>
      </c>
      <c r="F827" s="273" t="str">
        <f>VLOOKUP(D827,Translate!$A$3:$D$1213,3,FALSE)</f>
        <v>Adfer Tir A16</v>
      </c>
      <c r="G827" s="273" t="str">
        <f>IF(E827="","",VLOOKUP(E827,Translate!$G$3:$H$1208,2,FALSE))</f>
        <v/>
      </c>
      <c r="H827" s="281" t="str">
        <f>IF(FrontPage!$E$3=1,F827&amp;G827,D827&amp;E827)</f>
        <v>Land Reclaimation S16</v>
      </c>
    </row>
    <row r="828" spans="1:8" s="1" customFormat="1" x14ac:dyDescent="0.25">
      <c r="A828" s="1" t="str">
        <f t="shared" si="18"/>
        <v>RG_643</v>
      </c>
      <c r="B828" s="1" t="s">
        <v>93</v>
      </c>
      <c r="C828" s="1">
        <v>643</v>
      </c>
      <c r="D828" s="1" t="s">
        <v>2874</v>
      </c>
      <c r="F828" s="273" t="str">
        <f>VLOOKUP(D828,Translate!$A$3:$D$1213,3,FALSE)</f>
        <v>Partneriaethau Canol Tref</v>
      </c>
      <c r="G828" s="273" t="str">
        <f>IF(E828="","",VLOOKUP(E828,Translate!$G$3:$H$1208,2,FALSE))</f>
        <v/>
      </c>
      <c r="H828" s="281" t="str">
        <f>IF(FrontPage!$E$3=1,F828&amp;G828,D828&amp;E828)</f>
        <v>Town Centre Partnerships</v>
      </c>
    </row>
    <row r="829" spans="1:8" s="1" customFormat="1" x14ac:dyDescent="0.25">
      <c r="A829" s="1" t="str">
        <f t="shared" si="18"/>
        <v>RG_644</v>
      </c>
      <c r="B829" s="1" t="s">
        <v>93</v>
      </c>
      <c r="C829" s="1">
        <v>644</v>
      </c>
      <c r="D829" s="1" t="s">
        <v>2192</v>
      </c>
      <c r="F829" s="273" t="str">
        <f>VLOOKUP(D829,Translate!$A$3:$D$1213,3,FALSE)</f>
        <v>Grant Cymorth Strategaeth Gwaith Ieuenctid</v>
      </c>
      <c r="G829" s="273" t="str">
        <f>IF(E829="","",VLOOKUP(E829,Translate!$G$3:$H$1208,2,FALSE))</f>
        <v/>
      </c>
      <c r="H829" s="281" t="str">
        <f>IF(FrontPage!$E$3=1,F829&amp;G829,D829&amp;E829)</f>
        <v>Youth Work Strategy Support Grant</v>
      </c>
    </row>
    <row r="830" spans="1:8" s="1" customFormat="1" x14ac:dyDescent="0.25">
      <c r="A830" s="1" t="str">
        <f t="shared" si="18"/>
        <v>RG_645</v>
      </c>
      <c r="B830" s="1" t="s">
        <v>93</v>
      </c>
      <c r="C830" s="1">
        <v>645</v>
      </c>
      <c r="D830" s="1" t="s">
        <v>3214</v>
      </c>
      <c r="F830" s="273" t="str">
        <f>VLOOKUP(D830,Translate!$A$3:$D$1317,3,FALSE)</f>
        <v xml:space="preserve">Grant Refeniw Sengl </v>
      </c>
      <c r="G830" s="273" t="str">
        <f>IF(E830="","",VLOOKUP(E830,Translate!$G$3:$H$1208,2,FALSE))</f>
        <v/>
      </c>
      <c r="H830" s="281" t="str">
        <f>IF(FrontPage!$E$3=1,F830&amp;G830,D830&amp;E830)</f>
        <v>Single Revenue Grant</v>
      </c>
    </row>
    <row r="831" spans="1:8" s="1" customFormat="1" x14ac:dyDescent="0.25">
      <c r="A831" s="1" t="str">
        <f t="shared" ref="A831:A832" si="20">B831&amp;"_"&amp;C831</f>
        <v>RG_646</v>
      </c>
      <c r="B831" s="1" t="s">
        <v>93</v>
      </c>
      <c r="C831" s="1">
        <v>646</v>
      </c>
      <c r="D831" s="1" t="s">
        <v>3489</v>
      </c>
      <c r="F831" s="273" t="str">
        <f>VLOOKUP(D831,Translate!$A$3:$D$1317,3,FALSE)</f>
        <v>Grant Plant a Chymunedau (Ariannu Hyblyg yn flaenorol - arall)</v>
      </c>
      <c r="G831" s="273"/>
      <c r="H831" s="281" t="str">
        <f>IF(FrontPage!$E$3=1,F831&amp;G831,D831&amp;E831)</f>
        <v>Children and Communities Grant (formerly Flexible Funding - other)</v>
      </c>
    </row>
    <row r="832" spans="1:8" s="1" customFormat="1" x14ac:dyDescent="0.25">
      <c r="A832" s="1" t="str">
        <f t="shared" si="20"/>
        <v>RG_647</v>
      </c>
      <c r="B832" s="1" t="s">
        <v>93</v>
      </c>
      <c r="C832" s="1">
        <v>647</v>
      </c>
      <c r="D832" s="1072" t="s">
        <v>3488</v>
      </c>
      <c r="F832" s="1073" t="str">
        <f>VLOOKUP(D832,Translate!$A$3:$D$1317,3,FALSE)</f>
        <v>Grant Galluogi Adnoddau Naturiol a Llesiant</v>
      </c>
      <c r="G832" s="273"/>
      <c r="H832" s="1075" t="str">
        <f>IF(FrontPage!$E$3=1,F832&amp;G832,D832&amp;E832)</f>
        <v>Enabling Natural Resources and Well Being Grant (ENRaW)</v>
      </c>
    </row>
    <row r="833" spans="1:17" s="1" customFormat="1" x14ac:dyDescent="0.25">
      <c r="C833" s="1115">
        <v>647.1</v>
      </c>
      <c r="D833" s="1072" t="s">
        <v>3519</v>
      </c>
      <c r="F833" s="1073" t="str">
        <f>VLOOKUP(D833,Translate!$A$3:$D$1317,3,FALSE)</f>
        <v>Cymorth Ffi Giât Trin Bwyd a Gwastraff Gweddilliol</v>
      </c>
      <c r="G833" s="273"/>
      <c r="H833" s="1075" t="str">
        <f>IF(FrontPage!$E$3=1,F833&amp;G833,D833&amp;E833)</f>
        <v>Food and Residual Waste Treatment Gate Fee Support</v>
      </c>
    </row>
    <row r="834" spans="1:17" s="1" customFormat="1" x14ac:dyDescent="0.25">
      <c r="C834" s="1115">
        <v>647.29999999999995</v>
      </c>
      <c r="D834" s="1072" t="s">
        <v>3516</v>
      </c>
      <c r="F834" s="1073" t="str">
        <f>VLOOKUP(D834,Translate!$A$3:$D$1317,3,FALSE)</f>
        <v>COVID-19 - Cronfa Caledi Brys Sengl Llywodraeth Leol</v>
      </c>
      <c r="G834" s="273"/>
      <c r="H834" s="1075" t="str">
        <f>IF(FrontPage!$E$3=1,F834&amp;G834,D834&amp;E834)</f>
        <v>COVID-19. Local Government Single Emergency Hardship Fund</v>
      </c>
    </row>
    <row r="835" spans="1:17" s="1" customFormat="1" x14ac:dyDescent="0.25">
      <c r="C835" s="1115">
        <v>647.4</v>
      </c>
      <c r="D835" s="1072" t="s">
        <v>3623</v>
      </c>
      <c r="F835" s="1073" t="str">
        <f>VLOOKUP(D835,Translate!$A$3:$D$1317,3,FALSE)</f>
        <v>COVID-19 - Rhyddhad Ardrethi Manwerthu, Hamdden a Lletygarwch</v>
      </c>
      <c r="G835" s="273"/>
      <c r="H835" s="1075" t="str">
        <f>IF(FrontPage!$E$3=1,F835&amp;G835,D835&amp;E835)</f>
        <v>COVID-19  Retail, Leisure and Hospitality Rates Relief</v>
      </c>
    </row>
    <row r="836" spans="1:17" s="1" customFormat="1" x14ac:dyDescent="0.25">
      <c r="A836" s="1" t="str">
        <f t="shared" si="18"/>
        <v>RG_698</v>
      </c>
      <c r="B836" s="1" t="s">
        <v>93</v>
      </c>
      <c r="C836" s="1">
        <v>698</v>
      </c>
      <c r="D836" s="1" t="s">
        <v>628</v>
      </c>
      <c r="F836" s="273" t="str">
        <f>VLOOKUP(D836,Translate!$A$3:$D$1213,3,FALSE)</f>
        <v>Arall (rhowch fanylion)</v>
      </c>
      <c r="G836" s="273" t="str">
        <f>IF(E836="","",VLOOKUP(E836,Translate!$G$3:$H$1208,2,FALSE))</f>
        <v/>
      </c>
      <c r="H836" s="281" t="str">
        <f>IF(FrontPage!$E$3=1,F836&amp;G836,D836&amp;E836)</f>
        <v>Other (please specify)</v>
      </c>
    </row>
    <row r="837" spans="1:17" s="1" customFormat="1" x14ac:dyDescent="0.25">
      <c r="A837" s="1" t="str">
        <f t="shared" si="18"/>
        <v>RG_699</v>
      </c>
      <c r="B837" s="1" t="s">
        <v>93</v>
      </c>
      <c r="C837" s="1">
        <v>699</v>
      </c>
      <c r="D837" s="1" t="s">
        <v>454</v>
      </c>
      <c r="F837" s="273" t="str">
        <f>VLOOKUP(D837,Translate!$A$3:$D$1213,3,FALSE)</f>
        <v>Cyfanswm Gwasanaethau Eraill</v>
      </c>
      <c r="G837" s="273" t="str">
        <f>IF(E837="","",VLOOKUP(E837,Translate!$G$3:$H$1208,2,FALSE))</f>
        <v/>
      </c>
      <c r="H837" s="281" t="str">
        <f>IF(FrontPage!$E$3=1,F837&amp;G837,D837&amp;E837)</f>
        <v>Total Other Services</v>
      </c>
      <c r="Q837" s="281"/>
    </row>
    <row r="838" spans="1:17" x14ac:dyDescent="0.25">
      <c r="A838" s="1" t="str">
        <f t="shared" si="18"/>
        <v>RG_700</v>
      </c>
      <c r="B838" s="1" t="s">
        <v>93</v>
      </c>
      <c r="C838" s="281">
        <v>700</v>
      </c>
      <c r="D838" s="281" t="s">
        <v>1573</v>
      </c>
      <c r="E838" s="1"/>
      <c r="F838" s="273" t="str">
        <f>VLOOKUP(D838,Translate!$A$3:$D$1213,3,FALSE)</f>
        <v>Cyfanswm yr holl grantiau</v>
      </c>
      <c r="G838" s="273" t="str">
        <f>IF(E838="","",VLOOKUP(E838,Translate!$G$3:$H$1208,2,FALSE))</f>
        <v/>
      </c>
      <c r="H838" s="281" t="str">
        <f>IF(FrontPage!$E$3=1,F838&amp;G838,D838&amp;E838)</f>
        <v>Total of all grants</v>
      </c>
      <c r="N838" s="1"/>
      <c r="O838" s="1"/>
      <c r="P838" s="1"/>
    </row>
    <row r="839" spans="1:17" x14ac:dyDescent="0.25">
      <c r="A839" s="1" t="str">
        <f t="shared" si="18"/>
        <v>RG_</v>
      </c>
      <c r="B839" s="1" t="s">
        <v>93</v>
      </c>
      <c r="D839" s="281" t="s">
        <v>1575</v>
      </c>
      <c r="E839" s="1"/>
      <c r="F839" s="273" t="str">
        <f>VLOOKUP(D839,Translate!$A$3:$D$1213,3,FALSE)</f>
        <v>Manylion grantiau eraill</v>
      </c>
      <c r="G839" s="273" t="str">
        <f>IF(E839="","",VLOOKUP(E839,Translate!$G$3:$H$1208,2,FALSE))</f>
        <v/>
      </c>
      <c r="H839" s="281" t="str">
        <f>IF(FrontPage!$E$3=1,F839&amp;G839,D839&amp;E839)</f>
        <v>Specification of other grants</v>
      </c>
      <c r="N839" s="1"/>
      <c r="O839" s="1"/>
      <c r="P839" s="1"/>
      <c r="Q839" s="1"/>
    </row>
    <row r="840" spans="1:17" s="1" customFormat="1" x14ac:dyDescent="0.25">
      <c r="A840" s="1" t="str">
        <f t="shared" si="18"/>
        <v>RG_</v>
      </c>
      <c r="B840" s="1" t="s">
        <v>93</v>
      </c>
      <c r="D840" s="1" t="s">
        <v>616</v>
      </c>
      <c r="F840" s="273" t="str">
        <f>VLOOKUP(D840,Translate!$A$3:$D$1213,3,FALSE)</f>
        <v xml:space="preserve">Rhes RG </v>
      </c>
      <c r="G840" s="273" t="str">
        <f>IF(E840="","",VLOOKUP(E840,Translate!$G$3:$H$1208,2,FALSE))</f>
        <v/>
      </c>
      <c r="H840" s="281" t="str">
        <f>IF(FrontPage!$E$3=1,F840&amp;G840,D840&amp;E840)</f>
        <v>RG row</v>
      </c>
    </row>
    <row r="841" spans="1:17" s="1" customFormat="1" x14ac:dyDescent="0.25">
      <c r="A841" s="1" t="str">
        <f t="shared" si="18"/>
        <v>RG_</v>
      </c>
      <c r="B841" s="1" t="s">
        <v>93</v>
      </c>
      <c r="D841" s="1" t="s">
        <v>615</v>
      </c>
      <c r="F841" s="273" t="str">
        <f>VLOOKUP(D841,Translate!$A$3:$D$1213,3,FALSE)</f>
        <v>Manylion y grantiau</v>
      </c>
      <c r="G841" s="273" t="str">
        <f>IF(E841="","",VLOOKUP(E841,Translate!$G$3:$H$1208,2,FALSE))</f>
        <v/>
      </c>
      <c r="H841" s="281" t="str">
        <f>IF(FrontPage!$E$3=1,F841&amp;G841,D841&amp;E841)</f>
        <v>Details of grants</v>
      </c>
    </row>
    <row r="842" spans="1:17" s="1" customFormat="1" x14ac:dyDescent="0.25">
      <c r="A842" s="1" t="str">
        <f t="shared" si="18"/>
        <v>RG_</v>
      </c>
      <c r="B842" s="1" t="s">
        <v>93</v>
      </c>
      <c r="D842" s="266" t="s">
        <v>1596</v>
      </c>
      <c r="F842" s="273" t="str">
        <f>VLOOKUP(D842,Translate!$A$3:$D$1213,3,FALSE)</f>
        <v>Grantiau Refeniw</v>
      </c>
      <c r="G842" s="273" t="str">
        <f>IF(E842="","",VLOOKUP(E842,Translate!$G$3:$H$1208,2,FALSE))</f>
        <v/>
      </c>
      <c r="H842" s="281" t="str">
        <f>IF(FrontPage!$E$3=1,F842&amp;G842,D842&amp;E842)</f>
        <v>Revenue grants</v>
      </c>
    </row>
    <row r="843" spans="1:17" s="1" customFormat="1" x14ac:dyDescent="0.25">
      <c r="A843" s="1" t="str">
        <f t="shared" si="18"/>
        <v>RG_</v>
      </c>
      <c r="B843" s="1" t="s">
        <v>93</v>
      </c>
      <c r="D843" s="1" t="s">
        <v>559</v>
      </c>
      <c r="F843" s="273" t="str">
        <f>VLOOKUP(D843,Translate!$A$3:$D$1213,3,FALSE)</f>
        <v>Grantiau ariannu cyfalaf ac elfen gyfalaf y fenter cyllid preifat</v>
      </c>
      <c r="G843" s="273" t="str">
        <f>IF(E843="","",VLOOKUP(E843,Translate!$G$3:$H$1208,2,FALSE))</f>
        <v/>
      </c>
      <c r="H843" s="281" t="str">
        <f>IF(FrontPage!$E$3=1,F843&amp;G843,D843&amp;E843)</f>
        <v>Capital financing grants and capital element of PFI</v>
      </c>
    </row>
    <row r="844" spans="1:17" s="1" customFormat="1" x14ac:dyDescent="0.25">
      <c r="A844" s="1" t="str">
        <f t="shared" si="18"/>
        <v>RG_1.00</v>
      </c>
      <c r="B844" s="1" t="s">
        <v>93</v>
      </c>
      <c r="C844" s="1" t="s">
        <v>545</v>
      </c>
      <c r="D844" s="267" t="s">
        <v>120</v>
      </c>
      <c r="F844" s="273" t="str">
        <f>VLOOKUP(D844,Translate!$A$3:$D$1213,3,FALSE)</f>
        <v>Grantiau cyfredol</v>
      </c>
      <c r="G844" s="273" t="str">
        <f>IF(E844="","",VLOOKUP(E844,Translate!$G$3:$H$1208,2,FALSE))</f>
        <v/>
      </c>
      <c r="H844" s="281" t="str">
        <f>IF(FrontPage!$E$3=1,F844&amp;G844,D844&amp;E844)</f>
        <v>Current grants</v>
      </c>
    </row>
    <row r="845" spans="1:17" s="1" customFormat="1" x14ac:dyDescent="0.25">
      <c r="A845" s="1" t="str">
        <f t="shared" si="18"/>
        <v>RG_2.00</v>
      </c>
      <c r="B845" s="1" t="s">
        <v>93</v>
      </c>
      <c r="C845" s="1" t="s">
        <v>546</v>
      </c>
      <c r="D845" s="267" t="s">
        <v>559</v>
      </c>
      <c r="F845" s="273" t="str">
        <f>VLOOKUP(D845,Translate!$A$3:$D$1213,3,FALSE)</f>
        <v>Grantiau ariannu cyfalaf ac elfen gyfalaf y fenter cyllid preifat</v>
      </c>
      <c r="G845" s="273" t="str">
        <f>IF(E845="","",VLOOKUP(E845,Translate!$G$3:$H$1208,2,FALSE))</f>
        <v/>
      </c>
      <c r="H845" s="281" t="str">
        <f>IF(FrontPage!$E$3=1,F845&amp;G845,D845&amp;E845)</f>
        <v>Capital financing grants and capital element of PFI</v>
      </c>
    </row>
    <row r="846" spans="1:17" s="1" customFormat="1" ht="37.5" x14ac:dyDescent="0.25">
      <c r="A846" s="1" t="str">
        <f t="shared" ref="A846" si="21">B846&amp;"_"&amp;C846</f>
        <v>RG_</v>
      </c>
      <c r="B846" s="1" t="s">
        <v>93</v>
      </c>
      <c r="D846" s="267" t="s">
        <v>3459</v>
      </c>
      <c r="F846" s="273" t="s">
        <v>3458</v>
      </c>
      <c r="G846" s="273"/>
      <c r="H846" s="281" t="str">
        <f>IF(FrontPage!$E$3=1,F846&amp;G846,D846&amp;E846)</f>
        <v>Please read the grants guidance (RG) on this to ensure you are filling in the correct lines and only use the flexible funding lines if you are in the pathfinder group.</v>
      </c>
    </row>
    <row r="847" spans="1:17" s="1" customFormat="1" ht="25" x14ac:dyDescent="0.25">
      <c r="A847" s="1" t="str">
        <f t="shared" ref="A847" si="22">B847&amp;"_"&amp;C847</f>
        <v>RG_</v>
      </c>
      <c r="B847" s="1" t="s">
        <v>93</v>
      </c>
      <c r="D847" s="267" t="s">
        <v>3456</v>
      </c>
      <c r="F847" s="273" t="s">
        <v>3457</v>
      </c>
      <c r="G847" s="273" t="str">
        <f>IF(E847="","",VLOOKUP(E847,Translate!$G$3:$H$1208,2,FALSE))</f>
        <v/>
      </c>
      <c r="H847" s="281" t="str">
        <f>IF(FrontPage!$E$3=1,F847&amp;G847,D847&amp;E847)</f>
        <v>N.B. FLEXIBLE FUNDING (pilot for Early Intervention and Support Grant)</v>
      </c>
    </row>
    <row r="848" spans="1:17" s="1" customFormat="1" x14ac:dyDescent="0.25">
      <c r="D848" s="267" t="str">
        <f>"New"</f>
        <v>New</v>
      </c>
      <c r="F848" s="273" t="str">
        <f>"Newydd"</f>
        <v>Newydd</v>
      </c>
      <c r="G848" s="273"/>
      <c r="H848" s="281" t="str">
        <f>IF(FrontPage!$E$3=1,F848&amp;G848,D848&amp;E848)</f>
        <v>New</v>
      </c>
    </row>
    <row r="849" spans="1:17" s="1" customFormat="1" ht="13" x14ac:dyDescent="0.3">
      <c r="A849" s="1" t="str">
        <f t="shared" si="18"/>
        <v>ROP_ROP</v>
      </c>
      <c r="B849" s="1" t="s">
        <v>229</v>
      </c>
      <c r="C849" s="250" t="s">
        <v>229</v>
      </c>
      <c r="D849" s="251"/>
      <c r="E849" s="251"/>
      <c r="F849" s="249"/>
      <c r="G849" s="249" t="str">
        <f>IF(E849="","",VLOOKUP(E849,Translate!$G$3:$H$1208,2,FALSE))</f>
        <v/>
      </c>
      <c r="H849" s="298" t="e">
        <f>IF(FrontPage!$E$3=1,F849&amp;G849,D849&amp;#REF!)</f>
        <v>#REF!</v>
      </c>
    </row>
    <row r="850" spans="1:17" s="1" customFormat="1" x14ac:dyDescent="0.25">
      <c r="A850" s="1" t="str">
        <f t="shared" si="18"/>
        <v>ROP_</v>
      </c>
      <c r="B850" s="1" t="s">
        <v>229</v>
      </c>
      <c r="D850" s="1" t="s">
        <v>209</v>
      </c>
      <c r="F850" s="273" t="str">
        <f>VLOOKUP(D850,Translate!$A$3:$D$1213,3,FALSE)</f>
        <v>Gwasanaethau heddlu</v>
      </c>
      <c r="G850" s="273" t="str">
        <f>IF(E850="","",VLOOKUP(E850,Translate!$G$3:$H$1208,2,FALSE))</f>
        <v/>
      </c>
      <c r="H850" s="281" t="str">
        <f>IF(FrontPage!$E$3=1,F850&amp;G850,D850&amp;E850)</f>
        <v>Police services</v>
      </c>
    </row>
    <row r="851" spans="1:17" s="1" customFormat="1" x14ac:dyDescent="0.25">
      <c r="A851" s="1" t="str">
        <f t="shared" si="18"/>
        <v>ROP_1.1</v>
      </c>
      <c r="B851" s="1" t="s">
        <v>229</v>
      </c>
      <c r="C851" s="1">
        <v>1.1000000000000001</v>
      </c>
      <c r="D851" s="1" t="s">
        <v>291</v>
      </c>
      <c r="F851" s="273" t="str">
        <f>VLOOKUP(D851,Translate!$A$3:$D$1213,3,FALSE)</f>
        <v>Plismona lleol</v>
      </c>
      <c r="G851" s="273" t="str">
        <f>IF(E851="","",VLOOKUP(E851,Translate!$G$3:$H$1208,2,FALSE))</f>
        <v/>
      </c>
      <c r="H851" s="281" t="str">
        <f>IF(FrontPage!$E$3=1,F851&amp;G851,D851&amp;E851)</f>
        <v>Local policing</v>
      </c>
    </row>
    <row r="852" spans="1:17" s="1" customFormat="1" x14ac:dyDescent="0.25">
      <c r="A852" s="1" t="str">
        <f t="shared" si="18"/>
        <v>ROP_1.15</v>
      </c>
      <c r="B852" s="1" t="s">
        <v>229</v>
      </c>
      <c r="C852" s="1">
        <v>1.1499999999999999</v>
      </c>
      <c r="D852" s="1" t="s">
        <v>3215</v>
      </c>
      <c r="F852" s="273" t="str">
        <f>VLOOKUP(D852,Translate!$A$3:$D$1317,3,FALSE)</f>
        <v>Gwasanaethau i Ddioddefwyr a Thystion Troseddau</v>
      </c>
      <c r="G852" s="273" t="str">
        <f>IF(E852="","",VLOOKUP(E852,Translate!$G$3:$H$1208,2,FALSE))</f>
        <v/>
      </c>
      <c r="H852" s="281" t="str">
        <f>IF(FrontPage!$E$3=1,F852&amp;G852,D852&amp;E852)</f>
        <v>Services to Victims and Witnesses of Crime</v>
      </c>
    </row>
    <row r="853" spans="1:17" s="1" customFormat="1" x14ac:dyDescent="0.25">
      <c r="A853" s="1" t="str">
        <f t="shared" si="18"/>
        <v>ROP_1.2</v>
      </c>
      <c r="B853" s="1" t="s">
        <v>229</v>
      </c>
      <c r="C853" s="1">
        <v>1.2</v>
      </c>
      <c r="D853" s="1" t="s">
        <v>292</v>
      </c>
      <c r="F853" s="273" t="str">
        <f>VLOOKUP(D853,Translate!$A$3:$D$1213,3,FALSE)</f>
        <v>Delio â'r cyhoedd</v>
      </c>
      <c r="G853" s="273" t="str">
        <f>IF(E853="","",VLOOKUP(E853,Translate!$G$3:$H$1208,2,FALSE))</f>
        <v/>
      </c>
      <c r="H853" s="281" t="str">
        <f>IF(FrontPage!$E$3=1,F853&amp;G853,D853&amp;E853)</f>
        <v>Dealing with the public</v>
      </c>
    </row>
    <row r="854" spans="1:17" s="1" customFormat="1" x14ac:dyDescent="0.25">
      <c r="A854" s="1" t="str">
        <f t="shared" si="18"/>
        <v>ROP_1.3</v>
      </c>
      <c r="B854" s="1" t="s">
        <v>229</v>
      </c>
      <c r="C854" s="1">
        <v>1.3</v>
      </c>
      <c r="D854" s="1" t="s">
        <v>293</v>
      </c>
      <c r="F854" s="273" t="str">
        <f>VLOOKUP(D854,Translate!$A$3:$D$1213,3,FALSE)</f>
        <v>Trefniadau cyfiawnder troseddol</v>
      </c>
      <c r="G854" s="273" t="str">
        <f>IF(E854="","",VLOOKUP(E854,Translate!$G$3:$H$1208,2,FALSE))</f>
        <v/>
      </c>
      <c r="H854" s="281" t="str">
        <f>IF(FrontPage!$E$3=1,F854&amp;G854,D854&amp;E854)</f>
        <v>Criminal justice arrangements</v>
      </c>
    </row>
    <row r="855" spans="1:17" s="1" customFormat="1" x14ac:dyDescent="0.25">
      <c r="A855" s="1" t="str">
        <f t="shared" si="18"/>
        <v>ROP_1.4</v>
      </c>
      <c r="B855" s="1" t="s">
        <v>229</v>
      </c>
      <c r="C855" s="1">
        <v>1.4</v>
      </c>
      <c r="D855" s="1" t="s">
        <v>294</v>
      </c>
      <c r="F855" s="273" t="str">
        <f>VLOOKUP(D855,Translate!$A$3:$D$1213,3,FALSE)</f>
        <v>Plismona'r ffyrdd</v>
      </c>
      <c r="G855" s="273" t="str">
        <f>IF(E855="","",VLOOKUP(E855,Translate!$G$3:$H$1208,2,FALSE))</f>
        <v/>
      </c>
      <c r="H855" s="281" t="str">
        <f>IF(FrontPage!$E$3=1,F855&amp;G855,D855&amp;E855)</f>
        <v>Road policing</v>
      </c>
    </row>
    <row r="856" spans="1:17" s="1" customFormat="1" x14ac:dyDescent="0.25">
      <c r="A856" s="1" t="str">
        <f t="shared" si="18"/>
        <v>ROP_1.5</v>
      </c>
      <c r="B856" s="1" t="s">
        <v>229</v>
      </c>
      <c r="C856" s="1">
        <v>1.5</v>
      </c>
      <c r="D856" s="1" t="s">
        <v>794</v>
      </c>
      <c r="F856" s="273" t="str">
        <f>VLOOKUP(D856,Translate!$A$3:$D$1213,3,FALSE)</f>
        <v>Gweithrediadau arbenigol</v>
      </c>
      <c r="G856" s="273" t="str">
        <f>IF(E856="","",VLOOKUP(E856,Translate!$G$3:$H$1208,2,FALSE))</f>
        <v/>
      </c>
      <c r="H856" s="281" t="str">
        <f>IF(FrontPage!$E$3=1,F856&amp;G856,D856&amp;E856)</f>
        <v>Specialist Operations</v>
      </c>
      <c r="N856" s="281"/>
      <c r="O856" s="281"/>
      <c r="P856" s="281"/>
    </row>
    <row r="857" spans="1:17" s="1" customFormat="1" x14ac:dyDescent="0.25">
      <c r="A857" s="1" t="str">
        <f t="shared" si="18"/>
        <v>ROP_1.6</v>
      </c>
      <c r="B857" s="1" t="s">
        <v>229</v>
      </c>
      <c r="C857" s="1">
        <v>1.6</v>
      </c>
      <c r="D857" s="1" t="s">
        <v>290</v>
      </c>
      <c r="F857" s="273" t="str">
        <f>VLOOKUP(D857,Translate!$A$3:$D$1213,3,FALSE)</f>
        <v>Cudd-wybodaeth</v>
      </c>
      <c r="G857" s="273" t="str">
        <f>IF(E857="","",VLOOKUP(E857,Translate!$G$3:$H$1208,2,FALSE))</f>
        <v/>
      </c>
      <c r="H857" s="281" t="str">
        <f>IF(FrontPage!$E$3=1,F857&amp;G857,D857&amp;E857)</f>
        <v>Intelligence</v>
      </c>
    </row>
    <row r="858" spans="1:17" s="1" customFormat="1" x14ac:dyDescent="0.25">
      <c r="A858" s="1" t="str">
        <f t="shared" si="18"/>
        <v>ROP_1.7</v>
      </c>
      <c r="B858" s="1" t="s">
        <v>229</v>
      </c>
      <c r="C858" s="1">
        <v>1.7</v>
      </c>
      <c r="D858" s="1" t="s">
        <v>354</v>
      </c>
      <c r="F858" s="273" t="str">
        <f>VLOOKUP(D858,Translate!$A$3:$D$1213,3,FALSE)</f>
        <v>Ymchwilio</v>
      </c>
      <c r="G858" s="273" t="str">
        <f>IF(E858="","",VLOOKUP(E858,Translate!$G$3:$H$1208,2,FALSE))</f>
        <v/>
      </c>
      <c r="H858" s="281" t="str">
        <f>IF(FrontPage!$E$3=1,F858&amp;G858,D858&amp;E858)</f>
        <v>Investigation</v>
      </c>
    </row>
    <row r="859" spans="1:17" s="1" customFormat="1" x14ac:dyDescent="0.25">
      <c r="A859" s="1" t="str">
        <f t="shared" si="18"/>
        <v>ROP_1.8</v>
      </c>
      <c r="B859" s="1" t="s">
        <v>229</v>
      </c>
      <c r="C859" s="1">
        <v>1.8</v>
      </c>
      <c r="D859" s="1" t="s">
        <v>296</v>
      </c>
      <c r="F859" s="273" t="str">
        <f>VLOOKUP(D859,Translate!$A$3:$D$1213,3,FALSE)</f>
        <v>Cymorth ymchwiliol</v>
      </c>
      <c r="G859" s="273" t="str">
        <f>IF(E859="","",VLOOKUP(E859,Translate!$G$3:$H$1208,2,FALSE))</f>
        <v/>
      </c>
      <c r="H859" s="281" t="str">
        <f>IF(FrontPage!$E$3=1,F859&amp;G859,D859&amp;E859)</f>
        <v>Investigative support</v>
      </c>
    </row>
    <row r="860" spans="1:17" s="1" customFormat="1" x14ac:dyDescent="0.25">
      <c r="A860" s="1" t="str">
        <f t="shared" si="18"/>
        <v>ROP_1.9</v>
      </c>
      <c r="B860" s="1" t="s">
        <v>229</v>
      </c>
      <c r="C860" s="1">
        <v>1.9</v>
      </c>
      <c r="D860" s="1" t="s">
        <v>297</v>
      </c>
      <c r="F860" s="273" t="str">
        <f>VLOOKUP(D860,Translate!$A$3:$D$1213,3,FALSE)</f>
        <v>Plismona cenedlaethol</v>
      </c>
      <c r="G860" s="273" t="str">
        <f>IF(E860="","",VLOOKUP(E860,Translate!$G$3:$H$1208,2,FALSE))</f>
        <v/>
      </c>
      <c r="H860" s="281" t="str">
        <f>IF(FrontPage!$E$3=1,F860&amp;G860,D860&amp;E860)</f>
        <v>National policing</v>
      </c>
      <c r="Q860" s="281"/>
    </row>
    <row r="861" spans="1:17" s="1" customFormat="1" x14ac:dyDescent="0.25">
      <c r="A861" s="1" t="str">
        <f t="shared" si="18"/>
        <v>ROP_5.5</v>
      </c>
      <c r="B861" s="1" t="s">
        <v>229</v>
      </c>
      <c r="C861" s="1115">
        <v>5.5</v>
      </c>
      <c r="D861" s="1" t="s">
        <v>3543</v>
      </c>
      <c r="F861" s="273" t="str">
        <f>VLOOKUP(D861,Translate!$A$3:$D$1304,3,FALSE)</f>
        <v>COVID-19 - gwasanaethau'r heddlu</v>
      </c>
      <c r="G861" s="273" t="str">
        <f>IF(E861="","",VLOOKUP(E861,Translate!$G$3:$H$1208,2,FALSE))</f>
        <v/>
      </c>
      <c r="H861" s="281" t="str">
        <f>IF(FrontPage!$E$3=1,F861&amp;G861,D861&amp;E861)</f>
        <v>COVID-19 - Police services</v>
      </c>
      <c r="Q861" s="281"/>
    </row>
    <row r="862" spans="1:17" s="1" customFormat="1" x14ac:dyDescent="0.25">
      <c r="A862" s="1" t="str">
        <f t="shared" si="18"/>
        <v>ROP_5.6</v>
      </c>
      <c r="B862" s="1" t="s">
        <v>229</v>
      </c>
      <c r="C862" s="1115">
        <v>5.6</v>
      </c>
      <c r="D862" s="1" t="s">
        <v>209</v>
      </c>
      <c r="F862" s="273" t="str">
        <f>VLOOKUP(D862,Translate!$A$3:$D$1213,3,FALSE)</f>
        <v>Gwasanaethau heddlu</v>
      </c>
      <c r="G862" s="273" t="str">
        <f>IF(E862="","",VLOOKUP(E862,Translate!$G$3:$H$1208,2,FALSE))</f>
        <v/>
      </c>
      <c r="H862" s="281" t="str">
        <f>IF(FrontPage!$E$3=1,F862&amp;G862,D862&amp;E862)</f>
        <v>Police services</v>
      </c>
      <c r="Q862" s="281"/>
    </row>
    <row r="863" spans="1:17" x14ac:dyDescent="0.25">
      <c r="A863" s="1" t="str">
        <f t="shared" si="18"/>
        <v>ROP_6</v>
      </c>
      <c r="B863" s="1" t="s">
        <v>229</v>
      </c>
      <c r="C863" s="281">
        <v>6</v>
      </c>
      <c r="D863" s="281" t="s">
        <v>1577</v>
      </c>
      <c r="E863" s="281" t="s">
        <v>3521</v>
      </c>
      <c r="F863" s="273" t="str">
        <f>VLOOKUP(D863,Translate!$A$3:$D$1213,3,FALSE)</f>
        <v>Cyfanswm gwasanaethau'r heddlu</v>
      </c>
      <c r="G863" s="273" t="s">
        <v>3522</v>
      </c>
      <c r="H863" s="281" t="str">
        <f>IF(FrontPage!$E$3=1,F863&amp;G863,D863&amp;E863)</f>
        <v>Total police services (lines 5.5 to 5.6)</v>
      </c>
      <c r="N863" s="1"/>
      <c r="O863" s="1"/>
      <c r="P863" s="1"/>
      <c r="Q863" s="1"/>
    </row>
    <row r="864" spans="1:17" s="1" customFormat="1" x14ac:dyDescent="0.25">
      <c r="A864" s="1" t="str">
        <f t="shared" si="18"/>
        <v>ROP_</v>
      </c>
      <c r="B864" s="1" t="s">
        <v>229</v>
      </c>
      <c r="D864" s="1" t="s">
        <v>259</v>
      </c>
      <c r="F864" s="273" t="str">
        <f>VLOOKUP(D864,Translate!$A$3:$D$1213,3,FALSE)</f>
        <v>Gwasanaethau canolog</v>
      </c>
      <c r="G864" s="273" t="str">
        <f>IF(E864="","",VLOOKUP(E864,Translate!$G$3:$H$1208,2,FALSE))</f>
        <v/>
      </c>
      <c r="H864" s="281" t="str">
        <f>IF(FrontPage!$E$3=1,F864&amp;G864,D864&amp;E864)</f>
        <v>Central services</v>
      </c>
      <c r="N864" s="281"/>
      <c r="O864" s="281"/>
      <c r="P864" s="281"/>
    </row>
    <row r="865" spans="1:17" s="1" customFormat="1" x14ac:dyDescent="0.25">
      <c r="A865" s="1" t="str">
        <f t="shared" si="18"/>
        <v>ROP_7</v>
      </c>
      <c r="B865" s="1" t="s">
        <v>229</v>
      </c>
      <c r="C865" s="1">
        <v>7</v>
      </c>
      <c r="D865" s="1" t="s">
        <v>211</v>
      </c>
      <c r="F865" s="273" t="str">
        <f>VLOOKUP(D865,Translate!$A$3:$D$1213,3,FALSE)</f>
        <v>Craidd corfforaethol a democrataidd</v>
      </c>
      <c r="G865" s="273" t="str">
        <f>IF(E865="","",VLOOKUP(E865,Translate!$G$3:$H$1208,2,FALSE))</f>
        <v/>
      </c>
      <c r="H865" s="281" t="str">
        <f>IF(FrontPage!$E$3=1,F865&amp;G865,D865&amp;E865)</f>
        <v>Corporate and democratic core</v>
      </c>
    </row>
    <row r="866" spans="1:17" s="1" customFormat="1" x14ac:dyDescent="0.25">
      <c r="A866" s="1" t="str">
        <f t="shared" si="18"/>
        <v>ROP_8</v>
      </c>
      <c r="B866" s="1" t="s">
        <v>229</v>
      </c>
      <c r="C866" s="1">
        <v>8</v>
      </c>
      <c r="D866" s="1" t="s">
        <v>25</v>
      </c>
      <c r="F866" s="273" t="str">
        <f>VLOOKUP(D866,Translate!$A$3:$D$1213,3,FALSE)</f>
        <v>Costau heb eu dosbarthu</v>
      </c>
      <c r="G866" s="273" t="str">
        <f>IF(E866="","",VLOOKUP(E866,Translate!$G$3:$H$1208,2,FALSE))</f>
        <v/>
      </c>
      <c r="H866" s="281" t="str">
        <f>IF(FrontPage!$E$3=1,F866&amp;G866,D866&amp;E866)</f>
        <v>Non distributed costs</v>
      </c>
      <c r="N866" s="281"/>
      <c r="O866" s="281"/>
      <c r="P866" s="281"/>
    </row>
    <row r="867" spans="1:17" s="1" customFormat="1" x14ac:dyDescent="0.25">
      <c r="C867" s="1115">
        <v>8.5</v>
      </c>
      <c r="D867" s="1" t="s">
        <v>3540</v>
      </c>
      <c r="F867" s="273" t="str">
        <f>VLOOKUP(D867,Translate!$A$3:$D$1304,3,FALSE)</f>
        <v>COVID-19 - Costau canolog eraill</v>
      </c>
      <c r="G867" s="273" t="str">
        <f>IF(E867="","",VLOOKUP(E867,Translate!$G$3:$H$1208,2,FALSE))</f>
        <v/>
      </c>
      <c r="H867" s="281" t="str">
        <f>IF(FrontPage!$E$3=1,F867&amp;G867,D867&amp;E867)</f>
        <v>COVID-19 - other central costs</v>
      </c>
      <c r="N867" s="281"/>
      <c r="O867" s="281"/>
      <c r="P867" s="281"/>
    </row>
    <row r="868" spans="1:17" s="1" customFormat="1" x14ac:dyDescent="0.25">
      <c r="C868" s="1115">
        <v>8.6</v>
      </c>
      <c r="D868" s="1" t="s">
        <v>4</v>
      </c>
      <c r="F868" s="273" t="str">
        <f>VLOOKUP(D868,Translate!$A$3:$D$1213,3,FALSE)</f>
        <v>Costau canolog eraill</v>
      </c>
      <c r="G868" s="273" t="str">
        <f>IF(E868="","",VLOOKUP(E868,Translate!$G$3:$H$1208,2,FALSE))</f>
        <v/>
      </c>
      <c r="H868" s="281" t="str">
        <f>IF(FrontPage!$E$3=1,F868&amp;G868,D868&amp;E868)</f>
        <v>Other central costs</v>
      </c>
      <c r="N868" s="281"/>
      <c r="O868" s="281"/>
      <c r="P868" s="281"/>
    </row>
    <row r="869" spans="1:17" s="1" customFormat="1" x14ac:dyDescent="0.25">
      <c r="A869" s="1" t="str">
        <f t="shared" si="18"/>
        <v>ROP_9</v>
      </c>
      <c r="B869" s="1" t="s">
        <v>229</v>
      </c>
      <c r="C869" s="1">
        <v>9</v>
      </c>
      <c r="D869" s="1" t="s">
        <v>1584</v>
      </c>
      <c r="F869" s="273" t="str">
        <f>VLOOKUP(D869,Translate!$A$3:$D$1213,3,FALSE)</f>
        <v>Cyfanswm costau canolog eraill</v>
      </c>
      <c r="G869" s="273" t="str">
        <f>IF(E869="","",VLOOKUP(E869,Translate!$G$3:$H$1208,2,FALSE))</f>
        <v/>
      </c>
      <c r="H869" s="281" t="str">
        <f>IF(FrontPage!$E$3=1,F869&amp;G869,D869&amp;E869)</f>
        <v>Total other central costs</v>
      </c>
    </row>
    <row r="870" spans="1:17" s="1" customFormat="1" x14ac:dyDescent="0.25">
      <c r="A870" s="1" t="str">
        <f t="shared" si="18"/>
        <v>ROP_10</v>
      </c>
      <c r="B870" s="1" t="s">
        <v>229</v>
      </c>
      <c r="C870" s="1">
        <v>10</v>
      </c>
      <c r="D870" s="1" t="s">
        <v>135</v>
      </c>
      <c r="F870" s="273" t="str">
        <f>VLOOKUP(D870,Translate!$A$3:$D$1213,3,FALSE)</f>
        <v>Ardollau</v>
      </c>
      <c r="G870" s="273" t="str">
        <f>IF(E870="","",VLOOKUP(E870,Translate!$G$3:$H$1208,2,FALSE))</f>
        <v/>
      </c>
      <c r="H870" s="281" t="str">
        <f>IF(FrontPage!$E$3=1,F870&amp;G870,D870&amp;E870)</f>
        <v>Levies</v>
      </c>
      <c r="Q870" s="281"/>
    </row>
    <row r="871" spans="1:17" x14ac:dyDescent="0.25">
      <c r="A871" s="1" t="str">
        <f t="shared" si="18"/>
        <v>ROP_11</v>
      </c>
      <c r="B871" s="1" t="s">
        <v>229</v>
      </c>
      <c r="C871" s="281">
        <v>11</v>
      </c>
      <c r="D871" s="281" t="s">
        <v>1579</v>
      </c>
      <c r="E871" s="281" t="s">
        <v>1580</v>
      </c>
      <c r="F871" s="273" t="str">
        <f>VLOOKUP(D871,Translate!$A$3:$D$1213,3,FALSE)</f>
        <v>Cyfanswm gwasanaethau canolog</v>
      </c>
      <c r="G871" s="273" t="str">
        <f>IF(E871="","",VLOOKUP(E871,Translate!$G$3:$H$1208,2,FALSE))</f>
        <v xml:space="preserve"> (llinellau 7 i 10)</v>
      </c>
      <c r="H871" s="281" t="str">
        <f>IF(FrontPage!$E$3=1,F871&amp;G871,D871&amp;E871)</f>
        <v>Total central services (lines 7 to 10)</v>
      </c>
      <c r="N871" s="1"/>
      <c r="O871" s="1"/>
      <c r="P871" s="1"/>
      <c r="Q871" s="1"/>
    </row>
    <row r="872" spans="1:17" s="1" customFormat="1" x14ac:dyDescent="0.25">
      <c r="A872" s="1" t="str">
        <f t="shared" si="18"/>
        <v>ROP_</v>
      </c>
      <c r="B872" s="1" t="s">
        <v>229</v>
      </c>
      <c r="D872" s="1" t="s">
        <v>5</v>
      </c>
      <c r="F872" s="273" t="str">
        <f>VLOOKUP(D872,Translate!$A$3:$D$1213,3,FALSE)</f>
        <v>Dadansoddiad yn ôl pwnc o'r gwariant gros ar wasanaethau'r heddlu</v>
      </c>
      <c r="G872" s="273" t="str">
        <f>IF(E872="","",VLOOKUP(E872,Translate!$G$3:$H$1208,2,FALSE))</f>
        <v/>
      </c>
      <c r="H872" s="281" t="str">
        <f>IF(FrontPage!$E$3=1,F872&amp;G872,D872&amp;E872)</f>
        <v>Subjective breakdown of gross expenditure on police services</v>
      </c>
      <c r="Q872" s="281"/>
    </row>
    <row r="873" spans="1:17" ht="37.5" x14ac:dyDescent="0.25">
      <c r="A873" s="1" t="str">
        <f t="shared" si="18"/>
        <v>ROP_12</v>
      </c>
      <c r="B873" s="1" t="s">
        <v>229</v>
      </c>
      <c r="C873" s="281">
        <v>12</v>
      </c>
      <c r="D873" s="281" t="s">
        <v>1542</v>
      </c>
      <c r="E873" s="281" t="s">
        <v>1581</v>
      </c>
      <c r="F873" s="273" t="str">
        <f>VLOOKUP(D873,Translate!$A$3:$D$1213,3,FALSE)</f>
        <v>Costau cyflogeion</v>
      </c>
      <c r="G873" s="273" t="str">
        <f>IF(E873="","",VLOOKUP(E873,Translate!$G$3:$H$1208,2,FALSE))</f>
        <v xml:space="preserve"> (Wedi’i cynnwys yn llinellau 6 and 11, colofn 1)</v>
      </c>
      <c r="H873" s="281" t="str">
        <f>IF(FrontPage!$E$3=1,F873&amp;G873,D873&amp;E873)</f>
        <v>Employee costs (included in lines 6 and 11, column 1)</v>
      </c>
      <c r="N873" s="1"/>
      <c r="O873" s="1"/>
      <c r="P873" s="1"/>
      <c r="Q873" s="1"/>
    </row>
    <row r="874" spans="1:17" s="1" customFormat="1" ht="13" x14ac:dyDescent="0.3">
      <c r="A874" s="1" t="str">
        <f t="shared" si="18"/>
        <v>ROF_ROF</v>
      </c>
      <c r="B874" s="1" t="s">
        <v>227</v>
      </c>
      <c r="C874" s="250" t="s">
        <v>227</v>
      </c>
      <c r="D874" s="251"/>
      <c r="E874" s="251"/>
      <c r="F874" s="249" t="e">
        <f>VLOOKUP(D874,Translate!$A$3:$D$1213,3,FALSE)</f>
        <v>#N/A</v>
      </c>
      <c r="G874" s="249" t="str">
        <f>IF(E874="","",VLOOKUP(E874,Translate!$G$3:$H$1208,2,FALSE))</f>
        <v/>
      </c>
      <c r="H874" s="298" t="str">
        <f>IF(FrontPage!$E$3=1,F874&amp;G874,D874&amp;E874)</f>
        <v/>
      </c>
    </row>
    <row r="875" spans="1:17" s="1" customFormat="1" x14ac:dyDescent="0.25">
      <c r="A875" s="1" t="str">
        <f t="shared" si="18"/>
        <v>ROF_</v>
      </c>
      <c r="B875" s="1" t="s">
        <v>227</v>
      </c>
      <c r="D875" s="1" t="s">
        <v>1449</v>
      </c>
      <c r="F875" s="273" t="str">
        <f>VLOOKUP(D875,Translate!$A$3:$D$1213,3,FALSE)</f>
        <v>Gwasanaethau tȃn ac achub</v>
      </c>
      <c r="G875" s="273" t="str">
        <f>IF(E875="","",VLOOKUP(E875,Translate!$G$3:$H$1208,2,FALSE))</f>
        <v/>
      </c>
      <c r="H875" s="281" t="str">
        <f>IF(FrontPage!$E$3=1,F875&amp;G875,D875&amp;E875)</f>
        <v>Fire and rescue services</v>
      </c>
      <c r="N875" s="281"/>
      <c r="O875" s="281"/>
      <c r="P875" s="281"/>
    </row>
    <row r="876" spans="1:17" s="1" customFormat="1" x14ac:dyDescent="0.25">
      <c r="A876" s="1" t="str">
        <f t="shared" si="18"/>
        <v>ROF_</v>
      </c>
      <c r="B876" s="1" t="s">
        <v>227</v>
      </c>
      <c r="D876" s="1" t="s">
        <v>1449</v>
      </c>
      <c r="F876" s="273" t="str">
        <f>VLOOKUP(D876,Translate!$A$3:$D$1213,3,FALSE)</f>
        <v>Gwasanaethau tȃn ac achub</v>
      </c>
      <c r="G876" s="273" t="str">
        <f>IF(E876="","",VLOOKUP(E876,Translate!$G$3:$H$1208,2,FALSE))</f>
        <v/>
      </c>
      <c r="H876" s="281" t="str">
        <f>IF(FrontPage!$E$3=1,F876&amp;G876,D876&amp;E876)</f>
        <v>Fire and rescue services</v>
      </c>
    </row>
    <row r="877" spans="1:17" s="1" customFormat="1" x14ac:dyDescent="0.25">
      <c r="A877" s="1" t="str">
        <f t="shared" si="18"/>
        <v>ROF_1</v>
      </c>
      <c r="B877" s="1" t="s">
        <v>227</v>
      </c>
      <c r="C877" s="1">
        <v>1</v>
      </c>
      <c r="D877" s="1" t="s">
        <v>182</v>
      </c>
      <c r="F877" s="273" t="str">
        <f>VLOOKUP(D877,Translate!$A$3:$D$1213,3,FALSE)</f>
        <v>Diogelwch cymunedol</v>
      </c>
      <c r="G877" s="273" t="str">
        <f>IF(E877="","",VLOOKUP(E877,Translate!$G$3:$H$1208,2,FALSE))</f>
        <v/>
      </c>
      <c r="H877" s="281" t="str">
        <f>IF(FrontPage!$E$3=1,F877&amp;G877,D877&amp;E877)</f>
        <v>Community safety</v>
      </c>
    </row>
    <row r="878" spans="1:17" s="1" customFormat="1" x14ac:dyDescent="0.25">
      <c r="A878" s="1" t="str">
        <f t="shared" si="18"/>
        <v>ROF_2</v>
      </c>
      <c r="B878" s="1" t="s">
        <v>227</v>
      </c>
      <c r="C878" s="1">
        <v>2</v>
      </c>
      <c r="D878" s="1" t="s">
        <v>502</v>
      </c>
      <c r="F878" s="273" t="str">
        <f>VLOOKUP(D878,Translate!$A$3:$D$1213,3,FALSE)</f>
        <v>Gwasanaethau ymladd tân a gweithrediadau achub</v>
      </c>
      <c r="G878" s="273" t="str">
        <f>IF(E878="","",VLOOKUP(E878,Translate!$G$3:$H$1208,2,FALSE))</f>
        <v/>
      </c>
      <c r="H878" s="281" t="str">
        <f>IF(FrontPage!$E$3=1,F878&amp;G878,D878&amp;E878)</f>
        <v>Fire-fighting and rescue operations</v>
      </c>
    </row>
    <row r="879" spans="1:17" s="1" customFormat="1" x14ac:dyDescent="0.25">
      <c r="A879" s="1" t="str">
        <f t="shared" si="18"/>
        <v>ROF_5</v>
      </c>
      <c r="B879" s="1" t="s">
        <v>227</v>
      </c>
      <c r="C879" s="1">
        <v>5</v>
      </c>
      <c r="D879" s="1" t="s">
        <v>619</v>
      </c>
      <c r="F879" s="273" t="str">
        <f>VLOOKUP(D879,Translate!$A$3:$D$1213,3,FALSE)</f>
        <v>Cynllunio ar gyfer argyfwng -  gwasanaethau tân</v>
      </c>
      <c r="G879" s="273" t="str">
        <f>IF(E879="","",VLOOKUP(E879,Translate!$G$3:$H$1208,2,FALSE))</f>
        <v/>
      </c>
      <c r="H879" s="281" t="str">
        <f>IF(FrontPage!$E$3=1,F879&amp;G879,D879&amp;E879)</f>
        <v>Fire service emergency planning</v>
      </c>
      <c r="N879" s="281"/>
      <c r="O879" s="281"/>
      <c r="P879" s="281"/>
      <c r="Q879" s="281"/>
    </row>
    <row r="880" spans="1:17" s="1" customFormat="1" x14ac:dyDescent="0.25">
      <c r="C880" s="1115">
        <v>5.5</v>
      </c>
      <c r="D880" s="1" t="s">
        <v>3544</v>
      </c>
      <c r="F880" s="273" t="str">
        <f>VLOOKUP(D880,Translate!$A$3:$D$1304,3,FALSE)</f>
        <v>COVID-19 - Gwasanaethau tân</v>
      </c>
      <c r="G880" s="273" t="str">
        <f>IF(E880="","",VLOOKUP(E880,Translate!$G$3:$H$1208,2,FALSE))</f>
        <v/>
      </c>
      <c r="H880" s="281" t="str">
        <f>IF(FrontPage!$E$3=1,F880&amp;G880,D880&amp;E880)</f>
        <v>COVID-19 - fire services</v>
      </c>
      <c r="N880" s="281"/>
      <c r="O880" s="281"/>
      <c r="P880" s="281"/>
      <c r="Q880" s="281"/>
    </row>
    <row r="881" spans="1:17" s="1" customFormat="1" x14ac:dyDescent="0.25">
      <c r="C881" s="1115">
        <v>5.6</v>
      </c>
      <c r="D881" s="1" t="s">
        <v>565</v>
      </c>
      <c r="F881" s="273" t="str">
        <f>VLOOKUP(D881,Translate!$A$3:$D$1213,3,FALSE)</f>
        <v>Gwasanaethau tân</v>
      </c>
      <c r="G881" s="273" t="str">
        <f>IF(E881="","",VLOOKUP(E881,Translate!$G$3:$H$1208,2,FALSE))</f>
        <v/>
      </c>
      <c r="H881" s="281" t="str">
        <f>IF(FrontPage!$E$3=1,F881&amp;G881,D881&amp;E881)</f>
        <v>Fire services</v>
      </c>
      <c r="N881" s="281"/>
      <c r="O881" s="281"/>
      <c r="P881" s="281"/>
      <c r="Q881" s="281"/>
    </row>
    <row r="882" spans="1:17" x14ac:dyDescent="0.25">
      <c r="A882" s="1" t="str">
        <f t="shared" si="18"/>
        <v>ROF_6</v>
      </c>
      <c r="B882" s="1" t="s">
        <v>227</v>
      </c>
      <c r="C882" s="1">
        <v>6</v>
      </c>
      <c r="D882" s="1" t="s">
        <v>565</v>
      </c>
      <c r="E882" s="1"/>
      <c r="F882" s="1037" t="str">
        <f>VLOOKUP(D882,Translate!$A$3:$D$1213,3,FALSE)</f>
        <v>Gwasanaethau tân</v>
      </c>
      <c r="G882" s="273" t="str">
        <f>IF(E882="","",VLOOKUP(E882,Translate!$G$3:$H$1208,2,FALSE))</f>
        <v/>
      </c>
      <c r="H882" s="281" t="str">
        <f>IF(FrontPage!$E$3=1,F882&amp;G882,D882&amp;E882)</f>
        <v>Fire services</v>
      </c>
      <c r="N882" s="1"/>
      <c r="O882" s="1"/>
      <c r="P882" s="1"/>
      <c r="Q882" s="1"/>
    </row>
    <row r="883" spans="1:17" s="1" customFormat="1" x14ac:dyDescent="0.25">
      <c r="A883" s="1" t="str">
        <f t="shared" si="18"/>
        <v>ROF_</v>
      </c>
      <c r="B883" s="1" t="s">
        <v>227</v>
      </c>
      <c r="D883" s="1" t="s">
        <v>211</v>
      </c>
      <c r="F883" s="1037" t="str">
        <f>VLOOKUP(D883,Translate!$A$3:$D$1213,3,FALSE)</f>
        <v>Craidd corfforaethol a democrataidd</v>
      </c>
      <c r="G883" s="273" t="str">
        <f>IF(E883="","",VLOOKUP(E883,Translate!$G$3:$H$1208,2,FALSE))</f>
        <v/>
      </c>
      <c r="H883" s="281" t="str">
        <f>IF(FrontPage!$E$3=1,F883&amp;G883,D883&amp;E883)</f>
        <v>Corporate and democratic core</v>
      </c>
    </row>
    <row r="884" spans="1:17" s="1" customFormat="1" x14ac:dyDescent="0.25">
      <c r="A884" s="1" t="str">
        <f t="shared" si="18"/>
        <v>ROF_7</v>
      </c>
      <c r="B884" s="1" t="s">
        <v>227</v>
      </c>
      <c r="C884" s="1">
        <v>7</v>
      </c>
      <c r="D884" s="1" t="s">
        <v>2</v>
      </c>
      <c r="F884" s="1037" t="str">
        <f>VLOOKUP(D884,Translate!$A$3:$D$1213,3,FALSE)</f>
        <v>Rheoli corfforaethol</v>
      </c>
      <c r="G884" s="273" t="str">
        <f>IF(E884="","",VLOOKUP(E884,Translate!$G$3:$H$1208,2,FALSE))</f>
        <v/>
      </c>
      <c r="H884" s="281" t="str">
        <f>IF(FrontPage!$E$3=1,F884&amp;G884,D884&amp;E884)</f>
        <v>Corporate management</v>
      </c>
    </row>
    <row r="885" spans="1:17" s="1" customFormat="1" x14ac:dyDescent="0.25">
      <c r="A885" s="1" t="str">
        <f t="shared" si="18"/>
        <v>ROF_8</v>
      </c>
      <c r="B885" s="1" t="s">
        <v>227</v>
      </c>
      <c r="C885" s="1">
        <v>8</v>
      </c>
      <c r="D885" s="1" t="s">
        <v>3</v>
      </c>
      <c r="F885" s="1037" t="str">
        <f>VLOOKUP(D885,Translate!$A$3:$D$1213,3,FALSE)</f>
        <v>Cynrychiolaeth a rheolaeth ddemocrataidd</v>
      </c>
      <c r="G885" s="273" t="str">
        <f>IF(E885="","",VLOOKUP(E885,Translate!$G$3:$H$1208,2,FALSE))</f>
        <v/>
      </c>
      <c r="H885" s="281" t="str">
        <f>IF(FrontPage!$E$3=1,F885&amp;G885,D885&amp;E885)</f>
        <v>Democratic representation and management</v>
      </c>
      <c r="N885" s="281"/>
      <c r="O885" s="281"/>
      <c r="P885" s="281"/>
      <c r="Q885" s="281"/>
    </row>
    <row r="886" spans="1:17" x14ac:dyDescent="0.25">
      <c r="A886" s="1" t="str">
        <f t="shared" si="18"/>
        <v>ROF_9</v>
      </c>
      <c r="B886" s="1" t="s">
        <v>227</v>
      </c>
      <c r="C886" s="1">
        <v>9</v>
      </c>
      <c r="D886" s="1" t="s">
        <v>1583</v>
      </c>
      <c r="E886" s="1" t="s">
        <v>3086</v>
      </c>
      <c r="F886" s="1037" t="str">
        <f>VLOOKUP(D886,Translate!$A$3:$D$1213,3,FALSE)</f>
        <v>Cyfanswm y craidd corfforaethol a democrataidd</v>
      </c>
      <c r="G886" s="273" t="str">
        <f>IF(E886="","",VLOOKUP(E886,Translate!$G$3:$H$1208,2,FALSE))</f>
        <v xml:space="preserve"> (llinellau 7+8)</v>
      </c>
      <c r="H886" s="281" t="str">
        <f>IF(FrontPage!$E$3=1,F886&amp;G886,D886&amp;E886)</f>
        <v>Total corporate and democratic core (lines 7+8)</v>
      </c>
      <c r="Q886" s="1"/>
    </row>
    <row r="887" spans="1:17" s="1" customFormat="1" x14ac:dyDescent="0.25">
      <c r="A887" s="1" t="str">
        <f t="shared" si="18"/>
        <v>ROF_</v>
      </c>
      <c r="B887" s="1" t="s">
        <v>227</v>
      </c>
      <c r="D887" s="1" t="s">
        <v>4</v>
      </c>
      <c r="F887" s="1037" t="str">
        <f>VLOOKUP(D887,Translate!$A$3:$D$1213,3,FALSE)</f>
        <v>Costau canolog eraill</v>
      </c>
      <c r="G887" s="273" t="str">
        <f>IF(E887="","",VLOOKUP(E887,Translate!$G$3:$H$1208,2,FALSE))</f>
        <v/>
      </c>
      <c r="H887" s="281" t="str">
        <f>IF(FrontPage!$E$3=1,F887&amp;G887,D887&amp;E887)</f>
        <v>Other central costs</v>
      </c>
    </row>
    <row r="888" spans="1:17" s="1" customFormat="1" x14ac:dyDescent="0.25">
      <c r="A888" s="1" t="str">
        <f t="shared" si="18"/>
        <v>ROF_10</v>
      </c>
      <c r="B888" s="1" t="s">
        <v>227</v>
      </c>
      <c r="C888" s="1">
        <v>10</v>
      </c>
      <c r="D888" s="1" t="s">
        <v>25</v>
      </c>
      <c r="F888" s="1037" t="str">
        <f>VLOOKUP(D888,Translate!$A$3:$D$1213,3,FALSE)</f>
        <v>Costau heb eu dosbarthu</v>
      </c>
      <c r="G888" s="1037" t="str">
        <f>IF(E888="","",VLOOKUP(E888,Translate!$G$3:$H$1208,2,FALSE))</f>
        <v/>
      </c>
      <c r="H888" s="1" t="str">
        <f>IF(FrontPage!$E$3=1,F888&amp;G888,D888&amp;E888)</f>
        <v>Non distributed costs</v>
      </c>
      <c r="N888" s="281"/>
      <c r="O888" s="281"/>
      <c r="P888" s="281"/>
    </row>
    <row r="889" spans="1:17" s="1" customFormat="1" x14ac:dyDescent="0.25">
      <c r="C889" s="1115">
        <v>10.5</v>
      </c>
      <c r="D889" s="1" t="s">
        <v>3540</v>
      </c>
      <c r="F889" s="1037" t="str">
        <f>VLOOKUP(D889,Translate!$A$3:$D$1304,3,FALSE)</f>
        <v>COVID-19 - Costau canolog eraill</v>
      </c>
      <c r="G889" s="1037" t="str">
        <f>IF(E889="","",VLOOKUP(E889,Translate!$G$3:$H$1208,2,FALSE))</f>
        <v/>
      </c>
      <c r="H889" s="1" t="str">
        <f>IF(FrontPage!$E$3=1,F889&amp;G889,D889&amp;E889)</f>
        <v>COVID-19 - other central costs</v>
      </c>
      <c r="N889" s="281"/>
      <c r="O889" s="281"/>
      <c r="P889" s="281"/>
    </row>
    <row r="890" spans="1:17" s="1" customFormat="1" x14ac:dyDescent="0.25">
      <c r="A890" s="1" t="str">
        <f t="shared" si="18"/>
        <v>ROF_11</v>
      </c>
      <c r="B890" s="1" t="s">
        <v>227</v>
      </c>
      <c r="C890" s="1">
        <v>11</v>
      </c>
      <c r="D890" s="1" t="s">
        <v>4</v>
      </c>
      <c r="F890" s="1037" t="str">
        <f>VLOOKUP(D890,Translate!$A$3:$D$1213,3,FALSE)</f>
        <v>Costau canolog eraill</v>
      </c>
      <c r="G890" s="1037" t="str">
        <f>IF(E890="","",VLOOKUP(E890,Translate!$G$3:$H$1208,2,FALSE))</f>
        <v/>
      </c>
      <c r="H890" s="1" t="str">
        <f>IF(FrontPage!$E$3=1,F890&amp;G890,D890&amp;E890)</f>
        <v>Other central costs</v>
      </c>
      <c r="Q890" s="281"/>
    </row>
    <row r="891" spans="1:17" ht="25" x14ac:dyDescent="0.25">
      <c r="A891" s="1" t="str">
        <f t="shared" si="18"/>
        <v>ROF_12</v>
      </c>
      <c r="B891" s="1" t="s">
        <v>227</v>
      </c>
      <c r="C891" s="1">
        <v>12</v>
      </c>
      <c r="D891" s="1" t="s">
        <v>1584</v>
      </c>
      <c r="E891" s="1" t="s">
        <v>3087</v>
      </c>
      <c r="F891" s="1037" t="str">
        <f>VLOOKUP(D891,Translate!$A$3:$D$1213,3,FALSE)</f>
        <v>Cyfanswm costau canolog eraill</v>
      </c>
      <c r="G891" s="1037" t="s">
        <v>3523</v>
      </c>
      <c r="H891" s="1" t="str">
        <f>IF(FrontPage!$E$3=1,F891&amp;G891,D891&amp;E891)</f>
        <v>Total other central costs (lines 10+11)</v>
      </c>
    </row>
    <row r="892" spans="1:17" x14ac:dyDescent="0.25">
      <c r="A892" s="1" t="str">
        <f t="shared" si="18"/>
        <v>ROF_13</v>
      </c>
      <c r="B892" s="1" t="s">
        <v>227</v>
      </c>
      <c r="C892" s="1">
        <v>13</v>
      </c>
      <c r="D892" s="1" t="s">
        <v>1585</v>
      </c>
      <c r="E892" s="1" t="s">
        <v>3088</v>
      </c>
      <c r="F892" s="1037" t="str">
        <f>VLOOKUP(D892,Translate!$A$3:$D$1213,3,FALSE)</f>
        <v>Cyfanswm gwasanaethau tân, gan gynnwys costau canolog</v>
      </c>
      <c r="G892" s="1037" t="str">
        <f>IF(E892="","",VLOOKUP(E892,Translate!$G$3:$H$1208,2,FALSE))</f>
        <v xml:space="preserve"> (llinellau 6+9+12)</v>
      </c>
      <c r="H892" s="1" t="str">
        <f>IF(FrontPage!$E$3=1,F892&amp;G892,D892&amp;E892)</f>
        <v>Total fire services including central costs (lines 6+9+12)</v>
      </c>
      <c r="N892" s="1"/>
      <c r="O892" s="1"/>
      <c r="P892" s="1"/>
      <c r="Q892" s="1"/>
    </row>
    <row r="893" spans="1:17" s="1" customFormat="1" ht="25" x14ac:dyDescent="0.25">
      <c r="A893" s="1" t="str">
        <f t="shared" ref="A893:A958" si="23">B893&amp;"_"&amp;C893</f>
        <v>ROF_</v>
      </c>
      <c r="B893" s="1" t="s">
        <v>227</v>
      </c>
      <c r="D893" s="1" t="s">
        <v>3142</v>
      </c>
      <c r="F893" s="1037" t="str">
        <f>VLOOKUP(D893,Translate!$A$3:$D$1213,3,FALSE)</f>
        <v>Incwm Ardollau gan gynghorau Sir a Chynghorau Bwrdeistref Sirol Sy'n Cyfrannu</v>
      </c>
      <c r="G893" s="1037" t="str">
        <f>IF(E893="","",VLOOKUP(E893,Translate!$G$3:$H$1208,2,FALSE))</f>
        <v/>
      </c>
      <c r="H893" s="1" t="str">
        <f>IF(FrontPage!$E$3=1,F893&amp;G893,D893&amp;E893)</f>
        <v>Levies income from contributing County and County Borough Councils</v>
      </c>
      <c r="Q893" s="281"/>
    </row>
    <row r="894" spans="1:17" x14ac:dyDescent="0.25">
      <c r="A894" s="1" t="str">
        <f t="shared" si="23"/>
        <v>ROF_24</v>
      </c>
      <c r="B894" s="1" t="s">
        <v>227</v>
      </c>
      <c r="C894" s="1">
        <v>24</v>
      </c>
      <c r="D894" s="1" t="s">
        <v>1586</v>
      </c>
      <c r="E894" s="1" t="s">
        <v>1587</v>
      </c>
      <c r="F894" s="1037" t="str">
        <f>VLOOKUP(D894,Translate!$A$3:$D$1213,3,FALSE)</f>
        <v>Cyfanswm cynghorau sy'n cyfrannu</v>
      </c>
      <c r="G894" s="1037" t="str">
        <f>IF(E894="","",VLOOKUP(E894,Translate!$G$3:$H$1208,2,FALSE))</f>
        <v xml:space="preserve"> (llinellau 14 i 23)</v>
      </c>
      <c r="H894" s="1" t="str">
        <f>IF(FrontPage!$E$3=1,F894&amp;G894,D894&amp;E894)</f>
        <v>Total contributing councils (lines 14 to 23)</v>
      </c>
      <c r="N894" s="1"/>
      <c r="O894" s="1"/>
      <c r="P894" s="1"/>
      <c r="Q894" s="1"/>
    </row>
    <row r="895" spans="1:17" s="1" customFormat="1" x14ac:dyDescent="0.25">
      <c r="A895" s="1" t="str">
        <f t="shared" si="23"/>
        <v>ROF_</v>
      </c>
      <c r="B895" s="1" t="s">
        <v>227</v>
      </c>
      <c r="D895" s="1" t="s">
        <v>14</v>
      </c>
      <c r="F895" s="1037" t="str">
        <f>VLOOKUP(D895,Translate!$A$3:$D$1213,3,FALSE)</f>
        <v>Dadansoddiad yn ôl pwnc o'r gwariant gros ar wasanaethau tân</v>
      </c>
      <c r="G895" s="1037" t="str">
        <f>IF(E895="","",VLOOKUP(E895,Translate!$G$3:$H$1208,2,FALSE))</f>
        <v/>
      </c>
      <c r="H895" s="1" t="str">
        <f>IF(FrontPage!$E$3=1,F895&amp;G895,D895&amp;E895)</f>
        <v>Subjective breakdown of gross expenditure on fire services</v>
      </c>
      <c r="Q895" s="281"/>
    </row>
    <row r="896" spans="1:17" ht="37.5" x14ac:dyDescent="0.25">
      <c r="A896" s="1" t="str">
        <f t="shared" si="23"/>
        <v>ROF_25</v>
      </c>
      <c r="B896" s="1" t="s">
        <v>227</v>
      </c>
      <c r="C896" s="1">
        <v>25</v>
      </c>
      <c r="D896" s="1" t="s">
        <v>1542</v>
      </c>
      <c r="E896" s="266" t="s">
        <v>1588</v>
      </c>
      <c r="F896" s="1037" t="str">
        <f>VLOOKUP(D896,Translate!$A$3:$D$1213,3,FALSE)</f>
        <v>Costau cyflogeion</v>
      </c>
      <c r="G896" s="1037" t="str">
        <f>IF(E896="","",VLOOKUP(E896,Translate!$G$3:$H$1208,2,FALSE))</f>
        <v xml:space="preserve"> (Wedi’i cynnwys yn llinell 13 , colofn 1)</v>
      </c>
      <c r="H896" s="1" t="str">
        <f>IF(FrontPage!$E$3=1,F896&amp;G896,D896&amp;E896)</f>
        <v>Employee costs (included in line 13 , column 1)</v>
      </c>
      <c r="N896" s="1"/>
      <c r="O896" s="1"/>
      <c r="P896" s="1"/>
      <c r="Q896" s="1"/>
    </row>
    <row r="897" spans="1:17" s="1" customFormat="1" ht="13" x14ac:dyDescent="0.3">
      <c r="A897" s="1" t="str">
        <f t="shared" si="23"/>
        <v>RON_RON</v>
      </c>
      <c r="B897" s="1" t="s">
        <v>228</v>
      </c>
      <c r="C897" s="250" t="s">
        <v>228</v>
      </c>
      <c r="D897" s="251"/>
      <c r="E897" s="251"/>
      <c r="F897" s="249" t="e">
        <f>VLOOKUP(D897,Translate!$A$3:$D$1213,3,FALSE)</f>
        <v>#N/A</v>
      </c>
      <c r="G897" s="249" t="str">
        <f>IF(E897="","",VLOOKUP(E897,Translate!$G$3:$H$1208,2,FALSE))</f>
        <v/>
      </c>
      <c r="H897" s="298" t="str">
        <f>IF(FrontPage!$E$3=1,F897&amp;G897,D897&amp;E897)</f>
        <v/>
      </c>
      <c r="N897" s="281"/>
      <c r="O897" s="281"/>
      <c r="P897" s="281"/>
    </row>
    <row r="898" spans="1:17" s="1" customFormat="1" ht="13" x14ac:dyDescent="0.3">
      <c r="C898" s="1118">
        <v>13.5</v>
      </c>
      <c r="D898" s="1" t="s">
        <v>3545</v>
      </c>
      <c r="F898" s="273" t="str">
        <f>VLOOKUP(D898,Translate!$A$3:$D$1304,3,FALSE)</f>
        <v>COVID-19 - Gwasanaethau parciau cenedlaethol</v>
      </c>
      <c r="G898" s="273" t="str">
        <f>IF(E898="","",VLOOKUP(E898,Translate!$G$3:$H$1208,2,FALSE))</f>
        <v/>
      </c>
      <c r="H898" s="281" t="str">
        <f>IF(FrontPage!$E$3=1,F898&amp;G898,D898&amp;E898)</f>
        <v>COVID-19 - National Parks Services</v>
      </c>
      <c r="N898" s="281"/>
      <c r="O898" s="281"/>
      <c r="P898" s="281"/>
    </row>
    <row r="899" spans="1:17" s="1" customFormat="1" x14ac:dyDescent="0.25">
      <c r="A899" s="1" t="str">
        <f t="shared" si="23"/>
        <v>RON_</v>
      </c>
      <c r="B899" s="1" t="s">
        <v>228</v>
      </c>
      <c r="D899" s="1" t="s">
        <v>537</v>
      </c>
      <c r="F899" s="273" t="str">
        <f>VLOOKUP(D899,Translate!$A$3:$D$1213,3,FALSE)</f>
        <v>Gwasanaethau parciau cenedlaethol</v>
      </c>
      <c r="G899" s="273" t="str">
        <f>IF(E899="","",VLOOKUP(E899,Translate!$G$3:$H$1208,2,FALSE))</f>
        <v/>
      </c>
      <c r="H899" s="281" t="str">
        <f>IF(FrontPage!$E$3=1,F899&amp;G899,D899&amp;E899)</f>
        <v>National parks services</v>
      </c>
    </row>
    <row r="900" spans="1:17" s="1" customFormat="1" x14ac:dyDescent="0.25">
      <c r="A900" s="1" t="str">
        <f t="shared" si="23"/>
        <v>RON_</v>
      </c>
      <c r="B900" s="1" t="s">
        <v>228</v>
      </c>
      <c r="D900" s="1" t="s">
        <v>3146</v>
      </c>
      <c r="F900" s="273" t="str">
        <f>VLOOKUP(D900,Translate!$A$3:$D$1213,3,FALSE)</f>
        <v>Cadwraeth</v>
      </c>
      <c r="G900" s="273" t="str">
        <f>IF(E900="","",VLOOKUP(E900,Translate!$G$3:$H$1208,2,FALSE))</f>
        <v/>
      </c>
      <c r="H900" s="281" t="str">
        <f>IF(FrontPage!$E$3=1,F900&amp;G900,D900&amp;E900)</f>
        <v>Conservation</v>
      </c>
    </row>
    <row r="901" spans="1:17" s="1" customFormat="1" x14ac:dyDescent="0.25">
      <c r="A901" s="1" t="str">
        <f t="shared" si="23"/>
        <v>RON_1</v>
      </c>
      <c r="B901" s="1" t="s">
        <v>228</v>
      </c>
      <c r="C901" s="1">
        <v>1</v>
      </c>
      <c r="D901" s="1" t="s">
        <v>27</v>
      </c>
      <c r="F901" s="273" t="str">
        <f>VLOOKUP(D901,Translate!$A$3:$D$1213,3,FALSE)</f>
        <v>Cadwraeth yr amgylchedd naturiol</v>
      </c>
      <c r="G901" s="273" t="str">
        <f>IF(E901="","",VLOOKUP(E901,Translate!$G$3:$H$1208,2,FALSE))</f>
        <v/>
      </c>
      <c r="H901" s="281" t="str">
        <f>IF(FrontPage!$E$3=1,F901&amp;G901,D901&amp;E901)</f>
        <v>Conservation of the natural environment</v>
      </c>
    </row>
    <row r="902" spans="1:17" s="1" customFormat="1" x14ac:dyDescent="0.25">
      <c r="A902" s="1" t="str">
        <f t="shared" si="23"/>
        <v>RON_2</v>
      </c>
      <c r="B902" s="1" t="s">
        <v>228</v>
      </c>
      <c r="C902" s="1">
        <v>2</v>
      </c>
      <c r="D902" s="1" t="s">
        <v>534</v>
      </c>
      <c r="F902" s="273" t="str">
        <f>VLOOKUP(D902,Translate!$A$3:$D$1213,3,FALSE)</f>
        <v>Cadwraeth treftadaeth ddiwylliannol</v>
      </c>
      <c r="G902" s="273" t="str">
        <f>IF(E902="","",VLOOKUP(E902,Translate!$G$3:$H$1208,2,FALSE))</f>
        <v/>
      </c>
      <c r="H902" s="281" t="str">
        <f>IF(FrontPage!$E$3=1,F902&amp;G902,D902&amp;E902)</f>
        <v>Conservation of cultural heritage</v>
      </c>
      <c r="Q902" s="281"/>
    </row>
    <row r="903" spans="1:17" x14ac:dyDescent="0.25">
      <c r="A903" s="1" t="str">
        <f t="shared" si="23"/>
        <v>RON_3</v>
      </c>
      <c r="B903" s="1" t="s">
        <v>228</v>
      </c>
      <c r="C903" s="281">
        <v>3</v>
      </c>
      <c r="D903" s="281" t="s">
        <v>1589</v>
      </c>
      <c r="E903" s="281" t="s">
        <v>1590</v>
      </c>
      <c r="F903" s="273" t="str">
        <f>VLOOKUP(D903,Translate!$A$3:$D$1213,3,FALSE)</f>
        <v>Cyfanswm cadwraeth</v>
      </c>
      <c r="G903" s="273" t="str">
        <f>IF(E903="","",VLOOKUP(E903,Translate!$G$3:$H$1208,2,FALSE))</f>
        <v xml:space="preserve"> (llinellau 1 +2)</v>
      </c>
      <c r="H903" s="281" t="str">
        <f>IF(FrontPage!$E$3=1,F903&amp;G903,D903&amp;E903)</f>
        <v>Total conservation (lines 1 +2)</v>
      </c>
      <c r="N903" s="1"/>
      <c r="O903" s="1"/>
      <c r="P903" s="1"/>
      <c r="Q903" s="1"/>
    </row>
    <row r="904" spans="1:17" s="1" customFormat="1" x14ac:dyDescent="0.25">
      <c r="A904" s="1" t="str">
        <f t="shared" si="23"/>
        <v>RON_4.1</v>
      </c>
      <c r="B904" s="1" t="s">
        <v>228</v>
      </c>
      <c r="C904" s="1">
        <v>4.0999999999999996</v>
      </c>
      <c r="D904" s="1" t="s">
        <v>539</v>
      </c>
      <c r="F904" s="273" t="str">
        <f>VLOOKUP(D904,Translate!$A$3:$D$1213,3,FALSE)</f>
        <v>Rheoli hamdden a thrafnidiaeth</v>
      </c>
      <c r="G904" s="273" t="str">
        <f>IF(E904="","",VLOOKUP(E904,Translate!$G$3:$H$1208,2,FALSE))</f>
        <v/>
      </c>
      <c r="H904" s="281" t="str">
        <f>IF(FrontPage!$E$3=1,F904&amp;G904,D904&amp;E904)</f>
        <v>Recreation management and transport</v>
      </c>
    </row>
    <row r="905" spans="1:17" s="1" customFormat="1" x14ac:dyDescent="0.25">
      <c r="A905" s="1" t="str">
        <f t="shared" si="23"/>
        <v>RON_4.2</v>
      </c>
      <c r="B905" s="1" t="s">
        <v>228</v>
      </c>
      <c r="C905" s="1">
        <v>4.2</v>
      </c>
      <c r="D905" s="1" t="s">
        <v>540</v>
      </c>
      <c r="F905" s="273" t="str">
        <f>VLOOKUP(D905,Translate!$A$3:$D$1213,3,FALSE)</f>
        <v>Ceidwaid, ystadau a gwirfoddolwyr</v>
      </c>
      <c r="G905" s="273" t="str">
        <f>IF(E905="","",VLOOKUP(E905,Translate!$G$3:$H$1208,2,FALSE))</f>
        <v/>
      </c>
      <c r="H905" s="281" t="str">
        <f>IF(FrontPage!$E$3=1,F905&amp;G905,D905&amp;E905)</f>
        <v>Rangers, estates and volunteers</v>
      </c>
      <c r="N905" s="281"/>
      <c r="O905" s="281"/>
      <c r="P905" s="281"/>
    </row>
    <row r="906" spans="1:17" s="1" customFormat="1" x14ac:dyDescent="0.25">
      <c r="A906" s="1" t="str">
        <f t="shared" si="23"/>
        <v>RON_4.3</v>
      </c>
      <c r="B906" s="1" t="s">
        <v>228</v>
      </c>
      <c r="C906" s="1">
        <v>4.3</v>
      </c>
      <c r="D906" s="1" t="s">
        <v>190</v>
      </c>
      <c r="F906" s="273" t="str">
        <f>VLOOKUP(D906,Translate!$A$3:$D$1213,3,FALSE)</f>
        <v>Rheoli datblygiad</v>
      </c>
      <c r="G906" s="273" t="str">
        <f>IF(E906="","",VLOOKUP(E906,Translate!$G$3:$H$1208,2,FALSE))</f>
        <v/>
      </c>
      <c r="H906" s="281" t="str">
        <f>IF(FrontPage!$E$3=1,F906&amp;G906,D906&amp;E906)</f>
        <v>Development control</v>
      </c>
    </row>
    <row r="907" spans="1:17" s="1" customFormat="1" x14ac:dyDescent="0.25">
      <c r="A907" s="1" t="str">
        <f t="shared" si="23"/>
        <v>RON_4.4</v>
      </c>
      <c r="B907" s="1" t="s">
        <v>228</v>
      </c>
      <c r="C907" s="1">
        <v>4.4000000000000004</v>
      </c>
      <c r="D907" s="1" t="s">
        <v>535</v>
      </c>
      <c r="F907" s="273" t="str">
        <f>VLOOKUP(D907,Translate!$A$3:$D$1213,3,FALSE)</f>
        <v>Cynllunio ymlaen a chymunedau</v>
      </c>
      <c r="G907" s="273" t="str">
        <f>IF(E907="","",VLOOKUP(E907,Translate!$G$3:$H$1208,2,FALSE))</f>
        <v/>
      </c>
      <c r="H907" s="281" t="str">
        <f>IF(FrontPage!$E$3=1,F907&amp;G907,D907&amp;E907)</f>
        <v>Forward planning and communities</v>
      </c>
    </row>
    <row r="908" spans="1:17" s="1" customFormat="1" x14ac:dyDescent="0.25">
      <c r="A908" s="1" t="str">
        <f t="shared" si="23"/>
        <v>RON_4.5</v>
      </c>
      <c r="B908" s="1" t="s">
        <v>228</v>
      </c>
      <c r="C908" s="1">
        <v>4.5</v>
      </c>
      <c r="D908" s="1" t="s">
        <v>541</v>
      </c>
      <c r="F908" s="273" t="str">
        <f>VLOOKUP(D908,Translate!$A$3:$D$1213,3,FALSE)</f>
        <v>Cyfrifon arbenigol wedi'u clustnodi</v>
      </c>
      <c r="G908" s="273" t="str">
        <f>IF(E908="","",VLOOKUP(E908,Translate!$G$3:$H$1208,2,FALSE))</f>
        <v/>
      </c>
      <c r="H908" s="281" t="str">
        <f>IF(FrontPage!$E$3=1,F908&amp;G908,D908&amp;E908)</f>
        <v>Specialist ring fenced accounts</v>
      </c>
    </row>
    <row r="909" spans="1:17" s="1" customFormat="1" x14ac:dyDescent="0.25">
      <c r="A909" s="1" t="str">
        <f t="shared" si="23"/>
        <v>RON_13</v>
      </c>
      <c r="B909" s="1" t="s">
        <v>228</v>
      </c>
      <c r="C909" s="1">
        <v>13</v>
      </c>
      <c r="D909" s="1" t="s">
        <v>536</v>
      </c>
      <c r="F909" s="273" t="str">
        <f>VLOOKUP(D909,Translate!$A$3:$D$1213,3,FALSE)</f>
        <v>Hyrwyddo dealltwriaeth</v>
      </c>
      <c r="G909" s="273" t="str">
        <f>IF(E909="","",VLOOKUP(E909,Translate!$G$3:$H$1208,2,FALSE))</f>
        <v/>
      </c>
      <c r="H909" s="281" t="str">
        <f>IF(FrontPage!$E$3=1,F909&amp;G909,D909&amp;E909)</f>
        <v>Promoting understanding</v>
      </c>
      <c r="N909" s="281"/>
      <c r="O909" s="281"/>
      <c r="P909" s="281"/>
      <c r="Q909" s="281"/>
    </row>
    <row r="910" spans="1:17" ht="25" x14ac:dyDescent="0.25">
      <c r="A910" s="1" t="str">
        <f t="shared" si="23"/>
        <v>RON_14</v>
      </c>
      <c r="B910" s="1" t="s">
        <v>228</v>
      </c>
      <c r="C910" s="1">
        <v>14</v>
      </c>
      <c r="D910" s="1" t="s">
        <v>1591</v>
      </c>
      <c r="E910" s="189" t="s">
        <v>3089</v>
      </c>
      <c r="F910" s="1037" t="str">
        <f>VLOOKUP(D910,Translate!$A$3:$D$1213,3,FALSE)</f>
        <v>Cyfanswm gwasanaethau parciau cenedlaethol</v>
      </c>
      <c r="G910" s="273" t="str">
        <f>IF(E910="","",VLOOKUP(E910,Translate!$G$3:$H$1208,2,FALSE))</f>
        <v xml:space="preserve"> (llinellau 3+4.1 i 4.5+13)</v>
      </c>
      <c r="H910" s="281" t="str">
        <f>IF(FrontPage!$E$3=1,F910&amp;G910,D910&amp;E910)</f>
        <v>Total national park services (lines 3+4.1 to 4.5+13)</v>
      </c>
      <c r="N910" s="1"/>
      <c r="O910" s="1"/>
      <c r="P910" s="1"/>
      <c r="Q910" s="1"/>
    </row>
    <row r="911" spans="1:17" s="1" customFormat="1" x14ac:dyDescent="0.25">
      <c r="A911" s="1" t="str">
        <f t="shared" si="23"/>
        <v>RON_</v>
      </c>
      <c r="B911" s="1" t="s">
        <v>228</v>
      </c>
      <c r="D911" s="1" t="s">
        <v>137</v>
      </c>
      <c r="F911" s="273" t="str">
        <f>VLOOKUP(D911,Translate!$A$3:$D$1213,3,FALSE)</f>
        <v>Craidd corfforaethol a democrataidd</v>
      </c>
      <c r="G911" s="273" t="str">
        <f>IF(E911="","",VLOOKUP(E911,Translate!$G$3:$H$1208,2,FALSE))</f>
        <v/>
      </c>
      <c r="H911" s="281" t="str">
        <f>IF(FrontPage!$E$3=1,F911&amp;G911,D911&amp;E911)</f>
        <v>CORPORATE AND DEMOCRATIC CORE</v>
      </c>
    </row>
    <row r="912" spans="1:17" s="1" customFormat="1" x14ac:dyDescent="0.25">
      <c r="A912" s="1" t="str">
        <f t="shared" si="23"/>
        <v>RON_15</v>
      </c>
      <c r="B912" s="1" t="s">
        <v>228</v>
      </c>
      <c r="C912" s="1">
        <v>15</v>
      </c>
      <c r="D912" s="1" t="s">
        <v>2</v>
      </c>
      <c r="F912" s="273" t="str">
        <f>VLOOKUP(D912,Translate!$A$3:$D$1213,3,FALSE)</f>
        <v>Rheoli corfforaethol</v>
      </c>
      <c r="G912" s="273" t="str">
        <f>IF(E912="","",VLOOKUP(E912,Translate!$G$3:$H$1208,2,FALSE))</f>
        <v/>
      </c>
      <c r="H912" s="281" t="str">
        <f>IF(FrontPage!$E$3=1,F912&amp;G912,D912&amp;E912)</f>
        <v>Corporate management</v>
      </c>
    </row>
    <row r="913" spans="1:17" s="1" customFormat="1" x14ac:dyDescent="0.25">
      <c r="A913" s="1" t="str">
        <f t="shared" si="23"/>
        <v>RON_16</v>
      </c>
      <c r="B913" s="1" t="s">
        <v>228</v>
      </c>
      <c r="C913" s="1">
        <v>16</v>
      </c>
      <c r="D913" s="1" t="s">
        <v>3</v>
      </c>
      <c r="F913" s="273" t="str">
        <f>VLOOKUP(D913,Translate!$A$3:$D$1213,3,FALSE)</f>
        <v>Cynrychiolaeth a rheolaeth ddemocrataidd</v>
      </c>
      <c r="G913" s="273" t="str">
        <f>IF(E913="","",VLOOKUP(E913,Translate!$G$3:$H$1208,2,FALSE))</f>
        <v/>
      </c>
      <c r="H913" s="281" t="str">
        <f>IF(FrontPage!$E$3=1,F913&amp;G913,D913&amp;E913)</f>
        <v>Democratic representation and management</v>
      </c>
      <c r="N913" s="281"/>
      <c r="O913" s="281"/>
      <c r="P913" s="281"/>
      <c r="Q913" s="281"/>
    </row>
    <row r="914" spans="1:17" x14ac:dyDescent="0.25">
      <c r="A914" s="1" t="str">
        <f t="shared" si="23"/>
        <v>RON_17</v>
      </c>
      <c r="B914" s="1" t="s">
        <v>228</v>
      </c>
      <c r="C914" s="281">
        <v>17</v>
      </c>
      <c r="D914" s="281" t="s">
        <v>1583</v>
      </c>
      <c r="E914" s="281" t="s">
        <v>3081</v>
      </c>
      <c r="F914" s="273" t="str">
        <f>VLOOKUP(D914,Translate!$A$3:$D$1213,3,FALSE)</f>
        <v>Cyfanswm y craidd corfforaethol a democrataidd</v>
      </c>
      <c r="G914" s="273" t="str">
        <f>IF(E914="","",VLOOKUP(E914,Translate!$G$3:$H$1208,2,FALSE))</f>
        <v xml:space="preserve"> (llinellau 15+16)</v>
      </c>
      <c r="H914" s="281" t="str">
        <f>IF(FrontPage!$E$3=1,F914&amp;G914,D914&amp;E914)</f>
        <v>Total corporate and democratic core (lines 15+16)</v>
      </c>
      <c r="Q914" s="1"/>
    </row>
    <row r="915" spans="1:17" s="1" customFormat="1" x14ac:dyDescent="0.25">
      <c r="A915" s="1" t="str">
        <f t="shared" si="23"/>
        <v>RON_</v>
      </c>
      <c r="B915" s="1" t="s">
        <v>228</v>
      </c>
      <c r="D915" s="1" t="s">
        <v>394</v>
      </c>
      <c r="F915" s="273" t="str">
        <f>VLOOKUP(D915,Translate!$A$3:$D$1213,3,FALSE)</f>
        <v>Costau canolog eraill</v>
      </c>
      <c r="G915" s="273" t="str">
        <f>IF(E915="","",VLOOKUP(E915,Translate!$G$3:$H$1208,2,FALSE))</f>
        <v/>
      </c>
      <c r="H915" s="281" t="str">
        <f>IF(FrontPage!$E$3=1,F915&amp;G915,D915&amp;E915)</f>
        <v>OTHER CENTRAL COSTS</v>
      </c>
    </row>
    <row r="916" spans="1:17" s="1" customFormat="1" x14ac:dyDescent="0.25">
      <c r="A916" s="1" t="str">
        <f t="shared" si="23"/>
        <v>RON_18</v>
      </c>
      <c r="B916" s="1" t="s">
        <v>228</v>
      </c>
      <c r="C916" s="1">
        <v>18</v>
      </c>
      <c r="D916" s="1" t="s">
        <v>25</v>
      </c>
      <c r="F916" s="273" t="str">
        <f>VLOOKUP(D916,Translate!$A$3:$D$1213,3,FALSE)</f>
        <v>Costau heb eu dosbarthu</v>
      </c>
      <c r="G916" s="273" t="str">
        <f>IF(E916="","",VLOOKUP(E916,Translate!$G$3:$H$1208,2,FALSE))</f>
        <v/>
      </c>
      <c r="H916" s="281" t="str">
        <f>IF(FrontPage!$E$3=1,F916&amp;G916,D916&amp;E916)</f>
        <v>Non distributed costs</v>
      </c>
    </row>
    <row r="917" spans="1:17" s="1" customFormat="1" x14ac:dyDescent="0.25">
      <c r="C917" s="1115">
        <v>18.5</v>
      </c>
      <c r="D917" s="1" t="s">
        <v>3540</v>
      </c>
      <c r="F917" s="273" t="str">
        <f>VLOOKUP(D917,Translate!$A$3:$D$1304,3,FALSE)</f>
        <v>COVID-19 - Costau canolog eraill</v>
      </c>
      <c r="G917" s="273" t="str">
        <f>IF(E917="","",VLOOKUP(E917,Translate!$G$3:$H$1208,2,FALSE))</f>
        <v/>
      </c>
      <c r="H917" s="281" t="str">
        <f>IF(FrontPage!$E$3=1,F917&amp;G917,D917&amp;E917)</f>
        <v>COVID-19 - other central costs</v>
      </c>
    </row>
    <row r="918" spans="1:17" s="1" customFormat="1" x14ac:dyDescent="0.25">
      <c r="A918" s="1" t="str">
        <f t="shared" si="23"/>
        <v>RON_19</v>
      </c>
      <c r="B918" s="1" t="s">
        <v>228</v>
      </c>
      <c r="C918" s="1">
        <v>19</v>
      </c>
      <c r="D918" s="1" t="s">
        <v>4</v>
      </c>
      <c r="F918" s="273" t="str">
        <f>VLOOKUP(D918,Translate!$A$3:$D$1213,3,FALSE)</f>
        <v>Costau canolog eraill</v>
      </c>
      <c r="G918" s="273" t="str">
        <f>IF(E918="","",VLOOKUP(E918,Translate!$G$3:$H$1208,2,FALSE))</f>
        <v/>
      </c>
      <c r="H918" s="281" t="str">
        <f>IF(FrontPage!$E$3=1,F918&amp;G918,D918&amp;E918)</f>
        <v>Other central costs</v>
      </c>
      <c r="N918" s="281"/>
      <c r="O918" s="281"/>
      <c r="P918" s="281"/>
      <c r="Q918" s="281"/>
    </row>
    <row r="919" spans="1:17" x14ac:dyDescent="0.25">
      <c r="A919" s="1" t="str">
        <f t="shared" si="23"/>
        <v>RON_20</v>
      </c>
      <c r="B919" s="1" t="s">
        <v>228</v>
      </c>
      <c r="C919" s="281">
        <v>20</v>
      </c>
      <c r="D919" s="281" t="s">
        <v>1584</v>
      </c>
      <c r="E919" s="1" t="s">
        <v>3090</v>
      </c>
      <c r="F919" s="1037" t="str">
        <f>VLOOKUP(D919,Translate!$A$3:$D$1213,3,FALSE)</f>
        <v>Cyfanswm costau canolog eraill</v>
      </c>
      <c r="G919" s="273" t="str">
        <f>IF(E919="","",VLOOKUP(E919,Translate!$G$3:$H$1208,2,FALSE))</f>
        <v xml:space="preserve"> (llinellau 18+19)</v>
      </c>
      <c r="H919" s="281" t="str">
        <f>IF(FrontPage!$E$3=1,F919&amp;G919,D919&amp;E919)</f>
        <v>Total other central costs (lines 18+19)</v>
      </c>
      <c r="N919" s="1"/>
      <c r="O919" s="1"/>
      <c r="P919" s="1"/>
    </row>
    <row r="920" spans="1:17" ht="25" x14ac:dyDescent="0.25">
      <c r="A920" s="1" t="str">
        <f t="shared" si="23"/>
        <v>RON_21</v>
      </c>
      <c r="B920" s="1" t="s">
        <v>228</v>
      </c>
      <c r="C920" s="1">
        <v>21</v>
      </c>
      <c r="D920" s="1" t="s">
        <v>2166</v>
      </c>
      <c r="E920" s="1" t="s">
        <v>3091</v>
      </c>
      <c r="F920" s="1037" t="str">
        <f>VLOOKUP(D920,Translate!$A$3:$D$1213,3,FALSE)</f>
        <v>Cyfanswm gwasanaethau parciau cenedlaethol gan gynnwys costau canolog</v>
      </c>
      <c r="G920" s="273" t="str">
        <f>IF(E920="","",VLOOKUP(E920,Translate!$G$3:$H$1208,2,FALSE))</f>
        <v xml:space="preserve"> (llinellau 14+17+20)</v>
      </c>
      <c r="H920" s="281" t="str">
        <f>IF(FrontPage!$E$3=1,F920&amp;G920,D920&amp;E920)</f>
        <v>Total national park services including central costs (lines 14+17+20)</v>
      </c>
      <c r="N920" s="1"/>
      <c r="O920" s="1"/>
      <c r="P920" s="1"/>
      <c r="Q920" s="1"/>
    </row>
    <row r="921" spans="1:17" s="1" customFormat="1" ht="25" x14ac:dyDescent="0.25">
      <c r="A921" s="1" t="str">
        <f t="shared" si="23"/>
        <v>RON_</v>
      </c>
      <c r="B921" s="1" t="s">
        <v>228</v>
      </c>
      <c r="D921" s="266" t="s">
        <v>395</v>
      </c>
      <c r="F921" s="1037" t="str">
        <f>VLOOKUP(D921,Translate!$A$3:$D$1213,3,FALSE)</f>
        <v>Incwm Ardollau gan gynghorau Sir a Chynghorau Bwrdeistref Sirol Sy'n Cyfrannu</v>
      </c>
      <c r="G921" s="273" t="str">
        <f>IF(E921="","",VLOOKUP(E921,Translate!$G$3:$H$1208,2,FALSE))</f>
        <v/>
      </c>
      <c r="H921" s="281" t="str">
        <f>IF(FrontPage!$E$3=1,F921&amp;G921,D921&amp;E921)</f>
        <v>LEVIES INCOME FROM CONTRIBUTING COUNTY AND COUNTY BOROUGH COUNCILS</v>
      </c>
    </row>
    <row r="922" spans="1:17" s="1" customFormat="1" x14ac:dyDescent="0.25">
      <c r="A922" s="1" t="str">
        <f t="shared" si="23"/>
        <v>RON_</v>
      </c>
      <c r="B922" s="1" t="s">
        <v>228</v>
      </c>
      <c r="D922" s="1" t="s">
        <v>1037</v>
      </c>
      <c r="F922" s="1037" t="str">
        <f>VLOOKUP(D922,Translate!$A$3:$D$1213,3,FALSE)</f>
        <v>heb ei ddefnyddio</v>
      </c>
      <c r="G922" s="273" t="str">
        <f>IF(E922="","",VLOOKUP(E922,Translate!$G$3:$H$1208,2,FALSE))</f>
        <v/>
      </c>
      <c r="H922" s="1" t="str">
        <f>IF(FrontPage!$E$3=1,F922&amp;G922,D922&amp;E922)</f>
        <v>not used</v>
      </c>
      <c r="N922" s="281"/>
      <c r="O922" s="281"/>
      <c r="P922" s="281"/>
      <c r="Q922" s="281"/>
    </row>
    <row r="923" spans="1:17" x14ac:dyDescent="0.25">
      <c r="A923" s="1" t="str">
        <f t="shared" si="23"/>
        <v>RON_29</v>
      </c>
      <c r="B923" s="1" t="s">
        <v>228</v>
      </c>
      <c r="C923" s="1">
        <v>29</v>
      </c>
      <c r="D923" s="1" t="s">
        <v>1586</v>
      </c>
      <c r="E923" s="1" t="s">
        <v>1592</v>
      </c>
      <c r="F923" s="1037" t="str">
        <f>VLOOKUP(D923,Translate!$A$3:$D$1213,3,FALSE)</f>
        <v>Cyfanswm cynghorau sy'n cyfrannu</v>
      </c>
      <c r="G923" s="1037" t="str">
        <f>IF(E923="","",VLOOKUP(E923,Translate!$G$3:$H$1208,2,FALSE))</f>
        <v xml:space="preserve"> (llinellau 22 i 28)</v>
      </c>
      <c r="H923" s="1" t="str">
        <f>IF(FrontPage!$E$3=1,F923&amp;G923,D923&amp;E923)</f>
        <v>Total contributing councils (lines 22 to 28)</v>
      </c>
      <c r="N923" s="1"/>
      <c r="O923" s="1"/>
      <c r="P923" s="1"/>
      <c r="Q923" s="1"/>
    </row>
    <row r="924" spans="1:17" s="1" customFormat="1" x14ac:dyDescent="0.25">
      <c r="A924" s="1" t="str">
        <f t="shared" si="23"/>
        <v>RON_</v>
      </c>
      <c r="B924" s="1" t="s">
        <v>228</v>
      </c>
      <c r="D924" s="1" t="s">
        <v>31</v>
      </c>
      <c r="F924" s="1037" t="str">
        <f>VLOOKUP(D924,Translate!$A$3:$D$1213,3,FALSE)</f>
        <v>Gwariant a gefnogwyd gan Gronfa Datblygu'r Amgylchedd</v>
      </c>
      <c r="G924" s="1037" t="str">
        <f>IF(E924="","",VLOOKUP(E924,Translate!$G$3:$H$1208,2,FALSE))</f>
        <v/>
      </c>
      <c r="H924" s="1" t="str">
        <f>IF(FrontPage!$E$3=1,F924&amp;G924,D924&amp;E924)</f>
        <v>Expenditure supported by the Environment Development Fund</v>
      </c>
    </row>
    <row r="925" spans="1:17" s="1" customFormat="1" x14ac:dyDescent="0.25">
      <c r="A925" s="1" t="str">
        <f t="shared" si="23"/>
        <v>RON_30</v>
      </c>
      <c r="B925" s="1" t="s">
        <v>228</v>
      </c>
      <c r="C925" s="1">
        <v>30</v>
      </c>
      <c r="D925" s="1" t="s">
        <v>31</v>
      </c>
      <c r="F925" s="1037" t="str">
        <f>VLOOKUP(D925,Translate!$A$3:$D$1213,3,FALSE)</f>
        <v>Gwariant a gefnogwyd gan Gronfa Datblygu'r Amgylchedd</v>
      </c>
      <c r="G925" s="1037" t="str">
        <f>IF(E925="","",VLOOKUP(E925,Translate!$G$3:$H$1208,2,FALSE))</f>
        <v/>
      </c>
      <c r="H925" s="1" t="str">
        <f>IF(FrontPage!$E$3=1,F925&amp;G925,D925&amp;E925)</f>
        <v>Expenditure supported by the Environment Development Fund</v>
      </c>
    </row>
    <row r="926" spans="1:17" s="1" customFormat="1" ht="25" x14ac:dyDescent="0.25">
      <c r="A926" s="1" t="str">
        <f t="shared" si="23"/>
        <v>RON_</v>
      </c>
      <c r="B926" s="1" t="s">
        <v>228</v>
      </c>
      <c r="D926" s="1" t="s">
        <v>32</v>
      </c>
      <c r="F926" s="1037" t="str">
        <f>VLOOKUP(D926,Translate!$A$3:$D$1213,3,FALSE)</f>
        <v>Dadansoddiad yn ôl pwnc o'r gwariant gros ar wasanaethau parciau cenedlaethol</v>
      </c>
      <c r="G926" s="1037" t="str">
        <f>IF(E926="","",VLOOKUP(E926,Translate!$G$3:$H$1208,2,FALSE))</f>
        <v/>
      </c>
      <c r="H926" s="1" t="str">
        <f>IF(FrontPage!$E$3=1,F926&amp;G926,D926&amp;E926)</f>
        <v>Subjective breakdown of gross expenditure on national parks' services</v>
      </c>
      <c r="Q926" s="281"/>
    </row>
    <row r="927" spans="1:17" ht="37.5" x14ac:dyDescent="0.25">
      <c r="A927" s="1" t="str">
        <f t="shared" si="23"/>
        <v>RON_31</v>
      </c>
      <c r="B927" s="1" t="s">
        <v>228</v>
      </c>
      <c r="C927" s="1">
        <v>31</v>
      </c>
      <c r="D927" s="1" t="s">
        <v>1542</v>
      </c>
      <c r="E927" s="266" t="s">
        <v>1593</v>
      </c>
      <c r="F927" s="1037" t="str">
        <f>VLOOKUP(D927,Translate!$A$3:$D$1213,3,FALSE)</f>
        <v>Costau cyflogeion</v>
      </c>
      <c r="G927" s="1037" t="str">
        <f>IF(E927="","",VLOOKUP(E927,Translate!$G$3:$H$1208,2,FALSE))</f>
        <v xml:space="preserve"> (Wedi’i cynnwys yn llinell 21, colofn 1)</v>
      </c>
      <c r="H927" s="1" t="str">
        <f>IF(FrontPage!$E$3=1,F927&amp;G927,D927&amp;E927)</f>
        <v>Employee costs (included in line 21, column 1)</v>
      </c>
      <c r="N927" s="1"/>
      <c r="O927" s="1"/>
      <c r="P927" s="1"/>
      <c r="Q927" s="1"/>
    </row>
    <row r="928" spans="1:17" s="1" customFormat="1" ht="13" x14ac:dyDescent="0.3">
      <c r="A928" s="1" t="str">
        <f t="shared" si="23"/>
        <v>_Validations</v>
      </c>
      <c r="C928" s="250" t="s">
        <v>1594</v>
      </c>
      <c r="D928" s="251"/>
      <c r="E928" s="251"/>
      <c r="F928" s="249" t="e">
        <f>VLOOKUP(D928,Translate!$A$3:$D$1213,3,FALSE)</f>
        <v>#N/A</v>
      </c>
      <c r="G928" s="249" t="str">
        <f>IF(E928="","",VLOOKUP(E928,Translate!$G$3:$H$1208,2,FALSE))</f>
        <v/>
      </c>
      <c r="H928" s="298" t="str">
        <f>IF(FrontPage!$E$3=1,F928&amp;G928,D928&amp;E928)</f>
        <v/>
      </c>
    </row>
    <row r="929" spans="1:8" s="1" customFormat="1" ht="25" x14ac:dyDescent="0.25">
      <c r="A929" s="1" t="str">
        <f t="shared" si="23"/>
        <v>_</v>
      </c>
      <c r="D929" s="1" t="s">
        <v>238</v>
      </c>
      <c r="F929" s="273" t="str">
        <f>VLOOKUP(D929,Translate!$A$3:$D$1213,3,FALSE)</f>
        <v>Dilysu - gwnewch yn siŵr fod y rhain wedi cael eu cymeradwyo cyn cyflwyno eich ffurflenni</v>
      </c>
      <c r="G929" s="273" t="str">
        <f>IF(E929="","",VLOOKUP(E929,Translate!$G$3:$H$1208,2,FALSE))</f>
        <v/>
      </c>
      <c r="H929" s="1" t="str">
        <f>IF(FrontPage!$E$3=1,F929&amp;G929,D929&amp;E929)</f>
        <v>Validations - please ensure these have been cleared before issuing your returns.</v>
      </c>
    </row>
    <row r="930" spans="1:8" s="1" customFormat="1" ht="25" x14ac:dyDescent="0.25">
      <c r="A930" s="1" t="str">
        <f t="shared" si="23"/>
        <v>_</v>
      </c>
      <c r="D930" s="1" t="s">
        <v>125</v>
      </c>
      <c r="F930" s="273" t="str">
        <f>VLOOKUP(D930,Translate!$A$3:$D$1213,3,FALSE)</f>
        <v>Os oes gennych amrywiant, cofnodwch y rhesymau dros hyn yn yr adran nodiadau.</v>
      </c>
      <c r="G930" s="273" t="str">
        <f>IF(E930="","",VLOOKUP(E930,Translate!$G$3:$H$1208,2,FALSE))</f>
        <v/>
      </c>
      <c r="H930" s="1" t="str">
        <f>IF(FrontPage!$E$3=1,F930&amp;G930,D930&amp;E930)</f>
        <v>If you have a variance, please record the reasons for these under the notes section.</v>
      </c>
    </row>
    <row r="931" spans="1:8" s="1" customFormat="1" x14ac:dyDescent="0.25">
      <c r="A931" s="1" t="str">
        <f t="shared" si="23"/>
        <v>_</v>
      </c>
      <c r="D931" s="1" t="s">
        <v>452</v>
      </c>
      <c r="F931" s="273" t="str">
        <f>VLOOKUP(D931,Translate!$A$3:$D$1213,3,FALSE)</f>
        <v>Cyfanswm RG Addysg = Llinellau RS 1 + 2</v>
      </c>
      <c r="G931" s="273" t="str">
        <f>IF(E931="","",VLOOKUP(E931,Translate!$G$3:$H$1208,2,FALSE))</f>
        <v/>
      </c>
      <c r="H931" s="281" t="str">
        <f>IF(FrontPage!$E$3=1,F931&amp;G931,D931&amp;E931)</f>
        <v>RG Total Education = RS Lines 1 + 2</v>
      </c>
    </row>
    <row r="932" spans="1:8" s="1" customFormat="1" x14ac:dyDescent="0.25">
      <c r="A932" s="1" t="str">
        <f t="shared" si="23"/>
        <v>_</v>
      </c>
      <c r="D932" s="1" t="s">
        <v>542</v>
      </c>
      <c r="F932" s="273" t="str">
        <f>VLOOKUP(D932,Translate!$A$3:$D$1213,3,FALSE)</f>
        <v>Cyfanswm RG Gwasanaethau Cymdeithasol = Llinellau RS 6 i 8</v>
      </c>
      <c r="G932" s="273" t="str">
        <f>IF(E932="","",VLOOKUP(E932,Translate!$G$3:$H$1208,2,FALSE))</f>
        <v/>
      </c>
      <c r="H932" s="281" t="str">
        <f>IF(FrontPage!$E$3=1,F932&amp;G932,D932&amp;E932)</f>
        <v>RG Total Social Services = RS Lines 6 to 8</v>
      </c>
    </row>
    <row r="933" spans="1:8" s="1" customFormat="1" x14ac:dyDescent="0.25">
      <c r="A933" s="1" t="str">
        <f t="shared" si="23"/>
        <v>_</v>
      </c>
      <c r="D933" s="1" t="s">
        <v>455</v>
      </c>
      <c r="F933" s="273" t="str">
        <f>VLOOKUP(D933,Translate!$A$3:$D$1213,3,FALSE)</f>
        <v>Cyfanswm RG Priffyrdd = Llinellau RS 3 i 5</v>
      </c>
      <c r="G933" s="273" t="str">
        <f>IF(E933="","",VLOOKUP(E933,Translate!$G$3:$H$1208,2,FALSE))</f>
        <v/>
      </c>
      <c r="H933" s="281" t="str">
        <f>IF(FrontPage!$E$3=1,F933&amp;G933,D933&amp;E933)</f>
        <v>RG Total Highways = RS Lines 3 to 5</v>
      </c>
    </row>
    <row r="934" spans="1:8" s="1" customFormat="1" x14ac:dyDescent="0.25">
      <c r="A934" s="1" t="str">
        <f t="shared" si="23"/>
        <v>_</v>
      </c>
      <c r="D934" s="1" t="s">
        <v>776</v>
      </c>
      <c r="F934" s="273" t="str">
        <f>VLOOKUP(D934,Translate!$A$3:$D$1213,3,FALSE)</f>
        <v>Cyfanswm RG Tai (wedi tynnu CTRS Gweinyddol) = RO8 llinell 26</v>
      </c>
      <c r="G934" s="273" t="str">
        <f>IF(E934="","",VLOOKUP(E934,Translate!$G$3:$H$1208,2,FALSE))</f>
        <v/>
      </c>
      <c r="H934" s="281" t="str">
        <f>IF(FrontPage!$E$3=1,F934&amp;G934,D934&amp;E934)</f>
        <v>RG Total Housing (less CTRS Admin) = RO8 line 26</v>
      </c>
    </row>
    <row r="935" spans="1:8" s="1" customFormat="1" x14ac:dyDescent="0.25">
      <c r="A935" s="1" t="str">
        <f t="shared" si="23"/>
        <v>_</v>
      </c>
      <c r="D935" s="1" t="s">
        <v>483</v>
      </c>
      <c r="F935" s="273" t="str">
        <f>VLOOKUP(D935,Translate!$A$3:$D$1213,3,FALSE)</f>
        <v>Cost cyflogeion &lt;&gt;0</v>
      </c>
      <c r="G935" s="273" t="str">
        <f>IF(E935="","",VLOOKUP(E935,Translate!$G$3:$H$1208,2,FALSE))</f>
        <v/>
      </c>
      <c r="H935" s="281" t="str">
        <f>IF(FrontPage!$E$3=1,F935&amp;G935,D935&amp;E935)</f>
        <v>Employee Cost &lt;&gt;0</v>
      </c>
    </row>
    <row r="936" spans="1:8" s="1" customFormat="1" x14ac:dyDescent="0.25">
      <c r="A936" s="1" t="str">
        <f t="shared" si="23"/>
        <v>_</v>
      </c>
      <c r="D936" s="1" t="s">
        <v>156</v>
      </c>
      <c r="F936" s="273" t="str">
        <f>VLOOKUP(D936,Translate!$A$3:$D$1213,3,FALSE)</f>
        <v>RS Llinell 70 Colofn 4 - Dylai fod yn llai na £500k</v>
      </c>
      <c r="G936" s="273" t="str">
        <f>IF(E936="","",VLOOKUP(E936,Translate!$G$3:$H$1208,2,FALSE))</f>
        <v/>
      </c>
      <c r="H936" s="281" t="str">
        <f>IF(FrontPage!$E$3=1,F936&amp;G936,D936&amp;E936)</f>
        <v>RS Line 70 Column 4 - Should be less than £500k</v>
      </c>
    </row>
    <row r="937" spans="1:8" s="1" customFormat="1" x14ac:dyDescent="0.25">
      <c r="A937" s="1" t="str">
        <f t="shared" si="23"/>
        <v>_</v>
      </c>
      <c r="D937" s="1" t="s">
        <v>543</v>
      </c>
      <c r="F937" s="273" t="str">
        <f>VLOOKUP(D937,Translate!$A$3:$D$1213,3,FALSE)</f>
        <v>Cyfanswm RG Heddlu = ROP Llinellau 6 ac 11</v>
      </c>
      <c r="G937" s="273" t="str">
        <f>IF(E937="","",VLOOKUP(E937,Translate!$G$3:$H$1208,2,FALSE))</f>
        <v/>
      </c>
      <c r="H937" s="281" t="str">
        <f>IF(FrontPage!$E$3=1,F937&amp;G937,D937&amp;E937)</f>
        <v>RG Total Police = ROP Lines 6 and 11</v>
      </c>
    </row>
    <row r="938" spans="1:8" s="1" customFormat="1" x14ac:dyDescent="0.25">
      <c r="A938" s="1" t="str">
        <f t="shared" si="23"/>
        <v>_</v>
      </c>
      <c r="D938" s="1" t="s">
        <v>544</v>
      </c>
      <c r="F938" s="273" t="str">
        <f>VLOOKUP(D938,Translate!$A$3:$D$1213,3,FALSE)</f>
        <v xml:space="preserve">RG Llinell 201  = RO2 Llinell 26 </v>
      </c>
      <c r="G938" s="273" t="str">
        <f>IF(E938="","",VLOOKUP(E938,Translate!$G$3:$H$1208,2,FALSE))</f>
        <v/>
      </c>
      <c r="H938" s="281" t="str">
        <f>IF(FrontPage!$E$3=1,F938&amp;G938,D938&amp;E938)</f>
        <v>RG Line 201 = RO2 Line 26</v>
      </c>
    </row>
    <row r="939" spans="1:8" s="1" customFormat="1" x14ac:dyDescent="0.25">
      <c r="A939" s="1" t="str">
        <f t="shared" si="23"/>
        <v>_</v>
      </c>
      <c r="D939" s="1" t="s">
        <v>3170</v>
      </c>
      <c r="F939" s="273" t="str">
        <f>VLOOKUP(D939,Translate!$A$3:$D$1213,3,FALSE)</f>
        <v>RO5 25.6 Colofn 11 = RG 624 Colofn 1</v>
      </c>
      <c r="G939" s="273" t="str">
        <f>IF(E939="","",VLOOKUP(E939,Translate!$G$3:$H$1208,2,FALSE))</f>
        <v/>
      </c>
      <c r="H939" s="281" t="str">
        <f>IF(FrontPage!$E$3=1,F939&amp;G939,D939&amp;E939)</f>
        <v>RO5 25.6 Column 11 = RG 624 Column 1</v>
      </c>
    </row>
    <row r="940" spans="1:8" s="1" customFormat="1" x14ac:dyDescent="0.25">
      <c r="A940" s="1" t="str">
        <f t="shared" si="23"/>
        <v>_</v>
      </c>
      <c r="D940" s="1" t="s">
        <v>1433</v>
      </c>
      <c r="F940" s="273" t="str">
        <f>VLOOKUP(D940,Translate!$A$3:$D$1213,3,FALSE)</f>
        <v>Grant Gwastraff</v>
      </c>
      <c r="G940" s="273" t="str">
        <f>IF(E940="","",VLOOKUP(E940,Translate!$G$3:$H$1208,2,FALSE))</f>
        <v/>
      </c>
      <c r="H940" s="281" t="str">
        <f>IF(FrontPage!$E$3=1,F940&amp;G940,D940&amp;E940)</f>
        <v>Waste Grant</v>
      </c>
    </row>
    <row r="941" spans="1:8" s="1" customFormat="1" x14ac:dyDescent="0.25">
      <c r="A941" s="1" t="str">
        <f t="shared" si="23"/>
        <v>_</v>
      </c>
      <c r="D941" s="1" t="s">
        <v>1432</v>
      </c>
      <c r="F941" s="273" t="str">
        <f>VLOOKUP(D941,Translate!$A$3:$D$1213,3,FALSE)</f>
        <v>Goddefiant +/- 1K</v>
      </c>
      <c r="G941" s="273" t="str">
        <f>IF(E941="","",VLOOKUP(E941,Translate!$G$3:$H$1208,2,FALSE))</f>
        <v/>
      </c>
      <c r="H941" s="281" t="str">
        <f>IF(FrontPage!$E$3=1,F941&amp;G941,D941&amp;E941)</f>
        <v>Tolerance +/- 1K</v>
      </c>
    </row>
    <row r="942" spans="1:8" s="1" customFormat="1" x14ac:dyDescent="0.25">
      <c r="A942" s="1" t="str">
        <f t="shared" si="23"/>
        <v>_</v>
      </c>
      <c r="D942" s="1" t="s">
        <v>436</v>
      </c>
      <c r="F942" s="273" t="str">
        <f>VLOOKUP(D942,Translate!$A$3:$D$1213,3,FALSE)</f>
        <v>RO4 Llinell 6 Colofn 11 = RG 603 Colofn 1</v>
      </c>
      <c r="G942" s="273" t="str">
        <f>IF(E942="","",VLOOKUP(E942,Translate!$G$3:$H$1208,2,FALSE))</f>
        <v/>
      </c>
      <c r="H942" s="281" t="str">
        <f>IF(FrontPage!$E$3=1,F942&amp;G942,D942&amp;E942)</f>
        <v>RO4 Line 6 Column 11 = RG 603 Column 1</v>
      </c>
    </row>
    <row r="943" spans="1:8" s="1" customFormat="1" x14ac:dyDescent="0.25">
      <c r="A943" s="1" t="str">
        <f t="shared" si="23"/>
        <v>_</v>
      </c>
      <c r="D943" s="1" t="s">
        <v>625</v>
      </c>
      <c r="F943" s="273" t="str">
        <f>VLOOKUP(D943,Translate!$A$3:$D$1213,3,FALSE)</f>
        <v>Diwylliannol a threftadaeth</v>
      </c>
      <c r="G943" s="273" t="str">
        <f>IF(E943="","",VLOOKUP(E943,Translate!$G$3:$H$1208,2,FALSE))</f>
        <v/>
      </c>
      <c r="H943" s="281" t="str">
        <f>IF(FrontPage!$E$3=1,F943&amp;G943,D943&amp;E943)</f>
        <v>Cultural &amp; heritage</v>
      </c>
    </row>
    <row r="944" spans="1:8" s="1" customFormat="1" x14ac:dyDescent="0.25">
      <c r="A944" s="1" t="str">
        <f t="shared" si="23"/>
        <v>_</v>
      </c>
      <c r="D944" s="1" t="s">
        <v>1434</v>
      </c>
      <c r="F944" s="273" t="str">
        <f>VLOOKUP(D944,Translate!$A$3:$D$1213,3,FALSE)</f>
        <v>Yn llai na</v>
      </c>
      <c r="G944" s="273" t="str">
        <f>IF(E944="","",VLOOKUP(E944,Translate!$G$3:$H$1208,2,FALSE))</f>
        <v/>
      </c>
      <c r="H944" s="281" t="str">
        <f>IF(FrontPage!$E$3=1,F944&amp;G944,D944&amp;E944)</f>
        <v>Less than</v>
      </c>
    </row>
    <row r="945" spans="1:8" s="1" customFormat="1" x14ac:dyDescent="0.25">
      <c r="A945" s="1" t="str">
        <f t="shared" si="23"/>
        <v>_</v>
      </c>
      <c r="D945" s="1" t="s">
        <v>1435</v>
      </c>
      <c r="F945" s="273" t="str">
        <f>VLOOKUP(D945,Translate!$A$3:$D$1213,3,FALSE)</f>
        <v>Dylai fod</v>
      </c>
      <c r="G945" s="273" t="str">
        <f>IF(E945="","",VLOOKUP(E945,Translate!$G$3:$H$1208,2,FALSE))</f>
        <v/>
      </c>
      <c r="H945" s="281" t="str">
        <f>IF(FrontPage!$E$3=1,F945&amp;G945,D945&amp;E945)</f>
        <v>Should</v>
      </c>
    </row>
    <row r="946" spans="1:8" s="1" customFormat="1" ht="25" x14ac:dyDescent="0.25">
      <c r="A946" s="1" t="str">
        <f t="shared" si="23"/>
        <v>_</v>
      </c>
      <c r="D946" s="1" t="s">
        <v>153</v>
      </c>
      <c r="F946" s="273" t="str">
        <f>VLOOKUP(D946,Translate!$A$3:$D$1213,3,FALSE)</f>
        <v>RS Llinell 58 (col 4) / 
RS Llinell 60 (col 4)</v>
      </c>
      <c r="G946" s="273" t="str">
        <f>IF(E946="","",VLOOKUP(E946,Translate!$G$3:$H$1208,2,FALSE))</f>
        <v/>
      </c>
      <c r="H946" s="281" t="str">
        <f>IF(FrontPage!$E$3=1,F946&amp;G946,D946&amp;E946)</f>
        <v>RS Line 58 (col 4) / 
RS Line 60 (col 4)</v>
      </c>
    </row>
    <row r="947" spans="1:8" s="1" customFormat="1" ht="25" x14ac:dyDescent="0.25">
      <c r="A947" s="1" t="str">
        <f t="shared" si="23"/>
        <v>_</v>
      </c>
      <c r="D947" s="1" t="s">
        <v>154</v>
      </c>
      <c r="F947" s="273" t="str">
        <f>VLOOKUP(D947,Translate!$A$3:$D$1213,3,FALSE)</f>
        <v>RS Llinell 59 (col 4) / 
RS Llinell 60 (col 4)</v>
      </c>
      <c r="G947" s="273" t="str">
        <f>IF(E947="","",VLOOKUP(E947,Translate!$G$3:$H$1208,2,FALSE))</f>
        <v/>
      </c>
      <c r="H947" s="281" t="str">
        <f>IF(FrontPage!$E$3=1,F947&amp;G947,D947&amp;E947)</f>
        <v>RS Line 59 (col 4) / 
RS Line 60 (col 4)</v>
      </c>
    </row>
    <row r="948" spans="1:8" s="1" customFormat="1" ht="25" x14ac:dyDescent="0.25">
      <c r="A948" s="1" t="str">
        <f t="shared" si="23"/>
        <v>_</v>
      </c>
      <c r="D948" s="1" t="s">
        <v>456</v>
      </c>
      <c r="F948" s="273" t="str">
        <f>VLOOKUP(D948,Translate!$A$3:$D$1213,3,FALSE)</f>
        <v>RS Llinell 90
(col 5)</v>
      </c>
      <c r="G948" s="273" t="str">
        <f>IF(E948="","",VLOOKUP(E948,Translate!$G$3:$H$1208,2,FALSE))</f>
        <v/>
      </c>
      <c r="H948" s="281" t="str">
        <f>IF(FrontPage!$E$3=1,F948&amp;G948,D948&amp;E948)</f>
        <v>RS Line 90
(col 5)</v>
      </c>
    </row>
    <row r="949" spans="1:8" s="1" customFormat="1" x14ac:dyDescent="0.25">
      <c r="A949" s="1" t="str">
        <f t="shared" si="23"/>
        <v>_</v>
      </c>
      <c r="D949" s="1" t="s">
        <v>507</v>
      </c>
      <c r="F949" s="273" t="str">
        <f>VLOOKUP(D949,Translate!$A$3:$D$1213,3,FALSE)</f>
        <v>RO8 Llinell 32 colofn 10</v>
      </c>
      <c r="G949" s="273" t="str">
        <f>IF(E949="","",VLOOKUP(E949,Translate!$G$3:$H$1208,2,FALSE))</f>
        <v/>
      </c>
      <c r="H949" s="281" t="str">
        <f>IF(FrontPage!$E$3=1,F949&amp;G949,D949&amp;E949)</f>
        <v>RO8 Line 32 column 10</v>
      </c>
    </row>
    <row r="950" spans="1:8" s="1" customFormat="1" x14ac:dyDescent="0.25">
      <c r="A950" s="1" t="str">
        <f t="shared" si="23"/>
        <v>_</v>
      </c>
      <c r="D950" s="1" t="s">
        <v>397</v>
      </c>
      <c r="F950" s="273" t="str">
        <f>VLOOKUP(D950,Translate!$A$3:$D$1213,3,FALSE)</f>
        <v>Nodiadau</v>
      </c>
      <c r="G950" s="273" t="str">
        <f>IF(E950="","",VLOOKUP(E950,Translate!$G$3:$H$1208,2,FALSE))</f>
        <v/>
      </c>
      <c r="H950" s="281" t="str">
        <f>IF(FrontPage!$E$3=1,F950&amp;G950,D950&amp;E950)</f>
        <v>Notes</v>
      </c>
    </row>
    <row r="951" spans="1:8" s="1" customFormat="1" x14ac:dyDescent="0.25">
      <c r="A951" s="1" t="str">
        <f t="shared" si="23"/>
        <v>_</v>
      </c>
      <c r="D951" s="1" t="s">
        <v>520</v>
      </c>
      <c r="F951" s="273" t="str">
        <f>VLOOKUP(D951,Translate!$A$3:$D$1213,3,FALSE)</f>
        <v>Y Baich o Ymateb i'r Arolwg</v>
      </c>
      <c r="G951" s="273" t="str">
        <f>IF(E951="","",VLOOKUP(E951,Translate!$G$3:$H$1208,2,FALSE))</f>
        <v/>
      </c>
      <c r="H951" s="281" t="str">
        <f>IF(FrontPage!$E$3=1,F951&amp;G951,D951&amp;E951)</f>
        <v>Survey Response Burden</v>
      </c>
    </row>
    <row r="952" spans="1:8" s="1" customFormat="1" ht="25" x14ac:dyDescent="0.25">
      <c r="A952" s="1" t="str">
        <f t="shared" si="23"/>
        <v>_</v>
      </c>
      <c r="D952" s="266" t="s">
        <v>78</v>
      </c>
      <c r="F952" s="273" t="str">
        <f>VLOOKUP(D952,Translate!$A$3:$D$1213,3,FALSE)</f>
        <v xml:space="preserve">Mae Llywodraeth Cymru yn monitro'r baich o lenwi'r ffurflen casglu data hon. </v>
      </c>
      <c r="G952" s="273" t="str">
        <f>IF(E952="","",VLOOKUP(E952,Translate!$G$3:$H$1208,2,FALSE))</f>
        <v/>
      </c>
      <c r="H952" s="281" t="str">
        <f>IF(FrontPage!$E$3=1,F952&amp;G952,D952&amp;E952)</f>
        <v xml:space="preserve">The Welsh Government are monitoring the burden of completing this data collection form. </v>
      </c>
    </row>
    <row r="953" spans="1:8" s="1" customFormat="1" ht="25" x14ac:dyDescent="0.25">
      <c r="A953" s="1" t="str">
        <f t="shared" si="23"/>
        <v>_</v>
      </c>
      <c r="D953" s="266" t="s">
        <v>521</v>
      </c>
      <c r="F953" s="273" t="str">
        <f>VLOOKUP(D953,Translate!$A$3:$D$1213,3,FALSE)</f>
        <v xml:space="preserve">Nodwch yr amser a gymerwyd gennych chi (ac unrhyw gydweithwyr) i baratoi ac anfon y ffurflen. </v>
      </c>
      <c r="G953" s="273" t="str">
        <f>IF(E953="","",VLOOKUP(E953,Translate!$G$3:$H$1208,2,FALSE))</f>
        <v/>
      </c>
      <c r="H953" s="281" t="str">
        <f>IF(FrontPage!$E$3=1,F953&amp;G953,D953&amp;E953)</f>
        <v>Please enter the time it has taken you (and any colleagues) to prepare and send the return.</v>
      </c>
    </row>
    <row r="954" spans="1:8" s="1" customFormat="1" ht="25" x14ac:dyDescent="0.25">
      <c r="A954" s="1" t="str">
        <f t="shared" si="23"/>
        <v>_</v>
      </c>
      <c r="D954" s="1" t="s">
        <v>522</v>
      </c>
      <c r="F954" s="273" t="str">
        <f>VLOOKUP(D954,Translate!$A$3:$D$1213,3,FALSE)</f>
        <v>Dylech gynnwys yr amser a dreuliwyd ar weithgarwch i baratoi ac anfon y ffurflen hon yn unig, megis:</v>
      </c>
      <c r="G954" s="273" t="str">
        <f>IF(E954="","",VLOOKUP(E954,Translate!$G$3:$H$1208,2,FALSE))</f>
        <v/>
      </c>
      <c r="H954" s="281" t="str">
        <f>IF(FrontPage!$E$3=1,F954&amp;G954,D954&amp;E954)</f>
        <v>Please only include time spent on activities to prepare and send this return, such as:</v>
      </c>
    </row>
    <row r="955" spans="1:8" s="1" customFormat="1" x14ac:dyDescent="0.25">
      <c r="A955" s="1" t="str">
        <f t="shared" si="23"/>
        <v>_</v>
      </c>
      <c r="D955" s="1" t="s">
        <v>1436</v>
      </c>
      <c r="F955" s="273" t="str">
        <f>VLOOKUP(D955,Translate!$A$3:$D$1213,3,FALSE)</f>
        <v>casglu, dadansoddi a chyfuno'r cofnodion a'r data gofynnol</v>
      </c>
      <c r="G955" s="273" t="str">
        <f>IF(E955="","",VLOOKUP(E955,Translate!$G$3:$H$1208,2,FALSE))</f>
        <v/>
      </c>
      <c r="H955" s="281" t="str">
        <f>IF(FrontPage!$E$3=1,F955&amp;G955,D955&amp;E955)</f>
        <v>collection, analysis and aggregation of records and data required;</v>
      </c>
    </row>
    <row r="956" spans="1:8" s="1" customFormat="1" x14ac:dyDescent="0.25">
      <c r="A956" s="1" t="str">
        <f t="shared" si="23"/>
        <v>_</v>
      </c>
      <c r="D956" s="1" t="s">
        <v>1437</v>
      </c>
      <c r="F956" s="273" t="str">
        <f>VLOOKUP(D956,Translate!$A$3:$D$1213,3,FALSE)</f>
        <v>cwblhau, gwirio, diwygio a chymeradwyo'r ffurflen.</v>
      </c>
      <c r="G956" s="273" t="str">
        <f>IF(E956="","",VLOOKUP(E956,Translate!$G$3:$H$1208,2,FALSE))</f>
        <v/>
      </c>
      <c r="H956" s="281" t="str">
        <f>IF(FrontPage!$E$3=1,F956&amp;G956,D956&amp;E956)</f>
        <v>completing, checking, amending and approving the form.</v>
      </c>
    </row>
    <row r="957" spans="1:8" s="1" customFormat="1" x14ac:dyDescent="0.25">
      <c r="A957" s="1" t="str">
        <f t="shared" si="23"/>
        <v>_</v>
      </c>
      <c r="D957" s="1" t="s">
        <v>523</v>
      </c>
      <c r="F957" s="273" t="str">
        <f>VLOOKUP(D957,Translate!$A$3:$D$1213,3,FALSE)</f>
        <v>Nifer yr oriau</v>
      </c>
      <c r="G957" s="273" t="str">
        <f>IF(E957="","",VLOOKUP(E957,Translate!$G$3:$H$1208,2,FALSE))</f>
        <v/>
      </c>
      <c r="H957" s="281" t="str">
        <f>IF(FrontPage!$E$3=1,F957&amp;G957,D957&amp;E957)</f>
        <v>Hours taken</v>
      </c>
    </row>
    <row r="958" spans="1:8" s="1" customFormat="1" x14ac:dyDescent="0.25">
      <c r="A958" s="1" t="str">
        <f t="shared" si="23"/>
        <v>_</v>
      </c>
      <c r="D958" s="1" t="s">
        <v>524</v>
      </c>
      <c r="F958" s="273" t="str">
        <f>VLOOKUP(D958,Translate!$A$3:$D$1213,3,FALSE)</f>
        <v>Mae croeso i chi ychwanegu unrhyw sylwadau</v>
      </c>
      <c r="G958" s="273" t="str">
        <f>IF(E958="","",VLOOKUP(E958,Translate!$G$3:$H$1208,2,FALSE))</f>
        <v/>
      </c>
      <c r="H958" s="281" t="str">
        <f>IF(FrontPage!$E$3=1,F958&amp;G958,D958&amp;E958)</f>
        <v>Please feel free to add any comments</v>
      </c>
    </row>
    <row r="959" spans="1:8" s="1" customFormat="1" x14ac:dyDescent="0.25">
      <c r="A959" s="1" t="str">
        <f t="shared" ref="A959:A993" si="24">B959&amp;"_"&amp;C959</f>
        <v>_</v>
      </c>
      <c r="D959" s="1" t="s">
        <v>1438</v>
      </c>
      <c r="F959" s="273" t="str">
        <f>VLOOKUP(D959,Translate!$A$3:$D$1213,3,FALSE)</f>
        <v>Sylwadau</v>
      </c>
      <c r="G959" s="273" t="str">
        <f>IF(E959="","",VLOOKUP(E959,Translate!$G$3:$H$1208,2,FALSE))</f>
        <v/>
      </c>
      <c r="H959" s="281" t="str">
        <f>IF(FrontPage!$E$3=1,F959&amp;G959,D959&amp;E959)</f>
        <v>Comments</v>
      </c>
    </row>
    <row r="960" spans="1:8" s="1" customFormat="1" x14ac:dyDescent="0.25">
      <c r="A960" s="1" t="str">
        <f t="shared" si="24"/>
        <v>_</v>
      </c>
      <c r="F960" s="273" t="e">
        <f>VLOOKUP(D960,Translate!$A$3:$D$1213,3,FALSE)</f>
        <v>#N/A</v>
      </c>
      <c r="G960" s="273" t="str">
        <f>IF(E960="","",VLOOKUP(E960,Translate!$G$3:$H$1208,2,FALSE))</f>
        <v/>
      </c>
      <c r="H960" s="281" t="str">
        <f>IF(FrontPage!$E$3=1,F960&amp;G960,D960&amp;E960)</f>
        <v/>
      </c>
    </row>
    <row r="961" spans="1:17" s="1" customFormat="1" x14ac:dyDescent="0.25">
      <c r="A961" s="1" t="str">
        <f t="shared" si="24"/>
        <v>_</v>
      </c>
      <c r="D961" s="1" t="s">
        <v>203</v>
      </c>
      <c r="F961" s="273" t="str">
        <f>VLOOKUP(D961,Translate!$A$3:$D$1213,3,FALSE)</f>
        <v>Hyperddolen canllawiau</v>
      </c>
      <c r="G961" s="273" t="str">
        <f>IF(E961="","",VLOOKUP(E961,Translate!$G$3:$H$1208,2,FALSE))</f>
        <v/>
      </c>
      <c r="H961" s="281" t="str">
        <f>IF(FrontPage!$E$3=1,F961&amp;G961,D961&amp;E961)</f>
        <v>Notes for guidance hyperlink</v>
      </c>
      <c r="N961" s="281"/>
      <c r="O961" s="281"/>
      <c r="P961" s="281"/>
    </row>
    <row r="962" spans="1:17" s="1" customFormat="1" ht="50" x14ac:dyDescent="0.25">
      <c r="A962" s="1" t="str">
        <f t="shared" si="24"/>
        <v>_</v>
      </c>
      <c r="D962" s="266" t="s">
        <v>1439</v>
      </c>
      <c r="F962" s="273" t="str">
        <f>VLOOKUP(D962,Translate!$A$3:$D$1213,3,FALSE)</f>
        <v xml:space="preserve">Rydym bob amser yn ceisio gwella'r ffurflen i'w gwneud yn haws i'w llenwi, gan barhau i sicrhau cywirdeb data a chysondeb ar gyfer yr holl awdurdodau. Os oes gennych unrhyw sylwadau neu awgrymiadau a allai fod yn ddefnyddiol, nodwch nhw isod: </v>
      </c>
      <c r="G962" s="273" t="str">
        <f>IF(E962="","",VLOOKUP(E962,Translate!$G$3:$H$1208,2,FALSE))</f>
        <v/>
      </c>
      <c r="H962" s="281" t="str">
        <f>IF(FrontPage!$E$3=1,F962&amp;G962,D962&amp;E962)</f>
        <v>We are continually striving to improve the form to make it easier to complete, whilst still ensuring data integrity and consistency across all authorities. If you have any comments or suggestions that may be useful,  please note them below:</v>
      </c>
      <c r="N962" s="281"/>
      <c r="O962" s="281"/>
      <c r="P962" s="281"/>
    </row>
    <row r="963" spans="1:17" s="1" customFormat="1" x14ac:dyDescent="0.25">
      <c r="A963" s="1" t="str">
        <f t="shared" si="24"/>
        <v>_</v>
      </c>
      <c r="D963" s="266" t="s">
        <v>566</v>
      </c>
      <c r="F963" s="273" t="str">
        <f>VLOOKUP(D963,Translate!$A$3:$D$1213,3,FALSE)</f>
        <v>Dyluniad y ffurflen</v>
      </c>
      <c r="G963" s="273" t="str">
        <f>IF(E963="","",VLOOKUP(E963,Translate!$G$3:$H$1208,2,FALSE))</f>
        <v/>
      </c>
      <c r="H963" s="281" t="str">
        <f>IF(FrontPage!$E$3=1,F963&amp;G963,D963&amp;E963)</f>
        <v>Form Design</v>
      </c>
      <c r="N963" s="281"/>
      <c r="O963" s="281"/>
      <c r="P963" s="281"/>
    </row>
    <row r="964" spans="1:17" s="1" customFormat="1" x14ac:dyDescent="0.25">
      <c r="A964" s="1" t="str">
        <f t="shared" si="24"/>
        <v>_</v>
      </c>
      <c r="D964" s="266" t="s">
        <v>246</v>
      </c>
      <c r="F964" s="273" t="str">
        <f>VLOOKUP(D964,Translate!$A$3:$D$1213,3,FALSE)</f>
        <v>Dilysu</v>
      </c>
      <c r="G964" s="273" t="str">
        <f>IF(E964="","",VLOOKUP(E964,Translate!$G$3:$H$1208,2,FALSE))</f>
        <v/>
      </c>
      <c r="H964" s="281" t="str">
        <f>IF(FrontPage!$E$3=1,F964&amp;G964,D964&amp;E964)</f>
        <v>Validation</v>
      </c>
      <c r="N964" s="281"/>
      <c r="O964" s="281"/>
      <c r="P964" s="281"/>
    </row>
    <row r="965" spans="1:17" s="1" customFormat="1" x14ac:dyDescent="0.25">
      <c r="A965" s="1" t="str">
        <f t="shared" si="24"/>
        <v>_</v>
      </c>
      <c r="D965" s="266" t="s">
        <v>567</v>
      </c>
      <c r="F965" s="273" t="str">
        <f>VLOOKUP(D965,Translate!$A$3:$D$1213,3,FALSE)</f>
        <v>Dogfennaeth</v>
      </c>
      <c r="G965" s="273" t="str">
        <f>IF(E965="","",VLOOKUP(E965,Translate!$G$3:$H$1208,2,FALSE))</f>
        <v/>
      </c>
      <c r="H965" s="281" t="str">
        <f>IF(FrontPage!$E$3=1,F965&amp;G965,D965&amp;E965)</f>
        <v>Documentation</v>
      </c>
      <c r="N965" s="281"/>
      <c r="O965" s="281"/>
      <c r="P965" s="281"/>
      <c r="Q965" s="281"/>
    </row>
    <row r="966" spans="1:17" x14ac:dyDescent="0.25">
      <c r="A966" s="1" t="str">
        <f t="shared" si="24"/>
        <v>_</v>
      </c>
      <c r="D966" s="266" t="s">
        <v>3225</v>
      </c>
      <c r="F966" s="281" t="s">
        <v>3231</v>
      </c>
      <c r="H966" s="281" t="str">
        <f>IF(FrontPage!$E$3=1,F966&amp;G966,D966&amp;E966)</f>
        <v>Instructions for Validation Tables</v>
      </c>
    </row>
    <row r="967" spans="1:17" x14ac:dyDescent="0.25">
      <c r="A967" s="1" t="str">
        <f t="shared" si="24"/>
        <v>_</v>
      </c>
      <c r="D967" s="1455" t="s">
        <v>3481</v>
      </c>
      <c r="F967" s="1455" t="s">
        <v>3482</v>
      </c>
      <c r="H967" s="1455" t="str">
        <f>IF(FrontPage!$E$3=1,F967,D967)</f>
        <v>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v>
      </c>
    </row>
    <row r="968" spans="1:17" ht="12.75" customHeight="1" x14ac:dyDescent="0.25">
      <c r="A968" s="1" t="str">
        <f t="shared" si="24"/>
        <v>_</v>
      </c>
      <c r="D968" s="1456"/>
      <c r="F968" s="1455"/>
      <c r="H968" s="1456"/>
    </row>
    <row r="969" spans="1:17" ht="12.75" customHeight="1" x14ac:dyDescent="0.25">
      <c r="A969" s="1" t="str">
        <f t="shared" si="24"/>
        <v>_</v>
      </c>
      <c r="D969" s="1456"/>
      <c r="F969" s="1455"/>
      <c r="H969" s="1456"/>
    </row>
    <row r="970" spans="1:17" ht="12.75" customHeight="1" x14ac:dyDescent="0.25">
      <c r="A970" s="1" t="str">
        <f t="shared" si="24"/>
        <v>_</v>
      </c>
      <c r="D970" s="1456"/>
      <c r="F970" s="1455"/>
      <c r="H970" s="1456"/>
    </row>
    <row r="971" spans="1:17" ht="12.75" customHeight="1" x14ac:dyDescent="0.25">
      <c r="A971" s="1" t="str">
        <f t="shared" si="24"/>
        <v>_</v>
      </c>
      <c r="D971" s="1456"/>
      <c r="F971" s="1455"/>
      <c r="H971" s="1456"/>
    </row>
    <row r="972" spans="1:17" ht="12.75" customHeight="1" x14ac:dyDescent="0.25">
      <c r="A972" s="1" t="str">
        <f t="shared" si="24"/>
        <v>_</v>
      </c>
      <c r="D972" s="1456"/>
      <c r="F972" s="1455"/>
      <c r="H972" s="1456"/>
    </row>
    <row r="973" spans="1:17" ht="12.75" customHeight="1" x14ac:dyDescent="0.25">
      <c r="A973" s="1" t="str">
        <f t="shared" si="24"/>
        <v>_</v>
      </c>
      <c r="D973" s="1456"/>
      <c r="F973" s="1455"/>
      <c r="H973" s="1456"/>
    </row>
    <row r="974" spans="1:17" ht="156.75" customHeight="1" x14ac:dyDescent="0.25">
      <c r="A974" s="1" t="str">
        <f t="shared" si="24"/>
        <v>_</v>
      </c>
      <c r="D974" s="1456"/>
      <c r="F974" s="1455"/>
      <c r="H974" s="1456"/>
    </row>
    <row r="975" spans="1:17" hidden="1" x14ac:dyDescent="0.25">
      <c r="A975" s="1" t="str">
        <f t="shared" si="24"/>
        <v>_</v>
      </c>
      <c r="D975" s="1456"/>
    </row>
    <row r="976" spans="1:17" ht="71.25" hidden="1" customHeight="1" x14ac:dyDescent="0.25">
      <c r="A976" s="1" t="str">
        <f t="shared" si="24"/>
        <v>_</v>
      </c>
      <c r="D976" s="1456"/>
    </row>
    <row r="977" spans="1:8" ht="13" x14ac:dyDescent="0.3">
      <c r="A977" s="1" t="str">
        <f t="shared" si="24"/>
        <v>_Validation Tables</v>
      </c>
      <c r="C977" s="250" t="s">
        <v>3233</v>
      </c>
      <c r="D977" s="251"/>
    </row>
    <row r="978" spans="1:8" ht="15.5" x14ac:dyDescent="0.25">
      <c r="A978" s="1" t="str">
        <f t="shared" si="24"/>
        <v>_</v>
      </c>
      <c r="D978" s="281" t="s">
        <v>3234</v>
      </c>
      <c r="F978" s="454" t="str">
        <f>VLOOKUP(D978,Translate!$A$3:$D$1236,3,FALSE)</f>
        <v>rhes</v>
      </c>
      <c r="G978" s="281" t="str">
        <f>IF(E978="","",VLOOKUP(E978,Translate!$G$3:$H$1208,2,FALSE))</f>
        <v/>
      </c>
      <c r="H978" s="281" t="str">
        <f>IF(FrontPage!$E$3=1,F978&amp;G978,D978&amp;E978)</f>
        <v>row</v>
      </c>
    </row>
    <row r="979" spans="1:8" ht="15.5" x14ac:dyDescent="0.25">
      <c r="A979" s="1" t="str">
        <f t="shared" si="24"/>
        <v>_</v>
      </c>
      <c r="D979" s="281" t="s">
        <v>3235</v>
      </c>
      <c r="F979" s="454" t="str">
        <f>VLOOKUP(D979,Translate!$A$3:$D$1236,3,FALSE)</f>
        <v>colofn</v>
      </c>
      <c r="G979" s="281" t="str">
        <f>IF(E979="","",VLOOKUP(E979,Translate!$G$3:$H$1208,2,FALSE))</f>
        <v/>
      </c>
      <c r="H979" s="281" t="str">
        <f>IF(FrontPage!$E$3=1,F979&amp;G979,D979&amp;E979)</f>
        <v>column</v>
      </c>
    </row>
    <row r="980" spans="1:8" ht="15.5" x14ac:dyDescent="0.25">
      <c r="A980" s="1" t="str">
        <f t="shared" si="24"/>
        <v>_</v>
      </c>
      <c r="D980" s="281" t="s">
        <v>3236</v>
      </c>
      <c r="F980" s="454" t="str">
        <f>VLOOKUP(D980,Translate!$A$3:$D$1236,3,FALSE)</f>
        <v>goddefiannau:</v>
      </c>
      <c r="G980" s="281" t="str">
        <f>IF(E980="","",VLOOKUP(E980,Translate!$G$3:$H$1208,2,FALSE))</f>
        <v/>
      </c>
      <c r="H980" s="281" t="str">
        <f>IF(FrontPage!$E$3=1,F980&amp;G980,D980&amp;E980)</f>
        <v>tolerances:</v>
      </c>
    </row>
    <row r="981" spans="1:8" ht="15.5" x14ac:dyDescent="0.25">
      <c r="A981" s="1" t="str">
        <f t="shared" si="24"/>
        <v>_</v>
      </c>
      <c r="D981" s="281" t="s">
        <v>3237</v>
      </c>
      <c r="F981" s="454" t="str">
        <f>VLOOKUP(D981,Translate!$A$3:$D$1236,3,FALSE)</f>
        <v>gwahaniaethau:</v>
      </c>
      <c r="G981" s="281" t="str">
        <f>IF(E981="","",VLOOKUP(E981,Translate!$G$3:$H$1208,2,FALSE))</f>
        <v/>
      </c>
      <c r="H981" s="281" t="str">
        <f>IF(FrontPage!$E$3=1,F981&amp;G981,D981&amp;E981)</f>
        <v>differences:</v>
      </c>
    </row>
    <row r="982" spans="1:8" ht="15.5" x14ac:dyDescent="0.25">
      <c r="A982" s="1" t="str">
        <f t="shared" si="24"/>
        <v>_</v>
      </c>
      <c r="D982" s="281" t="s">
        <v>504</v>
      </c>
      <c r="F982" s="454" t="str">
        <f>VLOOKUP(D982,Translate!$A$3:$D$1236,3,FALSE)</f>
        <v>£ miloedd</v>
      </c>
      <c r="G982" s="281" t="str">
        <f>IF(E982="","",VLOOKUP(E982,Translate!$G$3:$H$1208,2,FALSE))</f>
        <v/>
      </c>
      <c r="H982" s="281" t="str">
        <f>IF(FrontPage!$E$3=1,F982&amp;G982,D982&amp;E982)</f>
        <v>£ thousand</v>
      </c>
    </row>
    <row r="983" spans="1:8" ht="15.5" x14ac:dyDescent="0.25">
      <c r="A983" s="1" t="str">
        <f t="shared" si="24"/>
        <v>_</v>
      </c>
      <c r="D983" s="281" t="s">
        <v>3187</v>
      </c>
      <c r="F983" s="454" t="str">
        <f>VLOOKUP(D983,Translate!$A$3:$D$1236,3,FALSE)</f>
        <v>canran</v>
      </c>
      <c r="G983" s="281" t="str">
        <f>IF(E983="","",VLOOKUP(E983,Translate!$G$3:$H$1208,2,FALSE))</f>
        <v/>
      </c>
      <c r="H983" s="281" t="str">
        <f>IF(FrontPage!$E$3=1,F983&amp;G983,D983&amp;E983)</f>
        <v>percent</v>
      </c>
    </row>
    <row r="984" spans="1:8" ht="15.5" x14ac:dyDescent="0.25">
      <c r="A984" s="1" t="str">
        <f t="shared" si="24"/>
        <v>_</v>
      </c>
      <c r="D984" s="281" t="s">
        <v>3188</v>
      </c>
      <c r="F984" s="454" t="str">
        <f>VLOOKUP(D984,Translate!$A$3:$D$1236,3,FALSE)</f>
        <v>Auto</v>
      </c>
      <c r="G984" s="281" t="str">
        <f>IF(E984="","",VLOOKUP(E984,Translate!$G$3:$H$1208,2,FALSE))</f>
        <v/>
      </c>
      <c r="H984" s="281" t="str">
        <f>IF(FrontPage!$E$3=1,F984&amp;G984,D984&amp;E984)</f>
        <v>Auto</v>
      </c>
    </row>
    <row r="985" spans="1:8" ht="15.5" x14ac:dyDescent="0.25">
      <c r="A985" s="1" t="str">
        <f t="shared" si="24"/>
        <v>_</v>
      </c>
      <c r="D985" s="281" t="s">
        <v>3189</v>
      </c>
      <c r="F985" s="454" t="str">
        <f>VLOOKUP(D985,Translate!$A$3:$D$1236,3,FALSE)</f>
        <v>Marcio</v>
      </c>
      <c r="G985" s="281" t="str">
        <f>IF(E985="","",VLOOKUP(E985,Translate!$G$3:$H$1208,2,FALSE))</f>
        <v/>
      </c>
      <c r="H985" s="281" t="str">
        <f>IF(FrontPage!$E$3=1,F985&amp;G985,D985&amp;E985)</f>
        <v>Mark</v>
      </c>
    </row>
    <row r="986" spans="1:8" ht="15.5" x14ac:dyDescent="0.25">
      <c r="A986" s="1" t="str">
        <f t="shared" si="24"/>
        <v>_</v>
      </c>
      <c r="D986" s="281" t="s">
        <v>3169</v>
      </c>
      <c r="F986" s="454" t="str">
        <f>VLOOKUP(D986,Translate!$A$3:$D$1236,3,FALSE)</f>
        <v>Gwirio</v>
      </c>
      <c r="G986" s="281" t="str">
        <f>IF(E986="","",VLOOKUP(E986,Translate!$G$3:$H$1208,2,FALSE))</f>
        <v/>
      </c>
      <c r="H986" s="281" t="str">
        <f>IF(FrontPage!$E$3=1,F986&amp;G986,D986&amp;E986)</f>
        <v>Check</v>
      </c>
    </row>
    <row r="987" spans="1:8" ht="15.5" x14ac:dyDescent="0.25">
      <c r="A987" s="1" t="str">
        <f t="shared" si="24"/>
        <v>_</v>
      </c>
      <c r="D987" s="281" t="s">
        <v>3190</v>
      </c>
      <c r="F987" s="454" t="str">
        <f>VLOOKUP(D987,Translate!$A$3:$D$1236,3,FALSE)</f>
        <v>Statws</v>
      </c>
      <c r="G987" s="281" t="str">
        <f>IF(E987="","",VLOOKUP(E987,Translate!$G$3:$H$1208,2,FALSE))</f>
        <v/>
      </c>
      <c r="H987" s="281" t="str">
        <f>IF(FrontPage!$E$3=1,F987&amp;G987,D987&amp;E987)</f>
        <v>Status</v>
      </c>
    </row>
    <row r="988" spans="1:8" ht="15.5" x14ac:dyDescent="0.25">
      <c r="A988" s="1" t="str">
        <f t="shared" si="24"/>
        <v>_</v>
      </c>
      <c r="D988" s="281" t="s">
        <v>3192</v>
      </c>
      <c r="F988" s="454" t="str">
        <f>VLOOKUP(D988,Translate!$A$3:$D$1236,3,FALSE)</f>
        <v>Eich Sylwadau</v>
      </c>
      <c r="G988" s="281" t="str">
        <f>IF(E988="","",VLOOKUP(E988,Translate!$G$3:$H$1208,2,FALSE))</f>
        <v/>
      </c>
      <c r="H988" s="281" t="str">
        <f>IF(FrontPage!$E$3=1,F988&amp;G988,D988&amp;E988)</f>
        <v>Your Comments</v>
      </c>
    </row>
    <row r="989" spans="1:8" ht="15.5" x14ac:dyDescent="0.25">
      <c r="A989" s="1" t="str">
        <f t="shared" si="24"/>
        <v>_</v>
      </c>
      <c r="D989" s="281" t="s">
        <v>3191</v>
      </c>
      <c r="F989" s="454" t="str">
        <f>VLOOKUP(D989,Translate!$A$3:$D$1236,3,FALSE)</f>
        <v>Ein Sylwadau</v>
      </c>
      <c r="G989" s="281" t="str">
        <f>IF(E989="","",VLOOKUP(E989,Translate!$G$3:$H$1208,2,FALSE))</f>
        <v/>
      </c>
      <c r="H989" s="281" t="str">
        <f>IF(FrontPage!$E$3=1,F989&amp;G989,D989&amp;E989)</f>
        <v>Our Comments</v>
      </c>
    </row>
    <row r="990" spans="1:8" ht="15.5" x14ac:dyDescent="0.25">
      <c r="A990" s="1" t="str">
        <f t="shared" si="24"/>
        <v>_</v>
      </c>
      <c r="D990" s="281" t="s">
        <v>3210</v>
      </c>
      <c r="F990" s="454" t="str">
        <f>VLOOKUP(D990,Translate!$A$3:$D$1236,3,FALSE)</f>
        <v>llythrenau</v>
      </c>
      <c r="G990" s="281" t="str">
        <f>IF(E990="","",VLOOKUP(E990,Translate!$G$3:$H$1208,2,FALSE))</f>
        <v/>
      </c>
      <c r="H990" s="281" t="str">
        <f>IF(FrontPage!$E$3=1,F990&amp;G990,D990&amp;E990)</f>
        <v>Initials</v>
      </c>
    </row>
    <row r="991" spans="1:8" ht="15.5" x14ac:dyDescent="0.25">
      <c r="A991" s="1" t="str">
        <f t="shared" si="24"/>
        <v>_</v>
      </c>
      <c r="D991" s="281" t="s">
        <v>3193</v>
      </c>
      <c r="F991" s="454" t="str">
        <f>VLOOKUP(D991,Translate!$A$3:$D$1236,3,FALSE)</f>
        <v>Dyddiad</v>
      </c>
      <c r="G991" s="281" t="str">
        <f>IF(E991="","",VLOOKUP(E991,Translate!$G$3:$H$1208,2,FALSE))</f>
        <v/>
      </c>
      <c r="H991" s="281" t="str">
        <f>IF(FrontPage!$E$3=1,F991&amp;G991,D991&amp;E991)</f>
        <v>Date</v>
      </c>
    </row>
    <row r="992" spans="1:8" ht="15.5" x14ac:dyDescent="0.25">
      <c r="A992" s="1" t="str">
        <f t="shared" si="24"/>
        <v>_</v>
      </c>
      <c r="D992" s="281" t="s">
        <v>3250</v>
      </c>
      <c r="F992" s="454" t="str">
        <f>VLOOKUP(D992,Translate!$A$3:$D$1236,3,FALSE)</f>
        <v xml:space="preserve">Flwyddyn ar ôl blwyddyn bwrdd dilysiadau am </v>
      </c>
      <c r="G992" s="281" t="str">
        <f>IF(E992="","",VLOOKUP(E992,Translate!$G$3:$H$1208,2,FALSE))</f>
        <v/>
      </c>
      <c r="H992" s="281" t="str">
        <f>IF(FrontPage!$E$3=1,F992&amp;G992,D992&amp;E992)</f>
        <v xml:space="preserve">Year-on-year Validations Table for </v>
      </c>
    </row>
    <row r="993" spans="1:8" ht="16" thickBot="1" x14ac:dyDescent="0.3">
      <c r="A993" s="1" t="str">
        <f t="shared" si="24"/>
        <v>_</v>
      </c>
      <c r="D993" s="281" t="s">
        <v>3275</v>
      </c>
      <c r="F993" s="454" t="s">
        <v>3276</v>
      </c>
      <c r="G993" s="281" t="str">
        <f>IF(E993="","",VLOOKUP(E993,Translate!$G$3:$H$1208,2,FALSE))</f>
        <v/>
      </c>
      <c r="H993" s="281" t="str">
        <f>IF(FrontPage!$E$3=1,F993&amp;G993,D993&amp;E993)</f>
        <v>Zero?</v>
      </c>
    </row>
    <row r="994" spans="1:8" ht="13.5" thickBot="1" x14ac:dyDescent="0.4">
      <c r="D994" s="664" t="s">
        <v>3267</v>
      </c>
      <c r="F994" s="281" t="s">
        <v>3381</v>
      </c>
      <c r="H994" s="281" t="str">
        <f>IF(FrontPage!$E$3=1,F994&amp;G994,D994&amp;E994)</f>
        <v>Val No</v>
      </c>
    </row>
    <row r="995" spans="1:8" ht="13.5" thickBot="1" x14ac:dyDescent="0.4">
      <c r="D995" s="603" t="s">
        <v>3286</v>
      </c>
      <c r="F995" s="281" t="s">
        <v>3345</v>
      </c>
      <c r="H995" s="281" t="str">
        <f>IF(FrontPage!$E$3=1,F995&amp;G995,D995&amp;E995)</f>
        <v>Form1 Ref</v>
      </c>
    </row>
    <row r="996" spans="1:8" ht="13.5" thickBot="1" x14ac:dyDescent="0.4">
      <c r="D996" s="603" t="s">
        <v>3287</v>
      </c>
      <c r="F996" s="281" t="s">
        <v>3346</v>
      </c>
      <c r="H996" s="281" t="str">
        <f>IF(FrontPage!$E$3=1,F996&amp;G996,D996&amp;E996)</f>
        <v>Form1 Row</v>
      </c>
    </row>
    <row r="997" spans="1:8" ht="13.5" thickBot="1" x14ac:dyDescent="0.4">
      <c r="D997" s="603" t="s">
        <v>3288</v>
      </c>
      <c r="F997" s="281" t="s">
        <v>3347</v>
      </c>
      <c r="H997" s="281" t="str">
        <f>IF(FrontPage!$E$3=1,F997&amp;G997,D997&amp;E997)</f>
        <v>Form1 Col</v>
      </c>
    </row>
    <row r="998" spans="1:8" ht="13.5" thickBot="1" x14ac:dyDescent="0.4">
      <c r="D998" s="603" t="s">
        <v>3289</v>
      </c>
      <c r="F998" s="281" t="s">
        <v>3348</v>
      </c>
      <c r="H998" s="281" t="str">
        <f>IF(FrontPage!$E$3=1,F998&amp;G998,D998&amp;E998)</f>
        <v>Validation Description</v>
      </c>
    </row>
    <row r="999" spans="1:8" ht="13.5" thickBot="1" x14ac:dyDescent="0.4">
      <c r="D999" s="603" t="s">
        <v>3290</v>
      </c>
      <c r="F999" s="281" t="s">
        <v>3349</v>
      </c>
      <c r="H999" s="281" t="str">
        <f>IF(FrontPage!$E$3=1,F999&amp;G999,D999&amp;E999)</f>
        <v>Form2 Ref</v>
      </c>
    </row>
    <row r="1000" spans="1:8" ht="13.5" thickBot="1" x14ac:dyDescent="0.4">
      <c r="D1000" s="603" t="s">
        <v>3291</v>
      </c>
      <c r="F1000" s="281" t="s">
        <v>3350</v>
      </c>
      <c r="H1000" s="281" t="str">
        <f>IF(FrontPage!$E$3=1,F1000&amp;G1000,D1000&amp;E1000)</f>
        <v>Form2 Row</v>
      </c>
    </row>
    <row r="1001" spans="1:8" ht="13.5" thickBot="1" x14ac:dyDescent="0.4">
      <c r="D1001" s="603" t="s">
        <v>3292</v>
      </c>
      <c r="F1001" s="281" t="s">
        <v>3351</v>
      </c>
      <c r="H1001" s="281" t="str">
        <f>IF(FrontPage!$E$3=1,F1001&amp;G1001,D1001&amp;E1001)</f>
        <v>Form2 Col</v>
      </c>
    </row>
    <row r="1002" spans="1:8" ht="13.5" thickBot="1" x14ac:dyDescent="0.4">
      <c r="D1002" s="772" t="s">
        <v>3293</v>
      </c>
      <c r="F1002" s="281" t="s">
        <v>3352</v>
      </c>
      <c r="H1002" s="281" t="str">
        <f>IF(FrontPage!$E$3=1,F1002&amp;G1002,D1002&amp;E1002)</f>
        <v>Form1</v>
      </c>
    </row>
    <row r="1003" spans="1:8" ht="13" x14ac:dyDescent="0.35">
      <c r="D1003" s="772" t="s">
        <v>3294</v>
      </c>
      <c r="F1003" s="281" t="s">
        <v>3353</v>
      </c>
      <c r="H1003" s="281" t="str">
        <f>IF(FrontPage!$E$3=1,F1003&amp;G1003,D1003&amp;E1003)</f>
        <v>Form2</v>
      </c>
    </row>
    <row r="1004" spans="1:8" x14ac:dyDescent="0.35">
      <c r="D1004" s="281" t="s">
        <v>3268</v>
      </c>
      <c r="F1004" s="281" t="s">
        <v>3354</v>
      </c>
      <c r="H1004" s="281" t="str">
        <f>IF(FrontPage!$E$3=1,F1004&amp;G1004,D1004&amp;E1004)</f>
        <v>Form</v>
      </c>
    </row>
    <row r="1005" spans="1:8" x14ac:dyDescent="0.35">
      <c r="D1005" s="281" t="s">
        <v>3186</v>
      </c>
      <c r="F1005" s="281" t="s">
        <v>3355</v>
      </c>
      <c r="H1005" s="281" t="str">
        <f>IF(FrontPage!$E$3=1,F1005&amp;G1005,D1005&amp;E1005)</f>
        <v>Row</v>
      </c>
    </row>
    <row r="1006" spans="1:8" x14ac:dyDescent="0.35">
      <c r="D1006" s="281" t="s">
        <v>9</v>
      </c>
      <c r="F1006" s="281" t="s">
        <v>3356</v>
      </c>
      <c r="H1006" s="281" t="str">
        <f>IF(FrontPage!$E$3=1,F1006&amp;G1006,D1006&amp;E1006)</f>
        <v>Col</v>
      </c>
    </row>
    <row r="1007" spans="1:8" x14ac:dyDescent="0.35">
      <c r="D1007" s="281" t="s">
        <v>3301</v>
      </c>
      <c r="F1007" s="281" t="s">
        <v>3357</v>
      </c>
      <c r="H1007" s="281" t="str">
        <f>IF(FrontPage!$E$3=1,F1007&amp;G1007,D1007&amp;E1007)</f>
        <v>Add Form</v>
      </c>
    </row>
    <row r="1008" spans="1:8" x14ac:dyDescent="0.35">
      <c r="D1008" s="281" t="s">
        <v>3302</v>
      </c>
      <c r="F1008" s="281" t="s">
        <v>3358</v>
      </c>
      <c r="H1008" s="281" t="str">
        <f>IF(FrontPage!$E$3=1,F1008&amp;G1008,D1008&amp;E1008)</f>
        <v>Add Rows</v>
      </c>
    </row>
    <row r="1009" spans="4:8" x14ac:dyDescent="0.35">
      <c r="D1009" s="281" t="s">
        <v>3303</v>
      </c>
      <c r="F1009" s="281" t="s">
        <v>3359</v>
      </c>
      <c r="H1009" s="281" t="str">
        <f>IF(FrontPage!$E$3=1,F1009&amp;G1009,D1009&amp;E1009)</f>
        <v>Add Cols</v>
      </c>
    </row>
    <row r="1010" spans="4:8" x14ac:dyDescent="0.35">
      <c r="D1010" s="281" t="s">
        <v>3304</v>
      </c>
      <c r="F1010" s="281" t="s">
        <v>3360</v>
      </c>
      <c r="H1010" s="281" t="str">
        <f>IF(FrontPage!$E$3=1,F1010&amp;G1010,D1010&amp;E1010)</f>
        <v>Add</v>
      </c>
    </row>
    <row r="1011" spans="4:8" x14ac:dyDescent="0.35">
      <c r="D1011" s="281" t="s">
        <v>3311</v>
      </c>
      <c r="F1011" s="281" t="s">
        <v>3361</v>
      </c>
      <c r="H1011" s="281" t="str">
        <f>IF(FrontPage!$E$3=1,F1011&amp;G1011,D1011&amp;E1011)</f>
        <v xml:space="preserve">The total number of checks =  </v>
      </c>
    </row>
    <row r="1012" spans="4:8" x14ac:dyDescent="0.35">
      <c r="D1012" s="281" t="s">
        <v>3284</v>
      </c>
      <c r="F1012" s="281" t="s">
        <v>3362</v>
      </c>
      <c r="H1012" s="281" t="str">
        <f>IF(FrontPage!$E$3=1,F1012&amp;G1012,D1012&amp;E1012)</f>
        <v>Grants - compare RG totals with form totals - UNITARIES ONLY</v>
      </c>
    </row>
    <row r="1013" spans="4:8" x14ac:dyDescent="0.35">
      <c r="D1013" s="281" t="s">
        <v>3299</v>
      </c>
      <c r="F1013" s="281" t="s">
        <v>3363</v>
      </c>
      <c r="H1013" s="281" t="str">
        <f>IF(FrontPage!$E$3=1,F1013&amp;G1013,D1013&amp;E1013)</f>
        <v>Check all lines balance to zero or are within tolerance</v>
      </c>
    </row>
    <row r="1014" spans="4:8" x14ac:dyDescent="0.35">
      <c r="D1014" s="281" t="s">
        <v>3300</v>
      </c>
      <c r="F1014" s="281" t="s">
        <v>3364</v>
      </c>
      <c r="H1014" s="281" t="str">
        <f>IF(FrontPage!$E$3=1,F1014&amp;G1014,D1014&amp;E1014)</f>
        <v>Council Tax Collection - UNITARIES ONLY</v>
      </c>
    </row>
    <row r="1015" spans="4:8" x14ac:dyDescent="0.35">
      <c r="D1015" s="281" t="s">
        <v>3305</v>
      </c>
      <c r="F1015" s="281" t="s">
        <v>3365</v>
      </c>
      <c r="H1015" s="281" t="str">
        <f>IF(FrontPage!$E$3=1,F1015&amp;G1015,D1015&amp;E1015)</f>
        <v>Compare Spend limits (RS) as a % of Total Spend (line 60)</v>
      </c>
    </row>
    <row r="1016" spans="4:8" x14ac:dyDescent="0.35">
      <c r="D1016" s="281" t="s">
        <v>3306</v>
      </c>
      <c r="F1016" s="281" t="s">
        <v>3366</v>
      </c>
      <c r="H1016" s="281" t="str">
        <f>IF(FrontPage!$E$3=1,F1016&amp;G1016,D1016&amp;E1016)</f>
        <v>Compare Spend limits (RS) as a % of Total Spend (line 60). ND costs</v>
      </c>
    </row>
    <row r="1017" spans="4:8" x14ac:dyDescent="0.35">
      <c r="D1017" s="281" t="s">
        <v>3307</v>
      </c>
      <c r="F1017" s="281" t="s">
        <v>3367</v>
      </c>
      <c r="H1017" s="281" t="str">
        <f>IF(FrontPage!$E$3=1,F1017&amp;G1017,D1017&amp;E1017)</f>
        <v>Compare Spend limits (RS) as a % of Total Spend (line 60). Other Central costs</v>
      </c>
    </row>
    <row r="1018" spans="4:8" x14ac:dyDescent="0.35">
      <c r="D1018" s="281" t="s">
        <v>3308</v>
      </c>
      <c r="F1018" s="281" t="s">
        <v>3368</v>
      </c>
      <c r="H1018" s="281" t="str">
        <f>IF(FrontPage!$E$3=1,F1018&amp;G1018,D1018&amp;E1018)</f>
        <v>Summation of RS Rows against RG Totals for each service area</v>
      </c>
    </row>
    <row r="1019" spans="4:8" x14ac:dyDescent="0.35">
      <c r="D1019" s="281" t="s">
        <v>3309</v>
      </c>
      <c r="F1019" s="281" t="s">
        <v>3369</v>
      </c>
      <c r="H1019" s="281" t="str">
        <f>IF(FrontPage!$E$3=1,F1019&amp;G1019,D1019&amp;E1019)</f>
        <v>Employee Costs - Check &gt;0</v>
      </c>
    </row>
    <row r="1020" spans="4:8" x14ac:dyDescent="0.35">
      <c r="D1020" s="281" t="s">
        <v>3310</v>
      </c>
      <c r="F1020" s="281" t="s">
        <v>3370</v>
      </c>
      <c r="H1020" s="281" t="str">
        <f>IF(FrontPage!$E$3=1,F1020&amp;G1020,D1020&amp;E1020)</f>
        <v>POLICE, FIRE AND NATIONAL PARKS ONLY</v>
      </c>
    </row>
    <row r="1021" spans="4:8" x14ac:dyDescent="0.35">
      <c r="D1021" s="281" t="s">
        <v>3285</v>
      </c>
      <c r="F1021" s="281" t="s">
        <v>3371</v>
      </c>
      <c r="H1021" s="281" t="str">
        <f>IF(FrontPage!$E$3=1,F1021&amp;G1021,D1021&amp;E1021)</f>
        <v>Figures</v>
      </c>
    </row>
    <row r="1022" spans="4:8" x14ac:dyDescent="0.35">
      <c r="D1022" s="281" t="s">
        <v>3324</v>
      </c>
      <c r="F1022" s="281" t="s">
        <v>3372</v>
      </c>
      <c r="H1022" s="281" t="str">
        <f>IF(FrontPage!$E$3=1,F1022&amp;G1022,D1022&amp;E1022)</f>
        <v>Total of above rows</v>
      </c>
    </row>
    <row r="1023" spans="4:8" x14ac:dyDescent="0.35">
      <c r="D1023" s="281" t="s">
        <v>3325</v>
      </c>
      <c r="F1023" s="281" t="s">
        <v>3373</v>
      </c>
      <c r="H1023" s="281" t="str">
        <f>IF(FrontPage!$E$3=1,F1023&amp;G1023,D1023&amp;E1023)</f>
        <v>Consistency and comparison checks</v>
      </c>
    </row>
    <row r="1024" spans="4:8" x14ac:dyDescent="0.35">
      <c r="D1024" s="281" t="s">
        <v>3322</v>
      </c>
      <c r="F1024" s="281" t="s">
        <v>3374</v>
      </c>
      <c r="H1024" s="281" t="str">
        <f>IF(FrontPage!$E$3=1,F1024&amp;G1024,D1024&amp;E1024)</f>
        <v>Additional Year-On-Year Validations</v>
      </c>
    </row>
    <row r="1025" spans="4:8" x14ac:dyDescent="0.35">
      <c r="D1025" s="281" t="s">
        <v>3320</v>
      </c>
      <c r="F1025" s="281" t="s">
        <v>3375</v>
      </c>
      <c r="H1025" s="281" t="str">
        <f>IF(FrontPage!$E$3=1,F1025&amp;G1025,D1025&amp;E1025)</f>
        <v>Row Description</v>
      </c>
    </row>
    <row r="1026" spans="4:8" x14ac:dyDescent="0.35">
      <c r="D1026" s="281" t="s">
        <v>3278</v>
      </c>
      <c r="F1026" s="281" t="s">
        <v>3376</v>
      </c>
      <c r="H1026" s="281" t="str">
        <f>IF(FrontPage!$E$3=1,F1026&amp;G1026,D1026&amp;E1026)</f>
        <v>Tolerance Table</v>
      </c>
    </row>
    <row r="1027" spans="4:8" x14ac:dyDescent="0.35">
      <c r="D1027" s="281" t="s">
        <v>3326</v>
      </c>
      <c r="F1027" s="281" t="s">
        <v>3377</v>
      </c>
      <c r="H1027" s="281" t="str">
        <f>IF(FrontPage!$E$3=1,F1027&amp;G1027,D1027&amp;E1027)</f>
        <v>Enter values below:</v>
      </c>
    </row>
    <row r="1028" spans="4:8" x14ac:dyDescent="0.35">
      <c r="D1028" s="281" t="s">
        <v>3327</v>
      </c>
      <c r="F1028" s="281" t="s">
        <v>3379</v>
      </c>
      <c r="H1028" s="281" t="str">
        <f>IF(FrontPage!$E$3=1,F1028&amp;G1028,D1028&amp;E1028)</f>
        <v>Enter col no below:</v>
      </c>
    </row>
    <row r="1029" spans="4:8" x14ac:dyDescent="0.35">
      <c r="D1029" s="281" t="s">
        <v>3279</v>
      </c>
      <c r="F1029" s="281" t="s">
        <v>3378</v>
      </c>
      <c r="H1029" s="281" t="str">
        <f>IF(FrontPage!$E$3=1,F1029&amp;G1029,D1029&amp;E1029)</f>
        <v>Default</v>
      </c>
    </row>
    <row r="1030" spans="4:8" x14ac:dyDescent="0.35">
      <c r="D1030" s="281" t="s">
        <v>3280</v>
      </c>
      <c r="F1030" s="281" t="s">
        <v>3380</v>
      </c>
      <c r="H1030" s="281" t="str">
        <f>IF(FrontPage!$E$3=1,F1030&amp;G1030,D1030&amp;E1030)</f>
        <v>Manual</v>
      </c>
    </row>
  </sheetData>
  <sheetProtection autoFilter="0"/>
  <autoFilter ref="C2:H965" xr:uid="{00000000-0009-0000-0000-000016000000}"/>
  <mergeCells count="3">
    <mergeCell ref="D967:D976"/>
    <mergeCell ref="F967:F974"/>
    <mergeCell ref="H967:H974"/>
  </mergeCells>
  <printOptions headings="1"/>
  <pageMargins left="0.24" right="0.24" top="0.32" bottom="0.35" header="0.2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1">
    <pageSetUpPr fitToPage="1"/>
  </sheetPr>
  <dimension ref="A1:Y56"/>
  <sheetViews>
    <sheetView showGridLines="0" showRuler="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3.69140625" style="1" hidden="1" customWidth="1"/>
    <col min="3" max="4" width="3.765625" style="9" customWidth="1"/>
    <col min="5" max="5" width="50" style="8" customWidth="1"/>
    <col min="6" max="7" width="11.23046875" style="1" customWidth="1"/>
    <col min="8" max="9" width="11.3046875" style="1" customWidth="1"/>
    <col min="10" max="11" width="11.23046875" style="1" customWidth="1"/>
    <col min="12" max="12" width="11.3046875" style="1" customWidth="1"/>
    <col min="13" max="13" width="11.53515625" style="1" bestFit="1" customWidth="1"/>
    <col min="14" max="14" width="11.23046875" style="1" customWidth="1"/>
    <col min="15" max="15" width="11.23046875" style="5" customWidth="1"/>
    <col min="16" max="16" width="1.07421875" style="1" hidden="1" customWidth="1"/>
    <col min="17" max="17" width="24.765625" style="25" customWidth="1"/>
    <col min="18" max="18" width="1.23046875" style="1" customWidth="1"/>
    <col min="19" max="19" width="42.765625" style="1" customWidth="1"/>
    <col min="20" max="20" width="2.23046875" style="1" customWidth="1"/>
    <col min="21" max="21" width="0" style="103" hidden="1" customWidth="1"/>
    <col min="22" max="22" width="0" style="111" hidden="1" customWidth="1"/>
    <col min="23" max="25" width="8.84375" style="111"/>
    <col min="26" max="16384" width="8.84375" style="1"/>
  </cols>
  <sheetData>
    <row r="1" spans="1:25" ht="30" customHeight="1" thickBot="1" x14ac:dyDescent="0.3">
      <c r="A1" s="247" t="s">
        <v>35</v>
      </c>
      <c r="B1" s="247"/>
      <c r="C1" s="247" t="str">
        <f>Text!H260&amp;", "&amp;LEFT(year,4)&amp;"-"&amp;RIGHT(year,2)</f>
        <v>Highways and transport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5" ht="33.7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23"/>
      <c r="L2" s="1423"/>
      <c r="M2" s="1424"/>
      <c r="O2" s="186" t="str">
        <f>"** "&amp;Text!H30&amp;" **"</f>
        <v>** Record as negative **</v>
      </c>
      <c r="P2" s="202"/>
      <c r="Q2" s="300"/>
      <c r="R2" s="111"/>
      <c r="S2" s="111"/>
      <c r="T2" s="111"/>
      <c r="U2" s="302"/>
    </row>
    <row r="3" spans="1:25" ht="72.75" customHeight="1" thickBot="1" x14ac:dyDescent="0.3">
      <c r="C3" s="13" t="str">
        <f>Text!H35</f>
        <v>Service</v>
      </c>
      <c r="D3" s="95"/>
      <c r="E3" s="185"/>
      <c r="F3" s="261" t="str">
        <f>Text!H291</f>
        <v>Direct spend (employee costs and running costs)</v>
      </c>
      <c r="G3" s="261" t="str">
        <f>Text!H292</f>
        <v>Central and departmental support services costs</v>
      </c>
      <c r="H3" s="261" t="str">
        <f>Text!H293</f>
        <v>Income from joint arrangements with other local authorities</v>
      </c>
      <c r="I3" s="261" t="str">
        <f>Text!H294</f>
        <v>GROSS EXPENDITURE(1)+(2)+(3)</v>
      </c>
      <c r="J3" s="261" t="str">
        <f>Text!H295</f>
        <v>Income from sales, fees and charges</v>
      </c>
      <c r="K3" s="261" t="str">
        <f>Text!H296</f>
        <v>Other income (excluding joint arrangements)</v>
      </c>
      <c r="L3" s="261" t="str">
        <f>Text!H297</f>
        <v>Income from joint arrangements with non-local authority bodies</v>
      </c>
      <c r="M3" s="261" t="str">
        <f>Text!H298</f>
        <v>TOTAL INCOME(6.1)+(6.2)+(7)</v>
      </c>
      <c r="N3" s="261" t="str">
        <f>Text!H299</f>
        <v>NET CURRENT EXPENDITURE(5)+(8)</v>
      </c>
      <c r="O3" s="262" t="str">
        <f>Text!H300</f>
        <v>Specific and special government grants</v>
      </c>
      <c r="P3" s="28"/>
      <c r="Q3" s="300"/>
      <c r="R3" s="111"/>
      <c r="S3" s="111"/>
      <c r="T3" s="111"/>
      <c r="U3" s="302"/>
    </row>
    <row r="4" spans="1:25" s="29" customFormat="1" ht="13.5" thickBot="1" x14ac:dyDescent="0.35">
      <c r="D4" s="33"/>
      <c r="F4" s="254" t="s">
        <v>545</v>
      </c>
      <c r="G4" s="256" t="s">
        <v>546</v>
      </c>
      <c r="H4" s="257" t="s">
        <v>549</v>
      </c>
      <c r="I4" s="256" t="s">
        <v>551</v>
      </c>
      <c r="J4" s="256" t="s">
        <v>552</v>
      </c>
      <c r="K4" s="257" t="s">
        <v>553</v>
      </c>
      <c r="L4" s="256" t="s">
        <v>554</v>
      </c>
      <c r="M4" s="260" t="s">
        <v>555</v>
      </c>
      <c r="N4" s="256" t="s">
        <v>557</v>
      </c>
      <c r="O4" s="256" t="s">
        <v>558</v>
      </c>
      <c r="P4" s="51" t="s">
        <v>8</v>
      </c>
      <c r="Q4" s="224" t="str">
        <f>Text!H31</f>
        <v>Expenditure Check</v>
      </c>
      <c r="S4" s="224" t="str">
        <f>Text!H32</f>
        <v>Explanation</v>
      </c>
      <c r="U4" s="110"/>
      <c r="V4" s="301"/>
      <c r="W4" s="301"/>
      <c r="X4" s="301"/>
      <c r="Y4" s="301"/>
    </row>
    <row r="5" spans="1:25" ht="6" customHeight="1" x14ac:dyDescent="0.3">
      <c r="C5" s="37"/>
      <c r="D5" s="37"/>
      <c r="F5" s="14"/>
      <c r="G5" s="14"/>
      <c r="H5" s="14"/>
      <c r="I5" s="14"/>
      <c r="J5" s="14"/>
      <c r="K5" s="14"/>
      <c r="L5" s="14"/>
      <c r="M5" s="14"/>
      <c r="N5" s="14"/>
      <c r="O5" s="172"/>
      <c r="P5" s="12"/>
    </row>
    <row r="6" spans="1:25" ht="13" x14ac:dyDescent="0.3">
      <c r="A6" s="114" t="s">
        <v>630</v>
      </c>
      <c r="C6" s="2">
        <v>1</v>
      </c>
      <c r="D6" s="2" t="str">
        <f>Text!H261</f>
        <v>Transport planning, policy and strategy</v>
      </c>
      <c r="E6" s="170"/>
      <c r="F6" s="913">
        <v>0</v>
      </c>
      <c r="G6" s="913">
        <v>0</v>
      </c>
      <c r="H6" s="913">
        <v>0</v>
      </c>
      <c r="I6" s="892">
        <f>SUM(F6:H6)</f>
        <v>0</v>
      </c>
      <c r="J6" s="913">
        <v>0</v>
      </c>
      <c r="K6" s="913">
        <v>0</v>
      </c>
      <c r="L6" s="913">
        <v>0</v>
      </c>
      <c r="M6" s="892">
        <f>SUM(J6:L6)</f>
        <v>0</v>
      </c>
      <c r="N6" s="892">
        <f>I6+M6</f>
        <v>0</v>
      </c>
      <c r="O6" s="913">
        <v>0</v>
      </c>
      <c r="P6" s="30"/>
      <c r="Q6" s="308" t="str">
        <f>IF(N6&lt;0,Text!$H$33,IF(U6&lt;0,Text!$H$34,IF(N6&gt;0,Text!$H$695,"")))</f>
        <v/>
      </c>
      <c r="S6" s="226"/>
      <c r="U6" s="105">
        <f>N6--O6</f>
        <v>0</v>
      </c>
    </row>
    <row r="7" spans="1:25" ht="30" customHeight="1" x14ac:dyDescent="0.3">
      <c r="C7" s="37" t="str">
        <f>Text!H262</f>
        <v>HIGHWAYS AND ROADS</v>
      </c>
      <c r="D7" s="13"/>
      <c r="E7" s="31"/>
      <c r="F7" s="914"/>
      <c r="G7" s="908"/>
      <c r="H7" s="908"/>
      <c r="I7" s="908"/>
      <c r="J7" s="908"/>
      <c r="K7" s="908"/>
      <c r="L7" s="908"/>
      <c r="M7" s="908"/>
      <c r="N7" s="908"/>
      <c r="O7" s="908"/>
      <c r="P7" s="30"/>
      <c r="Q7" s="313"/>
    </row>
    <row r="8" spans="1:25" ht="13" x14ac:dyDescent="0.3">
      <c r="C8" s="2">
        <v>2.1</v>
      </c>
      <c r="D8" s="80" t="str">
        <f>Text!H263</f>
        <v>Capital charges relating to construction projects (principal roads)</v>
      </c>
      <c r="E8" s="84"/>
      <c r="F8" s="913">
        <v>0</v>
      </c>
      <c r="G8" s="913">
        <v>0</v>
      </c>
      <c r="H8" s="913">
        <v>0</v>
      </c>
      <c r="I8" s="892">
        <f>SUM(F8:H8)</f>
        <v>0</v>
      </c>
      <c r="J8" s="913">
        <v>0</v>
      </c>
      <c r="K8" s="913">
        <v>0</v>
      </c>
      <c r="L8" s="913">
        <v>0</v>
      </c>
      <c r="M8" s="892">
        <f>SUM(J8:L8)</f>
        <v>0</v>
      </c>
      <c r="N8" s="892">
        <f>I8+M8</f>
        <v>0</v>
      </c>
      <c r="O8" s="913">
        <v>0</v>
      </c>
      <c r="P8" s="32"/>
      <c r="Q8" s="308" t="str">
        <f>IF(N8&lt;0,Text!$H$33,IF(U8&lt;0,Text!$H$34,IF(N8&gt;0,Text!$H$695,"")))</f>
        <v/>
      </c>
      <c r="S8" s="226"/>
      <c r="U8" s="105">
        <f t="shared" ref="U8:U22" si="0">N8--O8</f>
        <v>0</v>
      </c>
    </row>
    <row r="9" spans="1:25" ht="13" x14ac:dyDescent="0.3">
      <c r="C9" s="2">
        <v>2.2000000000000002</v>
      </c>
      <c r="D9" s="80" t="str">
        <f>Text!H264</f>
        <v>Capital charges relating to construction projects (other roads)</v>
      </c>
      <c r="E9" s="84"/>
      <c r="F9" s="913">
        <v>0</v>
      </c>
      <c r="G9" s="913">
        <v>0</v>
      </c>
      <c r="H9" s="913">
        <v>0</v>
      </c>
      <c r="I9" s="892">
        <f>SUM(F9:H9)</f>
        <v>0</v>
      </c>
      <c r="J9" s="913">
        <v>0</v>
      </c>
      <c r="K9" s="913">
        <v>0</v>
      </c>
      <c r="L9" s="913">
        <v>0</v>
      </c>
      <c r="M9" s="892">
        <f>SUM(J9:L9)</f>
        <v>0</v>
      </c>
      <c r="N9" s="892">
        <f>I9+M9</f>
        <v>0</v>
      </c>
      <c r="O9" s="913">
        <v>0</v>
      </c>
      <c r="P9" s="32"/>
      <c r="Q9" s="308" t="str">
        <f>IF(N9&lt;0,Text!$H$33,IF(U9&lt;0,Text!$H$34,IF(N9&gt;0,Text!$H$695,"")))</f>
        <v/>
      </c>
      <c r="S9" s="226"/>
      <c r="U9" s="105">
        <f t="shared" si="0"/>
        <v>0</v>
      </c>
    </row>
    <row r="10" spans="1:25" ht="13.5" thickBot="1" x14ac:dyDescent="0.35">
      <c r="C10" s="7">
        <v>2.2999999999999998</v>
      </c>
      <c r="D10" s="80" t="str">
        <f>Text!H265</f>
        <v>Capital charges relating to construction projects (bridges and culverts)</v>
      </c>
      <c r="E10" s="86"/>
      <c r="F10" s="913">
        <v>0</v>
      </c>
      <c r="G10" s="913">
        <v>0</v>
      </c>
      <c r="H10" s="913">
        <v>0</v>
      </c>
      <c r="I10" s="910">
        <f>SUM(F10:H10)</f>
        <v>0</v>
      </c>
      <c r="J10" s="913">
        <v>0</v>
      </c>
      <c r="K10" s="913">
        <v>0</v>
      </c>
      <c r="L10" s="913">
        <v>0</v>
      </c>
      <c r="M10" s="910">
        <f>SUM(J10:L10)</f>
        <v>0</v>
      </c>
      <c r="N10" s="910">
        <f>I10+M10</f>
        <v>0</v>
      </c>
      <c r="O10" s="913">
        <v>0</v>
      </c>
      <c r="P10" s="32"/>
      <c r="Q10" s="308" t="str">
        <f>IF(N10&lt;0,Text!$H$33,IF(U10&lt;0,Text!$H$34,IF(N10&gt;0,Text!$H$695,"")))</f>
        <v/>
      </c>
      <c r="S10" s="226"/>
      <c r="U10" s="105">
        <f t="shared" si="0"/>
        <v>0</v>
      </c>
    </row>
    <row r="11" spans="1:25" ht="15.75" customHeight="1" thickBot="1" x14ac:dyDescent="0.35">
      <c r="C11" s="840">
        <v>2</v>
      </c>
      <c r="D11" s="1354" t="str">
        <f>Text!H266</f>
        <v>Capital charges relating to construction projects  (lines 2.1 to 2.3)</v>
      </c>
      <c r="E11" s="81"/>
      <c r="F11" s="898">
        <f>SUM(F8:F10)</f>
        <v>0</v>
      </c>
      <c r="G11" s="898">
        <f t="shared" ref="G11:N11" si="1">SUM(G8:G10)</f>
        <v>0</v>
      </c>
      <c r="H11" s="898">
        <f>SUM(H8:H10)</f>
        <v>0</v>
      </c>
      <c r="I11" s="898">
        <f t="shared" si="1"/>
        <v>0</v>
      </c>
      <c r="J11" s="898">
        <f t="shared" si="1"/>
        <v>0</v>
      </c>
      <c r="K11" s="898">
        <f t="shared" si="1"/>
        <v>0</v>
      </c>
      <c r="L11" s="898">
        <f t="shared" si="1"/>
        <v>0</v>
      </c>
      <c r="M11" s="898">
        <f t="shared" si="1"/>
        <v>0</v>
      </c>
      <c r="N11" s="898">
        <f t="shared" si="1"/>
        <v>0</v>
      </c>
      <c r="O11" s="898">
        <f>SUM(O8:O10)</f>
        <v>0</v>
      </c>
      <c r="P11" s="6"/>
      <c r="Q11" s="308" t="str">
        <f>IF(N11&lt;0,Text!$H$33,IF(U11&lt;0,Text!$H$34,IF(N11&gt;0,Text!$H$695,"")))</f>
        <v/>
      </c>
      <c r="S11" s="226"/>
      <c r="U11" s="105">
        <f t="shared" si="0"/>
        <v>0</v>
      </c>
    </row>
    <row r="12" spans="1:25" ht="12.75" customHeight="1" x14ac:dyDescent="0.3">
      <c r="C12" s="46">
        <v>3.1</v>
      </c>
      <c r="D12" s="80" t="str">
        <f>Text!H267</f>
        <v>Structural maintenance of principal roads</v>
      </c>
      <c r="E12" s="177"/>
      <c r="F12" s="913">
        <v>0</v>
      </c>
      <c r="G12" s="913">
        <v>0</v>
      </c>
      <c r="H12" s="913">
        <v>0</v>
      </c>
      <c r="I12" s="892">
        <f>SUM(F12:H12)</f>
        <v>0</v>
      </c>
      <c r="J12" s="913">
        <v>0</v>
      </c>
      <c r="K12" s="913">
        <v>0</v>
      </c>
      <c r="L12" s="913">
        <v>0</v>
      </c>
      <c r="M12" s="892">
        <f>SUM(J12:L12)</f>
        <v>0</v>
      </c>
      <c r="N12" s="892">
        <f>I12+M12</f>
        <v>0</v>
      </c>
      <c r="O12" s="913">
        <v>0</v>
      </c>
      <c r="P12" s="32"/>
      <c r="Q12" s="308" t="str">
        <f>IF(N12&lt;0,Text!$H$33,IF(U12&lt;0,Text!$H$34,IF(N12&gt;0,Text!$H$695,"")))</f>
        <v/>
      </c>
      <c r="S12" s="226"/>
      <c r="U12" s="105">
        <f t="shared" si="0"/>
        <v>0</v>
      </c>
    </row>
    <row r="13" spans="1:25" ht="13" x14ac:dyDescent="0.3">
      <c r="C13" s="2">
        <v>3.2</v>
      </c>
      <c r="D13" s="80" t="str">
        <f>Text!H268</f>
        <v>Structural maintenance of other roads</v>
      </c>
      <c r="E13" s="84"/>
      <c r="F13" s="913">
        <v>0</v>
      </c>
      <c r="G13" s="913">
        <v>0</v>
      </c>
      <c r="H13" s="913">
        <v>0</v>
      </c>
      <c r="I13" s="892">
        <f>SUM(F13:H13)</f>
        <v>0</v>
      </c>
      <c r="J13" s="913">
        <v>0</v>
      </c>
      <c r="K13" s="913">
        <v>0</v>
      </c>
      <c r="L13" s="913">
        <v>0</v>
      </c>
      <c r="M13" s="892">
        <f>SUM(J13:L13)</f>
        <v>0</v>
      </c>
      <c r="N13" s="892">
        <f>I13+M13</f>
        <v>0</v>
      </c>
      <c r="O13" s="913">
        <v>0</v>
      </c>
      <c r="P13" s="32"/>
      <c r="Q13" s="308" t="str">
        <f>IF(N13&lt;0,Text!$H$33,IF(U13&lt;0,Text!$H$34,IF(N13&gt;0,Text!$H$695,"")))</f>
        <v/>
      </c>
      <c r="S13" s="226"/>
      <c r="U13" s="105">
        <f t="shared" si="0"/>
        <v>0</v>
      </c>
    </row>
    <row r="14" spans="1:25" ht="13.5" thickBot="1" x14ac:dyDescent="0.35">
      <c r="C14" s="7">
        <v>3.3</v>
      </c>
      <c r="D14" s="80" t="str">
        <f>Text!H269</f>
        <v>Structural maintenance of bridges and culverts</v>
      </c>
      <c r="E14" s="86"/>
      <c r="F14" s="913">
        <v>0</v>
      </c>
      <c r="G14" s="913">
        <v>0</v>
      </c>
      <c r="H14" s="913">
        <v>0</v>
      </c>
      <c r="I14" s="910">
        <f>SUM(F14:H14)</f>
        <v>0</v>
      </c>
      <c r="J14" s="913">
        <v>0</v>
      </c>
      <c r="K14" s="913">
        <v>0</v>
      </c>
      <c r="L14" s="913">
        <v>0</v>
      </c>
      <c r="M14" s="910">
        <f>SUM(J14:L14)</f>
        <v>0</v>
      </c>
      <c r="N14" s="910">
        <f>I14+M14</f>
        <v>0</v>
      </c>
      <c r="O14" s="913">
        <v>0</v>
      </c>
      <c r="P14" s="32"/>
      <c r="Q14" s="308" t="str">
        <f>IF(N14&lt;0,Text!$H$33,IF(U14&lt;0,Text!$H$34,IF(N14&gt;0,Text!$H$695,"")))</f>
        <v/>
      </c>
      <c r="S14" s="226"/>
      <c r="U14" s="105">
        <f t="shared" si="0"/>
        <v>0</v>
      </c>
    </row>
    <row r="15" spans="1:25" ht="15.75" customHeight="1" thickBot="1" x14ac:dyDescent="0.35">
      <c r="C15" s="840">
        <v>3</v>
      </c>
      <c r="D15" s="1354" t="str">
        <f>Text!H270</f>
        <v>Total structural maintenance, highways and roads (lines 3.1 to 3.3)</v>
      </c>
      <c r="E15" s="81"/>
      <c r="F15" s="898">
        <f t="shared" ref="F15:M15" si="2">SUM(F12:F14)</f>
        <v>0</v>
      </c>
      <c r="G15" s="898">
        <f t="shared" si="2"/>
        <v>0</v>
      </c>
      <c r="H15" s="898">
        <f t="shared" si="2"/>
        <v>0</v>
      </c>
      <c r="I15" s="898">
        <f t="shared" si="2"/>
        <v>0</v>
      </c>
      <c r="J15" s="898">
        <f t="shared" si="2"/>
        <v>0</v>
      </c>
      <c r="K15" s="898">
        <f t="shared" si="2"/>
        <v>0</v>
      </c>
      <c r="L15" s="898">
        <f t="shared" si="2"/>
        <v>0</v>
      </c>
      <c r="M15" s="898">
        <f t="shared" si="2"/>
        <v>0</v>
      </c>
      <c r="N15" s="898">
        <f>SUM(N12:N14)</f>
        <v>0</v>
      </c>
      <c r="O15" s="898">
        <f>SUM(O12:O14)</f>
        <v>0</v>
      </c>
      <c r="P15" s="6"/>
      <c r="Q15" s="308" t="str">
        <f>IF(N15&lt;0,Text!$H$33,IF(U15&lt;0,Text!$H$34,IF(N15&gt;0,Text!$H$695,"")))</f>
        <v/>
      </c>
      <c r="S15" s="226"/>
      <c r="U15" s="105">
        <f t="shared" si="0"/>
        <v>0</v>
      </c>
    </row>
    <row r="16" spans="1:25" ht="12.75" customHeight="1" x14ac:dyDescent="0.3">
      <c r="C16" s="46">
        <v>13</v>
      </c>
      <c r="D16" s="80" t="str">
        <f>Text!H271</f>
        <v>Environment, safety and routine maintenance</v>
      </c>
      <c r="E16" s="177"/>
      <c r="F16" s="913">
        <v>0</v>
      </c>
      <c r="G16" s="913">
        <v>0</v>
      </c>
      <c r="H16" s="913">
        <v>0</v>
      </c>
      <c r="I16" s="892">
        <f t="shared" ref="I16:I21" si="3">SUM(F16:H16)</f>
        <v>0</v>
      </c>
      <c r="J16" s="913">
        <v>0</v>
      </c>
      <c r="K16" s="913">
        <v>0</v>
      </c>
      <c r="L16" s="913">
        <v>0</v>
      </c>
      <c r="M16" s="892">
        <f t="shared" ref="M16:M21" si="4">SUM(J16:L16)</f>
        <v>0</v>
      </c>
      <c r="N16" s="892">
        <f t="shared" ref="N16:N21" si="5">I16+M16</f>
        <v>0</v>
      </c>
      <c r="O16" s="913">
        <v>0</v>
      </c>
      <c r="P16" s="32"/>
      <c r="Q16" s="308" t="str">
        <f>IF(N16&lt;0,Text!$H$33,IF(U16&lt;0,Text!$H$34,IF(N16&gt;0,Text!$H$695,"")))</f>
        <v/>
      </c>
      <c r="S16" s="226"/>
      <c r="U16" s="105">
        <f t="shared" si="0"/>
        <v>0</v>
      </c>
    </row>
    <row r="17" spans="1:21" ht="13" x14ac:dyDescent="0.3">
      <c r="C17" s="2">
        <v>14</v>
      </c>
      <c r="D17" s="80" t="str">
        <f>Text!H272</f>
        <v>Winter service</v>
      </c>
      <c r="E17" s="84"/>
      <c r="F17" s="913">
        <v>0</v>
      </c>
      <c r="G17" s="913">
        <v>0</v>
      </c>
      <c r="H17" s="913">
        <v>0</v>
      </c>
      <c r="I17" s="892">
        <f t="shared" si="3"/>
        <v>0</v>
      </c>
      <c r="J17" s="913">
        <v>0</v>
      </c>
      <c r="K17" s="913">
        <v>0</v>
      </c>
      <c r="L17" s="913">
        <v>0</v>
      </c>
      <c r="M17" s="892">
        <f t="shared" si="4"/>
        <v>0</v>
      </c>
      <c r="N17" s="892">
        <f t="shared" si="5"/>
        <v>0</v>
      </c>
      <c r="O17" s="913">
        <v>0</v>
      </c>
      <c r="P17" s="32"/>
      <c r="Q17" s="308" t="str">
        <f>IF(N17&lt;0,Text!$H$33,IF(U17&lt;0,Text!$H$34,IF(N17&gt;0,Text!$H$695,"")))</f>
        <v/>
      </c>
      <c r="S17" s="226"/>
      <c r="U17" s="105">
        <f t="shared" si="0"/>
        <v>0</v>
      </c>
    </row>
    <row r="18" spans="1:21" ht="13" x14ac:dyDescent="0.3">
      <c r="C18" s="45">
        <v>15</v>
      </c>
      <c r="D18" s="80" t="str">
        <f>Text!H273</f>
        <v>Street lighting (including energy costs)</v>
      </c>
      <c r="E18" s="96"/>
      <c r="F18" s="913">
        <v>0</v>
      </c>
      <c r="G18" s="913">
        <v>0</v>
      </c>
      <c r="H18" s="913">
        <v>0</v>
      </c>
      <c r="I18" s="892">
        <f t="shared" si="3"/>
        <v>0</v>
      </c>
      <c r="J18" s="913">
        <v>0</v>
      </c>
      <c r="K18" s="913">
        <v>0</v>
      </c>
      <c r="L18" s="913">
        <v>0</v>
      </c>
      <c r="M18" s="892">
        <f t="shared" si="4"/>
        <v>0</v>
      </c>
      <c r="N18" s="892">
        <f t="shared" si="5"/>
        <v>0</v>
      </c>
      <c r="O18" s="913">
        <v>0</v>
      </c>
      <c r="P18" s="32"/>
      <c r="Q18" s="308" t="str">
        <f>IF(N18&lt;0,Text!$H$33,IF(U18&lt;0,Text!$H$34,IF(N18&gt;0,Text!$H$695,"")))</f>
        <v/>
      </c>
      <c r="S18" s="226"/>
      <c r="U18" s="105">
        <f t="shared" si="0"/>
        <v>0</v>
      </c>
    </row>
    <row r="19" spans="1:21" ht="12.75" customHeight="1" x14ac:dyDescent="0.3">
      <c r="C19" s="2">
        <v>16</v>
      </c>
      <c r="D19" s="80" t="str">
        <f>Text!H274</f>
        <v>Traffic management</v>
      </c>
      <c r="E19" s="176"/>
      <c r="F19" s="913">
        <v>0</v>
      </c>
      <c r="G19" s="913">
        <v>0</v>
      </c>
      <c r="H19" s="913">
        <v>0</v>
      </c>
      <c r="I19" s="892">
        <f t="shared" si="3"/>
        <v>0</v>
      </c>
      <c r="J19" s="913">
        <v>0</v>
      </c>
      <c r="K19" s="913">
        <v>0</v>
      </c>
      <c r="L19" s="913">
        <v>0</v>
      </c>
      <c r="M19" s="892">
        <f t="shared" si="4"/>
        <v>0</v>
      </c>
      <c r="N19" s="892">
        <f t="shared" si="5"/>
        <v>0</v>
      </c>
      <c r="O19" s="913">
        <v>0</v>
      </c>
      <c r="P19" s="32"/>
      <c r="Q19" s="308" t="str">
        <f>IF(N19&lt;0,Text!$H$33,IF(U19&lt;0,Text!$H$34,IF(N19&gt;0,Text!$H$695,"")))</f>
        <v/>
      </c>
      <c r="S19" s="226"/>
      <c r="U19" s="105">
        <f t="shared" si="0"/>
        <v>0</v>
      </c>
    </row>
    <row r="20" spans="1:21" ht="12.75" customHeight="1" x14ac:dyDescent="0.3">
      <c r="C20" s="832">
        <v>16.5</v>
      </c>
      <c r="D20" s="80" t="str">
        <f>Text!H275</f>
        <v>Traffic management - bus lane enforcement</v>
      </c>
      <c r="E20" s="334"/>
      <c r="F20" s="913">
        <v>0</v>
      </c>
      <c r="G20" s="913">
        <v>0</v>
      </c>
      <c r="H20" s="913">
        <v>0</v>
      </c>
      <c r="I20" s="892">
        <f t="shared" si="3"/>
        <v>0</v>
      </c>
      <c r="J20" s="913">
        <v>0</v>
      </c>
      <c r="K20" s="913">
        <v>0</v>
      </c>
      <c r="L20" s="913">
        <v>0</v>
      </c>
      <c r="M20" s="892">
        <f t="shared" si="4"/>
        <v>0</v>
      </c>
      <c r="N20" s="892">
        <f t="shared" si="5"/>
        <v>0</v>
      </c>
      <c r="O20" s="913">
        <v>0</v>
      </c>
      <c r="P20" s="32"/>
      <c r="Q20" s="308" t="str">
        <f>IF(N20&lt;0,Text!$H$33,IF(U20&lt;0,Text!$H$34,IF(N20&gt;0,Text!$H$695,"")))</f>
        <v/>
      </c>
      <c r="S20" s="226"/>
      <c r="U20" s="105">
        <f t="shared" si="0"/>
        <v>0</v>
      </c>
    </row>
    <row r="21" spans="1:21" ht="12.75" customHeight="1" thickBot="1" x14ac:dyDescent="0.4">
      <c r="C21" s="7">
        <v>17.100000000000001</v>
      </c>
      <c r="D21" s="117" t="str">
        <f>Text!H276</f>
        <v>Road safety education and safe routes (including school crossing patrols)</v>
      </c>
      <c r="E21" s="1375"/>
      <c r="F21" s="913">
        <v>0</v>
      </c>
      <c r="G21" s="913">
        <v>0</v>
      </c>
      <c r="H21" s="913">
        <v>0</v>
      </c>
      <c r="I21" s="910">
        <f t="shared" si="3"/>
        <v>0</v>
      </c>
      <c r="J21" s="913">
        <v>0</v>
      </c>
      <c r="K21" s="913">
        <v>0</v>
      </c>
      <c r="L21" s="913">
        <v>0</v>
      </c>
      <c r="M21" s="910">
        <f t="shared" si="4"/>
        <v>0</v>
      </c>
      <c r="N21" s="910">
        <f t="shared" si="5"/>
        <v>0</v>
      </c>
      <c r="O21" s="913">
        <v>0</v>
      </c>
      <c r="P21" s="32"/>
      <c r="Q21" s="308" t="str">
        <f>IF(N21&lt;0,Text!$H$33,IF(U21&lt;0,Text!$H$34,IF(N21&gt;0,Text!$H$695,"")))</f>
        <v/>
      </c>
      <c r="S21" s="226"/>
      <c r="U21" s="105">
        <f t="shared" si="0"/>
        <v>0</v>
      </c>
    </row>
    <row r="22" spans="1:21" ht="15.75" customHeight="1" thickBot="1" x14ac:dyDescent="0.35">
      <c r="C22" s="840">
        <v>19</v>
      </c>
      <c r="D22" s="1354" t="str">
        <f>Text!H277</f>
        <v>Total traffic management and road safety (lines 16 to 17.1)</v>
      </c>
      <c r="E22" s="81"/>
      <c r="F22" s="898">
        <f t="shared" ref="F22:O22" si="6">SUM(F19:F21)</f>
        <v>0</v>
      </c>
      <c r="G22" s="898">
        <f t="shared" si="6"/>
        <v>0</v>
      </c>
      <c r="H22" s="898">
        <f t="shared" si="6"/>
        <v>0</v>
      </c>
      <c r="I22" s="898">
        <f t="shared" si="6"/>
        <v>0</v>
      </c>
      <c r="J22" s="898">
        <f t="shared" si="6"/>
        <v>0</v>
      </c>
      <c r="K22" s="898">
        <f t="shared" si="6"/>
        <v>0</v>
      </c>
      <c r="L22" s="898">
        <f t="shared" si="6"/>
        <v>0</v>
      </c>
      <c r="M22" s="898">
        <f t="shared" si="6"/>
        <v>0</v>
      </c>
      <c r="N22" s="898">
        <f t="shared" si="6"/>
        <v>0</v>
      </c>
      <c r="O22" s="898">
        <f t="shared" si="6"/>
        <v>0</v>
      </c>
      <c r="P22" s="6"/>
      <c r="Q22" s="308" t="str">
        <f>IF(N22&lt;0,Text!$H$33,IF(U22&lt;0,Text!$H$34,IF(N22&gt;0,Text!$H$695,"")))</f>
        <v/>
      </c>
      <c r="S22" s="226"/>
      <c r="U22" s="105">
        <f t="shared" si="0"/>
        <v>0</v>
      </c>
    </row>
    <row r="23" spans="1:21" ht="13" thickBot="1" x14ac:dyDescent="0.3">
      <c r="C23" s="4"/>
      <c r="D23" s="4"/>
      <c r="E23" s="4"/>
      <c r="F23" s="915"/>
      <c r="G23" s="916"/>
      <c r="H23" s="916"/>
      <c r="I23" s="917"/>
      <c r="J23" s="918"/>
      <c r="K23" s="916"/>
      <c r="L23" s="916"/>
      <c r="M23" s="916"/>
      <c r="N23" s="916"/>
      <c r="O23" s="916"/>
      <c r="P23" s="4"/>
      <c r="Q23" s="313"/>
    </row>
    <row r="24" spans="1:21" ht="15.75" customHeight="1" thickBot="1" x14ac:dyDescent="0.35">
      <c r="A24" s="114" t="s">
        <v>630</v>
      </c>
      <c r="C24" s="840">
        <v>21</v>
      </c>
      <c r="D24" s="1425" t="str">
        <f>Text!H278</f>
        <v>Total highways and roads (lines 2+3+13+14+15+19)</v>
      </c>
      <c r="E24" s="1426"/>
      <c r="F24" s="898">
        <f t="shared" ref="F24:O24" si="7">F11+F15+F16+F17+F18+F22</f>
        <v>0</v>
      </c>
      <c r="G24" s="898">
        <f t="shared" si="7"/>
        <v>0</v>
      </c>
      <c r="H24" s="898">
        <f t="shared" si="7"/>
        <v>0</v>
      </c>
      <c r="I24" s="898">
        <f t="shared" si="7"/>
        <v>0</v>
      </c>
      <c r="J24" s="898">
        <f t="shared" si="7"/>
        <v>0</v>
      </c>
      <c r="K24" s="898">
        <f t="shared" si="7"/>
        <v>0</v>
      </c>
      <c r="L24" s="898">
        <f t="shared" si="7"/>
        <v>0</v>
      </c>
      <c r="M24" s="898">
        <f t="shared" si="7"/>
        <v>0</v>
      </c>
      <c r="N24" s="898">
        <f t="shared" si="7"/>
        <v>0</v>
      </c>
      <c r="O24" s="898">
        <f t="shared" si="7"/>
        <v>0</v>
      </c>
      <c r="P24" s="6"/>
      <c r="Q24" s="308" t="str">
        <f>IF(N24&lt;0,Text!$H$33,IF(U24&lt;0,Text!$H$34,IF(N24&gt;0,Text!$H$695,"")))</f>
        <v/>
      </c>
      <c r="S24" s="226"/>
      <c r="U24" s="105">
        <f t="shared" ref="U24:U32" si="8">N24--O24</f>
        <v>0</v>
      </c>
    </row>
    <row r="25" spans="1:21" x14ac:dyDescent="0.25">
      <c r="A25" s="114"/>
      <c r="B25" s="114"/>
      <c r="C25" s="114"/>
      <c r="D25" s="4"/>
      <c r="E25" s="114"/>
      <c r="F25" s="919"/>
      <c r="G25" s="919"/>
      <c r="H25" s="919"/>
      <c r="I25" s="919"/>
      <c r="J25" s="919"/>
      <c r="K25" s="919"/>
      <c r="L25" s="919"/>
      <c r="M25" s="919"/>
      <c r="N25" s="919"/>
      <c r="O25" s="919"/>
      <c r="P25" s="114"/>
      <c r="Q25" s="314"/>
      <c r="R25" s="114"/>
      <c r="S25" s="114"/>
      <c r="T25" s="114"/>
      <c r="U25" s="114"/>
    </row>
    <row r="26" spans="1:21" ht="13" x14ac:dyDescent="0.3">
      <c r="C26" s="2">
        <v>24</v>
      </c>
      <c r="D26" s="80" t="str">
        <f>Text!H279</f>
        <v>Parking of vehicles</v>
      </c>
      <c r="E26" s="176"/>
      <c r="F26" s="913">
        <v>0</v>
      </c>
      <c r="G26" s="913">
        <v>0</v>
      </c>
      <c r="H26" s="913">
        <v>0</v>
      </c>
      <c r="I26" s="892">
        <f t="shared" ref="I26:I31" si="9">SUM(F26:H26)</f>
        <v>0</v>
      </c>
      <c r="J26" s="913">
        <v>0</v>
      </c>
      <c r="K26" s="913">
        <v>0</v>
      </c>
      <c r="L26" s="913">
        <v>0</v>
      </c>
      <c r="M26" s="892">
        <f>SUM(J26:L26)</f>
        <v>0</v>
      </c>
      <c r="N26" s="892">
        <f t="shared" ref="N26:N31" si="10">I26+M26</f>
        <v>0</v>
      </c>
      <c r="O26" s="913">
        <v>0</v>
      </c>
      <c r="P26" s="32"/>
      <c r="Q26" s="308" t="str">
        <f>IF(N26&lt;0,Text!$H$33,IF(U26&lt;0,Text!$H$34,IF(N26&gt;0,Text!$H$695,"")))</f>
        <v/>
      </c>
      <c r="S26" s="226"/>
      <c r="U26" s="105">
        <f t="shared" si="8"/>
        <v>0</v>
      </c>
    </row>
    <row r="27" spans="1:21" ht="12.75" customHeight="1" x14ac:dyDescent="0.3">
      <c r="C27" s="2">
        <v>25</v>
      </c>
      <c r="D27" s="80" t="str">
        <f>Text!H280</f>
        <v>Public transport co-ordination</v>
      </c>
      <c r="E27" s="176"/>
      <c r="F27" s="913">
        <v>0</v>
      </c>
      <c r="G27" s="913">
        <v>0</v>
      </c>
      <c r="H27" s="913">
        <v>0</v>
      </c>
      <c r="I27" s="892">
        <f t="shared" si="9"/>
        <v>0</v>
      </c>
      <c r="J27" s="913">
        <v>0</v>
      </c>
      <c r="K27" s="913">
        <v>0</v>
      </c>
      <c r="L27" s="913">
        <v>0</v>
      </c>
      <c r="M27" s="892">
        <f>SUM(J27:L27)</f>
        <v>0</v>
      </c>
      <c r="N27" s="892">
        <f t="shared" si="10"/>
        <v>0</v>
      </c>
      <c r="O27" s="913">
        <v>0</v>
      </c>
      <c r="P27" s="32"/>
      <c r="Q27" s="308" t="str">
        <f>IF(N27&lt;0,Text!$H$33,IF(U27&lt;0,Text!$H$34,IF(N27&gt;0,Text!$H$695,"")))</f>
        <v/>
      </c>
      <c r="S27" s="226"/>
      <c r="U27" s="105">
        <f t="shared" si="8"/>
        <v>0</v>
      </c>
    </row>
    <row r="28" spans="1:21" ht="13" x14ac:dyDescent="0.3">
      <c r="C28" s="2">
        <v>26</v>
      </c>
      <c r="D28" s="80" t="str">
        <f>Text!H281</f>
        <v>Concessionary fares</v>
      </c>
      <c r="E28" s="84"/>
      <c r="F28" s="913">
        <v>0</v>
      </c>
      <c r="G28" s="913">
        <v>0</v>
      </c>
      <c r="H28" s="913">
        <v>0</v>
      </c>
      <c r="I28" s="892">
        <f t="shared" si="9"/>
        <v>0</v>
      </c>
      <c r="J28" s="913">
        <v>0</v>
      </c>
      <c r="K28" s="913">
        <v>0</v>
      </c>
      <c r="L28" s="913">
        <v>0</v>
      </c>
      <c r="M28" s="892">
        <f>SUM(J28:L28)</f>
        <v>0</v>
      </c>
      <c r="N28" s="892">
        <f t="shared" si="10"/>
        <v>0</v>
      </c>
      <c r="O28" s="913">
        <v>0</v>
      </c>
      <c r="P28" s="32"/>
      <c r="Q28" s="308" t="str">
        <f>IF(N28&lt;0,Text!$H$33,IF(U28&lt;0,Text!$H$34,IF(N28&gt;0,Text!$H$695,"")))</f>
        <v/>
      </c>
      <c r="S28" s="226"/>
      <c r="U28" s="105">
        <f t="shared" si="8"/>
        <v>0</v>
      </c>
    </row>
    <row r="29" spans="1:21" ht="13.5" thickBot="1" x14ac:dyDescent="0.35">
      <c r="C29" s="7">
        <v>29</v>
      </c>
      <c r="D29" s="80" t="str">
        <f>Text!H282</f>
        <v>Support to operators</v>
      </c>
      <c r="E29" s="86"/>
      <c r="F29" s="913">
        <v>0</v>
      </c>
      <c r="G29" s="913">
        <v>0</v>
      </c>
      <c r="H29" s="913">
        <v>0</v>
      </c>
      <c r="I29" s="910">
        <f t="shared" si="9"/>
        <v>0</v>
      </c>
      <c r="J29" s="913">
        <v>0</v>
      </c>
      <c r="K29" s="913">
        <v>0</v>
      </c>
      <c r="L29" s="913">
        <v>0</v>
      </c>
      <c r="M29" s="910">
        <f>SUM(J29:L29)</f>
        <v>0</v>
      </c>
      <c r="N29" s="910">
        <f t="shared" si="10"/>
        <v>0</v>
      </c>
      <c r="O29" s="913">
        <v>0</v>
      </c>
      <c r="P29" s="32"/>
      <c r="Q29" s="308" t="str">
        <f>IF(N29&lt;0,Text!$H$33,IF(U29&lt;0,Text!$H$34,IF(N29&gt;0,Text!$H$695,"")))</f>
        <v/>
      </c>
      <c r="S29" s="226"/>
      <c r="U29" s="105">
        <f t="shared" si="8"/>
        <v>0</v>
      </c>
    </row>
    <row r="30" spans="1:21" ht="15.75" customHeight="1" thickBot="1" x14ac:dyDescent="0.35">
      <c r="C30" s="840">
        <v>32</v>
      </c>
      <c r="D30" s="1354" t="str">
        <f>Text!H283</f>
        <v>Public transport (lines 25+26+29)</v>
      </c>
      <c r="E30" s="81"/>
      <c r="F30" s="898">
        <f>SUM(F27:F29)</f>
        <v>0</v>
      </c>
      <c r="G30" s="898">
        <f>SUM(G27:G29)</f>
        <v>0</v>
      </c>
      <c r="H30" s="898">
        <f>SUM(H27:H29)</f>
        <v>0</v>
      </c>
      <c r="I30" s="898">
        <f t="shared" si="9"/>
        <v>0</v>
      </c>
      <c r="J30" s="898">
        <f>SUM(J27:J29)</f>
        <v>0</v>
      </c>
      <c r="K30" s="898">
        <f>SUM(K27:K29)</f>
        <v>0</v>
      </c>
      <c r="L30" s="898">
        <f>SUM(L27:L29)</f>
        <v>0</v>
      </c>
      <c r="M30" s="898">
        <f>SUM(M27:M29)</f>
        <v>0</v>
      </c>
      <c r="N30" s="898">
        <f t="shared" si="10"/>
        <v>0</v>
      </c>
      <c r="O30" s="898">
        <f>SUM(O27:O29)</f>
        <v>0</v>
      </c>
      <c r="P30" s="6"/>
      <c r="Q30" s="308" t="str">
        <f>IF(N30&lt;0,Text!$H$33,IF(U30&lt;0,Text!$H$34,IF(N30&gt;0,Text!$H$695,"")))</f>
        <v/>
      </c>
      <c r="S30" s="226"/>
      <c r="U30" s="105">
        <f t="shared" si="8"/>
        <v>0</v>
      </c>
    </row>
    <row r="31" spans="1:21" ht="12.75" customHeight="1" thickBot="1" x14ac:dyDescent="0.35">
      <c r="C31" s="2">
        <v>33</v>
      </c>
      <c r="D31" s="80" t="str">
        <f>Text!H284</f>
        <v>Airports, harbours and toll facilities</v>
      </c>
      <c r="E31" s="176"/>
      <c r="F31" s="913">
        <v>0</v>
      </c>
      <c r="G31" s="913">
        <v>0</v>
      </c>
      <c r="H31" s="913">
        <v>0</v>
      </c>
      <c r="I31" s="892">
        <f t="shared" si="9"/>
        <v>0</v>
      </c>
      <c r="J31" s="913">
        <v>0</v>
      </c>
      <c r="K31" s="913">
        <v>0</v>
      </c>
      <c r="L31" s="913">
        <v>0</v>
      </c>
      <c r="M31" s="892">
        <f>SUM(J31:L31)</f>
        <v>0</v>
      </c>
      <c r="N31" s="892">
        <f t="shared" si="10"/>
        <v>0</v>
      </c>
      <c r="O31" s="913">
        <v>0</v>
      </c>
      <c r="P31" s="32"/>
      <c r="Q31" s="308" t="str">
        <f>IF(N31&lt;0,Text!$H$33,IF(U31&lt;0,Text!$H$34,IF(N31&gt;0,Text!$H$695,"")))</f>
        <v/>
      </c>
      <c r="S31" s="226"/>
      <c r="U31" s="105">
        <f t="shared" si="8"/>
        <v>0</v>
      </c>
    </row>
    <row r="32" spans="1:21" ht="15.75" customHeight="1" thickBot="1" x14ac:dyDescent="0.35">
      <c r="A32" s="114" t="s">
        <v>630</v>
      </c>
      <c r="C32" s="19">
        <v>34</v>
      </c>
      <c r="D32" s="19" t="str">
        <f>Text!H286</f>
        <v>Total transport (lines 24+32+33)</v>
      </c>
      <c r="E32" s="81"/>
      <c r="F32" s="898">
        <f>F26+F30+F31</f>
        <v>0</v>
      </c>
      <c r="G32" s="898">
        <f t="shared" ref="G32:J32" si="11">G26+G30+G31</f>
        <v>0</v>
      </c>
      <c r="H32" s="898">
        <f t="shared" si="11"/>
        <v>0</v>
      </c>
      <c r="I32" s="898">
        <f t="shared" si="11"/>
        <v>0</v>
      </c>
      <c r="J32" s="898">
        <f t="shared" si="11"/>
        <v>0</v>
      </c>
      <c r="K32" s="898">
        <f>K26+K30+K31</f>
        <v>0</v>
      </c>
      <c r="L32" s="898">
        <f t="shared" ref="L32" si="12">L26+L30+L31</f>
        <v>0</v>
      </c>
      <c r="M32" s="898">
        <f t="shared" ref="M32" si="13">M26+M30+M31</f>
        <v>0</v>
      </c>
      <c r="N32" s="898">
        <f t="shared" ref="N32" si="14">N26+N30+N31</f>
        <v>0</v>
      </c>
      <c r="O32" s="898">
        <f t="shared" ref="O32" si="15">O26+O30+O31</f>
        <v>0</v>
      </c>
      <c r="P32" s="6"/>
      <c r="Q32" s="308" t="str">
        <f>IF(N32&lt;0,Text!$H$33,IF(U32&lt;0,Text!$H$34,IF(N32&gt;0,Text!$H$695,"")))</f>
        <v/>
      </c>
      <c r="S32" s="226"/>
      <c r="U32" s="105">
        <f t="shared" si="8"/>
        <v>0</v>
      </c>
    </row>
    <row r="33" spans="1:21" ht="10.5" customHeight="1" thickBot="1" x14ac:dyDescent="0.35">
      <c r="C33" s="1098"/>
      <c r="D33" s="1099"/>
      <c r="E33" s="1100"/>
      <c r="F33" s="920"/>
      <c r="G33" s="920"/>
      <c r="H33" s="920"/>
      <c r="I33" s="921"/>
      <c r="J33" s="922"/>
      <c r="K33" s="919"/>
      <c r="L33" s="919"/>
      <c r="M33" s="908"/>
      <c r="N33" s="908"/>
      <c r="O33" s="908"/>
      <c r="P33" s="6"/>
      <c r="Q33" s="309"/>
    </row>
    <row r="34" spans="1:21" ht="27.75" customHeight="1" thickBot="1" x14ac:dyDescent="0.4">
      <c r="C34" s="840">
        <v>35</v>
      </c>
      <c r="D34" s="1427" t="str">
        <f>Text!H287</f>
        <v>Total transport planning, highways, roads and transport (lines 1+21+34)</v>
      </c>
      <c r="E34" s="1428"/>
      <c r="F34" s="898">
        <f t="shared" ref="F34:O34" si="16">F6+F24+F32</f>
        <v>0</v>
      </c>
      <c r="G34" s="898">
        <f t="shared" si="16"/>
        <v>0</v>
      </c>
      <c r="H34" s="898">
        <f t="shared" si="16"/>
        <v>0</v>
      </c>
      <c r="I34" s="898">
        <f t="shared" si="16"/>
        <v>0</v>
      </c>
      <c r="J34" s="898">
        <f t="shared" si="16"/>
        <v>0</v>
      </c>
      <c r="K34" s="898">
        <f t="shared" si="16"/>
        <v>0</v>
      </c>
      <c r="L34" s="898">
        <f t="shared" si="16"/>
        <v>0</v>
      </c>
      <c r="M34" s="898">
        <f t="shared" si="16"/>
        <v>0</v>
      </c>
      <c r="N34" s="898">
        <f t="shared" si="16"/>
        <v>0</v>
      </c>
      <c r="O34" s="898">
        <f t="shared" si="16"/>
        <v>0</v>
      </c>
      <c r="P34" s="6"/>
      <c r="Q34" s="308" t="str">
        <f>IF(N34&lt;0,Text!$H$33,IF(U34&lt;0,Text!$H$34,IF(N34&gt;0,Text!$H$695,"")))</f>
        <v/>
      </c>
      <c r="S34" s="226"/>
      <c r="U34" s="105">
        <f>N34--O34</f>
        <v>0</v>
      </c>
    </row>
    <row r="35" spans="1:21" ht="30" customHeight="1" x14ac:dyDescent="0.3">
      <c r="C35" s="37" t="str">
        <f>Text!H60</f>
        <v>MEMORANDUM ITEMS</v>
      </c>
      <c r="D35" s="1"/>
      <c r="E35" s="1"/>
      <c r="F35" s="909"/>
      <c r="G35" s="909"/>
      <c r="H35" s="908"/>
      <c r="I35" s="908"/>
      <c r="J35" s="908"/>
      <c r="K35" s="908"/>
      <c r="L35" s="908"/>
      <c r="M35" s="908"/>
      <c r="N35" s="908"/>
      <c r="O35" s="908"/>
      <c r="P35" s="6"/>
      <c r="Q35" s="33"/>
    </row>
    <row r="36" spans="1:21" ht="15" customHeight="1" x14ac:dyDescent="0.3">
      <c r="C36" s="1373" t="str">
        <f>Text!H288</f>
        <v>Subjective breakdown of gross expenditure on highways, roads and transport services</v>
      </c>
      <c r="D36" s="1374"/>
      <c r="E36" s="1374"/>
      <c r="F36" s="909"/>
      <c r="G36" s="909"/>
      <c r="H36" s="908"/>
      <c r="I36" s="908"/>
      <c r="J36" s="908"/>
      <c r="K36" s="908"/>
      <c r="L36" s="908"/>
      <c r="M36" s="908"/>
      <c r="N36" s="908"/>
      <c r="O36" s="908"/>
      <c r="P36" s="6"/>
      <c r="Q36" s="33"/>
    </row>
    <row r="37" spans="1:21" ht="13" x14ac:dyDescent="0.3">
      <c r="C37" s="2">
        <v>36</v>
      </c>
      <c r="D37" s="2" t="str">
        <f>Text!H289</f>
        <v>Employee costs  (included in line 35, column 1)</v>
      </c>
      <c r="E37" s="108"/>
      <c r="F37" s="913">
        <v>0</v>
      </c>
      <c r="G37" s="908"/>
      <c r="H37" s="908"/>
      <c r="I37" s="908"/>
      <c r="J37" s="908"/>
      <c r="K37" s="908"/>
      <c r="L37" s="908"/>
      <c r="M37" s="908"/>
      <c r="N37" s="908"/>
      <c r="O37" s="908"/>
      <c r="P37" s="889">
        <f>+F37</f>
        <v>0</v>
      </c>
      <c r="Q37" s="33"/>
    </row>
    <row r="38" spans="1:21" ht="30" customHeight="1" x14ac:dyDescent="0.3">
      <c r="A38" s="114" t="s">
        <v>630</v>
      </c>
      <c r="C38" s="1" t="str">
        <f>Text!H59</f>
        <v>To be transferred to revenue summary form</v>
      </c>
      <c r="D38" s="13"/>
      <c r="F38" s="6"/>
      <c r="G38" s="6"/>
      <c r="H38" s="6"/>
      <c r="I38" s="6"/>
      <c r="J38" s="6"/>
      <c r="K38" s="6"/>
      <c r="L38" s="6"/>
      <c r="M38" s="6"/>
      <c r="N38" s="6"/>
      <c r="O38" s="6"/>
      <c r="P38" s="6"/>
      <c r="Q38" s="33"/>
    </row>
    <row r="39" spans="1:21" ht="15" customHeight="1" x14ac:dyDescent="0.25"/>
    <row r="40" spans="1:21" ht="15" customHeight="1" x14ac:dyDescent="0.25"/>
    <row r="41" spans="1:21" ht="15" customHeight="1" x14ac:dyDescent="0.25"/>
    <row r="42" spans="1:21" ht="15" customHeight="1" x14ac:dyDescent="0.25"/>
    <row r="43" spans="1:21" ht="15" customHeight="1" x14ac:dyDescent="0.25">
      <c r="C43" s="1"/>
      <c r="D43" s="1"/>
      <c r="E43" s="1"/>
      <c r="Q43" s="1"/>
      <c r="U43" s="1"/>
    </row>
    <row r="44" spans="1:21" ht="15" customHeight="1" x14ac:dyDescent="0.25">
      <c r="C44" s="1"/>
      <c r="D44" s="1"/>
      <c r="E44" s="1"/>
      <c r="Q44" s="1"/>
      <c r="U44" s="1"/>
    </row>
    <row r="45" spans="1:21" ht="15" customHeight="1" x14ac:dyDescent="0.25">
      <c r="C45" s="1"/>
      <c r="D45" s="1"/>
      <c r="E45" s="1"/>
      <c r="Q45" s="1"/>
      <c r="U45" s="1"/>
    </row>
    <row r="46" spans="1:21" ht="15" customHeight="1" x14ac:dyDescent="0.25">
      <c r="C46" s="1"/>
      <c r="D46" s="1"/>
      <c r="E46" s="1"/>
      <c r="Q46" s="1"/>
      <c r="U46" s="1"/>
    </row>
    <row r="47" spans="1:21" ht="15" customHeight="1" x14ac:dyDescent="0.25">
      <c r="C47" s="1"/>
      <c r="D47" s="1"/>
      <c r="E47" s="1"/>
      <c r="Q47" s="1"/>
      <c r="U47" s="1"/>
    </row>
    <row r="48" spans="1:21" ht="15" customHeight="1" x14ac:dyDescent="0.25">
      <c r="C48" s="1"/>
      <c r="D48" s="1"/>
      <c r="E48" s="1"/>
      <c r="Q48" s="1"/>
      <c r="U48" s="1"/>
    </row>
    <row r="49" spans="3:21" ht="15" customHeight="1" x14ac:dyDescent="0.25">
      <c r="C49" s="1"/>
      <c r="D49" s="1"/>
      <c r="E49" s="1"/>
      <c r="Q49" s="1"/>
      <c r="U49" s="1"/>
    </row>
    <row r="50" spans="3:21" ht="15" customHeight="1" x14ac:dyDescent="0.25">
      <c r="C50" s="1"/>
      <c r="D50" s="1"/>
      <c r="E50" s="1"/>
      <c r="Q50" s="1"/>
      <c r="U50" s="1"/>
    </row>
    <row r="51" spans="3:21" ht="15" customHeight="1" x14ac:dyDescent="0.25">
      <c r="C51" s="1"/>
      <c r="D51" s="1"/>
      <c r="E51" s="1"/>
      <c r="Q51" s="1"/>
      <c r="U51" s="1"/>
    </row>
    <row r="52" spans="3:21" ht="15" customHeight="1" x14ac:dyDescent="0.25">
      <c r="C52" s="1"/>
      <c r="D52" s="1"/>
      <c r="E52" s="1"/>
      <c r="Q52" s="1"/>
      <c r="U52" s="1"/>
    </row>
    <row r="53" spans="3:21" ht="15" customHeight="1" x14ac:dyDescent="0.25">
      <c r="C53" s="1"/>
      <c r="D53" s="1"/>
      <c r="E53" s="1"/>
      <c r="Q53" s="1"/>
      <c r="U53" s="1"/>
    </row>
    <row r="54" spans="3:21" ht="15" customHeight="1" x14ac:dyDescent="0.25">
      <c r="C54" s="1"/>
      <c r="D54" s="1"/>
      <c r="E54" s="1"/>
      <c r="Q54" s="1"/>
      <c r="U54" s="1"/>
    </row>
    <row r="55" spans="3:21" ht="15" customHeight="1" x14ac:dyDescent="0.25">
      <c r="C55" s="1"/>
      <c r="D55" s="1"/>
      <c r="E55" s="1"/>
      <c r="Q55" s="1"/>
      <c r="U55" s="1"/>
    </row>
    <row r="56" spans="3:21" ht="15" customHeight="1" x14ac:dyDescent="0.25">
      <c r="C56" s="1"/>
      <c r="D56" s="1"/>
      <c r="E56" s="1"/>
      <c r="Q56" s="1"/>
      <c r="U56" s="1"/>
    </row>
  </sheetData>
  <sheetProtection sheet="1" formatColumns="0" formatRows="0"/>
  <dataConsolidate topLabels="1" link="1"/>
  <customSheetViews>
    <customSheetView guid="{764D3237-7C33-45E7-BB40-543D5EB8B708}"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
      <headerFooter alignWithMargins="0"/>
    </customSheetView>
    <customSheetView guid="{E9D2BC57-6299-4BCD-8EB6-3FED8DC17AB8}"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2"/>
      <headerFooter alignWithMargins="0"/>
    </customSheetView>
    <customSheetView guid="{22CC2B12-98B0-4880-B81F-4299C1253267}"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3"/>
      <headerFooter alignWithMargins="0"/>
    </customSheetView>
    <customSheetView guid="{81E504F4-D492-4006-B8AE-BA9D99F9C79A}"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4"/>
      <headerFooter alignWithMargins="0"/>
    </customSheetView>
    <customSheetView guid="{25E99193-3C10-4A65-946C-BFF1AEB7046A}"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5"/>
      <headerFooter alignWithMargins="0"/>
    </customSheetView>
    <customSheetView guid="{6338AFB1-DA2C-4FBD-A04F-B25B289D0763}"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6"/>
      <headerFooter alignWithMargins="0"/>
    </customSheetView>
    <customSheetView guid="{EE0C0DAB-6509-4FCB-931B-B44EAF3210C4}"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7"/>
      <headerFooter alignWithMargins="0"/>
    </customSheetView>
    <customSheetView guid="{DABAD580-1B4C-45B4-88EA-D94BBED1EA31}"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8"/>
      <headerFooter alignWithMargins="0"/>
    </customSheetView>
    <customSheetView guid="{57E65792-88BB-4551-AD2F-6857319D48EE}"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9"/>
      <headerFooter alignWithMargins="0"/>
    </customSheetView>
    <customSheetView guid="{1099CFAD-42BD-4A21-8C9A-BC5DC40461E8}"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0"/>
      <headerFooter alignWithMargins="0"/>
    </customSheetView>
    <customSheetView guid="{AB11B16C-0FEC-4685-A1F7-AF538A4FE199}"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1"/>
      <headerFooter alignWithMargins="0"/>
    </customSheetView>
    <customSheetView guid="{668B7D87-BC61-4737-964A-4E2681FF7B56}"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2"/>
      <headerFooter alignWithMargins="0"/>
    </customSheetView>
    <customSheetView guid="{34EAD24B-E074-4930-B9C5-F62ADDA84BBB}" showGridLines="0" fitToPage="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13"/>
      <headerFooter alignWithMargins="0"/>
    </customSheetView>
    <customSheetView guid="{465030FF-47D6-48CF-8E12-D512EE00A625}" showGridLines="0" fitToPage="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14"/>
      <headerFooter alignWithMargins="0"/>
    </customSheetView>
    <customSheetView guid="{3ABB6F66-4D29-436C-B62E-67D2BCB1138B}" showPageBreaks="1" showGridLines="0" fitToPage="1" printArea="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15"/>
      <headerFooter alignWithMargins="0"/>
    </customSheetView>
  </customSheetViews>
  <mergeCells count="3">
    <mergeCell ref="J2:M2"/>
    <mergeCell ref="D34:E34"/>
    <mergeCell ref="D24:E24"/>
  </mergeCells>
  <phoneticPr fontId="14" type="noConversion"/>
  <conditionalFormatting sqref="Q6 Q8:Q22 Q24 Q26:Q32 Q34">
    <cfRule type="cellIs" dxfId="41" priority="4" stopIfTrue="1" operator="notEqual">
      <formula>"ok"</formula>
    </cfRule>
  </conditionalFormatting>
  <conditionalFormatting sqref="S6 S8:S22 S24 S34">
    <cfRule type="cellIs" dxfId="40" priority="3" stopIfTrue="1" operator="notEqual">
      <formula>0</formula>
    </cfRule>
  </conditionalFormatting>
  <conditionalFormatting sqref="S26:S32">
    <cfRule type="cellIs" dxfId="39" priority="1" stopIfTrue="1" operator="notEqual">
      <formula>0</formula>
    </cfRule>
  </conditionalFormatting>
  <dataValidations count="3">
    <dataValidation type="decimal" allowBlank="1" showInputMessage="1" showErrorMessage="1" errorTitle="Stop" error="Please enter a negative number or zero." sqref="O24:P24 O22 O30 O6:O7 O11 O15 P6:P22 O33 P26:P34" xr:uid="{00000000-0002-0000-0200-000000000000}">
      <formula1>-100000000000000000000</formula1>
      <formula2>0</formula2>
    </dataValidation>
    <dataValidation type="decimal" allowBlank="1" showInputMessage="1" showErrorMessage="1" errorTitle="STOP" error="You must enter this as a 'negative' figure" sqref="H6 H8:H10 H12:H14 H26:H29 H17:H21 J6:L6 J8:L10 J12:L14 O8:O10 O12:O14 J26:L29 O26:O29 H31 O31 O16:O21 J16:L21 J31:L31" xr:uid="{00000000-0002-0000-0200-000001000000}">
      <formula1>-999999999999999000</formula1>
      <formula2>0</formula2>
    </dataValidation>
    <dataValidation type="decimal" allowBlank="1" showInputMessage="1" showErrorMessage="1" error="Must enter as a negative" sqref="H16" xr:uid="{00000000-0002-0000-0200-000002000000}">
      <formula1>-99999999999999900</formula1>
      <formula2>0</formula2>
    </dataValidation>
  </dataValidations>
  <printOptions horizontalCentered="1"/>
  <pageMargins left="0.43307086614173229" right="0.23622047244094491" top="0.32" bottom="0.31496062992125984" header="0.23622047244094491" footer="0.23622047244094491"/>
  <pageSetup paperSize="9" scale="66" fitToHeight="5" orientation="landscape" horizontalDpi="4294967292" r:id="rId1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3">
    <pageSetUpPr fitToPage="1"/>
  </sheetPr>
  <dimension ref="A1:Z125"/>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5.23046875" style="9" customWidth="1"/>
    <col min="4" max="4" width="3.765625" style="9" customWidth="1"/>
    <col min="5" max="5" width="51" style="8" customWidth="1"/>
    <col min="6" max="16" width="12.765625" style="1" customWidth="1"/>
    <col min="17" max="17" width="3.69140625" style="1" hidden="1" customWidth="1"/>
    <col min="18" max="18" width="27.84375" style="25" customWidth="1"/>
    <col min="19" max="19" width="1.07421875" style="1" customWidth="1"/>
    <col min="20" max="20" width="43.765625" style="1" customWidth="1"/>
    <col min="21" max="21" width="2.765625" style="103" customWidth="1"/>
    <col min="22" max="22" width="0" style="103" hidden="1" customWidth="1"/>
    <col min="23" max="23" width="8.84375" style="302"/>
    <col min="24" max="26" width="8.84375" style="111"/>
    <col min="27" max="16384" width="8.84375" style="1"/>
  </cols>
  <sheetData>
    <row r="1" spans="1:23" ht="30" customHeight="1" thickBot="1" x14ac:dyDescent="0.3">
      <c r="A1" s="247" t="s">
        <v>6</v>
      </c>
      <c r="B1" s="247"/>
      <c r="C1" s="247" t="s">
        <v>6</v>
      </c>
      <c r="D1" s="220" t="str">
        <f>Text!H302&amp;", "&amp;LEFT(year,4)&amp;"-"&amp;RIGHT(year,2)</f>
        <v>Social services expenditure, 2025-26</v>
      </c>
      <c r="E1" s="220"/>
      <c r="F1" s="17" t="str">
        <f>Text!H27</f>
        <v>Enter data in £ thousands</v>
      </c>
      <c r="G1" s="218"/>
      <c r="I1" s="1277" t="str">
        <f>Text!H28</f>
        <v>This form should be completed on a non-FRS17 and PFI "Off Balance Sheet" basis.</v>
      </c>
      <c r="R1" s="300"/>
      <c r="S1" s="111"/>
      <c r="T1" s="111"/>
      <c r="U1" s="302"/>
      <c r="V1" s="302"/>
    </row>
    <row r="2" spans="1:23" ht="33.75" customHeight="1" thickBot="1" x14ac:dyDescent="0.35">
      <c r="A2" s="481">
        <f>'RO1'!A2</f>
        <v>0</v>
      </c>
      <c r="B2" s="481"/>
      <c r="C2" s="481" t="str">
        <f>'RO1'!B2</f>
        <v>Please select your authority from the dropdown box on the FrontPage</v>
      </c>
      <c r="D2" s="185"/>
      <c r="E2" s="118"/>
      <c r="I2" s="184" t="str">
        <f>"** "&amp;Text!H30&amp;" **"</f>
        <v>** Record as negative **</v>
      </c>
      <c r="K2" s="1422" t="str">
        <f>"** "&amp;Text!H30&amp;" **"</f>
        <v>** Record as negative **</v>
      </c>
      <c r="L2" s="1431"/>
      <c r="M2" s="1431"/>
      <c r="N2" s="1432"/>
      <c r="P2" s="184" t="str">
        <f>"** "&amp;Text!H30&amp;" **"</f>
        <v>** Record as negative **</v>
      </c>
      <c r="Q2" s="202"/>
      <c r="R2" s="300"/>
      <c r="S2" s="111"/>
      <c r="T2" s="111"/>
      <c r="U2" s="302"/>
      <c r="V2" s="302"/>
    </row>
    <row r="3" spans="1:23" ht="72.75" customHeight="1" thickBot="1" x14ac:dyDescent="0.3">
      <c r="C3" s="13" t="str">
        <f>Text!H35</f>
        <v>Service</v>
      </c>
      <c r="D3" s="95"/>
      <c r="F3" s="263" t="str">
        <f>Text!H411</f>
        <v>Own provision (including joint arrangements)</v>
      </c>
      <c r="G3" s="263" t="str">
        <f>Text!H412</f>
        <v>Provision by others
(including joint arrangements)</v>
      </c>
      <c r="H3" s="263" t="str">
        <f>Text!H413</f>
        <v>Central and departmental support services costs</v>
      </c>
      <c r="I3" s="263" t="str">
        <f>Text!H414</f>
        <v>Income from joint arrangements with other local authorities</v>
      </c>
      <c r="J3" s="263" t="str">
        <f>Text!H415</f>
        <v>GROSS EXPENDITURE(1.1)+(1.2)+(2)+(3)</v>
      </c>
      <c r="K3" s="263" t="str">
        <f>Text!H416</f>
        <v>Income from sales, fees and charges</v>
      </c>
      <c r="L3" s="263" t="str">
        <f>Text!H417</f>
        <v>Other income (excluding joint arrangements)</v>
      </c>
      <c r="M3" s="263" t="str">
        <f>Text!H418</f>
        <v>Income from joint arrangements with non-local authority bodies</v>
      </c>
      <c r="N3" s="263" t="str">
        <f>Text!H419</f>
        <v>TOTAL INCOME(6.1)+(6.2)+(7)</v>
      </c>
      <c r="O3" s="263" t="str">
        <f>Text!H420</f>
        <v>NET CURRENT EXPENDITURE(5)+(8)</v>
      </c>
      <c r="P3" s="264" t="str">
        <f>Text!H421</f>
        <v>Specific and special government grants</v>
      </c>
      <c r="Q3" s="28"/>
      <c r="R3" s="300"/>
      <c r="S3" s="111"/>
      <c r="T3" s="111"/>
      <c r="U3" s="302"/>
      <c r="V3" s="302"/>
    </row>
    <row r="4" spans="1:23" ht="13.5" thickBot="1" x14ac:dyDescent="0.35">
      <c r="C4" s="1"/>
      <c r="D4" s="37"/>
      <c r="F4" s="254" t="s">
        <v>547</v>
      </c>
      <c r="G4" s="256" t="s">
        <v>548</v>
      </c>
      <c r="H4" s="257" t="s">
        <v>546</v>
      </c>
      <c r="I4" s="256" t="s">
        <v>549</v>
      </c>
      <c r="J4" s="256" t="s">
        <v>551</v>
      </c>
      <c r="K4" s="256" t="s">
        <v>552</v>
      </c>
      <c r="L4" s="257" t="s">
        <v>553</v>
      </c>
      <c r="M4" s="256" t="s">
        <v>554</v>
      </c>
      <c r="N4" s="260" t="s">
        <v>555</v>
      </c>
      <c r="O4" s="256" t="s">
        <v>557</v>
      </c>
      <c r="P4" s="256" t="s">
        <v>558</v>
      </c>
      <c r="Q4" s="219" t="s">
        <v>8</v>
      </c>
      <c r="R4" s="224" t="str">
        <f>Text!H31</f>
        <v>Expenditure Check</v>
      </c>
      <c r="T4" s="224" t="str">
        <f>Text!H32</f>
        <v>Explanation</v>
      </c>
    </row>
    <row r="5" spans="1:23" ht="29.25" customHeight="1" x14ac:dyDescent="0.25">
      <c r="C5" s="1429" t="str">
        <f>Text!H303</f>
        <v>CHILDREN'S SOCIAL CARE</v>
      </c>
      <c r="D5" s="1430"/>
      <c r="E5" s="1430"/>
      <c r="F5" s="12"/>
      <c r="G5" s="12"/>
      <c r="H5" s="12"/>
      <c r="I5" s="12"/>
      <c r="J5" s="12"/>
      <c r="K5" s="12"/>
      <c r="L5" s="12"/>
      <c r="M5" s="12"/>
      <c r="N5" s="12"/>
      <c r="O5" s="12"/>
      <c r="P5" s="12"/>
      <c r="Q5" s="12"/>
    </row>
    <row r="6" spans="1:23" ht="13" x14ac:dyDescent="0.3">
      <c r="C6" s="2">
        <v>1.1000000000000001</v>
      </c>
      <c r="D6" s="2" t="str">
        <f>Text!H304</f>
        <v>Children's Centres/Flying Start and Early Years</v>
      </c>
      <c r="E6" s="2"/>
      <c r="F6" s="913">
        <v>0</v>
      </c>
      <c r="G6" s="913">
        <v>0</v>
      </c>
      <c r="H6" s="913">
        <v>0</v>
      </c>
      <c r="I6" s="913">
        <v>0</v>
      </c>
      <c r="J6" s="892">
        <f t="shared" ref="J6:J17" si="0">SUM(F6:I6)</f>
        <v>0</v>
      </c>
      <c r="K6" s="913">
        <v>0</v>
      </c>
      <c r="L6" s="913">
        <v>0</v>
      </c>
      <c r="M6" s="913">
        <v>0</v>
      </c>
      <c r="N6" s="892">
        <f>SUM(K6:M6)</f>
        <v>0</v>
      </c>
      <c r="O6" s="892">
        <f>J6+N6</f>
        <v>0</v>
      </c>
      <c r="P6" s="913">
        <v>0</v>
      </c>
      <c r="Q6" s="32"/>
      <c r="R6" s="310" t="str">
        <f>IF(O6&lt;0,Text!$H$33,IF(V6&lt;0,Text!$H$34,IF(O6&gt;0,Text!$H$695,"")))</f>
        <v/>
      </c>
      <c r="T6" s="226"/>
      <c r="V6" s="105">
        <v>0</v>
      </c>
    </row>
    <row r="7" spans="1:23" ht="30" customHeight="1" x14ac:dyDescent="0.3">
      <c r="C7" s="169" t="str">
        <f>Text!H305</f>
        <v>Children looked after</v>
      </c>
      <c r="D7" s="13"/>
      <c r="F7" s="902"/>
      <c r="G7" s="902"/>
      <c r="H7" s="902"/>
      <c r="I7" s="902"/>
      <c r="J7" s="902"/>
      <c r="K7" s="902"/>
      <c r="L7" s="902"/>
      <c r="M7" s="902"/>
      <c r="N7" s="902"/>
      <c r="O7" s="902"/>
      <c r="P7" s="902"/>
      <c r="Q7" s="5"/>
      <c r="R7" s="309"/>
    </row>
    <row r="8" spans="1:23" ht="13" x14ac:dyDescent="0.3">
      <c r="C8" s="2">
        <v>6</v>
      </c>
      <c r="D8" s="92" t="str">
        <f>Text!H306</f>
        <v>Residential care</v>
      </c>
      <c r="E8" s="84"/>
      <c r="F8" s="913">
        <v>0</v>
      </c>
      <c r="G8" s="913">
        <v>0</v>
      </c>
      <c r="H8" s="913">
        <v>0</v>
      </c>
      <c r="I8" s="913">
        <v>0</v>
      </c>
      <c r="J8" s="892">
        <f t="shared" si="0"/>
        <v>0</v>
      </c>
      <c r="K8" s="913">
        <v>0</v>
      </c>
      <c r="L8" s="913">
        <v>0</v>
      </c>
      <c r="M8" s="913">
        <v>0</v>
      </c>
      <c r="N8" s="892">
        <f>SUM(K8:M8)</f>
        <v>0</v>
      </c>
      <c r="O8" s="892">
        <f t="shared" ref="O8:O17" si="1">J8+N8</f>
        <v>0</v>
      </c>
      <c r="P8" s="913">
        <v>0</v>
      </c>
      <c r="Q8" s="32"/>
      <c r="R8" s="308" t="str">
        <f>IF(O8&lt;0,Text!$H$33,IF(V8&lt;0,Text!$H$34,IF(O8&gt;0,Text!$H$695,"")))</f>
        <v/>
      </c>
      <c r="T8" s="226"/>
      <c r="V8" s="105">
        <f t="shared" ref="V8:V18" si="2">O8--P8</f>
        <v>0</v>
      </c>
    </row>
    <row r="9" spans="1:23" ht="13" x14ac:dyDescent="0.3">
      <c r="C9" s="2">
        <v>8</v>
      </c>
      <c r="D9" s="92" t="str">
        <f>Text!H307</f>
        <v>Fostering services</v>
      </c>
      <c r="E9" s="84"/>
      <c r="F9" s="913">
        <v>0</v>
      </c>
      <c r="G9" s="913">
        <v>0</v>
      </c>
      <c r="H9" s="913">
        <v>0</v>
      </c>
      <c r="I9" s="913">
        <v>0</v>
      </c>
      <c r="J9" s="892">
        <f t="shared" si="0"/>
        <v>0</v>
      </c>
      <c r="K9" s="913">
        <v>0</v>
      </c>
      <c r="L9" s="913">
        <v>0</v>
      </c>
      <c r="M9" s="913">
        <v>0</v>
      </c>
      <c r="N9" s="892">
        <f>SUM(K9:M9)</f>
        <v>0</v>
      </c>
      <c r="O9" s="892">
        <f t="shared" si="1"/>
        <v>0</v>
      </c>
      <c r="P9" s="913">
        <v>0</v>
      </c>
      <c r="Q9" s="32"/>
      <c r="R9" s="308" t="str">
        <f>IF(O9&lt;0,Text!$H$33,IF(V9&lt;0,Text!$H$34,IF(O9&gt;0,Text!$H$695,"")))</f>
        <v/>
      </c>
      <c r="T9" s="226"/>
      <c r="V9" s="105">
        <f t="shared" si="2"/>
        <v>0</v>
      </c>
      <c r="W9" s="111"/>
    </row>
    <row r="10" spans="1:23" ht="13" x14ac:dyDescent="0.3">
      <c r="C10" s="2">
        <v>8.1</v>
      </c>
      <c r="D10" s="92" t="str">
        <f>Text!H308</f>
        <v>Short breaks (respite) for disabled children looked after</v>
      </c>
      <c r="E10" s="92"/>
      <c r="F10" s="913">
        <v>0</v>
      </c>
      <c r="G10" s="913">
        <v>0</v>
      </c>
      <c r="H10" s="913">
        <v>0</v>
      </c>
      <c r="I10" s="913">
        <v>0</v>
      </c>
      <c r="J10" s="892">
        <f t="shared" si="0"/>
        <v>0</v>
      </c>
      <c r="K10" s="913">
        <v>0</v>
      </c>
      <c r="L10" s="913">
        <v>0</v>
      </c>
      <c r="M10" s="913">
        <v>0</v>
      </c>
      <c r="N10" s="892">
        <f t="shared" ref="N10:N17" si="3">SUM(K10:M10)</f>
        <v>0</v>
      </c>
      <c r="O10" s="892">
        <f t="shared" si="1"/>
        <v>0</v>
      </c>
      <c r="P10" s="913">
        <v>0</v>
      </c>
      <c r="Q10" s="32"/>
      <c r="R10" s="308" t="str">
        <f>IF(O10&lt;0,Text!$H$33,IF(V10&lt;0,Text!$H$34,IF(O10&gt;0,Text!$H$695,"")))</f>
        <v/>
      </c>
      <c r="T10" s="226"/>
      <c r="V10" s="105">
        <f t="shared" si="2"/>
        <v>0</v>
      </c>
      <c r="W10" s="111"/>
    </row>
    <row r="11" spans="1:23" ht="13" x14ac:dyDescent="0.3">
      <c r="C11" s="2">
        <v>8.1999999999999993</v>
      </c>
      <c r="D11" s="92" t="str">
        <f>Text!H309</f>
        <v>Children placed with family and friends</v>
      </c>
      <c r="E11" s="84"/>
      <c r="F11" s="913">
        <v>0</v>
      </c>
      <c r="G11" s="913">
        <v>0</v>
      </c>
      <c r="H11" s="913">
        <v>0</v>
      </c>
      <c r="I11" s="913">
        <v>0</v>
      </c>
      <c r="J11" s="892">
        <f t="shared" si="0"/>
        <v>0</v>
      </c>
      <c r="K11" s="913">
        <v>0</v>
      </c>
      <c r="L11" s="913">
        <v>0</v>
      </c>
      <c r="M11" s="913">
        <v>0</v>
      </c>
      <c r="N11" s="892">
        <f t="shared" si="3"/>
        <v>0</v>
      </c>
      <c r="O11" s="892">
        <f t="shared" si="1"/>
        <v>0</v>
      </c>
      <c r="P11" s="913">
        <v>0</v>
      </c>
      <c r="Q11" s="32"/>
      <c r="R11" s="308" t="str">
        <f>IF(O11&lt;0,Text!$H$33,IF(V11&lt;0,Text!$H$34,IF(O11&gt;0,Text!$H$695,"")))</f>
        <v/>
      </c>
      <c r="T11" s="226"/>
      <c r="V11" s="105">
        <f t="shared" si="2"/>
        <v>0</v>
      </c>
      <c r="W11" s="111"/>
    </row>
    <row r="12" spans="1:23" ht="13" x14ac:dyDescent="0.3">
      <c r="C12" s="2">
        <v>8.4</v>
      </c>
      <c r="D12" s="92" t="str">
        <f>Text!H310</f>
        <v>Education of children looked after</v>
      </c>
      <c r="E12" s="84"/>
      <c r="F12" s="913">
        <v>0</v>
      </c>
      <c r="G12" s="913">
        <v>0</v>
      </c>
      <c r="H12" s="913">
        <v>0</v>
      </c>
      <c r="I12" s="913">
        <v>0</v>
      </c>
      <c r="J12" s="892">
        <f t="shared" si="0"/>
        <v>0</v>
      </c>
      <c r="K12" s="913">
        <v>0</v>
      </c>
      <c r="L12" s="913">
        <v>0</v>
      </c>
      <c r="M12" s="913">
        <v>0</v>
      </c>
      <c r="N12" s="892">
        <f t="shared" si="3"/>
        <v>0</v>
      </c>
      <c r="O12" s="892">
        <f t="shared" si="1"/>
        <v>0</v>
      </c>
      <c r="P12" s="913">
        <v>0</v>
      </c>
      <c r="Q12" s="32"/>
      <c r="R12" s="308" t="str">
        <f>IF(O12&lt;0,Text!$H$33,IF(V12&lt;0,Text!$H$34,IF(O12&gt;0,Text!$H$695,"")))</f>
        <v/>
      </c>
      <c r="T12" s="226"/>
      <c r="V12" s="105">
        <f t="shared" si="2"/>
        <v>0</v>
      </c>
      <c r="W12" s="111"/>
    </row>
    <row r="13" spans="1:23" ht="13" x14ac:dyDescent="0.3">
      <c r="C13" s="2">
        <v>8.5</v>
      </c>
      <c r="D13" s="92" t="str">
        <f>Text!H311</f>
        <v>Leaving care support services</v>
      </c>
      <c r="E13" s="84"/>
      <c r="F13" s="913">
        <v>0</v>
      </c>
      <c r="G13" s="913">
        <v>0</v>
      </c>
      <c r="H13" s="913">
        <v>0</v>
      </c>
      <c r="I13" s="913">
        <v>0</v>
      </c>
      <c r="J13" s="892">
        <f t="shared" si="0"/>
        <v>0</v>
      </c>
      <c r="K13" s="913">
        <v>0</v>
      </c>
      <c r="L13" s="913">
        <v>0</v>
      </c>
      <c r="M13" s="913">
        <v>0</v>
      </c>
      <c r="N13" s="892">
        <f t="shared" si="3"/>
        <v>0</v>
      </c>
      <c r="O13" s="892">
        <f t="shared" si="1"/>
        <v>0</v>
      </c>
      <c r="P13" s="913">
        <v>0</v>
      </c>
      <c r="Q13" s="32"/>
      <c r="R13" s="308" t="str">
        <f>IF(O13&lt;0,Text!$H$33,IF(V13&lt;0,Text!$H$34,IF(O13&gt;0,Text!$H$695,"")))</f>
        <v/>
      </c>
      <c r="T13" s="226"/>
      <c r="V13" s="105">
        <f t="shared" si="2"/>
        <v>0</v>
      </c>
      <c r="W13" s="111"/>
    </row>
    <row r="14" spans="1:23" ht="13" x14ac:dyDescent="0.3">
      <c r="C14" s="2">
        <v>8.6</v>
      </c>
      <c r="D14" s="92" t="str">
        <f>Text!H312</f>
        <v>Adoption services</v>
      </c>
      <c r="E14" s="2"/>
      <c r="F14" s="913">
        <v>0</v>
      </c>
      <c r="G14" s="913">
        <v>0</v>
      </c>
      <c r="H14" s="913">
        <v>0</v>
      </c>
      <c r="I14" s="913">
        <v>0</v>
      </c>
      <c r="J14" s="892">
        <f>SUM(F14:I14)</f>
        <v>0</v>
      </c>
      <c r="K14" s="913">
        <v>0</v>
      </c>
      <c r="L14" s="913">
        <v>0</v>
      </c>
      <c r="M14" s="913">
        <v>0</v>
      </c>
      <c r="N14" s="892">
        <f>SUM(K14:M14)</f>
        <v>0</v>
      </c>
      <c r="O14" s="892">
        <f>J14+N14</f>
        <v>0</v>
      </c>
      <c r="P14" s="913">
        <v>0</v>
      </c>
      <c r="Q14" s="32"/>
      <c r="R14" s="308" t="str">
        <f>IF(O14&lt;0,Text!$H$33,IF(V14&lt;0,Text!$H$34,IF(O14&gt;0,Text!$H$695,"")))</f>
        <v/>
      </c>
      <c r="T14" s="226"/>
      <c r="V14" s="105">
        <f>O14--P14</f>
        <v>0</v>
      </c>
      <c r="W14" s="111"/>
    </row>
    <row r="15" spans="1:23" ht="13" x14ac:dyDescent="0.3">
      <c r="C15" s="2">
        <v>8.6999999999999993</v>
      </c>
      <c r="D15" s="92" t="str">
        <f>Text!H313</f>
        <v>Special guardianship support</v>
      </c>
      <c r="E15" s="2"/>
      <c r="F15" s="913">
        <v>0</v>
      </c>
      <c r="G15" s="913">
        <v>0</v>
      </c>
      <c r="H15" s="913">
        <v>0</v>
      </c>
      <c r="I15" s="913">
        <v>0</v>
      </c>
      <c r="J15" s="892">
        <f>SUM(F15:I15)</f>
        <v>0</v>
      </c>
      <c r="K15" s="913">
        <v>0</v>
      </c>
      <c r="L15" s="913">
        <v>0</v>
      </c>
      <c r="M15" s="913">
        <v>0</v>
      </c>
      <c r="N15" s="892">
        <f>SUM(K15:M15)</f>
        <v>0</v>
      </c>
      <c r="O15" s="892">
        <f>J15+N15</f>
        <v>0</v>
      </c>
      <c r="P15" s="913">
        <v>0</v>
      </c>
      <c r="Q15" s="32"/>
      <c r="R15" s="308" t="str">
        <f>IF(O15&lt;0,Text!$H$33,IF(V15&lt;0,Text!$H$34,IF(O15&gt;0,Text!$H$695,"")))</f>
        <v/>
      </c>
      <c r="T15" s="226"/>
      <c r="V15" s="105">
        <f>O15--P15</f>
        <v>0</v>
      </c>
      <c r="W15" s="111"/>
    </row>
    <row r="16" spans="1:23" ht="13" x14ac:dyDescent="0.3">
      <c r="C16" s="2">
        <v>8.8000000000000007</v>
      </c>
      <c r="D16" s="92" t="str">
        <f>Text!H314</f>
        <v>Asylum seeking children looked after</v>
      </c>
      <c r="E16" s="2"/>
      <c r="F16" s="913">
        <v>0</v>
      </c>
      <c r="G16" s="913">
        <v>0</v>
      </c>
      <c r="H16" s="913">
        <v>0</v>
      </c>
      <c r="I16" s="913">
        <v>0</v>
      </c>
      <c r="J16" s="892">
        <f>SUM(F16:I16)</f>
        <v>0</v>
      </c>
      <c r="K16" s="913">
        <v>0</v>
      </c>
      <c r="L16" s="913">
        <v>0</v>
      </c>
      <c r="M16" s="913">
        <v>0</v>
      </c>
      <c r="N16" s="892">
        <f>SUM(K16:M16)</f>
        <v>0</v>
      </c>
      <c r="O16" s="892">
        <f>J16+N16</f>
        <v>0</v>
      </c>
      <c r="P16" s="913">
        <v>0</v>
      </c>
      <c r="Q16" s="32"/>
      <c r="R16" s="308" t="str">
        <f>IF(O16&lt;0,Text!$H$33,IF(V16&lt;0,Text!$H$34,IF(O16&gt;0,Text!$H$695,"")))</f>
        <v/>
      </c>
      <c r="T16" s="226"/>
      <c r="V16" s="105">
        <f>O16--P16</f>
        <v>0</v>
      </c>
      <c r="W16" s="111"/>
    </row>
    <row r="17" spans="3:23" ht="13.5" thickBot="1" x14ac:dyDescent="0.35">
      <c r="C17" s="7">
        <v>9</v>
      </c>
      <c r="D17" s="92" t="str">
        <f>Text!H315</f>
        <v>Other children looked after services</v>
      </c>
      <c r="E17" s="86"/>
      <c r="F17" s="913">
        <v>0</v>
      </c>
      <c r="G17" s="913">
        <v>0</v>
      </c>
      <c r="H17" s="913">
        <v>0</v>
      </c>
      <c r="I17" s="913">
        <v>0</v>
      </c>
      <c r="J17" s="910">
        <f t="shared" si="0"/>
        <v>0</v>
      </c>
      <c r="K17" s="913">
        <v>0</v>
      </c>
      <c r="L17" s="913">
        <v>0</v>
      </c>
      <c r="M17" s="913">
        <v>0</v>
      </c>
      <c r="N17" s="910">
        <f t="shared" si="3"/>
        <v>0</v>
      </c>
      <c r="O17" s="910">
        <f t="shared" si="1"/>
        <v>0</v>
      </c>
      <c r="P17" s="913">
        <v>0</v>
      </c>
      <c r="Q17" s="32"/>
      <c r="R17" s="308" t="str">
        <f>IF(O17&lt;0,Text!$H$33,IF(V17&lt;0,Text!$H$34,IF(O17&gt;0,Text!$H$695,"")))</f>
        <v/>
      </c>
      <c r="T17" s="226"/>
      <c r="V17" s="105">
        <f t="shared" si="2"/>
        <v>0</v>
      </c>
      <c r="W17" s="111"/>
    </row>
    <row r="18" spans="3:23" ht="15.75" customHeight="1" thickBot="1" x14ac:dyDescent="0.35">
      <c r="C18" s="850">
        <v>10</v>
      </c>
      <c r="D18" s="1354" t="str">
        <f>Text!H316</f>
        <v>Total children looked after services (lines 6 to 9)</v>
      </c>
      <c r="E18" s="81"/>
      <c r="F18" s="898">
        <f t="shared" ref="F18:P18" si="4">SUM(F8:F17)</f>
        <v>0</v>
      </c>
      <c r="G18" s="898">
        <f t="shared" si="4"/>
        <v>0</v>
      </c>
      <c r="H18" s="898">
        <f t="shared" si="4"/>
        <v>0</v>
      </c>
      <c r="I18" s="898">
        <f t="shared" si="4"/>
        <v>0</v>
      </c>
      <c r="J18" s="898">
        <f t="shared" si="4"/>
        <v>0</v>
      </c>
      <c r="K18" s="898">
        <f t="shared" si="4"/>
        <v>0</v>
      </c>
      <c r="L18" s="898">
        <f t="shared" si="4"/>
        <v>0</v>
      </c>
      <c r="M18" s="898">
        <f t="shared" si="4"/>
        <v>0</v>
      </c>
      <c r="N18" s="898">
        <f t="shared" si="4"/>
        <v>0</v>
      </c>
      <c r="O18" s="898">
        <f t="shared" si="4"/>
        <v>0</v>
      </c>
      <c r="P18" s="898">
        <f t="shared" si="4"/>
        <v>0</v>
      </c>
      <c r="Q18" s="6"/>
      <c r="R18" s="308" t="str">
        <f>IF(O18&lt;0,Text!$H$33,IF(V18&lt;0,Text!$H$34,IF(O18&gt;0,Text!$H$695,"")))</f>
        <v/>
      </c>
      <c r="T18" s="226"/>
      <c r="V18" s="105">
        <f t="shared" si="2"/>
        <v>0</v>
      </c>
      <c r="W18" s="111"/>
    </row>
    <row r="19" spans="3:23" ht="30" customHeight="1" x14ac:dyDescent="0.3">
      <c r="C19" s="161" t="str">
        <f>Text!H317</f>
        <v>Family support services</v>
      </c>
      <c r="D19" s="157"/>
      <c r="E19" s="158"/>
      <c r="F19" s="902"/>
      <c r="G19" s="902"/>
      <c r="H19" s="902"/>
      <c r="I19" s="902"/>
      <c r="J19" s="902"/>
      <c r="K19" s="902"/>
      <c r="L19" s="902"/>
      <c r="M19" s="902"/>
      <c r="N19" s="902"/>
      <c r="O19" s="902"/>
      <c r="P19" s="902"/>
      <c r="Q19" s="5"/>
      <c r="R19" s="309"/>
      <c r="W19" s="111"/>
    </row>
    <row r="20" spans="3:23" ht="13" x14ac:dyDescent="0.3">
      <c r="C20" s="2">
        <v>13</v>
      </c>
      <c r="D20" s="92" t="str">
        <f>Text!H318</f>
        <v>Direct payments</v>
      </c>
      <c r="E20" s="84"/>
      <c r="F20" s="891"/>
      <c r="G20" s="913">
        <v>0</v>
      </c>
      <c r="H20" s="913">
        <v>0</v>
      </c>
      <c r="I20" s="913">
        <v>0</v>
      </c>
      <c r="J20" s="892">
        <f>SUM(G20:I20)</f>
        <v>0</v>
      </c>
      <c r="K20" s="913">
        <v>0</v>
      </c>
      <c r="L20" s="913">
        <v>0</v>
      </c>
      <c r="M20" s="913">
        <v>0</v>
      </c>
      <c r="N20" s="892">
        <f>SUM(K20:M20)</f>
        <v>0</v>
      </c>
      <c r="O20" s="892">
        <f>J20+N20</f>
        <v>0</v>
      </c>
      <c r="P20" s="913">
        <v>0</v>
      </c>
      <c r="Q20" s="32"/>
      <c r="R20" s="308" t="str">
        <f>IF(O20&lt;0,Text!$H$33,IF(V20&lt;0,Text!$H$34,IF(O20&gt;0,Text!$H$695,"")))</f>
        <v/>
      </c>
      <c r="T20" s="226"/>
      <c r="V20" s="105">
        <f t="shared" ref="V20:V25" si="5">O20--P20</f>
        <v>0</v>
      </c>
      <c r="W20" s="111"/>
    </row>
    <row r="21" spans="3:23" ht="13" x14ac:dyDescent="0.3">
      <c r="C21" s="2">
        <v>15.1</v>
      </c>
      <c r="D21" s="92" t="str">
        <f>Text!H319</f>
        <v>Short breaks (respite) for disabled children</v>
      </c>
      <c r="E21" s="84"/>
      <c r="F21" s="913">
        <v>0</v>
      </c>
      <c r="G21" s="913">
        <v>0</v>
      </c>
      <c r="H21" s="913">
        <v>0</v>
      </c>
      <c r="I21" s="913">
        <v>0</v>
      </c>
      <c r="J21" s="892">
        <f>SUM(F21:I21)</f>
        <v>0</v>
      </c>
      <c r="K21" s="913">
        <v>0</v>
      </c>
      <c r="L21" s="913">
        <v>0</v>
      </c>
      <c r="M21" s="913">
        <v>0</v>
      </c>
      <c r="N21" s="892">
        <f>SUM(K21:M21)</f>
        <v>0</v>
      </c>
      <c r="O21" s="892">
        <f>J21+N21</f>
        <v>0</v>
      </c>
      <c r="P21" s="913">
        <v>0</v>
      </c>
      <c r="Q21" s="32"/>
      <c r="R21" s="308" t="str">
        <f>IF(O21&lt;0,Text!$H$33,IF(V21&lt;0,Text!$H$34,IF(O21&gt;0,Text!$H$695,"")))</f>
        <v/>
      </c>
      <c r="T21" s="226"/>
      <c r="V21" s="105">
        <f t="shared" si="5"/>
        <v>0</v>
      </c>
      <c r="W21" s="111"/>
    </row>
    <row r="22" spans="3:23" ht="13" x14ac:dyDescent="0.3">
      <c r="C22" s="2">
        <v>15.5</v>
      </c>
      <c r="D22" s="92" t="str">
        <f>Text!H320</f>
        <v>Other support for disabled children</v>
      </c>
      <c r="E22" s="92"/>
      <c r="F22" s="913">
        <v>0</v>
      </c>
      <c r="G22" s="913">
        <v>0</v>
      </c>
      <c r="H22" s="913">
        <v>0</v>
      </c>
      <c r="I22" s="913">
        <v>0</v>
      </c>
      <c r="J22" s="892">
        <f>SUM(F22:I22)</f>
        <v>0</v>
      </c>
      <c r="K22" s="913">
        <v>0</v>
      </c>
      <c r="L22" s="913">
        <v>0</v>
      </c>
      <c r="M22" s="913">
        <v>0</v>
      </c>
      <c r="N22" s="892">
        <f>SUM(K22:M22)</f>
        <v>0</v>
      </c>
      <c r="O22" s="892">
        <f>J22+N22</f>
        <v>0</v>
      </c>
      <c r="P22" s="913">
        <v>0</v>
      </c>
      <c r="Q22" s="32"/>
      <c r="R22" s="308" t="str">
        <f>IF(O22&lt;0,Text!$H$33,IF(V22&lt;0,Text!$H$34,IF(O22&gt;0,Text!$H$695,"")))</f>
        <v/>
      </c>
      <c r="T22" s="226"/>
      <c r="V22" s="105">
        <f>O22--P22</f>
        <v>0</v>
      </c>
      <c r="W22" s="111"/>
    </row>
    <row r="23" spans="3:23" ht="13" x14ac:dyDescent="0.3">
      <c r="C23" s="2">
        <v>15.6</v>
      </c>
      <c r="D23" s="92" t="str">
        <f>Text!H321</f>
        <v xml:space="preserve">Targeted family support </v>
      </c>
      <c r="E23" s="92"/>
      <c r="F23" s="913">
        <v>0</v>
      </c>
      <c r="G23" s="913">
        <v>0</v>
      </c>
      <c r="H23" s="913">
        <v>0</v>
      </c>
      <c r="I23" s="913">
        <v>0</v>
      </c>
      <c r="J23" s="892">
        <f>SUM(F23:I23)</f>
        <v>0</v>
      </c>
      <c r="K23" s="913">
        <v>0</v>
      </c>
      <c r="L23" s="913">
        <v>0</v>
      </c>
      <c r="M23" s="913">
        <v>0</v>
      </c>
      <c r="N23" s="892">
        <f>SUM(K23:M23)</f>
        <v>0</v>
      </c>
      <c r="O23" s="892">
        <f>J23+N23</f>
        <v>0</v>
      </c>
      <c r="P23" s="913">
        <v>0</v>
      </c>
      <c r="Q23" s="32"/>
      <c r="R23" s="308" t="str">
        <f>IF(O23&lt;0,Text!$H$33,IF(V23&lt;0,Text!$H$34,IF(O23&gt;0,Text!$H$695,"")))</f>
        <v/>
      </c>
      <c r="T23" s="226"/>
      <c r="V23" s="105">
        <f>O23--P23</f>
        <v>0</v>
      </c>
      <c r="W23" s="111"/>
    </row>
    <row r="24" spans="3:23" ht="13.5" thickBot="1" x14ac:dyDescent="0.35">
      <c r="C24" s="2">
        <v>15.7</v>
      </c>
      <c r="D24" s="92" t="str">
        <f>Text!H322</f>
        <v>Universal family support</v>
      </c>
      <c r="E24" s="92"/>
      <c r="F24" s="913">
        <v>0</v>
      </c>
      <c r="G24" s="913">
        <v>0</v>
      </c>
      <c r="H24" s="913">
        <v>0</v>
      </c>
      <c r="I24" s="913">
        <v>0</v>
      </c>
      <c r="J24" s="892">
        <f>SUM(F24:I24)</f>
        <v>0</v>
      </c>
      <c r="K24" s="913">
        <v>0</v>
      </c>
      <c r="L24" s="913">
        <v>0</v>
      </c>
      <c r="M24" s="913">
        <v>0</v>
      </c>
      <c r="N24" s="892">
        <f>SUM(K24:M24)</f>
        <v>0</v>
      </c>
      <c r="O24" s="892">
        <f>J24+N24</f>
        <v>0</v>
      </c>
      <c r="P24" s="913">
        <v>0</v>
      </c>
      <c r="Q24" s="32"/>
      <c r="R24" s="308" t="str">
        <f>IF(O24&lt;0,Text!$H$33,IF(V24&lt;0,Text!$H$34,IF(O24&gt;0,Text!$H$695,"")))</f>
        <v/>
      </c>
      <c r="T24" s="226"/>
      <c r="V24" s="105">
        <f>O24--P24</f>
        <v>0</v>
      </c>
      <c r="W24" s="111"/>
    </row>
    <row r="25" spans="3:23" ht="13.5" thickBot="1" x14ac:dyDescent="0.35">
      <c r="C25" s="850">
        <v>17</v>
      </c>
      <c r="D25" s="1354" t="str">
        <f>Text!H323</f>
        <v>Total family support services (lines 13 to 16)</v>
      </c>
      <c r="E25" s="81"/>
      <c r="F25" s="898">
        <f t="shared" ref="F25:P25" si="6">SUM(F20:F24)</f>
        <v>0</v>
      </c>
      <c r="G25" s="898">
        <f t="shared" si="6"/>
        <v>0</v>
      </c>
      <c r="H25" s="898">
        <f t="shared" si="6"/>
        <v>0</v>
      </c>
      <c r="I25" s="898">
        <f t="shared" si="6"/>
        <v>0</v>
      </c>
      <c r="J25" s="898">
        <f t="shared" si="6"/>
        <v>0</v>
      </c>
      <c r="K25" s="898">
        <f t="shared" si="6"/>
        <v>0</v>
      </c>
      <c r="L25" s="898">
        <f t="shared" si="6"/>
        <v>0</v>
      </c>
      <c r="M25" s="898">
        <f t="shared" si="6"/>
        <v>0</v>
      </c>
      <c r="N25" s="898">
        <f t="shared" si="6"/>
        <v>0</v>
      </c>
      <c r="O25" s="898">
        <f t="shared" si="6"/>
        <v>0</v>
      </c>
      <c r="P25" s="898">
        <f t="shared" si="6"/>
        <v>0</v>
      </c>
      <c r="Q25" s="6"/>
      <c r="R25" s="308" t="str">
        <f>IF(O25&lt;0,Text!$H$33,IF(V25&lt;0,Text!$H$34,IF(O25&gt;0,Text!$H$695,"")))</f>
        <v/>
      </c>
      <c r="T25" s="226"/>
      <c r="V25" s="105">
        <f t="shared" si="5"/>
        <v>0</v>
      </c>
      <c r="W25" s="111"/>
    </row>
    <row r="26" spans="3:23" ht="6" customHeight="1" x14ac:dyDescent="0.25">
      <c r="C26" s="1"/>
      <c r="D26" s="1"/>
      <c r="E26" s="1"/>
      <c r="F26" s="902"/>
      <c r="G26" s="902"/>
      <c r="H26" s="902"/>
      <c r="I26" s="902"/>
      <c r="J26" s="902"/>
      <c r="K26" s="902"/>
      <c r="L26" s="902"/>
      <c r="M26" s="902"/>
      <c r="N26" s="902"/>
      <c r="O26" s="902"/>
      <c r="P26" s="902"/>
      <c r="R26" s="311"/>
      <c r="U26" s="1"/>
      <c r="V26" s="1"/>
      <c r="W26" s="111"/>
    </row>
    <row r="27" spans="3:23" ht="13" x14ac:dyDescent="0.3">
      <c r="C27" s="46">
        <v>21</v>
      </c>
      <c r="D27" s="92" t="str">
        <f>Text!H324</f>
        <v>Youth Justice</v>
      </c>
      <c r="E27" s="176"/>
      <c r="F27" s="913">
        <v>0</v>
      </c>
      <c r="G27" s="913">
        <v>0</v>
      </c>
      <c r="H27" s="913">
        <v>0</v>
      </c>
      <c r="I27" s="913">
        <v>0</v>
      </c>
      <c r="J27" s="892">
        <f>SUM(F27:I27)</f>
        <v>0</v>
      </c>
      <c r="K27" s="913">
        <v>0</v>
      </c>
      <c r="L27" s="913">
        <v>0</v>
      </c>
      <c r="M27" s="913">
        <v>0</v>
      </c>
      <c r="N27" s="892">
        <f>SUM(K27:M27)</f>
        <v>0</v>
      </c>
      <c r="O27" s="892">
        <f>J27+N27</f>
        <v>0</v>
      </c>
      <c r="P27" s="913">
        <v>0</v>
      </c>
      <c r="Q27" s="32"/>
      <c r="R27" s="308" t="str">
        <f>IF(O27&lt;0,Text!$H$33,IF(V27&lt;0,Text!$H$34,IF(O27&gt;0,Text!$H$695,"")))</f>
        <v/>
      </c>
      <c r="T27" s="226"/>
      <c r="V27" s="105">
        <f>O27--P27</f>
        <v>0</v>
      </c>
      <c r="W27" s="111"/>
    </row>
    <row r="28" spans="3:23" ht="30" customHeight="1" x14ac:dyDescent="0.3">
      <c r="C28" s="161" t="str">
        <f>Text!H325</f>
        <v>Asylum seekers children's services</v>
      </c>
      <c r="D28" s="162"/>
      <c r="E28" s="163"/>
      <c r="F28" s="902"/>
      <c r="G28" s="902"/>
      <c r="H28" s="902"/>
      <c r="I28" s="902"/>
      <c r="J28" s="902"/>
      <c r="K28" s="923"/>
      <c r="L28" s="902"/>
      <c r="M28" s="923"/>
      <c r="N28" s="902"/>
      <c r="O28" s="902"/>
      <c r="P28" s="902"/>
      <c r="Q28" s="5"/>
      <c r="R28" s="309"/>
      <c r="W28" s="111"/>
    </row>
    <row r="29" spans="3:23" ht="13" x14ac:dyDescent="0.3">
      <c r="C29" s="167">
        <v>21.4</v>
      </c>
      <c r="D29" s="168" t="str">
        <f>Text!H326</f>
        <v>Assessment and care management</v>
      </c>
      <c r="E29" s="164"/>
      <c r="F29" s="913">
        <v>0</v>
      </c>
      <c r="G29" s="913">
        <v>0</v>
      </c>
      <c r="H29" s="913">
        <v>0</v>
      </c>
      <c r="I29" s="913">
        <v>0</v>
      </c>
      <c r="J29" s="892">
        <f>SUM(F29:I29)</f>
        <v>0</v>
      </c>
      <c r="K29" s="913">
        <v>0</v>
      </c>
      <c r="L29" s="913">
        <v>0</v>
      </c>
      <c r="M29" s="913">
        <v>0</v>
      </c>
      <c r="N29" s="892">
        <f>SUM(K29:M29)</f>
        <v>0</v>
      </c>
      <c r="O29" s="892">
        <f>J29+N29</f>
        <v>0</v>
      </c>
      <c r="P29" s="913">
        <v>0</v>
      </c>
      <c r="Q29" s="32"/>
      <c r="R29" s="308" t="str">
        <f>IF(O29&lt;0,Text!$H$33,IF(V29&lt;0,Text!$H$34,IF(O29&gt;0,Text!$H$695,"")))</f>
        <v/>
      </c>
      <c r="T29" s="226"/>
      <c r="V29" s="105">
        <f>O29--P29</f>
        <v>0</v>
      </c>
      <c r="W29" s="111"/>
    </row>
    <row r="30" spans="3:23" ht="13" x14ac:dyDescent="0.3">
      <c r="C30" s="2">
        <v>21.5</v>
      </c>
      <c r="D30" s="168" t="str">
        <f>Text!H327</f>
        <v>Unaccompanied children (excluding children looked after)</v>
      </c>
      <c r="E30" s="164"/>
      <c r="F30" s="913">
        <v>0</v>
      </c>
      <c r="G30" s="913">
        <v>0</v>
      </c>
      <c r="H30" s="913">
        <v>0</v>
      </c>
      <c r="I30" s="913">
        <v>0</v>
      </c>
      <c r="J30" s="892">
        <f>SUM(F30:I30)</f>
        <v>0</v>
      </c>
      <c r="K30" s="913">
        <v>0</v>
      </c>
      <c r="L30" s="913">
        <v>0</v>
      </c>
      <c r="M30" s="913">
        <v>0</v>
      </c>
      <c r="N30" s="892">
        <f>SUM(K30:M30)</f>
        <v>0</v>
      </c>
      <c r="O30" s="892">
        <f>J30+N30</f>
        <v>0</v>
      </c>
      <c r="P30" s="913">
        <v>0</v>
      </c>
      <c r="Q30" s="32"/>
      <c r="R30" s="308" t="str">
        <f>IF(O30&lt;0,Text!$H$33,IF(V30&lt;0,Text!$H$34,IF(O30&gt;0,Text!$H$695,"")))</f>
        <v/>
      </c>
      <c r="T30" s="226"/>
      <c r="V30" s="105">
        <f>O30--P30</f>
        <v>0</v>
      </c>
      <c r="W30" s="111"/>
    </row>
    <row r="31" spans="3:23" ht="13.5" thickBot="1" x14ac:dyDescent="0.35">
      <c r="C31" s="165">
        <v>21.6</v>
      </c>
      <c r="D31" s="168" t="str">
        <f>Text!H328</f>
        <v>Families</v>
      </c>
      <c r="E31" s="166"/>
      <c r="F31" s="913">
        <v>0</v>
      </c>
      <c r="G31" s="913">
        <v>0</v>
      </c>
      <c r="H31" s="913">
        <v>0</v>
      </c>
      <c r="I31" s="913">
        <v>0</v>
      </c>
      <c r="J31" s="910">
        <f>SUM(F31:I31)</f>
        <v>0</v>
      </c>
      <c r="K31" s="913">
        <v>0</v>
      </c>
      <c r="L31" s="913">
        <v>0</v>
      </c>
      <c r="M31" s="913">
        <v>0</v>
      </c>
      <c r="N31" s="910">
        <f>SUM(K31:M31)</f>
        <v>0</v>
      </c>
      <c r="O31" s="910">
        <f>J31+N31</f>
        <v>0</v>
      </c>
      <c r="P31" s="913">
        <v>0</v>
      </c>
      <c r="Q31" s="32"/>
      <c r="R31" s="308" t="str">
        <f>IF(O31&lt;0,Text!$H$33,IF(V31&lt;0,Text!$H$34,IF(O31&gt;0,Text!$H$695,"")))</f>
        <v/>
      </c>
      <c r="T31" s="226"/>
      <c r="V31" s="105">
        <f>O31--P31</f>
        <v>0</v>
      </c>
      <c r="W31" s="111"/>
    </row>
    <row r="32" spans="3:23" ht="13.5" thickBot="1" x14ac:dyDescent="0.35">
      <c r="C32" s="93">
        <v>21.7</v>
      </c>
      <c r="D32" s="1354" t="str">
        <f>Text!H329</f>
        <v>Total asylum seekers children's services (lines 21.4 to 21.6)</v>
      </c>
      <c r="E32" s="81"/>
      <c r="F32" s="898">
        <f t="shared" ref="F32:O32" si="7">SUM(F29:F31)</f>
        <v>0</v>
      </c>
      <c r="G32" s="898">
        <f t="shared" si="7"/>
        <v>0</v>
      </c>
      <c r="H32" s="898">
        <f t="shared" si="7"/>
        <v>0</v>
      </c>
      <c r="I32" s="898">
        <f t="shared" si="7"/>
        <v>0</v>
      </c>
      <c r="J32" s="898">
        <f t="shared" si="7"/>
        <v>0</v>
      </c>
      <c r="K32" s="898">
        <f>SUM(K29:K31)</f>
        <v>0</v>
      </c>
      <c r="L32" s="898">
        <f t="shared" si="7"/>
        <v>0</v>
      </c>
      <c r="M32" s="898">
        <f>SUM(M29:M31)</f>
        <v>0</v>
      </c>
      <c r="N32" s="898">
        <f t="shared" si="7"/>
        <v>0</v>
      </c>
      <c r="O32" s="898">
        <f t="shared" si="7"/>
        <v>0</v>
      </c>
      <c r="P32" s="898">
        <f>SUM(P29:P31)</f>
        <v>0</v>
      </c>
      <c r="Q32" s="6"/>
      <c r="R32" s="308" t="str">
        <f>IF(O32&lt;0,Text!$H$33,IF(V32&lt;0,Text!$H$34,IF(O32&gt;0,Text!$H$695,"")))</f>
        <v/>
      </c>
      <c r="T32" s="226"/>
      <c r="V32" s="105">
        <f>O32--P32</f>
        <v>0</v>
      </c>
      <c r="W32" s="111"/>
    </row>
    <row r="33" spans="1:23" ht="6" customHeight="1" x14ac:dyDescent="0.25">
      <c r="C33" s="1"/>
      <c r="D33" s="1"/>
      <c r="E33" s="1"/>
      <c r="F33" s="902"/>
      <c r="G33" s="902"/>
      <c r="H33" s="902"/>
      <c r="I33" s="902"/>
      <c r="J33" s="902"/>
      <c r="K33" s="902"/>
      <c r="L33" s="902"/>
      <c r="M33" s="902"/>
      <c r="N33" s="902"/>
      <c r="O33" s="902"/>
      <c r="P33" s="902"/>
      <c r="R33" s="311"/>
      <c r="U33" s="1"/>
      <c r="V33" s="1"/>
      <c r="W33" s="111"/>
    </row>
    <row r="34" spans="1:23" ht="13" x14ac:dyDescent="0.3">
      <c r="C34" s="46">
        <v>25</v>
      </c>
      <c r="D34" s="92" t="str">
        <f>Text!H330</f>
        <v>Other children's and families' services</v>
      </c>
      <c r="E34" s="176"/>
      <c r="F34" s="913">
        <v>0</v>
      </c>
      <c r="G34" s="913">
        <v>0</v>
      </c>
      <c r="H34" s="913">
        <v>0</v>
      </c>
      <c r="I34" s="913">
        <v>0</v>
      </c>
      <c r="J34" s="892">
        <f>SUM(F34:I34)</f>
        <v>0</v>
      </c>
      <c r="K34" s="913">
        <v>0</v>
      </c>
      <c r="L34" s="913">
        <v>0</v>
      </c>
      <c r="M34" s="913">
        <v>0</v>
      </c>
      <c r="N34" s="892">
        <f>SUM(K34:M34)</f>
        <v>0</v>
      </c>
      <c r="O34" s="892">
        <f>J34+N34</f>
        <v>0</v>
      </c>
      <c r="P34" s="913">
        <v>0</v>
      </c>
      <c r="Q34" s="32"/>
      <c r="R34" s="308" t="str">
        <f>IF(O34&lt;0,Text!$H$33,IF(V34&lt;0,Text!$H$34,IF(O34&gt;0,Text!$H$695,"")))</f>
        <v/>
      </c>
      <c r="T34" s="226"/>
      <c r="V34" s="105">
        <f>O34--P34</f>
        <v>0</v>
      </c>
      <c r="W34" s="111"/>
    </row>
    <row r="35" spans="1:23" ht="30" customHeight="1" x14ac:dyDescent="0.3">
      <c r="C35" s="173" t="str">
        <f>Text!H331</f>
        <v>Safeguarding children and young people's services</v>
      </c>
      <c r="D35" s="174"/>
      <c r="E35" s="175"/>
      <c r="F35" s="902"/>
      <c r="G35" s="902"/>
      <c r="H35" s="902"/>
      <c r="I35" s="902"/>
      <c r="J35" s="902"/>
      <c r="K35" s="902"/>
      <c r="L35" s="902"/>
      <c r="M35" s="902"/>
      <c r="N35" s="902"/>
      <c r="O35" s="902"/>
      <c r="P35" s="902"/>
      <c r="Q35" s="5"/>
      <c r="R35" s="309"/>
      <c r="W35" s="111"/>
    </row>
    <row r="36" spans="1:23" ht="13" x14ac:dyDescent="0.3">
      <c r="C36" s="7">
        <v>25.43</v>
      </c>
      <c r="D36" s="79" t="str">
        <f>Text!H332</f>
        <v>Local safeguarding children board</v>
      </c>
      <c r="E36" s="90"/>
      <c r="F36" s="913">
        <v>0</v>
      </c>
      <c r="G36" s="913">
        <v>0</v>
      </c>
      <c r="H36" s="913">
        <v>0</v>
      </c>
      <c r="I36" s="913">
        <v>0</v>
      </c>
      <c r="J36" s="910">
        <f>SUM(F36:I36)</f>
        <v>0</v>
      </c>
      <c r="K36" s="913">
        <v>0</v>
      </c>
      <c r="L36" s="913">
        <v>0</v>
      </c>
      <c r="M36" s="913">
        <v>0</v>
      </c>
      <c r="N36" s="910">
        <f>SUM(K36:M36)</f>
        <v>0</v>
      </c>
      <c r="O36" s="910">
        <f>J36+N36</f>
        <v>0</v>
      </c>
      <c r="P36" s="913">
        <v>0</v>
      </c>
      <c r="Q36" s="32"/>
      <c r="R36" s="308" t="str">
        <f>IF(O36&lt;0,Text!$H$33,IF(V36&lt;0,Text!$H$34,IF(O36&gt;0,Text!$H$695,"")))</f>
        <v/>
      </c>
      <c r="T36" s="226"/>
      <c r="V36" s="105"/>
      <c r="W36" s="111"/>
    </row>
    <row r="37" spans="1:23" ht="24.75" customHeight="1" x14ac:dyDescent="0.3">
      <c r="C37" s="182">
        <v>25.41</v>
      </c>
      <c r="D37" s="1143" t="str">
        <f>Text!H333</f>
        <v>Social work (including LA functions in relation to child protection)</v>
      </c>
      <c r="E37" s="1144"/>
      <c r="F37" s="913">
        <v>0</v>
      </c>
      <c r="G37" s="913">
        <v>0</v>
      </c>
      <c r="H37" s="913">
        <v>0</v>
      </c>
      <c r="I37" s="913">
        <v>0</v>
      </c>
      <c r="J37" s="910">
        <f>SUM(F37:I37)</f>
        <v>0</v>
      </c>
      <c r="K37" s="913">
        <v>0</v>
      </c>
      <c r="L37" s="913">
        <v>0</v>
      </c>
      <c r="M37" s="913">
        <v>0</v>
      </c>
      <c r="N37" s="910">
        <f>SUM(K37:M37)</f>
        <v>0</v>
      </c>
      <c r="O37" s="910">
        <f>J37+N37</f>
        <v>0</v>
      </c>
      <c r="P37" s="913">
        <v>0</v>
      </c>
      <c r="Q37" s="32"/>
      <c r="R37" s="308" t="str">
        <f>IF(O37&lt;0,Text!$H$33,IF(V37&lt;0,Text!$H$34,IF(O37&gt;0,Text!$H$695,"")))</f>
        <v/>
      </c>
      <c r="T37" s="226"/>
      <c r="V37" s="105"/>
      <c r="W37" s="111"/>
    </row>
    <row r="38" spans="1:23" ht="13.5" thickBot="1" x14ac:dyDescent="0.35">
      <c r="C38" s="183">
        <v>25.42</v>
      </c>
      <c r="D38" s="79" t="str">
        <f>Text!H334</f>
        <v>Commissioning and children's services strategy</v>
      </c>
      <c r="E38" s="90"/>
      <c r="F38" s="913">
        <v>0</v>
      </c>
      <c r="G38" s="913">
        <v>0</v>
      </c>
      <c r="H38" s="913">
        <v>0</v>
      </c>
      <c r="I38" s="913">
        <v>0</v>
      </c>
      <c r="J38" s="910">
        <f>SUM(F38:I38)</f>
        <v>0</v>
      </c>
      <c r="K38" s="913">
        <v>0</v>
      </c>
      <c r="L38" s="913">
        <v>0</v>
      </c>
      <c r="M38" s="913">
        <v>0</v>
      </c>
      <c r="N38" s="910">
        <f>SUM(K38:M38)</f>
        <v>0</v>
      </c>
      <c r="O38" s="910">
        <f>J38+N38</f>
        <v>0</v>
      </c>
      <c r="P38" s="913">
        <v>0</v>
      </c>
      <c r="Q38" s="32"/>
      <c r="R38" s="308" t="str">
        <f>IF(O38&lt;0,Text!$H$33,IF(V38&lt;0,Text!$H$34,IF(O38&gt;0,Text!$H$695,"")))</f>
        <v/>
      </c>
      <c r="T38" s="226"/>
      <c r="V38" s="105"/>
      <c r="W38" s="111"/>
    </row>
    <row r="39" spans="1:23" ht="13.5" thickBot="1" x14ac:dyDescent="0.35">
      <c r="C39" s="851">
        <v>25.49</v>
      </c>
      <c r="D39" s="1354" t="str">
        <f>Text!H335</f>
        <v>Safeguarding children and young people's services (lines 25.4 to 25.42)</v>
      </c>
      <c r="E39" s="81"/>
      <c r="F39" s="898">
        <f>SUM(F36:F38)</f>
        <v>0</v>
      </c>
      <c r="G39" s="898">
        <f t="shared" ref="G39:O39" si="8">SUM(G36:G38)</f>
        <v>0</v>
      </c>
      <c r="H39" s="898">
        <f t="shared" si="8"/>
        <v>0</v>
      </c>
      <c r="I39" s="898">
        <f>SUM(I36:I38)</f>
        <v>0</v>
      </c>
      <c r="J39" s="898">
        <f t="shared" si="8"/>
        <v>0</v>
      </c>
      <c r="K39" s="898">
        <f t="shared" si="8"/>
        <v>0</v>
      </c>
      <c r="L39" s="898">
        <f>SUM(L36:L38)</f>
        <v>0</v>
      </c>
      <c r="M39" s="898">
        <f t="shared" si="8"/>
        <v>0</v>
      </c>
      <c r="N39" s="898">
        <f t="shared" si="8"/>
        <v>0</v>
      </c>
      <c r="O39" s="898">
        <f t="shared" si="8"/>
        <v>0</v>
      </c>
      <c r="P39" s="898">
        <f>SUM(P36:P38)</f>
        <v>0</v>
      </c>
      <c r="Q39" s="6"/>
      <c r="R39" s="308" t="str">
        <f>IF(O39&lt;0,Text!$H$33,IF(V39&lt;0,Text!$H$34,IF(O39&gt;0,Text!$H$695,"")))</f>
        <v/>
      </c>
      <c r="T39" s="226"/>
      <c r="V39" s="105">
        <f>O39--P39</f>
        <v>0</v>
      </c>
      <c r="W39" s="111"/>
    </row>
    <row r="40" spans="1:23" ht="30" customHeight="1" x14ac:dyDescent="0.3">
      <c r="C40" s="169" t="str">
        <f>Text!H336</f>
        <v>Services for young people</v>
      </c>
      <c r="D40" s="13"/>
      <c r="F40" s="902"/>
      <c r="G40" s="902"/>
      <c r="H40" s="902"/>
      <c r="I40" s="902"/>
      <c r="J40" s="902"/>
      <c r="K40" s="902"/>
      <c r="L40" s="902"/>
      <c r="M40" s="902"/>
      <c r="N40" s="902"/>
      <c r="O40" s="902"/>
      <c r="P40" s="902"/>
      <c r="Q40" s="5"/>
      <c r="R40" s="309"/>
      <c r="W40" s="111"/>
    </row>
    <row r="41" spans="1:23" ht="13" x14ac:dyDescent="0.3">
      <c r="C41" s="2">
        <v>25.6</v>
      </c>
      <c r="D41" s="80" t="str">
        <f>Text!H337</f>
        <v>Targeted services for young people</v>
      </c>
      <c r="E41" s="84"/>
      <c r="F41" s="913">
        <v>0</v>
      </c>
      <c r="G41" s="913">
        <v>0</v>
      </c>
      <c r="H41" s="913">
        <v>0</v>
      </c>
      <c r="I41" s="913">
        <v>0</v>
      </c>
      <c r="J41" s="892">
        <f>SUM(F41:I41)</f>
        <v>0</v>
      </c>
      <c r="K41" s="913">
        <v>0</v>
      </c>
      <c r="L41" s="913">
        <v>0</v>
      </c>
      <c r="M41" s="913">
        <v>0</v>
      </c>
      <c r="N41" s="892">
        <f>SUM(K41:M41)</f>
        <v>0</v>
      </c>
      <c r="O41" s="892">
        <f>J41+N41</f>
        <v>0</v>
      </c>
      <c r="P41" s="913">
        <v>0</v>
      </c>
      <c r="Q41" s="32"/>
      <c r="R41" s="308" t="str">
        <f>IF(O41&lt;0,Text!$H$33,IF(V41&lt;0,Text!$H$34,IF(O41&gt;0,Text!$H$695,"")))</f>
        <v/>
      </c>
      <c r="T41" s="226"/>
      <c r="V41" s="105"/>
      <c r="W41" s="111"/>
    </row>
    <row r="42" spans="1:23" ht="13.5" thickBot="1" x14ac:dyDescent="0.35">
      <c r="C42" s="117">
        <v>25.7</v>
      </c>
      <c r="D42" s="80" t="str">
        <f>Text!H338</f>
        <v>Universal services for young people</v>
      </c>
      <c r="E42" s="84"/>
      <c r="F42" s="913">
        <v>0</v>
      </c>
      <c r="G42" s="913">
        <v>0</v>
      </c>
      <c r="H42" s="913">
        <v>0</v>
      </c>
      <c r="I42" s="913">
        <v>0</v>
      </c>
      <c r="J42" s="892">
        <f>SUM(F42:I42)</f>
        <v>0</v>
      </c>
      <c r="K42" s="913">
        <v>0</v>
      </c>
      <c r="L42" s="913">
        <v>0</v>
      </c>
      <c r="M42" s="913">
        <v>0</v>
      </c>
      <c r="N42" s="892">
        <f>SUM(K42:M42)</f>
        <v>0</v>
      </c>
      <c r="O42" s="892">
        <f>J42+N42</f>
        <v>0</v>
      </c>
      <c r="P42" s="913">
        <v>0</v>
      </c>
      <c r="Q42" s="32"/>
      <c r="R42" s="308" t="str">
        <f>IF(O42&lt;0,Text!$H$33,IF(V42&lt;0,Text!$H$34,IF(O42&gt;0,Text!$H$695,"")))</f>
        <v/>
      </c>
      <c r="T42" s="226"/>
      <c r="V42" s="105"/>
      <c r="W42" s="111"/>
    </row>
    <row r="43" spans="1:23" ht="13.5" thickBot="1" x14ac:dyDescent="0.35">
      <c r="C43" s="841">
        <v>25.8</v>
      </c>
      <c r="D43" s="1354" t="str">
        <f>Text!H339</f>
        <v>Total services for young people (lines 25.6 to 25.7)</v>
      </c>
      <c r="E43" s="81"/>
      <c r="F43" s="898">
        <f>SUM(F41:F42)</f>
        <v>0</v>
      </c>
      <c r="G43" s="898">
        <f t="shared" ref="G43:O43" si="9">SUM(G41:G42)</f>
        <v>0</v>
      </c>
      <c r="H43" s="898">
        <f t="shared" si="9"/>
        <v>0</v>
      </c>
      <c r="I43" s="898">
        <f>SUM(I41:I42)</f>
        <v>0</v>
      </c>
      <c r="J43" s="898">
        <f t="shared" si="9"/>
        <v>0</v>
      </c>
      <c r="K43" s="898">
        <f t="shared" si="9"/>
        <v>0</v>
      </c>
      <c r="L43" s="898">
        <f t="shared" si="9"/>
        <v>0</v>
      </c>
      <c r="M43" s="898">
        <f>SUM(M41:M42)</f>
        <v>0</v>
      </c>
      <c r="N43" s="898">
        <f t="shared" si="9"/>
        <v>0</v>
      </c>
      <c r="O43" s="898">
        <f t="shared" si="9"/>
        <v>0</v>
      </c>
      <c r="P43" s="898">
        <f>SUM(P41:P42)</f>
        <v>0</v>
      </c>
      <c r="Q43" s="6"/>
      <c r="R43" s="308" t="str">
        <f>IF(O43&lt;0,Text!$H$33,IF(V43&lt;0,Text!$H$34,IF(O43&gt;0,Text!$H$695,"")))</f>
        <v/>
      </c>
      <c r="T43" s="226"/>
      <c r="V43" s="105">
        <f>O43--P43</f>
        <v>0</v>
      </c>
      <c r="W43" s="111"/>
    </row>
    <row r="44" spans="1:23" ht="10.5" customHeight="1" thickBot="1" x14ac:dyDescent="0.35">
      <c r="C44" s="159"/>
      <c r="D44" s="159"/>
      <c r="E44" s="160"/>
      <c r="F44" s="919"/>
      <c r="G44" s="919"/>
      <c r="H44" s="919"/>
      <c r="I44" s="919"/>
      <c r="J44" s="908"/>
      <c r="K44" s="919"/>
      <c r="L44" s="919"/>
      <c r="M44" s="919"/>
      <c r="N44" s="908"/>
      <c r="O44" s="908"/>
      <c r="P44" s="908"/>
      <c r="Q44" s="6"/>
      <c r="R44" s="312" t="str">
        <f>IF(O44&lt;0,"Is a negative expenditure figure correct?",IF(V44&lt;0,"Grant is more than expenditure",""))</f>
        <v/>
      </c>
      <c r="V44" s="105">
        <f>O44--P44</f>
        <v>0</v>
      </c>
      <c r="W44" s="111"/>
    </row>
    <row r="45" spans="1:23" ht="24.75" customHeight="1" thickBot="1" x14ac:dyDescent="0.35">
      <c r="A45" s="114" t="s">
        <v>630</v>
      </c>
      <c r="C45" s="850">
        <v>26</v>
      </c>
      <c r="D45" s="1433" t="str">
        <f>Text!H341</f>
        <v>Total children's and families' services (lines 1.1+10+17+21+21.7+25+25.49+25.8)</v>
      </c>
      <c r="E45" s="1434"/>
      <c r="F45" s="898">
        <f>F6+F18+F25+F27+F34+F39+F32+F43</f>
        <v>0</v>
      </c>
      <c r="G45" s="898">
        <f t="shared" ref="G45:P45" si="10">G6+G18+G25+G27+G34+G39+G32+G43</f>
        <v>0</v>
      </c>
      <c r="H45" s="898">
        <f t="shared" si="10"/>
        <v>0</v>
      </c>
      <c r="I45" s="898">
        <f t="shared" si="10"/>
        <v>0</v>
      </c>
      <c r="J45" s="898">
        <f t="shared" si="10"/>
        <v>0</v>
      </c>
      <c r="K45" s="898">
        <f>K6+K18+K25+K27+K34+K39+K32+K43</f>
        <v>0</v>
      </c>
      <c r="L45" s="898">
        <f t="shared" si="10"/>
        <v>0</v>
      </c>
      <c r="M45" s="898">
        <f t="shared" si="10"/>
        <v>0</v>
      </c>
      <c r="N45" s="898">
        <f t="shared" si="10"/>
        <v>0</v>
      </c>
      <c r="O45" s="898">
        <f>O6+O18+O25+O27+O34+O39+O32+O43</f>
        <v>0</v>
      </c>
      <c r="P45" s="898">
        <f t="shared" si="10"/>
        <v>0</v>
      </c>
      <c r="Q45" s="6"/>
      <c r="R45" s="308" t="str">
        <f>IF(O45&lt;0,Text!$H$33,IF(V45&lt;0,Text!$H$34,IF(O45&gt;0,Text!$H$695,"")))</f>
        <v/>
      </c>
      <c r="T45" s="226"/>
      <c r="V45" s="105"/>
      <c r="W45" s="111"/>
    </row>
    <row r="46" spans="1:23" ht="33" customHeight="1" x14ac:dyDescent="0.3">
      <c r="C46" s="37" t="str">
        <f>Text!H343</f>
        <v>ADULT SOCIAL CARE</v>
      </c>
      <c r="F46" s="902"/>
      <c r="G46" s="902"/>
      <c r="H46" s="902"/>
      <c r="I46" s="902"/>
      <c r="J46" s="902"/>
      <c r="K46" s="902"/>
      <c r="L46" s="902"/>
      <c r="M46" s="902"/>
      <c r="N46" s="902"/>
      <c r="O46" s="902"/>
      <c r="P46" s="902"/>
      <c r="Q46" s="5"/>
      <c r="R46" s="309"/>
      <c r="W46" s="111"/>
    </row>
    <row r="47" spans="1:23" ht="13" x14ac:dyDescent="0.3">
      <c r="A47" s="114" t="s">
        <v>630</v>
      </c>
      <c r="C47" s="97">
        <v>26.5</v>
      </c>
      <c r="D47" s="80" t="str">
        <f>Text!H344</f>
        <v>Service strategy - adult services</v>
      </c>
      <c r="E47" s="84"/>
      <c r="F47" s="913">
        <v>0</v>
      </c>
      <c r="G47" s="913">
        <v>0</v>
      </c>
      <c r="H47" s="913">
        <v>0</v>
      </c>
      <c r="I47" s="913">
        <v>0</v>
      </c>
      <c r="J47" s="892">
        <f>SUM(F47:I47)</f>
        <v>0</v>
      </c>
      <c r="K47" s="913">
        <v>0</v>
      </c>
      <c r="L47" s="913">
        <v>0</v>
      </c>
      <c r="M47" s="913">
        <v>0</v>
      </c>
      <c r="N47" s="892">
        <f>SUM(K47:M47)</f>
        <v>0</v>
      </c>
      <c r="O47" s="892">
        <f>J47+N47</f>
        <v>0</v>
      </c>
      <c r="P47" s="913">
        <v>0</v>
      </c>
      <c r="Q47" s="32"/>
      <c r="R47" s="310" t="str">
        <f>IF(O47&lt;0,Text!$H$33,IF(V47&lt;0,Text!$H$34,IF(O47&gt;0,Text!$H$695,"")))</f>
        <v/>
      </c>
      <c r="T47" s="226"/>
      <c r="V47" s="105">
        <f>O47--P47</f>
        <v>0</v>
      </c>
      <c r="W47" s="111"/>
    </row>
    <row r="48" spans="1:23" ht="30" customHeight="1" x14ac:dyDescent="0.3">
      <c r="C48" s="37" t="str">
        <f>Text!H345</f>
        <v>OLDER PEOPLE (AGED 65 OR OVER) INCLUDING OLDER MENTALLY ILL</v>
      </c>
      <c r="D48" s="37"/>
      <c r="E48" s="119"/>
      <c r="F48" s="902"/>
      <c r="G48" s="902"/>
      <c r="H48" s="902"/>
      <c r="I48" s="902"/>
      <c r="J48" s="902"/>
      <c r="K48" s="902"/>
      <c r="L48" s="902"/>
      <c r="M48" s="902"/>
      <c r="N48" s="902"/>
      <c r="O48" s="902"/>
      <c r="P48" s="902"/>
      <c r="Q48" s="5"/>
      <c r="R48" s="309"/>
      <c r="W48" s="111"/>
    </row>
    <row r="49" spans="1:23" ht="13" x14ac:dyDescent="0.3">
      <c r="C49" s="46">
        <v>27</v>
      </c>
      <c r="D49" s="92" t="str">
        <f>Text!H346</f>
        <v>Assessment and care management</v>
      </c>
      <c r="E49" s="84"/>
      <c r="F49" s="913">
        <v>0</v>
      </c>
      <c r="G49" s="913">
        <v>0</v>
      </c>
      <c r="H49" s="913">
        <v>0</v>
      </c>
      <c r="I49" s="913">
        <v>0</v>
      </c>
      <c r="J49" s="892">
        <f>SUM(F49:I49)</f>
        <v>0</v>
      </c>
      <c r="K49" s="913">
        <v>0</v>
      </c>
      <c r="L49" s="913">
        <v>0</v>
      </c>
      <c r="M49" s="913">
        <v>0</v>
      </c>
      <c r="N49" s="892">
        <f t="shared" ref="N49:N58" si="11">SUM(K49:M49)</f>
        <v>0</v>
      </c>
      <c r="O49" s="892">
        <f t="shared" ref="O49:O58" si="12">J49+N49</f>
        <v>0</v>
      </c>
      <c r="P49" s="913">
        <v>0</v>
      </c>
      <c r="Q49" s="32"/>
      <c r="R49" s="308" t="str">
        <f>IF(O49&lt;0,Text!$H$33,IF(V49&lt;0,Text!$H$34,IF(O49&gt;0,Text!$H$695,"")))</f>
        <v/>
      </c>
      <c r="T49" s="226"/>
      <c r="V49" s="105">
        <f t="shared" ref="V49:V59" si="13">O49--P49</f>
        <v>0</v>
      </c>
      <c r="W49" s="111"/>
    </row>
    <row r="50" spans="1:23" ht="13" x14ac:dyDescent="0.3">
      <c r="C50" s="46">
        <v>28</v>
      </c>
      <c r="D50" s="92" t="str">
        <f>Text!H347</f>
        <v>Nursing care placements</v>
      </c>
      <c r="E50" s="84"/>
      <c r="F50" s="891"/>
      <c r="G50" s="913">
        <v>0</v>
      </c>
      <c r="H50" s="913">
        <v>0</v>
      </c>
      <c r="I50" s="913">
        <v>0</v>
      </c>
      <c r="J50" s="892">
        <f>SUM(G50:I50)</f>
        <v>0</v>
      </c>
      <c r="K50" s="913">
        <v>0</v>
      </c>
      <c r="L50" s="913">
        <v>0</v>
      </c>
      <c r="M50" s="913">
        <v>0</v>
      </c>
      <c r="N50" s="892">
        <f t="shared" si="11"/>
        <v>0</v>
      </c>
      <c r="O50" s="892">
        <f t="shared" si="12"/>
        <v>0</v>
      </c>
      <c r="P50" s="913">
        <v>0</v>
      </c>
      <c r="Q50" s="32"/>
      <c r="R50" s="308" t="str">
        <f>IF(O50&lt;0,Text!$H$33,IF(V50&lt;0,Text!$H$34,IF(O50&gt;0,Text!$H$695,"")))</f>
        <v/>
      </c>
      <c r="T50" s="226"/>
      <c r="V50" s="105">
        <f t="shared" si="13"/>
        <v>0</v>
      </c>
      <c r="W50" s="111"/>
    </row>
    <row r="51" spans="1:23" ht="13" x14ac:dyDescent="0.3">
      <c r="C51" s="46">
        <v>29</v>
      </c>
      <c r="D51" s="92" t="str">
        <f>Text!H348</f>
        <v>Residential care placements</v>
      </c>
      <c r="E51" s="84"/>
      <c r="F51" s="913">
        <v>0</v>
      </c>
      <c r="G51" s="913">
        <v>0</v>
      </c>
      <c r="H51" s="913">
        <v>0</v>
      </c>
      <c r="I51" s="913">
        <v>0</v>
      </c>
      <c r="J51" s="892">
        <f>SUM(F51:I51)</f>
        <v>0</v>
      </c>
      <c r="K51" s="913">
        <v>0</v>
      </c>
      <c r="L51" s="913">
        <v>0</v>
      </c>
      <c r="M51" s="913">
        <v>0</v>
      </c>
      <c r="N51" s="892">
        <f t="shared" si="11"/>
        <v>0</v>
      </c>
      <c r="O51" s="892">
        <f t="shared" si="12"/>
        <v>0</v>
      </c>
      <c r="P51" s="913">
        <v>0</v>
      </c>
      <c r="Q51" s="32"/>
      <c r="R51" s="308" t="str">
        <f>IF(O51&lt;0,Text!$H$33,IF(V51&lt;0,Text!$H$34,IF(O51&gt;0,Text!$H$695,"")))</f>
        <v/>
      </c>
      <c r="T51" s="226"/>
      <c r="V51" s="105">
        <f t="shared" si="13"/>
        <v>0</v>
      </c>
      <c r="W51" s="111"/>
    </row>
    <row r="52" spans="1:23" ht="13" x14ac:dyDescent="0.3">
      <c r="C52" s="46">
        <v>30</v>
      </c>
      <c r="D52" s="92" t="str">
        <f>Text!H349</f>
        <v>Supported and other accommodation</v>
      </c>
      <c r="E52" s="84"/>
      <c r="F52" s="913">
        <v>0</v>
      </c>
      <c r="G52" s="913">
        <v>0</v>
      </c>
      <c r="H52" s="913">
        <v>0</v>
      </c>
      <c r="I52" s="913">
        <v>0</v>
      </c>
      <c r="J52" s="892">
        <f>SUM(F52:I52)</f>
        <v>0</v>
      </c>
      <c r="K52" s="913">
        <v>0</v>
      </c>
      <c r="L52" s="913">
        <v>0</v>
      </c>
      <c r="M52" s="913">
        <v>0</v>
      </c>
      <c r="N52" s="892">
        <f t="shared" si="11"/>
        <v>0</v>
      </c>
      <c r="O52" s="892">
        <f t="shared" si="12"/>
        <v>0</v>
      </c>
      <c r="P52" s="913">
        <v>0</v>
      </c>
      <c r="Q52" s="32"/>
      <c r="R52" s="308" t="str">
        <f>IF(O52&lt;0,Text!$H$33,IF(V52&lt;0,Text!$H$34,IF(O52&gt;0,Text!$H$695,"")))</f>
        <v/>
      </c>
      <c r="T52" s="226"/>
      <c r="V52" s="105">
        <f t="shared" si="13"/>
        <v>0</v>
      </c>
      <c r="W52" s="111"/>
    </row>
    <row r="53" spans="1:23" ht="13" x14ac:dyDescent="0.3">
      <c r="C53" s="46">
        <v>31</v>
      </c>
      <c r="D53" s="92" t="str">
        <f>Text!H350</f>
        <v>Direct payments</v>
      </c>
      <c r="E53" s="84"/>
      <c r="F53" s="891"/>
      <c r="G53" s="913">
        <v>0</v>
      </c>
      <c r="H53" s="913">
        <v>0</v>
      </c>
      <c r="I53" s="913">
        <v>0</v>
      </c>
      <c r="J53" s="892">
        <f>SUM(G53:I53)</f>
        <v>0</v>
      </c>
      <c r="K53" s="913">
        <v>0</v>
      </c>
      <c r="L53" s="913">
        <v>0</v>
      </c>
      <c r="M53" s="913">
        <v>0</v>
      </c>
      <c r="N53" s="892">
        <f t="shared" si="11"/>
        <v>0</v>
      </c>
      <c r="O53" s="892">
        <f t="shared" si="12"/>
        <v>0</v>
      </c>
      <c r="P53" s="913">
        <v>0</v>
      </c>
      <c r="Q53" s="32"/>
      <c r="R53" s="308" t="str">
        <f>IF(O53&lt;0,Text!$H$33,IF(V53&lt;0,Text!$H$34,IF(O53&gt;0,Text!$H$695,"")))</f>
        <v/>
      </c>
      <c r="T53" s="226"/>
      <c r="V53" s="105">
        <f t="shared" si="13"/>
        <v>0</v>
      </c>
      <c r="W53" s="111"/>
    </row>
    <row r="54" spans="1:23" ht="13" x14ac:dyDescent="0.3">
      <c r="C54" s="46">
        <v>32</v>
      </c>
      <c r="D54" s="92" t="str">
        <f>Text!H351</f>
        <v>Home care</v>
      </c>
      <c r="E54" s="84"/>
      <c r="F54" s="913">
        <v>0</v>
      </c>
      <c r="G54" s="913">
        <v>0</v>
      </c>
      <c r="H54" s="913">
        <v>0</v>
      </c>
      <c r="I54" s="913">
        <v>0</v>
      </c>
      <c r="J54" s="892">
        <f t="shared" ref="J54:J58" si="14">SUM(F54:I54)</f>
        <v>0</v>
      </c>
      <c r="K54" s="913">
        <v>0</v>
      </c>
      <c r="L54" s="913">
        <v>0</v>
      </c>
      <c r="M54" s="913">
        <v>0</v>
      </c>
      <c r="N54" s="892">
        <f t="shared" si="11"/>
        <v>0</v>
      </c>
      <c r="O54" s="892">
        <f t="shared" si="12"/>
        <v>0</v>
      </c>
      <c r="P54" s="913">
        <v>0</v>
      </c>
      <c r="Q54" s="32"/>
      <c r="R54" s="308" t="str">
        <f>IF(O54&lt;0,Text!$H$33,IF(V54&lt;0,Text!$H$34,IF(O54&gt;0,Text!$H$695,"")))</f>
        <v/>
      </c>
      <c r="T54" s="226"/>
      <c r="V54" s="105">
        <f t="shared" si="13"/>
        <v>0</v>
      </c>
      <c r="W54" s="111"/>
    </row>
    <row r="55" spans="1:23" ht="13" x14ac:dyDescent="0.3">
      <c r="C55" s="46">
        <v>33</v>
      </c>
      <c r="D55" s="92" t="str">
        <f>Text!H352</f>
        <v>Day care</v>
      </c>
      <c r="E55" s="84"/>
      <c r="F55" s="913">
        <v>0</v>
      </c>
      <c r="G55" s="913">
        <v>0</v>
      </c>
      <c r="H55" s="913">
        <v>0</v>
      </c>
      <c r="I55" s="913">
        <v>0</v>
      </c>
      <c r="J55" s="892">
        <f t="shared" si="14"/>
        <v>0</v>
      </c>
      <c r="K55" s="913">
        <v>0</v>
      </c>
      <c r="L55" s="913">
        <v>0</v>
      </c>
      <c r="M55" s="913">
        <v>0</v>
      </c>
      <c r="N55" s="892">
        <f t="shared" si="11"/>
        <v>0</v>
      </c>
      <c r="O55" s="892">
        <f t="shared" si="12"/>
        <v>0</v>
      </c>
      <c r="P55" s="913">
        <v>0</v>
      </c>
      <c r="Q55" s="32"/>
      <c r="R55" s="308" t="str">
        <f>IF(O55&lt;0,Text!$H$33,IF(V55&lt;0,Text!$H$34,IF(O55&gt;0,Text!$H$695,"")))</f>
        <v/>
      </c>
      <c r="T55" s="226"/>
      <c r="V55" s="105">
        <f t="shared" si="13"/>
        <v>0</v>
      </c>
      <c r="W55" s="111"/>
    </row>
    <row r="56" spans="1:23" ht="13" x14ac:dyDescent="0.3">
      <c r="C56" s="46">
        <v>34</v>
      </c>
      <c r="D56" s="92" t="str">
        <f>Text!H353</f>
        <v>Equipment and adaptations</v>
      </c>
      <c r="E56" s="84"/>
      <c r="F56" s="913">
        <v>0</v>
      </c>
      <c r="G56" s="913">
        <v>0</v>
      </c>
      <c r="H56" s="913">
        <v>0</v>
      </c>
      <c r="I56" s="913">
        <v>0</v>
      </c>
      <c r="J56" s="892">
        <f t="shared" si="14"/>
        <v>0</v>
      </c>
      <c r="K56" s="913">
        <v>0</v>
      </c>
      <c r="L56" s="913">
        <v>0</v>
      </c>
      <c r="M56" s="913">
        <v>0</v>
      </c>
      <c r="N56" s="892">
        <f t="shared" si="11"/>
        <v>0</v>
      </c>
      <c r="O56" s="892">
        <f t="shared" si="12"/>
        <v>0</v>
      </c>
      <c r="P56" s="913">
        <v>0</v>
      </c>
      <c r="Q56" s="32"/>
      <c r="R56" s="308" t="str">
        <f>IF(O56&lt;0,Text!$H$33,IF(V56&lt;0,Text!$H$34,IF(O56&gt;0,Text!$H$695,"")))</f>
        <v/>
      </c>
      <c r="T56" s="226"/>
      <c r="V56" s="105">
        <f t="shared" si="13"/>
        <v>0</v>
      </c>
      <c r="W56" s="111"/>
    </row>
    <row r="57" spans="1:23" ht="13" x14ac:dyDescent="0.3">
      <c r="C57" s="46">
        <v>35</v>
      </c>
      <c r="D57" s="92" t="str">
        <f>Text!H354</f>
        <v>Meals</v>
      </c>
      <c r="E57" s="84"/>
      <c r="F57" s="913">
        <v>0</v>
      </c>
      <c r="G57" s="913">
        <v>0</v>
      </c>
      <c r="H57" s="913">
        <v>0</v>
      </c>
      <c r="I57" s="913">
        <v>0</v>
      </c>
      <c r="J57" s="892">
        <f t="shared" si="14"/>
        <v>0</v>
      </c>
      <c r="K57" s="913">
        <v>0</v>
      </c>
      <c r="L57" s="913">
        <v>0</v>
      </c>
      <c r="M57" s="913">
        <v>0</v>
      </c>
      <c r="N57" s="892">
        <f t="shared" si="11"/>
        <v>0</v>
      </c>
      <c r="O57" s="892">
        <f t="shared" si="12"/>
        <v>0</v>
      </c>
      <c r="P57" s="913">
        <v>0</v>
      </c>
      <c r="Q57" s="32"/>
      <c r="R57" s="308" t="str">
        <f>IF(O57&lt;0,Text!$H$33,IF(V57&lt;0,Text!$H$34,IF(O57&gt;0,Text!$H$695,"")))</f>
        <v/>
      </c>
      <c r="T57" s="226"/>
      <c r="V57" s="105">
        <f t="shared" si="13"/>
        <v>0</v>
      </c>
      <c r="W57" s="111"/>
    </row>
    <row r="58" spans="1:23" ht="13.5" thickBot="1" x14ac:dyDescent="0.35">
      <c r="C58" s="46">
        <v>36</v>
      </c>
      <c r="D58" s="92" t="str">
        <f>Text!H355</f>
        <v>Other services to older people</v>
      </c>
      <c r="E58" s="84"/>
      <c r="F58" s="913">
        <v>0</v>
      </c>
      <c r="G58" s="913">
        <v>0</v>
      </c>
      <c r="H58" s="913">
        <v>0</v>
      </c>
      <c r="I58" s="913">
        <v>0</v>
      </c>
      <c r="J58" s="910">
        <f t="shared" si="14"/>
        <v>0</v>
      </c>
      <c r="K58" s="913">
        <v>0</v>
      </c>
      <c r="L58" s="913">
        <v>0</v>
      </c>
      <c r="M58" s="913">
        <v>0</v>
      </c>
      <c r="N58" s="910">
        <f t="shared" si="11"/>
        <v>0</v>
      </c>
      <c r="O58" s="910">
        <f t="shared" si="12"/>
        <v>0</v>
      </c>
      <c r="P58" s="913">
        <v>0</v>
      </c>
      <c r="Q58" s="32"/>
      <c r="R58" s="308" t="str">
        <f>IF(O58&lt;0,Text!$H$33,IF(V58&lt;0,Text!$H$34,IF(O58&gt;0,Text!$H$695,"")))</f>
        <v/>
      </c>
      <c r="T58" s="226"/>
      <c r="V58" s="105">
        <f t="shared" si="13"/>
        <v>0</v>
      </c>
      <c r="W58" s="111"/>
    </row>
    <row r="59" spans="1:23" ht="13.5" thickBot="1" x14ac:dyDescent="0.35">
      <c r="A59" s="114" t="s">
        <v>630</v>
      </c>
      <c r="C59" s="850">
        <v>37</v>
      </c>
      <c r="D59" s="1354" t="str">
        <f>Text!H357</f>
        <v>Total older people (aged 65 and over) (lines 27 to 36)</v>
      </c>
      <c r="E59" s="81"/>
      <c r="F59" s="898">
        <f t="shared" ref="F59:P59" si="15">SUM(F49:F58)</f>
        <v>0</v>
      </c>
      <c r="G59" s="898">
        <f t="shared" si="15"/>
        <v>0</v>
      </c>
      <c r="H59" s="898">
        <f t="shared" si="15"/>
        <v>0</v>
      </c>
      <c r="I59" s="898">
        <f t="shared" si="15"/>
        <v>0</v>
      </c>
      <c r="J59" s="898">
        <f t="shared" si="15"/>
        <v>0</v>
      </c>
      <c r="K59" s="898">
        <f t="shared" si="15"/>
        <v>0</v>
      </c>
      <c r="L59" s="898">
        <f t="shared" si="15"/>
        <v>0</v>
      </c>
      <c r="M59" s="898">
        <f t="shared" si="15"/>
        <v>0</v>
      </c>
      <c r="N59" s="898">
        <f t="shared" si="15"/>
        <v>0</v>
      </c>
      <c r="O59" s="898">
        <f t="shared" si="15"/>
        <v>0</v>
      </c>
      <c r="P59" s="898">
        <f t="shared" si="15"/>
        <v>0</v>
      </c>
      <c r="Q59" s="6"/>
      <c r="R59" s="308" t="str">
        <f>IF(O59&lt;0,Text!$H$33,IF(V59&lt;0,Text!$H$34,IF(O59&gt;0,Text!$H$695,"")))</f>
        <v/>
      </c>
      <c r="T59" s="226"/>
      <c r="V59" s="105">
        <f t="shared" si="13"/>
        <v>0</v>
      </c>
      <c r="W59" s="111"/>
    </row>
    <row r="60" spans="1:23" ht="30" customHeight="1" x14ac:dyDescent="0.3">
      <c r="C60" s="37" t="str">
        <f>Text!H359</f>
        <v>Adults aged under 65 with a physical disability or sensory impairment</v>
      </c>
      <c r="D60" s="37"/>
      <c r="E60" s="156"/>
      <c r="F60" s="924"/>
      <c r="G60" s="924"/>
      <c r="H60" s="924"/>
      <c r="I60" s="924"/>
      <c r="J60" s="902"/>
      <c r="K60" s="902"/>
      <c r="L60" s="902"/>
      <c r="M60" s="902"/>
      <c r="N60" s="902"/>
      <c r="O60" s="902"/>
      <c r="P60" s="902"/>
      <c r="Q60" s="5"/>
      <c r="R60" s="309"/>
      <c r="W60" s="111"/>
    </row>
    <row r="61" spans="1:23" ht="13" x14ac:dyDescent="0.3">
      <c r="C61" s="46">
        <v>38</v>
      </c>
      <c r="D61" s="92" t="str">
        <f>Text!H360</f>
        <v>Assessment and care management</v>
      </c>
      <c r="E61" s="84"/>
      <c r="F61" s="913">
        <v>0</v>
      </c>
      <c r="G61" s="913">
        <v>0</v>
      </c>
      <c r="H61" s="913">
        <v>0</v>
      </c>
      <c r="I61" s="913">
        <v>0</v>
      </c>
      <c r="J61" s="892">
        <f>SUM(F61:I61)</f>
        <v>0</v>
      </c>
      <c r="K61" s="913">
        <v>0</v>
      </c>
      <c r="L61" s="913">
        <v>0</v>
      </c>
      <c r="M61" s="913">
        <v>0</v>
      </c>
      <c r="N61" s="892">
        <f t="shared" ref="N61:N70" si="16">SUM(K61:M61)</f>
        <v>0</v>
      </c>
      <c r="O61" s="892">
        <f t="shared" ref="O61:O70" si="17">J61+N61</f>
        <v>0</v>
      </c>
      <c r="P61" s="913">
        <v>0</v>
      </c>
      <c r="Q61" s="32"/>
      <c r="R61" s="308" t="str">
        <f>IF(O61&lt;0,Text!$H$33,IF(V61&lt;0,Text!$H$34,IF(O61&gt;0,Text!$H$695,"")))</f>
        <v/>
      </c>
      <c r="T61" s="226"/>
      <c r="V61" s="105">
        <f t="shared" ref="V61:V71" si="18">O61--P61</f>
        <v>0</v>
      </c>
      <c r="W61" s="111"/>
    </row>
    <row r="62" spans="1:23" ht="13" x14ac:dyDescent="0.3">
      <c r="C62" s="46">
        <v>39</v>
      </c>
      <c r="D62" s="92" t="str">
        <f>Text!H361</f>
        <v>Nursing care placements</v>
      </c>
      <c r="E62" s="84"/>
      <c r="F62" s="891"/>
      <c r="G62" s="913">
        <v>0</v>
      </c>
      <c r="H62" s="913">
        <v>0</v>
      </c>
      <c r="I62" s="913">
        <v>0</v>
      </c>
      <c r="J62" s="892">
        <f>SUM(G62:I62)</f>
        <v>0</v>
      </c>
      <c r="K62" s="913">
        <v>0</v>
      </c>
      <c r="L62" s="913">
        <v>0</v>
      </c>
      <c r="M62" s="913">
        <v>0</v>
      </c>
      <c r="N62" s="892">
        <f t="shared" si="16"/>
        <v>0</v>
      </c>
      <c r="O62" s="892">
        <f t="shared" si="17"/>
        <v>0</v>
      </c>
      <c r="P62" s="913">
        <v>0</v>
      </c>
      <c r="Q62" s="32"/>
      <c r="R62" s="308" t="str">
        <f>IF(O62&lt;0,Text!$H$33,IF(V62&lt;0,Text!$H$34,IF(O62&gt;0,Text!$H$695,"")))</f>
        <v/>
      </c>
      <c r="T62" s="226"/>
      <c r="V62" s="105">
        <f t="shared" si="18"/>
        <v>0</v>
      </c>
      <c r="W62" s="111"/>
    </row>
    <row r="63" spans="1:23" ht="13" x14ac:dyDescent="0.3">
      <c r="C63" s="46">
        <v>40</v>
      </c>
      <c r="D63" s="92" t="str">
        <f>Text!H362</f>
        <v>Residential care placements</v>
      </c>
      <c r="E63" s="84"/>
      <c r="F63" s="913">
        <v>0</v>
      </c>
      <c r="G63" s="913">
        <v>0</v>
      </c>
      <c r="H63" s="913">
        <v>0</v>
      </c>
      <c r="I63" s="913">
        <v>0</v>
      </c>
      <c r="J63" s="892">
        <f>SUM(F63:I63)</f>
        <v>0</v>
      </c>
      <c r="K63" s="913">
        <v>0</v>
      </c>
      <c r="L63" s="913">
        <v>0</v>
      </c>
      <c r="M63" s="913">
        <v>0</v>
      </c>
      <c r="N63" s="892">
        <f t="shared" si="16"/>
        <v>0</v>
      </c>
      <c r="O63" s="892">
        <f t="shared" si="17"/>
        <v>0</v>
      </c>
      <c r="P63" s="913">
        <v>0</v>
      </c>
      <c r="Q63" s="32"/>
      <c r="R63" s="308" t="str">
        <f>IF(O63&lt;0,Text!$H$33,IF(V63&lt;0,Text!$H$34,IF(O63&gt;0,Text!$H$695,"")))</f>
        <v/>
      </c>
      <c r="T63" s="226"/>
      <c r="V63" s="105">
        <f t="shared" si="18"/>
        <v>0</v>
      </c>
      <c r="W63" s="111"/>
    </row>
    <row r="64" spans="1:23" ht="13" x14ac:dyDescent="0.3">
      <c r="C64" s="46">
        <v>41</v>
      </c>
      <c r="D64" s="92" t="str">
        <f>Text!H363</f>
        <v>Supported and other accommodation</v>
      </c>
      <c r="E64" s="84"/>
      <c r="F64" s="913">
        <v>0</v>
      </c>
      <c r="G64" s="913">
        <v>0</v>
      </c>
      <c r="H64" s="913">
        <v>0</v>
      </c>
      <c r="I64" s="913">
        <v>0</v>
      </c>
      <c r="J64" s="892">
        <f>SUM(F64:I64)</f>
        <v>0</v>
      </c>
      <c r="K64" s="913">
        <v>0</v>
      </c>
      <c r="L64" s="913">
        <v>0</v>
      </c>
      <c r="M64" s="913">
        <v>0</v>
      </c>
      <c r="N64" s="892">
        <f t="shared" si="16"/>
        <v>0</v>
      </c>
      <c r="O64" s="892">
        <f t="shared" si="17"/>
        <v>0</v>
      </c>
      <c r="P64" s="913">
        <v>0</v>
      </c>
      <c r="Q64" s="32"/>
      <c r="R64" s="308" t="str">
        <f>IF(O64&lt;0,Text!$H$33,IF(V64&lt;0,Text!$H$34,IF(O64&gt;0,Text!$H$695,"")))</f>
        <v/>
      </c>
      <c r="T64" s="226"/>
      <c r="V64" s="105">
        <f t="shared" si="18"/>
        <v>0</v>
      </c>
      <c r="W64" s="111"/>
    </row>
    <row r="65" spans="3:23" ht="13" x14ac:dyDescent="0.3">
      <c r="C65" s="46">
        <v>42</v>
      </c>
      <c r="D65" s="92" t="str">
        <f>Text!H364</f>
        <v>Direct payments</v>
      </c>
      <c r="E65" s="84"/>
      <c r="F65" s="891"/>
      <c r="G65" s="913">
        <v>0</v>
      </c>
      <c r="H65" s="913">
        <v>0</v>
      </c>
      <c r="I65" s="913">
        <v>0</v>
      </c>
      <c r="J65" s="892">
        <f>SUM(G65:I65)</f>
        <v>0</v>
      </c>
      <c r="K65" s="913">
        <v>0</v>
      </c>
      <c r="L65" s="913">
        <v>0</v>
      </c>
      <c r="M65" s="913">
        <v>0</v>
      </c>
      <c r="N65" s="892">
        <f t="shared" si="16"/>
        <v>0</v>
      </c>
      <c r="O65" s="892">
        <f t="shared" si="17"/>
        <v>0</v>
      </c>
      <c r="P65" s="913">
        <v>0</v>
      </c>
      <c r="Q65" s="32"/>
      <c r="R65" s="308" t="str">
        <f>IF(O65&lt;0,Text!$H$33,IF(V65&lt;0,Text!$H$34,IF(O65&gt;0,Text!$H$695,"")))</f>
        <v/>
      </c>
      <c r="T65" s="226"/>
      <c r="V65" s="105">
        <f t="shared" si="18"/>
        <v>0</v>
      </c>
      <c r="W65" s="111"/>
    </row>
    <row r="66" spans="3:23" ht="13" x14ac:dyDescent="0.3">
      <c r="C66" s="46">
        <v>43</v>
      </c>
      <c r="D66" s="92" t="str">
        <f>Text!H365</f>
        <v>Home care</v>
      </c>
      <c r="E66" s="84"/>
      <c r="F66" s="913">
        <v>0</v>
      </c>
      <c r="G66" s="913">
        <v>0</v>
      </c>
      <c r="H66" s="913">
        <v>0</v>
      </c>
      <c r="I66" s="913">
        <v>0</v>
      </c>
      <c r="J66" s="892">
        <f>SUM(F66:I66)</f>
        <v>0</v>
      </c>
      <c r="K66" s="913">
        <v>0</v>
      </c>
      <c r="L66" s="913">
        <v>0</v>
      </c>
      <c r="M66" s="913">
        <v>0</v>
      </c>
      <c r="N66" s="892">
        <f t="shared" si="16"/>
        <v>0</v>
      </c>
      <c r="O66" s="892">
        <f t="shared" si="17"/>
        <v>0</v>
      </c>
      <c r="P66" s="913">
        <v>0</v>
      </c>
      <c r="Q66" s="32"/>
      <c r="R66" s="308" t="str">
        <f>IF(O66&lt;0,Text!$H$33,IF(V66&lt;0,Text!$H$34,IF(O66&gt;0,Text!$H$695,"")))</f>
        <v/>
      </c>
      <c r="T66" s="226"/>
      <c r="V66" s="105">
        <f t="shared" si="18"/>
        <v>0</v>
      </c>
      <c r="W66" s="111"/>
    </row>
    <row r="67" spans="3:23" ht="13" x14ac:dyDescent="0.3">
      <c r="C67" s="46">
        <v>44</v>
      </c>
      <c r="D67" s="92" t="str">
        <f>Text!H366</f>
        <v>Day care</v>
      </c>
      <c r="E67" s="84"/>
      <c r="F67" s="913">
        <v>0</v>
      </c>
      <c r="G67" s="913">
        <v>0</v>
      </c>
      <c r="H67" s="913">
        <v>0</v>
      </c>
      <c r="I67" s="913">
        <v>0</v>
      </c>
      <c r="J67" s="892">
        <f>SUM(F67:I67)</f>
        <v>0</v>
      </c>
      <c r="K67" s="913">
        <v>0</v>
      </c>
      <c r="L67" s="913">
        <v>0</v>
      </c>
      <c r="M67" s="913">
        <v>0</v>
      </c>
      <c r="N67" s="892">
        <f t="shared" si="16"/>
        <v>0</v>
      </c>
      <c r="O67" s="892">
        <f t="shared" si="17"/>
        <v>0</v>
      </c>
      <c r="P67" s="913">
        <v>0</v>
      </c>
      <c r="Q67" s="32"/>
      <c r="R67" s="308" t="str">
        <f>IF(O67&lt;0,Text!$H$33,IF(V67&lt;0,Text!$H$34,IF(O67&gt;0,Text!$H$695,"")))</f>
        <v/>
      </c>
      <c r="T67" s="226"/>
      <c r="V67" s="105">
        <f t="shared" si="18"/>
        <v>0</v>
      </c>
      <c r="W67" s="111"/>
    </row>
    <row r="68" spans="3:23" ht="13" x14ac:dyDescent="0.3">
      <c r="C68" s="46">
        <v>45</v>
      </c>
      <c r="D68" s="92" t="str">
        <f>Text!H367</f>
        <v>Equipment and adaptations</v>
      </c>
      <c r="E68" s="84"/>
      <c r="F68" s="913">
        <v>0</v>
      </c>
      <c r="G68" s="913">
        <v>0</v>
      </c>
      <c r="H68" s="913">
        <v>0</v>
      </c>
      <c r="I68" s="913">
        <v>0</v>
      </c>
      <c r="J68" s="892">
        <f>SUM(F68:I68)</f>
        <v>0</v>
      </c>
      <c r="K68" s="913">
        <v>0</v>
      </c>
      <c r="L68" s="913">
        <v>0</v>
      </c>
      <c r="M68" s="913">
        <v>0</v>
      </c>
      <c r="N68" s="892">
        <f t="shared" si="16"/>
        <v>0</v>
      </c>
      <c r="O68" s="892">
        <f t="shared" si="17"/>
        <v>0</v>
      </c>
      <c r="P68" s="913">
        <v>0</v>
      </c>
      <c r="Q68" s="32"/>
      <c r="R68" s="308" t="str">
        <f>IF(O68&lt;0,Text!$H$33,IF(V68&lt;0,Text!$H$34,IF(O68&gt;0,Text!$H$695,"")))</f>
        <v/>
      </c>
      <c r="T68" s="226"/>
      <c r="V68" s="105">
        <f t="shared" si="18"/>
        <v>0</v>
      </c>
      <c r="W68" s="111"/>
    </row>
    <row r="69" spans="3:23" ht="13" x14ac:dyDescent="0.3">
      <c r="C69" s="46">
        <v>46</v>
      </c>
      <c r="D69" s="92" t="str">
        <f>Text!H368</f>
        <v>Meals</v>
      </c>
      <c r="E69" s="84"/>
      <c r="F69" s="913">
        <v>0</v>
      </c>
      <c r="G69" s="913">
        <v>0</v>
      </c>
      <c r="H69" s="913">
        <v>0</v>
      </c>
      <c r="I69" s="913">
        <v>0</v>
      </c>
      <c r="J69" s="892">
        <f>SUM(F69:I69)</f>
        <v>0</v>
      </c>
      <c r="K69" s="913">
        <v>0</v>
      </c>
      <c r="L69" s="913">
        <v>0</v>
      </c>
      <c r="M69" s="913">
        <v>0</v>
      </c>
      <c r="N69" s="892">
        <f t="shared" si="16"/>
        <v>0</v>
      </c>
      <c r="O69" s="892">
        <f t="shared" si="17"/>
        <v>0</v>
      </c>
      <c r="P69" s="913">
        <v>0</v>
      </c>
      <c r="Q69" s="32"/>
      <c r="R69" s="308" t="str">
        <f>IF(O69&lt;0,Text!$H$33,IF(V69&lt;0,Text!$H$34,IF(O69&gt;0,Text!$H$695,"")))</f>
        <v/>
      </c>
      <c r="T69" s="226"/>
      <c r="V69" s="105">
        <f t="shared" si="18"/>
        <v>0</v>
      </c>
      <c r="W69" s="111"/>
    </row>
    <row r="70" spans="3:23" ht="26.25" customHeight="1" thickBot="1" x14ac:dyDescent="0.35">
      <c r="C70" s="7">
        <v>47</v>
      </c>
      <c r="D70" s="1376" t="str">
        <f>Text!H369</f>
        <v>Other services to adults aged under 65 with a physical disability or sensory impairment</v>
      </c>
      <c r="E70" s="1377"/>
      <c r="F70" s="913">
        <v>0</v>
      </c>
      <c r="G70" s="913">
        <v>0</v>
      </c>
      <c r="H70" s="913">
        <v>0</v>
      </c>
      <c r="I70" s="913">
        <v>0</v>
      </c>
      <c r="J70" s="910">
        <f>SUM(F70:I70)</f>
        <v>0</v>
      </c>
      <c r="K70" s="913">
        <v>0</v>
      </c>
      <c r="L70" s="913">
        <v>0</v>
      </c>
      <c r="M70" s="913">
        <v>0</v>
      </c>
      <c r="N70" s="910">
        <f t="shared" si="16"/>
        <v>0</v>
      </c>
      <c r="O70" s="910">
        <f t="shared" si="17"/>
        <v>0</v>
      </c>
      <c r="P70" s="913">
        <v>0</v>
      </c>
      <c r="Q70" s="32"/>
      <c r="R70" s="308" t="str">
        <f>IF(O70&lt;0,Text!$H$33,IF(V70&lt;0,Text!$H$34,IF(O70&gt;0,Text!$H$695,"")))</f>
        <v/>
      </c>
      <c r="T70" s="226"/>
      <c r="V70" s="105">
        <f t="shared" si="18"/>
        <v>0</v>
      </c>
      <c r="W70" s="111"/>
    </row>
    <row r="71" spans="3:23" ht="13.5" thickBot="1" x14ac:dyDescent="0.35">
      <c r="C71" s="850">
        <v>48</v>
      </c>
      <c r="D71" s="1354" t="str">
        <f>Text!H370</f>
        <v>Total adults aged under 65 with a physical disability etc. (lines 38 to 47)</v>
      </c>
      <c r="E71" s="81"/>
      <c r="F71" s="898">
        <f>SUM(F61,F63:F64,F66:F70)</f>
        <v>0</v>
      </c>
      <c r="G71" s="898">
        <f t="shared" ref="G71:O71" si="19">SUM(G61:G70)</f>
        <v>0</v>
      </c>
      <c r="H71" s="898">
        <f t="shared" si="19"/>
        <v>0</v>
      </c>
      <c r="I71" s="898">
        <f t="shared" si="19"/>
        <v>0</v>
      </c>
      <c r="J71" s="898">
        <f t="shared" si="19"/>
        <v>0</v>
      </c>
      <c r="K71" s="898">
        <f t="shared" si="19"/>
        <v>0</v>
      </c>
      <c r="L71" s="898">
        <f t="shared" si="19"/>
        <v>0</v>
      </c>
      <c r="M71" s="898">
        <f t="shared" si="19"/>
        <v>0</v>
      </c>
      <c r="N71" s="898">
        <f t="shared" si="19"/>
        <v>0</v>
      </c>
      <c r="O71" s="898">
        <f t="shared" si="19"/>
        <v>0</v>
      </c>
      <c r="P71" s="898">
        <f>SUM(P61:P70)</f>
        <v>0</v>
      </c>
      <c r="Q71" s="6"/>
      <c r="R71" s="308" t="str">
        <f>IF(O71&lt;0,Text!$H$33,IF(V71&lt;0,Text!$H$34,IF(O71&gt;0,Text!$H$695,"")))</f>
        <v/>
      </c>
      <c r="T71" s="226"/>
      <c r="V71" s="105">
        <f t="shared" si="18"/>
        <v>0</v>
      </c>
      <c r="W71" s="111"/>
    </row>
    <row r="72" spans="3:23" ht="30" customHeight="1" x14ac:dyDescent="0.3">
      <c r="C72" s="37" t="str">
        <f>Text!H372</f>
        <v>Adults aged under 65 with learning disabilities</v>
      </c>
      <c r="D72" s="37"/>
      <c r="E72" s="156"/>
      <c r="F72" s="924"/>
      <c r="G72" s="924"/>
      <c r="H72" s="924"/>
      <c r="I72" s="924"/>
      <c r="J72" s="902"/>
      <c r="K72" s="902"/>
      <c r="L72" s="902"/>
      <c r="M72" s="902"/>
      <c r="N72" s="902"/>
      <c r="O72" s="902"/>
      <c r="P72" s="902"/>
      <c r="Q72" s="5"/>
      <c r="R72" s="309"/>
      <c r="W72" s="111"/>
    </row>
    <row r="73" spans="3:23" ht="13" x14ac:dyDescent="0.3">
      <c r="C73" s="46">
        <v>49</v>
      </c>
      <c r="D73" s="92" t="str">
        <f>Text!H373</f>
        <v>Assessment and care management</v>
      </c>
      <c r="E73" s="84"/>
      <c r="F73" s="913">
        <v>0</v>
      </c>
      <c r="G73" s="913">
        <v>0</v>
      </c>
      <c r="H73" s="913">
        <v>0</v>
      </c>
      <c r="I73" s="913">
        <v>0</v>
      </c>
      <c r="J73" s="892">
        <f>SUM(F73:I73)</f>
        <v>0</v>
      </c>
      <c r="K73" s="913">
        <v>0</v>
      </c>
      <c r="L73" s="913">
        <v>0</v>
      </c>
      <c r="M73" s="913">
        <v>0</v>
      </c>
      <c r="N73" s="892">
        <f t="shared" ref="N73:N82" si="20">SUM(K73:M73)</f>
        <v>0</v>
      </c>
      <c r="O73" s="892">
        <f>J73+N73</f>
        <v>0</v>
      </c>
      <c r="P73" s="913">
        <v>0</v>
      </c>
      <c r="Q73" s="32"/>
      <c r="R73" s="308" t="str">
        <f>IF(O73&lt;0,Text!$H$33,IF(V73&lt;0,Text!$H$34,IF(O73&gt;0,Text!$H$695,"")))</f>
        <v/>
      </c>
      <c r="T73" s="226"/>
      <c r="V73" s="105">
        <f t="shared" ref="V73:V83" si="21">O73--P73</f>
        <v>0</v>
      </c>
      <c r="W73" s="111"/>
    </row>
    <row r="74" spans="3:23" ht="13" x14ac:dyDescent="0.3">
      <c r="C74" s="46">
        <v>50</v>
      </c>
      <c r="D74" s="92" t="str">
        <f>Text!H374</f>
        <v>Nursing care placements</v>
      </c>
      <c r="E74" s="84"/>
      <c r="F74" s="891"/>
      <c r="G74" s="913">
        <v>0</v>
      </c>
      <c r="H74" s="913">
        <v>0</v>
      </c>
      <c r="I74" s="913">
        <v>0</v>
      </c>
      <c r="J74" s="892">
        <f>SUM(G74:I74)</f>
        <v>0</v>
      </c>
      <c r="K74" s="913">
        <v>0</v>
      </c>
      <c r="L74" s="913">
        <v>0</v>
      </c>
      <c r="M74" s="913">
        <v>0</v>
      </c>
      <c r="N74" s="892">
        <f t="shared" si="20"/>
        <v>0</v>
      </c>
      <c r="O74" s="892">
        <f t="shared" ref="O74:O82" si="22">J74+N74</f>
        <v>0</v>
      </c>
      <c r="P74" s="913">
        <v>0</v>
      </c>
      <c r="Q74" s="32"/>
      <c r="R74" s="308" t="str">
        <f>IF(O74&lt;0,Text!$H$33,IF(V74&lt;0,Text!$H$34,IF(O74&gt;0,Text!$H$695,"")))</f>
        <v/>
      </c>
      <c r="T74" s="226"/>
      <c r="V74" s="105">
        <f t="shared" si="21"/>
        <v>0</v>
      </c>
      <c r="W74" s="111"/>
    </row>
    <row r="75" spans="3:23" ht="13" x14ac:dyDescent="0.3">
      <c r="C75" s="46">
        <v>51</v>
      </c>
      <c r="D75" s="92" t="str">
        <f>Text!H375</f>
        <v>Residential care placements</v>
      </c>
      <c r="E75" s="84"/>
      <c r="F75" s="913">
        <v>0</v>
      </c>
      <c r="G75" s="913">
        <v>0</v>
      </c>
      <c r="H75" s="913">
        <v>0</v>
      </c>
      <c r="I75" s="913">
        <v>0</v>
      </c>
      <c r="J75" s="892">
        <f>SUM(F75:I75)</f>
        <v>0</v>
      </c>
      <c r="K75" s="913">
        <v>0</v>
      </c>
      <c r="L75" s="913">
        <v>0</v>
      </c>
      <c r="M75" s="913">
        <v>0</v>
      </c>
      <c r="N75" s="892">
        <f t="shared" si="20"/>
        <v>0</v>
      </c>
      <c r="O75" s="892">
        <f t="shared" si="22"/>
        <v>0</v>
      </c>
      <c r="P75" s="913">
        <v>0</v>
      </c>
      <c r="Q75" s="32"/>
      <c r="R75" s="308" t="str">
        <f>IF(O75&lt;0,Text!$H$33,IF(V75&lt;0,Text!$H$34,IF(O75&gt;0,Text!$H$695,"")))</f>
        <v/>
      </c>
      <c r="T75" s="226"/>
      <c r="V75" s="105">
        <f t="shared" si="21"/>
        <v>0</v>
      </c>
      <c r="W75" s="111"/>
    </row>
    <row r="76" spans="3:23" ht="13" x14ac:dyDescent="0.3">
      <c r="C76" s="46">
        <v>52</v>
      </c>
      <c r="D76" s="92" t="str">
        <f>Text!H376</f>
        <v>Supported and other accommodation</v>
      </c>
      <c r="E76" s="84"/>
      <c r="F76" s="913">
        <v>0</v>
      </c>
      <c r="G76" s="913">
        <v>0</v>
      </c>
      <c r="H76" s="913">
        <v>0</v>
      </c>
      <c r="I76" s="913">
        <v>0</v>
      </c>
      <c r="J76" s="892">
        <f>SUM(F76:I76)</f>
        <v>0</v>
      </c>
      <c r="K76" s="913">
        <v>0</v>
      </c>
      <c r="L76" s="913">
        <v>0</v>
      </c>
      <c r="M76" s="913">
        <v>0</v>
      </c>
      <c r="N76" s="892">
        <f t="shared" si="20"/>
        <v>0</v>
      </c>
      <c r="O76" s="892">
        <f t="shared" si="22"/>
        <v>0</v>
      </c>
      <c r="P76" s="913">
        <v>0</v>
      </c>
      <c r="Q76" s="32"/>
      <c r="R76" s="308" t="str">
        <f>IF(O76&lt;0,Text!$H$33,IF(V76&lt;0,Text!$H$34,IF(O76&gt;0,Text!$H$695,"")))</f>
        <v/>
      </c>
      <c r="T76" s="226"/>
      <c r="V76" s="105">
        <f t="shared" si="21"/>
        <v>0</v>
      </c>
      <c r="W76" s="111"/>
    </row>
    <row r="77" spans="3:23" ht="13" x14ac:dyDescent="0.3">
      <c r="C77" s="46">
        <v>53</v>
      </c>
      <c r="D77" s="92" t="str">
        <f>Text!H377</f>
        <v>Direct payments</v>
      </c>
      <c r="E77" s="84"/>
      <c r="F77" s="891"/>
      <c r="G77" s="913">
        <v>0</v>
      </c>
      <c r="H77" s="913">
        <v>0</v>
      </c>
      <c r="I77" s="913">
        <v>0</v>
      </c>
      <c r="J77" s="892">
        <f>SUM(G77:I77)</f>
        <v>0</v>
      </c>
      <c r="K77" s="913">
        <v>0</v>
      </c>
      <c r="L77" s="913">
        <v>0</v>
      </c>
      <c r="M77" s="913">
        <v>0</v>
      </c>
      <c r="N77" s="892">
        <f t="shared" si="20"/>
        <v>0</v>
      </c>
      <c r="O77" s="892">
        <f t="shared" si="22"/>
        <v>0</v>
      </c>
      <c r="P77" s="913">
        <v>0</v>
      </c>
      <c r="Q77" s="32"/>
      <c r="R77" s="308" t="str">
        <f>IF(O77&lt;0,Text!$H$33,IF(V77&lt;0,Text!$H$34,IF(O77&gt;0,Text!$H$695,"")))</f>
        <v/>
      </c>
      <c r="T77" s="226"/>
      <c r="V77" s="105">
        <f t="shared" si="21"/>
        <v>0</v>
      </c>
      <c r="W77" s="111"/>
    </row>
    <row r="78" spans="3:23" ht="13" x14ac:dyDescent="0.3">
      <c r="C78" s="46">
        <v>54</v>
      </c>
      <c r="D78" s="92" t="str">
        <f>Text!H378</f>
        <v>Home care</v>
      </c>
      <c r="E78" s="84"/>
      <c r="F78" s="913">
        <v>0</v>
      </c>
      <c r="G78" s="913">
        <v>0</v>
      </c>
      <c r="H78" s="913">
        <v>0</v>
      </c>
      <c r="I78" s="913">
        <v>0</v>
      </c>
      <c r="J78" s="892">
        <f>SUM(F78:I78)</f>
        <v>0</v>
      </c>
      <c r="K78" s="913">
        <v>0</v>
      </c>
      <c r="L78" s="913">
        <v>0</v>
      </c>
      <c r="M78" s="913">
        <v>0</v>
      </c>
      <c r="N78" s="892">
        <f t="shared" si="20"/>
        <v>0</v>
      </c>
      <c r="O78" s="892">
        <f t="shared" si="22"/>
        <v>0</v>
      </c>
      <c r="P78" s="913">
        <v>0</v>
      </c>
      <c r="Q78" s="32"/>
      <c r="R78" s="308" t="str">
        <f>IF(O78&lt;0,Text!$H$33,IF(V78&lt;0,Text!$H$34,IF(O78&gt;0,Text!$H$695,"")))</f>
        <v/>
      </c>
      <c r="T78" s="226"/>
      <c r="V78" s="105">
        <f t="shared" si="21"/>
        <v>0</v>
      </c>
      <c r="W78" s="111"/>
    </row>
    <row r="79" spans="3:23" ht="13" x14ac:dyDescent="0.3">
      <c r="C79" s="46">
        <v>55</v>
      </c>
      <c r="D79" s="92" t="str">
        <f>Text!H379</f>
        <v>Day care</v>
      </c>
      <c r="E79" s="84"/>
      <c r="F79" s="913">
        <v>0</v>
      </c>
      <c r="G79" s="913">
        <v>0</v>
      </c>
      <c r="H79" s="913">
        <v>0</v>
      </c>
      <c r="I79" s="913">
        <v>0</v>
      </c>
      <c r="J79" s="892">
        <f>SUM(F79:I79)</f>
        <v>0</v>
      </c>
      <c r="K79" s="913">
        <v>0</v>
      </c>
      <c r="L79" s="913">
        <v>0</v>
      </c>
      <c r="M79" s="913">
        <v>0</v>
      </c>
      <c r="N79" s="892">
        <f t="shared" si="20"/>
        <v>0</v>
      </c>
      <c r="O79" s="892">
        <f t="shared" si="22"/>
        <v>0</v>
      </c>
      <c r="P79" s="913">
        <v>0</v>
      </c>
      <c r="Q79" s="32"/>
      <c r="R79" s="308" t="str">
        <f>IF(O79&lt;0,Text!$H$33,IF(V79&lt;0,Text!$H$34,IF(O79&gt;0,Text!$H$695,"")))</f>
        <v/>
      </c>
      <c r="T79" s="226"/>
      <c r="V79" s="105">
        <f t="shared" si="21"/>
        <v>0</v>
      </c>
      <c r="W79" s="111"/>
    </row>
    <row r="80" spans="3:23" ht="13" x14ac:dyDescent="0.3">
      <c r="C80" s="46">
        <v>56</v>
      </c>
      <c r="D80" s="92" t="str">
        <f>Text!H380</f>
        <v>Equipment and adaptations</v>
      </c>
      <c r="E80" s="84"/>
      <c r="F80" s="913">
        <v>0</v>
      </c>
      <c r="G80" s="913">
        <v>0</v>
      </c>
      <c r="H80" s="913">
        <v>0</v>
      </c>
      <c r="I80" s="913">
        <v>0</v>
      </c>
      <c r="J80" s="892">
        <f>SUM(F80:I80)</f>
        <v>0</v>
      </c>
      <c r="K80" s="913">
        <v>0</v>
      </c>
      <c r="L80" s="913">
        <v>0</v>
      </c>
      <c r="M80" s="913">
        <v>0</v>
      </c>
      <c r="N80" s="892">
        <f t="shared" si="20"/>
        <v>0</v>
      </c>
      <c r="O80" s="892">
        <f t="shared" si="22"/>
        <v>0</v>
      </c>
      <c r="P80" s="913">
        <v>0</v>
      </c>
      <c r="Q80" s="32"/>
      <c r="R80" s="308" t="str">
        <f>IF(O80&lt;0,Text!$H$33,IF(V80&lt;0,Text!$H$34,IF(O80&gt;0,Text!$H$695,"")))</f>
        <v/>
      </c>
      <c r="T80" s="226"/>
      <c r="V80" s="105">
        <f t="shared" si="21"/>
        <v>0</v>
      </c>
      <c r="W80" s="111"/>
    </row>
    <row r="81" spans="3:23" ht="13" x14ac:dyDescent="0.3">
      <c r="C81" s="46">
        <v>57</v>
      </c>
      <c r="D81" s="92" t="str">
        <f>Text!H381</f>
        <v>Meals</v>
      </c>
      <c r="E81" s="84"/>
      <c r="F81" s="913">
        <v>0</v>
      </c>
      <c r="G81" s="913">
        <v>0</v>
      </c>
      <c r="H81" s="913">
        <v>0</v>
      </c>
      <c r="I81" s="913">
        <v>0</v>
      </c>
      <c r="J81" s="892">
        <f>SUM(F81:I81)</f>
        <v>0</v>
      </c>
      <c r="K81" s="913">
        <v>0</v>
      </c>
      <c r="L81" s="913">
        <v>0</v>
      </c>
      <c r="M81" s="913">
        <v>0</v>
      </c>
      <c r="N81" s="892">
        <f t="shared" si="20"/>
        <v>0</v>
      </c>
      <c r="O81" s="892">
        <f t="shared" si="22"/>
        <v>0</v>
      </c>
      <c r="P81" s="913">
        <v>0</v>
      </c>
      <c r="Q81" s="32"/>
      <c r="R81" s="308" t="str">
        <f>IF(O81&lt;0,Text!$H$33,IF(V81&lt;0,Text!$H$34,IF(O81&gt;0,Text!$H$695,"")))</f>
        <v/>
      </c>
      <c r="T81" s="226"/>
      <c r="V81" s="105">
        <f t="shared" si="21"/>
        <v>0</v>
      </c>
      <c r="W81" s="111"/>
    </row>
    <row r="82" spans="3:23" ht="13.5" thickBot="1" x14ac:dyDescent="0.35">
      <c r="C82" s="47">
        <v>58</v>
      </c>
      <c r="D82" s="92" t="str">
        <f>Text!H382</f>
        <v>Other services to adults aged under 65 with learning disabilities</v>
      </c>
      <c r="E82" s="86"/>
      <c r="F82" s="913">
        <v>0</v>
      </c>
      <c r="G82" s="913">
        <v>0</v>
      </c>
      <c r="H82" s="913">
        <v>0</v>
      </c>
      <c r="I82" s="913">
        <v>0</v>
      </c>
      <c r="J82" s="910">
        <f>SUM(F82:I82)</f>
        <v>0</v>
      </c>
      <c r="K82" s="913">
        <v>0</v>
      </c>
      <c r="L82" s="913">
        <v>0</v>
      </c>
      <c r="M82" s="913">
        <v>0</v>
      </c>
      <c r="N82" s="910">
        <f t="shared" si="20"/>
        <v>0</v>
      </c>
      <c r="O82" s="910">
        <f t="shared" si="22"/>
        <v>0</v>
      </c>
      <c r="P82" s="913">
        <v>0</v>
      </c>
      <c r="Q82" s="32"/>
      <c r="R82" s="308" t="str">
        <f>IF(O82&lt;0,Text!$H$33,IF(V82&lt;0,Text!$H$34,IF(O82&gt;0,Text!$H$695,"")))</f>
        <v/>
      </c>
      <c r="T82" s="226"/>
      <c r="V82" s="105">
        <f t="shared" si="21"/>
        <v>0</v>
      </c>
      <c r="W82" s="111"/>
    </row>
    <row r="83" spans="3:23" ht="13.5" thickBot="1" x14ac:dyDescent="0.35">
      <c r="C83" s="850">
        <v>59</v>
      </c>
      <c r="D83" s="1354" t="str">
        <f>Text!H383</f>
        <v>Total adults aged under 65 with learning disabilities (lines 49 to 58)</v>
      </c>
      <c r="E83" s="81"/>
      <c r="F83" s="898">
        <f>SUM(F73,F75:F76,F78:F82)</f>
        <v>0</v>
      </c>
      <c r="G83" s="898">
        <f t="shared" ref="G83:O83" si="23">SUM(G73:G82)</f>
        <v>0</v>
      </c>
      <c r="H83" s="898">
        <f t="shared" si="23"/>
        <v>0</v>
      </c>
      <c r="I83" s="898">
        <f t="shared" si="23"/>
        <v>0</v>
      </c>
      <c r="J83" s="898">
        <f t="shared" si="23"/>
        <v>0</v>
      </c>
      <c r="K83" s="898">
        <f t="shared" si="23"/>
        <v>0</v>
      </c>
      <c r="L83" s="898">
        <f t="shared" si="23"/>
        <v>0</v>
      </c>
      <c r="M83" s="898">
        <f t="shared" si="23"/>
        <v>0</v>
      </c>
      <c r="N83" s="898">
        <f t="shared" si="23"/>
        <v>0</v>
      </c>
      <c r="O83" s="898">
        <f t="shared" si="23"/>
        <v>0</v>
      </c>
      <c r="P83" s="898">
        <f>SUM(P73:P82)</f>
        <v>0</v>
      </c>
      <c r="Q83" s="6"/>
      <c r="R83" s="308" t="str">
        <f>IF(O83&lt;0,Text!$H$33,IF(V83&lt;0,Text!$H$34,IF(O83&gt;0,Text!$H$695,"")))</f>
        <v/>
      </c>
      <c r="T83" s="226"/>
      <c r="V83" s="105">
        <f t="shared" si="21"/>
        <v>0</v>
      </c>
      <c r="W83" s="111"/>
    </row>
    <row r="84" spans="3:23" ht="30" customHeight="1" x14ac:dyDescent="0.3">
      <c r="C84" s="37" t="str">
        <f>Text!H385</f>
        <v>Adults aged under 65 with mental health needs</v>
      </c>
      <c r="D84" s="37"/>
      <c r="E84" s="156"/>
      <c r="F84" s="924"/>
      <c r="G84" s="924"/>
      <c r="H84" s="924"/>
      <c r="I84" s="924"/>
      <c r="J84" s="902"/>
      <c r="K84" s="902"/>
      <c r="L84" s="902"/>
      <c r="M84" s="902"/>
      <c r="N84" s="902"/>
      <c r="O84" s="902"/>
      <c r="P84" s="902"/>
      <c r="Q84" s="5"/>
      <c r="R84" s="309"/>
      <c r="W84" s="111"/>
    </row>
    <row r="85" spans="3:23" ht="13" x14ac:dyDescent="0.3">
      <c r="C85" s="46">
        <v>60</v>
      </c>
      <c r="D85" s="92" t="str">
        <f>Text!H386</f>
        <v>Assessment and care management</v>
      </c>
      <c r="E85" s="84"/>
      <c r="F85" s="913">
        <v>0</v>
      </c>
      <c r="G85" s="913">
        <v>0</v>
      </c>
      <c r="H85" s="913">
        <v>0</v>
      </c>
      <c r="I85" s="913">
        <v>0</v>
      </c>
      <c r="J85" s="892">
        <f>SUM(F85:I85)</f>
        <v>0</v>
      </c>
      <c r="K85" s="913">
        <v>0</v>
      </c>
      <c r="L85" s="913">
        <v>0</v>
      </c>
      <c r="M85" s="913">
        <v>0</v>
      </c>
      <c r="N85" s="892">
        <f t="shared" ref="N85:N94" si="24">SUM(K85:M85)</f>
        <v>0</v>
      </c>
      <c r="O85" s="892">
        <f>J85+N85</f>
        <v>0</v>
      </c>
      <c r="P85" s="913">
        <v>0</v>
      </c>
      <c r="Q85" s="32"/>
      <c r="R85" s="308" t="str">
        <f>IF(O85&lt;0,Text!$H$33,IF(V85&lt;0,Text!$H$34,IF(O85&gt;0,Text!$H$695,"")))</f>
        <v/>
      </c>
      <c r="T85" s="226"/>
      <c r="V85" s="105">
        <f t="shared" ref="V85:V95" si="25">O85--P85</f>
        <v>0</v>
      </c>
      <c r="W85" s="111"/>
    </row>
    <row r="86" spans="3:23" ht="13" x14ac:dyDescent="0.3">
      <c r="C86" s="46">
        <v>61</v>
      </c>
      <c r="D86" s="92" t="str">
        <f>Text!H387</f>
        <v>Nursing care placements</v>
      </c>
      <c r="E86" s="84"/>
      <c r="F86" s="891"/>
      <c r="G86" s="913">
        <v>0</v>
      </c>
      <c r="H86" s="913">
        <v>0</v>
      </c>
      <c r="I86" s="913">
        <v>0</v>
      </c>
      <c r="J86" s="892">
        <f>SUM(G86:I86)</f>
        <v>0</v>
      </c>
      <c r="K86" s="913">
        <v>0</v>
      </c>
      <c r="L86" s="913">
        <v>0</v>
      </c>
      <c r="M86" s="913">
        <v>0</v>
      </c>
      <c r="N86" s="892">
        <f t="shared" si="24"/>
        <v>0</v>
      </c>
      <c r="O86" s="892">
        <f t="shared" ref="O86:O94" si="26">J86+N86</f>
        <v>0</v>
      </c>
      <c r="P86" s="913">
        <v>0</v>
      </c>
      <c r="Q86" s="32"/>
      <c r="R86" s="308" t="str">
        <f>IF(O86&lt;0,Text!$H$33,IF(V86&lt;0,Text!$H$34,IF(O86&gt;0,Text!$H$695,"")))</f>
        <v/>
      </c>
      <c r="T86" s="226"/>
      <c r="V86" s="105">
        <f t="shared" si="25"/>
        <v>0</v>
      </c>
      <c r="W86" s="111"/>
    </row>
    <row r="87" spans="3:23" ht="13" x14ac:dyDescent="0.3">
      <c r="C87" s="46">
        <v>62</v>
      </c>
      <c r="D87" s="92" t="str">
        <f>Text!H388</f>
        <v>Residential care placements</v>
      </c>
      <c r="E87" s="84"/>
      <c r="F87" s="913">
        <v>0</v>
      </c>
      <c r="G87" s="913">
        <v>0</v>
      </c>
      <c r="H87" s="913">
        <v>0</v>
      </c>
      <c r="I87" s="913">
        <v>0</v>
      </c>
      <c r="J87" s="892">
        <f>SUM(F87:I87)</f>
        <v>0</v>
      </c>
      <c r="K87" s="913">
        <v>0</v>
      </c>
      <c r="L87" s="913">
        <v>0</v>
      </c>
      <c r="M87" s="913">
        <v>0</v>
      </c>
      <c r="N87" s="892">
        <f t="shared" si="24"/>
        <v>0</v>
      </c>
      <c r="O87" s="892">
        <f t="shared" si="26"/>
        <v>0</v>
      </c>
      <c r="P87" s="913">
        <v>0</v>
      </c>
      <c r="Q87" s="32"/>
      <c r="R87" s="308" t="str">
        <f>IF(O87&lt;0,Text!$H$33,IF(V87&lt;0,Text!$H$34,IF(O87&gt;0,Text!$H$695,"")))</f>
        <v/>
      </c>
      <c r="T87" s="226"/>
      <c r="V87" s="105">
        <f t="shared" si="25"/>
        <v>0</v>
      </c>
      <c r="W87" s="111"/>
    </row>
    <row r="88" spans="3:23" ht="13" x14ac:dyDescent="0.3">
      <c r="C88" s="46">
        <v>63</v>
      </c>
      <c r="D88" s="92" t="str">
        <f>Text!H389</f>
        <v>Supported and other accommodation</v>
      </c>
      <c r="E88" s="84"/>
      <c r="F88" s="913">
        <v>0</v>
      </c>
      <c r="G88" s="913">
        <v>0</v>
      </c>
      <c r="H88" s="913">
        <v>0</v>
      </c>
      <c r="I88" s="913">
        <v>0</v>
      </c>
      <c r="J88" s="892">
        <f>SUM(F88:I88)</f>
        <v>0</v>
      </c>
      <c r="K88" s="913">
        <v>0</v>
      </c>
      <c r="L88" s="913">
        <v>0</v>
      </c>
      <c r="M88" s="913">
        <v>0</v>
      </c>
      <c r="N88" s="892">
        <f t="shared" si="24"/>
        <v>0</v>
      </c>
      <c r="O88" s="892">
        <f t="shared" si="26"/>
        <v>0</v>
      </c>
      <c r="P88" s="913">
        <v>0</v>
      </c>
      <c r="Q88" s="32"/>
      <c r="R88" s="308" t="str">
        <f>IF(O88&lt;0,Text!$H$33,IF(V88&lt;0,Text!$H$34,IF(O88&gt;0,Text!$H$695,"")))</f>
        <v/>
      </c>
      <c r="T88" s="226"/>
      <c r="V88" s="105">
        <f t="shared" si="25"/>
        <v>0</v>
      </c>
      <c r="W88" s="111"/>
    </row>
    <row r="89" spans="3:23" ht="13" x14ac:dyDescent="0.3">
      <c r="C89" s="46">
        <v>64</v>
      </c>
      <c r="D89" s="92" t="str">
        <f>Text!H390</f>
        <v>Direct payments</v>
      </c>
      <c r="E89" s="84"/>
      <c r="F89" s="891"/>
      <c r="G89" s="913">
        <v>0</v>
      </c>
      <c r="H89" s="913">
        <v>0</v>
      </c>
      <c r="I89" s="913">
        <v>0</v>
      </c>
      <c r="J89" s="892">
        <f>SUM(G89:I89)</f>
        <v>0</v>
      </c>
      <c r="K89" s="913">
        <v>0</v>
      </c>
      <c r="L89" s="913">
        <v>0</v>
      </c>
      <c r="M89" s="913">
        <v>0</v>
      </c>
      <c r="N89" s="892">
        <f t="shared" si="24"/>
        <v>0</v>
      </c>
      <c r="O89" s="892">
        <f t="shared" si="26"/>
        <v>0</v>
      </c>
      <c r="P89" s="913">
        <v>0</v>
      </c>
      <c r="Q89" s="32"/>
      <c r="R89" s="308" t="str">
        <f>IF(O89&lt;0,Text!$H$33,IF(V89&lt;0,Text!$H$34,IF(O89&gt;0,Text!$H$695,"")))</f>
        <v/>
      </c>
      <c r="T89" s="226"/>
      <c r="V89" s="105">
        <f t="shared" si="25"/>
        <v>0</v>
      </c>
      <c r="W89" s="111"/>
    </row>
    <row r="90" spans="3:23" ht="13" x14ac:dyDescent="0.3">
      <c r="C90" s="46">
        <v>65</v>
      </c>
      <c r="D90" s="92" t="str">
        <f>Text!H391</f>
        <v>Home care</v>
      </c>
      <c r="E90" s="84"/>
      <c r="F90" s="913">
        <v>0</v>
      </c>
      <c r="G90" s="913">
        <v>0</v>
      </c>
      <c r="H90" s="913">
        <v>0</v>
      </c>
      <c r="I90" s="913">
        <v>0</v>
      </c>
      <c r="J90" s="892">
        <f>SUM(F90:I90)</f>
        <v>0</v>
      </c>
      <c r="K90" s="913">
        <v>0</v>
      </c>
      <c r="L90" s="913">
        <v>0</v>
      </c>
      <c r="M90" s="913">
        <v>0</v>
      </c>
      <c r="N90" s="892">
        <f t="shared" si="24"/>
        <v>0</v>
      </c>
      <c r="O90" s="892">
        <f t="shared" si="26"/>
        <v>0</v>
      </c>
      <c r="P90" s="913">
        <v>0</v>
      </c>
      <c r="Q90" s="32"/>
      <c r="R90" s="308" t="str">
        <f>IF(O90&lt;0,Text!$H$33,IF(V90&lt;0,Text!$H$34,IF(O90&gt;0,Text!$H$695,"")))</f>
        <v/>
      </c>
      <c r="T90" s="226"/>
      <c r="V90" s="105">
        <f t="shared" si="25"/>
        <v>0</v>
      </c>
      <c r="W90" s="111"/>
    </row>
    <row r="91" spans="3:23" ht="13" x14ac:dyDescent="0.3">
      <c r="C91" s="46">
        <v>66</v>
      </c>
      <c r="D91" s="92" t="str">
        <f>Text!H392</f>
        <v>Day care</v>
      </c>
      <c r="E91" s="84"/>
      <c r="F91" s="913">
        <v>0</v>
      </c>
      <c r="G91" s="913">
        <v>0</v>
      </c>
      <c r="H91" s="913">
        <v>0</v>
      </c>
      <c r="I91" s="913">
        <v>0</v>
      </c>
      <c r="J91" s="892">
        <f>SUM(F91:I91)</f>
        <v>0</v>
      </c>
      <c r="K91" s="913">
        <v>0</v>
      </c>
      <c r="L91" s="913">
        <v>0</v>
      </c>
      <c r="M91" s="913">
        <v>0</v>
      </c>
      <c r="N91" s="892">
        <f t="shared" si="24"/>
        <v>0</v>
      </c>
      <c r="O91" s="892">
        <f t="shared" si="26"/>
        <v>0</v>
      </c>
      <c r="P91" s="913">
        <v>0</v>
      </c>
      <c r="Q91" s="32"/>
      <c r="R91" s="308" t="str">
        <f>IF(O91&lt;0,Text!$H$33,IF(V91&lt;0,Text!$H$34,IF(O91&gt;0,Text!$H$695,"")))</f>
        <v/>
      </c>
      <c r="T91" s="226"/>
      <c r="V91" s="105">
        <f t="shared" si="25"/>
        <v>0</v>
      </c>
      <c r="W91" s="111"/>
    </row>
    <row r="92" spans="3:23" ht="13" x14ac:dyDescent="0.3">
      <c r="C92" s="46">
        <v>67</v>
      </c>
      <c r="D92" s="92" t="str">
        <f>Text!H393</f>
        <v>Equipment and adaptations</v>
      </c>
      <c r="E92" s="84"/>
      <c r="F92" s="913">
        <v>0</v>
      </c>
      <c r="G92" s="913">
        <v>0</v>
      </c>
      <c r="H92" s="913">
        <v>0</v>
      </c>
      <c r="I92" s="913">
        <v>0</v>
      </c>
      <c r="J92" s="892">
        <f>SUM(F92:I92)</f>
        <v>0</v>
      </c>
      <c r="K92" s="913">
        <v>0</v>
      </c>
      <c r="L92" s="913">
        <v>0</v>
      </c>
      <c r="M92" s="913">
        <v>0</v>
      </c>
      <c r="N92" s="892">
        <f t="shared" si="24"/>
        <v>0</v>
      </c>
      <c r="O92" s="892">
        <f t="shared" si="26"/>
        <v>0</v>
      </c>
      <c r="P92" s="913">
        <v>0</v>
      </c>
      <c r="Q92" s="32"/>
      <c r="R92" s="308" t="str">
        <f>IF(O92&lt;0,Text!$H$33,IF(V92&lt;0,Text!$H$34,IF(O92&gt;0,Text!$H$695,"")))</f>
        <v/>
      </c>
      <c r="T92" s="226"/>
      <c r="V92" s="105">
        <f t="shared" si="25"/>
        <v>0</v>
      </c>
      <c r="W92" s="111"/>
    </row>
    <row r="93" spans="3:23" ht="13" x14ac:dyDescent="0.3">
      <c r="C93" s="46">
        <v>68</v>
      </c>
      <c r="D93" s="92" t="str">
        <f>Text!H394</f>
        <v>Meals</v>
      </c>
      <c r="E93" s="84"/>
      <c r="F93" s="913">
        <v>0</v>
      </c>
      <c r="G93" s="913">
        <v>0</v>
      </c>
      <c r="H93" s="913">
        <v>0</v>
      </c>
      <c r="I93" s="913">
        <v>0</v>
      </c>
      <c r="J93" s="892">
        <f>SUM(F93:I93)</f>
        <v>0</v>
      </c>
      <c r="K93" s="913">
        <v>0</v>
      </c>
      <c r="L93" s="913">
        <v>0</v>
      </c>
      <c r="M93" s="913">
        <v>0</v>
      </c>
      <c r="N93" s="892">
        <f t="shared" si="24"/>
        <v>0</v>
      </c>
      <c r="O93" s="892">
        <f t="shared" si="26"/>
        <v>0</v>
      </c>
      <c r="P93" s="913">
        <v>0</v>
      </c>
      <c r="Q93" s="32"/>
      <c r="R93" s="308" t="str">
        <f>IF(O93&lt;0,Text!$H$33,IF(V93&lt;0,Text!$H$34,IF(O93&gt;0,Text!$H$695,"")))</f>
        <v/>
      </c>
      <c r="T93" s="226"/>
      <c r="V93" s="105">
        <f t="shared" si="25"/>
        <v>0</v>
      </c>
      <c r="W93" s="111"/>
    </row>
    <row r="94" spans="3:23" ht="13.5" thickBot="1" x14ac:dyDescent="0.35">
      <c r="C94" s="47">
        <v>69</v>
      </c>
      <c r="D94" s="92" t="str">
        <f>Text!H395</f>
        <v>Other services to adults aged under 65 with mental health needs</v>
      </c>
      <c r="E94" s="86"/>
      <c r="F94" s="913">
        <v>0</v>
      </c>
      <c r="G94" s="913">
        <v>0</v>
      </c>
      <c r="H94" s="913">
        <v>0</v>
      </c>
      <c r="I94" s="913">
        <v>0</v>
      </c>
      <c r="J94" s="910">
        <f>SUM(F94:I94)</f>
        <v>0</v>
      </c>
      <c r="K94" s="913">
        <v>0</v>
      </c>
      <c r="L94" s="913">
        <v>0</v>
      </c>
      <c r="M94" s="913">
        <v>0</v>
      </c>
      <c r="N94" s="910">
        <f t="shared" si="24"/>
        <v>0</v>
      </c>
      <c r="O94" s="910">
        <f t="shared" si="26"/>
        <v>0</v>
      </c>
      <c r="P94" s="913">
        <v>0</v>
      </c>
      <c r="Q94" s="32"/>
      <c r="R94" s="308" t="str">
        <f>IF(O94&lt;0,Text!$H$33,IF(V94&lt;0,Text!$H$34,IF(O94&gt;0,Text!$H$695,"")))</f>
        <v/>
      </c>
      <c r="T94" s="226"/>
      <c r="V94" s="105">
        <f t="shared" si="25"/>
        <v>0</v>
      </c>
      <c r="W94" s="111"/>
    </row>
    <row r="95" spans="3:23" ht="26.25" customHeight="1" thickBot="1" x14ac:dyDescent="0.35">
      <c r="C95" s="850">
        <v>70</v>
      </c>
      <c r="D95" s="1354" t="str">
        <f>Text!H396</f>
        <v>Total adults aged under 65 with mental health needs (lines 60 to 69)</v>
      </c>
      <c r="E95" s="81"/>
      <c r="F95" s="898">
        <f>SUM(F85,F87:F88,F90:F94)</f>
        <v>0</v>
      </c>
      <c r="G95" s="898">
        <f t="shared" ref="G95:O95" si="27">SUM(G85:G94)</f>
        <v>0</v>
      </c>
      <c r="H95" s="898">
        <f t="shared" si="27"/>
        <v>0</v>
      </c>
      <c r="I95" s="898">
        <f t="shared" si="27"/>
        <v>0</v>
      </c>
      <c r="J95" s="898">
        <f t="shared" si="27"/>
        <v>0</v>
      </c>
      <c r="K95" s="898">
        <f t="shared" si="27"/>
        <v>0</v>
      </c>
      <c r="L95" s="898">
        <f t="shared" si="27"/>
        <v>0</v>
      </c>
      <c r="M95" s="898">
        <f t="shared" si="27"/>
        <v>0</v>
      </c>
      <c r="N95" s="898">
        <f t="shared" si="27"/>
        <v>0</v>
      </c>
      <c r="O95" s="898">
        <f t="shared" si="27"/>
        <v>0</v>
      </c>
      <c r="P95" s="898">
        <f>SUM(P85:P94)</f>
        <v>0</v>
      </c>
      <c r="Q95" s="6"/>
      <c r="R95" s="308" t="str">
        <f>IF(O95&lt;0,Text!$H$33,IF(V95&lt;0,Text!$H$34,IF(O95&gt;0,Text!$H$695,"")))</f>
        <v/>
      </c>
      <c r="T95" s="226"/>
      <c r="V95" s="105">
        <f t="shared" si="25"/>
        <v>0</v>
      </c>
      <c r="W95" s="111"/>
    </row>
    <row r="96" spans="3:23" ht="30" customHeight="1" x14ac:dyDescent="0.3">
      <c r="C96" s="37" t="str">
        <f>Text!H398</f>
        <v>Other adult services (aged under 65)</v>
      </c>
      <c r="D96" s="37"/>
      <c r="E96" s="156"/>
      <c r="F96" s="924"/>
      <c r="G96" s="924"/>
      <c r="H96" s="924"/>
      <c r="I96" s="924"/>
      <c r="J96" s="902"/>
      <c r="K96" s="902"/>
      <c r="L96" s="902"/>
      <c r="M96" s="902"/>
      <c r="N96" s="902"/>
      <c r="O96" s="902"/>
      <c r="P96" s="902"/>
      <c r="Q96" s="5"/>
      <c r="R96" s="309"/>
      <c r="W96" s="111"/>
    </row>
    <row r="97" spans="1:23" ht="13" x14ac:dyDescent="0.3">
      <c r="C97" s="46">
        <v>76</v>
      </c>
      <c r="D97" s="92" t="str">
        <f>Text!H399</f>
        <v>Assessment and care management</v>
      </c>
      <c r="E97" s="84"/>
      <c r="F97" s="913">
        <v>0</v>
      </c>
      <c r="G97" s="913">
        <v>0</v>
      </c>
      <c r="H97" s="913">
        <v>0</v>
      </c>
      <c r="I97" s="913">
        <v>0</v>
      </c>
      <c r="J97" s="892">
        <f>SUM(F97:I97)</f>
        <v>0</v>
      </c>
      <c r="K97" s="913">
        <v>0</v>
      </c>
      <c r="L97" s="913">
        <v>0</v>
      </c>
      <c r="M97" s="913">
        <v>0</v>
      </c>
      <c r="N97" s="892">
        <f>SUM(K97:M97)</f>
        <v>0</v>
      </c>
      <c r="O97" s="892">
        <f>J97+N97</f>
        <v>0</v>
      </c>
      <c r="P97" s="913">
        <v>0</v>
      </c>
      <c r="Q97" s="32"/>
      <c r="R97" s="308" t="str">
        <f>IF(O97&lt;0,Text!$H$33,IF(V97&lt;0,Text!$H$34,IF(O97&gt;0,Text!$H$695,"")))</f>
        <v/>
      </c>
      <c r="T97" s="226"/>
      <c r="V97" s="105">
        <f t="shared" ref="V97:V102" si="28">O97--P97</f>
        <v>0</v>
      </c>
      <c r="W97" s="111"/>
    </row>
    <row r="98" spans="1:23" ht="13" x14ac:dyDescent="0.3">
      <c r="C98" s="46">
        <v>77</v>
      </c>
      <c r="D98" s="92" t="str">
        <f>Text!H400</f>
        <v>HIV/AIDS</v>
      </c>
      <c r="E98" s="84"/>
      <c r="F98" s="913">
        <v>0</v>
      </c>
      <c r="G98" s="913">
        <v>0</v>
      </c>
      <c r="H98" s="913">
        <v>0</v>
      </c>
      <c r="I98" s="913">
        <v>0</v>
      </c>
      <c r="J98" s="892">
        <f>SUM(F98:I98)</f>
        <v>0</v>
      </c>
      <c r="K98" s="913">
        <v>0</v>
      </c>
      <c r="L98" s="913">
        <v>0</v>
      </c>
      <c r="M98" s="913">
        <v>0</v>
      </c>
      <c r="N98" s="892">
        <f>SUM(K98:M98)</f>
        <v>0</v>
      </c>
      <c r="O98" s="892">
        <f>J98+N98</f>
        <v>0</v>
      </c>
      <c r="P98" s="913">
        <v>0</v>
      </c>
      <c r="Q98" s="32"/>
      <c r="R98" s="308" t="str">
        <f>IF(O98&lt;0,Text!$H$33,IF(V98&lt;0,Text!$H$34,IF(O98&gt;0,Text!$H$695,"")))</f>
        <v/>
      </c>
      <c r="T98" s="226"/>
      <c r="V98" s="105">
        <f t="shared" si="28"/>
        <v>0</v>
      </c>
      <c r="W98" s="111"/>
    </row>
    <row r="99" spans="1:23" ht="13" x14ac:dyDescent="0.3">
      <c r="C99" s="46">
        <v>78</v>
      </c>
      <c r="D99" s="92" t="str">
        <f>Text!H401</f>
        <v>Substance abuse (addictions)</v>
      </c>
      <c r="E99" s="84"/>
      <c r="F99" s="913">
        <v>0</v>
      </c>
      <c r="G99" s="913">
        <v>0</v>
      </c>
      <c r="H99" s="913">
        <v>0</v>
      </c>
      <c r="I99" s="913">
        <v>0</v>
      </c>
      <c r="J99" s="892">
        <f>SUM(F99:I99)</f>
        <v>0</v>
      </c>
      <c r="K99" s="913">
        <v>0</v>
      </c>
      <c r="L99" s="913">
        <v>0</v>
      </c>
      <c r="M99" s="913">
        <v>0</v>
      </c>
      <c r="N99" s="892">
        <f>SUM(K99:M99)</f>
        <v>0</v>
      </c>
      <c r="O99" s="892">
        <f>J99+N99</f>
        <v>0</v>
      </c>
      <c r="P99" s="913">
        <v>0</v>
      </c>
      <c r="Q99" s="32"/>
      <c r="R99" s="308" t="str">
        <f>IF(O99&lt;0,Text!$H$33,IF(V99&lt;0,Text!$H$34,IF(O99&gt;0,Text!$H$695,"")))</f>
        <v/>
      </c>
      <c r="T99" s="226"/>
      <c r="V99" s="105">
        <f t="shared" si="28"/>
        <v>0</v>
      </c>
      <c r="W99" s="111"/>
    </row>
    <row r="100" spans="1:23" ht="13" x14ac:dyDescent="0.3">
      <c r="C100" s="46">
        <v>79.5</v>
      </c>
      <c r="D100" s="92" t="str">
        <f>Text!H402</f>
        <v>Asylum seekers - lone adults and NRPF</v>
      </c>
      <c r="E100" s="84"/>
      <c r="F100" s="913">
        <v>0</v>
      </c>
      <c r="G100" s="913">
        <v>0</v>
      </c>
      <c r="H100" s="913">
        <v>0</v>
      </c>
      <c r="I100" s="913">
        <v>0</v>
      </c>
      <c r="J100" s="892">
        <f>SUM(F100:I100)</f>
        <v>0</v>
      </c>
      <c r="K100" s="913">
        <v>0</v>
      </c>
      <c r="L100" s="913">
        <v>0</v>
      </c>
      <c r="M100" s="913">
        <v>0</v>
      </c>
      <c r="N100" s="892">
        <f>SUM(K100:M100)</f>
        <v>0</v>
      </c>
      <c r="O100" s="892">
        <f>J100+N100</f>
        <v>0</v>
      </c>
      <c r="P100" s="913">
        <v>0</v>
      </c>
      <c r="Q100" s="32"/>
      <c r="R100" s="308" t="str">
        <f>IF(O100&lt;0,Text!$H$33,IF(V100&lt;0,Text!$H$34,IF(O100&gt;0,Text!$H$695,"")))</f>
        <v/>
      </c>
      <c r="T100" s="226"/>
      <c r="V100" s="105">
        <f t="shared" si="28"/>
        <v>0</v>
      </c>
      <c r="W100" s="111"/>
    </row>
    <row r="101" spans="1:23" ht="13.5" thickBot="1" x14ac:dyDescent="0.35">
      <c r="C101" s="47">
        <v>80</v>
      </c>
      <c r="D101" s="92" t="str">
        <f>Text!H403</f>
        <v>Other adult services</v>
      </c>
      <c r="E101" s="86"/>
      <c r="F101" s="913">
        <v>0</v>
      </c>
      <c r="G101" s="913">
        <v>0</v>
      </c>
      <c r="H101" s="913">
        <v>0</v>
      </c>
      <c r="I101" s="913">
        <v>0</v>
      </c>
      <c r="J101" s="910">
        <f>SUM(F101:I101)</f>
        <v>0</v>
      </c>
      <c r="K101" s="913">
        <v>0</v>
      </c>
      <c r="L101" s="913">
        <v>0</v>
      </c>
      <c r="M101" s="913">
        <v>0</v>
      </c>
      <c r="N101" s="910">
        <f>SUM(K101:M101)</f>
        <v>0</v>
      </c>
      <c r="O101" s="910">
        <f>J101+N101</f>
        <v>0</v>
      </c>
      <c r="P101" s="913">
        <v>0</v>
      </c>
      <c r="Q101" s="32"/>
      <c r="R101" s="308" t="str">
        <f>IF(O101&lt;0,Text!$H$33,IF(V101&lt;0,Text!$H$34,IF(O101&gt;0,Text!$H$695,"")))</f>
        <v/>
      </c>
      <c r="T101" s="226"/>
      <c r="V101" s="105">
        <f t="shared" si="28"/>
        <v>0</v>
      </c>
      <c r="W101" s="111"/>
    </row>
    <row r="102" spans="1:23" ht="13.5" thickBot="1" x14ac:dyDescent="0.35">
      <c r="C102" s="850">
        <v>81</v>
      </c>
      <c r="D102" s="1354" t="str">
        <f>Text!H404</f>
        <v>Total other adult services (aged under 65) (lines 76 to 80)</v>
      </c>
      <c r="E102" s="81"/>
      <c r="F102" s="898">
        <f>SUM(F97:F101)</f>
        <v>0</v>
      </c>
      <c r="G102" s="898">
        <f t="shared" ref="G102:O102" si="29">SUM(G97:G101)</f>
        <v>0</v>
      </c>
      <c r="H102" s="898">
        <f t="shared" si="29"/>
        <v>0</v>
      </c>
      <c r="I102" s="898">
        <f t="shared" si="29"/>
        <v>0</v>
      </c>
      <c r="J102" s="898">
        <f t="shared" si="29"/>
        <v>0</v>
      </c>
      <c r="K102" s="898">
        <f t="shared" si="29"/>
        <v>0</v>
      </c>
      <c r="L102" s="898">
        <f t="shared" si="29"/>
        <v>0</v>
      </c>
      <c r="M102" s="898">
        <f t="shared" si="29"/>
        <v>0</v>
      </c>
      <c r="N102" s="898">
        <f t="shared" si="29"/>
        <v>0</v>
      </c>
      <c r="O102" s="898">
        <f t="shared" si="29"/>
        <v>0</v>
      </c>
      <c r="P102" s="898">
        <f>SUM(P97:P101)</f>
        <v>0</v>
      </c>
      <c r="Q102" s="6"/>
      <c r="R102" s="308" t="str">
        <f>IF(O102&lt;0,Text!$H$33,IF(V102&lt;0,Text!$H$34,IF(O102&gt;0,Text!$H$695,"")))</f>
        <v/>
      </c>
      <c r="T102" s="226"/>
      <c r="V102" s="105">
        <f t="shared" si="28"/>
        <v>0</v>
      </c>
      <c r="W102" s="111"/>
    </row>
    <row r="103" spans="1:23" ht="6" customHeight="1" thickBot="1" x14ac:dyDescent="0.35">
      <c r="F103" s="902"/>
      <c r="G103" s="925"/>
      <c r="H103" s="925"/>
      <c r="I103" s="925"/>
      <c r="J103" s="908"/>
      <c r="K103" s="908"/>
      <c r="L103" s="925"/>
      <c r="M103" s="908"/>
      <c r="N103" s="908"/>
      <c r="O103" s="908"/>
      <c r="P103" s="908"/>
      <c r="Q103" s="6"/>
      <c r="R103" s="312"/>
      <c r="W103" s="111"/>
    </row>
    <row r="104" spans="1:23" ht="27.75" customHeight="1" thickBot="1" x14ac:dyDescent="0.35">
      <c r="A104" s="114" t="s">
        <v>630</v>
      </c>
      <c r="C104" s="850">
        <v>82</v>
      </c>
      <c r="D104" s="1425" t="str">
        <f>Text!H407</f>
        <v>Total social services for adults aged under 65 (lines 48+59+70+81)</v>
      </c>
      <c r="E104" s="1426"/>
      <c r="F104" s="898">
        <f>F71+F83+F95+F102</f>
        <v>0</v>
      </c>
      <c r="G104" s="898">
        <f t="shared" ref="G104:I104" si="30">G71+G83+G95+G102</f>
        <v>0</v>
      </c>
      <c r="H104" s="898">
        <f t="shared" si="30"/>
        <v>0</v>
      </c>
      <c r="I104" s="898">
        <f t="shared" si="30"/>
        <v>0</v>
      </c>
      <c r="J104" s="898">
        <f>J71+J83+J95+J102</f>
        <v>0</v>
      </c>
      <c r="K104" s="898">
        <f>K71+K83+K95+K102</f>
        <v>0</v>
      </c>
      <c r="L104" s="898">
        <f t="shared" ref="L104:P104" si="31">L71+L83+L95+L102</f>
        <v>0</v>
      </c>
      <c r="M104" s="898">
        <f t="shared" si="31"/>
        <v>0</v>
      </c>
      <c r="N104" s="898">
        <f t="shared" si="31"/>
        <v>0</v>
      </c>
      <c r="O104" s="898">
        <f t="shared" si="31"/>
        <v>0</v>
      </c>
      <c r="P104" s="898">
        <f t="shared" si="31"/>
        <v>0</v>
      </c>
      <c r="Q104" s="6"/>
      <c r="R104" s="308" t="str">
        <f>IF(O104&lt;0,Text!$H$33,IF(V104&lt;0,Text!$H$34,IF(O104&gt;0,Text!$H$695,"")))</f>
        <v/>
      </c>
      <c r="T104" s="226"/>
      <c r="V104" s="105">
        <f>O104--P104</f>
        <v>0</v>
      </c>
      <c r="W104" s="111"/>
    </row>
    <row r="105" spans="1:23" ht="10.5" customHeight="1" thickBot="1" x14ac:dyDescent="0.35">
      <c r="C105" s="37"/>
      <c r="D105" s="37"/>
      <c r="F105" s="908"/>
      <c r="G105" s="908"/>
      <c r="H105" s="908"/>
      <c r="I105" s="908"/>
      <c r="J105" s="908"/>
      <c r="K105" s="908"/>
      <c r="L105" s="908"/>
      <c r="M105" s="908"/>
      <c r="N105" s="908"/>
      <c r="O105" s="908"/>
      <c r="P105" s="908"/>
      <c r="Q105" s="6"/>
      <c r="R105" s="312"/>
      <c r="V105" s="105"/>
      <c r="W105" s="111"/>
    </row>
    <row r="106" spans="1:23" ht="13.5" thickBot="1" x14ac:dyDescent="0.35">
      <c r="C106" s="850">
        <v>84</v>
      </c>
      <c r="D106" s="1425" t="str">
        <f>Text!H408</f>
        <v>Total social services (lines 26+26.5+37+82)</v>
      </c>
      <c r="E106" s="1426"/>
      <c r="F106" s="898">
        <f t="shared" ref="F106:P106" si="32">F45+F47+F59+F104</f>
        <v>0</v>
      </c>
      <c r="G106" s="898">
        <f t="shared" si="32"/>
        <v>0</v>
      </c>
      <c r="H106" s="898">
        <f t="shared" si="32"/>
        <v>0</v>
      </c>
      <c r="I106" s="898">
        <f t="shared" si="32"/>
        <v>0</v>
      </c>
      <c r="J106" s="898">
        <f t="shared" si="32"/>
        <v>0</v>
      </c>
      <c r="K106" s="898">
        <f t="shared" si="32"/>
        <v>0</v>
      </c>
      <c r="L106" s="898">
        <f t="shared" si="32"/>
        <v>0</v>
      </c>
      <c r="M106" s="898">
        <f t="shared" si="32"/>
        <v>0</v>
      </c>
      <c r="N106" s="898">
        <f t="shared" si="32"/>
        <v>0</v>
      </c>
      <c r="O106" s="898">
        <f t="shared" si="32"/>
        <v>0</v>
      </c>
      <c r="P106" s="898">
        <f t="shared" si="32"/>
        <v>0</v>
      </c>
      <c r="Q106" s="6"/>
      <c r="R106" s="308" t="str">
        <f>IF(O106&lt;0,Text!$H$33,IF(V106&lt;0,Text!$H$34,IF(O106&gt;0,Text!$H$695,"")))</f>
        <v/>
      </c>
      <c r="T106" s="226"/>
      <c r="V106" s="105">
        <f>O106--P106</f>
        <v>0</v>
      </c>
      <c r="W106" s="111"/>
    </row>
    <row r="107" spans="1:23" ht="30" customHeight="1" x14ac:dyDescent="0.3">
      <c r="C107" s="37" t="str">
        <f>Text!H60</f>
        <v>MEMORANDUM ITEMS</v>
      </c>
      <c r="F107" s="902"/>
      <c r="G107" s="902"/>
      <c r="H107" s="902"/>
      <c r="I107" s="902"/>
      <c r="J107" s="902"/>
      <c r="K107" s="902"/>
      <c r="L107" s="902"/>
      <c r="M107" s="902"/>
      <c r="N107" s="902"/>
      <c r="O107" s="902"/>
      <c r="P107" s="902"/>
      <c r="W107" s="111"/>
    </row>
    <row r="108" spans="1:23" ht="15" customHeight="1" x14ac:dyDescent="0.3">
      <c r="C108" s="34" t="str">
        <f>Text!H409</f>
        <v>Subjective breakdown of gross expenditure on social services</v>
      </c>
      <c r="D108" s="1"/>
      <c r="E108" s="1"/>
      <c r="F108" s="902"/>
      <c r="G108" s="902"/>
      <c r="H108" s="902"/>
      <c r="I108" s="902"/>
      <c r="J108" s="902"/>
      <c r="K108" s="902"/>
      <c r="L108" s="902"/>
      <c r="M108" s="902"/>
      <c r="N108" s="902"/>
      <c r="O108" s="902"/>
      <c r="P108" s="902"/>
      <c r="W108" s="111"/>
    </row>
    <row r="109" spans="1:23" x14ac:dyDescent="0.25">
      <c r="C109" s="2">
        <v>85</v>
      </c>
      <c r="D109" s="2" t="str">
        <f>Text!H410</f>
        <v>Employee costs  (included in line 84, columns 1a and 1b)</v>
      </c>
      <c r="E109" s="94"/>
      <c r="F109" s="890">
        <v>0</v>
      </c>
      <c r="G109" s="902"/>
      <c r="H109" s="902"/>
      <c r="I109" s="902"/>
      <c r="J109" s="902"/>
      <c r="K109" s="902"/>
      <c r="L109" s="902"/>
      <c r="M109" s="902"/>
      <c r="N109" s="902"/>
      <c r="O109" s="902"/>
      <c r="P109" s="902"/>
      <c r="Q109" s="53">
        <f>+F109</f>
        <v>0</v>
      </c>
      <c r="R109" s="1"/>
      <c r="U109" s="1"/>
      <c r="V109" s="1"/>
      <c r="W109" s="111"/>
    </row>
    <row r="110" spans="1:23" ht="30" customHeight="1" x14ac:dyDescent="0.25">
      <c r="A110" s="114" t="s">
        <v>630</v>
      </c>
      <c r="C110" s="1" t="str">
        <f>Text!H59</f>
        <v>To be transferred to revenue summary form</v>
      </c>
      <c r="R110" s="1"/>
      <c r="U110" s="1"/>
      <c r="V110" s="1"/>
      <c r="W110" s="111"/>
    </row>
    <row r="111" spans="1:23" ht="15" customHeight="1" x14ac:dyDescent="0.3">
      <c r="C111" s="37"/>
      <c r="D111" s="37"/>
      <c r="F111" s="6"/>
      <c r="R111" s="1"/>
      <c r="U111" s="1"/>
      <c r="V111" s="1"/>
      <c r="W111" s="111"/>
    </row>
    <row r="112" spans="1:23" ht="15" customHeight="1" x14ac:dyDescent="0.25">
      <c r="R112" s="1"/>
      <c r="U112" s="1"/>
      <c r="V112" s="1"/>
      <c r="W112" s="111"/>
    </row>
    <row r="113" spans="3:23" ht="15" customHeight="1" x14ac:dyDescent="0.25">
      <c r="R113" s="1"/>
      <c r="U113" s="1"/>
      <c r="V113" s="1"/>
      <c r="W113" s="111"/>
    </row>
    <row r="114" spans="3:23" ht="15" customHeight="1" x14ac:dyDescent="0.25">
      <c r="R114" s="1"/>
      <c r="U114" s="1"/>
      <c r="V114" s="1"/>
      <c r="W114" s="111"/>
    </row>
    <row r="115" spans="3:23" ht="15" customHeight="1" x14ac:dyDescent="0.25">
      <c r="R115" s="1"/>
      <c r="U115" s="1"/>
      <c r="V115" s="1"/>
      <c r="W115" s="111"/>
    </row>
    <row r="116" spans="3:23" ht="15" customHeight="1" x14ac:dyDescent="0.25">
      <c r="R116" s="1"/>
      <c r="U116" s="1"/>
      <c r="V116" s="1"/>
      <c r="W116" s="111"/>
    </row>
    <row r="117" spans="3:23" ht="15" customHeight="1" x14ac:dyDescent="0.25">
      <c r="R117" s="1"/>
      <c r="U117" s="1"/>
      <c r="V117" s="1"/>
      <c r="W117" s="111"/>
    </row>
    <row r="118" spans="3:23" ht="15" customHeight="1" x14ac:dyDescent="0.25">
      <c r="R118" s="1"/>
      <c r="U118" s="1"/>
      <c r="V118" s="1"/>
      <c r="W118" s="111"/>
    </row>
    <row r="119" spans="3:23" ht="15" customHeight="1" x14ac:dyDescent="0.25">
      <c r="R119" s="1"/>
      <c r="U119" s="1"/>
      <c r="V119" s="1"/>
      <c r="W119" s="111"/>
    </row>
    <row r="120" spans="3:23" ht="15" customHeight="1" x14ac:dyDescent="0.25">
      <c r="R120" s="1"/>
      <c r="U120" s="1"/>
      <c r="V120" s="1"/>
      <c r="W120" s="111"/>
    </row>
    <row r="121" spans="3:23" ht="15" customHeight="1" x14ac:dyDescent="0.25">
      <c r="R121" s="1"/>
      <c r="U121" s="1"/>
      <c r="V121" s="1"/>
      <c r="W121" s="111"/>
    </row>
    <row r="122" spans="3:23" ht="15" customHeight="1" x14ac:dyDescent="0.25">
      <c r="R122" s="1"/>
      <c r="U122" s="1"/>
      <c r="V122" s="1"/>
      <c r="W122" s="111"/>
    </row>
    <row r="123" spans="3:23" ht="15" customHeight="1" x14ac:dyDescent="0.25">
      <c r="R123" s="1"/>
      <c r="U123" s="1"/>
      <c r="V123" s="1"/>
      <c r="W123" s="111"/>
    </row>
    <row r="124" spans="3:23" ht="15" customHeight="1" x14ac:dyDescent="0.25">
      <c r="R124" s="1"/>
      <c r="U124" s="1"/>
      <c r="V124" s="1"/>
      <c r="W124" s="111"/>
    </row>
    <row r="125" spans="3:23" ht="15" customHeight="1" x14ac:dyDescent="0.25">
      <c r="C125" s="1"/>
      <c r="D125" s="1"/>
      <c r="E125" s="1"/>
      <c r="R125" s="1"/>
      <c r="U125" s="1"/>
      <c r="V125" s="1"/>
      <c r="W125" s="111"/>
    </row>
  </sheetData>
  <sheetProtection sheet="1" formatColumns="0" formatRows="0"/>
  <dataConsolidate topLabels="1" link="1"/>
  <customSheetViews>
    <customSheetView guid="{764D3237-7C33-45E7-BB40-543D5EB8B708}"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
      <headerFooter alignWithMargins="0"/>
    </customSheetView>
    <customSheetView guid="{E9D2BC57-6299-4BCD-8EB6-3FED8DC17AB8}"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2"/>
      <headerFooter alignWithMargins="0"/>
    </customSheetView>
    <customSheetView guid="{22CC2B12-98B0-4880-B81F-4299C1253267}"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3"/>
      <headerFooter alignWithMargins="0"/>
    </customSheetView>
    <customSheetView guid="{81E504F4-D492-4006-B8AE-BA9D99F9C79A}"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4"/>
      <headerFooter alignWithMargins="0"/>
    </customSheetView>
    <customSheetView guid="{25E99193-3C10-4A65-946C-BFF1AEB7046A}"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5"/>
      <headerFooter alignWithMargins="0"/>
    </customSheetView>
    <customSheetView guid="{6338AFB1-DA2C-4FBD-A04F-B25B289D0763}"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6"/>
      <headerFooter alignWithMargins="0"/>
    </customSheetView>
    <customSheetView guid="{EE0C0DAB-6509-4FCB-931B-B44EAF3210C4}"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7"/>
      <headerFooter alignWithMargins="0"/>
    </customSheetView>
    <customSheetView guid="{DABAD580-1B4C-45B4-88EA-D94BBED1EA31}"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8"/>
      <headerFooter alignWithMargins="0"/>
    </customSheetView>
    <customSheetView guid="{57E65792-88BB-4551-AD2F-6857319D48EE}"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9"/>
      <headerFooter alignWithMargins="0"/>
    </customSheetView>
    <customSheetView guid="{1099CFAD-42BD-4A21-8C9A-BC5DC40461E8}"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0"/>
      <headerFooter alignWithMargins="0"/>
    </customSheetView>
    <customSheetView guid="{AB11B16C-0FEC-4685-A1F7-AF538A4FE199}"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1"/>
      <headerFooter alignWithMargins="0"/>
    </customSheetView>
    <customSheetView guid="{668B7D87-BC61-4737-964A-4E2681FF7B56}"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2"/>
      <headerFooter alignWithMargins="0"/>
    </customSheetView>
    <customSheetView guid="{34EAD24B-E074-4930-B9C5-F62ADDA84BBB}" showGridLines="0" hiddenColumns="1">
      <rowBreaks count="1" manualBreakCount="1">
        <brk id="60" max="16" man="1"/>
      </rowBreaks>
      <pageMargins left="0.1" right="0.11" top="0.25" bottom="0.15" header="0.16" footer="0.23622047244094491"/>
      <printOptions horizontalCentered="1"/>
      <pageSetup paperSize="9" scale="50" fitToHeight="2" orientation="landscape" r:id="rId13"/>
      <headerFooter alignWithMargins="0"/>
    </customSheetView>
    <customSheetView guid="{465030FF-47D6-48CF-8E12-D512EE00A625}" showGridLines="0" hiddenColumns="1">
      <rowBreaks count="1" manualBreakCount="1">
        <brk id="60" max="16" man="1"/>
      </rowBreaks>
      <pageMargins left="0.1" right="0.11" top="0.25" bottom="0.15" header="0.16" footer="0.23622047244094491"/>
      <printOptions horizontalCentered="1"/>
      <pageSetup paperSize="9" scale="50" fitToHeight="2" orientation="landscape" r:id="rId14"/>
      <headerFooter alignWithMargins="0"/>
    </customSheetView>
    <customSheetView guid="{3ABB6F66-4D29-436C-B62E-67D2BCB1138B}" showGridLines="0" hiddenColumns="1">
      <rowBreaks count="1" manualBreakCount="1">
        <brk id="60" max="16" man="1"/>
      </rowBreaks>
      <pageMargins left="0.1" right="0.11" top="0.25" bottom="0.15" header="0.16" footer="0.23622047244094491"/>
      <printOptions horizontalCentered="1"/>
      <pageSetup paperSize="9" scale="50" fitToHeight="2" orientation="landscape" r:id="rId15"/>
      <headerFooter alignWithMargins="0"/>
    </customSheetView>
  </customSheetViews>
  <mergeCells count="5">
    <mergeCell ref="D106:E106"/>
    <mergeCell ref="C5:E5"/>
    <mergeCell ref="K2:N2"/>
    <mergeCell ref="D104:E104"/>
    <mergeCell ref="D45:E45"/>
  </mergeCells>
  <phoneticPr fontId="14" type="noConversion"/>
  <conditionalFormatting sqref="R6">
    <cfRule type="cellIs" dxfId="38" priority="6" stopIfTrue="1" operator="notEqual">
      <formula>"OK"</formula>
    </cfRule>
  </conditionalFormatting>
  <conditionalFormatting sqref="R8:R18 R20:R25 R27 R29:R32 R34 R36:R39 R45 R47 R49:R59 R61:R71 R73:R83 R85:R95 R97:R102 R104 R106">
    <cfRule type="cellIs" dxfId="37" priority="13" stopIfTrue="1" operator="notEqual">
      <formula>"OK"</formula>
    </cfRule>
  </conditionalFormatting>
  <conditionalFormatting sqref="R41:R43">
    <cfRule type="cellIs" dxfId="36" priority="3" stopIfTrue="1" operator="notEqual">
      <formula>"OK"</formula>
    </cfRule>
  </conditionalFormatting>
  <conditionalFormatting sqref="T6">
    <cfRule type="cellIs" dxfId="35" priority="7" stopIfTrue="1" operator="notEqual">
      <formula>0</formula>
    </cfRule>
  </conditionalFormatting>
  <conditionalFormatting sqref="T47">
    <cfRule type="cellIs" dxfId="34" priority="14" stopIfTrue="1" operator="notEqual">
      <formula>0</formula>
    </cfRule>
  </conditionalFormatting>
  <dataValidations count="5">
    <dataValidation type="decimal" allowBlank="1" showInputMessage="1" showErrorMessage="1" errorTitle="Stop" error="Please enter a negative figure or zero." sqref="P44 P35 P7 P18:P19 P25 P28 P48 Q7:Q25 Q27:Q32 P32 P46 P59:P60 P71:P72 P83:P84 P95:P96 P102:P103 P105 Q34:Q106" xr:uid="{00000000-0002-0000-0300-000000000000}">
      <formula1>-100000000000000000000</formula1>
      <formula2>0</formula2>
    </dataValidation>
    <dataValidation type="decimal" allowBlank="1" showInputMessage="1" showErrorMessage="1" errorTitle="STOP" error="You must enter this as a 'negative' figure" sqref="I27 I29:I31 I34 I47 I49:I58 I61:I70 I85:I94 I73:I82 I97:I101 K27:M27 K29:M31 K34:M34 K47:M47 K49:M58 K61:M70 K73:M82 K85:M94 K97:M101 P36:P38 P27 P29:P31 P34 P47 P49:P58 K20:M24 P61:P70 K8:M17 P85:P94 I20:I24 P20:P24 P73:P82 K36:M38 I36:I38 I41:I42 K41:M42 P41:P42 I8:I17 P8:P17 P97:P101 I6" xr:uid="{00000000-0002-0000-0300-000001000000}">
      <formula1>-999999999999999000</formula1>
      <formula2>0</formula2>
    </dataValidation>
    <dataValidation type="decimal" allowBlank="1" showInputMessage="1" showErrorMessage="1" errorTitle="STOP" error="You must enter as a 'negative' UA's only" sqref="K48:M48 I103 L103" xr:uid="{00000000-0002-0000-0300-000002000000}">
      <formula1>#REF!</formula1>
      <formula2>0</formula2>
    </dataValidation>
    <dataValidation type="decimal" allowBlank="1" showInputMessage="1" showErrorMessage="1" sqref="P6" xr:uid="{00000000-0002-0000-0300-000003000000}">
      <formula1>-9.99999999999999E+21</formula1>
      <formula2>0</formula2>
    </dataValidation>
    <dataValidation type="decimal" allowBlank="1" showInputMessage="1" showErrorMessage="1" sqref="K6:M6" xr:uid="{00000000-0002-0000-0300-000004000000}">
      <formula1>-999999999999999000000</formula1>
      <formula2>0</formula2>
    </dataValidation>
  </dataValidations>
  <printOptions horizontalCentered="1"/>
  <pageMargins left="0.1" right="0.11" top="0.25" bottom="0.15" header="0.16" footer="0.23622047244094491"/>
  <pageSetup paperSize="9" scale="58" fitToHeight="0" orientation="landscape" r:id="rId16"/>
  <headerFooter alignWithMargins="0"/>
  <rowBreaks count="2" manualBreakCount="2">
    <brk id="45" max="15" man="1"/>
    <brk id="95"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3">
    <pageSetUpPr fitToPage="1"/>
  </sheetPr>
  <dimension ref="A1:Y27"/>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4" width="3.765625" style="9" customWidth="1"/>
    <col min="5" max="5" width="52.07421875" style="8" customWidth="1"/>
    <col min="6" max="7" width="11.23046875" style="1" customWidth="1"/>
    <col min="8" max="8" width="11.53515625" style="1" customWidth="1"/>
    <col min="9" max="9" width="11.3046875" style="1" customWidth="1"/>
    <col min="10" max="11" width="11.23046875" style="1" customWidth="1"/>
    <col min="12" max="12" width="11.07421875" style="1" customWidth="1"/>
    <col min="13" max="13" width="11.69140625" style="1" customWidth="1"/>
    <col min="14" max="15" width="11.23046875" style="1" customWidth="1"/>
    <col min="16" max="16" width="0.84375" style="1" hidden="1" customWidth="1"/>
    <col min="17" max="17" width="24.765625" style="1" customWidth="1"/>
    <col min="18" max="18" width="0.84375" style="1" customWidth="1"/>
    <col min="19" max="19" width="42.765625" style="1" customWidth="1"/>
    <col min="20" max="20" width="4.3046875" style="1" customWidth="1"/>
    <col min="21" max="21" width="7.69140625" style="103" hidden="1" customWidth="1"/>
    <col min="22" max="25" width="8.84375" style="111"/>
    <col min="26" max="16384" width="8.84375" style="1"/>
  </cols>
  <sheetData>
    <row r="1" spans="1:21" ht="30" customHeight="1" thickBot="1" x14ac:dyDescent="0.3">
      <c r="A1" s="247" t="s">
        <v>254</v>
      </c>
      <c r="B1" s="220"/>
      <c r="C1" s="247" t="str">
        <f>Text!H423&amp;", "&amp;LEFT(year,4)&amp;"-"&amp;RIGHT(year,2)</f>
        <v>Cultural and related services, 2025-26</v>
      </c>
      <c r="D1" s="221"/>
      <c r="E1" s="221"/>
      <c r="F1" s="17" t="str">
        <f>Text!H27</f>
        <v>Enter data in £ thousands</v>
      </c>
      <c r="I1" s="1278" t="str">
        <f>Text!H28</f>
        <v>This form should be completed on a non-FRS17 and PFI "Off Balance Sheet" basis.</v>
      </c>
      <c r="Q1" s="111"/>
      <c r="R1" s="111"/>
      <c r="S1" s="111"/>
      <c r="T1" s="111"/>
      <c r="U1" s="302"/>
    </row>
    <row r="2" spans="1:21" ht="34.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111"/>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111"/>
      <c r="R3" s="111"/>
      <c r="S3" s="111"/>
      <c r="T3" s="111"/>
      <c r="U3" s="302"/>
    </row>
    <row r="4" spans="1:21" ht="13.5" thickBot="1" x14ac:dyDescent="0.35">
      <c r="C4" s="1"/>
      <c r="D4" s="37"/>
      <c r="E4" s="1"/>
      <c r="F4" s="254" t="s">
        <v>545</v>
      </c>
      <c r="G4" s="256" t="s">
        <v>546</v>
      </c>
      <c r="H4" s="256" t="s">
        <v>549</v>
      </c>
      <c r="I4" s="260" t="s">
        <v>551</v>
      </c>
      <c r="J4" s="256" t="s">
        <v>552</v>
      </c>
      <c r="K4" s="257" t="s">
        <v>553</v>
      </c>
      <c r="L4" s="256" t="s">
        <v>554</v>
      </c>
      <c r="M4" s="260" t="s">
        <v>555</v>
      </c>
      <c r="N4" s="256" t="s">
        <v>557</v>
      </c>
      <c r="O4" s="256" t="s">
        <v>558</v>
      </c>
      <c r="P4" s="54" t="s">
        <v>8</v>
      </c>
      <c r="Q4" s="224" t="str">
        <f>Text!H31</f>
        <v>Expenditure Check</v>
      </c>
      <c r="S4" s="224" t="str">
        <f>Text!H32</f>
        <v>Explanation</v>
      </c>
      <c r="T4" s="33"/>
    </row>
    <row r="5" spans="1:21" ht="15" customHeight="1" x14ac:dyDescent="0.3">
      <c r="C5" s="37" t="str">
        <f>Text!H424</f>
        <v>CULTURE AND HERITAGE</v>
      </c>
      <c r="D5" s="37"/>
      <c r="F5" s="48"/>
      <c r="G5" s="48"/>
      <c r="H5" s="48"/>
      <c r="I5" s="121"/>
      <c r="J5" s="48"/>
      <c r="K5" s="48"/>
      <c r="L5" s="48"/>
      <c r="M5" s="48"/>
      <c r="N5" s="48"/>
      <c r="O5" s="48"/>
      <c r="Q5" s="33"/>
      <c r="S5" s="33"/>
      <c r="T5" s="33"/>
    </row>
    <row r="6" spans="1:21" ht="13" x14ac:dyDescent="0.3">
      <c r="C6" s="2">
        <v>1</v>
      </c>
      <c r="D6" s="80" t="str">
        <f>Text!H425</f>
        <v>Archives</v>
      </c>
      <c r="E6" s="84"/>
      <c r="F6" s="913">
        <v>0</v>
      </c>
      <c r="G6" s="913">
        <v>0</v>
      </c>
      <c r="H6" s="913">
        <v>0</v>
      </c>
      <c r="I6" s="892">
        <f>SUM(F6:H6)</f>
        <v>0</v>
      </c>
      <c r="J6" s="913">
        <v>0</v>
      </c>
      <c r="K6" s="913">
        <v>0</v>
      </c>
      <c r="L6" s="913">
        <v>0</v>
      </c>
      <c r="M6" s="892">
        <f>SUM(J6:L6)</f>
        <v>0</v>
      </c>
      <c r="N6" s="892">
        <f>I6+M6</f>
        <v>0</v>
      </c>
      <c r="O6" s="913">
        <v>0</v>
      </c>
      <c r="P6" s="34"/>
      <c r="Q6" s="308" t="str">
        <f>IF(N6&lt;0,Text!$H$33,IF(U6&lt;0,Text!$H$34,IF(N6&gt;0,Text!$H$695,"")))</f>
        <v/>
      </c>
      <c r="S6" s="226"/>
      <c r="T6" s="111"/>
      <c r="U6" s="105">
        <f t="shared" ref="U6:U11" si="0">N6--O6</f>
        <v>0</v>
      </c>
    </row>
    <row r="7" spans="1:21" ht="13" x14ac:dyDescent="0.3">
      <c r="C7" s="2">
        <v>2</v>
      </c>
      <c r="D7" s="80" t="str">
        <f>Text!H426</f>
        <v>Arts development and support</v>
      </c>
      <c r="E7" s="84"/>
      <c r="F7" s="913">
        <v>0</v>
      </c>
      <c r="G7" s="913">
        <v>0</v>
      </c>
      <c r="H7" s="913">
        <v>0</v>
      </c>
      <c r="I7" s="892">
        <f>SUM(F7:H7)</f>
        <v>0</v>
      </c>
      <c r="J7" s="913">
        <v>0</v>
      </c>
      <c r="K7" s="913">
        <v>0</v>
      </c>
      <c r="L7" s="913">
        <v>0</v>
      </c>
      <c r="M7" s="892">
        <f>SUM(J7:L7)</f>
        <v>0</v>
      </c>
      <c r="N7" s="892">
        <f>I7+M7</f>
        <v>0</v>
      </c>
      <c r="O7" s="913">
        <v>0</v>
      </c>
      <c r="P7" s="34"/>
      <c r="Q7" s="308" t="str">
        <f>IF(N7&lt;0,Text!$H$33,IF(U7&lt;0,Text!$H$34,IF(N7&gt;0,Text!$H$695,"")))</f>
        <v/>
      </c>
      <c r="S7" s="226"/>
      <c r="T7" s="111"/>
      <c r="U7" s="105">
        <f t="shared" si="0"/>
        <v>0</v>
      </c>
    </row>
    <row r="8" spans="1:21" ht="13" x14ac:dyDescent="0.3">
      <c r="C8" s="2">
        <v>3</v>
      </c>
      <c r="D8" s="80" t="str">
        <f>Text!H427</f>
        <v>Theatres and public entertainment</v>
      </c>
      <c r="E8" s="84"/>
      <c r="F8" s="913">
        <v>0</v>
      </c>
      <c r="G8" s="913">
        <v>0</v>
      </c>
      <c r="H8" s="913">
        <v>0</v>
      </c>
      <c r="I8" s="892">
        <f>SUM(F8:H8)</f>
        <v>0</v>
      </c>
      <c r="J8" s="913">
        <v>0</v>
      </c>
      <c r="K8" s="913">
        <v>0</v>
      </c>
      <c r="L8" s="913">
        <v>0</v>
      </c>
      <c r="M8" s="892">
        <f>SUM(J8:L8)</f>
        <v>0</v>
      </c>
      <c r="N8" s="892">
        <f>I8+M8</f>
        <v>0</v>
      </c>
      <c r="O8" s="913">
        <v>0</v>
      </c>
      <c r="P8" s="34"/>
      <c r="Q8" s="308" t="str">
        <f>IF(N8&lt;0,Text!$H$33,IF(U8&lt;0,Text!$H$34,IF(N8&gt;0,Text!$H$695,"")))</f>
        <v/>
      </c>
      <c r="S8" s="226"/>
      <c r="T8" s="111"/>
      <c r="U8" s="105">
        <f t="shared" si="0"/>
        <v>0</v>
      </c>
    </row>
    <row r="9" spans="1:21" ht="13" x14ac:dyDescent="0.3">
      <c r="C9" s="2">
        <v>4</v>
      </c>
      <c r="D9" s="80" t="str">
        <f>Text!H428</f>
        <v>Heritage</v>
      </c>
      <c r="E9" s="84"/>
      <c r="F9" s="913">
        <v>0</v>
      </c>
      <c r="G9" s="913">
        <v>0</v>
      </c>
      <c r="H9" s="913">
        <v>0</v>
      </c>
      <c r="I9" s="892">
        <f>SUM(F9:H9)</f>
        <v>0</v>
      </c>
      <c r="J9" s="913">
        <v>0</v>
      </c>
      <c r="K9" s="913">
        <v>0</v>
      </c>
      <c r="L9" s="913">
        <v>0</v>
      </c>
      <c r="M9" s="892">
        <f>SUM(J9:L9)</f>
        <v>0</v>
      </c>
      <c r="N9" s="892">
        <f>I9+M9</f>
        <v>0</v>
      </c>
      <c r="O9" s="913">
        <v>0</v>
      </c>
      <c r="P9" s="34"/>
      <c r="Q9" s="308" t="str">
        <f>IF(N9&lt;0,Text!$H$33,IF(U9&lt;0,Text!$H$34,IF(N9&gt;0,Text!$H$695,"")))</f>
        <v/>
      </c>
      <c r="S9" s="226"/>
      <c r="T9" s="111"/>
      <c r="U9" s="105">
        <f t="shared" si="0"/>
        <v>0</v>
      </c>
    </row>
    <row r="10" spans="1:21" ht="13.5" thickBot="1" x14ac:dyDescent="0.35">
      <c r="C10" s="7">
        <v>5</v>
      </c>
      <c r="D10" s="80" t="str">
        <f>Text!H429</f>
        <v>Museums and galleries</v>
      </c>
      <c r="E10" s="86"/>
      <c r="F10" s="913">
        <v>0</v>
      </c>
      <c r="G10" s="913">
        <v>0</v>
      </c>
      <c r="H10" s="913">
        <v>0</v>
      </c>
      <c r="I10" s="910">
        <f>SUM(F10:H10)</f>
        <v>0</v>
      </c>
      <c r="J10" s="913">
        <v>0</v>
      </c>
      <c r="K10" s="913">
        <v>0</v>
      </c>
      <c r="L10" s="913">
        <v>0</v>
      </c>
      <c r="M10" s="910">
        <f>SUM(J10:L10)</f>
        <v>0</v>
      </c>
      <c r="N10" s="910">
        <f>I10+M10</f>
        <v>0</v>
      </c>
      <c r="O10" s="913">
        <v>0</v>
      </c>
      <c r="P10" s="34"/>
      <c r="Q10" s="308" t="str">
        <f>IF(N10&lt;0,Text!$H$33,IF(U10&lt;0,Text!$H$34,IF(N10&gt;0,Text!$H$695,"")))</f>
        <v/>
      </c>
      <c r="S10" s="226"/>
      <c r="T10" s="111"/>
      <c r="U10" s="105">
        <f t="shared" si="0"/>
        <v>0</v>
      </c>
    </row>
    <row r="11" spans="1:21" ht="15.75" customHeight="1" thickBot="1" x14ac:dyDescent="0.35">
      <c r="A11" s="114" t="s">
        <v>630</v>
      </c>
      <c r="C11" s="89">
        <v>6</v>
      </c>
      <c r="D11" s="1355" t="str">
        <f>Text!H430</f>
        <v>Total culture and heritage (lines 1 to 5)</v>
      </c>
      <c r="E11" s="91"/>
      <c r="F11" s="898">
        <f>SUM(F6:F10)</f>
        <v>0</v>
      </c>
      <c r="G11" s="898">
        <f t="shared" ref="G11:N11" si="1">SUM(G6:G10)</f>
        <v>0</v>
      </c>
      <c r="H11" s="898">
        <f t="shared" si="1"/>
        <v>0</v>
      </c>
      <c r="I11" s="898">
        <f t="shared" si="1"/>
        <v>0</v>
      </c>
      <c r="J11" s="898">
        <f t="shared" si="1"/>
        <v>0</v>
      </c>
      <c r="K11" s="898">
        <f t="shared" si="1"/>
        <v>0</v>
      </c>
      <c r="L11" s="898">
        <f t="shared" si="1"/>
        <v>0</v>
      </c>
      <c r="M11" s="898">
        <f t="shared" si="1"/>
        <v>0</v>
      </c>
      <c r="N11" s="898">
        <f t="shared" si="1"/>
        <v>0</v>
      </c>
      <c r="O11" s="898">
        <f>SUM(O6:O10)</f>
        <v>0</v>
      </c>
      <c r="P11" s="34"/>
      <c r="Q11" s="308" t="str">
        <f>IF(N11&lt;0,Text!$H$33,IF(U11&lt;0,Text!$H$34,IF(N11&gt;0,Text!$H$695,"")))</f>
        <v/>
      </c>
      <c r="S11" s="226"/>
      <c r="T11" s="111"/>
      <c r="U11" s="105">
        <f t="shared" si="0"/>
        <v>0</v>
      </c>
    </row>
    <row r="12" spans="1:21" ht="12.75" customHeight="1" x14ac:dyDescent="0.3">
      <c r="A12" s="123" t="s">
        <v>630</v>
      </c>
      <c r="B12" s="218"/>
      <c r="C12" s="2">
        <v>7</v>
      </c>
      <c r="D12" s="80" t="str">
        <f>Text!H431</f>
        <v>Library service</v>
      </c>
      <c r="E12" s="84"/>
      <c r="F12" s="913">
        <v>0</v>
      </c>
      <c r="G12" s="913">
        <v>0</v>
      </c>
      <c r="H12" s="913">
        <v>0</v>
      </c>
      <c r="I12" s="892">
        <f>SUM(F12:H12)</f>
        <v>0</v>
      </c>
      <c r="J12" s="913">
        <v>0</v>
      </c>
      <c r="K12" s="913">
        <v>0</v>
      </c>
      <c r="L12" s="913">
        <v>0</v>
      </c>
      <c r="M12" s="892">
        <f>SUM(J12:L12)</f>
        <v>0</v>
      </c>
      <c r="N12" s="892">
        <f>I12+M12</f>
        <v>0</v>
      </c>
      <c r="O12" s="913">
        <v>0</v>
      </c>
      <c r="P12" s="34"/>
      <c r="Q12" s="308" t="str">
        <f>IF(N12&lt;0,Text!$H$33,IF(U12&lt;0,Text!$H$34,IF(N12&gt;0,Text!$H$695,"")))</f>
        <v/>
      </c>
      <c r="S12" s="226"/>
      <c r="T12" s="111"/>
      <c r="U12" s="105">
        <f t="shared" ref="U12:U16" si="2">N12--O12</f>
        <v>0</v>
      </c>
    </row>
    <row r="13" spans="1:21" ht="13" x14ac:dyDescent="0.3">
      <c r="A13" s="114" t="s">
        <v>630</v>
      </c>
      <c r="C13" s="2">
        <v>10</v>
      </c>
      <c r="D13" s="80" t="str">
        <f>Text!H432</f>
        <v>Recreation and sport</v>
      </c>
      <c r="E13" s="84"/>
      <c r="F13" s="913">
        <v>0</v>
      </c>
      <c r="G13" s="913">
        <v>0</v>
      </c>
      <c r="H13" s="913">
        <v>0</v>
      </c>
      <c r="I13" s="892">
        <f>SUM(F13:H13)</f>
        <v>0</v>
      </c>
      <c r="J13" s="913">
        <v>0</v>
      </c>
      <c r="K13" s="913">
        <v>0</v>
      </c>
      <c r="L13" s="913">
        <v>0</v>
      </c>
      <c r="M13" s="892">
        <f>SUM(J13:L13)</f>
        <v>0</v>
      </c>
      <c r="N13" s="892">
        <f>I13+M13</f>
        <v>0</v>
      </c>
      <c r="O13" s="913">
        <v>0</v>
      </c>
      <c r="P13" s="34"/>
      <c r="Q13" s="308" t="str">
        <f>IF(N13&lt;0,Text!$H$33,IF(U13&lt;0,Text!$H$34,IF(N13&gt;0,Text!$H$695,"")))</f>
        <v/>
      </c>
      <c r="S13" s="226"/>
      <c r="T13" s="111"/>
      <c r="U13" s="105">
        <f t="shared" si="2"/>
        <v>0</v>
      </c>
    </row>
    <row r="14" spans="1:21" ht="13" x14ac:dyDescent="0.3">
      <c r="A14" s="114" t="s">
        <v>630</v>
      </c>
      <c r="C14" s="2">
        <v>11</v>
      </c>
      <c r="D14" s="80" t="str">
        <f>Text!H433</f>
        <v>Open spaces</v>
      </c>
      <c r="E14" s="84"/>
      <c r="F14" s="913">
        <v>0</v>
      </c>
      <c r="G14" s="913">
        <v>0</v>
      </c>
      <c r="H14" s="913">
        <v>0</v>
      </c>
      <c r="I14" s="892">
        <f>SUM(F14:H14)</f>
        <v>0</v>
      </c>
      <c r="J14" s="913">
        <v>0</v>
      </c>
      <c r="K14" s="913">
        <v>0</v>
      </c>
      <c r="L14" s="913">
        <v>0</v>
      </c>
      <c r="M14" s="892">
        <f>SUM(J14:L14)</f>
        <v>0</v>
      </c>
      <c r="N14" s="892">
        <f>I14+M14</f>
        <v>0</v>
      </c>
      <c r="O14" s="913">
        <v>0</v>
      </c>
      <c r="P14" s="34"/>
      <c r="Q14" s="308" t="str">
        <f>IF(N14&lt;0,Text!$H$33,IF(U14&lt;0,Text!$H$34,IF(N14&gt;0,Text!$H$695,"")))</f>
        <v/>
      </c>
      <c r="S14" s="226"/>
      <c r="T14" s="111"/>
      <c r="U14" s="105">
        <f t="shared" si="2"/>
        <v>0</v>
      </c>
    </row>
    <row r="15" spans="1:21" ht="13.5" thickBot="1" x14ac:dyDescent="0.35">
      <c r="A15" s="114" t="s">
        <v>630</v>
      </c>
      <c r="C15" s="2">
        <v>12</v>
      </c>
      <c r="D15" s="80" t="str">
        <f>Text!H434</f>
        <v>Tourism</v>
      </c>
      <c r="E15" s="84"/>
      <c r="F15" s="913">
        <v>0</v>
      </c>
      <c r="G15" s="913">
        <v>0</v>
      </c>
      <c r="H15" s="913">
        <v>0</v>
      </c>
      <c r="I15" s="892">
        <f>SUM(F15:H15)</f>
        <v>0</v>
      </c>
      <c r="J15" s="913">
        <v>0</v>
      </c>
      <c r="K15" s="913">
        <v>0</v>
      </c>
      <c r="L15" s="913">
        <v>0</v>
      </c>
      <c r="M15" s="892">
        <f>SUM(J15:L15)</f>
        <v>0</v>
      </c>
      <c r="N15" s="892">
        <f>I15+M15</f>
        <v>0</v>
      </c>
      <c r="O15" s="913">
        <v>0</v>
      </c>
      <c r="P15" s="34"/>
      <c r="Q15" s="308" t="str">
        <f>IF(N15&lt;0,Text!$H$33,IF(U15&lt;0,Text!$H$34,IF(N15&gt;0,Text!$H$695,"")))</f>
        <v/>
      </c>
      <c r="S15" s="226"/>
      <c r="T15" s="111"/>
      <c r="U15" s="105">
        <f t="shared" si="2"/>
        <v>0</v>
      </c>
    </row>
    <row r="16" spans="1:21" ht="13.5" thickBot="1" x14ac:dyDescent="0.35">
      <c r="C16" s="89">
        <v>13</v>
      </c>
      <c r="D16" s="1355" t="str">
        <f>Text!H436</f>
        <v>Total cultural and related services (lines 6+7+10+11+12)</v>
      </c>
      <c r="E16" s="91"/>
      <c r="F16" s="898">
        <f>SUM(F12:F15)+F11</f>
        <v>0</v>
      </c>
      <c r="G16" s="898">
        <f t="shared" ref="G16:K16" si="3">SUM(G12:G15)+G11</f>
        <v>0</v>
      </c>
      <c r="H16" s="898">
        <f t="shared" si="3"/>
        <v>0</v>
      </c>
      <c r="I16" s="898">
        <f t="shared" si="3"/>
        <v>0</v>
      </c>
      <c r="J16" s="898">
        <f t="shared" si="3"/>
        <v>0</v>
      </c>
      <c r="K16" s="898">
        <f t="shared" si="3"/>
        <v>0</v>
      </c>
      <c r="L16" s="898">
        <f>SUM(L12:L15)+L11</f>
        <v>0</v>
      </c>
      <c r="M16" s="898">
        <f t="shared" ref="M16" si="4">SUM(M12:M15)+M11</f>
        <v>0</v>
      </c>
      <c r="N16" s="898">
        <f t="shared" ref="N16" si="5">SUM(N12:N15)+N11</f>
        <v>0</v>
      </c>
      <c r="O16" s="898">
        <f t="shared" ref="O16" si="6">SUM(O12:O15)+O11</f>
        <v>0</v>
      </c>
      <c r="P16" s="34"/>
      <c r="Q16" s="308" t="str">
        <f>IF(N16&lt;0,Text!$H$33,IF(U16&lt;0,Text!$H$34,IF(N16&gt;0,Text!$H$695,"")))</f>
        <v/>
      </c>
      <c r="S16" s="226"/>
      <c r="T16" s="111"/>
      <c r="U16" s="105">
        <f t="shared" si="2"/>
        <v>0</v>
      </c>
    </row>
    <row r="17" spans="1:16" ht="30" customHeight="1" x14ac:dyDescent="0.3">
      <c r="C17" s="37" t="str">
        <f>Text!H60</f>
        <v>MEMORANDUM ITEMS</v>
      </c>
      <c r="F17" s="902"/>
      <c r="G17" s="908"/>
      <c r="H17" s="908"/>
      <c r="I17" s="908"/>
      <c r="J17" s="908"/>
      <c r="K17" s="908"/>
      <c r="L17" s="908"/>
      <c r="M17" s="908"/>
      <c r="N17" s="908"/>
      <c r="O17" s="908"/>
      <c r="P17" s="120"/>
    </row>
    <row r="18" spans="1:16" ht="13" x14ac:dyDescent="0.3">
      <c r="C18" s="34" t="str">
        <f>Text!H437</f>
        <v>Subjective breakdown of gross expenditure on cultural and related services</v>
      </c>
      <c r="D18" s="1"/>
      <c r="E18" s="1"/>
      <c r="F18" s="902"/>
      <c r="G18" s="908"/>
      <c r="H18" s="908"/>
      <c r="I18" s="908"/>
      <c r="J18" s="908"/>
      <c r="K18" s="908"/>
      <c r="L18" s="908"/>
      <c r="M18" s="908"/>
      <c r="N18" s="908"/>
      <c r="O18" s="908"/>
      <c r="P18" s="34"/>
    </row>
    <row r="19" spans="1:16" ht="13" x14ac:dyDescent="0.3">
      <c r="C19" s="2">
        <v>14</v>
      </c>
      <c r="D19" s="2" t="str">
        <f>Text!H438</f>
        <v>Employee costs (included in line 13, column 1)</v>
      </c>
      <c r="E19" s="108"/>
      <c r="F19" s="913">
        <v>0</v>
      </c>
      <c r="G19" s="908"/>
      <c r="H19" s="908"/>
      <c r="I19" s="908"/>
      <c r="J19" s="908"/>
      <c r="K19" s="908"/>
      <c r="L19" s="908"/>
      <c r="M19" s="908"/>
      <c r="N19" s="908"/>
      <c r="O19" s="908"/>
      <c r="P19" s="22">
        <f>+F19</f>
        <v>0</v>
      </c>
    </row>
    <row r="20" spans="1:16" ht="30" customHeight="1" x14ac:dyDescent="0.25">
      <c r="A20" s="114" t="s">
        <v>630</v>
      </c>
      <c r="C20" s="1" t="str">
        <f>Text!H59</f>
        <v>To be transferred to revenue summary form</v>
      </c>
    </row>
    <row r="21" spans="1:16" ht="15" customHeight="1" x14ac:dyDescent="0.25"/>
    <row r="22" spans="1:16" ht="15" customHeight="1" x14ac:dyDescent="0.25"/>
    <row r="23" spans="1:16" ht="15" customHeight="1" x14ac:dyDescent="0.25"/>
    <row r="24" spans="1:16" ht="15" customHeight="1" x14ac:dyDescent="0.25"/>
    <row r="25" spans="1:16" ht="15" customHeight="1" x14ac:dyDescent="0.25"/>
    <row r="26" spans="1:16" ht="15" customHeight="1" x14ac:dyDescent="0.25"/>
    <row r="27" spans="1:16" ht="15" customHeight="1" x14ac:dyDescent="0.25"/>
  </sheetData>
  <sheetProtection sheet="1" formatColumns="0" formatRows="0"/>
  <dataConsolidate topLabels="1" link="1"/>
  <customSheetViews>
    <customSheetView guid="{764D3237-7C33-45E7-BB40-543D5EB8B708}"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
      <headerFooter alignWithMargins="0"/>
    </customSheetView>
    <customSheetView guid="{E9D2BC57-6299-4BCD-8EB6-3FED8DC17AB8}"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2"/>
      <headerFooter alignWithMargins="0"/>
    </customSheetView>
    <customSheetView guid="{22CC2B12-98B0-4880-B81F-4299C1253267}"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3"/>
      <headerFooter alignWithMargins="0"/>
    </customSheetView>
    <customSheetView guid="{81E504F4-D492-4006-B8AE-BA9D99F9C79A}"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4"/>
      <headerFooter alignWithMargins="0"/>
    </customSheetView>
    <customSheetView guid="{25E99193-3C10-4A65-946C-BFF1AEB7046A}"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5"/>
      <headerFooter alignWithMargins="0"/>
    </customSheetView>
    <customSheetView guid="{6338AFB1-DA2C-4FBD-A04F-B25B289D0763}"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6"/>
      <headerFooter alignWithMargins="0"/>
    </customSheetView>
    <customSheetView guid="{EE0C0DAB-6509-4FCB-931B-B44EAF3210C4}"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7"/>
      <headerFooter alignWithMargins="0"/>
    </customSheetView>
    <customSheetView guid="{DABAD580-1B4C-45B4-88EA-D94BBED1EA31}"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8"/>
      <headerFooter alignWithMargins="0"/>
    </customSheetView>
    <customSheetView guid="{57E65792-88BB-4551-AD2F-6857319D48EE}"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9"/>
      <headerFooter alignWithMargins="0"/>
    </customSheetView>
    <customSheetView guid="{1099CFAD-42BD-4A21-8C9A-BC5DC40461E8}"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0"/>
      <headerFooter alignWithMargins="0"/>
    </customSheetView>
    <customSheetView guid="{AB11B16C-0FEC-4685-A1F7-AF538A4FE199}"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1"/>
      <headerFooter alignWithMargins="0"/>
    </customSheetView>
    <customSheetView guid="{668B7D87-BC61-4737-964A-4E2681FF7B56}"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2"/>
      <headerFooter alignWithMargins="0"/>
    </customSheetView>
    <customSheetView guid="{34EAD24B-E074-4930-B9C5-F62ADDA84BBB}"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13"/>
      <headerFooter alignWithMargins="0"/>
    </customSheetView>
    <customSheetView guid="{465030FF-47D6-48CF-8E12-D512EE00A625}"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14"/>
      <headerFooter alignWithMargins="0"/>
    </customSheetView>
    <customSheetView guid="{3ABB6F66-4D29-436C-B62E-67D2BCB1138B}"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15"/>
      <headerFooter alignWithMargins="0"/>
    </customSheetView>
  </customSheetViews>
  <mergeCells count="1">
    <mergeCell ref="J2:M2"/>
  </mergeCells>
  <phoneticPr fontId="14" type="noConversion"/>
  <conditionalFormatting sqref="Q6:Q16">
    <cfRule type="cellIs" dxfId="33" priority="1" stopIfTrue="1" operator="notEqual">
      <formula>"OK"</formula>
    </cfRule>
  </conditionalFormatting>
  <dataValidations count="2">
    <dataValidation type="decimal" allowBlank="1" showInputMessage="1" showErrorMessage="1" errorTitle="Stop" error="Please enter a negative figure or zero." sqref="O11" xr:uid="{00000000-0002-0000-0400-000000000000}">
      <formula1>-100000000000000000000</formula1>
      <formula2>0</formula2>
    </dataValidation>
    <dataValidation type="decimal" allowBlank="1" showInputMessage="1" showErrorMessage="1" errorTitle="STOP" error="You must enter this as a 'negative' figure" sqref="O12:O15 O6:O10 J6:L10 J12:L15 H6:H10 H12:H15" xr:uid="{00000000-0002-0000-0400-000001000000}">
      <formula1>-999999999999999000</formula1>
      <formula2>0</formula2>
    </dataValidation>
  </dataValidations>
  <printOptions horizontalCentered="1"/>
  <pageMargins left="3.937007874015748E-2" right="3.937007874015748E-2" top="0.55118110236220474" bottom="0.59055118110236227" header="0.39370078740157483" footer="0.39370078740157483"/>
  <pageSetup paperSize="9" scale="68" fitToHeight="2" orientation="landscape" r:id="rId16"/>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1">
    <pageSetUpPr fitToPage="1"/>
  </sheetPr>
  <dimension ref="A1:Z34"/>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4.84375" style="9" customWidth="1"/>
    <col min="4" max="4" width="3.765625" style="9" customWidth="1"/>
    <col min="5" max="5" width="53" style="8" customWidth="1"/>
    <col min="6" max="8" width="13" style="1" customWidth="1"/>
    <col min="9" max="16" width="12.765625" style="1" customWidth="1"/>
    <col min="17" max="17" width="1.23046875" style="1" customWidth="1"/>
    <col min="18" max="18" width="28.07421875" style="25" customWidth="1"/>
    <col min="19" max="19" width="1.23046875" style="1" customWidth="1"/>
    <col min="20" max="20" width="43.765625" style="1" customWidth="1"/>
    <col min="21" max="21" width="3" style="1" customWidth="1"/>
    <col min="22" max="22" width="0" style="103" hidden="1" customWidth="1"/>
    <col min="23" max="26" width="8.84375" style="111"/>
    <col min="27" max="16384" width="8.84375" style="1"/>
  </cols>
  <sheetData>
    <row r="1" spans="1:22" ht="30" customHeight="1" thickBot="1" x14ac:dyDescent="0.3">
      <c r="A1" s="247" t="s">
        <v>255</v>
      </c>
      <c r="B1" s="220"/>
      <c r="C1" s="247" t="str">
        <f>Text!H440&amp;", "&amp;LEFT(year,4)&amp;"-"&amp;RIGHT(year,2)</f>
        <v>Environmental and Regulatory Services, 2025-26</v>
      </c>
      <c r="D1" s="221"/>
      <c r="E1" s="221"/>
      <c r="F1" s="17" t="str">
        <f>Text!H27</f>
        <v>Enter data in £ thousands</v>
      </c>
      <c r="G1" s="17"/>
      <c r="H1" s="218"/>
      <c r="I1" s="1277" t="str">
        <f>Text!H28</f>
        <v>This form should be completed on a non-FRS17 and PFI "Off Balance Sheet" basis.</v>
      </c>
      <c r="R1" s="300"/>
      <c r="S1" s="111"/>
      <c r="T1" s="111"/>
      <c r="U1" s="111"/>
      <c r="V1" s="302"/>
    </row>
    <row r="2" spans="1:22" ht="36.75" customHeight="1" thickBot="1" x14ac:dyDescent="0.3">
      <c r="A2" s="481">
        <f>'RO1'!A2</f>
        <v>0</v>
      </c>
      <c r="B2" s="481"/>
      <c r="C2" s="481" t="str">
        <f>'RO1'!B2</f>
        <v>Please select your authority from the dropdown box on the FrontPage</v>
      </c>
      <c r="D2" s="13"/>
      <c r="E2" s="13"/>
      <c r="I2" s="184" t="str">
        <f>"** "&amp;Text!H30&amp;" **"</f>
        <v>** Record as negative **</v>
      </c>
      <c r="K2" s="1422" t="str">
        <f>"** "&amp;Text!H30&amp;" **"</f>
        <v>** Record as negative **</v>
      </c>
      <c r="L2" s="1431"/>
      <c r="M2" s="1431"/>
      <c r="N2" s="1432"/>
      <c r="P2" s="184" t="str">
        <f>"** "&amp;Text!H30&amp;" **"</f>
        <v>** Record as negative **</v>
      </c>
      <c r="R2" s="300"/>
      <c r="S2" s="111"/>
      <c r="T2" s="111"/>
      <c r="U2" s="111"/>
      <c r="V2" s="302"/>
    </row>
    <row r="3" spans="1:22" ht="72.75" customHeight="1" x14ac:dyDescent="0.25">
      <c r="C3" s="13" t="str">
        <f>Text!H35</f>
        <v>Service</v>
      </c>
      <c r="D3" s="95"/>
      <c r="E3" s="185"/>
      <c r="F3" s="50" t="str">
        <f>Text!H291</f>
        <v>Direct spend (employee costs and running costs)</v>
      </c>
      <c r="G3" s="49" t="str">
        <f>Text!H412</f>
        <v>Provision by others
(including joint arrangements)</v>
      </c>
      <c r="H3" s="49" t="str">
        <f>Text!H413</f>
        <v>Central and departmental support services costs</v>
      </c>
      <c r="I3" s="49" t="str">
        <f>Text!H414</f>
        <v>Income from joint arrangements with other local authorities</v>
      </c>
      <c r="J3" s="49" t="str">
        <f>Text!H415</f>
        <v>GROSS EXPENDITURE(1.1)+(1.2)+(2)+(3)</v>
      </c>
      <c r="K3" s="49" t="str">
        <f>Text!H416</f>
        <v>Income from sales, fees and charges</v>
      </c>
      <c r="L3" s="49" t="str">
        <f>Text!H417</f>
        <v>Other income (excluding joint arrangements)</v>
      </c>
      <c r="M3" s="49" t="str">
        <f>Text!H418</f>
        <v>Income from joint arrangements with non-local authority bodies</v>
      </c>
      <c r="N3" s="27" t="str">
        <f>Text!H419</f>
        <v>TOTAL INCOME(6.1)+(6.2)+(7)</v>
      </c>
      <c r="O3" s="49" t="str">
        <f>Text!H420</f>
        <v>NET CURRENT EXPENDITURE(5)+(8)</v>
      </c>
      <c r="P3" s="49" t="str">
        <f>Text!H421</f>
        <v>Specific and special government grants</v>
      </c>
      <c r="R3" s="300"/>
      <c r="S3" s="111"/>
      <c r="T3" s="111"/>
      <c r="U3" s="111"/>
      <c r="V3" s="302"/>
    </row>
    <row r="4" spans="1:22" ht="13.5" thickBot="1" x14ac:dyDescent="0.35">
      <c r="C4" s="1"/>
      <c r="D4" s="37"/>
      <c r="F4" s="198" t="s">
        <v>545</v>
      </c>
      <c r="G4" s="187" t="s">
        <v>548</v>
      </c>
      <c r="H4" s="187" t="s">
        <v>546</v>
      </c>
      <c r="I4" s="187" t="s">
        <v>549</v>
      </c>
      <c r="J4" s="187" t="s">
        <v>551</v>
      </c>
      <c r="K4" s="187" t="s">
        <v>552</v>
      </c>
      <c r="L4" s="187" t="s">
        <v>553</v>
      </c>
      <c r="M4" s="187" t="s">
        <v>554</v>
      </c>
      <c r="N4" s="200" t="s">
        <v>555</v>
      </c>
      <c r="O4" s="187" t="s">
        <v>557</v>
      </c>
      <c r="P4" s="187" t="s">
        <v>558</v>
      </c>
      <c r="Q4" s="1312" t="s">
        <v>8</v>
      </c>
      <c r="R4" s="224" t="str">
        <f>Text!H31</f>
        <v>Expenditure Check</v>
      </c>
      <c r="T4" s="224" t="str">
        <f>Text!H32</f>
        <v>Explanation</v>
      </c>
      <c r="U4" s="33"/>
    </row>
    <row r="5" spans="1:22" ht="15" customHeight="1" x14ac:dyDescent="0.3">
      <c r="C5" s="34" t="str">
        <f>Text!H441</f>
        <v>ENVIRONMENTAL HEALTH</v>
      </c>
      <c r="D5" s="37"/>
      <c r="F5" s="12"/>
      <c r="G5" s="12"/>
      <c r="H5" s="12"/>
      <c r="I5" s="12"/>
      <c r="J5" s="12"/>
      <c r="K5" s="12"/>
      <c r="L5" s="12"/>
      <c r="M5" s="12"/>
      <c r="N5" s="12"/>
      <c r="O5" s="12"/>
      <c r="P5" s="12"/>
    </row>
    <row r="6" spans="1:22" ht="13" x14ac:dyDescent="0.3">
      <c r="A6" s="114" t="s">
        <v>630</v>
      </c>
      <c r="C6" s="2">
        <v>1</v>
      </c>
      <c r="D6" s="80" t="str">
        <f>Text!H442</f>
        <v>Cemetery, cremation and mortuary services</v>
      </c>
      <c r="E6" s="16"/>
      <c r="F6" s="913">
        <v>0</v>
      </c>
      <c r="G6" s="913">
        <v>0</v>
      </c>
      <c r="H6" s="913">
        <v>0</v>
      </c>
      <c r="I6" s="913">
        <v>0</v>
      </c>
      <c r="J6" s="892">
        <f>SUM(F6:I6)</f>
        <v>0</v>
      </c>
      <c r="K6" s="913">
        <v>0</v>
      </c>
      <c r="L6" s="913">
        <v>0</v>
      </c>
      <c r="M6" s="913">
        <v>0</v>
      </c>
      <c r="N6" s="892">
        <f>SUM(K6:M6)</f>
        <v>0</v>
      </c>
      <c r="O6" s="892">
        <f>J6+N6</f>
        <v>0</v>
      </c>
      <c r="P6" s="913">
        <v>0</v>
      </c>
      <c r="Q6" s="34"/>
      <c r="R6" s="308" t="str">
        <f>IF(O6&lt;0,Text!$H$33,IF(V6&lt;0,Text!$H$34,IF(O6&gt;0,Text!$H$695,"")))</f>
        <v/>
      </c>
      <c r="T6" s="226"/>
      <c r="U6" s="111"/>
      <c r="V6" s="105">
        <f t="shared" ref="V6:V12" si="0">O6--P6</f>
        <v>0</v>
      </c>
    </row>
    <row r="7" spans="1:22" ht="13" x14ac:dyDescent="0.3">
      <c r="A7" s="114" t="s">
        <v>630</v>
      </c>
      <c r="C7" s="2">
        <v>2</v>
      </c>
      <c r="D7" s="80" t="str">
        <f>Text!H443</f>
        <v>Coast protection</v>
      </c>
      <c r="E7" s="16"/>
      <c r="F7" s="913">
        <v>0</v>
      </c>
      <c r="G7" s="913">
        <v>0</v>
      </c>
      <c r="H7" s="913">
        <v>0</v>
      </c>
      <c r="I7" s="913">
        <v>0</v>
      </c>
      <c r="J7" s="892">
        <f>SUM(F7:I7)</f>
        <v>0</v>
      </c>
      <c r="K7" s="913">
        <v>0</v>
      </c>
      <c r="L7" s="913">
        <v>0</v>
      </c>
      <c r="M7" s="913">
        <v>0</v>
      </c>
      <c r="N7" s="892">
        <f>SUM(K7:M7)</f>
        <v>0</v>
      </c>
      <c r="O7" s="892">
        <f>J7+N7</f>
        <v>0</v>
      </c>
      <c r="P7" s="913">
        <v>0</v>
      </c>
      <c r="Q7" s="34"/>
      <c r="R7" s="308" t="str">
        <f>IF(O7&lt;0,Text!$H$33,IF(V7&lt;0,Text!$H$34,IF(O7&gt;0,Text!$H$695,"")))</f>
        <v/>
      </c>
      <c r="T7" s="226"/>
      <c r="U7" s="111"/>
      <c r="V7" s="105">
        <f t="shared" si="0"/>
        <v>0</v>
      </c>
    </row>
    <row r="8" spans="1:22" ht="12.75" customHeight="1" x14ac:dyDescent="0.3">
      <c r="A8" s="114"/>
      <c r="C8" s="46">
        <v>3</v>
      </c>
      <c r="D8" s="80" t="str">
        <f>Text!H444</f>
        <v>Environmental health - food safety</v>
      </c>
      <c r="E8" s="16"/>
      <c r="F8" s="913">
        <v>0</v>
      </c>
      <c r="G8" s="913">
        <v>0</v>
      </c>
      <c r="H8" s="913">
        <v>0</v>
      </c>
      <c r="I8" s="913">
        <v>0</v>
      </c>
      <c r="J8" s="892">
        <f>SUM(F8:I8)</f>
        <v>0</v>
      </c>
      <c r="K8" s="913">
        <v>0</v>
      </c>
      <c r="L8" s="913">
        <v>0</v>
      </c>
      <c r="M8" s="913">
        <v>0</v>
      </c>
      <c r="N8" s="892">
        <f>SUM(K8:M8)</f>
        <v>0</v>
      </c>
      <c r="O8" s="892">
        <f>J8+N8</f>
        <v>0</v>
      </c>
      <c r="P8" s="913">
        <v>0</v>
      </c>
      <c r="Q8" s="34"/>
      <c r="R8" s="308" t="str">
        <f>IF(O8&lt;0,Text!$H$33,IF(V8&lt;0,Text!$H$34,IF(O8&gt;0,Text!$H$695,"")))</f>
        <v/>
      </c>
      <c r="T8" s="226"/>
      <c r="U8" s="111"/>
      <c r="V8" s="105">
        <f t="shared" si="0"/>
        <v>0</v>
      </c>
    </row>
    <row r="9" spans="1:22" ht="13.5" thickBot="1" x14ac:dyDescent="0.35">
      <c r="A9" s="114"/>
      <c r="C9" s="7">
        <v>6.1</v>
      </c>
      <c r="D9" s="80" t="str">
        <f>Text!H445</f>
        <v>Other environmental health</v>
      </c>
      <c r="E9" s="102"/>
      <c r="F9" s="913">
        <v>0</v>
      </c>
      <c r="G9" s="913">
        <v>0</v>
      </c>
      <c r="H9" s="913">
        <v>0</v>
      </c>
      <c r="I9" s="913">
        <v>0</v>
      </c>
      <c r="J9" s="910">
        <f>SUM(F9:I9)</f>
        <v>0</v>
      </c>
      <c r="K9" s="913">
        <v>0</v>
      </c>
      <c r="L9" s="913">
        <v>0</v>
      </c>
      <c r="M9" s="913">
        <v>0</v>
      </c>
      <c r="N9" s="910">
        <f>SUM(K9:M9)</f>
        <v>0</v>
      </c>
      <c r="O9" s="910">
        <f>J9+N9</f>
        <v>0</v>
      </c>
      <c r="P9" s="913">
        <v>0</v>
      </c>
      <c r="Q9" s="34"/>
      <c r="R9" s="308" t="str">
        <f>IF(O9&lt;0,Text!$H$33,IF(V9&lt;0,Text!$H$34,IF(O9&gt;0,Text!$H$695,"")))</f>
        <v/>
      </c>
      <c r="T9" s="226"/>
      <c r="U9" s="111"/>
      <c r="V9" s="105">
        <f t="shared" si="0"/>
        <v>0</v>
      </c>
    </row>
    <row r="10" spans="1:22" ht="13.5" thickBot="1" x14ac:dyDescent="0.35">
      <c r="A10" s="114" t="s">
        <v>630</v>
      </c>
      <c r="C10" s="89">
        <v>7</v>
      </c>
      <c r="D10" s="1355" t="str">
        <f>Text!H446</f>
        <v>Total environmental health (lines 3+6.1)</v>
      </c>
      <c r="E10" s="91"/>
      <c r="F10" s="898">
        <f t="shared" ref="F10:P10" si="1">SUM(F8:F9)</f>
        <v>0</v>
      </c>
      <c r="G10" s="898">
        <f t="shared" si="1"/>
        <v>0</v>
      </c>
      <c r="H10" s="898">
        <f t="shared" si="1"/>
        <v>0</v>
      </c>
      <c r="I10" s="898">
        <f t="shared" si="1"/>
        <v>0</v>
      </c>
      <c r="J10" s="898">
        <f t="shared" si="1"/>
        <v>0</v>
      </c>
      <c r="K10" s="898">
        <f t="shared" si="1"/>
        <v>0</v>
      </c>
      <c r="L10" s="898">
        <f t="shared" si="1"/>
        <v>0</v>
      </c>
      <c r="M10" s="898">
        <f t="shared" si="1"/>
        <v>0</v>
      </c>
      <c r="N10" s="898">
        <f t="shared" si="1"/>
        <v>0</v>
      </c>
      <c r="O10" s="898">
        <f t="shared" si="1"/>
        <v>0</v>
      </c>
      <c r="P10" s="898">
        <f t="shared" si="1"/>
        <v>0</v>
      </c>
      <c r="Q10" s="34"/>
      <c r="R10" s="308" t="str">
        <f>IF(O10&lt;0,Text!$H$33,IF(V10&lt;0,Text!$H$34,IF(O10&gt;0,Text!$H$695,"")))</f>
        <v/>
      </c>
      <c r="T10" s="226"/>
      <c r="U10" s="111"/>
      <c r="V10" s="105">
        <f t="shared" si="0"/>
        <v>0</v>
      </c>
    </row>
    <row r="11" spans="1:22" ht="6" customHeight="1" x14ac:dyDescent="0.25">
      <c r="A11" s="114"/>
      <c r="B11" s="114"/>
      <c r="C11" s="114"/>
      <c r="D11" s="114"/>
      <c r="E11" s="114"/>
      <c r="F11" s="919"/>
      <c r="G11" s="919"/>
      <c r="H11" s="919"/>
      <c r="I11" s="919"/>
      <c r="J11" s="919"/>
      <c r="K11" s="919"/>
      <c r="L11" s="919"/>
      <c r="M11" s="919"/>
      <c r="N11" s="919"/>
      <c r="O11" s="919"/>
      <c r="P11" s="919"/>
      <c r="Q11" s="114"/>
      <c r="R11" s="314"/>
      <c r="S11" s="114"/>
      <c r="T11" s="114"/>
      <c r="U11" s="114"/>
      <c r="V11" s="114"/>
    </row>
    <row r="12" spans="1:22" ht="13" x14ac:dyDescent="0.3">
      <c r="A12" s="114" t="s">
        <v>630</v>
      </c>
      <c r="C12" s="46">
        <v>8</v>
      </c>
      <c r="D12" s="92" t="str">
        <f>Text!H447</f>
        <v>Street cleansing (not chargeable to highways)</v>
      </c>
      <c r="E12" s="16"/>
      <c r="F12" s="913">
        <v>0</v>
      </c>
      <c r="G12" s="913">
        <v>0</v>
      </c>
      <c r="H12" s="913">
        <v>0</v>
      </c>
      <c r="I12" s="913">
        <v>0</v>
      </c>
      <c r="J12" s="892">
        <f>SUM(F12:I12)</f>
        <v>0</v>
      </c>
      <c r="K12" s="913">
        <v>0</v>
      </c>
      <c r="L12" s="913">
        <v>0</v>
      </c>
      <c r="M12" s="913">
        <v>0</v>
      </c>
      <c r="N12" s="892">
        <f>SUM(K12:M12)</f>
        <v>0</v>
      </c>
      <c r="O12" s="892">
        <f>J12+N12</f>
        <v>0</v>
      </c>
      <c r="P12" s="913">
        <v>0</v>
      </c>
      <c r="Q12" s="34"/>
      <c r="R12" s="308" t="str">
        <f>IF(O12&lt;0,Text!$H$33,IF(V12&lt;0,Text!$H$34,IF(O12&gt;0,Text!$H$695,"")))</f>
        <v/>
      </c>
      <c r="T12" s="226"/>
      <c r="U12" s="111"/>
      <c r="V12" s="105">
        <f t="shared" si="0"/>
        <v>0</v>
      </c>
    </row>
    <row r="13" spans="1:22" ht="12.75" customHeight="1" x14ac:dyDescent="0.3">
      <c r="A13" s="114"/>
      <c r="C13" s="46">
        <v>11.5</v>
      </c>
      <c r="D13" s="92" t="str">
        <f>Text!H448</f>
        <v>Community safety (CCTV)</v>
      </c>
      <c r="E13" s="16"/>
      <c r="F13" s="913">
        <v>0</v>
      </c>
      <c r="G13" s="913">
        <v>0</v>
      </c>
      <c r="H13" s="913">
        <v>0</v>
      </c>
      <c r="I13" s="913">
        <v>0</v>
      </c>
      <c r="J13" s="892">
        <f>SUM(F13:I13)</f>
        <v>0</v>
      </c>
      <c r="K13" s="913">
        <v>0</v>
      </c>
      <c r="L13" s="913">
        <v>0</v>
      </c>
      <c r="M13" s="913">
        <v>0</v>
      </c>
      <c r="N13" s="892">
        <f>SUM(K13:M13)</f>
        <v>0</v>
      </c>
      <c r="O13" s="892">
        <f>J13+N13</f>
        <v>0</v>
      </c>
      <c r="P13" s="913">
        <v>0</v>
      </c>
      <c r="Q13" s="34"/>
      <c r="R13" s="308" t="str">
        <f>IF(O13&lt;0,Text!$H$33,IF(V13&lt;0,Text!$H$34,IF(O13&gt;0,Text!$H$695,"")))</f>
        <v/>
      </c>
      <c r="T13" s="226"/>
      <c r="U13" s="111"/>
      <c r="V13" s="105">
        <f t="shared" ref="V13:V25" si="2">O13--P13</f>
        <v>0</v>
      </c>
    </row>
    <row r="14" spans="1:22" ht="13" x14ac:dyDescent="0.3">
      <c r="A14" s="114"/>
      <c r="C14" s="2">
        <v>11.6</v>
      </c>
      <c r="D14" s="92" t="str">
        <f>Text!H449</f>
        <v>Community safety - crime reduction (excluding CCTV)</v>
      </c>
      <c r="E14" s="16"/>
      <c r="F14" s="913">
        <v>0</v>
      </c>
      <c r="G14" s="913">
        <v>0</v>
      </c>
      <c r="H14" s="913">
        <v>0</v>
      </c>
      <c r="I14" s="913">
        <v>0</v>
      </c>
      <c r="J14" s="892">
        <f>SUM(F14:I14)</f>
        <v>0</v>
      </c>
      <c r="K14" s="913">
        <v>0</v>
      </c>
      <c r="L14" s="913">
        <v>0</v>
      </c>
      <c r="M14" s="913">
        <v>0</v>
      </c>
      <c r="N14" s="892">
        <f>SUM(K14:M14)</f>
        <v>0</v>
      </c>
      <c r="O14" s="892">
        <f>J14+N14</f>
        <v>0</v>
      </c>
      <c r="P14" s="913">
        <v>0</v>
      </c>
      <c r="Q14" s="34"/>
      <c r="R14" s="308" t="str">
        <f>IF(O14&lt;0,Text!$H$33,IF(V14&lt;0,Text!$H$34,IF(O14&gt;0,Text!$H$695,"")))</f>
        <v/>
      </c>
      <c r="T14" s="226"/>
      <c r="U14" s="111"/>
      <c r="V14" s="105">
        <f>O14--P14</f>
        <v>0</v>
      </c>
    </row>
    <row r="15" spans="1:22" ht="13.5" thickBot="1" x14ac:dyDescent="0.35">
      <c r="A15" s="114"/>
      <c r="C15" s="7">
        <v>12</v>
      </c>
      <c r="D15" s="92" t="str">
        <f>Text!H450</f>
        <v>Community safety - safety services</v>
      </c>
      <c r="E15" s="102"/>
      <c r="F15" s="913">
        <v>0</v>
      </c>
      <c r="G15" s="913">
        <v>0</v>
      </c>
      <c r="H15" s="913">
        <v>0</v>
      </c>
      <c r="I15" s="913">
        <v>0</v>
      </c>
      <c r="J15" s="910">
        <f>SUM(F15:I15)</f>
        <v>0</v>
      </c>
      <c r="K15" s="913">
        <v>0</v>
      </c>
      <c r="L15" s="913">
        <v>0</v>
      </c>
      <c r="M15" s="913">
        <v>0</v>
      </c>
      <c r="N15" s="910">
        <f>SUM(K15:M15)</f>
        <v>0</v>
      </c>
      <c r="O15" s="910">
        <f>J15+N15</f>
        <v>0</v>
      </c>
      <c r="P15" s="913">
        <v>0</v>
      </c>
      <c r="Q15" s="34"/>
      <c r="R15" s="308" t="str">
        <f>IF(O15&lt;0,Text!$H$33,IF(V15&lt;0,Text!$H$34,IF(O15&gt;0,Text!$H$695,"")))</f>
        <v/>
      </c>
      <c r="T15" s="226"/>
      <c r="U15" s="111"/>
      <c r="V15" s="105">
        <f t="shared" si="2"/>
        <v>0</v>
      </c>
    </row>
    <row r="16" spans="1:22" ht="13.5" thickBot="1" x14ac:dyDescent="0.35">
      <c r="A16" s="114" t="s">
        <v>630</v>
      </c>
      <c r="C16" s="89">
        <v>13</v>
      </c>
      <c r="D16" s="1355" t="str">
        <f>Text!H451</f>
        <v>Total community safety (line 11.5 to 12)</v>
      </c>
      <c r="E16" s="91"/>
      <c r="F16" s="898">
        <f t="shared" ref="F16:O16" si="3">SUM(F13:F15)</f>
        <v>0</v>
      </c>
      <c r="G16" s="898">
        <f t="shared" si="3"/>
        <v>0</v>
      </c>
      <c r="H16" s="898">
        <f t="shared" si="3"/>
        <v>0</v>
      </c>
      <c r="I16" s="898">
        <f t="shared" si="3"/>
        <v>0</v>
      </c>
      <c r="J16" s="898">
        <f t="shared" si="3"/>
        <v>0</v>
      </c>
      <c r="K16" s="898">
        <f t="shared" si="3"/>
        <v>0</v>
      </c>
      <c r="L16" s="898">
        <f t="shared" si="3"/>
        <v>0</v>
      </c>
      <c r="M16" s="898">
        <f t="shared" si="3"/>
        <v>0</v>
      </c>
      <c r="N16" s="898">
        <f t="shared" si="3"/>
        <v>0</v>
      </c>
      <c r="O16" s="898">
        <f t="shared" si="3"/>
        <v>0</v>
      </c>
      <c r="P16" s="898">
        <f>SUM(P13:P15)</f>
        <v>0</v>
      </c>
      <c r="Q16" s="34"/>
      <c r="R16" s="308" t="str">
        <f>IF(O16&lt;0,Text!$H$33,IF(V16&lt;0,Text!$H$34,IF(O16&gt;0,Text!$H$695,"")))</f>
        <v/>
      </c>
      <c r="T16" s="226"/>
      <c r="U16" s="111"/>
      <c r="V16" s="105">
        <f t="shared" si="2"/>
        <v>0</v>
      </c>
    </row>
    <row r="17" spans="1:22" ht="12.75" customHeight="1" x14ac:dyDescent="0.3">
      <c r="A17" s="114" t="s">
        <v>630</v>
      </c>
      <c r="C17" s="46">
        <v>14</v>
      </c>
      <c r="D17" s="92" t="str">
        <f>Text!H452</f>
        <v>Flood defence and land drainage</v>
      </c>
      <c r="E17" s="16"/>
      <c r="F17" s="913">
        <v>0</v>
      </c>
      <c r="G17" s="913">
        <v>0</v>
      </c>
      <c r="H17" s="913">
        <v>0</v>
      </c>
      <c r="I17" s="913">
        <v>0</v>
      </c>
      <c r="J17" s="892">
        <f>SUM(F17:I17)</f>
        <v>0</v>
      </c>
      <c r="K17" s="913">
        <v>0</v>
      </c>
      <c r="L17" s="913">
        <v>0</v>
      </c>
      <c r="M17" s="913">
        <v>0</v>
      </c>
      <c r="N17" s="892">
        <f t="shared" ref="N17:N25" si="4">SUM(K17:M17)</f>
        <v>0</v>
      </c>
      <c r="O17" s="892">
        <f>J17+N17</f>
        <v>0</v>
      </c>
      <c r="P17" s="913">
        <v>0</v>
      </c>
      <c r="Q17" s="34"/>
      <c r="R17" s="308" t="str">
        <f>IF(O17&lt;0,Text!$H$33,IF(V17&lt;0,Text!$H$34,IF(O17&gt;0,Text!$H$695,"")))</f>
        <v/>
      </c>
      <c r="T17" s="226"/>
      <c r="U17" s="111"/>
      <c r="V17" s="105">
        <f t="shared" si="2"/>
        <v>0</v>
      </c>
    </row>
    <row r="18" spans="1:22" ht="13" x14ac:dyDescent="0.3">
      <c r="A18" s="114" t="s">
        <v>630</v>
      </c>
      <c r="C18" s="2">
        <v>19</v>
      </c>
      <c r="D18" s="92" t="str">
        <f>Text!H453</f>
        <v>Agriculture and fisheries services</v>
      </c>
      <c r="E18" s="16"/>
      <c r="F18" s="913">
        <v>0</v>
      </c>
      <c r="G18" s="913">
        <v>0</v>
      </c>
      <c r="H18" s="913">
        <v>0</v>
      </c>
      <c r="I18" s="913">
        <v>0</v>
      </c>
      <c r="J18" s="892">
        <f>SUM(F18:I18)</f>
        <v>0</v>
      </c>
      <c r="K18" s="913">
        <v>0</v>
      </c>
      <c r="L18" s="913">
        <v>0</v>
      </c>
      <c r="M18" s="913">
        <v>0</v>
      </c>
      <c r="N18" s="892">
        <f t="shared" si="4"/>
        <v>0</v>
      </c>
      <c r="O18" s="892">
        <f>J18+N18</f>
        <v>0</v>
      </c>
      <c r="P18" s="913">
        <v>0</v>
      </c>
      <c r="Q18" s="34"/>
      <c r="R18" s="308" t="str">
        <f>IF(O18&lt;0,Text!$H$33,IF(V18&lt;0,Text!$H$34,IF(O18&gt;0,Text!$H$695,"")))</f>
        <v/>
      </c>
      <c r="T18" s="226"/>
      <c r="U18" s="111"/>
      <c r="V18" s="105">
        <f t="shared" si="2"/>
        <v>0</v>
      </c>
    </row>
    <row r="19" spans="1:22" ht="13" x14ac:dyDescent="0.3">
      <c r="A19" s="114" t="s">
        <v>630</v>
      </c>
      <c r="C19" s="2">
        <v>22</v>
      </c>
      <c r="D19" s="92" t="str">
        <f>Text!H454</f>
        <v>Trading standards</v>
      </c>
      <c r="E19" s="16"/>
      <c r="F19" s="913">
        <v>0</v>
      </c>
      <c r="G19" s="913">
        <v>0</v>
      </c>
      <c r="H19" s="913">
        <v>0</v>
      </c>
      <c r="I19" s="913">
        <v>0</v>
      </c>
      <c r="J19" s="892">
        <f>SUM(F19:I19)</f>
        <v>0</v>
      </c>
      <c r="K19" s="913">
        <v>0</v>
      </c>
      <c r="L19" s="913">
        <v>0</v>
      </c>
      <c r="M19" s="913">
        <v>0</v>
      </c>
      <c r="N19" s="892">
        <f t="shared" si="4"/>
        <v>0</v>
      </c>
      <c r="O19" s="892">
        <f>J19+N19</f>
        <v>0</v>
      </c>
      <c r="P19" s="913">
        <v>0</v>
      </c>
      <c r="Q19" s="34"/>
      <c r="R19" s="308" t="str">
        <f>IF(O19&lt;0,Text!$H$33,IF(V19&lt;0,Text!$H$34,IF(O19&gt;0,Text!$H$695,"")))</f>
        <v/>
      </c>
      <c r="T19" s="226"/>
      <c r="U19" s="111"/>
      <c r="V19" s="105">
        <f t="shared" si="2"/>
        <v>0</v>
      </c>
    </row>
    <row r="20" spans="1:22" ht="12.75" customHeight="1" x14ac:dyDescent="0.3">
      <c r="C20" s="46">
        <v>25.1</v>
      </c>
      <c r="D20" s="92" t="str">
        <f>Text!H455</f>
        <v>Waste collection</v>
      </c>
      <c r="E20" s="16"/>
      <c r="F20" s="913">
        <v>0</v>
      </c>
      <c r="G20" s="913">
        <v>0</v>
      </c>
      <c r="H20" s="913">
        <v>0</v>
      </c>
      <c r="I20" s="913">
        <v>0</v>
      </c>
      <c r="J20" s="892">
        <f t="shared" ref="J20:J25" si="5">SUM(F20:I20)</f>
        <v>0</v>
      </c>
      <c r="K20" s="913">
        <v>0</v>
      </c>
      <c r="L20" s="913">
        <v>0</v>
      </c>
      <c r="M20" s="913">
        <v>0</v>
      </c>
      <c r="N20" s="892">
        <f t="shared" si="4"/>
        <v>0</v>
      </c>
      <c r="O20" s="892">
        <f t="shared" ref="O20:O25" si="6">J20+N20</f>
        <v>0</v>
      </c>
      <c r="P20" s="913">
        <v>0</v>
      </c>
      <c r="Q20" s="34"/>
      <c r="R20" s="308" t="str">
        <f>IF(O20&lt;0,Text!$H$33,IF(V20&lt;0,Text!$H$34,IF(O20&gt;0,Text!$H$695,"")))</f>
        <v/>
      </c>
      <c r="T20" s="226"/>
      <c r="U20" s="111"/>
      <c r="V20" s="105">
        <f>O20--P20</f>
        <v>0</v>
      </c>
    </row>
    <row r="21" spans="1:22" ht="13" x14ac:dyDescent="0.3">
      <c r="C21" s="2">
        <v>25.2</v>
      </c>
      <c r="D21" s="92" t="str">
        <f>Text!H456</f>
        <v>Waste disposal</v>
      </c>
      <c r="E21" s="16"/>
      <c r="F21" s="913">
        <v>0</v>
      </c>
      <c r="G21" s="913">
        <v>0</v>
      </c>
      <c r="H21" s="913">
        <v>0</v>
      </c>
      <c r="I21" s="913">
        <v>0</v>
      </c>
      <c r="J21" s="892">
        <f t="shared" si="5"/>
        <v>0</v>
      </c>
      <c r="K21" s="913">
        <v>0</v>
      </c>
      <c r="L21" s="913">
        <v>0</v>
      </c>
      <c r="M21" s="913">
        <v>0</v>
      </c>
      <c r="N21" s="892">
        <f t="shared" si="4"/>
        <v>0</v>
      </c>
      <c r="O21" s="892">
        <f t="shared" si="6"/>
        <v>0</v>
      </c>
      <c r="P21" s="913">
        <v>0</v>
      </c>
      <c r="Q21" s="34"/>
      <c r="R21" s="308" t="str">
        <f>IF(O21&lt;0,Text!$H$33,IF(V21&lt;0,Text!$H$34,IF(O21&gt;0,Text!$H$695,"")))</f>
        <v/>
      </c>
      <c r="T21" s="226"/>
      <c r="U21" s="111"/>
      <c r="V21" s="105">
        <f>O21--P21</f>
        <v>0</v>
      </c>
    </row>
    <row r="22" spans="1:22" ht="13" x14ac:dyDescent="0.3">
      <c r="C22" s="2">
        <v>25.3</v>
      </c>
      <c r="D22" s="92" t="str">
        <f>Text!H457</f>
        <v>Trade waste</v>
      </c>
      <c r="E22" s="16"/>
      <c r="F22" s="913">
        <v>0</v>
      </c>
      <c r="G22" s="913">
        <v>0</v>
      </c>
      <c r="H22" s="913">
        <v>0</v>
      </c>
      <c r="I22" s="913">
        <v>0</v>
      </c>
      <c r="J22" s="892">
        <f t="shared" si="5"/>
        <v>0</v>
      </c>
      <c r="K22" s="913">
        <v>0</v>
      </c>
      <c r="L22" s="913">
        <v>0</v>
      </c>
      <c r="M22" s="913">
        <v>0</v>
      </c>
      <c r="N22" s="892">
        <f t="shared" si="4"/>
        <v>0</v>
      </c>
      <c r="O22" s="892">
        <f t="shared" si="6"/>
        <v>0</v>
      </c>
      <c r="P22" s="913">
        <v>0</v>
      </c>
      <c r="Q22" s="34"/>
      <c r="R22" s="308" t="str">
        <f>IF(O22&lt;0,Text!$H$33,IF(V22&lt;0,Text!$H$34,IF(O22&gt;0,Text!$H$695,"")))</f>
        <v/>
      </c>
      <c r="T22" s="226"/>
      <c r="U22" s="111"/>
      <c r="V22" s="105">
        <f>O22--P22</f>
        <v>0</v>
      </c>
    </row>
    <row r="23" spans="1:22" ht="13" x14ac:dyDescent="0.3">
      <c r="C23" s="2">
        <v>25.4</v>
      </c>
      <c r="D23" s="92" t="str">
        <f>Text!H458</f>
        <v>Recycling</v>
      </c>
      <c r="E23" s="16"/>
      <c r="F23" s="913">
        <v>0</v>
      </c>
      <c r="G23" s="913">
        <v>0</v>
      </c>
      <c r="H23" s="913">
        <v>0</v>
      </c>
      <c r="I23" s="913">
        <v>0</v>
      </c>
      <c r="J23" s="892">
        <f t="shared" si="5"/>
        <v>0</v>
      </c>
      <c r="K23" s="913">
        <v>0</v>
      </c>
      <c r="L23" s="913">
        <v>0</v>
      </c>
      <c r="M23" s="913">
        <v>0</v>
      </c>
      <c r="N23" s="892">
        <f t="shared" si="4"/>
        <v>0</v>
      </c>
      <c r="O23" s="892">
        <f t="shared" si="6"/>
        <v>0</v>
      </c>
      <c r="P23" s="913">
        <v>0</v>
      </c>
      <c r="Q23" s="34"/>
      <c r="R23" s="308" t="str">
        <f>IF(O23&lt;0,Text!$H$33,IF(V23&lt;0,Text!$H$34,IF(O23&gt;0,Text!$H$695,"")))</f>
        <v/>
      </c>
      <c r="T23" s="226"/>
      <c r="U23" s="111"/>
      <c r="V23" s="105">
        <f t="shared" si="2"/>
        <v>0</v>
      </c>
    </row>
    <row r="24" spans="1:22" ht="13" x14ac:dyDescent="0.3">
      <c r="C24" s="2">
        <v>25.5</v>
      </c>
      <c r="D24" s="92" t="str">
        <f>Text!H459</f>
        <v>Waste minimisation</v>
      </c>
      <c r="E24" s="16"/>
      <c r="F24" s="913">
        <v>0</v>
      </c>
      <c r="G24" s="913">
        <v>0</v>
      </c>
      <c r="H24" s="913">
        <v>0</v>
      </c>
      <c r="I24" s="913">
        <v>0</v>
      </c>
      <c r="J24" s="892">
        <f t="shared" si="5"/>
        <v>0</v>
      </c>
      <c r="K24" s="913">
        <v>0</v>
      </c>
      <c r="L24" s="913">
        <v>0</v>
      </c>
      <c r="M24" s="913">
        <v>0</v>
      </c>
      <c r="N24" s="892">
        <f>SUM(K24:M24)</f>
        <v>0</v>
      </c>
      <c r="O24" s="892">
        <f t="shared" si="6"/>
        <v>0</v>
      </c>
      <c r="P24" s="913">
        <v>0</v>
      </c>
      <c r="Q24" s="34"/>
      <c r="R24" s="308" t="str">
        <f>IF(O24&lt;0,Text!$H$33,IF(V24&lt;0,Text!$H$34,IF(O24&gt;0,Text!$H$695,"")))</f>
        <v/>
      </c>
      <c r="T24" s="226"/>
      <c r="U24" s="111"/>
      <c r="V24" s="105">
        <f>O24--P24</f>
        <v>0</v>
      </c>
    </row>
    <row r="25" spans="1:22" ht="13.5" thickBot="1" x14ac:dyDescent="0.35">
      <c r="C25" s="71">
        <v>25.55</v>
      </c>
      <c r="D25" s="92" t="str">
        <f>Text!H460</f>
        <v>Climate change costs</v>
      </c>
      <c r="E25" s="102"/>
      <c r="F25" s="913">
        <v>0</v>
      </c>
      <c r="G25" s="913">
        <v>0</v>
      </c>
      <c r="H25" s="913">
        <v>0</v>
      </c>
      <c r="I25" s="913">
        <v>0</v>
      </c>
      <c r="J25" s="910">
        <f t="shared" si="5"/>
        <v>0</v>
      </c>
      <c r="K25" s="913">
        <v>0</v>
      </c>
      <c r="L25" s="913">
        <v>0</v>
      </c>
      <c r="M25" s="913">
        <v>0</v>
      </c>
      <c r="N25" s="910">
        <f t="shared" si="4"/>
        <v>0</v>
      </c>
      <c r="O25" s="910">
        <f t="shared" si="6"/>
        <v>0</v>
      </c>
      <c r="P25" s="913">
        <v>0</v>
      </c>
      <c r="Q25" s="34"/>
      <c r="R25" s="308" t="str">
        <f>IF(O25&lt;0,Text!$H$33,IF(V25&lt;0,Text!$H$34,IF(O25&gt;0,Text!$H$695,"")))</f>
        <v/>
      </c>
      <c r="T25" s="226"/>
      <c r="U25" s="111"/>
      <c r="V25" s="105">
        <f t="shared" si="2"/>
        <v>0</v>
      </c>
    </row>
    <row r="26" spans="1:22" ht="13.5" thickBot="1" x14ac:dyDescent="0.35">
      <c r="A26" s="114" t="s">
        <v>630</v>
      </c>
      <c r="C26" s="89">
        <v>25.6</v>
      </c>
      <c r="D26" s="1355" t="str">
        <f>Text!H461</f>
        <v>Total waste (lines 25.1 to 25.55)</v>
      </c>
      <c r="E26" s="91"/>
      <c r="F26" s="898">
        <f>SUM(F20:F25)</f>
        <v>0</v>
      </c>
      <c r="G26" s="898">
        <f>SUM(G20:G25)</f>
        <v>0</v>
      </c>
      <c r="H26" s="898">
        <f t="shared" ref="H26:O26" si="7">SUM(H20:H25)</f>
        <v>0</v>
      </c>
      <c r="I26" s="898">
        <f t="shared" si="7"/>
        <v>0</v>
      </c>
      <c r="J26" s="898">
        <f t="shared" si="7"/>
        <v>0</v>
      </c>
      <c r="K26" s="898">
        <f t="shared" si="7"/>
        <v>0</v>
      </c>
      <c r="L26" s="898">
        <f t="shared" si="7"/>
        <v>0</v>
      </c>
      <c r="M26" s="898">
        <f t="shared" si="7"/>
        <v>0</v>
      </c>
      <c r="N26" s="898">
        <f t="shared" si="7"/>
        <v>0</v>
      </c>
      <c r="O26" s="898">
        <f t="shared" si="7"/>
        <v>0</v>
      </c>
      <c r="P26" s="898">
        <f>SUM(P20:P25)</f>
        <v>0</v>
      </c>
      <c r="Q26" s="34"/>
      <c r="R26" s="308" t="str">
        <f>IF(O26&lt;0,Text!$H$33,IF(V26&lt;0,Text!$H$34,IF(O26&gt;0,Text!$H$695,"")))</f>
        <v/>
      </c>
      <c r="T26" s="226"/>
      <c r="U26" s="111"/>
      <c r="V26" s="105">
        <f>O26--P26</f>
        <v>0</v>
      </c>
    </row>
    <row r="27" spans="1:22" ht="5.25" customHeight="1" thickBot="1" x14ac:dyDescent="0.3">
      <c r="A27" s="114"/>
      <c r="C27" s="4"/>
      <c r="D27" s="4"/>
      <c r="E27" s="4"/>
      <c r="F27" s="915"/>
      <c r="G27" s="915"/>
      <c r="H27" s="915"/>
      <c r="I27" s="915"/>
      <c r="J27" s="915"/>
      <c r="K27" s="915"/>
      <c r="L27" s="915"/>
      <c r="M27" s="915"/>
      <c r="N27" s="915"/>
      <c r="O27" s="915"/>
      <c r="P27" s="915"/>
      <c r="Q27" s="120"/>
      <c r="R27" s="315"/>
    </row>
    <row r="28" spans="1:22" ht="23.25" customHeight="1" thickBot="1" x14ac:dyDescent="0.35">
      <c r="A28" s="114"/>
      <c r="C28" s="840">
        <v>29</v>
      </c>
      <c r="D28" s="1425" t="str">
        <f>Text!H463</f>
        <v>Total environmental and regulatory services (lines 1+2+7+8+13+14+19+22+25.6)</v>
      </c>
      <c r="E28" s="1426"/>
      <c r="F28" s="898">
        <f>F6+F7+F10+F12+F16+F17+F18+F19+F26</f>
        <v>0</v>
      </c>
      <c r="G28" s="898">
        <f t="shared" ref="G28:P28" si="8">G6+G7+G10+G12+G16+G17+G18+G19+G26</f>
        <v>0</v>
      </c>
      <c r="H28" s="898">
        <f t="shared" si="8"/>
        <v>0</v>
      </c>
      <c r="I28" s="898">
        <f t="shared" si="8"/>
        <v>0</v>
      </c>
      <c r="J28" s="898">
        <f t="shared" si="8"/>
        <v>0</v>
      </c>
      <c r="K28" s="898">
        <f t="shared" si="8"/>
        <v>0</v>
      </c>
      <c r="L28" s="898">
        <f t="shared" si="8"/>
        <v>0</v>
      </c>
      <c r="M28" s="898">
        <f t="shared" si="8"/>
        <v>0</v>
      </c>
      <c r="N28" s="898">
        <f t="shared" si="8"/>
        <v>0</v>
      </c>
      <c r="O28" s="898">
        <f t="shared" si="8"/>
        <v>0</v>
      </c>
      <c r="P28" s="898">
        <f t="shared" si="8"/>
        <v>0</v>
      </c>
      <c r="Q28" s="34"/>
      <c r="R28" s="308" t="str">
        <f>IF(O28&lt;0,Text!$H$33,IF(V28&lt;0,Text!$H$34,IF(O28&gt;0,Text!$H$695,"")))</f>
        <v/>
      </c>
      <c r="T28" s="226"/>
      <c r="U28" s="111"/>
      <c r="V28" s="105">
        <f>O28--P28</f>
        <v>0</v>
      </c>
    </row>
    <row r="29" spans="1:22" ht="30" customHeight="1" x14ac:dyDescent="0.3">
      <c r="A29" s="114"/>
      <c r="C29" s="37" t="str">
        <f>Text!H60</f>
        <v>MEMORANDUM ITEMS</v>
      </c>
      <c r="F29" s="902" t="s">
        <v>510</v>
      </c>
      <c r="G29" s="902"/>
      <c r="H29" s="902"/>
      <c r="I29" s="902"/>
      <c r="J29" s="902"/>
      <c r="K29" s="902"/>
      <c r="L29" s="902"/>
      <c r="M29" s="902"/>
      <c r="N29" s="902"/>
      <c r="O29" s="902"/>
      <c r="P29" s="902"/>
      <c r="R29" s="1"/>
      <c r="V29" s="1"/>
    </row>
    <row r="30" spans="1:22" ht="15" customHeight="1" x14ac:dyDescent="0.3">
      <c r="A30" s="114"/>
      <c r="C30" s="109" t="str">
        <f>Text!H464</f>
        <v>Subjective breakdown of gross expenditure on environmental services</v>
      </c>
      <c r="D30" s="1"/>
      <c r="E30" s="1"/>
      <c r="F30" s="902"/>
      <c r="G30" s="902"/>
      <c r="H30" s="902"/>
      <c r="I30" s="902"/>
      <c r="J30" s="902"/>
      <c r="K30" s="902"/>
      <c r="L30" s="902"/>
      <c r="M30" s="902"/>
      <c r="N30" s="902"/>
      <c r="O30" s="902"/>
      <c r="P30" s="902"/>
      <c r="R30" s="1"/>
      <c r="V30" s="1"/>
    </row>
    <row r="31" spans="1:22" x14ac:dyDescent="0.25">
      <c r="A31" s="114"/>
      <c r="C31" s="45">
        <v>31</v>
      </c>
      <c r="D31" s="2" t="str">
        <f>Text!H465</f>
        <v>Employee costs (included in line 29, column 1)</v>
      </c>
      <c r="E31" s="94"/>
      <c r="F31" s="913">
        <v>0</v>
      </c>
      <c r="G31" s="926"/>
      <c r="H31" s="902"/>
      <c r="I31" s="902"/>
      <c r="J31" s="902"/>
      <c r="K31" s="902"/>
      <c r="L31" s="902"/>
      <c r="M31" s="902"/>
      <c r="N31" s="902"/>
      <c r="O31" s="902"/>
      <c r="P31" s="902"/>
      <c r="Q31" s="53">
        <f>+F31</f>
        <v>0</v>
      </c>
      <c r="R31" s="1"/>
      <c r="V31" s="1"/>
    </row>
    <row r="32" spans="1:22" ht="30" customHeight="1" x14ac:dyDescent="0.25">
      <c r="A32" s="114" t="s">
        <v>630</v>
      </c>
      <c r="C32" s="1" t="str">
        <f>Text!H59</f>
        <v>To be transferred to revenue summary form</v>
      </c>
      <c r="R32" s="1"/>
      <c r="V32" s="1"/>
    </row>
    <row r="33" spans="18:22" ht="15" customHeight="1" x14ac:dyDescent="0.25">
      <c r="R33" s="1"/>
      <c r="V33" s="1"/>
    </row>
    <row r="34" spans="18:22" ht="15" customHeight="1" x14ac:dyDescent="0.25">
      <c r="R34" s="1"/>
      <c r="V34" s="1"/>
    </row>
  </sheetData>
  <sheetProtection sheet="1" formatColumns="0" formatRows="0"/>
  <customSheetViews>
    <customSheetView guid="{764D3237-7C33-45E7-BB40-543D5EB8B708}"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1"/>
      <headerFooter alignWithMargins="0"/>
    </customSheetView>
    <customSheetView guid="{E9D2BC57-6299-4BCD-8EB6-3FED8DC17AB8}"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2"/>
      <headerFooter alignWithMargins="0"/>
    </customSheetView>
    <customSheetView guid="{22CC2B12-98B0-4880-B81F-4299C1253267}"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3"/>
      <headerFooter alignWithMargins="0"/>
    </customSheetView>
    <customSheetView guid="{81E504F4-D492-4006-B8AE-BA9D99F9C79A}"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4"/>
      <headerFooter alignWithMargins="0"/>
    </customSheetView>
    <customSheetView guid="{25E99193-3C10-4A65-946C-BFF1AEB7046A}"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5"/>
      <headerFooter alignWithMargins="0"/>
    </customSheetView>
    <customSheetView guid="{6338AFB1-DA2C-4FBD-A04F-B25B289D0763}"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6"/>
      <headerFooter alignWithMargins="0"/>
    </customSheetView>
    <customSheetView guid="{EE0C0DAB-6509-4FCB-931B-B44EAF3210C4}"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7"/>
      <headerFooter alignWithMargins="0"/>
    </customSheetView>
    <customSheetView guid="{DABAD580-1B4C-45B4-88EA-D94BBED1EA31}"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8"/>
      <headerFooter alignWithMargins="0"/>
    </customSheetView>
    <customSheetView guid="{57E65792-88BB-4551-AD2F-6857319D48EE}"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9"/>
      <headerFooter alignWithMargins="0"/>
    </customSheetView>
    <customSheetView guid="{1099CFAD-42BD-4A21-8C9A-BC5DC40461E8}"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0"/>
      <headerFooter alignWithMargins="0"/>
    </customSheetView>
    <customSheetView guid="{AB11B16C-0FEC-4685-A1F7-AF538A4FE199}"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1"/>
      <headerFooter alignWithMargins="0"/>
    </customSheetView>
    <customSheetView guid="{668B7D87-BC61-4737-964A-4E2681FF7B56}"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2"/>
      <headerFooter alignWithMargins="0"/>
    </customSheetView>
    <customSheetView guid="{34EAD24B-E074-4930-B9C5-F62ADDA84BBB}" showGridLines="0" fitToPage="1" hiddenColumns="1">
      <rowBreaks count="1" manualBreakCount="1">
        <brk id="32" max="16383" man="1"/>
      </rowBreaks>
      <pageMargins left="0.25" right="0.27" top="0.37" bottom="0.34" header="0.25" footer="0.25"/>
      <printOptions horizontalCentered="1"/>
      <pageSetup paperSize="9" scale="59" orientation="landscape" r:id="rId13"/>
      <headerFooter alignWithMargins="0"/>
    </customSheetView>
    <customSheetView guid="{465030FF-47D6-48CF-8E12-D512EE00A625}" showGridLines="0" fitToPage="1" hiddenColumns="1">
      <rowBreaks count="1" manualBreakCount="1">
        <brk id="32" max="16383" man="1"/>
      </rowBreaks>
      <pageMargins left="0.25" right="0.27" top="0.37" bottom="0.34" header="0.25" footer="0.25"/>
      <printOptions horizontalCentered="1"/>
      <pageSetup paperSize="9" scale="59" orientation="landscape" r:id="rId14"/>
      <headerFooter alignWithMargins="0"/>
    </customSheetView>
    <customSheetView guid="{3ABB6F66-4D29-436C-B62E-67D2BCB1138B}" showGridLines="0" fitToPage="1" hiddenColumns="1">
      <rowBreaks count="1" manualBreakCount="1">
        <brk id="32" max="16383" man="1"/>
      </rowBreaks>
      <pageMargins left="0.25" right="0.27" top="0.37" bottom="0.34" header="0.25" footer="0.25"/>
      <printOptions horizontalCentered="1"/>
      <pageSetup paperSize="9" scale="59" orientation="landscape" r:id="rId15"/>
      <headerFooter alignWithMargins="0"/>
    </customSheetView>
  </customSheetViews>
  <mergeCells count="2">
    <mergeCell ref="K2:N2"/>
    <mergeCell ref="D28:E28"/>
  </mergeCells>
  <phoneticPr fontId="14" type="noConversion"/>
  <conditionalFormatting sqref="R6:R10 R12:R26 R28">
    <cfRule type="cellIs" dxfId="32" priority="1" stopIfTrue="1" operator="notEqual">
      <formula>"OK"</formula>
    </cfRule>
  </conditionalFormatting>
  <dataValidations count="2">
    <dataValidation type="decimal" allowBlank="1" showInputMessage="1" showErrorMessage="1" errorTitle="Stop" error="Please enter a negative figure or zero." sqref="P16 P26 P10" xr:uid="{00000000-0002-0000-0500-000000000000}">
      <formula1>-100000000000000000000</formula1>
      <formula2>0</formula2>
    </dataValidation>
    <dataValidation type="decimal" allowBlank="1" showInputMessage="1" showErrorMessage="1" errorTitle="STOP" error="You must enter this as a 'negative' figure" sqref="I6:I9 I12:I15 I17:I25 K6:M9 K12:M15 K17:M25 P6:P9 P12:P15 P17:P25" xr:uid="{00000000-0002-0000-0500-000001000000}">
      <formula1>-999999999999999000</formula1>
      <formula2>0</formula2>
    </dataValidation>
  </dataValidations>
  <printOptions horizontalCentered="1"/>
  <pageMargins left="0.25" right="0.27" top="0.37" bottom="0.34" header="0.25" footer="0.25"/>
  <pageSetup paperSize="9" scale="58" orientation="landscape" r:id="rId16"/>
  <headerFooter alignWithMargins="0"/>
  <rowBreaks count="1" manualBreakCount="1">
    <brk id="2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Y23"/>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4" width="3.765625" style="9" customWidth="1"/>
    <col min="5" max="5" width="38.3046875" style="8" customWidth="1"/>
    <col min="6" max="7" width="13.53515625" style="1" customWidth="1"/>
    <col min="8" max="11" width="12.765625" style="1" customWidth="1"/>
    <col min="12" max="12" width="13.765625" style="1" customWidth="1"/>
    <col min="13" max="15" width="12.765625" style="1" customWidth="1"/>
    <col min="16" max="16" width="1.23046875" style="1" customWidth="1"/>
    <col min="17" max="17" width="27.3046875" style="25" customWidth="1"/>
    <col min="18" max="18" width="1.23046875" style="1" customWidth="1"/>
    <col min="19" max="19" width="43.765625" style="1" customWidth="1"/>
    <col min="20" max="20" width="3.07421875" style="1" customWidth="1"/>
    <col min="21" max="21" width="0" style="103" hidden="1" customWidth="1"/>
    <col min="22" max="25" width="8.84375" style="111"/>
    <col min="26" max="16384" width="8.84375" style="1"/>
  </cols>
  <sheetData>
    <row r="1" spans="1:21" ht="30" customHeight="1" thickBot="1" x14ac:dyDescent="0.3">
      <c r="A1" s="247" t="s">
        <v>256</v>
      </c>
      <c r="B1" s="220"/>
      <c r="C1" s="247" t="str">
        <f>Text!H467&amp;", "&amp;LEFT(year,4)&amp;"-"&amp;RIGHT(year,2)</f>
        <v>Planning, development and court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33.7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33"/>
    </row>
    <row r="5" spans="1:21" ht="15" customHeight="1" x14ac:dyDescent="0.3">
      <c r="C5" s="116" t="str">
        <f>Text!H468</f>
        <v>PLANNING AND DEVELOPMENT</v>
      </c>
      <c r="D5" s="116"/>
      <c r="E5" s="31"/>
      <c r="F5" s="20"/>
      <c r="G5" s="20"/>
      <c r="H5" s="20"/>
      <c r="I5" s="20"/>
      <c r="J5" s="20"/>
      <c r="K5" s="20"/>
      <c r="L5" s="20"/>
      <c r="M5" s="20"/>
      <c r="N5" s="20"/>
      <c r="O5" s="20"/>
    </row>
    <row r="6" spans="1:21" ht="13" x14ac:dyDescent="0.3">
      <c r="A6" s="114" t="s">
        <v>630</v>
      </c>
      <c r="C6" s="2">
        <v>1</v>
      </c>
      <c r="D6" s="80" t="str">
        <f>Text!H469</f>
        <v>Building control</v>
      </c>
      <c r="E6" s="84"/>
      <c r="F6" s="913">
        <v>0</v>
      </c>
      <c r="G6" s="913">
        <v>0</v>
      </c>
      <c r="H6" s="913">
        <v>0</v>
      </c>
      <c r="I6" s="892">
        <f t="shared" ref="I6:I13" si="0">SUM(F6:H6)</f>
        <v>0</v>
      </c>
      <c r="J6" s="913">
        <v>0</v>
      </c>
      <c r="K6" s="913">
        <v>0</v>
      </c>
      <c r="L6" s="913">
        <v>0</v>
      </c>
      <c r="M6" s="892">
        <f t="shared" ref="M6:M13" si="1">SUM(J6:L6)</f>
        <v>0</v>
      </c>
      <c r="N6" s="892">
        <f t="shared" ref="N6:N13" si="2">I6+M6</f>
        <v>0</v>
      </c>
      <c r="O6" s="913">
        <v>0</v>
      </c>
      <c r="Q6" s="308" t="str">
        <f>IF(N6&lt;0,Text!$H$33,IF(U6&lt;0,Text!$H$34,IF(N6&gt;0,Text!$H$695,"")))</f>
        <v/>
      </c>
      <c r="S6" s="226"/>
      <c r="T6" s="111"/>
      <c r="U6" s="105">
        <f t="shared" ref="U6:U14" si="3">N6--O6</f>
        <v>0</v>
      </c>
    </row>
    <row r="7" spans="1:21" ht="13" x14ac:dyDescent="0.3">
      <c r="A7" s="114" t="s">
        <v>630</v>
      </c>
      <c r="C7" s="2">
        <v>4</v>
      </c>
      <c r="D7" s="80" t="str">
        <f>Text!H470</f>
        <v>Development control</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si="3"/>
        <v>0</v>
      </c>
    </row>
    <row r="8" spans="1:21" ht="13" x14ac:dyDescent="0.3">
      <c r="A8" s="114" t="s">
        <v>630</v>
      </c>
      <c r="C8" s="2">
        <v>7</v>
      </c>
      <c r="D8" s="80" t="str">
        <f>Text!H471</f>
        <v>Planning policy</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t="s">
        <v>630</v>
      </c>
      <c r="C9" s="2">
        <v>8</v>
      </c>
      <c r="D9" s="80" t="str">
        <f>Text!H472</f>
        <v>Environmental initiatives</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 x14ac:dyDescent="0.3">
      <c r="A10" s="114" t="s">
        <v>630</v>
      </c>
      <c r="C10" s="2">
        <v>9</v>
      </c>
      <c r="D10" s="80" t="str">
        <f>Text!H473</f>
        <v>Business support</v>
      </c>
      <c r="E10" s="84"/>
      <c r="F10" s="913">
        <v>0</v>
      </c>
      <c r="G10" s="913">
        <v>0</v>
      </c>
      <c r="H10" s="913">
        <v>0</v>
      </c>
      <c r="I10" s="892">
        <f t="shared" si="0"/>
        <v>0</v>
      </c>
      <c r="J10" s="913">
        <v>0</v>
      </c>
      <c r="K10" s="913">
        <v>0</v>
      </c>
      <c r="L10" s="913">
        <v>0</v>
      </c>
      <c r="M10" s="892">
        <f>SUM(J10:L10)</f>
        <v>0</v>
      </c>
      <c r="N10" s="892">
        <f t="shared" si="2"/>
        <v>0</v>
      </c>
      <c r="O10" s="913">
        <v>0</v>
      </c>
      <c r="Q10" s="308" t="str">
        <f>IF(N10&lt;0,Text!$H$33,IF(U10&lt;0,Text!$H$34,IF(N10&gt;0,Text!$H$695,"")))</f>
        <v/>
      </c>
      <c r="S10" s="226"/>
      <c r="T10" s="111"/>
      <c r="U10" s="105">
        <f>N10--O10</f>
        <v>0</v>
      </c>
    </row>
    <row r="11" spans="1:21" ht="13" x14ac:dyDescent="0.3">
      <c r="A11" s="114" t="s">
        <v>630</v>
      </c>
      <c r="C11" s="2">
        <v>10</v>
      </c>
      <c r="D11" s="80" t="str">
        <f>Text!H474</f>
        <v>Economic research</v>
      </c>
      <c r="E11" s="84"/>
      <c r="F11" s="913">
        <v>0</v>
      </c>
      <c r="G11" s="913">
        <v>0</v>
      </c>
      <c r="H11" s="913">
        <v>0</v>
      </c>
      <c r="I11" s="892">
        <f t="shared" si="0"/>
        <v>0</v>
      </c>
      <c r="J11" s="913">
        <v>0</v>
      </c>
      <c r="K11" s="913">
        <v>0</v>
      </c>
      <c r="L11" s="913">
        <v>0</v>
      </c>
      <c r="M11" s="892">
        <f>SUM(J11:L11)</f>
        <v>0</v>
      </c>
      <c r="N11" s="892">
        <f t="shared" si="2"/>
        <v>0</v>
      </c>
      <c r="O11" s="913">
        <v>0</v>
      </c>
      <c r="Q11" s="308" t="str">
        <f>IF(N11&lt;0,Text!$H$33,IF(U11&lt;0,Text!$H$34,IF(N11&gt;0,Text!$H$695,"")))</f>
        <v/>
      </c>
      <c r="S11" s="226"/>
      <c r="T11" s="111"/>
      <c r="U11" s="105">
        <f>N11--O11</f>
        <v>0</v>
      </c>
    </row>
    <row r="12" spans="1:21" ht="13" x14ac:dyDescent="0.3">
      <c r="A12" s="114" t="s">
        <v>630</v>
      </c>
      <c r="C12" s="2">
        <v>12</v>
      </c>
      <c r="D12" s="80" t="str">
        <f>Text!H475</f>
        <v>Economic development</v>
      </c>
      <c r="E12" s="84"/>
      <c r="F12" s="913">
        <v>0</v>
      </c>
      <c r="G12" s="913">
        <v>0</v>
      </c>
      <c r="H12" s="913">
        <v>0</v>
      </c>
      <c r="I12" s="892">
        <f t="shared" si="0"/>
        <v>0</v>
      </c>
      <c r="J12" s="913">
        <v>0</v>
      </c>
      <c r="K12" s="913">
        <v>0</v>
      </c>
      <c r="L12" s="913">
        <v>0</v>
      </c>
      <c r="M12" s="892">
        <f t="shared" si="1"/>
        <v>0</v>
      </c>
      <c r="N12" s="892">
        <f t="shared" si="2"/>
        <v>0</v>
      </c>
      <c r="O12" s="913">
        <v>0</v>
      </c>
      <c r="Q12" s="308" t="str">
        <f>IF(N12&lt;0,Text!$H$33,IF(U12&lt;0,Text!$H$34,IF(N12&gt;0,Text!$H$695,"")))</f>
        <v/>
      </c>
      <c r="S12" s="226"/>
      <c r="T12" s="111"/>
      <c r="U12" s="105">
        <f t="shared" si="3"/>
        <v>0</v>
      </c>
    </row>
    <row r="13" spans="1:21" ht="13.5" thickBot="1" x14ac:dyDescent="0.35">
      <c r="A13" s="114" t="s">
        <v>630</v>
      </c>
      <c r="C13" s="7">
        <v>13</v>
      </c>
      <c r="D13" s="80" t="str">
        <f>Text!H476</f>
        <v>Community development</v>
      </c>
      <c r="E13" s="86"/>
      <c r="F13" s="913">
        <v>0</v>
      </c>
      <c r="G13" s="913">
        <v>0</v>
      </c>
      <c r="H13" s="913">
        <v>0</v>
      </c>
      <c r="I13" s="910">
        <f t="shared" si="0"/>
        <v>0</v>
      </c>
      <c r="J13" s="913">
        <v>0</v>
      </c>
      <c r="K13" s="913">
        <v>0</v>
      </c>
      <c r="L13" s="913">
        <v>0</v>
      </c>
      <c r="M13" s="910">
        <f t="shared" si="1"/>
        <v>0</v>
      </c>
      <c r="N13" s="910">
        <f t="shared" si="2"/>
        <v>0</v>
      </c>
      <c r="O13" s="913">
        <v>0</v>
      </c>
      <c r="Q13" s="308" t="str">
        <f>IF(N13&lt;0,Text!$H$33,IF(U13&lt;0,Text!$H$34,IF(N13&gt;0,Text!$H$695,"")))</f>
        <v/>
      </c>
      <c r="S13" s="226"/>
      <c r="T13" s="111"/>
      <c r="U13" s="105">
        <f t="shared" si="3"/>
        <v>0</v>
      </c>
    </row>
    <row r="14" spans="1:21" ht="25.5" customHeight="1" thickBot="1" x14ac:dyDescent="0.35">
      <c r="A14" s="114"/>
      <c r="C14" s="840">
        <v>14</v>
      </c>
      <c r="D14" s="1354" t="str">
        <f>Text!H478</f>
        <v>Total planning and development services (lines 1 to 13)</v>
      </c>
      <c r="E14" s="81"/>
      <c r="F14" s="898">
        <f t="shared" ref="F14:O14" si="4">SUM(F6:F13)</f>
        <v>0</v>
      </c>
      <c r="G14" s="898">
        <f t="shared" si="4"/>
        <v>0</v>
      </c>
      <c r="H14" s="898">
        <f t="shared" si="4"/>
        <v>0</v>
      </c>
      <c r="I14" s="898">
        <f t="shared" si="4"/>
        <v>0</v>
      </c>
      <c r="J14" s="898">
        <f t="shared" si="4"/>
        <v>0</v>
      </c>
      <c r="K14" s="898">
        <f t="shared" si="4"/>
        <v>0</v>
      </c>
      <c r="L14" s="898">
        <f t="shared" si="4"/>
        <v>0</v>
      </c>
      <c r="M14" s="898">
        <f t="shared" si="4"/>
        <v>0</v>
      </c>
      <c r="N14" s="898">
        <f t="shared" si="4"/>
        <v>0</v>
      </c>
      <c r="O14" s="898">
        <f t="shared" si="4"/>
        <v>0</v>
      </c>
      <c r="P14" s="842"/>
      <c r="Q14" s="308" t="str">
        <f>IF(N14&lt;0,Text!$H$33,IF(U14&lt;0,Text!$H$34,IF(N14&gt;0,Text!$H$695,"")))</f>
        <v/>
      </c>
      <c r="S14" s="226"/>
      <c r="T14" s="111"/>
      <c r="U14" s="105">
        <f t="shared" si="3"/>
        <v>0</v>
      </c>
    </row>
    <row r="15" spans="1:21" ht="30" customHeight="1" x14ac:dyDescent="0.3">
      <c r="A15" s="114"/>
      <c r="C15" s="37" t="str">
        <f>Text!H479</f>
        <v>CORONERS' AND OTHER COURTS SERVICES</v>
      </c>
      <c r="D15" s="37"/>
      <c r="E15" s="119"/>
      <c r="F15" s="902"/>
      <c r="G15" s="902"/>
      <c r="H15" s="902"/>
      <c r="I15" s="902"/>
      <c r="J15" s="902"/>
      <c r="K15" s="902"/>
      <c r="L15" s="902"/>
      <c r="M15" s="902"/>
      <c r="N15" s="902"/>
      <c r="O15" s="902"/>
      <c r="Q15" s="309"/>
    </row>
    <row r="16" spans="1:21" ht="13" x14ac:dyDescent="0.3">
      <c r="A16" s="114"/>
      <c r="C16" s="2">
        <v>15</v>
      </c>
      <c r="D16" s="80" t="str">
        <f>Text!H480</f>
        <v>Coroners' courts services</v>
      </c>
      <c r="E16" s="84"/>
      <c r="F16" s="913">
        <v>0</v>
      </c>
      <c r="G16" s="913">
        <v>0</v>
      </c>
      <c r="H16" s="913">
        <v>0</v>
      </c>
      <c r="I16" s="892">
        <f>SUM(F16:H16)</f>
        <v>0</v>
      </c>
      <c r="J16" s="913">
        <v>0</v>
      </c>
      <c r="K16" s="913">
        <v>0</v>
      </c>
      <c r="L16" s="913">
        <v>0</v>
      </c>
      <c r="M16" s="892">
        <f>SUM(J16:L16)</f>
        <v>0</v>
      </c>
      <c r="N16" s="892">
        <f>I16+M16</f>
        <v>0</v>
      </c>
      <c r="O16" s="913">
        <v>0</v>
      </c>
      <c r="Q16" s="308" t="str">
        <f>IF(N16&lt;0,Text!$H$33,IF(U16&lt;0,Text!$H$34,IF(N16&gt;0,Text!$H$695,"")))</f>
        <v/>
      </c>
      <c r="S16" s="226"/>
      <c r="T16" s="111"/>
      <c r="U16" s="105">
        <f>N16--O16</f>
        <v>0</v>
      </c>
    </row>
    <row r="17" spans="1:21" ht="13.5" thickBot="1" x14ac:dyDescent="0.35">
      <c r="A17" s="114"/>
      <c r="C17" s="7">
        <v>16</v>
      </c>
      <c r="D17" s="80" t="str">
        <f>Text!H481</f>
        <v>Other courts services</v>
      </c>
      <c r="E17" s="86"/>
      <c r="F17" s="913">
        <v>0</v>
      </c>
      <c r="G17" s="913">
        <v>0</v>
      </c>
      <c r="H17" s="913">
        <v>0</v>
      </c>
      <c r="I17" s="910">
        <f>SUM(F17:H17)</f>
        <v>0</v>
      </c>
      <c r="J17" s="913">
        <v>0</v>
      </c>
      <c r="K17" s="913">
        <v>0</v>
      </c>
      <c r="L17" s="913">
        <v>0</v>
      </c>
      <c r="M17" s="910">
        <f>SUM(J17:L17)</f>
        <v>0</v>
      </c>
      <c r="N17" s="910">
        <f>I17+M17</f>
        <v>0</v>
      </c>
      <c r="O17" s="913">
        <v>0</v>
      </c>
      <c r="Q17" s="308" t="str">
        <f>IF(N17&lt;0,Text!$H$33,IF(U17&lt;0,Text!$H$34,IF(N17&gt;0,Text!$H$695,"")))</f>
        <v/>
      </c>
      <c r="S17" s="226"/>
      <c r="T17" s="111"/>
      <c r="U17" s="105">
        <f>N17--O17</f>
        <v>0</v>
      </c>
    </row>
    <row r="18" spans="1:21" ht="27" customHeight="1" thickBot="1" x14ac:dyDescent="0.35">
      <c r="A18" s="114" t="s">
        <v>630</v>
      </c>
      <c r="C18" s="840">
        <v>17</v>
      </c>
      <c r="D18" s="1354" t="str">
        <f>Text!H483</f>
        <v>Total coroners' and other courts services (lines 15+16)</v>
      </c>
      <c r="E18" s="81"/>
      <c r="F18" s="898">
        <f>SUM(F16:F17)</f>
        <v>0</v>
      </c>
      <c r="G18" s="898">
        <f>SUM(G16:G17)</f>
        <v>0</v>
      </c>
      <c r="H18" s="898">
        <f>SUM(H16:H17)</f>
        <v>0</v>
      </c>
      <c r="I18" s="898">
        <f t="shared" ref="I18:N18" si="5">SUM(I16:I17)</f>
        <v>0</v>
      </c>
      <c r="J18" s="898">
        <f>SUM(J16:J17)</f>
        <v>0</v>
      </c>
      <c r="K18" s="898">
        <f>SUM(K16:K17)</f>
        <v>0</v>
      </c>
      <c r="L18" s="898">
        <f>SUM(L16:L17)</f>
        <v>0</v>
      </c>
      <c r="M18" s="898">
        <f t="shared" si="5"/>
        <v>0</v>
      </c>
      <c r="N18" s="898">
        <f t="shared" si="5"/>
        <v>0</v>
      </c>
      <c r="O18" s="898">
        <f>SUM(O16:O17)</f>
        <v>0</v>
      </c>
      <c r="P18" s="842"/>
      <c r="Q18" s="308" t="str">
        <f>IF(N18&lt;0,Text!$H$33,IF(U18&lt;0,Text!$H$34,IF(N18&gt;0,Text!$H$695,"")))</f>
        <v/>
      </c>
      <c r="S18" s="226"/>
      <c r="T18" s="111"/>
      <c r="U18" s="105">
        <f>N18--O18</f>
        <v>0</v>
      </c>
    </row>
    <row r="19" spans="1:21" ht="30" customHeight="1" x14ac:dyDescent="0.3">
      <c r="A19" s="114"/>
      <c r="C19" s="37" t="str">
        <f>Text!H60</f>
        <v>MEMORANDUM ITEMS</v>
      </c>
      <c r="F19" s="902"/>
      <c r="G19" s="902"/>
      <c r="H19" s="902"/>
      <c r="I19" s="902"/>
      <c r="J19" s="902"/>
      <c r="K19" s="902"/>
      <c r="L19" s="902"/>
      <c r="M19" s="902"/>
      <c r="N19" s="902"/>
      <c r="O19" s="902"/>
    </row>
    <row r="20" spans="1:21" ht="13" x14ac:dyDescent="0.3">
      <c r="A20" s="114"/>
      <c r="C20" s="34" t="str">
        <f>Text!H484</f>
        <v>Subjective breakdown of gross expenditure on planning and development and court services</v>
      </c>
      <c r="D20" s="1"/>
      <c r="E20" s="1"/>
      <c r="F20" s="902"/>
      <c r="G20" s="902"/>
      <c r="H20" s="902"/>
      <c r="I20" s="902"/>
      <c r="J20" s="902"/>
      <c r="K20" s="902"/>
      <c r="L20" s="902"/>
      <c r="M20" s="902"/>
      <c r="N20" s="902"/>
      <c r="O20" s="902"/>
    </row>
    <row r="21" spans="1:21" x14ac:dyDescent="0.25">
      <c r="A21" s="114"/>
      <c r="C21" s="2">
        <v>18</v>
      </c>
      <c r="D21" s="2" t="str">
        <f>Text!H485</f>
        <v>Employee costs  (included in line 14, column 1)</v>
      </c>
      <c r="E21" s="94"/>
      <c r="F21" s="913">
        <v>0</v>
      </c>
      <c r="G21" s="902"/>
      <c r="H21" s="902"/>
      <c r="I21" s="902"/>
      <c r="J21" s="902"/>
      <c r="K21" s="902"/>
      <c r="L21" s="902"/>
      <c r="M21" s="902"/>
      <c r="N21" s="902"/>
      <c r="O21" s="902"/>
      <c r="P21" s="53">
        <f>+F21</f>
        <v>0</v>
      </c>
    </row>
    <row r="22" spans="1:21" x14ac:dyDescent="0.25">
      <c r="A22" s="114"/>
      <c r="C22" s="2">
        <v>19</v>
      </c>
      <c r="D22" s="2" t="str">
        <f>Text!H486</f>
        <v>Employee costs  (included in line 17, column 1)</v>
      </c>
      <c r="E22" s="94"/>
      <c r="F22" s="890">
        <v>0</v>
      </c>
      <c r="G22" s="902"/>
      <c r="H22" s="902"/>
      <c r="I22" s="902"/>
      <c r="J22" s="902"/>
      <c r="K22" s="902"/>
      <c r="L22" s="902"/>
      <c r="M22" s="902"/>
      <c r="N22" s="902"/>
      <c r="O22" s="902"/>
      <c r="P22" s="53">
        <f>+F22</f>
        <v>0</v>
      </c>
    </row>
    <row r="23" spans="1:21" ht="30" customHeight="1" x14ac:dyDescent="0.25">
      <c r="A23" s="114" t="s">
        <v>630</v>
      </c>
      <c r="C23" s="1" t="str">
        <f>Text!H59</f>
        <v>To be transferred to revenue summary form</v>
      </c>
    </row>
  </sheetData>
  <sheetProtection sheet="1" formatColumns="0" formatRows="0"/>
  <customSheetViews>
    <customSheetView guid="{764D3237-7C33-45E7-BB40-543D5EB8B708}" scale="75" showGridLines="0" hiddenColumns="1" showRuler="0">
      <pageMargins left="0.25" right="0.25" top="0.27" bottom="0.25" header="0.25" footer="0.25"/>
      <printOptions horizontalCentered="1"/>
      <pageSetup paperSize="9" scale="50" orientation="landscape" r:id="rId1"/>
      <headerFooter alignWithMargins="0"/>
    </customSheetView>
    <customSheetView guid="{E9D2BC57-6299-4BCD-8EB6-3FED8DC17AB8}" scale="75" showGridLines="0" hiddenColumns="1" showRuler="0">
      <pageMargins left="0.25" right="0.25" top="0.27" bottom="0.25" header="0.25" footer="0.25"/>
      <printOptions horizontalCentered="1"/>
      <pageSetup paperSize="9" scale="50" orientation="landscape" r:id="rId2"/>
      <headerFooter alignWithMargins="0"/>
    </customSheetView>
    <customSheetView guid="{22CC2B12-98B0-4880-B81F-4299C1253267}" scale="75" showGridLines="0" hiddenColumns="1" showRuler="0">
      <pageMargins left="0.25" right="0.25" top="0.27" bottom="0.25" header="0.25" footer="0.25"/>
      <printOptions horizontalCentered="1"/>
      <pageSetup paperSize="9" scale="50" orientation="landscape" r:id="rId3"/>
      <headerFooter alignWithMargins="0"/>
    </customSheetView>
    <customSheetView guid="{81E504F4-D492-4006-B8AE-BA9D99F9C79A}" scale="75" showPageBreaks="1" showGridLines="0" printArea="1" hiddenColumns="1" showRuler="0">
      <pageMargins left="0.25" right="0.25" top="0.27" bottom="0.25" header="0.25" footer="0.25"/>
      <printOptions horizontalCentered="1"/>
      <pageSetup paperSize="9" scale="50" orientation="landscape" r:id="rId4"/>
      <headerFooter alignWithMargins="0"/>
    </customSheetView>
    <customSheetView guid="{25E99193-3C10-4A65-946C-BFF1AEB7046A}" scale="75" showPageBreaks="1" showGridLines="0" printArea="1" hiddenColumns="1" showRuler="0">
      <pageMargins left="0.25" right="0.25" top="0.27" bottom="0.25" header="0.25" footer="0.25"/>
      <printOptions horizontalCentered="1"/>
      <pageSetup paperSize="9" scale="50" orientation="landscape" r:id="rId5"/>
      <headerFooter alignWithMargins="0"/>
    </customSheetView>
    <customSheetView guid="{6338AFB1-DA2C-4FBD-A04F-B25B289D0763}" scale="75" showPageBreaks="1" showGridLines="0" printArea="1" hiddenColumns="1" showRuler="0">
      <pageMargins left="0.25" right="0.25" top="0.27" bottom="0.25" header="0.25" footer="0.25"/>
      <printOptions horizontalCentered="1"/>
      <pageSetup paperSize="9" scale="50" orientation="landscape" r:id="rId6"/>
      <headerFooter alignWithMargins="0"/>
    </customSheetView>
    <customSheetView guid="{EE0C0DAB-6509-4FCB-931B-B44EAF3210C4}" scale="75" showPageBreaks="1" showGridLines="0" printArea="1" hiddenColumns="1" showRuler="0">
      <pageMargins left="0.25" right="0.25" top="0.27" bottom="0.25" header="0.25" footer="0.25"/>
      <printOptions horizontalCentered="1"/>
      <pageSetup paperSize="9" scale="50" orientation="landscape" r:id="rId7"/>
      <headerFooter alignWithMargins="0"/>
    </customSheetView>
    <customSheetView guid="{DABAD580-1B4C-45B4-88EA-D94BBED1EA31}" scale="75" showPageBreaks="1" showGridLines="0" printArea="1" hiddenColumns="1" showRuler="0">
      <pageMargins left="0.25" right="0.25" top="0.27" bottom="0.25" header="0.25" footer="0.25"/>
      <printOptions horizontalCentered="1"/>
      <pageSetup paperSize="9" scale="50" orientation="landscape" r:id="rId8"/>
      <headerFooter alignWithMargins="0"/>
    </customSheetView>
    <customSheetView guid="{57E65792-88BB-4551-AD2F-6857319D48EE}" scale="75" showPageBreaks="1" showGridLines="0" printArea="1" hiddenColumns="1" showRuler="0">
      <pageMargins left="0.25" right="0.25" top="0.27" bottom="0.25" header="0.25" footer="0.25"/>
      <printOptions horizontalCentered="1"/>
      <pageSetup paperSize="9" scale="50" orientation="landscape" r:id="rId9"/>
      <headerFooter alignWithMargins="0"/>
    </customSheetView>
    <customSheetView guid="{1099CFAD-42BD-4A21-8C9A-BC5DC40461E8}" scale="75" showPageBreaks="1" showGridLines="0" printArea="1" hiddenColumns="1" showRuler="0">
      <pageMargins left="0.25" right="0.25" top="0.27" bottom="0.25" header="0.25" footer="0.25"/>
      <printOptions horizontalCentered="1"/>
      <pageSetup paperSize="9" scale="50" orientation="landscape" r:id="rId10"/>
      <headerFooter alignWithMargins="0"/>
    </customSheetView>
    <customSheetView guid="{AB11B16C-0FEC-4685-A1F7-AF538A4FE199}" scale="75" showPageBreaks="1" showGridLines="0" printArea="1" hiddenColumns="1" showRuler="0">
      <pageMargins left="0.25" right="0.25" top="0.27" bottom="0.25" header="0.25" footer="0.25"/>
      <printOptions horizontalCentered="1"/>
      <pageSetup paperSize="9" scale="50" orientation="landscape" r:id="rId11"/>
      <headerFooter alignWithMargins="0"/>
    </customSheetView>
    <customSheetView guid="{668B7D87-BC61-4737-964A-4E2681FF7B56}" scale="75" showPageBreaks="1" showGridLines="0" printArea="1" hiddenColumns="1" showRuler="0">
      <pageMargins left="0.25" right="0.25" top="0.27" bottom="0.25" header="0.25" footer="0.25"/>
      <printOptions horizontalCentered="1"/>
      <pageSetup paperSize="9" scale="50" orientation="landscape" r:id="rId12"/>
      <headerFooter alignWithMargins="0"/>
    </customSheetView>
    <customSheetView guid="{34EAD24B-E074-4930-B9C5-F62ADDA84BBB}" showGridLines="0" hiddenColumns="1">
      <pageMargins left="0.25" right="0.25" top="0.27" bottom="0.25" header="0.25" footer="0.25"/>
      <printOptions horizontalCentered="1"/>
      <pageSetup paperSize="9" scale="50" orientation="landscape" r:id="rId13"/>
      <headerFooter alignWithMargins="0"/>
    </customSheetView>
    <customSheetView guid="{465030FF-47D6-48CF-8E12-D512EE00A625}" showGridLines="0" hiddenColumns="1">
      <pageMargins left="0.25" right="0.25" top="0.27" bottom="0.25" header="0.25" footer="0.25"/>
      <printOptions horizontalCentered="1"/>
      <pageSetup paperSize="9" scale="50" orientation="landscape" r:id="rId14"/>
      <headerFooter alignWithMargins="0"/>
    </customSheetView>
    <customSheetView guid="{3ABB6F66-4D29-436C-B62E-67D2BCB1138B}" showGridLines="0" hiddenColumns="1">
      <pageMargins left="0.25" right="0.25" top="0.27" bottom="0.25" header="0.25" footer="0.25"/>
      <printOptions horizontalCentered="1"/>
      <pageSetup paperSize="9" scale="50" orientation="landscape" r:id="rId15"/>
      <headerFooter alignWithMargins="0"/>
    </customSheetView>
  </customSheetViews>
  <mergeCells count="1">
    <mergeCell ref="J2:M2"/>
  </mergeCells>
  <phoneticPr fontId="14" type="noConversion"/>
  <conditionalFormatting sqref="Q6:Q14 Q16:Q18">
    <cfRule type="cellIs" dxfId="31" priority="1" stopIfTrue="1" operator="notEqual">
      <formula>"OK"</formula>
    </cfRule>
  </conditionalFormatting>
  <dataValidations count="2">
    <dataValidation type="decimal" allowBlank="1" showInputMessage="1" showErrorMessage="1" errorTitle="Stop" error="Please enter a negative figure or zero." sqref="O14:O15 O18" xr:uid="{00000000-0002-0000-0600-000000000000}">
      <formula1>-100000000000000000000</formula1>
      <formula2>0</formula2>
    </dataValidation>
    <dataValidation type="decimal" allowBlank="1" showInputMessage="1" showErrorMessage="1" errorTitle="STOP" error="You must enter this as a 'negative' figure" sqref="H6:H13 H16:H17 J6:L13 J16:L17 O6:O13 O16:O17" xr:uid="{00000000-0002-0000-0600-000001000000}">
      <formula1>-999999999999999000</formula1>
      <formula2>0</formula2>
    </dataValidation>
  </dataValidations>
  <printOptions horizontalCentered="1"/>
  <pageMargins left="0.25" right="0.25" top="0.27" bottom="0.25" header="0.25" footer="0.25"/>
  <pageSetup paperSize="9" scale="47" fitToHeight="0" orientation="landscape" r:id="rId16"/>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Y55"/>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4.765625" style="9" customWidth="1"/>
    <col min="4" max="4" width="3.765625" style="9" customWidth="1"/>
    <col min="5" max="5" width="48.69140625" style="8" customWidth="1"/>
    <col min="6" max="6" width="13.3046875" style="1" customWidth="1"/>
    <col min="7" max="7" width="13.53515625" style="1" customWidth="1"/>
    <col min="8" max="15" width="12.765625" style="1" customWidth="1"/>
    <col min="16" max="16" width="1.23046875" style="1" customWidth="1"/>
    <col min="17" max="17" width="27.23046875" style="25" customWidth="1"/>
    <col min="18" max="18" width="1.23046875" style="1" customWidth="1"/>
    <col min="19" max="19" width="43.765625" style="1" customWidth="1"/>
    <col min="20" max="20" width="3" style="1" customWidth="1"/>
    <col min="21" max="21" width="0" style="103" hidden="1" customWidth="1"/>
    <col min="22" max="25" width="8.84375" style="111"/>
    <col min="26" max="16384" width="8.84375" style="1"/>
  </cols>
  <sheetData>
    <row r="1" spans="1:21" ht="30" customHeight="1" thickBot="1" x14ac:dyDescent="0.3">
      <c r="A1" s="247" t="s">
        <v>257</v>
      </c>
      <c r="B1" s="220"/>
      <c r="C1" s="247" t="str">
        <f>Text!H488&amp;", "&amp;LEFT(year,4)&amp;"-"&amp;RIGHT(year,2)</f>
        <v>Council fund housing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26.5"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33"/>
    </row>
    <row r="5" spans="1:21" ht="15" customHeight="1" x14ac:dyDescent="0.3">
      <c r="A5" s="114"/>
      <c r="C5" s="37" t="str">
        <f>Text!H489</f>
        <v>HOUSING COUNCIL FUND</v>
      </c>
      <c r="D5" s="13"/>
      <c r="F5" s="6"/>
      <c r="G5" s="6"/>
      <c r="H5" s="6"/>
      <c r="I5" s="6"/>
      <c r="J5" s="6"/>
      <c r="K5" s="6"/>
      <c r="L5" s="6"/>
      <c r="M5" s="6"/>
      <c r="N5" s="6"/>
      <c r="O5" s="6"/>
      <c r="Q5" s="33"/>
      <c r="R5" s="120"/>
    </row>
    <row r="6" spans="1:21" ht="13" x14ac:dyDescent="0.3">
      <c r="A6" s="114"/>
      <c r="C6" s="2">
        <v>1</v>
      </c>
      <c r="D6" s="80" t="str">
        <f>Text!H490</f>
        <v>Housing strategy</v>
      </c>
      <c r="E6" s="84"/>
      <c r="F6" s="913">
        <v>0</v>
      </c>
      <c r="G6" s="913">
        <v>0</v>
      </c>
      <c r="H6" s="913">
        <v>0</v>
      </c>
      <c r="I6" s="892">
        <f t="shared" ref="I6:I15" si="0">SUM(F6:H6)</f>
        <v>0</v>
      </c>
      <c r="J6" s="913">
        <v>0</v>
      </c>
      <c r="K6" s="913">
        <v>0</v>
      </c>
      <c r="L6" s="913">
        <v>0</v>
      </c>
      <c r="M6" s="892">
        <f t="shared" ref="M6:M15" si="1">SUM(J6:L6)</f>
        <v>0</v>
      </c>
      <c r="N6" s="892">
        <f t="shared" ref="N6:N15" si="2">I6+M6</f>
        <v>0</v>
      </c>
      <c r="O6" s="913">
        <v>0</v>
      </c>
      <c r="Q6" s="308" t="str">
        <f>IF(N6&lt;0,Text!$H$33,IF(U6&lt;0,Text!$H$34,IF(N6&gt;0,Text!$H$695,"")))</f>
        <v/>
      </c>
      <c r="S6" s="226"/>
      <c r="T6" s="111"/>
      <c r="U6" s="105">
        <f t="shared" ref="U6:U16" si="3">N6--O6</f>
        <v>0</v>
      </c>
    </row>
    <row r="7" spans="1:21" ht="13" x14ac:dyDescent="0.3">
      <c r="A7" s="114"/>
      <c r="C7" s="2">
        <v>2</v>
      </c>
      <c r="D7" s="80" t="str">
        <f>Text!H491</f>
        <v>Enabling</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si="3"/>
        <v>0</v>
      </c>
    </row>
    <row r="8" spans="1:21" ht="13" x14ac:dyDescent="0.3">
      <c r="A8" s="114"/>
      <c r="C8" s="2">
        <v>3</v>
      </c>
      <c r="D8" s="80" t="str">
        <f>Text!H492</f>
        <v>Housing advice</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c r="C9" s="2">
        <v>4</v>
      </c>
      <c r="D9" s="80" t="str">
        <f>Text!H493</f>
        <v>Housing advances</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 x14ac:dyDescent="0.3">
      <c r="A10" s="114"/>
      <c r="C10" s="2">
        <v>7</v>
      </c>
      <c r="D10" s="80" t="str">
        <f>Text!H494</f>
        <v>Private sector housing renewal</v>
      </c>
      <c r="E10" s="84"/>
      <c r="F10" s="913">
        <v>0</v>
      </c>
      <c r="G10" s="913">
        <v>0</v>
      </c>
      <c r="H10" s="913">
        <v>0</v>
      </c>
      <c r="I10" s="892">
        <f t="shared" si="0"/>
        <v>0</v>
      </c>
      <c r="J10" s="913">
        <v>0</v>
      </c>
      <c r="K10" s="913">
        <v>0</v>
      </c>
      <c r="L10" s="913">
        <v>0</v>
      </c>
      <c r="M10" s="892">
        <f t="shared" si="1"/>
        <v>0</v>
      </c>
      <c r="N10" s="892">
        <f t="shared" si="2"/>
        <v>0</v>
      </c>
      <c r="O10" s="913">
        <v>0</v>
      </c>
      <c r="Q10" s="308" t="str">
        <f>IF(N10&lt;0,Text!$H$33,IF(U10&lt;0,Text!$H$34,IF(N10&gt;0,Text!$H$695,"")))</f>
        <v/>
      </c>
      <c r="S10" s="226"/>
      <c r="T10" s="111"/>
      <c r="U10" s="105">
        <f t="shared" si="3"/>
        <v>0</v>
      </c>
    </row>
    <row r="11" spans="1:21" ht="13" x14ac:dyDescent="0.3">
      <c r="A11" s="114"/>
      <c r="C11" s="2">
        <v>7.1</v>
      </c>
      <c r="D11" s="80" t="str">
        <f>Text!H495</f>
        <v>Licensing of private sector landlords</v>
      </c>
      <c r="E11" s="84"/>
      <c r="F11" s="913">
        <v>0</v>
      </c>
      <c r="G11" s="913">
        <v>0</v>
      </c>
      <c r="H11" s="913">
        <v>0</v>
      </c>
      <c r="I11" s="892">
        <f t="shared" si="0"/>
        <v>0</v>
      </c>
      <c r="J11" s="913">
        <v>0</v>
      </c>
      <c r="K11" s="913">
        <v>0</v>
      </c>
      <c r="L11" s="913">
        <v>0</v>
      </c>
      <c r="M11" s="892">
        <f>SUM(J11:L11)</f>
        <v>0</v>
      </c>
      <c r="N11" s="892">
        <f t="shared" si="2"/>
        <v>0</v>
      </c>
      <c r="O11" s="913">
        <v>0</v>
      </c>
      <c r="Q11" s="308" t="str">
        <f>IF(N11&lt;0,Text!$H$33,IF(U11&lt;0,Text!$H$34,IF(N11&gt;0,Text!$H$695,"")))</f>
        <v/>
      </c>
      <c r="S11" s="226"/>
      <c r="T11" s="111"/>
      <c r="U11" s="105">
        <f>N11--O11</f>
        <v>0</v>
      </c>
    </row>
    <row r="12" spans="1:21" ht="13" x14ac:dyDescent="0.3">
      <c r="A12" s="114"/>
      <c r="C12" s="2">
        <v>7.3</v>
      </c>
      <c r="D12" s="80" t="str">
        <f>Text!H496</f>
        <v>HRA related pension costs</v>
      </c>
      <c r="E12" s="84"/>
      <c r="F12" s="913">
        <v>0</v>
      </c>
      <c r="G12" s="913">
        <v>0</v>
      </c>
      <c r="H12" s="913">
        <v>0</v>
      </c>
      <c r="I12" s="892">
        <f t="shared" si="0"/>
        <v>0</v>
      </c>
      <c r="J12" s="913">
        <v>0</v>
      </c>
      <c r="K12" s="913">
        <v>0</v>
      </c>
      <c r="L12" s="913">
        <v>0</v>
      </c>
      <c r="M12" s="892">
        <f>SUM(J12:L12)</f>
        <v>0</v>
      </c>
      <c r="N12" s="892">
        <f t="shared" si="2"/>
        <v>0</v>
      </c>
      <c r="O12" s="913">
        <v>0</v>
      </c>
      <c r="Q12" s="308" t="str">
        <f>IF(N12&lt;0,Text!$H$33,IF(U12&lt;0,Text!$H$34,IF(N12&gt;0,Text!$H$695,"")))</f>
        <v/>
      </c>
      <c r="S12" s="226"/>
      <c r="T12" s="111"/>
      <c r="U12" s="105">
        <f>N12--O12</f>
        <v>0</v>
      </c>
    </row>
    <row r="13" spans="1:21" ht="13" x14ac:dyDescent="0.3">
      <c r="A13" s="114"/>
      <c r="C13" s="2">
        <v>13</v>
      </c>
      <c r="D13" s="80" t="str">
        <f>Text!H497</f>
        <v>Homelessness</v>
      </c>
      <c r="E13" s="84"/>
      <c r="F13" s="913">
        <v>0</v>
      </c>
      <c r="G13" s="913">
        <v>0</v>
      </c>
      <c r="H13" s="913">
        <v>0</v>
      </c>
      <c r="I13" s="892">
        <f t="shared" si="0"/>
        <v>0</v>
      </c>
      <c r="J13" s="913">
        <v>0</v>
      </c>
      <c r="K13" s="913">
        <v>0</v>
      </c>
      <c r="L13" s="913">
        <v>0</v>
      </c>
      <c r="M13" s="892">
        <f t="shared" si="1"/>
        <v>0</v>
      </c>
      <c r="N13" s="892">
        <f t="shared" si="2"/>
        <v>0</v>
      </c>
      <c r="O13" s="913">
        <v>0</v>
      </c>
      <c r="Q13" s="308" t="str">
        <f>IF(N13&lt;0,Text!$H$33,IF(U13&lt;0,Text!$H$34,IF(N13&gt;0,Text!$H$695,"")))</f>
        <v/>
      </c>
      <c r="S13" s="226"/>
      <c r="T13" s="111"/>
      <c r="U13" s="105">
        <f t="shared" si="3"/>
        <v>0</v>
      </c>
    </row>
    <row r="14" spans="1:21" ht="13" x14ac:dyDescent="0.3">
      <c r="A14" s="114"/>
      <c r="C14" s="2">
        <v>17</v>
      </c>
      <c r="D14" s="80" t="str">
        <f>Text!H498</f>
        <v>Housing benefit payments</v>
      </c>
      <c r="E14" s="84"/>
      <c r="F14" s="913">
        <v>0</v>
      </c>
      <c r="G14" s="913">
        <v>0</v>
      </c>
      <c r="H14" s="913">
        <v>0</v>
      </c>
      <c r="I14" s="892">
        <f t="shared" si="0"/>
        <v>0</v>
      </c>
      <c r="J14" s="913">
        <v>0</v>
      </c>
      <c r="K14" s="913">
        <v>0</v>
      </c>
      <c r="L14" s="913">
        <v>0</v>
      </c>
      <c r="M14" s="892">
        <f t="shared" si="1"/>
        <v>0</v>
      </c>
      <c r="N14" s="892">
        <f t="shared" si="2"/>
        <v>0</v>
      </c>
      <c r="O14" s="913">
        <v>0</v>
      </c>
      <c r="Q14" s="308" t="str">
        <f>IF(N14&lt;0,Text!$H$33,IF(U14&lt;0,Text!$H$34,IF(N14&gt;0,Text!$H$695,"")))</f>
        <v/>
      </c>
      <c r="S14" s="226"/>
      <c r="T14" s="111"/>
      <c r="U14" s="105">
        <f t="shared" si="3"/>
        <v>0</v>
      </c>
    </row>
    <row r="15" spans="1:21" ht="13.5" thickBot="1" x14ac:dyDescent="0.35">
      <c r="A15" s="114"/>
      <c r="C15" s="7">
        <v>18</v>
      </c>
      <c r="D15" s="80" t="str">
        <f>Text!H499</f>
        <v>Housing benefit administration</v>
      </c>
      <c r="E15" s="86"/>
      <c r="F15" s="913">
        <v>0</v>
      </c>
      <c r="G15" s="913">
        <v>0</v>
      </c>
      <c r="H15" s="913">
        <v>0</v>
      </c>
      <c r="I15" s="910">
        <f t="shared" si="0"/>
        <v>0</v>
      </c>
      <c r="J15" s="913">
        <v>0</v>
      </c>
      <c r="K15" s="913">
        <v>0</v>
      </c>
      <c r="L15" s="913">
        <v>0</v>
      </c>
      <c r="M15" s="910">
        <f t="shared" si="1"/>
        <v>0</v>
      </c>
      <c r="N15" s="910">
        <f t="shared" si="2"/>
        <v>0</v>
      </c>
      <c r="O15" s="913">
        <v>0</v>
      </c>
      <c r="Q15" s="308" t="str">
        <f>IF(N15&lt;0,Text!$H$33,IF(U15&lt;0,Text!$H$34,IF(N15&gt;0,Text!$H$695,"")))</f>
        <v/>
      </c>
      <c r="S15" s="226"/>
      <c r="T15" s="111"/>
      <c r="U15" s="105">
        <f t="shared" si="3"/>
        <v>0</v>
      </c>
    </row>
    <row r="16" spans="1:21" ht="15.75" customHeight="1" thickBot="1" x14ac:dyDescent="0.35">
      <c r="A16" s="114" t="s">
        <v>630</v>
      </c>
      <c r="C16" s="840">
        <v>18.5</v>
      </c>
      <c r="D16" s="1354" t="str">
        <f>Text!H501</f>
        <v>Total housing council fund (lines 1 to 18)</v>
      </c>
      <c r="E16" s="81"/>
      <c r="F16" s="898">
        <f t="shared" ref="F16:O16" si="4">SUM(F6:F15)</f>
        <v>0</v>
      </c>
      <c r="G16" s="898">
        <f t="shared" si="4"/>
        <v>0</v>
      </c>
      <c r="H16" s="898">
        <f t="shared" si="4"/>
        <v>0</v>
      </c>
      <c r="I16" s="898">
        <f t="shared" si="4"/>
        <v>0</v>
      </c>
      <c r="J16" s="898">
        <f t="shared" si="4"/>
        <v>0</v>
      </c>
      <c r="K16" s="898">
        <f t="shared" si="4"/>
        <v>0</v>
      </c>
      <c r="L16" s="898">
        <f t="shared" si="4"/>
        <v>0</v>
      </c>
      <c r="M16" s="898">
        <f t="shared" si="4"/>
        <v>0</v>
      </c>
      <c r="N16" s="898">
        <f t="shared" si="4"/>
        <v>0</v>
      </c>
      <c r="O16" s="898">
        <f t="shared" si="4"/>
        <v>0</v>
      </c>
      <c r="Q16" s="308" t="str">
        <f>IF(N16&lt;0,Text!$H$33,IF(U16&lt;0,Text!$H$34,IF(N16&gt;0,Text!$H$695,"")))</f>
        <v/>
      </c>
      <c r="S16" s="226"/>
      <c r="T16" s="111"/>
      <c r="U16" s="105">
        <f t="shared" si="3"/>
        <v>0</v>
      </c>
    </row>
    <row r="17" spans="1:21" ht="30" customHeight="1" x14ac:dyDescent="0.3">
      <c r="A17" s="114"/>
      <c r="C17" s="37" t="str">
        <f>Text!H502</f>
        <v>OTHER COUNCIL FUND HOUSING SERVICES</v>
      </c>
      <c r="D17" s="13"/>
      <c r="F17" s="908"/>
      <c r="G17" s="908"/>
      <c r="H17" s="908"/>
      <c r="I17" s="908"/>
      <c r="J17" s="908"/>
      <c r="K17" s="908"/>
      <c r="L17" s="908"/>
      <c r="M17" s="908"/>
      <c r="N17" s="908"/>
      <c r="O17" s="908"/>
      <c r="Q17" s="313"/>
      <c r="R17" s="120"/>
    </row>
    <row r="18" spans="1:21" ht="13" x14ac:dyDescent="0.3">
      <c r="A18" s="114"/>
      <c r="C18" s="2">
        <v>19</v>
      </c>
      <c r="D18" s="80" t="str">
        <f>Text!H503</f>
        <v>Other council property</v>
      </c>
      <c r="E18" s="84"/>
      <c r="F18" s="913">
        <v>0</v>
      </c>
      <c r="G18" s="913">
        <v>0</v>
      </c>
      <c r="H18" s="913">
        <v>0</v>
      </c>
      <c r="I18" s="892">
        <f>SUM(F18:H18)</f>
        <v>0</v>
      </c>
      <c r="J18" s="913">
        <v>0</v>
      </c>
      <c r="K18" s="913">
        <v>0</v>
      </c>
      <c r="L18" s="913">
        <v>0</v>
      </c>
      <c r="M18" s="892">
        <f>SUM(J18:L18)</f>
        <v>0</v>
      </c>
      <c r="N18" s="892">
        <f>I18+M18</f>
        <v>0</v>
      </c>
      <c r="O18" s="913">
        <v>0</v>
      </c>
      <c r="Q18" s="308" t="str">
        <f>IF(N18&lt;0,Text!$H$33,IF(U18&lt;0,Text!$H$34,IF(N18&gt;0,Text!$H$695,"")))</f>
        <v/>
      </c>
      <c r="S18" s="226"/>
      <c r="T18" s="111"/>
      <c r="U18" s="105">
        <f>N18--O18</f>
        <v>0</v>
      </c>
    </row>
    <row r="19" spans="1:21" ht="13" x14ac:dyDescent="0.3">
      <c r="A19" s="114"/>
      <c r="C19" s="2">
        <v>20</v>
      </c>
      <c r="D19" s="80" t="str">
        <f>Text!H504</f>
        <v>Other welfare services</v>
      </c>
      <c r="E19" s="84"/>
      <c r="F19" s="913">
        <v>0</v>
      </c>
      <c r="G19" s="913">
        <v>0</v>
      </c>
      <c r="H19" s="913">
        <v>0</v>
      </c>
      <c r="I19" s="892">
        <f>SUM(F19:H19)</f>
        <v>0</v>
      </c>
      <c r="J19" s="913">
        <v>0</v>
      </c>
      <c r="K19" s="913">
        <v>0</v>
      </c>
      <c r="L19" s="913">
        <v>0</v>
      </c>
      <c r="M19" s="892">
        <f>SUM(J19:L19)</f>
        <v>0</v>
      </c>
      <c r="N19" s="892">
        <f>I19+M19</f>
        <v>0</v>
      </c>
      <c r="O19" s="913">
        <v>0</v>
      </c>
      <c r="Q19" s="308" t="str">
        <f>IF(N19&lt;0,Text!$H$33,IF(U19&lt;0,Text!$H$34,IF(N19&gt;0,Text!$H$695,"")))</f>
        <v/>
      </c>
      <c r="S19" s="226"/>
      <c r="T19" s="111"/>
      <c r="U19" s="105">
        <f>N19--O19</f>
        <v>0</v>
      </c>
    </row>
    <row r="20" spans="1:21" ht="13" x14ac:dyDescent="0.3">
      <c r="A20" s="114"/>
      <c r="C20" s="2">
        <v>21</v>
      </c>
      <c r="D20" s="80" t="str">
        <f>Text!H505</f>
        <v>Supporting People</v>
      </c>
      <c r="E20" s="84"/>
      <c r="F20" s="913">
        <v>0</v>
      </c>
      <c r="G20" s="913">
        <v>0</v>
      </c>
      <c r="H20" s="913">
        <v>0</v>
      </c>
      <c r="I20" s="892">
        <f>SUM(F20:H20)</f>
        <v>0</v>
      </c>
      <c r="J20" s="913">
        <v>0</v>
      </c>
      <c r="K20" s="913">
        <v>0</v>
      </c>
      <c r="L20" s="913">
        <v>0</v>
      </c>
      <c r="M20" s="892">
        <f>SUM(J20:L20)</f>
        <v>0</v>
      </c>
      <c r="N20" s="892">
        <f>I20+M20</f>
        <v>0</v>
      </c>
      <c r="O20" s="913">
        <v>0</v>
      </c>
      <c r="Q20" s="308" t="str">
        <f>IF(N20&lt;0,Text!$H$33,IF(U20&lt;0,Text!$H$34,IF(N20&gt;0,Text!$H$695,"")))</f>
        <v/>
      </c>
      <c r="S20" s="226"/>
      <c r="T20" s="111"/>
      <c r="U20" s="105">
        <f>N20--O20</f>
        <v>0</v>
      </c>
    </row>
    <row r="21" spans="1:21" ht="13.5" thickBot="1" x14ac:dyDescent="0.35">
      <c r="A21" s="114"/>
      <c r="C21" s="7">
        <v>24</v>
      </c>
      <c r="D21" s="80" t="str">
        <f>Text!H506</f>
        <v>Contribution to(+) / from(-) the HRA (re items shared by the whole community)</v>
      </c>
      <c r="E21" s="86"/>
      <c r="F21" s="913">
        <v>0</v>
      </c>
      <c r="G21" s="913">
        <v>0</v>
      </c>
      <c r="H21" s="913">
        <v>0</v>
      </c>
      <c r="I21" s="910">
        <f>SUM(F21:H21)</f>
        <v>0</v>
      </c>
      <c r="J21" s="913">
        <v>0</v>
      </c>
      <c r="K21" s="913">
        <v>0</v>
      </c>
      <c r="L21" s="913">
        <v>0</v>
      </c>
      <c r="M21" s="910">
        <f>SUM(J21:L21)</f>
        <v>0</v>
      </c>
      <c r="N21" s="910">
        <f>I21+M21</f>
        <v>0</v>
      </c>
      <c r="O21" s="913">
        <v>0</v>
      </c>
      <c r="Q21" s="308" t="str">
        <f>IF(N21&lt;0,Text!$H$33,IF(U21&lt;0,Text!$H$34,IF(N21&gt;0,Text!$H$695,"")))</f>
        <v/>
      </c>
      <c r="S21" s="226"/>
      <c r="T21" s="111"/>
      <c r="U21" s="105">
        <f>N21--O21</f>
        <v>0</v>
      </c>
    </row>
    <row r="22" spans="1:21" ht="13.5" thickBot="1" x14ac:dyDescent="0.35">
      <c r="A22" s="114" t="s">
        <v>630</v>
      </c>
      <c r="C22" s="840">
        <v>25</v>
      </c>
      <c r="D22" s="1354" t="str">
        <f>Text!H508</f>
        <v>Total other council fund housing services (lines 19 to 24)</v>
      </c>
      <c r="E22" s="81"/>
      <c r="F22" s="898">
        <f t="shared" ref="F22:O22" si="5">SUM(F18:F21)</f>
        <v>0</v>
      </c>
      <c r="G22" s="898">
        <f t="shared" si="5"/>
        <v>0</v>
      </c>
      <c r="H22" s="898">
        <f t="shared" si="5"/>
        <v>0</v>
      </c>
      <c r="I22" s="898">
        <f t="shared" si="5"/>
        <v>0</v>
      </c>
      <c r="J22" s="898">
        <f t="shared" si="5"/>
        <v>0</v>
      </c>
      <c r="K22" s="898">
        <f t="shared" si="5"/>
        <v>0</v>
      </c>
      <c r="L22" s="898">
        <f t="shared" si="5"/>
        <v>0</v>
      </c>
      <c r="M22" s="898">
        <f t="shared" si="5"/>
        <v>0</v>
      </c>
      <c r="N22" s="898">
        <f t="shared" si="5"/>
        <v>0</v>
      </c>
      <c r="O22" s="898">
        <f t="shared" si="5"/>
        <v>0</v>
      </c>
      <c r="Q22" s="308" t="str">
        <f>IF(N22&lt;0,Text!$H$33,IF(U22&lt;0,Text!$H$34,IF(N22&gt;0,Text!$H$695,"")))</f>
        <v/>
      </c>
      <c r="S22" s="226"/>
      <c r="T22" s="111"/>
      <c r="U22" s="105">
        <f>N22--O22</f>
        <v>0</v>
      </c>
    </row>
    <row r="23" spans="1:21" ht="13" thickBot="1" x14ac:dyDescent="0.3">
      <c r="A23" s="114"/>
      <c r="C23" s="1"/>
      <c r="D23" s="1"/>
      <c r="E23" s="1"/>
      <c r="F23" s="902"/>
      <c r="G23" s="902"/>
      <c r="H23" s="902"/>
      <c r="I23" s="902"/>
      <c r="J23" s="902"/>
      <c r="K23" s="902"/>
      <c r="L23" s="902"/>
      <c r="M23" s="902"/>
      <c r="N23" s="902"/>
      <c r="O23" s="902"/>
      <c r="Q23" s="311"/>
    </row>
    <row r="24" spans="1:21" ht="13.5" thickBot="1" x14ac:dyDescent="0.35">
      <c r="A24" s="114"/>
      <c r="C24" s="840">
        <v>26</v>
      </c>
      <c r="D24" s="1425" t="str">
        <f>Text!H509</f>
        <v>Total council fund housing (lines 18.5+25)</v>
      </c>
      <c r="E24" s="1426"/>
      <c r="F24" s="898">
        <f t="shared" ref="F24:O24" si="6">SUM(F16)+F22</f>
        <v>0</v>
      </c>
      <c r="G24" s="898">
        <f t="shared" si="6"/>
        <v>0</v>
      </c>
      <c r="H24" s="898">
        <f t="shared" si="6"/>
        <v>0</v>
      </c>
      <c r="I24" s="898">
        <f t="shared" si="6"/>
        <v>0</v>
      </c>
      <c r="J24" s="898">
        <f t="shared" si="6"/>
        <v>0</v>
      </c>
      <c r="K24" s="898">
        <f t="shared" si="6"/>
        <v>0</v>
      </c>
      <c r="L24" s="898">
        <f t="shared" si="6"/>
        <v>0</v>
      </c>
      <c r="M24" s="898">
        <f t="shared" si="6"/>
        <v>0</v>
      </c>
      <c r="N24" s="898">
        <f t="shared" si="6"/>
        <v>0</v>
      </c>
      <c r="O24" s="898">
        <f t="shared" si="6"/>
        <v>0</v>
      </c>
      <c r="Q24" s="308" t="str">
        <f>IF(N24&lt;0,Text!$H$33,IF(U24&lt;0,Text!$H$34,IF(N24&gt;0,Text!$H$695,"")))</f>
        <v/>
      </c>
      <c r="S24" s="226"/>
      <c r="T24" s="111"/>
      <c r="U24" s="105">
        <f>N24--O24</f>
        <v>0</v>
      </c>
    </row>
    <row r="25" spans="1:21" ht="30" customHeight="1" x14ac:dyDescent="0.4">
      <c r="A25" s="114"/>
      <c r="C25" s="871" t="str">
        <f>Text!H60</f>
        <v>MEMORANDUM ITEMS</v>
      </c>
      <c r="D25" s="13"/>
      <c r="F25" s="902"/>
      <c r="G25" s="902"/>
      <c r="H25" s="902"/>
      <c r="I25" s="902"/>
      <c r="J25" s="902"/>
      <c r="K25" s="902"/>
      <c r="L25" s="902"/>
      <c r="M25" s="902"/>
      <c r="N25" s="902"/>
      <c r="O25" s="902"/>
      <c r="Q25" s="309"/>
    </row>
    <row r="26" spans="1:21" ht="30" customHeight="1" x14ac:dyDescent="0.3">
      <c r="A26" s="114"/>
      <c r="C26" s="34" t="str">
        <f>Text!H517</f>
        <v>Subjective breakdown of gross expenditure on council fund housing services</v>
      </c>
      <c r="D26" s="1"/>
      <c r="E26" s="1"/>
      <c r="F26" s="902"/>
      <c r="G26" s="902"/>
      <c r="H26" s="902"/>
      <c r="I26" s="902"/>
      <c r="J26" s="902"/>
      <c r="K26" s="902"/>
      <c r="L26" s="902"/>
      <c r="M26" s="902"/>
      <c r="N26" s="902"/>
      <c r="O26" s="902"/>
      <c r="Q26" s="309"/>
    </row>
    <row r="27" spans="1:21" ht="15" customHeight="1" x14ac:dyDescent="0.25">
      <c r="A27" s="114"/>
      <c r="C27" s="2">
        <v>33</v>
      </c>
      <c r="D27" s="80" t="str">
        <f>Text!H518</f>
        <v>Employee costs  (included in line 26, column 1)</v>
      </c>
      <c r="E27" s="84"/>
      <c r="F27" s="913">
        <v>0</v>
      </c>
      <c r="G27" s="902"/>
      <c r="H27" s="902"/>
      <c r="I27" s="902"/>
      <c r="J27" s="902"/>
      <c r="K27" s="902"/>
      <c r="L27" s="902"/>
      <c r="M27" s="902"/>
      <c r="N27" s="902"/>
      <c r="O27" s="902"/>
      <c r="P27" s="888">
        <f>F27</f>
        <v>0</v>
      </c>
      <c r="Q27" s="309"/>
    </row>
    <row r="28" spans="1:21" ht="15" customHeight="1" x14ac:dyDescent="0.25">
      <c r="A28" s="873" t="s">
        <v>630</v>
      </c>
      <c r="C28" s="281" t="str">
        <f>Text!H59</f>
        <v>To be transferred to revenue summary form</v>
      </c>
      <c r="F28" s="902"/>
      <c r="G28" s="902"/>
      <c r="H28" s="902"/>
      <c r="I28" s="902"/>
      <c r="J28" s="902"/>
      <c r="K28" s="902"/>
      <c r="L28" s="902"/>
      <c r="M28" s="902"/>
      <c r="N28" s="902"/>
      <c r="O28" s="902"/>
      <c r="Q28" s="309"/>
    </row>
    <row r="29" spans="1:21" ht="8.25" customHeight="1" x14ac:dyDescent="0.25">
      <c r="A29" s="114"/>
      <c r="C29" s="1"/>
      <c r="D29" s="13"/>
      <c r="F29" s="902"/>
      <c r="G29" s="902"/>
      <c r="H29" s="902"/>
      <c r="I29" s="902"/>
      <c r="J29" s="902"/>
      <c r="K29" s="902"/>
      <c r="L29" s="902"/>
      <c r="M29" s="902"/>
      <c r="N29" s="902"/>
      <c r="O29" s="902"/>
      <c r="Q29" s="309"/>
    </row>
    <row r="30" spans="1:21" ht="21.75" customHeight="1" x14ac:dyDescent="0.25">
      <c r="A30" s="114"/>
      <c r="C30" s="874" t="str">
        <f>Text!H519</f>
        <v>Housing Revenue Account</v>
      </c>
      <c r="D30" s="13"/>
      <c r="F30" s="902"/>
      <c r="G30" s="1435" t="str">
        <f>Text!H521</f>
        <v>Net total cost (£000s)</v>
      </c>
      <c r="H30" s="902"/>
      <c r="I30" s="902"/>
      <c r="J30" s="902"/>
      <c r="K30" s="902"/>
      <c r="L30" s="902"/>
      <c r="M30" s="902"/>
      <c r="N30" s="902"/>
      <c r="O30" s="902"/>
      <c r="Q30" s="309"/>
    </row>
    <row r="31" spans="1:21" ht="15" customHeight="1" x14ac:dyDescent="0.25">
      <c r="A31" s="114"/>
      <c r="C31" s="1"/>
      <c r="D31" s="875" t="str">
        <f>Text!H520</f>
        <v>HRA Income - record as positive values</v>
      </c>
      <c r="F31" s="902"/>
      <c r="G31" s="1436"/>
      <c r="H31" s="927"/>
      <c r="I31" s="902"/>
      <c r="J31" s="902"/>
      <c r="K31" s="902"/>
      <c r="L31" s="902"/>
      <c r="M31" s="902"/>
      <c r="N31" s="902"/>
      <c r="O31" s="902"/>
      <c r="Q31" s="309"/>
    </row>
    <row r="32" spans="1:21" ht="5.15" customHeight="1" x14ac:dyDescent="0.3">
      <c r="A32" s="114"/>
      <c r="C32" s="37"/>
      <c r="D32" s="13"/>
      <c r="F32" s="902"/>
      <c r="G32" s="928"/>
      <c r="H32" s="927"/>
      <c r="I32" s="902"/>
      <c r="J32" s="902"/>
      <c r="K32" s="902"/>
      <c r="L32" s="902"/>
      <c r="M32" s="902"/>
      <c r="N32" s="902"/>
      <c r="O32" s="902"/>
      <c r="Q32" s="309"/>
    </row>
    <row r="33" spans="1:17" ht="15" customHeight="1" x14ac:dyDescent="0.25">
      <c r="A33" s="114"/>
      <c r="C33" s="2">
        <v>41</v>
      </c>
      <c r="D33" s="80" t="str">
        <f>Text!H522</f>
        <v>Dwelling rents (gross)</v>
      </c>
      <c r="E33" s="84"/>
      <c r="F33" s="902"/>
      <c r="G33" s="929">
        <v>0</v>
      </c>
      <c r="H33" s="930"/>
      <c r="I33" s="902"/>
      <c r="J33" s="902"/>
      <c r="K33" s="902"/>
      <c r="L33" s="902"/>
      <c r="M33" s="902"/>
      <c r="N33" s="902"/>
      <c r="O33" s="902"/>
      <c r="Q33" s="309"/>
    </row>
    <row r="34" spans="1:17" ht="15" customHeight="1" x14ac:dyDescent="0.25">
      <c r="A34" s="114"/>
      <c r="C34" s="2">
        <v>42</v>
      </c>
      <c r="D34" s="80" t="str">
        <f>Text!H523</f>
        <v>Non-dwelling rents (gross)</v>
      </c>
      <c r="E34" s="84"/>
      <c r="F34" s="902"/>
      <c r="G34" s="890">
        <v>0</v>
      </c>
      <c r="H34" s="930"/>
      <c r="I34" s="902"/>
      <c r="J34" s="902"/>
      <c r="K34" s="902"/>
      <c r="L34" s="902"/>
      <c r="M34" s="902"/>
      <c r="N34" s="902"/>
      <c r="O34" s="902"/>
      <c r="Q34" s="309"/>
    </row>
    <row r="35" spans="1:17" ht="15" customHeight="1" x14ac:dyDescent="0.25">
      <c r="A35" s="114"/>
      <c r="C35" s="2">
        <v>43</v>
      </c>
      <c r="D35" s="80" t="str">
        <f>Text!H524</f>
        <v>Tenants', leaseholders' and other charges for services and facilities</v>
      </c>
      <c r="E35" s="84"/>
      <c r="F35" s="902"/>
      <c r="G35" s="890">
        <v>0</v>
      </c>
      <c r="H35" s="930"/>
      <c r="I35" s="902"/>
      <c r="J35" s="902"/>
      <c r="K35" s="902"/>
      <c r="L35" s="902"/>
      <c r="M35" s="902"/>
      <c r="N35" s="902"/>
      <c r="O35" s="902"/>
      <c r="Q35" s="309"/>
    </row>
    <row r="36" spans="1:17" ht="15" customHeight="1" thickBot="1" x14ac:dyDescent="0.3">
      <c r="A36" s="114"/>
      <c r="C36" s="2">
        <v>44</v>
      </c>
      <c r="D36" s="80" t="str">
        <f>Text!H525</f>
        <v>Government grants and other assistance</v>
      </c>
      <c r="E36" s="84"/>
      <c r="F36" s="902"/>
      <c r="G36" s="890">
        <v>0</v>
      </c>
      <c r="H36" s="930"/>
      <c r="I36" s="902"/>
      <c r="J36" s="902"/>
      <c r="K36" s="902"/>
      <c r="L36" s="902"/>
      <c r="M36" s="902"/>
      <c r="N36" s="902"/>
      <c r="O36" s="902"/>
      <c r="Q36" s="309"/>
    </row>
    <row r="37" spans="1:17" ht="15" customHeight="1" thickBot="1" x14ac:dyDescent="0.35">
      <c r="A37" s="114"/>
      <c r="C37" s="81">
        <v>45</v>
      </c>
      <c r="D37" s="1354" t="str">
        <f>Text!H526</f>
        <v>Total HRA income</v>
      </c>
      <c r="E37" s="81"/>
      <c r="F37" s="902"/>
      <c r="G37" s="898">
        <f>SUM(G33:G36)</f>
        <v>0</v>
      </c>
      <c r="H37" s="931"/>
      <c r="I37" s="902"/>
      <c r="J37" s="902"/>
      <c r="K37" s="902"/>
      <c r="L37" s="902"/>
      <c r="M37" s="902"/>
      <c r="N37" s="902"/>
      <c r="O37" s="902"/>
      <c r="Q37" s="309"/>
    </row>
    <row r="38" spans="1:17" ht="15.75" customHeight="1" x14ac:dyDescent="0.25">
      <c r="A38" s="114"/>
      <c r="C38" s="33"/>
      <c r="D38" s="4"/>
      <c r="F38" s="902"/>
      <c r="G38" s="930"/>
      <c r="H38" s="930"/>
      <c r="I38" s="902"/>
      <c r="J38" s="902"/>
      <c r="K38" s="902"/>
      <c r="L38" s="902"/>
      <c r="M38" s="902"/>
      <c r="N38" s="902"/>
      <c r="O38" s="902"/>
      <c r="Q38" s="309"/>
    </row>
    <row r="39" spans="1:17" ht="15" customHeight="1" x14ac:dyDescent="0.25">
      <c r="A39" s="114"/>
      <c r="C39" s="33"/>
      <c r="D39" s="13" t="str">
        <f>Text!H527</f>
        <v>HRA Expenditure</v>
      </c>
      <c r="F39" s="902"/>
      <c r="G39" s="927"/>
      <c r="H39" s="927"/>
      <c r="I39" s="902"/>
      <c r="J39" s="902"/>
      <c r="K39" s="902"/>
      <c r="L39" s="902"/>
      <c r="M39" s="902"/>
      <c r="N39" s="902"/>
      <c r="O39" s="902"/>
      <c r="Q39" s="309"/>
    </row>
    <row r="40" spans="1:17" ht="5.15" customHeight="1" x14ac:dyDescent="0.25">
      <c r="A40" s="114"/>
      <c r="C40" s="33"/>
      <c r="D40" s="13"/>
      <c r="F40" s="902"/>
      <c r="G40" s="927"/>
      <c r="H40" s="927"/>
      <c r="I40" s="902"/>
      <c r="J40" s="902"/>
      <c r="K40" s="902"/>
      <c r="L40" s="902"/>
      <c r="M40" s="902"/>
      <c r="N40" s="902"/>
      <c r="O40" s="902"/>
      <c r="Q40" s="309"/>
    </row>
    <row r="41" spans="1:17" ht="15" customHeight="1" x14ac:dyDescent="0.25">
      <c r="A41" s="114"/>
      <c r="C41" s="2">
        <v>46</v>
      </c>
      <c r="D41" s="80" t="str">
        <f>Text!H528</f>
        <v>Repairs and maintenance</v>
      </c>
      <c r="E41" s="84"/>
      <c r="F41" s="902"/>
      <c r="G41" s="932">
        <v>0</v>
      </c>
      <c r="H41" s="933"/>
      <c r="I41" s="902"/>
      <c r="J41" s="902"/>
      <c r="K41" s="902"/>
      <c r="L41" s="902"/>
      <c r="M41" s="902"/>
      <c r="N41" s="902"/>
      <c r="O41" s="902"/>
      <c r="Q41" s="309"/>
    </row>
    <row r="42" spans="1:17" ht="15" customHeight="1" x14ac:dyDescent="0.25">
      <c r="A42" s="114"/>
      <c r="C42" s="2">
        <v>47</v>
      </c>
      <c r="D42" s="80" t="str">
        <f>Text!H529</f>
        <v>Supervision and management</v>
      </c>
      <c r="E42" s="84"/>
      <c r="F42" s="902"/>
      <c r="G42" s="890">
        <v>0</v>
      </c>
      <c r="H42" s="933"/>
      <c r="I42" s="902"/>
      <c r="J42" s="902"/>
      <c r="K42" s="902"/>
      <c r="L42" s="902"/>
      <c r="M42" s="902"/>
      <c r="N42" s="902"/>
      <c r="O42" s="902"/>
      <c r="Q42" s="309"/>
    </row>
    <row r="43" spans="1:17" ht="15" customHeight="1" x14ac:dyDescent="0.35">
      <c r="A43" s="114"/>
      <c r="C43" s="2">
        <v>48</v>
      </c>
      <c r="D43" s="80" t="str">
        <f>Text!H530</f>
        <v>Prudent provision for repayment of debt</v>
      </c>
      <c r="E43" s="84"/>
      <c r="F43" s="902"/>
      <c r="G43" s="890">
        <v>0</v>
      </c>
      <c r="H43" s="934"/>
      <c r="I43" s="902"/>
      <c r="J43" s="902"/>
      <c r="K43" s="902"/>
      <c r="L43" s="902"/>
      <c r="M43" s="902"/>
      <c r="N43" s="902"/>
      <c r="O43" s="902"/>
      <c r="Q43" s="309"/>
    </row>
    <row r="44" spans="1:17" ht="15" customHeight="1" x14ac:dyDescent="0.25">
      <c r="A44" s="114"/>
      <c r="C44" s="2">
        <v>49</v>
      </c>
      <c r="D44" s="80" t="str">
        <f>Text!H531</f>
        <v>Interest payable and similar charges</v>
      </c>
      <c r="E44" s="84"/>
      <c r="F44" s="902"/>
      <c r="G44" s="890">
        <v>0</v>
      </c>
      <c r="H44" s="933"/>
      <c r="I44" s="902"/>
      <c r="J44" s="902"/>
      <c r="K44" s="902"/>
      <c r="L44" s="902"/>
      <c r="M44" s="902"/>
      <c r="N44" s="902"/>
      <c r="O44" s="902"/>
      <c r="Q44" s="309"/>
    </row>
    <row r="45" spans="1:17" ht="15" customHeight="1" thickBot="1" x14ac:dyDescent="0.3">
      <c r="A45" s="114"/>
      <c r="C45" s="2">
        <v>50</v>
      </c>
      <c r="D45" s="80" t="str">
        <f>Text!H532</f>
        <v>Other HRA expenditure</v>
      </c>
      <c r="E45" s="84"/>
      <c r="F45" s="902"/>
      <c r="G45" s="890">
        <v>0</v>
      </c>
      <c r="H45" s="933"/>
      <c r="I45" s="902"/>
      <c r="J45" s="902"/>
      <c r="K45" s="902"/>
      <c r="L45" s="902"/>
      <c r="M45" s="902"/>
      <c r="N45" s="902"/>
      <c r="O45" s="902"/>
      <c r="Q45" s="309"/>
    </row>
    <row r="46" spans="1:17" ht="15" customHeight="1" thickBot="1" x14ac:dyDescent="0.35">
      <c r="A46" s="114"/>
      <c r="C46" s="81">
        <v>51</v>
      </c>
      <c r="D46" s="1354" t="str">
        <f>Text!H533</f>
        <v>Total HRA expenditure</v>
      </c>
      <c r="E46" s="81"/>
      <c r="F46" s="902"/>
      <c r="G46" s="898">
        <f>SUM(G41:G45)</f>
        <v>0</v>
      </c>
      <c r="H46" s="935"/>
      <c r="I46" s="902"/>
      <c r="J46" s="902"/>
      <c r="K46" s="902"/>
      <c r="L46" s="902"/>
      <c r="M46" s="902"/>
      <c r="N46" s="902"/>
      <c r="O46" s="902"/>
      <c r="Q46" s="309"/>
    </row>
    <row r="47" spans="1:17" ht="15" customHeight="1" thickBot="1" x14ac:dyDescent="0.4">
      <c r="A47" s="114"/>
      <c r="C47" s="33"/>
      <c r="D47" s="4"/>
      <c r="F47" s="902"/>
      <c r="G47" s="934"/>
      <c r="H47" s="934"/>
      <c r="I47" s="902"/>
      <c r="J47" s="902"/>
      <c r="K47" s="902"/>
      <c r="L47" s="902"/>
      <c r="M47" s="902"/>
      <c r="N47" s="902"/>
      <c r="O47" s="902"/>
      <c r="Q47" s="309"/>
    </row>
    <row r="48" spans="1:17" ht="15" customHeight="1" thickBot="1" x14ac:dyDescent="0.35">
      <c r="A48" s="114"/>
      <c r="C48" s="81">
        <v>52</v>
      </c>
      <c r="D48" s="1425" t="str">
        <f>Text!H534</f>
        <v>Surplus or deficit for the year on HRA services</v>
      </c>
      <c r="E48" s="1426"/>
      <c r="F48" s="902"/>
      <c r="G48" s="898">
        <f>G37-G46</f>
        <v>0</v>
      </c>
      <c r="H48" s="931"/>
      <c r="I48" s="902"/>
      <c r="J48" s="902"/>
      <c r="K48" s="902"/>
      <c r="L48" s="902"/>
      <c r="M48" s="902"/>
      <c r="N48" s="902"/>
      <c r="O48" s="902"/>
      <c r="Q48" s="309"/>
    </row>
    <row r="49" spans="1:21" ht="5.15" customHeight="1" x14ac:dyDescent="0.35">
      <c r="A49" s="114"/>
      <c r="C49" s="33"/>
      <c r="D49" s="4"/>
      <c r="F49" s="902"/>
      <c r="G49" s="934"/>
      <c r="H49" s="934"/>
      <c r="I49" s="902"/>
      <c r="J49" s="902"/>
      <c r="K49" s="902"/>
      <c r="L49" s="902"/>
      <c r="M49" s="902"/>
      <c r="N49" s="902"/>
      <c r="O49" s="902"/>
      <c r="Q49" s="309"/>
    </row>
    <row r="50" spans="1:21" ht="15" customHeight="1" thickBot="1" x14ac:dyDescent="0.35">
      <c r="A50" s="114"/>
      <c r="C50" s="33"/>
      <c r="D50" s="4"/>
      <c r="F50" s="902"/>
      <c r="G50" s="936" t="str">
        <f>1&amp;"-"&amp;Details!K44&amp;"-"&amp;MID(year,3,2)</f>
        <v>1-Apr-25</v>
      </c>
      <c r="H50" s="937" t="str">
        <f>31&amp;"-"&amp;Details!K43&amp;"-"&amp;MID(year,5,2)</f>
        <v>31-Mar-26</v>
      </c>
      <c r="I50" s="902"/>
      <c r="J50" s="902"/>
      <c r="K50" s="902"/>
      <c r="L50" s="902"/>
      <c r="M50" s="902"/>
      <c r="N50" s="902"/>
      <c r="O50" s="902"/>
      <c r="Q50" s="309"/>
    </row>
    <row r="51" spans="1:21" ht="15" customHeight="1" thickBot="1" x14ac:dyDescent="0.35">
      <c r="A51" s="114"/>
      <c r="C51" s="2">
        <v>53</v>
      </c>
      <c r="D51" s="80" t="str">
        <f>Text!H535</f>
        <v>HRA reserves</v>
      </c>
      <c r="E51" s="84"/>
      <c r="F51" s="902"/>
      <c r="G51" s="938">
        <v>0</v>
      </c>
      <c r="H51" s="898">
        <f>G51+G48</f>
        <v>0</v>
      </c>
      <c r="I51" s="902"/>
      <c r="J51" s="902"/>
      <c r="K51" s="902"/>
      <c r="L51" s="902"/>
      <c r="M51" s="902"/>
      <c r="N51" s="902"/>
      <c r="O51" s="902"/>
      <c r="Q51" s="309"/>
    </row>
    <row r="52" spans="1:21" ht="15" customHeight="1" x14ac:dyDescent="0.3">
      <c r="A52" s="114"/>
      <c r="C52" s="37"/>
      <c r="D52" s="1"/>
      <c r="E52" s="1"/>
      <c r="I52" s="5"/>
      <c r="J52" s="5"/>
      <c r="K52" s="5"/>
      <c r="L52" s="5"/>
      <c r="M52" s="5"/>
      <c r="N52" s="5"/>
      <c r="O52" s="5"/>
      <c r="Q52" s="309"/>
    </row>
    <row r="53" spans="1:21" ht="30" customHeight="1" x14ac:dyDescent="0.25">
      <c r="A53" s="114"/>
      <c r="C53" s="1"/>
      <c r="D53" s="1"/>
      <c r="E53" s="1"/>
      <c r="Q53" s="1"/>
      <c r="U53" s="1"/>
    </row>
    <row r="54" spans="1:21" x14ac:dyDescent="0.25">
      <c r="A54" s="114"/>
      <c r="C54" s="1"/>
      <c r="D54" s="1"/>
      <c r="E54" s="1"/>
      <c r="P54" s="1314">
        <f>+F27</f>
        <v>0</v>
      </c>
      <c r="Q54" s="1"/>
      <c r="U54" s="1"/>
    </row>
    <row r="55" spans="1:21" ht="30" customHeight="1" x14ac:dyDescent="0.25">
      <c r="C55" s="1"/>
      <c r="D55" s="1"/>
      <c r="E55" s="1"/>
      <c r="Q55" s="1"/>
      <c r="U55" s="1"/>
    </row>
  </sheetData>
  <sheetProtection sheet="1" formatColumns="0" formatRows="0"/>
  <customSheetViews>
    <customSheetView guid="{764D3237-7C33-45E7-BB40-543D5EB8B708}"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
      <headerFooter alignWithMargins="0"/>
    </customSheetView>
    <customSheetView guid="{E9D2BC57-6299-4BCD-8EB6-3FED8DC17AB8}"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2"/>
      <headerFooter alignWithMargins="0"/>
    </customSheetView>
    <customSheetView guid="{22CC2B12-98B0-4880-B81F-4299C1253267}"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3"/>
      <headerFooter alignWithMargins="0"/>
    </customSheetView>
    <customSheetView guid="{81E504F4-D492-4006-B8AE-BA9D99F9C79A}"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4"/>
      <headerFooter alignWithMargins="0"/>
    </customSheetView>
    <customSheetView guid="{25E99193-3C10-4A65-946C-BFF1AEB7046A}"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5"/>
      <headerFooter alignWithMargins="0"/>
    </customSheetView>
    <customSheetView guid="{6338AFB1-DA2C-4FBD-A04F-B25B289D0763}"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6"/>
      <headerFooter alignWithMargins="0"/>
    </customSheetView>
    <customSheetView guid="{EE0C0DAB-6509-4FCB-931B-B44EAF3210C4}"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7"/>
      <headerFooter alignWithMargins="0"/>
    </customSheetView>
    <customSheetView guid="{DABAD580-1B4C-45B4-88EA-D94BBED1EA31}"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8"/>
      <headerFooter alignWithMargins="0"/>
    </customSheetView>
    <customSheetView guid="{57E65792-88BB-4551-AD2F-6857319D48EE}"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9"/>
      <headerFooter alignWithMargins="0"/>
    </customSheetView>
    <customSheetView guid="{1099CFAD-42BD-4A21-8C9A-BC5DC40461E8}"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0"/>
      <headerFooter alignWithMargins="0"/>
    </customSheetView>
    <customSheetView guid="{AB11B16C-0FEC-4685-A1F7-AF538A4FE199}"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1"/>
      <headerFooter alignWithMargins="0"/>
    </customSheetView>
    <customSheetView guid="{668B7D87-BC61-4737-964A-4E2681FF7B56}"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2"/>
      <headerFooter alignWithMargins="0"/>
    </customSheetView>
    <customSheetView guid="{34EAD24B-E074-4930-B9C5-F62ADDA84BBB}"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13"/>
      <headerFooter alignWithMargins="0"/>
    </customSheetView>
    <customSheetView guid="{465030FF-47D6-48CF-8E12-D512EE00A625}"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14"/>
      <headerFooter alignWithMargins="0"/>
    </customSheetView>
    <customSheetView guid="{3ABB6F66-4D29-436C-B62E-67D2BCB1138B}"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15"/>
      <headerFooter alignWithMargins="0"/>
    </customSheetView>
  </customSheetViews>
  <mergeCells count="4">
    <mergeCell ref="G30:G31"/>
    <mergeCell ref="D48:E48"/>
    <mergeCell ref="J2:M2"/>
    <mergeCell ref="D24:E24"/>
  </mergeCells>
  <phoneticPr fontId="14" type="noConversion"/>
  <conditionalFormatting sqref="Q6:Q16 Q18:Q22 Q24">
    <cfRule type="cellIs" dxfId="30" priority="1" stopIfTrue="1" operator="notEqual">
      <formula>"OK"</formula>
    </cfRule>
  </conditionalFormatting>
  <dataValidations count="3">
    <dataValidation type="decimal" allowBlank="1" showInputMessage="1" showErrorMessage="1" errorTitle="Stop" error="Please enter a negative figure or zero." sqref="O5 O17" xr:uid="{00000000-0002-0000-0700-000000000000}">
      <formula1>-100000000000000000000</formula1>
      <formula2>0</formula2>
    </dataValidation>
    <dataValidation type="decimal" allowBlank="1" showInputMessage="1" showErrorMessage="1" errorTitle="STOP" error="You must enter this as a 'negative' figure" sqref="J6:L15 J18:L21 O6:O15 O18:O21 H18:H21 H6:H15" xr:uid="{00000000-0002-0000-0700-000001000000}">
      <formula1>-999999999999999000</formula1>
      <formula2>0</formula2>
    </dataValidation>
    <dataValidation type="decimal" operator="greaterThan" allowBlank="1" showInputMessage="1" showErrorMessage="1" errorTitle="positive value only" error="please enter positive value" sqref="G33:G36" xr:uid="{00000000-0002-0000-0700-000002000000}">
      <formula1>-0.001</formula1>
    </dataValidation>
  </dataValidations>
  <printOptions horizontalCentered="1"/>
  <pageMargins left="0.23622047244094491" right="0.23622047244094491" top="0.35433070866141736" bottom="0.27559055118110237" header="0.23622047244094491" footer="0.23622047244094491"/>
  <pageSetup paperSize="9" scale="58" fitToHeight="5" orientation="landscape" horizontalDpi="4294967292" r:id="rId16"/>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Y47"/>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7.421875E-2" style="1" customWidth="1"/>
    <col min="3" max="3" width="4.4609375" style="9" customWidth="1"/>
    <col min="4" max="4" width="3.765625" style="9" customWidth="1"/>
    <col min="5" max="5" width="51.53515625" style="8" customWidth="1"/>
    <col min="6" max="7" width="13" style="1" customWidth="1"/>
    <col min="8" max="13" width="12.765625" style="1" customWidth="1"/>
    <col min="14" max="14" width="13.53515625" style="1" customWidth="1"/>
    <col min="15" max="15" width="13.07421875" style="1" customWidth="1"/>
    <col min="16" max="16" width="1.23046875" style="1" customWidth="1"/>
    <col min="17" max="17" width="27.23046875" style="25" customWidth="1"/>
    <col min="18" max="18" width="1.23046875" style="1" customWidth="1"/>
    <col min="19" max="19" width="43.765625" style="1" customWidth="1"/>
    <col min="20" max="20" width="2.84375" style="1" customWidth="1"/>
    <col min="21" max="21" width="0" style="103" hidden="1" customWidth="1"/>
    <col min="22" max="25" width="8.84375" style="111"/>
    <col min="26" max="16384" width="8.84375" style="1"/>
  </cols>
  <sheetData>
    <row r="1" spans="1:21" ht="30" customHeight="1" thickBot="1" x14ac:dyDescent="0.3">
      <c r="A1" s="247" t="s">
        <v>258</v>
      </c>
      <c r="B1" s="220"/>
      <c r="C1" s="247" t="str">
        <f>Text!H537&amp;", "&amp;LEFT(year,4)&amp;"-"&amp;RIGHT(year,2)</f>
        <v>Central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26.5"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201"/>
    </row>
    <row r="5" spans="1:21" ht="15" customHeight="1" x14ac:dyDescent="0.3">
      <c r="A5" s="114"/>
      <c r="C5" s="37" t="str">
        <f>Text!H538</f>
        <v>LOCAL TAX COLLECTION</v>
      </c>
      <c r="D5" s="37"/>
      <c r="E5" s="119"/>
      <c r="F5" s="5"/>
      <c r="G5" s="5"/>
      <c r="H5" s="5"/>
      <c r="I5" s="5"/>
      <c r="J5" s="5"/>
      <c r="K5" s="5"/>
      <c r="L5" s="5"/>
      <c r="M5" s="5"/>
      <c r="N5" s="5"/>
      <c r="O5" s="5"/>
    </row>
    <row r="6" spans="1:21" ht="13" x14ac:dyDescent="0.3">
      <c r="A6" s="114"/>
      <c r="C6" s="2">
        <v>1</v>
      </c>
      <c r="D6" s="80" t="str">
        <f>Text!H539</f>
        <v>Council tax reduction scheme (excluding that amount financed by RSG)</v>
      </c>
      <c r="E6" s="84"/>
      <c r="F6" s="913">
        <v>0</v>
      </c>
      <c r="G6" s="913">
        <v>0</v>
      </c>
      <c r="H6" s="913">
        <v>0</v>
      </c>
      <c r="I6" s="892">
        <f t="shared" ref="I6:I10" si="0">SUM(F6:H6)</f>
        <v>0</v>
      </c>
      <c r="J6" s="913">
        <v>0</v>
      </c>
      <c r="K6" s="913">
        <v>0</v>
      </c>
      <c r="L6" s="913">
        <v>0</v>
      </c>
      <c r="M6" s="892">
        <f t="shared" ref="M6:M10" si="1">SUM(J6:L6)</f>
        <v>0</v>
      </c>
      <c r="N6" s="892">
        <f t="shared" ref="N6:N10" si="2">I6+M6</f>
        <v>0</v>
      </c>
      <c r="O6" s="939"/>
      <c r="Q6" s="308" t="str">
        <f>IF(N6&lt;0,Text!$H$33,IF(U6&lt;0,Text!$H$34,IF(N6&gt;0,Text!$H$695,"")))</f>
        <v/>
      </c>
      <c r="S6" s="226"/>
      <c r="T6" s="111"/>
    </row>
    <row r="7" spans="1:21" ht="13" x14ac:dyDescent="0.3">
      <c r="A7" s="114"/>
      <c r="C7" s="2">
        <v>2</v>
      </c>
      <c r="D7" s="80" t="str">
        <f>Text!H540</f>
        <v>Council tax reduction scheme administration</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ref="U7:U11" si="3">N7--O7</f>
        <v>0</v>
      </c>
    </row>
    <row r="8" spans="1:21" ht="13" x14ac:dyDescent="0.3">
      <c r="A8" s="114"/>
      <c r="C8" s="2">
        <v>4</v>
      </c>
      <c r="D8" s="80" t="str">
        <f>Text!H541</f>
        <v>Council tax collection</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c r="C9" s="2">
        <v>5</v>
      </c>
      <c r="D9" s="80" t="str">
        <f>Text!H542</f>
        <v>Non-domestic rates collection</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5" thickBot="1" x14ac:dyDescent="0.35">
      <c r="A10" s="114"/>
      <c r="C10" s="7">
        <v>6</v>
      </c>
      <c r="D10" s="80" t="str">
        <f>Text!H543</f>
        <v>Council tax discounts</v>
      </c>
      <c r="E10" s="86"/>
      <c r="F10" s="913">
        <v>0</v>
      </c>
      <c r="G10" s="913">
        <v>0</v>
      </c>
      <c r="H10" s="913">
        <v>0</v>
      </c>
      <c r="I10" s="910">
        <f t="shared" si="0"/>
        <v>0</v>
      </c>
      <c r="J10" s="913">
        <v>0</v>
      </c>
      <c r="K10" s="913">
        <v>0</v>
      </c>
      <c r="L10" s="913">
        <v>0</v>
      </c>
      <c r="M10" s="910">
        <f t="shared" si="1"/>
        <v>0</v>
      </c>
      <c r="N10" s="910">
        <f t="shared" si="2"/>
        <v>0</v>
      </c>
      <c r="O10" s="913">
        <v>0</v>
      </c>
      <c r="Q10" s="308" t="str">
        <f>IF(N10&lt;0,Text!$H$33,IF(U10&lt;0,Text!$H$34,IF(N10&gt;0,Text!$H$695,"")))</f>
        <v/>
      </c>
      <c r="S10" s="226"/>
      <c r="T10" s="111"/>
      <c r="U10" s="105">
        <f t="shared" si="3"/>
        <v>0</v>
      </c>
    </row>
    <row r="11" spans="1:21" ht="13.5" thickBot="1" x14ac:dyDescent="0.35">
      <c r="A11" s="114" t="s">
        <v>630</v>
      </c>
      <c r="C11" s="19">
        <v>7</v>
      </c>
      <c r="D11" s="81" t="str">
        <f>Text!H545</f>
        <v>Total local tax collection (lines 1 to 6)</v>
      </c>
      <c r="E11" s="87"/>
      <c r="F11" s="898">
        <f t="shared" ref="F11:N11" si="4">SUM(F6:F10)</f>
        <v>0</v>
      </c>
      <c r="G11" s="898">
        <f t="shared" si="4"/>
        <v>0</v>
      </c>
      <c r="H11" s="898">
        <f t="shared" si="4"/>
        <v>0</v>
      </c>
      <c r="I11" s="898">
        <f t="shared" si="4"/>
        <v>0</v>
      </c>
      <c r="J11" s="898">
        <f t="shared" si="4"/>
        <v>0</v>
      </c>
      <c r="K11" s="898">
        <f t="shared" si="4"/>
        <v>0</v>
      </c>
      <c r="L11" s="898">
        <f t="shared" si="4"/>
        <v>0</v>
      </c>
      <c r="M11" s="898">
        <f t="shared" si="4"/>
        <v>0</v>
      </c>
      <c r="N11" s="898">
        <f t="shared" si="4"/>
        <v>0</v>
      </c>
      <c r="O11" s="898">
        <f>SUM(O7:O10)</f>
        <v>0</v>
      </c>
      <c r="Q11" s="308" t="str">
        <f>IF(N11&lt;0,Text!$H$33,IF(U11&lt;0,Text!$H$34,IF(N11&gt;0,Text!$H$695,"")))</f>
        <v/>
      </c>
      <c r="S11" s="226"/>
      <c r="T11" s="111"/>
      <c r="U11" s="105">
        <f t="shared" si="3"/>
        <v>0</v>
      </c>
    </row>
    <row r="12" spans="1:21" ht="30" customHeight="1" x14ac:dyDescent="0.3">
      <c r="A12" s="114"/>
      <c r="C12" s="37" t="str">
        <f>Text!H546</f>
        <v>OTHER CENTRAL SERVICES TO THE PUBLIC</v>
      </c>
      <c r="D12" s="13"/>
      <c r="F12" s="902"/>
      <c r="G12" s="902"/>
      <c r="H12" s="902"/>
      <c r="I12" s="902"/>
      <c r="J12" s="902"/>
      <c r="K12" s="902"/>
      <c r="L12" s="902"/>
      <c r="M12" s="902"/>
      <c r="N12" s="902"/>
      <c r="O12" s="902"/>
      <c r="Q12" s="309"/>
    </row>
    <row r="13" spans="1:21" ht="13" x14ac:dyDescent="0.3">
      <c r="A13" s="114"/>
      <c r="C13" s="2">
        <v>10</v>
      </c>
      <c r="D13" s="80" t="str">
        <f>Text!H547</f>
        <v>Elections</v>
      </c>
      <c r="E13" s="84"/>
      <c r="F13" s="913">
        <v>0</v>
      </c>
      <c r="G13" s="913">
        <v>0</v>
      </c>
      <c r="H13" s="913">
        <v>0</v>
      </c>
      <c r="I13" s="892">
        <f t="shared" ref="I13:I18" si="5">SUM(F13:H13)</f>
        <v>0</v>
      </c>
      <c r="J13" s="913">
        <v>0</v>
      </c>
      <c r="K13" s="913">
        <v>0</v>
      </c>
      <c r="L13" s="913">
        <v>0</v>
      </c>
      <c r="M13" s="892">
        <f t="shared" ref="M13:M18" si="6">SUM(J13:L13)</f>
        <v>0</v>
      </c>
      <c r="N13" s="892">
        <f t="shared" ref="N13:N18" si="7">I13+M13</f>
        <v>0</v>
      </c>
      <c r="O13" s="913">
        <v>0</v>
      </c>
      <c r="Q13" s="308" t="str">
        <f>IF(N13&lt;0,Text!$H$33,IF(U13&lt;0,Text!$H$34,IF(N13&gt;0,Text!$H$695,"")))</f>
        <v/>
      </c>
      <c r="S13" s="226"/>
      <c r="T13" s="111"/>
      <c r="U13" s="105">
        <f t="shared" ref="U13:U19" si="8">N13--O13</f>
        <v>0</v>
      </c>
    </row>
    <row r="14" spans="1:21" ht="13" x14ac:dyDescent="0.3">
      <c r="A14" s="114"/>
      <c r="C14" s="2">
        <v>11</v>
      </c>
      <c r="D14" s="80" t="str">
        <f>Text!H548</f>
        <v>Emergency planning</v>
      </c>
      <c r="E14" s="94"/>
      <c r="F14" s="913">
        <v>0</v>
      </c>
      <c r="G14" s="913">
        <v>0</v>
      </c>
      <c r="H14" s="913">
        <v>0</v>
      </c>
      <c r="I14" s="892">
        <f t="shared" si="5"/>
        <v>0</v>
      </c>
      <c r="J14" s="913">
        <v>0</v>
      </c>
      <c r="K14" s="913">
        <v>0</v>
      </c>
      <c r="L14" s="913">
        <v>0</v>
      </c>
      <c r="M14" s="892">
        <f t="shared" si="6"/>
        <v>0</v>
      </c>
      <c r="N14" s="892">
        <f t="shared" si="7"/>
        <v>0</v>
      </c>
      <c r="O14" s="913">
        <v>0</v>
      </c>
      <c r="Q14" s="308" t="str">
        <f>IF(N14&lt;0,Text!$H$33,IF(U14&lt;0,Text!$H$34,IF(N14&gt;0,Text!$H$695,"")))</f>
        <v/>
      </c>
      <c r="S14" s="226"/>
      <c r="T14" s="111"/>
      <c r="U14" s="105">
        <f t="shared" si="8"/>
        <v>0</v>
      </c>
    </row>
    <row r="15" spans="1:21" ht="13" x14ac:dyDescent="0.3">
      <c r="A15" s="114"/>
      <c r="C15" s="2">
        <v>12</v>
      </c>
      <c r="D15" s="80" t="str">
        <f>Text!H549</f>
        <v>General grants, bequests and donations</v>
      </c>
      <c r="E15" s="84"/>
      <c r="F15" s="913">
        <v>0</v>
      </c>
      <c r="G15" s="913">
        <v>0</v>
      </c>
      <c r="H15" s="913">
        <v>0</v>
      </c>
      <c r="I15" s="892">
        <f t="shared" si="5"/>
        <v>0</v>
      </c>
      <c r="J15" s="913">
        <v>0</v>
      </c>
      <c r="K15" s="913">
        <v>0</v>
      </c>
      <c r="L15" s="913">
        <v>0</v>
      </c>
      <c r="M15" s="892">
        <f t="shared" si="6"/>
        <v>0</v>
      </c>
      <c r="N15" s="892">
        <f t="shared" si="7"/>
        <v>0</v>
      </c>
      <c r="O15" s="913">
        <v>0</v>
      </c>
      <c r="Q15" s="308" t="str">
        <f>IF(N15&lt;0,Text!$H$33,IF(U15&lt;0,Text!$H$34,IF(N15&gt;0,Text!$H$695,"")))</f>
        <v/>
      </c>
      <c r="S15" s="226"/>
      <c r="T15" s="111"/>
      <c r="U15" s="105">
        <f t="shared" si="8"/>
        <v>0</v>
      </c>
    </row>
    <row r="16" spans="1:21" ht="13" x14ac:dyDescent="0.3">
      <c r="A16" s="114"/>
      <c r="C16" s="2">
        <v>13</v>
      </c>
      <c r="D16" s="80" t="str">
        <f>Text!H550</f>
        <v>Local land charges</v>
      </c>
      <c r="E16" s="84"/>
      <c r="F16" s="913">
        <v>0</v>
      </c>
      <c r="G16" s="913">
        <v>0</v>
      </c>
      <c r="H16" s="913">
        <v>0</v>
      </c>
      <c r="I16" s="892">
        <f t="shared" si="5"/>
        <v>0</v>
      </c>
      <c r="J16" s="913">
        <v>0</v>
      </c>
      <c r="K16" s="913">
        <v>0</v>
      </c>
      <c r="L16" s="913">
        <v>0</v>
      </c>
      <c r="M16" s="892">
        <f t="shared" si="6"/>
        <v>0</v>
      </c>
      <c r="N16" s="892">
        <f t="shared" si="7"/>
        <v>0</v>
      </c>
      <c r="O16" s="913">
        <v>0</v>
      </c>
      <c r="Q16" s="308" t="str">
        <f>IF(N16&lt;0,Text!$H$33,IF(U16&lt;0,Text!$H$34,IF(N16&gt;0,Text!$H$695,"")))</f>
        <v/>
      </c>
      <c r="S16" s="226"/>
      <c r="T16" s="111"/>
      <c r="U16" s="105">
        <f t="shared" si="8"/>
        <v>0</v>
      </c>
    </row>
    <row r="17" spans="1:21" ht="13" x14ac:dyDescent="0.3">
      <c r="A17" s="114"/>
      <c r="C17" s="106">
        <v>13.5</v>
      </c>
      <c r="D17" s="80" t="str">
        <f>Text!H551</f>
        <v>Local Welfare Assistance Schemes</v>
      </c>
      <c r="E17" s="86"/>
      <c r="F17" s="913">
        <v>0</v>
      </c>
      <c r="G17" s="913">
        <v>0</v>
      </c>
      <c r="H17" s="913">
        <v>0</v>
      </c>
      <c r="I17" s="892">
        <f t="shared" si="5"/>
        <v>0</v>
      </c>
      <c r="J17" s="913">
        <v>0</v>
      </c>
      <c r="K17" s="913">
        <v>0</v>
      </c>
      <c r="L17" s="913">
        <v>0</v>
      </c>
      <c r="M17" s="892">
        <f t="shared" si="6"/>
        <v>0</v>
      </c>
      <c r="N17" s="892">
        <f t="shared" si="7"/>
        <v>0</v>
      </c>
      <c r="O17" s="913">
        <v>0</v>
      </c>
      <c r="Q17" s="308" t="str">
        <f>IF(N17&lt;0,Text!$H$33,IF(U17&lt;0,Text!$H$34,IF(N17&gt;0,Text!$H$695,"")))</f>
        <v/>
      </c>
      <c r="S17" s="226"/>
      <c r="T17" s="111"/>
      <c r="U17" s="105"/>
    </row>
    <row r="18" spans="1:21" ht="13.5" thickBot="1" x14ac:dyDescent="0.35">
      <c r="A18" s="114"/>
      <c r="C18" s="7">
        <v>14</v>
      </c>
      <c r="D18" s="80" t="str">
        <f>Text!H552</f>
        <v>Registration of births, marriages and deaths</v>
      </c>
      <c r="E18" s="86"/>
      <c r="F18" s="913">
        <v>0</v>
      </c>
      <c r="G18" s="913">
        <v>0</v>
      </c>
      <c r="H18" s="913">
        <v>0</v>
      </c>
      <c r="I18" s="910">
        <f t="shared" si="5"/>
        <v>0</v>
      </c>
      <c r="J18" s="913">
        <v>0</v>
      </c>
      <c r="K18" s="913">
        <v>0</v>
      </c>
      <c r="L18" s="913">
        <v>0</v>
      </c>
      <c r="M18" s="910">
        <f t="shared" si="6"/>
        <v>0</v>
      </c>
      <c r="N18" s="910">
        <f t="shared" si="7"/>
        <v>0</v>
      </c>
      <c r="O18" s="913">
        <v>0</v>
      </c>
      <c r="Q18" s="308" t="str">
        <f>IF(N18&lt;0,Text!$H$33,IF(U18&lt;0,Text!$H$34,IF(N18&gt;0,Text!$H$695,"")))</f>
        <v/>
      </c>
      <c r="S18" s="226"/>
      <c r="T18" s="111"/>
      <c r="U18" s="105">
        <f t="shared" si="8"/>
        <v>0</v>
      </c>
    </row>
    <row r="19" spans="1:21" ht="13.5" thickBot="1" x14ac:dyDescent="0.35">
      <c r="A19" s="114" t="s">
        <v>630</v>
      </c>
      <c r="C19" s="19">
        <v>15</v>
      </c>
      <c r="D19" s="81" t="str">
        <f>Text!H554</f>
        <v>Total other central services to the public (lines 10 to 14)</v>
      </c>
      <c r="E19" s="87"/>
      <c r="F19" s="898">
        <f t="shared" ref="F19:O19" si="9">SUM(F13:F18)</f>
        <v>0</v>
      </c>
      <c r="G19" s="898">
        <f t="shared" si="9"/>
        <v>0</v>
      </c>
      <c r="H19" s="898">
        <f t="shared" si="9"/>
        <v>0</v>
      </c>
      <c r="I19" s="898">
        <f t="shared" si="9"/>
        <v>0</v>
      </c>
      <c r="J19" s="898">
        <f t="shared" si="9"/>
        <v>0</v>
      </c>
      <c r="K19" s="898">
        <f t="shared" si="9"/>
        <v>0</v>
      </c>
      <c r="L19" s="898">
        <f t="shared" si="9"/>
        <v>0</v>
      </c>
      <c r="M19" s="898">
        <f t="shared" si="9"/>
        <v>0</v>
      </c>
      <c r="N19" s="898">
        <f t="shared" si="9"/>
        <v>0</v>
      </c>
      <c r="O19" s="898">
        <f t="shared" si="9"/>
        <v>0</v>
      </c>
      <c r="Q19" s="308" t="str">
        <f>IF(N19&lt;0,Text!$H$33,IF(U19&lt;0,Text!$H$34,IF(N19&gt;0,Text!$H$695,"")))</f>
        <v/>
      </c>
      <c r="S19" s="226"/>
      <c r="T19" s="111"/>
      <c r="U19" s="105">
        <f t="shared" si="8"/>
        <v>0</v>
      </c>
    </row>
    <row r="20" spans="1:21" ht="6.75" customHeight="1" thickBot="1" x14ac:dyDescent="0.35">
      <c r="A20" s="114"/>
      <c r="C20" s="37"/>
      <c r="D20" s="13"/>
      <c r="F20" s="902"/>
      <c r="G20" s="902"/>
      <c r="H20" s="902"/>
      <c r="I20" s="902"/>
      <c r="J20" s="902"/>
      <c r="K20" s="902"/>
      <c r="L20" s="902"/>
      <c r="M20" s="902"/>
      <c r="N20" s="902"/>
      <c r="O20" s="902"/>
      <c r="Q20" s="309"/>
    </row>
    <row r="21" spans="1:21" ht="13.5" thickBot="1" x14ac:dyDescent="0.35">
      <c r="A21" s="114"/>
      <c r="C21" s="19">
        <v>16</v>
      </c>
      <c r="D21" s="81" t="str">
        <f>Text!H555</f>
        <v>Total central services to the public (lines 7+15)</v>
      </c>
      <c r="E21" s="87"/>
      <c r="F21" s="898">
        <f t="shared" ref="F21:O21" si="10">F11+F19</f>
        <v>0</v>
      </c>
      <c r="G21" s="898">
        <f t="shared" si="10"/>
        <v>0</v>
      </c>
      <c r="H21" s="898">
        <f t="shared" si="10"/>
        <v>0</v>
      </c>
      <c r="I21" s="898">
        <f t="shared" si="10"/>
        <v>0</v>
      </c>
      <c r="J21" s="898">
        <f t="shared" si="10"/>
        <v>0</v>
      </c>
      <c r="K21" s="898">
        <f t="shared" si="10"/>
        <v>0</v>
      </c>
      <c r="L21" s="898">
        <f t="shared" si="10"/>
        <v>0</v>
      </c>
      <c r="M21" s="898">
        <f t="shared" si="10"/>
        <v>0</v>
      </c>
      <c r="N21" s="898">
        <f t="shared" si="10"/>
        <v>0</v>
      </c>
      <c r="O21" s="898">
        <f t="shared" si="10"/>
        <v>0</v>
      </c>
      <c r="Q21" s="308" t="str">
        <f>IF(N21&lt;0,Text!$H$33,IF(U21&lt;0,Text!$H$34,IF(N21&gt;0,Text!$H$695,"")))</f>
        <v/>
      </c>
      <c r="S21" s="226"/>
      <c r="T21" s="111"/>
      <c r="U21" s="105">
        <f>N21--O21</f>
        <v>0</v>
      </c>
    </row>
    <row r="22" spans="1:21" ht="30" customHeight="1" x14ac:dyDescent="0.3">
      <c r="A22" s="114"/>
      <c r="C22" s="37" t="str">
        <f>Text!H556</f>
        <v>CORPORATE AND DEMOCRATIC CORE COSTS</v>
      </c>
      <c r="D22" s="37"/>
      <c r="F22" s="940"/>
      <c r="G22" s="940"/>
      <c r="H22" s="940"/>
      <c r="I22" s="940"/>
      <c r="J22" s="940"/>
      <c r="K22" s="940"/>
      <c r="L22" s="940"/>
      <c r="M22" s="940"/>
      <c r="N22" s="940"/>
      <c r="O22" s="940"/>
      <c r="Q22" s="309"/>
    </row>
    <row r="23" spans="1:21" ht="13" x14ac:dyDescent="0.3">
      <c r="A23" s="114"/>
      <c r="C23" s="2">
        <v>17</v>
      </c>
      <c r="D23" s="80" t="str">
        <f>Text!H557</f>
        <v>Corporate management</v>
      </c>
      <c r="E23" s="84"/>
      <c r="F23" s="913">
        <v>0</v>
      </c>
      <c r="G23" s="913">
        <v>0</v>
      </c>
      <c r="H23" s="913">
        <v>0</v>
      </c>
      <c r="I23" s="892">
        <f>SUM(F23:H23)</f>
        <v>0</v>
      </c>
      <c r="J23" s="913">
        <v>0</v>
      </c>
      <c r="K23" s="913">
        <v>0</v>
      </c>
      <c r="L23" s="913">
        <v>0</v>
      </c>
      <c r="M23" s="892">
        <f>SUM(J23:L23)</f>
        <v>0</v>
      </c>
      <c r="N23" s="892">
        <f>I23+M23</f>
        <v>0</v>
      </c>
      <c r="O23" s="913">
        <v>0</v>
      </c>
      <c r="Q23" s="308" t="str">
        <f>IF(N23&lt;0,Text!$H$33,IF(U23&lt;0,Text!$H$34,IF(N23&gt;0,Text!$H$695,"")))</f>
        <v/>
      </c>
      <c r="S23" s="226"/>
      <c r="T23" s="111"/>
      <c r="U23" s="105">
        <f>N23--O23</f>
        <v>0</v>
      </c>
    </row>
    <row r="24" spans="1:21" ht="13.5" thickBot="1" x14ac:dyDescent="0.35">
      <c r="A24" s="114"/>
      <c r="C24" s="7">
        <v>18</v>
      </c>
      <c r="D24" s="80" t="str">
        <f>Text!H558</f>
        <v>Democratic representation and management</v>
      </c>
      <c r="E24" s="86"/>
      <c r="F24" s="913">
        <v>0</v>
      </c>
      <c r="G24" s="913">
        <v>0</v>
      </c>
      <c r="H24" s="913">
        <v>0</v>
      </c>
      <c r="I24" s="910">
        <f>SUM(F24:H24)</f>
        <v>0</v>
      </c>
      <c r="J24" s="913">
        <v>0</v>
      </c>
      <c r="K24" s="913">
        <v>0</v>
      </c>
      <c r="L24" s="913">
        <v>0</v>
      </c>
      <c r="M24" s="910">
        <f>SUM(J24:L24)</f>
        <v>0</v>
      </c>
      <c r="N24" s="910">
        <f>I24+M24</f>
        <v>0</v>
      </c>
      <c r="O24" s="913">
        <v>0</v>
      </c>
      <c r="Q24" s="308" t="str">
        <f>IF(N24&lt;0,Text!$H$33,IF(U24&lt;0,Text!$H$34,IF(N24&gt;0,Text!$H$695,"")))</f>
        <v/>
      </c>
      <c r="S24" s="226"/>
      <c r="T24" s="111"/>
      <c r="U24" s="105">
        <f>N24--O24</f>
        <v>0</v>
      </c>
    </row>
    <row r="25" spans="1:21" ht="15.75" customHeight="1" thickBot="1" x14ac:dyDescent="0.35">
      <c r="A25" s="114" t="s">
        <v>630</v>
      </c>
      <c r="C25" s="840">
        <v>19</v>
      </c>
      <c r="D25" s="1354" t="str">
        <f>Text!H559</f>
        <v>Total corporate and democratic core costs (lines 17+18)</v>
      </c>
      <c r="E25" s="81"/>
      <c r="F25" s="898">
        <f t="shared" ref="F25:O25" si="11">SUM(F23:F24)</f>
        <v>0</v>
      </c>
      <c r="G25" s="898">
        <f t="shared" si="11"/>
        <v>0</v>
      </c>
      <c r="H25" s="898">
        <f t="shared" si="11"/>
        <v>0</v>
      </c>
      <c r="I25" s="898">
        <f t="shared" si="11"/>
        <v>0</v>
      </c>
      <c r="J25" s="898">
        <f t="shared" si="11"/>
        <v>0</v>
      </c>
      <c r="K25" s="898">
        <f t="shared" si="11"/>
        <v>0</v>
      </c>
      <c r="L25" s="898">
        <f t="shared" si="11"/>
        <v>0</v>
      </c>
      <c r="M25" s="898">
        <f t="shared" si="11"/>
        <v>0</v>
      </c>
      <c r="N25" s="898">
        <f t="shared" si="11"/>
        <v>0</v>
      </c>
      <c r="O25" s="898">
        <f t="shared" si="11"/>
        <v>0</v>
      </c>
      <c r="Q25" s="308" t="str">
        <f>IF(N25&lt;0,Text!$H$33,IF(U25&lt;0,Text!$H$34,IF(N25&gt;0,Text!$H$695,"")))</f>
        <v/>
      </c>
      <c r="S25" s="226"/>
      <c r="T25" s="111"/>
      <c r="U25" s="105">
        <f>N25--O25</f>
        <v>0</v>
      </c>
    </row>
    <row r="26" spans="1:21" ht="30" customHeight="1" x14ac:dyDescent="0.3">
      <c r="A26" s="114"/>
      <c r="C26" s="37" t="str">
        <f>Text!H560</f>
        <v>OTHER CENTRAL COSTS</v>
      </c>
      <c r="D26" s="37"/>
      <c r="F26" s="901"/>
      <c r="G26" s="901"/>
      <c r="H26" s="901"/>
      <c r="I26" s="901"/>
      <c r="J26" s="901"/>
      <c r="K26" s="901"/>
      <c r="L26" s="901"/>
      <c r="M26" s="901"/>
      <c r="N26" s="901"/>
      <c r="O26" s="901"/>
      <c r="Q26" s="309"/>
    </row>
    <row r="27" spans="1:21" ht="13" x14ac:dyDescent="0.3">
      <c r="A27" s="114"/>
      <c r="C27" s="37" t="str">
        <f>Text!H561</f>
        <v>Non Distributed Costs</v>
      </c>
      <c r="D27" s="37"/>
      <c r="F27" s="940"/>
      <c r="G27" s="940"/>
      <c r="H27" s="940"/>
      <c r="I27" s="940"/>
      <c r="J27" s="940"/>
      <c r="K27" s="940"/>
      <c r="L27" s="940"/>
      <c r="M27" s="940"/>
      <c r="N27" s="940"/>
      <c r="O27" s="940"/>
      <c r="Q27" s="309"/>
    </row>
    <row r="28" spans="1:21" ht="13" x14ac:dyDescent="0.3">
      <c r="A28" s="114"/>
      <c r="C28" s="2">
        <v>20</v>
      </c>
      <c r="D28" s="80" t="str">
        <f>Text!H562</f>
        <v>NDC costs attributable to education services</v>
      </c>
      <c r="E28" s="84"/>
      <c r="F28" s="913">
        <v>0</v>
      </c>
      <c r="G28" s="913">
        <v>0</v>
      </c>
      <c r="H28" s="913">
        <v>0</v>
      </c>
      <c r="I28" s="892">
        <f t="shared" ref="I28:I37" si="12">SUM(F28:H28)</f>
        <v>0</v>
      </c>
      <c r="J28" s="913">
        <v>0</v>
      </c>
      <c r="K28" s="913">
        <v>0</v>
      </c>
      <c r="L28" s="913">
        <v>0</v>
      </c>
      <c r="M28" s="892">
        <f t="shared" ref="M28:M37" si="13">SUM(J28:L28)</f>
        <v>0</v>
      </c>
      <c r="N28" s="892">
        <f t="shared" ref="N28:N37" si="14">I28+M28</f>
        <v>0</v>
      </c>
      <c r="O28" s="913">
        <v>0</v>
      </c>
      <c r="Q28" s="308" t="str">
        <f>IF(N28&lt;0,Text!$H$33,IF(U28&lt;0,Text!$H$34,IF(N28&gt;0,Text!$H$695,"")))</f>
        <v/>
      </c>
      <c r="S28" s="226"/>
      <c r="T28" s="111"/>
      <c r="U28" s="105">
        <f t="shared" ref="U28:U39" si="15">N28--O28</f>
        <v>0</v>
      </c>
    </row>
    <row r="29" spans="1:21" ht="13" x14ac:dyDescent="0.3">
      <c r="A29" s="114"/>
      <c r="C29" s="2">
        <v>21</v>
      </c>
      <c r="D29" s="80" t="str">
        <f>Text!H563</f>
        <v>NDC costs attributable to highways, roads and transport services</v>
      </c>
      <c r="E29" s="84"/>
      <c r="F29" s="913">
        <v>0</v>
      </c>
      <c r="G29" s="913">
        <v>0</v>
      </c>
      <c r="H29" s="913">
        <v>0</v>
      </c>
      <c r="I29" s="892">
        <f t="shared" si="12"/>
        <v>0</v>
      </c>
      <c r="J29" s="913">
        <v>0</v>
      </c>
      <c r="K29" s="913">
        <v>0</v>
      </c>
      <c r="L29" s="913">
        <v>0</v>
      </c>
      <c r="M29" s="892">
        <f t="shared" si="13"/>
        <v>0</v>
      </c>
      <c r="N29" s="892">
        <f t="shared" si="14"/>
        <v>0</v>
      </c>
      <c r="O29" s="913">
        <v>0</v>
      </c>
      <c r="Q29" s="308" t="str">
        <f>IF(N29&lt;0,Text!$H$33,IF(U29&lt;0,Text!$H$34,IF(N29&gt;0,Text!$H$695,"")))</f>
        <v/>
      </c>
      <c r="S29" s="226"/>
      <c r="T29" s="111"/>
      <c r="U29" s="105">
        <f t="shared" si="15"/>
        <v>0</v>
      </c>
    </row>
    <row r="30" spans="1:21" ht="13" x14ac:dyDescent="0.3">
      <c r="A30" s="114"/>
      <c r="C30" s="2">
        <v>22</v>
      </c>
      <c r="D30" s="80" t="str">
        <f>Text!H564</f>
        <v>NDC costs attributable to personal social services</v>
      </c>
      <c r="E30" s="84"/>
      <c r="F30" s="913">
        <v>0</v>
      </c>
      <c r="G30" s="913">
        <v>0</v>
      </c>
      <c r="H30" s="913">
        <v>0</v>
      </c>
      <c r="I30" s="892">
        <f t="shared" si="12"/>
        <v>0</v>
      </c>
      <c r="J30" s="913">
        <v>0</v>
      </c>
      <c r="K30" s="913">
        <v>0</v>
      </c>
      <c r="L30" s="913">
        <v>0</v>
      </c>
      <c r="M30" s="892">
        <f t="shared" si="13"/>
        <v>0</v>
      </c>
      <c r="N30" s="892">
        <f t="shared" si="14"/>
        <v>0</v>
      </c>
      <c r="O30" s="913">
        <v>0</v>
      </c>
      <c r="Q30" s="308" t="str">
        <f>IF(N30&lt;0,Text!$H$33,IF(U30&lt;0,Text!$H$34,IF(N30&gt;0,Text!$H$695,"")))</f>
        <v/>
      </c>
      <c r="S30" s="226"/>
      <c r="T30" s="111"/>
      <c r="U30" s="105">
        <f t="shared" si="15"/>
        <v>0</v>
      </c>
    </row>
    <row r="31" spans="1:21" ht="13" x14ac:dyDescent="0.3">
      <c r="A31" s="114"/>
      <c r="C31" s="2">
        <v>23</v>
      </c>
      <c r="D31" s="80" t="str">
        <f>Text!H565</f>
        <v>NDC costs attributable to cultural and related services</v>
      </c>
      <c r="E31" s="84"/>
      <c r="F31" s="913">
        <v>0</v>
      </c>
      <c r="G31" s="913">
        <v>0</v>
      </c>
      <c r="H31" s="913">
        <v>0</v>
      </c>
      <c r="I31" s="892">
        <f t="shared" si="12"/>
        <v>0</v>
      </c>
      <c r="J31" s="913">
        <v>0</v>
      </c>
      <c r="K31" s="913">
        <v>0</v>
      </c>
      <c r="L31" s="913">
        <v>0</v>
      </c>
      <c r="M31" s="892">
        <f t="shared" si="13"/>
        <v>0</v>
      </c>
      <c r="N31" s="892">
        <f t="shared" si="14"/>
        <v>0</v>
      </c>
      <c r="O31" s="913">
        <v>0</v>
      </c>
      <c r="Q31" s="308" t="str">
        <f>IF(N31&lt;0,Text!$H$33,IF(U31&lt;0,Text!$H$34,IF(N31&gt;0,Text!$H$695,"")))</f>
        <v/>
      </c>
      <c r="S31" s="226"/>
      <c r="T31" s="111"/>
      <c r="U31" s="105">
        <f t="shared" si="15"/>
        <v>0</v>
      </c>
    </row>
    <row r="32" spans="1:21" ht="13" x14ac:dyDescent="0.3">
      <c r="A32" s="114"/>
      <c r="C32" s="2">
        <v>24</v>
      </c>
      <c r="D32" s="80" t="str">
        <f>Text!H566</f>
        <v>NDC costs attributable to environmental services</v>
      </c>
      <c r="E32" s="84"/>
      <c r="F32" s="913">
        <v>0</v>
      </c>
      <c r="G32" s="913">
        <v>0</v>
      </c>
      <c r="H32" s="913">
        <v>0</v>
      </c>
      <c r="I32" s="892">
        <f t="shared" si="12"/>
        <v>0</v>
      </c>
      <c r="J32" s="913">
        <v>0</v>
      </c>
      <c r="K32" s="913">
        <v>0</v>
      </c>
      <c r="L32" s="913">
        <v>0</v>
      </c>
      <c r="M32" s="892">
        <f t="shared" si="13"/>
        <v>0</v>
      </c>
      <c r="N32" s="892">
        <f t="shared" si="14"/>
        <v>0</v>
      </c>
      <c r="O32" s="913">
        <v>0</v>
      </c>
      <c r="Q32" s="308" t="str">
        <f>IF(N32&lt;0,Text!$H$33,IF(U32&lt;0,Text!$H$34,IF(N32&gt;0,Text!$H$695,"")))</f>
        <v/>
      </c>
      <c r="S32" s="226"/>
      <c r="T32" s="111"/>
      <c r="U32" s="105">
        <f t="shared" si="15"/>
        <v>0</v>
      </c>
    </row>
    <row r="33" spans="1:21" ht="13" x14ac:dyDescent="0.3">
      <c r="A33" s="114"/>
      <c r="C33" s="97">
        <v>24.5</v>
      </c>
      <c r="D33" s="80" t="str">
        <f>Text!H567</f>
        <v>NDC costs attributable to Carbon Reduction Commitment (CRC) transactions</v>
      </c>
      <c r="E33" s="84"/>
      <c r="F33" s="913">
        <v>0</v>
      </c>
      <c r="G33" s="913">
        <v>0</v>
      </c>
      <c r="H33" s="913">
        <v>0</v>
      </c>
      <c r="I33" s="892">
        <f t="shared" si="12"/>
        <v>0</v>
      </c>
      <c r="J33" s="913">
        <v>0</v>
      </c>
      <c r="K33" s="913">
        <v>0</v>
      </c>
      <c r="L33" s="913">
        <v>0</v>
      </c>
      <c r="M33" s="892">
        <f>SUM(J33:L33)</f>
        <v>0</v>
      </c>
      <c r="N33" s="892">
        <f t="shared" si="14"/>
        <v>0</v>
      </c>
      <c r="O33" s="913">
        <v>0</v>
      </c>
      <c r="Q33" s="308" t="str">
        <f>IF(N33&lt;0,Text!$H$33,IF(U33&lt;0,Text!$H$34,IF(N33&gt;0,Text!$H$695,"")))</f>
        <v/>
      </c>
      <c r="S33" s="226"/>
      <c r="T33" s="111"/>
      <c r="U33" s="105">
        <f>N33--O33</f>
        <v>0</v>
      </c>
    </row>
    <row r="34" spans="1:21" ht="13" x14ac:dyDescent="0.3">
      <c r="A34" s="114"/>
      <c r="C34" s="2">
        <v>25</v>
      </c>
      <c r="D34" s="80" t="str">
        <f>Text!H568</f>
        <v>NDC costs attributable to planning and development services</v>
      </c>
      <c r="E34" s="84"/>
      <c r="F34" s="913">
        <v>0</v>
      </c>
      <c r="G34" s="913">
        <v>0</v>
      </c>
      <c r="H34" s="913">
        <v>0</v>
      </c>
      <c r="I34" s="892">
        <f t="shared" si="12"/>
        <v>0</v>
      </c>
      <c r="J34" s="913">
        <v>0</v>
      </c>
      <c r="K34" s="913">
        <v>0</v>
      </c>
      <c r="L34" s="913">
        <v>0</v>
      </c>
      <c r="M34" s="892">
        <f t="shared" si="13"/>
        <v>0</v>
      </c>
      <c r="N34" s="892">
        <f t="shared" si="14"/>
        <v>0</v>
      </c>
      <c r="O34" s="913">
        <v>0</v>
      </c>
      <c r="Q34" s="308" t="str">
        <f>IF(N34&lt;0,Text!$H$33,IF(U34&lt;0,Text!$H$34,IF(N34&gt;0,Text!$H$695,"")))</f>
        <v/>
      </c>
      <c r="S34" s="226"/>
      <c r="T34" s="111"/>
      <c r="U34" s="105">
        <f t="shared" si="15"/>
        <v>0</v>
      </c>
    </row>
    <row r="35" spans="1:21" ht="13" x14ac:dyDescent="0.3">
      <c r="A35" s="114"/>
      <c r="C35" s="2">
        <v>26</v>
      </c>
      <c r="D35" s="80" t="str">
        <f>Text!H569</f>
        <v>NDC costs attributable to courts' services</v>
      </c>
      <c r="E35" s="84"/>
      <c r="F35" s="913">
        <v>0</v>
      </c>
      <c r="G35" s="913">
        <v>0</v>
      </c>
      <c r="H35" s="913">
        <v>0</v>
      </c>
      <c r="I35" s="892">
        <f t="shared" si="12"/>
        <v>0</v>
      </c>
      <c r="J35" s="913">
        <v>0</v>
      </c>
      <c r="K35" s="913">
        <v>0</v>
      </c>
      <c r="L35" s="913">
        <v>0</v>
      </c>
      <c r="M35" s="892">
        <f t="shared" si="13"/>
        <v>0</v>
      </c>
      <c r="N35" s="892">
        <f t="shared" si="14"/>
        <v>0</v>
      </c>
      <c r="O35" s="913">
        <v>0</v>
      </c>
      <c r="Q35" s="308" t="str">
        <f>IF(N35&lt;0,Text!$H$33,IF(U35&lt;0,Text!$H$34,IF(N35&gt;0,Text!$H$695,"")))</f>
        <v/>
      </c>
      <c r="S35" s="226"/>
      <c r="T35" s="111"/>
      <c r="U35" s="105">
        <f t="shared" si="15"/>
        <v>0</v>
      </c>
    </row>
    <row r="36" spans="1:21" ht="13" x14ac:dyDescent="0.3">
      <c r="A36" s="114"/>
      <c r="C36" s="2">
        <v>27</v>
      </c>
      <c r="D36" s="80" t="str">
        <f>Text!H570</f>
        <v>NDC costs attributable to council fund housing services</v>
      </c>
      <c r="E36" s="84"/>
      <c r="F36" s="913">
        <v>0</v>
      </c>
      <c r="G36" s="913">
        <v>0</v>
      </c>
      <c r="H36" s="913">
        <v>0</v>
      </c>
      <c r="I36" s="892">
        <f t="shared" si="12"/>
        <v>0</v>
      </c>
      <c r="J36" s="913">
        <v>0</v>
      </c>
      <c r="K36" s="913">
        <v>0</v>
      </c>
      <c r="L36" s="913">
        <v>0</v>
      </c>
      <c r="M36" s="892">
        <f t="shared" si="13"/>
        <v>0</v>
      </c>
      <c r="N36" s="892">
        <f t="shared" si="14"/>
        <v>0</v>
      </c>
      <c r="O36" s="913">
        <v>0</v>
      </c>
      <c r="Q36" s="308" t="str">
        <f>IF(N36&lt;0,Text!$H$33,IF(U36&lt;0,Text!$H$34,IF(N36&gt;0,Text!$H$695,"")))</f>
        <v/>
      </c>
      <c r="S36" s="226"/>
      <c r="T36" s="111"/>
      <c r="U36" s="105">
        <f t="shared" si="15"/>
        <v>0</v>
      </c>
    </row>
    <row r="37" spans="1:21" ht="13" x14ac:dyDescent="0.3">
      <c r="A37" s="114"/>
      <c r="C37" s="869">
        <v>28</v>
      </c>
      <c r="D37" s="80" t="str">
        <f>Text!H571</f>
        <v>Other NDC costs</v>
      </c>
      <c r="E37" s="84"/>
      <c r="F37" s="913">
        <v>0</v>
      </c>
      <c r="G37" s="913">
        <v>0</v>
      </c>
      <c r="H37" s="913">
        <v>0</v>
      </c>
      <c r="I37" s="910">
        <f t="shared" si="12"/>
        <v>0</v>
      </c>
      <c r="J37" s="913">
        <v>0</v>
      </c>
      <c r="K37" s="913">
        <v>0</v>
      </c>
      <c r="L37" s="913">
        <v>0</v>
      </c>
      <c r="M37" s="910">
        <f t="shared" si="13"/>
        <v>0</v>
      </c>
      <c r="N37" s="910">
        <f t="shared" si="14"/>
        <v>0</v>
      </c>
      <c r="O37" s="913">
        <v>0</v>
      </c>
      <c r="Q37" s="308" t="str">
        <f>IF(N37&lt;0,Text!$H$33,IF(U37&lt;0,Text!$H$34,IF(N37&gt;0,Text!$H$695,"")))</f>
        <v/>
      </c>
      <c r="S37" s="867"/>
      <c r="T37" s="111"/>
      <c r="U37" s="105">
        <f t="shared" si="15"/>
        <v>0</v>
      </c>
    </row>
    <row r="38" spans="1:21" ht="13.5" thickBot="1" x14ac:dyDescent="0.35">
      <c r="A38" s="114"/>
      <c r="C38" s="4">
        <v>28.5</v>
      </c>
      <c r="D38" s="4" t="str">
        <f>Text!H572</f>
        <v>VAT Overpayments</v>
      </c>
      <c r="E38" s="868"/>
      <c r="F38" s="891"/>
      <c r="G38" s="891"/>
      <c r="H38" s="891"/>
      <c r="I38" s="891"/>
      <c r="J38" s="913">
        <v>0</v>
      </c>
      <c r="K38" s="891"/>
      <c r="L38" s="891"/>
      <c r="M38" s="910">
        <f>J38</f>
        <v>0</v>
      </c>
      <c r="N38" s="910">
        <f>M38</f>
        <v>0</v>
      </c>
      <c r="O38" s="891"/>
      <c r="Q38" s="308"/>
      <c r="S38" s="867"/>
      <c r="T38" s="111"/>
      <c r="U38" s="105"/>
    </row>
    <row r="39" spans="1:21" ht="13.5" thickBot="1" x14ac:dyDescent="0.35">
      <c r="A39" s="114" t="s">
        <v>630</v>
      </c>
      <c r="C39" s="840">
        <v>29</v>
      </c>
      <c r="D39" s="1354" t="str">
        <f>Text!H573</f>
        <v>Total non distributed costs (lines 20 to 28)</v>
      </c>
      <c r="E39" s="81"/>
      <c r="F39" s="898">
        <f>SUM(F28:F37)</f>
        <v>0</v>
      </c>
      <c r="G39" s="898">
        <f t="shared" ref="G39:O39" si="16">SUM(G28:G37)</f>
        <v>0</v>
      </c>
      <c r="H39" s="898">
        <f t="shared" si="16"/>
        <v>0</v>
      </c>
      <c r="I39" s="898">
        <f t="shared" si="16"/>
        <v>0</v>
      </c>
      <c r="J39" s="898">
        <f>SUM(J28:J38)</f>
        <v>0</v>
      </c>
      <c r="K39" s="898">
        <f t="shared" si="16"/>
        <v>0</v>
      </c>
      <c r="L39" s="898">
        <f t="shared" si="16"/>
        <v>0</v>
      </c>
      <c r="M39" s="898">
        <f t="shared" si="16"/>
        <v>0</v>
      </c>
      <c r="N39" s="898">
        <f t="shared" si="16"/>
        <v>0</v>
      </c>
      <c r="O39" s="898">
        <f t="shared" si="16"/>
        <v>0</v>
      </c>
      <c r="P39" s="843"/>
      <c r="Q39" s="308" t="str">
        <f>IF(N39&lt;0,Text!$H$33,IF(U39&lt;0,Text!$H$34,IF(N39&gt;0,Text!$H$695,"")))</f>
        <v/>
      </c>
      <c r="S39" s="226"/>
      <c r="T39" s="111"/>
      <c r="U39" s="105">
        <f t="shared" si="15"/>
        <v>0</v>
      </c>
    </row>
    <row r="40" spans="1:21" ht="10.5" customHeight="1" x14ac:dyDescent="0.3">
      <c r="A40" s="114"/>
      <c r="C40" s="4"/>
      <c r="D40" s="4"/>
      <c r="F40" s="908"/>
      <c r="G40" s="908"/>
      <c r="H40" s="908"/>
      <c r="I40" s="908"/>
      <c r="J40" s="908"/>
      <c r="K40" s="908"/>
      <c r="L40" s="908"/>
      <c r="M40" s="908"/>
      <c r="N40" s="908"/>
      <c r="O40" s="908"/>
      <c r="Q40" s="313"/>
      <c r="R40" s="120"/>
    </row>
    <row r="41" spans="1:21" ht="13" x14ac:dyDescent="0.3">
      <c r="A41" s="114" t="s">
        <v>630</v>
      </c>
      <c r="C41" s="2">
        <v>30</v>
      </c>
      <c r="D41" s="80" t="str">
        <f>Text!H575</f>
        <v>Other central costs</v>
      </c>
      <c r="E41" s="84"/>
      <c r="F41" s="1141">
        <v>0</v>
      </c>
      <c r="G41" s="1141">
        <v>0</v>
      </c>
      <c r="H41" s="1141">
        <v>0</v>
      </c>
      <c r="I41" s="1142">
        <f>SUM(F41:H41)</f>
        <v>0</v>
      </c>
      <c r="J41" s="1141">
        <v>0</v>
      </c>
      <c r="K41" s="1141">
        <v>0</v>
      </c>
      <c r="L41" s="1141">
        <v>0</v>
      </c>
      <c r="M41" s="1142">
        <f>SUM(J41:L41)</f>
        <v>0</v>
      </c>
      <c r="N41" s="1142">
        <f>I41+M41</f>
        <v>0</v>
      </c>
      <c r="O41" s="890">
        <v>0</v>
      </c>
      <c r="Q41" s="310" t="str">
        <f>IF(N41&lt;0,Text!$H$33,IF(U41&lt;0,Text!$H$34,IF(N41&gt;0,Text!$H$695,"")))</f>
        <v/>
      </c>
      <c r="S41" s="226"/>
      <c r="T41" s="111"/>
      <c r="U41" s="105">
        <f>N41--O41</f>
        <v>0</v>
      </c>
    </row>
    <row r="42" spans="1:21" ht="30" customHeight="1" x14ac:dyDescent="0.3">
      <c r="A42" s="114"/>
      <c r="C42" s="37" t="str">
        <f>Text!H60</f>
        <v>MEMORANDUM ITEMS</v>
      </c>
      <c r="F42" s="902"/>
      <c r="G42" s="908"/>
      <c r="H42" s="908"/>
      <c r="I42" s="908"/>
      <c r="J42" s="908"/>
      <c r="K42" s="908"/>
      <c r="L42" s="908"/>
      <c r="M42" s="908"/>
      <c r="N42" s="908"/>
      <c r="O42" s="908"/>
      <c r="Q42" s="33"/>
      <c r="R42" s="120"/>
    </row>
    <row r="43" spans="1:21" ht="15" customHeight="1" x14ac:dyDescent="0.3">
      <c r="A43" s="114"/>
      <c r="C43" s="34" t="str">
        <f>Text!H577</f>
        <v>Subjective breakdown of gross expenditure on central services, precepts and levies</v>
      </c>
      <c r="D43" s="1"/>
      <c r="E43" s="1"/>
      <c r="F43" s="902"/>
      <c r="G43" s="908"/>
      <c r="H43" s="908"/>
      <c r="I43" s="908"/>
      <c r="J43" s="908"/>
      <c r="K43" s="908"/>
      <c r="L43" s="908"/>
      <c r="M43" s="908"/>
      <c r="N43" s="908"/>
      <c r="O43" s="908"/>
      <c r="Q43" s="33"/>
      <c r="R43" s="120"/>
    </row>
    <row r="44" spans="1:21" ht="13" x14ac:dyDescent="0.3">
      <c r="A44" s="114"/>
      <c r="C44" s="2">
        <v>42</v>
      </c>
      <c r="D44" s="2" t="str">
        <f>Text!H578</f>
        <v>Employee costs (included in lines 16, 19, 29 and 30, column 1)</v>
      </c>
      <c r="E44" s="94"/>
      <c r="F44" s="890">
        <v>0</v>
      </c>
      <c r="G44" s="908"/>
      <c r="H44" s="908"/>
      <c r="I44" s="908"/>
      <c r="J44" s="908"/>
      <c r="K44" s="908"/>
      <c r="L44" s="908"/>
      <c r="M44" s="908"/>
      <c r="N44" s="908"/>
      <c r="O44" s="908"/>
      <c r="P44" s="53">
        <f>+F44</f>
        <v>0</v>
      </c>
      <c r="Q44" s="33"/>
      <c r="R44" s="120"/>
    </row>
    <row r="45" spans="1:21" ht="30" customHeight="1" x14ac:dyDescent="0.25">
      <c r="A45" s="114" t="s">
        <v>630</v>
      </c>
      <c r="C45" s="1" t="str">
        <f>Text!H59</f>
        <v>To be transferred to revenue summary form</v>
      </c>
    </row>
    <row r="46" spans="1:21" x14ac:dyDescent="0.25">
      <c r="A46" s="114"/>
    </row>
    <row r="47" spans="1:21" x14ac:dyDescent="0.25">
      <c r="A47" s="114"/>
    </row>
  </sheetData>
  <sheetProtection sheet="1" formatColumns="0" formatRows="0"/>
  <customSheetViews>
    <customSheetView guid="{764D3237-7C33-45E7-BB40-543D5EB8B708}" scale="75" showGridLines="0" fitToPage="1" hiddenColumns="1" showRuler="0">
      <pageMargins left="0.25" right="0.25" top="0.25" bottom="0.16" header="0.25" footer="0.24"/>
      <printOptions horizontalCentered="1"/>
      <pageSetup paperSize="9" scale="52" fitToHeight="6" orientation="landscape" horizontalDpi="300" r:id="rId1"/>
      <headerFooter alignWithMargins="0"/>
    </customSheetView>
    <customSheetView guid="{E9D2BC57-6299-4BCD-8EB6-3FED8DC17AB8}" scale="75" showGridLines="0" fitToPage="1" hiddenColumns="1" showRuler="0">
      <pageMargins left="0.25" right="0.25" top="0.25" bottom="0.16" header="0.25" footer="0.24"/>
      <printOptions horizontalCentered="1"/>
      <pageSetup paperSize="9" scale="52" fitToHeight="6" orientation="landscape" horizontalDpi="300" r:id="rId2"/>
      <headerFooter alignWithMargins="0"/>
    </customSheetView>
    <customSheetView guid="{22CC2B12-98B0-4880-B81F-4299C1253267}" scale="75" showGridLines="0" fitToPage="1" hiddenColumns="1" showRuler="0">
      <pageMargins left="0.25" right="0.25" top="0.25" bottom="0.16" header="0.25" footer="0.24"/>
      <printOptions horizontalCentered="1"/>
      <pageSetup paperSize="9" scale="52" fitToHeight="6" orientation="landscape" horizontalDpi="300" r:id="rId3"/>
      <headerFooter alignWithMargins="0"/>
    </customSheetView>
    <customSheetView guid="{81E504F4-D492-4006-B8AE-BA9D99F9C79A}" scale="75" showPageBreaks="1" showGridLines="0" fitToPage="1" printArea="1" hiddenColumns="1" showRuler="0">
      <pageMargins left="0.25" right="0.25" top="0.25" bottom="0.16" header="0.25" footer="0.24"/>
      <printOptions horizontalCentered="1"/>
      <pageSetup paperSize="9" scale="52" fitToHeight="6" orientation="landscape" horizontalDpi="300" r:id="rId4"/>
      <headerFooter alignWithMargins="0"/>
    </customSheetView>
    <customSheetView guid="{25E99193-3C10-4A65-946C-BFF1AEB7046A}" scale="75" showPageBreaks="1" showGridLines="0" fitToPage="1" printArea="1" hiddenColumns="1" showRuler="0">
      <pageMargins left="0.25" right="0.25" top="0.25" bottom="0.16" header="0.25" footer="0.24"/>
      <printOptions horizontalCentered="1"/>
      <pageSetup paperSize="9" scale="52" fitToHeight="6" orientation="landscape" horizontalDpi="300" r:id="rId5"/>
      <headerFooter alignWithMargins="0"/>
    </customSheetView>
    <customSheetView guid="{6338AFB1-DA2C-4FBD-A04F-B25B289D0763}" scale="75" showPageBreaks="1" showGridLines="0" fitToPage="1" printArea="1" hiddenColumns="1" showRuler="0">
      <pageMargins left="0.25" right="0.25" top="0.25" bottom="0.16" header="0.25" footer="0.24"/>
      <printOptions horizontalCentered="1"/>
      <pageSetup paperSize="9" scale="52" fitToHeight="6" orientation="landscape" horizontalDpi="300" r:id="rId6"/>
      <headerFooter alignWithMargins="0"/>
    </customSheetView>
    <customSheetView guid="{EE0C0DAB-6509-4FCB-931B-B44EAF3210C4}" scale="75" showPageBreaks="1" showGridLines="0" fitToPage="1" printArea="1" hiddenColumns="1" showRuler="0">
      <pageMargins left="0.25" right="0.25" top="0.25" bottom="0.16" header="0.25" footer="0.24"/>
      <printOptions horizontalCentered="1"/>
      <pageSetup paperSize="9" scale="52" fitToHeight="6" orientation="landscape" horizontalDpi="300" r:id="rId7"/>
      <headerFooter alignWithMargins="0"/>
    </customSheetView>
    <customSheetView guid="{DABAD580-1B4C-45B4-88EA-D94BBED1EA31}" scale="75" showPageBreaks="1" showGridLines="0" fitToPage="1" printArea="1" hiddenColumns="1" showRuler="0">
      <pageMargins left="0.25" right="0.25" top="0.25" bottom="0.16" header="0.25" footer="0.24"/>
      <printOptions horizontalCentered="1"/>
      <pageSetup paperSize="9" scale="52" fitToHeight="6" orientation="landscape" horizontalDpi="300" r:id="rId8"/>
      <headerFooter alignWithMargins="0"/>
    </customSheetView>
    <customSheetView guid="{57E65792-88BB-4551-AD2F-6857319D48EE}" scale="75" showPageBreaks="1" showGridLines="0" fitToPage="1" printArea="1" hiddenColumns="1" showRuler="0">
      <pageMargins left="0.25" right="0.25" top="0.25" bottom="0.16" header="0.25" footer="0.24"/>
      <printOptions horizontalCentered="1"/>
      <pageSetup paperSize="9" scale="52" fitToHeight="6" orientation="landscape" horizontalDpi="300" r:id="rId9"/>
      <headerFooter alignWithMargins="0"/>
    </customSheetView>
    <customSheetView guid="{1099CFAD-42BD-4A21-8C9A-BC5DC40461E8}" scale="75" showPageBreaks="1" showGridLines="0" fitToPage="1" printArea="1" hiddenColumns="1" showRuler="0">
      <pageMargins left="0.25" right="0.25" top="0.25" bottom="0.16" header="0.25" footer="0.24"/>
      <printOptions horizontalCentered="1"/>
      <pageSetup paperSize="9" scale="52" fitToHeight="6" orientation="landscape" horizontalDpi="300" r:id="rId10"/>
      <headerFooter alignWithMargins="0"/>
    </customSheetView>
    <customSheetView guid="{AB11B16C-0FEC-4685-A1F7-AF538A4FE199}" scale="75" showPageBreaks="1" showGridLines="0" fitToPage="1" printArea="1" hiddenColumns="1" showRuler="0">
      <pageMargins left="0.25" right="0.25" top="0.25" bottom="0.16" header="0.25" footer="0.24"/>
      <printOptions horizontalCentered="1"/>
      <pageSetup paperSize="9" scale="52" fitToHeight="6" orientation="landscape" horizontalDpi="300" r:id="rId11"/>
      <headerFooter alignWithMargins="0"/>
    </customSheetView>
    <customSheetView guid="{668B7D87-BC61-4737-964A-4E2681FF7B56}" scale="75" showPageBreaks="1" showGridLines="0" fitToPage="1" printArea="1" hiddenColumns="1" showRuler="0">
      <pageMargins left="0.25" right="0.25" top="0.25" bottom="0.16" header="0.25" footer="0.24"/>
      <printOptions horizontalCentered="1"/>
      <pageSetup paperSize="9" scale="52" fitToHeight="6" orientation="landscape" horizontalDpi="300" r:id="rId12"/>
      <headerFooter alignWithMargins="0"/>
    </customSheetView>
    <customSheetView guid="{34EAD24B-E074-4930-B9C5-F62ADDA84BBB}" showGridLines="0" fitToPage="1">
      <pageMargins left="0.25" right="0.25" top="0.25" bottom="0.16" header="0.25" footer="0.24"/>
      <printOptions horizontalCentered="1"/>
      <pageSetup paperSize="9" scale="58" fitToHeight="6" orientation="landscape" horizontalDpi="300" r:id="rId13"/>
      <headerFooter alignWithMargins="0"/>
    </customSheetView>
    <customSheetView guid="{465030FF-47D6-48CF-8E12-D512EE00A625}" showGridLines="0" fitToPage="1">
      <pageMargins left="0.25" right="0.25" top="0.25" bottom="0.16" header="0.25" footer="0.24"/>
      <printOptions horizontalCentered="1"/>
      <pageSetup paperSize="9" scale="58" fitToHeight="6" orientation="landscape" horizontalDpi="300" r:id="rId14"/>
      <headerFooter alignWithMargins="0"/>
    </customSheetView>
    <customSheetView guid="{3ABB6F66-4D29-436C-B62E-67D2BCB1138B}" showGridLines="0" fitToPage="1">
      <pageMargins left="0.25" right="0.25" top="0.25" bottom="0.16" header="0.25" footer="0.24"/>
      <printOptions horizontalCentered="1"/>
      <pageSetup paperSize="9" scale="58" fitToHeight="6" orientation="landscape" horizontalDpi="300" r:id="rId15"/>
      <headerFooter alignWithMargins="0"/>
    </customSheetView>
  </customSheetViews>
  <mergeCells count="1">
    <mergeCell ref="J2:M2"/>
  </mergeCells>
  <phoneticPr fontId="14" type="noConversion"/>
  <conditionalFormatting sqref="Q6:Q11 Q13:Q19 Q21 Q23:Q25 Q28:Q39 Q41">
    <cfRule type="cellIs" dxfId="29" priority="1" stopIfTrue="1" operator="notEqual">
      <formula>"OK"</formula>
    </cfRule>
  </conditionalFormatting>
  <dataValidations count="2">
    <dataValidation type="decimal" allowBlank="1" showInputMessage="1" showErrorMessage="1" errorTitle="Stop" error="Please enter a negative figure or zero." sqref="O20 O6 O12 O22 O26:O27 O40" xr:uid="{00000000-0002-0000-0800-000000000000}">
      <formula1>-100000000000000000000</formula1>
      <formula2>0</formula2>
    </dataValidation>
    <dataValidation type="decimal" allowBlank="1" showInputMessage="1" showErrorMessage="1" errorTitle="STOP" error="You must enter this as a 'negative' figure" sqref="H6:H10 H13:H18 H23:H24 H28:H38 O23:O24 J6:L10 J13:L18 J23:L24 J28:L38 O28:O38 O7:O10 O13:O18 H41 L41" xr:uid="{00000000-0002-0000-0800-000001000000}">
      <formula1>-999999999999999000</formula1>
      <formula2>0</formula2>
    </dataValidation>
  </dataValidations>
  <printOptions horizontalCentered="1"/>
  <pageMargins left="0.25" right="0.25" top="0.25" bottom="0.16" header="0.25" footer="0.24"/>
  <pageSetup paperSize="9" scale="44" fitToHeight="6" orientation="landscape" horizontalDpi="300" r:id="rId16"/>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etadata xmlns="http://www.objective.com/ecm/document/metadata/FF3C5B18883D4E21973B57C2EEED7FD1" version="1.0.0">
  <systemFields>
    <field name="Objective-Id">
      <value order="0">A63583727</value>
    </field>
    <field name="Objective-Title">
      <value order="0">RO Return-3dp 2025-26</value>
    </field>
    <field name="Objective-Description">
      <value order="0"/>
    </field>
    <field name="Objective-CreationStamp">
      <value order="0">2026-06-30T12:52:17Z</value>
    </field>
    <field name="Objective-IsApproved">
      <value order="0">false</value>
    </field>
    <field name="Objective-IsPublished">
      <value order="0">true</value>
    </field>
    <field name="Objective-DatePublished">
      <value order="0">2026-06-30T12:52:18Z</value>
    </field>
    <field name="Objective-ModificationStamp">
      <value order="0">2026-06-30T12:52:18Z</value>
    </field>
    <field name="Objective-Owner">
      <value order="0">Tennant, Jack (OEG - Statistical Services Division)</value>
    </field>
    <field name="Objective-Path">
      <value order="0">Objective Global Folder:#Business File Plan:WG Organisational Groups:Operational Effectiveness Group (OEG):Operational Effectiveness Group (OEG) - KAS - Chief Statistician:1 - Save:# LEGACY VFP - Statistical Services:Economic, Finance &amp; Transport:Local Government Finance Statistics:Forms-Revenue:Local Government Finance Statistics - Revenue - Revenue Outturn (RO) - 2025-2030:LGFS-RO-202526 Stats Web Folder</value>
    </field>
    <field name="Objective-Parent">
      <value order="0">LGFS-RO-202526 Stats Web Folder</value>
    </field>
    <field name="Objective-State">
      <value order="0">Published</value>
    </field>
    <field name="Objective-VersionId">
      <value order="0">vA114096355</value>
    </field>
    <field name="Objective-Version">
      <value order="0">1.0</value>
    </field>
    <field name="Objective-VersionNumber">
      <value order="0">1</value>
    </field>
    <field name="Objective-VersionComment">
      <value order="0">Copied from document A63450252.19</value>
    </field>
    <field name="Objective-FileNumber">
      <value order="0">qA2267507</value>
    </field>
    <field name="Objective-Classification">
      <value order="0">Official</value>
    </field>
    <field name="Objective-Caveats">
      <value order="0"/>
    </field>
  </systemFields>
  <catalogues>
    <catalogue name="Document Type Catalogue" type="type" ori="id:cA14">
      <field name="Objective-Date Acquired">
        <value order="0">2020-07-12T23:00:00Z</value>
      </field>
      <field name="Objective-Official Translation">
        <value order="0"/>
      </field>
      <field name="Objective-Connect Creator">
        <value order="0"/>
      </field>
    </catalogue>
  </catalogues>
</metadata>
</file>

<file path=customXml/item2.xml>��< ? x m l   v e r s i o n = " 1 . 0 "   e n c o d i n g = " u t f - 1 6 " ? > < D a t a M a s h u p   s q m i d = " 7 d 1 c 8 9 9 4 - 4 6 2 b - 4 6 c 4 - b 0 3 9 - f 2 c 3 2 d 2 2 9 0 f 0 "   x m l n s = " h t t p : / / s c h e m a s . m i c r o s o f t . c o m / D a t a M a s h u p " > A A A A A N I D A A B Q S w M E F A A C A A g A X U L e 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B d Q t 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U L e X I O O x H r K A A A A M A E A A B M A H A B G b 3 J t d W x h c y 9 T Z W N 0 a W 9 u M S 5 t I K I Y A C i g F A A A A A A A A A A A A A A A A A A A A A A A A A A A A H 3 P w W r C Q B A G 4 H s g 7 7 C s F 4 U Q 8 F r J Q R R L o Y g 1 t y a h j O N v X U h 2 Z W c i S O m 7 N y F X 6 V x + m B m G b w S s L n h T T r l c p U m a y J U i z m Z m P 3 r E h 7 m E a I 7 r M T p r C t N C 0 8 Q M V Y Y + M o b O m h k i + Z a U T i S Y 7 1 y L f B O 8 w q v M 7 e d L L U o q 9 X t g a l / D H d F 3 w 2 j n P H l G P W 4 S q 9 l C y b W S E / P 5 Z B e Z q T Y R p N j T 3 X 3 T y D v E c E N U B y k 0 9 m g W 2 S S Z 2 a + n 1 E n 4 U 5 V 8 R U e F t d m b o i u e / N X 8 V i O / S R P n / 7 m 5 + g N Q S w E C L Q A U A A I A C A B d Q t 5 c e 1 j F 3 6 Y A A A D 2 A A A A E g A A A A A A A A A A A A A A A A A A A A A A Q 2 9 u Z m l n L 1 B h Y 2 t h Z 2 U u e G 1 s U E s B A i 0 A F A A C A A g A X U L e X A / K 6 a u k A A A A 6 Q A A A B M A A A A A A A A A A A A A A A A A 8 g A A A F t D b 2 5 0 Z W 5 0 X 1 R 5 c G V z X S 5 4 b W x Q S w E C L Q A U A A I A C A B d Q t 5 c g 4 7 E e s o A A A A w A Q A A E w A A A A A A A A A A A A A A A A D j A Q A A R m 9 y b X V s Y X M v U 2 V j d G l v b j E u b V B L B Q Y A A A A A A w A D A M I A A A D 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E A A A A A A A A D Y 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R d W V y e S U y M G Z v c i U y M F J B J T I w Z m 9 y b T w v S X R l b V B h d G g + P C 9 J d G V t T G 9 j Y X R p b 2 4 + P F N 0 Y W J s Z U V u d H J p Z X M + P E V u d H J 5 I F R 5 c G U 9 I k l z U H J p d m F 0 Z S I g V m F s d W U 9 I m w w I i A v P j x F b n R y e S B U e X B l P S J R d W V y e U l E I i B W Y W x 1 Z T 0 i c z N h N D g 4 O T E 2 L W J h N 2 E t N D l j Z S 1 i N 2 I 3 L W Z k N D I y O D g y M D M w N 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E Z X R h a W x z I i A v P j x F b n R y e S B U e X B l P S J S Z W N v d m V y e V R h c m d l d E N v b H V t b i I g V m F s d W U 9 I m w 2 I i A v P j x F b n R y e S B U e X B l P S J S Z W N v d m V y e V R h c m d l d F J v d y I g V m F s d W U 9 I m w 0 I i A v P j x F b n R y e S B U e X B l P S J G a W x s V G F y Z 2 V 0 I i B W Y W x 1 Z T 0 i c 1 F 1 Z X J 5 X 2 Z v c l 9 S Q V 9 m b 3 J t I i A v P j x F b n R y e S B U e X B l P S J G a W x s Z W R D b 2 1 w b G V 0 Z V J l c 3 V s d F R v V 2 9 y a 3 N o Z W V 0 I i B W Y W x 1 Z T 0 i b D E i I C 8 + P E V u d H J 5 I F R 5 c G U 9 I k F k Z G V k V G 9 E Y X R h T W 9 k Z W w i I F Z h b H V l P S J s M C I g L z 4 8 R W 5 0 c n k g V H l w Z T 0 i R m l s b E N v d W 5 0 I i B W Y W x 1 Z T 0 i b D M y I i A v P j x F b n R y e S B U e X B l P S J G a W x s R X J y b 3 J D b 2 R l I i B W Y W x 1 Z T 0 i c 1 V u a 2 5 v d 2 4 i I C 8 + P E V u d H J 5 I F R 5 c G U 9 I k Z p b G x F c n J v c k N v d W 5 0 I i B W Y W x 1 Z T 0 i b D A i I C 8 + P E V u d H J 5 I F R 5 c G U 9 I k Z p b G x M Y X N 0 V X B k Y X R l Z C I g V m F s d W U 9 I m Q y M D I 2 L T A 2 L T M w V D A 3 O j E 4 O j U 5 L j I y N z k y M j N a I i A v P j x F b n R y e S B U e X B l P S J G a W x s Q 2 9 s d W 1 u V H l w Z X M i I F Z h b H V l P S J z R E F Z R 0 J n W U d C Z 1 l H Q m d Z R y I g L z 4 8 R W 5 0 c n k g V H l w Z T 0 i R m l s b E N v b H V t b k 5 h b W V z I i B W Y W x 1 Z T 0 i c 1 s m c X V v d D t V Q U N v Z G U m c X V v d D s s J n F 1 b 3 Q 7 Q X V 0 a G 9 y a X R 5 T m F t Z S Z x d W 9 0 O y w m c X V v d D t D R k 9 O Y W 1 l J n F 1 b 3 Q 7 L C Z x d W 9 0 O 0 F k Z H J l c 3 M x J n F 1 b 3 Q 7 L C Z x d W 9 0 O 0 F k Z H J l c 3 M y J n F 1 b 3 Q 7 L C Z x d W 9 0 O 0 F k Z H J l c 3 M z J n F 1 b 3 Q 7 L C Z x d W 9 0 O 0 F k Z H J l c 3 M 0 J n F 1 b 3 Q 7 L C Z x d W 9 0 O 1 B v c 3 R j b 2 R l J n F 1 b 3 Q 7 L C Z x d W 9 0 O 1 J B T m F t Z S Z x d W 9 0 O y w m c X V v d D t S Q V N U R E N v Z G U m c X V v d D s s J n F 1 b 3 Q 7 U k F U Z W x l c G h v b m U m c X V v d D s s J n F 1 b 3 Q 7 U k F F T W F p b C 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R d W V y e S B m b 3 I g U k E g Z m 9 y b S 9 B d X R v U m V t b 3 Z l Z E N v b H V t b n M x L n t V Q U N v Z G U s M H 0 m c X V v d D s s J n F 1 b 3 Q 7 U 2 V j d G l v b j E v U X V l c n k g Z m 9 y I F J B I G Z v c m 0 v Q X V 0 b 1 J l b W 9 2 Z W R D b 2 x 1 b W 5 z M S 5 7 Q X V 0 a G 9 y a X R 5 T m F t Z S w x f S Z x d W 9 0 O y w m c X V v d D t T Z W N 0 a W 9 u M S 9 R d W V y e S B m b 3 I g U k E g Z m 9 y b S 9 B d X R v U m V t b 3 Z l Z E N v b H V t b n M x L n t D R k 9 O Y W 1 l L D J 9 J n F 1 b 3 Q 7 L C Z x d W 9 0 O 1 N l Y 3 R p b 2 4 x L 1 F 1 Z X J 5 I G Z v c i B S Q S B m b 3 J t L 0 F 1 d G 9 S Z W 1 v d m V k Q 2 9 s d W 1 u c z E u e 0 F k Z H J l c 3 M x L D N 9 J n F 1 b 3 Q 7 L C Z x d W 9 0 O 1 N l Y 3 R p b 2 4 x L 1 F 1 Z X J 5 I G Z v c i B S Q S B m b 3 J t L 0 F 1 d G 9 S Z W 1 v d m V k Q 2 9 s d W 1 u c z E u e 0 F k Z H J l c 3 M y L D R 9 J n F 1 b 3 Q 7 L C Z x d W 9 0 O 1 N l Y 3 R p b 2 4 x L 1 F 1 Z X J 5 I G Z v c i B S Q S B m b 3 J t L 0 F 1 d G 9 S Z W 1 v d m V k Q 2 9 s d W 1 u c z E u e 0 F k Z H J l c 3 M z L D V 9 J n F 1 b 3 Q 7 L C Z x d W 9 0 O 1 N l Y 3 R p b 2 4 x L 1 F 1 Z X J 5 I G Z v c i B S Q S B m b 3 J t L 0 F 1 d G 9 S Z W 1 v d m V k Q 2 9 s d W 1 u c z E u e 0 F k Z H J l c 3 M 0 L D Z 9 J n F 1 b 3 Q 7 L C Z x d W 9 0 O 1 N l Y 3 R p b 2 4 x L 1 F 1 Z X J 5 I G Z v c i B S Q S B m b 3 J t L 0 F 1 d G 9 S Z W 1 v d m V k Q 2 9 s d W 1 u c z E u e 1 B v c 3 R j b 2 R l L D d 9 J n F 1 b 3 Q 7 L C Z x d W 9 0 O 1 N l Y 3 R p b 2 4 x L 1 F 1 Z X J 5 I G Z v c i B S Q S B m b 3 J t L 0 F 1 d G 9 S Z W 1 v d m V k Q 2 9 s d W 1 u c z E u e 1 J B T m F t Z S w 4 f S Z x d W 9 0 O y w m c X V v d D t T Z W N 0 a W 9 u M S 9 R d W V y e S B m b 3 I g U k E g Z m 9 y b S 9 B d X R v U m V t b 3 Z l Z E N v b H V t b n M x L n t S Q V N U R E N v Z G U s O X 0 m c X V v d D s s J n F 1 b 3 Q 7 U 2 V j d G l v b j E v U X V l c n k g Z m 9 y I F J B I G Z v c m 0 v Q X V 0 b 1 J l b W 9 2 Z W R D b 2 x 1 b W 5 z M S 5 7 U k F U Z W x l c G h v b m U s M T B 9 J n F 1 b 3 Q 7 L C Z x d W 9 0 O 1 N l Y 3 R p b 2 4 x L 1 F 1 Z X J 5 I G Z v c i B S Q S B m b 3 J t L 0 F 1 d G 9 S Z W 1 v d m V k Q 2 9 s d W 1 u c z E u e 1 J B R U 1 h a W w s M T F 9 J n F 1 b 3 Q 7 X S w m c X V v d D t D b 2 x 1 b W 5 D b 3 V u d C Z x d W 9 0 O z o x M i w m c X V v d D t L Z X l D b 2 x 1 b W 5 O Y W 1 l c y Z x d W 9 0 O z p b X S w m c X V v d D t D b 2 x 1 b W 5 J Z G V u d G l 0 a W V z J n F 1 b 3 Q 7 O l s m c X V v d D t T Z W N 0 a W 9 u M S 9 R d W V y e S B m b 3 I g U k E g Z m 9 y b S 9 B d X R v U m V t b 3 Z l Z E N v b H V t b n M x L n t V Q U N v Z G U s M H 0 m c X V v d D s s J n F 1 b 3 Q 7 U 2 V j d G l v b j E v U X V l c n k g Z m 9 y I F J B I G Z v c m 0 v Q X V 0 b 1 J l b W 9 2 Z W R D b 2 x 1 b W 5 z M S 5 7 Q X V 0 a G 9 y a X R 5 T m F t Z S w x f S Z x d W 9 0 O y w m c X V v d D t T Z W N 0 a W 9 u M S 9 R d W V y e S B m b 3 I g U k E g Z m 9 y b S 9 B d X R v U m V t b 3 Z l Z E N v b H V t b n M x L n t D R k 9 O Y W 1 l L D J 9 J n F 1 b 3 Q 7 L C Z x d W 9 0 O 1 N l Y 3 R p b 2 4 x L 1 F 1 Z X J 5 I G Z v c i B S Q S B m b 3 J t L 0 F 1 d G 9 S Z W 1 v d m V k Q 2 9 s d W 1 u c z E u e 0 F k Z H J l c 3 M x L D N 9 J n F 1 b 3 Q 7 L C Z x d W 9 0 O 1 N l Y 3 R p b 2 4 x L 1 F 1 Z X J 5 I G Z v c i B S Q S B m b 3 J t L 0 F 1 d G 9 S Z W 1 v d m V k Q 2 9 s d W 1 u c z E u e 0 F k Z H J l c 3 M y L D R 9 J n F 1 b 3 Q 7 L C Z x d W 9 0 O 1 N l Y 3 R p b 2 4 x L 1 F 1 Z X J 5 I G Z v c i B S Q S B m b 3 J t L 0 F 1 d G 9 S Z W 1 v d m V k Q 2 9 s d W 1 u c z E u e 0 F k Z H J l c 3 M z L D V 9 J n F 1 b 3 Q 7 L C Z x d W 9 0 O 1 N l Y 3 R p b 2 4 x L 1 F 1 Z X J 5 I G Z v c i B S Q S B m b 3 J t L 0 F 1 d G 9 S Z W 1 v d m V k Q 2 9 s d W 1 u c z E u e 0 F k Z H J l c 3 M 0 L D Z 9 J n F 1 b 3 Q 7 L C Z x d W 9 0 O 1 N l Y 3 R p b 2 4 x L 1 F 1 Z X J 5 I G Z v c i B S Q S B m b 3 J t L 0 F 1 d G 9 S Z W 1 v d m V k Q 2 9 s d W 1 u c z E u e 1 B v c 3 R j b 2 R l L D d 9 J n F 1 b 3 Q 7 L C Z x d W 9 0 O 1 N l Y 3 R p b 2 4 x L 1 F 1 Z X J 5 I G Z v c i B S Q S B m b 3 J t L 0 F 1 d G 9 S Z W 1 v d m V k Q 2 9 s d W 1 u c z E u e 1 J B T m F t Z S w 4 f S Z x d W 9 0 O y w m c X V v d D t T Z W N 0 a W 9 u M S 9 R d W V y e S B m b 3 I g U k E g Z m 9 y b S 9 B d X R v U m V t b 3 Z l Z E N v b H V t b n M x L n t S Q V N U R E N v Z G U s O X 0 m c X V v d D s s J n F 1 b 3 Q 7 U 2 V j d G l v b j E v U X V l c n k g Z m 9 y I F J B I G Z v c m 0 v Q X V 0 b 1 J l b W 9 2 Z W R D b 2 x 1 b W 5 z M S 5 7 U k F U Z W x l c G h v b m U s M T B 9 J n F 1 b 3 Q 7 L C Z x d W 9 0 O 1 N l Y 3 R p b 2 4 x L 1 F 1 Z X J 5 I G Z v c i B S Q S B m b 3 J t L 0 F 1 d G 9 S Z W 1 v d m V k Q 2 9 s d W 1 u c z E u e 1 J B R U 1 h a W w s M T F 9 J n F 1 b 3 Q 7 X S w m c X V v d D t S Z W x h d G l v b n N o a X B J b m Z v J n F 1 b 3 Q 7 O l t d f S I g L z 4 8 L 1 N 0 Y W J s Z U V u d H J p Z X M + P C 9 J d G V t P j x J d G V t P j x J d G V t T G 9 j Y X R p b 2 4 + P E l 0 Z W 1 U e X B l P k Z v c m 1 1 b G E 8 L 0 l 0 Z W 1 U e X B l P j x J d G V t U G F 0 a D 5 T Z W N 0 a W 9 u M S 9 R d W V y e S U y M G Z v c i U y M F J B J T I w Z m 9 y b S 9 T b 3 V y Y 2 U 8 L 0 l 0 Z W 1 Q Y X R o P j w v S X R l b U x v Y 2 F 0 a W 9 u P j x T d G F i b G V F b n R y a W V z I C 8 + P C 9 J d G V t P j x J d G V t P j x J d G V t T G 9 j Y X R p b 2 4 + P E l 0 Z W 1 U e X B l P k Z v c m 1 1 b G E 8 L 0 l 0 Z W 1 U e X B l P j x J d G V t U G F 0 a D 5 T Z W N 0 a W 9 u M S 9 R d W V y e S U y M G Z v c i U y M F J B J T I w Z m 9 y b S 9 f U X V l c n k l M j B m b 3 I l M j B S Q S U y M G Z v c m 0 8 L 0 l 0 Z W 1 Q Y X R o P j w v S X R l b U x v Y 2 F 0 a W 9 u P j x T d G F i b G V F b n R y a W V z I C 8 + P C 9 J d G V t P j w v S X R l b X M + P C 9 M b 2 N h b F B h Y 2 t h Z 2 V N Z X R h Z G F 0 Y U Z p b G U + F g A A A F B L B Q Y A A A A A A A A A A A A A A A A A A A A A A A A m A Q A A A Q A A A N C M n d 8 B F d E R j H o A w E / C l + s B A A A A S r z F z U i s O 0 i a h 7 S F P r w d x g A A A A A C A A A A A A A Q Z g A A A A E A A C A A A A B s N M 2 v j E / E B w Q + G i X a y r O F m d S v b p 6 B 0 0 R K I u B n e B j A s A A A A A A O g A A A A A I A A C A A A A C x t 9 q t t n U B 4 J 2 D X G A c 2 b J n b q j N W X E o L i T z 9 x P W X G w G s l A A A A B Q 2 u N A 9 A u v Q o g N f P S r p q s 7 z V a I W 1 H I b 2 C F B e c E z b + f V + D C P 3 P H 7 p F v 4 A x a 3 O R 6 l a U T M g 8 z t D C x H A Z D k Z y p f z 6 x S a 8 T Y T W c z 3 c x B O v Q X g w O 1 k A A A A D q I s b 7 n M x V S x v u F 5 O A G O C s 4 q m J o 5 R 3 8 P Q / t J X a 6 c n X 1 O G w T m y x C 7 g M A I W 1 / W + 5 y N C p q + K C E c M N X R L d j A C y t e A 5 < / D a t a M a s h u p > 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4A5855EF-A4B8-4FFF-88C8-3510BE85391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99</vt:i4>
      </vt:variant>
    </vt:vector>
  </HeadingPairs>
  <TitlesOfParts>
    <vt:vector size="120" baseType="lpstr">
      <vt:lpstr>FrontPage</vt:lpstr>
      <vt:lpstr>RO1</vt:lpstr>
      <vt:lpstr>RO2</vt:lpstr>
      <vt:lpstr>RO3</vt:lpstr>
      <vt:lpstr>RO4</vt:lpstr>
      <vt:lpstr>RO5</vt:lpstr>
      <vt:lpstr>RO6</vt:lpstr>
      <vt:lpstr>RO8</vt:lpstr>
      <vt:lpstr>RO9</vt:lpstr>
      <vt:lpstr>RG</vt:lpstr>
      <vt:lpstr>RS</vt:lpstr>
      <vt:lpstr>ROP</vt:lpstr>
      <vt:lpstr>ROF</vt:lpstr>
      <vt:lpstr>RON</vt:lpstr>
      <vt:lpstr>Comparisons</vt:lpstr>
      <vt:lpstr>Survey Response Burden</vt:lpstr>
      <vt:lpstr>Comments</vt:lpstr>
      <vt:lpstr>Transfer</vt:lpstr>
      <vt:lpstr>Details</vt:lpstr>
      <vt:lpstr>Translate</vt:lpstr>
      <vt:lpstr>Text</vt:lpstr>
      <vt:lpstr>_RG</vt:lpstr>
      <vt:lpstr>_RGCol</vt:lpstr>
      <vt:lpstr>_RO1</vt:lpstr>
      <vt:lpstr>_RO1Col</vt:lpstr>
      <vt:lpstr>_RO2</vt:lpstr>
      <vt:lpstr>_RO2Col</vt:lpstr>
      <vt:lpstr>_RO3</vt:lpstr>
      <vt:lpstr>_RO3Col</vt:lpstr>
      <vt:lpstr>_RO4</vt:lpstr>
      <vt:lpstr>_RO4Col</vt:lpstr>
      <vt:lpstr>_RO5</vt:lpstr>
      <vt:lpstr>_RO5Col</vt:lpstr>
      <vt:lpstr>_RO6</vt:lpstr>
      <vt:lpstr>_RO6Col</vt:lpstr>
      <vt:lpstr>_RO8</vt:lpstr>
      <vt:lpstr>_RO8Col</vt:lpstr>
      <vt:lpstr>_RO9</vt:lpstr>
      <vt:lpstr>_RO9Col</vt:lpstr>
      <vt:lpstr>_ROF</vt:lpstr>
      <vt:lpstr>_ROFCol</vt:lpstr>
      <vt:lpstr>_RON</vt:lpstr>
      <vt:lpstr>_RONCol</vt:lpstr>
      <vt:lpstr>_ROP</vt:lpstr>
      <vt:lpstr>_ROPCol</vt:lpstr>
      <vt:lpstr>_RS</vt:lpstr>
      <vt:lpstr>_RSCol</vt:lpstr>
      <vt:lpstr>_tab1</vt:lpstr>
      <vt:lpstr>Translate!Addresses</vt:lpstr>
      <vt:lpstr>Addresses</vt:lpstr>
      <vt:lpstr>Translate!Authority</vt:lpstr>
      <vt:lpstr>Authority</vt:lpstr>
      <vt:lpstr>Translate!AuthorityCode</vt:lpstr>
      <vt:lpstr>AuthorityCode</vt:lpstr>
      <vt:lpstr>Translate!AuthorityLookup</vt:lpstr>
      <vt:lpstr>AuthorityLookup</vt:lpstr>
      <vt:lpstr>Translate!BRData</vt:lpstr>
      <vt:lpstr>BRData</vt:lpstr>
      <vt:lpstr>BRData_2</vt:lpstr>
      <vt:lpstr>CapGrant</vt:lpstr>
      <vt:lpstr>'RO4'!CheckCult</vt:lpstr>
      <vt:lpstr>'RO1'!CheckEduc</vt:lpstr>
      <vt:lpstr>'RO5'!CheckEnv</vt:lpstr>
      <vt:lpstr>'RO2'!CheckHigh</vt:lpstr>
      <vt:lpstr>CIndex</vt:lpstr>
      <vt:lpstr>'RO4'!CopyCult</vt:lpstr>
      <vt:lpstr>'RO1'!CopyEduc</vt:lpstr>
      <vt:lpstr>'RO5'!CopyEnv</vt:lpstr>
      <vt:lpstr>'RO2'!CopyHigh</vt:lpstr>
      <vt:lpstr>Translate!CTRS</vt:lpstr>
      <vt:lpstr>Translate!FIRE</vt:lpstr>
      <vt:lpstr>FIRE</vt:lpstr>
      <vt:lpstr>Grant</vt:lpstr>
      <vt:lpstr>Details!LocalGovernmentFinance</vt:lpstr>
      <vt:lpstr>Details!LocalGovernmentFinance_1</vt:lpstr>
      <vt:lpstr>Translate!NAT</vt:lpstr>
      <vt:lpstr>NAT</vt:lpstr>
      <vt:lpstr>number</vt:lpstr>
      <vt:lpstr>Comparisons!Print_Area</vt:lpstr>
      <vt:lpstr>FrontPage!Print_Area</vt:lpstr>
      <vt:lpstr>RG!Print_Area</vt:lpstr>
      <vt:lpstr>'RO1'!Print_Area</vt:lpstr>
      <vt:lpstr>'RO2'!Print_Area</vt:lpstr>
      <vt:lpstr>'RO3'!Print_Area</vt:lpstr>
      <vt:lpstr>'RO4'!Print_Area</vt:lpstr>
      <vt:lpstr>'RO5'!Print_Area</vt:lpstr>
      <vt:lpstr>'RO6'!Print_Area</vt:lpstr>
      <vt:lpstr>'RO8'!Print_Area</vt:lpstr>
      <vt:lpstr>'RO9'!Print_Area</vt:lpstr>
      <vt:lpstr>ROF!Print_Area</vt:lpstr>
      <vt:lpstr>RON!Print_Area</vt:lpstr>
      <vt:lpstr>ROP!Print_Area</vt:lpstr>
      <vt:lpstr>RS!Print_Area</vt:lpstr>
      <vt:lpstr>'Survey Response Burden'!Print_Area</vt:lpstr>
      <vt:lpstr>Text!Print_Area</vt:lpstr>
      <vt:lpstr>Transfer!Print_Area</vt:lpstr>
      <vt:lpstr>RG!Print_Titles</vt:lpstr>
      <vt:lpstr>'RO1'!Print_Titles</vt:lpstr>
      <vt:lpstr>'RO2'!Print_Titles</vt:lpstr>
      <vt:lpstr>'RO3'!Print_Titles</vt:lpstr>
      <vt:lpstr>'RO4'!Print_Titles</vt:lpstr>
      <vt:lpstr>'RO5'!Print_Titles</vt:lpstr>
      <vt:lpstr>'RO6'!Print_Titles</vt:lpstr>
      <vt:lpstr>'RO8'!Print_Titles</vt:lpstr>
      <vt:lpstr>'RO9'!Print_Titles</vt:lpstr>
      <vt:lpstr>ROF!Print_Titles</vt:lpstr>
      <vt:lpstr>RON!Print_Titles</vt:lpstr>
      <vt:lpstr>ROP!Print_Titles</vt:lpstr>
      <vt:lpstr>RS!Print_Titles</vt:lpstr>
      <vt:lpstr>Details!Query_from_Local_Government_Finance</vt:lpstr>
      <vt:lpstr>ROCompVal</vt:lpstr>
      <vt:lpstr>settlement</vt:lpstr>
      <vt:lpstr>TIndex</vt:lpstr>
      <vt:lpstr>TransText</vt:lpstr>
      <vt:lpstr>UACode</vt:lpstr>
      <vt:lpstr>UANumber</vt:lpstr>
      <vt:lpstr>ValYOY</vt:lpstr>
      <vt:lpstr>vtab</vt:lpstr>
      <vt:lpstr>Translate!year</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2026-06-29T13:21:33Z</dcterms:created>
  <dcterms:modified xsi:type="dcterms:W3CDTF">2026-06-30T13:31:43Z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Customer-Id">
    <vt:lpwstr>FF3C5B18883D4E21973B57C2EEED7FD1</vt:lpwstr>
  </property>
  <property fmtid="{D5CDD505-2E9C-101B-9397-08002B2CF9AE}" pid="4" name="Objective-Id">
    <vt:lpwstr>A63583727</vt:lpwstr>
  </property>
  <property fmtid="{D5CDD505-2E9C-101B-9397-08002B2CF9AE}" pid="5" name="Objective-Title">
    <vt:lpwstr>RO Return-3dp 2025-26</vt:lpwstr>
  </property>
  <property fmtid="{D5CDD505-2E9C-101B-9397-08002B2CF9AE}" pid="6" name="Objective-Description">
    <vt:lpwstr/>
  </property>
  <property fmtid="{D5CDD505-2E9C-101B-9397-08002B2CF9AE}" pid="7" name="Objective-CreationStamp">
    <vt:filetime>2026-06-30T12:52:17Z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2026-06-30T12:52:18Z</vt:filetime>
  </property>
  <property fmtid="{D5CDD505-2E9C-101B-9397-08002B2CF9AE}" pid="11" name="Objective-ModificationStamp">
    <vt:filetime>2026-06-30T12:52:18Z</vt:filetime>
  </property>
  <property fmtid="{D5CDD505-2E9C-101B-9397-08002B2CF9AE}" pid="12" name="Objective-Owner">
    <vt:lpwstr>Tennant, Jack (OEG - Statistical Services Division)</vt:lpwstr>
  </property>
  <property fmtid="{D5CDD505-2E9C-101B-9397-08002B2CF9AE}" pid="13" name="Objective-Path">
    <vt:lpwstr>Objective Global Folder:#Business File Plan:WG Organisational Groups:Operational Effectiveness Group (OEG):Operational Effectiveness Group (OEG) - KAS - Chief Statistician:1 - Save:# LEGACY VFP - Statistical Services:Economic, Finance &amp; Transport:Local Government Finance Statistics:Forms-Revenue:Local Government Finance Statistics - Revenue - Revenue Outturn (RO) - 2025-2030:LGFS-RO-202526 Stats Web Folder:</vt:lpwstr>
  </property>
  <property fmtid="{D5CDD505-2E9C-101B-9397-08002B2CF9AE}" pid="14" name="Objective-Parent">
    <vt:lpwstr>LGFS-RO-202526 Stats Web Folder</vt:lpwstr>
  </property>
  <property fmtid="{D5CDD505-2E9C-101B-9397-08002B2CF9AE}" pid="15" name="Objective-State">
    <vt:lpwstr>Published</vt:lpwstr>
  </property>
  <property fmtid="{D5CDD505-2E9C-101B-9397-08002B2CF9AE}" pid="16" name="Objective-VersionId">
    <vt:lpwstr>vA114096355</vt:lpwstr>
  </property>
  <property fmtid="{D5CDD505-2E9C-101B-9397-08002B2CF9AE}" pid="17" name="Objective-Version">
    <vt:lpwstr>1.0</vt:lpwstr>
  </property>
  <property fmtid="{D5CDD505-2E9C-101B-9397-08002B2CF9AE}" pid="18" name="Objective-VersionNumber">
    <vt:r8>1</vt:r8>
  </property>
  <property fmtid="{D5CDD505-2E9C-101B-9397-08002B2CF9AE}" pid="19" name="Objective-VersionComment">
    <vt:lpwstr>Copied from document A63450252.19</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Date Acquired">
    <vt:filetime>2020-07-12T23:00:00Z</vt:filetime>
  </property>
  <property fmtid="{D5CDD505-2E9C-101B-9397-08002B2CF9AE}" pid="24" name="Objective-Official Translation">
    <vt:lpwstr/>
  </property>
  <property fmtid="{D5CDD505-2E9C-101B-9397-08002B2CF9AE}" pid="25" name="Objective-Connect Creator">
    <vt:lpwstr/>
  </property>
</Properties>
</file>